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6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Движение" sheetId="3" state="visible" r:id="rId3"/>
    <sheet xmlns:r="http://schemas.openxmlformats.org/officeDocument/2006/relationships" name="Тех_Движение" sheetId="4" state="hidden" r:id="rId4"/>
    <sheet xmlns:r="http://schemas.openxmlformats.org/officeDocument/2006/relationships" name="Тех_Хранение" sheetId="5" state="hidden" r:id="rId5"/>
    <sheet xmlns:r="http://schemas.openxmlformats.org/officeDocument/2006/relationships" name="Хранение" sheetId="6" state="visible" r:id="rId6"/>
    <sheet xmlns:r="http://schemas.openxmlformats.org/officeDocument/2006/relationships" name="Хранение_итого" sheetId="7" state="visible" r:id="rId7"/>
    <sheet xmlns:r="http://schemas.openxmlformats.org/officeDocument/2006/relationships" name="Свод_селлер" sheetId="8" state="visible" r:id="rId8"/>
    <sheet xmlns:r="http://schemas.openxmlformats.org/officeDocument/2006/relationships" name="Мотивация" sheetId="9" state="visible" r:id="rId9"/>
    <sheet xmlns:r="http://schemas.openxmlformats.org/officeDocument/2006/relationships" name="Расчетный_Пузанов" sheetId="10" state="visible" r:id="rId10"/>
    <sheet xmlns:r="http://schemas.openxmlformats.org/officeDocument/2006/relationships" name="Расчетный_Завалишин" sheetId="11" state="visible" r:id="rId11"/>
    <sheet xmlns:r="http://schemas.openxmlformats.org/officeDocument/2006/relationships" name="Контроль" sheetId="12" state="visible" r:id="rId12"/>
  </sheets>
  <definedNames>
    <definedName name="_xlnm._FilterDatabase" localSheetId="2" hidden="1">'Движение'!$A$21:$AF$751</definedName>
    <definedName name="_xlnm._FilterDatabase" localSheetId="5" hidden="1">'Хранение'!$A$19:$S$39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dd\.mm\.yyyy"/>
    <numFmt numFmtId="165" formatCode="#,##0.00\ \₽"/>
    <numFmt numFmtId="166" formatCode="#,##0.##"/>
    <numFmt numFmtId="167" formatCode="dd\.mm"/>
    <numFmt numFmtId="168" formatCode="_-* #,##0\ _₽_-;\-* #,##0\ _₽_-;_-* &quot;-&quot;??\ _₽_-;_-@_-"/>
    <numFmt numFmtId="169" formatCode="#,##0.00 ₽"/>
    <numFmt numFmtId="170" formatCode="yyyy-mm-dd"/>
    <numFmt numFmtId="171" formatCode="dd.mm.yyyy"/>
  </numFmts>
  <fonts count="15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5A081E"/>
      <sz val="18"/>
    </font>
    <font>
      <name val="Calibri"/>
      <charset val="204"/>
      <family val="2"/>
      <color rgb="FF222222"/>
      <sz val="10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color rgb="FF5A081E"/>
      <sz val="11"/>
    </font>
    <font>
      <name val="Calibri"/>
      <charset val="204"/>
      <family val="2"/>
      <b val="1"/>
      <color rgb="FF5A081E"/>
      <sz val="13"/>
    </font>
    <font>
      <name val="Calibri"/>
      <charset val="204"/>
      <family val="2"/>
      <b val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color rgb="005A081E"/>
      <sz val="18"/>
    </font>
    <font>
      <color rgb="00222222"/>
      <sz val="10"/>
    </font>
    <font>
      <b val="1"/>
      <color rgb="005A081E"/>
    </font>
    <font>
      <b val="1"/>
      <color rgb="005A081E"/>
      <sz val="13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FF5A081E"/>
      </patternFill>
    </fill>
    <fill>
      <patternFill patternType="solid">
        <fgColor rgb="FFEFE2C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BD995A"/>
      </patternFill>
    </fill>
    <fill>
      <patternFill patternType="solid">
        <fgColor rgb="FFE2F0D9"/>
      </patternFill>
    </fill>
    <fill>
      <patternFill patternType="solid">
        <fgColor rgb="FFFAF7F2"/>
      </patternFill>
    </fill>
    <fill>
      <patternFill patternType="solid">
        <fgColor rgb="00EFE2C3"/>
      </patternFill>
    </fill>
    <fill>
      <patternFill patternType="solid">
        <fgColor rgb="00F2F2F2"/>
      </patternFill>
    </fill>
    <fill>
      <patternFill patternType="solid">
        <fgColor rgb="005A081E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 style="thin">
        <color rgb="FFBD995A"/>
      </left>
      <right style="thin">
        <color rgb="FFBD995A"/>
      </right>
      <top style="thin">
        <color rgb="FFBD995A"/>
      </top>
      <bottom style="thin">
        <color rgb="FFBD995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BD995A"/>
      </top>
      <bottom/>
      <diagonal/>
    </border>
    <border>
      <left/>
      <right style="thin">
        <color rgb="FFBD995A"/>
      </right>
      <top style="thin">
        <color rgb="FFBD995A"/>
      </top>
      <bottom/>
      <diagonal/>
    </border>
    <border>
      <left/>
      <right/>
      <top style="thin">
        <color rgb="FFBD995A"/>
      </top>
      <bottom style="thin">
        <color rgb="FFBD995A"/>
      </bottom>
      <diagonal/>
    </border>
    <border>
      <left/>
      <right style="thin">
        <color rgb="FFBD995A"/>
      </right>
      <top style="thin">
        <color rgb="FFBD995A"/>
      </top>
      <bottom style="thin">
        <color rgb="FFBD995A"/>
      </bottom>
      <diagonal/>
    </border>
    <border>
      <left style="thin">
        <color rgb="FFBD995A"/>
      </left>
      <right/>
      <top/>
      <bottom/>
      <diagonal/>
    </border>
    <border>
      <left style="thin">
        <color rgb="FFBD995A"/>
      </left>
      <right style="thin">
        <color rgb="FFBD995A"/>
      </right>
      <top/>
      <bottom/>
      <diagonal/>
    </border>
    <border>
      <left style="thin">
        <color rgb="FFBD995A"/>
      </left>
      <right style="thin">
        <color rgb="FFBD995A"/>
      </right>
      <top/>
      <bottom style="thin">
        <color rgb="FFBD995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995A"/>
      </left>
      <right style="thin">
        <color rgb="00BD995A"/>
      </right>
      <top style="thin">
        <color rgb="00BD995A"/>
      </top>
      <bottom style="thin">
        <color rgb="00BD995A"/>
      </bottom>
    </border>
  </borders>
  <cellStyleXfs count="2">
    <xf numFmtId="0" fontId="7" fillId="0" borderId="0"/>
    <xf numFmtId="43" fontId="7" fillId="0" borderId="0"/>
  </cellStyleXfs>
  <cellXfs count="79">
    <xf numFmtId="0" fontId="0" fillId="0" borderId="0" pivotButton="0" quotePrefix="0" xfId="0"/>
    <xf numFmtId="0" fontId="0" fillId="8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4" fillId="0" borderId="0" pivotButton="0" quotePrefix="0" xfId="0"/>
    <xf numFmtId="164" fontId="0" fillId="5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165" fontId="0" fillId="4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4" borderId="2" applyAlignment="1" pivotButton="0" quotePrefix="0" xfId="0">
      <alignment vertical="top" wrapText="1"/>
    </xf>
    <xf numFmtId="0" fontId="5" fillId="0" borderId="0" pivotButton="0" quotePrefix="0" xfId="0"/>
    <xf numFmtId="166" fontId="0" fillId="0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165" fontId="6" fillId="7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6" fontId="0" fillId="5" borderId="2" applyAlignment="1" pivotButton="0" quotePrefix="0" xfId="0">
      <alignment vertical="top" wrapText="1"/>
    </xf>
    <xf numFmtId="167" fontId="4" fillId="3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  <xf numFmtId="166" fontId="0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6" fillId="0" borderId="2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168" fontId="0" fillId="0" borderId="2" applyAlignment="1" pivotButton="0" quotePrefix="0" xfId="1">
      <alignment vertical="top" wrapText="1"/>
    </xf>
    <xf numFmtId="168" fontId="6" fillId="7" borderId="2" applyAlignment="1" pivotButton="0" quotePrefix="0" xfId="1">
      <alignment vertical="top" wrapText="1"/>
    </xf>
    <xf numFmtId="0" fontId="8" fillId="5" borderId="2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left" vertical="top" wrapText="1" indent="1"/>
    </xf>
    <xf numFmtId="168" fontId="0" fillId="5" borderId="2" applyAlignment="1" pivotButton="0" quotePrefix="0" xfId="1">
      <alignment vertical="top" wrapText="1"/>
    </xf>
    <xf numFmtId="168" fontId="0" fillId="4" borderId="2" applyAlignment="1" pivotButton="0" quotePrefix="0" xfId="1">
      <alignment vertical="top" wrapText="1"/>
    </xf>
    <xf numFmtId="164" fontId="0" fillId="4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165" fontId="0" fillId="4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4" borderId="2" applyAlignment="1" pivotButton="0" quotePrefix="0" xfId="0">
      <alignment vertical="top" wrapText="1"/>
    </xf>
    <xf numFmtId="168" fontId="0" fillId="0" borderId="2" applyAlignment="1" pivotButton="0" quotePrefix="0" xfId="1">
      <alignment vertical="top" wrapText="1"/>
    </xf>
    <xf numFmtId="168" fontId="6" fillId="7" borderId="2" applyAlignment="1" pivotButton="0" quotePrefix="0" xfId="1">
      <alignment vertical="top" wrapText="1"/>
    </xf>
    <xf numFmtId="165" fontId="6" fillId="7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8" fontId="0" fillId="5" borderId="2" applyAlignment="1" pivotButton="0" quotePrefix="0" xfId="1">
      <alignment vertical="top" wrapText="1"/>
    </xf>
    <xf numFmtId="168" fontId="0" fillId="4" borderId="2" applyAlignment="1" pivotButton="0" quotePrefix="0" xfId="1">
      <alignment vertical="top" wrapText="1"/>
    </xf>
    <xf numFmtId="166" fontId="0" fillId="5" borderId="2" applyAlignment="1" pivotButton="0" quotePrefix="0" xfId="0">
      <alignment vertical="top" wrapText="1"/>
    </xf>
    <xf numFmtId="167" fontId="4" fillId="3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9" borderId="11" applyAlignment="1" pivotButton="0" quotePrefix="0" xfId="0">
      <alignment vertical="top" wrapText="1"/>
    </xf>
    <xf numFmtId="171" fontId="0" fillId="10" borderId="11" applyAlignment="1" pivotButton="0" quotePrefix="0" xfId="0">
      <alignment vertical="top" wrapText="1"/>
    </xf>
    <xf numFmtId="0" fontId="12" fillId="0" borderId="0" pivotButton="0" quotePrefix="0" xfId="0"/>
    <xf numFmtId="0" fontId="13" fillId="11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 wrapText="1"/>
    </xf>
    <xf numFmtId="166" fontId="0" fillId="0" borderId="11" applyAlignment="1" pivotButton="0" quotePrefix="0" xfId="0">
      <alignment vertical="top" wrapText="1"/>
    </xf>
    <xf numFmtId="169" fontId="0" fillId="0" borderId="11" applyAlignment="1" pivotButton="0" quotePrefix="0" xfId="0">
      <alignment vertical="top" wrapText="1"/>
    </xf>
    <xf numFmtId="0" fontId="14" fillId="12" borderId="11" applyAlignment="1" pivotButton="0" quotePrefix="0" xfId="0">
      <alignment vertical="top" wrapText="1"/>
    </xf>
    <xf numFmtId="166" fontId="14" fillId="12" borderId="11" applyAlignment="1" pivotButton="0" quotePrefix="0" xfId="0">
      <alignment vertical="top" wrapText="1"/>
    </xf>
    <xf numFmtId="169" fontId="14" fillId="12" borderId="11" applyAlignment="1" pivotButton="0" quotePrefix="0" xfId="0">
      <alignment vertical="top" wrapText="1"/>
    </xf>
    <xf numFmtId="171" fontId="0" fillId="0" borderId="11" applyAlignment="1" pivotButton="0" quotePrefix="0" xfId="0">
      <alignment vertical="top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9" fontId="0" fillId="0" borderId="2" applyAlignment="1" pivotButton="0" quotePrefix="0" xfId="0">
      <alignment vertical="top" wrapText="1"/>
    </xf>
    <xf numFmtId="166" fontId="6" fillId="7" borderId="2" applyAlignment="1" pivotButton="0" quotePrefix="0" xfId="0">
      <alignment vertical="top" wrapText="1"/>
    </xf>
    <xf numFmtId="169" fontId="6" fillId="7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  <xf numFmtId="166" fontId="0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2">
    <cellStyle name="Обычный" xfId="0" builtinId="0"/>
    <cellStyle name="Финансовый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2667000" cy="11525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5" topLeftCell="A8" activePane="bottomLeft" state="frozen"/>
      <selection pane="bottomLeft" activeCell="A1" sqref="A1"/>
    </sheetView>
  </sheetViews>
  <sheetFormatPr baseColWidth="8" defaultRowHeight="14.4"/>
  <cols>
    <col width="8" customWidth="1" style="31" min="1" max="1"/>
    <col width="25" customWidth="1" style="31" min="2" max="2"/>
    <col width="95" customWidth="1" style="31" min="3" max="3"/>
  </cols>
  <sheetData>
    <row r="1" ht="31.95" customHeight="1" s="31">
      <c r="A1" s="1" t="n"/>
      <c r="B1" s="1" t="n"/>
      <c r="C1" s="1" t="n"/>
      <c r="D1" s="2" t="inlineStr">
        <is>
          <t>PVZ.FLOW — рабочий файл расчетов</t>
        </is>
      </c>
    </row>
    <row r="2" ht="25.95" customHeight="1" s="31">
      <c r="A2" s="1" t="n"/>
      <c r="B2" s="1" t="n"/>
      <c r="C2" s="1" t="n"/>
      <c r="D2" s="3" t="inlineStr">
        <is>
          <t>Источник фактов движения — только лист «Движение». Остальные листы расчетные.</t>
        </is>
      </c>
    </row>
    <row r="3" ht="19.95" customHeight="1" s="31">
      <c r="A3" s="1" t="n"/>
      <c r="B3" s="1" t="n"/>
      <c r="C3" s="1" t="n"/>
      <c r="D3" s="1" t="n"/>
    </row>
    <row r="4"/>
    <row r="5">
      <c r="A5" s="30" t="inlineStr">
        <is>
          <t>Шаг</t>
        </is>
      </c>
      <c r="B5" s="30" t="inlineStr">
        <is>
          <t>Раздел</t>
        </is>
      </c>
      <c r="C5" s="30" t="inlineStr">
        <is>
          <t>Что делать</t>
        </is>
      </c>
    </row>
    <row r="6">
      <c r="A6" s="5" t="inlineStr">
        <is>
          <t>1</t>
        </is>
      </c>
      <c r="B6" s="5" t="inlineStr">
        <is>
          <t>Настройки периода</t>
        </is>
      </c>
      <c r="C6" s="5" t="inlineStr">
        <is>
          <t>На листе «Настройки» укажи дату начала недели. Дата окончания считается автоматически.</t>
        </is>
      </c>
    </row>
    <row r="7" ht="28.8" customHeight="1" s="31">
      <c r="A7" s="5" t="inlineStr">
        <is>
          <t>2</t>
        </is>
      </c>
      <c r="B7" s="5" t="inlineStr">
        <is>
          <t>Ввод движения</t>
        </is>
      </c>
      <c r="C7" s="5" t="inlineStr">
        <is>
          <t>На листе «Движение» выбери оператора в строке дня и внеси по товарам только «Приход» и «Убытие». Остатки считаются автоматически.</t>
        </is>
      </c>
    </row>
    <row r="8" ht="28.8" customHeight="1" s="31">
      <c r="A8" s="5" t="inlineStr">
        <is>
          <t>3</t>
        </is>
      </c>
      <c r="B8" s="5" t="inlineStr">
        <is>
          <t>Проверка</t>
        </is>
      </c>
      <c r="C8" s="5" t="inlineStr">
        <is>
          <t>Перед счетом открой лист «Контроль». Если критические проверки OK — можно выставлять счет и платить сотрудникам.</t>
        </is>
      </c>
    </row>
    <row r="9">
      <c r="A9" s="5" t="inlineStr">
        <is>
          <t>4</t>
        </is>
      </c>
      <c r="B9" s="5" t="inlineStr">
        <is>
          <t>Счет селлеру</t>
        </is>
      </c>
      <c r="C9" s="5" t="inlineStr">
        <is>
          <t>Лист «Свод_селлер» содержит фулфилмент, хранение и общий итог к начислению.</t>
        </is>
      </c>
    </row>
    <row r="10" ht="28.8" customHeight="1" s="31">
      <c r="A10" s="5" t="inlineStr">
        <is>
          <t>5</t>
        </is>
      </c>
      <c r="B10" s="5" t="inlineStr">
        <is>
          <t>Сотрудники</t>
        </is>
      </c>
      <c r="C10" s="5" t="inlineStr">
        <is>
          <t>Лист «Мотивация» — общая ведомость. Листы «Расчетный_Пузанов» и «Расчетный_Завалишин» — расчетные листки.</t>
        </is>
      </c>
    </row>
    <row r="11" ht="28.8" customHeight="1" s="31">
      <c r="A11" s="5" t="inlineStr">
        <is>
          <t>6</t>
        </is>
      </c>
      <c r="B11" s="5" t="inlineStr">
        <is>
          <t>Важно</t>
        </is>
      </c>
      <c r="C11" s="5" t="inlineStr">
        <is>
          <t>Не сортируй строки листа «Движение». Можно фильтровать/искать по датам, но порядок дат должен оставаться хронологическим.</t>
        </is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4.4"/>
  <cols>
    <col width="26" customWidth="1" style="31" min="1" max="1"/>
    <col width="12" customWidth="1" style="31" min="2" max="2"/>
    <col width="16" customWidth="1" style="31" min="3" max="3"/>
    <col width="40" customWidth="1" style="31" min="4" max="4"/>
    <col width="15" customWidth="1" style="31" min="5" max="5"/>
    <col width="10" customWidth="1" style="31" min="6" max="7"/>
    <col width="18" customWidth="1" style="31" min="8" max="8"/>
    <col width="21" customWidth="1" style="31" min="9" max="9"/>
    <col width="19" customWidth="1" style="31" min="10" max="10"/>
    <col width="20" customWidth="1" style="31" min="11" max="11"/>
    <col width="19" customWidth="1" style="31" min="12" max="12"/>
    <col width="10" customWidth="1" style="31" min="13" max="14"/>
    <col width="24" customWidth="1" style="31" min="15" max="15"/>
  </cols>
  <sheetData>
    <row r="1" ht="31.95" customHeight="1" s="31">
      <c r="A1" s="1" t="n"/>
      <c r="B1" s="1" t="n"/>
      <c r="C1" s="1" t="n"/>
      <c r="D1" s="2" t="inlineStr">
        <is>
          <t>Настройки</t>
        </is>
      </c>
      <c r="E1" s="1" t="n"/>
      <c r="F1" s="1" t="n"/>
      <c r="G1" s="1" t="n"/>
      <c r="H1" s="1" t="n"/>
      <c r="I1" s="1" t="n"/>
      <c r="J1" s="1" t="n"/>
      <c r="K1" s="1" t="n"/>
      <c r="L1" s="1" t="n"/>
    </row>
    <row r="2" ht="25.95" customHeight="1" s="31">
      <c r="A2" s="1" t="n"/>
      <c r="B2" s="1" t="n"/>
      <c r="C2" s="1" t="n"/>
      <c r="D2" s="3" t="inlineStr">
        <is>
          <t>Тарифы, период расчета и справочники. Желтые поля можно менять.</t>
        </is>
      </c>
      <c r="E2" s="1" t="n"/>
      <c r="F2" s="1" t="n"/>
      <c r="G2" s="1" t="n"/>
      <c r="H2" s="1" t="n"/>
      <c r="I2" s="1" t="n"/>
      <c r="J2" s="1" t="n"/>
      <c r="K2" s="1" t="n"/>
      <c r="L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/>
    <row r="5">
      <c r="A5" s="6" t="inlineStr">
        <is>
          <t>Дата начала недели</t>
        </is>
      </c>
      <c r="B5" s="41" t="n">
        <v>46279</v>
      </c>
      <c r="E5" s="8" t="inlineStr">
        <is>
          <t>Цвета бренда</t>
        </is>
      </c>
    </row>
    <row r="6">
      <c r="A6" s="6" t="inlineStr">
        <is>
          <t>Дата окончания недели</t>
        </is>
      </c>
      <c r="B6" s="42">
        <f>B5+6</f>
        <v/>
      </c>
      <c r="E6" s="10" t="inlineStr">
        <is>
          <t>Винный</t>
        </is>
      </c>
      <c r="F6" s="5" t="inlineStr">
        <is>
          <t>#5A081E</t>
        </is>
      </c>
    </row>
    <row r="7">
      <c r="A7" s="6" t="inlineStr">
        <is>
          <t>Бесплатных дней хранения</t>
        </is>
      </c>
      <c r="B7" s="11" t="n">
        <v>5</v>
      </c>
      <c r="E7" s="12" t="inlineStr">
        <is>
          <t>Золотой</t>
        </is>
      </c>
      <c r="F7" s="5" t="inlineStr">
        <is>
          <t>#BD995A</t>
        </is>
      </c>
    </row>
    <row r="8"/>
    <row r="9"/>
    <row r="10" ht="28.8" customHeight="1" s="31">
      <c r="A10" s="30" t="inlineStr">
        <is>
          <t>Товар</t>
        </is>
      </c>
      <c r="B10" s="30" t="inlineStr">
        <is>
          <t>Категория</t>
        </is>
      </c>
      <c r="C10" s="30" t="inlineStr">
        <is>
          <t>Весовая группа</t>
        </is>
      </c>
      <c r="D10" s="30" t="inlineStr">
        <is>
          <t>Приемка селлеру</t>
        </is>
      </c>
      <c r="E10" s="30" t="inlineStr">
        <is>
          <t>Брендирование</t>
        </is>
      </c>
      <c r="F10" s="30" t="inlineStr">
        <is>
          <t>Упаковка</t>
        </is>
      </c>
      <c r="G10" s="30" t="inlineStr">
        <is>
          <t>Сборка</t>
        </is>
      </c>
      <c r="H10" s="30" t="inlineStr">
        <is>
          <t>Отправка селлеру</t>
        </is>
      </c>
      <c r="I10" s="30" t="inlineStr">
        <is>
          <t>Хранение / шт-день</t>
        </is>
      </c>
      <c r="J10" s="30" t="inlineStr">
        <is>
          <t>Приемка персоналу</t>
        </is>
      </c>
      <c r="K10" s="30" t="inlineStr">
        <is>
          <t>Отправка персоналу</t>
        </is>
      </c>
      <c r="L10" s="30" t="inlineStr">
        <is>
          <t>Начальный остаток</t>
        </is>
      </c>
      <c r="O10" s="30" t="inlineStr">
        <is>
          <t>Сотрудники</t>
        </is>
      </c>
    </row>
    <row r="11">
      <c r="A11" s="5" t="inlineStr">
        <is>
          <t>АК-10</t>
        </is>
      </c>
      <c r="B11" s="5" t="inlineStr">
        <is>
          <t>АК</t>
        </is>
      </c>
      <c r="C11" s="5" t="inlineStr">
        <is>
          <t>до 1 кг</t>
        </is>
      </c>
      <c r="D11" s="43" t="n">
        <v>10</v>
      </c>
      <c r="E11" s="43" t="n">
        <v>10</v>
      </c>
      <c r="F11" s="43" t="n">
        <v>20</v>
      </c>
      <c r="G11" s="43" t="n">
        <v>10</v>
      </c>
      <c r="H11" s="44">
        <f>E11+F11+G11</f>
        <v/>
      </c>
      <c r="I11" s="43" t="n">
        <v>0.3571428571428572</v>
      </c>
      <c r="J11" s="43" t="n">
        <v>1</v>
      </c>
      <c r="K11" s="43" t="n">
        <v>12</v>
      </c>
      <c r="L11" s="45" t="n">
        <v>0</v>
      </c>
      <c r="O11" s="11" t="inlineStr">
        <is>
          <t>Пузанов Д.В.</t>
        </is>
      </c>
    </row>
    <row r="12">
      <c r="A12" s="5" t="inlineStr">
        <is>
          <t>АК-15</t>
        </is>
      </c>
      <c r="B12" s="5" t="inlineStr">
        <is>
          <t>АК</t>
        </is>
      </c>
      <c r="C12" s="5" t="inlineStr">
        <is>
          <t>до 1 кг</t>
        </is>
      </c>
      <c r="D12" s="43" t="n">
        <v>10</v>
      </c>
      <c r="E12" s="43" t="n">
        <v>10</v>
      </c>
      <c r="F12" s="43" t="n">
        <v>20</v>
      </c>
      <c r="G12" s="43" t="n">
        <v>10</v>
      </c>
      <c r="H12" s="44">
        <f>E12+F12+G12</f>
        <v/>
      </c>
      <c r="I12" s="43" t="n">
        <v>0.3571428571428572</v>
      </c>
      <c r="J12" s="43" t="n">
        <v>1</v>
      </c>
      <c r="K12" s="43" t="n">
        <v>12</v>
      </c>
      <c r="L12" s="45" t="n">
        <v>0</v>
      </c>
      <c r="O12" s="11" t="inlineStr">
        <is>
          <t>Завалишин Д.Л.</t>
        </is>
      </c>
    </row>
    <row r="13">
      <c r="A13" s="5" t="inlineStr">
        <is>
          <t>Г 1800</t>
        </is>
      </c>
      <c r="B13" s="5" t="inlineStr">
        <is>
          <t>Г</t>
        </is>
      </c>
      <c r="C13" s="5" t="inlineStr">
        <is>
          <t>1–5 кг</t>
        </is>
      </c>
      <c r="D13" s="43" t="n">
        <v>10</v>
      </c>
      <c r="E13" s="43" t="n">
        <v>10</v>
      </c>
      <c r="F13" s="43" t="n">
        <v>30</v>
      </c>
      <c r="G13" s="43" t="n">
        <v>15</v>
      </c>
      <c r="H13" s="44">
        <f>E13+F13+G13</f>
        <v/>
      </c>
      <c r="I13" s="43" t="n">
        <v>5</v>
      </c>
      <c r="J13" s="43" t="n">
        <v>2</v>
      </c>
      <c r="K13" s="43" t="n">
        <v>23</v>
      </c>
      <c r="L13" s="45" t="n">
        <v>0</v>
      </c>
      <c r="O13" s="11" t="n"/>
    </row>
    <row r="14">
      <c r="A14" s="5" t="inlineStr">
        <is>
          <t>Г 3500</t>
        </is>
      </c>
      <c r="B14" s="5" t="inlineStr">
        <is>
          <t>Г</t>
        </is>
      </c>
      <c r="C14" s="5" t="inlineStr">
        <is>
          <t>&gt;5 кг</t>
        </is>
      </c>
      <c r="D14" s="43" t="n">
        <v>10</v>
      </c>
      <c r="E14" s="43" t="n">
        <v>15</v>
      </c>
      <c r="F14" s="43" t="n">
        <v>35</v>
      </c>
      <c r="G14" s="43" t="n">
        <v>25</v>
      </c>
      <c r="H14" s="44">
        <f>E14+F14+G14</f>
        <v/>
      </c>
      <c r="I14" s="43" t="n">
        <v>5</v>
      </c>
      <c r="J14" s="43" t="n">
        <v>3</v>
      </c>
      <c r="K14" s="43" t="n">
        <v>34</v>
      </c>
      <c r="L14" s="45" t="n">
        <v>0</v>
      </c>
      <c r="O14" s="11" t="n"/>
    </row>
    <row r="15">
      <c r="A15" s="5" t="inlineStr">
        <is>
          <t>Г 800</t>
        </is>
      </c>
      <c r="B15" s="5" t="inlineStr">
        <is>
          <t>Г</t>
        </is>
      </c>
      <c r="C15" s="5" t="inlineStr">
        <is>
          <t>1–5 кг</t>
        </is>
      </c>
      <c r="D15" s="43" t="n">
        <v>10</v>
      </c>
      <c r="E15" s="43" t="n">
        <v>10</v>
      </c>
      <c r="F15" s="43" t="n">
        <v>30</v>
      </c>
      <c r="G15" s="43" t="n">
        <v>15</v>
      </c>
      <c r="H15" s="44">
        <f>E15+F15+G15</f>
        <v/>
      </c>
      <c r="I15" s="43" t="n">
        <v>5</v>
      </c>
      <c r="J15" s="43" t="n">
        <v>2</v>
      </c>
      <c r="K15" s="43" t="n">
        <v>23</v>
      </c>
      <c r="L15" s="45" t="n">
        <v>0</v>
      </c>
      <c r="O15" s="11" t="n"/>
    </row>
    <row r="16">
      <c r="A16" s="5" t="inlineStr">
        <is>
          <t>Ми-К</t>
        </is>
      </c>
      <c r="B16" s="5" t="inlineStr">
        <is>
          <t>Ми</t>
        </is>
      </c>
      <c r="C16" s="5" t="inlineStr">
        <is>
          <t>до 1 кг</t>
        </is>
      </c>
      <c r="D16" s="43" t="n">
        <v>10</v>
      </c>
      <c r="E16" s="43" t="n">
        <v>0</v>
      </c>
      <c r="F16" s="43" t="n">
        <v>20</v>
      </c>
      <c r="G16" s="43" t="n">
        <v>10</v>
      </c>
      <c r="H16" s="44">
        <f>E16+F16+G16</f>
        <v/>
      </c>
      <c r="I16" s="43" t="n">
        <v>1.363636363636364</v>
      </c>
      <c r="J16" s="43" t="n">
        <v>1</v>
      </c>
      <c r="K16" s="43" t="n">
        <v>9</v>
      </c>
      <c r="L16" s="45" t="n">
        <v>0</v>
      </c>
      <c r="O16" s="11" t="n"/>
    </row>
    <row r="17">
      <c r="A17" s="5" t="inlineStr">
        <is>
          <t>Ми-П</t>
        </is>
      </c>
      <c r="B17" s="5" t="inlineStr">
        <is>
          <t>Ми</t>
        </is>
      </c>
      <c r="C17" s="5" t="inlineStr">
        <is>
          <t>до 1 кг</t>
        </is>
      </c>
      <c r="D17" s="43" t="n">
        <v>10</v>
      </c>
      <c r="E17" s="43" t="n">
        <v>0</v>
      </c>
      <c r="F17" s="43" t="n">
        <v>20</v>
      </c>
      <c r="G17" s="43" t="n">
        <v>10</v>
      </c>
      <c r="H17" s="44">
        <f>E17+F17+G17</f>
        <v/>
      </c>
      <c r="I17" s="43" t="n">
        <v>0.1630434782608696</v>
      </c>
      <c r="J17" s="43" t="n">
        <v>1</v>
      </c>
      <c r="K17" s="43" t="n">
        <v>9</v>
      </c>
      <c r="L17" s="45" t="n">
        <v>0</v>
      </c>
      <c r="O17" s="11" t="n"/>
    </row>
    <row r="18">
      <c r="O18" s="11" t="n"/>
    </row>
    <row r="19">
      <c r="O19" s="11" t="n"/>
    </row>
    <row r="20">
      <c r="O20" s="11" t="n"/>
    </row>
    <row r="21">
      <c r="O21" s="11" t="n"/>
    </row>
    <row r="22">
      <c r="O22" s="11" t="n"/>
    </row>
    <row r="23">
      <c r="O23" s="11" t="n"/>
    </row>
    <row r="24">
      <c r="O24" s="11" t="n"/>
    </row>
    <row r="25">
      <c r="O25" s="11" t="n"/>
    </row>
    <row r="26">
      <c r="O26" s="11" t="n"/>
    </row>
    <row r="27">
      <c r="O27" s="11" t="n"/>
    </row>
    <row r="28">
      <c r="O28" s="11" t="n"/>
    </row>
    <row r="29">
      <c r="O29" s="11" t="n"/>
    </row>
    <row r="30">
      <c r="O30" s="11" t="n"/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51"/>
  <sheetViews>
    <sheetView showGridLines="0" workbookViewId="0">
      <pane xSplit="3" ySplit="21" topLeftCell="P54" activePane="bottomRight" state="frozen"/>
      <selection pane="topRight" activeCell="A1" sqref="A1"/>
      <selection pane="bottomLeft" activeCell="A1" sqref="A1"/>
      <selection pane="bottomRight" activeCell="Q55" sqref="Q55"/>
    </sheetView>
  </sheetViews>
  <sheetFormatPr baseColWidth="8" defaultRowHeight="14.4"/>
  <cols>
    <col width="12" customWidth="1" style="31" min="1" max="1"/>
    <col width="10" customWidth="1" style="31" min="2" max="2"/>
    <col width="20" customWidth="1" style="31" min="3" max="3"/>
    <col width="12" customWidth="1" style="31" min="4" max="6"/>
    <col width="13" customWidth="1" style="31" min="7" max="7"/>
    <col width="12" customWidth="1" style="31" min="8" max="32"/>
  </cols>
  <sheetData>
    <row r="1" ht="31.95" customHeight="1" s="31">
      <c r="A1" s="1" t="n"/>
      <c r="B1" s="1" t="n"/>
      <c r="C1" s="1" t="n"/>
      <c r="D1" s="2" t="inlineStr">
        <is>
          <t>Движение товара — источник данных</t>
        </is>
      </c>
      <c r="E1" s="2" t="n"/>
      <c r="F1" s="2" t="n"/>
      <c r="G1" s="2" t="n"/>
      <c r="H1" s="2" t="n"/>
      <c r="I1" s="2" t="n"/>
      <c r="J1" s="2" t="n"/>
      <c r="K1" s="2" t="n"/>
      <c r="L1" s="2" t="n"/>
    </row>
    <row r="2" ht="25.95" customHeight="1" s="31">
      <c r="A2" s="1" t="n"/>
      <c r="B2" s="1" t="n"/>
      <c r="C2" s="1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9.95" customHeight="1" s="31">
      <c r="A3" s="1" t="n"/>
      <c r="B3" s="1" t="n"/>
      <c r="C3" s="1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3.4" customHeight="1" s="31"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8.8" customHeight="1" s="31">
      <c r="A5" s="6" t="inlineStr">
        <is>
          <t>Период расчета</t>
        </is>
      </c>
      <c r="B5" s="42">
        <f>Настройки!$B$5</f>
        <v/>
      </c>
      <c r="C5" s="42">
        <f>Настройки!$B$6</f>
        <v/>
      </c>
    </row>
    <row r="6" ht="17.4" customHeight="1" s="31">
      <c r="A6" s="16" t="inlineStr">
        <is>
          <t>Итоговая таблица недели</t>
        </is>
      </c>
    </row>
    <row r="7" ht="28.8" customHeight="1" s="31">
      <c r="A7" s="30" t="inlineStr">
        <is>
          <t>Товар</t>
        </is>
      </c>
      <c r="B7" s="30" t="inlineStr">
        <is>
          <t>Остаток начало</t>
        </is>
      </c>
      <c r="C7" s="30" t="inlineStr">
        <is>
          <t>Приход</t>
        </is>
      </c>
      <c r="D7" s="30" t="inlineStr">
        <is>
          <t>Убытие</t>
        </is>
      </c>
      <c r="E7" s="30" t="inlineStr">
        <is>
          <t>Остаток конец</t>
        </is>
      </c>
      <c r="F7" s="30" t="inlineStr">
        <is>
          <t>Контроль</t>
        </is>
      </c>
      <c r="G7" s="30" t="inlineStr">
        <is>
          <t>Фулфилмент</t>
        </is>
      </c>
      <c r="H7" s="30" t="inlineStr">
        <is>
          <t>Хранение</t>
        </is>
      </c>
      <c r="I7" s="30" t="inlineStr">
        <is>
          <t>Мотивация</t>
        </is>
      </c>
    </row>
    <row r="8">
      <c r="A8" s="5" t="inlineStr">
        <is>
          <t>АК-10</t>
        </is>
      </c>
      <c r="B8" s="46">
        <f>SUMIFS(Тех_Движение!$E$2:$E$5111,Тех_Движение!$B$2:$B$5111,Настройки!$B$5,Тех_Движение!$D$2:$D$5111,$A8)</f>
        <v/>
      </c>
      <c r="C8" s="46">
        <f>SUMIFS(Тех_Движение!$F$2:$F$5111,Тех_Движение!$B$2:$B$5111,"&gt;="&amp;Настройки!$B$5,Тех_Движение!$B$2:$B$5111,"&lt;="&amp;Настройки!$B$6,Тех_Движение!$D$2:$D$5111,$A8)</f>
        <v/>
      </c>
      <c r="D8" s="46">
        <f>SUMIFS(Тех_Движение!$G$2:$G$5111,Тех_Движение!$B$2:$B$5111,"&gt;="&amp;Настройки!$B$5,Тех_Движение!$B$2:$B$5111,"&lt;="&amp;Настройки!$B$6,Тех_Движение!$D$2:$D$5111,$A8)</f>
        <v/>
      </c>
      <c r="E8" s="46">
        <f>SUMIFS(Тех_Движение!$H$2:$H$5111,Тех_Движение!$B$2:$B$5111,Настройки!$B$6,Тех_Движение!$D$2:$D$5111,$A8)</f>
        <v/>
      </c>
      <c r="F8" s="33">
        <f>IF(ABS($B8+$C8-$D8-$E8)&lt;0.0001,"OK","ОШИБКА")</f>
        <v/>
      </c>
      <c r="G8" s="44">
        <f>$C8*VLOOKUP($A8,Настройки!$A$11:$L$17,4,FALSE)+$D8*VLOOKUP($A8,Настройки!$A$11:$L$17,8,FALSE)</f>
        <v/>
      </c>
      <c r="H8" s="44">
        <f>SUMIFS(Тех_Хранение!$T$5:$T$5114,Тех_Хранение!$C$5:$C$5114,$A8)</f>
        <v/>
      </c>
      <c r="I8" s="44">
        <f>$C8*VLOOKUP($A8,Настройки!$A$11:$L$17,10,FALSE)+$D8*VLOOKUP($A8,Настройки!$A$11:$L$17,11,FALSE)</f>
        <v/>
      </c>
    </row>
    <row r="9">
      <c r="A9" s="5" t="inlineStr">
        <is>
          <t>АК-15</t>
        </is>
      </c>
      <c r="B9" s="46">
        <f>SUMIFS(Тех_Движение!$E$2:$E$5111,Тех_Движение!$B$2:$B$5111,Настройки!$B$5,Тех_Движение!$D$2:$D$5111,$A9)</f>
        <v/>
      </c>
      <c r="C9" s="46">
        <f>SUMIFS(Тех_Движение!$F$2:$F$5111,Тех_Движение!$B$2:$B$5111,"&gt;="&amp;Настройки!$B$5,Тех_Движение!$B$2:$B$5111,"&lt;="&amp;Настройки!$B$6,Тех_Движение!$D$2:$D$5111,$A9)</f>
        <v/>
      </c>
      <c r="D9" s="46">
        <f>SUMIFS(Тех_Движение!$G$2:$G$5111,Тех_Движение!$B$2:$B$5111,"&gt;="&amp;Настройки!$B$5,Тех_Движение!$B$2:$B$5111,"&lt;="&amp;Настройки!$B$6,Тех_Движение!$D$2:$D$5111,$A9)</f>
        <v/>
      </c>
      <c r="E9" s="46">
        <f>SUMIFS(Тех_Движение!$H$2:$H$5111,Тех_Движение!$B$2:$B$5111,Настройки!$B$6,Тех_Движение!$D$2:$D$5111,$A9)</f>
        <v/>
      </c>
      <c r="F9" s="33">
        <f>IF(ABS($B9+$C9-$D9-$E9)&lt;0.0001,"OK","ОШИБКА")</f>
        <v/>
      </c>
      <c r="G9" s="44">
        <f>$C9*VLOOKUP($A9,Настройки!$A$11:$L$17,4,FALSE)+$D9*VLOOKUP($A9,Настройки!$A$11:$L$17,8,FALSE)</f>
        <v/>
      </c>
      <c r="H9" s="44">
        <f>SUMIFS(Тех_Хранение!$T$5:$T$5114,Тех_Хранение!$C$5:$C$5114,$A9)</f>
        <v/>
      </c>
      <c r="I9" s="44">
        <f>$C9*VLOOKUP($A9,Настройки!$A$11:$L$17,10,FALSE)+$D9*VLOOKUP($A9,Настройки!$A$11:$L$17,11,FALSE)</f>
        <v/>
      </c>
    </row>
    <row r="10">
      <c r="A10" s="5" t="inlineStr">
        <is>
          <t>Г 1800</t>
        </is>
      </c>
      <c r="B10" s="46">
        <f>SUMIFS(Тех_Движение!$E$2:$E$5111,Тех_Движение!$B$2:$B$5111,Настройки!$B$5,Тех_Движение!$D$2:$D$5111,$A10)</f>
        <v/>
      </c>
      <c r="C10" s="46">
        <f>SUMIFS(Тех_Движение!$F$2:$F$5111,Тех_Движение!$B$2:$B$5111,"&gt;="&amp;Настройки!$B$5,Тех_Движение!$B$2:$B$5111,"&lt;="&amp;Настройки!$B$6,Тех_Движение!$D$2:$D$5111,$A10)</f>
        <v/>
      </c>
      <c r="D10" s="46">
        <f>SUMIFS(Тех_Движение!$G$2:$G$5111,Тех_Движение!$B$2:$B$5111,"&gt;="&amp;Настройки!$B$5,Тех_Движение!$B$2:$B$5111,"&lt;="&amp;Настройки!$B$6,Тех_Движение!$D$2:$D$5111,$A10)</f>
        <v/>
      </c>
      <c r="E10" s="46">
        <f>SUMIFS(Тех_Движение!$H$2:$H$5111,Тех_Движение!$B$2:$B$5111,Настройки!$B$6,Тех_Движение!$D$2:$D$5111,$A10)</f>
        <v/>
      </c>
      <c r="F10" s="33">
        <f>IF(ABS($B10+$C10-$D10-$E10)&lt;0.0001,"OK","ОШИБКА")</f>
        <v/>
      </c>
      <c r="G10" s="44">
        <f>$C10*VLOOKUP($A10,Настройки!$A$11:$L$17,4,FALSE)+$D10*VLOOKUP($A10,Настройки!$A$11:$L$17,8,FALSE)</f>
        <v/>
      </c>
      <c r="H10" s="44">
        <f>SUMIFS(Тех_Хранение!$T$5:$T$5114,Тех_Хранение!$C$5:$C$5114,$A10)</f>
        <v/>
      </c>
      <c r="I10" s="44">
        <f>$C10*VLOOKUP($A10,Настройки!$A$11:$L$17,10,FALSE)+$D10*VLOOKUP($A10,Настройки!$A$11:$L$17,11,FALSE)</f>
        <v/>
      </c>
    </row>
    <row r="11">
      <c r="A11" s="5" t="inlineStr">
        <is>
          <t>Г 3500</t>
        </is>
      </c>
      <c r="B11" s="46">
        <f>SUMIFS(Тех_Движение!$E$2:$E$5111,Тех_Движение!$B$2:$B$5111,Настройки!$B$5,Тех_Движение!$D$2:$D$5111,$A11)</f>
        <v/>
      </c>
      <c r="C11" s="46">
        <f>SUMIFS(Тех_Движение!$F$2:$F$5111,Тех_Движение!$B$2:$B$5111,"&gt;="&amp;Настройки!$B$5,Тех_Движение!$B$2:$B$5111,"&lt;="&amp;Настройки!$B$6,Тех_Движение!$D$2:$D$5111,$A11)</f>
        <v/>
      </c>
      <c r="D11" s="46">
        <f>SUMIFS(Тех_Движение!$G$2:$G$5111,Тех_Движение!$B$2:$B$5111,"&gt;="&amp;Настройки!$B$5,Тех_Движение!$B$2:$B$5111,"&lt;="&amp;Настройки!$B$6,Тех_Движение!$D$2:$D$5111,$A11)</f>
        <v/>
      </c>
      <c r="E11" s="46">
        <f>SUMIFS(Тех_Движение!$H$2:$H$5111,Тех_Движение!$B$2:$B$5111,Настройки!$B$6,Тех_Движение!$D$2:$D$5111,$A11)</f>
        <v/>
      </c>
      <c r="F11" s="33">
        <f>IF(ABS($B11+$C11-$D11-$E11)&lt;0.0001,"OK","ОШИБКА")</f>
        <v/>
      </c>
      <c r="G11" s="44">
        <f>$C11*VLOOKUP($A11,Настройки!$A$11:$L$17,4,FALSE)+$D11*VLOOKUP($A11,Настройки!$A$11:$L$17,8,FALSE)</f>
        <v/>
      </c>
      <c r="H11" s="44">
        <f>SUMIFS(Тех_Хранение!$T$5:$T$5114,Тех_Хранение!$C$5:$C$5114,$A11)</f>
        <v/>
      </c>
      <c r="I11" s="44">
        <f>$C11*VLOOKUP($A11,Настройки!$A$11:$L$17,10,FALSE)+$D11*VLOOKUP($A11,Настройки!$A$11:$L$17,11,FALSE)</f>
        <v/>
      </c>
    </row>
    <row r="12">
      <c r="A12" s="5" t="inlineStr">
        <is>
          <t>Г 800</t>
        </is>
      </c>
      <c r="B12" s="46">
        <f>SUMIFS(Тех_Движение!$E$2:$E$5111,Тех_Движение!$B$2:$B$5111,Настройки!$B$5,Тех_Движение!$D$2:$D$5111,$A12)</f>
        <v/>
      </c>
      <c r="C12" s="46">
        <f>SUMIFS(Тех_Движение!$F$2:$F$5111,Тех_Движение!$B$2:$B$5111,"&gt;="&amp;Настройки!$B$5,Тех_Движение!$B$2:$B$5111,"&lt;="&amp;Настройки!$B$6,Тех_Движение!$D$2:$D$5111,$A12)</f>
        <v/>
      </c>
      <c r="D12" s="46">
        <f>SUMIFS(Тех_Движение!$G$2:$G$5111,Тех_Движение!$B$2:$B$5111,"&gt;="&amp;Настройки!$B$5,Тех_Движение!$B$2:$B$5111,"&lt;="&amp;Настройки!$B$6,Тех_Движение!$D$2:$D$5111,$A12)</f>
        <v/>
      </c>
      <c r="E12" s="46">
        <f>SUMIFS(Тех_Движение!$H$2:$H$5111,Тех_Движение!$B$2:$B$5111,Настройки!$B$6,Тех_Движение!$D$2:$D$5111,$A12)</f>
        <v/>
      </c>
      <c r="F12" s="33">
        <f>IF(ABS($B12+$C12-$D12-$E12)&lt;0.0001,"OK","ОШИБКА")</f>
        <v/>
      </c>
      <c r="G12" s="44">
        <f>$C12*VLOOKUP($A12,Настройки!$A$11:$L$17,4,FALSE)+$D12*VLOOKUP($A12,Настройки!$A$11:$L$17,8,FALSE)</f>
        <v/>
      </c>
      <c r="H12" s="44">
        <f>SUMIFS(Тех_Хранение!$T$5:$T$5114,Тех_Хранение!$C$5:$C$5114,$A12)</f>
        <v/>
      </c>
      <c r="I12" s="44">
        <f>$C12*VLOOKUP($A12,Настройки!$A$11:$L$17,10,FALSE)+$D12*VLOOKUP($A12,Настройки!$A$11:$L$17,11,FALSE)</f>
        <v/>
      </c>
    </row>
    <row r="13">
      <c r="A13" s="5" t="inlineStr">
        <is>
          <t>Ми-К</t>
        </is>
      </c>
      <c r="B13" s="46">
        <f>SUMIFS(Тех_Движение!$E$2:$E$5111,Тех_Движение!$B$2:$B$5111,Настройки!$B$5,Тех_Движение!$D$2:$D$5111,$A13)</f>
        <v/>
      </c>
      <c r="C13" s="46">
        <f>SUMIFS(Тех_Движение!$F$2:$F$5111,Тех_Движение!$B$2:$B$5111,"&gt;="&amp;Настройки!$B$5,Тех_Движение!$B$2:$B$5111,"&lt;="&amp;Настройки!$B$6,Тех_Движение!$D$2:$D$5111,$A13)</f>
        <v/>
      </c>
      <c r="D13" s="46">
        <f>SUMIFS(Тех_Движение!$G$2:$G$5111,Тех_Движение!$B$2:$B$5111,"&gt;="&amp;Настройки!$B$5,Тех_Движение!$B$2:$B$5111,"&lt;="&amp;Настройки!$B$6,Тех_Движение!$D$2:$D$5111,$A13)</f>
        <v/>
      </c>
      <c r="E13" s="46">
        <f>SUMIFS(Тех_Движение!$H$2:$H$5111,Тех_Движение!$B$2:$B$5111,Настройки!$B$6,Тех_Движение!$D$2:$D$5111,$A13)</f>
        <v/>
      </c>
      <c r="F13" s="33">
        <f>IF(ABS($B13+$C13-$D13-$E13)&lt;0.0001,"OK","ОШИБКА")</f>
        <v/>
      </c>
      <c r="G13" s="44">
        <f>$C13*VLOOKUP($A13,Настройки!$A$11:$L$17,4,FALSE)+$D13*VLOOKUP($A13,Настройки!$A$11:$L$17,8,FALSE)</f>
        <v/>
      </c>
      <c r="H13" s="44">
        <f>SUMIFS(Тех_Хранение!$T$5:$T$5114,Тех_Хранение!$C$5:$C$5114,$A13)</f>
        <v/>
      </c>
      <c r="I13" s="44">
        <f>$C13*VLOOKUP($A13,Настройки!$A$11:$L$17,10,FALSE)+$D13*VLOOKUP($A13,Настройки!$A$11:$L$17,11,FALSE)</f>
        <v/>
      </c>
    </row>
    <row r="14">
      <c r="A14" s="5" t="inlineStr">
        <is>
          <t>Ми-П</t>
        </is>
      </c>
      <c r="B14" s="46">
        <f>SUMIFS(Тех_Движение!$E$2:$E$5111,Тех_Движение!$B$2:$B$5111,Настройки!$B$5,Тех_Движение!$D$2:$D$5111,$A14)</f>
        <v/>
      </c>
      <c r="C14" s="46">
        <f>SUMIFS(Тех_Движение!$F$2:$F$5111,Тех_Движение!$B$2:$B$5111,"&gt;="&amp;Настройки!$B$5,Тех_Движение!$B$2:$B$5111,"&lt;="&amp;Настройки!$B$6,Тех_Движение!$D$2:$D$5111,$A14)</f>
        <v/>
      </c>
      <c r="D14" s="46">
        <f>SUMIFS(Тех_Движение!$G$2:$G$5111,Тех_Движение!$B$2:$B$5111,"&gt;="&amp;Настройки!$B$5,Тех_Движение!$B$2:$B$5111,"&lt;="&amp;Настройки!$B$6,Тех_Движение!$D$2:$D$5111,$A14)</f>
        <v/>
      </c>
      <c r="E14" s="46">
        <f>SUMIFS(Тех_Движение!$H$2:$H$5111,Тех_Движение!$B$2:$B$5111,Настройки!$B$6,Тех_Движение!$D$2:$D$5111,$A14)</f>
        <v/>
      </c>
      <c r="F14" s="33">
        <f>IF(ABS($B14+$C14-$D14-$E14)&lt;0.0001,"OK","ОШИБКА")</f>
        <v/>
      </c>
      <c r="G14" s="44">
        <f>$C14*VLOOKUP($A14,Настройки!$A$11:$L$17,4,FALSE)+$D14*VLOOKUP($A14,Настройки!$A$11:$L$17,8,FALSE)</f>
        <v/>
      </c>
      <c r="H14" s="44">
        <f>SUMIFS(Тех_Хранение!$T$5:$T$5114,Тех_Хранение!$C$5:$C$5114,$A14)</f>
        <v/>
      </c>
      <c r="I14" s="44">
        <f>$C14*VLOOKUP($A14,Настройки!$A$11:$L$17,10,FALSE)+$D14*VLOOKUP($A14,Настройки!$A$11:$L$17,11,FALSE)</f>
        <v/>
      </c>
    </row>
    <row r="15">
      <c r="A15" s="18" t="inlineStr">
        <is>
          <t>ИТОГО</t>
        </is>
      </c>
      <c r="B15" s="47">
        <f>SUM(B8:B14)</f>
        <v/>
      </c>
      <c r="C15" s="47">
        <f>SUM(C8:C14)</f>
        <v/>
      </c>
      <c r="D15" s="47">
        <f>SUM(D8:D14)</f>
        <v/>
      </c>
      <c r="E15" s="47">
        <f>SUM(E8:E14)</f>
        <v/>
      </c>
      <c r="F15" s="34">
        <f>IF(COUNTIF(F8:F14,"ОШИБКА")=0,"OK","ОШИБКА")</f>
        <v/>
      </c>
      <c r="G15" s="48">
        <f>SUM(G8:G14)</f>
        <v/>
      </c>
      <c r="H15" s="48">
        <f>SUM(H8:H14)</f>
        <v/>
      </c>
      <c r="I15" s="48">
        <f>SUM(I8:I14)</f>
        <v/>
      </c>
    </row>
    <row r="16"/>
    <row r="17" ht="17.4" customHeight="1" s="31">
      <c r="A17" s="16" t="inlineStr">
        <is>
          <t>Ввод данных</t>
        </is>
      </c>
    </row>
    <row r="18" hidden="1" s="31">
      <c r="A18" s="32" t="inlineStr">
        <is>
          <t>Желтые поля: оператор, приход, убытие. Серые поля считаются автоматически. Не сортируй строки; используй фильтр или поиск по дате.</t>
        </is>
      </c>
    </row>
    <row r="19" hidden="1" s="31"/>
    <row r="20">
      <c r="A20" s="30" t="inlineStr">
        <is>
          <t>Дата</t>
        </is>
      </c>
      <c r="B20" s="30" t="inlineStr">
        <is>
          <t>День</t>
        </is>
      </c>
      <c r="C20" s="30" t="inlineStr">
        <is>
          <t>Оператор</t>
        </is>
      </c>
      <c r="D20" s="30" t="inlineStr">
        <is>
          <t>АК-10</t>
        </is>
      </c>
      <c r="E20" s="49" t="n"/>
      <c r="F20" s="49" t="n"/>
      <c r="G20" s="50" t="n"/>
      <c r="H20" s="30" t="inlineStr">
        <is>
          <t>АК-15</t>
        </is>
      </c>
      <c r="I20" s="49" t="n"/>
      <c r="J20" s="49" t="n"/>
      <c r="K20" s="50" t="n"/>
      <c r="L20" s="30" t="inlineStr">
        <is>
          <t>Г 1800</t>
        </is>
      </c>
      <c r="M20" s="49" t="n"/>
      <c r="N20" s="49" t="n"/>
      <c r="O20" s="50" t="n"/>
      <c r="P20" s="30" t="inlineStr">
        <is>
          <t>Г 3500</t>
        </is>
      </c>
      <c r="Q20" s="49" t="n"/>
      <c r="R20" s="49" t="n"/>
      <c r="S20" s="50" t="n"/>
      <c r="T20" s="30" t="inlineStr">
        <is>
          <t>Г 800</t>
        </is>
      </c>
      <c r="U20" s="49" t="n"/>
      <c r="V20" s="49" t="n"/>
      <c r="W20" s="50" t="n"/>
      <c r="X20" s="30" t="inlineStr">
        <is>
          <t>Ми-К</t>
        </is>
      </c>
      <c r="Y20" s="49" t="n"/>
      <c r="Z20" s="49" t="n"/>
      <c r="AA20" s="50" t="n"/>
      <c r="AB20" s="30" t="inlineStr">
        <is>
          <t>Ми-П</t>
        </is>
      </c>
      <c r="AC20" s="49" t="n"/>
      <c r="AD20" s="49" t="n"/>
      <c r="AE20" s="50" t="n"/>
      <c r="AF20" s="30" t="inlineStr">
        <is>
          <t>Контроль дня</t>
        </is>
      </c>
    </row>
    <row r="21" ht="31.95" customHeight="1" s="31">
      <c r="A21" s="51" t="n"/>
      <c r="B21" s="51" t="n"/>
      <c r="C21" s="51" t="n"/>
      <c r="D21" s="30" t="inlineStr">
        <is>
          <t>Остаток начало</t>
        </is>
      </c>
      <c r="E21" s="30" t="inlineStr">
        <is>
          <t>Приход</t>
        </is>
      </c>
      <c r="F21" s="30" t="inlineStr">
        <is>
          <t>Убытие</t>
        </is>
      </c>
      <c r="G21" s="30" t="inlineStr">
        <is>
          <t>Остаток конец</t>
        </is>
      </c>
      <c r="H21" s="30" t="inlineStr">
        <is>
          <t>Остаток начало</t>
        </is>
      </c>
      <c r="I21" s="30" t="inlineStr">
        <is>
          <t>Приход</t>
        </is>
      </c>
      <c r="J21" s="30" t="inlineStr">
        <is>
          <t>Убытие</t>
        </is>
      </c>
      <c r="K21" s="30" t="inlineStr">
        <is>
          <t>Остаток конец</t>
        </is>
      </c>
      <c r="L21" s="30" t="inlineStr">
        <is>
          <t>Остаток начало</t>
        </is>
      </c>
      <c r="M21" s="30" t="inlineStr">
        <is>
          <t>Приход</t>
        </is>
      </c>
      <c r="N21" s="30" t="inlineStr">
        <is>
          <t>Убытие</t>
        </is>
      </c>
      <c r="O21" s="30" t="inlineStr">
        <is>
          <t>Остаток конец</t>
        </is>
      </c>
      <c r="P21" s="30" t="inlineStr">
        <is>
          <t>Остаток начало</t>
        </is>
      </c>
      <c r="Q21" s="30" t="inlineStr">
        <is>
          <t>Приход</t>
        </is>
      </c>
      <c r="R21" s="30" t="inlineStr">
        <is>
          <t>Убытие</t>
        </is>
      </c>
      <c r="S21" s="30" t="inlineStr">
        <is>
          <t>Остаток конец</t>
        </is>
      </c>
      <c r="T21" s="30" t="inlineStr">
        <is>
          <t>Остаток начало</t>
        </is>
      </c>
      <c r="U21" s="30" t="inlineStr">
        <is>
          <t>Приход</t>
        </is>
      </c>
      <c r="V21" s="30" t="inlineStr">
        <is>
          <t>Убытие</t>
        </is>
      </c>
      <c r="W21" s="30" t="inlineStr">
        <is>
          <t>Остаток конец</t>
        </is>
      </c>
      <c r="X21" s="30" t="inlineStr">
        <is>
          <t>Остаток начало</t>
        </is>
      </c>
      <c r="Y21" s="30" t="inlineStr">
        <is>
          <t>Приход</t>
        </is>
      </c>
      <c r="Z21" s="30" t="inlineStr">
        <is>
          <t>Убытие</t>
        </is>
      </c>
      <c r="AA21" s="30" t="inlineStr">
        <is>
          <t>Остаток конец</t>
        </is>
      </c>
      <c r="AB21" s="30" t="inlineStr">
        <is>
          <t>Остаток начало</t>
        </is>
      </c>
      <c r="AC21" s="30" t="inlineStr">
        <is>
          <t>Приход</t>
        </is>
      </c>
      <c r="AD21" s="30" t="inlineStr">
        <is>
          <t>Убытие</t>
        </is>
      </c>
      <c r="AE21" s="30" t="inlineStr">
        <is>
          <t>Остаток конец</t>
        </is>
      </c>
      <c r="AF21" s="51" t="n"/>
    </row>
    <row r="22">
      <c r="A22" s="42" t="n">
        <v>46241</v>
      </c>
      <c r="B22" s="37" t="inlineStr">
        <is>
          <t>ПТ</t>
        </is>
      </c>
      <c r="C22" s="11" t="n"/>
      <c r="D22" s="52">
        <f>VLOOKUP("АК-10",Настройки!$A$11:$L$17,12,FALSE)</f>
        <v/>
      </c>
      <c r="E22" s="53" t="n"/>
      <c r="F22" s="53" t="n"/>
      <c r="G22" s="52">
        <f>D22+N(E22)-N(F22)</f>
        <v/>
      </c>
      <c r="H22" s="52">
        <f>VLOOKUP("АК-15",Настройки!$A$11:$L$17,12,FALSE)</f>
        <v/>
      </c>
      <c r="I22" s="53" t="n"/>
      <c r="J22" s="53" t="n"/>
      <c r="K22" s="52">
        <f>H22+N(I22)-N(J22)</f>
        <v/>
      </c>
      <c r="L22" s="52">
        <f>VLOOKUP("Г 1800",Настройки!$A$11:$L$17,12,FALSE)</f>
        <v/>
      </c>
      <c r="M22" s="53" t="n"/>
      <c r="N22" s="53" t="n"/>
      <c r="O22" s="52">
        <f>L22+N(M22)-N(N22)</f>
        <v/>
      </c>
      <c r="P22" s="52">
        <f>VLOOKUP("Г 3500",Настройки!$A$11:$L$17,12,FALSE)</f>
        <v/>
      </c>
      <c r="Q22" s="53" t="n"/>
      <c r="R22" s="53" t="n"/>
      <c r="S22" s="52">
        <f>P22+N(Q22)-N(R22)</f>
        <v/>
      </c>
      <c r="T22" s="52">
        <f>VLOOKUP("Г 800",Настройки!$A$11:$L$17,12,FALSE)</f>
        <v/>
      </c>
      <c r="U22" s="53" t="n"/>
      <c r="V22" s="53" t="n"/>
      <c r="W22" s="52">
        <f>T22+N(U22)-N(V22)</f>
        <v/>
      </c>
      <c r="X22" s="52">
        <f>VLOOKUP("Ми-К",Настройки!$A$11:$L$17,12,FALSE)</f>
        <v/>
      </c>
      <c r="Y22" s="53" t="n">
        <v>10</v>
      </c>
      <c r="Z22" s="53" t="n"/>
      <c r="AA22" s="52">
        <f>X22+N(Y22)-N(Z22)</f>
        <v/>
      </c>
      <c r="AB22" s="52">
        <f>VLOOKUP("Ми-П",Настройки!$A$11:$L$17,12,FALSE)</f>
        <v/>
      </c>
      <c r="AC22" s="53" t="n"/>
      <c r="AD22" s="53" t="n"/>
      <c r="AE22" s="52">
        <f>AB22+N(AC22)-N(AD22)</f>
        <v/>
      </c>
      <c r="AF22" s="20">
        <f>IF(ABS((D22+H22+L22+P22+T22+X22+AB22)+(N(E22)+N(I22)+N(M22)+N(Q22)+N(U22)+N(Y22)+N(AC22))-(N(F22)+N(J22)+N(N22)+N(R22)+N(V22)+N(Z22)+N(AD22))-(G22+K22+O22+S22+W22+AA22+AE22))&lt;0.0001,"OK","ОШИБКА")</f>
        <v/>
      </c>
    </row>
    <row r="23">
      <c r="A23" s="42" t="n">
        <v>46242</v>
      </c>
      <c r="B23" s="37" t="inlineStr">
        <is>
          <t>СБ</t>
        </is>
      </c>
      <c r="C23" s="11" t="n"/>
      <c r="D23" s="52">
        <f>G22</f>
        <v/>
      </c>
      <c r="E23" s="53" t="n"/>
      <c r="F23" s="53" t="n"/>
      <c r="G23" s="52">
        <f>D23+N(E23)-N(F23)</f>
        <v/>
      </c>
      <c r="H23" s="52">
        <f>K22</f>
        <v/>
      </c>
      <c r="I23" s="53" t="n"/>
      <c r="J23" s="53" t="n"/>
      <c r="K23" s="52">
        <f>H23+N(I23)-N(J23)</f>
        <v/>
      </c>
      <c r="L23" s="52">
        <f>O22</f>
        <v/>
      </c>
      <c r="M23" s="53" t="n">
        <v>9</v>
      </c>
      <c r="N23" s="53" t="n"/>
      <c r="O23" s="52">
        <f>L23+N(M23)-N(N23)</f>
        <v/>
      </c>
      <c r="P23" s="52">
        <f>S22</f>
        <v/>
      </c>
      <c r="Q23" s="53" t="n">
        <v>2</v>
      </c>
      <c r="R23" s="53" t="n">
        <v>2</v>
      </c>
      <c r="S23" s="52">
        <f>P23+N(Q23)-N(R23)</f>
        <v/>
      </c>
      <c r="T23" s="52">
        <f>W22</f>
        <v/>
      </c>
      <c r="U23" s="53" t="n"/>
      <c r="V23" s="53" t="n"/>
      <c r="W23" s="52">
        <f>T23+N(U23)-N(V23)</f>
        <v/>
      </c>
      <c r="X23" s="52">
        <f>AA22</f>
        <v/>
      </c>
      <c r="Y23" s="53" t="n"/>
      <c r="Z23" s="53" t="n">
        <v>3</v>
      </c>
      <c r="AA23" s="52">
        <f>X23+N(Y23)-N(Z23)</f>
        <v/>
      </c>
      <c r="AB23" s="52">
        <f>AE22</f>
        <v/>
      </c>
      <c r="AC23" s="53" t="n"/>
      <c r="AD23" s="53" t="n"/>
      <c r="AE23" s="52">
        <f>AB23+N(AC23)-N(AD23)</f>
        <v/>
      </c>
      <c r="AF23" s="20">
        <f>IF(ABS((D23+H23+L23+P23+T23+X23+AB23)+(N(E23)+N(I23)+N(M23)+N(Q23)+N(U23)+N(Y23)+N(AC23))-(N(F23)+N(J23)+N(N23)+N(R23)+N(V23)+N(Z23)+N(AD23))-(G23+K23+O23+S23+W23+AA23+AE23))&lt;0.0001,"OK","ОШИБКА")</f>
        <v/>
      </c>
    </row>
    <row r="24">
      <c r="A24" s="42" t="n">
        <v>46243</v>
      </c>
      <c r="B24" s="37" t="inlineStr">
        <is>
          <t>ВС</t>
        </is>
      </c>
      <c r="C24" s="11" t="n"/>
      <c r="D24" s="52">
        <f>G23</f>
        <v/>
      </c>
      <c r="E24" s="53" t="n"/>
      <c r="F24" s="53" t="n"/>
      <c r="G24" s="52">
        <f>D24+N(E24)-N(F24)</f>
        <v/>
      </c>
      <c r="H24" s="52">
        <f>K23</f>
        <v/>
      </c>
      <c r="I24" s="53" t="n"/>
      <c r="J24" s="53" t="n"/>
      <c r="K24" s="52">
        <f>H24+N(I24)-N(J24)</f>
        <v/>
      </c>
      <c r="L24" s="52">
        <f>O23</f>
        <v/>
      </c>
      <c r="M24" s="53" t="n">
        <v>10</v>
      </c>
      <c r="N24" s="53" t="n"/>
      <c r="O24" s="52">
        <f>L24+N(M24)-N(N24)</f>
        <v/>
      </c>
      <c r="P24" s="52">
        <f>S23</f>
        <v/>
      </c>
      <c r="Q24" s="53" t="n">
        <v>2</v>
      </c>
      <c r="R24" s="53" t="n"/>
      <c r="S24" s="52">
        <f>P24+N(Q24)-N(R24)</f>
        <v/>
      </c>
      <c r="T24" s="52">
        <f>W23</f>
        <v/>
      </c>
      <c r="U24" s="53" t="n"/>
      <c r="V24" s="53" t="n"/>
      <c r="W24" s="52">
        <f>T24+N(U24)-N(V24)</f>
        <v/>
      </c>
      <c r="X24" s="52">
        <f>AA23</f>
        <v/>
      </c>
      <c r="Y24" s="53" t="n">
        <v>10</v>
      </c>
      <c r="Z24" s="53" t="n">
        <v>5</v>
      </c>
      <c r="AA24" s="52">
        <f>X24+N(Y24)-N(Z24)</f>
        <v/>
      </c>
      <c r="AB24" s="52">
        <f>AE23</f>
        <v/>
      </c>
      <c r="AC24" s="53" t="n"/>
      <c r="AD24" s="53" t="n"/>
      <c r="AE24" s="52">
        <f>AB24+N(AC24)-N(AD24)</f>
        <v/>
      </c>
      <c r="AF24" s="20">
        <f>IF(ABS((D24+H24+L24+P24+T24+X24+AB24)+(N(E24)+N(I24)+N(M24)+N(Q24)+N(U24)+N(Y24)+N(AC24))-(N(F24)+N(J24)+N(N24)+N(R24)+N(V24)+N(Z24)+N(AD24))-(G24+K24+O24+S24+W24+AA24+AE24))&lt;0.0001,"OK","ОШИБКА")</f>
        <v/>
      </c>
    </row>
    <row r="25">
      <c r="A25" s="42" t="n">
        <v>46244</v>
      </c>
      <c r="B25" s="37" t="inlineStr">
        <is>
          <t>ПН</t>
        </is>
      </c>
      <c r="C25" s="11" t="n"/>
      <c r="D25" s="52">
        <f>G24</f>
        <v/>
      </c>
      <c r="E25" s="53" t="n"/>
      <c r="F25" s="53" t="n"/>
      <c r="G25" s="52">
        <f>D25+N(E25)-N(F25)</f>
        <v/>
      </c>
      <c r="H25" s="52">
        <f>K24</f>
        <v/>
      </c>
      <c r="I25" s="53" t="n"/>
      <c r="J25" s="53" t="n"/>
      <c r="K25" s="52">
        <f>H25+N(I25)-N(J25)</f>
        <v/>
      </c>
      <c r="L25" s="52">
        <f>O24</f>
        <v/>
      </c>
      <c r="M25" s="53" t="n"/>
      <c r="N25" s="53" t="n">
        <v>6</v>
      </c>
      <c r="O25" s="52">
        <f>L25+N(M25)-N(N25)</f>
        <v/>
      </c>
      <c r="P25" s="52">
        <f>S24</f>
        <v/>
      </c>
      <c r="Q25" s="53" t="n"/>
      <c r="R25" s="53" t="n">
        <v>2</v>
      </c>
      <c r="S25" s="52">
        <f>P25+N(Q25)-N(R25)</f>
        <v/>
      </c>
      <c r="T25" s="52">
        <f>W24</f>
        <v/>
      </c>
      <c r="U25" s="53" t="n"/>
      <c r="V25" s="53" t="n"/>
      <c r="W25" s="52">
        <f>T25+N(U25)-N(V25)</f>
        <v/>
      </c>
      <c r="X25" s="52">
        <f>AA24</f>
        <v/>
      </c>
      <c r="Y25" s="53" t="n"/>
      <c r="Z25" s="53" t="n">
        <v>2</v>
      </c>
      <c r="AA25" s="52">
        <f>X25+N(Y25)-N(Z25)</f>
        <v/>
      </c>
      <c r="AB25" s="52">
        <f>AE24</f>
        <v/>
      </c>
      <c r="AC25" s="53" t="n"/>
      <c r="AD25" s="53" t="n"/>
      <c r="AE25" s="52">
        <f>AB25+N(AC25)-N(AD25)</f>
        <v/>
      </c>
      <c r="AF25" s="20">
        <f>IF(ABS((D25+H25+L25+P25+T25+X25+AB25)+(N(E25)+N(I25)+N(M25)+N(Q25)+N(U25)+N(Y25)+N(AC25))-(N(F25)+N(J25)+N(N25)+N(R25)+N(V25)+N(Z25)+N(AD25))-(G25+K25+O25+S25+W25+AA25+AE25))&lt;0.0001,"OK","ОШИБКА")</f>
        <v/>
      </c>
    </row>
    <row r="26">
      <c r="A26" s="42" t="n">
        <v>46245</v>
      </c>
      <c r="B26" s="37" t="inlineStr">
        <is>
          <t>ВТ</t>
        </is>
      </c>
      <c r="C26" s="11" t="n"/>
      <c r="D26" s="52">
        <f>G25</f>
        <v/>
      </c>
      <c r="E26" s="53" t="n"/>
      <c r="F26" s="53" t="n"/>
      <c r="G26" s="52">
        <f>D26+N(E26)-N(F26)</f>
        <v/>
      </c>
      <c r="H26" s="52">
        <f>K25</f>
        <v/>
      </c>
      <c r="I26" s="53" t="n"/>
      <c r="J26" s="53" t="n"/>
      <c r="K26" s="52">
        <f>H26+N(I26)-N(J26)</f>
        <v/>
      </c>
      <c r="L26" s="52">
        <f>O25</f>
        <v/>
      </c>
      <c r="M26" s="53" t="n"/>
      <c r="N26" s="53" t="n">
        <v>2</v>
      </c>
      <c r="O26" s="52">
        <f>L26+N(M26)-N(N26)</f>
        <v/>
      </c>
      <c r="P26" s="52">
        <f>S25</f>
        <v/>
      </c>
      <c r="Q26" s="53" t="n">
        <v>10</v>
      </c>
      <c r="R26" s="53" t="n">
        <v>3</v>
      </c>
      <c r="S26" s="52">
        <f>P26+N(Q26)-N(R26)</f>
        <v/>
      </c>
      <c r="T26" s="52">
        <f>W25</f>
        <v/>
      </c>
      <c r="U26" s="53" t="n"/>
      <c r="V26" s="53" t="n"/>
      <c r="W26" s="52">
        <f>T26+N(U26)-N(V26)</f>
        <v/>
      </c>
      <c r="X26" s="52">
        <f>AA25</f>
        <v/>
      </c>
      <c r="Y26" s="53" t="n"/>
      <c r="Z26" s="53" t="n">
        <v>1</v>
      </c>
      <c r="AA26" s="52">
        <f>X26+N(Y26)-N(Z26)</f>
        <v/>
      </c>
      <c r="AB26" s="52">
        <f>AE25</f>
        <v/>
      </c>
      <c r="AC26" s="53" t="n"/>
      <c r="AD26" s="53" t="n"/>
      <c r="AE26" s="52">
        <f>AB26+N(AC26)-N(AD26)</f>
        <v/>
      </c>
      <c r="AF26" s="20">
        <f>IF(ABS((D26+H26+L26+P26+T26+X26+AB26)+(N(E26)+N(I26)+N(M26)+N(Q26)+N(U26)+N(Y26)+N(AC26))-(N(F26)+N(J26)+N(N26)+N(R26)+N(V26)+N(Z26)+N(AD26))-(G26+K26+O26+S26+W26+AA26+AE26))&lt;0.0001,"OK","ОШИБКА")</f>
        <v/>
      </c>
    </row>
    <row r="27">
      <c r="A27" s="42" t="n">
        <v>46246</v>
      </c>
      <c r="B27" s="37" t="inlineStr">
        <is>
          <t>СР</t>
        </is>
      </c>
      <c r="C27" s="11" t="n"/>
      <c r="D27" s="52">
        <f>G26</f>
        <v/>
      </c>
      <c r="E27" s="53" t="n"/>
      <c r="F27" s="53" t="n"/>
      <c r="G27" s="52">
        <f>D27+N(E27)-N(F27)</f>
        <v/>
      </c>
      <c r="H27" s="52">
        <f>K26</f>
        <v/>
      </c>
      <c r="I27" s="53" t="n"/>
      <c r="J27" s="53" t="n"/>
      <c r="K27" s="52">
        <f>H27+N(I27)-N(J27)</f>
        <v/>
      </c>
      <c r="L27" s="52">
        <f>O26</f>
        <v/>
      </c>
      <c r="M27" s="53" t="n"/>
      <c r="N27" s="53" t="n">
        <v>4</v>
      </c>
      <c r="O27" s="52">
        <f>L27+N(M27)-N(N27)</f>
        <v/>
      </c>
      <c r="P27" s="52">
        <f>S26</f>
        <v/>
      </c>
      <c r="Q27" s="53" t="n"/>
      <c r="R27" s="53" t="n">
        <v>1</v>
      </c>
      <c r="S27" s="52">
        <f>P27+N(Q27)-N(R27)</f>
        <v/>
      </c>
      <c r="T27" s="52">
        <f>W26</f>
        <v/>
      </c>
      <c r="U27" s="53" t="n"/>
      <c r="V27" s="53" t="n"/>
      <c r="W27" s="52">
        <f>T27+N(U27)-N(V27)</f>
        <v/>
      </c>
      <c r="X27" s="52">
        <f>AA26</f>
        <v/>
      </c>
      <c r="Y27" s="53" t="n"/>
      <c r="Z27" s="53" t="n">
        <v>2</v>
      </c>
      <c r="AA27" s="52">
        <f>X27+N(Y27)-N(Z27)</f>
        <v/>
      </c>
      <c r="AB27" s="52">
        <f>AE26</f>
        <v/>
      </c>
      <c r="AC27" s="53" t="n"/>
      <c r="AD27" s="53" t="n"/>
      <c r="AE27" s="52">
        <f>AB27+N(AC27)-N(AD27)</f>
        <v/>
      </c>
      <c r="AF27" s="20">
        <f>IF(ABS((D27+H27+L27+P27+T27+X27+AB27)+(N(E27)+N(I27)+N(M27)+N(Q27)+N(U27)+N(Y27)+N(AC27))-(N(F27)+N(J27)+N(N27)+N(R27)+N(V27)+N(Z27)+N(AD27))-(G27+K27+O27+S27+W27+AA27+AE27))&lt;0.0001,"OK","ОШИБКА")</f>
        <v/>
      </c>
    </row>
    <row r="28">
      <c r="A28" s="42" t="n">
        <v>46247</v>
      </c>
      <c r="B28" s="37" t="inlineStr">
        <is>
          <t>ЧТ</t>
        </is>
      </c>
      <c r="C28" s="11" t="n"/>
      <c r="D28" s="52">
        <f>G27</f>
        <v/>
      </c>
      <c r="E28" s="53" t="n"/>
      <c r="F28" s="53" t="n"/>
      <c r="G28" s="52">
        <f>D28+N(E28)-N(F28)</f>
        <v/>
      </c>
      <c r="H28" s="52">
        <f>K27</f>
        <v/>
      </c>
      <c r="I28" s="53" t="n"/>
      <c r="J28" s="53" t="n"/>
      <c r="K28" s="52">
        <f>H28+N(I28)-N(J28)</f>
        <v/>
      </c>
      <c r="L28" s="52">
        <f>O27</f>
        <v/>
      </c>
      <c r="M28" s="53" t="n">
        <v>10</v>
      </c>
      <c r="N28" s="53" t="n">
        <v>6</v>
      </c>
      <c r="O28" s="52">
        <f>L28+N(M28)-N(N28)</f>
        <v/>
      </c>
      <c r="P28" s="52">
        <f>S27</f>
        <v/>
      </c>
      <c r="Q28" s="53" t="n"/>
      <c r="R28" s="53" t="n">
        <v>1</v>
      </c>
      <c r="S28" s="52">
        <f>P28+N(Q28)-N(R28)</f>
        <v/>
      </c>
      <c r="T28" s="52">
        <f>W27</f>
        <v/>
      </c>
      <c r="U28" s="53" t="n"/>
      <c r="V28" s="53" t="n"/>
      <c r="W28" s="52">
        <f>T28+N(U28)-N(V28)</f>
        <v/>
      </c>
      <c r="X28" s="52">
        <f>AA27</f>
        <v/>
      </c>
      <c r="Y28" s="53" t="n">
        <v>10</v>
      </c>
      <c r="Z28" s="53" t="n">
        <v>4</v>
      </c>
      <c r="AA28" s="52">
        <f>X28+N(Y28)-N(Z28)</f>
        <v/>
      </c>
      <c r="AB28" s="52">
        <f>AE27</f>
        <v/>
      </c>
      <c r="AC28" s="53" t="n"/>
      <c r="AD28" s="53" t="n"/>
      <c r="AE28" s="52">
        <f>AB28+N(AC28)-N(AD28)</f>
        <v/>
      </c>
      <c r="AF28" s="20">
        <f>IF(ABS((D28+H28+L28+P28+T28+X28+AB28)+(N(E28)+N(I28)+N(M28)+N(Q28)+N(U28)+N(Y28)+N(AC28))-(N(F28)+N(J28)+N(N28)+N(R28)+N(V28)+N(Z28)+N(AD28))-(G28+K28+O28+S28+W28+AA28+AE28))&lt;0.0001,"OK","ОШИБКА")</f>
        <v/>
      </c>
    </row>
    <row r="29">
      <c r="A29" s="42" t="n">
        <v>46248</v>
      </c>
      <c r="B29" s="37" t="inlineStr">
        <is>
          <t>ПТ</t>
        </is>
      </c>
      <c r="C29" s="11" t="n"/>
      <c r="D29" s="52">
        <f>G28</f>
        <v/>
      </c>
      <c r="E29" s="53" t="n"/>
      <c r="F29" s="53" t="n"/>
      <c r="G29" s="52">
        <f>D29+N(E29)-N(F29)</f>
        <v/>
      </c>
      <c r="H29" s="52">
        <f>K28</f>
        <v/>
      </c>
      <c r="I29" s="53" t="n"/>
      <c r="J29" s="53" t="n"/>
      <c r="K29" s="52">
        <f>H29+N(I29)-N(J29)</f>
        <v/>
      </c>
      <c r="L29" s="52">
        <f>O28</f>
        <v/>
      </c>
      <c r="M29" s="53" t="n"/>
      <c r="N29" s="53" t="n">
        <v>9</v>
      </c>
      <c r="O29" s="52">
        <f>L29+N(M29)-N(N29)</f>
        <v/>
      </c>
      <c r="P29" s="52">
        <f>S28</f>
        <v/>
      </c>
      <c r="Q29" s="53" t="n"/>
      <c r="R29" s="53" t="n">
        <v>3</v>
      </c>
      <c r="S29" s="52">
        <f>P29+N(Q29)-N(R29)</f>
        <v/>
      </c>
      <c r="T29" s="52">
        <f>W28</f>
        <v/>
      </c>
      <c r="U29" s="53" t="n"/>
      <c r="V29" s="53" t="n"/>
      <c r="W29" s="52">
        <f>T29+N(U29)-N(V29)</f>
        <v/>
      </c>
      <c r="X29" s="52">
        <f>AA28</f>
        <v/>
      </c>
      <c r="Y29" s="53" t="n"/>
      <c r="Z29" s="53" t="n">
        <v>1</v>
      </c>
      <c r="AA29" s="52">
        <f>X29+N(Y29)-N(Z29)</f>
        <v/>
      </c>
      <c r="AB29" s="52">
        <f>AE28</f>
        <v/>
      </c>
      <c r="AC29" s="53" t="n"/>
      <c r="AD29" s="53" t="n"/>
      <c r="AE29" s="52">
        <f>AB29+N(AC29)-N(AD29)</f>
        <v/>
      </c>
      <c r="AF29" s="20">
        <f>IF(ABS((D29+H29+L29+P29+T29+X29+AB29)+(N(E29)+N(I29)+N(M29)+N(Q29)+N(U29)+N(Y29)+N(AC29))-(N(F29)+N(J29)+N(N29)+N(R29)+N(V29)+N(Z29)+N(AD29))-(G29+K29+O29+S29+W29+AA29+AE29))&lt;0.0001,"OK","ОШИБКА")</f>
        <v/>
      </c>
    </row>
    <row r="30">
      <c r="A30" s="42" t="n">
        <v>46249</v>
      </c>
      <c r="B30" s="37" t="inlineStr">
        <is>
          <t>СБ</t>
        </is>
      </c>
      <c r="C30" s="11" t="n"/>
      <c r="D30" s="52">
        <f>G29</f>
        <v/>
      </c>
      <c r="E30" s="53" t="n"/>
      <c r="F30" s="53" t="n"/>
      <c r="G30" s="52">
        <f>D30+N(E30)-N(F30)</f>
        <v/>
      </c>
      <c r="H30" s="52">
        <f>K29</f>
        <v/>
      </c>
      <c r="I30" s="53" t="n"/>
      <c r="J30" s="53" t="n"/>
      <c r="K30" s="52">
        <f>H30+N(I30)-N(J30)</f>
        <v/>
      </c>
      <c r="L30" s="52">
        <f>O29</f>
        <v/>
      </c>
      <c r="M30" s="53" t="n">
        <v>10</v>
      </c>
      <c r="N30" s="53" t="n">
        <v>6</v>
      </c>
      <c r="O30" s="52">
        <f>L30+N(M30)-N(N30)</f>
        <v/>
      </c>
      <c r="P30" s="52">
        <f>S29</f>
        <v/>
      </c>
      <c r="Q30" s="53" t="n">
        <v>10</v>
      </c>
      <c r="R30" s="53" t="n"/>
      <c r="S30" s="52">
        <f>P30+N(Q30)-N(R30)</f>
        <v/>
      </c>
      <c r="T30" s="52">
        <f>W29</f>
        <v/>
      </c>
      <c r="U30" s="53" t="n"/>
      <c r="V30" s="53" t="n"/>
      <c r="W30" s="52">
        <f>T30+N(U30)-N(V30)</f>
        <v/>
      </c>
      <c r="X30" s="52">
        <f>AA29</f>
        <v/>
      </c>
      <c r="Y30" s="53" t="n">
        <v>5</v>
      </c>
      <c r="Z30" s="53" t="n">
        <v>8</v>
      </c>
      <c r="AA30" s="52">
        <f>X30+N(Y30)-N(Z30)</f>
        <v/>
      </c>
      <c r="AB30" s="52">
        <f>AE29</f>
        <v/>
      </c>
      <c r="AC30" s="53" t="n"/>
      <c r="AD30" s="53" t="n"/>
      <c r="AE30" s="52">
        <f>AB30+N(AC30)-N(AD30)</f>
        <v/>
      </c>
      <c r="AF30" s="20">
        <f>IF(ABS((D30+H30+L30+P30+T30+X30+AB30)+(N(E30)+N(I30)+N(M30)+N(Q30)+N(U30)+N(Y30)+N(AC30))-(N(F30)+N(J30)+N(N30)+N(R30)+N(V30)+N(Z30)+N(AD30))-(G30+K30+O30+S30+W30+AA30+AE30))&lt;0.0001,"OK","ОШИБКА")</f>
        <v/>
      </c>
    </row>
    <row r="31">
      <c r="A31" s="42" t="n">
        <v>46250</v>
      </c>
      <c r="B31" s="37" t="inlineStr">
        <is>
          <t>ВС</t>
        </is>
      </c>
      <c r="C31" s="11" t="n"/>
      <c r="D31" s="52">
        <f>G30</f>
        <v/>
      </c>
      <c r="E31" s="53" t="n"/>
      <c r="F31" s="53" t="n"/>
      <c r="G31" s="52">
        <f>D31+N(E31)-N(F31)</f>
        <v/>
      </c>
      <c r="H31" s="52">
        <f>K30</f>
        <v/>
      </c>
      <c r="I31" s="53" t="n"/>
      <c r="J31" s="53" t="n"/>
      <c r="K31" s="52">
        <f>H31+N(I31)-N(J31)</f>
        <v/>
      </c>
      <c r="L31" s="52">
        <f>O30</f>
        <v/>
      </c>
      <c r="M31" s="53" t="n">
        <v>10</v>
      </c>
      <c r="N31" s="53" t="n">
        <v>5</v>
      </c>
      <c r="O31" s="52">
        <f>L31+N(M31)-N(N31)</f>
        <v/>
      </c>
      <c r="P31" s="52">
        <f>S30</f>
        <v/>
      </c>
      <c r="Q31" s="53" t="n"/>
      <c r="R31" s="53" t="n"/>
      <c r="S31" s="52">
        <f>P31+N(Q31)-N(R31)</f>
        <v/>
      </c>
      <c r="T31" s="52">
        <f>W30</f>
        <v/>
      </c>
      <c r="U31" s="53" t="n"/>
      <c r="V31" s="53" t="n"/>
      <c r="W31" s="52">
        <f>T31+N(U31)-N(V31)</f>
        <v/>
      </c>
      <c r="X31" s="52">
        <f>AA30</f>
        <v/>
      </c>
      <c r="Y31" s="53" t="n"/>
      <c r="Z31" s="53" t="n">
        <v>4</v>
      </c>
      <c r="AA31" s="52">
        <f>X31+N(Y31)-N(Z31)</f>
        <v/>
      </c>
      <c r="AB31" s="52">
        <f>AE30</f>
        <v/>
      </c>
      <c r="AC31" s="53" t="n"/>
      <c r="AD31" s="53" t="n"/>
      <c r="AE31" s="52">
        <f>AB31+N(AC31)-N(AD31)</f>
        <v/>
      </c>
      <c r="AF31" s="20">
        <f>IF(ABS((D31+H31+L31+P31+T31+X31+AB31)+(N(E31)+N(I31)+N(M31)+N(Q31)+N(U31)+N(Y31)+N(AC31))-(N(F31)+N(J31)+N(N31)+N(R31)+N(V31)+N(Z31)+N(AD31))-(G31+K31+O31+S31+W31+AA31+AE31))&lt;0.0001,"OK","ОШИБКА")</f>
        <v/>
      </c>
    </row>
    <row r="32">
      <c r="A32" s="42" t="n">
        <v>46251</v>
      </c>
      <c r="B32" s="37" t="inlineStr">
        <is>
          <t>ПН</t>
        </is>
      </c>
      <c r="C32" s="11" t="n"/>
      <c r="D32" s="52">
        <f>G31</f>
        <v/>
      </c>
      <c r="E32" s="53" t="n"/>
      <c r="F32" s="53" t="n"/>
      <c r="G32" s="52">
        <f>D32+N(E32)-N(F32)</f>
        <v/>
      </c>
      <c r="H32" s="52">
        <f>K31</f>
        <v/>
      </c>
      <c r="I32" s="53" t="n"/>
      <c r="J32" s="53" t="n"/>
      <c r="K32" s="52">
        <f>H32+N(I32)-N(J32)</f>
        <v/>
      </c>
      <c r="L32" s="52">
        <f>O31</f>
        <v/>
      </c>
      <c r="M32" s="53" t="n"/>
      <c r="N32" s="53" t="n">
        <v>4</v>
      </c>
      <c r="O32" s="52">
        <f>L32+N(M32)-N(N32)</f>
        <v/>
      </c>
      <c r="P32" s="52">
        <f>S31</f>
        <v/>
      </c>
      <c r="Q32" s="53" t="n"/>
      <c r="R32" s="53" t="n"/>
      <c r="S32" s="52">
        <f>P32+N(Q32)-N(R32)</f>
        <v/>
      </c>
      <c r="T32" s="52">
        <f>W31</f>
        <v/>
      </c>
      <c r="U32" s="53" t="n"/>
      <c r="V32" s="53" t="n"/>
      <c r="W32" s="52">
        <f>T32+N(U32)-N(V32)</f>
        <v/>
      </c>
      <c r="X32" s="52">
        <f>AA31</f>
        <v/>
      </c>
      <c r="Y32" s="53" t="n"/>
      <c r="Z32" s="53" t="n">
        <v>4</v>
      </c>
      <c r="AA32" s="52">
        <f>X32+N(Y32)-N(Z32)</f>
        <v/>
      </c>
      <c r="AB32" s="52">
        <f>AE31</f>
        <v/>
      </c>
      <c r="AC32" s="53" t="n"/>
      <c r="AD32" s="53" t="n"/>
      <c r="AE32" s="52">
        <f>AB32+N(AC32)-N(AD32)</f>
        <v/>
      </c>
      <c r="AF32" s="20">
        <f>IF(ABS((D32+H32+L32+P32+T32+X32+AB32)+(N(E32)+N(I32)+N(M32)+N(Q32)+N(U32)+N(Y32)+N(AC32))-(N(F32)+N(J32)+N(N32)+N(R32)+N(V32)+N(Z32)+N(AD32))-(G32+K32+O32+S32+W32+AA32+AE32))&lt;0.0001,"OK","ОШИБКА")</f>
        <v/>
      </c>
    </row>
    <row r="33">
      <c r="A33" s="42" t="n">
        <v>46252</v>
      </c>
      <c r="B33" s="37" t="inlineStr">
        <is>
          <t>ВТ</t>
        </is>
      </c>
      <c r="C33" s="11" t="n"/>
      <c r="D33" s="52">
        <f>G32</f>
        <v/>
      </c>
      <c r="E33" s="53" t="n"/>
      <c r="F33" s="53" t="n"/>
      <c r="G33" s="52">
        <f>D33+N(E33)-N(F33)</f>
        <v/>
      </c>
      <c r="H33" s="52">
        <f>K32</f>
        <v/>
      </c>
      <c r="I33" s="53" t="n"/>
      <c r="J33" s="53" t="n"/>
      <c r="K33" s="52">
        <f>H33+N(I33)-N(J33)</f>
        <v/>
      </c>
      <c r="L33" s="52">
        <f>O32</f>
        <v/>
      </c>
      <c r="M33" s="53" t="n">
        <v>5</v>
      </c>
      <c r="N33" s="53" t="n">
        <v>2</v>
      </c>
      <c r="O33" s="52">
        <f>L33+N(M33)-N(N33)</f>
        <v/>
      </c>
      <c r="P33" s="52">
        <f>S32</f>
        <v/>
      </c>
      <c r="Q33" s="53" t="n"/>
      <c r="R33" s="53" t="n">
        <v>1</v>
      </c>
      <c r="S33" s="52">
        <f>P33+N(Q33)-N(R33)</f>
        <v/>
      </c>
      <c r="T33" s="52">
        <f>W32</f>
        <v/>
      </c>
      <c r="U33" s="53" t="n">
        <v>10</v>
      </c>
      <c r="V33" s="53" t="n"/>
      <c r="W33" s="52">
        <f>T33+N(U33)-N(V33)</f>
        <v/>
      </c>
      <c r="X33" s="52">
        <f>AA32</f>
        <v/>
      </c>
      <c r="Y33" s="53" t="n">
        <v>10</v>
      </c>
      <c r="Z33" s="53" t="n">
        <v>4</v>
      </c>
      <c r="AA33" s="52">
        <f>X33+N(Y33)-N(Z33)</f>
        <v/>
      </c>
      <c r="AB33" s="52">
        <f>AE32</f>
        <v/>
      </c>
      <c r="AC33" s="53" t="n"/>
      <c r="AD33" s="53" t="n"/>
      <c r="AE33" s="52">
        <f>AB33+N(AC33)-N(AD33)</f>
        <v/>
      </c>
      <c r="AF33" s="20">
        <f>IF(ABS((D33+H33+L33+P33+T33+X33+AB33)+(N(E33)+N(I33)+N(M33)+N(Q33)+N(U33)+N(Y33)+N(AC33))-(N(F33)+N(J33)+N(N33)+N(R33)+N(V33)+N(Z33)+N(AD33))-(G33+K33+O33+S33+W33+AA33+AE33))&lt;0.0001,"OK","ОШИБКА")</f>
        <v/>
      </c>
    </row>
    <row r="34">
      <c r="A34" s="42" t="n">
        <v>46253</v>
      </c>
      <c r="B34" s="37" t="inlineStr">
        <is>
          <t>СР</t>
        </is>
      </c>
      <c r="C34" s="11" t="n"/>
      <c r="D34" s="52">
        <f>G33</f>
        <v/>
      </c>
      <c r="E34" s="53" t="n"/>
      <c r="F34" s="53" t="n"/>
      <c r="G34" s="52">
        <f>D34+N(E34)-N(F34)</f>
        <v/>
      </c>
      <c r="H34" s="52">
        <f>K33</f>
        <v/>
      </c>
      <c r="I34" s="53" t="n"/>
      <c r="J34" s="53" t="n"/>
      <c r="K34" s="52">
        <f>H34+N(I34)-N(J34)</f>
        <v/>
      </c>
      <c r="L34" s="52">
        <f>O33</f>
        <v/>
      </c>
      <c r="M34" s="53" t="n">
        <v>15</v>
      </c>
      <c r="N34" s="53" t="n">
        <v>11</v>
      </c>
      <c r="O34" s="52">
        <f>L34+N(M34)-N(N34)</f>
        <v/>
      </c>
      <c r="P34" s="52">
        <f>S33</f>
        <v/>
      </c>
      <c r="Q34" s="53" t="n"/>
      <c r="R34" s="53" t="n">
        <v>1</v>
      </c>
      <c r="S34" s="52">
        <f>P34+N(Q34)-N(R34)</f>
        <v/>
      </c>
      <c r="T34" s="52">
        <f>W33</f>
        <v/>
      </c>
      <c r="U34" s="53" t="n"/>
      <c r="V34" s="53" t="n">
        <v>2</v>
      </c>
      <c r="W34" s="52">
        <f>T34+N(U34)-N(V34)</f>
        <v/>
      </c>
      <c r="X34" s="52">
        <f>AA33</f>
        <v/>
      </c>
      <c r="Y34" s="53" t="n">
        <v>10</v>
      </c>
      <c r="Z34" s="53" t="n">
        <v>1</v>
      </c>
      <c r="AA34" s="52">
        <f>X34+N(Y34)-N(Z34)</f>
        <v/>
      </c>
      <c r="AB34" s="52">
        <f>AE33</f>
        <v/>
      </c>
      <c r="AC34" s="53" t="n"/>
      <c r="AD34" s="53" t="n"/>
      <c r="AE34" s="52">
        <f>AB34+N(AC34)-N(AD34)</f>
        <v/>
      </c>
      <c r="AF34" s="20">
        <f>IF(ABS((D34+H34+L34+P34+T34+X34+AB34)+(N(E34)+N(I34)+N(M34)+N(Q34)+N(U34)+N(Y34)+N(AC34))-(N(F34)+N(J34)+N(N34)+N(R34)+N(V34)+N(Z34)+N(AD34))-(G34+K34+O34+S34+W34+AA34+AE34))&lt;0.0001,"OK","ОШИБКА")</f>
        <v/>
      </c>
    </row>
    <row r="35">
      <c r="A35" s="42" t="n">
        <v>46254</v>
      </c>
      <c r="B35" s="37" t="inlineStr">
        <is>
          <t>ЧТ</t>
        </is>
      </c>
      <c r="C35" s="11" t="n"/>
      <c r="D35" s="52">
        <f>G34</f>
        <v/>
      </c>
      <c r="E35" s="53" t="n">
        <v>5</v>
      </c>
      <c r="F35" s="53" t="n"/>
      <c r="G35" s="52">
        <f>D35+N(E35)-N(F35)</f>
        <v/>
      </c>
      <c r="H35" s="52">
        <f>K34</f>
        <v/>
      </c>
      <c r="I35" s="53" t="n">
        <v>28</v>
      </c>
      <c r="J35" s="53" t="n"/>
      <c r="K35" s="52">
        <f>H35+N(I35)-N(J35)</f>
        <v/>
      </c>
      <c r="L35" s="52">
        <f>O34</f>
        <v/>
      </c>
      <c r="M35" s="53" t="n"/>
      <c r="N35" s="53" t="n">
        <v>6</v>
      </c>
      <c r="O35" s="52">
        <f>L35+N(M35)-N(N35)</f>
        <v/>
      </c>
      <c r="P35" s="52">
        <f>S34</f>
        <v/>
      </c>
      <c r="Q35" s="53" t="n"/>
      <c r="R35" s="53" t="n"/>
      <c r="S35" s="52">
        <f>P35+N(Q35)-N(R35)</f>
        <v/>
      </c>
      <c r="T35" s="52">
        <f>W34</f>
        <v/>
      </c>
      <c r="U35" s="53" t="n"/>
      <c r="V35" s="53" t="n">
        <v>2</v>
      </c>
      <c r="W35" s="52">
        <f>T35+N(U35)-N(V35)</f>
        <v/>
      </c>
      <c r="X35" s="52">
        <f>AA34</f>
        <v/>
      </c>
      <c r="Y35" s="53" t="n"/>
      <c r="Z35" s="53" t="n">
        <v>1</v>
      </c>
      <c r="AA35" s="52">
        <f>X35+N(Y35)-N(Z35)</f>
        <v/>
      </c>
      <c r="AB35" s="52">
        <f>AE34</f>
        <v/>
      </c>
      <c r="AC35" s="53" t="n"/>
      <c r="AD35" s="53" t="n"/>
      <c r="AE35" s="52">
        <f>AB35+N(AC35)-N(AD35)</f>
        <v/>
      </c>
      <c r="AF35" s="20">
        <f>IF(ABS((D35+H35+L35+P35+T35+X35+AB35)+(N(E35)+N(I35)+N(M35)+N(Q35)+N(U35)+N(Y35)+N(AC35))-(N(F35)+N(J35)+N(N35)+N(R35)+N(V35)+N(Z35)+N(AD35))-(G35+K35+O35+S35+W35+AA35+AE35))&lt;0.0001,"OK","ОШИБКА")</f>
        <v/>
      </c>
    </row>
    <row r="36">
      <c r="A36" s="42" t="n">
        <v>46255</v>
      </c>
      <c r="B36" s="37" t="inlineStr">
        <is>
          <t>ПТ</t>
        </is>
      </c>
      <c r="C36" s="11" t="n"/>
      <c r="D36" s="52">
        <f>G35</f>
        <v/>
      </c>
      <c r="E36" s="53" t="n"/>
      <c r="F36" s="53" t="n"/>
      <c r="G36" s="52">
        <f>D36+N(E36)-N(F36)</f>
        <v/>
      </c>
      <c r="H36" s="52">
        <f>K35</f>
        <v/>
      </c>
      <c r="I36" s="53" t="n"/>
      <c r="J36" s="53" t="n">
        <v>1</v>
      </c>
      <c r="K36" s="52">
        <f>H36+N(I36)-N(J36)</f>
        <v/>
      </c>
      <c r="L36" s="52">
        <f>O35</f>
        <v/>
      </c>
      <c r="M36" s="53" t="n"/>
      <c r="N36" s="53" t="n">
        <v>2</v>
      </c>
      <c r="O36" s="52">
        <f>L36+N(M36)-N(N36)</f>
        <v/>
      </c>
      <c r="P36" s="52">
        <f>S35</f>
        <v/>
      </c>
      <c r="Q36" s="53" t="n"/>
      <c r="R36" s="53" t="n"/>
      <c r="S36" s="52">
        <f>P36+N(Q36)-N(R36)</f>
        <v/>
      </c>
      <c r="T36" s="52">
        <f>W35</f>
        <v/>
      </c>
      <c r="U36" s="53" t="n"/>
      <c r="V36" s="53" t="n">
        <v>1</v>
      </c>
      <c r="W36" s="52">
        <f>T36+N(U36)-N(V36)</f>
        <v/>
      </c>
      <c r="X36" s="52">
        <f>AA35</f>
        <v/>
      </c>
      <c r="Y36" s="53" t="n"/>
      <c r="Z36" s="53" t="n"/>
      <c r="AA36" s="52">
        <f>X36+N(Y36)-N(Z36)</f>
        <v/>
      </c>
      <c r="AB36" s="52">
        <f>AE35</f>
        <v/>
      </c>
      <c r="AC36" s="53" t="n"/>
      <c r="AD36" s="53" t="n"/>
      <c r="AE36" s="52">
        <f>AB36+N(AC36)-N(AD36)</f>
        <v/>
      </c>
      <c r="AF36" s="20">
        <f>IF(ABS((D36+H36+L36+P36+T36+X36+AB36)+(N(E36)+N(I36)+N(M36)+N(Q36)+N(U36)+N(Y36)+N(AC36))-(N(F36)+N(J36)+N(N36)+N(R36)+N(V36)+N(Z36)+N(AD36))-(G36+K36+O36+S36+W36+AA36+AE36))&lt;0.0001,"OK","ОШИБКА")</f>
        <v/>
      </c>
    </row>
    <row r="37">
      <c r="A37" s="42" t="n">
        <v>46256</v>
      </c>
      <c r="B37" s="37" t="inlineStr">
        <is>
          <t>СБ</t>
        </is>
      </c>
      <c r="C37" s="11" t="n"/>
      <c r="D37" s="52">
        <f>G36</f>
        <v/>
      </c>
      <c r="E37" s="53" t="n"/>
      <c r="F37" s="53" t="n"/>
      <c r="G37" s="52">
        <f>D37+N(E37)-N(F37)</f>
        <v/>
      </c>
      <c r="H37" s="52">
        <f>K36</f>
        <v/>
      </c>
      <c r="I37" s="53" t="n"/>
      <c r="J37" s="53" t="n">
        <v>7</v>
      </c>
      <c r="K37" s="52">
        <f>H37+N(I37)-N(J37)</f>
        <v/>
      </c>
      <c r="L37" s="52">
        <f>O36</f>
        <v/>
      </c>
      <c r="M37" s="53" t="n">
        <v>15</v>
      </c>
      <c r="N37" s="53" t="n">
        <v>6</v>
      </c>
      <c r="O37" s="52">
        <f>L37+N(M37)-N(N37)</f>
        <v/>
      </c>
      <c r="P37" s="52">
        <f>S36</f>
        <v/>
      </c>
      <c r="Q37" s="53" t="n"/>
      <c r="R37" s="53" t="n"/>
      <c r="S37" s="52">
        <f>P37+N(Q37)-N(R37)</f>
        <v/>
      </c>
      <c r="T37" s="52">
        <f>W36</f>
        <v/>
      </c>
      <c r="U37" s="53" t="n">
        <v>10</v>
      </c>
      <c r="V37" s="53" t="n">
        <v>5</v>
      </c>
      <c r="W37" s="52">
        <f>T37+N(U37)-N(V37)</f>
        <v/>
      </c>
      <c r="X37" s="52">
        <f>AA36</f>
        <v/>
      </c>
      <c r="Y37" s="53" t="n"/>
      <c r="Z37" s="53" t="n">
        <v>1</v>
      </c>
      <c r="AA37" s="52">
        <f>X37+N(Y37)-N(Z37)</f>
        <v/>
      </c>
      <c r="AB37" s="52">
        <f>AE36</f>
        <v/>
      </c>
      <c r="AC37" s="53" t="n"/>
      <c r="AD37" s="53" t="n"/>
      <c r="AE37" s="52">
        <f>AB37+N(AC37)-N(AD37)</f>
        <v/>
      </c>
      <c r="AF37" s="20">
        <f>IF(ABS((D37+H37+L37+P37+T37+X37+AB37)+(N(E37)+N(I37)+N(M37)+N(Q37)+N(U37)+N(Y37)+N(AC37))-(N(F37)+N(J37)+N(N37)+N(R37)+N(V37)+N(Z37)+N(AD37))-(G37+K37+O37+S37+W37+AA37+AE37))&lt;0.0001,"OK","ОШИБКА")</f>
        <v/>
      </c>
    </row>
    <row r="38">
      <c r="A38" s="42" t="n">
        <v>46257</v>
      </c>
      <c r="B38" s="37" t="inlineStr">
        <is>
          <t>ВС</t>
        </is>
      </c>
      <c r="C38" s="11" t="n"/>
      <c r="D38" s="52">
        <f>G37</f>
        <v/>
      </c>
      <c r="E38" s="53" t="n"/>
      <c r="F38" s="53" t="n">
        <v>1</v>
      </c>
      <c r="G38" s="52">
        <f>D38+N(E38)-N(F38)</f>
        <v/>
      </c>
      <c r="H38" s="52">
        <f>K37</f>
        <v/>
      </c>
      <c r="I38" s="53" t="n"/>
      <c r="J38" s="53" t="n">
        <v>1</v>
      </c>
      <c r="K38" s="52">
        <f>H38+N(I38)-N(J38)</f>
        <v/>
      </c>
      <c r="L38" s="52">
        <f>O37</f>
        <v/>
      </c>
      <c r="M38" s="53" t="n"/>
      <c r="N38" s="53" t="n">
        <v>7</v>
      </c>
      <c r="O38" s="52">
        <f>L38+N(M38)-N(N38)</f>
        <v/>
      </c>
      <c r="P38" s="52">
        <f>S37</f>
        <v/>
      </c>
      <c r="Q38" s="53" t="n"/>
      <c r="R38" s="53" t="n"/>
      <c r="S38" s="52">
        <f>P38+N(Q38)-N(R38)</f>
        <v/>
      </c>
      <c r="T38" s="52">
        <f>W37</f>
        <v/>
      </c>
      <c r="U38" s="53" t="n"/>
      <c r="V38" s="53" t="n">
        <v>4</v>
      </c>
      <c r="W38" s="52">
        <f>T38+N(U38)-N(V38)</f>
        <v/>
      </c>
      <c r="X38" s="52">
        <f>AA37</f>
        <v/>
      </c>
      <c r="Y38" s="53" t="n"/>
      <c r="Z38" s="53" t="n">
        <v>2</v>
      </c>
      <c r="AA38" s="52">
        <f>X38+N(Y38)-N(Z38)</f>
        <v/>
      </c>
      <c r="AB38" s="52">
        <f>AE37</f>
        <v/>
      </c>
      <c r="AC38" s="53" t="n"/>
      <c r="AD38" s="53" t="n"/>
      <c r="AE38" s="52">
        <f>AB38+N(AC38)-N(AD38)</f>
        <v/>
      </c>
      <c r="AF38" s="20">
        <f>IF(ABS((D38+H38+L38+P38+T38+X38+AB38)+(N(E38)+N(I38)+N(M38)+N(Q38)+N(U38)+N(Y38)+N(AC38))-(N(F38)+N(J38)+N(N38)+N(R38)+N(V38)+N(Z38)+N(AD38))-(G38+K38+O38+S38+W38+AA38+AE38))&lt;0.0001,"OK","ОШИБКА")</f>
        <v/>
      </c>
    </row>
    <row r="39">
      <c r="A39" s="42" t="n">
        <v>46258</v>
      </c>
      <c r="B39" s="37" t="inlineStr">
        <is>
          <t>ПН</t>
        </is>
      </c>
      <c r="C39" s="11" t="n"/>
      <c r="D39" s="52">
        <f>G38</f>
        <v/>
      </c>
      <c r="E39" s="53" t="n"/>
      <c r="F39" s="53" t="n">
        <v>3</v>
      </c>
      <c r="G39" s="52">
        <f>D39+N(E39)-N(F39)</f>
        <v/>
      </c>
      <c r="H39" s="52">
        <f>K38</f>
        <v/>
      </c>
      <c r="I39" s="53" t="n"/>
      <c r="J39" s="53" t="n">
        <v>2</v>
      </c>
      <c r="K39" s="52">
        <f>H39+N(I39)-N(J39)</f>
        <v/>
      </c>
      <c r="L39" s="52">
        <f>O38</f>
        <v/>
      </c>
      <c r="M39" s="53" t="n">
        <v>21</v>
      </c>
      <c r="N39" s="53" t="n">
        <v>8</v>
      </c>
      <c r="O39" s="52">
        <f>L39+N(M39)-N(N39)</f>
        <v/>
      </c>
      <c r="P39" s="52">
        <f>S38</f>
        <v/>
      </c>
      <c r="Q39" s="53" t="n"/>
      <c r="R39" s="53" t="n">
        <v>1</v>
      </c>
      <c r="S39" s="52">
        <f>P39+N(Q39)-N(R39)</f>
        <v/>
      </c>
      <c r="T39" s="52">
        <f>W38</f>
        <v/>
      </c>
      <c r="U39" s="53" t="n">
        <v>5</v>
      </c>
      <c r="V39" s="53" t="n">
        <v>5</v>
      </c>
      <c r="W39" s="52">
        <f>T39+N(U39)-N(V39)</f>
        <v/>
      </c>
      <c r="X39" s="52">
        <f>AA38</f>
        <v/>
      </c>
      <c r="Y39" s="53" t="n"/>
      <c r="Z39" s="53" t="n">
        <v>3</v>
      </c>
      <c r="AA39" s="52">
        <f>X39+N(Y39)-N(Z39)</f>
        <v/>
      </c>
      <c r="AB39" s="52">
        <f>AE38</f>
        <v/>
      </c>
      <c r="AC39" s="53" t="n"/>
      <c r="AD39" s="53" t="n"/>
      <c r="AE39" s="52">
        <f>AB39+N(AC39)-N(AD39)</f>
        <v/>
      </c>
      <c r="AF39" s="20">
        <f>IF(ABS((D39+H39+L39+P39+T39+X39+AB39)+(N(E39)+N(I39)+N(M39)+N(Q39)+N(U39)+N(Y39)+N(AC39))-(N(F39)+N(J39)+N(N39)+N(R39)+N(V39)+N(Z39)+N(AD39))-(G39+K39+O39+S39+W39+AA39+AE39))&lt;0.0001,"OK","ОШИБКА")</f>
        <v/>
      </c>
    </row>
    <row r="40">
      <c r="A40" s="42" t="n">
        <v>46259</v>
      </c>
      <c r="B40" s="37" t="inlineStr">
        <is>
          <t>ВТ</t>
        </is>
      </c>
      <c r="C40" s="11" t="n"/>
      <c r="D40" s="52">
        <f>G39</f>
        <v/>
      </c>
      <c r="E40" s="53" t="n"/>
      <c r="F40" s="53" t="n">
        <v>1</v>
      </c>
      <c r="G40" s="52">
        <f>D40+N(E40)-N(F40)</f>
        <v/>
      </c>
      <c r="H40" s="52">
        <f>K39</f>
        <v/>
      </c>
      <c r="I40" s="53" t="n"/>
      <c r="J40" s="53" t="n"/>
      <c r="K40" s="52">
        <f>H40+N(I40)-N(J40)</f>
        <v/>
      </c>
      <c r="L40" s="52">
        <f>O39</f>
        <v/>
      </c>
      <c r="M40" s="53" t="n"/>
      <c r="N40" s="53" t="n">
        <v>5</v>
      </c>
      <c r="O40" s="52">
        <f>L40+N(M40)-N(N40)</f>
        <v/>
      </c>
      <c r="P40" s="52">
        <f>S39</f>
        <v/>
      </c>
      <c r="Q40" s="53" t="n"/>
      <c r="R40" s="53" t="n">
        <v>2</v>
      </c>
      <c r="S40" s="52">
        <f>P40+N(Q40)-N(R40)</f>
        <v/>
      </c>
      <c r="T40" s="52">
        <f>W39</f>
        <v/>
      </c>
      <c r="U40" s="53" t="n"/>
      <c r="V40" s="53" t="n">
        <v>1</v>
      </c>
      <c r="W40" s="52">
        <f>T40+N(U40)-N(V40)</f>
        <v/>
      </c>
      <c r="X40" s="52">
        <f>AA39</f>
        <v/>
      </c>
      <c r="Y40" s="53" t="n"/>
      <c r="Z40" s="53" t="n">
        <v>4</v>
      </c>
      <c r="AA40" s="52">
        <f>X40+N(Y40)-N(Z40)</f>
        <v/>
      </c>
      <c r="AB40" s="52">
        <f>AE39</f>
        <v/>
      </c>
      <c r="AC40" s="53" t="n"/>
      <c r="AD40" s="53" t="n"/>
      <c r="AE40" s="52">
        <f>AB40+N(AC40)-N(AD40)</f>
        <v/>
      </c>
      <c r="AF40" s="20">
        <f>IF(ABS((D40+H40+L40+P40+T40+X40+AB40)+(N(E40)+N(I40)+N(M40)+N(Q40)+N(U40)+N(Y40)+N(AC40))-(N(F40)+N(J40)+N(N40)+N(R40)+N(V40)+N(Z40)+N(AD40))-(G40+K40+O40+S40+W40+AA40+AE40))&lt;0.0001,"OK","ОШИБКА")</f>
        <v/>
      </c>
    </row>
    <row r="41">
      <c r="A41" s="42" t="n">
        <v>46260</v>
      </c>
      <c r="B41" s="37" t="inlineStr">
        <is>
          <t>СР</t>
        </is>
      </c>
      <c r="C41" s="11" t="n"/>
      <c r="D41" s="52">
        <f>G40</f>
        <v/>
      </c>
      <c r="E41" s="53" t="n">
        <v>5</v>
      </c>
      <c r="F41" s="53" t="n"/>
      <c r="G41" s="52">
        <f>D41+N(E41)-N(F41)</f>
        <v/>
      </c>
      <c r="H41" s="52">
        <f>K40</f>
        <v/>
      </c>
      <c r="I41" s="53" t="n"/>
      <c r="J41" s="53" t="n">
        <v>6</v>
      </c>
      <c r="K41" s="52">
        <f>H41+N(I41)-N(J41)</f>
        <v/>
      </c>
      <c r="L41" s="52">
        <f>O40</f>
        <v/>
      </c>
      <c r="M41" s="53" t="n">
        <v>20</v>
      </c>
      <c r="N41" s="53" t="n">
        <v>11</v>
      </c>
      <c r="O41" s="52">
        <f>L41+N(M41)-N(N41)</f>
        <v/>
      </c>
      <c r="P41" s="52">
        <f>S40</f>
        <v/>
      </c>
      <c r="Q41" s="53" t="n"/>
      <c r="R41" s="53" t="n"/>
      <c r="S41" s="52">
        <f>P41+N(Q41)-N(R41)</f>
        <v/>
      </c>
      <c r="T41" s="52">
        <f>W40</f>
        <v/>
      </c>
      <c r="U41" s="53" t="n"/>
      <c r="V41" s="53" t="n">
        <v>4</v>
      </c>
      <c r="W41" s="52">
        <f>T41+N(U41)-N(V41)</f>
        <v/>
      </c>
      <c r="X41" s="52">
        <f>AA40</f>
        <v/>
      </c>
      <c r="Y41" s="53" t="n">
        <v>10</v>
      </c>
      <c r="Z41" s="53" t="n">
        <v>3</v>
      </c>
      <c r="AA41" s="52">
        <f>X41+N(Y41)-N(Z41)</f>
        <v/>
      </c>
      <c r="AB41" s="52">
        <f>AE40</f>
        <v/>
      </c>
      <c r="AC41" s="53" t="n"/>
      <c r="AD41" s="53" t="n"/>
      <c r="AE41" s="52">
        <f>AB41+N(AC41)-N(AD41)</f>
        <v/>
      </c>
      <c r="AF41" s="20">
        <f>IF(ABS((D41+H41+L41+P41+T41+X41+AB41)+(N(E41)+N(I41)+N(M41)+N(Q41)+N(U41)+N(Y41)+N(AC41))-(N(F41)+N(J41)+N(N41)+N(R41)+N(V41)+N(Z41)+N(AD41))-(G41+K41+O41+S41+W41+AA41+AE41))&lt;0.0001,"OK","ОШИБКА")</f>
        <v/>
      </c>
    </row>
    <row r="42">
      <c r="A42" s="42" t="n">
        <v>46261</v>
      </c>
      <c r="B42" s="37" t="inlineStr">
        <is>
          <t>ЧТ</t>
        </is>
      </c>
      <c r="C42" s="11" t="n"/>
      <c r="D42" s="52">
        <f>G41</f>
        <v/>
      </c>
      <c r="E42" s="53" t="n"/>
      <c r="F42" s="53" t="n">
        <v>3</v>
      </c>
      <c r="G42" s="52">
        <f>D42+N(E42)-N(F42)</f>
        <v/>
      </c>
      <c r="H42" s="52">
        <f>K41</f>
        <v/>
      </c>
      <c r="I42" s="53" t="n"/>
      <c r="J42" s="53" t="n"/>
      <c r="K42" s="52">
        <f>H42+N(I42)-N(J42)</f>
        <v/>
      </c>
      <c r="L42" s="52">
        <f>O41</f>
        <v/>
      </c>
      <c r="M42" s="53" t="n"/>
      <c r="N42" s="53" t="n">
        <v>9</v>
      </c>
      <c r="O42" s="52">
        <f>L42+N(M42)-N(N42)</f>
        <v/>
      </c>
      <c r="P42" s="52">
        <f>S41</f>
        <v/>
      </c>
      <c r="Q42" s="53" t="n"/>
      <c r="R42" s="53" t="n"/>
      <c r="S42" s="52">
        <f>P42+N(Q42)-N(R42)</f>
        <v/>
      </c>
      <c r="T42" s="52">
        <f>W41</f>
        <v/>
      </c>
      <c r="U42" s="53" t="n"/>
      <c r="V42" s="53" t="n">
        <v>1</v>
      </c>
      <c r="W42" s="52">
        <f>T42+N(U42)-N(V42)</f>
        <v/>
      </c>
      <c r="X42" s="52">
        <f>AA41</f>
        <v/>
      </c>
      <c r="Y42" s="53" t="n"/>
      <c r="Z42" s="53" t="n">
        <v>4</v>
      </c>
      <c r="AA42" s="52">
        <f>X42+N(Y42)-N(Z42)</f>
        <v/>
      </c>
      <c r="AB42" s="52">
        <f>AE41</f>
        <v/>
      </c>
      <c r="AC42" s="53" t="n"/>
      <c r="AD42" s="53" t="n"/>
      <c r="AE42" s="52">
        <f>AB42+N(AC42)-N(AD42)</f>
        <v/>
      </c>
      <c r="AF42" s="20">
        <f>IF(ABS((D42+H42+L42+P42+T42+X42+AB42)+(N(E42)+N(I42)+N(M42)+N(Q42)+N(U42)+N(Y42)+N(AC42))-(N(F42)+N(J42)+N(N42)+N(R42)+N(V42)+N(Z42)+N(AD42))-(G42+K42+O42+S42+W42+AA42+AE42))&lt;0.0001,"OK","ОШИБКА")</f>
        <v/>
      </c>
    </row>
    <row r="43">
      <c r="A43" s="42" t="n">
        <v>46262</v>
      </c>
      <c r="B43" s="37" t="inlineStr">
        <is>
          <t>ПТ</t>
        </is>
      </c>
      <c r="C43" s="11" t="n"/>
      <c r="D43" s="52">
        <f>G42</f>
        <v/>
      </c>
      <c r="E43" s="53" t="n">
        <v>10</v>
      </c>
      <c r="F43" s="53" t="n"/>
      <c r="G43" s="52">
        <f>D43+N(E43)-N(F43)</f>
        <v/>
      </c>
      <c r="H43" s="52">
        <f>K42</f>
        <v/>
      </c>
      <c r="I43" s="53" t="n">
        <v>1</v>
      </c>
      <c r="J43" s="53" t="n">
        <v>1</v>
      </c>
      <c r="K43" s="52">
        <f>H43+N(I43)-N(J43)</f>
        <v/>
      </c>
      <c r="L43" s="52">
        <f>O42</f>
        <v/>
      </c>
      <c r="M43" s="53" t="n">
        <v>20</v>
      </c>
      <c r="N43" s="53" t="n">
        <v>9</v>
      </c>
      <c r="O43" s="52">
        <f>L43+N(M43)-N(N43)</f>
        <v/>
      </c>
      <c r="P43" s="52">
        <f>S42</f>
        <v/>
      </c>
      <c r="Q43" s="53" t="n"/>
      <c r="R43" s="53" t="n"/>
      <c r="S43" s="52">
        <f>P43+N(Q43)-N(R43)</f>
        <v/>
      </c>
      <c r="T43" s="52">
        <f>W42</f>
        <v/>
      </c>
      <c r="U43" s="53" t="n"/>
      <c r="V43" s="53" t="n"/>
      <c r="W43" s="52">
        <f>T43+N(U43)-N(V43)</f>
        <v/>
      </c>
      <c r="X43" s="52">
        <f>AA42</f>
        <v/>
      </c>
      <c r="Y43" s="53" t="n">
        <v>11</v>
      </c>
      <c r="Z43" s="53" t="n">
        <v>4</v>
      </c>
      <c r="AA43" s="52">
        <f>X43+N(Y43)-N(Z43)</f>
        <v/>
      </c>
      <c r="AB43" s="52">
        <f>AE42</f>
        <v/>
      </c>
      <c r="AC43" s="53" t="n"/>
      <c r="AD43" s="53" t="n"/>
      <c r="AE43" s="52">
        <f>AB43+N(AC43)-N(AD43)</f>
        <v/>
      </c>
      <c r="AF43" s="20">
        <f>IF(ABS((D43+H43+L43+P43+T43+X43+AB43)+(N(E43)+N(I43)+N(M43)+N(Q43)+N(U43)+N(Y43)+N(AC43))-(N(F43)+N(J43)+N(N43)+N(R43)+N(V43)+N(Z43)+N(AD43))-(G43+K43+O43+S43+W43+AA43+AE43))&lt;0.0001,"OK","ОШИБКА")</f>
        <v/>
      </c>
    </row>
    <row r="44">
      <c r="A44" s="42" t="n">
        <v>46263</v>
      </c>
      <c r="B44" s="37" t="inlineStr">
        <is>
          <t>СБ</t>
        </is>
      </c>
      <c r="C44" s="11" t="n"/>
      <c r="D44" s="52">
        <f>G43</f>
        <v/>
      </c>
      <c r="E44" s="53" t="n"/>
      <c r="F44" s="53" t="n"/>
      <c r="G44" s="52">
        <f>D44+N(E44)-N(F44)</f>
        <v/>
      </c>
      <c r="H44" s="52">
        <f>K43</f>
        <v/>
      </c>
      <c r="I44" s="53" t="n"/>
      <c r="J44" s="53" t="n">
        <v>2</v>
      </c>
      <c r="K44" s="52">
        <f>H44+N(I44)-N(J44)</f>
        <v/>
      </c>
      <c r="L44" s="52">
        <f>O43</f>
        <v/>
      </c>
      <c r="M44" s="53" t="n"/>
      <c r="N44" s="53" t="n">
        <v>14</v>
      </c>
      <c r="O44" s="52">
        <f>L44+N(M44)-N(N44)</f>
        <v/>
      </c>
      <c r="P44" s="52">
        <f>S43</f>
        <v/>
      </c>
      <c r="Q44" s="53" t="n"/>
      <c r="R44" s="53" t="n"/>
      <c r="S44" s="52">
        <f>P44+N(Q44)-N(R44)</f>
        <v/>
      </c>
      <c r="T44" s="52">
        <f>W43</f>
        <v/>
      </c>
      <c r="U44" s="53" t="n"/>
      <c r="V44" s="53" t="n"/>
      <c r="W44" s="52">
        <f>T44+N(U44)-N(V44)</f>
        <v/>
      </c>
      <c r="X44" s="52">
        <f>AA43</f>
        <v/>
      </c>
      <c r="Y44" s="53" t="n">
        <v>10</v>
      </c>
      <c r="Z44" s="53" t="n">
        <v>2</v>
      </c>
      <c r="AA44" s="52">
        <f>X44+N(Y44)-N(Z44)</f>
        <v/>
      </c>
      <c r="AB44" s="52">
        <f>AE43</f>
        <v/>
      </c>
      <c r="AC44" s="53" t="n"/>
      <c r="AD44" s="53" t="n"/>
      <c r="AE44" s="52">
        <f>AB44+N(AC44)-N(AD44)</f>
        <v/>
      </c>
      <c r="AF44" s="20">
        <f>IF(ABS((D44+H44+L44+P44+T44+X44+AB44)+(N(E44)+N(I44)+N(M44)+N(Q44)+N(U44)+N(Y44)+N(AC44))-(N(F44)+N(J44)+N(N44)+N(R44)+N(V44)+N(Z44)+N(AD44))-(G44+K44+O44+S44+W44+AA44+AE44))&lt;0.0001,"OK","ОШИБКА")</f>
        <v/>
      </c>
    </row>
    <row r="45">
      <c r="A45" s="42" t="n">
        <v>46264</v>
      </c>
      <c r="B45" s="37" t="inlineStr">
        <is>
          <t>ВС</t>
        </is>
      </c>
      <c r="C45" s="11" t="n"/>
      <c r="D45" s="52">
        <f>G44</f>
        <v/>
      </c>
      <c r="E45" s="53" t="n"/>
      <c r="F45" s="53" t="n">
        <v>1</v>
      </c>
      <c r="G45" s="52">
        <f>D45+N(E45)-N(F45)</f>
        <v/>
      </c>
      <c r="H45" s="52">
        <f>K44</f>
        <v/>
      </c>
      <c r="I45" s="53" t="n">
        <v>28</v>
      </c>
      <c r="J45" s="53" t="n">
        <v>2</v>
      </c>
      <c r="K45" s="52">
        <f>H45+N(I45)-N(J45)</f>
        <v/>
      </c>
      <c r="L45" s="52">
        <f>O44</f>
        <v/>
      </c>
      <c r="M45" s="53" t="n">
        <v>17</v>
      </c>
      <c r="N45" s="53" t="n">
        <v>9</v>
      </c>
      <c r="O45" s="52">
        <f>L45+N(M45)-N(N45)</f>
        <v/>
      </c>
      <c r="P45" s="52">
        <f>S44</f>
        <v/>
      </c>
      <c r="Q45" s="53" t="n"/>
      <c r="R45" s="53" t="n">
        <v>2</v>
      </c>
      <c r="S45" s="52">
        <f>P45+N(Q45)-N(R45)</f>
        <v/>
      </c>
      <c r="T45" s="52">
        <f>W44</f>
        <v/>
      </c>
      <c r="U45" s="53" t="n"/>
      <c r="V45" s="53" t="n"/>
      <c r="W45" s="52">
        <f>T45+N(U45)-N(V45)</f>
        <v/>
      </c>
      <c r="X45" s="52">
        <f>AA44</f>
        <v/>
      </c>
      <c r="Y45" s="53" t="n"/>
      <c r="Z45" s="53" t="n">
        <v>4</v>
      </c>
      <c r="AA45" s="52">
        <f>X45+N(Y45)-N(Z45)</f>
        <v/>
      </c>
      <c r="AB45" s="52">
        <f>AE44</f>
        <v/>
      </c>
      <c r="AC45" s="53" t="n"/>
      <c r="AD45" s="53" t="n"/>
      <c r="AE45" s="52">
        <f>AB45+N(AC45)-N(AD45)</f>
        <v/>
      </c>
      <c r="AF45" s="20">
        <f>IF(ABS((D45+H45+L45+P45+T45+X45+AB45)+(N(E45)+N(I45)+N(M45)+N(Q45)+N(U45)+N(Y45)+N(AC45))-(N(F45)+N(J45)+N(N45)+N(R45)+N(V45)+N(Z45)+N(AD45))-(G45+K45+O45+S45+W45+AA45+AE45))&lt;0.0001,"OK","ОШИБКА")</f>
        <v/>
      </c>
    </row>
    <row r="46">
      <c r="A46" s="42" t="n">
        <v>46265</v>
      </c>
      <c r="B46" s="37" t="inlineStr">
        <is>
          <t>ПН</t>
        </is>
      </c>
      <c r="C46" s="11" t="n"/>
      <c r="D46" s="52">
        <f>G45</f>
        <v/>
      </c>
      <c r="E46" s="53" t="n"/>
      <c r="F46" s="53" t="n"/>
      <c r="G46" s="52">
        <f>D46+N(E46)-N(F46)</f>
        <v/>
      </c>
      <c r="H46" s="52">
        <f>K45</f>
        <v/>
      </c>
      <c r="I46" s="53" t="n"/>
      <c r="J46" s="53" t="n">
        <v>1</v>
      </c>
      <c r="K46" s="52">
        <f>H46+N(I46)-N(J46)</f>
        <v/>
      </c>
      <c r="L46" s="52">
        <f>O45</f>
        <v/>
      </c>
      <c r="M46" s="53" t="n">
        <v>48</v>
      </c>
      <c r="N46" s="53" t="n">
        <v>9</v>
      </c>
      <c r="O46" s="52">
        <f>L46+N(M46)-N(N46)</f>
        <v/>
      </c>
      <c r="P46" s="52">
        <f>S45</f>
        <v/>
      </c>
      <c r="Q46" s="53" t="n"/>
      <c r="R46" s="53" t="n">
        <v>1</v>
      </c>
      <c r="S46" s="52">
        <f>P46+N(Q46)-N(R46)</f>
        <v/>
      </c>
      <c r="T46" s="52">
        <f>W45</f>
        <v/>
      </c>
      <c r="U46" s="53" t="n">
        <v>56</v>
      </c>
      <c r="V46" s="53" t="n"/>
      <c r="W46" s="52">
        <f>T46+N(U46)-N(V46)</f>
        <v/>
      </c>
      <c r="X46" s="52">
        <f>AA45</f>
        <v/>
      </c>
      <c r="Y46" s="53" t="n"/>
      <c r="Z46" s="53" t="n">
        <v>1</v>
      </c>
      <c r="AA46" s="52">
        <f>X46+N(Y46)-N(Z46)</f>
        <v/>
      </c>
      <c r="AB46" s="52">
        <f>AE45</f>
        <v/>
      </c>
      <c r="AC46" s="53" t="n"/>
      <c r="AD46" s="53" t="n"/>
      <c r="AE46" s="52">
        <f>AB46+N(AC46)-N(AD46)</f>
        <v/>
      </c>
      <c r="AF46" s="20">
        <f>IF(ABS((D46+H46+L46+P46+T46+X46+AB46)+(N(E46)+N(I46)+N(M46)+N(Q46)+N(U46)+N(Y46)+N(AC46))-(N(F46)+N(J46)+N(N46)+N(R46)+N(V46)+N(Z46)+N(AD46))-(G46+K46+O46+S46+W46+AA46+AE46))&lt;0.0001,"OK","ОШИБКА")</f>
        <v/>
      </c>
    </row>
    <row r="47">
      <c r="A47" s="42" t="n">
        <v>46266</v>
      </c>
      <c r="B47" s="37" t="inlineStr">
        <is>
          <t>ВТ</t>
        </is>
      </c>
      <c r="C47" s="11" t="n"/>
      <c r="D47" s="52">
        <f>G46</f>
        <v/>
      </c>
      <c r="E47" s="53" t="n"/>
      <c r="F47" s="53" t="n">
        <v>1</v>
      </c>
      <c r="G47" s="52">
        <f>D47+N(E47)-N(F47)</f>
        <v/>
      </c>
      <c r="H47" s="52">
        <f>K46</f>
        <v/>
      </c>
      <c r="I47" s="53" t="n"/>
      <c r="J47" s="53" t="n">
        <v>2</v>
      </c>
      <c r="K47" s="52">
        <f>H47+N(I47)-N(J47)</f>
        <v/>
      </c>
      <c r="L47" s="52">
        <f>O46</f>
        <v/>
      </c>
      <c r="M47" s="53" t="n"/>
      <c r="N47" s="53" t="n">
        <v>8</v>
      </c>
      <c r="O47" s="52">
        <f>L47+N(M47)-N(N47)</f>
        <v/>
      </c>
      <c r="P47" s="52">
        <f>S46</f>
        <v/>
      </c>
      <c r="Q47" s="53" t="n"/>
      <c r="R47" s="53" t="n"/>
      <c r="S47" s="52">
        <f>P47+N(Q47)-N(R47)</f>
        <v/>
      </c>
      <c r="T47" s="52">
        <f>W46</f>
        <v/>
      </c>
      <c r="U47" s="53" t="n"/>
      <c r="V47" s="53" t="n"/>
      <c r="W47" s="52">
        <f>T47+N(U47)-N(V47)</f>
        <v/>
      </c>
      <c r="X47" s="52">
        <f>AA46</f>
        <v/>
      </c>
      <c r="Y47" s="53" t="n"/>
      <c r="Z47" s="53" t="n">
        <v>2</v>
      </c>
      <c r="AA47" s="52">
        <f>X47+N(Y47)-N(Z47)</f>
        <v/>
      </c>
      <c r="AB47" s="52">
        <f>AE46</f>
        <v/>
      </c>
      <c r="AC47" s="53" t="n"/>
      <c r="AD47" s="53" t="n"/>
      <c r="AE47" s="52">
        <f>AB47+N(AC47)-N(AD47)</f>
        <v/>
      </c>
      <c r="AF47" s="20">
        <f>IF(ABS((D47+H47+L47+P47+T47+X47+AB47)+(N(E47)+N(I47)+N(M47)+N(Q47)+N(U47)+N(Y47)+N(AC47))-(N(F47)+N(J47)+N(N47)+N(R47)+N(V47)+N(Z47)+N(AD47))-(G47+K47+O47+S47+W47+AA47+AE47))&lt;0.0001,"OK","ОШИБКА")</f>
        <v/>
      </c>
    </row>
    <row r="48">
      <c r="A48" s="42" t="n">
        <v>46267</v>
      </c>
      <c r="B48" s="37" t="inlineStr">
        <is>
          <t>СР</t>
        </is>
      </c>
      <c r="C48" s="11" t="n"/>
      <c r="D48" s="52">
        <f>G47</f>
        <v/>
      </c>
      <c r="E48" s="53" t="n"/>
      <c r="F48" s="53" t="n"/>
      <c r="G48" s="52">
        <f>D48+N(E48)-N(F48)</f>
        <v/>
      </c>
      <c r="H48" s="52">
        <f>K47</f>
        <v/>
      </c>
      <c r="I48" s="53" t="n"/>
      <c r="J48" s="53" t="n">
        <v>1</v>
      </c>
      <c r="K48" s="52">
        <f>H48+N(I48)-N(J48)</f>
        <v/>
      </c>
      <c r="L48" s="52">
        <f>O47</f>
        <v/>
      </c>
      <c r="M48" s="53" t="n"/>
      <c r="N48" s="53" t="n">
        <v>16</v>
      </c>
      <c r="O48" s="52">
        <f>L48+N(M48)-N(N48)</f>
        <v/>
      </c>
      <c r="P48" s="52">
        <f>S47</f>
        <v/>
      </c>
      <c r="Q48" s="53" t="n"/>
      <c r="R48" s="53" t="n">
        <v>1</v>
      </c>
      <c r="S48" s="52">
        <f>P48+N(Q48)-N(R48)</f>
        <v/>
      </c>
      <c r="T48" s="52">
        <f>W47</f>
        <v/>
      </c>
      <c r="U48" s="53" t="n"/>
      <c r="V48" s="53" t="n"/>
      <c r="W48" s="52">
        <f>T48+N(U48)-N(V48)</f>
        <v/>
      </c>
      <c r="X48" s="52">
        <f>AA47</f>
        <v/>
      </c>
      <c r="Y48" s="53" t="n"/>
      <c r="Z48" s="53" t="n">
        <v>4</v>
      </c>
      <c r="AA48" s="52">
        <f>X48+N(Y48)-N(Z48)</f>
        <v/>
      </c>
      <c r="AB48" s="52">
        <f>AE47</f>
        <v/>
      </c>
      <c r="AC48" s="53" t="n"/>
      <c r="AD48" s="53" t="n"/>
      <c r="AE48" s="52">
        <f>AB48+N(AC48)-N(AD48)</f>
        <v/>
      </c>
      <c r="AF48" s="20">
        <f>IF(ABS((D48+H48+L48+P48+T48+X48+AB48)+(N(E48)+N(I48)+N(M48)+N(Q48)+N(U48)+N(Y48)+N(AC48))-(N(F48)+N(J48)+N(N48)+N(R48)+N(V48)+N(Z48)+N(AD48))-(G48+K48+O48+S48+W48+AA48+AE48))&lt;0.0001,"OK","ОШИБКА")</f>
        <v/>
      </c>
    </row>
    <row r="49">
      <c r="A49" s="42" t="n">
        <v>46268</v>
      </c>
      <c r="B49" s="37" t="inlineStr">
        <is>
          <t>ЧТ</t>
        </is>
      </c>
      <c r="C49" s="11" t="n"/>
      <c r="D49" s="52">
        <f>G48</f>
        <v/>
      </c>
      <c r="E49" s="53" t="n">
        <v>10</v>
      </c>
      <c r="F49" s="53" t="n"/>
      <c r="G49" s="52">
        <f>D49+N(E49)-N(F49)</f>
        <v/>
      </c>
      <c r="H49" s="52">
        <f>K48</f>
        <v/>
      </c>
      <c r="I49" s="53" t="n"/>
      <c r="J49" s="53" t="n">
        <v>2</v>
      </c>
      <c r="K49" s="52">
        <f>H49+N(I49)-N(J49)</f>
        <v/>
      </c>
      <c r="L49" s="52">
        <f>O48</f>
        <v/>
      </c>
      <c r="M49" s="53" t="n"/>
      <c r="N49" s="53" t="n">
        <v>10</v>
      </c>
      <c r="O49" s="52">
        <f>L49+N(M49)-N(N49)</f>
        <v/>
      </c>
      <c r="P49" s="52">
        <f>S48</f>
        <v/>
      </c>
      <c r="Q49" s="53" t="n">
        <v>2</v>
      </c>
      <c r="R49" s="53" t="n">
        <v>3</v>
      </c>
      <c r="S49" s="52">
        <f>P49+N(Q49)-N(R49)</f>
        <v/>
      </c>
      <c r="T49" s="52">
        <f>W48</f>
        <v/>
      </c>
      <c r="U49" s="53" t="n"/>
      <c r="V49" s="53" t="n">
        <v>4</v>
      </c>
      <c r="W49" s="52">
        <f>T49+N(U49)-N(V49)</f>
        <v/>
      </c>
      <c r="X49" s="52">
        <f>AA48</f>
        <v/>
      </c>
      <c r="Y49" s="53" t="n"/>
      <c r="Z49" s="53" t="n">
        <v>2</v>
      </c>
      <c r="AA49" s="52">
        <f>X49+N(Y49)-N(Z49)</f>
        <v/>
      </c>
      <c r="AB49" s="52">
        <f>AE48</f>
        <v/>
      </c>
      <c r="AC49" s="53" t="n"/>
      <c r="AD49" s="53" t="n"/>
      <c r="AE49" s="52">
        <f>AB49+N(AC49)-N(AD49)</f>
        <v/>
      </c>
      <c r="AF49" s="20">
        <f>IF(ABS((D49+H49+L49+P49+T49+X49+AB49)+(N(E49)+N(I49)+N(M49)+N(Q49)+N(U49)+N(Y49)+N(AC49))-(N(F49)+N(J49)+N(N49)+N(R49)+N(V49)+N(Z49)+N(AD49))-(G49+K49+O49+S49+W49+AA49+AE49))&lt;0.0001,"OK","ОШИБКА")</f>
        <v/>
      </c>
    </row>
    <row r="50">
      <c r="A50" s="42" t="n">
        <v>46269</v>
      </c>
      <c r="B50" s="37" t="inlineStr">
        <is>
          <t>ПТ</t>
        </is>
      </c>
      <c r="C50" s="11" t="n"/>
      <c r="D50" s="52">
        <f>G49</f>
        <v/>
      </c>
      <c r="E50" s="53" t="n"/>
      <c r="F50" s="53" t="n"/>
      <c r="G50" s="52">
        <f>D50+N(E50)-N(F50)</f>
        <v/>
      </c>
      <c r="H50" s="52">
        <f>K49</f>
        <v/>
      </c>
      <c r="I50" s="53" t="n"/>
      <c r="J50" s="53" t="n">
        <v>2</v>
      </c>
      <c r="K50" s="52">
        <f>H50+N(I50)-N(J50)</f>
        <v/>
      </c>
      <c r="L50" s="52">
        <f>O49</f>
        <v/>
      </c>
      <c r="M50" s="53" t="n"/>
      <c r="N50" s="53" t="n">
        <v>11</v>
      </c>
      <c r="O50" s="52">
        <f>L50+N(M50)-N(N50)</f>
        <v/>
      </c>
      <c r="P50" s="52">
        <f>S49</f>
        <v/>
      </c>
      <c r="Q50" s="53" t="n">
        <v>4</v>
      </c>
      <c r="R50" s="53" t="n">
        <v>3</v>
      </c>
      <c r="S50" s="52">
        <f>P50+N(Q50)-N(R50)</f>
        <v/>
      </c>
      <c r="T50" s="52">
        <f>W49</f>
        <v/>
      </c>
      <c r="U50" s="53" t="n"/>
      <c r="V50" s="53" t="n">
        <v>2</v>
      </c>
      <c r="W50" s="52">
        <f>T50+N(U50)-N(V50)</f>
        <v/>
      </c>
      <c r="X50" s="52">
        <f>AA49</f>
        <v/>
      </c>
      <c r="Y50" s="53" t="n">
        <v>10</v>
      </c>
      <c r="Z50" s="53" t="n">
        <v>2</v>
      </c>
      <c r="AA50" s="52">
        <f>X50+N(Y50)-N(Z50)</f>
        <v/>
      </c>
      <c r="AB50" s="52">
        <f>AE49</f>
        <v/>
      </c>
      <c r="AC50" s="53" t="n"/>
      <c r="AD50" s="53" t="n"/>
      <c r="AE50" s="52">
        <f>AB50+N(AC50)-N(AD50)</f>
        <v/>
      </c>
      <c r="AF50" s="20">
        <f>IF(ABS((D50+H50+L50+P50+T50+X50+AB50)+(N(E50)+N(I50)+N(M50)+N(Q50)+N(U50)+N(Y50)+N(AC50))-(N(F50)+N(J50)+N(N50)+N(R50)+N(V50)+N(Z50)+N(AD50))-(G50+K50+O50+S50+W50+AA50+AE50))&lt;0.0001,"OK","ОШИБКА")</f>
        <v/>
      </c>
    </row>
    <row r="51">
      <c r="A51" s="42" t="n">
        <v>46270</v>
      </c>
      <c r="B51" s="37" t="inlineStr">
        <is>
          <t>СБ</t>
        </is>
      </c>
      <c r="C51" s="11" t="n"/>
      <c r="D51" s="52">
        <f>G50</f>
        <v/>
      </c>
      <c r="E51" s="53" t="n"/>
      <c r="F51" s="53" t="n"/>
      <c r="G51" s="52">
        <f>D51+N(E51)-N(F51)</f>
        <v/>
      </c>
      <c r="H51" s="52">
        <f>K50</f>
        <v/>
      </c>
      <c r="I51" s="53" t="n">
        <v>2</v>
      </c>
      <c r="J51" s="53" t="n">
        <v>1</v>
      </c>
      <c r="K51" s="52">
        <f>H51+N(I51)-N(J51)</f>
        <v/>
      </c>
      <c r="L51" s="52">
        <f>O50</f>
        <v/>
      </c>
      <c r="M51" s="53" t="n">
        <v>60</v>
      </c>
      <c r="N51" s="53" t="n">
        <v>1</v>
      </c>
      <c r="O51" s="52">
        <f>L51+N(M51)-N(N51)</f>
        <v/>
      </c>
      <c r="P51" s="52">
        <f>S50</f>
        <v/>
      </c>
      <c r="Q51" s="53" t="n">
        <v>1</v>
      </c>
      <c r="R51" s="53" t="n"/>
      <c r="S51" s="52">
        <f>P51+N(Q51)-N(R51)</f>
        <v/>
      </c>
      <c r="T51" s="52">
        <f>W50</f>
        <v/>
      </c>
      <c r="U51" s="53" t="n"/>
      <c r="V51" s="53" t="n">
        <v>1</v>
      </c>
      <c r="W51" s="52">
        <f>T51+N(U51)-N(V51)</f>
        <v/>
      </c>
      <c r="X51" s="52">
        <f>AA50</f>
        <v/>
      </c>
      <c r="Y51" s="53" t="n"/>
      <c r="Z51" s="53" t="n">
        <v>1</v>
      </c>
      <c r="AA51" s="52">
        <f>X51+N(Y51)-N(Z51)</f>
        <v/>
      </c>
      <c r="AB51" s="52">
        <f>AE50</f>
        <v/>
      </c>
      <c r="AC51" s="53" t="n"/>
      <c r="AD51" s="53" t="n"/>
      <c r="AE51" s="52">
        <f>AB51+N(AC51)-N(AD51)</f>
        <v/>
      </c>
      <c r="AF51" s="20">
        <f>IF(ABS((D51+H51+L51+P51+T51+X51+AB51)+(N(E51)+N(I51)+N(M51)+N(Q51)+N(U51)+N(Y51)+N(AC51))-(N(F51)+N(J51)+N(N51)+N(R51)+N(V51)+N(Z51)+N(AD51))-(G51+K51+O51+S51+W51+AA51+AE51))&lt;0.0001,"OK","ОШИБКА")</f>
        <v/>
      </c>
    </row>
    <row r="52">
      <c r="A52" s="42" t="n">
        <v>46271</v>
      </c>
      <c r="B52" s="37" t="inlineStr">
        <is>
          <t>ВС</t>
        </is>
      </c>
      <c r="C52" s="11" t="n"/>
      <c r="D52" s="52">
        <f>G51</f>
        <v/>
      </c>
      <c r="E52" s="53" t="n"/>
      <c r="F52" s="53" t="n">
        <v>2</v>
      </c>
      <c r="G52" s="52">
        <f>D52+N(E52)-N(F52)</f>
        <v/>
      </c>
      <c r="H52" s="52">
        <f>K51</f>
        <v/>
      </c>
      <c r="I52" s="53" t="n"/>
      <c r="J52" s="53" t="n">
        <v>4</v>
      </c>
      <c r="K52" s="52">
        <f>H52+N(I52)-N(J52)</f>
        <v/>
      </c>
      <c r="L52" s="52">
        <f>O51</f>
        <v/>
      </c>
      <c r="M52" s="53" t="n"/>
      <c r="N52" s="53" t="n">
        <v>8</v>
      </c>
      <c r="O52" s="52">
        <f>L52+N(M52)-N(N52)</f>
        <v/>
      </c>
      <c r="P52" s="52">
        <f>S51</f>
        <v/>
      </c>
      <c r="Q52" s="53" t="n"/>
      <c r="R52" s="53" t="n">
        <v>1</v>
      </c>
      <c r="S52" s="52">
        <f>P52+N(Q52)-N(R52)</f>
        <v/>
      </c>
      <c r="T52" s="52">
        <f>W51</f>
        <v/>
      </c>
      <c r="U52" s="53" t="n"/>
      <c r="V52" s="53" t="n">
        <v>10</v>
      </c>
      <c r="W52" s="52">
        <f>T52+N(U52)-N(V52)</f>
        <v/>
      </c>
      <c r="X52" s="52">
        <f>AA51</f>
        <v/>
      </c>
      <c r="Y52" s="53" t="n"/>
      <c r="Z52" s="53" t="n"/>
      <c r="AA52" s="52">
        <f>X52+N(Y52)-N(Z52)</f>
        <v/>
      </c>
      <c r="AB52" s="52">
        <f>AE51</f>
        <v/>
      </c>
      <c r="AC52" s="53" t="n"/>
      <c r="AD52" s="53" t="n"/>
      <c r="AE52" s="52">
        <f>AB52+N(AC52)-N(AD52)</f>
        <v/>
      </c>
      <c r="AF52" s="20">
        <f>IF(ABS((D52+H52+L52+P52+T52+X52+AB52)+(N(E52)+N(I52)+N(M52)+N(Q52)+N(U52)+N(Y52)+N(AC52))-(N(F52)+N(J52)+N(N52)+N(R52)+N(V52)+N(Z52)+N(AD52))-(G52+K52+O52+S52+W52+AA52+AE52))&lt;0.0001,"OK","ОШИБКА")</f>
        <v/>
      </c>
    </row>
    <row r="53">
      <c r="A53" s="42" t="n">
        <v>46272</v>
      </c>
      <c r="B53" s="37" t="inlineStr">
        <is>
          <t>ПН</t>
        </is>
      </c>
      <c r="C53" s="38" t="inlineStr">
        <is>
          <t>Пузанов Д.В.</t>
        </is>
      </c>
      <c r="D53" s="52">
        <f>G52</f>
        <v/>
      </c>
      <c r="E53" s="53" t="n"/>
      <c r="F53" s="53" t="n"/>
      <c r="G53" s="52">
        <f>D53+N(E53)-N(F53)</f>
        <v/>
      </c>
      <c r="H53" s="52">
        <f>K52</f>
        <v/>
      </c>
      <c r="I53" s="53" t="n"/>
      <c r="J53" s="53" t="n"/>
      <c r="K53" s="52">
        <f>H53+N(I53)-N(J53)</f>
        <v/>
      </c>
      <c r="L53" s="52">
        <f>O52</f>
        <v/>
      </c>
      <c r="M53" s="53" t="n">
        <v>3</v>
      </c>
      <c r="N53" s="53" t="n">
        <v>3</v>
      </c>
      <c r="O53" s="52">
        <f>L53+N(M53)-N(N53)</f>
        <v/>
      </c>
      <c r="P53" s="52">
        <f>S52</f>
        <v/>
      </c>
      <c r="Q53" s="53" t="n"/>
      <c r="R53" s="53" t="n"/>
      <c r="S53" s="52">
        <f>P53+N(Q53)-N(R53)</f>
        <v/>
      </c>
      <c r="T53" s="52">
        <f>W52</f>
        <v/>
      </c>
      <c r="U53" s="53" t="n">
        <v>2</v>
      </c>
      <c r="V53" s="53" t="n">
        <v>2</v>
      </c>
      <c r="W53" s="52">
        <f>T53+N(U53)-N(V53)</f>
        <v/>
      </c>
      <c r="X53" s="52">
        <f>AA52</f>
        <v/>
      </c>
      <c r="Y53" s="53" t="n">
        <v>1</v>
      </c>
      <c r="Z53" s="53" t="n">
        <v>1</v>
      </c>
      <c r="AA53" s="52">
        <f>X53+N(Y53)-N(Z53)</f>
        <v/>
      </c>
      <c r="AB53" s="52">
        <f>AE52</f>
        <v/>
      </c>
      <c r="AC53" s="53" t="n"/>
      <c r="AD53" s="53" t="n"/>
      <c r="AE53" s="52">
        <f>AB53+N(AC53)-N(AD53)</f>
        <v/>
      </c>
      <c r="AF53" s="20">
        <f>IF(ABS((D53+H53+L53+P53+T53+X53+AB53)+(N(E53)+N(I53)+N(M53)+N(Q53)+N(U53)+N(Y53)+N(AC53))-(N(F53)+N(J53)+N(N53)+N(R53)+N(V53)+N(Z53)+N(AD53))-(G53+K53+O53+S53+W53+AA53+AE53))&lt;0.0001,"OK","ОШИБКА")</f>
        <v/>
      </c>
    </row>
    <row r="54">
      <c r="A54" s="42" t="n">
        <v>46273</v>
      </c>
      <c r="B54" s="37" t="inlineStr">
        <is>
          <t>ВТ</t>
        </is>
      </c>
      <c r="C54" s="38" t="inlineStr">
        <is>
          <t>Завалишин Д.Л.</t>
        </is>
      </c>
      <c r="D54" s="52">
        <f>G53</f>
        <v/>
      </c>
      <c r="E54" s="53" t="n"/>
      <c r="F54" s="53" t="n">
        <v>1</v>
      </c>
      <c r="G54" s="52">
        <f>D54+N(E54)-N(F54)</f>
        <v/>
      </c>
      <c r="H54" s="52">
        <f>K53</f>
        <v/>
      </c>
      <c r="I54" s="53" t="n"/>
      <c r="J54" s="53" t="n">
        <v>1</v>
      </c>
      <c r="K54" s="52">
        <f>H54+N(I54)-N(J54)</f>
        <v/>
      </c>
      <c r="L54" s="52">
        <f>O53</f>
        <v/>
      </c>
      <c r="M54" s="53" t="n"/>
      <c r="N54" s="53" t="n">
        <v>11</v>
      </c>
      <c r="O54" s="52">
        <f>L54+N(M54)-N(N54)</f>
        <v/>
      </c>
      <c r="P54" s="52">
        <f>S53</f>
        <v/>
      </c>
      <c r="Q54" s="53" t="n"/>
      <c r="R54" s="53" t="n"/>
      <c r="S54" s="52">
        <f>P54+N(Q54)-N(R54)</f>
        <v/>
      </c>
      <c r="T54" s="52">
        <f>W53</f>
        <v/>
      </c>
      <c r="U54" s="53" t="n"/>
      <c r="V54" s="53" t="n">
        <v>3</v>
      </c>
      <c r="W54" s="52">
        <f>T54+N(U54)-N(V54)</f>
        <v/>
      </c>
      <c r="X54" s="52">
        <f>AA53</f>
        <v/>
      </c>
      <c r="Y54" s="53" t="n"/>
      <c r="Z54" s="53" t="n"/>
      <c r="AA54" s="52">
        <f>X54+N(Y54)-N(Z54)</f>
        <v/>
      </c>
      <c r="AB54" s="52">
        <f>AE53</f>
        <v/>
      </c>
      <c r="AC54" s="53" t="n"/>
      <c r="AD54" s="53" t="n"/>
      <c r="AE54" s="52">
        <f>AB54+N(AC54)-N(AD54)</f>
        <v/>
      </c>
      <c r="AF54" s="20">
        <f>IF(ABS((D54+H54+L54+P54+T54+X54+AB54)+(N(E54)+N(I54)+N(M54)+N(Q54)+N(U54)+N(Y54)+N(AC54))-(N(F54)+N(J54)+N(N54)+N(R54)+N(V54)+N(Z54)+N(AD54))-(G54+K54+O54+S54+W54+AA54+AE54))&lt;0.0001,"OK","ОШИБКА")</f>
        <v/>
      </c>
    </row>
    <row r="55">
      <c r="A55" s="42" t="n">
        <v>46274</v>
      </c>
      <c r="B55" s="37" t="inlineStr">
        <is>
          <t>СР</t>
        </is>
      </c>
      <c r="C55" s="38" t="inlineStr">
        <is>
          <t>Завалишин Д.Л.</t>
        </is>
      </c>
      <c r="D55" s="52">
        <f>G54</f>
        <v/>
      </c>
      <c r="E55" s="53" t="n"/>
      <c r="F55" s="53" t="n"/>
      <c r="G55" s="52">
        <f>D55+N(E55)-N(F55)</f>
        <v/>
      </c>
      <c r="H55" s="52">
        <f>K54</f>
        <v/>
      </c>
      <c r="I55" s="53" t="n"/>
      <c r="J55" s="53" t="n">
        <v>1</v>
      </c>
      <c r="K55" s="52">
        <f>H55+N(I55)-N(J55)</f>
        <v/>
      </c>
      <c r="L55" s="52">
        <f>O54</f>
        <v/>
      </c>
      <c r="M55" s="53" t="n"/>
      <c r="N55" s="53" t="n">
        <v>8</v>
      </c>
      <c r="O55" s="52">
        <f>L55+N(M55)-N(N55)</f>
        <v/>
      </c>
      <c r="P55" s="52">
        <f>S54</f>
        <v/>
      </c>
      <c r="Q55" s="53" t="n"/>
      <c r="R55" s="53" t="n"/>
      <c r="S55" s="52">
        <f>P55+N(Q55)-N(R55)</f>
        <v/>
      </c>
      <c r="T55" s="52">
        <f>W54</f>
        <v/>
      </c>
      <c r="U55" s="53" t="n"/>
      <c r="V55" s="53" t="n">
        <v>5</v>
      </c>
      <c r="W55" s="52">
        <f>T55+N(U55)-N(V55)</f>
        <v/>
      </c>
      <c r="X55" s="52">
        <f>AA54</f>
        <v/>
      </c>
      <c r="Y55" s="53" t="n"/>
      <c r="Z55" s="53" t="n">
        <v>1</v>
      </c>
      <c r="AA55" s="52">
        <f>X55+N(Y55)-N(Z55)</f>
        <v/>
      </c>
      <c r="AB55" s="52">
        <f>AE54</f>
        <v/>
      </c>
      <c r="AC55" s="53" t="n"/>
      <c r="AD55" s="53" t="n"/>
      <c r="AE55" s="52">
        <f>AB55+N(AC55)-N(AD55)</f>
        <v/>
      </c>
      <c r="AF55" s="20">
        <f>IF(ABS((D55+H55+L55+P55+T55+X55+AB55)+(N(E55)+N(I55)+N(M55)+N(Q55)+N(U55)+N(Y55)+N(AC55))-(N(F55)+N(J55)+N(N55)+N(R55)+N(V55)+N(Z55)+N(AD55))-(G55+K55+O55+S55+W55+AA55+AE55))&lt;0.0001,"OK","ОШИБКА")</f>
        <v/>
      </c>
    </row>
    <row r="56">
      <c r="A56" s="42" t="n">
        <v>46275</v>
      </c>
      <c r="B56" s="37" t="inlineStr">
        <is>
          <t>ЧТ</t>
        </is>
      </c>
      <c r="C56" s="38" t="inlineStr">
        <is>
          <t>Завалишин Д.Л.</t>
        </is>
      </c>
      <c r="D56" s="52">
        <f>G55</f>
        <v/>
      </c>
      <c r="E56" s="53" t="n"/>
      <c r="F56" s="53" t="n"/>
      <c r="G56" s="52">
        <f>D56+N(E56)-N(F56)</f>
        <v/>
      </c>
      <c r="H56" s="52">
        <f>K55</f>
        <v/>
      </c>
      <c r="I56" s="53" t="n"/>
      <c r="J56" s="53" t="n"/>
      <c r="K56" s="52">
        <f>H56+N(I56)-N(J56)</f>
        <v/>
      </c>
      <c r="L56" s="52">
        <f>O55</f>
        <v/>
      </c>
      <c r="M56" s="53" t="n">
        <v>129</v>
      </c>
      <c r="N56" s="53" t="n">
        <v>10</v>
      </c>
      <c r="O56" s="52">
        <f>L56+N(M56)-N(N56)</f>
        <v/>
      </c>
      <c r="P56" s="52">
        <f>S55</f>
        <v/>
      </c>
      <c r="Q56" s="53" t="n">
        <v>2</v>
      </c>
      <c r="R56" s="53" t="n"/>
      <c r="S56" s="52">
        <f>P56+N(Q56)-N(R56)</f>
        <v/>
      </c>
      <c r="T56" s="52">
        <f>W55</f>
        <v/>
      </c>
      <c r="U56" s="53" t="n"/>
      <c r="V56" s="53" t="n">
        <v>8</v>
      </c>
      <c r="W56" s="52">
        <f>T56+N(U56)-N(V56)</f>
        <v/>
      </c>
      <c r="X56" s="52">
        <f>AA55</f>
        <v/>
      </c>
      <c r="Y56" s="53" t="n">
        <v>10</v>
      </c>
      <c r="Z56" s="53" t="n">
        <v>1</v>
      </c>
      <c r="AA56" s="52">
        <f>X56+N(Y56)-N(Z56)</f>
        <v/>
      </c>
      <c r="AB56" s="52">
        <f>AE55</f>
        <v/>
      </c>
      <c r="AC56" s="53" t="n">
        <v>27</v>
      </c>
      <c r="AD56" s="53" t="n">
        <v>1</v>
      </c>
      <c r="AE56" s="52">
        <f>AB56+N(AC56)-N(AD56)</f>
        <v/>
      </c>
      <c r="AF56" s="20">
        <f>IF(ABS((D56+H56+L56+P56+T56+X56+AB56)+(N(E56)+N(I56)+N(M56)+N(Q56)+N(U56)+N(Y56)+N(AC56))-(N(F56)+N(J56)+N(N56)+N(R56)+N(V56)+N(Z56)+N(AD56))-(G56+K56+O56+S56+W56+AA56+AE56))&lt;0.0001,"OK","ОШИБКА")</f>
        <v/>
      </c>
    </row>
    <row r="57">
      <c r="A57" s="42" t="n">
        <v>46276</v>
      </c>
      <c r="B57" s="37" t="inlineStr">
        <is>
          <t>ПТ</t>
        </is>
      </c>
      <c r="C57" s="38" t="inlineStr">
        <is>
          <t>Пузанов Д.В.</t>
        </is>
      </c>
      <c r="D57" s="52">
        <f>G56</f>
        <v/>
      </c>
      <c r="E57" s="53" t="n"/>
      <c r="F57" s="53" t="n">
        <v>5</v>
      </c>
      <c r="G57" s="52">
        <f>D57+N(E57)-N(F57)</f>
        <v/>
      </c>
      <c r="H57" s="52">
        <f>K56</f>
        <v/>
      </c>
      <c r="I57" s="53" t="n"/>
      <c r="J57" s="53" t="n">
        <v>2</v>
      </c>
      <c r="K57" s="52">
        <f>H57+N(I57)-N(J57)</f>
        <v/>
      </c>
      <c r="L57" s="52">
        <f>O56</f>
        <v/>
      </c>
      <c r="M57" s="53" t="n"/>
      <c r="N57" s="53" t="n">
        <v>12</v>
      </c>
      <c r="O57" s="52">
        <f>L57+N(M57)-N(N57)</f>
        <v/>
      </c>
      <c r="P57" s="52">
        <f>S56</f>
        <v/>
      </c>
      <c r="Q57" s="53" t="n"/>
      <c r="R57" s="53" t="n">
        <v>2</v>
      </c>
      <c r="S57" s="52">
        <f>P57+N(Q57)-N(R57)</f>
        <v/>
      </c>
      <c r="T57" s="52">
        <f>W56</f>
        <v/>
      </c>
      <c r="U57" s="53" t="n">
        <v>64</v>
      </c>
      <c r="V57" s="53" t="n">
        <v>4</v>
      </c>
      <c r="W57" s="52">
        <f>T57+N(U57)-N(V57)</f>
        <v/>
      </c>
      <c r="X57" s="52">
        <f>AA56</f>
        <v/>
      </c>
      <c r="Y57" s="53" t="n"/>
      <c r="Z57" s="53" t="n">
        <v>6</v>
      </c>
      <c r="AA57" s="52">
        <f>X57+N(Y57)-N(Z57)</f>
        <v/>
      </c>
      <c r="AB57" s="52">
        <f>AE56</f>
        <v/>
      </c>
      <c r="AC57" s="53" t="n"/>
      <c r="AD57" s="53" t="n">
        <v>1</v>
      </c>
      <c r="AE57" s="52">
        <f>AB57+N(AC57)-N(AD57)</f>
        <v/>
      </c>
      <c r="AF57" s="20">
        <f>IF(ABS((D57+H57+L57+P57+T57+X57+AB57)+(N(E57)+N(I57)+N(M57)+N(Q57)+N(U57)+N(Y57)+N(AC57))-(N(F57)+N(J57)+N(N57)+N(R57)+N(V57)+N(Z57)+N(AD57))-(G57+K57+O57+S57+W57+AA57+AE57))&lt;0.0001,"OK","ОШИБКА")</f>
        <v/>
      </c>
    </row>
    <row r="58">
      <c r="A58" s="42" t="n">
        <v>46277</v>
      </c>
      <c r="B58" s="37" t="inlineStr">
        <is>
          <t>СБ</t>
        </is>
      </c>
      <c r="C58" s="38" t="inlineStr">
        <is>
          <t>Завалишин Д.Л.</t>
        </is>
      </c>
      <c r="D58" s="52">
        <f>G57</f>
        <v/>
      </c>
      <c r="E58" s="53" t="n"/>
      <c r="F58" s="53" t="n">
        <v>1</v>
      </c>
      <c r="G58" s="52">
        <f>D58+N(E58)-N(F58)</f>
        <v/>
      </c>
      <c r="H58" s="52">
        <f>K57</f>
        <v/>
      </c>
      <c r="I58" s="53" t="n"/>
      <c r="J58" s="53" t="n">
        <v>2</v>
      </c>
      <c r="K58" s="52">
        <f>H58+N(I58)-N(J58)</f>
        <v/>
      </c>
      <c r="L58" s="52">
        <f>O57</f>
        <v/>
      </c>
      <c r="M58" s="53" t="n"/>
      <c r="N58" s="53" t="n">
        <v>5</v>
      </c>
      <c r="O58" s="52">
        <f>L58+N(M58)-N(N58)</f>
        <v/>
      </c>
      <c r="P58" s="52">
        <f>S57</f>
        <v/>
      </c>
      <c r="Q58" s="53" t="n"/>
      <c r="R58" s="53" t="n">
        <v>1</v>
      </c>
      <c r="S58" s="52">
        <f>P58+N(Q58)-N(R58)</f>
        <v/>
      </c>
      <c r="T58" s="52">
        <f>W57</f>
        <v/>
      </c>
      <c r="U58" s="53" t="n"/>
      <c r="V58" s="53" t="n">
        <v>8</v>
      </c>
      <c r="W58" s="52">
        <f>T58+N(U58)-N(V58)</f>
        <v/>
      </c>
      <c r="X58" s="52">
        <f>AA57</f>
        <v/>
      </c>
      <c r="Y58" s="53" t="n"/>
      <c r="Z58" s="53" t="n">
        <v>4</v>
      </c>
      <c r="AA58" s="52">
        <f>X58+N(Y58)-N(Z58)</f>
        <v/>
      </c>
      <c r="AB58" s="52">
        <f>AE57</f>
        <v/>
      </c>
      <c r="AC58" s="53" t="n"/>
      <c r="AD58" s="53" t="n">
        <v>1</v>
      </c>
      <c r="AE58" s="52">
        <f>AB58+N(AC58)-N(AD58)</f>
        <v/>
      </c>
      <c r="AF58" s="20">
        <f>IF(ABS((D58+H58+L58+P58+T58+X58+AB58)+(N(E58)+N(I58)+N(M58)+N(Q58)+N(U58)+N(Y58)+N(AC58))-(N(F58)+N(J58)+N(N58)+N(R58)+N(V58)+N(Z58)+N(AD58))-(G58+K58+O58+S58+W58+AA58+AE58))&lt;0.0001,"OK","ОШИБКА")</f>
        <v/>
      </c>
    </row>
    <row r="59">
      <c r="A59" s="42" t="n">
        <v>46278</v>
      </c>
      <c r="B59" s="37" t="inlineStr">
        <is>
          <t>ВС</t>
        </is>
      </c>
      <c r="C59" s="38" t="inlineStr">
        <is>
          <t>Завалишин Д.Л.</t>
        </is>
      </c>
      <c r="D59" s="52">
        <f>G58</f>
        <v/>
      </c>
      <c r="E59" s="53" t="n"/>
      <c r="F59" s="53" t="n">
        <v>4</v>
      </c>
      <c r="G59" s="52">
        <f>D59+N(E59)-N(F59)</f>
        <v/>
      </c>
      <c r="H59" s="52">
        <f>K58</f>
        <v/>
      </c>
      <c r="I59" s="53" t="n"/>
      <c r="J59" s="53" t="n">
        <v>2</v>
      </c>
      <c r="K59" s="52">
        <f>H59+N(I59)-N(J59)</f>
        <v/>
      </c>
      <c r="L59" s="52">
        <f>O58</f>
        <v/>
      </c>
      <c r="M59" s="53" t="n"/>
      <c r="N59" s="53" t="n">
        <v>2</v>
      </c>
      <c r="O59" s="52">
        <f>L59+N(M59)-N(N59)</f>
        <v/>
      </c>
      <c r="P59" s="52">
        <f>S58</f>
        <v/>
      </c>
      <c r="Q59" s="53" t="n">
        <v>2</v>
      </c>
      <c r="R59" s="53" t="n">
        <v>2</v>
      </c>
      <c r="S59" s="52">
        <f>P59+N(Q59)-N(R59)</f>
        <v/>
      </c>
      <c r="T59" s="52">
        <f>W58</f>
        <v/>
      </c>
      <c r="U59" s="53" t="n"/>
      <c r="V59" s="53" t="n">
        <v>4</v>
      </c>
      <c r="W59" s="52">
        <f>T59+N(U59)-N(V59)</f>
        <v/>
      </c>
      <c r="X59" s="52">
        <f>AA58</f>
        <v/>
      </c>
      <c r="Y59" s="53" t="n"/>
      <c r="Z59" s="53" t="n"/>
      <c r="AA59" s="52">
        <f>X59+N(Y59)-N(Z59)</f>
        <v/>
      </c>
      <c r="AB59" s="52">
        <f>AE58</f>
        <v/>
      </c>
      <c r="AC59" s="53" t="n"/>
      <c r="AD59" s="53" t="n"/>
      <c r="AE59" s="52">
        <f>AB59+N(AC59)-N(AD59)</f>
        <v/>
      </c>
      <c r="AF59" s="20">
        <f>IF(ABS((D59+H59+L59+P59+T59+X59+AB59)+(N(E59)+N(I59)+N(M59)+N(Q59)+N(U59)+N(Y59)+N(AC59))-(N(F59)+N(J59)+N(N59)+N(R59)+N(V59)+N(Z59)+N(AD59))-(G59+K59+O59+S59+W59+AA59+AE59))&lt;0.0001,"OK","ОШИБКА")</f>
        <v/>
      </c>
    </row>
    <row r="60">
      <c r="A60" s="42" t="n">
        <v>46279</v>
      </c>
      <c r="B60" s="37" t="inlineStr">
        <is>
          <t>ПН</t>
        </is>
      </c>
      <c r="C60" s="38" t="inlineStr">
        <is>
          <t>Пузанов Д.В.</t>
        </is>
      </c>
      <c r="D60" s="52">
        <f>G59</f>
        <v/>
      </c>
      <c r="E60" s="53" t="n"/>
      <c r="F60" s="53" t="n">
        <v>2</v>
      </c>
      <c r="G60" s="52">
        <f>D60+N(E60)-N(F60)</f>
        <v/>
      </c>
      <c r="H60" s="52">
        <f>K59</f>
        <v/>
      </c>
      <c r="I60" s="53" t="n">
        <v>15</v>
      </c>
      <c r="J60" s="53" t="n">
        <v>2</v>
      </c>
      <c r="K60" s="52">
        <f>H60+N(I60)-N(J60)</f>
        <v/>
      </c>
      <c r="L60" s="52">
        <f>O59</f>
        <v/>
      </c>
      <c r="M60" s="53" t="n"/>
      <c r="N60" s="53" t="n">
        <v>8</v>
      </c>
      <c r="O60" s="52">
        <f>L60+N(M60)-N(N60)</f>
        <v/>
      </c>
      <c r="P60" s="52">
        <f>S59</f>
        <v/>
      </c>
      <c r="Q60" s="53" t="n">
        <v>14</v>
      </c>
      <c r="R60" s="53" t="n"/>
      <c r="S60" s="52">
        <f>P60+N(Q60)-N(R60)</f>
        <v/>
      </c>
      <c r="T60" s="52">
        <f>W59</f>
        <v/>
      </c>
      <c r="U60" s="53" t="n"/>
      <c r="V60" s="53" t="n">
        <v>7</v>
      </c>
      <c r="W60" s="52">
        <f>T60+N(U60)-N(V60)</f>
        <v/>
      </c>
      <c r="X60" s="52">
        <f>AA59</f>
        <v/>
      </c>
      <c r="Y60" s="53" t="n"/>
      <c r="Z60" s="53" t="n">
        <v>2</v>
      </c>
      <c r="AA60" s="52">
        <f>X60+N(Y60)-N(Z60)</f>
        <v/>
      </c>
      <c r="AB60" s="52">
        <f>AE59</f>
        <v/>
      </c>
      <c r="AC60" s="53" t="n"/>
      <c r="AD60" s="53" t="n">
        <v>1</v>
      </c>
      <c r="AE60" s="52">
        <f>AB60+N(AC60)-N(AD60)</f>
        <v/>
      </c>
      <c r="AF60" s="20">
        <f>IF(ABS((D60+H60+L60+P60+T60+X60+AB60)+(N(E60)+N(I60)+N(M60)+N(Q60)+N(U60)+N(Y60)+N(AC60))-(N(F60)+N(J60)+N(N60)+N(R60)+N(V60)+N(Z60)+N(AD60))-(G60+K60+O60+S60+W60+AA60+AE60))&lt;0.0001,"OK","ОШИБКА")</f>
        <v/>
      </c>
    </row>
    <row r="61">
      <c r="A61" s="42" t="n">
        <v>46280</v>
      </c>
      <c r="B61" s="37" t="inlineStr">
        <is>
          <t>ВТ</t>
        </is>
      </c>
      <c r="C61" s="38" t="inlineStr">
        <is>
          <t>Завалишин Д.Л.</t>
        </is>
      </c>
      <c r="D61" s="52">
        <f>G60</f>
        <v/>
      </c>
      <c r="E61" s="53" t="n"/>
      <c r="F61" s="53" t="n"/>
      <c r="G61" s="52">
        <f>D61+N(E61)-N(F61)</f>
        <v/>
      </c>
      <c r="H61" s="52">
        <f>K60</f>
        <v/>
      </c>
      <c r="I61" s="53" t="n"/>
      <c r="J61" s="53" t="n">
        <v>1</v>
      </c>
      <c r="K61" s="52">
        <f>H61+N(I61)-N(J61)</f>
        <v/>
      </c>
      <c r="L61" s="52">
        <f>O60</f>
        <v/>
      </c>
      <c r="M61" s="53" t="n"/>
      <c r="N61" s="53" t="n">
        <v>11</v>
      </c>
      <c r="O61" s="52">
        <f>L61+N(M61)-N(N61)</f>
        <v/>
      </c>
      <c r="P61" s="52">
        <f>S60</f>
        <v/>
      </c>
      <c r="Q61" s="53" t="n"/>
      <c r="R61" s="53" t="n"/>
      <c r="S61" s="52">
        <f>P61+N(Q61)-N(R61)</f>
        <v/>
      </c>
      <c r="T61" s="52">
        <f>W60</f>
        <v/>
      </c>
      <c r="U61" s="53" t="n"/>
      <c r="V61" s="53" t="n">
        <v>7</v>
      </c>
      <c r="W61" s="52">
        <f>T61+N(U61)-N(V61)</f>
        <v/>
      </c>
      <c r="X61" s="52">
        <f>AA60</f>
        <v/>
      </c>
      <c r="Y61" s="53" t="n">
        <v>20</v>
      </c>
      <c r="Z61" s="53" t="n">
        <v>4</v>
      </c>
      <c r="AA61" s="52">
        <f>X61+N(Y61)-N(Z61)</f>
        <v/>
      </c>
      <c r="AB61" s="52">
        <f>AE60</f>
        <v/>
      </c>
      <c r="AC61" s="53" t="n"/>
      <c r="AD61" s="53" t="n">
        <v>1</v>
      </c>
      <c r="AE61" s="52">
        <f>AB61+N(AC61)-N(AD61)</f>
        <v/>
      </c>
      <c r="AF61" s="20">
        <f>IF(ABS((D61+H61+L61+P61+T61+X61+AB61)+(N(E61)+N(I61)+N(M61)+N(Q61)+N(U61)+N(Y61)+N(AC61))-(N(F61)+N(J61)+N(N61)+N(R61)+N(V61)+N(Z61)+N(AD61))-(G61+K61+O61+S61+W61+AA61+AE61))&lt;0.0001,"OK","ОШИБКА")</f>
        <v/>
      </c>
    </row>
    <row r="62">
      <c r="A62" s="42" t="n">
        <v>46281</v>
      </c>
      <c r="B62" s="37" t="inlineStr">
        <is>
          <t>СР</t>
        </is>
      </c>
      <c r="C62" s="38" t="inlineStr">
        <is>
          <t>Завалишин Д.Л.</t>
        </is>
      </c>
      <c r="D62" s="52">
        <f>G61</f>
        <v/>
      </c>
      <c r="E62" s="53" t="n"/>
      <c r="F62" s="53" t="n">
        <v>1</v>
      </c>
      <c r="G62" s="52">
        <f>D62+N(E62)-N(F62)</f>
        <v/>
      </c>
      <c r="H62" s="52">
        <f>K61</f>
        <v/>
      </c>
      <c r="I62" s="53" t="n"/>
      <c r="J62" s="53" t="n">
        <v>3</v>
      </c>
      <c r="K62" s="52">
        <f>H62+N(I62)-N(J62)</f>
        <v/>
      </c>
      <c r="L62" s="52">
        <f>O61</f>
        <v/>
      </c>
      <c r="M62" s="53" t="n"/>
      <c r="N62" s="53" t="n">
        <v>13</v>
      </c>
      <c r="O62" s="52">
        <f>L62+N(M62)-N(N62)</f>
        <v/>
      </c>
      <c r="P62" s="52">
        <f>S61</f>
        <v/>
      </c>
      <c r="Q62" s="53" t="n"/>
      <c r="R62" s="53" t="n"/>
      <c r="S62" s="52">
        <f>P62+N(Q62)-N(R62)</f>
        <v/>
      </c>
      <c r="T62" s="52">
        <f>W61</f>
        <v/>
      </c>
      <c r="U62" s="53" t="n"/>
      <c r="V62" s="53" t="n">
        <v>12</v>
      </c>
      <c r="W62" s="52">
        <f>T62+N(U62)-N(V62)</f>
        <v/>
      </c>
      <c r="X62" s="52">
        <f>AA61</f>
        <v/>
      </c>
      <c r="Y62" s="53" t="n"/>
      <c r="Z62" s="53" t="n"/>
      <c r="AA62" s="52">
        <f>X62+N(Y62)-N(Z62)</f>
        <v/>
      </c>
      <c r="AB62" s="52">
        <f>AE61</f>
        <v/>
      </c>
      <c r="AC62" s="53" t="n"/>
      <c r="AD62" s="53" t="n">
        <v>1</v>
      </c>
      <c r="AE62" s="52">
        <f>AB62+N(AC62)-N(AD62)</f>
        <v/>
      </c>
      <c r="AF62" s="20">
        <f>IF(ABS((D62+H62+L62+P62+T62+X62+AB62)+(N(E62)+N(I62)+N(M62)+N(Q62)+N(U62)+N(Y62)+N(AC62))-(N(F62)+N(J62)+N(N62)+N(R62)+N(V62)+N(Z62)+N(AD62))-(G62+K62+O62+S62+W62+AA62+AE62))&lt;0.0001,"OK","ОШИБКА")</f>
        <v/>
      </c>
    </row>
    <row r="63">
      <c r="A63" s="42" t="n">
        <v>46282</v>
      </c>
      <c r="B63" s="37" t="inlineStr">
        <is>
          <t>ЧТ</t>
        </is>
      </c>
      <c r="C63" s="38" t="inlineStr">
        <is>
          <t>Завалишин Д.Л.</t>
        </is>
      </c>
      <c r="D63" s="52">
        <f>G62</f>
        <v/>
      </c>
      <c r="E63" s="53" t="n"/>
      <c r="F63" s="53" t="n">
        <v>1</v>
      </c>
      <c r="G63" s="52">
        <f>D63+N(E63)-N(F63)</f>
        <v/>
      </c>
      <c r="H63" s="52">
        <f>K62</f>
        <v/>
      </c>
      <c r="I63" s="53" t="n">
        <v>3</v>
      </c>
      <c r="J63" s="53" t="n">
        <v>3</v>
      </c>
      <c r="K63" s="52">
        <f>H63+N(I63)-N(J63)</f>
        <v/>
      </c>
      <c r="L63" s="52">
        <f>O62</f>
        <v/>
      </c>
      <c r="M63" s="53" t="n"/>
      <c r="N63" s="53" t="n">
        <v>13</v>
      </c>
      <c r="O63" s="52">
        <f>L63+N(M63)-N(N63)</f>
        <v/>
      </c>
      <c r="P63" s="52">
        <f>S62</f>
        <v/>
      </c>
      <c r="Q63" s="53" t="n"/>
      <c r="R63" s="53" t="n"/>
      <c r="S63" s="52">
        <f>P63+N(Q63)-N(R63)</f>
        <v/>
      </c>
      <c r="T63" s="52">
        <f>W62</f>
        <v/>
      </c>
      <c r="U63" s="53" t="n"/>
      <c r="V63" s="53" t="n">
        <v>3</v>
      </c>
      <c r="W63" s="52">
        <f>T63+N(U63)-N(V63)</f>
        <v/>
      </c>
      <c r="X63" s="52">
        <f>AA62</f>
        <v/>
      </c>
      <c r="Y63" s="53" t="n"/>
      <c r="Z63" s="53" t="n">
        <v>1</v>
      </c>
      <c r="AA63" s="52">
        <f>X63+N(Y63)-N(Z63)</f>
        <v/>
      </c>
      <c r="AB63" s="52">
        <f>AE62</f>
        <v/>
      </c>
      <c r="AC63" s="53" t="n"/>
      <c r="AD63" s="53" t="n">
        <v>2</v>
      </c>
      <c r="AE63" s="52">
        <f>AB63+N(AC63)-N(AD63)</f>
        <v/>
      </c>
      <c r="AF63" s="20">
        <f>IF(ABS((D63+H63+L63+P63+T63+X63+AB63)+(N(E63)+N(I63)+N(M63)+N(Q63)+N(U63)+N(Y63)+N(AC63))-(N(F63)+N(J63)+N(N63)+N(R63)+N(V63)+N(Z63)+N(AD63))-(G63+K63+O63+S63+W63+AA63+AE63))&lt;0.0001,"OK","ОШИБКА")</f>
        <v/>
      </c>
    </row>
    <row r="64">
      <c r="A64" s="42" t="n">
        <v>46283</v>
      </c>
      <c r="B64" s="37" t="inlineStr">
        <is>
          <t>ПТ</t>
        </is>
      </c>
      <c r="C64" s="38" t="inlineStr">
        <is>
          <t>Пузанов Д.В.</t>
        </is>
      </c>
      <c r="D64" s="52">
        <f>G63</f>
        <v/>
      </c>
      <c r="E64" s="53" t="n"/>
      <c r="F64" s="53" t="n">
        <v>1</v>
      </c>
      <c r="G64" s="52">
        <f>D64+N(E64)-N(F64)</f>
        <v/>
      </c>
      <c r="H64" s="52">
        <f>K63</f>
        <v/>
      </c>
      <c r="I64" s="53" t="n"/>
      <c r="J64" s="53" t="n">
        <v>1</v>
      </c>
      <c r="K64" s="52">
        <f>H64+N(I64)-N(J64)</f>
        <v/>
      </c>
      <c r="L64" s="52">
        <f>O63</f>
        <v/>
      </c>
      <c r="M64" s="53" t="n"/>
      <c r="N64" s="53" t="n">
        <v>12</v>
      </c>
      <c r="O64" s="52">
        <f>L64+N(M64)-N(N64)</f>
        <v/>
      </c>
      <c r="P64" s="52">
        <f>S63</f>
        <v/>
      </c>
      <c r="Q64" s="53" t="n"/>
      <c r="R64" s="53" t="n">
        <v>1</v>
      </c>
      <c r="S64" s="52">
        <f>P64+N(Q64)-N(R64)</f>
        <v/>
      </c>
      <c r="T64" s="52">
        <f>W63</f>
        <v/>
      </c>
      <c r="U64" s="53" t="n"/>
      <c r="V64" s="53" t="n">
        <v>4</v>
      </c>
      <c r="W64" s="52">
        <f>T64+N(U64)-N(V64)</f>
        <v/>
      </c>
      <c r="X64" s="52">
        <f>AA63</f>
        <v/>
      </c>
      <c r="Y64" s="53" t="n"/>
      <c r="Z64" s="53" t="n"/>
      <c r="AA64" s="52">
        <f>X64+N(Y64)-N(Z64)</f>
        <v/>
      </c>
      <c r="AB64" s="52">
        <f>AE63</f>
        <v/>
      </c>
      <c r="AC64" s="53" t="n"/>
      <c r="AD64" s="53" t="n"/>
      <c r="AE64" s="52">
        <f>AB64+N(AC64)-N(AD64)</f>
        <v/>
      </c>
      <c r="AF64" s="20">
        <f>IF(ABS((D64+H64+L64+P64+T64+X64+AB64)+(N(E64)+N(I64)+N(M64)+N(Q64)+N(U64)+N(Y64)+N(AC64))-(N(F64)+N(J64)+N(N64)+N(R64)+N(V64)+N(Z64)+N(AD64))-(G64+K64+O64+S64+W64+AA64+AE64))&lt;0.0001,"OK","ОШИБКА")</f>
        <v/>
      </c>
    </row>
    <row r="65">
      <c r="A65" s="42" t="n">
        <v>46284</v>
      </c>
      <c r="B65" s="37" t="inlineStr">
        <is>
          <t>СБ</t>
        </is>
      </c>
      <c r="C65" s="38" t="inlineStr">
        <is>
          <t>Завалишин Д.Л.</t>
        </is>
      </c>
      <c r="D65" s="52">
        <f>G64</f>
        <v/>
      </c>
      <c r="E65" s="53" t="n"/>
      <c r="F65" s="53" t="n"/>
      <c r="G65" s="52">
        <f>D65+N(E65)-N(F65)</f>
        <v/>
      </c>
      <c r="H65" s="52">
        <f>K64</f>
        <v/>
      </c>
      <c r="I65" s="53" t="n"/>
      <c r="J65" s="53" t="n"/>
      <c r="K65" s="52">
        <f>H65+N(I65)-N(J65)</f>
        <v/>
      </c>
      <c r="L65" s="52">
        <f>O64</f>
        <v/>
      </c>
      <c r="M65" s="53" t="n"/>
      <c r="N65" s="53" t="n">
        <v>15</v>
      </c>
      <c r="O65" s="52">
        <f>L65+N(M65)-N(N65)</f>
        <v/>
      </c>
      <c r="P65" s="52">
        <f>S64</f>
        <v/>
      </c>
      <c r="Q65" s="53" t="n"/>
      <c r="R65" s="53" t="n"/>
      <c r="S65" s="52">
        <f>P65+N(Q65)-N(R65)</f>
        <v/>
      </c>
      <c r="T65" s="52">
        <f>W64</f>
        <v/>
      </c>
      <c r="U65" s="53" t="n"/>
      <c r="V65" s="53" t="n">
        <v>8</v>
      </c>
      <c r="W65" s="52">
        <f>T65+N(U65)-N(V65)</f>
        <v/>
      </c>
      <c r="X65" s="52">
        <f>AA64</f>
        <v/>
      </c>
      <c r="Y65" s="53" t="n"/>
      <c r="Z65" s="53" t="n"/>
      <c r="AA65" s="52">
        <f>X65+N(Y65)-N(Z65)</f>
        <v/>
      </c>
      <c r="AB65" s="52">
        <f>AE64</f>
        <v/>
      </c>
      <c r="AC65" s="53" t="n"/>
      <c r="AD65" s="53" t="n"/>
      <c r="AE65" s="52">
        <f>AB65+N(AC65)-N(AD65)</f>
        <v/>
      </c>
      <c r="AF65" s="20">
        <f>IF(ABS((D65+H65+L65+P65+T65+X65+AB65)+(N(E65)+N(I65)+N(M65)+N(Q65)+N(U65)+N(Y65)+N(AC65))-(N(F65)+N(J65)+N(N65)+N(R65)+N(V65)+N(Z65)+N(AD65))-(G65+K65+O65+S65+W65+AA65+AE65))&lt;0.0001,"OK","ОШИБКА")</f>
        <v/>
      </c>
    </row>
    <row r="66">
      <c r="A66" s="42" t="n">
        <v>46285</v>
      </c>
      <c r="B66" s="37" t="inlineStr">
        <is>
          <t>ВС</t>
        </is>
      </c>
      <c r="C66" s="38" t="inlineStr">
        <is>
          <t>Завалишин Д.Л.</t>
        </is>
      </c>
      <c r="D66" s="52">
        <f>G65</f>
        <v/>
      </c>
      <c r="E66" s="53" t="n">
        <v>28</v>
      </c>
      <c r="F66" s="53" t="n">
        <v>3</v>
      </c>
      <c r="G66" s="52">
        <f>D66+N(E66)-N(F66)</f>
        <v/>
      </c>
      <c r="H66" s="52">
        <f>K65</f>
        <v/>
      </c>
      <c r="I66" s="53" t="n"/>
      <c r="J66" s="53" t="n">
        <v>2</v>
      </c>
      <c r="K66" s="52">
        <f>H66+N(I66)-N(J66)</f>
        <v/>
      </c>
      <c r="L66" s="52">
        <f>O65</f>
        <v/>
      </c>
      <c r="M66" s="53" t="n"/>
      <c r="N66" s="53" t="n">
        <v>13</v>
      </c>
      <c r="O66" s="52">
        <f>L66+N(M66)-N(N66)</f>
        <v/>
      </c>
      <c r="P66" s="52">
        <f>S65</f>
        <v/>
      </c>
      <c r="Q66" s="53" t="n"/>
      <c r="R66" s="53" t="n">
        <v>2</v>
      </c>
      <c r="S66" s="52">
        <f>P66+N(Q66)-N(R66)</f>
        <v/>
      </c>
      <c r="T66" s="52">
        <f>W65</f>
        <v/>
      </c>
      <c r="U66" s="53" t="n"/>
      <c r="V66" s="53" t="n">
        <v>8</v>
      </c>
      <c r="W66" s="52">
        <f>T66+N(U66)-N(V66)</f>
        <v/>
      </c>
      <c r="X66" s="52">
        <f>AA65</f>
        <v/>
      </c>
      <c r="Y66" s="53" t="n"/>
      <c r="Z66" s="53" t="n">
        <v>4</v>
      </c>
      <c r="AA66" s="52">
        <f>X66+N(Y66)-N(Z66)</f>
        <v/>
      </c>
      <c r="AB66" s="52">
        <f>AE65</f>
        <v/>
      </c>
      <c r="AC66" s="53" t="n"/>
      <c r="AD66" s="53" t="n">
        <v>1</v>
      </c>
      <c r="AE66" s="52">
        <f>AB66+N(AC66)-N(AD66)</f>
        <v/>
      </c>
      <c r="AF66" s="20">
        <f>IF(ABS((D66+H66+L66+P66+T66+X66+AB66)+(N(E66)+N(I66)+N(M66)+N(Q66)+N(U66)+N(Y66)+N(AC66))-(N(F66)+N(J66)+N(N66)+N(R66)+N(V66)+N(Z66)+N(AD66))-(G66+K66+O66+S66+W66+AA66+AE66))&lt;0.0001,"OK","ОШИБКА")</f>
        <v/>
      </c>
    </row>
    <row r="67">
      <c r="A67" s="42" t="n">
        <v>46286</v>
      </c>
      <c r="B67" s="37" t="inlineStr">
        <is>
          <t>ПН</t>
        </is>
      </c>
      <c r="C67" s="38" t="inlineStr">
        <is>
          <t>Пузанов Д.В.</t>
        </is>
      </c>
      <c r="D67" s="52">
        <f>G66</f>
        <v/>
      </c>
      <c r="E67" s="53" t="n"/>
      <c r="F67" s="53" t="n">
        <v>1</v>
      </c>
      <c r="G67" s="52">
        <f>D67+N(E67)-N(F67)</f>
        <v/>
      </c>
      <c r="H67" s="52">
        <f>K66</f>
        <v/>
      </c>
      <c r="I67" s="53" t="n"/>
      <c r="J67" s="53" t="n">
        <v>2</v>
      </c>
      <c r="K67" s="52">
        <f>H67+N(I67)-N(J67)</f>
        <v/>
      </c>
      <c r="L67" s="52">
        <f>O66</f>
        <v/>
      </c>
      <c r="M67" s="53" t="n"/>
      <c r="N67" s="53" t="n">
        <v>14</v>
      </c>
      <c r="O67" s="52">
        <f>L67+N(M67)-N(N67)</f>
        <v/>
      </c>
      <c r="P67" s="52">
        <f>S66</f>
        <v/>
      </c>
      <c r="Q67" s="53" t="n"/>
      <c r="R67" s="53" t="n"/>
      <c r="S67" s="52">
        <f>P67+N(Q67)-N(R67)</f>
        <v/>
      </c>
      <c r="T67" s="52">
        <f>W66</f>
        <v/>
      </c>
      <c r="U67" s="53" t="n"/>
      <c r="V67" s="53" t="n">
        <v>4</v>
      </c>
      <c r="W67" s="52">
        <f>T67+N(U67)-N(V67)</f>
        <v/>
      </c>
      <c r="X67" s="52">
        <f>AA66</f>
        <v/>
      </c>
      <c r="Y67" s="53" t="n"/>
      <c r="Z67" s="53" t="n">
        <v>3</v>
      </c>
      <c r="AA67" s="52">
        <f>X67+N(Y67)-N(Z67)</f>
        <v/>
      </c>
      <c r="AB67" s="52">
        <f>AE66</f>
        <v/>
      </c>
      <c r="AC67" s="53" t="n"/>
      <c r="AD67" s="53" t="n">
        <v>3</v>
      </c>
      <c r="AE67" s="52">
        <f>AB67+N(AC67)-N(AD67)</f>
        <v/>
      </c>
      <c r="AF67" s="20">
        <f>IF(ABS((D67+H67+L67+P67+T67+X67+AB67)+(N(E67)+N(I67)+N(M67)+N(Q67)+N(U67)+N(Y67)+N(AC67))-(N(F67)+N(J67)+N(N67)+N(R67)+N(V67)+N(Z67)+N(AD67))-(G67+K67+O67+S67+W67+AA67+AE67))&lt;0.0001,"OK","ОШИБКА")</f>
        <v/>
      </c>
    </row>
    <row r="68">
      <c r="A68" s="42" t="n">
        <v>46287</v>
      </c>
      <c r="B68" s="37" t="inlineStr">
        <is>
          <t>ВТ</t>
        </is>
      </c>
      <c r="C68" s="38" t="n"/>
      <c r="D68" s="52">
        <f>G67</f>
        <v/>
      </c>
      <c r="E68" s="53" t="n"/>
      <c r="F68" s="53" t="n"/>
      <c r="G68" s="52">
        <f>D68+N(E68)-N(F68)</f>
        <v/>
      </c>
      <c r="H68" s="52">
        <f>K67</f>
        <v/>
      </c>
      <c r="I68" s="53" t="n"/>
      <c r="J68" s="53" t="n"/>
      <c r="K68" s="52">
        <f>H68+N(I68)-N(J68)</f>
        <v/>
      </c>
      <c r="L68" s="52">
        <f>O67</f>
        <v/>
      </c>
      <c r="M68" s="53" t="n"/>
      <c r="N68" s="53" t="n"/>
      <c r="O68" s="52">
        <f>L68+N(M68)-N(N68)</f>
        <v/>
      </c>
      <c r="P68" s="52">
        <f>S67</f>
        <v/>
      </c>
      <c r="Q68" s="53" t="n"/>
      <c r="R68" s="53" t="n"/>
      <c r="S68" s="52">
        <f>P68+N(Q68)-N(R68)</f>
        <v/>
      </c>
      <c r="T68" s="52">
        <f>W67</f>
        <v/>
      </c>
      <c r="U68" s="53" t="n"/>
      <c r="V68" s="53" t="n"/>
      <c r="W68" s="52">
        <f>T68+N(U68)-N(V68)</f>
        <v/>
      </c>
      <c r="X68" s="52">
        <f>AA67</f>
        <v/>
      </c>
      <c r="Y68" s="53" t="n"/>
      <c r="Z68" s="53" t="n"/>
      <c r="AA68" s="52">
        <f>X68+N(Y68)-N(Z68)</f>
        <v/>
      </c>
      <c r="AB68" s="52">
        <f>AE67</f>
        <v/>
      </c>
      <c r="AC68" s="53" t="n"/>
      <c r="AD68" s="53" t="n"/>
      <c r="AE68" s="52">
        <f>AB68+N(AC68)-N(AD68)</f>
        <v/>
      </c>
      <c r="AF68" s="20">
        <f>IF(ABS((D68+H68+L68+P68+T68+X68+AB68)+(N(E68)+N(I68)+N(M68)+N(Q68)+N(U68)+N(Y68)+N(AC68))-(N(F68)+N(J68)+N(N68)+N(R68)+N(V68)+N(Z68)+N(AD68))-(G68+K68+O68+S68+W68+AA68+AE68))&lt;0.0001,"OK","ОШИБКА")</f>
        <v/>
      </c>
    </row>
    <row r="69">
      <c r="A69" s="42" t="n">
        <v>46288</v>
      </c>
      <c r="B69" s="37" t="inlineStr">
        <is>
          <t>СР</t>
        </is>
      </c>
      <c r="C69" s="38" t="n"/>
      <c r="D69" s="52">
        <f>G68</f>
        <v/>
      </c>
      <c r="E69" s="53" t="n"/>
      <c r="F69" s="53" t="n"/>
      <c r="G69" s="52">
        <f>D69+N(E69)-N(F69)</f>
        <v/>
      </c>
      <c r="H69" s="52">
        <f>K68</f>
        <v/>
      </c>
      <c r="I69" s="53" t="n"/>
      <c r="J69" s="53" t="n"/>
      <c r="K69" s="52">
        <f>H69+N(I69)-N(J69)</f>
        <v/>
      </c>
      <c r="L69" s="52">
        <f>O68</f>
        <v/>
      </c>
      <c r="M69" s="53" t="n"/>
      <c r="N69" s="53" t="n"/>
      <c r="O69" s="52">
        <f>L69+N(M69)-N(N69)</f>
        <v/>
      </c>
      <c r="P69" s="52">
        <f>S68</f>
        <v/>
      </c>
      <c r="Q69" s="53" t="n"/>
      <c r="R69" s="53" t="n"/>
      <c r="S69" s="52">
        <f>P69+N(Q69)-N(R69)</f>
        <v/>
      </c>
      <c r="T69" s="52">
        <f>W68</f>
        <v/>
      </c>
      <c r="U69" s="53" t="n"/>
      <c r="V69" s="53" t="n"/>
      <c r="W69" s="52">
        <f>T69+N(U69)-N(V69)</f>
        <v/>
      </c>
      <c r="X69" s="52">
        <f>AA68</f>
        <v/>
      </c>
      <c r="Y69" s="53" t="n"/>
      <c r="Z69" s="53" t="n"/>
      <c r="AA69" s="52">
        <f>X69+N(Y69)-N(Z69)</f>
        <v/>
      </c>
      <c r="AB69" s="52">
        <f>AE68</f>
        <v/>
      </c>
      <c r="AC69" s="53" t="n"/>
      <c r="AD69" s="53" t="n"/>
      <c r="AE69" s="52">
        <f>AB69+N(AC69)-N(AD69)</f>
        <v/>
      </c>
      <c r="AF69" s="20">
        <f>IF(ABS((D69+H69+L69+P69+T69+X69+AB69)+(N(E69)+N(I69)+N(M69)+N(Q69)+N(U69)+N(Y69)+N(AC69))-(N(F69)+N(J69)+N(N69)+N(R69)+N(V69)+N(Z69)+N(AD69))-(G69+K69+O69+S69+W69+AA69+AE69))&lt;0.0001,"OK","ОШИБКА")</f>
        <v/>
      </c>
    </row>
    <row r="70">
      <c r="A70" s="42" t="n">
        <v>46289</v>
      </c>
      <c r="B70" s="37" t="inlineStr">
        <is>
          <t>ЧТ</t>
        </is>
      </c>
      <c r="C70" s="38" t="n"/>
      <c r="D70" s="52">
        <f>G69</f>
        <v/>
      </c>
      <c r="E70" s="53" t="n"/>
      <c r="F70" s="53" t="n"/>
      <c r="G70" s="52">
        <f>D70+N(E70)-N(F70)</f>
        <v/>
      </c>
      <c r="H70" s="52">
        <f>K69</f>
        <v/>
      </c>
      <c r="I70" s="53" t="n"/>
      <c r="J70" s="53" t="n"/>
      <c r="K70" s="52">
        <f>H70+N(I70)-N(J70)</f>
        <v/>
      </c>
      <c r="L70" s="52">
        <f>O69</f>
        <v/>
      </c>
      <c r="M70" s="53" t="n"/>
      <c r="N70" s="53" t="n"/>
      <c r="O70" s="52">
        <f>L70+N(M70)-N(N70)</f>
        <v/>
      </c>
      <c r="P70" s="52">
        <f>S69</f>
        <v/>
      </c>
      <c r="Q70" s="53" t="n"/>
      <c r="R70" s="53" t="n"/>
      <c r="S70" s="52">
        <f>P70+N(Q70)-N(R70)</f>
        <v/>
      </c>
      <c r="T70" s="52">
        <f>W69</f>
        <v/>
      </c>
      <c r="U70" s="53" t="n"/>
      <c r="V70" s="53" t="n"/>
      <c r="W70" s="52">
        <f>T70+N(U70)-N(V70)</f>
        <v/>
      </c>
      <c r="X70" s="52">
        <f>AA69</f>
        <v/>
      </c>
      <c r="Y70" s="53" t="n"/>
      <c r="Z70" s="53" t="n"/>
      <c r="AA70" s="52">
        <f>X70+N(Y70)-N(Z70)</f>
        <v/>
      </c>
      <c r="AB70" s="52">
        <f>AE69</f>
        <v/>
      </c>
      <c r="AC70" s="53" t="n"/>
      <c r="AD70" s="53" t="n"/>
      <c r="AE70" s="52">
        <f>AB70+N(AC70)-N(AD70)</f>
        <v/>
      </c>
      <c r="AF70" s="20">
        <f>IF(ABS((D70+H70+L70+P70+T70+X70+AB70)+(N(E70)+N(I70)+N(M70)+N(Q70)+N(U70)+N(Y70)+N(AC70))-(N(F70)+N(J70)+N(N70)+N(R70)+N(V70)+N(Z70)+N(AD70))-(G70+K70+O70+S70+W70+AA70+AE70))&lt;0.0001,"OK","ОШИБКА")</f>
        <v/>
      </c>
    </row>
    <row r="71">
      <c r="A71" s="42" t="n">
        <v>46290</v>
      </c>
      <c r="B71" s="37" t="inlineStr">
        <is>
          <t>ПТ</t>
        </is>
      </c>
      <c r="C71" s="38" t="n"/>
      <c r="D71" s="52">
        <f>G70</f>
        <v/>
      </c>
      <c r="E71" s="53" t="n"/>
      <c r="F71" s="53" t="n"/>
      <c r="G71" s="52">
        <f>D71+N(E71)-N(F71)</f>
        <v/>
      </c>
      <c r="H71" s="52">
        <f>K70</f>
        <v/>
      </c>
      <c r="I71" s="53" t="n"/>
      <c r="J71" s="53" t="n"/>
      <c r="K71" s="52">
        <f>H71+N(I71)-N(J71)</f>
        <v/>
      </c>
      <c r="L71" s="52">
        <f>O70</f>
        <v/>
      </c>
      <c r="M71" s="53" t="n"/>
      <c r="N71" s="53" t="n"/>
      <c r="O71" s="52">
        <f>L71+N(M71)-N(N71)</f>
        <v/>
      </c>
      <c r="P71" s="52">
        <f>S70</f>
        <v/>
      </c>
      <c r="Q71" s="53" t="n"/>
      <c r="R71" s="53" t="n"/>
      <c r="S71" s="52">
        <f>P71+N(Q71)-N(R71)</f>
        <v/>
      </c>
      <c r="T71" s="52">
        <f>W70</f>
        <v/>
      </c>
      <c r="U71" s="53" t="n"/>
      <c r="V71" s="53" t="n"/>
      <c r="W71" s="52">
        <f>T71+N(U71)-N(V71)</f>
        <v/>
      </c>
      <c r="X71" s="52">
        <f>AA70</f>
        <v/>
      </c>
      <c r="Y71" s="53" t="n"/>
      <c r="Z71" s="53" t="n"/>
      <c r="AA71" s="52">
        <f>X71+N(Y71)-N(Z71)</f>
        <v/>
      </c>
      <c r="AB71" s="52">
        <f>AE70</f>
        <v/>
      </c>
      <c r="AC71" s="53" t="n"/>
      <c r="AD71" s="53" t="n"/>
      <c r="AE71" s="52">
        <f>AB71+N(AC71)-N(AD71)</f>
        <v/>
      </c>
      <c r="AF71" s="20">
        <f>IF(ABS((D71+H71+L71+P71+T71+X71+AB71)+(N(E71)+N(I71)+N(M71)+N(Q71)+N(U71)+N(Y71)+N(AC71))-(N(F71)+N(J71)+N(N71)+N(R71)+N(V71)+N(Z71)+N(AD71))-(G71+K71+O71+S71+W71+AA71+AE71))&lt;0.0001,"OK","ОШИБКА")</f>
        <v/>
      </c>
    </row>
    <row r="72">
      <c r="A72" s="42" t="n">
        <v>46291</v>
      </c>
      <c r="B72" s="37" t="inlineStr">
        <is>
          <t>СБ</t>
        </is>
      </c>
      <c r="C72" s="38" t="n"/>
      <c r="D72" s="52">
        <f>G71</f>
        <v/>
      </c>
      <c r="E72" s="53" t="n"/>
      <c r="F72" s="53" t="n"/>
      <c r="G72" s="52">
        <f>D72+N(E72)-N(F72)</f>
        <v/>
      </c>
      <c r="H72" s="52">
        <f>K71</f>
        <v/>
      </c>
      <c r="I72" s="53" t="n"/>
      <c r="J72" s="53" t="n"/>
      <c r="K72" s="52">
        <f>H72+N(I72)-N(J72)</f>
        <v/>
      </c>
      <c r="L72" s="52">
        <f>O71</f>
        <v/>
      </c>
      <c r="M72" s="53" t="n"/>
      <c r="N72" s="53" t="n"/>
      <c r="O72" s="52">
        <f>L72+N(M72)-N(N72)</f>
        <v/>
      </c>
      <c r="P72" s="52">
        <f>S71</f>
        <v/>
      </c>
      <c r="Q72" s="53" t="n"/>
      <c r="R72" s="53" t="n"/>
      <c r="S72" s="52">
        <f>P72+N(Q72)-N(R72)</f>
        <v/>
      </c>
      <c r="T72" s="52">
        <f>W71</f>
        <v/>
      </c>
      <c r="U72" s="53" t="n"/>
      <c r="V72" s="53" t="n"/>
      <c r="W72" s="52">
        <f>T72+N(U72)-N(V72)</f>
        <v/>
      </c>
      <c r="X72" s="52">
        <f>AA71</f>
        <v/>
      </c>
      <c r="Y72" s="53" t="n"/>
      <c r="Z72" s="53" t="n"/>
      <c r="AA72" s="52">
        <f>X72+N(Y72)-N(Z72)</f>
        <v/>
      </c>
      <c r="AB72" s="52">
        <f>AE71</f>
        <v/>
      </c>
      <c r="AC72" s="53" t="n"/>
      <c r="AD72" s="53" t="n"/>
      <c r="AE72" s="52">
        <f>AB72+N(AC72)-N(AD72)</f>
        <v/>
      </c>
      <c r="AF72" s="20">
        <f>IF(ABS((D72+H72+L72+P72+T72+X72+AB72)+(N(E72)+N(I72)+N(M72)+N(Q72)+N(U72)+N(Y72)+N(AC72))-(N(F72)+N(J72)+N(N72)+N(R72)+N(V72)+N(Z72)+N(AD72))-(G72+K72+O72+S72+W72+AA72+AE72))&lt;0.0001,"OK","ОШИБКА")</f>
        <v/>
      </c>
    </row>
    <row r="73">
      <c r="A73" s="42" t="n">
        <v>46292</v>
      </c>
      <c r="B73" s="37" t="inlineStr">
        <is>
          <t>ВС</t>
        </is>
      </c>
      <c r="C73" s="38" t="n"/>
      <c r="D73" s="52">
        <f>G72</f>
        <v/>
      </c>
      <c r="E73" s="53" t="n"/>
      <c r="F73" s="53" t="n"/>
      <c r="G73" s="52">
        <f>D73+N(E73)-N(F73)</f>
        <v/>
      </c>
      <c r="H73" s="52">
        <f>K72</f>
        <v/>
      </c>
      <c r="I73" s="53" t="n"/>
      <c r="J73" s="53" t="n"/>
      <c r="K73" s="52">
        <f>H73+N(I73)-N(J73)</f>
        <v/>
      </c>
      <c r="L73" s="52">
        <f>O72</f>
        <v/>
      </c>
      <c r="M73" s="53" t="n"/>
      <c r="N73" s="53" t="n"/>
      <c r="O73" s="52">
        <f>L73+N(M73)-N(N73)</f>
        <v/>
      </c>
      <c r="P73" s="52">
        <f>S72</f>
        <v/>
      </c>
      <c r="Q73" s="53" t="n"/>
      <c r="R73" s="53" t="n"/>
      <c r="S73" s="52">
        <f>P73+N(Q73)-N(R73)</f>
        <v/>
      </c>
      <c r="T73" s="52">
        <f>W72</f>
        <v/>
      </c>
      <c r="U73" s="53" t="n"/>
      <c r="V73" s="53" t="n"/>
      <c r="W73" s="52">
        <f>T73+N(U73)-N(V73)</f>
        <v/>
      </c>
      <c r="X73" s="52">
        <f>AA72</f>
        <v/>
      </c>
      <c r="Y73" s="53" t="n"/>
      <c r="Z73" s="53" t="n"/>
      <c r="AA73" s="52">
        <f>X73+N(Y73)-N(Z73)</f>
        <v/>
      </c>
      <c r="AB73" s="52">
        <f>AE72</f>
        <v/>
      </c>
      <c r="AC73" s="53" t="n"/>
      <c r="AD73" s="53" t="n"/>
      <c r="AE73" s="52">
        <f>AB73+N(AC73)-N(AD73)</f>
        <v/>
      </c>
      <c r="AF73" s="20">
        <f>IF(ABS((D73+H73+L73+P73+T73+X73+AB73)+(N(E73)+N(I73)+N(M73)+N(Q73)+N(U73)+N(Y73)+N(AC73))-(N(F73)+N(J73)+N(N73)+N(R73)+N(V73)+N(Z73)+N(AD73))-(G73+K73+O73+S73+W73+AA73+AE73))&lt;0.0001,"OK","ОШИБКА")</f>
        <v/>
      </c>
    </row>
    <row r="74">
      <c r="A74" s="42" t="n">
        <v>46293</v>
      </c>
      <c r="B74" s="37" t="inlineStr">
        <is>
          <t>ПН</t>
        </is>
      </c>
      <c r="C74" s="38" t="n"/>
      <c r="D74" s="52">
        <f>G73</f>
        <v/>
      </c>
      <c r="E74" s="53" t="n"/>
      <c r="F74" s="53" t="n"/>
      <c r="G74" s="52">
        <f>D74+N(E74)-N(F74)</f>
        <v/>
      </c>
      <c r="H74" s="52">
        <f>K73</f>
        <v/>
      </c>
      <c r="I74" s="53" t="n"/>
      <c r="J74" s="53" t="n"/>
      <c r="K74" s="52">
        <f>H74+N(I74)-N(J74)</f>
        <v/>
      </c>
      <c r="L74" s="52">
        <f>O73</f>
        <v/>
      </c>
      <c r="M74" s="53" t="n"/>
      <c r="N74" s="53" t="n"/>
      <c r="O74" s="52">
        <f>L74+N(M74)-N(N74)</f>
        <v/>
      </c>
      <c r="P74" s="52">
        <f>S73</f>
        <v/>
      </c>
      <c r="Q74" s="53" t="n"/>
      <c r="R74" s="53" t="n"/>
      <c r="S74" s="52">
        <f>P74+N(Q74)-N(R74)</f>
        <v/>
      </c>
      <c r="T74" s="52">
        <f>W73</f>
        <v/>
      </c>
      <c r="U74" s="53" t="n"/>
      <c r="V74" s="53" t="n"/>
      <c r="W74" s="52">
        <f>T74+N(U74)-N(V74)</f>
        <v/>
      </c>
      <c r="X74" s="52">
        <f>AA73</f>
        <v/>
      </c>
      <c r="Y74" s="53" t="n"/>
      <c r="Z74" s="53" t="n"/>
      <c r="AA74" s="52">
        <f>X74+N(Y74)-N(Z74)</f>
        <v/>
      </c>
      <c r="AB74" s="52">
        <f>AE73</f>
        <v/>
      </c>
      <c r="AC74" s="53" t="n"/>
      <c r="AD74" s="53" t="n"/>
      <c r="AE74" s="52">
        <f>AB74+N(AC74)-N(AD74)</f>
        <v/>
      </c>
      <c r="AF74" s="20">
        <f>IF(ABS((D74+H74+L74+P74+T74+X74+AB74)+(N(E74)+N(I74)+N(M74)+N(Q74)+N(U74)+N(Y74)+N(AC74))-(N(F74)+N(J74)+N(N74)+N(R74)+N(V74)+N(Z74)+N(AD74))-(G74+K74+O74+S74+W74+AA74+AE74))&lt;0.0001,"OK","ОШИБКА")</f>
        <v/>
      </c>
    </row>
    <row r="75">
      <c r="A75" s="42" t="n">
        <v>46294</v>
      </c>
      <c r="B75" s="37" t="inlineStr">
        <is>
          <t>ВТ</t>
        </is>
      </c>
      <c r="C75" s="38" t="n"/>
      <c r="D75" s="52">
        <f>G74</f>
        <v/>
      </c>
      <c r="E75" s="53" t="n"/>
      <c r="F75" s="53" t="n"/>
      <c r="G75" s="52">
        <f>D75+N(E75)-N(F75)</f>
        <v/>
      </c>
      <c r="H75" s="52">
        <f>K74</f>
        <v/>
      </c>
      <c r="I75" s="53" t="n"/>
      <c r="J75" s="53" t="n"/>
      <c r="K75" s="52">
        <f>H75+N(I75)-N(J75)</f>
        <v/>
      </c>
      <c r="L75" s="52">
        <f>O74</f>
        <v/>
      </c>
      <c r="M75" s="53" t="n"/>
      <c r="N75" s="53" t="n"/>
      <c r="O75" s="52">
        <f>L75+N(M75)-N(N75)</f>
        <v/>
      </c>
      <c r="P75" s="52">
        <f>S74</f>
        <v/>
      </c>
      <c r="Q75" s="53" t="n"/>
      <c r="R75" s="53" t="n"/>
      <c r="S75" s="52">
        <f>P75+N(Q75)-N(R75)</f>
        <v/>
      </c>
      <c r="T75" s="52">
        <f>W74</f>
        <v/>
      </c>
      <c r="U75" s="53" t="n"/>
      <c r="V75" s="53" t="n"/>
      <c r="W75" s="52">
        <f>T75+N(U75)-N(V75)</f>
        <v/>
      </c>
      <c r="X75" s="52">
        <f>AA74</f>
        <v/>
      </c>
      <c r="Y75" s="53" t="n"/>
      <c r="Z75" s="53" t="n"/>
      <c r="AA75" s="52">
        <f>X75+N(Y75)-N(Z75)</f>
        <v/>
      </c>
      <c r="AB75" s="52">
        <f>AE74</f>
        <v/>
      </c>
      <c r="AC75" s="53" t="n"/>
      <c r="AD75" s="53" t="n"/>
      <c r="AE75" s="52">
        <f>AB75+N(AC75)-N(AD75)</f>
        <v/>
      </c>
      <c r="AF75" s="20">
        <f>IF(ABS((D75+H75+L75+P75+T75+X75+AB75)+(N(E75)+N(I75)+N(M75)+N(Q75)+N(U75)+N(Y75)+N(AC75))-(N(F75)+N(J75)+N(N75)+N(R75)+N(V75)+N(Z75)+N(AD75))-(G75+K75+O75+S75+W75+AA75+AE75))&lt;0.0001,"OK","ОШИБКА")</f>
        <v/>
      </c>
    </row>
    <row r="76">
      <c r="A76" s="42" t="n">
        <v>46295</v>
      </c>
      <c r="B76" s="37" t="inlineStr">
        <is>
          <t>СР</t>
        </is>
      </c>
      <c r="C76" s="38" t="n"/>
      <c r="D76" s="52">
        <f>G75</f>
        <v/>
      </c>
      <c r="E76" s="53" t="n"/>
      <c r="F76" s="53" t="n"/>
      <c r="G76" s="52">
        <f>D76+N(E76)-N(F76)</f>
        <v/>
      </c>
      <c r="H76" s="52">
        <f>K75</f>
        <v/>
      </c>
      <c r="I76" s="53" t="n"/>
      <c r="J76" s="53" t="n"/>
      <c r="K76" s="52">
        <f>H76+N(I76)-N(J76)</f>
        <v/>
      </c>
      <c r="L76" s="52">
        <f>O75</f>
        <v/>
      </c>
      <c r="M76" s="53" t="n"/>
      <c r="N76" s="53" t="n"/>
      <c r="O76" s="52">
        <f>L76+N(M76)-N(N76)</f>
        <v/>
      </c>
      <c r="P76" s="52">
        <f>S75</f>
        <v/>
      </c>
      <c r="Q76" s="53" t="n"/>
      <c r="R76" s="53" t="n"/>
      <c r="S76" s="52">
        <f>P76+N(Q76)-N(R76)</f>
        <v/>
      </c>
      <c r="T76" s="52">
        <f>W75</f>
        <v/>
      </c>
      <c r="U76" s="53" t="n"/>
      <c r="V76" s="53" t="n"/>
      <c r="W76" s="52">
        <f>T76+N(U76)-N(V76)</f>
        <v/>
      </c>
      <c r="X76" s="52">
        <f>AA75</f>
        <v/>
      </c>
      <c r="Y76" s="53" t="n"/>
      <c r="Z76" s="53" t="n"/>
      <c r="AA76" s="52">
        <f>X76+N(Y76)-N(Z76)</f>
        <v/>
      </c>
      <c r="AB76" s="52">
        <f>AE75</f>
        <v/>
      </c>
      <c r="AC76" s="53" t="n"/>
      <c r="AD76" s="53" t="n"/>
      <c r="AE76" s="52">
        <f>AB76+N(AC76)-N(AD76)</f>
        <v/>
      </c>
      <c r="AF76" s="20">
        <f>IF(ABS((D76+H76+L76+P76+T76+X76+AB76)+(N(E76)+N(I76)+N(M76)+N(Q76)+N(U76)+N(Y76)+N(AC76))-(N(F76)+N(J76)+N(N76)+N(R76)+N(V76)+N(Z76)+N(AD76))-(G76+K76+O76+S76+W76+AA76+AE76))&lt;0.0001,"OK","ОШИБКА")</f>
        <v/>
      </c>
    </row>
    <row r="77">
      <c r="A77" s="42" t="n">
        <v>46296</v>
      </c>
      <c r="B77" s="37" t="inlineStr">
        <is>
          <t>ЧТ</t>
        </is>
      </c>
      <c r="C77" s="38" t="n"/>
      <c r="D77" s="52">
        <f>G76</f>
        <v/>
      </c>
      <c r="E77" s="53" t="n"/>
      <c r="F77" s="53" t="n"/>
      <c r="G77" s="52">
        <f>D77+N(E77)-N(F77)</f>
        <v/>
      </c>
      <c r="H77" s="52">
        <f>K76</f>
        <v/>
      </c>
      <c r="I77" s="53" t="n"/>
      <c r="J77" s="53" t="n"/>
      <c r="K77" s="52">
        <f>H77+N(I77)-N(J77)</f>
        <v/>
      </c>
      <c r="L77" s="52">
        <f>O76</f>
        <v/>
      </c>
      <c r="M77" s="53" t="n"/>
      <c r="N77" s="53" t="n"/>
      <c r="O77" s="52">
        <f>L77+N(M77)-N(N77)</f>
        <v/>
      </c>
      <c r="P77" s="52">
        <f>S76</f>
        <v/>
      </c>
      <c r="Q77" s="53" t="n"/>
      <c r="R77" s="53" t="n"/>
      <c r="S77" s="52">
        <f>P77+N(Q77)-N(R77)</f>
        <v/>
      </c>
      <c r="T77" s="52">
        <f>W76</f>
        <v/>
      </c>
      <c r="U77" s="53" t="n"/>
      <c r="V77" s="53" t="n"/>
      <c r="W77" s="52">
        <f>T77+N(U77)-N(V77)</f>
        <v/>
      </c>
      <c r="X77" s="52">
        <f>AA76</f>
        <v/>
      </c>
      <c r="Y77" s="53" t="n"/>
      <c r="Z77" s="53" t="n"/>
      <c r="AA77" s="52">
        <f>X77+N(Y77)-N(Z77)</f>
        <v/>
      </c>
      <c r="AB77" s="52">
        <f>AE76</f>
        <v/>
      </c>
      <c r="AC77" s="53" t="n"/>
      <c r="AD77" s="53" t="n"/>
      <c r="AE77" s="52">
        <f>AB77+N(AC77)-N(AD77)</f>
        <v/>
      </c>
      <c r="AF77" s="20">
        <f>IF(ABS((D77+H77+L77+P77+T77+X77+AB77)+(N(E77)+N(I77)+N(M77)+N(Q77)+N(U77)+N(Y77)+N(AC77))-(N(F77)+N(J77)+N(N77)+N(R77)+N(V77)+N(Z77)+N(AD77))-(G77+K77+O77+S77+W77+AA77+AE77))&lt;0.0001,"OK","ОШИБКА")</f>
        <v/>
      </c>
    </row>
    <row r="78">
      <c r="A78" s="42" t="n">
        <v>46297</v>
      </c>
      <c r="B78" s="37" t="inlineStr">
        <is>
          <t>ПТ</t>
        </is>
      </c>
      <c r="C78" s="38" t="n"/>
      <c r="D78" s="52">
        <f>G77</f>
        <v/>
      </c>
      <c r="E78" s="53" t="n"/>
      <c r="F78" s="53" t="n"/>
      <c r="G78" s="52">
        <f>D78+N(E78)-N(F78)</f>
        <v/>
      </c>
      <c r="H78" s="52">
        <f>K77</f>
        <v/>
      </c>
      <c r="I78" s="53" t="n"/>
      <c r="J78" s="53" t="n"/>
      <c r="K78" s="52">
        <f>H78+N(I78)-N(J78)</f>
        <v/>
      </c>
      <c r="L78" s="52">
        <f>O77</f>
        <v/>
      </c>
      <c r="M78" s="53" t="n"/>
      <c r="N78" s="53" t="n"/>
      <c r="O78" s="52">
        <f>L78+N(M78)-N(N78)</f>
        <v/>
      </c>
      <c r="P78" s="52">
        <f>S77</f>
        <v/>
      </c>
      <c r="Q78" s="53" t="n"/>
      <c r="R78" s="53" t="n"/>
      <c r="S78" s="52">
        <f>P78+N(Q78)-N(R78)</f>
        <v/>
      </c>
      <c r="T78" s="52">
        <f>W77</f>
        <v/>
      </c>
      <c r="U78" s="53" t="n"/>
      <c r="V78" s="53" t="n"/>
      <c r="W78" s="52">
        <f>T78+N(U78)-N(V78)</f>
        <v/>
      </c>
      <c r="X78" s="52">
        <f>AA77</f>
        <v/>
      </c>
      <c r="Y78" s="53" t="n"/>
      <c r="Z78" s="53" t="n"/>
      <c r="AA78" s="52">
        <f>X78+N(Y78)-N(Z78)</f>
        <v/>
      </c>
      <c r="AB78" s="52">
        <f>AE77</f>
        <v/>
      </c>
      <c r="AC78" s="53" t="n"/>
      <c r="AD78" s="53" t="n"/>
      <c r="AE78" s="52">
        <f>AB78+N(AC78)-N(AD78)</f>
        <v/>
      </c>
      <c r="AF78" s="20">
        <f>IF(ABS((D78+H78+L78+P78+T78+X78+AB78)+(N(E78)+N(I78)+N(M78)+N(Q78)+N(U78)+N(Y78)+N(AC78))-(N(F78)+N(J78)+N(N78)+N(R78)+N(V78)+N(Z78)+N(AD78))-(G78+K78+O78+S78+W78+AA78+AE78))&lt;0.0001,"OK","ОШИБКА")</f>
        <v/>
      </c>
    </row>
    <row r="79">
      <c r="A79" s="42" t="n">
        <v>46298</v>
      </c>
      <c r="B79" s="37" t="inlineStr">
        <is>
          <t>СБ</t>
        </is>
      </c>
      <c r="C79" s="38" t="n"/>
      <c r="D79" s="52">
        <f>G78</f>
        <v/>
      </c>
      <c r="E79" s="53" t="n"/>
      <c r="F79" s="53" t="n"/>
      <c r="G79" s="52">
        <f>D79+N(E79)-N(F79)</f>
        <v/>
      </c>
      <c r="H79" s="52">
        <f>K78</f>
        <v/>
      </c>
      <c r="I79" s="53" t="n"/>
      <c r="J79" s="53" t="n"/>
      <c r="K79" s="52">
        <f>H79+N(I79)-N(J79)</f>
        <v/>
      </c>
      <c r="L79" s="52">
        <f>O78</f>
        <v/>
      </c>
      <c r="M79" s="53" t="n"/>
      <c r="N79" s="53" t="n"/>
      <c r="O79" s="52">
        <f>L79+N(M79)-N(N79)</f>
        <v/>
      </c>
      <c r="P79" s="52">
        <f>S78</f>
        <v/>
      </c>
      <c r="Q79" s="53" t="n"/>
      <c r="R79" s="53" t="n"/>
      <c r="S79" s="52">
        <f>P79+N(Q79)-N(R79)</f>
        <v/>
      </c>
      <c r="T79" s="52">
        <f>W78</f>
        <v/>
      </c>
      <c r="U79" s="53" t="n"/>
      <c r="V79" s="53" t="n"/>
      <c r="W79" s="52">
        <f>T79+N(U79)-N(V79)</f>
        <v/>
      </c>
      <c r="X79" s="52">
        <f>AA78</f>
        <v/>
      </c>
      <c r="Y79" s="53" t="n"/>
      <c r="Z79" s="53" t="n"/>
      <c r="AA79" s="52">
        <f>X79+N(Y79)-N(Z79)</f>
        <v/>
      </c>
      <c r="AB79" s="52">
        <f>AE78</f>
        <v/>
      </c>
      <c r="AC79" s="53" t="n"/>
      <c r="AD79" s="53" t="n"/>
      <c r="AE79" s="52">
        <f>AB79+N(AC79)-N(AD79)</f>
        <v/>
      </c>
      <c r="AF79" s="20">
        <f>IF(ABS((D79+H79+L79+P79+T79+X79+AB79)+(N(E79)+N(I79)+N(M79)+N(Q79)+N(U79)+N(Y79)+N(AC79))-(N(F79)+N(J79)+N(N79)+N(R79)+N(V79)+N(Z79)+N(AD79))-(G79+K79+O79+S79+W79+AA79+AE79))&lt;0.0001,"OK","ОШИБКА")</f>
        <v/>
      </c>
    </row>
    <row r="80">
      <c r="A80" s="42" t="n">
        <v>46299</v>
      </c>
      <c r="B80" s="37" t="inlineStr">
        <is>
          <t>ВС</t>
        </is>
      </c>
      <c r="C80" s="38" t="n"/>
      <c r="D80" s="52">
        <f>G79</f>
        <v/>
      </c>
      <c r="E80" s="53" t="n"/>
      <c r="F80" s="53" t="n"/>
      <c r="G80" s="52">
        <f>D80+N(E80)-N(F80)</f>
        <v/>
      </c>
      <c r="H80" s="52">
        <f>K79</f>
        <v/>
      </c>
      <c r="I80" s="53" t="n"/>
      <c r="J80" s="53" t="n"/>
      <c r="K80" s="52">
        <f>H80+N(I80)-N(J80)</f>
        <v/>
      </c>
      <c r="L80" s="52">
        <f>O79</f>
        <v/>
      </c>
      <c r="M80" s="53" t="n"/>
      <c r="N80" s="53" t="n"/>
      <c r="O80" s="52">
        <f>L80+N(M80)-N(N80)</f>
        <v/>
      </c>
      <c r="P80" s="52">
        <f>S79</f>
        <v/>
      </c>
      <c r="Q80" s="53" t="n"/>
      <c r="R80" s="53" t="n"/>
      <c r="S80" s="52">
        <f>P80+N(Q80)-N(R80)</f>
        <v/>
      </c>
      <c r="T80" s="52">
        <f>W79</f>
        <v/>
      </c>
      <c r="U80" s="53" t="n"/>
      <c r="V80" s="53" t="n"/>
      <c r="W80" s="52">
        <f>T80+N(U80)-N(V80)</f>
        <v/>
      </c>
      <c r="X80" s="52">
        <f>AA79</f>
        <v/>
      </c>
      <c r="Y80" s="53" t="n"/>
      <c r="Z80" s="53" t="n"/>
      <c r="AA80" s="52">
        <f>X80+N(Y80)-N(Z80)</f>
        <v/>
      </c>
      <c r="AB80" s="52">
        <f>AE79</f>
        <v/>
      </c>
      <c r="AC80" s="53" t="n"/>
      <c r="AD80" s="53" t="n"/>
      <c r="AE80" s="52">
        <f>AB80+N(AC80)-N(AD80)</f>
        <v/>
      </c>
      <c r="AF80" s="20">
        <f>IF(ABS((D80+H80+L80+P80+T80+X80+AB80)+(N(E80)+N(I80)+N(M80)+N(Q80)+N(U80)+N(Y80)+N(AC80))-(N(F80)+N(J80)+N(N80)+N(R80)+N(V80)+N(Z80)+N(AD80))-(G80+K80+O80+S80+W80+AA80+AE80))&lt;0.0001,"OK","ОШИБКА")</f>
        <v/>
      </c>
    </row>
    <row r="81">
      <c r="A81" s="42" t="n">
        <v>46300</v>
      </c>
      <c r="B81" s="37" t="inlineStr">
        <is>
          <t>ПН</t>
        </is>
      </c>
      <c r="C81" s="38" t="n"/>
      <c r="D81" s="52">
        <f>G80</f>
        <v/>
      </c>
      <c r="E81" s="53" t="n"/>
      <c r="F81" s="53" t="n"/>
      <c r="G81" s="52">
        <f>D81+N(E81)-N(F81)</f>
        <v/>
      </c>
      <c r="H81" s="52">
        <f>K80</f>
        <v/>
      </c>
      <c r="I81" s="53" t="n"/>
      <c r="J81" s="53" t="n"/>
      <c r="K81" s="52">
        <f>H81+N(I81)-N(J81)</f>
        <v/>
      </c>
      <c r="L81" s="52">
        <f>O80</f>
        <v/>
      </c>
      <c r="M81" s="53" t="n"/>
      <c r="N81" s="53" t="n"/>
      <c r="O81" s="52">
        <f>L81+N(M81)-N(N81)</f>
        <v/>
      </c>
      <c r="P81" s="52">
        <f>S80</f>
        <v/>
      </c>
      <c r="Q81" s="53" t="n"/>
      <c r="R81" s="53" t="n"/>
      <c r="S81" s="52">
        <f>P81+N(Q81)-N(R81)</f>
        <v/>
      </c>
      <c r="T81" s="52">
        <f>W80</f>
        <v/>
      </c>
      <c r="U81" s="53" t="n"/>
      <c r="V81" s="53" t="n"/>
      <c r="W81" s="52">
        <f>T81+N(U81)-N(V81)</f>
        <v/>
      </c>
      <c r="X81" s="52">
        <f>AA80</f>
        <v/>
      </c>
      <c r="Y81" s="53" t="n"/>
      <c r="Z81" s="53" t="n"/>
      <c r="AA81" s="52">
        <f>X81+N(Y81)-N(Z81)</f>
        <v/>
      </c>
      <c r="AB81" s="52">
        <f>AE80</f>
        <v/>
      </c>
      <c r="AC81" s="53" t="n"/>
      <c r="AD81" s="53" t="n"/>
      <c r="AE81" s="52">
        <f>AB81+N(AC81)-N(AD81)</f>
        <v/>
      </c>
      <c r="AF81" s="20">
        <f>IF(ABS((D81+H81+L81+P81+T81+X81+AB81)+(N(E81)+N(I81)+N(M81)+N(Q81)+N(U81)+N(Y81)+N(AC81))-(N(F81)+N(J81)+N(N81)+N(R81)+N(V81)+N(Z81)+N(AD81))-(G81+K81+O81+S81+W81+AA81+AE81))&lt;0.0001,"OK","ОШИБКА")</f>
        <v/>
      </c>
    </row>
    <row r="82">
      <c r="A82" s="42" t="n">
        <v>46301</v>
      </c>
      <c r="B82" s="37" t="inlineStr">
        <is>
          <t>ВТ</t>
        </is>
      </c>
      <c r="C82" s="38" t="n"/>
      <c r="D82" s="52">
        <f>G81</f>
        <v/>
      </c>
      <c r="E82" s="53" t="n"/>
      <c r="F82" s="53" t="n"/>
      <c r="G82" s="52">
        <f>D82+N(E82)-N(F82)</f>
        <v/>
      </c>
      <c r="H82" s="52">
        <f>K81</f>
        <v/>
      </c>
      <c r="I82" s="53" t="n"/>
      <c r="J82" s="53" t="n"/>
      <c r="K82" s="52">
        <f>H82+N(I82)-N(J82)</f>
        <v/>
      </c>
      <c r="L82" s="52">
        <f>O81</f>
        <v/>
      </c>
      <c r="M82" s="53" t="n"/>
      <c r="N82" s="53" t="n"/>
      <c r="O82" s="52">
        <f>L82+N(M82)-N(N82)</f>
        <v/>
      </c>
      <c r="P82" s="52">
        <f>S81</f>
        <v/>
      </c>
      <c r="Q82" s="53" t="n"/>
      <c r="R82" s="53" t="n"/>
      <c r="S82" s="52">
        <f>P82+N(Q82)-N(R82)</f>
        <v/>
      </c>
      <c r="T82" s="52">
        <f>W81</f>
        <v/>
      </c>
      <c r="U82" s="53" t="n"/>
      <c r="V82" s="53" t="n"/>
      <c r="W82" s="52">
        <f>T82+N(U82)-N(V82)</f>
        <v/>
      </c>
      <c r="X82" s="52">
        <f>AA81</f>
        <v/>
      </c>
      <c r="Y82" s="53" t="n"/>
      <c r="Z82" s="53" t="n"/>
      <c r="AA82" s="52">
        <f>X82+N(Y82)-N(Z82)</f>
        <v/>
      </c>
      <c r="AB82" s="52">
        <f>AE81</f>
        <v/>
      </c>
      <c r="AC82" s="53" t="n"/>
      <c r="AD82" s="53" t="n"/>
      <c r="AE82" s="52">
        <f>AB82+N(AC82)-N(AD82)</f>
        <v/>
      </c>
      <c r="AF82" s="20">
        <f>IF(ABS((D82+H82+L82+P82+T82+X82+AB82)+(N(E82)+N(I82)+N(M82)+N(Q82)+N(U82)+N(Y82)+N(AC82))-(N(F82)+N(J82)+N(N82)+N(R82)+N(V82)+N(Z82)+N(AD82))-(G82+K82+O82+S82+W82+AA82+AE82))&lt;0.0001,"OK","ОШИБКА")</f>
        <v/>
      </c>
    </row>
    <row r="83">
      <c r="A83" s="42" t="n">
        <v>46302</v>
      </c>
      <c r="B83" s="37" t="inlineStr">
        <is>
          <t>СР</t>
        </is>
      </c>
      <c r="C83" s="38" t="n"/>
      <c r="D83" s="52">
        <f>G82</f>
        <v/>
      </c>
      <c r="E83" s="53" t="n"/>
      <c r="F83" s="53" t="n"/>
      <c r="G83" s="52">
        <f>D83+N(E83)-N(F83)</f>
        <v/>
      </c>
      <c r="H83" s="52">
        <f>K82</f>
        <v/>
      </c>
      <c r="I83" s="53" t="n"/>
      <c r="J83" s="53" t="n"/>
      <c r="K83" s="52">
        <f>H83+N(I83)-N(J83)</f>
        <v/>
      </c>
      <c r="L83" s="52">
        <f>O82</f>
        <v/>
      </c>
      <c r="M83" s="53" t="n"/>
      <c r="N83" s="53" t="n"/>
      <c r="O83" s="52">
        <f>L83+N(M83)-N(N83)</f>
        <v/>
      </c>
      <c r="P83" s="52">
        <f>S82</f>
        <v/>
      </c>
      <c r="Q83" s="53" t="n"/>
      <c r="R83" s="53" t="n"/>
      <c r="S83" s="52">
        <f>P83+N(Q83)-N(R83)</f>
        <v/>
      </c>
      <c r="T83" s="52">
        <f>W82</f>
        <v/>
      </c>
      <c r="U83" s="53" t="n"/>
      <c r="V83" s="53" t="n"/>
      <c r="W83" s="52">
        <f>T83+N(U83)-N(V83)</f>
        <v/>
      </c>
      <c r="X83" s="52">
        <f>AA82</f>
        <v/>
      </c>
      <c r="Y83" s="53" t="n"/>
      <c r="Z83" s="53" t="n"/>
      <c r="AA83" s="52">
        <f>X83+N(Y83)-N(Z83)</f>
        <v/>
      </c>
      <c r="AB83" s="52">
        <f>AE82</f>
        <v/>
      </c>
      <c r="AC83" s="53" t="n"/>
      <c r="AD83" s="53" t="n"/>
      <c r="AE83" s="52">
        <f>AB83+N(AC83)-N(AD83)</f>
        <v/>
      </c>
      <c r="AF83" s="20">
        <f>IF(ABS((D83+H83+L83+P83+T83+X83+AB83)+(N(E83)+N(I83)+N(M83)+N(Q83)+N(U83)+N(Y83)+N(AC83))-(N(F83)+N(J83)+N(N83)+N(R83)+N(V83)+N(Z83)+N(AD83))-(G83+K83+O83+S83+W83+AA83+AE83))&lt;0.0001,"OK","ОШИБКА")</f>
        <v/>
      </c>
    </row>
    <row r="84">
      <c r="A84" s="42" t="n">
        <v>46303</v>
      </c>
      <c r="B84" s="37" t="inlineStr">
        <is>
          <t>ЧТ</t>
        </is>
      </c>
      <c r="C84" s="38" t="n"/>
      <c r="D84" s="52">
        <f>G83</f>
        <v/>
      </c>
      <c r="E84" s="53" t="n"/>
      <c r="F84" s="53" t="n"/>
      <c r="G84" s="52">
        <f>D84+N(E84)-N(F84)</f>
        <v/>
      </c>
      <c r="H84" s="52">
        <f>K83</f>
        <v/>
      </c>
      <c r="I84" s="53" t="n"/>
      <c r="J84" s="53" t="n"/>
      <c r="K84" s="52">
        <f>H84+N(I84)-N(J84)</f>
        <v/>
      </c>
      <c r="L84" s="52">
        <f>O83</f>
        <v/>
      </c>
      <c r="M84" s="53" t="n"/>
      <c r="N84" s="53" t="n"/>
      <c r="O84" s="52">
        <f>L84+N(M84)-N(N84)</f>
        <v/>
      </c>
      <c r="P84" s="52">
        <f>S83</f>
        <v/>
      </c>
      <c r="Q84" s="53" t="n"/>
      <c r="R84" s="53" t="n"/>
      <c r="S84" s="52">
        <f>P84+N(Q84)-N(R84)</f>
        <v/>
      </c>
      <c r="T84" s="52">
        <f>W83</f>
        <v/>
      </c>
      <c r="U84" s="53" t="n"/>
      <c r="V84" s="53" t="n"/>
      <c r="W84" s="52">
        <f>T84+N(U84)-N(V84)</f>
        <v/>
      </c>
      <c r="X84" s="52">
        <f>AA83</f>
        <v/>
      </c>
      <c r="Y84" s="53" t="n"/>
      <c r="Z84" s="53" t="n"/>
      <c r="AA84" s="52">
        <f>X84+N(Y84)-N(Z84)</f>
        <v/>
      </c>
      <c r="AB84" s="52">
        <f>AE83</f>
        <v/>
      </c>
      <c r="AC84" s="53" t="n"/>
      <c r="AD84" s="53" t="n"/>
      <c r="AE84" s="52">
        <f>AB84+N(AC84)-N(AD84)</f>
        <v/>
      </c>
      <c r="AF84" s="20">
        <f>IF(ABS((D84+H84+L84+P84+T84+X84+AB84)+(N(E84)+N(I84)+N(M84)+N(Q84)+N(U84)+N(Y84)+N(AC84))-(N(F84)+N(J84)+N(N84)+N(R84)+N(V84)+N(Z84)+N(AD84))-(G84+K84+O84+S84+W84+AA84+AE84))&lt;0.0001,"OK","ОШИБКА")</f>
        <v/>
      </c>
    </row>
    <row r="85">
      <c r="A85" s="42" t="n">
        <v>46304</v>
      </c>
      <c r="B85" s="37" t="inlineStr">
        <is>
          <t>ПТ</t>
        </is>
      </c>
      <c r="C85" s="38" t="n"/>
      <c r="D85" s="52">
        <f>G84</f>
        <v/>
      </c>
      <c r="E85" s="53" t="n"/>
      <c r="F85" s="53" t="n"/>
      <c r="G85" s="52">
        <f>D85+N(E85)-N(F85)</f>
        <v/>
      </c>
      <c r="H85" s="52">
        <f>K84</f>
        <v/>
      </c>
      <c r="I85" s="53" t="n"/>
      <c r="J85" s="53" t="n"/>
      <c r="K85" s="52">
        <f>H85+N(I85)-N(J85)</f>
        <v/>
      </c>
      <c r="L85" s="52">
        <f>O84</f>
        <v/>
      </c>
      <c r="M85" s="53" t="n"/>
      <c r="N85" s="53" t="n"/>
      <c r="O85" s="52">
        <f>L85+N(M85)-N(N85)</f>
        <v/>
      </c>
      <c r="P85" s="52">
        <f>S84</f>
        <v/>
      </c>
      <c r="Q85" s="53" t="n"/>
      <c r="R85" s="53" t="n"/>
      <c r="S85" s="52">
        <f>P85+N(Q85)-N(R85)</f>
        <v/>
      </c>
      <c r="T85" s="52">
        <f>W84</f>
        <v/>
      </c>
      <c r="U85" s="53" t="n"/>
      <c r="V85" s="53" t="n"/>
      <c r="W85" s="52">
        <f>T85+N(U85)-N(V85)</f>
        <v/>
      </c>
      <c r="X85" s="52">
        <f>AA84</f>
        <v/>
      </c>
      <c r="Y85" s="53" t="n"/>
      <c r="Z85" s="53" t="n"/>
      <c r="AA85" s="52">
        <f>X85+N(Y85)-N(Z85)</f>
        <v/>
      </c>
      <c r="AB85" s="52">
        <f>AE84</f>
        <v/>
      </c>
      <c r="AC85" s="53" t="n"/>
      <c r="AD85" s="53" t="n"/>
      <c r="AE85" s="52">
        <f>AB85+N(AC85)-N(AD85)</f>
        <v/>
      </c>
      <c r="AF85" s="20">
        <f>IF(ABS((D85+H85+L85+P85+T85+X85+AB85)+(N(E85)+N(I85)+N(M85)+N(Q85)+N(U85)+N(Y85)+N(AC85))-(N(F85)+N(J85)+N(N85)+N(R85)+N(V85)+N(Z85)+N(AD85))-(G85+K85+O85+S85+W85+AA85+AE85))&lt;0.0001,"OK","ОШИБКА")</f>
        <v/>
      </c>
    </row>
    <row r="86">
      <c r="A86" s="42" t="n">
        <v>46305</v>
      </c>
      <c r="B86" s="37" t="inlineStr">
        <is>
          <t>СБ</t>
        </is>
      </c>
      <c r="C86" s="38" t="n"/>
      <c r="D86" s="52">
        <f>G85</f>
        <v/>
      </c>
      <c r="E86" s="53" t="n"/>
      <c r="F86" s="53" t="n"/>
      <c r="G86" s="52">
        <f>D86+N(E86)-N(F86)</f>
        <v/>
      </c>
      <c r="H86" s="52">
        <f>K85</f>
        <v/>
      </c>
      <c r="I86" s="53" t="n"/>
      <c r="J86" s="53" t="n"/>
      <c r="K86" s="52">
        <f>H86+N(I86)-N(J86)</f>
        <v/>
      </c>
      <c r="L86" s="52">
        <f>O85</f>
        <v/>
      </c>
      <c r="M86" s="53" t="n"/>
      <c r="N86" s="53" t="n"/>
      <c r="O86" s="52">
        <f>L86+N(M86)-N(N86)</f>
        <v/>
      </c>
      <c r="P86" s="52">
        <f>S85</f>
        <v/>
      </c>
      <c r="Q86" s="53" t="n"/>
      <c r="R86" s="53" t="n"/>
      <c r="S86" s="52">
        <f>P86+N(Q86)-N(R86)</f>
        <v/>
      </c>
      <c r="T86" s="52">
        <f>W85</f>
        <v/>
      </c>
      <c r="U86" s="53" t="n"/>
      <c r="V86" s="53" t="n"/>
      <c r="W86" s="52">
        <f>T86+N(U86)-N(V86)</f>
        <v/>
      </c>
      <c r="X86" s="52">
        <f>AA85</f>
        <v/>
      </c>
      <c r="Y86" s="53" t="n"/>
      <c r="Z86" s="53" t="n"/>
      <c r="AA86" s="52">
        <f>X86+N(Y86)-N(Z86)</f>
        <v/>
      </c>
      <c r="AB86" s="52">
        <f>AE85</f>
        <v/>
      </c>
      <c r="AC86" s="53" t="n"/>
      <c r="AD86" s="53" t="n"/>
      <c r="AE86" s="52">
        <f>AB86+N(AC86)-N(AD86)</f>
        <v/>
      </c>
      <c r="AF86" s="20">
        <f>IF(ABS((D86+H86+L86+P86+T86+X86+AB86)+(N(E86)+N(I86)+N(M86)+N(Q86)+N(U86)+N(Y86)+N(AC86))-(N(F86)+N(J86)+N(N86)+N(R86)+N(V86)+N(Z86)+N(AD86))-(G86+K86+O86+S86+W86+AA86+AE86))&lt;0.0001,"OK","ОШИБКА")</f>
        <v/>
      </c>
    </row>
    <row r="87">
      <c r="A87" s="42" t="n">
        <v>46306</v>
      </c>
      <c r="B87" s="37" t="inlineStr">
        <is>
          <t>ВС</t>
        </is>
      </c>
      <c r="C87" s="38" t="n"/>
      <c r="D87" s="52">
        <f>G86</f>
        <v/>
      </c>
      <c r="E87" s="53" t="n"/>
      <c r="F87" s="53" t="n"/>
      <c r="G87" s="52">
        <f>D87+N(E87)-N(F87)</f>
        <v/>
      </c>
      <c r="H87" s="52">
        <f>K86</f>
        <v/>
      </c>
      <c r="I87" s="53" t="n"/>
      <c r="J87" s="53" t="n"/>
      <c r="K87" s="52">
        <f>H87+N(I87)-N(J87)</f>
        <v/>
      </c>
      <c r="L87" s="52">
        <f>O86</f>
        <v/>
      </c>
      <c r="M87" s="53" t="n"/>
      <c r="N87" s="53" t="n"/>
      <c r="O87" s="52">
        <f>L87+N(M87)-N(N87)</f>
        <v/>
      </c>
      <c r="P87" s="52">
        <f>S86</f>
        <v/>
      </c>
      <c r="Q87" s="53" t="n"/>
      <c r="R87" s="53" t="n"/>
      <c r="S87" s="52">
        <f>P87+N(Q87)-N(R87)</f>
        <v/>
      </c>
      <c r="T87" s="52">
        <f>W86</f>
        <v/>
      </c>
      <c r="U87" s="53" t="n"/>
      <c r="V87" s="53" t="n"/>
      <c r="W87" s="52">
        <f>T87+N(U87)-N(V87)</f>
        <v/>
      </c>
      <c r="X87" s="52">
        <f>AA86</f>
        <v/>
      </c>
      <c r="Y87" s="53" t="n"/>
      <c r="Z87" s="53" t="n"/>
      <c r="AA87" s="52">
        <f>X87+N(Y87)-N(Z87)</f>
        <v/>
      </c>
      <c r="AB87" s="52">
        <f>AE86</f>
        <v/>
      </c>
      <c r="AC87" s="53" t="n"/>
      <c r="AD87" s="53" t="n"/>
      <c r="AE87" s="52">
        <f>AB87+N(AC87)-N(AD87)</f>
        <v/>
      </c>
      <c r="AF87" s="20">
        <f>IF(ABS((D87+H87+L87+P87+T87+X87+AB87)+(N(E87)+N(I87)+N(M87)+N(Q87)+N(U87)+N(Y87)+N(AC87))-(N(F87)+N(J87)+N(N87)+N(R87)+N(V87)+N(Z87)+N(AD87))-(G87+K87+O87+S87+W87+AA87+AE87))&lt;0.0001,"OK","ОШИБКА")</f>
        <v/>
      </c>
    </row>
    <row r="88">
      <c r="A88" s="42" t="n">
        <v>46307</v>
      </c>
      <c r="B88" s="37" t="inlineStr">
        <is>
          <t>ПН</t>
        </is>
      </c>
      <c r="C88" s="38" t="n"/>
      <c r="D88" s="52">
        <f>G87</f>
        <v/>
      </c>
      <c r="E88" s="53" t="n"/>
      <c r="F88" s="53" t="n"/>
      <c r="G88" s="52">
        <f>D88+N(E88)-N(F88)</f>
        <v/>
      </c>
      <c r="H88" s="52">
        <f>K87</f>
        <v/>
      </c>
      <c r="I88" s="53" t="n"/>
      <c r="J88" s="53" t="n"/>
      <c r="K88" s="52">
        <f>H88+N(I88)-N(J88)</f>
        <v/>
      </c>
      <c r="L88" s="52">
        <f>O87</f>
        <v/>
      </c>
      <c r="M88" s="53" t="n"/>
      <c r="N88" s="53" t="n"/>
      <c r="O88" s="52">
        <f>L88+N(M88)-N(N88)</f>
        <v/>
      </c>
      <c r="P88" s="52">
        <f>S87</f>
        <v/>
      </c>
      <c r="Q88" s="53" t="n"/>
      <c r="R88" s="53" t="n"/>
      <c r="S88" s="52">
        <f>P88+N(Q88)-N(R88)</f>
        <v/>
      </c>
      <c r="T88" s="52">
        <f>W87</f>
        <v/>
      </c>
      <c r="U88" s="53" t="n"/>
      <c r="V88" s="53" t="n"/>
      <c r="W88" s="52">
        <f>T88+N(U88)-N(V88)</f>
        <v/>
      </c>
      <c r="X88" s="52">
        <f>AA87</f>
        <v/>
      </c>
      <c r="Y88" s="53" t="n"/>
      <c r="Z88" s="53" t="n"/>
      <c r="AA88" s="52">
        <f>X88+N(Y88)-N(Z88)</f>
        <v/>
      </c>
      <c r="AB88" s="52">
        <f>AE87</f>
        <v/>
      </c>
      <c r="AC88" s="53" t="n"/>
      <c r="AD88" s="53" t="n"/>
      <c r="AE88" s="52">
        <f>AB88+N(AC88)-N(AD88)</f>
        <v/>
      </c>
      <c r="AF88" s="20">
        <f>IF(ABS((D88+H88+L88+P88+T88+X88+AB88)+(N(E88)+N(I88)+N(M88)+N(Q88)+N(U88)+N(Y88)+N(AC88))-(N(F88)+N(J88)+N(N88)+N(R88)+N(V88)+N(Z88)+N(AD88))-(G88+K88+O88+S88+W88+AA88+AE88))&lt;0.0001,"OK","ОШИБКА")</f>
        <v/>
      </c>
    </row>
    <row r="89">
      <c r="A89" s="42" t="n">
        <v>46308</v>
      </c>
      <c r="B89" s="37" t="inlineStr">
        <is>
          <t>ВТ</t>
        </is>
      </c>
      <c r="C89" s="38" t="n"/>
      <c r="D89" s="52">
        <f>G88</f>
        <v/>
      </c>
      <c r="E89" s="53" t="n"/>
      <c r="F89" s="53" t="n"/>
      <c r="G89" s="52">
        <f>D89+N(E89)-N(F89)</f>
        <v/>
      </c>
      <c r="H89" s="52">
        <f>K88</f>
        <v/>
      </c>
      <c r="I89" s="53" t="n"/>
      <c r="J89" s="53" t="n"/>
      <c r="K89" s="52">
        <f>H89+N(I89)-N(J89)</f>
        <v/>
      </c>
      <c r="L89" s="52">
        <f>O88</f>
        <v/>
      </c>
      <c r="M89" s="53" t="n"/>
      <c r="N89" s="53" t="n"/>
      <c r="O89" s="52">
        <f>L89+N(M89)-N(N89)</f>
        <v/>
      </c>
      <c r="P89" s="52">
        <f>S88</f>
        <v/>
      </c>
      <c r="Q89" s="53" t="n"/>
      <c r="R89" s="53" t="n"/>
      <c r="S89" s="52">
        <f>P89+N(Q89)-N(R89)</f>
        <v/>
      </c>
      <c r="T89" s="52">
        <f>W88</f>
        <v/>
      </c>
      <c r="U89" s="53" t="n"/>
      <c r="V89" s="53" t="n"/>
      <c r="W89" s="52">
        <f>T89+N(U89)-N(V89)</f>
        <v/>
      </c>
      <c r="X89" s="52">
        <f>AA88</f>
        <v/>
      </c>
      <c r="Y89" s="53" t="n"/>
      <c r="Z89" s="53" t="n"/>
      <c r="AA89" s="52">
        <f>X89+N(Y89)-N(Z89)</f>
        <v/>
      </c>
      <c r="AB89" s="52">
        <f>AE88</f>
        <v/>
      </c>
      <c r="AC89" s="53" t="n"/>
      <c r="AD89" s="53" t="n"/>
      <c r="AE89" s="52">
        <f>AB89+N(AC89)-N(AD89)</f>
        <v/>
      </c>
      <c r="AF89" s="20">
        <f>IF(ABS((D89+H89+L89+P89+T89+X89+AB89)+(N(E89)+N(I89)+N(M89)+N(Q89)+N(U89)+N(Y89)+N(AC89))-(N(F89)+N(J89)+N(N89)+N(R89)+N(V89)+N(Z89)+N(AD89))-(G89+K89+O89+S89+W89+AA89+AE89))&lt;0.0001,"OK","ОШИБКА")</f>
        <v/>
      </c>
    </row>
    <row r="90">
      <c r="A90" s="42" t="n">
        <v>46309</v>
      </c>
      <c r="B90" s="37" t="inlineStr">
        <is>
          <t>СР</t>
        </is>
      </c>
      <c r="C90" s="38" t="n"/>
      <c r="D90" s="52">
        <f>G89</f>
        <v/>
      </c>
      <c r="E90" s="53" t="n"/>
      <c r="F90" s="53" t="n"/>
      <c r="G90" s="52">
        <f>D90+N(E90)-N(F90)</f>
        <v/>
      </c>
      <c r="H90" s="52">
        <f>K89</f>
        <v/>
      </c>
      <c r="I90" s="53" t="n"/>
      <c r="J90" s="53" t="n"/>
      <c r="K90" s="52">
        <f>H90+N(I90)-N(J90)</f>
        <v/>
      </c>
      <c r="L90" s="52">
        <f>O89</f>
        <v/>
      </c>
      <c r="M90" s="53" t="n"/>
      <c r="N90" s="53" t="n"/>
      <c r="O90" s="52">
        <f>L90+N(M90)-N(N90)</f>
        <v/>
      </c>
      <c r="P90" s="52">
        <f>S89</f>
        <v/>
      </c>
      <c r="Q90" s="53" t="n"/>
      <c r="R90" s="53" t="n"/>
      <c r="S90" s="52">
        <f>P90+N(Q90)-N(R90)</f>
        <v/>
      </c>
      <c r="T90" s="52">
        <f>W89</f>
        <v/>
      </c>
      <c r="U90" s="53" t="n"/>
      <c r="V90" s="53" t="n"/>
      <c r="W90" s="52">
        <f>T90+N(U90)-N(V90)</f>
        <v/>
      </c>
      <c r="X90" s="52">
        <f>AA89</f>
        <v/>
      </c>
      <c r="Y90" s="53" t="n"/>
      <c r="Z90" s="53" t="n"/>
      <c r="AA90" s="52">
        <f>X90+N(Y90)-N(Z90)</f>
        <v/>
      </c>
      <c r="AB90" s="52">
        <f>AE89</f>
        <v/>
      </c>
      <c r="AC90" s="53" t="n"/>
      <c r="AD90" s="53" t="n"/>
      <c r="AE90" s="52">
        <f>AB90+N(AC90)-N(AD90)</f>
        <v/>
      </c>
      <c r="AF90" s="20">
        <f>IF(ABS((D90+H90+L90+P90+T90+X90+AB90)+(N(E90)+N(I90)+N(M90)+N(Q90)+N(U90)+N(Y90)+N(AC90))-(N(F90)+N(J90)+N(N90)+N(R90)+N(V90)+N(Z90)+N(AD90))-(G90+K90+O90+S90+W90+AA90+AE90))&lt;0.0001,"OK","ОШИБКА")</f>
        <v/>
      </c>
    </row>
    <row r="91">
      <c r="A91" s="42" t="n">
        <v>46310</v>
      </c>
      <c r="B91" s="37" t="inlineStr">
        <is>
          <t>ЧТ</t>
        </is>
      </c>
      <c r="C91" s="38" t="n"/>
      <c r="D91" s="52">
        <f>G90</f>
        <v/>
      </c>
      <c r="E91" s="53" t="n"/>
      <c r="F91" s="53" t="n"/>
      <c r="G91" s="52">
        <f>D91+N(E91)-N(F91)</f>
        <v/>
      </c>
      <c r="H91" s="52">
        <f>K90</f>
        <v/>
      </c>
      <c r="I91" s="53" t="n"/>
      <c r="J91" s="53" t="n"/>
      <c r="K91" s="52">
        <f>H91+N(I91)-N(J91)</f>
        <v/>
      </c>
      <c r="L91" s="52">
        <f>O90</f>
        <v/>
      </c>
      <c r="M91" s="53" t="n"/>
      <c r="N91" s="53" t="n"/>
      <c r="O91" s="52">
        <f>L91+N(M91)-N(N91)</f>
        <v/>
      </c>
      <c r="P91" s="52">
        <f>S90</f>
        <v/>
      </c>
      <c r="Q91" s="53" t="n"/>
      <c r="R91" s="53" t="n"/>
      <c r="S91" s="52">
        <f>P91+N(Q91)-N(R91)</f>
        <v/>
      </c>
      <c r="T91" s="52">
        <f>W90</f>
        <v/>
      </c>
      <c r="U91" s="53" t="n"/>
      <c r="V91" s="53" t="n"/>
      <c r="W91" s="52">
        <f>T91+N(U91)-N(V91)</f>
        <v/>
      </c>
      <c r="X91" s="52">
        <f>AA90</f>
        <v/>
      </c>
      <c r="Y91" s="53" t="n"/>
      <c r="Z91" s="53" t="n"/>
      <c r="AA91" s="52">
        <f>X91+N(Y91)-N(Z91)</f>
        <v/>
      </c>
      <c r="AB91" s="52">
        <f>AE90</f>
        <v/>
      </c>
      <c r="AC91" s="53" t="n"/>
      <c r="AD91" s="53" t="n"/>
      <c r="AE91" s="52">
        <f>AB91+N(AC91)-N(AD91)</f>
        <v/>
      </c>
      <c r="AF91" s="20">
        <f>IF(ABS((D91+H91+L91+P91+T91+X91+AB91)+(N(E91)+N(I91)+N(M91)+N(Q91)+N(U91)+N(Y91)+N(AC91))-(N(F91)+N(J91)+N(N91)+N(R91)+N(V91)+N(Z91)+N(AD91))-(G91+K91+O91+S91+W91+AA91+AE91))&lt;0.0001,"OK","ОШИБКА")</f>
        <v/>
      </c>
    </row>
    <row r="92">
      <c r="A92" s="42" t="n">
        <v>46311</v>
      </c>
      <c r="B92" s="37" t="inlineStr">
        <is>
          <t>ПТ</t>
        </is>
      </c>
      <c r="C92" s="38" t="n"/>
      <c r="D92" s="52">
        <f>G91</f>
        <v/>
      </c>
      <c r="E92" s="53" t="n"/>
      <c r="F92" s="53" t="n"/>
      <c r="G92" s="52">
        <f>D92+N(E92)-N(F92)</f>
        <v/>
      </c>
      <c r="H92" s="52">
        <f>K91</f>
        <v/>
      </c>
      <c r="I92" s="53" t="n"/>
      <c r="J92" s="53" t="n"/>
      <c r="K92" s="52">
        <f>H92+N(I92)-N(J92)</f>
        <v/>
      </c>
      <c r="L92" s="52">
        <f>O91</f>
        <v/>
      </c>
      <c r="M92" s="53" t="n"/>
      <c r="N92" s="53" t="n"/>
      <c r="O92" s="52">
        <f>L92+N(M92)-N(N92)</f>
        <v/>
      </c>
      <c r="P92" s="52">
        <f>S91</f>
        <v/>
      </c>
      <c r="Q92" s="53" t="n"/>
      <c r="R92" s="53" t="n"/>
      <c r="S92" s="52">
        <f>P92+N(Q92)-N(R92)</f>
        <v/>
      </c>
      <c r="T92" s="52">
        <f>W91</f>
        <v/>
      </c>
      <c r="U92" s="53" t="n"/>
      <c r="V92" s="53" t="n"/>
      <c r="W92" s="52">
        <f>T92+N(U92)-N(V92)</f>
        <v/>
      </c>
      <c r="X92" s="52">
        <f>AA91</f>
        <v/>
      </c>
      <c r="Y92" s="53" t="n"/>
      <c r="Z92" s="53" t="n"/>
      <c r="AA92" s="52">
        <f>X92+N(Y92)-N(Z92)</f>
        <v/>
      </c>
      <c r="AB92" s="52">
        <f>AE91</f>
        <v/>
      </c>
      <c r="AC92" s="53" t="n"/>
      <c r="AD92" s="53" t="n"/>
      <c r="AE92" s="52">
        <f>AB92+N(AC92)-N(AD92)</f>
        <v/>
      </c>
      <c r="AF92" s="20">
        <f>IF(ABS((D92+H92+L92+P92+T92+X92+AB92)+(N(E92)+N(I92)+N(M92)+N(Q92)+N(U92)+N(Y92)+N(AC92))-(N(F92)+N(J92)+N(N92)+N(R92)+N(V92)+N(Z92)+N(AD92))-(G92+K92+O92+S92+W92+AA92+AE92))&lt;0.0001,"OK","ОШИБКА")</f>
        <v/>
      </c>
    </row>
    <row r="93">
      <c r="A93" s="42" t="n">
        <v>46312</v>
      </c>
      <c r="B93" s="37" t="inlineStr">
        <is>
          <t>СБ</t>
        </is>
      </c>
      <c r="C93" s="38" t="n"/>
      <c r="D93" s="52">
        <f>G92</f>
        <v/>
      </c>
      <c r="E93" s="53" t="n"/>
      <c r="F93" s="53" t="n"/>
      <c r="G93" s="52">
        <f>D93+N(E93)-N(F93)</f>
        <v/>
      </c>
      <c r="H93" s="52">
        <f>K92</f>
        <v/>
      </c>
      <c r="I93" s="53" t="n"/>
      <c r="J93" s="53" t="n"/>
      <c r="K93" s="52">
        <f>H93+N(I93)-N(J93)</f>
        <v/>
      </c>
      <c r="L93" s="52">
        <f>O92</f>
        <v/>
      </c>
      <c r="M93" s="53" t="n"/>
      <c r="N93" s="53" t="n"/>
      <c r="O93" s="52">
        <f>L93+N(M93)-N(N93)</f>
        <v/>
      </c>
      <c r="P93" s="52">
        <f>S92</f>
        <v/>
      </c>
      <c r="Q93" s="53" t="n"/>
      <c r="R93" s="53" t="n"/>
      <c r="S93" s="52">
        <f>P93+N(Q93)-N(R93)</f>
        <v/>
      </c>
      <c r="T93" s="52">
        <f>W92</f>
        <v/>
      </c>
      <c r="U93" s="53" t="n"/>
      <c r="V93" s="53" t="n"/>
      <c r="W93" s="52">
        <f>T93+N(U93)-N(V93)</f>
        <v/>
      </c>
      <c r="X93" s="52">
        <f>AA92</f>
        <v/>
      </c>
      <c r="Y93" s="53" t="n"/>
      <c r="Z93" s="53" t="n"/>
      <c r="AA93" s="52">
        <f>X93+N(Y93)-N(Z93)</f>
        <v/>
      </c>
      <c r="AB93" s="52">
        <f>AE92</f>
        <v/>
      </c>
      <c r="AC93" s="53" t="n"/>
      <c r="AD93" s="53" t="n"/>
      <c r="AE93" s="52">
        <f>AB93+N(AC93)-N(AD93)</f>
        <v/>
      </c>
      <c r="AF93" s="20">
        <f>IF(ABS((D93+H93+L93+P93+T93+X93+AB93)+(N(E93)+N(I93)+N(M93)+N(Q93)+N(U93)+N(Y93)+N(AC93))-(N(F93)+N(J93)+N(N93)+N(R93)+N(V93)+N(Z93)+N(AD93))-(G93+K93+O93+S93+W93+AA93+AE93))&lt;0.0001,"OK","ОШИБКА")</f>
        <v/>
      </c>
    </row>
    <row r="94">
      <c r="A94" s="42" t="n">
        <v>46313</v>
      </c>
      <c r="B94" s="37" t="inlineStr">
        <is>
          <t>ВС</t>
        </is>
      </c>
      <c r="C94" s="38" t="n"/>
      <c r="D94" s="52">
        <f>G93</f>
        <v/>
      </c>
      <c r="E94" s="53" t="n"/>
      <c r="F94" s="53" t="n"/>
      <c r="G94" s="52">
        <f>D94+N(E94)-N(F94)</f>
        <v/>
      </c>
      <c r="H94" s="52">
        <f>K93</f>
        <v/>
      </c>
      <c r="I94" s="53" t="n"/>
      <c r="J94" s="53" t="n"/>
      <c r="K94" s="52">
        <f>H94+N(I94)-N(J94)</f>
        <v/>
      </c>
      <c r="L94" s="52">
        <f>O93</f>
        <v/>
      </c>
      <c r="M94" s="53" t="n"/>
      <c r="N94" s="53" t="n"/>
      <c r="O94" s="52">
        <f>L94+N(M94)-N(N94)</f>
        <v/>
      </c>
      <c r="P94" s="52">
        <f>S93</f>
        <v/>
      </c>
      <c r="Q94" s="53" t="n"/>
      <c r="R94" s="53" t="n"/>
      <c r="S94" s="52">
        <f>P94+N(Q94)-N(R94)</f>
        <v/>
      </c>
      <c r="T94" s="52">
        <f>W93</f>
        <v/>
      </c>
      <c r="U94" s="53" t="n"/>
      <c r="V94" s="53" t="n"/>
      <c r="W94" s="52">
        <f>T94+N(U94)-N(V94)</f>
        <v/>
      </c>
      <c r="X94" s="52">
        <f>AA93</f>
        <v/>
      </c>
      <c r="Y94" s="53" t="n"/>
      <c r="Z94" s="53" t="n"/>
      <c r="AA94" s="52">
        <f>X94+N(Y94)-N(Z94)</f>
        <v/>
      </c>
      <c r="AB94" s="52">
        <f>AE93</f>
        <v/>
      </c>
      <c r="AC94" s="53" t="n"/>
      <c r="AD94" s="53" t="n"/>
      <c r="AE94" s="52">
        <f>AB94+N(AC94)-N(AD94)</f>
        <v/>
      </c>
      <c r="AF94" s="20">
        <f>IF(ABS((D94+H94+L94+P94+T94+X94+AB94)+(N(E94)+N(I94)+N(M94)+N(Q94)+N(U94)+N(Y94)+N(AC94))-(N(F94)+N(J94)+N(N94)+N(R94)+N(V94)+N(Z94)+N(AD94))-(G94+K94+O94+S94+W94+AA94+AE94))&lt;0.0001,"OK","ОШИБКА")</f>
        <v/>
      </c>
    </row>
    <row r="95">
      <c r="A95" s="42" t="n">
        <v>46314</v>
      </c>
      <c r="B95" s="37" t="inlineStr">
        <is>
          <t>ПН</t>
        </is>
      </c>
      <c r="C95" s="38" t="n"/>
      <c r="D95" s="52">
        <f>G94</f>
        <v/>
      </c>
      <c r="E95" s="53" t="n"/>
      <c r="F95" s="53" t="n"/>
      <c r="G95" s="52">
        <f>D95+N(E95)-N(F95)</f>
        <v/>
      </c>
      <c r="H95" s="52">
        <f>K94</f>
        <v/>
      </c>
      <c r="I95" s="53" t="n"/>
      <c r="J95" s="53" t="n"/>
      <c r="K95" s="52">
        <f>H95+N(I95)-N(J95)</f>
        <v/>
      </c>
      <c r="L95" s="52">
        <f>O94</f>
        <v/>
      </c>
      <c r="M95" s="53" t="n"/>
      <c r="N95" s="53" t="n"/>
      <c r="O95" s="52">
        <f>L95+N(M95)-N(N95)</f>
        <v/>
      </c>
      <c r="P95" s="52">
        <f>S94</f>
        <v/>
      </c>
      <c r="Q95" s="53" t="n"/>
      <c r="R95" s="53" t="n"/>
      <c r="S95" s="52">
        <f>P95+N(Q95)-N(R95)</f>
        <v/>
      </c>
      <c r="T95" s="52">
        <f>W94</f>
        <v/>
      </c>
      <c r="U95" s="53" t="n"/>
      <c r="V95" s="53" t="n"/>
      <c r="W95" s="52">
        <f>T95+N(U95)-N(V95)</f>
        <v/>
      </c>
      <c r="X95" s="52">
        <f>AA94</f>
        <v/>
      </c>
      <c r="Y95" s="53" t="n"/>
      <c r="Z95" s="53" t="n"/>
      <c r="AA95" s="52">
        <f>X95+N(Y95)-N(Z95)</f>
        <v/>
      </c>
      <c r="AB95" s="52">
        <f>AE94</f>
        <v/>
      </c>
      <c r="AC95" s="53" t="n"/>
      <c r="AD95" s="53" t="n"/>
      <c r="AE95" s="52">
        <f>AB95+N(AC95)-N(AD95)</f>
        <v/>
      </c>
      <c r="AF95" s="20">
        <f>IF(ABS((D95+H95+L95+P95+T95+X95+AB95)+(N(E95)+N(I95)+N(M95)+N(Q95)+N(U95)+N(Y95)+N(AC95))-(N(F95)+N(J95)+N(N95)+N(R95)+N(V95)+N(Z95)+N(AD95))-(G95+K95+O95+S95+W95+AA95+AE95))&lt;0.0001,"OK","ОШИБКА")</f>
        <v/>
      </c>
    </row>
    <row r="96">
      <c r="A96" s="42" t="n">
        <v>46315</v>
      </c>
      <c r="B96" s="37" t="inlineStr">
        <is>
          <t>ВТ</t>
        </is>
      </c>
      <c r="C96" s="38" t="n"/>
      <c r="D96" s="52">
        <f>G95</f>
        <v/>
      </c>
      <c r="E96" s="53" t="n"/>
      <c r="F96" s="53" t="n"/>
      <c r="G96" s="52">
        <f>D96+N(E96)-N(F96)</f>
        <v/>
      </c>
      <c r="H96" s="52">
        <f>K95</f>
        <v/>
      </c>
      <c r="I96" s="53" t="n"/>
      <c r="J96" s="53" t="n"/>
      <c r="K96" s="52">
        <f>H96+N(I96)-N(J96)</f>
        <v/>
      </c>
      <c r="L96" s="52">
        <f>O95</f>
        <v/>
      </c>
      <c r="M96" s="53" t="n"/>
      <c r="N96" s="53" t="n"/>
      <c r="O96" s="52">
        <f>L96+N(M96)-N(N96)</f>
        <v/>
      </c>
      <c r="P96" s="52">
        <f>S95</f>
        <v/>
      </c>
      <c r="Q96" s="53" t="n"/>
      <c r="R96" s="53" t="n"/>
      <c r="S96" s="52">
        <f>P96+N(Q96)-N(R96)</f>
        <v/>
      </c>
      <c r="T96" s="52">
        <f>W95</f>
        <v/>
      </c>
      <c r="U96" s="53" t="n"/>
      <c r="V96" s="53" t="n"/>
      <c r="W96" s="52">
        <f>T96+N(U96)-N(V96)</f>
        <v/>
      </c>
      <c r="X96" s="52">
        <f>AA95</f>
        <v/>
      </c>
      <c r="Y96" s="53" t="n"/>
      <c r="Z96" s="53" t="n"/>
      <c r="AA96" s="52">
        <f>X96+N(Y96)-N(Z96)</f>
        <v/>
      </c>
      <c r="AB96" s="52">
        <f>AE95</f>
        <v/>
      </c>
      <c r="AC96" s="53" t="n"/>
      <c r="AD96" s="53" t="n"/>
      <c r="AE96" s="52">
        <f>AB96+N(AC96)-N(AD96)</f>
        <v/>
      </c>
      <c r="AF96" s="20">
        <f>IF(ABS((D96+H96+L96+P96+T96+X96+AB96)+(N(E96)+N(I96)+N(M96)+N(Q96)+N(U96)+N(Y96)+N(AC96))-(N(F96)+N(J96)+N(N96)+N(R96)+N(V96)+N(Z96)+N(AD96))-(G96+K96+O96+S96+W96+AA96+AE96))&lt;0.0001,"OK","ОШИБКА")</f>
        <v/>
      </c>
    </row>
    <row r="97">
      <c r="A97" s="42" t="n">
        <v>46316</v>
      </c>
      <c r="B97" s="37" t="inlineStr">
        <is>
          <t>СР</t>
        </is>
      </c>
      <c r="C97" s="38" t="n"/>
      <c r="D97" s="52">
        <f>G96</f>
        <v/>
      </c>
      <c r="E97" s="53" t="n"/>
      <c r="F97" s="53" t="n"/>
      <c r="G97" s="52">
        <f>D97+N(E97)-N(F97)</f>
        <v/>
      </c>
      <c r="H97" s="52">
        <f>K96</f>
        <v/>
      </c>
      <c r="I97" s="53" t="n"/>
      <c r="J97" s="53" t="n"/>
      <c r="K97" s="52">
        <f>H97+N(I97)-N(J97)</f>
        <v/>
      </c>
      <c r="L97" s="52">
        <f>O96</f>
        <v/>
      </c>
      <c r="M97" s="53" t="n"/>
      <c r="N97" s="53" t="n"/>
      <c r="O97" s="52">
        <f>L97+N(M97)-N(N97)</f>
        <v/>
      </c>
      <c r="P97" s="52">
        <f>S96</f>
        <v/>
      </c>
      <c r="Q97" s="53" t="n"/>
      <c r="R97" s="53" t="n"/>
      <c r="S97" s="52">
        <f>P97+N(Q97)-N(R97)</f>
        <v/>
      </c>
      <c r="T97" s="52">
        <f>W96</f>
        <v/>
      </c>
      <c r="U97" s="53" t="n"/>
      <c r="V97" s="53" t="n"/>
      <c r="W97" s="52">
        <f>T97+N(U97)-N(V97)</f>
        <v/>
      </c>
      <c r="X97" s="52">
        <f>AA96</f>
        <v/>
      </c>
      <c r="Y97" s="53" t="n"/>
      <c r="Z97" s="53" t="n"/>
      <c r="AA97" s="52">
        <f>X97+N(Y97)-N(Z97)</f>
        <v/>
      </c>
      <c r="AB97" s="52">
        <f>AE96</f>
        <v/>
      </c>
      <c r="AC97" s="53" t="n"/>
      <c r="AD97" s="53" t="n"/>
      <c r="AE97" s="52">
        <f>AB97+N(AC97)-N(AD97)</f>
        <v/>
      </c>
      <c r="AF97" s="20">
        <f>IF(ABS((D97+H97+L97+P97+T97+X97+AB97)+(N(E97)+N(I97)+N(M97)+N(Q97)+N(U97)+N(Y97)+N(AC97))-(N(F97)+N(J97)+N(N97)+N(R97)+N(V97)+N(Z97)+N(AD97))-(G97+K97+O97+S97+W97+AA97+AE97))&lt;0.0001,"OK","ОШИБКА")</f>
        <v/>
      </c>
    </row>
    <row r="98">
      <c r="A98" s="42" t="n">
        <v>46317</v>
      </c>
      <c r="B98" s="37" t="inlineStr">
        <is>
          <t>ЧТ</t>
        </is>
      </c>
      <c r="C98" s="38" t="n"/>
      <c r="D98" s="52">
        <f>G97</f>
        <v/>
      </c>
      <c r="E98" s="53" t="n"/>
      <c r="F98" s="53" t="n"/>
      <c r="G98" s="52">
        <f>D98+N(E98)-N(F98)</f>
        <v/>
      </c>
      <c r="H98" s="52">
        <f>K97</f>
        <v/>
      </c>
      <c r="I98" s="53" t="n"/>
      <c r="J98" s="53" t="n"/>
      <c r="K98" s="52">
        <f>H98+N(I98)-N(J98)</f>
        <v/>
      </c>
      <c r="L98" s="52">
        <f>O97</f>
        <v/>
      </c>
      <c r="M98" s="53" t="n"/>
      <c r="N98" s="53" t="n"/>
      <c r="O98" s="52">
        <f>L98+N(M98)-N(N98)</f>
        <v/>
      </c>
      <c r="P98" s="52">
        <f>S97</f>
        <v/>
      </c>
      <c r="Q98" s="53" t="n"/>
      <c r="R98" s="53" t="n"/>
      <c r="S98" s="52">
        <f>P98+N(Q98)-N(R98)</f>
        <v/>
      </c>
      <c r="T98" s="52">
        <f>W97</f>
        <v/>
      </c>
      <c r="U98" s="53" t="n"/>
      <c r="V98" s="53" t="n"/>
      <c r="W98" s="52">
        <f>T98+N(U98)-N(V98)</f>
        <v/>
      </c>
      <c r="X98" s="52">
        <f>AA97</f>
        <v/>
      </c>
      <c r="Y98" s="53" t="n"/>
      <c r="Z98" s="53" t="n"/>
      <c r="AA98" s="52">
        <f>X98+N(Y98)-N(Z98)</f>
        <v/>
      </c>
      <c r="AB98" s="52">
        <f>AE97</f>
        <v/>
      </c>
      <c r="AC98" s="53" t="n"/>
      <c r="AD98" s="53" t="n"/>
      <c r="AE98" s="52">
        <f>AB98+N(AC98)-N(AD98)</f>
        <v/>
      </c>
      <c r="AF98" s="20">
        <f>IF(ABS((D98+H98+L98+P98+T98+X98+AB98)+(N(E98)+N(I98)+N(M98)+N(Q98)+N(U98)+N(Y98)+N(AC98))-(N(F98)+N(J98)+N(N98)+N(R98)+N(V98)+N(Z98)+N(AD98))-(G98+K98+O98+S98+W98+AA98+AE98))&lt;0.0001,"OK","ОШИБКА")</f>
        <v/>
      </c>
    </row>
    <row r="99">
      <c r="A99" s="42" t="n">
        <v>46318</v>
      </c>
      <c r="B99" s="37" t="inlineStr">
        <is>
          <t>ПТ</t>
        </is>
      </c>
      <c r="C99" s="38" t="n"/>
      <c r="D99" s="52">
        <f>G98</f>
        <v/>
      </c>
      <c r="E99" s="53" t="n"/>
      <c r="F99" s="53" t="n"/>
      <c r="G99" s="52">
        <f>D99+N(E99)-N(F99)</f>
        <v/>
      </c>
      <c r="H99" s="52">
        <f>K98</f>
        <v/>
      </c>
      <c r="I99" s="53" t="n"/>
      <c r="J99" s="53" t="n"/>
      <c r="K99" s="52">
        <f>H99+N(I99)-N(J99)</f>
        <v/>
      </c>
      <c r="L99" s="52">
        <f>O98</f>
        <v/>
      </c>
      <c r="M99" s="53" t="n"/>
      <c r="N99" s="53" t="n"/>
      <c r="O99" s="52">
        <f>L99+N(M99)-N(N99)</f>
        <v/>
      </c>
      <c r="P99" s="52">
        <f>S98</f>
        <v/>
      </c>
      <c r="Q99" s="53" t="n"/>
      <c r="R99" s="53" t="n"/>
      <c r="S99" s="52">
        <f>P99+N(Q99)-N(R99)</f>
        <v/>
      </c>
      <c r="T99" s="52">
        <f>W98</f>
        <v/>
      </c>
      <c r="U99" s="53" t="n"/>
      <c r="V99" s="53" t="n"/>
      <c r="W99" s="52">
        <f>T99+N(U99)-N(V99)</f>
        <v/>
      </c>
      <c r="X99" s="52">
        <f>AA98</f>
        <v/>
      </c>
      <c r="Y99" s="53" t="n"/>
      <c r="Z99" s="53" t="n"/>
      <c r="AA99" s="52">
        <f>X99+N(Y99)-N(Z99)</f>
        <v/>
      </c>
      <c r="AB99" s="52">
        <f>AE98</f>
        <v/>
      </c>
      <c r="AC99" s="53" t="n"/>
      <c r="AD99" s="53" t="n"/>
      <c r="AE99" s="52">
        <f>AB99+N(AC99)-N(AD99)</f>
        <v/>
      </c>
      <c r="AF99" s="20">
        <f>IF(ABS((D99+H99+L99+P99+T99+X99+AB99)+(N(E99)+N(I99)+N(M99)+N(Q99)+N(U99)+N(Y99)+N(AC99))-(N(F99)+N(J99)+N(N99)+N(R99)+N(V99)+N(Z99)+N(AD99))-(G99+K99+O99+S99+W99+AA99+AE99))&lt;0.0001,"OK","ОШИБКА")</f>
        <v/>
      </c>
    </row>
    <row r="100">
      <c r="A100" s="42" t="n">
        <v>46319</v>
      </c>
      <c r="B100" s="37" t="inlineStr">
        <is>
          <t>СБ</t>
        </is>
      </c>
      <c r="C100" s="38" t="n"/>
      <c r="D100" s="52">
        <f>G99</f>
        <v/>
      </c>
      <c r="E100" s="53" t="n"/>
      <c r="F100" s="53" t="n"/>
      <c r="G100" s="52">
        <f>D100+N(E100)-N(F100)</f>
        <v/>
      </c>
      <c r="H100" s="52">
        <f>K99</f>
        <v/>
      </c>
      <c r="I100" s="53" t="n"/>
      <c r="J100" s="53" t="n"/>
      <c r="K100" s="52">
        <f>H100+N(I100)-N(J100)</f>
        <v/>
      </c>
      <c r="L100" s="52">
        <f>O99</f>
        <v/>
      </c>
      <c r="M100" s="53" t="n"/>
      <c r="N100" s="53" t="n"/>
      <c r="O100" s="52">
        <f>L100+N(M100)-N(N100)</f>
        <v/>
      </c>
      <c r="P100" s="52">
        <f>S99</f>
        <v/>
      </c>
      <c r="Q100" s="53" t="n"/>
      <c r="R100" s="53" t="n"/>
      <c r="S100" s="52">
        <f>P100+N(Q100)-N(R100)</f>
        <v/>
      </c>
      <c r="T100" s="52">
        <f>W99</f>
        <v/>
      </c>
      <c r="U100" s="53" t="n"/>
      <c r="V100" s="53" t="n"/>
      <c r="W100" s="52">
        <f>T100+N(U100)-N(V100)</f>
        <v/>
      </c>
      <c r="X100" s="52">
        <f>AA99</f>
        <v/>
      </c>
      <c r="Y100" s="53" t="n"/>
      <c r="Z100" s="53" t="n"/>
      <c r="AA100" s="52">
        <f>X100+N(Y100)-N(Z100)</f>
        <v/>
      </c>
      <c r="AB100" s="52">
        <f>AE99</f>
        <v/>
      </c>
      <c r="AC100" s="53" t="n"/>
      <c r="AD100" s="53" t="n"/>
      <c r="AE100" s="52">
        <f>AB100+N(AC100)-N(AD100)</f>
        <v/>
      </c>
      <c r="AF100" s="20">
        <f>IF(ABS((D100+H100+L100+P100+T100+X100+AB100)+(N(E100)+N(I100)+N(M100)+N(Q100)+N(U100)+N(Y100)+N(AC100))-(N(F100)+N(J100)+N(N100)+N(R100)+N(V100)+N(Z100)+N(AD100))-(G100+K100+O100+S100+W100+AA100+AE100))&lt;0.0001,"OK","ОШИБКА")</f>
        <v/>
      </c>
    </row>
    <row r="101">
      <c r="A101" s="42" t="n">
        <v>46320</v>
      </c>
      <c r="B101" s="37" t="inlineStr">
        <is>
          <t>ВС</t>
        </is>
      </c>
      <c r="C101" s="38" t="n"/>
      <c r="D101" s="52">
        <f>G100</f>
        <v/>
      </c>
      <c r="E101" s="53" t="n"/>
      <c r="F101" s="53" t="n"/>
      <c r="G101" s="52">
        <f>D101+N(E101)-N(F101)</f>
        <v/>
      </c>
      <c r="H101" s="52">
        <f>K100</f>
        <v/>
      </c>
      <c r="I101" s="53" t="n"/>
      <c r="J101" s="53" t="n"/>
      <c r="K101" s="52">
        <f>H101+N(I101)-N(J101)</f>
        <v/>
      </c>
      <c r="L101" s="52">
        <f>O100</f>
        <v/>
      </c>
      <c r="M101" s="53" t="n"/>
      <c r="N101" s="53" t="n"/>
      <c r="O101" s="52">
        <f>L101+N(M101)-N(N101)</f>
        <v/>
      </c>
      <c r="P101" s="52">
        <f>S100</f>
        <v/>
      </c>
      <c r="Q101" s="53" t="n"/>
      <c r="R101" s="53" t="n"/>
      <c r="S101" s="52">
        <f>P101+N(Q101)-N(R101)</f>
        <v/>
      </c>
      <c r="T101" s="52">
        <f>W100</f>
        <v/>
      </c>
      <c r="U101" s="53" t="n"/>
      <c r="V101" s="53" t="n"/>
      <c r="W101" s="52">
        <f>T101+N(U101)-N(V101)</f>
        <v/>
      </c>
      <c r="X101" s="52">
        <f>AA100</f>
        <v/>
      </c>
      <c r="Y101" s="53" t="n"/>
      <c r="Z101" s="53" t="n"/>
      <c r="AA101" s="52">
        <f>X101+N(Y101)-N(Z101)</f>
        <v/>
      </c>
      <c r="AB101" s="52">
        <f>AE100</f>
        <v/>
      </c>
      <c r="AC101" s="53" t="n"/>
      <c r="AD101" s="53" t="n"/>
      <c r="AE101" s="52">
        <f>AB101+N(AC101)-N(AD101)</f>
        <v/>
      </c>
      <c r="AF101" s="20">
        <f>IF(ABS((D101+H101+L101+P101+T101+X101+AB101)+(N(E101)+N(I101)+N(M101)+N(Q101)+N(U101)+N(Y101)+N(AC101))-(N(F101)+N(J101)+N(N101)+N(R101)+N(V101)+N(Z101)+N(AD101))-(G101+K101+O101+S101+W101+AA101+AE101))&lt;0.0001,"OK","ОШИБКА")</f>
        <v/>
      </c>
    </row>
    <row r="102">
      <c r="A102" s="42" t="n">
        <v>46321</v>
      </c>
      <c r="B102" s="37" t="inlineStr">
        <is>
          <t>ПН</t>
        </is>
      </c>
      <c r="C102" s="38" t="n"/>
      <c r="D102" s="52">
        <f>G101</f>
        <v/>
      </c>
      <c r="E102" s="53" t="n"/>
      <c r="F102" s="53" t="n"/>
      <c r="G102" s="52">
        <f>D102+N(E102)-N(F102)</f>
        <v/>
      </c>
      <c r="H102" s="52">
        <f>K101</f>
        <v/>
      </c>
      <c r="I102" s="53" t="n"/>
      <c r="J102" s="53" t="n"/>
      <c r="K102" s="52">
        <f>H102+N(I102)-N(J102)</f>
        <v/>
      </c>
      <c r="L102" s="52">
        <f>O101</f>
        <v/>
      </c>
      <c r="M102" s="53" t="n"/>
      <c r="N102" s="53" t="n"/>
      <c r="O102" s="52">
        <f>L102+N(M102)-N(N102)</f>
        <v/>
      </c>
      <c r="P102" s="52">
        <f>S101</f>
        <v/>
      </c>
      <c r="Q102" s="53" t="n"/>
      <c r="R102" s="53" t="n"/>
      <c r="S102" s="52">
        <f>P102+N(Q102)-N(R102)</f>
        <v/>
      </c>
      <c r="T102" s="52">
        <f>W101</f>
        <v/>
      </c>
      <c r="U102" s="53" t="n"/>
      <c r="V102" s="53" t="n"/>
      <c r="W102" s="52">
        <f>T102+N(U102)-N(V102)</f>
        <v/>
      </c>
      <c r="X102" s="52">
        <f>AA101</f>
        <v/>
      </c>
      <c r="Y102" s="53" t="n"/>
      <c r="Z102" s="53" t="n"/>
      <c r="AA102" s="52">
        <f>X102+N(Y102)-N(Z102)</f>
        <v/>
      </c>
      <c r="AB102" s="52">
        <f>AE101</f>
        <v/>
      </c>
      <c r="AC102" s="53" t="n"/>
      <c r="AD102" s="53" t="n"/>
      <c r="AE102" s="52">
        <f>AB102+N(AC102)-N(AD102)</f>
        <v/>
      </c>
      <c r="AF102" s="20">
        <f>IF(ABS((D102+H102+L102+P102+T102+X102+AB102)+(N(E102)+N(I102)+N(M102)+N(Q102)+N(U102)+N(Y102)+N(AC102))-(N(F102)+N(J102)+N(N102)+N(R102)+N(V102)+N(Z102)+N(AD102))-(G102+K102+O102+S102+W102+AA102+AE102))&lt;0.0001,"OK","ОШИБКА")</f>
        <v/>
      </c>
    </row>
    <row r="103">
      <c r="A103" s="42" t="n">
        <v>46322</v>
      </c>
      <c r="B103" s="37" t="inlineStr">
        <is>
          <t>ВТ</t>
        </is>
      </c>
      <c r="C103" s="38" t="n"/>
      <c r="D103" s="52">
        <f>G102</f>
        <v/>
      </c>
      <c r="E103" s="53" t="n"/>
      <c r="F103" s="53" t="n"/>
      <c r="G103" s="52">
        <f>D103+N(E103)-N(F103)</f>
        <v/>
      </c>
      <c r="H103" s="52">
        <f>K102</f>
        <v/>
      </c>
      <c r="I103" s="53" t="n"/>
      <c r="J103" s="53" t="n"/>
      <c r="K103" s="52">
        <f>H103+N(I103)-N(J103)</f>
        <v/>
      </c>
      <c r="L103" s="52">
        <f>O102</f>
        <v/>
      </c>
      <c r="M103" s="53" t="n"/>
      <c r="N103" s="53" t="n"/>
      <c r="O103" s="52">
        <f>L103+N(M103)-N(N103)</f>
        <v/>
      </c>
      <c r="P103" s="52">
        <f>S102</f>
        <v/>
      </c>
      <c r="Q103" s="53" t="n"/>
      <c r="R103" s="53" t="n"/>
      <c r="S103" s="52">
        <f>P103+N(Q103)-N(R103)</f>
        <v/>
      </c>
      <c r="T103" s="52">
        <f>W102</f>
        <v/>
      </c>
      <c r="U103" s="53" t="n"/>
      <c r="V103" s="53" t="n"/>
      <c r="W103" s="52">
        <f>T103+N(U103)-N(V103)</f>
        <v/>
      </c>
      <c r="X103" s="52">
        <f>AA102</f>
        <v/>
      </c>
      <c r="Y103" s="53" t="n"/>
      <c r="Z103" s="53" t="n"/>
      <c r="AA103" s="52">
        <f>X103+N(Y103)-N(Z103)</f>
        <v/>
      </c>
      <c r="AB103" s="52">
        <f>AE102</f>
        <v/>
      </c>
      <c r="AC103" s="53" t="n"/>
      <c r="AD103" s="53" t="n"/>
      <c r="AE103" s="52">
        <f>AB103+N(AC103)-N(AD103)</f>
        <v/>
      </c>
      <c r="AF103" s="20">
        <f>IF(ABS((D103+H103+L103+P103+T103+X103+AB103)+(N(E103)+N(I103)+N(M103)+N(Q103)+N(U103)+N(Y103)+N(AC103))-(N(F103)+N(J103)+N(N103)+N(R103)+N(V103)+N(Z103)+N(AD103))-(G103+K103+O103+S103+W103+AA103+AE103))&lt;0.0001,"OK","ОШИБКА")</f>
        <v/>
      </c>
    </row>
    <row r="104">
      <c r="A104" s="42" t="n">
        <v>46323</v>
      </c>
      <c r="B104" s="37" t="inlineStr">
        <is>
          <t>СР</t>
        </is>
      </c>
      <c r="C104" s="38" t="n"/>
      <c r="D104" s="52">
        <f>G103</f>
        <v/>
      </c>
      <c r="E104" s="53" t="n"/>
      <c r="F104" s="53" t="n"/>
      <c r="G104" s="52">
        <f>D104+N(E104)-N(F104)</f>
        <v/>
      </c>
      <c r="H104" s="52">
        <f>K103</f>
        <v/>
      </c>
      <c r="I104" s="53" t="n"/>
      <c r="J104" s="53" t="n"/>
      <c r="K104" s="52">
        <f>H104+N(I104)-N(J104)</f>
        <v/>
      </c>
      <c r="L104" s="52">
        <f>O103</f>
        <v/>
      </c>
      <c r="M104" s="53" t="n"/>
      <c r="N104" s="53" t="n"/>
      <c r="O104" s="52">
        <f>L104+N(M104)-N(N104)</f>
        <v/>
      </c>
      <c r="P104" s="52">
        <f>S103</f>
        <v/>
      </c>
      <c r="Q104" s="53" t="n"/>
      <c r="R104" s="53" t="n"/>
      <c r="S104" s="52">
        <f>P104+N(Q104)-N(R104)</f>
        <v/>
      </c>
      <c r="T104" s="52">
        <f>W103</f>
        <v/>
      </c>
      <c r="U104" s="53" t="n"/>
      <c r="V104" s="53" t="n"/>
      <c r="W104" s="52">
        <f>T104+N(U104)-N(V104)</f>
        <v/>
      </c>
      <c r="X104" s="52">
        <f>AA103</f>
        <v/>
      </c>
      <c r="Y104" s="53" t="n"/>
      <c r="Z104" s="53" t="n"/>
      <c r="AA104" s="52">
        <f>X104+N(Y104)-N(Z104)</f>
        <v/>
      </c>
      <c r="AB104" s="52">
        <f>AE103</f>
        <v/>
      </c>
      <c r="AC104" s="53" t="n"/>
      <c r="AD104" s="53" t="n"/>
      <c r="AE104" s="52">
        <f>AB104+N(AC104)-N(AD104)</f>
        <v/>
      </c>
      <c r="AF104" s="20">
        <f>IF(ABS((D104+H104+L104+P104+T104+X104+AB104)+(N(E104)+N(I104)+N(M104)+N(Q104)+N(U104)+N(Y104)+N(AC104))-(N(F104)+N(J104)+N(N104)+N(R104)+N(V104)+N(Z104)+N(AD104))-(G104+K104+O104+S104+W104+AA104+AE104))&lt;0.0001,"OK","ОШИБКА")</f>
        <v/>
      </c>
    </row>
    <row r="105">
      <c r="A105" s="42" t="n">
        <v>46324</v>
      </c>
      <c r="B105" s="37" t="inlineStr">
        <is>
          <t>ЧТ</t>
        </is>
      </c>
      <c r="C105" s="38" t="n"/>
      <c r="D105" s="52">
        <f>G104</f>
        <v/>
      </c>
      <c r="E105" s="53" t="n"/>
      <c r="F105" s="53" t="n"/>
      <c r="G105" s="52">
        <f>D105+N(E105)-N(F105)</f>
        <v/>
      </c>
      <c r="H105" s="52">
        <f>K104</f>
        <v/>
      </c>
      <c r="I105" s="53" t="n"/>
      <c r="J105" s="53" t="n"/>
      <c r="K105" s="52">
        <f>H105+N(I105)-N(J105)</f>
        <v/>
      </c>
      <c r="L105" s="52">
        <f>O104</f>
        <v/>
      </c>
      <c r="M105" s="53" t="n"/>
      <c r="N105" s="53" t="n"/>
      <c r="O105" s="52">
        <f>L105+N(M105)-N(N105)</f>
        <v/>
      </c>
      <c r="P105" s="52">
        <f>S104</f>
        <v/>
      </c>
      <c r="Q105" s="53" t="n"/>
      <c r="R105" s="53" t="n"/>
      <c r="S105" s="52">
        <f>P105+N(Q105)-N(R105)</f>
        <v/>
      </c>
      <c r="T105" s="52">
        <f>W104</f>
        <v/>
      </c>
      <c r="U105" s="53" t="n"/>
      <c r="V105" s="53" t="n"/>
      <c r="W105" s="52">
        <f>T105+N(U105)-N(V105)</f>
        <v/>
      </c>
      <c r="X105" s="52">
        <f>AA104</f>
        <v/>
      </c>
      <c r="Y105" s="53" t="n"/>
      <c r="Z105" s="53" t="n"/>
      <c r="AA105" s="52">
        <f>X105+N(Y105)-N(Z105)</f>
        <v/>
      </c>
      <c r="AB105" s="52">
        <f>AE104</f>
        <v/>
      </c>
      <c r="AC105" s="53" t="n"/>
      <c r="AD105" s="53" t="n"/>
      <c r="AE105" s="52">
        <f>AB105+N(AC105)-N(AD105)</f>
        <v/>
      </c>
      <c r="AF105" s="20">
        <f>IF(ABS((D105+H105+L105+P105+T105+X105+AB105)+(N(E105)+N(I105)+N(M105)+N(Q105)+N(U105)+N(Y105)+N(AC105))-(N(F105)+N(J105)+N(N105)+N(R105)+N(V105)+N(Z105)+N(AD105))-(G105+K105+O105+S105+W105+AA105+AE105))&lt;0.0001,"OK","ОШИБКА")</f>
        <v/>
      </c>
    </row>
    <row r="106">
      <c r="A106" s="42" t="n">
        <v>46325</v>
      </c>
      <c r="B106" s="37" t="inlineStr">
        <is>
          <t>ПТ</t>
        </is>
      </c>
      <c r="C106" s="38" t="n"/>
      <c r="D106" s="52">
        <f>G105</f>
        <v/>
      </c>
      <c r="E106" s="53" t="n"/>
      <c r="F106" s="53" t="n"/>
      <c r="G106" s="52">
        <f>D106+N(E106)-N(F106)</f>
        <v/>
      </c>
      <c r="H106" s="52">
        <f>K105</f>
        <v/>
      </c>
      <c r="I106" s="53" t="n"/>
      <c r="J106" s="53" t="n"/>
      <c r="K106" s="52">
        <f>H106+N(I106)-N(J106)</f>
        <v/>
      </c>
      <c r="L106" s="52">
        <f>O105</f>
        <v/>
      </c>
      <c r="M106" s="53" t="n"/>
      <c r="N106" s="53" t="n"/>
      <c r="O106" s="52">
        <f>L106+N(M106)-N(N106)</f>
        <v/>
      </c>
      <c r="P106" s="52">
        <f>S105</f>
        <v/>
      </c>
      <c r="Q106" s="53" t="n"/>
      <c r="R106" s="53" t="n"/>
      <c r="S106" s="52">
        <f>P106+N(Q106)-N(R106)</f>
        <v/>
      </c>
      <c r="T106" s="52">
        <f>W105</f>
        <v/>
      </c>
      <c r="U106" s="53" t="n"/>
      <c r="V106" s="53" t="n"/>
      <c r="W106" s="52">
        <f>T106+N(U106)-N(V106)</f>
        <v/>
      </c>
      <c r="X106" s="52">
        <f>AA105</f>
        <v/>
      </c>
      <c r="Y106" s="53" t="n"/>
      <c r="Z106" s="53" t="n"/>
      <c r="AA106" s="52">
        <f>X106+N(Y106)-N(Z106)</f>
        <v/>
      </c>
      <c r="AB106" s="52">
        <f>AE105</f>
        <v/>
      </c>
      <c r="AC106" s="53" t="n"/>
      <c r="AD106" s="53" t="n"/>
      <c r="AE106" s="52">
        <f>AB106+N(AC106)-N(AD106)</f>
        <v/>
      </c>
      <c r="AF106" s="20">
        <f>IF(ABS((D106+H106+L106+P106+T106+X106+AB106)+(N(E106)+N(I106)+N(M106)+N(Q106)+N(U106)+N(Y106)+N(AC106))-(N(F106)+N(J106)+N(N106)+N(R106)+N(V106)+N(Z106)+N(AD106))-(G106+K106+O106+S106+W106+AA106+AE106))&lt;0.0001,"OK","ОШИБКА")</f>
        <v/>
      </c>
    </row>
    <row r="107">
      <c r="A107" s="42" t="n">
        <v>46326</v>
      </c>
      <c r="B107" s="37" t="inlineStr">
        <is>
          <t>СБ</t>
        </is>
      </c>
      <c r="C107" s="38" t="n"/>
      <c r="D107" s="52">
        <f>G106</f>
        <v/>
      </c>
      <c r="E107" s="53" t="n"/>
      <c r="F107" s="53" t="n"/>
      <c r="G107" s="52">
        <f>D107+N(E107)-N(F107)</f>
        <v/>
      </c>
      <c r="H107" s="52">
        <f>K106</f>
        <v/>
      </c>
      <c r="I107" s="53" t="n"/>
      <c r="J107" s="53" t="n"/>
      <c r="K107" s="52">
        <f>H107+N(I107)-N(J107)</f>
        <v/>
      </c>
      <c r="L107" s="52">
        <f>O106</f>
        <v/>
      </c>
      <c r="M107" s="53" t="n"/>
      <c r="N107" s="53" t="n"/>
      <c r="O107" s="52">
        <f>L107+N(M107)-N(N107)</f>
        <v/>
      </c>
      <c r="P107" s="52">
        <f>S106</f>
        <v/>
      </c>
      <c r="Q107" s="53" t="n"/>
      <c r="R107" s="53" t="n"/>
      <c r="S107" s="52">
        <f>P107+N(Q107)-N(R107)</f>
        <v/>
      </c>
      <c r="T107" s="52">
        <f>W106</f>
        <v/>
      </c>
      <c r="U107" s="53" t="n"/>
      <c r="V107" s="53" t="n"/>
      <c r="W107" s="52">
        <f>T107+N(U107)-N(V107)</f>
        <v/>
      </c>
      <c r="X107" s="52">
        <f>AA106</f>
        <v/>
      </c>
      <c r="Y107" s="53" t="n"/>
      <c r="Z107" s="53" t="n"/>
      <c r="AA107" s="52">
        <f>X107+N(Y107)-N(Z107)</f>
        <v/>
      </c>
      <c r="AB107" s="52">
        <f>AE106</f>
        <v/>
      </c>
      <c r="AC107" s="53" t="n"/>
      <c r="AD107" s="53" t="n"/>
      <c r="AE107" s="52">
        <f>AB107+N(AC107)-N(AD107)</f>
        <v/>
      </c>
      <c r="AF107" s="20">
        <f>IF(ABS((D107+H107+L107+P107+T107+X107+AB107)+(N(E107)+N(I107)+N(M107)+N(Q107)+N(U107)+N(Y107)+N(AC107))-(N(F107)+N(J107)+N(N107)+N(R107)+N(V107)+N(Z107)+N(AD107))-(G107+K107+O107+S107+W107+AA107+AE107))&lt;0.0001,"OK","ОШИБКА")</f>
        <v/>
      </c>
    </row>
    <row r="108">
      <c r="A108" s="42" t="n">
        <v>46327</v>
      </c>
      <c r="B108" s="37" t="inlineStr">
        <is>
          <t>ВС</t>
        </is>
      </c>
      <c r="C108" s="38" t="n"/>
      <c r="D108" s="52">
        <f>G107</f>
        <v/>
      </c>
      <c r="E108" s="53" t="n"/>
      <c r="F108" s="53" t="n"/>
      <c r="G108" s="52">
        <f>D108+N(E108)-N(F108)</f>
        <v/>
      </c>
      <c r="H108" s="52">
        <f>K107</f>
        <v/>
      </c>
      <c r="I108" s="53" t="n"/>
      <c r="J108" s="53" t="n"/>
      <c r="K108" s="52">
        <f>H108+N(I108)-N(J108)</f>
        <v/>
      </c>
      <c r="L108" s="52">
        <f>O107</f>
        <v/>
      </c>
      <c r="M108" s="53" t="n"/>
      <c r="N108" s="53" t="n"/>
      <c r="O108" s="52">
        <f>L108+N(M108)-N(N108)</f>
        <v/>
      </c>
      <c r="P108" s="52">
        <f>S107</f>
        <v/>
      </c>
      <c r="Q108" s="53" t="n"/>
      <c r="R108" s="53" t="n"/>
      <c r="S108" s="52">
        <f>P108+N(Q108)-N(R108)</f>
        <v/>
      </c>
      <c r="T108" s="52">
        <f>W107</f>
        <v/>
      </c>
      <c r="U108" s="53" t="n"/>
      <c r="V108" s="53" t="n"/>
      <c r="W108" s="52">
        <f>T108+N(U108)-N(V108)</f>
        <v/>
      </c>
      <c r="X108" s="52">
        <f>AA107</f>
        <v/>
      </c>
      <c r="Y108" s="53" t="n"/>
      <c r="Z108" s="53" t="n"/>
      <c r="AA108" s="52">
        <f>X108+N(Y108)-N(Z108)</f>
        <v/>
      </c>
      <c r="AB108" s="52">
        <f>AE107</f>
        <v/>
      </c>
      <c r="AC108" s="53" t="n"/>
      <c r="AD108" s="53" t="n"/>
      <c r="AE108" s="52">
        <f>AB108+N(AC108)-N(AD108)</f>
        <v/>
      </c>
      <c r="AF108" s="20">
        <f>IF(ABS((D108+H108+L108+P108+T108+X108+AB108)+(N(E108)+N(I108)+N(M108)+N(Q108)+N(U108)+N(Y108)+N(AC108))-(N(F108)+N(J108)+N(N108)+N(R108)+N(V108)+N(Z108)+N(AD108))-(G108+K108+O108+S108+W108+AA108+AE108))&lt;0.0001,"OK","ОШИБКА")</f>
        <v/>
      </c>
    </row>
    <row r="109">
      <c r="A109" s="42" t="n">
        <v>46328</v>
      </c>
      <c r="B109" s="37" t="inlineStr">
        <is>
          <t>ПН</t>
        </is>
      </c>
      <c r="C109" s="38" t="n"/>
      <c r="D109" s="52">
        <f>G108</f>
        <v/>
      </c>
      <c r="E109" s="53" t="n"/>
      <c r="F109" s="53" t="n"/>
      <c r="G109" s="52">
        <f>D109+N(E109)-N(F109)</f>
        <v/>
      </c>
      <c r="H109" s="52">
        <f>K108</f>
        <v/>
      </c>
      <c r="I109" s="53" t="n"/>
      <c r="J109" s="53" t="n"/>
      <c r="K109" s="52">
        <f>H109+N(I109)-N(J109)</f>
        <v/>
      </c>
      <c r="L109" s="52">
        <f>O108</f>
        <v/>
      </c>
      <c r="M109" s="53" t="n"/>
      <c r="N109" s="53" t="n"/>
      <c r="O109" s="52">
        <f>L109+N(M109)-N(N109)</f>
        <v/>
      </c>
      <c r="P109" s="52">
        <f>S108</f>
        <v/>
      </c>
      <c r="Q109" s="53" t="n"/>
      <c r="R109" s="53" t="n"/>
      <c r="S109" s="52">
        <f>P109+N(Q109)-N(R109)</f>
        <v/>
      </c>
      <c r="T109" s="52">
        <f>W108</f>
        <v/>
      </c>
      <c r="U109" s="53" t="n"/>
      <c r="V109" s="53" t="n"/>
      <c r="W109" s="52">
        <f>T109+N(U109)-N(V109)</f>
        <v/>
      </c>
      <c r="X109" s="52">
        <f>AA108</f>
        <v/>
      </c>
      <c r="Y109" s="53" t="n"/>
      <c r="Z109" s="53" t="n"/>
      <c r="AA109" s="52">
        <f>X109+N(Y109)-N(Z109)</f>
        <v/>
      </c>
      <c r="AB109" s="52">
        <f>AE108</f>
        <v/>
      </c>
      <c r="AC109" s="53" t="n"/>
      <c r="AD109" s="53" t="n"/>
      <c r="AE109" s="52">
        <f>AB109+N(AC109)-N(AD109)</f>
        <v/>
      </c>
      <c r="AF109" s="20">
        <f>IF(ABS((D109+H109+L109+P109+T109+X109+AB109)+(N(E109)+N(I109)+N(M109)+N(Q109)+N(U109)+N(Y109)+N(AC109))-(N(F109)+N(J109)+N(N109)+N(R109)+N(V109)+N(Z109)+N(AD109))-(G109+K109+O109+S109+W109+AA109+AE109))&lt;0.0001,"OK","ОШИБКА")</f>
        <v/>
      </c>
    </row>
    <row r="110">
      <c r="A110" s="42" t="n">
        <v>46329</v>
      </c>
      <c r="B110" s="37" t="inlineStr">
        <is>
          <t>ВТ</t>
        </is>
      </c>
      <c r="C110" s="38" t="n"/>
      <c r="D110" s="52">
        <f>G109</f>
        <v/>
      </c>
      <c r="E110" s="53" t="n"/>
      <c r="F110" s="53" t="n"/>
      <c r="G110" s="52">
        <f>D110+N(E110)-N(F110)</f>
        <v/>
      </c>
      <c r="H110" s="52">
        <f>K109</f>
        <v/>
      </c>
      <c r="I110" s="53" t="n"/>
      <c r="J110" s="53" t="n"/>
      <c r="K110" s="52">
        <f>H110+N(I110)-N(J110)</f>
        <v/>
      </c>
      <c r="L110" s="52">
        <f>O109</f>
        <v/>
      </c>
      <c r="M110" s="53" t="n"/>
      <c r="N110" s="53" t="n"/>
      <c r="O110" s="52">
        <f>L110+N(M110)-N(N110)</f>
        <v/>
      </c>
      <c r="P110" s="52">
        <f>S109</f>
        <v/>
      </c>
      <c r="Q110" s="53" t="n"/>
      <c r="R110" s="53" t="n"/>
      <c r="S110" s="52">
        <f>P110+N(Q110)-N(R110)</f>
        <v/>
      </c>
      <c r="T110" s="52">
        <f>W109</f>
        <v/>
      </c>
      <c r="U110" s="53" t="n"/>
      <c r="V110" s="53" t="n"/>
      <c r="W110" s="52">
        <f>T110+N(U110)-N(V110)</f>
        <v/>
      </c>
      <c r="X110" s="52">
        <f>AA109</f>
        <v/>
      </c>
      <c r="Y110" s="53" t="n"/>
      <c r="Z110" s="53" t="n"/>
      <c r="AA110" s="52">
        <f>X110+N(Y110)-N(Z110)</f>
        <v/>
      </c>
      <c r="AB110" s="52">
        <f>AE109</f>
        <v/>
      </c>
      <c r="AC110" s="53" t="n"/>
      <c r="AD110" s="53" t="n"/>
      <c r="AE110" s="52">
        <f>AB110+N(AC110)-N(AD110)</f>
        <v/>
      </c>
      <c r="AF110" s="20">
        <f>IF(ABS((D110+H110+L110+P110+T110+X110+AB110)+(N(E110)+N(I110)+N(M110)+N(Q110)+N(U110)+N(Y110)+N(AC110))-(N(F110)+N(J110)+N(N110)+N(R110)+N(V110)+N(Z110)+N(AD110))-(G110+K110+O110+S110+W110+AA110+AE110))&lt;0.0001,"OK","ОШИБКА")</f>
        <v/>
      </c>
    </row>
    <row r="111">
      <c r="A111" s="42" t="n">
        <v>46330</v>
      </c>
      <c r="B111" s="37" t="inlineStr">
        <is>
          <t>СР</t>
        </is>
      </c>
      <c r="C111" s="38" t="n"/>
      <c r="D111" s="52">
        <f>G110</f>
        <v/>
      </c>
      <c r="E111" s="53" t="n"/>
      <c r="F111" s="53" t="n"/>
      <c r="G111" s="52">
        <f>D111+N(E111)-N(F111)</f>
        <v/>
      </c>
      <c r="H111" s="52">
        <f>K110</f>
        <v/>
      </c>
      <c r="I111" s="53" t="n"/>
      <c r="J111" s="53" t="n"/>
      <c r="K111" s="52">
        <f>H111+N(I111)-N(J111)</f>
        <v/>
      </c>
      <c r="L111" s="52">
        <f>O110</f>
        <v/>
      </c>
      <c r="M111" s="53" t="n"/>
      <c r="N111" s="53" t="n"/>
      <c r="O111" s="52">
        <f>L111+N(M111)-N(N111)</f>
        <v/>
      </c>
      <c r="P111" s="52">
        <f>S110</f>
        <v/>
      </c>
      <c r="Q111" s="53" t="n"/>
      <c r="R111" s="53" t="n"/>
      <c r="S111" s="52">
        <f>P111+N(Q111)-N(R111)</f>
        <v/>
      </c>
      <c r="T111" s="52">
        <f>W110</f>
        <v/>
      </c>
      <c r="U111" s="53" t="n"/>
      <c r="V111" s="53" t="n"/>
      <c r="W111" s="52">
        <f>T111+N(U111)-N(V111)</f>
        <v/>
      </c>
      <c r="X111" s="52">
        <f>AA110</f>
        <v/>
      </c>
      <c r="Y111" s="53" t="n"/>
      <c r="Z111" s="53" t="n"/>
      <c r="AA111" s="52">
        <f>X111+N(Y111)-N(Z111)</f>
        <v/>
      </c>
      <c r="AB111" s="52">
        <f>AE110</f>
        <v/>
      </c>
      <c r="AC111" s="53" t="n"/>
      <c r="AD111" s="53" t="n"/>
      <c r="AE111" s="52">
        <f>AB111+N(AC111)-N(AD111)</f>
        <v/>
      </c>
      <c r="AF111" s="20">
        <f>IF(ABS((D111+H111+L111+P111+T111+X111+AB111)+(N(E111)+N(I111)+N(M111)+N(Q111)+N(U111)+N(Y111)+N(AC111))-(N(F111)+N(J111)+N(N111)+N(R111)+N(V111)+N(Z111)+N(AD111))-(G111+K111+O111+S111+W111+AA111+AE111))&lt;0.0001,"OK","ОШИБКА")</f>
        <v/>
      </c>
    </row>
    <row r="112">
      <c r="A112" s="42" t="n">
        <v>46331</v>
      </c>
      <c r="B112" s="37" t="inlineStr">
        <is>
          <t>ЧТ</t>
        </is>
      </c>
      <c r="C112" s="38" t="n"/>
      <c r="D112" s="52">
        <f>G111</f>
        <v/>
      </c>
      <c r="E112" s="53" t="n"/>
      <c r="F112" s="53" t="n"/>
      <c r="G112" s="52">
        <f>D112+N(E112)-N(F112)</f>
        <v/>
      </c>
      <c r="H112" s="52">
        <f>K111</f>
        <v/>
      </c>
      <c r="I112" s="53" t="n"/>
      <c r="J112" s="53" t="n"/>
      <c r="K112" s="52">
        <f>H112+N(I112)-N(J112)</f>
        <v/>
      </c>
      <c r="L112" s="52">
        <f>O111</f>
        <v/>
      </c>
      <c r="M112" s="53" t="n"/>
      <c r="N112" s="53" t="n"/>
      <c r="O112" s="52">
        <f>L112+N(M112)-N(N112)</f>
        <v/>
      </c>
      <c r="P112" s="52">
        <f>S111</f>
        <v/>
      </c>
      <c r="Q112" s="53" t="n"/>
      <c r="R112" s="53" t="n"/>
      <c r="S112" s="52">
        <f>P112+N(Q112)-N(R112)</f>
        <v/>
      </c>
      <c r="T112" s="52">
        <f>W111</f>
        <v/>
      </c>
      <c r="U112" s="53" t="n"/>
      <c r="V112" s="53" t="n"/>
      <c r="W112" s="52">
        <f>T112+N(U112)-N(V112)</f>
        <v/>
      </c>
      <c r="X112" s="52">
        <f>AA111</f>
        <v/>
      </c>
      <c r="Y112" s="53" t="n"/>
      <c r="Z112" s="53" t="n"/>
      <c r="AA112" s="52">
        <f>X112+N(Y112)-N(Z112)</f>
        <v/>
      </c>
      <c r="AB112" s="52">
        <f>AE111</f>
        <v/>
      </c>
      <c r="AC112" s="53" t="n"/>
      <c r="AD112" s="53" t="n"/>
      <c r="AE112" s="52">
        <f>AB112+N(AC112)-N(AD112)</f>
        <v/>
      </c>
      <c r="AF112" s="20">
        <f>IF(ABS((D112+H112+L112+P112+T112+X112+AB112)+(N(E112)+N(I112)+N(M112)+N(Q112)+N(U112)+N(Y112)+N(AC112))-(N(F112)+N(J112)+N(N112)+N(R112)+N(V112)+N(Z112)+N(AD112))-(G112+K112+O112+S112+W112+AA112+AE112))&lt;0.0001,"OK","ОШИБКА")</f>
        <v/>
      </c>
    </row>
    <row r="113">
      <c r="A113" s="42" t="n">
        <v>46332</v>
      </c>
      <c r="B113" s="37" t="inlineStr">
        <is>
          <t>ПТ</t>
        </is>
      </c>
      <c r="C113" s="38" t="n"/>
      <c r="D113" s="52">
        <f>G112</f>
        <v/>
      </c>
      <c r="E113" s="53" t="n"/>
      <c r="F113" s="53" t="n"/>
      <c r="G113" s="52">
        <f>D113+N(E113)-N(F113)</f>
        <v/>
      </c>
      <c r="H113" s="52">
        <f>K112</f>
        <v/>
      </c>
      <c r="I113" s="53" t="n"/>
      <c r="J113" s="53" t="n"/>
      <c r="K113" s="52">
        <f>H113+N(I113)-N(J113)</f>
        <v/>
      </c>
      <c r="L113" s="52">
        <f>O112</f>
        <v/>
      </c>
      <c r="M113" s="53" t="n"/>
      <c r="N113" s="53" t="n"/>
      <c r="O113" s="52">
        <f>L113+N(M113)-N(N113)</f>
        <v/>
      </c>
      <c r="P113" s="52">
        <f>S112</f>
        <v/>
      </c>
      <c r="Q113" s="53" t="n"/>
      <c r="R113" s="53" t="n"/>
      <c r="S113" s="52">
        <f>P113+N(Q113)-N(R113)</f>
        <v/>
      </c>
      <c r="T113" s="52">
        <f>W112</f>
        <v/>
      </c>
      <c r="U113" s="53" t="n"/>
      <c r="V113" s="53" t="n"/>
      <c r="W113" s="52">
        <f>T113+N(U113)-N(V113)</f>
        <v/>
      </c>
      <c r="X113" s="52">
        <f>AA112</f>
        <v/>
      </c>
      <c r="Y113" s="53" t="n"/>
      <c r="Z113" s="53" t="n"/>
      <c r="AA113" s="52">
        <f>X113+N(Y113)-N(Z113)</f>
        <v/>
      </c>
      <c r="AB113" s="52">
        <f>AE112</f>
        <v/>
      </c>
      <c r="AC113" s="53" t="n"/>
      <c r="AD113" s="53" t="n"/>
      <c r="AE113" s="52">
        <f>AB113+N(AC113)-N(AD113)</f>
        <v/>
      </c>
      <c r="AF113" s="20">
        <f>IF(ABS((D113+H113+L113+P113+T113+X113+AB113)+(N(E113)+N(I113)+N(M113)+N(Q113)+N(U113)+N(Y113)+N(AC113))-(N(F113)+N(J113)+N(N113)+N(R113)+N(V113)+N(Z113)+N(AD113))-(G113+K113+O113+S113+W113+AA113+AE113))&lt;0.0001,"OK","ОШИБКА")</f>
        <v/>
      </c>
    </row>
    <row r="114">
      <c r="A114" s="42" t="n">
        <v>46333</v>
      </c>
      <c r="B114" s="37" t="inlineStr">
        <is>
          <t>СБ</t>
        </is>
      </c>
      <c r="C114" s="38" t="n"/>
      <c r="D114" s="52">
        <f>G113</f>
        <v/>
      </c>
      <c r="E114" s="53" t="n"/>
      <c r="F114" s="53" t="n"/>
      <c r="G114" s="52">
        <f>D114+N(E114)-N(F114)</f>
        <v/>
      </c>
      <c r="H114" s="52">
        <f>K113</f>
        <v/>
      </c>
      <c r="I114" s="53" t="n"/>
      <c r="J114" s="53" t="n"/>
      <c r="K114" s="52">
        <f>H114+N(I114)-N(J114)</f>
        <v/>
      </c>
      <c r="L114" s="52">
        <f>O113</f>
        <v/>
      </c>
      <c r="M114" s="53" t="n"/>
      <c r="N114" s="53" t="n"/>
      <c r="O114" s="52">
        <f>L114+N(M114)-N(N114)</f>
        <v/>
      </c>
      <c r="P114" s="52">
        <f>S113</f>
        <v/>
      </c>
      <c r="Q114" s="53" t="n"/>
      <c r="R114" s="53" t="n"/>
      <c r="S114" s="52">
        <f>P114+N(Q114)-N(R114)</f>
        <v/>
      </c>
      <c r="T114" s="52">
        <f>W113</f>
        <v/>
      </c>
      <c r="U114" s="53" t="n"/>
      <c r="V114" s="53" t="n"/>
      <c r="W114" s="52">
        <f>T114+N(U114)-N(V114)</f>
        <v/>
      </c>
      <c r="X114" s="52">
        <f>AA113</f>
        <v/>
      </c>
      <c r="Y114" s="53" t="n"/>
      <c r="Z114" s="53" t="n"/>
      <c r="AA114" s="52">
        <f>X114+N(Y114)-N(Z114)</f>
        <v/>
      </c>
      <c r="AB114" s="52">
        <f>AE113</f>
        <v/>
      </c>
      <c r="AC114" s="53" t="n"/>
      <c r="AD114" s="53" t="n"/>
      <c r="AE114" s="52">
        <f>AB114+N(AC114)-N(AD114)</f>
        <v/>
      </c>
      <c r="AF114" s="20">
        <f>IF(ABS((D114+H114+L114+P114+T114+X114+AB114)+(N(E114)+N(I114)+N(M114)+N(Q114)+N(U114)+N(Y114)+N(AC114))-(N(F114)+N(J114)+N(N114)+N(R114)+N(V114)+N(Z114)+N(AD114))-(G114+K114+O114+S114+W114+AA114+AE114))&lt;0.0001,"OK","ОШИБКА")</f>
        <v/>
      </c>
    </row>
    <row r="115">
      <c r="A115" s="42" t="n">
        <v>46334</v>
      </c>
      <c r="B115" s="37" t="inlineStr">
        <is>
          <t>ВС</t>
        </is>
      </c>
      <c r="C115" s="38" t="n"/>
      <c r="D115" s="52">
        <f>G114</f>
        <v/>
      </c>
      <c r="E115" s="53" t="n"/>
      <c r="F115" s="53" t="n"/>
      <c r="G115" s="52">
        <f>D115+N(E115)-N(F115)</f>
        <v/>
      </c>
      <c r="H115" s="52">
        <f>K114</f>
        <v/>
      </c>
      <c r="I115" s="53" t="n"/>
      <c r="J115" s="53" t="n"/>
      <c r="K115" s="52">
        <f>H115+N(I115)-N(J115)</f>
        <v/>
      </c>
      <c r="L115" s="52">
        <f>O114</f>
        <v/>
      </c>
      <c r="M115" s="53" t="n"/>
      <c r="N115" s="53" t="n"/>
      <c r="O115" s="52">
        <f>L115+N(M115)-N(N115)</f>
        <v/>
      </c>
      <c r="P115" s="52">
        <f>S114</f>
        <v/>
      </c>
      <c r="Q115" s="53" t="n"/>
      <c r="R115" s="53" t="n"/>
      <c r="S115" s="52">
        <f>P115+N(Q115)-N(R115)</f>
        <v/>
      </c>
      <c r="T115" s="52">
        <f>W114</f>
        <v/>
      </c>
      <c r="U115" s="53" t="n"/>
      <c r="V115" s="53" t="n"/>
      <c r="W115" s="52">
        <f>T115+N(U115)-N(V115)</f>
        <v/>
      </c>
      <c r="X115" s="52">
        <f>AA114</f>
        <v/>
      </c>
      <c r="Y115" s="53" t="n"/>
      <c r="Z115" s="53" t="n"/>
      <c r="AA115" s="52">
        <f>X115+N(Y115)-N(Z115)</f>
        <v/>
      </c>
      <c r="AB115" s="52">
        <f>AE114</f>
        <v/>
      </c>
      <c r="AC115" s="53" t="n"/>
      <c r="AD115" s="53" t="n"/>
      <c r="AE115" s="52">
        <f>AB115+N(AC115)-N(AD115)</f>
        <v/>
      </c>
      <c r="AF115" s="20">
        <f>IF(ABS((D115+H115+L115+P115+T115+X115+AB115)+(N(E115)+N(I115)+N(M115)+N(Q115)+N(U115)+N(Y115)+N(AC115))-(N(F115)+N(J115)+N(N115)+N(R115)+N(V115)+N(Z115)+N(AD115))-(G115+K115+O115+S115+W115+AA115+AE115))&lt;0.0001,"OK","ОШИБКА")</f>
        <v/>
      </c>
    </row>
    <row r="116">
      <c r="A116" s="42" t="n">
        <v>46335</v>
      </c>
      <c r="B116" s="37" t="inlineStr">
        <is>
          <t>ПН</t>
        </is>
      </c>
      <c r="C116" s="38" t="n"/>
      <c r="D116" s="52">
        <f>G115</f>
        <v/>
      </c>
      <c r="E116" s="53" t="n"/>
      <c r="F116" s="53" t="n"/>
      <c r="G116" s="52">
        <f>D116+N(E116)-N(F116)</f>
        <v/>
      </c>
      <c r="H116" s="52">
        <f>K115</f>
        <v/>
      </c>
      <c r="I116" s="53" t="n"/>
      <c r="J116" s="53" t="n"/>
      <c r="K116" s="52">
        <f>H116+N(I116)-N(J116)</f>
        <v/>
      </c>
      <c r="L116" s="52">
        <f>O115</f>
        <v/>
      </c>
      <c r="M116" s="53" t="n"/>
      <c r="N116" s="53" t="n"/>
      <c r="O116" s="52">
        <f>L116+N(M116)-N(N116)</f>
        <v/>
      </c>
      <c r="P116" s="52">
        <f>S115</f>
        <v/>
      </c>
      <c r="Q116" s="53" t="n"/>
      <c r="R116" s="53" t="n"/>
      <c r="S116" s="52">
        <f>P116+N(Q116)-N(R116)</f>
        <v/>
      </c>
      <c r="T116" s="52">
        <f>W115</f>
        <v/>
      </c>
      <c r="U116" s="53" t="n"/>
      <c r="V116" s="53" t="n"/>
      <c r="W116" s="52">
        <f>T116+N(U116)-N(V116)</f>
        <v/>
      </c>
      <c r="X116" s="52">
        <f>AA115</f>
        <v/>
      </c>
      <c r="Y116" s="53" t="n"/>
      <c r="Z116" s="53" t="n"/>
      <c r="AA116" s="52">
        <f>X116+N(Y116)-N(Z116)</f>
        <v/>
      </c>
      <c r="AB116" s="52">
        <f>AE115</f>
        <v/>
      </c>
      <c r="AC116" s="53" t="n"/>
      <c r="AD116" s="53" t="n"/>
      <c r="AE116" s="52">
        <f>AB116+N(AC116)-N(AD116)</f>
        <v/>
      </c>
      <c r="AF116" s="20">
        <f>IF(ABS((D116+H116+L116+P116+T116+X116+AB116)+(N(E116)+N(I116)+N(M116)+N(Q116)+N(U116)+N(Y116)+N(AC116))-(N(F116)+N(J116)+N(N116)+N(R116)+N(V116)+N(Z116)+N(AD116))-(G116+K116+O116+S116+W116+AA116+AE116))&lt;0.0001,"OK","ОШИБКА")</f>
        <v/>
      </c>
    </row>
    <row r="117">
      <c r="A117" s="42" t="n">
        <v>46336</v>
      </c>
      <c r="B117" s="37" t="inlineStr">
        <is>
          <t>ВТ</t>
        </is>
      </c>
      <c r="C117" s="38" t="n"/>
      <c r="D117" s="52">
        <f>G116</f>
        <v/>
      </c>
      <c r="E117" s="53" t="n"/>
      <c r="F117" s="53" t="n"/>
      <c r="G117" s="52">
        <f>D117+N(E117)-N(F117)</f>
        <v/>
      </c>
      <c r="H117" s="52">
        <f>K116</f>
        <v/>
      </c>
      <c r="I117" s="53" t="n"/>
      <c r="J117" s="53" t="n"/>
      <c r="K117" s="52">
        <f>H117+N(I117)-N(J117)</f>
        <v/>
      </c>
      <c r="L117" s="52">
        <f>O116</f>
        <v/>
      </c>
      <c r="M117" s="53" t="n"/>
      <c r="N117" s="53" t="n"/>
      <c r="O117" s="52">
        <f>L117+N(M117)-N(N117)</f>
        <v/>
      </c>
      <c r="P117" s="52">
        <f>S116</f>
        <v/>
      </c>
      <c r="Q117" s="53" t="n"/>
      <c r="R117" s="53" t="n"/>
      <c r="S117" s="52">
        <f>P117+N(Q117)-N(R117)</f>
        <v/>
      </c>
      <c r="T117" s="52">
        <f>W116</f>
        <v/>
      </c>
      <c r="U117" s="53" t="n"/>
      <c r="V117" s="53" t="n"/>
      <c r="W117" s="52">
        <f>T117+N(U117)-N(V117)</f>
        <v/>
      </c>
      <c r="X117" s="52">
        <f>AA116</f>
        <v/>
      </c>
      <c r="Y117" s="53" t="n"/>
      <c r="Z117" s="53" t="n"/>
      <c r="AA117" s="52">
        <f>X117+N(Y117)-N(Z117)</f>
        <v/>
      </c>
      <c r="AB117" s="52">
        <f>AE116</f>
        <v/>
      </c>
      <c r="AC117" s="53" t="n"/>
      <c r="AD117" s="53" t="n"/>
      <c r="AE117" s="52">
        <f>AB117+N(AC117)-N(AD117)</f>
        <v/>
      </c>
      <c r="AF117" s="20">
        <f>IF(ABS((D117+H117+L117+P117+T117+X117+AB117)+(N(E117)+N(I117)+N(M117)+N(Q117)+N(U117)+N(Y117)+N(AC117))-(N(F117)+N(J117)+N(N117)+N(R117)+N(V117)+N(Z117)+N(AD117))-(G117+K117+O117+S117+W117+AA117+AE117))&lt;0.0001,"OK","ОШИБКА")</f>
        <v/>
      </c>
    </row>
    <row r="118">
      <c r="A118" s="42" t="n">
        <v>46337</v>
      </c>
      <c r="B118" s="37" t="inlineStr">
        <is>
          <t>СР</t>
        </is>
      </c>
      <c r="C118" s="38" t="n"/>
      <c r="D118" s="52">
        <f>G117</f>
        <v/>
      </c>
      <c r="E118" s="53" t="n"/>
      <c r="F118" s="53" t="n"/>
      <c r="G118" s="52">
        <f>D118+N(E118)-N(F118)</f>
        <v/>
      </c>
      <c r="H118" s="52">
        <f>K117</f>
        <v/>
      </c>
      <c r="I118" s="53" t="n"/>
      <c r="J118" s="53" t="n"/>
      <c r="K118" s="52">
        <f>H118+N(I118)-N(J118)</f>
        <v/>
      </c>
      <c r="L118" s="52">
        <f>O117</f>
        <v/>
      </c>
      <c r="M118" s="53" t="n"/>
      <c r="N118" s="53" t="n"/>
      <c r="O118" s="52">
        <f>L118+N(M118)-N(N118)</f>
        <v/>
      </c>
      <c r="P118" s="52">
        <f>S117</f>
        <v/>
      </c>
      <c r="Q118" s="53" t="n"/>
      <c r="R118" s="53" t="n"/>
      <c r="S118" s="52">
        <f>P118+N(Q118)-N(R118)</f>
        <v/>
      </c>
      <c r="T118" s="52">
        <f>W117</f>
        <v/>
      </c>
      <c r="U118" s="53" t="n"/>
      <c r="V118" s="53" t="n"/>
      <c r="W118" s="52">
        <f>T118+N(U118)-N(V118)</f>
        <v/>
      </c>
      <c r="X118" s="52">
        <f>AA117</f>
        <v/>
      </c>
      <c r="Y118" s="53" t="n"/>
      <c r="Z118" s="53" t="n"/>
      <c r="AA118" s="52">
        <f>X118+N(Y118)-N(Z118)</f>
        <v/>
      </c>
      <c r="AB118" s="52">
        <f>AE117</f>
        <v/>
      </c>
      <c r="AC118" s="53" t="n"/>
      <c r="AD118" s="53" t="n"/>
      <c r="AE118" s="52">
        <f>AB118+N(AC118)-N(AD118)</f>
        <v/>
      </c>
      <c r="AF118" s="20">
        <f>IF(ABS((D118+H118+L118+P118+T118+X118+AB118)+(N(E118)+N(I118)+N(M118)+N(Q118)+N(U118)+N(Y118)+N(AC118))-(N(F118)+N(J118)+N(N118)+N(R118)+N(V118)+N(Z118)+N(AD118))-(G118+K118+O118+S118+W118+AA118+AE118))&lt;0.0001,"OK","ОШИБКА")</f>
        <v/>
      </c>
    </row>
    <row r="119">
      <c r="A119" s="42" t="n">
        <v>46338</v>
      </c>
      <c r="B119" s="37" t="inlineStr">
        <is>
          <t>ЧТ</t>
        </is>
      </c>
      <c r="C119" s="38" t="n"/>
      <c r="D119" s="52">
        <f>G118</f>
        <v/>
      </c>
      <c r="E119" s="53" t="n"/>
      <c r="F119" s="53" t="n"/>
      <c r="G119" s="52">
        <f>D119+N(E119)-N(F119)</f>
        <v/>
      </c>
      <c r="H119" s="52">
        <f>K118</f>
        <v/>
      </c>
      <c r="I119" s="53" t="n"/>
      <c r="J119" s="53" t="n"/>
      <c r="K119" s="52">
        <f>H119+N(I119)-N(J119)</f>
        <v/>
      </c>
      <c r="L119" s="52">
        <f>O118</f>
        <v/>
      </c>
      <c r="M119" s="53" t="n"/>
      <c r="N119" s="53" t="n"/>
      <c r="O119" s="52">
        <f>L119+N(M119)-N(N119)</f>
        <v/>
      </c>
      <c r="P119" s="52">
        <f>S118</f>
        <v/>
      </c>
      <c r="Q119" s="53" t="n"/>
      <c r="R119" s="53" t="n"/>
      <c r="S119" s="52">
        <f>P119+N(Q119)-N(R119)</f>
        <v/>
      </c>
      <c r="T119" s="52">
        <f>W118</f>
        <v/>
      </c>
      <c r="U119" s="53" t="n"/>
      <c r="V119" s="53" t="n"/>
      <c r="W119" s="52">
        <f>T119+N(U119)-N(V119)</f>
        <v/>
      </c>
      <c r="X119" s="52">
        <f>AA118</f>
        <v/>
      </c>
      <c r="Y119" s="53" t="n"/>
      <c r="Z119" s="53" t="n"/>
      <c r="AA119" s="52">
        <f>X119+N(Y119)-N(Z119)</f>
        <v/>
      </c>
      <c r="AB119" s="52">
        <f>AE118</f>
        <v/>
      </c>
      <c r="AC119" s="53" t="n"/>
      <c r="AD119" s="53" t="n"/>
      <c r="AE119" s="52">
        <f>AB119+N(AC119)-N(AD119)</f>
        <v/>
      </c>
      <c r="AF119" s="20">
        <f>IF(ABS((D119+H119+L119+P119+T119+X119+AB119)+(N(E119)+N(I119)+N(M119)+N(Q119)+N(U119)+N(Y119)+N(AC119))-(N(F119)+N(J119)+N(N119)+N(R119)+N(V119)+N(Z119)+N(AD119))-(G119+K119+O119+S119+W119+AA119+AE119))&lt;0.0001,"OK","ОШИБКА")</f>
        <v/>
      </c>
    </row>
    <row r="120">
      <c r="A120" s="42" t="n">
        <v>46339</v>
      </c>
      <c r="B120" s="37" t="inlineStr">
        <is>
          <t>ПТ</t>
        </is>
      </c>
      <c r="C120" s="38" t="n"/>
      <c r="D120" s="52">
        <f>G119</f>
        <v/>
      </c>
      <c r="E120" s="53" t="n"/>
      <c r="F120" s="53" t="n"/>
      <c r="G120" s="52">
        <f>D120+N(E120)-N(F120)</f>
        <v/>
      </c>
      <c r="H120" s="52">
        <f>K119</f>
        <v/>
      </c>
      <c r="I120" s="53" t="n"/>
      <c r="J120" s="53" t="n"/>
      <c r="K120" s="52">
        <f>H120+N(I120)-N(J120)</f>
        <v/>
      </c>
      <c r="L120" s="52">
        <f>O119</f>
        <v/>
      </c>
      <c r="M120" s="53" t="n"/>
      <c r="N120" s="53" t="n"/>
      <c r="O120" s="52">
        <f>L120+N(M120)-N(N120)</f>
        <v/>
      </c>
      <c r="P120" s="52">
        <f>S119</f>
        <v/>
      </c>
      <c r="Q120" s="53" t="n"/>
      <c r="R120" s="53" t="n"/>
      <c r="S120" s="52">
        <f>P120+N(Q120)-N(R120)</f>
        <v/>
      </c>
      <c r="T120" s="52">
        <f>W119</f>
        <v/>
      </c>
      <c r="U120" s="53" t="n"/>
      <c r="V120" s="53" t="n"/>
      <c r="W120" s="52">
        <f>T120+N(U120)-N(V120)</f>
        <v/>
      </c>
      <c r="X120" s="52">
        <f>AA119</f>
        <v/>
      </c>
      <c r="Y120" s="53" t="n"/>
      <c r="Z120" s="53" t="n"/>
      <c r="AA120" s="52">
        <f>X120+N(Y120)-N(Z120)</f>
        <v/>
      </c>
      <c r="AB120" s="52">
        <f>AE119</f>
        <v/>
      </c>
      <c r="AC120" s="53" t="n"/>
      <c r="AD120" s="53" t="n"/>
      <c r="AE120" s="52">
        <f>AB120+N(AC120)-N(AD120)</f>
        <v/>
      </c>
      <c r="AF120" s="20">
        <f>IF(ABS((D120+H120+L120+P120+T120+X120+AB120)+(N(E120)+N(I120)+N(M120)+N(Q120)+N(U120)+N(Y120)+N(AC120))-(N(F120)+N(J120)+N(N120)+N(R120)+N(V120)+N(Z120)+N(AD120))-(G120+K120+O120+S120+W120+AA120+AE120))&lt;0.0001,"OK","ОШИБКА")</f>
        <v/>
      </c>
    </row>
    <row r="121">
      <c r="A121" s="42" t="n">
        <v>46340</v>
      </c>
      <c r="B121" s="37" t="inlineStr">
        <is>
          <t>СБ</t>
        </is>
      </c>
      <c r="C121" s="38" t="n"/>
      <c r="D121" s="52">
        <f>G120</f>
        <v/>
      </c>
      <c r="E121" s="53" t="n"/>
      <c r="F121" s="53" t="n"/>
      <c r="G121" s="52">
        <f>D121+N(E121)-N(F121)</f>
        <v/>
      </c>
      <c r="H121" s="52">
        <f>K120</f>
        <v/>
      </c>
      <c r="I121" s="53" t="n"/>
      <c r="J121" s="53" t="n"/>
      <c r="K121" s="52">
        <f>H121+N(I121)-N(J121)</f>
        <v/>
      </c>
      <c r="L121" s="52">
        <f>O120</f>
        <v/>
      </c>
      <c r="M121" s="53" t="n"/>
      <c r="N121" s="53" t="n"/>
      <c r="O121" s="52">
        <f>L121+N(M121)-N(N121)</f>
        <v/>
      </c>
      <c r="P121" s="52">
        <f>S120</f>
        <v/>
      </c>
      <c r="Q121" s="53" t="n"/>
      <c r="R121" s="53" t="n"/>
      <c r="S121" s="52">
        <f>P121+N(Q121)-N(R121)</f>
        <v/>
      </c>
      <c r="T121" s="52">
        <f>W120</f>
        <v/>
      </c>
      <c r="U121" s="53" t="n"/>
      <c r="V121" s="53" t="n"/>
      <c r="W121" s="52">
        <f>T121+N(U121)-N(V121)</f>
        <v/>
      </c>
      <c r="X121" s="52">
        <f>AA120</f>
        <v/>
      </c>
      <c r="Y121" s="53" t="n"/>
      <c r="Z121" s="53" t="n"/>
      <c r="AA121" s="52">
        <f>X121+N(Y121)-N(Z121)</f>
        <v/>
      </c>
      <c r="AB121" s="52">
        <f>AE120</f>
        <v/>
      </c>
      <c r="AC121" s="53" t="n"/>
      <c r="AD121" s="53" t="n"/>
      <c r="AE121" s="52">
        <f>AB121+N(AC121)-N(AD121)</f>
        <v/>
      </c>
      <c r="AF121" s="20">
        <f>IF(ABS((D121+H121+L121+P121+T121+X121+AB121)+(N(E121)+N(I121)+N(M121)+N(Q121)+N(U121)+N(Y121)+N(AC121))-(N(F121)+N(J121)+N(N121)+N(R121)+N(V121)+N(Z121)+N(AD121))-(G121+K121+O121+S121+W121+AA121+AE121))&lt;0.0001,"OK","ОШИБКА")</f>
        <v/>
      </c>
    </row>
    <row r="122">
      <c r="A122" s="42" t="n">
        <v>46341</v>
      </c>
      <c r="B122" s="37" t="inlineStr">
        <is>
          <t>ВС</t>
        </is>
      </c>
      <c r="C122" s="38" t="n"/>
      <c r="D122" s="52">
        <f>G121</f>
        <v/>
      </c>
      <c r="E122" s="53" t="n"/>
      <c r="F122" s="53" t="n"/>
      <c r="G122" s="52">
        <f>D122+N(E122)-N(F122)</f>
        <v/>
      </c>
      <c r="H122" s="52">
        <f>K121</f>
        <v/>
      </c>
      <c r="I122" s="53" t="n"/>
      <c r="J122" s="53" t="n"/>
      <c r="K122" s="52">
        <f>H122+N(I122)-N(J122)</f>
        <v/>
      </c>
      <c r="L122" s="52">
        <f>O121</f>
        <v/>
      </c>
      <c r="M122" s="53" t="n"/>
      <c r="N122" s="53" t="n"/>
      <c r="O122" s="52">
        <f>L122+N(M122)-N(N122)</f>
        <v/>
      </c>
      <c r="P122" s="52">
        <f>S121</f>
        <v/>
      </c>
      <c r="Q122" s="53" t="n"/>
      <c r="R122" s="53" t="n"/>
      <c r="S122" s="52">
        <f>P122+N(Q122)-N(R122)</f>
        <v/>
      </c>
      <c r="T122" s="52">
        <f>W121</f>
        <v/>
      </c>
      <c r="U122" s="53" t="n"/>
      <c r="V122" s="53" t="n"/>
      <c r="W122" s="52">
        <f>T122+N(U122)-N(V122)</f>
        <v/>
      </c>
      <c r="X122" s="52">
        <f>AA121</f>
        <v/>
      </c>
      <c r="Y122" s="53" t="n"/>
      <c r="Z122" s="53" t="n"/>
      <c r="AA122" s="52">
        <f>X122+N(Y122)-N(Z122)</f>
        <v/>
      </c>
      <c r="AB122" s="52">
        <f>AE121</f>
        <v/>
      </c>
      <c r="AC122" s="53" t="n"/>
      <c r="AD122" s="53" t="n"/>
      <c r="AE122" s="52">
        <f>AB122+N(AC122)-N(AD122)</f>
        <v/>
      </c>
      <c r="AF122" s="20">
        <f>IF(ABS((D122+H122+L122+P122+T122+X122+AB122)+(N(E122)+N(I122)+N(M122)+N(Q122)+N(U122)+N(Y122)+N(AC122))-(N(F122)+N(J122)+N(N122)+N(R122)+N(V122)+N(Z122)+N(AD122))-(G122+K122+O122+S122+W122+AA122+AE122))&lt;0.0001,"OK","ОШИБКА")</f>
        <v/>
      </c>
    </row>
    <row r="123">
      <c r="A123" s="42" t="n">
        <v>46342</v>
      </c>
      <c r="B123" s="37" t="inlineStr">
        <is>
          <t>ПН</t>
        </is>
      </c>
      <c r="C123" s="38" t="n"/>
      <c r="D123" s="52">
        <f>G122</f>
        <v/>
      </c>
      <c r="E123" s="53" t="n"/>
      <c r="F123" s="53" t="n"/>
      <c r="G123" s="52">
        <f>D123+N(E123)-N(F123)</f>
        <v/>
      </c>
      <c r="H123" s="52">
        <f>K122</f>
        <v/>
      </c>
      <c r="I123" s="53" t="n"/>
      <c r="J123" s="53" t="n"/>
      <c r="K123" s="52">
        <f>H123+N(I123)-N(J123)</f>
        <v/>
      </c>
      <c r="L123" s="52">
        <f>O122</f>
        <v/>
      </c>
      <c r="M123" s="53" t="n"/>
      <c r="N123" s="53" t="n"/>
      <c r="O123" s="52">
        <f>L123+N(M123)-N(N123)</f>
        <v/>
      </c>
      <c r="P123" s="52">
        <f>S122</f>
        <v/>
      </c>
      <c r="Q123" s="53" t="n"/>
      <c r="R123" s="53" t="n"/>
      <c r="S123" s="52">
        <f>P123+N(Q123)-N(R123)</f>
        <v/>
      </c>
      <c r="T123" s="52">
        <f>W122</f>
        <v/>
      </c>
      <c r="U123" s="53" t="n"/>
      <c r="V123" s="53" t="n"/>
      <c r="W123" s="52">
        <f>T123+N(U123)-N(V123)</f>
        <v/>
      </c>
      <c r="X123" s="52">
        <f>AA122</f>
        <v/>
      </c>
      <c r="Y123" s="53" t="n"/>
      <c r="Z123" s="53" t="n"/>
      <c r="AA123" s="52">
        <f>X123+N(Y123)-N(Z123)</f>
        <v/>
      </c>
      <c r="AB123" s="52">
        <f>AE122</f>
        <v/>
      </c>
      <c r="AC123" s="53" t="n"/>
      <c r="AD123" s="53" t="n"/>
      <c r="AE123" s="52">
        <f>AB123+N(AC123)-N(AD123)</f>
        <v/>
      </c>
      <c r="AF123" s="20">
        <f>IF(ABS((D123+H123+L123+P123+T123+X123+AB123)+(N(E123)+N(I123)+N(M123)+N(Q123)+N(U123)+N(Y123)+N(AC123))-(N(F123)+N(J123)+N(N123)+N(R123)+N(V123)+N(Z123)+N(AD123))-(G123+K123+O123+S123+W123+AA123+AE123))&lt;0.0001,"OK","ОШИБКА")</f>
        <v/>
      </c>
    </row>
    <row r="124">
      <c r="A124" s="42" t="n">
        <v>46343</v>
      </c>
      <c r="B124" s="37" t="inlineStr">
        <is>
          <t>ВТ</t>
        </is>
      </c>
      <c r="C124" s="38" t="n"/>
      <c r="D124" s="52">
        <f>G123</f>
        <v/>
      </c>
      <c r="E124" s="53" t="n"/>
      <c r="F124" s="53" t="n"/>
      <c r="G124" s="52">
        <f>D124+N(E124)-N(F124)</f>
        <v/>
      </c>
      <c r="H124" s="52">
        <f>K123</f>
        <v/>
      </c>
      <c r="I124" s="53" t="n"/>
      <c r="J124" s="53" t="n"/>
      <c r="K124" s="52">
        <f>H124+N(I124)-N(J124)</f>
        <v/>
      </c>
      <c r="L124" s="52">
        <f>O123</f>
        <v/>
      </c>
      <c r="M124" s="53" t="n"/>
      <c r="N124" s="53" t="n"/>
      <c r="O124" s="52">
        <f>L124+N(M124)-N(N124)</f>
        <v/>
      </c>
      <c r="P124" s="52">
        <f>S123</f>
        <v/>
      </c>
      <c r="Q124" s="53" t="n"/>
      <c r="R124" s="53" t="n"/>
      <c r="S124" s="52">
        <f>P124+N(Q124)-N(R124)</f>
        <v/>
      </c>
      <c r="T124" s="52">
        <f>W123</f>
        <v/>
      </c>
      <c r="U124" s="53" t="n"/>
      <c r="V124" s="53" t="n"/>
      <c r="W124" s="52">
        <f>T124+N(U124)-N(V124)</f>
        <v/>
      </c>
      <c r="X124" s="52">
        <f>AA123</f>
        <v/>
      </c>
      <c r="Y124" s="53" t="n"/>
      <c r="Z124" s="53" t="n"/>
      <c r="AA124" s="52">
        <f>X124+N(Y124)-N(Z124)</f>
        <v/>
      </c>
      <c r="AB124" s="52">
        <f>AE123</f>
        <v/>
      </c>
      <c r="AC124" s="53" t="n"/>
      <c r="AD124" s="53" t="n"/>
      <c r="AE124" s="52">
        <f>AB124+N(AC124)-N(AD124)</f>
        <v/>
      </c>
      <c r="AF124" s="20">
        <f>IF(ABS((D124+H124+L124+P124+T124+X124+AB124)+(N(E124)+N(I124)+N(M124)+N(Q124)+N(U124)+N(Y124)+N(AC124))-(N(F124)+N(J124)+N(N124)+N(R124)+N(V124)+N(Z124)+N(AD124))-(G124+K124+O124+S124+W124+AA124+AE124))&lt;0.0001,"OK","ОШИБКА")</f>
        <v/>
      </c>
    </row>
    <row r="125">
      <c r="A125" s="42" t="n">
        <v>46344</v>
      </c>
      <c r="B125" s="37" t="inlineStr">
        <is>
          <t>СР</t>
        </is>
      </c>
      <c r="C125" s="38" t="n"/>
      <c r="D125" s="52">
        <f>G124</f>
        <v/>
      </c>
      <c r="E125" s="53" t="n"/>
      <c r="F125" s="53" t="n"/>
      <c r="G125" s="52">
        <f>D125+N(E125)-N(F125)</f>
        <v/>
      </c>
      <c r="H125" s="52">
        <f>K124</f>
        <v/>
      </c>
      <c r="I125" s="53" t="n"/>
      <c r="J125" s="53" t="n"/>
      <c r="K125" s="52">
        <f>H125+N(I125)-N(J125)</f>
        <v/>
      </c>
      <c r="L125" s="52">
        <f>O124</f>
        <v/>
      </c>
      <c r="M125" s="53" t="n"/>
      <c r="N125" s="53" t="n"/>
      <c r="O125" s="52">
        <f>L125+N(M125)-N(N125)</f>
        <v/>
      </c>
      <c r="P125" s="52">
        <f>S124</f>
        <v/>
      </c>
      <c r="Q125" s="53" t="n"/>
      <c r="R125" s="53" t="n"/>
      <c r="S125" s="52">
        <f>P125+N(Q125)-N(R125)</f>
        <v/>
      </c>
      <c r="T125" s="52">
        <f>W124</f>
        <v/>
      </c>
      <c r="U125" s="53" t="n"/>
      <c r="V125" s="53" t="n"/>
      <c r="W125" s="52">
        <f>T125+N(U125)-N(V125)</f>
        <v/>
      </c>
      <c r="X125" s="52">
        <f>AA124</f>
        <v/>
      </c>
      <c r="Y125" s="53" t="n"/>
      <c r="Z125" s="53" t="n"/>
      <c r="AA125" s="52">
        <f>X125+N(Y125)-N(Z125)</f>
        <v/>
      </c>
      <c r="AB125" s="52">
        <f>AE124</f>
        <v/>
      </c>
      <c r="AC125" s="53" t="n"/>
      <c r="AD125" s="53" t="n"/>
      <c r="AE125" s="52">
        <f>AB125+N(AC125)-N(AD125)</f>
        <v/>
      </c>
      <c r="AF125" s="20">
        <f>IF(ABS((D125+H125+L125+P125+T125+X125+AB125)+(N(E125)+N(I125)+N(M125)+N(Q125)+N(U125)+N(Y125)+N(AC125))-(N(F125)+N(J125)+N(N125)+N(R125)+N(V125)+N(Z125)+N(AD125))-(G125+K125+O125+S125+W125+AA125+AE125))&lt;0.0001,"OK","ОШИБКА")</f>
        <v/>
      </c>
    </row>
    <row r="126">
      <c r="A126" s="42" t="n">
        <v>46345</v>
      </c>
      <c r="B126" s="37" t="inlineStr">
        <is>
          <t>ЧТ</t>
        </is>
      </c>
      <c r="C126" s="38" t="n"/>
      <c r="D126" s="52">
        <f>G125</f>
        <v/>
      </c>
      <c r="E126" s="53" t="n"/>
      <c r="F126" s="53" t="n"/>
      <c r="G126" s="52">
        <f>D126+N(E126)-N(F126)</f>
        <v/>
      </c>
      <c r="H126" s="52">
        <f>K125</f>
        <v/>
      </c>
      <c r="I126" s="53" t="n"/>
      <c r="J126" s="53" t="n"/>
      <c r="K126" s="52">
        <f>H126+N(I126)-N(J126)</f>
        <v/>
      </c>
      <c r="L126" s="52">
        <f>O125</f>
        <v/>
      </c>
      <c r="M126" s="53" t="n"/>
      <c r="N126" s="53" t="n"/>
      <c r="O126" s="52">
        <f>L126+N(M126)-N(N126)</f>
        <v/>
      </c>
      <c r="P126" s="52">
        <f>S125</f>
        <v/>
      </c>
      <c r="Q126" s="53" t="n"/>
      <c r="R126" s="53" t="n"/>
      <c r="S126" s="52">
        <f>P126+N(Q126)-N(R126)</f>
        <v/>
      </c>
      <c r="T126" s="52">
        <f>W125</f>
        <v/>
      </c>
      <c r="U126" s="53" t="n"/>
      <c r="V126" s="53" t="n"/>
      <c r="W126" s="52">
        <f>T126+N(U126)-N(V126)</f>
        <v/>
      </c>
      <c r="X126" s="52">
        <f>AA125</f>
        <v/>
      </c>
      <c r="Y126" s="53" t="n"/>
      <c r="Z126" s="53" t="n"/>
      <c r="AA126" s="52">
        <f>X126+N(Y126)-N(Z126)</f>
        <v/>
      </c>
      <c r="AB126" s="52">
        <f>AE125</f>
        <v/>
      </c>
      <c r="AC126" s="53" t="n"/>
      <c r="AD126" s="53" t="n"/>
      <c r="AE126" s="52">
        <f>AB126+N(AC126)-N(AD126)</f>
        <v/>
      </c>
      <c r="AF126" s="20">
        <f>IF(ABS((D126+H126+L126+P126+T126+X126+AB126)+(N(E126)+N(I126)+N(M126)+N(Q126)+N(U126)+N(Y126)+N(AC126))-(N(F126)+N(J126)+N(N126)+N(R126)+N(V126)+N(Z126)+N(AD126))-(G126+K126+O126+S126+W126+AA126+AE126))&lt;0.0001,"OK","ОШИБКА")</f>
        <v/>
      </c>
    </row>
    <row r="127">
      <c r="A127" s="42" t="n">
        <v>46346</v>
      </c>
      <c r="B127" s="37" t="inlineStr">
        <is>
          <t>ПТ</t>
        </is>
      </c>
      <c r="C127" s="38" t="n"/>
      <c r="D127" s="52">
        <f>G126</f>
        <v/>
      </c>
      <c r="E127" s="53" t="n"/>
      <c r="F127" s="53" t="n"/>
      <c r="G127" s="52">
        <f>D127+N(E127)-N(F127)</f>
        <v/>
      </c>
      <c r="H127" s="52">
        <f>K126</f>
        <v/>
      </c>
      <c r="I127" s="53" t="n"/>
      <c r="J127" s="53" t="n"/>
      <c r="K127" s="52">
        <f>H127+N(I127)-N(J127)</f>
        <v/>
      </c>
      <c r="L127" s="52">
        <f>O126</f>
        <v/>
      </c>
      <c r="M127" s="53" t="n"/>
      <c r="N127" s="53" t="n"/>
      <c r="O127" s="52">
        <f>L127+N(M127)-N(N127)</f>
        <v/>
      </c>
      <c r="P127" s="52">
        <f>S126</f>
        <v/>
      </c>
      <c r="Q127" s="53" t="n"/>
      <c r="R127" s="53" t="n"/>
      <c r="S127" s="52">
        <f>P127+N(Q127)-N(R127)</f>
        <v/>
      </c>
      <c r="T127" s="52">
        <f>W126</f>
        <v/>
      </c>
      <c r="U127" s="53" t="n"/>
      <c r="V127" s="53" t="n"/>
      <c r="W127" s="52">
        <f>T127+N(U127)-N(V127)</f>
        <v/>
      </c>
      <c r="X127" s="52">
        <f>AA126</f>
        <v/>
      </c>
      <c r="Y127" s="53" t="n"/>
      <c r="Z127" s="53" t="n"/>
      <c r="AA127" s="52">
        <f>X127+N(Y127)-N(Z127)</f>
        <v/>
      </c>
      <c r="AB127" s="52">
        <f>AE126</f>
        <v/>
      </c>
      <c r="AC127" s="53" t="n"/>
      <c r="AD127" s="53" t="n"/>
      <c r="AE127" s="52">
        <f>AB127+N(AC127)-N(AD127)</f>
        <v/>
      </c>
      <c r="AF127" s="20">
        <f>IF(ABS((D127+H127+L127+P127+T127+X127+AB127)+(N(E127)+N(I127)+N(M127)+N(Q127)+N(U127)+N(Y127)+N(AC127))-(N(F127)+N(J127)+N(N127)+N(R127)+N(V127)+N(Z127)+N(AD127))-(G127+K127+O127+S127+W127+AA127+AE127))&lt;0.0001,"OK","ОШИБКА")</f>
        <v/>
      </c>
    </row>
    <row r="128">
      <c r="A128" s="42" t="n">
        <v>46347</v>
      </c>
      <c r="B128" s="37" t="inlineStr">
        <is>
          <t>СБ</t>
        </is>
      </c>
      <c r="C128" s="38" t="n"/>
      <c r="D128" s="52">
        <f>G127</f>
        <v/>
      </c>
      <c r="E128" s="53" t="n"/>
      <c r="F128" s="53" t="n"/>
      <c r="G128" s="52">
        <f>D128+N(E128)-N(F128)</f>
        <v/>
      </c>
      <c r="H128" s="52">
        <f>K127</f>
        <v/>
      </c>
      <c r="I128" s="53" t="n"/>
      <c r="J128" s="53" t="n"/>
      <c r="K128" s="52">
        <f>H128+N(I128)-N(J128)</f>
        <v/>
      </c>
      <c r="L128" s="52">
        <f>O127</f>
        <v/>
      </c>
      <c r="M128" s="53" t="n"/>
      <c r="N128" s="53" t="n"/>
      <c r="O128" s="52">
        <f>L128+N(M128)-N(N128)</f>
        <v/>
      </c>
      <c r="P128" s="52">
        <f>S127</f>
        <v/>
      </c>
      <c r="Q128" s="53" t="n"/>
      <c r="R128" s="53" t="n"/>
      <c r="S128" s="52">
        <f>P128+N(Q128)-N(R128)</f>
        <v/>
      </c>
      <c r="T128" s="52">
        <f>W127</f>
        <v/>
      </c>
      <c r="U128" s="53" t="n"/>
      <c r="V128" s="53" t="n"/>
      <c r="W128" s="52">
        <f>T128+N(U128)-N(V128)</f>
        <v/>
      </c>
      <c r="X128" s="52">
        <f>AA127</f>
        <v/>
      </c>
      <c r="Y128" s="53" t="n"/>
      <c r="Z128" s="53" t="n"/>
      <c r="AA128" s="52">
        <f>X128+N(Y128)-N(Z128)</f>
        <v/>
      </c>
      <c r="AB128" s="52">
        <f>AE127</f>
        <v/>
      </c>
      <c r="AC128" s="53" t="n"/>
      <c r="AD128" s="53" t="n"/>
      <c r="AE128" s="52">
        <f>AB128+N(AC128)-N(AD128)</f>
        <v/>
      </c>
      <c r="AF128" s="20">
        <f>IF(ABS((D128+H128+L128+P128+T128+X128+AB128)+(N(E128)+N(I128)+N(M128)+N(Q128)+N(U128)+N(Y128)+N(AC128))-(N(F128)+N(J128)+N(N128)+N(R128)+N(V128)+N(Z128)+N(AD128))-(G128+K128+O128+S128+W128+AA128+AE128))&lt;0.0001,"OK","ОШИБКА")</f>
        <v/>
      </c>
    </row>
    <row r="129">
      <c r="A129" s="42" t="n">
        <v>46348</v>
      </c>
      <c r="B129" s="37" t="inlineStr">
        <is>
          <t>ВС</t>
        </is>
      </c>
      <c r="C129" s="38" t="n"/>
      <c r="D129" s="52">
        <f>G128</f>
        <v/>
      </c>
      <c r="E129" s="53" t="n"/>
      <c r="F129" s="53" t="n"/>
      <c r="G129" s="52">
        <f>D129+N(E129)-N(F129)</f>
        <v/>
      </c>
      <c r="H129" s="52">
        <f>K128</f>
        <v/>
      </c>
      <c r="I129" s="53" t="n"/>
      <c r="J129" s="53" t="n"/>
      <c r="K129" s="52">
        <f>H129+N(I129)-N(J129)</f>
        <v/>
      </c>
      <c r="L129" s="52">
        <f>O128</f>
        <v/>
      </c>
      <c r="M129" s="53" t="n"/>
      <c r="N129" s="53" t="n"/>
      <c r="O129" s="52">
        <f>L129+N(M129)-N(N129)</f>
        <v/>
      </c>
      <c r="P129" s="52">
        <f>S128</f>
        <v/>
      </c>
      <c r="Q129" s="53" t="n"/>
      <c r="R129" s="53" t="n"/>
      <c r="S129" s="52">
        <f>P129+N(Q129)-N(R129)</f>
        <v/>
      </c>
      <c r="T129" s="52">
        <f>W128</f>
        <v/>
      </c>
      <c r="U129" s="53" t="n"/>
      <c r="V129" s="53" t="n"/>
      <c r="W129" s="52">
        <f>T129+N(U129)-N(V129)</f>
        <v/>
      </c>
      <c r="X129" s="52">
        <f>AA128</f>
        <v/>
      </c>
      <c r="Y129" s="53" t="n"/>
      <c r="Z129" s="53" t="n"/>
      <c r="AA129" s="52">
        <f>X129+N(Y129)-N(Z129)</f>
        <v/>
      </c>
      <c r="AB129" s="52">
        <f>AE128</f>
        <v/>
      </c>
      <c r="AC129" s="53" t="n"/>
      <c r="AD129" s="53" t="n"/>
      <c r="AE129" s="52">
        <f>AB129+N(AC129)-N(AD129)</f>
        <v/>
      </c>
      <c r="AF129" s="20">
        <f>IF(ABS((D129+H129+L129+P129+T129+X129+AB129)+(N(E129)+N(I129)+N(M129)+N(Q129)+N(U129)+N(Y129)+N(AC129))-(N(F129)+N(J129)+N(N129)+N(R129)+N(V129)+N(Z129)+N(AD129))-(G129+K129+O129+S129+W129+AA129+AE129))&lt;0.0001,"OK","ОШИБКА")</f>
        <v/>
      </c>
    </row>
    <row r="130">
      <c r="A130" s="42" t="n">
        <v>46349</v>
      </c>
      <c r="B130" s="37" t="inlineStr">
        <is>
          <t>ПН</t>
        </is>
      </c>
      <c r="C130" s="38" t="n"/>
      <c r="D130" s="52">
        <f>G129</f>
        <v/>
      </c>
      <c r="E130" s="53" t="n"/>
      <c r="F130" s="53" t="n"/>
      <c r="G130" s="52">
        <f>D130+N(E130)-N(F130)</f>
        <v/>
      </c>
      <c r="H130" s="52">
        <f>K129</f>
        <v/>
      </c>
      <c r="I130" s="53" t="n"/>
      <c r="J130" s="53" t="n"/>
      <c r="K130" s="52">
        <f>H130+N(I130)-N(J130)</f>
        <v/>
      </c>
      <c r="L130" s="52">
        <f>O129</f>
        <v/>
      </c>
      <c r="M130" s="53" t="n"/>
      <c r="N130" s="53" t="n"/>
      <c r="O130" s="52">
        <f>L130+N(M130)-N(N130)</f>
        <v/>
      </c>
      <c r="P130" s="52">
        <f>S129</f>
        <v/>
      </c>
      <c r="Q130" s="53" t="n"/>
      <c r="R130" s="53" t="n"/>
      <c r="S130" s="52">
        <f>P130+N(Q130)-N(R130)</f>
        <v/>
      </c>
      <c r="T130" s="52">
        <f>W129</f>
        <v/>
      </c>
      <c r="U130" s="53" t="n"/>
      <c r="V130" s="53" t="n"/>
      <c r="W130" s="52">
        <f>T130+N(U130)-N(V130)</f>
        <v/>
      </c>
      <c r="X130" s="52">
        <f>AA129</f>
        <v/>
      </c>
      <c r="Y130" s="53" t="n"/>
      <c r="Z130" s="53" t="n"/>
      <c r="AA130" s="52">
        <f>X130+N(Y130)-N(Z130)</f>
        <v/>
      </c>
      <c r="AB130" s="52">
        <f>AE129</f>
        <v/>
      </c>
      <c r="AC130" s="53" t="n"/>
      <c r="AD130" s="53" t="n"/>
      <c r="AE130" s="52">
        <f>AB130+N(AC130)-N(AD130)</f>
        <v/>
      </c>
      <c r="AF130" s="20">
        <f>IF(ABS((D130+H130+L130+P130+T130+X130+AB130)+(N(E130)+N(I130)+N(M130)+N(Q130)+N(U130)+N(Y130)+N(AC130))-(N(F130)+N(J130)+N(N130)+N(R130)+N(V130)+N(Z130)+N(AD130))-(G130+K130+O130+S130+W130+AA130+AE130))&lt;0.0001,"OK","ОШИБКА")</f>
        <v/>
      </c>
    </row>
    <row r="131">
      <c r="A131" s="42" t="n">
        <v>46350</v>
      </c>
      <c r="B131" s="37" t="inlineStr">
        <is>
          <t>ВТ</t>
        </is>
      </c>
      <c r="C131" s="38" t="n"/>
      <c r="D131" s="52">
        <f>G130</f>
        <v/>
      </c>
      <c r="E131" s="53" t="n"/>
      <c r="F131" s="53" t="n"/>
      <c r="G131" s="52">
        <f>D131+N(E131)-N(F131)</f>
        <v/>
      </c>
      <c r="H131" s="52">
        <f>K130</f>
        <v/>
      </c>
      <c r="I131" s="53" t="n"/>
      <c r="J131" s="53" t="n"/>
      <c r="K131" s="52">
        <f>H131+N(I131)-N(J131)</f>
        <v/>
      </c>
      <c r="L131" s="52">
        <f>O130</f>
        <v/>
      </c>
      <c r="M131" s="53" t="n"/>
      <c r="N131" s="53" t="n"/>
      <c r="O131" s="52">
        <f>L131+N(M131)-N(N131)</f>
        <v/>
      </c>
      <c r="P131" s="52">
        <f>S130</f>
        <v/>
      </c>
      <c r="Q131" s="53" t="n"/>
      <c r="R131" s="53" t="n"/>
      <c r="S131" s="52">
        <f>P131+N(Q131)-N(R131)</f>
        <v/>
      </c>
      <c r="T131" s="52">
        <f>W130</f>
        <v/>
      </c>
      <c r="U131" s="53" t="n"/>
      <c r="V131" s="53" t="n"/>
      <c r="W131" s="52">
        <f>T131+N(U131)-N(V131)</f>
        <v/>
      </c>
      <c r="X131" s="52">
        <f>AA130</f>
        <v/>
      </c>
      <c r="Y131" s="53" t="n"/>
      <c r="Z131" s="53" t="n"/>
      <c r="AA131" s="52">
        <f>X131+N(Y131)-N(Z131)</f>
        <v/>
      </c>
      <c r="AB131" s="52">
        <f>AE130</f>
        <v/>
      </c>
      <c r="AC131" s="53" t="n"/>
      <c r="AD131" s="53" t="n"/>
      <c r="AE131" s="52">
        <f>AB131+N(AC131)-N(AD131)</f>
        <v/>
      </c>
      <c r="AF131" s="20">
        <f>IF(ABS((D131+H131+L131+P131+T131+X131+AB131)+(N(E131)+N(I131)+N(M131)+N(Q131)+N(U131)+N(Y131)+N(AC131))-(N(F131)+N(J131)+N(N131)+N(R131)+N(V131)+N(Z131)+N(AD131))-(G131+K131+O131+S131+W131+AA131+AE131))&lt;0.0001,"OK","ОШИБКА")</f>
        <v/>
      </c>
    </row>
    <row r="132">
      <c r="A132" s="42" t="n">
        <v>46351</v>
      </c>
      <c r="B132" s="37" t="inlineStr">
        <is>
          <t>СР</t>
        </is>
      </c>
      <c r="C132" s="38" t="n"/>
      <c r="D132" s="52">
        <f>G131</f>
        <v/>
      </c>
      <c r="E132" s="53" t="n"/>
      <c r="F132" s="53" t="n"/>
      <c r="G132" s="52">
        <f>D132+N(E132)-N(F132)</f>
        <v/>
      </c>
      <c r="H132" s="52">
        <f>K131</f>
        <v/>
      </c>
      <c r="I132" s="53" t="n"/>
      <c r="J132" s="53" t="n"/>
      <c r="K132" s="52">
        <f>H132+N(I132)-N(J132)</f>
        <v/>
      </c>
      <c r="L132" s="52">
        <f>O131</f>
        <v/>
      </c>
      <c r="M132" s="53" t="n"/>
      <c r="N132" s="53" t="n"/>
      <c r="O132" s="52">
        <f>L132+N(M132)-N(N132)</f>
        <v/>
      </c>
      <c r="P132" s="52">
        <f>S131</f>
        <v/>
      </c>
      <c r="Q132" s="53" t="n"/>
      <c r="R132" s="53" t="n"/>
      <c r="S132" s="52">
        <f>P132+N(Q132)-N(R132)</f>
        <v/>
      </c>
      <c r="T132" s="52">
        <f>W131</f>
        <v/>
      </c>
      <c r="U132" s="53" t="n"/>
      <c r="V132" s="53" t="n"/>
      <c r="W132" s="52">
        <f>T132+N(U132)-N(V132)</f>
        <v/>
      </c>
      <c r="X132" s="52">
        <f>AA131</f>
        <v/>
      </c>
      <c r="Y132" s="53" t="n"/>
      <c r="Z132" s="53" t="n"/>
      <c r="AA132" s="52">
        <f>X132+N(Y132)-N(Z132)</f>
        <v/>
      </c>
      <c r="AB132" s="52">
        <f>AE131</f>
        <v/>
      </c>
      <c r="AC132" s="53" t="n"/>
      <c r="AD132" s="53" t="n"/>
      <c r="AE132" s="52">
        <f>AB132+N(AC132)-N(AD132)</f>
        <v/>
      </c>
      <c r="AF132" s="20">
        <f>IF(ABS((D132+H132+L132+P132+T132+X132+AB132)+(N(E132)+N(I132)+N(M132)+N(Q132)+N(U132)+N(Y132)+N(AC132))-(N(F132)+N(J132)+N(N132)+N(R132)+N(V132)+N(Z132)+N(AD132))-(G132+K132+O132+S132+W132+AA132+AE132))&lt;0.0001,"OK","ОШИБКА")</f>
        <v/>
      </c>
    </row>
    <row r="133">
      <c r="A133" s="42" t="n">
        <v>46352</v>
      </c>
      <c r="B133" s="37" t="inlineStr">
        <is>
          <t>ЧТ</t>
        </is>
      </c>
      <c r="C133" s="38" t="n"/>
      <c r="D133" s="52">
        <f>G132</f>
        <v/>
      </c>
      <c r="E133" s="53" t="n"/>
      <c r="F133" s="53" t="n"/>
      <c r="G133" s="52">
        <f>D133+N(E133)-N(F133)</f>
        <v/>
      </c>
      <c r="H133" s="52">
        <f>K132</f>
        <v/>
      </c>
      <c r="I133" s="53" t="n"/>
      <c r="J133" s="53" t="n"/>
      <c r="K133" s="52">
        <f>H133+N(I133)-N(J133)</f>
        <v/>
      </c>
      <c r="L133" s="52">
        <f>O132</f>
        <v/>
      </c>
      <c r="M133" s="53" t="n"/>
      <c r="N133" s="53" t="n"/>
      <c r="O133" s="52">
        <f>L133+N(M133)-N(N133)</f>
        <v/>
      </c>
      <c r="P133" s="52">
        <f>S132</f>
        <v/>
      </c>
      <c r="Q133" s="53" t="n"/>
      <c r="R133" s="53" t="n"/>
      <c r="S133" s="52">
        <f>P133+N(Q133)-N(R133)</f>
        <v/>
      </c>
      <c r="T133" s="52">
        <f>W132</f>
        <v/>
      </c>
      <c r="U133" s="53" t="n"/>
      <c r="V133" s="53" t="n"/>
      <c r="W133" s="52">
        <f>T133+N(U133)-N(V133)</f>
        <v/>
      </c>
      <c r="X133" s="52">
        <f>AA132</f>
        <v/>
      </c>
      <c r="Y133" s="53" t="n"/>
      <c r="Z133" s="53" t="n"/>
      <c r="AA133" s="52">
        <f>X133+N(Y133)-N(Z133)</f>
        <v/>
      </c>
      <c r="AB133" s="52">
        <f>AE132</f>
        <v/>
      </c>
      <c r="AC133" s="53" t="n"/>
      <c r="AD133" s="53" t="n"/>
      <c r="AE133" s="52">
        <f>AB133+N(AC133)-N(AD133)</f>
        <v/>
      </c>
      <c r="AF133" s="20">
        <f>IF(ABS((D133+H133+L133+P133+T133+X133+AB133)+(N(E133)+N(I133)+N(M133)+N(Q133)+N(U133)+N(Y133)+N(AC133))-(N(F133)+N(J133)+N(N133)+N(R133)+N(V133)+N(Z133)+N(AD133))-(G133+K133+O133+S133+W133+AA133+AE133))&lt;0.0001,"OK","ОШИБКА")</f>
        <v/>
      </c>
    </row>
    <row r="134">
      <c r="A134" s="42" t="n">
        <v>46353</v>
      </c>
      <c r="B134" s="37" t="inlineStr">
        <is>
          <t>ПТ</t>
        </is>
      </c>
      <c r="C134" s="38" t="n"/>
      <c r="D134" s="52">
        <f>G133</f>
        <v/>
      </c>
      <c r="E134" s="53" t="n"/>
      <c r="F134" s="53" t="n"/>
      <c r="G134" s="52">
        <f>D134+N(E134)-N(F134)</f>
        <v/>
      </c>
      <c r="H134" s="52">
        <f>K133</f>
        <v/>
      </c>
      <c r="I134" s="53" t="n"/>
      <c r="J134" s="53" t="n"/>
      <c r="K134" s="52">
        <f>H134+N(I134)-N(J134)</f>
        <v/>
      </c>
      <c r="L134" s="52">
        <f>O133</f>
        <v/>
      </c>
      <c r="M134" s="53" t="n"/>
      <c r="N134" s="53" t="n"/>
      <c r="O134" s="52">
        <f>L134+N(M134)-N(N134)</f>
        <v/>
      </c>
      <c r="P134" s="52">
        <f>S133</f>
        <v/>
      </c>
      <c r="Q134" s="53" t="n"/>
      <c r="R134" s="53" t="n"/>
      <c r="S134" s="52">
        <f>P134+N(Q134)-N(R134)</f>
        <v/>
      </c>
      <c r="T134" s="52">
        <f>W133</f>
        <v/>
      </c>
      <c r="U134" s="53" t="n"/>
      <c r="V134" s="53" t="n"/>
      <c r="W134" s="52">
        <f>T134+N(U134)-N(V134)</f>
        <v/>
      </c>
      <c r="X134" s="52">
        <f>AA133</f>
        <v/>
      </c>
      <c r="Y134" s="53" t="n"/>
      <c r="Z134" s="53" t="n"/>
      <c r="AA134" s="52">
        <f>X134+N(Y134)-N(Z134)</f>
        <v/>
      </c>
      <c r="AB134" s="52">
        <f>AE133</f>
        <v/>
      </c>
      <c r="AC134" s="53" t="n"/>
      <c r="AD134" s="53" t="n"/>
      <c r="AE134" s="52">
        <f>AB134+N(AC134)-N(AD134)</f>
        <v/>
      </c>
      <c r="AF134" s="20">
        <f>IF(ABS((D134+H134+L134+P134+T134+X134+AB134)+(N(E134)+N(I134)+N(M134)+N(Q134)+N(U134)+N(Y134)+N(AC134))-(N(F134)+N(J134)+N(N134)+N(R134)+N(V134)+N(Z134)+N(AD134))-(G134+K134+O134+S134+W134+AA134+AE134))&lt;0.0001,"OK","ОШИБКА")</f>
        <v/>
      </c>
    </row>
    <row r="135">
      <c r="A135" s="42" t="n">
        <v>46354</v>
      </c>
      <c r="B135" s="37" t="inlineStr">
        <is>
          <t>СБ</t>
        </is>
      </c>
      <c r="C135" s="38" t="n"/>
      <c r="D135" s="52">
        <f>G134</f>
        <v/>
      </c>
      <c r="E135" s="53" t="n"/>
      <c r="F135" s="53" t="n"/>
      <c r="G135" s="52">
        <f>D135+N(E135)-N(F135)</f>
        <v/>
      </c>
      <c r="H135" s="52">
        <f>K134</f>
        <v/>
      </c>
      <c r="I135" s="53" t="n"/>
      <c r="J135" s="53" t="n"/>
      <c r="K135" s="52">
        <f>H135+N(I135)-N(J135)</f>
        <v/>
      </c>
      <c r="L135" s="52">
        <f>O134</f>
        <v/>
      </c>
      <c r="M135" s="53" t="n"/>
      <c r="N135" s="53" t="n"/>
      <c r="O135" s="52">
        <f>L135+N(M135)-N(N135)</f>
        <v/>
      </c>
      <c r="P135" s="52">
        <f>S134</f>
        <v/>
      </c>
      <c r="Q135" s="53" t="n"/>
      <c r="R135" s="53" t="n"/>
      <c r="S135" s="52">
        <f>P135+N(Q135)-N(R135)</f>
        <v/>
      </c>
      <c r="T135" s="52">
        <f>W134</f>
        <v/>
      </c>
      <c r="U135" s="53" t="n"/>
      <c r="V135" s="53" t="n"/>
      <c r="W135" s="52">
        <f>T135+N(U135)-N(V135)</f>
        <v/>
      </c>
      <c r="X135" s="52">
        <f>AA134</f>
        <v/>
      </c>
      <c r="Y135" s="53" t="n"/>
      <c r="Z135" s="53" t="n"/>
      <c r="AA135" s="52">
        <f>X135+N(Y135)-N(Z135)</f>
        <v/>
      </c>
      <c r="AB135" s="52">
        <f>AE134</f>
        <v/>
      </c>
      <c r="AC135" s="53" t="n"/>
      <c r="AD135" s="53" t="n"/>
      <c r="AE135" s="52">
        <f>AB135+N(AC135)-N(AD135)</f>
        <v/>
      </c>
      <c r="AF135" s="20">
        <f>IF(ABS((D135+H135+L135+P135+T135+X135+AB135)+(N(E135)+N(I135)+N(M135)+N(Q135)+N(U135)+N(Y135)+N(AC135))-(N(F135)+N(J135)+N(N135)+N(R135)+N(V135)+N(Z135)+N(AD135))-(G135+K135+O135+S135+W135+AA135+AE135))&lt;0.0001,"OK","ОШИБКА")</f>
        <v/>
      </c>
    </row>
    <row r="136">
      <c r="A136" s="42" t="n">
        <v>46355</v>
      </c>
      <c r="B136" s="37" t="inlineStr">
        <is>
          <t>ВС</t>
        </is>
      </c>
      <c r="C136" s="38" t="n"/>
      <c r="D136" s="52">
        <f>G135</f>
        <v/>
      </c>
      <c r="E136" s="53" t="n"/>
      <c r="F136" s="53" t="n"/>
      <c r="G136" s="52">
        <f>D136+N(E136)-N(F136)</f>
        <v/>
      </c>
      <c r="H136" s="52">
        <f>K135</f>
        <v/>
      </c>
      <c r="I136" s="53" t="n"/>
      <c r="J136" s="53" t="n"/>
      <c r="K136" s="52">
        <f>H136+N(I136)-N(J136)</f>
        <v/>
      </c>
      <c r="L136" s="52">
        <f>O135</f>
        <v/>
      </c>
      <c r="M136" s="53" t="n"/>
      <c r="N136" s="53" t="n"/>
      <c r="O136" s="52">
        <f>L136+N(M136)-N(N136)</f>
        <v/>
      </c>
      <c r="P136" s="52">
        <f>S135</f>
        <v/>
      </c>
      <c r="Q136" s="53" t="n"/>
      <c r="R136" s="53" t="n"/>
      <c r="S136" s="52">
        <f>P136+N(Q136)-N(R136)</f>
        <v/>
      </c>
      <c r="T136" s="52">
        <f>W135</f>
        <v/>
      </c>
      <c r="U136" s="53" t="n"/>
      <c r="V136" s="53" t="n"/>
      <c r="W136" s="52">
        <f>T136+N(U136)-N(V136)</f>
        <v/>
      </c>
      <c r="X136" s="52">
        <f>AA135</f>
        <v/>
      </c>
      <c r="Y136" s="53" t="n"/>
      <c r="Z136" s="53" t="n"/>
      <c r="AA136" s="52">
        <f>X136+N(Y136)-N(Z136)</f>
        <v/>
      </c>
      <c r="AB136" s="52">
        <f>AE135</f>
        <v/>
      </c>
      <c r="AC136" s="53" t="n"/>
      <c r="AD136" s="53" t="n"/>
      <c r="AE136" s="52">
        <f>AB136+N(AC136)-N(AD136)</f>
        <v/>
      </c>
      <c r="AF136" s="20">
        <f>IF(ABS((D136+H136+L136+P136+T136+X136+AB136)+(N(E136)+N(I136)+N(M136)+N(Q136)+N(U136)+N(Y136)+N(AC136))-(N(F136)+N(J136)+N(N136)+N(R136)+N(V136)+N(Z136)+N(AD136))-(G136+K136+O136+S136+W136+AA136+AE136))&lt;0.0001,"OK","ОШИБКА")</f>
        <v/>
      </c>
    </row>
    <row r="137">
      <c r="A137" s="42" t="n">
        <v>46356</v>
      </c>
      <c r="B137" s="37" t="inlineStr">
        <is>
          <t>ПН</t>
        </is>
      </c>
      <c r="C137" s="38" t="n"/>
      <c r="D137" s="52">
        <f>G136</f>
        <v/>
      </c>
      <c r="E137" s="53" t="n"/>
      <c r="F137" s="53" t="n"/>
      <c r="G137" s="52">
        <f>D137+N(E137)-N(F137)</f>
        <v/>
      </c>
      <c r="H137" s="52">
        <f>K136</f>
        <v/>
      </c>
      <c r="I137" s="53" t="n"/>
      <c r="J137" s="53" t="n"/>
      <c r="K137" s="52">
        <f>H137+N(I137)-N(J137)</f>
        <v/>
      </c>
      <c r="L137" s="52">
        <f>O136</f>
        <v/>
      </c>
      <c r="M137" s="53" t="n"/>
      <c r="N137" s="53" t="n"/>
      <c r="O137" s="52">
        <f>L137+N(M137)-N(N137)</f>
        <v/>
      </c>
      <c r="P137" s="52">
        <f>S136</f>
        <v/>
      </c>
      <c r="Q137" s="53" t="n"/>
      <c r="R137" s="53" t="n"/>
      <c r="S137" s="52">
        <f>P137+N(Q137)-N(R137)</f>
        <v/>
      </c>
      <c r="T137" s="52">
        <f>W136</f>
        <v/>
      </c>
      <c r="U137" s="53" t="n"/>
      <c r="V137" s="53" t="n"/>
      <c r="W137" s="52">
        <f>T137+N(U137)-N(V137)</f>
        <v/>
      </c>
      <c r="X137" s="52">
        <f>AA136</f>
        <v/>
      </c>
      <c r="Y137" s="53" t="n"/>
      <c r="Z137" s="53" t="n"/>
      <c r="AA137" s="52">
        <f>X137+N(Y137)-N(Z137)</f>
        <v/>
      </c>
      <c r="AB137" s="52">
        <f>AE136</f>
        <v/>
      </c>
      <c r="AC137" s="53" t="n"/>
      <c r="AD137" s="53" t="n"/>
      <c r="AE137" s="52">
        <f>AB137+N(AC137)-N(AD137)</f>
        <v/>
      </c>
      <c r="AF137" s="20">
        <f>IF(ABS((D137+H137+L137+P137+T137+X137+AB137)+(N(E137)+N(I137)+N(M137)+N(Q137)+N(U137)+N(Y137)+N(AC137))-(N(F137)+N(J137)+N(N137)+N(R137)+N(V137)+N(Z137)+N(AD137))-(G137+K137+O137+S137+W137+AA137+AE137))&lt;0.0001,"OK","ОШИБКА")</f>
        <v/>
      </c>
    </row>
    <row r="138">
      <c r="A138" s="42" t="n">
        <v>46357</v>
      </c>
      <c r="B138" s="37" t="inlineStr">
        <is>
          <t>ВТ</t>
        </is>
      </c>
      <c r="C138" s="38" t="n"/>
      <c r="D138" s="52">
        <f>G137</f>
        <v/>
      </c>
      <c r="E138" s="53" t="n"/>
      <c r="F138" s="53" t="n"/>
      <c r="G138" s="52">
        <f>D138+N(E138)-N(F138)</f>
        <v/>
      </c>
      <c r="H138" s="52">
        <f>K137</f>
        <v/>
      </c>
      <c r="I138" s="53" t="n"/>
      <c r="J138" s="53" t="n"/>
      <c r="K138" s="52">
        <f>H138+N(I138)-N(J138)</f>
        <v/>
      </c>
      <c r="L138" s="52">
        <f>O137</f>
        <v/>
      </c>
      <c r="M138" s="53" t="n"/>
      <c r="N138" s="53" t="n"/>
      <c r="O138" s="52">
        <f>L138+N(M138)-N(N138)</f>
        <v/>
      </c>
      <c r="P138" s="52">
        <f>S137</f>
        <v/>
      </c>
      <c r="Q138" s="53" t="n"/>
      <c r="R138" s="53" t="n"/>
      <c r="S138" s="52">
        <f>P138+N(Q138)-N(R138)</f>
        <v/>
      </c>
      <c r="T138" s="52">
        <f>W137</f>
        <v/>
      </c>
      <c r="U138" s="53" t="n"/>
      <c r="V138" s="53" t="n"/>
      <c r="W138" s="52">
        <f>T138+N(U138)-N(V138)</f>
        <v/>
      </c>
      <c r="X138" s="52">
        <f>AA137</f>
        <v/>
      </c>
      <c r="Y138" s="53" t="n"/>
      <c r="Z138" s="53" t="n"/>
      <c r="AA138" s="52">
        <f>X138+N(Y138)-N(Z138)</f>
        <v/>
      </c>
      <c r="AB138" s="52">
        <f>AE137</f>
        <v/>
      </c>
      <c r="AC138" s="53" t="n"/>
      <c r="AD138" s="53" t="n"/>
      <c r="AE138" s="52">
        <f>AB138+N(AC138)-N(AD138)</f>
        <v/>
      </c>
      <c r="AF138" s="20">
        <f>IF(ABS((D138+H138+L138+P138+T138+X138+AB138)+(N(E138)+N(I138)+N(M138)+N(Q138)+N(U138)+N(Y138)+N(AC138))-(N(F138)+N(J138)+N(N138)+N(R138)+N(V138)+N(Z138)+N(AD138))-(G138+K138+O138+S138+W138+AA138+AE138))&lt;0.0001,"OK","ОШИБКА")</f>
        <v/>
      </c>
    </row>
    <row r="139">
      <c r="A139" s="42" t="n">
        <v>46358</v>
      </c>
      <c r="B139" s="37" t="inlineStr">
        <is>
          <t>СР</t>
        </is>
      </c>
      <c r="C139" s="38" t="n"/>
      <c r="D139" s="52">
        <f>G138</f>
        <v/>
      </c>
      <c r="E139" s="53" t="n"/>
      <c r="F139" s="53" t="n"/>
      <c r="G139" s="52">
        <f>D139+N(E139)-N(F139)</f>
        <v/>
      </c>
      <c r="H139" s="52">
        <f>K138</f>
        <v/>
      </c>
      <c r="I139" s="53" t="n"/>
      <c r="J139" s="53" t="n"/>
      <c r="K139" s="52">
        <f>H139+N(I139)-N(J139)</f>
        <v/>
      </c>
      <c r="L139" s="52">
        <f>O138</f>
        <v/>
      </c>
      <c r="M139" s="53" t="n"/>
      <c r="N139" s="53" t="n"/>
      <c r="O139" s="52">
        <f>L139+N(M139)-N(N139)</f>
        <v/>
      </c>
      <c r="P139" s="52">
        <f>S138</f>
        <v/>
      </c>
      <c r="Q139" s="53" t="n"/>
      <c r="R139" s="53" t="n"/>
      <c r="S139" s="52">
        <f>P139+N(Q139)-N(R139)</f>
        <v/>
      </c>
      <c r="T139" s="52">
        <f>W138</f>
        <v/>
      </c>
      <c r="U139" s="53" t="n"/>
      <c r="V139" s="53" t="n"/>
      <c r="W139" s="52">
        <f>T139+N(U139)-N(V139)</f>
        <v/>
      </c>
      <c r="X139" s="52">
        <f>AA138</f>
        <v/>
      </c>
      <c r="Y139" s="53" t="n"/>
      <c r="Z139" s="53" t="n"/>
      <c r="AA139" s="52">
        <f>X139+N(Y139)-N(Z139)</f>
        <v/>
      </c>
      <c r="AB139" s="52">
        <f>AE138</f>
        <v/>
      </c>
      <c r="AC139" s="53" t="n"/>
      <c r="AD139" s="53" t="n"/>
      <c r="AE139" s="52">
        <f>AB139+N(AC139)-N(AD139)</f>
        <v/>
      </c>
      <c r="AF139" s="20">
        <f>IF(ABS((D139+H139+L139+P139+T139+X139+AB139)+(N(E139)+N(I139)+N(M139)+N(Q139)+N(U139)+N(Y139)+N(AC139))-(N(F139)+N(J139)+N(N139)+N(R139)+N(V139)+N(Z139)+N(AD139))-(G139+K139+O139+S139+W139+AA139+AE139))&lt;0.0001,"OK","ОШИБКА")</f>
        <v/>
      </c>
    </row>
    <row r="140">
      <c r="A140" s="42" t="n">
        <v>46359</v>
      </c>
      <c r="B140" s="37" t="inlineStr">
        <is>
          <t>ЧТ</t>
        </is>
      </c>
      <c r="C140" s="38" t="n"/>
      <c r="D140" s="52">
        <f>G139</f>
        <v/>
      </c>
      <c r="E140" s="53" t="n"/>
      <c r="F140" s="53" t="n"/>
      <c r="G140" s="52">
        <f>D140+N(E140)-N(F140)</f>
        <v/>
      </c>
      <c r="H140" s="52">
        <f>K139</f>
        <v/>
      </c>
      <c r="I140" s="53" t="n"/>
      <c r="J140" s="53" t="n"/>
      <c r="K140" s="52">
        <f>H140+N(I140)-N(J140)</f>
        <v/>
      </c>
      <c r="L140" s="52">
        <f>O139</f>
        <v/>
      </c>
      <c r="M140" s="53" t="n"/>
      <c r="N140" s="53" t="n"/>
      <c r="O140" s="52">
        <f>L140+N(M140)-N(N140)</f>
        <v/>
      </c>
      <c r="P140" s="52">
        <f>S139</f>
        <v/>
      </c>
      <c r="Q140" s="53" t="n"/>
      <c r="R140" s="53" t="n"/>
      <c r="S140" s="52">
        <f>P140+N(Q140)-N(R140)</f>
        <v/>
      </c>
      <c r="T140" s="52">
        <f>W139</f>
        <v/>
      </c>
      <c r="U140" s="53" t="n"/>
      <c r="V140" s="53" t="n"/>
      <c r="W140" s="52">
        <f>T140+N(U140)-N(V140)</f>
        <v/>
      </c>
      <c r="X140" s="52">
        <f>AA139</f>
        <v/>
      </c>
      <c r="Y140" s="53" t="n"/>
      <c r="Z140" s="53" t="n"/>
      <c r="AA140" s="52">
        <f>X140+N(Y140)-N(Z140)</f>
        <v/>
      </c>
      <c r="AB140" s="52">
        <f>AE139</f>
        <v/>
      </c>
      <c r="AC140" s="53" t="n"/>
      <c r="AD140" s="53" t="n"/>
      <c r="AE140" s="52">
        <f>AB140+N(AC140)-N(AD140)</f>
        <v/>
      </c>
      <c r="AF140" s="20">
        <f>IF(ABS((D140+H140+L140+P140+T140+X140+AB140)+(N(E140)+N(I140)+N(M140)+N(Q140)+N(U140)+N(Y140)+N(AC140))-(N(F140)+N(J140)+N(N140)+N(R140)+N(V140)+N(Z140)+N(AD140))-(G140+K140+O140+S140+W140+AA140+AE140))&lt;0.0001,"OK","ОШИБКА")</f>
        <v/>
      </c>
    </row>
    <row r="141">
      <c r="A141" s="42" t="n">
        <v>46360</v>
      </c>
      <c r="B141" s="37" t="inlineStr">
        <is>
          <t>ПТ</t>
        </is>
      </c>
      <c r="C141" s="38" t="n"/>
      <c r="D141" s="52">
        <f>G140</f>
        <v/>
      </c>
      <c r="E141" s="53" t="n"/>
      <c r="F141" s="53" t="n"/>
      <c r="G141" s="52">
        <f>D141+N(E141)-N(F141)</f>
        <v/>
      </c>
      <c r="H141" s="52">
        <f>K140</f>
        <v/>
      </c>
      <c r="I141" s="53" t="n"/>
      <c r="J141" s="53" t="n"/>
      <c r="K141" s="52">
        <f>H141+N(I141)-N(J141)</f>
        <v/>
      </c>
      <c r="L141" s="52">
        <f>O140</f>
        <v/>
      </c>
      <c r="M141" s="53" t="n"/>
      <c r="N141" s="53" t="n"/>
      <c r="O141" s="52">
        <f>L141+N(M141)-N(N141)</f>
        <v/>
      </c>
      <c r="P141" s="52">
        <f>S140</f>
        <v/>
      </c>
      <c r="Q141" s="53" t="n"/>
      <c r="R141" s="53" t="n"/>
      <c r="S141" s="52">
        <f>P141+N(Q141)-N(R141)</f>
        <v/>
      </c>
      <c r="T141" s="52">
        <f>W140</f>
        <v/>
      </c>
      <c r="U141" s="53" t="n"/>
      <c r="V141" s="53" t="n"/>
      <c r="W141" s="52">
        <f>T141+N(U141)-N(V141)</f>
        <v/>
      </c>
      <c r="X141" s="52">
        <f>AA140</f>
        <v/>
      </c>
      <c r="Y141" s="53" t="n"/>
      <c r="Z141" s="53" t="n"/>
      <c r="AA141" s="52">
        <f>X141+N(Y141)-N(Z141)</f>
        <v/>
      </c>
      <c r="AB141" s="52">
        <f>AE140</f>
        <v/>
      </c>
      <c r="AC141" s="53" t="n"/>
      <c r="AD141" s="53" t="n"/>
      <c r="AE141" s="52">
        <f>AB141+N(AC141)-N(AD141)</f>
        <v/>
      </c>
      <c r="AF141" s="20">
        <f>IF(ABS((D141+H141+L141+P141+T141+X141+AB141)+(N(E141)+N(I141)+N(M141)+N(Q141)+N(U141)+N(Y141)+N(AC141))-(N(F141)+N(J141)+N(N141)+N(R141)+N(V141)+N(Z141)+N(AD141))-(G141+K141+O141+S141+W141+AA141+AE141))&lt;0.0001,"OK","ОШИБКА")</f>
        <v/>
      </c>
    </row>
    <row r="142">
      <c r="A142" s="42" t="n">
        <v>46361</v>
      </c>
      <c r="B142" s="37" t="inlineStr">
        <is>
          <t>СБ</t>
        </is>
      </c>
      <c r="C142" s="38" t="n"/>
      <c r="D142" s="52">
        <f>G141</f>
        <v/>
      </c>
      <c r="E142" s="53" t="n"/>
      <c r="F142" s="53" t="n"/>
      <c r="G142" s="52">
        <f>D142+N(E142)-N(F142)</f>
        <v/>
      </c>
      <c r="H142" s="52">
        <f>K141</f>
        <v/>
      </c>
      <c r="I142" s="53" t="n"/>
      <c r="J142" s="53" t="n"/>
      <c r="K142" s="52">
        <f>H142+N(I142)-N(J142)</f>
        <v/>
      </c>
      <c r="L142" s="52">
        <f>O141</f>
        <v/>
      </c>
      <c r="M142" s="53" t="n"/>
      <c r="N142" s="53" t="n"/>
      <c r="O142" s="52">
        <f>L142+N(M142)-N(N142)</f>
        <v/>
      </c>
      <c r="P142" s="52">
        <f>S141</f>
        <v/>
      </c>
      <c r="Q142" s="53" t="n"/>
      <c r="R142" s="53" t="n"/>
      <c r="S142" s="52">
        <f>P142+N(Q142)-N(R142)</f>
        <v/>
      </c>
      <c r="T142" s="52">
        <f>W141</f>
        <v/>
      </c>
      <c r="U142" s="53" t="n"/>
      <c r="V142" s="53" t="n"/>
      <c r="W142" s="52">
        <f>T142+N(U142)-N(V142)</f>
        <v/>
      </c>
      <c r="X142" s="52">
        <f>AA141</f>
        <v/>
      </c>
      <c r="Y142" s="53" t="n"/>
      <c r="Z142" s="53" t="n"/>
      <c r="AA142" s="52">
        <f>X142+N(Y142)-N(Z142)</f>
        <v/>
      </c>
      <c r="AB142" s="52">
        <f>AE141</f>
        <v/>
      </c>
      <c r="AC142" s="53" t="n"/>
      <c r="AD142" s="53" t="n"/>
      <c r="AE142" s="52">
        <f>AB142+N(AC142)-N(AD142)</f>
        <v/>
      </c>
      <c r="AF142" s="20">
        <f>IF(ABS((D142+H142+L142+P142+T142+X142+AB142)+(N(E142)+N(I142)+N(M142)+N(Q142)+N(U142)+N(Y142)+N(AC142))-(N(F142)+N(J142)+N(N142)+N(R142)+N(V142)+N(Z142)+N(AD142))-(G142+K142+O142+S142+W142+AA142+AE142))&lt;0.0001,"OK","ОШИБКА")</f>
        <v/>
      </c>
    </row>
    <row r="143">
      <c r="A143" s="42" t="n">
        <v>46362</v>
      </c>
      <c r="B143" s="37" t="inlineStr">
        <is>
          <t>ВС</t>
        </is>
      </c>
      <c r="C143" s="38" t="n"/>
      <c r="D143" s="52">
        <f>G142</f>
        <v/>
      </c>
      <c r="E143" s="53" t="n"/>
      <c r="F143" s="53" t="n"/>
      <c r="G143" s="52">
        <f>D143+N(E143)-N(F143)</f>
        <v/>
      </c>
      <c r="H143" s="52">
        <f>K142</f>
        <v/>
      </c>
      <c r="I143" s="53" t="n"/>
      <c r="J143" s="53" t="n"/>
      <c r="K143" s="52">
        <f>H143+N(I143)-N(J143)</f>
        <v/>
      </c>
      <c r="L143" s="52">
        <f>O142</f>
        <v/>
      </c>
      <c r="M143" s="53" t="n"/>
      <c r="N143" s="53" t="n"/>
      <c r="O143" s="52">
        <f>L143+N(M143)-N(N143)</f>
        <v/>
      </c>
      <c r="P143" s="52">
        <f>S142</f>
        <v/>
      </c>
      <c r="Q143" s="53" t="n"/>
      <c r="R143" s="53" t="n"/>
      <c r="S143" s="52">
        <f>P143+N(Q143)-N(R143)</f>
        <v/>
      </c>
      <c r="T143" s="52">
        <f>W142</f>
        <v/>
      </c>
      <c r="U143" s="53" t="n"/>
      <c r="V143" s="53" t="n"/>
      <c r="W143" s="52">
        <f>T143+N(U143)-N(V143)</f>
        <v/>
      </c>
      <c r="X143" s="52">
        <f>AA142</f>
        <v/>
      </c>
      <c r="Y143" s="53" t="n"/>
      <c r="Z143" s="53" t="n"/>
      <c r="AA143" s="52">
        <f>X143+N(Y143)-N(Z143)</f>
        <v/>
      </c>
      <c r="AB143" s="52">
        <f>AE142</f>
        <v/>
      </c>
      <c r="AC143" s="53" t="n"/>
      <c r="AD143" s="53" t="n"/>
      <c r="AE143" s="52">
        <f>AB143+N(AC143)-N(AD143)</f>
        <v/>
      </c>
      <c r="AF143" s="20">
        <f>IF(ABS((D143+H143+L143+P143+T143+X143+AB143)+(N(E143)+N(I143)+N(M143)+N(Q143)+N(U143)+N(Y143)+N(AC143))-(N(F143)+N(J143)+N(N143)+N(R143)+N(V143)+N(Z143)+N(AD143))-(G143+K143+O143+S143+W143+AA143+AE143))&lt;0.0001,"OK","ОШИБКА")</f>
        <v/>
      </c>
    </row>
    <row r="144">
      <c r="A144" s="42" t="n">
        <v>46363</v>
      </c>
      <c r="B144" s="37" t="inlineStr">
        <is>
          <t>ПН</t>
        </is>
      </c>
      <c r="C144" s="38" t="n"/>
      <c r="D144" s="52">
        <f>G143</f>
        <v/>
      </c>
      <c r="E144" s="53" t="n"/>
      <c r="F144" s="53" t="n"/>
      <c r="G144" s="52">
        <f>D144+N(E144)-N(F144)</f>
        <v/>
      </c>
      <c r="H144" s="52">
        <f>K143</f>
        <v/>
      </c>
      <c r="I144" s="53" t="n"/>
      <c r="J144" s="53" t="n"/>
      <c r="K144" s="52">
        <f>H144+N(I144)-N(J144)</f>
        <v/>
      </c>
      <c r="L144" s="52">
        <f>O143</f>
        <v/>
      </c>
      <c r="M144" s="53" t="n"/>
      <c r="N144" s="53" t="n"/>
      <c r="O144" s="52">
        <f>L144+N(M144)-N(N144)</f>
        <v/>
      </c>
      <c r="P144" s="52">
        <f>S143</f>
        <v/>
      </c>
      <c r="Q144" s="53" t="n"/>
      <c r="R144" s="53" t="n"/>
      <c r="S144" s="52">
        <f>P144+N(Q144)-N(R144)</f>
        <v/>
      </c>
      <c r="T144" s="52">
        <f>W143</f>
        <v/>
      </c>
      <c r="U144" s="53" t="n"/>
      <c r="V144" s="53" t="n"/>
      <c r="W144" s="52">
        <f>T144+N(U144)-N(V144)</f>
        <v/>
      </c>
      <c r="X144" s="52">
        <f>AA143</f>
        <v/>
      </c>
      <c r="Y144" s="53" t="n"/>
      <c r="Z144" s="53" t="n"/>
      <c r="AA144" s="52">
        <f>X144+N(Y144)-N(Z144)</f>
        <v/>
      </c>
      <c r="AB144" s="52">
        <f>AE143</f>
        <v/>
      </c>
      <c r="AC144" s="53" t="n"/>
      <c r="AD144" s="53" t="n"/>
      <c r="AE144" s="52">
        <f>AB144+N(AC144)-N(AD144)</f>
        <v/>
      </c>
      <c r="AF144" s="20">
        <f>IF(ABS((D144+H144+L144+P144+T144+X144+AB144)+(N(E144)+N(I144)+N(M144)+N(Q144)+N(U144)+N(Y144)+N(AC144))-(N(F144)+N(J144)+N(N144)+N(R144)+N(V144)+N(Z144)+N(AD144))-(G144+K144+O144+S144+W144+AA144+AE144))&lt;0.0001,"OK","ОШИБКА")</f>
        <v/>
      </c>
    </row>
    <row r="145">
      <c r="A145" s="42" t="n">
        <v>46364</v>
      </c>
      <c r="B145" s="37" t="inlineStr">
        <is>
          <t>ВТ</t>
        </is>
      </c>
      <c r="C145" s="38" t="n"/>
      <c r="D145" s="52">
        <f>G144</f>
        <v/>
      </c>
      <c r="E145" s="53" t="n"/>
      <c r="F145" s="53" t="n"/>
      <c r="G145" s="52">
        <f>D145+N(E145)-N(F145)</f>
        <v/>
      </c>
      <c r="H145" s="52">
        <f>K144</f>
        <v/>
      </c>
      <c r="I145" s="53" t="n"/>
      <c r="J145" s="53" t="n"/>
      <c r="K145" s="52">
        <f>H145+N(I145)-N(J145)</f>
        <v/>
      </c>
      <c r="L145" s="52">
        <f>O144</f>
        <v/>
      </c>
      <c r="M145" s="53" t="n"/>
      <c r="N145" s="53" t="n"/>
      <c r="O145" s="52">
        <f>L145+N(M145)-N(N145)</f>
        <v/>
      </c>
      <c r="P145" s="52">
        <f>S144</f>
        <v/>
      </c>
      <c r="Q145" s="53" t="n"/>
      <c r="R145" s="53" t="n"/>
      <c r="S145" s="52">
        <f>P145+N(Q145)-N(R145)</f>
        <v/>
      </c>
      <c r="T145" s="52">
        <f>W144</f>
        <v/>
      </c>
      <c r="U145" s="53" t="n"/>
      <c r="V145" s="53" t="n"/>
      <c r="W145" s="52">
        <f>T145+N(U145)-N(V145)</f>
        <v/>
      </c>
      <c r="X145" s="52">
        <f>AA144</f>
        <v/>
      </c>
      <c r="Y145" s="53" t="n"/>
      <c r="Z145" s="53" t="n"/>
      <c r="AA145" s="52">
        <f>X145+N(Y145)-N(Z145)</f>
        <v/>
      </c>
      <c r="AB145" s="52">
        <f>AE144</f>
        <v/>
      </c>
      <c r="AC145" s="53" t="n"/>
      <c r="AD145" s="53" t="n"/>
      <c r="AE145" s="52">
        <f>AB145+N(AC145)-N(AD145)</f>
        <v/>
      </c>
      <c r="AF145" s="20">
        <f>IF(ABS((D145+H145+L145+P145+T145+X145+AB145)+(N(E145)+N(I145)+N(M145)+N(Q145)+N(U145)+N(Y145)+N(AC145))-(N(F145)+N(J145)+N(N145)+N(R145)+N(V145)+N(Z145)+N(AD145))-(G145+K145+O145+S145+W145+AA145+AE145))&lt;0.0001,"OK","ОШИБКА")</f>
        <v/>
      </c>
    </row>
    <row r="146">
      <c r="A146" s="42" t="n">
        <v>46365</v>
      </c>
      <c r="B146" s="37" t="inlineStr">
        <is>
          <t>СР</t>
        </is>
      </c>
      <c r="C146" s="38" t="n"/>
      <c r="D146" s="52">
        <f>G145</f>
        <v/>
      </c>
      <c r="E146" s="53" t="n"/>
      <c r="F146" s="53" t="n"/>
      <c r="G146" s="52">
        <f>D146+N(E146)-N(F146)</f>
        <v/>
      </c>
      <c r="H146" s="52">
        <f>K145</f>
        <v/>
      </c>
      <c r="I146" s="53" t="n"/>
      <c r="J146" s="53" t="n"/>
      <c r="K146" s="52">
        <f>H146+N(I146)-N(J146)</f>
        <v/>
      </c>
      <c r="L146" s="52">
        <f>O145</f>
        <v/>
      </c>
      <c r="M146" s="53" t="n"/>
      <c r="N146" s="53" t="n"/>
      <c r="O146" s="52">
        <f>L146+N(M146)-N(N146)</f>
        <v/>
      </c>
      <c r="P146" s="52">
        <f>S145</f>
        <v/>
      </c>
      <c r="Q146" s="53" t="n"/>
      <c r="R146" s="53" t="n"/>
      <c r="S146" s="52">
        <f>P146+N(Q146)-N(R146)</f>
        <v/>
      </c>
      <c r="T146" s="52">
        <f>W145</f>
        <v/>
      </c>
      <c r="U146" s="53" t="n"/>
      <c r="V146" s="53" t="n"/>
      <c r="W146" s="52">
        <f>T146+N(U146)-N(V146)</f>
        <v/>
      </c>
      <c r="X146" s="52">
        <f>AA145</f>
        <v/>
      </c>
      <c r="Y146" s="53" t="n"/>
      <c r="Z146" s="53" t="n"/>
      <c r="AA146" s="52">
        <f>X146+N(Y146)-N(Z146)</f>
        <v/>
      </c>
      <c r="AB146" s="52">
        <f>AE145</f>
        <v/>
      </c>
      <c r="AC146" s="53" t="n"/>
      <c r="AD146" s="53" t="n"/>
      <c r="AE146" s="52">
        <f>AB146+N(AC146)-N(AD146)</f>
        <v/>
      </c>
      <c r="AF146" s="20">
        <f>IF(ABS((D146+H146+L146+P146+T146+X146+AB146)+(N(E146)+N(I146)+N(M146)+N(Q146)+N(U146)+N(Y146)+N(AC146))-(N(F146)+N(J146)+N(N146)+N(R146)+N(V146)+N(Z146)+N(AD146))-(G146+K146+O146+S146+W146+AA146+AE146))&lt;0.0001,"OK","ОШИБКА")</f>
        <v/>
      </c>
    </row>
    <row r="147">
      <c r="A147" s="42" t="n">
        <v>46366</v>
      </c>
      <c r="B147" s="37" t="inlineStr">
        <is>
          <t>ЧТ</t>
        </is>
      </c>
      <c r="C147" s="38" t="n"/>
      <c r="D147" s="52">
        <f>G146</f>
        <v/>
      </c>
      <c r="E147" s="53" t="n"/>
      <c r="F147" s="53" t="n"/>
      <c r="G147" s="52">
        <f>D147+N(E147)-N(F147)</f>
        <v/>
      </c>
      <c r="H147" s="52">
        <f>K146</f>
        <v/>
      </c>
      <c r="I147" s="53" t="n"/>
      <c r="J147" s="53" t="n"/>
      <c r="K147" s="52">
        <f>H147+N(I147)-N(J147)</f>
        <v/>
      </c>
      <c r="L147" s="52">
        <f>O146</f>
        <v/>
      </c>
      <c r="M147" s="53" t="n"/>
      <c r="N147" s="53" t="n"/>
      <c r="O147" s="52">
        <f>L147+N(M147)-N(N147)</f>
        <v/>
      </c>
      <c r="P147" s="52">
        <f>S146</f>
        <v/>
      </c>
      <c r="Q147" s="53" t="n"/>
      <c r="R147" s="53" t="n"/>
      <c r="S147" s="52">
        <f>P147+N(Q147)-N(R147)</f>
        <v/>
      </c>
      <c r="T147" s="52">
        <f>W146</f>
        <v/>
      </c>
      <c r="U147" s="53" t="n"/>
      <c r="V147" s="53" t="n"/>
      <c r="W147" s="52">
        <f>T147+N(U147)-N(V147)</f>
        <v/>
      </c>
      <c r="X147" s="52">
        <f>AA146</f>
        <v/>
      </c>
      <c r="Y147" s="53" t="n"/>
      <c r="Z147" s="53" t="n"/>
      <c r="AA147" s="52">
        <f>X147+N(Y147)-N(Z147)</f>
        <v/>
      </c>
      <c r="AB147" s="52">
        <f>AE146</f>
        <v/>
      </c>
      <c r="AC147" s="53" t="n"/>
      <c r="AD147" s="53" t="n"/>
      <c r="AE147" s="52">
        <f>AB147+N(AC147)-N(AD147)</f>
        <v/>
      </c>
      <c r="AF147" s="20">
        <f>IF(ABS((D147+H147+L147+P147+T147+X147+AB147)+(N(E147)+N(I147)+N(M147)+N(Q147)+N(U147)+N(Y147)+N(AC147))-(N(F147)+N(J147)+N(N147)+N(R147)+N(V147)+N(Z147)+N(AD147))-(G147+K147+O147+S147+W147+AA147+AE147))&lt;0.0001,"OK","ОШИБКА")</f>
        <v/>
      </c>
    </row>
    <row r="148">
      <c r="A148" s="42" t="n">
        <v>46367</v>
      </c>
      <c r="B148" s="37" t="inlineStr">
        <is>
          <t>ПТ</t>
        </is>
      </c>
      <c r="C148" s="38" t="n"/>
      <c r="D148" s="52">
        <f>G147</f>
        <v/>
      </c>
      <c r="E148" s="53" t="n"/>
      <c r="F148" s="53" t="n"/>
      <c r="G148" s="52">
        <f>D148+N(E148)-N(F148)</f>
        <v/>
      </c>
      <c r="H148" s="52">
        <f>K147</f>
        <v/>
      </c>
      <c r="I148" s="53" t="n"/>
      <c r="J148" s="53" t="n"/>
      <c r="K148" s="52">
        <f>H148+N(I148)-N(J148)</f>
        <v/>
      </c>
      <c r="L148" s="52">
        <f>O147</f>
        <v/>
      </c>
      <c r="M148" s="53" t="n"/>
      <c r="N148" s="53" t="n"/>
      <c r="O148" s="52">
        <f>L148+N(M148)-N(N148)</f>
        <v/>
      </c>
      <c r="P148" s="52">
        <f>S147</f>
        <v/>
      </c>
      <c r="Q148" s="53" t="n"/>
      <c r="R148" s="53" t="n"/>
      <c r="S148" s="52">
        <f>P148+N(Q148)-N(R148)</f>
        <v/>
      </c>
      <c r="T148" s="52">
        <f>W147</f>
        <v/>
      </c>
      <c r="U148" s="53" t="n"/>
      <c r="V148" s="53" t="n"/>
      <c r="W148" s="52">
        <f>T148+N(U148)-N(V148)</f>
        <v/>
      </c>
      <c r="X148" s="52">
        <f>AA147</f>
        <v/>
      </c>
      <c r="Y148" s="53" t="n"/>
      <c r="Z148" s="53" t="n"/>
      <c r="AA148" s="52">
        <f>X148+N(Y148)-N(Z148)</f>
        <v/>
      </c>
      <c r="AB148" s="52">
        <f>AE147</f>
        <v/>
      </c>
      <c r="AC148" s="53" t="n"/>
      <c r="AD148" s="53" t="n"/>
      <c r="AE148" s="52">
        <f>AB148+N(AC148)-N(AD148)</f>
        <v/>
      </c>
      <c r="AF148" s="20">
        <f>IF(ABS((D148+H148+L148+P148+T148+X148+AB148)+(N(E148)+N(I148)+N(M148)+N(Q148)+N(U148)+N(Y148)+N(AC148))-(N(F148)+N(J148)+N(N148)+N(R148)+N(V148)+N(Z148)+N(AD148))-(G148+K148+O148+S148+W148+AA148+AE148))&lt;0.0001,"OK","ОШИБКА")</f>
        <v/>
      </c>
    </row>
    <row r="149">
      <c r="A149" s="42" t="n">
        <v>46368</v>
      </c>
      <c r="B149" s="37" t="inlineStr">
        <is>
          <t>СБ</t>
        </is>
      </c>
      <c r="C149" s="38" t="n"/>
      <c r="D149" s="52">
        <f>G148</f>
        <v/>
      </c>
      <c r="E149" s="53" t="n"/>
      <c r="F149" s="53" t="n"/>
      <c r="G149" s="52">
        <f>D149+N(E149)-N(F149)</f>
        <v/>
      </c>
      <c r="H149" s="52">
        <f>K148</f>
        <v/>
      </c>
      <c r="I149" s="53" t="n"/>
      <c r="J149" s="53" t="n"/>
      <c r="K149" s="52">
        <f>H149+N(I149)-N(J149)</f>
        <v/>
      </c>
      <c r="L149" s="52">
        <f>O148</f>
        <v/>
      </c>
      <c r="M149" s="53" t="n"/>
      <c r="N149" s="53" t="n"/>
      <c r="O149" s="52">
        <f>L149+N(M149)-N(N149)</f>
        <v/>
      </c>
      <c r="P149" s="52">
        <f>S148</f>
        <v/>
      </c>
      <c r="Q149" s="53" t="n"/>
      <c r="R149" s="53" t="n"/>
      <c r="S149" s="52">
        <f>P149+N(Q149)-N(R149)</f>
        <v/>
      </c>
      <c r="T149" s="52">
        <f>W148</f>
        <v/>
      </c>
      <c r="U149" s="53" t="n"/>
      <c r="V149" s="53" t="n"/>
      <c r="W149" s="52">
        <f>T149+N(U149)-N(V149)</f>
        <v/>
      </c>
      <c r="X149" s="52">
        <f>AA148</f>
        <v/>
      </c>
      <c r="Y149" s="53" t="n"/>
      <c r="Z149" s="53" t="n"/>
      <c r="AA149" s="52">
        <f>X149+N(Y149)-N(Z149)</f>
        <v/>
      </c>
      <c r="AB149" s="52">
        <f>AE148</f>
        <v/>
      </c>
      <c r="AC149" s="53" t="n"/>
      <c r="AD149" s="53" t="n"/>
      <c r="AE149" s="52">
        <f>AB149+N(AC149)-N(AD149)</f>
        <v/>
      </c>
      <c r="AF149" s="20">
        <f>IF(ABS((D149+H149+L149+P149+T149+X149+AB149)+(N(E149)+N(I149)+N(M149)+N(Q149)+N(U149)+N(Y149)+N(AC149))-(N(F149)+N(J149)+N(N149)+N(R149)+N(V149)+N(Z149)+N(AD149))-(G149+K149+O149+S149+W149+AA149+AE149))&lt;0.0001,"OK","ОШИБКА")</f>
        <v/>
      </c>
    </row>
    <row r="150">
      <c r="A150" s="42" t="n">
        <v>46369</v>
      </c>
      <c r="B150" s="37" t="inlineStr">
        <is>
          <t>ВС</t>
        </is>
      </c>
      <c r="C150" s="38" t="n"/>
      <c r="D150" s="52">
        <f>G149</f>
        <v/>
      </c>
      <c r="E150" s="53" t="n"/>
      <c r="F150" s="53" t="n"/>
      <c r="G150" s="52">
        <f>D150+N(E150)-N(F150)</f>
        <v/>
      </c>
      <c r="H150" s="52">
        <f>K149</f>
        <v/>
      </c>
      <c r="I150" s="53" t="n"/>
      <c r="J150" s="53" t="n"/>
      <c r="K150" s="52">
        <f>H150+N(I150)-N(J150)</f>
        <v/>
      </c>
      <c r="L150" s="52">
        <f>O149</f>
        <v/>
      </c>
      <c r="M150" s="53" t="n"/>
      <c r="N150" s="53" t="n"/>
      <c r="O150" s="52">
        <f>L150+N(M150)-N(N150)</f>
        <v/>
      </c>
      <c r="P150" s="52">
        <f>S149</f>
        <v/>
      </c>
      <c r="Q150" s="53" t="n"/>
      <c r="R150" s="53" t="n"/>
      <c r="S150" s="52">
        <f>P150+N(Q150)-N(R150)</f>
        <v/>
      </c>
      <c r="T150" s="52">
        <f>W149</f>
        <v/>
      </c>
      <c r="U150" s="53" t="n"/>
      <c r="V150" s="53" t="n"/>
      <c r="W150" s="52">
        <f>T150+N(U150)-N(V150)</f>
        <v/>
      </c>
      <c r="X150" s="52">
        <f>AA149</f>
        <v/>
      </c>
      <c r="Y150" s="53" t="n"/>
      <c r="Z150" s="53" t="n"/>
      <c r="AA150" s="52">
        <f>X150+N(Y150)-N(Z150)</f>
        <v/>
      </c>
      <c r="AB150" s="52">
        <f>AE149</f>
        <v/>
      </c>
      <c r="AC150" s="53" t="n"/>
      <c r="AD150" s="53" t="n"/>
      <c r="AE150" s="52">
        <f>AB150+N(AC150)-N(AD150)</f>
        <v/>
      </c>
      <c r="AF150" s="20">
        <f>IF(ABS((D150+H150+L150+P150+T150+X150+AB150)+(N(E150)+N(I150)+N(M150)+N(Q150)+N(U150)+N(Y150)+N(AC150))-(N(F150)+N(J150)+N(N150)+N(R150)+N(V150)+N(Z150)+N(AD150))-(G150+K150+O150+S150+W150+AA150+AE150))&lt;0.0001,"OK","ОШИБКА")</f>
        <v/>
      </c>
    </row>
    <row r="151">
      <c r="A151" s="42" t="n">
        <v>46370</v>
      </c>
      <c r="B151" s="37" t="inlineStr">
        <is>
          <t>ПН</t>
        </is>
      </c>
      <c r="C151" s="38" t="n"/>
      <c r="D151" s="52">
        <f>G150</f>
        <v/>
      </c>
      <c r="E151" s="53" t="n"/>
      <c r="F151" s="53" t="n"/>
      <c r="G151" s="52">
        <f>D151+N(E151)-N(F151)</f>
        <v/>
      </c>
      <c r="H151" s="52">
        <f>K150</f>
        <v/>
      </c>
      <c r="I151" s="53" t="n"/>
      <c r="J151" s="53" t="n"/>
      <c r="K151" s="52">
        <f>H151+N(I151)-N(J151)</f>
        <v/>
      </c>
      <c r="L151" s="52">
        <f>O150</f>
        <v/>
      </c>
      <c r="M151" s="53" t="n"/>
      <c r="N151" s="53" t="n"/>
      <c r="O151" s="52">
        <f>L151+N(M151)-N(N151)</f>
        <v/>
      </c>
      <c r="P151" s="52">
        <f>S150</f>
        <v/>
      </c>
      <c r="Q151" s="53" t="n"/>
      <c r="R151" s="53" t="n"/>
      <c r="S151" s="52">
        <f>P151+N(Q151)-N(R151)</f>
        <v/>
      </c>
      <c r="T151" s="52">
        <f>W150</f>
        <v/>
      </c>
      <c r="U151" s="53" t="n"/>
      <c r="V151" s="53" t="n"/>
      <c r="W151" s="52">
        <f>T151+N(U151)-N(V151)</f>
        <v/>
      </c>
      <c r="X151" s="52">
        <f>AA150</f>
        <v/>
      </c>
      <c r="Y151" s="53" t="n"/>
      <c r="Z151" s="53" t="n"/>
      <c r="AA151" s="52">
        <f>X151+N(Y151)-N(Z151)</f>
        <v/>
      </c>
      <c r="AB151" s="52">
        <f>AE150</f>
        <v/>
      </c>
      <c r="AC151" s="53" t="n"/>
      <c r="AD151" s="53" t="n"/>
      <c r="AE151" s="52">
        <f>AB151+N(AC151)-N(AD151)</f>
        <v/>
      </c>
      <c r="AF151" s="20">
        <f>IF(ABS((D151+H151+L151+P151+T151+X151+AB151)+(N(E151)+N(I151)+N(M151)+N(Q151)+N(U151)+N(Y151)+N(AC151))-(N(F151)+N(J151)+N(N151)+N(R151)+N(V151)+N(Z151)+N(AD151))-(G151+K151+O151+S151+W151+AA151+AE151))&lt;0.0001,"OK","ОШИБКА")</f>
        <v/>
      </c>
    </row>
    <row r="152">
      <c r="A152" s="42" t="n">
        <v>46371</v>
      </c>
      <c r="B152" s="37" t="inlineStr">
        <is>
          <t>ВТ</t>
        </is>
      </c>
      <c r="C152" s="38" t="n"/>
      <c r="D152" s="52">
        <f>G151</f>
        <v/>
      </c>
      <c r="E152" s="53" t="n"/>
      <c r="F152" s="53" t="n"/>
      <c r="G152" s="52">
        <f>D152+N(E152)-N(F152)</f>
        <v/>
      </c>
      <c r="H152" s="52">
        <f>K151</f>
        <v/>
      </c>
      <c r="I152" s="53" t="n"/>
      <c r="J152" s="53" t="n"/>
      <c r="K152" s="52">
        <f>H152+N(I152)-N(J152)</f>
        <v/>
      </c>
      <c r="L152" s="52">
        <f>O151</f>
        <v/>
      </c>
      <c r="M152" s="53" t="n"/>
      <c r="N152" s="53" t="n"/>
      <c r="O152" s="52">
        <f>L152+N(M152)-N(N152)</f>
        <v/>
      </c>
      <c r="P152" s="52">
        <f>S151</f>
        <v/>
      </c>
      <c r="Q152" s="53" t="n"/>
      <c r="R152" s="53" t="n"/>
      <c r="S152" s="52">
        <f>P152+N(Q152)-N(R152)</f>
        <v/>
      </c>
      <c r="T152" s="52">
        <f>W151</f>
        <v/>
      </c>
      <c r="U152" s="53" t="n"/>
      <c r="V152" s="53" t="n"/>
      <c r="W152" s="52">
        <f>T152+N(U152)-N(V152)</f>
        <v/>
      </c>
      <c r="X152" s="52">
        <f>AA151</f>
        <v/>
      </c>
      <c r="Y152" s="53" t="n"/>
      <c r="Z152" s="53" t="n"/>
      <c r="AA152" s="52">
        <f>X152+N(Y152)-N(Z152)</f>
        <v/>
      </c>
      <c r="AB152" s="52">
        <f>AE151</f>
        <v/>
      </c>
      <c r="AC152" s="53" t="n"/>
      <c r="AD152" s="53" t="n"/>
      <c r="AE152" s="52">
        <f>AB152+N(AC152)-N(AD152)</f>
        <v/>
      </c>
      <c r="AF152" s="20">
        <f>IF(ABS((D152+H152+L152+P152+T152+X152+AB152)+(N(E152)+N(I152)+N(M152)+N(Q152)+N(U152)+N(Y152)+N(AC152))-(N(F152)+N(J152)+N(N152)+N(R152)+N(V152)+N(Z152)+N(AD152))-(G152+K152+O152+S152+W152+AA152+AE152))&lt;0.0001,"OK","ОШИБКА")</f>
        <v/>
      </c>
    </row>
    <row r="153">
      <c r="A153" s="42" t="n">
        <v>46372</v>
      </c>
      <c r="B153" s="37" t="inlineStr">
        <is>
          <t>СР</t>
        </is>
      </c>
      <c r="C153" s="38" t="n"/>
      <c r="D153" s="52">
        <f>G152</f>
        <v/>
      </c>
      <c r="E153" s="53" t="n"/>
      <c r="F153" s="53" t="n"/>
      <c r="G153" s="52">
        <f>D153+N(E153)-N(F153)</f>
        <v/>
      </c>
      <c r="H153" s="52">
        <f>K152</f>
        <v/>
      </c>
      <c r="I153" s="53" t="n"/>
      <c r="J153" s="53" t="n"/>
      <c r="K153" s="52">
        <f>H153+N(I153)-N(J153)</f>
        <v/>
      </c>
      <c r="L153" s="52">
        <f>O152</f>
        <v/>
      </c>
      <c r="M153" s="53" t="n"/>
      <c r="N153" s="53" t="n"/>
      <c r="O153" s="52">
        <f>L153+N(M153)-N(N153)</f>
        <v/>
      </c>
      <c r="P153" s="52">
        <f>S152</f>
        <v/>
      </c>
      <c r="Q153" s="53" t="n"/>
      <c r="R153" s="53" t="n"/>
      <c r="S153" s="52">
        <f>P153+N(Q153)-N(R153)</f>
        <v/>
      </c>
      <c r="T153" s="52">
        <f>W152</f>
        <v/>
      </c>
      <c r="U153" s="53" t="n"/>
      <c r="V153" s="53" t="n"/>
      <c r="W153" s="52">
        <f>T153+N(U153)-N(V153)</f>
        <v/>
      </c>
      <c r="X153" s="52">
        <f>AA152</f>
        <v/>
      </c>
      <c r="Y153" s="53" t="n"/>
      <c r="Z153" s="53" t="n"/>
      <c r="AA153" s="52">
        <f>X153+N(Y153)-N(Z153)</f>
        <v/>
      </c>
      <c r="AB153" s="52">
        <f>AE152</f>
        <v/>
      </c>
      <c r="AC153" s="53" t="n"/>
      <c r="AD153" s="53" t="n"/>
      <c r="AE153" s="52">
        <f>AB153+N(AC153)-N(AD153)</f>
        <v/>
      </c>
      <c r="AF153" s="20">
        <f>IF(ABS((D153+H153+L153+P153+T153+X153+AB153)+(N(E153)+N(I153)+N(M153)+N(Q153)+N(U153)+N(Y153)+N(AC153))-(N(F153)+N(J153)+N(N153)+N(R153)+N(V153)+N(Z153)+N(AD153))-(G153+K153+O153+S153+W153+AA153+AE153))&lt;0.0001,"OK","ОШИБКА")</f>
        <v/>
      </c>
    </row>
    <row r="154">
      <c r="A154" s="42" t="n">
        <v>46373</v>
      </c>
      <c r="B154" s="37" t="inlineStr">
        <is>
          <t>ЧТ</t>
        </is>
      </c>
      <c r="C154" s="38" t="n"/>
      <c r="D154" s="52">
        <f>G153</f>
        <v/>
      </c>
      <c r="E154" s="53" t="n"/>
      <c r="F154" s="53" t="n"/>
      <c r="G154" s="52">
        <f>D154+N(E154)-N(F154)</f>
        <v/>
      </c>
      <c r="H154" s="52">
        <f>K153</f>
        <v/>
      </c>
      <c r="I154" s="53" t="n"/>
      <c r="J154" s="53" t="n"/>
      <c r="K154" s="52">
        <f>H154+N(I154)-N(J154)</f>
        <v/>
      </c>
      <c r="L154" s="52">
        <f>O153</f>
        <v/>
      </c>
      <c r="M154" s="53" t="n"/>
      <c r="N154" s="53" t="n"/>
      <c r="O154" s="52">
        <f>L154+N(M154)-N(N154)</f>
        <v/>
      </c>
      <c r="P154" s="52">
        <f>S153</f>
        <v/>
      </c>
      <c r="Q154" s="53" t="n"/>
      <c r="R154" s="53" t="n"/>
      <c r="S154" s="52">
        <f>P154+N(Q154)-N(R154)</f>
        <v/>
      </c>
      <c r="T154" s="52">
        <f>W153</f>
        <v/>
      </c>
      <c r="U154" s="53" t="n"/>
      <c r="V154" s="53" t="n"/>
      <c r="W154" s="52">
        <f>T154+N(U154)-N(V154)</f>
        <v/>
      </c>
      <c r="X154" s="52">
        <f>AA153</f>
        <v/>
      </c>
      <c r="Y154" s="53" t="n"/>
      <c r="Z154" s="53" t="n"/>
      <c r="AA154" s="52">
        <f>X154+N(Y154)-N(Z154)</f>
        <v/>
      </c>
      <c r="AB154" s="52">
        <f>AE153</f>
        <v/>
      </c>
      <c r="AC154" s="53" t="n"/>
      <c r="AD154" s="53" t="n"/>
      <c r="AE154" s="52">
        <f>AB154+N(AC154)-N(AD154)</f>
        <v/>
      </c>
      <c r="AF154" s="20">
        <f>IF(ABS((D154+H154+L154+P154+T154+X154+AB154)+(N(E154)+N(I154)+N(M154)+N(Q154)+N(U154)+N(Y154)+N(AC154))-(N(F154)+N(J154)+N(N154)+N(R154)+N(V154)+N(Z154)+N(AD154))-(G154+K154+O154+S154+W154+AA154+AE154))&lt;0.0001,"OK","ОШИБКА")</f>
        <v/>
      </c>
    </row>
    <row r="155">
      <c r="A155" s="42" t="n">
        <v>46374</v>
      </c>
      <c r="B155" s="37" t="inlineStr">
        <is>
          <t>ПТ</t>
        </is>
      </c>
      <c r="C155" s="38" t="n"/>
      <c r="D155" s="52">
        <f>G154</f>
        <v/>
      </c>
      <c r="E155" s="53" t="n"/>
      <c r="F155" s="53" t="n"/>
      <c r="G155" s="52">
        <f>D155+N(E155)-N(F155)</f>
        <v/>
      </c>
      <c r="H155" s="52">
        <f>K154</f>
        <v/>
      </c>
      <c r="I155" s="53" t="n"/>
      <c r="J155" s="53" t="n"/>
      <c r="K155" s="52">
        <f>H155+N(I155)-N(J155)</f>
        <v/>
      </c>
      <c r="L155" s="52">
        <f>O154</f>
        <v/>
      </c>
      <c r="M155" s="53" t="n"/>
      <c r="N155" s="53" t="n"/>
      <c r="O155" s="52">
        <f>L155+N(M155)-N(N155)</f>
        <v/>
      </c>
      <c r="P155" s="52">
        <f>S154</f>
        <v/>
      </c>
      <c r="Q155" s="53" t="n"/>
      <c r="R155" s="53" t="n"/>
      <c r="S155" s="52">
        <f>P155+N(Q155)-N(R155)</f>
        <v/>
      </c>
      <c r="T155" s="52">
        <f>W154</f>
        <v/>
      </c>
      <c r="U155" s="53" t="n"/>
      <c r="V155" s="53" t="n"/>
      <c r="W155" s="52">
        <f>T155+N(U155)-N(V155)</f>
        <v/>
      </c>
      <c r="X155" s="52">
        <f>AA154</f>
        <v/>
      </c>
      <c r="Y155" s="53" t="n"/>
      <c r="Z155" s="53" t="n"/>
      <c r="AA155" s="52">
        <f>X155+N(Y155)-N(Z155)</f>
        <v/>
      </c>
      <c r="AB155" s="52">
        <f>AE154</f>
        <v/>
      </c>
      <c r="AC155" s="53" t="n"/>
      <c r="AD155" s="53" t="n"/>
      <c r="AE155" s="52">
        <f>AB155+N(AC155)-N(AD155)</f>
        <v/>
      </c>
      <c r="AF155" s="20">
        <f>IF(ABS((D155+H155+L155+P155+T155+X155+AB155)+(N(E155)+N(I155)+N(M155)+N(Q155)+N(U155)+N(Y155)+N(AC155))-(N(F155)+N(J155)+N(N155)+N(R155)+N(V155)+N(Z155)+N(AD155))-(G155+K155+O155+S155+W155+AA155+AE155))&lt;0.0001,"OK","ОШИБКА")</f>
        <v/>
      </c>
    </row>
    <row r="156">
      <c r="A156" s="42" t="n">
        <v>46375</v>
      </c>
      <c r="B156" s="37" t="inlineStr">
        <is>
          <t>СБ</t>
        </is>
      </c>
      <c r="C156" s="38" t="n"/>
      <c r="D156" s="52">
        <f>G155</f>
        <v/>
      </c>
      <c r="E156" s="53" t="n"/>
      <c r="F156" s="53" t="n"/>
      <c r="G156" s="52">
        <f>D156+N(E156)-N(F156)</f>
        <v/>
      </c>
      <c r="H156" s="52">
        <f>K155</f>
        <v/>
      </c>
      <c r="I156" s="53" t="n"/>
      <c r="J156" s="53" t="n"/>
      <c r="K156" s="52">
        <f>H156+N(I156)-N(J156)</f>
        <v/>
      </c>
      <c r="L156" s="52">
        <f>O155</f>
        <v/>
      </c>
      <c r="M156" s="53" t="n"/>
      <c r="N156" s="53" t="n"/>
      <c r="O156" s="52">
        <f>L156+N(M156)-N(N156)</f>
        <v/>
      </c>
      <c r="P156" s="52">
        <f>S155</f>
        <v/>
      </c>
      <c r="Q156" s="53" t="n"/>
      <c r="R156" s="53" t="n"/>
      <c r="S156" s="52">
        <f>P156+N(Q156)-N(R156)</f>
        <v/>
      </c>
      <c r="T156" s="52">
        <f>W155</f>
        <v/>
      </c>
      <c r="U156" s="53" t="n"/>
      <c r="V156" s="53" t="n"/>
      <c r="W156" s="52">
        <f>T156+N(U156)-N(V156)</f>
        <v/>
      </c>
      <c r="X156" s="52">
        <f>AA155</f>
        <v/>
      </c>
      <c r="Y156" s="53" t="n"/>
      <c r="Z156" s="53" t="n"/>
      <c r="AA156" s="52">
        <f>X156+N(Y156)-N(Z156)</f>
        <v/>
      </c>
      <c r="AB156" s="52">
        <f>AE155</f>
        <v/>
      </c>
      <c r="AC156" s="53" t="n"/>
      <c r="AD156" s="53" t="n"/>
      <c r="AE156" s="52">
        <f>AB156+N(AC156)-N(AD156)</f>
        <v/>
      </c>
      <c r="AF156" s="20">
        <f>IF(ABS((D156+H156+L156+P156+T156+X156+AB156)+(N(E156)+N(I156)+N(M156)+N(Q156)+N(U156)+N(Y156)+N(AC156))-(N(F156)+N(J156)+N(N156)+N(R156)+N(V156)+N(Z156)+N(AD156))-(G156+K156+O156+S156+W156+AA156+AE156))&lt;0.0001,"OK","ОШИБКА")</f>
        <v/>
      </c>
    </row>
    <row r="157">
      <c r="A157" s="42" t="n">
        <v>46376</v>
      </c>
      <c r="B157" s="37" t="inlineStr">
        <is>
          <t>ВС</t>
        </is>
      </c>
      <c r="C157" s="38" t="n"/>
      <c r="D157" s="52">
        <f>G156</f>
        <v/>
      </c>
      <c r="E157" s="53" t="n"/>
      <c r="F157" s="53" t="n"/>
      <c r="G157" s="52">
        <f>D157+N(E157)-N(F157)</f>
        <v/>
      </c>
      <c r="H157" s="52">
        <f>K156</f>
        <v/>
      </c>
      <c r="I157" s="53" t="n"/>
      <c r="J157" s="53" t="n"/>
      <c r="K157" s="52">
        <f>H157+N(I157)-N(J157)</f>
        <v/>
      </c>
      <c r="L157" s="52">
        <f>O156</f>
        <v/>
      </c>
      <c r="M157" s="53" t="n"/>
      <c r="N157" s="53" t="n"/>
      <c r="O157" s="52">
        <f>L157+N(M157)-N(N157)</f>
        <v/>
      </c>
      <c r="P157" s="52">
        <f>S156</f>
        <v/>
      </c>
      <c r="Q157" s="53" t="n"/>
      <c r="R157" s="53" t="n"/>
      <c r="S157" s="52">
        <f>P157+N(Q157)-N(R157)</f>
        <v/>
      </c>
      <c r="T157" s="52">
        <f>W156</f>
        <v/>
      </c>
      <c r="U157" s="53" t="n"/>
      <c r="V157" s="53" t="n"/>
      <c r="W157" s="52">
        <f>T157+N(U157)-N(V157)</f>
        <v/>
      </c>
      <c r="X157" s="52">
        <f>AA156</f>
        <v/>
      </c>
      <c r="Y157" s="53" t="n"/>
      <c r="Z157" s="53" t="n"/>
      <c r="AA157" s="52">
        <f>X157+N(Y157)-N(Z157)</f>
        <v/>
      </c>
      <c r="AB157" s="52">
        <f>AE156</f>
        <v/>
      </c>
      <c r="AC157" s="53" t="n"/>
      <c r="AD157" s="53" t="n"/>
      <c r="AE157" s="52">
        <f>AB157+N(AC157)-N(AD157)</f>
        <v/>
      </c>
      <c r="AF157" s="20">
        <f>IF(ABS((D157+H157+L157+P157+T157+X157+AB157)+(N(E157)+N(I157)+N(M157)+N(Q157)+N(U157)+N(Y157)+N(AC157))-(N(F157)+N(J157)+N(N157)+N(R157)+N(V157)+N(Z157)+N(AD157))-(G157+K157+O157+S157+W157+AA157+AE157))&lt;0.0001,"OK","ОШИБКА")</f>
        <v/>
      </c>
    </row>
    <row r="158">
      <c r="A158" s="42" t="n">
        <v>46377</v>
      </c>
      <c r="B158" s="37" t="inlineStr">
        <is>
          <t>ПН</t>
        </is>
      </c>
      <c r="C158" s="38" t="n"/>
      <c r="D158" s="52">
        <f>G157</f>
        <v/>
      </c>
      <c r="E158" s="53" t="n"/>
      <c r="F158" s="53" t="n"/>
      <c r="G158" s="52">
        <f>D158+N(E158)-N(F158)</f>
        <v/>
      </c>
      <c r="H158" s="52">
        <f>K157</f>
        <v/>
      </c>
      <c r="I158" s="53" t="n"/>
      <c r="J158" s="53" t="n"/>
      <c r="K158" s="52">
        <f>H158+N(I158)-N(J158)</f>
        <v/>
      </c>
      <c r="L158" s="52">
        <f>O157</f>
        <v/>
      </c>
      <c r="M158" s="53" t="n"/>
      <c r="N158" s="53" t="n"/>
      <c r="O158" s="52">
        <f>L158+N(M158)-N(N158)</f>
        <v/>
      </c>
      <c r="P158" s="52">
        <f>S157</f>
        <v/>
      </c>
      <c r="Q158" s="53" t="n"/>
      <c r="R158" s="53" t="n"/>
      <c r="S158" s="52">
        <f>P158+N(Q158)-N(R158)</f>
        <v/>
      </c>
      <c r="T158" s="52">
        <f>W157</f>
        <v/>
      </c>
      <c r="U158" s="53" t="n"/>
      <c r="V158" s="53" t="n"/>
      <c r="W158" s="52">
        <f>T158+N(U158)-N(V158)</f>
        <v/>
      </c>
      <c r="X158" s="52">
        <f>AA157</f>
        <v/>
      </c>
      <c r="Y158" s="53" t="n"/>
      <c r="Z158" s="53" t="n"/>
      <c r="AA158" s="52">
        <f>X158+N(Y158)-N(Z158)</f>
        <v/>
      </c>
      <c r="AB158" s="52">
        <f>AE157</f>
        <v/>
      </c>
      <c r="AC158" s="53" t="n"/>
      <c r="AD158" s="53" t="n"/>
      <c r="AE158" s="52">
        <f>AB158+N(AC158)-N(AD158)</f>
        <v/>
      </c>
      <c r="AF158" s="20">
        <f>IF(ABS((D158+H158+L158+P158+T158+X158+AB158)+(N(E158)+N(I158)+N(M158)+N(Q158)+N(U158)+N(Y158)+N(AC158))-(N(F158)+N(J158)+N(N158)+N(R158)+N(V158)+N(Z158)+N(AD158))-(G158+K158+O158+S158+W158+AA158+AE158))&lt;0.0001,"OK","ОШИБКА")</f>
        <v/>
      </c>
    </row>
    <row r="159">
      <c r="A159" s="42" t="n">
        <v>46378</v>
      </c>
      <c r="B159" s="37" t="inlineStr">
        <is>
          <t>ВТ</t>
        </is>
      </c>
      <c r="C159" s="38" t="n"/>
      <c r="D159" s="52">
        <f>G158</f>
        <v/>
      </c>
      <c r="E159" s="53" t="n"/>
      <c r="F159" s="53" t="n"/>
      <c r="G159" s="52">
        <f>D159+N(E159)-N(F159)</f>
        <v/>
      </c>
      <c r="H159" s="52">
        <f>K158</f>
        <v/>
      </c>
      <c r="I159" s="53" t="n"/>
      <c r="J159" s="53" t="n"/>
      <c r="K159" s="52">
        <f>H159+N(I159)-N(J159)</f>
        <v/>
      </c>
      <c r="L159" s="52">
        <f>O158</f>
        <v/>
      </c>
      <c r="M159" s="53" t="n"/>
      <c r="N159" s="53" t="n"/>
      <c r="O159" s="52">
        <f>L159+N(M159)-N(N159)</f>
        <v/>
      </c>
      <c r="P159" s="52">
        <f>S158</f>
        <v/>
      </c>
      <c r="Q159" s="53" t="n"/>
      <c r="R159" s="53" t="n"/>
      <c r="S159" s="52">
        <f>P159+N(Q159)-N(R159)</f>
        <v/>
      </c>
      <c r="T159" s="52">
        <f>W158</f>
        <v/>
      </c>
      <c r="U159" s="53" t="n"/>
      <c r="V159" s="53" t="n"/>
      <c r="W159" s="52">
        <f>T159+N(U159)-N(V159)</f>
        <v/>
      </c>
      <c r="X159" s="52">
        <f>AA158</f>
        <v/>
      </c>
      <c r="Y159" s="53" t="n"/>
      <c r="Z159" s="53" t="n"/>
      <c r="AA159" s="52">
        <f>X159+N(Y159)-N(Z159)</f>
        <v/>
      </c>
      <c r="AB159" s="52">
        <f>AE158</f>
        <v/>
      </c>
      <c r="AC159" s="53" t="n"/>
      <c r="AD159" s="53" t="n"/>
      <c r="AE159" s="52">
        <f>AB159+N(AC159)-N(AD159)</f>
        <v/>
      </c>
      <c r="AF159" s="20">
        <f>IF(ABS((D159+H159+L159+P159+T159+X159+AB159)+(N(E159)+N(I159)+N(M159)+N(Q159)+N(U159)+N(Y159)+N(AC159))-(N(F159)+N(J159)+N(N159)+N(R159)+N(V159)+N(Z159)+N(AD159))-(G159+K159+O159+S159+W159+AA159+AE159))&lt;0.0001,"OK","ОШИБКА")</f>
        <v/>
      </c>
    </row>
    <row r="160">
      <c r="A160" s="42" t="n">
        <v>46379</v>
      </c>
      <c r="B160" s="37" t="inlineStr">
        <is>
          <t>СР</t>
        </is>
      </c>
      <c r="C160" s="38" t="n"/>
      <c r="D160" s="52">
        <f>G159</f>
        <v/>
      </c>
      <c r="E160" s="53" t="n"/>
      <c r="F160" s="53" t="n"/>
      <c r="G160" s="52">
        <f>D160+N(E160)-N(F160)</f>
        <v/>
      </c>
      <c r="H160" s="52">
        <f>K159</f>
        <v/>
      </c>
      <c r="I160" s="53" t="n"/>
      <c r="J160" s="53" t="n"/>
      <c r="K160" s="52">
        <f>H160+N(I160)-N(J160)</f>
        <v/>
      </c>
      <c r="L160" s="52">
        <f>O159</f>
        <v/>
      </c>
      <c r="M160" s="53" t="n"/>
      <c r="N160" s="53" t="n"/>
      <c r="O160" s="52">
        <f>L160+N(M160)-N(N160)</f>
        <v/>
      </c>
      <c r="P160" s="52">
        <f>S159</f>
        <v/>
      </c>
      <c r="Q160" s="53" t="n"/>
      <c r="R160" s="53" t="n"/>
      <c r="S160" s="52">
        <f>P160+N(Q160)-N(R160)</f>
        <v/>
      </c>
      <c r="T160" s="52">
        <f>W159</f>
        <v/>
      </c>
      <c r="U160" s="53" t="n"/>
      <c r="V160" s="53" t="n"/>
      <c r="W160" s="52">
        <f>T160+N(U160)-N(V160)</f>
        <v/>
      </c>
      <c r="X160" s="52">
        <f>AA159</f>
        <v/>
      </c>
      <c r="Y160" s="53" t="n"/>
      <c r="Z160" s="53" t="n"/>
      <c r="AA160" s="52">
        <f>X160+N(Y160)-N(Z160)</f>
        <v/>
      </c>
      <c r="AB160" s="52">
        <f>AE159</f>
        <v/>
      </c>
      <c r="AC160" s="53" t="n"/>
      <c r="AD160" s="53" t="n"/>
      <c r="AE160" s="52">
        <f>AB160+N(AC160)-N(AD160)</f>
        <v/>
      </c>
      <c r="AF160" s="20">
        <f>IF(ABS((D160+H160+L160+P160+T160+X160+AB160)+(N(E160)+N(I160)+N(M160)+N(Q160)+N(U160)+N(Y160)+N(AC160))-(N(F160)+N(J160)+N(N160)+N(R160)+N(V160)+N(Z160)+N(AD160))-(G160+K160+O160+S160+W160+AA160+AE160))&lt;0.0001,"OK","ОШИБКА")</f>
        <v/>
      </c>
    </row>
    <row r="161">
      <c r="A161" s="42" t="n">
        <v>46380</v>
      </c>
      <c r="B161" s="37" t="inlineStr">
        <is>
          <t>ЧТ</t>
        </is>
      </c>
      <c r="C161" s="38" t="n"/>
      <c r="D161" s="52">
        <f>G160</f>
        <v/>
      </c>
      <c r="E161" s="53" t="n"/>
      <c r="F161" s="53" t="n"/>
      <c r="G161" s="52">
        <f>D161+N(E161)-N(F161)</f>
        <v/>
      </c>
      <c r="H161" s="52">
        <f>K160</f>
        <v/>
      </c>
      <c r="I161" s="53" t="n"/>
      <c r="J161" s="53" t="n"/>
      <c r="K161" s="52">
        <f>H161+N(I161)-N(J161)</f>
        <v/>
      </c>
      <c r="L161" s="52">
        <f>O160</f>
        <v/>
      </c>
      <c r="M161" s="53" t="n"/>
      <c r="N161" s="53" t="n"/>
      <c r="O161" s="52">
        <f>L161+N(M161)-N(N161)</f>
        <v/>
      </c>
      <c r="P161" s="52">
        <f>S160</f>
        <v/>
      </c>
      <c r="Q161" s="53" t="n"/>
      <c r="R161" s="53" t="n"/>
      <c r="S161" s="52">
        <f>P161+N(Q161)-N(R161)</f>
        <v/>
      </c>
      <c r="T161" s="52">
        <f>W160</f>
        <v/>
      </c>
      <c r="U161" s="53" t="n"/>
      <c r="V161" s="53" t="n"/>
      <c r="W161" s="52">
        <f>T161+N(U161)-N(V161)</f>
        <v/>
      </c>
      <c r="X161" s="52">
        <f>AA160</f>
        <v/>
      </c>
      <c r="Y161" s="53" t="n"/>
      <c r="Z161" s="53" t="n"/>
      <c r="AA161" s="52">
        <f>X161+N(Y161)-N(Z161)</f>
        <v/>
      </c>
      <c r="AB161" s="52">
        <f>AE160</f>
        <v/>
      </c>
      <c r="AC161" s="53" t="n"/>
      <c r="AD161" s="53" t="n"/>
      <c r="AE161" s="52">
        <f>AB161+N(AC161)-N(AD161)</f>
        <v/>
      </c>
      <c r="AF161" s="20">
        <f>IF(ABS((D161+H161+L161+P161+T161+X161+AB161)+(N(E161)+N(I161)+N(M161)+N(Q161)+N(U161)+N(Y161)+N(AC161))-(N(F161)+N(J161)+N(N161)+N(R161)+N(V161)+N(Z161)+N(AD161))-(G161+K161+O161+S161+W161+AA161+AE161))&lt;0.0001,"OK","ОШИБКА")</f>
        <v/>
      </c>
    </row>
    <row r="162">
      <c r="A162" s="42" t="n">
        <v>46381</v>
      </c>
      <c r="B162" s="37" t="inlineStr">
        <is>
          <t>ПТ</t>
        </is>
      </c>
      <c r="C162" s="38" t="n"/>
      <c r="D162" s="52">
        <f>G161</f>
        <v/>
      </c>
      <c r="E162" s="53" t="n"/>
      <c r="F162" s="53" t="n"/>
      <c r="G162" s="52">
        <f>D162+N(E162)-N(F162)</f>
        <v/>
      </c>
      <c r="H162" s="52">
        <f>K161</f>
        <v/>
      </c>
      <c r="I162" s="53" t="n"/>
      <c r="J162" s="53" t="n"/>
      <c r="K162" s="52">
        <f>H162+N(I162)-N(J162)</f>
        <v/>
      </c>
      <c r="L162" s="52">
        <f>O161</f>
        <v/>
      </c>
      <c r="M162" s="53" t="n"/>
      <c r="N162" s="53" t="n"/>
      <c r="O162" s="52">
        <f>L162+N(M162)-N(N162)</f>
        <v/>
      </c>
      <c r="P162" s="52">
        <f>S161</f>
        <v/>
      </c>
      <c r="Q162" s="53" t="n"/>
      <c r="R162" s="53" t="n"/>
      <c r="S162" s="52">
        <f>P162+N(Q162)-N(R162)</f>
        <v/>
      </c>
      <c r="T162" s="52">
        <f>W161</f>
        <v/>
      </c>
      <c r="U162" s="53" t="n"/>
      <c r="V162" s="53" t="n"/>
      <c r="W162" s="52">
        <f>T162+N(U162)-N(V162)</f>
        <v/>
      </c>
      <c r="X162" s="52">
        <f>AA161</f>
        <v/>
      </c>
      <c r="Y162" s="53" t="n"/>
      <c r="Z162" s="53" t="n"/>
      <c r="AA162" s="52">
        <f>X162+N(Y162)-N(Z162)</f>
        <v/>
      </c>
      <c r="AB162" s="52">
        <f>AE161</f>
        <v/>
      </c>
      <c r="AC162" s="53" t="n"/>
      <c r="AD162" s="53" t="n"/>
      <c r="AE162" s="52">
        <f>AB162+N(AC162)-N(AD162)</f>
        <v/>
      </c>
      <c r="AF162" s="20">
        <f>IF(ABS((D162+H162+L162+P162+T162+X162+AB162)+(N(E162)+N(I162)+N(M162)+N(Q162)+N(U162)+N(Y162)+N(AC162))-(N(F162)+N(J162)+N(N162)+N(R162)+N(V162)+N(Z162)+N(AD162))-(G162+K162+O162+S162+W162+AA162+AE162))&lt;0.0001,"OK","ОШИБКА")</f>
        <v/>
      </c>
    </row>
    <row r="163">
      <c r="A163" s="42" t="n">
        <v>46382</v>
      </c>
      <c r="B163" s="37" t="inlineStr">
        <is>
          <t>СБ</t>
        </is>
      </c>
      <c r="C163" s="38" t="n"/>
      <c r="D163" s="52">
        <f>G162</f>
        <v/>
      </c>
      <c r="E163" s="53" t="n"/>
      <c r="F163" s="53" t="n"/>
      <c r="G163" s="52">
        <f>D163+N(E163)-N(F163)</f>
        <v/>
      </c>
      <c r="H163" s="52">
        <f>K162</f>
        <v/>
      </c>
      <c r="I163" s="53" t="n"/>
      <c r="J163" s="53" t="n"/>
      <c r="K163" s="52">
        <f>H163+N(I163)-N(J163)</f>
        <v/>
      </c>
      <c r="L163" s="52">
        <f>O162</f>
        <v/>
      </c>
      <c r="M163" s="53" t="n"/>
      <c r="N163" s="53" t="n"/>
      <c r="O163" s="52">
        <f>L163+N(M163)-N(N163)</f>
        <v/>
      </c>
      <c r="P163" s="52">
        <f>S162</f>
        <v/>
      </c>
      <c r="Q163" s="53" t="n"/>
      <c r="R163" s="53" t="n"/>
      <c r="S163" s="52">
        <f>P163+N(Q163)-N(R163)</f>
        <v/>
      </c>
      <c r="T163" s="52">
        <f>W162</f>
        <v/>
      </c>
      <c r="U163" s="53" t="n"/>
      <c r="V163" s="53" t="n"/>
      <c r="W163" s="52">
        <f>T163+N(U163)-N(V163)</f>
        <v/>
      </c>
      <c r="X163" s="52">
        <f>AA162</f>
        <v/>
      </c>
      <c r="Y163" s="53" t="n"/>
      <c r="Z163" s="53" t="n"/>
      <c r="AA163" s="52">
        <f>X163+N(Y163)-N(Z163)</f>
        <v/>
      </c>
      <c r="AB163" s="52">
        <f>AE162</f>
        <v/>
      </c>
      <c r="AC163" s="53" t="n"/>
      <c r="AD163" s="53" t="n"/>
      <c r="AE163" s="52">
        <f>AB163+N(AC163)-N(AD163)</f>
        <v/>
      </c>
      <c r="AF163" s="20">
        <f>IF(ABS((D163+H163+L163+P163+T163+X163+AB163)+(N(E163)+N(I163)+N(M163)+N(Q163)+N(U163)+N(Y163)+N(AC163))-(N(F163)+N(J163)+N(N163)+N(R163)+N(V163)+N(Z163)+N(AD163))-(G163+K163+O163+S163+W163+AA163+AE163))&lt;0.0001,"OK","ОШИБКА")</f>
        <v/>
      </c>
    </row>
    <row r="164">
      <c r="A164" s="42" t="n">
        <v>46383</v>
      </c>
      <c r="B164" s="37" t="inlineStr">
        <is>
          <t>ВС</t>
        </is>
      </c>
      <c r="C164" s="38" t="n"/>
      <c r="D164" s="52">
        <f>G163</f>
        <v/>
      </c>
      <c r="E164" s="53" t="n"/>
      <c r="F164" s="53" t="n"/>
      <c r="G164" s="52">
        <f>D164+N(E164)-N(F164)</f>
        <v/>
      </c>
      <c r="H164" s="52">
        <f>K163</f>
        <v/>
      </c>
      <c r="I164" s="53" t="n"/>
      <c r="J164" s="53" t="n"/>
      <c r="K164" s="52">
        <f>H164+N(I164)-N(J164)</f>
        <v/>
      </c>
      <c r="L164" s="52">
        <f>O163</f>
        <v/>
      </c>
      <c r="M164" s="53" t="n"/>
      <c r="N164" s="53" t="n"/>
      <c r="O164" s="52">
        <f>L164+N(M164)-N(N164)</f>
        <v/>
      </c>
      <c r="P164" s="52">
        <f>S163</f>
        <v/>
      </c>
      <c r="Q164" s="53" t="n"/>
      <c r="R164" s="53" t="n"/>
      <c r="S164" s="52">
        <f>P164+N(Q164)-N(R164)</f>
        <v/>
      </c>
      <c r="T164" s="52">
        <f>W163</f>
        <v/>
      </c>
      <c r="U164" s="53" t="n"/>
      <c r="V164" s="53" t="n"/>
      <c r="W164" s="52">
        <f>T164+N(U164)-N(V164)</f>
        <v/>
      </c>
      <c r="X164" s="52">
        <f>AA163</f>
        <v/>
      </c>
      <c r="Y164" s="53" t="n"/>
      <c r="Z164" s="53" t="n"/>
      <c r="AA164" s="52">
        <f>X164+N(Y164)-N(Z164)</f>
        <v/>
      </c>
      <c r="AB164" s="52">
        <f>AE163</f>
        <v/>
      </c>
      <c r="AC164" s="53" t="n"/>
      <c r="AD164" s="53" t="n"/>
      <c r="AE164" s="52">
        <f>AB164+N(AC164)-N(AD164)</f>
        <v/>
      </c>
      <c r="AF164" s="20">
        <f>IF(ABS((D164+H164+L164+P164+T164+X164+AB164)+(N(E164)+N(I164)+N(M164)+N(Q164)+N(U164)+N(Y164)+N(AC164))-(N(F164)+N(J164)+N(N164)+N(R164)+N(V164)+N(Z164)+N(AD164))-(G164+K164+O164+S164+W164+AA164+AE164))&lt;0.0001,"OK","ОШИБКА")</f>
        <v/>
      </c>
    </row>
    <row r="165">
      <c r="A165" s="42" t="n">
        <v>46384</v>
      </c>
      <c r="B165" s="37" t="inlineStr">
        <is>
          <t>ПН</t>
        </is>
      </c>
      <c r="C165" s="38" t="n"/>
      <c r="D165" s="52">
        <f>G164</f>
        <v/>
      </c>
      <c r="E165" s="53" t="n"/>
      <c r="F165" s="53" t="n"/>
      <c r="G165" s="52">
        <f>D165+N(E165)-N(F165)</f>
        <v/>
      </c>
      <c r="H165" s="52">
        <f>K164</f>
        <v/>
      </c>
      <c r="I165" s="53" t="n"/>
      <c r="J165" s="53" t="n"/>
      <c r="K165" s="52">
        <f>H165+N(I165)-N(J165)</f>
        <v/>
      </c>
      <c r="L165" s="52">
        <f>O164</f>
        <v/>
      </c>
      <c r="M165" s="53" t="n"/>
      <c r="N165" s="53" t="n"/>
      <c r="O165" s="52">
        <f>L165+N(M165)-N(N165)</f>
        <v/>
      </c>
      <c r="P165" s="52">
        <f>S164</f>
        <v/>
      </c>
      <c r="Q165" s="53" t="n"/>
      <c r="R165" s="53" t="n"/>
      <c r="S165" s="52">
        <f>P165+N(Q165)-N(R165)</f>
        <v/>
      </c>
      <c r="T165" s="52">
        <f>W164</f>
        <v/>
      </c>
      <c r="U165" s="53" t="n"/>
      <c r="V165" s="53" t="n"/>
      <c r="W165" s="52">
        <f>T165+N(U165)-N(V165)</f>
        <v/>
      </c>
      <c r="X165" s="52">
        <f>AA164</f>
        <v/>
      </c>
      <c r="Y165" s="53" t="n"/>
      <c r="Z165" s="53" t="n"/>
      <c r="AA165" s="52">
        <f>X165+N(Y165)-N(Z165)</f>
        <v/>
      </c>
      <c r="AB165" s="52">
        <f>AE164</f>
        <v/>
      </c>
      <c r="AC165" s="53" t="n"/>
      <c r="AD165" s="53" t="n"/>
      <c r="AE165" s="52">
        <f>AB165+N(AC165)-N(AD165)</f>
        <v/>
      </c>
      <c r="AF165" s="20">
        <f>IF(ABS((D165+H165+L165+P165+T165+X165+AB165)+(N(E165)+N(I165)+N(M165)+N(Q165)+N(U165)+N(Y165)+N(AC165))-(N(F165)+N(J165)+N(N165)+N(R165)+N(V165)+N(Z165)+N(AD165))-(G165+K165+O165+S165+W165+AA165+AE165))&lt;0.0001,"OK","ОШИБКА")</f>
        <v/>
      </c>
    </row>
    <row r="166">
      <c r="A166" s="42" t="n">
        <v>46385</v>
      </c>
      <c r="B166" s="37" t="inlineStr">
        <is>
          <t>ВТ</t>
        </is>
      </c>
      <c r="C166" s="38" t="n"/>
      <c r="D166" s="52">
        <f>G165</f>
        <v/>
      </c>
      <c r="E166" s="53" t="n"/>
      <c r="F166" s="53" t="n"/>
      <c r="G166" s="52">
        <f>D166+N(E166)-N(F166)</f>
        <v/>
      </c>
      <c r="H166" s="52">
        <f>K165</f>
        <v/>
      </c>
      <c r="I166" s="53" t="n"/>
      <c r="J166" s="53" t="n"/>
      <c r="K166" s="52">
        <f>H166+N(I166)-N(J166)</f>
        <v/>
      </c>
      <c r="L166" s="52">
        <f>O165</f>
        <v/>
      </c>
      <c r="M166" s="53" t="n"/>
      <c r="N166" s="53" t="n"/>
      <c r="O166" s="52">
        <f>L166+N(M166)-N(N166)</f>
        <v/>
      </c>
      <c r="P166" s="52">
        <f>S165</f>
        <v/>
      </c>
      <c r="Q166" s="53" t="n"/>
      <c r="R166" s="53" t="n"/>
      <c r="S166" s="52">
        <f>P166+N(Q166)-N(R166)</f>
        <v/>
      </c>
      <c r="T166" s="52">
        <f>W165</f>
        <v/>
      </c>
      <c r="U166" s="53" t="n"/>
      <c r="V166" s="53" t="n"/>
      <c r="W166" s="52">
        <f>T166+N(U166)-N(V166)</f>
        <v/>
      </c>
      <c r="X166" s="52">
        <f>AA165</f>
        <v/>
      </c>
      <c r="Y166" s="53" t="n"/>
      <c r="Z166" s="53" t="n"/>
      <c r="AA166" s="52">
        <f>X166+N(Y166)-N(Z166)</f>
        <v/>
      </c>
      <c r="AB166" s="52">
        <f>AE165</f>
        <v/>
      </c>
      <c r="AC166" s="53" t="n"/>
      <c r="AD166" s="53" t="n"/>
      <c r="AE166" s="52">
        <f>AB166+N(AC166)-N(AD166)</f>
        <v/>
      </c>
      <c r="AF166" s="20">
        <f>IF(ABS((D166+H166+L166+P166+T166+X166+AB166)+(N(E166)+N(I166)+N(M166)+N(Q166)+N(U166)+N(Y166)+N(AC166))-(N(F166)+N(J166)+N(N166)+N(R166)+N(V166)+N(Z166)+N(AD166))-(G166+K166+O166+S166+W166+AA166+AE166))&lt;0.0001,"OK","ОШИБКА")</f>
        <v/>
      </c>
    </row>
    <row r="167">
      <c r="A167" s="42" t="n">
        <v>46386</v>
      </c>
      <c r="B167" s="37" t="inlineStr">
        <is>
          <t>СР</t>
        </is>
      </c>
      <c r="C167" s="38" t="n"/>
      <c r="D167" s="52">
        <f>G166</f>
        <v/>
      </c>
      <c r="E167" s="53" t="n"/>
      <c r="F167" s="53" t="n"/>
      <c r="G167" s="52">
        <f>D167+N(E167)-N(F167)</f>
        <v/>
      </c>
      <c r="H167" s="52">
        <f>K166</f>
        <v/>
      </c>
      <c r="I167" s="53" t="n"/>
      <c r="J167" s="53" t="n"/>
      <c r="K167" s="52">
        <f>H167+N(I167)-N(J167)</f>
        <v/>
      </c>
      <c r="L167" s="52">
        <f>O166</f>
        <v/>
      </c>
      <c r="M167" s="53" t="n"/>
      <c r="N167" s="53" t="n"/>
      <c r="O167" s="52">
        <f>L167+N(M167)-N(N167)</f>
        <v/>
      </c>
      <c r="P167" s="52">
        <f>S166</f>
        <v/>
      </c>
      <c r="Q167" s="53" t="n"/>
      <c r="R167" s="53" t="n"/>
      <c r="S167" s="52">
        <f>P167+N(Q167)-N(R167)</f>
        <v/>
      </c>
      <c r="T167" s="52">
        <f>W166</f>
        <v/>
      </c>
      <c r="U167" s="53" t="n"/>
      <c r="V167" s="53" t="n"/>
      <c r="W167" s="52">
        <f>T167+N(U167)-N(V167)</f>
        <v/>
      </c>
      <c r="X167" s="52">
        <f>AA166</f>
        <v/>
      </c>
      <c r="Y167" s="53" t="n"/>
      <c r="Z167" s="53" t="n"/>
      <c r="AA167" s="52">
        <f>X167+N(Y167)-N(Z167)</f>
        <v/>
      </c>
      <c r="AB167" s="52">
        <f>AE166</f>
        <v/>
      </c>
      <c r="AC167" s="53" t="n"/>
      <c r="AD167" s="53" t="n"/>
      <c r="AE167" s="52">
        <f>AB167+N(AC167)-N(AD167)</f>
        <v/>
      </c>
      <c r="AF167" s="20">
        <f>IF(ABS((D167+H167+L167+P167+T167+X167+AB167)+(N(E167)+N(I167)+N(M167)+N(Q167)+N(U167)+N(Y167)+N(AC167))-(N(F167)+N(J167)+N(N167)+N(R167)+N(V167)+N(Z167)+N(AD167))-(G167+K167+O167+S167+W167+AA167+AE167))&lt;0.0001,"OK","ОШИБКА")</f>
        <v/>
      </c>
    </row>
    <row r="168">
      <c r="A168" s="42" t="n">
        <v>46387</v>
      </c>
      <c r="B168" s="37" t="inlineStr">
        <is>
          <t>ЧТ</t>
        </is>
      </c>
      <c r="C168" s="38" t="n"/>
      <c r="D168" s="52">
        <f>G167</f>
        <v/>
      </c>
      <c r="E168" s="53" t="n"/>
      <c r="F168" s="53" t="n"/>
      <c r="G168" s="52">
        <f>D168+N(E168)-N(F168)</f>
        <v/>
      </c>
      <c r="H168" s="52">
        <f>K167</f>
        <v/>
      </c>
      <c r="I168" s="53" t="n"/>
      <c r="J168" s="53" t="n"/>
      <c r="K168" s="52">
        <f>H168+N(I168)-N(J168)</f>
        <v/>
      </c>
      <c r="L168" s="52">
        <f>O167</f>
        <v/>
      </c>
      <c r="M168" s="53" t="n"/>
      <c r="N168" s="53" t="n"/>
      <c r="O168" s="52">
        <f>L168+N(M168)-N(N168)</f>
        <v/>
      </c>
      <c r="P168" s="52">
        <f>S167</f>
        <v/>
      </c>
      <c r="Q168" s="53" t="n"/>
      <c r="R168" s="53" t="n"/>
      <c r="S168" s="52">
        <f>P168+N(Q168)-N(R168)</f>
        <v/>
      </c>
      <c r="T168" s="52">
        <f>W167</f>
        <v/>
      </c>
      <c r="U168" s="53" t="n"/>
      <c r="V168" s="53" t="n"/>
      <c r="W168" s="52">
        <f>T168+N(U168)-N(V168)</f>
        <v/>
      </c>
      <c r="X168" s="52">
        <f>AA167</f>
        <v/>
      </c>
      <c r="Y168" s="53" t="n"/>
      <c r="Z168" s="53" t="n"/>
      <c r="AA168" s="52">
        <f>X168+N(Y168)-N(Z168)</f>
        <v/>
      </c>
      <c r="AB168" s="52">
        <f>AE167</f>
        <v/>
      </c>
      <c r="AC168" s="53" t="n"/>
      <c r="AD168" s="53" t="n"/>
      <c r="AE168" s="52">
        <f>AB168+N(AC168)-N(AD168)</f>
        <v/>
      </c>
      <c r="AF168" s="20">
        <f>IF(ABS((D168+H168+L168+P168+T168+X168+AB168)+(N(E168)+N(I168)+N(M168)+N(Q168)+N(U168)+N(Y168)+N(AC168))-(N(F168)+N(J168)+N(N168)+N(R168)+N(V168)+N(Z168)+N(AD168))-(G168+K168+O168+S168+W168+AA168+AE168))&lt;0.0001,"OK","ОШИБКА")</f>
        <v/>
      </c>
    </row>
    <row r="169">
      <c r="A169" s="42" t="n">
        <v>46388</v>
      </c>
      <c r="B169" s="37" t="inlineStr">
        <is>
          <t>ПТ</t>
        </is>
      </c>
      <c r="C169" s="38" t="n"/>
      <c r="D169" s="52">
        <f>G168</f>
        <v/>
      </c>
      <c r="E169" s="53" t="n"/>
      <c r="F169" s="53" t="n"/>
      <c r="G169" s="52">
        <f>D169+N(E169)-N(F169)</f>
        <v/>
      </c>
      <c r="H169" s="52">
        <f>K168</f>
        <v/>
      </c>
      <c r="I169" s="53" t="n"/>
      <c r="J169" s="53" t="n"/>
      <c r="K169" s="52">
        <f>H169+N(I169)-N(J169)</f>
        <v/>
      </c>
      <c r="L169" s="52">
        <f>O168</f>
        <v/>
      </c>
      <c r="M169" s="53" t="n"/>
      <c r="N169" s="53" t="n"/>
      <c r="O169" s="52">
        <f>L169+N(M169)-N(N169)</f>
        <v/>
      </c>
      <c r="P169" s="52">
        <f>S168</f>
        <v/>
      </c>
      <c r="Q169" s="53" t="n"/>
      <c r="R169" s="53" t="n"/>
      <c r="S169" s="52">
        <f>P169+N(Q169)-N(R169)</f>
        <v/>
      </c>
      <c r="T169" s="52">
        <f>W168</f>
        <v/>
      </c>
      <c r="U169" s="53" t="n"/>
      <c r="V169" s="53" t="n"/>
      <c r="W169" s="52">
        <f>T169+N(U169)-N(V169)</f>
        <v/>
      </c>
      <c r="X169" s="52">
        <f>AA168</f>
        <v/>
      </c>
      <c r="Y169" s="53" t="n"/>
      <c r="Z169" s="53" t="n"/>
      <c r="AA169" s="52">
        <f>X169+N(Y169)-N(Z169)</f>
        <v/>
      </c>
      <c r="AB169" s="52">
        <f>AE168</f>
        <v/>
      </c>
      <c r="AC169" s="53" t="n"/>
      <c r="AD169" s="53" t="n"/>
      <c r="AE169" s="52">
        <f>AB169+N(AC169)-N(AD169)</f>
        <v/>
      </c>
      <c r="AF169" s="20">
        <f>IF(ABS((D169+H169+L169+P169+T169+X169+AB169)+(N(E169)+N(I169)+N(M169)+N(Q169)+N(U169)+N(Y169)+N(AC169))-(N(F169)+N(J169)+N(N169)+N(R169)+N(V169)+N(Z169)+N(AD169))-(G169+K169+O169+S169+W169+AA169+AE169))&lt;0.0001,"OK","ОШИБКА")</f>
        <v/>
      </c>
    </row>
    <row r="170">
      <c r="A170" s="42" t="n">
        <v>46389</v>
      </c>
      <c r="B170" s="37" t="inlineStr">
        <is>
          <t>СБ</t>
        </is>
      </c>
      <c r="C170" s="38" t="n"/>
      <c r="D170" s="52">
        <f>G169</f>
        <v/>
      </c>
      <c r="E170" s="53" t="n"/>
      <c r="F170" s="53" t="n"/>
      <c r="G170" s="52">
        <f>D170+N(E170)-N(F170)</f>
        <v/>
      </c>
      <c r="H170" s="52">
        <f>K169</f>
        <v/>
      </c>
      <c r="I170" s="53" t="n"/>
      <c r="J170" s="53" t="n"/>
      <c r="K170" s="52">
        <f>H170+N(I170)-N(J170)</f>
        <v/>
      </c>
      <c r="L170" s="52">
        <f>O169</f>
        <v/>
      </c>
      <c r="M170" s="53" t="n"/>
      <c r="N170" s="53" t="n"/>
      <c r="O170" s="52">
        <f>L170+N(M170)-N(N170)</f>
        <v/>
      </c>
      <c r="P170" s="52">
        <f>S169</f>
        <v/>
      </c>
      <c r="Q170" s="53" t="n"/>
      <c r="R170" s="53" t="n"/>
      <c r="S170" s="52">
        <f>P170+N(Q170)-N(R170)</f>
        <v/>
      </c>
      <c r="T170" s="52">
        <f>W169</f>
        <v/>
      </c>
      <c r="U170" s="53" t="n"/>
      <c r="V170" s="53" t="n"/>
      <c r="W170" s="52">
        <f>T170+N(U170)-N(V170)</f>
        <v/>
      </c>
      <c r="X170" s="52">
        <f>AA169</f>
        <v/>
      </c>
      <c r="Y170" s="53" t="n"/>
      <c r="Z170" s="53" t="n"/>
      <c r="AA170" s="52">
        <f>X170+N(Y170)-N(Z170)</f>
        <v/>
      </c>
      <c r="AB170" s="52">
        <f>AE169</f>
        <v/>
      </c>
      <c r="AC170" s="53" t="n"/>
      <c r="AD170" s="53" t="n"/>
      <c r="AE170" s="52">
        <f>AB170+N(AC170)-N(AD170)</f>
        <v/>
      </c>
      <c r="AF170" s="20">
        <f>IF(ABS((D170+H170+L170+P170+T170+X170+AB170)+(N(E170)+N(I170)+N(M170)+N(Q170)+N(U170)+N(Y170)+N(AC170))-(N(F170)+N(J170)+N(N170)+N(R170)+N(V170)+N(Z170)+N(AD170))-(G170+K170+O170+S170+W170+AA170+AE170))&lt;0.0001,"OK","ОШИБКА")</f>
        <v/>
      </c>
    </row>
    <row r="171">
      <c r="A171" s="42" t="n">
        <v>46390</v>
      </c>
      <c r="B171" s="37" t="inlineStr">
        <is>
          <t>ВС</t>
        </is>
      </c>
      <c r="C171" s="38" t="n"/>
      <c r="D171" s="52">
        <f>G170</f>
        <v/>
      </c>
      <c r="E171" s="53" t="n"/>
      <c r="F171" s="53" t="n"/>
      <c r="G171" s="52">
        <f>D171+N(E171)-N(F171)</f>
        <v/>
      </c>
      <c r="H171" s="52">
        <f>K170</f>
        <v/>
      </c>
      <c r="I171" s="53" t="n"/>
      <c r="J171" s="53" t="n"/>
      <c r="K171" s="52">
        <f>H171+N(I171)-N(J171)</f>
        <v/>
      </c>
      <c r="L171" s="52">
        <f>O170</f>
        <v/>
      </c>
      <c r="M171" s="53" t="n"/>
      <c r="N171" s="53" t="n"/>
      <c r="O171" s="52">
        <f>L171+N(M171)-N(N171)</f>
        <v/>
      </c>
      <c r="P171" s="52">
        <f>S170</f>
        <v/>
      </c>
      <c r="Q171" s="53" t="n"/>
      <c r="R171" s="53" t="n"/>
      <c r="S171" s="52">
        <f>P171+N(Q171)-N(R171)</f>
        <v/>
      </c>
      <c r="T171" s="52">
        <f>W170</f>
        <v/>
      </c>
      <c r="U171" s="53" t="n"/>
      <c r="V171" s="53" t="n"/>
      <c r="W171" s="52">
        <f>T171+N(U171)-N(V171)</f>
        <v/>
      </c>
      <c r="X171" s="52">
        <f>AA170</f>
        <v/>
      </c>
      <c r="Y171" s="53" t="n"/>
      <c r="Z171" s="53" t="n"/>
      <c r="AA171" s="52">
        <f>X171+N(Y171)-N(Z171)</f>
        <v/>
      </c>
      <c r="AB171" s="52">
        <f>AE170</f>
        <v/>
      </c>
      <c r="AC171" s="53" t="n"/>
      <c r="AD171" s="53" t="n"/>
      <c r="AE171" s="52">
        <f>AB171+N(AC171)-N(AD171)</f>
        <v/>
      </c>
      <c r="AF171" s="20">
        <f>IF(ABS((D171+H171+L171+P171+T171+X171+AB171)+(N(E171)+N(I171)+N(M171)+N(Q171)+N(U171)+N(Y171)+N(AC171))-(N(F171)+N(J171)+N(N171)+N(R171)+N(V171)+N(Z171)+N(AD171))-(G171+K171+O171+S171+W171+AA171+AE171))&lt;0.0001,"OK","ОШИБКА")</f>
        <v/>
      </c>
    </row>
    <row r="172">
      <c r="A172" s="42" t="n">
        <v>46391</v>
      </c>
      <c r="B172" s="37" t="inlineStr">
        <is>
          <t>ПН</t>
        </is>
      </c>
      <c r="C172" s="38" t="n"/>
      <c r="D172" s="52">
        <f>G171</f>
        <v/>
      </c>
      <c r="E172" s="53" t="n"/>
      <c r="F172" s="53" t="n"/>
      <c r="G172" s="52">
        <f>D172+N(E172)-N(F172)</f>
        <v/>
      </c>
      <c r="H172" s="52">
        <f>K171</f>
        <v/>
      </c>
      <c r="I172" s="53" t="n"/>
      <c r="J172" s="53" t="n"/>
      <c r="K172" s="52">
        <f>H172+N(I172)-N(J172)</f>
        <v/>
      </c>
      <c r="L172" s="52">
        <f>O171</f>
        <v/>
      </c>
      <c r="M172" s="53" t="n"/>
      <c r="N172" s="53" t="n"/>
      <c r="O172" s="52">
        <f>L172+N(M172)-N(N172)</f>
        <v/>
      </c>
      <c r="P172" s="52">
        <f>S171</f>
        <v/>
      </c>
      <c r="Q172" s="53" t="n"/>
      <c r="R172" s="53" t="n"/>
      <c r="S172" s="52">
        <f>P172+N(Q172)-N(R172)</f>
        <v/>
      </c>
      <c r="T172" s="52">
        <f>W171</f>
        <v/>
      </c>
      <c r="U172" s="53" t="n"/>
      <c r="V172" s="53" t="n"/>
      <c r="W172" s="52">
        <f>T172+N(U172)-N(V172)</f>
        <v/>
      </c>
      <c r="X172" s="52">
        <f>AA171</f>
        <v/>
      </c>
      <c r="Y172" s="53" t="n"/>
      <c r="Z172" s="53" t="n"/>
      <c r="AA172" s="52">
        <f>X172+N(Y172)-N(Z172)</f>
        <v/>
      </c>
      <c r="AB172" s="52">
        <f>AE171</f>
        <v/>
      </c>
      <c r="AC172" s="53" t="n"/>
      <c r="AD172" s="53" t="n"/>
      <c r="AE172" s="52">
        <f>AB172+N(AC172)-N(AD172)</f>
        <v/>
      </c>
      <c r="AF172" s="20">
        <f>IF(ABS((D172+H172+L172+P172+T172+X172+AB172)+(N(E172)+N(I172)+N(M172)+N(Q172)+N(U172)+N(Y172)+N(AC172))-(N(F172)+N(J172)+N(N172)+N(R172)+N(V172)+N(Z172)+N(AD172))-(G172+K172+O172+S172+W172+AA172+AE172))&lt;0.0001,"OK","ОШИБКА")</f>
        <v/>
      </c>
    </row>
    <row r="173">
      <c r="A173" s="42" t="n">
        <v>46392</v>
      </c>
      <c r="B173" s="37" t="inlineStr">
        <is>
          <t>ВТ</t>
        </is>
      </c>
      <c r="C173" s="38" t="n"/>
      <c r="D173" s="52">
        <f>G172</f>
        <v/>
      </c>
      <c r="E173" s="53" t="n"/>
      <c r="F173" s="53" t="n"/>
      <c r="G173" s="52">
        <f>D173+N(E173)-N(F173)</f>
        <v/>
      </c>
      <c r="H173" s="52">
        <f>K172</f>
        <v/>
      </c>
      <c r="I173" s="53" t="n"/>
      <c r="J173" s="53" t="n"/>
      <c r="K173" s="52">
        <f>H173+N(I173)-N(J173)</f>
        <v/>
      </c>
      <c r="L173" s="52">
        <f>O172</f>
        <v/>
      </c>
      <c r="M173" s="53" t="n"/>
      <c r="N173" s="53" t="n"/>
      <c r="O173" s="52">
        <f>L173+N(M173)-N(N173)</f>
        <v/>
      </c>
      <c r="P173" s="52">
        <f>S172</f>
        <v/>
      </c>
      <c r="Q173" s="53" t="n"/>
      <c r="R173" s="53" t="n"/>
      <c r="S173" s="52">
        <f>P173+N(Q173)-N(R173)</f>
        <v/>
      </c>
      <c r="T173" s="52">
        <f>W172</f>
        <v/>
      </c>
      <c r="U173" s="53" t="n"/>
      <c r="V173" s="53" t="n"/>
      <c r="W173" s="52">
        <f>T173+N(U173)-N(V173)</f>
        <v/>
      </c>
      <c r="X173" s="52">
        <f>AA172</f>
        <v/>
      </c>
      <c r="Y173" s="53" t="n"/>
      <c r="Z173" s="53" t="n"/>
      <c r="AA173" s="52">
        <f>X173+N(Y173)-N(Z173)</f>
        <v/>
      </c>
      <c r="AB173" s="52">
        <f>AE172</f>
        <v/>
      </c>
      <c r="AC173" s="53" t="n"/>
      <c r="AD173" s="53" t="n"/>
      <c r="AE173" s="52">
        <f>AB173+N(AC173)-N(AD173)</f>
        <v/>
      </c>
      <c r="AF173" s="20">
        <f>IF(ABS((D173+H173+L173+P173+T173+X173+AB173)+(N(E173)+N(I173)+N(M173)+N(Q173)+N(U173)+N(Y173)+N(AC173))-(N(F173)+N(J173)+N(N173)+N(R173)+N(V173)+N(Z173)+N(AD173))-(G173+K173+O173+S173+W173+AA173+AE173))&lt;0.0001,"OK","ОШИБКА")</f>
        <v/>
      </c>
    </row>
    <row r="174">
      <c r="A174" s="42" t="n">
        <v>46393</v>
      </c>
      <c r="B174" s="37" t="inlineStr">
        <is>
          <t>СР</t>
        </is>
      </c>
      <c r="C174" s="38" t="n"/>
      <c r="D174" s="52">
        <f>G173</f>
        <v/>
      </c>
      <c r="E174" s="53" t="n"/>
      <c r="F174" s="53" t="n"/>
      <c r="G174" s="52">
        <f>D174+N(E174)-N(F174)</f>
        <v/>
      </c>
      <c r="H174" s="52">
        <f>K173</f>
        <v/>
      </c>
      <c r="I174" s="53" t="n"/>
      <c r="J174" s="53" t="n"/>
      <c r="K174" s="52">
        <f>H174+N(I174)-N(J174)</f>
        <v/>
      </c>
      <c r="L174" s="52">
        <f>O173</f>
        <v/>
      </c>
      <c r="M174" s="53" t="n"/>
      <c r="N174" s="53" t="n"/>
      <c r="O174" s="52">
        <f>L174+N(M174)-N(N174)</f>
        <v/>
      </c>
      <c r="P174" s="52">
        <f>S173</f>
        <v/>
      </c>
      <c r="Q174" s="53" t="n"/>
      <c r="R174" s="53" t="n"/>
      <c r="S174" s="52">
        <f>P174+N(Q174)-N(R174)</f>
        <v/>
      </c>
      <c r="T174" s="52">
        <f>W173</f>
        <v/>
      </c>
      <c r="U174" s="53" t="n"/>
      <c r="V174" s="53" t="n"/>
      <c r="W174" s="52">
        <f>T174+N(U174)-N(V174)</f>
        <v/>
      </c>
      <c r="X174" s="52">
        <f>AA173</f>
        <v/>
      </c>
      <c r="Y174" s="53" t="n"/>
      <c r="Z174" s="53" t="n"/>
      <c r="AA174" s="52">
        <f>X174+N(Y174)-N(Z174)</f>
        <v/>
      </c>
      <c r="AB174" s="52">
        <f>AE173</f>
        <v/>
      </c>
      <c r="AC174" s="53" t="n"/>
      <c r="AD174" s="53" t="n"/>
      <c r="AE174" s="52">
        <f>AB174+N(AC174)-N(AD174)</f>
        <v/>
      </c>
      <c r="AF174" s="20">
        <f>IF(ABS((D174+H174+L174+P174+T174+X174+AB174)+(N(E174)+N(I174)+N(M174)+N(Q174)+N(U174)+N(Y174)+N(AC174))-(N(F174)+N(J174)+N(N174)+N(R174)+N(V174)+N(Z174)+N(AD174))-(G174+K174+O174+S174+W174+AA174+AE174))&lt;0.0001,"OK","ОШИБКА")</f>
        <v/>
      </c>
    </row>
    <row r="175">
      <c r="A175" s="42" t="n">
        <v>46394</v>
      </c>
      <c r="B175" s="37" t="inlineStr">
        <is>
          <t>ЧТ</t>
        </is>
      </c>
      <c r="C175" s="38" t="n"/>
      <c r="D175" s="52">
        <f>G174</f>
        <v/>
      </c>
      <c r="E175" s="53" t="n"/>
      <c r="F175" s="53" t="n"/>
      <c r="G175" s="52">
        <f>D175+N(E175)-N(F175)</f>
        <v/>
      </c>
      <c r="H175" s="52">
        <f>K174</f>
        <v/>
      </c>
      <c r="I175" s="53" t="n"/>
      <c r="J175" s="53" t="n"/>
      <c r="K175" s="52">
        <f>H175+N(I175)-N(J175)</f>
        <v/>
      </c>
      <c r="L175" s="52">
        <f>O174</f>
        <v/>
      </c>
      <c r="M175" s="53" t="n"/>
      <c r="N175" s="53" t="n"/>
      <c r="O175" s="52">
        <f>L175+N(M175)-N(N175)</f>
        <v/>
      </c>
      <c r="P175" s="52">
        <f>S174</f>
        <v/>
      </c>
      <c r="Q175" s="53" t="n"/>
      <c r="R175" s="53" t="n"/>
      <c r="S175" s="52">
        <f>P175+N(Q175)-N(R175)</f>
        <v/>
      </c>
      <c r="T175" s="52">
        <f>W174</f>
        <v/>
      </c>
      <c r="U175" s="53" t="n"/>
      <c r="V175" s="53" t="n"/>
      <c r="W175" s="52">
        <f>T175+N(U175)-N(V175)</f>
        <v/>
      </c>
      <c r="X175" s="52">
        <f>AA174</f>
        <v/>
      </c>
      <c r="Y175" s="53" t="n"/>
      <c r="Z175" s="53" t="n"/>
      <c r="AA175" s="52">
        <f>X175+N(Y175)-N(Z175)</f>
        <v/>
      </c>
      <c r="AB175" s="52">
        <f>AE174</f>
        <v/>
      </c>
      <c r="AC175" s="53" t="n"/>
      <c r="AD175" s="53" t="n"/>
      <c r="AE175" s="52">
        <f>AB175+N(AC175)-N(AD175)</f>
        <v/>
      </c>
      <c r="AF175" s="20">
        <f>IF(ABS((D175+H175+L175+P175+T175+X175+AB175)+(N(E175)+N(I175)+N(M175)+N(Q175)+N(U175)+N(Y175)+N(AC175))-(N(F175)+N(J175)+N(N175)+N(R175)+N(V175)+N(Z175)+N(AD175))-(G175+K175+O175+S175+W175+AA175+AE175))&lt;0.0001,"OK","ОШИБКА")</f>
        <v/>
      </c>
    </row>
    <row r="176">
      <c r="A176" s="42" t="n">
        <v>46395</v>
      </c>
      <c r="B176" s="37" t="inlineStr">
        <is>
          <t>ПТ</t>
        </is>
      </c>
      <c r="C176" s="38" t="n"/>
      <c r="D176" s="52">
        <f>G175</f>
        <v/>
      </c>
      <c r="E176" s="53" t="n"/>
      <c r="F176" s="53" t="n"/>
      <c r="G176" s="52">
        <f>D176+N(E176)-N(F176)</f>
        <v/>
      </c>
      <c r="H176" s="52">
        <f>K175</f>
        <v/>
      </c>
      <c r="I176" s="53" t="n"/>
      <c r="J176" s="53" t="n"/>
      <c r="K176" s="52">
        <f>H176+N(I176)-N(J176)</f>
        <v/>
      </c>
      <c r="L176" s="52">
        <f>O175</f>
        <v/>
      </c>
      <c r="M176" s="53" t="n"/>
      <c r="N176" s="53" t="n"/>
      <c r="O176" s="52">
        <f>L176+N(M176)-N(N176)</f>
        <v/>
      </c>
      <c r="P176" s="52">
        <f>S175</f>
        <v/>
      </c>
      <c r="Q176" s="53" t="n"/>
      <c r="R176" s="53" t="n"/>
      <c r="S176" s="52">
        <f>P176+N(Q176)-N(R176)</f>
        <v/>
      </c>
      <c r="T176" s="52">
        <f>W175</f>
        <v/>
      </c>
      <c r="U176" s="53" t="n"/>
      <c r="V176" s="53" t="n"/>
      <c r="W176" s="52">
        <f>T176+N(U176)-N(V176)</f>
        <v/>
      </c>
      <c r="X176" s="52">
        <f>AA175</f>
        <v/>
      </c>
      <c r="Y176" s="53" t="n"/>
      <c r="Z176" s="53" t="n"/>
      <c r="AA176" s="52">
        <f>X176+N(Y176)-N(Z176)</f>
        <v/>
      </c>
      <c r="AB176" s="52">
        <f>AE175</f>
        <v/>
      </c>
      <c r="AC176" s="53" t="n"/>
      <c r="AD176" s="53" t="n"/>
      <c r="AE176" s="52">
        <f>AB176+N(AC176)-N(AD176)</f>
        <v/>
      </c>
      <c r="AF176" s="20">
        <f>IF(ABS((D176+H176+L176+P176+T176+X176+AB176)+(N(E176)+N(I176)+N(M176)+N(Q176)+N(U176)+N(Y176)+N(AC176))-(N(F176)+N(J176)+N(N176)+N(R176)+N(V176)+N(Z176)+N(AD176))-(G176+K176+O176+S176+W176+AA176+AE176))&lt;0.0001,"OK","ОШИБКА")</f>
        <v/>
      </c>
    </row>
    <row r="177">
      <c r="A177" s="42" t="n">
        <v>46396</v>
      </c>
      <c r="B177" s="37" t="inlineStr">
        <is>
          <t>СБ</t>
        </is>
      </c>
      <c r="C177" s="38" t="n"/>
      <c r="D177" s="52">
        <f>G176</f>
        <v/>
      </c>
      <c r="E177" s="53" t="n"/>
      <c r="F177" s="53" t="n"/>
      <c r="G177" s="52">
        <f>D177+N(E177)-N(F177)</f>
        <v/>
      </c>
      <c r="H177" s="52">
        <f>K176</f>
        <v/>
      </c>
      <c r="I177" s="53" t="n"/>
      <c r="J177" s="53" t="n"/>
      <c r="K177" s="52">
        <f>H177+N(I177)-N(J177)</f>
        <v/>
      </c>
      <c r="L177" s="52">
        <f>O176</f>
        <v/>
      </c>
      <c r="M177" s="53" t="n"/>
      <c r="N177" s="53" t="n"/>
      <c r="O177" s="52">
        <f>L177+N(M177)-N(N177)</f>
        <v/>
      </c>
      <c r="P177" s="52">
        <f>S176</f>
        <v/>
      </c>
      <c r="Q177" s="53" t="n"/>
      <c r="R177" s="53" t="n"/>
      <c r="S177" s="52">
        <f>P177+N(Q177)-N(R177)</f>
        <v/>
      </c>
      <c r="T177" s="52">
        <f>W176</f>
        <v/>
      </c>
      <c r="U177" s="53" t="n"/>
      <c r="V177" s="53" t="n"/>
      <c r="W177" s="52">
        <f>T177+N(U177)-N(V177)</f>
        <v/>
      </c>
      <c r="X177" s="52">
        <f>AA176</f>
        <v/>
      </c>
      <c r="Y177" s="53" t="n"/>
      <c r="Z177" s="53" t="n"/>
      <c r="AA177" s="52">
        <f>X177+N(Y177)-N(Z177)</f>
        <v/>
      </c>
      <c r="AB177" s="52">
        <f>AE176</f>
        <v/>
      </c>
      <c r="AC177" s="53" t="n"/>
      <c r="AD177" s="53" t="n"/>
      <c r="AE177" s="52">
        <f>AB177+N(AC177)-N(AD177)</f>
        <v/>
      </c>
      <c r="AF177" s="20">
        <f>IF(ABS((D177+H177+L177+P177+T177+X177+AB177)+(N(E177)+N(I177)+N(M177)+N(Q177)+N(U177)+N(Y177)+N(AC177))-(N(F177)+N(J177)+N(N177)+N(R177)+N(V177)+N(Z177)+N(AD177))-(G177+K177+O177+S177+W177+AA177+AE177))&lt;0.0001,"OK","ОШИБКА")</f>
        <v/>
      </c>
    </row>
    <row r="178">
      <c r="A178" s="42" t="n">
        <v>46397</v>
      </c>
      <c r="B178" s="37" t="inlineStr">
        <is>
          <t>ВС</t>
        </is>
      </c>
      <c r="C178" s="38" t="n"/>
      <c r="D178" s="52">
        <f>G177</f>
        <v/>
      </c>
      <c r="E178" s="53" t="n"/>
      <c r="F178" s="53" t="n"/>
      <c r="G178" s="52">
        <f>D178+N(E178)-N(F178)</f>
        <v/>
      </c>
      <c r="H178" s="52">
        <f>K177</f>
        <v/>
      </c>
      <c r="I178" s="53" t="n"/>
      <c r="J178" s="53" t="n"/>
      <c r="K178" s="52">
        <f>H178+N(I178)-N(J178)</f>
        <v/>
      </c>
      <c r="L178" s="52">
        <f>O177</f>
        <v/>
      </c>
      <c r="M178" s="53" t="n"/>
      <c r="N178" s="53" t="n"/>
      <c r="O178" s="52">
        <f>L178+N(M178)-N(N178)</f>
        <v/>
      </c>
      <c r="P178" s="52">
        <f>S177</f>
        <v/>
      </c>
      <c r="Q178" s="53" t="n"/>
      <c r="R178" s="53" t="n"/>
      <c r="S178" s="52">
        <f>P178+N(Q178)-N(R178)</f>
        <v/>
      </c>
      <c r="T178" s="52">
        <f>W177</f>
        <v/>
      </c>
      <c r="U178" s="53" t="n"/>
      <c r="V178" s="53" t="n"/>
      <c r="W178" s="52">
        <f>T178+N(U178)-N(V178)</f>
        <v/>
      </c>
      <c r="X178" s="52">
        <f>AA177</f>
        <v/>
      </c>
      <c r="Y178" s="53" t="n"/>
      <c r="Z178" s="53" t="n"/>
      <c r="AA178" s="52">
        <f>X178+N(Y178)-N(Z178)</f>
        <v/>
      </c>
      <c r="AB178" s="52">
        <f>AE177</f>
        <v/>
      </c>
      <c r="AC178" s="53" t="n"/>
      <c r="AD178" s="53" t="n"/>
      <c r="AE178" s="52">
        <f>AB178+N(AC178)-N(AD178)</f>
        <v/>
      </c>
      <c r="AF178" s="20">
        <f>IF(ABS((D178+H178+L178+P178+T178+X178+AB178)+(N(E178)+N(I178)+N(M178)+N(Q178)+N(U178)+N(Y178)+N(AC178))-(N(F178)+N(J178)+N(N178)+N(R178)+N(V178)+N(Z178)+N(AD178))-(G178+K178+O178+S178+W178+AA178+AE178))&lt;0.0001,"OK","ОШИБКА")</f>
        <v/>
      </c>
    </row>
    <row r="179">
      <c r="A179" s="42" t="n">
        <v>46398</v>
      </c>
      <c r="B179" s="37" t="inlineStr">
        <is>
          <t>ПН</t>
        </is>
      </c>
      <c r="C179" s="38" t="n"/>
      <c r="D179" s="52">
        <f>G178</f>
        <v/>
      </c>
      <c r="E179" s="53" t="n"/>
      <c r="F179" s="53" t="n"/>
      <c r="G179" s="52">
        <f>D179+N(E179)-N(F179)</f>
        <v/>
      </c>
      <c r="H179" s="52">
        <f>K178</f>
        <v/>
      </c>
      <c r="I179" s="53" t="n"/>
      <c r="J179" s="53" t="n"/>
      <c r="K179" s="52">
        <f>H179+N(I179)-N(J179)</f>
        <v/>
      </c>
      <c r="L179" s="52">
        <f>O178</f>
        <v/>
      </c>
      <c r="M179" s="53" t="n"/>
      <c r="N179" s="53" t="n"/>
      <c r="O179" s="52">
        <f>L179+N(M179)-N(N179)</f>
        <v/>
      </c>
      <c r="P179" s="52">
        <f>S178</f>
        <v/>
      </c>
      <c r="Q179" s="53" t="n"/>
      <c r="R179" s="53" t="n"/>
      <c r="S179" s="52">
        <f>P179+N(Q179)-N(R179)</f>
        <v/>
      </c>
      <c r="T179" s="52">
        <f>W178</f>
        <v/>
      </c>
      <c r="U179" s="53" t="n"/>
      <c r="V179" s="53" t="n"/>
      <c r="W179" s="52">
        <f>T179+N(U179)-N(V179)</f>
        <v/>
      </c>
      <c r="X179" s="52">
        <f>AA178</f>
        <v/>
      </c>
      <c r="Y179" s="53" t="n"/>
      <c r="Z179" s="53" t="n"/>
      <c r="AA179" s="52">
        <f>X179+N(Y179)-N(Z179)</f>
        <v/>
      </c>
      <c r="AB179" s="52">
        <f>AE178</f>
        <v/>
      </c>
      <c r="AC179" s="53" t="n"/>
      <c r="AD179" s="53" t="n"/>
      <c r="AE179" s="52">
        <f>AB179+N(AC179)-N(AD179)</f>
        <v/>
      </c>
      <c r="AF179" s="20">
        <f>IF(ABS((D179+H179+L179+P179+T179+X179+AB179)+(N(E179)+N(I179)+N(M179)+N(Q179)+N(U179)+N(Y179)+N(AC179))-(N(F179)+N(J179)+N(N179)+N(R179)+N(V179)+N(Z179)+N(AD179))-(G179+K179+O179+S179+W179+AA179+AE179))&lt;0.0001,"OK","ОШИБКА")</f>
        <v/>
      </c>
    </row>
    <row r="180">
      <c r="A180" s="42" t="n">
        <v>46399</v>
      </c>
      <c r="B180" s="37" t="inlineStr">
        <is>
          <t>ВТ</t>
        </is>
      </c>
      <c r="C180" s="38" t="n"/>
      <c r="D180" s="54">
        <f>G179</f>
        <v/>
      </c>
      <c r="E180" s="45" t="n"/>
      <c r="F180" s="45" t="n"/>
      <c r="G180" s="54">
        <f>D180+N(E180)-N(F180)</f>
        <v/>
      </c>
      <c r="H180" s="54">
        <f>K179</f>
        <v/>
      </c>
      <c r="I180" s="45" t="n"/>
      <c r="J180" s="45" t="n"/>
      <c r="K180" s="54">
        <f>H180+N(I180)-N(J180)</f>
        <v/>
      </c>
      <c r="L180" s="54">
        <f>O179</f>
        <v/>
      </c>
      <c r="M180" s="45" t="n"/>
      <c r="N180" s="45" t="n"/>
      <c r="O180" s="54">
        <f>L180+N(M180)-N(N180)</f>
        <v/>
      </c>
      <c r="P180" s="54">
        <f>S179</f>
        <v/>
      </c>
      <c r="Q180" s="45" t="n"/>
      <c r="R180" s="45" t="n"/>
      <c r="S180" s="54">
        <f>P180+N(Q180)-N(R180)</f>
        <v/>
      </c>
      <c r="T180" s="54">
        <f>W179</f>
        <v/>
      </c>
      <c r="U180" s="45" t="n"/>
      <c r="V180" s="45" t="n"/>
      <c r="W180" s="54">
        <f>T180+N(U180)-N(V180)</f>
        <v/>
      </c>
      <c r="X180" s="54">
        <f>AA179</f>
        <v/>
      </c>
      <c r="Y180" s="45" t="n"/>
      <c r="Z180" s="45" t="n"/>
      <c r="AA180" s="54">
        <f>X180+N(Y180)-N(Z180)</f>
        <v/>
      </c>
      <c r="AB180" s="54">
        <f>AE179</f>
        <v/>
      </c>
      <c r="AC180" s="45" t="n"/>
      <c r="AD180" s="45" t="n"/>
      <c r="AE180" s="54">
        <f>AB180+N(AC180)-N(AD180)</f>
        <v/>
      </c>
      <c r="AF180" s="20">
        <f>IF(ABS((D180+H180+L180+P180+T180+X180+AB180)+(N(E180)+N(I180)+N(M180)+N(Q180)+N(U180)+N(Y180)+N(AC180))-(N(F180)+N(J180)+N(N180)+N(R180)+N(V180)+N(Z180)+N(AD180))-(G180+K180+O180+S180+W180+AA180+AE180))&lt;0.0001,"OK","ОШИБКА")</f>
        <v/>
      </c>
    </row>
    <row r="181">
      <c r="A181" s="42" t="n">
        <v>46400</v>
      </c>
      <c r="B181" s="37" t="inlineStr">
        <is>
          <t>СР</t>
        </is>
      </c>
      <c r="C181" s="38" t="n"/>
      <c r="D181" s="54">
        <f>G180</f>
        <v/>
      </c>
      <c r="E181" s="45" t="n"/>
      <c r="F181" s="45" t="n"/>
      <c r="G181" s="54">
        <f>D181+N(E181)-N(F181)</f>
        <v/>
      </c>
      <c r="H181" s="54">
        <f>K180</f>
        <v/>
      </c>
      <c r="I181" s="45" t="n"/>
      <c r="J181" s="45" t="n"/>
      <c r="K181" s="54">
        <f>H181+N(I181)-N(J181)</f>
        <v/>
      </c>
      <c r="L181" s="54">
        <f>O180</f>
        <v/>
      </c>
      <c r="M181" s="45" t="n"/>
      <c r="N181" s="45" t="n"/>
      <c r="O181" s="54">
        <f>L181+N(M181)-N(N181)</f>
        <v/>
      </c>
      <c r="P181" s="54">
        <f>S180</f>
        <v/>
      </c>
      <c r="Q181" s="45" t="n"/>
      <c r="R181" s="45" t="n"/>
      <c r="S181" s="54">
        <f>P181+N(Q181)-N(R181)</f>
        <v/>
      </c>
      <c r="T181" s="54">
        <f>W180</f>
        <v/>
      </c>
      <c r="U181" s="45" t="n"/>
      <c r="V181" s="45" t="n"/>
      <c r="W181" s="54">
        <f>T181+N(U181)-N(V181)</f>
        <v/>
      </c>
      <c r="X181" s="54">
        <f>AA180</f>
        <v/>
      </c>
      <c r="Y181" s="45" t="n"/>
      <c r="Z181" s="45" t="n"/>
      <c r="AA181" s="54">
        <f>X181+N(Y181)-N(Z181)</f>
        <v/>
      </c>
      <c r="AB181" s="54">
        <f>AE180</f>
        <v/>
      </c>
      <c r="AC181" s="45" t="n"/>
      <c r="AD181" s="45" t="n"/>
      <c r="AE181" s="54">
        <f>AB181+N(AC181)-N(AD181)</f>
        <v/>
      </c>
      <c r="AF181" s="20">
        <f>IF(ABS((D181+H181+L181+P181+T181+X181+AB181)+(N(E181)+N(I181)+N(M181)+N(Q181)+N(U181)+N(Y181)+N(AC181))-(N(F181)+N(J181)+N(N181)+N(R181)+N(V181)+N(Z181)+N(AD181))-(G181+K181+O181+S181+W181+AA181+AE181))&lt;0.0001,"OK","ОШИБКА")</f>
        <v/>
      </c>
    </row>
    <row r="182">
      <c r="A182" s="42" t="n">
        <v>46401</v>
      </c>
      <c r="B182" s="37" t="inlineStr">
        <is>
          <t>ЧТ</t>
        </is>
      </c>
      <c r="C182" s="38" t="n"/>
      <c r="D182" s="54">
        <f>G181</f>
        <v/>
      </c>
      <c r="E182" s="45" t="n"/>
      <c r="F182" s="45" t="n"/>
      <c r="G182" s="54">
        <f>D182+N(E182)-N(F182)</f>
        <v/>
      </c>
      <c r="H182" s="54">
        <f>K181</f>
        <v/>
      </c>
      <c r="I182" s="45" t="n"/>
      <c r="J182" s="45" t="n"/>
      <c r="K182" s="54">
        <f>H182+N(I182)-N(J182)</f>
        <v/>
      </c>
      <c r="L182" s="54">
        <f>O181</f>
        <v/>
      </c>
      <c r="M182" s="45" t="n"/>
      <c r="N182" s="45" t="n"/>
      <c r="O182" s="54">
        <f>L182+N(M182)-N(N182)</f>
        <v/>
      </c>
      <c r="P182" s="54">
        <f>S181</f>
        <v/>
      </c>
      <c r="Q182" s="45" t="n"/>
      <c r="R182" s="45" t="n"/>
      <c r="S182" s="54">
        <f>P182+N(Q182)-N(R182)</f>
        <v/>
      </c>
      <c r="T182" s="54">
        <f>W181</f>
        <v/>
      </c>
      <c r="U182" s="45" t="n"/>
      <c r="V182" s="45" t="n"/>
      <c r="W182" s="54">
        <f>T182+N(U182)-N(V182)</f>
        <v/>
      </c>
      <c r="X182" s="54">
        <f>AA181</f>
        <v/>
      </c>
      <c r="Y182" s="45" t="n"/>
      <c r="Z182" s="45" t="n"/>
      <c r="AA182" s="54">
        <f>X182+N(Y182)-N(Z182)</f>
        <v/>
      </c>
      <c r="AB182" s="54">
        <f>AE181</f>
        <v/>
      </c>
      <c r="AC182" s="45" t="n"/>
      <c r="AD182" s="45" t="n"/>
      <c r="AE182" s="54">
        <f>AB182+N(AC182)-N(AD182)</f>
        <v/>
      </c>
      <c r="AF182" s="20">
        <f>IF(ABS((D182+H182+L182+P182+T182+X182+AB182)+(N(E182)+N(I182)+N(M182)+N(Q182)+N(U182)+N(Y182)+N(AC182))-(N(F182)+N(J182)+N(N182)+N(R182)+N(V182)+N(Z182)+N(AD182))-(G182+K182+O182+S182+W182+AA182+AE182))&lt;0.0001,"OK","ОШИБКА")</f>
        <v/>
      </c>
    </row>
    <row r="183">
      <c r="A183" s="42" t="n">
        <v>46402</v>
      </c>
      <c r="B183" s="37" t="inlineStr">
        <is>
          <t>ПТ</t>
        </is>
      </c>
      <c r="C183" s="11" t="n"/>
      <c r="D183" s="54">
        <f>G182</f>
        <v/>
      </c>
      <c r="E183" s="45" t="n"/>
      <c r="F183" s="45" t="n"/>
      <c r="G183" s="54">
        <f>D183+N(E183)-N(F183)</f>
        <v/>
      </c>
      <c r="H183" s="54">
        <f>K182</f>
        <v/>
      </c>
      <c r="I183" s="45" t="n"/>
      <c r="J183" s="45" t="n"/>
      <c r="K183" s="54">
        <f>H183+N(I183)-N(J183)</f>
        <v/>
      </c>
      <c r="L183" s="54">
        <f>O182</f>
        <v/>
      </c>
      <c r="M183" s="45" t="n"/>
      <c r="N183" s="45" t="n"/>
      <c r="O183" s="54">
        <f>L183+N(M183)-N(N183)</f>
        <v/>
      </c>
      <c r="P183" s="54">
        <f>S182</f>
        <v/>
      </c>
      <c r="Q183" s="45" t="n"/>
      <c r="R183" s="45" t="n"/>
      <c r="S183" s="54">
        <f>P183+N(Q183)-N(R183)</f>
        <v/>
      </c>
      <c r="T183" s="54">
        <f>W182</f>
        <v/>
      </c>
      <c r="U183" s="45" t="n"/>
      <c r="V183" s="45" t="n"/>
      <c r="W183" s="54">
        <f>T183+N(U183)-N(V183)</f>
        <v/>
      </c>
      <c r="X183" s="54">
        <f>AA182</f>
        <v/>
      </c>
      <c r="Y183" s="45" t="n"/>
      <c r="Z183" s="45" t="n"/>
      <c r="AA183" s="54">
        <f>X183+N(Y183)-N(Z183)</f>
        <v/>
      </c>
      <c r="AB183" s="54">
        <f>AE182</f>
        <v/>
      </c>
      <c r="AC183" s="45" t="n"/>
      <c r="AD183" s="45" t="n"/>
      <c r="AE183" s="54">
        <f>AB183+N(AC183)-N(AD183)</f>
        <v/>
      </c>
      <c r="AF183" s="20">
        <f>IF(ABS((D183+H183+L183+P183+T183+X183+AB183)+(N(E183)+N(I183)+N(M183)+N(Q183)+N(U183)+N(Y183)+N(AC183))-(N(F183)+N(J183)+N(N183)+N(R183)+N(V183)+N(Z183)+N(AD183))-(G183+K183+O183+S183+W183+AA183+AE183))&lt;0.0001,"OK","ОШИБКА")</f>
        <v/>
      </c>
    </row>
    <row r="184">
      <c r="A184" s="42" t="n">
        <v>46403</v>
      </c>
      <c r="B184" s="37" t="inlineStr">
        <is>
          <t>СБ</t>
        </is>
      </c>
      <c r="C184" s="11" t="n"/>
      <c r="D184" s="54">
        <f>G183</f>
        <v/>
      </c>
      <c r="E184" s="45" t="n"/>
      <c r="F184" s="45" t="n"/>
      <c r="G184" s="54">
        <f>D184+N(E184)-N(F184)</f>
        <v/>
      </c>
      <c r="H184" s="54">
        <f>K183</f>
        <v/>
      </c>
      <c r="I184" s="45" t="n"/>
      <c r="J184" s="45" t="n"/>
      <c r="K184" s="54">
        <f>H184+N(I184)-N(J184)</f>
        <v/>
      </c>
      <c r="L184" s="54">
        <f>O183</f>
        <v/>
      </c>
      <c r="M184" s="45" t="n"/>
      <c r="N184" s="45" t="n"/>
      <c r="O184" s="54">
        <f>L184+N(M184)-N(N184)</f>
        <v/>
      </c>
      <c r="P184" s="54">
        <f>S183</f>
        <v/>
      </c>
      <c r="Q184" s="45" t="n"/>
      <c r="R184" s="45" t="n"/>
      <c r="S184" s="54">
        <f>P184+N(Q184)-N(R184)</f>
        <v/>
      </c>
      <c r="T184" s="54">
        <f>W183</f>
        <v/>
      </c>
      <c r="U184" s="45" t="n"/>
      <c r="V184" s="45" t="n"/>
      <c r="W184" s="54">
        <f>T184+N(U184)-N(V184)</f>
        <v/>
      </c>
      <c r="X184" s="54">
        <f>AA183</f>
        <v/>
      </c>
      <c r="Y184" s="45" t="n"/>
      <c r="Z184" s="45" t="n"/>
      <c r="AA184" s="54">
        <f>X184+N(Y184)-N(Z184)</f>
        <v/>
      </c>
      <c r="AB184" s="54">
        <f>AE183</f>
        <v/>
      </c>
      <c r="AC184" s="45" t="n"/>
      <c r="AD184" s="45" t="n"/>
      <c r="AE184" s="54">
        <f>AB184+N(AC184)-N(AD184)</f>
        <v/>
      </c>
      <c r="AF184" s="20">
        <f>IF(ABS((D184+H184+L184+P184+T184+X184+AB184)+(N(E184)+N(I184)+N(M184)+N(Q184)+N(U184)+N(Y184)+N(AC184))-(N(F184)+N(J184)+N(N184)+N(R184)+N(V184)+N(Z184)+N(AD184))-(G184+K184+O184+S184+W184+AA184+AE184))&lt;0.0001,"OK","ОШИБКА")</f>
        <v/>
      </c>
    </row>
    <row r="185">
      <c r="A185" s="42" t="n">
        <v>46404</v>
      </c>
      <c r="B185" s="37" t="inlineStr">
        <is>
          <t>ВС</t>
        </is>
      </c>
      <c r="C185" s="11" t="n"/>
      <c r="D185" s="54">
        <f>G184</f>
        <v/>
      </c>
      <c r="E185" s="45" t="n"/>
      <c r="F185" s="45" t="n"/>
      <c r="G185" s="54">
        <f>D185+N(E185)-N(F185)</f>
        <v/>
      </c>
      <c r="H185" s="54">
        <f>K184</f>
        <v/>
      </c>
      <c r="I185" s="45" t="n"/>
      <c r="J185" s="45" t="n"/>
      <c r="K185" s="54">
        <f>H185+N(I185)-N(J185)</f>
        <v/>
      </c>
      <c r="L185" s="54">
        <f>O184</f>
        <v/>
      </c>
      <c r="M185" s="45" t="n"/>
      <c r="N185" s="45" t="n"/>
      <c r="O185" s="54">
        <f>L185+N(M185)-N(N185)</f>
        <v/>
      </c>
      <c r="P185" s="54">
        <f>S184</f>
        <v/>
      </c>
      <c r="Q185" s="45" t="n"/>
      <c r="R185" s="45" t="n"/>
      <c r="S185" s="54">
        <f>P185+N(Q185)-N(R185)</f>
        <v/>
      </c>
      <c r="T185" s="54">
        <f>W184</f>
        <v/>
      </c>
      <c r="U185" s="45" t="n"/>
      <c r="V185" s="45" t="n"/>
      <c r="W185" s="54">
        <f>T185+N(U185)-N(V185)</f>
        <v/>
      </c>
      <c r="X185" s="54">
        <f>AA184</f>
        <v/>
      </c>
      <c r="Y185" s="45" t="n"/>
      <c r="Z185" s="45" t="n"/>
      <c r="AA185" s="54">
        <f>X185+N(Y185)-N(Z185)</f>
        <v/>
      </c>
      <c r="AB185" s="54">
        <f>AE184</f>
        <v/>
      </c>
      <c r="AC185" s="45" t="n"/>
      <c r="AD185" s="45" t="n"/>
      <c r="AE185" s="54">
        <f>AB185+N(AC185)-N(AD185)</f>
        <v/>
      </c>
      <c r="AF185" s="20">
        <f>IF(ABS((D185+H185+L185+P185+T185+X185+AB185)+(N(E185)+N(I185)+N(M185)+N(Q185)+N(U185)+N(Y185)+N(AC185))-(N(F185)+N(J185)+N(N185)+N(R185)+N(V185)+N(Z185)+N(AD185))-(G185+K185+O185+S185+W185+AA185+AE185))&lt;0.0001,"OK","ОШИБКА")</f>
        <v/>
      </c>
    </row>
    <row r="186">
      <c r="A186" s="42" t="n">
        <v>46405</v>
      </c>
      <c r="B186" s="37" t="inlineStr">
        <is>
          <t>ПН</t>
        </is>
      </c>
      <c r="C186" s="11" t="n"/>
      <c r="D186" s="54">
        <f>G185</f>
        <v/>
      </c>
      <c r="E186" s="45" t="n"/>
      <c r="F186" s="45" t="n"/>
      <c r="G186" s="54">
        <f>D186+N(E186)-N(F186)</f>
        <v/>
      </c>
      <c r="H186" s="54">
        <f>K185</f>
        <v/>
      </c>
      <c r="I186" s="45" t="n"/>
      <c r="J186" s="45" t="n"/>
      <c r="K186" s="54">
        <f>H186+N(I186)-N(J186)</f>
        <v/>
      </c>
      <c r="L186" s="54">
        <f>O185</f>
        <v/>
      </c>
      <c r="M186" s="45" t="n"/>
      <c r="N186" s="45" t="n"/>
      <c r="O186" s="54">
        <f>L186+N(M186)-N(N186)</f>
        <v/>
      </c>
      <c r="P186" s="54">
        <f>S185</f>
        <v/>
      </c>
      <c r="Q186" s="45" t="n"/>
      <c r="R186" s="45" t="n"/>
      <c r="S186" s="54">
        <f>P186+N(Q186)-N(R186)</f>
        <v/>
      </c>
      <c r="T186" s="54">
        <f>W185</f>
        <v/>
      </c>
      <c r="U186" s="45" t="n"/>
      <c r="V186" s="45" t="n"/>
      <c r="W186" s="54">
        <f>T186+N(U186)-N(V186)</f>
        <v/>
      </c>
      <c r="X186" s="54">
        <f>AA185</f>
        <v/>
      </c>
      <c r="Y186" s="45" t="n"/>
      <c r="Z186" s="45" t="n"/>
      <c r="AA186" s="54">
        <f>X186+N(Y186)-N(Z186)</f>
        <v/>
      </c>
      <c r="AB186" s="54">
        <f>AE185</f>
        <v/>
      </c>
      <c r="AC186" s="45" t="n"/>
      <c r="AD186" s="45" t="n"/>
      <c r="AE186" s="54">
        <f>AB186+N(AC186)-N(AD186)</f>
        <v/>
      </c>
      <c r="AF186" s="20">
        <f>IF(ABS((D186+H186+L186+P186+T186+X186+AB186)+(N(E186)+N(I186)+N(M186)+N(Q186)+N(U186)+N(Y186)+N(AC186))-(N(F186)+N(J186)+N(N186)+N(R186)+N(V186)+N(Z186)+N(AD186))-(G186+K186+O186+S186+W186+AA186+AE186))&lt;0.0001,"OK","ОШИБКА")</f>
        <v/>
      </c>
    </row>
    <row r="187">
      <c r="A187" s="42" t="n">
        <v>46406</v>
      </c>
      <c r="B187" s="37" t="inlineStr">
        <is>
          <t>ВТ</t>
        </is>
      </c>
      <c r="C187" s="11" t="n"/>
      <c r="D187" s="54">
        <f>G186</f>
        <v/>
      </c>
      <c r="E187" s="45" t="n"/>
      <c r="F187" s="45" t="n"/>
      <c r="G187" s="54">
        <f>D187+N(E187)-N(F187)</f>
        <v/>
      </c>
      <c r="H187" s="54">
        <f>K186</f>
        <v/>
      </c>
      <c r="I187" s="45" t="n"/>
      <c r="J187" s="45" t="n"/>
      <c r="K187" s="54">
        <f>H187+N(I187)-N(J187)</f>
        <v/>
      </c>
      <c r="L187" s="54">
        <f>O186</f>
        <v/>
      </c>
      <c r="M187" s="45" t="n"/>
      <c r="N187" s="45" t="n"/>
      <c r="O187" s="54">
        <f>L187+N(M187)-N(N187)</f>
        <v/>
      </c>
      <c r="P187" s="54">
        <f>S186</f>
        <v/>
      </c>
      <c r="Q187" s="45" t="n"/>
      <c r="R187" s="45" t="n"/>
      <c r="S187" s="54">
        <f>P187+N(Q187)-N(R187)</f>
        <v/>
      </c>
      <c r="T187" s="54">
        <f>W186</f>
        <v/>
      </c>
      <c r="U187" s="45" t="n"/>
      <c r="V187" s="45" t="n"/>
      <c r="W187" s="54">
        <f>T187+N(U187)-N(V187)</f>
        <v/>
      </c>
      <c r="X187" s="54">
        <f>AA186</f>
        <v/>
      </c>
      <c r="Y187" s="45" t="n"/>
      <c r="Z187" s="45" t="n"/>
      <c r="AA187" s="54">
        <f>X187+N(Y187)-N(Z187)</f>
        <v/>
      </c>
      <c r="AB187" s="54">
        <f>AE186</f>
        <v/>
      </c>
      <c r="AC187" s="45" t="n"/>
      <c r="AD187" s="45" t="n"/>
      <c r="AE187" s="54">
        <f>AB187+N(AC187)-N(AD187)</f>
        <v/>
      </c>
      <c r="AF187" s="20">
        <f>IF(ABS((D187+H187+L187+P187+T187+X187+AB187)+(N(E187)+N(I187)+N(M187)+N(Q187)+N(U187)+N(Y187)+N(AC187))-(N(F187)+N(J187)+N(N187)+N(R187)+N(V187)+N(Z187)+N(AD187))-(G187+K187+O187+S187+W187+AA187+AE187))&lt;0.0001,"OK","ОШИБКА")</f>
        <v/>
      </c>
    </row>
    <row r="188">
      <c r="A188" s="42" t="n">
        <v>46407</v>
      </c>
      <c r="B188" s="37" t="inlineStr">
        <is>
          <t>СР</t>
        </is>
      </c>
      <c r="C188" s="11" t="n"/>
      <c r="D188" s="54">
        <f>G187</f>
        <v/>
      </c>
      <c r="E188" s="45" t="n"/>
      <c r="F188" s="45" t="n"/>
      <c r="G188" s="54">
        <f>D188+N(E188)-N(F188)</f>
        <v/>
      </c>
      <c r="H188" s="54">
        <f>K187</f>
        <v/>
      </c>
      <c r="I188" s="45" t="n"/>
      <c r="J188" s="45" t="n"/>
      <c r="K188" s="54">
        <f>H188+N(I188)-N(J188)</f>
        <v/>
      </c>
      <c r="L188" s="54">
        <f>O187</f>
        <v/>
      </c>
      <c r="M188" s="45" t="n"/>
      <c r="N188" s="45" t="n"/>
      <c r="O188" s="54">
        <f>L188+N(M188)-N(N188)</f>
        <v/>
      </c>
      <c r="P188" s="54">
        <f>S187</f>
        <v/>
      </c>
      <c r="Q188" s="45" t="n"/>
      <c r="R188" s="45" t="n"/>
      <c r="S188" s="54">
        <f>P188+N(Q188)-N(R188)</f>
        <v/>
      </c>
      <c r="T188" s="54">
        <f>W187</f>
        <v/>
      </c>
      <c r="U188" s="45" t="n"/>
      <c r="V188" s="45" t="n"/>
      <c r="W188" s="54">
        <f>T188+N(U188)-N(V188)</f>
        <v/>
      </c>
      <c r="X188" s="54">
        <f>AA187</f>
        <v/>
      </c>
      <c r="Y188" s="45" t="n"/>
      <c r="Z188" s="45" t="n"/>
      <c r="AA188" s="54">
        <f>X188+N(Y188)-N(Z188)</f>
        <v/>
      </c>
      <c r="AB188" s="54">
        <f>AE187</f>
        <v/>
      </c>
      <c r="AC188" s="45" t="n"/>
      <c r="AD188" s="45" t="n"/>
      <c r="AE188" s="54">
        <f>AB188+N(AC188)-N(AD188)</f>
        <v/>
      </c>
      <c r="AF188" s="20">
        <f>IF(ABS((D188+H188+L188+P188+T188+X188+AB188)+(N(E188)+N(I188)+N(M188)+N(Q188)+N(U188)+N(Y188)+N(AC188))-(N(F188)+N(J188)+N(N188)+N(R188)+N(V188)+N(Z188)+N(AD188))-(G188+K188+O188+S188+W188+AA188+AE188))&lt;0.0001,"OK","ОШИБКА")</f>
        <v/>
      </c>
    </row>
    <row r="189">
      <c r="A189" s="42" t="n">
        <v>46408</v>
      </c>
      <c r="B189" s="37" t="inlineStr">
        <is>
          <t>ЧТ</t>
        </is>
      </c>
      <c r="C189" s="11" t="n"/>
      <c r="D189" s="54">
        <f>G188</f>
        <v/>
      </c>
      <c r="E189" s="45" t="n"/>
      <c r="F189" s="45" t="n"/>
      <c r="G189" s="54">
        <f>D189+N(E189)-N(F189)</f>
        <v/>
      </c>
      <c r="H189" s="54">
        <f>K188</f>
        <v/>
      </c>
      <c r="I189" s="45" t="n"/>
      <c r="J189" s="45" t="n"/>
      <c r="K189" s="54">
        <f>H189+N(I189)-N(J189)</f>
        <v/>
      </c>
      <c r="L189" s="54">
        <f>O188</f>
        <v/>
      </c>
      <c r="M189" s="45" t="n"/>
      <c r="N189" s="45" t="n"/>
      <c r="O189" s="54">
        <f>L189+N(M189)-N(N189)</f>
        <v/>
      </c>
      <c r="P189" s="54">
        <f>S188</f>
        <v/>
      </c>
      <c r="Q189" s="45" t="n"/>
      <c r="R189" s="45" t="n"/>
      <c r="S189" s="54">
        <f>P189+N(Q189)-N(R189)</f>
        <v/>
      </c>
      <c r="T189" s="54">
        <f>W188</f>
        <v/>
      </c>
      <c r="U189" s="45" t="n"/>
      <c r="V189" s="45" t="n"/>
      <c r="W189" s="54">
        <f>T189+N(U189)-N(V189)</f>
        <v/>
      </c>
      <c r="X189" s="54">
        <f>AA188</f>
        <v/>
      </c>
      <c r="Y189" s="45" t="n"/>
      <c r="Z189" s="45" t="n"/>
      <c r="AA189" s="54">
        <f>X189+N(Y189)-N(Z189)</f>
        <v/>
      </c>
      <c r="AB189" s="54">
        <f>AE188</f>
        <v/>
      </c>
      <c r="AC189" s="45" t="n"/>
      <c r="AD189" s="45" t="n"/>
      <c r="AE189" s="54">
        <f>AB189+N(AC189)-N(AD189)</f>
        <v/>
      </c>
      <c r="AF189" s="20">
        <f>IF(ABS((D189+H189+L189+P189+T189+X189+AB189)+(N(E189)+N(I189)+N(M189)+N(Q189)+N(U189)+N(Y189)+N(AC189))-(N(F189)+N(J189)+N(N189)+N(R189)+N(V189)+N(Z189)+N(AD189))-(G189+K189+O189+S189+W189+AA189+AE189))&lt;0.0001,"OK","ОШИБКА")</f>
        <v/>
      </c>
    </row>
    <row r="190">
      <c r="A190" s="42" t="n">
        <v>46409</v>
      </c>
      <c r="B190" s="37" t="inlineStr">
        <is>
          <t>ПТ</t>
        </is>
      </c>
      <c r="C190" s="11" t="n"/>
      <c r="D190" s="54">
        <f>G189</f>
        <v/>
      </c>
      <c r="E190" s="45" t="n"/>
      <c r="F190" s="45" t="n"/>
      <c r="G190" s="54">
        <f>D190+N(E190)-N(F190)</f>
        <v/>
      </c>
      <c r="H190" s="54">
        <f>K189</f>
        <v/>
      </c>
      <c r="I190" s="45" t="n"/>
      <c r="J190" s="45" t="n"/>
      <c r="K190" s="54">
        <f>H190+N(I190)-N(J190)</f>
        <v/>
      </c>
      <c r="L190" s="54">
        <f>O189</f>
        <v/>
      </c>
      <c r="M190" s="45" t="n"/>
      <c r="N190" s="45" t="n"/>
      <c r="O190" s="54">
        <f>L190+N(M190)-N(N190)</f>
        <v/>
      </c>
      <c r="P190" s="54">
        <f>S189</f>
        <v/>
      </c>
      <c r="Q190" s="45" t="n"/>
      <c r="R190" s="45" t="n"/>
      <c r="S190" s="54">
        <f>P190+N(Q190)-N(R190)</f>
        <v/>
      </c>
      <c r="T190" s="54">
        <f>W189</f>
        <v/>
      </c>
      <c r="U190" s="45" t="n"/>
      <c r="V190" s="45" t="n"/>
      <c r="W190" s="54">
        <f>T190+N(U190)-N(V190)</f>
        <v/>
      </c>
      <c r="X190" s="54">
        <f>AA189</f>
        <v/>
      </c>
      <c r="Y190" s="45" t="n"/>
      <c r="Z190" s="45" t="n"/>
      <c r="AA190" s="54">
        <f>X190+N(Y190)-N(Z190)</f>
        <v/>
      </c>
      <c r="AB190" s="54">
        <f>AE189</f>
        <v/>
      </c>
      <c r="AC190" s="45" t="n"/>
      <c r="AD190" s="45" t="n"/>
      <c r="AE190" s="54">
        <f>AB190+N(AC190)-N(AD190)</f>
        <v/>
      </c>
      <c r="AF190" s="20">
        <f>IF(ABS((D190+H190+L190+P190+T190+X190+AB190)+(N(E190)+N(I190)+N(M190)+N(Q190)+N(U190)+N(Y190)+N(AC190))-(N(F190)+N(J190)+N(N190)+N(R190)+N(V190)+N(Z190)+N(AD190))-(G190+K190+O190+S190+W190+AA190+AE190))&lt;0.0001,"OK","ОШИБКА")</f>
        <v/>
      </c>
    </row>
    <row r="191">
      <c r="A191" s="42" t="n">
        <v>46410</v>
      </c>
      <c r="B191" s="37" t="inlineStr">
        <is>
          <t>СБ</t>
        </is>
      </c>
      <c r="C191" s="11" t="n"/>
      <c r="D191" s="54">
        <f>G190</f>
        <v/>
      </c>
      <c r="E191" s="45" t="n"/>
      <c r="F191" s="45" t="n"/>
      <c r="G191" s="54">
        <f>D191+N(E191)-N(F191)</f>
        <v/>
      </c>
      <c r="H191" s="54">
        <f>K190</f>
        <v/>
      </c>
      <c r="I191" s="45" t="n"/>
      <c r="J191" s="45" t="n"/>
      <c r="K191" s="54">
        <f>H191+N(I191)-N(J191)</f>
        <v/>
      </c>
      <c r="L191" s="54">
        <f>O190</f>
        <v/>
      </c>
      <c r="M191" s="45" t="n"/>
      <c r="N191" s="45" t="n"/>
      <c r="O191" s="54">
        <f>L191+N(M191)-N(N191)</f>
        <v/>
      </c>
      <c r="P191" s="54">
        <f>S190</f>
        <v/>
      </c>
      <c r="Q191" s="45" t="n"/>
      <c r="R191" s="45" t="n"/>
      <c r="S191" s="54">
        <f>P191+N(Q191)-N(R191)</f>
        <v/>
      </c>
      <c r="T191" s="54">
        <f>W190</f>
        <v/>
      </c>
      <c r="U191" s="45" t="n"/>
      <c r="V191" s="45" t="n"/>
      <c r="W191" s="54">
        <f>T191+N(U191)-N(V191)</f>
        <v/>
      </c>
      <c r="X191" s="54">
        <f>AA190</f>
        <v/>
      </c>
      <c r="Y191" s="45" t="n"/>
      <c r="Z191" s="45" t="n"/>
      <c r="AA191" s="54">
        <f>X191+N(Y191)-N(Z191)</f>
        <v/>
      </c>
      <c r="AB191" s="54">
        <f>AE190</f>
        <v/>
      </c>
      <c r="AC191" s="45" t="n"/>
      <c r="AD191" s="45" t="n"/>
      <c r="AE191" s="54">
        <f>AB191+N(AC191)-N(AD191)</f>
        <v/>
      </c>
      <c r="AF191" s="20">
        <f>IF(ABS((D191+H191+L191+P191+T191+X191+AB191)+(N(E191)+N(I191)+N(M191)+N(Q191)+N(U191)+N(Y191)+N(AC191))-(N(F191)+N(J191)+N(N191)+N(R191)+N(V191)+N(Z191)+N(AD191))-(G191+K191+O191+S191+W191+AA191+AE191))&lt;0.0001,"OK","ОШИБКА")</f>
        <v/>
      </c>
    </row>
    <row r="192">
      <c r="A192" s="42" t="n">
        <v>46411</v>
      </c>
      <c r="B192" s="37" t="inlineStr">
        <is>
          <t>ВС</t>
        </is>
      </c>
      <c r="C192" s="11" t="n"/>
      <c r="D192" s="54">
        <f>G191</f>
        <v/>
      </c>
      <c r="E192" s="45" t="n"/>
      <c r="F192" s="45" t="n"/>
      <c r="G192" s="54">
        <f>D192+N(E192)-N(F192)</f>
        <v/>
      </c>
      <c r="H192" s="54">
        <f>K191</f>
        <v/>
      </c>
      <c r="I192" s="45" t="n"/>
      <c r="J192" s="45" t="n"/>
      <c r="K192" s="54">
        <f>H192+N(I192)-N(J192)</f>
        <v/>
      </c>
      <c r="L192" s="54">
        <f>O191</f>
        <v/>
      </c>
      <c r="M192" s="45" t="n"/>
      <c r="N192" s="45" t="n"/>
      <c r="O192" s="54">
        <f>L192+N(M192)-N(N192)</f>
        <v/>
      </c>
      <c r="P192" s="54">
        <f>S191</f>
        <v/>
      </c>
      <c r="Q192" s="45" t="n"/>
      <c r="R192" s="45" t="n"/>
      <c r="S192" s="54">
        <f>P192+N(Q192)-N(R192)</f>
        <v/>
      </c>
      <c r="T192" s="54">
        <f>W191</f>
        <v/>
      </c>
      <c r="U192" s="45" t="n"/>
      <c r="V192" s="45" t="n"/>
      <c r="W192" s="54">
        <f>T192+N(U192)-N(V192)</f>
        <v/>
      </c>
      <c r="X192" s="54">
        <f>AA191</f>
        <v/>
      </c>
      <c r="Y192" s="45" t="n"/>
      <c r="Z192" s="45" t="n"/>
      <c r="AA192" s="54">
        <f>X192+N(Y192)-N(Z192)</f>
        <v/>
      </c>
      <c r="AB192" s="54">
        <f>AE191</f>
        <v/>
      </c>
      <c r="AC192" s="45" t="n"/>
      <c r="AD192" s="45" t="n"/>
      <c r="AE192" s="54">
        <f>AB192+N(AC192)-N(AD192)</f>
        <v/>
      </c>
      <c r="AF192" s="20">
        <f>IF(ABS((D192+H192+L192+P192+T192+X192+AB192)+(N(E192)+N(I192)+N(M192)+N(Q192)+N(U192)+N(Y192)+N(AC192))-(N(F192)+N(J192)+N(N192)+N(R192)+N(V192)+N(Z192)+N(AD192))-(G192+K192+O192+S192+W192+AA192+AE192))&lt;0.0001,"OK","ОШИБКА")</f>
        <v/>
      </c>
    </row>
    <row r="193">
      <c r="A193" s="42" t="n">
        <v>46412</v>
      </c>
      <c r="B193" s="37" t="inlineStr">
        <is>
          <t>ПН</t>
        </is>
      </c>
      <c r="C193" s="11" t="n"/>
      <c r="D193" s="54">
        <f>G192</f>
        <v/>
      </c>
      <c r="E193" s="45" t="n"/>
      <c r="F193" s="45" t="n"/>
      <c r="G193" s="54">
        <f>D193+N(E193)-N(F193)</f>
        <v/>
      </c>
      <c r="H193" s="54">
        <f>K192</f>
        <v/>
      </c>
      <c r="I193" s="45" t="n"/>
      <c r="J193" s="45" t="n"/>
      <c r="K193" s="54">
        <f>H193+N(I193)-N(J193)</f>
        <v/>
      </c>
      <c r="L193" s="54">
        <f>O192</f>
        <v/>
      </c>
      <c r="M193" s="45" t="n"/>
      <c r="N193" s="45" t="n"/>
      <c r="O193" s="54">
        <f>L193+N(M193)-N(N193)</f>
        <v/>
      </c>
      <c r="P193" s="54">
        <f>S192</f>
        <v/>
      </c>
      <c r="Q193" s="45" t="n"/>
      <c r="R193" s="45" t="n"/>
      <c r="S193" s="54">
        <f>P193+N(Q193)-N(R193)</f>
        <v/>
      </c>
      <c r="T193" s="54">
        <f>W192</f>
        <v/>
      </c>
      <c r="U193" s="45" t="n"/>
      <c r="V193" s="45" t="n"/>
      <c r="W193" s="54">
        <f>T193+N(U193)-N(V193)</f>
        <v/>
      </c>
      <c r="X193" s="54">
        <f>AA192</f>
        <v/>
      </c>
      <c r="Y193" s="45" t="n"/>
      <c r="Z193" s="45" t="n"/>
      <c r="AA193" s="54">
        <f>X193+N(Y193)-N(Z193)</f>
        <v/>
      </c>
      <c r="AB193" s="54">
        <f>AE192</f>
        <v/>
      </c>
      <c r="AC193" s="45" t="n"/>
      <c r="AD193" s="45" t="n"/>
      <c r="AE193" s="54">
        <f>AB193+N(AC193)-N(AD193)</f>
        <v/>
      </c>
      <c r="AF193" s="20">
        <f>IF(ABS((D193+H193+L193+P193+T193+X193+AB193)+(N(E193)+N(I193)+N(M193)+N(Q193)+N(U193)+N(Y193)+N(AC193))-(N(F193)+N(J193)+N(N193)+N(R193)+N(V193)+N(Z193)+N(AD193))-(G193+K193+O193+S193+W193+AA193+AE193))&lt;0.0001,"OK","ОШИБКА")</f>
        <v/>
      </c>
    </row>
    <row r="194">
      <c r="A194" s="42" t="n">
        <v>46413</v>
      </c>
      <c r="B194" s="37" t="inlineStr">
        <is>
          <t>ВТ</t>
        </is>
      </c>
      <c r="C194" s="11" t="n"/>
      <c r="D194" s="54">
        <f>G193</f>
        <v/>
      </c>
      <c r="E194" s="45" t="n"/>
      <c r="F194" s="45" t="n"/>
      <c r="G194" s="54">
        <f>D194+N(E194)-N(F194)</f>
        <v/>
      </c>
      <c r="H194" s="54">
        <f>K193</f>
        <v/>
      </c>
      <c r="I194" s="45" t="n"/>
      <c r="J194" s="45" t="n"/>
      <c r="K194" s="54">
        <f>H194+N(I194)-N(J194)</f>
        <v/>
      </c>
      <c r="L194" s="54">
        <f>O193</f>
        <v/>
      </c>
      <c r="M194" s="45" t="n"/>
      <c r="N194" s="45" t="n"/>
      <c r="O194" s="54">
        <f>L194+N(M194)-N(N194)</f>
        <v/>
      </c>
      <c r="P194" s="54">
        <f>S193</f>
        <v/>
      </c>
      <c r="Q194" s="45" t="n"/>
      <c r="R194" s="45" t="n"/>
      <c r="S194" s="54">
        <f>P194+N(Q194)-N(R194)</f>
        <v/>
      </c>
      <c r="T194" s="54">
        <f>W193</f>
        <v/>
      </c>
      <c r="U194" s="45" t="n"/>
      <c r="V194" s="45" t="n"/>
      <c r="W194" s="54">
        <f>T194+N(U194)-N(V194)</f>
        <v/>
      </c>
      <c r="X194" s="54">
        <f>AA193</f>
        <v/>
      </c>
      <c r="Y194" s="45" t="n"/>
      <c r="Z194" s="45" t="n"/>
      <c r="AA194" s="54">
        <f>X194+N(Y194)-N(Z194)</f>
        <v/>
      </c>
      <c r="AB194" s="54">
        <f>AE193</f>
        <v/>
      </c>
      <c r="AC194" s="45" t="n"/>
      <c r="AD194" s="45" t="n"/>
      <c r="AE194" s="54">
        <f>AB194+N(AC194)-N(AD194)</f>
        <v/>
      </c>
      <c r="AF194" s="20">
        <f>IF(ABS((D194+H194+L194+P194+T194+X194+AB194)+(N(E194)+N(I194)+N(M194)+N(Q194)+N(U194)+N(Y194)+N(AC194))-(N(F194)+N(J194)+N(N194)+N(R194)+N(V194)+N(Z194)+N(AD194))-(G194+K194+O194+S194+W194+AA194+AE194))&lt;0.0001,"OK","ОШИБКА")</f>
        <v/>
      </c>
    </row>
    <row r="195">
      <c r="A195" s="42" t="n">
        <v>46414</v>
      </c>
      <c r="B195" s="37" t="inlineStr">
        <is>
          <t>СР</t>
        </is>
      </c>
      <c r="C195" s="11" t="n"/>
      <c r="D195" s="54">
        <f>G194</f>
        <v/>
      </c>
      <c r="E195" s="45" t="n"/>
      <c r="F195" s="45" t="n"/>
      <c r="G195" s="54">
        <f>D195+N(E195)-N(F195)</f>
        <v/>
      </c>
      <c r="H195" s="54">
        <f>K194</f>
        <v/>
      </c>
      <c r="I195" s="45" t="n"/>
      <c r="J195" s="45" t="n"/>
      <c r="K195" s="54">
        <f>H195+N(I195)-N(J195)</f>
        <v/>
      </c>
      <c r="L195" s="54">
        <f>O194</f>
        <v/>
      </c>
      <c r="M195" s="45" t="n"/>
      <c r="N195" s="45" t="n"/>
      <c r="O195" s="54">
        <f>L195+N(M195)-N(N195)</f>
        <v/>
      </c>
      <c r="P195" s="54">
        <f>S194</f>
        <v/>
      </c>
      <c r="Q195" s="45" t="n"/>
      <c r="R195" s="45" t="n"/>
      <c r="S195" s="54">
        <f>P195+N(Q195)-N(R195)</f>
        <v/>
      </c>
      <c r="T195" s="54">
        <f>W194</f>
        <v/>
      </c>
      <c r="U195" s="45" t="n"/>
      <c r="V195" s="45" t="n"/>
      <c r="W195" s="54">
        <f>T195+N(U195)-N(V195)</f>
        <v/>
      </c>
      <c r="X195" s="54">
        <f>AA194</f>
        <v/>
      </c>
      <c r="Y195" s="45" t="n"/>
      <c r="Z195" s="45" t="n"/>
      <c r="AA195" s="54">
        <f>X195+N(Y195)-N(Z195)</f>
        <v/>
      </c>
      <c r="AB195" s="54">
        <f>AE194</f>
        <v/>
      </c>
      <c r="AC195" s="45" t="n"/>
      <c r="AD195" s="45" t="n"/>
      <c r="AE195" s="54">
        <f>AB195+N(AC195)-N(AD195)</f>
        <v/>
      </c>
      <c r="AF195" s="20">
        <f>IF(ABS((D195+H195+L195+P195+T195+X195+AB195)+(N(E195)+N(I195)+N(M195)+N(Q195)+N(U195)+N(Y195)+N(AC195))-(N(F195)+N(J195)+N(N195)+N(R195)+N(V195)+N(Z195)+N(AD195))-(G195+K195+O195+S195+W195+AA195+AE195))&lt;0.0001,"OK","ОШИБКА")</f>
        <v/>
      </c>
    </row>
    <row r="196">
      <c r="A196" s="42" t="n">
        <v>46415</v>
      </c>
      <c r="B196" s="37" t="inlineStr">
        <is>
          <t>ЧТ</t>
        </is>
      </c>
      <c r="C196" s="11" t="n"/>
      <c r="D196" s="54">
        <f>G195</f>
        <v/>
      </c>
      <c r="E196" s="45" t="n"/>
      <c r="F196" s="45" t="n"/>
      <c r="G196" s="54">
        <f>D196+N(E196)-N(F196)</f>
        <v/>
      </c>
      <c r="H196" s="54">
        <f>K195</f>
        <v/>
      </c>
      <c r="I196" s="45" t="n"/>
      <c r="J196" s="45" t="n"/>
      <c r="K196" s="54">
        <f>H196+N(I196)-N(J196)</f>
        <v/>
      </c>
      <c r="L196" s="54">
        <f>O195</f>
        <v/>
      </c>
      <c r="M196" s="45" t="n"/>
      <c r="N196" s="45" t="n"/>
      <c r="O196" s="54">
        <f>L196+N(M196)-N(N196)</f>
        <v/>
      </c>
      <c r="P196" s="54">
        <f>S195</f>
        <v/>
      </c>
      <c r="Q196" s="45" t="n"/>
      <c r="R196" s="45" t="n"/>
      <c r="S196" s="54">
        <f>P196+N(Q196)-N(R196)</f>
        <v/>
      </c>
      <c r="T196" s="54">
        <f>W195</f>
        <v/>
      </c>
      <c r="U196" s="45" t="n"/>
      <c r="V196" s="45" t="n"/>
      <c r="W196" s="54">
        <f>T196+N(U196)-N(V196)</f>
        <v/>
      </c>
      <c r="X196" s="54">
        <f>AA195</f>
        <v/>
      </c>
      <c r="Y196" s="45" t="n"/>
      <c r="Z196" s="45" t="n"/>
      <c r="AA196" s="54">
        <f>X196+N(Y196)-N(Z196)</f>
        <v/>
      </c>
      <c r="AB196" s="54">
        <f>AE195</f>
        <v/>
      </c>
      <c r="AC196" s="45" t="n"/>
      <c r="AD196" s="45" t="n"/>
      <c r="AE196" s="54">
        <f>AB196+N(AC196)-N(AD196)</f>
        <v/>
      </c>
      <c r="AF196" s="20">
        <f>IF(ABS((D196+H196+L196+P196+T196+X196+AB196)+(N(E196)+N(I196)+N(M196)+N(Q196)+N(U196)+N(Y196)+N(AC196))-(N(F196)+N(J196)+N(N196)+N(R196)+N(V196)+N(Z196)+N(AD196))-(G196+K196+O196+S196+W196+AA196+AE196))&lt;0.0001,"OK","ОШИБКА")</f>
        <v/>
      </c>
    </row>
    <row r="197">
      <c r="A197" s="42" t="n">
        <v>46416</v>
      </c>
      <c r="B197" s="37" t="inlineStr">
        <is>
          <t>ПТ</t>
        </is>
      </c>
      <c r="C197" s="11" t="n"/>
      <c r="D197" s="54">
        <f>G196</f>
        <v/>
      </c>
      <c r="E197" s="45" t="n"/>
      <c r="F197" s="45" t="n"/>
      <c r="G197" s="54">
        <f>D197+N(E197)-N(F197)</f>
        <v/>
      </c>
      <c r="H197" s="54">
        <f>K196</f>
        <v/>
      </c>
      <c r="I197" s="45" t="n"/>
      <c r="J197" s="45" t="n"/>
      <c r="K197" s="54">
        <f>H197+N(I197)-N(J197)</f>
        <v/>
      </c>
      <c r="L197" s="54">
        <f>O196</f>
        <v/>
      </c>
      <c r="M197" s="45" t="n"/>
      <c r="N197" s="45" t="n"/>
      <c r="O197" s="54">
        <f>L197+N(M197)-N(N197)</f>
        <v/>
      </c>
      <c r="P197" s="54">
        <f>S196</f>
        <v/>
      </c>
      <c r="Q197" s="45" t="n"/>
      <c r="R197" s="45" t="n"/>
      <c r="S197" s="54">
        <f>P197+N(Q197)-N(R197)</f>
        <v/>
      </c>
      <c r="T197" s="54">
        <f>W196</f>
        <v/>
      </c>
      <c r="U197" s="45" t="n"/>
      <c r="V197" s="45" t="n"/>
      <c r="W197" s="54">
        <f>T197+N(U197)-N(V197)</f>
        <v/>
      </c>
      <c r="X197" s="54">
        <f>AA196</f>
        <v/>
      </c>
      <c r="Y197" s="45" t="n"/>
      <c r="Z197" s="45" t="n"/>
      <c r="AA197" s="54">
        <f>X197+N(Y197)-N(Z197)</f>
        <v/>
      </c>
      <c r="AB197" s="54">
        <f>AE196</f>
        <v/>
      </c>
      <c r="AC197" s="45" t="n"/>
      <c r="AD197" s="45" t="n"/>
      <c r="AE197" s="54">
        <f>AB197+N(AC197)-N(AD197)</f>
        <v/>
      </c>
      <c r="AF197" s="20">
        <f>IF(ABS((D197+H197+L197+P197+T197+X197+AB197)+(N(E197)+N(I197)+N(M197)+N(Q197)+N(U197)+N(Y197)+N(AC197))-(N(F197)+N(J197)+N(N197)+N(R197)+N(V197)+N(Z197)+N(AD197))-(G197+K197+O197+S197+W197+AA197+AE197))&lt;0.0001,"OK","ОШИБКА")</f>
        <v/>
      </c>
    </row>
    <row r="198">
      <c r="A198" s="42" t="n">
        <v>46417</v>
      </c>
      <c r="B198" s="37" t="inlineStr">
        <is>
          <t>СБ</t>
        </is>
      </c>
      <c r="C198" s="11" t="n"/>
      <c r="D198" s="54">
        <f>G197</f>
        <v/>
      </c>
      <c r="E198" s="45" t="n"/>
      <c r="F198" s="45" t="n"/>
      <c r="G198" s="54">
        <f>D198+N(E198)-N(F198)</f>
        <v/>
      </c>
      <c r="H198" s="54">
        <f>K197</f>
        <v/>
      </c>
      <c r="I198" s="45" t="n"/>
      <c r="J198" s="45" t="n"/>
      <c r="K198" s="54">
        <f>H198+N(I198)-N(J198)</f>
        <v/>
      </c>
      <c r="L198" s="54">
        <f>O197</f>
        <v/>
      </c>
      <c r="M198" s="45" t="n"/>
      <c r="N198" s="45" t="n"/>
      <c r="O198" s="54">
        <f>L198+N(M198)-N(N198)</f>
        <v/>
      </c>
      <c r="P198" s="54">
        <f>S197</f>
        <v/>
      </c>
      <c r="Q198" s="45" t="n"/>
      <c r="R198" s="45" t="n"/>
      <c r="S198" s="54">
        <f>P198+N(Q198)-N(R198)</f>
        <v/>
      </c>
      <c r="T198" s="54">
        <f>W197</f>
        <v/>
      </c>
      <c r="U198" s="45" t="n"/>
      <c r="V198" s="45" t="n"/>
      <c r="W198" s="54">
        <f>T198+N(U198)-N(V198)</f>
        <v/>
      </c>
      <c r="X198" s="54">
        <f>AA197</f>
        <v/>
      </c>
      <c r="Y198" s="45" t="n"/>
      <c r="Z198" s="45" t="n"/>
      <c r="AA198" s="54">
        <f>X198+N(Y198)-N(Z198)</f>
        <v/>
      </c>
      <c r="AB198" s="54">
        <f>AE197</f>
        <v/>
      </c>
      <c r="AC198" s="45" t="n"/>
      <c r="AD198" s="45" t="n"/>
      <c r="AE198" s="54">
        <f>AB198+N(AC198)-N(AD198)</f>
        <v/>
      </c>
      <c r="AF198" s="20">
        <f>IF(ABS((D198+H198+L198+P198+T198+X198+AB198)+(N(E198)+N(I198)+N(M198)+N(Q198)+N(U198)+N(Y198)+N(AC198))-(N(F198)+N(J198)+N(N198)+N(R198)+N(V198)+N(Z198)+N(AD198))-(G198+K198+O198+S198+W198+AA198+AE198))&lt;0.0001,"OK","ОШИБКА")</f>
        <v/>
      </c>
    </row>
    <row r="199">
      <c r="A199" s="42" t="n">
        <v>46418</v>
      </c>
      <c r="B199" s="37" t="inlineStr">
        <is>
          <t>ВС</t>
        </is>
      </c>
      <c r="C199" s="11" t="n"/>
      <c r="D199" s="54">
        <f>G198</f>
        <v/>
      </c>
      <c r="E199" s="45" t="n"/>
      <c r="F199" s="45" t="n"/>
      <c r="G199" s="54">
        <f>D199+N(E199)-N(F199)</f>
        <v/>
      </c>
      <c r="H199" s="54">
        <f>K198</f>
        <v/>
      </c>
      <c r="I199" s="45" t="n"/>
      <c r="J199" s="45" t="n"/>
      <c r="K199" s="54">
        <f>H199+N(I199)-N(J199)</f>
        <v/>
      </c>
      <c r="L199" s="54">
        <f>O198</f>
        <v/>
      </c>
      <c r="M199" s="45" t="n"/>
      <c r="N199" s="45" t="n"/>
      <c r="O199" s="54">
        <f>L199+N(M199)-N(N199)</f>
        <v/>
      </c>
      <c r="P199" s="54">
        <f>S198</f>
        <v/>
      </c>
      <c r="Q199" s="45" t="n"/>
      <c r="R199" s="45" t="n"/>
      <c r="S199" s="54">
        <f>P199+N(Q199)-N(R199)</f>
        <v/>
      </c>
      <c r="T199" s="54">
        <f>W198</f>
        <v/>
      </c>
      <c r="U199" s="45" t="n"/>
      <c r="V199" s="45" t="n"/>
      <c r="W199" s="54">
        <f>T199+N(U199)-N(V199)</f>
        <v/>
      </c>
      <c r="X199" s="54">
        <f>AA198</f>
        <v/>
      </c>
      <c r="Y199" s="45" t="n"/>
      <c r="Z199" s="45" t="n"/>
      <c r="AA199" s="54">
        <f>X199+N(Y199)-N(Z199)</f>
        <v/>
      </c>
      <c r="AB199" s="54">
        <f>AE198</f>
        <v/>
      </c>
      <c r="AC199" s="45" t="n"/>
      <c r="AD199" s="45" t="n"/>
      <c r="AE199" s="54">
        <f>AB199+N(AC199)-N(AD199)</f>
        <v/>
      </c>
      <c r="AF199" s="20">
        <f>IF(ABS((D199+H199+L199+P199+T199+X199+AB199)+(N(E199)+N(I199)+N(M199)+N(Q199)+N(U199)+N(Y199)+N(AC199))-(N(F199)+N(J199)+N(N199)+N(R199)+N(V199)+N(Z199)+N(AD199))-(G199+K199+O199+S199+W199+AA199+AE199))&lt;0.0001,"OK","ОШИБКА")</f>
        <v/>
      </c>
    </row>
    <row r="200">
      <c r="A200" s="42" t="n">
        <v>46419</v>
      </c>
      <c r="B200" s="37" t="inlineStr">
        <is>
          <t>ПН</t>
        </is>
      </c>
      <c r="C200" s="11" t="n"/>
      <c r="D200" s="54">
        <f>G199</f>
        <v/>
      </c>
      <c r="E200" s="45" t="n"/>
      <c r="F200" s="45" t="n"/>
      <c r="G200" s="54">
        <f>D200+N(E200)-N(F200)</f>
        <v/>
      </c>
      <c r="H200" s="54">
        <f>K199</f>
        <v/>
      </c>
      <c r="I200" s="45" t="n"/>
      <c r="J200" s="45" t="n"/>
      <c r="K200" s="54">
        <f>H200+N(I200)-N(J200)</f>
        <v/>
      </c>
      <c r="L200" s="54">
        <f>O199</f>
        <v/>
      </c>
      <c r="M200" s="45" t="n"/>
      <c r="N200" s="45" t="n"/>
      <c r="O200" s="54">
        <f>L200+N(M200)-N(N200)</f>
        <v/>
      </c>
      <c r="P200" s="54">
        <f>S199</f>
        <v/>
      </c>
      <c r="Q200" s="45" t="n"/>
      <c r="R200" s="45" t="n"/>
      <c r="S200" s="54">
        <f>P200+N(Q200)-N(R200)</f>
        <v/>
      </c>
      <c r="T200" s="54">
        <f>W199</f>
        <v/>
      </c>
      <c r="U200" s="45" t="n"/>
      <c r="V200" s="45" t="n"/>
      <c r="W200" s="54">
        <f>T200+N(U200)-N(V200)</f>
        <v/>
      </c>
      <c r="X200" s="54">
        <f>AA199</f>
        <v/>
      </c>
      <c r="Y200" s="45" t="n"/>
      <c r="Z200" s="45" t="n"/>
      <c r="AA200" s="54">
        <f>X200+N(Y200)-N(Z200)</f>
        <v/>
      </c>
      <c r="AB200" s="54">
        <f>AE199</f>
        <v/>
      </c>
      <c r="AC200" s="45" t="n"/>
      <c r="AD200" s="45" t="n"/>
      <c r="AE200" s="54">
        <f>AB200+N(AC200)-N(AD200)</f>
        <v/>
      </c>
      <c r="AF200" s="20">
        <f>IF(ABS((D200+H200+L200+P200+T200+X200+AB200)+(N(E200)+N(I200)+N(M200)+N(Q200)+N(U200)+N(Y200)+N(AC200))-(N(F200)+N(J200)+N(N200)+N(R200)+N(V200)+N(Z200)+N(AD200))-(G200+K200+O200+S200+W200+AA200+AE200))&lt;0.0001,"OK","ОШИБКА")</f>
        <v/>
      </c>
    </row>
    <row r="201">
      <c r="A201" s="42" t="n">
        <v>46420</v>
      </c>
      <c r="B201" s="37" t="inlineStr">
        <is>
          <t>ВТ</t>
        </is>
      </c>
      <c r="C201" s="11" t="n"/>
      <c r="D201" s="54">
        <f>G200</f>
        <v/>
      </c>
      <c r="E201" s="45" t="n"/>
      <c r="F201" s="45" t="n"/>
      <c r="G201" s="54">
        <f>D201+N(E201)-N(F201)</f>
        <v/>
      </c>
      <c r="H201" s="54">
        <f>K200</f>
        <v/>
      </c>
      <c r="I201" s="45" t="n"/>
      <c r="J201" s="45" t="n"/>
      <c r="K201" s="54">
        <f>H201+N(I201)-N(J201)</f>
        <v/>
      </c>
      <c r="L201" s="54">
        <f>O200</f>
        <v/>
      </c>
      <c r="M201" s="45" t="n"/>
      <c r="N201" s="45" t="n"/>
      <c r="O201" s="54">
        <f>L201+N(M201)-N(N201)</f>
        <v/>
      </c>
      <c r="P201" s="54">
        <f>S200</f>
        <v/>
      </c>
      <c r="Q201" s="45" t="n"/>
      <c r="R201" s="45" t="n"/>
      <c r="S201" s="54">
        <f>P201+N(Q201)-N(R201)</f>
        <v/>
      </c>
      <c r="T201" s="54">
        <f>W200</f>
        <v/>
      </c>
      <c r="U201" s="45" t="n"/>
      <c r="V201" s="45" t="n"/>
      <c r="W201" s="54">
        <f>T201+N(U201)-N(V201)</f>
        <v/>
      </c>
      <c r="X201" s="54">
        <f>AA200</f>
        <v/>
      </c>
      <c r="Y201" s="45" t="n"/>
      <c r="Z201" s="45" t="n"/>
      <c r="AA201" s="54">
        <f>X201+N(Y201)-N(Z201)</f>
        <v/>
      </c>
      <c r="AB201" s="54">
        <f>AE200</f>
        <v/>
      </c>
      <c r="AC201" s="45" t="n"/>
      <c r="AD201" s="45" t="n"/>
      <c r="AE201" s="54">
        <f>AB201+N(AC201)-N(AD201)</f>
        <v/>
      </c>
      <c r="AF201" s="20">
        <f>IF(ABS((D201+H201+L201+P201+T201+X201+AB201)+(N(E201)+N(I201)+N(M201)+N(Q201)+N(U201)+N(Y201)+N(AC201))-(N(F201)+N(J201)+N(N201)+N(R201)+N(V201)+N(Z201)+N(AD201))-(G201+K201+O201+S201+W201+AA201+AE201))&lt;0.0001,"OK","ОШИБКА")</f>
        <v/>
      </c>
    </row>
    <row r="202">
      <c r="A202" s="42" t="n">
        <v>46421</v>
      </c>
      <c r="B202" s="37" t="inlineStr">
        <is>
          <t>СР</t>
        </is>
      </c>
      <c r="C202" s="11" t="n"/>
      <c r="D202" s="54">
        <f>G201</f>
        <v/>
      </c>
      <c r="E202" s="45" t="n"/>
      <c r="F202" s="45" t="n"/>
      <c r="G202" s="54">
        <f>D202+N(E202)-N(F202)</f>
        <v/>
      </c>
      <c r="H202" s="54">
        <f>K201</f>
        <v/>
      </c>
      <c r="I202" s="45" t="n"/>
      <c r="J202" s="45" t="n"/>
      <c r="K202" s="54">
        <f>H202+N(I202)-N(J202)</f>
        <v/>
      </c>
      <c r="L202" s="54">
        <f>O201</f>
        <v/>
      </c>
      <c r="M202" s="45" t="n"/>
      <c r="N202" s="45" t="n"/>
      <c r="O202" s="54">
        <f>L202+N(M202)-N(N202)</f>
        <v/>
      </c>
      <c r="P202" s="54">
        <f>S201</f>
        <v/>
      </c>
      <c r="Q202" s="45" t="n"/>
      <c r="R202" s="45" t="n"/>
      <c r="S202" s="54">
        <f>P202+N(Q202)-N(R202)</f>
        <v/>
      </c>
      <c r="T202" s="54">
        <f>W201</f>
        <v/>
      </c>
      <c r="U202" s="45" t="n"/>
      <c r="V202" s="45" t="n"/>
      <c r="W202" s="54">
        <f>T202+N(U202)-N(V202)</f>
        <v/>
      </c>
      <c r="X202" s="54">
        <f>AA201</f>
        <v/>
      </c>
      <c r="Y202" s="45" t="n"/>
      <c r="Z202" s="45" t="n"/>
      <c r="AA202" s="54">
        <f>X202+N(Y202)-N(Z202)</f>
        <v/>
      </c>
      <c r="AB202" s="54">
        <f>AE201</f>
        <v/>
      </c>
      <c r="AC202" s="45" t="n"/>
      <c r="AD202" s="45" t="n"/>
      <c r="AE202" s="54">
        <f>AB202+N(AC202)-N(AD202)</f>
        <v/>
      </c>
      <c r="AF202" s="20">
        <f>IF(ABS((D202+H202+L202+P202+T202+X202+AB202)+(N(E202)+N(I202)+N(M202)+N(Q202)+N(U202)+N(Y202)+N(AC202))-(N(F202)+N(J202)+N(N202)+N(R202)+N(V202)+N(Z202)+N(AD202))-(G202+K202+O202+S202+W202+AA202+AE202))&lt;0.0001,"OK","ОШИБКА")</f>
        <v/>
      </c>
    </row>
    <row r="203">
      <c r="A203" s="42" t="n">
        <v>46422</v>
      </c>
      <c r="B203" s="37" t="inlineStr">
        <is>
          <t>ЧТ</t>
        </is>
      </c>
      <c r="C203" s="11" t="n"/>
      <c r="D203" s="54">
        <f>G202</f>
        <v/>
      </c>
      <c r="E203" s="45" t="n"/>
      <c r="F203" s="45" t="n"/>
      <c r="G203" s="54">
        <f>D203+N(E203)-N(F203)</f>
        <v/>
      </c>
      <c r="H203" s="54">
        <f>K202</f>
        <v/>
      </c>
      <c r="I203" s="45" t="n"/>
      <c r="J203" s="45" t="n"/>
      <c r="K203" s="54">
        <f>H203+N(I203)-N(J203)</f>
        <v/>
      </c>
      <c r="L203" s="54">
        <f>O202</f>
        <v/>
      </c>
      <c r="M203" s="45" t="n"/>
      <c r="N203" s="45" t="n"/>
      <c r="O203" s="54">
        <f>L203+N(M203)-N(N203)</f>
        <v/>
      </c>
      <c r="P203" s="54">
        <f>S202</f>
        <v/>
      </c>
      <c r="Q203" s="45" t="n"/>
      <c r="R203" s="45" t="n"/>
      <c r="S203" s="54">
        <f>P203+N(Q203)-N(R203)</f>
        <v/>
      </c>
      <c r="T203" s="54">
        <f>W202</f>
        <v/>
      </c>
      <c r="U203" s="45" t="n"/>
      <c r="V203" s="45" t="n"/>
      <c r="W203" s="54">
        <f>T203+N(U203)-N(V203)</f>
        <v/>
      </c>
      <c r="X203" s="54">
        <f>AA202</f>
        <v/>
      </c>
      <c r="Y203" s="45" t="n"/>
      <c r="Z203" s="45" t="n"/>
      <c r="AA203" s="54">
        <f>X203+N(Y203)-N(Z203)</f>
        <v/>
      </c>
      <c r="AB203" s="54">
        <f>AE202</f>
        <v/>
      </c>
      <c r="AC203" s="45" t="n"/>
      <c r="AD203" s="45" t="n"/>
      <c r="AE203" s="54">
        <f>AB203+N(AC203)-N(AD203)</f>
        <v/>
      </c>
      <c r="AF203" s="20">
        <f>IF(ABS((D203+H203+L203+P203+T203+X203+AB203)+(N(E203)+N(I203)+N(M203)+N(Q203)+N(U203)+N(Y203)+N(AC203))-(N(F203)+N(J203)+N(N203)+N(R203)+N(V203)+N(Z203)+N(AD203))-(G203+K203+O203+S203+W203+AA203+AE203))&lt;0.0001,"OK","ОШИБКА")</f>
        <v/>
      </c>
    </row>
    <row r="204">
      <c r="A204" s="42" t="n">
        <v>46423</v>
      </c>
      <c r="B204" s="37" t="inlineStr">
        <is>
          <t>ПТ</t>
        </is>
      </c>
      <c r="C204" s="11" t="n"/>
      <c r="D204" s="54">
        <f>G203</f>
        <v/>
      </c>
      <c r="E204" s="45" t="n"/>
      <c r="F204" s="45" t="n"/>
      <c r="G204" s="54">
        <f>D204+N(E204)-N(F204)</f>
        <v/>
      </c>
      <c r="H204" s="54">
        <f>K203</f>
        <v/>
      </c>
      <c r="I204" s="45" t="n"/>
      <c r="J204" s="45" t="n"/>
      <c r="K204" s="54">
        <f>H204+N(I204)-N(J204)</f>
        <v/>
      </c>
      <c r="L204" s="54">
        <f>O203</f>
        <v/>
      </c>
      <c r="M204" s="45" t="n"/>
      <c r="N204" s="45" t="n"/>
      <c r="O204" s="54">
        <f>L204+N(M204)-N(N204)</f>
        <v/>
      </c>
      <c r="P204" s="54">
        <f>S203</f>
        <v/>
      </c>
      <c r="Q204" s="45" t="n"/>
      <c r="R204" s="45" t="n"/>
      <c r="S204" s="54">
        <f>P204+N(Q204)-N(R204)</f>
        <v/>
      </c>
      <c r="T204" s="54">
        <f>W203</f>
        <v/>
      </c>
      <c r="U204" s="45" t="n"/>
      <c r="V204" s="45" t="n"/>
      <c r="W204" s="54">
        <f>T204+N(U204)-N(V204)</f>
        <v/>
      </c>
      <c r="X204" s="54">
        <f>AA203</f>
        <v/>
      </c>
      <c r="Y204" s="45" t="n"/>
      <c r="Z204" s="45" t="n"/>
      <c r="AA204" s="54">
        <f>X204+N(Y204)-N(Z204)</f>
        <v/>
      </c>
      <c r="AB204" s="54">
        <f>AE203</f>
        <v/>
      </c>
      <c r="AC204" s="45" t="n"/>
      <c r="AD204" s="45" t="n"/>
      <c r="AE204" s="54">
        <f>AB204+N(AC204)-N(AD204)</f>
        <v/>
      </c>
      <c r="AF204" s="20">
        <f>IF(ABS((D204+H204+L204+P204+T204+X204+AB204)+(N(E204)+N(I204)+N(M204)+N(Q204)+N(U204)+N(Y204)+N(AC204))-(N(F204)+N(J204)+N(N204)+N(R204)+N(V204)+N(Z204)+N(AD204))-(G204+K204+O204+S204+W204+AA204+AE204))&lt;0.0001,"OK","ОШИБКА")</f>
        <v/>
      </c>
    </row>
    <row r="205">
      <c r="A205" s="42" t="n">
        <v>46424</v>
      </c>
      <c r="B205" s="37" t="inlineStr">
        <is>
          <t>СБ</t>
        </is>
      </c>
      <c r="C205" s="11" t="n"/>
      <c r="D205" s="54">
        <f>G204</f>
        <v/>
      </c>
      <c r="E205" s="45" t="n"/>
      <c r="F205" s="45" t="n"/>
      <c r="G205" s="54">
        <f>D205+N(E205)-N(F205)</f>
        <v/>
      </c>
      <c r="H205" s="54">
        <f>K204</f>
        <v/>
      </c>
      <c r="I205" s="45" t="n"/>
      <c r="J205" s="45" t="n"/>
      <c r="K205" s="54">
        <f>H205+N(I205)-N(J205)</f>
        <v/>
      </c>
      <c r="L205" s="54">
        <f>O204</f>
        <v/>
      </c>
      <c r="M205" s="45" t="n"/>
      <c r="N205" s="45" t="n"/>
      <c r="O205" s="54">
        <f>L205+N(M205)-N(N205)</f>
        <v/>
      </c>
      <c r="P205" s="54">
        <f>S204</f>
        <v/>
      </c>
      <c r="Q205" s="45" t="n"/>
      <c r="R205" s="45" t="n"/>
      <c r="S205" s="54">
        <f>P205+N(Q205)-N(R205)</f>
        <v/>
      </c>
      <c r="T205" s="54">
        <f>W204</f>
        <v/>
      </c>
      <c r="U205" s="45" t="n"/>
      <c r="V205" s="45" t="n"/>
      <c r="W205" s="54">
        <f>T205+N(U205)-N(V205)</f>
        <v/>
      </c>
      <c r="X205" s="54">
        <f>AA204</f>
        <v/>
      </c>
      <c r="Y205" s="45" t="n"/>
      <c r="Z205" s="45" t="n"/>
      <c r="AA205" s="54">
        <f>X205+N(Y205)-N(Z205)</f>
        <v/>
      </c>
      <c r="AB205" s="54">
        <f>AE204</f>
        <v/>
      </c>
      <c r="AC205" s="45" t="n"/>
      <c r="AD205" s="45" t="n"/>
      <c r="AE205" s="54">
        <f>AB205+N(AC205)-N(AD205)</f>
        <v/>
      </c>
      <c r="AF205" s="20">
        <f>IF(ABS((D205+H205+L205+P205+T205+X205+AB205)+(N(E205)+N(I205)+N(M205)+N(Q205)+N(U205)+N(Y205)+N(AC205))-(N(F205)+N(J205)+N(N205)+N(R205)+N(V205)+N(Z205)+N(AD205))-(G205+K205+O205+S205+W205+AA205+AE205))&lt;0.0001,"OK","ОШИБКА")</f>
        <v/>
      </c>
    </row>
    <row r="206">
      <c r="A206" s="42" t="n">
        <v>46425</v>
      </c>
      <c r="B206" s="37" t="inlineStr">
        <is>
          <t>ВС</t>
        </is>
      </c>
      <c r="C206" s="11" t="n"/>
      <c r="D206" s="54">
        <f>G205</f>
        <v/>
      </c>
      <c r="E206" s="45" t="n"/>
      <c r="F206" s="45" t="n"/>
      <c r="G206" s="54">
        <f>D206+N(E206)-N(F206)</f>
        <v/>
      </c>
      <c r="H206" s="54">
        <f>K205</f>
        <v/>
      </c>
      <c r="I206" s="45" t="n"/>
      <c r="J206" s="45" t="n"/>
      <c r="K206" s="54">
        <f>H206+N(I206)-N(J206)</f>
        <v/>
      </c>
      <c r="L206" s="54">
        <f>O205</f>
        <v/>
      </c>
      <c r="M206" s="45" t="n"/>
      <c r="N206" s="45" t="n"/>
      <c r="O206" s="54">
        <f>L206+N(M206)-N(N206)</f>
        <v/>
      </c>
      <c r="P206" s="54">
        <f>S205</f>
        <v/>
      </c>
      <c r="Q206" s="45" t="n"/>
      <c r="R206" s="45" t="n"/>
      <c r="S206" s="54">
        <f>P206+N(Q206)-N(R206)</f>
        <v/>
      </c>
      <c r="T206" s="54">
        <f>W205</f>
        <v/>
      </c>
      <c r="U206" s="45" t="n"/>
      <c r="V206" s="45" t="n"/>
      <c r="W206" s="54">
        <f>T206+N(U206)-N(V206)</f>
        <v/>
      </c>
      <c r="X206" s="54">
        <f>AA205</f>
        <v/>
      </c>
      <c r="Y206" s="45" t="n"/>
      <c r="Z206" s="45" t="n"/>
      <c r="AA206" s="54">
        <f>X206+N(Y206)-N(Z206)</f>
        <v/>
      </c>
      <c r="AB206" s="54">
        <f>AE205</f>
        <v/>
      </c>
      <c r="AC206" s="45" t="n"/>
      <c r="AD206" s="45" t="n"/>
      <c r="AE206" s="54">
        <f>AB206+N(AC206)-N(AD206)</f>
        <v/>
      </c>
      <c r="AF206" s="20">
        <f>IF(ABS((D206+H206+L206+P206+T206+X206+AB206)+(N(E206)+N(I206)+N(M206)+N(Q206)+N(U206)+N(Y206)+N(AC206))-(N(F206)+N(J206)+N(N206)+N(R206)+N(V206)+N(Z206)+N(AD206))-(G206+K206+O206+S206+W206+AA206+AE206))&lt;0.0001,"OK","ОШИБКА")</f>
        <v/>
      </c>
    </row>
    <row r="207">
      <c r="A207" s="42" t="n">
        <v>46426</v>
      </c>
      <c r="B207" s="37" t="inlineStr">
        <is>
          <t>ПН</t>
        </is>
      </c>
      <c r="C207" s="11" t="n"/>
      <c r="D207" s="54">
        <f>G206</f>
        <v/>
      </c>
      <c r="E207" s="45" t="n"/>
      <c r="F207" s="45" t="n"/>
      <c r="G207" s="54">
        <f>D207+N(E207)-N(F207)</f>
        <v/>
      </c>
      <c r="H207" s="54">
        <f>K206</f>
        <v/>
      </c>
      <c r="I207" s="45" t="n"/>
      <c r="J207" s="45" t="n"/>
      <c r="K207" s="54">
        <f>H207+N(I207)-N(J207)</f>
        <v/>
      </c>
      <c r="L207" s="54">
        <f>O206</f>
        <v/>
      </c>
      <c r="M207" s="45" t="n"/>
      <c r="N207" s="45" t="n"/>
      <c r="O207" s="54">
        <f>L207+N(M207)-N(N207)</f>
        <v/>
      </c>
      <c r="P207" s="54">
        <f>S206</f>
        <v/>
      </c>
      <c r="Q207" s="45" t="n"/>
      <c r="R207" s="45" t="n"/>
      <c r="S207" s="54">
        <f>P207+N(Q207)-N(R207)</f>
        <v/>
      </c>
      <c r="T207" s="54">
        <f>W206</f>
        <v/>
      </c>
      <c r="U207" s="45" t="n"/>
      <c r="V207" s="45" t="n"/>
      <c r="W207" s="54">
        <f>T207+N(U207)-N(V207)</f>
        <v/>
      </c>
      <c r="X207" s="54">
        <f>AA206</f>
        <v/>
      </c>
      <c r="Y207" s="45" t="n"/>
      <c r="Z207" s="45" t="n"/>
      <c r="AA207" s="54">
        <f>X207+N(Y207)-N(Z207)</f>
        <v/>
      </c>
      <c r="AB207" s="54">
        <f>AE206</f>
        <v/>
      </c>
      <c r="AC207" s="45" t="n"/>
      <c r="AD207" s="45" t="n"/>
      <c r="AE207" s="54">
        <f>AB207+N(AC207)-N(AD207)</f>
        <v/>
      </c>
      <c r="AF207" s="20">
        <f>IF(ABS((D207+H207+L207+P207+T207+X207+AB207)+(N(E207)+N(I207)+N(M207)+N(Q207)+N(U207)+N(Y207)+N(AC207))-(N(F207)+N(J207)+N(N207)+N(R207)+N(V207)+N(Z207)+N(AD207))-(G207+K207+O207+S207+W207+AA207+AE207))&lt;0.0001,"OK","ОШИБКА")</f>
        <v/>
      </c>
    </row>
    <row r="208">
      <c r="A208" s="42" t="n">
        <v>46427</v>
      </c>
      <c r="B208" s="37" t="inlineStr">
        <is>
          <t>ВТ</t>
        </is>
      </c>
      <c r="C208" s="11" t="n"/>
      <c r="D208" s="54">
        <f>G207</f>
        <v/>
      </c>
      <c r="E208" s="45" t="n"/>
      <c r="F208" s="45" t="n"/>
      <c r="G208" s="54">
        <f>D208+N(E208)-N(F208)</f>
        <v/>
      </c>
      <c r="H208" s="54">
        <f>K207</f>
        <v/>
      </c>
      <c r="I208" s="45" t="n"/>
      <c r="J208" s="45" t="n"/>
      <c r="K208" s="54">
        <f>H208+N(I208)-N(J208)</f>
        <v/>
      </c>
      <c r="L208" s="54">
        <f>O207</f>
        <v/>
      </c>
      <c r="M208" s="45" t="n"/>
      <c r="N208" s="45" t="n"/>
      <c r="O208" s="54">
        <f>L208+N(M208)-N(N208)</f>
        <v/>
      </c>
      <c r="P208" s="54">
        <f>S207</f>
        <v/>
      </c>
      <c r="Q208" s="45" t="n"/>
      <c r="R208" s="45" t="n"/>
      <c r="S208" s="54">
        <f>P208+N(Q208)-N(R208)</f>
        <v/>
      </c>
      <c r="T208" s="54">
        <f>W207</f>
        <v/>
      </c>
      <c r="U208" s="45" t="n"/>
      <c r="V208" s="45" t="n"/>
      <c r="W208" s="54">
        <f>T208+N(U208)-N(V208)</f>
        <v/>
      </c>
      <c r="X208" s="54">
        <f>AA207</f>
        <v/>
      </c>
      <c r="Y208" s="45" t="n"/>
      <c r="Z208" s="45" t="n"/>
      <c r="AA208" s="54">
        <f>X208+N(Y208)-N(Z208)</f>
        <v/>
      </c>
      <c r="AB208" s="54">
        <f>AE207</f>
        <v/>
      </c>
      <c r="AC208" s="45" t="n"/>
      <c r="AD208" s="45" t="n"/>
      <c r="AE208" s="54">
        <f>AB208+N(AC208)-N(AD208)</f>
        <v/>
      </c>
      <c r="AF208" s="20">
        <f>IF(ABS((D208+H208+L208+P208+T208+X208+AB208)+(N(E208)+N(I208)+N(M208)+N(Q208)+N(U208)+N(Y208)+N(AC208))-(N(F208)+N(J208)+N(N208)+N(R208)+N(V208)+N(Z208)+N(AD208))-(G208+K208+O208+S208+W208+AA208+AE208))&lt;0.0001,"OK","ОШИБКА")</f>
        <v/>
      </c>
    </row>
    <row r="209">
      <c r="A209" s="42" t="n">
        <v>46428</v>
      </c>
      <c r="B209" s="37" t="inlineStr">
        <is>
          <t>СР</t>
        </is>
      </c>
      <c r="C209" s="11" t="n"/>
      <c r="D209" s="54">
        <f>G208</f>
        <v/>
      </c>
      <c r="E209" s="45" t="n"/>
      <c r="F209" s="45" t="n"/>
      <c r="G209" s="54">
        <f>D209+N(E209)-N(F209)</f>
        <v/>
      </c>
      <c r="H209" s="54">
        <f>K208</f>
        <v/>
      </c>
      <c r="I209" s="45" t="n"/>
      <c r="J209" s="45" t="n"/>
      <c r="K209" s="54">
        <f>H209+N(I209)-N(J209)</f>
        <v/>
      </c>
      <c r="L209" s="54">
        <f>O208</f>
        <v/>
      </c>
      <c r="M209" s="45" t="n"/>
      <c r="N209" s="45" t="n"/>
      <c r="O209" s="54">
        <f>L209+N(M209)-N(N209)</f>
        <v/>
      </c>
      <c r="P209" s="54">
        <f>S208</f>
        <v/>
      </c>
      <c r="Q209" s="45" t="n"/>
      <c r="R209" s="45" t="n"/>
      <c r="S209" s="54">
        <f>P209+N(Q209)-N(R209)</f>
        <v/>
      </c>
      <c r="T209" s="54">
        <f>W208</f>
        <v/>
      </c>
      <c r="U209" s="45" t="n"/>
      <c r="V209" s="45" t="n"/>
      <c r="W209" s="54">
        <f>T209+N(U209)-N(V209)</f>
        <v/>
      </c>
      <c r="X209" s="54">
        <f>AA208</f>
        <v/>
      </c>
      <c r="Y209" s="45" t="n"/>
      <c r="Z209" s="45" t="n"/>
      <c r="AA209" s="54">
        <f>X209+N(Y209)-N(Z209)</f>
        <v/>
      </c>
      <c r="AB209" s="54">
        <f>AE208</f>
        <v/>
      </c>
      <c r="AC209" s="45" t="n"/>
      <c r="AD209" s="45" t="n"/>
      <c r="AE209" s="54">
        <f>AB209+N(AC209)-N(AD209)</f>
        <v/>
      </c>
      <c r="AF209" s="20">
        <f>IF(ABS((D209+H209+L209+P209+T209+X209+AB209)+(N(E209)+N(I209)+N(M209)+N(Q209)+N(U209)+N(Y209)+N(AC209))-(N(F209)+N(J209)+N(N209)+N(R209)+N(V209)+N(Z209)+N(AD209))-(G209+K209+O209+S209+W209+AA209+AE209))&lt;0.0001,"OK","ОШИБКА")</f>
        <v/>
      </c>
    </row>
    <row r="210">
      <c r="A210" s="42" t="n">
        <v>46429</v>
      </c>
      <c r="B210" s="37" t="inlineStr">
        <is>
          <t>ЧТ</t>
        </is>
      </c>
      <c r="C210" s="11" t="n"/>
      <c r="D210" s="54">
        <f>G209</f>
        <v/>
      </c>
      <c r="E210" s="45" t="n"/>
      <c r="F210" s="45" t="n"/>
      <c r="G210" s="54">
        <f>D210+N(E210)-N(F210)</f>
        <v/>
      </c>
      <c r="H210" s="54">
        <f>K209</f>
        <v/>
      </c>
      <c r="I210" s="45" t="n"/>
      <c r="J210" s="45" t="n"/>
      <c r="K210" s="54">
        <f>H210+N(I210)-N(J210)</f>
        <v/>
      </c>
      <c r="L210" s="54">
        <f>O209</f>
        <v/>
      </c>
      <c r="M210" s="45" t="n"/>
      <c r="N210" s="45" t="n"/>
      <c r="O210" s="54">
        <f>L210+N(M210)-N(N210)</f>
        <v/>
      </c>
      <c r="P210" s="54">
        <f>S209</f>
        <v/>
      </c>
      <c r="Q210" s="45" t="n"/>
      <c r="R210" s="45" t="n"/>
      <c r="S210" s="54">
        <f>P210+N(Q210)-N(R210)</f>
        <v/>
      </c>
      <c r="T210" s="54">
        <f>W209</f>
        <v/>
      </c>
      <c r="U210" s="45" t="n"/>
      <c r="V210" s="45" t="n"/>
      <c r="W210" s="54">
        <f>T210+N(U210)-N(V210)</f>
        <v/>
      </c>
      <c r="X210" s="54">
        <f>AA209</f>
        <v/>
      </c>
      <c r="Y210" s="45" t="n"/>
      <c r="Z210" s="45" t="n"/>
      <c r="AA210" s="54">
        <f>X210+N(Y210)-N(Z210)</f>
        <v/>
      </c>
      <c r="AB210" s="54">
        <f>AE209</f>
        <v/>
      </c>
      <c r="AC210" s="45" t="n"/>
      <c r="AD210" s="45" t="n"/>
      <c r="AE210" s="54">
        <f>AB210+N(AC210)-N(AD210)</f>
        <v/>
      </c>
      <c r="AF210" s="20">
        <f>IF(ABS((D210+H210+L210+P210+T210+X210+AB210)+(N(E210)+N(I210)+N(M210)+N(Q210)+N(U210)+N(Y210)+N(AC210))-(N(F210)+N(J210)+N(N210)+N(R210)+N(V210)+N(Z210)+N(AD210))-(G210+K210+O210+S210+W210+AA210+AE210))&lt;0.0001,"OK","ОШИБКА")</f>
        <v/>
      </c>
    </row>
    <row r="211">
      <c r="A211" s="42" t="n">
        <v>46430</v>
      </c>
      <c r="B211" s="37" t="inlineStr">
        <is>
          <t>ПТ</t>
        </is>
      </c>
      <c r="C211" s="11" t="n"/>
      <c r="D211" s="54">
        <f>G210</f>
        <v/>
      </c>
      <c r="E211" s="45" t="n"/>
      <c r="F211" s="45" t="n"/>
      <c r="G211" s="54">
        <f>D211+N(E211)-N(F211)</f>
        <v/>
      </c>
      <c r="H211" s="54">
        <f>K210</f>
        <v/>
      </c>
      <c r="I211" s="45" t="n"/>
      <c r="J211" s="45" t="n"/>
      <c r="K211" s="54">
        <f>H211+N(I211)-N(J211)</f>
        <v/>
      </c>
      <c r="L211" s="54">
        <f>O210</f>
        <v/>
      </c>
      <c r="M211" s="45" t="n"/>
      <c r="N211" s="45" t="n"/>
      <c r="O211" s="54">
        <f>L211+N(M211)-N(N211)</f>
        <v/>
      </c>
      <c r="P211" s="54">
        <f>S210</f>
        <v/>
      </c>
      <c r="Q211" s="45" t="n"/>
      <c r="R211" s="45" t="n"/>
      <c r="S211" s="54">
        <f>P211+N(Q211)-N(R211)</f>
        <v/>
      </c>
      <c r="T211" s="54">
        <f>W210</f>
        <v/>
      </c>
      <c r="U211" s="45" t="n"/>
      <c r="V211" s="45" t="n"/>
      <c r="W211" s="54">
        <f>T211+N(U211)-N(V211)</f>
        <v/>
      </c>
      <c r="X211" s="54">
        <f>AA210</f>
        <v/>
      </c>
      <c r="Y211" s="45" t="n"/>
      <c r="Z211" s="45" t="n"/>
      <c r="AA211" s="54">
        <f>X211+N(Y211)-N(Z211)</f>
        <v/>
      </c>
      <c r="AB211" s="54">
        <f>AE210</f>
        <v/>
      </c>
      <c r="AC211" s="45" t="n"/>
      <c r="AD211" s="45" t="n"/>
      <c r="AE211" s="54">
        <f>AB211+N(AC211)-N(AD211)</f>
        <v/>
      </c>
      <c r="AF211" s="20">
        <f>IF(ABS((D211+H211+L211+P211+T211+X211+AB211)+(N(E211)+N(I211)+N(M211)+N(Q211)+N(U211)+N(Y211)+N(AC211))-(N(F211)+N(J211)+N(N211)+N(R211)+N(V211)+N(Z211)+N(AD211))-(G211+K211+O211+S211+W211+AA211+AE211))&lt;0.0001,"OK","ОШИБКА")</f>
        <v/>
      </c>
    </row>
    <row r="212">
      <c r="A212" s="42" t="n">
        <v>46431</v>
      </c>
      <c r="B212" s="37" t="inlineStr">
        <is>
          <t>СБ</t>
        </is>
      </c>
      <c r="C212" s="11" t="n"/>
      <c r="D212" s="54">
        <f>G211</f>
        <v/>
      </c>
      <c r="E212" s="45" t="n"/>
      <c r="F212" s="45" t="n"/>
      <c r="G212" s="54">
        <f>D212+N(E212)-N(F212)</f>
        <v/>
      </c>
      <c r="H212" s="54">
        <f>K211</f>
        <v/>
      </c>
      <c r="I212" s="45" t="n"/>
      <c r="J212" s="45" t="n"/>
      <c r="K212" s="54">
        <f>H212+N(I212)-N(J212)</f>
        <v/>
      </c>
      <c r="L212" s="54">
        <f>O211</f>
        <v/>
      </c>
      <c r="M212" s="45" t="n"/>
      <c r="N212" s="45" t="n"/>
      <c r="O212" s="54">
        <f>L212+N(M212)-N(N212)</f>
        <v/>
      </c>
      <c r="P212" s="54">
        <f>S211</f>
        <v/>
      </c>
      <c r="Q212" s="45" t="n"/>
      <c r="R212" s="45" t="n"/>
      <c r="S212" s="54">
        <f>P212+N(Q212)-N(R212)</f>
        <v/>
      </c>
      <c r="T212" s="54">
        <f>W211</f>
        <v/>
      </c>
      <c r="U212" s="45" t="n"/>
      <c r="V212" s="45" t="n"/>
      <c r="W212" s="54">
        <f>T212+N(U212)-N(V212)</f>
        <v/>
      </c>
      <c r="X212" s="54">
        <f>AA211</f>
        <v/>
      </c>
      <c r="Y212" s="45" t="n"/>
      <c r="Z212" s="45" t="n"/>
      <c r="AA212" s="54">
        <f>X212+N(Y212)-N(Z212)</f>
        <v/>
      </c>
      <c r="AB212" s="54">
        <f>AE211</f>
        <v/>
      </c>
      <c r="AC212" s="45" t="n"/>
      <c r="AD212" s="45" t="n"/>
      <c r="AE212" s="54">
        <f>AB212+N(AC212)-N(AD212)</f>
        <v/>
      </c>
      <c r="AF212" s="20">
        <f>IF(ABS((D212+H212+L212+P212+T212+X212+AB212)+(N(E212)+N(I212)+N(M212)+N(Q212)+N(U212)+N(Y212)+N(AC212))-(N(F212)+N(J212)+N(N212)+N(R212)+N(V212)+N(Z212)+N(AD212))-(G212+K212+O212+S212+W212+AA212+AE212))&lt;0.0001,"OK","ОШИБКА")</f>
        <v/>
      </c>
    </row>
    <row r="213">
      <c r="A213" s="42" t="n">
        <v>46432</v>
      </c>
      <c r="B213" s="37" t="inlineStr">
        <is>
          <t>ВС</t>
        </is>
      </c>
      <c r="C213" s="11" t="n"/>
      <c r="D213" s="54">
        <f>G212</f>
        <v/>
      </c>
      <c r="E213" s="45" t="n"/>
      <c r="F213" s="45" t="n"/>
      <c r="G213" s="54">
        <f>D213+N(E213)-N(F213)</f>
        <v/>
      </c>
      <c r="H213" s="54">
        <f>K212</f>
        <v/>
      </c>
      <c r="I213" s="45" t="n"/>
      <c r="J213" s="45" t="n"/>
      <c r="K213" s="54">
        <f>H213+N(I213)-N(J213)</f>
        <v/>
      </c>
      <c r="L213" s="54">
        <f>O212</f>
        <v/>
      </c>
      <c r="M213" s="45" t="n"/>
      <c r="N213" s="45" t="n"/>
      <c r="O213" s="54">
        <f>L213+N(M213)-N(N213)</f>
        <v/>
      </c>
      <c r="P213" s="54">
        <f>S212</f>
        <v/>
      </c>
      <c r="Q213" s="45" t="n"/>
      <c r="R213" s="45" t="n"/>
      <c r="S213" s="54">
        <f>P213+N(Q213)-N(R213)</f>
        <v/>
      </c>
      <c r="T213" s="54">
        <f>W212</f>
        <v/>
      </c>
      <c r="U213" s="45" t="n"/>
      <c r="V213" s="45" t="n"/>
      <c r="W213" s="54">
        <f>T213+N(U213)-N(V213)</f>
        <v/>
      </c>
      <c r="X213" s="54">
        <f>AA212</f>
        <v/>
      </c>
      <c r="Y213" s="45" t="n"/>
      <c r="Z213" s="45" t="n"/>
      <c r="AA213" s="54">
        <f>X213+N(Y213)-N(Z213)</f>
        <v/>
      </c>
      <c r="AB213" s="54">
        <f>AE212</f>
        <v/>
      </c>
      <c r="AC213" s="45" t="n"/>
      <c r="AD213" s="45" t="n"/>
      <c r="AE213" s="54">
        <f>AB213+N(AC213)-N(AD213)</f>
        <v/>
      </c>
      <c r="AF213" s="20">
        <f>IF(ABS((D213+H213+L213+P213+T213+X213+AB213)+(N(E213)+N(I213)+N(M213)+N(Q213)+N(U213)+N(Y213)+N(AC213))-(N(F213)+N(J213)+N(N213)+N(R213)+N(V213)+N(Z213)+N(AD213))-(G213+K213+O213+S213+W213+AA213+AE213))&lt;0.0001,"OK","ОШИБКА")</f>
        <v/>
      </c>
    </row>
    <row r="214">
      <c r="A214" s="42" t="n">
        <v>46433</v>
      </c>
      <c r="B214" s="37" t="inlineStr">
        <is>
          <t>ПН</t>
        </is>
      </c>
      <c r="C214" s="11" t="n"/>
      <c r="D214" s="54">
        <f>G213</f>
        <v/>
      </c>
      <c r="E214" s="45" t="n"/>
      <c r="F214" s="45" t="n"/>
      <c r="G214" s="54">
        <f>D214+N(E214)-N(F214)</f>
        <v/>
      </c>
      <c r="H214" s="54">
        <f>K213</f>
        <v/>
      </c>
      <c r="I214" s="45" t="n"/>
      <c r="J214" s="45" t="n"/>
      <c r="K214" s="54">
        <f>H214+N(I214)-N(J214)</f>
        <v/>
      </c>
      <c r="L214" s="54">
        <f>O213</f>
        <v/>
      </c>
      <c r="M214" s="45" t="n"/>
      <c r="N214" s="45" t="n"/>
      <c r="O214" s="54">
        <f>L214+N(M214)-N(N214)</f>
        <v/>
      </c>
      <c r="P214" s="54">
        <f>S213</f>
        <v/>
      </c>
      <c r="Q214" s="45" t="n"/>
      <c r="R214" s="45" t="n"/>
      <c r="S214" s="54">
        <f>P214+N(Q214)-N(R214)</f>
        <v/>
      </c>
      <c r="T214" s="54">
        <f>W213</f>
        <v/>
      </c>
      <c r="U214" s="45" t="n"/>
      <c r="V214" s="45" t="n"/>
      <c r="W214" s="54">
        <f>T214+N(U214)-N(V214)</f>
        <v/>
      </c>
      <c r="X214" s="54">
        <f>AA213</f>
        <v/>
      </c>
      <c r="Y214" s="45" t="n"/>
      <c r="Z214" s="45" t="n"/>
      <c r="AA214" s="54">
        <f>X214+N(Y214)-N(Z214)</f>
        <v/>
      </c>
      <c r="AB214" s="54">
        <f>AE213</f>
        <v/>
      </c>
      <c r="AC214" s="45" t="n"/>
      <c r="AD214" s="45" t="n"/>
      <c r="AE214" s="54">
        <f>AB214+N(AC214)-N(AD214)</f>
        <v/>
      </c>
      <c r="AF214" s="20">
        <f>IF(ABS((D214+H214+L214+P214+T214+X214+AB214)+(N(E214)+N(I214)+N(M214)+N(Q214)+N(U214)+N(Y214)+N(AC214))-(N(F214)+N(J214)+N(N214)+N(R214)+N(V214)+N(Z214)+N(AD214))-(G214+K214+O214+S214+W214+AA214+AE214))&lt;0.0001,"OK","ОШИБКА")</f>
        <v/>
      </c>
    </row>
    <row r="215">
      <c r="A215" s="42" t="n">
        <v>46434</v>
      </c>
      <c r="B215" s="37" t="inlineStr">
        <is>
          <t>ВТ</t>
        </is>
      </c>
      <c r="C215" s="11" t="n"/>
      <c r="D215" s="54">
        <f>G214</f>
        <v/>
      </c>
      <c r="E215" s="45" t="n"/>
      <c r="F215" s="45" t="n"/>
      <c r="G215" s="54">
        <f>D215+N(E215)-N(F215)</f>
        <v/>
      </c>
      <c r="H215" s="54">
        <f>K214</f>
        <v/>
      </c>
      <c r="I215" s="45" t="n"/>
      <c r="J215" s="45" t="n"/>
      <c r="K215" s="54">
        <f>H215+N(I215)-N(J215)</f>
        <v/>
      </c>
      <c r="L215" s="54">
        <f>O214</f>
        <v/>
      </c>
      <c r="M215" s="45" t="n"/>
      <c r="N215" s="45" t="n"/>
      <c r="O215" s="54">
        <f>L215+N(M215)-N(N215)</f>
        <v/>
      </c>
      <c r="P215" s="54">
        <f>S214</f>
        <v/>
      </c>
      <c r="Q215" s="45" t="n"/>
      <c r="R215" s="45" t="n"/>
      <c r="S215" s="54">
        <f>P215+N(Q215)-N(R215)</f>
        <v/>
      </c>
      <c r="T215" s="54">
        <f>W214</f>
        <v/>
      </c>
      <c r="U215" s="45" t="n"/>
      <c r="V215" s="45" t="n"/>
      <c r="W215" s="54">
        <f>T215+N(U215)-N(V215)</f>
        <v/>
      </c>
      <c r="X215" s="54">
        <f>AA214</f>
        <v/>
      </c>
      <c r="Y215" s="45" t="n"/>
      <c r="Z215" s="45" t="n"/>
      <c r="AA215" s="54">
        <f>X215+N(Y215)-N(Z215)</f>
        <v/>
      </c>
      <c r="AB215" s="54">
        <f>AE214</f>
        <v/>
      </c>
      <c r="AC215" s="45" t="n"/>
      <c r="AD215" s="45" t="n"/>
      <c r="AE215" s="54">
        <f>AB215+N(AC215)-N(AD215)</f>
        <v/>
      </c>
      <c r="AF215" s="20">
        <f>IF(ABS((D215+H215+L215+P215+T215+X215+AB215)+(N(E215)+N(I215)+N(M215)+N(Q215)+N(U215)+N(Y215)+N(AC215))-(N(F215)+N(J215)+N(N215)+N(R215)+N(V215)+N(Z215)+N(AD215))-(G215+K215+O215+S215+W215+AA215+AE215))&lt;0.0001,"OK","ОШИБКА")</f>
        <v/>
      </c>
    </row>
    <row r="216">
      <c r="A216" s="42" t="n">
        <v>46435</v>
      </c>
      <c r="B216" s="37" t="inlineStr">
        <is>
          <t>СР</t>
        </is>
      </c>
      <c r="C216" s="11" t="n"/>
      <c r="D216" s="54">
        <f>G215</f>
        <v/>
      </c>
      <c r="E216" s="45" t="n"/>
      <c r="F216" s="45" t="n"/>
      <c r="G216" s="54">
        <f>D216+N(E216)-N(F216)</f>
        <v/>
      </c>
      <c r="H216" s="54">
        <f>K215</f>
        <v/>
      </c>
      <c r="I216" s="45" t="n"/>
      <c r="J216" s="45" t="n"/>
      <c r="K216" s="54">
        <f>H216+N(I216)-N(J216)</f>
        <v/>
      </c>
      <c r="L216" s="54">
        <f>O215</f>
        <v/>
      </c>
      <c r="M216" s="45" t="n"/>
      <c r="N216" s="45" t="n"/>
      <c r="O216" s="54">
        <f>L216+N(M216)-N(N216)</f>
        <v/>
      </c>
      <c r="P216" s="54">
        <f>S215</f>
        <v/>
      </c>
      <c r="Q216" s="45" t="n"/>
      <c r="R216" s="45" t="n"/>
      <c r="S216" s="54">
        <f>P216+N(Q216)-N(R216)</f>
        <v/>
      </c>
      <c r="T216" s="54">
        <f>W215</f>
        <v/>
      </c>
      <c r="U216" s="45" t="n"/>
      <c r="V216" s="45" t="n"/>
      <c r="W216" s="54">
        <f>T216+N(U216)-N(V216)</f>
        <v/>
      </c>
      <c r="X216" s="54">
        <f>AA215</f>
        <v/>
      </c>
      <c r="Y216" s="45" t="n"/>
      <c r="Z216" s="45" t="n"/>
      <c r="AA216" s="54">
        <f>X216+N(Y216)-N(Z216)</f>
        <v/>
      </c>
      <c r="AB216" s="54">
        <f>AE215</f>
        <v/>
      </c>
      <c r="AC216" s="45" t="n"/>
      <c r="AD216" s="45" t="n"/>
      <c r="AE216" s="54">
        <f>AB216+N(AC216)-N(AD216)</f>
        <v/>
      </c>
      <c r="AF216" s="20">
        <f>IF(ABS((D216+H216+L216+P216+T216+X216+AB216)+(N(E216)+N(I216)+N(M216)+N(Q216)+N(U216)+N(Y216)+N(AC216))-(N(F216)+N(J216)+N(N216)+N(R216)+N(V216)+N(Z216)+N(AD216))-(G216+K216+O216+S216+W216+AA216+AE216))&lt;0.0001,"OK","ОШИБКА")</f>
        <v/>
      </c>
    </row>
    <row r="217">
      <c r="A217" s="42" t="n">
        <v>46436</v>
      </c>
      <c r="B217" s="37" t="inlineStr">
        <is>
          <t>ЧТ</t>
        </is>
      </c>
      <c r="C217" s="11" t="n"/>
      <c r="D217" s="54">
        <f>G216</f>
        <v/>
      </c>
      <c r="E217" s="45" t="n"/>
      <c r="F217" s="45" t="n"/>
      <c r="G217" s="54">
        <f>D217+N(E217)-N(F217)</f>
        <v/>
      </c>
      <c r="H217" s="54">
        <f>K216</f>
        <v/>
      </c>
      <c r="I217" s="45" t="n"/>
      <c r="J217" s="45" t="n"/>
      <c r="K217" s="54">
        <f>H217+N(I217)-N(J217)</f>
        <v/>
      </c>
      <c r="L217" s="54">
        <f>O216</f>
        <v/>
      </c>
      <c r="M217" s="45" t="n"/>
      <c r="N217" s="45" t="n"/>
      <c r="O217" s="54">
        <f>L217+N(M217)-N(N217)</f>
        <v/>
      </c>
      <c r="P217" s="54">
        <f>S216</f>
        <v/>
      </c>
      <c r="Q217" s="45" t="n"/>
      <c r="R217" s="45" t="n"/>
      <c r="S217" s="54">
        <f>P217+N(Q217)-N(R217)</f>
        <v/>
      </c>
      <c r="T217" s="54">
        <f>W216</f>
        <v/>
      </c>
      <c r="U217" s="45" t="n"/>
      <c r="V217" s="45" t="n"/>
      <c r="W217" s="54">
        <f>T217+N(U217)-N(V217)</f>
        <v/>
      </c>
      <c r="X217" s="54">
        <f>AA216</f>
        <v/>
      </c>
      <c r="Y217" s="45" t="n"/>
      <c r="Z217" s="45" t="n"/>
      <c r="AA217" s="54">
        <f>X217+N(Y217)-N(Z217)</f>
        <v/>
      </c>
      <c r="AB217" s="54">
        <f>AE216</f>
        <v/>
      </c>
      <c r="AC217" s="45" t="n"/>
      <c r="AD217" s="45" t="n"/>
      <c r="AE217" s="54">
        <f>AB217+N(AC217)-N(AD217)</f>
        <v/>
      </c>
      <c r="AF217" s="20">
        <f>IF(ABS((D217+H217+L217+P217+T217+X217+AB217)+(N(E217)+N(I217)+N(M217)+N(Q217)+N(U217)+N(Y217)+N(AC217))-(N(F217)+N(J217)+N(N217)+N(R217)+N(V217)+N(Z217)+N(AD217))-(G217+K217+O217+S217+W217+AA217+AE217))&lt;0.0001,"OK","ОШИБКА")</f>
        <v/>
      </c>
    </row>
    <row r="218">
      <c r="A218" s="42" t="n">
        <v>46437</v>
      </c>
      <c r="B218" s="37" t="inlineStr">
        <is>
          <t>ПТ</t>
        </is>
      </c>
      <c r="C218" s="11" t="n"/>
      <c r="D218" s="54">
        <f>G217</f>
        <v/>
      </c>
      <c r="E218" s="45" t="n"/>
      <c r="F218" s="45" t="n"/>
      <c r="G218" s="54">
        <f>D218+N(E218)-N(F218)</f>
        <v/>
      </c>
      <c r="H218" s="54">
        <f>K217</f>
        <v/>
      </c>
      <c r="I218" s="45" t="n"/>
      <c r="J218" s="45" t="n"/>
      <c r="K218" s="54">
        <f>H218+N(I218)-N(J218)</f>
        <v/>
      </c>
      <c r="L218" s="54">
        <f>O217</f>
        <v/>
      </c>
      <c r="M218" s="45" t="n"/>
      <c r="N218" s="45" t="n"/>
      <c r="O218" s="54">
        <f>L218+N(M218)-N(N218)</f>
        <v/>
      </c>
      <c r="P218" s="54">
        <f>S217</f>
        <v/>
      </c>
      <c r="Q218" s="45" t="n"/>
      <c r="R218" s="45" t="n"/>
      <c r="S218" s="54">
        <f>P218+N(Q218)-N(R218)</f>
        <v/>
      </c>
      <c r="T218" s="54">
        <f>W217</f>
        <v/>
      </c>
      <c r="U218" s="45" t="n"/>
      <c r="V218" s="45" t="n"/>
      <c r="W218" s="54">
        <f>T218+N(U218)-N(V218)</f>
        <v/>
      </c>
      <c r="X218" s="54">
        <f>AA217</f>
        <v/>
      </c>
      <c r="Y218" s="45" t="n"/>
      <c r="Z218" s="45" t="n"/>
      <c r="AA218" s="54">
        <f>X218+N(Y218)-N(Z218)</f>
        <v/>
      </c>
      <c r="AB218" s="54">
        <f>AE217</f>
        <v/>
      </c>
      <c r="AC218" s="45" t="n"/>
      <c r="AD218" s="45" t="n"/>
      <c r="AE218" s="54">
        <f>AB218+N(AC218)-N(AD218)</f>
        <v/>
      </c>
      <c r="AF218" s="20">
        <f>IF(ABS((D218+H218+L218+P218+T218+X218+AB218)+(N(E218)+N(I218)+N(M218)+N(Q218)+N(U218)+N(Y218)+N(AC218))-(N(F218)+N(J218)+N(N218)+N(R218)+N(V218)+N(Z218)+N(AD218))-(G218+K218+O218+S218+W218+AA218+AE218))&lt;0.0001,"OK","ОШИБКА")</f>
        <v/>
      </c>
    </row>
    <row r="219">
      <c r="A219" s="42" t="n">
        <v>46438</v>
      </c>
      <c r="B219" s="37" t="inlineStr">
        <is>
          <t>СБ</t>
        </is>
      </c>
      <c r="C219" s="11" t="n"/>
      <c r="D219" s="54">
        <f>G218</f>
        <v/>
      </c>
      <c r="E219" s="45" t="n"/>
      <c r="F219" s="45" t="n"/>
      <c r="G219" s="54">
        <f>D219+N(E219)-N(F219)</f>
        <v/>
      </c>
      <c r="H219" s="54">
        <f>K218</f>
        <v/>
      </c>
      <c r="I219" s="45" t="n"/>
      <c r="J219" s="45" t="n"/>
      <c r="K219" s="54">
        <f>H219+N(I219)-N(J219)</f>
        <v/>
      </c>
      <c r="L219" s="54">
        <f>O218</f>
        <v/>
      </c>
      <c r="M219" s="45" t="n"/>
      <c r="N219" s="45" t="n"/>
      <c r="O219" s="54">
        <f>L219+N(M219)-N(N219)</f>
        <v/>
      </c>
      <c r="P219" s="54">
        <f>S218</f>
        <v/>
      </c>
      <c r="Q219" s="45" t="n"/>
      <c r="R219" s="45" t="n"/>
      <c r="S219" s="54">
        <f>P219+N(Q219)-N(R219)</f>
        <v/>
      </c>
      <c r="T219" s="54">
        <f>W218</f>
        <v/>
      </c>
      <c r="U219" s="45" t="n"/>
      <c r="V219" s="45" t="n"/>
      <c r="W219" s="54">
        <f>T219+N(U219)-N(V219)</f>
        <v/>
      </c>
      <c r="X219" s="54">
        <f>AA218</f>
        <v/>
      </c>
      <c r="Y219" s="45" t="n"/>
      <c r="Z219" s="45" t="n"/>
      <c r="AA219" s="54">
        <f>X219+N(Y219)-N(Z219)</f>
        <v/>
      </c>
      <c r="AB219" s="54">
        <f>AE218</f>
        <v/>
      </c>
      <c r="AC219" s="45" t="n"/>
      <c r="AD219" s="45" t="n"/>
      <c r="AE219" s="54">
        <f>AB219+N(AC219)-N(AD219)</f>
        <v/>
      </c>
      <c r="AF219" s="20">
        <f>IF(ABS((D219+H219+L219+P219+T219+X219+AB219)+(N(E219)+N(I219)+N(M219)+N(Q219)+N(U219)+N(Y219)+N(AC219))-(N(F219)+N(J219)+N(N219)+N(R219)+N(V219)+N(Z219)+N(AD219))-(G219+K219+O219+S219+W219+AA219+AE219))&lt;0.0001,"OK","ОШИБКА")</f>
        <v/>
      </c>
    </row>
    <row r="220">
      <c r="A220" s="42" t="n">
        <v>46439</v>
      </c>
      <c r="B220" s="37" t="inlineStr">
        <is>
          <t>ВС</t>
        </is>
      </c>
      <c r="C220" s="11" t="n"/>
      <c r="D220" s="54">
        <f>G219</f>
        <v/>
      </c>
      <c r="E220" s="45" t="n"/>
      <c r="F220" s="45" t="n"/>
      <c r="G220" s="54">
        <f>D220+N(E220)-N(F220)</f>
        <v/>
      </c>
      <c r="H220" s="54">
        <f>K219</f>
        <v/>
      </c>
      <c r="I220" s="45" t="n"/>
      <c r="J220" s="45" t="n"/>
      <c r="K220" s="54">
        <f>H220+N(I220)-N(J220)</f>
        <v/>
      </c>
      <c r="L220" s="54">
        <f>O219</f>
        <v/>
      </c>
      <c r="M220" s="45" t="n"/>
      <c r="N220" s="45" t="n"/>
      <c r="O220" s="54">
        <f>L220+N(M220)-N(N220)</f>
        <v/>
      </c>
      <c r="P220" s="54">
        <f>S219</f>
        <v/>
      </c>
      <c r="Q220" s="45" t="n"/>
      <c r="R220" s="45" t="n"/>
      <c r="S220" s="54">
        <f>P220+N(Q220)-N(R220)</f>
        <v/>
      </c>
      <c r="T220" s="54">
        <f>W219</f>
        <v/>
      </c>
      <c r="U220" s="45" t="n"/>
      <c r="V220" s="45" t="n"/>
      <c r="W220" s="54">
        <f>T220+N(U220)-N(V220)</f>
        <v/>
      </c>
      <c r="X220" s="54">
        <f>AA219</f>
        <v/>
      </c>
      <c r="Y220" s="45" t="n"/>
      <c r="Z220" s="45" t="n"/>
      <c r="AA220" s="54">
        <f>X220+N(Y220)-N(Z220)</f>
        <v/>
      </c>
      <c r="AB220" s="54">
        <f>AE219</f>
        <v/>
      </c>
      <c r="AC220" s="45" t="n"/>
      <c r="AD220" s="45" t="n"/>
      <c r="AE220" s="54">
        <f>AB220+N(AC220)-N(AD220)</f>
        <v/>
      </c>
      <c r="AF220" s="20">
        <f>IF(ABS((D220+H220+L220+P220+T220+X220+AB220)+(N(E220)+N(I220)+N(M220)+N(Q220)+N(U220)+N(Y220)+N(AC220))-(N(F220)+N(J220)+N(N220)+N(R220)+N(V220)+N(Z220)+N(AD220))-(G220+K220+O220+S220+W220+AA220+AE220))&lt;0.0001,"OK","ОШИБКА")</f>
        <v/>
      </c>
    </row>
    <row r="221">
      <c r="A221" s="42" t="n">
        <v>46440</v>
      </c>
      <c r="B221" s="37" t="inlineStr">
        <is>
          <t>ПН</t>
        </is>
      </c>
      <c r="C221" s="11" t="n"/>
      <c r="D221" s="54">
        <f>G220</f>
        <v/>
      </c>
      <c r="E221" s="45" t="n"/>
      <c r="F221" s="45" t="n"/>
      <c r="G221" s="54">
        <f>D221+N(E221)-N(F221)</f>
        <v/>
      </c>
      <c r="H221" s="54">
        <f>K220</f>
        <v/>
      </c>
      <c r="I221" s="45" t="n"/>
      <c r="J221" s="45" t="n"/>
      <c r="K221" s="54">
        <f>H221+N(I221)-N(J221)</f>
        <v/>
      </c>
      <c r="L221" s="54">
        <f>O220</f>
        <v/>
      </c>
      <c r="M221" s="45" t="n"/>
      <c r="N221" s="45" t="n"/>
      <c r="O221" s="54">
        <f>L221+N(M221)-N(N221)</f>
        <v/>
      </c>
      <c r="P221" s="54">
        <f>S220</f>
        <v/>
      </c>
      <c r="Q221" s="45" t="n"/>
      <c r="R221" s="45" t="n"/>
      <c r="S221" s="54">
        <f>P221+N(Q221)-N(R221)</f>
        <v/>
      </c>
      <c r="T221" s="54">
        <f>W220</f>
        <v/>
      </c>
      <c r="U221" s="45" t="n"/>
      <c r="V221" s="45" t="n"/>
      <c r="W221" s="54">
        <f>T221+N(U221)-N(V221)</f>
        <v/>
      </c>
      <c r="X221" s="54">
        <f>AA220</f>
        <v/>
      </c>
      <c r="Y221" s="45" t="n"/>
      <c r="Z221" s="45" t="n"/>
      <c r="AA221" s="54">
        <f>X221+N(Y221)-N(Z221)</f>
        <v/>
      </c>
      <c r="AB221" s="54">
        <f>AE220</f>
        <v/>
      </c>
      <c r="AC221" s="45" t="n"/>
      <c r="AD221" s="45" t="n"/>
      <c r="AE221" s="54">
        <f>AB221+N(AC221)-N(AD221)</f>
        <v/>
      </c>
      <c r="AF221" s="20">
        <f>IF(ABS((D221+H221+L221+P221+T221+X221+AB221)+(N(E221)+N(I221)+N(M221)+N(Q221)+N(U221)+N(Y221)+N(AC221))-(N(F221)+N(J221)+N(N221)+N(R221)+N(V221)+N(Z221)+N(AD221))-(G221+K221+O221+S221+W221+AA221+AE221))&lt;0.0001,"OK","ОШИБКА")</f>
        <v/>
      </c>
    </row>
    <row r="222">
      <c r="A222" s="42" t="n">
        <v>46441</v>
      </c>
      <c r="B222" s="37" t="inlineStr">
        <is>
          <t>ВТ</t>
        </is>
      </c>
      <c r="C222" s="11" t="n"/>
      <c r="D222" s="54">
        <f>G221</f>
        <v/>
      </c>
      <c r="E222" s="45" t="n"/>
      <c r="F222" s="45" t="n"/>
      <c r="G222" s="54">
        <f>D222+N(E222)-N(F222)</f>
        <v/>
      </c>
      <c r="H222" s="54">
        <f>K221</f>
        <v/>
      </c>
      <c r="I222" s="45" t="n"/>
      <c r="J222" s="45" t="n"/>
      <c r="K222" s="54">
        <f>H222+N(I222)-N(J222)</f>
        <v/>
      </c>
      <c r="L222" s="54">
        <f>O221</f>
        <v/>
      </c>
      <c r="M222" s="45" t="n"/>
      <c r="N222" s="45" t="n"/>
      <c r="O222" s="54">
        <f>L222+N(M222)-N(N222)</f>
        <v/>
      </c>
      <c r="P222" s="54">
        <f>S221</f>
        <v/>
      </c>
      <c r="Q222" s="45" t="n"/>
      <c r="R222" s="45" t="n"/>
      <c r="S222" s="54">
        <f>P222+N(Q222)-N(R222)</f>
        <v/>
      </c>
      <c r="T222" s="54">
        <f>W221</f>
        <v/>
      </c>
      <c r="U222" s="45" t="n"/>
      <c r="V222" s="45" t="n"/>
      <c r="W222" s="54">
        <f>T222+N(U222)-N(V222)</f>
        <v/>
      </c>
      <c r="X222" s="54">
        <f>AA221</f>
        <v/>
      </c>
      <c r="Y222" s="45" t="n"/>
      <c r="Z222" s="45" t="n"/>
      <c r="AA222" s="54">
        <f>X222+N(Y222)-N(Z222)</f>
        <v/>
      </c>
      <c r="AB222" s="54">
        <f>AE221</f>
        <v/>
      </c>
      <c r="AC222" s="45" t="n"/>
      <c r="AD222" s="45" t="n"/>
      <c r="AE222" s="54">
        <f>AB222+N(AC222)-N(AD222)</f>
        <v/>
      </c>
      <c r="AF222" s="20">
        <f>IF(ABS((D222+H222+L222+P222+T222+X222+AB222)+(N(E222)+N(I222)+N(M222)+N(Q222)+N(U222)+N(Y222)+N(AC222))-(N(F222)+N(J222)+N(N222)+N(R222)+N(V222)+N(Z222)+N(AD222))-(G222+K222+O222+S222+W222+AA222+AE222))&lt;0.0001,"OK","ОШИБКА")</f>
        <v/>
      </c>
    </row>
    <row r="223">
      <c r="A223" s="42" t="n">
        <v>46442</v>
      </c>
      <c r="B223" s="37" t="inlineStr">
        <is>
          <t>СР</t>
        </is>
      </c>
      <c r="C223" s="11" t="n"/>
      <c r="D223" s="54">
        <f>G222</f>
        <v/>
      </c>
      <c r="E223" s="45" t="n"/>
      <c r="F223" s="45" t="n"/>
      <c r="G223" s="54">
        <f>D223+N(E223)-N(F223)</f>
        <v/>
      </c>
      <c r="H223" s="54">
        <f>K222</f>
        <v/>
      </c>
      <c r="I223" s="45" t="n"/>
      <c r="J223" s="45" t="n"/>
      <c r="K223" s="54">
        <f>H223+N(I223)-N(J223)</f>
        <v/>
      </c>
      <c r="L223" s="54">
        <f>O222</f>
        <v/>
      </c>
      <c r="M223" s="45" t="n"/>
      <c r="N223" s="45" t="n"/>
      <c r="O223" s="54">
        <f>L223+N(M223)-N(N223)</f>
        <v/>
      </c>
      <c r="P223" s="54">
        <f>S222</f>
        <v/>
      </c>
      <c r="Q223" s="45" t="n"/>
      <c r="R223" s="45" t="n"/>
      <c r="S223" s="54">
        <f>P223+N(Q223)-N(R223)</f>
        <v/>
      </c>
      <c r="T223" s="54">
        <f>W222</f>
        <v/>
      </c>
      <c r="U223" s="45" t="n"/>
      <c r="V223" s="45" t="n"/>
      <c r="W223" s="54">
        <f>T223+N(U223)-N(V223)</f>
        <v/>
      </c>
      <c r="X223" s="54">
        <f>AA222</f>
        <v/>
      </c>
      <c r="Y223" s="45" t="n"/>
      <c r="Z223" s="45" t="n"/>
      <c r="AA223" s="54">
        <f>X223+N(Y223)-N(Z223)</f>
        <v/>
      </c>
      <c r="AB223" s="54">
        <f>AE222</f>
        <v/>
      </c>
      <c r="AC223" s="45" t="n"/>
      <c r="AD223" s="45" t="n"/>
      <c r="AE223" s="54">
        <f>AB223+N(AC223)-N(AD223)</f>
        <v/>
      </c>
      <c r="AF223" s="20">
        <f>IF(ABS((D223+H223+L223+P223+T223+X223+AB223)+(N(E223)+N(I223)+N(M223)+N(Q223)+N(U223)+N(Y223)+N(AC223))-(N(F223)+N(J223)+N(N223)+N(R223)+N(V223)+N(Z223)+N(AD223))-(G223+K223+O223+S223+W223+AA223+AE223))&lt;0.0001,"OK","ОШИБКА")</f>
        <v/>
      </c>
    </row>
    <row r="224">
      <c r="A224" s="42" t="n">
        <v>46443</v>
      </c>
      <c r="B224" s="37" t="inlineStr">
        <is>
          <t>ЧТ</t>
        </is>
      </c>
      <c r="C224" s="11" t="n"/>
      <c r="D224" s="54">
        <f>G223</f>
        <v/>
      </c>
      <c r="E224" s="45" t="n"/>
      <c r="F224" s="45" t="n"/>
      <c r="G224" s="54">
        <f>D224+N(E224)-N(F224)</f>
        <v/>
      </c>
      <c r="H224" s="54">
        <f>K223</f>
        <v/>
      </c>
      <c r="I224" s="45" t="n"/>
      <c r="J224" s="45" t="n"/>
      <c r="K224" s="54">
        <f>H224+N(I224)-N(J224)</f>
        <v/>
      </c>
      <c r="L224" s="54">
        <f>O223</f>
        <v/>
      </c>
      <c r="M224" s="45" t="n"/>
      <c r="N224" s="45" t="n"/>
      <c r="O224" s="54">
        <f>L224+N(M224)-N(N224)</f>
        <v/>
      </c>
      <c r="P224" s="54">
        <f>S223</f>
        <v/>
      </c>
      <c r="Q224" s="45" t="n"/>
      <c r="R224" s="45" t="n"/>
      <c r="S224" s="54">
        <f>P224+N(Q224)-N(R224)</f>
        <v/>
      </c>
      <c r="T224" s="54">
        <f>W223</f>
        <v/>
      </c>
      <c r="U224" s="45" t="n"/>
      <c r="V224" s="45" t="n"/>
      <c r="W224" s="54">
        <f>T224+N(U224)-N(V224)</f>
        <v/>
      </c>
      <c r="X224" s="54">
        <f>AA223</f>
        <v/>
      </c>
      <c r="Y224" s="45" t="n"/>
      <c r="Z224" s="45" t="n"/>
      <c r="AA224" s="54">
        <f>X224+N(Y224)-N(Z224)</f>
        <v/>
      </c>
      <c r="AB224" s="54">
        <f>AE223</f>
        <v/>
      </c>
      <c r="AC224" s="45" t="n"/>
      <c r="AD224" s="45" t="n"/>
      <c r="AE224" s="54">
        <f>AB224+N(AC224)-N(AD224)</f>
        <v/>
      </c>
      <c r="AF224" s="20">
        <f>IF(ABS((D224+H224+L224+P224+T224+X224+AB224)+(N(E224)+N(I224)+N(M224)+N(Q224)+N(U224)+N(Y224)+N(AC224))-(N(F224)+N(J224)+N(N224)+N(R224)+N(V224)+N(Z224)+N(AD224))-(G224+K224+O224+S224+W224+AA224+AE224))&lt;0.0001,"OK","ОШИБКА")</f>
        <v/>
      </c>
    </row>
    <row r="225">
      <c r="A225" s="42" t="n">
        <v>46444</v>
      </c>
      <c r="B225" s="37" t="inlineStr">
        <is>
          <t>ПТ</t>
        </is>
      </c>
      <c r="C225" s="11" t="n"/>
      <c r="D225" s="54">
        <f>G224</f>
        <v/>
      </c>
      <c r="E225" s="45" t="n"/>
      <c r="F225" s="45" t="n"/>
      <c r="G225" s="54">
        <f>D225+N(E225)-N(F225)</f>
        <v/>
      </c>
      <c r="H225" s="54">
        <f>K224</f>
        <v/>
      </c>
      <c r="I225" s="45" t="n"/>
      <c r="J225" s="45" t="n"/>
      <c r="K225" s="54">
        <f>H225+N(I225)-N(J225)</f>
        <v/>
      </c>
      <c r="L225" s="54">
        <f>O224</f>
        <v/>
      </c>
      <c r="M225" s="45" t="n"/>
      <c r="N225" s="45" t="n"/>
      <c r="O225" s="54">
        <f>L225+N(M225)-N(N225)</f>
        <v/>
      </c>
      <c r="P225" s="54">
        <f>S224</f>
        <v/>
      </c>
      <c r="Q225" s="45" t="n"/>
      <c r="R225" s="45" t="n"/>
      <c r="S225" s="54">
        <f>P225+N(Q225)-N(R225)</f>
        <v/>
      </c>
      <c r="T225" s="54">
        <f>W224</f>
        <v/>
      </c>
      <c r="U225" s="45" t="n"/>
      <c r="V225" s="45" t="n"/>
      <c r="W225" s="54">
        <f>T225+N(U225)-N(V225)</f>
        <v/>
      </c>
      <c r="X225" s="54">
        <f>AA224</f>
        <v/>
      </c>
      <c r="Y225" s="45" t="n"/>
      <c r="Z225" s="45" t="n"/>
      <c r="AA225" s="54">
        <f>X225+N(Y225)-N(Z225)</f>
        <v/>
      </c>
      <c r="AB225" s="54">
        <f>AE224</f>
        <v/>
      </c>
      <c r="AC225" s="45" t="n"/>
      <c r="AD225" s="45" t="n"/>
      <c r="AE225" s="54">
        <f>AB225+N(AC225)-N(AD225)</f>
        <v/>
      </c>
      <c r="AF225" s="20">
        <f>IF(ABS((D225+H225+L225+P225+T225+X225+AB225)+(N(E225)+N(I225)+N(M225)+N(Q225)+N(U225)+N(Y225)+N(AC225))-(N(F225)+N(J225)+N(N225)+N(R225)+N(V225)+N(Z225)+N(AD225))-(G225+K225+O225+S225+W225+AA225+AE225))&lt;0.0001,"OK","ОШИБКА")</f>
        <v/>
      </c>
    </row>
    <row r="226">
      <c r="A226" s="42" t="n">
        <v>46445</v>
      </c>
      <c r="B226" s="37" t="inlineStr">
        <is>
          <t>СБ</t>
        </is>
      </c>
      <c r="C226" s="11" t="n"/>
      <c r="D226" s="54">
        <f>G225</f>
        <v/>
      </c>
      <c r="E226" s="45" t="n"/>
      <c r="F226" s="45" t="n"/>
      <c r="G226" s="54">
        <f>D226+N(E226)-N(F226)</f>
        <v/>
      </c>
      <c r="H226" s="54">
        <f>K225</f>
        <v/>
      </c>
      <c r="I226" s="45" t="n"/>
      <c r="J226" s="45" t="n"/>
      <c r="K226" s="54">
        <f>H226+N(I226)-N(J226)</f>
        <v/>
      </c>
      <c r="L226" s="54">
        <f>O225</f>
        <v/>
      </c>
      <c r="M226" s="45" t="n"/>
      <c r="N226" s="45" t="n"/>
      <c r="O226" s="54">
        <f>L226+N(M226)-N(N226)</f>
        <v/>
      </c>
      <c r="P226" s="54">
        <f>S225</f>
        <v/>
      </c>
      <c r="Q226" s="45" t="n"/>
      <c r="R226" s="45" t="n"/>
      <c r="S226" s="54">
        <f>P226+N(Q226)-N(R226)</f>
        <v/>
      </c>
      <c r="T226" s="54">
        <f>W225</f>
        <v/>
      </c>
      <c r="U226" s="45" t="n"/>
      <c r="V226" s="45" t="n"/>
      <c r="W226" s="54">
        <f>T226+N(U226)-N(V226)</f>
        <v/>
      </c>
      <c r="X226" s="54">
        <f>AA225</f>
        <v/>
      </c>
      <c r="Y226" s="45" t="n"/>
      <c r="Z226" s="45" t="n"/>
      <c r="AA226" s="54">
        <f>X226+N(Y226)-N(Z226)</f>
        <v/>
      </c>
      <c r="AB226" s="54">
        <f>AE225</f>
        <v/>
      </c>
      <c r="AC226" s="45" t="n"/>
      <c r="AD226" s="45" t="n"/>
      <c r="AE226" s="54">
        <f>AB226+N(AC226)-N(AD226)</f>
        <v/>
      </c>
      <c r="AF226" s="20">
        <f>IF(ABS((D226+H226+L226+P226+T226+X226+AB226)+(N(E226)+N(I226)+N(M226)+N(Q226)+N(U226)+N(Y226)+N(AC226))-(N(F226)+N(J226)+N(N226)+N(R226)+N(V226)+N(Z226)+N(AD226))-(G226+K226+O226+S226+W226+AA226+AE226))&lt;0.0001,"OK","ОШИБКА")</f>
        <v/>
      </c>
    </row>
    <row r="227">
      <c r="A227" s="42" t="n">
        <v>46446</v>
      </c>
      <c r="B227" s="37" t="inlineStr">
        <is>
          <t>ВС</t>
        </is>
      </c>
      <c r="C227" s="11" t="n"/>
      <c r="D227" s="54">
        <f>G226</f>
        <v/>
      </c>
      <c r="E227" s="45" t="n"/>
      <c r="F227" s="45" t="n"/>
      <c r="G227" s="54">
        <f>D227+N(E227)-N(F227)</f>
        <v/>
      </c>
      <c r="H227" s="54">
        <f>K226</f>
        <v/>
      </c>
      <c r="I227" s="45" t="n"/>
      <c r="J227" s="45" t="n"/>
      <c r="K227" s="54">
        <f>H227+N(I227)-N(J227)</f>
        <v/>
      </c>
      <c r="L227" s="54">
        <f>O226</f>
        <v/>
      </c>
      <c r="M227" s="45" t="n"/>
      <c r="N227" s="45" t="n"/>
      <c r="O227" s="54">
        <f>L227+N(M227)-N(N227)</f>
        <v/>
      </c>
      <c r="P227" s="54">
        <f>S226</f>
        <v/>
      </c>
      <c r="Q227" s="45" t="n"/>
      <c r="R227" s="45" t="n"/>
      <c r="S227" s="54">
        <f>P227+N(Q227)-N(R227)</f>
        <v/>
      </c>
      <c r="T227" s="54">
        <f>W226</f>
        <v/>
      </c>
      <c r="U227" s="45" t="n"/>
      <c r="V227" s="45" t="n"/>
      <c r="W227" s="54">
        <f>T227+N(U227)-N(V227)</f>
        <v/>
      </c>
      <c r="X227" s="54">
        <f>AA226</f>
        <v/>
      </c>
      <c r="Y227" s="45" t="n"/>
      <c r="Z227" s="45" t="n"/>
      <c r="AA227" s="54">
        <f>X227+N(Y227)-N(Z227)</f>
        <v/>
      </c>
      <c r="AB227" s="54">
        <f>AE226</f>
        <v/>
      </c>
      <c r="AC227" s="45" t="n"/>
      <c r="AD227" s="45" t="n"/>
      <c r="AE227" s="54">
        <f>AB227+N(AC227)-N(AD227)</f>
        <v/>
      </c>
      <c r="AF227" s="20">
        <f>IF(ABS((D227+H227+L227+P227+T227+X227+AB227)+(N(E227)+N(I227)+N(M227)+N(Q227)+N(U227)+N(Y227)+N(AC227))-(N(F227)+N(J227)+N(N227)+N(R227)+N(V227)+N(Z227)+N(AD227))-(G227+K227+O227+S227+W227+AA227+AE227))&lt;0.0001,"OK","ОШИБКА")</f>
        <v/>
      </c>
    </row>
    <row r="228">
      <c r="A228" s="42" t="n">
        <v>46447</v>
      </c>
      <c r="B228" s="37" t="inlineStr">
        <is>
          <t>ПН</t>
        </is>
      </c>
      <c r="C228" s="11" t="n"/>
      <c r="D228" s="54">
        <f>G227</f>
        <v/>
      </c>
      <c r="E228" s="45" t="n"/>
      <c r="F228" s="45" t="n"/>
      <c r="G228" s="54">
        <f>D228+N(E228)-N(F228)</f>
        <v/>
      </c>
      <c r="H228" s="54">
        <f>K227</f>
        <v/>
      </c>
      <c r="I228" s="45" t="n"/>
      <c r="J228" s="45" t="n"/>
      <c r="K228" s="54">
        <f>H228+N(I228)-N(J228)</f>
        <v/>
      </c>
      <c r="L228" s="54">
        <f>O227</f>
        <v/>
      </c>
      <c r="M228" s="45" t="n"/>
      <c r="N228" s="45" t="n"/>
      <c r="O228" s="54">
        <f>L228+N(M228)-N(N228)</f>
        <v/>
      </c>
      <c r="P228" s="54">
        <f>S227</f>
        <v/>
      </c>
      <c r="Q228" s="45" t="n"/>
      <c r="R228" s="45" t="n"/>
      <c r="S228" s="54">
        <f>P228+N(Q228)-N(R228)</f>
        <v/>
      </c>
      <c r="T228" s="54">
        <f>W227</f>
        <v/>
      </c>
      <c r="U228" s="45" t="n"/>
      <c r="V228" s="45" t="n"/>
      <c r="W228" s="54">
        <f>T228+N(U228)-N(V228)</f>
        <v/>
      </c>
      <c r="X228" s="54">
        <f>AA227</f>
        <v/>
      </c>
      <c r="Y228" s="45" t="n"/>
      <c r="Z228" s="45" t="n"/>
      <c r="AA228" s="54">
        <f>X228+N(Y228)-N(Z228)</f>
        <v/>
      </c>
      <c r="AB228" s="54">
        <f>AE227</f>
        <v/>
      </c>
      <c r="AC228" s="45" t="n"/>
      <c r="AD228" s="45" t="n"/>
      <c r="AE228" s="54">
        <f>AB228+N(AC228)-N(AD228)</f>
        <v/>
      </c>
      <c r="AF228" s="20">
        <f>IF(ABS((D228+H228+L228+P228+T228+X228+AB228)+(N(E228)+N(I228)+N(M228)+N(Q228)+N(U228)+N(Y228)+N(AC228))-(N(F228)+N(J228)+N(N228)+N(R228)+N(V228)+N(Z228)+N(AD228))-(G228+K228+O228+S228+W228+AA228+AE228))&lt;0.0001,"OK","ОШИБКА")</f>
        <v/>
      </c>
    </row>
    <row r="229">
      <c r="A229" s="42" t="n">
        <v>46448</v>
      </c>
      <c r="B229" s="37" t="inlineStr">
        <is>
          <t>ВТ</t>
        </is>
      </c>
      <c r="C229" s="11" t="n"/>
      <c r="D229" s="54">
        <f>G228</f>
        <v/>
      </c>
      <c r="E229" s="45" t="n"/>
      <c r="F229" s="45" t="n"/>
      <c r="G229" s="54">
        <f>D229+N(E229)-N(F229)</f>
        <v/>
      </c>
      <c r="H229" s="54">
        <f>K228</f>
        <v/>
      </c>
      <c r="I229" s="45" t="n"/>
      <c r="J229" s="45" t="n"/>
      <c r="K229" s="54">
        <f>H229+N(I229)-N(J229)</f>
        <v/>
      </c>
      <c r="L229" s="54">
        <f>O228</f>
        <v/>
      </c>
      <c r="M229" s="45" t="n"/>
      <c r="N229" s="45" t="n"/>
      <c r="O229" s="54">
        <f>L229+N(M229)-N(N229)</f>
        <v/>
      </c>
      <c r="P229" s="54">
        <f>S228</f>
        <v/>
      </c>
      <c r="Q229" s="45" t="n"/>
      <c r="R229" s="45" t="n"/>
      <c r="S229" s="54">
        <f>P229+N(Q229)-N(R229)</f>
        <v/>
      </c>
      <c r="T229" s="54">
        <f>W228</f>
        <v/>
      </c>
      <c r="U229" s="45" t="n"/>
      <c r="V229" s="45" t="n"/>
      <c r="W229" s="54">
        <f>T229+N(U229)-N(V229)</f>
        <v/>
      </c>
      <c r="X229" s="54">
        <f>AA228</f>
        <v/>
      </c>
      <c r="Y229" s="45" t="n"/>
      <c r="Z229" s="45" t="n"/>
      <c r="AA229" s="54">
        <f>X229+N(Y229)-N(Z229)</f>
        <v/>
      </c>
      <c r="AB229" s="54">
        <f>AE228</f>
        <v/>
      </c>
      <c r="AC229" s="45" t="n"/>
      <c r="AD229" s="45" t="n"/>
      <c r="AE229" s="54">
        <f>AB229+N(AC229)-N(AD229)</f>
        <v/>
      </c>
      <c r="AF229" s="20">
        <f>IF(ABS((D229+H229+L229+P229+T229+X229+AB229)+(N(E229)+N(I229)+N(M229)+N(Q229)+N(U229)+N(Y229)+N(AC229))-(N(F229)+N(J229)+N(N229)+N(R229)+N(V229)+N(Z229)+N(AD229))-(G229+K229+O229+S229+W229+AA229+AE229))&lt;0.0001,"OK","ОШИБКА")</f>
        <v/>
      </c>
    </row>
    <row r="230">
      <c r="A230" s="42" t="n">
        <v>46449</v>
      </c>
      <c r="B230" s="37" t="inlineStr">
        <is>
          <t>СР</t>
        </is>
      </c>
      <c r="C230" s="11" t="n"/>
      <c r="D230" s="54">
        <f>G229</f>
        <v/>
      </c>
      <c r="E230" s="45" t="n"/>
      <c r="F230" s="45" t="n"/>
      <c r="G230" s="54">
        <f>D230+N(E230)-N(F230)</f>
        <v/>
      </c>
      <c r="H230" s="54">
        <f>K229</f>
        <v/>
      </c>
      <c r="I230" s="45" t="n"/>
      <c r="J230" s="45" t="n"/>
      <c r="K230" s="54">
        <f>H230+N(I230)-N(J230)</f>
        <v/>
      </c>
      <c r="L230" s="54">
        <f>O229</f>
        <v/>
      </c>
      <c r="M230" s="45" t="n"/>
      <c r="N230" s="45" t="n"/>
      <c r="O230" s="54">
        <f>L230+N(M230)-N(N230)</f>
        <v/>
      </c>
      <c r="P230" s="54">
        <f>S229</f>
        <v/>
      </c>
      <c r="Q230" s="45" t="n"/>
      <c r="R230" s="45" t="n"/>
      <c r="S230" s="54">
        <f>P230+N(Q230)-N(R230)</f>
        <v/>
      </c>
      <c r="T230" s="54">
        <f>W229</f>
        <v/>
      </c>
      <c r="U230" s="45" t="n"/>
      <c r="V230" s="45" t="n"/>
      <c r="W230" s="54">
        <f>T230+N(U230)-N(V230)</f>
        <v/>
      </c>
      <c r="X230" s="54">
        <f>AA229</f>
        <v/>
      </c>
      <c r="Y230" s="45" t="n"/>
      <c r="Z230" s="45" t="n"/>
      <c r="AA230" s="54">
        <f>X230+N(Y230)-N(Z230)</f>
        <v/>
      </c>
      <c r="AB230" s="54">
        <f>AE229</f>
        <v/>
      </c>
      <c r="AC230" s="45" t="n"/>
      <c r="AD230" s="45" t="n"/>
      <c r="AE230" s="54">
        <f>AB230+N(AC230)-N(AD230)</f>
        <v/>
      </c>
      <c r="AF230" s="20">
        <f>IF(ABS((D230+H230+L230+P230+T230+X230+AB230)+(N(E230)+N(I230)+N(M230)+N(Q230)+N(U230)+N(Y230)+N(AC230))-(N(F230)+N(J230)+N(N230)+N(R230)+N(V230)+N(Z230)+N(AD230))-(G230+K230+O230+S230+W230+AA230+AE230))&lt;0.0001,"OK","ОШИБКА")</f>
        <v/>
      </c>
    </row>
    <row r="231">
      <c r="A231" s="42" t="n">
        <v>46450</v>
      </c>
      <c r="B231" s="37" t="inlineStr">
        <is>
          <t>ЧТ</t>
        </is>
      </c>
      <c r="C231" s="11" t="n"/>
      <c r="D231" s="54">
        <f>G230</f>
        <v/>
      </c>
      <c r="E231" s="45" t="n"/>
      <c r="F231" s="45" t="n"/>
      <c r="G231" s="54">
        <f>D231+N(E231)-N(F231)</f>
        <v/>
      </c>
      <c r="H231" s="54">
        <f>K230</f>
        <v/>
      </c>
      <c r="I231" s="45" t="n"/>
      <c r="J231" s="45" t="n"/>
      <c r="K231" s="54">
        <f>H231+N(I231)-N(J231)</f>
        <v/>
      </c>
      <c r="L231" s="54">
        <f>O230</f>
        <v/>
      </c>
      <c r="M231" s="45" t="n"/>
      <c r="N231" s="45" t="n"/>
      <c r="O231" s="54">
        <f>L231+N(M231)-N(N231)</f>
        <v/>
      </c>
      <c r="P231" s="54">
        <f>S230</f>
        <v/>
      </c>
      <c r="Q231" s="45" t="n"/>
      <c r="R231" s="45" t="n"/>
      <c r="S231" s="54">
        <f>P231+N(Q231)-N(R231)</f>
        <v/>
      </c>
      <c r="T231" s="54">
        <f>W230</f>
        <v/>
      </c>
      <c r="U231" s="45" t="n"/>
      <c r="V231" s="45" t="n"/>
      <c r="W231" s="54">
        <f>T231+N(U231)-N(V231)</f>
        <v/>
      </c>
      <c r="X231" s="54">
        <f>AA230</f>
        <v/>
      </c>
      <c r="Y231" s="45" t="n"/>
      <c r="Z231" s="45" t="n"/>
      <c r="AA231" s="54">
        <f>X231+N(Y231)-N(Z231)</f>
        <v/>
      </c>
      <c r="AB231" s="54">
        <f>AE230</f>
        <v/>
      </c>
      <c r="AC231" s="45" t="n"/>
      <c r="AD231" s="45" t="n"/>
      <c r="AE231" s="54">
        <f>AB231+N(AC231)-N(AD231)</f>
        <v/>
      </c>
      <c r="AF231" s="20">
        <f>IF(ABS((D231+H231+L231+P231+T231+X231+AB231)+(N(E231)+N(I231)+N(M231)+N(Q231)+N(U231)+N(Y231)+N(AC231))-(N(F231)+N(J231)+N(N231)+N(R231)+N(V231)+N(Z231)+N(AD231))-(G231+K231+O231+S231+W231+AA231+AE231))&lt;0.0001,"OK","ОШИБКА")</f>
        <v/>
      </c>
    </row>
    <row r="232">
      <c r="A232" s="42" t="n">
        <v>46451</v>
      </c>
      <c r="B232" s="37" t="inlineStr">
        <is>
          <t>ПТ</t>
        </is>
      </c>
      <c r="C232" s="11" t="n"/>
      <c r="D232" s="54">
        <f>G231</f>
        <v/>
      </c>
      <c r="E232" s="45" t="n"/>
      <c r="F232" s="45" t="n"/>
      <c r="G232" s="54">
        <f>D232+N(E232)-N(F232)</f>
        <v/>
      </c>
      <c r="H232" s="54">
        <f>K231</f>
        <v/>
      </c>
      <c r="I232" s="45" t="n"/>
      <c r="J232" s="45" t="n"/>
      <c r="K232" s="54">
        <f>H232+N(I232)-N(J232)</f>
        <v/>
      </c>
      <c r="L232" s="54">
        <f>O231</f>
        <v/>
      </c>
      <c r="M232" s="45" t="n"/>
      <c r="N232" s="45" t="n"/>
      <c r="O232" s="54">
        <f>L232+N(M232)-N(N232)</f>
        <v/>
      </c>
      <c r="P232" s="54">
        <f>S231</f>
        <v/>
      </c>
      <c r="Q232" s="45" t="n"/>
      <c r="R232" s="45" t="n"/>
      <c r="S232" s="54">
        <f>P232+N(Q232)-N(R232)</f>
        <v/>
      </c>
      <c r="T232" s="54">
        <f>W231</f>
        <v/>
      </c>
      <c r="U232" s="45" t="n"/>
      <c r="V232" s="45" t="n"/>
      <c r="W232" s="54">
        <f>T232+N(U232)-N(V232)</f>
        <v/>
      </c>
      <c r="X232" s="54">
        <f>AA231</f>
        <v/>
      </c>
      <c r="Y232" s="45" t="n"/>
      <c r="Z232" s="45" t="n"/>
      <c r="AA232" s="54">
        <f>X232+N(Y232)-N(Z232)</f>
        <v/>
      </c>
      <c r="AB232" s="54">
        <f>AE231</f>
        <v/>
      </c>
      <c r="AC232" s="45" t="n"/>
      <c r="AD232" s="45" t="n"/>
      <c r="AE232" s="54">
        <f>AB232+N(AC232)-N(AD232)</f>
        <v/>
      </c>
      <c r="AF232" s="20">
        <f>IF(ABS((D232+H232+L232+P232+T232+X232+AB232)+(N(E232)+N(I232)+N(M232)+N(Q232)+N(U232)+N(Y232)+N(AC232))-(N(F232)+N(J232)+N(N232)+N(R232)+N(V232)+N(Z232)+N(AD232))-(G232+K232+O232+S232+W232+AA232+AE232))&lt;0.0001,"OK","ОШИБКА")</f>
        <v/>
      </c>
    </row>
    <row r="233">
      <c r="A233" s="42" t="n">
        <v>46452</v>
      </c>
      <c r="B233" s="37" t="inlineStr">
        <is>
          <t>СБ</t>
        </is>
      </c>
      <c r="C233" s="11" t="n"/>
      <c r="D233" s="54">
        <f>G232</f>
        <v/>
      </c>
      <c r="E233" s="45" t="n"/>
      <c r="F233" s="45" t="n"/>
      <c r="G233" s="54">
        <f>D233+N(E233)-N(F233)</f>
        <v/>
      </c>
      <c r="H233" s="54">
        <f>K232</f>
        <v/>
      </c>
      <c r="I233" s="45" t="n"/>
      <c r="J233" s="45" t="n"/>
      <c r="K233" s="54">
        <f>H233+N(I233)-N(J233)</f>
        <v/>
      </c>
      <c r="L233" s="54">
        <f>O232</f>
        <v/>
      </c>
      <c r="M233" s="45" t="n"/>
      <c r="N233" s="45" t="n"/>
      <c r="O233" s="54">
        <f>L233+N(M233)-N(N233)</f>
        <v/>
      </c>
      <c r="P233" s="54">
        <f>S232</f>
        <v/>
      </c>
      <c r="Q233" s="45" t="n"/>
      <c r="R233" s="45" t="n"/>
      <c r="S233" s="54">
        <f>P233+N(Q233)-N(R233)</f>
        <v/>
      </c>
      <c r="T233" s="54">
        <f>W232</f>
        <v/>
      </c>
      <c r="U233" s="45" t="n"/>
      <c r="V233" s="45" t="n"/>
      <c r="W233" s="54">
        <f>T233+N(U233)-N(V233)</f>
        <v/>
      </c>
      <c r="X233" s="54">
        <f>AA232</f>
        <v/>
      </c>
      <c r="Y233" s="45" t="n"/>
      <c r="Z233" s="45" t="n"/>
      <c r="AA233" s="54">
        <f>X233+N(Y233)-N(Z233)</f>
        <v/>
      </c>
      <c r="AB233" s="54">
        <f>AE232</f>
        <v/>
      </c>
      <c r="AC233" s="45" t="n"/>
      <c r="AD233" s="45" t="n"/>
      <c r="AE233" s="54">
        <f>AB233+N(AC233)-N(AD233)</f>
        <v/>
      </c>
      <c r="AF233" s="20">
        <f>IF(ABS((D233+H233+L233+P233+T233+X233+AB233)+(N(E233)+N(I233)+N(M233)+N(Q233)+N(U233)+N(Y233)+N(AC233))-(N(F233)+N(J233)+N(N233)+N(R233)+N(V233)+N(Z233)+N(AD233))-(G233+K233+O233+S233+W233+AA233+AE233))&lt;0.0001,"OK","ОШИБКА")</f>
        <v/>
      </c>
    </row>
    <row r="234">
      <c r="A234" s="42" t="n">
        <v>46453</v>
      </c>
      <c r="B234" s="37" t="inlineStr">
        <is>
          <t>ВС</t>
        </is>
      </c>
      <c r="C234" s="11" t="n"/>
      <c r="D234" s="54">
        <f>G233</f>
        <v/>
      </c>
      <c r="E234" s="45" t="n"/>
      <c r="F234" s="45" t="n"/>
      <c r="G234" s="54">
        <f>D234+N(E234)-N(F234)</f>
        <v/>
      </c>
      <c r="H234" s="54">
        <f>K233</f>
        <v/>
      </c>
      <c r="I234" s="45" t="n"/>
      <c r="J234" s="45" t="n"/>
      <c r="K234" s="54">
        <f>H234+N(I234)-N(J234)</f>
        <v/>
      </c>
      <c r="L234" s="54">
        <f>O233</f>
        <v/>
      </c>
      <c r="M234" s="45" t="n"/>
      <c r="N234" s="45" t="n"/>
      <c r="O234" s="54">
        <f>L234+N(M234)-N(N234)</f>
        <v/>
      </c>
      <c r="P234" s="54">
        <f>S233</f>
        <v/>
      </c>
      <c r="Q234" s="45" t="n"/>
      <c r="R234" s="45" t="n"/>
      <c r="S234" s="54">
        <f>P234+N(Q234)-N(R234)</f>
        <v/>
      </c>
      <c r="T234" s="54">
        <f>W233</f>
        <v/>
      </c>
      <c r="U234" s="45" t="n"/>
      <c r="V234" s="45" t="n"/>
      <c r="W234" s="54">
        <f>T234+N(U234)-N(V234)</f>
        <v/>
      </c>
      <c r="X234" s="54">
        <f>AA233</f>
        <v/>
      </c>
      <c r="Y234" s="45" t="n"/>
      <c r="Z234" s="45" t="n"/>
      <c r="AA234" s="54">
        <f>X234+N(Y234)-N(Z234)</f>
        <v/>
      </c>
      <c r="AB234" s="54">
        <f>AE233</f>
        <v/>
      </c>
      <c r="AC234" s="45" t="n"/>
      <c r="AD234" s="45" t="n"/>
      <c r="AE234" s="54">
        <f>AB234+N(AC234)-N(AD234)</f>
        <v/>
      </c>
      <c r="AF234" s="20">
        <f>IF(ABS((D234+H234+L234+P234+T234+X234+AB234)+(N(E234)+N(I234)+N(M234)+N(Q234)+N(U234)+N(Y234)+N(AC234))-(N(F234)+N(J234)+N(N234)+N(R234)+N(V234)+N(Z234)+N(AD234))-(G234+K234+O234+S234+W234+AA234+AE234))&lt;0.0001,"OK","ОШИБКА")</f>
        <v/>
      </c>
    </row>
    <row r="235">
      <c r="A235" s="42" t="n">
        <v>46454</v>
      </c>
      <c r="B235" s="37" t="inlineStr">
        <is>
          <t>ПН</t>
        </is>
      </c>
      <c r="C235" s="11" t="n"/>
      <c r="D235" s="54">
        <f>G234</f>
        <v/>
      </c>
      <c r="E235" s="45" t="n"/>
      <c r="F235" s="45" t="n"/>
      <c r="G235" s="54">
        <f>D235+N(E235)-N(F235)</f>
        <v/>
      </c>
      <c r="H235" s="54">
        <f>K234</f>
        <v/>
      </c>
      <c r="I235" s="45" t="n"/>
      <c r="J235" s="45" t="n"/>
      <c r="K235" s="54">
        <f>H235+N(I235)-N(J235)</f>
        <v/>
      </c>
      <c r="L235" s="54">
        <f>O234</f>
        <v/>
      </c>
      <c r="M235" s="45" t="n"/>
      <c r="N235" s="45" t="n"/>
      <c r="O235" s="54">
        <f>L235+N(M235)-N(N235)</f>
        <v/>
      </c>
      <c r="P235" s="54">
        <f>S234</f>
        <v/>
      </c>
      <c r="Q235" s="45" t="n"/>
      <c r="R235" s="45" t="n"/>
      <c r="S235" s="54">
        <f>P235+N(Q235)-N(R235)</f>
        <v/>
      </c>
      <c r="T235" s="54">
        <f>W234</f>
        <v/>
      </c>
      <c r="U235" s="45" t="n"/>
      <c r="V235" s="45" t="n"/>
      <c r="W235" s="54">
        <f>T235+N(U235)-N(V235)</f>
        <v/>
      </c>
      <c r="X235" s="54">
        <f>AA234</f>
        <v/>
      </c>
      <c r="Y235" s="45" t="n"/>
      <c r="Z235" s="45" t="n"/>
      <c r="AA235" s="54">
        <f>X235+N(Y235)-N(Z235)</f>
        <v/>
      </c>
      <c r="AB235" s="54">
        <f>AE234</f>
        <v/>
      </c>
      <c r="AC235" s="45" t="n"/>
      <c r="AD235" s="45" t="n"/>
      <c r="AE235" s="54">
        <f>AB235+N(AC235)-N(AD235)</f>
        <v/>
      </c>
      <c r="AF235" s="20">
        <f>IF(ABS((D235+H235+L235+P235+T235+X235+AB235)+(N(E235)+N(I235)+N(M235)+N(Q235)+N(U235)+N(Y235)+N(AC235))-(N(F235)+N(J235)+N(N235)+N(R235)+N(V235)+N(Z235)+N(AD235))-(G235+K235+O235+S235+W235+AA235+AE235))&lt;0.0001,"OK","ОШИБКА")</f>
        <v/>
      </c>
    </row>
    <row r="236">
      <c r="A236" s="42" t="n">
        <v>46455</v>
      </c>
      <c r="B236" s="37" t="inlineStr">
        <is>
          <t>ВТ</t>
        </is>
      </c>
      <c r="C236" s="11" t="n"/>
      <c r="D236" s="54">
        <f>G235</f>
        <v/>
      </c>
      <c r="E236" s="45" t="n"/>
      <c r="F236" s="45" t="n"/>
      <c r="G236" s="54">
        <f>D236+N(E236)-N(F236)</f>
        <v/>
      </c>
      <c r="H236" s="54">
        <f>K235</f>
        <v/>
      </c>
      <c r="I236" s="45" t="n"/>
      <c r="J236" s="45" t="n"/>
      <c r="K236" s="54">
        <f>H236+N(I236)-N(J236)</f>
        <v/>
      </c>
      <c r="L236" s="54">
        <f>O235</f>
        <v/>
      </c>
      <c r="M236" s="45" t="n"/>
      <c r="N236" s="45" t="n"/>
      <c r="O236" s="54">
        <f>L236+N(M236)-N(N236)</f>
        <v/>
      </c>
      <c r="P236" s="54">
        <f>S235</f>
        <v/>
      </c>
      <c r="Q236" s="45" t="n"/>
      <c r="R236" s="45" t="n"/>
      <c r="S236" s="54">
        <f>P236+N(Q236)-N(R236)</f>
        <v/>
      </c>
      <c r="T236" s="54">
        <f>W235</f>
        <v/>
      </c>
      <c r="U236" s="45" t="n"/>
      <c r="V236" s="45" t="n"/>
      <c r="W236" s="54">
        <f>T236+N(U236)-N(V236)</f>
        <v/>
      </c>
      <c r="X236" s="54">
        <f>AA235</f>
        <v/>
      </c>
      <c r="Y236" s="45" t="n"/>
      <c r="Z236" s="45" t="n"/>
      <c r="AA236" s="54">
        <f>X236+N(Y236)-N(Z236)</f>
        <v/>
      </c>
      <c r="AB236" s="54">
        <f>AE235</f>
        <v/>
      </c>
      <c r="AC236" s="45" t="n"/>
      <c r="AD236" s="45" t="n"/>
      <c r="AE236" s="54">
        <f>AB236+N(AC236)-N(AD236)</f>
        <v/>
      </c>
      <c r="AF236" s="20">
        <f>IF(ABS((D236+H236+L236+P236+T236+X236+AB236)+(N(E236)+N(I236)+N(M236)+N(Q236)+N(U236)+N(Y236)+N(AC236))-(N(F236)+N(J236)+N(N236)+N(R236)+N(V236)+N(Z236)+N(AD236))-(G236+K236+O236+S236+W236+AA236+AE236))&lt;0.0001,"OK","ОШИБКА")</f>
        <v/>
      </c>
    </row>
    <row r="237">
      <c r="A237" s="42" t="n">
        <v>46456</v>
      </c>
      <c r="B237" s="37" t="inlineStr">
        <is>
          <t>СР</t>
        </is>
      </c>
      <c r="C237" s="11" t="n"/>
      <c r="D237" s="54">
        <f>G236</f>
        <v/>
      </c>
      <c r="E237" s="45" t="n"/>
      <c r="F237" s="45" t="n"/>
      <c r="G237" s="54">
        <f>D237+N(E237)-N(F237)</f>
        <v/>
      </c>
      <c r="H237" s="54">
        <f>K236</f>
        <v/>
      </c>
      <c r="I237" s="45" t="n"/>
      <c r="J237" s="45" t="n"/>
      <c r="K237" s="54">
        <f>H237+N(I237)-N(J237)</f>
        <v/>
      </c>
      <c r="L237" s="54">
        <f>O236</f>
        <v/>
      </c>
      <c r="M237" s="45" t="n"/>
      <c r="N237" s="45" t="n"/>
      <c r="O237" s="54">
        <f>L237+N(M237)-N(N237)</f>
        <v/>
      </c>
      <c r="P237" s="54">
        <f>S236</f>
        <v/>
      </c>
      <c r="Q237" s="45" t="n"/>
      <c r="R237" s="45" t="n"/>
      <c r="S237" s="54">
        <f>P237+N(Q237)-N(R237)</f>
        <v/>
      </c>
      <c r="T237" s="54">
        <f>W236</f>
        <v/>
      </c>
      <c r="U237" s="45" t="n"/>
      <c r="V237" s="45" t="n"/>
      <c r="W237" s="54">
        <f>T237+N(U237)-N(V237)</f>
        <v/>
      </c>
      <c r="X237" s="54">
        <f>AA236</f>
        <v/>
      </c>
      <c r="Y237" s="45" t="n"/>
      <c r="Z237" s="45" t="n"/>
      <c r="AA237" s="54">
        <f>X237+N(Y237)-N(Z237)</f>
        <v/>
      </c>
      <c r="AB237" s="54">
        <f>AE236</f>
        <v/>
      </c>
      <c r="AC237" s="45" t="n"/>
      <c r="AD237" s="45" t="n"/>
      <c r="AE237" s="54">
        <f>AB237+N(AC237)-N(AD237)</f>
        <v/>
      </c>
      <c r="AF237" s="20">
        <f>IF(ABS((D237+H237+L237+P237+T237+X237+AB237)+(N(E237)+N(I237)+N(M237)+N(Q237)+N(U237)+N(Y237)+N(AC237))-(N(F237)+N(J237)+N(N237)+N(R237)+N(V237)+N(Z237)+N(AD237))-(G237+K237+O237+S237+W237+AA237+AE237))&lt;0.0001,"OK","ОШИБКА")</f>
        <v/>
      </c>
    </row>
    <row r="238">
      <c r="A238" s="42" t="n">
        <v>46457</v>
      </c>
      <c r="B238" s="37" t="inlineStr">
        <is>
          <t>ЧТ</t>
        </is>
      </c>
      <c r="C238" s="11" t="n"/>
      <c r="D238" s="54">
        <f>G237</f>
        <v/>
      </c>
      <c r="E238" s="45" t="n"/>
      <c r="F238" s="45" t="n"/>
      <c r="G238" s="54">
        <f>D238+N(E238)-N(F238)</f>
        <v/>
      </c>
      <c r="H238" s="54">
        <f>K237</f>
        <v/>
      </c>
      <c r="I238" s="45" t="n"/>
      <c r="J238" s="45" t="n"/>
      <c r="K238" s="54">
        <f>H238+N(I238)-N(J238)</f>
        <v/>
      </c>
      <c r="L238" s="54">
        <f>O237</f>
        <v/>
      </c>
      <c r="M238" s="45" t="n"/>
      <c r="N238" s="45" t="n"/>
      <c r="O238" s="54">
        <f>L238+N(M238)-N(N238)</f>
        <v/>
      </c>
      <c r="P238" s="54">
        <f>S237</f>
        <v/>
      </c>
      <c r="Q238" s="45" t="n"/>
      <c r="R238" s="45" t="n"/>
      <c r="S238" s="54">
        <f>P238+N(Q238)-N(R238)</f>
        <v/>
      </c>
      <c r="T238" s="54">
        <f>W237</f>
        <v/>
      </c>
      <c r="U238" s="45" t="n"/>
      <c r="V238" s="45" t="n"/>
      <c r="W238" s="54">
        <f>T238+N(U238)-N(V238)</f>
        <v/>
      </c>
      <c r="X238" s="54">
        <f>AA237</f>
        <v/>
      </c>
      <c r="Y238" s="45" t="n"/>
      <c r="Z238" s="45" t="n"/>
      <c r="AA238" s="54">
        <f>X238+N(Y238)-N(Z238)</f>
        <v/>
      </c>
      <c r="AB238" s="54">
        <f>AE237</f>
        <v/>
      </c>
      <c r="AC238" s="45" t="n"/>
      <c r="AD238" s="45" t="n"/>
      <c r="AE238" s="54">
        <f>AB238+N(AC238)-N(AD238)</f>
        <v/>
      </c>
      <c r="AF238" s="20">
        <f>IF(ABS((D238+H238+L238+P238+T238+X238+AB238)+(N(E238)+N(I238)+N(M238)+N(Q238)+N(U238)+N(Y238)+N(AC238))-(N(F238)+N(J238)+N(N238)+N(R238)+N(V238)+N(Z238)+N(AD238))-(G238+K238+O238+S238+W238+AA238+AE238))&lt;0.0001,"OK","ОШИБКА")</f>
        <v/>
      </c>
    </row>
    <row r="239">
      <c r="A239" s="42" t="n">
        <v>46458</v>
      </c>
      <c r="B239" s="37" t="inlineStr">
        <is>
          <t>ПТ</t>
        </is>
      </c>
      <c r="C239" s="11" t="n"/>
      <c r="D239" s="54">
        <f>G238</f>
        <v/>
      </c>
      <c r="E239" s="45" t="n"/>
      <c r="F239" s="45" t="n"/>
      <c r="G239" s="54">
        <f>D239+N(E239)-N(F239)</f>
        <v/>
      </c>
      <c r="H239" s="54">
        <f>K238</f>
        <v/>
      </c>
      <c r="I239" s="45" t="n"/>
      <c r="J239" s="45" t="n"/>
      <c r="K239" s="54">
        <f>H239+N(I239)-N(J239)</f>
        <v/>
      </c>
      <c r="L239" s="54">
        <f>O238</f>
        <v/>
      </c>
      <c r="M239" s="45" t="n"/>
      <c r="N239" s="45" t="n"/>
      <c r="O239" s="54">
        <f>L239+N(M239)-N(N239)</f>
        <v/>
      </c>
      <c r="P239" s="54">
        <f>S238</f>
        <v/>
      </c>
      <c r="Q239" s="45" t="n"/>
      <c r="R239" s="45" t="n"/>
      <c r="S239" s="54">
        <f>P239+N(Q239)-N(R239)</f>
        <v/>
      </c>
      <c r="T239" s="54">
        <f>W238</f>
        <v/>
      </c>
      <c r="U239" s="45" t="n"/>
      <c r="V239" s="45" t="n"/>
      <c r="W239" s="54">
        <f>T239+N(U239)-N(V239)</f>
        <v/>
      </c>
      <c r="X239" s="54">
        <f>AA238</f>
        <v/>
      </c>
      <c r="Y239" s="45" t="n"/>
      <c r="Z239" s="45" t="n"/>
      <c r="AA239" s="54">
        <f>X239+N(Y239)-N(Z239)</f>
        <v/>
      </c>
      <c r="AB239" s="54">
        <f>AE238</f>
        <v/>
      </c>
      <c r="AC239" s="45" t="n"/>
      <c r="AD239" s="45" t="n"/>
      <c r="AE239" s="54">
        <f>AB239+N(AC239)-N(AD239)</f>
        <v/>
      </c>
      <c r="AF239" s="20">
        <f>IF(ABS((D239+H239+L239+P239+T239+X239+AB239)+(N(E239)+N(I239)+N(M239)+N(Q239)+N(U239)+N(Y239)+N(AC239))-(N(F239)+N(J239)+N(N239)+N(R239)+N(V239)+N(Z239)+N(AD239))-(G239+K239+O239+S239+W239+AA239+AE239))&lt;0.0001,"OK","ОШИБКА")</f>
        <v/>
      </c>
    </row>
    <row r="240">
      <c r="A240" s="42" t="n">
        <v>46459</v>
      </c>
      <c r="B240" s="37" t="inlineStr">
        <is>
          <t>СБ</t>
        </is>
      </c>
      <c r="C240" s="11" t="n"/>
      <c r="D240" s="54">
        <f>G239</f>
        <v/>
      </c>
      <c r="E240" s="45" t="n"/>
      <c r="F240" s="45" t="n"/>
      <c r="G240" s="54">
        <f>D240+N(E240)-N(F240)</f>
        <v/>
      </c>
      <c r="H240" s="54">
        <f>K239</f>
        <v/>
      </c>
      <c r="I240" s="45" t="n"/>
      <c r="J240" s="45" t="n"/>
      <c r="K240" s="54">
        <f>H240+N(I240)-N(J240)</f>
        <v/>
      </c>
      <c r="L240" s="54">
        <f>O239</f>
        <v/>
      </c>
      <c r="M240" s="45" t="n"/>
      <c r="N240" s="45" t="n"/>
      <c r="O240" s="54">
        <f>L240+N(M240)-N(N240)</f>
        <v/>
      </c>
      <c r="P240" s="54">
        <f>S239</f>
        <v/>
      </c>
      <c r="Q240" s="45" t="n"/>
      <c r="R240" s="45" t="n"/>
      <c r="S240" s="54">
        <f>P240+N(Q240)-N(R240)</f>
        <v/>
      </c>
      <c r="T240" s="54">
        <f>W239</f>
        <v/>
      </c>
      <c r="U240" s="45" t="n"/>
      <c r="V240" s="45" t="n"/>
      <c r="W240" s="54">
        <f>T240+N(U240)-N(V240)</f>
        <v/>
      </c>
      <c r="X240" s="54">
        <f>AA239</f>
        <v/>
      </c>
      <c r="Y240" s="45" t="n"/>
      <c r="Z240" s="45" t="n"/>
      <c r="AA240" s="54">
        <f>X240+N(Y240)-N(Z240)</f>
        <v/>
      </c>
      <c r="AB240" s="54">
        <f>AE239</f>
        <v/>
      </c>
      <c r="AC240" s="45" t="n"/>
      <c r="AD240" s="45" t="n"/>
      <c r="AE240" s="54">
        <f>AB240+N(AC240)-N(AD240)</f>
        <v/>
      </c>
      <c r="AF240" s="20">
        <f>IF(ABS((D240+H240+L240+P240+T240+X240+AB240)+(N(E240)+N(I240)+N(M240)+N(Q240)+N(U240)+N(Y240)+N(AC240))-(N(F240)+N(J240)+N(N240)+N(R240)+N(V240)+N(Z240)+N(AD240))-(G240+K240+O240+S240+W240+AA240+AE240))&lt;0.0001,"OK","ОШИБКА")</f>
        <v/>
      </c>
    </row>
    <row r="241">
      <c r="A241" s="42" t="n">
        <v>46460</v>
      </c>
      <c r="B241" s="37" t="inlineStr">
        <is>
          <t>ВС</t>
        </is>
      </c>
      <c r="C241" s="11" t="n"/>
      <c r="D241" s="54">
        <f>G240</f>
        <v/>
      </c>
      <c r="E241" s="45" t="n"/>
      <c r="F241" s="45" t="n"/>
      <c r="G241" s="54">
        <f>D241+N(E241)-N(F241)</f>
        <v/>
      </c>
      <c r="H241" s="54">
        <f>K240</f>
        <v/>
      </c>
      <c r="I241" s="45" t="n"/>
      <c r="J241" s="45" t="n"/>
      <c r="K241" s="54">
        <f>H241+N(I241)-N(J241)</f>
        <v/>
      </c>
      <c r="L241" s="54">
        <f>O240</f>
        <v/>
      </c>
      <c r="M241" s="45" t="n"/>
      <c r="N241" s="45" t="n"/>
      <c r="O241" s="54">
        <f>L241+N(M241)-N(N241)</f>
        <v/>
      </c>
      <c r="P241" s="54">
        <f>S240</f>
        <v/>
      </c>
      <c r="Q241" s="45" t="n"/>
      <c r="R241" s="45" t="n"/>
      <c r="S241" s="54">
        <f>P241+N(Q241)-N(R241)</f>
        <v/>
      </c>
      <c r="T241" s="54">
        <f>W240</f>
        <v/>
      </c>
      <c r="U241" s="45" t="n"/>
      <c r="V241" s="45" t="n"/>
      <c r="W241" s="54">
        <f>T241+N(U241)-N(V241)</f>
        <v/>
      </c>
      <c r="X241" s="54">
        <f>AA240</f>
        <v/>
      </c>
      <c r="Y241" s="45" t="n"/>
      <c r="Z241" s="45" t="n"/>
      <c r="AA241" s="54">
        <f>X241+N(Y241)-N(Z241)</f>
        <v/>
      </c>
      <c r="AB241" s="54">
        <f>AE240</f>
        <v/>
      </c>
      <c r="AC241" s="45" t="n"/>
      <c r="AD241" s="45" t="n"/>
      <c r="AE241" s="54">
        <f>AB241+N(AC241)-N(AD241)</f>
        <v/>
      </c>
      <c r="AF241" s="20">
        <f>IF(ABS((D241+H241+L241+P241+T241+X241+AB241)+(N(E241)+N(I241)+N(M241)+N(Q241)+N(U241)+N(Y241)+N(AC241))-(N(F241)+N(J241)+N(N241)+N(R241)+N(V241)+N(Z241)+N(AD241))-(G241+K241+O241+S241+W241+AA241+AE241))&lt;0.0001,"OK","ОШИБКА")</f>
        <v/>
      </c>
    </row>
    <row r="242">
      <c r="A242" s="42" t="n">
        <v>46461</v>
      </c>
      <c r="B242" s="37" t="inlineStr">
        <is>
          <t>ПН</t>
        </is>
      </c>
      <c r="C242" s="11" t="n"/>
      <c r="D242" s="54">
        <f>G241</f>
        <v/>
      </c>
      <c r="E242" s="45" t="n"/>
      <c r="F242" s="45" t="n"/>
      <c r="G242" s="54">
        <f>D242+N(E242)-N(F242)</f>
        <v/>
      </c>
      <c r="H242" s="54">
        <f>K241</f>
        <v/>
      </c>
      <c r="I242" s="45" t="n"/>
      <c r="J242" s="45" t="n"/>
      <c r="K242" s="54">
        <f>H242+N(I242)-N(J242)</f>
        <v/>
      </c>
      <c r="L242" s="54">
        <f>O241</f>
        <v/>
      </c>
      <c r="M242" s="45" t="n"/>
      <c r="N242" s="45" t="n"/>
      <c r="O242" s="54">
        <f>L242+N(M242)-N(N242)</f>
        <v/>
      </c>
      <c r="P242" s="54">
        <f>S241</f>
        <v/>
      </c>
      <c r="Q242" s="45" t="n"/>
      <c r="R242" s="45" t="n"/>
      <c r="S242" s="54">
        <f>P242+N(Q242)-N(R242)</f>
        <v/>
      </c>
      <c r="T242" s="54">
        <f>W241</f>
        <v/>
      </c>
      <c r="U242" s="45" t="n"/>
      <c r="V242" s="45" t="n"/>
      <c r="W242" s="54">
        <f>T242+N(U242)-N(V242)</f>
        <v/>
      </c>
      <c r="X242" s="54">
        <f>AA241</f>
        <v/>
      </c>
      <c r="Y242" s="45" t="n"/>
      <c r="Z242" s="45" t="n"/>
      <c r="AA242" s="54">
        <f>X242+N(Y242)-N(Z242)</f>
        <v/>
      </c>
      <c r="AB242" s="54">
        <f>AE241</f>
        <v/>
      </c>
      <c r="AC242" s="45" t="n"/>
      <c r="AD242" s="45" t="n"/>
      <c r="AE242" s="54">
        <f>AB242+N(AC242)-N(AD242)</f>
        <v/>
      </c>
      <c r="AF242" s="20">
        <f>IF(ABS((D242+H242+L242+P242+T242+X242+AB242)+(N(E242)+N(I242)+N(M242)+N(Q242)+N(U242)+N(Y242)+N(AC242))-(N(F242)+N(J242)+N(N242)+N(R242)+N(V242)+N(Z242)+N(AD242))-(G242+K242+O242+S242+W242+AA242+AE242))&lt;0.0001,"OK","ОШИБКА")</f>
        <v/>
      </c>
    </row>
    <row r="243">
      <c r="A243" s="42" t="n">
        <v>46462</v>
      </c>
      <c r="B243" s="37" t="inlineStr">
        <is>
          <t>ВТ</t>
        </is>
      </c>
      <c r="C243" s="11" t="n"/>
      <c r="D243" s="54">
        <f>G242</f>
        <v/>
      </c>
      <c r="E243" s="45" t="n"/>
      <c r="F243" s="45" t="n"/>
      <c r="G243" s="54">
        <f>D243+N(E243)-N(F243)</f>
        <v/>
      </c>
      <c r="H243" s="54">
        <f>K242</f>
        <v/>
      </c>
      <c r="I243" s="45" t="n"/>
      <c r="J243" s="45" t="n"/>
      <c r="K243" s="54">
        <f>H243+N(I243)-N(J243)</f>
        <v/>
      </c>
      <c r="L243" s="54">
        <f>O242</f>
        <v/>
      </c>
      <c r="M243" s="45" t="n"/>
      <c r="N243" s="45" t="n"/>
      <c r="O243" s="54">
        <f>L243+N(M243)-N(N243)</f>
        <v/>
      </c>
      <c r="P243" s="54">
        <f>S242</f>
        <v/>
      </c>
      <c r="Q243" s="45" t="n"/>
      <c r="R243" s="45" t="n"/>
      <c r="S243" s="54">
        <f>P243+N(Q243)-N(R243)</f>
        <v/>
      </c>
      <c r="T243" s="54">
        <f>W242</f>
        <v/>
      </c>
      <c r="U243" s="45" t="n"/>
      <c r="V243" s="45" t="n"/>
      <c r="W243" s="54">
        <f>T243+N(U243)-N(V243)</f>
        <v/>
      </c>
      <c r="X243" s="54">
        <f>AA242</f>
        <v/>
      </c>
      <c r="Y243" s="45" t="n"/>
      <c r="Z243" s="45" t="n"/>
      <c r="AA243" s="54">
        <f>X243+N(Y243)-N(Z243)</f>
        <v/>
      </c>
      <c r="AB243" s="54">
        <f>AE242</f>
        <v/>
      </c>
      <c r="AC243" s="45" t="n"/>
      <c r="AD243" s="45" t="n"/>
      <c r="AE243" s="54">
        <f>AB243+N(AC243)-N(AD243)</f>
        <v/>
      </c>
      <c r="AF243" s="20">
        <f>IF(ABS((D243+H243+L243+P243+T243+X243+AB243)+(N(E243)+N(I243)+N(M243)+N(Q243)+N(U243)+N(Y243)+N(AC243))-(N(F243)+N(J243)+N(N243)+N(R243)+N(V243)+N(Z243)+N(AD243))-(G243+K243+O243+S243+W243+AA243+AE243))&lt;0.0001,"OK","ОШИБКА")</f>
        <v/>
      </c>
    </row>
    <row r="244">
      <c r="A244" s="42" t="n">
        <v>46463</v>
      </c>
      <c r="B244" s="37" t="inlineStr">
        <is>
          <t>СР</t>
        </is>
      </c>
      <c r="C244" s="11" t="n"/>
      <c r="D244" s="54">
        <f>G243</f>
        <v/>
      </c>
      <c r="E244" s="45" t="n"/>
      <c r="F244" s="45" t="n"/>
      <c r="G244" s="54">
        <f>D244+N(E244)-N(F244)</f>
        <v/>
      </c>
      <c r="H244" s="54">
        <f>K243</f>
        <v/>
      </c>
      <c r="I244" s="45" t="n"/>
      <c r="J244" s="45" t="n"/>
      <c r="K244" s="54">
        <f>H244+N(I244)-N(J244)</f>
        <v/>
      </c>
      <c r="L244" s="54">
        <f>O243</f>
        <v/>
      </c>
      <c r="M244" s="45" t="n"/>
      <c r="N244" s="45" t="n"/>
      <c r="O244" s="54">
        <f>L244+N(M244)-N(N244)</f>
        <v/>
      </c>
      <c r="P244" s="54">
        <f>S243</f>
        <v/>
      </c>
      <c r="Q244" s="45" t="n"/>
      <c r="R244" s="45" t="n"/>
      <c r="S244" s="54">
        <f>P244+N(Q244)-N(R244)</f>
        <v/>
      </c>
      <c r="T244" s="54">
        <f>W243</f>
        <v/>
      </c>
      <c r="U244" s="45" t="n"/>
      <c r="V244" s="45" t="n"/>
      <c r="W244" s="54">
        <f>T244+N(U244)-N(V244)</f>
        <v/>
      </c>
      <c r="X244" s="54">
        <f>AA243</f>
        <v/>
      </c>
      <c r="Y244" s="45" t="n"/>
      <c r="Z244" s="45" t="n"/>
      <c r="AA244" s="54">
        <f>X244+N(Y244)-N(Z244)</f>
        <v/>
      </c>
      <c r="AB244" s="54">
        <f>AE243</f>
        <v/>
      </c>
      <c r="AC244" s="45" t="n"/>
      <c r="AD244" s="45" t="n"/>
      <c r="AE244" s="54">
        <f>AB244+N(AC244)-N(AD244)</f>
        <v/>
      </c>
      <c r="AF244" s="20">
        <f>IF(ABS((D244+H244+L244+P244+T244+X244+AB244)+(N(E244)+N(I244)+N(M244)+N(Q244)+N(U244)+N(Y244)+N(AC244))-(N(F244)+N(J244)+N(N244)+N(R244)+N(V244)+N(Z244)+N(AD244))-(G244+K244+O244+S244+W244+AA244+AE244))&lt;0.0001,"OK","ОШИБКА")</f>
        <v/>
      </c>
    </row>
    <row r="245">
      <c r="A245" s="42" t="n">
        <v>46464</v>
      </c>
      <c r="B245" s="37" t="inlineStr">
        <is>
          <t>ЧТ</t>
        </is>
      </c>
      <c r="C245" s="11" t="n"/>
      <c r="D245" s="54">
        <f>G244</f>
        <v/>
      </c>
      <c r="E245" s="45" t="n"/>
      <c r="F245" s="45" t="n"/>
      <c r="G245" s="54">
        <f>D245+N(E245)-N(F245)</f>
        <v/>
      </c>
      <c r="H245" s="54">
        <f>K244</f>
        <v/>
      </c>
      <c r="I245" s="45" t="n"/>
      <c r="J245" s="45" t="n"/>
      <c r="K245" s="54">
        <f>H245+N(I245)-N(J245)</f>
        <v/>
      </c>
      <c r="L245" s="54">
        <f>O244</f>
        <v/>
      </c>
      <c r="M245" s="45" t="n"/>
      <c r="N245" s="45" t="n"/>
      <c r="O245" s="54">
        <f>L245+N(M245)-N(N245)</f>
        <v/>
      </c>
      <c r="P245" s="54">
        <f>S244</f>
        <v/>
      </c>
      <c r="Q245" s="45" t="n"/>
      <c r="R245" s="45" t="n"/>
      <c r="S245" s="54">
        <f>P245+N(Q245)-N(R245)</f>
        <v/>
      </c>
      <c r="T245" s="54">
        <f>W244</f>
        <v/>
      </c>
      <c r="U245" s="45" t="n"/>
      <c r="V245" s="45" t="n"/>
      <c r="W245" s="54">
        <f>T245+N(U245)-N(V245)</f>
        <v/>
      </c>
      <c r="X245" s="54">
        <f>AA244</f>
        <v/>
      </c>
      <c r="Y245" s="45" t="n"/>
      <c r="Z245" s="45" t="n"/>
      <c r="AA245" s="54">
        <f>X245+N(Y245)-N(Z245)</f>
        <v/>
      </c>
      <c r="AB245" s="54">
        <f>AE244</f>
        <v/>
      </c>
      <c r="AC245" s="45" t="n"/>
      <c r="AD245" s="45" t="n"/>
      <c r="AE245" s="54">
        <f>AB245+N(AC245)-N(AD245)</f>
        <v/>
      </c>
      <c r="AF245" s="20">
        <f>IF(ABS((D245+H245+L245+P245+T245+X245+AB245)+(N(E245)+N(I245)+N(M245)+N(Q245)+N(U245)+N(Y245)+N(AC245))-(N(F245)+N(J245)+N(N245)+N(R245)+N(V245)+N(Z245)+N(AD245))-(G245+K245+O245+S245+W245+AA245+AE245))&lt;0.0001,"OK","ОШИБКА")</f>
        <v/>
      </c>
    </row>
    <row r="246">
      <c r="A246" s="42" t="n">
        <v>46465</v>
      </c>
      <c r="B246" s="37" t="inlineStr">
        <is>
          <t>ПТ</t>
        </is>
      </c>
      <c r="C246" s="11" t="n"/>
      <c r="D246" s="54">
        <f>G245</f>
        <v/>
      </c>
      <c r="E246" s="45" t="n"/>
      <c r="F246" s="45" t="n"/>
      <c r="G246" s="54">
        <f>D246+N(E246)-N(F246)</f>
        <v/>
      </c>
      <c r="H246" s="54">
        <f>K245</f>
        <v/>
      </c>
      <c r="I246" s="45" t="n"/>
      <c r="J246" s="45" t="n"/>
      <c r="K246" s="54">
        <f>H246+N(I246)-N(J246)</f>
        <v/>
      </c>
      <c r="L246" s="54">
        <f>O245</f>
        <v/>
      </c>
      <c r="M246" s="45" t="n"/>
      <c r="N246" s="45" t="n"/>
      <c r="O246" s="54">
        <f>L246+N(M246)-N(N246)</f>
        <v/>
      </c>
      <c r="P246" s="54">
        <f>S245</f>
        <v/>
      </c>
      <c r="Q246" s="45" t="n"/>
      <c r="R246" s="45" t="n"/>
      <c r="S246" s="54">
        <f>P246+N(Q246)-N(R246)</f>
        <v/>
      </c>
      <c r="T246" s="54">
        <f>W245</f>
        <v/>
      </c>
      <c r="U246" s="45" t="n"/>
      <c r="V246" s="45" t="n"/>
      <c r="W246" s="54">
        <f>T246+N(U246)-N(V246)</f>
        <v/>
      </c>
      <c r="X246" s="54">
        <f>AA245</f>
        <v/>
      </c>
      <c r="Y246" s="45" t="n"/>
      <c r="Z246" s="45" t="n"/>
      <c r="AA246" s="54">
        <f>X246+N(Y246)-N(Z246)</f>
        <v/>
      </c>
      <c r="AB246" s="54">
        <f>AE245</f>
        <v/>
      </c>
      <c r="AC246" s="45" t="n"/>
      <c r="AD246" s="45" t="n"/>
      <c r="AE246" s="54">
        <f>AB246+N(AC246)-N(AD246)</f>
        <v/>
      </c>
      <c r="AF246" s="20">
        <f>IF(ABS((D246+H246+L246+P246+T246+X246+AB246)+(N(E246)+N(I246)+N(M246)+N(Q246)+N(U246)+N(Y246)+N(AC246))-(N(F246)+N(J246)+N(N246)+N(R246)+N(V246)+N(Z246)+N(AD246))-(G246+K246+O246+S246+W246+AA246+AE246))&lt;0.0001,"OK","ОШИБКА")</f>
        <v/>
      </c>
    </row>
    <row r="247">
      <c r="A247" s="42" t="n">
        <v>46466</v>
      </c>
      <c r="B247" s="37" t="inlineStr">
        <is>
          <t>СБ</t>
        </is>
      </c>
      <c r="C247" s="11" t="n"/>
      <c r="D247" s="54">
        <f>G246</f>
        <v/>
      </c>
      <c r="E247" s="45" t="n"/>
      <c r="F247" s="45" t="n"/>
      <c r="G247" s="54">
        <f>D247+N(E247)-N(F247)</f>
        <v/>
      </c>
      <c r="H247" s="54">
        <f>K246</f>
        <v/>
      </c>
      <c r="I247" s="45" t="n"/>
      <c r="J247" s="45" t="n"/>
      <c r="K247" s="54">
        <f>H247+N(I247)-N(J247)</f>
        <v/>
      </c>
      <c r="L247" s="54">
        <f>O246</f>
        <v/>
      </c>
      <c r="M247" s="45" t="n"/>
      <c r="N247" s="45" t="n"/>
      <c r="O247" s="54">
        <f>L247+N(M247)-N(N247)</f>
        <v/>
      </c>
      <c r="P247" s="54">
        <f>S246</f>
        <v/>
      </c>
      <c r="Q247" s="45" t="n"/>
      <c r="R247" s="45" t="n"/>
      <c r="S247" s="54">
        <f>P247+N(Q247)-N(R247)</f>
        <v/>
      </c>
      <c r="T247" s="54">
        <f>W246</f>
        <v/>
      </c>
      <c r="U247" s="45" t="n"/>
      <c r="V247" s="45" t="n"/>
      <c r="W247" s="54">
        <f>T247+N(U247)-N(V247)</f>
        <v/>
      </c>
      <c r="X247" s="54">
        <f>AA246</f>
        <v/>
      </c>
      <c r="Y247" s="45" t="n"/>
      <c r="Z247" s="45" t="n"/>
      <c r="AA247" s="54">
        <f>X247+N(Y247)-N(Z247)</f>
        <v/>
      </c>
      <c r="AB247" s="54">
        <f>AE246</f>
        <v/>
      </c>
      <c r="AC247" s="45" t="n"/>
      <c r="AD247" s="45" t="n"/>
      <c r="AE247" s="54">
        <f>AB247+N(AC247)-N(AD247)</f>
        <v/>
      </c>
      <c r="AF247" s="20">
        <f>IF(ABS((D247+H247+L247+P247+T247+X247+AB247)+(N(E247)+N(I247)+N(M247)+N(Q247)+N(U247)+N(Y247)+N(AC247))-(N(F247)+N(J247)+N(N247)+N(R247)+N(V247)+N(Z247)+N(AD247))-(G247+K247+O247+S247+W247+AA247+AE247))&lt;0.0001,"OK","ОШИБКА")</f>
        <v/>
      </c>
    </row>
    <row r="248">
      <c r="A248" s="42" t="n">
        <v>46467</v>
      </c>
      <c r="B248" s="37" t="inlineStr">
        <is>
          <t>ВС</t>
        </is>
      </c>
      <c r="C248" s="11" t="n"/>
      <c r="D248" s="54">
        <f>G247</f>
        <v/>
      </c>
      <c r="E248" s="45" t="n"/>
      <c r="F248" s="45" t="n"/>
      <c r="G248" s="54">
        <f>D248+N(E248)-N(F248)</f>
        <v/>
      </c>
      <c r="H248" s="54">
        <f>K247</f>
        <v/>
      </c>
      <c r="I248" s="45" t="n"/>
      <c r="J248" s="45" t="n"/>
      <c r="K248" s="54">
        <f>H248+N(I248)-N(J248)</f>
        <v/>
      </c>
      <c r="L248" s="54">
        <f>O247</f>
        <v/>
      </c>
      <c r="M248" s="45" t="n"/>
      <c r="N248" s="45" t="n"/>
      <c r="O248" s="54">
        <f>L248+N(M248)-N(N248)</f>
        <v/>
      </c>
      <c r="P248" s="54">
        <f>S247</f>
        <v/>
      </c>
      <c r="Q248" s="45" t="n"/>
      <c r="R248" s="45" t="n"/>
      <c r="S248" s="54">
        <f>P248+N(Q248)-N(R248)</f>
        <v/>
      </c>
      <c r="T248" s="54">
        <f>W247</f>
        <v/>
      </c>
      <c r="U248" s="45" t="n"/>
      <c r="V248" s="45" t="n"/>
      <c r="W248" s="54">
        <f>T248+N(U248)-N(V248)</f>
        <v/>
      </c>
      <c r="X248" s="54">
        <f>AA247</f>
        <v/>
      </c>
      <c r="Y248" s="45" t="n"/>
      <c r="Z248" s="45" t="n"/>
      <c r="AA248" s="54">
        <f>X248+N(Y248)-N(Z248)</f>
        <v/>
      </c>
      <c r="AB248" s="54">
        <f>AE247</f>
        <v/>
      </c>
      <c r="AC248" s="45" t="n"/>
      <c r="AD248" s="45" t="n"/>
      <c r="AE248" s="54">
        <f>AB248+N(AC248)-N(AD248)</f>
        <v/>
      </c>
      <c r="AF248" s="20">
        <f>IF(ABS((D248+H248+L248+P248+T248+X248+AB248)+(N(E248)+N(I248)+N(M248)+N(Q248)+N(U248)+N(Y248)+N(AC248))-(N(F248)+N(J248)+N(N248)+N(R248)+N(V248)+N(Z248)+N(AD248))-(G248+K248+O248+S248+W248+AA248+AE248))&lt;0.0001,"OK","ОШИБКА")</f>
        <v/>
      </c>
    </row>
    <row r="249">
      <c r="A249" s="42" t="n">
        <v>46468</v>
      </c>
      <c r="B249" s="37" t="inlineStr">
        <is>
          <t>ПН</t>
        </is>
      </c>
      <c r="C249" s="11" t="n"/>
      <c r="D249" s="54">
        <f>G248</f>
        <v/>
      </c>
      <c r="E249" s="45" t="n"/>
      <c r="F249" s="45" t="n"/>
      <c r="G249" s="54">
        <f>D249+N(E249)-N(F249)</f>
        <v/>
      </c>
      <c r="H249" s="54">
        <f>K248</f>
        <v/>
      </c>
      <c r="I249" s="45" t="n"/>
      <c r="J249" s="45" t="n"/>
      <c r="K249" s="54">
        <f>H249+N(I249)-N(J249)</f>
        <v/>
      </c>
      <c r="L249" s="54">
        <f>O248</f>
        <v/>
      </c>
      <c r="M249" s="45" t="n"/>
      <c r="N249" s="45" t="n"/>
      <c r="O249" s="54">
        <f>L249+N(M249)-N(N249)</f>
        <v/>
      </c>
      <c r="P249" s="54">
        <f>S248</f>
        <v/>
      </c>
      <c r="Q249" s="45" t="n"/>
      <c r="R249" s="45" t="n"/>
      <c r="S249" s="54">
        <f>P249+N(Q249)-N(R249)</f>
        <v/>
      </c>
      <c r="T249" s="54">
        <f>W248</f>
        <v/>
      </c>
      <c r="U249" s="45" t="n"/>
      <c r="V249" s="45" t="n"/>
      <c r="W249" s="54">
        <f>T249+N(U249)-N(V249)</f>
        <v/>
      </c>
      <c r="X249" s="54">
        <f>AA248</f>
        <v/>
      </c>
      <c r="Y249" s="45" t="n"/>
      <c r="Z249" s="45" t="n"/>
      <c r="AA249" s="54">
        <f>X249+N(Y249)-N(Z249)</f>
        <v/>
      </c>
      <c r="AB249" s="54">
        <f>AE248</f>
        <v/>
      </c>
      <c r="AC249" s="45" t="n"/>
      <c r="AD249" s="45" t="n"/>
      <c r="AE249" s="54">
        <f>AB249+N(AC249)-N(AD249)</f>
        <v/>
      </c>
      <c r="AF249" s="20">
        <f>IF(ABS((D249+H249+L249+P249+T249+X249+AB249)+(N(E249)+N(I249)+N(M249)+N(Q249)+N(U249)+N(Y249)+N(AC249))-(N(F249)+N(J249)+N(N249)+N(R249)+N(V249)+N(Z249)+N(AD249))-(G249+K249+O249+S249+W249+AA249+AE249))&lt;0.0001,"OK","ОШИБКА")</f>
        <v/>
      </c>
    </row>
    <row r="250">
      <c r="A250" s="42" t="n">
        <v>46469</v>
      </c>
      <c r="B250" s="37" t="inlineStr">
        <is>
          <t>ВТ</t>
        </is>
      </c>
      <c r="C250" s="11" t="n"/>
      <c r="D250" s="54">
        <f>G249</f>
        <v/>
      </c>
      <c r="E250" s="45" t="n"/>
      <c r="F250" s="45" t="n"/>
      <c r="G250" s="54">
        <f>D250+N(E250)-N(F250)</f>
        <v/>
      </c>
      <c r="H250" s="54">
        <f>K249</f>
        <v/>
      </c>
      <c r="I250" s="45" t="n"/>
      <c r="J250" s="45" t="n"/>
      <c r="K250" s="54">
        <f>H250+N(I250)-N(J250)</f>
        <v/>
      </c>
      <c r="L250" s="54">
        <f>O249</f>
        <v/>
      </c>
      <c r="M250" s="45" t="n"/>
      <c r="N250" s="45" t="n"/>
      <c r="O250" s="54">
        <f>L250+N(M250)-N(N250)</f>
        <v/>
      </c>
      <c r="P250" s="54">
        <f>S249</f>
        <v/>
      </c>
      <c r="Q250" s="45" t="n"/>
      <c r="R250" s="45" t="n"/>
      <c r="S250" s="54">
        <f>P250+N(Q250)-N(R250)</f>
        <v/>
      </c>
      <c r="T250" s="54">
        <f>W249</f>
        <v/>
      </c>
      <c r="U250" s="45" t="n"/>
      <c r="V250" s="45" t="n"/>
      <c r="W250" s="54">
        <f>T250+N(U250)-N(V250)</f>
        <v/>
      </c>
      <c r="X250" s="54">
        <f>AA249</f>
        <v/>
      </c>
      <c r="Y250" s="45" t="n"/>
      <c r="Z250" s="45" t="n"/>
      <c r="AA250" s="54">
        <f>X250+N(Y250)-N(Z250)</f>
        <v/>
      </c>
      <c r="AB250" s="54">
        <f>AE249</f>
        <v/>
      </c>
      <c r="AC250" s="45" t="n"/>
      <c r="AD250" s="45" t="n"/>
      <c r="AE250" s="54">
        <f>AB250+N(AC250)-N(AD250)</f>
        <v/>
      </c>
      <c r="AF250" s="20">
        <f>IF(ABS((D250+H250+L250+P250+T250+X250+AB250)+(N(E250)+N(I250)+N(M250)+N(Q250)+N(U250)+N(Y250)+N(AC250))-(N(F250)+N(J250)+N(N250)+N(R250)+N(V250)+N(Z250)+N(AD250))-(G250+K250+O250+S250+W250+AA250+AE250))&lt;0.0001,"OK","ОШИБКА")</f>
        <v/>
      </c>
    </row>
    <row r="251">
      <c r="A251" s="42" t="n">
        <v>46470</v>
      </c>
      <c r="B251" s="37" t="inlineStr">
        <is>
          <t>СР</t>
        </is>
      </c>
      <c r="C251" s="11" t="n"/>
      <c r="D251" s="54">
        <f>G250</f>
        <v/>
      </c>
      <c r="E251" s="45" t="n"/>
      <c r="F251" s="45" t="n"/>
      <c r="G251" s="54">
        <f>D251+N(E251)-N(F251)</f>
        <v/>
      </c>
      <c r="H251" s="54">
        <f>K250</f>
        <v/>
      </c>
      <c r="I251" s="45" t="n"/>
      <c r="J251" s="45" t="n"/>
      <c r="K251" s="54">
        <f>H251+N(I251)-N(J251)</f>
        <v/>
      </c>
      <c r="L251" s="54">
        <f>O250</f>
        <v/>
      </c>
      <c r="M251" s="45" t="n"/>
      <c r="N251" s="45" t="n"/>
      <c r="O251" s="54">
        <f>L251+N(M251)-N(N251)</f>
        <v/>
      </c>
      <c r="P251" s="54">
        <f>S250</f>
        <v/>
      </c>
      <c r="Q251" s="45" t="n"/>
      <c r="R251" s="45" t="n"/>
      <c r="S251" s="54">
        <f>P251+N(Q251)-N(R251)</f>
        <v/>
      </c>
      <c r="T251" s="54">
        <f>W250</f>
        <v/>
      </c>
      <c r="U251" s="45" t="n"/>
      <c r="V251" s="45" t="n"/>
      <c r="W251" s="54">
        <f>T251+N(U251)-N(V251)</f>
        <v/>
      </c>
      <c r="X251" s="54">
        <f>AA250</f>
        <v/>
      </c>
      <c r="Y251" s="45" t="n"/>
      <c r="Z251" s="45" t="n"/>
      <c r="AA251" s="54">
        <f>X251+N(Y251)-N(Z251)</f>
        <v/>
      </c>
      <c r="AB251" s="54">
        <f>AE250</f>
        <v/>
      </c>
      <c r="AC251" s="45" t="n"/>
      <c r="AD251" s="45" t="n"/>
      <c r="AE251" s="54">
        <f>AB251+N(AC251)-N(AD251)</f>
        <v/>
      </c>
      <c r="AF251" s="20">
        <f>IF(ABS((D251+H251+L251+P251+T251+X251+AB251)+(N(E251)+N(I251)+N(M251)+N(Q251)+N(U251)+N(Y251)+N(AC251))-(N(F251)+N(J251)+N(N251)+N(R251)+N(V251)+N(Z251)+N(AD251))-(G251+K251+O251+S251+W251+AA251+AE251))&lt;0.0001,"OK","ОШИБКА")</f>
        <v/>
      </c>
    </row>
    <row r="252">
      <c r="A252" s="42" t="n">
        <v>46471</v>
      </c>
      <c r="B252" s="37" t="inlineStr">
        <is>
          <t>ЧТ</t>
        </is>
      </c>
      <c r="C252" s="11" t="n"/>
      <c r="D252" s="54">
        <f>G251</f>
        <v/>
      </c>
      <c r="E252" s="45" t="n"/>
      <c r="F252" s="45" t="n"/>
      <c r="G252" s="54">
        <f>D252+N(E252)-N(F252)</f>
        <v/>
      </c>
      <c r="H252" s="54">
        <f>K251</f>
        <v/>
      </c>
      <c r="I252" s="45" t="n"/>
      <c r="J252" s="45" t="n"/>
      <c r="K252" s="54">
        <f>H252+N(I252)-N(J252)</f>
        <v/>
      </c>
      <c r="L252" s="54">
        <f>O251</f>
        <v/>
      </c>
      <c r="M252" s="45" t="n"/>
      <c r="N252" s="45" t="n"/>
      <c r="O252" s="54">
        <f>L252+N(M252)-N(N252)</f>
        <v/>
      </c>
      <c r="P252" s="54">
        <f>S251</f>
        <v/>
      </c>
      <c r="Q252" s="45" t="n"/>
      <c r="R252" s="45" t="n"/>
      <c r="S252" s="54">
        <f>P252+N(Q252)-N(R252)</f>
        <v/>
      </c>
      <c r="T252" s="54">
        <f>W251</f>
        <v/>
      </c>
      <c r="U252" s="45" t="n"/>
      <c r="V252" s="45" t="n"/>
      <c r="W252" s="54">
        <f>T252+N(U252)-N(V252)</f>
        <v/>
      </c>
      <c r="X252" s="54">
        <f>AA251</f>
        <v/>
      </c>
      <c r="Y252" s="45" t="n"/>
      <c r="Z252" s="45" t="n"/>
      <c r="AA252" s="54">
        <f>X252+N(Y252)-N(Z252)</f>
        <v/>
      </c>
      <c r="AB252" s="54">
        <f>AE251</f>
        <v/>
      </c>
      <c r="AC252" s="45" t="n"/>
      <c r="AD252" s="45" t="n"/>
      <c r="AE252" s="54">
        <f>AB252+N(AC252)-N(AD252)</f>
        <v/>
      </c>
      <c r="AF252" s="20">
        <f>IF(ABS((D252+H252+L252+P252+T252+X252+AB252)+(N(E252)+N(I252)+N(M252)+N(Q252)+N(U252)+N(Y252)+N(AC252))-(N(F252)+N(J252)+N(N252)+N(R252)+N(V252)+N(Z252)+N(AD252))-(G252+K252+O252+S252+W252+AA252+AE252))&lt;0.0001,"OK","ОШИБКА")</f>
        <v/>
      </c>
    </row>
    <row r="253">
      <c r="A253" s="42" t="n">
        <v>46472</v>
      </c>
      <c r="B253" s="37" t="inlineStr">
        <is>
          <t>ПТ</t>
        </is>
      </c>
      <c r="C253" s="11" t="n"/>
      <c r="D253" s="54">
        <f>G252</f>
        <v/>
      </c>
      <c r="E253" s="45" t="n"/>
      <c r="F253" s="45" t="n"/>
      <c r="G253" s="54">
        <f>D253+N(E253)-N(F253)</f>
        <v/>
      </c>
      <c r="H253" s="54">
        <f>K252</f>
        <v/>
      </c>
      <c r="I253" s="45" t="n"/>
      <c r="J253" s="45" t="n"/>
      <c r="K253" s="54">
        <f>H253+N(I253)-N(J253)</f>
        <v/>
      </c>
      <c r="L253" s="54">
        <f>O252</f>
        <v/>
      </c>
      <c r="M253" s="45" t="n"/>
      <c r="N253" s="45" t="n"/>
      <c r="O253" s="54">
        <f>L253+N(M253)-N(N253)</f>
        <v/>
      </c>
      <c r="P253" s="54">
        <f>S252</f>
        <v/>
      </c>
      <c r="Q253" s="45" t="n"/>
      <c r="R253" s="45" t="n"/>
      <c r="S253" s="54">
        <f>P253+N(Q253)-N(R253)</f>
        <v/>
      </c>
      <c r="T253" s="54">
        <f>W252</f>
        <v/>
      </c>
      <c r="U253" s="45" t="n"/>
      <c r="V253" s="45" t="n"/>
      <c r="W253" s="54">
        <f>T253+N(U253)-N(V253)</f>
        <v/>
      </c>
      <c r="X253" s="54">
        <f>AA252</f>
        <v/>
      </c>
      <c r="Y253" s="45" t="n"/>
      <c r="Z253" s="45" t="n"/>
      <c r="AA253" s="54">
        <f>X253+N(Y253)-N(Z253)</f>
        <v/>
      </c>
      <c r="AB253" s="54">
        <f>AE252</f>
        <v/>
      </c>
      <c r="AC253" s="45" t="n"/>
      <c r="AD253" s="45" t="n"/>
      <c r="AE253" s="54">
        <f>AB253+N(AC253)-N(AD253)</f>
        <v/>
      </c>
      <c r="AF253" s="20">
        <f>IF(ABS((D253+H253+L253+P253+T253+X253+AB253)+(N(E253)+N(I253)+N(M253)+N(Q253)+N(U253)+N(Y253)+N(AC253))-(N(F253)+N(J253)+N(N253)+N(R253)+N(V253)+N(Z253)+N(AD253))-(G253+K253+O253+S253+W253+AA253+AE253))&lt;0.0001,"OK","ОШИБКА")</f>
        <v/>
      </c>
    </row>
    <row r="254">
      <c r="A254" s="42" t="n">
        <v>46473</v>
      </c>
      <c r="B254" s="37" t="inlineStr">
        <is>
          <t>СБ</t>
        </is>
      </c>
      <c r="C254" s="11" t="n"/>
      <c r="D254" s="54">
        <f>G253</f>
        <v/>
      </c>
      <c r="E254" s="45" t="n"/>
      <c r="F254" s="45" t="n"/>
      <c r="G254" s="54">
        <f>D254+N(E254)-N(F254)</f>
        <v/>
      </c>
      <c r="H254" s="54">
        <f>K253</f>
        <v/>
      </c>
      <c r="I254" s="45" t="n"/>
      <c r="J254" s="45" t="n"/>
      <c r="K254" s="54">
        <f>H254+N(I254)-N(J254)</f>
        <v/>
      </c>
      <c r="L254" s="54">
        <f>O253</f>
        <v/>
      </c>
      <c r="M254" s="45" t="n"/>
      <c r="N254" s="45" t="n"/>
      <c r="O254" s="54">
        <f>L254+N(M254)-N(N254)</f>
        <v/>
      </c>
      <c r="P254" s="54">
        <f>S253</f>
        <v/>
      </c>
      <c r="Q254" s="45" t="n"/>
      <c r="R254" s="45" t="n"/>
      <c r="S254" s="54">
        <f>P254+N(Q254)-N(R254)</f>
        <v/>
      </c>
      <c r="T254" s="54">
        <f>W253</f>
        <v/>
      </c>
      <c r="U254" s="45" t="n"/>
      <c r="V254" s="45" t="n"/>
      <c r="W254" s="54">
        <f>T254+N(U254)-N(V254)</f>
        <v/>
      </c>
      <c r="X254" s="54">
        <f>AA253</f>
        <v/>
      </c>
      <c r="Y254" s="45" t="n"/>
      <c r="Z254" s="45" t="n"/>
      <c r="AA254" s="54">
        <f>X254+N(Y254)-N(Z254)</f>
        <v/>
      </c>
      <c r="AB254" s="54">
        <f>AE253</f>
        <v/>
      </c>
      <c r="AC254" s="45" t="n"/>
      <c r="AD254" s="45" t="n"/>
      <c r="AE254" s="54">
        <f>AB254+N(AC254)-N(AD254)</f>
        <v/>
      </c>
      <c r="AF254" s="20">
        <f>IF(ABS((D254+H254+L254+P254+T254+X254+AB254)+(N(E254)+N(I254)+N(M254)+N(Q254)+N(U254)+N(Y254)+N(AC254))-(N(F254)+N(J254)+N(N254)+N(R254)+N(V254)+N(Z254)+N(AD254))-(G254+K254+O254+S254+W254+AA254+AE254))&lt;0.0001,"OK","ОШИБКА")</f>
        <v/>
      </c>
    </row>
    <row r="255">
      <c r="A255" s="42" t="n">
        <v>46474</v>
      </c>
      <c r="B255" s="37" t="inlineStr">
        <is>
          <t>ВС</t>
        </is>
      </c>
      <c r="C255" s="11" t="n"/>
      <c r="D255" s="54">
        <f>G254</f>
        <v/>
      </c>
      <c r="E255" s="45" t="n"/>
      <c r="F255" s="45" t="n"/>
      <c r="G255" s="54">
        <f>D255+N(E255)-N(F255)</f>
        <v/>
      </c>
      <c r="H255" s="54">
        <f>K254</f>
        <v/>
      </c>
      <c r="I255" s="45" t="n"/>
      <c r="J255" s="45" t="n"/>
      <c r="K255" s="54">
        <f>H255+N(I255)-N(J255)</f>
        <v/>
      </c>
      <c r="L255" s="54">
        <f>O254</f>
        <v/>
      </c>
      <c r="M255" s="45" t="n"/>
      <c r="N255" s="45" t="n"/>
      <c r="O255" s="54">
        <f>L255+N(M255)-N(N255)</f>
        <v/>
      </c>
      <c r="P255" s="54">
        <f>S254</f>
        <v/>
      </c>
      <c r="Q255" s="45" t="n"/>
      <c r="R255" s="45" t="n"/>
      <c r="S255" s="54">
        <f>P255+N(Q255)-N(R255)</f>
        <v/>
      </c>
      <c r="T255" s="54">
        <f>W254</f>
        <v/>
      </c>
      <c r="U255" s="45" t="n"/>
      <c r="V255" s="45" t="n"/>
      <c r="W255" s="54">
        <f>T255+N(U255)-N(V255)</f>
        <v/>
      </c>
      <c r="X255" s="54">
        <f>AA254</f>
        <v/>
      </c>
      <c r="Y255" s="45" t="n"/>
      <c r="Z255" s="45" t="n"/>
      <c r="AA255" s="54">
        <f>X255+N(Y255)-N(Z255)</f>
        <v/>
      </c>
      <c r="AB255" s="54">
        <f>AE254</f>
        <v/>
      </c>
      <c r="AC255" s="45" t="n"/>
      <c r="AD255" s="45" t="n"/>
      <c r="AE255" s="54">
        <f>AB255+N(AC255)-N(AD255)</f>
        <v/>
      </c>
      <c r="AF255" s="20">
        <f>IF(ABS((D255+H255+L255+P255+T255+X255+AB255)+(N(E255)+N(I255)+N(M255)+N(Q255)+N(U255)+N(Y255)+N(AC255))-(N(F255)+N(J255)+N(N255)+N(R255)+N(V255)+N(Z255)+N(AD255))-(G255+K255+O255+S255+W255+AA255+AE255))&lt;0.0001,"OK","ОШИБКА")</f>
        <v/>
      </c>
    </row>
    <row r="256">
      <c r="A256" s="42" t="n">
        <v>46475</v>
      </c>
      <c r="B256" s="37" t="inlineStr">
        <is>
          <t>ПН</t>
        </is>
      </c>
      <c r="C256" s="11" t="n"/>
      <c r="D256" s="54">
        <f>G255</f>
        <v/>
      </c>
      <c r="E256" s="45" t="n"/>
      <c r="F256" s="45" t="n"/>
      <c r="G256" s="54">
        <f>D256+N(E256)-N(F256)</f>
        <v/>
      </c>
      <c r="H256" s="54">
        <f>K255</f>
        <v/>
      </c>
      <c r="I256" s="45" t="n"/>
      <c r="J256" s="45" t="n"/>
      <c r="K256" s="54">
        <f>H256+N(I256)-N(J256)</f>
        <v/>
      </c>
      <c r="L256" s="54">
        <f>O255</f>
        <v/>
      </c>
      <c r="M256" s="45" t="n"/>
      <c r="N256" s="45" t="n"/>
      <c r="O256" s="54">
        <f>L256+N(M256)-N(N256)</f>
        <v/>
      </c>
      <c r="P256" s="54">
        <f>S255</f>
        <v/>
      </c>
      <c r="Q256" s="45" t="n"/>
      <c r="R256" s="45" t="n"/>
      <c r="S256" s="54">
        <f>P256+N(Q256)-N(R256)</f>
        <v/>
      </c>
      <c r="T256" s="54">
        <f>W255</f>
        <v/>
      </c>
      <c r="U256" s="45" t="n"/>
      <c r="V256" s="45" t="n"/>
      <c r="W256" s="54">
        <f>T256+N(U256)-N(V256)</f>
        <v/>
      </c>
      <c r="X256" s="54">
        <f>AA255</f>
        <v/>
      </c>
      <c r="Y256" s="45" t="n"/>
      <c r="Z256" s="45" t="n"/>
      <c r="AA256" s="54">
        <f>X256+N(Y256)-N(Z256)</f>
        <v/>
      </c>
      <c r="AB256" s="54">
        <f>AE255</f>
        <v/>
      </c>
      <c r="AC256" s="45" t="n"/>
      <c r="AD256" s="45" t="n"/>
      <c r="AE256" s="54">
        <f>AB256+N(AC256)-N(AD256)</f>
        <v/>
      </c>
      <c r="AF256" s="20">
        <f>IF(ABS((D256+H256+L256+P256+T256+X256+AB256)+(N(E256)+N(I256)+N(M256)+N(Q256)+N(U256)+N(Y256)+N(AC256))-(N(F256)+N(J256)+N(N256)+N(R256)+N(V256)+N(Z256)+N(AD256))-(G256+K256+O256+S256+W256+AA256+AE256))&lt;0.0001,"OK","ОШИБКА")</f>
        <v/>
      </c>
    </row>
    <row r="257">
      <c r="A257" s="42" t="n">
        <v>46476</v>
      </c>
      <c r="B257" s="37" t="inlineStr">
        <is>
          <t>ВТ</t>
        </is>
      </c>
      <c r="C257" s="11" t="n"/>
      <c r="D257" s="54">
        <f>G256</f>
        <v/>
      </c>
      <c r="E257" s="45" t="n"/>
      <c r="F257" s="45" t="n"/>
      <c r="G257" s="54">
        <f>D257+N(E257)-N(F257)</f>
        <v/>
      </c>
      <c r="H257" s="54">
        <f>K256</f>
        <v/>
      </c>
      <c r="I257" s="45" t="n"/>
      <c r="J257" s="45" t="n"/>
      <c r="K257" s="54">
        <f>H257+N(I257)-N(J257)</f>
        <v/>
      </c>
      <c r="L257" s="54">
        <f>O256</f>
        <v/>
      </c>
      <c r="M257" s="45" t="n"/>
      <c r="N257" s="45" t="n"/>
      <c r="O257" s="54">
        <f>L257+N(M257)-N(N257)</f>
        <v/>
      </c>
      <c r="P257" s="54">
        <f>S256</f>
        <v/>
      </c>
      <c r="Q257" s="45" t="n"/>
      <c r="R257" s="45" t="n"/>
      <c r="S257" s="54">
        <f>P257+N(Q257)-N(R257)</f>
        <v/>
      </c>
      <c r="T257" s="54">
        <f>W256</f>
        <v/>
      </c>
      <c r="U257" s="45" t="n"/>
      <c r="V257" s="45" t="n"/>
      <c r="W257" s="54">
        <f>T257+N(U257)-N(V257)</f>
        <v/>
      </c>
      <c r="X257" s="54">
        <f>AA256</f>
        <v/>
      </c>
      <c r="Y257" s="45" t="n"/>
      <c r="Z257" s="45" t="n"/>
      <c r="AA257" s="54">
        <f>X257+N(Y257)-N(Z257)</f>
        <v/>
      </c>
      <c r="AB257" s="54">
        <f>AE256</f>
        <v/>
      </c>
      <c r="AC257" s="45" t="n"/>
      <c r="AD257" s="45" t="n"/>
      <c r="AE257" s="54">
        <f>AB257+N(AC257)-N(AD257)</f>
        <v/>
      </c>
      <c r="AF257" s="20">
        <f>IF(ABS((D257+H257+L257+P257+T257+X257+AB257)+(N(E257)+N(I257)+N(M257)+N(Q257)+N(U257)+N(Y257)+N(AC257))-(N(F257)+N(J257)+N(N257)+N(R257)+N(V257)+N(Z257)+N(AD257))-(G257+K257+O257+S257+W257+AA257+AE257))&lt;0.0001,"OK","ОШИБКА")</f>
        <v/>
      </c>
    </row>
    <row r="258">
      <c r="A258" s="42" t="n">
        <v>46477</v>
      </c>
      <c r="B258" s="37" t="inlineStr">
        <is>
          <t>СР</t>
        </is>
      </c>
      <c r="C258" s="11" t="n"/>
      <c r="D258" s="54">
        <f>G257</f>
        <v/>
      </c>
      <c r="E258" s="45" t="n"/>
      <c r="F258" s="45" t="n"/>
      <c r="G258" s="54">
        <f>D258+N(E258)-N(F258)</f>
        <v/>
      </c>
      <c r="H258" s="54">
        <f>K257</f>
        <v/>
      </c>
      <c r="I258" s="45" t="n"/>
      <c r="J258" s="45" t="n"/>
      <c r="K258" s="54">
        <f>H258+N(I258)-N(J258)</f>
        <v/>
      </c>
      <c r="L258" s="54">
        <f>O257</f>
        <v/>
      </c>
      <c r="M258" s="45" t="n"/>
      <c r="N258" s="45" t="n"/>
      <c r="O258" s="54">
        <f>L258+N(M258)-N(N258)</f>
        <v/>
      </c>
      <c r="P258" s="54">
        <f>S257</f>
        <v/>
      </c>
      <c r="Q258" s="45" t="n"/>
      <c r="R258" s="45" t="n"/>
      <c r="S258" s="54">
        <f>P258+N(Q258)-N(R258)</f>
        <v/>
      </c>
      <c r="T258" s="54">
        <f>W257</f>
        <v/>
      </c>
      <c r="U258" s="45" t="n"/>
      <c r="V258" s="45" t="n"/>
      <c r="W258" s="54">
        <f>T258+N(U258)-N(V258)</f>
        <v/>
      </c>
      <c r="X258" s="54">
        <f>AA257</f>
        <v/>
      </c>
      <c r="Y258" s="45" t="n"/>
      <c r="Z258" s="45" t="n"/>
      <c r="AA258" s="54">
        <f>X258+N(Y258)-N(Z258)</f>
        <v/>
      </c>
      <c r="AB258" s="54">
        <f>AE257</f>
        <v/>
      </c>
      <c r="AC258" s="45" t="n"/>
      <c r="AD258" s="45" t="n"/>
      <c r="AE258" s="54">
        <f>AB258+N(AC258)-N(AD258)</f>
        <v/>
      </c>
      <c r="AF258" s="20">
        <f>IF(ABS((D258+H258+L258+P258+T258+X258+AB258)+(N(E258)+N(I258)+N(M258)+N(Q258)+N(U258)+N(Y258)+N(AC258))-(N(F258)+N(J258)+N(N258)+N(R258)+N(V258)+N(Z258)+N(AD258))-(G258+K258+O258+S258+W258+AA258+AE258))&lt;0.0001,"OK","ОШИБКА")</f>
        <v/>
      </c>
    </row>
    <row r="259">
      <c r="A259" s="42" t="n">
        <v>46478</v>
      </c>
      <c r="B259" s="37" t="inlineStr">
        <is>
          <t>ЧТ</t>
        </is>
      </c>
      <c r="C259" s="11" t="n"/>
      <c r="D259" s="54">
        <f>G258</f>
        <v/>
      </c>
      <c r="E259" s="45" t="n"/>
      <c r="F259" s="45" t="n"/>
      <c r="G259" s="54">
        <f>D259+N(E259)-N(F259)</f>
        <v/>
      </c>
      <c r="H259" s="54">
        <f>K258</f>
        <v/>
      </c>
      <c r="I259" s="45" t="n"/>
      <c r="J259" s="45" t="n"/>
      <c r="K259" s="54">
        <f>H259+N(I259)-N(J259)</f>
        <v/>
      </c>
      <c r="L259" s="54">
        <f>O258</f>
        <v/>
      </c>
      <c r="M259" s="45" t="n"/>
      <c r="N259" s="45" t="n"/>
      <c r="O259" s="54">
        <f>L259+N(M259)-N(N259)</f>
        <v/>
      </c>
      <c r="P259" s="54">
        <f>S258</f>
        <v/>
      </c>
      <c r="Q259" s="45" t="n"/>
      <c r="R259" s="45" t="n"/>
      <c r="S259" s="54">
        <f>P259+N(Q259)-N(R259)</f>
        <v/>
      </c>
      <c r="T259" s="54">
        <f>W258</f>
        <v/>
      </c>
      <c r="U259" s="45" t="n"/>
      <c r="V259" s="45" t="n"/>
      <c r="W259" s="54">
        <f>T259+N(U259)-N(V259)</f>
        <v/>
      </c>
      <c r="X259" s="54">
        <f>AA258</f>
        <v/>
      </c>
      <c r="Y259" s="45" t="n"/>
      <c r="Z259" s="45" t="n"/>
      <c r="AA259" s="54">
        <f>X259+N(Y259)-N(Z259)</f>
        <v/>
      </c>
      <c r="AB259" s="54">
        <f>AE258</f>
        <v/>
      </c>
      <c r="AC259" s="45" t="n"/>
      <c r="AD259" s="45" t="n"/>
      <c r="AE259" s="54">
        <f>AB259+N(AC259)-N(AD259)</f>
        <v/>
      </c>
      <c r="AF259" s="20">
        <f>IF(ABS((D259+H259+L259+P259+T259+X259+AB259)+(N(E259)+N(I259)+N(M259)+N(Q259)+N(U259)+N(Y259)+N(AC259))-(N(F259)+N(J259)+N(N259)+N(R259)+N(V259)+N(Z259)+N(AD259))-(G259+K259+O259+S259+W259+AA259+AE259))&lt;0.0001,"OK","ОШИБКА")</f>
        <v/>
      </c>
    </row>
    <row r="260">
      <c r="A260" s="42" t="n">
        <v>46479</v>
      </c>
      <c r="B260" s="37" t="inlineStr">
        <is>
          <t>ПТ</t>
        </is>
      </c>
      <c r="C260" s="11" t="n"/>
      <c r="D260" s="54">
        <f>G259</f>
        <v/>
      </c>
      <c r="E260" s="45" t="n"/>
      <c r="F260" s="45" t="n"/>
      <c r="G260" s="54">
        <f>D260+N(E260)-N(F260)</f>
        <v/>
      </c>
      <c r="H260" s="54">
        <f>K259</f>
        <v/>
      </c>
      <c r="I260" s="45" t="n"/>
      <c r="J260" s="45" t="n"/>
      <c r="K260" s="54">
        <f>H260+N(I260)-N(J260)</f>
        <v/>
      </c>
      <c r="L260" s="54">
        <f>O259</f>
        <v/>
      </c>
      <c r="M260" s="45" t="n"/>
      <c r="N260" s="45" t="n"/>
      <c r="O260" s="54">
        <f>L260+N(M260)-N(N260)</f>
        <v/>
      </c>
      <c r="P260" s="54">
        <f>S259</f>
        <v/>
      </c>
      <c r="Q260" s="45" t="n"/>
      <c r="R260" s="45" t="n"/>
      <c r="S260" s="54">
        <f>P260+N(Q260)-N(R260)</f>
        <v/>
      </c>
      <c r="T260" s="54">
        <f>W259</f>
        <v/>
      </c>
      <c r="U260" s="45" t="n"/>
      <c r="V260" s="45" t="n"/>
      <c r="W260" s="54">
        <f>T260+N(U260)-N(V260)</f>
        <v/>
      </c>
      <c r="X260" s="54">
        <f>AA259</f>
        <v/>
      </c>
      <c r="Y260" s="45" t="n"/>
      <c r="Z260" s="45" t="n"/>
      <c r="AA260" s="54">
        <f>X260+N(Y260)-N(Z260)</f>
        <v/>
      </c>
      <c r="AB260" s="54">
        <f>AE259</f>
        <v/>
      </c>
      <c r="AC260" s="45" t="n"/>
      <c r="AD260" s="45" t="n"/>
      <c r="AE260" s="54">
        <f>AB260+N(AC260)-N(AD260)</f>
        <v/>
      </c>
      <c r="AF260" s="20">
        <f>IF(ABS((D260+H260+L260+P260+T260+X260+AB260)+(N(E260)+N(I260)+N(M260)+N(Q260)+N(U260)+N(Y260)+N(AC260))-(N(F260)+N(J260)+N(N260)+N(R260)+N(V260)+N(Z260)+N(AD260))-(G260+K260+O260+S260+W260+AA260+AE260))&lt;0.0001,"OK","ОШИБКА")</f>
        <v/>
      </c>
    </row>
    <row r="261">
      <c r="A261" s="42" t="n">
        <v>46480</v>
      </c>
      <c r="B261" s="37" t="inlineStr">
        <is>
          <t>СБ</t>
        </is>
      </c>
      <c r="C261" s="11" t="n"/>
      <c r="D261" s="54">
        <f>G260</f>
        <v/>
      </c>
      <c r="E261" s="45" t="n"/>
      <c r="F261" s="45" t="n"/>
      <c r="G261" s="54">
        <f>D261+N(E261)-N(F261)</f>
        <v/>
      </c>
      <c r="H261" s="54">
        <f>K260</f>
        <v/>
      </c>
      <c r="I261" s="45" t="n"/>
      <c r="J261" s="45" t="n"/>
      <c r="K261" s="54">
        <f>H261+N(I261)-N(J261)</f>
        <v/>
      </c>
      <c r="L261" s="54">
        <f>O260</f>
        <v/>
      </c>
      <c r="M261" s="45" t="n"/>
      <c r="N261" s="45" t="n"/>
      <c r="O261" s="54">
        <f>L261+N(M261)-N(N261)</f>
        <v/>
      </c>
      <c r="P261" s="54">
        <f>S260</f>
        <v/>
      </c>
      <c r="Q261" s="45" t="n"/>
      <c r="R261" s="45" t="n"/>
      <c r="S261" s="54">
        <f>P261+N(Q261)-N(R261)</f>
        <v/>
      </c>
      <c r="T261" s="54">
        <f>W260</f>
        <v/>
      </c>
      <c r="U261" s="45" t="n"/>
      <c r="V261" s="45" t="n"/>
      <c r="W261" s="54">
        <f>T261+N(U261)-N(V261)</f>
        <v/>
      </c>
      <c r="X261" s="54">
        <f>AA260</f>
        <v/>
      </c>
      <c r="Y261" s="45" t="n"/>
      <c r="Z261" s="45" t="n"/>
      <c r="AA261" s="54">
        <f>X261+N(Y261)-N(Z261)</f>
        <v/>
      </c>
      <c r="AB261" s="54">
        <f>AE260</f>
        <v/>
      </c>
      <c r="AC261" s="45" t="n"/>
      <c r="AD261" s="45" t="n"/>
      <c r="AE261" s="54">
        <f>AB261+N(AC261)-N(AD261)</f>
        <v/>
      </c>
      <c r="AF261" s="20">
        <f>IF(ABS((D261+H261+L261+P261+T261+X261+AB261)+(N(E261)+N(I261)+N(M261)+N(Q261)+N(U261)+N(Y261)+N(AC261))-(N(F261)+N(J261)+N(N261)+N(R261)+N(V261)+N(Z261)+N(AD261))-(G261+K261+O261+S261+W261+AA261+AE261))&lt;0.0001,"OK","ОШИБКА")</f>
        <v/>
      </c>
    </row>
    <row r="262">
      <c r="A262" s="42" t="n">
        <v>46481</v>
      </c>
      <c r="B262" s="37" t="inlineStr">
        <is>
          <t>ВС</t>
        </is>
      </c>
      <c r="C262" s="11" t="n"/>
      <c r="D262" s="54">
        <f>G261</f>
        <v/>
      </c>
      <c r="E262" s="45" t="n"/>
      <c r="F262" s="45" t="n"/>
      <c r="G262" s="54">
        <f>D262+N(E262)-N(F262)</f>
        <v/>
      </c>
      <c r="H262" s="54">
        <f>K261</f>
        <v/>
      </c>
      <c r="I262" s="45" t="n"/>
      <c r="J262" s="45" t="n"/>
      <c r="K262" s="54">
        <f>H262+N(I262)-N(J262)</f>
        <v/>
      </c>
      <c r="L262" s="54">
        <f>O261</f>
        <v/>
      </c>
      <c r="M262" s="45" t="n"/>
      <c r="N262" s="45" t="n"/>
      <c r="O262" s="54">
        <f>L262+N(M262)-N(N262)</f>
        <v/>
      </c>
      <c r="P262" s="54">
        <f>S261</f>
        <v/>
      </c>
      <c r="Q262" s="45" t="n"/>
      <c r="R262" s="45" t="n"/>
      <c r="S262" s="54">
        <f>P262+N(Q262)-N(R262)</f>
        <v/>
      </c>
      <c r="T262" s="54">
        <f>W261</f>
        <v/>
      </c>
      <c r="U262" s="45" t="n"/>
      <c r="V262" s="45" t="n"/>
      <c r="W262" s="54">
        <f>T262+N(U262)-N(V262)</f>
        <v/>
      </c>
      <c r="X262" s="54">
        <f>AA261</f>
        <v/>
      </c>
      <c r="Y262" s="45" t="n"/>
      <c r="Z262" s="45" t="n"/>
      <c r="AA262" s="54">
        <f>X262+N(Y262)-N(Z262)</f>
        <v/>
      </c>
      <c r="AB262" s="54">
        <f>AE261</f>
        <v/>
      </c>
      <c r="AC262" s="45" t="n"/>
      <c r="AD262" s="45" t="n"/>
      <c r="AE262" s="54">
        <f>AB262+N(AC262)-N(AD262)</f>
        <v/>
      </c>
      <c r="AF262" s="20">
        <f>IF(ABS((D262+H262+L262+P262+T262+X262+AB262)+(N(E262)+N(I262)+N(M262)+N(Q262)+N(U262)+N(Y262)+N(AC262))-(N(F262)+N(J262)+N(N262)+N(R262)+N(V262)+N(Z262)+N(AD262))-(G262+K262+O262+S262+W262+AA262+AE262))&lt;0.0001,"OK","ОШИБКА")</f>
        <v/>
      </c>
    </row>
    <row r="263">
      <c r="A263" s="42" t="n">
        <v>46482</v>
      </c>
      <c r="B263" s="37" t="inlineStr">
        <is>
          <t>ПН</t>
        </is>
      </c>
      <c r="C263" s="11" t="n"/>
      <c r="D263" s="54">
        <f>G262</f>
        <v/>
      </c>
      <c r="E263" s="45" t="n"/>
      <c r="F263" s="45" t="n"/>
      <c r="G263" s="54">
        <f>D263+N(E263)-N(F263)</f>
        <v/>
      </c>
      <c r="H263" s="54">
        <f>K262</f>
        <v/>
      </c>
      <c r="I263" s="45" t="n"/>
      <c r="J263" s="45" t="n"/>
      <c r="K263" s="54">
        <f>H263+N(I263)-N(J263)</f>
        <v/>
      </c>
      <c r="L263" s="54">
        <f>O262</f>
        <v/>
      </c>
      <c r="M263" s="45" t="n"/>
      <c r="N263" s="45" t="n"/>
      <c r="O263" s="54">
        <f>L263+N(M263)-N(N263)</f>
        <v/>
      </c>
      <c r="P263" s="54">
        <f>S262</f>
        <v/>
      </c>
      <c r="Q263" s="45" t="n"/>
      <c r="R263" s="45" t="n"/>
      <c r="S263" s="54">
        <f>P263+N(Q263)-N(R263)</f>
        <v/>
      </c>
      <c r="T263" s="54">
        <f>W262</f>
        <v/>
      </c>
      <c r="U263" s="45" t="n"/>
      <c r="V263" s="45" t="n"/>
      <c r="W263" s="54">
        <f>T263+N(U263)-N(V263)</f>
        <v/>
      </c>
      <c r="X263" s="54">
        <f>AA262</f>
        <v/>
      </c>
      <c r="Y263" s="45" t="n"/>
      <c r="Z263" s="45" t="n"/>
      <c r="AA263" s="54">
        <f>X263+N(Y263)-N(Z263)</f>
        <v/>
      </c>
      <c r="AB263" s="54">
        <f>AE262</f>
        <v/>
      </c>
      <c r="AC263" s="45" t="n"/>
      <c r="AD263" s="45" t="n"/>
      <c r="AE263" s="54">
        <f>AB263+N(AC263)-N(AD263)</f>
        <v/>
      </c>
      <c r="AF263" s="20">
        <f>IF(ABS((D263+H263+L263+P263+T263+X263+AB263)+(N(E263)+N(I263)+N(M263)+N(Q263)+N(U263)+N(Y263)+N(AC263))-(N(F263)+N(J263)+N(N263)+N(R263)+N(V263)+N(Z263)+N(AD263))-(G263+K263+O263+S263+W263+AA263+AE263))&lt;0.0001,"OK","ОШИБКА")</f>
        <v/>
      </c>
    </row>
    <row r="264">
      <c r="A264" s="42" t="n">
        <v>46483</v>
      </c>
      <c r="B264" s="37" t="inlineStr">
        <is>
          <t>ВТ</t>
        </is>
      </c>
      <c r="C264" s="11" t="n"/>
      <c r="D264" s="54">
        <f>G263</f>
        <v/>
      </c>
      <c r="E264" s="45" t="n"/>
      <c r="F264" s="45" t="n"/>
      <c r="G264" s="54">
        <f>D264+N(E264)-N(F264)</f>
        <v/>
      </c>
      <c r="H264" s="54">
        <f>K263</f>
        <v/>
      </c>
      <c r="I264" s="45" t="n"/>
      <c r="J264" s="45" t="n"/>
      <c r="K264" s="54">
        <f>H264+N(I264)-N(J264)</f>
        <v/>
      </c>
      <c r="L264" s="54">
        <f>O263</f>
        <v/>
      </c>
      <c r="M264" s="45" t="n"/>
      <c r="N264" s="45" t="n"/>
      <c r="O264" s="54">
        <f>L264+N(M264)-N(N264)</f>
        <v/>
      </c>
      <c r="P264" s="54">
        <f>S263</f>
        <v/>
      </c>
      <c r="Q264" s="45" t="n"/>
      <c r="R264" s="45" t="n"/>
      <c r="S264" s="54">
        <f>P264+N(Q264)-N(R264)</f>
        <v/>
      </c>
      <c r="T264" s="54">
        <f>W263</f>
        <v/>
      </c>
      <c r="U264" s="45" t="n"/>
      <c r="V264" s="45" t="n"/>
      <c r="W264" s="54">
        <f>T264+N(U264)-N(V264)</f>
        <v/>
      </c>
      <c r="X264" s="54">
        <f>AA263</f>
        <v/>
      </c>
      <c r="Y264" s="45" t="n"/>
      <c r="Z264" s="45" t="n"/>
      <c r="AA264" s="54">
        <f>X264+N(Y264)-N(Z264)</f>
        <v/>
      </c>
      <c r="AB264" s="54">
        <f>AE263</f>
        <v/>
      </c>
      <c r="AC264" s="45" t="n"/>
      <c r="AD264" s="45" t="n"/>
      <c r="AE264" s="54">
        <f>AB264+N(AC264)-N(AD264)</f>
        <v/>
      </c>
      <c r="AF264" s="20">
        <f>IF(ABS((D264+H264+L264+P264+T264+X264+AB264)+(N(E264)+N(I264)+N(M264)+N(Q264)+N(U264)+N(Y264)+N(AC264))-(N(F264)+N(J264)+N(N264)+N(R264)+N(V264)+N(Z264)+N(AD264))-(G264+K264+O264+S264+W264+AA264+AE264))&lt;0.0001,"OK","ОШИБКА")</f>
        <v/>
      </c>
    </row>
    <row r="265">
      <c r="A265" s="42" t="n">
        <v>46484</v>
      </c>
      <c r="B265" s="37" t="inlineStr">
        <is>
          <t>СР</t>
        </is>
      </c>
      <c r="C265" s="11" t="n"/>
      <c r="D265" s="54">
        <f>G264</f>
        <v/>
      </c>
      <c r="E265" s="45" t="n"/>
      <c r="F265" s="45" t="n"/>
      <c r="G265" s="54">
        <f>D265+N(E265)-N(F265)</f>
        <v/>
      </c>
      <c r="H265" s="54">
        <f>K264</f>
        <v/>
      </c>
      <c r="I265" s="45" t="n"/>
      <c r="J265" s="45" t="n"/>
      <c r="K265" s="54">
        <f>H265+N(I265)-N(J265)</f>
        <v/>
      </c>
      <c r="L265" s="54">
        <f>O264</f>
        <v/>
      </c>
      <c r="M265" s="45" t="n"/>
      <c r="N265" s="45" t="n"/>
      <c r="O265" s="54">
        <f>L265+N(M265)-N(N265)</f>
        <v/>
      </c>
      <c r="P265" s="54">
        <f>S264</f>
        <v/>
      </c>
      <c r="Q265" s="45" t="n"/>
      <c r="R265" s="45" t="n"/>
      <c r="S265" s="54">
        <f>P265+N(Q265)-N(R265)</f>
        <v/>
      </c>
      <c r="T265" s="54">
        <f>W264</f>
        <v/>
      </c>
      <c r="U265" s="45" t="n"/>
      <c r="V265" s="45" t="n"/>
      <c r="W265" s="54">
        <f>T265+N(U265)-N(V265)</f>
        <v/>
      </c>
      <c r="X265" s="54">
        <f>AA264</f>
        <v/>
      </c>
      <c r="Y265" s="45" t="n"/>
      <c r="Z265" s="45" t="n"/>
      <c r="AA265" s="54">
        <f>X265+N(Y265)-N(Z265)</f>
        <v/>
      </c>
      <c r="AB265" s="54">
        <f>AE264</f>
        <v/>
      </c>
      <c r="AC265" s="45" t="n"/>
      <c r="AD265" s="45" t="n"/>
      <c r="AE265" s="54">
        <f>AB265+N(AC265)-N(AD265)</f>
        <v/>
      </c>
      <c r="AF265" s="20">
        <f>IF(ABS((D265+H265+L265+P265+T265+X265+AB265)+(N(E265)+N(I265)+N(M265)+N(Q265)+N(U265)+N(Y265)+N(AC265))-(N(F265)+N(J265)+N(N265)+N(R265)+N(V265)+N(Z265)+N(AD265))-(G265+K265+O265+S265+W265+AA265+AE265))&lt;0.0001,"OK","ОШИБКА")</f>
        <v/>
      </c>
    </row>
    <row r="266">
      <c r="A266" s="42" t="n">
        <v>46485</v>
      </c>
      <c r="B266" s="37" t="inlineStr">
        <is>
          <t>ЧТ</t>
        </is>
      </c>
      <c r="C266" s="11" t="n"/>
      <c r="D266" s="54">
        <f>G265</f>
        <v/>
      </c>
      <c r="E266" s="45" t="n"/>
      <c r="F266" s="45" t="n"/>
      <c r="G266" s="54">
        <f>D266+N(E266)-N(F266)</f>
        <v/>
      </c>
      <c r="H266" s="54">
        <f>K265</f>
        <v/>
      </c>
      <c r="I266" s="45" t="n"/>
      <c r="J266" s="45" t="n"/>
      <c r="K266" s="54">
        <f>H266+N(I266)-N(J266)</f>
        <v/>
      </c>
      <c r="L266" s="54">
        <f>O265</f>
        <v/>
      </c>
      <c r="M266" s="45" t="n"/>
      <c r="N266" s="45" t="n"/>
      <c r="O266" s="54">
        <f>L266+N(M266)-N(N266)</f>
        <v/>
      </c>
      <c r="P266" s="54">
        <f>S265</f>
        <v/>
      </c>
      <c r="Q266" s="45" t="n"/>
      <c r="R266" s="45" t="n"/>
      <c r="S266" s="54">
        <f>P266+N(Q266)-N(R266)</f>
        <v/>
      </c>
      <c r="T266" s="54">
        <f>W265</f>
        <v/>
      </c>
      <c r="U266" s="45" t="n"/>
      <c r="V266" s="45" t="n"/>
      <c r="W266" s="54">
        <f>T266+N(U266)-N(V266)</f>
        <v/>
      </c>
      <c r="X266" s="54">
        <f>AA265</f>
        <v/>
      </c>
      <c r="Y266" s="45" t="n"/>
      <c r="Z266" s="45" t="n"/>
      <c r="AA266" s="54">
        <f>X266+N(Y266)-N(Z266)</f>
        <v/>
      </c>
      <c r="AB266" s="54">
        <f>AE265</f>
        <v/>
      </c>
      <c r="AC266" s="45" t="n"/>
      <c r="AD266" s="45" t="n"/>
      <c r="AE266" s="54">
        <f>AB266+N(AC266)-N(AD266)</f>
        <v/>
      </c>
      <c r="AF266" s="20">
        <f>IF(ABS((D266+H266+L266+P266+T266+X266+AB266)+(N(E266)+N(I266)+N(M266)+N(Q266)+N(U266)+N(Y266)+N(AC266))-(N(F266)+N(J266)+N(N266)+N(R266)+N(V266)+N(Z266)+N(AD266))-(G266+K266+O266+S266+W266+AA266+AE266))&lt;0.0001,"OK","ОШИБКА")</f>
        <v/>
      </c>
    </row>
    <row r="267">
      <c r="A267" s="42" t="n">
        <v>46486</v>
      </c>
      <c r="B267" s="37" t="inlineStr">
        <is>
          <t>ПТ</t>
        </is>
      </c>
      <c r="C267" s="11" t="n"/>
      <c r="D267" s="54">
        <f>G266</f>
        <v/>
      </c>
      <c r="E267" s="45" t="n"/>
      <c r="F267" s="45" t="n"/>
      <c r="G267" s="54">
        <f>D267+N(E267)-N(F267)</f>
        <v/>
      </c>
      <c r="H267" s="54">
        <f>K266</f>
        <v/>
      </c>
      <c r="I267" s="45" t="n"/>
      <c r="J267" s="45" t="n"/>
      <c r="K267" s="54">
        <f>H267+N(I267)-N(J267)</f>
        <v/>
      </c>
      <c r="L267" s="54">
        <f>O266</f>
        <v/>
      </c>
      <c r="M267" s="45" t="n"/>
      <c r="N267" s="45" t="n"/>
      <c r="O267" s="54">
        <f>L267+N(M267)-N(N267)</f>
        <v/>
      </c>
      <c r="P267" s="54">
        <f>S266</f>
        <v/>
      </c>
      <c r="Q267" s="45" t="n"/>
      <c r="R267" s="45" t="n"/>
      <c r="S267" s="54">
        <f>P267+N(Q267)-N(R267)</f>
        <v/>
      </c>
      <c r="T267" s="54">
        <f>W266</f>
        <v/>
      </c>
      <c r="U267" s="45" t="n"/>
      <c r="V267" s="45" t="n"/>
      <c r="W267" s="54">
        <f>T267+N(U267)-N(V267)</f>
        <v/>
      </c>
      <c r="X267" s="54">
        <f>AA266</f>
        <v/>
      </c>
      <c r="Y267" s="45" t="n"/>
      <c r="Z267" s="45" t="n"/>
      <c r="AA267" s="54">
        <f>X267+N(Y267)-N(Z267)</f>
        <v/>
      </c>
      <c r="AB267" s="54">
        <f>AE266</f>
        <v/>
      </c>
      <c r="AC267" s="45" t="n"/>
      <c r="AD267" s="45" t="n"/>
      <c r="AE267" s="54">
        <f>AB267+N(AC267)-N(AD267)</f>
        <v/>
      </c>
      <c r="AF267" s="20">
        <f>IF(ABS((D267+H267+L267+P267+T267+X267+AB267)+(N(E267)+N(I267)+N(M267)+N(Q267)+N(U267)+N(Y267)+N(AC267))-(N(F267)+N(J267)+N(N267)+N(R267)+N(V267)+N(Z267)+N(AD267))-(G267+K267+O267+S267+W267+AA267+AE267))&lt;0.0001,"OK","ОШИБКА")</f>
        <v/>
      </c>
    </row>
    <row r="268">
      <c r="A268" s="42" t="n">
        <v>46487</v>
      </c>
      <c r="B268" s="37" t="inlineStr">
        <is>
          <t>СБ</t>
        </is>
      </c>
      <c r="C268" s="11" t="n"/>
      <c r="D268" s="54">
        <f>G267</f>
        <v/>
      </c>
      <c r="E268" s="45" t="n"/>
      <c r="F268" s="45" t="n"/>
      <c r="G268" s="54">
        <f>D268+N(E268)-N(F268)</f>
        <v/>
      </c>
      <c r="H268" s="54">
        <f>K267</f>
        <v/>
      </c>
      <c r="I268" s="45" t="n"/>
      <c r="J268" s="45" t="n"/>
      <c r="K268" s="54">
        <f>H268+N(I268)-N(J268)</f>
        <v/>
      </c>
      <c r="L268" s="54">
        <f>O267</f>
        <v/>
      </c>
      <c r="M268" s="45" t="n"/>
      <c r="N268" s="45" t="n"/>
      <c r="O268" s="54">
        <f>L268+N(M268)-N(N268)</f>
        <v/>
      </c>
      <c r="P268" s="54">
        <f>S267</f>
        <v/>
      </c>
      <c r="Q268" s="45" t="n"/>
      <c r="R268" s="45" t="n"/>
      <c r="S268" s="54">
        <f>P268+N(Q268)-N(R268)</f>
        <v/>
      </c>
      <c r="T268" s="54">
        <f>W267</f>
        <v/>
      </c>
      <c r="U268" s="45" t="n"/>
      <c r="V268" s="45" t="n"/>
      <c r="W268" s="54">
        <f>T268+N(U268)-N(V268)</f>
        <v/>
      </c>
      <c r="X268" s="54">
        <f>AA267</f>
        <v/>
      </c>
      <c r="Y268" s="45" t="n"/>
      <c r="Z268" s="45" t="n"/>
      <c r="AA268" s="54">
        <f>X268+N(Y268)-N(Z268)</f>
        <v/>
      </c>
      <c r="AB268" s="54">
        <f>AE267</f>
        <v/>
      </c>
      <c r="AC268" s="45" t="n"/>
      <c r="AD268" s="45" t="n"/>
      <c r="AE268" s="54">
        <f>AB268+N(AC268)-N(AD268)</f>
        <v/>
      </c>
      <c r="AF268" s="20">
        <f>IF(ABS((D268+H268+L268+P268+T268+X268+AB268)+(N(E268)+N(I268)+N(M268)+N(Q268)+N(U268)+N(Y268)+N(AC268))-(N(F268)+N(J268)+N(N268)+N(R268)+N(V268)+N(Z268)+N(AD268))-(G268+K268+O268+S268+W268+AA268+AE268))&lt;0.0001,"OK","ОШИБКА")</f>
        <v/>
      </c>
    </row>
    <row r="269">
      <c r="A269" s="42" t="n">
        <v>46488</v>
      </c>
      <c r="B269" s="37" t="inlineStr">
        <is>
          <t>ВС</t>
        </is>
      </c>
      <c r="C269" s="11" t="n"/>
      <c r="D269" s="54">
        <f>G268</f>
        <v/>
      </c>
      <c r="E269" s="45" t="n"/>
      <c r="F269" s="45" t="n"/>
      <c r="G269" s="54">
        <f>D269+N(E269)-N(F269)</f>
        <v/>
      </c>
      <c r="H269" s="54">
        <f>K268</f>
        <v/>
      </c>
      <c r="I269" s="45" t="n"/>
      <c r="J269" s="45" t="n"/>
      <c r="K269" s="54">
        <f>H269+N(I269)-N(J269)</f>
        <v/>
      </c>
      <c r="L269" s="54">
        <f>O268</f>
        <v/>
      </c>
      <c r="M269" s="45" t="n"/>
      <c r="N269" s="45" t="n"/>
      <c r="O269" s="54">
        <f>L269+N(M269)-N(N269)</f>
        <v/>
      </c>
      <c r="P269" s="54">
        <f>S268</f>
        <v/>
      </c>
      <c r="Q269" s="45" t="n"/>
      <c r="R269" s="45" t="n"/>
      <c r="S269" s="54">
        <f>P269+N(Q269)-N(R269)</f>
        <v/>
      </c>
      <c r="T269" s="54">
        <f>W268</f>
        <v/>
      </c>
      <c r="U269" s="45" t="n"/>
      <c r="V269" s="45" t="n"/>
      <c r="W269" s="54">
        <f>T269+N(U269)-N(V269)</f>
        <v/>
      </c>
      <c r="X269" s="54">
        <f>AA268</f>
        <v/>
      </c>
      <c r="Y269" s="45" t="n"/>
      <c r="Z269" s="45" t="n"/>
      <c r="AA269" s="54">
        <f>X269+N(Y269)-N(Z269)</f>
        <v/>
      </c>
      <c r="AB269" s="54">
        <f>AE268</f>
        <v/>
      </c>
      <c r="AC269" s="45" t="n"/>
      <c r="AD269" s="45" t="n"/>
      <c r="AE269" s="54">
        <f>AB269+N(AC269)-N(AD269)</f>
        <v/>
      </c>
      <c r="AF269" s="20">
        <f>IF(ABS((D269+H269+L269+P269+T269+X269+AB269)+(N(E269)+N(I269)+N(M269)+N(Q269)+N(U269)+N(Y269)+N(AC269))-(N(F269)+N(J269)+N(N269)+N(R269)+N(V269)+N(Z269)+N(AD269))-(G269+K269+O269+S269+W269+AA269+AE269))&lt;0.0001,"OK","ОШИБКА")</f>
        <v/>
      </c>
    </row>
    <row r="270">
      <c r="A270" s="42" t="n">
        <v>46489</v>
      </c>
      <c r="B270" s="37" t="inlineStr">
        <is>
          <t>ПН</t>
        </is>
      </c>
      <c r="C270" s="11" t="n"/>
      <c r="D270" s="54">
        <f>G269</f>
        <v/>
      </c>
      <c r="E270" s="45" t="n"/>
      <c r="F270" s="45" t="n"/>
      <c r="G270" s="54">
        <f>D270+N(E270)-N(F270)</f>
        <v/>
      </c>
      <c r="H270" s="54">
        <f>K269</f>
        <v/>
      </c>
      <c r="I270" s="45" t="n"/>
      <c r="J270" s="45" t="n"/>
      <c r="K270" s="54">
        <f>H270+N(I270)-N(J270)</f>
        <v/>
      </c>
      <c r="L270" s="54">
        <f>O269</f>
        <v/>
      </c>
      <c r="M270" s="45" t="n"/>
      <c r="N270" s="45" t="n"/>
      <c r="O270" s="54">
        <f>L270+N(M270)-N(N270)</f>
        <v/>
      </c>
      <c r="P270" s="54">
        <f>S269</f>
        <v/>
      </c>
      <c r="Q270" s="45" t="n"/>
      <c r="R270" s="45" t="n"/>
      <c r="S270" s="54">
        <f>P270+N(Q270)-N(R270)</f>
        <v/>
      </c>
      <c r="T270" s="54">
        <f>W269</f>
        <v/>
      </c>
      <c r="U270" s="45" t="n"/>
      <c r="V270" s="45" t="n"/>
      <c r="W270" s="54">
        <f>T270+N(U270)-N(V270)</f>
        <v/>
      </c>
      <c r="X270" s="54">
        <f>AA269</f>
        <v/>
      </c>
      <c r="Y270" s="45" t="n"/>
      <c r="Z270" s="45" t="n"/>
      <c r="AA270" s="54">
        <f>X270+N(Y270)-N(Z270)</f>
        <v/>
      </c>
      <c r="AB270" s="54">
        <f>AE269</f>
        <v/>
      </c>
      <c r="AC270" s="45" t="n"/>
      <c r="AD270" s="45" t="n"/>
      <c r="AE270" s="54">
        <f>AB270+N(AC270)-N(AD270)</f>
        <v/>
      </c>
      <c r="AF270" s="20">
        <f>IF(ABS((D270+H270+L270+P270+T270+X270+AB270)+(N(E270)+N(I270)+N(M270)+N(Q270)+N(U270)+N(Y270)+N(AC270))-(N(F270)+N(J270)+N(N270)+N(R270)+N(V270)+N(Z270)+N(AD270))-(G270+K270+O270+S270+W270+AA270+AE270))&lt;0.0001,"OK","ОШИБКА")</f>
        <v/>
      </c>
    </row>
    <row r="271">
      <c r="A271" s="42" t="n">
        <v>46490</v>
      </c>
      <c r="B271" s="37" t="inlineStr">
        <is>
          <t>ВТ</t>
        </is>
      </c>
      <c r="C271" s="11" t="n"/>
      <c r="D271" s="54">
        <f>G270</f>
        <v/>
      </c>
      <c r="E271" s="45" t="n"/>
      <c r="F271" s="45" t="n"/>
      <c r="G271" s="54">
        <f>D271+N(E271)-N(F271)</f>
        <v/>
      </c>
      <c r="H271" s="54">
        <f>K270</f>
        <v/>
      </c>
      <c r="I271" s="45" t="n"/>
      <c r="J271" s="45" t="n"/>
      <c r="K271" s="54">
        <f>H271+N(I271)-N(J271)</f>
        <v/>
      </c>
      <c r="L271" s="54">
        <f>O270</f>
        <v/>
      </c>
      <c r="M271" s="45" t="n"/>
      <c r="N271" s="45" t="n"/>
      <c r="O271" s="54">
        <f>L271+N(M271)-N(N271)</f>
        <v/>
      </c>
      <c r="P271" s="54">
        <f>S270</f>
        <v/>
      </c>
      <c r="Q271" s="45" t="n"/>
      <c r="R271" s="45" t="n"/>
      <c r="S271" s="54">
        <f>P271+N(Q271)-N(R271)</f>
        <v/>
      </c>
      <c r="T271" s="54">
        <f>W270</f>
        <v/>
      </c>
      <c r="U271" s="45" t="n"/>
      <c r="V271" s="45" t="n"/>
      <c r="W271" s="54">
        <f>T271+N(U271)-N(V271)</f>
        <v/>
      </c>
      <c r="X271" s="54">
        <f>AA270</f>
        <v/>
      </c>
      <c r="Y271" s="45" t="n"/>
      <c r="Z271" s="45" t="n"/>
      <c r="AA271" s="54">
        <f>X271+N(Y271)-N(Z271)</f>
        <v/>
      </c>
      <c r="AB271" s="54">
        <f>AE270</f>
        <v/>
      </c>
      <c r="AC271" s="45" t="n"/>
      <c r="AD271" s="45" t="n"/>
      <c r="AE271" s="54">
        <f>AB271+N(AC271)-N(AD271)</f>
        <v/>
      </c>
      <c r="AF271" s="20">
        <f>IF(ABS((D271+H271+L271+P271+T271+X271+AB271)+(N(E271)+N(I271)+N(M271)+N(Q271)+N(U271)+N(Y271)+N(AC271))-(N(F271)+N(J271)+N(N271)+N(R271)+N(V271)+N(Z271)+N(AD271))-(G271+K271+O271+S271+W271+AA271+AE271))&lt;0.0001,"OK","ОШИБКА")</f>
        <v/>
      </c>
    </row>
    <row r="272">
      <c r="A272" s="42" t="n">
        <v>46491</v>
      </c>
      <c r="B272" s="37" t="inlineStr">
        <is>
          <t>СР</t>
        </is>
      </c>
      <c r="C272" s="11" t="n"/>
      <c r="D272" s="54">
        <f>G271</f>
        <v/>
      </c>
      <c r="E272" s="45" t="n"/>
      <c r="F272" s="45" t="n"/>
      <c r="G272" s="54">
        <f>D272+N(E272)-N(F272)</f>
        <v/>
      </c>
      <c r="H272" s="54">
        <f>K271</f>
        <v/>
      </c>
      <c r="I272" s="45" t="n"/>
      <c r="J272" s="45" t="n"/>
      <c r="K272" s="54">
        <f>H272+N(I272)-N(J272)</f>
        <v/>
      </c>
      <c r="L272" s="54">
        <f>O271</f>
        <v/>
      </c>
      <c r="M272" s="45" t="n"/>
      <c r="N272" s="45" t="n"/>
      <c r="O272" s="54">
        <f>L272+N(M272)-N(N272)</f>
        <v/>
      </c>
      <c r="P272" s="54">
        <f>S271</f>
        <v/>
      </c>
      <c r="Q272" s="45" t="n"/>
      <c r="R272" s="45" t="n"/>
      <c r="S272" s="54">
        <f>P272+N(Q272)-N(R272)</f>
        <v/>
      </c>
      <c r="T272" s="54">
        <f>W271</f>
        <v/>
      </c>
      <c r="U272" s="45" t="n"/>
      <c r="V272" s="45" t="n"/>
      <c r="W272" s="54">
        <f>T272+N(U272)-N(V272)</f>
        <v/>
      </c>
      <c r="X272" s="54">
        <f>AA271</f>
        <v/>
      </c>
      <c r="Y272" s="45" t="n"/>
      <c r="Z272" s="45" t="n"/>
      <c r="AA272" s="54">
        <f>X272+N(Y272)-N(Z272)</f>
        <v/>
      </c>
      <c r="AB272" s="54">
        <f>AE271</f>
        <v/>
      </c>
      <c r="AC272" s="45" t="n"/>
      <c r="AD272" s="45" t="n"/>
      <c r="AE272" s="54">
        <f>AB272+N(AC272)-N(AD272)</f>
        <v/>
      </c>
      <c r="AF272" s="20">
        <f>IF(ABS((D272+H272+L272+P272+T272+X272+AB272)+(N(E272)+N(I272)+N(M272)+N(Q272)+N(U272)+N(Y272)+N(AC272))-(N(F272)+N(J272)+N(N272)+N(R272)+N(V272)+N(Z272)+N(AD272))-(G272+K272+O272+S272+W272+AA272+AE272))&lt;0.0001,"OK","ОШИБКА")</f>
        <v/>
      </c>
    </row>
    <row r="273">
      <c r="A273" s="42" t="n">
        <v>46492</v>
      </c>
      <c r="B273" s="37" t="inlineStr">
        <is>
          <t>ЧТ</t>
        </is>
      </c>
      <c r="C273" s="11" t="n"/>
      <c r="D273" s="54">
        <f>G272</f>
        <v/>
      </c>
      <c r="E273" s="45" t="n"/>
      <c r="F273" s="45" t="n"/>
      <c r="G273" s="54">
        <f>D273+N(E273)-N(F273)</f>
        <v/>
      </c>
      <c r="H273" s="54">
        <f>K272</f>
        <v/>
      </c>
      <c r="I273" s="45" t="n"/>
      <c r="J273" s="45" t="n"/>
      <c r="K273" s="54">
        <f>H273+N(I273)-N(J273)</f>
        <v/>
      </c>
      <c r="L273" s="54">
        <f>O272</f>
        <v/>
      </c>
      <c r="M273" s="45" t="n"/>
      <c r="N273" s="45" t="n"/>
      <c r="O273" s="54">
        <f>L273+N(M273)-N(N273)</f>
        <v/>
      </c>
      <c r="P273" s="54">
        <f>S272</f>
        <v/>
      </c>
      <c r="Q273" s="45" t="n"/>
      <c r="R273" s="45" t="n"/>
      <c r="S273" s="54">
        <f>P273+N(Q273)-N(R273)</f>
        <v/>
      </c>
      <c r="T273" s="54">
        <f>W272</f>
        <v/>
      </c>
      <c r="U273" s="45" t="n"/>
      <c r="V273" s="45" t="n"/>
      <c r="W273" s="54">
        <f>T273+N(U273)-N(V273)</f>
        <v/>
      </c>
      <c r="X273" s="54">
        <f>AA272</f>
        <v/>
      </c>
      <c r="Y273" s="45" t="n"/>
      <c r="Z273" s="45" t="n"/>
      <c r="AA273" s="54">
        <f>X273+N(Y273)-N(Z273)</f>
        <v/>
      </c>
      <c r="AB273" s="54">
        <f>AE272</f>
        <v/>
      </c>
      <c r="AC273" s="45" t="n"/>
      <c r="AD273" s="45" t="n"/>
      <c r="AE273" s="54">
        <f>AB273+N(AC273)-N(AD273)</f>
        <v/>
      </c>
      <c r="AF273" s="20">
        <f>IF(ABS((D273+H273+L273+P273+T273+X273+AB273)+(N(E273)+N(I273)+N(M273)+N(Q273)+N(U273)+N(Y273)+N(AC273))-(N(F273)+N(J273)+N(N273)+N(R273)+N(V273)+N(Z273)+N(AD273))-(G273+K273+O273+S273+W273+AA273+AE273))&lt;0.0001,"OK","ОШИБКА")</f>
        <v/>
      </c>
    </row>
    <row r="274">
      <c r="A274" s="42" t="n">
        <v>46493</v>
      </c>
      <c r="B274" s="37" t="inlineStr">
        <is>
          <t>ПТ</t>
        </is>
      </c>
      <c r="C274" s="11" t="n"/>
      <c r="D274" s="54">
        <f>G273</f>
        <v/>
      </c>
      <c r="E274" s="45" t="n"/>
      <c r="F274" s="45" t="n"/>
      <c r="G274" s="54">
        <f>D274+N(E274)-N(F274)</f>
        <v/>
      </c>
      <c r="H274" s="54">
        <f>K273</f>
        <v/>
      </c>
      <c r="I274" s="45" t="n"/>
      <c r="J274" s="45" t="n"/>
      <c r="K274" s="54">
        <f>H274+N(I274)-N(J274)</f>
        <v/>
      </c>
      <c r="L274" s="54">
        <f>O273</f>
        <v/>
      </c>
      <c r="M274" s="45" t="n"/>
      <c r="N274" s="45" t="n"/>
      <c r="O274" s="54">
        <f>L274+N(M274)-N(N274)</f>
        <v/>
      </c>
      <c r="P274" s="54">
        <f>S273</f>
        <v/>
      </c>
      <c r="Q274" s="45" t="n"/>
      <c r="R274" s="45" t="n"/>
      <c r="S274" s="54">
        <f>P274+N(Q274)-N(R274)</f>
        <v/>
      </c>
      <c r="T274" s="54">
        <f>W273</f>
        <v/>
      </c>
      <c r="U274" s="45" t="n"/>
      <c r="V274" s="45" t="n"/>
      <c r="W274" s="54">
        <f>T274+N(U274)-N(V274)</f>
        <v/>
      </c>
      <c r="X274" s="54">
        <f>AA273</f>
        <v/>
      </c>
      <c r="Y274" s="45" t="n"/>
      <c r="Z274" s="45" t="n"/>
      <c r="AA274" s="54">
        <f>X274+N(Y274)-N(Z274)</f>
        <v/>
      </c>
      <c r="AB274" s="54">
        <f>AE273</f>
        <v/>
      </c>
      <c r="AC274" s="45" t="n"/>
      <c r="AD274" s="45" t="n"/>
      <c r="AE274" s="54">
        <f>AB274+N(AC274)-N(AD274)</f>
        <v/>
      </c>
      <c r="AF274" s="20">
        <f>IF(ABS((D274+H274+L274+P274+T274+X274+AB274)+(N(E274)+N(I274)+N(M274)+N(Q274)+N(U274)+N(Y274)+N(AC274))-(N(F274)+N(J274)+N(N274)+N(R274)+N(V274)+N(Z274)+N(AD274))-(G274+K274+O274+S274+W274+AA274+AE274))&lt;0.0001,"OK","ОШИБКА")</f>
        <v/>
      </c>
    </row>
    <row r="275">
      <c r="A275" s="42" t="n">
        <v>46494</v>
      </c>
      <c r="B275" s="37" t="inlineStr">
        <is>
          <t>СБ</t>
        </is>
      </c>
      <c r="C275" s="11" t="n"/>
      <c r="D275" s="54">
        <f>G274</f>
        <v/>
      </c>
      <c r="E275" s="45" t="n"/>
      <c r="F275" s="45" t="n"/>
      <c r="G275" s="54">
        <f>D275+N(E275)-N(F275)</f>
        <v/>
      </c>
      <c r="H275" s="54">
        <f>K274</f>
        <v/>
      </c>
      <c r="I275" s="45" t="n"/>
      <c r="J275" s="45" t="n"/>
      <c r="K275" s="54">
        <f>H275+N(I275)-N(J275)</f>
        <v/>
      </c>
      <c r="L275" s="54">
        <f>O274</f>
        <v/>
      </c>
      <c r="M275" s="45" t="n"/>
      <c r="N275" s="45" t="n"/>
      <c r="O275" s="54">
        <f>L275+N(M275)-N(N275)</f>
        <v/>
      </c>
      <c r="P275" s="54">
        <f>S274</f>
        <v/>
      </c>
      <c r="Q275" s="45" t="n"/>
      <c r="R275" s="45" t="n"/>
      <c r="S275" s="54">
        <f>P275+N(Q275)-N(R275)</f>
        <v/>
      </c>
      <c r="T275" s="54">
        <f>W274</f>
        <v/>
      </c>
      <c r="U275" s="45" t="n"/>
      <c r="V275" s="45" t="n"/>
      <c r="W275" s="54">
        <f>T275+N(U275)-N(V275)</f>
        <v/>
      </c>
      <c r="X275" s="54">
        <f>AA274</f>
        <v/>
      </c>
      <c r="Y275" s="45" t="n"/>
      <c r="Z275" s="45" t="n"/>
      <c r="AA275" s="54">
        <f>X275+N(Y275)-N(Z275)</f>
        <v/>
      </c>
      <c r="AB275" s="54">
        <f>AE274</f>
        <v/>
      </c>
      <c r="AC275" s="45" t="n"/>
      <c r="AD275" s="45" t="n"/>
      <c r="AE275" s="54">
        <f>AB275+N(AC275)-N(AD275)</f>
        <v/>
      </c>
      <c r="AF275" s="20">
        <f>IF(ABS((D275+H275+L275+P275+T275+X275+AB275)+(N(E275)+N(I275)+N(M275)+N(Q275)+N(U275)+N(Y275)+N(AC275))-(N(F275)+N(J275)+N(N275)+N(R275)+N(V275)+N(Z275)+N(AD275))-(G275+K275+O275+S275+W275+AA275+AE275))&lt;0.0001,"OK","ОШИБКА")</f>
        <v/>
      </c>
    </row>
    <row r="276">
      <c r="A276" s="42" t="n">
        <v>46495</v>
      </c>
      <c r="B276" s="37" t="inlineStr">
        <is>
          <t>ВС</t>
        </is>
      </c>
      <c r="C276" s="11" t="n"/>
      <c r="D276" s="54">
        <f>G275</f>
        <v/>
      </c>
      <c r="E276" s="45" t="n"/>
      <c r="F276" s="45" t="n"/>
      <c r="G276" s="54">
        <f>D276+N(E276)-N(F276)</f>
        <v/>
      </c>
      <c r="H276" s="54">
        <f>K275</f>
        <v/>
      </c>
      <c r="I276" s="45" t="n"/>
      <c r="J276" s="45" t="n"/>
      <c r="K276" s="54">
        <f>H276+N(I276)-N(J276)</f>
        <v/>
      </c>
      <c r="L276" s="54">
        <f>O275</f>
        <v/>
      </c>
      <c r="M276" s="45" t="n"/>
      <c r="N276" s="45" t="n"/>
      <c r="O276" s="54">
        <f>L276+N(M276)-N(N276)</f>
        <v/>
      </c>
      <c r="P276" s="54">
        <f>S275</f>
        <v/>
      </c>
      <c r="Q276" s="45" t="n"/>
      <c r="R276" s="45" t="n"/>
      <c r="S276" s="54">
        <f>P276+N(Q276)-N(R276)</f>
        <v/>
      </c>
      <c r="T276" s="54">
        <f>W275</f>
        <v/>
      </c>
      <c r="U276" s="45" t="n"/>
      <c r="V276" s="45" t="n"/>
      <c r="W276" s="54">
        <f>T276+N(U276)-N(V276)</f>
        <v/>
      </c>
      <c r="X276" s="54">
        <f>AA275</f>
        <v/>
      </c>
      <c r="Y276" s="45" t="n"/>
      <c r="Z276" s="45" t="n"/>
      <c r="AA276" s="54">
        <f>X276+N(Y276)-N(Z276)</f>
        <v/>
      </c>
      <c r="AB276" s="54">
        <f>AE275</f>
        <v/>
      </c>
      <c r="AC276" s="45" t="n"/>
      <c r="AD276" s="45" t="n"/>
      <c r="AE276" s="54">
        <f>AB276+N(AC276)-N(AD276)</f>
        <v/>
      </c>
      <c r="AF276" s="20">
        <f>IF(ABS((D276+H276+L276+P276+T276+X276+AB276)+(N(E276)+N(I276)+N(M276)+N(Q276)+N(U276)+N(Y276)+N(AC276))-(N(F276)+N(J276)+N(N276)+N(R276)+N(V276)+N(Z276)+N(AD276))-(G276+K276+O276+S276+W276+AA276+AE276))&lt;0.0001,"OK","ОШИБКА")</f>
        <v/>
      </c>
    </row>
    <row r="277">
      <c r="A277" s="42" t="n">
        <v>46496</v>
      </c>
      <c r="B277" s="37" t="inlineStr">
        <is>
          <t>ПН</t>
        </is>
      </c>
      <c r="C277" s="11" t="n"/>
      <c r="D277" s="54">
        <f>G276</f>
        <v/>
      </c>
      <c r="E277" s="45" t="n"/>
      <c r="F277" s="45" t="n"/>
      <c r="G277" s="54">
        <f>D277+N(E277)-N(F277)</f>
        <v/>
      </c>
      <c r="H277" s="54">
        <f>K276</f>
        <v/>
      </c>
      <c r="I277" s="45" t="n"/>
      <c r="J277" s="45" t="n"/>
      <c r="K277" s="54">
        <f>H277+N(I277)-N(J277)</f>
        <v/>
      </c>
      <c r="L277" s="54">
        <f>O276</f>
        <v/>
      </c>
      <c r="M277" s="45" t="n"/>
      <c r="N277" s="45" t="n"/>
      <c r="O277" s="54">
        <f>L277+N(M277)-N(N277)</f>
        <v/>
      </c>
      <c r="P277" s="54">
        <f>S276</f>
        <v/>
      </c>
      <c r="Q277" s="45" t="n"/>
      <c r="R277" s="45" t="n"/>
      <c r="S277" s="54">
        <f>P277+N(Q277)-N(R277)</f>
        <v/>
      </c>
      <c r="T277" s="54">
        <f>W276</f>
        <v/>
      </c>
      <c r="U277" s="45" t="n"/>
      <c r="V277" s="45" t="n"/>
      <c r="W277" s="54">
        <f>T277+N(U277)-N(V277)</f>
        <v/>
      </c>
      <c r="X277" s="54">
        <f>AA276</f>
        <v/>
      </c>
      <c r="Y277" s="45" t="n"/>
      <c r="Z277" s="45" t="n"/>
      <c r="AA277" s="54">
        <f>X277+N(Y277)-N(Z277)</f>
        <v/>
      </c>
      <c r="AB277" s="54">
        <f>AE276</f>
        <v/>
      </c>
      <c r="AC277" s="45" t="n"/>
      <c r="AD277" s="45" t="n"/>
      <c r="AE277" s="54">
        <f>AB277+N(AC277)-N(AD277)</f>
        <v/>
      </c>
      <c r="AF277" s="20">
        <f>IF(ABS((D277+H277+L277+P277+T277+X277+AB277)+(N(E277)+N(I277)+N(M277)+N(Q277)+N(U277)+N(Y277)+N(AC277))-(N(F277)+N(J277)+N(N277)+N(R277)+N(V277)+N(Z277)+N(AD277))-(G277+K277+O277+S277+W277+AA277+AE277))&lt;0.0001,"OK","ОШИБКА")</f>
        <v/>
      </c>
    </row>
    <row r="278">
      <c r="A278" s="42" t="n">
        <v>46497</v>
      </c>
      <c r="B278" s="37" t="inlineStr">
        <is>
          <t>ВТ</t>
        </is>
      </c>
      <c r="C278" s="11" t="n"/>
      <c r="D278" s="54">
        <f>G277</f>
        <v/>
      </c>
      <c r="E278" s="45" t="n"/>
      <c r="F278" s="45" t="n"/>
      <c r="G278" s="54">
        <f>D278+N(E278)-N(F278)</f>
        <v/>
      </c>
      <c r="H278" s="54">
        <f>K277</f>
        <v/>
      </c>
      <c r="I278" s="45" t="n"/>
      <c r="J278" s="45" t="n"/>
      <c r="K278" s="54">
        <f>H278+N(I278)-N(J278)</f>
        <v/>
      </c>
      <c r="L278" s="54">
        <f>O277</f>
        <v/>
      </c>
      <c r="M278" s="45" t="n"/>
      <c r="N278" s="45" t="n"/>
      <c r="O278" s="54">
        <f>L278+N(M278)-N(N278)</f>
        <v/>
      </c>
      <c r="P278" s="54">
        <f>S277</f>
        <v/>
      </c>
      <c r="Q278" s="45" t="n"/>
      <c r="R278" s="45" t="n"/>
      <c r="S278" s="54">
        <f>P278+N(Q278)-N(R278)</f>
        <v/>
      </c>
      <c r="T278" s="54">
        <f>W277</f>
        <v/>
      </c>
      <c r="U278" s="45" t="n"/>
      <c r="V278" s="45" t="n"/>
      <c r="W278" s="54">
        <f>T278+N(U278)-N(V278)</f>
        <v/>
      </c>
      <c r="X278" s="54">
        <f>AA277</f>
        <v/>
      </c>
      <c r="Y278" s="45" t="n"/>
      <c r="Z278" s="45" t="n"/>
      <c r="AA278" s="54">
        <f>X278+N(Y278)-N(Z278)</f>
        <v/>
      </c>
      <c r="AB278" s="54">
        <f>AE277</f>
        <v/>
      </c>
      <c r="AC278" s="45" t="n"/>
      <c r="AD278" s="45" t="n"/>
      <c r="AE278" s="54">
        <f>AB278+N(AC278)-N(AD278)</f>
        <v/>
      </c>
      <c r="AF278" s="20">
        <f>IF(ABS((D278+H278+L278+P278+T278+X278+AB278)+(N(E278)+N(I278)+N(M278)+N(Q278)+N(U278)+N(Y278)+N(AC278))-(N(F278)+N(J278)+N(N278)+N(R278)+N(V278)+N(Z278)+N(AD278))-(G278+K278+O278+S278+W278+AA278+AE278))&lt;0.0001,"OK","ОШИБКА")</f>
        <v/>
      </c>
    </row>
    <row r="279">
      <c r="A279" s="42" t="n">
        <v>46498</v>
      </c>
      <c r="B279" s="37" t="inlineStr">
        <is>
          <t>СР</t>
        </is>
      </c>
      <c r="C279" s="11" t="n"/>
      <c r="D279" s="54">
        <f>G278</f>
        <v/>
      </c>
      <c r="E279" s="45" t="n"/>
      <c r="F279" s="45" t="n"/>
      <c r="G279" s="54">
        <f>D279+N(E279)-N(F279)</f>
        <v/>
      </c>
      <c r="H279" s="54">
        <f>K278</f>
        <v/>
      </c>
      <c r="I279" s="45" t="n"/>
      <c r="J279" s="45" t="n"/>
      <c r="K279" s="54">
        <f>H279+N(I279)-N(J279)</f>
        <v/>
      </c>
      <c r="L279" s="54">
        <f>O278</f>
        <v/>
      </c>
      <c r="M279" s="45" t="n"/>
      <c r="N279" s="45" t="n"/>
      <c r="O279" s="54">
        <f>L279+N(M279)-N(N279)</f>
        <v/>
      </c>
      <c r="P279" s="54">
        <f>S278</f>
        <v/>
      </c>
      <c r="Q279" s="45" t="n"/>
      <c r="R279" s="45" t="n"/>
      <c r="S279" s="54">
        <f>P279+N(Q279)-N(R279)</f>
        <v/>
      </c>
      <c r="T279" s="54">
        <f>W278</f>
        <v/>
      </c>
      <c r="U279" s="45" t="n"/>
      <c r="V279" s="45" t="n"/>
      <c r="W279" s="54">
        <f>T279+N(U279)-N(V279)</f>
        <v/>
      </c>
      <c r="X279" s="54">
        <f>AA278</f>
        <v/>
      </c>
      <c r="Y279" s="45" t="n"/>
      <c r="Z279" s="45" t="n"/>
      <c r="AA279" s="54">
        <f>X279+N(Y279)-N(Z279)</f>
        <v/>
      </c>
      <c r="AB279" s="54">
        <f>AE278</f>
        <v/>
      </c>
      <c r="AC279" s="45" t="n"/>
      <c r="AD279" s="45" t="n"/>
      <c r="AE279" s="54">
        <f>AB279+N(AC279)-N(AD279)</f>
        <v/>
      </c>
      <c r="AF279" s="20">
        <f>IF(ABS((D279+H279+L279+P279+T279+X279+AB279)+(N(E279)+N(I279)+N(M279)+N(Q279)+N(U279)+N(Y279)+N(AC279))-(N(F279)+N(J279)+N(N279)+N(R279)+N(V279)+N(Z279)+N(AD279))-(G279+K279+O279+S279+W279+AA279+AE279))&lt;0.0001,"OK","ОШИБКА")</f>
        <v/>
      </c>
    </row>
    <row r="280">
      <c r="A280" s="42" t="n">
        <v>46499</v>
      </c>
      <c r="B280" s="37" t="inlineStr">
        <is>
          <t>ЧТ</t>
        </is>
      </c>
      <c r="C280" s="11" t="n"/>
      <c r="D280" s="54">
        <f>G279</f>
        <v/>
      </c>
      <c r="E280" s="45" t="n"/>
      <c r="F280" s="45" t="n"/>
      <c r="G280" s="54">
        <f>D280+N(E280)-N(F280)</f>
        <v/>
      </c>
      <c r="H280" s="54">
        <f>K279</f>
        <v/>
      </c>
      <c r="I280" s="45" t="n"/>
      <c r="J280" s="45" t="n"/>
      <c r="K280" s="54">
        <f>H280+N(I280)-N(J280)</f>
        <v/>
      </c>
      <c r="L280" s="54">
        <f>O279</f>
        <v/>
      </c>
      <c r="M280" s="45" t="n"/>
      <c r="N280" s="45" t="n"/>
      <c r="O280" s="54">
        <f>L280+N(M280)-N(N280)</f>
        <v/>
      </c>
      <c r="P280" s="54">
        <f>S279</f>
        <v/>
      </c>
      <c r="Q280" s="45" t="n"/>
      <c r="R280" s="45" t="n"/>
      <c r="S280" s="54">
        <f>P280+N(Q280)-N(R280)</f>
        <v/>
      </c>
      <c r="T280" s="54">
        <f>W279</f>
        <v/>
      </c>
      <c r="U280" s="45" t="n"/>
      <c r="V280" s="45" t="n"/>
      <c r="W280" s="54">
        <f>T280+N(U280)-N(V280)</f>
        <v/>
      </c>
      <c r="X280" s="54">
        <f>AA279</f>
        <v/>
      </c>
      <c r="Y280" s="45" t="n"/>
      <c r="Z280" s="45" t="n"/>
      <c r="AA280" s="54">
        <f>X280+N(Y280)-N(Z280)</f>
        <v/>
      </c>
      <c r="AB280" s="54">
        <f>AE279</f>
        <v/>
      </c>
      <c r="AC280" s="45" t="n"/>
      <c r="AD280" s="45" t="n"/>
      <c r="AE280" s="54">
        <f>AB280+N(AC280)-N(AD280)</f>
        <v/>
      </c>
      <c r="AF280" s="20">
        <f>IF(ABS((D280+H280+L280+P280+T280+X280+AB280)+(N(E280)+N(I280)+N(M280)+N(Q280)+N(U280)+N(Y280)+N(AC280))-(N(F280)+N(J280)+N(N280)+N(R280)+N(V280)+N(Z280)+N(AD280))-(G280+K280+O280+S280+W280+AA280+AE280))&lt;0.0001,"OK","ОШИБКА")</f>
        <v/>
      </c>
    </row>
    <row r="281">
      <c r="A281" s="42" t="n">
        <v>46500</v>
      </c>
      <c r="B281" s="37" t="inlineStr">
        <is>
          <t>ПТ</t>
        </is>
      </c>
      <c r="C281" s="11" t="n"/>
      <c r="D281" s="54">
        <f>G280</f>
        <v/>
      </c>
      <c r="E281" s="45" t="n"/>
      <c r="F281" s="45" t="n"/>
      <c r="G281" s="54">
        <f>D281+N(E281)-N(F281)</f>
        <v/>
      </c>
      <c r="H281" s="54">
        <f>K280</f>
        <v/>
      </c>
      <c r="I281" s="45" t="n"/>
      <c r="J281" s="45" t="n"/>
      <c r="K281" s="54">
        <f>H281+N(I281)-N(J281)</f>
        <v/>
      </c>
      <c r="L281" s="54">
        <f>O280</f>
        <v/>
      </c>
      <c r="M281" s="45" t="n"/>
      <c r="N281" s="45" t="n"/>
      <c r="O281" s="54">
        <f>L281+N(M281)-N(N281)</f>
        <v/>
      </c>
      <c r="P281" s="54">
        <f>S280</f>
        <v/>
      </c>
      <c r="Q281" s="45" t="n"/>
      <c r="R281" s="45" t="n"/>
      <c r="S281" s="54">
        <f>P281+N(Q281)-N(R281)</f>
        <v/>
      </c>
      <c r="T281" s="54">
        <f>W280</f>
        <v/>
      </c>
      <c r="U281" s="45" t="n"/>
      <c r="V281" s="45" t="n"/>
      <c r="W281" s="54">
        <f>T281+N(U281)-N(V281)</f>
        <v/>
      </c>
      <c r="X281" s="54">
        <f>AA280</f>
        <v/>
      </c>
      <c r="Y281" s="45" t="n"/>
      <c r="Z281" s="45" t="n"/>
      <c r="AA281" s="54">
        <f>X281+N(Y281)-N(Z281)</f>
        <v/>
      </c>
      <c r="AB281" s="54">
        <f>AE280</f>
        <v/>
      </c>
      <c r="AC281" s="45" t="n"/>
      <c r="AD281" s="45" t="n"/>
      <c r="AE281" s="54">
        <f>AB281+N(AC281)-N(AD281)</f>
        <v/>
      </c>
      <c r="AF281" s="20">
        <f>IF(ABS((D281+H281+L281+P281+T281+X281+AB281)+(N(E281)+N(I281)+N(M281)+N(Q281)+N(U281)+N(Y281)+N(AC281))-(N(F281)+N(J281)+N(N281)+N(R281)+N(V281)+N(Z281)+N(AD281))-(G281+K281+O281+S281+W281+AA281+AE281))&lt;0.0001,"OK","ОШИБКА")</f>
        <v/>
      </c>
    </row>
    <row r="282">
      <c r="A282" s="42" t="n">
        <v>46501</v>
      </c>
      <c r="B282" s="37" t="inlineStr">
        <is>
          <t>СБ</t>
        </is>
      </c>
      <c r="C282" s="11" t="n"/>
      <c r="D282" s="54">
        <f>G281</f>
        <v/>
      </c>
      <c r="E282" s="45" t="n"/>
      <c r="F282" s="45" t="n"/>
      <c r="G282" s="54">
        <f>D282+N(E282)-N(F282)</f>
        <v/>
      </c>
      <c r="H282" s="54">
        <f>K281</f>
        <v/>
      </c>
      <c r="I282" s="45" t="n"/>
      <c r="J282" s="45" t="n"/>
      <c r="K282" s="54">
        <f>H282+N(I282)-N(J282)</f>
        <v/>
      </c>
      <c r="L282" s="54">
        <f>O281</f>
        <v/>
      </c>
      <c r="M282" s="45" t="n"/>
      <c r="N282" s="45" t="n"/>
      <c r="O282" s="54">
        <f>L282+N(M282)-N(N282)</f>
        <v/>
      </c>
      <c r="P282" s="54">
        <f>S281</f>
        <v/>
      </c>
      <c r="Q282" s="45" t="n"/>
      <c r="R282" s="45" t="n"/>
      <c r="S282" s="54">
        <f>P282+N(Q282)-N(R282)</f>
        <v/>
      </c>
      <c r="T282" s="54">
        <f>W281</f>
        <v/>
      </c>
      <c r="U282" s="45" t="n"/>
      <c r="V282" s="45" t="n"/>
      <c r="W282" s="54">
        <f>T282+N(U282)-N(V282)</f>
        <v/>
      </c>
      <c r="X282" s="54">
        <f>AA281</f>
        <v/>
      </c>
      <c r="Y282" s="45" t="n"/>
      <c r="Z282" s="45" t="n"/>
      <c r="AA282" s="54">
        <f>X282+N(Y282)-N(Z282)</f>
        <v/>
      </c>
      <c r="AB282" s="54">
        <f>AE281</f>
        <v/>
      </c>
      <c r="AC282" s="45" t="n"/>
      <c r="AD282" s="45" t="n"/>
      <c r="AE282" s="54">
        <f>AB282+N(AC282)-N(AD282)</f>
        <v/>
      </c>
      <c r="AF282" s="20">
        <f>IF(ABS((D282+H282+L282+P282+T282+X282+AB282)+(N(E282)+N(I282)+N(M282)+N(Q282)+N(U282)+N(Y282)+N(AC282))-(N(F282)+N(J282)+N(N282)+N(R282)+N(V282)+N(Z282)+N(AD282))-(G282+K282+O282+S282+W282+AA282+AE282))&lt;0.0001,"OK","ОШИБКА")</f>
        <v/>
      </c>
    </row>
    <row r="283">
      <c r="A283" s="42" t="n">
        <v>46502</v>
      </c>
      <c r="B283" s="37" t="inlineStr">
        <is>
          <t>ВС</t>
        </is>
      </c>
      <c r="C283" s="11" t="n"/>
      <c r="D283" s="54">
        <f>G282</f>
        <v/>
      </c>
      <c r="E283" s="45" t="n"/>
      <c r="F283" s="45" t="n"/>
      <c r="G283" s="54">
        <f>D283+N(E283)-N(F283)</f>
        <v/>
      </c>
      <c r="H283" s="54">
        <f>K282</f>
        <v/>
      </c>
      <c r="I283" s="45" t="n"/>
      <c r="J283" s="45" t="n"/>
      <c r="K283" s="54">
        <f>H283+N(I283)-N(J283)</f>
        <v/>
      </c>
      <c r="L283" s="54">
        <f>O282</f>
        <v/>
      </c>
      <c r="M283" s="45" t="n"/>
      <c r="N283" s="45" t="n"/>
      <c r="O283" s="54">
        <f>L283+N(M283)-N(N283)</f>
        <v/>
      </c>
      <c r="P283" s="54">
        <f>S282</f>
        <v/>
      </c>
      <c r="Q283" s="45" t="n"/>
      <c r="R283" s="45" t="n"/>
      <c r="S283" s="54">
        <f>P283+N(Q283)-N(R283)</f>
        <v/>
      </c>
      <c r="T283" s="54">
        <f>W282</f>
        <v/>
      </c>
      <c r="U283" s="45" t="n"/>
      <c r="V283" s="45" t="n"/>
      <c r="W283" s="54">
        <f>T283+N(U283)-N(V283)</f>
        <v/>
      </c>
      <c r="X283" s="54">
        <f>AA282</f>
        <v/>
      </c>
      <c r="Y283" s="45" t="n"/>
      <c r="Z283" s="45" t="n"/>
      <c r="AA283" s="54">
        <f>X283+N(Y283)-N(Z283)</f>
        <v/>
      </c>
      <c r="AB283" s="54">
        <f>AE282</f>
        <v/>
      </c>
      <c r="AC283" s="45" t="n"/>
      <c r="AD283" s="45" t="n"/>
      <c r="AE283" s="54">
        <f>AB283+N(AC283)-N(AD283)</f>
        <v/>
      </c>
      <c r="AF283" s="20">
        <f>IF(ABS((D283+H283+L283+P283+T283+X283+AB283)+(N(E283)+N(I283)+N(M283)+N(Q283)+N(U283)+N(Y283)+N(AC283))-(N(F283)+N(J283)+N(N283)+N(R283)+N(V283)+N(Z283)+N(AD283))-(G283+K283+O283+S283+W283+AA283+AE283))&lt;0.0001,"OK","ОШИБКА")</f>
        <v/>
      </c>
    </row>
    <row r="284">
      <c r="A284" s="42" t="n">
        <v>46503</v>
      </c>
      <c r="B284" s="37" t="inlineStr">
        <is>
          <t>ПН</t>
        </is>
      </c>
      <c r="C284" s="11" t="n"/>
      <c r="D284" s="54">
        <f>G283</f>
        <v/>
      </c>
      <c r="E284" s="45" t="n"/>
      <c r="F284" s="45" t="n"/>
      <c r="G284" s="54">
        <f>D284+N(E284)-N(F284)</f>
        <v/>
      </c>
      <c r="H284" s="54">
        <f>K283</f>
        <v/>
      </c>
      <c r="I284" s="45" t="n"/>
      <c r="J284" s="45" t="n"/>
      <c r="K284" s="54">
        <f>H284+N(I284)-N(J284)</f>
        <v/>
      </c>
      <c r="L284" s="54">
        <f>O283</f>
        <v/>
      </c>
      <c r="M284" s="45" t="n"/>
      <c r="N284" s="45" t="n"/>
      <c r="O284" s="54">
        <f>L284+N(M284)-N(N284)</f>
        <v/>
      </c>
      <c r="P284" s="54">
        <f>S283</f>
        <v/>
      </c>
      <c r="Q284" s="45" t="n"/>
      <c r="R284" s="45" t="n"/>
      <c r="S284" s="54">
        <f>P284+N(Q284)-N(R284)</f>
        <v/>
      </c>
      <c r="T284" s="54">
        <f>W283</f>
        <v/>
      </c>
      <c r="U284" s="45" t="n"/>
      <c r="V284" s="45" t="n"/>
      <c r="W284" s="54">
        <f>T284+N(U284)-N(V284)</f>
        <v/>
      </c>
      <c r="X284" s="54">
        <f>AA283</f>
        <v/>
      </c>
      <c r="Y284" s="45" t="n"/>
      <c r="Z284" s="45" t="n"/>
      <c r="AA284" s="54">
        <f>X284+N(Y284)-N(Z284)</f>
        <v/>
      </c>
      <c r="AB284" s="54">
        <f>AE283</f>
        <v/>
      </c>
      <c r="AC284" s="45" t="n"/>
      <c r="AD284" s="45" t="n"/>
      <c r="AE284" s="54">
        <f>AB284+N(AC284)-N(AD284)</f>
        <v/>
      </c>
      <c r="AF284" s="20">
        <f>IF(ABS((D284+H284+L284+P284+T284+X284+AB284)+(N(E284)+N(I284)+N(M284)+N(Q284)+N(U284)+N(Y284)+N(AC284))-(N(F284)+N(J284)+N(N284)+N(R284)+N(V284)+N(Z284)+N(AD284))-(G284+K284+O284+S284+W284+AA284+AE284))&lt;0.0001,"OK","ОШИБКА")</f>
        <v/>
      </c>
    </row>
    <row r="285">
      <c r="A285" s="42" t="n">
        <v>46504</v>
      </c>
      <c r="B285" s="37" t="inlineStr">
        <is>
          <t>ВТ</t>
        </is>
      </c>
      <c r="C285" s="11" t="n"/>
      <c r="D285" s="54">
        <f>G284</f>
        <v/>
      </c>
      <c r="E285" s="45" t="n"/>
      <c r="F285" s="45" t="n"/>
      <c r="G285" s="54">
        <f>D285+N(E285)-N(F285)</f>
        <v/>
      </c>
      <c r="H285" s="54">
        <f>K284</f>
        <v/>
      </c>
      <c r="I285" s="45" t="n"/>
      <c r="J285" s="45" t="n"/>
      <c r="K285" s="54">
        <f>H285+N(I285)-N(J285)</f>
        <v/>
      </c>
      <c r="L285" s="54">
        <f>O284</f>
        <v/>
      </c>
      <c r="M285" s="45" t="n"/>
      <c r="N285" s="45" t="n"/>
      <c r="O285" s="54">
        <f>L285+N(M285)-N(N285)</f>
        <v/>
      </c>
      <c r="P285" s="54">
        <f>S284</f>
        <v/>
      </c>
      <c r="Q285" s="45" t="n"/>
      <c r="R285" s="45" t="n"/>
      <c r="S285" s="54">
        <f>P285+N(Q285)-N(R285)</f>
        <v/>
      </c>
      <c r="T285" s="54">
        <f>W284</f>
        <v/>
      </c>
      <c r="U285" s="45" t="n"/>
      <c r="V285" s="45" t="n"/>
      <c r="W285" s="54">
        <f>T285+N(U285)-N(V285)</f>
        <v/>
      </c>
      <c r="X285" s="54">
        <f>AA284</f>
        <v/>
      </c>
      <c r="Y285" s="45" t="n"/>
      <c r="Z285" s="45" t="n"/>
      <c r="AA285" s="54">
        <f>X285+N(Y285)-N(Z285)</f>
        <v/>
      </c>
      <c r="AB285" s="54">
        <f>AE284</f>
        <v/>
      </c>
      <c r="AC285" s="45" t="n"/>
      <c r="AD285" s="45" t="n"/>
      <c r="AE285" s="54">
        <f>AB285+N(AC285)-N(AD285)</f>
        <v/>
      </c>
      <c r="AF285" s="20">
        <f>IF(ABS((D285+H285+L285+P285+T285+X285+AB285)+(N(E285)+N(I285)+N(M285)+N(Q285)+N(U285)+N(Y285)+N(AC285))-(N(F285)+N(J285)+N(N285)+N(R285)+N(V285)+N(Z285)+N(AD285))-(G285+K285+O285+S285+W285+AA285+AE285))&lt;0.0001,"OK","ОШИБКА")</f>
        <v/>
      </c>
    </row>
    <row r="286">
      <c r="A286" s="42" t="n">
        <v>46505</v>
      </c>
      <c r="B286" s="37" t="inlineStr">
        <is>
          <t>СР</t>
        </is>
      </c>
      <c r="C286" s="11" t="n"/>
      <c r="D286" s="54">
        <f>G285</f>
        <v/>
      </c>
      <c r="E286" s="45" t="n"/>
      <c r="F286" s="45" t="n"/>
      <c r="G286" s="54">
        <f>D286+N(E286)-N(F286)</f>
        <v/>
      </c>
      <c r="H286" s="54">
        <f>K285</f>
        <v/>
      </c>
      <c r="I286" s="45" t="n"/>
      <c r="J286" s="45" t="n"/>
      <c r="K286" s="54">
        <f>H286+N(I286)-N(J286)</f>
        <v/>
      </c>
      <c r="L286" s="54">
        <f>O285</f>
        <v/>
      </c>
      <c r="M286" s="45" t="n"/>
      <c r="N286" s="45" t="n"/>
      <c r="O286" s="54">
        <f>L286+N(M286)-N(N286)</f>
        <v/>
      </c>
      <c r="P286" s="54">
        <f>S285</f>
        <v/>
      </c>
      <c r="Q286" s="45" t="n"/>
      <c r="R286" s="45" t="n"/>
      <c r="S286" s="54">
        <f>P286+N(Q286)-N(R286)</f>
        <v/>
      </c>
      <c r="T286" s="54">
        <f>W285</f>
        <v/>
      </c>
      <c r="U286" s="45" t="n"/>
      <c r="V286" s="45" t="n"/>
      <c r="W286" s="54">
        <f>T286+N(U286)-N(V286)</f>
        <v/>
      </c>
      <c r="X286" s="54">
        <f>AA285</f>
        <v/>
      </c>
      <c r="Y286" s="45" t="n"/>
      <c r="Z286" s="45" t="n"/>
      <c r="AA286" s="54">
        <f>X286+N(Y286)-N(Z286)</f>
        <v/>
      </c>
      <c r="AB286" s="54">
        <f>AE285</f>
        <v/>
      </c>
      <c r="AC286" s="45" t="n"/>
      <c r="AD286" s="45" t="n"/>
      <c r="AE286" s="54">
        <f>AB286+N(AC286)-N(AD286)</f>
        <v/>
      </c>
      <c r="AF286" s="20">
        <f>IF(ABS((D286+H286+L286+P286+T286+X286+AB286)+(N(E286)+N(I286)+N(M286)+N(Q286)+N(U286)+N(Y286)+N(AC286))-(N(F286)+N(J286)+N(N286)+N(R286)+N(V286)+N(Z286)+N(AD286))-(G286+K286+O286+S286+W286+AA286+AE286))&lt;0.0001,"OK","ОШИБКА")</f>
        <v/>
      </c>
    </row>
    <row r="287">
      <c r="A287" s="42" t="n">
        <v>46506</v>
      </c>
      <c r="B287" s="37" t="inlineStr">
        <is>
          <t>ЧТ</t>
        </is>
      </c>
      <c r="C287" s="11" t="n"/>
      <c r="D287" s="54">
        <f>G286</f>
        <v/>
      </c>
      <c r="E287" s="45" t="n"/>
      <c r="F287" s="45" t="n"/>
      <c r="G287" s="54">
        <f>D287+N(E287)-N(F287)</f>
        <v/>
      </c>
      <c r="H287" s="54">
        <f>K286</f>
        <v/>
      </c>
      <c r="I287" s="45" t="n"/>
      <c r="J287" s="45" t="n"/>
      <c r="K287" s="54">
        <f>H287+N(I287)-N(J287)</f>
        <v/>
      </c>
      <c r="L287" s="54">
        <f>O286</f>
        <v/>
      </c>
      <c r="M287" s="45" t="n"/>
      <c r="N287" s="45" t="n"/>
      <c r="O287" s="54">
        <f>L287+N(M287)-N(N287)</f>
        <v/>
      </c>
      <c r="P287" s="54">
        <f>S286</f>
        <v/>
      </c>
      <c r="Q287" s="45" t="n"/>
      <c r="R287" s="45" t="n"/>
      <c r="S287" s="54">
        <f>P287+N(Q287)-N(R287)</f>
        <v/>
      </c>
      <c r="T287" s="54">
        <f>W286</f>
        <v/>
      </c>
      <c r="U287" s="45" t="n"/>
      <c r="V287" s="45" t="n"/>
      <c r="W287" s="54">
        <f>T287+N(U287)-N(V287)</f>
        <v/>
      </c>
      <c r="X287" s="54">
        <f>AA286</f>
        <v/>
      </c>
      <c r="Y287" s="45" t="n"/>
      <c r="Z287" s="45" t="n"/>
      <c r="AA287" s="54">
        <f>X287+N(Y287)-N(Z287)</f>
        <v/>
      </c>
      <c r="AB287" s="54">
        <f>AE286</f>
        <v/>
      </c>
      <c r="AC287" s="45" t="n"/>
      <c r="AD287" s="45" t="n"/>
      <c r="AE287" s="54">
        <f>AB287+N(AC287)-N(AD287)</f>
        <v/>
      </c>
      <c r="AF287" s="20">
        <f>IF(ABS((D287+H287+L287+P287+T287+X287+AB287)+(N(E287)+N(I287)+N(M287)+N(Q287)+N(U287)+N(Y287)+N(AC287))-(N(F287)+N(J287)+N(N287)+N(R287)+N(V287)+N(Z287)+N(AD287))-(G287+K287+O287+S287+W287+AA287+AE287))&lt;0.0001,"OK","ОШИБКА")</f>
        <v/>
      </c>
    </row>
    <row r="288">
      <c r="A288" s="42" t="n">
        <v>46507</v>
      </c>
      <c r="B288" s="37" t="inlineStr">
        <is>
          <t>ПТ</t>
        </is>
      </c>
      <c r="C288" s="11" t="n"/>
      <c r="D288" s="54">
        <f>G287</f>
        <v/>
      </c>
      <c r="E288" s="45" t="n"/>
      <c r="F288" s="45" t="n"/>
      <c r="G288" s="54">
        <f>D288+N(E288)-N(F288)</f>
        <v/>
      </c>
      <c r="H288" s="54">
        <f>K287</f>
        <v/>
      </c>
      <c r="I288" s="45" t="n"/>
      <c r="J288" s="45" t="n"/>
      <c r="K288" s="54">
        <f>H288+N(I288)-N(J288)</f>
        <v/>
      </c>
      <c r="L288" s="54">
        <f>O287</f>
        <v/>
      </c>
      <c r="M288" s="45" t="n"/>
      <c r="N288" s="45" t="n"/>
      <c r="O288" s="54">
        <f>L288+N(M288)-N(N288)</f>
        <v/>
      </c>
      <c r="P288" s="54">
        <f>S287</f>
        <v/>
      </c>
      <c r="Q288" s="45" t="n"/>
      <c r="R288" s="45" t="n"/>
      <c r="S288" s="54">
        <f>P288+N(Q288)-N(R288)</f>
        <v/>
      </c>
      <c r="T288" s="54">
        <f>W287</f>
        <v/>
      </c>
      <c r="U288" s="45" t="n"/>
      <c r="V288" s="45" t="n"/>
      <c r="W288" s="54">
        <f>T288+N(U288)-N(V288)</f>
        <v/>
      </c>
      <c r="X288" s="54">
        <f>AA287</f>
        <v/>
      </c>
      <c r="Y288" s="45" t="n"/>
      <c r="Z288" s="45" t="n"/>
      <c r="AA288" s="54">
        <f>X288+N(Y288)-N(Z288)</f>
        <v/>
      </c>
      <c r="AB288" s="54">
        <f>AE287</f>
        <v/>
      </c>
      <c r="AC288" s="45" t="n"/>
      <c r="AD288" s="45" t="n"/>
      <c r="AE288" s="54">
        <f>AB288+N(AC288)-N(AD288)</f>
        <v/>
      </c>
      <c r="AF288" s="20">
        <f>IF(ABS((D288+H288+L288+P288+T288+X288+AB288)+(N(E288)+N(I288)+N(M288)+N(Q288)+N(U288)+N(Y288)+N(AC288))-(N(F288)+N(J288)+N(N288)+N(R288)+N(V288)+N(Z288)+N(AD288))-(G288+K288+O288+S288+W288+AA288+AE288))&lt;0.0001,"OK","ОШИБКА")</f>
        <v/>
      </c>
    </row>
    <row r="289">
      <c r="A289" s="42" t="n">
        <v>46508</v>
      </c>
      <c r="B289" s="37" t="inlineStr">
        <is>
          <t>СБ</t>
        </is>
      </c>
      <c r="C289" s="11" t="n"/>
      <c r="D289" s="54">
        <f>G288</f>
        <v/>
      </c>
      <c r="E289" s="45" t="n"/>
      <c r="F289" s="45" t="n"/>
      <c r="G289" s="54">
        <f>D289+N(E289)-N(F289)</f>
        <v/>
      </c>
      <c r="H289" s="54">
        <f>K288</f>
        <v/>
      </c>
      <c r="I289" s="45" t="n"/>
      <c r="J289" s="45" t="n"/>
      <c r="K289" s="54">
        <f>H289+N(I289)-N(J289)</f>
        <v/>
      </c>
      <c r="L289" s="54">
        <f>O288</f>
        <v/>
      </c>
      <c r="M289" s="45" t="n"/>
      <c r="N289" s="45" t="n"/>
      <c r="O289" s="54">
        <f>L289+N(M289)-N(N289)</f>
        <v/>
      </c>
      <c r="P289" s="54">
        <f>S288</f>
        <v/>
      </c>
      <c r="Q289" s="45" t="n"/>
      <c r="R289" s="45" t="n"/>
      <c r="S289" s="54">
        <f>P289+N(Q289)-N(R289)</f>
        <v/>
      </c>
      <c r="T289" s="54">
        <f>W288</f>
        <v/>
      </c>
      <c r="U289" s="45" t="n"/>
      <c r="V289" s="45" t="n"/>
      <c r="W289" s="54">
        <f>T289+N(U289)-N(V289)</f>
        <v/>
      </c>
      <c r="X289" s="54">
        <f>AA288</f>
        <v/>
      </c>
      <c r="Y289" s="45" t="n"/>
      <c r="Z289" s="45" t="n"/>
      <c r="AA289" s="54">
        <f>X289+N(Y289)-N(Z289)</f>
        <v/>
      </c>
      <c r="AB289" s="54">
        <f>AE288</f>
        <v/>
      </c>
      <c r="AC289" s="45" t="n"/>
      <c r="AD289" s="45" t="n"/>
      <c r="AE289" s="54">
        <f>AB289+N(AC289)-N(AD289)</f>
        <v/>
      </c>
      <c r="AF289" s="20">
        <f>IF(ABS((D289+H289+L289+P289+T289+X289+AB289)+(N(E289)+N(I289)+N(M289)+N(Q289)+N(U289)+N(Y289)+N(AC289))-(N(F289)+N(J289)+N(N289)+N(R289)+N(V289)+N(Z289)+N(AD289))-(G289+K289+O289+S289+W289+AA289+AE289))&lt;0.0001,"OK","ОШИБКА")</f>
        <v/>
      </c>
    </row>
    <row r="290">
      <c r="A290" s="42" t="n">
        <v>46509</v>
      </c>
      <c r="B290" s="37" t="inlineStr">
        <is>
          <t>ВС</t>
        </is>
      </c>
      <c r="C290" s="11" t="n"/>
      <c r="D290" s="54">
        <f>G289</f>
        <v/>
      </c>
      <c r="E290" s="45" t="n"/>
      <c r="F290" s="45" t="n"/>
      <c r="G290" s="54">
        <f>D290+N(E290)-N(F290)</f>
        <v/>
      </c>
      <c r="H290" s="54">
        <f>K289</f>
        <v/>
      </c>
      <c r="I290" s="45" t="n"/>
      <c r="J290" s="45" t="n"/>
      <c r="K290" s="54">
        <f>H290+N(I290)-N(J290)</f>
        <v/>
      </c>
      <c r="L290" s="54">
        <f>O289</f>
        <v/>
      </c>
      <c r="M290" s="45" t="n"/>
      <c r="N290" s="45" t="n"/>
      <c r="O290" s="54">
        <f>L290+N(M290)-N(N290)</f>
        <v/>
      </c>
      <c r="P290" s="54">
        <f>S289</f>
        <v/>
      </c>
      <c r="Q290" s="45" t="n"/>
      <c r="R290" s="45" t="n"/>
      <c r="S290" s="54">
        <f>P290+N(Q290)-N(R290)</f>
        <v/>
      </c>
      <c r="T290" s="54">
        <f>W289</f>
        <v/>
      </c>
      <c r="U290" s="45" t="n"/>
      <c r="V290" s="45" t="n"/>
      <c r="W290" s="54">
        <f>T290+N(U290)-N(V290)</f>
        <v/>
      </c>
      <c r="X290" s="54">
        <f>AA289</f>
        <v/>
      </c>
      <c r="Y290" s="45" t="n"/>
      <c r="Z290" s="45" t="n"/>
      <c r="AA290" s="54">
        <f>X290+N(Y290)-N(Z290)</f>
        <v/>
      </c>
      <c r="AB290" s="54">
        <f>AE289</f>
        <v/>
      </c>
      <c r="AC290" s="45" t="n"/>
      <c r="AD290" s="45" t="n"/>
      <c r="AE290" s="54">
        <f>AB290+N(AC290)-N(AD290)</f>
        <v/>
      </c>
      <c r="AF290" s="20">
        <f>IF(ABS((D290+H290+L290+P290+T290+X290+AB290)+(N(E290)+N(I290)+N(M290)+N(Q290)+N(U290)+N(Y290)+N(AC290))-(N(F290)+N(J290)+N(N290)+N(R290)+N(V290)+N(Z290)+N(AD290))-(G290+K290+O290+S290+W290+AA290+AE290))&lt;0.0001,"OK","ОШИБКА")</f>
        <v/>
      </c>
    </row>
    <row r="291">
      <c r="A291" s="42" t="n">
        <v>46510</v>
      </c>
      <c r="B291" s="37" t="inlineStr">
        <is>
          <t>ПН</t>
        </is>
      </c>
      <c r="C291" s="11" t="n"/>
      <c r="D291" s="54">
        <f>G290</f>
        <v/>
      </c>
      <c r="E291" s="45" t="n"/>
      <c r="F291" s="45" t="n"/>
      <c r="G291" s="54">
        <f>D291+N(E291)-N(F291)</f>
        <v/>
      </c>
      <c r="H291" s="54">
        <f>K290</f>
        <v/>
      </c>
      <c r="I291" s="45" t="n"/>
      <c r="J291" s="45" t="n"/>
      <c r="K291" s="54">
        <f>H291+N(I291)-N(J291)</f>
        <v/>
      </c>
      <c r="L291" s="54">
        <f>O290</f>
        <v/>
      </c>
      <c r="M291" s="45" t="n"/>
      <c r="N291" s="45" t="n"/>
      <c r="O291" s="54">
        <f>L291+N(M291)-N(N291)</f>
        <v/>
      </c>
      <c r="P291" s="54">
        <f>S290</f>
        <v/>
      </c>
      <c r="Q291" s="45" t="n"/>
      <c r="R291" s="45" t="n"/>
      <c r="S291" s="54">
        <f>P291+N(Q291)-N(R291)</f>
        <v/>
      </c>
      <c r="T291" s="54">
        <f>W290</f>
        <v/>
      </c>
      <c r="U291" s="45" t="n"/>
      <c r="V291" s="45" t="n"/>
      <c r="W291" s="54">
        <f>T291+N(U291)-N(V291)</f>
        <v/>
      </c>
      <c r="X291" s="54">
        <f>AA290</f>
        <v/>
      </c>
      <c r="Y291" s="45" t="n"/>
      <c r="Z291" s="45" t="n"/>
      <c r="AA291" s="54">
        <f>X291+N(Y291)-N(Z291)</f>
        <v/>
      </c>
      <c r="AB291" s="54">
        <f>AE290</f>
        <v/>
      </c>
      <c r="AC291" s="45" t="n"/>
      <c r="AD291" s="45" t="n"/>
      <c r="AE291" s="54">
        <f>AB291+N(AC291)-N(AD291)</f>
        <v/>
      </c>
      <c r="AF291" s="20">
        <f>IF(ABS((D291+H291+L291+P291+T291+X291+AB291)+(N(E291)+N(I291)+N(M291)+N(Q291)+N(U291)+N(Y291)+N(AC291))-(N(F291)+N(J291)+N(N291)+N(R291)+N(V291)+N(Z291)+N(AD291))-(G291+K291+O291+S291+W291+AA291+AE291))&lt;0.0001,"OK","ОШИБКА")</f>
        <v/>
      </c>
    </row>
    <row r="292">
      <c r="A292" s="42" t="n">
        <v>46511</v>
      </c>
      <c r="B292" s="37" t="inlineStr">
        <is>
          <t>ВТ</t>
        </is>
      </c>
      <c r="C292" s="11" t="n"/>
      <c r="D292" s="54">
        <f>G291</f>
        <v/>
      </c>
      <c r="E292" s="45" t="n"/>
      <c r="F292" s="45" t="n"/>
      <c r="G292" s="54">
        <f>D292+N(E292)-N(F292)</f>
        <v/>
      </c>
      <c r="H292" s="54">
        <f>K291</f>
        <v/>
      </c>
      <c r="I292" s="45" t="n"/>
      <c r="J292" s="45" t="n"/>
      <c r="K292" s="54">
        <f>H292+N(I292)-N(J292)</f>
        <v/>
      </c>
      <c r="L292" s="54">
        <f>O291</f>
        <v/>
      </c>
      <c r="M292" s="45" t="n"/>
      <c r="N292" s="45" t="n"/>
      <c r="O292" s="54">
        <f>L292+N(M292)-N(N292)</f>
        <v/>
      </c>
      <c r="P292" s="54">
        <f>S291</f>
        <v/>
      </c>
      <c r="Q292" s="45" t="n"/>
      <c r="R292" s="45" t="n"/>
      <c r="S292" s="54">
        <f>P292+N(Q292)-N(R292)</f>
        <v/>
      </c>
      <c r="T292" s="54">
        <f>W291</f>
        <v/>
      </c>
      <c r="U292" s="45" t="n"/>
      <c r="V292" s="45" t="n"/>
      <c r="W292" s="54">
        <f>T292+N(U292)-N(V292)</f>
        <v/>
      </c>
      <c r="X292" s="54">
        <f>AA291</f>
        <v/>
      </c>
      <c r="Y292" s="45" t="n"/>
      <c r="Z292" s="45" t="n"/>
      <c r="AA292" s="54">
        <f>X292+N(Y292)-N(Z292)</f>
        <v/>
      </c>
      <c r="AB292" s="54">
        <f>AE291</f>
        <v/>
      </c>
      <c r="AC292" s="45" t="n"/>
      <c r="AD292" s="45" t="n"/>
      <c r="AE292" s="54">
        <f>AB292+N(AC292)-N(AD292)</f>
        <v/>
      </c>
      <c r="AF292" s="20">
        <f>IF(ABS((D292+H292+L292+P292+T292+X292+AB292)+(N(E292)+N(I292)+N(M292)+N(Q292)+N(U292)+N(Y292)+N(AC292))-(N(F292)+N(J292)+N(N292)+N(R292)+N(V292)+N(Z292)+N(AD292))-(G292+K292+O292+S292+W292+AA292+AE292))&lt;0.0001,"OK","ОШИБКА")</f>
        <v/>
      </c>
    </row>
    <row r="293">
      <c r="A293" s="42" t="n">
        <v>46512</v>
      </c>
      <c r="B293" s="37" t="inlineStr">
        <is>
          <t>СР</t>
        </is>
      </c>
      <c r="C293" s="11" t="n"/>
      <c r="D293" s="54">
        <f>G292</f>
        <v/>
      </c>
      <c r="E293" s="45" t="n"/>
      <c r="F293" s="45" t="n"/>
      <c r="G293" s="54">
        <f>D293+N(E293)-N(F293)</f>
        <v/>
      </c>
      <c r="H293" s="54">
        <f>K292</f>
        <v/>
      </c>
      <c r="I293" s="45" t="n"/>
      <c r="J293" s="45" t="n"/>
      <c r="K293" s="54">
        <f>H293+N(I293)-N(J293)</f>
        <v/>
      </c>
      <c r="L293" s="54">
        <f>O292</f>
        <v/>
      </c>
      <c r="M293" s="45" t="n"/>
      <c r="N293" s="45" t="n"/>
      <c r="O293" s="54">
        <f>L293+N(M293)-N(N293)</f>
        <v/>
      </c>
      <c r="P293" s="54">
        <f>S292</f>
        <v/>
      </c>
      <c r="Q293" s="45" t="n"/>
      <c r="R293" s="45" t="n"/>
      <c r="S293" s="54">
        <f>P293+N(Q293)-N(R293)</f>
        <v/>
      </c>
      <c r="T293" s="54">
        <f>W292</f>
        <v/>
      </c>
      <c r="U293" s="45" t="n"/>
      <c r="V293" s="45" t="n"/>
      <c r="W293" s="54">
        <f>T293+N(U293)-N(V293)</f>
        <v/>
      </c>
      <c r="X293" s="54">
        <f>AA292</f>
        <v/>
      </c>
      <c r="Y293" s="45" t="n"/>
      <c r="Z293" s="45" t="n"/>
      <c r="AA293" s="54">
        <f>X293+N(Y293)-N(Z293)</f>
        <v/>
      </c>
      <c r="AB293" s="54">
        <f>AE292</f>
        <v/>
      </c>
      <c r="AC293" s="45" t="n"/>
      <c r="AD293" s="45" t="n"/>
      <c r="AE293" s="54">
        <f>AB293+N(AC293)-N(AD293)</f>
        <v/>
      </c>
      <c r="AF293" s="20">
        <f>IF(ABS((D293+H293+L293+P293+T293+X293+AB293)+(N(E293)+N(I293)+N(M293)+N(Q293)+N(U293)+N(Y293)+N(AC293))-(N(F293)+N(J293)+N(N293)+N(R293)+N(V293)+N(Z293)+N(AD293))-(G293+K293+O293+S293+W293+AA293+AE293))&lt;0.0001,"OK","ОШИБКА")</f>
        <v/>
      </c>
    </row>
    <row r="294">
      <c r="A294" s="42" t="n">
        <v>46513</v>
      </c>
      <c r="B294" s="37" t="inlineStr">
        <is>
          <t>ЧТ</t>
        </is>
      </c>
      <c r="C294" s="11" t="n"/>
      <c r="D294" s="54">
        <f>G293</f>
        <v/>
      </c>
      <c r="E294" s="45" t="n"/>
      <c r="F294" s="45" t="n"/>
      <c r="G294" s="54">
        <f>D294+N(E294)-N(F294)</f>
        <v/>
      </c>
      <c r="H294" s="54">
        <f>K293</f>
        <v/>
      </c>
      <c r="I294" s="45" t="n"/>
      <c r="J294" s="45" t="n"/>
      <c r="K294" s="54">
        <f>H294+N(I294)-N(J294)</f>
        <v/>
      </c>
      <c r="L294" s="54">
        <f>O293</f>
        <v/>
      </c>
      <c r="M294" s="45" t="n"/>
      <c r="N294" s="45" t="n"/>
      <c r="O294" s="54">
        <f>L294+N(M294)-N(N294)</f>
        <v/>
      </c>
      <c r="P294" s="54">
        <f>S293</f>
        <v/>
      </c>
      <c r="Q294" s="45" t="n"/>
      <c r="R294" s="45" t="n"/>
      <c r="S294" s="54">
        <f>P294+N(Q294)-N(R294)</f>
        <v/>
      </c>
      <c r="T294" s="54">
        <f>W293</f>
        <v/>
      </c>
      <c r="U294" s="45" t="n"/>
      <c r="V294" s="45" t="n"/>
      <c r="W294" s="54">
        <f>T294+N(U294)-N(V294)</f>
        <v/>
      </c>
      <c r="X294" s="54">
        <f>AA293</f>
        <v/>
      </c>
      <c r="Y294" s="45" t="n"/>
      <c r="Z294" s="45" t="n"/>
      <c r="AA294" s="54">
        <f>X294+N(Y294)-N(Z294)</f>
        <v/>
      </c>
      <c r="AB294" s="54">
        <f>AE293</f>
        <v/>
      </c>
      <c r="AC294" s="45" t="n"/>
      <c r="AD294" s="45" t="n"/>
      <c r="AE294" s="54">
        <f>AB294+N(AC294)-N(AD294)</f>
        <v/>
      </c>
      <c r="AF294" s="20">
        <f>IF(ABS((D294+H294+L294+P294+T294+X294+AB294)+(N(E294)+N(I294)+N(M294)+N(Q294)+N(U294)+N(Y294)+N(AC294))-(N(F294)+N(J294)+N(N294)+N(R294)+N(V294)+N(Z294)+N(AD294))-(G294+K294+O294+S294+W294+AA294+AE294))&lt;0.0001,"OK","ОШИБКА")</f>
        <v/>
      </c>
    </row>
    <row r="295">
      <c r="A295" s="42" t="n">
        <v>46514</v>
      </c>
      <c r="B295" s="37" t="inlineStr">
        <is>
          <t>ПТ</t>
        </is>
      </c>
      <c r="C295" s="11" t="n"/>
      <c r="D295" s="54">
        <f>G294</f>
        <v/>
      </c>
      <c r="E295" s="45" t="n"/>
      <c r="F295" s="45" t="n"/>
      <c r="G295" s="54">
        <f>D295+N(E295)-N(F295)</f>
        <v/>
      </c>
      <c r="H295" s="54">
        <f>K294</f>
        <v/>
      </c>
      <c r="I295" s="45" t="n"/>
      <c r="J295" s="45" t="n"/>
      <c r="K295" s="54">
        <f>H295+N(I295)-N(J295)</f>
        <v/>
      </c>
      <c r="L295" s="54">
        <f>O294</f>
        <v/>
      </c>
      <c r="M295" s="45" t="n"/>
      <c r="N295" s="45" t="n"/>
      <c r="O295" s="54">
        <f>L295+N(M295)-N(N295)</f>
        <v/>
      </c>
      <c r="P295" s="54">
        <f>S294</f>
        <v/>
      </c>
      <c r="Q295" s="45" t="n"/>
      <c r="R295" s="45" t="n"/>
      <c r="S295" s="54">
        <f>P295+N(Q295)-N(R295)</f>
        <v/>
      </c>
      <c r="T295" s="54">
        <f>W294</f>
        <v/>
      </c>
      <c r="U295" s="45" t="n"/>
      <c r="V295" s="45" t="n"/>
      <c r="W295" s="54">
        <f>T295+N(U295)-N(V295)</f>
        <v/>
      </c>
      <c r="X295" s="54">
        <f>AA294</f>
        <v/>
      </c>
      <c r="Y295" s="45" t="n"/>
      <c r="Z295" s="45" t="n"/>
      <c r="AA295" s="54">
        <f>X295+N(Y295)-N(Z295)</f>
        <v/>
      </c>
      <c r="AB295" s="54">
        <f>AE294</f>
        <v/>
      </c>
      <c r="AC295" s="45" t="n"/>
      <c r="AD295" s="45" t="n"/>
      <c r="AE295" s="54">
        <f>AB295+N(AC295)-N(AD295)</f>
        <v/>
      </c>
      <c r="AF295" s="20">
        <f>IF(ABS((D295+H295+L295+P295+T295+X295+AB295)+(N(E295)+N(I295)+N(M295)+N(Q295)+N(U295)+N(Y295)+N(AC295))-(N(F295)+N(J295)+N(N295)+N(R295)+N(V295)+N(Z295)+N(AD295))-(G295+K295+O295+S295+W295+AA295+AE295))&lt;0.0001,"OK","ОШИБКА")</f>
        <v/>
      </c>
    </row>
    <row r="296">
      <c r="A296" s="42" t="n">
        <v>46515</v>
      </c>
      <c r="B296" s="37" t="inlineStr">
        <is>
          <t>СБ</t>
        </is>
      </c>
      <c r="C296" s="11" t="n"/>
      <c r="D296" s="54">
        <f>G295</f>
        <v/>
      </c>
      <c r="E296" s="45" t="n"/>
      <c r="F296" s="45" t="n"/>
      <c r="G296" s="54">
        <f>D296+N(E296)-N(F296)</f>
        <v/>
      </c>
      <c r="H296" s="54">
        <f>K295</f>
        <v/>
      </c>
      <c r="I296" s="45" t="n"/>
      <c r="J296" s="45" t="n"/>
      <c r="K296" s="54">
        <f>H296+N(I296)-N(J296)</f>
        <v/>
      </c>
      <c r="L296" s="54">
        <f>O295</f>
        <v/>
      </c>
      <c r="M296" s="45" t="n"/>
      <c r="N296" s="45" t="n"/>
      <c r="O296" s="54">
        <f>L296+N(M296)-N(N296)</f>
        <v/>
      </c>
      <c r="P296" s="54">
        <f>S295</f>
        <v/>
      </c>
      <c r="Q296" s="45" t="n"/>
      <c r="R296" s="45" t="n"/>
      <c r="S296" s="54">
        <f>P296+N(Q296)-N(R296)</f>
        <v/>
      </c>
      <c r="T296" s="54">
        <f>W295</f>
        <v/>
      </c>
      <c r="U296" s="45" t="n"/>
      <c r="V296" s="45" t="n"/>
      <c r="W296" s="54">
        <f>T296+N(U296)-N(V296)</f>
        <v/>
      </c>
      <c r="X296" s="54">
        <f>AA295</f>
        <v/>
      </c>
      <c r="Y296" s="45" t="n"/>
      <c r="Z296" s="45" t="n"/>
      <c r="AA296" s="54">
        <f>X296+N(Y296)-N(Z296)</f>
        <v/>
      </c>
      <c r="AB296" s="54">
        <f>AE295</f>
        <v/>
      </c>
      <c r="AC296" s="45" t="n"/>
      <c r="AD296" s="45" t="n"/>
      <c r="AE296" s="54">
        <f>AB296+N(AC296)-N(AD296)</f>
        <v/>
      </c>
      <c r="AF296" s="20">
        <f>IF(ABS((D296+H296+L296+P296+T296+X296+AB296)+(N(E296)+N(I296)+N(M296)+N(Q296)+N(U296)+N(Y296)+N(AC296))-(N(F296)+N(J296)+N(N296)+N(R296)+N(V296)+N(Z296)+N(AD296))-(G296+K296+O296+S296+W296+AA296+AE296))&lt;0.0001,"OK","ОШИБКА")</f>
        <v/>
      </c>
    </row>
    <row r="297">
      <c r="A297" s="42" t="n">
        <v>46516</v>
      </c>
      <c r="B297" s="37" t="inlineStr">
        <is>
          <t>ВС</t>
        </is>
      </c>
      <c r="C297" s="11" t="n"/>
      <c r="D297" s="54">
        <f>G296</f>
        <v/>
      </c>
      <c r="E297" s="45" t="n"/>
      <c r="F297" s="45" t="n"/>
      <c r="G297" s="54">
        <f>D297+N(E297)-N(F297)</f>
        <v/>
      </c>
      <c r="H297" s="54">
        <f>K296</f>
        <v/>
      </c>
      <c r="I297" s="45" t="n"/>
      <c r="J297" s="45" t="n"/>
      <c r="K297" s="54">
        <f>H297+N(I297)-N(J297)</f>
        <v/>
      </c>
      <c r="L297" s="54">
        <f>O296</f>
        <v/>
      </c>
      <c r="M297" s="45" t="n"/>
      <c r="N297" s="45" t="n"/>
      <c r="O297" s="54">
        <f>L297+N(M297)-N(N297)</f>
        <v/>
      </c>
      <c r="P297" s="54">
        <f>S296</f>
        <v/>
      </c>
      <c r="Q297" s="45" t="n"/>
      <c r="R297" s="45" t="n"/>
      <c r="S297" s="54">
        <f>P297+N(Q297)-N(R297)</f>
        <v/>
      </c>
      <c r="T297" s="54">
        <f>W296</f>
        <v/>
      </c>
      <c r="U297" s="45" t="n"/>
      <c r="V297" s="45" t="n"/>
      <c r="W297" s="54">
        <f>T297+N(U297)-N(V297)</f>
        <v/>
      </c>
      <c r="X297" s="54">
        <f>AA296</f>
        <v/>
      </c>
      <c r="Y297" s="45" t="n"/>
      <c r="Z297" s="45" t="n"/>
      <c r="AA297" s="54">
        <f>X297+N(Y297)-N(Z297)</f>
        <v/>
      </c>
      <c r="AB297" s="54">
        <f>AE296</f>
        <v/>
      </c>
      <c r="AC297" s="45" t="n"/>
      <c r="AD297" s="45" t="n"/>
      <c r="AE297" s="54">
        <f>AB297+N(AC297)-N(AD297)</f>
        <v/>
      </c>
      <c r="AF297" s="20">
        <f>IF(ABS((D297+H297+L297+P297+T297+X297+AB297)+(N(E297)+N(I297)+N(M297)+N(Q297)+N(U297)+N(Y297)+N(AC297))-(N(F297)+N(J297)+N(N297)+N(R297)+N(V297)+N(Z297)+N(AD297))-(G297+K297+O297+S297+W297+AA297+AE297))&lt;0.0001,"OK","ОШИБКА")</f>
        <v/>
      </c>
    </row>
    <row r="298">
      <c r="A298" s="42" t="n">
        <v>46517</v>
      </c>
      <c r="B298" s="37" t="inlineStr">
        <is>
          <t>ПН</t>
        </is>
      </c>
      <c r="C298" s="11" t="n"/>
      <c r="D298" s="54">
        <f>G297</f>
        <v/>
      </c>
      <c r="E298" s="45" t="n"/>
      <c r="F298" s="45" t="n"/>
      <c r="G298" s="54">
        <f>D298+N(E298)-N(F298)</f>
        <v/>
      </c>
      <c r="H298" s="54">
        <f>K297</f>
        <v/>
      </c>
      <c r="I298" s="45" t="n"/>
      <c r="J298" s="45" t="n"/>
      <c r="K298" s="54">
        <f>H298+N(I298)-N(J298)</f>
        <v/>
      </c>
      <c r="L298" s="54">
        <f>O297</f>
        <v/>
      </c>
      <c r="M298" s="45" t="n"/>
      <c r="N298" s="45" t="n"/>
      <c r="O298" s="54">
        <f>L298+N(M298)-N(N298)</f>
        <v/>
      </c>
      <c r="P298" s="54">
        <f>S297</f>
        <v/>
      </c>
      <c r="Q298" s="45" t="n"/>
      <c r="R298" s="45" t="n"/>
      <c r="S298" s="54">
        <f>P298+N(Q298)-N(R298)</f>
        <v/>
      </c>
      <c r="T298" s="54">
        <f>W297</f>
        <v/>
      </c>
      <c r="U298" s="45" t="n"/>
      <c r="V298" s="45" t="n"/>
      <c r="W298" s="54">
        <f>T298+N(U298)-N(V298)</f>
        <v/>
      </c>
      <c r="X298" s="54">
        <f>AA297</f>
        <v/>
      </c>
      <c r="Y298" s="45" t="n"/>
      <c r="Z298" s="45" t="n"/>
      <c r="AA298" s="54">
        <f>X298+N(Y298)-N(Z298)</f>
        <v/>
      </c>
      <c r="AB298" s="54">
        <f>AE297</f>
        <v/>
      </c>
      <c r="AC298" s="45" t="n"/>
      <c r="AD298" s="45" t="n"/>
      <c r="AE298" s="54">
        <f>AB298+N(AC298)-N(AD298)</f>
        <v/>
      </c>
      <c r="AF298" s="20">
        <f>IF(ABS((D298+H298+L298+P298+T298+X298+AB298)+(N(E298)+N(I298)+N(M298)+N(Q298)+N(U298)+N(Y298)+N(AC298))-(N(F298)+N(J298)+N(N298)+N(R298)+N(V298)+N(Z298)+N(AD298))-(G298+K298+O298+S298+W298+AA298+AE298))&lt;0.0001,"OK","ОШИБКА")</f>
        <v/>
      </c>
    </row>
    <row r="299">
      <c r="A299" s="42" t="n">
        <v>46518</v>
      </c>
      <c r="B299" s="37" t="inlineStr">
        <is>
          <t>ВТ</t>
        </is>
      </c>
      <c r="C299" s="11" t="n"/>
      <c r="D299" s="54">
        <f>G298</f>
        <v/>
      </c>
      <c r="E299" s="45" t="n"/>
      <c r="F299" s="45" t="n"/>
      <c r="G299" s="54">
        <f>D299+N(E299)-N(F299)</f>
        <v/>
      </c>
      <c r="H299" s="54">
        <f>K298</f>
        <v/>
      </c>
      <c r="I299" s="45" t="n"/>
      <c r="J299" s="45" t="n"/>
      <c r="K299" s="54">
        <f>H299+N(I299)-N(J299)</f>
        <v/>
      </c>
      <c r="L299" s="54">
        <f>O298</f>
        <v/>
      </c>
      <c r="M299" s="45" t="n"/>
      <c r="N299" s="45" t="n"/>
      <c r="O299" s="54">
        <f>L299+N(M299)-N(N299)</f>
        <v/>
      </c>
      <c r="P299" s="54">
        <f>S298</f>
        <v/>
      </c>
      <c r="Q299" s="45" t="n"/>
      <c r="R299" s="45" t="n"/>
      <c r="S299" s="54">
        <f>P299+N(Q299)-N(R299)</f>
        <v/>
      </c>
      <c r="T299" s="54">
        <f>W298</f>
        <v/>
      </c>
      <c r="U299" s="45" t="n"/>
      <c r="V299" s="45" t="n"/>
      <c r="W299" s="54">
        <f>T299+N(U299)-N(V299)</f>
        <v/>
      </c>
      <c r="X299" s="54">
        <f>AA298</f>
        <v/>
      </c>
      <c r="Y299" s="45" t="n"/>
      <c r="Z299" s="45" t="n"/>
      <c r="AA299" s="54">
        <f>X299+N(Y299)-N(Z299)</f>
        <v/>
      </c>
      <c r="AB299" s="54">
        <f>AE298</f>
        <v/>
      </c>
      <c r="AC299" s="45" t="n"/>
      <c r="AD299" s="45" t="n"/>
      <c r="AE299" s="54">
        <f>AB299+N(AC299)-N(AD299)</f>
        <v/>
      </c>
      <c r="AF299" s="20">
        <f>IF(ABS((D299+H299+L299+P299+T299+X299+AB299)+(N(E299)+N(I299)+N(M299)+N(Q299)+N(U299)+N(Y299)+N(AC299))-(N(F299)+N(J299)+N(N299)+N(R299)+N(V299)+N(Z299)+N(AD299))-(G299+K299+O299+S299+W299+AA299+AE299))&lt;0.0001,"OK","ОШИБКА")</f>
        <v/>
      </c>
    </row>
    <row r="300">
      <c r="A300" s="42" t="n">
        <v>46519</v>
      </c>
      <c r="B300" s="37" t="inlineStr">
        <is>
          <t>СР</t>
        </is>
      </c>
      <c r="C300" s="11" t="n"/>
      <c r="D300" s="54">
        <f>G299</f>
        <v/>
      </c>
      <c r="E300" s="45" t="n"/>
      <c r="F300" s="45" t="n"/>
      <c r="G300" s="54">
        <f>D300+N(E300)-N(F300)</f>
        <v/>
      </c>
      <c r="H300" s="54">
        <f>K299</f>
        <v/>
      </c>
      <c r="I300" s="45" t="n"/>
      <c r="J300" s="45" t="n"/>
      <c r="K300" s="54">
        <f>H300+N(I300)-N(J300)</f>
        <v/>
      </c>
      <c r="L300" s="54">
        <f>O299</f>
        <v/>
      </c>
      <c r="M300" s="45" t="n"/>
      <c r="N300" s="45" t="n"/>
      <c r="O300" s="54">
        <f>L300+N(M300)-N(N300)</f>
        <v/>
      </c>
      <c r="P300" s="54">
        <f>S299</f>
        <v/>
      </c>
      <c r="Q300" s="45" t="n"/>
      <c r="R300" s="45" t="n"/>
      <c r="S300" s="54">
        <f>P300+N(Q300)-N(R300)</f>
        <v/>
      </c>
      <c r="T300" s="54">
        <f>W299</f>
        <v/>
      </c>
      <c r="U300" s="45" t="n"/>
      <c r="V300" s="45" t="n"/>
      <c r="W300" s="54">
        <f>T300+N(U300)-N(V300)</f>
        <v/>
      </c>
      <c r="X300" s="54">
        <f>AA299</f>
        <v/>
      </c>
      <c r="Y300" s="45" t="n"/>
      <c r="Z300" s="45" t="n"/>
      <c r="AA300" s="54">
        <f>X300+N(Y300)-N(Z300)</f>
        <v/>
      </c>
      <c r="AB300" s="54">
        <f>AE299</f>
        <v/>
      </c>
      <c r="AC300" s="45" t="n"/>
      <c r="AD300" s="45" t="n"/>
      <c r="AE300" s="54">
        <f>AB300+N(AC300)-N(AD300)</f>
        <v/>
      </c>
      <c r="AF300" s="20">
        <f>IF(ABS((D300+H300+L300+P300+T300+X300+AB300)+(N(E300)+N(I300)+N(M300)+N(Q300)+N(U300)+N(Y300)+N(AC300))-(N(F300)+N(J300)+N(N300)+N(R300)+N(V300)+N(Z300)+N(AD300))-(G300+K300+O300+S300+W300+AA300+AE300))&lt;0.0001,"OK","ОШИБКА")</f>
        <v/>
      </c>
    </row>
    <row r="301">
      <c r="A301" s="42" t="n">
        <v>46520</v>
      </c>
      <c r="B301" s="37" t="inlineStr">
        <is>
          <t>ЧТ</t>
        </is>
      </c>
      <c r="C301" s="11" t="n"/>
      <c r="D301" s="54">
        <f>G300</f>
        <v/>
      </c>
      <c r="E301" s="45" t="n"/>
      <c r="F301" s="45" t="n"/>
      <c r="G301" s="54">
        <f>D301+N(E301)-N(F301)</f>
        <v/>
      </c>
      <c r="H301" s="54">
        <f>K300</f>
        <v/>
      </c>
      <c r="I301" s="45" t="n"/>
      <c r="J301" s="45" t="n"/>
      <c r="K301" s="54">
        <f>H301+N(I301)-N(J301)</f>
        <v/>
      </c>
      <c r="L301" s="54">
        <f>O300</f>
        <v/>
      </c>
      <c r="M301" s="45" t="n"/>
      <c r="N301" s="45" t="n"/>
      <c r="O301" s="54">
        <f>L301+N(M301)-N(N301)</f>
        <v/>
      </c>
      <c r="P301" s="54">
        <f>S300</f>
        <v/>
      </c>
      <c r="Q301" s="45" t="n"/>
      <c r="R301" s="45" t="n"/>
      <c r="S301" s="54">
        <f>P301+N(Q301)-N(R301)</f>
        <v/>
      </c>
      <c r="T301" s="54">
        <f>W300</f>
        <v/>
      </c>
      <c r="U301" s="45" t="n"/>
      <c r="V301" s="45" t="n"/>
      <c r="W301" s="54">
        <f>T301+N(U301)-N(V301)</f>
        <v/>
      </c>
      <c r="X301" s="54">
        <f>AA300</f>
        <v/>
      </c>
      <c r="Y301" s="45" t="n"/>
      <c r="Z301" s="45" t="n"/>
      <c r="AA301" s="54">
        <f>X301+N(Y301)-N(Z301)</f>
        <v/>
      </c>
      <c r="AB301" s="54">
        <f>AE300</f>
        <v/>
      </c>
      <c r="AC301" s="45" t="n"/>
      <c r="AD301" s="45" t="n"/>
      <c r="AE301" s="54">
        <f>AB301+N(AC301)-N(AD301)</f>
        <v/>
      </c>
      <c r="AF301" s="20">
        <f>IF(ABS((D301+H301+L301+P301+T301+X301+AB301)+(N(E301)+N(I301)+N(M301)+N(Q301)+N(U301)+N(Y301)+N(AC301))-(N(F301)+N(J301)+N(N301)+N(R301)+N(V301)+N(Z301)+N(AD301))-(G301+K301+O301+S301+W301+AA301+AE301))&lt;0.0001,"OK","ОШИБКА")</f>
        <v/>
      </c>
    </row>
    <row r="302">
      <c r="A302" s="42" t="n">
        <v>46521</v>
      </c>
      <c r="B302" s="37" t="inlineStr">
        <is>
          <t>ПТ</t>
        </is>
      </c>
      <c r="C302" s="11" t="n"/>
      <c r="D302" s="54">
        <f>G301</f>
        <v/>
      </c>
      <c r="E302" s="45" t="n"/>
      <c r="F302" s="45" t="n"/>
      <c r="G302" s="54">
        <f>D302+N(E302)-N(F302)</f>
        <v/>
      </c>
      <c r="H302" s="54">
        <f>K301</f>
        <v/>
      </c>
      <c r="I302" s="45" t="n"/>
      <c r="J302" s="45" t="n"/>
      <c r="K302" s="54">
        <f>H302+N(I302)-N(J302)</f>
        <v/>
      </c>
      <c r="L302" s="54">
        <f>O301</f>
        <v/>
      </c>
      <c r="M302" s="45" t="n"/>
      <c r="N302" s="45" t="n"/>
      <c r="O302" s="54">
        <f>L302+N(M302)-N(N302)</f>
        <v/>
      </c>
      <c r="P302" s="54">
        <f>S301</f>
        <v/>
      </c>
      <c r="Q302" s="45" t="n"/>
      <c r="R302" s="45" t="n"/>
      <c r="S302" s="54">
        <f>P302+N(Q302)-N(R302)</f>
        <v/>
      </c>
      <c r="T302" s="54">
        <f>W301</f>
        <v/>
      </c>
      <c r="U302" s="45" t="n"/>
      <c r="V302" s="45" t="n"/>
      <c r="W302" s="54">
        <f>T302+N(U302)-N(V302)</f>
        <v/>
      </c>
      <c r="X302" s="54">
        <f>AA301</f>
        <v/>
      </c>
      <c r="Y302" s="45" t="n"/>
      <c r="Z302" s="45" t="n"/>
      <c r="AA302" s="54">
        <f>X302+N(Y302)-N(Z302)</f>
        <v/>
      </c>
      <c r="AB302" s="54">
        <f>AE301</f>
        <v/>
      </c>
      <c r="AC302" s="45" t="n"/>
      <c r="AD302" s="45" t="n"/>
      <c r="AE302" s="54">
        <f>AB302+N(AC302)-N(AD302)</f>
        <v/>
      </c>
      <c r="AF302" s="20">
        <f>IF(ABS((D302+H302+L302+P302+T302+X302+AB302)+(N(E302)+N(I302)+N(M302)+N(Q302)+N(U302)+N(Y302)+N(AC302))-(N(F302)+N(J302)+N(N302)+N(R302)+N(V302)+N(Z302)+N(AD302))-(G302+K302+O302+S302+W302+AA302+AE302))&lt;0.0001,"OK","ОШИБКА")</f>
        <v/>
      </c>
    </row>
    <row r="303">
      <c r="A303" s="42" t="n">
        <v>46522</v>
      </c>
      <c r="B303" s="37" t="inlineStr">
        <is>
          <t>СБ</t>
        </is>
      </c>
      <c r="C303" s="11" t="n"/>
      <c r="D303" s="54">
        <f>G302</f>
        <v/>
      </c>
      <c r="E303" s="45" t="n"/>
      <c r="F303" s="45" t="n"/>
      <c r="G303" s="54">
        <f>D303+N(E303)-N(F303)</f>
        <v/>
      </c>
      <c r="H303" s="54">
        <f>K302</f>
        <v/>
      </c>
      <c r="I303" s="45" t="n"/>
      <c r="J303" s="45" t="n"/>
      <c r="K303" s="54">
        <f>H303+N(I303)-N(J303)</f>
        <v/>
      </c>
      <c r="L303" s="54">
        <f>O302</f>
        <v/>
      </c>
      <c r="M303" s="45" t="n"/>
      <c r="N303" s="45" t="n"/>
      <c r="O303" s="54">
        <f>L303+N(M303)-N(N303)</f>
        <v/>
      </c>
      <c r="P303" s="54">
        <f>S302</f>
        <v/>
      </c>
      <c r="Q303" s="45" t="n"/>
      <c r="R303" s="45" t="n"/>
      <c r="S303" s="54">
        <f>P303+N(Q303)-N(R303)</f>
        <v/>
      </c>
      <c r="T303" s="54">
        <f>W302</f>
        <v/>
      </c>
      <c r="U303" s="45" t="n"/>
      <c r="V303" s="45" t="n"/>
      <c r="W303" s="54">
        <f>T303+N(U303)-N(V303)</f>
        <v/>
      </c>
      <c r="X303" s="54">
        <f>AA302</f>
        <v/>
      </c>
      <c r="Y303" s="45" t="n"/>
      <c r="Z303" s="45" t="n"/>
      <c r="AA303" s="54">
        <f>X303+N(Y303)-N(Z303)</f>
        <v/>
      </c>
      <c r="AB303" s="54">
        <f>AE302</f>
        <v/>
      </c>
      <c r="AC303" s="45" t="n"/>
      <c r="AD303" s="45" t="n"/>
      <c r="AE303" s="54">
        <f>AB303+N(AC303)-N(AD303)</f>
        <v/>
      </c>
      <c r="AF303" s="20">
        <f>IF(ABS((D303+H303+L303+P303+T303+X303+AB303)+(N(E303)+N(I303)+N(M303)+N(Q303)+N(U303)+N(Y303)+N(AC303))-(N(F303)+N(J303)+N(N303)+N(R303)+N(V303)+N(Z303)+N(AD303))-(G303+K303+O303+S303+W303+AA303+AE303))&lt;0.0001,"OK","ОШИБКА")</f>
        <v/>
      </c>
    </row>
    <row r="304">
      <c r="A304" s="42" t="n">
        <v>46523</v>
      </c>
      <c r="B304" s="37" t="inlineStr">
        <is>
          <t>ВС</t>
        </is>
      </c>
      <c r="C304" s="11" t="n"/>
      <c r="D304" s="54">
        <f>G303</f>
        <v/>
      </c>
      <c r="E304" s="45" t="n"/>
      <c r="F304" s="45" t="n"/>
      <c r="G304" s="54">
        <f>D304+N(E304)-N(F304)</f>
        <v/>
      </c>
      <c r="H304" s="54">
        <f>K303</f>
        <v/>
      </c>
      <c r="I304" s="45" t="n"/>
      <c r="J304" s="45" t="n"/>
      <c r="K304" s="54">
        <f>H304+N(I304)-N(J304)</f>
        <v/>
      </c>
      <c r="L304" s="54">
        <f>O303</f>
        <v/>
      </c>
      <c r="M304" s="45" t="n"/>
      <c r="N304" s="45" t="n"/>
      <c r="O304" s="54">
        <f>L304+N(M304)-N(N304)</f>
        <v/>
      </c>
      <c r="P304" s="54">
        <f>S303</f>
        <v/>
      </c>
      <c r="Q304" s="45" t="n"/>
      <c r="R304" s="45" t="n"/>
      <c r="S304" s="54">
        <f>P304+N(Q304)-N(R304)</f>
        <v/>
      </c>
      <c r="T304" s="54">
        <f>W303</f>
        <v/>
      </c>
      <c r="U304" s="45" t="n"/>
      <c r="V304" s="45" t="n"/>
      <c r="W304" s="54">
        <f>T304+N(U304)-N(V304)</f>
        <v/>
      </c>
      <c r="X304" s="54">
        <f>AA303</f>
        <v/>
      </c>
      <c r="Y304" s="45" t="n"/>
      <c r="Z304" s="45" t="n"/>
      <c r="AA304" s="54">
        <f>X304+N(Y304)-N(Z304)</f>
        <v/>
      </c>
      <c r="AB304" s="54">
        <f>AE303</f>
        <v/>
      </c>
      <c r="AC304" s="45" t="n"/>
      <c r="AD304" s="45" t="n"/>
      <c r="AE304" s="54">
        <f>AB304+N(AC304)-N(AD304)</f>
        <v/>
      </c>
      <c r="AF304" s="20">
        <f>IF(ABS((D304+H304+L304+P304+T304+X304+AB304)+(N(E304)+N(I304)+N(M304)+N(Q304)+N(U304)+N(Y304)+N(AC304))-(N(F304)+N(J304)+N(N304)+N(R304)+N(V304)+N(Z304)+N(AD304))-(G304+K304+O304+S304+W304+AA304+AE304))&lt;0.0001,"OK","ОШИБКА")</f>
        <v/>
      </c>
    </row>
    <row r="305">
      <c r="A305" s="42" t="n">
        <v>46524</v>
      </c>
      <c r="B305" s="37" t="inlineStr">
        <is>
          <t>ПН</t>
        </is>
      </c>
      <c r="C305" s="11" t="n"/>
      <c r="D305" s="54">
        <f>G304</f>
        <v/>
      </c>
      <c r="E305" s="45" t="n"/>
      <c r="F305" s="45" t="n"/>
      <c r="G305" s="54">
        <f>D305+N(E305)-N(F305)</f>
        <v/>
      </c>
      <c r="H305" s="54">
        <f>K304</f>
        <v/>
      </c>
      <c r="I305" s="45" t="n"/>
      <c r="J305" s="45" t="n"/>
      <c r="K305" s="54">
        <f>H305+N(I305)-N(J305)</f>
        <v/>
      </c>
      <c r="L305" s="54">
        <f>O304</f>
        <v/>
      </c>
      <c r="M305" s="45" t="n"/>
      <c r="N305" s="45" t="n"/>
      <c r="O305" s="54">
        <f>L305+N(M305)-N(N305)</f>
        <v/>
      </c>
      <c r="P305" s="54">
        <f>S304</f>
        <v/>
      </c>
      <c r="Q305" s="45" t="n"/>
      <c r="R305" s="45" t="n"/>
      <c r="S305" s="54">
        <f>P305+N(Q305)-N(R305)</f>
        <v/>
      </c>
      <c r="T305" s="54">
        <f>W304</f>
        <v/>
      </c>
      <c r="U305" s="45" t="n"/>
      <c r="V305" s="45" t="n"/>
      <c r="W305" s="54">
        <f>T305+N(U305)-N(V305)</f>
        <v/>
      </c>
      <c r="X305" s="54">
        <f>AA304</f>
        <v/>
      </c>
      <c r="Y305" s="45" t="n"/>
      <c r="Z305" s="45" t="n"/>
      <c r="AA305" s="54">
        <f>X305+N(Y305)-N(Z305)</f>
        <v/>
      </c>
      <c r="AB305" s="54">
        <f>AE304</f>
        <v/>
      </c>
      <c r="AC305" s="45" t="n"/>
      <c r="AD305" s="45" t="n"/>
      <c r="AE305" s="54">
        <f>AB305+N(AC305)-N(AD305)</f>
        <v/>
      </c>
      <c r="AF305" s="20">
        <f>IF(ABS((D305+H305+L305+P305+T305+X305+AB305)+(N(E305)+N(I305)+N(M305)+N(Q305)+N(U305)+N(Y305)+N(AC305))-(N(F305)+N(J305)+N(N305)+N(R305)+N(V305)+N(Z305)+N(AD305))-(G305+K305+O305+S305+W305+AA305+AE305))&lt;0.0001,"OK","ОШИБКА")</f>
        <v/>
      </c>
    </row>
    <row r="306">
      <c r="A306" s="42" t="n">
        <v>46525</v>
      </c>
      <c r="B306" s="37" t="inlineStr">
        <is>
          <t>ВТ</t>
        </is>
      </c>
      <c r="C306" s="11" t="n"/>
      <c r="D306" s="54">
        <f>G305</f>
        <v/>
      </c>
      <c r="E306" s="45" t="n"/>
      <c r="F306" s="45" t="n"/>
      <c r="G306" s="54">
        <f>D306+N(E306)-N(F306)</f>
        <v/>
      </c>
      <c r="H306" s="54">
        <f>K305</f>
        <v/>
      </c>
      <c r="I306" s="45" t="n"/>
      <c r="J306" s="45" t="n"/>
      <c r="K306" s="54">
        <f>H306+N(I306)-N(J306)</f>
        <v/>
      </c>
      <c r="L306" s="54">
        <f>O305</f>
        <v/>
      </c>
      <c r="M306" s="45" t="n"/>
      <c r="N306" s="45" t="n"/>
      <c r="O306" s="54">
        <f>L306+N(M306)-N(N306)</f>
        <v/>
      </c>
      <c r="P306" s="54">
        <f>S305</f>
        <v/>
      </c>
      <c r="Q306" s="45" t="n"/>
      <c r="R306" s="45" t="n"/>
      <c r="S306" s="54">
        <f>P306+N(Q306)-N(R306)</f>
        <v/>
      </c>
      <c r="T306" s="54">
        <f>W305</f>
        <v/>
      </c>
      <c r="U306" s="45" t="n"/>
      <c r="V306" s="45" t="n"/>
      <c r="W306" s="54">
        <f>T306+N(U306)-N(V306)</f>
        <v/>
      </c>
      <c r="X306" s="54">
        <f>AA305</f>
        <v/>
      </c>
      <c r="Y306" s="45" t="n"/>
      <c r="Z306" s="45" t="n"/>
      <c r="AA306" s="54">
        <f>X306+N(Y306)-N(Z306)</f>
        <v/>
      </c>
      <c r="AB306" s="54">
        <f>AE305</f>
        <v/>
      </c>
      <c r="AC306" s="45" t="n"/>
      <c r="AD306" s="45" t="n"/>
      <c r="AE306" s="54">
        <f>AB306+N(AC306)-N(AD306)</f>
        <v/>
      </c>
      <c r="AF306" s="20">
        <f>IF(ABS((D306+H306+L306+P306+T306+X306+AB306)+(N(E306)+N(I306)+N(M306)+N(Q306)+N(U306)+N(Y306)+N(AC306))-(N(F306)+N(J306)+N(N306)+N(R306)+N(V306)+N(Z306)+N(AD306))-(G306+K306+O306+S306+W306+AA306+AE306))&lt;0.0001,"OK","ОШИБКА")</f>
        <v/>
      </c>
    </row>
    <row r="307">
      <c r="A307" s="42" t="n">
        <v>46526</v>
      </c>
      <c r="B307" s="37" t="inlineStr">
        <is>
          <t>СР</t>
        </is>
      </c>
      <c r="C307" s="11" t="n"/>
      <c r="D307" s="54">
        <f>G306</f>
        <v/>
      </c>
      <c r="E307" s="45" t="n"/>
      <c r="F307" s="45" t="n"/>
      <c r="G307" s="54">
        <f>D307+N(E307)-N(F307)</f>
        <v/>
      </c>
      <c r="H307" s="54">
        <f>K306</f>
        <v/>
      </c>
      <c r="I307" s="45" t="n"/>
      <c r="J307" s="45" t="n"/>
      <c r="K307" s="54">
        <f>H307+N(I307)-N(J307)</f>
        <v/>
      </c>
      <c r="L307" s="54">
        <f>O306</f>
        <v/>
      </c>
      <c r="M307" s="45" t="n"/>
      <c r="N307" s="45" t="n"/>
      <c r="O307" s="54">
        <f>L307+N(M307)-N(N307)</f>
        <v/>
      </c>
      <c r="P307" s="54">
        <f>S306</f>
        <v/>
      </c>
      <c r="Q307" s="45" t="n"/>
      <c r="R307" s="45" t="n"/>
      <c r="S307" s="54">
        <f>P307+N(Q307)-N(R307)</f>
        <v/>
      </c>
      <c r="T307" s="54">
        <f>W306</f>
        <v/>
      </c>
      <c r="U307" s="45" t="n"/>
      <c r="V307" s="45" t="n"/>
      <c r="W307" s="54">
        <f>T307+N(U307)-N(V307)</f>
        <v/>
      </c>
      <c r="X307" s="54">
        <f>AA306</f>
        <v/>
      </c>
      <c r="Y307" s="45" t="n"/>
      <c r="Z307" s="45" t="n"/>
      <c r="AA307" s="54">
        <f>X307+N(Y307)-N(Z307)</f>
        <v/>
      </c>
      <c r="AB307" s="54">
        <f>AE306</f>
        <v/>
      </c>
      <c r="AC307" s="45" t="n"/>
      <c r="AD307" s="45" t="n"/>
      <c r="AE307" s="54">
        <f>AB307+N(AC307)-N(AD307)</f>
        <v/>
      </c>
      <c r="AF307" s="20">
        <f>IF(ABS((D307+H307+L307+P307+T307+X307+AB307)+(N(E307)+N(I307)+N(M307)+N(Q307)+N(U307)+N(Y307)+N(AC307))-(N(F307)+N(J307)+N(N307)+N(R307)+N(V307)+N(Z307)+N(AD307))-(G307+K307+O307+S307+W307+AA307+AE307))&lt;0.0001,"OK","ОШИБКА")</f>
        <v/>
      </c>
    </row>
    <row r="308">
      <c r="A308" s="42" t="n">
        <v>46527</v>
      </c>
      <c r="B308" s="37" t="inlineStr">
        <is>
          <t>ЧТ</t>
        </is>
      </c>
      <c r="C308" s="11" t="n"/>
      <c r="D308" s="54">
        <f>G307</f>
        <v/>
      </c>
      <c r="E308" s="45" t="n"/>
      <c r="F308" s="45" t="n"/>
      <c r="G308" s="54">
        <f>D308+N(E308)-N(F308)</f>
        <v/>
      </c>
      <c r="H308" s="54">
        <f>K307</f>
        <v/>
      </c>
      <c r="I308" s="45" t="n"/>
      <c r="J308" s="45" t="n"/>
      <c r="K308" s="54">
        <f>H308+N(I308)-N(J308)</f>
        <v/>
      </c>
      <c r="L308" s="54">
        <f>O307</f>
        <v/>
      </c>
      <c r="M308" s="45" t="n"/>
      <c r="N308" s="45" t="n"/>
      <c r="O308" s="54">
        <f>L308+N(M308)-N(N308)</f>
        <v/>
      </c>
      <c r="P308" s="54">
        <f>S307</f>
        <v/>
      </c>
      <c r="Q308" s="45" t="n"/>
      <c r="R308" s="45" t="n"/>
      <c r="S308" s="54">
        <f>P308+N(Q308)-N(R308)</f>
        <v/>
      </c>
      <c r="T308" s="54">
        <f>W307</f>
        <v/>
      </c>
      <c r="U308" s="45" t="n"/>
      <c r="V308" s="45" t="n"/>
      <c r="W308" s="54">
        <f>T308+N(U308)-N(V308)</f>
        <v/>
      </c>
      <c r="X308" s="54">
        <f>AA307</f>
        <v/>
      </c>
      <c r="Y308" s="45" t="n"/>
      <c r="Z308" s="45" t="n"/>
      <c r="AA308" s="54">
        <f>X308+N(Y308)-N(Z308)</f>
        <v/>
      </c>
      <c r="AB308" s="54">
        <f>AE307</f>
        <v/>
      </c>
      <c r="AC308" s="45" t="n"/>
      <c r="AD308" s="45" t="n"/>
      <c r="AE308" s="54">
        <f>AB308+N(AC308)-N(AD308)</f>
        <v/>
      </c>
      <c r="AF308" s="20">
        <f>IF(ABS((D308+H308+L308+P308+T308+X308+AB308)+(N(E308)+N(I308)+N(M308)+N(Q308)+N(U308)+N(Y308)+N(AC308))-(N(F308)+N(J308)+N(N308)+N(R308)+N(V308)+N(Z308)+N(AD308))-(G308+K308+O308+S308+W308+AA308+AE308))&lt;0.0001,"OK","ОШИБКА")</f>
        <v/>
      </c>
    </row>
    <row r="309">
      <c r="A309" s="42" t="n">
        <v>46528</v>
      </c>
      <c r="B309" s="37" t="inlineStr">
        <is>
          <t>ПТ</t>
        </is>
      </c>
      <c r="C309" s="11" t="n"/>
      <c r="D309" s="54">
        <f>G308</f>
        <v/>
      </c>
      <c r="E309" s="45" t="n"/>
      <c r="F309" s="45" t="n"/>
      <c r="G309" s="54">
        <f>D309+N(E309)-N(F309)</f>
        <v/>
      </c>
      <c r="H309" s="54">
        <f>K308</f>
        <v/>
      </c>
      <c r="I309" s="45" t="n"/>
      <c r="J309" s="45" t="n"/>
      <c r="K309" s="54">
        <f>H309+N(I309)-N(J309)</f>
        <v/>
      </c>
      <c r="L309" s="54">
        <f>O308</f>
        <v/>
      </c>
      <c r="M309" s="45" t="n"/>
      <c r="N309" s="45" t="n"/>
      <c r="O309" s="54">
        <f>L309+N(M309)-N(N309)</f>
        <v/>
      </c>
      <c r="P309" s="54">
        <f>S308</f>
        <v/>
      </c>
      <c r="Q309" s="45" t="n"/>
      <c r="R309" s="45" t="n"/>
      <c r="S309" s="54">
        <f>P309+N(Q309)-N(R309)</f>
        <v/>
      </c>
      <c r="T309" s="54">
        <f>W308</f>
        <v/>
      </c>
      <c r="U309" s="45" t="n"/>
      <c r="V309" s="45" t="n"/>
      <c r="W309" s="54">
        <f>T309+N(U309)-N(V309)</f>
        <v/>
      </c>
      <c r="X309" s="54">
        <f>AA308</f>
        <v/>
      </c>
      <c r="Y309" s="45" t="n"/>
      <c r="Z309" s="45" t="n"/>
      <c r="AA309" s="54">
        <f>X309+N(Y309)-N(Z309)</f>
        <v/>
      </c>
      <c r="AB309" s="54">
        <f>AE308</f>
        <v/>
      </c>
      <c r="AC309" s="45" t="n"/>
      <c r="AD309" s="45" t="n"/>
      <c r="AE309" s="54">
        <f>AB309+N(AC309)-N(AD309)</f>
        <v/>
      </c>
      <c r="AF309" s="20">
        <f>IF(ABS((D309+H309+L309+P309+T309+X309+AB309)+(N(E309)+N(I309)+N(M309)+N(Q309)+N(U309)+N(Y309)+N(AC309))-(N(F309)+N(J309)+N(N309)+N(R309)+N(V309)+N(Z309)+N(AD309))-(G309+K309+O309+S309+W309+AA309+AE309))&lt;0.0001,"OK","ОШИБКА")</f>
        <v/>
      </c>
    </row>
    <row r="310">
      <c r="A310" s="42" t="n">
        <v>46529</v>
      </c>
      <c r="B310" s="37" t="inlineStr">
        <is>
          <t>СБ</t>
        </is>
      </c>
      <c r="C310" s="11" t="n"/>
      <c r="D310" s="54">
        <f>G309</f>
        <v/>
      </c>
      <c r="E310" s="45" t="n"/>
      <c r="F310" s="45" t="n"/>
      <c r="G310" s="54">
        <f>D310+N(E310)-N(F310)</f>
        <v/>
      </c>
      <c r="H310" s="54">
        <f>K309</f>
        <v/>
      </c>
      <c r="I310" s="45" t="n"/>
      <c r="J310" s="45" t="n"/>
      <c r="K310" s="54">
        <f>H310+N(I310)-N(J310)</f>
        <v/>
      </c>
      <c r="L310" s="54">
        <f>O309</f>
        <v/>
      </c>
      <c r="M310" s="45" t="n"/>
      <c r="N310" s="45" t="n"/>
      <c r="O310" s="54">
        <f>L310+N(M310)-N(N310)</f>
        <v/>
      </c>
      <c r="P310" s="54">
        <f>S309</f>
        <v/>
      </c>
      <c r="Q310" s="45" t="n"/>
      <c r="R310" s="45" t="n"/>
      <c r="S310" s="54">
        <f>P310+N(Q310)-N(R310)</f>
        <v/>
      </c>
      <c r="T310" s="54">
        <f>W309</f>
        <v/>
      </c>
      <c r="U310" s="45" t="n"/>
      <c r="V310" s="45" t="n"/>
      <c r="W310" s="54">
        <f>T310+N(U310)-N(V310)</f>
        <v/>
      </c>
      <c r="X310" s="54">
        <f>AA309</f>
        <v/>
      </c>
      <c r="Y310" s="45" t="n"/>
      <c r="Z310" s="45" t="n"/>
      <c r="AA310" s="54">
        <f>X310+N(Y310)-N(Z310)</f>
        <v/>
      </c>
      <c r="AB310" s="54">
        <f>AE309</f>
        <v/>
      </c>
      <c r="AC310" s="45" t="n"/>
      <c r="AD310" s="45" t="n"/>
      <c r="AE310" s="54">
        <f>AB310+N(AC310)-N(AD310)</f>
        <v/>
      </c>
      <c r="AF310" s="20">
        <f>IF(ABS((D310+H310+L310+P310+T310+X310+AB310)+(N(E310)+N(I310)+N(M310)+N(Q310)+N(U310)+N(Y310)+N(AC310))-(N(F310)+N(J310)+N(N310)+N(R310)+N(V310)+N(Z310)+N(AD310))-(G310+K310+O310+S310+W310+AA310+AE310))&lt;0.0001,"OK","ОШИБКА")</f>
        <v/>
      </c>
    </row>
    <row r="311">
      <c r="A311" s="42" t="n">
        <v>46530</v>
      </c>
      <c r="B311" s="37" t="inlineStr">
        <is>
          <t>ВС</t>
        </is>
      </c>
      <c r="C311" s="11" t="n"/>
      <c r="D311" s="54">
        <f>G310</f>
        <v/>
      </c>
      <c r="E311" s="45" t="n"/>
      <c r="F311" s="45" t="n"/>
      <c r="G311" s="54">
        <f>D311+N(E311)-N(F311)</f>
        <v/>
      </c>
      <c r="H311" s="54">
        <f>K310</f>
        <v/>
      </c>
      <c r="I311" s="45" t="n"/>
      <c r="J311" s="45" t="n"/>
      <c r="K311" s="54">
        <f>H311+N(I311)-N(J311)</f>
        <v/>
      </c>
      <c r="L311" s="54">
        <f>O310</f>
        <v/>
      </c>
      <c r="M311" s="45" t="n"/>
      <c r="N311" s="45" t="n"/>
      <c r="O311" s="54">
        <f>L311+N(M311)-N(N311)</f>
        <v/>
      </c>
      <c r="P311" s="54">
        <f>S310</f>
        <v/>
      </c>
      <c r="Q311" s="45" t="n"/>
      <c r="R311" s="45" t="n"/>
      <c r="S311" s="54">
        <f>P311+N(Q311)-N(R311)</f>
        <v/>
      </c>
      <c r="T311" s="54">
        <f>W310</f>
        <v/>
      </c>
      <c r="U311" s="45" t="n"/>
      <c r="V311" s="45" t="n"/>
      <c r="W311" s="54">
        <f>T311+N(U311)-N(V311)</f>
        <v/>
      </c>
      <c r="X311" s="54">
        <f>AA310</f>
        <v/>
      </c>
      <c r="Y311" s="45" t="n"/>
      <c r="Z311" s="45" t="n"/>
      <c r="AA311" s="54">
        <f>X311+N(Y311)-N(Z311)</f>
        <v/>
      </c>
      <c r="AB311" s="54">
        <f>AE310</f>
        <v/>
      </c>
      <c r="AC311" s="45" t="n"/>
      <c r="AD311" s="45" t="n"/>
      <c r="AE311" s="54">
        <f>AB311+N(AC311)-N(AD311)</f>
        <v/>
      </c>
      <c r="AF311" s="20">
        <f>IF(ABS((D311+H311+L311+P311+T311+X311+AB311)+(N(E311)+N(I311)+N(M311)+N(Q311)+N(U311)+N(Y311)+N(AC311))-(N(F311)+N(J311)+N(N311)+N(R311)+N(V311)+N(Z311)+N(AD311))-(G311+K311+O311+S311+W311+AA311+AE311))&lt;0.0001,"OK","ОШИБКА")</f>
        <v/>
      </c>
    </row>
    <row r="312">
      <c r="A312" s="42" t="n">
        <v>46531</v>
      </c>
      <c r="B312" s="37" t="inlineStr">
        <is>
          <t>ПН</t>
        </is>
      </c>
      <c r="C312" s="11" t="n"/>
      <c r="D312" s="54">
        <f>G311</f>
        <v/>
      </c>
      <c r="E312" s="45" t="n"/>
      <c r="F312" s="45" t="n"/>
      <c r="G312" s="54">
        <f>D312+N(E312)-N(F312)</f>
        <v/>
      </c>
      <c r="H312" s="54">
        <f>K311</f>
        <v/>
      </c>
      <c r="I312" s="45" t="n"/>
      <c r="J312" s="45" t="n"/>
      <c r="K312" s="54">
        <f>H312+N(I312)-N(J312)</f>
        <v/>
      </c>
      <c r="L312" s="54">
        <f>O311</f>
        <v/>
      </c>
      <c r="M312" s="45" t="n"/>
      <c r="N312" s="45" t="n"/>
      <c r="O312" s="54">
        <f>L312+N(M312)-N(N312)</f>
        <v/>
      </c>
      <c r="P312" s="54">
        <f>S311</f>
        <v/>
      </c>
      <c r="Q312" s="45" t="n"/>
      <c r="R312" s="45" t="n"/>
      <c r="S312" s="54">
        <f>P312+N(Q312)-N(R312)</f>
        <v/>
      </c>
      <c r="T312" s="54">
        <f>W311</f>
        <v/>
      </c>
      <c r="U312" s="45" t="n"/>
      <c r="V312" s="45" t="n"/>
      <c r="W312" s="54">
        <f>T312+N(U312)-N(V312)</f>
        <v/>
      </c>
      <c r="X312" s="54">
        <f>AA311</f>
        <v/>
      </c>
      <c r="Y312" s="45" t="n"/>
      <c r="Z312" s="45" t="n"/>
      <c r="AA312" s="54">
        <f>X312+N(Y312)-N(Z312)</f>
        <v/>
      </c>
      <c r="AB312" s="54">
        <f>AE311</f>
        <v/>
      </c>
      <c r="AC312" s="45" t="n"/>
      <c r="AD312" s="45" t="n"/>
      <c r="AE312" s="54">
        <f>AB312+N(AC312)-N(AD312)</f>
        <v/>
      </c>
      <c r="AF312" s="20">
        <f>IF(ABS((D312+H312+L312+P312+T312+X312+AB312)+(N(E312)+N(I312)+N(M312)+N(Q312)+N(U312)+N(Y312)+N(AC312))-(N(F312)+N(J312)+N(N312)+N(R312)+N(V312)+N(Z312)+N(AD312))-(G312+K312+O312+S312+W312+AA312+AE312))&lt;0.0001,"OK","ОШИБКА")</f>
        <v/>
      </c>
    </row>
    <row r="313">
      <c r="A313" s="42" t="n">
        <v>46532</v>
      </c>
      <c r="B313" s="37" t="inlineStr">
        <is>
          <t>ВТ</t>
        </is>
      </c>
      <c r="C313" s="11" t="n"/>
      <c r="D313" s="54">
        <f>G312</f>
        <v/>
      </c>
      <c r="E313" s="45" t="n"/>
      <c r="F313" s="45" t="n"/>
      <c r="G313" s="54">
        <f>D313+N(E313)-N(F313)</f>
        <v/>
      </c>
      <c r="H313" s="54">
        <f>K312</f>
        <v/>
      </c>
      <c r="I313" s="45" t="n"/>
      <c r="J313" s="45" t="n"/>
      <c r="K313" s="54">
        <f>H313+N(I313)-N(J313)</f>
        <v/>
      </c>
      <c r="L313" s="54">
        <f>O312</f>
        <v/>
      </c>
      <c r="M313" s="45" t="n"/>
      <c r="N313" s="45" t="n"/>
      <c r="O313" s="54">
        <f>L313+N(M313)-N(N313)</f>
        <v/>
      </c>
      <c r="P313" s="54">
        <f>S312</f>
        <v/>
      </c>
      <c r="Q313" s="45" t="n"/>
      <c r="R313" s="45" t="n"/>
      <c r="S313" s="54">
        <f>P313+N(Q313)-N(R313)</f>
        <v/>
      </c>
      <c r="T313" s="54">
        <f>W312</f>
        <v/>
      </c>
      <c r="U313" s="45" t="n"/>
      <c r="V313" s="45" t="n"/>
      <c r="W313" s="54">
        <f>T313+N(U313)-N(V313)</f>
        <v/>
      </c>
      <c r="X313" s="54">
        <f>AA312</f>
        <v/>
      </c>
      <c r="Y313" s="45" t="n"/>
      <c r="Z313" s="45" t="n"/>
      <c r="AA313" s="54">
        <f>X313+N(Y313)-N(Z313)</f>
        <v/>
      </c>
      <c r="AB313" s="54">
        <f>AE312</f>
        <v/>
      </c>
      <c r="AC313" s="45" t="n"/>
      <c r="AD313" s="45" t="n"/>
      <c r="AE313" s="54">
        <f>AB313+N(AC313)-N(AD313)</f>
        <v/>
      </c>
      <c r="AF313" s="20">
        <f>IF(ABS((D313+H313+L313+P313+T313+X313+AB313)+(N(E313)+N(I313)+N(M313)+N(Q313)+N(U313)+N(Y313)+N(AC313))-(N(F313)+N(J313)+N(N313)+N(R313)+N(V313)+N(Z313)+N(AD313))-(G313+K313+O313+S313+W313+AA313+AE313))&lt;0.0001,"OK","ОШИБКА")</f>
        <v/>
      </c>
    </row>
    <row r="314">
      <c r="A314" s="42" t="n">
        <v>46533</v>
      </c>
      <c r="B314" s="37" t="inlineStr">
        <is>
          <t>СР</t>
        </is>
      </c>
      <c r="C314" s="11" t="n"/>
      <c r="D314" s="54">
        <f>G313</f>
        <v/>
      </c>
      <c r="E314" s="45" t="n"/>
      <c r="F314" s="45" t="n"/>
      <c r="G314" s="54">
        <f>D314+N(E314)-N(F314)</f>
        <v/>
      </c>
      <c r="H314" s="54">
        <f>K313</f>
        <v/>
      </c>
      <c r="I314" s="45" t="n"/>
      <c r="J314" s="45" t="n"/>
      <c r="K314" s="54">
        <f>H314+N(I314)-N(J314)</f>
        <v/>
      </c>
      <c r="L314" s="54">
        <f>O313</f>
        <v/>
      </c>
      <c r="M314" s="45" t="n"/>
      <c r="N314" s="45" t="n"/>
      <c r="O314" s="54">
        <f>L314+N(M314)-N(N314)</f>
        <v/>
      </c>
      <c r="P314" s="54">
        <f>S313</f>
        <v/>
      </c>
      <c r="Q314" s="45" t="n"/>
      <c r="R314" s="45" t="n"/>
      <c r="S314" s="54">
        <f>P314+N(Q314)-N(R314)</f>
        <v/>
      </c>
      <c r="T314" s="54">
        <f>W313</f>
        <v/>
      </c>
      <c r="U314" s="45" t="n"/>
      <c r="V314" s="45" t="n"/>
      <c r="W314" s="54">
        <f>T314+N(U314)-N(V314)</f>
        <v/>
      </c>
      <c r="X314" s="54">
        <f>AA313</f>
        <v/>
      </c>
      <c r="Y314" s="45" t="n"/>
      <c r="Z314" s="45" t="n"/>
      <c r="AA314" s="54">
        <f>X314+N(Y314)-N(Z314)</f>
        <v/>
      </c>
      <c r="AB314" s="54">
        <f>AE313</f>
        <v/>
      </c>
      <c r="AC314" s="45" t="n"/>
      <c r="AD314" s="45" t="n"/>
      <c r="AE314" s="54">
        <f>AB314+N(AC314)-N(AD314)</f>
        <v/>
      </c>
      <c r="AF314" s="20">
        <f>IF(ABS((D314+H314+L314+P314+T314+X314+AB314)+(N(E314)+N(I314)+N(M314)+N(Q314)+N(U314)+N(Y314)+N(AC314))-(N(F314)+N(J314)+N(N314)+N(R314)+N(V314)+N(Z314)+N(AD314))-(G314+K314+O314+S314+W314+AA314+AE314))&lt;0.0001,"OK","ОШИБКА")</f>
        <v/>
      </c>
    </row>
    <row r="315">
      <c r="A315" s="42" t="n">
        <v>46534</v>
      </c>
      <c r="B315" s="37" t="inlineStr">
        <is>
          <t>ЧТ</t>
        </is>
      </c>
      <c r="C315" s="11" t="n"/>
      <c r="D315" s="54">
        <f>G314</f>
        <v/>
      </c>
      <c r="E315" s="45" t="n"/>
      <c r="F315" s="45" t="n"/>
      <c r="G315" s="54">
        <f>D315+N(E315)-N(F315)</f>
        <v/>
      </c>
      <c r="H315" s="54">
        <f>K314</f>
        <v/>
      </c>
      <c r="I315" s="45" t="n"/>
      <c r="J315" s="45" t="n"/>
      <c r="K315" s="54">
        <f>H315+N(I315)-N(J315)</f>
        <v/>
      </c>
      <c r="L315" s="54">
        <f>O314</f>
        <v/>
      </c>
      <c r="M315" s="45" t="n"/>
      <c r="N315" s="45" t="n"/>
      <c r="O315" s="54">
        <f>L315+N(M315)-N(N315)</f>
        <v/>
      </c>
      <c r="P315" s="54">
        <f>S314</f>
        <v/>
      </c>
      <c r="Q315" s="45" t="n"/>
      <c r="R315" s="45" t="n"/>
      <c r="S315" s="54">
        <f>P315+N(Q315)-N(R315)</f>
        <v/>
      </c>
      <c r="T315" s="54">
        <f>W314</f>
        <v/>
      </c>
      <c r="U315" s="45" t="n"/>
      <c r="V315" s="45" t="n"/>
      <c r="W315" s="54">
        <f>T315+N(U315)-N(V315)</f>
        <v/>
      </c>
      <c r="X315" s="54">
        <f>AA314</f>
        <v/>
      </c>
      <c r="Y315" s="45" t="n"/>
      <c r="Z315" s="45" t="n"/>
      <c r="AA315" s="54">
        <f>X315+N(Y315)-N(Z315)</f>
        <v/>
      </c>
      <c r="AB315" s="54">
        <f>AE314</f>
        <v/>
      </c>
      <c r="AC315" s="45" t="n"/>
      <c r="AD315" s="45" t="n"/>
      <c r="AE315" s="54">
        <f>AB315+N(AC315)-N(AD315)</f>
        <v/>
      </c>
      <c r="AF315" s="20">
        <f>IF(ABS((D315+H315+L315+P315+T315+X315+AB315)+(N(E315)+N(I315)+N(M315)+N(Q315)+N(U315)+N(Y315)+N(AC315))-(N(F315)+N(J315)+N(N315)+N(R315)+N(V315)+N(Z315)+N(AD315))-(G315+K315+O315+S315+W315+AA315+AE315))&lt;0.0001,"OK","ОШИБКА")</f>
        <v/>
      </c>
    </row>
    <row r="316">
      <c r="A316" s="42" t="n">
        <v>46535</v>
      </c>
      <c r="B316" s="37" t="inlineStr">
        <is>
          <t>ПТ</t>
        </is>
      </c>
      <c r="C316" s="11" t="n"/>
      <c r="D316" s="54">
        <f>G315</f>
        <v/>
      </c>
      <c r="E316" s="45" t="n"/>
      <c r="F316" s="45" t="n"/>
      <c r="G316" s="54">
        <f>D316+N(E316)-N(F316)</f>
        <v/>
      </c>
      <c r="H316" s="54">
        <f>K315</f>
        <v/>
      </c>
      <c r="I316" s="45" t="n"/>
      <c r="J316" s="45" t="n"/>
      <c r="K316" s="54">
        <f>H316+N(I316)-N(J316)</f>
        <v/>
      </c>
      <c r="L316" s="54">
        <f>O315</f>
        <v/>
      </c>
      <c r="M316" s="45" t="n"/>
      <c r="N316" s="45" t="n"/>
      <c r="O316" s="54">
        <f>L316+N(M316)-N(N316)</f>
        <v/>
      </c>
      <c r="P316" s="54">
        <f>S315</f>
        <v/>
      </c>
      <c r="Q316" s="45" t="n"/>
      <c r="R316" s="45" t="n"/>
      <c r="S316" s="54">
        <f>P316+N(Q316)-N(R316)</f>
        <v/>
      </c>
      <c r="T316" s="54">
        <f>W315</f>
        <v/>
      </c>
      <c r="U316" s="45" t="n"/>
      <c r="V316" s="45" t="n"/>
      <c r="W316" s="54">
        <f>T316+N(U316)-N(V316)</f>
        <v/>
      </c>
      <c r="X316" s="54">
        <f>AA315</f>
        <v/>
      </c>
      <c r="Y316" s="45" t="n"/>
      <c r="Z316" s="45" t="n"/>
      <c r="AA316" s="54">
        <f>X316+N(Y316)-N(Z316)</f>
        <v/>
      </c>
      <c r="AB316" s="54">
        <f>AE315</f>
        <v/>
      </c>
      <c r="AC316" s="45" t="n"/>
      <c r="AD316" s="45" t="n"/>
      <c r="AE316" s="54">
        <f>AB316+N(AC316)-N(AD316)</f>
        <v/>
      </c>
      <c r="AF316" s="20">
        <f>IF(ABS((D316+H316+L316+P316+T316+X316+AB316)+(N(E316)+N(I316)+N(M316)+N(Q316)+N(U316)+N(Y316)+N(AC316))-(N(F316)+N(J316)+N(N316)+N(R316)+N(V316)+N(Z316)+N(AD316))-(G316+K316+O316+S316+W316+AA316+AE316))&lt;0.0001,"OK","ОШИБКА")</f>
        <v/>
      </c>
    </row>
    <row r="317">
      <c r="A317" s="42" t="n">
        <v>46536</v>
      </c>
      <c r="B317" s="37" t="inlineStr">
        <is>
          <t>СБ</t>
        </is>
      </c>
      <c r="C317" s="11" t="n"/>
      <c r="D317" s="54">
        <f>G316</f>
        <v/>
      </c>
      <c r="E317" s="45" t="n"/>
      <c r="F317" s="45" t="n"/>
      <c r="G317" s="54">
        <f>D317+N(E317)-N(F317)</f>
        <v/>
      </c>
      <c r="H317" s="54">
        <f>K316</f>
        <v/>
      </c>
      <c r="I317" s="45" t="n"/>
      <c r="J317" s="45" t="n"/>
      <c r="K317" s="54">
        <f>H317+N(I317)-N(J317)</f>
        <v/>
      </c>
      <c r="L317" s="54">
        <f>O316</f>
        <v/>
      </c>
      <c r="M317" s="45" t="n"/>
      <c r="N317" s="45" t="n"/>
      <c r="O317" s="54">
        <f>L317+N(M317)-N(N317)</f>
        <v/>
      </c>
      <c r="P317" s="54">
        <f>S316</f>
        <v/>
      </c>
      <c r="Q317" s="45" t="n"/>
      <c r="R317" s="45" t="n"/>
      <c r="S317" s="54">
        <f>P317+N(Q317)-N(R317)</f>
        <v/>
      </c>
      <c r="T317" s="54">
        <f>W316</f>
        <v/>
      </c>
      <c r="U317" s="45" t="n"/>
      <c r="V317" s="45" t="n"/>
      <c r="W317" s="54">
        <f>T317+N(U317)-N(V317)</f>
        <v/>
      </c>
      <c r="X317" s="54">
        <f>AA316</f>
        <v/>
      </c>
      <c r="Y317" s="45" t="n"/>
      <c r="Z317" s="45" t="n"/>
      <c r="AA317" s="54">
        <f>X317+N(Y317)-N(Z317)</f>
        <v/>
      </c>
      <c r="AB317" s="54">
        <f>AE316</f>
        <v/>
      </c>
      <c r="AC317" s="45" t="n"/>
      <c r="AD317" s="45" t="n"/>
      <c r="AE317" s="54">
        <f>AB317+N(AC317)-N(AD317)</f>
        <v/>
      </c>
      <c r="AF317" s="20">
        <f>IF(ABS((D317+H317+L317+P317+T317+X317+AB317)+(N(E317)+N(I317)+N(M317)+N(Q317)+N(U317)+N(Y317)+N(AC317))-(N(F317)+N(J317)+N(N317)+N(R317)+N(V317)+N(Z317)+N(AD317))-(G317+K317+O317+S317+W317+AA317+AE317))&lt;0.0001,"OK","ОШИБКА")</f>
        <v/>
      </c>
    </row>
    <row r="318">
      <c r="A318" s="42" t="n">
        <v>46537</v>
      </c>
      <c r="B318" s="37" t="inlineStr">
        <is>
          <t>ВС</t>
        </is>
      </c>
      <c r="C318" s="11" t="n"/>
      <c r="D318" s="54">
        <f>G317</f>
        <v/>
      </c>
      <c r="E318" s="45" t="n"/>
      <c r="F318" s="45" t="n"/>
      <c r="G318" s="54">
        <f>D318+N(E318)-N(F318)</f>
        <v/>
      </c>
      <c r="H318" s="54">
        <f>K317</f>
        <v/>
      </c>
      <c r="I318" s="45" t="n"/>
      <c r="J318" s="45" t="n"/>
      <c r="K318" s="54">
        <f>H318+N(I318)-N(J318)</f>
        <v/>
      </c>
      <c r="L318" s="54">
        <f>O317</f>
        <v/>
      </c>
      <c r="M318" s="45" t="n"/>
      <c r="N318" s="45" t="n"/>
      <c r="O318" s="54">
        <f>L318+N(M318)-N(N318)</f>
        <v/>
      </c>
      <c r="P318" s="54">
        <f>S317</f>
        <v/>
      </c>
      <c r="Q318" s="45" t="n"/>
      <c r="R318" s="45" t="n"/>
      <c r="S318" s="54">
        <f>P318+N(Q318)-N(R318)</f>
        <v/>
      </c>
      <c r="T318" s="54">
        <f>W317</f>
        <v/>
      </c>
      <c r="U318" s="45" t="n"/>
      <c r="V318" s="45" t="n"/>
      <c r="W318" s="54">
        <f>T318+N(U318)-N(V318)</f>
        <v/>
      </c>
      <c r="X318" s="54">
        <f>AA317</f>
        <v/>
      </c>
      <c r="Y318" s="45" t="n"/>
      <c r="Z318" s="45" t="n"/>
      <c r="AA318" s="54">
        <f>X318+N(Y318)-N(Z318)</f>
        <v/>
      </c>
      <c r="AB318" s="54">
        <f>AE317</f>
        <v/>
      </c>
      <c r="AC318" s="45" t="n"/>
      <c r="AD318" s="45" t="n"/>
      <c r="AE318" s="54">
        <f>AB318+N(AC318)-N(AD318)</f>
        <v/>
      </c>
      <c r="AF318" s="20">
        <f>IF(ABS((D318+H318+L318+P318+T318+X318+AB318)+(N(E318)+N(I318)+N(M318)+N(Q318)+N(U318)+N(Y318)+N(AC318))-(N(F318)+N(J318)+N(N318)+N(R318)+N(V318)+N(Z318)+N(AD318))-(G318+K318+O318+S318+W318+AA318+AE318))&lt;0.0001,"OK","ОШИБКА")</f>
        <v/>
      </c>
    </row>
    <row r="319">
      <c r="A319" s="42" t="n">
        <v>46538</v>
      </c>
      <c r="B319" s="37" t="inlineStr">
        <is>
          <t>ПН</t>
        </is>
      </c>
      <c r="C319" s="11" t="n"/>
      <c r="D319" s="54">
        <f>G318</f>
        <v/>
      </c>
      <c r="E319" s="45" t="n"/>
      <c r="F319" s="45" t="n"/>
      <c r="G319" s="54">
        <f>D319+N(E319)-N(F319)</f>
        <v/>
      </c>
      <c r="H319" s="54">
        <f>K318</f>
        <v/>
      </c>
      <c r="I319" s="45" t="n"/>
      <c r="J319" s="45" t="n"/>
      <c r="K319" s="54">
        <f>H319+N(I319)-N(J319)</f>
        <v/>
      </c>
      <c r="L319" s="54">
        <f>O318</f>
        <v/>
      </c>
      <c r="M319" s="45" t="n"/>
      <c r="N319" s="45" t="n"/>
      <c r="O319" s="54">
        <f>L319+N(M319)-N(N319)</f>
        <v/>
      </c>
      <c r="P319" s="54">
        <f>S318</f>
        <v/>
      </c>
      <c r="Q319" s="45" t="n"/>
      <c r="R319" s="45" t="n"/>
      <c r="S319" s="54">
        <f>P319+N(Q319)-N(R319)</f>
        <v/>
      </c>
      <c r="T319" s="54">
        <f>W318</f>
        <v/>
      </c>
      <c r="U319" s="45" t="n"/>
      <c r="V319" s="45" t="n"/>
      <c r="W319" s="54">
        <f>T319+N(U319)-N(V319)</f>
        <v/>
      </c>
      <c r="X319" s="54">
        <f>AA318</f>
        <v/>
      </c>
      <c r="Y319" s="45" t="n"/>
      <c r="Z319" s="45" t="n"/>
      <c r="AA319" s="54">
        <f>X319+N(Y319)-N(Z319)</f>
        <v/>
      </c>
      <c r="AB319" s="54">
        <f>AE318</f>
        <v/>
      </c>
      <c r="AC319" s="45" t="n"/>
      <c r="AD319" s="45" t="n"/>
      <c r="AE319" s="54">
        <f>AB319+N(AC319)-N(AD319)</f>
        <v/>
      </c>
      <c r="AF319" s="20">
        <f>IF(ABS((D319+H319+L319+P319+T319+X319+AB319)+(N(E319)+N(I319)+N(M319)+N(Q319)+N(U319)+N(Y319)+N(AC319))-(N(F319)+N(J319)+N(N319)+N(R319)+N(V319)+N(Z319)+N(AD319))-(G319+K319+O319+S319+W319+AA319+AE319))&lt;0.0001,"OK","ОШИБКА")</f>
        <v/>
      </c>
    </row>
    <row r="320">
      <c r="A320" s="42" t="n">
        <v>46539</v>
      </c>
      <c r="B320" s="37" t="inlineStr">
        <is>
          <t>ВТ</t>
        </is>
      </c>
      <c r="C320" s="11" t="n"/>
      <c r="D320" s="54">
        <f>G319</f>
        <v/>
      </c>
      <c r="E320" s="45" t="n"/>
      <c r="F320" s="45" t="n"/>
      <c r="G320" s="54">
        <f>D320+N(E320)-N(F320)</f>
        <v/>
      </c>
      <c r="H320" s="54">
        <f>K319</f>
        <v/>
      </c>
      <c r="I320" s="45" t="n"/>
      <c r="J320" s="45" t="n"/>
      <c r="K320" s="54">
        <f>H320+N(I320)-N(J320)</f>
        <v/>
      </c>
      <c r="L320" s="54">
        <f>O319</f>
        <v/>
      </c>
      <c r="M320" s="45" t="n"/>
      <c r="N320" s="45" t="n"/>
      <c r="O320" s="54">
        <f>L320+N(M320)-N(N320)</f>
        <v/>
      </c>
      <c r="P320" s="54">
        <f>S319</f>
        <v/>
      </c>
      <c r="Q320" s="45" t="n"/>
      <c r="R320" s="45" t="n"/>
      <c r="S320" s="54">
        <f>P320+N(Q320)-N(R320)</f>
        <v/>
      </c>
      <c r="T320" s="54">
        <f>W319</f>
        <v/>
      </c>
      <c r="U320" s="45" t="n"/>
      <c r="V320" s="45" t="n"/>
      <c r="W320" s="54">
        <f>T320+N(U320)-N(V320)</f>
        <v/>
      </c>
      <c r="X320" s="54">
        <f>AA319</f>
        <v/>
      </c>
      <c r="Y320" s="45" t="n"/>
      <c r="Z320" s="45" t="n"/>
      <c r="AA320" s="54">
        <f>X320+N(Y320)-N(Z320)</f>
        <v/>
      </c>
      <c r="AB320" s="54">
        <f>AE319</f>
        <v/>
      </c>
      <c r="AC320" s="45" t="n"/>
      <c r="AD320" s="45" t="n"/>
      <c r="AE320" s="54">
        <f>AB320+N(AC320)-N(AD320)</f>
        <v/>
      </c>
      <c r="AF320" s="20">
        <f>IF(ABS((D320+H320+L320+P320+T320+X320+AB320)+(N(E320)+N(I320)+N(M320)+N(Q320)+N(U320)+N(Y320)+N(AC320))-(N(F320)+N(J320)+N(N320)+N(R320)+N(V320)+N(Z320)+N(AD320))-(G320+K320+O320+S320+W320+AA320+AE320))&lt;0.0001,"OK","ОШИБКА")</f>
        <v/>
      </c>
    </row>
    <row r="321">
      <c r="A321" s="42" t="n">
        <v>46540</v>
      </c>
      <c r="B321" s="37" t="inlineStr">
        <is>
          <t>СР</t>
        </is>
      </c>
      <c r="C321" s="11" t="n"/>
      <c r="D321" s="54">
        <f>G320</f>
        <v/>
      </c>
      <c r="E321" s="45" t="n"/>
      <c r="F321" s="45" t="n"/>
      <c r="G321" s="54">
        <f>D321+N(E321)-N(F321)</f>
        <v/>
      </c>
      <c r="H321" s="54">
        <f>K320</f>
        <v/>
      </c>
      <c r="I321" s="45" t="n"/>
      <c r="J321" s="45" t="n"/>
      <c r="K321" s="54">
        <f>H321+N(I321)-N(J321)</f>
        <v/>
      </c>
      <c r="L321" s="54">
        <f>O320</f>
        <v/>
      </c>
      <c r="M321" s="45" t="n"/>
      <c r="N321" s="45" t="n"/>
      <c r="O321" s="54">
        <f>L321+N(M321)-N(N321)</f>
        <v/>
      </c>
      <c r="P321" s="54">
        <f>S320</f>
        <v/>
      </c>
      <c r="Q321" s="45" t="n"/>
      <c r="R321" s="45" t="n"/>
      <c r="S321" s="54">
        <f>P321+N(Q321)-N(R321)</f>
        <v/>
      </c>
      <c r="T321" s="54">
        <f>W320</f>
        <v/>
      </c>
      <c r="U321" s="45" t="n"/>
      <c r="V321" s="45" t="n"/>
      <c r="W321" s="54">
        <f>T321+N(U321)-N(V321)</f>
        <v/>
      </c>
      <c r="X321" s="54">
        <f>AA320</f>
        <v/>
      </c>
      <c r="Y321" s="45" t="n"/>
      <c r="Z321" s="45" t="n"/>
      <c r="AA321" s="54">
        <f>X321+N(Y321)-N(Z321)</f>
        <v/>
      </c>
      <c r="AB321" s="54">
        <f>AE320</f>
        <v/>
      </c>
      <c r="AC321" s="45" t="n"/>
      <c r="AD321" s="45" t="n"/>
      <c r="AE321" s="54">
        <f>AB321+N(AC321)-N(AD321)</f>
        <v/>
      </c>
      <c r="AF321" s="20">
        <f>IF(ABS((D321+H321+L321+P321+T321+X321+AB321)+(N(E321)+N(I321)+N(M321)+N(Q321)+N(U321)+N(Y321)+N(AC321))-(N(F321)+N(J321)+N(N321)+N(R321)+N(V321)+N(Z321)+N(AD321))-(G321+K321+O321+S321+W321+AA321+AE321))&lt;0.0001,"OK","ОШИБКА")</f>
        <v/>
      </c>
    </row>
    <row r="322">
      <c r="A322" s="42" t="n">
        <v>46541</v>
      </c>
      <c r="B322" s="37" t="inlineStr">
        <is>
          <t>ЧТ</t>
        </is>
      </c>
      <c r="C322" s="11" t="n"/>
      <c r="D322" s="54">
        <f>G321</f>
        <v/>
      </c>
      <c r="E322" s="45" t="n"/>
      <c r="F322" s="45" t="n"/>
      <c r="G322" s="54">
        <f>D322+N(E322)-N(F322)</f>
        <v/>
      </c>
      <c r="H322" s="54">
        <f>K321</f>
        <v/>
      </c>
      <c r="I322" s="45" t="n"/>
      <c r="J322" s="45" t="n"/>
      <c r="K322" s="54">
        <f>H322+N(I322)-N(J322)</f>
        <v/>
      </c>
      <c r="L322" s="54">
        <f>O321</f>
        <v/>
      </c>
      <c r="M322" s="45" t="n"/>
      <c r="N322" s="45" t="n"/>
      <c r="O322" s="54">
        <f>L322+N(M322)-N(N322)</f>
        <v/>
      </c>
      <c r="P322" s="54">
        <f>S321</f>
        <v/>
      </c>
      <c r="Q322" s="45" t="n"/>
      <c r="R322" s="45" t="n"/>
      <c r="S322" s="54">
        <f>P322+N(Q322)-N(R322)</f>
        <v/>
      </c>
      <c r="T322" s="54">
        <f>W321</f>
        <v/>
      </c>
      <c r="U322" s="45" t="n"/>
      <c r="V322" s="45" t="n"/>
      <c r="W322" s="54">
        <f>T322+N(U322)-N(V322)</f>
        <v/>
      </c>
      <c r="X322" s="54">
        <f>AA321</f>
        <v/>
      </c>
      <c r="Y322" s="45" t="n"/>
      <c r="Z322" s="45" t="n"/>
      <c r="AA322" s="54">
        <f>X322+N(Y322)-N(Z322)</f>
        <v/>
      </c>
      <c r="AB322" s="54">
        <f>AE321</f>
        <v/>
      </c>
      <c r="AC322" s="45" t="n"/>
      <c r="AD322" s="45" t="n"/>
      <c r="AE322" s="54">
        <f>AB322+N(AC322)-N(AD322)</f>
        <v/>
      </c>
      <c r="AF322" s="20">
        <f>IF(ABS((D322+H322+L322+P322+T322+X322+AB322)+(N(E322)+N(I322)+N(M322)+N(Q322)+N(U322)+N(Y322)+N(AC322))-(N(F322)+N(J322)+N(N322)+N(R322)+N(V322)+N(Z322)+N(AD322))-(G322+K322+O322+S322+W322+AA322+AE322))&lt;0.0001,"OK","ОШИБКА")</f>
        <v/>
      </c>
    </row>
    <row r="323">
      <c r="A323" s="42" t="n">
        <v>46542</v>
      </c>
      <c r="B323" s="37" t="inlineStr">
        <is>
          <t>ПТ</t>
        </is>
      </c>
      <c r="C323" s="11" t="n"/>
      <c r="D323" s="54">
        <f>G322</f>
        <v/>
      </c>
      <c r="E323" s="45" t="n"/>
      <c r="F323" s="45" t="n"/>
      <c r="G323" s="54">
        <f>D323+N(E323)-N(F323)</f>
        <v/>
      </c>
      <c r="H323" s="54">
        <f>K322</f>
        <v/>
      </c>
      <c r="I323" s="45" t="n"/>
      <c r="J323" s="45" t="n"/>
      <c r="K323" s="54">
        <f>H323+N(I323)-N(J323)</f>
        <v/>
      </c>
      <c r="L323" s="54">
        <f>O322</f>
        <v/>
      </c>
      <c r="M323" s="45" t="n"/>
      <c r="N323" s="45" t="n"/>
      <c r="O323" s="54">
        <f>L323+N(M323)-N(N323)</f>
        <v/>
      </c>
      <c r="P323" s="54">
        <f>S322</f>
        <v/>
      </c>
      <c r="Q323" s="45" t="n"/>
      <c r="R323" s="45" t="n"/>
      <c r="S323" s="54">
        <f>P323+N(Q323)-N(R323)</f>
        <v/>
      </c>
      <c r="T323" s="54">
        <f>W322</f>
        <v/>
      </c>
      <c r="U323" s="45" t="n"/>
      <c r="V323" s="45" t="n"/>
      <c r="W323" s="54">
        <f>T323+N(U323)-N(V323)</f>
        <v/>
      </c>
      <c r="X323" s="54">
        <f>AA322</f>
        <v/>
      </c>
      <c r="Y323" s="45" t="n"/>
      <c r="Z323" s="45" t="n"/>
      <c r="AA323" s="54">
        <f>X323+N(Y323)-N(Z323)</f>
        <v/>
      </c>
      <c r="AB323" s="54">
        <f>AE322</f>
        <v/>
      </c>
      <c r="AC323" s="45" t="n"/>
      <c r="AD323" s="45" t="n"/>
      <c r="AE323" s="54">
        <f>AB323+N(AC323)-N(AD323)</f>
        <v/>
      </c>
      <c r="AF323" s="20">
        <f>IF(ABS((D323+H323+L323+P323+T323+X323+AB323)+(N(E323)+N(I323)+N(M323)+N(Q323)+N(U323)+N(Y323)+N(AC323))-(N(F323)+N(J323)+N(N323)+N(R323)+N(V323)+N(Z323)+N(AD323))-(G323+K323+O323+S323+W323+AA323+AE323))&lt;0.0001,"OK","ОШИБКА")</f>
        <v/>
      </c>
    </row>
    <row r="324">
      <c r="A324" s="42" t="n">
        <v>46543</v>
      </c>
      <c r="B324" s="37" t="inlineStr">
        <is>
          <t>СБ</t>
        </is>
      </c>
      <c r="C324" s="11" t="n"/>
      <c r="D324" s="54">
        <f>G323</f>
        <v/>
      </c>
      <c r="E324" s="45" t="n"/>
      <c r="F324" s="45" t="n"/>
      <c r="G324" s="54">
        <f>D324+N(E324)-N(F324)</f>
        <v/>
      </c>
      <c r="H324" s="54">
        <f>K323</f>
        <v/>
      </c>
      <c r="I324" s="45" t="n"/>
      <c r="J324" s="45" t="n"/>
      <c r="K324" s="54">
        <f>H324+N(I324)-N(J324)</f>
        <v/>
      </c>
      <c r="L324" s="54">
        <f>O323</f>
        <v/>
      </c>
      <c r="M324" s="45" t="n"/>
      <c r="N324" s="45" t="n"/>
      <c r="O324" s="54">
        <f>L324+N(M324)-N(N324)</f>
        <v/>
      </c>
      <c r="P324" s="54">
        <f>S323</f>
        <v/>
      </c>
      <c r="Q324" s="45" t="n"/>
      <c r="R324" s="45" t="n"/>
      <c r="S324" s="54">
        <f>P324+N(Q324)-N(R324)</f>
        <v/>
      </c>
      <c r="T324" s="54">
        <f>W323</f>
        <v/>
      </c>
      <c r="U324" s="45" t="n"/>
      <c r="V324" s="45" t="n"/>
      <c r="W324" s="54">
        <f>T324+N(U324)-N(V324)</f>
        <v/>
      </c>
      <c r="X324" s="54">
        <f>AA323</f>
        <v/>
      </c>
      <c r="Y324" s="45" t="n"/>
      <c r="Z324" s="45" t="n"/>
      <c r="AA324" s="54">
        <f>X324+N(Y324)-N(Z324)</f>
        <v/>
      </c>
      <c r="AB324" s="54">
        <f>AE323</f>
        <v/>
      </c>
      <c r="AC324" s="45" t="n"/>
      <c r="AD324" s="45" t="n"/>
      <c r="AE324" s="54">
        <f>AB324+N(AC324)-N(AD324)</f>
        <v/>
      </c>
      <c r="AF324" s="20">
        <f>IF(ABS((D324+H324+L324+P324+T324+X324+AB324)+(N(E324)+N(I324)+N(M324)+N(Q324)+N(U324)+N(Y324)+N(AC324))-(N(F324)+N(J324)+N(N324)+N(R324)+N(V324)+N(Z324)+N(AD324))-(G324+K324+O324+S324+W324+AA324+AE324))&lt;0.0001,"OK","ОШИБКА")</f>
        <v/>
      </c>
    </row>
    <row r="325">
      <c r="A325" s="42" t="n">
        <v>46544</v>
      </c>
      <c r="B325" s="37" t="inlineStr">
        <is>
          <t>ВС</t>
        </is>
      </c>
      <c r="C325" s="11" t="n"/>
      <c r="D325" s="54">
        <f>G324</f>
        <v/>
      </c>
      <c r="E325" s="45" t="n"/>
      <c r="F325" s="45" t="n"/>
      <c r="G325" s="54">
        <f>D325+N(E325)-N(F325)</f>
        <v/>
      </c>
      <c r="H325" s="54">
        <f>K324</f>
        <v/>
      </c>
      <c r="I325" s="45" t="n"/>
      <c r="J325" s="45" t="n"/>
      <c r="K325" s="54">
        <f>H325+N(I325)-N(J325)</f>
        <v/>
      </c>
      <c r="L325" s="54">
        <f>O324</f>
        <v/>
      </c>
      <c r="M325" s="45" t="n"/>
      <c r="N325" s="45" t="n"/>
      <c r="O325" s="54">
        <f>L325+N(M325)-N(N325)</f>
        <v/>
      </c>
      <c r="P325" s="54">
        <f>S324</f>
        <v/>
      </c>
      <c r="Q325" s="45" t="n"/>
      <c r="R325" s="45" t="n"/>
      <c r="S325" s="54">
        <f>P325+N(Q325)-N(R325)</f>
        <v/>
      </c>
      <c r="T325" s="54">
        <f>W324</f>
        <v/>
      </c>
      <c r="U325" s="45" t="n"/>
      <c r="V325" s="45" t="n"/>
      <c r="W325" s="54">
        <f>T325+N(U325)-N(V325)</f>
        <v/>
      </c>
      <c r="X325" s="54">
        <f>AA324</f>
        <v/>
      </c>
      <c r="Y325" s="45" t="n"/>
      <c r="Z325" s="45" t="n"/>
      <c r="AA325" s="54">
        <f>X325+N(Y325)-N(Z325)</f>
        <v/>
      </c>
      <c r="AB325" s="54">
        <f>AE324</f>
        <v/>
      </c>
      <c r="AC325" s="45" t="n"/>
      <c r="AD325" s="45" t="n"/>
      <c r="AE325" s="54">
        <f>AB325+N(AC325)-N(AD325)</f>
        <v/>
      </c>
      <c r="AF325" s="20">
        <f>IF(ABS((D325+H325+L325+P325+T325+X325+AB325)+(N(E325)+N(I325)+N(M325)+N(Q325)+N(U325)+N(Y325)+N(AC325))-(N(F325)+N(J325)+N(N325)+N(R325)+N(V325)+N(Z325)+N(AD325))-(G325+K325+O325+S325+W325+AA325+AE325))&lt;0.0001,"OK","ОШИБКА")</f>
        <v/>
      </c>
    </row>
    <row r="326">
      <c r="A326" s="42" t="n">
        <v>46545</v>
      </c>
      <c r="B326" s="37" t="inlineStr">
        <is>
          <t>ПН</t>
        </is>
      </c>
      <c r="C326" s="11" t="n"/>
      <c r="D326" s="54">
        <f>G325</f>
        <v/>
      </c>
      <c r="E326" s="45" t="n"/>
      <c r="F326" s="45" t="n"/>
      <c r="G326" s="54">
        <f>D326+N(E326)-N(F326)</f>
        <v/>
      </c>
      <c r="H326" s="54">
        <f>K325</f>
        <v/>
      </c>
      <c r="I326" s="45" t="n"/>
      <c r="J326" s="45" t="n"/>
      <c r="K326" s="54">
        <f>H326+N(I326)-N(J326)</f>
        <v/>
      </c>
      <c r="L326" s="54">
        <f>O325</f>
        <v/>
      </c>
      <c r="M326" s="45" t="n"/>
      <c r="N326" s="45" t="n"/>
      <c r="O326" s="54">
        <f>L326+N(M326)-N(N326)</f>
        <v/>
      </c>
      <c r="P326" s="54">
        <f>S325</f>
        <v/>
      </c>
      <c r="Q326" s="45" t="n"/>
      <c r="R326" s="45" t="n"/>
      <c r="S326" s="54">
        <f>P326+N(Q326)-N(R326)</f>
        <v/>
      </c>
      <c r="T326" s="54">
        <f>W325</f>
        <v/>
      </c>
      <c r="U326" s="45" t="n"/>
      <c r="V326" s="45" t="n"/>
      <c r="W326" s="54">
        <f>T326+N(U326)-N(V326)</f>
        <v/>
      </c>
      <c r="X326" s="54">
        <f>AA325</f>
        <v/>
      </c>
      <c r="Y326" s="45" t="n"/>
      <c r="Z326" s="45" t="n"/>
      <c r="AA326" s="54">
        <f>X326+N(Y326)-N(Z326)</f>
        <v/>
      </c>
      <c r="AB326" s="54">
        <f>AE325</f>
        <v/>
      </c>
      <c r="AC326" s="45" t="n"/>
      <c r="AD326" s="45" t="n"/>
      <c r="AE326" s="54">
        <f>AB326+N(AC326)-N(AD326)</f>
        <v/>
      </c>
      <c r="AF326" s="20">
        <f>IF(ABS((D326+H326+L326+P326+T326+X326+AB326)+(N(E326)+N(I326)+N(M326)+N(Q326)+N(U326)+N(Y326)+N(AC326))-(N(F326)+N(J326)+N(N326)+N(R326)+N(V326)+N(Z326)+N(AD326))-(G326+K326+O326+S326+W326+AA326+AE326))&lt;0.0001,"OK","ОШИБКА")</f>
        <v/>
      </c>
    </row>
    <row r="327">
      <c r="A327" s="42" t="n">
        <v>46546</v>
      </c>
      <c r="B327" s="37" t="inlineStr">
        <is>
          <t>ВТ</t>
        </is>
      </c>
      <c r="C327" s="11" t="n"/>
      <c r="D327" s="54">
        <f>G326</f>
        <v/>
      </c>
      <c r="E327" s="45" t="n"/>
      <c r="F327" s="45" t="n"/>
      <c r="G327" s="54">
        <f>D327+N(E327)-N(F327)</f>
        <v/>
      </c>
      <c r="H327" s="54">
        <f>K326</f>
        <v/>
      </c>
      <c r="I327" s="45" t="n"/>
      <c r="J327" s="45" t="n"/>
      <c r="K327" s="54">
        <f>H327+N(I327)-N(J327)</f>
        <v/>
      </c>
      <c r="L327" s="54">
        <f>O326</f>
        <v/>
      </c>
      <c r="M327" s="45" t="n"/>
      <c r="N327" s="45" t="n"/>
      <c r="O327" s="54">
        <f>L327+N(M327)-N(N327)</f>
        <v/>
      </c>
      <c r="P327" s="54">
        <f>S326</f>
        <v/>
      </c>
      <c r="Q327" s="45" t="n"/>
      <c r="R327" s="45" t="n"/>
      <c r="S327" s="54">
        <f>P327+N(Q327)-N(R327)</f>
        <v/>
      </c>
      <c r="T327" s="54">
        <f>W326</f>
        <v/>
      </c>
      <c r="U327" s="45" t="n"/>
      <c r="V327" s="45" t="n"/>
      <c r="W327" s="54">
        <f>T327+N(U327)-N(V327)</f>
        <v/>
      </c>
      <c r="X327" s="54">
        <f>AA326</f>
        <v/>
      </c>
      <c r="Y327" s="45" t="n"/>
      <c r="Z327" s="45" t="n"/>
      <c r="AA327" s="54">
        <f>X327+N(Y327)-N(Z327)</f>
        <v/>
      </c>
      <c r="AB327" s="54">
        <f>AE326</f>
        <v/>
      </c>
      <c r="AC327" s="45" t="n"/>
      <c r="AD327" s="45" t="n"/>
      <c r="AE327" s="54">
        <f>AB327+N(AC327)-N(AD327)</f>
        <v/>
      </c>
      <c r="AF327" s="20">
        <f>IF(ABS((D327+H327+L327+P327+T327+X327+AB327)+(N(E327)+N(I327)+N(M327)+N(Q327)+N(U327)+N(Y327)+N(AC327))-(N(F327)+N(J327)+N(N327)+N(R327)+N(V327)+N(Z327)+N(AD327))-(G327+K327+O327+S327+W327+AA327+AE327))&lt;0.0001,"OK","ОШИБКА")</f>
        <v/>
      </c>
    </row>
    <row r="328">
      <c r="A328" s="42" t="n">
        <v>46547</v>
      </c>
      <c r="B328" s="37" t="inlineStr">
        <is>
          <t>СР</t>
        </is>
      </c>
      <c r="C328" s="11" t="n"/>
      <c r="D328" s="54">
        <f>G327</f>
        <v/>
      </c>
      <c r="E328" s="45" t="n"/>
      <c r="F328" s="45" t="n"/>
      <c r="G328" s="54">
        <f>D328+N(E328)-N(F328)</f>
        <v/>
      </c>
      <c r="H328" s="54">
        <f>K327</f>
        <v/>
      </c>
      <c r="I328" s="45" t="n"/>
      <c r="J328" s="45" t="n"/>
      <c r="K328" s="54">
        <f>H328+N(I328)-N(J328)</f>
        <v/>
      </c>
      <c r="L328" s="54">
        <f>O327</f>
        <v/>
      </c>
      <c r="M328" s="45" t="n"/>
      <c r="N328" s="45" t="n"/>
      <c r="O328" s="54">
        <f>L328+N(M328)-N(N328)</f>
        <v/>
      </c>
      <c r="P328" s="54">
        <f>S327</f>
        <v/>
      </c>
      <c r="Q328" s="45" t="n"/>
      <c r="R328" s="45" t="n"/>
      <c r="S328" s="54">
        <f>P328+N(Q328)-N(R328)</f>
        <v/>
      </c>
      <c r="T328" s="54">
        <f>W327</f>
        <v/>
      </c>
      <c r="U328" s="45" t="n"/>
      <c r="V328" s="45" t="n"/>
      <c r="W328" s="54">
        <f>T328+N(U328)-N(V328)</f>
        <v/>
      </c>
      <c r="X328" s="54">
        <f>AA327</f>
        <v/>
      </c>
      <c r="Y328" s="45" t="n"/>
      <c r="Z328" s="45" t="n"/>
      <c r="AA328" s="54">
        <f>X328+N(Y328)-N(Z328)</f>
        <v/>
      </c>
      <c r="AB328" s="54">
        <f>AE327</f>
        <v/>
      </c>
      <c r="AC328" s="45" t="n"/>
      <c r="AD328" s="45" t="n"/>
      <c r="AE328" s="54">
        <f>AB328+N(AC328)-N(AD328)</f>
        <v/>
      </c>
      <c r="AF328" s="20">
        <f>IF(ABS((D328+H328+L328+P328+T328+X328+AB328)+(N(E328)+N(I328)+N(M328)+N(Q328)+N(U328)+N(Y328)+N(AC328))-(N(F328)+N(J328)+N(N328)+N(R328)+N(V328)+N(Z328)+N(AD328))-(G328+K328+O328+S328+W328+AA328+AE328))&lt;0.0001,"OK","ОШИБКА")</f>
        <v/>
      </c>
    </row>
    <row r="329">
      <c r="A329" s="42" t="n">
        <v>46548</v>
      </c>
      <c r="B329" s="37" t="inlineStr">
        <is>
          <t>ЧТ</t>
        </is>
      </c>
      <c r="C329" s="11" t="n"/>
      <c r="D329" s="54">
        <f>G328</f>
        <v/>
      </c>
      <c r="E329" s="45" t="n"/>
      <c r="F329" s="45" t="n"/>
      <c r="G329" s="54">
        <f>D329+N(E329)-N(F329)</f>
        <v/>
      </c>
      <c r="H329" s="54">
        <f>K328</f>
        <v/>
      </c>
      <c r="I329" s="45" t="n"/>
      <c r="J329" s="45" t="n"/>
      <c r="K329" s="54">
        <f>H329+N(I329)-N(J329)</f>
        <v/>
      </c>
      <c r="L329" s="54">
        <f>O328</f>
        <v/>
      </c>
      <c r="M329" s="45" t="n"/>
      <c r="N329" s="45" t="n"/>
      <c r="O329" s="54">
        <f>L329+N(M329)-N(N329)</f>
        <v/>
      </c>
      <c r="P329" s="54">
        <f>S328</f>
        <v/>
      </c>
      <c r="Q329" s="45" t="n"/>
      <c r="R329" s="45" t="n"/>
      <c r="S329" s="54">
        <f>P329+N(Q329)-N(R329)</f>
        <v/>
      </c>
      <c r="T329" s="54">
        <f>W328</f>
        <v/>
      </c>
      <c r="U329" s="45" t="n"/>
      <c r="V329" s="45" t="n"/>
      <c r="W329" s="54">
        <f>T329+N(U329)-N(V329)</f>
        <v/>
      </c>
      <c r="X329" s="54">
        <f>AA328</f>
        <v/>
      </c>
      <c r="Y329" s="45" t="n"/>
      <c r="Z329" s="45" t="n"/>
      <c r="AA329" s="54">
        <f>X329+N(Y329)-N(Z329)</f>
        <v/>
      </c>
      <c r="AB329" s="54">
        <f>AE328</f>
        <v/>
      </c>
      <c r="AC329" s="45" t="n"/>
      <c r="AD329" s="45" t="n"/>
      <c r="AE329" s="54">
        <f>AB329+N(AC329)-N(AD329)</f>
        <v/>
      </c>
      <c r="AF329" s="20">
        <f>IF(ABS((D329+H329+L329+P329+T329+X329+AB329)+(N(E329)+N(I329)+N(M329)+N(Q329)+N(U329)+N(Y329)+N(AC329))-(N(F329)+N(J329)+N(N329)+N(R329)+N(V329)+N(Z329)+N(AD329))-(G329+K329+O329+S329+W329+AA329+AE329))&lt;0.0001,"OK","ОШИБКА")</f>
        <v/>
      </c>
    </row>
    <row r="330">
      <c r="A330" s="42" t="n">
        <v>46549</v>
      </c>
      <c r="B330" s="37" t="inlineStr">
        <is>
          <t>ПТ</t>
        </is>
      </c>
      <c r="C330" s="11" t="n"/>
      <c r="D330" s="54">
        <f>G329</f>
        <v/>
      </c>
      <c r="E330" s="45" t="n"/>
      <c r="F330" s="45" t="n"/>
      <c r="G330" s="54">
        <f>D330+N(E330)-N(F330)</f>
        <v/>
      </c>
      <c r="H330" s="54">
        <f>K329</f>
        <v/>
      </c>
      <c r="I330" s="45" t="n"/>
      <c r="J330" s="45" t="n"/>
      <c r="K330" s="54">
        <f>H330+N(I330)-N(J330)</f>
        <v/>
      </c>
      <c r="L330" s="54">
        <f>O329</f>
        <v/>
      </c>
      <c r="M330" s="45" t="n"/>
      <c r="N330" s="45" t="n"/>
      <c r="O330" s="54">
        <f>L330+N(M330)-N(N330)</f>
        <v/>
      </c>
      <c r="P330" s="54">
        <f>S329</f>
        <v/>
      </c>
      <c r="Q330" s="45" t="n"/>
      <c r="R330" s="45" t="n"/>
      <c r="S330" s="54">
        <f>P330+N(Q330)-N(R330)</f>
        <v/>
      </c>
      <c r="T330" s="54">
        <f>W329</f>
        <v/>
      </c>
      <c r="U330" s="45" t="n"/>
      <c r="V330" s="45" t="n"/>
      <c r="W330" s="54">
        <f>T330+N(U330)-N(V330)</f>
        <v/>
      </c>
      <c r="X330" s="54">
        <f>AA329</f>
        <v/>
      </c>
      <c r="Y330" s="45" t="n"/>
      <c r="Z330" s="45" t="n"/>
      <c r="AA330" s="54">
        <f>X330+N(Y330)-N(Z330)</f>
        <v/>
      </c>
      <c r="AB330" s="54">
        <f>AE329</f>
        <v/>
      </c>
      <c r="AC330" s="45" t="n"/>
      <c r="AD330" s="45" t="n"/>
      <c r="AE330" s="54">
        <f>AB330+N(AC330)-N(AD330)</f>
        <v/>
      </c>
      <c r="AF330" s="20">
        <f>IF(ABS((D330+H330+L330+P330+T330+X330+AB330)+(N(E330)+N(I330)+N(M330)+N(Q330)+N(U330)+N(Y330)+N(AC330))-(N(F330)+N(J330)+N(N330)+N(R330)+N(V330)+N(Z330)+N(AD330))-(G330+K330+O330+S330+W330+AA330+AE330))&lt;0.0001,"OK","ОШИБКА")</f>
        <v/>
      </c>
    </row>
    <row r="331">
      <c r="A331" s="42" t="n">
        <v>46550</v>
      </c>
      <c r="B331" s="37" t="inlineStr">
        <is>
          <t>СБ</t>
        </is>
      </c>
      <c r="C331" s="11" t="n"/>
      <c r="D331" s="54">
        <f>G330</f>
        <v/>
      </c>
      <c r="E331" s="45" t="n"/>
      <c r="F331" s="45" t="n"/>
      <c r="G331" s="54">
        <f>D331+N(E331)-N(F331)</f>
        <v/>
      </c>
      <c r="H331" s="54">
        <f>K330</f>
        <v/>
      </c>
      <c r="I331" s="45" t="n"/>
      <c r="J331" s="45" t="n"/>
      <c r="K331" s="54">
        <f>H331+N(I331)-N(J331)</f>
        <v/>
      </c>
      <c r="L331" s="54">
        <f>O330</f>
        <v/>
      </c>
      <c r="M331" s="45" t="n"/>
      <c r="N331" s="45" t="n"/>
      <c r="O331" s="54">
        <f>L331+N(M331)-N(N331)</f>
        <v/>
      </c>
      <c r="P331" s="54">
        <f>S330</f>
        <v/>
      </c>
      <c r="Q331" s="45" t="n"/>
      <c r="R331" s="45" t="n"/>
      <c r="S331" s="54">
        <f>P331+N(Q331)-N(R331)</f>
        <v/>
      </c>
      <c r="T331" s="54">
        <f>W330</f>
        <v/>
      </c>
      <c r="U331" s="45" t="n"/>
      <c r="V331" s="45" t="n"/>
      <c r="W331" s="54">
        <f>T331+N(U331)-N(V331)</f>
        <v/>
      </c>
      <c r="X331" s="54">
        <f>AA330</f>
        <v/>
      </c>
      <c r="Y331" s="45" t="n"/>
      <c r="Z331" s="45" t="n"/>
      <c r="AA331" s="54">
        <f>X331+N(Y331)-N(Z331)</f>
        <v/>
      </c>
      <c r="AB331" s="54">
        <f>AE330</f>
        <v/>
      </c>
      <c r="AC331" s="45" t="n"/>
      <c r="AD331" s="45" t="n"/>
      <c r="AE331" s="54">
        <f>AB331+N(AC331)-N(AD331)</f>
        <v/>
      </c>
      <c r="AF331" s="20">
        <f>IF(ABS((D331+H331+L331+P331+T331+X331+AB331)+(N(E331)+N(I331)+N(M331)+N(Q331)+N(U331)+N(Y331)+N(AC331))-(N(F331)+N(J331)+N(N331)+N(R331)+N(V331)+N(Z331)+N(AD331))-(G331+K331+O331+S331+W331+AA331+AE331))&lt;0.0001,"OK","ОШИБКА")</f>
        <v/>
      </c>
    </row>
    <row r="332">
      <c r="A332" s="42" t="n">
        <v>46551</v>
      </c>
      <c r="B332" s="37" t="inlineStr">
        <is>
          <t>ВС</t>
        </is>
      </c>
      <c r="C332" s="11" t="n"/>
      <c r="D332" s="54">
        <f>G331</f>
        <v/>
      </c>
      <c r="E332" s="45" t="n"/>
      <c r="F332" s="45" t="n"/>
      <c r="G332" s="54">
        <f>D332+N(E332)-N(F332)</f>
        <v/>
      </c>
      <c r="H332" s="54">
        <f>K331</f>
        <v/>
      </c>
      <c r="I332" s="45" t="n"/>
      <c r="J332" s="45" t="n"/>
      <c r="K332" s="54">
        <f>H332+N(I332)-N(J332)</f>
        <v/>
      </c>
      <c r="L332" s="54">
        <f>O331</f>
        <v/>
      </c>
      <c r="M332" s="45" t="n"/>
      <c r="N332" s="45" t="n"/>
      <c r="O332" s="54">
        <f>L332+N(M332)-N(N332)</f>
        <v/>
      </c>
      <c r="P332" s="54">
        <f>S331</f>
        <v/>
      </c>
      <c r="Q332" s="45" t="n"/>
      <c r="R332" s="45" t="n"/>
      <c r="S332" s="54">
        <f>P332+N(Q332)-N(R332)</f>
        <v/>
      </c>
      <c r="T332" s="54">
        <f>W331</f>
        <v/>
      </c>
      <c r="U332" s="45" t="n"/>
      <c r="V332" s="45" t="n"/>
      <c r="W332" s="54">
        <f>T332+N(U332)-N(V332)</f>
        <v/>
      </c>
      <c r="X332" s="54">
        <f>AA331</f>
        <v/>
      </c>
      <c r="Y332" s="45" t="n"/>
      <c r="Z332" s="45" t="n"/>
      <c r="AA332" s="54">
        <f>X332+N(Y332)-N(Z332)</f>
        <v/>
      </c>
      <c r="AB332" s="54">
        <f>AE331</f>
        <v/>
      </c>
      <c r="AC332" s="45" t="n"/>
      <c r="AD332" s="45" t="n"/>
      <c r="AE332" s="54">
        <f>AB332+N(AC332)-N(AD332)</f>
        <v/>
      </c>
      <c r="AF332" s="20">
        <f>IF(ABS((D332+H332+L332+P332+T332+X332+AB332)+(N(E332)+N(I332)+N(M332)+N(Q332)+N(U332)+N(Y332)+N(AC332))-(N(F332)+N(J332)+N(N332)+N(R332)+N(V332)+N(Z332)+N(AD332))-(G332+K332+O332+S332+W332+AA332+AE332))&lt;0.0001,"OK","ОШИБКА")</f>
        <v/>
      </c>
    </row>
    <row r="333">
      <c r="A333" s="42" t="n">
        <v>46552</v>
      </c>
      <c r="B333" s="37" t="inlineStr">
        <is>
          <t>ПН</t>
        </is>
      </c>
      <c r="C333" s="11" t="n"/>
      <c r="D333" s="54">
        <f>G332</f>
        <v/>
      </c>
      <c r="E333" s="45" t="n"/>
      <c r="F333" s="45" t="n"/>
      <c r="G333" s="54">
        <f>D333+N(E333)-N(F333)</f>
        <v/>
      </c>
      <c r="H333" s="54">
        <f>K332</f>
        <v/>
      </c>
      <c r="I333" s="45" t="n"/>
      <c r="J333" s="45" t="n"/>
      <c r="K333" s="54">
        <f>H333+N(I333)-N(J333)</f>
        <v/>
      </c>
      <c r="L333" s="54">
        <f>O332</f>
        <v/>
      </c>
      <c r="M333" s="45" t="n"/>
      <c r="N333" s="45" t="n"/>
      <c r="O333" s="54">
        <f>L333+N(M333)-N(N333)</f>
        <v/>
      </c>
      <c r="P333" s="54">
        <f>S332</f>
        <v/>
      </c>
      <c r="Q333" s="45" t="n"/>
      <c r="R333" s="45" t="n"/>
      <c r="S333" s="54">
        <f>P333+N(Q333)-N(R333)</f>
        <v/>
      </c>
      <c r="T333" s="54">
        <f>W332</f>
        <v/>
      </c>
      <c r="U333" s="45" t="n"/>
      <c r="V333" s="45" t="n"/>
      <c r="W333" s="54">
        <f>T333+N(U333)-N(V333)</f>
        <v/>
      </c>
      <c r="X333" s="54">
        <f>AA332</f>
        <v/>
      </c>
      <c r="Y333" s="45" t="n"/>
      <c r="Z333" s="45" t="n"/>
      <c r="AA333" s="54">
        <f>X333+N(Y333)-N(Z333)</f>
        <v/>
      </c>
      <c r="AB333" s="54">
        <f>AE332</f>
        <v/>
      </c>
      <c r="AC333" s="45" t="n"/>
      <c r="AD333" s="45" t="n"/>
      <c r="AE333" s="54">
        <f>AB333+N(AC333)-N(AD333)</f>
        <v/>
      </c>
      <c r="AF333" s="20">
        <f>IF(ABS((D333+H333+L333+P333+T333+X333+AB333)+(N(E333)+N(I333)+N(M333)+N(Q333)+N(U333)+N(Y333)+N(AC333))-(N(F333)+N(J333)+N(N333)+N(R333)+N(V333)+N(Z333)+N(AD333))-(G333+K333+O333+S333+W333+AA333+AE333))&lt;0.0001,"OK","ОШИБКА")</f>
        <v/>
      </c>
    </row>
    <row r="334">
      <c r="A334" s="42" t="n">
        <v>46553</v>
      </c>
      <c r="B334" s="37" t="inlineStr">
        <is>
          <t>ВТ</t>
        </is>
      </c>
      <c r="C334" s="11" t="n"/>
      <c r="D334" s="54">
        <f>G333</f>
        <v/>
      </c>
      <c r="E334" s="45" t="n"/>
      <c r="F334" s="45" t="n"/>
      <c r="G334" s="54">
        <f>D334+N(E334)-N(F334)</f>
        <v/>
      </c>
      <c r="H334" s="54">
        <f>K333</f>
        <v/>
      </c>
      <c r="I334" s="45" t="n"/>
      <c r="J334" s="45" t="n"/>
      <c r="K334" s="54">
        <f>H334+N(I334)-N(J334)</f>
        <v/>
      </c>
      <c r="L334" s="54">
        <f>O333</f>
        <v/>
      </c>
      <c r="M334" s="45" t="n"/>
      <c r="N334" s="45" t="n"/>
      <c r="O334" s="54">
        <f>L334+N(M334)-N(N334)</f>
        <v/>
      </c>
      <c r="P334" s="54">
        <f>S333</f>
        <v/>
      </c>
      <c r="Q334" s="45" t="n"/>
      <c r="R334" s="45" t="n"/>
      <c r="S334" s="54">
        <f>P334+N(Q334)-N(R334)</f>
        <v/>
      </c>
      <c r="T334" s="54">
        <f>W333</f>
        <v/>
      </c>
      <c r="U334" s="45" t="n"/>
      <c r="V334" s="45" t="n"/>
      <c r="W334" s="54">
        <f>T334+N(U334)-N(V334)</f>
        <v/>
      </c>
      <c r="X334" s="54">
        <f>AA333</f>
        <v/>
      </c>
      <c r="Y334" s="45" t="n"/>
      <c r="Z334" s="45" t="n"/>
      <c r="AA334" s="54">
        <f>X334+N(Y334)-N(Z334)</f>
        <v/>
      </c>
      <c r="AB334" s="54">
        <f>AE333</f>
        <v/>
      </c>
      <c r="AC334" s="45" t="n"/>
      <c r="AD334" s="45" t="n"/>
      <c r="AE334" s="54">
        <f>AB334+N(AC334)-N(AD334)</f>
        <v/>
      </c>
      <c r="AF334" s="20">
        <f>IF(ABS((D334+H334+L334+P334+T334+X334+AB334)+(N(E334)+N(I334)+N(M334)+N(Q334)+N(U334)+N(Y334)+N(AC334))-(N(F334)+N(J334)+N(N334)+N(R334)+N(V334)+N(Z334)+N(AD334))-(G334+K334+O334+S334+W334+AA334+AE334))&lt;0.0001,"OK","ОШИБКА")</f>
        <v/>
      </c>
    </row>
    <row r="335">
      <c r="A335" s="42" t="n">
        <v>46554</v>
      </c>
      <c r="B335" s="37" t="inlineStr">
        <is>
          <t>СР</t>
        </is>
      </c>
      <c r="C335" s="11" t="n"/>
      <c r="D335" s="54">
        <f>G334</f>
        <v/>
      </c>
      <c r="E335" s="45" t="n"/>
      <c r="F335" s="45" t="n"/>
      <c r="G335" s="54">
        <f>D335+N(E335)-N(F335)</f>
        <v/>
      </c>
      <c r="H335" s="54">
        <f>K334</f>
        <v/>
      </c>
      <c r="I335" s="45" t="n"/>
      <c r="J335" s="45" t="n"/>
      <c r="K335" s="54">
        <f>H335+N(I335)-N(J335)</f>
        <v/>
      </c>
      <c r="L335" s="54">
        <f>O334</f>
        <v/>
      </c>
      <c r="M335" s="45" t="n"/>
      <c r="N335" s="45" t="n"/>
      <c r="O335" s="54">
        <f>L335+N(M335)-N(N335)</f>
        <v/>
      </c>
      <c r="P335" s="54">
        <f>S334</f>
        <v/>
      </c>
      <c r="Q335" s="45" t="n"/>
      <c r="R335" s="45" t="n"/>
      <c r="S335" s="54">
        <f>P335+N(Q335)-N(R335)</f>
        <v/>
      </c>
      <c r="T335" s="54">
        <f>W334</f>
        <v/>
      </c>
      <c r="U335" s="45" t="n"/>
      <c r="V335" s="45" t="n"/>
      <c r="W335" s="54">
        <f>T335+N(U335)-N(V335)</f>
        <v/>
      </c>
      <c r="X335" s="54">
        <f>AA334</f>
        <v/>
      </c>
      <c r="Y335" s="45" t="n"/>
      <c r="Z335" s="45" t="n"/>
      <c r="AA335" s="54">
        <f>X335+N(Y335)-N(Z335)</f>
        <v/>
      </c>
      <c r="AB335" s="54">
        <f>AE334</f>
        <v/>
      </c>
      <c r="AC335" s="45" t="n"/>
      <c r="AD335" s="45" t="n"/>
      <c r="AE335" s="54">
        <f>AB335+N(AC335)-N(AD335)</f>
        <v/>
      </c>
      <c r="AF335" s="20">
        <f>IF(ABS((D335+H335+L335+P335+T335+X335+AB335)+(N(E335)+N(I335)+N(M335)+N(Q335)+N(U335)+N(Y335)+N(AC335))-(N(F335)+N(J335)+N(N335)+N(R335)+N(V335)+N(Z335)+N(AD335))-(G335+K335+O335+S335+W335+AA335+AE335))&lt;0.0001,"OK","ОШИБКА")</f>
        <v/>
      </c>
    </row>
    <row r="336">
      <c r="A336" s="42" t="n">
        <v>46555</v>
      </c>
      <c r="B336" s="37" t="inlineStr">
        <is>
          <t>ЧТ</t>
        </is>
      </c>
      <c r="C336" s="11" t="n"/>
      <c r="D336" s="54">
        <f>G335</f>
        <v/>
      </c>
      <c r="E336" s="45" t="n"/>
      <c r="F336" s="45" t="n"/>
      <c r="G336" s="54">
        <f>D336+N(E336)-N(F336)</f>
        <v/>
      </c>
      <c r="H336" s="54">
        <f>K335</f>
        <v/>
      </c>
      <c r="I336" s="45" t="n"/>
      <c r="J336" s="45" t="n"/>
      <c r="K336" s="54">
        <f>H336+N(I336)-N(J336)</f>
        <v/>
      </c>
      <c r="L336" s="54">
        <f>O335</f>
        <v/>
      </c>
      <c r="M336" s="45" t="n"/>
      <c r="N336" s="45" t="n"/>
      <c r="O336" s="54">
        <f>L336+N(M336)-N(N336)</f>
        <v/>
      </c>
      <c r="P336" s="54">
        <f>S335</f>
        <v/>
      </c>
      <c r="Q336" s="45" t="n"/>
      <c r="R336" s="45" t="n"/>
      <c r="S336" s="54">
        <f>P336+N(Q336)-N(R336)</f>
        <v/>
      </c>
      <c r="T336" s="54">
        <f>W335</f>
        <v/>
      </c>
      <c r="U336" s="45" t="n"/>
      <c r="V336" s="45" t="n"/>
      <c r="W336" s="54">
        <f>T336+N(U336)-N(V336)</f>
        <v/>
      </c>
      <c r="X336" s="54">
        <f>AA335</f>
        <v/>
      </c>
      <c r="Y336" s="45" t="n"/>
      <c r="Z336" s="45" t="n"/>
      <c r="AA336" s="54">
        <f>X336+N(Y336)-N(Z336)</f>
        <v/>
      </c>
      <c r="AB336" s="54">
        <f>AE335</f>
        <v/>
      </c>
      <c r="AC336" s="45" t="n"/>
      <c r="AD336" s="45" t="n"/>
      <c r="AE336" s="54">
        <f>AB336+N(AC336)-N(AD336)</f>
        <v/>
      </c>
      <c r="AF336" s="20">
        <f>IF(ABS((D336+H336+L336+P336+T336+X336+AB336)+(N(E336)+N(I336)+N(M336)+N(Q336)+N(U336)+N(Y336)+N(AC336))-(N(F336)+N(J336)+N(N336)+N(R336)+N(V336)+N(Z336)+N(AD336))-(G336+K336+O336+S336+W336+AA336+AE336))&lt;0.0001,"OK","ОШИБКА")</f>
        <v/>
      </c>
    </row>
    <row r="337">
      <c r="A337" s="42" t="n">
        <v>46556</v>
      </c>
      <c r="B337" s="37" t="inlineStr">
        <is>
          <t>ПТ</t>
        </is>
      </c>
      <c r="C337" s="11" t="n"/>
      <c r="D337" s="54">
        <f>G336</f>
        <v/>
      </c>
      <c r="E337" s="45" t="n"/>
      <c r="F337" s="45" t="n"/>
      <c r="G337" s="54">
        <f>D337+N(E337)-N(F337)</f>
        <v/>
      </c>
      <c r="H337" s="54">
        <f>K336</f>
        <v/>
      </c>
      <c r="I337" s="45" t="n"/>
      <c r="J337" s="45" t="n"/>
      <c r="K337" s="54">
        <f>H337+N(I337)-N(J337)</f>
        <v/>
      </c>
      <c r="L337" s="54">
        <f>O336</f>
        <v/>
      </c>
      <c r="M337" s="45" t="n"/>
      <c r="N337" s="45" t="n"/>
      <c r="O337" s="54">
        <f>L337+N(M337)-N(N337)</f>
        <v/>
      </c>
      <c r="P337" s="54">
        <f>S336</f>
        <v/>
      </c>
      <c r="Q337" s="45" t="n"/>
      <c r="R337" s="45" t="n"/>
      <c r="S337" s="54">
        <f>P337+N(Q337)-N(R337)</f>
        <v/>
      </c>
      <c r="T337" s="54">
        <f>W336</f>
        <v/>
      </c>
      <c r="U337" s="45" t="n"/>
      <c r="V337" s="45" t="n"/>
      <c r="W337" s="54">
        <f>T337+N(U337)-N(V337)</f>
        <v/>
      </c>
      <c r="X337" s="54">
        <f>AA336</f>
        <v/>
      </c>
      <c r="Y337" s="45" t="n"/>
      <c r="Z337" s="45" t="n"/>
      <c r="AA337" s="54">
        <f>X337+N(Y337)-N(Z337)</f>
        <v/>
      </c>
      <c r="AB337" s="54">
        <f>AE336</f>
        <v/>
      </c>
      <c r="AC337" s="45" t="n"/>
      <c r="AD337" s="45" t="n"/>
      <c r="AE337" s="54">
        <f>AB337+N(AC337)-N(AD337)</f>
        <v/>
      </c>
      <c r="AF337" s="20">
        <f>IF(ABS((D337+H337+L337+P337+T337+X337+AB337)+(N(E337)+N(I337)+N(M337)+N(Q337)+N(U337)+N(Y337)+N(AC337))-(N(F337)+N(J337)+N(N337)+N(R337)+N(V337)+N(Z337)+N(AD337))-(G337+K337+O337+S337+W337+AA337+AE337))&lt;0.0001,"OK","ОШИБКА")</f>
        <v/>
      </c>
    </row>
    <row r="338">
      <c r="A338" s="42" t="n">
        <v>46557</v>
      </c>
      <c r="B338" s="37" t="inlineStr">
        <is>
          <t>СБ</t>
        </is>
      </c>
      <c r="C338" s="11" t="n"/>
      <c r="D338" s="54">
        <f>G337</f>
        <v/>
      </c>
      <c r="E338" s="45" t="n"/>
      <c r="F338" s="45" t="n"/>
      <c r="G338" s="54">
        <f>D338+N(E338)-N(F338)</f>
        <v/>
      </c>
      <c r="H338" s="54">
        <f>K337</f>
        <v/>
      </c>
      <c r="I338" s="45" t="n"/>
      <c r="J338" s="45" t="n"/>
      <c r="K338" s="54">
        <f>H338+N(I338)-N(J338)</f>
        <v/>
      </c>
      <c r="L338" s="54">
        <f>O337</f>
        <v/>
      </c>
      <c r="M338" s="45" t="n"/>
      <c r="N338" s="45" t="n"/>
      <c r="O338" s="54">
        <f>L338+N(M338)-N(N338)</f>
        <v/>
      </c>
      <c r="P338" s="54">
        <f>S337</f>
        <v/>
      </c>
      <c r="Q338" s="45" t="n"/>
      <c r="R338" s="45" t="n"/>
      <c r="S338" s="54">
        <f>P338+N(Q338)-N(R338)</f>
        <v/>
      </c>
      <c r="T338" s="54">
        <f>W337</f>
        <v/>
      </c>
      <c r="U338" s="45" t="n"/>
      <c r="V338" s="45" t="n"/>
      <c r="W338" s="54">
        <f>T338+N(U338)-N(V338)</f>
        <v/>
      </c>
      <c r="X338" s="54">
        <f>AA337</f>
        <v/>
      </c>
      <c r="Y338" s="45" t="n"/>
      <c r="Z338" s="45" t="n"/>
      <c r="AA338" s="54">
        <f>X338+N(Y338)-N(Z338)</f>
        <v/>
      </c>
      <c r="AB338" s="54">
        <f>AE337</f>
        <v/>
      </c>
      <c r="AC338" s="45" t="n"/>
      <c r="AD338" s="45" t="n"/>
      <c r="AE338" s="54">
        <f>AB338+N(AC338)-N(AD338)</f>
        <v/>
      </c>
      <c r="AF338" s="20">
        <f>IF(ABS((D338+H338+L338+P338+T338+X338+AB338)+(N(E338)+N(I338)+N(M338)+N(Q338)+N(U338)+N(Y338)+N(AC338))-(N(F338)+N(J338)+N(N338)+N(R338)+N(V338)+N(Z338)+N(AD338))-(G338+K338+O338+S338+W338+AA338+AE338))&lt;0.0001,"OK","ОШИБКА")</f>
        <v/>
      </c>
    </row>
    <row r="339">
      <c r="A339" s="42" t="n">
        <v>46558</v>
      </c>
      <c r="B339" s="37" t="inlineStr">
        <is>
          <t>ВС</t>
        </is>
      </c>
      <c r="C339" s="11" t="n"/>
      <c r="D339" s="54">
        <f>G338</f>
        <v/>
      </c>
      <c r="E339" s="45" t="n"/>
      <c r="F339" s="45" t="n"/>
      <c r="G339" s="54">
        <f>D339+N(E339)-N(F339)</f>
        <v/>
      </c>
      <c r="H339" s="54">
        <f>K338</f>
        <v/>
      </c>
      <c r="I339" s="45" t="n"/>
      <c r="J339" s="45" t="n"/>
      <c r="K339" s="54">
        <f>H339+N(I339)-N(J339)</f>
        <v/>
      </c>
      <c r="L339" s="54">
        <f>O338</f>
        <v/>
      </c>
      <c r="M339" s="45" t="n"/>
      <c r="N339" s="45" t="n"/>
      <c r="O339" s="54">
        <f>L339+N(M339)-N(N339)</f>
        <v/>
      </c>
      <c r="P339" s="54">
        <f>S338</f>
        <v/>
      </c>
      <c r="Q339" s="45" t="n"/>
      <c r="R339" s="45" t="n"/>
      <c r="S339" s="54">
        <f>P339+N(Q339)-N(R339)</f>
        <v/>
      </c>
      <c r="T339" s="54">
        <f>W338</f>
        <v/>
      </c>
      <c r="U339" s="45" t="n"/>
      <c r="V339" s="45" t="n"/>
      <c r="W339" s="54">
        <f>T339+N(U339)-N(V339)</f>
        <v/>
      </c>
      <c r="X339" s="54">
        <f>AA338</f>
        <v/>
      </c>
      <c r="Y339" s="45" t="n"/>
      <c r="Z339" s="45" t="n"/>
      <c r="AA339" s="54">
        <f>X339+N(Y339)-N(Z339)</f>
        <v/>
      </c>
      <c r="AB339" s="54">
        <f>AE338</f>
        <v/>
      </c>
      <c r="AC339" s="45" t="n"/>
      <c r="AD339" s="45" t="n"/>
      <c r="AE339" s="54">
        <f>AB339+N(AC339)-N(AD339)</f>
        <v/>
      </c>
      <c r="AF339" s="20">
        <f>IF(ABS((D339+H339+L339+P339+T339+X339+AB339)+(N(E339)+N(I339)+N(M339)+N(Q339)+N(U339)+N(Y339)+N(AC339))-(N(F339)+N(J339)+N(N339)+N(R339)+N(V339)+N(Z339)+N(AD339))-(G339+K339+O339+S339+W339+AA339+AE339))&lt;0.0001,"OK","ОШИБКА")</f>
        <v/>
      </c>
    </row>
    <row r="340">
      <c r="A340" s="42" t="n">
        <v>46559</v>
      </c>
      <c r="B340" s="37" t="inlineStr">
        <is>
          <t>ПН</t>
        </is>
      </c>
      <c r="C340" s="11" t="n"/>
      <c r="D340" s="54">
        <f>G339</f>
        <v/>
      </c>
      <c r="E340" s="45" t="n"/>
      <c r="F340" s="45" t="n"/>
      <c r="G340" s="54">
        <f>D340+N(E340)-N(F340)</f>
        <v/>
      </c>
      <c r="H340" s="54">
        <f>K339</f>
        <v/>
      </c>
      <c r="I340" s="45" t="n"/>
      <c r="J340" s="45" t="n"/>
      <c r="K340" s="54">
        <f>H340+N(I340)-N(J340)</f>
        <v/>
      </c>
      <c r="L340" s="54">
        <f>O339</f>
        <v/>
      </c>
      <c r="M340" s="45" t="n"/>
      <c r="N340" s="45" t="n"/>
      <c r="O340" s="54">
        <f>L340+N(M340)-N(N340)</f>
        <v/>
      </c>
      <c r="P340" s="54">
        <f>S339</f>
        <v/>
      </c>
      <c r="Q340" s="45" t="n"/>
      <c r="R340" s="45" t="n"/>
      <c r="S340" s="54">
        <f>P340+N(Q340)-N(R340)</f>
        <v/>
      </c>
      <c r="T340" s="54">
        <f>W339</f>
        <v/>
      </c>
      <c r="U340" s="45" t="n"/>
      <c r="V340" s="45" t="n"/>
      <c r="W340" s="54">
        <f>T340+N(U340)-N(V340)</f>
        <v/>
      </c>
      <c r="X340" s="54">
        <f>AA339</f>
        <v/>
      </c>
      <c r="Y340" s="45" t="n"/>
      <c r="Z340" s="45" t="n"/>
      <c r="AA340" s="54">
        <f>X340+N(Y340)-N(Z340)</f>
        <v/>
      </c>
      <c r="AB340" s="54">
        <f>AE339</f>
        <v/>
      </c>
      <c r="AC340" s="45" t="n"/>
      <c r="AD340" s="45" t="n"/>
      <c r="AE340" s="54">
        <f>AB340+N(AC340)-N(AD340)</f>
        <v/>
      </c>
      <c r="AF340" s="20">
        <f>IF(ABS((D340+H340+L340+P340+T340+X340+AB340)+(N(E340)+N(I340)+N(M340)+N(Q340)+N(U340)+N(Y340)+N(AC340))-(N(F340)+N(J340)+N(N340)+N(R340)+N(V340)+N(Z340)+N(AD340))-(G340+K340+O340+S340+W340+AA340+AE340))&lt;0.0001,"OK","ОШИБКА")</f>
        <v/>
      </c>
    </row>
    <row r="341">
      <c r="A341" s="42" t="n">
        <v>46560</v>
      </c>
      <c r="B341" s="37" t="inlineStr">
        <is>
          <t>ВТ</t>
        </is>
      </c>
      <c r="C341" s="11" t="n"/>
      <c r="D341" s="54">
        <f>G340</f>
        <v/>
      </c>
      <c r="E341" s="45" t="n"/>
      <c r="F341" s="45" t="n"/>
      <c r="G341" s="54">
        <f>D341+N(E341)-N(F341)</f>
        <v/>
      </c>
      <c r="H341" s="54">
        <f>K340</f>
        <v/>
      </c>
      <c r="I341" s="45" t="n"/>
      <c r="J341" s="45" t="n"/>
      <c r="K341" s="54">
        <f>H341+N(I341)-N(J341)</f>
        <v/>
      </c>
      <c r="L341" s="54">
        <f>O340</f>
        <v/>
      </c>
      <c r="M341" s="45" t="n"/>
      <c r="N341" s="45" t="n"/>
      <c r="O341" s="54">
        <f>L341+N(M341)-N(N341)</f>
        <v/>
      </c>
      <c r="P341" s="54">
        <f>S340</f>
        <v/>
      </c>
      <c r="Q341" s="45" t="n"/>
      <c r="R341" s="45" t="n"/>
      <c r="S341" s="54">
        <f>P341+N(Q341)-N(R341)</f>
        <v/>
      </c>
      <c r="T341" s="54">
        <f>W340</f>
        <v/>
      </c>
      <c r="U341" s="45" t="n"/>
      <c r="V341" s="45" t="n"/>
      <c r="W341" s="54">
        <f>T341+N(U341)-N(V341)</f>
        <v/>
      </c>
      <c r="X341" s="54">
        <f>AA340</f>
        <v/>
      </c>
      <c r="Y341" s="45" t="n"/>
      <c r="Z341" s="45" t="n"/>
      <c r="AA341" s="54">
        <f>X341+N(Y341)-N(Z341)</f>
        <v/>
      </c>
      <c r="AB341" s="54">
        <f>AE340</f>
        <v/>
      </c>
      <c r="AC341" s="45" t="n"/>
      <c r="AD341" s="45" t="n"/>
      <c r="AE341" s="54">
        <f>AB341+N(AC341)-N(AD341)</f>
        <v/>
      </c>
      <c r="AF341" s="20">
        <f>IF(ABS((D341+H341+L341+P341+T341+X341+AB341)+(N(E341)+N(I341)+N(M341)+N(Q341)+N(U341)+N(Y341)+N(AC341))-(N(F341)+N(J341)+N(N341)+N(R341)+N(V341)+N(Z341)+N(AD341))-(G341+K341+O341+S341+W341+AA341+AE341))&lt;0.0001,"OK","ОШИБКА")</f>
        <v/>
      </c>
    </row>
    <row r="342">
      <c r="A342" s="42" t="n">
        <v>46561</v>
      </c>
      <c r="B342" s="37" t="inlineStr">
        <is>
          <t>СР</t>
        </is>
      </c>
      <c r="C342" s="11" t="n"/>
      <c r="D342" s="54">
        <f>G341</f>
        <v/>
      </c>
      <c r="E342" s="45" t="n"/>
      <c r="F342" s="45" t="n"/>
      <c r="G342" s="54">
        <f>D342+N(E342)-N(F342)</f>
        <v/>
      </c>
      <c r="H342" s="54">
        <f>K341</f>
        <v/>
      </c>
      <c r="I342" s="45" t="n"/>
      <c r="J342" s="45" t="n"/>
      <c r="K342" s="54">
        <f>H342+N(I342)-N(J342)</f>
        <v/>
      </c>
      <c r="L342" s="54">
        <f>O341</f>
        <v/>
      </c>
      <c r="M342" s="45" t="n"/>
      <c r="N342" s="45" t="n"/>
      <c r="O342" s="54">
        <f>L342+N(M342)-N(N342)</f>
        <v/>
      </c>
      <c r="P342" s="54">
        <f>S341</f>
        <v/>
      </c>
      <c r="Q342" s="45" t="n"/>
      <c r="R342" s="45" t="n"/>
      <c r="S342" s="54">
        <f>P342+N(Q342)-N(R342)</f>
        <v/>
      </c>
      <c r="T342" s="54">
        <f>W341</f>
        <v/>
      </c>
      <c r="U342" s="45" t="n"/>
      <c r="V342" s="45" t="n"/>
      <c r="W342" s="54">
        <f>T342+N(U342)-N(V342)</f>
        <v/>
      </c>
      <c r="X342" s="54">
        <f>AA341</f>
        <v/>
      </c>
      <c r="Y342" s="45" t="n"/>
      <c r="Z342" s="45" t="n"/>
      <c r="AA342" s="54">
        <f>X342+N(Y342)-N(Z342)</f>
        <v/>
      </c>
      <c r="AB342" s="54">
        <f>AE341</f>
        <v/>
      </c>
      <c r="AC342" s="45" t="n"/>
      <c r="AD342" s="45" t="n"/>
      <c r="AE342" s="54">
        <f>AB342+N(AC342)-N(AD342)</f>
        <v/>
      </c>
      <c r="AF342" s="20">
        <f>IF(ABS((D342+H342+L342+P342+T342+X342+AB342)+(N(E342)+N(I342)+N(M342)+N(Q342)+N(U342)+N(Y342)+N(AC342))-(N(F342)+N(J342)+N(N342)+N(R342)+N(V342)+N(Z342)+N(AD342))-(G342+K342+O342+S342+W342+AA342+AE342))&lt;0.0001,"OK","ОШИБКА")</f>
        <v/>
      </c>
    </row>
    <row r="343">
      <c r="A343" s="42" t="n">
        <v>46562</v>
      </c>
      <c r="B343" s="37" t="inlineStr">
        <is>
          <t>ЧТ</t>
        </is>
      </c>
      <c r="C343" s="11" t="n"/>
      <c r="D343" s="54">
        <f>G342</f>
        <v/>
      </c>
      <c r="E343" s="45" t="n"/>
      <c r="F343" s="45" t="n"/>
      <c r="G343" s="54">
        <f>D343+N(E343)-N(F343)</f>
        <v/>
      </c>
      <c r="H343" s="54">
        <f>K342</f>
        <v/>
      </c>
      <c r="I343" s="45" t="n"/>
      <c r="J343" s="45" t="n"/>
      <c r="K343" s="54">
        <f>H343+N(I343)-N(J343)</f>
        <v/>
      </c>
      <c r="L343" s="54">
        <f>O342</f>
        <v/>
      </c>
      <c r="M343" s="45" t="n"/>
      <c r="N343" s="45" t="n"/>
      <c r="O343" s="54">
        <f>L343+N(M343)-N(N343)</f>
        <v/>
      </c>
      <c r="P343" s="54">
        <f>S342</f>
        <v/>
      </c>
      <c r="Q343" s="45" t="n"/>
      <c r="R343" s="45" t="n"/>
      <c r="S343" s="54">
        <f>P343+N(Q343)-N(R343)</f>
        <v/>
      </c>
      <c r="T343" s="54">
        <f>W342</f>
        <v/>
      </c>
      <c r="U343" s="45" t="n"/>
      <c r="V343" s="45" t="n"/>
      <c r="W343" s="54">
        <f>T343+N(U343)-N(V343)</f>
        <v/>
      </c>
      <c r="X343" s="54">
        <f>AA342</f>
        <v/>
      </c>
      <c r="Y343" s="45" t="n"/>
      <c r="Z343" s="45" t="n"/>
      <c r="AA343" s="54">
        <f>X343+N(Y343)-N(Z343)</f>
        <v/>
      </c>
      <c r="AB343" s="54">
        <f>AE342</f>
        <v/>
      </c>
      <c r="AC343" s="45" t="n"/>
      <c r="AD343" s="45" t="n"/>
      <c r="AE343" s="54">
        <f>AB343+N(AC343)-N(AD343)</f>
        <v/>
      </c>
      <c r="AF343" s="20">
        <f>IF(ABS((D343+H343+L343+P343+T343+X343+AB343)+(N(E343)+N(I343)+N(M343)+N(Q343)+N(U343)+N(Y343)+N(AC343))-(N(F343)+N(J343)+N(N343)+N(R343)+N(V343)+N(Z343)+N(AD343))-(G343+K343+O343+S343+W343+AA343+AE343))&lt;0.0001,"OK","ОШИБКА")</f>
        <v/>
      </c>
    </row>
    <row r="344">
      <c r="A344" s="42" t="n">
        <v>46563</v>
      </c>
      <c r="B344" s="37" t="inlineStr">
        <is>
          <t>ПТ</t>
        </is>
      </c>
      <c r="C344" s="11" t="n"/>
      <c r="D344" s="54">
        <f>G343</f>
        <v/>
      </c>
      <c r="E344" s="45" t="n"/>
      <c r="F344" s="45" t="n"/>
      <c r="G344" s="54">
        <f>D344+N(E344)-N(F344)</f>
        <v/>
      </c>
      <c r="H344" s="54">
        <f>K343</f>
        <v/>
      </c>
      <c r="I344" s="45" t="n"/>
      <c r="J344" s="45" t="n"/>
      <c r="K344" s="54">
        <f>H344+N(I344)-N(J344)</f>
        <v/>
      </c>
      <c r="L344" s="54">
        <f>O343</f>
        <v/>
      </c>
      <c r="M344" s="45" t="n"/>
      <c r="N344" s="45" t="n"/>
      <c r="O344" s="54">
        <f>L344+N(M344)-N(N344)</f>
        <v/>
      </c>
      <c r="P344" s="54">
        <f>S343</f>
        <v/>
      </c>
      <c r="Q344" s="45" t="n"/>
      <c r="R344" s="45" t="n"/>
      <c r="S344" s="54">
        <f>P344+N(Q344)-N(R344)</f>
        <v/>
      </c>
      <c r="T344" s="54">
        <f>W343</f>
        <v/>
      </c>
      <c r="U344" s="45" t="n"/>
      <c r="V344" s="45" t="n"/>
      <c r="W344" s="54">
        <f>T344+N(U344)-N(V344)</f>
        <v/>
      </c>
      <c r="X344" s="54">
        <f>AA343</f>
        <v/>
      </c>
      <c r="Y344" s="45" t="n"/>
      <c r="Z344" s="45" t="n"/>
      <c r="AA344" s="54">
        <f>X344+N(Y344)-N(Z344)</f>
        <v/>
      </c>
      <c r="AB344" s="54">
        <f>AE343</f>
        <v/>
      </c>
      <c r="AC344" s="45" t="n"/>
      <c r="AD344" s="45" t="n"/>
      <c r="AE344" s="54">
        <f>AB344+N(AC344)-N(AD344)</f>
        <v/>
      </c>
      <c r="AF344" s="20">
        <f>IF(ABS((D344+H344+L344+P344+T344+X344+AB344)+(N(E344)+N(I344)+N(M344)+N(Q344)+N(U344)+N(Y344)+N(AC344))-(N(F344)+N(J344)+N(N344)+N(R344)+N(V344)+N(Z344)+N(AD344))-(G344+K344+O344+S344+W344+AA344+AE344))&lt;0.0001,"OK","ОШИБКА")</f>
        <v/>
      </c>
    </row>
    <row r="345">
      <c r="A345" s="42" t="n">
        <v>46564</v>
      </c>
      <c r="B345" s="37" t="inlineStr">
        <is>
          <t>СБ</t>
        </is>
      </c>
      <c r="C345" s="11" t="n"/>
      <c r="D345" s="54">
        <f>G344</f>
        <v/>
      </c>
      <c r="E345" s="45" t="n"/>
      <c r="F345" s="45" t="n"/>
      <c r="G345" s="54">
        <f>D345+N(E345)-N(F345)</f>
        <v/>
      </c>
      <c r="H345" s="54">
        <f>K344</f>
        <v/>
      </c>
      <c r="I345" s="45" t="n"/>
      <c r="J345" s="45" t="n"/>
      <c r="K345" s="54">
        <f>H345+N(I345)-N(J345)</f>
        <v/>
      </c>
      <c r="L345" s="54">
        <f>O344</f>
        <v/>
      </c>
      <c r="M345" s="45" t="n"/>
      <c r="N345" s="45" t="n"/>
      <c r="O345" s="54">
        <f>L345+N(M345)-N(N345)</f>
        <v/>
      </c>
      <c r="P345" s="54">
        <f>S344</f>
        <v/>
      </c>
      <c r="Q345" s="45" t="n"/>
      <c r="R345" s="45" t="n"/>
      <c r="S345" s="54">
        <f>P345+N(Q345)-N(R345)</f>
        <v/>
      </c>
      <c r="T345" s="54">
        <f>W344</f>
        <v/>
      </c>
      <c r="U345" s="45" t="n"/>
      <c r="V345" s="45" t="n"/>
      <c r="W345" s="54">
        <f>T345+N(U345)-N(V345)</f>
        <v/>
      </c>
      <c r="X345" s="54">
        <f>AA344</f>
        <v/>
      </c>
      <c r="Y345" s="45" t="n"/>
      <c r="Z345" s="45" t="n"/>
      <c r="AA345" s="54">
        <f>X345+N(Y345)-N(Z345)</f>
        <v/>
      </c>
      <c r="AB345" s="54">
        <f>AE344</f>
        <v/>
      </c>
      <c r="AC345" s="45" t="n"/>
      <c r="AD345" s="45" t="n"/>
      <c r="AE345" s="54">
        <f>AB345+N(AC345)-N(AD345)</f>
        <v/>
      </c>
      <c r="AF345" s="20">
        <f>IF(ABS((D345+H345+L345+P345+T345+X345+AB345)+(N(E345)+N(I345)+N(M345)+N(Q345)+N(U345)+N(Y345)+N(AC345))-(N(F345)+N(J345)+N(N345)+N(R345)+N(V345)+N(Z345)+N(AD345))-(G345+K345+O345+S345+W345+AA345+AE345))&lt;0.0001,"OK","ОШИБКА")</f>
        <v/>
      </c>
    </row>
    <row r="346">
      <c r="A346" s="42" t="n">
        <v>46565</v>
      </c>
      <c r="B346" s="37" t="inlineStr">
        <is>
          <t>ВС</t>
        </is>
      </c>
      <c r="C346" s="11" t="n"/>
      <c r="D346" s="54">
        <f>G345</f>
        <v/>
      </c>
      <c r="E346" s="45" t="n"/>
      <c r="F346" s="45" t="n"/>
      <c r="G346" s="54">
        <f>D346+N(E346)-N(F346)</f>
        <v/>
      </c>
      <c r="H346" s="54">
        <f>K345</f>
        <v/>
      </c>
      <c r="I346" s="45" t="n"/>
      <c r="J346" s="45" t="n"/>
      <c r="K346" s="54">
        <f>H346+N(I346)-N(J346)</f>
        <v/>
      </c>
      <c r="L346" s="54">
        <f>O345</f>
        <v/>
      </c>
      <c r="M346" s="45" t="n"/>
      <c r="N346" s="45" t="n"/>
      <c r="O346" s="54">
        <f>L346+N(M346)-N(N346)</f>
        <v/>
      </c>
      <c r="P346" s="54">
        <f>S345</f>
        <v/>
      </c>
      <c r="Q346" s="45" t="n"/>
      <c r="R346" s="45" t="n"/>
      <c r="S346" s="54">
        <f>P346+N(Q346)-N(R346)</f>
        <v/>
      </c>
      <c r="T346" s="54">
        <f>W345</f>
        <v/>
      </c>
      <c r="U346" s="45" t="n"/>
      <c r="V346" s="45" t="n"/>
      <c r="W346" s="54">
        <f>T346+N(U346)-N(V346)</f>
        <v/>
      </c>
      <c r="X346" s="54">
        <f>AA345</f>
        <v/>
      </c>
      <c r="Y346" s="45" t="n"/>
      <c r="Z346" s="45" t="n"/>
      <c r="AA346" s="54">
        <f>X346+N(Y346)-N(Z346)</f>
        <v/>
      </c>
      <c r="AB346" s="54">
        <f>AE345</f>
        <v/>
      </c>
      <c r="AC346" s="45" t="n"/>
      <c r="AD346" s="45" t="n"/>
      <c r="AE346" s="54">
        <f>AB346+N(AC346)-N(AD346)</f>
        <v/>
      </c>
      <c r="AF346" s="20">
        <f>IF(ABS((D346+H346+L346+P346+T346+X346+AB346)+(N(E346)+N(I346)+N(M346)+N(Q346)+N(U346)+N(Y346)+N(AC346))-(N(F346)+N(J346)+N(N346)+N(R346)+N(V346)+N(Z346)+N(AD346))-(G346+K346+O346+S346+W346+AA346+AE346))&lt;0.0001,"OK","ОШИБКА")</f>
        <v/>
      </c>
    </row>
    <row r="347">
      <c r="A347" s="42" t="n">
        <v>46566</v>
      </c>
      <c r="B347" s="37" t="inlineStr">
        <is>
          <t>ПН</t>
        </is>
      </c>
      <c r="C347" s="11" t="n"/>
      <c r="D347" s="54">
        <f>G346</f>
        <v/>
      </c>
      <c r="E347" s="45" t="n"/>
      <c r="F347" s="45" t="n"/>
      <c r="G347" s="54">
        <f>D347+N(E347)-N(F347)</f>
        <v/>
      </c>
      <c r="H347" s="54">
        <f>K346</f>
        <v/>
      </c>
      <c r="I347" s="45" t="n"/>
      <c r="J347" s="45" t="n"/>
      <c r="K347" s="54">
        <f>H347+N(I347)-N(J347)</f>
        <v/>
      </c>
      <c r="L347" s="54">
        <f>O346</f>
        <v/>
      </c>
      <c r="M347" s="45" t="n"/>
      <c r="N347" s="45" t="n"/>
      <c r="O347" s="54">
        <f>L347+N(M347)-N(N347)</f>
        <v/>
      </c>
      <c r="P347" s="54">
        <f>S346</f>
        <v/>
      </c>
      <c r="Q347" s="45" t="n"/>
      <c r="R347" s="45" t="n"/>
      <c r="S347" s="54">
        <f>P347+N(Q347)-N(R347)</f>
        <v/>
      </c>
      <c r="T347" s="54">
        <f>W346</f>
        <v/>
      </c>
      <c r="U347" s="45" t="n"/>
      <c r="V347" s="45" t="n"/>
      <c r="W347" s="54">
        <f>T347+N(U347)-N(V347)</f>
        <v/>
      </c>
      <c r="X347" s="54">
        <f>AA346</f>
        <v/>
      </c>
      <c r="Y347" s="45" t="n"/>
      <c r="Z347" s="45" t="n"/>
      <c r="AA347" s="54">
        <f>X347+N(Y347)-N(Z347)</f>
        <v/>
      </c>
      <c r="AB347" s="54">
        <f>AE346</f>
        <v/>
      </c>
      <c r="AC347" s="45" t="n"/>
      <c r="AD347" s="45" t="n"/>
      <c r="AE347" s="54">
        <f>AB347+N(AC347)-N(AD347)</f>
        <v/>
      </c>
      <c r="AF347" s="20">
        <f>IF(ABS((D347+H347+L347+P347+T347+X347+AB347)+(N(E347)+N(I347)+N(M347)+N(Q347)+N(U347)+N(Y347)+N(AC347))-(N(F347)+N(J347)+N(N347)+N(R347)+N(V347)+N(Z347)+N(AD347))-(G347+K347+O347+S347+W347+AA347+AE347))&lt;0.0001,"OK","ОШИБКА")</f>
        <v/>
      </c>
    </row>
    <row r="348">
      <c r="A348" s="42" t="n">
        <v>46567</v>
      </c>
      <c r="B348" s="37" t="inlineStr">
        <is>
          <t>ВТ</t>
        </is>
      </c>
      <c r="C348" s="11" t="n"/>
      <c r="D348" s="54">
        <f>G347</f>
        <v/>
      </c>
      <c r="E348" s="45" t="n"/>
      <c r="F348" s="45" t="n"/>
      <c r="G348" s="54">
        <f>D348+N(E348)-N(F348)</f>
        <v/>
      </c>
      <c r="H348" s="54">
        <f>K347</f>
        <v/>
      </c>
      <c r="I348" s="45" t="n"/>
      <c r="J348" s="45" t="n"/>
      <c r="K348" s="54">
        <f>H348+N(I348)-N(J348)</f>
        <v/>
      </c>
      <c r="L348" s="54">
        <f>O347</f>
        <v/>
      </c>
      <c r="M348" s="45" t="n"/>
      <c r="N348" s="45" t="n"/>
      <c r="O348" s="54">
        <f>L348+N(M348)-N(N348)</f>
        <v/>
      </c>
      <c r="P348" s="54">
        <f>S347</f>
        <v/>
      </c>
      <c r="Q348" s="45" t="n"/>
      <c r="R348" s="45" t="n"/>
      <c r="S348" s="54">
        <f>P348+N(Q348)-N(R348)</f>
        <v/>
      </c>
      <c r="T348" s="54">
        <f>W347</f>
        <v/>
      </c>
      <c r="U348" s="45" t="n"/>
      <c r="V348" s="45" t="n"/>
      <c r="W348" s="54">
        <f>T348+N(U348)-N(V348)</f>
        <v/>
      </c>
      <c r="X348" s="54">
        <f>AA347</f>
        <v/>
      </c>
      <c r="Y348" s="45" t="n"/>
      <c r="Z348" s="45" t="n"/>
      <c r="AA348" s="54">
        <f>X348+N(Y348)-N(Z348)</f>
        <v/>
      </c>
      <c r="AB348" s="54">
        <f>AE347</f>
        <v/>
      </c>
      <c r="AC348" s="45" t="n"/>
      <c r="AD348" s="45" t="n"/>
      <c r="AE348" s="54">
        <f>AB348+N(AC348)-N(AD348)</f>
        <v/>
      </c>
      <c r="AF348" s="20">
        <f>IF(ABS((D348+H348+L348+P348+T348+X348+AB348)+(N(E348)+N(I348)+N(M348)+N(Q348)+N(U348)+N(Y348)+N(AC348))-(N(F348)+N(J348)+N(N348)+N(R348)+N(V348)+N(Z348)+N(AD348))-(G348+K348+O348+S348+W348+AA348+AE348))&lt;0.0001,"OK","ОШИБКА")</f>
        <v/>
      </c>
    </row>
    <row r="349">
      <c r="A349" s="42" t="n">
        <v>46568</v>
      </c>
      <c r="B349" s="37" t="inlineStr">
        <is>
          <t>СР</t>
        </is>
      </c>
      <c r="C349" s="11" t="n"/>
      <c r="D349" s="54">
        <f>G348</f>
        <v/>
      </c>
      <c r="E349" s="45" t="n"/>
      <c r="F349" s="45" t="n"/>
      <c r="G349" s="54">
        <f>D349+N(E349)-N(F349)</f>
        <v/>
      </c>
      <c r="H349" s="54">
        <f>K348</f>
        <v/>
      </c>
      <c r="I349" s="45" t="n"/>
      <c r="J349" s="45" t="n"/>
      <c r="K349" s="54">
        <f>H349+N(I349)-N(J349)</f>
        <v/>
      </c>
      <c r="L349" s="54">
        <f>O348</f>
        <v/>
      </c>
      <c r="M349" s="45" t="n"/>
      <c r="N349" s="45" t="n"/>
      <c r="O349" s="54">
        <f>L349+N(M349)-N(N349)</f>
        <v/>
      </c>
      <c r="P349" s="54">
        <f>S348</f>
        <v/>
      </c>
      <c r="Q349" s="45" t="n"/>
      <c r="R349" s="45" t="n"/>
      <c r="S349" s="54">
        <f>P349+N(Q349)-N(R349)</f>
        <v/>
      </c>
      <c r="T349" s="54">
        <f>W348</f>
        <v/>
      </c>
      <c r="U349" s="45" t="n"/>
      <c r="V349" s="45" t="n"/>
      <c r="W349" s="54">
        <f>T349+N(U349)-N(V349)</f>
        <v/>
      </c>
      <c r="X349" s="54">
        <f>AA348</f>
        <v/>
      </c>
      <c r="Y349" s="45" t="n"/>
      <c r="Z349" s="45" t="n"/>
      <c r="AA349" s="54">
        <f>X349+N(Y349)-N(Z349)</f>
        <v/>
      </c>
      <c r="AB349" s="54">
        <f>AE348</f>
        <v/>
      </c>
      <c r="AC349" s="45" t="n"/>
      <c r="AD349" s="45" t="n"/>
      <c r="AE349" s="54">
        <f>AB349+N(AC349)-N(AD349)</f>
        <v/>
      </c>
      <c r="AF349" s="20">
        <f>IF(ABS((D349+H349+L349+P349+T349+X349+AB349)+(N(E349)+N(I349)+N(M349)+N(Q349)+N(U349)+N(Y349)+N(AC349))-(N(F349)+N(J349)+N(N349)+N(R349)+N(V349)+N(Z349)+N(AD349))-(G349+K349+O349+S349+W349+AA349+AE349))&lt;0.0001,"OK","ОШИБКА")</f>
        <v/>
      </c>
    </row>
    <row r="350">
      <c r="A350" s="42" t="n">
        <v>46569</v>
      </c>
      <c r="B350" s="37" t="inlineStr">
        <is>
          <t>ЧТ</t>
        </is>
      </c>
      <c r="C350" s="11" t="n"/>
      <c r="D350" s="54">
        <f>G349</f>
        <v/>
      </c>
      <c r="E350" s="45" t="n"/>
      <c r="F350" s="45" t="n"/>
      <c r="G350" s="54">
        <f>D350+N(E350)-N(F350)</f>
        <v/>
      </c>
      <c r="H350" s="54">
        <f>K349</f>
        <v/>
      </c>
      <c r="I350" s="45" t="n"/>
      <c r="J350" s="45" t="n"/>
      <c r="K350" s="54">
        <f>H350+N(I350)-N(J350)</f>
        <v/>
      </c>
      <c r="L350" s="54">
        <f>O349</f>
        <v/>
      </c>
      <c r="M350" s="45" t="n"/>
      <c r="N350" s="45" t="n"/>
      <c r="O350" s="54">
        <f>L350+N(M350)-N(N350)</f>
        <v/>
      </c>
      <c r="P350" s="54">
        <f>S349</f>
        <v/>
      </c>
      <c r="Q350" s="45" t="n"/>
      <c r="R350" s="45" t="n"/>
      <c r="S350" s="54">
        <f>P350+N(Q350)-N(R350)</f>
        <v/>
      </c>
      <c r="T350" s="54">
        <f>W349</f>
        <v/>
      </c>
      <c r="U350" s="45" t="n"/>
      <c r="V350" s="45" t="n"/>
      <c r="W350" s="54">
        <f>T350+N(U350)-N(V350)</f>
        <v/>
      </c>
      <c r="X350" s="54">
        <f>AA349</f>
        <v/>
      </c>
      <c r="Y350" s="45" t="n"/>
      <c r="Z350" s="45" t="n"/>
      <c r="AA350" s="54">
        <f>X350+N(Y350)-N(Z350)</f>
        <v/>
      </c>
      <c r="AB350" s="54">
        <f>AE349</f>
        <v/>
      </c>
      <c r="AC350" s="45" t="n"/>
      <c r="AD350" s="45" t="n"/>
      <c r="AE350" s="54">
        <f>AB350+N(AC350)-N(AD350)</f>
        <v/>
      </c>
      <c r="AF350" s="20">
        <f>IF(ABS((D350+H350+L350+P350+T350+X350+AB350)+(N(E350)+N(I350)+N(M350)+N(Q350)+N(U350)+N(Y350)+N(AC350))-(N(F350)+N(J350)+N(N350)+N(R350)+N(V350)+N(Z350)+N(AD350))-(G350+K350+O350+S350+W350+AA350+AE350))&lt;0.0001,"OK","ОШИБКА")</f>
        <v/>
      </c>
    </row>
    <row r="351">
      <c r="A351" s="42" t="n">
        <v>46570</v>
      </c>
      <c r="B351" s="37" t="inlineStr">
        <is>
          <t>ПТ</t>
        </is>
      </c>
      <c r="C351" s="11" t="n"/>
      <c r="D351" s="54">
        <f>G350</f>
        <v/>
      </c>
      <c r="E351" s="45" t="n"/>
      <c r="F351" s="45" t="n"/>
      <c r="G351" s="54">
        <f>D351+N(E351)-N(F351)</f>
        <v/>
      </c>
      <c r="H351" s="54">
        <f>K350</f>
        <v/>
      </c>
      <c r="I351" s="45" t="n"/>
      <c r="J351" s="45" t="n"/>
      <c r="K351" s="54">
        <f>H351+N(I351)-N(J351)</f>
        <v/>
      </c>
      <c r="L351" s="54">
        <f>O350</f>
        <v/>
      </c>
      <c r="M351" s="45" t="n"/>
      <c r="N351" s="45" t="n"/>
      <c r="O351" s="54">
        <f>L351+N(M351)-N(N351)</f>
        <v/>
      </c>
      <c r="P351" s="54">
        <f>S350</f>
        <v/>
      </c>
      <c r="Q351" s="45" t="n"/>
      <c r="R351" s="45" t="n"/>
      <c r="S351" s="54">
        <f>P351+N(Q351)-N(R351)</f>
        <v/>
      </c>
      <c r="T351" s="54">
        <f>W350</f>
        <v/>
      </c>
      <c r="U351" s="45" t="n"/>
      <c r="V351" s="45" t="n"/>
      <c r="W351" s="54">
        <f>T351+N(U351)-N(V351)</f>
        <v/>
      </c>
      <c r="X351" s="54">
        <f>AA350</f>
        <v/>
      </c>
      <c r="Y351" s="45" t="n"/>
      <c r="Z351" s="45" t="n"/>
      <c r="AA351" s="54">
        <f>X351+N(Y351)-N(Z351)</f>
        <v/>
      </c>
      <c r="AB351" s="54">
        <f>AE350</f>
        <v/>
      </c>
      <c r="AC351" s="45" t="n"/>
      <c r="AD351" s="45" t="n"/>
      <c r="AE351" s="54">
        <f>AB351+N(AC351)-N(AD351)</f>
        <v/>
      </c>
      <c r="AF351" s="20">
        <f>IF(ABS((D351+H351+L351+P351+T351+X351+AB351)+(N(E351)+N(I351)+N(M351)+N(Q351)+N(U351)+N(Y351)+N(AC351))-(N(F351)+N(J351)+N(N351)+N(R351)+N(V351)+N(Z351)+N(AD351))-(G351+K351+O351+S351+W351+AA351+AE351))&lt;0.0001,"OK","ОШИБКА")</f>
        <v/>
      </c>
    </row>
    <row r="352">
      <c r="A352" s="42" t="n">
        <v>46571</v>
      </c>
      <c r="B352" s="37" t="inlineStr">
        <is>
          <t>СБ</t>
        </is>
      </c>
      <c r="C352" s="11" t="n"/>
      <c r="D352" s="54">
        <f>G351</f>
        <v/>
      </c>
      <c r="E352" s="45" t="n"/>
      <c r="F352" s="45" t="n"/>
      <c r="G352" s="54">
        <f>D352+N(E352)-N(F352)</f>
        <v/>
      </c>
      <c r="H352" s="54">
        <f>K351</f>
        <v/>
      </c>
      <c r="I352" s="45" t="n"/>
      <c r="J352" s="45" t="n"/>
      <c r="K352" s="54">
        <f>H352+N(I352)-N(J352)</f>
        <v/>
      </c>
      <c r="L352" s="54">
        <f>O351</f>
        <v/>
      </c>
      <c r="M352" s="45" t="n"/>
      <c r="N352" s="45" t="n"/>
      <c r="O352" s="54">
        <f>L352+N(M352)-N(N352)</f>
        <v/>
      </c>
      <c r="P352" s="54">
        <f>S351</f>
        <v/>
      </c>
      <c r="Q352" s="45" t="n"/>
      <c r="R352" s="45" t="n"/>
      <c r="S352" s="54">
        <f>P352+N(Q352)-N(R352)</f>
        <v/>
      </c>
      <c r="T352" s="54">
        <f>W351</f>
        <v/>
      </c>
      <c r="U352" s="45" t="n"/>
      <c r="V352" s="45" t="n"/>
      <c r="W352" s="54">
        <f>T352+N(U352)-N(V352)</f>
        <v/>
      </c>
      <c r="X352" s="54">
        <f>AA351</f>
        <v/>
      </c>
      <c r="Y352" s="45" t="n"/>
      <c r="Z352" s="45" t="n"/>
      <c r="AA352" s="54">
        <f>X352+N(Y352)-N(Z352)</f>
        <v/>
      </c>
      <c r="AB352" s="54">
        <f>AE351</f>
        <v/>
      </c>
      <c r="AC352" s="45" t="n"/>
      <c r="AD352" s="45" t="n"/>
      <c r="AE352" s="54">
        <f>AB352+N(AC352)-N(AD352)</f>
        <v/>
      </c>
      <c r="AF352" s="20">
        <f>IF(ABS((D352+H352+L352+P352+T352+X352+AB352)+(N(E352)+N(I352)+N(M352)+N(Q352)+N(U352)+N(Y352)+N(AC352))-(N(F352)+N(J352)+N(N352)+N(R352)+N(V352)+N(Z352)+N(AD352))-(G352+K352+O352+S352+W352+AA352+AE352))&lt;0.0001,"OK","ОШИБКА")</f>
        <v/>
      </c>
    </row>
    <row r="353">
      <c r="A353" s="42" t="n">
        <v>46572</v>
      </c>
      <c r="B353" s="37" t="inlineStr">
        <is>
          <t>ВС</t>
        </is>
      </c>
      <c r="C353" s="11" t="n"/>
      <c r="D353" s="54">
        <f>G352</f>
        <v/>
      </c>
      <c r="E353" s="45" t="n"/>
      <c r="F353" s="45" t="n"/>
      <c r="G353" s="54">
        <f>D353+N(E353)-N(F353)</f>
        <v/>
      </c>
      <c r="H353" s="54">
        <f>K352</f>
        <v/>
      </c>
      <c r="I353" s="45" t="n"/>
      <c r="J353" s="45" t="n"/>
      <c r="K353" s="54">
        <f>H353+N(I353)-N(J353)</f>
        <v/>
      </c>
      <c r="L353" s="54">
        <f>O352</f>
        <v/>
      </c>
      <c r="M353" s="45" t="n"/>
      <c r="N353" s="45" t="n"/>
      <c r="O353" s="54">
        <f>L353+N(M353)-N(N353)</f>
        <v/>
      </c>
      <c r="P353" s="54">
        <f>S352</f>
        <v/>
      </c>
      <c r="Q353" s="45" t="n"/>
      <c r="R353" s="45" t="n"/>
      <c r="S353" s="54">
        <f>P353+N(Q353)-N(R353)</f>
        <v/>
      </c>
      <c r="T353" s="54">
        <f>W352</f>
        <v/>
      </c>
      <c r="U353" s="45" t="n"/>
      <c r="V353" s="45" t="n"/>
      <c r="W353" s="54">
        <f>T353+N(U353)-N(V353)</f>
        <v/>
      </c>
      <c r="X353" s="54">
        <f>AA352</f>
        <v/>
      </c>
      <c r="Y353" s="45" t="n"/>
      <c r="Z353" s="45" t="n"/>
      <c r="AA353" s="54">
        <f>X353+N(Y353)-N(Z353)</f>
        <v/>
      </c>
      <c r="AB353" s="54">
        <f>AE352</f>
        <v/>
      </c>
      <c r="AC353" s="45" t="n"/>
      <c r="AD353" s="45" t="n"/>
      <c r="AE353" s="54">
        <f>AB353+N(AC353)-N(AD353)</f>
        <v/>
      </c>
      <c r="AF353" s="20">
        <f>IF(ABS((D353+H353+L353+P353+T353+X353+AB353)+(N(E353)+N(I353)+N(M353)+N(Q353)+N(U353)+N(Y353)+N(AC353))-(N(F353)+N(J353)+N(N353)+N(R353)+N(V353)+N(Z353)+N(AD353))-(G353+K353+O353+S353+W353+AA353+AE353))&lt;0.0001,"OK","ОШИБКА")</f>
        <v/>
      </c>
    </row>
    <row r="354">
      <c r="A354" s="42" t="n">
        <v>46573</v>
      </c>
      <c r="B354" s="37" t="inlineStr">
        <is>
          <t>ПН</t>
        </is>
      </c>
      <c r="C354" s="11" t="n"/>
      <c r="D354" s="54">
        <f>G353</f>
        <v/>
      </c>
      <c r="E354" s="45" t="n"/>
      <c r="F354" s="45" t="n"/>
      <c r="G354" s="54">
        <f>D354+N(E354)-N(F354)</f>
        <v/>
      </c>
      <c r="H354" s="54">
        <f>K353</f>
        <v/>
      </c>
      <c r="I354" s="45" t="n"/>
      <c r="J354" s="45" t="n"/>
      <c r="K354" s="54">
        <f>H354+N(I354)-N(J354)</f>
        <v/>
      </c>
      <c r="L354" s="54">
        <f>O353</f>
        <v/>
      </c>
      <c r="M354" s="45" t="n"/>
      <c r="N354" s="45" t="n"/>
      <c r="O354" s="54">
        <f>L354+N(M354)-N(N354)</f>
        <v/>
      </c>
      <c r="P354" s="54">
        <f>S353</f>
        <v/>
      </c>
      <c r="Q354" s="45" t="n"/>
      <c r="R354" s="45" t="n"/>
      <c r="S354" s="54">
        <f>P354+N(Q354)-N(R354)</f>
        <v/>
      </c>
      <c r="T354" s="54">
        <f>W353</f>
        <v/>
      </c>
      <c r="U354" s="45" t="n"/>
      <c r="V354" s="45" t="n"/>
      <c r="W354" s="54">
        <f>T354+N(U354)-N(V354)</f>
        <v/>
      </c>
      <c r="X354" s="54">
        <f>AA353</f>
        <v/>
      </c>
      <c r="Y354" s="45" t="n"/>
      <c r="Z354" s="45" t="n"/>
      <c r="AA354" s="54">
        <f>X354+N(Y354)-N(Z354)</f>
        <v/>
      </c>
      <c r="AB354" s="54">
        <f>AE353</f>
        <v/>
      </c>
      <c r="AC354" s="45" t="n"/>
      <c r="AD354" s="45" t="n"/>
      <c r="AE354" s="54">
        <f>AB354+N(AC354)-N(AD354)</f>
        <v/>
      </c>
      <c r="AF354" s="20">
        <f>IF(ABS((D354+H354+L354+P354+T354+X354+AB354)+(N(E354)+N(I354)+N(M354)+N(Q354)+N(U354)+N(Y354)+N(AC354))-(N(F354)+N(J354)+N(N354)+N(R354)+N(V354)+N(Z354)+N(AD354))-(G354+K354+O354+S354+W354+AA354+AE354))&lt;0.0001,"OK","ОШИБКА")</f>
        <v/>
      </c>
    </row>
    <row r="355">
      <c r="A355" s="42" t="n">
        <v>46574</v>
      </c>
      <c r="B355" s="37" t="inlineStr">
        <is>
          <t>ВТ</t>
        </is>
      </c>
      <c r="C355" s="11" t="n"/>
      <c r="D355" s="54">
        <f>G354</f>
        <v/>
      </c>
      <c r="E355" s="45" t="n"/>
      <c r="F355" s="45" t="n"/>
      <c r="G355" s="54">
        <f>D355+N(E355)-N(F355)</f>
        <v/>
      </c>
      <c r="H355" s="54">
        <f>K354</f>
        <v/>
      </c>
      <c r="I355" s="45" t="n"/>
      <c r="J355" s="45" t="n"/>
      <c r="K355" s="54">
        <f>H355+N(I355)-N(J355)</f>
        <v/>
      </c>
      <c r="L355" s="54">
        <f>O354</f>
        <v/>
      </c>
      <c r="M355" s="45" t="n"/>
      <c r="N355" s="45" t="n"/>
      <c r="O355" s="54">
        <f>L355+N(M355)-N(N355)</f>
        <v/>
      </c>
      <c r="P355" s="54">
        <f>S354</f>
        <v/>
      </c>
      <c r="Q355" s="45" t="n"/>
      <c r="R355" s="45" t="n"/>
      <c r="S355" s="54">
        <f>P355+N(Q355)-N(R355)</f>
        <v/>
      </c>
      <c r="T355" s="54">
        <f>W354</f>
        <v/>
      </c>
      <c r="U355" s="45" t="n"/>
      <c r="V355" s="45" t="n"/>
      <c r="W355" s="54">
        <f>T355+N(U355)-N(V355)</f>
        <v/>
      </c>
      <c r="X355" s="54">
        <f>AA354</f>
        <v/>
      </c>
      <c r="Y355" s="45" t="n"/>
      <c r="Z355" s="45" t="n"/>
      <c r="AA355" s="54">
        <f>X355+N(Y355)-N(Z355)</f>
        <v/>
      </c>
      <c r="AB355" s="54">
        <f>AE354</f>
        <v/>
      </c>
      <c r="AC355" s="45" t="n"/>
      <c r="AD355" s="45" t="n"/>
      <c r="AE355" s="54">
        <f>AB355+N(AC355)-N(AD355)</f>
        <v/>
      </c>
      <c r="AF355" s="20">
        <f>IF(ABS((D355+H355+L355+P355+T355+X355+AB355)+(N(E355)+N(I355)+N(M355)+N(Q355)+N(U355)+N(Y355)+N(AC355))-(N(F355)+N(J355)+N(N355)+N(R355)+N(V355)+N(Z355)+N(AD355))-(G355+K355+O355+S355+W355+AA355+AE355))&lt;0.0001,"OK","ОШИБКА")</f>
        <v/>
      </c>
    </row>
    <row r="356">
      <c r="A356" s="42" t="n">
        <v>46575</v>
      </c>
      <c r="B356" s="37" t="inlineStr">
        <is>
          <t>СР</t>
        </is>
      </c>
      <c r="C356" s="11" t="n"/>
      <c r="D356" s="54">
        <f>G355</f>
        <v/>
      </c>
      <c r="E356" s="45" t="n"/>
      <c r="F356" s="45" t="n"/>
      <c r="G356" s="54">
        <f>D356+N(E356)-N(F356)</f>
        <v/>
      </c>
      <c r="H356" s="54">
        <f>K355</f>
        <v/>
      </c>
      <c r="I356" s="45" t="n"/>
      <c r="J356" s="45" t="n"/>
      <c r="K356" s="54">
        <f>H356+N(I356)-N(J356)</f>
        <v/>
      </c>
      <c r="L356" s="54">
        <f>O355</f>
        <v/>
      </c>
      <c r="M356" s="45" t="n"/>
      <c r="N356" s="45" t="n"/>
      <c r="O356" s="54">
        <f>L356+N(M356)-N(N356)</f>
        <v/>
      </c>
      <c r="P356" s="54">
        <f>S355</f>
        <v/>
      </c>
      <c r="Q356" s="45" t="n"/>
      <c r="R356" s="45" t="n"/>
      <c r="S356" s="54">
        <f>P356+N(Q356)-N(R356)</f>
        <v/>
      </c>
      <c r="T356" s="54">
        <f>W355</f>
        <v/>
      </c>
      <c r="U356" s="45" t="n"/>
      <c r="V356" s="45" t="n"/>
      <c r="W356" s="54">
        <f>T356+N(U356)-N(V356)</f>
        <v/>
      </c>
      <c r="X356" s="54">
        <f>AA355</f>
        <v/>
      </c>
      <c r="Y356" s="45" t="n"/>
      <c r="Z356" s="45" t="n"/>
      <c r="AA356" s="54">
        <f>X356+N(Y356)-N(Z356)</f>
        <v/>
      </c>
      <c r="AB356" s="54">
        <f>AE355</f>
        <v/>
      </c>
      <c r="AC356" s="45" t="n"/>
      <c r="AD356" s="45" t="n"/>
      <c r="AE356" s="54">
        <f>AB356+N(AC356)-N(AD356)</f>
        <v/>
      </c>
      <c r="AF356" s="20">
        <f>IF(ABS((D356+H356+L356+P356+T356+X356+AB356)+(N(E356)+N(I356)+N(M356)+N(Q356)+N(U356)+N(Y356)+N(AC356))-(N(F356)+N(J356)+N(N356)+N(R356)+N(V356)+N(Z356)+N(AD356))-(G356+K356+O356+S356+W356+AA356+AE356))&lt;0.0001,"OK","ОШИБКА")</f>
        <v/>
      </c>
    </row>
    <row r="357">
      <c r="A357" s="42" t="n">
        <v>46576</v>
      </c>
      <c r="B357" s="37" t="inlineStr">
        <is>
          <t>ЧТ</t>
        </is>
      </c>
      <c r="C357" s="11" t="n"/>
      <c r="D357" s="54">
        <f>G356</f>
        <v/>
      </c>
      <c r="E357" s="45" t="n"/>
      <c r="F357" s="45" t="n"/>
      <c r="G357" s="54">
        <f>D357+N(E357)-N(F357)</f>
        <v/>
      </c>
      <c r="H357" s="54">
        <f>K356</f>
        <v/>
      </c>
      <c r="I357" s="45" t="n"/>
      <c r="J357" s="45" t="n"/>
      <c r="K357" s="54">
        <f>H357+N(I357)-N(J357)</f>
        <v/>
      </c>
      <c r="L357" s="54">
        <f>O356</f>
        <v/>
      </c>
      <c r="M357" s="45" t="n"/>
      <c r="N357" s="45" t="n"/>
      <c r="O357" s="54">
        <f>L357+N(M357)-N(N357)</f>
        <v/>
      </c>
      <c r="P357" s="54">
        <f>S356</f>
        <v/>
      </c>
      <c r="Q357" s="45" t="n"/>
      <c r="R357" s="45" t="n"/>
      <c r="S357" s="54">
        <f>P357+N(Q357)-N(R357)</f>
        <v/>
      </c>
      <c r="T357" s="54">
        <f>W356</f>
        <v/>
      </c>
      <c r="U357" s="45" t="n"/>
      <c r="V357" s="45" t="n"/>
      <c r="W357" s="54">
        <f>T357+N(U357)-N(V357)</f>
        <v/>
      </c>
      <c r="X357" s="54">
        <f>AA356</f>
        <v/>
      </c>
      <c r="Y357" s="45" t="n"/>
      <c r="Z357" s="45" t="n"/>
      <c r="AA357" s="54">
        <f>X357+N(Y357)-N(Z357)</f>
        <v/>
      </c>
      <c r="AB357" s="54">
        <f>AE356</f>
        <v/>
      </c>
      <c r="AC357" s="45" t="n"/>
      <c r="AD357" s="45" t="n"/>
      <c r="AE357" s="54">
        <f>AB357+N(AC357)-N(AD357)</f>
        <v/>
      </c>
      <c r="AF357" s="20">
        <f>IF(ABS((D357+H357+L357+P357+T357+X357+AB357)+(N(E357)+N(I357)+N(M357)+N(Q357)+N(U357)+N(Y357)+N(AC357))-(N(F357)+N(J357)+N(N357)+N(R357)+N(V357)+N(Z357)+N(AD357))-(G357+K357+O357+S357+W357+AA357+AE357))&lt;0.0001,"OK","ОШИБКА")</f>
        <v/>
      </c>
    </row>
    <row r="358">
      <c r="A358" s="42" t="n">
        <v>46577</v>
      </c>
      <c r="B358" s="37" t="inlineStr">
        <is>
          <t>ПТ</t>
        </is>
      </c>
      <c r="C358" s="11" t="n"/>
      <c r="D358" s="54">
        <f>G357</f>
        <v/>
      </c>
      <c r="E358" s="45" t="n"/>
      <c r="F358" s="45" t="n"/>
      <c r="G358" s="54">
        <f>D358+N(E358)-N(F358)</f>
        <v/>
      </c>
      <c r="H358" s="54">
        <f>K357</f>
        <v/>
      </c>
      <c r="I358" s="45" t="n"/>
      <c r="J358" s="45" t="n"/>
      <c r="K358" s="54">
        <f>H358+N(I358)-N(J358)</f>
        <v/>
      </c>
      <c r="L358" s="54">
        <f>O357</f>
        <v/>
      </c>
      <c r="M358" s="45" t="n"/>
      <c r="N358" s="45" t="n"/>
      <c r="O358" s="54">
        <f>L358+N(M358)-N(N358)</f>
        <v/>
      </c>
      <c r="P358" s="54">
        <f>S357</f>
        <v/>
      </c>
      <c r="Q358" s="45" t="n"/>
      <c r="R358" s="45" t="n"/>
      <c r="S358" s="54">
        <f>P358+N(Q358)-N(R358)</f>
        <v/>
      </c>
      <c r="T358" s="54">
        <f>W357</f>
        <v/>
      </c>
      <c r="U358" s="45" t="n"/>
      <c r="V358" s="45" t="n"/>
      <c r="W358" s="54">
        <f>T358+N(U358)-N(V358)</f>
        <v/>
      </c>
      <c r="X358" s="54">
        <f>AA357</f>
        <v/>
      </c>
      <c r="Y358" s="45" t="n"/>
      <c r="Z358" s="45" t="n"/>
      <c r="AA358" s="54">
        <f>X358+N(Y358)-N(Z358)</f>
        <v/>
      </c>
      <c r="AB358" s="54">
        <f>AE357</f>
        <v/>
      </c>
      <c r="AC358" s="45" t="n"/>
      <c r="AD358" s="45" t="n"/>
      <c r="AE358" s="54">
        <f>AB358+N(AC358)-N(AD358)</f>
        <v/>
      </c>
      <c r="AF358" s="20">
        <f>IF(ABS((D358+H358+L358+P358+T358+X358+AB358)+(N(E358)+N(I358)+N(M358)+N(Q358)+N(U358)+N(Y358)+N(AC358))-(N(F358)+N(J358)+N(N358)+N(R358)+N(V358)+N(Z358)+N(AD358))-(G358+K358+O358+S358+W358+AA358+AE358))&lt;0.0001,"OK","ОШИБКА")</f>
        <v/>
      </c>
    </row>
    <row r="359">
      <c r="A359" s="42" t="n">
        <v>46578</v>
      </c>
      <c r="B359" s="37" t="inlineStr">
        <is>
          <t>СБ</t>
        </is>
      </c>
      <c r="C359" s="11" t="n"/>
      <c r="D359" s="54">
        <f>G358</f>
        <v/>
      </c>
      <c r="E359" s="45" t="n"/>
      <c r="F359" s="45" t="n"/>
      <c r="G359" s="54">
        <f>D359+N(E359)-N(F359)</f>
        <v/>
      </c>
      <c r="H359" s="54">
        <f>K358</f>
        <v/>
      </c>
      <c r="I359" s="45" t="n"/>
      <c r="J359" s="45" t="n"/>
      <c r="K359" s="54">
        <f>H359+N(I359)-N(J359)</f>
        <v/>
      </c>
      <c r="L359" s="54">
        <f>O358</f>
        <v/>
      </c>
      <c r="M359" s="45" t="n"/>
      <c r="N359" s="45" t="n"/>
      <c r="O359" s="54">
        <f>L359+N(M359)-N(N359)</f>
        <v/>
      </c>
      <c r="P359" s="54">
        <f>S358</f>
        <v/>
      </c>
      <c r="Q359" s="45" t="n"/>
      <c r="R359" s="45" t="n"/>
      <c r="S359" s="54">
        <f>P359+N(Q359)-N(R359)</f>
        <v/>
      </c>
      <c r="T359" s="54">
        <f>W358</f>
        <v/>
      </c>
      <c r="U359" s="45" t="n"/>
      <c r="V359" s="45" t="n"/>
      <c r="W359" s="54">
        <f>T359+N(U359)-N(V359)</f>
        <v/>
      </c>
      <c r="X359" s="54">
        <f>AA358</f>
        <v/>
      </c>
      <c r="Y359" s="45" t="n"/>
      <c r="Z359" s="45" t="n"/>
      <c r="AA359" s="54">
        <f>X359+N(Y359)-N(Z359)</f>
        <v/>
      </c>
      <c r="AB359" s="54">
        <f>AE358</f>
        <v/>
      </c>
      <c r="AC359" s="45" t="n"/>
      <c r="AD359" s="45" t="n"/>
      <c r="AE359" s="54">
        <f>AB359+N(AC359)-N(AD359)</f>
        <v/>
      </c>
      <c r="AF359" s="20">
        <f>IF(ABS((D359+H359+L359+P359+T359+X359+AB359)+(N(E359)+N(I359)+N(M359)+N(Q359)+N(U359)+N(Y359)+N(AC359))-(N(F359)+N(J359)+N(N359)+N(R359)+N(V359)+N(Z359)+N(AD359))-(G359+K359+O359+S359+W359+AA359+AE359))&lt;0.0001,"OK","ОШИБКА")</f>
        <v/>
      </c>
    </row>
    <row r="360">
      <c r="A360" s="42" t="n">
        <v>46579</v>
      </c>
      <c r="B360" s="37" t="inlineStr">
        <is>
          <t>ВС</t>
        </is>
      </c>
      <c r="C360" s="11" t="n"/>
      <c r="D360" s="54">
        <f>G359</f>
        <v/>
      </c>
      <c r="E360" s="45" t="n"/>
      <c r="F360" s="45" t="n"/>
      <c r="G360" s="54">
        <f>D360+N(E360)-N(F360)</f>
        <v/>
      </c>
      <c r="H360" s="54">
        <f>K359</f>
        <v/>
      </c>
      <c r="I360" s="45" t="n"/>
      <c r="J360" s="45" t="n"/>
      <c r="K360" s="54">
        <f>H360+N(I360)-N(J360)</f>
        <v/>
      </c>
      <c r="L360" s="54">
        <f>O359</f>
        <v/>
      </c>
      <c r="M360" s="45" t="n"/>
      <c r="N360" s="45" t="n"/>
      <c r="O360" s="54">
        <f>L360+N(M360)-N(N360)</f>
        <v/>
      </c>
      <c r="P360" s="54">
        <f>S359</f>
        <v/>
      </c>
      <c r="Q360" s="45" t="n"/>
      <c r="R360" s="45" t="n"/>
      <c r="S360" s="54">
        <f>P360+N(Q360)-N(R360)</f>
        <v/>
      </c>
      <c r="T360" s="54">
        <f>W359</f>
        <v/>
      </c>
      <c r="U360" s="45" t="n"/>
      <c r="V360" s="45" t="n"/>
      <c r="W360" s="54">
        <f>T360+N(U360)-N(V360)</f>
        <v/>
      </c>
      <c r="X360" s="54">
        <f>AA359</f>
        <v/>
      </c>
      <c r="Y360" s="45" t="n"/>
      <c r="Z360" s="45" t="n"/>
      <c r="AA360" s="54">
        <f>X360+N(Y360)-N(Z360)</f>
        <v/>
      </c>
      <c r="AB360" s="54">
        <f>AE359</f>
        <v/>
      </c>
      <c r="AC360" s="45" t="n"/>
      <c r="AD360" s="45" t="n"/>
      <c r="AE360" s="54">
        <f>AB360+N(AC360)-N(AD360)</f>
        <v/>
      </c>
      <c r="AF360" s="20">
        <f>IF(ABS((D360+H360+L360+P360+T360+X360+AB360)+(N(E360)+N(I360)+N(M360)+N(Q360)+N(U360)+N(Y360)+N(AC360))-(N(F360)+N(J360)+N(N360)+N(R360)+N(V360)+N(Z360)+N(AD360))-(G360+K360+O360+S360+W360+AA360+AE360))&lt;0.0001,"OK","ОШИБКА")</f>
        <v/>
      </c>
    </row>
    <row r="361">
      <c r="A361" s="42" t="n">
        <v>46580</v>
      </c>
      <c r="B361" s="37" t="inlineStr">
        <is>
          <t>ПН</t>
        </is>
      </c>
      <c r="C361" s="11" t="n"/>
      <c r="D361" s="54">
        <f>G360</f>
        <v/>
      </c>
      <c r="E361" s="45" t="n"/>
      <c r="F361" s="45" t="n"/>
      <c r="G361" s="54">
        <f>D361+N(E361)-N(F361)</f>
        <v/>
      </c>
      <c r="H361" s="54">
        <f>K360</f>
        <v/>
      </c>
      <c r="I361" s="45" t="n"/>
      <c r="J361" s="45" t="n"/>
      <c r="K361" s="54">
        <f>H361+N(I361)-N(J361)</f>
        <v/>
      </c>
      <c r="L361" s="54">
        <f>O360</f>
        <v/>
      </c>
      <c r="M361" s="45" t="n"/>
      <c r="N361" s="45" t="n"/>
      <c r="O361" s="54">
        <f>L361+N(M361)-N(N361)</f>
        <v/>
      </c>
      <c r="P361" s="54">
        <f>S360</f>
        <v/>
      </c>
      <c r="Q361" s="45" t="n"/>
      <c r="R361" s="45" t="n"/>
      <c r="S361" s="54">
        <f>P361+N(Q361)-N(R361)</f>
        <v/>
      </c>
      <c r="T361" s="54">
        <f>W360</f>
        <v/>
      </c>
      <c r="U361" s="45" t="n"/>
      <c r="V361" s="45" t="n"/>
      <c r="W361" s="54">
        <f>T361+N(U361)-N(V361)</f>
        <v/>
      </c>
      <c r="X361" s="54">
        <f>AA360</f>
        <v/>
      </c>
      <c r="Y361" s="45" t="n"/>
      <c r="Z361" s="45" t="n"/>
      <c r="AA361" s="54">
        <f>X361+N(Y361)-N(Z361)</f>
        <v/>
      </c>
      <c r="AB361" s="54">
        <f>AE360</f>
        <v/>
      </c>
      <c r="AC361" s="45" t="n"/>
      <c r="AD361" s="45" t="n"/>
      <c r="AE361" s="54">
        <f>AB361+N(AC361)-N(AD361)</f>
        <v/>
      </c>
      <c r="AF361" s="20">
        <f>IF(ABS((D361+H361+L361+P361+T361+X361+AB361)+(N(E361)+N(I361)+N(M361)+N(Q361)+N(U361)+N(Y361)+N(AC361))-(N(F361)+N(J361)+N(N361)+N(R361)+N(V361)+N(Z361)+N(AD361))-(G361+K361+O361+S361+W361+AA361+AE361))&lt;0.0001,"OK","ОШИБКА")</f>
        <v/>
      </c>
    </row>
    <row r="362">
      <c r="A362" s="42" t="n">
        <v>46581</v>
      </c>
      <c r="B362" s="37" t="inlineStr">
        <is>
          <t>ВТ</t>
        </is>
      </c>
      <c r="C362" s="11" t="n"/>
      <c r="D362" s="54">
        <f>G361</f>
        <v/>
      </c>
      <c r="E362" s="45" t="n"/>
      <c r="F362" s="45" t="n"/>
      <c r="G362" s="54">
        <f>D362+N(E362)-N(F362)</f>
        <v/>
      </c>
      <c r="H362" s="54">
        <f>K361</f>
        <v/>
      </c>
      <c r="I362" s="45" t="n"/>
      <c r="J362" s="45" t="n"/>
      <c r="K362" s="54">
        <f>H362+N(I362)-N(J362)</f>
        <v/>
      </c>
      <c r="L362" s="54">
        <f>O361</f>
        <v/>
      </c>
      <c r="M362" s="45" t="n"/>
      <c r="N362" s="45" t="n"/>
      <c r="O362" s="54">
        <f>L362+N(M362)-N(N362)</f>
        <v/>
      </c>
      <c r="P362" s="54">
        <f>S361</f>
        <v/>
      </c>
      <c r="Q362" s="45" t="n"/>
      <c r="R362" s="45" t="n"/>
      <c r="S362" s="54">
        <f>P362+N(Q362)-N(R362)</f>
        <v/>
      </c>
      <c r="T362" s="54">
        <f>W361</f>
        <v/>
      </c>
      <c r="U362" s="45" t="n"/>
      <c r="V362" s="45" t="n"/>
      <c r="W362" s="54">
        <f>T362+N(U362)-N(V362)</f>
        <v/>
      </c>
      <c r="X362" s="54">
        <f>AA361</f>
        <v/>
      </c>
      <c r="Y362" s="45" t="n"/>
      <c r="Z362" s="45" t="n"/>
      <c r="AA362" s="54">
        <f>X362+N(Y362)-N(Z362)</f>
        <v/>
      </c>
      <c r="AB362" s="54">
        <f>AE361</f>
        <v/>
      </c>
      <c r="AC362" s="45" t="n"/>
      <c r="AD362" s="45" t="n"/>
      <c r="AE362" s="54">
        <f>AB362+N(AC362)-N(AD362)</f>
        <v/>
      </c>
      <c r="AF362" s="20">
        <f>IF(ABS((D362+H362+L362+P362+T362+X362+AB362)+(N(E362)+N(I362)+N(M362)+N(Q362)+N(U362)+N(Y362)+N(AC362))-(N(F362)+N(J362)+N(N362)+N(R362)+N(V362)+N(Z362)+N(AD362))-(G362+K362+O362+S362+W362+AA362+AE362))&lt;0.0001,"OK","ОШИБКА")</f>
        <v/>
      </c>
    </row>
    <row r="363">
      <c r="A363" s="42" t="n">
        <v>46582</v>
      </c>
      <c r="B363" s="37" t="inlineStr">
        <is>
          <t>СР</t>
        </is>
      </c>
      <c r="C363" s="11" t="n"/>
      <c r="D363" s="54">
        <f>G362</f>
        <v/>
      </c>
      <c r="E363" s="45" t="n"/>
      <c r="F363" s="45" t="n"/>
      <c r="G363" s="54">
        <f>D363+N(E363)-N(F363)</f>
        <v/>
      </c>
      <c r="H363" s="54">
        <f>K362</f>
        <v/>
      </c>
      <c r="I363" s="45" t="n"/>
      <c r="J363" s="45" t="n"/>
      <c r="K363" s="54">
        <f>H363+N(I363)-N(J363)</f>
        <v/>
      </c>
      <c r="L363" s="54">
        <f>O362</f>
        <v/>
      </c>
      <c r="M363" s="45" t="n"/>
      <c r="N363" s="45" t="n"/>
      <c r="O363" s="54">
        <f>L363+N(M363)-N(N363)</f>
        <v/>
      </c>
      <c r="P363" s="54">
        <f>S362</f>
        <v/>
      </c>
      <c r="Q363" s="45" t="n"/>
      <c r="R363" s="45" t="n"/>
      <c r="S363" s="54">
        <f>P363+N(Q363)-N(R363)</f>
        <v/>
      </c>
      <c r="T363" s="54">
        <f>W362</f>
        <v/>
      </c>
      <c r="U363" s="45" t="n"/>
      <c r="V363" s="45" t="n"/>
      <c r="W363" s="54">
        <f>T363+N(U363)-N(V363)</f>
        <v/>
      </c>
      <c r="X363" s="54">
        <f>AA362</f>
        <v/>
      </c>
      <c r="Y363" s="45" t="n"/>
      <c r="Z363" s="45" t="n"/>
      <c r="AA363" s="54">
        <f>X363+N(Y363)-N(Z363)</f>
        <v/>
      </c>
      <c r="AB363" s="54">
        <f>AE362</f>
        <v/>
      </c>
      <c r="AC363" s="45" t="n"/>
      <c r="AD363" s="45" t="n"/>
      <c r="AE363" s="54">
        <f>AB363+N(AC363)-N(AD363)</f>
        <v/>
      </c>
      <c r="AF363" s="20">
        <f>IF(ABS((D363+H363+L363+P363+T363+X363+AB363)+(N(E363)+N(I363)+N(M363)+N(Q363)+N(U363)+N(Y363)+N(AC363))-(N(F363)+N(J363)+N(N363)+N(R363)+N(V363)+N(Z363)+N(AD363))-(G363+K363+O363+S363+W363+AA363+AE363))&lt;0.0001,"OK","ОШИБКА")</f>
        <v/>
      </c>
    </row>
    <row r="364">
      <c r="A364" s="42" t="n">
        <v>46583</v>
      </c>
      <c r="B364" s="37" t="inlineStr">
        <is>
          <t>ЧТ</t>
        </is>
      </c>
      <c r="C364" s="11" t="n"/>
      <c r="D364" s="54">
        <f>G363</f>
        <v/>
      </c>
      <c r="E364" s="45" t="n"/>
      <c r="F364" s="45" t="n"/>
      <c r="G364" s="54">
        <f>D364+N(E364)-N(F364)</f>
        <v/>
      </c>
      <c r="H364" s="54">
        <f>K363</f>
        <v/>
      </c>
      <c r="I364" s="45" t="n"/>
      <c r="J364" s="45" t="n"/>
      <c r="K364" s="54">
        <f>H364+N(I364)-N(J364)</f>
        <v/>
      </c>
      <c r="L364" s="54">
        <f>O363</f>
        <v/>
      </c>
      <c r="M364" s="45" t="n"/>
      <c r="N364" s="45" t="n"/>
      <c r="O364" s="54">
        <f>L364+N(M364)-N(N364)</f>
        <v/>
      </c>
      <c r="P364" s="54">
        <f>S363</f>
        <v/>
      </c>
      <c r="Q364" s="45" t="n"/>
      <c r="R364" s="45" t="n"/>
      <c r="S364" s="54">
        <f>P364+N(Q364)-N(R364)</f>
        <v/>
      </c>
      <c r="T364" s="54">
        <f>W363</f>
        <v/>
      </c>
      <c r="U364" s="45" t="n"/>
      <c r="V364" s="45" t="n"/>
      <c r="W364" s="54">
        <f>T364+N(U364)-N(V364)</f>
        <v/>
      </c>
      <c r="X364" s="54">
        <f>AA363</f>
        <v/>
      </c>
      <c r="Y364" s="45" t="n"/>
      <c r="Z364" s="45" t="n"/>
      <c r="AA364" s="54">
        <f>X364+N(Y364)-N(Z364)</f>
        <v/>
      </c>
      <c r="AB364" s="54">
        <f>AE363</f>
        <v/>
      </c>
      <c r="AC364" s="45" t="n"/>
      <c r="AD364" s="45" t="n"/>
      <c r="AE364" s="54">
        <f>AB364+N(AC364)-N(AD364)</f>
        <v/>
      </c>
      <c r="AF364" s="20">
        <f>IF(ABS((D364+H364+L364+P364+T364+X364+AB364)+(N(E364)+N(I364)+N(M364)+N(Q364)+N(U364)+N(Y364)+N(AC364))-(N(F364)+N(J364)+N(N364)+N(R364)+N(V364)+N(Z364)+N(AD364))-(G364+K364+O364+S364+W364+AA364+AE364))&lt;0.0001,"OK","ОШИБКА")</f>
        <v/>
      </c>
    </row>
    <row r="365">
      <c r="A365" s="42" t="n">
        <v>46584</v>
      </c>
      <c r="B365" s="37" t="inlineStr">
        <is>
          <t>ПТ</t>
        </is>
      </c>
      <c r="C365" s="11" t="n"/>
      <c r="D365" s="54">
        <f>G364</f>
        <v/>
      </c>
      <c r="E365" s="45" t="n"/>
      <c r="F365" s="45" t="n"/>
      <c r="G365" s="54">
        <f>D365+N(E365)-N(F365)</f>
        <v/>
      </c>
      <c r="H365" s="54">
        <f>K364</f>
        <v/>
      </c>
      <c r="I365" s="45" t="n"/>
      <c r="J365" s="45" t="n"/>
      <c r="K365" s="54">
        <f>H365+N(I365)-N(J365)</f>
        <v/>
      </c>
      <c r="L365" s="54">
        <f>O364</f>
        <v/>
      </c>
      <c r="M365" s="45" t="n"/>
      <c r="N365" s="45" t="n"/>
      <c r="O365" s="54">
        <f>L365+N(M365)-N(N365)</f>
        <v/>
      </c>
      <c r="P365" s="54">
        <f>S364</f>
        <v/>
      </c>
      <c r="Q365" s="45" t="n"/>
      <c r="R365" s="45" t="n"/>
      <c r="S365" s="54">
        <f>P365+N(Q365)-N(R365)</f>
        <v/>
      </c>
      <c r="T365" s="54">
        <f>W364</f>
        <v/>
      </c>
      <c r="U365" s="45" t="n"/>
      <c r="V365" s="45" t="n"/>
      <c r="W365" s="54">
        <f>T365+N(U365)-N(V365)</f>
        <v/>
      </c>
      <c r="X365" s="54">
        <f>AA364</f>
        <v/>
      </c>
      <c r="Y365" s="45" t="n"/>
      <c r="Z365" s="45" t="n"/>
      <c r="AA365" s="54">
        <f>X365+N(Y365)-N(Z365)</f>
        <v/>
      </c>
      <c r="AB365" s="54">
        <f>AE364</f>
        <v/>
      </c>
      <c r="AC365" s="45" t="n"/>
      <c r="AD365" s="45" t="n"/>
      <c r="AE365" s="54">
        <f>AB365+N(AC365)-N(AD365)</f>
        <v/>
      </c>
      <c r="AF365" s="20">
        <f>IF(ABS((D365+H365+L365+P365+T365+X365+AB365)+(N(E365)+N(I365)+N(M365)+N(Q365)+N(U365)+N(Y365)+N(AC365))-(N(F365)+N(J365)+N(N365)+N(R365)+N(V365)+N(Z365)+N(AD365))-(G365+K365+O365+S365+W365+AA365+AE365))&lt;0.0001,"OK","ОШИБКА")</f>
        <v/>
      </c>
    </row>
    <row r="366">
      <c r="A366" s="42" t="n">
        <v>46585</v>
      </c>
      <c r="B366" s="37" t="inlineStr">
        <is>
          <t>СБ</t>
        </is>
      </c>
      <c r="C366" s="11" t="n"/>
      <c r="D366" s="54">
        <f>G365</f>
        <v/>
      </c>
      <c r="E366" s="45" t="n"/>
      <c r="F366" s="45" t="n"/>
      <c r="G366" s="54">
        <f>D366+N(E366)-N(F366)</f>
        <v/>
      </c>
      <c r="H366" s="54">
        <f>K365</f>
        <v/>
      </c>
      <c r="I366" s="45" t="n"/>
      <c r="J366" s="45" t="n"/>
      <c r="K366" s="54">
        <f>H366+N(I366)-N(J366)</f>
        <v/>
      </c>
      <c r="L366" s="54">
        <f>O365</f>
        <v/>
      </c>
      <c r="M366" s="45" t="n"/>
      <c r="N366" s="45" t="n"/>
      <c r="O366" s="54">
        <f>L366+N(M366)-N(N366)</f>
        <v/>
      </c>
      <c r="P366" s="54">
        <f>S365</f>
        <v/>
      </c>
      <c r="Q366" s="45" t="n"/>
      <c r="R366" s="45" t="n"/>
      <c r="S366" s="54">
        <f>P366+N(Q366)-N(R366)</f>
        <v/>
      </c>
      <c r="T366" s="54">
        <f>W365</f>
        <v/>
      </c>
      <c r="U366" s="45" t="n"/>
      <c r="V366" s="45" t="n"/>
      <c r="W366" s="54">
        <f>T366+N(U366)-N(V366)</f>
        <v/>
      </c>
      <c r="X366" s="54">
        <f>AA365</f>
        <v/>
      </c>
      <c r="Y366" s="45" t="n"/>
      <c r="Z366" s="45" t="n"/>
      <c r="AA366" s="54">
        <f>X366+N(Y366)-N(Z366)</f>
        <v/>
      </c>
      <c r="AB366" s="54">
        <f>AE365</f>
        <v/>
      </c>
      <c r="AC366" s="45" t="n"/>
      <c r="AD366" s="45" t="n"/>
      <c r="AE366" s="54">
        <f>AB366+N(AC366)-N(AD366)</f>
        <v/>
      </c>
      <c r="AF366" s="20">
        <f>IF(ABS((D366+H366+L366+P366+T366+X366+AB366)+(N(E366)+N(I366)+N(M366)+N(Q366)+N(U366)+N(Y366)+N(AC366))-(N(F366)+N(J366)+N(N366)+N(R366)+N(V366)+N(Z366)+N(AD366))-(G366+K366+O366+S366+W366+AA366+AE366))&lt;0.0001,"OK","ОШИБКА")</f>
        <v/>
      </c>
    </row>
    <row r="367">
      <c r="A367" s="42" t="n">
        <v>46586</v>
      </c>
      <c r="B367" s="37" t="inlineStr">
        <is>
          <t>ВС</t>
        </is>
      </c>
      <c r="C367" s="11" t="n"/>
      <c r="D367" s="54">
        <f>G366</f>
        <v/>
      </c>
      <c r="E367" s="45" t="n"/>
      <c r="F367" s="45" t="n"/>
      <c r="G367" s="54">
        <f>D367+N(E367)-N(F367)</f>
        <v/>
      </c>
      <c r="H367" s="54">
        <f>K366</f>
        <v/>
      </c>
      <c r="I367" s="45" t="n"/>
      <c r="J367" s="45" t="n"/>
      <c r="K367" s="54">
        <f>H367+N(I367)-N(J367)</f>
        <v/>
      </c>
      <c r="L367" s="54">
        <f>O366</f>
        <v/>
      </c>
      <c r="M367" s="45" t="n"/>
      <c r="N367" s="45" t="n"/>
      <c r="O367" s="54">
        <f>L367+N(M367)-N(N367)</f>
        <v/>
      </c>
      <c r="P367" s="54">
        <f>S366</f>
        <v/>
      </c>
      <c r="Q367" s="45" t="n"/>
      <c r="R367" s="45" t="n"/>
      <c r="S367" s="54">
        <f>P367+N(Q367)-N(R367)</f>
        <v/>
      </c>
      <c r="T367" s="54">
        <f>W366</f>
        <v/>
      </c>
      <c r="U367" s="45" t="n"/>
      <c r="V367" s="45" t="n"/>
      <c r="W367" s="54">
        <f>T367+N(U367)-N(V367)</f>
        <v/>
      </c>
      <c r="X367" s="54">
        <f>AA366</f>
        <v/>
      </c>
      <c r="Y367" s="45" t="n"/>
      <c r="Z367" s="45" t="n"/>
      <c r="AA367" s="54">
        <f>X367+N(Y367)-N(Z367)</f>
        <v/>
      </c>
      <c r="AB367" s="54">
        <f>AE366</f>
        <v/>
      </c>
      <c r="AC367" s="45" t="n"/>
      <c r="AD367" s="45" t="n"/>
      <c r="AE367" s="54">
        <f>AB367+N(AC367)-N(AD367)</f>
        <v/>
      </c>
      <c r="AF367" s="20">
        <f>IF(ABS((D367+H367+L367+P367+T367+X367+AB367)+(N(E367)+N(I367)+N(M367)+N(Q367)+N(U367)+N(Y367)+N(AC367))-(N(F367)+N(J367)+N(N367)+N(R367)+N(V367)+N(Z367)+N(AD367))-(G367+K367+O367+S367+W367+AA367+AE367))&lt;0.0001,"OK","ОШИБКА")</f>
        <v/>
      </c>
    </row>
    <row r="368">
      <c r="A368" s="42" t="n">
        <v>46587</v>
      </c>
      <c r="B368" s="37" t="inlineStr">
        <is>
          <t>ПН</t>
        </is>
      </c>
      <c r="C368" s="11" t="n"/>
      <c r="D368" s="54">
        <f>G367</f>
        <v/>
      </c>
      <c r="E368" s="45" t="n"/>
      <c r="F368" s="45" t="n"/>
      <c r="G368" s="54">
        <f>D368+N(E368)-N(F368)</f>
        <v/>
      </c>
      <c r="H368" s="54">
        <f>K367</f>
        <v/>
      </c>
      <c r="I368" s="45" t="n"/>
      <c r="J368" s="45" t="n"/>
      <c r="K368" s="54">
        <f>H368+N(I368)-N(J368)</f>
        <v/>
      </c>
      <c r="L368" s="54">
        <f>O367</f>
        <v/>
      </c>
      <c r="M368" s="45" t="n"/>
      <c r="N368" s="45" t="n"/>
      <c r="O368" s="54">
        <f>L368+N(M368)-N(N368)</f>
        <v/>
      </c>
      <c r="P368" s="54">
        <f>S367</f>
        <v/>
      </c>
      <c r="Q368" s="45" t="n"/>
      <c r="R368" s="45" t="n"/>
      <c r="S368" s="54">
        <f>P368+N(Q368)-N(R368)</f>
        <v/>
      </c>
      <c r="T368" s="54">
        <f>W367</f>
        <v/>
      </c>
      <c r="U368" s="45" t="n"/>
      <c r="V368" s="45" t="n"/>
      <c r="W368" s="54">
        <f>T368+N(U368)-N(V368)</f>
        <v/>
      </c>
      <c r="X368" s="54">
        <f>AA367</f>
        <v/>
      </c>
      <c r="Y368" s="45" t="n"/>
      <c r="Z368" s="45" t="n"/>
      <c r="AA368" s="54">
        <f>X368+N(Y368)-N(Z368)</f>
        <v/>
      </c>
      <c r="AB368" s="54">
        <f>AE367</f>
        <v/>
      </c>
      <c r="AC368" s="45" t="n"/>
      <c r="AD368" s="45" t="n"/>
      <c r="AE368" s="54">
        <f>AB368+N(AC368)-N(AD368)</f>
        <v/>
      </c>
      <c r="AF368" s="20">
        <f>IF(ABS((D368+H368+L368+P368+T368+X368+AB368)+(N(E368)+N(I368)+N(M368)+N(Q368)+N(U368)+N(Y368)+N(AC368))-(N(F368)+N(J368)+N(N368)+N(R368)+N(V368)+N(Z368)+N(AD368))-(G368+K368+O368+S368+W368+AA368+AE368))&lt;0.0001,"OK","ОШИБКА")</f>
        <v/>
      </c>
    </row>
    <row r="369">
      <c r="A369" s="42" t="n">
        <v>46588</v>
      </c>
      <c r="B369" s="37" t="inlineStr">
        <is>
          <t>ВТ</t>
        </is>
      </c>
      <c r="C369" s="11" t="n"/>
      <c r="D369" s="54">
        <f>G368</f>
        <v/>
      </c>
      <c r="E369" s="45" t="n"/>
      <c r="F369" s="45" t="n"/>
      <c r="G369" s="54">
        <f>D369+N(E369)-N(F369)</f>
        <v/>
      </c>
      <c r="H369" s="54">
        <f>K368</f>
        <v/>
      </c>
      <c r="I369" s="45" t="n"/>
      <c r="J369" s="45" t="n"/>
      <c r="K369" s="54">
        <f>H369+N(I369)-N(J369)</f>
        <v/>
      </c>
      <c r="L369" s="54">
        <f>O368</f>
        <v/>
      </c>
      <c r="M369" s="45" t="n"/>
      <c r="N369" s="45" t="n"/>
      <c r="O369" s="54">
        <f>L369+N(M369)-N(N369)</f>
        <v/>
      </c>
      <c r="P369" s="54">
        <f>S368</f>
        <v/>
      </c>
      <c r="Q369" s="45" t="n"/>
      <c r="R369" s="45" t="n"/>
      <c r="S369" s="54">
        <f>P369+N(Q369)-N(R369)</f>
        <v/>
      </c>
      <c r="T369" s="54">
        <f>W368</f>
        <v/>
      </c>
      <c r="U369" s="45" t="n"/>
      <c r="V369" s="45" t="n"/>
      <c r="W369" s="54">
        <f>T369+N(U369)-N(V369)</f>
        <v/>
      </c>
      <c r="X369" s="54">
        <f>AA368</f>
        <v/>
      </c>
      <c r="Y369" s="45" t="n"/>
      <c r="Z369" s="45" t="n"/>
      <c r="AA369" s="54">
        <f>X369+N(Y369)-N(Z369)</f>
        <v/>
      </c>
      <c r="AB369" s="54">
        <f>AE368</f>
        <v/>
      </c>
      <c r="AC369" s="45" t="n"/>
      <c r="AD369" s="45" t="n"/>
      <c r="AE369" s="54">
        <f>AB369+N(AC369)-N(AD369)</f>
        <v/>
      </c>
      <c r="AF369" s="20">
        <f>IF(ABS((D369+H369+L369+P369+T369+X369+AB369)+(N(E369)+N(I369)+N(M369)+N(Q369)+N(U369)+N(Y369)+N(AC369))-(N(F369)+N(J369)+N(N369)+N(R369)+N(V369)+N(Z369)+N(AD369))-(G369+K369+O369+S369+W369+AA369+AE369))&lt;0.0001,"OK","ОШИБКА")</f>
        <v/>
      </c>
    </row>
    <row r="370">
      <c r="A370" s="42" t="n">
        <v>46589</v>
      </c>
      <c r="B370" s="37" t="inlineStr">
        <is>
          <t>СР</t>
        </is>
      </c>
      <c r="C370" s="11" t="n"/>
      <c r="D370" s="54">
        <f>G369</f>
        <v/>
      </c>
      <c r="E370" s="45" t="n"/>
      <c r="F370" s="45" t="n"/>
      <c r="G370" s="54">
        <f>D370+N(E370)-N(F370)</f>
        <v/>
      </c>
      <c r="H370" s="54">
        <f>K369</f>
        <v/>
      </c>
      <c r="I370" s="45" t="n"/>
      <c r="J370" s="45" t="n"/>
      <c r="K370" s="54">
        <f>H370+N(I370)-N(J370)</f>
        <v/>
      </c>
      <c r="L370" s="54">
        <f>O369</f>
        <v/>
      </c>
      <c r="M370" s="45" t="n"/>
      <c r="N370" s="45" t="n"/>
      <c r="O370" s="54">
        <f>L370+N(M370)-N(N370)</f>
        <v/>
      </c>
      <c r="P370" s="54">
        <f>S369</f>
        <v/>
      </c>
      <c r="Q370" s="45" t="n"/>
      <c r="R370" s="45" t="n"/>
      <c r="S370" s="54">
        <f>P370+N(Q370)-N(R370)</f>
        <v/>
      </c>
      <c r="T370" s="54">
        <f>W369</f>
        <v/>
      </c>
      <c r="U370" s="45" t="n"/>
      <c r="V370" s="45" t="n"/>
      <c r="W370" s="54">
        <f>T370+N(U370)-N(V370)</f>
        <v/>
      </c>
      <c r="X370" s="54">
        <f>AA369</f>
        <v/>
      </c>
      <c r="Y370" s="45" t="n"/>
      <c r="Z370" s="45" t="n"/>
      <c r="AA370" s="54">
        <f>X370+N(Y370)-N(Z370)</f>
        <v/>
      </c>
      <c r="AB370" s="54">
        <f>AE369</f>
        <v/>
      </c>
      <c r="AC370" s="45" t="n"/>
      <c r="AD370" s="45" t="n"/>
      <c r="AE370" s="54">
        <f>AB370+N(AC370)-N(AD370)</f>
        <v/>
      </c>
      <c r="AF370" s="20">
        <f>IF(ABS((D370+H370+L370+P370+T370+X370+AB370)+(N(E370)+N(I370)+N(M370)+N(Q370)+N(U370)+N(Y370)+N(AC370))-(N(F370)+N(J370)+N(N370)+N(R370)+N(V370)+N(Z370)+N(AD370))-(G370+K370+O370+S370+W370+AA370+AE370))&lt;0.0001,"OK","ОШИБКА")</f>
        <v/>
      </c>
    </row>
    <row r="371">
      <c r="A371" s="42" t="n">
        <v>46590</v>
      </c>
      <c r="B371" s="37" t="inlineStr">
        <is>
          <t>ЧТ</t>
        </is>
      </c>
      <c r="C371" s="11" t="n"/>
      <c r="D371" s="54">
        <f>G370</f>
        <v/>
      </c>
      <c r="E371" s="45" t="n"/>
      <c r="F371" s="45" t="n"/>
      <c r="G371" s="54">
        <f>D371+N(E371)-N(F371)</f>
        <v/>
      </c>
      <c r="H371" s="54">
        <f>K370</f>
        <v/>
      </c>
      <c r="I371" s="45" t="n"/>
      <c r="J371" s="45" t="n"/>
      <c r="K371" s="54">
        <f>H371+N(I371)-N(J371)</f>
        <v/>
      </c>
      <c r="L371" s="54">
        <f>O370</f>
        <v/>
      </c>
      <c r="M371" s="45" t="n"/>
      <c r="N371" s="45" t="n"/>
      <c r="O371" s="54">
        <f>L371+N(M371)-N(N371)</f>
        <v/>
      </c>
      <c r="P371" s="54">
        <f>S370</f>
        <v/>
      </c>
      <c r="Q371" s="45" t="n"/>
      <c r="R371" s="45" t="n"/>
      <c r="S371" s="54">
        <f>P371+N(Q371)-N(R371)</f>
        <v/>
      </c>
      <c r="T371" s="54">
        <f>W370</f>
        <v/>
      </c>
      <c r="U371" s="45" t="n"/>
      <c r="V371" s="45" t="n"/>
      <c r="W371" s="54">
        <f>T371+N(U371)-N(V371)</f>
        <v/>
      </c>
      <c r="X371" s="54">
        <f>AA370</f>
        <v/>
      </c>
      <c r="Y371" s="45" t="n"/>
      <c r="Z371" s="45" t="n"/>
      <c r="AA371" s="54">
        <f>X371+N(Y371)-N(Z371)</f>
        <v/>
      </c>
      <c r="AB371" s="54">
        <f>AE370</f>
        <v/>
      </c>
      <c r="AC371" s="45" t="n"/>
      <c r="AD371" s="45" t="n"/>
      <c r="AE371" s="54">
        <f>AB371+N(AC371)-N(AD371)</f>
        <v/>
      </c>
      <c r="AF371" s="20">
        <f>IF(ABS((D371+H371+L371+P371+T371+X371+AB371)+(N(E371)+N(I371)+N(M371)+N(Q371)+N(U371)+N(Y371)+N(AC371))-(N(F371)+N(J371)+N(N371)+N(R371)+N(V371)+N(Z371)+N(AD371))-(G371+K371+O371+S371+W371+AA371+AE371))&lt;0.0001,"OK","ОШИБКА")</f>
        <v/>
      </c>
    </row>
    <row r="372">
      <c r="A372" s="42" t="n">
        <v>46591</v>
      </c>
      <c r="B372" s="37" t="inlineStr">
        <is>
          <t>ПТ</t>
        </is>
      </c>
      <c r="C372" s="11" t="n"/>
      <c r="D372" s="54">
        <f>G371</f>
        <v/>
      </c>
      <c r="E372" s="45" t="n"/>
      <c r="F372" s="45" t="n"/>
      <c r="G372" s="54">
        <f>D372+N(E372)-N(F372)</f>
        <v/>
      </c>
      <c r="H372" s="54">
        <f>K371</f>
        <v/>
      </c>
      <c r="I372" s="45" t="n"/>
      <c r="J372" s="45" t="n"/>
      <c r="K372" s="54">
        <f>H372+N(I372)-N(J372)</f>
        <v/>
      </c>
      <c r="L372" s="54">
        <f>O371</f>
        <v/>
      </c>
      <c r="M372" s="45" t="n"/>
      <c r="N372" s="45" t="n"/>
      <c r="O372" s="54">
        <f>L372+N(M372)-N(N372)</f>
        <v/>
      </c>
      <c r="P372" s="54">
        <f>S371</f>
        <v/>
      </c>
      <c r="Q372" s="45" t="n"/>
      <c r="R372" s="45" t="n"/>
      <c r="S372" s="54">
        <f>P372+N(Q372)-N(R372)</f>
        <v/>
      </c>
      <c r="T372" s="54">
        <f>W371</f>
        <v/>
      </c>
      <c r="U372" s="45" t="n"/>
      <c r="V372" s="45" t="n"/>
      <c r="W372" s="54">
        <f>T372+N(U372)-N(V372)</f>
        <v/>
      </c>
      <c r="X372" s="54">
        <f>AA371</f>
        <v/>
      </c>
      <c r="Y372" s="45" t="n"/>
      <c r="Z372" s="45" t="n"/>
      <c r="AA372" s="54">
        <f>X372+N(Y372)-N(Z372)</f>
        <v/>
      </c>
      <c r="AB372" s="54">
        <f>AE371</f>
        <v/>
      </c>
      <c r="AC372" s="45" t="n"/>
      <c r="AD372" s="45" t="n"/>
      <c r="AE372" s="54">
        <f>AB372+N(AC372)-N(AD372)</f>
        <v/>
      </c>
      <c r="AF372" s="20">
        <f>IF(ABS((D372+H372+L372+P372+T372+X372+AB372)+(N(E372)+N(I372)+N(M372)+N(Q372)+N(U372)+N(Y372)+N(AC372))-(N(F372)+N(J372)+N(N372)+N(R372)+N(V372)+N(Z372)+N(AD372))-(G372+K372+O372+S372+W372+AA372+AE372))&lt;0.0001,"OK","ОШИБКА")</f>
        <v/>
      </c>
    </row>
    <row r="373">
      <c r="A373" s="42" t="n">
        <v>46592</v>
      </c>
      <c r="B373" s="37" t="inlineStr">
        <is>
          <t>СБ</t>
        </is>
      </c>
      <c r="C373" s="11" t="n"/>
      <c r="D373" s="54">
        <f>G372</f>
        <v/>
      </c>
      <c r="E373" s="45" t="n"/>
      <c r="F373" s="45" t="n"/>
      <c r="G373" s="54">
        <f>D373+N(E373)-N(F373)</f>
        <v/>
      </c>
      <c r="H373" s="54">
        <f>K372</f>
        <v/>
      </c>
      <c r="I373" s="45" t="n"/>
      <c r="J373" s="45" t="n"/>
      <c r="K373" s="54">
        <f>H373+N(I373)-N(J373)</f>
        <v/>
      </c>
      <c r="L373" s="54">
        <f>O372</f>
        <v/>
      </c>
      <c r="M373" s="45" t="n"/>
      <c r="N373" s="45" t="n"/>
      <c r="O373" s="54">
        <f>L373+N(M373)-N(N373)</f>
        <v/>
      </c>
      <c r="P373" s="54">
        <f>S372</f>
        <v/>
      </c>
      <c r="Q373" s="45" t="n"/>
      <c r="R373" s="45" t="n"/>
      <c r="S373" s="54">
        <f>P373+N(Q373)-N(R373)</f>
        <v/>
      </c>
      <c r="T373" s="54">
        <f>W372</f>
        <v/>
      </c>
      <c r="U373" s="45" t="n"/>
      <c r="V373" s="45" t="n"/>
      <c r="W373" s="54">
        <f>T373+N(U373)-N(V373)</f>
        <v/>
      </c>
      <c r="X373" s="54">
        <f>AA372</f>
        <v/>
      </c>
      <c r="Y373" s="45" t="n"/>
      <c r="Z373" s="45" t="n"/>
      <c r="AA373" s="54">
        <f>X373+N(Y373)-N(Z373)</f>
        <v/>
      </c>
      <c r="AB373" s="54">
        <f>AE372</f>
        <v/>
      </c>
      <c r="AC373" s="45" t="n"/>
      <c r="AD373" s="45" t="n"/>
      <c r="AE373" s="54">
        <f>AB373+N(AC373)-N(AD373)</f>
        <v/>
      </c>
      <c r="AF373" s="20">
        <f>IF(ABS((D373+H373+L373+P373+T373+X373+AB373)+(N(E373)+N(I373)+N(M373)+N(Q373)+N(U373)+N(Y373)+N(AC373))-(N(F373)+N(J373)+N(N373)+N(R373)+N(V373)+N(Z373)+N(AD373))-(G373+K373+O373+S373+W373+AA373+AE373))&lt;0.0001,"OK","ОШИБКА")</f>
        <v/>
      </c>
    </row>
    <row r="374">
      <c r="A374" s="42" t="n">
        <v>46593</v>
      </c>
      <c r="B374" s="37" t="inlineStr">
        <is>
          <t>ВС</t>
        </is>
      </c>
      <c r="C374" s="11" t="n"/>
      <c r="D374" s="54">
        <f>G373</f>
        <v/>
      </c>
      <c r="E374" s="45" t="n"/>
      <c r="F374" s="45" t="n"/>
      <c r="G374" s="54">
        <f>D374+N(E374)-N(F374)</f>
        <v/>
      </c>
      <c r="H374" s="54">
        <f>K373</f>
        <v/>
      </c>
      <c r="I374" s="45" t="n"/>
      <c r="J374" s="45" t="n"/>
      <c r="K374" s="54">
        <f>H374+N(I374)-N(J374)</f>
        <v/>
      </c>
      <c r="L374" s="54">
        <f>O373</f>
        <v/>
      </c>
      <c r="M374" s="45" t="n"/>
      <c r="N374" s="45" t="n"/>
      <c r="O374" s="54">
        <f>L374+N(M374)-N(N374)</f>
        <v/>
      </c>
      <c r="P374" s="54">
        <f>S373</f>
        <v/>
      </c>
      <c r="Q374" s="45" t="n"/>
      <c r="R374" s="45" t="n"/>
      <c r="S374" s="54">
        <f>P374+N(Q374)-N(R374)</f>
        <v/>
      </c>
      <c r="T374" s="54">
        <f>W373</f>
        <v/>
      </c>
      <c r="U374" s="45" t="n"/>
      <c r="V374" s="45" t="n"/>
      <c r="W374" s="54">
        <f>T374+N(U374)-N(V374)</f>
        <v/>
      </c>
      <c r="X374" s="54">
        <f>AA373</f>
        <v/>
      </c>
      <c r="Y374" s="45" t="n"/>
      <c r="Z374" s="45" t="n"/>
      <c r="AA374" s="54">
        <f>X374+N(Y374)-N(Z374)</f>
        <v/>
      </c>
      <c r="AB374" s="54">
        <f>AE373</f>
        <v/>
      </c>
      <c r="AC374" s="45" t="n"/>
      <c r="AD374" s="45" t="n"/>
      <c r="AE374" s="54">
        <f>AB374+N(AC374)-N(AD374)</f>
        <v/>
      </c>
      <c r="AF374" s="20">
        <f>IF(ABS((D374+H374+L374+P374+T374+X374+AB374)+(N(E374)+N(I374)+N(M374)+N(Q374)+N(U374)+N(Y374)+N(AC374))-(N(F374)+N(J374)+N(N374)+N(R374)+N(V374)+N(Z374)+N(AD374))-(G374+K374+O374+S374+W374+AA374+AE374))&lt;0.0001,"OK","ОШИБКА")</f>
        <v/>
      </c>
    </row>
    <row r="375">
      <c r="A375" s="42" t="n">
        <v>46594</v>
      </c>
      <c r="B375" s="37" t="inlineStr">
        <is>
          <t>ПН</t>
        </is>
      </c>
      <c r="C375" s="11" t="n"/>
      <c r="D375" s="54">
        <f>G374</f>
        <v/>
      </c>
      <c r="E375" s="45" t="n"/>
      <c r="F375" s="45" t="n"/>
      <c r="G375" s="54">
        <f>D375+N(E375)-N(F375)</f>
        <v/>
      </c>
      <c r="H375" s="54">
        <f>K374</f>
        <v/>
      </c>
      <c r="I375" s="45" t="n"/>
      <c r="J375" s="45" t="n"/>
      <c r="K375" s="54">
        <f>H375+N(I375)-N(J375)</f>
        <v/>
      </c>
      <c r="L375" s="54">
        <f>O374</f>
        <v/>
      </c>
      <c r="M375" s="45" t="n"/>
      <c r="N375" s="45" t="n"/>
      <c r="O375" s="54">
        <f>L375+N(M375)-N(N375)</f>
        <v/>
      </c>
      <c r="P375" s="54">
        <f>S374</f>
        <v/>
      </c>
      <c r="Q375" s="45" t="n"/>
      <c r="R375" s="45" t="n"/>
      <c r="S375" s="54">
        <f>P375+N(Q375)-N(R375)</f>
        <v/>
      </c>
      <c r="T375" s="54">
        <f>W374</f>
        <v/>
      </c>
      <c r="U375" s="45" t="n"/>
      <c r="V375" s="45" t="n"/>
      <c r="W375" s="54">
        <f>T375+N(U375)-N(V375)</f>
        <v/>
      </c>
      <c r="X375" s="54">
        <f>AA374</f>
        <v/>
      </c>
      <c r="Y375" s="45" t="n"/>
      <c r="Z375" s="45" t="n"/>
      <c r="AA375" s="54">
        <f>X375+N(Y375)-N(Z375)</f>
        <v/>
      </c>
      <c r="AB375" s="54">
        <f>AE374</f>
        <v/>
      </c>
      <c r="AC375" s="45" t="n"/>
      <c r="AD375" s="45" t="n"/>
      <c r="AE375" s="54">
        <f>AB375+N(AC375)-N(AD375)</f>
        <v/>
      </c>
      <c r="AF375" s="20">
        <f>IF(ABS((D375+H375+L375+P375+T375+X375+AB375)+(N(E375)+N(I375)+N(M375)+N(Q375)+N(U375)+N(Y375)+N(AC375))-(N(F375)+N(J375)+N(N375)+N(R375)+N(V375)+N(Z375)+N(AD375))-(G375+K375+O375+S375+W375+AA375+AE375))&lt;0.0001,"OK","ОШИБКА")</f>
        <v/>
      </c>
    </row>
    <row r="376">
      <c r="A376" s="42" t="n">
        <v>46595</v>
      </c>
      <c r="B376" s="37" t="inlineStr">
        <is>
          <t>ВТ</t>
        </is>
      </c>
      <c r="C376" s="11" t="n"/>
      <c r="D376" s="54">
        <f>G375</f>
        <v/>
      </c>
      <c r="E376" s="45" t="n"/>
      <c r="F376" s="45" t="n"/>
      <c r="G376" s="54">
        <f>D376+N(E376)-N(F376)</f>
        <v/>
      </c>
      <c r="H376" s="54">
        <f>K375</f>
        <v/>
      </c>
      <c r="I376" s="45" t="n"/>
      <c r="J376" s="45" t="n"/>
      <c r="K376" s="54">
        <f>H376+N(I376)-N(J376)</f>
        <v/>
      </c>
      <c r="L376" s="54">
        <f>O375</f>
        <v/>
      </c>
      <c r="M376" s="45" t="n"/>
      <c r="N376" s="45" t="n"/>
      <c r="O376" s="54">
        <f>L376+N(M376)-N(N376)</f>
        <v/>
      </c>
      <c r="P376" s="54">
        <f>S375</f>
        <v/>
      </c>
      <c r="Q376" s="45" t="n"/>
      <c r="R376" s="45" t="n"/>
      <c r="S376" s="54">
        <f>P376+N(Q376)-N(R376)</f>
        <v/>
      </c>
      <c r="T376" s="54">
        <f>W375</f>
        <v/>
      </c>
      <c r="U376" s="45" t="n"/>
      <c r="V376" s="45" t="n"/>
      <c r="W376" s="54">
        <f>T376+N(U376)-N(V376)</f>
        <v/>
      </c>
      <c r="X376" s="54">
        <f>AA375</f>
        <v/>
      </c>
      <c r="Y376" s="45" t="n"/>
      <c r="Z376" s="45" t="n"/>
      <c r="AA376" s="54">
        <f>X376+N(Y376)-N(Z376)</f>
        <v/>
      </c>
      <c r="AB376" s="54">
        <f>AE375</f>
        <v/>
      </c>
      <c r="AC376" s="45" t="n"/>
      <c r="AD376" s="45" t="n"/>
      <c r="AE376" s="54">
        <f>AB376+N(AC376)-N(AD376)</f>
        <v/>
      </c>
      <c r="AF376" s="20">
        <f>IF(ABS((D376+H376+L376+P376+T376+X376+AB376)+(N(E376)+N(I376)+N(M376)+N(Q376)+N(U376)+N(Y376)+N(AC376))-(N(F376)+N(J376)+N(N376)+N(R376)+N(V376)+N(Z376)+N(AD376))-(G376+K376+O376+S376+W376+AA376+AE376))&lt;0.0001,"OK","ОШИБКА")</f>
        <v/>
      </c>
    </row>
    <row r="377">
      <c r="A377" s="42" t="n">
        <v>46596</v>
      </c>
      <c r="B377" s="37" t="inlineStr">
        <is>
          <t>СР</t>
        </is>
      </c>
      <c r="C377" s="11" t="n"/>
      <c r="D377" s="54">
        <f>G376</f>
        <v/>
      </c>
      <c r="E377" s="45" t="n"/>
      <c r="F377" s="45" t="n"/>
      <c r="G377" s="54">
        <f>D377+N(E377)-N(F377)</f>
        <v/>
      </c>
      <c r="H377" s="54">
        <f>K376</f>
        <v/>
      </c>
      <c r="I377" s="45" t="n"/>
      <c r="J377" s="45" t="n"/>
      <c r="K377" s="54">
        <f>H377+N(I377)-N(J377)</f>
        <v/>
      </c>
      <c r="L377" s="54">
        <f>O376</f>
        <v/>
      </c>
      <c r="M377" s="45" t="n"/>
      <c r="N377" s="45" t="n"/>
      <c r="O377" s="54">
        <f>L377+N(M377)-N(N377)</f>
        <v/>
      </c>
      <c r="P377" s="54">
        <f>S376</f>
        <v/>
      </c>
      <c r="Q377" s="45" t="n"/>
      <c r="R377" s="45" t="n"/>
      <c r="S377" s="54">
        <f>P377+N(Q377)-N(R377)</f>
        <v/>
      </c>
      <c r="T377" s="54">
        <f>W376</f>
        <v/>
      </c>
      <c r="U377" s="45" t="n"/>
      <c r="V377" s="45" t="n"/>
      <c r="W377" s="54">
        <f>T377+N(U377)-N(V377)</f>
        <v/>
      </c>
      <c r="X377" s="54">
        <f>AA376</f>
        <v/>
      </c>
      <c r="Y377" s="45" t="n"/>
      <c r="Z377" s="45" t="n"/>
      <c r="AA377" s="54">
        <f>X377+N(Y377)-N(Z377)</f>
        <v/>
      </c>
      <c r="AB377" s="54">
        <f>AE376</f>
        <v/>
      </c>
      <c r="AC377" s="45" t="n"/>
      <c r="AD377" s="45" t="n"/>
      <c r="AE377" s="54">
        <f>AB377+N(AC377)-N(AD377)</f>
        <v/>
      </c>
      <c r="AF377" s="20">
        <f>IF(ABS((D377+H377+L377+P377+T377+X377+AB377)+(N(E377)+N(I377)+N(M377)+N(Q377)+N(U377)+N(Y377)+N(AC377))-(N(F377)+N(J377)+N(N377)+N(R377)+N(V377)+N(Z377)+N(AD377))-(G377+K377+O377+S377+W377+AA377+AE377))&lt;0.0001,"OK","ОШИБКА")</f>
        <v/>
      </c>
    </row>
    <row r="378">
      <c r="A378" s="42" t="n">
        <v>46597</v>
      </c>
      <c r="B378" s="37" t="inlineStr">
        <is>
          <t>ЧТ</t>
        </is>
      </c>
      <c r="C378" s="11" t="n"/>
      <c r="D378" s="54">
        <f>G377</f>
        <v/>
      </c>
      <c r="E378" s="45" t="n"/>
      <c r="F378" s="45" t="n"/>
      <c r="G378" s="54">
        <f>D378+N(E378)-N(F378)</f>
        <v/>
      </c>
      <c r="H378" s="54">
        <f>K377</f>
        <v/>
      </c>
      <c r="I378" s="45" t="n"/>
      <c r="J378" s="45" t="n"/>
      <c r="K378" s="54">
        <f>H378+N(I378)-N(J378)</f>
        <v/>
      </c>
      <c r="L378" s="54">
        <f>O377</f>
        <v/>
      </c>
      <c r="M378" s="45" t="n"/>
      <c r="N378" s="45" t="n"/>
      <c r="O378" s="54">
        <f>L378+N(M378)-N(N378)</f>
        <v/>
      </c>
      <c r="P378" s="54">
        <f>S377</f>
        <v/>
      </c>
      <c r="Q378" s="45" t="n"/>
      <c r="R378" s="45" t="n"/>
      <c r="S378" s="54">
        <f>P378+N(Q378)-N(R378)</f>
        <v/>
      </c>
      <c r="T378" s="54">
        <f>W377</f>
        <v/>
      </c>
      <c r="U378" s="45" t="n"/>
      <c r="V378" s="45" t="n"/>
      <c r="W378" s="54">
        <f>T378+N(U378)-N(V378)</f>
        <v/>
      </c>
      <c r="X378" s="54">
        <f>AA377</f>
        <v/>
      </c>
      <c r="Y378" s="45" t="n"/>
      <c r="Z378" s="45" t="n"/>
      <c r="AA378" s="54">
        <f>X378+N(Y378)-N(Z378)</f>
        <v/>
      </c>
      <c r="AB378" s="54">
        <f>AE377</f>
        <v/>
      </c>
      <c r="AC378" s="45" t="n"/>
      <c r="AD378" s="45" t="n"/>
      <c r="AE378" s="54">
        <f>AB378+N(AC378)-N(AD378)</f>
        <v/>
      </c>
      <c r="AF378" s="20">
        <f>IF(ABS((D378+H378+L378+P378+T378+X378+AB378)+(N(E378)+N(I378)+N(M378)+N(Q378)+N(U378)+N(Y378)+N(AC378))-(N(F378)+N(J378)+N(N378)+N(R378)+N(V378)+N(Z378)+N(AD378))-(G378+K378+O378+S378+W378+AA378+AE378))&lt;0.0001,"OK","ОШИБКА")</f>
        <v/>
      </c>
    </row>
    <row r="379">
      <c r="A379" s="42" t="n">
        <v>46598</v>
      </c>
      <c r="B379" s="37" t="inlineStr">
        <is>
          <t>ПТ</t>
        </is>
      </c>
      <c r="C379" s="11" t="n"/>
      <c r="D379" s="54">
        <f>G378</f>
        <v/>
      </c>
      <c r="E379" s="45" t="n"/>
      <c r="F379" s="45" t="n"/>
      <c r="G379" s="54">
        <f>D379+N(E379)-N(F379)</f>
        <v/>
      </c>
      <c r="H379" s="54">
        <f>K378</f>
        <v/>
      </c>
      <c r="I379" s="45" t="n"/>
      <c r="J379" s="45" t="n"/>
      <c r="K379" s="54">
        <f>H379+N(I379)-N(J379)</f>
        <v/>
      </c>
      <c r="L379" s="54">
        <f>O378</f>
        <v/>
      </c>
      <c r="M379" s="45" t="n"/>
      <c r="N379" s="45" t="n"/>
      <c r="O379" s="54">
        <f>L379+N(M379)-N(N379)</f>
        <v/>
      </c>
      <c r="P379" s="54">
        <f>S378</f>
        <v/>
      </c>
      <c r="Q379" s="45" t="n"/>
      <c r="R379" s="45" t="n"/>
      <c r="S379" s="54">
        <f>P379+N(Q379)-N(R379)</f>
        <v/>
      </c>
      <c r="T379" s="54">
        <f>W378</f>
        <v/>
      </c>
      <c r="U379" s="45" t="n"/>
      <c r="V379" s="45" t="n"/>
      <c r="W379" s="54">
        <f>T379+N(U379)-N(V379)</f>
        <v/>
      </c>
      <c r="X379" s="54">
        <f>AA378</f>
        <v/>
      </c>
      <c r="Y379" s="45" t="n"/>
      <c r="Z379" s="45" t="n"/>
      <c r="AA379" s="54">
        <f>X379+N(Y379)-N(Z379)</f>
        <v/>
      </c>
      <c r="AB379" s="54">
        <f>AE378</f>
        <v/>
      </c>
      <c r="AC379" s="45" t="n"/>
      <c r="AD379" s="45" t="n"/>
      <c r="AE379" s="54">
        <f>AB379+N(AC379)-N(AD379)</f>
        <v/>
      </c>
      <c r="AF379" s="20">
        <f>IF(ABS((D379+H379+L379+P379+T379+X379+AB379)+(N(E379)+N(I379)+N(M379)+N(Q379)+N(U379)+N(Y379)+N(AC379))-(N(F379)+N(J379)+N(N379)+N(R379)+N(V379)+N(Z379)+N(AD379))-(G379+K379+O379+S379+W379+AA379+AE379))&lt;0.0001,"OK","ОШИБКА")</f>
        <v/>
      </c>
    </row>
    <row r="380">
      <c r="A380" s="42" t="n">
        <v>46599</v>
      </c>
      <c r="B380" s="37" t="inlineStr">
        <is>
          <t>СБ</t>
        </is>
      </c>
      <c r="C380" s="11" t="n"/>
      <c r="D380" s="54">
        <f>G379</f>
        <v/>
      </c>
      <c r="E380" s="45" t="n"/>
      <c r="F380" s="45" t="n"/>
      <c r="G380" s="54">
        <f>D380+N(E380)-N(F380)</f>
        <v/>
      </c>
      <c r="H380" s="54">
        <f>K379</f>
        <v/>
      </c>
      <c r="I380" s="45" t="n"/>
      <c r="J380" s="45" t="n"/>
      <c r="K380" s="54">
        <f>H380+N(I380)-N(J380)</f>
        <v/>
      </c>
      <c r="L380" s="54">
        <f>O379</f>
        <v/>
      </c>
      <c r="M380" s="45" t="n"/>
      <c r="N380" s="45" t="n"/>
      <c r="O380" s="54">
        <f>L380+N(M380)-N(N380)</f>
        <v/>
      </c>
      <c r="P380" s="54">
        <f>S379</f>
        <v/>
      </c>
      <c r="Q380" s="45" t="n"/>
      <c r="R380" s="45" t="n"/>
      <c r="S380" s="54">
        <f>P380+N(Q380)-N(R380)</f>
        <v/>
      </c>
      <c r="T380" s="54">
        <f>W379</f>
        <v/>
      </c>
      <c r="U380" s="45" t="n"/>
      <c r="V380" s="45" t="n"/>
      <c r="W380" s="54">
        <f>T380+N(U380)-N(V380)</f>
        <v/>
      </c>
      <c r="X380" s="54">
        <f>AA379</f>
        <v/>
      </c>
      <c r="Y380" s="45" t="n"/>
      <c r="Z380" s="45" t="n"/>
      <c r="AA380" s="54">
        <f>X380+N(Y380)-N(Z380)</f>
        <v/>
      </c>
      <c r="AB380" s="54">
        <f>AE379</f>
        <v/>
      </c>
      <c r="AC380" s="45" t="n"/>
      <c r="AD380" s="45" t="n"/>
      <c r="AE380" s="54">
        <f>AB380+N(AC380)-N(AD380)</f>
        <v/>
      </c>
      <c r="AF380" s="20">
        <f>IF(ABS((D380+H380+L380+P380+T380+X380+AB380)+(N(E380)+N(I380)+N(M380)+N(Q380)+N(U380)+N(Y380)+N(AC380))-(N(F380)+N(J380)+N(N380)+N(R380)+N(V380)+N(Z380)+N(AD380))-(G380+K380+O380+S380+W380+AA380+AE380))&lt;0.0001,"OK","ОШИБКА")</f>
        <v/>
      </c>
    </row>
    <row r="381">
      <c r="A381" s="42" t="n">
        <v>46600</v>
      </c>
      <c r="B381" s="37" t="inlineStr">
        <is>
          <t>ВС</t>
        </is>
      </c>
      <c r="C381" s="11" t="n"/>
      <c r="D381" s="54">
        <f>G380</f>
        <v/>
      </c>
      <c r="E381" s="45" t="n"/>
      <c r="F381" s="45" t="n"/>
      <c r="G381" s="54">
        <f>D381+N(E381)-N(F381)</f>
        <v/>
      </c>
      <c r="H381" s="54">
        <f>K380</f>
        <v/>
      </c>
      <c r="I381" s="45" t="n"/>
      <c r="J381" s="45" t="n"/>
      <c r="K381" s="54">
        <f>H381+N(I381)-N(J381)</f>
        <v/>
      </c>
      <c r="L381" s="54">
        <f>O380</f>
        <v/>
      </c>
      <c r="M381" s="45" t="n"/>
      <c r="N381" s="45" t="n"/>
      <c r="O381" s="54">
        <f>L381+N(M381)-N(N381)</f>
        <v/>
      </c>
      <c r="P381" s="54">
        <f>S380</f>
        <v/>
      </c>
      <c r="Q381" s="45" t="n"/>
      <c r="R381" s="45" t="n"/>
      <c r="S381" s="54">
        <f>P381+N(Q381)-N(R381)</f>
        <v/>
      </c>
      <c r="T381" s="54">
        <f>W380</f>
        <v/>
      </c>
      <c r="U381" s="45" t="n"/>
      <c r="V381" s="45" t="n"/>
      <c r="W381" s="54">
        <f>T381+N(U381)-N(V381)</f>
        <v/>
      </c>
      <c r="X381" s="54">
        <f>AA380</f>
        <v/>
      </c>
      <c r="Y381" s="45" t="n"/>
      <c r="Z381" s="45" t="n"/>
      <c r="AA381" s="54">
        <f>X381+N(Y381)-N(Z381)</f>
        <v/>
      </c>
      <c r="AB381" s="54">
        <f>AE380</f>
        <v/>
      </c>
      <c r="AC381" s="45" t="n"/>
      <c r="AD381" s="45" t="n"/>
      <c r="AE381" s="54">
        <f>AB381+N(AC381)-N(AD381)</f>
        <v/>
      </c>
      <c r="AF381" s="20">
        <f>IF(ABS((D381+H381+L381+P381+T381+X381+AB381)+(N(E381)+N(I381)+N(M381)+N(Q381)+N(U381)+N(Y381)+N(AC381))-(N(F381)+N(J381)+N(N381)+N(R381)+N(V381)+N(Z381)+N(AD381))-(G381+K381+O381+S381+W381+AA381+AE381))&lt;0.0001,"OK","ОШИБКА")</f>
        <v/>
      </c>
    </row>
    <row r="382">
      <c r="A382" s="42" t="n">
        <v>46601</v>
      </c>
      <c r="B382" s="37" t="inlineStr">
        <is>
          <t>ПН</t>
        </is>
      </c>
      <c r="C382" s="11" t="n"/>
      <c r="D382" s="54">
        <f>G381</f>
        <v/>
      </c>
      <c r="E382" s="45" t="n"/>
      <c r="F382" s="45" t="n"/>
      <c r="G382" s="54">
        <f>D382+N(E382)-N(F382)</f>
        <v/>
      </c>
      <c r="H382" s="54">
        <f>K381</f>
        <v/>
      </c>
      <c r="I382" s="45" t="n"/>
      <c r="J382" s="45" t="n"/>
      <c r="K382" s="54">
        <f>H382+N(I382)-N(J382)</f>
        <v/>
      </c>
      <c r="L382" s="54">
        <f>O381</f>
        <v/>
      </c>
      <c r="M382" s="45" t="n"/>
      <c r="N382" s="45" t="n"/>
      <c r="O382" s="54">
        <f>L382+N(M382)-N(N382)</f>
        <v/>
      </c>
      <c r="P382" s="54">
        <f>S381</f>
        <v/>
      </c>
      <c r="Q382" s="45" t="n"/>
      <c r="R382" s="45" t="n"/>
      <c r="S382" s="54">
        <f>P382+N(Q382)-N(R382)</f>
        <v/>
      </c>
      <c r="T382" s="54">
        <f>W381</f>
        <v/>
      </c>
      <c r="U382" s="45" t="n"/>
      <c r="V382" s="45" t="n"/>
      <c r="W382" s="54">
        <f>T382+N(U382)-N(V382)</f>
        <v/>
      </c>
      <c r="X382" s="54">
        <f>AA381</f>
        <v/>
      </c>
      <c r="Y382" s="45" t="n"/>
      <c r="Z382" s="45" t="n"/>
      <c r="AA382" s="54">
        <f>X382+N(Y382)-N(Z382)</f>
        <v/>
      </c>
      <c r="AB382" s="54">
        <f>AE381</f>
        <v/>
      </c>
      <c r="AC382" s="45" t="n"/>
      <c r="AD382" s="45" t="n"/>
      <c r="AE382" s="54">
        <f>AB382+N(AC382)-N(AD382)</f>
        <v/>
      </c>
      <c r="AF382" s="20">
        <f>IF(ABS((D382+H382+L382+P382+T382+X382+AB382)+(N(E382)+N(I382)+N(M382)+N(Q382)+N(U382)+N(Y382)+N(AC382))-(N(F382)+N(J382)+N(N382)+N(R382)+N(V382)+N(Z382)+N(AD382))-(G382+K382+O382+S382+W382+AA382+AE382))&lt;0.0001,"OK","ОШИБКА")</f>
        <v/>
      </c>
    </row>
    <row r="383">
      <c r="A383" s="42" t="n">
        <v>46602</v>
      </c>
      <c r="B383" s="37" t="inlineStr">
        <is>
          <t>ВТ</t>
        </is>
      </c>
      <c r="C383" s="11" t="n"/>
      <c r="D383" s="54">
        <f>G382</f>
        <v/>
      </c>
      <c r="E383" s="45" t="n"/>
      <c r="F383" s="45" t="n"/>
      <c r="G383" s="54">
        <f>D383+N(E383)-N(F383)</f>
        <v/>
      </c>
      <c r="H383" s="54">
        <f>K382</f>
        <v/>
      </c>
      <c r="I383" s="45" t="n"/>
      <c r="J383" s="45" t="n"/>
      <c r="K383" s="54">
        <f>H383+N(I383)-N(J383)</f>
        <v/>
      </c>
      <c r="L383" s="54">
        <f>O382</f>
        <v/>
      </c>
      <c r="M383" s="45" t="n"/>
      <c r="N383" s="45" t="n"/>
      <c r="O383" s="54">
        <f>L383+N(M383)-N(N383)</f>
        <v/>
      </c>
      <c r="P383" s="54">
        <f>S382</f>
        <v/>
      </c>
      <c r="Q383" s="45" t="n"/>
      <c r="R383" s="45" t="n"/>
      <c r="S383" s="54">
        <f>P383+N(Q383)-N(R383)</f>
        <v/>
      </c>
      <c r="T383" s="54">
        <f>W382</f>
        <v/>
      </c>
      <c r="U383" s="45" t="n"/>
      <c r="V383" s="45" t="n"/>
      <c r="W383" s="54">
        <f>T383+N(U383)-N(V383)</f>
        <v/>
      </c>
      <c r="X383" s="54">
        <f>AA382</f>
        <v/>
      </c>
      <c r="Y383" s="45" t="n"/>
      <c r="Z383" s="45" t="n"/>
      <c r="AA383" s="54">
        <f>X383+N(Y383)-N(Z383)</f>
        <v/>
      </c>
      <c r="AB383" s="54">
        <f>AE382</f>
        <v/>
      </c>
      <c r="AC383" s="45" t="n"/>
      <c r="AD383" s="45" t="n"/>
      <c r="AE383" s="54">
        <f>AB383+N(AC383)-N(AD383)</f>
        <v/>
      </c>
      <c r="AF383" s="20">
        <f>IF(ABS((D383+H383+L383+P383+T383+X383+AB383)+(N(E383)+N(I383)+N(M383)+N(Q383)+N(U383)+N(Y383)+N(AC383))-(N(F383)+N(J383)+N(N383)+N(R383)+N(V383)+N(Z383)+N(AD383))-(G383+K383+O383+S383+W383+AA383+AE383))&lt;0.0001,"OK","ОШИБКА")</f>
        <v/>
      </c>
    </row>
    <row r="384">
      <c r="A384" s="42" t="n">
        <v>46603</v>
      </c>
      <c r="B384" s="37" t="inlineStr">
        <is>
          <t>СР</t>
        </is>
      </c>
      <c r="C384" s="11" t="n"/>
      <c r="D384" s="54">
        <f>G383</f>
        <v/>
      </c>
      <c r="E384" s="45" t="n"/>
      <c r="F384" s="45" t="n"/>
      <c r="G384" s="54">
        <f>D384+N(E384)-N(F384)</f>
        <v/>
      </c>
      <c r="H384" s="54">
        <f>K383</f>
        <v/>
      </c>
      <c r="I384" s="45" t="n"/>
      <c r="J384" s="45" t="n"/>
      <c r="K384" s="54">
        <f>H384+N(I384)-N(J384)</f>
        <v/>
      </c>
      <c r="L384" s="54">
        <f>O383</f>
        <v/>
      </c>
      <c r="M384" s="45" t="n"/>
      <c r="N384" s="45" t="n"/>
      <c r="O384" s="54">
        <f>L384+N(M384)-N(N384)</f>
        <v/>
      </c>
      <c r="P384" s="54">
        <f>S383</f>
        <v/>
      </c>
      <c r="Q384" s="45" t="n"/>
      <c r="R384" s="45" t="n"/>
      <c r="S384" s="54">
        <f>P384+N(Q384)-N(R384)</f>
        <v/>
      </c>
      <c r="T384" s="54">
        <f>W383</f>
        <v/>
      </c>
      <c r="U384" s="45" t="n"/>
      <c r="V384" s="45" t="n"/>
      <c r="W384" s="54">
        <f>T384+N(U384)-N(V384)</f>
        <v/>
      </c>
      <c r="X384" s="54">
        <f>AA383</f>
        <v/>
      </c>
      <c r="Y384" s="45" t="n"/>
      <c r="Z384" s="45" t="n"/>
      <c r="AA384" s="54">
        <f>X384+N(Y384)-N(Z384)</f>
        <v/>
      </c>
      <c r="AB384" s="54">
        <f>AE383</f>
        <v/>
      </c>
      <c r="AC384" s="45" t="n"/>
      <c r="AD384" s="45" t="n"/>
      <c r="AE384" s="54">
        <f>AB384+N(AC384)-N(AD384)</f>
        <v/>
      </c>
      <c r="AF384" s="20">
        <f>IF(ABS((D384+H384+L384+P384+T384+X384+AB384)+(N(E384)+N(I384)+N(M384)+N(Q384)+N(U384)+N(Y384)+N(AC384))-(N(F384)+N(J384)+N(N384)+N(R384)+N(V384)+N(Z384)+N(AD384))-(G384+K384+O384+S384+W384+AA384+AE384))&lt;0.0001,"OK","ОШИБКА")</f>
        <v/>
      </c>
    </row>
    <row r="385">
      <c r="A385" s="42" t="n">
        <v>46604</v>
      </c>
      <c r="B385" s="37" t="inlineStr">
        <is>
          <t>ЧТ</t>
        </is>
      </c>
      <c r="C385" s="11" t="n"/>
      <c r="D385" s="54">
        <f>G384</f>
        <v/>
      </c>
      <c r="E385" s="45" t="n"/>
      <c r="F385" s="45" t="n"/>
      <c r="G385" s="54">
        <f>D385+N(E385)-N(F385)</f>
        <v/>
      </c>
      <c r="H385" s="54">
        <f>K384</f>
        <v/>
      </c>
      <c r="I385" s="45" t="n"/>
      <c r="J385" s="45" t="n"/>
      <c r="K385" s="54">
        <f>H385+N(I385)-N(J385)</f>
        <v/>
      </c>
      <c r="L385" s="54">
        <f>O384</f>
        <v/>
      </c>
      <c r="M385" s="45" t="n"/>
      <c r="N385" s="45" t="n"/>
      <c r="O385" s="54">
        <f>L385+N(M385)-N(N385)</f>
        <v/>
      </c>
      <c r="P385" s="54">
        <f>S384</f>
        <v/>
      </c>
      <c r="Q385" s="45" t="n"/>
      <c r="R385" s="45" t="n"/>
      <c r="S385" s="54">
        <f>P385+N(Q385)-N(R385)</f>
        <v/>
      </c>
      <c r="T385" s="54">
        <f>W384</f>
        <v/>
      </c>
      <c r="U385" s="45" t="n"/>
      <c r="V385" s="45" t="n"/>
      <c r="W385" s="54">
        <f>T385+N(U385)-N(V385)</f>
        <v/>
      </c>
      <c r="X385" s="54">
        <f>AA384</f>
        <v/>
      </c>
      <c r="Y385" s="45" t="n"/>
      <c r="Z385" s="45" t="n"/>
      <c r="AA385" s="54">
        <f>X385+N(Y385)-N(Z385)</f>
        <v/>
      </c>
      <c r="AB385" s="54">
        <f>AE384</f>
        <v/>
      </c>
      <c r="AC385" s="45" t="n"/>
      <c r="AD385" s="45" t="n"/>
      <c r="AE385" s="54">
        <f>AB385+N(AC385)-N(AD385)</f>
        <v/>
      </c>
      <c r="AF385" s="20">
        <f>IF(ABS((D385+H385+L385+P385+T385+X385+AB385)+(N(E385)+N(I385)+N(M385)+N(Q385)+N(U385)+N(Y385)+N(AC385))-(N(F385)+N(J385)+N(N385)+N(R385)+N(V385)+N(Z385)+N(AD385))-(G385+K385+O385+S385+W385+AA385+AE385))&lt;0.0001,"OK","ОШИБКА")</f>
        <v/>
      </c>
    </row>
    <row r="386">
      <c r="A386" s="42" t="n">
        <v>46605</v>
      </c>
      <c r="B386" s="37" t="inlineStr">
        <is>
          <t>ПТ</t>
        </is>
      </c>
      <c r="C386" s="11" t="n"/>
      <c r="D386" s="54">
        <f>G385</f>
        <v/>
      </c>
      <c r="E386" s="45" t="n"/>
      <c r="F386" s="45" t="n"/>
      <c r="G386" s="54">
        <f>D386+N(E386)-N(F386)</f>
        <v/>
      </c>
      <c r="H386" s="54">
        <f>K385</f>
        <v/>
      </c>
      <c r="I386" s="45" t="n"/>
      <c r="J386" s="45" t="n"/>
      <c r="K386" s="54">
        <f>H386+N(I386)-N(J386)</f>
        <v/>
      </c>
      <c r="L386" s="54">
        <f>O385</f>
        <v/>
      </c>
      <c r="M386" s="45" t="n"/>
      <c r="N386" s="45" t="n"/>
      <c r="O386" s="54">
        <f>L386+N(M386)-N(N386)</f>
        <v/>
      </c>
      <c r="P386" s="54">
        <f>S385</f>
        <v/>
      </c>
      <c r="Q386" s="45" t="n"/>
      <c r="R386" s="45" t="n"/>
      <c r="S386" s="54">
        <f>P386+N(Q386)-N(R386)</f>
        <v/>
      </c>
      <c r="T386" s="54">
        <f>W385</f>
        <v/>
      </c>
      <c r="U386" s="45" t="n"/>
      <c r="V386" s="45" t="n"/>
      <c r="W386" s="54">
        <f>T386+N(U386)-N(V386)</f>
        <v/>
      </c>
      <c r="X386" s="54">
        <f>AA385</f>
        <v/>
      </c>
      <c r="Y386" s="45" t="n"/>
      <c r="Z386" s="45" t="n"/>
      <c r="AA386" s="54">
        <f>X386+N(Y386)-N(Z386)</f>
        <v/>
      </c>
      <c r="AB386" s="54">
        <f>AE385</f>
        <v/>
      </c>
      <c r="AC386" s="45" t="n"/>
      <c r="AD386" s="45" t="n"/>
      <c r="AE386" s="54">
        <f>AB386+N(AC386)-N(AD386)</f>
        <v/>
      </c>
      <c r="AF386" s="20">
        <f>IF(ABS((D386+H386+L386+P386+T386+X386+AB386)+(N(E386)+N(I386)+N(M386)+N(Q386)+N(U386)+N(Y386)+N(AC386))-(N(F386)+N(J386)+N(N386)+N(R386)+N(V386)+N(Z386)+N(AD386))-(G386+K386+O386+S386+W386+AA386+AE386))&lt;0.0001,"OK","ОШИБКА")</f>
        <v/>
      </c>
    </row>
    <row r="387">
      <c r="A387" s="42" t="n">
        <v>46606</v>
      </c>
      <c r="B387" s="37" t="inlineStr">
        <is>
          <t>СБ</t>
        </is>
      </c>
      <c r="C387" s="11" t="n"/>
      <c r="D387" s="54">
        <f>G386</f>
        <v/>
      </c>
      <c r="E387" s="45" t="n"/>
      <c r="F387" s="45" t="n"/>
      <c r="G387" s="54">
        <f>D387+N(E387)-N(F387)</f>
        <v/>
      </c>
      <c r="H387" s="54">
        <f>K386</f>
        <v/>
      </c>
      <c r="I387" s="45" t="n"/>
      <c r="J387" s="45" t="n"/>
      <c r="K387" s="54">
        <f>H387+N(I387)-N(J387)</f>
        <v/>
      </c>
      <c r="L387" s="54">
        <f>O386</f>
        <v/>
      </c>
      <c r="M387" s="45" t="n"/>
      <c r="N387" s="45" t="n"/>
      <c r="O387" s="54">
        <f>L387+N(M387)-N(N387)</f>
        <v/>
      </c>
      <c r="P387" s="54">
        <f>S386</f>
        <v/>
      </c>
      <c r="Q387" s="45" t="n"/>
      <c r="R387" s="45" t="n"/>
      <c r="S387" s="54">
        <f>P387+N(Q387)-N(R387)</f>
        <v/>
      </c>
      <c r="T387" s="54">
        <f>W386</f>
        <v/>
      </c>
      <c r="U387" s="45" t="n"/>
      <c r="V387" s="45" t="n"/>
      <c r="W387" s="54">
        <f>T387+N(U387)-N(V387)</f>
        <v/>
      </c>
      <c r="X387" s="54">
        <f>AA386</f>
        <v/>
      </c>
      <c r="Y387" s="45" t="n"/>
      <c r="Z387" s="45" t="n"/>
      <c r="AA387" s="54">
        <f>X387+N(Y387)-N(Z387)</f>
        <v/>
      </c>
      <c r="AB387" s="54">
        <f>AE386</f>
        <v/>
      </c>
      <c r="AC387" s="45" t="n"/>
      <c r="AD387" s="45" t="n"/>
      <c r="AE387" s="54">
        <f>AB387+N(AC387)-N(AD387)</f>
        <v/>
      </c>
      <c r="AF387" s="20">
        <f>IF(ABS((D387+H387+L387+P387+T387+X387+AB387)+(N(E387)+N(I387)+N(M387)+N(Q387)+N(U387)+N(Y387)+N(AC387))-(N(F387)+N(J387)+N(N387)+N(R387)+N(V387)+N(Z387)+N(AD387))-(G387+K387+O387+S387+W387+AA387+AE387))&lt;0.0001,"OK","ОШИБКА")</f>
        <v/>
      </c>
    </row>
    <row r="388">
      <c r="A388" s="42" t="n">
        <v>46607</v>
      </c>
      <c r="B388" s="37" t="inlineStr">
        <is>
          <t>ВС</t>
        </is>
      </c>
      <c r="C388" s="11" t="n"/>
      <c r="D388" s="54">
        <f>G387</f>
        <v/>
      </c>
      <c r="E388" s="45" t="n"/>
      <c r="F388" s="45" t="n"/>
      <c r="G388" s="54">
        <f>D388+N(E388)-N(F388)</f>
        <v/>
      </c>
      <c r="H388" s="54">
        <f>K387</f>
        <v/>
      </c>
      <c r="I388" s="45" t="n"/>
      <c r="J388" s="45" t="n"/>
      <c r="K388" s="54">
        <f>H388+N(I388)-N(J388)</f>
        <v/>
      </c>
      <c r="L388" s="54">
        <f>O387</f>
        <v/>
      </c>
      <c r="M388" s="45" t="n"/>
      <c r="N388" s="45" t="n"/>
      <c r="O388" s="54">
        <f>L388+N(M388)-N(N388)</f>
        <v/>
      </c>
      <c r="P388" s="54">
        <f>S387</f>
        <v/>
      </c>
      <c r="Q388" s="45" t="n"/>
      <c r="R388" s="45" t="n"/>
      <c r="S388" s="54">
        <f>P388+N(Q388)-N(R388)</f>
        <v/>
      </c>
      <c r="T388" s="54">
        <f>W387</f>
        <v/>
      </c>
      <c r="U388" s="45" t="n"/>
      <c r="V388" s="45" t="n"/>
      <c r="W388" s="54">
        <f>T388+N(U388)-N(V388)</f>
        <v/>
      </c>
      <c r="X388" s="54">
        <f>AA387</f>
        <v/>
      </c>
      <c r="Y388" s="45" t="n"/>
      <c r="Z388" s="45" t="n"/>
      <c r="AA388" s="54">
        <f>X388+N(Y388)-N(Z388)</f>
        <v/>
      </c>
      <c r="AB388" s="54">
        <f>AE387</f>
        <v/>
      </c>
      <c r="AC388" s="45" t="n"/>
      <c r="AD388" s="45" t="n"/>
      <c r="AE388" s="54">
        <f>AB388+N(AC388)-N(AD388)</f>
        <v/>
      </c>
      <c r="AF388" s="20">
        <f>IF(ABS((D388+H388+L388+P388+T388+X388+AB388)+(N(E388)+N(I388)+N(M388)+N(Q388)+N(U388)+N(Y388)+N(AC388))-(N(F388)+N(J388)+N(N388)+N(R388)+N(V388)+N(Z388)+N(AD388))-(G388+K388+O388+S388+W388+AA388+AE388))&lt;0.0001,"OK","ОШИБКА")</f>
        <v/>
      </c>
    </row>
    <row r="389">
      <c r="A389" s="42" t="n">
        <v>46608</v>
      </c>
      <c r="B389" s="37" t="inlineStr">
        <is>
          <t>ПН</t>
        </is>
      </c>
      <c r="C389" s="11" t="n"/>
      <c r="D389" s="54">
        <f>G388</f>
        <v/>
      </c>
      <c r="E389" s="45" t="n"/>
      <c r="F389" s="45" t="n"/>
      <c r="G389" s="54">
        <f>D389+N(E389)-N(F389)</f>
        <v/>
      </c>
      <c r="H389" s="54">
        <f>K388</f>
        <v/>
      </c>
      <c r="I389" s="45" t="n"/>
      <c r="J389" s="45" t="n"/>
      <c r="K389" s="54">
        <f>H389+N(I389)-N(J389)</f>
        <v/>
      </c>
      <c r="L389" s="54">
        <f>O388</f>
        <v/>
      </c>
      <c r="M389" s="45" t="n"/>
      <c r="N389" s="45" t="n"/>
      <c r="O389" s="54">
        <f>L389+N(M389)-N(N389)</f>
        <v/>
      </c>
      <c r="P389" s="54">
        <f>S388</f>
        <v/>
      </c>
      <c r="Q389" s="45" t="n"/>
      <c r="R389" s="45" t="n"/>
      <c r="S389" s="54">
        <f>P389+N(Q389)-N(R389)</f>
        <v/>
      </c>
      <c r="T389" s="54">
        <f>W388</f>
        <v/>
      </c>
      <c r="U389" s="45" t="n"/>
      <c r="V389" s="45" t="n"/>
      <c r="W389" s="54">
        <f>T389+N(U389)-N(V389)</f>
        <v/>
      </c>
      <c r="X389" s="54">
        <f>AA388</f>
        <v/>
      </c>
      <c r="Y389" s="45" t="n"/>
      <c r="Z389" s="45" t="n"/>
      <c r="AA389" s="54">
        <f>X389+N(Y389)-N(Z389)</f>
        <v/>
      </c>
      <c r="AB389" s="54">
        <f>AE388</f>
        <v/>
      </c>
      <c r="AC389" s="45" t="n"/>
      <c r="AD389" s="45" t="n"/>
      <c r="AE389" s="54">
        <f>AB389+N(AC389)-N(AD389)</f>
        <v/>
      </c>
      <c r="AF389" s="20">
        <f>IF(ABS((D389+H389+L389+P389+T389+X389+AB389)+(N(E389)+N(I389)+N(M389)+N(Q389)+N(U389)+N(Y389)+N(AC389))-(N(F389)+N(J389)+N(N389)+N(R389)+N(V389)+N(Z389)+N(AD389))-(G389+K389+O389+S389+W389+AA389+AE389))&lt;0.0001,"OK","ОШИБКА")</f>
        <v/>
      </c>
    </row>
    <row r="390">
      <c r="A390" s="42" t="n">
        <v>46609</v>
      </c>
      <c r="B390" s="37" t="inlineStr">
        <is>
          <t>ВТ</t>
        </is>
      </c>
      <c r="C390" s="11" t="n"/>
      <c r="D390" s="54">
        <f>G389</f>
        <v/>
      </c>
      <c r="E390" s="45" t="n"/>
      <c r="F390" s="45" t="n"/>
      <c r="G390" s="54">
        <f>D390+N(E390)-N(F390)</f>
        <v/>
      </c>
      <c r="H390" s="54">
        <f>K389</f>
        <v/>
      </c>
      <c r="I390" s="45" t="n"/>
      <c r="J390" s="45" t="n"/>
      <c r="K390" s="54">
        <f>H390+N(I390)-N(J390)</f>
        <v/>
      </c>
      <c r="L390" s="54">
        <f>O389</f>
        <v/>
      </c>
      <c r="M390" s="45" t="n"/>
      <c r="N390" s="45" t="n"/>
      <c r="O390" s="54">
        <f>L390+N(M390)-N(N390)</f>
        <v/>
      </c>
      <c r="P390" s="54">
        <f>S389</f>
        <v/>
      </c>
      <c r="Q390" s="45" t="n"/>
      <c r="R390" s="45" t="n"/>
      <c r="S390" s="54">
        <f>P390+N(Q390)-N(R390)</f>
        <v/>
      </c>
      <c r="T390" s="54">
        <f>W389</f>
        <v/>
      </c>
      <c r="U390" s="45" t="n"/>
      <c r="V390" s="45" t="n"/>
      <c r="W390" s="54">
        <f>T390+N(U390)-N(V390)</f>
        <v/>
      </c>
      <c r="X390" s="54">
        <f>AA389</f>
        <v/>
      </c>
      <c r="Y390" s="45" t="n"/>
      <c r="Z390" s="45" t="n"/>
      <c r="AA390" s="54">
        <f>X390+N(Y390)-N(Z390)</f>
        <v/>
      </c>
      <c r="AB390" s="54">
        <f>AE389</f>
        <v/>
      </c>
      <c r="AC390" s="45" t="n"/>
      <c r="AD390" s="45" t="n"/>
      <c r="AE390" s="54">
        <f>AB390+N(AC390)-N(AD390)</f>
        <v/>
      </c>
      <c r="AF390" s="20">
        <f>IF(ABS((D390+H390+L390+P390+T390+X390+AB390)+(N(E390)+N(I390)+N(M390)+N(Q390)+N(U390)+N(Y390)+N(AC390))-(N(F390)+N(J390)+N(N390)+N(R390)+N(V390)+N(Z390)+N(AD390))-(G390+K390+O390+S390+W390+AA390+AE390))&lt;0.0001,"OK","ОШИБКА")</f>
        <v/>
      </c>
    </row>
    <row r="391">
      <c r="A391" s="42" t="n">
        <v>46610</v>
      </c>
      <c r="B391" s="37" t="inlineStr">
        <is>
          <t>СР</t>
        </is>
      </c>
      <c r="C391" s="11" t="n"/>
      <c r="D391" s="54">
        <f>G390</f>
        <v/>
      </c>
      <c r="E391" s="45" t="n"/>
      <c r="F391" s="45" t="n"/>
      <c r="G391" s="54">
        <f>D391+N(E391)-N(F391)</f>
        <v/>
      </c>
      <c r="H391" s="54">
        <f>K390</f>
        <v/>
      </c>
      <c r="I391" s="45" t="n"/>
      <c r="J391" s="45" t="n"/>
      <c r="K391" s="54">
        <f>H391+N(I391)-N(J391)</f>
        <v/>
      </c>
      <c r="L391" s="54">
        <f>O390</f>
        <v/>
      </c>
      <c r="M391" s="45" t="n"/>
      <c r="N391" s="45" t="n"/>
      <c r="O391" s="54">
        <f>L391+N(M391)-N(N391)</f>
        <v/>
      </c>
      <c r="P391" s="54">
        <f>S390</f>
        <v/>
      </c>
      <c r="Q391" s="45" t="n"/>
      <c r="R391" s="45" t="n"/>
      <c r="S391" s="54">
        <f>P391+N(Q391)-N(R391)</f>
        <v/>
      </c>
      <c r="T391" s="54">
        <f>W390</f>
        <v/>
      </c>
      <c r="U391" s="45" t="n"/>
      <c r="V391" s="45" t="n"/>
      <c r="W391" s="54">
        <f>T391+N(U391)-N(V391)</f>
        <v/>
      </c>
      <c r="X391" s="54">
        <f>AA390</f>
        <v/>
      </c>
      <c r="Y391" s="45" t="n"/>
      <c r="Z391" s="45" t="n"/>
      <c r="AA391" s="54">
        <f>X391+N(Y391)-N(Z391)</f>
        <v/>
      </c>
      <c r="AB391" s="54">
        <f>AE390</f>
        <v/>
      </c>
      <c r="AC391" s="45" t="n"/>
      <c r="AD391" s="45" t="n"/>
      <c r="AE391" s="54">
        <f>AB391+N(AC391)-N(AD391)</f>
        <v/>
      </c>
      <c r="AF391" s="20">
        <f>IF(ABS((D391+H391+L391+P391+T391+X391+AB391)+(N(E391)+N(I391)+N(M391)+N(Q391)+N(U391)+N(Y391)+N(AC391))-(N(F391)+N(J391)+N(N391)+N(R391)+N(V391)+N(Z391)+N(AD391))-(G391+K391+O391+S391+W391+AA391+AE391))&lt;0.0001,"OK","ОШИБКА")</f>
        <v/>
      </c>
    </row>
    <row r="392">
      <c r="A392" s="42" t="n">
        <v>46611</v>
      </c>
      <c r="B392" s="37" t="inlineStr">
        <is>
          <t>ЧТ</t>
        </is>
      </c>
      <c r="C392" s="11" t="n"/>
      <c r="D392" s="54">
        <f>G391</f>
        <v/>
      </c>
      <c r="E392" s="45" t="n"/>
      <c r="F392" s="45" t="n"/>
      <c r="G392" s="54">
        <f>D392+N(E392)-N(F392)</f>
        <v/>
      </c>
      <c r="H392" s="54">
        <f>K391</f>
        <v/>
      </c>
      <c r="I392" s="45" t="n"/>
      <c r="J392" s="45" t="n"/>
      <c r="K392" s="54">
        <f>H392+N(I392)-N(J392)</f>
        <v/>
      </c>
      <c r="L392" s="54">
        <f>O391</f>
        <v/>
      </c>
      <c r="M392" s="45" t="n"/>
      <c r="N392" s="45" t="n"/>
      <c r="O392" s="54">
        <f>L392+N(M392)-N(N392)</f>
        <v/>
      </c>
      <c r="P392" s="54">
        <f>S391</f>
        <v/>
      </c>
      <c r="Q392" s="45" t="n"/>
      <c r="R392" s="45" t="n"/>
      <c r="S392" s="54">
        <f>P392+N(Q392)-N(R392)</f>
        <v/>
      </c>
      <c r="T392" s="54">
        <f>W391</f>
        <v/>
      </c>
      <c r="U392" s="45" t="n"/>
      <c r="V392" s="45" t="n"/>
      <c r="W392" s="54">
        <f>T392+N(U392)-N(V392)</f>
        <v/>
      </c>
      <c r="X392" s="54">
        <f>AA391</f>
        <v/>
      </c>
      <c r="Y392" s="45" t="n"/>
      <c r="Z392" s="45" t="n"/>
      <c r="AA392" s="54">
        <f>X392+N(Y392)-N(Z392)</f>
        <v/>
      </c>
      <c r="AB392" s="54">
        <f>AE391</f>
        <v/>
      </c>
      <c r="AC392" s="45" t="n"/>
      <c r="AD392" s="45" t="n"/>
      <c r="AE392" s="54">
        <f>AB392+N(AC392)-N(AD392)</f>
        <v/>
      </c>
      <c r="AF392" s="20">
        <f>IF(ABS((D392+H392+L392+P392+T392+X392+AB392)+(N(E392)+N(I392)+N(M392)+N(Q392)+N(U392)+N(Y392)+N(AC392))-(N(F392)+N(J392)+N(N392)+N(R392)+N(V392)+N(Z392)+N(AD392))-(G392+K392+O392+S392+W392+AA392+AE392))&lt;0.0001,"OK","ОШИБКА")</f>
        <v/>
      </c>
    </row>
    <row r="393">
      <c r="A393" s="42" t="n">
        <v>46612</v>
      </c>
      <c r="B393" s="37" t="inlineStr">
        <is>
          <t>ПТ</t>
        </is>
      </c>
      <c r="C393" s="11" t="n"/>
      <c r="D393" s="54">
        <f>G392</f>
        <v/>
      </c>
      <c r="E393" s="45" t="n"/>
      <c r="F393" s="45" t="n"/>
      <c r="G393" s="54">
        <f>D393+N(E393)-N(F393)</f>
        <v/>
      </c>
      <c r="H393" s="54">
        <f>K392</f>
        <v/>
      </c>
      <c r="I393" s="45" t="n"/>
      <c r="J393" s="45" t="n"/>
      <c r="K393" s="54">
        <f>H393+N(I393)-N(J393)</f>
        <v/>
      </c>
      <c r="L393" s="54">
        <f>O392</f>
        <v/>
      </c>
      <c r="M393" s="45" t="n"/>
      <c r="N393" s="45" t="n"/>
      <c r="O393" s="54">
        <f>L393+N(M393)-N(N393)</f>
        <v/>
      </c>
      <c r="P393" s="54">
        <f>S392</f>
        <v/>
      </c>
      <c r="Q393" s="45" t="n"/>
      <c r="R393" s="45" t="n"/>
      <c r="S393" s="54">
        <f>P393+N(Q393)-N(R393)</f>
        <v/>
      </c>
      <c r="T393" s="54">
        <f>W392</f>
        <v/>
      </c>
      <c r="U393" s="45" t="n"/>
      <c r="V393" s="45" t="n"/>
      <c r="W393" s="54">
        <f>T393+N(U393)-N(V393)</f>
        <v/>
      </c>
      <c r="X393" s="54">
        <f>AA392</f>
        <v/>
      </c>
      <c r="Y393" s="45" t="n"/>
      <c r="Z393" s="45" t="n"/>
      <c r="AA393" s="54">
        <f>X393+N(Y393)-N(Z393)</f>
        <v/>
      </c>
      <c r="AB393" s="54">
        <f>AE392</f>
        <v/>
      </c>
      <c r="AC393" s="45" t="n"/>
      <c r="AD393" s="45" t="n"/>
      <c r="AE393" s="54">
        <f>AB393+N(AC393)-N(AD393)</f>
        <v/>
      </c>
      <c r="AF393" s="20">
        <f>IF(ABS((D393+H393+L393+P393+T393+X393+AB393)+(N(E393)+N(I393)+N(M393)+N(Q393)+N(U393)+N(Y393)+N(AC393))-(N(F393)+N(J393)+N(N393)+N(R393)+N(V393)+N(Z393)+N(AD393))-(G393+K393+O393+S393+W393+AA393+AE393))&lt;0.0001,"OK","ОШИБКА")</f>
        <v/>
      </c>
    </row>
    <row r="394">
      <c r="A394" s="42" t="n">
        <v>46613</v>
      </c>
      <c r="B394" s="37" t="inlineStr">
        <is>
          <t>СБ</t>
        </is>
      </c>
      <c r="C394" s="11" t="n"/>
      <c r="D394" s="54">
        <f>G393</f>
        <v/>
      </c>
      <c r="E394" s="45" t="n"/>
      <c r="F394" s="45" t="n"/>
      <c r="G394" s="54">
        <f>D394+N(E394)-N(F394)</f>
        <v/>
      </c>
      <c r="H394" s="54">
        <f>K393</f>
        <v/>
      </c>
      <c r="I394" s="45" t="n"/>
      <c r="J394" s="45" t="n"/>
      <c r="K394" s="54">
        <f>H394+N(I394)-N(J394)</f>
        <v/>
      </c>
      <c r="L394" s="54">
        <f>O393</f>
        <v/>
      </c>
      <c r="M394" s="45" t="n"/>
      <c r="N394" s="45" t="n"/>
      <c r="O394" s="54">
        <f>L394+N(M394)-N(N394)</f>
        <v/>
      </c>
      <c r="P394" s="54">
        <f>S393</f>
        <v/>
      </c>
      <c r="Q394" s="45" t="n"/>
      <c r="R394" s="45" t="n"/>
      <c r="S394" s="54">
        <f>P394+N(Q394)-N(R394)</f>
        <v/>
      </c>
      <c r="T394" s="54">
        <f>W393</f>
        <v/>
      </c>
      <c r="U394" s="45" t="n"/>
      <c r="V394" s="45" t="n"/>
      <c r="W394" s="54">
        <f>T394+N(U394)-N(V394)</f>
        <v/>
      </c>
      <c r="X394" s="54">
        <f>AA393</f>
        <v/>
      </c>
      <c r="Y394" s="45" t="n"/>
      <c r="Z394" s="45" t="n"/>
      <c r="AA394" s="54">
        <f>X394+N(Y394)-N(Z394)</f>
        <v/>
      </c>
      <c r="AB394" s="54">
        <f>AE393</f>
        <v/>
      </c>
      <c r="AC394" s="45" t="n"/>
      <c r="AD394" s="45" t="n"/>
      <c r="AE394" s="54">
        <f>AB394+N(AC394)-N(AD394)</f>
        <v/>
      </c>
      <c r="AF394" s="20">
        <f>IF(ABS((D394+H394+L394+P394+T394+X394+AB394)+(N(E394)+N(I394)+N(M394)+N(Q394)+N(U394)+N(Y394)+N(AC394))-(N(F394)+N(J394)+N(N394)+N(R394)+N(V394)+N(Z394)+N(AD394))-(G394+K394+O394+S394+W394+AA394+AE394))&lt;0.0001,"OK","ОШИБКА")</f>
        <v/>
      </c>
    </row>
    <row r="395">
      <c r="A395" s="42" t="n">
        <v>46614</v>
      </c>
      <c r="B395" s="37" t="inlineStr">
        <is>
          <t>ВС</t>
        </is>
      </c>
      <c r="C395" s="11" t="n"/>
      <c r="D395" s="54">
        <f>G394</f>
        <v/>
      </c>
      <c r="E395" s="45" t="n"/>
      <c r="F395" s="45" t="n"/>
      <c r="G395" s="54">
        <f>D395+N(E395)-N(F395)</f>
        <v/>
      </c>
      <c r="H395" s="54">
        <f>K394</f>
        <v/>
      </c>
      <c r="I395" s="45" t="n"/>
      <c r="J395" s="45" t="n"/>
      <c r="K395" s="54">
        <f>H395+N(I395)-N(J395)</f>
        <v/>
      </c>
      <c r="L395" s="54">
        <f>O394</f>
        <v/>
      </c>
      <c r="M395" s="45" t="n"/>
      <c r="N395" s="45" t="n"/>
      <c r="O395" s="54">
        <f>L395+N(M395)-N(N395)</f>
        <v/>
      </c>
      <c r="P395" s="54">
        <f>S394</f>
        <v/>
      </c>
      <c r="Q395" s="45" t="n"/>
      <c r="R395" s="45" t="n"/>
      <c r="S395" s="54">
        <f>P395+N(Q395)-N(R395)</f>
        <v/>
      </c>
      <c r="T395" s="54">
        <f>W394</f>
        <v/>
      </c>
      <c r="U395" s="45" t="n"/>
      <c r="V395" s="45" t="n"/>
      <c r="W395" s="54">
        <f>T395+N(U395)-N(V395)</f>
        <v/>
      </c>
      <c r="X395" s="54">
        <f>AA394</f>
        <v/>
      </c>
      <c r="Y395" s="45" t="n"/>
      <c r="Z395" s="45" t="n"/>
      <c r="AA395" s="54">
        <f>X395+N(Y395)-N(Z395)</f>
        <v/>
      </c>
      <c r="AB395" s="54">
        <f>AE394</f>
        <v/>
      </c>
      <c r="AC395" s="45" t="n"/>
      <c r="AD395" s="45" t="n"/>
      <c r="AE395" s="54">
        <f>AB395+N(AC395)-N(AD395)</f>
        <v/>
      </c>
      <c r="AF395" s="20">
        <f>IF(ABS((D395+H395+L395+P395+T395+X395+AB395)+(N(E395)+N(I395)+N(M395)+N(Q395)+N(U395)+N(Y395)+N(AC395))-(N(F395)+N(J395)+N(N395)+N(R395)+N(V395)+N(Z395)+N(AD395))-(G395+K395+O395+S395+W395+AA395+AE395))&lt;0.0001,"OK","ОШИБКА")</f>
        <v/>
      </c>
    </row>
    <row r="396">
      <c r="A396" s="42" t="n">
        <v>46615</v>
      </c>
      <c r="B396" s="37" t="inlineStr">
        <is>
          <t>ПН</t>
        </is>
      </c>
      <c r="C396" s="11" t="n"/>
      <c r="D396" s="54">
        <f>G395</f>
        <v/>
      </c>
      <c r="E396" s="45" t="n"/>
      <c r="F396" s="45" t="n"/>
      <c r="G396" s="54">
        <f>D396+N(E396)-N(F396)</f>
        <v/>
      </c>
      <c r="H396" s="54">
        <f>K395</f>
        <v/>
      </c>
      <c r="I396" s="45" t="n"/>
      <c r="J396" s="45" t="n"/>
      <c r="K396" s="54">
        <f>H396+N(I396)-N(J396)</f>
        <v/>
      </c>
      <c r="L396" s="54">
        <f>O395</f>
        <v/>
      </c>
      <c r="M396" s="45" t="n"/>
      <c r="N396" s="45" t="n"/>
      <c r="O396" s="54">
        <f>L396+N(M396)-N(N396)</f>
        <v/>
      </c>
      <c r="P396" s="54">
        <f>S395</f>
        <v/>
      </c>
      <c r="Q396" s="45" t="n"/>
      <c r="R396" s="45" t="n"/>
      <c r="S396" s="54">
        <f>P396+N(Q396)-N(R396)</f>
        <v/>
      </c>
      <c r="T396" s="54">
        <f>W395</f>
        <v/>
      </c>
      <c r="U396" s="45" t="n"/>
      <c r="V396" s="45" t="n"/>
      <c r="W396" s="54">
        <f>T396+N(U396)-N(V396)</f>
        <v/>
      </c>
      <c r="X396" s="54">
        <f>AA395</f>
        <v/>
      </c>
      <c r="Y396" s="45" t="n"/>
      <c r="Z396" s="45" t="n"/>
      <c r="AA396" s="54">
        <f>X396+N(Y396)-N(Z396)</f>
        <v/>
      </c>
      <c r="AB396" s="54">
        <f>AE395</f>
        <v/>
      </c>
      <c r="AC396" s="45" t="n"/>
      <c r="AD396" s="45" t="n"/>
      <c r="AE396" s="54">
        <f>AB396+N(AC396)-N(AD396)</f>
        <v/>
      </c>
      <c r="AF396" s="20">
        <f>IF(ABS((D396+H396+L396+P396+T396+X396+AB396)+(N(E396)+N(I396)+N(M396)+N(Q396)+N(U396)+N(Y396)+N(AC396))-(N(F396)+N(J396)+N(N396)+N(R396)+N(V396)+N(Z396)+N(AD396))-(G396+K396+O396+S396+W396+AA396+AE396))&lt;0.0001,"OK","ОШИБКА")</f>
        <v/>
      </c>
    </row>
    <row r="397">
      <c r="A397" s="42" t="n">
        <v>46616</v>
      </c>
      <c r="B397" s="37" t="inlineStr">
        <is>
          <t>ВТ</t>
        </is>
      </c>
      <c r="C397" s="11" t="n"/>
      <c r="D397" s="54">
        <f>G396</f>
        <v/>
      </c>
      <c r="E397" s="45" t="n"/>
      <c r="F397" s="45" t="n"/>
      <c r="G397" s="54">
        <f>D397+N(E397)-N(F397)</f>
        <v/>
      </c>
      <c r="H397" s="54">
        <f>K396</f>
        <v/>
      </c>
      <c r="I397" s="45" t="n"/>
      <c r="J397" s="45" t="n"/>
      <c r="K397" s="54">
        <f>H397+N(I397)-N(J397)</f>
        <v/>
      </c>
      <c r="L397" s="54">
        <f>O396</f>
        <v/>
      </c>
      <c r="M397" s="45" t="n"/>
      <c r="N397" s="45" t="n"/>
      <c r="O397" s="54">
        <f>L397+N(M397)-N(N397)</f>
        <v/>
      </c>
      <c r="P397" s="54">
        <f>S396</f>
        <v/>
      </c>
      <c r="Q397" s="45" t="n"/>
      <c r="R397" s="45" t="n"/>
      <c r="S397" s="54">
        <f>P397+N(Q397)-N(R397)</f>
        <v/>
      </c>
      <c r="T397" s="54">
        <f>W396</f>
        <v/>
      </c>
      <c r="U397" s="45" t="n"/>
      <c r="V397" s="45" t="n"/>
      <c r="W397" s="54">
        <f>T397+N(U397)-N(V397)</f>
        <v/>
      </c>
      <c r="X397" s="54">
        <f>AA396</f>
        <v/>
      </c>
      <c r="Y397" s="45" t="n"/>
      <c r="Z397" s="45" t="n"/>
      <c r="AA397" s="54">
        <f>X397+N(Y397)-N(Z397)</f>
        <v/>
      </c>
      <c r="AB397" s="54">
        <f>AE396</f>
        <v/>
      </c>
      <c r="AC397" s="45" t="n"/>
      <c r="AD397" s="45" t="n"/>
      <c r="AE397" s="54">
        <f>AB397+N(AC397)-N(AD397)</f>
        <v/>
      </c>
      <c r="AF397" s="20">
        <f>IF(ABS((D397+H397+L397+P397+T397+X397+AB397)+(N(E397)+N(I397)+N(M397)+N(Q397)+N(U397)+N(Y397)+N(AC397))-(N(F397)+N(J397)+N(N397)+N(R397)+N(V397)+N(Z397)+N(AD397))-(G397+K397+O397+S397+W397+AA397+AE397))&lt;0.0001,"OK","ОШИБКА")</f>
        <v/>
      </c>
    </row>
    <row r="398">
      <c r="A398" s="42" t="n">
        <v>46617</v>
      </c>
      <c r="B398" s="37" t="inlineStr">
        <is>
          <t>СР</t>
        </is>
      </c>
      <c r="C398" s="11" t="n"/>
      <c r="D398" s="54">
        <f>G397</f>
        <v/>
      </c>
      <c r="E398" s="45" t="n"/>
      <c r="F398" s="45" t="n"/>
      <c r="G398" s="54">
        <f>D398+N(E398)-N(F398)</f>
        <v/>
      </c>
      <c r="H398" s="54">
        <f>K397</f>
        <v/>
      </c>
      <c r="I398" s="45" t="n"/>
      <c r="J398" s="45" t="n"/>
      <c r="K398" s="54">
        <f>H398+N(I398)-N(J398)</f>
        <v/>
      </c>
      <c r="L398" s="54">
        <f>O397</f>
        <v/>
      </c>
      <c r="M398" s="45" t="n"/>
      <c r="N398" s="45" t="n"/>
      <c r="O398" s="54">
        <f>L398+N(M398)-N(N398)</f>
        <v/>
      </c>
      <c r="P398" s="54">
        <f>S397</f>
        <v/>
      </c>
      <c r="Q398" s="45" t="n"/>
      <c r="R398" s="45" t="n"/>
      <c r="S398" s="54">
        <f>P398+N(Q398)-N(R398)</f>
        <v/>
      </c>
      <c r="T398" s="54">
        <f>W397</f>
        <v/>
      </c>
      <c r="U398" s="45" t="n"/>
      <c r="V398" s="45" t="n"/>
      <c r="W398" s="54">
        <f>T398+N(U398)-N(V398)</f>
        <v/>
      </c>
      <c r="X398" s="54">
        <f>AA397</f>
        <v/>
      </c>
      <c r="Y398" s="45" t="n"/>
      <c r="Z398" s="45" t="n"/>
      <c r="AA398" s="54">
        <f>X398+N(Y398)-N(Z398)</f>
        <v/>
      </c>
      <c r="AB398" s="54">
        <f>AE397</f>
        <v/>
      </c>
      <c r="AC398" s="45" t="n"/>
      <c r="AD398" s="45" t="n"/>
      <c r="AE398" s="54">
        <f>AB398+N(AC398)-N(AD398)</f>
        <v/>
      </c>
      <c r="AF398" s="20">
        <f>IF(ABS((D398+H398+L398+P398+T398+X398+AB398)+(N(E398)+N(I398)+N(M398)+N(Q398)+N(U398)+N(Y398)+N(AC398))-(N(F398)+N(J398)+N(N398)+N(R398)+N(V398)+N(Z398)+N(AD398))-(G398+K398+O398+S398+W398+AA398+AE398))&lt;0.0001,"OK","ОШИБКА")</f>
        <v/>
      </c>
    </row>
    <row r="399">
      <c r="A399" s="42" t="n">
        <v>46618</v>
      </c>
      <c r="B399" s="37" t="inlineStr">
        <is>
          <t>ЧТ</t>
        </is>
      </c>
      <c r="C399" s="11" t="n"/>
      <c r="D399" s="54">
        <f>G398</f>
        <v/>
      </c>
      <c r="E399" s="45" t="n"/>
      <c r="F399" s="45" t="n"/>
      <c r="G399" s="54">
        <f>D399+N(E399)-N(F399)</f>
        <v/>
      </c>
      <c r="H399" s="54">
        <f>K398</f>
        <v/>
      </c>
      <c r="I399" s="45" t="n"/>
      <c r="J399" s="45" t="n"/>
      <c r="K399" s="54">
        <f>H399+N(I399)-N(J399)</f>
        <v/>
      </c>
      <c r="L399" s="54">
        <f>O398</f>
        <v/>
      </c>
      <c r="M399" s="45" t="n"/>
      <c r="N399" s="45" t="n"/>
      <c r="O399" s="54">
        <f>L399+N(M399)-N(N399)</f>
        <v/>
      </c>
      <c r="P399" s="54">
        <f>S398</f>
        <v/>
      </c>
      <c r="Q399" s="45" t="n"/>
      <c r="R399" s="45" t="n"/>
      <c r="S399" s="54">
        <f>P399+N(Q399)-N(R399)</f>
        <v/>
      </c>
      <c r="T399" s="54">
        <f>W398</f>
        <v/>
      </c>
      <c r="U399" s="45" t="n"/>
      <c r="V399" s="45" t="n"/>
      <c r="W399" s="54">
        <f>T399+N(U399)-N(V399)</f>
        <v/>
      </c>
      <c r="X399" s="54">
        <f>AA398</f>
        <v/>
      </c>
      <c r="Y399" s="45" t="n"/>
      <c r="Z399" s="45" t="n"/>
      <c r="AA399" s="54">
        <f>X399+N(Y399)-N(Z399)</f>
        <v/>
      </c>
      <c r="AB399" s="54">
        <f>AE398</f>
        <v/>
      </c>
      <c r="AC399" s="45" t="n"/>
      <c r="AD399" s="45" t="n"/>
      <c r="AE399" s="54">
        <f>AB399+N(AC399)-N(AD399)</f>
        <v/>
      </c>
      <c r="AF399" s="20">
        <f>IF(ABS((D399+H399+L399+P399+T399+X399+AB399)+(N(E399)+N(I399)+N(M399)+N(Q399)+N(U399)+N(Y399)+N(AC399))-(N(F399)+N(J399)+N(N399)+N(R399)+N(V399)+N(Z399)+N(AD399))-(G399+K399+O399+S399+W399+AA399+AE399))&lt;0.0001,"OK","ОШИБКА")</f>
        <v/>
      </c>
    </row>
    <row r="400">
      <c r="A400" s="42" t="n">
        <v>46619</v>
      </c>
      <c r="B400" s="37" t="inlineStr">
        <is>
          <t>ПТ</t>
        </is>
      </c>
      <c r="C400" s="11" t="n"/>
      <c r="D400" s="54">
        <f>G399</f>
        <v/>
      </c>
      <c r="E400" s="45" t="n"/>
      <c r="F400" s="45" t="n"/>
      <c r="G400" s="54">
        <f>D400+N(E400)-N(F400)</f>
        <v/>
      </c>
      <c r="H400" s="54">
        <f>K399</f>
        <v/>
      </c>
      <c r="I400" s="45" t="n"/>
      <c r="J400" s="45" t="n"/>
      <c r="K400" s="54">
        <f>H400+N(I400)-N(J400)</f>
        <v/>
      </c>
      <c r="L400" s="54">
        <f>O399</f>
        <v/>
      </c>
      <c r="M400" s="45" t="n"/>
      <c r="N400" s="45" t="n"/>
      <c r="O400" s="54">
        <f>L400+N(M400)-N(N400)</f>
        <v/>
      </c>
      <c r="P400" s="54">
        <f>S399</f>
        <v/>
      </c>
      <c r="Q400" s="45" t="n"/>
      <c r="R400" s="45" t="n"/>
      <c r="S400" s="54">
        <f>P400+N(Q400)-N(R400)</f>
        <v/>
      </c>
      <c r="T400" s="54">
        <f>W399</f>
        <v/>
      </c>
      <c r="U400" s="45" t="n"/>
      <c r="V400" s="45" t="n"/>
      <c r="W400" s="54">
        <f>T400+N(U400)-N(V400)</f>
        <v/>
      </c>
      <c r="X400" s="54">
        <f>AA399</f>
        <v/>
      </c>
      <c r="Y400" s="45" t="n"/>
      <c r="Z400" s="45" t="n"/>
      <c r="AA400" s="54">
        <f>X400+N(Y400)-N(Z400)</f>
        <v/>
      </c>
      <c r="AB400" s="54">
        <f>AE399</f>
        <v/>
      </c>
      <c r="AC400" s="45" t="n"/>
      <c r="AD400" s="45" t="n"/>
      <c r="AE400" s="54">
        <f>AB400+N(AC400)-N(AD400)</f>
        <v/>
      </c>
      <c r="AF400" s="20">
        <f>IF(ABS((D400+H400+L400+P400+T400+X400+AB400)+(N(E400)+N(I400)+N(M400)+N(Q400)+N(U400)+N(Y400)+N(AC400))-(N(F400)+N(J400)+N(N400)+N(R400)+N(V400)+N(Z400)+N(AD400))-(G400+K400+O400+S400+W400+AA400+AE400))&lt;0.0001,"OK","ОШИБКА")</f>
        <v/>
      </c>
    </row>
    <row r="401">
      <c r="A401" s="42" t="n">
        <v>46620</v>
      </c>
      <c r="B401" s="37" t="inlineStr">
        <is>
          <t>СБ</t>
        </is>
      </c>
      <c r="C401" s="11" t="n"/>
      <c r="D401" s="54">
        <f>G400</f>
        <v/>
      </c>
      <c r="E401" s="45" t="n"/>
      <c r="F401" s="45" t="n"/>
      <c r="G401" s="54">
        <f>D401+N(E401)-N(F401)</f>
        <v/>
      </c>
      <c r="H401" s="54">
        <f>K400</f>
        <v/>
      </c>
      <c r="I401" s="45" t="n"/>
      <c r="J401" s="45" t="n"/>
      <c r="K401" s="54">
        <f>H401+N(I401)-N(J401)</f>
        <v/>
      </c>
      <c r="L401" s="54">
        <f>O400</f>
        <v/>
      </c>
      <c r="M401" s="45" t="n"/>
      <c r="N401" s="45" t="n"/>
      <c r="O401" s="54">
        <f>L401+N(M401)-N(N401)</f>
        <v/>
      </c>
      <c r="P401" s="54">
        <f>S400</f>
        <v/>
      </c>
      <c r="Q401" s="45" t="n"/>
      <c r="R401" s="45" t="n"/>
      <c r="S401" s="54">
        <f>P401+N(Q401)-N(R401)</f>
        <v/>
      </c>
      <c r="T401" s="54">
        <f>W400</f>
        <v/>
      </c>
      <c r="U401" s="45" t="n"/>
      <c r="V401" s="45" t="n"/>
      <c r="W401" s="54">
        <f>T401+N(U401)-N(V401)</f>
        <v/>
      </c>
      <c r="X401" s="54">
        <f>AA400</f>
        <v/>
      </c>
      <c r="Y401" s="45" t="n"/>
      <c r="Z401" s="45" t="n"/>
      <c r="AA401" s="54">
        <f>X401+N(Y401)-N(Z401)</f>
        <v/>
      </c>
      <c r="AB401" s="54">
        <f>AE400</f>
        <v/>
      </c>
      <c r="AC401" s="45" t="n"/>
      <c r="AD401" s="45" t="n"/>
      <c r="AE401" s="54">
        <f>AB401+N(AC401)-N(AD401)</f>
        <v/>
      </c>
      <c r="AF401" s="20">
        <f>IF(ABS((D401+H401+L401+P401+T401+X401+AB401)+(N(E401)+N(I401)+N(M401)+N(Q401)+N(U401)+N(Y401)+N(AC401))-(N(F401)+N(J401)+N(N401)+N(R401)+N(V401)+N(Z401)+N(AD401))-(G401+K401+O401+S401+W401+AA401+AE401))&lt;0.0001,"OK","ОШИБКА")</f>
        <v/>
      </c>
    </row>
    <row r="402">
      <c r="A402" s="42" t="n">
        <v>46621</v>
      </c>
      <c r="B402" s="37" t="inlineStr">
        <is>
          <t>ВС</t>
        </is>
      </c>
      <c r="C402" s="11" t="n"/>
      <c r="D402" s="54">
        <f>G401</f>
        <v/>
      </c>
      <c r="E402" s="45" t="n"/>
      <c r="F402" s="45" t="n"/>
      <c r="G402" s="54">
        <f>D402+N(E402)-N(F402)</f>
        <v/>
      </c>
      <c r="H402" s="54">
        <f>K401</f>
        <v/>
      </c>
      <c r="I402" s="45" t="n"/>
      <c r="J402" s="45" t="n"/>
      <c r="K402" s="54">
        <f>H402+N(I402)-N(J402)</f>
        <v/>
      </c>
      <c r="L402" s="54">
        <f>O401</f>
        <v/>
      </c>
      <c r="M402" s="45" t="n"/>
      <c r="N402" s="45" t="n"/>
      <c r="O402" s="54">
        <f>L402+N(M402)-N(N402)</f>
        <v/>
      </c>
      <c r="P402" s="54">
        <f>S401</f>
        <v/>
      </c>
      <c r="Q402" s="45" t="n"/>
      <c r="R402" s="45" t="n"/>
      <c r="S402" s="54">
        <f>P402+N(Q402)-N(R402)</f>
        <v/>
      </c>
      <c r="T402" s="54">
        <f>W401</f>
        <v/>
      </c>
      <c r="U402" s="45" t="n"/>
      <c r="V402" s="45" t="n"/>
      <c r="W402" s="54">
        <f>T402+N(U402)-N(V402)</f>
        <v/>
      </c>
      <c r="X402" s="54">
        <f>AA401</f>
        <v/>
      </c>
      <c r="Y402" s="45" t="n"/>
      <c r="Z402" s="45" t="n"/>
      <c r="AA402" s="54">
        <f>X402+N(Y402)-N(Z402)</f>
        <v/>
      </c>
      <c r="AB402" s="54">
        <f>AE401</f>
        <v/>
      </c>
      <c r="AC402" s="45" t="n"/>
      <c r="AD402" s="45" t="n"/>
      <c r="AE402" s="54">
        <f>AB402+N(AC402)-N(AD402)</f>
        <v/>
      </c>
      <c r="AF402" s="20">
        <f>IF(ABS((D402+H402+L402+P402+T402+X402+AB402)+(N(E402)+N(I402)+N(M402)+N(Q402)+N(U402)+N(Y402)+N(AC402))-(N(F402)+N(J402)+N(N402)+N(R402)+N(V402)+N(Z402)+N(AD402))-(G402+K402+O402+S402+W402+AA402+AE402))&lt;0.0001,"OK","ОШИБКА")</f>
        <v/>
      </c>
    </row>
    <row r="403">
      <c r="A403" s="42" t="n">
        <v>46622</v>
      </c>
      <c r="B403" s="37" t="inlineStr">
        <is>
          <t>ПН</t>
        </is>
      </c>
      <c r="C403" s="11" t="n"/>
      <c r="D403" s="54">
        <f>G402</f>
        <v/>
      </c>
      <c r="E403" s="45" t="n"/>
      <c r="F403" s="45" t="n"/>
      <c r="G403" s="54">
        <f>D403+N(E403)-N(F403)</f>
        <v/>
      </c>
      <c r="H403" s="54">
        <f>K402</f>
        <v/>
      </c>
      <c r="I403" s="45" t="n"/>
      <c r="J403" s="45" t="n"/>
      <c r="K403" s="54">
        <f>H403+N(I403)-N(J403)</f>
        <v/>
      </c>
      <c r="L403" s="54">
        <f>O402</f>
        <v/>
      </c>
      <c r="M403" s="45" t="n"/>
      <c r="N403" s="45" t="n"/>
      <c r="O403" s="54">
        <f>L403+N(M403)-N(N403)</f>
        <v/>
      </c>
      <c r="P403" s="54">
        <f>S402</f>
        <v/>
      </c>
      <c r="Q403" s="45" t="n"/>
      <c r="R403" s="45" t="n"/>
      <c r="S403" s="54">
        <f>P403+N(Q403)-N(R403)</f>
        <v/>
      </c>
      <c r="T403" s="54">
        <f>W402</f>
        <v/>
      </c>
      <c r="U403" s="45" t="n"/>
      <c r="V403" s="45" t="n"/>
      <c r="W403" s="54">
        <f>T403+N(U403)-N(V403)</f>
        <v/>
      </c>
      <c r="X403" s="54">
        <f>AA402</f>
        <v/>
      </c>
      <c r="Y403" s="45" t="n"/>
      <c r="Z403" s="45" t="n"/>
      <c r="AA403" s="54">
        <f>X403+N(Y403)-N(Z403)</f>
        <v/>
      </c>
      <c r="AB403" s="54">
        <f>AE402</f>
        <v/>
      </c>
      <c r="AC403" s="45" t="n"/>
      <c r="AD403" s="45" t="n"/>
      <c r="AE403" s="54">
        <f>AB403+N(AC403)-N(AD403)</f>
        <v/>
      </c>
      <c r="AF403" s="20">
        <f>IF(ABS((D403+H403+L403+P403+T403+X403+AB403)+(N(E403)+N(I403)+N(M403)+N(Q403)+N(U403)+N(Y403)+N(AC403))-(N(F403)+N(J403)+N(N403)+N(R403)+N(V403)+N(Z403)+N(AD403))-(G403+K403+O403+S403+W403+AA403+AE403))&lt;0.0001,"OK","ОШИБКА")</f>
        <v/>
      </c>
    </row>
    <row r="404">
      <c r="A404" s="42" t="n">
        <v>46623</v>
      </c>
      <c r="B404" s="37" t="inlineStr">
        <is>
          <t>ВТ</t>
        </is>
      </c>
      <c r="C404" s="11" t="n"/>
      <c r="D404" s="54">
        <f>G403</f>
        <v/>
      </c>
      <c r="E404" s="45" t="n"/>
      <c r="F404" s="45" t="n"/>
      <c r="G404" s="54">
        <f>D404+N(E404)-N(F404)</f>
        <v/>
      </c>
      <c r="H404" s="54">
        <f>K403</f>
        <v/>
      </c>
      <c r="I404" s="45" t="n"/>
      <c r="J404" s="45" t="n"/>
      <c r="K404" s="54">
        <f>H404+N(I404)-N(J404)</f>
        <v/>
      </c>
      <c r="L404" s="54">
        <f>O403</f>
        <v/>
      </c>
      <c r="M404" s="45" t="n"/>
      <c r="N404" s="45" t="n"/>
      <c r="O404" s="54">
        <f>L404+N(M404)-N(N404)</f>
        <v/>
      </c>
      <c r="P404" s="54">
        <f>S403</f>
        <v/>
      </c>
      <c r="Q404" s="45" t="n"/>
      <c r="R404" s="45" t="n"/>
      <c r="S404" s="54">
        <f>P404+N(Q404)-N(R404)</f>
        <v/>
      </c>
      <c r="T404" s="54">
        <f>W403</f>
        <v/>
      </c>
      <c r="U404" s="45" t="n"/>
      <c r="V404" s="45" t="n"/>
      <c r="W404" s="54">
        <f>T404+N(U404)-N(V404)</f>
        <v/>
      </c>
      <c r="X404" s="54">
        <f>AA403</f>
        <v/>
      </c>
      <c r="Y404" s="45" t="n"/>
      <c r="Z404" s="45" t="n"/>
      <c r="AA404" s="54">
        <f>X404+N(Y404)-N(Z404)</f>
        <v/>
      </c>
      <c r="AB404" s="54">
        <f>AE403</f>
        <v/>
      </c>
      <c r="AC404" s="45" t="n"/>
      <c r="AD404" s="45" t="n"/>
      <c r="AE404" s="54">
        <f>AB404+N(AC404)-N(AD404)</f>
        <v/>
      </c>
      <c r="AF404" s="20">
        <f>IF(ABS((D404+H404+L404+P404+T404+X404+AB404)+(N(E404)+N(I404)+N(M404)+N(Q404)+N(U404)+N(Y404)+N(AC404))-(N(F404)+N(J404)+N(N404)+N(R404)+N(V404)+N(Z404)+N(AD404))-(G404+K404+O404+S404+W404+AA404+AE404))&lt;0.0001,"OK","ОШИБКА")</f>
        <v/>
      </c>
    </row>
    <row r="405">
      <c r="A405" s="42" t="n">
        <v>46624</v>
      </c>
      <c r="B405" s="37" t="inlineStr">
        <is>
          <t>СР</t>
        </is>
      </c>
      <c r="C405" s="11" t="n"/>
      <c r="D405" s="54">
        <f>G404</f>
        <v/>
      </c>
      <c r="E405" s="45" t="n"/>
      <c r="F405" s="45" t="n"/>
      <c r="G405" s="54">
        <f>D405+N(E405)-N(F405)</f>
        <v/>
      </c>
      <c r="H405" s="54">
        <f>K404</f>
        <v/>
      </c>
      <c r="I405" s="45" t="n"/>
      <c r="J405" s="45" t="n"/>
      <c r="K405" s="54">
        <f>H405+N(I405)-N(J405)</f>
        <v/>
      </c>
      <c r="L405" s="54">
        <f>O404</f>
        <v/>
      </c>
      <c r="M405" s="45" t="n"/>
      <c r="N405" s="45" t="n"/>
      <c r="O405" s="54">
        <f>L405+N(M405)-N(N405)</f>
        <v/>
      </c>
      <c r="P405" s="54">
        <f>S404</f>
        <v/>
      </c>
      <c r="Q405" s="45" t="n"/>
      <c r="R405" s="45" t="n"/>
      <c r="S405" s="54">
        <f>P405+N(Q405)-N(R405)</f>
        <v/>
      </c>
      <c r="T405" s="54">
        <f>W404</f>
        <v/>
      </c>
      <c r="U405" s="45" t="n"/>
      <c r="V405" s="45" t="n"/>
      <c r="W405" s="54">
        <f>T405+N(U405)-N(V405)</f>
        <v/>
      </c>
      <c r="X405" s="54">
        <f>AA404</f>
        <v/>
      </c>
      <c r="Y405" s="45" t="n"/>
      <c r="Z405" s="45" t="n"/>
      <c r="AA405" s="54">
        <f>X405+N(Y405)-N(Z405)</f>
        <v/>
      </c>
      <c r="AB405" s="54">
        <f>AE404</f>
        <v/>
      </c>
      <c r="AC405" s="45" t="n"/>
      <c r="AD405" s="45" t="n"/>
      <c r="AE405" s="54">
        <f>AB405+N(AC405)-N(AD405)</f>
        <v/>
      </c>
      <c r="AF405" s="20">
        <f>IF(ABS((D405+H405+L405+P405+T405+X405+AB405)+(N(E405)+N(I405)+N(M405)+N(Q405)+N(U405)+N(Y405)+N(AC405))-(N(F405)+N(J405)+N(N405)+N(R405)+N(V405)+N(Z405)+N(AD405))-(G405+K405+O405+S405+W405+AA405+AE405))&lt;0.0001,"OK","ОШИБКА")</f>
        <v/>
      </c>
    </row>
    <row r="406">
      <c r="A406" s="42" t="n">
        <v>46625</v>
      </c>
      <c r="B406" s="37" t="inlineStr">
        <is>
          <t>ЧТ</t>
        </is>
      </c>
      <c r="C406" s="11" t="n"/>
      <c r="D406" s="54">
        <f>G405</f>
        <v/>
      </c>
      <c r="E406" s="45" t="n"/>
      <c r="F406" s="45" t="n"/>
      <c r="G406" s="54">
        <f>D406+N(E406)-N(F406)</f>
        <v/>
      </c>
      <c r="H406" s="54">
        <f>K405</f>
        <v/>
      </c>
      <c r="I406" s="45" t="n"/>
      <c r="J406" s="45" t="n"/>
      <c r="K406" s="54">
        <f>H406+N(I406)-N(J406)</f>
        <v/>
      </c>
      <c r="L406" s="54">
        <f>O405</f>
        <v/>
      </c>
      <c r="M406" s="45" t="n"/>
      <c r="N406" s="45" t="n"/>
      <c r="O406" s="54">
        <f>L406+N(M406)-N(N406)</f>
        <v/>
      </c>
      <c r="P406" s="54">
        <f>S405</f>
        <v/>
      </c>
      <c r="Q406" s="45" t="n"/>
      <c r="R406" s="45" t="n"/>
      <c r="S406" s="54">
        <f>P406+N(Q406)-N(R406)</f>
        <v/>
      </c>
      <c r="T406" s="54">
        <f>W405</f>
        <v/>
      </c>
      <c r="U406" s="45" t="n"/>
      <c r="V406" s="45" t="n"/>
      <c r="W406" s="54">
        <f>T406+N(U406)-N(V406)</f>
        <v/>
      </c>
      <c r="X406" s="54">
        <f>AA405</f>
        <v/>
      </c>
      <c r="Y406" s="45" t="n"/>
      <c r="Z406" s="45" t="n"/>
      <c r="AA406" s="54">
        <f>X406+N(Y406)-N(Z406)</f>
        <v/>
      </c>
      <c r="AB406" s="54">
        <f>AE405</f>
        <v/>
      </c>
      <c r="AC406" s="45" t="n"/>
      <c r="AD406" s="45" t="n"/>
      <c r="AE406" s="54">
        <f>AB406+N(AC406)-N(AD406)</f>
        <v/>
      </c>
      <c r="AF406" s="20">
        <f>IF(ABS((D406+H406+L406+P406+T406+X406+AB406)+(N(E406)+N(I406)+N(M406)+N(Q406)+N(U406)+N(Y406)+N(AC406))-(N(F406)+N(J406)+N(N406)+N(R406)+N(V406)+N(Z406)+N(AD406))-(G406+K406+O406+S406+W406+AA406+AE406))&lt;0.0001,"OK","ОШИБКА")</f>
        <v/>
      </c>
    </row>
    <row r="407">
      <c r="A407" s="42" t="n">
        <v>46626</v>
      </c>
      <c r="B407" s="37" t="inlineStr">
        <is>
          <t>ПТ</t>
        </is>
      </c>
      <c r="C407" s="11" t="n"/>
      <c r="D407" s="54">
        <f>G406</f>
        <v/>
      </c>
      <c r="E407" s="45" t="n"/>
      <c r="F407" s="45" t="n"/>
      <c r="G407" s="54">
        <f>D407+N(E407)-N(F407)</f>
        <v/>
      </c>
      <c r="H407" s="54">
        <f>K406</f>
        <v/>
      </c>
      <c r="I407" s="45" t="n"/>
      <c r="J407" s="45" t="n"/>
      <c r="K407" s="54">
        <f>H407+N(I407)-N(J407)</f>
        <v/>
      </c>
      <c r="L407" s="54">
        <f>O406</f>
        <v/>
      </c>
      <c r="M407" s="45" t="n"/>
      <c r="N407" s="45" t="n"/>
      <c r="O407" s="54">
        <f>L407+N(M407)-N(N407)</f>
        <v/>
      </c>
      <c r="P407" s="54">
        <f>S406</f>
        <v/>
      </c>
      <c r="Q407" s="45" t="n"/>
      <c r="R407" s="45" t="n"/>
      <c r="S407" s="54">
        <f>P407+N(Q407)-N(R407)</f>
        <v/>
      </c>
      <c r="T407" s="54">
        <f>W406</f>
        <v/>
      </c>
      <c r="U407" s="45" t="n"/>
      <c r="V407" s="45" t="n"/>
      <c r="W407" s="54">
        <f>T407+N(U407)-N(V407)</f>
        <v/>
      </c>
      <c r="X407" s="54">
        <f>AA406</f>
        <v/>
      </c>
      <c r="Y407" s="45" t="n"/>
      <c r="Z407" s="45" t="n"/>
      <c r="AA407" s="54">
        <f>X407+N(Y407)-N(Z407)</f>
        <v/>
      </c>
      <c r="AB407" s="54">
        <f>AE406</f>
        <v/>
      </c>
      <c r="AC407" s="45" t="n"/>
      <c r="AD407" s="45" t="n"/>
      <c r="AE407" s="54">
        <f>AB407+N(AC407)-N(AD407)</f>
        <v/>
      </c>
      <c r="AF407" s="20">
        <f>IF(ABS((D407+H407+L407+P407+T407+X407+AB407)+(N(E407)+N(I407)+N(M407)+N(Q407)+N(U407)+N(Y407)+N(AC407))-(N(F407)+N(J407)+N(N407)+N(R407)+N(V407)+N(Z407)+N(AD407))-(G407+K407+O407+S407+W407+AA407+AE407))&lt;0.0001,"OK","ОШИБКА")</f>
        <v/>
      </c>
    </row>
    <row r="408">
      <c r="A408" s="42" t="n">
        <v>46627</v>
      </c>
      <c r="B408" s="37" t="inlineStr">
        <is>
          <t>СБ</t>
        </is>
      </c>
      <c r="C408" s="11" t="n"/>
      <c r="D408" s="54">
        <f>G407</f>
        <v/>
      </c>
      <c r="E408" s="45" t="n"/>
      <c r="F408" s="45" t="n"/>
      <c r="G408" s="54">
        <f>D408+N(E408)-N(F408)</f>
        <v/>
      </c>
      <c r="H408" s="54">
        <f>K407</f>
        <v/>
      </c>
      <c r="I408" s="45" t="n"/>
      <c r="J408" s="45" t="n"/>
      <c r="K408" s="54">
        <f>H408+N(I408)-N(J408)</f>
        <v/>
      </c>
      <c r="L408" s="54">
        <f>O407</f>
        <v/>
      </c>
      <c r="M408" s="45" t="n"/>
      <c r="N408" s="45" t="n"/>
      <c r="O408" s="54">
        <f>L408+N(M408)-N(N408)</f>
        <v/>
      </c>
      <c r="P408" s="54">
        <f>S407</f>
        <v/>
      </c>
      <c r="Q408" s="45" t="n"/>
      <c r="R408" s="45" t="n"/>
      <c r="S408" s="54">
        <f>P408+N(Q408)-N(R408)</f>
        <v/>
      </c>
      <c r="T408" s="54">
        <f>W407</f>
        <v/>
      </c>
      <c r="U408" s="45" t="n"/>
      <c r="V408" s="45" t="n"/>
      <c r="W408" s="54">
        <f>T408+N(U408)-N(V408)</f>
        <v/>
      </c>
      <c r="X408" s="54">
        <f>AA407</f>
        <v/>
      </c>
      <c r="Y408" s="45" t="n"/>
      <c r="Z408" s="45" t="n"/>
      <c r="AA408" s="54">
        <f>X408+N(Y408)-N(Z408)</f>
        <v/>
      </c>
      <c r="AB408" s="54">
        <f>AE407</f>
        <v/>
      </c>
      <c r="AC408" s="45" t="n"/>
      <c r="AD408" s="45" t="n"/>
      <c r="AE408" s="54">
        <f>AB408+N(AC408)-N(AD408)</f>
        <v/>
      </c>
      <c r="AF408" s="20">
        <f>IF(ABS((D408+H408+L408+P408+T408+X408+AB408)+(N(E408)+N(I408)+N(M408)+N(Q408)+N(U408)+N(Y408)+N(AC408))-(N(F408)+N(J408)+N(N408)+N(R408)+N(V408)+N(Z408)+N(AD408))-(G408+K408+O408+S408+W408+AA408+AE408))&lt;0.0001,"OK","ОШИБКА")</f>
        <v/>
      </c>
    </row>
    <row r="409">
      <c r="A409" s="42" t="n">
        <v>46628</v>
      </c>
      <c r="B409" s="37" t="inlineStr">
        <is>
          <t>ВС</t>
        </is>
      </c>
      <c r="C409" s="11" t="n"/>
      <c r="D409" s="54">
        <f>G408</f>
        <v/>
      </c>
      <c r="E409" s="45" t="n"/>
      <c r="F409" s="45" t="n"/>
      <c r="G409" s="54">
        <f>D409+N(E409)-N(F409)</f>
        <v/>
      </c>
      <c r="H409" s="54">
        <f>K408</f>
        <v/>
      </c>
      <c r="I409" s="45" t="n"/>
      <c r="J409" s="45" t="n"/>
      <c r="K409" s="54">
        <f>H409+N(I409)-N(J409)</f>
        <v/>
      </c>
      <c r="L409" s="54">
        <f>O408</f>
        <v/>
      </c>
      <c r="M409" s="45" t="n"/>
      <c r="N409" s="45" t="n"/>
      <c r="O409" s="54">
        <f>L409+N(M409)-N(N409)</f>
        <v/>
      </c>
      <c r="P409" s="54">
        <f>S408</f>
        <v/>
      </c>
      <c r="Q409" s="45" t="n"/>
      <c r="R409" s="45" t="n"/>
      <c r="S409" s="54">
        <f>P409+N(Q409)-N(R409)</f>
        <v/>
      </c>
      <c r="T409" s="54">
        <f>W408</f>
        <v/>
      </c>
      <c r="U409" s="45" t="n"/>
      <c r="V409" s="45" t="n"/>
      <c r="W409" s="54">
        <f>T409+N(U409)-N(V409)</f>
        <v/>
      </c>
      <c r="X409" s="54">
        <f>AA408</f>
        <v/>
      </c>
      <c r="Y409" s="45" t="n"/>
      <c r="Z409" s="45" t="n"/>
      <c r="AA409" s="54">
        <f>X409+N(Y409)-N(Z409)</f>
        <v/>
      </c>
      <c r="AB409" s="54">
        <f>AE408</f>
        <v/>
      </c>
      <c r="AC409" s="45" t="n"/>
      <c r="AD409" s="45" t="n"/>
      <c r="AE409" s="54">
        <f>AB409+N(AC409)-N(AD409)</f>
        <v/>
      </c>
      <c r="AF409" s="20">
        <f>IF(ABS((D409+H409+L409+P409+T409+X409+AB409)+(N(E409)+N(I409)+N(M409)+N(Q409)+N(U409)+N(Y409)+N(AC409))-(N(F409)+N(J409)+N(N409)+N(R409)+N(V409)+N(Z409)+N(AD409))-(G409+K409+O409+S409+W409+AA409+AE409))&lt;0.0001,"OK","ОШИБКА")</f>
        <v/>
      </c>
    </row>
    <row r="410">
      <c r="A410" s="42" t="n">
        <v>46629</v>
      </c>
      <c r="B410" s="37" t="inlineStr">
        <is>
          <t>ПН</t>
        </is>
      </c>
      <c r="C410" s="11" t="n"/>
      <c r="D410" s="54">
        <f>G409</f>
        <v/>
      </c>
      <c r="E410" s="45" t="n"/>
      <c r="F410" s="45" t="n"/>
      <c r="G410" s="54">
        <f>D410+N(E410)-N(F410)</f>
        <v/>
      </c>
      <c r="H410" s="54">
        <f>K409</f>
        <v/>
      </c>
      <c r="I410" s="45" t="n"/>
      <c r="J410" s="45" t="n"/>
      <c r="K410" s="54">
        <f>H410+N(I410)-N(J410)</f>
        <v/>
      </c>
      <c r="L410" s="54">
        <f>O409</f>
        <v/>
      </c>
      <c r="M410" s="45" t="n"/>
      <c r="N410" s="45" t="n"/>
      <c r="O410" s="54">
        <f>L410+N(M410)-N(N410)</f>
        <v/>
      </c>
      <c r="P410" s="54">
        <f>S409</f>
        <v/>
      </c>
      <c r="Q410" s="45" t="n"/>
      <c r="R410" s="45" t="n"/>
      <c r="S410" s="54">
        <f>P410+N(Q410)-N(R410)</f>
        <v/>
      </c>
      <c r="T410" s="54">
        <f>W409</f>
        <v/>
      </c>
      <c r="U410" s="45" t="n"/>
      <c r="V410" s="45" t="n"/>
      <c r="W410" s="54">
        <f>T410+N(U410)-N(V410)</f>
        <v/>
      </c>
      <c r="X410" s="54">
        <f>AA409</f>
        <v/>
      </c>
      <c r="Y410" s="45" t="n"/>
      <c r="Z410" s="45" t="n"/>
      <c r="AA410" s="54">
        <f>X410+N(Y410)-N(Z410)</f>
        <v/>
      </c>
      <c r="AB410" s="54">
        <f>AE409</f>
        <v/>
      </c>
      <c r="AC410" s="45" t="n"/>
      <c r="AD410" s="45" t="n"/>
      <c r="AE410" s="54">
        <f>AB410+N(AC410)-N(AD410)</f>
        <v/>
      </c>
      <c r="AF410" s="20">
        <f>IF(ABS((D410+H410+L410+P410+T410+X410+AB410)+(N(E410)+N(I410)+N(M410)+N(Q410)+N(U410)+N(Y410)+N(AC410))-(N(F410)+N(J410)+N(N410)+N(R410)+N(V410)+N(Z410)+N(AD410))-(G410+K410+O410+S410+W410+AA410+AE410))&lt;0.0001,"OK","ОШИБКА")</f>
        <v/>
      </c>
    </row>
    <row r="411">
      <c r="A411" s="42" t="n">
        <v>46630</v>
      </c>
      <c r="B411" s="37" t="inlineStr">
        <is>
          <t>ВТ</t>
        </is>
      </c>
      <c r="C411" s="11" t="n"/>
      <c r="D411" s="54">
        <f>G410</f>
        <v/>
      </c>
      <c r="E411" s="45" t="n"/>
      <c r="F411" s="45" t="n"/>
      <c r="G411" s="54">
        <f>D411+N(E411)-N(F411)</f>
        <v/>
      </c>
      <c r="H411" s="54">
        <f>K410</f>
        <v/>
      </c>
      <c r="I411" s="45" t="n"/>
      <c r="J411" s="45" t="n"/>
      <c r="K411" s="54">
        <f>H411+N(I411)-N(J411)</f>
        <v/>
      </c>
      <c r="L411" s="54">
        <f>O410</f>
        <v/>
      </c>
      <c r="M411" s="45" t="n"/>
      <c r="N411" s="45" t="n"/>
      <c r="O411" s="54">
        <f>L411+N(M411)-N(N411)</f>
        <v/>
      </c>
      <c r="P411" s="54">
        <f>S410</f>
        <v/>
      </c>
      <c r="Q411" s="45" t="n"/>
      <c r="R411" s="45" t="n"/>
      <c r="S411" s="54">
        <f>P411+N(Q411)-N(R411)</f>
        <v/>
      </c>
      <c r="T411" s="54">
        <f>W410</f>
        <v/>
      </c>
      <c r="U411" s="45" t="n"/>
      <c r="V411" s="45" t="n"/>
      <c r="W411" s="54">
        <f>T411+N(U411)-N(V411)</f>
        <v/>
      </c>
      <c r="X411" s="54">
        <f>AA410</f>
        <v/>
      </c>
      <c r="Y411" s="45" t="n"/>
      <c r="Z411" s="45" t="n"/>
      <c r="AA411" s="54">
        <f>X411+N(Y411)-N(Z411)</f>
        <v/>
      </c>
      <c r="AB411" s="54">
        <f>AE410</f>
        <v/>
      </c>
      <c r="AC411" s="45" t="n"/>
      <c r="AD411" s="45" t="n"/>
      <c r="AE411" s="54">
        <f>AB411+N(AC411)-N(AD411)</f>
        <v/>
      </c>
      <c r="AF411" s="20">
        <f>IF(ABS((D411+H411+L411+P411+T411+X411+AB411)+(N(E411)+N(I411)+N(M411)+N(Q411)+N(U411)+N(Y411)+N(AC411))-(N(F411)+N(J411)+N(N411)+N(R411)+N(V411)+N(Z411)+N(AD411))-(G411+K411+O411+S411+W411+AA411+AE411))&lt;0.0001,"OK","ОШИБКА")</f>
        <v/>
      </c>
    </row>
    <row r="412">
      <c r="A412" s="42" t="n">
        <v>46631</v>
      </c>
      <c r="B412" s="37" t="inlineStr">
        <is>
          <t>СР</t>
        </is>
      </c>
      <c r="C412" s="11" t="n"/>
      <c r="D412" s="54">
        <f>G411</f>
        <v/>
      </c>
      <c r="E412" s="45" t="n"/>
      <c r="F412" s="45" t="n"/>
      <c r="G412" s="54">
        <f>D412+N(E412)-N(F412)</f>
        <v/>
      </c>
      <c r="H412" s="54">
        <f>K411</f>
        <v/>
      </c>
      <c r="I412" s="45" t="n"/>
      <c r="J412" s="45" t="n"/>
      <c r="K412" s="54">
        <f>H412+N(I412)-N(J412)</f>
        <v/>
      </c>
      <c r="L412" s="54">
        <f>O411</f>
        <v/>
      </c>
      <c r="M412" s="45" t="n"/>
      <c r="N412" s="45" t="n"/>
      <c r="O412" s="54">
        <f>L412+N(M412)-N(N412)</f>
        <v/>
      </c>
      <c r="P412" s="54">
        <f>S411</f>
        <v/>
      </c>
      <c r="Q412" s="45" t="n"/>
      <c r="R412" s="45" t="n"/>
      <c r="S412" s="54">
        <f>P412+N(Q412)-N(R412)</f>
        <v/>
      </c>
      <c r="T412" s="54">
        <f>W411</f>
        <v/>
      </c>
      <c r="U412" s="45" t="n"/>
      <c r="V412" s="45" t="n"/>
      <c r="W412" s="54">
        <f>T412+N(U412)-N(V412)</f>
        <v/>
      </c>
      <c r="X412" s="54">
        <f>AA411</f>
        <v/>
      </c>
      <c r="Y412" s="45" t="n"/>
      <c r="Z412" s="45" t="n"/>
      <c r="AA412" s="54">
        <f>X412+N(Y412)-N(Z412)</f>
        <v/>
      </c>
      <c r="AB412" s="54">
        <f>AE411</f>
        <v/>
      </c>
      <c r="AC412" s="45" t="n"/>
      <c r="AD412" s="45" t="n"/>
      <c r="AE412" s="54">
        <f>AB412+N(AC412)-N(AD412)</f>
        <v/>
      </c>
      <c r="AF412" s="20">
        <f>IF(ABS((D412+H412+L412+P412+T412+X412+AB412)+(N(E412)+N(I412)+N(M412)+N(Q412)+N(U412)+N(Y412)+N(AC412))-(N(F412)+N(J412)+N(N412)+N(R412)+N(V412)+N(Z412)+N(AD412))-(G412+K412+O412+S412+W412+AA412+AE412))&lt;0.0001,"OK","ОШИБКА")</f>
        <v/>
      </c>
    </row>
    <row r="413">
      <c r="A413" s="42" t="n">
        <v>46632</v>
      </c>
      <c r="B413" s="37" t="inlineStr">
        <is>
          <t>ЧТ</t>
        </is>
      </c>
      <c r="C413" s="11" t="n"/>
      <c r="D413" s="54">
        <f>G412</f>
        <v/>
      </c>
      <c r="E413" s="45" t="n"/>
      <c r="F413" s="45" t="n"/>
      <c r="G413" s="54">
        <f>D413+N(E413)-N(F413)</f>
        <v/>
      </c>
      <c r="H413" s="54">
        <f>K412</f>
        <v/>
      </c>
      <c r="I413" s="45" t="n"/>
      <c r="J413" s="45" t="n"/>
      <c r="K413" s="54">
        <f>H413+N(I413)-N(J413)</f>
        <v/>
      </c>
      <c r="L413" s="54">
        <f>O412</f>
        <v/>
      </c>
      <c r="M413" s="45" t="n"/>
      <c r="N413" s="45" t="n"/>
      <c r="O413" s="54">
        <f>L413+N(M413)-N(N413)</f>
        <v/>
      </c>
      <c r="P413" s="54">
        <f>S412</f>
        <v/>
      </c>
      <c r="Q413" s="45" t="n"/>
      <c r="R413" s="45" t="n"/>
      <c r="S413" s="54">
        <f>P413+N(Q413)-N(R413)</f>
        <v/>
      </c>
      <c r="T413" s="54">
        <f>W412</f>
        <v/>
      </c>
      <c r="U413" s="45" t="n"/>
      <c r="V413" s="45" t="n"/>
      <c r="W413" s="54">
        <f>T413+N(U413)-N(V413)</f>
        <v/>
      </c>
      <c r="X413" s="54">
        <f>AA412</f>
        <v/>
      </c>
      <c r="Y413" s="45" t="n"/>
      <c r="Z413" s="45" t="n"/>
      <c r="AA413" s="54">
        <f>X413+N(Y413)-N(Z413)</f>
        <v/>
      </c>
      <c r="AB413" s="54">
        <f>AE412</f>
        <v/>
      </c>
      <c r="AC413" s="45" t="n"/>
      <c r="AD413" s="45" t="n"/>
      <c r="AE413" s="54">
        <f>AB413+N(AC413)-N(AD413)</f>
        <v/>
      </c>
      <c r="AF413" s="20">
        <f>IF(ABS((D413+H413+L413+P413+T413+X413+AB413)+(N(E413)+N(I413)+N(M413)+N(Q413)+N(U413)+N(Y413)+N(AC413))-(N(F413)+N(J413)+N(N413)+N(R413)+N(V413)+N(Z413)+N(AD413))-(G413+K413+O413+S413+W413+AA413+AE413))&lt;0.0001,"OK","ОШИБКА")</f>
        <v/>
      </c>
    </row>
    <row r="414">
      <c r="A414" s="42" t="n">
        <v>46633</v>
      </c>
      <c r="B414" s="37" t="inlineStr">
        <is>
          <t>ПТ</t>
        </is>
      </c>
      <c r="C414" s="11" t="n"/>
      <c r="D414" s="54">
        <f>G413</f>
        <v/>
      </c>
      <c r="E414" s="45" t="n"/>
      <c r="F414" s="45" t="n"/>
      <c r="G414" s="54">
        <f>D414+N(E414)-N(F414)</f>
        <v/>
      </c>
      <c r="H414" s="54">
        <f>K413</f>
        <v/>
      </c>
      <c r="I414" s="45" t="n"/>
      <c r="J414" s="45" t="n"/>
      <c r="K414" s="54">
        <f>H414+N(I414)-N(J414)</f>
        <v/>
      </c>
      <c r="L414" s="54">
        <f>O413</f>
        <v/>
      </c>
      <c r="M414" s="45" t="n"/>
      <c r="N414" s="45" t="n"/>
      <c r="O414" s="54">
        <f>L414+N(M414)-N(N414)</f>
        <v/>
      </c>
      <c r="P414" s="54">
        <f>S413</f>
        <v/>
      </c>
      <c r="Q414" s="45" t="n"/>
      <c r="R414" s="45" t="n"/>
      <c r="S414" s="54">
        <f>P414+N(Q414)-N(R414)</f>
        <v/>
      </c>
      <c r="T414" s="54">
        <f>W413</f>
        <v/>
      </c>
      <c r="U414" s="45" t="n"/>
      <c r="V414" s="45" t="n"/>
      <c r="W414" s="54">
        <f>T414+N(U414)-N(V414)</f>
        <v/>
      </c>
      <c r="X414" s="54">
        <f>AA413</f>
        <v/>
      </c>
      <c r="Y414" s="45" t="n"/>
      <c r="Z414" s="45" t="n"/>
      <c r="AA414" s="54">
        <f>X414+N(Y414)-N(Z414)</f>
        <v/>
      </c>
      <c r="AB414" s="54">
        <f>AE413</f>
        <v/>
      </c>
      <c r="AC414" s="45" t="n"/>
      <c r="AD414" s="45" t="n"/>
      <c r="AE414" s="54">
        <f>AB414+N(AC414)-N(AD414)</f>
        <v/>
      </c>
      <c r="AF414" s="20">
        <f>IF(ABS((D414+H414+L414+P414+T414+X414+AB414)+(N(E414)+N(I414)+N(M414)+N(Q414)+N(U414)+N(Y414)+N(AC414))-(N(F414)+N(J414)+N(N414)+N(R414)+N(V414)+N(Z414)+N(AD414))-(G414+K414+O414+S414+W414+AA414+AE414))&lt;0.0001,"OK","ОШИБКА")</f>
        <v/>
      </c>
    </row>
    <row r="415">
      <c r="A415" s="42" t="n">
        <v>46634</v>
      </c>
      <c r="B415" s="37" t="inlineStr">
        <is>
          <t>СБ</t>
        </is>
      </c>
      <c r="C415" s="11" t="n"/>
      <c r="D415" s="54">
        <f>G414</f>
        <v/>
      </c>
      <c r="E415" s="45" t="n"/>
      <c r="F415" s="45" t="n"/>
      <c r="G415" s="54">
        <f>D415+N(E415)-N(F415)</f>
        <v/>
      </c>
      <c r="H415" s="54">
        <f>K414</f>
        <v/>
      </c>
      <c r="I415" s="45" t="n"/>
      <c r="J415" s="45" t="n"/>
      <c r="K415" s="54">
        <f>H415+N(I415)-N(J415)</f>
        <v/>
      </c>
      <c r="L415" s="54">
        <f>O414</f>
        <v/>
      </c>
      <c r="M415" s="45" t="n"/>
      <c r="N415" s="45" t="n"/>
      <c r="O415" s="54">
        <f>L415+N(M415)-N(N415)</f>
        <v/>
      </c>
      <c r="P415" s="54">
        <f>S414</f>
        <v/>
      </c>
      <c r="Q415" s="45" t="n"/>
      <c r="R415" s="45" t="n"/>
      <c r="S415" s="54">
        <f>P415+N(Q415)-N(R415)</f>
        <v/>
      </c>
      <c r="T415" s="54">
        <f>W414</f>
        <v/>
      </c>
      <c r="U415" s="45" t="n"/>
      <c r="V415" s="45" t="n"/>
      <c r="W415" s="54">
        <f>T415+N(U415)-N(V415)</f>
        <v/>
      </c>
      <c r="X415" s="54">
        <f>AA414</f>
        <v/>
      </c>
      <c r="Y415" s="45" t="n"/>
      <c r="Z415" s="45" t="n"/>
      <c r="AA415" s="54">
        <f>X415+N(Y415)-N(Z415)</f>
        <v/>
      </c>
      <c r="AB415" s="54">
        <f>AE414</f>
        <v/>
      </c>
      <c r="AC415" s="45" t="n"/>
      <c r="AD415" s="45" t="n"/>
      <c r="AE415" s="54">
        <f>AB415+N(AC415)-N(AD415)</f>
        <v/>
      </c>
      <c r="AF415" s="20">
        <f>IF(ABS((D415+H415+L415+P415+T415+X415+AB415)+(N(E415)+N(I415)+N(M415)+N(Q415)+N(U415)+N(Y415)+N(AC415))-(N(F415)+N(J415)+N(N415)+N(R415)+N(V415)+N(Z415)+N(AD415))-(G415+K415+O415+S415+W415+AA415+AE415))&lt;0.0001,"OK","ОШИБКА")</f>
        <v/>
      </c>
    </row>
    <row r="416">
      <c r="A416" s="42" t="n">
        <v>46635</v>
      </c>
      <c r="B416" s="37" t="inlineStr">
        <is>
          <t>ВС</t>
        </is>
      </c>
      <c r="C416" s="11" t="n"/>
      <c r="D416" s="54">
        <f>G415</f>
        <v/>
      </c>
      <c r="E416" s="45" t="n"/>
      <c r="F416" s="45" t="n"/>
      <c r="G416" s="54">
        <f>D416+N(E416)-N(F416)</f>
        <v/>
      </c>
      <c r="H416" s="54">
        <f>K415</f>
        <v/>
      </c>
      <c r="I416" s="45" t="n"/>
      <c r="J416" s="45" t="n"/>
      <c r="K416" s="54">
        <f>H416+N(I416)-N(J416)</f>
        <v/>
      </c>
      <c r="L416" s="54">
        <f>O415</f>
        <v/>
      </c>
      <c r="M416" s="45" t="n"/>
      <c r="N416" s="45" t="n"/>
      <c r="O416" s="54">
        <f>L416+N(M416)-N(N416)</f>
        <v/>
      </c>
      <c r="P416" s="54">
        <f>S415</f>
        <v/>
      </c>
      <c r="Q416" s="45" t="n"/>
      <c r="R416" s="45" t="n"/>
      <c r="S416" s="54">
        <f>P416+N(Q416)-N(R416)</f>
        <v/>
      </c>
      <c r="T416" s="54">
        <f>W415</f>
        <v/>
      </c>
      <c r="U416" s="45" t="n"/>
      <c r="V416" s="45" t="n"/>
      <c r="W416" s="54">
        <f>T416+N(U416)-N(V416)</f>
        <v/>
      </c>
      <c r="X416" s="54">
        <f>AA415</f>
        <v/>
      </c>
      <c r="Y416" s="45" t="n"/>
      <c r="Z416" s="45" t="n"/>
      <c r="AA416" s="54">
        <f>X416+N(Y416)-N(Z416)</f>
        <v/>
      </c>
      <c r="AB416" s="54">
        <f>AE415</f>
        <v/>
      </c>
      <c r="AC416" s="45" t="n"/>
      <c r="AD416" s="45" t="n"/>
      <c r="AE416" s="54">
        <f>AB416+N(AC416)-N(AD416)</f>
        <v/>
      </c>
      <c r="AF416" s="20">
        <f>IF(ABS((D416+H416+L416+P416+T416+X416+AB416)+(N(E416)+N(I416)+N(M416)+N(Q416)+N(U416)+N(Y416)+N(AC416))-(N(F416)+N(J416)+N(N416)+N(R416)+N(V416)+N(Z416)+N(AD416))-(G416+K416+O416+S416+W416+AA416+AE416))&lt;0.0001,"OK","ОШИБКА")</f>
        <v/>
      </c>
    </row>
    <row r="417">
      <c r="A417" s="42" t="n">
        <v>46636</v>
      </c>
      <c r="B417" s="37" t="inlineStr">
        <is>
          <t>ПН</t>
        </is>
      </c>
      <c r="C417" s="11" t="n"/>
      <c r="D417" s="54">
        <f>G416</f>
        <v/>
      </c>
      <c r="E417" s="45" t="n"/>
      <c r="F417" s="45" t="n"/>
      <c r="G417" s="54">
        <f>D417+N(E417)-N(F417)</f>
        <v/>
      </c>
      <c r="H417" s="54">
        <f>K416</f>
        <v/>
      </c>
      <c r="I417" s="45" t="n"/>
      <c r="J417" s="45" t="n"/>
      <c r="K417" s="54">
        <f>H417+N(I417)-N(J417)</f>
        <v/>
      </c>
      <c r="L417" s="54">
        <f>O416</f>
        <v/>
      </c>
      <c r="M417" s="45" t="n"/>
      <c r="N417" s="45" t="n"/>
      <c r="O417" s="54">
        <f>L417+N(M417)-N(N417)</f>
        <v/>
      </c>
      <c r="P417" s="54">
        <f>S416</f>
        <v/>
      </c>
      <c r="Q417" s="45" t="n"/>
      <c r="R417" s="45" t="n"/>
      <c r="S417" s="54">
        <f>P417+N(Q417)-N(R417)</f>
        <v/>
      </c>
      <c r="T417" s="54">
        <f>W416</f>
        <v/>
      </c>
      <c r="U417" s="45" t="n"/>
      <c r="V417" s="45" t="n"/>
      <c r="W417" s="54">
        <f>T417+N(U417)-N(V417)</f>
        <v/>
      </c>
      <c r="X417" s="54">
        <f>AA416</f>
        <v/>
      </c>
      <c r="Y417" s="45" t="n"/>
      <c r="Z417" s="45" t="n"/>
      <c r="AA417" s="54">
        <f>X417+N(Y417)-N(Z417)</f>
        <v/>
      </c>
      <c r="AB417" s="54">
        <f>AE416</f>
        <v/>
      </c>
      <c r="AC417" s="45" t="n"/>
      <c r="AD417" s="45" t="n"/>
      <c r="AE417" s="54">
        <f>AB417+N(AC417)-N(AD417)</f>
        <v/>
      </c>
      <c r="AF417" s="20">
        <f>IF(ABS((D417+H417+L417+P417+T417+X417+AB417)+(N(E417)+N(I417)+N(M417)+N(Q417)+N(U417)+N(Y417)+N(AC417))-(N(F417)+N(J417)+N(N417)+N(R417)+N(V417)+N(Z417)+N(AD417))-(G417+K417+O417+S417+W417+AA417+AE417))&lt;0.0001,"OK","ОШИБКА")</f>
        <v/>
      </c>
    </row>
    <row r="418">
      <c r="A418" s="42" t="n">
        <v>46637</v>
      </c>
      <c r="B418" s="37" t="inlineStr">
        <is>
          <t>ВТ</t>
        </is>
      </c>
      <c r="C418" s="11" t="n"/>
      <c r="D418" s="54">
        <f>G417</f>
        <v/>
      </c>
      <c r="E418" s="45" t="n"/>
      <c r="F418" s="45" t="n"/>
      <c r="G418" s="54">
        <f>D418+N(E418)-N(F418)</f>
        <v/>
      </c>
      <c r="H418" s="54">
        <f>K417</f>
        <v/>
      </c>
      <c r="I418" s="45" t="n"/>
      <c r="J418" s="45" t="n"/>
      <c r="K418" s="54">
        <f>H418+N(I418)-N(J418)</f>
        <v/>
      </c>
      <c r="L418" s="54">
        <f>O417</f>
        <v/>
      </c>
      <c r="M418" s="45" t="n"/>
      <c r="N418" s="45" t="n"/>
      <c r="O418" s="54">
        <f>L418+N(M418)-N(N418)</f>
        <v/>
      </c>
      <c r="P418" s="54">
        <f>S417</f>
        <v/>
      </c>
      <c r="Q418" s="45" t="n"/>
      <c r="R418" s="45" t="n"/>
      <c r="S418" s="54">
        <f>P418+N(Q418)-N(R418)</f>
        <v/>
      </c>
      <c r="T418" s="54">
        <f>W417</f>
        <v/>
      </c>
      <c r="U418" s="45" t="n"/>
      <c r="V418" s="45" t="n"/>
      <c r="W418" s="54">
        <f>T418+N(U418)-N(V418)</f>
        <v/>
      </c>
      <c r="X418" s="54">
        <f>AA417</f>
        <v/>
      </c>
      <c r="Y418" s="45" t="n"/>
      <c r="Z418" s="45" t="n"/>
      <c r="AA418" s="54">
        <f>X418+N(Y418)-N(Z418)</f>
        <v/>
      </c>
      <c r="AB418" s="54">
        <f>AE417</f>
        <v/>
      </c>
      <c r="AC418" s="45" t="n"/>
      <c r="AD418" s="45" t="n"/>
      <c r="AE418" s="54">
        <f>AB418+N(AC418)-N(AD418)</f>
        <v/>
      </c>
      <c r="AF418" s="20">
        <f>IF(ABS((D418+H418+L418+P418+T418+X418+AB418)+(N(E418)+N(I418)+N(M418)+N(Q418)+N(U418)+N(Y418)+N(AC418))-(N(F418)+N(J418)+N(N418)+N(R418)+N(V418)+N(Z418)+N(AD418))-(G418+K418+O418+S418+W418+AA418+AE418))&lt;0.0001,"OK","ОШИБКА")</f>
        <v/>
      </c>
    </row>
    <row r="419">
      <c r="A419" s="42" t="n">
        <v>46638</v>
      </c>
      <c r="B419" s="37" t="inlineStr">
        <is>
          <t>СР</t>
        </is>
      </c>
      <c r="C419" s="11" t="n"/>
      <c r="D419" s="54">
        <f>G418</f>
        <v/>
      </c>
      <c r="E419" s="45" t="n"/>
      <c r="F419" s="45" t="n"/>
      <c r="G419" s="54">
        <f>D419+N(E419)-N(F419)</f>
        <v/>
      </c>
      <c r="H419" s="54">
        <f>K418</f>
        <v/>
      </c>
      <c r="I419" s="45" t="n"/>
      <c r="J419" s="45" t="n"/>
      <c r="K419" s="54">
        <f>H419+N(I419)-N(J419)</f>
        <v/>
      </c>
      <c r="L419" s="54">
        <f>O418</f>
        <v/>
      </c>
      <c r="M419" s="45" t="n"/>
      <c r="N419" s="45" t="n"/>
      <c r="O419" s="54">
        <f>L419+N(M419)-N(N419)</f>
        <v/>
      </c>
      <c r="P419" s="54">
        <f>S418</f>
        <v/>
      </c>
      <c r="Q419" s="45" t="n"/>
      <c r="R419" s="45" t="n"/>
      <c r="S419" s="54">
        <f>P419+N(Q419)-N(R419)</f>
        <v/>
      </c>
      <c r="T419" s="54">
        <f>W418</f>
        <v/>
      </c>
      <c r="U419" s="45" t="n"/>
      <c r="V419" s="45" t="n"/>
      <c r="W419" s="54">
        <f>T419+N(U419)-N(V419)</f>
        <v/>
      </c>
      <c r="X419" s="54">
        <f>AA418</f>
        <v/>
      </c>
      <c r="Y419" s="45" t="n"/>
      <c r="Z419" s="45" t="n"/>
      <c r="AA419" s="54">
        <f>X419+N(Y419)-N(Z419)</f>
        <v/>
      </c>
      <c r="AB419" s="54">
        <f>AE418</f>
        <v/>
      </c>
      <c r="AC419" s="45" t="n"/>
      <c r="AD419" s="45" t="n"/>
      <c r="AE419" s="54">
        <f>AB419+N(AC419)-N(AD419)</f>
        <v/>
      </c>
      <c r="AF419" s="20">
        <f>IF(ABS((D419+H419+L419+P419+T419+X419+AB419)+(N(E419)+N(I419)+N(M419)+N(Q419)+N(U419)+N(Y419)+N(AC419))-(N(F419)+N(J419)+N(N419)+N(R419)+N(V419)+N(Z419)+N(AD419))-(G419+K419+O419+S419+W419+AA419+AE419))&lt;0.0001,"OK","ОШИБКА")</f>
        <v/>
      </c>
    </row>
    <row r="420">
      <c r="A420" s="42" t="n">
        <v>46639</v>
      </c>
      <c r="B420" s="37" t="inlineStr">
        <is>
          <t>ЧТ</t>
        </is>
      </c>
      <c r="C420" s="11" t="n"/>
      <c r="D420" s="54">
        <f>G419</f>
        <v/>
      </c>
      <c r="E420" s="45" t="n"/>
      <c r="F420" s="45" t="n"/>
      <c r="G420" s="54">
        <f>D420+N(E420)-N(F420)</f>
        <v/>
      </c>
      <c r="H420" s="54">
        <f>K419</f>
        <v/>
      </c>
      <c r="I420" s="45" t="n"/>
      <c r="J420" s="45" t="n"/>
      <c r="K420" s="54">
        <f>H420+N(I420)-N(J420)</f>
        <v/>
      </c>
      <c r="L420" s="54">
        <f>O419</f>
        <v/>
      </c>
      <c r="M420" s="45" t="n"/>
      <c r="N420" s="45" t="n"/>
      <c r="O420" s="54">
        <f>L420+N(M420)-N(N420)</f>
        <v/>
      </c>
      <c r="P420" s="54">
        <f>S419</f>
        <v/>
      </c>
      <c r="Q420" s="45" t="n"/>
      <c r="R420" s="45" t="n"/>
      <c r="S420" s="54">
        <f>P420+N(Q420)-N(R420)</f>
        <v/>
      </c>
      <c r="T420" s="54">
        <f>W419</f>
        <v/>
      </c>
      <c r="U420" s="45" t="n"/>
      <c r="V420" s="45" t="n"/>
      <c r="W420" s="54">
        <f>T420+N(U420)-N(V420)</f>
        <v/>
      </c>
      <c r="X420" s="54">
        <f>AA419</f>
        <v/>
      </c>
      <c r="Y420" s="45" t="n"/>
      <c r="Z420" s="45" t="n"/>
      <c r="AA420" s="54">
        <f>X420+N(Y420)-N(Z420)</f>
        <v/>
      </c>
      <c r="AB420" s="54">
        <f>AE419</f>
        <v/>
      </c>
      <c r="AC420" s="45" t="n"/>
      <c r="AD420" s="45" t="n"/>
      <c r="AE420" s="54">
        <f>AB420+N(AC420)-N(AD420)</f>
        <v/>
      </c>
      <c r="AF420" s="20">
        <f>IF(ABS((D420+H420+L420+P420+T420+X420+AB420)+(N(E420)+N(I420)+N(M420)+N(Q420)+N(U420)+N(Y420)+N(AC420))-(N(F420)+N(J420)+N(N420)+N(R420)+N(V420)+N(Z420)+N(AD420))-(G420+K420+O420+S420+W420+AA420+AE420))&lt;0.0001,"OK","ОШИБКА")</f>
        <v/>
      </c>
    </row>
    <row r="421">
      <c r="A421" s="42" t="n">
        <v>46640</v>
      </c>
      <c r="B421" s="37" t="inlineStr">
        <is>
          <t>ПТ</t>
        </is>
      </c>
      <c r="C421" s="11" t="n"/>
      <c r="D421" s="54">
        <f>G420</f>
        <v/>
      </c>
      <c r="E421" s="45" t="n"/>
      <c r="F421" s="45" t="n"/>
      <c r="G421" s="54">
        <f>D421+N(E421)-N(F421)</f>
        <v/>
      </c>
      <c r="H421" s="54">
        <f>K420</f>
        <v/>
      </c>
      <c r="I421" s="45" t="n"/>
      <c r="J421" s="45" t="n"/>
      <c r="K421" s="54">
        <f>H421+N(I421)-N(J421)</f>
        <v/>
      </c>
      <c r="L421" s="54">
        <f>O420</f>
        <v/>
      </c>
      <c r="M421" s="45" t="n"/>
      <c r="N421" s="45" t="n"/>
      <c r="O421" s="54">
        <f>L421+N(M421)-N(N421)</f>
        <v/>
      </c>
      <c r="P421" s="54">
        <f>S420</f>
        <v/>
      </c>
      <c r="Q421" s="45" t="n"/>
      <c r="R421" s="45" t="n"/>
      <c r="S421" s="54">
        <f>P421+N(Q421)-N(R421)</f>
        <v/>
      </c>
      <c r="T421" s="54">
        <f>W420</f>
        <v/>
      </c>
      <c r="U421" s="45" t="n"/>
      <c r="V421" s="45" t="n"/>
      <c r="W421" s="54">
        <f>T421+N(U421)-N(V421)</f>
        <v/>
      </c>
      <c r="X421" s="54">
        <f>AA420</f>
        <v/>
      </c>
      <c r="Y421" s="45" t="n"/>
      <c r="Z421" s="45" t="n"/>
      <c r="AA421" s="54">
        <f>X421+N(Y421)-N(Z421)</f>
        <v/>
      </c>
      <c r="AB421" s="54">
        <f>AE420</f>
        <v/>
      </c>
      <c r="AC421" s="45" t="n"/>
      <c r="AD421" s="45" t="n"/>
      <c r="AE421" s="54">
        <f>AB421+N(AC421)-N(AD421)</f>
        <v/>
      </c>
      <c r="AF421" s="20">
        <f>IF(ABS((D421+H421+L421+P421+T421+X421+AB421)+(N(E421)+N(I421)+N(M421)+N(Q421)+N(U421)+N(Y421)+N(AC421))-(N(F421)+N(J421)+N(N421)+N(R421)+N(V421)+N(Z421)+N(AD421))-(G421+K421+O421+S421+W421+AA421+AE421))&lt;0.0001,"OK","ОШИБКА")</f>
        <v/>
      </c>
    </row>
    <row r="422">
      <c r="A422" s="42" t="n">
        <v>46641</v>
      </c>
      <c r="B422" s="37" t="inlineStr">
        <is>
          <t>СБ</t>
        </is>
      </c>
      <c r="C422" s="11" t="n"/>
      <c r="D422" s="54">
        <f>G421</f>
        <v/>
      </c>
      <c r="E422" s="45" t="n"/>
      <c r="F422" s="45" t="n"/>
      <c r="G422" s="54">
        <f>D422+N(E422)-N(F422)</f>
        <v/>
      </c>
      <c r="H422" s="54">
        <f>K421</f>
        <v/>
      </c>
      <c r="I422" s="45" t="n"/>
      <c r="J422" s="45" t="n"/>
      <c r="K422" s="54">
        <f>H422+N(I422)-N(J422)</f>
        <v/>
      </c>
      <c r="L422" s="54">
        <f>O421</f>
        <v/>
      </c>
      <c r="M422" s="45" t="n"/>
      <c r="N422" s="45" t="n"/>
      <c r="O422" s="54">
        <f>L422+N(M422)-N(N422)</f>
        <v/>
      </c>
      <c r="P422" s="54">
        <f>S421</f>
        <v/>
      </c>
      <c r="Q422" s="45" t="n"/>
      <c r="R422" s="45" t="n"/>
      <c r="S422" s="54">
        <f>P422+N(Q422)-N(R422)</f>
        <v/>
      </c>
      <c r="T422" s="54">
        <f>W421</f>
        <v/>
      </c>
      <c r="U422" s="45" t="n"/>
      <c r="V422" s="45" t="n"/>
      <c r="W422" s="54">
        <f>T422+N(U422)-N(V422)</f>
        <v/>
      </c>
      <c r="X422" s="54">
        <f>AA421</f>
        <v/>
      </c>
      <c r="Y422" s="45" t="n"/>
      <c r="Z422" s="45" t="n"/>
      <c r="AA422" s="54">
        <f>X422+N(Y422)-N(Z422)</f>
        <v/>
      </c>
      <c r="AB422" s="54">
        <f>AE421</f>
        <v/>
      </c>
      <c r="AC422" s="45" t="n"/>
      <c r="AD422" s="45" t="n"/>
      <c r="AE422" s="54">
        <f>AB422+N(AC422)-N(AD422)</f>
        <v/>
      </c>
      <c r="AF422" s="20">
        <f>IF(ABS((D422+H422+L422+P422+T422+X422+AB422)+(N(E422)+N(I422)+N(M422)+N(Q422)+N(U422)+N(Y422)+N(AC422))-(N(F422)+N(J422)+N(N422)+N(R422)+N(V422)+N(Z422)+N(AD422))-(G422+K422+O422+S422+W422+AA422+AE422))&lt;0.0001,"OK","ОШИБКА")</f>
        <v/>
      </c>
    </row>
    <row r="423">
      <c r="A423" s="42" t="n">
        <v>46642</v>
      </c>
      <c r="B423" s="37" t="inlineStr">
        <is>
          <t>ВС</t>
        </is>
      </c>
      <c r="C423" s="11" t="n"/>
      <c r="D423" s="54">
        <f>G422</f>
        <v/>
      </c>
      <c r="E423" s="45" t="n"/>
      <c r="F423" s="45" t="n"/>
      <c r="G423" s="54">
        <f>D423+N(E423)-N(F423)</f>
        <v/>
      </c>
      <c r="H423" s="54">
        <f>K422</f>
        <v/>
      </c>
      <c r="I423" s="45" t="n"/>
      <c r="J423" s="45" t="n"/>
      <c r="K423" s="54">
        <f>H423+N(I423)-N(J423)</f>
        <v/>
      </c>
      <c r="L423" s="54">
        <f>O422</f>
        <v/>
      </c>
      <c r="M423" s="45" t="n"/>
      <c r="N423" s="45" t="n"/>
      <c r="O423" s="54">
        <f>L423+N(M423)-N(N423)</f>
        <v/>
      </c>
      <c r="P423" s="54">
        <f>S422</f>
        <v/>
      </c>
      <c r="Q423" s="45" t="n"/>
      <c r="R423" s="45" t="n"/>
      <c r="S423" s="54">
        <f>P423+N(Q423)-N(R423)</f>
        <v/>
      </c>
      <c r="T423" s="54">
        <f>W422</f>
        <v/>
      </c>
      <c r="U423" s="45" t="n"/>
      <c r="V423" s="45" t="n"/>
      <c r="W423" s="54">
        <f>T423+N(U423)-N(V423)</f>
        <v/>
      </c>
      <c r="X423" s="54">
        <f>AA422</f>
        <v/>
      </c>
      <c r="Y423" s="45" t="n"/>
      <c r="Z423" s="45" t="n"/>
      <c r="AA423" s="54">
        <f>X423+N(Y423)-N(Z423)</f>
        <v/>
      </c>
      <c r="AB423" s="54">
        <f>AE422</f>
        <v/>
      </c>
      <c r="AC423" s="45" t="n"/>
      <c r="AD423" s="45" t="n"/>
      <c r="AE423" s="54">
        <f>AB423+N(AC423)-N(AD423)</f>
        <v/>
      </c>
      <c r="AF423" s="20">
        <f>IF(ABS((D423+H423+L423+P423+T423+X423+AB423)+(N(E423)+N(I423)+N(M423)+N(Q423)+N(U423)+N(Y423)+N(AC423))-(N(F423)+N(J423)+N(N423)+N(R423)+N(V423)+N(Z423)+N(AD423))-(G423+K423+O423+S423+W423+AA423+AE423))&lt;0.0001,"OK","ОШИБКА")</f>
        <v/>
      </c>
    </row>
    <row r="424">
      <c r="A424" s="42" t="n">
        <v>46643</v>
      </c>
      <c r="B424" s="37" t="inlineStr">
        <is>
          <t>ПН</t>
        </is>
      </c>
      <c r="C424" s="11" t="n"/>
      <c r="D424" s="54">
        <f>G423</f>
        <v/>
      </c>
      <c r="E424" s="45" t="n"/>
      <c r="F424" s="45" t="n"/>
      <c r="G424" s="54">
        <f>D424+N(E424)-N(F424)</f>
        <v/>
      </c>
      <c r="H424" s="54">
        <f>K423</f>
        <v/>
      </c>
      <c r="I424" s="45" t="n"/>
      <c r="J424" s="45" t="n"/>
      <c r="K424" s="54">
        <f>H424+N(I424)-N(J424)</f>
        <v/>
      </c>
      <c r="L424" s="54">
        <f>O423</f>
        <v/>
      </c>
      <c r="M424" s="45" t="n"/>
      <c r="N424" s="45" t="n"/>
      <c r="O424" s="54">
        <f>L424+N(M424)-N(N424)</f>
        <v/>
      </c>
      <c r="P424" s="54">
        <f>S423</f>
        <v/>
      </c>
      <c r="Q424" s="45" t="n"/>
      <c r="R424" s="45" t="n"/>
      <c r="S424" s="54">
        <f>P424+N(Q424)-N(R424)</f>
        <v/>
      </c>
      <c r="T424" s="54">
        <f>W423</f>
        <v/>
      </c>
      <c r="U424" s="45" t="n"/>
      <c r="V424" s="45" t="n"/>
      <c r="W424" s="54">
        <f>T424+N(U424)-N(V424)</f>
        <v/>
      </c>
      <c r="X424" s="54">
        <f>AA423</f>
        <v/>
      </c>
      <c r="Y424" s="45" t="n"/>
      <c r="Z424" s="45" t="n"/>
      <c r="AA424" s="54">
        <f>X424+N(Y424)-N(Z424)</f>
        <v/>
      </c>
      <c r="AB424" s="54">
        <f>AE423</f>
        <v/>
      </c>
      <c r="AC424" s="45" t="n"/>
      <c r="AD424" s="45" t="n"/>
      <c r="AE424" s="54">
        <f>AB424+N(AC424)-N(AD424)</f>
        <v/>
      </c>
      <c r="AF424" s="20">
        <f>IF(ABS((D424+H424+L424+P424+T424+X424+AB424)+(N(E424)+N(I424)+N(M424)+N(Q424)+N(U424)+N(Y424)+N(AC424))-(N(F424)+N(J424)+N(N424)+N(R424)+N(V424)+N(Z424)+N(AD424))-(G424+K424+O424+S424+W424+AA424+AE424))&lt;0.0001,"OK","ОШИБКА")</f>
        <v/>
      </c>
    </row>
    <row r="425">
      <c r="A425" s="42" t="n">
        <v>46644</v>
      </c>
      <c r="B425" s="37" t="inlineStr">
        <is>
          <t>ВТ</t>
        </is>
      </c>
      <c r="C425" s="11" t="n"/>
      <c r="D425" s="54">
        <f>G424</f>
        <v/>
      </c>
      <c r="E425" s="45" t="n"/>
      <c r="F425" s="45" t="n"/>
      <c r="G425" s="54">
        <f>D425+N(E425)-N(F425)</f>
        <v/>
      </c>
      <c r="H425" s="54">
        <f>K424</f>
        <v/>
      </c>
      <c r="I425" s="45" t="n"/>
      <c r="J425" s="45" t="n"/>
      <c r="K425" s="54">
        <f>H425+N(I425)-N(J425)</f>
        <v/>
      </c>
      <c r="L425" s="54">
        <f>O424</f>
        <v/>
      </c>
      <c r="M425" s="45" t="n"/>
      <c r="N425" s="45" t="n"/>
      <c r="O425" s="54">
        <f>L425+N(M425)-N(N425)</f>
        <v/>
      </c>
      <c r="P425" s="54">
        <f>S424</f>
        <v/>
      </c>
      <c r="Q425" s="45" t="n"/>
      <c r="R425" s="45" t="n"/>
      <c r="S425" s="54">
        <f>P425+N(Q425)-N(R425)</f>
        <v/>
      </c>
      <c r="T425" s="54">
        <f>W424</f>
        <v/>
      </c>
      <c r="U425" s="45" t="n"/>
      <c r="V425" s="45" t="n"/>
      <c r="W425" s="54">
        <f>T425+N(U425)-N(V425)</f>
        <v/>
      </c>
      <c r="X425" s="54">
        <f>AA424</f>
        <v/>
      </c>
      <c r="Y425" s="45" t="n"/>
      <c r="Z425" s="45" t="n"/>
      <c r="AA425" s="54">
        <f>X425+N(Y425)-N(Z425)</f>
        <v/>
      </c>
      <c r="AB425" s="54">
        <f>AE424</f>
        <v/>
      </c>
      <c r="AC425" s="45" t="n"/>
      <c r="AD425" s="45" t="n"/>
      <c r="AE425" s="54">
        <f>AB425+N(AC425)-N(AD425)</f>
        <v/>
      </c>
      <c r="AF425" s="20">
        <f>IF(ABS((D425+H425+L425+P425+T425+X425+AB425)+(N(E425)+N(I425)+N(M425)+N(Q425)+N(U425)+N(Y425)+N(AC425))-(N(F425)+N(J425)+N(N425)+N(R425)+N(V425)+N(Z425)+N(AD425))-(G425+K425+O425+S425+W425+AA425+AE425))&lt;0.0001,"OK","ОШИБКА")</f>
        <v/>
      </c>
    </row>
    <row r="426">
      <c r="A426" s="42" t="n">
        <v>46645</v>
      </c>
      <c r="B426" s="37" t="inlineStr">
        <is>
          <t>СР</t>
        </is>
      </c>
      <c r="C426" s="11" t="n"/>
      <c r="D426" s="54">
        <f>G425</f>
        <v/>
      </c>
      <c r="E426" s="45" t="n"/>
      <c r="F426" s="45" t="n"/>
      <c r="G426" s="54">
        <f>D426+N(E426)-N(F426)</f>
        <v/>
      </c>
      <c r="H426" s="54">
        <f>K425</f>
        <v/>
      </c>
      <c r="I426" s="45" t="n"/>
      <c r="J426" s="45" t="n"/>
      <c r="K426" s="54">
        <f>H426+N(I426)-N(J426)</f>
        <v/>
      </c>
      <c r="L426" s="54">
        <f>O425</f>
        <v/>
      </c>
      <c r="M426" s="45" t="n"/>
      <c r="N426" s="45" t="n"/>
      <c r="O426" s="54">
        <f>L426+N(M426)-N(N426)</f>
        <v/>
      </c>
      <c r="P426" s="54">
        <f>S425</f>
        <v/>
      </c>
      <c r="Q426" s="45" t="n"/>
      <c r="R426" s="45" t="n"/>
      <c r="S426" s="54">
        <f>P426+N(Q426)-N(R426)</f>
        <v/>
      </c>
      <c r="T426" s="54">
        <f>W425</f>
        <v/>
      </c>
      <c r="U426" s="45" t="n"/>
      <c r="V426" s="45" t="n"/>
      <c r="W426" s="54">
        <f>T426+N(U426)-N(V426)</f>
        <v/>
      </c>
      <c r="X426" s="54">
        <f>AA425</f>
        <v/>
      </c>
      <c r="Y426" s="45" t="n"/>
      <c r="Z426" s="45" t="n"/>
      <c r="AA426" s="54">
        <f>X426+N(Y426)-N(Z426)</f>
        <v/>
      </c>
      <c r="AB426" s="54">
        <f>AE425</f>
        <v/>
      </c>
      <c r="AC426" s="45" t="n"/>
      <c r="AD426" s="45" t="n"/>
      <c r="AE426" s="54">
        <f>AB426+N(AC426)-N(AD426)</f>
        <v/>
      </c>
      <c r="AF426" s="20">
        <f>IF(ABS((D426+H426+L426+P426+T426+X426+AB426)+(N(E426)+N(I426)+N(M426)+N(Q426)+N(U426)+N(Y426)+N(AC426))-(N(F426)+N(J426)+N(N426)+N(R426)+N(V426)+N(Z426)+N(AD426))-(G426+K426+O426+S426+W426+AA426+AE426))&lt;0.0001,"OK","ОШИБКА")</f>
        <v/>
      </c>
    </row>
    <row r="427">
      <c r="A427" s="42" t="n">
        <v>46646</v>
      </c>
      <c r="B427" s="37" t="inlineStr">
        <is>
          <t>ЧТ</t>
        </is>
      </c>
      <c r="C427" s="11" t="n"/>
      <c r="D427" s="54">
        <f>G426</f>
        <v/>
      </c>
      <c r="E427" s="45" t="n"/>
      <c r="F427" s="45" t="n"/>
      <c r="G427" s="54">
        <f>D427+N(E427)-N(F427)</f>
        <v/>
      </c>
      <c r="H427" s="54">
        <f>K426</f>
        <v/>
      </c>
      <c r="I427" s="45" t="n"/>
      <c r="J427" s="45" t="n"/>
      <c r="K427" s="54">
        <f>H427+N(I427)-N(J427)</f>
        <v/>
      </c>
      <c r="L427" s="54">
        <f>O426</f>
        <v/>
      </c>
      <c r="M427" s="45" t="n"/>
      <c r="N427" s="45" t="n"/>
      <c r="O427" s="54">
        <f>L427+N(M427)-N(N427)</f>
        <v/>
      </c>
      <c r="P427" s="54">
        <f>S426</f>
        <v/>
      </c>
      <c r="Q427" s="45" t="n"/>
      <c r="R427" s="45" t="n"/>
      <c r="S427" s="54">
        <f>P427+N(Q427)-N(R427)</f>
        <v/>
      </c>
      <c r="T427" s="54">
        <f>W426</f>
        <v/>
      </c>
      <c r="U427" s="45" t="n"/>
      <c r="V427" s="45" t="n"/>
      <c r="W427" s="54">
        <f>T427+N(U427)-N(V427)</f>
        <v/>
      </c>
      <c r="X427" s="54">
        <f>AA426</f>
        <v/>
      </c>
      <c r="Y427" s="45" t="n"/>
      <c r="Z427" s="45" t="n"/>
      <c r="AA427" s="54">
        <f>X427+N(Y427)-N(Z427)</f>
        <v/>
      </c>
      <c r="AB427" s="54">
        <f>AE426</f>
        <v/>
      </c>
      <c r="AC427" s="45" t="n"/>
      <c r="AD427" s="45" t="n"/>
      <c r="AE427" s="54">
        <f>AB427+N(AC427)-N(AD427)</f>
        <v/>
      </c>
      <c r="AF427" s="20">
        <f>IF(ABS((D427+H427+L427+P427+T427+X427+AB427)+(N(E427)+N(I427)+N(M427)+N(Q427)+N(U427)+N(Y427)+N(AC427))-(N(F427)+N(J427)+N(N427)+N(R427)+N(V427)+N(Z427)+N(AD427))-(G427+K427+O427+S427+W427+AA427+AE427))&lt;0.0001,"OK","ОШИБКА")</f>
        <v/>
      </c>
    </row>
    <row r="428">
      <c r="A428" s="42" t="n">
        <v>46647</v>
      </c>
      <c r="B428" s="37" t="inlineStr">
        <is>
          <t>ПТ</t>
        </is>
      </c>
      <c r="C428" s="11" t="n"/>
      <c r="D428" s="54">
        <f>G427</f>
        <v/>
      </c>
      <c r="E428" s="45" t="n"/>
      <c r="F428" s="45" t="n"/>
      <c r="G428" s="54">
        <f>D428+N(E428)-N(F428)</f>
        <v/>
      </c>
      <c r="H428" s="54">
        <f>K427</f>
        <v/>
      </c>
      <c r="I428" s="45" t="n"/>
      <c r="J428" s="45" t="n"/>
      <c r="K428" s="54">
        <f>H428+N(I428)-N(J428)</f>
        <v/>
      </c>
      <c r="L428" s="54">
        <f>O427</f>
        <v/>
      </c>
      <c r="M428" s="45" t="n"/>
      <c r="N428" s="45" t="n"/>
      <c r="O428" s="54">
        <f>L428+N(M428)-N(N428)</f>
        <v/>
      </c>
      <c r="P428" s="54">
        <f>S427</f>
        <v/>
      </c>
      <c r="Q428" s="45" t="n"/>
      <c r="R428" s="45" t="n"/>
      <c r="S428" s="54">
        <f>P428+N(Q428)-N(R428)</f>
        <v/>
      </c>
      <c r="T428" s="54">
        <f>W427</f>
        <v/>
      </c>
      <c r="U428" s="45" t="n"/>
      <c r="V428" s="45" t="n"/>
      <c r="W428" s="54">
        <f>T428+N(U428)-N(V428)</f>
        <v/>
      </c>
      <c r="X428" s="54">
        <f>AA427</f>
        <v/>
      </c>
      <c r="Y428" s="45" t="n"/>
      <c r="Z428" s="45" t="n"/>
      <c r="AA428" s="54">
        <f>X428+N(Y428)-N(Z428)</f>
        <v/>
      </c>
      <c r="AB428" s="54">
        <f>AE427</f>
        <v/>
      </c>
      <c r="AC428" s="45" t="n"/>
      <c r="AD428" s="45" t="n"/>
      <c r="AE428" s="54">
        <f>AB428+N(AC428)-N(AD428)</f>
        <v/>
      </c>
      <c r="AF428" s="20">
        <f>IF(ABS((D428+H428+L428+P428+T428+X428+AB428)+(N(E428)+N(I428)+N(M428)+N(Q428)+N(U428)+N(Y428)+N(AC428))-(N(F428)+N(J428)+N(N428)+N(R428)+N(V428)+N(Z428)+N(AD428))-(G428+K428+O428+S428+W428+AA428+AE428))&lt;0.0001,"OK","ОШИБКА")</f>
        <v/>
      </c>
    </row>
    <row r="429">
      <c r="A429" s="42" t="n">
        <v>46648</v>
      </c>
      <c r="B429" s="37" t="inlineStr">
        <is>
          <t>СБ</t>
        </is>
      </c>
      <c r="C429" s="11" t="n"/>
      <c r="D429" s="54">
        <f>G428</f>
        <v/>
      </c>
      <c r="E429" s="45" t="n"/>
      <c r="F429" s="45" t="n"/>
      <c r="G429" s="54">
        <f>D429+N(E429)-N(F429)</f>
        <v/>
      </c>
      <c r="H429" s="54">
        <f>K428</f>
        <v/>
      </c>
      <c r="I429" s="45" t="n"/>
      <c r="J429" s="45" t="n"/>
      <c r="K429" s="54">
        <f>H429+N(I429)-N(J429)</f>
        <v/>
      </c>
      <c r="L429" s="54">
        <f>O428</f>
        <v/>
      </c>
      <c r="M429" s="45" t="n"/>
      <c r="N429" s="45" t="n"/>
      <c r="O429" s="54">
        <f>L429+N(M429)-N(N429)</f>
        <v/>
      </c>
      <c r="P429" s="54">
        <f>S428</f>
        <v/>
      </c>
      <c r="Q429" s="45" t="n"/>
      <c r="R429" s="45" t="n"/>
      <c r="S429" s="54">
        <f>P429+N(Q429)-N(R429)</f>
        <v/>
      </c>
      <c r="T429" s="54">
        <f>W428</f>
        <v/>
      </c>
      <c r="U429" s="45" t="n"/>
      <c r="V429" s="45" t="n"/>
      <c r="W429" s="54">
        <f>T429+N(U429)-N(V429)</f>
        <v/>
      </c>
      <c r="X429" s="54">
        <f>AA428</f>
        <v/>
      </c>
      <c r="Y429" s="45" t="n"/>
      <c r="Z429" s="45" t="n"/>
      <c r="AA429" s="54">
        <f>X429+N(Y429)-N(Z429)</f>
        <v/>
      </c>
      <c r="AB429" s="54">
        <f>AE428</f>
        <v/>
      </c>
      <c r="AC429" s="45" t="n"/>
      <c r="AD429" s="45" t="n"/>
      <c r="AE429" s="54">
        <f>AB429+N(AC429)-N(AD429)</f>
        <v/>
      </c>
      <c r="AF429" s="20">
        <f>IF(ABS((D429+H429+L429+P429+T429+X429+AB429)+(N(E429)+N(I429)+N(M429)+N(Q429)+N(U429)+N(Y429)+N(AC429))-(N(F429)+N(J429)+N(N429)+N(R429)+N(V429)+N(Z429)+N(AD429))-(G429+K429+O429+S429+W429+AA429+AE429))&lt;0.0001,"OK","ОШИБКА")</f>
        <v/>
      </c>
    </row>
    <row r="430">
      <c r="A430" s="42" t="n">
        <v>46649</v>
      </c>
      <c r="B430" s="37" t="inlineStr">
        <is>
          <t>ВС</t>
        </is>
      </c>
      <c r="C430" s="11" t="n"/>
      <c r="D430" s="54">
        <f>G429</f>
        <v/>
      </c>
      <c r="E430" s="45" t="n"/>
      <c r="F430" s="45" t="n"/>
      <c r="G430" s="54">
        <f>D430+N(E430)-N(F430)</f>
        <v/>
      </c>
      <c r="H430" s="54">
        <f>K429</f>
        <v/>
      </c>
      <c r="I430" s="45" t="n"/>
      <c r="J430" s="45" t="n"/>
      <c r="K430" s="54">
        <f>H430+N(I430)-N(J430)</f>
        <v/>
      </c>
      <c r="L430" s="54">
        <f>O429</f>
        <v/>
      </c>
      <c r="M430" s="45" t="n"/>
      <c r="N430" s="45" t="n"/>
      <c r="O430" s="54">
        <f>L430+N(M430)-N(N430)</f>
        <v/>
      </c>
      <c r="P430" s="54">
        <f>S429</f>
        <v/>
      </c>
      <c r="Q430" s="45" t="n"/>
      <c r="R430" s="45" t="n"/>
      <c r="S430" s="54">
        <f>P430+N(Q430)-N(R430)</f>
        <v/>
      </c>
      <c r="T430" s="54">
        <f>W429</f>
        <v/>
      </c>
      <c r="U430" s="45" t="n"/>
      <c r="V430" s="45" t="n"/>
      <c r="W430" s="54">
        <f>T430+N(U430)-N(V430)</f>
        <v/>
      </c>
      <c r="X430" s="54">
        <f>AA429</f>
        <v/>
      </c>
      <c r="Y430" s="45" t="n"/>
      <c r="Z430" s="45" t="n"/>
      <c r="AA430" s="54">
        <f>X430+N(Y430)-N(Z430)</f>
        <v/>
      </c>
      <c r="AB430" s="54">
        <f>AE429</f>
        <v/>
      </c>
      <c r="AC430" s="45" t="n"/>
      <c r="AD430" s="45" t="n"/>
      <c r="AE430" s="54">
        <f>AB430+N(AC430)-N(AD430)</f>
        <v/>
      </c>
      <c r="AF430" s="20">
        <f>IF(ABS((D430+H430+L430+P430+T430+X430+AB430)+(N(E430)+N(I430)+N(M430)+N(Q430)+N(U430)+N(Y430)+N(AC430))-(N(F430)+N(J430)+N(N430)+N(R430)+N(V430)+N(Z430)+N(AD430))-(G430+K430+O430+S430+W430+AA430+AE430))&lt;0.0001,"OK","ОШИБКА")</f>
        <v/>
      </c>
    </row>
    <row r="431">
      <c r="A431" s="42" t="n">
        <v>46650</v>
      </c>
      <c r="B431" s="37" t="inlineStr">
        <is>
          <t>ПН</t>
        </is>
      </c>
      <c r="C431" s="11" t="n"/>
      <c r="D431" s="54">
        <f>G430</f>
        <v/>
      </c>
      <c r="E431" s="45" t="n"/>
      <c r="F431" s="45" t="n"/>
      <c r="G431" s="54">
        <f>D431+N(E431)-N(F431)</f>
        <v/>
      </c>
      <c r="H431" s="54">
        <f>K430</f>
        <v/>
      </c>
      <c r="I431" s="45" t="n"/>
      <c r="J431" s="45" t="n"/>
      <c r="K431" s="54">
        <f>H431+N(I431)-N(J431)</f>
        <v/>
      </c>
      <c r="L431" s="54">
        <f>O430</f>
        <v/>
      </c>
      <c r="M431" s="45" t="n"/>
      <c r="N431" s="45" t="n"/>
      <c r="O431" s="54">
        <f>L431+N(M431)-N(N431)</f>
        <v/>
      </c>
      <c r="P431" s="54">
        <f>S430</f>
        <v/>
      </c>
      <c r="Q431" s="45" t="n"/>
      <c r="R431" s="45" t="n"/>
      <c r="S431" s="54">
        <f>P431+N(Q431)-N(R431)</f>
        <v/>
      </c>
      <c r="T431" s="54">
        <f>W430</f>
        <v/>
      </c>
      <c r="U431" s="45" t="n"/>
      <c r="V431" s="45" t="n"/>
      <c r="W431" s="54">
        <f>T431+N(U431)-N(V431)</f>
        <v/>
      </c>
      <c r="X431" s="54">
        <f>AA430</f>
        <v/>
      </c>
      <c r="Y431" s="45" t="n"/>
      <c r="Z431" s="45" t="n"/>
      <c r="AA431" s="54">
        <f>X431+N(Y431)-N(Z431)</f>
        <v/>
      </c>
      <c r="AB431" s="54">
        <f>AE430</f>
        <v/>
      </c>
      <c r="AC431" s="45" t="n"/>
      <c r="AD431" s="45" t="n"/>
      <c r="AE431" s="54">
        <f>AB431+N(AC431)-N(AD431)</f>
        <v/>
      </c>
      <c r="AF431" s="20">
        <f>IF(ABS((D431+H431+L431+P431+T431+X431+AB431)+(N(E431)+N(I431)+N(M431)+N(Q431)+N(U431)+N(Y431)+N(AC431))-(N(F431)+N(J431)+N(N431)+N(R431)+N(V431)+N(Z431)+N(AD431))-(G431+K431+O431+S431+W431+AA431+AE431))&lt;0.0001,"OK","ОШИБКА")</f>
        <v/>
      </c>
    </row>
    <row r="432">
      <c r="A432" s="42" t="n">
        <v>46651</v>
      </c>
      <c r="B432" s="37" t="inlineStr">
        <is>
          <t>ВТ</t>
        </is>
      </c>
      <c r="C432" s="11" t="n"/>
      <c r="D432" s="54">
        <f>G431</f>
        <v/>
      </c>
      <c r="E432" s="45" t="n"/>
      <c r="F432" s="45" t="n"/>
      <c r="G432" s="54">
        <f>D432+N(E432)-N(F432)</f>
        <v/>
      </c>
      <c r="H432" s="54">
        <f>K431</f>
        <v/>
      </c>
      <c r="I432" s="45" t="n"/>
      <c r="J432" s="45" t="n"/>
      <c r="K432" s="54">
        <f>H432+N(I432)-N(J432)</f>
        <v/>
      </c>
      <c r="L432" s="54">
        <f>O431</f>
        <v/>
      </c>
      <c r="M432" s="45" t="n"/>
      <c r="N432" s="45" t="n"/>
      <c r="O432" s="54">
        <f>L432+N(M432)-N(N432)</f>
        <v/>
      </c>
      <c r="P432" s="54">
        <f>S431</f>
        <v/>
      </c>
      <c r="Q432" s="45" t="n"/>
      <c r="R432" s="45" t="n"/>
      <c r="S432" s="54">
        <f>P432+N(Q432)-N(R432)</f>
        <v/>
      </c>
      <c r="T432" s="54">
        <f>W431</f>
        <v/>
      </c>
      <c r="U432" s="45" t="n"/>
      <c r="V432" s="45" t="n"/>
      <c r="W432" s="54">
        <f>T432+N(U432)-N(V432)</f>
        <v/>
      </c>
      <c r="X432" s="54">
        <f>AA431</f>
        <v/>
      </c>
      <c r="Y432" s="45" t="n"/>
      <c r="Z432" s="45" t="n"/>
      <c r="AA432" s="54">
        <f>X432+N(Y432)-N(Z432)</f>
        <v/>
      </c>
      <c r="AB432" s="54">
        <f>AE431</f>
        <v/>
      </c>
      <c r="AC432" s="45" t="n"/>
      <c r="AD432" s="45" t="n"/>
      <c r="AE432" s="54">
        <f>AB432+N(AC432)-N(AD432)</f>
        <v/>
      </c>
      <c r="AF432" s="20">
        <f>IF(ABS((D432+H432+L432+P432+T432+X432+AB432)+(N(E432)+N(I432)+N(M432)+N(Q432)+N(U432)+N(Y432)+N(AC432))-(N(F432)+N(J432)+N(N432)+N(R432)+N(V432)+N(Z432)+N(AD432))-(G432+K432+O432+S432+W432+AA432+AE432))&lt;0.0001,"OK","ОШИБКА")</f>
        <v/>
      </c>
    </row>
    <row r="433">
      <c r="A433" s="42" t="n">
        <v>46652</v>
      </c>
      <c r="B433" s="37" t="inlineStr">
        <is>
          <t>СР</t>
        </is>
      </c>
      <c r="C433" s="11" t="n"/>
      <c r="D433" s="54">
        <f>G432</f>
        <v/>
      </c>
      <c r="E433" s="45" t="n"/>
      <c r="F433" s="45" t="n"/>
      <c r="G433" s="54">
        <f>D433+N(E433)-N(F433)</f>
        <v/>
      </c>
      <c r="H433" s="54">
        <f>K432</f>
        <v/>
      </c>
      <c r="I433" s="45" t="n"/>
      <c r="J433" s="45" t="n"/>
      <c r="K433" s="54">
        <f>H433+N(I433)-N(J433)</f>
        <v/>
      </c>
      <c r="L433" s="54">
        <f>O432</f>
        <v/>
      </c>
      <c r="M433" s="45" t="n"/>
      <c r="N433" s="45" t="n"/>
      <c r="O433" s="54">
        <f>L433+N(M433)-N(N433)</f>
        <v/>
      </c>
      <c r="P433" s="54">
        <f>S432</f>
        <v/>
      </c>
      <c r="Q433" s="45" t="n"/>
      <c r="R433" s="45" t="n"/>
      <c r="S433" s="54">
        <f>P433+N(Q433)-N(R433)</f>
        <v/>
      </c>
      <c r="T433" s="54">
        <f>W432</f>
        <v/>
      </c>
      <c r="U433" s="45" t="n"/>
      <c r="V433" s="45" t="n"/>
      <c r="W433" s="54">
        <f>T433+N(U433)-N(V433)</f>
        <v/>
      </c>
      <c r="X433" s="54">
        <f>AA432</f>
        <v/>
      </c>
      <c r="Y433" s="45" t="n"/>
      <c r="Z433" s="45" t="n"/>
      <c r="AA433" s="54">
        <f>X433+N(Y433)-N(Z433)</f>
        <v/>
      </c>
      <c r="AB433" s="54">
        <f>AE432</f>
        <v/>
      </c>
      <c r="AC433" s="45" t="n"/>
      <c r="AD433" s="45" t="n"/>
      <c r="AE433" s="54">
        <f>AB433+N(AC433)-N(AD433)</f>
        <v/>
      </c>
      <c r="AF433" s="20">
        <f>IF(ABS((D433+H433+L433+P433+T433+X433+AB433)+(N(E433)+N(I433)+N(M433)+N(Q433)+N(U433)+N(Y433)+N(AC433))-(N(F433)+N(J433)+N(N433)+N(R433)+N(V433)+N(Z433)+N(AD433))-(G433+K433+O433+S433+W433+AA433+AE433))&lt;0.0001,"OK","ОШИБКА")</f>
        <v/>
      </c>
    </row>
    <row r="434">
      <c r="A434" s="42" t="n">
        <v>46653</v>
      </c>
      <c r="B434" s="37" t="inlineStr">
        <is>
          <t>ЧТ</t>
        </is>
      </c>
      <c r="C434" s="11" t="n"/>
      <c r="D434" s="54">
        <f>G433</f>
        <v/>
      </c>
      <c r="E434" s="45" t="n"/>
      <c r="F434" s="45" t="n"/>
      <c r="G434" s="54">
        <f>D434+N(E434)-N(F434)</f>
        <v/>
      </c>
      <c r="H434" s="54">
        <f>K433</f>
        <v/>
      </c>
      <c r="I434" s="45" t="n"/>
      <c r="J434" s="45" t="n"/>
      <c r="K434" s="54">
        <f>H434+N(I434)-N(J434)</f>
        <v/>
      </c>
      <c r="L434" s="54">
        <f>O433</f>
        <v/>
      </c>
      <c r="M434" s="45" t="n"/>
      <c r="N434" s="45" t="n"/>
      <c r="O434" s="54">
        <f>L434+N(M434)-N(N434)</f>
        <v/>
      </c>
      <c r="P434" s="54">
        <f>S433</f>
        <v/>
      </c>
      <c r="Q434" s="45" t="n"/>
      <c r="R434" s="45" t="n"/>
      <c r="S434" s="54">
        <f>P434+N(Q434)-N(R434)</f>
        <v/>
      </c>
      <c r="T434" s="54">
        <f>W433</f>
        <v/>
      </c>
      <c r="U434" s="45" t="n"/>
      <c r="V434" s="45" t="n"/>
      <c r="W434" s="54">
        <f>T434+N(U434)-N(V434)</f>
        <v/>
      </c>
      <c r="X434" s="54">
        <f>AA433</f>
        <v/>
      </c>
      <c r="Y434" s="45" t="n"/>
      <c r="Z434" s="45" t="n"/>
      <c r="AA434" s="54">
        <f>X434+N(Y434)-N(Z434)</f>
        <v/>
      </c>
      <c r="AB434" s="54">
        <f>AE433</f>
        <v/>
      </c>
      <c r="AC434" s="45" t="n"/>
      <c r="AD434" s="45" t="n"/>
      <c r="AE434" s="54">
        <f>AB434+N(AC434)-N(AD434)</f>
        <v/>
      </c>
      <c r="AF434" s="20">
        <f>IF(ABS((D434+H434+L434+P434+T434+X434+AB434)+(N(E434)+N(I434)+N(M434)+N(Q434)+N(U434)+N(Y434)+N(AC434))-(N(F434)+N(J434)+N(N434)+N(R434)+N(V434)+N(Z434)+N(AD434))-(G434+K434+O434+S434+W434+AA434+AE434))&lt;0.0001,"OK","ОШИБКА")</f>
        <v/>
      </c>
    </row>
    <row r="435">
      <c r="A435" s="42" t="n">
        <v>46654</v>
      </c>
      <c r="B435" s="37" t="inlineStr">
        <is>
          <t>ПТ</t>
        </is>
      </c>
      <c r="C435" s="11" t="n"/>
      <c r="D435" s="54">
        <f>G434</f>
        <v/>
      </c>
      <c r="E435" s="45" t="n"/>
      <c r="F435" s="45" t="n"/>
      <c r="G435" s="54">
        <f>D435+N(E435)-N(F435)</f>
        <v/>
      </c>
      <c r="H435" s="54">
        <f>K434</f>
        <v/>
      </c>
      <c r="I435" s="45" t="n"/>
      <c r="J435" s="45" t="n"/>
      <c r="K435" s="54">
        <f>H435+N(I435)-N(J435)</f>
        <v/>
      </c>
      <c r="L435" s="54">
        <f>O434</f>
        <v/>
      </c>
      <c r="M435" s="45" t="n"/>
      <c r="N435" s="45" t="n"/>
      <c r="O435" s="54">
        <f>L435+N(M435)-N(N435)</f>
        <v/>
      </c>
      <c r="P435" s="54">
        <f>S434</f>
        <v/>
      </c>
      <c r="Q435" s="45" t="n"/>
      <c r="R435" s="45" t="n"/>
      <c r="S435" s="54">
        <f>P435+N(Q435)-N(R435)</f>
        <v/>
      </c>
      <c r="T435" s="54">
        <f>W434</f>
        <v/>
      </c>
      <c r="U435" s="45" t="n"/>
      <c r="V435" s="45" t="n"/>
      <c r="W435" s="54">
        <f>T435+N(U435)-N(V435)</f>
        <v/>
      </c>
      <c r="X435" s="54">
        <f>AA434</f>
        <v/>
      </c>
      <c r="Y435" s="45" t="n"/>
      <c r="Z435" s="45" t="n"/>
      <c r="AA435" s="54">
        <f>X435+N(Y435)-N(Z435)</f>
        <v/>
      </c>
      <c r="AB435" s="54">
        <f>AE434</f>
        <v/>
      </c>
      <c r="AC435" s="45" t="n"/>
      <c r="AD435" s="45" t="n"/>
      <c r="AE435" s="54">
        <f>AB435+N(AC435)-N(AD435)</f>
        <v/>
      </c>
      <c r="AF435" s="20">
        <f>IF(ABS((D435+H435+L435+P435+T435+X435+AB435)+(N(E435)+N(I435)+N(M435)+N(Q435)+N(U435)+N(Y435)+N(AC435))-(N(F435)+N(J435)+N(N435)+N(R435)+N(V435)+N(Z435)+N(AD435))-(G435+K435+O435+S435+W435+AA435+AE435))&lt;0.0001,"OK","ОШИБКА")</f>
        <v/>
      </c>
    </row>
    <row r="436">
      <c r="A436" s="42" t="n">
        <v>46655</v>
      </c>
      <c r="B436" s="37" t="inlineStr">
        <is>
          <t>СБ</t>
        </is>
      </c>
      <c r="C436" s="11" t="n"/>
      <c r="D436" s="54">
        <f>G435</f>
        <v/>
      </c>
      <c r="E436" s="45" t="n"/>
      <c r="F436" s="45" t="n"/>
      <c r="G436" s="54">
        <f>D436+N(E436)-N(F436)</f>
        <v/>
      </c>
      <c r="H436" s="54">
        <f>K435</f>
        <v/>
      </c>
      <c r="I436" s="45" t="n"/>
      <c r="J436" s="45" t="n"/>
      <c r="K436" s="54">
        <f>H436+N(I436)-N(J436)</f>
        <v/>
      </c>
      <c r="L436" s="54">
        <f>O435</f>
        <v/>
      </c>
      <c r="M436" s="45" t="n"/>
      <c r="N436" s="45" t="n"/>
      <c r="O436" s="54">
        <f>L436+N(M436)-N(N436)</f>
        <v/>
      </c>
      <c r="P436" s="54">
        <f>S435</f>
        <v/>
      </c>
      <c r="Q436" s="45" t="n"/>
      <c r="R436" s="45" t="n"/>
      <c r="S436" s="54">
        <f>P436+N(Q436)-N(R436)</f>
        <v/>
      </c>
      <c r="T436" s="54">
        <f>W435</f>
        <v/>
      </c>
      <c r="U436" s="45" t="n"/>
      <c r="V436" s="45" t="n"/>
      <c r="W436" s="54">
        <f>T436+N(U436)-N(V436)</f>
        <v/>
      </c>
      <c r="X436" s="54">
        <f>AA435</f>
        <v/>
      </c>
      <c r="Y436" s="45" t="n"/>
      <c r="Z436" s="45" t="n"/>
      <c r="AA436" s="54">
        <f>X436+N(Y436)-N(Z436)</f>
        <v/>
      </c>
      <c r="AB436" s="54">
        <f>AE435</f>
        <v/>
      </c>
      <c r="AC436" s="45" t="n"/>
      <c r="AD436" s="45" t="n"/>
      <c r="AE436" s="54">
        <f>AB436+N(AC436)-N(AD436)</f>
        <v/>
      </c>
      <c r="AF436" s="20">
        <f>IF(ABS((D436+H436+L436+P436+T436+X436+AB436)+(N(E436)+N(I436)+N(M436)+N(Q436)+N(U436)+N(Y436)+N(AC436))-(N(F436)+N(J436)+N(N436)+N(R436)+N(V436)+N(Z436)+N(AD436))-(G436+K436+O436+S436+W436+AA436+AE436))&lt;0.0001,"OK","ОШИБКА")</f>
        <v/>
      </c>
    </row>
    <row r="437">
      <c r="A437" s="42" t="n">
        <v>46656</v>
      </c>
      <c r="B437" s="37" t="inlineStr">
        <is>
          <t>ВС</t>
        </is>
      </c>
      <c r="C437" s="11" t="n"/>
      <c r="D437" s="54">
        <f>G436</f>
        <v/>
      </c>
      <c r="E437" s="45" t="n"/>
      <c r="F437" s="45" t="n"/>
      <c r="G437" s="54">
        <f>D437+N(E437)-N(F437)</f>
        <v/>
      </c>
      <c r="H437" s="54">
        <f>K436</f>
        <v/>
      </c>
      <c r="I437" s="45" t="n"/>
      <c r="J437" s="45" t="n"/>
      <c r="K437" s="54">
        <f>H437+N(I437)-N(J437)</f>
        <v/>
      </c>
      <c r="L437" s="54">
        <f>O436</f>
        <v/>
      </c>
      <c r="M437" s="45" t="n"/>
      <c r="N437" s="45" t="n"/>
      <c r="O437" s="54">
        <f>L437+N(M437)-N(N437)</f>
        <v/>
      </c>
      <c r="P437" s="54">
        <f>S436</f>
        <v/>
      </c>
      <c r="Q437" s="45" t="n"/>
      <c r="R437" s="45" t="n"/>
      <c r="S437" s="54">
        <f>P437+N(Q437)-N(R437)</f>
        <v/>
      </c>
      <c r="T437" s="54">
        <f>W436</f>
        <v/>
      </c>
      <c r="U437" s="45" t="n"/>
      <c r="V437" s="45" t="n"/>
      <c r="W437" s="54">
        <f>T437+N(U437)-N(V437)</f>
        <v/>
      </c>
      <c r="X437" s="54">
        <f>AA436</f>
        <v/>
      </c>
      <c r="Y437" s="45" t="n"/>
      <c r="Z437" s="45" t="n"/>
      <c r="AA437" s="54">
        <f>X437+N(Y437)-N(Z437)</f>
        <v/>
      </c>
      <c r="AB437" s="54">
        <f>AE436</f>
        <v/>
      </c>
      <c r="AC437" s="45" t="n"/>
      <c r="AD437" s="45" t="n"/>
      <c r="AE437" s="54">
        <f>AB437+N(AC437)-N(AD437)</f>
        <v/>
      </c>
      <c r="AF437" s="20">
        <f>IF(ABS((D437+H437+L437+P437+T437+X437+AB437)+(N(E437)+N(I437)+N(M437)+N(Q437)+N(U437)+N(Y437)+N(AC437))-(N(F437)+N(J437)+N(N437)+N(R437)+N(V437)+N(Z437)+N(AD437))-(G437+K437+O437+S437+W437+AA437+AE437))&lt;0.0001,"OK","ОШИБКА")</f>
        <v/>
      </c>
    </row>
    <row r="438">
      <c r="A438" s="42" t="n">
        <v>46657</v>
      </c>
      <c r="B438" s="37" t="inlineStr">
        <is>
          <t>ПН</t>
        </is>
      </c>
      <c r="C438" s="11" t="n"/>
      <c r="D438" s="54">
        <f>G437</f>
        <v/>
      </c>
      <c r="E438" s="45" t="n"/>
      <c r="F438" s="45" t="n"/>
      <c r="G438" s="54">
        <f>D438+N(E438)-N(F438)</f>
        <v/>
      </c>
      <c r="H438" s="54">
        <f>K437</f>
        <v/>
      </c>
      <c r="I438" s="45" t="n"/>
      <c r="J438" s="45" t="n"/>
      <c r="K438" s="54">
        <f>H438+N(I438)-N(J438)</f>
        <v/>
      </c>
      <c r="L438" s="54">
        <f>O437</f>
        <v/>
      </c>
      <c r="M438" s="45" t="n"/>
      <c r="N438" s="45" t="n"/>
      <c r="O438" s="54">
        <f>L438+N(M438)-N(N438)</f>
        <v/>
      </c>
      <c r="P438" s="54">
        <f>S437</f>
        <v/>
      </c>
      <c r="Q438" s="45" t="n"/>
      <c r="R438" s="45" t="n"/>
      <c r="S438" s="54">
        <f>P438+N(Q438)-N(R438)</f>
        <v/>
      </c>
      <c r="T438" s="54">
        <f>W437</f>
        <v/>
      </c>
      <c r="U438" s="45" t="n"/>
      <c r="V438" s="45" t="n"/>
      <c r="W438" s="54">
        <f>T438+N(U438)-N(V438)</f>
        <v/>
      </c>
      <c r="X438" s="54">
        <f>AA437</f>
        <v/>
      </c>
      <c r="Y438" s="45" t="n"/>
      <c r="Z438" s="45" t="n"/>
      <c r="AA438" s="54">
        <f>X438+N(Y438)-N(Z438)</f>
        <v/>
      </c>
      <c r="AB438" s="54">
        <f>AE437</f>
        <v/>
      </c>
      <c r="AC438" s="45" t="n"/>
      <c r="AD438" s="45" t="n"/>
      <c r="AE438" s="54">
        <f>AB438+N(AC438)-N(AD438)</f>
        <v/>
      </c>
      <c r="AF438" s="20">
        <f>IF(ABS((D438+H438+L438+P438+T438+X438+AB438)+(N(E438)+N(I438)+N(M438)+N(Q438)+N(U438)+N(Y438)+N(AC438))-(N(F438)+N(J438)+N(N438)+N(R438)+N(V438)+N(Z438)+N(AD438))-(G438+K438+O438+S438+W438+AA438+AE438))&lt;0.0001,"OK","ОШИБКА")</f>
        <v/>
      </c>
    </row>
    <row r="439">
      <c r="A439" s="42" t="n">
        <v>46658</v>
      </c>
      <c r="B439" s="37" t="inlineStr">
        <is>
          <t>ВТ</t>
        </is>
      </c>
      <c r="C439" s="11" t="n"/>
      <c r="D439" s="54">
        <f>G438</f>
        <v/>
      </c>
      <c r="E439" s="45" t="n"/>
      <c r="F439" s="45" t="n"/>
      <c r="G439" s="54">
        <f>D439+N(E439)-N(F439)</f>
        <v/>
      </c>
      <c r="H439" s="54">
        <f>K438</f>
        <v/>
      </c>
      <c r="I439" s="45" t="n"/>
      <c r="J439" s="45" t="n"/>
      <c r="K439" s="54">
        <f>H439+N(I439)-N(J439)</f>
        <v/>
      </c>
      <c r="L439" s="54">
        <f>O438</f>
        <v/>
      </c>
      <c r="M439" s="45" t="n"/>
      <c r="N439" s="45" t="n"/>
      <c r="O439" s="54">
        <f>L439+N(M439)-N(N439)</f>
        <v/>
      </c>
      <c r="P439" s="54">
        <f>S438</f>
        <v/>
      </c>
      <c r="Q439" s="45" t="n"/>
      <c r="R439" s="45" t="n"/>
      <c r="S439" s="54">
        <f>P439+N(Q439)-N(R439)</f>
        <v/>
      </c>
      <c r="T439" s="54">
        <f>W438</f>
        <v/>
      </c>
      <c r="U439" s="45" t="n"/>
      <c r="V439" s="45" t="n"/>
      <c r="W439" s="54">
        <f>T439+N(U439)-N(V439)</f>
        <v/>
      </c>
      <c r="X439" s="54">
        <f>AA438</f>
        <v/>
      </c>
      <c r="Y439" s="45" t="n"/>
      <c r="Z439" s="45" t="n"/>
      <c r="AA439" s="54">
        <f>X439+N(Y439)-N(Z439)</f>
        <v/>
      </c>
      <c r="AB439" s="54">
        <f>AE438</f>
        <v/>
      </c>
      <c r="AC439" s="45" t="n"/>
      <c r="AD439" s="45" t="n"/>
      <c r="AE439" s="54">
        <f>AB439+N(AC439)-N(AD439)</f>
        <v/>
      </c>
      <c r="AF439" s="20">
        <f>IF(ABS((D439+H439+L439+P439+T439+X439+AB439)+(N(E439)+N(I439)+N(M439)+N(Q439)+N(U439)+N(Y439)+N(AC439))-(N(F439)+N(J439)+N(N439)+N(R439)+N(V439)+N(Z439)+N(AD439))-(G439+K439+O439+S439+W439+AA439+AE439))&lt;0.0001,"OK","ОШИБКА")</f>
        <v/>
      </c>
    </row>
    <row r="440">
      <c r="A440" s="42" t="n">
        <v>46659</v>
      </c>
      <c r="B440" s="37" t="inlineStr">
        <is>
          <t>СР</t>
        </is>
      </c>
      <c r="C440" s="11" t="n"/>
      <c r="D440" s="54">
        <f>G439</f>
        <v/>
      </c>
      <c r="E440" s="45" t="n"/>
      <c r="F440" s="45" t="n"/>
      <c r="G440" s="54">
        <f>D440+N(E440)-N(F440)</f>
        <v/>
      </c>
      <c r="H440" s="54">
        <f>K439</f>
        <v/>
      </c>
      <c r="I440" s="45" t="n"/>
      <c r="J440" s="45" t="n"/>
      <c r="K440" s="54">
        <f>H440+N(I440)-N(J440)</f>
        <v/>
      </c>
      <c r="L440" s="54">
        <f>O439</f>
        <v/>
      </c>
      <c r="M440" s="45" t="n"/>
      <c r="N440" s="45" t="n"/>
      <c r="O440" s="54">
        <f>L440+N(M440)-N(N440)</f>
        <v/>
      </c>
      <c r="P440" s="54">
        <f>S439</f>
        <v/>
      </c>
      <c r="Q440" s="45" t="n"/>
      <c r="R440" s="45" t="n"/>
      <c r="S440" s="54">
        <f>P440+N(Q440)-N(R440)</f>
        <v/>
      </c>
      <c r="T440" s="54">
        <f>W439</f>
        <v/>
      </c>
      <c r="U440" s="45" t="n"/>
      <c r="V440" s="45" t="n"/>
      <c r="W440" s="54">
        <f>T440+N(U440)-N(V440)</f>
        <v/>
      </c>
      <c r="X440" s="54">
        <f>AA439</f>
        <v/>
      </c>
      <c r="Y440" s="45" t="n"/>
      <c r="Z440" s="45" t="n"/>
      <c r="AA440" s="54">
        <f>X440+N(Y440)-N(Z440)</f>
        <v/>
      </c>
      <c r="AB440" s="54">
        <f>AE439</f>
        <v/>
      </c>
      <c r="AC440" s="45" t="n"/>
      <c r="AD440" s="45" t="n"/>
      <c r="AE440" s="54">
        <f>AB440+N(AC440)-N(AD440)</f>
        <v/>
      </c>
      <c r="AF440" s="20">
        <f>IF(ABS((D440+H440+L440+P440+T440+X440+AB440)+(N(E440)+N(I440)+N(M440)+N(Q440)+N(U440)+N(Y440)+N(AC440))-(N(F440)+N(J440)+N(N440)+N(R440)+N(V440)+N(Z440)+N(AD440))-(G440+K440+O440+S440+W440+AA440+AE440))&lt;0.0001,"OK","ОШИБКА")</f>
        <v/>
      </c>
    </row>
    <row r="441">
      <c r="A441" s="42" t="n">
        <v>46660</v>
      </c>
      <c r="B441" s="37" t="inlineStr">
        <is>
          <t>ЧТ</t>
        </is>
      </c>
      <c r="C441" s="11" t="n"/>
      <c r="D441" s="54">
        <f>G440</f>
        <v/>
      </c>
      <c r="E441" s="45" t="n"/>
      <c r="F441" s="45" t="n"/>
      <c r="G441" s="54">
        <f>D441+N(E441)-N(F441)</f>
        <v/>
      </c>
      <c r="H441" s="54">
        <f>K440</f>
        <v/>
      </c>
      <c r="I441" s="45" t="n"/>
      <c r="J441" s="45" t="n"/>
      <c r="K441" s="54">
        <f>H441+N(I441)-N(J441)</f>
        <v/>
      </c>
      <c r="L441" s="54">
        <f>O440</f>
        <v/>
      </c>
      <c r="M441" s="45" t="n"/>
      <c r="N441" s="45" t="n"/>
      <c r="O441" s="54">
        <f>L441+N(M441)-N(N441)</f>
        <v/>
      </c>
      <c r="P441" s="54">
        <f>S440</f>
        <v/>
      </c>
      <c r="Q441" s="45" t="n"/>
      <c r="R441" s="45" t="n"/>
      <c r="S441" s="54">
        <f>P441+N(Q441)-N(R441)</f>
        <v/>
      </c>
      <c r="T441" s="54">
        <f>W440</f>
        <v/>
      </c>
      <c r="U441" s="45" t="n"/>
      <c r="V441" s="45" t="n"/>
      <c r="W441" s="54">
        <f>T441+N(U441)-N(V441)</f>
        <v/>
      </c>
      <c r="X441" s="54">
        <f>AA440</f>
        <v/>
      </c>
      <c r="Y441" s="45" t="n"/>
      <c r="Z441" s="45" t="n"/>
      <c r="AA441" s="54">
        <f>X441+N(Y441)-N(Z441)</f>
        <v/>
      </c>
      <c r="AB441" s="54">
        <f>AE440</f>
        <v/>
      </c>
      <c r="AC441" s="45" t="n"/>
      <c r="AD441" s="45" t="n"/>
      <c r="AE441" s="54">
        <f>AB441+N(AC441)-N(AD441)</f>
        <v/>
      </c>
      <c r="AF441" s="20">
        <f>IF(ABS((D441+H441+L441+P441+T441+X441+AB441)+(N(E441)+N(I441)+N(M441)+N(Q441)+N(U441)+N(Y441)+N(AC441))-(N(F441)+N(J441)+N(N441)+N(R441)+N(V441)+N(Z441)+N(AD441))-(G441+K441+O441+S441+W441+AA441+AE441))&lt;0.0001,"OK","ОШИБКА")</f>
        <v/>
      </c>
    </row>
    <row r="442">
      <c r="A442" s="42" t="n">
        <v>46661</v>
      </c>
      <c r="B442" s="37" t="inlineStr">
        <is>
          <t>ПТ</t>
        </is>
      </c>
      <c r="C442" s="11" t="n"/>
      <c r="D442" s="54">
        <f>G441</f>
        <v/>
      </c>
      <c r="E442" s="45" t="n"/>
      <c r="F442" s="45" t="n"/>
      <c r="G442" s="54">
        <f>D442+N(E442)-N(F442)</f>
        <v/>
      </c>
      <c r="H442" s="54">
        <f>K441</f>
        <v/>
      </c>
      <c r="I442" s="45" t="n"/>
      <c r="J442" s="45" t="n"/>
      <c r="K442" s="54">
        <f>H442+N(I442)-N(J442)</f>
        <v/>
      </c>
      <c r="L442" s="54">
        <f>O441</f>
        <v/>
      </c>
      <c r="M442" s="45" t="n"/>
      <c r="N442" s="45" t="n"/>
      <c r="O442" s="54">
        <f>L442+N(M442)-N(N442)</f>
        <v/>
      </c>
      <c r="P442" s="54">
        <f>S441</f>
        <v/>
      </c>
      <c r="Q442" s="45" t="n"/>
      <c r="R442" s="45" t="n"/>
      <c r="S442" s="54">
        <f>P442+N(Q442)-N(R442)</f>
        <v/>
      </c>
      <c r="T442" s="54">
        <f>W441</f>
        <v/>
      </c>
      <c r="U442" s="45" t="n"/>
      <c r="V442" s="45" t="n"/>
      <c r="W442" s="54">
        <f>T442+N(U442)-N(V442)</f>
        <v/>
      </c>
      <c r="X442" s="54">
        <f>AA441</f>
        <v/>
      </c>
      <c r="Y442" s="45" t="n"/>
      <c r="Z442" s="45" t="n"/>
      <c r="AA442" s="54">
        <f>X442+N(Y442)-N(Z442)</f>
        <v/>
      </c>
      <c r="AB442" s="54">
        <f>AE441</f>
        <v/>
      </c>
      <c r="AC442" s="45" t="n"/>
      <c r="AD442" s="45" t="n"/>
      <c r="AE442" s="54">
        <f>AB442+N(AC442)-N(AD442)</f>
        <v/>
      </c>
      <c r="AF442" s="20">
        <f>IF(ABS((D442+H442+L442+P442+T442+X442+AB442)+(N(E442)+N(I442)+N(M442)+N(Q442)+N(U442)+N(Y442)+N(AC442))-(N(F442)+N(J442)+N(N442)+N(R442)+N(V442)+N(Z442)+N(AD442))-(G442+K442+O442+S442+W442+AA442+AE442))&lt;0.0001,"OK","ОШИБКА")</f>
        <v/>
      </c>
    </row>
    <row r="443">
      <c r="A443" s="42" t="n">
        <v>46662</v>
      </c>
      <c r="B443" s="37" t="inlineStr">
        <is>
          <t>СБ</t>
        </is>
      </c>
      <c r="C443" s="11" t="n"/>
      <c r="D443" s="54">
        <f>G442</f>
        <v/>
      </c>
      <c r="E443" s="45" t="n"/>
      <c r="F443" s="45" t="n"/>
      <c r="G443" s="54">
        <f>D443+N(E443)-N(F443)</f>
        <v/>
      </c>
      <c r="H443" s="54">
        <f>K442</f>
        <v/>
      </c>
      <c r="I443" s="45" t="n"/>
      <c r="J443" s="45" t="n"/>
      <c r="K443" s="54">
        <f>H443+N(I443)-N(J443)</f>
        <v/>
      </c>
      <c r="L443" s="54">
        <f>O442</f>
        <v/>
      </c>
      <c r="M443" s="45" t="n"/>
      <c r="N443" s="45" t="n"/>
      <c r="O443" s="54">
        <f>L443+N(M443)-N(N443)</f>
        <v/>
      </c>
      <c r="P443" s="54">
        <f>S442</f>
        <v/>
      </c>
      <c r="Q443" s="45" t="n"/>
      <c r="R443" s="45" t="n"/>
      <c r="S443" s="54">
        <f>P443+N(Q443)-N(R443)</f>
        <v/>
      </c>
      <c r="T443" s="54">
        <f>W442</f>
        <v/>
      </c>
      <c r="U443" s="45" t="n"/>
      <c r="V443" s="45" t="n"/>
      <c r="W443" s="54">
        <f>T443+N(U443)-N(V443)</f>
        <v/>
      </c>
      <c r="X443" s="54">
        <f>AA442</f>
        <v/>
      </c>
      <c r="Y443" s="45" t="n"/>
      <c r="Z443" s="45" t="n"/>
      <c r="AA443" s="54">
        <f>X443+N(Y443)-N(Z443)</f>
        <v/>
      </c>
      <c r="AB443" s="54">
        <f>AE442</f>
        <v/>
      </c>
      <c r="AC443" s="45" t="n"/>
      <c r="AD443" s="45" t="n"/>
      <c r="AE443" s="54">
        <f>AB443+N(AC443)-N(AD443)</f>
        <v/>
      </c>
      <c r="AF443" s="20">
        <f>IF(ABS((D443+H443+L443+P443+T443+X443+AB443)+(N(E443)+N(I443)+N(M443)+N(Q443)+N(U443)+N(Y443)+N(AC443))-(N(F443)+N(J443)+N(N443)+N(R443)+N(V443)+N(Z443)+N(AD443))-(G443+K443+O443+S443+W443+AA443+AE443))&lt;0.0001,"OK","ОШИБКА")</f>
        <v/>
      </c>
    </row>
    <row r="444">
      <c r="A444" s="42" t="n">
        <v>46663</v>
      </c>
      <c r="B444" s="37" t="inlineStr">
        <is>
          <t>ВС</t>
        </is>
      </c>
      <c r="C444" s="11" t="n"/>
      <c r="D444" s="54">
        <f>G443</f>
        <v/>
      </c>
      <c r="E444" s="45" t="n"/>
      <c r="F444" s="45" t="n"/>
      <c r="G444" s="54">
        <f>D444+N(E444)-N(F444)</f>
        <v/>
      </c>
      <c r="H444" s="54">
        <f>K443</f>
        <v/>
      </c>
      <c r="I444" s="45" t="n"/>
      <c r="J444" s="45" t="n"/>
      <c r="K444" s="54">
        <f>H444+N(I444)-N(J444)</f>
        <v/>
      </c>
      <c r="L444" s="54">
        <f>O443</f>
        <v/>
      </c>
      <c r="M444" s="45" t="n"/>
      <c r="N444" s="45" t="n"/>
      <c r="O444" s="54">
        <f>L444+N(M444)-N(N444)</f>
        <v/>
      </c>
      <c r="P444" s="54">
        <f>S443</f>
        <v/>
      </c>
      <c r="Q444" s="45" t="n"/>
      <c r="R444" s="45" t="n"/>
      <c r="S444" s="54">
        <f>P444+N(Q444)-N(R444)</f>
        <v/>
      </c>
      <c r="T444" s="54">
        <f>W443</f>
        <v/>
      </c>
      <c r="U444" s="45" t="n"/>
      <c r="V444" s="45" t="n"/>
      <c r="W444" s="54">
        <f>T444+N(U444)-N(V444)</f>
        <v/>
      </c>
      <c r="X444" s="54">
        <f>AA443</f>
        <v/>
      </c>
      <c r="Y444" s="45" t="n"/>
      <c r="Z444" s="45" t="n"/>
      <c r="AA444" s="54">
        <f>X444+N(Y444)-N(Z444)</f>
        <v/>
      </c>
      <c r="AB444" s="54">
        <f>AE443</f>
        <v/>
      </c>
      <c r="AC444" s="45" t="n"/>
      <c r="AD444" s="45" t="n"/>
      <c r="AE444" s="54">
        <f>AB444+N(AC444)-N(AD444)</f>
        <v/>
      </c>
      <c r="AF444" s="20">
        <f>IF(ABS((D444+H444+L444+P444+T444+X444+AB444)+(N(E444)+N(I444)+N(M444)+N(Q444)+N(U444)+N(Y444)+N(AC444))-(N(F444)+N(J444)+N(N444)+N(R444)+N(V444)+N(Z444)+N(AD444))-(G444+K444+O444+S444+W444+AA444+AE444))&lt;0.0001,"OK","ОШИБКА")</f>
        <v/>
      </c>
    </row>
    <row r="445">
      <c r="A445" s="42" t="n">
        <v>46664</v>
      </c>
      <c r="B445" s="37" t="inlineStr">
        <is>
          <t>ПН</t>
        </is>
      </c>
      <c r="C445" s="11" t="n"/>
      <c r="D445" s="54">
        <f>G444</f>
        <v/>
      </c>
      <c r="E445" s="45" t="n"/>
      <c r="F445" s="45" t="n"/>
      <c r="G445" s="54">
        <f>D445+N(E445)-N(F445)</f>
        <v/>
      </c>
      <c r="H445" s="54">
        <f>K444</f>
        <v/>
      </c>
      <c r="I445" s="45" t="n"/>
      <c r="J445" s="45" t="n"/>
      <c r="K445" s="54">
        <f>H445+N(I445)-N(J445)</f>
        <v/>
      </c>
      <c r="L445" s="54">
        <f>O444</f>
        <v/>
      </c>
      <c r="M445" s="45" t="n"/>
      <c r="N445" s="45" t="n"/>
      <c r="O445" s="54">
        <f>L445+N(M445)-N(N445)</f>
        <v/>
      </c>
      <c r="P445" s="54">
        <f>S444</f>
        <v/>
      </c>
      <c r="Q445" s="45" t="n"/>
      <c r="R445" s="45" t="n"/>
      <c r="S445" s="54">
        <f>P445+N(Q445)-N(R445)</f>
        <v/>
      </c>
      <c r="T445" s="54">
        <f>W444</f>
        <v/>
      </c>
      <c r="U445" s="45" t="n"/>
      <c r="V445" s="45" t="n"/>
      <c r="W445" s="54">
        <f>T445+N(U445)-N(V445)</f>
        <v/>
      </c>
      <c r="X445" s="54">
        <f>AA444</f>
        <v/>
      </c>
      <c r="Y445" s="45" t="n"/>
      <c r="Z445" s="45" t="n"/>
      <c r="AA445" s="54">
        <f>X445+N(Y445)-N(Z445)</f>
        <v/>
      </c>
      <c r="AB445" s="54">
        <f>AE444</f>
        <v/>
      </c>
      <c r="AC445" s="45" t="n"/>
      <c r="AD445" s="45" t="n"/>
      <c r="AE445" s="54">
        <f>AB445+N(AC445)-N(AD445)</f>
        <v/>
      </c>
      <c r="AF445" s="20">
        <f>IF(ABS((D445+H445+L445+P445+T445+X445+AB445)+(N(E445)+N(I445)+N(M445)+N(Q445)+N(U445)+N(Y445)+N(AC445))-(N(F445)+N(J445)+N(N445)+N(R445)+N(V445)+N(Z445)+N(AD445))-(G445+K445+O445+S445+W445+AA445+AE445))&lt;0.0001,"OK","ОШИБКА")</f>
        <v/>
      </c>
    </row>
    <row r="446">
      <c r="A446" s="42" t="n">
        <v>46665</v>
      </c>
      <c r="B446" s="37" t="inlineStr">
        <is>
          <t>ВТ</t>
        </is>
      </c>
      <c r="C446" s="11" t="n"/>
      <c r="D446" s="54">
        <f>G445</f>
        <v/>
      </c>
      <c r="E446" s="45" t="n"/>
      <c r="F446" s="45" t="n"/>
      <c r="G446" s="54">
        <f>D446+N(E446)-N(F446)</f>
        <v/>
      </c>
      <c r="H446" s="54">
        <f>K445</f>
        <v/>
      </c>
      <c r="I446" s="45" t="n"/>
      <c r="J446" s="45" t="n"/>
      <c r="K446" s="54">
        <f>H446+N(I446)-N(J446)</f>
        <v/>
      </c>
      <c r="L446" s="54">
        <f>O445</f>
        <v/>
      </c>
      <c r="M446" s="45" t="n"/>
      <c r="N446" s="45" t="n"/>
      <c r="O446" s="54">
        <f>L446+N(M446)-N(N446)</f>
        <v/>
      </c>
      <c r="P446" s="54">
        <f>S445</f>
        <v/>
      </c>
      <c r="Q446" s="45" t="n"/>
      <c r="R446" s="45" t="n"/>
      <c r="S446" s="54">
        <f>P446+N(Q446)-N(R446)</f>
        <v/>
      </c>
      <c r="T446" s="54">
        <f>W445</f>
        <v/>
      </c>
      <c r="U446" s="45" t="n"/>
      <c r="V446" s="45" t="n"/>
      <c r="W446" s="54">
        <f>T446+N(U446)-N(V446)</f>
        <v/>
      </c>
      <c r="X446" s="54">
        <f>AA445</f>
        <v/>
      </c>
      <c r="Y446" s="45" t="n"/>
      <c r="Z446" s="45" t="n"/>
      <c r="AA446" s="54">
        <f>X446+N(Y446)-N(Z446)</f>
        <v/>
      </c>
      <c r="AB446" s="54">
        <f>AE445</f>
        <v/>
      </c>
      <c r="AC446" s="45" t="n"/>
      <c r="AD446" s="45" t="n"/>
      <c r="AE446" s="54">
        <f>AB446+N(AC446)-N(AD446)</f>
        <v/>
      </c>
      <c r="AF446" s="20">
        <f>IF(ABS((D446+H446+L446+P446+T446+X446+AB446)+(N(E446)+N(I446)+N(M446)+N(Q446)+N(U446)+N(Y446)+N(AC446))-(N(F446)+N(J446)+N(N446)+N(R446)+N(V446)+N(Z446)+N(AD446))-(G446+K446+O446+S446+W446+AA446+AE446))&lt;0.0001,"OK","ОШИБКА")</f>
        <v/>
      </c>
    </row>
    <row r="447">
      <c r="A447" s="42" t="n">
        <v>46666</v>
      </c>
      <c r="B447" s="37" t="inlineStr">
        <is>
          <t>СР</t>
        </is>
      </c>
      <c r="C447" s="11" t="n"/>
      <c r="D447" s="54">
        <f>G446</f>
        <v/>
      </c>
      <c r="E447" s="45" t="n"/>
      <c r="F447" s="45" t="n"/>
      <c r="G447" s="54">
        <f>D447+N(E447)-N(F447)</f>
        <v/>
      </c>
      <c r="H447" s="54">
        <f>K446</f>
        <v/>
      </c>
      <c r="I447" s="45" t="n"/>
      <c r="J447" s="45" t="n"/>
      <c r="K447" s="54">
        <f>H447+N(I447)-N(J447)</f>
        <v/>
      </c>
      <c r="L447" s="54">
        <f>O446</f>
        <v/>
      </c>
      <c r="M447" s="45" t="n"/>
      <c r="N447" s="45" t="n"/>
      <c r="O447" s="54">
        <f>L447+N(M447)-N(N447)</f>
        <v/>
      </c>
      <c r="P447" s="54">
        <f>S446</f>
        <v/>
      </c>
      <c r="Q447" s="45" t="n"/>
      <c r="R447" s="45" t="n"/>
      <c r="S447" s="54">
        <f>P447+N(Q447)-N(R447)</f>
        <v/>
      </c>
      <c r="T447" s="54">
        <f>W446</f>
        <v/>
      </c>
      <c r="U447" s="45" t="n"/>
      <c r="V447" s="45" t="n"/>
      <c r="W447" s="54">
        <f>T447+N(U447)-N(V447)</f>
        <v/>
      </c>
      <c r="X447" s="54">
        <f>AA446</f>
        <v/>
      </c>
      <c r="Y447" s="45" t="n"/>
      <c r="Z447" s="45" t="n"/>
      <c r="AA447" s="54">
        <f>X447+N(Y447)-N(Z447)</f>
        <v/>
      </c>
      <c r="AB447" s="54">
        <f>AE446</f>
        <v/>
      </c>
      <c r="AC447" s="45" t="n"/>
      <c r="AD447" s="45" t="n"/>
      <c r="AE447" s="54">
        <f>AB447+N(AC447)-N(AD447)</f>
        <v/>
      </c>
      <c r="AF447" s="20">
        <f>IF(ABS((D447+H447+L447+P447+T447+X447+AB447)+(N(E447)+N(I447)+N(M447)+N(Q447)+N(U447)+N(Y447)+N(AC447))-(N(F447)+N(J447)+N(N447)+N(R447)+N(V447)+N(Z447)+N(AD447))-(G447+K447+O447+S447+W447+AA447+AE447))&lt;0.0001,"OK","ОШИБКА")</f>
        <v/>
      </c>
    </row>
    <row r="448">
      <c r="A448" s="42" t="n">
        <v>46667</v>
      </c>
      <c r="B448" s="37" t="inlineStr">
        <is>
          <t>ЧТ</t>
        </is>
      </c>
      <c r="C448" s="11" t="n"/>
      <c r="D448" s="54">
        <f>G447</f>
        <v/>
      </c>
      <c r="E448" s="45" t="n"/>
      <c r="F448" s="45" t="n"/>
      <c r="G448" s="54">
        <f>D448+N(E448)-N(F448)</f>
        <v/>
      </c>
      <c r="H448" s="54">
        <f>K447</f>
        <v/>
      </c>
      <c r="I448" s="45" t="n"/>
      <c r="J448" s="45" t="n"/>
      <c r="K448" s="54">
        <f>H448+N(I448)-N(J448)</f>
        <v/>
      </c>
      <c r="L448" s="54">
        <f>O447</f>
        <v/>
      </c>
      <c r="M448" s="45" t="n"/>
      <c r="N448" s="45" t="n"/>
      <c r="O448" s="54">
        <f>L448+N(M448)-N(N448)</f>
        <v/>
      </c>
      <c r="P448" s="54">
        <f>S447</f>
        <v/>
      </c>
      <c r="Q448" s="45" t="n"/>
      <c r="R448" s="45" t="n"/>
      <c r="S448" s="54">
        <f>P448+N(Q448)-N(R448)</f>
        <v/>
      </c>
      <c r="T448" s="54">
        <f>W447</f>
        <v/>
      </c>
      <c r="U448" s="45" t="n"/>
      <c r="V448" s="45" t="n"/>
      <c r="W448" s="54">
        <f>T448+N(U448)-N(V448)</f>
        <v/>
      </c>
      <c r="X448" s="54">
        <f>AA447</f>
        <v/>
      </c>
      <c r="Y448" s="45" t="n"/>
      <c r="Z448" s="45" t="n"/>
      <c r="AA448" s="54">
        <f>X448+N(Y448)-N(Z448)</f>
        <v/>
      </c>
      <c r="AB448" s="54">
        <f>AE447</f>
        <v/>
      </c>
      <c r="AC448" s="45" t="n"/>
      <c r="AD448" s="45" t="n"/>
      <c r="AE448" s="54">
        <f>AB448+N(AC448)-N(AD448)</f>
        <v/>
      </c>
      <c r="AF448" s="20">
        <f>IF(ABS((D448+H448+L448+P448+T448+X448+AB448)+(N(E448)+N(I448)+N(M448)+N(Q448)+N(U448)+N(Y448)+N(AC448))-(N(F448)+N(J448)+N(N448)+N(R448)+N(V448)+N(Z448)+N(AD448))-(G448+K448+O448+S448+W448+AA448+AE448))&lt;0.0001,"OK","ОШИБКА")</f>
        <v/>
      </c>
    </row>
    <row r="449">
      <c r="A449" s="42" t="n">
        <v>46668</v>
      </c>
      <c r="B449" s="37" t="inlineStr">
        <is>
          <t>ПТ</t>
        </is>
      </c>
      <c r="C449" s="11" t="n"/>
      <c r="D449" s="54">
        <f>G448</f>
        <v/>
      </c>
      <c r="E449" s="45" t="n"/>
      <c r="F449" s="45" t="n"/>
      <c r="G449" s="54">
        <f>D449+N(E449)-N(F449)</f>
        <v/>
      </c>
      <c r="H449" s="54">
        <f>K448</f>
        <v/>
      </c>
      <c r="I449" s="45" t="n"/>
      <c r="J449" s="45" t="n"/>
      <c r="K449" s="54">
        <f>H449+N(I449)-N(J449)</f>
        <v/>
      </c>
      <c r="L449" s="54">
        <f>O448</f>
        <v/>
      </c>
      <c r="M449" s="45" t="n"/>
      <c r="N449" s="45" t="n"/>
      <c r="O449" s="54">
        <f>L449+N(M449)-N(N449)</f>
        <v/>
      </c>
      <c r="P449" s="54">
        <f>S448</f>
        <v/>
      </c>
      <c r="Q449" s="45" t="n"/>
      <c r="R449" s="45" t="n"/>
      <c r="S449" s="54">
        <f>P449+N(Q449)-N(R449)</f>
        <v/>
      </c>
      <c r="T449" s="54">
        <f>W448</f>
        <v/>
      </c>
      <c r="U449" s="45" t="n"/>
      <c r="V449" s="45" t="n"/>
      <c r="W449" s="54">
        <f>T449+N(U449)-N(V449)</f>
        <v/>
      </c>
      <c r="X449" s="54">
        <f>AA448</f>
        <v/>
      </c>
      <c r="Y449" s="45" t="n"/>
      <c r="Z449" s="45" t="n"/>
      <c r="AA449" s="54">
        <f>X449+N(Y449)-N(Z449)</f>
        <v/>
      </c>
      <c r="AB449" s="54">
        <f>AE448</f>
        <v/>
      </c>
      <c r="AC449" s="45" t="n"/>
      <c r="AD449" s="45" t="n"/>
      <c r="AE449" s="54">
        <f>AB449+N(AC449)-N(AD449)</f>
        <v/>
      </c>
      <c r="AF449" s="20">
        <f>IF(ABS((D449+H449+L449+P449+T449+X449+AB449)+(N(E449)+N(I449)+N(M449)+N(Q449)+N(U449)+N(Y449)+N(AC449))-(N(F449)+N(J449)+N(N449)+N(R449)+N(V449)+N(Z449)+N(AD449))-(G449+K449+O449+S449+W449+AA449+AE449))&lt;0.0001,"OK","ОШИБКА")</f>
        <v/>
      </c>
    </row>
    <row r="450">
      <c r="A450" s="42" t="n">
        <v>46669</v>
      </c>
      <c r="B450" s="37" t="inlineStr">
        <is>
          <t>СБ</t>
        </is>
      </c>
      <c r="C450" s="11" t="n"/>
      <c r="D450" s="54">
        <f>G449</f>
        <v/>
      </c>
      <c r="E450" s="45" t="n"/>
      <c r="F450" s="45" t="n"/>
      <c r="G450" s="54">
        <f>D450+N(E450)-N(F450)</f>
        <v/>
      </c>
      <c r="H450" s="54">
        <f>K449</f>
        <v/>
      </c>
      <c r="I450" s="45" t="n"/>
      <c r="J450" s="45" t="n"/>
      <c r="K450" s="54">
        <f>H450+N(I450)-N(J450)</f>
        <v/>
      </c>
      <c r="L450" s="54">
        <f>O449</f>
        <v/>
      </c>
      <c r="M450" s="45" t="n"/>
      <c r="N450" s="45" t="n"/>
      <c r="O450" s="54">
        <f>L450+N(M450)-N(N450)</f>
        <v/>
      </c>
      <c r="P450" s="54">
        <f>S449</f>
        <v/>
      </c>
      <c r="Q450" s="45" t="n"/>
      <c r="R450" s="45" t="n"/>
      <c r="S450" s="54">
        <f>P450+N(Q450)-N(R450)</f>
        <v/>
      </c>
      <c r="T450" s="54">
        <f>W449</f>
        <v/>
      </c>
      <c r="U450" s="45" t="n"/>
      <c r="V450" s="45" t="n"/>
      <c r="W450" s="54">
        <f>T450+N(U450)-N(V450)</f>
        <v/>
      </c>
      <c r="X450" s="54">
        <f>AA449</f>
        <v/>
      </c>
      <c r="Y450" s="45" t="n"/>
      <c r="Z450" s="45" t="n"/>
      <c r="AA450" s="54">
        <f>X450+N(Y450)-N(Z450)</f>
        <v/>
      </c>
      <c r="AB450" s="54">
        <f>AE449</f>
        <v/>
      </c>
      <c r="AC450" s="45" t="n"/>
      <c r="AD450" s="45" t="n"/>
      <c r="AE450" s="54">
        <f>AB450+N(AC450)-N(AD450)</f>
        <v/>
      </c>
      <c r="AF450" s="20">
        <f>IF(ABS((D450+H450+L450+P450+T450+X450+AB450)+(N(E450)+N(I450)+N(M450)+N(Q450)+N(U450)+N(Y450)+N(AC450))-(N(F450)+N(J450)+N(N450)+N(R450)+N(V450)+N(Z450)+N(AD450))-(G450+K450+O450+S450+W450+AA450+AE450))&lt;0.0001,"OK","ОШИБКА")</f>
        <v/>
      </c>
    </row>
    <row r="451">
      <c r="A451" s="42" t="n">
        <v>46670</v>
      </c>
      <c r="B451" s="37" t="inlineStr">
        <is>
          <t>ВС</t>
        </is>
      </c>
      <c r="C451" s="11" t="n"/>
      <c r="D451" s="54">
        <f>G450</f>
        <v/>
      </c>
      <c r="E451" s="45" t="n"/>
      <c r="F451" s="45" t="n"/>
      <c r="G451" s="54">
        <f>D451+N(E451)-N(F451)</f>
        <v/>
      </c>
      <c r="H451" s="54">
        <f>K450</f>
        <v/>
      </c>
      <c r="I451" s="45" t="n"/>
      <c r="J451" s="45" t="n"/>
      <c r="K451" s="54">
        <f>H451+N(I451)-N(J451)</f>
        <v/>
      </c>
      <c r="L451" s="54">
        <f>O450</f>
        <v/>
      </c>
      <c r="M451" s="45" t="n"/>
      <c r="N451" s="45" t="n"/>
      <c r="O451" s="54">
        <f>L451+N(M451)-N(N451)</f>
        <v/>
      </c>
      <c r="P451" s="54">
        <f>S450</f>
        <v/>
      </c>
      <c r="Q451" s="45" t="n"/>
      <c r="R451" s="45" t="n"/>
      <c r="S451" s="54">
        <f>P451+N(Q451)-N(R451)</f>
        <v/>
      </c>
      <c r="T451" s="54">
        <f>W450</f>
        <v/>
      </c>
      <c r="U451" s="45" t="n"/>
      <c r="V451" s="45" t="n"/>
      <c r="W451" s="54">
        <f>T451+N(U451)-N(V451)</f>
        <v/>
      </c>
      <c r="X451" s="54">
        <f>AA450</f>
        <v/>
      </c>
      <c r="Y451" s="45" t="n"/>
      <c r="Z451" s="45" t="n"/>
      <c r="AA451" s="54">
        <f>X451+N(Y451)-N(Z451)</f>
        <v/>
      </c>
      <c r="AB451" s="54">
        <f>AE450</f>
        <v/>
      </c>
      <c r="AC451" s="45" t="n"/>
      <c r="AD451" s="45" t="n"/>
      <c r="AE451" s="54">
        <f>AB451+N(AC451)-N(AD451)</f>
        <v/>
      </c>
      <c r="AF451" s="20">
        <f>IF(ABS((D451+H451+L451+P451+T451+X451+AB451)+(N(E451)+N(I451)+N(M451)+N(Q451)+N(U451)+N(Y451)+N(AC451))-(N(F451)+N(J451)+N(N451)+N(R451)+N(V451)+N(Z451)+N(AD451))-(G451+K451+O451+S451+W451+AA451+AE451))&lt;0.0001,"OK","ОШИБКА")</f>
        <v/>
      </c>
    </row>
    <row r="452">
      <c r="A452" s="42" t="n">
        <v>46671</v>
      </c>
      <c r="B452" s="37" t="inlineStr">
        <is>
          <t>ПН</t>
        </is>
      </c>
      <c r="C452" s="11" t="n"/>
      <c r="D452" s="54">
        <f>G451</f>
        <v/>
      </c>
      <c r="E452" s="45" t="n"/>
      <c r="F452" s="45" t="n"/>
      <c r="G452" s="54">
        <f>D452+N(E452)-N(F452)</f>
        <v/>
      </c>
      <c r="H452" s="54">
        <f>K451</f>
        <v/>
      </c>
      <c r="I452" s="45" t="n"/>
      <c r="J452" s="45" t="n"/>
      <c r="K452" s="54">
        <f>H452+N(I452)-N(J452)</f>
        <v/>
      </c>
      <c r="L452" s="54">
        <f>O451</f>
        <v/>
      </c>
      <c r="M452" s="45" t="n"/>
      <c r="N452" s="45" t="n"/>
      <c r="O452" s="54">
        <f>L452+N(M452)-N(N452)</f>
        <v/>
      </c>
      <c r="P452" s="54">
        <f>S451</f>
        <v/>
      </c>
      <c r="Q452" s="45" t="n"/>
      <c r="R452" s="45" t="n"/>
      <c r="S452" s="54">
        <f>P452+N(Q452)-N(R452)</f>
        <v/>
      </c>
      <c r="T452" s="54">
        <f>W451</f>
        <v/>
      </c>
      <c r="U452" s="45" t="n"/>
      <c r="V452" s="45" t="n"/>
      <c r="W452" s="54">
        <f>T452+N(U452)-N(V452)</f>
        <v/>
      </c>
      <c r="X452" s="54">
        <f>AA451</f>
        <v/>
      </c>
      <c r="Y452" s="45" t="n"/>
      <c r="Z452" s="45" t="n"/>
      <c r="AA452" s="54">
        <f>X452+N(Y452)-N(Z452)</f>
        <v/>
      </c>
      <c r="AB452" s="54">
        <f>AE451</f>
        <v/>
      </c>
      <c r="AC452" s="45" t="n"/>
      <c r="AD452" s="45" t="n"/>
      <c r="AE452" s="54">
        <f>AB452+N(AC452)-N(AD452)</f>
        <v/>
      </c>
      <c r="AF452" s="20">
        <f>IF(ABS((D452+H452+L452+P452+T452+X452+AB452)+(N(E452)+N(I452)+N(M452)+N(Q452)+N(U452)+N(Y452)+N(AC452))-(N(F452)+N(J452)+N(N452)+N(R452)+N(V452)+N(Z452)+N(AD452))-(G452+K452+O452+S452+W452+AA452+AE452))&lt;0.0001,"OK","ОШИБКА")</f>
        <v/>
      </c>
    </row>
    <row r="453">
      <c r="A453" s="42" t="n">
        <v>46672</v>
      </c>
      <c r="B453" s="37" t="inlineStr">
        <is>
          <t>ВТ</t>
        </is>
      </c>
      <c r="C453" s="11" t="n"/>
      <c r="D453" s="54">
        <f>G452</f>
        <v/>
      </c>
      <c r="E453" s="45" t="n"/>
      <c r="F453" s="45" t="n"/>
      <c r="G453" s="54">
        <f>D453+N(E453)-N(F453)</f>
        <v/>
      </c>
      <c r="H453" s="54">
        <f>K452</f>
        <v/>
      </c>
      <c r="I453" s="45" t="n"/>
      <c r="J453" s="45" t="n"/>
      <c r="K453" s="54">
        <f>H453+N(I453)-N(J453)</f>
        <v/>
      </c>
      <c r="L453" s="54">
        <f>O452</f>
        <v/>
      </c>
      <c r="M453" s="45" t="n"/>
      <c r="N453" s="45" t="n"/>
      <c r="O453" s="54">
        <f>L453+N(M453)-N(N453)</f>
        <v/>
      </c>
      <c r="P453" s="54">
        <f>S452</f>
        <v/>
      </c>
      <c r="Q453" s="45" t="n"/>
      <c r="R453" s="45" t="n"/>
      <c r="S453" s="54">
        <f>P453+N(Q453)-N(R453)</f>
        <v/>
      </c>
      <c r="T453" s="54">
        <f>W452</f>
        <v/>
      </c>
      <c r="U453" s="45" t="n"/>
      <c r="V453" s="45" t="n"/>
      <c r="W453" s="54">
        <f>T453+N(U453)-N(V453)</f>
        <v/>
      </c>
      <c r="X453" s="54">
        <f>AA452</f>
        <v/>
      </c>
      <c r="Y453" s="45" t="n"/>
      <c r="Z453" s="45" t="n"/>
      <c r="AA453" s="54">
        <f>X453+N(Y453)-N(Z453)</f>
        <v/>
      </c>
      <c r="AB453" s="54">
        <f>AE452</f>
        <v/>
      </c>
      <c r="AC453" s="45" t="n"/>
      <c r="AD453" s="45" t="n"/>
      <c r="AE453" s="54">
        <f>AB453+N(AC453)-N(AD453)</f>
        <v/>
      </c>
      <c r="AF453" s="20">
        <f>IF(ABS((D453+H453+L453+P453+T453+X453+AB453)+(N(E453)+N(I453)+N(M453)+N(Q453)+N(U453)+N(Y453)+N(AC453))-(N(F453)+N(J453)+N(N453)+N(R453)+N(V453)+N(Z453)+N(AD453))-(G453+K453+O453+S453+W453+AA453+AE453))&lt;0.0001,"OK","ОШИБКА")</f>
        <v/>
      </c>
    </row>
    <row r="454">
      <c r="A454" s="42" t="n">
        <v>46673</v>
      </c>
      <c r="B454" s="37" t="inlineStr">
        <is>
          <t>СР</t>
        </is>
      </c>
      <c r="C454" s="11" t="n"/>
      <c r="D454" s="54">
        <f>G453</f>
        <v/>
      </c>
      <c r="E454" s="45" t="n"/>
      <c r="F454" s="45" t="n"/>
      <c r="G454" s="54">
        <f>D454+N(E454)-N(F454)</f>
        <v/>
      </c>
      <c r="H454" s="54">
        <f>K453</f>
        <v/>
      </c>
      <c r="I454" s="45" t="n"/>
      <c r="J454" s="45" t="n"/>
      <c r="K454" s="54">
        <f>H454+N(I454)-N(J454)</f>
        <v/>
      </c>
      <c r="L454" s="54">
        <f>O453</f>
        <v/>
      </c>
      <c r="M454" s="45" t="n"/>
      <c r="N454" s="45" t="n"/>
      <c r="O454" s="54">
        <f>L454+N(M454)-N(N454)</f>
        <v/>
      </c>
      <c r="P454" s="54">
        <f>S453</f>
        <v/>
      </c>
      <c r="Q454" s="45" t="n"/>
      <c r="R454" s="45" t="n"/>
      <c r="S454" s="54">
        <f>P454+N(Q454)-N(R454)</f>
        <v/>
      </c>
      <c r="T454" s="54">
        <f>W453</f>
        <v/>
      </c>
      <c r="U454" s="45" t="n"/>
      <c r="V454" s="45" t="n"/>
      <c r="W454" s="54">
        <f>T454+N(U454)-N(V454)</f>
        <v/>
      </c>
      <c r="X454" s="54">
        <f>AA453</f>
        <v/>
      </c>
      <c r="Y454" s="45" t="n"/>
      <c r="Z454" s="45" t="n"/>
      <c r="AA454" s="54">
        <f>X454+N(Y454)-N(Z454)</f>
        <v/>
      </c>
      <c r="AB454" s="54">
        <f>AE453</f>
        <v/>
      </c>
      <c r="AC454" s="45" t="n"/>
      <c r="AD454" s="45" t="n"/>
      <c r="AE454" s="54">
        <f>AB454+N(AC454)-N(AD454)</f>
        <v/>
      </c>
      <c r="AF454" s="20">
        <f>IF(ABS((D454+H454+L454+P454+T454+X454+AB454)+(N(E454)+N(I454)+N(M454)+N(Q454)+N(U454)+N(Y454)+N(AC454))-(N(F454)+N(J454)+N(N454)+N(R454)+N(V454)+N(Z454)+N(AD454))-(G454+K454+O454+S454+W454+AA454+AE454))&lt;0.0001,"OK","ОШИБКА")</f>
        <v/>
      </c>
    </row>
    <row r="455">
      <c r="A455" s="42" t="n">
        <v>46674</v>
      </c>
      <c r="B455" s="37" t="inlineStr">
        <is>
          <t>ЧТ</t>
        </is>
      </c>
      <c r="C455" s="11" t="n"/>
      <c r="D455" s="54">
        <f>G454</f>
        <v/>
      </c>
      <c r="E455" s="45" t="n"/>
      <c r="F455" s="45" t="n"/>
      <c r="G455" s="54">
        <f>D455+N(E455)-N(F455)</f>
        <v/>
      </c>
      <c r="H455" s="54">
        <f>K454</f>
        <v/>
      </c>
      <c r="I455" s="45" t="n"/>
      <c r="J455" s="45" t="n"/>
      <c r="K455" s="54">
        <f>H455+N(I455)-N(J455)</f>
        <v/>
      </c>
      <c r="L455" s="54">
        <f>O454</f>
        <v/>
      </c>
      <c r="M455" s="45" t="n"/>
      <c r="N455" s="45" t="n"/>
      <c r="O455" s="54">
        <f>L455+N(M455)-N(N455)</f>
        <v/>
      </c>
      <c r="P455" s="54">
        <f>S454</f>
        <v/>
      </c>
      <c r="Q455" s="45" t="n"/>
      <c r="R455" s="45" t="n"/>
      <c r="S455" s="54">
        <f>P455+N(Q455)-N(R455)</f>
        <v/>
      </c>
      <c r="T455" s="54">
        <f>W454</f>
        <v/>
      </c>
      <c r="U455" s="45" t="n"/>
      <c r="V455" s="45" t="n"/>
      <c r="W455" s="54">
        <f>T455+N(U455)-N(V455)</f>
        <v/>
      </c>
      <c r="X455" s="54">
        <f>AA454</f>
        <v/>
      </c>
      <c r="Y455" s="45" t="n"/>
      <c r="Z455" s="45" t="n"/>
      <c r="AA455" s="54">
        <f>X455+N(Y455)-N(Z455)</f>
        <v/>
      </c>
      <c r="AB455" s="54">
        <f>AE454</f>
        <v/>
      </c>
      <c r="AC455" s="45" t="n"/>
      <c r="AD455" s="45" t="n"/>
      <c r="AE455" s="54">
        <f>AB455+N(AC455)-N(AD455)</f>
        <v/>
      </c>
      <c r="AF455" s="20">
        <f>IF(ABS((D455+H455+L455+P455+T455+X455+AB455)+(N(E455)+N(I455)+N(M455)+N(Q455)+N(U455)+N(Y455)+N(AC455))-(N(F455)+N(J455)+N(N455)+N(R455)+N(V455)+N(Z455)+N(AD455))-(G455+K455+O455+S455+W455+AA455+AE455))&lt;0.0001,"OK","ОШИБКА")</f>
        <v/>
      </c>
    </row>
    <row r="456">
      <c r="A456" s="42" t="n">
        <v>46675</v>
      </c>
      <c r="B456" s="37" t="inlineStr">
        <is>
          <t>ПТ</t>
        </is>
      </c>
      <c r="C456" s="11" t="n"/>
      <c r="D456" s="54">
        <f>G455</f>
        <v/>
      </c>
      <c r="E456" s="45" t="n"/>
      <c r="F456" s="45" t="n"/>
      <c r="G456" s="54">
        <f>D456+N(E456)-N(F456)</f>
        <v/>
      </c>
      <c r="H456" s="54">
        <f>K455</f>
        <v/>
      </c>
      <c r="I456" s="45" t="n"/>
      <c r="J456" s="45" t="n"/>
      <c r="K456" s="54">
        <f>H456+N(I456)-N(J456)</f>
        <v/>
      </c>
      <c r="L456" s="54">
        <f>O455</f>
        <v/>
      </c>
      <c r="M456" s="45" t="n"/>
      <c r="N456" s="45" t="n"/>
      <c r="O456" s="54">
        <f>L456+N(M456)-N(N456)</f>
        <v/>
      </c>
      <c r="P456" s="54">
        <f>S455</f>
        <v/>
      </c>
      <c r="Q456" s="45" t="n"/>
      <c r="R456" s="45" t="n"/>
      <c r="S456" s="54">
        <f>P456+N(Q456)-N(R456)</f>
        <v/>
      </c>
      <c r="T456" s="54">
        <f>W455</f>
        <v/>
      </c>
      <c r="U456" s="45" t="n"/>
      <c r="V456" s="45" t="n"/>
      <c r="W456" s="54">
        <f>T456+N(U456)-N(V456)</f>
        <v/>
      </c>
      <c r="X456" s="54">
        <f>AA455</f>
        <v/>
      </c>
      <c r="Y456" s="45" t="n"/>
      <c r="Z456" s="45" t="n"/>
      <c r="AA456" s="54">
        <f>X456+N(Y456)-N(Z456)</f>
        <v/>
      </c>
      <c r="AB456" s="54">
        <f>AE455</f>
        <v/>
      </c>
      <c r="AC456" s="45" t="n"/>
      <c r="AD456" s="45" t="n"/>
      <c r="AE456" s="54">
        <f>AB456+N(AC456)-N(AD456)</f>
        <v/>
      </c>
      <c r="AF456" s="20">
        <f>IF(ABS((D456+H456+L456+P456+T456+X456+AB456)+(N(E456)+N(I456)+N(M456)+N(Q456)+N(U456)+N(Y456)+N(AC456))-(N(F456)+N(J456)+N(N456)+N(R456)+N(V456)+N(Z456)+N(AD456))-(G456+K456+O456+S456+W456+AA456+AE456))&lt;0.0001,"OK","ОШИБКА")</f>
        <v/>
      </c>
    </row>
    <row r="457">
      <c r="A457" s="42" t="n">
        <v>46676</v>
      </c>
      <c r="B457" s="37" t="inlineStr">
        <is>
          <t>СБ</t>
        </is>
      </c>
      <c r="C457" s="11" t="n"/>
      <c r="D457" s="54">
        <f>G456</f>
        <v/>
      </c>
      <c r="E457" s="45" t="n"/>
      <c r="F457" s="45" t="n"/>
      <c r="G457" s="54">
        <f>D457+N(E457)-N(F457)</f>
        <v/>
      </c>
      <c r="H457" s="54">
        <f>K456</f>
        <v/>
      </c>
      <c r="I457" s="45" t="n"/>
      <c r="J457" s="45" t="n"/>
      <c r="K457" s="54">
        <f>H457+N(I457)-N(J457)</f>
        <v/>
      </c>
      <c r="L457" s="54">
        <f>O456</f>
        <v/>
      </c>
      <c r="M457" s="45" t="n"/>
      <c r="N457" s="45" t="n"/>
      <c r="O457" s="54">
        <f>L457+N(M457)-N(N457)</f>
        <v/>
      </c>
      <c r="P457" s="54">
        <f>S456</f>
        <v/>
      </c>
      <c r="Q457" s="45" t="n"/>
      <c r="R457" s="45" t="n"/>
      <c r="S457" s="54">
        <f>P457+N(Q457)-N(R457)</f>
        <v/>
      </c>
      <c r="T457" s="54">
        <f>W456</f>
        <v/>
      </c>
      <c r="U457" s="45" t="n"/>
      <c r="V457" s="45" t="n"/>
      <c r="W457" s="54">
        <f>T457+N(U457)-N(V457)</f>
        <v/>
      </c>
      <c r="X457" s="54">
        <f>AA456</f>
        <v/>
      </c>
      <c r="Y457" s="45" t="n"/>
      <c r="Z457" s="45" t="n"/>
      <c r="AA457" s="54">
        <f>X457+N(Y457)-N(Z457)</f>
        <v/>
      </c>
      <c r="AB457" s="54">
        <f>AE456</f>
        <v/>
      </c>
      <c r="AC457" s="45" t="n"/>
      <c r="AD457" s="45" t="n"/>
      <c r="AE457" s="54">
        <f>AB457+N(AC457)-N(AD457)</f>
        <v/>
      </c>
      <c r="AF457" s="20">
        <f>IF(ABS((D457+H457+L457+P457+T457+X457+AB457)+(N(E457)+N(I457)+N(M457)+N(Q457)+N(U457)+N(Y457)+N(AC457))-(N(F457)+N(J457)+N(N457)+N(R457)+N(V457)+N(Z457)+N(AD457))-(G457+K457+O457+S457+W457+AA457+AE457))&lt;0.0001,"OK","ОШИБКА")</f>
        <v/>
      </c>
    </row>
    <row r="458">
      <c r="A458" s="42" t="n">
        <v>46677</v>
      </c>
      <c r="B458" s="37" t="inlineStr">
        <is>
          <t>ВС</t>
        </is>
      </c>
      <c r="C458" s="11" t="n"/>
      <c r="D458" s="54">
        <f>G457</f>
        <v/>
      </c>
      <c r="E458" s="45" t="n"/>
      <c r="F458" s="45" t="n"/>
      <c r="G458" s="54">
        <f>D458+N(E458)-N(F458)</f>
        <v/>
      </c>
      <c r="H458" s="54">
        <f>K457</f>
        <v/>
      </c>
      <c r="I458" s="45" t="n"/>
      <c r="J458" s="45" t="n"/>
      <c r="K458" s="54">
        <f>H458+N(I458)-N(J458)</f>
        <v/>
      </c>
      <c r="L458" s="54">
        <f>O457</f>
        <v/>
      </c>
      <c r="M458" s="45" t="n"/>
      <c r="N458" s="45" t="n"/>
      <c r="O458" s="54">
        <f>L458+N(M458)-N(N458)</f>
        <v/>
      </c>
      <c r="P458" s="54">
        <f>S457</f>
        <v/>
      </c>
      <c r="Q458" s="45" t="n"/>
      <c r="R458" s="45" t="n"/>
      <c r="S458" s="54">
        <f>P458+N(Q458)-N(R458)</f>
        <v/>
      </c>
      <c r="T458" s="54">
        <f>W457</f>
        <v/>
      </c>
      <c r="U458" s="45" t="n"/>
      <c r="V458" s="45" t="n"/>
      <c r="W458" s="54">
        <f>T458+N(U458)-N(V458)</f>
        <v/>
      </c>
      <c r="X458" s="54">
        <f>AA457</f>
        <v/>
      </c>
      <c r="Y458" s="45" t="n"/>
      <c r="Z458" s="45" t="n"/>
      <c r="AA458" s="54">
        <f>X458+N(Y458)-N(Z458)</f>
        <v/>
      </c>
      <c r="AB458" s="54">
        <f>AE457</f>
        <v/>
      </c>
      <c r="AC458" s="45" t="n"/>
      <c r="AD458" s="45" t="n"/>
      <c r="AE458" s="54">
        <f>AB458+N(AC458)-N(AD458)</f>
        <v/>
      </c>
      <c r="AF458" s="20">
        <f>IF(ABS((D458+H458+L458+P458+T458+X458+AB458)+(N(E458)+N(I458)+N(M458)+N(Q458)+N(U458)+N(Y458)+N(AC458))-(N(F458)+N(J458)+N(N458)+N(R458)+N(V458)+N(Z458)+N(AD458))-(G458+K458+O458+S458+W458+AA458+AE458))&lt;0.0001,"OK","ОШИБКА")</f>
        <v/>
      </c>
    </row>
    <row r="459">
      <c r="A459" s="42" t="n">
        <v>46678</v>
      </c>
      <c r="B459" s="37" t="inlineStr">
        <is>
          <t>ПН</t>
        </is>
      </c>
      <c r="C459" s="11" t="n"/>
      <c r="D459" s="54">
        <f>G458</f>
        <v/>
      </c>
      <c r="E459" s="45" t="n"/>
      <c r="F459" s="45" t="n"/>
      <c r="G459" s="54">
        <f>D459+N(E459)-N(F459)</f>
        <v/>
      </c>
      <c r="H459" s="54">
        <f>K458</f>
        <v/>
      </c>
      <c r="I459" s="45" t="n"/>
      <c r="J459" s="45" t="n"/>
      <c r="K459" s="54">
        <f>H459+N(I459)-N(J459)</f>
        <v/>
      </c>
      <c r="L459" s="54">
        <f>O458</f>
        <v/>
      </c>
      <c r="M459" s="45" t="n"/>
      <c r="N459" s="45" t="n"/>
      <c r="O459" s="54">
        <f>L459+N(M459)-N(N459)</f>
        <v/>
      </c>
      <c r="P459" s="54">
        <f>S458</f>
        <v/>
      </c>
      <c r="Q459" s="45" t="n"/>
      <c r="R459" s="45" t="n"/>
      <c r="S459" s="54">
        <f>P459+N(Q459)-N(R459)</f>
        <v/>
      </c>
      <c r="T459" s="54">
        <f>W458</f>
        <v/>
      </c>
      <c r="U459" s="45" t="n"/>
      <c r="V459" s="45" t="n"/>
      <c r="W459" s="54">
        <f>T459+N(U459)-N(V459)</f>
        <v/>
      </c>
      <c r="X459" s="54">
        <f>AA458</f>
        <v/>
      </c>
      <c r="Y459" s="45" t="n"/>
      <c r="Z459" s="45" t="n"/>
      <c r="AA459" s="54">
        <f>X459+N(Y459)-N(Z459)</f>
        <v/>
      </c>
      <c r="AB459" s="54">
        <f>AE458</f>
        <v/>
      </c>
      <c r="AC459" s="45" t="n"/>
      <c r="AD459" s="45" t="n"/>
      <c r="AE459" s="54">
        <f>AB459+N(AC459)-N(AD459)</f>
        <v/>
      </c>
      <c r="AF459" s="20">
        <f>IF(ABS((D459+H459+L459+P459+T459+X459+AB459)+(N(E459)+N(I459)+N(M459)+N(Q459)+N(U459)+N(Y459)+N(AC459))-(N(F459)+N(J459)+N(N459)+N(R459)+N(V459)+N(Z459)+N(AD459))-(G459+K459+O459+S459+W459+AA459+AE459))&lt;0.0001,"OK","ОШИБКА")</f>
        <v/>
      </c>
    </row>
    <row r="460">
      <c r="A460" s="42" t="n">
        <v>46679</v>
      </c>
      <c r="B460" s="37" t="inlineStr">
        <is>
          <t>ВТ</t>
        </is>
      </c>
      <c r="C460" s="11" t="n"/>
      <c r="D460" s="54">
        <f>G459</f>
        <v/>
      </c>
      <c r="E460" s="45" t="n"/>
      <c r="F460" s="45" t="n"/>
      <c r="G460" s="54">
        <f>D460+N(E460)-N(F460)</f>
        <v/>
      </c>
      <c r="H460" s="54">
        <f>K459</f>
        <v/>
      </c>
      <c r="I460" s="45" t="n"/>
      <c r="J460" s="45" t="n"/>
      <c r="K460" s="54">
        <f>H460+N(I460)-N(J460)</f>
        <v/>
      </c>
      <c r="L460" s="54">
        <f>O459</f>
        <v/>
      </c>
      <c r="M460" s="45" t="n"/>
      <c r="N460" s="45" t="n"/>
      <c r="O460" s="54">
        <f>L460+N(M460)-N(N460)</f>
        <v/>
      </c>
      <c r="P460" s="54">
        <f>S459</f>
        <v/>
      </c>
      <c r="Q460" s="45" t="n"/>
      <c r="R460" s="45" t="n"/>
      <c r="S460" s="54">
        <f>P460+N(Q460)-N(R460)</f>
        <v/>
      </c>
      <c r="T460" s="54">
        <f>W459</f>
        <v/>
      </c>
      <c r="U460" s="45" t="n"/>
      <c r="V460" s="45" t="n"/>
      <c r="W460" s="54">
        <f>T460+N(U460)-N(V460)</f>
        <v/>
      </c>
      <c r="X460" s="54">
        <f>AA459</f>
        <v/>
      </c>
      <c r="Y460" s="45" t="n"/>
      <c r="Z460" s="45" t="n"/>
      <c r="AA460" s="54">
        <f>X460+N(Y460)-N(Z460)</f>
        <v/>
      </c>
      <c r="AB460" s="54">
        <f>AE459</f>
        <v/>
      </c>
      <c r="AC460" s="45" t="n"/>
      <c r="AD460" s="45" t="n"/>
      <c r="AE460" s="54">
        <f>AB460+N(AC460)-N(AD460)</f>
        <v/>
      </c>
      <c r="AF460" s="20">
        <f>IF(ABS((D460+H460+L460+P460+T460+X460+AB460)+(N(E460)+N(I460)+N(M460)+N(Q460)+N(U460)+N(Y460)+N(AC460))-(N(F460)+N(J460)+N(N460)+N(R460)+N(V460)+N(Z460)+N(AD460))-(G460+K460+O460+S460+W460+AA460+AE460))&lt;0.0001,"OK","ОШИБКА")</f>
        <v/>
      </c>
    </row>
    <row r="461">
      <c r="A461" s="42" t="n">
        <v>46680</v>
      </c>
      <c r="B461" s="37" t="inlineStr">
        <is>
          <t>СР</t>
        </is>
      </c>
      <c r="C461" s="11" t="n"/>
      <c r="D461" s="54">
        <f>G460</f>
        <v/>
      </c>
      <c r="E461" s="45" t="n"/>
      <c r="F461" s="45" t="n"/>
      <c r="G461" s="54">
        <f>D461+N(E461)-N(F461)</f>
        <v/>
      </c>
      <c r="H461" s="54">
        <f>K460</f>
        <v/>
      </c>
      <c r="I461" s="45" t="n"/>
      <c r="J461" s="45" t="n"/>
      <c r="K461" s="54">
        <f>H461+N(I461)-N(J461)</f>
        <v/>
      </c>
      <c r="L461" s="54">
        <f>O460</f>
        <v/>
      </c>
      <c r="M461" s="45" t="n"/>
      <c r="N461" s="45" t="n"/>
      <c r="O461" s="54">
        <f>L461+N(M461)-N(N461)</f>
        <v/>
      </c>
      <c r="P461" s="54">
        <f>S460</f>
        <v/>
      </c>
      <c r="Q461" s="45" t="n"/>
      <c r="R461" s="45" t="n"/>
      <c r="S461" s="54">
        <f>P461+N(Q461)-N(R461)</f>
        <v/>
      </c>
      <c r="T461" s="54">
        <f>W460</f>
        <v/>
      </c>
      <c r="U461" s="45" t="n"/>
      <c r="V461" s="45" t="n"/>
      <c r="W461" s="54">
        <f>T461+N(U461)-N(V461)</f>
        <v/>
      </c>
      <c r="X461" s="54">
        <f>AA460</f>
        <v/>
      </c>
      <c r="Y461" s="45" t="n"/>
      <c r="Z461" s="45" t="n"/>
      <c r="AA461" s="54">
        <f>X461+N(Y461)-N(Z461)</f>
        <v/>
      </c>
      <c r="AB461" s="54">
        <f>AE460</f>
        <v/>
      </c>
      <c r="AC461" s="45" t="n"/>
      <c r="AD461" s="45" t="n"/>
      <c r="AE461" s="54">
        <f>AB461+N(AC461)-N(AD461)</f>
        <v/>
      </c>
      <c r="AF461" s="20">
        <f>IF(ABS((D461+H461+L461+P461+T461+X461+AB461)+(N(E461)+N(I461)+N(M461)+N(Q461)+N(U461)+N(Y461)+N(AC461))-(N(F461)+N(J461)+N(N461)+N(R461)+N(V461)+N(Z461)+N(AD461))-(G461+K461+O461+S461+W461+AA461+AE461))&lt;0.0001,"OK","ОШИБКА")</f>
        <v/>
      </c>
    </row>
    <row r="462">
      <c r="A462" s="42" t="n">
        <v>46681</v>
      </c>
      <c r="B462" s="37" t="inlineStr">
        <is>
          <t>ЧТ</t>
        </is>
      </c>
      <c r="C462" s="11" t="n"/>
      <c r="D462" s="54">
        <f>G461</f>
        <v/>
      </c>
      <c r="E462" s="45" t="n"/>
      <c r="F462" s="45" t="n"/>
      <c r="G462" s="54">
        <f>D462+N(E462)-N(F462)</f>
        <v/>
      </c>
      <c r="H462" s="54">
        <f>K461</f>
        <v/>
      </c>
      <c r="I462" s="45" t="n"/>
      <c r="J462" s="45" t="n"/>
      <c r="K462" s="54">
        <f>H462+N(I462)-N(J462)</f>
        <v/>
      </c>
      <c r="L462" s="54">
        <f>O461</f>
        <v/>
      </c>
      <c r="M462" s="45" t="n"/>
      <c r="N462" s="45" t="n"/>
      <c r="O462" s="54">
        <f>L462+N(M462)-N(N462)</f>
        <v/>
      </c>
      <c r="P462" s="54">
        <f>S461</f>
        <v/>
      </c>
      <c r="Q462" s="45" t="n"/>
      <c r="R462" s="45" t="n"/>
      <c r="S462" s="54">
        <f>P462+N(Q462)-N(R462)</f>
        <v/>
      </c>
      <c r="T462" s="54">
        <f>W461</f>
        <v/>
      </c>
      <c r="U462" s="45" t="n"/>
      <c r="V462" s="45" t="n"/>
      <c r="W462" s="54">
        <f>T462+N(U462)-N(V462)</f>
        <v/>
      </c>
      <c r="X462" s="54">
        <f>AA461</f>
        <v/>
      </c>
      <c r="Y462" s="45" t="n"/>
      <c r="Z462" s="45" t="n"/>
      <c r="AA462" s="54">
        <f>X462+N(Y462)-N(Z462)</f>
        <v/>
      </c>
      <c r="AB462" s="54">
        <f>AE461</f>
        <v/>
      </c>
      <c r="AC462" s="45" t="n"/>
      <c r="AD462" s="45" t="n"/>
      <c r="AE462" s="54">
        <f>AB462+N(AC462)-N(AD462)</f>
        <v/>
      </c>
      <c r="AF462" s="20">
        <f>IF(ABS((D462+H462+L462+P462+T462+X462+AB462)+(N(E462)+N(I462)+N(M462)+N(Q462)+N(U462)+N(Y462)+N(AC462))-(N(F462)+N(J462)+N(N462)+N(R462)+N(V462)+N(Z462)+N(AD462))-(G462+K462+O462+S462+W462+AA462+AE462))&lt;0.0001,"OK","ОШИБКА")</f>
        <v/>
      </c>
    </row>
    <row r="463">
      <c r="A463" s="42" t="n">
        <v>46682</v>
      </c>
      <c r="B463" s="37" t="inlineStr">
        <is>
          <t>ПТ</t>
        </is>
      </c>
      <c r="C463" s="11" t="n"/>
      <c r="D463" s="54">
        <f>G462</f>
        <v/>
      </c>
      <c r="E463" s="45" t="n"/>
      <c r="F463" s="45" t="n"/>
      <c r="G463" s="54">
        <f>D463+N(E463)-N(F463)</f>
        <v/>
      </c>
      <c r="H463" s="54">
        <f>K462</f>
        <v/>
      </c>
      <c r="I463" s="45" t="n"/>
      <c r="J463" s="45" t="n"/>
      <c r="K463" s="54">
        <f>H463+N(I463)-N(J463)</f>
        <v/>
      </c>
      <c r="L463" s="54">
        <f>O462</f>
        <v/>
      </c>
      <c r="M463" s="45" t="n"/>
      <c r="N463" s="45" t="n"/>
      <c r="O463" s="54">
        <f>L463+N(M463)-N(N463)</f>
        <v/>
      </c>
      <c r="P463" s="54">
        <f>S462</f>
        <v/>
      </c>
      <c r="Q463" s="45" t="n"/>
      <c r="R463" s="45" t="n"/>
      <c r="S463" s="54">
        <f>P463+N(Q463)-N(R463)</f>
        <v/>
      </c>
      <c r="T463" s="54">
        <f>W462</f>
        <v/>
      </c>
      <c r="U463" s="45" t="n"/>
      <c r="V463" s="45" t="n"/>
      <c r="W463" s="54">
        <f>T463+N(U463)-N(V463)</f>
        <v/>
      </c>
      <c r="X463" s="54">
        <f>AA462</f>
        <v/>
      </c>
      <c r="Y463" s="45" t="n"/>
      <c r="Z463" s="45" t="n"/>
      <c r="AA463" s="54">
        <f>X463+N(Y463)-N(Z463)</f>
        <v/>
      </c>
      <c r="AB463" s="54">
        <f>AE462</f>
        <v/>
      </c>
      <c r="AC463" s="45" t="n"/>
      <c r="AD463" s="45" t="n"/>
      <c r="AE463" s="54">
        <f>AB463+N(AC463)-N(AD463)</f>
        <v/>
      </c>
      <c r="AF463" s="20">
        <f>IF(ABS((D463+H463+L463+P463+T463+X463+AB463)+(N(E463)+N(I463)+N(M463)+N(Q463)+N(U463)+N(Y463)+N(AC463))-(N(F463)+N(J463)+N(N463)+N(R463)+N(V463)+N(Z463)+N(AD463))-(G463+K463+O463+S463+W463+AA463+AE463))&lt;0.0001,"OK","ОШИБКА")</f>
        <v/>
      </c>
    </row>
    <row r="464">
      <c r="A464" s="42" t="n">
        <v>46683</v>
      </c>
      <c r="B464" s="37" t="inlineStr">
        <is>
          <t>СБ</t>
        </is>
      </c>
      <c r="C464" s="11" t="n"/>
      <c r="D464" s="54">
        <f>G463</f>
        <v/>
      </c>
      <c r="E464" s="45" t="n"/>
      <c r="F464" s="45" t="n"/>
      <c r="G464" s="54">
        <f>D464+N(E464)-N(F464)</f>
        <v/>
      </c>
      <c r="H464" s="54">
        <f>K463</f>
        <v/>
      </c>
      <c r="I464" s="45" t="n"/>
      <c r="J464" s="45" t="n"/>
      <c r="K464" s="54">
        <f>H464+N(I464)-N(J464)</f>
        <v/>
      </c>
      <c r="L464" s="54">
        <f>O463</f>
        <v/>
      </c>
      <c r="M464" s="45" t="n"/>
      <c r="N464" s="45" t="n"/>
      <c r="O464" s="54">
        <f>L464+N(M464)-N(N464)</f>
        <v/>
      </c>
      <c r="P464" s="54">
        <f>S463</f>
        <v/>
      </c>
      <c r="Q464" s="45" t="n"/>
      <c r="R464" s="45" t="n"/>
      <c r="S464" s="54">
        <f>P464+N(Q464)-N(R464)</f>
        <v/>
      </c>
      <c r="T464" s="54">
        <f>W463</f>
        <v/>
      </c>
      <c r="U464" s="45" t="n"/>
      <c r="V464" s="45" t="n"/>
      <c r="W464" s="54">
        <f>T464+N(U464)-N(V464)</f>
        <v/>
      </c>
      <c r="X464" s="54">
        <f>AA463</f>
        <v/>
      </c>
      <c r="Y464" s="45" t="n"/>
      <c r="Z464" s="45" t="n"/>
      <c r="AA464" s="54">
        <f>X464+N(Y464)-N(Z464)</f>
        <v/>
      </c>
      <c r="AB464" s="54">
        <f>AE463</f>
        <v/>
      </c>
      <c r="AC464" s="45" t="n"/>
      <c r="AD464" s="45" t="n"/>
      <c r="AE464" s="54">
        <f>AB464+N(AC464)-N(AD464)</f>
        <v/>
      </c>
      <c r="AF464" s="20">
        <f>IF(ABS((D464+H464+L464+P464+T464+X464+AB464)+(N(E464)+N(I464)+N(M464)+N(Q464)+N(U464)+N(Y464)+N(AC464))-(N(F464)+N(J464)+N(N464)+N(R464)+N(V464)+N(Z464)+N(AD464))-(G464+K464+O464+S464+W464+AA464+AE464))&lt;0.0001,"OK","ОШИБКА")</f>
        <v/>
      </c>
    </row>
    <row r="465">
      <c r="A465" s="42" t="n">
        <v>46684</v>
      </c>
      <c r="B465" s="37" t="inlineStr">
        <is>
          <t>ВС</t>
        </is>
      </c>
      <c r="C465" s="11" t="n"/>
      <c r="D465" s="54">
        <f>G464</f>
        <v/>
      </c>
      <c r="E465" s="45" t="n"/>
      <c r="F465" s="45" t="n"/>
      <c r="G465" s="54">
        <f>D465+N(E465)-N(F465)</f>
        <v/>
      </c>
      <c r="H465" s="54">
        <f>K464</f>
        <v/>
      </c>
      <c r="I465" s="45" t="n"/>
      <c r="J465" s="45" t="n"/>
      <c r="K465" s="54">
        <f>H465+N(I465)-N(J465)</f>
        <v/>
      </c>
      <c r="L465" s="54">
        <f>O464</f>
        <v/>
      </c>
      <c r="M465" s="45" t="n"/>
      <c r="N465" s="45" t="n"/>
      <c r="O465" s="54">
        <f>L465+N(M465)-N(N465)</f>
        <v/>
      </c>
      <c r="P465" s="54">
        <f>S464</f>
        <v/>
      </c>
      <c r="Q465" s="45" t="n"/>
      <c r="R465" s="45" t="n"/>
      <c r="S465" s="54">
        <f>P465+N(Q465)-N(R465)</f>
        <v/>
      </c>
      <c r="T465" s="54">
        <f>W464</f>
        <v/>
      </c>
      <c r="U465" s="45" t="n"/>
      <c r="V465" s="45" t="n"/>
      <c r="W465" s="54">
        <f>T465+N(U465)-N(V465)</f>
        <v/>
      </c>
      <c r="X465" s="54">
        <f>AA464</f>
        <v/>
      </c>
      <c r="Y465" s="45" t="n"/>
      <c r="Z465" s="45" t="n"/>
      <c r="AA465" s="54">
        <f>X465+N(Y465)-N(Z465)</f>
        <v/>
      </c>
      <c r="AB465" s="54">
        <f>AE464</f>
        <v/>
      </c>
      <c r="AC465" s="45" t="n"/>
      <c r="AD465" s="45" t="n"/>
      <c r="AE465" s="54">
        <f>AB465+N(AC465)-N(AD465)</f>
        <v/>
      </c>
      <c r="AF465" s="20">
        <f>IF(ABS((D465+H465+L465+P465+T465+X465+AB465)+(N(E465)+N(I465)+N(M465)+N(Q465)+N(U465)+N(Y465)+N(AC465))-(N(F465)+N(J465)+N(N465)+N(R465)+N(V465)+N(Z465)+N(AD465))-(G465+K465+O465+S465+W465+AA465+AE465))&lt;0.0001,"OK","ОШИБКА")</f>
        <v/>
      </c>
    </row>
    <row r="466">
      <c r="A466" s="42" t="n">
        <v>46685</v>
      </c>
      <c r="B466" s="37" t="inlineStr">
        <is>
          <t>ПН</t>
        </is>
      </c>
      <c r="C466" s="11" t="n"/>
      <c r="D466" s="54">
        <f>G465</f>
        <v/>
      </c>
      <c r="E466" s="45" t="n"/>
      <c r="F466" s="45" t="n"/>
      <c r="G466" s="54">
        <f>D466+N(E466)-N(F466)</f>
        <v/>
      </c>
      <c r="H466" s="54">
        <f>K465</f>
        <v/>
      </c>
      <c r="I466" s="45" t="n"/>
      <c r="J466" s="45" t="n"/>
      <c r="K466" s="54">
        <f>H466+N(I466)-N(J466)</f>
        <v/>
      </c>
      <c r="L466" s="54">
        <f>O465</f>
        <v/>
      </c>
      <c r="M466" s="45" t="n"/>
      <c r="N466" s="45" t="n"/>
      <c r="O466" s="54">
        <f>L466+N(M466)-N(N466)</f>
        <v/>
      </c>
      <c r="P466" s="54">
        <f>S465</f>
        <v/>
      </c>
      <c r="Q466" s="45" t="n"/>
      <c r="R466" s="45" t="n"/>
      <c r="S466" s="54">
        <f>P466+N(Q466)-N(R466)</f>
        <v/>
      </c>
      <c r="T466" s="54">
        <f>W465</f>
        <v/>
      </c>
      <c r="U466" s="45" t="n"/>
      <c r="V466" s="45" t="n"/>
      <c r="W466" s="54">
        <f>T466+N(U466)-N(V466)</f>
        <v/>
      </c>
      <c r="X466" s="54">
        <f>AA465</f>
        <v/>
      </c>
      <c r="Y466" s="45" t="n"/>
      <c r="Z466" s="45" t="n"/>
      <c r="AA466" s="54">
        <f>X466+N(Y466)-N(Z466)</f>
        <v/>
      </c>
      <c r="AB466" s="54">
        <f>AE465</f>
        <v/>
      </c>
      <c r="AC466" s="45" t="n"/>
      <c r="AD466" s="45" t="n"/>
      <c r="AE466" s="54">
        <f>AB466+N(AC466)-N(AD466)</f>
        <v/>
      </c>
      <c r="AF466" s="20">
        <f>IF(ABS((D466+H466+L466+P466+T466+X466+AB466)+(N(E466)+N(I466)+N(M466)+N(Q466)+N(U466)+N(Y466)+N(AC466))-(N(F466)+N(J466)+N(N466)+N(R466)+N(V466)+N(Z466)+N(AD466))-(G466+K466+O466+S466+W466+AA466+AE466))&lt;0.0001,"OK","ОШИБКА")</f>
        <v/>
      </c>
    </row>
    <row r="467">
      <c r="A467" s="42" t="n">
        <v>46686</v>
      </c>
      <c r="B467" s="37" t="inlineStr">
        <is>
          <t>ВТ</t>
        </is>
      </c>
      <c r="C467" s="11" t="n"/>
      <c r="D467" s="54">
        <f>G466</f>
        <v/>
      </c>
      <c r="E467" s="45" t="n"/>
      <c r="F467" s="45" t="n"/>
      <c r="G467" s="54">
        <f>D467+N(E467)-N(F467)</f>
        <v/>
      </c>
      <c r="H467" s="54">
        <f>K466</f>
        <v/>
      </c>
      <c r="I467" s="45" t="n"/>
      <c r="J467" s="45" t="n"/>
      <c r="K467" s="54">
        <f>H467+N(I467)-N(J467)</f>
        <v/>
      </c>
      <c r="L467" s="54">
        <f>O466</f>
        <v/>
      </c>
      <c r="M467" s="45" t="n"/>
      <c r="N467" s="45" t="n"/>
      <c r="O467" s="54">
        <f>L467+N(M467)-N(N467)</f>
        <v/>
      </c>
      <c r="P467" s="54">
        <f>S466</f>
        <v/>
      </c>
      <c r="Q467" s="45" t="n"/>
      <c r="R467" s="45" t="n"/>
      <c r="S467" s="54">
        <f>P467+N(Q467)-N(R467)</f>
        <v/>
      </c>
      <c r="T467" s="54">
        <f>W466</f>
        <v/>
      </c>
      <c r="U467" s="45" t="n"/>
      <c r="V467" s="45" t="n"/>
      <c r="W467" s="54">
        <f>T467+N(U467)-N(V467)</f>
        <v/>
      </c>
      <c r="X467" s="54">
        <f>AA466</f>
        <v/>
      </c>
      <c r="Y467" s="45" t="n"/>
      <c r="Z467" s="45" t="n"/>
      <c r="AA467" s="54">
        <f>X467+N(Y467)-N(Z467)</f>
        <v/>
      </c>
      <c r="AB467" s="54">
        <f>AE466</f>
        <v/>
      </c>
      <c r="AC467" s="45" t="n"/>
      <c r="AD467" s="45" t="n"/>
      <c r="AE467" s="54">
        <f>AB467+N(AC467)-N(AD467)</f>
        <v/>
      </c>
      <c r="AF467" s="20">
        <f>IF(ABS((D467+H467+L467+P467+T467+X467+AB467)+(N(E467)+N(I467)+N(M467)+N(Q467)+N(U467)+N(Y467)+N(AC467))-(N(F467)+N(J467)+N(N467)+N(R467)+N(V467)+N(Z467)+N(AD467))-(G467+K467+O467+S467+W467+AA467+AE467))&lt;0.0001,"OK","ОШИБКА")</f>
        <v/>
      </c>
    </row>
    <row r="468">
      <c r="A468" s="42" t="n">
        <v>46687</v>
      </c>
      <c r="B468" s="37" t="inlineStr">
        <is>
          <t>СР</t>
        </is>
      </c>
      <c r="C468" s="11" t="n"/>
      <c r="D468" s="54">
        <f>G467</f>
        <v/>
      </c>
      <c r="E468" s="45" t="n"/>
      <c r="F468" s="45" t="n"/>
      <c r="G468" s="54">
        <f>D468+N(E468)-N(F468)</f>
        <v/>
      </c>
      <c r="H468" s="54">
        <f>K467</f>
        <v/>
      </c>
      <c r="I468" s="45" t="n"/>
      <c r="J468" s="45" t="n"/>
      <c r="K468" s="54">
        <f>H468+N(I468)-N(J468)</f>
        <v/>
      </c>
      <c r="L468" s="54">
        <f>O467</f>
        <v/>
      </c>
      <c r="M468" s="45" t="n"/>
      <c r="N468" s="45" t="n"/>
      <c r="O468" s="54">
        <f>L468+N(M468)-N(N468)</f>
        <v/>
      </c>
      <c r="P468" s="54">
        <f>S467</f>
        <v/>
      </c>
      <c r="Q468" s="45" t="n"/>
      <c r="R468" s="45" t="n"/>
      <c r="S468" s="54">
        <f>P468+N(Q468)-N(R468)</f>
        <v/>
      </c>
      <c r="T468" s="54">
        <f>W467</f>
        <v/>
      </c>
      <c r="U468" s="45" t="n"/>
      <c r="V468" s="45" t="n"/>
      <c r="W468" s="54">
        <f>T468+N(U468)-N(V468)</f>
        <v/>
      </c>
      <c r="X468" s="54">
        <f>AA467</f>
        <v/>
      </c>
      <c r="Y468" s="45" t="n"/>
      <c r="Z468" s="45" t="n"/>
      <c r="AA468" s="54">
        <f>X468+N(Y468)-N(Z468)</f>
        <v/>
      </c>
      <c r="AB468" s="54">
        <f>AE467</f>
        <v/>
      </c>
      <c r="AC468" s="45" t="n"/>
      <c r="AD468" s="45" t="n"/>
      <c r="AE468" s="54">
        <f>AB468+N(AC468)-N(AD468)</f>
        <v/>
      </c>
      <c r="AF468" s="20">
        <f>IF(ABS((D468+H468+L468+P468+T468+X468+AB468)+(N(E468)+N(I468)+N(M468)+N(Q468)+N(U468)+N(Y468)+N(AC468))-(N(F468)+N(J468)+N(N468)+N(R468)+N(V468)+N(Z468)+N(AD468))-(G468+K468+O468+S468+W468+AA468+AE468))&lt;0.0001,"OK","ОШИБКА")</f>
        <v/>
      </c>
    </row>
    <row r="469">
      <c r="A469" s="42" t="n">
        <v>46688</v>
      </c>
      <c r="B469" s="37" t="inlineStr">
        <is>
          <t>ЧТ</t>
        </is>
      </c>
      <c r="C469" s="11" t="n"/>
      <c r="D469" s="54">
        <f>G468</f>
        <v/>
      </c>
      <c r="E469" s="45" t="n"/>
      <c r="F469" s="45" t="n"/>
      <c r="G469" s="54">
        <f>D469+N(E469)-N(F469)</f>
        <v/>
      </c>
      <c r="H469" s="54">
        <f>K468</f>
        <v/>
      </c>
      <c r="I469" s="45" t="n"/>
      <c r="J469" s="45" t="n"/>
      <c r="K469" s="54">
        <f>H469+N(I469)-N(J469)</f>
        <v/>
      </c>
      <c r="L469" s="54">
        <f>O468</f>
        <v/>
      </c>
      <c r="M469" s="45" t="n"/>
      <c r="N469" s="45" t="n"/>
      <c r="O469" s="54">
        <f>L469+N(M469)-N(N469)</f>
        <v/>
      </c>
      <c r="P469" s="54">
        <f>S468</f>
        <v/>
      </c>
      <c r="Q469" s="45" t="n"/>
      <c r="R469" s="45" t="n"/>
      <c r="S469" s="54">
        <f>P469+N(Q469)-N(R469)</f>
        <v/>
      </c>
      <c r="T469" s="54">
        <f>W468</f>
        <v/>
      </c>
      <c r="U469" s="45" t="n"/>
      <c r="V469" s="45" t="n"/>
      <c r="W469" s="54">
        <f>T469+N(U469)-N(V469)</f>
        <v/>
      </c>
      <c r="X469" s="54">
        <f>AA468</f>
        <v/>
      </c>
      <c r="Y469" s="45" t="n"/>
      <c r="Z469" s="45" t="n"/>
      <c r="AA469" s="54">
        <f>X469+N(Y469)-N(Z469)</f>
        <v/>
      </c>
      <c r="AB469" s="54">
        <f>AE468</f>
        <v/>
      </c>
      <c r="AC469" s="45" t="n"/>
      <c r="AD469" s="45" t="n"/>
      <c r="AE469" s="54">
        <f>AB469+N(AC469)-N(AD469)</f>
        <v/>
      </c>
      <c r="AF469" s="20">
        <f>IF(ABS((D469+H469+L469+P469+T469+X469+AB469)+(N(E469)+N(I469)+N(M469)+N(Q469)+N(U469)+N(Y469)+N(AC469))-(N(F469)+N(J469)+N(N469)+N(R469)+N(V469)+N(Z469)+N(AD469))-(G469+K469+O469+S469+W469+AA469+AE469))&lt;0.0001,"OK","ОШИБКА")</f>
        <v/>
      </c>
    </row>
    <row r="470">
      <c r="A470" s="42" t="n">
        <v>46689</v>
      </c>
      <c r="B470" s="37" t="inlineStr">
        <is>
          <t>ПТ</t>
        </is>
      </c>
      <c r="C470" s="11" t="n"/>
      <c r="D470" s="54">
        <f>G469</f>
        <v/>
      </c>
      <c r="E470" s="45" t="n"/>
      <c r="F470" s="45" t="n"/>
      <c r="G470" s="54">
        <f>D470+N(E470)-N(F470)</f>
        <v/>
      </c>
      <c r="H470" s="54">
        <f>K469</f>
        <v/>
      </c>
      <c r="I470" s="45" t="n"/>
      <c r="J470" s="45" t="n"/>
      <c r="K470" s="54">
        <f>H470+N(I470)-N(J470)</f>
        <v/>
      </c>
      <c r="L470" s="54">
        <f>O469</f>
        <v/>
      </c>
      <c r="M470" s="45" t="n"/>
      <c r="N470" s="45" t="n"/>
      <c r="O470" s="54">
        <f>L470+N(M470)-N(N470)</f>
        <v/>
      </c>
      <c r="P470" s="54">
        <f>S469</f>
        <v/>
      </c>
      <c r="Q470" s="45" t="n"/>
      <c r="R470" s="45" t="n"/>
      <c r="S470" s="54">
        <f>P470+N(Q470)-N(R470)</f>
        <v/>
      </c>
      <c r="T470" s="54">
        <f>W469</f>
        <v/>
      </c>
      <c r="U470" s="45" t="n"/>
      <c r="V470" s="45" t="n"/>
      <c r="W470" s="54">
        <f>T470+N(U470)-N(V470)</f>
        <v/>
      </c>
      <c r="X470" s="54">
        <f>AA469</f>
        <v/>
      </c>
      <c r="Y470" s="45" t="n"/>
      <c r="Z470" s="45" t="n"/>
      <c r="AA470" s="54">
        <f>X470+N(Y470)-N(Z470)</f>
        <v/>
      </c>
      <c r="AB470" s="54">
        <f>AE469</f>
        <v/>
      </c>
      <c r="AC470" s="45" t="n"/>
      <c r="AD470" s="45" t="n"/>
      <c r="AE470" s="54">
        <f>AB470+N(AC470)-N(AD470)</f>
        <v/>
      </c>
      <c r="AF470" s="20">
        <f>IF(ABS((D470+H470+L470+P470+T470+X470+AB470)+(N(E470)+N(I470)+N(M470)+N(Q470)+N(U470)+N(Y470)+N(AC470))-(N(F470)+N(J470)+N(N470)+N(R470)+N(V470)+N(Z470)+N(AD470))-(G470+K470+O470+S470+W470+AA470+AE470))&lt;0.0001,"OK","ОШИБКА")</f>
        <v/>
      </c>
    </row>
    <row r="471">
      <c r="A471" s="42" t="n">
        <v>46690</v>
      </c>
      <c r="B471" s="37" t="inlineStr">
        <is>
          <t>СБ</t>
        </is>
      </c>
      <c r="C471" s="11" t="n"/>
      <c r="D471" s="54">
        <f>G470</f>
        <v/>
      </c>
      <c r="E471" s="45" t="n"/>
      <c r="F471" s="45" t="n"/>
      <c r="G471" s="54">
        <f>D471+N(E471)-N(F471)</f>
        <v/>
      </c>
      <c r="H471" s="54">
        <f>K470</f>
        <v/>
      </c>
      <c r="I471" s="45" t="n"/>
      <c r="J471" s="45" t="n"/>
      <c r="K471" s="54">
        <f>H471+N(I471)-N(J471)</f>
        <v/>
      </c>
      <c r="L471" s="54">
        <f>O470</f>
        <v/>
      </c>
      <c r="M471" s="45" t="n"/>
      <c r="N471" s="45" t="n"/>
      <c r="O471" s="54">
        <f>L471+N(M471)-N(N471)</f>
        <v/>
      </c>
      <c r="P471" s="54">
        <f>S470</f>
        <v/>
      </c>
      <c r="Q471" s="45" t="n"/>
      <c r="R471" s="45" t="n"/>
      <c r="S471" s="54">
        <f>P471+N(Q471)-N(R471)</f>
        <v/>
      </c>
      <c r="T471" s="54">
        <f>W470</f>
        <v/>
      </c>
      <c r="U471" s="45" t="n"/>
      <c r="V471" s="45" t="n"/>
      <c r="W471" s="54">
        <f>T471+N(U471)-N(V471)</f>
        <v/>
      </c>
      <c r="X471" s="54">
        <f>AA470</f>
        <v/>
      </c>
      <c r="Y471" s="45" t="n"/>
      <c r="Z471" s="45" t="n"/>
      <c r="AA471" s="54">
        <f>X471+N(Y471)-N(Z471)</f>
        <v/>
      </c>
      <c r="AB471" s="54">
        <f>AE470</f>
        <v/>
      </c>
      <c r="AC471" s="45" t="n"/>
      <c r="AD471" s="45" t="n"/>
      <c r="AE471" s="54">
        <f>AB471+N(AC471)-N(AD471)</f>
        <v/>
      </c>
      <c r="AF471" s="20">
        <f>IF(ABS((D471+H471+L471+P471+T471+X471+AB471)+(N(E471)+N(I471)+N(M471)+N(Q471)+N(U471)+N(Y471)+N(AC471))-(N(F471)+N(J471)+N(N471)+N(R471)+N(V471)+N(Z471)+N(AD471))-(G471+K471+O471+S471+W471+AA471+AE471))&lt;0.0001,"OK","ОШИБКА")</f>
        <v/>
      </c>
    </row>
    <row r="472">
      <c r="A472" s="42" t="n">
        <v>46691</v>
      </c>
      <c r="B472" s="37" t="inlineStr">
        <is>
          <t>ВС</t>
        </is>
      </c>
      <c r="C472" s="11" t="n"/>
      <c r="D472" s="54">
        <f>G471</f>
        <v/>
      </c>
      <c r="E472" s="45" t="n"/>
      <c r="F472" s="45" t="n"/>
      <c r="G472" s="54">
        <f>D472+N(E472)-N(F472)</f>
        <v/>
      </c>
      <c r="H472" s="54">
        <f>K471</f>
        <v/>
      </c>
      <c r="I472" s="45" t="n"/>
      <c r="J472" s="45" t="n"/>
      <c r="K472" s="54">
        <f>H472+N(I472)-N(J472)</f>
        <v/>
      </c>
      <c r="L472" s="54">
        <f>O471</f>
        <v/>
      </c>
      <c r="M472" s="45" t="n"/>
      <c r="N472" s="45" t="n"/>
      <c r="O472" s="54">
        <f>L472+N(M472)-N(N472)</f>
        <v/>
      </c>
      <c r="P472" s="54">
        <f>S471</f>
        <v/>
      </c>
      <c r="Q472" s="45" t="n"/>
      <c r="R472" s="45" t="n"/>
      <c r="S472" s="54">
        <f>P472+N(Q472)-N(R472)</f>
        <v/>
      </c>
      <c r="T472" s="54">
        <f>W471</f>
        <v/>
      </c>
      <c r="U472" s="45" t="n"/>
      <c r="V472" s="45" t="n"/>
      <c r="W472" s="54">
        <f>T472+N(U472)-N(V472)</f>
        <v/>
      </c>
      <c r="X472" s="54">
        <f>AA471</f>
        <v/>
      </c>
      <c r="Y472" s="45" t="n"/>
      <c r="Z472" s="45" t="n"/>
      <c r="AA472" s="54">
        <f>X472+N(Y472)-N(Z472)</f>
        <v/>
      </c>
      <c r="AB472" s="54">
        <f>AE471</f>
        <v/>
      </c>
      <c r="AC472" s="45" t="n"/>
      <c r="AD472" s="45" t="n"/>
      <c r="AE472" s="54">
        <f>AB472+N(AC472)-N(AD472)</f>
        <v/>
      </c>
      <c r="AF472" s="20">
        <f>IF(ABS((D472+H472+L472+P472+T472+X472+AB472)+(N(E472)+N(I472)+N(M472)+N(Q472)+N(U472)+N(Y472)+N(AC472))-(N(F472)+N(J472)+N(N472)+N(R472)+N(V472)+N(Z472)+N(AD472))-(G472+K472+O472+S472+W472+AA472+AE472))&lt;0.0001,"OK","ОШИБКА")</f>
        <v/>
      </c>
    </row>
    <row r="473">
      <c r="A473" s="42" t="n">
        <v>46692</v>
      </c>
      <c r="B473" s="37" t="inlineStr">
        <is>
          <t>ПН</t>
        </is>
      </c>
      <c r="C473" s="11" t="n"/>
      <c r="D473" s="54">
        <f>G472</f>
        <v/>
      </c>
      <c r="E473" s="45" t="n"/>
      <c r="F473" s="45" t="n"/>
      <c r="G473" s="54">
        <f>D473+N(E473)-N(F473)</f>
        <v/>
      </c>
      <c r="H473" s="54">
        <f>K472</f>
        <v/>
      </c>
      <c r="I473" s="45" t="n"/>
      <c r="J473" s="45" t="n"/>
      <c r="K473" s="54">
        <f>H473+N(I473)-N(J473)</f>
        <v/>
      </c>
      <c r="L473" s="54">
        <f>O472</f>
        <v/>
      </c>
      <c r="M473" s="45" t="n"/>
      <c r="N473" s="45" t="n"/>
      <c r="O473" s="54">
        <f>L473+N(M473)-N(N473)</f>
        <v/>
      </c>
      <c r="P473" s="54">
        <f>S472</f>
        <v/>
      </c>
      <c r="Q473" s="45" t="n"/>
      <c r="R473" s="45" t="n"/>
      <c r="S473" s="54">
        <f>P473+N(Q473)-N(R473)</f>
        <v/>
      </c>
      <c r="T473" s="54">
        <f>W472</f>
        <v/>
      </c>
      <c r="U473" s="45" t="n"/>
      <c r="V473" s="45" t="n"/>
      <c r="W473" s="54">
        <f>T473+N(U473)-N(V473)</f>
        <v/>
      </c>
      <c r="X473" s="54">
        <f>AA472</f>
        <v/>
      </c>
      <c r="Y473" s="45" t="n"/>
      <c r="Z473" s="45" t="n"/>
      <c r="AA473" s="54">
        <f>X473+N(Y473)-N(Z473)</f>
        <v/>
      </c>
      <c r="AB473" s="54">
        <f>AE472</f>
        <v/>
      </c>
      <c r="AC473" s="45" t="n"/>
      <c r="AD473" s="45" t="n"/>
      <c r="AE473" s="54">
        <f>AB473+N(AC473)-N(AD473)</f>
        <v/>
      </c>
      <c r="AF473" s="20">
        <f>IF(ABS((D473+H473+L473+P473+T473+X473+AB473)+(N(E473)+N(I473)+N(M473)+N(Q473)+N(U473)+N(Y473)+N(AC473))-(N(F473)+N(J473)+N(N473)+N(R473)+N(V473)+N(Z473)+N(AD473))-(G473+K473+O473+S473+W473+AA473+AE473))&lt;0.0001,"OK","ОШИБКА")</f>
        <v/>
      </c>
    </row>
    <row r="474">
      <c r="A474" s="42" t="n">
        <v>46693</v>
      </c>
      <c r="B474" s="37" t="inlineStr">
        <is>
          <t>ВТ</t>
        </is>
      </c>
      <c r="C474" s="11" t="n"/>
      <c r="D474" s="54">
        <f>G473</f>
        <v/>
      </c>
      <c r="E474" s="45" t="n"/>
      <c r="F474" s="45" t="n"/>
      <c r="G474" s="54">
        <f>D474+N(E474)-N(F474)</f>
        <v/>
      </c>
      <c r="H474" s="54">
        <f>K473</f>
        <v/>
      </c>
      <c r="I474" s="45" t="n"/>
      <c r="J474" s="45" t="n"/>
      <c r="K474" s="54">
        <f>H474+N(I474)-N(J474)</f>
        <v/>
      </c>
      <c r="L474" s="54">
        <f>O473</f>
        <v/>
      </c>
      <c r="M474" s="45" t="n"/>
      <c r="N474" s="45" t="n"/>
      <c r="O474" s="54">
        <f>L474+N(M474)-N(N474)</f>
        <v/>
      </c>
      <c r="P474" s="54">
        <f>S473</f>
        <v/>
      </c>
      <c r="Q474" s="45" t="n"/>
      <c r="R474" s="45" t="n"/>
      <c r="S474" s="54">
        <f>P474+N(Q474)-N(R474)</f>
        <v/>
      </c>
      <c r="T474" s="54">
        <f>W473</f>
        <v/>
      </c>
      <c r="U474" s="45" t="n"/>
      <c r="V474" s="45" t="n"/>
      <c r="W474" s="54">
        <f>T474+N(U474)-N(V474)</f>
        <v/>
      </c>
      <c r="X474" s="54">
        <f>AA473</f>
        <v/>
      </c>
      <c r="Y474" s="45" t="n"/>
      <c r="Z474" s="45" t="n"/>
      <c r="AA474" s="54">
        <f>X474+N(Y474)-N(Z474)</f>
        <v/>
      </c>
      <c r="AB474" s="54">
        <f>AE473</f>
        <v/>
      </c>
      <c r="AC474" s="45" t="n"/>
      <c r="AD474" s="45" t="n"/>
      <c r="AE474" s="54">
        <f>AB474+N(AC474)-N(AD474)</f>
        <v/>
      </c>
      <c r="AF474" s="20">
        <f>IF(ABS((D474+H474+L474+P474+T474+X474+AB474)+(N(E474)+N(I474)+N(M474)+N(Q474)+N(U474)+N(Y474)+N(AC474))-(N(F474)+N(J474)+N(N474)+N(R474)+N(V474)+N(Z474)+N(AD474))-(G474+K474+O474+S474+W474+AA474+AE474))&lt;0.0001,"OK","ОШИБКА")</f>
        <v/>
      </c>
    </row>
    <row r="475">
      <c r="A475" s="42" t="n">
        <v>46694</v>
      </c>
      <c r="B475" s="37" t="inlineStr">
        <is>
          <t>СР</t>
        </is>
      </c>
      <c r="C475" s="11" t="n"/>
      <c r="D475" s="54">
        <f>G474</f>
        <v/>
      </c>
      <c r="E475" s="45" t="n"/>
      <c r="F475" s="45" t="n"/>
      <c r="G475" s="54">
        <f>D475+N(E475)-N(F475)</f>
        <v/>
      </c>
      <c r="H475" s="54">
        <f>K474</f>
        <v/>
      </c>
      <c r="I475" s="45" t="n"/>
      <c r="J475" s="45" t="n"/>
      <c r="K475" s="54">
        <f>H475+N(I475)-N(J475)</f>
        <v/>
      </c>
      <c r="L475" s="54">
        <f>O474</f>
        <v/>
      </c>
      <c r="M475" s="45" t="n"/>
      <c r="N475" s="45" t="n"/>
      <c r="O475" s="54">
        <f>L475+N(M475)-N(N475)</f>
        <v/>
      </c>
      <c r="P475" s="54">
        <f>S474</f>
        <v/>
      </c>
      <c r="Q475" s="45" t="n"/>
      <c r="R475" s="45" t="n"/>
      <c r="S475" s="54">
        <f>P475+N(Q475)-N(R475)</f>
        <v/>
      </c>
      <c r="T475" s="54">
        <f>W474</f>
        <v/>
      </c>
      <c r="U475" s="45" t="n"/>
      <c r="V475" s="45" t="n"/>
      <c r="W475" s="54">
        <f>T475+N(U475)-N(V475)</f>
        <v/>
      </c>
      <c r="X475" s="54">
        <f>AA474</f>
        <v/>
      </c>
      <c r="Y475" s="45" t="n"/>
      <c r="Z475" s="45" t="n"/>
      <c r="AA475" s="54">
        <f>X475+N(Y475)-N(Z475)</f>
        <v/>
      </c>
      <c r="AB475" s="54">
        <f>AE474</f>
        <v/>
      </c>
      <c r="AC475" s="45" t="n"/>
      <c r="AD475" s="45" t="n"/>
      <c r="AE475" s="54">
        <f>AB475+N(AC475)-N(AD475)</f>
        <v/>
      </c>
      <c r="AF475" s="20">
        <f>IF(ABS((D475+H475+L475+P475+T475+X475+AB475)+(N(E475)+N(I475)+N(M475)+N(Q475)+N(U475)+N(Y475)+N(AC475))-(N(F475)+N(J475)+N(N475)+N(R475)+N(V475)+N(Z475)+N(AD475))-(G475+K475+O475+S475+W475+AA475+AE475))&lt;0.0001,"OK","ОШИБКА")</f>
        <v/>
      </c>
    </row>
    <row r="476">
      <c r="A476" s="42" t="n">
        <v>46695</v>
      </c>
      <c r="B476" s="37" t="inlineStr">
        <is>
          <t>ЧТ</t>
        </is>
      </c>
      <c r="C476" s="11" t="n"/>
      <c r="D476" s="54">
        <f>G475</f>
        <v/>
      </c>
      <c r="E476" s="45" t="n"/>
      <c r="F476" s="45" t="n"/>
      <c r="G476" s="54">
        <f>D476+N(E476)-N(F476)</f>
        <v/>
      </c>
      <c r="H476" s="54">
        <f>K475</f>
        <v/>
      </c>
      <c r="I476" s="45" t="n"/>
      <c r="J476" s="45" t="n"/>
      <c r="K476" s="54">
        <f>H476+N(I476)-N(J476)</f>
        <v/>
      </c>
      <c r="L476" s="54">
        <f>O475</f>
        <v/>
      </c>
      <c r="M476" s="45" t="n"/>
      <c r="N476" s="45" t="n"/>
      <c r="O476" s="54">
        <f>L476+N(M476)-N(N476)</f>
        <v/>
      </c>
      <c r="P476" s="54">
        <f>S475</f>
        <v/>
      </c>
      <c r="Q476" s="45" t="n"/>
      <c r="R476" s="45" t="n"/>
      <c r="S476" s="54">
        <f>P476+N(Q476)-N(R476)</f>
        <v/>
      </c>
      <c r="T476" s="54">
        <f>W475</f>
        <v/>
      </c>
      <c r="U476" s="45" t="n"/>
      <c r="V476" s="45" t="n"/>
      <c r="W476" s="54">
        <f>T476+N(U476)-N(V476)</f>
        <v/>
      </c>
      <c r="X476" s="54">
        <f>AA475</f>
        <v/>
      </c>
      <c r="Y476" s="45" t="n"/>
      <c r="Z476" s="45" t="n"/>
      <c r="AA476" s="54">
        <f>X476+N(Y476)-N(Z476)</f>
        <v/>
      </c>
      <c r="AB476" s="54">
        <f>AE475</f>
        <v/>
      </c>
      <c r="AC476" s="45" t="n"/>
      <c r="AD476" s="45" t="n"/>
      <c r="AE476" s="54">
        <f>AB476+N(AC476)-N(AD476)</f>
        <v/>
      </c>
      <c r="AF476" s="20">
        <f>IF(ABS((D476+H476+L476+P476+T476+X476+AB476)+(N(E476)+N(I476)+N(M476)+N(Q476)+N(U476)+N(Y476)+N(AC476))-(N(F476)+N(J476)+N(N476)+N(R476)+N(V476)+N(Z476)+N(AD476))-(G476+K476+O476+S476+W476+AA476+AE476))&lt;0.0001,"OK","ОШИБКА")</f>
        <v/>
      </c>
    </row>
    <row r="477">
      <c r="A477" s="42" t="n">
        <v>46696</v>
      </c>
      <c r="B477" s="37" t="inlineStr">
        <is>
          <t>ПТ</t>
        </is>
      </c>
      <c r="C477" s="11" t="n"/>
      <c r="D477" s="54">
        <f>G476</f>
        <v/>
      </c>
      <c r="E477" s="45" t="n"/>
      <c r="F477" s="45" t="n"/>
      <c r="G477" s="54">
        <f>D477+N(E477)-N(F477)</f>
        <v/>
      </c>
      <c r="H477" s="54">
        <f>K476</f>
        <v/>
      </c>
      <c r="I477" s="45" t="n"/>
      <c r="J477" s="45" t="n"/>
      <c r="K477" s="54">
        <f>H477+N(I477)-N(J477)</f>
        <v/>
      </c>
      <c r="L477" s="54">
        <f>O476</f>
        <v/>
      </c>
      <c r="M477" s="45" t="n"/>
      <c r="N477" s="45" t="n"/>
      <c r="O477" s="54">
        <f>L477+N(M477)-N(N477)</f>
        <v/>
      </c>
      <c r="P477" s="54">
        <f>S476</f>
        <v/>
      </c>
      <c r="Q477" s="45" t="n"/>
      <c r="R477" s="45" t="n"/>
      <c r="S477" s="54">
        <f>P477+N(Q477)-N(R477)</f>
        <v/>
      </c>
      <c r="T477" s="54">
        <f>W476</f>
        <v/>
      </c>
      <c r="U477" s="45" t="n"/>
      <c r="V477" s="45" t="n"/>
      <c r="W477" s="54">
        <f>T477+N(U477)-N(V477)</f>
        <v/>
      </c>
      <c r="X477" s="54">
        <f>AA476</f>
        <v/>
      </c>
      <c r="Y477" s="45" t="n"/>
      <c r="Z477" s="45" t="n"/>
      <c r="AA477" s="54">
        <f>X477+N(Y477)-N(Z477)</f>
        <v/>
      </c>
      <c r="AB477" s="54">
        <f>AE476</f>
        <v/>
      </c>
      <c r="AC477" s="45" t="n"/>
      <c r="AD477" s="45" t="n"/>
      <c r="AE477" s="54">
        <f>AB477+N(AC477)-N(AD477)</f>
        <v/>
      </c>
      <c r="AF477" s="20">
        <f>IF(ABS((D477+H477+L477+P477+T477+X477+AB477)+(N(E477)+N(I477)+N(M477)+N(Q477)+N(U477)+N(Y477)+N(AC477))-(N(F477)+N(J477)+N(N477)+N(R477)+N(V477)+N(Z477)+N(AD477))-(G477+K477+O477+S477+W477+AA477+AE477))&lt;0.0001,"OK","ОШИБКА")</f>
        <v/>
      </c>
    </row>
    <row r="478">
      <c r="A478" s="42" t="n">
        <v>46697</v>
      </c>
      <c r="B478" s="37" t="inlineStr">
        <is>
          <t>СБ</t>
        </is>
      </c>
      <c r="C478" s="11" t="n"/>
      <c r="D478" s="54">
        <f>G477</f>
        <v/>
      </c>
      <c r="E478" s="45" t="n"/>
      <c r="F478" s="45" t="n"/>
      <c r="G478" s="54">
        <f>D478+N(E478)-N(F478)</f>
        <v/>
      </c>
      <c r="H478" s="54">
        <f>K477</f>
        <v/>
      </c>
      <c r="I478" s="45" t="n"/>
      <c r="J478" s="45" t="n"/>
      <c r="K478" s="54">
        <f>H478+N(I478)-N(J478)</f>
        <v/>
      </c>
      <c r="L478" s="54">
        <f>O477</f>
        <v/>
      </c>
      <c r="M478" s="45" t="n"/>
      <c r="N478" s="45" t="n"/>
      <c r="O478" s="54">
        <f>L478+N(M478)-N(N478)</f>
        <v/>
      </c>
      <c r="P478" s="54">
        <f>S477</f>
        <v/>
      </c>
      <c r="Q478" s="45" t="n"/>
      <c r="R478" s="45" t="n"/>
      <c r="S478" s="54">
        <f>P478+N(Q478)-N(R478)</f>
        <v/>
      </c>
      <c r="T478" s="54">
        <f>W477</f>
        <v/>
      </c>
      <c r="U478" s="45" t="n"/>
      <c r="V478" s="45" t="n"/>
      <c r="W478" s="54">
        <f>T478+N(U478)-N(V478)</f>
        <v/>
      </c>
      <c r="X478" s="54">
        <f>AA477</f>
        <v/>
      </c>
      <c r="Y478" s="45" t="n"/>
      <c r="Z478" s="45" t="n"/>
      <c r="AA478" s="54">
        <f>X478+N(Y478)-N(Z478)</f>
        <v/>
      </c>
      <c r="AB478" s="54">
        <f>AE477</f>
        <v/>
      </c>
      <c r="AC478" s="45" t="n"/>
      <c r="AD478" s="45" t="n"/>
      <c r="AE478" s="54">
        <f>AB478+N(AC478)-N(AD478)</f>
        <v/>
      </c>
      <c r="AF478" s="20">
        <f>IF(ABS((D478+H478+L478+P478+T478+X478+AB478)+(N(E478)+N(I478)+N(M478)+N(Q478)+N(U478)+N(Y478)+N(AC478))-(N(F478)+N(J478)+N(N478)+N(R478)+N(V478)+N(Z478)+N(AD478))-(G478+K478+O478+S478+W478+AA478+AE478))&lt;0.0001,"OK","ОШИБКА")</f>
        <v/>
      </c>
    </row>
    <row r="479">
      <c r="A479" s="42" t="n">
        <v>46698</v>
      </c>
      <c r="B479" s="37" t="inlineStr">
        <is>
          <t>ВС</t>
        </is>
      </c>
      <c r="C479" s="11" t="n"/>
      <c r="D479" s="54">
        <f>G478</f>
        <v/>
      </c>
      <c r="E479" s="45" t="n"/>
      <c r="F479" s="45" t="n"/>
      <c r="G479" s="54">
        <f>D479+N(E479)-N(F479)</f>
        <v/>
      </c>
      <c r="H479" s="54">
        <f>K478</f>
        <v/>
      </c>
      <c r="I479" s="45" t="n"/>
      <c r="J479" s="45" t="n"/>
      <c r="K479" s="54">
        <f>H479+N(I479)-N(J479)</f>
        <v/>
      </c>
      <c r="L479" s="54">
        <f>O478</f>
        <v/>
      </c>
      <c r="M479" s="45" t="n"/>
      <c r="N479" s="45" t="n"/>
      <c r="O479" s="54">
        <f>L479+N(M479)-N(N479)</f>
        <v/>
      </c>
      <c r="P479" s="54">
        <f>S478</f>
        <v/>
      </c>
      <c r="Q479" s="45" t="n"/>
      <c r="R479" s="45" t="n"/>
      <c r="S479" s="54">
        <f>P479+N(Q479)-N(R479)</f>
        <v/>
      </c>
      <c r="T479" s="54">
        <f>W478</f>
        <v/>
      </c>
      <c r="U479" s="45" t="n"/>
      <c r="V479" s="45" t="n"/>
      <c r="W479" s="54">
        <f>T479+N(U479)-N(V479)</f>
        <v/>
      </c>
      <c r="X479" s="54">
        <f>AA478</f>
        <v/>
      </c>
      <c r="Y479" s="45" t="n"/>
      <c r="Z479" s="45" t="n"/>
      <c r="AA479" s="54">
        <f>X479+N(Y479)-N(Z479)</f>
        <v/>
      </c>
      <c r="AB479" s="54">
        <f>AE478</f>
        <v/>
      </c>
      <c r="AC479" s="45" t="n"/>
      <c r="AD479" s="45" t="n"/>
      <c r="AE479" s="54">
        <f>AB479+N(AC479)-N(AD479)</f>
        <v/>
      </c>
      <c r="AF479" s="20">
        <f>IF(ABS((D479+H479+L479+P479+T479+X479+AB479)+(N(E479)+N(I479)+N(M479)+N(Q479)+N(U479)+N(Y479)+N(AC479))-(N(F479)+N(J479)+N(N479)+N(R479)+N(V479)+N(Z479)+N(AD479))-(G479+K479+O479+S479+W479+AA479+AE479))&lt;0.0001,"OK","ОШИБКА")</f>
        <v/>
      </c>
    </row>
    <row r="480">
      <c r="A480" s="42" t="n">
        <v>46699</v>
      </c>
      <c r="B480" s="37" t="inlineStr">
        <is>
          <t>ПН</t>
        </is>
      </c>
      <c r="C480" s="11" t="n"/>
      <c r="D480" s="54">
        <f>G479</f>
        <v/>
      </c>
      <c r="E480" s="45" t="n"/>
      <c r="F480" s="45" t="n"/>
      <c r="G480" s="54">
        <f>D480+N(E480)-N(F480)</f>
        <v/>
      </c>
      <c r="H480" s="54">
        <f>K479</f>
        <v/>
      </c>
      <c r="I480" s="45" t="n"/>
      <c r="J480" s="45" t="n"/>
      <c r="K480" s="54">
        <f>H480+N(I480)-N(J480)</f>
        <v/>
      </c>
      <c r="L480" s="54">
        <f>O479</f>
        <v/>
      </c>
      <c r="M480" s="45" t="n"/>
      <c r="N480" s="45" t="n"/>
      <c r="O480" s="54">
        <f>L480+N(M480)-N(N480)</f>
        <v/>
      </c>
      <c r="P480" s="54">
        <f>S479</f>
        <v/>
      </c>
      <c r="Q480" s="45" t="n"/>
      <c r="R480" s="45" t="n"/>
      <c r="S480" s="54">
        <f>P480+N(Q480)-N(R480)</f>
        <v/>
      </c>
      <c r="T480" s="54">
        <f>W479</f>
        <v/>
      </c>
      <c r="U480" s="45" t="n"/>
      <c r="V480" s="45" t="n"/>
      <c r="W480" s="54">
        <f>T480+N(U480)-N(V480)</f>
        <v/>
      </c>
      <c r="X480" s="54">
        <f>AA479</f>
        <v/>
      </c>
      <c r="Y480" s="45" t="n"/>
      <c r="Z480" s="45" t="n"/>
      <c r="AA480" s="54">
        <f>X480+N(Y480)-N(Z480)</f>
        <v/>
      </c>
      <c r="AB480" s="54">
        <f>AE479</f>
        <v/>
      </c>
      <c r="AC480" s="45" t="n"/>
      <c r="AD480" s="45" t="n"/>
      <c r="AE480" s="54">
        <f>AB480+N(AC480)-N(AD480)</f>
        <v/>
      </c>
      <c r="AF480" s="20">
        <f>IF(ABS((D480+H480+L480+P480+T480+X480+AB480)+(N(E480)+N(I480)+N(M480)+N(Q480)+N(U480)+N(Y480)+N(AC480))-(N(F480)+N(J480)+N(N480)+N(R480)+N(V480)+N(Z480)+N(AD480))-(G480+K480+O480+S480+W480+AA480+AE480))&lt;0.0001,"OK","ОШИБКА")</f>
        <v/>
      </c>
    </row>
    <row r="481">
      <c r="A481" s="42" t="n">
        <v>46700</v>
      </c>
      <c r="B481" s="37" t="inlineStr">
        <is>
          <t>ВТ</t>
        </is>
      </c>
      <c r="C481" s="11" t="n"/>
      <c r="D481" s="54">
        <f>G480</f>
        <v/>
      </c>
      <c r="E481" s="45" t="n"/>
      <c r="F481" s="45" t="n"/>
      <c r="G481" s="54">
        <f>D481+N(E481)-N(F481)</f>
        <v/>
      </c>
      <c r="H481" s="54">
        <f>K480</f>
        <v/>
      </c>
      <c r="I481" s="45" t="n"/>
      <c r="J481" s="45" t="n"/>
      <c r="K481" s="54">
        <f>H481+N(I481)-N(J481)</f>
        <v/>
      </c>
      <c r="L481" s="54">
        <f>O480</f>
        <v/>
      </c>
      <c r="M481" s="45" t="n"/>
      <c r="N481" s="45" t="n"/>
      <c r="O481" s="54">
        <f>L481+N(M481)-N(N481)</f>
        <v/>
      </c>
      <c r="P481" s="54">
        <f>S480</f>
        <v/>
      </c>
      <c r="Q481" s="45" t="n"/>
      <c r="R481" s="45" t="n"/>
      <c r="S481" s="54">
        <f>P481+N(Q481)-N(R481)</f>
        <v/>
      </c>
      <c r="T481" s="54">
        <f>W480</f>
        <v/>
      </c>
      <c r="U481" s="45" t="n"/>
      <c r="V481" s="45" t="n"/>
      <c r="W481" s="54">
        <f>T481+N(U481)-N(V481)</f>
        <v/>
      </c>
      <c r="X481" s="54">
        <f>AA480</f>
        <v/>
      </c>
      <c r="Y481" s="45" t="n"/>
      <c r="Z481" s="45" t="n"/>
      <c r="AA481" s="54">
        <f>X481+N(Y481)-N(Z481)</f>
        <v/>
      </c>
      <c r="AB481" s="54">
        <f>AE480</f>
        <v/>
      </c>
      <c r="AC481" s="45" t="n"/>
      <c r="AD481" s="45" t="n"/>
      <c r="AE481" s="54">
        <f>AB481+N(AC481)-N(AD481)</f>
        <v/>
      </c>
      <c r="AF481" s="20">
        <f>IF(ABS((D481+H481+L481+P481+T481+X481+AB481)+(N(E481)+N(I481)+N(M481)+N(Q481)+N(U481)+N(Y481)+N(AC481))-(N(F481)+N(J481)+N(N481)+N(R481)+N(V481)+N(Z481)+N(AD481))-(G481+K481+O481+S481+W481+AA481+AE481))&lt;0.0001,"OK","ОШИБКА")</f>
        <v/>
      </c>
    </row>
    <row r="482">
      <c r="A482" s="42" t="n">
        <v>46701</v>
      </c>
      <c r="B482" s="37" t="inlineStr">
        <is>
          <t>СР</t>
        </is>
      </c>
      <c r="C482" s="11" t="n"/>
      <c r="D482" s="54">
        <f>G481</f>
        <v/>
      </c>
      <c r="E482" s="45" t="n"/>
      <c r="F482" s="45" t="n"/>
      <c r="G482" s="54">
        <f>D482+N(E482)-N(F482)</f>
        <v/>
      </c>
      <c r="H482" s="54">
        <f>K481</f>
        <v/>
      </c>
      <c r="I482" s="45" t="n"/>
      <c r="J482" s="45" t="n"/>
      <c r="K482" s="54">
        <f>H482+N(I482)-N(J482)</f>
        <v/>
      </c>
      <c r="L482" s="54">
        <f>O481</f>
        <v/>
      </c>
      <c r="M482" s="45" t="n"/>
      <c r="N482" s="45" t="n"/>
      <c r="O482" s="54">
        <f>L482+N(M482)-N(N482)</f>
        <v/>
      </c>
      <c r="P482" s="54">
        <f>S481</f>
        <v/>
      </c>
      <c r="Q482" s="45" t="n"/>
      <c r="R482" s="45" t="n"/>
      <c r="S482" s="54">
        <f>P482+N(Q482)-N(R482)</f>
        <v/>
      </c>
      <c r="T482" s="54">
        <f>W481</f>
        <v/>
      </c>
      <c r="U482" s="45" t="n"/>
      <c r="V482" s="45" t="n"/>
      <c r="W482" s="54">
        <f>T482+N(U482)-N(V482)</f>
        <v/>
      </c>
      <c r="X482" s="54">
        <f>AA481</f>
        <v/>
      </c>
      <c r="Y482" s="45" t="n"/>
      <c r="Z482" s="45" t="n"/>
      <c r="AA482" s="54">
        <f>X482+N(Y482)-N(Z482)</f>
        <v/>
      </c>
      <c r="AB482" s="54">
        <f>AE481</f>
        <v/>
      </c>
      <c r="AC482" s="45" t="n"/>
      <c r="AD482" s="45" t="n"/>
      <c r="AE482" s="54">
        <f>AB482+N(AC482)-N(AD482)</f>
        <v/>
      </c>
      <c r="AF482" s="20">
        <f>IF(ABS((D482+H482+L482+P482+T482+X482+AB482)+(N(E482)+N(I482)+N(M482)+N(Q482)+N(U482)+N(Y482)+N(AC482))-(N(F482)+N(J482)+N(N482)+N(R482)+N(V482)+N(Z482)+N(AD482))-(G482+K482+O482+S482+W482+AA482+AE482))&lt;0.0001,"OK","ОШИБКА")</f>
        <v/>
      </c>
    </row>
    <row r="483">
      <c r="A483" s="42" t="n">
        <v>46702</v>
      </c>
      <c r="B483" s="37" t="inlineStr">
        <is>
          <t>ЧТ</t>
        </is>
      </c>
      <c r="C483" s="11" t="n"/>
      <c r="D483" s="54">
        <f>G482</f>
        <v/>
      </c>
      <c r="E483" s="45" t="n"/>
      <c r="F483" s="45" t="n"/>
      <c r="G483" s="54">
        <f>D483+N(E483)-N(F483)</f>
        <v/>
      </c>
      <c r="H483" s="54">
        <f>K482</f>
        <v/>
      </c>
      <c r="I483" s="45" t="n"/>
      <c r="J483" s="45" t="n"/>
      <c r="K483" s="54">
        <f>H483+N(I483)-N(J483)</f>
        <v/>
      </c>
      <c r="L483" s="54">
        <f>O482</f>
        <v/>
      </c>
      <c r="M483" s="45" t="n"/>
      <c r="N483" s="45" t="n"/>
      <c r="O483" s="54">
        <f>L483+N(M483)-N(N483)</f>
        <v/>
      </c>
      <c r="P483" s="54">
        <f>S482</f>
        <v/>
      </c>
      <c r="Q483" s="45" t="n"/>
      <c r="R483" s="45" t="n"/>
      <c r="S483" s="54">
        <f>P483+N(Q483)-N(R483)</f>
        <v/>
      </c>
      <c r="T483" s="54">
        <f>W482</f>
        <v/>
      </c>
      <c r="U483" s="45" t="n"/>
      <c r="V483" s="45" t="n"/>
      <c r="W483" s="54">
        <f>T483+N(U483)-N(V483)</f>
        <v/>
      </c>
      <c r="X483" s="54">
        <f>AA482</f>
        <v/>
      </c>
      <c r="Y483" s="45" t="n"/>
      <c r="Z483" s="45" t="n"/>
      <c r="AA483" s="54">
        <f>X483+N(Y483)-N(Z483)</f>
        <v/>
      </c>
      <c r="AB483" s="54">
        <f>AE482</f>
        <v/>
      </c>
      <c r="AC483" s="45" t="n"/>
      <c r="AD483" s="45" t="n"/>
      <c r="AE483" s="54">
        <f>AB483+N(AC483)-N(AD483)</f>
        <v/>
      </c>
      <c r="AF483" s="20">
        <f>IF(ABS((D483+H483+L483+P483+T483+X483+AB483)+(N(E483)+N(I483)+N(M483)+N(Q483)+N(U483)+N(Y483)+N(AC483))-(N(F483)+N(J483)+N(N483)+N(R483)+N(V483)+N(Z483)+N(AD483))-(G483+K483+O483+S483+W483+AA483+AE483))&lt;0.0001,"OK","ОШИБКА")</f>
        <v/>
      </c>
    </row>
    <row r="484">
      <c r="A484" s="42" t="n">
        <v>46703</v>
      </c>
      <c r="B484" s="37" t="inlineStr">
        <is>
          <t>ПТ</t>
        </is>
      </c>
      <c r="C484" s="11" t="n"/>
      <c r="D484" s="54">
        <f>G483</f>
        <v/>
      </c>
      <c r="E484" s="45" t="n"/>
      <c r="F484" s="45" t="n"/>
      <c r="G484" s="54">
        <f>D484+N(E484)-N(F484)</f>
        <v/>
      </c>
      <c r="H484" s="54">
        <f>K483</f>
        <v/>
      </c>
      <c r="I484" s="45" t="n"/>
      <c r="J484" s="45" t="n"/>
      <c r="K484" s="54">
        <f>H484+N(I484)-N(J484)</f>
        <v/>
      </c>
      <c r="L484" s="54">
        <f>O483</f>
        <v/>
      </c>
      <c r="M484" s="45" t="n"/>
      <c r="N484" s="45" t="n"/>
      <c r="O484" s="54">
        <f>L484+N(M484)-N(N484)</f>
        <v/>
      </c>
      <c r="P484" s="54">
        <f>S483</f>
        <v/>
      </c>
      <c r="Q484" s="45" t="n"/>
      <c r="R484" s="45" t="n"/>
      <c r="S484" s="54">
        <f>P484+N(Q484)-N(R484)</f>
        <v/>
      </c>
      <c r="T484" s="54">
        <f>W483</f>
        <v/>
      </c>
      <c r="U484" s="45" t="n"/>
      <c r="V484" s="45" t="n"/>
      <c r="W484" s="54">
        <f>T484+N(U484)-N(V484)</f>
        <v/>
      </c>
      <c r="X484" s="54">
        <f>AA483</f>
        <v/>
      </c>
      <c r="Y484" s="45" t="n"/>
      <c r="Z484" s="45" t="n"/>
      <c r="AA484" s="54">
        <f>X484+N(Y484)-N(Z484)</f>
        <v/>
      </c>
      <c r="AB484" s="54">
        <f>AE483</f>
        <v/>
      </c>
      <c r="AC484" s="45" t="n"/>
      <c r="AD484" s="45" t="n"/>
      <c r="AE484" s="54">
        <f>AB484+N(AC484)-N(AD484)</f>
        <v/>
      </c>
      <c r="AF484" s="20">
        <f>IF(ABS((D484+H484+L484+P484+T484+X484+AB484)+(N(E484)+N(I484)+N(M484)+N(Q484)+N(U484)+N(Y484)+N(AC484))-(N(F484)+N(J484)+N(N484)+N(R484)+N(V484)+N(Z484)+N(AD484))-(G484+K484+O484+S484+W484+AA484+AE484))&lt;0.0001,"OK","ОШИБКА")</f>
        <v/>
      </c>
    </row>
    <row r="485">
      <c r="A485" s="42" t="n">
        <v>46704</v>
      </c>
      <c r="B485" s="37" t="inlineStr">
        <is>
          <t>СБ</t>
        </is>
      </c>
      <c r="C485" s="11" t="n"/>
      <c r="D485" s="54">
        <f>G484</f>
        <v/>
      </c>
      <c r="E485" s="45" t="n"/>
      <c r="F485" s="45" t="n"/>
      <c r="G485" s="54">
        <f>D485+N(E485)-N(F485)</f>
        <v/>
      </c>
      <c r="H485" s="54">
        <f>K484</f>
        <v/>
      </c>
      <c r="I485" s="45" t="n"/>
      <c r="J485" s="45" t="n"/>
      <c r="K485" s="54">
        <f>H485+N(I485)-N(J485)</f>
        <v/>
      </c>
      <c r="L485" s="54">
        <f>O484</f>
        <v/>
      </c>
      <c r="M485" s="45" t="n"/>
      <c r="N485" s="45" t="n"/>
      <c r="O485" s="54">
        <f>L485+N(M485)-N(N485)</f>
        <v/>
      </c>
      <c r="P485" s="54">
        <f>S484</f>
        <v/>
      </c>
      <c r="Q485" s="45" t="n"/>
      <c r="R485" s="45" t="n"/>
      <c r="S485" s="54">
        <f>P485+N(Q485)-N(R485)</f>
        <v/>
      </c>
      <c r="T485" s="54">
        <f>W484</f>
        <v/>
      </c>
      <c r="U485" s="45" t="n"/>
      <c r="V485" s="45" t="n"/>
      <c r="W485" s="54">
        <f>T485+N(U485)-N(V485)</f>
        <v/>
      </c>
      <c r="X485" s="54">
        <f>AA484</f>
        <v/>
      </c>
      <c r="Y485" s="45" t="n"/>
      <c r="Z485" s="45" t="n"/>
      <c r="AA485" s="54">
        <f>X485+N(Y485)-N(Z485)</f>
        <v/>
      </c>
      <c r="AB485" s="54">
        <f>AE484</f>
        <v/>
      </c>
      <c r="AC485" s="45" t="n"/>
      <c r="AD485" s="45" t="n"/>
      <c r="AE485" s="54">
        <f>AB485+N(AC485)-N(AD485)</f>
        <v/>
      </c>
      <c r="AF485" s="20">
        <f>IF(ABS((D485+H485+L485+P485+T485+X485+AB485)+(N(E485)+N(I485)+N(M485)+N(Q485)+N(U485)+N(Y485)+N(AC485))-(N(F485)+N(J485)+N(N485)+N(R485)+N(V485)+N(Z485)+N(AD485))-(G485+K485+O485+S485+W485+AA485+AE485))&lt;0.0001,"OK","ОШИБКА")</f>
        <v/>
      </c>
    </row>
    <row r="486">
      <c r="A486" s="42" t="n">
        <v>46705</v>
      </c>
      <c r="B486" s="37" t="inlineStr">
        <is>
          <t>ВС</t>
        </is>
      </c>
      <c r="C486" s="11" t="n"/>
      <c r="D486" s="54">
        <f>G485</f>
        <v/>
      </c>
      <c r="E486" s="45" t="n"/>
      <c r="F486" s="45" t="n"/>
      <c r="G486" s="54">
        <f>D486+N(E486)-N(F486)</f>
        <v/>
      </c>
      <c r="H486" s="54">
        <f>K485</f>
        <v/>
      </c>
      <c r="I486" s="45" t="n"/>
      <c r="J486" s="45" t="n"/>
      <c r="K486" s="54">
        <f>H486+N(I486)-N(J486)</f>
        <v/>
      </c>
      <c r="L486" s="54">
        <f>O485</f>
        <v/>
      </c>
      <c r="M486" s="45" t="n"/>
      <c r="N486" s="45" t="n"/>
      <c r="O486" s="54">
        <f>L486+N(M486)-N(N486)</f>
        <v/>
      </c>
      <c r="P486" s="54">
        <f>S485</f>
        <v/>
      </c>
      <c r="Q486" s="45" t="n"/>
      <c r="R486" s="45" t="n"/>
      <c r="S486" s="54">
        <f>P486+N(Q486)-N(R486)</f>
        <v/>
      </c>
      <c r="T486" s="54">
        <f>W485</f>
        <v/>
      </c>
      <c r="U486" s="45" t="n"/>
      <c r="V486" s="45" t="n"/>
      <c r="W486" s="54">
        <f>T486+N(U486)-N(V486)</f>
        <v/>
      </c>
      <c r="X486" s="54">
        <f>AA485</f>
        <v/>
      </c>
      <c r="Y486" s="45" t="n"/>
      <c r="Z486" s="45" t="n"/>
      <c r="AA486" s="54">
        <f>X486+N(Y486)-N(Z486)</f>
        <v/>
      </c>
      <c r="AB486" s="54">
        <f>AE485</f>
        <v/>
      </c>
      <c r="AC486" s="45" t="n"/>
      <c r="AD486" s="45" t="n"/>
      <c r="AE486" s="54">
        <f>AB486+N(AC486)-N(AD486)</f>
        <v/>
      </c>
      <c r="AF486" s="20">
        <f>IF(ABS((D486+H486+L486+P486+T486+X486+AB486)+(N(E486)+N(I486)+N(M486)+N(Q486)+N(U486)+N(Y486)+N(AC486))-(N(F486)+N(J486)+N(N486)+N(R486)+N(V486)+N(Z486)+N(AD486))-(G486+K486+O486+S486+W486+AA486+AE486))&lt;0.0001,"OK","ОШИБКА")</f>
        <v/>
      </c>
    </row>
    <row r="487">
      <c r="A487" s="42" t="n">
        <v>46706</v>
      </c>
      <c r="B487" s="37" t="inlineStr">
        <is>
          <t>ПН</t>
        </is>
      </c>
      <c r="C487" s="11" t="n"/>
      <c r="D487" s="54">
        <f>G486</f>
        <v/>
      </c>
      <c r="E487" s="45" t="n"/>
      <c r="F487" s="45" t="n"/>
      <c r="G487" s="54">
        <f>D487+N(E487)-N(F487)</f>
        <v/>
      </c>
      <c r="H487" s="54">
        <f>K486</f>
        <v/>
      </c>
      <c r="I487" s="45" t="n"/>
      <c r="J487" s="45" t="n"/>
      <c r="K487" s="54">
        <f>H487+N(I487)-N(J487)</f>
        <v/>
      </c>
      <c r="L487" s="54">
        <f>O486</f>
        <v/>
      </c>
      <c r="M487" s="45" t="n"/>
      <c r="N487" s="45" t="n"/>
      <c r="O487" s="54">
        <f>L487+N(M487)-N(N487)</f>
        <v/>
      </c>
      <c r="P487" s="54">
        <f>S486</f>
        <v/>
      </c>
      <c r="Q487" s="45" t="n"/>
      <c r="R487" s="45" t="n"/>
      <c r="S487" s="54">
        <f>P487+N(Q487)-N(R487)</f>
        <v/>
      </c>
      <c r="T487" s="54">
        <f>W486</f>
        <v/>
      </c>
      <c r="U487" s="45" t="n"/>
      <c r="V487" s="45" t="n"/>
      <c r="W487" s="54">
        <f>T487+N(U487)-N(V487)</f>
        <v/>
      </c>
      <c r="X487" s="54">
        <f>AA486</f>
        <v/>
      </c>
      <c r="Y487" s="45" t="n"/>
      <c r="Z487" s="45" t="n"/>
      <c r="AA487" s="54">
        <f>X487+N(Y487)-N(Z487)</f>
        <v/>
      </c>
      <c r="AB487" s="54">
        <f>AE486</f>
        <v/>
      </c>
      <c r="AC487" s="45" t="n"/>
      <c r="AD487" s="45" t="n"/>
      <c r="AE487" s="54">
        <f>AB487+N(AC487)-N(AD487)</f>
        <v/>
      </c>
      <c r="AF487" s="20">
        <f>IF(ABS((D487+H487+L487+P487+T487+X487+AB487)+(N(E487)+N(I487)+N(M487)+N(Q487)+N(U487)+N(Y487)+N(AC487))-(N(F487)+N(J487)+N(N487)+N(R487)+N(V487)+N(Z487)+N(AD487))-(G487+K487+O487+S487+W487+AA487+AE487))&lt;0.0001,"OK","ОШИБКА")</f>
        <v/>
      </c>
    </row>
    <row r="488">
      <c r="A488" s="42" t="n">
        <v>46707</v>
      </c>
      <c r="B488" s="37" t="inlineStr">
        <is>
          <t>ВТ</t>
        </is>
      </c>
      <c r="C488" s="11" t="n"/>
      <c r="D488" s="54">
        <f>G487</f>
        <v/>
      </c>
      <c r="E488" s="45" t="n"/>
      <c r="F488" s="45" t="n"/>
      <c r="G488" s="54">
        <f>D488+N(E488)-N(F488)</f>
        <v/>
      </c>
      <c r="H488" s="54">
        <f>K487</f>
        <v/>
      </c>
      <c r="I488" s="45" t="n"/>
      <c r="J488" s="45" t="n"/>
      <c r="K488" s="54">
        <f>H488+N(I488)-N(J488)</f>
        <v/>
      </c>
      <c r="L488" s="54">
        <f>O487</f>
        <v/>
      </c>
      <c r="M488" s="45" t="n"/>
      <c r="N488" s="45" t="n"/>
      <c r="O488" s="54">
        <f>L488+N(M488)-N(N488)</f>
        <v/>
      </c>
      <c r="P488" s="54">
        <f>S487</f>
        <v/>
      </c>
      <c r="Q488" s="45" t="n"/>
      <c r="R488" s="45" t="n"/>
      <c r="S488" s="54">
        <f>P488+N(Q488)-N(R488)</f>
        <v/>
      </c>
      <c r="T488" s="54">
        <f>W487</f>
        <v/>
      </c>
      <c r="U488" s="45" t="n"/>
      <c r="V488" s="45" t="n"/>
      <c r="W488" s="54">
        <f>T488+N(U488)-N(V488)</f>
        <v/>
      </c>
      <c r="X488" s="54">
        <f>AA487</f>
        <v/>
      </c>
      <c r="Y488" s="45" t="n"/>
      <c r="Z488" s="45" t="n"/>
      <c r="AA488" s="54">
        <f>X488+N(Y488)-N(Z488)</f>
        <v/>
      </c>
      <c r="AB488" s="54">
        <f>AE487</f>
        <v/>
      </c>
      <c r="AC488" s="45" t="n"/>
      <c r="AD488" s="45" t="n"/>
      <c r="AE488" s="54">
        <f>AB488+N(AC488)-N(AD488)</f>
        <v/>
      </c>
      <c r="AF488" s="20">
        <f>IF(ABS((D488+H488+L488+P488+T488+X488+AB488)+(N(E488)+N(I488)+N(M488)+N(Q488)+N(U488)+N(Y488)+N(AC488))-(N(F488)+N(J488)+N(N488)+N(R488)+N(V488)+N(Z488)+N(AD488))-(G488+K488+O488+S488+W488+AA488+AE488))&lt;0.0001,"OK","ОШИБКА")</f>
        <v/>
      </c>
    </row>
    <row r="489">
      <c r="A489" s="42" t="n">
        <v>46708</v>
      </c>
      <c r="B489" s="37" t="inlineStr">
        <is>
          <t>СР</t>
        </is>
      </c>
      <c r="C489" s="11" t="n"/>
      <c r="D489" s="54">
        <f>G488</f>
        <v/>
      </c>
      <c r="E489" s="45" t="n"/>
      <c r="F489" s="45" t="n"/>
      <c r="G489" s="54">
        <f>D489+N(E489)-N(F489)</f>
        <v/>
      </c>
      <c r="H489" s="54">
        <f>K488</f>
        <v/>
      </c>
      <c r="I489" s="45" t="n"/>
      <c r="J489" s="45" t="n"/>
      <c r="K489" s="54">
        <f>H489+N(I489)-N(J489)</f>
        <v/>
      </c>
      <c r="L489" s="54">
        <f>O488</f>
        <v/>
      </c>
      <c r="M489" s="45" t="n"/>
      <c r="N489" s="45" t="n"/>
      <c r="O489" s="54">
        <f>L489+N(M489)-N(N489)</f>
        <v/>
      </c>
      <c r="P489" s="54">
        <f>S488</f>
        <v/>
      </c>
      <c r="Q489" s="45" t="n"/>
      <c r="R489" s="45" t="n"/>
      <c r="S489" s="54">
        <f>P489+N(Q489)-N(R489)</f>
        <v/>
      </c>
      <c r="T489" s="54">
        <f>W488</f>
        <v/>
      </c>
      <c r="U489" s="45" t="n"/>
      <c r="V489" s="45" t="n"/>
      <c r="W489" s="54">
        <f>T489+N(U489)-N(V489)</f>
        <v/>
      </c>
      <c r="X489" s="54">
        <f>AA488</f>
        <v/>
      </c>
      <c r="Y489" s="45" t="n"/>
      <c r="Z489" s="45" t="n"/>
      <c r="AA489" s="54">
        <f>X489+N(Y489)-N(Z489)</f>
        <v/>
      </c>
      <c r="AB489" s="54">
        <f>AE488</f>
        <v/>
      </c>
      <c r="AC489" s="45" t="n"/>
      <c r="AD489" s="45" t="n"/>
      <c r="AE489" s="54">
        <f>AB489+N(AC489)-N(AD489)</f>
        <v/>
      </c>
      <c r="AF489" s="20">
        <f>IF(ABS((D489+H489+L489+P489+T489+X489+AB489)+(N(E489)+N(I489)+N(M489)+N(Q489)+N(U489)+N(Y489)+N(AC489))-(N(F489)+N(J489)+N(N489)+N(R489)+N(V489)+N(Z489)+N(AD489))-(G489+K489+O489+S489+W489+AA489+AE489))&lt;0.0001,"OK","ОШИБКА")</f>
        <v/>
      </c>
    </row>
    <row r="490">
      <c r="A490" s="42" t="n">
        <v>46709</v>
      </c>
      <c r="B490" s="37" t="inlineStr">
        <is>
          <t>ЧТ</t>
        </is>
      </c>
      <c r="C490" s="11" t="n"/>
      <c r="D490" s="54">
        <f>G489</f>
        <v/>
      </c>
      <c r="E490" s="45" t="n"/>
      <c r="F490" s="45" t="n"/>
      <c r="G490" s="54">
        <f>D490+N(E490)-N(F490)</f>
        <v/>
      </c>
      <c r="H490" s="54">
        <f>K489</f>
        <v/>
      </c>
      <c r="I490" s="45" t="n"/>
      <c r="J490" s="45" t="n"/>
      <c r="K490" s="54">
        <f>H490+N(I490)-N(J490)</f>
        <v/>
      </c>
      <c r="L490" s="54">
        <f>O489</f>
        <v/>
      </c>
      <c r="M490" s="45" t="n"/>
      <c r="N490" s="45" t="n"/>
      <c r="O490" s="54">
        <f>L490+N(M490)-N(N490)</f>
        <v/>
      </c>
      <c r="P490" s="54">
        <f>S489</f>
        <v/>
      </c>
      <c r="Q490" s="45" t="n"/>
      <c r="R490" s="45" t="n"/>
      <c r="S490" s="54">
        <f>P490+N(Q490)-N(R490)</f>
        <v/>
      </c>
      <c r="T490" s="54">
        <f>W489</f>
        <v/>
      </c>
      <c r="U490" s="45" t="n"/>
      <c r="V490" s="45" t="n"/>
      <c r="W490" s="54">
        <f>T490+N(U490)-N(V490)</f>
        <v/>
      </c>
      <c r="X490" s="54">
        <f>AA489</f>
        <v/>
      </c>
      <c r="Y490" s="45" t="n"/>
      <c r="Z490" s="45" t="n"/>
      <c r="AA490" s="54">
        <f>X490+N(Y490)-N(Z490)</f>
        <v/>
      </c>
      <c r="AB490" s="54">
        <f>AE489</f>
        <v/>
      </c>
      <c r="AC490" s="45" t="n"/>
      <c r="AD490" s="45" t="n"/>
      <c r="AE490" s="54">
        <f>AB490+N(AC490)-N(AD490)</f>
        <v/>
      </c>
      <c r="AF490" s="20">
        <f>IF(ABS((D490+H490+L490+P490+T490+X490+AB490)+(N(E490)+N(I490)+N(M490)+N(Q490)+N(U490)+N(Y490)+N(AC490))-(N(F490)+N(J490)+N(N490)+N(R490)+N(V490)+N(Z490)+N(AD490))-(G490+K490+O490+S490+W490+AA490+AE490))&lt;0.0001,"OK","ОШИБКА")</f>
        <v/>
      </c>
    </row>
    <row r="491">
      <c r="A491" s="42" t="n">
        <v>46710</v>
      </c>
      <c r="B491" s="37" t="inlineStr">
        <is>
          <t>ПТ</t>
        </is>
      </c>
      <c r="C491" s="11" t="n"/>
      <c r="D491" s="54">
        <f>G490</f>
        <v/>
      </c>
      <c r="E491" s="45" t="n"/>
      <c r="F491" s="45" t="n"/>
      <c r="G491" s="54">
        <f>D491+N(E491)-N(F491)</f>
        <v/>
      </c>
      <c r="H491" s="54">
        <f>K490</f>
        <v/>
      </c>
      <c r="I491" s="45" t="n"/>
      <c r="J491" s="45" t="n"/>
      <c r="K491" s="54">
        <f>H491+N(I491)-N(J491)</f>
        <v/>
      </c>
      <c r="L491" s="54">
        <f>O490</f>
        <v/>
      </c>
      <c r="M491" s="45" t="n"/>
      <c r="N491" s="45" t="n"/>
      <c r="O491" s="54">
        <f>L491+N(M491)-N(N491)</f>
        <v/>
      </c>
      <c r="P491" s="54">
        <f>S490</f>
        <v/>
      </c>
      <c r="Q491" s="45" t="n"/>
      <c r="R491" s="45" t="n"/>
      <c r="S491" s="54">
        <f>P491+N(Q491)-N(R491)</f>
        <v/>
      </c>
      <c r="T491" s="54">
        <f>W490</f>
        <v/>
      </c>
      <c r="U491" s="45" t="n"/>
      <c r="V491" s="45" t="n"/>
      <c r="W491" s="54">
        <f>T491+N(U491)-N(V491)</f>
        <v/>
      </c>
      <c r="X491" s="54">
        <f>AA490</f>
        <v/>
      </c>
      <c r="Y491" s="45" t="n"/>
      <c r="Z491" s="45" t="n"/>
      <c r="AA491" s="54">
        <f>X491+N(Y491)-N(Z491)</f>
        <v/>
      </c>
      <c r="AB491" s="54">
        <f>AE490</f>
        <v/>
      </c>
      <c r="AC491" s="45" t="n"/>
      <c r="AD491" s="45" t="n"/>
      <c r="AE491" s="54">
        <f>AB491+N(AC491)-N(AD491)</f>
        <v/>
      </c>
      <c r="AF491" s="20">
        <f>IF(ABS((D491+H491+L491+P491+T491+X491+AB491)+(N(E491)+N(I491)+N(M491)+N(Q491)+N(U491)+N(Y491)+N(AC491))-(N(F491)+N(J491)+N(N491)+N(R491)+N(V491)+N(Z491)+N(AD491))-(G491+K491+O491+S491+W491+AA491+AE491))&lt;0.0001,"OK","ОШИБКА")</f>
        <v/>
      </c>
    </row>
    <row r="492">
      <c r="A492" s="42" t="n">
        <v>46711</v>
      </c>
      <c r="B492" s="37" t="inlineStr">
        <is>
          <t>СБ</t>
        </is>
      </c>
      <c r="C492" s="11" t="n"/>
      <c r="D492" s="54">
        <f>G491</f>
        <v/>
      </c>
      <c r="E492" s="45" t="n"/>
      <c r="F492" s="45" t="n"/>
      <c r="G492" s="54">
        <f>D492+N(E492)-N(F492)</f>
        <v/>
      </c>
      <c r="H492" s="54">
        <f>K491</f>
        <v/>
      </c>
      <c r="I492" s="45" t="n"/>
      <c r="J492" s="45" t="n"/>
      <c r="K492" s="54">
        <f>H492+N(I492)-N(J492)</f>
        <v/>
      </c>
      <c r="L492" s="54">
        <f>O491</f>
        <v/>
      </c>
      <c r="M492" s="45" t="n"/>
      <c r="N492" s="45" t="n"/>
      <c r="O492" s="54">
        <f>L492+N(M492)-N(N492)</f>
        <v/>
      </c>
      <c r="P492" s="54">
        <f>S491</f>
        <v/>
      </c>
      <c r="Q492" s="45" t="n"/>
      <c r="R492" s="45" t="n"/>
      <c r="S492" s="54">
        <f>P492+N(Q492)-N(R492)</f>
        <v/>
      </c>
      <c r="T492" s="54">
        <f>W491</f>
        <v/>
      </c>
      <c r="U492" s="45" t="n"/>
      <c r="V492" s="45" t="n"/>
      <c r="W492" s="54">
        <f>T492+N(U492)-N(V492)</f>
        <v/>
      </c>
      <c r="X492" s="54">
        <f>AA491</f>
        <v/>
      </c>
      <c r="Y492" s="45" t="n"/>
      <c r="Z492" s="45" t="n"/>
      <c r="AA492" s="54">
        <f>X492+N(Y492)-N(Z492)</f>
        <v/>
      </c>
      <c r="AB492" s="54">
        <f>AE491</f>
        <v/>
      </c>
      <c r="AC492" s="45" t="n"/>
      <c r="AD492" s="45" t="n"/>
      <c r="AE492" s="54">
        <f>AB492+N(AC492)-N(AD492)</f>
        <v/>
      </c>
      <c r="AF492" s="20">
        <f>IF(ABS((D492+H492+L492+P492+T492+X492+AB492)+(N(E492)+N(I492)+N(M492)+N(Q492)+N(U492)+N(Y492)+N(AC492))-(N(F492)+N(J492)+N(N492)+N(R492)+N(V492)+N(Z492)+N(AD492))-(G492+K492+O492+S492+W492+AA492+AE492))&lt;0.0001,"OK","ОШИБКА")</f>
        <v/>
      </c>
    </row>
    <row r="493">
      <c r="A493" s="42" t="n">
        <v>46712</v>
      </c>
      <c r="B493" s="37" t="inlineStr">
        <is>
          <t>ВС</t>
        </is>
      </c>
      <c r="C493" s="11" t="n"/>
      <c r="D493" s="54">
        <f>G492</f>
        <v/>
      </c>
      <c r="E493" s="45" t="n"/>
      <c r="F493" s="45" t="n"/>
      <c r="G493" s="54">
        <f>D493+N(E493)-N(F493)</f>
        <v/>
      </c>
      <c r="H493" s="54">
        <f>K492</f>
        <v/>
      </c>
      <c r="I493" s="45" t="n"/>
      <c r="J493" s="45" t="n"/>
      <c r="K493" s="54">
        <f>H493+N(I493)-N(J493)</f>
        <v/>
      </c>
      <c r="L493" s="54">
        <f>O492</f>
        <v/>
      </c>
      <c r="M493" s="45" t="n"/>
      <c r="N493" s="45" t="n"/>
      <c r="O493" s="54">
        <f>L493+N(M493)-N(N493)</f>
        <v/>
      </c>
      <c r="P493" s="54">
        <f>S492</f>
        <v/>
      </c>
      <c r="Q493" s="45" t="n"/>
      <c r="R493" s="45" t="n"/>
      <c r="S493" s="54">
        <f>P493+N(Q493)-N(R493)</f>
        <v/>
      </c>
      <c r="T493" s="54">
        <f>W492</f>
        <v/>
      </c>
      <c r="U493" s="45" t="n"/>
      <c r="V493" s="45" t="n"/>
      <c r="W493" s="54">
        <f>T493+N(U493)-N(V493)</f>
        <v/>
      </c>
      <c r="X493" s="54">
        <f>AA492</f>
        <v/>
      </c>
      <c r="Y493" s="45" t="n"/>
      <c r="Z493" s="45" t="n"/>
      <c r="AA493" s="54">
        <f>X493+N(Y493)-N(Z493)</f>
        <v/>
      </c>
      <c r="AB493" s="54">
        <f>AE492</f>
        <v/>
      </c>
      <c r="AC493" s="45" t="n"/>
      <c r="AD493" s="45" t="n"/>
      <c r="AE493" s="54">
        <f>AB493+N(AC493)-N(AD493)</f>
        <v/>
      </c>
      <c r="AF493" s="20">
        <f>IF(ABS((D493+H493+L493+P493+T493+X493+AB493)+(N(E493)+N(I493)+N(M493)+N(Q493)+N(U493)+N(Y493)+N(AC493))-(N(F493)+N(J493)+N(N493)+N(R493)+N(V493)+N(Z493)+N(AD493))-(G493+K493+O493+S493+W493+AA493+AE493))&lt;0.0001,"OK","ОШИБКА")</f>
        <v/>
      </c>
    </row>
    <row r="494">
      <c r="A494" s="42" t="n">
        <v>46713</v>
      </c>
      <c r="B494" s="37" t="inlineStr">
        <is>
          <t>ПН</t>
        </is>
      </c>
      <c r="C494" s="11" t="n"/>
      <c r="D494" s="54">
        <f>G493</f>
        <v/>
      </c>
      <c r="E494" s="45" t="n"/>
      <c r="F494" s="45" t="n"/>
      <c r="G494" s="54">
        <f>D494+N(E494)-N(F494)</f>
        <v/>
      </c>
      <c r="H494" s="54">
        <f>K493</f>
        <v/>
      </c>
      <c r="I494" s="45" t="n"/>
      <c r="J494" s="45" t="n"/>
      <c r="K494" s="54">
        <f>H494+N(I494)-N(J494)</f>
        <v/>
      </c>
      <c r="L494" s="54">
        <f>O493</f>
        <v/>
      </c>
      <c r="M494" s="45" t="n"/>
      <c r="N494" s="45" t="n"/>
      <c r="O494" s="54">
        <f>L494+N(M494)-N(N494)</f>
        <v/>
      </c>
      <c r="P494" s="54">
        <f>S493</f>
        <v/>
      </c>
      <c r="Q494" s="45" t="n"/>
      <c r="R494" s="45" t="n"/>
      <c r="S494" s="54">
        <f>P494+N(Q494)-N(R494)</f>
        <v/>
      </c>
      <c r="T494" s="54">
        <f>W493</f>
        <v/>
      </c>
      <c r="U494" s="45" t="n"/>
      <c r="V494" s="45" t="n"/>
      <c r="W494" s="54">
        <f>T494+N(U494)-N(V494)</f>
        <v/>
      </c>
      <c r="X494" s="54">
        <f>AA493</f>
        <v/>
      </c>
      <c r="Y494" s="45" t="n"/>
      <c r="Z494" s="45" t="n"/>
      <c r="AA494" s="54">
        <f>X494+N(Y494)-N(Z494)</f>
        <v/>
      </c>
      <c r="AB494" s="54">
        <f>AE493</f>
        <v/>
      </c>
      <c r="AC494" s="45" t="n"/>
      <c r="AD494" s="45" t="n"/>
      <c r="AE494" s="54">
        <f>AB494+N(AC494)-N(AD494)</f>
        <v/>
      </c>
      <c r="AF494" s="20">
        <f>IF(ABS((D494+H494+L494+P494+T494+X494+AB494)+(N(E494)+N(I494)+N(M494)+N(Q494)+N(U494)+N(Y494)+N(AC494))-(N(F494)+N(J494)+N(N494)+N(R494)+N(V494)+N(Z494)+N(AD494))-(G494+K494+O494+S494+W494+AA494+AE494))&lt;0.0001,"OK","ОШИБКА")</f>
        <v/>
      </c>
    </row>
    <row r="495">
      <c r="A495" s="42" t="n">
        <v>46714</v>
      </c>
      <c r="B495" s="37" t="inlineStr">
        <is>
          <t>ВТ</t>
        </is>
      </c>
      <c r="C495" s="11" t="n"/>
      <c r="D495" s="54">
        <f>G494</f>
        <v/>
      </c>
      <c r="E495" s="45" t="n"/>
      <c r="F495" s="45" t="n"/>
      <c r="G495" s="54">
        <f>D495+N(E495)-N(F495)</f>
        <v/>
      </c>
      <c r="H495" s="54">
        <f>K494</f>
        <v/>
      </c>
      <c r="I495" s="45" t="n"/>
      <c r="J495" s="45" t="n"/>
      <c r="K495" s="54">
        <f>H495+N(I495)-N(J495)</f>
        <v/>
      </c>
      <c r="L495" s="54">
        <f>O494</f>
        <v/>
      </c>
      <c r="M495" s="45" t="n"/>
      <c r="N495" s="45" t="n"/>
      <c r="O495" s="54">
        <f>L495+N(M495)-N(N495)</f>
        <v/>
      </c>
      <c r="P495" s="54">
        <f>S494</f>
        <v/>
      </c>
      <c r="Q495" s="45" t="n"/>
      <c r="R495" s="45" t="n"/>
      <c r="S495" s="54">
        <f>P495+N(Q495)-N(R495)</f>
        <v/>
      </c>
      <c r="T495" s="54">
        <f>W494</f>
        <v/>
      </c>
      <c r="U495" s="45" t="n"/>
      <c r="V495" s="45" t="n"/>
      <c r="W495" s="54">
        <f>T495+N(U495)-N(V495)</f>
        <v/>
      </c>
      <c r="X495" s="54">
        <f>AA494</f>
        <v/>
      </c>
      <c r="Y495" s="45" t="n"/>
      <c r="Z495" s="45" t="n"/>
      <c r="AA495" s="54">
        <f>X495+N(Y495)-N(Z495)</f>
        <v/>
      </c>
      <c r="AB495" s="54">
        <f>AE494</f>
        <v/>
      </c>
      <c r="AC495" s="45" t="n"/>
      <c r="AD495" s="45" t="n"/>
      <c r="AE495" s="54">
        <f>AB495+N(AC495)-N(AD495)</f>
        <v/>
      </c>
      <c r="AF495" s="20">
        <f>IF(ABS((D495+H495+L495+P495+T495+X495+AB495)+(N(E495)+N(I495)+N(M495)+N(Q495)+N(U495)+N(Y495)+N(AC495))-(N(F495)+N(J495)+N(N495)+N(R495)+N(V495)+N(Z495)+N(AD495))-(G495+K495+O495+S495+W495+AA495+AE495))&lt;0.0001,"OK","ОШИБКА")</f>
        <v/>
      </c>
    </row>
    <row r="496">
      <c r="A496" s="42" t="n">
        <v>46715</v>
      </c>
      <c r="B496" s="37" t="inlineStr">
        <is>
          <t>СР</t>
        </is>
      </c>
      <c r="C496" s="11" t="n"/>
      <c r="D496" s="54">
        <f>G495</f>
        <v/>
      </c>
      <c r="E496" s="45" t="n"/>
      <c r="F496" s="45" t="n"/>
      <c r="G496" s="54">
        <f>D496+N(E496)-N(F496)</f>
        <v/>
      </c>
      <c r="H496" s="54">
        <f>K495</f>
        <v/>
      </c>
      <c r="I496" s="45" t="n"/>
      <c r="J496" s="45" t="n"/>
      <c r="K496" s="54">
        <f>H496+N(I496)-N(J496)</f>
        <v/>
      </c>
      <c r="L496" s="54">
        <f>O495</f>
        <v/>
      </c>
      <c r="M496" s="45" t="n"/>
      <c r="N496" s="45" t="n"/>
      <c r="O496" s="54">
        <f>L496+N(M496)-N(N496)</f>
        <v/>
      </c>
      <c r="P496" s="54">
        <f>S495</f>
        <v/>
      </c>
      <c r="Q496" s="45" t="n"/>
      <c r="R496" s="45" t="n"/>
      <c r="S496" s="54">
        <f>P496+N(Q496)-N(R496)</f>
        <v/>
      </c>
      <c r="T496" s="54">
        <f>W495</f>
        <v/>
      </c>
      <c r="U496" s="45" t="n"/>
      <c r="V496" s="45" t="n"/>
      <c r="W496" s="54">
        <f>T496+N(U496)-N(V496)</f>
        <v/>
      </c>
      <c r="X496" s="54">
        <f>AA495</f>
        <v/>
      </c>
      <c r="Y496" s="45" t="n"/>
      <c r="Z496" s="45" t="n"/>
      <c r="AA496" s="54">
        <f>X496+N(Y496)-N(Z496)</f>
        <v/>
      </c>
      <c r="AB496" s="54">
        <f>AE495</f>
        <v/>
      </c>
      <c r="AC496" s="45" t="n"/>
      <c r="AD496" s="45" t="n"/>
      <c r="AE496" s="54">
        <f>AB496+N(AC496)-N(AD496)</f>
        <v/>
      </c>
      <c r="AF496" s="20">
        <f>IF(ABS((D496+H496+L496+P496+T496+X496+AB496)+(N(E496)+N(I496)+N(M496)+N(Q496)+N(U496)+N(Y496)+N(AC496))-(N(F496)+N(J496)+N(N496)+N(R496)+N(V496)+N(Z496)+N(AD496))-(G496+K496+O496+S496+W496+AA496+AE496))&lt;0.0001,"OK","ОШИБКА")</f>
        <v/>
      </c>
    </row>
    <row r="497">
      <c r="A497" s="42" t="n">
        <v>46716</v>
      </c>
      <c r="B497" s="37" t="inlineStr">
        <is>
          <t>ЧТ</t>
        </is>
      </c>
      <c r="C497" s="11" t="n"/>
      <c r="D497" s="54">
        <f>G496</f>
        <v/>
      </c>
      <c r="E497" s="45" t="n"/>
      <c r="F497" s="45" t="n"/>
      <c r="G497" s="54">
        <f>D497+N(E497)-N(F497)</f>
        <v/>
      </c>
      <c r="H497" s="54">
        <f>K496</f>
        <v/>
      </c>
      <c r="I497" s="45" t="n"/>
      <c r="J497" s="45" t="n"/>
      <c r="K497" s="54">
        <f>H497+N(I497)-N(J497)</f>
        <v/>
      </c>
      <c r="L497" s="54">
        <f>O496</f>
        <v/>
      </c>
      <c r="M497" s="45" t="n"/>
      <c r="N497" s="45" t="n"/>
      <c r="O497" s="54">
        <f>L497+N(M497)-N(N497)</f>
        <v/>
      </c>
      <c r="P497" s="54">
        <f>S496</f>
        <v/>
      </c>
      <c r="Q497" s="45" t="n"/>
      <c r="R497" s="45" t="n"/>
      <c r="S497" s="54">
        <f>P497+N(Q497)-N(R497)</f>
        <v/>
      </c>
      <c r="T497" s="54">
        <f>W496</f>
        <v/>
      </c>
      <c r="U497" s="45" t="n"/>
      <c r="V497" s="45" t="n"/>
      <c r="W497" s="54">
        <f>T497+N(U497)-N(V497)</f>
        <v/>
      </c>
      <c r="X497" s="54">
        <f>AA496</f>
        <v/>
      </c>
      <c r="Y497" s="45" t="n"/>
      <c r="Z497" s="45" t="n"/>
      <c r="AA497" s="54">
        <f>X497+N(Y497)-N(Z497)</f>
        <v/>
      </c>
      <c r="AB497" s="54">
        <f>AE496</f>
        <v/>
      </c>
      <c r="AC497" s="45" t="n"/>
      <c r="AD497" s="45" t="n"/>
      <c r="AE497" s="54">
        <f>AB497+N(AC497)-N(AD497)</f>
        <v/>
      </c>
      <c r="AF497" s="20">
        <f>IF(ABS((D497+H497+L497+P497+T497+X497+AB497)+(N(E497)+N(I497)+N(M497)+N(Q497)+N(U497)+N(Y497)+N(AC497))-(N(F497)+N(J497)+N(N497)+N(R497)+N(V497)+N(Z497)+N(AD497))-(G497+K497+O497+S497+W497+AA497+AE497))&lt;0.0001,"OK","ОШИБКА")</f>
        <v/>
      </c>
    </row>
    <row r="498">
      <c r="A498" s="42" t="n">
        <v>46717</v>
      </c>
      <c r="B498" s="37" t="inlineStr">
        <is>
          <t>ПТ</t>
        </is>
      </c>
      <c r="C498" s="11" t="n"/>
      <c r="D498" s="54">
        <f>G497</f>
        <v/>
      </c>
      <c r="E498" s="45" t="n"/>
      <c r="F498" s="45" t="n"/>
      <c r="G498" s="54">
        <f>D498+N(E498)-N(F498)</f>
        <v/>
      </c>
      <c r="H498" s="54">
        <f>K497</f>
        <v/>
      </c>
      <c r="I498" s="45" t="n"/>
      <c r="J498" s="45" t="n"/>
      <c r="K498" s="54">
        <f>H498+N(I498)-N(J498)</f>
        <v/>
      </c>
      <c r="L498" s="54">
        <f>O497</f>
        <v/>
      </c>
      <c r="M498" s="45" t="n"/>
      <c r="N498" s="45" t="n"/>
      <c r="O498" s="54">
        <f>L498+N(M498)-N(N498)</f>
        <v/>
      </c>
      <c r="P498" s="54">
        <f>S497</f>
        <v/>
      </c>
      <c r="Q498" s="45" t="n"/>
      <c r="R498" s="45" t="n"/>
      <c r="S498" s="54">
        <f>P498+N(Q498)-N(R498)</f>
        <v/>
      </c>
      <c r="T498" s="54">
        <f>W497</f>
        <v/>
      </c>
      <c r="U498" s="45" t="n"/>
      <c r="V498" s="45" t="n"/>
      <c r="W498" s="54">
        <f>T498+N(U498)-N(V498)</f>
        <v/>
      </c>
      <c r="X498" s="54">
        <f>AA497</f>
        <v/>
      </c>
      <c r="Y498" s="45" t="n"/>
      <c r="Z498" s="45" t="n"/>
      <c r="AA498" s="54">
        <f>X498+N(Y498)-N(Z498)</f>
        <v/>
      </c>
      <c r="AB498" s="54">
        <f>AE497</f>
        <v/>
      </c>
      <c r="AC498" s="45" t="n"/>
      <c r="AD498" s="45" t="n"/>
      <c r="AE498" s="54">
        <f>AB498+N(AC498)-N(AD498)</f>
        <v/>
      </c>
      <c r="AF498" s="20">
        <f>IF(ABS((D498+H498+L498+P498+T498+X498+AB498)+(N(E498)+N(I498)+N(M498)+N(Q498)+N(U498)+N(Y498)+N(AC498))-(N(F498)+N(J498)+N(N498)+N(R498)+N(V498)+N(Z498)+N(AD498))-(G498+K498+O498+S498+W498+AA498+AE498))&lt;0.0001,"OK","ОШИБКА")</f>
        <v/>
      </c>
    </row>
    <row r="499">
      <c r="A499" s="42" t="n">
        <v>46718</v>
      </c>
      <c r="B499" s="37" t="inlineStr">
        <is>
          <t>СБ</t>
        </is>
      </c>
      <c r="C499" s="11" t="n"/>
      <c r="D499" s="54">
        <f>G498</f>
        <v/>
      </c>
      <c r="E499" s="45" t="n"/>
      <c r="F499" s="45" t="n"/>
      <c r="G499" s="54">
        <f>D499+N(E499)-N(F499)</f>
        <v/>
      </c>
      <c r="H499" s="54">
        <f>K498</f>
        <v/>
      </c>
      <c r="I499" s="45" t="n"/>
      <c r="J499" s="45" t="n"/>
      <c r="K499" s="54">
        <f>H499+N(I499)-N(J499)</f>
        <v/>
      </c>
      <c r="L499" s="54">
        <f>O498</f>
        <v/>
      </c>
      <c r="M499" s="45" t="n"/>
      <c r="N499" s="45" t="n"/>
      <c r="O499" s="54">
        <f>L499+N(M499)-N(N499)</f>
        <v/>
      </c>
      <c r="P499" s="54">
        <f>S498</f>
        <v/>
      </c>
      <c r="Q499" s="45" t="n"/>
      <c r="R499" s="45" t="n"/>
      <c r="S499" s="54">
        <f>P499+N(Q499)-N(R499)</f>
        <v/>
      </c>
      <c r="T499" s="54">
        <f>W498</f>
        <v/>
      </c>
      <c r="U499" s="45" t="n"/>
      <c r="V499" s="45" t="n"/>
      <c r="W499" s="54">
        <f>T499+N(U499)-N(V499)</f>
        <v/>
      </c>
      <c r="X499" s="54">
        <f>AA498</f>
        <v/>
      </c>
      <c r="Y499" s="45" t="n"/>
      <c r="Z499" s="45" t="n"/>
      <c r="AA499" s="54">
        <f>X499+N(Y499)-N(Z499)</f>
        <v/>
      </c>
      <c r="AB499" s="54">
        <f>AE498</f>
        <v/>
      </c>
      <c r="AC499" s="45" t="n"/>
      <c r="AD499" s="45" t="n"/>
      <c r="AE499" s="54">
        <f>AB499+N(AC499)-N(AD499)</f>
        <v/>
      </c>
      <c r="AF499" s="20">
        <f>IF(ABS((D499+H499+L499+P499+T499+X499+AB499)+(N(E499)+N(I499)+N(M499)+N(Q499)+N(U499)+N(Y499)+N(AC499))-(N(F499)+N(J499)+N(N499)+N(R499)+N(V499)+N(Z499)+N(AD499))-(G499+K499+O499+S499+W499+AA499+AE499))&lt;0.0001,"OK","ОШИБКА")</f>
        <v/>
      </c>
    </row>
    <row r="500">
      <c r="A500" s="42" t="n">
        <v>46719</v>
      </c>
      <c r="B500" s="37" t="inlineStr">
        <is>
          <t>ВС</t>
        </is>
      </c>
      <c r="C500" s="11" t="n"/>
      <c r="D500" s="54">
        <f>G499</f>
        <v/>
      </c>
      <c r="E500" s="45" t="n"/>
      <c r="F500" s="45" t="n"/>
      <c r="G500" s="54">
        <f>D500+N(E500)-N(F500)</f>
        <v/>
      </c>
      <c r="H500" s="54">
        <f>K499</f>
        <v/>
      </c>
      <c r="I500" s="45" t="n"/>
      <c r="J500" s="45" t="n"/>
      <c r="K500" s="54">
        <f>H500+N(I500)-N(J500)</f>
        <v/>
      </c>
      <c r="L500" s="54">
        <f>O499</f>
        <v/>
      </c>
      <c r="M500" s="45" t="n"/>
      <c r="N500" s="45" t="n"/>
      <c r="O500" s="54">
        <f>L500+N(M500)-N(N500)</f>
        <v/>
      </c>
      <c r="P500" s="54">
        <f>S499</f>
        <v/>
      </c>
      <c r="Q500" s="45" t="n"/>
      <c r="R500" s="45" t="n"/>
      <c r="S500" s="54">
        <f>P500+N(Q500)-N(R500)</f>
        <v/>
      </c>
      <c r="T500" s="54">
        <f>W499</f>
        <v/>
      </c>
      <c r="U500" s="45" t="n"/>
      <c r="V500" s="45" t="n"/>
      <c r="W500" s="54">
        <f>T500+N(U500)-N(V500)</f>
        <v/>
      </c>
      <c r="X500" s="54">
        <f>AA499</f>
        <v/>
      </c>
      <c r="Y500" s="45" t="n"/>
      <c r="Z500" s="45" t="n"/>
      <c r="AA500" s="54">
        <f>X500+N(Y500)-N(Z500)</f>
        <v/>
      </c>
      <c r="AB500" s="54">
        <f>AE499</f>
        <v/>
      </c>
      <c r="AC500" s="45" t="n"/>
      <c r="AD500" s="45" t="n"/>
      <c r="AE500" s="54">
        <f>AB500+N(AC500)-N(AD500)</f>
        <v/>
      </c>
      <c r="AF500" s="20">
        <f>IF(ABS((D500+H500+L500+P500+T500+X500+AB500)+(N(E500)+N(I500)+N(M500)+N(Q500)+N(U500)+N(Y500)+N(AC500))-(N(F500)+N(J500)+N(N500)+N(R500)+N(V500)+N(Z500)+N(AD500))-(G500+K500+O500+S500+W500+AA500+AE500))&lt;0.0001,"OK","ОШИБКА")</f>
        <v/>
      </c>
    </row>
    <row r="501">
      <c r="A501" s="42" t="n">
        <v>46720</v>
      </c>
      <c r="B501" s="37" t="inlineStr">
        <is>
          <t>ПН</t>
        </is>
      </c>
      <c r="C501" s="11" t="n"/>
      <c r="D501" s="54">
        <f>G500</f>
        <v/>
      </c>
      <c r="E501" s="45" t="n"/>
      <c r="F501" s="45" t="n"/>
      <c r="G501" s="54">
        <f>D501+N(E501)-N(F501)</f>
        <v/>
      </c>
      <c r="H501" s="54">
        <f>K500</f>
        <v/>
      </c>
      <c r="I501" s="45" t="n"/>
      <c r="J501" s="45" t="n"/>
      <c r="K501" s="54">
        <f>H501+N(I501)-N(J501)</f>
        <v/>
      </c>
      <c r="L501" s="54">
        <f>O500</f>
        <v/>
      </c>
      <c r="M501" s="45" t="n"/>
      <c r="N501" s="45" t="n"/>
      <c r="O501" s="54">
        <f>L501+N(M501)-N(N501)</f>
        <v/>
      </c>
      <c r="P501" s="54">
        <f>S500</f>
        <v/>
      </c>
      <c r="Q501" s="45" t="n"/>
      <c r="R501" s="45" t="n"/>
      <c r="S501" s="54">
        <f>P501+N(Q501)-N(R501)</f>
        <v/>
      </c>
      <c r="T501" s="54">
        <f>W500</f>
        <v/>
      </c>
      <c r="U501" s="45" t="n"/>
      <c r="V501" s="45" t="n"/>
      <c r="W501" s="54">
        <f>T501+N(U501)-N(V501)</f>
        <v/>
      </c>
      <c r="X501" s="54">
        <f>AA500</f>
        <v/>
      </c>
      <c r="Y501" s="45" t="n"/>
      <c r="Z501" s="45" t="n"/>
      <c r="AA501" s="54">
        <f>X501+N(Y501)-N(Z501)</f>
        <v/>
      </c>
      <c r="AB501" s="54">
        <f>AE500</f>
        <v/>
      </c>
      <c r="AC501" s="45" t="n"/>
      <c r="AD501" s="45" t="n"/>
      <c r="AE501" s="54">
        <f>AB501+N(AC501)-N(AD501)</f>
        <v/>
      </c>
      <c r="AF501" s="20">
        <f>IF(ABS((D501+H501+L501+P501+T501+X501+AB501)+(N(E501)+N(I501)+N(M501)+N(Q501)+N(U501)+N(Y501)+N(AC501))-(N(F501)+N(J501)+N(N501)+N(R501)+N(V501)+N(Z501)+N(AD501))-(G501+K501+O501+S501+W501+AA501+AE501))&lt;0.0001,"OK","ОШИБКА")</f>
        <v/>
      </c>
    </row>
    <row r="502">
      <c r="A502" s="42" t="n">
        <v>46721</v>
      </c>
      <c r="B502" s="37" t="inlineStr">
        <is>
          <t>ВТ</t>
        </is>
      </c>
      <c r="C502" s="11" t="n"/>
      <c r="D502" s="54">
        <f>G501</f>
        <v/>
      </c>
      <c r="E502" s="45" t="n"/>
      <c r="F502" s="45" t="n"/>
      <c r="G502" s="54">
        <f>D502+N(E502)-N(F502)</f>
        <v/>
      </c>
      <c r="H502" s="54">
        <f>K501</f>
        <v/>
      </c>
      <c r="I502" s="45" t="n"/>
      <c r="J502" s="45" t="n"/>
      <c r="K502" s="54">
        <f>H502+N(I502)-N(J502)</f>
        <v/>
      </c>
      <c r="L502" s="54">
        <f>O501</f>
        <v/>
      </c>
      <c r="M502" s="45" t="n"/>
      <c r="N502" s="45" t="n"/>
      <c r="O502" s="54">
        <f>L502+N(M502)-N(N502)</f>
        <v/>
      </c>
      <c r="P502" s="54">
        <f>S501</f>
        <v/>
      </c>
      <c r="Q502" s="45" t="n"/>
      <c r="R502" s="45" t="n"/>
      <c r="S502" s="54">
        <f>P502+N(Q502)-N(R502)</f>
        <v/>
      </c>
      <c r="T502" s="54">
        <f>W501</f>
        <v/>
      </c>
      <c r="U502" s="45" t="n"/>
      <c r="V502" s="45" t="n"/>
      <c r="W502" s="54">
        <f>T502+N(U502)-N(V502)</f>
        <v/>
      </c>
      <c r="X502" s="54">
        <f>AA501</f>
        <v/>
      </c>
      <c r="Y502" s="45" t="n"/>
      <c r="Z502" s="45" t="n"/>
      <c r="AA502" s="54">
        <f>X502+N(Y502)-N(Z502)</f>
        <v/>
      </c>
      <c r="AB502" s="54">
        <f>AE501</f>
        <v/>
      </c>
      <c r="AC502" s="45" t="n"/>
      <c r="AD502" s="45" t="n"/>
      <c r="AE502" s="54">
        <f>AB502+N(AC502)-N(AD502)</f>
        <v/>
      </c>
      <c r="AF502" s="20">
        <f>IF(ABS((D502+H502+L502+P502+T502+X502+AB502)+(N(E502)+N(I502)+N(M502)+N(Q502)+N(U502)+N(Y502)+N(AC502))-(N(F502)+N(J502)+N(N502)+N(R502)+N(V502)+N(Z502)+N(AD502))-(G502+K502+O502+S502+W502+AA502+AE502))&lt;0.0001,"OK","ОШИБКА")</f>
        <v/>
      </c>
    </row>
    <row r="503">
      <c r="A503" s="42" t="n">
        <v>46722</v>
      </c>
      <c r="B503" s="37" t="inlineStr">
        <is>
          <t>СР</t>
        </is>
      </c>
      <c r="C503" s="11" t="n"/>
      <c r="D503" s="54">
        <f>G502</f>
        <v/>
      </c>
      <c r="E503" s="45" t="n"/>
      <c r="F503" s="45" t="n"/>
      <c r="G503" s="54">
        <f>D503+N(E503)-N(F503)</f>
        <v/>
      </c>
      <c r="H503" s="54">
        <f>K502</f>
        <v/>
      </c>
      <c r="I503" s="45" t="n"/>
      <c r="J503" s="45" t="n"/>
      <c r="K503" s="54">
        <f>H503+N(I503)-N(J503)</f>
        <v/>
      </c>
      <c r="L503" s="54">
        <f>O502</f>
        <v/>
      </c>
      <c r="M503" s="45" t="n"/>
      <c r="N503" s="45" t="n"/>
      <c r="O503" s="54">
        <f>L503+N(M503)-N(N503)</f>
        <v/>
      </c>
      <c r="P503" s="54">
        <f>S502</f>
        <v/>
      </c>
      <c r="Q503" s="45" t="n"/>
      <c r="R503" s="45" t="n"/>
      <c r="S503" s="54">
        <f>P503+N(Q503)-N(R503)</f>
        <v/>
      </c>
      <c r="T503" s="54">
        <f>W502</f>
        <v/>
      </c>
      <c r="U503" s="45" t="n"/>
      <c r="V503" s="45" t="n"/>
      <c r="W503" s="54">
        <f>T503+N(U503)-N(V503)</f>
        <v/>
      </c>
      <c r="X503" s="54">
        <f>AA502</f>
        <v/>
      </c>
      <c r="Y503" s="45" t="n"/>
      <c r="Z503" s="45" t="n"/>
      <c r="AA503" s="54">
        <f>X503+N(Y503)-N(Z503)</f>
        <v/>
      </c>
      <c r="AB503" s="54">
        <f>AE502</f>
        <v/>
      </c>
      <c r="AC503" s="45" t="n"/>
      <c r="AD503" s="45" t="n"/>
      <c r="AE503" s="54">
        <f>AB503+N(AC503)-N(AD503)</f>
        <v/>
      </c>
      <c r="AF503" s="20">
        <f>IF(ABS((D503+H503+L503+P503+T503+X503+AB503)+(N(E503)+N(I503)+N(M503)+N(Q503)+N(U503)+N(Y503)+N(AC503))-(N(F503)+N(J503)+N(N503)+N(R503)+N(V503)+N(Z503)+N(AD503))-(G503+K503+O503+S503+W503+AA503+AE503))&lt;0.0001,"OK","ОШИБКА")</f>
        <v/>
      </c>
    </row>
    <row r="504">
      <c r="A504" s="42" t="n">
        <v>46723</v>
      </c>
      <c r="B504" s="37" t="inlineStr">
        <is>
          <t>ЧТ</t>
        </is>
      </c>
      <c r="C504" s="11" t="n"/>
      <c r="D504" s="54">
        <f>G503</f>
        <v/>
      </c>
      <c r="E504" s="45" t="n"/>
      <c r="F504" s="45" t="n"/>
      <c r="G504" s="54">
        <f>D504+N(E504)-N(F504)</f>
        <v/>
      </c>
      <c r="H504" s="54">
        <f>K503</f>
        <v/>
      </c>
      <c r="I504" s="45" t="n"/>
      <c r="J504" s="45" t="n"/>
      <c r="K504" s="54">
        <f>H504+N(I504)-N(J504)</f>
        <v/>
      </c>
      <c r="L504" s="54">
        <f>O503</f>
        <v/>
      </c>
      <c r="M504" s="45" t="n"/>
      <c r="N504" s="45" t="n"/>
      <c r="O504" s="54">
        <f>L504+N(M504)-N(N504)</f>
        <v/>
      </c>
      <c r="P504" s="54">
        <f>S503</f>
        <v/>
      </c>
      <c r="Q504" s="45" t="n"/>
      <c r="R504" s="45" t="n"/>
      <c r="S504" s="54">
        <f>P504+N(Q504)-N(R504)</f>
        <v/>
      </c>
      <c r="T504" s="54">
        <f>W503</f>
        <v/>
      </c>
      <c r="U504" s="45" t="n"/>
      <c r="V504" s="45" t="n"/>
      <c r="W504" s="54">
        <f>T504+N(U504)-N(V504)</f>
        <v/>
      </c>
      <c r="X504" s="54">
        <f>AA503</f>
        <v/>
      </c>
      <c r="Y504" s="45" t="n"/>
      <c r="Z504" s="45" t="n"/>
      <c r="AA504" s="54">
        <f>X504+N(Y504)-N(Z504)</f>
        <v/>
      </c>
      <c r="AB504" s="54">
        <f>AE503</f>
        <v/>
      </c>
      <c r="AC504" s="45" t="n"/>
      <c r="AD504" s="45" t="n"/>
      <c r="AE504" s="54">
        <f>AB504+N(AC504)-N(AD504)</f>
        <v/>
      </c>
      <c r="AF504" s="20">
        <f>IF(ABS((D504+H504+L504+P504+T504+X504+AB504)+(N(E504)+N(I504)+N(M504)+N(Q504)+N(U504)+N(Y504)+N(AC504))-(N(F504)+N(J504)+N(N504)+N(R504)+N(V504)+N(Z504)+N(AD504))-(G504+K504+O504+S504+W504+AA504+AE504))&lt;0.0001,"OK","ОШИБКА")</f>
        <v/>
      </c>
    </row>
    <row r="505">
      <c r="A505" s="42" t="n">
        <v>46724</v>
      </c>
      <c r="B505" s="37" t="inlineStr">
        <is>
          <t>ПТ</t>
        </is>
      </c>
      <c r="C505" s="11" t="n"/>
      <c r="D505" s="54">
        <f>G504</f>
        <v/>
      </c>
      <c r="E505" s="45" t="n"/>
      <c r="F505" s="45" t="n"/>
      <c r="G505" s="54">
        <f>D505+N(E505)-N(F505)</f>
        <v/>
      </c>
      <c r="H505" s="54">
        <f>K504</f>
        <v/>
      </c>
      <c r="I505" s="45" t="n"/>
      <c r="J505" s="45" t="n"/>
      <c r="K505" s="54">
        <f>H505+N(I505)-N(J505)</f>
        <v/>
      </c>
      <c r="L505" s="54">
        <f>O504</f>
        <v/>
      </c>
      <c r="M505" s="45" t="n"/>
      <c r="N505" s="45" t="n"/>
      <c r="O505" s="54">
        <f>L505+N(M505)-N(N505)</f>
        <v/>
      </c>
      <c r="P505" s="54">
        <f>S504</f>
        <v/>
      </c>
      <c r="Q505" s="45" t="n"/>
      <c r="R505" s="45" t="n"/>
      <c r="S505" s="54">
        <f>P505+N(Q505)-N(R505)</f>
        <v/>
      </c>
      <c r="T505" s="54">
        <f>W504</f>
        <v/>
      </c>
      <c r="U505" s="45" t="n"/>
      <c r="V505" s="45" t="n"/>
      <c r="W505" s="54">
        <f>T505+N(U505)-N(V505)</f>
        <v/>
      </c>
      <c r="X505" s="54">
        <f>AA504</f>
        <v/>
      </c>
      <c r="Y505" s="45" t="n"/>
      <c r="Z505" s="45" t="n"/>
      <c r="AA505" s="54">
        <f>X505+N(Y505)-N(Z505)</f>
        <v/>
      </c>
      <c r="AB505" s="54">
        <f>AE504</f>
        <v/>
      </c>
      <c r="AC505" s="45" t="n"/>
      <c r="AD505" s="45" t="n"/>
      <c r="AE505" s="54">
        <f>AB505+N(AC505)-N(AD505)</f>
        <v/>
      </c>
      <c r="AF505" s="20">
        <f>IF(ABS((D505+H505+L505+P505+T505+X505+AB505)+(N(E505)+N(I505)+N(M505)+N(Q505)+N(U505)+N(Y505)+N(AC505))-(N(F505)+N(J505)+N(N505)+N(R505)+N(V505)+N(Z505)+N(AD505))-(G505+K505+O505+S505+W505+AA505+AE505))&lt;0.0001,"OK","ОШИБКА")</f>
        <v/>
      </c>
    </row>
    <row r="506">
      <c r="A506" s="42" t="n">
        <v>46725</v>
      </c>
      <c r="B506" s="37" t="inlineStr">
        <is>
          <t>СБ</t>
        </is>
      </c>
      <c r="C506" s="11" t="n"/>
      <c r="D506" s="54">
        <f>G505</f>
        <v/>
      </c>
      <c r="E506" s="45" t="n"/>
      <c r="F506" s="45" t="n"/>
      <c r="G506" s="54">
        <f>D506+N(E506)-N(F506)</f>
        <v/>
      </c>
      <c r="H506" s="54">
        <f>K505</f>
        <v/>
      </c>
      <c r="I506" s="45" t="n"/>
      <c r="J506" s="45" t="n"/>
      <c r="K506" s="54">
        <f>H506+N(I506)-N(J506)</f>
        <v/>
      </c>
      <c r="L506" s="54">
        <f>O505</f>
        <v/>
      </c>
      <c r="M506" s="45" t="n"/>
      <c r="N506" s="45" t="n"/>
      <c r="O506" s="54">
        <f>L506+N(M506)-N(N506)</f>
        <v/>
      </c>
      <c r="P506" s="54">
        <f>S505</f>
        <v/>
      </c>
      <c r="Q506" s="45" t="n"/>
      <c r="R506" s="45" t="n"/>
      <c r="S506" s="54">
        <f>P506+N(Q506)-N(R506)</f>
        <v/>
      </c>
      <c r="T506" s="54">
        <f>W505</f>
        <v/>
      </c>
      <c r="U506" s="45" t="n"/>
      <c r="V506" s="45" t="n"/>
      <c r="W506" s="54">
        <f>T506+N(U506)-N(V506)</f>
        <v/>
      </c>
      <c r="X506" s="54">
        <f>AA505</f>
        <v/>
      </c>
      <c r="Y506" s="45" t="n"/>
      <c r="Z506" s="45" t="n"/>
      <c r="AA506" s="54">
        <f>X506+N(Y506)-N(Z506)</f>
        <v/>
      </c>
      <c r="AB506" s="54">
        <f>AE505</f>
        <v/>
      </c>
      <c r="AC506" s="45" t="n"/>
      <c r="AD506" s="45" t="n"/>
      <c r="AE506" s="54">
        <f>AB506+N(AC506)-N(AD506)</f>
        <v/>
      </c>
      <c r="AF506" s="20">
        <f>IF(ABS((D506+H506+L506+P506+T506+X506+AB506)+(N(E506)+N(I506)+N(M506)+N(Q506)+N(U506)+N(Y506)+N(AC506))-(N(F506)+N(J506)+N(N506)+N(R506)+N(V506)+N(Z506)+N(AD506))-(G506+K506+O506+S506+W506+AA506+AE506))&lt;0.0001,"OK","ОШИБКА")</f>
        <v/>
      </c>
    </row>
    <row r="507">
      <c r="A507" s="42" t="n">
        <v>46726</v>
      </c>
      <c r="B507" s="37" t="inlineStr">
        <is>
          <t>ВС</t>
        </is>
      </c>
      <c r="C507" s="11" t="n"/>
      <c r="D507" s="54">
        <f>G506</f>
        <v/>
      </c>
      <c r="E507" s="45" t="n"/>
      <c r="F507" s="45" t="n"/>
      <c r="G507" s="54">
        <f>D507+N(E507)-N(F507)</f>
        <v/>
      </c>
      <c r="H507" s="54">
        <f>K506</f>
        <v/>
      </c>
      <c r="I507" s="45" t="n"/>
      <c r="J507" s="45" t="n"/>
      <c r="K507" s="54">
        <f>H507+N(I507)-N(J507)</f>
        <v/>
      </c>
      <c r="L507" s="54">
        <f>O506</f>
        <v/>
      </c>
      <c r="M507" s="45" t="n"/>
      <c r="N507" s="45" t="n"/>
      <c r="O507" s="54">
        <f>L507+N(M507)-N(N507)</f>
        <v/>
      </c>
      <c r="P507" s="54">
        <f>S506</f>
        <v/>
      </c>
      <c r="Q507" s="45" t="n"/>
      <c r="R507" s="45" t="n"/>
      <c r="S507" s="54">
        <f>P507+N(Q507)-N(R507)</f>
        <v/>
      </c>
      <c r="T507" s="54">
        <f>W506</f>
        <v/>
      </c>
      <c r="U507" s="45" t="n"/>
      <c r="V507" s="45" t="n"/>
      <c r="W507" s="54">
        <f>T507+N(U507)-N(V507)</f>
        <v/>
      </c>
      <c r="X507" s="54">
        <f>AA506</f>
        <v/>
      </c>
      <c r="Y507" s="45" t="n"/>
      <c r="Z507" s="45" t="n"/>
      <c r="AA507" s="54">
        <f>X507+N(Y507)-N(Z507)</f>
        <v/>
      </c>
      <c r="AB507" s="54">
        <f>AE506</f>
        <v/>
      </c>
      <c r="AC507" s="45" t="n"/>
      <c r="AD507" s="45" t="n"/>
      <c r="AE507" s="54">
        <f>AB507+N(AC507)-N(AD507)</f>
        <v/>
      </c>
      <c r="AF507" s="20">
        <f>IF(ABS((D507+H507+L507+P507+T507+X507+AB507)+(N(E507)+N(I507)+N(M507)+N(Q507)+N(U507)+N(Y507)+N(AC507))-(N(F507)+N(J507)+N(N507)+N(R507)+N(V507)+N(Z507)+N(AD507))-(G507+K507+O507+S507+W507+AA507+AE507))&lt;0.0001,"OK","ОШИБКА")</f>
        <v/>
      </c>
    </row>
    <row r="508">
      <c r="A508" s="42" t="n">
        <v>46727</v>
      </c>
      <c r="B508" s="37" t="inlineStr">
        <is>
          <t>ПН</t>
        </is>
      </c>
      <c r="C508" s="11" t="n"/>
      <c r="D508" s="54">
        <f>G507</f>
        <v/>
      </c>
      <c r="E508" s="45" t="n"/>
      <c r="F508" s="45" t="n"/>
      <c r="G508" s="54">
        <f>D508+N(E508)-N(F508)</f>
        <v/>
      </c>
      <c r="H508" s="54">
        <f>K507</f>
        <v/>
      </c>
      <c r="I508" s="45" t="n"/>
      <c r="J508" s="45" t="n"/>
      <c r="K508" s="54">
        <f>H508+N(I508)-N(J508)</f>
        <v/>
      </c>
      <c r="L508" s="54">
        <f>O507</f>
        <v/>
      </c>
      <c r="M508" s="45" t="n"/>
      <c r="N508" s="45" t="n"/>
      <c r="O508" s="54">
        <f>L508+N(M508)-N(N508)</f>
        <v/>
      </c>
      <c r="P508" s="54">
        <f>S507</f>
        <v/>
      </c>
      <c r="Q508" s="45" t="n"/>
      <c r="R508" s="45" t="n"/>
      <c r="S508" s="54">
        <f>P508+N(Q508)-N(R508)</f>
        <v/>
      </c>
      <c r="T508" s="54">
        <f>W507</f>
        <v/>
      </c>
      <c r="U508" s="45" t="n"/>
      <c r="V508" s="45" t="n"/>
      <c r="W508" s="54">
        <f>T508+N(U508)-N(V508)</f>
        <v/>
      </c>
      <c r="X508" s="54">
        <f>AA507</f>
        <v/>
      </c>
      <c r="Y508" s="45" t="n"/>
      <c r="Z508" s="45" t="n"/>
      <c r="AA508" s="54">
        <f>X508+N(Y508)-N(Z508)</f>
        <v/>
      </c>
      <c r="AB508" s="54">
        <f>AE507</f>
        <v/>
      </c>
      <c r="AC508" s="45" t="n"/>
      <c r="AD508" s="45" t="n"/>
      <c r="AE508" s="54">
        <f>AB508+N(AC508)-N(AD508)</f>
        <v/>
      </c>
      <c r="AF508" s="20">
        <f>IF(ABS((D508+H508+L508+P508+T508+X508+AB508)+(N(E508)+N(I508)+N(M508)+N(Q508)+N(U508)+N(Y508)+N(AC508))-(N(F508)+N(J508)+N(N508)+N(R508)+N(V508)+N(Z508)+N(AD508))-(G508+K508+O508+S508+W508+AA508+AE508))&lt;0.0001,"OK","ОШИБКА")</f>
        <v/>
      </c>
    </row>
    <row r="509">
      <c r="A509" s="42" t="n">
        <v>46728</v>
      </c>
      <c r="B509" s="37" t="inlineStr">
        <is>
          <t>ВТ</t>
        </is>
      </c>
      <c r="C509" s="11" t="n"/>
      <c r="D509" s="54">
        <f>G508</f>
        <v/>
      </c>
      <c r="E509" s="45" t="n"/>
      <c r="F509" s="45" t="n"/>
      <c r="G509" s="54">
        <f>D509+N(E509)-N(F509)</f>
        <v/>
      </c>
      <c r="H509" s="54">
        <f>K508</f>
        <v/>
      </c>
      <c r="I509" s="45" t="n"/>
      <c r="J509" s="45" t="n"/>
      <c r="K509" s="54">
        <f>H509+N(I509)-N(J509)</f>
        <v/>
      </c>
      <c r="L509" s="54">
        <f>O508</f>
        <v/>
      </c>
      <c r="M509" s="45" t="n"/>
      <c r="N509" s="45" t="n"/>
      <c r="O509" s="54">
        <f>L509+N(M509)-N(N509)</f>
        <v/>
      </c>
      <c r="P509" s="54">
        <f>S508</f>
        <v/>
      </c>
      <c r="Q509" s="45" t="n"/>
      <c r="R509" s="45" t="n"/>
      <c r="S509" s="54">
        <f>P509+N(Q509)-N(R509)</f>
        <v/>
      </c>
      <c r="T509" s="54">
        <f>W508</f>
        <v/>
      </c>
      <c r="U509" s="45" t="n"/>
      <c r="V509" s="45" t="n"/>
      <c r="W509" s="54">
        <f>T509+N(U509)-N(V509)</f>
        <v/>
      </c>
      <c r="X509" s="54">
        <f>AA508</f>
        <v/>
      </c>
      <c r="Y509" s="45" t="n"/>
      <c r="Z509" s="45" t="n"/>
      <c r="AA509" s="54">
        <f>X509+N(Y509)-N(Z509)</f>
        <v/>
      </c>
      <c r="AB509" s="54">
        <f>AE508</f>
        <v/>
      </c>
      <c r="AC509" s="45" t="n"/>
      <c r="AD509" s="45" t="n"/>
      <c r="AE509" s="54">
        <f>AB509+N(AC509)-N(AD509)</f>
        <v/>
      </c>
      <c r="AF509" s="20">
        <f>IF(ABS((D509+H509+L509+P509+T509+X509+AB509)+(N(E509)+N(I509)+N(M509)+N(Q509)+N(U509)+N(Y509)+N(AC509))-(N(F509)+N(J509)+N(N509)+N(R509)+N(V509)+N(Z509)+N(AD509))-(G509+K509+O509+S509+W509+AA509+AE509))&lt;0.0001,"OK","ОШИБКА")</f>
        <v/>
      </c>
    </row>
    <row r="510">
      <c r="A510" s="42" t="n">
        <v>46729</v>
      </c>
      <c r="B510" s="37" t="inlineStr">
        <is>
          <t>СР</t>
        </is>
      </c>
      <c r="C510" s="11" t="n"/>
      <c r="D510" s="54">
        <f>G509</f>
        <v/>
      </c>
      <c r="E510" s="45" t="n"/>
      <c r="F510" s="45" t="n"/>
      <c r="G510" s="54">
        <f>D510+N(E510)-N(F510)</f>
        <v/>
      </c>
      <c r="H510" s="54">
        <f>K509</f>
        <v/>
      </c>
      <c r="I510" s="45" t="n"/>
      <c r="J510" s="45" t="n"/>
      <c r="K510" s="54">
        <f>H510+N(I510)-N(J510)</f>
        <v/>
      </c>
      <c r="L510" s="54">
        <f>O509</f>
        <v/>
      </c>
      <c r="M510" s="45" t="n"/>
      <c r="N510" s="45" t="n"/>
      <c r="O510" s="54">
        <f>L510+N(M510)-N(N510)</f>
        <v/>
      </c>
      <c r="P510" s="54">
        <f>S509</f>
        <v/>
      </c>
      <c r="Q510" s="45" t="n"/>
      <c r="R510" s="45" t="n"/>
      <c r="S510" s="54">
        <f>P510+N(Q510)-N(R510)</f>
        <v/>
      </c>
      <c r="T510" s="54">
        <f>W509</f>
        <v/>
      </c>
      <c r="U510" s="45" t="n"/>
      <c r="V510" s="45" t="n"/>
      <c r="W510" s="54">
        <f>T510+N(U510)-N(V510)</f>
        <v/>
      </c>
      <c r="X510" s="54">
        <f>AA509</f>
        <v/>
      </c>
      <c r="Y510" s="45" t="n"/>
      <c r="Z510" s="45" t="n"/>
      <c r="AA510" s="54">
        <f>X510+N(Y510)-N(Z510)</f>
        <v/>
      </c>
      <c r="AB510" s="54">
        <f>AE509</f>
        <v/>
      </c>
      <c r="AC510" s="45" t="n"/>
      <c r="AD510" s="45" t="n"/>
      <c r="AE510" s="54">
        <f>AB510+N(AC510)-N(AD510)</f>
        <v/>
      </c>
      <c r="AF510" s="20">
        <f>IF(ABS((D510+H510+L510+P510+T510+X510+AB510)+(N(E510)+N(I510)+N(M510)+N(Q510)+N(U510)+N(Y510)+N(AC510))-(N(F510)+N(J510)+N(N510)+N(R510)+N(V510)+N(Z510)+N(AD510))-(G510+K510+O510+S510+W510+AA510+AE510))&lt;0.0001,"OK","ОШИБКА")</f>
        <v/>
      </c>
    </row>
    <row r="511">
      <c r="A511" s="42" t="n">
        <v>46730</v>
      </c>
      <c r="B511" s="37" t="inlineStr">
        <is>
          <t>ЧТ</t>
        </is>
      </c>
      <c r="C511" s="11" t="n"/>
      <c r="D511" s="54">
        <f>G510</f>
        <v/>
      </c>
      <c r="E511" s="45" t="n"/>
      <c r="F511" s="45" t="n"/>
      <c r="G511" s="54">
        <f>D511+N(E511)-N(F511)</f>
        <v/>
      </c>
      <c r="H511" s="54">
        <f>K510</f>
        <v/>
      </c>
      <c r="I511" s="45" t="n"/>
      <c r="J511" s="45" t="n"/>
      <c r="K511" s="54">
        <f>H511+N(I511)-N(J511)</f>
        <v/>
      </c>
      <c r="L511" s="54">
        <f>O510</f>
        <v/>
      </c>
      <c r="M511" s="45" t="n"/>
      <c r="N511" s="45" t="n"/>
      <c r="O511" s="54">
        <f>L511+N(M511)-N(N511)</f>
        <v/>
      </c>
      <c r="P511" s="54">
        <f>S510</f>
        <v/>
      </c>
      <c r="Q511" s="45" t="n"/>
      <c r="R511" s="45" t="n"/>
      <c r="S511" s="54">
        <f>P511+N(Q511)-N(R511)</f>
        <v/>
      </c>
      <c r="T511" s="54">
        <f>W510</f>
        <v/>
      </c>
      <c r="U511" s="45" t="n"/>
      <c r="V511" s="45" t="n"/>
      <c r="W511" s="54">
        <f>T511+N(U511)-N(V511)</f>
        <v/>
      </c>
      <c r="X511" s="54">
        <f>AA510</f>
        <v/>
      </c>
      <c r="Y511" s="45" t="n"/>
      <c r="Z511" s="45" t="n"/>
      <c r="AA511" s="54">
        <f>X511+N(Y511)-N(Z511)</f>
        <v/>
      </c>
      <c r="AB511" s="54">
        <f>AE510</f>
        <v/>
      </c>
      <c r="AC511" s="45" t="n"/>
      <c r="AD511" s="45" t="n"/>
      <c r="AE511" s="54">
        <f>AB511+N(AC511)-N(AD511)</f>
        <v/>
      </c>
      <c r="AF511" s="20">
        <f>IF(ABS((D511+H511+L511+P511+T511+X511+AB511)+(N(E511)+N(I511)+N(M511)+N(Q511)+N(U511)+N(Y511)+N(AC511))-(N(F511)+N(J511)+N(N511)+N(R511)+N(V511)+N(Z511)+N(AD511))-(G511+K511+O511+S511+W511+AA511+AE511))&lt;0.0001,"OK","ОШИБКА")</f>
        <v/>
      </c>
    </row>
    <row r="512">
      <c r="A512" s="42" t="n">
        <v>46731</v>
      </c>
      <c r="B512" s="37" t="inlineStr">
        <is>
          <t>ПТ</t>
        </is>
      </c>
      <c r="C512" s="11" t="n"/>
      <c r="D512" s="54">
        <f>G511</f>
        <v/>
      </c>
      <c r="E512" s="45" t="n"/>
      <c r="F512" s="45" t="n"/>
      <c r="G512" s="54">
        <f>D512+N(E512)-N(F512)</f>
        <v/>
      </c>
      <c r="H512" s="54">
        <f>K511</f>
        <v/>
      </c>
      <c r="I512" s="45" t="n"/>
      <c r="J512" s="45" t="n"/>
      <c r="K512" s="54">
        <f>H512+N(I512)-N(J512)</f>
        <v/>
      </c>
      <c r="L512" s="54">
        <f>O511</f>
        <v/>
      </c>
      <c r="M512" s="45" t="n"/>
      <c r="N512" s="45" t="n"/>
      <c r="O512" s="54">
        <f>L512+N(M512)-N(N512)</f>
        <v/>
      </c>
      <c r="P512" s="54">
        <f>S511</f>
        <v/>
      </c>
      <c r="Q512" s="45" t="n"/>
      <c r="R512" s="45" t="n"/>
      <c r="S512" s="54">
        <f>P512+N(Q512)-N(R512)</f>
        <v/>
      </c>
      <c r="T512" s="54">
        <f>W511</f>
        <v/>
      </c>
      <c r="U512" s="45" t="n"/>
      <c r="V512" s="45" t="n"/>
      <c r="W512" s="54">
        <f>T512+N(U512)-N(V512)</f>
        <v/>
      </c>
      <c r="X512" s="54">
        <f>AA511</f>
        <v/>
      </c>
      <c r="Y512" s="45" t="n"/>
      <c r="Z512" s="45" t="n"/>
      <c r="AA512" s="54">
        <f>X512+N(Y512)-N(Z512)</f>
        <v/>
      </c>
      <c r="AB512" s="54">
        <f>AE511</f>
        <v/>
      </c>
      <c r="AC512" s="45" t="n"/>
      <c r="AD512" s="45" t="n"/>
      <c r="AE512" s="54">
        <f>AB512+N(AC512)-N(AD512)</f>
        <v/>
      </c>
      <c r="AF512" s="20">
        <f>IF(ABS((D512+H512+L512+P512+T512+X512+AB512)+(N(E512)+N(I512)+N(M512)+N(Q512)+N(U512)+N(Y512)+N(AC512))-(N(F512)+N(J512)+N(N512)+N(R512)+N(V512)+N(Z512)+N(AD512))-(G512+K512+O512+S512+W512+AA512+AE512))&lt;0.0001,"OK","ОШИБКА")</f>
        <v/>
      </c>
    </row>
    <row r="513">
      <c r="A513" s="42" t="n">
        <v>46732</v>
      </c>
      <c r="B513" s="37" t="inlineStr">
        <is>
          <t>СБ</t>
        </is>
      </c>
      <c r="C513" s="11" t="n"/>
      <c r="D513" s="54">
        <f>G512</f>
        <v/>
      </c>
      <c r="E513" s="45" t="n"/>
      <c r="F513" s="45" t="n"/>
      <c r="G513" s="54">
        <f>D513+N(E513)-N(F513)</f>
        <v/>
      </c>
      <c r="H513" s="54">
        <f>K512</f>
        <v/>
      </c>
      <c r="I513" s="45" t="n"/>
      <c r="J513" s="45" t="n"/>
      <c r="K513" s="54">
        <f>H513+N(I513)-N(J513)</f>
        <v/>
      </c>
      <c r="L513" s="54">
        <f>O512</f>
        <v/>
      </c>
      <c r="M513" s="45" t="n"/>
      <c r="N513" s="45" t="n"/>
      <c r="O513" s="54">
        <f>L513+N(M513)-N(N513)</f>
        <v/>
      </c>
      <c r="P513" s="54">
        <f>S512</f>
        <v/>
      </c>
      <c r="Q513" s="45" t="n"/>
      <c r="R513" s="45" t="n"/>
      <c r="S513" s="54">
        <f>P513+N(Q513)-N(R513)</f>
        <v/>
      </c>
      <c r="T513" s="54">
        <f>W512</f>
        <v/>
      </c>
      <c r="U513" s="45" t="n"/>
      <c r="V513" s="45" t="n"/>
      <c r="W513" s="54">
        <f>T513+N(U513)-N(V513)</f>
        <v/>
      </c>
      <c r="X513" s="54">
        <f>AA512</f>
        <v/>
      </c>
      <c r="Y513" s="45" t="n"/>
      <c r="Z513" s="45" t="n"/>
      <c r="AA513" s="54">
        <f>X513+N(Y513)-N(Z513)</f>
        <v/>
      </c>
      <c r="AB513" s="54">
        <f>AE512</f>
        <v/>
      </c>
      <c r="AC513" s="45" t="n"/>
      <c r="AD513" s="45" t="n"/>
      <c r="AE513" s="54">
        <f>AB513+N(AC513)-N(AD513)</f>
        <v/>
      </c>
      <c r="AF513" s="20">
        <f>IF(ABS((D513+H513+L513+P513+T513+X513+AB513)+(N(E513)+N(I513)+N(M513)+N(Q513)+N(U513)+N(Y513)+N(AC513))-(N(F513)+N(J513)+N(N513)+N(R513)+N(V513)+N(Z513)+N(AD513))-(G513+K513+O513+S513+W513+AA513+AE513))&lt;0.0001,"OK","ОШИБКА")</f>
        <v/>
      </c>
    </row>
    <row r="514">
      <c r="A514" s="42" t="n">
        <v>46733</v>
      </c>
      <c r="B514" s="37" t="inlineStr">
        <is>
          <t>ВС</t>
        </is>
      </c>
      <c r="C514" s="11" t="n"/>
      <c r="D514" s="54">
        <f>G513</f>
        <v/>
      </c>
      <c r="E514" s="45" t="n"/>
      <c r="F514" s="45" t="n"/>
      <c r="G514" s="54">
        <f>D514+N(E514)-N(F514)</f>
        <v/>
      </c>
      <c r="H514" s="54">
        <f>K513</f>
        <v/>
      </c>
      <c r="I514" s="45" t="n"/>
      <c r="J514" s="45" t="n"/>
      <c r="K514" s="54">
        <f>H514+N(I514)-N(J514)</f>
        <v/>
      </c>
      <c r="L514" s="54">
        <f>O513</f>
        <v/>
      </c>
      <c r="M514" s="45" t="n"/>
      <c r="N514" s="45" t="n"/>
      <c r="O514" s="54">
        <f>L514+N(M514)-N(N514)</f>
        <v/>
      </c>
      <c r="P514" s="54">
        <f>S513</f>
        <v/>
      </c>
      <c r="Q514" s="45" t="n"/>
      <c r="R514" s="45" t="n"/>
      <c r="S514" s="54">
        <f>P514+N(Q514)-N(R514)</f>
        <v/>
      </c>
      <c r="T514" s="54">
        <f>W513</f>
        <v/>
      </c>
      <c r="U514" s="45" t="n"/>
      <c r="V514" s="45" t="n"/>
      <c r="W514" s="54">
        <f>T514+N(U514)-N(V514)</f>
        <v/>
      </c>
      <c r="X514" s="54">
        <f>AA513</f>
        <v/>
      </c>
      <c r="Y514" s="45" t="n"/>
      <c r="Z514" s="45" t="n"/>
      <c r="AA514" s="54">
        <f>X514+N(Y514)-N(Z514)</f>
        <v/>
      </c>
      <c r="AB514" s="54">
        <f>AE513</f>
        <v/>
      </c>
      <c r="AC514" s="45" t="n"/>
      <c r="AD514" s="45" t="n"/>
      <c r="AE514" s="54">
        <f>AB514+N(AC514)-N(AD514)</f>
        <v/>
      </c>
      <c r="AF514" s="20">
        <f>IF(ABS((D514+H514+L514+P514+T514+X514+AB514)+(N(E514)+N(I514)+N(M514)+N(Q514)+N(U514)+N(Y514)+N(AC514))-(N(F514)+N(J514)+N(N514)+N(R514)+N(V514)+N(Z514)+N(AD514))-(G514+K514+O514+S514+W514+AA514+AE514))&lt;0.0001,"OK","ОШИБКА")</f>
        <v/>
      </c>
    </row>
    <row r="515">
      <c r="A515" s="42" t="n">
        <v>46734</v>
      </c>
      <c r="B515" s="37" t="inlineStr">
        <is>
          <t>ПН</t>
        </is>
      </c>
      <c r="C515" s="11" t="n"/>
      <c r="D515" s="54">
        <f>G514</f>
        <v/>
      </c>
      <c r="E515" s="45" t="n"/>
      <c r="F515" s="45" t="n"/>
      <c r="G515" s="54">
        <f>D515+N(E515)-N(F515)</f>
        <v/>
      </c>
      <c r="H515" s="54">
        <f>K514</f>
        <v/>
      </c>
      <c r="I515" s="45" t="n"/>
      <c r="J515" s="45" t="n"/>
      <c r="K515" s="54">
        <f>H515+N(I515)-N(J515)</f>
        <v/>
      </c>
      <c r="L515" s="54">
        <f>O514</f>
        <v/>
      </c>
      <c r="M515" s="45" t="n"/>
      <c r="N515" s="45" t="n"/>
      <c r="O515" s="54">
        <f>L515+N(M515)-N(N515)</f>
        <v/>
      </c>
      <c r="P515" s="54">
        <f>S514</f>
        <v/>
      </c>
      <c r="Q515" s="45" t="n"/>
      <c r="R515" s="45" t="n"/>
      <c r="S515" s="54">
        <f>P515+N(Q515)-N(R515)</f>
        <v/>
      </c>
      <c r="T515" s="54">
        <f>W514</f>
        <v/>
      </c>
      <c r="U515" s="45" t="n"/>
      <c r="V515" s="45" t="n"/>
      <c r="W515" s="54">
        <f>T515+N(U515)-N(V515)</f>
        <v/>
      </c>
      <c r="X515" s="54">
        <f>AA514</f>
        <v/>
      </c>
      <c r="Y515" s="45" t="n"/>
      <c r="Z515" s="45" t="n"/>
      <c r="AA515" s="54">
        <f>X515+N(Y515)-N(Z515)</f>
        <v/>
      </c>
      <c r="AB515" s="54">
        <f>AE514</f>
        <v/>
      </c>
      <c r="AC515" s="45" t="n"/>
      <c r="AD515" s="45" t="n"/>
      <c r="AE515" s="54">
        <f>AB515+N(AC515)-N(AD515)</f>
        <v/>
      </c>
      <c r="AF515" s="20">
        <f>IF(ABS((D515+H515+L515+P515+T515+X515+AB515)+(N(E515)+N(I515)+N(M515)+N(Q515)+N(U515)+N(Y515)+N(AC515))-(N(F515)+N(J515)+N(N515)+N(R515)+N(V515)+N(Z515)+N(AD515))-(G515+K515+O515+S515+W515+AA515+AE515))&lt;0.0001,"OK","ОШИБКА")</f>
        <v/>
      </c>
    </row>
    <row r="516">
      <c r="A516" s="42" t="n">
        <v>46735</v>
      </c>
      <c r="B516" s="37" t="inlineStr">
        <is>
          <t>ВТ</t>
        </is>
      </c>
      <c r="C516" s="11" t="n"/>
      <c r="D516" s="54">
        <f>G515</f>
        <v/>
      </c>
      <c r="E516" s="45" t="n"/>
      <c r="F516" s="45" t="n"/>
      <c r="G516" s="54">
        <f>D516+N(E516)-N(F516)</f>
        <v/>
      </c>
      <c r="H516" s="54">
        <f>K515</f>
        <v/>
      </c>
      <c r="I516" s="45" t="n"/>
      <c r="J516" s="45" t="n"/>
      <c r="K516" s="54">
        <f>H516+N(I516)-N(J516)</f>
        <v/>
      </c>
      <c r="L516" s="54">
        <f>O515</f>
        <v/>
      </c>
      <c r="M516" s="45" t="n"/>
      <c r="N516" s="45" t="n"/>
      <c r="O516" s="54">
        <f>L516+N(M516)-N(N516)</f>
        <v/>
      </c>
      <c r="P516" s="54">
        <f>S515</f>
        <v/>
      </c>
      <c r="Q516" s="45" t="n"/>
      <c r="R516" s="45" t="n"/>
      <c r="S516" s="54">
        <f>P516+N(Q516)-N(R516)</f>
        <v/>
      </c>
      <c r="T516" s="54">
        <f>W515</f>
        <v/>
      </c>
      <c r="U516" s="45" t="n"/>
      <c r="V516" s="45" t="n"/>
      <c r="W516" s="54">
        <f>T516+N(U516)-N(V516)</f>
        <v/>
      </c>
      <c r="X516" s="54">
        <f>AA515</f>
        <v/>
      </c>
      <c r="Y516" s="45" t="n"/>
      <c r="Z516" s="45" t="n"/>
      <c r="AA516" s="54">
        <f>X516+N(Y516)-N(Z516)</f>
        <v/>
      </c>
      <c r="AB516" s="54">
        <f>AE515</f>
        <v/>
      </c>
      <c r="AC516" s="45" t="n"/>
      <c r="AD516" s="45" t="n"/>
      <c r="AE516" s="54">
        <f>AB516+N(AC516)-N(AD516)</f>
        <v/>
      </c>
      <c r="AF516" s="20">
        <f>IF(ABS((D516+H516+L516+P516+T516+X516+AB516)+(N(E516)+N(I516)+N(M516)+N(Q516)+N(U516)+N(Y516)+N(AC516))-(N(F516)+N(J516)+N(N516)+N(R516)+N(V516)+N(Z516)+N(AD516))-(G516+K516+O516+S516+W516+AA516+AE516))&lt;0.0001,"OK","ОШИБКА")</f>
        <v/>
      </c>
    </row>
    <row r="517">
      <c r="A517" s="42" t="n">
        <v>46736</v>
      </c>
      <c r="B517" s="37" t="inlineStr">
        <is>
          <t>СР</t>
        </is>
      </c>
      <c r="C517" s="11" t="n"/>
      <c r="D517" s="54">
        <f>G516</f>
        <v/>
      </c>
      <c r="E517" s="45" t="n"/>
      <c r="F517" s="45" t="n"/>
      <c r="G517" s="54">
        <f>D517+N(E517)-N(F517)</f>
        <v/>
      </c>
      <c r="H517" s="54">
        <f>K516</f>
        <v/>
      </c>
      <c r="I517" s="45" t="n"/>
      <c r="J517" s="45" t="n"/>
      <c r="K517" s="54">
        <f>H517+N(I517)-N(J517)</f>
        <v/>
      </c>
      <c r="L517" s="54">
        <f>O516</f>
        <v/>
      </c>
      <c r="M517" s="45" t="n"/>
      <c r="N517" s="45" t="n"/>
      <c r="O517" s="54">
        <f>L517+N(M517)-N(N517)</f>
        <v/>
      </c>
      <c r="P517" s="54">
        <f>S516</f>
        <v/>
      </c>
      <c r="Q517" s="45" t="n"/>
      <c r="R517" s="45" t="n"/>
      <c r="S517" s="54">
        <f>P517+N(Q517)-N(R517)</f>
        <v/>
      </c>
      <c r="T517" s="54">
        <f>W516</f>
        <v/>
      </c>
      <c r="U517" s="45" t="n"/>
      <c r="V517" s="45" t="n"/>
      <c r="W517" s="54">
        <f>T517+N(U517)-N(V517)</f>
        <v/>
      </c>
      <c r="X517" s="54">
        <f>AA516</f>
        <v/>
      </c>
      <c r="Y517" s="45" t="n"/>
      <c r="Z517" s="45" t="n"/>
      <c r="AA517" s="54">
        <f>X517+N(Y517)-N(Z517)</f>
        <v/>
      </c>
      <c r="AB517" s="54">
        <f>AE516</f>
        <v/>
      </c>
      <c r="AC517" s="45" t="n"/>
      <c r="AD517" s="45" t="n"/>
      <c r="AE517" s="54">
        <f>AB517+N(AC517)-N(AD517)</f>
        <v/>
      </c>
      <c r="AF517" s="20">
        <f>IF(ABS((D517+H517+L517+P517+T517+X517+AB517)+(N(E517)+N(I517)+N(M517)+N(Q517)+N(U517)+N(Y517)+N(AC517))-(N(F517)+N(J517)+N(N517)+N(R517)+N(V517)+N(Z517)+N(AD517))-(G517+K517+O517+S517+W517+AA517+AE517))&lt;0.0001,"OK","ОШИБКА")</f>
        <v/>
      </c>
    </row>
    <row r="518">
      <c r="A518" s="42" t="n">
        <v>46737</v>
      </c>
      <c r="B518" s="37" t="inlineStr">
        <is>
          <t>ЧТ</t>
        </is>
      </c>
      <c r="C518" s="11" t="n"/>
      <c r="D518" s="54">
        <f>G517</f>
        <v/>
      </c>
      <c r="E518" s="45" t="n"/>
      <c r="F518" s="45" t="n"/>
      <c r="G518" s="54">
        <f>D518+N(E518)-N(F518)</f>
        <v/>
      </c>
      <c r="H518" s="54">
        <f>K517</f>
        <v/>
      </c>
      <c r="I518" s="45" t="n"/>
      <c r="J518" s="45" t="n"/>
      <c r="K518" s="54">
        <f>H518+N(I518)-N(J518)</f>
        <v/>
      </c>
      <c r="L518" s="54">
        <f>O517</f>
        <v/>
      </c>
      <c r="M518" s="45" t="n"/>
      <c r="N518" s="45" t="n"/>
      <c r="O518" s="54">
        <f>L518+N(M518)-N(N518)</f>
        <v/>
      </c>
      <c r="P518" s="54">
        <f>S517</f>
        <v/>
      </c>
      <c r="Q518" s="45" t="n"/>
      <c r="R518" s="45" t="n"/>
      <c r="S518" s="54">
        <f>P518+N(Q518)-N(R518)</f>
        <v/>
      </c>
      <c r="T518" s="54">
        <f>W517</f>
        <v/>
      </c>
      <c r="U518" s="45" t="n"/>
      <c r="V518" s="45" t="n"/>
      <c r="W518" s="54">
        <f>T518+N(U518)-N(V518)</f>
        <v/>
      </c>
      <c r="X518" s="54">
        <f>AA517</f>
        <v/>
      </c>
      <c r="Y518" s="45" t="n"/>
      <c r="Z518" s="45" t="n"/>
      <c r="AA518" s="54">
        <f>X518+N(Y518)-N(Z518)</f>
        <v/>
      </c>
      <c r="AB518" s="54">
        <f>AE517</f>
        <v/>
      </c>
      <c r="AC518" s="45" t="n"/>
      <c r="AD518" s="45" t="n"/>
      <c r="AE518" s="54">
        <f>AB518+N(AC518)-N(AD518)</f>
        <v/>
      </c>
      <c r="AF518" s="20">
        <f>IF(ABS((D518+H518+L518+P518+T518+X518+AB518)+(N(E518)+N(I518)+N(M518)+N(Q518)+N(U518)+N(Y518)+N(AC518))-(N(F518)+N(J518)+N(N518)+N(R518)+N(V518)+N(Z518)+N(AD518))-(G518+K518+O518+S518+W518+AA518+AE518))&lt;0.0001,"OK","ОШИБКА")</f>
        <v/>
      </c>
    </row>
    <row r="519">
      <c r="A519" s="42" t="n">
        <v>46738</v>
      </c>
      <c r="B519" s="37" t="inlineStr">
        <is>
          <t>ПТ</t>
        </is>
      </c>
      <c r="C519" s="11" t="n"/>
      <c r="D519" s="54">
        <f>G518</f>
        <v/>
      </c>
      <c r="E519" s="45" t="n"/>
      <c r="F519" s="45" t="n"/>
      <c r="G519" s="54">
        <f>D519+N(E519)-N(F519)</f>
        <v/>
      </c>
      <c r="H519" s="54">
        <f>K518</f>
        <v/>
      </c>
      <c r="I519" s="45" t="n"/>
      <c r="J519" s="45" t="n"/>
      <c r="K519" s="54">
        <f>H519+N(I519)-N(J519)</f>
        <v/>
      </c>
      <c r="L519" s="54">
        <f>O518</f>
        <v/>
      </c>
      <c r="M519" s="45" t="n"/>
      <c r="N519" s="45" t="n"/>
      <c r="O519" s="54">
        <f>L519+N(M519)-N(N519)</f>
        <v/>
      </c>
      <c r="P519" s="54">
        <f>S518</f>
        <v/>
      </c>
      <c r="Q519" s="45" t="n"/>
      <c r="R519" s="45" t="n"/>
      <c r="S519" s="54">
        <f>P519+N(Q519)-N(R519)</f>
        <v/>
      </c>
      <c r="T519" s="54">
        <f>W518</f>
        <v/>
      </c>
      <c r="U519" s="45" t="n"/>
      <c r="V519" s="45" t="n"/>
      <c r="W519" s="54">
        <f>T519+N(U519)-N(V519)</f>
        <v/>
      </c>
      <c r="X519" s="54">
        <f>AA518</f>
        <v/>
      </c>
      <c r="Y519" s="45" t="n"/>
      <c r="Z519" s="45" t="n"/>
      <c r="AA519" s="54">
        <f>X519+N(Y519)-N(Z519)</f>
        <v/>
      </c>
      <c r="AB519" s="54">
        <f>AE518</f>
        <v/>
      </c>
      <c r="AC519" s="45" t="n"/>
      <c r="AD519" s="45" t="n"/>
      <c r="AE519" s="54">
        <f>AB519+N(AC519)-N(AD519)</f>
        <v/>
      </c>
      <c r="AF519" s="20">
        <f>IF(ABS((D519+H519+L519+P519+T519+X519+AB519)+(N(E519)+N(I519)+N(M519)+N(Q519)+N(U519)+N(Y519)+N(AC519))-(N(F519)+N(J519)+N(N519)+N(R519)+N(V519)+N(Z519)+N(AD519))-(G519+K519+O519+S519+W519+AA519+AE519))&lt;0.0001,"OK","ОШИБКА")</f>
        <v/>
      </c>
    </row>
    <row r="520">
      <c r="A520" s="42" t="n">
        <v>46739</v>
      </c>
      <c r="B520" s="37" t="inlineStr">
        <is>
          <t>СБ</t>
        </is>
      </c>
      <c r="C520" s="11" t="n"/>
      <c r="D520" s="54">
        <f>G519</f>
        <v/>
      </c>
      <c r="E520" s="45" t="n"/>
      <c r="F520" s="45" t="n"/>
      <c r="G520" s="54">
        <f>D520+N(E520)-N(F520)</f>
        <v/>
      </c>
      <c r="H520" s="54">
        <f>K519</f>
        <v/>
      </c>
      <c r="I520" s="45" t="n"/>
      <c r="J520" s="45" t="n"/>
      <c r="K520" s="54">
        <f>H520+N(I520)-N(J520)</f>
        <v/>
      </c>
      <c r="L520" s="54">
        <f>O519</f>
        <v/>
      </c>
      <c r="M520" s="45" t="n"/>
      <c r="N520" s="45" t="n"/>
      <c r="O520" s="54">
        <f>L520+N(M520)-N(N520)</f>
        <v/>
      </c>
      <c r="P520" s="54">
        <f>S519</f>
        <v/>
      </c>
      <c r="Q520" s="45" t="n"/>
      <c r="R520" s="45" t="n"/>
      <c r="S520" s="54">
        <f>P520+N(Q520)-N(R520)</f>
        <v/>
      </c>
      <c r="T520" s="54">
        <f>W519</f>
        <v/>
      </c>
      <c r="U520" s="45" t="n"/>
      <c r="V520" s="45" t="n"/>
      <c r="W520" s="54">
        <f>T520+N(U520)-N(V520)</f>
        <v/>
      </c>
      <c r="X520" s="54">
        <f>AA519</f>
        <v/>
      </c>
      <c r="Y520" s="45" t="n"/>
      <c r="Z520" s="45" t="n"/>
      <c r="AA520" s="54">
        <f>X520+N(Y520)-N(Z520)</f>
        <v/>
      </c>
      <c r="AB520" s="54">
        <f>AE519</f>
        <v/>
      </c>
      <c r="AC520" s="45" t="n"/>
      <c r="AD520" s="45" t="n"/>
      <c r="AE520" s="54">
        <f>AB520+N(AC520)-N(AD520)</f>
        <v/>
      </c>
      <c r="AF520" s="20">
        <f>IF(ABS((D520+H520+L520+P520+T520+X520+AB520)+(N(E520)+N(I520)+N(M520)+N(Q520)+N(U520)+N(Y520)+N(AC520))-(N(F520)+N(J520)+N(N520)+N(R520)+N(V520)+N(Z520)+N(AD520))-(G520+K520+O520+S520+W520+AA520+AE520))&lt;0.0001,"OK","ОШИБКА")</f>
        <v/>
      </c>
    </row>
    <row r="521">
      <c r="A521" s="42" t="n">
        <v>46740</v>
      </c>
      <c r="B521" s="37" t="inlineStr">
        <is>
          <t>ВС</t>
        </is>
      </c>
      <c r="C521" s="11" t="n"/>
      <c r="D521" s="54">
        <f>G520</f>
        <v/>
      </c>
      <c r="E521" s="45" t="n"/>
      <c r="F521" s="45" t="n"/>
      <c r="G521" s="54">
        <f>D521+N(E521)-N(F521)</f>
        <v/>
      </c>
      <c r="H521" s="54">
        <f>K520</f>
        <v/>
      </c>
      <c r="I521" s="45" t="n"/>
      <c r="J521" s="45" t="n"/>
      <c r="K521" s="54">
        <f>H521+N(I521)-N(J521)</f>
        <v/>
      </c>
      <c r="L521" s="54">
        <f>O520</f>
        <v/>
      </c>
      <c r="M521" s="45" t="n"/>
      <c r="N521" s="45" t="n"/>
      <c r="O521" s="54">
        <f>L521+N(M521)-N(N521)</f>
        <v/>
      </c>
      <c r="P521" s="54">
        <f>S520</f>
        <v/>
      </c>
      <c r="Q521" s="45" t="n"/>
      <c r="R521" s="45" t="n"/>
      <c r="S521" s="54">
        <f>P521+N(Q521)-N(R521)</f>
        <v/>
      </c>
      <c r="T521" s="54">
        <f>W520</f>
        <v/>
      </c>
      <c r="U521" s="45" t="n"/>
      <c r="V521" s="45" t="n"/>
      <c r="W521" s="54">
        <f>T521+N(U521)-N(V521)</f>
        <v/>
      </c>
      <c r="X521" s="54">
        <f>AA520</f>
        <v/>
      </c>
      <c r="Y521" s="45" t="n"/>
      <c r="Z521" s="45" t="n"/>
      <c r="AA521" s="54">
        <f>X521+N(Y521)-N(Z521)</f>
        <v/>
      </c>
      <c r="AB521" s="54">
        <f>AE520</f>
        <v/>
      </c>
      <c r="AC521" s="45" t="n"/>
      <c r="AD521" s="45" t="n"/>
      <c r="AE521" s="54">
        <f>AB521+N(AC521)-N(AD521)</f>
        <v/>
      </c>
      <c r="AF521" s="20">
        <f>IF(ABS((D521+H521+L521+P521+T521+X521+AB521)+(N(E521)+N(I521)+N(M521)+N(Q521)+N(U521)+N(Y521)+N(AC521))-(N(F521)+N(J521)+N(N521)+N(R521)+N(V521)+N(Z521)+N(AD521))-(G521+K521+O521+S521+W521+AA521+AE521))&lt;0.0001,"OK","ОШИБКА")</f>
        <v/>
      </c>
    </row>
    <row r="522">
      <c r="A522" s="42" t="n">
        <v>46741</v>
      </c>
      <c r="B522" s="37" t="inlineStr">
        <is>
          <t>ПН</t>
        </is>
      </c>
      <c r="C522" s="11" t="n"/>
      <c r="D522" s="54">
        <f>G521</f>
        <v/>
      </c>
      <c r="E522" s="45" t="n"/>
      <c r="F522" s="45" t="n"/>
      <c r="G522" s="54">
        <f>D522+N(E522)-N(F522)</f>
        <v/>
      </c>
      <c r="H522" s="54">
        <f>K521</f>
        <v/>
      </c>
      <c r="I522" s="45" t="n"/>
      <c r="J522" s="45" t="n"/>
      <c r="K522" s="54">
        <f>H522+N(I522)-N(J522)</f>
        <v/>
      </c>
      <c r="L522" s="54">
        <f>O521</f>
        <v/>
      </c>
      <c r="M522" s="45" t="n"/>
      <c r="N522" s="45" t="n"/>
      <c r="O522" s="54">
        <f>L522+N(M522)-N(N522)</f>
        <v/>
      </c>
      <c r="P522" s="54">
        <f>S521</f>
        <v/>
      </c>
      <c r="Q522" s="45" t="n"/>
      <c r="R522" s="45" t="n"/>
      <c r="S522" s="54">
        <f>P522+N(Q522)-N(R522)</f>
        <v/>
      </c>
      <c r="T522" s="54">
        <f>W521</f>
        <v/>
      </c>
      <c r="U522" s="45" t="n"/>
      <c r="V522" s="45" t="n"/>
      <c r="W522" s="54">
        <f>T522+N(U522)-N(V522)</f>
        <v/>
      </c>
      <c r="X522" s="54">
        <f>AA521</f>
        <v/>
      </c>
      <c r="Y522" s="45" t="n"/>
      <c r="Z522" s="45" t="n"/>
      <c r="AA522" s="54">
        <f>X522+N(Y522)-N(Z522)</f>
        <v/>
      </c>
      <c r="AB522" s="54">
        <f>AE521</f>
        <v/>
      </c>
      <c r="AC522" s="45" t="n"/>
      <c r="AD522" s="45" t="n"/>
      <c r="AE522" s="54">
        <f>AB522+N(AC522)-N(AD522)</f>
        <v/>
      </c>
      <c r="AF522" s="20">
        <f>IF(ABS((D522+H522+L522+P522+T522+X522+AB522)+(N(E522)+N(I522)+N(M522)+N(Q522)+N(U522)+N(Y522)+N(AC522))-(N(F522)+N(J522)+N(N522)+N(R522)+N(V522)+N(Z522)+N(AD522))-(G522+K522+O522+S522+W522+AA522+AE522))&lt;0.0001,"OK","ОШИБКА")</f>
        <v/>
      </c>
    </row>
    <row r="523">
      <c r="A523" s="42" t="n">
        <v>46742</v>
      </c>
      <c r="B523" s="37" t="inlineStr">
        <is>
          <t>ВТ</t>
        </is>
      </c>
      <c r="C523" s="11" t="n"/>
      <c r="D523" s="54">
        <f>G522</f>
        <v/>
      </c>
      <c r="E523" s="45" t="n"/>
      <c r="F523" s="45" t="n"/>
      <c r="G523" s="54">
        <f>D523+N(E523)-N(F523)</f>
        <v/>
      </c>
      <c r="H523" s="54">
        <f>K522</f>
        <v/>
      </c>
      <c r="I523" s="45" t="n"/>
      <c r="J523" s="45" t="n"/>
      <c r="K523" s="54">
        <f>H523+N(I523)-N(J523)</f>
        <v/>
      </c>
      <c r="L523" s="54">
        <f>O522</f>
        <v/>
      </c>
      <c r="M523" s="45" t="n"/>
      <c r="N523" s="45" t="n"/>
      <c r="O523" s="54">
        <f>L523+N(M523)-N(N523)</f>
        <v/>
      </c>
      <c r="P523" s="54">
        <f>S522</f>
        <v/>
      </c>
      <c r="Q523" s="45" t="n"/>
      <c r="R523" s="45" t="n"/>
      <c r="S523" s="54">
        <f>P523+N(Q523)-N(R523)</f>
        <v/>
      </c>
      <c r="T523" s="54">
        <f>W522</f>
        <v/>
      </c>
      <c r="U523" s="45" t="n"/>
      <c r="V523" s="45" t="n"/>
      <c r="W523" s="54">
        <f>T523+N(U523)-N(V523)</f>
        <v/>
      </c>
      <c r="X523" s="54">
        <f>AA522</f>
        <v/>
      </c>
      <c r="Y523" s="45" t="n"/>
      <c r="Z523" s="45" t="n"/>
      <c r="AA523" s="54">
        <f>X523+N(Y523)-N(Z523)</f>
        <v/>
      </c>
      <c r="AB523" s="54">
        <f>AE522</f>
        <v/>
      </c>
      <c r="AC523" s="45" t="n"/>
      <c r="AD523" s="45" t="n"/>
      <c r="AE523" s="54">
        <f>AB523+N(AC523)-N(AD523)</f>
        <v/>
      </c>
      <c r="AF523" s="20">
        <f>IF(ABS((D523+H523+L523+P523+T523+X523+AB523)+(N(E523)+N(I523)+N(M523)+N(Q523)+N(U523)+N(Y523)+N(AC523))-(N(F523)+N(J523)+N(N523)+N(R523)+N(V523)+N(Z523)+N(AD523))-(G523+K523+O523+S523+W523+AA523+AE523))&lt;0.0001,"OK","ОШИБКА")</f>
        <v/>
      </c>
    </row>
    <row r="524">
      <c r="A524" s="42" t="n">
        <v>46743</v>
      </c>
      <c r="B524" s="37" t="inlineStr">
        <is>
          <t>СР</t>
        </is>
      </c>
      <c r="C524" s="11" t="n"/>
      <c r="D524" s="54">
        <f>G523</f>
        <v/>
      </c>
      <c r="E524" s="45" t="n"/>
      <c r="F524" s="45" t="n"/>
      <c r="G524" s="54">
        <f>D524+N(E524)-N(F524)</f>
        <v/>
      </c>
      <c r="H524" s="54">
        <f>K523</f>
        <v/>
      </c>
      <c r="I524" s="45" t="n"/>
      <c r="J524" s="45" t="n"/>
      <c r="K524" s="54">
        <f>H524+N(I524)-N(J524)</f>
        <v/>
      </c>
      <c r="L524" s="54">
        <f>O523</f>
        <v/>
      </c>
      <c r="M524" s="45" t="n"/>
      <c r="N524" s="45" t="n"/>
      <c r="O524" s="54">
        <f>L524+N(M524)-N(N524)</f>
        <v/>
      </c>
      <c r="P524" s="54">
        <f>S523</f>
        <v/>
      </c>
      <c r="Q524" s="45" t="n"/>
      <c r="R524" s="45" t="n"/>
      <c r="S524" s="54">
        <f>P524+N(Q524)-N(R524)</f>
        <v/>
      </c>
      <c r="T524" s="54">
        <f>W523</f>
        <v/>
      </c>
      <c r="U524" s="45" t="n"/>
      <c r="V524" s="45" t="n"/>
      <c r="W524" s="54">
        <f>T524+N(U524)-N(V524)</f>
        <v/>
      </c>
      <c r="X524" s="54">
        <f>AA523</f>
        <v/>
      </c>
      <c r="Y524" s="45" t="n"/>
      <c r="Z524" s="45" t="n"/>
      <c r="AA524" s="54">
        <f>X524+N(Y524)-N(Z524)</f>
        <v/>
      </c>
      <c r="AB524" s="54">
        <f>AE523</f>
        <v/>
      </c>
      <c r="AC524" s="45" t="n"/>
      <c r="AD524" s="45" t="n"/>
      <c r="AE524" s="54">
        <f>AB524+N(AC524)-N(AD524)</f>
        <v/>
      </c>
      <c r="AF524" s="20">
        <f>IF(ABS((D524+H524+L524+P524+T524+X524+AB524)+(N(E524)+N(I524)+N(M524)+N(Q524)+N(U524)+N(Y524)+N(AC524))-(N(F524)+N(J524)+N(N524)+N(R524)+N(V524)+N(Z524)+N(AD524))-(G524+K524+O524+S524+W524+AA524+AE524))&lt;0.0001,"OK","ОШИБКА")</f>
        <v/>
      </c>
    </row>
    <row r="525">
      <c r="A525" s="42" t="n">
        <v>46744</v>
      </c>
      <c r="B525" s="37" t="inlineStr">
        <is>
          <t>ЧТ</t>
        </is>
      </c>
      <c r="C525" s="11" t="n"/>
      <c r="D525" s="54">
        <f>G524</f>
        <v/>
      </c>
      <c r="E525" s="45" t="n"/>
      <c r="F525" s="45" t="n"/>
      <c r="G525" s="54">
        <f>D525+N(E525)-N(F525)</f>
        <v/>
      </c>
      <c r="H525" s="54">
        <f>K524</f>
        <v/>
      </c>
      <c r="I525" s="45" t="n"/>
      <c r="J525" s="45" t="n"/>
      <c r="K525" s="54">
        <f>H525+N(I525)-N(J525)</f>
        <v/>
      </c>
      <c r="L525" s="54">
        <f>O524</f>
        <v/>
      </c>
      <c r="M525" s="45" t="n"/>
      <c r="N525" s="45" t="n"/>
      <c r="O525" s="54">
        <f>L525+N(M525)-N(N525)</f>
        <v/>
      </c>
      <c r="P525" s="54">
        <f>S524</f>
        <v/>
      </c>
      <c r="Q525" s="45" t="n"/>
      <c r="R525" s="45" t="n"/>
      <c r="S525" s="54">
        <f>P525+N(Q525)-N(R525)</f>
        <v/>
      </c>
      <c r="T525" s="54">
        <f>W524</f>
        <v/>
      </c>
      <c r="U525" s="45" t="n"/>
      <c r="V525" s="45" t="n"/>
      <c r="W525" s="54">
        <f>T525+N(U525)-N(V525)</f>
        <v/>
      </c>
      <c r="X525" s="54">
        <f>AA524</f>
        <v/>
      </c>
      <c r="Y525" s="45" t="n"/>
      <c r="Z525" s="45" t="n"/>
      <c r="AA525" s="54">
        <f>X525+N(Y525)-N(Z525)</f>
        <v/>
      </c>
      <c r="AB525" s="54">
        <f>AE524</f>
        <v/>
      </c>
      <c r="AC525" s="45" t="n"/>
      <c r="AD525" s="45" t="n"/>
      <c r="AE525" s="54">
        <f>AB525+N(AC525)-N(AD525)</f>
        <v/>
      </c>
      <c r="AF525" s="20">
        <f>IF(ABS((D525+H525+L525+P525+T525+X525+AB525)+(N(E525)+N(I525)+N(M525)+N(Q525)+N(U525)+N(Y525)+N(AC525))-(N(F525)+N(J525)+N(N525)+N(R525)+N(V525)+N(Z525)+N(AD525))-(G525+K525+O525+S525+W525+AA525+AE525))&lt;0.0001,"OK","ОШИБКА")</f>
        <v/>
      </c>
    </row>
    <row r="526">
      <c r="A526" s="42" t="n">
        <v>46745</v>
      </c>
      <c r="B526" s="37" t="inlineStr">
        <is>
          <t>ПТ</t>
        </is>
      </c>
      <c r="C526" s="11" t="n"/>
      <c r="D526" s="54">
        <f>G525</f>
        <v/>
      </c>
      <c r="E526" s="45" t="n"/>
      <c r="F526" s="45" t="n"/>
      <c r="G526" s="54">
        <f>D526+N(E526)-N(F526)</f>
        <v/>
      </c>
      <c r="H526" s="54">
        <f>K525</f>
        <v/>
      </c>
      <c r="I526" s="45" t="n"/>
      <c r="J526" s="45" t="n"/>
      <c r="K526" s="54">
        <f>H526+N(I526)-N(J526)</f>
        <v/>
      </c>
      <c r="L526" s="54">
        <f>O525</f>
        <v/>
      </c>
      <c r="M526" s="45" t="n"/>
      <c r="N526" s="45" t="n"/>
      <c r="O526" s="54">
        <f>L526+N(M526)-N(N526)</f>
        <v/>
      </c>
      <c r="P526" s="54">
        <f>S525</f>
        <v/>
      </c>
      <c r="Q526" s="45" t="n"/>
      <c r="R526" s="45" t="n"/>
      <c r="S526" s="54">
        <f>P526+N(Q526)-N(R526)</f>
        <v/>
      </c>
      <c r="T526" s="54">
        <f>W525</f>
        <v/>
      </c>
      <c r="U526" s="45" t="n"/>
      <c r="V526" s="45" t="n"/>
      <c r="W526" s="54">
        <f>T526+N(U526)-N(V526)</f>
        <v/>
      </c>
      <c r="X526" s="54">
        <f>AA525</f>
        <v/>
      </c>
      <c r="Y526" s="45" t="n"/>
      <c r="Z526" s="45" t="n"/>
      <c r="AA526" s="54">
        <f>X526+N(Y526)-N(Z526)</f>
        <v/>
      </c>
      <c r="AB526" s="54">
        <f>AE525</f>
        <v/>
      </c>
      <c r="AC526" s="45" t="n"/>
      <c r="AD526" s="45" t="n"/>
      <c r="AE526" s="54">
        <f>AB526+N(AC526)-N(AD526)</f>
        <v/>
      </c>
      <c r="AF526" s="20">
        <f>IF(ABS((D526+H526+L526+P526+T526+X526+AB526)+(N(E526)+N(I526)+N(M526)+N(Q526)+N(U526)+N(Y526)+N(AC526))-(N(F526)+N(J526)+N(N526)+N(R526)+N(V526)+N(Z526)+N(AD526))-(G526+K526+O526+S526+W526+AA526+AE526))&lt;0.0001,"OK","ОШИБКА")</f>
        <v/>
      </c>
    </row>
    <row r="527">
      <c r="A527" s="42" t="n">
        <v>46746</v>
      </c>
      <c r="B527" s="37" t="inlineStr">
        <is>
          <t>СБ</t>
        </is>
      </c>
      <c r="C527" s="11" t="n"/>
      <c r="D527" s="54">
        <f>G526</f>
        <v/>
      </c>
      <c r="E527" s="45" t="n"/>
      <c r="F527" s="45" t="n"/>
      <c r="G527" s="54">
        <f>D527+N(E527)-N(F527)</f>
        <v/>
      </c>
      <c r="H527" s="54">
        <f>K526</f>
        <v/>
      </c>
      <c r="I527" s="45" t="n"/>
      <c r="J527" s="45" t="n"/>
      <c r="K527" s="54">
        <f>H527+N(I527)-N(J527)</f>
        <v/>
      </c>
      <c r="L527" s="54">
        <f>O526</f>
        <v/>
      </c>
      <c r="M527" s="45" t="n"/>
      <c r="N527" s="45" t="n"/>
      <c r="O527" s="54">
        <f>L527+N(M527)-N(N527)</f>
        <v/>
      </c>
      <c r="P527" s="54">
        <f>S526</f>
        <v/>
      </c>
      <c r="Q527" s="45" t="n"/>
      <c r="R527" s="45" t="n"/>
      <c r="S527" s="54">
        <f>P527+N(Q527)-N(R527)</f>
        <v/>
      </c>
      <c r="T527" s="54">
        <f>W526</f>
        <v/>
      </c>
      <c r="U527" s="45" t="n"/>
      <c r="V527" s="45" t="n"/>
      <c r="W527" s="54">
        <f>T527+N(U527)-N(V527)</f>
        <v/>
      </c>
      <c r="X527" s="54">
        <f>AA526</f>
        <v/>
      </c>
      <c r="Y527" s="45" t="n"/>
      <c r="Z527" s="45" t="n"/>
      <c r="AA527" s="54">
        <f>X527+N(Y527)-N(Z527)</f>
        <v/>
      </c>
      <c r="AB527" s="54">
        <f>AE526</f>
        <v/>
      </c>
      <c r="AC527" s="45" t="n"/>
      <c r="AD527" s="45" t="n"/>
      <c r="AE527" s="54">
        <f>AB527+N(AC527)-N(AD527)</f>
        <v/>
      </c>
      <c r="AF527" s="20">
        <f>IF(ABS((D527+H527+L527+P527+T527+X527+AB527)+(N(E527)+N(I527)+N(M527)+N(Q527)+N(U527)+N(Y527)+N(AC527))-(N(F527)+N(J527)+N(N527)+N(R527)+N(V527)+N(Z527)+N(AD527))-(G527+K527+O527+S527+W527+AA527+AE527))&lt;0.0001,"OK","ОШИБКА")</f>
        <v/>
      </c>
    </row>
    <row r="528">
      <c r="A528" s="42" t="n">
        <v>46747</v>
      </c>
      <c r="B528" s="37" t="inlineStr">
        <is>
          <t>ВС</t>
        </is>
      </c>
      <c r="C528" s="11" t="n"/>
      <c r="D528" s="54">
        <f>G527</f>
        <v/>
      </c>
      <c r="E528" s="45" t="n"/>
      <c r="F528" s="45" t="n"/>
      <c r="G528" s="54">
        <f>D528+N(E528)-N(F528)</f>
        <v/>
      </c>
      <c r="H528" s="54">
        <f>K527</f>
        <v/>
      </c>
      <c r="I528" s="45" t="n"/>
      <c r="J528" s="45" t="n"/>
      <c r="K528" s="54">
        <f>H528+N(I528)-N(J528)</f>
        <v/>
      </c>
      <c r="L528" s="54">
        <f>O527</f>
        <v/>
      </c>
      <c r="M528" s="45" t="n"/>
      <c r="N528" s="45" t="n"/>
      <c r="O528" s="54">
        <f>L528+N(M528)-N(N528)</f>
        <v/>
      </c>
      <c r="P528" s="54">
        <f>S527</f>
        <v/>
      </c>
      <c r="Q528" s="45" t="n"/>
      <c r="R528" s="45" t="n"/>
      <c r="S528" s="54">
        <f>P528+N(Q528)-N(R528)</f>
        <v/>
      </c>
      <c r="T528" s="54">
        <f>W527</f>
        <v/>
      </c>
      <c r="U528" s="45" t="n"/>
      <c r="V528" s="45" t="n"/>
      <c r="W528" s="54">
        <f>T528+N(U528)-N(V528)</f>
        <v/>
      </c>
      <c r="X528" s="54">
        <f>AA527</f>
        <v/>
      </c>
      <c r="Y528" s="45" t="n"/>
      <c r="Z528" s="45" t="n"/>
      <c r="AA528" s="54">
        <f>X528+N(Y528)-N(Z528)</f>
        <v/>
      </c>
      <c r="AB528" s="54">
        <f>AE527</f>
        <v/>
      </c>
      <c r="AC528" s="45" t="n"/>
      <c r="AD528" s="45" t="n"/>
      <c r="AE528" s="54">
        <f>AB528+N(AC528)-N(AD528)</f>
        <v/>
      </c>
      <c r="AF528" s="20">
        <f>IF(ABS((D528+H528+L528+P528+T528+X528+AB528)+(N(E528)+N(I528)+N(M528)+N(Q528)+N(U528)+N(Y528)+N(AC528))-(N(F528)+N(J528)+N(N528)+N(R528)+N(V528)+N(Z528)+N(AD528))-(G528+K528+O528+S528+W528+AA528+AE528))&lt;0.0001,"OK","ОШИБКА")</f>
        <v/>
      </c>
    </row>
    <row r="529">
      <c r="A529" s="42" t="n">
        <v>46748</v>
      </c>
      <c r="B529" s="37" t="inlineStr">
        <is>
          <t>ПН</t>
        </is>
      </c>
      <c r="C529" s="11" t="n"/>
      <c r="D529" s="54">
        <f>G528</f>
        <v/>
      </c>
      <c r="E529" s="45" t="n"/>
      <c r="F529" s="45" t="n"/>
      <c r="G529" s="54">
        <f>D529+N(E529)-N(F529)</f>
        <v/>
      </c>
      <c r="H529" s="54">
        <f>K528</f>
        <v/>
      </c>
      <c r="I529" s="45" t="n"/>
      <c r="J529" s="45" t="n"/>
      <c r="K529" s="54">
        <f>H529+N(I529)-N(J529)</f>
        <v/>
      </c>
      <c r="L529" s="54">
        <f>O528</f>
        <v/>
      </c>
      <c r="M529" s="45" t="n"/>
      <c r="N529" s="45" t="n"/>
      <c r="O529" s="54">
        <f>L529+N(M529)-N(N529)</f>
        <v/>
      </c>
      <c r="P529" s="54">
        <f>S528</f>
        <v/>
      </c>
      <c r="Q529" s="45" t="n"/>
      <c r="R529" s="45" t="n"/>
      <c r="S529" s="54">
        <f>P529+N(Q529)-N(R529)</f>
        <v/>
      </c>
      <c r="T529" s="54">
        <f>W528</f>
        <v/>
      </c>
      <c r="U529" s="45" t="n"/>
      <c r="V529" s="45" t="n"/>
      <c r="W529" s="54">
        <f>T529+N(U529)-N(V529)</f>
        <v/>
      </c>
      <c r="X529" s="54">
        <f>AA528</f>
        <v/>
      </c>
      <c r="Y529" s="45" t="n"/>
      <c r="Z529" s="45" t="n"/>
      <c r="AA529" s="54">
        <f>X529+N(Y529)-N(Z529)</f>
        <v/>
      </c>
      <c r="AB529" s="54">
        <f>AE528</f>
        <v/>
      </c>
      <c r="AC529" s="45" t="n"/>
      <c r="AD529" s="45" t="n"/>
      <c r="AE529" s="54">
        <f>AB529+N(AC529)-N(AD529)</f>
        <v/>
      </c>
      <c r="AF529" s="20">
        <f>IF(ABS((D529+H529+L529+P529+T529+X529+AB529)+(N(E529)+N(I529)+N(M529)+N(Q529)+N(U529)+N(Y529)+N(AC529))-(N(F529)+N(J529)+N(N529)+N(R529)+N(V529)+N(Z529)+N(AD529))-(G529+K529+O529+S529+W529+AA529+AE529))&lt;0.0001,"OK","ОШИБКА")</f>
        <v/>
      </c>
    </row>
    <row r="530">
      <c r="A530" s="42" t="n">
        <v>46749</v>
      </c>
      <c r="B530" s="37" t="inlineStr">
        <is>
          <t>ВТ</t>
        </is>
      </c>
      <c r="C530" s="11" t="n"/>
      <c r="D530" s="54">
        <f>G529</f>
        <v/>
      </c>
      <c r="E530" s="45" t="n"/>
      <c r="F530" s="45" t="n"/>
      <c r="G530" s="54">
        <f>D530+N(E530)-N(F530)</f>
        <v/>
      </c>
      <c r="H530" s="54">
        <f>K529</f>
        <v/>
      </c>
      <c r="I530" s="45" t="n"/>
      <c r="J530" s="45" t="n"/>
      <c r="K530" s="54">
        <f>H530+N(I530)-N(J530)</f>
        <v/>
      </c>
      <c r="L530" s="54">
        <f>O529</f>
        <v/>
      </c>
      <c r="M530" s="45" t="n"/>
      <c r="N530" s="45" t="n"/>
      <c r="O530" s="54">
        <f>L530+N(M530)-N(N530)</f>
        <v/>
      </c>
      <c r="P530" s="54">
        <f>S529</f>
        <v/>
      </c>
      <c r="Q530" s="45" t="n"/>
      <c r="R530" s="45" t="n"/>
      <c r="S530" s="54">
        <f>P530+N(Q530)-N(R530)</f>
        <v/>
      </c>
      <c r="T530" s="54">
        <f>W529</f>
        <v/>
      </c>
      <c r="U530" s="45" t="n"/>
      <c r="V530" s="45" t="n"/>
      <c r="W530" s="54">
        <f>T530+N(U530)-N(V530)</f>
        <v/>
      </c>
      <c r="X530" s="54">
        <f>AA529</f>
        <v/>
      </c>
      <c r="Y530" s="45" t="n"/>
      <c r="Z530" s="45" t="n"/>
      <c r="AA530" s="54">
        <f>X530+N(Y530)-N(Z530)</f>
        <v/>
      </c>
      <c r="AB530" s="54">
        <f>AE529</f>
        <v/>
      </c>
      <c r="AC530" s="45" t="n"/>
      <c r="AD530" s="45" t="n"/>
      <c r="AE530" s="54">
        <f>AB530+N(AC530)-N(AD530)</f>
        <v/>
      </c>
      <c r="AF530" s="20">
        <f>IF(ABS((D530+H530+L530+P530+T530+X530+AB530)+(N(E530)+N(I530)+N(M530)+N(Q530)+N(U530)+N(Y530)+N(AC530))-(N(F530)+N(J530)+N(N530)+N(R530)+N(V530)+N(Z530)+N(AD530))-(G530+K530+O530+S530+W530+AA530+AE530))&lt;0.0001,"OK","ОШИБКА")</f>
        <v/>
      </c>
    </row>
    <row r="531">
      <c r="A531" s="42" t="n">
        <v>46750</v>
      </c>
      <c r="B531" s="37" t="inlineStr">
        <is>
          <t>СР</t>
        </is>
      </c>
      <c r="C531" s="11" t="n"/>
      <c r="D531" s="54">
        <f>G530</f>
        <v/>
      </c>
      <c r="E531" s="45" t="n"/>
      <c r="F531" s="45" t="n"/>
      <c r="G531" s="54">
        <f>D531+N(E531)-N(F531)</f>
        <v/>
      </c>
      <c r="H531" s="54">
        <f>K530</f>
        <v/>
      </c>
      <c r="I531" s="45" t="n"/>
      <c r="J531" s="45" t="n"/>
      <c r="K531" s="54">
        <f>H531+N(I531)-N(J531)</f>
        <v/>
      </c>
      <c r="L531" s="54">
        <f>O530</f>
        <v/>
      </c>
      <c r="M531" s="45" t="n"/>
      <c r="N531" s="45" t="n"/>
      <c r="O531" s="54">
        <f>L531+N(M531)-N(N531)</f>
        <v/>
      </c>
      <c r="P531" s="54">
        <f>S530</f>
        <v/>
      </c>
      <c r="Q531" s="45" t="n"/>
      <c r="R531" s="45" t="n"/>
      <c r="S531" s="54">
        <f>P531+N(Q531)-N(R531)</f>
        <v/>
      </c>
      <c r="T531" s="54">
        <f>W530</f>
        <v/>
      </c>
      <c r="U531" s="45" t="n"/>
      <c r="V531" s="45" t="n"/>
      <c r="W531" s="54">
        <f>T531+N(U531)-N(V531)</f>
        <v/>
      </c>
      <c r="X531" s="54">
        <f>AA530</f>
        <v/>
      </c>
      <c r="Y531" s="45" t="n"/>
      <c r="Z531" s="45" t="n"/>
      <c r="AA531" s="54">
        <f>X531+N(Y531)-N(Z531)</f>
        <v/>
      </c>
      <c r="AB531" s="54">
        <f>AE530</f>
        <v/>
      </c>
      <c r="AC531" s="45" t="n"/>
      <c r="AD531" s="45" t="n"/>
      <c r="AE531" s="54">
        <f>AB531+N(AC531)-N(AD531)</f>
        <v/>
      </c>
      <c r="AF531" s="20">
        <f>IF(ABS((D531+H531+L531+P531+T531+X531+AB531)+(N(E531)+N(I531)+N(M531)+N(Q531)+N(U531)+N(Y531)+N(AC531))-(N(F531)+N(J531)+N(N531)+N(R531)+N(V531)+N(Z531)+N(AD531))-(G531+K531+O531+S531+W531+AA531+AE531))&lt;0.0001,"OK","ОШИБКА")</f>
        <v/>
      </c>
    </row>
    <row r="532">
      <c r="A532" s="42" t="n">
        <v>46751</v>
      </c>
      <c r="B532" s="37" t="inlineStr">
        <is>
          <t>ЧТ</t>
        </is>
      </c>
      <c r="C532" s="11" t="n"/>
      <c r="D532" s="54">
        <f>G531</f>
        <v/>
      </c>
      <c r="E532" s="45" t="n"/>
      <c r="F532" s="45" t="n"/>
      <c r="G532" s="54">
        <f>D532+N(E532)-N(F532)</f>
        <v/>
      </c>
      <c r="H532" s="54">
        <f>K531</f>
        <v/>
      </c>
      <c r="I532" s="45" t="n"/>
      <c r="J532" s="45" t="n"/>
      <c r="K532" s="54">
        <f>H532+N(I532)-N(J532)</f>
        <v/>
      </c>
      <c r="L532" s="54">
        <f>O531</f>
        <v/>
      </c>
      <c r="M532" s="45" t="n"/>
      <c r="N532" s="45" t="n"/>
      <c r="O532" s="54">
        <f>L532+N(M532)-N(N532)</f>
        <v/>
      </c>
      <c r="P532" s="54">
        <f>S531</f>
        <v/>
      </c>
      <c r="Q532" s="45" t="n"/>
      <c r="R532" s="45" t="n"/>
      <c r="S532" s="54">
        <f>P532+N(Q532)-N(R532)</f>
        <v/>
      </c>
      <c r="T532" s="54">
        <f>W531</f>
        <v/>
      </c>
      <c r="U532" s="45" t="n"/>
      <c r="V532" s="45" t="n"/>
      <c r="W532" s="54">
        <f>T532+N(U532)-N(V532)</f>
        <v/>
      </c>
      <c r="X532" s="54">
        <f>AA531</f>
        <v/>
      </c>
      <c r="Y532" s="45" t="n"/>
      <c r="Z532" s="45" t="n"/>
      <c r="AA532" s="54">
        <f>X532+N(Y532)-N(Z532)</f>
        <v/>
      </c>
      <c r="AB532" s="54">
        <f>AE531</f>
        <v/>
      </c>
      <c r="AC532" s="45" t="n"/>
      <c r="AD532" s="45" t="n"/>
      <c r="AE532" s="54">
        <f>AB532+N(AC532)-N(AD532)</f>
        <v/>
      </c>
      <c r="AF532" s="20">
        <f>IF(ABS((D532+H532+L532+P532+T532+X532+AB532)+(N(E532)+N(I532)+N(M532)+N(Q532)+N(U532)+N(Y532)+N(AC532))-(N(F532)+N(J532)+N(N532)+N(R532)+N(V532)+N(Z532)+N(AD532))-(G532+K532+O532+S532+W532+AA532+AE532))&lt;0.0001,"OK","ОШИБКА")</f>
        <v/>
      </c>
    </row>
    <row r="533">
      <c r="A533" s="42" t="n">
        <v>46752</v>
      </c>
      <c r="B533" s="37" t="inlineStr">
        <is>
          <t>ПТ</t>
        </is>
      </c>
      <c r="C533" s="11" t="n"/>
      <c r="D533" s="54">
        <f>G532</f>
        <v/>
      </c>
      <c r="E533" s="45" t="n"/>
      <c r="F533" s="45" t="n"/>
      <c r="G533" s="54">
        <f>D533+N(E533)-N(F533)</f>
        <v/>
      </c>
      <c r="H533" s="54">
        <f>K532</f>
        <v/>
      </c>
      <c r="I533" s="45" t="n"/>
      <c r="J533" s="45" t="n"/>
      <c r="K533" s="54">
        <f>H533+N(I533)-N(J533)</f>
        <v/>
      </c>
      <c r="L533" s="54">
        <f>O532</f>
        <v/>
      </c>
      <c r="M533" s="45" t="n"/>
      <c r="N533" s="45" t="n"/>
      <c r="O533" s="54">
        <f>L533+N(M533)-N(N533)</f>
        <v/>
      </c>
      <c r="P533" s="54">
        <f>S532</f>
        <v/>
      </c>
      <c r="Q533" s="45" t="n"/>
      <c r="R533" s="45" t="n"/>
      <c r="S533" s="54">
        <f>P533+N(Q533)-N(R533)</f>
        <v/>
      </c>
      <c r="T533" s="54">
        <f>W532</f>
        <v/>
      </c>
      <c r="U533" s="45" t="n"/>
      <c r="V533" s="45" t="n"/>
      <c r="W533" s="54">
        <f>T533+N(U533)-N(V533)</f>
        <v/>
      </c>
      <c r="X533" s="54">
        <f>AA532</f>
        <v/>
      </c>
      <c r="Y533" s="45" t="n"/>
      <c r="Z533" s="45" t="n"/>
      <c r="AA533" s="54">
        <f>X533+N(Y533)-N(Z533)</f>
        <v/>
      </c>
      <c r="AB533" s="54">
        <f>AE532</f>
        <v/>
      </c>
      <c r="AC533" s="45" t="n"/>
      <c r="AD533" s="45" t="n"/>
      <c r="AE533" s="54">
        <f>AB533+N(AC533)-N(AD533)</f>
        <v/>
      </c>
      <c r="AF533" s="20">
        <f>IF(ABS((D533+H533+L533+P533+T533+X533+AB533)+(N(E533)+N(I533)+N(M533)+N(Q533)+N(U533)+N(Y533)+N(AC533))-(N(F533)+N(J533)+N(N533)+N(R533)+N(V533)+N(Z533)+N(AD533))-(G533+K533+O533+S533+W533+AA533+AE533))&lt;0.0001,"OK","ОШИБКА")</f>
        <v/>
      </c>
    </row>
    <row r="534">
      <c r="A534" s="42" t="n">
        <v>46753</v>
      </c>
      <c r="B534" s="37" t="inlineStr">
        <is>
          <t>СБ</t>
        </is>
      </c>
      <c r="C534" s="11" t="n"/>
      <c r="D534" s="54">
        <f>G533</f>
        <v/>
      </c>
      <c r="E534" s="45" t="n"/>
      <c r="F534" s="45" t="n"/>
      <c r="G534" s="54">
        <f>D534+N(E534)-N(F534)</f>
        <v/>
      </c>
      <c r="H534" s="54">
        <f>K533</f>
        <v/>
      </c>
      <c r="I534" s="45" t="n"/>
      <c r="J534" s="45" t="n"/>
      <c r="K534" s="54">
        <f>H534+N(I534)-N(J534)</f>
        <v/>
      </c>
      <c r="L534" s="54">
        <f>O533</f>
        <v/>
      </c>
      <c r="M534" s="45" t="n"/>
      <c r="N534" s="45" t="n"/>
      <c r="O534" s="54">
        <f>L534+N(M534)-N(N534)</f>
        <v/>
      </c>
      <c r="P534" s="54">
        <f>S533</f>
        <v/>
      </c>
      <c r="Q534" s="45" t="n"/>
      <c r="R534" s="45" t="n"/>
      <c r="S534" s="54">
        <f>P534+N(Q534)-N(R534)</f>
        <v/>
      </c>
      <c r="T534" s="54">
        <f>W533</f>
        <v/>
      </c>
      <c r="U534" s="45" t="n"/>
      <c r="V534" s="45" t="n"/>
      <c r="W534" s="54">
        <f>T534+N(U534)-N(V534)</f>
        <v/>
      </c>
      <c r="X534" s="54">
        <f>AA533</f>
        <v/>
      </c>
      <c r="Y534" s="45" t="n"/>
      <c r="Z534" s="45" t="n"/>
      <c r="AA534" s="54">
        <f>X534+N(Y534)-N(Z534)</f>
        <v/>
      </c>
      <c r="AB534" s="54">
        <f>AE533</f>
        <v/>
      </c>
      <c r="AC534" s="45" t="n"/>
      <c r="AD534" s="45" t="n"/>
      <c r="AE534" s="54">
        <f>AB534+N(AC534)-N(AD534)</f>
        <v/>
      </c>
      <c r="AF534" s="20">
        <f>IF(ABS((D534+H534+L534+P534+T534+X534+AB534)+(N(E534)+N(I534)+N(M534)+N(Q534)+N(U534)+N(Y534)+N(AC534))-(N(F534)+N(J534)+N(N534)+N(R534)+N(V534)+N(Z534)+N(AD534))-(G534+K534+O534+S534+W534+AA534+AE534))&lt;0.0001,"OK","ОШИБКА")</f>
        <v/>
      </c>
    </row>
    <row r="535">
      <c r="A535" s="42" t="n">
        <v>46754</v>
      </c>
      <c r="B535" s="37" t="inlineStr">
        <is>
          <t>ВС</t>
        </is>
      </c>
      <c r="C535" s="11" t="n"/>
      <c r="D535" s="54">
        <f>G534</f>
        <v/>
      </c>
      <c r="E535" s="45" t="n"/>
      <c r="F535" s="45" t="n"/>
      <c r="G535" s="54">
        <f>D535+N(E535)-N(F535)</f>
        <v/>
      </c>
      <c r="H535" s="54">
        <f>K534</f>
        <v/>
      </c>
      <c r="I535" s="45" t="n"/>
      <c r="J535" s="45" t="n"/>
      <c r="K535" s="54">
        <f>H535+N(I535)-N(J535)</f>
        <v/>
      </c>
      <c r="L535" s="54">
        <f>O534</f>
        <v/>
      </c>
      <c r="M535" s="45" t="n"/>
      <c r="N535" s="45" t="n"/>
      <c r="O535" s="54">
        <f>L535+N(M535)-N(N535)</f>
        <v/>
      </c>
      <c r="P535" s="54">
        <f>S534</f>
        <v/>
      </c>
      <c r="Q535" s="45" t="n"/>
      <c r="R535" s="45" t="n"/>
      <c r="S535" s="54">
        <f>P535+N(Q535)-N(R535)</f>
        <v/>
      </c>
      <c r="T535" s="54">
        <f>W534</f>
        <v/>
      </c>
      <c r="U535" s="45" t="n"/>
      <c r="V535" s="45" t="n"/>
      <c r="W535" s="54">
        <f>T535+N(U535)-N(V535)</f>
        <v/>
      </c>
      <c r="X535" s="54">
        <f>AA534</f>
        <v/>
      </c>
      <c r="Y535" s="45" t="n"/>
      <c r="Z535" s="45" t="n"/>
      <c r="AA535" s="54">
        <f>X535+N(Y535)-N(Z535)</f>
        <v/>
      </c>
      <c r="AB535" s="54">
        <f>AE534</f>
        <v/>
      </c>
      <c r="AC535" s="45" t="n"/>
      <c r="AD535" s="45" t="n"/>
      <c r="AE535" s="54">
        <f>AB535+N(AC535)-N(AD535)</f>
        <v/>
      </c>
      <c r="AF535" s="20">
        <f>IF(ABS((D535+H535+L535+P535+T535+X535+AB535)+(N(E535)+N(I535)+N(M535)+N(Q535)+N(U535)+N(Y535)+N(AC535))-(N(F535)+N(J535)+N(N535)+N(R535)+N(V535)+N(Z535)+N(AD535))-(G535+K535+O535+S535+W535+AA535+AE535))&lt;0.0001,"OK","ОШИБКА")</f>
        <v/>
      </c>
    </row>
    <row r="536">
      <c r="A536" s="42" t="n">
        <v>46755</v>
      </c>
      <c r="B536" s="37" t="inlineStr">
        <is>
          <t>ПН</t>
        </is>
      </c>
      <c r="C536" s="11" t="n"/>
      <c r="D536" s="54">
        <f>G535</f>
        <v/>
      </c>
      <c r="E536" s="45" t="n"/>
      <c r="F536" s="45" t="n"/>
      <c r="G536" s="54">
        <f>D536+N(E536)-N(F536)</f>
        <v/>
      </c>
      <c r="H536" s="54">
        <f>K535</f>
        <v/>
      </c>
      <c r="I536" s="45" t="n"/>
      <c r="J536" s="45" t="n"/>
      <c r="K536" s="54">
        <f>H536+N(I536)-N(J536)</f>
        <v/>
      </c>
      <c r="L536" s="54">
        <f>O535</f>
        <v/>
      </c>
      <c r="M536" s="45" t="n"/>
      <c r="N536" s="45" t="n"/>
      <c r="O536" s="54">
        <f>L536+N(M536)-N(N536)</f>
        <v/>
      </c>
      <c r="P536" s="54">
        <f>S535</f>
        <v/>
      </c>
      <c r="Q536" s="45" t="n"/>
      <c r="R536" s="45" t="n"/>
      <c r="S536" s="54">
        <f>P536+N(Q536)-N(R536)</f>
        <v/>
      </c>
      <c r="T536" s="54">
        <f>W535</f>
        <v/>
      </c>
      <c r="U536" s="45" t="n"/>
      <c r="V536" s="45" t="n"/>
      <c r="W536" s="54">
        <f>T536+N(U536)-N(V536)</f>
        <v/>
      </c>
      <c r="X536" s="54">
        <f>AA535</f>
        <v/>
      </c>
      <c r="Y536" s="45" t="n"/>
      <c r="Z536" s="45" t="n"/>
      <c r="AA536" s="54">
        <f>X536+N(Y536)-N(Z536)</f>
        <v/>
      </c>
      <c r="AB536" s="54">
        <f>AE535</f>
        <v/>
      </c>
      <c r="AC536" s="45" t="n"/>
      <c r="AD536" s="45" t="n"/>
      <c r="AE536" s="54">
        <f>AB536+N(AC536)-N(AD536)</f>
        <v/>
      </c>
      <c r="AF536" s="20">
        <f>IF(ABS((D536+H536+L536+P536+T536+X536+AB536)+(N(E536)+N(I536)+N(M536)+N(Q536)+N(U536)+N(Y536)+N(AC536))-(N(F536)+N(J536)+N(N536)+N(R536)+N(V536)+N(Z536)+N(AD536))-(G536+K536+O536+S536+W536+AA536+AE536))&lt;0.0001,"OK","ОШИБКА")</f>
        <v/>
      </c>
    </row>
    <row r="537">
      <c r="A537" s="42" t="n">
        <v>46756</v>
      </c>
      <c r="B537" s="37" t="inlineStr">
        <is>
          <t>ВТ</t>
        </is>
      </c>
      <c r="C537" s="11" t="n"/>
      <c r="D537" s="54">
        <f>G536</f>
        <v/>
      </c>
      <c r="E537" s="45" t="n"/>
      <c r="F537" s="45" t="n"/>
      <c r="G537" s="54">
        <f>D537+N(E537)-N(F537)</f>
        <v/>
      </c>
      <c r="H537" s="54">
        <f>K536</f>
        <v/>
      </c>
      <c r="I537" s="45" t="n"/>
      <c r="J537" s="45" t="n"/>
      <c r="K537" s="54">
        <f>H537+N(I537)-N(J537)</f>
        <v/>
      </c>
      <c r="L537" s="54">
        <f>O536</f>
        <v/>
      </c>
      <c r="M537" s="45" t="n"/>
      <c r="N537" s="45" t="n"/>
      <c r="O537" s="54">
        <f>L537+N(M537)-N(N537)</f>
        <v/>
      </c>
      <c r="P537" s="54">
        <f>S536</f>
        <v/>
      </c>
      <c r="Q537" s="45" t="n"/>
      <c r="R537" s="45" t="n"/>
      <c r="S537" s="54">
        <f>P537+N(Q537)-N(R537)</f>
        <v/>
      </c>
      <c r="T537" s="54">
        <f>W536</f>
        <v/>
      </c>
      <c r="U537" s="45" t="n"/>
      <c r="V537" s="45" t="n"/>
      <c r="W537" s="54">
        <f>T537+N(U537)-N(V537)</f>
        <v/>
      </c>
      <c r="X537" s="54">
        <f>AA536</f>
        <v/>
      </c>
      <c r="Y537" s="45" t="n"/>
      <c r="Z537" s="45" t="n"/>
      <c r="AA537" s="54">
        <f>X537+N(Y537)-N(Z537)</f>
        <v/>
      </c>
      <c r="AB537" s="54">
        <f>AE536</f>
        <v/>
      </c>
      <c r="AC537" s="45" t="n"/>
      <c r="AD537" s="45" t="n"/>
      <c r="AE537" s="54">
        <f>AB537+N(AC537)-N(AD537)</f>
        <v/>
      </c>
      <c r="AF537" s="20">
        <f>IF(ABS((D537+H537+L537+P537+T537+X537+AB537)+(N(E537)+N(I537)+N(M537)+N(Q537)+N(U537)+N(Y537)+N(AC537))-(N(F537)+N(J537)+N(N537)+N(R537)+N(V537)+N(Z537)+N(AD537))-(G537+K537+O537+S537+W537+AA537+AE537))&lt;0.0001,"OK","ОШИБКА")</f>
        <v/>
      </c>
    </row>
    <row r="538">
      <c r="A538" s="42" t="n">
        <v>46757</v>
      </c>
      <c r="B538" s="37" t="inlineStr">
        <is>
          <t>СР</t>
        </is>
      </c>
      <c r="C538" s="11" t="n"/>
      <c r="D538" s="54">
        <f>G537</f>
        <v/>
      </c>
      <c r="E538" s="45" t="n"/>
      <c r="F538" s="45" t="n"/>
      <c r="G538" s="54">
        <f>D538+N(E538)-N(F538)</f>
        <v/>
      </c>
      <c r="H538" s="54">
        <f>K537</f>
        <v/>
      </c>
      <c r="I538" s="45" t="n"/>
      <c r="J538" s="45" t="n"/>
      <c r="K538" s="54">
        <f>H538+N(I538)-N(J538)</f>
        <v/>
      </c>
      <c r="L538" s="54">
        <f>O537</f>
        <v/>
      </c>
      <c r="M538" s="45" t="n"/>
      <c r="N538" s="45" t="n"/>
      <c r="O538" s="54">
        <f>L538+N(M538)-N(N538)</f>
        <v/>
      </c>
      <c r="P538" s="54">
        <f>S537</f>
        <v/>
      </c>
      <c r="Q538" s="45" t="n"/>
      <c r="R538" s="45" t="n"/>
      <c r="S538" s="54">
        <f>P538+N(Q538)-N(R538)</f>
        <v/>
      </c>
      <c r="T538" s="54">
        <f>W537</f>
        <v/>
      </c>
      <c r="U538" s="45" t="n"/>
      <c r="V538" s="45" t="n"/>
      <c r="W538" s="54">
        <f>T538+N(U538)-N(V538)</f>
        <v/>
      </c>
      <c r="X538" s="54">
        <f>AA537</f>
        <v/>
      </c>
      <c r="Y538" s="45" t="n"/>
      <c r="Z538" s="45" t="n"/>
      <c r="AA538" s="54">
        <f>X538+N(Y538)-N(Z538)</f>
        <v/>
      </c>
      <c r="AB538" s="54">
        <f>AE537</f>
        <v/>
      </c>
      <c r="AC538" s="45" t="n"/>
      <c r="AD538" s="45" t="n"/>
      <c r="AE538" s="54">
        <f>AB538+N(AC538)-N(AD538)</f>
        <v/>
      </c>
      <c r="AF538" s="20">
        <f>IF(ABS((D538+H538+L538+P538+T538+X538+AB538)+(N(E538)+N(I538)+N(M538)+N(Q538)+N(U538)+N(Y538)+N(AC538))-(N(F538)+N(J538)+N(N538)+N(R538)+N(V538)+N(Z538)+N(AD538))-(G538+K538+O538+S538+W538+AA538+AE538))&lt;0.0001,"OK","ОШИБКА")</f>
        <v/>
      </c>
    </row>
    <row r="539">
      <c r="A539" s="42" t="n">
        <v>46758</v>
      </c>
      <c r="B539" s="37" t="inlineStr">
        <is>
          <t>ЧТ</t>
        </is>
      </c>
      <c r="C539" s="11" t="n"/>
      <c r="D539" s="54">
        <f>G538</f>
        <v/>
      </c>
      <c r="E539" s="45" t="n"/>
      <c r="F539" s="45" t="n"/>
      <c r="G539" s="54">
        <f>D539+N(E539)-N(F539)</f>
        <v/>
      </c>
      <c r="H539" s="54">
        <f>K538</f>
        <v/>
      </c>
      <c r="I539" s="45" t="n"/>
      <c r="J539" s="45" t="n"/>
      <c r="K539" s="54">
        <f>H539+N(I539)-N(J539)</f>
        <v/>
      </c>
      <c r="L539" s="54">
        <f>O538</f>
        <v/>
      </c>
      <c r="M539" s="45" t="n"/>
      <c r="N539" s="45" t="n"/>
      <c r="O539" s="54">
        <f>L539+N(M539)-N(N539)</f>
        <v/>
      </c>
      <c r="P539" s="54">
        <f>S538</f>
        <v/>
      </c>
      <c r="Q539" s="45" t="n"/>
      <c r="R539" s="45" t="n"/>
      <c r="S539" s="54">
        <f>P539+N(Q539)-N(R539)</f>
        <v/>
      </c>
      <c r="T539" s="54">
        <f>W538</f>
        <v/>
      </c>
      <c r="U539" s="45" t="n"/>
      <c r="V539" s="45" t="n"/>
      <c r="W539" s="54">
        <f>T539+N(U539)-N(V539)</f>
        <v/>
      </c>
      <c r="X539" s="54">
        <f>AA538</f>
        <v/>
      </c>
      <c r="Y539" s="45" t="n"/>
      <c r="Z539" s="45" t="n"/>
      <c r="AA539" s="54">
        <f>X539+N(Y539)-N(Z539)</f>
        <v/>
      </c>
      <c r="AB539" s="54">
        <f>AE538</f>
        <v/>
      </c>
      <c r="AC539" s="45" t="n"/>
      <c r="AD539" s="45" t="n"/>
      <c r="AE539" s="54">
        <f>AB539+N(AC539)-N(AD539)</f>
        <v/>
      </c>
      <c r="AF539" s="20">
        <f>IF(ABS((D539+H539+L539+P539+T539+X539+AB539)+(N(E539)+N(I539)+N(M539)+N(Q539)+N(U539)+N(Y539)+N(AC539))-(N(F539)+N(J539)+N(N539)+N(R539)+N(V539)+N(Z539)+N(AD539))-(G539+K539+O539+S539+W539+AA539+AE539))&lt;0.0001,"OK","ОШИБКА")</f>
        <v/>
      </c>
    </row>
    <row r="540">
      <c r="A540" s="42" t="n">
        <v>46759</v>
      </c>
      <c r="B540" s="37" t="inlineStr">
        <is>
          <t>ПТ</t>
        </is>
      </c>
      <c r="C540" s="11" t="n"/>
      <c r="D540" s="54">
        <f>G539</f>
        <v/>
      </c>
      <c r="E540" s="45" t="n"/>
      <c r="F540" s="45" t="n"/>
      <c r="G540" s="54">
        <f>D540+N(E540)-N(F540)</f>
        <v/>
      </c>
      <c r="H540" s="54">
        <f>K539</f>
        <v/>
      </c>
      <c r="I540" s="45" t="n"/>
      <c r="J540" s="45" t="n"/>
      <c r="K540" s="54">
        <f>H540+N(I540)-N(J540)</f>
        <v/>
      </c>
      <c r="L540" s="54">
        <f>O539</f>
        <v/>
      </c>
      <c r="M540" s="45" t="n"/>
      <c r="N540" s="45" t="n"/>
      <c r="O540" s="54">
        <f>L540+N(M540)-N(N540)</f>
        <v/>
      </c>
      <c r="P540" s="54">
        <f>S539</f>
        <v/>
      </c>
      <c r="Q540" s="45" t="n"/>
      <c r="R540" s="45" t="n"/>
      <c r="S540" s="54">
        <f>P540+N(Q540)-N(R540)</f>
        <v/>
      </c>
      <c r="T540" s="54">
        <f>W539</f>
        <v/>
      </c>
      <c r="U540" s="45" t="n"/>
      <c r="V540" s="45" t="n"/>
      <c r="W540" s="54">
        <f>T540+N(U540)-N(V540)</f>
        <v/>
      </c>
      <c r="X540" s="54">
        <f>AA539</f>
        <v/>
      </c>
      <c r="Y540" s="45" t="n"/>
      <c r="Z540" s="45" t="n"/>
      <c r="AA540" s="54">
        <f>X540+N(Y540)-N(Z540)</f>
        <v/>
      </c>
      <c r="AB540" s="54">
        <f>AE539</f>
        <v/>
      </c>
      <c r="AC540" s="45" t="n"/>
      <c r="AD540" s="45" t="n"/>
      <c r="AE540" s="54">
        <f>AB540+N(AC540)-N(AD540)</f>
        <v/>
      </c>
      <c r="AF540" s="20">
        <f>IF(ABS((D540+H540+L540+P540+T540+X540+AB540)+(N(E540)+N(I540)+N(M540)+N(Q540)+N(U540)+N(Y540)+N(AC540))-(N(F540)+N(J540)+N(N540)+N(R540)+N(V540)+N(Z540)+N(AD540))-(G540+K540+O540+S540+W540+AA540+AE540))&lt;0.0001,"OK","ОШИБКА")</f>
        <v/>
      </c>
    </row>
    <row r="541">
      <c r="A541" s="42" t="n">
        <v>46760</v>
      </c>
      <c r="B541" s="37" t="inlineStr">
        <is>
          <t>СБ</t>
        </is>
      </c>
      <c r="C541" s="11" t="n"/>
      <c r="D541" s="54">
        <f>G540</f>
        <v/>
      </c>
      <c r="E541" s="45" t="n"/>
      <c r="F541" s="45" t="n"/>
      <c r="G541" s="54">
        <f>D541+N(E541)-N(F541)</f>
        <v/>
      </c>
      <c r="H541" s="54">
        <f>K540</f>
        <v/>
      </c>
      <c r="I541" s="45" t="n"/>
      <c r="J541" s="45" t="n"/>
      <c r="K541" s="54">
        <f>H541+N(I541)-N(J541)</f>
        <v/>
      </c>
      <c r="L541" s="54">
        <f>O540</f>
        <v/>
      </c>
      <c r="M541" s="45" t="n"/>
      <c r="N541" s="45" t="n"/>
      <c r="O541" s="54">
        <f>L541+N(M541)-N(N541)</f>
        <v/>
      </c>
      <c r="P541" s="54">
        <f>S540</f>
        <v/>
      </c>
      <c r="Q541" s="45" t="n"/>
      <c r="R541" s="45" t="n"/>
      <c r="S541" s="54">
        <f>P541+N(Q541)-N(R541)</f>
        <v/>
      </c>
      <c r="T541" s="54">
        <f>W540</f>
        <v/>
      </c>
      <c r="U541" s="45" t="n"/>
      <c r="V541" s="45" t="n"/>
      <c r="W541" s="54">
        <f>T541+N(U541)-N(V541)</f>
        <v/>
      </c>
      <c r="X541" s="54">
        <f>AA540</f>
        <v/>
      </c>
      <c r="Y541" s="45" t="n"/>
      <c r="Z541" s="45" t="n"/>
      <c r="AA541" s="54">
        <f>X541+N(Y541)-N(Z541)</f>
        <v/>
      </c>
      <c r="AB541" s="54">
        <f>AE540</f>
        <v/>
      </c>
      <c r="AC541" s="45" t="n"/>
      <c r="AD541" s="45" t="n"/>
      <c r="AE541" s="54">
        <f>AB541+N(AC541)-N(AD541)</f>
        <v/>
      </c>
      <c r="AF541" s="20">
        <f>IF(ABS((D541+H541+L541+P541+T541+X541+AB541)+(N(E541)+N(I541)+N(M541)+N(Q541)+N(U541)+N(Y541)+N(AC541))-(N(F541)+N(J541)+N(N541)+N(R541)+N(V541)+N(Z541)+N(AD541))-(G541+K541+O541+S541+W541+AA541+AE541))&lt;0.0001,"OK","ОШИБКА")</f>
        <v/>
      </c>
    </row>
    <row r="542">
      <c r="A542" s="42" t="n">
        <v>46761</v>
      </c>
      <c r="B542" s="37" t="inlineStr">
        <is>
          <t>ВС</t>
        </is>
      </c>
      <c r="C542" s="11" t="n"/>
      <c r="D542" s="54">
        <f>G541</f>
        <v/>
      </c>
      <c r="E542" s="45" t="n"/>
      <c r="F542" s="45" t="n"/>
      <c r="G542" s="54">
        <f>D542+N(E542)-N(F542)</f>
        <v/>
      </c>
      <c r="H542" s="54">
        <f>K541</f>
        <v/>
      </c>
      <c r="I542" s="45" t="n"/>
      <c r="J542" s="45" t="n"/>
      <c r="K542" s="54">
        <f>H542+N(I542)-N(J542)</f>
        <v/>
      </c>
      <c r="L542" s="54">
        <f>O541</f>
        <v/>
      </c>
      <c r="M542" s="45" t="n"/>
      <c r="N542" s="45" t="n"/>
      <c r="O542" s="54">
        <f>L542+N(M542)-N(N542)</f>
        <v/>
      </c>
      <c r="P542" s="54">
        <f>S541</f>
        <v/>
      </c>
      <c r="Q542" s="45" t="n"/>
      <c r="R542" s="45" t="n"/>
      <c r="S542" s="54">
        <f>P542+N(Q542)-N(R542)</f>
        <v/>
      </c>
      <c r="T542" s="54">
        <f>W541</f>
        <v/>
      </c>
      <c r="U542" s="45" t="n"/>
      <c r="V542" s="45" t="n"/>
      <c r="W542" s="54">
        <f>T542+N(U542)-N(V542)</f>
        <v/>
      </c>
      <c r="X542" s="54">
        <f>AA541</f>
        <v/>
      </c>
      <c r="Y542" s="45" t="n"/>
      <c r="Z542" s="45" t="n"/>
      <c r="AA542" s="54">
        <f>X542+N(Y542)-N(Z542)</f>
        <v/>
      </c>
      <c r="AB542" s="54">
        <f>AE541</f>
        <v/>
      </c>
      <c r="AC542" s="45" t="n"/>
      <c r="AD542" s="45" t="n"/>
      <c r="AE542" s="54">
        <f>AB542+N(AC542)-N(AD542)</f>
        <v/>
      </c>
      <c r="AF542" s="20">
        <f>IF(ABS((D542+H542+L542+P542+T542+X542+AB542)+(N(E542)+N(I542)+N(M542)+N(Q542)+N(U542)+N(Y542)+N(AC542))-(N(F542)+N(J542)+N(N542)+N(R542)+N(V542)+N(Z542)+N(AD542))-(G542+K542+O542+S542+W542+AA542+AE542))&lt;0.0001,"OK","ОШИБКА")</f>
        <v/>
      </c>
    </row>
    <row r="543">
      <c r="A543" s="42" t="n">
        <v>46762</v>
      </c>
      <c r="B543" s="37" t="inlineStr">
        <is>
          <t>ПН</t>
        </is>
      </c>
      <c r="C543" s="11" t="n"/>
      <c r="D543" s="54">
        <f>G542</f>
        <v/>
      </c>
      <c r="E543" s="45" t="n"/>
      <c r="F543" s="45" t="n"/>
      <c r="G543" s="54">
        <f>D543+N(E543)-N(F543)</f>
        <v/>
      </c>
      <c r="H543" s="54">
        <f>K542</f>
        <v/>
      </c>
      <c r="I543" s="45" t="n"/>
      <c r="J543" s="45" t="n"/>
      <c r="K543" s="54">
        <f>H543+N(I543)-N(J543)</f>
        <v/>
      </c>
      <c r="L543" s="54">
        <f>O542</f>
        <v/>
      </c>
      <c r="M543" s="45" t="n"/>
      <c r="N543" s="45" t="n"/>
      <c r="O543" s="54">
        <f>L543+N(M543)-N(N543)</f>
        <v/>
      </c>
      <c r="P543" s="54">
        <f>S542</f>
        <v/>
      </c>
      <c r="Q543" s="45" t="n"/>
      <c r="R543" s="45" t="n"/>
      <c r="S543" s="54">
        <f>P543+N(Q543)-N(R543)</f>
        <v/>
      </c>
      <c r="T543" s="54">
        <f>W542</f>
        <v/>
      </c>
      <c r="U543" s="45" t="n"/>
      <c r="V543" s="45" t="n"/>
      <c r="W543" s="54">
        <f>T543+N(U543)-N(V543)</f>
        <v/>
      </c>
      <c r="X543" s="54">
        <f>AA542</f>
        <v/>
      </c>
      <c r="Y543" s="45" t="n"/>
      <c r="Z543" s="45" t="n"/>
      <c r="AA543" s="54">
        <f>X543+N(Y543)-N(Z543)</f>
        <v/>
      </c>
      <c r="AB543" s="54">
        <f>AE542</f>
        <v/>
      </c>
      <c r="AC543" s="45" t="n"/>
      <c r="AD543" s="45" t="n"/>
      <c r="AE543" s="54">
        <f>AB543+N(AC543)-N(AD543)</f>
        <v/>
      </c>
      <c r="AF543" s="20">
        <f>IF(ABS((D543+H543+L543+P543+T543+X543+AB543)+(N(E543)+N(I543)+N(M543)+N(Q543)+N(U543)+N(Y543)+N(AC543))-(N(F543)+N(J543)+N(N543)+N(R543)+N(V543)+N(Z543)+N(AD543))-(G543+K543+O543+S543+W543+AA543+AE543))&lt;0.0001,"OK","ОШИБКА")</f>
        <v/>
      </c>
    </row>
    <row r="544">
      <c r="A544" s="42" t="n">
        <v>46763</v>
      </c>
      <c r="B544" s="37" t="inlineStr">
        <is>
          <t>ВТ</t>
        </is>
      </c>
      <c r="C544" s="11" t="n"/>
      <c r="D544" s="54">
        <f>G543</f>
        <v/>
      </c>
      <c r="E544" s="45" t="n"/>
      <c r="F544" s="45" t="n"/>
      <c r="G544" s="54">
        <f>D544+N(E544)-N(F544)</f>
        <v/>
      </c>
      <c r="H544" s="54">
        <f>K543</f>
        <v/>
      </c>
      <c r="I544" s="45" t="n"/>
      <c r="J544" s="45" t="n"/>
      <c r="K544" s="54">
        <f>H544+N(I544)-N(J544)</f>
        <v/>
      </c>
      <c r="L544" s="54">
        <f>O543</f>
        <v/>
      </c>
      <c r="M544" s="45" t="n"/>
      <c r="N544" s="45" t="n"/>
      <c r="O544" s="54">
        <f>L544+N(M544)-N(N544)</f>
        <v/>
      </c>
      <c r="P544" s="54">
        <f>S543</f>
        <v/>
      </c>
      <c r="Q544" s="45" t="n"/>
      <c r="R544" s="45" t="n"/>
      <c r="S544" s="54">
        <f>P544+N(Q544)-N(R544)</f>
        <v/>
      </c>
      <c r="T544" s="54">
        <f>W543</f>
        <v/>
      </c>
      <c r="U544" s="45" t="n"/>
      <c r="V544" s="45" t="n"/>
      <c r="W544" s="54">
        <f>T544+N(U544)-N(V544)</f>
        <v/>
      </c>
      <c r="X544" s="54">
        <f>AA543</f>
        <v/>
      </c>
      <c r="Y544" s="45" t="n"/>
      <c r="Z544" s="45" t="n"/>
      <c r="AA544" s="54">
        <f>X544+N(Y544)-N(Z544)</f>
        <v/>
      </c>
      <c r="AB544" s="54">
        <f>AE543</f>
        <v/>
      </c>
      <c r="AC544" s="45" t="n"/>
      <c r="AD544" s="45" t="n"/>
      <c r="AE544" s="54">
        <f>AB544+N(AC544)-N(AD544)</f>
        <v/>
      </c>
      <c r="AF544" s="20">
        <f>IF(ABS((D544+H544+L544+P544+T544+X544+AB544)+(N(E544)+N(I544)+N(M544)+N(Q544)+N(U544)+N(Y544)+N(AC544))-(N(F544)+N(J544)+N(N544)+N(R544)+N(V544)+N(Z544)+N(AD544))-(G544+K544+O544+S544+W544+AA544+AE544))&lt;0.0001,"OK","ОШИБКА")</f>
        <v/>
      </c>
    </row>
    <row r="545">
      <c r="A545" s="42" t="n">
        <v>46764</v>
      </c>
      <c r="B545" s="37" t="inlineStr">
        <is>
          <t>СР</t>
        </is>
      </c>
      <c r="C545" s="11" t="n"/>
      <c r="D545" s="54">
        <f>G544</f>
        <v/>
      </c>
      <c r="E545" s="45" t="n"/>
      <c r="F545" s="45" t="n"/>
      <c r="G545" s="54">
        <f>D545+N(E545)-N(F545)</f>
        <v/>
      </c>
      <c r="H545" s="54">
        <f>K544</f>
        <v/>
      </c>
      <c r="I545" s="45" t="n"/>
      <c r="J545" s="45" t="n"/>
      <c r="K545" s="54">
        <f>H545+N(I545)-N(J545)</f>
        <v/>
      </c>
      <c r="L545" s="54">
        <f>O544</f>
        <v/>
      </c>
      <c r="M545" s="45" t="n"/>
      <c r="N545" s="45" t="n"/>
      <c r="O545" s="54">
        <f>L545+N(M545)-N(N545)</f>
        <v/>
      </c>
      <c r="P545" s="54">
        <f>S544</f>
        <v/>
      </c>
      <c r="Q545" s="45" t="n"/>
      <c r="R545" s="45" t="n"/>
      <c r="S545" s="54">
        <f>P545+N(Q545)-N(R545)</f>
        <v/>
      </c>
      <c r="T545" s="54">
        <f>W544</f>
        <v/>
      </c>
      <c r="U545" s="45" t="n"/>
      <c r="V545" s="45" t="n"/>
      <c r="W545" s="54">
        <f>T545+N(U545)-N(V545)</f>
        <v/>
      </c>
      <c r="X545" s="54">
        <f>AA544</f>
        <v/>
      </c>
      <c r="Y545" s="45" t="n"/>
      <c r="Z545" s="45" t="n"/>
      <c r="AA545" s="54">
        <f>X545+N(Y545)-N(Z545)</f>
        <v/>
      </c>
      <c r="AB545" s="54">
        <f>AE544</f>
        <v/>
      </c>
      <c r="AC545" s="45" t="n"/>
      <c r="AD545" s="45" t="n"/>
      <c r="AE545" s="54">
        <f>AB545+N(AC545)-N(AD545)</f>
        <v/>
      </c>
      <c r="AF545" s="20">
        <f>IF(ABS((D545+H545+L545+P545+T545+X545+AB545)+(N(E545)+N(I545)+N(M545)+N(Q545)+N(U545)+N(Y545)+N(AC545))-(N(F545)+N(J545)+N(N545)+N(R545)+N(V545)+N(Z545)+N(AD545))-(G545+K545+O545+S545+W545+AA545+AE545))&lt;0.0001,"OK","ОШИБКА")</f>
        <v/>
      </c>
    </row>
    <row r="546">
      <c r="A546" s="42" t="n">
        <v>46765</v>
      </c>
      <c r="B546" s="37" t="inlineStr">
        <is>
          <t>ЧТ</t>
        </is>
      </c>
      <c r="C546" s="11" t="n"/>
      <c r="D546" s="54">
        <f>G545</f>
        <v/>
      </c>
      <c r="E546" s="45" t="n"/>
      <c r="F546" s="45" t="n"/>
      <c r="G546" s="54">
        <f>D546+N(E546)-N(F546)</f>
        <v/>
      </c>
      <c r="H546" s="54">
        <f>K545</f>
        <v/>
      </c>
      <c r="I546" s="45" t="n"/>
      <c r="J546" s="45" t="n"/>
      <c r="K546" s="54">
        <f>H546+N(I546)-N(J546)</f>
        <v/>
      </c>
      <c r="L546" s="54">
        <f>O545</f>
        <v/>
      </c>
      <c r="M546" s="45" t="n"/>
      <c r="N546" s="45" t="n"/>
      <c r="O546" s="54">
        <f>L546+N(M546)-N(N546)</f>
        <v/>
      </c>
      <c r="P546" s="54">
        <f>S545</f>
        <v/>
      </c>
      <c r="Q546" s="45" t="n"/>
      <c r="R546" s="45" t="n"/>
      <c r="S546" s="54">
        <f>P546+N(Q546)-N(R546)</f>
        <v/>
      </c>
      <c r="T546" s="54">
        <f>W545</f>
        <v/>
      </c>
      <c r="U546" s="45" t="n"/>
      <c r="V546" s="45" t="n"/>
      <c r="W546" s="54">
        <f>T546+N(U546)-N(V546)</f>
        <v/>
      </c>
      <c r="X546" s="54">
        <f>AA545</f>
        <v/>
      </c>
      <c r="Y546" s="45" t="n"/>
      <c r="Z546" s="45" t="n"/>
      <c r="AA546" s="54">
        <f>X546+N(Y546)-N(Z546)</f>
        <v/>
      </c>
      <c r="AB546" s="54">
        <f>AE545</f>
        <v/>
      </c>
      <c r="AC546" s="45" t="n"/>
      <c r="AD546" s="45" t="n"/>
      <c r="AE546" s="54">
        <f>AB546+N(AC546)-N(AD546)</f>
        <v/>
      </c>
      <c r="AF546" s="20">
        <f>IF(ABS((D546+H546+L546+P546+T546+X546+AB546)+(N(E546)+N(I546)+N(M546)+N(Q546)+N(U546)+N(Y546)+N(AC546))-(N(F546)+N(J546)+N(N546)+N(R546)+N(V546)+N(Z546)+N(AD546))-(G546+K546+O546+S546+W546+AA546+AE546))&lt;0.0001,"OK","ОШИБКА")</f>
        <v/>
      </c>
    </row>
    <row r="547">
      <c r="A547" s="42" t="n">
        <v>46766</v>
      </c>
      <c r="B547" s="37" t="inlineStr">
        <is>
          <t>ПТ</t>
        </is>
      </c>
      <c r="C547" s="11" t="n"/>
      <c r="D547" s="54">
        <f>G546</f>
        <v/>
      </c>
      <c r="E547" s="45" t="n"/>
      <c r="F547" s="45" t="n"/>
      <c r="G547" s="54">
        <f>D547+N(E547)-N(F547)</f>
        <v/>
      </c>
      <c r="H547" s="54">
        <f>K546</f>
        <v/>
      </c>
      <c r="I547" s="45" t="n"/>
      <c r="J547" s="45" t="n"/>
      <c r="K547" s="54">
        <f>H547+N(I547)-N(J547)</f>
        <v/>
      </c>
      <c r="L547" s="54">
        <f>O546</f>
        <v/>
      </c>
      <c r="M547" s="45" t="n"/>
      <c r="N547" s="45" t="n"/>
      <c r="O547" s="54">
        <f>L547+N(M547)-N(N547)</f>
        <v/>
      </c>
      <c r="P547" s="54">
        <f>S546</f>
        <v/>
      </c>
      <c r="Q547" s="45" t="n"/>
      <c r="R547" s="45" t="n"/>
      <c r="S547" s="54">
        <f>P547+N(Q547)-N(R547)</f>
        <v/>
      </c>
      <c r="T547" s="54">
        <f>W546</f>
        <v/>
      </c>
      <c r="U547" s="45" t="n"/>
      <c r="V547" s="45" t="n"/>
      <c r="W547" s="54">
        <f>T547+N(U547)-N(V547)</f>
        <v/>
      </c>
      <c r="X547" s="54">
        <f>AA546</f>
        <v/>
      </c>
      <c r="Y547" s="45" t="n"/>
      <c r="Z547" s="45" t="n"/>
      <c r="AA547" s="54">
        <f>X547+N(Y547)-N(Z547)</f>
        <v/>
      </c>
      <c r="AB547" s="54">
        <f>AE546</f>
        <v/>
      </c>
      <c r="AC547" s="45" t="n"/>
      <c r="AD547" s="45" t="n"/>
      <c r="AE547" s="54">
        <f>AB547+N(AC547)-N(AD547)</f>
        <v/>
      </c>
      <c r="AF547" s="20">
        <f>IF(ABS((D547+H547+L547+P547+T547+X547+AB547)+(N(E547)+N(I547)+N(M547)+N(Q547)+N(U547)+N(Y547)+N(AC547))-(N(F547)+N(J547)+N(N547)+N(R547)+N(V547)+N(Z547)+N(AD547))-(G547+K547+O547+S547+W547+AA547+AE547))&lt;0.0001,"OK","ОШИБКА")</f>
        <v/>
      </c>
    </row>
    <row r="548">
      <c r="A548" s="42" t="n">
        <v>46767</v>
      </c>
      <c r="B548" s="37" t="inlineStr">
        <is>
          <t>СБ</t>
        </is>
      </c>
      <c r="C548" s="11" t="n"/>
      <c r="D548" s="54">
        <f>G547</f>
        <v/>
      </c>
      <c r="E548" s="45" t="n"/>
      <c r="F548" s="45" t="n"/>
      <c r="G548" s="54">
        <f>D548+N(E548)-N(F548)</f>
        <v/>
      </c>
      <c r="H548" s="54">
        <f>K547</f>
        <v/>
      </c>
      <c r="I548" s="45" t="n"/>
      <c r="J548" s="45" t="n"/>
      <c r="K548" s="54">
        <f>H548+N(I548)-N(J548)</f>
        <v/>
      </c>
      <c r="L548" s="54">
        <f>O547</f>
        <v/>
      </c>
      <c r="M548" s="45" t="n"/>
      <c r="N548" s="45" t="n"/>
      <c r="O548" s="54">
        <f>L548+N(M548)-N(N548)</f>
        <v/>
      </c>
      <c r="P548" s="54">
        <f>S547</f>
        <v/>
      </c>
      <c r="Q548" s="45" t="n"/>
      <c r="R548" s="45" t="n"/>
      <c r="S548" s="54">
        <f>P548+N(Q548)-N(R548)</f>
        <v/>
      </c>
      <c r="T548" s="54">
        <f>W547</f>
        <v/>
      </c>
      <c r="U548" s="45" t="n"/>
      <c r="V548" s="45" t="n"/>
      <c r="W548" s="54">
        <f>T548+N(U548)-N(V548)</f>
        <v/>
      </c>
      <c r="X548" s="54">
        <f>AA547</f>
        <v/>
      </c>
      <c r="Y548" s="45" t="n"/>
      <c r="Z548" s="45" t="n"/>
      <c r="AA548" s="54">
        <f>X548+N(Y548)-N(Z548)</f>
        <v/>
      </c>
      <c r="AB548" s="54">
        <f>AE547</f>
        <v/>
      </c>
      <c r="AC548" s="45" t="n"/>
      <c r="AD548" s="45" t="n"/>
      <c r="AE548" s="54">
        <f>AB548+N(AC548)-N(AD548)</f>
        <v/>
      </c>
      <c r="AF548" s="20">
        <f>IF(ABS((D548+H548+L548+P548+T548+X548+AB548)+(N(E548)+N(I548)+N(M548)+N(Q548)+N(U548)+N(Y548)+N(AC548))-(N(F548)+N(J548)+N(N548)+N(R548)+N(V548)+N(Z548)+N(AD548))-(G548+K548+O548+S548+W548+AA548+AE548))&lt;0.0001,"OK","ОШИБКА")</f>
        <v/>
      </c>
    </row>
    <row r="549">
      <c r="A549" s="42" t="n">
        <v>46768</v>
      </c>
      <c r="B549" s="37" t="inlineStr">
        <is>
          <t>ВС</t>
        </is>
      </c>
      <c r="C549" s="11" t="n"/>
      <c r="D549" s="54">
        <f>G548</f>
        <v/>
      </c>
      <c r="E549" s="45" t="n"/>
      <c r="F549" s="45" t="n"/>
      <c r="G549" s="54">
        <f>D549+N(E549)-N(F549)</f>
        <v/>
      </c>
      <c r="H549" s="54">
        <f>K548</f>
        <v/>
      </c>
      <c r="I549" s="45" t="n"/>
      <c r="J549" s="45" t="n"/>
      <c r="K549" s="54">
        <f>H549+N(I549)-N(J549)</f>
        <v/>
      </c>
      <c r="L549" s="54">
        <f>O548</f>
        <v/>
      </c>
      <c r="M549" s="45" t="n"/>
      <c r="N549" s="45" t="n"/>
      <c r="O549" s="54">
        <f>L549+N(M549)-N(N549)</f>
        <v/>
      </c>
      <c r="P549" s="54">
        <f>S548</f>
        <v/>
      </c>
      <c r="Q549" s="45" t="n"/>
      <c r="R549" s="45" t="n"/>
      <c r="S549" s="54">
        <f>P549+N(Q549)-N(R549)</f>
        <v/>
      </c>
      <c r="T549" s="54">
        <f>W548</f>
        <v/>
      </c>
      <c r="U549" s="45" t="n"/>
      <c r="V549" s="45" t="n"/>
      <c r="W549" s="54">
        <f>T549+N(U549)-N(V549)</f>
        <v/>
      </c>
      <c r="X549" s="54">
        <f>AA548</f>
        <v/>
      </c>
      <c r="Y549" s="45" t="n"/>
      <c r="Z549" s="45" t="n"/>
      <c r="AA549" s="54">
        <f>X549+N(Y549)-N(Z549)</f>
        <v/>
      </c>
      <c r="AB549" s="54">
        <f>AE548</f>
        <v/>
      </c>
      <c r="AC549" s="45" t="n"/>
      <c r="AD549" s="45" t="n"/>
      <c r="AE549" s="54">
        <f>AB549+N(AC549)-N(AD549)</f>
        <v/>
      </c>
      <c r="AF549" s="20">
        <f>IF(ABS((D549+H549+L549+P549+T549+X549+AB549)+(N(E549)+N(I549)+N(M549)+N(Q549)+N(U549)+N(Y549)+N(AC549))-(N(F549)+N(J549)+N(N549)+N(R549)+N(V549)+N(Z549)+N(AD549))-(G549+K549+O549+S549+W549+AA549+AE549))&lt;0.0001,"OK","ОШИБКА")</f>
        <v/>
      </c>
    </row>
    <row r="550">
      <c r="A550" s="42" t="n">
        <v>46769</v>
      </c>
      <c r="B550" s="37" t="inlineStr">
        <is>
          <t>ПН</t>
        </is>
      </c>
      <c r="C550" s="11" t="n"/>
      <c r="D550" s="54">
        <f>G549</f>
        <v/>
      </c>
      <c r="E550" s="45" t="n"/>
      <c r="F550" s="45" t="n"/>
      <c r="G550" s="54">
        <f>D550+N(E550)-N(F550)</f>
        <v/>
      </c>
      <c r="H550" s="54">
        <f>K549</f>
        <v/>
      </c>
      <c r="I550" s="45" t="n"/>
      <c r="J550" s="45" t="n"/>
      <c r="K550" s="54">
        <f>H550+N(I550)-N(J550)</f>
        <v/>
      </c>
      <c r="L550" s="54">
        <f>O549</f>
        <v/>
      </c>
      <c r="M550" s="45" t="n"/>
      <c r="N550" s="45" t="n"/>
      <c r="O550" s="54">
        <f>L550+N(M550)-N(N550)</f>
        <v/>
      </c>
      <c r="P550" s="54">
        <f>S549</f>
        <v/>
      </c>
      <c r="Q550" s="45" t="n"/>
      <c r="R550" s="45" t="n"/>
      <c r="S550" s="54">
        <f>P550+N(Q550)-N(R550)</f>
        <v/>
      </c>
      <c r="T550" s="54">
        <f>W549</f>
        <v/>
      </c>
      <c r="U550" s="45" t="n"/>
      <c r="V550" s="45" t="n"/>
      <c r="W550" s="54">
        <f>T550+N(U550)-N(V550)</f>
        <v/>
      </c>
      <c r="X550" s="54">
        <f>AA549</f>
        <v/>
      </c>
      <c r="Y550" s="45" t="n"/>
      <c r="Z550" s="45" t="n"/>
      <c r="AA550" s="54">
        <f>X550+N(Y550)-N(Z550)</f>
        <v/>
      </c>
      <c r="AB550" s="54">
        <f>AE549</f>
        <v/>
      </c>
      <c r="AC550" s="45" t="n"/>
      <c r="AD550" s="45" t="n"/>
      <c r="AE550" s="54">
        <f>AB550+N(AC550)-N(AD550)</f>
        <v/>
      </c>
      <c r="AF550" s="20">
        <f>IF(ABS((D550+H550+L550+P550+T550+X550+AB550)+(N(E550)+N(I550)+N(M550)+N(Q550)+N(U550)+N(Y550)+N(AC550))-(N(F550)+N(J550)+N(N550)+N(R550)+N(V550)+N(Z550)+N(AD550))-(G550+K550+O550+S550+W550+AA550+AE550))&lt;0.0001,"OK","ОШИБКА")</f>
        <v/>
      </c>
    </row>
    <row r="551">
      <c r="A551" s="42" t="n">
        <v>46770</v>
      </c>
      <c r="B551" s="37" t="inlineStr">
        <is>
          <t>ВТ</t>
        </is>
      </c>
      <c r="C551" s="11" t="n"/>
      <c r="D551" s="54">
        <f>G550</f>
        <v/>
      </c>
      <c r="E551" s="45" t="n"/>
      <c r="F551" s="45" t="n"/>
      <c r="G551" s="54">
        <f>D551+N(E551)-N(F551)</f>
        <v/>
      </c>
      <c r="H551" s="54">
        <f>K550</f>
        <v/>
      </c>
      <c r="I551" s="45" t="n"/>
      <c r="J551" s="45" t="n"/>
      <c r="K551" s="54">
        <f>H551+N(I551)-N(J551)</f>
        <v/>
      </c>
      <c r="L551" s="54">
        <f>O550</f>
        <v/>
      </c>
      <c r="M551" s="45" t="n"/>
      <c r="N551" s="45" t="n"/>
      <c r="O551" s="54">
        <f>L551+N(M551)-N(N551)</f>
        <v/>
      </c>
      <c r="P551" s="54">
        <f>S550</f>
        <v/>
      </c>
      <c r="Q551" s="45" t="n"/>
      <c r="R551" s="45" t="n"/>
      <c r="S551" s="54">
        <f>P551+N(Q551)-N(R551)</f>
        <v/>
      </c>
      <c r="T551" s="54">
        <f>W550</f>
        <v/>
      </c>
      <c r="U551" s="45" t="n"/>
      <c r="V551" s="45" t="n"/>
      <c r="W551" s="54">
        <f>T551+N(U551)-N(V551)</f>
        <v/>
      </c>
      <c r="X551" s="54">
        <f>AA550</f>
        <v/>
      </c>
      <c r="Y551" s="45" t="n"/>
      <c r="Z551" s="45" t="n"/>
      <c r="AA551" s="54">
        <f>X551+N(Y551)-N(Z551)</f>
        <v/>
      </c>
      <c r="AB551" s="54">
        <f>AE550</f>
        <v/>
      </c>
      <c r="AC551" s="45" t="n"/>
      <c r="AD551" s="45" t="n"/>
      <c r="AE551" s="54">
        <f>AB551+N(AC551)-N(AD551)</f>
        <v/>
      </c>
      <c r="AF551" s="20">
        <f>IF(ABS((D551+H551+L551+P551+T551+X551+AB551)+(N(E551)+N(I551)+N(M551)+N(Q551)+N(U551)+N(Y551)+N(AC551))-(N(F551)+N(J551)+N(N551)+N(R551)+N(V551)+N(Z551)+N(AD551))-(G551+K551+O551+S551+W551+AA551+AE551))&lt;0.0001,"OK","ОШИБКА")</f>
        <v/>
      </c>
    </row>
    <row r="552">
      <c r="A552" s="42" t="n">
        <v>46771</v>
      </c>
      <c r="B552" s="37" t="inlineStr">
        <is>
          <t>СР</t>
        </is>
      </c>
      <c r="C552" s="11" t="n"/>
      <c r="D552" s="54">
        <f>G551</f>
        <v/>
      </c>
      <c r="E552" s="45" t="n"/>
      <c r="F552" s="45" t="n"/>
      <c r="G552" s="54">
        <f>D552+N(E552)-N(F552)</f>
        <v/>
      </c>
      <c r="H552" s="54">
        <f>K551</f>
        <v/>
      </c>
      <c r="I552" s="45" t="n"/>
      <c r="J552" s="45" t="n"/>
      <c r="K552" s="54">
        <f>H552+N(I552)-N(J552)</f>
        <v/>
      </c>
      <c r="L552" s="54">
        <f>O551</f>
        <v/>
      </c>
      <c r="M552" s="45" t="n"/>
      <c r="N552" s="45" t="n"/>
      <c r="O552" s="54">
        <f>L552+N(M552)-N(N552)</f>
        <v/>
      </c>
      <c r="P552" s="54">
        <f>S551</f>
        <v/>
      </c>
      <c r="Q552" s="45" t="n"/>
      <c r="R552" s="45" t="n"/>
      <c r="S552" s="54">
        <f>P552+N(Q552)-N(R552)</f>
        <v/>
      </c>
      <c r="T552" s="54">
        <f>W551</f>
        <v/>
      </c>
      <c r="U552" s="45" t="n"/>
      <c r="V552" s="45" t="n"/>
      <c r="W552" s="54">
        <f>T552+N(U552)-N(V552)</f>
        <v/>
      </c>
      <c r="X552" s="54">
        <f>AA551</f>
        <v/>
      </c>
      <c r="Y552" s="45" t="n"/>
      <c r="Z552" s="45" t="n"/>
      <c r="AA552" s="54">
        <f>X552+N(Y552)-N(Z552)</f>
        <v/>
      </c>
      <c r="AB552" s="54">
        <f>AE551</f>
        <v/>
      </c>
      <c r="AC552" s="45" t="n"/>
      <c r="AD552" s="45" t="n"/>
      <c r="AE552" s="54">
        <f>AB552+N(AC552)-N(AD552)</f>
        <v/>
      </c>
      <c r="AF552" s="20">
        <f>IF(ABS((D552+H552+L552+P552+T552+X552+AB552)+(N(E552)+N(I552)+N(M552)+N(Q552)+N(U552)+N(Y552)+N(AC552))-(N(F552)+N(J552)+N(N552)+N(R552)+N(V552)+N(Z552)+N(AD552))-(G552+K552+O552+S552+W552+AA552+AE552))&lt;0.0001,"OK","ОШИБКА")</f>
        <v/>
      </c>
    </row>
    <row r="553">
      <c r="A553" s="42" t="n">
        <v>46772</v>
      </c>
      <c r="B553" s="37" t="inlineStr">
        <is>
          <t>ЧТ</t>
        </is>
      </c>
      <c r="C553" s="11" t="n"/>
      <c r="D553" s="54">
        <f>G552</f>
        <v/>
      </c>
      <c r="E553" s="45" t="n"/>
      <c r="F553" s="45" t="n"/>
      <c r="G553" s="54">
        <f>D553+N(E553)-N(F553)</f>
        <v/>
      </c>
      <c r="H553" s="54">
        <f>K552</f>
        <v/>
      </c>
      <c r="I553" s="45" t="n"/>
      <c r="J553" s="45" t="n"/>
      <c r="K553" s="54">
        <f>H553+N(I553)-N(J553)</f>
        <v/>
      </c>
      <c r="L553" s="54">
        <f>O552</f>
        <v/>
      </c>
      <c r="M553" s="45" t="n"/>
      <c r="N553" s="45" t="n"/>
      <c r="O553" s="54">
        <f>L553+N(M553)-N(N553)</f>
        <v/>
      </c>
      <c r="P553" s="54">
        <f>S552</f>
        <v/>
      </c>
      <c r="Q553" s="45" t="n"/>
      <c r="R553" s="45" t="n"/>
      <c r="S553" s="54">
        <f>P553+N(Q553)-N(R553)</f>
        <v/>
      </c>
      <c r="T553" s="54">
        <f>W552</f>
        <v/>
      </c>
      <c r="U553" s="45" t="n"/>
      <c r="V553" s="45" t="n"/>
      <c r="W553" s="54">
        <f>T553+N(U553)-N(V553)</f>
        <v/>
      </c>
      <c r="X553" s="54">
        <f>AA552</f>
        <v/>
      </c>
      <c r="Y553" s="45" t="n"/>
      <c r="Z553" s="45" t="n"/>
      <c r="AA553" s="54">
        <f>X553+N(Y553)-N(Z553)</f>
        <v/>
      </c>
      <c r="AB553" s="54">
        <f>AE552</f>
        <v/>
      </c>
      <c r="AC553" s="45" t="n"/>
      <c r="AD553" s="45" t="n"/>
      <c r="AE553" s="54">
        <f>AB553+N(AC553)-N(AD553)</f>
        <v/>
      </c>
      <c r="AF553" s="20">
        <f>IF(ABS((D553+H553+L553+P553+T553+X553+AB553)+(N(E553)+N(I553)+N(M553)+N(Q553)+N(U553)+N(Y553)+N(AC553))-(N(F553)+N(J553)+N(N553)+N(R553)+N(V553)+N(Z553)+N(AD553))-(G553+K553+O553+S553+W553+AA553+AE553))&lt;0.0001,"OK","ОШИБКА")</f>
        <v/>
      </c>
    </row>
    <row r="554">
      <c r="A554" s="42" t="n">
        <v>46773</v>
      </c>
      <c r="B554" s="37" t="inlineStr">
        <is>
          <t>ПТ</t>
        </is>
      </c>
      <c r="C554" s="11" t="n"/>
      <c r="D554" s="54">
        <f>G553</f>
        <v/>
      </c>
      <c r="E554" s="45" t="n"/>
      <c r="F554" s="45" t="n"/>
      <c r="G554" s="54">
        <f>D554+N(E554)-N(F554)</f>
        <v/>
      </c>
      <c r="H554" s="54">
        <f>K553</f>
        <v/>
      </c>
      <c r="I554" s="45" t="n"/>
      <c r="J554" s="45" t="n"/>
      <c r="K554" s="54">
        <f>H554+N(I554)-N(J554)</f>
        <v/>
      </c>
      <c r="L554" s="54">
        <f>O553</f>
        <v/>
      </c>
      <c r="M554" s="45" t="n"/>
      <c r="N554" s="45" t="n"/>
      <c r="O554" s="54">
        <f>L554+N(M554)-N(N554)</f>
        <v/>
      </c>
      <c r="P554" s="54">
        <f>S553</f>
        <v/>
      </c>
      <c r="Q554" s="45" t="n"/>
      <c r="R554" s="45" t="n"/>
      <c r="S554" s="54">
        <f>P554+N(Q554)-N(R554)</f>
        <v/>
      </c>
      <c r="T554" s="54">
        <f>W553</f>
        <v/>
      </c>
      <c r="U554" s="45" t="n"/>
      <c r="V554" s="45" t="n"/>
      <c r="W554" s="54">
        <f>T554+N(U554)-N(V554)</f>
        <v/>
      </c>
      <c r="X554" s="54">
        <f>AA553</f>
        <v/>
      </c>
      <c r="Y554" s="45" t="n"/>
      <c r="Z554" s="45" t="n"/>
      <c r="AA554" s="54">
        <f>X554+N(Y554)-N(Z554)</f>
        <v/>
      </c>
      <c r="AB554" s="54">
        <f>AE553</f>
        <v/>
      </c>
      <c r="AC554" s="45" t="n"/>
      <c r="AD554" s="45" t="n"/>
      <c r="AE554" s="54">
        <f>AB554+N(AC554)-N(AD554)</f>
        <v/>
      </c>
      <c r="AF554" s="20">
        <f>IF(ABS((D554+H554+L554+P554+T554+X554+AB554)+(N(E554)+N(I554)+N(M554)+N(Q554)+N(U554)+N(Y554)+N(AC554))-(N(F554)+N(J554)+N(N554)+N(R554)+N(V554)+N(Z554)+N(AD554))-(G554+K554+O554+S554+W554+AA554+AE554))&lt;0.0001,"OK","ОШИБКА")</f>
        <v/>
      </c>
    </row>
    <row r="555">
      <c r="A555" s="42" t="n">
        <v>46774</v>
      </c>
      <c r="B555" s="37" t="inlineStr">
        <is>
          <t>СБ</t>
        </is>
      </c>
      <c r="C555" s="11" t="n"/>
      <c r="D555" s="54">
        <f>G554</f>
        <v/>
      </c>
      <c r="E555" s="45" t="n"/>
      <c r="F555" s="45" t="n"/>
      <c r="G555" s="54">
        <f>D555+N(E555)-N(F555)</f>
        <v/>
      </c>
      <c r="H555" s="54">
        <f>K554</f>
        <v/>
      </c>
      <c r="I555" s="45" t="n"/>
      <c r="J555" s="45" t="n"/>
      <c r="K555" s="54">
        <f>H555+N(I555)-N(J555)</f>
        <v/>
      </c>
      <c r="L555" s="54">
        <f>O554</f>
        <v/>
      </c>
      <c r="M555" s="45" t="n"/>
      <c r="N555" s="45" t="n"/>
      <c r="O555" s="54">
        <f>L555+N(M555)-N(N555)</f>
        <v/>
      </c>
      <c r="P555" s="54">
        <f>S554</f>
        <v/>
      </c>
      <c r="Q555" s="45" t="n"/>
      <c r="R555" s="45" t="n"/>
      <c r="S555" s="54">
        <f>P555+N(Q555)-N(R555)</f>
        <v/>
      </c>
      <c r="T555" s="54">
        <f>W554</f>
        <v/>
      </c>
      <c r="U555" s="45" t="n"/>
      <c r="V555" s="45" t="n"/>
      <c r="W555" s="54">
        <f>T555+N(U555)-N(V555)</f>
        <v/>
      </c>
      <c r="X555" s="54">
        <f>AA554</f>
        <v/>
      </c>
      <c r="Y555" s="45" t="n"/>
      <c r="Z555" s="45" t="n"/>
      <c r="AA555" s="54">
        <f>X555+N(Y555)-N(Z555)</f>
        <v/>
      </c>
      <c r="AB555" s="54">
        <f>AE554</f>
        <v/>
      </c>
      <c r="AC555" s="45" t="n"/>
      <c r="AD555" s="45" t="n"/>
      <c r="AE555" s="54">
        <f>AB555+N(AC555)-N(AD555)</f>
        <v/>
      </c>
      <c r="AF555" s="20">
        <f>IF(ABS((D555+H555+L555+P555+T555+X555+AB555)+(N(E555)+N(I555)+N(M555)+N(Q555)+N(U555)+N(Y555)+N(AC555))-(N(F555)+N(J555)+N(N555)+N(R555)+N(V555)+N(Z555)+N(AD555))-(G555+K555+O555+S555+W555+AA555+AE555))&lt;0.0001,"OK","ОШИБКА")</f>
        <v/>
      </c>
    </row>
    <row r="556">
      <c r="A556" s="42" t="n">
        <v>46775</v>
      </c>
      <c r="B556" s="37" t="inlineStr">
        <is>
          <t>ВС</t>
        </is>
      </c>
      <c r="C556" s="11" t="n"/>
      <c r="D556" s="54">
        <f>G555</f>
        <v/>
      </c>
      <c r="E556" s="45" t="n"/>
      <c r="F556" s="45" t="n"/>
      <c r="G556" s="54">
        <f>D556+N(E556)-N(F556)</f>
        <v/>
      </c>
      <c r="H556" s="54">
        <f>K555</f>
        <v/>
      </c>
      <c r="I556" s="45" t="n"/>
      <c r="J556" s="45" t="n"/>
      <c r="K556" s="54">
        <f>H556+N(I556)-N(J556)</f>
        <v/>
      </c>
      <c r="L556" s="54">
        <f>O555</f>
        <v/>
      </c>
      <c r="M556" s="45" t="n"/>
      <c r="N556" s="45" t="n"/>
      <c r="O556" s="54">
        <f>L556+N(M556)-N(N556)</f>
        <v/>
      </c>
      <c r="P556" s="54">
        <f>S555</f>
        <v/>
      </c>
      <c r="Q556" s="45" t="n"/>
      <c r="R556" s="45" t="n"/>
      <c r="S556" s="54">
        <f>P556+N(Q556)-N(R556)</f>
        <v/>
      </c>
      <c r="T556" s="54">
        <f>W555</f>
        <v/>
      </c>
      <c r="U556" s="45" t="n"/>
      <c r="V556" s="45" t="n"/>
      <c r="W556" s="54">
        <f>T556+N(U556)-N(V556)</f>
        <v/>
      </c>
      <c r="X556" s="54">
        <f>AA555</f>
        <v/>
      </c>
      <c r="Y556" s="45" t="n"/>
      <c r="Z556" s="45" t="n"/>
      <c r="AA556" s="54">
        <f>X556+N(Y556)-N(Z556)</f>
        <v/>
      </c>
      <c r="AB556" s="54">
        <f>AE555</f>
        <v/>
      </c>
      <c r="AC556" s="45" t="n"/>
      <c r="AD556" s="45" t="n"/>
      <c r="AE556" s="54">
        <f>AB556+N(AC556)-N(AD556)</f>
        <v/>
      </c>
      <c r="AF556" s="20">
        <f>IF(ABS((D556+H556+L556+P556+T556+X556+AB556)+(N(E556)+N(I556)+N(M556)+N(Q556)+N(U556)+N(Y556)+N(AC556))-(N(F556)+N(J556)+N(N556)+N(R556)+N(V556)+N(Z556)+N(AD556))-(G556+K556+O556+S556+W556+AA556+AE556))&lt;0.0001,"OK","ОШИБКА")</f>
        <v/>
      </c>
    </row>
    <row r="557">
      <c r="A557" s="42" t="n">
        <v>46776</v>
      </c>
      <c r="B557" s="37" t="inlineStr">
        <is>
          <t>ПН</t>
        </is>
      </c>
      <c r="C557" s="11" t="n"/>
      <c r="D557" s="54">
        <f>G556</f>
        <v/>
      </c>
      <c r="E557" s="45" t="n"/>
      <c r="F557" s="45" t="n"/>
      <c r="G557" s="54">
        <f>D557+N(E557)-N(F557)</f>
        <v/>
      </c>
      <c r="H557" s="54">
        <f>K556</f>
        <v/>
      </c>
      <c r="I557" s="45" t="n"/>
      <c r="J557" s="45" t="n"/>
      <c r="K557" s="54">
        <f>H557+N(I557)-N(J557)</f>
        <v/>
      </c>
      <c r="L557" s="54">
        <f>O556</f>
        <v/>
      </c>
      <c r="M557" s="45" t="n"/>
      <c r="N557" s="45" t="n"/>
      <c r="O557" s="54">
        <f>L557+N(M557)-N(N557)</f>
        <v/>
      </c>
      <c r="P557" s="54">
        <f>S556</f>
        <v/>
      </c>
      <c r="Q557" s="45" t="n"/>
      <c r="R557" s="45" t="n"/>
      <c r="S557" s="54">
        <f>P557+N(Q557)-N(R557)</f>
        <v/>
      </c>
      <c r="T557" s="54">
        <f>W556</f>
        <v/>
      </c>
      <c r="U557" s="45" t="n"/>
      <c r="V557" s="45" t="n"/>
      <c r="W557" s="54">
        <f>T557+N(U557)-N(V557)</f>
        <v/>
      </c>
      <c r="X557" s="54">
        <f>AA556</f>
        <v/>
      </c>
      <c r="Y557" s="45" t="n"/>
      <c r="Z557" s="45" t="n"/>
      <c r="AA557" s="54">
        <f>X557+N(Y557)-N(Z557)</f>
        <v/>
      </c>
      <c r="AB557" s="54">
        <f>AE556</f>
        <v/>
      </c>
      <c r="AC557" s="45" t="n"/>
      <c r="AD557" s="45" t="n"/>
      <c r="AE557" s="54">
        <f>AB557+N(AC557)-N(AD557)</f>
        <v/>
      </c>
      <c r="AF557" s="20">
        <f>IF(ABS((D557+H557+L557+P557+T557+X557+AB557)+(N(E557)+N(I557)+N(M557)+N(Q557)+N(U557)+N(Y557)+N(AC557))-(N(F557)+N(J557)+N(N557)+N(R557)+N(V557)+N(Z557)+N(AD557))-(G557+K557+O557+S557+W557+AA557+AE557))&lt;0.0001,"OK","ОШИБКА")</f>
        <v/>
      </c>
    </row>
    <row r="558">
      <c r="A558" s="42" t="n">
        <v>46777</v>
      </c>
      <c r="B558" s="37" t="inlineStr">
        <is>
          <t>ВТ</t>
        </is>
      </c>
      <c r="C558" s="11" t="n"/>
      <c r="D558" s="54">
        <f>G557</f>
        <v/>
      </c>
      <c r="E558" s="45" t="n"/>
      <c r="F558" s="45" t="n"/>
      <c r="G558" s="54">
        <f>D558+N(E558)-N(F558)</f>
        <v/>
      </c>
      <c r="H558" s="54">
        <f>K557</f>
        <v/>
      </c>
      <c r="I558" s="45" t="n"/>
      <c r="J558" s="45" t="n"/>
      <c r="K558" s="54">
        <f>H558+N(I558)-N(J558)</f>
        <v/>
      </c>
      <c r="L558" s="54">
        <f>O557</f>
        <v/>
      </c>
      <c r="M558" s="45" t="n"/>
      <c r="N558" s="45" t="n"/>
      <c r="O558" s="54">
        <f>L558+N(M558)-N(N558)</f>
        <v/>
      </c>
      <c r="P558" s="54">
        <f>S557</f>
        <v/>
      </c>
      <c r="Q558" s="45" t="n"/>
      <c r="R558" s="45" t="n"/>
      <c r="S558" s="54">
        <f>P558+N(Q558)-N(R558)</f>
        <v/>
      </c>
      <c r="T558" s="54">
        <f>W557</f>
        <v/>
      </c>
      <c r="U558" s="45" t="n"/>
      <c r="V558" s="45" t="n"/>
      <c r="W558" s="54">
        <f>T558+N(U558)-N(V558)</f>
        <v/>
      </c>
      <c r="X558" s="54">
        <f>AA557</f>
        <v/>
      </c>
      <c r="Y558" s="45" t="n"/>
      <c r="Z558" s="45" t="n"/>
      <c r="AA558" s="54">
        <f>X558+N(Y558)-N(Z558)</f>
        <v/>
      </c>
      <c r="AB558" s="54">
        <f>AE557</f>
        <v/>
      </c>
      <c r="AC558" s="45" t="n"/>
      <c r="AD558" s="45" t="n"/>
      <c r="AE558" s="54">
        <f>AB558+N(AC558)-N(AD558)</f>
        <v/>
      </c>
      <c r="AF558" s="20">
        <f>IF(ABS((D558+H558+L558+P558+T558+X558+AB558)+(N(E558)+N(I558)+N(M558)+N(Q558)+N(U558)+N(Y558)+N(AC558))-(N(F558)+N(J558)+N(N558)+N(R558)+N(V558)+N(Z558)+N(AD558))-(G558+K558+O558+S558+W558+AA558+AE558))&lt;0.0001,"OK","ОШИБКА")</f>
        <v/>
      </c>
    </row>
    <row r="559">
      <c r="A559" s="42" t="n">
        <v>46778</v>
      </c>
      <c r="B559" s="37" t="inlineStr">
        <is>
          <t>СР</t>
        </is>
      </c>
      <c r="C559" s="11" t="n"/>
      <c r="D559" s="54">
        <f>G558</f>
        <v/>
      </c>
      <c r="E559" s="45" t="n"/>
      <c r="F559" s="45" t="n"/>
      <c r="G559" s="54">
        <f>D559+N(E559)-N(F559)</f>
        <v/>
      </c>
      <c r="H559" s="54">
        <f>K558</f>
        <v/>
      </c>
      <c r="I559" s="45" t="n"/>
      <c r="J559" s="45" t="n"/>
      <c r="K559" s="54">
        <f>H559+N(I559)-N(J559)</f>
        <v/>
      </c>
      <c r="L559" s="54">
        <f>O558</f>
        <v/>
      </c>
      <c r="M559" s="45" t="n"/>
      <c r="N559" s="45" t="n"/>
      <c r="O559" s="54">
        <f>L559+N(M559)-N(N559)</f>
        <v/>
      </c>
      <c r="P559" s="54">
        <f>S558</f>
        <v/>
      </c>
      <c r="Q559" s="45" t="n"/>
      <c r="R559" s="45" t="n"/>
      <c r="S559" s="54">
        <f>P559+N(Q559)-N(R559)</f>
        <v/>
      </c>
      <c r="T559" s="54">
        <f>W558</f>
        <v/>
      </c>
      <c r="U559" s="45" t="n"/>
      <c r="V559" s="45" t="n"/>
      <c r="W559" s="54">
        <f>T559+N(U559)-N(V559)</f>
        <v/>
      </c>
      <c r="X559" s="54">
        <f>AA558</f>
        <v/>
      </c>
      <c r="Y559" s="45" t="n"/>
      <c r="Z559" s="45" t="n"/>
      <c r="AA559" s="54">
        <f>X559+N(Y559)-N(Z559)</f>
        <v/>
      </c>
      <c r="AB559" s="54">
        <f>AE558</f>
        <v/>
      </c>
      <c r="AC559" s="45" t="n"/>
      <c r="AD559" s="45" t="n"/>
      <c r="AE559" s="54">
        <f>AB559+N(AC559)-N(AD559)</f>
        <v/>
      </c>
      <c r="AF559" s="20">
        <f>IF(ABS((D559+H559+L559+P559+T559+X559+AB559)+(N(E559)+N(I559)+N(M559)+N(Q559)+N(U559)+N(Y559)+N(AC559))-(N(F559)+N(J559)+N(N559)+N(R559)+N(V559)+N(Z559)+N(AD559))-(G559+K559+O559+S559+W559+AA559+AE559))&lt;0.0001,"OK","ОШИБКА")</f>
        <v/>
      </c>
    </row>
    <row r="560">
      <c r="A560" s="42" t="n">
        <v>46779</v>
      </c>
      <c r="B560" s="37" t="inlineStr">
        <is>
          <t>ЧТ</t>
        </is>
      </c>
      <c r="C560" s="11" t="n"/>
      <c r="D560" s="54">
        <f>G559</f>
        <v/>
      </c>
      <c r="E560" s="45" t="n"/>
      <c r="F560" s="45" t="n"/>
      <c r="G560" s="54">
        <f>D560+N(E560)-N(F560)</f>
        <v/>
      </c>
      <c r="H560" s="54">
        <f>K559</f>
        <v/>
      </c>
      <c r="I560" s="45" t="n"/>
      <c r="J560" s="45" t="n"/>
      <c r="K560" s="54">
        <f>H560+N(I560)-N(J560)</f>
        <v/>
      </c>
      <c r="L560" s="54">
        <f>O559</f>
        <v/>
      </c>
      <c r="M560" s="45" t="n"/>
      <c r="N560" s="45" t="n"/>
      <c r="O560" s="54">
        <f>L560+N(M560)-N(N560)</f>
        <v/>
      </c>
      <c r="P560" s="54">
        <f>S559</f>
        <v/>
      </c>
      <c r="Q560" s="45" t="n"/>
      <c r="R560" s="45" t="n"/>
      <c r="S560" s="54">
        <f>P560+N(Q560)-N(R560)</f>
        <v/>
      </c>
      <c r="T560" s="54">
        <f>W559</f>
        <v/>
      </c>
      <c r="U560" s="45" t="n"/>
      <c r="V560" s="45" t="n"/>
      <c r="W560" s="54">
        <f>T560+N(U560)-N(V560)</f>
        <v/>
      </c>
      <c r="X560" s="54">
        <f>AA559</f>
        <v/>
      </c>
      <c r="Y560" s="45" t="n"/>
      <c r="Z560" s="45" t="n"/>
      <c r="AA560" s="54">
        <f>X560+N(Y560)-N(Z560)</f>
        <v/>
      </c>
      <c r="AB560" s="54">
        <f>AE559</f>
        <v/>
      </c>
      <c r="AC560" s="45" t="n"/>
      <c r="AD560" s="45" t="n"/>
      <c r="AE560" s="54">
        <f>AB560+N(AC560)-N(AD560)</f>
        <v/>
      </c>
      <c r="AF560" s="20">
        <f>IF(ABS((D560+H560+L560+P560+T560+X560+AB560)+(N(E560)+N(I560)+N(M560)+N(Q560)+N(U560)+N(Y560)+N(AC560))-(N(F560)+N(J560)+N(N560)+N(R560)+N(V560)+N(Z560)+N(AD560))-(G560+K560+O560+S560+W560+AA560+AE560))&lt;0.0001,"OK","ОШИБКА")</f>
        <v/>
      </c>
    </row>
    <row r="561">
      <c r="A561" s="42" t="n">
        <v>46780</v>
      </c>
      <c r="B561" s="37" t="inlineStr">
        <is>
          <t>ПТ</t>
        </is>
      </c>
      <c r="C561" s="11" t="n"/>
      <c r="D561" s="54">
        <f>G560</f>
        <v/>
      </c>
      <c r="E561" s="45" t="n"/>
      <c r="F561" s="45" t="n"/>
      <c r="G561" s="54">
        <f>D561+N(E561)-N(F561)</f>
        <v/>
      </c>
      <c r="H561" s="54">
        <f>K560</f>
        <v/>
      </c>
      <c r="I561" s="45" t="n"/>
      <c r="J561" s="45" t="n"/>
      <c r="K561" s="54">
        <f>H561+N(I561)-N(J561)</f>
        <v/>
      </c>
      <c r="L561" s="54">
        <f>O560</f>
        <v/>
      </c>
      <c r="M561" s="45" t="n"/>
      <c r="N561" s="45" t="n"/>
      <c r="O561" s="54">
        <f>L561+N(M561)-N(N561)</f>
        <v/>
      </c>
      <c r="P561" s="54">
        <f>S560</f>
        <v/>
      </c>
      <c r="Q561" s="45" t="n"/>
      <c r="R561" s="45" t="n"/>
      <c r="S561" s="54">
        <f>P561+N(Q561)-N(R561)</f>
        <v/>
      </c>
      <c r="T561" s="54">
        <f>W560</f>
        <v/>
      </c>
      <c r="U561" s="45" t="n"/>
      <c r="V561" s="45" t="n"/>
      <c r="W561" s="54">
        <f>T561+N(U561)-N(V561)</f>
        <v/>
      </c>
      <c r="X561" s="54">
        <f>AA560</f>
        <v/>
      </c>
      <c r="Y561" s="45" t="n"/>
      <c r="Z561" s="45" t="n"/>
      <c r="AA561" s="54">
        <f>X561+N(Y561)-N(Z561)</f>
        <v/>
      </c>
      <c r="AB561" s="54">
        <f>AE560</f>
        <v/>
      </c>
      <c r="AC561" s="45" t="n"/>
      <c r="AD561" s="45" t="n"/>
      <c r="AE561" s="54">
        <f>AB561+N(AC561)-N(AD561)</f>
        <v/>
      </c>
      <c r="AF561" s="20">
        <f>IF(ABS((D561+H561+L561+P561+T561+X561+AB561)+(N(E561)+N(I561)+N(M561)+N(Q561)+N(U561)+N(Y561)+N(AC561))-(N(F561)+N(J561)+N(N561)+N(R561)+N(V561)+N(Z561)+N(AD561))-(G561+K561+O561+S561+W561+AA561+AE561))&lt;0.0001,"OK","ОШИБКА")</f>
        <v/>
      </c>
    </row>
    <row r="562">
      <c r="A562" s="42" t="n">
        <v>46781</v>
      </c>
      <c r="B562" s="37" t="inlineStr">
        <is>
          <t>СБ</t>
        </is>
      </c>
      <c r="C562" s="11" t="n"/>
      <c r="D562" s="54">
        <f>G561</f>
        <v/>
      </c>
      <c r="E562" s="45" t="n"/>
      <c r="F562" s="45" t="n"/>
      <c r="G562" s="54">
        <f>D562+N(E562)-N(F562)</f>
        <v/>
      </c>
      <c r="H562" s="54">
        <f>K561</f>
        <v/>
      </c>
      <c r="I562" s="45" t="n"/>
      <c r="J562" s="45" t="n"/>
      <c r="K562" s="54">
        <f>H562+N(I562)-N(J562)</f>
        <v/>
      </c>
      <c r="L562" s="54">
        <f>O561</f>
        <v/>
      </c>
      <c r="M562" s="45" t="n"/>
      <c r="N562" s="45" t="n"/>
      <c r="O562" s="54">
        <f>L562+N(M562)-N(N562)</f>
        <v/>
      </c>
      <c r="P562" s="54">
        <f>S561</f>
        <v/>
      </c>
      <c r="Q562" s="45" t="n"/>
      <c r="R562" s="45" t="n"/>
      <c r="S562" s="54">
        <f>P562+N(Q562)-N(R562)</f>
        <v/>
      </c>
      <c r="T562" s="54">
        <f>W561</f>
        <v/>
      </c>
      <c r="U562" s="45" t="n"/>
      <c r="V562" s="45" t="n"/>
      <c r="W562" s="54">
        <f>T562+N(U562)-N(V562)</f>
        <v/>
      </c>
      <c r="X562" s="54">
        <f>AA561</f>
        <v/>
      </c>
      <c r="Y562" s="45" t="n"/>
      <c r="Z562" s="45" t="n"/>
      <c r="AA562" s="54">
        <f>X562+N(Y562)-N(Z562)</f>
        <v/>
      </c>
      <c r="AB562" s="54">
        <f>AE561</f>
        <v/>
      </c>
      <c r="AC562" s="45" t="n"/>
      <c r="AD562" s="45" t="n"/>
      <c r="AE562" s="54">
        <f>AB562+N(AC562)-N(AD562)</f>
        <v/>
      </c>
      <c r="AF562" s="20">
        <f>IF(ABS((D562+H562+L562+P562+T562+X562+AB562)+(N(E562)+N(I562)+N(M562)+N(Q562)+N(U562)+N(Y562)+N(AC562))-(N(F562)+N(J562)+N(N562)+N(R562)+N(V562)+N(Z562)+N(AD562))-(G562+K562+O562+S562+W562+AA562+AE562))&lt;0.0001,"OK","ОШИБКА")</f>
        <v/>
      </c>
    </row>
    <row r="563">
      <c r="A563" s="42" t="n">
        <v>46782</v>
      </c>
      <c r="B563" s="37" t="inlineStr">
        <is>
          <t>ВС</t>
        </is>
      </c>
      <c r="C563" s="11" t="n"/>
      <c r="D563" s="54">
        <f>G562</f>
        <v/>
      </c>
      <c r="E563" s="45" t="n"/>
      <c r="F563" s="45" t="n"/>
      <c r="G563" s="54">
        <f>D563+N(E563)-N(F563)</f>
        <v/>
      </c>
      <c r="H563" s="54">
        <f>K562</f>
        <v/>
      </c>
      <c r="I563" s="45" t="n"/>
      <c r="J563" s="45" t="n"/>
      <c r="K563" s="54">
        <f>H563+N(I563)-N(J563)</f>
        <v/>
      </c>
      <c r="L563" s="54">
        <f>O562</f>
        <v/>
      </c>
      <c r="M563" s="45" t="n"/>
      <c r="N563" s="45" t="n"/>
      <c r="O563" s="54">
        <f>L563+N(M563)-N(N563)</f>
        <v/>
      </c>
      <c r="P563" s="54">
        <f>S562</f>
        <v/>
      </c>
      <c r="Q563" s="45" t="n"/>
      <c r="R563" s="45" t="n"/>
      <c r="S563" s="54">
        <f>P563+N(Q563)-N(R563)</f>
        <v/>
      </c>
      <c r="T563" s="54">
        <f>W562</f>
        <v/>
      </c>
      <c r="U563" s="45" t="n"/>
      <c r="V563" s="45" t="n"/>
      <c r="W563" s="54">
        <f>T563+N(U563)-N(V563)</f>
        <v/>
      </c>
      <c r="X563" s="54">
        <f>AA562</f>
        <v/>
      </c>
      <c r="Y563" s="45" t="n"/>
      <c r="Z563" s="45" t="n"/>
      <c r="AA563" s="54">
        <f>X563+N(Y563)-N(Z563)</f>
        <v/>
      </c>
      <c r="AB563" s="54">
        <f>AE562</f>
        <v/>
      </c>
      <c r="AC563" s="45" t="n"/>
      <c r="AD563" s="45" t="n"/>
      <c r="AE563" s="54">
        <f>AB563+N(AC563)-N(AD563)</f>
        <v/>
      </c>
      <c r="AF563" s="20">
        <f>IF(ABS((D563+H563+L563+P563+T563+X563+AB563)+(N(E563)+N(I563)+N(M563)+N(Q563)+N(U563)+N(Y563)+N(AC563))-(N(F563)+N(J563)+N(N563)+N(R563)+N(V563)+N(Z563)+N(AD563))-(G563+K563+O563+S563+W563+AA563+AE563))&lt;0.0001,"OK","ОШИБКА")</f>
        <v/>
      </c>
    </row>
    <row r="564">
      <c r="A564" s="42" t="n">
        <v>46783</v>
      </c>
      <c r="B564" s="37" t="inlineStr">
        <is>
          <t>ПН</t>
        </is>
      </c>
      <c r="C564" s="11" t="n"/>
      <c r="D564" s="54">
        <f>G563</f>
        <v/>
      </c>
      <c r="E564" s="45" t="n"/>
      <c r="F564" s="45" t="n"/>
      <c r="G564" s="54">
        <f>D564+N(E564)-N(F564)</f>
        <v/>
      </c>
      <c r="H564" s="54">
        <f>K563</f>
        <v/>
      </c>
      <c r="I564" s="45" t="n"/>
      <c r="J564" s="45" t="n"/>
      <c r="K564" s="54">
        <f>H564+N(I564)-N(J564)</f>
        <v/>
      </c>
      <c r="L564" s="54">
        <f>O563</f>
        <v/>
      </c>
      <c r="M564" s="45" t="n"/>
      <c r="N564" s="45" t="n"/>
      <c r="O564" s="54">
        <f>L564+N(M564)-N(N564)</f>
        <v/>
      </c>
      <c r="P564" s="54">
        <f>S563</f>
        <v/>
      </c>
      <c r="Q564" s="45" t="n"/>
      <c r="R564" s="45" t="n"/>
      <c r="S564" s="54">
        <f>P564+N(Q564)-N(R564)</f>
        <v/>
      </c>
      <c r="T564" s="54">
        <f>W563</f>
        <v/>
      </c>
      <c r="U564" s="45" t="n"/>
      <c r="V564" s="45" t="n"/>
      <c r="W564" s="54">
        <f>T564+N(U564)-N(V564)</f>
        <v/>
      </c>
      <c r="X564" s="54">
        <f>AA563</f>
        <v/>
      </c>
      <c r="Y564" s="45" t="n"/>
      <c r="Z564" s="45" t="n"/>
      <c r="AA564" s="54">
        <f>X564+N(Y564)-N(Z564)</f>
        <v/>
      </c>
      <c r="AB564" s="54">
        <f>AE563</f>
        <v/>
      </c>
      <c r="AC564" s="45" t="n"/>
      <c r="AD564" s="45" t="n"/>
      <c r="AE564" s="54">
        <f>AB564+N(AC564)-N(AD564)</f>
        <v/>
      </c>
      <c r="AF564" s="20">
        <f>IF(ABS((D564+H564+L564+P564+T564+X564+AB564)+(N(E564)+N(I564)+N(M564)+N(Q564)+N(U564)+N(Y564)+N(AC564))-(N(F564)+N(J564)+N(N564)+N(R564)+N(V564)+N(Z564)+N(AD564))-(G564+K564+O564+S564+W564+AA564+AE564))&lt;0.0001,"OK","ОШИБКА")</f>
        <v/>
      </c>
    </row>
    <row r="565">
      <c r="A565" s="42" t="n">
        <v>46784</v>
      </c>
      <c r="B565" s="37" t="inlineStr">
        <is>
          <t>ВТ</t>
        </is>
      </c>
      <c r="C565" s="11" t="n"/>
      <c r="D565" s="54">
        <f>G564</f>
        <v/>
      </c>
      <c r="E565" s="45" t="n"/>
      <c r="F565" s="45" t="n"/>
      <c r="G565" s="54">
        <f>D565+N(E565)-N(F565)</f>
        <v/>
      </c>
      <c r="H565" s="54">
        <f>K564</f>
        <v/>
      </c>
      <c r="I565" s="45" t="n"/>
      <c r="J565" s="45" t="n"/>
      <c r="K565" s="54">
        <f>H565+N(I565)-N(J565)</f>
        <v/>
      </c>
      <c r="L565" s="54">
        <f>O564</f>
        <v/>
      </c>
      <c r="M565" s="45" t="n"/>
      <c r="N565" s="45" t="n"/>
      <c r="O565" s="54">
        <f>L565+N(M565)-N(N565)</f>
        <v/>
      </c>
      <c r="P565" s="54">
        <f>S564</f>
        <v/>
      </c>
      <c r="Q565" s="45" t="n"/>
      <c r="R565" s="45" t="n"/>
      <c r="S565" s="54">
        <f>P565+N(Q565)-N(R565)</f>
        <v/>
      </c>
      <c r="T565" s="54">
        <f>W564</f>
        <v/>
      </c>
      <c r="U565" s="45" t="n"/>
      <c r="V565" s="45" t="n"/>
      <c r="W565" s="54">
        <f>T565+N(U565)-N(V565)</f>
        <v/>
      </c>
      <c r="X565" s="54">
        <f>AA564</f>
        <v/>
      </c>
      <c r="Y565" s="45" t="n"/>
      <c r="Z565" s="45" t="n"/>
      <c r="AA565" s="54">
        <f>X565+N(Y565)-N(Z565)</f>
        <v/>
      </c>
      <c r="AB565" s="54">
        <f>AE564</f>
        <v/>
      </c>
      <c r="AC565" s="45" t="n"/>
      <c r="AD565" s="45" t="n"/>
      <c r="AE565" s="54">
        <f>AB565+N(AC565)-N(AD565)</f>
        <v/>
      </c>
      <c r="AF565" s="20">
        <f>IF(ABS((D565+H565+L565+P565+T565+X565+AB565)+(N(E565)+N(I565)+N(M565)+N(Q565)+N(U565)+N(Y565)+N(AC565))-(N(F565)+N(J565)+N(N565)+N(R565)+N(V565)+N(Z565)+N(AD565))-(G565+K565+O565+S565+W565+AA565+AE565))&lt;0.0001,"OK","ОШИБКА")</f>
        <v/>
      </c>
    </row>
    <row r="566">
      <c r="A566" s="42" t="n">
        <v>46785</v>
      </c>
      <c r="B566" s="37" t="inlineStr">
        <is>
          <t>СР</t>
        </is>
      </c>
      <c r="C566" s="11" t="n"/>
      <c r="D566" s="54">
        <f>G565</f>
        <v/>
      </c>
      <c r="E566" s="45" t="n"/>
      <c r="F566" s="45" t="n"/>
      <c r="G566" s="54">
        <f>D566+N(E566)-N(F566)</f>
        <v/>
      </c>
      <c r="H566" s="54">
        <f>K565</f>
        <v/>
      </c>
      <c r="I566" s="45" t="n"/>
      <c r="J566" s="45" t="n"/>
      <c r="K566" s="54">
        <f>H566+N(I566)-N(J566)</f>
        <v/>
      </c>
      <c r="L566" s="54">
        <f>O565</f>
        <v/>
      </c>
      <c r="M566" s="45" t="n"/>
      <c r="N566" s="45" t="n"/>
      <c r="O566" s="54">
        <f>L566+N(M566)-N(N566)</f>
        <v/>
      </c>
      <c r="P566" s="54">
        <f>S565</f>
        <v/>
      </c>
      <c r="Q566" s="45" t="n"/>
      <c r="R566" s="45" t="n"/>
      <c r="S566" s="54">
        <f>P566+N(Q566)-N(R566)</f>
        <v/>
      </c>
      <c r="T566" s="54">
        <f>W565</f>
        <v/>
      </c>
      <c r="U566" s="45" t="n"/>
      <c r="V566" s="45" t="n"/>
      <c r="W566" s="54">
        <f>T566+N(U566)-N(V566)</f>
        <v/>
      </c>
      <c r="X566" s="54">
        <f>AA565</f>
        <v/>
      </c>
      <c r="Y566" s="45" t="n"/>
      <c r="Z566" s="45" t="n"/>
      <c r="AA566" s="54">
        <f>X566+N(Y566)-N(Z566)</f>
        <v/>
      </c>
      <c r="AB566" s="54">
        <f>AE565</f>
        <v/>
      </c>
      <c r="AC566" s="45" t="n"/>
      <c r="AD566" s="45" t="n"/>
      <c r="AE566" s="54">
        <f>AB566+N(AC566)-N(AD566)</f>
        <v/>
      </c>
      <c r="AF566" s="20">
        <f>IF(ABS((D566+H566+L566+P566+T566+X566+AB566)+(N(E566)+N(I566)+N(M566)+N(Q566)+N(U566)+N(Y566)+N(AC566))-(N(F566)+N(J566)+N(N566)+N(R566)+N(V566)+N(Z566)+N(AD566))-(G566+K566+O566+S566+W566+AA566+AE566))&lt;0.0001,"OK","ОШИБКА")</f>
        <v/>
      </c>
    </row>
    <row r="567">
      <c r="A567" s="42" t="n">
        <v>46786</v>
      </c>
      <c r="B567" s="37" t="inlineStr">
        <is>
          <t>ЧТ</t>
        </is>
      </c>
      <c r="C567" s="11" t="n"/>
      <c r="D567" s="54">
        <f>G566</f>
        <v/>
      </c>
      <c r="E567" s="45" t="n"/>
      <c r="F567" s="45" t="n"/>
      <c r="G567" s="54">
        <f>D567+N(E567)-N(F567)</f>
        <v/>
      </c>
      <c r="H567" s="54">
        <f>K566</f>
        <v/>
      </c>
      <c r="I567" s="45" t="n"/>
      <c r="J567" s="45" t="n"/>
      <c r="K567" s="54">
        <f>H567+N(I567)-N(J567)</f>
        <v/>
      </c>
      <c r="L567" s="54">
        <f>O566</f>
        <v/>
      </c>
      <c r="M567" s="45" t="n"/>
      <c r="N567" s="45" t="n"/>
      <c r="O567" s="54">
        <f>L567+N(M567)-N(N567)</f>
        <v/>
      </c>
      <c r="P567" s="54">
        <f>S566</f>
        <v/>
      </c>
      <c r="Q567" s="45" t="n"/>
      <c r="R567" s="45" t="n"/>
      <c r="S567" s="54">
        <f>P567+N(Q567)-N(R567)</f>
        <v/>
      </c>
      <c r="T567" s="54">
        <f>W566</f>
        <v/>
      </c>
      <c r="U567" s="45" t="n"/>
      <c r="V567" s="45" t="n"/>
      <c r="W567" s="54">
        <f>T567+N(U567)-N(V567)</f>
        <v/>
      </c>
      <c r="X567" s="54">
        <f>AA566</f>
        <v/>
      </c>
      <c r="Y567" s="45" t="n"/>
      <c r="Z567" s="45" t="n"/>
      <c r="AA567" s="54">
        <f>X567+N(Y567)-N(Z567)</f>
        <v/>
      </c>
      <c r="AB567" s="54">
        <f>AE566</f>
        <v/>
      </c>
      <c r="AC567" s="45" t="n"/>
      <c r="AD567" s="45" t="n"/>
      <c r="AE567" s="54">
        <f>AB567+N(AC567)-N(AD567)</f>
        <v/>
      </c>
      <c r="AF567" s="20">
        <f>IF(ABS((D567+H567+L567+P567+T567+X567+AB567)+(N(E567)+N(I567)+N(M567)+N(Q567)+N(U567)+N(Y567)+N(AC567))-(N(F567)+N(J567)+N(N567)+N(R567)+N(V567)+N(Z567)+N(AD567))-(G567+K567+O567+S567+W567+AA567+AE567))&lt;0.0001,"OK","ОШИБКА")</f>
        <v/>
      </c>
    </row>
    <row r="568">
      <c r="A568" s="42" t="n">
        <v>46787</v>
      </c>
      <c r="B568" s="37" t="inlineStr">
        <is>
          <t>ПТ</t>
        </is>
      </c>
      <c r="C568" s="11" t="n"/>
      <c r="D568" s="54">
        <f>G567</f>
        <v/>
      </c>
      <c r="E568" s="45" t="n"/>
      <c r="F568" s="45" t="n"/>
      <c r="G568" s="54">
        <f>D568+N(E568)-N(F568)</f>
        <v/>
      </c>
      <c r="H568" s="54">
        <f>K567</f>
        <v/>
      </c>
      <c r="I568" s="45" t="n"/>
      <c r="J568" s="45" t="n"/>
      <c r="K568" s="54">
        <f>H568+N(I568)-N(J568)</f>
        <v/>
      </c>
      <c r="L568" s="54">
        <f>O567</f>
        <v/>
      </c>
      <c r="M568" s="45" t="n"/>
      <c r="N568" s="45" t="n"/>
      <c r="O568" s="54">
        <f>L568+N(M568)-N(N568)</f>
        <v/>
      </c>
      <c r="P568" s="54">
        <f>S567</f>
        <v/>
      </c>
      <c r="Q568" s="45" t="n"/>
      <c r="R568" s="45" t="n"/>
      <c r="S568" s="54">
        <f>P568+N(Q568)-N(R568)</f>
        <v/>
      </c>
      <c r="T568" s="54">
        <f>W567</f>
        <v/>
      </c>
      <c r="U568" s="45" t="n"/>
      <c r="V568" s="45" t="n"/>
      <c r="W568" s="54">
        <f>T568+N(U568)-N(V568)</f>
        <v/>
      </c>
      <c r="X568" s="54">
        <f>AA567</f>
        <v/>
      </c>
      <c r="Y568" s="45" t="n"/>
      <c r="Z568" s="45" t="n"/>
      <c r="AA568" s="54">
        <f>X568+N(Y568)-N(Z568)</f>
        <v/>
      </c>
      <c r="AB568" s="54">
        <f>AE567</f>
        <v/>
      </c>
      <c r="AC568" s="45" t="n"/>
      <c r="AD568" s="45" t="n"/>
      <c r="AE568" s="54">
        <f>AB568+N(AC568)-N(AD568)</f>
        <v/>
      </c>
      <c r="AF568" s="20">
        <f>IF(ABS((D568+H568+L568+P568+T568+X568+AB568)+(N(E568)+N(I568)+N(M568)+N(Q568)+N(U568)+N(Y568)+N(AC568))-(N(F568)+N(J568)+N(N568)+N(R568)+N(V568)+N(Z568)+N(AD568))-(G568+K568+O568+S568+W568+AA568+AE568))&lt;0.0001,"OK","ОШИБКА")</f>
        <v/>
      </c>
    </row>
    <row r="569">
      <c r="A569" s="42" t="n">
        <v>46788</v>
      </c>
      <c r="B569" s="37" t="inlineStr">
        <is>
          <t>СБ</t>
        </is>
      </c>
      <c r="C569" s="11" t="n"/>
      <c r="D569" s="54">
        <f>G568</f>
        <v/>
      </c>
      <c r="E569" s="45" t="n"/>
      <c r="F569" s="45" t="n"/>
      <c r="G569" s="54">
        <f>D569+N(E569)-N(F569)</f>
        <v/>
      </c>
      <c r="H569" s="54">
        <f>K568</f>
        <v/>
      </c>
      <c r="I569" s="45" t="n"/>
      <c r="J569" s="45" t="n"/>
      <c r="K569" s="54">
        <f>H569+N(I569)-N(J569)</f>
        <v/>
      </c>
      <c r="L569" s="54">
        <f>O568</f>
        <v/>
      </c>
      <c r="M569" s="45" t="n"/>
      <c r="N569" s="45" t="n"/>
      <c r="O569" s="54">
        <f>L569+N(M569)-N(N569)</f>
        <v/>
      </c>
      <c r="P569" s="54">
        <f>S568</f>
        <v/>
      </c>
      <c r="Q569" s="45" t="n"/>
      <c r="R569" s="45" t="n"/>
      <c r="S569" s="54">
        <f>P569+N(Q569)-N(R569)</f>
        <v/>
      </c>
      <c r="T569" s="54">
        <f>W568</f>
        <v/>
      </c>
      <c r="U569" s="45" t="n"/>
      <c r="V569" s="45" t="n"/>
      <c r="W569" s="54">
        <f>T569+N(U569)-N(V569)</f>
        <v/>
      </c>
      <c r="X569" s="54">
        <f>AA568</f>
        <v/>
      </c>
      <c r="Y569" s="45" t="n"/>
      <c r="Z569" s="45" t="n"/>
      <c r="AA569" s="54">
        <f>X569+N(Y569)-N(Z569)</f>
        <v/>
      </c>
      <c r="AB569" s="54">
        <f>AE568</f>
        <v/>
      </c>
      <c r="AC569" s="45" t="n"/>
      <c r="AD569" s="45" t="n"/>
      <c r="AE569" s="54">
        <f>AB569+N(AC569)-N(AD569)</f>
        <v/>
      </c>
      <c r="AF569" s="20">
        <f>IF(ABS((D569+H569+L569+P569+T569+X569+AB569)+(N(E569)+N(I569)+N(M569)+N(Q569)+N(U569)+N(Y569)+N(AC569))-(N(F569)+N(J569)+N(N569)+N(R569)+N(V569)+N(Z569)+N(AD569))-(G569+K569+O569+S569+W569+AA569+AE569))&lt;0.0001,"OK","ОШИБКА")</f>
        <v/>
      </c>
    </row>
    <row r="570">
      <c r="A570" s="42" t="n">
        <v>46789</v>
      </c>
      <c r="B570" s="37" t="inlineStr">
        <is>
          <t>ВС</t>
        </is>
      </c>
      <c r="C570" s="11" t="n"/>
      <c r="D570" s="54">
        <f>G569</f>
        <v/>
      </c>
      <c r="E570" s="45" t="n"/>
      <c r="F570" s="45" t="n"/>
      <c r="G570" s="54">
        <f>D570+N(E570)-N(F570)</f>
        <v/>
      </c>
      <c r="H570" s="54">
        <f>K569</f>
        <v/>
      </c>
      <c r="I570" s="45" t="n"/>
      <c r="J570" s="45" t="n"/>
      <c r="K570" s="54">
        <f>H570+N(I570)-N(J570)</f>
        <v/>
      </c>
      <c r="L570" s="54">
        <f>O569</f>
        <v/>
      </c>
      <c r="M570" s="45" t="n"/>
      <c r="N570" s="45" t="n"/>
      <c r="O570" s="54">
        <f>L570+N(M570)-N(N570)</f>
        <v/>
      </c>
      <c r="P570" s="54">
        <f>S569</f>
        <v/>
      </c>
      <c r="Q570" s="45" t="n"/>
      <c r="R570" s="45" t="n"/>
      <c r="S570" s="54">
        <f>P570+N(Q570)-N(R570)</f>
        <v/>
      </c>
      <c r="T570" s="54">
        <f>W569</f>
        <v/>
      </c>
      <c r="U570" s="45" t="n"/>
      <c r="V570" s="45" t="n"/>
      <c r="W570" s="54">
        <f>T570+N(U570)-N(V570)</f>
        <v/>
      </c>
      <c r="X570" s="54">
        <f>AA569</f>
        <v/>
      </c>
      <c r="Y570" s="45" t="n"/>
      <c r="Z570" s="45" t="n"/>
      <c r="AA570" s="54">
        <f>X570+N(Y570)-N(Z570)</f>
        <v/>
      </c>
      <c r="AB570" s="54">
        <f>AE569</f>
        <v/>
      </c>
      <c r="AC570" s="45" t="n"/>
      <c r="AD570" s="45" t="n"/>
      <c r="AE570" s="54">
        <f>AB570+N(AC570)-N(AD570)</f>
        <v/>
      </c>
      <c r="AF570" s="20">
        <f>IF(ABS((D570+H570+L570+P570+T570+X570+AB570)+(N(E570)+N(I570)+N(M570)+N(Q570)+N(U570)+N(Y570)+N(AC570))-(N(F570)+N(J570)+N(N570)+N(R570)+N(V570)+N(Z570)+N(AD570))-(G570+K570+O570+S570+W570+AA570+AE570))&lt;0.0001,"OK","ОШИБКА")</f>
        <v/>
      </c>
    </row>
    <row r="571">
      <c r="A571" s="42" t="n">
        <v>46790</v>
      </c>
      <c r="B571" s="37" t="inlineStr">
        <is>
          <t>ПН</t>
        </is>
      </c>
      <c r="C571" s="11" t="n"/>
      <c r="D571" s="54">
        <f>G570</f>
        <v/>
      </c>
      <c r="E571" s="45" t="n"/>
      <c r="F571" s="45" t="n"/>
      <c r="G571" s="54">
        <f>D571+N(E571)-N(F571)</f>
        <v/>
      </c>
      <c r="H571" s="54">
        <f>K570</f>
        <v/>
      </c>
      <c r="I571" s="45" t="n"/>
      <c r="J571" s="45" t="n"/>
      <c r="K571" s="54">
        <f>H571+N(I571)-N(J571)</f>
        <v/>
      </c>
      <c r="L571" s="54">
        <f>O570</f>
        <v/>
      </c>
      <c r="M571" s="45" t="n"/>
      <c r="N571" s="45" t="n"/>
      <c r="O571" s="54">
        <f>L571+N(M571)-N(N571)</f>
        <v/>
      </c>
      <c r="P571" s="54">
        <f>S570</f>
        <v/>
      </c>
      <c r="Q571" s="45" t="n"/>
      <c r="R571" s="45" t="n"/>
      <c r="S571" s="54">
        <f>P571+N(Q571)-N(R571)</f>
        <v/>
      </c>
      <c r="T571" s="54">
        <f>W570</f>
        <v/>
      </c>
      <c r="U571" s="45" t="n"/>
      <c r="V571" s="45" t="n"/>
      <c r="W571" s="54">
        <f>T571+N(U571)-N(V571)</f>
        <v/>
      </c>
      <c r="X571" s="54">
        <f>AA570</f>
        <v/>
      </c>
      <c r="Y571" s="45" t="n"/>
      <c r="Z571" s="45" t="n"/>
      <c r="AA571" s="54">
        <f>X571+N(Y571)-N(Z571)</f>
        <v/>
      </c>
      <c r="AB571" s="54">
        <f>AE570</f>
        <v/>
      </c>
      <c r="AC571" s="45" t="n"/>
      <c r="AD571" s="45" t="n"/>
      <c r="AE571" s="54">
        <f>AB571+N(AC571)-N(AD571)</f>
        <v/>
      </c>
      <c r="AF571" s="20">
        <f>IF(ABS((D571+H571+L571+P571+T571+X571+AB571)+(N(E571)+N(I571)+N(M571)+N(Q571)+N(U571)+N(Y571)+N(AC571))-(N(F571)+N(J571)+N(N571)+N(R571)+N(V571)+N(Z571)+N(AD571))-(G571+K571+O571+S571+W571+AA571+AE571))&lt;0.0001,"OK","ОШИБКА")</f>
        <v/>
      </c>
    </row>
    <row r="572">
      <c r="A572" s="42" t="n">
        <v>46791</v>
      </c>
      <c r="B572" s="37" t="inlineStr">
        <is>
          <t>ВТ</t>
        </is>
      </c>
      <c r="C572" s="11" t="n"/>
      <c r="D572" s="54">
        <f>G571</f>
        <v/>
      </c>
      <c r="E572" s="45" t="n"/>
      <c r="F572" s="45" t="n"/>
      <c r="G572" s="54">
        <f>D572+N(E572)-N(F572)</f>
        <v/>
      </c>
      <c r="H572" s="54">
        <f>K571</f>
        <v/>
      </c>
      <c r="I572" s="45" t="n"/>
      <c r="J572" s="45" t="n"/>
      <c r="K572" s="54">
        <f>H572+N(I572)-N(J572)</f>
        <v/>
      </c>
      <c r="L572" s="54">
        <f>O571</f>
        <v/>
      </c>
      <c r="M572" s="45" t="n"/>
      <c r="N572" s="45" t="n"/>
      <c r="O572" s="54">
        <f>L572+N(M572)-N(N572)</f>
        <v/>
      </c>
      <c r="P572" s="54">
        <f>S571</f>
        <v/>
      </c>
      <c r="Q572" s="45" t="n"/>
      <c r="R572" s="45" t="n"/>
      <c r="S572" s="54">
        <f>P572+N(Q572)-N(R572)</f>
        <v/>
      </c>
      <c r="T572" s="54">
        <f>W571</f>
        <v/>
      </c>
      <c r="U572" s="45" t="n"/>
      <c r="V572" s="45" t="n"/>
      <c r="W572" s="54">
        <f>T572+N(U572)-N(V572)</f>
        <v/>
      </c>
      <c r="X572" s="54">
        <f>AA571</f>
        <v/>
      </c>
      <c r="Y572" s="45" t="n"/>
      <c r="Z572" s="45" t="n"/>
      <c r="AA572" s="54">
        <f>X572+N(Y572)-N(Z572)</f>
        <v/>
      </c>
      <c r="AB572" s="54">
        <f>AE571</f>
        <v/>
      </c>
      <c r="AC572" s="45" t="n"/>
      <c r="AD572" s="45" t="n"/>
      <c r="AE572" s="54">
        <f>AB572+N(AC572)-N(AD572)</f>
        <v/>
      </c>
      <c r="AF572" s="20">
        <f>IF(ABS((D572+H572+L572+P572+T572+X572+AB572)+(N(E572)+N(I572)+N(M572)+N(Q572)+N(U572)+N(Y572)+N(AC572))-(N(F572)+N(J572)+N(N572)+N(R572)+N(V572)+N(Z572)+N(AD572))-(G572+K572+O572+S572+W572+AA572+AE572))&lt;0.0001,"OK","ОШИБКА")</f>
        <v/>
      </c>
    </row>
    <row r="573">
      <c r="A573" s="42" t="n">
        <v>46792</v>
      </c>
      <c r="B573" s="37" t="inlineStr">
        <is>
          <t>СР</t>
        </is>
      </c>
      <c r="C573" s="11" t="n"/>
      <c r="D573" s="54">
        <f>G572</f>
        <v/>
      </c>
      <c r="E573" s="45" t="n"/>
      <c r="F573" s="45" t="n"/>
      <c r="G573" s="54">
        <f>D573+N(E573)-N(F573)</f>
        <v/>
      </c>
      <c r="H573" s="54">
        <f>K572</f>
        <v/>
      </c>
      <c r="I573" s="45" t="n"/>
      <c r="J573" s="45" t="n"/>
      <c r="K573" s="54">
        <f>H573+N(I573)-N(J573)</f>
        <v/>
      </c>
      <c r="L573" s="54">
        <f>O572</f>
        <v/>
      </c>
      <c r="M573" s="45" t="n"/>
      <c r="N573" s="45" t="n"/>
      <c r="O573" s="54">
        <f>L573+N(M573)-N(N573)</f>
        <v/>
      </c>
      <c r="P573" s="54">
        <f>S572</f>
        <v/>
      </c>
      <c r="Q573" s="45" t="n"/>
      <c r="R573" s="45" t="n"/>
      <c r="S573" s="54">
        <f>P573+N(Q573)-N(R573)</f>
        <v/>
      </c>
      <c r="T573" s="54">
        <f>W572</f>
        <v/>
      </c>
      <c r="U573" s="45" t="n"/>
      <c r="V573" s="45" t="n"/>
      <c r="W573" s="54">
        <f>T573+N(U573)-N(V573)</f>
        <v/>
      </c>
      <c r="X573" s="54">
        <f>AA572</f>
        <v/>
      </c>
      <c r="Y573" s="45" t="n"/>
      <c r="Z573" s="45" t="n"/>
      <c r="AA573" s="54">
        <f>X573+N(Y573)-N(Z573)</f>
        <v/>
      </c>
      <c r="AB573" s="54">
        <f>AE572</f>
        <v/>
      </c>
      <c r="AC573" s="45" t="n"/>
      <c r="AD573" s="45" t="n"/>
      <c r="AE573" s="54">
        <f>AB573+N(AC573)-N(AD573)</f>
        <v/>
      </c>
      <c r="AF573" s="20">
        <f>IF(ABS((D573+H573+L573+P573+T573+X573+AB573)+(N(E573)+N(I573)+N(M573)+N(Q573)+N(U573)+N(Y573)+N(AC573))-(N(F573)+N(J573)+N(N573)+N(R573)+N(V573)+N(Z573)+N(AD573))-(G573+K573+O573+S573+W573+AA573+AE573))&lt;0.0001,"OK","ОШИБКА")</f>
        <v/>
      </c>
    </row>
    <row r="574">
      <c r="A574" s="42" t="n">
        <v>46793</v>
      </c>
      <c r="B574" s="37" t="inlineStr">
        <is>
          <t>ЧТ</t>
        </is>
      </c>
      <c r="C574" s="11" t="n"/>
      <c r="D574" s="54">
        <f>G573</f>
        <v/>
      </c>
      <c r="E574" s="45" t="n"/>
      <c r="F574" s="45" t="n"/>
      <c r="G574" s="54">
        <f>D574+N(E574)-N(F574)</f>
        <v/>
      </c>
      <c r="H574" s="54">
        <f>K573</f>
        <v/>
      </c>
      <c r="I574" s="45" t="n"/>
      <c r="J574" s="45" t="n"/>
      <c r="K574" s="54">
        <f>H574+N(I574)-N(J574)</f>
        <v/>
      </c>
      <c r="L574" s="54">
        <f>O573</f>
        <v/>
      </c>
      <c r="M574" s="45" t="n"/>
      <c r="N574" s="45" t="n"/>
      <c r="O574" s="54">
        <f>L574+N(M574)-N(N574)</f>
        <v/>
      </c>
      <c r="P574" s="54">
        <f>S573</f>
        <v/>
      </c>
      <c r="Q574" s="45" t="n"/>
      <c r="R574" s="45" t="n"/>
      <c r="S574" s="54">
        <f>P574+N(Q574)-N(R574)</f>
        <v/>
      </c>
      <c r="T574" s="54">
        <f>W573</f>
        <v/>
      </c>
      <c r="U574" s="45" t="n"/>
      <c r="V574" s="45" t="n"/>
      <c r="W574" s="54">
        <f>T574+N(U574)-N(V574)</f>
        <v/>
      </c>
      <c r="X574" s="54">
        <f>AA573</f>
        <v/>
      </c>
      <c r="Y574" s="45" t="n"/>
      <c r="Z574" s="45" t="n"/>
      <c r="AA574" s="54">
        <f>X574+N(Y574)-N(Z574)</f>
        <v/>
      </c>
      <c r="AB574" s="54">
        <f>AE573</f>
        <v/>
      </c>
      <c r="AC574" s="45" t="n"/>
      <c r="AD574" s="45" t="n"/>
      <c r="AE574" s="54">
        <f>AB574+N(AC574)-N(AD574)</f>
        <v/>
      </c>
      <c r="AF574" s="20">
        <f>IF(ABS((D574+H574+L574+P574+T574+X574+AB574)+(N(E574)+N(I574)+N(M574)+N(Q574)+N(U574)+N(Y574)+N(AC574))-(N(F574)+N(J574)+N(N574)+N(R574)+N(V574)+N(Z574)+N(AD574))-(G574+K574+O574+S574+W574+AA574+AE574))&lt;0.0001,"OK","ОШИБКА")</f>
        <v/>
      </c>
    </row>
    <row r="575">
      <c r="A575" s="42" t="n">
        <v>46794</v>
      </c>
      <c r="B575" s="37" t="inlineStr">
        <is>
          <t>ПТ</t>
        </is>
      </c>
      <c r="C575" s="11" t="n"/>
      <c r="D575" s="54">
        <f>G574</f>
        <v/>
      </c>
      <c r="E575" s="45" t="n"/>
      <c r="F575" s="45" t="n"/>
      <c r="G575" s="54">
        <f>D575+N(E575)-N(F575)</f>
        <v/>
      </c>
      <c r="H575" s="54">
        <f>K574</f>
        <v/>
      </c>
      <c r="I575" s="45" t="n"/>
      <c r="J575" s="45" t="n"/>
      <c r="K575" s="54">
        <f>H575+N(I575)-N(J575)</f>
        <v/>
      </c>
      <c r="L575" s="54">
        <f>O574</f>
        <v/>
      </c>
      <c r="M575" s="45" t="n"/>
      <c r="N575" s="45" t="n"/>
      <c r="O575" s="54">
        <f>L575+N(M575)-N(N575)</f>
        <v/>
      </c>
      <c r="P575" s="54">
        <f>S574</f>
        <v/>
      </c>
      <c r="Q575" s="45" t="n"/>
      <c r="R575" s="45" t="n"/>
      <c r="S575" s="54">
        <f>P575+N(Q575)-N(R575)</f>
        <v/>
      </c>
      <c r="T575" s="54">
        <f>W574</f>
        <v/>
      </c>
      <c r="U575" s="45" t="n"/>
      <c r="V575" s="45" t="n"/>
      <c r="W575" s="54">
        <f>T575+N(U575)-N(V575)</f>
        <v/>
      </c>
      <c r="X575" s="54">
        <f>AA574</f>
        <v/>
      </c>
      <c r="Y575" s="45" t="n"/>
      <c r="Z575" s="45" t="n"/>
      <c r="AA575" s="54">
        <f>X575+N(Y575)-N(Z575)</f>
        <v/>
      </c>
      <c r="AB575" s="54">
        <f>AE574</f>
        <v/>
      </c>
      <c r="AC575" s="45" t="n"/>
      <c r="AD575" s="45" t="n"/>
      <c r="AE575" s="54">
        <f>AB575+N(AC575)-N(AD575)</f>
        <v/>
      </c>
      <c r="AF575" s="20">
        <f>IF(ABS((D575+H575+L575+P575+T575+X575+AB575)+(N(E575)+N(I575)+N(M575)+N(Q575)+N(U575)+N(Y575)+N(AC575))-(N(F575)+N(J575)+N(N575)+N(R575)+N(V575)+N(Z575)+N(AD575))-(G575+K575+O575+S575+W575+AA575+AE575))&lt;0.0001,"OK","ОШИБКА")</f>
        <v/>
      </c>
    </row>
    <row r="576">
      <c r="A576" s="42" t="n">
        <v>46795</v>
      </c>
      <c r="B576" s="37" t="inlineStr">
        <is>
          <t>СБ</t>
        </is>
      </c>
      <c r="C576" s="11" t="n"/>
      <c r="D576" s="54">
        <f>G575</f>
        <v/>
      </c>
      <c r="E576" s="45" t="n"/>
      <c r="F576" s="45" t="n"/>
      <c r="G576" s="54">
        <f>D576+N(E576)-N(F576)</f>
        <v/>
      </c>
      <c r="H576" s="54">
        <f>K575</f>
        <v/>
      </c>
      <c r="I576" s="45" t="n"/>
      <c r="J576" s="45" t="n"/>
      <c r="K576" s="54">
        <f>H576+N(I576)-N(J576)</f>
        <v/>
      </c>
      <c r="L576" s="54">
        <f>O575</f>
        <v/>
      </c>
      <c r="M576" s="45" t="n"/>
      <c r="N576" s="45" t="n"/>
      <c r="O576" s="54">
        <f>L576+N(M576)-N(N576)</f>
        <v/>
      </c>
      <c r="P576" s="54">
        <f>S575</f>
        <v/>
      </c>
      <c r="Q576" s="45" t="n"/>
      <c r="R576" s="45" t="n"/>
      <c r="S576" s="54">
        <f>P576+N(Q576)-N(R576)</f>
        <v/>
      </c>
      <c r="T576" s="54">
        <f>W575</f>
        <v/>
      </c>
      <c r="U576" s="45" t="n"/>
      <c r="V576" s="45" t="n"/>
      <c r="W576" s="54">
        <f>T576+N(U576)-N(V576)</f>
        <v/>
      </c>
      <c r="X576" s="54">
        <f>AA575</f>
        <v/>
      </c>
      <c r="Y576" s="45" t="n"/>
      <c r="Z576" s="45" t="n"/>
      <c r="AA576" s="54">
        <f>X576+N(Y576)-N(Z576)</f>
        <v/>
      </c>
      <c r="AB576" s="54">
        <f>AE575</f>
        <v/>
      </c>
      <c r="AC576" s="45" t="n"/>
      <c r="AD576" s="45" t="n"/>
      <c r="AE576" s="54">
        <f>AB576+N(AC576)-N(AD576)</f>
        <v/>
      </c>
      <c r="AF576" s="20">
        <f>IF(ABS((D576+H576+L576+P576+T576+X576+AB576)+(N(E576)+N(I576)+N(M576)+N(Q576)+N(U576)+N(Y576)+N(AC576))-(N(F576)+N(J576)+N(N576)+N(R576)+N(V576)+N(Z576)+N(AD576))-(G576+K576+O576+S576+W576+AA576+AE576))&lt;0.0001,"OK","ОШИБКА")</f>
        <v/>
      </c>
    </row>
    <row r="577">
      <c r="A577" s="42" t="n">
        <v>46796</v>
      </c>
      <c r="B577" s="37" t="inlineStr">
        <is>
          <t>ВС</t>
        </is>
      </c>
      <c r="C577" s="11" t="n"/>
      <c r="D577" s="54">
        <f>G576</f>
        <v/>
      </c>
      <c r="E577" s="45" t="n"/>
      <c r="F577" s="45" t="n"/>
      <c r="G577" s="54">
        <f>D577+N(E577)-N(F577)</f>
        <v/>
      </c>
      <c r="H577" s="54">
        <f>K576</f>
        <v/>
      </c>
      <c r="I577" s="45" t="n"/>
      <c r="J577" s="45" t="n"/>
      <c r="K577" s="54">
        <f>H577+N(I577)-N(J577)</f>
        <v/>
      </c>
      <c r="L577" s="54">
        <f>O576</f>
        <v/>
      </c>
      <c r="M577" s="45" t="n"/>
      <c r="N577" s="45" t="n"/>
      <c r="O577" s="54">
        <f>L577+N(M577)-N(N577)</f>
        <v/>
      </c>
      <c r="P577" s="54">
        <f>S576</f>
        <v/>
      </c>
      <c r="Q577" s="45" t="n"/>
      <c r="R577" s="45" t="n"/>
      <c r="S577" s="54">
        <f>P577+N(Q577)-N(R577)</f>
        <v/>
      </c>
      <c r="T577" s="54">
        <f>W576</f>
        <v/>
      </c>
      <c r="U577" s="45" t="n"/>
      <c r="V577" s="45" t="n"/>
      <c r="W577" s="54">
        <f>T577+N(U577)-N(V577)</f>
        <v/>
      </c>
      <c r="X577" s="54">
        <f>AA576</f>
        <v/>
      </c>
      <c r="Y577" s="45" t="n"/>
      <c r="Z577" s="45" t="n"/>
      <c r="AA577" s="54">
        <f>X577+N(Y577)-N(Z577)</f>
        <v/>
      </c>
      <c r="AB577" s="54">
        <f>AE576</f>
        <v/>
      </c>
      <c r="AC577" s="45" t="n"/>
      <c r="AD577" s="45" t="n"/>
      <c r="AE577" s="54">
        <f>AB577+N(AC577)-N(AD577)</f>
        <v/>
      </c>
      <c r="AF577" s="20">
        <f>IF(ABS((D577+H577+L577+P577+T577+X577+AB577)+(N(E577)+N(I577)+N(M577)+N(Q577)+N(U577)+N(Y577)+N(AC577))-(N(F577)+N(J577)+N(N577)+N(R577)+N(V577)+N(Z577)+N(AD577))-(G577+K577+O577+S577+W577+AA577+AE577))&lt;0.0001,"OK","ОШИБКА")</f>
        <v/>
      </c>
    </row>
    <row r="578">
      <c r="A578" s="42" t="n">
        <v>46797</v>
      </c>
      <c r="B578" s="37" t="inlineStr">
        <is>
          <t>ПН</t>
        </is>
      </c>
      <c r="C578" s="11" t="n"/>
      <c r="D578" s="54">
        <f>G577</f>
        <v/>
      </c>
      <c r="E578" s="45" t="n"/>
      <c r="F578" s="45" t="n"/>
      <c r="G578" s="54">
        <f>D578+N(E578)-N(F578)</f>
        <v/>
      </c>
      <c r="H578" s="54">
        <f>K577</f>
        <v/>
      </c>
      <c r="I578" s="45" t="n"/>
      <c r="J578" s="45" t="n"/>
      <c r="K578" s="54">
        <f>H578+N(I578)-N(J578)</f>
        <v/>
      </c>
      <c r="L578" s="54">
        <f>O577</f>
        <v/>
      </c>
      <c r="M578" s="45" t="n"/>
      <c r="N578" s="45" t="n"/>
      <c r="O578" s="54">
        <f>L578+N(M578)-N(N578)</f>
        <v/>
      </c>
      <c r="P578" s="54">
        <f>S577</f>
        <v/>
      </c>
      <c r="Q578" s="45" t="n"/>
      <c r="R578" s="45" t="n"/>
      <c r="S578" s="54">
        <f>P578+N(Q578)-N(R578)</f>
        <v/>
      </c>
      <c r="T578" s="54">
        <f>W577</f>
        <v/>
      </c>
      <c r="U578" s="45" t="n"/>
      <c r="V578" s="45" t="n"/>
      <c r="W578" s="54">
        <f>T578+N(U578)-N(V578)</f>
        <v/>
      </c>
      <c r="X578" s="54">
        <f>AA577</f>
        <v/>
      </c>
      <c r="Y578" s="45" t="n"/>
      <c r="Z578" s="45" t="n"/>
      <c r="AA578" s="54">
        <f>X578+N(Y578)-N(Z578)</f>
        <v/>
      </c>
      <c r="AB578" s="54">
        <f>AE577</f>
        <v/>
      </c>
      <c r="AC578" s="45" t="n"/>
      <c r="AD578" s="45" t="n"/>
      <c r="AE578" s="54">
        <f>AB578+N(AC578)-N(AD578)</f>
        <v/>
      </c>
      <c r="AF578" s="20">
        <f>IF(ABS((D578+H578+L578+P578+T578+X578+AB578)+(N(E578)+N(I578)+N(M578)+N(Q578)+N(U578)+N(Y578)+N(AC578))-(N(F578)+N(J578)+N(N578)+N(R578)+N(V578)+N(Z578)+N(AD578))-(G578+K578+O578+S578+W578+AA578+AE578))&lt;0.0001,"OK","ОШИБКА")</f>
        <v/>
      </c>
    </row>
    <row r="579">
      <c r="A579" s="42" t="n">
        <v>46798</v>
      </c>
      <c r="B579" s="37" t="inlineStr">
        <is>
          <t>ВТ</t>
        </is>
      </c>
      <c r="C579" s="11" t="n"/>
      <c r="D579" s="54">
        <f>G578</f>
        <v/>
      </c>
      <c r="E579" s="45" t="n"/>
      <c r="F579" s="45" t="n"/>
      <c r="G579" s="54">
        <f>D579+N(E579)-N(F579)</f>
        <v/>
      </c>
      <c r="H579" s="54">
        <f>K578</f>
        <v/>
      </c>
      <c r="I579" s="45" t="n"/>
      <c r="J579" s="45" t="n"/>
      <c r="K579" s="54">
        <f>H579+N(I579)-N(J579)</f>
        <v/>
      </c>
      <c r="L579" s="54">
        <f>O578</f>
        <v/>
      </c>
      <c r="M579" s="45" t="n"/>
      <c r="N579" s="45" t="n"/>
      <c r="O579" s="54">
        <f>L579+N(M579)-N(N579)</f>
        <v/>
      </c>
      <c r="P579" s="54">
        <f>S578</f>
        <v/>
      </c>
      <c r="Q579" s="45" t="n"/>
      <c r="R579" s="45" t="n"/>
      <c r="S579" s="54">
        <f>P579+N(Q579)-N(R579)</f>
        <v/>
      </c>
      <c r="T579" s="54">
        <f>W578</f>
        <v/>
      </c>
      <c r="U579" s="45" t="n"/>
      <c r="V579" s="45" t="n"/>
      <c r="W579" s="54">
        <f>T579+N(U579)-N(V579)</f>
        <v/>
      </c>
      <c r="X579" s="54">
        <f>AA578</f>
        <v/>
      </c>
      <c r="Y579" s="45" t="n"/>
      <c r="Z579" s="45" t="n"/>
      <c r="AA579" s="54">
        <f>X579+N(Y579)-N(Z579)</f>
        <v/>
      </c>
      <c r="AB579" s="54">
        <f>AE578</f>
        <v/>
      </c>
      <c r="AC579" s="45" t="n"/>
      <c r="AD579" s="45" t="n"/>
      <c r="AE579" s="54">
        <f>AB579+N(AC579)-N(AD579)</f>
        <v/>
      </c>
      <c r="AF579" s="20">
        <f>IF(ABS((D579+H579+L579+P579+T579+X579+AB579)+(N(E579)+N(I579)+N(M579)+N(Q579)+N(U579)+N(Y579)+N(AC579))-(N(F579)+N(J579)+N(N579)+N(R579)+N(V579)+N(Z579)+N(AD579))-(G579+K579+O579+S579+W579+AA579+AE579))&lt;0.0001,"OK","ОШИБКА")</f>
        <v/>
      </c>
    </row>
    <row r="580">
      <c r="A580" s="42" t="n">
        <v>46799</v>
      </c>
      <c r="B580" s="37" t="inlineStr">
        <is>
          <t>СР</t>
        </is>
      </c>
      <c r="C580" s="11" t="n"/>
      <c r="D580" s="54">
        <f>G579</f>
        <v/>
      </c>
      <c r="E580" s="45" t="n"/>
      <c r="F580" s="45" t="n"/>
      <c r="G580" s="54">
        <f>D580+N(E580)-N(F580)</f>
        <v/>
      </c>
      <c r="H580" s="54">
        <f>K579</f>
        <v/>
      </c>
      <c r="I580" s="45" t="n"/>
      <c r="J580" s="45" t="n"/>
      <c r="K580" s="54">
        <f>H580+N(I580)-N(J580)</f>
        <v/>
      </c>
      <c r="L580" s="54">
        <f>O579</f>
        <v/>
      </c>
      <c r="M580" s="45" t="n"/>
      <c r="N580" s="45" t="n"/>
      <c r="O580" s="54">
        <f>L580+N(M580)-N(N580)</f>
        <v/>
      </c>
      <c r="P580" s="54">
        <f>S579</f>
        <v/>
      </c>
      <c r="Q580" s="45" t="n"/>
      <c r="R580" s="45" t="n"/>
      <c r="S580" s="54">
        <f>P580+N(Q580)-N(R580)</f>
        <v/>
      </c>
      <c r="T580" s="54">
        <f>W579</f>
        <v/>
      </c>
      <c r="U580" s="45" t="n"/>
      <c r="V580" s="45" t="n"/>
      <c r="W580" s="54">
        <f>T580+N(U580)-N(V580)</f>
        <v/>
      </c>
      <c r="X580" s="54">
        <f>AA579</f>
        <v/>
      </c>
      <c r="Y580" s="45" t="n"/>
      <c r="Z580" s="45" t="n"/>
      <c r="AA580" s="54">
        <f>X580+N(Y580)-N(Z580)</f>
        <v/>
      </c>
      <c r="AB580" s="54">
        <f>AE579</f>
        <v/>
      </c>
      <c r="AC580" s="45" t="n"/>
      <c r="AD580" s="45" t="n"/>
      <c r="AE580" s="54">
        <f>AB580+N(AC580)-N(AD580)</f>
        <v/>
      </c>
      <c r="AF580" s="20">
        <f>IF(ABS((D580+H580+L580+P580+T580+X580+AB580)+(N(E580)+N(I580)+N(M580)+N(Q580)+N(U580)+N(Y580)+N(AC580))-(N(F580)+N(J580)+N(N580)+N(R580)+N(V580)+N(Z580)+N(AD580))-(G580+K580+O580+S580+W580+AA580+AE580))&lt;0.0001,"OK","ОШИБКА")</f>
        <v/>
      </c>
    </row>
    <row r="581">
      <c r="A581" s="42" t="n">
        <v>46800</v>
      </c>
      <c r="B581" s="37" t="inlineStr">
        <is>
          <t>ЧТ</t>
        </is>
      </c>
      <c r="C581" s="11" t="n"/>
      <c r="D581" s="54">
        <f>G580</f>
        <v/>
      </c>
      <c r="E581" s="45" t="n"/>
      <c r="F581" s="45" t="n"/>
      <c r="G581" s="54">
        <f>D581+N(E581)-N(F581)</f>
        <v/>
      </c>
      <c r="H581" s="54">
        <f>K580</f>
        <v/>
      </c>
      <c r="I581" s="45" t="n"/>
      <c r="J581" s="45" t="n"/>
      <c r="K581" s="54">
        <f>H581+N(I581)-N(J581)</f>
        <v/>
      </c>
      <c r="L581" s="54">
        <f>O580</f>
        <v/>
      </c>
      <c r="M581" s="45" t="n"/>
      <c r="N581" s="45" t="n"/>
      <c r="O581" s="54">
        <f>L581+N(M581)-N(N581)</f>
        <v/>
      </c>
      <c r="P581" s="54">
        <f>S580</f>
        <v/>
      </c>
      <c r="Q581" s="45" t="n"/>
      <c r="R581" s="45" t="n"/>
      <c r="S581" s="54">
        <f>P581+N(Q581)-N(R581)</f>
        <v/>
      </c>
      <c r="T581" s="54">
        <f>W580</f>
        <v/>
      </c>
      <c r="U581" s="45" t="n"/>
      <c r="V581" s="45" t="n"/>
      <c r="W581" s="54">
        <f>T581+N(U581)-N(V581)</f>
        <v/>
      </c>
      <c r="X581" s="54">
        <f>AA580</f>
        <v/>
      </c>
      <c r="Y581" s="45" t="n"/>
      <c r="Z581" s="45" t="n"/>
      <c r="AA581" s="54">
        <f>X581+N(Y581)-N(Z581)</f>
        <v/>
      </c>
      <c r="AB581" s="54">
        <f>AE580</f>
        <v/>
      </c>
      <c r="AC581" s="45" t="n"/>
      <c r="AD581" s="45" t="n"/>
      <c r="AE581" s="54">
        <f>AB581+N(AC581)-N(AD581)</f>
        <v/>
      </c>
      <c r="AF581" s="20">
        <f>IF(ABS((D581+H581+L581+P581+T581+X581+AB581)+(N(E581)+N(I581)+N(M581)+N(Q581)+N(U581)+N(Y581)+N(AC581))-(N(F581)+N(J581)+N(N581)+N(R581)+N(V581)+N(Z581)+N(AD581))-(G581+K581+O581+S581+W581+AA581+AE581))&lt;0.0001,"OK","ОШИБКА")</f>
        <v/>
      </c>
    </row>
    <row r="582">
      <c r="A582" s="42" t="n">
        <v>46801</v>
      </c>
      <c r="B582" s="37" t="inlineStr">
        <is>
          <t>ПТ</t>
        </is>
      </c>
      <c r="C582" s="11" t="n"/>
      <c r="D582" s="54">
        <f>G581</f>
        <v/>
      </c>
      <c r="E582" s="45" t="n"/>
      <c r="F582" s="45" t="n"/>
      <c r="G582" s="54">
        <f>D582+N(E582)-N(F582)</f>
        <v/>
      </c>
      <c r="H582" s="54">
        <f>K581</f>
        <v/>
      </c>
      <c r="I582" s="45" t="n"/>
      <c r="J582" s="45" t="n"/>
      <c r="K582" s="54">
        <f>H582+N(I582)-N(J582)</f>
        <v/>
      </c>
      <c r="L582" s="54">
        <f>O581</f>
        <v/>
      </c>
      <c r="M582" s="45" t="n"/>
      <c r="N582" s="45" t="n"/>
      <c r="O582" s="54">
        <f>L582+N(M582)-N(N582)</f>
        <v/>
      </c>
      <c r="P582" s="54">
        <f>S581</f>
        <v/>
      </c>
      <c r="Q582" s="45" t="n"/>
      <c r="R582" s="45" t="n"/>
      <c r="S582" s="54">
        <f>P582+N(Q582)-N(R582)</f>
        <v/>
      </c>
      <c r="T582" s="54">
        <f>W581</f>
        <v/>
      </c>
      <c r="U582" s="45" t="n"/>
      <c r="V582" s="45" t="n"/>
      <c r="W582" s="54">
        <f>T582+N(U582)-N(V582)</f>
        <v/>
      </c>
      <c r="X582" s="54">
        <f>AA581</f>
        <v/>
      </c>
      <c r="Y582" s="45" t="n"/>
      <c r="Z582" s="45" t="n"/>
      <c r="AA582" s="54">
        <f>X582+N(Y582)-N(Z582)</f>
        <v/>
      </c>
      <c r="AB582" s="54">
        <f>AE581</f>
        <v/>
      </c>
      <c r="AC582" s="45" t="n"/>
      <c r="AD582" s="45" t="n"/>
      <c r="AE582" s="54">
        <f>AB582+N(AC582)-N(AD582)</f>
        <v/>
      </c>
      <c r="AF582" s="20">
        <f>IF(ABS((D582+H582+L582+P582+T582+X582+AB582)+(N(E582)+N(I582)+N(M582)+N(Q582)+N(U582)+N(Y582)+N(AC582))-(N(F582)+N(J582)+N(N582)+N(R582)+N(V582)+N(Z582)+N(AD582))-(G582+K582+O582+S582+W582+AA582+AE582))&lt;0.0001,"OK","ОШИБКА")</f>
        <v/>
      </c>
    </row>
    <row r="583">
      <c r="A583" s="42" t="n">
        <v>46802</v>
      </c>
      <c r="B583" s="37" t="inlineStr">
        <is>
          <t>СБ</t>
        </is>
      </c>
      <c r="C583" s="11" t="n"/>
      <c r="D583" s="54">
        <f>G582</f>
        <v/>
      </c>
      <c r="E583" s="45" t="n"/>
      <c r="F583" s="45" t="n"/>
      <c r="G583" s="54">
        <f>D583+N(E583)-N(F583)</f>
        <v/>
      </c>
      <c r="H583" s="54">
        <f>K582</f>
        <v/>
      </c>
      <c r="I583" s="45" t="n"/>
      <c r="J583" s="45" t="n"/>
      <c r="K583" s="54">
        <f>H583+N(I583)-N(J583)</f>
        <v/>
      </c>
      <c r="L583" s="54">
        <f>O582</f>
        <v/>
      </c>
      <c r="M583" s="45" t="n"/>
      <c r="N583" s="45" t="n"/>
      <c r="O583" s="54">
        <f>L583+N(M583)-N(N583)</f>
        <v/>
      </c>
      <c r="P583" s="54">
        <f>S582</f>
        <v/>
      </c>
      <c r="Q583" s="45" t="n"/>
      <c r="R583" s="45" t="n"/>
      <c r="S583" s="54">
        <f>P583+N(Q583)-N(R583)</f>
        <v/>
      </c>
      <c r="T583" s="54">
        <f>W582</f>
        <v/>
      </c>
      <c r="U583" s="45" t="n"/>
      <c r="V583" s="45" t="n"/>
      <c r="W583" s="54">
        <f>T583+N(U583)-N(V583)</f>
        <v/>
      </c>
      <c r="X583" s="54">
        <f>AA582</f>
        <v/>
      </c>
      <c r="Y583" s="45" t="n"/>
      <c r="Z583" s="45" t="n"/>
      <c r="AA583" s="54">
        <f>X583+N(Y583)-N(Z583)</f>
        <v/>
      </c>
      <c r="AB583" s="54">
        <f>AE582</f>
        <v/>
      </c>
      <c r="AC583" s="45" t="n"/>
      <c r="AD583" s="45" t="n"/>
      <c r="AE583" s="54">
        <f>AB583+N(AC583)-N(AD583)</f>
        <v/>
      </c>
      <c r="AF583" s="20">
        <f>IF(ABS((D583+H583+L583+P583+T583+X583+AB583)+(N(E583)+N(I583)+N(M583)+N(Q583)+N(U583)+N(Y583)+N(AC583))-(N(F583)+N(J583)+N(N583)+N(R583)+N(V583)+N(Z583)+N(AD583))-(G583+K583+O583+S583+W583+AA583+AE583))&lt;0.0001,"OK","ОШИБКА")</f>
        <v/>
      </c>
    </row>
    <row r="584">
      <c r="A584" s="42" t="n">
        <v>46803</v>
      </c>
      <c r="B584" s="37" t="inlineStr">
        <is>
          <t>ВС</t>
        </is>
      </c>
      <c r="C584" s="11" t="n"/>
      <c r="D584" s="54">
        <f>G583</f>
        <v/>
      </c>
      <c r="E584" s="45" t="n"/>
      <c r="F584" s="45" t="n"/>
      <c r="G584" s="54">
        <f>D584+N(E584)-N(F584)</f>
        <v/>
      </c>
      <c r="H584" s="54">
        <f>K583</f>
        <v/>
      </c>
      <c r="I584" s="45" t="n"/>
      <c r="J584" s="45" t="n"/>
      <c r="K584" s="54">
        <f>H584+N(I584)-N(J584)</f>
        <v/>
      </c>
      <c r="L584" s="54">
        <f>O583</f>
        <v/>
      </c>
      <c r="M584" s="45" t="n"/>
      <c r="N584" s="45" t="n"/>
      <c r="O584" s="54">
        <f>L584+N(M584)-N(N584)</f>
        <v/>
      </c>
      <c r="P584" s="54">
        <f>S583</f>
        <v/>
      </c>
      <c r="Q584" s="45" t="n"/>
      <c r="R584" s="45" t="n"/>
      <c r="S584" s="54">
        <f>P584+N(Q584)-N(R584)</f>
        <v/>
      </c>
      <c r="T584" s="54">
        <f>W583</f>
        <v/>
      </c>
      <c r="U584" s="45" t="n"/>
      <c r="V584" s="45" t="n"/>
      <c r="W584" s="54">
        <f>T584+N(U584)-N(V584)</f>
        <v/>
      </c>
      <c r="X584" s="54">
        <f>AA583</f>
        <v/>
      </c>
      <c r="Y584" s="45" t="n"/>
      <c r="Z584" s="45" t="n"/>
      <c r="AA584" s="54">
        <f>X584+N(Y584)-N(Z584)</f>
        <v/>
      </c>
      <c r="AB584" s="54">
        <f>AE583</f>
        <v/>
      </c>
      <c r="AC584" s="45" t="n"/>
      <c r="AD584" s="45" t="n"/>
      <c r="AE584" s="54">
        <f>AB584+N(AC584)-N(AD584)</f>
        <v/>
      </c>
      <c r="AF584" s="20">
        <f>IF(ABS((D584+H584+L584+P584+T584+X584+AB584)+(N(E584)+N(I584)+N(M584)+N(Q584)+N(U584)+N(Y584)+N(AC584))-(N(F584)+N(J584)+N(N584)+N(R584)+N(V584)+N(Z584)+N(AD584))-(G584+K584+O584+S584+W584+AA584+AE584))&lt;0.0001,"OK","ОШИБКА")</f>
        <v/>
      </c>
    </row>
    <row r="585">
      <c r="A585" s="42" t="n">
        <v>46804</v>
      </c>
      <c r="B585" s="37" t="inlineStr">
        <is>
          <t>ПН</t>
        </is>
      </c>
      <c r="C585" s="11" t="n"/>
      <c r="D585" s="54">
        <f>G584</f>
        <v/>
      </c>
      <c r="E585" s="45" t="n"/>
      <c r="F585" s="45" t="n"/>
      <c r="G585" s="54">
        <f>D585+N(E585)-N(F585)</f>
        <v/>
      </c>
      <c r="H585" s="54">
        <f>K584</f>
        <v/>
      </c>
      <c r="I585" s="45" t="n"/>
      <c r="J585" s="45" t="n"/>
      <c r="K585" s="54">
        <f>H585+N(I585)-N(J585)</f>
        <v/>
      </c>
      <c r="L585" s="54">
        <f>O584</f>
        <v/>
      </c>
      <c r="M585" s="45" t="n"/>
      <c r="N585" s="45" t="n"/>
      <c r="O585" s="54">
        <f>L585+N(M585)-N(N585)</f>
        <v/>
      </c>
      <c r="P585" s="54">
        <f>S584</f>
        <v/>
      </c>
      <c r="Q585" s="45" t="n"/>
      <c r="R585" s="45" t="n"/>
      <c r="S585" s="54">
        <f>P585+N(Q585)-N(R585)</f>
        <v/>
      </c>
      <c r="T585" s="54">
        <f>W584</f>
        <v/>
      </c>
      <c r="U585" s="45" t="n"/>
      <c r="V585" s="45" t="n"/>
      <c r="W585" s="54">
        <f>T585+N(U585)-N(V585)</f>
        <v/>
      </c>
      <c r="X585" s="54">
        <f>AA584</f>
        <v/>
      </c>
      <c r="Y585" s="45" t="n"/>
      <c r="Z585" s="45" t="n"/>
      <c r="AA585" s="54">
        <f>X585+N(Y585)-N(Z585)</f>
        <v/>
      </c>
      <c r="AB585" s="54">
        <f>AE584</f>
        <v/>
      </c>
      <c r="AC585" s="45" t="n"/>
      <c r="AD585" s="45" t="n"/>
      <c r="AE585" s="54">
        <f>AB585+N(AC585)-N(AD585)</f>
        <v/>
      </c>
      <c r="AF585" s="20">
        <f>IF(ABS((D585+H585+L585+P585+T585+X585+AB585)+(N(E585)+N(I585)+N(M585)+N(Q585)+N(U585)+N(Y585)+N(AC585))-(N(F585)+N(J585)+N(N585)+N(R585)+N(V585)+N(Z585)+N(AD585))-(G585+K585+O585+S585+W585+AA585+AE585))&lt;0.0001,"OK","ОШИБКА")</f>
        <v/>
      </c>
    </row>
    <row r="586">
      <c r="A586" s="42" t="n">
        <v>46805</v>
      </c>
      <c r="B586" s="37" t="inlineStr">
        <is>
          <t>ВТ</t>
        </is>
      </c>
      <c r="C586" s="11" t="n"/>
      <c r="D586" s="54">
        <f>G585</f>
        <v/>
      </c>
      <c r="E586" s="45" t="n"/>
      <c r="F586" s="45" t="n"/>
      <c r="G586" s="54">
        <f>D586+N(E586)-N(F586)</f>
        <v/>
      </c>
      <c r="H586" s="54">
        <f>K585</f>
        <v/>
      </c>
      <c r="I586" s="45" t="n"/>
      <c r="J586" s="45" t="n"/>
      <c r="K586" s="54">
        <f>H586+N(I586)-N(J586)</f>
        <v/>
      </c>
      <c r="L586" s="54">
        <f>O585</f>
        <v/>
      </c>
      <c r="M586" s="45" t="n"/>
      <c r="N586" s="45" t="n"/>
      <c r="O586" s="54">
        <f>L586+N(M586)-N(N586)</f>
        <v/>
      </c>
      <c r="P586" s="54">
        <f>S585</f>
        <v/>
      </c>
      <c r="Q586" s="45" t="n"/>
      <c r="R586" s="45" t="n"/>
      <c r="S586" s="54">
        <f>P586+N(Q586)-N(R586)</f>
        <v/>
      </c>
      <c r="T586" s="54">
        <f>W585</f>
        <v/>
      </c>
      <c r="U586" s="45" t="n"/>
      <c r="V586" s="45" t="n"/>
      <c r="W586" s="54">
        <f>T586+N(U586)-N(V586)</f>
        <v/>
      </c>
      <c r="X586" s="54">
        <f>AA585</f>
        <v/>
      </c>
      <c r="Y586" s="45" t="n"/>
      <c r="Z586" s="45" t="n"/>
      <c r="AA586" s="54">
        <f>X586+N(Y586)-N(Z586)</f>
        <v/>
      </c>
      <c r="AB586" s="54">
        <f>AE585</f>
        <v/>
      </c>
      <c r="AC586" s="45" t="n"/>
      <c r="AD586" s="45" t="n"/>
      <c r="AE586" s="54">
        <f>AB586+N(AC586)-N(AD586)</f>
        <v/>
      </c>
      <c r="AF586" s="20">
        <f>IF(ABS((D586+H586+L586+P586+T586+X586+AB586)+(N(E586)+N(I586)+N(M586)+N(Q586)+N(U586)+N(Y586)+N(AC586))-(N(F586)+N(J586)+N(N586)+N(R586)+N(V586)+N(Z586)+N(AD586))-(G586+K586+O586+S586+W586+AA586+AE586))&lt;0.0001,"OK","ОШИБКА")</f>
        <v/>
      </c>
    </row>
    <row r="587">
      <c r="A587" s="42" t="n">
        <v>46806</v>
      </c>
      <c r="B587" s="37" t="inlineStr">
        <is>
          <t>СР</t>
        </is>
      </c>
      <c r="C587" s="11" t="n"/>
      <c r="D587" s="54">
        <f>G586</f>
        <v/>
      </c>
      <c r="E587" s="45" t="n"/>
      <c r="F587" s="45" t="n"/>
      <c r="G587" s="54">
        <f>D587+N(E587)-N(F587)</f>
        <v/>
      </c>
      <c r="H587" s="54">
        <f>K586</f>
        <v/>
      </c>
      <c r="I587" s="45" t="n"/>
      <c r="J587" s="45" t="n"/>
      <c r="K587" s="54">
        <f>H587+N(I587)-N(J587)</f>
        <v/>
      </c>
      <c r="L587" s="54">
        <f>O586</f>
        <v/>
      </c>
      <c r="M587" s="45" t="n"/>
      <c r="N587" s="45" t="n"/>
      <c r="O587" s="54">
        <f>L587+N(M587)-N(N587)</f>
        <v/>
      </c>
      <c r="P587" s="54">
        <f>S586</f>
        <v/>
      </c>
      <c r="Q587" s="45" t="n"/>
      <c r="R587" s="45" t="n"/>
      <c r="S587" s="54">
        <f>P587+N(Q587)-N(R587)</f>
        <v/>
      </c>
      <c r="T587" s="54">
        <f>W586</f>
        <v/>
      </c>
      <c r="U587" s="45" t="n"/>
      <c r="V587" s="45" t="n"/>
      <c r="W587" s="54">
        <f>T587+N(U587)-N(V587)</f>
        <v/>
      </c>
      <c r="X587" s="54">
        <f>AA586</f>
        <v/>
      </c>
      <c r="Y587" s="45" t="n"/>
      <c r="Z587" s="45" t="n"/>
      <c r="AA587" s="54">
        <f>X587+N(Y587)-N(Z587)</f>
        <v/>
      </c>
      <c r="AB587" s="54">
        <f>AE586</f>
        <v/>
      </c>
      <c r="AC587" s="45" t="n"/>
      <c r="AD587" s="45" t="n"/>
      <c r="AE587" s="54">
        <f>AB587+N(AC587)-N(AD587)</f>
        <v/>
      </c>
      <c r="AF587" s="20">
        <f>IF(ABS((D587+H587+L587+P587+T587+X587+AB587)+(N(E587)+N(I587)+N(M587)+N(Q587)+N(U587)+N(Y587)+N(AC587))-(N(F587)+N(J587)+N(N587)+N(R587)+N(V587)+N(Z587)+N(AD587))-(G587+K587+O587+S587+W587+AA587+AE587))&lt;0.0001,"OK","ОШИБКА")</f>
        <v/>
      </c>
    </row>
    <row r="588">
      <c r="A588" s="42" t="n">
        <v>46807</v>
      </c>
      <c r="B588" s="37" t="inlineStr">
        <is>
          <t>ЧТ</t>
        </is>
      </c>
      <c r="C588" s="11" t="n"/>
      <c r="D588" s="54">
        <f>G587</f>
        <v/>
      </c>
      <c r="E588" s="45" t="n"/>
      <c r="F588" s="45" t="n"/>
      <c r="G588" s="54">
        <f>D588+N(E588)-N(F588)</f>
        <v/>
      </c>
      <c r="H588" s="54">
        <f>K587</f>
        <v/>
      </c>
      <c r="I588" s="45" t="n"/>
      <c r="J588" s="45" t="n"/>
      <c r="K588" s="54">
        <f>H588+N(I588)-N(J588)</f>
        <v/>
      </c>
      <c r="L588" s="54">
        <f>O587</f>
        <v/>
      </c>
      <c r="M588" s="45" t="n"/>
      <c r="N588" s="45" t="n"/>
      <c r="O588" s="54">
        <f>L588+N(M588)-N(N588)</f>
        <v/>
      </c>
      <c r="P588" s="54">
        <f>S587</f>
        <v/>
      </c>
      <c r="Q588" s="45" t="n"/>
      <c r="R588" s="45" t="n"/>
      <c r="S588" s="54">
        <f>P588+N(Q588)-N(R588)</f>
        <v/>
      </c>
      <c r="T588" s="54">
        <f>W587</f>
        <v/>
      </c>
      <c r="U588" s="45" t="n"/>
      <c r="V588" s="45" t="n"/>
      <c r="W588" s="54">
        <f>T588+N(U588)-N(V588)</f>
        <v/>
      </c>
      <c r="X588" s="54">
        <f>AA587</f>
        <v/>
      </c>
      <c r="Y588" s="45" t="n"/>
      <c r="Z588" s="45" t="n"/>
      <c r="AA588" s="54">
        <f>X588+N(Y588)-N(Z588)</f>
        <v/>
      </c>
      <c r="AB588" s="54">
        <f>AE587</f>
        <v/>
      </c>
      <c r="AC588" s="45" t="n"/>
      <c r="AD588" s="45" t="n"/>
      <c r="AE588" s="54">
        <f>AB588+N(AC588)-N(AD588)</f>
        <v/>
      </c>
      <c r="AF588" s="20">
        <f>IF(ABS((D588+H588+L588+P588+T588+X588+AB588)+(N(E588)+N(I588)+N(M588)+N(Q588)+N(U588)+N(Y588)+N(AC588))-(N(F588)+N(J588)+N(N588)+N(R588)+N(V588)+N(Z588)+N(AD588))-(G588+K588+O588+S588+W588+AA588+AE588))&lt;0.0001,"OK","ОШИБКА")</f>
        <v/>
      </c>
    </row>
    <row r="589">
      <c r="A589" s="42" t="n">
        <v>46808</v>
      </c>
      <c r="B589" s="37" t="inlineStr">
        <is>
          <t>ПТ</t>
        </is>
      </c>
      <c r="C589" s="11" t="n"/>
      <c r="D589" s="54">
        <f>G588</f>
        <v/>
      </c>
      <c r="E589" s="45" t="n"/>
      <c r="F589" s="45" t="n"/>
      <c r="G589" s="54">
        <f>D589+N(E589)-N(F589)</f>
        <v/>
      </c>
      <c r="H589" s="54">
        <f>K588</f>
        <v/>
      </c>
      <c r="I589" s="45" t="n"/>
      <c r="J589" s="45" t="n"/>
      <c r="K589" s="54">
        <f>H589+N(I589)-N(J589)</f>
        <v/>
      </c>
      <c r="L589" s="54">
        <f>O588</f>
        <v/>
      </c>
      <c r="M589" s="45" t="n"/>
      <c r="N589" s="45" t="n"/>
      <c r="O589" s="54">
        <f>L589+N(M589)-N(N589)</f>
        <v/>
      </c>
      <c r="P589" s="54">
        <f>S588</f>
        <v/>
      </c>
      <c r="Q589" s="45" t="n"/>
      <c r="R589" s="45" t="n"/>
      <c r="S589" s="54">
        <f>P589+N(Q589)-N(R589)</f>
        <v/>
      </c>
      <c r="T589" s="54">
        <f>W588</f>
        <v/>
      </c>
      <c r="U589" s="45" t="n"/>
      <c r="V589" s="45" t="n"/>
      <c r="W589" s="54">
        <f>T589+N(U589)-N(V589)</f>
        <v/>
      </c>
      <c r="X589" s="54">
        <f>AA588</f>
        <v/>
      </c>
      <c r="Y589" s="45" t="n"/>
      <c r="Z589" s="45" t="n"/>
      <c r="AA589" s="54">
        <f>X589+N(Y589)-N(Z589)</f>
        <v/>
      </c>
      <c r="AB589" s="54">
        <f>AE588</f>
        <v/>
      </c>
      <c r="AC589" s="45" t="n"/>
      <c r="AD589" s="45" t="n"/>
      <c r="AE589" s="54">
        <f>AB589+N(AC589)-N(AD589)</f>
        <v/>
      </c>
      <c r="AF589" s="20">
        <f>IF(ABS((D589+H589+L589+P589+T589+X589+AB589)+(N(E589)+N(I589)+N(M589)+N(Q589)+N(U589)+N(Y589)+N(AC589))-(N(F589)+N(J589)+N(N589)+N(R589)+N(V589)+N(Z589)+N(AD589))-(G589+K589+O589+S589+W589+AA589+AE589))&lt;0.0001,"OK","ОШИБКА")</f>
        <v/>
      </c>
    </row>
    <row r="590">
      <c r="A590" s="42" t="n">
        <v>46809</v>
      </c>
      <c r="B590" s="37" t="inlineStr">
        <is>
          <t>СБ</t>
        </is>
      </c>
      <c r="C590" s="11" t="n"/>
      <c r="D590" s="54">
        <f>G589</f>
        <v/>
      </c>
      <c r="E590" s="45" t="n"/>
      <c r="F590" s="45" t="n"/>
      <c r="G590" s="54">
        <f>D590+N(E590)-N(F590)</f>
        <v/>
      </c>
      <c r="H590" s="54">
        <f>K589</f>
        <v/>
      </c>
      <c r="I590" s="45" t="n"/>
      <c r="J590" s="45" t="n"/>
      <c r="K590" s="54">
        <f>H590+N(I590)-N(J590)</f>
        <v/>
      </c>
      <c r="L590" s="54">
        <f>O589</f>
        <v/>
      </c>
      <c r="M590" s="45" t="n"/>
      <c r="N590" s="45" t="n"/>
      <c r="O590" s="54">
        <f>L590+N(M590)-N(N590)</f>
        <v/>
      </c>
      <c r="P590" s="54">
        <f>S589</f>
        <v/>
      </c>
      <c r="Q590" s="45" t="n"/>
      <c r="R590" s="45" t="n"/>
      <c r="S590" s="54">
        <f>P590+N(Q590)-N(R590)</f>
        <v/>
      </c>
      <c r="T590" s="54">
        <f>W589</f>
        <v/>
      </c>
      <c r="U590" s="45" t="n"/>
      <c r="V590" s="45" t="n"/>
      <c r="W590" s="54">
        <f>T590+N(U590)-N(V590)</f>
        <v/>
      </c>
      <c r="X590" s="54">
        <f>AA589</f>
        <v/>
      </c>
      <c r="Y590" s="45" t="n"/>
      <c r="Z590" s="45" t="n"/>
      <c r="AA590" s="54">
        <f>X590+N(Y590)-N(Z590)</f>
        <v/>
      </c>
      <c r="AB590" s="54">
        <f>AE589</f>
        <v/>
      </c>
      <c r="AC590" s="45" t="n"/>
      <c r="AD590" s="45" t="n"/>
      <c r="AE590" s="54">
        <f>AB590+N(AC590)-N(AD590)</f>
        <v/>
      </c>
      <c r="AF590" s="20">
        <f>IF(ABS((D590+H590+L590+P590+T590+X590+AB590)+(N(E590)+N(I590)+N(M590)+N(Q590)+N(U590)+N(Y590)+N(AC590))-(N(F590)+N(J590)+N(N590)+N(R590)+N(V590)+N(Z590)+N(AD590))-(G590+K590+O590+S590+W590+AA590+AE590))&lt;0.0001,"OK","ОШИБКА")</f>
        <v/>
      </c>
    </row>
    <row r="591">
      <c r="A591" s="42" t="n">
        <v>46810</v>
      </c>
      <c r="B591" s="37" t="inlineStr">
        <is>
          <t>ВС</t>
        </is>
      </c>
      <c r="C591" s="11" t="n"/>
      <c r="D591" s="54">
        <f>G590</f>
        <v/>
      </c>
      <c r="E591" s="45" t="n"/>
      <c r="F591" s="45" t="n"/>
      <c r="G591" s="54">
        <f>D591+N(E591)-N(F591)</f>
        <v/>
      </c>
      <c r="H591" s="54">
        <f>K590</f>
        <v/>
      </c>
      <c r="I591" s="45" t="n"/>
      <c r="J591" s="45" t="n"/>
      <c r="K591" s="54">
        <f>H591+N(I591)-N(J591)</f>
        <v/>
      </c>
      <c r="L591" s="54">
        <f>O590</f>
        <v/>
      </c>
      <c r="M591" s="45" t="n"/>
      <c r="N591" s="45" t="n"/>
      <c r="O591" s="54">
        <f>L591+N(M591)-N(N591)</f>
        <v/>
      </c>
      <c r="P591" s="54">
        <f>S590</f>
        <v/>
      </c>
      <c r="Q591" s="45" t="n"/>
      <c r="R591" s="45" t="n"/>
      <c r="S591" s="54">
        <f>P591+N(Q591)-N(R591)</f>
        <v/>
      </c>
      <c r="T591" s="54">
        <f>W590</f>
        <v/>
      </c>
      <c r="U591" s="45" t="n"/>
      <c r="V591" s="45" t="n"/>
      <c r="W591" s="54">
        <f>T591+N(U591)-N(V591)</f>
        <v/>
      </c>
      <c r="X591" s="54">
        <f>AA590</f>
        <v/>
      </c>
      <c r="Y591" s="45" t="n"/>
      <c r="Z591" s="45" t="n"/>
      <c r="AA591" s="54">
        <f>X591+N(Y591)-N(Z591)</f>
        <v/>
      </c>
      <c r="AB591" s="54">
        <f>AE590</f>
        <v/>
      </c>
      <c r="AC591" s="45" t="n"/>
      <c r="AD591" s="45" t="n"/>
      <c r="AE591" s="54">
        <f>AB591+N(AC591)-N(AD591)</f>
        <v/>
      </c>
      <c r="AF591" s="20">
        <f>IF(ABS((D591+H591+L591+P591+T591+X591+AB591)+(N(E591)+N(I591)+N(M591)+N(Q591)+N(U591)+N(Y591)+N(AC591))-(N(F591)+N(J591)+N(N591)+N(R591)+N(V591)+N(Z591)+N(AD591))-(G591+K591+O591+S591+W591+AA591+AE591))&lt;0.0001,"OK","ОШИБКА")</f>
        <v/>
      </c>
    </row>
    <row r="592">
      <c r="A592" s="42" t="n">
        <v>46811</v>
      </c>
      <c r="B592" s="37" t="inlineStr">
        <is>
          <t>ПН</t>
        </is>
      </c>
      <c r="C592" s="11" t="n"/>
      <c r="D592" s="54">
        <f>G591</f>
        <v/>
      </c>
      <c r="E592" s="45" t="n"/>
      <c r="F592" s="45" t="n"/>
      <c r="G592" s="54">
        <f>D592+N(E592)-N(F592)</f>
        <v/>
      </c>
      <c r="H592" s="54">
        <f>K591</f>
        <v/>
      </c>
      <c r="I592" s="45" t="n"/>
      <c r="J592" s="45" t="n"/>
      <c r="K592" s="54">
        <f>H592+N(I592)-N(J592)</f>
        <v/>
      </c>
      <c r="L592" s="54">
        <f>O591</f>
        <v/>
      </c>
      <c r="M592" s="45" t="n"/>
      <c r="N592" s="45" t="n"/>
      <c r="O592" s="54">
        <f>L592+N(M592)-N(N592)</f>
        <v/>
      </c>
      <c r="P592" s="54">
        <f>S591</f>
        <v/>
      </c>
      <c r="Q592" s="45" t="n"/>
      <c r="R592" s="45" t="n"/>
      <c r="S592" s="54">
        <f>P592+N(Q592)-N(R592)</f>
        <v/>
      </c>
      <c r="T592" s="54">
        <f>W591</f>
        <v/>
      </c>
      <c r="U592" s="45" t="n"/>
      <c r="V592" s="45" t="n"/>
      <c r="W592" s="54">
        <f>T592+N(U592)-N(V592)</f>
        <v/>
      </c>
      <c r="X592" s="54">
        <f>AA591</f>
        <v/>
      </c>
      <c r="Y592" s="45" t="n"/>
      <c r="Z592" s="45" t="n"/>
      <c r="AA592" s="54">
        <f>X592+N(Y592)-N(Z592)</f>
        <v/>
      </c>
      <c r="AB592" s="54">
        <f>AE591</f>
        <v/>
      </c>
      <c r="AC592" s="45" t="n"/>
      <c r="AD592" s="45" t="n"/>
      <c r="AE592" s="54">
        <f>AB592+N(AC592)-N(AD592)</f>
        <v/>
      </c>
      <c r="AF592" s="20">
        <f>IF(ABS((D592+H592+L592+P592+T592+X592+AB592)+(N(E592)+N(I592)+N(M592)+N(Q592)+N(U592)+N(Y592)+N(AC592))-(N(F592)+N(J592)+N(N592)+N(R592)+N(V592)+N(Z592)+N(AD592))-(G592+K592+O592+S592+W592+AA592+AE592))&lt;0.0001,"OK","ОШИБКА")</f>
        <v/>
      </c>
    </row>
    <row r="593">
      <c r="A593" s="42" t="n">
        <v>46812</v>
      </c>
      <c r="B593" s="37" t="inlineStr">
        <is>
          <t>ВТ</t>
        </is>
      </c>
      <c r="C593" s="11" t="n"/>
      <c r="D593" s="54">
        <f>G592</f>
        <v/>
      </c>
      <c r="E593" s="45" t="n"/>
      <c r="F593" s="45" t="n"/>
      <c r="G593" s="54">
        <f>D593+N(E593)-N(F593)</f>
        <v/>
      </c>
      <c r="H593" s="54">
        <f>K592</f>
        <v/>
      </c>
      <c r="I593" s="45" t="n"/>
      <c r="J593" s="45" t="n"/>
      <c r="K593" s="54">
        <f>H593+N(I593)-N(J593)</f>
        <v/>
      </c>
      <c r="L593" s="54">
        <f>O592</f>
        <v/>
      </c>
      <c r="M593" s="45" t="n"/>
      <c r="N593" s="45" t="n"/>
      <c r="O593" s="54">
        <f>L593+N(M593)-N(N593)</f>
        <v/>
      </c>
      <c r="P593" s="54">
        <f>S592</f>
        <v/>
      </c>
      <c r="Q593" s="45" t="n"/>
      <c r="R593" s="45" t="n"/>
      <c r="S593" s="54">
        <f>P593+N(Q593)-N(R593)</f>
        <v/>
      </c>
      <c r="T593" s="54">
        <f>W592</f>
        <v/>
      </c>
      <c r="U593" s="45" t="n"/>
      <c r="V593" s="45" t="n"/>
      <c r="W593" s="54">
        <f>T593+N(U593)-N(V593)</f>
        <v/>
      </c>
      <c r="X593" s="54">
        <f>AA592</f>
        <v/>
      </c>
      <c r="Y593" s="45" t="n"/>
      <c r="Z593" s="45" t="n"/>
      <c r="AA593" s="54">
        <f>X593+N(Y593)-N(Z593)</f>
        <v/>
      </c>
      <c r="AB593" s="54">
        <f>AE592</f>
        <v/>
      </c>
      <c r="AC593" s="45" t="n"/>
      <c r="AD593" s="45" t="n"/>
      <c r="AE593" s="54">
        <f>AB593+N(AC593)-N(AD593)</f>
        <v/>
      </c>
      <c r="AF593" s="20">
        <f>IF(ABS((D593+H593+L593+P593+T593+X593+AB593)+(N(E593)+N(I593)+N(M593)+N(Q593)+N(U593)+N(Y593)+N(AC593))-(N(F593)+N(J593)+N(N593)+N(R593)+N(V593)+N(Z593)+N(AD593))-(G593+K593+O593+S593+W593+AA593+AE593))&lt;0.0001,"OK","ОШИБКА")</f>
        <v/>
      </c>
    </row>
    <row r="594">
      <c r="A594" s="42" t="n">
        <v>46813</v>
      </c>
      <c r="B594" s="37" t="inlineStr">
        <is>
          <t>СР</t>
        </is>
      </c>
      <c r="C594" s="11" t="n"/>
      <c r="D594" s="54">
        <f>G593</f>
        <v/>
      </c>
      <c r="E594" s="45" t="n"/>
      <c r="F594" s="45" t="n"/>
      <c r="G594" s="54">
        <f>D594+N(E594)-N(F594)</f>
        <v/>
      </c>
      <c r="H594" s="54">
        <f>K593</f>
        <v/>
      </c>
      <c r="I594" s="45" t="n"/>
      <c r="J594" s="45" t="n"/>
      <c r="K594" s="54">
        <f>H594+N(I594)-N(J594)</f>
        <v/>
      </c>
      <c r="L594" s="54">
        <f>O593</f>
        <v/>
      </c>
      <c r="M594" s="45" t="n"/>
      <c r="N594" s="45" t="n"/>
      <c r="O594" s="54">
        <f>L594+N(M594)-N(N594)</f>
        <v/>
      </c>
      <c r="P594" s="54">
        <f>S593</f>
        <v/>
      </c>
      <c r="Q594" s="45" t="n"/>
      <c r="R594" s="45" t="n"/>
      <c r="S594" s="54">
        <f>P594+N(Q594)-N(R594)</f>
        <v/>
      </c>
      <c r="T594" s="54">
        <f>W593</f>
        <v/>
      </c>
      <c r="U594" s="45" t="n"/>
      <c r="V594" s="45" t="n"/>
      <c r="W594" s="54">
        <f>T594+N(U594)-N(V594)</f>
        <v/>
      </c>
      <c r="X594" s="54">
        <f>AA593</f>
        <v/>
      </c>
      <c r="Y594" s="45" t="n"/>
      <c r="Z594" s="45" t="n"/>
      <c r="AA594" s="54">
        <f>X594+N(Y594)-N(Z594)</f>
        <v/>
      </c>
      <c r="AB594" s="54">
        <f>AE593</f>
        <v/>
      </c>
      <c r="AC594" s="45" t="n"/>
      <c r="AD594" s="45" t="n"/>
      <c r="AE594" s="54">
        <f>AB594+N(AC594)-N(AD594)</f>
        <v/>
      </c>
      <c r="AF594" s="20">
        <f>IF(ABS((D594+H594+L594+P594+T594+X594+AB594)+(N(E594)+N(I594)+N(M594)+N(Q594)+N(U594)+N(Y594)+N(AC594))-(N(F594)+N(J594)+N(N594)+N(R594)+N(V594)+N(Z594)+N(AD594))-(G594+K594+O594+S594+W594+AA594+AE594))&lt;0.0001,"OK","ОШИБКА")</f>
        <v/>
      </c>
    </row>
    <row r="595">
      <c r="A595" s="42" t="n">
        <v>46814</v>
      </c>
      <c r="B595" s="37" t="inlineStr">
        <is>
          <t>ЧТ</t>
        </is>
      </c>
      <c r="C595" s="11" t="n"/>
      <c r="D595" s="54">
        <f>G594</f>
        <v/>
      </c>
      <c r="E595" s="45" t="n"/>
      <c r="F595" s="45" t="n"/>
      <c r="G595" s="54">
        <f>D595+N(E595)-N(F595)</f>
        <v/>
      </c>
      <c r="H595" s="54">
        <f>K594</f>
        <v/>
      </c>
      <c r="I595" s="45" t="n"/>
      <c r="J595" s="45" t="n"/>
      <c r="K595" s="54">
        <f>H595+N(I595)-N(J595)</f>
        <v/>
      </c>
      <c r="L595" s="54">
        <f>O594</f>
        <v/>
      </c>
      <c r="M595" s="45" t="n"/>
      <c r="N595" s="45" t="n"/>
      <c r="O595" s="54">
        <f>L595+N(M595)-N(N595)</f>
        <v/>
      </c>
      <c r="P595" s="54">
        <f>S594</f>
        <v/>
      </c>
      <c r="Q595" s="45" t="n"/>
      <c r="R595" s="45" t="n"/>
      <c r="S595" s="54">
        <f>P595+N(Q595)-N(R595)</f>
        <v/>
      </c>
      <c r="T595" s="54">
        <f>W594</f>
        <v/>
      </c>
      <c r="U595" s="45" t="n"/>
      <c r="V595" s="45" t="n"/>
      <c r="W595" s="54">
        <f>T595+N(U595)-N(V595)</f>
        <v/>
      </c>
      <c r="X595" s="54">
        <f>AA594</f>
        <v/>
      </c>
      <c r="Y595" s="45" t="n"/>
      <c r="Z595" s="45" t="n"/>
      <c r="AA595" s="54">
        <f>X595+N(Y595)-N(Z595)</f>
        <v/>
      </c>
      <c r="AB595" s="54">
        <f>AE594</f>
        <v/>
      </c>
      <c r="AC595" s="45" t="n"/>
      <c r="AD595" s="45" t="n"/>
      <c r="AE595" s="54">
        <f>AB595+N(AC595)-N(AD595)</f>
        <v/>
      </c>
      <c r="AF595" s="20">
        <f>IF(ABS((D595+H595+L595+P595+T595+X595+AB595)+(N(E595)+N(I595)+N(M595)+N(Q595)+N(U595)+N(Y595)+N(AC595))-(N(F595)+N(J595)+N(N595)+N(R595)+N(V595)+N(Z595)+N(AD595))-(G595+K595+O595+S595+W595+AA595+AE595))&lt;0.0001,"OK","ОШИБКА")</f>
        <v/>
      </c>
    </row>
    <row r="596">
      <c r="A596" s="42" t="n">
        <v>46815</v>
      </c>
      <c r="B596" s="37" t="inlineStr">
        <is>
          <t>ПТ</t>
        </is>
      </c>
      <c r="C596" s="11" t="n"/>
      <c r="D596" s="54">
        <f>G595</f>
        <v/>
      </c>
      <c r="E596" s="45" t="n"/>
      <c r="F596" s="45" t="n"/>
      <c r="G596" s="54">
        <f>D596+N(E596)-N(F596)</f>
        <v/>
      </c>
      <c r="H596" s="54">
        <f>K595</f>
        <v/>
      </c>
      <c r="I596" s="45" t="n"/>
      <c r="J596" s="45" t="n"/>
      <c r="K596" s="54">
        <f>H596+N(I596)-N(J596)</f>
        <v/>
      </c>
      <c r="L596" s="54">
        <f>O595</f>
        <v/>
      </c>
      <c r="M596" s="45" t="n"/>
      <c r="N596" s="45" t="n"/>
      <c r="O596" s="54">
        <f>L596+N(M596)-N(N596)</f>
        <v/>
      </c>
      <c r="P596" s="54">
        <f>S595</f>
        <v/>
      </c>
      <c r="Q596" s="45" t="n"/>
      <c r="R596" s="45" t="n"/>
      <c r="S596" s="54">
        <f>P596+N(Q596)-N(R596)</f>
        <v/>
      </c>
      <c r="T596" s="54">
        <f>W595</f>
        <v/>
      </c>
      <c r="U596" s="45" t="n"/>
      <c r="V596" s="45" t="n"/>
      <c r="W596" s="54">
        <f>T596+N(U596)-N(V596)</f>
        <v/>
      </c>
      <c r="X596" s="54">
        <f>AA595</f>
        <v/>
      </c>
      <c r="Y596" s="45" t="n"/>
      <c r="Z596" s="45" t="n"/>
      <c r="AA596" s="54">
        <f>X596+N(Y596)-N(Z596)</f>
        <v/>
      </c>
      <c r="AB596" s="54">
        <f>AE595</f>
        <v/>
      </c>
      <c r="AC596" s="45" t="n"/>
      <c r="AD596" s="45" t="n"/>
      <c r="AE596" s="54">
        <f>AB596+N(AC596)-N(AD596)</f>
        <v/>
      </c>
      <c r="AF596" s="20">
        <f>IF(ABS((D596+H596+L596+P596+T596+X596+AB596)+(N(E596)+N(I596)+N(M596)+N(Q596)+N(U596)+N(Y596)+N(AC596))-(N(F596)+N(J596)+N(N596)+N(R596)+N(V596)+N(Z596)+N(AD596))-(G596+K596+O596+S596+W596+AA596+AE596))&lt;0.0001,"OK","ОШИБКА")</f>
        <v/>
      </c>
    </row>
    <row r="597">
      <c r="A597" s="42" t="n">
        <v>46816</v>
      </c>
      <c r="B597" s="37" t="inlineStr">
        <is>
          <t>СБ</t>
        </is>
      </c>
      <c r="C597" s="11" t="n"/>
      <c r="D597" s="54">
        <f>G596</f>
        <v/>
      </c>
      <c r="E597" s="45" t="n"/>
      <c r="F597" s="45" t="n"/>
      <c r="G597" s="54">
        <f>D597+N(E597)-N(F597)</f>
        <v/>
      </c>
      <c r="H597" s="54">
        <f>K596</f>
        <v/>
      </c>
      <c r="I597" s="45" t="n"/>
      <c r="J597" s="45" t="n"/>
      <c r="K597" s="54">
        <f>H597+N(I597)-N(J597)</f>
        <v/>
      </c>
      <c r="L597" s="54">
        <f>O596</f>
        <v/>
      </c>
      <c r="M597" s="45" t="n"/>
      <c r="N597" s="45" t="n"/>
      <c r="O597" s="54">
        <f>L597+N(M597)-N(N597)</f>
        <v/>
      </c>
      <c r="P597" s="54">
        <f>S596</f>
        <v/>
      </c>
      <c r="Q597" s="45" t="n"/>
      <c r="R597" s="45" t="n"/>
      <c r="S597" s="54">
        <f>P597+N(Q597)-N(R597)</f>
        <v/>
      </c>
      <c r="T597" s="54">
        <f>W596</f>
        <v/>
      </c>
      <c r="U597" s="45" t="n"/>
      <c r="V597" s="45" t="n"/>
      <c r="W597" s="54">
        <f>T597+N(U597)-N(V597)</f>
        <v/>
      </c>
      <c r="X597" s="54">
        <f>AA596</f>
        <v/>
      </c>
      <c r="Y597" s="45" t="n"/>
      <c r="Z597" s="45" t="n"/>
      <c r="AA597" s="54">
        <f>X597+N(Y597)-N(Z597)</f>
        <v/>
      </c>
      <c r="AB597" s="54">
        <f>AE596</f>
        <v/>
      </c>
      <c r="AC597" s="45" t="n"/>
      <c r="AD597" s="45" t="n"/>
      <c r="AE597" s="54">
        <f>AB597+N(AC597)-N(AD597)</f>
        <v/>
      </c>
      <c r="AF597" s="20">
        <f>IF(ABS((D597+H597+L597+P597+T597+X597+AB597)+(N(E597)+N(I597)+N(M597)+N(Q597)+N(U597)+N(Y597)+N(AC597))-(N(F597)+N(J597)+N(N597)+N(R597)+N(V597)+N(Z597)+N(AD597))-(G597+K597+O597+S597+W597+AA597+AE597))&lt;0.0001,"OK","ОШИБКА")</f>
        <v/>
      </c>
    </row>
    <row r="598">
      <c r="A598" s="42" t="n">
        <v>46817</v>
      </c>
      <c r="B598" s="37" t="inlineStr">
        <is>
          <t>ВС</t>
        </is>
      </c>
      <c r="C598" s="11" t="n"/>
      <c r="D598" s="54">
        <f>G597</f>
        <v/>
      </c>
      <c r="E598" s="45" t="n"/>
      <c r="F598" s="45" t="n"/>
      <c r="G598" s="54">
        <f>D598+N(E598)-N(F598)</f>
        <v/>
      </c>
      <c r="H598" s="54">
        <f>K597</f>
        <v/>
      </c>
      <c r="I598" s="45" t="n"/>
      <c r="J598" s="45" t="n"/>
      <c r="K598" s="54">
        <f>H598+N(I598)-N(J598)</f>
        <v/>
      </c>
      <c r="L598" s="54">
        <f>O597</f>
        <v/>
      </c>
      <c r="M598" s="45" t="n"/>
      <c r="N598" s="45" t="n"/>
      <c r="O598" s="54">
        <f>L598+N(M598)-N(N598)</f>
        <v/>
      </c>
      <c r="P598" s="54">
        <f>S597</f>
        <v/>
      </c>
      <c r="Q598" s="45" t="n"/>
      <c r="R598" s="45" t="n"/>
      <c r="S598" s="54">
        <f>P598+N(Q598)-N(R598)</f>
        <v/>
      </c>
      <c r="T598" s="54">
        <f>W597</f>
        <v/>
      </c>
      <c r="U598" s="45" t="n"/>
      <c r="V598" s="45" t="n"/>
      <c r="W598" s="54">
        <f>T598+N(U598)-N(V598)</f>
        <v/>
      </c>
      <c r="X598" s="54">
        <f>AA597</f>
        <v/>
      </c>
      <c r="Y598" s="45" t="n"/>
      <c r="Z598" s="45" t="n"/>
      <c r="AA598" s="54">
        <f>X598+N(Y598)-N(Z598)</f>
        <v/>
      </c>
      <c r="AB598" s="54">
        <f>AE597</f>
        <v/>
      </c>
      <c r="AC598" s="45" t="n"/>
      <c r="AD598" s="45" t="n"/>
      <c r="AE598" s="54">
        <f>AB598+N(AC598)-N(AD598)</f>
        <v/>
      </c>
      <c r="AF598" s="20">
        <f>IF(ABS((D598+H598+L598+P598+T598+X598+AB598)+(N(E598)+N(I598)+N(M598)+N(Q598)+N(U598)+N(Y598)+N(AC598))-(N(F598)+N(J598)+N(N598)+N(R598)+N(V598)+N(Z598)+N(AD598))-(G598+K598+O598+S598+W598+AA598+AE598))&lt;0.0001,"OK","ОШИБКА")</f>
        <v/>
      </c>
    </row>
    <row r="599">
      <c r="A599" s="42" t="n">
        <v>46818</v>
      </c>
      <c r="B599" s="37" t="inlineStr">
        <is>
          <t>ПН</t>
        </is>
      </c>
      <c r="C599" s="11" t="n"/>
      <c r="D599" s="54">
        <f>G598</f>
        <v/>
      </c>
      <c r="E599" s="45" t="n"/>
      <c r="F599" s="45" t="n"/>
      <c r="G599" s="54">
        <f>D599+N(E599)-N(F599)</f>
        <v/>
      </c>
      <c r="H599" s="54">
        <f>K598</f>
        <v/>
      </c>
      <c r="I599" s="45" t="n"/>
      <c r="J599" s="45" t="n"/>
      <c r="K599" s="54">
        <f>H599+N(I599)-N(J599)</f>
        <v/>
      </c>
      <c r="L599" s="54">
        <f>O598</f>
        <v/>
      </c>
      <c r="M599" s="45" t="n"/>
      <c r="N599" s="45" t="n"/>
      <c r="O599" s="54">
        <f>L599+N(M599)-N(N599)</f>
        <v/>
      </c>
      <c r="P599" s="54">
        <f>S598</f>
        <v/>
      </c>
      <c r="Q599" s="45" t="n"/>
      <c r="R599" s="45" t="n"/>
      <c r="S599" s="54">
        <f>P599+N(Q599)-N(R599)</f>
        <v/>
      </c>
      <c r="T599" s="54">
        <f>W598</f>
        <v/>
      </c>
      <c r="U599" s="45" t="n"/>
      <c r="V599" s="45" t="n"/>
      <c r="W599" s="54">
        <f>T599+N(U599)-N(V599)</f>
        <v/>
      </c>
      <c r="X599" s="54">
        <f>AA598</f>
        <v/>
      </c>
      <c r="Y599" s="45" t="n"/>
      <c r="Z599" s="45" t="n"/>
      <c r="AA599" s="54">
        <f>X599+N(Y599)-N(Z599)</f>
        <v/>
      </c>
      <c r="AB599" s="54">
        <f>AE598</f>
        <v/>
      </c>
      <c r="AC599" s="45" t="n"/>
      <c r="AD599" s="45" t="n"/>
      <c r="AE599" s="54">
        <f>AB599+N(AC599)-N(AD599)</f>
        <v/>
      </c>
      <c r="AF599" s="20">
        <f>IF(ABS((D599+H599+L599+P599+T599+X599+AB599)+(N(E599)+N(I599)+N(M599)+N(Q599)+N(U599)+N(Y599)+N(AC599))-(N(F599)+N(J599)+N(N599)+N(R599)+N(V599)+N(Z599)+N(AD599))-(G599+K599+O599+S599+W599+AA599+AE599))&lt;0.0001,"OK","ОШИБКА")</f>
        <v/>
      </c>
    </row>
    <row r="600">
      <c r="A600" s="42" t="n">
        <v>46819</v>
      </c>
      <c r="B600" s="37" t="inlineStr">
        <is>
          <t>ВТ</t>
        </is>
      </c>
      <c r="C600" s="11" t="n"/>
      <c r="D600" s="54">
        <f>G599</f>
        <v/>
      </c>
      <c r="E600" s="45" t="n"/>
      <c r="F600" s="45" t="n"/>
      <c r="G600" s="54">
        <f>D600+N(E600)-N(F600)</f>
        <v/>
      </c>
      <c r="H600" s="54">
        <f>K599</f>
        <v/>
      </c>
      <c r="I600" s="45" t="n"/>
      <c r="J600" s="45" t="n"/>
      <c r="K600" s="54">
        <f>H600+N(I600)-N(J600)</f>
        <v/>
      </c>
      <c r="L600" s="54">
        <f>O599</f>
        <v/>
      </c>
      <c r="M600" s="45" t="n"/>
      <c r="N600" s="45" t="n"/>
      <c r="O600" s="54">
        <f>L600+N(M600)-N(N600)</f>
        <v/>
      </c>
      <c r="P600" s="54">
        <f>S599</f>
        <v/>
      </c>
      <c r="Q600" s="45" t="n"/>
      <c r="R600" s="45" t="n"/>
      <c r="S600" s="54">
        <f>P600+N(Q600)-N(R600)</f>
        <v/>
      </c>
      <c r="T600" s="54">
        <f>W599</f>
        <v/>
      </c>
      <c r="U600" s="45" t="n"/>
      <c r="V600" s="45" t="n"/>
      <c r="W600" s="54">
        <f>T600+N(U600)-N(V600)</f>
        <v/>
      </c>
      <c r="X600" s="54">
        <f>AA599</f>
        <v/>
      </c>
      <c r="Y600" s="45" t="n"/>
      <c r="Z600" s="45" t="n"/>
      <c r="AA600" s="54">
        <f>X600+N(Y600)-N(Z600)</f>
        <v/>
      </c>
      <c r="AB600" s="54">
        <f>AE599</f>
        <v/>
      </c>
      <c r="AC600" s="45" t="n"/>
      <c r="AD600" s="45" t="n"/>
      <c r="AE600" s="54">
        <f>AB600+N(AC600)-N(AD600)</f>
        <v/>
      </c>
      <c r="AF600" s="20">
        <f>IF(ABS((D600+H600+L600+P600+T600+X600+AB600)+(N(E600)+N(I600)+N(M600)+N(Q600)+N(U600)+N(Y600)+N(AC600))-(N(F600)+N(J600)+N(N600)+N(R600)+N(V600)+N(Z600)+N(AD600))-(G600+K600+O600+S600+W600+AA600+AE600))&lt;0.0001,"OK","ОШИБКА")</f>
        <v/>
      </c>
    </row>
    <row r="601">
      <c r="A601" s="42" t="n">
        <v>46820</v>
      </c>
      <c r="B601" s="37" t="inlineStr">
        <is>
          <t>СР</t>
        </is>
      </c>
      <c r="C601" s="11" t="n"/>
      <c r="D601" s="54">
        <f>G600</f>
        <v/>
      </c>
      <c r="E601" s="45" t="n"/>
      <c r="F601" s="45" t="n"/>
      <c r="G601" s="54">
        <f>D601+N(E601)-N(F601)</f>
        <v/>
      </c>
      <c r="H601" s="54">
        <f>K600</f>
        <v/>
      </c>
      <c r="I601" s="45" t="n"/>
      <c r="J601" s="45" t="n"/>
      <c r="K601" s="54">
        <f>H601+N(I601)-N(J601)</f>
        <v/>
      </c>
      <c r="L601" s="54">
        <f>O600</f>
        <v/>
      </c>
      <c r="M601" s="45" t="n"/>
      <c r="N601" s="45" t="n"/>
      <c r="O601" s="54">
        <f>L601+N(M601)-N(N601)</f>
        <v/>
      </c>
      <c r="P601" s="54">
        <f>S600</f>
        <v/>
      </c>
      <c r="Q601" s="45" t="n"/>
      <c r="R601" s="45" t="n"/>
      <c r="S601" s="54">
        <f>P601+N(Q601)-N(R601)</f>
        <v/>
      </c>
      <c r="T601" s="54">
        <f>W600</f>
        <v/>
      </c>
      <c r="U601" s="45" t="n"/>
      <c r="V601" s="45" t="n"/>
      <c r="W601" s="54">
        <f>T601+N(U601)-N(V601)</f>
        <v/>
      </c>
      <c r="X601" s="54">
        <f>AA600</f>
        <v/>
      </c>
      <c r="Y601" s="45" t="n"/>
      <c r="Z601" s="45" t="n"/>
      <c r="AA601" s="54">
        <f>X601+N(Y601)-N(Z601)</f>
        <v/>
      </c>
      <c r="AB601" s="54">
        <f>AE600</f>
        <v/>
      </c>
      <c r="AC601" s="45" t="n"/>
      <c r="AD601" s="45" t="n"/>
      <c r="AE601" s="54">
        <f>AB601+N(AC601)-N(AD601)</f>
        <v/>
      </c>
      <c r="AF601" s="20">
        <f>IF(ABS((D601+H601+L601+P601+T601+X601+AB601)+(N(E601)+N(I601)+N(M601)+N(Q601)+N(U601)+N(Y601)+N(AC601))-(N(F601)+N(J601)+N(N601)+N(R601)+N(V601)+N(Z601)+N(AD601))-(G601+K601+O601+S601+W601+AA601+AE601))&lt;0.0001,"OK","ОШИБКА")</f>
        <v/>
      </c>
    </row>
    <row r="602">
      <c r="A602" s="42" t="n">
        <v>46821</v>
      </c>
      <c r="B602" s="37" t="inlineStr">
        <is>
          <t>ЧТ</t>
        </is>
      </c>
      <c r="C602" s="11" t="n"/>
      <c r="D602" s="54">
        <f>G601</f>
        <v/>
      </c>
      <c r="E602" s="45" t="n"/>
      <c r="F602" s="45" t="n"/>
      <c r="G602" s="54">
        <f>D602+N(E602)-N(F602)</f>
        <v/>
      </c>
      <c r="H602" s="54">
        <f>K601</f>
        <v/>
      </c>
      <c r="I602" s="45" t="n"/>
      <c r="J602" s="45" t="n"/>
      <c r="K602" s="54">
        <f>H602+N(I602)-N(J602)</f>
        <v/>
      </c>
      <c r="L602" s="54">
        <f>O601</f>
        <v/>
      </c>
      <c r="M602" s="45" t="n"/>
      <c r="N602" s="45" t="n"/>
      <c r="O602" s="54">
        <f>L602+N(M602)-N(N602)</f>
        <v/>
      </c>
      <c r="P602" s="54">
        <f>S601</f>
        <v/>
      </c>
      <c r="Q602" s="45" t="n"/>
      <c r="R602" s="45" t="n"/>
      <c r="S602" s="54">
        <f>P602+N(Q602)-N(R602)</f>
        <v/>
      </c>
      <c r="T602" s="54">
        <f>W601</f>
        <v/>
      </c>
      <c r="U602" s="45" t="n"/>
      <c r="V602" s="45" t="n"/>
      <c r="W602" s="54">
        <f>T602+N(U602)-N(V602)</f>
        <v/>
      </c>
      <c r="X602" s="54">
        <f>AA601</f>
        <v/>
      </c>
      <c r="Y602" s="45" t="n"/>
      <c r="Z602" s="45" t="n"/>
      <c r="AA602" s="54">
        <f>X602+N(Y602)-N(Z602)</f>
        <v/>
      </c>
      <c r="AB602" s="54">
        <f>AE601</f>
        <v/>
      </c>
      <c r="AC602" s="45" t="n"/>
      <c r="AD602" s="45" t="n"/>
      <c r="AE602" s="54">
        <f>AB602+N(AC602)-N(AD602)</f>
        <v/>
      </c>
      <c r="AF602" s="20">
        <f>IF(ABS((D602+H602+L602+P602+T602+X602+AB602)+(N(E602)+N(I602)+N(M602)+N(Q602)+N(U602)+N(Y602)+N(AC602))-(N(F602)+N(J602)+N(N602)+N(R602)+N(V602)+N(Z602)+N(AD602))-(G602+K602+O602+S602+W602+AA602+AE602))&lt;0.0001,"OK","ОШИБКА")</f>
        <v/>
      </c>
    </row>
    <row r="603">
      <c r="A603" s="42" t="n">
        <v>46822</v>
      </c>
      <c r="B603" s="37" t="inlineStr">
        <is>
          <t>ПТ</t>
        </is>
      </c>
      <c r="C603" s="11" t="n"/>
      <c r="D603" s="54">
        <f>G602</f>
        <v/>
      </c>
      <c r="E603" s="45" t="n"/>
      <c r="F603" s="45" t="n"/>
      <c r="G603" s="54">
        <f>D603+N(E603)-N(F603)</f>
        <v/>
      </c>
      <c r="H603" s="54">
        <f>K602</f>
        <v/>
      </c>
      <c r="I603" s="45" t="n"/>
      <c r="J603" s="45" t="n"/>
      <c r="K603" s="54">
        <f>H603+N(I603)-N(J603)</f>
        <v/>
      </c>
      <c r="L603" s="54">
        <f>O602</f>
        <v/>
      </c>
      <c r="M603" s="45" t="n"/>
      <c r="N603" s="45" t="n"/>
      <c r="O603" s="54">
        <f>L603+N(M603)-N(N603)</f>
        <v/>
      </c>
      <c r="P603" s="54">
        <f>S602</f>
        <v/>
      </c>
      <c r="Q603" s="45" t="n"/>
      <c r="R603" s="45" t="n"/>
      <c r="S603" s="54">
        <f>P603+N(Q603)-N(R603)</f>
        <v/>
      </c>
      <c r="T603" s="54">
        <f>W602</f>
        <v/>
      </c>
      <c r="U603" s="45" t="n"/>
      <c r="V603" s="45" t="n"/>
      <c r="W603" s="54">
        <f>T603+N(U603)-N(V603)</f>
        <v/>
      </c>
      <c r="X603" s="54">
        <f>AA602</f>
        <v/>
      </c>
      <c r="Y603" s="45" t="n"/>
      <c r="Z603" s="45" t="n"/>
      <c r="AA603" s="54">
        <f>X603+N(Y603)-N(Z603)</f>
        <v/>
      </c>
      <c r="AB603" s="54">
        <f>AE602</f>
        <v/>
      </c>
      <c r="AC603" s="45" t="n"/>
      <c r="AD603" s="45" t="n"/>
      <c r="AE603" s="54">
        <f>AB603+N(AC603)-N(AD603)</f>
        <v/>
      </c>
      <c r="AF603" s="20">
        <f>IF(ABS((D603+H603+L603+P603+T603+X603+AB603)+(N(E603)+N(I603)+N(M603)+N(Q603)+N(U603)+N(Y603)+N(AC603))-(N(F603)+N(J603)+N(N603)+N(R603)+N(V603)+N(Z603)+N(AD603))-(G603+K603+O603+S603+W603+AA603+AE603))&lt;0.0001,"OK","ОШИБКА")</f>
        <v/>
      </c>
    </row>
    <row r="604">
      <c r="A604" s="42" t="n">
        <v>46823</v>
      </c>
      <c r="B604" s="37" t="inlineStr">
        <is>
          <t>СБ</t>
        </is>
      </c>
      <c r="C604" s="11" t="n"/>
      <c r="D604" s="54">
        <f>G603</f>
        <v/>
      </c>
      <c r="E604" s="45" t="n"/>
      <c r="F604" s="45" t="n"/>
      <c r="G604" s="54">
        <f>D604+N(E604)-N(F604)</f>
        <v/>
      </c>
      <c r="H604" s="54">
        <f>K603</f>
        <v/>
      </c>
      <c r="I604" s="45" t="n"/>
      <c r="J604" s="45" t="n"/>
      <c r="K604" s="54">
        <f>H604+N(I604)-N(J604)</f>
        <v/>
      </c>
      <c r="L604" s="54">
        <f>O603</f>
        <v/>
      </c>
      <c r="M604" s="45" t="n"/>
      <c r="N604" s="45" t="n"/>
      <c r="O604" s="54">
        <f>L604+N(M604)-N(N604)</f>
        <v/>
      </c>
      <c r="P604" s="54">
        <f>S603</f>
        <v/>
      </c>
      <c r="Q604" s="45" t="n"/>
      <c r="R604" s="45" t="n"/>
      <c r="S604" s="54">
        <f>P604+N(Q604)-N(R604)</f>
        <v/>
      </c>
      <c r="T604" s="54">
        <f>W603</f>
        <v/>
      </c>
      <c r="U604" s="45" t="n"/>
      <c r="V604" s="45" t="n"/>
      <c r="W604" s="54">
        <f>T604+N(U604)-N(V604)</f>
        <v/>
      </c>
      <c r="X604" s="54">
        <f>AA603</f>
        <v/>
      </c>
      <c r="Y604" s="45" t="n"/>
      <c r="Z604" s="45" t="n"/>
      <c r="AA604" s="54">
        <f>X604+N(Y604)-N(Z604)</f>
        <v/>
      </c>
      <c r="AB604" s="54">
        <f>AE603</f>
        <v/>
      </c>
      <c r="AC604" s="45" t="n"/>
      <c r="AD604" s="45" t="n"/>
      <c r="AE604" s="54">
        <f>AB604+N(AC604)-N(AD604)</f>
        <v/>
      </c>
      <c r="AF604" s="20">
        <f>IF(ABS((D604+H604+L604+P604+T604+X604+AB604)+(N(E604)+N(I604)+N(M604)+N(Q604)+N(U604)+N(Y604)+N(AC604))-(N(F604)+N(J604)+N(N604)+N(R604)+N(V604)+N(Z604)+N(AD604))-(G604+K604+O604+S604+W604+AA604+AE604))&lt;0.0001,"OK","ОШИБКА")</f>
        <v/>
      </c>
    </row>
    <row r="605">
      <c r="A605" s="42" t="n">
        <v>46824</v>
      </c>
      <c r="B605" s="37" t="inlineStr">
        <is>
          <t>ВС</t>
        </is>
      </c>
      <c r="C605" s="11" t="n"/>
      <c r="D605" s="54">
        <f>G604</f>
        <v/>
      </c>
      <c r="E605" s="45" t="n"/>
      <c r="F605" s="45" t="n"/>
      <c r="G605" s="54">
        <f>D605+N(E605)-N(F605)</f>
        <v/>
      </c>
      <c r="H605" s="54">
        <f>K604</f>
        <v/>
      </c>
      <c r="I605" s="45" t="n"/>
      <c r="J605" s="45" t="n"/>
      <c r="K605" s="54">
        <f>H605+N(I605)-N(J605)</f>
        <v/>
      </c>
      <c r="L605" s="54">
        <f>O604</f>
        <v/>
      </c>
      <c r="M605" s="45" t="n"/>
      <c r="N605" s="45" t="n"/>
      <c r="O605" s="54">
        <f>L605+N(M605)-N(N605)</f>
        <v/>
      </c>
      <c r="P605" s="54">
        <f>S604</f>
        <v/>
      </c>
      <c r="Q605" s="45" t="n"/>
      <c r="R605" s="45" t="n"/>
      <c r="S605" s="54">
        <f>P605+N(Q605)-N(R605)</f>
        <v/>
      </c>
      <c r="T605" s="54">
        <f>W604</f>
        <v/>
      </c>
      <c r="U605" s="45" t="n"/>
      <c r="V605" s="45" t="n"/>
      <c r="W605" s="54">
        <f>T605+N(U605)-N(V605)</f>
        <v/>
      </c>
      <c r="X605" s="54">
        <f>AA604</f>
        <v/>
      </c>
      <c r="Y605" s="45" t="n"/>
      <c r="Z605" s="45" t="n"/>
      <c r="AA605" s="54">
        <f>X605+N(Y605)-N(Z605)</f>
        <v/>
      </c>
      <c r="AB605" s="54">
        <f>AE604</f>
        <v/>
      </c>
      <c r="AC605" s="45" t="n"/>
      <c r="AD605" s="45" t="n"/>
      <c r="AE605" s="54">
        <f>AB605+N(AC605)-N(AD605)</f>
        <v/>
      </c>
      <c r="AF605" s="20">
        <f>IF(ABS((D605+H605+L605+P605+T605+X605+AB605)+(N(E605)+N(I605)+N(M605)+N(Q605)+N(U605)+N(Y605)+N(AC605))-(N(F605)+N(J605)+N(N605)+N(R605)+N(V605)+N(Z605)+N(AD605))-(G605+K605+O605+S605+W605+AA605+AE605))&lt;0.0001,"OK","ОШИБКА")</f>
        <v/>
      </c>
    </row>
    <row r="606">
      <c r="A606" s="42" t="n">
        <v>46825</v>
      </c>
      <c r="B606" s="37" t="inlineStr">
        <is>
          <t>ПН</t>
        </is>
      </c>
      <c r="C606" s="11" t="n"/>
      <c r="D606" s="54">
        <f>G605</f>
        <v/>
      </c>
      <c r="E606" s="45" t="n"/>
      <c r="F606" s="45" t="n"/>
      <c r="G606" s="54">
        <f>D606+N(E606)-N(F606)</f>
        <v/>
      </c>
      <c r="H606" s="54">
        <f>K605</f>
        <v/>
      </c>
      <c r="I606" s="45" t="n"/>
      <c r="J606" s="45" t="n"/>
      <c r="K606" s="54">
        <f>H606+N(I606)-N(J606)</f>
        <v/>
      </c>
      <c r="L606" s="54">
        <f>O605</f>
        <v/>
      </c>
      <c r="M606" s="45" t="n"/>
      <c r="N606" s="45" t="n"/>
      <c r="O606" s="54">
        <f>L606+N(M606)-N(N606)</f>
        <v/>
      </c>
      <c r="P606" s="54">
        <f>S605</f>
        <v/>
      </c>
      <c r="Q606" s="45" t="n"/>
      <c r="R606" s="45" t="n"/>
      <c r="S606" s="54">
        <f>P606+N(Q606)-N(R606)</f>
        <v/>
      </c>
      <c r="T606" s="54">
        <f>W605</f>
        <v/>
      </c>
      <c r="U606" s="45" t="n"/>
      <c r="V606" s="45" t="n"/>
      <c r="W606" s="54">
        <f>T606+N(U606)-N(V606)</f>
        <v/>
      </c>
      <c r="X606" s="54">
        <f>AA605</f>
        <v/>
      </c>
      <c r="Y606" s="45" t="n"/>
      <c r="Z606" s="45" t="n"/>
      <c r="AA606" s="54">
        <f>X606+N(Y606)-N(Z606)</f>
        <v/>
      </c>
      <c r="AB606" s="54">
        <f>AE605</f>
        <v/>
      </c>
      <c r="AC606" s="45" t="n"/>
      <c r="AD606" s="45" t="n"/>
      <c r="AE606" s="54">
        <f>AB606+N(AC606)-N(AD606)</f>
        <v/>
      </c>
      <c r="AF606" s="20">
        <f>IF(ABS((D606+H606+L606+P606+T606+X606+AB606)+(N(E606)+N(I606)+N(M606)+N(Q606)+N(U606)+N(Y606)+N(AC606))-(N(F606)+N(J606)+N(N606)+N(R606)+N(V606)+N(Z606)+N(AD606))-(G606+K606+O606+S606+W606+AA606+AE606))&lt;0.0001,"OK","ОШИБКА")</f>
        <v/>
      </c>
    </row>
    <row r="607">
      <c r="A607" s="42" t="n">
        <v>46826</v>
      </c>
      <c r="B607" s="37" t="inlineStr">
        <is>
          <t>ВТ</t>
        </is>
      </c>
      <c r="C607" s="11" t="n"/>
      <c r="D607" s="54">
        <f>G606</f>
        <v/>
      </c>
      <c r="E607" s="45" t="n"/>
      <c r="F607" s="45" t="n"/>
      <c r="G607" s="54">
        <f>D607+N(E607)-N(F607)</f>
        <v/>
      </c>
      <c r="H607" s="54">
        <f>K606</f>
        <v/>
      </c>
      <c r="I607" s="45" t="n"/>
      <c r="J607" s="45" t="n"/>
      <c r="K607" s="54">
        <f>H607+N(I607)-N(J607)</f>
        <v/>
      </c>
      <c r="L607" s="54">
        <f>O606</f>
        <v/>
      </c>
      <c r="M607" s="45" t="n"/>
      <c r="N607" s="45" t="n"/>
      <c r="O607" s="54">
        <f>L607+N(M607)-N(N607)</f>
        <v/>
      </c>
      <c r="P607" s="54">
        <f>S606</f>
        <v/>
      </c>
      <c r="Q607" s="45" t="n"/>
      <c r="R607" s="45" t="n"/>
      <c r="S607" s="54">
        <f>P607+N(Q607)-N(R607)</f>
        <v/>
      </c>
      <c r="T607" s="54">
        <f>W606</f>
        <v/>
      </c>
      <c r="U607" s="45" t="n"/>
      <c r="V607" s="45" t="n"/>
      <c r="W607" s="54">
        <f>T607+N(U607)-N(V607)</f>
        <v/>
      </c>
      <c r="X607" s="54">
        <f>AA606</f>
        <v/>
      </c>
      <c r="Y607" s="45" t="n"/>
      <c r="Z607" s="45" t="n"/>
      <c r="AA607" s="54">
        <f>X607+N(Y607)-N(Z607)</f>
        <v/>
      </c>
      <c r="AB607" s="54">
        <f>AE606</f>
        <v/>
      </c>
      <c r="AC607" s="45" t="n"/>
      <c r="AD607" s="45" t="n"/>
      <c r="AE607" s="54">
        <f>AB607+N(AC607)-N(AD607)</f>
        <v/>
      </c>
      <c r="AF607" s="20">
        <f>IF(ABS((D607+H607+L607+P607+T607+X607+AB607)+(N(E607)+N(I607)+N(M607)+N(Q607)+N(U607)+N(Y607)+N(AC607))-(N(F607)+N(J607)+N(N607)+N(R607)+N(V607)+N(Z607)+N(AD607))-(G607+K607+O607+S607+W607+AA607+AE607))&lt;0.0001,"OK","ОШИБКА")</f>
        <v/>
      </c>
    </row>
    <row r="608">
      <c r="A608" s="42" t="n">
        <v>46827</v>
      </c>
      <c r="B608" s="37" t="inlineStr">
        <is>
          <t>СР</t>
        </is>
      </c>
      <c r="C608" s="11" t="n"/>
      <c r="D608" s="54">
        <f>G607</f>
        <v/>
      </c>
      <c r="E608" s="45" t="n"/>
      <c r="F608" s="45" t="n"/>
      <c r="G608" s="54">
        <f>D608+N(E608)-N(F608)</f>
        <v/>
      </c>
      <c r="H608" s="54">
        <f>K607</f>
        <v/>
      </c>
      <c r="I608" s="45" t="n"/>
      <c r="J608" s="45" t="n"/>
      <c r="K608" s="54">
        <f>H608+N(I608)-N(J608)</f>
        <v/>
      </c>
      <c r="L608" s="54">
        <f>O607</f>
        <v/>
      </c>
      <c r="M608" s="45" t="n"/>
      <c r="N608" s="45" t="n"/>
      <c r="O608" s="54">
        <f>L608+N(M608)-N(N608)</f>
        <v/>
      </c>
      <c r="P608" s="54">
        <f>S607</f>
        <v/>
      </c>
      <c r="Q608" s="45" t="n"/>
      <c r="R608" s="45" t="n"/>
      <c r="S608" s="54">
        <f>P608+N(Q608)-N(R608)</f>
        <v/>
      </c>
      <c r="T608" s="54">
        <f>W607</f>
        <v/>
      </c>
      <c r="U608" s="45" t="n"/>
      <c r="V608" s="45" t="n"/>
      <c r="W608" s="54">
        <f>T608+N(U608)-N(V608)</f>
        <v/>
      </c>
      <c r="X608" s="54">
        <f>AA607</f>
        <v/>
      </c>
      <c r="Y608" s="45" t="n"/>
      <c r="Z608" s="45" t="n"/>
      <c r="AA608" s="54">
        <f>X608+N(Y608)-N(Z608)</f>
        <v/>
      </c>
      <c r="AB608" s="54">
        <f>AE607</f>
        <v/>
      </c>
      <c r="AC608" s="45" t="n"/>
      <c r="AD608" s="45" t="n"/>
      <c r="AE608" s="54">
        <f>AB608+N(AC608)-N(AD608)</f>
        <v/>
      </c>
      <c r="AF608" s="20">
        <f>IF(ABS((D608+H608+L608+P608+T608+X608+AB608)+(N(E608)+N(I608)+N(M608)+N(Q608)+N(U608)+N(Y608)+N(AC608))-(N(F608)+N(J608)+N(N608)+N(R608)+N(V608)+N(Z608)+N(AD608))-(G608+K608+O608+S608+W608+AA608+AE608))&lt;0.0001,"OK","ОШИБКА")</f>
        <v/>
      </c>
    </row>
    <row r="609">
      <c r="A609" s="42" t="n">
        <v>46828</v>
      </c>
      <c r="B609" s="37" t="inlineStr">
        <is>
          <t>ЧТ</t>
        </is>
      </c>
      <c r="C609" s="11" t="n"/>
      <c r="D609" s="54">
        <f>G608</f>
        <v/>
      </c>
      <c r="E609" s="45" t="n"/>
      <c r="F609" s="45" t="n"/>
      <c r="G609" s="54">
        <f>D609+N(E609)-N(F609)</f>
        <v/>
      </c>
      <c r="H609" s="54">
        <f>K608</f>
        <v/>
      </c>
      <c r="I609" s="45" t="n"/>
      <c r="J609" s="45" t="n"/>
      <c r="K609" s="54">
        <f>H609+N(I609)-N(J609)</f>
        <v/>
      </c>
      <c r="L609" s="54">
        <f>O608</f>
        <v/>
      </c>
      <c r="M609" s="45" t="n"/>
      <c r="N609" s="45" t="n"/>
      <c r="O609" s="54">
        <f>L609+N(M609)-N(N609)</f>
        <v/>
      </c>
      <c r="P609" s="54">
        <f>S608</f>
        <v/>
      </c>
      <c r="Q609" s="45" t="n"/>
      <c r="R609" s="45" t="n"/>
      <c r="S609" s="54">
        <f>P609+N(Q609)-N(R609)</f>
        <v/>
      </c>
      <c r="T609" s="54">
        <f>W608</f>
        <v/>
      </c>
      <c r="U609" s="45" t="n"/>
      <c r="V609" s="45" t="n"/>
      <c r="W609" s="54">
        <f>T609+N(U609)-N(V609)</f>
        <v/>
      </c>
      <c r="X609" s="54">
        <f>AA608</f>
        <v/>
      </c>
      <c r="Y609" s="45" t="n"/>
      <c r="Z609" s="45" t="n"/>
      <c r="AA609" s="54">
        <f>X609+N(Y609)-N(Z609)</f>
        <v/>
      </c>
      <c r="AB609" s="54">
        <f>AE608</f>
        <v/>
      </c>
      <c r="AC609" s="45" t="n"/>
      <c r="AD609" s="45" t="n"/>
      <c r="AE609" s="54">
        <f>AB609+N(AC609)-N(AD609)</f>
        <v/>
      </c>
      <c r="AF609" s="20">
        <f>IF(ABS((D609+H609+L609+P609+T609+X609+AB609)+(N(E609)+N(I609)+N(M609)+N(Q609)+N(U609)+N(Y609)+N(AC609))-(N(F609)+N(J609)+N(N609)+N(R609)+N(V609)+N(Z609)+N(AD609))-(G609+K609+O609+S609+W609+AA609+AE609))&lt;0.0001,"OK","ОШИБКА")</f>
        <v/>
      </c>
    </row>
    <row r="610">
      <c r="A610" s="42" t="n">
        <v>46829</v>
      </c>
      <c r="B610" s="37" t="inlineStr">
        <is>
          <t>ПТ</t>
        </is>
      </c>
      <c r="C610" s="11" t="n"/>
      <c r="D610" s="54">
        <f>G609</f>
        <v/>
      </c>
      <c r="E610" s="45" t="n"/>
      <c r="F610" s="45" t="n"/>
      <c r="G610" s="54">
        <f>D610+N(E610)-N(F610)</f>
        <v/>
      </c>
      <c r="H610" s="54">
        <f>K609</f>
        <v/>
      </c>
      <c r="I610" s="45" t="n"/>
      <c r="J610" s="45" t="n"/>
      <c r="K610" s="54">
        <f>H610+N(I610)-N(J610)</f>
        <v/>
      </c>
      <c r="L610" s="54">
        <f>O609</f>
        <v/>
      </c>
      <c r="M610" s="45" t="n"/>
      <c r="N610" s="45" t="n"/>
      <c r="O610" s="54">
        <f>L610+N(M610)-N(N610)</f>
        <v/>
      </c>
      <c r="P610" s="54">
        <f>S609</f>
        <v/>
      </c>
      <c r="Q610" s="45" t="n"/>
      <c r="R610" s="45" t="n"/>
      <c r="S610" s="54">
        <f>P610+N(Q610)-N(R610)</f>
        <v/>
      </c>
      <c r="T610" s="54">
        <f>W609</f>
        <v/>
      </c>
      <c r="U610" s="45" t="n"/>
      <c r="V610" s="45" t="n"/>
      <c r="W610" s="54">
        <f>T610+N(U610)-N(V610)</f>
        <v/>
      </c>
      <c r="X610" s="54">
        <f>AA609</f>
        <v/>
      </c>
      <c r="Y610" s="45" t="n"/>
      <c r="Z610" s="45" t="n"/>
      <c r="AA610" s="54">
        <f>X610+N(Y610)-N(Z610)</f>
        <v/>
      </c>
      <c r="AB610" s="54">
        <f>AE609</f>
        <v/>
      </c>
      <c r="AC610" s="45" t="n"/>
      <c r="AD610" s="45" t="n"/>
      <c r="AE610" s="54">
        <f>AB610+N(AC610)-N(AD610)</f>
        <v/>
      </c>
      <c r="AF610" s="20">
        <f>IF(ABS((D610+H610+L610+P610+T610+X610+AB610)+(N(E610)+N(I610)+N(M610)+N(Q610)+N(U610)+N(Y610)+N(AC610))-(N(F610)+N(J610)+N(N610)+N(R610)+N(V610)+N(Z610)+N(AD610))-(G610+K610+O610+S610+W610+AA610+AE610))&lt;0.0001,"OK","ОШИБКА")</f>
        <v/>
      </c>
    </row>
    <row r="611">
      <c r="A611" s="42" t="n">
        <v>46830</v>
      </c>
      <c r="B611" s="37" t="inlineStr">
        <is>
          <t>СБ</t>
        </is>
      </c>
      <c r="C611" s="11" t="n"/>
      <c r="D611" s="54">
        <f>G610</f>
        <v/>
      </c>
      <c r="E611" s="45" t="n"/>
      <c r="F611" s="45" t="n"/>
      <c r="G611" s="54">
        <f>D611+N(E611)-N(F611)</f>
        <v/>
      </c>
      <c r="H611" s="54">
        <f>K610</f>
        <v/>
      </c>
      <c r="I611" s="45" t="n"/>
      <c r="J611" s="45" t="n"/>
      <c r="K611" s="54">
        <f>H611+N(I611)-N(J611)</f>
        <v/>
      </c>
      <c r="L611" s="54">
        <f>O610</f>
        <v/>
      </c>
      <c r="M611" s="45" t="n"/>
      <c r="N611" s="45" t="n"/>
      <c r="O611" s="54">
        <f>L611+N(M611)-N(N611)</f>
        <v/>
      </c>
      <c r="P611" s="54">
        <f>S610</f>
        <v/>
      </c>
      <c r="Q611" s="45" t="n"/>
      <c r="R611" s="45" t="n"/>
      <c r="S611" s="54">
        <f>P611+N(Q611)-N(R611)</f>
        <v/>
      </c>
      <c r="T611" s="54">
        <f>W610</f>
        <v/>
      </c>
      <c r="U611" s="45" t="n"/>
      <c r="V611" s="45" t="n"/>
      <c r="W611" s="54">
        <f>T611+N(U611)-N(V611)</f>
        <v/>
      </c>
      <c r="X611" s="54">
        <f>AA610</f>
        <v/>
      </c>
      <c r="Y611" s="45" t="n"/>
      <c r="Z611" s="45" t="n"/>
      <c r="AA611" s="54">
        <f>X611+N(Y611)-N(Z611)</f>
        <v/>
      </c>
      <c r="AB611" s="54">
        <f>AE610</f>
        <v/>
      </c>
      <c r="AC611" s="45" t="n"/>
      <c r="AD611" s="45" t="n"/>
      <c r="AE611" s="54">
        <f>AB611+N(AC611)-N(AD611)</f>
        <v/>
      </c>
      <c r="AF611" s="20">
        <f>IF(ABS((D611+H611+L611+P611+T611+X611+AB611)+(N(E611)+N(I611)+N(M611)+N(Q611)+N(U611)+N(Y611)+N(AC611))-(N(F611)+N(J611)+N(N611)+N(R611)+N(V611)+N(Z611)+N(AD611))-(G611+K611+O611+S611+W611+AA611+AE611))&lt;0.0001,"OK","ОШИБКА")</f>
        <v/>
      </c>
    </row>
    <row r="612">
      <c r="A612" s="42" t="n">
        <v>46831</v>
      </c>
      <c r="B612" s="37" t="inlineStr">
        <is>
          <t>ВС</t>
        </is>
      </c>
      <c r="C612" s="11" t="n"/>
      <c r="D612" s="54">
        <f>G611</f>
        <v/>
      </c>
      <c r="E612" s="45" t="n"/>
      <c r="F612" s="45" t="n"/>
      <c r="G612" s="54">
        <f>D612+N(E612)-N(F612)</f>
        <v/>
      </c>
      <c r="H612" s="54">
        <f>K611</f>
        <v/>
      </c>
      <c r="I612" s="45" t="n"/>
      <c r="J612" s="45" t="n"/>
      <c r="K612" s="54">
        <f>H612+N(I612)-N(J612)</f>
        <v/>
      </c>
      <c r="L612" s="54">
        <f>O611</f>
        <v/>
      </c>
      <c r="M612" s="45" t="n"/>
      <c r="N612" s="45" t="n"/>
      <c r="O612" s="54">
        <f>L612+N(M612)-N(N612)</f>
        <v/>
      </c>
      <c r="P612" s="54">
        <f>S611</f>
        <v/>
      </c>
      <c r="Q612" s="45" t="n"/>
      <c r="R612" s="45" t="n"/>
      <c r="S612" s="54">
        <f>P612+N(Q612)-N(R612)</f>
        <v/>
      </c>
      <c r="T612" s="54">
        <f>W611</f>
        <v/>
      </c>
      <c r="U612" s="45" t="n"/>
      <c r="V612" s="45" t="n"/>
      <c r="W612" s="54">
        <f>T612+N(U612)-N(V612)</f>
        <v/>
      </c>
      <c r="X612" s="54">
        <f>AA611</f>
        <v/>
      </c>
      <c r="Y612" s="45" t="n"/>
      <c r="Z612" s="45" t="n"/>
      <c r="AA612" s="54">
        <f>X612+N(Y612)-N(Z612)</f>
        <v/>
      </c>
      <c r="AB612" s="54">
        <f>AE611</f>
        <v/>
      </c>
      <c r="AC612" s="45" t="n"/>
      <c r="AD612" s="45" t="n"/>
      <c r="AE612" s="54">
        <f>AB612+N(AC612)-N(AD612)</f>
        <v/>
      </c>
      <c r="AF612" s="20">
        <f>IF(ABS((D612+H612+L612+P612+T612+X612+AB612)+(N(E612)+N(I612)+N(M612)+N(Q612)+N(U612)+N(Y612)+N(AC612))-(N(F612)+N(J612)+N(N612)+N(R612)+N(V612)+N(Z612)+N(AD612))-(G612+K612+O612+S612+W612+AA612+AE612))&lt;0.0001,"OK","ОШИБКА")</f>
        <v/>
      </c>
    </row>
    <row r="613">
      <c r="A613" s="42" t="n">
        <v>46832</v>
      </c>
      <c r="B613" s="37" t="inlineStr">
        <is>
          <t>ПН</t>
        </is>
      </c>
      <c r="C613" s="11" t="n"/>
      <c r="D613" s="54">
        <f>G612</f>
        <v/>
      </c>
      <c r="E613" s="45" t="n"/>
      <c r="F613" s="45" t="n"/>
      <c r="G613" s="54">
        <f>D613+N(E613)-N(F613)</f>
        <v/>
      </c>
      <c r="H613" s="54">
        <f>K612</f>
        <v/>
      </c>
      <c r="I613" s="45" t="n"/>
      <c r="J613" s="45" t="n"/>
      <c r="K613" s="54">
        <f>H613+N(I613)-N(J613)</f>
        <v/>
      </c>
      <c r="L613" s="54">
        <f>O612</f>
        <v/>
      </c>
      <c r="M613" s="45" t="n"/>
      <c r="N613" s="45" t="n"/>
      <c r="O613" s="54">
        <f>L613+N(M613)-N(N613)</f>
        <v/>
      </c>
      <c r="P613" s="54">
        <f>S612</f>
        <v/>
      </c>
      <c r="Q613" s="45" t="n"/>
      <c r="R613" s="45" t="n"/>
      <c r="S613" s="54">
        <f>P613+N(Q613)-N(R613)</f>
        <v/>
      </c>
      <c r="T613" s="54">
        <f>W612</f>
        <v/>
      </c>
      <c r="U613" s="45" t="n"/>
      <c r="V613" s="45" t="n"/>
      <c r="W613" s="54">
        <f>T613+N(U613)-N(V613)</f>
        <v/>
      </c>
      <c r="X613" s="54">
        <f>AA612</f>
        <v/>
      </c>
      <c r="Y613" s="45" t="n"/>
      <c r="Z613" s="45" t="n"/>
      <c r="AA613" s="54">
        <f>X613+N(Y613)-N(Z613)</f>
        <v/>
      </c>
      <c r="AB613" s="54">
        <f>AE612</f>
        <v/>
      </c>
      <c r="AC613" s="45" t="n"/>
      <c r="AD613" s="45" t="n"/>
      <c r="AE613" s="54">
        <f>AB613+N(AC613)-N(AD613)</f>
        <v/>
      </c>
      <c r="AF613" s="20">
        <f>IF(ABS((D613+H613+L613+P613+T613+X613+AB613)+(N(E613)+N(I613)+N(M613)+N(Q613)+N(U613)+N(Y613)+N(AC613))-(N(F613)+N(J613)+N(N613)+N(R613)+N(V613)+N(Z613)+N(AD613))-(G613+K613+O613+S613+W613+AA613+AE613))&lt;0.0001,"OK","ОШИБКА")</f>
        <v/>
      </c>
    </row>
    <row r="614">
      <c r="A614" s="42" t="n">
        <v>46833</v>
      </c>
      <c r="B614" s="37" t="inlineStr">
        <is>
          <t>ВТ</t>
        </is>
      </c>
      <c r="C614" s="11" t="n"/>
      <c r="D614" s="54">
        <f>G613</f>
        <v/>
      </c>
      <c r="E614" s="45" t="n"/>
      <c r="F614" s="45" t="n"/>
      <c r="G614" s="54">
        <f>D614+N(E614)-N(F614)</f>
        <v/>
      </c>
      <c r="H614" s="54">
        <f>K613</f>
        <v/>
      </c>
      <c r="I614" s="45" t="n"/>
      <c r="J614" s="45" t="n"/>
      <c r="K614" s="54">
        <f>H614+N(I614)-N(J614)</f>
        <v/>
      </c>
      <c r="L614" s="54">
        <f>O613</f>
        <v/>
      </c>
      <c r="M614" s="45" t="n"/>
      <c r="N614" s="45" t="n"/>
      <c r="O614" s="54">
        <f>L614+N(M614)-N(N614)</f>
        <v/>
      </c>
      <c r="P614" s="54">
        <f>S613</f>
        <v/>
      </c>
      <c r="Q614" s="45" t="n"/>
      <c r="R614" s="45" t="n"/>
      <c r="S614" s="54">
        <f>P614+N(Q614)-N(R614)</f>
        <v/>
      </c>
      <c r="T614" s="54">
        <f>W613</f>
        <v/>
      </c>
      <c r="U614" s="45" t="n"/>
      <c r="V614" s="45" t="n"/>
      <c r="W614" s="54">
        <f>T614+N(U614)-N(V614)</f>
        <v/>
      </c>
      <c r="X614" s="54">
        <f>AA613</f>
        <v/>
      </c>
      <c r="Y614" s="45" t="n"/>
      <c r="Z614" s="45" t="n"/>
      <c r="AA614" s="54">
        <f>X614+N(Y614)-N(Z614)</f>
        <v/>
      </c>
      <c r="AB614" s="54">
        <f>AE613</f>
        <v/>
      </c>
      <c r="AC614" s="45" t="n"/>
      <c r="AD614" s="45" t="n"/>
      <c r="AE614" s="54">
        <f>AB614+N(AC614)-N(AD614)</f>
        <v/>
      </c>
      <c r="AF614" s="20">
        <f>IF(ABS((D614+H614+L614+P614+T614+X614+AB614)+(N(E614)+N(I614)+N(M614)+N(Q614)+N(U614)+N(Y614)+N(AC614))-(N(F614)+N(J614)+N(N614)+N(R614)+N(V614)+N(Z614)+N(AD614))-(G614+K614+O614+S614+W614+AA614+AE614))&lt;0.0001,"OK","ОШИБКА")</f>
        <v/>
      </c>
    </row>
    <row r="615">
      <c r="A615" s="42" t="n">
        <v>46834</v>
      </c>
      <c r="B615" s="37" t="inlineStr">
        <is>
          <t>СР</t>
        </is>
      </c>
      <c r="C615" s="11" t="n"/>
      <c r="D615" s="54">
        <f>G614</f>
        <v/>
      </c>
      <c r="E615" s="45" t="n"/>
      <c r="F615" s="45" t="n"/>
      <c r="G615" s="54">
        <f>D615+N(E615)-N(F615)</f>
        <v/>
      </c>
      <c r="H615" s="54">
        <f>K614</f>
        <v/>
      </c>
      <c r="I615" s="45" t="n"/>
      <c r="J615" s="45" t="n"/>
      <c r="K615" s="54">
        <f>H615+N(I615)-N(J615)</f>
        <v/>
      </c>
      <c r="L615" s="54">
        <f>O614</f>
        <v/>
      </c>
      <c r="M615" s="45" t="n"/>
      <c r="N615" s="45" t="n"/>
      <c r="O615" s="54">
        <f>L615+N(M615)-N(N615)</f>
        <v/>
      </c>
      <c r="P615" s="54">
        <f>S614</f>
        <v/>
      </c>
      <c r="Q615" s="45" t="n"/>
      <c r="R615" s="45" t="n"/>
      <c r="S615" s="54">
        <f>P615+N(Q615)-N(R615)</f>
        <v/>
      </c>
      <c r="T615" s="54">
        <f>W614</f>
        <v/>
      </c>
      <c r="U615" s="45" t="n"/>
      <c r="V615" s="45" t="n"/>
      <c r="W615" s="54">
        <f>T615+N(U615)-N(V615)</f>
        <v/>
      </c>
      <c r="X615" s="54">
        <f>AA614</f>
        <v/>
      </c>
      <c r="Y615" s="45" t="n"/>
      <c r="Z615" s="45" t="n"/>
      <c r="AA615" s="54">
        <f>X615+N(Y615)-N(Z615)</f>
        <v/>
      </c>
      <c r="AB615" s="54">
        <f>AE614</f>
        <v/>
      </c>
      <c r="AC615" s="45" t="n"/>
      <c r="AD615" s="45" t="n"/>
      <c r="AE615" s="54">
        <f>AB615+N(AC615)-N(AD615)</f>
        <v/>
      </c>
      <c r="AF615" s="20">
        <f>IF(ABS((D615+H615+L615+P615+T615+X615+AB615)+(N(E615)+N(I615)+N(M615)+N(Q615)+N(U615)+N(Y615)+N(AC615))-(N(F615)+N(J615)+N(N615)+N(R615)+N(V615)+N(Z615)+N(AD615))-(G615+K615+O615+S615+W615+AA615+AE615))&lt;0.0001,"OK","ОШИБКА")</f>
        <v/>
      </c>
    </row>
    <row r="616">
      <c r="A616" s="42" t="n">
        <v>46835</v>
      </c>
      <c r="B616" s="37" t="inlineStr">
        <is>
          <t>ЧТ</t>
        </is>
      </c>
      <c r="C616" s="11" t="n"/>
      <c r="D616" s="54">
        <f>G615</f>
        <v/>
      </c>
      <c r="E616" s="45" t="n"/>
      <c r="F616" s="45" t="n"/>
      <c r="G616" s="54">
        <f>D616+N(E616)-N(F616)</f>
        <v/>
      </c>
      <c r="H616" s="54">
        <f>K615</f>
        <v/>
      </c>
      <c r="I616" s="45" t="n"/>
      <c r="J616" s="45" t="n"/>
      <c r="K616" s="54">
        <f>H616+N(I616)-N(J616)</f>
        <v/>
      </c>
      <c r="L616" s="54">
        <f>O615</f>
        <v/>
      </c>
      <c r="M616" s="45" t="n"/>
      <c r="N616" s="45" t="n"/>
      <c r="O616" s="54">
        <f>L616+N(M616)-N(N616)</f>
        <v/>
      </c>
      <c r="P616" s="54">
        <f>S615</f>
        <v/>
      </c>
      <c r="Q616" s="45" t="n"/>
      <c r="R616" s="45" t="n"/>
      <c r="S616" s="54">
        <f>P616+N(Q616)-N(R616)</f>
        <v/>
      </c>
      <c r="T616" s="54">
        <f>W615</f>
        <v/>
      </c>
      <c r="U616" s="45" t="n"/>
      <c r="V616" s="45" t="n"/>
      <c r="W616" s="54">
        <f>T616+N(U616)-N(V616)</f>
        <v/>
      </c>
      <c r="X616" s="54">
        <f>AA615</f>
        <v/>
      </c>
      <c r="Y616" s="45" t="n"/>
      <c r="Z616" s="45" t="n"/>
      <c r="AA616" s="54">
        <f>X616+N(Y616)-N(Z616)</f>
        <v/>
      </c>
      <c r="AB616" s="54">
        <f>AE615</f>
        <v/>
      </c>
      <c r="AC616" s="45" t="n"/>
      <c r="AD616" s="45" t="n"/>
      <c r="AE616" s="54">
        <f>AB616+N(AC616)-N(AD616)</f>
        <v/>
      </c>
      <c r="AF616" s="20">
        <f>IF(ABS((D616+H616+L616+P616+T616+X616+AB616)+(N(E616)+N(I616)+N(M616)+N(Q616)+N(U616)+N(Y616)+N(AC616))-(N(F616)+N(J616)+N(N616)+N(R616)+N(V616)+N(Z616)+N(AD616))-(G616+K616+O616+S616+W616+AA616+AE616))&lt;0.0001,"OK","ОШИБКА")</f>
        <v/>
      </c>
    </row>
    <row r="617">
      <c r="A617" s="42" t="n">
        <v>46836</v>
      </c>
      <c r="B617" s="37" t="inlineStr">
        <is>
          <t>ПТ</t>
        </is>
      </c>
      <c r="C617" s="11" t="n"/>
      <c r="D617" s="54">
        <f>G616</f>
        <v/>
      </c>
      <c r="E617" s="45" t="n"/>
      <c r="F617" s="45" t="n"/>
      <c r="G617" s="54">
        <f>D617+N(E617)-N(F617)</f>
        <v/>
      </c>
      <c r="H617" s="54">
        <f>K616</f>
        <v/>
      </c>
      <c r="I617" s="45" t="n"/>
      <c r="J617" s="45" t="n"/>
      <c r="K617" s="54">
        <f>H617+N(I617)-N(J617)</f>
        <v/>
      </c>
      <c r="L617" s="54">
        <f>O616</f>
        <v/>
      </c>
      <c r="M617" s="45" t="n"/>
      <c r="N617" s="45" t="n"/>
      <c r="O617" s="54">
        <f>L617+N(M617)-N(N617)</f>
        <v/>
      </c>
      <c r="P617" s="54">
        <f>S616</f>
        <v/>
      </c>
      <c r="Q617" s="45" t="n"/>
      <c r="R617" s="45" t="n"/>
      <c r="S617" s="54">
        <f>P617+N(Q617)-N(R617)</f>
        <v/>
      </c>
      <c r="T617" s="54">
        <f>W616</f>
        <v/>
      </c>
      <c r="U617" s="45" t="n"/>
      <c r="V617" s="45" t="n"/>
      <c r="W617" s="54">
        <f>T617+N(U617)-N(V617)</f>
        <v/>
      </c>
      <c r="X617" s="54">
        <f>AA616</f>
        <v/>
      </c>
      <c r="Y617" s="45" t="n"/>
      <c r="Z617" s="45" t="n"/>
      <c r="AA617" s="54">
        <f>X617+N(Y617)-N(Z617)</f>
        <v/>
      </c>
      <c r="AB617" s="54">
        <f>AE616</f>
        <v/>
      </c>
      <c r="AC617" s="45" t="n"/>
      <c r="AD617" s="45" t="n"/>
      <c r="AE617" s="54">
        <f>AB617+N(AC617)-N(AD617)</f>
        <v/>
      </c>
      <c r="AF617" s="20">
        <f>IF(ABS((D617+H617+L617+P617+T617+X617+AB617)+(N(E617)+N(I617)+N(M617)+N(Q617)+N(U617)+N(Y617)+N(AC617))-(N(F617)+N(J617)+N(N617)+N(R617)+N(V617)+N(Z617)+N(AD617))-(G617+K617+O617+S617+W617+AA617+AE617))&lt;0.0001,"OK","ОШИБКА")</f>
        <v/>
      </c>
    </row>
    <row r="618">
      <c r="A618" s="42" t="n">
        <v>46837</v>
      </c>
      <c r="B618" s="37" t="inlineStr">
        <is>
          <t>СБ</t>
        </is>
      </c>
      <c r="C618" s="11" t="n"/>
      <c r="D618" s="54">
        <f>G617</f>
        <v/>
      </c>
      <c r="E618" s="45" t="n"/>
      <c r="F618" s="45" t="n"/>
      <c r="G618" s="54">
        <f>D618+N(E618)-N(F618)</f>
        <v/>
      </c>
      <c r="H618" s="54">
        <f>K617</f>
        <v/>
      </c>
      <c r="I618" s="45" t="n"/>
      <c r="J618" s="45" t="n"/>
      <c r="K618" s="54">
        <f>H618+N(I618)-N(J618)</f>
        <v/>
      </c>
      <c r="L618" s="54">
        <f>O617</f>
        <v/>
      </c>
      <c r="M618" s="45" t="n"/>
      <c r="N618" s="45" t="n"/>
      <c r="O618" s="54">
        <f>L618+N(M618)-N(N618)</f>
        <v/>
      </c>
      <c r="P618" s="54">
        <f>S617</f>
        <v/>
      </c>
      <c r="Q618" s="45" t="n"/>
      <c r="R618" s="45" t="n"/>
      <c r="S618" s="54">
        <f>P618+N(Q618)-N(R618)</f>
        <v/>
      </c>
      <c r="T618" s="54">
        <f>W617</f>
        <v/>
      </c>
      <c r="U618" s="45" t="n"/>
      <c r="V618" s="45" t="n"/>
      <c r="W618" s="54">
        <f>T618+N(U618)-N(V618)</f>
        <v/>
      </c>
      <c r="X618" s="54">
        <f>AA617</f>
        <v/>
      </c>
      <c r="Y618" s="45" t="n"/>
      <c r="Z618" s="45" t="n"/>
      <c r="AA618" s="54">
        <f>X618+N(Y618)-N(Z618)</f>
        <v/>
      </c>
      <c r="AB618" s="54">
        <f>AE617</f>
        <v/>
      </c>
      <c r="AC618" s="45" t="n"/>
      <c r="AD618" s="45" t="n"/>
      <c r="AE618" s="54">
        <f>AB618+N(AC618)-N(AD618)</f>
        <v/>
      </c>
      <c r="AF618" s="20">
        <f>IF(ABS((D618+H618+L618+P618+T618+X618+AB618)+(N(E618)+N(I618)+N(M618)+N(Q618)+N(U618)+N(Y618)+N(AC618))-(N(F618)+N(J618)+N(N618)+N(R618)+N(V618)+N(Z618)+N(AD618))-(G618+K618+O618+S618+W618+AA618+AE618))&lt;0.0001,"OK","ОШИБКА")</f>
        <v/>
      </c>
    </row>
    <row r="619">
      <c r="A619" s="42" t="n">
        <v>46838</v>
      </c>
      <c r="B619" s="37" t="inlineStr">
        <is>
          <t>ВС</t>
        </is>
      </c>
      <c r="C619" s="11" t="n"/>
      <c r="D619" s="54">
        <f>G618</f>
        <v/>
      </c>
      <c r="E619" s="45" t="n"/>
      <c r="F619" s="45" t="n"/>
      <c r="G619" s="54">
        <f>D619+N(E619)-N(F619)</f>
        <v/>
      </c>
      <c r="H619" s="54">
        <f>K618</f>
        <v/>
      </c>
      <c r="I619" s="45" t="n"/>
      <c r="J619" s="45" t="n"/>
      <c r="K619" s="54">
        <f>H619+N(I619)-N(J619)</f>
        <v/>
      </c>
      <c r="L619" s="54">
        <f>O618</f>
        <v/>
      </c>
      <c r="M619" s="45" t="n"/>
      <c r="N619" s="45" t="n"/>
      <c r="O619" s="54">
        <f>L619+N(M619)-N(N619)</f>
        <v/>
      </c>
      <c r="P619" s="54">
        <f>S618</f>
        <v/>
      </c>
      <c r="Q619" s="45" t="n"/>
      <c r="R619" s="45" t="n"/>
      <c r="S619" s="54">
        <f>P619+N(Q619)-N(R619)</f>
        <v/>
      </c>
      <c r="T619" s="54">
        <f>W618</f>
        <v/>
      </c>
      <c r="U619" s="45" t="n"/>
      <c r="V619" s="45" t="n"/>
      <c r="W619" s="54">
        <f>T619+N(U619)-N(V619)</f>
        <v/>
      </c>
      <c r="X619" s="54">
        <f>AA618</f>
        <v/>
      </c>
      <c r="Y619" s="45" t="n"/>
      <c r="Z619" s="45" t="n"/>
      <c r="AA619" s="54">
        <f>X619+N(Y619)-N(Z619)</f>
        <v/>
      </c>
      <c r="AB619" s="54">
        <f>AE618</f>
        <v/>
      </c>
      <c r="AC619" s="45" t="n"/>
      <c r="AD619" s="45" t="n"/>
      <c r="AE619" s="54">
        <f>AB619+N(AC619)-N(AD619)</f>
        <v/>
      </c>
      <c r="AF619" s="20">
        <f>IF(ABS((D619+H619+L619+P619+T619+X619+AB619)+(N(E619)+N(I619)+N(M619)+N(Q619)+N(U619)+N(Y619)+N(AC619))-(N(F619)+N(J619)+N(N619)+N(R619)+N(V619)+N(Z619)+N(AD619))-(G619+K619+O619+S619+W619+AA619+AE619))&lt;0.0001,"OK","ОШИБКА")</f>
        <v/>
      </c>
    </row>
    <row r="620">
      <c r="A620" s="42" t="n">
        <v>46839</v>
      </c>
      <c r="B620" s="37" t="inlineStr">
        <is>
          <t>ПН</t>
        </is>
      </c>
      <c r="C620" s="11" t="n"/>
      <c r="D620" s="54">
        <f>G619</f>
        <v/>
      </c>
      <c r="E620" s="45" t="n"/>
      <c r="F620" s="45" t="n"/>
      <c r="G620" s="54">
        <f>D620+N(E620)-N(F620)</f>
        <v/>
      </c>
      <c r="H620" s="54">
        <f>K619</f>
        <v/>
      </c>
      <c r="I620" s="45" t="n"/>
      <c r="J620" s="45" t="n"/>
      <c r="K620" s="54">
        <f>H620+N(I620)-N(J620)</f>
        <v/>
      </c>
      <c r="L620" s="54">
        <f>O619</f>
        <v/>
      </c>
      <c r="M620" s="45" t="n"/>
      <c r="N620" s="45" t="n"/>
      <c r="O620" s="54">
        <f>L620+N(M620)-N(N620)</f>
        <v/>
      </c>
      <c r="P620" s="54">
        <f>S619</f>
        <v/>
      </c>
      <c r="Q620" s="45" t="n"/>
      <c r="R620" s="45" t="n"/>
      <c r="S620" s="54">
        <f>P620+N(Q620)-N(R620)</f>
        <v/>
      </c>
      <c r="T620" s="54">
        <f>W619</f>
        <v/>
      </c>
      <c r="U620" s="45" t="n"/>
      <c r="V620" s="45" t="n"/>
      <c r="W620" s="54">
        <f>T620+N(U620)-N(V620)</f>
        <v/>
      </c>
      <c r="X620" s="54">
        <f>AA619</f>
        <v/>
      </c>
      <c r="Y620" s="45" t="n"/>
      <c r="Z620" s="45" t="n"/>
      <c r="AA620" s="54">
        <f>X620+N(Y620)-N(Z620)</f>
        <v/>
      </c>
      <c r="AB620" s="54">
        <f>AE619</f>
        <v/>
      </c>
      <c r="AC620" s="45" t="n"/>
      <c r="AD620" s="45" t="n"/>
      <c r="AE620" s="54">
        <f>AB620+N(AC620)-N(AD620)</f>
        <v/>
      </c>
      <c r="AF620" s="20">
        <f>IF(ABS((D620+H620+L620+P620+T620+X620+AB620)+(N(E620)+N(I620)+N(M620)+N(Q620)+N(U620)+N(Y620)+N(AC620))-(N(F620)+N(J620)+N(N620)+N(R620)+N(V620)+N(Z620)+N(AD620))-(G620+K620+O620+S620+W620+AA620+AE620))&lt;0.0001,"OK","ОШИБКА")</f>
        <v/>
      </c>
    </row>
    <row r="621">
      <c r="A621" s="42" t="n">
        <v>46840</v>
      </c>
      <c r="B621" s="37" t="inlineStr">
        <is>
          <t>ВТ</t>
        </is>
      </c>
      <c r="C621" s="11" t="n"/>
      <c r="D621" s="54">
        <f>G620</f>
        <v/>
      </c>
      <c r="E621" s="45" t="n"/>
      <c r="F621" s="45" t="n"/>
      <c r="G621" s="54">
        <f>D621+N(E621)-N(F621)</f>
        <v/>
      </c>
      <c r="H621" s="54">
        <f>K620</f>
        <v/>
      </c>
      <c r="I621" s="45" t="n"/>
      <c r="J621" s="45" t="n"/>
      <c r="K621" s="54">
        <f>H621+N(I621)-N(J621)</f>
        <v/>
      </c>
      <c r="L621" s="54">
        <f>O620</f>
        <v/>
      </c>
      <c r="M621" s="45" t="n"/>
      <c r="N621" s="45" t="n"/>
      <c r="O621" s="54">
        <f>L621+N(M621)-N(N621)</f>
        <v/>
      </c>
      <c r="P621" s="54">
        <f>S620</f>
        <v/>
      </c>
      <c r="Q621" s="45" t="n"/>
      <c r="R621" s="45" t="n"/>
      <c r="S621" s="54">
        <f>P621+N(Q621)-N(R621)</f>
        <v/>
      </c>
      <c r="T621" s="54">
        <f>W620</f>
        <v/>
      </c>
      <c r="U621" s="45" t="n"/>
      <c r="V621" s="45" t="n"/>
      <c r="W621" s="54">
        <f>T621+N(U621)-N(V621)</f>
        <v/>
      </c>
      <c r="X621" s="54">
        <f>AA620</f>
        <v/>
      </c>
      <c r="Y621" s="45" t="n"/>
      <c r="Z621" s="45" t="n"/>
      <c r="AA621" s="54">
        <f>X621+N(Y621)-N(Z621)</f>
        <v/>
      </c>
      <c r="AB621" s="54">
        <f>AE620</f>
        <v/>
      </c>
      <c r="AC621" s="45" t="n"/>
      <c r="AD621" s="45" t="n"/>
      <c r="AE621" s="54">
        <f>AB621+N(AC621)-N(AD621)</f>
        <v/>
      </c>
      <c r="AF621" s="20">
        <f>IF(ABS((D621+H621+L621+P621+T621+X621+AB621)+(N(E621)+N(I621)+N(M621)+N(Q621)+N(U621)+N(Y621)+N(AC621))-(N(F621)+N(J621)+N(N621)+N(R621)+N(V621)+N(Z621)+N(AD621))-(G621+K621+O621+S621+W621+AA621+AE621))&lt;0.0001,"OK","ОШИБКА")</f>
        <v/>
      </c>
    </row>
    <row r="622">
      <c r="A622" s="42" t="n">
        <v>46841</v>
      </c>
      <c r="B622" s="37" t="inlineStr">
        <is>
          <t>СР</t>
        </is>
      </c>
      <c r="C622" s="11" t="n"/>
      <c r="D622" s="54">
        <f>G621</f>
        <v/>
      </c>
      <c r="E622" s="45" t="n"/>
      <c r="F622" s="45" t="n"/>
      <c r="G622" s="54">
        <f>D622+N(E622)-N(F622)</f>
        <v/>
      </c>
      <c r="H622" s="54">
        <f>K621</f>
        <v/>
      </c>
      <c r="I622" s="45" t="n"/>
      <c r="J622" s="45" t="n"/>
      <c r="K622" s="54">
        <f>H622+N(I622)-N(J622)</f>
        <v/>
      </c>
      <c r="L622" s="54">
        <f>O621</f>
        <v/>
      </c>
      <c r="M622" s="45" t="n"/>
      <c r="N622" s="45" t="n"/>
      <c r="O622" s="54">
        <f>L622+N(M622)-N(N622)</f>
        <v/>
      </c>
      <c r="P622" s="54">
        <f>S621</f>
        <v/>
      </c>
      <c r="Q622" s="45" t="n"/>
      <c r="R622" s="45" t="n"/>
      <c r="S622" s="54">
        <f>P622+N(Q622)-N(R622)</f>
        <v/>
      </c>
      <c r="T622" s="54">
        <f>W621</f>
        <v/>
      </c>
      <c r="U622" s="45" t="n"/>
      <c r="V622" s="45" t="n"/>
      <c r="W622" s="54">
        <f>T622+N(U622)-N(V622)</f>
        <v/>
      </c>
      <c r="X622" s="54">
        <f>AA621</f>
        <v/>
      </c>
      <c r="Y622" s="45" t="n"/>
      <c r="Z622" s="45" t="n"/>
      <c r="AA622" s="54">
        <f>X622+N(Y622)-N(Z622)</f>
        <v/>
      </c>
      <c r="AB622" s="54">
        <f>AE621</f>
        <v/>
      </c>
      <c r="AC622" s="45" t="n"/>
      <c r="AD622" s="45" t="n"/>
      <c r="AE622" s="54">
        <f>AB622+N(AC622)-N(AD622)</f>
        <v/>
      </c>
      <c r="AF622" s="20">
        <f>IF(ABS((D622+H622+L622+P622+T622+X622+AB622)+(N(E622)+N(I622)+N(M622)+N(Q622)+N(U622)+N(Y622)+N(AC622))-(N(F622)+N(J622)+N(N622)+N(R622)+N(V622)+N(Z622)+N(AD622))-(G622+K622+O622+S622+W622+AA622+AE622))&lt;0.0001,"OK","ОШИБКА")</f>
        <v/>
      </c>
    </row>
    <row r="623">
      <c r="A623" s="42" t="n">
        <v>46842</v>
      </c>
      <c r="B623" s="37" t="inlineStr">
        <is>
          <t>ЧТ</t>
        </is>
      </c>
      <c r="C623" s="11" t="n"/>
      <c r="D623" s="54">
        <f>G622</f>
        <v/>
      </c>
      <c r="E623" s="45" t="n"/>
      <c r="F623" s="45" t="n"/>
      <c r="G623" s="54">
        <f>D623+N(E623)-N(F623)</f>
        <v/>
      </c>
      <c r="H623" s="54">
        <f>K622</f>
        <v/>
      </c>
      <c r="I623" s="45" t="n"/>
      <c r="J623" s="45" t="n"/>
      <c r="K623" s="54">
        <f>H623+N(I623)-N(J623)</f>
        <v/>
      </c>
      <c r="L623" s="54">
        <f>O622</f>
        <v/>
      </c>
      <c r="M623" s="45" t="n"/>
      <c r="N623" s="45" t="n"/>
      <c r="O623" s="54">
        <f>L623+N(M623)-N(N623)</f>
        <v/>
      </c>
      <c r="P623" s="54">
        <f>S622</f>
        <v/>
      </c>
      <c r="Q623" s="45" t="n"/>
      <c r="R623" s="45" t="n"/>
      <c r="S623" s="54">
        <f>P623+N(Q623)-N(R623)</f>
        <v/>
      </c>
      <c r="T623" s="54">
        <f>W622</f>
        <v/>
      </c>
      <c r="U623" s="45" t="n"/>
      <c r="V623" s="45" t="n"/>
      <c r="W623" s="54">
        <f>T623+N(U623)-N(V623)</f>
        <v/>
      </c>
      <c r="X623" s="54">
        <f>AA622</f>
        <v/>
      </c>
      <c r="Y623" s="45" t="n"/>
      <c r="Z623" s="45" t="n"/>
      <c r="AA623" s="54">
        <f>X623+N(Y623)-N(Z623)</f>
        <v/>
      </c>
      <c r="AB623" s="54">
        <f>AE622</f>
        <v/>
      </c>
      <c r="AC623" s="45" t="n"/>
      <c r="AD623" s="45" t="n"/>
      <c r="AE623" s="54">
        <f>AB623+N(AC623)-N(AD623)</f>
        <v/>
      </c>
      <c r="AF623" s="20">
        <f>IF(ABS((D623+H623+L623+P623+T623+X623+AB623)+(N(E623)+N(I623)+N(M623)+N(Q623)+N(U623)+N(Y623)+N(AC623))-(N(F623)+N(J623)+N(N623)+N(R623)+N(V623)+N(Z623)+N(AD623))-(G623+K623+O623+S623+W623+AA623+AE623))&lt;0.0001,"OK","ОШИБКА")</f>
        <v/>
      </c>
    </row>
    <row r="624">
      <c r="A624" s="42" t="n">
        <v>46843</v>
      </c>
      <c r="B624" s="37" t="inlineStr">
        <is>
          <t>ПТ</t>
        </is>
      </c>
      <c r="C624" s="11" t="n"/>
      <c r="D624" s="54">
        <f>G623</f>
        <v/>
      </c>
      <c r="E624" s="45" t="n"/>
      <c r="F624" s="45" t="n"/>
      <c r="G624" s="54">
        <f>D624+N(E624)-N(F624)</f>
        <v/>
      </c>
      <c r="H624" s="54">
        <f>K623</f>
        <v/>
      </c>
      <c r="I624" s="45" t="n"/>
      <c r="J624" s="45" t="n"/>
      <c r="K624" s="54">
        <f>H624+N(I624)-N(J624)</f>
        <v/>
      </c>
      <c r="L624" s="54">
        <f>O623</f>
        <v/>
      </c>
      <c r="M624" s="45" t="n"/>
      <c r="N624" s="45" t="n"/>
      <c r="O624" s="54">
        <f>L624+N(M624)-N(N624)</f>
        <v/>
      </c>
      <c r="P624" s="54">
        <f>S623</f>
        <v/>
      </c>
      <c r="Q624" s="45" t="n"/>
      <c r="R624" s="45" t="n"/>
      <c r="S624" s="54">
        <f>P624+N(Q624)-N(R624)</f>
        <v/>
      </c>
      <c r="T624" s="54">
        <f>W623</f>
        <v/>
      </c>
      <c r="U624" s="45" t="n"/>
      <c r="V624" s="45" t="n"/>
      <c r="W624" s="54">
        <f>T624+N(U624)-N(V624)</f>
        <v/>
      </c>
      <c r="X624" s="54">
        <f>AA623</f>
        <v/>
      </c>
      <c r="Y624" s="45" t="n"/>
      <c r="Z624" s="45" t="n"/>
      <c r="AA624" s="54">
        <f>X624+N(Y624)-N(Z624)</f>
        <v/>
      </c>
      <c r="AB624" s="54">
        <f>AE623</f>
        <v/>
      </c>
      <c r="AC624" s="45" t="n"/>
      <c r="AD624" s="45" t="n"/>
      <c r="AE624" s="54">
        <f>AB624+N(AC624)-N(AD624)</f>
        <v/>
      </c>
      <c r="AF624" s="20">
        <f>IF(ABS((D624+H624+L624+P624+T624+X624+AB624)+(N(E624)+N(I624)+N(M624)+N(Q624)+N(U624)+N(Y624)+N(AC624))-(N(F624)+N(J624)+N(N624)+N(R624)+N(V624)+N(Z624)+N(AD624))-(G624+K624+O624+S624+W624+AA624+AE624))&lt;0.0001,"OK","ОШИБКА")</f>
        <v/>
      </c>
    </row>
    <row r="625">
      <c r="A625" s="42" t="n">
        <v>46844</v>
      </c>
      <c r="B625" s="37" t="inlineStr">
        <is>
          <t>СБ</t>
        </is>
      </c>
      <c r="C625" s="11" t="n"/>
      <c r="D625" s="54">
        <f>G624</f>
        <v/>
      </c>
      <c r="E625" s="45" t="n"/>
      <c r="F625" s="45" t="n"/>
      <c r="G625" s="54">
        <f>D625+N(E625)-N(F625)</f>
        <v/>
      </c>
      <c r="H625" s="54">
        <f>K624</f>
        <v/>
      </c>
      <c r="I625" s="45" t="n"/>
      <c r="J625" s="45" t="n"/>
      <c r="K625" s="54">
        <f>H625+N(I625)-N(J625)</f>
        <v/>
      </c>
      <c r="L625" s="54">
        <f>O624</f>
        <v/>
      </c>
      <c r="M625" s="45" t="n"/>
      <c r="N625" s="45" t="n"/>
      <c r="O625" s="54">
        <f>L625+N(M625)-N(N625)</f>
        <v/>
      </c>
      <c r="P625" s="54">
        <f>S624</f>
        <v/>
      </c>
      <c r="Q625" s="45" t="n"/>
      <c r="R625" s="45" t="n"/>
      <c r="S625" s="54">
        <f>P625+N(Q625)-N(R625)</f>
        <v/>
      </c>
      <c r="T625" s="54">
        <f>W624</f>
        <v/>
      </c>
      <c r="U625" s="45" t="n"/>
      <c r="V625" s="45" t="n"/>
      <c r="W625" s="54">
        <f>T625+N(U625)-N(V625)</f>
        <v/>
      </c>
      <c r="X625" s="54">
        <f>AA624</f>
        <v/>
      </c>
      <c r="Y625" s="45" t="n"/>
      <c r="Z625" s="45" t="n"/>
      <c r="AA625" s="54">
        <f>X625+N(Y625)-N(Z625)</f>
        <v/>
      </c>
      <c r="AB625" s="54">
        <f>AE624</f>
        <v/>
      </c>
      <c r="AC625" s="45" t="n"/>
      <c r="AD625" s="45" t="n"/>
      <c r="AE625" s="54">
        <f>AB625+N(AC625)-N(AD625)</f>
        <v/>
      </c>
      <c r="AF625" s="20">
        <f>IF(ABS((D625+H625+L625+P625+T625+X625+AB625)+(N(E625)+N(I625)+N(M625)+N(Q625)+N(U625)+N(Y625)+N(AC625))-(N(F625)+N(J625)+N(N625)+N(R625)+N(V625)+N(Z625)+N(AD625))-(G625+K625+O625+S625+W625+AA625+AE625))&lt;0.0001,"OK","ОШИБКА")</f>
        <v/>
      </c>
    </row>
    <row r="626">
      <c r="A626" s="42" t="n">
        <v>46845</v>
      </c>
      <c r="B626" s="37" t="inlineStr">
        <is>
          <t>ВС</t>
        </is>
      </c>
      <c r="C626" s="11" t="n"/>
      <c r="D626" s="54">
        <f>G625</f>
        <v/>
      </c>
      <c r="E626" s="45" t="n"/>
      <c r="F626" s="45" t="n"/>
      <c r="G626" s="54">
        <f>D626+N(E626)-N(F626)</f>
        <v/>
      </c>
      <c r="H626" s="54">
        <f>K625</f>
        <v/>
      </c>
      <c r="I626" s="45" t="n"/>
      <c r="J626" s="45" t="n"/>
      <c r="K626" s="54">
        <f>H626+N(I626)-N(J626)</f>
        <v/>
      </c>
      <c r="L626" s="54">
        <f>O625</f>
        <v/>
      </c>
      <c r="M626" s="45" t="n"/>
      <c r="N626" s="45" t="n"/>
      <c r="O626" s="54">
        <f>L626+N(M626)-N(N626)</f>
        <v/>
      </c>
      <c r="P626" s="54">
        <f>S625</f>
        <v/>
      </c>
      <c r="Q626" s="45" t="n"/>
      <c r="R626" s="45" t="n"/>
      <c r="S626" s="54">
        <f>P626+N(Q626)-N(R626)</f>
        <v/>
      </c>
      <c r="T626" s="54">
        <f>W625</f>
        <v/>
      </c>
      <c r="U626" s="45" t="n"/>
      <c r="V626" s="45" t="n"/>
      <c r="W626" s="54">
        <f>T626+N(U626)-N(V626)</f>
        <v/>
      </c>
      <c r="X626" s="54">
        <f>AA625</f>
        <v/>
      </c>
      <c r="Y626" s="45" t="n"/>
      <c r="Z626" s="45" t="n"/>
      <c r="AA626" s="54">
        <f>X626+N(Y626)-N(Z626)</f>
        <v/>
      </c>
      <c r="AB626" s="54">
        <f>AE625</f>
        <v/>
      </c>
      <c r="AC626" s="45" t="n"/>
      <c r="AD626" s="45" t="n"/>
      <c r="AE626" s="54">
        <f>AB626+N(AC626)-N(AD626)</f>
        <v/>
      </c>
      <c r="AF626" s="20">
        <f>IF(ABS((D626+H626+L626+P626+T626+X626+AB626)+(N(E626)+N(I626)+N(M626)+N(Q626)+N(U626)+N(Y626)+N(AC626))-(N(F626)+N(J626)+N(N626)+N(R626)+N(V626)+N(Z626)+N(AD626))-(G626+K626+O626+S626+W626+AA626+AE626))&lt;0.0001,"OK","ОШИБКА")</f>
        <v/>
      </c>
    </row>
    <row r="627">
      <c r="A627" s="42" t="n">
        <v>46846</v>
      </c>
      <c r="B627" s="37" t="inlineStr">
        <is>
          <t>ПН</t>
        </is>
      </c>
      <c r="C627" s="11" t="n"/>
      <c r="D627" s="54">
        <f>G626</f>
        <v/>
      </c>
      <c r="E627" s="45" t="n"/>
      <c r="F627" s="45" t="n"/>
      <c r="G627" s="54">
        <f>D627+N(E627)-N(F627)</f>
        <v/>
      </c>
      <c r="H627" s="54">
        <f>K626</f>
        <v/>
      </c>
      <c r="I627" s="45" t="n"/>
      <c r="J627" s="45" t="n"/>
      <c r="K627" s="54">
        <f>H627+N(I627)-N(J627)</f>
        <v/>
      </c>
      <c r="L627" s="54">
        <f>O626</f>
        <v/>
      </c>
      <c r="M627" s="45" t="n"/>
      <c r="N627" s="45" t="n"/>
      <c r="O627" s="54">
        <f>L627+N(M627)-N(N627)</f>
        <v/>
      </c>
      <c r="P627" s="54">
        <f>S626</f>
        <v/>
      </c>
      <c r="Q627" s="45" t="n"/>
      <c r="R627" s="45" t="n"/>
      <c r="S627" s="54">
        <f>P627+N(Q627)-N(R627)</f>
        <v/>
      </c>
      <c r="T627" s="54">
        <f>W626</f>
        <v/>
      </c>
      <c r="U627" s="45" t="n"/>
      <c r="V627" s="45" t="n"/>
      <c r="W627" s="54">
        <f>T627+N(U627)-N(V627)</f>
        <v/>
      </c>
      <c r="X627" s="54">
        <f>AA626</f>
        <v/>
      </c>
      <c r="Y627" s="45" t="n"/>
      <c r="Z627" s="45" t="n"/>
      <c r="AA627" s="54">
        <f>X627+N(Y627)-N(Z627)</f>
        <v/>
      </c>
      <c r="AB627" s="54">
        <f>AE626</f>
        <v/>
      </c>
      <c r="AC627" s="45" t="n"/>
      <c r="AD627" s="45" t="n"/>
      <c r="AE627" s="54">
        <f>AB627+N(AC627)-N(AD627)</f>
        <v/>
      </c>
      <c r="AF627" s="20">
        <f>IF(ABS((D627+H627+L627+P627+T627+X627+AB627)+(N(E627)+N(I627)+N(M627)+N(Q627)+N(U627)+N(Y627)+N(AC627))-(N(F627)+N(J627)+N(N627)+N(R627)+N(V627)+N(Z627)+N(AD627))-(G627+K627+O627+S627+W627+AA627+AE627))&lt;0.0001,"OK","ОШИБКА")</f>
        <v/>
      </c>
    </row>
    <row r="628">
      <c r="A628" s="42" t="n">
        <v>46847</v>
      </c>
      <c r="B628" s="37" t="inlineStr">
        <is>
          <t>ВТ</t>
        </is>
      </c>
      <c r="C628" s="11" t="n"/>
      <c r="D628" s="54">
        <f>G627</f>
        <v/>
      </c>
      <c r="E628" s="45" t="n"/>
      <c r="F628" s="45" t="n"/>
      <c r="G628" s="54">
        <f>D628+N(E628)-N(F628)</f>
        <v/>
      </c>
      <c r="H628" s="54">
        <f>K627</f>
        <v/>
      </c>
      <c r="I628" s="45" t="n"/>
      <c r="J628" s="45" t="n"/>
      <c r="K628" s="54">
        <f>H628+N(I628)-N(J628)</f>
        <v/>
      </c>
      <c r="L628" s="54">
        <f>O627</f>
        <v/>
      </c>
      <c r="M628" s="45" t="n"/>
      <c r="N628" s="45" t="n"/>
      <c r="O628" s="54">
        <f>L628+N(M628)-N(N628)</f>
        <v/>
      </c>
      <c r="P628" s="54">
        <f>S627</f>
        <v/>
      </c>
      <c r="Q628" s="45" t="n"/>
      <c r="R628" s="45" t="n"/>
      <c r="S628" s="54">
        <f>P628+N(Q628)-N(R628)</f>
        <v/>
      </c>
      <c r="T628" s="54">
        <f>W627</f>
        <v/>
      </c>
      <c r="U628" s="45" t="n"/>
      <c r="V628" s="45" t="n"/>
      <c r="W628" s="54">
        <f>T628+N(U628)-N(V628)</f>
        <v/>
      </c>
      <c r="X628" s="54">
        <f>AA627</f>
        <v/>
      </c>
      <c r="Y628" s="45" t="n"/>
      <c r="Z628" s="45" t="n"/>
      <c r="AA628" s="54">
        <f>X628+N(Y628)-N(Z628)</f>
        <v/>
      </c>
      <c r="AB628" s="54">
        <f>AE627</f>
        <v/>
      </c>
      <c r="AC628" s="45" t="n"/>
      <c r="AD628" s="45" t="n"/>
      <c r="AE628" s="54">
        <f>AB628+N(AC628)-N(AD628)</f>
        <v/>
      </c>
      <c r="AF628" s="20">
        <f>IF(ABS((D628+H628+L628+P628+T628+X628+AB628)+(N(E628)+N(I628)+N(M628)+N(Q628)+N(U628)+N(Y628)+N(AC628))-(N(F628)+N(J628)+N(N628)+N(R628)+N(V628)+N(Z628)+N(AD628))-(G628+K628+O628+S628+W628+AA628+AE628))&lt;0.0001,"OK","ОШИБКА")</f>
        <v/>
      </c>
    </row>
    <row r="629">
      <c r="A629" s="42" t="n">
        <v>46848</v>
      </c>
      <c r="B629" s="37" t="inlineStr">
        <is>
          <t>СР</t>
        </is>
      </c>
      <c r="C629" s="11" t="n"/>
      <c r="D629" s="54">
        <f>G628</f>
        <v/>
      </c>
      <c r="E629" s="45" t="n"/>
      <c r="F629" s="45" t="n"/>
      <c r="G629" s="54">
        <f>D629+N(E629)-N(F629)</f>
        <v/>
      </c>
      <c r="H629" s="54">
        <f>K628</f>
        <v/>
      </c>
      <c r="I629" s="45" t="n"/>
      <c r="J629" s="45" t="n"/>
      <c r="K629" s="54">
        <f>H629+N(I629)-N(J629)</f>
        <v/>
      </c>
      <c r="L629" s="54">
        <f>O628</f>
        <v/>
      </c>
      <c r="M629" s="45" t="n"/>
      <c r="N629" s="45" t="n"/>
      <c r="O629" s="54">
        <f>L629+N(M629)-N(N629)</f>
        <v/>
      </c>
      <c r="P629" s="54">
        <f>S628</f>
        <v/>
      </c>
      <c r="Q629" s="45" t="n"/>
      <c r="R629" s="45" t="n"/>
      <c r="S629" s="54">
        <f>P629+N(Q629)-N(R629)</f>
        <v/>
      </c>
      <c r="T629" s="54">
        <f>W628</f>
        <v/>
      </c>
      <c r="U629" s="45" t="n"/>
      <c r="V629" s="45" t="n"/>
      <c r="W629" s="54">
        <f>T629+N(U629)-N(V629)</f>
        <v/>
      </c>
      <c r="X629" s="54">
        <f>AA628</f>
        <v/>
      </c>
      <c r="Y629" s="45" t="n"/>
      <c r="Z629" s="45" t="n"/>
      <c r="AA629" s="54">
        <f>X629+N(Y629)-N(Z629)</f>
        <v/>
      </c>
      <c r="AB629" s="54">
        <f>AE628</f>
        <v/>
      </c>
      <c r="AC629" s="45" t="n"/>
      <c r="AD629" s="45" t="n"/>
      <c r="AE629" s="54">
        <f>AB629+N(AC629)-N(AD629)</f>
        <v/>
      </c>
      <c r="AF629" s="20">
        <f>IF(ABS((D629+H629+L629+P629+T629+X629+AB629)+(N(E629)+N(I629)+N(M629)+N(Q629)+N(U629)+N(Y629)+N(AC629))-(N(F629)+N(J629)+N(N629)+N(R629)+N(V629)+N(Z629)+N(AD629))-(G629+K629+O629+S629+W629+AA629+AE629))&lt;0.0001,"OK","ОШИБКА")</f>
        <v/>
      </c>
    </row>
    <row r="630">
      <c r="A630" s="42" t="n">
        <v>46849</v>
      </c>
      <c r="B630" s="37" t="inlineStr">
        <is>
          <t>ЧТ</t>
        </is>
      </c>
      <c r="C630" s="11" t="n"/>
      <c r="D630" s="54">
        <f>G629</f>
        <v/>
      </c>
      <c r="E630" s="45" t="n"/>
      <c r="F630" s="45" t="n"/>
      <c r="G630" s="54">
        <f>D630+N(E630)-N(F630)</f>
        <v/>
      </c>
      <c r="H630" s="54">
        <f>K629</f>
        <v/>
      </c>
      <c r="I630" s="45" t="n"/>
      <c r="J630" s="45" t="n"/>
      <c r="K630" s="54">
        <f>H630+N(I630)-N(J630)</f>
        <v/>
      </c>
      <c r="L630" s="54">
        <f>O629</f>
        <v/>
      </c>
      <c r="M630" s="45" t="n"/>
      <c r="N630" s="45" t="n"/>
      <c r="O630" s="54">
        <f>L630+N(M630)-N(N630)</f>
        <v/>
      </c>
      <c r="P630" s="54">
        <f>S629</f>
        <v/>
      </c>
      <c r="Q630" s="45" t="n"/>
      <c r="R630" s="45" t="n"/>
      <c r="S630" s="54">
        <f>P630+N(Q630)-N(R630)</f>
        <v/>
      </c>
      <c r="T630" s="54">
        <f>W629</f>
        <v/>
      </c>
      <c r="U630" s="45" t="n"/>
      <c r="V630" s="45" t="n"/>
      <c r="W630" s="54">
        <f>T630+N(U630)-N(V630)</f>
        <v/>
      </c>
      <c r="X630" s="54">
        <f>AA629</f>
        <v/>
      </c>
      <c r="Y630" s="45" t="n"/>
      <c r="Z630" s="45" t="n"/>
      <c r="AA630" s="54">
        <f>X630+N(Y630)-N(Z630)</f>
        <v/>
      </c>
      <c r="AB630" s="54">
        <f>AE629</f>
        <v/>
      </c>
      <c r="AC630" s="45" t="n"/>
      <c r="AD630" s="45" t="n"/>
      <c r="AE630" s="54">
        <f>AB630+N(AC630)-N(AD630)</f>
        <v/>
      </c>
      <c r="AF630" s="20">
        <f>IF(ABS((D630+H630+L630+P630+T630+X630+AB630)+(N(E630)+N(I630)+N(M630)+N(Q630)+N(U630)+N(Y630)+N(AC630))-(N(F630)+N(J630)+N(N630)+N(R630)+N(V630)+N(Z630)+N(AD630))-(G630+K630+O630+S630+W630+AA630+AE630))&lt;0.0001,"OK","ОШИБКА")</f>
        <v/>
      </c>
    </row>
    <row r="631">
      <c r="A631" s="42" t="n">
        <v>46850</v>
      </c>
      <c r="B631" s="37" t="inlineStr">
        <is>
          <t>ПТ</t>
        </is>
      </c>
      <c r="C631" s="11" t="n"/>
      <c r="D631" s="54">
        <f>G630</f>
        <v/>
      </c>
      <c r="E631" s="45" t="n"/>
      <c r="F631" s="45" t="n"/>
      <c r="G631" s="54">
        <f>D631+N(E631)-N(F631)</f>
        <v/>
      </c>
      <c r="H631" s="54">
        <f>K630</f>
        <v/>
      </c>
      <c r="I631" s="45" t="n"/>
      <c r="J631" s="45" t="n"/>
      <c r="K631" s="54">
        <f>H631+N(I631)-N(J631)</f>
        <v/>
      </c>
      <c r="L631" s="54">
        <f>O630</f>
        <v/>
      </c>
      <c r="M631" s="45" t="n"/>
      <c r="N631" s="45" t="n"/>
      <c r="O631" s="54">
        <f>L631+N(M631)-N(N631)</f>
        <v/>
      </c>
      <c r="P631" s="54">
        <f>S630</f>
        <v/>
      </c>
      <c r="Q631" s="45" t="n"/>
      <c r="R631" s="45" t="n"/>
      <c r="S631" s="54">
        <f>P631+N(Q631)-N(R631)</f>
        <v/>
      </c>
      <c r="T631" s="54">
        <f>W630</f>
        <v/>
      </c>
      <c r="U631" s="45" t="n"/>
      <c r="V631" s="45" t="n"/>
      <c r="W631" s="54">
        <f>T631+N(U631)-N(V631)</f>
        <v/>
      </c>
      <c r="X631" s="54">
        <f>AA630</f>
        <v/>
      </c>
      <c r="Y631" s="45" t="n"/>
      <c r="Z631" s="45" t="n"/>
      <c r="AA631" s="54">
        <f>X631+N(Y631)-N(Z631)</f>
        <v/>
      </c>
      <c r="AB631" s="54">
        <f>AE630</f>
        <v/>
      </c>
      <c r="AC631" s="45" t="n"/>
      <c r="AD631" s="45" t="n"/>
      <c r="AE631" s="54">
        <f>AB631+N(AC631)-N(AD631)</f>
        <v/>
      </c>
      <c r="AF631" s="20">
        <f>IF(ABS((D631+H631+L631+P631+T631+X631+AB631)+(N(E631)+N(I631)+N(M631)+N(Q631)+N(U631)+N(Y631)+N(AC631))-(N(F631)+N(J631)+N(N631)+N(R631)+N(V631)+N(Z631)+N(AD631))-(G631+K631+O631+S631+W631+AA631+AE631))&lt;0.0001,"OK","ОШИБКА")</f>
        <v/>
      </c>
    </row>
    <row r="632">
      <c r="A632" s="42" t="n">
        <v>46851</v>
      </c>
      <c r="B632" s="37" t="inlineStr">
        <is>
          <t>СБ</t>
        </is>
      </c>
      <c r="C632" s="11" t="n"/>
      <c r="D632" s="54">
        <f>G631</f>
        <v/>
      </c>
      <c r="E632" s="45" t="n"/>
      <c r="F632" s="45" t="n"/>
      <c r="G632" s="54">
        <f>D632+N(E632)-N(F632)</f>
        <v/>
      </c>
      <c r="H632" s="54">
        <f>K631</f>
        <v/>
      </c>
      <c r="I632" s="45" t="n"/>
      <c r="J632" s="45" t="n"/>
      <c r="K632" s="54">
        <f>H632+N(I632)-N(J632)</f>
        <v/>
      </c>
      <c r="L632" s="54">
        <f>O631</f>
        <v/>
      </c>
      <c r="M632" s="45" t="n"/>
      <c r="N632" s="45" t="n"/>
      <c r="O632" s="54">
        <f>L632+N(M632)-N(N632)</f>
        <v/>
      </c>
      <c r="P632" s="54">
        <f>S631</f>
        <v/>
      </c>
      <c r="Q632" s="45" t="n"/>
      <c r="R632" s="45" t="n"/>
      <c r="S632" s="54">
        <f>P632+N(Q632)-N(R632)</f>
        <v/>
      </c>
      <c r="T632" s="54">
        <f>W631</f>
        <v/>
      </c>
      <c r="U632" s="45" t="n"/>
      <c r="V632" s="45" t="n"/>
      <c r="W632" s="54">
        <f>T632+N(U632)-N(V632)</f>
        <v/>
      </c>
      <c r="X632" s="54">
        <f>AA631</f>
        <v/>
      </c>
      <c r="Y632" s="45" t="n"/>
      <c r="Z632" s="45" t="n"/>
      <c r="AA632" s="54">
        <f>X632+N(Y632)-N(Z632)</f>
        <v/>
      </c>
      <c r="AB632" s="54">
        <f>AE631</f>
        <v/>
      </c>
      <c r="AC632" s="45" t="n"/>
      <c r="AD632" s="45" t="n"/>
      <c r="AE632" s="54">
        <f>AB632+N(AC632)-N(AD632)</f>
        <v/>
      </c>
      <c r="AF632" s="20">
        <f>IF(ABS((D632+H632+L632+P632+T632+X632+AB632)+(N(E632)+N(I632)+N(M632)+N(Q632)+N(U632)+N(Y632)+N(AC632))-(N(F632)+N(J632)+N(N632)+N(R632)+N(V632)+N(Z632)+N(AD632))-(G632+K632+O632+S632+W632+AA632+AE632))&lt;0.0001,"OK","ОШИБКА")</f>
        <v/>
      </c>
    </row>
    <row r="633">
      <c r="A633" s="42" t="n">
        <v>46852</v>
      </c>
      <c r="B633" s="37" t="inlineStr">
        <is>
          <t>ВС</t>
        </is>
      </c>
      <c r="C633" s="11" t="n"/>
      <c r="D633" s="54">
        <f>G632</f>
        <v/>
      </c>
      <c r="E633" s="45" t="n"/>
      <c r="F633" s="45" t="n"/>
      <c r="G633" s="54">
        <f>D633+N(E633)-N(F633)</f>
        <v/>
      </c>
      <c r="H633" s="54">
        <f>K632</f>
        <v/>
      </c>
      <c r="I633" s="45" t="n"/>
      <c r="J633" s="45" t="n"/>
      <c r="K633" s="54">
        <f>H633+N(I633)-N(J633)</f>
        <v/>
      </c>
      <c r="L633" s="54">
        <f>O632</f>
        <v/>
      </c>
      <c r="M633" s="45" t="n"/>
      <c r="N633" s="45" t="n"/>
      <c r="O633" s="54">
        <f>L633+N(M633)-N(N633)</f>
        <v/>
      </c>
      <c r="P633" s="54">
        <f>S632</f>
        <v/>
      </c>
      <c r="Q633" s="45" t="n"/>
      <c r="R633" s="45" t="n"/>
      <c r="S633" s="54">
        <f>P633+N(Q633)-N(R633)</f>
        <v/>
      </c>
      <c r="T633" s="54">
        <f>W632</f>
        <v/>
      </c>
      <c r="U633" s="45" t="n"/>
      <c r="V633" s="45" t="n"/>
      <c r="W633" s="54">
        <f>T633+N(U633)-N(V633)</f>
        <v/>
      </c>
      <c r="X633" s="54">
        <f>AA632</f>
        <v/>
      </c>
      <c r="Y633" s="45" t="n"/>
      <c r="Z633" s="45" t="n"/>
      <c r="AA633" s="54">
        <f>X633+N(Y633)-N(Z633)</f>
        <v/>
      </c>
      <c r="AB633" s="54">
        <f>AE632</f>
        <v/>
      </c>
      <c r="AC633" s="45" t="n"/>
      <c r="AD633" s="45" t="n"/>
      <c r="AE633" s="54">
        <f>AB633+N(AC633)-N(AD633)</f>
        <v/>
      </c>
      <c r="AF633" s="20">
        <f>IF(ABS((D633+H633+L633+P633+T633+X633+AB633)+(N(E633)+N(I633)+N(M633)+N(Q633)+N(U633)+N(Y633)+N(AC633))-(N(F633)+N(J633)+N(N633)+N(R633)+N(V633)+N(Z633)+N(AD633))-(G633+K633+O633+S633+W633+AA633+AE633))&lt;0.0001,"OK","ОШИБКА")</f>
        <v/>
      </c>
    </row>
    <row r="634">
      <c r="A634" s="42" t="n">
        <v>46853</v>
      </c>
      <c r="B634" s="37" t="inlineStr">
        <is>
          <t>ПН</t>
        </is>
      </c>
      <c r="C634" s="11" t="n"/>
      <c r="D634" s="54">
        <f>G633</f>
        <v/>
      </c>
      <c r="E634" s="45" t="n"/>
      <c r="F634" s="45" t="n"/>
      <c r="G634" s="54">
        <f>D634+N(E634)-N(F634)</f>
        <v/>
      </c>
      <c r="H634" s="54">
        <f>K633</f>
        <v/>
      </c>
      <c r="I634" s="45" t="n"/>
      <c r="J634" s="45" t="n"/>
      <c r="K634" s="54">
        <f>H634+N(I634)-N(J634)</f>
        <v/>
      </c>
      <c r="L634" s="54">
        <f>O633</f>
        <v/>
      </c>
      <c r="M634" s="45" t="n"/>
      <c r="N634" s="45" t="n"/>
      <c r="O634" s="54">
        <f>L634+N(M634)-N(N634)</f>
        <v/>
      </c>
      <c r="P634" s="54">
        <f>S633</f>
        <v/>
      </c>
      <c r="Q634" s="45" t="n"/>
      <c r="R634" s="45" t="n"/>
      <c r="S634" s="54">
        <f>P634+N(Q634)-N(R634)</f>
        <v/>
      </c>
      <c r="T634" s="54">
        <f>W633</f>
        <v/>
      </c>
      <c r="U634" s="45" t="n"/>
      <c r="V634" s="45" t="n"/>
      <c r="W634" s="54">
        <f>T634+N(U634)-N(V634)</f>
        <v/>
      </c>
      <c r="X634" s="54">
        <f>AA633</f>
        <v/>
      </c>
      <c r="Y634" s="45" t="n"/>
      <c r="Z634" s="45" t="n"/>
      <c r="AA634" s="54">
        <f>X634+N(Y634)-N(Z634)</f>
        <v/>
      </c>
      <c r="AB634" s="54">
        <f>AE633</f>
        <v/>
      </c>
      <c r="AC634" s="45" t="n"/>
      <c r="AD634" s="45" t="n"/>
      <c r="AE634" s="54">
        <f>AB634+N(AC634)-N(AD634)</f>
        <v/>
      </c>
      <c r="AF634" s="20">
        <f>IF(ABS((D634+H634+L634+P634+T634+X634+AB634)+(N(E634)+N(I634)+N(M634)+N(Q634)+N(U634)+N(Y634)+N(AC634))-(N(F634)+N(J634)+N(N634)+N(R634)+N(V634)+N(Z634)+N(AD634))-(G634+K634+O634+S634+W634+AA634+AE634))&lt;0.0001,"OK","ОШИБКА")</f>
        <v/>
      </c>
    </row>
    <row r="635">
      <c r="A635" s="42" t="n">
        <v>46854</v>
      </c>
      <c r="B635" s="37" t="inlineStr">
        <is>
          <t>ВТ</t>
        </is>
      </c>
      <c r="C635" s="11" t="n"/>
      <c r="D635" s="54">
        <f>G634</f>
        <v/>
      </c>
      <c r="E635" s="45" t="n"/>
      <c r="F635" s="45" t="n"/>
      <c r="G635" s="54">
        <f>D635+N(E635)-N(F635)</f>
        <v/>
      </c>
      <c r="H635" s="54">
        <f>K634</f>
        <v/>
      </c>
      <c r="I635" s="45" t="n"/>
      <c r="J635" s="45" t="n"/>
      <c r="K635" s="54">
        <f>H635+N(I635)-N(J635)</f>
        <v/>
      </c>
      <c r="L635" s="54">
        <f>O634</f>
        <v/>
      </c>
      <c r="M635" s="45" t="n"/>
      <c r="N635" s="45" t="n"/>
      <c r="O635" s="54">
        <f>L635+N(M635)-N(N635)</f>
        <v/>
      </c>
      <c r="P635" s="54">
        <f>S634</f>
        <v/>
      </c>
      <c r="Q635" s="45" t="n"/>
      <c r="R635" s="45" t="n"/>
      <c r="S635" s="54">
        <f>P635+N(Q635)-N(R635)</f>
        <v/>
      </c>
      <c r="T635" s="54">
        <f>W634</f>
        <v/>
      </c>
      <c r="U635" s="45" t="n"/>
      <c r="V635" s="45" t="n"/>
      <c r="W635" s="54">
        <f>T635+N(U635)-N(V635)</f>
        <v/>
      </c>
      <c r="X635" s="54">
        <f>AA634</f>
        <v/>
      </c>
      <c r="Y635" s="45" t="n"/>
      <c r="Z635" s="45" t="n"/>
      <c r="AA635" s="54">
        <f>X635+N(Y635)-N(Z635)</f>
        <v/>
      </c>
      <c r="AB635" s="54">
        <f>AE634</f>
        <v/>
      </c>
      <c r="AC635" s="45" t="n"/>
      <c r="AD635" s="45" t="n"/>
      <c r="AE635" s="54">
        <f>AB635+N(AC635)-N(AD635)</f>
        <v/>
      </c>
      <c r="AF635" s="20">
        <f>IF(ABS((D635+H635+L635+P635+T635+X635+AB635)+(N(E635)+N(I635)+N(M635)+N(Q635)+N(U635)+N(Y635)+N(AC635))-(N(F635)+N(J635)+N(N635)+N(R635)+N(V635)+N(Z635)+N(AD635))-(G635+K635+O635+S635+W635+AA635+AE635))&lt;0.0001,"OK","ОШИБКА")</f>
        <v/>
      </c>
    </row>
    <row r="636">
      <c r="A636" s="42" t="n">
        <v>46855</v>
      </c>
      <c r="B636" s="37" t="inlineStr">
        <is>
          <t>СР</t>
        </is>
      </c>
      <c r="C636" s="11" t="n"/>
      <c r="D636" s="54">
        <f>G635</f>
        <v/>
      </c>
      <c r="E636" s="45" t="n"/>
      <c r="F636" s="45" t="n"/>
      <c r="G636" s="54">
        <f>D636+N(E636)-N(F636)</f>
        <v/>
      </c>
      <c r="H636" s="54">
        <f>K635</f>
        <v/>
      </c>
      <c r="I636" s="45" t="n"/>
      <c r="J636" s="45" t="n"/>
      <c r="K636" s="54">
        <f>H636+N(I636)-N(J636)</f>
        <v/>
      </c>
      <c r="L636" s="54">
        <f>O635</f>
        <v/>
      </c>
      <c r="M636" s="45" t="n"/>
      <c r="N636" s="45" t="n"/>
      <c r="O636" s="54">
        <f>L636+N(M636)-N(N636)</f>
        <v/>
      </c>
      <c r="P636" s="54">
        <f>S635</f>
        <v/>
      </c>
      <c r="Q636" s="45" t="n"/>
      <c r="R636" s="45" t="n"/>
      <c r="S636" s="54">
        <f>P636+N(Q636)-N(R636)</f>
        <v/>
      </c>
      <c r="T636" s="54">
        <f>W635</f>
        <v/>
      </c>
      <c r="U636" s="45" t="n"/>
      <c r="V636" s="45" t="n"/>
      <c r="W636" s="54">
        <f>T636+N(U636)-N(V636)</f>
        <v/>
      </c>
      <c r="X636" s="54">
        <f>AA635</f>
        <v/>
      </c>
      <c r="Y636" s="45" t="n"/>
      <c r="Z636" s="45" t="n"/>
      <c r="AA636" s="54">
        <f>X636+N(Y636)-N(Z636)</f>
        <v/>
      </c>
      <c r="AB636" s="54">
        <f>AE635</f>
        <v/>
      </c>
      <c r="AC636" s="45" t="n"/>
      <c r="AD636" s="45" t="n"/>
      <c r="AE636" s="54">
        <f>AB636+N(AC636)-N(AD636)</f>
        <v/>
      </c>
      <c r="AF636" s="20">
        <f>IF(ABS((D636+H636+L636+P636+T636+X636+AB636)+(N(E636)+N(I636)+N(M636)+N(Q636)+N(U636)+N(Y636)+N(AC636))-(N(F636)+N(J636)+N(N636)+N(R636)+N(V636)+N(Z636)+N(AD636))-(G636+K636+O636+S636+W636+AA636+AE636))&lt;0.0001,"OK","ОШИБКА")</f>
        <v/>
      </c>
    </row>
    <row r="637">
      <c r="A637" s="42" t="n">
        <v>46856</v>
      </c>
      <c r="B637" s="37" t="inlineStr">
        <is>
          <t>ЧТ</t>
        </is>
      </c>
      <c r="C637" s="11" t="n"/>
      <c r="D637" s="54">
        <f>G636</f>
        <v/>
      </c>
      <c r="E637" s="45" t="n"/>
      <c r="F637" s="45" t="n"/>
      <c r="G637" s="54">
        <f>D637+N(E637)-N(F637)</f>
        <v/>
      </c>
      <c r="H637" s="54">
        <f>K636</f>
        <v/>
      </c>
      <c r="I637" s="45" t="n"/>
      <c r="J637" s="45" t="n"/>
      <c r="K637" s="54">
        <f>H637+N(I637)-N(J637)</f>
        <v/>
      </c>
      <c r="L637" s="54">
        <f>O636</f>
        <v/>
      </c>
      <c r="M637" s="45" t="n"/>
      <c r="N637" s="45" t="n"/>
      <c r="O637" s="54">
        <f>L637+N(M637)-N(N637)</f>
        <v/>
      </c>
      <c r="P637" s="54">
        <f>S636</f>
        <v/>
      </c>
      <c r="Q637" s="45" t="n"/>
      <c r="R637" s="45" t="n"/>
      <c r="S637" s="54">
        <f>P637+N(Q637)-N(R637)</f>
        <v/>
      </c>
      <c r="T637" s="54">
        <f>W636</f>
        <v/>
      </c>
      <c r="U637" s="45" t="n"/>
      <c r="V637" s="45" t="n"/>
      <c r="W637" s="54">
        <f>T637+N(U637)-N(V637)</f>
        <v/>
      </c>
      <c r="X637" s="54">
        <f>AA636</f>
        <v/>
      </c>
      <c r="Y637" s="45" t="n"/>
      <c r="Z637" s="45" t="n"/>
      <c r="AA637" s="54">
        <f>X637+N(Y637)-N(Z637)</f>
        <v/>
      </c>
      <c r="AB637" s="54">
        <f>AE636</f>
        <v/>
      </c>
      <c r="AC637" s="45" t="n"/>
      <c r="AD637" s="45" t="n"/>
      <c r="AE637" s="54">
        <f>AB637+N(AC637)-N(AD637)</f>
        <v/>
      </c>
      <c r="AF637" s="20">
        <f>IF(ABS((D637+H637+L637+P637+T637+X637+AB637)+(N(E637)+N(I637)+N(M637)+N(Q637)+N(U637)+N(Y637)+N(AC637))-(N(F637)+N(J637)+N(N637)+N(R637)+N(V637)+N(Z637)+N(AD637))-(G637+K637+O637+S637+W637+AA637+AE637))&lt;0.0001,"OK","ОШИБКА")</f>
        <v/>
      </c>
    </row>
    <row r="638">
      <c r="A638" s="42" t="n">
        <v>46857</v>
      </c>
      <c r="B638" s="37" t="inlineStr">
        <is>
          <t>ПТ</t>
        </is>
      </c>
      <c r="C638" s="11" t="n"/>
      <c r="D638" s="54">
        <f>G637</f>
        <v/>
      </c>
      <c r="E638" s="45" t="n"/>
      <c r="F638" s="45" t="n"/>
      <c r="G638" s="54">
        <f>D638+N(E638)-N(F638)</f>
        <v/>
      </c>
      <c r="H638" s="54">
        <f>K637</f>
        <v/>
      </c>
      <c r="I638" s="45" t="n"/>
      <c r="J638" s="45" t="n"/>
      <c r="K638" s="54">
        <f>H638+N(I638)-N(J638)</f>
        <v/>
      </c>
      <c r="L638" s="54">
        <f>O637</f>
        <v/>
      </c>
      <c r="M638" s="45" t="n"/>
      <c r="N638" s="45" t="n"/>
      <c r="O638" s="54">
        <f>L638+N(M638)-N(N638)</f>
        <v/>
      </c>
      <c r="P638" s="54">
        <f>S637</f>
        <v/>
      </c>
      <c r="Q638" s="45" t="n"/>
      <c r="R638" s="45" t="n"/>
      <c r="S638" s="54">
        <f>P638+N(Q638)-N(R638)</f>
        <v/>
      </c>
      <c r="T638" s="54">
        <f>W637</f>
        <v/>
      </c>
      <c r="U638" s="45" t="n"/>
      <c r="V638" s="45" t="n"/>
      <c r="W638" s="54">
        <f>T638+N(U638)-N(V638)</f>
        <v/>
      </c>
      <c r="X638" s="54">
        <f>AA637</f>
        <v/>
      </c>
      <c r="Y638" s="45" t="n"/>
      <c r="Z638" s="45" t="n"/>
      <c r="AA638" s="54">
        <f>X638+N(Y638)-N(Z638)</f>
        <v/>
      </c>
      <c r="AB638" s="54">
        <f>AE637</f>
        <v/>
      </c>
      <c r="AC638" s="45" t="n"/>
      <c r="AD638" s="45" t="n"/>
      <c r="AE638" s="54">
        <f>AB638+N(AC638)-N(AD638)</f>
        <v/>
      </c>
      <c r="AF638" s="20">
        <f>IF(ABS((D638+H638+L638+P638+T638+X638+AB638)+(N(E638)+N(I638)+N(M638)+N(Q638)+N(U638)+N(Y638)+N(AC638))-(N(F638)+N(J638)+N(N638)+N(R638)+N(V638)+N(Z638)+N(AD638))-(G638+K638+O638+S638+W638+AA638+AE638))&lt;0.0001,"OK","ОШИБКА")</f>
        <v/>
      </c>
    </row>
    <row r="639">
      <c r="A639" s="42" t="n">
        <v>46858</v>
      </c>
      <c r="B639" s="37" t="inlineStr">
        <is>
          <t>СБ</t>
        </is>
      </c>
      <c r="C639" s="11" t="n"/>
      <c r="D639" s="54">
        <f>G638</f>
        <v/>
      </c>
      <c r="E639" s="45" t="n"/>
      <c r="F639" s="45" t="n"/>
      <c r="G639" s="54">
        <f>D639+N(E639)-N(F639)</f>
        <v/>
      </c>
      <c r="H639" s="54">
        <f>K638</f>
        <v/>
      </c>
      <c r="I639" s="45" t="n"/>
      <c r="J639" s="45" t="n"/>
      <c r="K639" s="54">
        <f>H639+N(I639)-N(J639)</f>
        <v/>
      </c>
      <c r="L639" s="54">
        <f>O638</f>
        <v/>
      </c>
      <c r="M639" s="45" t="n"/>
      <c r="N639" s="45" t="n"/>
      <c r="O639" s="54">
        <f>L639+N(M639)-N(N639)</f>
        <v/>
      </c>
      <c r="P639" s="54">
        <f>S638</f>
        <v/>
      </c>
      <c r="Q639" s="45" t="n"/>
      <c r="R639" s="45" t="n"/>
      <c r="S639" s="54">
        <f>P639+N(Q639)-N(R639)</f>
        <v/>
      </c>
      <c r="T639" s="54">
        <f>W638</f>
        <v/>
      </c>
      <c r="U639" s="45" t="n"/>
      <c r="V639" s="45" t="n"/>
      <c r="W639" s="54">
        <f>T639+N(U639)-N(V639)</f>
        <v/>
      </c>
      <c r="X639" s="54">
        <f>AA638</f>
        <v/>
      </c>
      <c r="Y639" s="45" t="n"/>
      <c r="Z639" s="45" t="n"/>
      <c r="AA639" s="54">
        <f>X639+N(Y639)-N(Z639)</f>
        <v/>
      </c>
      <c r="AB639" s="54">
        <f>AE638</f>
        <v/>
      </c>
      <c r="AC639" s="45" t="n"/>
      <c r="AD639" s="45" t="n"/>
      <c r="AE639" s="54">
        <f>AB639+N(AC639)-N(AD639)</f>
        <v/>
      </c>
      <c r="AF639" s="20">
        <f>IF(ABS((D639+H639+L639+P639+T639+X639+AB639)+(N(E639)+N(I639)+N(M639)+N(Q639)+N(U639)+N(Y639)+N(AC639))-(N(F639)+N(J639)+N(N639)+N(R639)+N(V639)+N(Z639)+N(AD639))-(G639+K639+O639+S639+W639+AA639+AE639))&lt;0.0001,"OK","ОШИБКА")</f>
        <v/>
      </c>
    </row>
    <row r="640">
      <c r="A640" s="42" t="n">
        <v>46859</v>
      </c>
      <c r="B640" s="37" t="inlineStr">
        <is>
          <t>ВС</t>
        </is>
      </c>
      <c r="C640" s="11" t="n"/>
      <c r="D640" s="54">
        <f>G639</f>
        <v/>
      </c>
      <c r="E640" s="45" t="n"/>
      <c r="F640" s="45" t="n"/>
      <c r="G640" s="54">
        <f>D640+N(E640)-N(F640)</f>
        <v/>
      </c>
      <c r="H640" s="54">
        <f>K639</f>
        <v/>
      </c>
      <c r="I640" s="45" t="n"/>
      <c r="J640" s="45" t="n"/>
      <c r="K640" s="54">
        <f>H640+N(I640)-N(J640)</f>
        <v/>
      </c>
      <c r="L640" s="54">
        <f>O639</f>
        <v/>
      </c>
      <c r="M640" s="45" t="n"/>
      <c r="N640" s="45" t="n"/>
      <c r="O640" s="54">
        <f>L640+N(M640)-N(N640)</f>
        <v/>
      </c>
      <c r="P640" s="54">
        <f>S639</f>
        <v/>
      </c>
      <c r="Q640" s="45" t="n"/>
      <c r="R640" s="45" t="n"/>
      <c r="S640" s="54">
        <f>P640+N(Q640)-N(R640)</f>
        <v/>
      </c>
      <c r="T640" s="54">
        <f>W639</f>
        <v/>
      </c>
      <c r="U640" s="45" t="n"/>
      <c r="V640" s="45" t="n"/>
      <c r="W640" s="54">
        <f>T640+N(U640)-N(V640)</f>
        <v/>
      </c>
      <c r="X640" s="54">
        <f>AA639</f>
        <v/>
      </c>
      <c r="Y640" s="45" t="n"/>
      <c r="Z640" s="45" t="n"/>
      <c r="AA640" s="54">
        <f>X640+N(Y640)-N(Z640)</f>
        <v/>
      </c>
      <c r="AB640" s="54">
        <f>AE639</f>
        <v/>
      </c>
      <c r="AC640" s="45" t="n"/>
      <c r="AD640" s="45" t="n"/>
      <c r="AE640" s="54">
        <f>AB640+N(AC640)-N(AD640)</f>
        <v/>
      </c>
      <c r="AF640" s="20">
        <f>IF(ABS((D640+H640+L640+P640+T640+X640+AB640)+(N(E640)+N(I640)+N(M640)+N(Q640)+N(U640)+N(Y640)+N(AC640))-(N(F640)+N(J640)+N(N640)+N(R640)+N(V640)+N(Z640)+N(AD640))-(G640+K640+O640+S640+W640+AA640+AE640))&lt;0.0001,"OK","ОШИБКА")</f>
        <v/>
      </c>
    </row>
    <row r="641">
      <c r="A641" s="42" t="n">
        <v>46860</v>
      </c>
      <c r="B641" s="37" t="inlineStr">
        <is>
          <t>ПН</t>
        </is>
      </c>
      <c r="C641" s="11" t="n"/>
      <c r="D641" s="54">
        <f>G640</f>
        <v/>
      </c>
      <c r="E641" s="45" t="n"/>
      <c r="F641" s="45" t="n"/>
      <c r="G641" s="54">
        <f>D641+N(E641)-N(F641)</f>
        <v/>
      </c>
      <c r="H641" s="54">
        <f>K640</f>
        <v/>
      </c>
      <c r="I641" s="45" t="n"/>
      <c r="J641" s="45" t="n"/>
      <c r="K641" s="54">
        <f>H641+N(I641)-N(J641)</f>
        <v/>
      </c>
      <c r="L641" s="54">
        <f>O640</f>
        <v/>
      </c>
      <c r="M641" s="45" t="n"/>
      <c r="N641" s="45" t="n"/>
      <c r="O641" s="54">
        <f>L641+N(M641)-N(N641)</f>
        <v/>
      </c>
      <c r="P641" s="54">
        <f>S640</f>
        <v/>
      </c>
      <c r="Q641" s="45" t="n"/>
      <c r="R641" s="45" t="n"/>
      <c r="S641" s="54">
        <f>P641+N(Q641)-N(R641)</f>
        <v/>
      </c>
      <c r="T641" s="54">
        <f>W640</f>
        <v/>
      </c>
      <c r="U641" s="45" t="n"/>
      <c r="V641" s="45" t="n"/>
      <c r="W641" s="54">
        <f>T641+N(U641)-N(V641)</f>
        <v/>
      </c>
      <c r="X641" s="54">
        <f>AA640</f>
        <v/>
      </c>
      <c r="Y641" s="45" t="n"/>
      <c r="Z641" s="45" t="n"/>
      <c r="AA641" s="54">
        <f>X641+N(Y641)-N(Z641)</f>
        <v/>
      </c>
      <c r="AB641" s="54">
        <f>AE640</f>
        <v/>
      </c>
      <c r="AC641" s="45" t="n"/>
      <c r="AD641" s="45" t="n"/>
      <c r="AE641" s="54">
        <f>AB641+N(AC641)-N(AD641)</f>
        <v/>
      </c>
      <c r="AF641" s="20">
        <f>IF(ABS((D641+H641+L641+P641+T641+X641+AB641)+(N(E641)+N(I641)+N(M641)+N(Q641)+N(U641)+N(Y641)+N(AC641))-(N(F641)+N(J641)+N(N641)+N(R641)+N(V641)+N(Z641)+N(AD641))-(G641+K641+O641+S641+W641+AA641+AE641))&lt;0.0001,"OK","ОШИБКА")</f>
        <v/>
      </c>
    </row>
    <row r="642">
      <c r="A642" s="42" t="n">
        <v>46861</v>
      </c>
      <c r="B642" s="37" t="inlineStr">
        <is>
          <t>ВТ</t>
        </is>
      </c>
      <c r="C642" s="11" t="n"/>
      <c r="D642" s="54">
        <f>G641</f>
        <v/>
      </c>
      <c r="E642" s="45" t="n"/>
      <c r="F642" s="45" t="n"/>
      <c r="G642" s="54">
        <f>D642+N(E642)-N(F642)</f>
        <v/>
      </c>
      <c r="H642" s="54">
        <f>K641</f>
        <v/>
      </c>
      <c r="I642" s="45" t="n"/>
      <c r="J642" s="45" t="n"/>
      <c r="K642" s="54">
        <f>H642+N(I642)-N(J642)</f>
        <v/>
      </c>
      <c r="L642" s="54">
        <f>O641</f>
        <v/>
      </c>
      <c r="M642" s="45" t="n"/>
      <c r="N642" s="45" t="n"/>
      <c r="O642" s="54">
        <f>L642+N(M642)-N(N642)</f>
        <v/>
      </c>
      <c r="P642" s="54">
        <f>S641</f>
        <v/>
      </c>
      <c r="Q642" s="45" t="n"/>
      <c r="R642" s="45" t="n"/>
      <c r="S642" s="54">
        <f>P642+N(Q642)-N(R642)</f>
        <v/>
      </c>
      <c r="T642" s="54">
        <f>W641</f>
        <v/>
      </c>
      <c r="U642" s="45" t="n"/>
      <c r="V642" s="45" t="n"/>
      <c r="W642" s="54">
        <f>T642+N(U642)-N(V642)</f>
        <v/>
      </c>
      <c r="X642" s="54">
        <f>AA641</f>
        <v/>
      </c>
      <c r="Y642" s="45" t="n"/>
      <c r="Z642" s="45" t="n"/>
      <c r="AA642" s="54">
        <f>X642+N(Y642)-N(Z642)</f>
        <v/>
      </c>
      <c r="AB642" s="54">
        <f>AE641</f>
        <v/>
      </c>
      <c r="AC642" s="45" t="n"/>
      <c r="AD642" s="45" t="n"/>
      <c r="AE642" s="54">
        <f>AB642+N(AC642)-N(AD642)</f>
        <v/>
      </c>
      <c r="AF642" s="20">
        <f>IF(ABS((D642+H642+L642+P642+T642+X642+AB642)+(N(E642)+N(I642)+N(M642)+N(Q642)+N(U642)+N(Y642)+N(AC642))-(N(F642)+N(J642)+N(N642)+N(R642)+N(V642)+N(Z642)+N(AD642))-(G642+K642+O642+S642+W642+AA642+AE642))&lt;0.0001,"OK","ОШИБКА")</f>
        <v/>
      </c>
    </row>
    <row r="643">
      <c r="A643" s="42" t="n">
        <v>46862</v>
      </c>
      <c r="B643" s="37" t="inlineStr">
        <is>
          <t>СР</t>
        </is>
      </c>
      <c r="C643" s="11" t="n"/>
      <c r="D643" s="54">
        <f>G642</f>
        <v/>
      </c>
      <c r="E643" s="45" t="n"/>
      <c r="F643" s="45" t="n"/>
      <c r="G643" s="54">
        <f>D643+N(E643)-N(F643)</f>
        <v/>
      </c>
      <c r="H643" s="54">
        <f>K642</f>
        <v/>
      </c>
      <c r="I643" s="45" t="n"/>
      <c r="J643" s="45" t="n"/>
      <c r="K643" s="54">
        <f>H643+N(I643)-N(J643)</f>
        <v/>
      </c>
      <c r="L643" s="54">
        <f>O642</f>
        <v/>
      </c>
      <c r="M643" s="45" t="n"/>
      <c r="N643" s="45" t="n"/>
      <c r="O643" s="54">
        <f>L643+N(M643)-N(N643)</f>
        <v/>
      </c>
      <c r="P643" s="54">
        <f>S642</f>
        <v/>
      </c>
      <c r="Q643" s="45" t="n"/>
      <c r="R643" s="45" t="n"/>
      <c r="S643" s="54">
        <f>P643+N(Q643)-N(R643)</f>
        <v/>
      </c>
      <c r="T643" s="54">
        <f>W642</f>
        <v/>
      </c>
      <c r="U643" s="45" t="n"/>
      <c r="V643" s="45" t="n"/>
      <c r="W643" s="54">
        <f>T643+N(U643)-N(V643)</f>
        <v/>
      </c>
      <c r="X643" s="54">
        <f>AA642</f>
        <v/>
      </c>
      <c r="Y643" s="45" t="n"/>
      <c r="Z643" s="45" t="n"/>
      <c r="AA643" s="54">
        <f>X643+N(Y643)-N(Z643)</f>
        <v/>
      </c>
      <c r="AB643" s="54">
        <f>AE642</f>
        <v/>
      </c>
      <c r="AC643" s="45" t="n"/>
      <c r="AD643" s="45" t="n"/>
      <c r="AE643" s="54">
        <f>AB643+N(AC643)-N(AD643)</f>
        <v/>
      </c>
      <c r="AF643" s="20">
        <f>IF(ABS((D643+H643+L643+P643+T643+X643+AB643)+(N(E643)+N(I643)+N(M643)+N(Q643)+N(U643)+N(Y643)+N(AC643))-(N(F643)+N(J643)+N(N643)+N(R643)+N(V643)+N(Z643)+N(AD643))-(G643+K643+O643+S643+W643+AA643+AE643))&lt;0.0001,"OK","ОШИБКА")</f>
        <v/>
      </c>
    </row>
    <row r="644">
      <c r="A644" s="42" t="n">
        <v>46863</v>
      </c>
      <c r="B644" s="37" t="inlineStr">
        <is>
          <t>ЧТ</t>
        </is>
      </c>
      <c r="C644" s="11" t="n"/>
      <c r="D644" s="54">
        <f>G643</f>
        <v/>
      </c>
      <c r="E644" s="45" t="n"/>
      <c r="F644" s="45" t="n"/>
      <c r="G644" s="54">
        <f>D644+N(E644)-N(F644)</f>
        <v/>
      </c>
      <c r="H644" s="54">
        <f>K643</f>
        <v/>
      </c>
      <c r="I644" s="45" t="n"/>
      <c r="J644" s="45" t="n"/>
      <c r="K644" s="54">
        <f>H644+N(I644)-N(J644)</f>
        <v/>
      </c>
      <c r="L644" s="54">
        <f>O643</f>
        <v/>
      </c>
      <c r="M644" s="45" t="n"/>
      <c r="N644" s="45" t="n"/>
      <c r="O644" s="54">
        <f>L644+N(M644)-N(N644)</f>
        <v/>
      </c>
      <c r="P644" s="54">
        <f>S643</f>
        <v/>
      </c>
      <c r="Q644" s="45" t="n"/>
      <c r="R644" s="45" t="n"/>
      <c r="S644" s="54">
        <f>P644+N(Q644)-N(R644)</f>
        <v/>
      </c>
      <c r="T644" s="54">
        <f>W643</f>
        <v/>
      </c>
      <c r="U644" s="45" t="n"/>
      <c r="V644" s="45" t="n"/>
      <c r="W644" s="54">
        <f>T644+N(U644)-N(V644)</f>
        <v/>
      </c>
      <c r="X644" s="54">
        <f>AA643</f>
        <v/>
      </c>
      <c r="Y644" s="45" t="n"/>
      <c r="Z644" s="45" t="n"/>
      <c r="AA644" s="54">
        <f>X644+N(Y644)-N(Z644)</f>
        <v/>
      </c>
      <c r="AB644" s="54">
        <f>AE643</f>
        <v/>
      </c>
      <c r="AC644" s="45" t="n"/>
      <c r="AD644" s="45" t="n"/>
      <c r="AE644" s="54">
        <f>AB644+N(AC644)-N(AD644)</f>
        <v/>
      </c>
      <c r="AF644" s="20">
        <f>IF(ABS((D644+H644+L644+P644+T644+X644+AB644)+(N(E644)+N(I644)+N(M644)+N(Q644)+N(U644)+N(Y644)+N(AC644))-(N(F644)+N(J644)+N(N644)+N(R644)+N(V644)+N(Z644)+N(AD644))-(G644+K644+O644+S644+W644+AA644+AE644))&lt;0.0001,"OK","ОШИБКА")</f>
        <v/>
      </c>
    </row>
    <row r="645">
      <c r="A645" s="42" t="n">
        <v>46864</v>
      </c>
      <c r="B645" s="37" t="inlineStr">
        <is>
          <t>ПТ</t>
        </is>
      </c>
      <c r="C645" s="11" t="n"/>
      <c r="D645" s="54">
        <f>G644</f>
        <v/>
      </c>
      <c r="E645" s="45" t="n"/>
      <c r="F645" s="45" t="n"/>
      <c r="G645" s="54">
        <f>D645+N(E645)-N(F645)</f>
        <v/>
      </c>
      <c r="H645" s="54">
        <f>K644</f>
        <v/>
      </c>
      <c r="I645" s="45" t="n"/>
      <c r="J645" s="45" t="n"/>
      <c r="K645" s="54">
        <f>H645+N(I645)-N(J645)</f>
        <v/>
      </c>
      <c r="L645" s="54">
        <f>O644</f>
        <v/>
      </c>
      <c r="M645" s="45" t="n"/>
      <c r="N645" s="45" t="n"/>
      <c r="O645" s="54">
        <f>L645+N(M645)-N(N645)</f>
        <v/>
      </c>
      <c r="P645" s="54">
        <f>S644</f>
        <v/>
      </c>
      <c r="Q645" s="45" t="n"/>
      <c r="R645" s="45" t="n"/>
      <c r="S645" s="54">
        <f>P645+N(Q645)-N(R645)</f>
        <v/>
      </c>
      <c r="T645" s="54">
        <f>W644</f>
        <v/>
      </c>
      <c r="U645" s="45" t="n"/>
      <c r="V645" s="45" t="n"/>
      <c r="W645" s="54">
        <f>T645+N(U645)-N(V645)</f>
        <v/>
      </c>
      <c r="X645" s="54">
        <f>AA644</f>
        <v/>
      </c>
      <c r="Y645" s="45" t="n"/>
      <c r="Z645" s="45" t="n"/>
      <c r="AA645" s="54">
        <f>X645+N(Y645)-N(Z645)</f>
        <v/>
      </c>
      <c r="AB645" s="54">
        <f>AE644</f>
        <v/>
      </c>
      <c r="AC645" s="45" t="n"/>
      <c r="AD645" s="45" t="n"/>
      <c r="AE645" s="54">
        <f>AB645+N(AC645)-N(AD645)</f>
        <v/>
      </c>
      <c r="AF645" s="20">
        <f>IF(ABS((D645+H645+L645+P645+T645+X645+AB645)+(N(E645)+N(I645)+N(M645)+N(Q645)+N(U645)+N(Y645)+N(AC645))-(N(F645)+N(J645)+N(N645)+N(R645)+N(V645)+N(Z645)+N(AD645))-(G645+K645+O645+S645+W645+AA645+AE645))&lt;0.0001,"OK","ОШИБКА")</f>
        <v/>
      </c>
    </row>
    <row r="646">
      <c r="A646" s="42" t="n">
        <v>46865</v>
      </c>
      <c r="B646" s="37" t="inlineStr">
        <is>
          <t>СБ</t>
        </is>
      </c>
      <c r="C646" s="11" t="n"/>
      <c r="D646" s="54">
        <f>G645</f>
        <v/>
      </c>
      <c r="E646" s="45" t="n"/>
      <c r="F646" s="45" t="n"/>
      <c r="G646" s="54">
        <f>D646+N(E646)-N(F646)</f>
        <v/>
      </c>
      <c r="H646" s="54">
        <f>K645</f>
        <v/>
      </c>
      <c r="I646" s="45" t="n"/>
      <c r="J646" s="45" t="n"/>
      <c r="K646" s="54">
        <f>H646+N(I646)-N(J646)</f>
        <v/>
      </c>
      <c r="L646" s="54">
        <f>O645</f>
        <v/>
      </c>
      <c r="M646" s="45" t="n"/>
      <c r="N646" s="45" t="n"/>
      <c r="O646" s="54">
        <f>L646+N(M646)-N(N646)</f>
        <v/>
      </c>
      <c r="P646" s="54">
        <f>S645</f>
        <v/>
      </c>
      <c r="Q646" s="45" t="n"/>
      <c r="R646" s="45" t="n"/>
      <c r="S646" s="54">
        <f>P646+N(Q646)-N(R646)</f>
        <v/>
      </c>
      <c r="T646" s="54">
        <f>W645</f>
        <v/>
      </c>
      <c r="U646" s="45" t="n"/>
      <c r="V646" s="45" t="n"/>
      <c r="W646" s="54">
        <f>T646+N(U646)-N(V646)</f>
        <v/>
      </c>
      <c r="X646" s="54">
        <f>AA645</f>
        <v/>
      </c>
      <c r="Y646" s="45" t="n"/>
      <c r="Z646" s="45" t="n"/>
      <c r="AA646" s="54">
        <f>X646+N(Y646)-N(Z646)</f>
        <v/>
      </c>
      <c r="AB646" s="54">
        <f>AE645</f>
        <v/>
      </c>
      <c r="AC646" s="45" t="n"/>
      <c r="AD646" s="45" t="n"/>
      <c r="AE646" s="54">
        <f>AB646+N(AC646)-N(AD646)</f>
        <v/>
      </c>
      <c r="AF646" s="20">
        <f>IF(ABS((D646+H646+L646+P646+T646+X646+AB646)+(N(E646)+N(I646)+N(M646)+N(Q646)+N(U646)+N(Y646)+N(AC646))-(N(F646)+N(J646)+N(N646)+N(R646)+N(V646)+N(Z646)+N(AD646))-(G646+K646+O646+S646+W646+AA646+AE646))&lt;0.0001,"OK","ОШИБКА")</f>
        <v/>
      </c>
    </row>
    <row r="647">
      <c r="A647" s="42" t="n">
        <v>46866</v>
      </c>
      <c r="B647" s="37" t="inlineStr">
        <is>
          <t>ВС</t>
        </is>
      </c>
      <c r="C647" s="11" t="n"/>
      <c r="D647" s="54">
        <f>G646</f>
        <v/>
      </c>
      <c r="E647" s="45" t="n"/>
      <c r="F647" s="45" t="n"/>
      <c r="G647" s="54">
        <f>D647+N(E647)-N(F647)</f>
        <v/>
      </c>
      <c r="H647" s="54">
        <f>K646</f>
        <v/>
      </c>
      <c r="I647" s="45" t="n"/>
      <c r="J647" s="45" t="n"/>
      <c r="K647" s="54">
        <f>H647+N(I647)-N(J647)</f>
        <v/>
      </c>
      <c r="L647" s="54">
        <f>O646</f>
        <v/>
      </c>
      <c r="M647" s="45" t="n"/>
      <c r="N647" s="45" t="n"/>
      <c r="O647" s="54">
        <f>L647+N(M647)-N(N647)</f>
        <v/>
      </c>
      <c r="P647" s="54">
        <f>S646</f>
        <v/>
      </c>
      <c r="Q647" s="45" t="n"/>
      <c r="R647" s="45" t="n"/>
      <c r="S647" s="54">
        <f>P647+N(Q647)-N(R647)</f>
        <v/>
      </c>
      <c r="T647" s="54">
        <f>W646</f>
        <v/>
      </c>
      <c r="U647" s="45" t="n"/>
      <c r="V647" s="45" t="n"/>
      <c r="W647" s="54">
        <f>T647+N(U647)-N(V647)</f>
        <v/>
      </c>
      <c r="X647" s="54">
        <f>AA646</f>
        <v/>
      </c>
      <c r="Y647" s="45" t="n"/>
      <c r="Z647" s="45" t="n"/>
      <c r="AA647" s="54">
        <f>X647+N(Y647)-N(Z647)</f>
        <v/>
      </c>
      <c r="AB647" s="54">
        <f>AE646</f>
        <v/>
      </c>
      <c r="AC647" s="45" t="n"/>
      <c r="AD647" s="45" t="n"/>
      <c r="AE647" s="54">
        <f>AB647+N(AC647)-N(AD647)</f>
        <v/>
      </c>
      <c r="AF647" s="20">
        <f>IF(ABS((D647+H647+L647+P647+T647+X647+AB647)+(N(E647)+N(I647)+N(M647)+N(Q647)+N(U647)+N(Y647)+N(AC647))-(N(F647)+N(J647)+N(N647)+N(R647)+N(V647)+N(Z647)+N(AD647))-(G647+K647+O647+S647+W647+AA647+AE647))&lt;0.0001,"OK","ОШИБКА")</f>
        <v/>
      </c>
    </row>
    <row r="648">
      <c r="A648" s="42" t="n">
        <v>46867</v>
      </c>
      <c r="B648" s="37" t="inlineStr">
        <is>
          <t>ПН</t>
        </is>
      </c>
      <c r="C648" s="11" t="n"/>
      <c r="D648" s="54">
        <f>G647</f>
        <v/>
      </c>
      <c r="E648" s="45" t="n"/>
      <c r="F648" s="45" t="n"/>
      <c r="G648" s="54">
        <f>D648+N(E648)-N(F648)</f>
        <v/>
      </c>
      <c r="H648" s="54">
        <f>K647</f>
        <v/>
      </c>
      <c r="I648" s="45" t="n"/>
      <c r="J648" s="45" t="n"/>
      <c r="K648" s="54">
        <f>H648+N(I648)-N(J648)</f>
        <v/>
      </c>
      <c r="L648" s="54">
        <f>O647</f>
        <v/>
      </c>
      <c r="M648" s="45" t="n"/>
      <c r="N648" s="45" t="n"/>
      <c r="O648" s="54">
        <f>L648+N(M648)-N(N648)</f>
        <v/>
      </c>
      <c r="P648" s="54">
        <f>S647</f>
        <v/>
      </c>
      <c r="Q648" s="45" t="n"/>
      <c r="R648" s="45" t="n"/>
      <c r="S648" s="54">
        <f>P648+N(Q648)-N(R648)</f>
        <v/>
      </c>
      <c r="T648" s="54">
        <f>W647</f>
        <v/>
      </c>
      <c r="U648" s="45" t="n"/>
      <c r="V648" s="45" t="n"/>
      <c r="W648" s="54">
        <f>T648+N(U648)-N(V648)</f>
        <v/>
      </c>
      <c r="X648" s="54">
        <f>AA647</f>
        <v/>
      </c>
      <c r="Y648" s="45" t="n"/>
      <c r="Z648" s="45" t="n"/>
      <c r="AA648" s="54">
        <f>X648+N(Y648)-N(Z648)</f>
        <v/>
      </c>
      <c r="AB648" s="54">
        <f>AE647</f>
        <v/>
      </c>
      <c r="AC648" s="45" t="n"/>
      <c r="AD648" s="45" t="n"/>
      <c r="AE648" s="54">
        <f>AB648+N(AC648)-N(AD648)</f>
        <v/>
      </c>
      <c r="AF648" s="20">
        <f>IF(ABS((D648+H648+L648+P648+T648+X648+AB648)+(N(E648)+N(I648)+N(M648)+N(Q648)+N(U648)+N(Y648)+N(AC648))-(N(F648)+N(J648)+N(N648)+N(R648)+N(V648)+N(Z648)+N(AD648))-(G648+K648+O648+S648+W648+AA648+AE648))&lt;0.0001,"OK","ОШИБКА")</f>
        <v/>
      </c>
    </row>
    <row r="649">
      <c r="A649" s="42" t="n">
        <v>46868</v>
      </c>
      <c r="B649" s="37" t="inlineStr">
        <is>
          <t>ВТ</t>
        </is>
      </c>
      <c r="C649" s="11" t="n"/>
      <c r="D649" s="54">
        <f>G648</f>
        <v/>
      </c>
      <c r="E649" s="45" t="n"/>
      <c r="F649" s="45" t="n"/>
      <c r="G649" s="54">
        <f>D649+N(E649)-N(F649)</f>
        <v/>
      </c>
      <c r="H649" s="54">
        <f>K648</f>
        <v/>
      </c>
      <c r="I649" s="45" t="n"/>
      <c r="J649" s="45" t="n"/>
      <c r="K649" s="54">
        <f>H649+N(I649)-N(J649)</f>
        <v/>
      </c>
      <c r="L649" s="54">
        <f>O648</f>
        <v/>
      </c>
      <c r="M649" s="45" t="n"/>
      <c r="N649" s="45" t="n"/>
      <c r="O649" s="54">
        <f>L649+N(M649)-N(N649)</f>
        <v/>
      </c>
      <c r="P649" s="54">
        <f>S648</f>
        <v/>
      </c>
      <c r="Q649" s="45" t="n"/>
      <c r="R649" s="45" t="n"/>
      <c r="S649" s="54">
        <f>P649+N(Q649)-N(R649)</f>
        <v/>
      </c>
      <c r="T649" s="54">
        <f>W648</f>
        <v/>
      </c>
      <c r="U649" s="45" t="n"/>
      <c r="V649" s="45" t="n"/>
      <c r="W649" s="54">
        <f>T649+N(U649)-N(V649)</f>
        <v/>
      </c>
      <c r="X649" s="54">
        <f>AA648</f>
        <v/>
      </c>
      <c r="Y649" s="45" t="n"/>
      <c r="Z649" s="45" t="n"/>
      <c r="AA649" s="54">
        <f>X649+N(Y649)-N(Z649)</f>
        <v/>
      </c>
      <c r="AB649" s="54">
        <f>AE648</f>
        <v/>
      </c>
      <c r="AC649" s="45" t="n"/>
      <c r="AD649" s="45" t="n"/>
      <c r="AE649" s="54">
        <f>AB649+N(AC649)-N(AD649)</f>
        <v/>
      </c>
      <c r="AF649" s="20">
        <f>IF(ABS((D649+H649+L649+P649+T649+X649+AB649)+(N(E649)+N(I649)+N(M649)+N(Q649)+N(U649)+N(Y649)+N(AC649))-(N(F649)+N(J649)+N(N649)+N(R649)+N(V649)+N(Z649)+N(AD649))-(G649+K649+O649+S649+W649+AA649+AE649))&lt;0.0001,"OK","ОШИБКА")</f>
        <v/>
      </c>
    </row>
    <row r="650">
      <c r="A650" s="42" t="n">
        <v>46869</v>
      </c>
      <c r="B650" s="37" t="inlineStr">
        <is>
          <t>СР</t>
        </is>
      </c>
      <c r="C650" s="11" t="n"/>
      <c r="D650" s="54">
        <f>G649</f>
        <v/>
      </c>
      <c r="E650" s="45" t="n"/>
      <c r="F650" s="45" t="n"/>
      <c r="G650" s="54">
        <f>D650+N(E650)-N(F650)</f>
        <v/>
      </c>
      <c r="H650" s="54">
        <f>K649</f>
        <v/>
      </c>
      <c r="I650" s="45" t="n"/>
      <c r="J650" s="45" t="n"/>
      <c r="K650" s="54">
        <f>H650+N(I650)-N(J650)</f>
        <v/>
      </c>
      <c r="L650" s="54">
        <f>O649</f>
        <v/>
      </c>
      <c r="M650" s="45" t="n"/>
      <c r="N650" s="45" t="n"/>
      <c r="O650" s="54">
        <f>L650+N(M650)-N(N650)</f>
        <v/>
      </c>
      <c r="P650" s="54">
        <f>S649</f>
        <v/>
      </c>
      <c r="Q650" s="45" t="n"/>
      <c r="R650" s="45" t="n"/>
      <c r="S650" s="54">
        <f>P650+N(Q650)-N(R650)</f>
        <v/>
      </c>
      <c r="T650" s="54">
        <f>W649</f>
        <v/>
      </c>
      <c r="U650" s="45" t="n"/>
      <c r="V650" s="45" t="n"/>
      <c r="W650" s="54">
        <f>T650+N(U650)-N(V650)</f>
        <v/>
      </c>
      <c r="X650" s="54">
        <f>AA649</f>
        <v/>
      </c>
      <c r="Y650" s="45" t="n"/>
      <c r="Z650" s="45" t="n"/>
      <c r="AA650" s="54">
        <f>X650+N(Y650)-N(Z650)</f>
        <v/>
      </c>
      <c r="AB650" s="54">
        <f>AE649</f>
        <v/>
      </c>
      <c r="AC650" s="45" t="n"/>
      <c r="AD650" s="45" t="n"/>
      <c r="AE650" s="54">
        <f>AB650+N(AC650)-N(AD650)</f>
        <v/>
      </c>
      <c r="AF650" s="20">
        <f>IF(ABS((D650+H650+L650+P650+T650+X650+AB650)+(N(E650)+N(I650)+N(M650)+N(Q650)+N(U650)+N(Y650)+N(AC650))-(N(F650)+N(J650)+N(N650)+N(R650)+N(V650)+N(Z650)+N(AD650))-(G650+K650+O650+S650+W650+AA650+AE650))&lt;0.0001,"OK","ОШИБКА")</f>
        <v/>
      </c>
    </row>
    <row r="651">
      <c r="A651" s="42" t="n">
        <v>46870</v>
      </c>
      <c r="B651" s="37" t="inlineStr">
        <is>
          <t>ЧТ</t>
        </is>
      </c>
      <c r="C651" s="11" t="n"/>
      <c r="D651" s="54">
        <f>G650</f>
        <v/>
      </c>
      <c r="E651" s="45" t="n"/>
      <c r="F651" s="45" t="n"/>
      <c r="G651" s="54">
        <f>D651+N(E651)-N(F651)</f>
        <v/>
      </c>
      <c r="H651" s="54">
        <f>K650</f>
        <v/>
      </c>
      <c r="I651" s="45" t="n"/>
      <c r="J651" s="45" t="n"/>
      <c r="K651" s="54">
        <f>H651+N(I651)-N(J651)</f>
        <v/>
      </c>
      <c r="L651" s="54">
        <f>O650</f>
        <v/>
      </c>
      <c r="M651" s="45" t="n"/>
      <c r="N651" s="45" t="n"/>
      <c r="O651" s="54">
        <f>L651+N(M651)-N(N651)</f>
        <v/>
      </c>
      <c r="P651" s="54">
        <f>S650</f>
        <v/>
      </c>
      <c r="Q651" s="45" t="n"/>
      <c r="R651" s="45" t="n"/>
      <c r="S651" s="54">
        <f>P651+N(Q651)-N(R651)</f>
        <v/>
      </c>
      <c r="T651" s="54">
        <f>W650</f>
        <v/>
      </c>
      <c r="U651" s="45" t="n"/>
      <c r="V651" s="45" t="n"/>
      <c r="W651" s="54">
        <f>T651+N(U651)-N(V651)</f>
        <v/>
      </c>
      <c r="X651" s="54">
        <f>AA650</f>
        <v/>
      </c>
      <c r="Y651" s="45" t="n"/>
      <c r="Z651" s="45" t="n"/>
      <c r="AA651" s="54">
        <f>X651+N(Y651)-N(Z651)</f>
        <v/>
      </c>
      <c r="AB651" s="54">
        <f>AE650</f>
        <v/>
      </c>
      <c r="AC651" s="45" t="n"/>
      <c r="AD651" s="45" t="n"/>
      <c r="AE651" s="54">
        <f>AB651+N(AC651)-N(AD651)</f>
        <v/>
      </c>
      <c r="AF651" s="20">
        <f>IF(ABS((D651+H651+L651+P651+T651+X651+AB651)+(N(E651)+N(I651)+N(M651)+N(Q651)+N(U651)+N(Y651)+N(AC651))-(N(F651)+N(J651)+N(N651)+N(R651)+N(V651)+N(Z651)+N(AD651))-(G651+K651+O651+S651+W651+AA651+AE651))&lt;0.0001,"OK","ОШИБКА")</f>
        <v/>
      </c>
    </row>
    <row r="652">
      <c r="A652" s="42" t="n">
        <v>46871</v>
      </c>
      <c r="B652" s="37" t="inlineStr">
        <is>
          <t>ПТ</t>
        </is>
      </c>
      <c r="C652" s="11" t="n"/>
      <c r="D652" s="54">
        <f>G651</f>
        <v/>
      </c>
      <c r="E652" s="45" t="n"/>
      <c r="F652" s="45" t="n"/>
      <c r="G652" s="54">
        <f>D652+N(E652)-N(F652)</f>
        <v/>
      </c>
      <c r="H652" s="54">
        <f>K651</f>
        <v/>
      </c>
      <c r="I652" s="45" t="n"/>
      <c r="J652" s="45" t="n"/>
      <c r="K652" s="54">
        <f>H652+N(I652)-N(J652)</f>
        <v/>
      </c>
      <c r="L652" s="54">
        <f>O651</f>
        <v/>
      </c>
      <c r="M652" s="45" t="n"/>
      <c r="N652" s="45" t="n"/>
      <c r="O652" s="54">
        <f>L652+N(M652)-N(N652)</f>
        <v/>
      </c>
      <c r="P652" s="54">
        <f>S651</f>
        <v/>
      </c>
      <c r="Q652" s="45" t="n"/>
      <c r="R652" s="45" t="n"/>
      <c r="S652" s="54">
        <f>P652+N(Q652)-N(R652)</f>
        <v/>
      </c>
      <c r="T652" s="54">
        <f>W651</f>
        <v/>
      </c>
      <c r="U652" s="45" t="n"/>
      <c r="V652" s="45" t="n"/>
      <c r="W652" s="54">
        <f>T652+N(U652)-N(V652)</f>
        <v/>
      </c>
      <c r="X652" s="54">
        <f>AA651</f>
        <v/>
      </c>
      <c r="Y652" s="45" t="n"/>
      <c r="Z652" s="45" t="n"/>
      <c r="AA652" s="54">
        <f>X652+N(Y652)-N(Z652)</f>
        <v/>
      </c>
      <c r="AB652" s="54">
        <f>AE651</f>
        <v/>
      </c>
      <c r="AC652" s="45" t="n"/>
      <c r="AD652" s="45" t="n"/>
      <c r="AE652" s="54">
        <f>AB652+N(AC652)-N(AD652)</f>
        <v/>
      </c>
      <c r="AF652" s="20">
        <f>IF(ABS((D652+H652+L652+P652+T652+X652+AB652)+(N(E652)+N(I652)+N(M652)+N(Q652)+N(U652)+N(Y652)+N(AC652))-(N(F652)+N(J652)+N(N652)+N(R652)+N(V652)+N(Z652)+N(AD652))-(G652+K652+O652+S652+W652+AA652+AE652))&lt;0.0001,"OK","ОШИБКА")</f>
        <v/>
      </c>
    </row>
    <row r="653">
      <c r="A653" s="42" t="n">
        <v>46872</v>
      </c>
      <c r="B653" s="37" t="inlineStr">
        <is>
          <t>СБ</t>
        </is>
      </c>
      <c r="C653" s="11" t="n"/>
      <c r="D653" s="54">
        <f>G652</f>
        <v/>
      </c>
      <c r="E653" s="45" t="n"/>
      <c r="F653" s="45" t="n"/>
      <c r="G653" s="54">
        <f>D653+N(E653)-N(F653)</f>
        <v/>
      </c>
      <c r="H653" s="54">
        <f>K652</f>
        <v/>
      </c>
      <c r="I653" s="45" t="n"/>
      <c r="J653" s="45" t="n"/>
      <c r="K653" s="54">
        <f>H653+N(I653)-N(J653)</f>
        <v/>
      </c>
      <c r="L653" s="54">
        <f>O652</f>
        <v/>
      </c>
      <c r="M653" s="45" t="n"/>
      <c r="N653" s="45" t="n"/>
      <c r="O653" s="54">
        <f>L653+N(M653)-N(N653)</f>
        <v/>
      </c>
      <c r="P653" s="54">
        <f>S652</f>
        <v/>
      </c>
      <c r="Q653" s="45" t="n"/>
      <c r="R653" s="45" t="n"/>
      <c r="S653" s="54">
        <f>P653+N(Q653)-N(R653)</f>
        <v/>
      </c>
      <c r="T653" s="54">
        <f>W652</f>
        <v/>
      </c>
      <c r="U653" s="45" t="n"/>
      <c r="V653" s="45" t="n"/>
      <c r="W653" s="54">
        <f>T653+N(U653)-N(V653)</f>
        <v/>
      </c>
      <c r="X653" s="54">
        <f>AA652</f>
        <v/>
      </c>
      <c r="Y653" s="45" t="n"/>
      <c r="Z653" s="45" t="n"/>
      <c r="AA653" s="54">
        <f>X653+N(Y653)-N(Z653)</f>
        <v/>
      </c>
      <c r="AB653" s="54">
        <f>AE652</f>
        <v/>
      </c>
      <c r="AC653" s="45" t="n"/>
      <c r="AD653" s="45" t="n"/>
      <c r="AE653" s="54">
        <f>AB653+N(AC653)-N(AD653)</f>
        <v/>
      </c>
      <c r="AF653" s="20">
        <f>IF(ABS((D653+H653+L653+P653+T653+X653+AB653)+(N(E653)+N(I653)+N(M653)+N(Q653)+N(U653)+N(Y653)+N(AC653))-(N(F653)+N(J653)+N(N653)+N(R653)+N(V653)+N(Z653)+N(AD653))-(G653+K653+O653+S653+W653+AA653+AE653))&lt;0.0001,"OK","ОШИБКА")</f>
        <v/>
      </c>
    </row>
    <row r="654">
      <c r="A654" s="42" t="n">
        <v>46873</v>
      </c>
      <c r="B654" s="37" t="inlineStr">
        <is>
          <t>ВС</t>
        </is>
      </c>
      <c r="C654" s="11" t="n"/>
      <c r="D654" s="54">
        <f>G653</f>
        <v/>
      </c>
      <c r="E654" s="45" t="n"/>
      <c r="F654" s="45" t="n"/>
      <c r="G654" s="54">
        <f>D654+N(E654)-N(F654)</f>
        <v/>
      </c>
      <c r="H654" s="54">
        <f>K653</f>
        <v/>
      </c>
      <c r="I654" s="45" t="n"/>
      <c r="J654" s="45" t="n"/>
      <c r="K654" s="54">
        <f>H654+N(I654)-N(J654)</f>
        <v/>
      </c>
      <c r="L654" s="54">
        <f>O653</f>
        <v/>
      </c>
      <c r="M654" s="45" t="n"/>
      <c r="N654" s="45" t="n"/>
      <c r="O654" s="54">
        <f>L654+N(M654)-N(N654)</f>
        <v/>
      </c>
      <c r="P654" s="54">
        <f>S653</f>
        <v/>
      </c>
      <c r="Q654" s="45" t="n"/>
      <c r="R654" s="45" t="n"/>
      <c r="S654" s="54">
        <f>P654+N(Q654)-N(R654)</f>
        <v/>
      </c>
      <c r="T654" s="54">
        <f>W653</f>
        <v/>
      </c>
      <c r="U654" s="45" t="n"/>
      <c r="V654" s="45" t="n"/>
      <c r="W654" s="54">
        <f>T654+N(U654)-N(V654)</f>
        <v/>
      </c>
      <c r="X654" s="54">
        <f>AA653</f>
        <v/>
      </c>
      <c r="Y654" s="45" t="n"/>
      <c r="Z654" s="45" t="n"/>
      <c r="AA654" s="54">
        <f>X654+N(Y654)-N(Z654)</f>
        <v/>
      </c>
      <c r="AB654" s="54">
        <f>AE653</f>
        <v/>
      </c>
      <c r="AC654" s="45" t="n"/>
      <c r="AD654" s="45" t="n"/>
      <c r="AE654" s="54">
        <f>AB654+N(AC654)-N(AD654)</f>
        <v/>
      </c>
      <c r="AF654" s="20">
        <f>IF(ABS((D654+H654+L654+P654+T654+X654+AB654)+(N(E654)+N(I654)+N(M654)+N(Q654)+N(U654)+N(Y654)+N(AC654))-(N(F654)+N(J654)+N(N654)+N(R654)+N(V654)+N(Z654)+N(AD654))-(G654+K654+O654+S654+W654+AA654+AE654))&lt;0.0001,"OK","ОШИБКА")</f>
        <v/>
      </c>
    </row>
    <row r="655">
      <c r="A655" s="42" t="n">
        <v>46874</v>
      </c>
      <c r="B655" s="37" t="inlineStr">
        <is>
          <t>ПН</t>
        </is>
      </c>
      <c r="C655" s="11" t="n"/>
      <c r="D655" s="54">
        <f>G654</f>
        <v/>
      </c>
      <c r="E655" s="45" t="n"/>
      <c r="F655" s="45" t="n"/>
      <c r="G655" s="54">
        <f>D655+N(E655)-N(F655)</f>
        <v/>
      </c>
      <c r="H655" s="54">
        <f>K654</f>
        <v/>
      </c>
      <c r="I655" s="45" t="n"/>
      <c r="J655" s="45" t="n"/>
      <c r="K655" s="54">
        <f>H655+N(I655)-N(J655)</f>
        <v/>
      </c>
      <c r="L655" s="54">
        <f>O654</f>
        <v/>
      </c>
      <c r="M655" s="45" t="n"/>
      <c r="N655" s="45" t="n"/>
      <c r="O655" s="54">
        <f>L655+N(M655)-N(N655)</f>
        <v/>
      </c>
      <c r="P655" s="54">
        <f>S654</f>
        <v/>
      </c>
      <c r="Q655" s="45" t="n"/>
      <c r="R655" s="45" t="n"/>
      <c r="S655" s="54">
        <f>P655+N(Q655)-N(R655)</f>
        <v/>
      </c>
      <c r="T655" s="54">
        <f>W654</f>
        <v/>
      </c>
      <c r="U655" s="45" t="n"/>
      <c r="V655" s="45" t="n"/>
      <c r="W655" s="54">
        <f>T655+N(U655)-N(V655)</f>
        <v/>
      </c>
      <c r="X655" s="54">
        <f>AA654</f>
        <v/>
      </c>
      <c r="Y655" s="45" t="n"/>
      <c r="Z655" s="45" t="n"/>
      <c r="AA655" s="54">
        <f>X655+N(Y655)-N(Z655)</f>
        <v/>
      </c>
      <c r="AB655" s="54">
        <f>AE654</f>
        <v/>
      </c>
      <c r="AC655" s="45" t="n"/>
      <c r="AD655" s="45" t="n"/>
      <c r="AE655" s="54">
        <f>AB655+N(AC655)-N(AD655)</f>
        <v/>
      </c>
      <c r="AF655" s="20">
        <f>IF(ABS((D655+H655+L655+P655+T655+X655+AB655)+(N(E655)+N(I655)+N(M655)+N(Q655)+N(U655)+N(Y655)+N(AC655))-(N(F655)+N(J655)+N(N655)+N(R655)+N(V655)+N(Z655)+N(AD655))-(G655+K655+O655+S655+W655+AA655+AE655))&lt;0.0001,"OK","ОШИБКА")</f>
        <v/>
      </c>
    </row>
    <row r="656">
      <c r="A656" s="42" t="n">
        <v>46875</v>
      </c>
      <c r="B656" s="37" t="inlineStr">
        <is>
          <t>ВТ</t>
        </is>
      </c>
      <c r="C656" s="11" t="n"/>
      <c r="D656" s="54">
        <f>G655</f>
        <v/>
      </c>
      <c r="E656" s="45" t="n"/>
      <c r="F656" s="45" t="n"/>
      <c r="G656" s="54">
        <f>D656+N(E656)-N(F656)</f>
        <v/>
      </c>
      <c r="H656" s="54">
        <f>K655</f>
        <v/>
      </c>
      <c r="I656" s="45" t="n"/>
      <c r="J656" s="45" t="n"/>
      <c r="K656" s="54">
        <f>H656+N(I656)-N(J656)</f>
        <v/>
      </c>
      <c r="L656" s="54">
        <f>O655</f>
        <v/>
      </c>
      <c r="M656" s="45" t="n"/>
      <c r="N656" s="45" t="n"/>
      <c r="O656" s="54">
        <f>L656+N(M656)-N(N656)</f>
        <v/>
      </c>
      <c r="P656" s="54">
        <f>S655</f>
        <v/>
      </c>
      <c r="Q656" s="45" t="n"/>
      <c r="R656" s="45" t="n"/>
      <c r="S656" s="54">
        <f>P656+N(Q656)-N(R656)</f>
        <v/>
      </c>
      <c r="T656" s="54">
        <f>W655</f>
        <v/>
      </c>
      <c r="U656" s="45" t="n"/>
      <c r="V656" s="45" t="n"/>
      <c r="W656" s="54">
        <f>T656+N(U656)-N(V656)</f>
        <v/>
      </c>
      <c r="X656" s="54">
        <f>AA655</f>
        <v/>
      </c>
      <c r="Y656" s="45" t="n"/>
      <c r="Z656" s="45" t="n"/>
      <c r="AA656" s="54">
        <f>X656+N(Y656)-N(Z656)</f>
        <v/>
      </c>
      <c r="AB656" s="54">
        <f>AE655</f>
        <v/>
      </c>
      <c r="AC656" s="45" t="n"/>
      <c r="AD656" s="45" t="n"/>
      <c r="AE656" s="54">
        <f>AB656+N(AC656)-N(AD656)</f>
        <v/>
      </c>
      <c r="AF656" s="20">
        <f>IF(ABS((D656+H656+L656+P656+T656+X656+AB656)+(N(E656)+N(I656)+N(M656)+N(Q656)+N(U656)+N(Y656)+N(AC656))-(N(F656)+N(J656)+N(N656)+N(R656)+N(V656)+N(Z656)+N(AD656))-(G656+K656+O656+S656+W656+AA656+AE656))&lt;0.0001,"OK","ОШИБКА")</f>
        <v/>
      </c>
    </row>
    <row r="657">
      <c r="A657" s="42" t="n">
        <v>46876</v>
      </c>
      <c r="B657" s="37" t="inlineStr">
        <is>
          <t>СР</t>
        </is>
      </c>
      <c r="C657" s="11" t="n"/>
      <c r="D657" s="54">
        <f>G656</f>
        <v/>
      </c>
      <c r="E657" s="45" t="n"/>
      <c r="F657" s="45" t="n"/>
      <c r="G657" s="54">
        <f>D657+N(E657)-N(F657)</f>
        <v/>
      </c>
      <c r="H657" s="54">
        <f>K656</f>
        <v/>
      </c>
      <c r="I657" s="45" t="n"/>
      <c r="J657" s="45" t="n"/>
      <c r="K657" s="54">
        <f>H657+N(I657)-N(J657)</f>
        <v/>
      </c>
      <c r="L657" s="54">
        <f>O656</f>
        <v/>
      </c>
      <c r="M657" s="45" t="n"/>
      <c r="N657" s="45" t="n"/>
      <c r="O657" s="54">
        <f>L657+N(M657)-N(N657)</f>
        <v/>
      </c>
      <c r="P657" s="54">
        <f>S656</f>
        <v/>
      </c>
      <c r="Q657" s="45" t="n"/>
      <c r="R657" s="45" t="n"/>
      <c r="S657" s="54">
        <f>P657+N(Q657)-N(R657)</f>
        <v/>
      </c>
      <c r="T657" s="54">
        <f>W656</f>
        <v/>
      </c>
      <c r="U657" s="45" t="n"/>
      <c r="V657" s="45" t="n"/>
      <c r="W657" s="54">
        <f>T657+N(U657)-N(V657)</f>
        <v/>
      </c>
      <c r="X657" s="54">
        <f>AA656</f>
        <v/>
      </c>
      <c r="Y657" s="45" t="n"/>
      <c r="Z657" s="45" t="n"/>
      <c r="AA657" s="54">
        <f>X657+N(Y657)-N(Z657)</f>
        <v/>
      </c>
      <c r="AB657" s="54">
        <f>AE656</f>
        <v/>
      </c>
      <c r="AC657" s="45" t="n"/>
      <c r="AD657" s="45" t="n"/>
      <c r="AE657" s="54">
        <f>AB657+N(AC657)-N(AD657)</f>
        <v/>
      </c>
      <c r="AF657" s="20">
        <f>IF(ABS((D657+H657+L657+P657+T657+X657+AB657)+(N(E657)+N(I657)+N(M657)+N(Q657)+N(U657)+N(Y657)+N(AC657))-(N(F657)+N(J657)+N(N657)+N(R657)+N(V657)+N(Z657)+N(AD657))-(G657+K657+O657+S657+W657+AA657+AE657))&lt;0.0001,"OK","ОШИБКА")</f>
        <v/>
      </c>
    </row>
    <row r="658">
      <c r="A658" s="42" t="n">
        <v>46877</v>
      </c>
      <c r="B658" s="37" t="inlineStr">
        <is>
          <t>ЧТ</t>
        </is>
      </c>
      <c r="C658" s="11" t="n"/>
      <c r="D658" s="54">
        <f>G657</f>
        <v/>
      </c>
      <c r="E658" s="45" t="n"/>
      <c r="F658" s="45" t="n"/>
      <c r="G658" s="54">
        <f>D658+N(E658)-N(F658)</f>
        <v/>
      </c>
      <c r="H658" s="54">
        <f>K657</f>
        <v/>
      </c>
      <c r="I658" s="45" t="n"/>
      <c r="J658" s="45" t="n"/>
      <c r="K658" s="54">
        <f>H658+N(I658)-N(J658)</f>
        <v/>
      </c>
      <c r="L658" s="54">
        <f>O657</f>
        <v/>
      </c>
      <c r="M658" s="45" t="n"/>
      <c r="N658" s="45" t="n"/>
      <c r="O658" s="54">
        <f>L658+N(M658)-N(N658)</f>
        <v/>
      </c>
      <c r="P658" s="54">
        <f>S657</f>
        <v/>
      </c>
      <c r="Q658" s="45" t="n"/>
      <c r="R658" s="45" t="n"/>
      <c r="S658" s="54">
        <f>P658+N(Q658)-N(R658)</f>
        <v/>
      </c>
      <c r="T658" s="54">
        <f>W657</f>
        <v/>
      </c>
      <c r="U658" s="45" t="n"/>
      <c r="V658" s="45" t="n"/>
      <c r="W658" s="54">
        <f>T658+N(U658)-N(V658)</f>
        <v/>
      </c>
      <c r="X658" s="54">
        <f>AA657</f>
        <v/>
      </c>
      <c r="Y658" s="45" t="n"/>
      <c r="Z658" s="45" t="n"/>
      <c r="AA658" s="54">
        <f>X658+N(Y658)-N(Z658)</f>
        <v/>
      </c>
      <c r="AB658" s="54">
        <f>AE657</f>
        <v/>
      </c>
      <c r="AC658" s="45" t="n"/>
      <c r="AD658" s="45" t="n"/>
      <c r="AE658" s="54">
        <f>AB658+N(AC658)-N(AD658)</f>
        <v/>
      </c>
      <c r="AF658" s="20">
        <f>IF(ABS((D658+H658+L658+P658+T658+X658+AB658)+(N(E658)+N(I658)+N(M658)+N(Q658)+N(U658)+N(Y658)+N(AC658))-(N(F658)+N(J658)+N(N658)+N(R658)+N(V658)+N(Z658)+N(AD658))-(G658+K658+O658+S658+W658+AA658+AE658))&lt;0.0001,"OK","ОШИБКА")</f>
        <v/>
      </c>
    </row>
    <row r="659">
      <c r="A659" s="42" t="n">
        <v>46878</v>
      </c>
      <c r="B659" s="37" t="inlineStr">
        <is>
          <t>ПТ</t>
        </is>
      </c>
      <c r="C659" s="11" t="n"/>
      <c r="D659" s="54">
        <f>G658</f>
        <v/>
      </c>
      <c r="E659" s="45" t="n"/>
      <c r="F659" s="45" t="n"/>
      <c r="G659" s="54">
        <f>D659+N(E659)-N(F659)</f>
        <v/>
      </c>
      <c r="H659" s="54">
        <f>K658</f>
        <v/>
      </c>
      <c r="I659" s="45" t="n"/>
      <c r="J659" s="45" t="n"/>
      <c r="K659" s="54">
        <f>H659+N(I659)-N(J659)</f>
        <v/>
      </c>
      <c r="L659" s="54">
        <f>O658</f>
        <v/>
      </c>
      <c r="M659" s="45" t="n"/>
      <c r="N659" s="45" t="n"/>
      <c r="O659" s="54">
        <f>L659+N(M659)-N(N659)</f>
        <v/>
      </c>
      <c r="P659" s="54">
        <f>S658</f>
        <v/>
      </c>
      <c r="Q659" s="45" t="n"/>
      <c r="R659" s="45" t="n"/>
      <c r="S659" s="54">
        <f>P659+N(Q659)-N(R659)</f>
        <v/>
      </c>
      <c r="T659" s="54">
        <f>W658</f>
        <v/>
      </c>
      <c r="U659" s="45" t="n"/>
      <c r="V659" s="45" t="n"/>
      <c r="W659" s="54">
        <f>T659+N(U659)-N(V659)</f>
        <v/>
      </c>
      <c r="X659" s="54">
        <f>AA658</f>
        <v/>
      </c>
      <c r="Y659" s="45" t="n"/>
      <c r="Z659" s="45" t="n"/>
      <c r="AA659" s="54">
        <f>X659+N(Y659)-N(Z659)</f>
        <v/>
      </c>
      <c r="AB659" s="54">
        <f>AE658</f>
        <v/>
      </c>
      <c r="AC659" s="45" t="n"/>
      <c r="AD659" s="45" t="n"/>
      <c r="AE659" s="54">
        <f>AB659+N(AC659)-N(AD659)</f>
        <v/>
      </c>
      <c r="AF659" s="20">
        <f>IF(ABS((D659+H659+L659+P659+T659+X659+AB659)+(N(E659)+N(I659)+N(M659)+N(Q659)+N(U659)+N(Y659)+N(AC659))-(N(F659)+N(J659)+N(N659)+N(R659)+N(V659)+N(Z659)+N(AD659))-(G659+K659+O659+S659+W659+AA659+AE659))&lt;0.0001,"OK","ОШИБКА")</f>
        <v/>
      </c>
    </row>
    <row r="660">
      <c r="A660" s="42" t="n">
        <v>46879</v>
      </c>
      <c r="B660" s="37" t="inlineStr">
        <is>
          <t>СБ</t>
        </is>
      </c>
      <c r="C660" s="11" t="n"/>
      <c r="D660" s="54">
        <f>G659</f>
        <v/>
      </c>
      <c r="E660" s="45" t="n"/>
      <c r="F660" s="45" t="n"/>
      <c r="G660" s="54">
        <f>D660+N(E660)-N(F660)</f>
        <v/>
      </c>
      <c r="H660" s="54">
        <f>K659</f>
        <v/>
      </c>
      <c r="I660" s="45" t="n"/>
      <c r="J660" s="45" t="n"/>
      <c r="K660" s="54">
        <f>H660+N(I660)-N(J660)</f>
        <v/>
      </c>
      <c r="L660" s="54">
        <f>O659</f>
        <v/>
      </c>
      <c r="M660" s="45" t="n"/>
      <c r="N660" s="45" t="n"/>
      <c r="O660" s="54">
        <f>L660+N(M660)-N(N660)</f>
        <v/>
      </c>
      <c r="P660" s="54">
        <f>S659</f>
        <v/>
      </c>
      <c r="Q660" s="45" t="n"/>
      <c r="R660" s="45" t="n"/>
      <c r="S660" s="54">
        <f>P660+N(Q660)-N(R660)</f>
        <v/>
      </c>
      <c r="T660" s="54">
        <f>W659</f>
        <v/>
      </c>
      <c r="U660" s="45" t="n"/>
      <c r="V660" s="45" t="n"/>
      <c r="W660" s="54">
        <f>T660+N(U660)-N(V660)</f>
        <v/>
      </c>
      <c r="X660" s="54">
        <f>AA659</f>
        <v/>
      </c>
      <c r="Y660" s="45" t="n"/>
      <c r="Z660" s="45" t="n"/>
      <c r="AA660" s="54">
        <f>X660+N(Y660)-N(Z660)</f>
        <v/>
      </c>
      <c r="AB660" s="54">
        <f>AE659</f>
        <v/>
      </c>
      <c r="AC660" s="45" t="n"/>
      <c r="AD660" s="45" t="n"/>
      <c r="AE660" s="54">
        <f>AB660+N(AC660)-N(AD660)</f>
        <v/>
      </c>
      <c r="AF660" s="20">
        <f>IF(ABS((D660+H660+L660+P660+T660+X660+AB660)+(N(E660)+N(I660)+N(M660)+N(Q660)+N(U660)+N(Y660)+N(AC660))-(N(F660)+N(J660)+N(N660)+N(R660)+N(V660)+N(Z660)+N(AD660))-(G660+K660+O660+S660+W660+AA660+AE660))&lt;0.0001,"OK","ОШИБКА")</f>
        <v/>
      </c>
    </row>
    <row r="661">
      <c r="A661" s="42" t="n">
        <v>46880</v>
      </c>
      <c r="B661" s="37" t="inlineStr">
        <is>
          <t>ВС</t>
        </is>
      </c>
      <c r="C661" s="11" t="n"/>
      <c r="D661" s="54">
        <f>G660</f>
        <v/>
      </c>
      <c r="E661" s="45" t="n"/>
      <c r="F661" s="45" t="n"/>
      <c r="G661" s="54">
        <f>D661+N(E661)-N(F661)</f>
        <v/>
      </c>
      <c r="H661" s="54">
        <f>K660</f>
        <v/>
      </c>
      <c r="I661" s="45" t="n"/>
      <c r="J661" s="45" t="n"/>
      <c r="K661" s="54">
        <f>H661+N(I661)-N(J661)</f>
        <v/>
      </c>
      <c r="L661" s="54">
        <f>O660</f>
        <v/>
      </c>
      <c r="M661" s="45" t="n"/>
      <c r="N661" s="45" t="n"/>
      <c r="O661" s="54">
        <f>L661+N(M661)-N(N661)</f>
        <v/>
      </c>
      <c r="P661" s="54">
        <f>S660</f>
        <v/>
      </c>
      <c r="Q661" s="45" t="n"/>
      <c r="R661" s="45" t="n"/>
      <c r="S661" s="54">
        <f>P661+N(Q661)-N(R661)</f>
        <v/>
      </c>
      <c r="T661" s="54">
        <f>W660</f>
        <v/>
      </c>
      <c r="U661" s="45" t="n"/>
      <c r="V661" s="45" t="n"/>
      <c r="W661" s="54">
        <f>T661+N(U661)-N(V661)</f>
        <v/>
      </c>
      <c r="X661" s="54">
        <f>AA660</f>
        <v/>
      </c>
      <c r="Y661" s="45" t="n"/>
      <c r="Z661" s="45" t="n"/>
      <c r="AA661" s="54">
        <f>X661+N(Y661)-N(Z661)</f>
        <v/>
      </c>
      <c r="AB661" s="54">
        <f>AE660</f>
        <v/>
      </c>
      <c r="AC661" s="45" t="n"/>
      <c r="AD661" s="45" t="n"/>
      <c r="AE661" s="54">
        <f>AB661+N(AC661)-N(AD661)</f>
        <v/>
      </c>
      <c r="AF661" s="20">
        <f>IF(ABS((D661+H661+L661+P661+T661+X661+AB661)+(N(E661)+N(I661)+N(M661)+N(Q661)+N(U661)+N(Y661)+N(AC661))-(N(F661)+N(J661)+N(N661)+N(R661)+N(V661)+N(Z661)+N(AD661))-(G661+K661+O661+S661+W661+AA661+AE661))&lt;0.0001,"OK","ОШИБКА")</f>
        <v/>
      </c>
    </row>
    <row r="662">
      <c r="A662" s="42" t="n">
        <v>46881</v>
      </c>
      <c r="B662" s="37" t="inlineStr">
        <is>
          <t>ПН</t>
        </is>
      </c>
      <c r="C662" s="11" t="n"/>
      <c r="D662" s="54">
        <f>G661</f>
        <v/>
      </c>
      <c r="E662" s="45" t="n"/>
      <c r="F662" s="45" t="n"/>
      <c r="G662" s="54">
        <f>D662+N(E662)-N(F662)</f>
        <v/>
      </c>
      <c r="H662" s="54">
        <f>K661</f>
        <v/>
      </c>
      <c r="I662" s="45" t="n"/>
      <c r="J662" s="45" t="n"/>
      <c r="K662" s="54">
        <f>H662+N(I662)-N(J662)</f>
        <v/>
      </c>
      <c r="L662" s="54">
        <f>O661</f>
        <v/>
      </c>
      <c r="M662" s="45" t="n"/>
      <c r="N662" s="45" t="n"/>
      <c r="O662" s="54">
        <f>L662+N(M662)-N(N662)</f>
        <v/>
      </c>
      <c r="P662" s="54">
        <f>S661</f>
        <v/>
      </c>
      <c r="Q662" s="45" t="n"/>
      <c r="R662" s="45" t="n"/>
      <c r="S662" s="54">
        <f>P662+N(Q662)-N(R662)</f>
        <v/>
      </c>
      <c r="T662" s="54">
        <f>W661</f>
        <v/>
      </c>
      <c r="U662" s="45" t="n"/>
      <c r="V662" s="45" t="n"/>
      <c r="W662" s="54">
        <f>T662+N(U662)-N(V662)</f>
        <v/>
      </c>
      <c r="X662" s="54">
        <f>AA661</f>
        <v/>
      </c>
      <c r="Y662" s="45" t="n"/>
      <c r="Z662" s="45" t="n"/>
      <c r="AA662" s="54">
        <f>X662+N(Y662)-N(Z662)</f>
        <v/>
      </c>
      <c r="AB662" s="54">
        <f>AE661</f>
        <v/>
      </c>
      <c r="AC662" s="45" t="n"/>
      <c r="AD662" s="45" t="n"/>
      <c r="AE662" s="54">
        <f>AB662+N(AC662)-N(AD662)</f>
        <v/>
      </c>
      <c r="AF662" s="20">
        <f>IF(ABS((D662+H662+L662+P662+T662+X662+AB662)+(N(E662)+N(I662)+N(M662)+N(Q662)+N(U662)+N(Y662)+N(AC662))-(N(F662)+N(J662)+N(N662)+N(R662)+N(V662)+N(Z662)+N(AD662))-(G662+K662+O662+S662+W662+AA662+AE662))&lt;0.0001,"OK","ОШИБКА")</f>
        <v/>
      </c>
    </row>
    <row r="663">
      <c r="A663" s="42" t="n">
        <v>46882</v>
      </c>
      <c r="B663" s="37" t="inlineStr">
        <is>
          <t>ВТ</t>
        </is>
      </c>
      <c r="C663" s="11" t="n"/>
      <c r="D663" s="54">
        <f>G662</f>
        <v/>
      </c>
      <c r="E663" s="45" t="n"/>
      <c r="F663" s="45" t="n"/>
      <c r="G663" s="54">
        <f>D663+N(E663)-N(F663)</f>
        <v/>
      </c>
      <c r="H663" s="54">
        <f>K662</f>
        <v/>
      </c>
      <c r="I663" s="45" t="n"/>
      <c r="J663" s="45" t="n"/>
      <c r="K663" s="54">
        <f>H663+N(I663)-N(J663)</f>
        <v/>
      </c>
      <c r="L663" s="54">
        <f>O662</f>
        <v/>
      </c>
      <c r="M663" s="45" t="n"/>
      <c r="N663" s="45" t="n"/>
      <c r="O663" s="54">
        <f>L663+N(M663)-N(N663)</f>
        <v/>
      </c>
      <c r="P663" s="54">
        <f>S662</f>
        <v/>
      </c>
      <c r="Q663" s="45" t="n"/>
      <c r="R663" s="45" t="n"/>
      <c r="S663" s="54">
        <f>P663+N(Q663)-N(R663)</f>
        <v/>
      </c>
      <c r="T663" s="54">
        <f>W662</f>
        <v/>
      </c>
      <c r="U663" s="45" t="n"/>
      <c r="V663" s="45" t="n"/>
      <c r="W663" s="54">
        <f>T663+N(U663)-N(V663)</f>
        <v/>
      </c>
      <c r="X663" s="54">
        <f>AA662</f>
        <v/>
      </c>
      <c r="Y663" s="45" t="n"/>
      <c r="Z663" s="45" t="n"/>
      <c r="AA663" s="54">
        <f>X663+N(Y663)-N(Z663)</f>
        <v/>
      </c>
      <c r="AB663" s="54">
        <f>AE662</f>
        <v/>
      </c>
      <c r="AC663" s="45" t="n"/>
      <c r="AD663" s="45" t="n"/>
      <c r="AE663" s="54">
        <f>AB663+N(AC663)-N(AD663)</f>
        <v/>
      </c>
      <c r="AF663" s="20">
        <f>IF(ABS((D663+H663+L663+P663+T663+X663+AB663)+(N(E663)+N(I663)+N(M663)+N(Q663)+N(U663)+N(Y663)+N(AC663))-(N(F663)+N(J663)+N(N663)+N(R663)+N(V663)+N(Z663)+N(AD663))-(G663+K663+O663+S663+W663+AA663+AE663))&lt;0.0001,"OK","ОШИБКА")</f>
        <v/>
      </c>
    </row>
    <row r="664">
      <c r="A664" s="42" t="n">
        <v>46883</v>
      </c>
      <c r="B664" s="37" t="inlineStr">
        <is>
          <t>СР</t>
        </is>
      </c>
      <c r="C664" s="11" t="n"/>
      <c r="D664" s="54">
        <f>G663</f>
        <v/>
      </c>
      <c r="E664" s="45" t="n"/>
      <c r="F664" s="45" t="n"/>
      <c r="G664" s="54">
        <f>D664+N(E664)-N(F664)</f>
        <v/>
      </c>
      <c r="H664" s="54">
        <f>K663</f>
        <v/>
      </c>
      <c r="I664" s="45" t="n"/>
      <c r="J664" s="45" t="n"/>
      <c r="K664" s="54">
        <f>H664+N(I664)-N(J664)</f>
        <v/>
      </c>
      <c r="L664" s="54">
        <f>O663</f>
        <v/>
      </c>
      <c r="M664" s="45" t="n"/>
      <c r="N664" s="45" t="n"/>
      <c r="O664" s="54">
        <f>L664+N(M664)-N(N664)</f>
        <v/>
      </c>
      <c r="P664" s="54">
        <f>S663</f>
        <v/>
      </c>
      <c r="Q664" s="45" t="n"/>
      <c r="R664" s="45" t="n"/>
      <c r="S664" s="54">
        <f>P664+N(Q664)-N(R664)</f>
        <v/>
      </c>
      <c r="T664" s="54">
        <f>W663</f>
        <v/>
      </c>
      <c r="U664" s="45" t="n"/>
      <c r="V664" s="45" t="n"/>
      <c r="W664" s="54">
        <f>T664+N(U664)-N(V664)</f>
        <v/>
      </c>
      <c r="X664" s="54">
        <f>AA663</f>
        <v/>
      </c>
      <c r="Y664" s="45" t="n"/>
      <c r="Z664" s="45" t="n"/>
      <c r="AA664" s="54">
        <f>X664+N(Y664)-N(Z664)</f>
        <v/>
      </c>
      <c r="AB664" s="54">
        <f>AE663</f>
        <v/>
      </c>
      <c r="AC664" s="45" t="n"/>
      <c r="AD664" s="45" t="n"/>
      <c r="AE664" s="54">
        <f>AB664+N(AC664)-N(AD664)</f>
        <v/>
      </c>
      <c r="AF664" s="20">
        <f>IF(ABS((D664+H664+L664+P664+T664+X664+AB664)+(N(E664)+N(I664)+N(M664)+N(Q664)+N(U664)+N(Y664)+N(AC664))-(N(F664)+N(J664)+N(N664)+N(R664)+N(V664)+N(Z664)+N(AD664))-(G664+K664+O664+S664+W664+AA664+AE664))&lt;0.0001,"OK","ОШИБКА")</f>
        <v/>
      </c>
    </row>
    <row r="665">
      <c r="A665" s="42" t="n">
        <v>46884</v>
      </c>
      <c r="B665" s="37" t="inlineStr">
        <is>
          <t>ЧТ</t>
        </is>
      </c>
      <c r="C665" s="11" t="n"/>
      <c r="D665" s="54">
        <f>G664</f>
        <v/>
      </c>
      <c r="E665" s="45" t="n"/>
      <c r="F665" s="45" t="n"/>
      <c r="G665" s="54">
        <f>D665+N(E665)-N(F665)</f>
        <v/>
      </c>
      <c r="H665" s="54">
        <f>K664</f>
        <v/>
      </c>
      <c r="I665" s="45" t="n"/>
      <c r="J665" s="45" t="n"/>
      <c r="K665" s="54">
        <f>H665+N(I665)-N(J665)</f>
        <v/>
      </c>
      <c r="L665" s="54">
        <f>O664</f>
        <v/>
      </c>
      <c r="M665" s="45" t="n"/>
      <c r="N665" s="45" t="n"/>
      <c r="O665" s="54">
        <f>L665+N(M665)-N(N665)</f>
        <v/>
      </c>
      <c r="P665" s="54">
        <f>S664</f>
        <v/>
      </c>
      <c r="Q665" s="45" t="n"/>
      <c r="R665" s="45" t="n"/>
      <c r="S665" s="54">
        <f>P665+N(Q665)-N(R665)</f>
        <v/>
      </c>
      <c r="T665" s="54">
        <f>W664</f>
        <v/>
      </c>
      <c r="U665" s="45" t="n"/>
      <c r="V665" s="45" t="n"/>
      <c r="W665" s="54">
        <f>T665+N(U665)-N(V665)</f>
        <v/>
      </c>
      <c r="X665" s="54">
        <f>AA664</f>
        <v/>
      </c>
      <c r="Y665" s="45" t="n"/>
      <c r="Z665" s="45" t="n"/>
      <c r="AA665" s="54">
        <f>X665+N(Y665)-N(Z665)</f>
        <v/>
      </c>
      <c r="AB665" s="54">
        <f>AE664</f>
        <v/>
      </c>
      <c r="AC665" s="45" t="n"/>
      <c r="AD665" s="45" t="n"/>
      <c r="AE665" s="54">
        <f>AB665+N(AC665)-N(AD665)</f>
        <v/>
      </c>
      <c r="AF665" s="20">
        <f>IF(ABS((D665+H665+L665+P665+T665+X665+AB665)+(N(E665)+N(I665)+N(M665)+N(Q665)+N(U665)+N(Y665)+N(AC665))-(N(F665)+N(J665)+N(N665)+N(R665)+N(V665)+N(Z665)+N(AD665))-(G665+K665+O665+S665+W665+AA665+AE665))&lt;0.0001,"OK","ОШИБКА")</f>
        <v/>
      </c>
    </row>
    <row r="666">
      <c r="A666" s="42" t="n">
        <v>46885</v>
      </c>
      <c r="B666" s="37" t="inlineStr">
        <is>
          <t>ПТ</t>
        </is>
      </c>
      <c r="C666" s="11" t="n"/>
      <c r="D666" s="54">
        <f>G665</f>
        <v/>
      </c>
      <c r="E666" s="45" t="n"/>
      <c r="F666" s="45" t="n"/>
      <c r="G666" s="54">
        <f>D666+N(E666)-N(F666)</f>
        <v/>
      </c>
      <c r="H666" s="54">
        <f>K665</f>
        <v/>
      </c>
      <c r="I666" s="45" t="n"/>
      <c r="J666" s="45" t="n"/>
      <c r="K666" s="54">
        <f>H666+N(I666)-N(J666)</f>
        <v/>
      </c>
      <c r="L666" s="54">
        <f>O665</f>
        <v/>
      </c>
      <c r="M666" s="45" t="n"/>
      <c r="N666" s="45" t="n"/>
      <c r="O666" s="54">
        <f>L666+N(M666)-N(N666)</f>
        <v/>
      </c>
      <c r="P666" s="54">
        <f>S665</f>
        <v/>
      </c>
      <c r="Q666" s="45" t="n"/>
      <c r="R666" s="45" t="n"/>
      <c r="S666" s="54">
        <f>P666+N(Q666)-N(R666)</f>
        <v/>
      </c>
      <c r="T666" s="54">
        <f>W665</f>
        <v/>
      </c>
      <c r="U666" s="45" t="n"/>
      <c r="V666" s="45" t="n"/>
      <c r="W666" s="54">
        <f>T666+N(U666)-N(V666)</f>
        <v/>
      </c>
      <c r="X666" s="54">
        <f>AA665</f>
        <v/>
      </c>
      <c r="Y666" s="45" t="n"/>
      <c r="Z666" s="45" t="n"/>
      <c r="AA666" s="54">
        <f>X666+N(Y666)-N(Z666)</f>
        <v/>
      </c>
      <c r="AB666" s="54">
        <f>AE665</f>
        <v/>
      </c>
      <c r="AC666" s="45" t="n"/>
      <c r="AD666" s="45" t="n"/>
      <c r="AE666" s="54">
        <f>AB666+N(AC666)-N(AD666)</f>
        <v/>
      </c>
      <c r="AF666" s="20">
        <f>IF(ABS((D666+H666+L666+P666+T666+X666+AB666)+(N(E666)+N(I666)+N(M666)+N(Q666)+N(U666)+N(Y666)+N(AC666))-(N(F666)+N(J666)+N(N666)+N(R666)+N(V666)+N(Z666)+N(AD666))-(G666+K666+O666+S666+W666+AA666+AE666))&lt;0.0001,"OK","ОШИБКА")</f>
        <v/>
      </c>
    </row>
    <row r="667">
      <c r="A667" s="42" t="n">
        <v>46886</v>
      </c>
      <c r="B667" s="37" t="inlineStr">
        <is>
          <t>СБ</t>
        </is>
      </c>
      <c r="C667" s="11" t="n"/>
      <c r="D667" s="54">
        <f>G666</f>
        <v/>
      </c>
      <c r="E667" s="45" t="n"/>
      <c r="F667" s="45" t="n"/>
      <c r="G667" s="54">
        <f>D667+N(E667)-N(F667)</f>
        <v/>
      </c>
      <c r="H667" s="54">
        <f>K666</f>
        <v/>
      </c>
      <c r="I667" s="45" t="n"/>
      <c r="J667" s="45" t="n"/>
      <c r="K667" s="54">
        <f>H667+N(I667)-N(J667)</f>
        <v/>
      </c>
      <c r="L667" s="54">
        <f>O666</f>
        <v/>
      </c>
      <c r="M667" s="45" t="n"/>
      <c r="N667" s="45" t="n"/>
      <c r="O667" s="54">
        <f>L667+N(M667)-N(N667)</f>
        <v/>
      </c>
      <c r="P667" s="54">
        <f>S666</f>
        <v/>
      </c>
      <c r="Q667" s="45" t="n"/>
      <c r="R667" s="45" t="n"/>
      <c r="S667" s="54">
        <f>P667+N(Q667)-N(R667)</f>
        <v/>
      </c>
      <c r="T667" s="54">
        <f>W666</f>
        <v/>
      </c>
      <c r="U667" s="45" t="n"/>
      <c r="V667" s="45" t="n"/>
      <c r="W667" s="54">
        <f>T667+N(U667)-N(V667)</f>
        <v/>
      </c>
      <c r="X667" s="54">
        <f>AA666</f>
        <v/>
      </c>
      <c r="Y667" s="45" t="n"/>
      <c r="Z667" s="45" t="n"/>
      <c r="AA667" s="54">
        <f>X667+N(Y667)-N(Z667)</f>
        <v/>
      </c>
      <c r="AB667" s="54">
        <f>AE666</f>
        <v/>
      </c>
      <c r="AC667" s="45" t="n"/>
      <c r="AD667" s="45" t="n"/>
      <c r="AE667" s="54">
        <f>AB667+N(AC667)-N(AD667)</f>
        <v/>
      </c>
      <c r="AF667" s="20">
        <f>IF(ABS((D667+H667+L667+P667+T667+X667+AB667)+(N(E667)+N(I667)+N(M667)+N(Q667)+N(U667)+N(Y667)+N(AC667))-(N(F667)+N(J667)+N(N667)+N(R667)+N(V667)+N(Z667)+N(AD667))-(G667+K667+O667+S667+W667+AA667+AE667))&lt;0.0001,"OK","ОШИБКА")</f>
        <v/>
      </c>
    </row>
    <row r="668">
      <c r="A668" s="42" t="n">
        <v>46887</v>
      </c>
      <c r="B668" s="37" t="inlineStr">
        <is>
          <t>ВС</t>
        </is>
      </c>
      <c r="C668" s="11" t="n"/>
      <c r="D668" s="54">
        <f>G667</f>
        <v/>
      </c>
      <c r="E668" s="45" t="n"/>
      <c r="F668" s="45" t="n"/>
      <c r="G668" s="54">
        <f>D668+N(E668)-N(F668)</f>
        <v/>
      </c>
      <c r="H668" s="54">
        <f>K667</f>
        <v/>
      </c>
      <c r="I668" s="45" t="n"/>
      <c r="J668" s="45" t="n"/>
      <c r="K668" s="54">
        <f>H668+N(I668)-N(J668)</f>
        <v/>
      </c>
      <c r="L668" s="54">
        <f>O667</f>
        <v/>
      </c>
      <c r="M668" s="45" t="n"/>
      <c r="N668" s="45" t="n"/>
      <c r="O668" s="54">
        <f>L668+N(M668)-N(N668)</f>
        <v/>
      </c>
      <c r="P668" s="54">
        <f>S667</f>
        <v/>
      </c>
      <c r="Q668" s="45" t="n"/>
      <c r="R668" s="45" t="n"/>
      <c r="S668" s="54">
        <f>P668+N(Q668)-N(R668)</f>
        <v/>
      </c>
      <c r="T668" s="54">
        <f>W667</f>
        <v/>
      </c>
      <c r="U668" s="45" t="n"/>
      <c r="V668" s="45" t="n"/>
      <c r="W668" s="54">
        <f>T668+N(U668)-N(V668)</f>
        <v/>
      </c>
      <c r="X668" s="54">
        <f>AA667</f>
        <v/>
      </c>
      <c r="Y668" s="45" t="n"/>
      <c r="Z668" s="45" t="n"/>
      <c r="AA668" s="54">
        <f>X668+N(Y668)-N(Z668)</f>
        <v/>
      </c>
      <c r="AB668" s="54">
        <f>AE667</f>
        <v/>
      </c>
      <c r="AC668" s="45" t="n"/>
      <c r="AD668" s="45" t="n"/>
      <c r="AE668" s="54">
        <f>AB668+N(AC668)-N(AD668)</f>
        <v/>
      </c>
      <c r="AF668" s="20">
        <f>IF(ABS((D668+H668+L668+P668+T668+X668+AB668)+(N(E668)+N(I668)+N(M668)+N(Q668)+N(U668)+N(Y668)+N(AC668))-(N(F668)+N(J668)+N(N668)+N(R668)+N(V668)+N(Z668)+N(AD668))-(G668+K668+O668+S668+W668+AA668+AE668))&lt;0.0001,"OK","ОШИБКА")</f>
        <v/>
      </c>
    </row>
    <row r="669">
      <c r="A669" s="42" t="n">
        <v>46888</v>
      </c>
      <c r="B669" s="37" t="inlineStr">
        <is>
          <t>ПН</t>
        </is>
      </c>
      <c r="C669" s="11" t="n"/>
      <c r="D669" s="54">
        <f>G668</f>
        <v/>
      </c>
      <c r="E669" s="45" t="n"/>
      <c r="F669" s="45" t="n"/>
      <c r="G669" s="54">
        <f>D669+N(E669)-N(F669)</f>
        <v/>
      </c>
      <c r="H669" s="54">
        <f>K668</f>
        <v/>
      </c>
      <c r="I669" s="45" t="n"/>
      <c r="J669" s="45" t="n"/>
      <c r="K669" s="54">
        <f>H669+N(I669)-N(J669)</f>
        <v/>
      </c>
      <c r="L669" s="54">
        <f>O668</f>
        <v/>
      </c>
      <c r="M669" s="45" t="n"/>
      <c r="N669" s="45" t="n"/>
      <c r="O669" s="54">
        <f>L669+N(M669)-N(N669)</f>
        <v/>
      </c>
      <c r="P669" s="54">
        <f>S668</f>
        <v/>
      </c>
      <c r="Q669" s="45" t="n"/>
      <c r="R669" s="45" t="n"/>
      <c r="S669" s="54">
        <f>P669+N(Q669)-N(R669)</f>
        <v/>
      </c>
      <c r="T669" s="54">
        <f>W668</f>
        <v/>
      </c>
      <c r="U669" s="45" t="n"/>
      <c r="V669" s="45" t="n"/>
      <c r="W669" s="54">
        <f>T669+N(U669)-N(V669)</f>
        <v/>
      </c>
      <c r="X669" s="54">
        <f>AA668</f>
        <v/>
      </c>
      <c r="Y669" s="45" t="n"/>
      <c r="Z669" s="45" t="n"/>
      <c r="AA669" s="54">
        <f>X669+N(Y669)-N(Z669)</f>
        <v/>
      </c>
      <c r="AB669" s="54">
        <f>AE668</f>
        <v/>
      </c>
      <c r="AC669" s="45" t="n"/>
      <c r="AD669" s="45" t="n"/>
      <c r="AE669" s="54">
        <f>AB669+N(AC669)-N(AD669)</f>
        <v/>
      </c>
      <c r="AF669" s="20">
        <f>IF(ABS((D669+H669+L669+P669+T669+X669+AB669)+(N(E669)+N(I669)+N(M669)+N(Q669)+N(U669)+N(Y669)+N(AC669))-(N(F669)+N(J669)+N(N669)+N(R669)+N(V669)+N(Z669)+N(AD669))-(G669+K669+O669+S669+W669+AA669+AE669))&lt;0.0001,"OK","ОШИБКА")</f>
        <v/>
      </c>
    </row>
    <row r="670">
      <c r="A670" s="42" t="n">
        <v>46889</v>
      </c>
      <c r="B670" s="37" t="inlineStr">
        <is>
          <t>ВТ</t>
        </is>
      </c>
      <c r="C670" s="11" t="n"/>
      <c r="D670" s="54">
        <f>G669</f>
        <v/>
      </c>
      <c r="E670" s="45" t="n"/>
      <c r="F670" s="45" t="n"/>
      <c r="G670" s="54">
        <f>D670+N(E670)-N(F670)</f>
        <v/>
      </c>
      <c r="H670" s="54">
        <f>K669</f>
        <v/>
      </c>
      <c r="I670" s="45" t="n"/>
      <c r="J670" s="45" t="n"/>
      <c r="K670" s="54">
        <f>H670+N(I670)-N(J670)</f>
        <v/>
      </c>
      <c r="L670" s="54">
        <f>O669</f>
        <v/>
      </c>
      <c r="M670" s="45" t="n"/>
      <c r="N670" s="45" t="n"/>
      <c r="O670" s="54">
        <f>L670+N(M670)-N(N670)</f>
        <v/>
      </c>
      <c r="P670" s="54">
        <f>S669</f>
        <v/>
      </c>
      <c r="Q670" s="45" t="n"/>
      <c r="R670" s="45" t="n"/>
      <c r="S670" s="54">
        <f>P670+N(Q670)-N(R670)</f>
        <v/>
      </c>
      <c r="T670" s="54">
        <f>W669</f>
        <v/>
      </c>
      <c r="U670" s="45" t="n"/>
      <c r="V670" s="45" t="n"/>
      <c r="W670" s="54">
        <f>T670+N(U670)-N(V670)</f>
        <v/>
      </c>
      <c r="X670" s="54">
        <f>AA669</f>
        <v/>
      </c>
      <c r="Y670" s="45" t="n"/>
      <c r="Z670" s="45" t="n"/>
      <c r="AA670" s="54">
        <f>X670+N(Y670)-N(Z670)</f>
        <v/>
      </c>
      <c r="AB670" s="54">
        <f>AE669</f>
        <v/>
      </c>
      <c r="AC670" s="45" t="n"/>
      <c r="AD670" s="45" t="n"/>
      <c r="AE670" s="54">
        <f>AB670+N(AC670)-N(AD670)</f>
        <v/>
      </c>
      <c r="AF670" s="20">
        <f>IF(ABS((D670+H670+L670+P670+T670+X670+AB670)+(N(E670)+N(I670)+N(M670)+N(Q670)+N(U670)+N(Y670)+N(AC670))-(N(F670)+N(J670)+N(N670)+N(R670)+N(V670)+N(Z670)+N(AD670))-(G670+K670+O670+S670+W670+AA670+AE670))&lt;0.0001,"OK","ОШИБКА")</f>
        <v/>
      </c>
    </row>
    <row r="671">
      <c r="A671" s="42" t="n">
        <v>46890</v>
      </c>
      <c r="B671" s="37" t="inlineStr">
        <is>
          <t>СР</t>
        </is>
      </c>
      <c r="C671" s="11" t="n"/>
      <c r="D671" s="54">
        <f>G670</f>
        <v/>
      </c>
      <c r="E671" s="45" t="n"/>
      <c r="F671" s="45" t="n"/>
      <c r="G671" s="54">
        <f>D671+N(E671)-N(F671)</f>
        <v/>
      </c>
      <c r="H671" s="54">
        <f>K670</f>
        <v/>
      </c>
      <c r="I671" s="45" t="n"/>
      <c r="J671" s="45" t="n"/>
      <c r="K671" s="54">
        <f>H671+N(I671)-N(J671)</f>
        <v/>
      </c>
      <c r="L671" s="54">
        <f>O670</f>
        <v/>
      </c>
      <c r="M671" s="45" t="n"/>
      <c r="N671" s="45" t="n"/>
      <c r="O671" s="54">
        <f>L671+N(M671)-N(N671)</f>
        <v/>
      </c>
      <c r="P671" s="54">
        <f>S670</f>
        <v/>
      </c>
      <c r="Q671" s="45" t="n"/>
      <c r="R671" s="45" t="n"/>
      <c r="S671" s="54">
        <f>P671+N(Q671)-N(R671)</f>
        <v/>
      </c>
      <c r="T671" s="54">
        <f>W670</f>
        <v/>
      </c>
      <c r="U671" s="45" t="n"/>
      <c r="V671" s="45" t="n"/>
      <c r="W671" s="54">
        <f>T671+N(U671)-N(V671)</f>
        <v/>
      </c>
      <c r="X671" s="54">
        <f>AA670</f>
        <v/>
      </c>
      <c r="Y671" s="45" t="n"/>
      <c r="Z671" s="45" t="n"/>
      <c r="AA671" s="54">
        <f>X671+N(Y671)-N(Z671)</f>
        <v/>
      </c>
      <c r="AB671" s="54">
        <f>AE670</f>
        <v/>
      </c>
      <c r="AC671" s="45" t="n"/>
      <c r="AD671" s="45" t="n"/>
      <c r="AE671" s="54">
        <f>AB671+N(AC671)-N(AD671)</f>
        <v/>
      </c>
      <c r="AF671" s="20">
        <f>IF(ABS((D671+H671+L671+P671+T671+X671+AB671)+(N(E671)+N(I671)+N(M671)+N(Q671)+N(U671)+N(Y671)+N(AC671))-(N(F671)+N(J671)+N(N671)+N(R671)+N(V671)+N(Z671)+N(AD671))-(G671+K671+O671+S671+W671+AA671+AE671))&lt;0.0001,"OK","ОШИБКА")</f>
        <v/>
      </c>
    </row>
    <row r="672">
      <c r="A672" s="42" t="n">
        <v>46891</v>
      </c>
      <c r="B672" s="37" t="inlineStr">
        <is>
          <t>ЧТ</t>
        </is>
      </c>
      <c r="C672" s="11" t="n"/>
      <c r="D672" s="54">
        <f>G671</f>
        <v/>
      </c>
      <c r="E672" s="45" t="n"/>
      <c r="F672" s="45" t="n"/>
      <c r="G672" s="54">
        <f>D672+N(E672)-N(F672)</f>
        <v/>
      </c>
      <c r="H672" s="54">
        <f>K671</f>
        <v/>
      </c>
      <c r="I672" s="45" t="n"/>
      <c r="J672" s="45" t="n"/>
      <c r="K672" s="54">
        <f>H672+N(I672)-N(J672)</f>
        <v/>
      </c>
      <c r="L672" s="54">
        <f>O671</f>
        <v/>
      </c>
      <c r="M672" s="45" t="n"/>
      <c r="N672" s="45" t="n"/>
      <c r="O672" s="54">
        <f>L672+N(M672)-N(N672)</f>
        <v/>
      </c>
      <c r="P672" s="54">
        <f>S671</f>
        <v/>
      </c>
      <c r="Q672" s="45" t="n"/>
      <c r="R672" s="45" t="n"/>
      <c r="S672" s="54">
        <f>P672+N(Q672)-N(R672)</f>
        <v/>
      </c>
      <c r="T672" s="54">
        <f>W671</f>
        <v/>
      </c>
      <c r="U672" s="45" t="n"/>
      <c r="V672" s="45" t="n"/>
      <c r="W672" s="54">
        <f>T672+N(U672)-N(V672)</f>
        <v/>
      </c>
      <c r="X672" s="54">
        <f>AA671</f>
        <v/>
      </c>
      <c r="Y672" s="45" t="n"/>
      <c r="Z672" s="45" t="n"/>
      <c r="AA672" s="54">
        <f>X672+N(Y672)-N(Z672)</f>
        <v/>
      </c>
      <c r="AB672" s="54">
        <f>AE671</f>
        <v/>
      </c>
      <c r="AC672" s="45" t="n"/>
      <c r="AD672" s="45" t="n"/>
      <c r="AE672" s="54">
        <f>AB672+N(AC672)-N(AD672)</f>
        <v/>
      </c>
      <c r="AF672" s="20">
        <f>IF(ABS((D672+H672+L672+P672+T672+X672+AB672)+(N(E672)+N(I672)+N(M672)+N(Q672)+N(U672)+N(Y672)+N(AC672))-(N(F672)+N(J672)+N(N672)+N(R672)+N(V672)+N(Z672)+N(AD672))-(G672+K672+O672+S672+W672+AA672+AE672))&lt;0.0001,"OK","ОШИБКА")</f>
        <v/>
      </c>
    </row>
    <row r="673">
      <c r="A673" s="42" t="n">
        <v>46892</v>
      </c>
      <c r="B673" s="37" t="inlineStr">
        <is>
          <t>ПТ</t>
        </is>
      </c>
      <c r="C673" s="11" t="n"/>
      <c r="D673" s="54">
        <f>G672</f>
        <v/>
      </c>
      <c r="E673" s="45" t="n"/>
      <c r="F673" s="45" t="n"/>
      <c r="G673" s="54">
        <f>D673+N(E673)-N(F673)</f>
        <v/>
      </c>
      <c r="H673" s="54">
        <f>K672</f>
        <v/>
      </c>
      <c r="I673" s="45" t="n"/>
      <c r="J673" s="45" t="n"/>
      <c r="K673" s="54">
        <f>H673+N(I673)-N(J673)</f>
        <v/>
      </c>
      <c r="L673" s="54">
        <f>O672</f>
        <v/>
      </c>
      <c r="M673" s="45" t="n"/>
      <c r="N673" s="45" t="n"/>
      <c r="O673" s="54">
        <f>L673+N(M673)-N(N673)</f>
        <v/>
      </c>
      <c r="P673" s="54">
        <f>S672</f>
        <v/>
      </c>
      <c r="Q673" s="45" t="n"/>
      <c r="R673" s="45" t="n"/>
      <c r="S673" s="54">
        <f>P673+N(Q673)-N(R673)</f>
        <v/>
      </c>
      <c r="T673" s="54">
        <f>W672</f>
        <v/>
      </c>
      <c r="U673" s="45" t="n"/>
      <c r="V673" s="45" t="n"/>
      <c r="W673" s="54">
        <f>T673+N(U673)-N(V673)</f>
        <v/>
      </c>
      <c r="X673" s="54">
        <f>AA672</f>
        <v/>
      </c>
      <c r="Y673" s="45" t="n"/>
      <c r="Z673" s="45" t="n"/>
      <c r="AA673" s="54">
        <f>X673+N(Y673)-N(Z673)</f>
        <v/>
      </c>
      <c r="AB673" s="54">
        <f>AE672</f>
        <v/>
      </c>
      <c r="AC673" s="45" t="n"/>
      <c r="AD673" s="45" t="n"/>
      <c r="AE673" s="54">
        <f>AB673+N(AC673)-N(AD673)</f>
        <v/>
      </c>
      <c r="AF673" s="20">
        <f>IF(ABS((D673+H673+L673+P673+T673+X673+AB673)+(N(E673)+N(I673)+N(M673)+N(Q673)+N(U673)+N(Y673)+N(AC673))-(N(F673)+N(J673)+N(N673)+N(R673)+N(V673)+N(Z673)+N(AD673))-(G673+K673+O673+S673+W673+AA673+AE673))&lt;0.0001,"OK","ОШИБКА")</f>
        <v/>
      </c>
    </row>
    <row r="674">
      <c r="A674" s="42" t="n">
        <v>46893</v>
      </c>
      <c r="B674" s="37" t="inlineStr">
        <is>
          <t>СБ</t>
        </is>
      </c>
      <c r="C674" s="11" t="n"/>
      <c r="D674" s="54">
        <f>G673</f>
        <v/>
      </c>
      <c r="E674" s="45" t="n"/>
      <c r="F674" s="45" t="n"/>
      <c r="G674" s="54">
        <f>D674+N(E674)-N(F674)</f>
        <v/>
      </c>
      <c r="H674" s="54">
        <f>K673</f>
        <v/>
      </c>
      <c r="I674" s="45" t="n"/>
      <c r="J674" s="45" t="n"/>
      <c r="K674" s="54">
        <f>H674+N(I674)-N(J674)</f>
        <v/>
      </c>
      <c r="L674" s="54">
        <f>O673</f>
        <v/>
      </c>
      <c r="M674" s="45" t="n"/>
      <c r="N674" s="45" t="n"/>
      <c r="O674" s="54">
        <f>L674+N(M674)-N(N674)</f>
        <v/>
      </c>
      <c r="P674" s="54">
        <f>S673</f>
        <v/>
      </c>
      <c r="Q674" s="45" t="n"/>
      <c r="R674" s="45" t="n"/>
      <c r="S674" s="54">
        <f>P674+N(Q674)-N(R674)</f>
        <v/>
      </c>
      <c r="T674" s="54">
        <f>W673</f>
        <v/>
      </c>
      <c r="U674" s="45" t="n"/>
      <c r="V674" s="45" t="n"/>
      <c r="W674" s="54">
        <f>T674+N(U674)-N(V674)</f>
        <v/>
      </c>
      <c r="X674" s="54">
        <f>AA673</f>
        <v/>
      </c>
      <c r="Y674" s="45" t="n"/>
      <c r="Z674" s="45" t="n"/>
      <c r="AA674" s="54">
        <f>X674+N(Y674)-N(Z674)</f>
        <v/>
      </c>
      <c r="AB674" s="54">
        <f>AE673</f>
        <v/>
      </c>
      <c r="AC674" s="45" t="n"/>
      <c r="AD674" s="45" t="n"/>
      <c r="AE674" s="54">
        <f>AB674+N(AC674)-N(AD674)</f>
        <v/>
      </c>
      <c r="AF674" s="20">
        <f>IF(ABS((D674+H674+L674+P674+T674+X674+AB674)+(N(E674)+N(I674)+N(M674)+N(Q674)+N(U674)+N(Y674)+N(AC674))-(N(F674)+N(J674)+N(N674)+N(R674)+N(V674)+N(Z674)+N(AD674))-(G674+K674+O674+S674+W674+AA674+AE674))&lt;0.0001,"OK","ОШИБКА")</f>
        <v/>
      </c>
    </row>
    <row r="675">
      <c r="A675" s="42" t="n">
        <v>46894</v>
      </c>
      <c r="B675" s="37" t="inlineStr">
        <is>
          <t>ВС</t>
        </is>
      </c>
      <c r="C675" s="11" t="n"/>
      <c r="D675" s="54">
        <f>G674</f>
        <v/>
      </c>
      <c r="E675" s="45" t="n"/>
      <c r="F675" s="45" t="n"/>
      <c r="G675" s="54">
        <f>D675+N(E675)-N(F675)</f>
        <v/>
      </c>
      <c r="H675" s="54">
        <f>K674</f>
        <v/>
      </c>
      <c r="I675" s="45" t="n"/>
      <c r="J675" s="45" t="n"/>
      <c r="K675" s="54">
        <f>H675+N(I675)-N(J675)</f>
        <v/>
      </c>
      <c r="L675" s="54">
        <f>O674</f>
        <v/>
      </c>
      <c r="M675" s="45" t="n"/>
      <c r="N675" s="45" t="n"/>
      <c r="O675" s="54">
        <f>L675+N(M675)-N(N675)</f>
        <v/>
      </c>
      <c r="P675" s="54">
        <f>S674</f>
        <v/>
      </c>
      <c r="Q675" s="45" t="n"/>
      <c r="R675" s="45" t="n"/>
      <c r="S675" s="54">
        <f>P675+N(Q675)-N(R675)</f>
        <v/>
      </c>
      <c r="T675" s="54">
        <f>W674</f>
        <v/>
      </c>
      <c r="U675" s="45" t="n"/>
      <c r="V675" s="45" t="n"/>
      <c r="W675" s="54">
        <f>T675+N(U675)-N(V675)</f>
        <v/>
      </c>
      <c r="X675" s="54">
        <f>AA674</f>
        <v/>
      </c>
      <c r="Y675" s="45" t="n"/>
      <c r="Z675" s="45" t="n"/>
      <c r="AA675" s="54">
        <f>X675+N(Y675)-N(Z675)</f>
        <v/>
      </c>
      <c r="AB675" s="54">
        <f>AE674</f>
        <v/>
      </c>
      <c r="AC675" s="45" t="n"/>
      <c r="AD675" s="45" t="n"/>
      <c r="AE675" s="54">
        <f>AB675+N(AC675)-N(AD675)</f>
        <v/>
      </c>
      <c r="AF675" s="20">
        <f>IF(ABS((D675+H675+L675+P675+T675+X675+AB675)+(N(E675)+N(I675)+N(M675)+N(Q675)+N(U675)+N(Y675)+N(AC675))-(N(F675)+N(J675)+N(N675)+N(R675)+N(V675)+N(Z675)+N(AD675))-(G675+K675+O675+S675+W675+AA675+AE675))&lt;0.0001,"OK","ОШИБКА")</f>
        <v/>
      </c>
    </row>
    <row r="676">
      <c r="A676" s="42" t="n">
        <v>46895</v>
      </c>
      <c r="B676" s="37" t="inlineStr">
        <is>
          <t>ПН</t>
        </is>
      </c>
      <c r="C676" s="11" t="n"/>
      <c r="D676" s="54">
        <f>G675</f>
        <v/>
      </c>
      <c r="E676" s="45" t="n"/>
      <c r="F676" s="45" t="n"/>
      <c r="G676" s="54">
        <f>D676+N(E676)-N(F676)</f>
        <v/>
      </c>
      <c r="H676" s="54">
        <f>K675</f>
        <v/>
      </c>
      <c r="I676" s="45" t="n"/>
      <c r="J676" s="45" t="n"/>
      <c r="K676" s="54">
        <f>H676+N(I676)-N(J676)</f>
        <v/>
      </c>
      <c r="L676" s="54">
        <f>O675</f>
        <v/>
      </c>
      <c r="M676" s="45" t="n"/>
      <c r="N676" s="45" t="n"/>
      <c r="O676" s="54">
        <f>L676+N(M676)-N(N676)</f>
        <v/>
      </c>
      <c r="P676" s="54">
        <f>S675</f>
        <v/>
      </c>
      <c r="Q676" s="45" t="n"/>
      <c r="R676" s="45" t="n"/>
      <c r="S676" s="54">
        <f>P676+N(Q676)-N(R676)</f>
        <v/>
      </c>
      <c r="T676" s="54">
        <f>W675</f>
        <v/>
      </c>
      <c r="U676" s="45" t="n"/>
      <c r="V676" s="45" t="n"/>
      <c r="W676" s="54">
        <f>T676+N(U676)-N(V676)</f>
        <v/>
      </c>
      <c r="X676" s="54">
        <f>AA675</f>
        <v/>
      </c>
      <c r="Y676" s="45" t="n"/>
      <c r="Z676" s="45" t="n"/>
      <c r="AA676" s="54">
        <f>X676+N(Y676)-N(Z676)</f>
        <v/>
      </c>
      <c r="AB676" s="54">
        <f>AE675</f>
        <v/>
      </c>
      <c r="AC676" s="45" t="n"/>
      <c r="AD676" s="45" t="n"/>
      <c r="AE676" s="54">
        <f>AB676+N(AC676)-N(AD676)</f>
        <v/>
      </c>
      <c r="AF676" s="20">
        <f>IF(ABS((D676+H676+L676+P676+T676+X676+AB676)+(N(E676)+N(I676)+N(M676)+N(Q676)+N(U676)+N(Y676)+N(AC676))-(N(F676)+N(J676)+N(N676)+N(R676)+N(V676)+N(Z676)+N(AD676))-(G676+K676+O676+S676+W676+AA676+AE676))&lt;0.0001,"OK","ОШИБКА")</f>
        <v/>
      </c>
    </row>
    <row r="677">
      <c r="A677" s="42" t="n">
        <v>46896</v>
      </c>
      <c r="B677" s="37" t="inlineStr">
        <is>
          <t>ВТ</t>
        </is>
      </c>
      <c r="C677" s="11" t="n"/>
      <c r="D677" s="54">
        <f>G676</f>
        <v/>
      </c>
      <c r="E677" s="45" t="n"/>
      <c r="F677" s="45" t="n"/>
      <c r="G677" s="54">
        <f>D677+N(E677)-N(F677)</f>
        <v/>
      </c>
      <c r="H677" s="54">
        <f>K676</f>
        <v/>
      </c>
      <c r="I677" s="45" t="n"/>
      <c r="J677" s="45" t="n"/>
      <c r="K677" s="54">
        <f>H677+N(I677)-N(J677)</f>
        <v/>
      </c>
      <c r="L677" s="54">
        <f>O676</f>
        <v/>
      </c>
      <c r="M677" s="45" t="n"/>
      <c r="N677" s="45" t="n"/>
      <c r="O677" s="54">
        <f>L677+N(M677)-N(N677)</f>
        <v/>
      </c>
      <c r="P677" s="54">
        <f>S676</f>
        <v/>
      </c>
      <c r="Q677" s="45" t="n"/>
      <c r="R677" s="45" t="n"/>
      <c r="S677" s="54">
        <f>P677+N(Q677)-N(R677)</f>
        <v/>
      </c>
      <c r="T677" s="54">
        <f>W676</f>
        <v/>
      </c>
      <c r="U677" s="45" t="n"/>
      <c r="V677" s="45" t="n"/>
      <c r="W677" s="54">
        <f>T677+N(U677)-N(V677)</f>
        <v/>
      </c>
      <c r="X677" s="54">
        <f>AA676</f>
        <v/>
      </c>
      <c r="Y677" s="45" t="n"/>
      <c r="Z677" s="45" t="n"/>
      <c r="AA677" s="54">
        <f>X677+N(Y677)-N(Z677)</f>
        <v/>
      </c>
      <c r="AB677" s="54">
        <f>AE676</f>
        <v/>
      </c>
      <c r="AC677" s="45" t="n"/>
      <c r="AD677" s="45" t="n"/>
      <c r="AE677" s="54">
        <f>AB677+N(AC677)-N(AD677)</f>
        <v/>
      </c>
      <c r="AF677" s="20">
        <f>IF(ABS((D677+H677+L677+P677+T677+X677+AB677)+(N(E677)+N(I677)+N(M677)+N(Q677)+N(U677)+N(Y677)+N(AC677))-(N(F677)+N(J677)+N(N677)+N(R677)+N(V677)+N(Z677)+N(AD677))-(G677+K677+O677+S677+W677+AA677+AE677))&lt;0.0001,"OK","ОШИБКА")</f>
        <v/>
      </c>
    </row>
    <row r="678">
      <c r="A678" s="42" t="n">
        <v>46897</v>
      </c>
      <c r="B678" s="37" t="inlineStr">
        <is>
          <t>СР</t>
        </is>
      </c>
      <c r="C678" s="11" t="n"/>
      <c r="D678" s="54">
        <f>G677</f>
        <v/>
      </c>
      <c r="E678" s="45" t="n"/>
      <c r="F678" s="45" t="n"/>
      <c r="G678" s="54">
        <f>D678+N(E678)-N(F678)</f>
        <v/>
      </c>
      <c r="H678" s="54">
        <f>K677</f>
        <v/>
      </c>
      <c r="I678" s="45" t="n"/>
      <c r="J678" s="45" t="n"/>
      <c r="K678" s="54">
        <f>H678+N(I678)-N(J678)</f>
        <v/>
      </c>
      <c r="L678" s="54">
        <f>O677</f>
        <v/>
      </c>
      <c r="M678" s="45" t="n"/>
      <c r="N678" s="45" t="n"/>
      <c r="O678" s="54">
        <f>L678+N(M678)-N(N678)</f>
        <v/>
      </c>
      <c r="P678" s="54">
        <f>S677</f>
        <v/>
      </c>
      <c r="Q678" s="45" t="n"/>
      <c r="R678" s="45" t="n"/>
      <c r="S678" s="54">
        <f>P678+N(Q678)-N(R678)</f>
        <v/>
      </c>
      <c r="T678" s="54">
        <f>W677</f>
        <v/>
      </c>
      <c r="U678" s="45" t="n"/>
      <c r="V678" s="45" t="n"/>
      <c r="W678" s="54">
        <f>T678+N(U678)-N(V678)</f>
        <v/>
      </c>
      <c r="X678" s="54">
        <f>AA677</f>
        <v/>
      </c>
      <c r="Y678" s="45" t="n"/>
      <c r="Z678" s="45" t="n"/>
      <c r="AA678" s="54">
        <f>X678+N(Y678)-N(Z678)</f>
        <v/>
      </c>
      <c r="AB678" s="54">
        <f>AE677</f>
        <v/>
      </c>
      <c r="AC678" s="45" t="n"/>
      <c r="AD678" s="45" t="n"/>
      <c r="AE678" s="54">
        <f>AB678+N(AC678)-N(AD678)</f>
        <v/>
      </c>
      <c r="AF678" s="20">
        <f>IF(ABS((D678+H678+L678+P678+T678+X678+AB678)+(N(E678)+N(I678)+N(M678)+N(Q678)+N(U678)+N(Y678)+N(AC678))-(N(F678)+N(J678)+N(N678)+N(R678)+N(V678)+N(Z678)+N(AD678))-(G678+K678+O678+S678+W678+AA678+AE678))&lt;0.0001,"OK","ОШИБКА")</f>
        <v/>
      </c>
    </row>
    <row r="679">
      <c r="A679" s="42" t="n">
        <v>46898</v>
      </c>
      <c r="B679" s="37" t="inlineStr">
        <is>
          <t>ЧТ</t>
        </is>
      </c>
      <c r="C679" s="11" t="n"/>
      <c r="D679" s="54">
        <f>G678</f>
        <v/>
      </c>
      <c r="E679" s="45" t="n"/>
      <c r="F679" s="45" t="n"/>
      <c r="G679" s="54">
        <f>D679+N(E679)-N(F679)</f>
        <v/>
      </c>
      <c r="H679" s="54">
        <f>K678</f>
        <v/>
      </c>
      <c r="I679" s="45" t="n"/>
      <c r="J679" s="45" t="n"/>
      <c r="K679" s="54">
        <f>H679+N(I679)-N(J679)</f>
        <v/>
      </c>
      <c r="L679" s="54">
        <f>O678</f>
        <v/>
      </c>
      <c r="M679" s="45" t="n"/>
      <c r="N679" s="45" t="n"/>
      <c r="O679" s="54">
        <f>L679+N(M679)-N(N679)</f>
        <v/>
      </c>
      <c r="P679" s="54">
        <f>S678</f>
        <v/>
      </c>
      <c r="Q679" s="45" t="n"/>
      <c r="R679" s="45" t="n"/>
      <c r="S679" s="54">
        <f>P679+N(Q679)-N(R679)</f>
        <v/>
      </c>
      <c r="T679" s="54">
        <f>W678</f>
        <v/>
      </c>
      <c r="U679" s="45" t="n"/>
      <c r="V679" s="45" t="n"/>
      <c r="W679" s="54">
        <f>T679+N(U679)-N(V679)</f>
        <v/>
      </c>
      <c r="X679" s="54">
        <f>AA678</f>
        <v/>
      </c>
      <c r="Y679" s="45" t="n"/>
      <c r="Z679" s="45" t="n"/>
      <c r="AA679" s="54">
        <f>X679+N(Y679)-N(Z679)</f>
        <v/>
      </c>
      <c r="AB679" s="54">
        <f>AE678</f>
        <v/>
      </c>
      <c r="AC679" s="45" t="n"/>
      <c r="AD679" s="45" t="n"/>
      <c r="AE679" s="54">
        <f>AB679+N(AC679)-N(AD679)</f>
        <v/>
      </c>
      <c r="AF679" s="20">
        <f>IF(ABS((D679+H679+L679+P679+T679+X679+AB679)+(N(E679)+N(I679)+N(M679)+N(Q679)+N(U679)+N(Y679)+N(AC679))-(N(F679)+N(J679)+N(N679)+N(R679)+N(V679)+N(Z679)+N(AD679))-(G679+K679+O679+S679+W679+AA679+AE679))&lt;0.0001,"OK","ОШИБКА")</f>
        <v/>
      </c>
    </row>
    <row r="680">
      <c r="A680" s="42" t="n">
        <v>46899</v>
      </c>
      <c r="B680" s="37" t="inlineStr">
        <is>
          <t>ПТ</t>
        </is>
      </c>
      <c r="C680" s="11" t="n"/>
      <c r="D680" s="54">
        <f>G679</f>
        <v/>
      </c>
      <c r="E680" s="45" t="n"/>
      <c r="F680" s="45" t="n"/>
      <c r="G680" s="54">
        <f>D680+N(E680)-N(F680)</f>
        <v/>
      </c>
      <c r="H680" s="54">
        <f>K679</f>
        <v/>
      </c>
      <c r="I680" s="45" t="n"/>
      <c r="J680" s="45" t="n"/>
      <c r="K680" s="54">
        <f>H680+N(I680)-N(J680)</f>
        <v/>
      </c>
      <c r="L680" s="54">
        <f>O679</f>
        <v/>
      </c>
      <c r="M680" s="45" t="n"/>
      <c r="N680" s="45" t="n"/>
      <c r="O680" s="54">
        <f>L680+N(M680)-N(N680)</f>
        <v/>
      </c>
      <c r="P680" s="54">
        <f>S679</f>
        <v/>
      </c>
      <c r="Q680" s="45" t="n"/>
      <c r="R680" s="45" t="n"/>
      <c r="S680" s="54">
        <f>P680+N(Q680)-N(R680)</f>
        <v/>
      </c>
      <c r="T680" s="54">
        <f>W679</f>
        <v/>
      </c>
      <c r="U680" s="45" t="n"/>
      <c r="V680" s="45" t="n"/>
      <c r="W680" s="54">
        <f>T680+N(U680)-N(V680)</f>
        <v/>
      </c>
      <c r="X680" s="54">
        <f>AA679</f>
        <v/>
      </c>
      <c r="Y680" s="45" t="n"/>
      <c r="Z680" s="45" t="n"/>
      <c r="AA680" s="54">
        <f>X680+N(Y680)-N(Z680)</f>
        <v/>
      </c>
      <c r="AB680" s="54">
        <f>AE679</f>
        <v/>
      </c>
      <c r="AC680" s="45" t="n"/>
      <c r="AD680" s="45" t="n"/>
      <c r="AE680" s="54">
        <f>AB680+N(AC680)-N(AD680)</f>
        <v/>
      </c>
      <c r="AF680" s="20">
        <f>IF(ABS((D680+H680+L680+P680+T680+X680+AB680)+(N(E680)+N(I680)+N(M680)+N(Q680)+N(U680)+N(Y680)+N(AC680))-(N(F680)+N(J680)+N(N680)+N(R680)+N(V680)+N(Z680)+N(AD680))-(G680+K680+O680+S680+W680+AA680+AE680))&lt;0.0001,"OK","ОШИБКА")</f>
        <v/>
      </c>
    </row>
    <row r="681">
      <c r="A681" s="42" t="n">
        <v>46900</v>
      </c>
      <c r="B681" s="37" t="inlineStr">
        <is>
          <t>СБ</t>
        </is>
      </c>
      <c r="C681" s="11" t="n"/>
      <c r="D681" s="54">
        <f>G680</f>
        <v/>
      </c>
      <c r="E681" s="45" t="n"/>
      <c r="F681" s="45" t="n"/>
      <c r="G681" s="54">
        <f>D681+N(E681)-N(F681)</f>
        <v/>
      </c>
      <c r="H681" s="54">
        <f>K680</f>
        <v/>
      </c>
      <c r="I681" s="45" t="n"/>
      <c r="J681" s="45" t="n"/>
      <c r="K681" s="54">
        <f>H681+N(I681)-N(J681)</f>
        <v/>
      </c>
      <c r="L681" s="54">
        <f>O680</f>
        <v/>
      </c>
      <c r="M681" s="45" t="n"/>
      <c r="N681" s="45" t="n"/>
      <c r="O681" s="54">
        <f>L681+N(M681)-N(N681)</f>
        <v/>
      </c>
      <c r="P681" s="54">
        <f>S680</f>
        <v/>
      </c>
      <c r="Q681" s="45" t="n"/>
      <c r="R681" s="45" t="n"/>
      <c r="S681" s="54">
        <f>P681+N(Q681)-N(R681)</f>
        <v/>
      </c>
      <c r="T681" s="54">
        <f>W680</f>
        <v/>
      </c>
      <c r="U681" s="45" t="n"/>
      <c r="V681" s="45" t="n"/>
      <c r="W681" s="54">
        <f>T681+N(U681)-N(V681)</f>
        <v/>
      </c>
      <c r="X681" s="54">
        <f>AA680</f>
        <v/>
      </c>
      <c r="Y681" s="45" t="n"/>
      <c r="Z681" s="45" t="n"/>
      <c r="AA681" s="54">
        <f>X681+N(Y681)-N(Z681)</f>
        <v/>
      </c>
      <c r="AB681" s="54">
        <f>AE680</f>
        <v/>
      </c>
      <c r="AC681" s="45" t="n"/>
      <c r="AD681" s="45" t="n"/>
      <c r="AE681" s="54">
        <f>AB681+N(AC681)-N(AD681)</f>
        <v/>
      </c>
      <c r="AF681" s="20">
        <f>IF(ABS((D681+H681+L681+P681+T681+X681+AB681)+(N(E681)+N(I681)+N(M681)+N(Q681)+N(U681)+N(Y681)+N(AC681))-(N(F681)+N(J681)+N(N681)+N(R681)+N(V681)+N(Z681)+N(AD681))-(G681+K681+O681+S681+W681+AA681+AE681))&lt;0.0001,"OK","ОШИБКА")</f>
        <v/>
      </c>
    </row>
    <row r="682">
      <c r="A682" s="42" t="n">
        <v>46901</v>
      </c>
      <c r="B682" s="37" t="inlineStr">
        <is>
          <t>ВС</t>
        </is>
      </c>
      <c r="C682" s="11" t="n"/>
      <c r="D682" s="54">
        <f>G681</f>
        <v/>
      </c>
      <c r="E682" s="45" t="n"/>
      <c r="F682" s="45" t="n"/>
      <c r="G682" s="54">
        <f>D682+N(E682)-N(F682)</f>
        <v/>
      </c>
      <c r="H682" s="54">
        <f>K681</f>
        <v/>
      </c>
      <c r="I682" s="45" t="n"/>
      <c r="J682" s="45" t="n"/>
      <c r="K682" s="54">
        <f>H682+N(I682)-N(J682)</f>
        <v/>
      </c>
      <c r="L682" s="54">
        <f>O681</f>
        <v/>
      </c>
      <c r="M682" s="45" t="n"/>
      <c r="N682" s="45" t="n"/>
      <c r="O682" s="54">
        <f>L682+N(M682)-N(N682)</f>
        <v/>
      </c>
      <c r="P682" s="54">
        <f>S681</f>
        <v/>
      </c>
      <c r="Q682" s="45" t="n"/>
      <c r="R682" s="45" t="n"/>
      <c r="S682" s="54">
        <f>P682+N(Q682)-N(R682)</f>
        <v/>
      </c>
      <c r="T682" s="54">
        <f>W681</f>
        <v/>
      </c>
      <c r="U682" s="45" t="n"/>
      <c r="V682" s="45" t="n"/>
      <c r="W682" s="54">
        <f>T682+N(U682)-N(V682)</f>
        <v/>
      </c>
      <c r="X682" s="54">
        <f>AA681</f>
        <v/>
      </c>
      <c r="Y682" s="45" t="n"/>
      <c r="Z682" s="45" t="n"/>
      <c r="AA682" s="54">
        <f>X682+N(Y682)-N(Z682)</f>
        <v/>
      </c>
      <c r="AB682" s="54">
        <f>AE681</f>
        <v/>
      </c>
      <c r="AC682" s="45" t="n"/>
      <c r="AD682" s="45" t="n"/>
      <c r="AE682" s="54">
        <f>AB682+N(AC682)-N(AD682)</f>
        <v/>
      </c>
      <c r="AF682" s="20">
        <f>IF(ABS((D682+H682+L682+P682+T682+X682+AB682)+(N(E682)+N(I682)+N(M682)+N(Q682)+N(U682)+N(Y682)+N(AC682))-(N(F682)+N(J682)+N(N682)+N(R682)+N(V682)+N(Z682)+N(AD682))-(G682+K682+O682+S682+W682+AA682+AE682))&lt;0.0001,"OK","ОШИБКА")</f>
        <v/>
      </c>
    </row>
    <row r="683">
      <c r="A683" s="42" t="n">
        <v>46902</v>
      </c>
      <c r="B683" s="37" t="inlineStr">
        <is>
          <t>ПН</t>
        </is>
      </c>
      <c r="C683" s="11" t="n"/>
      <c r="D683" s="54">
        <f>G682</f>
        <v/>
      </c>
      <c r="E683" s="45" t="n"/>
      <c r="F683" s="45" t="n"/>
      <c r="G683" s="54">
        <f>D683+N(E683)-N(F683)</f>
        <v/>
      </c>
      <c r="H683" s="54">
        <f>K682</f>
        <v/>
      </c>
      <c r="I683" s="45" t="n"/>
      <c r="J683" s="45" t="n"/>
      <c r="K683" s="54">
        <f>H683+N(I683)-N(J683)</f>
        <v/>
      </c>
      <c r="L683" s="54">
        <f>O682</f>
        <v/>
      </c>
      <c r="M683" s="45" t="n"/>
      <c r="N683" s="45" t="n"/>
      <c r="O683" s="54">
        <f>L683+N(M683)-N(N683)</f>
        <v/>
      </c>
      <c r="P683" s="54">
        <f>S682</f>
        <v/>
      </c>
      <c r="Q683" s="45" t="n"/>
      <c r="R683" s="45" t="n"/>
      <c r="S683" s="54">
        <f>P683+N(Q683)-N(R683)</f>
        <v/>
      </c>
      <c r="T683" s="54">
        <f>W682</f>
        <v/>
      </c>
      <c r="U683" s="45" t="n"/>
      <c r="V683" s="45" t="n"/>
      <c r="W683" s="54">
        <f>T683+N(U683)-N(V683)</f>
        <v/>
      </c>
      <c r="X683" s="54">
        <f>AA682</f>
        <v/>
      </c>
      <c r="Y683" s="45" t="n"/>
      <c r="Z683" s="45" t="n"/>
      <c r="AA683" s="54">
        <f>X683+N(Y683)-N(Z683)</f>
        <v/>
      </c>
      <c r="AB683" s="54">
        <f>AE682</f>
        <v/>
      </c>
      <c r="AC683" s="45" t="n"/>
      <c r="AD683" s="45" t="n"/>
      <c r="AE683" s="54">
        <f>AB683+N(AC683)-N(AD683)</f>
        <v/>
      </c>
      <c r="AF683" s="20">
        <f>IF(ABS((D683+H683+L683+P683+T683+X683+AB683)+(N(E683)+N(I683)+N(M683)+N(Q683)+N(U683)+N(Y683)+N(AC683))-(N(F683)+N(J683)+N(N683)+N(R683)+N(V683)+N(Z683)+N(AD683))-(G683+K683+O683+S683+W683+AA683+AE683))&lt;0.0001,"OK","ОШИБКА")</f>
        <v/>
      </c>
    </row>
    <row r="684">
      <c r="A684" s="42" t="n">
        <v>46903</v>
      </c>
      <c r="B684" s="37" t="inlineStr">
        <is>
          <t>ВТ</t>
        </is>
      </c>
      <c r="C684" s="11" t="n"/>
      <c r="D684" s="54">
        <f>G683</f>
        <v/>
      </c>
      <c r="E684" s="45" t="n"/>
      <c r="F684" s="45" t="n"/>
      <c r="G684" s="54">
        <f>D684+N(E684)-N(F684)</f>
        <v/>
      </c>
      <c r="H684" s="54">
        <f>K683</f>
        <v/>
      </c>
      <c r="I684" s="45" t="n"/>
      <c r="J684" s="45" t="n"/>
      <c r="K684" s="54">
        <f>H684+N(I684)-N(J684)</f>
        <v/>
      </c>
      <c r="L684" s="54">
        <f>O683</f>
        <v/>
      </c>
      <c r="M684" s="45" t="n"/>
      <c r="N684" s="45" t="n"/>
      <c r="O684" s="54">
        <f>L684+N(M684)-N(N684)</f>
        <v/>
      </c>
      <c r="P684" s="54">
        <f>S683</f>
        <v/>
      </c>
      <c r="Q684" s="45" t="n"/>
      <c r="R684" s="45" t="n"/>
      <c r="S684" s="54">
        <f>P684+N(Q684)-N(R684)</f>
        <v/>
      </c>
      <c r="T684" s="54">
        <f>W683</f>
        <v/>
      </c>
      <c r="U684" s="45" t="n"/>
      <c r="V684" s="45" t="n"/>
      <c r="W684" s="54">
        <f>T684+N(U684)-N(V684)</f>
        <v/>
      </c>
      <c r="X684" s="54">
        <f>AA683</f>
        <v/>
      </c>
      <c r="Y684" s="45" t="n"/>
      <c r="Z684" s="45" t="n"/>
      <c r="AA684" s="54">
        <f>X684+N(Y684)-N(Z684)</f>
        <v/>
      </c>
      <c r="AB684" s="54">
        <f>AE683</f>
        <v/>
      </c>
      <c r="AC684" s="45" t="n"/>
      <c r="AD684" s="45" t="n"/>
      <c r="AE684" s="54">
        <f>AB684+N(AC684)-N(AD684)</f>
        <v/>
      </c>
      <c r="AF684" s="20">
        <f>IF(ABS((D684+H684+L684+P684+T684+X684+AB684)+(N(E684)+N(I684)+N(M684)+N(Q684)+N(U684)+N(Y684)+N(AC684))-(N(F684)+N(J684)+N(N684)+N(R684)+N(V684)+N(Z684)+N(AD684))-(G684+K684+O684+S684+W684+AA684+AE684))&lt;0.0001,"OK","ОШИБКА")</f>
        <v/>
      </c>
    </row>
    <row r="685">
      <c r="A685" s="42" t="n">
        <v>46904</v>
      </c>
      <c r="B685" s="37" t="inlineStr">
        <is>
          <t>СР</t>
        </is>
      </c>
      <c r="C685" s="11" t="n"/>
      <c r="D685" s="54">
        <f>G684</f>
        <v/>
      </c>
      <c r="E685" s="45" t="n"/>
      <c r="F685" s="45" t="n"/>
      <c r="G685" s="54">
        <f>D685+N(E685)-N(F685)</f>
        <v/>
      </c>
      <c r="H685" s="54">
        <f>K684</f>
        <v/>
      </c>
      <c r="I685" s="45" t="n"/>
      <c r="J685" s="45" t="n"/>
      <c r="K685" s="54">
        <f>H685+N(I685)-N(J685)</f>
        <v/>
      </c>
      <c r="L685" s="54">
        <f>O684</f>
        <v/>
      </c>
      <c r="M685" s="45" t="n"/>
      <c r="N685" s="45" t="n"/>
      <c r="O685" s="54">
        <f>L685+N(M685)-N(N685)</f>
        <v/>
      </c>
      <c r="P685" s="54">
        <f>S684</f>
        <v/>
      </c>
      <c r="Q685" s="45" t="n"/>
      <c r="R685" s="45" t="n"/>
      <c r="S685" s="54">
        <f>P685+N(Q685)-N(R685)</f>
        <v/>
      </c>
      <c r="T685" s="54">
        <f>W684</f>
        <v/>
      </c>
      <c r="U685" s="45" t="n"/>
      <c r="V685" s="45" t="n"/>
      <c r="W685" s="54">
        <f>T685+N(U685)-N(V685)</f>
        <v/>
      </c>
      <c r="X685" s="54">
        <f>AA684</f>
        <v/>
      </c>
      <c r="Y685" s="45" t="n"/>
      <c r="Z685" s="45" t="n"/>
      <c r="AA685" s="54">
        <f>X685+N(Y685)-N(Z685)</f>
        <v/>
      </c>
      <c r="AB685" s="54">
        <f>AE684</f>
        <v/>
      </c>
      <c r="AC685" s="45" t="n"/>
      <c r="AD685" s="45" t="n"/>
      <c r="AE685" s="54">
        <f>AB685+N(AC685)-N(AD685)</f>
        <v/>
      </c>
      <c r="AF685" s="20">
        <f>IF(ABS((D685+H685+L685+P685+T685+X685+AB685)+(N(E685)+N(I685)+N(M685)+N(Q685)+N(U685)+N(Y685)+N(AC685))-(N(F685)+N(J685)+N(N685)+N(R685)+N(V685)+N(Z685)+N(AD685))-(G685+K685+O685+S685+W685+AA685+AE685))&lt;0.0001,"OK","ОШИБКА")</f>
        <v/>
      </c>
    </row>
    <row r="686">
      <c r="A686" s="42" t="n">
        <v>46905</v>
      </c>
      <c r="B686" s="37" t="inlineStr">
        <is>
          <t>ЧТ</t>
        </is>
      </c>
      <c r="C686" s="11" t="n"/>
      <c r="D686" s="54">
        <f>G685</f>
        <v/>
      </c>
      <c r="E686" s="45" t="n"/>
      <c r="F686" s="45" t="n"/>
      <c r="G686" s="54">
        <f>D686+N(E686)-N(F686)</f>
        <v/>
      </c>
      <c r="H686" s="54">
        <f>K685</f>
        <v/>
      </c>
      <c r="I686" s="45" t="n"/>
      <c r="J686" s="45" t="n"/>
      <c r="K686" s="54">
        <f>H686+N(I686)-N(J686)</f>
        <v/>
      </c>
      <c r="L686" s="54">
        <f>O685</f>
        <v/>
      </c>
      <c r="M686" s="45" t="n"/>
      <c r="N686" s="45" t="n"/>
      <c r="O686" s="54">
        <f>L686+N(M686)-N(N686)</f>
        <v/>
      </c>
      <c r="P686" s="54">
        <f>S685</f>
        <v/>
      </c>
      <c r="Q686" s="45" t="n"/>
      <c r="R686" s="45" t="n"/>
      <c r="S686" s="54">
        <f>P686+N(Q686)-N(R686)</f>
        <v/>
      </c>
      <c r="T686" s="54">
        <f>W685</f>
        <v/>
      </c>
      <c r="U686" s="45" t="n"/>
      <c r="V686" s="45" t="n"/>
      <c r="W686" s="54">
        <f>T686+N(U686)-N(V686)</f>
        <v/>
      </c>
      <c r="X686" s="54">
        <f>AA685</f>
        <v/>
      </c>
      <c r="Y686" s="45" t="n"/>
      <c r="Z686" s="45" t="n"/>
      <c r="AA686" s="54">
        <f>X686+N(Y686)-N(Z686)</f>
        <v/>
      </c>
      <c r="AB686" s="54">
        <f>AE685</f>
        <v/>
      </c>
      <c r="AC686" s="45" t="n"/>
      <c r="AD686" s="45" t="n"/>
      <c r="AE686" s="54">
        <f>AB686+N(AC686)-N(AD686)</f>
        <v/>
      </c>
      <c r="AF686" s="20">
        <f>IF(ABS((D686+H686+L686+P686+T686+X686+AB686)+(N(E686)+N(I686)+N(M686)+N(Q686)+N(U686)+N(Y686)+N(AC686))-(N(F686)+N(J686)+N(N686)+N(R686)+N(V686)+N(Z686)+N(AD686))-(G686+K686+O686+S686+W686+AA686+AE686))&lt;0.0001,"OK","ОШИБКА")</f>
        <v/>
      </c>
    </row>
    <row r="687">
      <c r="A687" s="42" t="n">
        <v>46906</v>
      </c>
      <c r="B687" s="37" t="inlineStr">
        <is>
          <t>ПТ</t>
        </is>
      </c>
      <c r="C687" s="11" t="n"/>
      <c r="D687" s="54">
        <f>G686</f>
        <v/>
      </c>
      <c r="E687" s="45" t="n"/>
      <c r="F687" s="45" t="n"/>
      <c r="G687" s="54">
        <f>D687+N(E687)-N(F687)</f>
        <v/>
      </c>
      <c r="H687" s="54">
        <f>K686</f>
        <v/>
      </c>
      <c r="I687" s="45" t="n"/>
      <c r="J687" s="45" t="n"/>
      <c r="K687" s="54">
        <f>H687+N(I687)-N(J687)</f>
        <v/>
      </c>
      <c r="L687" s="54">
        <f>O686</f>
        <v/>
      </c>
      <c r="M687" s="45" t="n"/>
      <c r="N687" s="45" t="n"/>
      <c r="O687" s="54">
        <f>L687+N(M687)-N(N687)</f>
        <v/>
      </c>
      <c r="P687" s="54">
        <f>S686</f>
        <v/>
      </c>
      <c r="Q687" s="45" t="n"/>
      <c r="R687" s="45" t="n"/>
      <c r="S687" s="54">
        <f>P687+N(Q687)-N(R687)</f>
        <v/>
      </c>
      <c r="T687" s="54">
        <f>W686</f>
        <v/>
      </c>
      <c r="U687" s="45" t="n"/>
      <c r="V687" s="45" t="n"/>
      <c r="W687" s="54">
        <f>T687+N(U687)-N(V687)</f>
        <v/>
      </c>
      <c r="X687" s="54">
        <f>AA686</f>
        <v/>
      </c>
      <c r="Y687" s="45" t="n"/>
      <c r="Z687" s="45" t="n"/>
      <c r="AA687" s="54">
        <f>X687+N(Y687)-N(Z687)</f>
        <v/>
      </c>
      <c r="AB687" s="54">
        <f>AE686</f>
        <v/>
      </c>
      <c r="AC687" s="45" t="n"/>
      <c r="AD687" s="45" t="n"/>
      <c r="AE687" s="54">
        <f>AB687+N(AC687)-N(AD687)</f>
        <v/>
      </c>
      <c r="AF687" s="20">
        <f>IF(ABS((D687+H687+L687+P687+T687+X687+AB687)+(N(E687)+N(I687)+N(M687)+N(Q687)+N(U687)+N(Y687)+N(AC687))-(N(F687)+N(J687)+N(N687)+N(R687)+N(V687)+N(Z687)+N(AD687))-(G687+K687+O687+S687+W687+AA687+AE687))&lt;0.0001,"OK","ОШИБКА")</f>
        <v/>
      </c>
    </row>
    <row r="688">
      <c r="A688" s="42" t="n">
        <v>46907</v>
      </c>
      <c r="B688" s="37" t="inlineStr">
        <is>
          <t>СБ</t>
        </is>
      </c>
      <c r="C688" s="11" t="n"/>
      <c r="D688" s="54">
        <f>G687</f>
        <v/>
      </c>
      <c r="E688" s="45" t="n"/>
      <c r="F688" s="45" t="n"/>
      <c r="G688" s="54">
        <f>D688+N(E688)-N(F688)</f>
        <v/>
      </c>
      <c r="H688" s="54">
        <f>K687</f>
        <v/>
      </c>
      <c r="I688" s="45" t="n"/>
      <c r="J688" s="45" t="n"/>
      <c r="K688" s="54">
        <f>H688+N(I688)-N(J688)</f>
        <v/>
      </c>
      <c r="L688" s="54">
        <f>O687</f>
        <v/>
      </c>
      <c r="M688" s="45" t="n"/>
      <c r="N688" s="45" t="n"/>
      <c r="O688" s="54">
        <f>L688+N(M688)-N(N688)</f>
        <v/>
      </c>
      <c r="P688" s="54">
        <f>S687</f>
        <v/>
      </c>
      <c r="Q688" s="45" t="n"/>
      <c r="R688" s="45" t="n"/>
      <c r="S688" s="54">
        <f>P688+N(Q688)-N(R688)</f>
        <v/>
      </c>
      <c r="T688" s="54">
        <f>W687</f>
        <v/>
      </c>
      <c r="U688" s="45" t="n"/>
      <c r="V688" s="45" t="n"/>
      <c r="W688" s="54">
        <f>T688+N(U688)-N(V688)</f>
        <v/>
      </c>
      <c r="X688" s="54">
        <f>AA687</f>
        <v/>
      </c>
      <c r="Y688" s="45" t="n"/>
      <c r="Z688" s="45" t="n"/>
      <c r="AA688" s="54">
        <f>X688+N(Y688)-N(Z688)</f>
        <v/>
      </c>
      <c r="AB688" s="54">
        <f>AE687</f>
        <v/>
      </c>
      <c r="AC688" s="45" t="n"/>
      <c r="AD688" s="45" t="n"/>
      <c r="AE688" s="54">
        <f>AB688+N(AC688)-N(AD688)</f>
        <v/>
      </c>
      <c r="AF688" s="20">
        <f>IF(ABS((D688+H688+L688+P688+T688+X688+AB688)+(N(E688)+N(I688)+N(M688)+N(Q688)+N(U688)+N(Y688)+N(AC688))-(N(F688)+N(J688)+N(N688)+N(R688)+N(V688)+N(Z688)+N(AD688))-(G688+K688+O688+S688+W688+AA688+AE688))&lt;0.0001,"OK","ОШИБКА")</f>
        <v/>
      </c>
    </row>
    <row r="689">
      <c r="A689" s="42" t="n">
        <v>46908</v>
      </c>
      <c r="B689" s="37" t="inlineStr">
        <is>
          <t>ВС</t>
        </is>
      </c>
      <c r="C689" s="11" t="n"/>
      <c r="D689" s="54">
        <f>G688</f>
        <v/>
      </c>
      <c r="E689" s="45" t="n"/>
      <c r="F689" s="45" t="n"/>
      <c r="G689" s="54">
        <f>D689+N(E689)-N(F689)</f>
        <v/>
      </c>
      <c r="H689" s="54">
        <f>K688</f>
        <v/>
      </c>
      <c r="I689" s="45" t="n"/>
      <c r="J689" s="45" t="n"/>
      <c r="K689" s="54">
        <f>H689+N(I689)-N(J689)</f>
        <v/>
      </c>
      <c r="L689" s="54">
        <f>O688</f>
        <v/>
      </c>
      <c r="M689" s="45" t="n"/>
      <c r="N689" s="45" t="n"/>
      <c r="O689" s="54">
        <f>L689+N(M689)-N(N689)</f>
        <v/>
      </c>
      <c r="P689" s="54">
        <f>S688</f>
        <v/>
      </c>
      <c r="Q689" s="45" t="n"/>
      <c r="R689" s="45" t="n"/>
      <c r="S689" s="54">
        <f>P689+N(Q689)-N(R689)</f>
        <v/>
      </c>
      <c r="T689" s="54">
        <f>W688</f>
        <v/>
      </c>
      <c r="U689" s="45" t="n"/>
      <c r="V689" s="45" t="n"/>
      <c r="W689" s="54">
        <f>T689+N(U689)-N(V689)</f>
        <v/>
      </c>
      <c r="X689" s="54">
        <f>AA688</f>
        <v/>
      </c>
      <c r="Y689" s="45" t="n"/>
      <c r="Z689" s="45" t="n"/>
      <c r="AA689" s="54">
        <f>X689+N(Y689)-N(Z689)</f>
        <v/>
      </c>
      <c r="AB689" s="54">
        <f>AE688</f>
        <v/>
      </c>
      <c r="AC689" s="45" t="n"/>
      <c r="AD689" s="45" t="n"/>
      <c r="AE689" s="54">
        <f>AB689+N(AC689)-N(AD689)</f>
        <v/>
      </c>
      <c r="AF689" s="20">
        <f>IF(ABS((D689+H689+L689+P689+T689+X689+AB689)+(N(E689)+N(I689)+N(M689)+N(Q689)+N(U689)+N(Y689)+N(AC689))-(N(F689)+N(J689)+N(N689)+N(R689)+N(V689)+N(Z689)+N(AD689))-(G689+K689+O689+S689+W689+AA689+AE689))&lt;0.0001,"OK","ОШИБКА")</f>
        <v/>
      </c>
    </row>
    <row r="690">
      <c r="A690" s="42" t="n">
        <v>46909</v>
      </c>
      <c r="B690" s="37" t="inlineStr">
        <is>
          <t>ПН</t>
        </is>
      </c>
      <c r="C690" s="11" t="n"/>
      <c r="D690" s="54">
        <f>G689</f>
        <v/>
      </c>
      <c r="E690" s="45" t="n"/>
      <c r="F690" s="45" t="n"/>
      <c r="G690" s="54">
        <f>D690+N(E690)-N(F690)</f>
        <v/>
      </c>
      <c r="H690" s="54">
        <f>K689</f>
        <v/>
      </c>
      <c r="I690" s="45" t="n"/>
      <c r="J690" s="45" t="n"/>
      <c r="K690" s="54">
        <f>H690+N(I690)-N(J690)</f>
        <v/>
      </c>
      <c r="L690" s="54">
        <f>O689</f>
        <v/>
      </c>
      <c r="M690" s="45" t="n"/>
      <c r="N690" s="45" t="n"/>
      <c r="O690" s="54">
        <f>L690+N(M690)-N(N690)</f>
        <v/>
      </c>
      <c r="P690" s="54">
        <f>S689</f>
        <v/>
      </c>
      <c r="Q690" s="45" t="n"/>
      <c r="R690" s="45" t="n"/>
      <c r="S690" s="54">
        <f>P690+N(Q690)-N(R690)</f>
        <v/>
      </c>
      <c r="T690" s="54">
        <f>W689</f>
        <v/>
      </c>
      <c r="U690" s="45" t="n"/>
      <c r="V690" s="45" t="n"/>
      <c r="W690" s="54">
        <f>T690+N(U690)-N(V690)</f>
        <v/>
      </c>
      <c r="X690" s="54">
        <f>AA689</f>
        <v/>
      </c>
      <c r="Y690" s="45" t="n"/>
      <c r="Z690" s="45" t="n"/>
      <c r="AA690" s="54">
        <f>X690+N(Y690)-N(Z690)</f>
        <v/>
      </c>
      <c r="AB690" s="54">
        <f>AE689</f>
        <v/>
      </c>
      <c r="AC690" s="45" t="n"/>
      <c r="AD690" s="45" t="n"/>
      <c r="AE690" s="54">
        <f>AB690+N(AC690)-N(AD690)</f>
        <v/>
      </c>
      <c r="AF690" s="20">
        <f>IF(ABS((D690+H690+L690+P690+T690+X690+AB690)+(N(E690)+N(I690)+N(M690)+N(Q690)+N(U690)+N(Y690)+N(AC690))-(N(F690)+N(J690)+N(N690)+N(R690)+N(V690)+N(Z690)+N(AD690))-(G690+K690+O690+S690+W690+AA690+AE690))&lt;0.0001,"OK","ОШИБКА")</f>
        <v/>
      </c>
    </row>
    <row r="691">
      <c r="A691" s="42" t="n">
        <v>46910</v>
      </c>
      <c r="B691" s="37" t="inlineStr">
        <is>
          <t>ВТ</t>
        </is>
      </c>
      <c r="C691" s="11" t="n"/>
      <c r="D691" s="54">
        <f>G690</f>
        <v/>
      </c>
      <c r="E691" s="45" t="n"/>
      <c r="F691" s="45" t="n"/>
      <c r="G691" s="54">
        <f>D691+N(E691)-N(F691)</f>
        <v/>
      </c>
      <c r="H691" s="54">
        <f>K690</f>
        <v/>
      </c>
      <c r="I691" s="45" t="n"/>
      <c r="J691" s="45" t="n"/>
      <c r="K691" s="54">
        <f>H691+N(I691)-N(J691)</f>
        <v/>
      </c>
      <c r="L691" s="54">
        <f>O690</f>
        <v/>
      </c>
      <c r="M691" s="45" t="n"/>
      <c r="N691" s="45" t="n"/>
      <c r="O691" s="54">
        <f>L691+N(M691)-N(N691)</f>
        <v/>
      </c>
      <c r="P691" s="54">
        <f>S690</f>
        <v/>
      </c>
      <c r="Q691" s="45" t="n"/>
      <c r="R691" s="45" t="n"/>
      <c r="S691" s="54">
        <f>P691+N(Q691)-N(R691)</f>
        <v/>
      </c>
      <c r="T691" s="54">
        <f>W690</f>
        <v/>
      </c>
      <c r="U691" s="45" t="n"/>
      <c r="V691" s="45" t="n"/>
      <c r="W691" s="54">
        <f>T691+N(U691)-N(V691)</f>
        <v/>
      </c>
      <c r="X691" s="54">
        <f>AA690</f>
        <v/>
      </c>
      <c r="Y691" s="45" t="n"/>
      <c r="Z691" s="45" t="n"/>
      <c r="AA691" s="54">
        <f>X691+N(Y691)-N(Z691)</f>
        <v/>
      </c>
      <c r="AB691" s="54">
        <f>AE690</f>
        <v/>
      </c>
      <c r="AC691" s="45" t="n"/>
      <c r="AD691" s="45" t="n"/>
      <c r="AE691" s="54">
        <f>AB691+N(AC691)-N(AD691)</f>
        <v/>
      </c>
      <c r="AF691" s="20">
        <f>IF(ABS((D691+H691+L691+P691+T691+X691+AB691)+(N(E691)+N(I691)+N(M691)+N(Q691)+N(U691)+N(Y691)+N(AC691))-(N(F691)+N(J691)+N(N691)+N(R691)+N(V691)+N(Z691)+N(AD691))-(G691+K691+O691+S691+W691+AA691+AE691))&lt;0.0001,"OK","ОШИБКА")</f>
        <v/>
      </c>
    </row>
    <row r="692">
      <c r="A692" s="42" t="n">
        <v>46911</v>
      </c>
      <c r="B692" s="37" t="inlineStr">
        <is>
          <t>СР</t>
        </is>
      </c>
      <c r="C692" s="11" t="n"/>
      <c r="D692" s="54">
        <f>G691</f>
        <v/>
      </c>
      <c r="E692" s="45" t="n"/>
      <c r="F692" s="45" t="n"/>
      <c r="G692" s="54">
        <f>D692+N(E692)-N(F692)</f>
        <v/>
      </c>
      <c r="H692" s="54">
        <f>K691</f>
        <v/>
      </c>
      <c r="I692" s="45" t="n"/>
      <c r="J692" s="45" t="n"/>
      <c r="K692" s="54">
        <f>H692+N(I692)-N(J692)</f>
        <v/>
      </c>
      <c r="L692" s="54">
        <f>O691</f>
        <v/>
      </c>
      <c r="M692" s="45" t="n"/>
      <c r="N692" s="45" t="n"/>
      <c r="O692" s="54">
        <f>L692+N(M692)-N(N692)</f>
        <v/>
      </c>
      <c r="P692" s="54">
        <f>S691</f>
        <v/>
      </c>
      <c r="Q692" s="45" t="n"/>
      <c r="R692" s="45" t="n"/>
      <c r="S692" s="54">
        <f>P692+N(Q692)-N(R692)</f>
        <v/>
      </c>
      <c r="T692" s="54">
        <f>W691</f>
        <v/>
      </c>
      <c r="U692" s="45" t="n"/>
      <c r="V692" s="45" t="n"/>
      <c r="W692" s="54">
        <f>T692+N(U692)-N(V692)</f>
        <v/>
      </c>
      <c r="X692" s="54">
        <f>AA691</f>
        <v/>
      </c>
      <c r="Y692" s="45" t="n"/>
      <c r="Z692" s="45" t="n"/>
      <c r="AA692" s="54">
        <f>X692+N(Y692)-N(Z692)</f>
        <v/>
      </c>
      <c r="AB692" s="54">
        <f>AE691</f>
        <v/>
      </c>
      <c r="AC692" s="45" t="n"/>
      <c r="AD692" s="45" t="n"/>
      <c r="AE692" s="54">
        <f>AB692+N(AC692)-N(AD692)</f>
        <v/>
      </c>
      <c r="AF692" s="20">
        <f>IF(ABS((D692+H692+L692+P692+T692+X692+AB692)+(N(E692)+N(I692)+N(M692)+N(Q692)+N(U692)+N(Y692)+N(AC692))-(N(F692)+N(J692)+N(N692)+N(R692)+N(V692)+N(Z692)+N(AD692))-(G692+K692+O692+S692+W692+AA692+AE692))&lt;0.0001,"OK","ОШИБКА")</f>
        <v/>
      </c>
    </row>
    <row r="693">
      <c r="A693" s="42" t="n">
        <v>46912</v>
      </c>
      <c r="B693" s="37" t="inlineStr">
        <is>
          <t>ЧТ</t>
        </is>
      </c>
      <c r="C693" s="11" t="n"/>
      <c r="D693" s="54">
        <f>G692</f>
        <v/>
      </c>
      <c r="E693" s="45" t="n"/>
      <c r="F693" s="45" t="n"/>
      <c r="G693" s="54">
        <f>D693+N(E693)-N(F693)</f>
        <v/>
      </c>
      <c r="H693" s="54">
        <f>K692</f>
        <v/>
      </c>
      <c r="I693" s="45" t="n"/>
      <c r="J693" s="45" t="n"/>
      <c r="K693" s="54">
        <f>H693+N(I693)-N(J693)</f>
        <v/>
      </c>
      <c r="L693" s="54">
        <f>O692</f>
        <v/>
      </c>
      <c r="M693" s="45" t="n"/>
      <c r="N693" s="45" t="n"/>
      <c r="O693" s="54">
        <f>L693+N(M693)-N(N693)</f>
        <v/>
      </c>
      <c r="P693" s="54">
        <f>S692</f>
        <v/>
      </c>
      <c r="Q693" s="45" t="n"/>
      <c r="R693" s="45" t="n"/>
      <c r="S693" s="54">
        <f>P693+N(Q693)-N(R693)</f>
        <v/>
      </c>
      <c r="T693" s="54">
        <f>W692</f>
        <v/>
      </c>
      <c r="U693" s="45" t="n"/>
      <c r="V693" s="45" t="n"/>
      <c r="W693" s="54">
        <f>T693+N(U693)-N(V693)</f>
        <v/>
      </c>
      <c r="X693" s="54">
        <f>AA692</f>
        <v/>
      </c>
      <c r="Y693" s="45" t="n"/>
      <c r="Z693" s="45" t="n"/>
      <c r="AA693" s="54">
        <f>X693+N(Y693)-N(Z693)</f>
        <v/>
      </c>
      <c r="AB693" s="54">
        <f>AE692</f>
        <v/>
      </c>
      <c r="AC693" s="45" t="n"/>
      <c r="AD693" s="45" t="n"/>
      <c r="AE693" s="54">
        <f>AB693+N(AC693)-N(AD693)</f>
        <v/>
      </c>
      <c r="AF693" s="20">
        <f>IF(ABS((D693+H693+L693+P693+T693+X693+AB693)+(N(E693)+N(I693)+N(M693)+N(Q693)+N(U693)+N(Y693)+N(AC693))-(N(F693)+N(J693)+N(N693)+N(R693)+N(V693)+N(Z693)+N(AD693))-(G693+K693+O693+S693+W693+AA693+AE693))&lt;0.0001,"OK","ОШИБКА")</f>
        <v/>
      </c>
    </row>
    <row r="694">
      <c r="A694" s="42" t="n">
        <v>46913</v>
      </c>
      <c r="B694" s="37" t="inlineStr">
        <is>
          <t>ПТ</t>
        </is>
      </c>
      <c r="C694" s="11" t="n"/>
      <c r="D694" s="54">
        <f>G693</f>
        <v/>
      </c>
      <c r="E694" s="45" t="n"/>
      <c r="F694" s="45" t="n"/>
      <c r="G694" s="54">
        <f>D694+N(E694)-N(F694)</f>
        <v/>
      </c>
      <c r="H694" s="54">
        <f>K693</f>
        <v/>
      </c>
      <c r="I694" s="45" t="n"/>
      <c r="J694" s="45" t="n"/>
      <c r="K694" s="54">
        <f>H694+N(I694)-N(J694)</f>
        <v/>
      </c>
      <c r="L694" s="54">
        <f>O693</f>
        <v/>
      </c>
      <c r="M694" s="45" t="n"/>
      <c r="N694" s="45" t="n"/>
      <c r="O694" s="54">
        <f>L694+N(M694)-N(N694)</f>
        <v/>
      </c>
      <c r="P694" s="54">
        <f>S693</f>
        <v/>
      </c>
      <c r="Q694" s="45" t="n"/>
      <c r="R694" s="45" t="n"/>
      <c r="S694" s="54">
        <f>P694+N(Q694)-N(R694)</f>
        <v/>
      </c>
      <c r="T694" s="54">
        <f>W693</f>
        <v/>
      </c>
      <c r="U694" s="45" t="n"/>
      <c r="V694" s="45" t="n"/>
      <c r="W694" s="54">
        <f>T694+N(U694)-N(V694)</f>
        <v/>
      </c>
      <c r="X694" s="54">
        <f>AA693</f>
        <v/>
      </c>
      <c r="Y694" s="45" t="n"/>
      <c r="Z694" s="45" t="n"/>
      <c r="AA694" s="54">
        <f>X694+N(Y694)-N(Z694)</f>
        <v/>
      </c>
      <c r="AB694" s="54">
        <f>AE693</f>
        <v/>
      </c>
      <c r="AC694" s="45" t="n"/>
      <c r="AD694" s="45" t="n"/>
      <c r="AE694" s="54">
        <f>AB694+N(AC694)-N(AD694)</f>
        <v/>
      </c>
      <c r="AF694" s="20">
        <f>IF(ABS((D694+H694+L694+P694+T694+X694+AB694)+(N(E694)+N(I694)+N(M694)+N(Q694)+N(U694)+N(Y694)+N(AC694))-(N(F694)+N(J694)+N(N694)+N(R694)+N(V694)+N(Z694)+N(AD694))-(G694+K694+O694+S694+W694+AA694+AE694))&lt;0.0001,"OK","ОШИБКА")</f>
        <v/>
      </c>
    </row>
    <row r="695">
      <c r="A695" s="42" t="n">
        <v>46914</v>
      </c>
      <c r="B695" s="37" t="inlineStr">
        <is>
          <t>СБ</t>
        </is>
      </c>
      <c r="C695" s="11" t="n"/>
      <c r="D695" s="54">
        <f>G694</f>
        <v/>
      </c>
      <c r="E695" s="45" t="n"/>
      <c r="F695" s="45" t="n"/>
      <c r="G695" s="54">
        <f>D695+N(E695)-N(F695)</f>
        <v/>
      </c>
      <c r="H695" s="54">
        <f>K694</f>
        <v/>
      </c>
      <c r="I695" s="45" t="n"/>
      <c r="J695" s="45" t="n"/>
      <c r="K695" s="54">
        <f>H695+N(I695)-N(J695)</f>
        <v/>
      </c>
      <c r="L695" s="54">
        <f>O694</f>
        <v/>
      </c>
      <c r="M695" s="45" t="n"/>
      <c r="N695" s="45" t="n"/>
      <c r="O695" s="54">
        <f>L695+N(M695)-N(N695)</f>
        <v/>
      </c>
      <c r="P695" s="54">
        <f>S694</f>
        <v/>
      </c>
      <c r="Q695" s="45" t="n"/>
      <c r="R695" s="45" t="n"/>
      <c r="S695" s="54">
        <f>P695+N(Q695)-N(R695)</f>
        <v/>
      </c>
      <c r="T695" s="54">
        <f>W694</f>
        <v/>
      </c>
      <c r="U695" s="45" t="n"/>
      <c r="V695" s="45" t="n"/>
      <c r="W695" s="54">
        <f>T695+N(U695)-N(V695)</f>
        <v/>
      </c>
      <c r="X695" s="54">
        <f>AA694</f>
        <v/>
      </c>
      <c r="Y695" s="45" t="n"/>
      <c r="Z695" s="45" t="n"/>
      <c r="AA695" s="54">
        <f>X695+N(Y695)-N(Z695)</f>
        <v/>
      </c>
      <c r="AB695" s="54">
        <f>AE694</f>
        <v/>
      </c>
      <c r="AC695" s="45" t="n"/>
      <c r="AD695" s="45" t="n"/>
      <c r="AE695" s="54">
        <f>AB695+N(AC695)-N(AD695)</f>
        <v/>
      </c>
      <c r="AF695" s="20">
        <f>IF(ABS((D695+H695+L695+P695+T695+X695+AB695)+(N(E695)+N(I695)+N(M695)+N(Q695)+N(U695)+N(Y695)+N(AC695))-(N(F695)+N(J695)+N(N695)+N(R695)+N(V695)+N(Z695)+N(AD695))-(G695+K695+O695+S695+W695+AA695+AE695))&lt;0.0001,"OK","ОШИБКА")</f>
        <v/>
      </c>
    </row>
    <row r="696">
      <c r="A696" s="42" t="n">
        <v>46915</v>
      </c>
      <c r="B696" s="37" t="inlineStr">
        <is>
          <t>ВС</t>
        </is>
      </c>
      <c r="C696" s="11" t="n"/>
      <c r="D696" s="54">
        <f>G695</f>
        <v/>
      </c>
      <c r="E696" s="45" t="n"/>
      <c r="F696" s="45" t="n"/>
      <c r="G696" s="54">
        <f>D696+N(E696)-N(F696)</f>
        <v/>
      </c>
      <c r="H696" s="54">
        <f>K695</f>
        <v/>
      </c>
      <c r="I696" s="45" t="n"/>
      <c r="J696" s="45" t="n"/>
      <c r="K696" s="54">
        <f>H696+N(I696)-N(J696)</f>
        <v/>
      </c>
      <c r="L696" s="54">
        <f>O695</f>
        <v/>
      </c>
      <c r="M696" s="45" t="n"/>
      <c r="N696" s="45" t="n"/>
      <c r="O696" s="54">
        <f>L696+N(M696)-N(N696)</f>
        <v/>
      </c>
      <c r="P696" s="54">
        <f>S695</f>
        <v/>
      </c>
      <c r="Q696" s="45" t="n"/>
      <c r="R696" s="45" t="n"/>
      <c r="S696" s="54">
        <f>P696+N(Q696)-N(R696)</f>
        <v/>
      </c>
      <c r="T696" s="54">
        <f>W695</f>
        <v/>
      </c>
      <c r="U696" s="45" t="n"/>
      <c r="V696" s="45" t="n"/>
      <c r="W696" s="54">
        <f>T696+N(U696)-N(V696)</f>
        <v/>
      </c>
      <c r="X696" s="54">
        <f>AA695</f>
        <v/>
      </c>
      <c r="Y696" s="45" t="n"/>
      <c r="Z696" s="45" t="n"/>
      <c r="AA696" s="54">
        <f>X696+N(Y696)-N(Z696)</f>
        <v/>
      </c>
      <c r="AB696" s="54">
        <f>AE695</f>
        <v/>
      </c>
      <c r="AC696" s="45" t="n"/>
      <c r="AD696" s="45" t="n"/>
      <c r="AE696" s="54">
        <f>AB696+N(AC696)-N(AD696)</f>
        <v/>
      </c>
      <c r="AF696" s="20">
        <f>IF(ABS((D696+H696+L696+P696+T696+X696+AB696)+(N(E696)+N(I696)+N(M696)+N(Q696)+N(U696)+N(Y696)+N(AC696))-(N(F696)+N(J696)+N(N696)+N(R696)+N(V696)+N(Z696)+N(AD696))-(G696+K696+O696+S696+W696+AA696+AE696))&lt;0.0001,"OK","ОШИБКА")</f>
        <v/>
      </c>
    </row>
    <row r="697">
      <c r="A697" s="42" t="n">
        <v>46916</v>
      </c>
      <c r="B697" s="37" t="inlineStr">
        <is>
          <t>ПН</t>
        </is>
      </c>
      <c r="C697" s="11" t="n"/>
      <c r="D697" s="54">
        <f>G696</f>
        <v/>
      </c>
      <c r="E697" s="45" t="n"/>
      <c r="F697" s="45" t="n"/>
      <c r="G697" s="54">
        <f>D697+N(E697)-N(F697)</f>
        <v/>
      </c>
      <c r="H697" s="54">
        <f>K696</f>
        <v/>
      </c>
      <c r="I697" s="45" t="n"/>
      <c r="J697" s="45" t="n"/>
      <c r="K697" s="54">
        <f>H697+N(I697)-N(J697)</f>
        <v/>
      </c>
      <c r="L697" s="54">
        <f>O696</f>
        <v/>
      </c>
      <c r="M697" s="45" t="n"/>
      <c r="N697" s="45" t="n"/>
      <c r="O697" s="54">
        <f>L697+N(M697)-N(N697)</f>
        <v/>
      </c>
      <c r="P697" s="54">
        <f>S696</f>
        <v/>
      </c>
      <c r="Q697" s="45" t="n"/>
      <c r="R697" s="45" t="n"/>
      <c r="S697" s="54">
        <f>P697+N(Q697)-N(R697)</f>
        <v/>
      </c>
      <c r="T697" s="54">
        <f>W696</f>
        <v/>
      </c>
      <c r="U697" s="45" t="n"/>
      <c r="V697" s="45" t="n"/>
      <c r="W697" s="54">
        <f>T697+N(U697)-N(V697)</f>
        <v/>
      </c>
      <c r="X697" s="54">
        <f>AA696</f>
        <v/>
      </c>
      <c r="Y697" s="45" t="n"/>
      <c r="Z697" s="45" t="n"/>
      <c r="AA697" s="54">
        <f>X697+N(Y697)-N(Z697)</f>
        <v/>
      </c>
      <c r="AB697" s="54">
        <f>AE696</f>
        <v/>
      </c>
      <c r="AC697" s="45" t="n"/>
      <c r="AD697" s="45" t="n"/>
      <c r="AE697" s="54">
        <f>AB697+N(AC697)-N(AD697)</f>
        <v/>
      </c>
      <c r="AF697" s="20">
        <f>IF(ABS((D697+H697+L697+P697+T697+X697+AB697)+(N(E697)+N(I697)+N(M697)+N(Q697)+N(U697)+N(Y697)+N(AC697))-(N(F697)+N(J697)+N(N697)+N(R697)+N(V697)+N(Z697)+N(AD697))-(G697+K697+O697+S697+W697+AA697+AE697))&lt;0.0001,"OK","ОШИБКА")</f>
        <v/>
      </c>
    </row>
    <row r="698">
      <c r="A698" s="42" t="n">
        <v>46917</v>
      </c>
      <c r="B698" s="37" t="inlineStr">
        <is>
          <t>ВТ</t>
        </is>
      </c>
      <c r="C698" s="11" t="n"/>
      <c r="D698" s="54">
        <f>G697</f>
        <v/>
      </c>
      <c r="E698" s="45" t="n"/>
      <c r="F698" s="45" t="n"/>
      <c r="G698" s="54">
        <f>D698+N(E698)-N(F698)</f>
        <v/>
      </c>
      <c r="H698" s="54">
        <f>K697</f>
        <v/>
      </c>
      <c r="I698" s="45" t="n"/>
      <c r="J698" s="45" t="n"/>
      <c r="K698" s="54">
        <f>H698+N(I698)-N(J698)</f>
        <v/>
      </c>
      <c r="L698" s="54">
        <f>O697</f>
        <v/>
      </c>
      <c r="M698" s="45" t="n"/>
      <c r="N698" s="45" t="n"/>
      <c r="O698" s="54">
        <f>L698+N(M698)-N(N698)</f>
        <v/>
      </c>
      <c r="P698" s="54">
        <f>S697</f>
        <v/>
      </c>
      <c r="Q698" s="45" t="n"/>
      <c r="R698" s="45" t="n"/>
      <c r="S698" s="54">
        <f>P698+N(Q698)-N(R698)</f>
        <v/>
      </c>
      <c r="T698" s="54">
        <f>W697</f>
        <v/>
      </c>
      <c r="U698" s="45" t="n"/>
      <c r="V698" s="45" t="n"/>
      <c r="W698" s="54">
        <f>T698+N(U698)-N(V698)</f>
        <v/>
      </c>
      <c r="X698" s="54">
        <f>AA697</f>
        <v/>
      </c>
      <c r="Y698" s="45" t="n"/>
      <c r="Z698" s="45" t="n"/>
      <c r="AA698" s="54">
        <f>X698+N(Y698)-N(Z698)</f>
        <v/>
      </c>
      <c r="AB698" s="54">
        <f>AE697</f>
        <v/>
      </c>
      <c r="AC698" s="45" t="n"/>
      <c r="AD698" s="45" t="n"/>
      <c r="AE698" s="54">
        <f>AB698+N(AC698)-N(AD698)</f>
        <v/>
      </c>
      <c r="AF698" s="20">
        <f>IF(ABS((D698+H698+L698+P698+T698+X698+AB698)+(N(E698)+N(I698)+N(M698)+N(Q698)+N(U698)+N(Y698)+N(AC698))-(N(F698)+N(J698)+N(N698)+N(R698)+N(V698)+N(Z698)+N(AD698))-(G698+K698+O698+S698+W698+AA698+AE698))&lt;0.0001,"OK","ОШИБКА")</f>
        <v/>
      </c>
    </row>
    <row r="699">
      <c r="A699" s="42" t="n">
        <v>46918</v>
      </c>
      <c r="B699" s="37" t="inlineStr">
        <is>
          <t>СР</t>
        </is>
      </c>
      <c r="C699" s="11" t="n"/>
      <c r="D699" s="54">
        <f>G698</f>
        <v/>
      </c>
      <c r="E699" s="45" t="n"/>
      <c r="F699" s="45" t="n"/>
      <c r="G699" s="54">
        <f>D699+N(E699)-N(F699)</f>
        <v/>
      </c>
      <c r="H699" s="54">
        <f>K698</f>
        <v/>
      </c>
      <c r="I699" s="45" t="n"/>
      <c r="J699" s="45" t="n"/>
      <c r="K699" s="54">
        <f>H699+N(I699)-N(J699)</f>
        <v/>
      </c>
      <c r="L699" s="54">
        <f>O698</f>
        <v/>
      </c>
      <c r="M699" s="45" t="n"/>
      <c r="N699" s="45" t="n"/>
      <c r="O699" s="54">
        <f>L699+N(M699)-N(N699)</f>
        <v/>
      </c>
      <c r="P699" s="54">
        <f>S698</f>
        <v/>
      </c>
      <c r="Q699" s="45" t="n"/>
      <c r="R699" s="45" t="n"/>
      <c r="S699" s="54">
        <f>P699+N(Q699)-N(R699)</f>
        <v/>
      </c>
      <c r="T699" s="54">
        <f>W698</f>
        <v/>
      </c>
      <c r="U699" s="45" t="n"/>
      <c r="V699" s="45" t="n"/>
      <c r="W699" s="54">
        <f>T699+N(U699)-N(V699)</f>
        <v/>
      </c>
      <c r="X699" s="54">
        <f>AA698</f>
        <v/>
      </c>
      <c r="Y699" s="45" t="n"/>
      <c r="Z699" s="45" t="n"/>
      <c r="AA699" s="54">
        <f>X699+N(Y699)-N(Z699)</f>
        <v/>
      </c>
      <c r="AB699" s="54">
        <f>AE698</f>
        <v/>
      </c>
      <c r="AC699" s="45" t="n"/>
      <c r="AD699" s="45" t="n"/>
      <c r="AE699" s="54">
        <f>AB699+N(AC699)-N(AD699)</f>
        <v/>
      </c>
      <c r="AF699" s="20">
        <f>IF(ABS((D699+H699+L699+P699+T699+X699+AB699)+(N(E699)+N(I699)+N(M699)+N(Q699)+N(U699)+N(Y699)+N(AC699))-(N(F699)+N(J699)+N(N699)+N(R699)+N(V699)+N(Z699)+N(AD699))-(G699+K699+O699+S699+W699+AA699+AE699))&lt;0.0001,"OK","ОШИБКА")</f>
        <v/>
      </c>
    </row>
    <row r="700">
      <c r="A700" s="42" t="n">
        <v>46919</v>
      </c>
      <c r="B700" s="37" t="inlineStr">
        <is>
          <t>ЧТ</t>
        </is>
      </c>
      <c r="C700" s="11" t="n"/>
      <c r="D700" s="54">
        <f>G699</f>
        <v/>
      </c>
      <c r="E700" s="45" t="n"/>
      <c r="F700" s="45" t="n"/>
      <c r="G700" s="54">
        <f>D700+N(E700)-N(F700)</f>
        <v/>
      </c>
      <c r="H700" s="54">
        <f>K699</f>
        <v/>
      </c>
      <c r="I700" s="45" t="n"/>
      <c r="J700" s="45" t="n"/>
      <c r="K700" s="54">
        <f>H700+N(I700)-N(J700)</f>
        <v/>
      </c>
      <c r="L700" s="54">
        <f>O699</f>
        <v/>
      </c>
      <c r="M700" s="45" t="n"/>
      <c r="N700" s="45" t="n"/>
      <c r="O700" s="54">
        <f>L700+N(M700)-N(N700)</f>
        <v/>
      </c>
      <c r="P700" s="54">
        <f>S699</f>
        <v/>
      </c>
      <c r="Q700" s="45" t="n"/>
      <c r="R700" s="45" t="n"/>
      <c r="S700" s="54">
        <f>P700+N(Q700)-N(R700)</f>
        <v/>
      </c>
      <c r="T700" s="54">
        <f>W699</f>
        <v/>
      </c>
      <c r="U700" s="45" t="n"/>
      <c r="V700" s="45" t="n"/>
      <c r="W700" s="54">
        <f>T700+N(U700)-N(V700)</f>
        <v/>
      </c>
      <c r="X700" s="54">
        <f>AA699</f>
        <v/>
      </c>
      <c r="Y700" s="45" t="n"/>
      <c r="Z700" s="45" t="n"/>
      <c r="AA700" s="54">
        <f>X700+N(Y700)-N(Z700)</f>
        <v/>
      </c>
      <c r="AB700" s="54">
        <f>AE699</f>
        <v/>
      </c>
      <c r="AC700" s="45" t="n"/>
      <c r="AD700" s="45" t="n"/>
      <c r="AE700" s="54">
        <f>AB700+N(AC700)-N(AD700)</f>
        <v/>
      </c>
      <c r="AF700" s="20">
        <f>IF(ABS((D700+H700+L700+P700+T700+X700+AB700)+(N(E700)+N(I700)+N(M700)+N(Q700)+N(U700)+N(Y700)+N(AC700))-(N(F700)+N(J700)+N(N700)+N(R700)+N(V700)+N(Z700)+N(AD700))-(G700+K700+O700+S700+W700+AA700+AE700))&lt;0.0001,"OK","ОШИБКА")</f>
        <v/>
      </c>
    </row>
    <row r="701">
      <c r="A701" s="42" t="n">
        <v>46920</v>
      </c>
      <c r="B701" s="37" t="inlineStr">
        <is>
          <t>ПТ</t>
        </is>
      </c>
      <c r="C701" s="11" t="n"/>
      <c r="D701" s="54">
        <f>G700</f>
        <v/>
      </c>
      <c r="E701" s="45" t="n"/>
      <c r="F701" s="45" t="n"/>
      <c r="G701" s="54">
        <f>D701+N(E701)-N(F701)</f>
        <v/>
      </c>
      <c r="H701" s="54">
        <f>K700</f>
        <v/>
      </c>
      <c r="I701" s="45" t="n"/>
      <c r="J701" s="45" t="n"/>
      <c r="K701" s="54">
        <f>H701+N(I701)-N(J701)</f>
        <v/>
      </c>
      <c r="L701" s="54">
        <f>O700</f>
        <v/>
      </c>
      <c r="M701" s="45" t="n"/>
      <c r="N701" s="45" t="n"/>
      <c r="O701" s="54">
        <f>L701+N(M701)-N(N701)</f>
        <v/>
      </c>
      <c r="P701" s="54">
        <f>S700</f>
        <v/>
      </c>
      <c r="Q701" s="45" t="n"/>
      <c r="R701" s="45" t="n"/>
      <c r="S701" s="54">
        <f>P701+N(Q701)-N(R701)</f>
        <v/>
      </c>
      <c r="T701" s="54">
        <f>W700</f>
        <v/>
      </c>
      <c r="U701" s="45" t="n"/>
      <c r="V701" s="45" t="n"/>
      <c r="W701" s="54">
        <f>T701+N(U701)-N(V701)</f>
        <v/>
      </c>
      <c r="X701" s="54">
        <f>AA700</f>
        <v/>
      </c>
      <c r="Y701" s="45" t="n"/>
      <c r="Z701" s="45" t="n"/>
      <c r="AA701" s="54">
        <f>X701+N(Y701)-N(Z701)</f>
        <v/>
      </c>
      <c r="AB701" s="54">
        <f>AE700</f>
        <v/>
      </c>
      <c r="AC701" s="45" t="n"/>
      <c r="AD701" s="45" t="n"/>
      <c r="AE701" s="54">
        <f>AB701+N(AC701)-N(AD701)</f>
        <v/>
      </c>
      <c r="AF701" s="20">
        <f>IF(ABS((D701+H701+L701+P701+T701+X701+AB701)+(N(E701)+N(I701)+N(M701)+N(Q701)+N(U701)+N(Y701)+N(AC701))-(N(F701)+N(J701)+N(N701)+N(R701)+N(V701)+N(Z701)+N(AD701))-(G701+K701+O701+S701+W701+AA701+AE701))&lt;0.0001,"OK","ОШИБКА")</f>
        <v/>
      </c>
    </row>
    <row r="702">
      <c r="A702" s="42" t="n">
        <v>46921</v>
      </c>
      <c r="B702" s="37" t="inlineStr">
        <is>
          <t>СБ</t>
        </is>
      </c>
      <c r="C702" s="11" t="n"/>
      <c r="D702" s="54">
        <f>G701</f>
        <v/>
      </c>
      <c r="E702" s="45" t="n"/>
      <c r="F702" s="45" t="n"/>
      <c r="G702" s="54">
        <f>D702+N(E702)-N(F702)</f>
        <v/>
      </c>
      <c r="H702" s="54">
        <f>K701</f>
        <v/>
      </c>
      <c r="I702" s="45" t="n"/>
      <c r="J702" s="45" t="n"/>
      <c r="K702" s="54">
        <f>H702+N(I702)-N(J702)</f>
        <v/>
      </c>
      <c r="L702" s="54">
        <f>O701</f>
        <v/>
      </c>
      <c r="M702" s="45" t="n"/>
      <c r="N702" s="45" t="n"/>
      <c r="O702" s="54">
        <f>L702+N(M702)-N(N702)</f>
        <v/>
      </c>
      <c r="P702" s="54">
        <f>S701</f>
        <v/>
      </c>
      <c r="Q702" s="45" t="n"/>
      <c r="R702" s="45" t="n"/>
      <c r="S702" s="54">
        <f>P702+N(Q702)-N(R702)</f>
        <v/>
      </c>
      <c r="T702" s="54">
        <f>W701</f>
        <v/>
      </c>
      <c r="U702" s="45" t="n"/>
      <c r="V702" s="45" t="n"/>
      <c r="W702" s="54">
        <f>T702+N(U702)-N(V702)</f>
        <v/>
      </c>
      <c r="X702" s="54">
        <f>AA701</f>
        <v/>
      </c>
      <c r="Y702" s="45" t="n"/>
      <c r="Z702" s="45" t="n"/>
      <c r="AA702" s="54">
        <f>X702+N(Y702)-N(Z702)</f>
        <v/>
      </c>
      <c r="AB702" s="54">
        <f>AE701</f>
        <v/>
      </c>
      <c r="AC702" s="45" t="n"/>
      <c r="AD702" s="45" t="n"/>
      <c r="AE702" s="54">
        <f>AB702+N(AC702)-N(AD702)</f>
        <v/>
      </c>
      <c r="AF702" s="20">
        <f>IF(ABS((D702+H702+L702+P702+T702+X702+AB702)+(N(E702)+N(I702)+N(M702)+N(Q702)+N(U702)+N(Y702)+N(AC702))-(N(F702)+N(J702)+N(N702)+N(R702)+N(V702)+N(Z702)+N(AD702))-(G702+K702+O702+S702+W702+AA702+AE702))&lt;0.0001,"OK","ОШИБКА")</f>
        <v/>
      </c>
    </row>
    <row r="703">
      <c r="A703" s="42" t="n">
        <v>46922</v>
      </c>
      <c r="B703" s="37" t="inlineStr">
        <is>
          <t>ВС</t>
        </is>
      </c>
      <c r="C703" s="11" t="n"/>
      <c r="D703" s="54">
        <f>G702</f>
        <v/>
      </c>
      <c r="E703" s="45" t="n"/>
      <c r="F703" s="45" t="n"/>
      <c r="G703" s="54">
        <f>D703+N(E703)-N(F703)</f>
        <v/>
      </c>
      <c r="H703" s="54">
        <f>K702</f>
        <v/>
      </c>
      <c r="I703" s="45" t="n"/>
      <c r="J703" s="45" t="n"/>
      <c r="K703" s="54">
        <f>H703+N(I703)-N(J703)</f>
        <v/>
      </c>
      <c r="L703" s="54">
        <f>O702</f>
        <v/>
      </c>
      <c r="M703" s="45" t="n"/>
      <c r="N703" s="45" t="n"/>
      <c r="O703" s="54">
        <f>L703+N(M703)-N(N703)</f>
        <v/>
      </c>
      <c r="P703" s="54">
        <f>S702</f>
        <v/>
      </c>
      <c r="Q703" s="45" t="n"/>
      <c r="R703" s="45" t="n"/>
      <c r="S703" s="54">
        <f>P703+N(Q703)-N(R703)</f>
        <v/>
      </c>
      <c r="T703" s="54">
        <f>W702</f>
        <v/>
      </c>
      <c r="U703" s="45" t="n"/>
      <c r="V703" s="45" t="n"/>
      <c r="W703" s="54">
        <f>T703+N(U703)-N(V703)</f>
        <v/>
      </c>
      <c r="X703" s="54">
        <f>AA702</f>
        <v/>
      </c>
      <c r="Y703" s="45" t="n"/>
      <c r="Z703" s="45" t="n"/>
      <c r="AA703" s="54">
        <f>X703+N(Y703)-N(Z703)</f>
        <v/>
      </c>
      <c r="AB703" s="54">
        <f>AE702</f>
        <v/>
      </c>
      <c r="AC703" s="45" t="n"/>
      <c r="AD703" s="45" t="n"/>
      <c r="AE703" s="54">
        <f>AB703+N(AC703)-N(AD703)</f>
        <v/>
      </c>
      <c r="AF703" s="20">
        <f>IF(ABS((D703+H703+L703+P703+T703+X703+AB703)+(N(E703)+N(I703)+N(M703)+N(Q703)+N(U703)+N(Y703)+N(AC703))-(N(F703)+N(J703)+N(N703)+N(R703)+N(V703)+N(Z703)+N(AD703))-(G703+K703+O703+S703+W703+AA703+AE703))&lt;0.0001,"OK","ОШИБКА")</f>
        <v/>
      </c>
    </row>
    <row r="704">
      <c r="A704" s="42" t="n">
        <v>46923</v>
      </c>
      <c r="B704" s="37" t="inlineStr">
        <is>
          <t>ПН</t>
        </is>
      </c>
      <c r="C704" s="11" t="n"/>
      <c r="D704" s="54">
        <f>G703</f>
        <v/>
      </c>
      <c r="E704" s="45" t="n"/>
      <c r="F704" s="45" t="n"/>
      <c r="G704" s="54">
        <f>D704+N(E704)-N(F704)</f>
        <v/>
      </c>
      <c r="H704" s="54">
        <f>K703</f>
        <v/>
      </c>
      <c r="I704" s="45" t="n"/>
      <c r="J704" s="45" t="n"/>
      <c r="K704" s="54">
        <f>H704+N(I704)-N(J704)</f>
        <v/>
      </c>
      <c r="L704" s="54">
        <f>O703</f>
        <v/>
      </c>
      <c r="M704" s="45" t="n"/>
      <c r="N704" s="45" t="n"/>
      <c r="O704" s="54">
        <f>L704+N(M704)-N(N704)</f>
        <v/>
      </c>
      <c r="P704" s="54">
        <f>S703</f>
        <v/>
      </c>
      <c r="Q704" s="45" t="n"/>
      <c r="R704" s="45" t="n"/>
      <c r="S704" s="54">
        <f>P704+N(Q704)-N(R704)</f>
        <v/>
      </c>
      <c r="T704" s="54">
        <f>W703</f>
        <v/>
      </c>
      <c r="U704" s="45" t="n"/>
      <c r="V704" s="45" t="n"/>
      <c r="W704" s="54">
        <f>T704+N(U704)-N(V704)</f>
        <v/>
      </c>
      <c r="X704" s="54">
        <f>AA703</f>
        <v/>
      </c>
      <c r="Y704" s="45" t="n"/>
      <c r="Z704" s="45" t="n"/>
      <c r="AA704" s="54">
        <f>X704+N(Y704)-N(Z704)</f>
        <v/>
      </c>
      <c r="AB704" s="54">
        <f>AE703</f>
        <v/>
      </c>
      <c r="AC704" s="45" t="n"/>
      <c r="AD704" s="45" t="n"/>
      <c r="AE704" s="54">
        <f>AB704+N(AC704)-N(AD704)</f>
        <v/>
      </c>
      <c r="AF704" s="20">
        <f>IF(ABS((D704+H704+L704+P704+T704+X704+AB704)+(N(E704)+N(I704)+N(M704)+N(Q704)+N(U704)+N(Y704)+N(AC704))-(N(F704)+N(J704)+N(N704)+N(R704)+N(V704)+N(Z704)+N(AD704))-(G704+K704+O704+S704+W704+AA704+AE704))&lt;0.0001,"OK","ОШИБКА")</f>
        <v/>
      </c>
    </row>
    <row r="705">
      <c r="A705" s="42" t="n">
        <v>46924</v>
      </c>
      <c r="B705" s="37" t="inlineStr">
        <is>
          <t>ВТ</t>
        </is>
      </c>
      <c r="C705" s="11" t="n"/>
      <c r="D705" s="54">
        <f>G704</f>
        <v/>
      </c>
      <c r="E705" s="45" t="n"/>
      <c r="F705" s="45" t="n"/>
      <c r="G705" s="54">
        <f>D705+N(E705)-N(F705)</f>
        <v/>
      </c>
      <c r="H705" s="54">
        <f>K704</f>
        <v/>
      </c>
      <c r="I705" s="45" t="n"/>
      <c r="J705" s="45" t="n"/>
      <c r="K705" s="54">
        <f>H705+N(I705)-N(J705)</f>
        <v/>
      </c>
      <c r="L705" s="54">
        <f>O704</f>
        <v/>
      </c>
      <c r="M705" s="45" t="n"/>
      <c r="N705" s="45" t="n"/>
      <c r="O705" s="54">
        <f>L705+N(M705)-N(N705)</f>
        <v/>
      </c>
      <c r="P705" s="54">
        <f>S704</f>
        <v/>
      </c>
      <c r="Q705" s="45" t="n"/>
      <c r="R705" s="45" t="n"/>
      <c r="S705" s="54">
        <f>P705+N(Q705)-N(R705)</f>
        <v/>
      </c>
      <c r="T705" s="54">
        <f>W704</f>
        <v/>
      </c>
      <c r="U705" s="45" t="n"/>
      <c r="V705" s="45" t="n"/>
      <c r="W705" s="54">
        <f>T705+N(U705)-N(V705)</f>
        <v/>
      </c>
      <c r="X705" s="54">
        <f>AA704</f>
        <v/>
      </c>
      <c r="Y705" s="45" t="n"/>
      <c r="Z705" s="45" t="n"/>
      <c r="AA705" s="54">
        <f>X705+N(Y705)-N(Z705)</f>
        <v/>
      </c>
      <c r="AB705" s="54">
        <f>AE704</f>
        <v/>
      </c>
      <c r="AC705" s="45" t="n"/>
      <c r="AD705" s="45" t="n"/>
      <c r="AE705" s="54">
        <f>AB705+N(AC705)-N(AD705)</f>
        <v/>
      </c>
      <c r="AF705" s="20">
        <f>IF(ABS((D705+H705+L705+P705+T705+X705+AB705)+(N(E705)+N(I705)+N(M705)+N(Q705)+N(U705)+N(Y705)+N(AC705))-(N(F705)+N(J705)+N(N705)+N(R705)+N(V705)+N(Z705)+N(AD705))-(G705+K705+O705+S705+W705+AA705+AE705))&lt;0.0001,"OK","ОШИБКА")</f>
        <v/>
      </c>
    </row>
    <row r="706">
      <c r="A706" s="42" t="n">
        <v>46925</v>
      </c>
      <c r="B706" s="37" t="inlineStr">
        <is>
          <t>СР</t>
        </is>
      </c>
      <c r="C706" s="11" t="n"/>
      <c r="D706" s="54">
        <f>G705</f>
        <v/>
      </c>
      <c r="E706" s="45" t="n"/>
      <c r="F706" s="45" t="n"/>
      <c r="G706" s="54">
        <f>D706+N(E706)-N(F706)</f>
        <v/>
      </c>
      <c r="H706" s="54">
        <f>K705</f>
        <v/>
      </c>
      <c r="I706" s="45" t="n"/>
      <c r="J706" s="45" t="n"/>
      <c r="K706" s="54">
        <f>H706+N(I706)-N(J706)</f>
        <v/>
      </c>
      <c r="L706" s="54">
        <f>O705</f>
        <v/>
      </c>
      <c r="M706" s="45" t="n"/>
      <c r="N706" s="45" t="n"/>
      <c r="O706" s="54">
        <f>L706+N(M706)-N(N706)</f>
        <v/>
      </c>
      <c r="P706" s="54">
        <f>S705</f>
        <v/>
      </c>
      <c r="Q706" s="45" t="n"/>
      <c r="R706" s="45" t="n"/>
      <c r="S706" s="54">
        <f>P706+N(Q706)-N(R706)</f>
        <v/>
      </c>
      <c r="T706" s="54">
        <f>W705</f>
        <v/>
      </c>
      <c r="U706" s="45" t="n"/>
      <c r="V706" s="45" t="n"/>
      <c r="W706" s="54">
        <f>T706+N(U706)-N(V706)</f>
        <v/>
      </c>
      <c r="X706" s="54">
        <f>AA705</f>
        <v/>
      </c>
      <c r="Y706" s="45" t="n"/>
      <c r="Z706" s="45" t="n"/>
      <c r="AA706" s="54">
        <f>X706+N(Y706)-N(Z706)</f>
        <v/>
      </c>
      <c r="AB706" s="54">
        <f>AE705</f>
        <v/>
      </c>
      <c r="AC706" s="45" t="n"/>
      <c r="AD706" s="45" t="n"/>
      <c r="AE706" s="54">
        <f>AB706+N(AC706)-N(AD706)</f>
        <v/>
      </c>
      <c r="AF706" s="20">
        <f>IF(ABS((D706+H706+L706+P706+T706+X706+AB706)+(N(E706)+N(I706)+N(M706)+N(Q706)+N(U706)+N(Y706)+N(AC706))-(N(F706)+N(J706)+N(N706)+N(R706)+N(V706)+N(Z706)+N(AD706))-(G706+K706+O706+S706+W706+AA706+AE706))&lt;0.0001,"OK","ОШИБКА")</f>
        <v/>
      </c>
    </row>
    <row r="707">
      <c r="A707" s="42" t="n">
        <v>46926</v>
      </c>
      <c r="B707" s="37" t="inlineStr">
        <is>
          <t>ЧТ</t>
        </is>
      </c>
      <c r="C707" s="11" t="n"/>
      <c r="D707" s="54">
        <f>G706</f>
        <v/>
      </c>
      <c r="E707" s="45" t="n"/>
      <c r="F707" s="45" t="n"/>
      <c r="G707" s="54">
        <f>D707+N(E707)-N(F707)</f>
        <v/>
      </c>
      <c r="H707" s="54">
        <f>K706</f>
        <v/>
      </c>
      <c r="I707" s="45" t="n"/>
      <c r="J707" s="45" t="n"/>
      <c r="K707" s="54">
        <f>H707+N(I707)-N(J707)</f>
        <v/>
      </c>
      <c r="L707" s="54">
        <f>O706</f>
        <v/>
      </c>
      <c r="M707" s="45" t="n"/>
      <c r="N707" s="45" t="n"/>
      <c r="O707" s="54">
        <f>L707+N(M707)-N(N707)</f>
        <v/>
      </c>
      <c r="P707" s="54">
        <f>S706</f>
        <v/>
      </c>
      <c r="Q707" s="45" t="n"/>
      <c r="R707" s="45" t="n"/>
      <c r="S707" s="54">
        <f>P707+N(Q707)-N(R707)</f>
        <v/>
      </c>
      <c r="T707" s="54">
        <f>W706</f>
        <v/>
      </c>
      <c r="U707" s="45" t="n"/>
      <c r="V707" s="45" t="n"/>
      <c r="W707" s="54">
        <f>T707+N(U707)-N(V707)</f>
        <v/>
      </c>
      <c r="X707" s="54">
        <f>AA706</f>
        <v/>
      </c>
      <c r="Y707" s="45" t="n"/>
      <c r="Z707" s="45" t="n"/>
      <c r="AA707" s="54">
        <f>X707+N(Y707)-N(Z707)</f>
        <v/>
      </c>
      <c r="AB707" s="54">
        <f>AE706</f>
        <v/>
      </c>
      <c r="AC707" s="45" t="n"/>
      <c r="AD707" s="45" t="n"/>
      <c r="AE707" s="54">
        <f>AB707+N(AC707)-N(AD707)</f>
        <v/>
      </c>
      <c r="AF707" s="20">
        <f>IF(ABS((D707+H707+L707+P707+T707+X707+AB707)+(N(E707)+N(I707)+N(M707)+N(Q707)+N(U707)+N(Y707)+N(AC707))-(N(F707)+N(J707)+N(N707)+N(R707)+N(V707)+N(Z707)+N(AD707))-(G707+K707+O707+S707+W707+AA707+AE707))&lt;0.0001,"OK","ОШИБКА")</f>
        <v/>
      </c>
    </row>
    <row r="708">
      <c r="A708" s="42" t="n">
        <v>46927</v>
      </c>
      <c r="B708" s="37" t="inlineStr">
        <is>
          <t>ПТ</t>
        </is>
      </c>
      <c r="C708" s="11" t="n"/>
      <c r="D708" s="54">
        <f>G707</f>
        <v/>
      </c>
      <c r="E708" s="45" t="n"/>
      <c r="F708" s="45" t="n"/>
      <c r="G708" s="54">
        <f>D708+N(E708)-N(F708)</f>
        <v/>
      </c>
      <c r="H708" s="54">
        <f>K707</f>
        <v/>
      </c>
      <c r="I708" s="45" t="n"/>
      <c r="J708" s="45" t="n"/>
      <c r="K708" s="54">
        <f>H708+N(I708)-N(J708)</f>
        <v/>
      </c>
      <c r="L708" s="54">
        <f>O707</f>
        <v/>
      </c>
      <c r="M708" s="45" t="n"/>
      <c r="N708" s="45" t="n"/>
      <c r="O708" s="54">
        <f>L708+N(M708)-N(N708)</f>
        <v/>
      </c>
      <c r="P708" s="54">
        <f>S707</f>
        <v/>
      </c>
      <c r="Q708" s="45" t="n"/>
      <c r="R708" s="45" t="n"/>
      <c r="S708" s="54">
        <f>P708+N(Q708)-N(R708)</f>
        <v/>
      </c>
      <c r="T708" s="54">
        <f>W707</f>
        <v/>
      </c>
      <c r="U708" s="45" t="n"/>
      <c r="V708" s="45" t="n"/>
      <c r="W708" s="54">
        <f>T708+N(U708)-N(V708)</f>
        <v/>
      </c>
      <c r="X708" s="54">
        <f>AA707</f>
        <v/>
      </c>
      <c r="Y708" s="45" t="n"/>
      <c r="Z708" s="45" t="n"/>
      <c r="AA708" s="54">
        <f>X708+N(Y708)-N(Z708)</f>
        <v/>
      </c>
      <c r="AB708" s="54">
        <f>AE707</f>
        <v/>
      </c>
      <c r="AC708" s="45" t="n"/>
      <c r="AD708" s="45" t="n"/>
      <c r="AE708" s="54">
        <f>AB708+N(AC708)-N(AD708)</f>
        <v/>
      </c>
      <c r="AF708" s="20">
        <f>IF(ABS((D708+H708+L708+P708+T708+X708+AB708)+(N(E708)+N(I708)+N(M708)+N(Q708)+N(U708)+N(Y708)+N(AC708))-(N(F708)+N(J708)+N(N708)+N(R708)+N(V708)+N(Z708)+N(AD708))-(G708+K708+O708+S708+W708+AA708+AE708))&lt;0.0001,"OK","ОШИБКА")</f>
        <v/>
      </c>
    </row>
    <row r="709">
      <c r="A709" s="42" t="n">
        <v>46928</v>
      </c>
      <c r="B709" s="37" t="inlineStr">
        <is>
          <t>СБ</t>
        </is>
      </c>
      <c r="C709" s="11" t="n"/>
      <c r="D709" s="54">
        <f>G708</f>
        <v/>
      </c>
      <c r="E709" s="45" t="n"/>
      <c r="F709" s="45" t="n"/>
      <c r="G709" s="54">
        <f>D709+N(E709)-N(F709)</f>
        <v/>
      </c>
      <c r="H709" s="54">
        <f>K708</f>
        <v/>
      </c>
      <c r="I709" s="45" t="n"/>
      <c r="J709" s="45" t="n"/>
      <c r="K709" s="54">
        <f>H709+N(I709)-N(J709)</f>
        <v/>
      </c>
      <c r="L709" s="54">
        <f>O708</f>
        <v/>
      </c>
      <c r="M709" s="45" t="n"/>
      <c r="N709" s="45" t="n"/>
      <c r="O709" s="54">
        <f>L709+N(M709)-N(N709)</f>
        <v/>
      </c>
      <c r="P709" s="54">
        <f>S708</f>
        <v/>
      </c>
      <c r="Q709" s="45" t="n"/>
      <c r="R709" s="45" t="n"/>
      <c r="S709" s="54">
        <f>P709+N(Q709)-N(R709)</f>
        <v/>
      </c>
      <c r="T709" s="54">
        <f>W708</f>
        <v/>
      </c>
      <c r="U709" s="45" t="n"/>
      <c r="V709" s="45" t="n"/>
      <c r="W709" s="54">
        <f>T709+N(U709)-N(V709)</f>
        <v/>
      </c>
      <c r="X709" s="54">
        <f>AA708</f>
        <v/>
      </c>
      <c r="Y709" s="45" t="n"/>
      <c r="Z709" s="45" t="n"/>
      <c r="AA709" s="54">
        <f>X709+N(Y709)-N(Z709)</f>
        <v/>
      </c>
      <c r="AB709" s="54">
        <f>AE708</f>
        <v/>
      </c>
      <c r="AC709" s="45" t="n"/>
      <c r="AD709" s="45" t="n"/>
      <c r="AE709" s="54">
        <f>AB709+N(AC709)-N(AD709)</f>
        <v/>
      </c>
      <c r="AF709" s="20">
        <f>IF(ABS((D709+H709+L709+P709+T709+X709+AB709)+(N(E709)+N(I709)+N(M709)+N(Q709)+N(U709)+N(Y709)+N(AC709))-(N(F709)+N(J709)+N(N709)+N(R709)+N(V709)+N(Z709)+N(AD709))-(G709+K709+O709+S709+W709+AA709+AE709))&lt;0.0001,"OK","ОШИБКА")</f>
        <v/>
      </c>
    </row>
    <row r="710">
      <c r="A710" s="42" t="n">
        <v>46929</v>
      </c>
      <c r="B710" s="37" t="inlineStr">
        <is>
          <t>ВС</t>
        </is>
      </c>
      <c r="C710" s="11" t="n"/>
      <c r="D710" s="54">
        <f>G709</f>
        <v/>
      </c>
      <c r="E710" s="45" t="n"/>
      <c r="F710" s="45" t="n"/>
      <c r="G710" s="54">
        <f>D710+N(E710)-N(F710)</f>
        <v/>
      </c>
      <c r="H710" s="54">
        <f>K709</f>
        <v/>
      </c>
      <c r="I710" s="45" t="n"/>
      <c r="J710" s="45" t="n"/>
      <c r="K710" s="54">
        <f>H710+N(I710)-N(J710)</f>
        <v/>
      </c>
      <c r="L710" s="54">
        <f>O709</f>
        <v/>
      </c>
      <c r="M710" s="45" t="n"/>
      <c r="N710" s="45" t="n"/>
      <c r="O710" s="54">
        <f>L710+N(M710)-N(N710)</f>
        <v/>
      </c>
      <c r="P710" s="54">
        <f>S709</f>
        <v/>
      </c>
      <c r="Q710" s="45" t="n"/>
      <c r="R710" s="45" t="n"/>
      <c r="S710" s="54">
        <f>P710+N(Q710)-N(R710)</f>
        <v/>
      </c>
      <c r="T710" s="54">
        <f>W709</f>
        <v/>
      </c>
      <c r="U710" s="45" t="n"/>
      <c r="V710" s="45" t="n"/>
      <c r="W710" s="54">
        <f>T710+N(U710)-N(V710)</f>
        <v/>
      </c>
      <c r="X710" s="54">
        <f>AA709</f>
        <v/>
      </c>
      <c r="Y710" s="45" t="n"/>
      <c r="Z710" s="45" t="n"/>
      <c r="AA710" s="54">
        <f>X710+N(Y710)-N(Z710)</f>
        <v/>
      </c>
      <c r="AB710" s="54">
        <f>AE709</f>
        <v/>
      </c>
      <c r="AC710" s="45" t="n"/>
      <c r="AD710" s="45" t="n"/>
      <c r="AE710" s="54">
        <f>AB710+N(AC710)-N(AD710)</f>
        <v/>
      </c>
      <c r="AF710" s="20">
        <f>IF(ABS((D710+H710+L710+P710+T710+X710+AB710)+(N(E710)+N(I710)+N(M710)+N(Q710)+N(U710)+N(Y710)+N(AC710))-(N(F710)+N(J710)+N(N710)+N(R710)+N(V710)+N(Z710)+N(AD710))-(G710+K710+O710+S710+W710+AA710+AE710))&lt;0.0001,"OK","ОШИБКА")</f>
        <v/>
      </c>
    </row>
    <row r="711">
      <c r="A711" s="42" t="n">
        <v>46930</v>
      </c>
      <c r="B711" s="37" t="inlineStr">
        <is>
          <t>ПН</t>
        </is>
      </c>
      <c r="C711" s="11" t="n"/>
      <c r="D711" s="54">
        <f>G710</f>
        <v/>
      </c>
      <c r="E711" s="45" t="n"/>
      <c r="F711" s="45" t="n"/>
      <c r="G711" s="54">
        <f>D711+N(E711)-N(F711)</f>
        <v/>
      </c>
      <c r="H711" s="54">
        <f>K710</f>
        <v/>
      </c>
      <c r="I711" s="45" t="n"/>
      <c r="J711" s="45" t="n"/>
      <c r="K711" s="54">
        <f>H711+N(I711)-N(J711)</f>
        <v/>
      </c>
      <c r="L711" s="54">
        <f>O710</f>
        <v/>
      </c>
      <c r="M711" s="45" t="n"/>
      <c r="N711" s="45" t="n"/>
      <c r="O711" s="54">
        <f>L711+N(M711)-N(N711)</f>
        <v/>
      </c>
      <c r="P711" s="54">
        <f>S710</f>
        <v/>
      </c>
      <c r="Q711" s="45" t="n"/>
      <c r="R711" s="45" t="n"/>
      <c r="S711" s="54">
        <f>P711+N(Q711)-N(R711)</f>
        <v/>
      </c>
      <c r="T711" s="54">
        <f>W710</f>
        <v/>
      </c>
      <c r="U711" s="45" t="n"/>
      <c r="V711" s="45" t="n"/>
      <c r="W711" s="54">
        <f>T711+N(U711)-N(V711)</f>
        <v/>
      </c>
      <c r="X711" s="54">
        <f>AA710</f>
        <v/>
      </c>
      <c r="Y711" s="45" t="n"/>
      <c r="Z711" s="45" t="n"/>
      <c r="AA711" s="54">
        <f>X711+N(Y711)-N(Z711)</f>
        <v/>
      </c>
      <c r="AB711" s="54">
        <f>AE710</f>
        <v/>
      </c>
      <c r="AC711" s="45" t="n"/>
      <c r="AD711" s="45" t="n"/>
      <c r="AE711" s="54">
        <f>AB711+N(AC711)-N(AD711)</f>
        <v/>
      </c>
      <c r="AF711" s="20">
        <f>IF(ABS((D711+H711+L711+P711+T711+X711+AB711)+(N(E711)+N(I711)+N(M711)+N(Q711)+N(U711)+N(Y711)+N(AC711))-(N(F711)+N(J711)+N(N711)+N(R711)+N(V711)+N(Z711)+N(AD711))-(G711+K711+O711+S711+W711+AA711+AE711))&lt;0.0001,"OK","ОШИБКА")</f>
        <v/>
      </c>
    </row>
    <row r="712">
      <c r="A712" s="42" t="n">
        <v>46931</v>
      </c>
      <c r="B712" s="37" t="inlineStr">
        <is>
          <t>ВТ</t>
        </is>
      </c>
      <c r="C712" s="11" t="n"/>
      <c r="D712" s="54">
        <f>G711</f>
        <v/>
      </c>
      <c r="E712" s="45" t="n"/>
      <c r="F712" s="45" t="n"/>
      <c r="G712" s="54">
        <f>D712+N(E712)-N(F712)</f>
        <v/>
      </c>
      <c r="H712" s="54">
        <f>K711</f>
        <v/>
      </c>
      <c r="I712" s="45" t="n"/>
      <c r="J712" s="45" t="n"/>
      <c r="K712" s="54">
        <f>H712+N(I712)-N(J712)</f>
        <v/>
      </c>
      <c r="L712" s="54">
        <f>O711</f>
        <v/>
      </c>
      <c r="M712" s="45" t="n"/>
      <c r="N712" s="45" t="n"/>
      <c r="O712" s="54">
        <f>L712+N(M712)-N(N712)</f>
        <v/>
      </c>
      <c r="P712" s="54">
        <f>S711</f>
        <v/>
      </c>
      <c r="Q712" s="45" t="n"/>
      <c r="R712" s="45" t="n"/>
      <c r="S712" s="54">
        <f>P712+N(Q712)-N(R712)</f>
        <v/>
      </c>
      <c r="T712" s="54">
        <f>W711</f>
        <v/>
      </c>
      <c r="U712" s="45" t="n"/>
      <c r="V712" s="45" t="n"/>
      <c r="W712" s="54">
        <f>T712+N(U712)-N(V712)</f>
        <v/>
      </c>
      <c r="X712" s="54">
        <f>AA711</f>
        <v/>
      </c>
      <c r="Y712" s="45" t="n"/>
      <c r="Z712" s="45" t="n"/>
      <c r="AA712" s="54">
        <f>X712+N(Y712)-N(Z712)</f>
        <v/>
      </c>
      <c r="AB712" s="54">
        <f>AE711</f>
        <v/>
      </c>
      <c r="AC712" s="45" t="n"/>
      <c r="AD712" s="45" t="n"/>
      <c r="AE712" s="54">
        <f>AB712+N(AC712)-N(AD712)</f>
        <v/>
      </c>
      <c r="AF712" s="20">
        <f>IF(ABS((D712+H712+L712+P712+T712+X712+AB712)+(N(E712)+N(I712)+N(M712)+N(Q712)+N(U712)+N(Y712)+N(AC712))-(N(F712)+N(J712)+N(N712)+N(R712)+N(V712)+N(Z712)+N(AD712))-(G712+K712+O712+S712+W712+AA712+AE712))&lt;0.0001,"OK","ОШИБКА")</f>
        <v/>
      </c>
    </row>
    <row r="713">
      <c r="A713" s="42" t="n">
        <v>46932</v>
      </c>
      <c r="B713" s="37" t="inlineStr">
        <is>
          <t>СР</t>
        </is>
      </c>
      <c r="C713" s="11" t="n"/>
      <c r="D713" s="54">
        <f>G712</f>
        <v/>
      </c>
      <c r="E713" s="45" t="n"/>
      <c r="F713" s="45" t="n"/>
      <c r="G713" s="54">
        <f>D713+N(E713)-N(F713)</f>
        <v/>
      </c>
      <c r="H713" s="54">
        <f>K712</f>
        <v/>
      </c>
      <c r="I713" s="45" t="n"/>
      <c r="J713" s="45" t="n"/>
      <c r="K713" s="54">
        <f>H713+N(I713)-N(J713)</f>
        <v/>
      </c>
      <c r="L713" s="54">
        <f>O712</f>
        <v/>
      </c>
      <c r="M713" s="45" t="n"/>
      <c r="N713" s="45" t="n"/>
      <c r="O713" s="54">
        <f>L713+N(M713)-N(N713)</f>
        <v/>
      </c>
      <c r="P713" s="54">
        <f>S712</f>
        <v/>
      </c>
      <c r="Q713" s="45" t="n"/>
      <c r="R713" s="45" t="n"/>
      <c r="S713" s="54">
        <f>P713+N(Q713)-N(R713)</f>
        <v/>
      </c>
      <c r="T713" s="54">
        <f>W712</f>
        <v/>
      </c>
      <c r="U713" s="45" t="n"/>
      <c r="V713" s="45" t="n"/>
      <c r="W713" s="54">
        <f>T713+N(U713)-N(V713)</f>
        <v/>
      </c>
      <c r="X713" s="54">
        <f>AA712</f>
        <v/>
      </c>
      <c r="Y713" s="45" t="n"/>
      <c r="Z713" s="45" t="n"/>
      <c r="AA713" s="54">
        <f>X713+N(Y713)-N(Z713)</f>
        <v/>
      </c>
      <c r="AB713" s="54">
        <f>AE712</f>
        <v/>
      </c>
      <c r="AC713" s="45" t="n"/>
      <c r="AD713" s="45" t="n"/>
      <c r="AE713" s="54">
        <f>AB713+N(AC713)-N(AD713)</f>
        <v/>
      </c>
      <c r="AF713" s="20">
        <f>IF(ABS((D713+H713+L713+P713+T713+X713+AB713)+(N(E713)+N(I713)+N(M713)+N(Q713)+N(U713)+N(Y713)+N(AC713))-(N(F713)+N(J713)+N(N713)+N(R713)+N(V713)+N(Z713)+N(AD713))-(G713+K713+O713+S713+W713+AA713+AE713))&lt;0.0001,"OK","ОШИБКА")</f>
        <v/>
      </c>
    </row>
    <row r="714">
      <c r="A714" s="42" t="n">
        <v>46933</v>
      </c>
      <c r="B714" s="37" t="inlineStr">
        <is>
          <t>ЧТ</t>
        </is>
      </c>
      <c r="C714" s="11" t="n"/>
      <c r="D714" s="54">
        <f>G713</f>
        <v/>
      </c>
      <c r="E714" s="45" t="n"/>
      <c r="F714" s="45" t="n"/>
      <c r="G714" s="54">
        <f>D714+N(E714)-N(F714)</f>
        <v/>
      </c>
      <c r="H714" s="54">
        <f>K713</f>
        <v/>
      </c>
      <c r="I714" s="45" t="n"/>
      <c r="J714" s="45" t="n"/>
      <c r="K714" s="54">
        <f>H714+N(I714)-N(J714)</f>
        <v/>
      </c>
      <c r="L714" s="54">
        <f>O713</f>
        <v/>
      </c>
      <c r="M714" s="45" t="n"/>
      <c r="N714" s="45" t="n"/>
      <c r="O714" s="54">
        <f>L714+N(M714)-N(N714)</f>
        <v/>
      </c>
      <c r="P714" s="54">
        <f>S713</f>
        <v/>
      </c>
      <c r="Q714" s="45" t="n"/>
      <c r="R714" s="45" t="n"/>
      <c r="S714" s="54">
        <f>P714+N(Q714)-N(R714)</f>
        <v/>
      </c>
      <c r="T714" s="54">
        <f>W713</f>
        <v/>
      </c>
      <c r="U714" s="45" t="n"/>
      <c r="V714" s="45" t="n"/>
      <c r="W714" s="54">
        <f>T714+N(U714)-N(V714)</f>
        <v/>
      </c>
      <c r="X714" s="54">
        <f>AA713</f>
        <v/>
      </c>
      <c r="Y714" s="45" t="n"/>
      <c r="Z714" s="45" t="n"/>
      <c r="AA714" s="54">
        <f>X714+N(Y714)-N(Z714)</f>
        <v/>
      </c>
      <c r="AB714" s="54">
        <f>AE713</f>
        <v/>
      </c>
      <c r="AC714" s="45" t="n"/>
      <c r="AD714" s="45" t="n"/>
      <c r="AE714" s="54">
        <f>AB714+N(AC714)-N(AD714)</f>
        <v/>
      </c>
      <c r="AF714" s="20">
        <f>IF(ABS((D714+H714+L714+P714+T714+X714+AB714)+(N(E714)+N(I714)+N(M714)+N(Q714)+N(U714)+N(Y714)+N(AC714))-(N(F714)+N(J714)+N(N714)+N(R714)+N(V714)+N(Z714)+N(AD714))-(G714+K714+O714+S714+W714+AA714+AE714))&lt;0.0001,"OK","ОШИБКА")</f>
        <v/>
      </c>
    </row>
    <row r="715">
      <c r="A715" s="42" t="n">
        <v>46934</v>
      </c>
      <c r="B715" s="37" t="inlineStr">
        <is>
          <t>ПТ</t>
        </is>
      </c>
      <c r="C715" s="11" t="n"/>
      <c r="D715" s="54">
        <f>G714</f>
        <v/>
      </c>
      <c r="E715" s="45" t="n"/>
      <c r="F715" s="45" t="n"/>
      <c r="G715" s="54">
        <f>D715+N(E715)-N(F715)</f>
        <v/>
      </c>
      <c r="H715" s="54">
        <f>K714</f>
        <v/>
      </c>
      <c r="I715" s="45" t="n"/>
      <c r="J715" s="45" t="n"/>
      <c r="K715" s="54">
        <f>H715+N(I715)-N(J715)</f>
        <v/>
      </c>
      <c r="L715" s="54">
        <f>O714</f>
        <v/>
      </c>
      <c r="M715" s="45" t="n"/>
      <c r="N715" s="45" t="n"/>
      <c r="O715" s="54">
        <f>L715+N(M715)-N(N715)</f>
        <v/>
      </c>
      <c r="P715" s="54">
        <f>S714</f>
        <v/>
      </c>
      <c r="Q715" s="45" t="n"/>
      <c r="R715" s="45" t="n"/>
      <c r="S715" s="54">
        <f>P715+N(Q715)-N(R715)</f>
        <v/>
      </c>
      <c r="T715" s="54">
        <f>W714</f>
        <v/>
      </c>
      <c r="U715" s="45" t="n"/>
      <c r="V715" s="45" t="n"/>
      <c r="W715" s="54">
        <f>T715+N(U715)-N(V715)</f>
        <v/>
      </c>
      <c r="X715" s="54">
        <f>AA714</f>
        <v/>
      </c>
      <c r="Y715" s="45" t="n"/>
      <c r="Z715" s="45" t="n"/>
      <c r="AA715" s="54">
        <f>X715+N(Y715)-N(Z715)</f>
        <v/>
      </c>
      <c r="AB715" s="54">
        <f>AE714</f>
        <v/>
      </c>
      <c r="AC715" s="45" t="n"/>
      <c r="AD715" s="45" t="n"/>
      <c r="AE715" s="54">
        <f>AB715+N(AC715)-N(AD715)</f>
        <v/>
      </c>
      <c r="AF715" s="20">
        <f>IF(ABS((D715+H715+L715+P715+T715+X715+AB715)+(N(E715)+N(I715)+N(M715)+N(Q715)+N(U715)+N(Y715)+N(AC715))-(N(F715)+N(J715)+N(N715)+N(R715)+N(V715)+N(Z715)+N(AD715))-(G715+K715+O715+S715+W715+AA715+AE715))&lt;0.0001,"OK","ОШИБКА")</f>
        <v/>
      </c>
    </row>
    <row r="716">
      <c r="A716" s="42" t="n">
        <v>46935</v>
      </c>
      <c r="B716" s="37" t="inlineStr">
        <is>
          <t>СБ</t>
        </is>
      </c>
      <c r="C716" s="11" t="n"/>
      <c r="D716" s="54">
        <f>G715</f>
        <v/>
      </c>
      <c r="E716" s="45" t="n"/>
      <c r="F716" s="45" t="n"/>
      <c r="G716" s="54">
        <f>D716+N(E716)-N(F716)</f>
        <v/>
      </c>
      <c r="H716" s="54">
        <f>K715</f>
        <v/>
      </c>
      <c r="I716" s="45" t="n"/>
      <c r="J716" s="45" t="n"/>
      <c r="K716" s="54">
        <f>H716+N(I716)-N(J716)</f>
        <v/>
      </c>
      <c r="L716" s="54">
        <f>O715</f>
        <v/>
      </c>
      <c r="M716" s="45" t="n"/>
      <c r="N716" s="45" t="n"/>
      <c r="O716" s="54">
        <f>L716+N(M716)-N(N716)</f>
        <v/>
      </c>
      <c r="P716" s="54">
        <f>S715</f>
        <v/>
      </c>
      <c r="Q716" s="45" t="n"/>
      <c r="R716" s="45" t="n"/>
      <c r="S716" s="54">
        <f>P716+N(Q716)-N(R716)</f>
        <v/>
      </c>
      <c r="T716" s="54">
        <f>W715</f>
        <v/>
      </c>
      <c r="U716" s="45" t="n"/>
      <c r="V716" s="45" t="n"/>
      <c r="W716" s="54">
        <f>T716+N(U716)-N(V716)</f>
        <v/>
      </c>
      <c r="X716" s="54">
        <f>AA715</f>
        <v/>
      </c>
      <c r="Y716" s="45" t="n"/>
      <c r="Z716" s="45" t="n"/>
      <c r="AA716" s="54">
        <f>X716+N(Y716)-N(Z716)</f>
        <v/>
      </c>
      <c r="AB716" s="54">
        <f>AE715</f>
        <v/>
      </c>
      <c r="AC716" s="45" t="n"/>
      <c r="AD716" s="45" t="n"/>
      <c r="AE716" s="54">
        <f>AB716+N(AC716)-N(AD716)</f>
        <v/>
      </c>
      <c r="AF716" s="20">
        <f>IF(ABS((D716+H716+L716+P716+T716+X716+AB716)+(N(E716)+N(I716)+N(M716)+N(Q716)+N(U716)+N(Y716)+N(AC716))-(N(F716)+N(J716)+N(N716)+N(R716)+N(V716)+N(Z716)+N(AD716))-(G716+K716+O716+S716+W716+AA716+AE716))&lt;0.0001,"OK","ОШИБКА")</f>
        <v/>
      </c>
    </row>
    <row r="717">
      <c r="A717" s="42" t="n">
        <v>46936</v>
      </c>
      <c r="B717" s="37" t="inlineStr">
        <is>
          <t>ВС</t>
        </is>
      </c>
      <c r="C717" s="11" t="n"/>
      <c r="D717" s="54">
        <f>G716</f>
        <v/>
      </c>
      <c r="E717" s="45" t="n"/>
      <c r="F717" s="45" t="n"/>
      <c r="G717" s="54">
        <f>D717+N(E717)-N(F717)</f>
        <v/>
      </c>
      <c r="H717" s="54">
        <f>K716</f>
        <v/>
      </c>
      <c r="I717" s="45" t="n"/>
      <c r="J717" s="45" t="n"/>
      <c r="K717" s="54">
        <f>H717+N(I717)-N(J717)</f>
        <v/>
      </c>
      <c r="L717" s="54">
        <f>O716</f>
        <v/>
      </c>
      <c r="M717" s="45" t="n"/>
      <c r="N717" s="45" t="n"/>
      <c r="O717" s="54">
        <f>L717+N(M717)-N(N717)</f>
        <v/>
      </c>
      <c r="P717" s="54">
        <f>S716</f>
        <v/>
      </c>
      <c r="Q717" s="45" t="n"/>
      <c r="R717" s="45" t="n"/>
      <c r="S717" s="54">
        <f>P717+N(Q717)-N(R717)</f>
        <v/>
      </c>
      <c r="T717" s="54">
        <f>W716</f>
        <v/>
      </c>
      <c r="U717" s="45" t="n"/>
      <c r="V717" s="45" t="n"/>
      <c r="W717" s="54">
        <f>T717+N(U717)-N(V717)</f>
        <v/>
      </c>
      <c r="X717" s="54">
        <f>AA716</f>
        <v/>
      </c>
      <c r="Y717" s="45" t="n"/>
      <c r="Z717" s="45" t="n"/>
      <c r="AA717" s="54">
        <f>X717+N(Y717)-N(Z717)</f>
        <v/>
      </c>
      <c r="AB717" s="54">
        <f>AE716</f>
        <v/>
      </c>
      <c r="AC717" s="45" t="n"/>
      <c r="AD717" s="45" t="n"/>
      <c r="AE717" s="54">
        <f>AB717+N(AC717)-N(AD717)</f>
        <v/>
      </c>
      <c r="AF717" s="20">
        <f>IF(ABS((D717+H717+L717+P717+T717+X717+AB717)+(N(E717)+N(I717)+N(M717)+N(Q717)+N(U717)+N(Y717)+N(AC717))-(N(F717)+N(J717)+N(N717)+N(R717)+N(V717)+N(Z717)+N(AD717))-(G717+K717+O717+S717+W717+AA717+AE717))&lt;0.0001,"OK","ОШИБКА")</f>
        <v/>
      </c>
    </row>
    <row r="718">
      <c r="A718" s="42" t="n">
        <v>46937</v>
      </c>
      <c r="B718" s="37" t="inlineStr">
        <is>
          <t>ПН</t>
        </is>
      </c>
      <c r="C718" s="11" t="n"/>
      <c r="D718" s="54">
        <f>G717</f>
        <v/>
      </c>
      <c r="E718" s="45" t="n"/>
      <c r="F718" s="45" t="n"/>
      <c r="G718" s="54">
        <f>D718+N(E718)-N(F718)</f>
        <v/>
      </c>
      <c r="H718" s="54">
        <f>K717</f>
        <v/>
      </c>
      <c r="I718" s="45" t="n"/>
      <c r="J718" s="45" t="n"/>
      <c r="K718" s="54">
        <f>H718+N(I718)-N(J718)</f>
        <v/>
      </c>
      <c r="L718" s="54">
        <f>O717</f>
        <v/>
      </c>
      <c r="M718" s="45" t="n"/>
      <c r="N718" s="45" t="n"/>
      <c r="O718" s="54">
        <f>L718+N(M718)-N(N718)</f>
        <v/>
      </c>
      <c r="P718" s="54">
        <f>S717</f>
        <v/>
      </c>
      <c r="Q718" s="45" t="n"/>
      <c r="R718" s="45" t="n"/>
      <c r="S718" s="54">
        <f>P718+N(Q718)-N(R718)</f>
        <v/>
      </c>
      <c r="T718" s="54">
        <f>W717</f>
        <v/>
      </c>
      <c r="U718" s="45" t="n"/>
      <c r="V718" s="45" t="n"/>
      <c r="W718" s="54">
        <f>T718+N(U718)-N(V718)</f>
        <v/>
      </c>
      <c r="X718" s="54">
        <f>AA717</f>
        <v/>
      </c>
      <c r="Y718" s="45" t="n"/>
      <c r="Z718" s="45" t="n"/>
      <c r="AA718" s="54">
        <f>X718+N(Y718)-N(Z718)</f>
        <v/>
      </c>
      <c r="AB718" s="54">
        <f>AE717</f>
        <v/>
      </c>
      <c r="AC718" s="45" t="n"/>
      <c r="AD718" s="45" t="n"/>
      <c r="AE718" s="54">
        <f>AB718+N(AC718)-N(AD718)</f>
        <v/>
      </c>
      <c r="AF718" s="20">
        <f>IF(ABS((D718+H718+L718+P718+T718+X718+AB718)+(N(E718)+N(I718)+N(M718)+N(Q718)+N(U718)+N(Y718)+N(AC718))-(N(F718)+N(J718)+N(N718)+N(R718)+N(V718)+N(Z718)+N(AD718))-(G718+K718+O718+S718+W718+AA718+AE718))&lt;0.0001,"OK","ОШИБКА")</f>
        <v/>
      </c>
    </row>
    <row r="719">
      <c r="A719" s="42" t="n">
        <v>46938</v>
      </c>
      <c r="B719" s="37" t="inlineStr">
        <is>
          <t>ВТ</t>
        </is>
      </c>
      <c r="C719" s="11" t="n"/>
      <c r="D719" s="54">
        <f>G718</f>
        <v/>
      </c>
      <c r="E719" s="45" t="n"/>
      <c r="F719" s="45" t="n"/>
      <c r="G719" s="54">
        <f>D719+N(E719)-N(F719)</f>
        <v/>
      </c>
      <c r="H719" s="54">
        <f>K718</f>
        <v/>
      </c>
      <c r="I719" s="45" t="n"/>
      <c r="J719" s="45" t="n"/>
      <c r="K719" s="54">
        <f>H719+N(I719)-N(J719)</f>
        <v/>
      </c>
      <c r="L719" s="54">
        <f>O718</f>
        <v/>
      </c>
      <c r="M719" s="45" t="n"/>
      <c r="N719" s="45" t="n"/>
      <c r="O719" s="54">
        <f>L719+N(M719)-N(N719)</f>
        <v/>
      </c>
      <c r="P719" s="54">
        <f>S718</f>
        <v/>
      </c>
      <c r="Q719" s="45" t="n"/>
      <c r="R719" s="45" t="n"/>
      <c r="S719" s="54">
        <f>P719+N(Q719)-N(R719)</f>
        <v/>
      </c>
      <c r="T719" s="54">
        <f>W718</f>
        <v/>
      </c>
      <c r="U719" s="45" t="n"/>
      <c r="V719" s="45" t="n"/>
      <c r="W719" s="54">
        <f>T719+N(U719)-N(V719)</f>
        <v/>
      </c>
      <c r="X719" s="54">
        <f>AA718</f>
        <v/>
      </c>
      <c r="Y719" s="45" t="n"/>
      <c r="Z719" s="45" t="n"/>
      <c r="AA719" s="54">
        <f>X719+N(Y719)-N(Z719)</f>
        <v/>
      </c>
      <c r="AB719" s="54">
        <f>AE718</f>
        <v/>
      </c>
      <c r="AC719" s="45" t="n"/>
      <c r="AD719" s="45" t="n"/>
      <c r="AE719" s="54">
        <f>AB719+N(AC719)-N(AD719)</f>
        <v/>
      </c>
      <c r="AF719" s="20">
        <f>IF(ABS((D719+H719+L719+P719+T719+X719+AB719)+(N(E719)+N(I719)+N(M719)+N(Q719)+N(U719)+N(Y719)+N(AC719))-(N(F719)+N(J719)+N(N719)+N(R719)+N(V719)+N(Z719)+N(AD719))-(G719+K719+O719+S719+W719+AA719+AE719))&lt;0.0001,"OK","ОШИБКА")</f>
        <v/>
      </c>
    </row>
    <row r="720">
      <c r="A720" s="42" t="n">
        <v>46939</v>
      </c>
      <c r="B720" s="37" t="inlineStr">
        <is>
          <t>СР</t>
        </is>
      </c>
      <c r="C720" s="11" t="n"/>
      <c r="D720" s="54">
        <f>G719</f>
        <v/>
      </c>
      <c r="E720" s="45" t="n"/>
      <c r="F720" s="45" t="n"/>
      <c r="G720" s="54">
        <f>D720+N(E720)-N(F720)</f>
        <v/>
      </c>
      <c r="H720" s="54">
        <f>K719</f>
        <v/>
      </c>
      <c r="I720" s="45" t="n"/>
      <c r="J720" s="45" t="n"/>
      <c r="K720" s="54">
        <f>H720+N(I720)-N(J720)</f>
        <v/>
      </c>
      <c r="L720" s="54">
        <f>O719</f>
        <v/>
      </c>
      <c r="M720" s="45" t="n"/>
      <c r="N720" s="45" t="n"/>
      <c r="O720" s="54">
        <f>L720+N(M720)-N(N720)</f>
        <v/>
      </c>
      <c r="P720" s="54">
        <f>S719</f>
        <v/>
      </c>
      <c r="Q720" s="45" t="n"/>
      <c r="R720" s="45" t="n"/>
      <c r="S720" s="54">
        <f>P720+N(Q720)-N(R720)</f>
        <v/>
      </c>
      <c r="T720" s="54">
        <f>W719</f>
        <v/>
      </c>
      <c r="U720" s="45" t="n"/>
      <c r="V720" s="45" t="n"/>
      <c r="W720" s="54">
        <f>T720+N(U720)-N(V720)</f>
        <v/>
      </c>
      <c r="X720" s="54">
        <f>AA719</f>
        <v/>
      </c>
      <c r="Y720" s="45" t="n"/>
      <c r="Z720" s="45" t="n"/>
      <c r="AA720" s="54">
        <f>X720+N(Y720)-N(Z720)</f>
        <v/>
      </c>
      <c r="AB720" s="54">
        <f>AE719</f>
        <v/>
      </c>
      <c r="AC720" s="45" t="n"/>
      <c r="AD720" s="45" t="n"/>
      <c r="AE720" s="54">
        <f>AB720+N(AC720)-N(AD720)</f>
        <v/>
      </c>
      <c r="AF720" s="20">
        <f>IF(ABS((D720+H720+L720+P720+T720+X720+AB720)+(N(E720)+N(I720)+N(M720)+N(Q720)+N(U720)+N(Y720)+N(AC720))-(N(F720)+N(J720)+N(N720)+N(R720)+N(V720)+N(Z720)+N(AD720))-(G720+K720+O720+S720+W720+AA720+AE720))&lt;0.0001,"OK","ОШИБКА")</f>
        <v/>
      </c>
    </row>
    <row r="721">
      <c r="A721" s="42" t="n">
        <v>46940</v>
      </c>
      <c r="B721" s="37" t="inlineStr">
        <is>
          <t>ЧТ</t>
        </is>
      </c>
      <c r="C721" s="11" t="n"/>
      <c r="D721" s="54">
        <f>G720</f>
        <v/>
      </c>
      <c r="E721" s="45" t="n"/>
      <c r="F721" s="45" t="n"/>
      <c r="G721" s="54">
        <f>D721+N(E721)-N(F721)</f>
        <v/>
      </c>
      <c r="H721" s="54">
        <f>K720</f>
        <v/>
      </c>
      <c r="I721" s="45" t="n"/>
      <c r="J721" s="45" t="n"/>
      <c r="K721" s="54">
        <f>H721+N(I721)-N(J721)</f>
        <v/>
      </c>
      <c r="L721" s="54">
        <f>O720</f>
        <v/>
      </c>
      <c r="M721" s="45" t="n"/>
      <c r="N721" s="45" t="n"/>
      <c r="O721" s="54">
        <f>L721+N(M721)-N(N721)</f>
        <v/>
      </c>
      <c r="P721" s="54">
        <f>S720</f>
        <v/>
      </c>
      <c r="Q721" s="45" t="n"/>
      <c r="R721" s="45" t="n"/>
      <c r="S721" s="54">
        <f>P721+N(Q721)-N(R721)</f>
        <v/>
      </c>
      <c r="T721" s="54">
        <f>W720</f>
        <v/>
      </c>
      <c r="U721" s="45" t="n"/>
      <c r="V721" s="45" t="n"/>
      <c r="W721" s="54">
        <f>T721+N(U721)-N(V721)</f>
        <v/>
      </c>
      <c r="X721" s="54">
        <f>AA720</f>
        <v/>
      </c>
      <c r="Y721" s="45" t="n"/>
      <c r="Z721" s="45" t="n"/>
      <c r="AA721" s="54">
        <f>X721+N(Y721)-N(Z721)</f>
        <v/>
      </c>
      <c r="AB721" s="54">
        <f>AE720</f>
        <v/>
      </c>
      <c r="AC721" s="45" t="n"/>
      <c r="AD721" s="45" t="n"/>
      <c r="AE721" s="54">
        <f>AB721+N(AC721)-N(AD721)</f>
        <v/>
      </c>
      <c r="AF721" s="20">
        <f>IF(ABS((D721+H721+L721+P721+T721+X721+AB721)+(N(E721)+N(I721)+N(M721)+N(Q721)+N(U721)+N(Y721)+N(AC721))-(N(F721)+N(J721)+N(N721)+N(R721)+N(V721)+N(Z721)+N(AD721))-(G721+K721+O721+S721+W721+AA721+AE721))&lt;0.0001,"OK","ОШИБКА")</f>
        <v/>
      </c>
    </row>
    <row r="722">
      <c r="A722" s="42" t="n">
        <v>46941</v>
      </c>
      <c r="B722" s="37" t="inlineStr">
        <is>
          <t>ПТ</t>
        </is>
      </c>
      <c r="C722" s="11" t="n"/>
      <c r="D722" s="54">
        <f>G721</f>
        <v/>
      </c>
      <c r="E722" s="45" t="n"/>
      <c r="F722" s="45" t="n"/>
      <c r="G722" s="54">
        <f>D722+N(E722)-N(F722)</f>
        <v/>
      </c>
      <c r="H722" s="54">
        <f>K721</f>
        <v/>
      </c>
      <c r="I722" s="45" t="n"/>
      <c r="J722" s="45" t="n"/>
      <c r="K722" s="54">
        <f>H722+N(I722)-N(J722)</f>
        <v/>
      </c>
      <c r="L722" s="54">
        <f>O721</f>
        <v/>
      </c>
      <c r="M722" s="45" t="n"/>
      <c r="N722" s="45" t="n"/>
      <c r="O722" s="54">
        <f>L722+N(M722)-N(N722)</f>
        <v/>
      </c>
      <c r="P722" s="54">
        <f>S721</f>
        <v/>
      </c>
      <c r="Q722" s="45" t="n"/>
      <c r="R722" s="45" t="n"/>
      <c r="S722" s="54">
        <f>P722+N(Q722)-N(R722)</f>
        <v/>
      </c>
      <c r="T722" s="54">
        <f>W721</f>
        <v/>
      </c>
      <c r="U722" s="45" t="n"/>
      <c r="V722" s="45" t="n"/>
      <c r="W722" s="54">
        <f>T722+N(U722)-N(V722)</f>
        <v/>
      </c>
      <c r="X722" s="54">
        <f>AA721</f>
        <v/>
      </c>
      <c r="Y722" s="45" t="n"/>
      <c r="Z722" s="45" t="n"/>
      <c r="AA722" s="54">
        <f>X722+N(Y722)-N(Z722)</f>
        <v/>
      </c>
      <c r="AB722" s="54">
        <f>AE721</f>
        <v/>
      </c>
      <c r="AC722" s="45" t="n"/>
      <c r="AD722" s="45" t="n"/>
      <c r="AE722" s="54">
        <f>AB722+N(AC722)-N(AD722)</f>
        <v/>
      </c>
      <c r="AF722" s="20">
        <f>IF(ABS((D722+H722+L722+P722+T722+X722+AB722)+(N(E722)+N(I722)+N(M722)+N(Q722)+N(U722)+N(Y722)+N(AC722))-(N(F722)+N(J722)+N(N722)+N(R722)+N(V722)+N(Z722)+N(AD722))-(G722+K722+O722+S722+W722+AA722+AE722))&lt;0.0001,"OK","ОШИБКА")</f>
        <v/>
      </c>
    </row>
    <row r="723">
      <c r="A723" s="42" t="n">
        <v>46942</v>
      </c>
      <c r="B723" s="37" t="inlineStr">
        <is>
          <t>СБ</t>
        </is>
      </c>
      <c r="C723" s="11" t="n"/>
      <c r="D723" s="54">
        <f>G722</f>
        <v/>
      </c>
      <c r="E723" s="45" t="n"/>
      <c r="F723" s="45" t="n"/>
      <c r="G723" s="54">
        <f>D723+N(E723)-N(F723)</f>
        <v/>
      </c>
      <c r="H723" s="54">
        <f>K722</f>
        <v/>
      </c>
      <c r="I723" s="45" t="n"/>
      <c r="J723" s="45" t="n"/>
      <c r="K723" s="54">
        <f>H723+N(I723)-N(J723)</f>
        <v/>
      </c>
      <c r="L723" s="54">
        <f>O722</f>
        <v/>
      </c>
      <c r="M723" s="45" t="n"/>
      <c r="N723" s="45" t="n"/>
      <c r="O723" s="54">
        <f>L723+N(M723)-N(N723)</f>
        <v/>
      </c>
      <c r="P723" s="54">
        <f>S722</f>
        <v/>
      </c>
      <c r="Q723" s="45" t="n"/>
      <c r="R723" s="45" t="n"/>
      <c r="S723" s="54">
        <f>P723+N(Q723)-N(R723)</f>
        <v/>
      </c>
      <c r="T723" s="54">
        <f>W722</f>
        <v/>
      </c>
      <c r="U723" s="45" t="n"/>
      <c r="V723" s="45" t="n"/>
      <c r="W723" s="54">
        <f>T723+N(U723)-N(V723)</f>
        <v/>
      </c>
      <c r="X723" s="54">
        <f>AA722</f>
        <v/>
      </c>
      <c r="Y723" s="45" t="n"/>
      <c r="Z723" s="45" t="n"/>
      <c r="AA723" s="54">
        <f>X723+N(Y723)-N(Z723)</f>
        <v/>
      </c>
      <c r="AB723" s="54">
        <f>AE722</f>
        <v/>
      </c>
      <c r="AC723" s="45" t="n"/>
      <c r="AD723" s="45" t="n"/>
      <c r="AE723" s="54">
        <f>AB723+N(AC723)-N(AD723)</f>
        <v/>
      </c>
      <c r="AF723" s="20">
        <f>IF(ABS((D723+H723+L723+P723+T723+X723+AB723)+(N(E723)+N(I723)+N(M723)+N(Q723)+N(U723)+N(Y723)+N(AC723))-(N(F723)+N(J723)+N(N723)+N(R723)+N(V723)+N(Z723)+N(AD723))-(G723+K723+O723+S723+W723+AA723+AE723))&lt;0.0001,"OK","ОШИБКА")</f>
        <v/>
      </c>
    </row>
    <row r="724">
      <c r="A724" s="42" t="n">
        <v>46943</v>
      </c>
      <c r="B724" s="37" t="inlineStr">
        <is>
          <t>ВС</t>
        </is>
      </c>
      <c r="C724" s="11" t="n"/>
      <c r="D724" s="54">
        <f>G723</f>
        <v/>
      </c>
      <c r="E724" s="45" t="n"/>
      <c r="F724" s="45" t="n"/>
      <c r="G724" s="54">
        <f>D724+N(E724)-N(F724)</f>
        <v/>
      </c>
      <c r="H724" s="54">
        <f>K723</f>
        <v/>
      </c>
      <c r="I724" s="45" t="n"/>
      <c r="J724" s="45" t="n"/>
      <c r="K724" s="54">
        <f>H724+N(I724)-N(J724)</f>
        <v/>
      </c>
      <c r="L724" s="54">
        <f>O723</f>
        <v/>
      </c>
      <c r="M724" s="45" t="n"/>
      <c r="N724" s="45" t="n"/>
      <c r="O724" s="54">
        <f>L724+N(M724)-N(N724)</f>
        <v/>
      </c>
      <c r="P724" s="54">
        <f>S723</f>
        <v/>
      </c>
      <c r="Q724" s="45" t="n"/>
      <c r="R724" s="45" t="n"/>
      <c r="S724" s="54">
        <f>P724+N(Q724)-N(R724)</f>
        <v/>
      </c>
      <c r="T724" s="54">
        <f>W723</f>
        <v/>
      </c>
      <c r="U724" s="45" t="n"/>
      <c r="V724" s="45" t="n"/>
      <c r="W724" s="54">
        <f>T724+N(U724)-N(V724)</f>
        <v/>
      </c>
      <c r="X724" s="54">
        <f>AA723</f>
        <v/>
      </c>
      <c r="Y724" s="45" t="n"/>
      <c r="Z724" s="45" t="n"/>
      <c r="AA724" s="54">
        <f>X724+N(Y724)-N(Z724)</f>
        <v/>
      </c>
      <c r="AB724" s="54">
        <f>AE723</f>
        <v/>
      </c>
      <c r="AC724" s="45" t="n"/>
      <c r="AD724" s="45" t="n"/>
      <c r="AE724" s="54">
        <f>AB724+N(AC724)-N(AD724)</f>
        <v/>
      </c>
      <c r="AF724" s="20">
        <f>IF(ABS((D724+H724+L724+P724+T724+X724+AB724)+(N(E724)+N(I724)+N(M724)+N(Q724)+N(U724)+N(Y724)+N(AC724))-(N(F724)+N(J724)+N(N724)+N(R724)+N(V724)+N(Z724)+N(AD724))-(G724+K724+O724+S724+W724+AA724+AE724))&lt;0.0001,"OK","ОШИБКА")</f>
        <v/>
      </c>
    </row>
    <row r="725">
      <c r="A725" s="42" t="n">
        <v>46944</v>
      </c>
      <c r="B725" s="37" t="inlineStr">
        <is>
          <t>ПН</t>
        </is>
      </c>
      <c r="C725" s="11" t="n"/>
      <c r="D725" s="54">
        <f>G724</f>
        <v/>
      </c>
      <c r="E725" s="45" t="n"/>
      <c r="F725" s="45" t="n"/>
      <c r="G725" s="54">
        <f>D725+N(E725)-N(F725)</f>
        <v/>
      </c>
      <c r="H725" s="54">
        <f>K724</f>
        <v/>
      </c>
      <c r="I725" s="45" t="n"/>
      <c r="J725" s="45" t="n"/>
      <c r="K725" s="54">
        <f>H725+N(I725)-N(J725)</f>
        <v/>
      </c>
      <c r="L725" s="54">
        <f>O724</f>
        <v/>
      </c>
      <c r="M725" s="45" t="n"/>
      <c r="N725" s="45" t="n"/>
      <c r="O725" s="54">
        <f>L725+N(M725)-N(N725)</f>
        <v/>
      </c>
      <c r="P725" s="54">
        <f>S724</f>
        <v/>
      </c>
      <c r="Q725" s="45" t="n"/>
      <c r="R725" s="45" t="n"/>
      <c r="S725" s="54">
        <f>P725+N(Q725)-N(R725)</f>
        <v/>
      </c>
      <c r="T725" s="54">
        <f>W724</f>
        <v/>
      </c>
      <c r="U725" s="45" t="n"/>
      <c r="V725" s="45" t="n"/>
      <c r="W725" s="54">
        <f>T725+N(U725)-N(V725)</f>
        <v/>
      </c>
      <c r="X725" s="54">
        <f>AA724</f>
        <v/>
      </c>
      <c r="Y725" s="45" t="n"/>
      <c r="Z725" s="45" t="n"/>
      <c r="AA725" s="54">
        <f>X725+N(Y725)-N(Z725)</f>
        <v/>
      </c>
      <c r="AB725" s="54">
        <f>AE724</f>
        <v/>
      </c>
      <c r="AC725" s="45" t="n"/>
      <c r="AD725" s="45" t="n"/>
      <c r="AE725" s="54">
        <f>AB725+N(AC725)-N(AD725)</f>
        <v/>
      </c>
      <c r="AF725" s="20">
        <f>IF(ABS((D725+H725+L725+P725+T725+X725+AB725)+(N(E725)+N(I725)+N(M725)+N(Q725)+N(U725)+N(Y725)+N(AC725))-(N(F725)+N(J725)+N(N725)+N(R725)+N(V725)+N(Z725)+N(AD725))-(G725+K725+O725+S725+W725+AA725+AE725))&lt;0.0001,"OK","ОШИБКА")</f>
        <v/>
      </c>
    </row>
    <row r="726">
      <c r="A726" s="42" t="n">
        <v>46945</v>
      </c>
      <c r="B726" s="37" t="inlineStr">
        <is>
          <t>ВТ</t>
        </is>
      </c>
      <c r="C726" s="11" t="n"/>
      <c r="D726" s="54">
        <f>G725</f>
        <v/>
      </c>
      <c r="E726" s="45" t="n"/>
      <c r="F726" s="45" t="n"/>
      <c r="G726" s="54">
        <f>D726+N(E726)-N(F726)</f>
        <v/>
      </c>
      <c r="H726" s="54">
        <f>K725</f>
        <v/>
      </c>
      <c r="I726" s="45" t="n"/>
      <c r="J726" s="45" t="n"/>
      <c r="K726" s="54">
        <f>H726+N(I726)-N(J726)</f>
        <v/>
      </c>
      <c r="L726" s="54">
        <f>O725</f>
        <v/>
      </c>
      <c r="M726" s="45" t="n"/>
      <c r="N726" s="45" t="n"/>
      <c r="O726" s="54">
        <f>L726+N(M726)-N(N726)</f>
        <v/>
      </c>
      <c r="P726" s="54">
        <f>S725</f>
        <v/>
      </c>
      <c r="Q726" s="45" t="n"/>
      <c r="R726" s="45" t="n"/>
      <c r="S726" s="54">
        <f>P726+N(Q726)-N(R726)</f>
        <v/>
      </c>
      <c r="T726" s="54">
        <f>W725</f>
        <v/>
      </c>
      <c r="U726" s="45" t="n"/>
      <c r="V726" s="45" t="n"/>
      <c r="W726" s="54">
        <f>T726+N(U726)-N(V726)</f>
        <v/>
      </c>
      <c r="X726" s="54">
        <f>AA725</f>
        <v/>
      </c>
      <c r="Y726" s="45" t="n"/>
      <c r="Z726" s="45" t="n"/>
      <c r="AA726" s="54">
        <f>X726+N(Y726)-N(Z726)</f>
        <v/>
      </c>
      <c r="AB726" s="54">
        <f>AE725</f>
        <v/>
      </c>
      <c r="AC726" s="45" t="n"/>
      <c r="AD726" s="45" t="n"/>
      <c r="AE726" s="54">
        <f>AB726+N(AC726)-N(AD726)</f>
        <v/>
      </c>
      <c r="AF726" s="20">
        <f>IF(ABS((D726+H726+L726+P726+T726+X726+AB726)+(N(E726)+N(I726)+N(M726)+N(Q726)+N(U726)+N(Y726)+N(AC726))-(N(F726)+N(J726)+N(N726)+N(R726)+N(V726)+N(Z726)+N(AD726))-(G726+K726+O726+S726+W726+AA726+AE726))&lt;0.0001,"OK","ОШИБКА")</f>
        <v/>
      </c>
    </row>
    <row r="727">
      <c r="A727" s="42" t="n">
        <v>46946</v>
      </c>
      <c r="B727" s="37" t="inlineStr">
        <is>
          <t>СР</t>
        </is>
      </c>
      <c r="C727" s="11" t="n"/>
      <c r="D727" s="54">
        <f>G726</f>
        <v/>
      </c>
      <c r="E727" s="45" t="n"/>
      <c r="F727" s="45" t="n"/>
      <c r="G727" s="54">
        <f>D727+N(E727)-N(F727)</f>
        <v/>
      </c>
      <c r="H727" s="54">
        <f>K726</f>
        <v/>
      </c>
      <c r="I727" s="45" t="n"/>
      <c r="J727" s="45" t="n"/>
      <c r="K727" s="54">
        <f>H727+N(I727)-N(J727)</f>
        <v/>
      </c>
      <c r="L727" s="54">
        <f>O726</f>
        <v/>
      </c>
      <c r="M727" s="45" t="n"/>
      <c r="N727" s="45" t="n"/>
      <c r="O727" s="54">
        <f>L727+N(M727)-N(N727)</f>
        <v/>
      </c>
      <c r="P727" s="54">
        <f>S726</f>
        <v/>
      </c>
      <c r="Q727" s="45" t="n"/>
      <c r="R727" s="45" t="n"/>
      <c r="S727" s="54">
        <f>P727+N(Q727)-N(R727)</f>
        <v/>
      </c>
      <c r="T727" s="54">
        <f>W726</f>
        <v/>
      </c>
      <c r="U727" s="45" t="n"/>
      <c r="V727" s="45" t="n"/>
      <c r="W727" s="54">
        <f>T727+N(U727)-N(V727)</f>
        <v/>
      </c>
      <c r="X727" s="54">
        <f>AA726</f>
        <v/>
      </c>
      <c r="Y727" s="45" t="n"/>
      <c r="Z727" s="45" t="n"/>
      <c r="AA727" s="54">
        <f>X727+N(Y727)-N(Z727)</f>
        <v/>
      </c>
      <c r="AB727" s="54">
        <f>AE726</f>
        <v/>
      </c>
      <c r="AC727" s="45" t="n"/>
      <c r="AD727" s="45" t="n"/>
      <c r="AE727" s="54">
        <f>AB727+N(AC727)-N(AD727)</f>
        <v/>
      </c>
      <c r="AF727" s="20">
        <f>IF(ABS((D727+H727+L727+P727+T727+X727+AB727)+(N(E727)+N(I727)+N(M727)+N(Q727)+N(U727)+N(Y727)+N(AC727))-(N(F727)+N(J727)+N(N727)+N(R727)+N(V727)+N(Z727)+N(AD727))-(G727+K727+O727+S727+W727+AA727+AE727))&lt;0.0001,"OK","ОШИБКА")</f>
        <v/>
      </c>
    </row>
    <row r="728">
      <c r="A728" s="42" t="n">
        <v>46947</v>
      </c>
      <c r="B728" s="37" t="inlineStr">
        <is>
          <t>ЧТ</t>
        </is>
      </c>
      <c r="C728" s="11" t="n"/>
      <c r="D728" s="54">
        <f>G727</f>
        <v/>
      </c>
      <c r="E728" s="45" t="n"/>
      <c r="F728" s="45" t="n"/>
      <c r="G728" s="54">
        <f>D728+N(E728)-N(F728)</f>
        <v/>
      </c>
      <c r="H728" s="54">
        <f>K727</f>
        <v/>
      </c>
      <c r="I728" s="45" t="n"/>
      <c r="J728" s="45" t="n"/>
      <c r="K728" s="54">
        <f>H728+N(I728)-N(J728)</f>
        <v/>
      </c>
      <c r="L728" s="54">
        <f>O727</f>
        <v/>
      </c>
      <c r="M728" s="45" t="n"/>
      <c r="N728" s="45" t="n"/>
      <c r="O728" s="54">
        <f>L728+N(M728)-N(N728)</f>
        <v/>
      </c>
      <c r="P728" s="54">
        <f>S727</f>
        <v/>
      </c>
      <c r="Q728" s="45" t="n"/>
      <c r="R728" s="45" t="n"/>
      <c r="S728" s="54">
        <f>P728+N(Q728)-N(R728)</f>
        <v/>
      </c>
      <c r="T728" s="54">
        <f>W727</f>
        <v/>
      </c>
      <c r="U728" s="45" t="n"/>
      <c r="V728" s="45" t="n"/>
      <c r="W728" s="54">
        <f>T728+N(U728)-N(V728)</f>
        <v/>
      </c>
      <c r="X728" s="54">
        <f>AA727</f>
        <v/>
      </c>
      <c r="Y728" s="45" t="n"/>
      <c r="Z728" s="45" t="n"/>
      <c r="AA728" s="54">
        <f>X728+N(Y728)-N(Z728)</f>
        <v/>
      </c>
      <c r="AB728" s="54">
        <f>AE727</f>
        <v/>
      </c>
      <c r="AC728" s="45" t="n"/>
      <c r="AD728" s="45" t="n"/>
      <c r="AE728" s="54">
        <f>AB728+N(AC728)-N(AD728)</f>
        <v/>
      </c>
      <c r="AF728" s="20">
        <f>IF(ABS((D728+H728+L728+P728+T728+X728+AB728)+(N(E728)+N(I728)+N(M728)+N(Q728)+N(U728)+N(Y728)+N(AC728))-(N(F728)+N(J728)+N(N728)+N(R728)+N(V728)+N(Z728)+N(AD728))-(G728+K728+O728+S728+W728+AA728+AE728))&lt;0.0001,"OK","ОШИБКА")</f>
        <v/>
      </c>
    </row>
    <row r="729">
      <c r="A729" s="42" t="n">
        <v>46948</v>
      </c>
      <c r="B729" s="37" t="inlineStr">
        <is>
          <t>ПТ</t>
        </is>
      </c>
      <c r="C729" s="11" t="n"/>
      <c r="D729" s="54">
        <f>G728</f>
        <v/>
      </c>
      <c r="E729" s="45" t="n"/>
      <c r="F729" s="45" t="n"/>
      <c r="G729" s="54">
        <f>D729+N(E729)-N(F729)</f>
        <v/>
      </c>
      <c r="H729" s="54">
        <f>K728</f>
        <v/>
      </c>
      <c r="I729" s="45" t="n"/>
      <c r="J729" s="45" t="n"/>
      <c r="K729" s="54">
        <f>H729+N(I729)-N(J729)</f>
        <v/>
      </c>
      <c r="L729" s="54">
        <f>O728</f>
        <v/>
      </c>
      <c r="M729" s="45" t="n"/>
      <c r="N729" s="45" t="n"/>
      <c r="O729" s="54">
        <f>L729+N(M729)-N(N729)</f>
        <v/>
      </c>
      <c r="P729" s="54">
        <f>S728</f>
        <v/>
      </c>
      <c r="Q729" s="45" t="n"/>
      <c r="R729" s="45" t="n"/>
      <c r="S729" s="54">
        <f>P729+N(Q729)-N(R729)</f>
        <v/>
      </c>
      <c r="T729" s="54">
        <f>W728</f>
        <v/>
      </c>
      <c r="U729" s="45" t="n"/>
      <c r="V729" s="45" t="n"/>
      <c r="W729" s="54">
        <f>T729+N(U729)-N(V729)</f>
        <v/>
      </c>
      <c r="X729" s="54">
        <f>AA728</f>
        <v/>
      </c>
      <c r="Y729" s="45" t="n"/>
      <c r="Z729" s="45" t="n"/>
      <c r="AA729" s="54">
        <f>X729+N(Y729)-N(Z729)</f>
        <v/>
      </c>
      <c r="AB729" s="54">
        <f>AE728</f>
        <v/>
      </c>
      <c r="AC729" s="45" t="n"/>
      <c r="AD729" s="45" t="n"/>
      <c r="AE729" s="54">
        <f>AB729+N(AC729)-N(AD729)</f>
        <v/>
      </c>
      <c r="AF729" s="20">
        <f>IF(ABS((D729+H729+L729+P729+T729+X729+AB729)+(N(E729)+N(I729)+N(M729)+N(Q729)+N(U729)+N(Y729)+N(AC729))-(N(F729)+N(J729)+N(N729)+N(R729)+N(V729)+N(Z729)+N(AD729))-(G729+K729+O729+S729+W729+AA729+AE729))&lt;0.0001,"OK","ОШИБКА")</f>
        <v/>
      </c>
    </row>
    <row r="730">
      <c r="A730" s="42" t="n">
        <v>46949</v>
      </c>
      <c r="B730" s="37" t="inlineStr">
        <is>
          <t>СБ</t>
        </is>
      </c>
      <c r="C730" s="11" t="n"/>
      <c r="D730" s="54">
        <f>G729</f>
        <v/>
      </c>
      <c r="E730" s="45" t="n"/>
      <c r="F730" s="45" t="n"/>
      <c r="G730" s="54">
        <f>D730+N(E730)-N(F730)</f>
        <v/>
      </c>
      <c r="H730" s="54">
        <f>K729</f>
        <v/>
      </c>
      <c r="I730" s="45" t="n"/>
      <c r="J730" s="45" t="n"/>
      <c r="K730" s="54">
        <f>H730+N(I730)-N(J730)</f>
        <v/>
      </c>
      <c r="L730" s="54">
        <f>O729</f>
        <v/>
      </c>
      <c r="M730" s="45" t="n"/>
      <c r="N730" s="45" t="n"/>
      <c r="O730" s="54">
        <f>L730+N(M730)-N(N730)</f>
        <v/>
      </c>
      <c r="P730" s="54">
        <f>S729</f>
        <v/>
      </c>
      <c r="Q730" s="45" t="n"/>
      <c r="R730" s="45" t="n"/>
      <c r="S730" s="54">
        <f>P730+N(Q730)-N(R730)</f>
        <v/>
      </c>
      <c r="T730" s="54">
        <f>W729</f>
        <v/>
      </c>
      <c r="U730" s="45" t="n"/>
      <c r="V730" s="45" t="n"/>
      <c r="W730" s="54">
        <f>T730+N(U730)-N(V730)</f>
        <v/>
      </c>
      <c r="X730" s="54">
        <f>AA729</f>
        <v/>
      </c>
      <c r="Y730" s="45" t="n"/>
      <c r="Z730" s="45" t="n"/>
      <c r="AA730" s="54">
        <f>X730+N(Y730)-N(Z730)</f>
        <v/>
      </c>
      <c r="AB730" s="54">
        <f>AE729</f>
        <v/>
      </c>
      <c r="AC730" s="45" t="n"/>
      <c r="AD730" s="45" t="n"/>
      <c r="AE730" s="54">
        <f>AB730+N(AC730)-N(AD730)</f>
        <v/>
      </c>
      <c r="AF730" s="20">
        <f>IF(ABS((D730+H730+L730+P730+T730+X730+AB730)+(N(E730)+N(I730)+N(M730)+N(Q730)+N(U730)+N(Y730)+N(AC730))-(N(F730)+N(J730)+N(N730)+N(R730)+N(V730)+N(Z730)+N(AD730))-(G730+K730+O730+S730+W730+AA730+AE730))&lt;0.0001,"OK","ОШИБКА")</f>
        <v/>
      </c>
    </row>
    <row r="731">
      <c r="A731" s="42" t="n">
        <v>46950</v>
      </c>
      <c r="B731" s="37" t="inlineStr">
        <is>
          <t>ВС</t>
        </is>
      </c>
      <c r="C731" s="11" t="n"/>
      <c r="D731" s="54">
        <f>G730</f>
        <v/>
      </c>
      <c r="E731" s="45" t="n"/>
      <c r="F731" s="45" t="n"/>
      <c r="G731" s="54">
        <f>D731+N(E731)-N(F731)</f>
        <v/>
      </c>
      <c r="H731" s="54">
        <f>K730</f>
        <v/>
      </c>
      <c r="I731" s="45" t="n"/>
      <c r="J731" s="45" t="n"/>
      <c r="K731" s="54">
        <f>H731+N(I731)-N(J731)</f>
        <v/>
      </c>
      <c r="L731" s="54">
        <f>O730</f>
        <v/>
      </c>
      <c r="M731" s="45" t="n"/>
      <c r="N731" s="45" t="n"/>
      <c r="O731" s="54">
        <f>L731+N(M731)-N(N731)</f>
        <v/>
      </c>
      <c r="P731" s="54">
        <f>S730</f>
        <v/>
      </c>
      <c r="Q731" s="45" t="n"/>
      <c r="R731" s="45" t="n"/>
      <c r="S731" s="54">
        <f>P731+N(Q731)-N(R731)</f>
        <v/>
      </c>
      <c r="T731" s="54">
        <f>W730</f>
        <v/>
      </c>
      <c r="U731" s="45" t="n"/>
      <c r="V731" s="45" t="n"/>
      <c r="W731" s="54">
        <f>T731+N(U731)-N(V731)</f>
        <v/>
      </c>
      <c r="X731" s="54">
        <f>AA730</f>
        <v/>
      </c>
      <c r="Y731" s="45" t="n"/>
      <c r="Z731" s="45" t="n"/>
      <c r="AA731" s="54">
        <f>X731+N(Y731)-N(Z731)</f>
        <v/>
      </c>
      <c r="AB731" s="54">
        <f>AE730</f>
        <v/>
      </c>
      <c r="AC731" s="45" t="n"/>
      <c r="AD731" s="45" t="n"/>
      <c r="AE731" s="54">
        <f>AB731+N(AC731)-N(AD731)</f>
        <v/>
      </c>
      <c r="AF731" s="20">
        <f>IF(ABS((D731+H731+L731+P731+T731+X731+AB731)+(N(E731)+N(I731)+N(M731)+N(Q731)+N(U731)+N(Y731)+N(AC731))-(N(F731)+N(J731)+N(N731)+N(R731)+N(V731)+N(Z731)+N(AD731))-(G731+K731+O731+S731+W731+AA731+AE731))&lt;0.0001,"OK","ОШИБКА")</f>
        <v/>
      </c>
    </row>
    <row r="732">
      <c r="A732" s="42" t="n">
        <v>46951</v>
      </c>
      <c r="B732" s="37" t="inlineStr">
        <is>
          <t>ПН</t>
        </is>
      </c>
      <c r="C732" s="11" t="n"/>
      <c r="D732" s="54">
        <f>G731</f>
        <v/>
      </c>
      <c r="E732" s="45" t="n"/>
      <c r="F732" s="45" t="n"/>
      <c r="G732" s="54">
        <f>D732+N(E732)-N(F732)</f>
        <v/>
      </c>
      <c r="H732" s="54">
        <f>K731</f>
        <v/>
      </c>
      <c r="I732" s="45" t="n"/>
      <c r="J732" s="45" t="n"/>
      <c r="K732" s="54">
        <f>H732+N(I732)-N(J732)</f>
        <v/>
      </c>
      <c r="L732" s="54">
        <f>O731</f>
        <v/>
      </c>
      <c r="M732" s="45" t="n"/>
      <c r="N732" s="45" t="n"/>
      <c r="O732" s="54">
        <f>L732+N(M732)-N(N732)</f>
        <v/>
      </c>
      <c r="P732" s="54">
        <f>S731</f>
        <v/>
      </c>
      <c r="Q732" s="45" t="n"/>
      <c r="R732" s="45" t="n"/>
      <c r="S732" s="54">
        <f>P732+N(Q732)-N(R732)</f>
        <v/>
      </c>
      <c r="T732" s="54">
        <f>W731</f>
        <v/>
      </c>
      <c r="U732" s="45" t="n"/>
      <c r="V732" s="45" t="n"/>
      <c r="W732" s="54">
        <f>T732+N(U732)-N(V732)</f>
        <v/>
      </c>
      <c r="X732" s="54">
        <f>AA731</f>
        <v/>
      </c>
      <c r="Y732" s="45" t="n"/>
      <c r="Z732" s="45" t="n"/>
      <c r="AA732" s="54">
        <f>X732+N(Y732)-N(Z732)</f>
        <v/>
      </c>
      <c r="AB732" s="54">
        <f>AE731</f>
        <v/>
      </c>
      <c r="AC732" s="45" t="n"/>
      <c r="AD732" s="45" t="n"/>
      <c r="AE732" s="54">
        <f>AB732+N(AC732)-N(AD732)</f>
        <v/>
      </c>
      <c r="AF732" s="20">
        <f>IF(ABS((D732+H732+L732+P732+T732+X732+AB732)+(N(E732)+N(I732)+N(M732)+N(Q732)+N(U732)+N(Y732)+N(AC732))-(N(F732)+N(J732)+N(N732)+N(R732)+N(V732)+N(Z732)+N(AD732))-(G732+K732+O732+S732+W732+AA732+AE732))&lt;0.0001,"OK","ОШИБКА")</f>
        <v/>
      </c>
    </row>
    <row r="733">
      <c r="A733" s="42" t="n">
        <v>46952</v>
      </c>
      <c r="B733" s="37" t="inlineStr">
        <is>
          <t>ВТ</t>
        </is>
      </c>
      <c r="C733" s="11" t="n"/>
      <c r="D733" s="54">
        <f>G732</f>
        <v/>
      </c>
      <c r="E733" s="45" t="n"/>
      <c r="F733" s="45" t="n"/>
      <c r="G733" s="54">
        <f>D733+N(E733)-N(F733)</f>
        <v/>
      </c>
      <c r="H733" s="54">
        <f>K732</f>
        <v/>
      </c>
      <c r="I733" s="45" t="n"/>
      <c r="J733" s="45" t="n"/>
      <c r="K733" s="54">
        <f>H733+N(I733)-N(J733)</f>
        <v/>
      </c>
      <c r="L733" s="54">
        <f>O732</f>
        <v/>
      </c>
      <c r="M733" s="45" t="n"/>
      <c r="N733" s="45" t="n"/>
      <c r="O733" s="54">
        <f>L733+N(M733)-N(N733)</f>
        <v/>
      </c>
      <c r="P733" s="54">
        <f>S732</f>
        <v/>
      </c>
      <c r="Q733" s="45" t="n"/>
      <c r="R733" s="45" t="n"/>
      <c r="S733" s="54">
        <f>P733+N(Q733)-N(R733)</f>
        <v/>
      </c>
      <c r="T733" s="54">
        <f>W732</f>
        <v/>
      </c>
      <c r="U733" s="45" t="n"/>
      <c r="V733" s="45" t="n"/>
      <c r="W733" s="54">
        <f>T733+N(U733)-N(V733)</f>
        <v/>
      </c>
      <c r="X733" s="54">
        <f>AA732</f>
        <v/>
      </c>
      <c r="Y733" s="45" t="n"/>
      <c r="Z733" s="45" t="n"/>
      <c r="AA733" s="54">
        <f>X733+N(Y733)-N(Z733)</f>
        <v/>
      </c>
      <c r="AB733" s="54">
        <f>AE732</f>
        <v/>
      </c>
      <c r="AC733" s="45" t="n"/>
      <c r="AD733" s="45" t="n"/>
      <c r="AE733" s="54">
        <f>AB733+N(AC733)-N(AD733)</f>
        <v/>
      </c>
      <c r="AF733" s="20">
        <f>IF(ABS((D733+H733+L733+P733+T733+X733+AB733)+(N(E733)+N(I733)+N(M733)+N(Q733)+N(U733)+N(Y733)+N(AC733))-(N(F733)+N(J733)+N(N733)+N(R733)+N(V733)+N(Z733)+N(AD733))-(G733+K733+O733+S733+W733+AA733+AE733))&lt;0.0001,"OK","ОШИБКА")</f>
        <v/>
      </c>
    </row>
    <row r="734">
      <c r="A734" s="42" t="n">
        <v>46953</v>
      </c>
      <c r="B734" s="37" t="inlineStr">
        <is>
          <t>СР</t>
        </is>
      </c>
      <c r="C734" s="11" t="n"/>
      <c r="D734" s="54">
        <f>G733</f>
        <v/>
      </c>
      <c r="E734" s="45" t="n"/>
      <c r="F734" s="45" t="n"/>
      <c r="G734" s="54">
        <f>D734+N(E734)-N(F734)</f>
        <v/>
      </c>
      <c r="H734" s="54">
        <f>K733</f>
        <v/>
      </c>
      <c r="I734" s="45" t="n"/>
      <c r="J734" s="45" t="n"/>
      <c r="K734" s="54">
        <f>H734+N(I734)-N(J734)</f>
        <v/>
      </c>
      <c r="L734" s="54">
        <f>O733</f>
        <v/>
      </c>
      <c r="M734" s="45" t="n"/>
      <c r="N734" s="45" t="n"/>
      <c r="O734" s="54">
        <f>L734+N(M734)-N(N734)</f>
        <v/>
      </c>
      <c r="P734" s="54">
        <f>S733</f>
        <v/>
      </c>
      <c r="Q734" s="45" t="n"/>
      <c r="R734" s="45" t="n"/>
      <c r="S734" s="54">
        <f>P734+N(Q734)-N(R734)</f>
        <v/>
      </c>
      <c r="T734" s="54">
        <f>W733</f>
        <v/>
      </c>
      <c r="U734" s="45" t="n"/>
      <c r="V734" s="45" t="n"/>
      <c r="W734" s="54">
        <f>T734+N(U734)-N(V734)</f>
        <v/>
      </c>
      <c r="X734" s="54">
        <f>AA733</f>
        <v/>
      </c>
      <c r="Y734" s="45" t="n"/>
      <c r="Z734" s="45" t="n"/>
      <c r="AA734" s="54">
        <f>X734+N(Y734)-N(Z734)</f>
        <v/>
      </c>
      <c r="AB734" s="54">
        <f>AE733</f>
        <v/>
      </c>
      <c r="AC734" s="45" t="n"/>
      <c r="AD734" s="45" t="n"/>
      <c r="AE734" s="54">
        <f>AB734+N(AC734)-N(AD734)</f>
        <v/>
      </c>
      <c r="AF734" s="20">
        <f>IF(ABS((D734+H734+L734+P734+T734+X734+AB734)+(N(E734)+N(I734)+N(M734)+N(Q734)+N(U734)+N(Y734)+N(AC734))-(N(F734)+N(J734)+N(N734)+N(R734)+N(V734)+N(Z734)+N(AD734))-(G734+K734+O734+S734+W734+AA734+AE734))&lt;0.0001,"OK","ОШИБКА")</f>
        <v/>
      </c>
    </row>
    <row r="735">
      <c r="A735" s="42" t="n">
        <v>46954</v>
      </c>
      <c r="B735" s="37" t="inlineStr">
        <is>
          <t>ЧТ</t>
        </is>
      </c>
      <c r="C735" s="11" t="n"/>
      <c r="D735" s="54">
        <f>G734</f>
        <v/>
      </c>
      <c r="E735" s="45" t="n"/>
      <c r="F735" s="45" t="n"/>
      <c r="G735" s="54">
        <f>D735+N(E735)-N(F735)</f>
        <v/>
      </c>
      <c r="H735" s="54">
        <f>K734</f>
        <v/>
      </c>
      <c r="I735" s="45" t="n"/>
      <c r="J735" s="45" t="n"/>
      <c r="K735" s="54">
        <f>H735+N(I735)-N(J735)</f>
        <v/>
      </c>
      <c r="L735" s="54">
        <f>O734</f>
        <v/>
      </c>
      <c r="M735" s="45" t="n"/>
      <c r="N735" s="45" t="n"/>
      <c r="O735" s="54">
        <f>L735+N(M735)-N(N735)</f>
        <v/>
      </c>
      <c r="P735" s="54">
        <f>S734</f>
        <v/>
      </c>
      <c r="Q735" s="45" t="n"/>
      <c r="R735" s="45" t="n"/>
      <c r="S735" s="54">
        <f>P735+N(Q735)-N(R735)</f>
        <v/>
      </c>
      <c r="T735" s="54">
        <f>W734</f>
        <v/>
      </c>
      <c r="U735" s="45" t="n"/>
      <c r="V735" s="45" t="n"/>
      <c r="W735" s="54">
        <f>T735+N(U735)-N(V735)</f>
        <v/>
      </c>
      <c r="X735" s="54">
        <f>AA734</f>
        <v/>
      </c>
      <c r="Y735" s="45" t="n"/>
      <c r="Z735" s="45" t="n"/>
      <c r="AA735" s="54">
        <f>X735+N(Y735)-N(Z735)</f>
        <v/>
      </c>
      <c r="AB735" s="54">
        <f>AE734</f>
        <v/>
      </c>
      <c r="AC735" s="45" t="n"/>
      <c r="AD735" s="45" t="n"/>
      <c r="AE735" s="54">
        <f>AB735+N(AC735)-N(AD735)</f>
        <v/>
      </c>
      <c r="AF735" s="20">
        <f>IF(ABS((D735+H735+L735+P735+T735+X735+AB735)+(N(E735)+N(I735)+N(M735)+N(Q735)+N(U735)+N(Y735)+N(AC735))-(N(F735)+N(J735)+N(N735)+N(R735)+N(V735)+N(Z735)+N(AD735))-(G735+K735+O735+S735+W735+AA735+AE735))&lt;0.0001,"OK","ОШИБКА")</f>
        <v/>
      </c>
    </row>
    <row r="736">
      <c r="A736" s="42" t="n">
        <v>46955</v>
      </c>
      <c r="B736" s="37" t="inlineStr">
        <is>
          <t>ПТ</t>
        </is>
      </c>
      <c r="C736" s="11" t="n"/>
      <c r="D736" s="54">
        <f>G735</f>
        <v/>
      </c>
      <c r="E736" s="45" t="n"/>
      <c r="F736" s="45" t="n"/>
      <c r="G736" s="54">
        <f>D736+N(E736)-N(F736)</f>
        <v/>
      </c>
      <c r="H736" s="54">
        <f>K735</f>
        <v/>
      </c>
      <c r="I736" s="45" t="n"/>
      <c r="J736" s="45" t="n"/>
      <c r="K736" s="54">
        <f>H736+N(I736)-N(J736)</f>
        <v/>
      </c>
      <c r="L736" s="54">
        <f>O735</f>
        <v/>
      </c>
      <c r="M736" s="45" t="n"/>
      <c r="N736" s="45" t="n"/>
      <c r="O736" s="54">
        <f>L736+N(M736)-N(N736)</f>
        <v/>
      </c>
      <c r="P736" s="54">
        <f>S735</f>
        <v/>
      </c>
      <c r="Q736" s="45" t="n"/>
      <c r="R736" s="45" t="n"/>
      <c r="S736" s="54">
        <f>P736+N(Q736)-N(R736)</f>
        <v/>
      </c>
      <c r="T736" s="54">
        <f>W735</f>
        <v/>
      </c>
      <c r="U736" s="45" t="n"/>
      <c r="V736" s="45" t="n"/>
      <c r="W736" s="54">
        <f>T736+N(U736)-N(V736)</f>
        <v/>
      </c>
      <c r="X736" s="54">
        <f>AA735</f>
        <v/>
      </c>
      <c r="Y736" s="45" t="n"/>
      <c r="Z736" s="45" t="n"/>
      <c r="AA736" s="54">
        <f>X736+N(Y736)-N(Z736)</f>
        <v/>
      </c>
      <c r="AB736" s="54">
        <f>AE735</f>
        <v/>
      </c>
      <c r="AC736" s="45" t="n"/>
      <c r="AD736" s="45" t="n"/>
      <c r="AE736" s="54">
        <f>AB736+N(AC736)-N(AD736)</f>
        <v/>
      </c>
      <c r="AF736" s="20">
        <f>IF(ABS((D736+H736+L736+P736+T736+X736+AB736)+(N(E736)+N(I736)+N(M736)+N(Q736)+N(U736)+N(Y736)+N(AC736))-(N(F736)+N(J736)+N(N736)+N(R736)+N(V736)+N(Z736)+N(AD736))-(G736+K736+O736+S736+W736+AA736+AE736))&lt;0.0001,"OK","ОШИБКА")</f>
        <v/>
      </c>
    </row>
    <row r="737">
      <c r="A737" s="42" t="n">
        <v>46956</v>
      </c>
      <c r="B737" s="37" t="inlineStr">
        <is>
          <t>СБ</t>
        </is>
      </c>
      <c r="C737" s="11" t="n"/>
      <c r="D737" s="54">
        <f>G736</f>
        <v/>
      </c>
      <c r="E737" s="45" t="n"/>
      <c r="F737" s="45" t="n"/>
      <c r="G737" s="54">
        <f>D737+N(E737)-N(F737)</f>
        <v/>
      </c>
      <c r="H737" s="54">
        <f>K736</f>
        <v/>
      </c>
      <c r="I737" s="45" t="n"/>
      <c r="J737" s="45" t="n"/>
      <c r="K737" s="54">
        <f>H737+N(I737)-N(J737)</f>
        <v/>
      </c>
      <c r="L737" s="54">
        <f>O736</f>
        <v/>
      </c>
      <c r="M737" s="45" t="n"/>
      <c r="N737" s="45" t="n"/>
      <c r="O737" s="54">
        <f>L737+N(M737)-N(N737)</f>
        <v/>
      </c>
      <c r="P737" s="54">
        <f>S736</f>
        <v/>
      </c>
      <c r="Q737" s="45" t="n"/>
      <c r="R737" s="45" t="n"/>
      <c r="S737" s="54">
        <f>P737+N(Q737)-N(R737)</f>
        <v/>
      </c>
      <c r="T737" s="54">
        <f>W736</f>
        <v/>
      </c>
      <c r="U737" s="45" t="n"/>
      <c r="V737" s="45" t="n"/>
      <c r="W737" s="54">
        <f>T737+N(U737)-N(V737)</f>
        <v/>
      </c>
      <c r="X737" s="54">
        <f>AA736</f>
        <v/>
      </c>
      <c r="Y737" s="45" t="n"/>
      <c r="Z737" s="45" t="n"/>
      <c r="AA737" s="54">
        <f>X737+N(Y737)-N(Z737)</f>
        <v/>
      </c>
      <c r="AB737" s="54">
        <f>AE736</f>
        <v/>
      </c>
      <c r="AC737" s="45" t="n"/>
      <c r="AD737" s="45" t="n"/>
      <c r="AE737" s="54">
        <f>AB737+N(AC737)-N(AD737)</f>
        <v/>
      </c>
      <c r="AF737" s="20">
        <f>IF(ABS((D737+H737+L737+P737+T737+X737+AB737)+(N(E737)+N(I737)+N(M737)+N(Q737)+N(U737)+N(Y737)+N(AC737))-(N(F737)+N(J737)+N(N737)+N(R737)+N(V737)+N(Z737)+N(AD737))-(G737+K737+O737+S737+W737+AA737+AE737))&lt;0.0001,"OK","ОШИБКА")</f>
        <v/>
      </c>
    </row>
    <row r="738">
      <c r="A738" s="42" t="n">
        <v>46957</v>
      </c>
      <c r="B738" s="37" t="inlineStr">
        <is>
          <t>ВС</t>
        </is>
      </c>
      <c r="C738" s="11" t="n"/>
      <c r="D738" s="54">
        <f>G737</f>
        <v/>
      </c>
      <c r="E738" s="45" t="n"/>
      <c r="F738" s="45" t="n"/>
      <c r="G738" s="54">
        <f>D738+N(E738)-N(F738)</f>
        <v/>
      </c>
      <c r="H738" s="54">
        <f>K737</f>
        <v/>
      </c>
      <c r="I738" s="45" t="n"/>
      <c r="J738" s="45" t="n"/>
      <c r="K738" s="54">
        <f>H738+N(I738)-N(J738)</f>
        <v/>
      </c>
      <c r="L738" s="54">
        <f>O737</f>
        <v/>
      </c>
      <c r="M738" s="45" t="n"/>
      <c r="N738" s="45" t="n"/>
      <c r="O738" s="54">
        <f>L738+N(M738)-N(N738)</f>
        <v/>
      </c>
      <c r="P738" s="54">
        <f>S737</f>
        <v/>
      </c>
      <c r="Q738" s="45" t="n"/>
      <c r="R738" s="45" t="n"/>
      <c r="S738" s="54">
        <f>P738+N(Q738)-N(R738)</f>
        <v/>
      </c>
      <c r="T738" s="54">
        <f>W737</f>
        <v/>
      </c>
      <c r="U738" s="45" t="n"/>
      <c r="V738" s="45" t="n"/>
      <c r="W738" s="54">
        <f>T738+N(U738)-N(V738)</f>
        <v/>
      </c>
      <c r="X738" s="54">
        <f>AA737</f>
        <v/>
      </c>
      <c r="Y738" s="45" t="n"/>
      <c r="Z738" s="45" t="n"/>
      <c r="AA738" s="54">
        <f>X738+N(Y738)-N(Z738)</f>
        <v/>
      </c>
      <c r="AB738" s="54">
        <f>AE737</f>
        <v/>
      </c>
      <c r="AC738" s="45" t="n"/>
      <c r="AD738" s="45" t="n"/>
      <c r="AE738" s="54">
        <f>AB738+N(AC738)-N(AD738)</f>
        <v/>
      </c>
      <c r="AF738" s="20">
        <f>IF(ABS((D738+H738+L738+P738+T738+X738+AB738)+(N(E738)+N(I738)+N(M738)+N(Q738)+N(U738)+N(Y738)+N(AC738))-(N(F738)+N(J738)+N(N738)+N(R738)+N(V738)+N(Z738)+N(AD738))-(G738+K738+O738+S738+W738+AA738+AE738))&lt;0.0001,"OK","ОШИБКА")</f>
        <v/>
      </c>
    </row>
    <row r="739">
      <c r="A739" s="42" t="n">
        <v>46958</v>
      </c>
      <c r="B739" s="37" t="inlineStr">
        <is>
          <t>ПН</t>
        </is>
      </c>
      <c r="C739" s="11" t="n"/>
      <c r="D739" s="54">
        <f>G738</f>
        <v/>
      </c>
      <c r="E739" s="45" t="n"/>
      <c r="F739" s="45" t="n"/>
      <c r="G739" s="54">
        <f>D739+N(E739)-N(F739)</f>
        <v/>
      </c>
      <c r="H739" s="54">
        <f>K738</f>
        <v/>
      </c>
      <c r="I739" s="45" t="n"/>
      <c r="J739" s="45" t="n"/>
      <c r="K739" s="54">
        <f>H739+N(I739)-N(J739)</f>
        <v/>
      </c>
      <c r="L739" s="54">
        <f>O738</f>
        <v/>
      </c>
      <c r="M739" s="45" t="n"/>
      <c r="N739" s="45" t="n"/>
      <c r="O739" s="54">
        <f>L739+N(M739)-N(N739)</f>
        <v/>
      </c>
      <c r="P739" s="54">
        <f>S738</f>
        <v/>
      </c>
      <c r="Q739" s="45" t="n"/>
      <c r="R739" s="45" t="n"/>
      <c r="S739" s="54">
        <f>P739+N(Q739)-N(R739)</f>
        <v/>
      </c>
      <c r="T739" s="54">
        <f>W738</f>
        <v/>
      </c>
      <c r="U739" s="45" t="n"/>
      <c r="V739" s="45" t="n"/>
      <c r="W739" s="54">
        <f>T739+N(U739)-N(V739)</f>
        <v/>
      </c>
      <c r="X739" s="54">
        <f>AA738</f>
        <v/>
      </c>
      <c r="Y739" s="45" t="n"/>
      <c r="Z739" s="45" t="n"/>
      <c r="AA739" s="54">
        <f>X739+N(Y739)-N(Z739)</f>
        <v/>
      </c>
      <c r="AB739" s="54">
        <f>AE738</f>
        <v/>
      </c>
      <c r="AC739" s="45" t="n"/>
      <c r="AD739" s="45" t="n"/>
      <c r="AE739" s="54">
        <f>AB739+N(AC739)-N(AD739)</f>
        <v/>
      </c>
      <c r="AF739" s="20">
        <f>IF(ABS((D739+H739+L739+P739+T739+X739+AB739)+(N(E739)+N(I739)+N(M739)+N(Q739)+N(U739)+N(Y739)+N(AC739))-(N(F739)+N(J739)+N(N739)+N(R739)+N(V739)+N(Z739)+N(AD739))-(G739+K739+O739+S739+W739+AA739+AE739))&lt;0.0001,"OK","ОШИБКА")</f>
        <v/>
      </c>
    </row>
    <row r="740">
      <c r="A740" s="42" t="n">
        <v>46959</v>
      </c>
      <c r="B740" s="37" t="inlineStr">
        <is>
          <t>ВТ</t>
        </is>
      </c>
      <c r="C740" s="11" t="n"/>
      <c r="D740" s="54">
        <f>G739</f>
        <v/>
      </c>
      <c r="E740" s="45" t="n"/>
      <c r="F740" s="45" t="n"/>
      <c r="G740" s="54">
        <f>D740+N(E740)-N(F740)</f>
        <v/>
      </c>
      <c r="H740" s="54">
        <f>K739</f>
        <v/>
      </c>
      <c r="I740" s="45" t="n"/>
      <c r="J740" s="45" t="n"/>
      <c r="K740" s="54">
        <f>H740+N(I740)-N(J740)</f>
        <v/>
      </c>
      <c r="L740" s="54">
        <f>O739</f>
        <v/>
      </c>
      <c r="M740" s="45" t="n"/>
      <c r="N740" s="45" t="n"/>
      <c r="O740" s="54">
        <f>L740+N(M740)-N(N740)</f>
        <v/>
      </c>
      <c r="P740" s="54">
        <f>S739</f>
        <v/>
      </c>
      <c r="Q740" s="45" t="n"/>
      <c r="R740" s="45" t="n"/>
      <c r="S740" s="54">
        <f>P740+N(Q740)-N(R740)</f>
        <v/>
      </c>
      <c r="T740" s="54">
        <f>W739</f>
        <v/>
      </c>
      <c r="U740" s="45" t="n"/>
      <c r="V740" s="45" t="n"/>
      <c r="W740" s="54">
        <f>T740+N(U740)-N(V740)</f>
        <v/>
      </c>
      <c r="X740" s="54">
        <f>AA739</f>
        <v/>
      </c>
      <c r="Y740" s="45" t="n"/>
      <c r="Z740" s="45" t="n"/>
      <c r="AA740" s="54">
        <f>X740+N(Y740)-N(Z740)</f>
        <v/>
      </c>
      <c r="AB740" s="54">
        <f>AE739</f>
        <v/>
      </c>
      <c r="AC740" s="45" t="n"/>
      <c r="AD740" s="45" t="n"/>
      <c r="AE740" s="54">
        <f>AB740+N(AC740)-N(AD740)</f>
        <v/>
      </c>
      <c r="AF740" s="20">
        <f>IF(ABS((D740+H740+L740+P740+T740+X740+AB740)+(N(E740)+N(I740)+N(M740)+N(Q740)+N(U740)+N(Y740)+N(AC740))-(N(F740)+N(J740)+N(N740)+N(R740)+N(V740)+N(Z740)+N(AD740))-(G740+K740+O740+S740+W740+AA740+AE740))&lt;0.0001,"OK","ОШИБКА")</f>
        <v/>
      </c>
    </row>
    <row r="741">
      <c r="A741" s="42" t="n">
        <v>46960</v>
      </c>
      <c r="B741" s="37" t="inlineStr">
        <is>
          <t>СР</t>
        </is>
      </c>
      <c r="C741" s="11" t="n"/>
      <c r="D741" s="54">
        <f>G740</f>
        <v/>
      </c>
      <c r="E741" s="45" t="n"/>
      <c r="F741" s="45" t="n"/>
      <c r="G741" s="54">
        <f>D741+N(E741)-N(F741)</f>
        <v/>
      </c>
      <c r="H741" s="54">
        <f>K740</f>
        <v/>
      </c>
      <c r="I741" s="45" t="n"/>
      <c r="J741" s="45" t="n"/>
      <c r="K741" s="54">
        <f>H741+N(I741)-N(J741)</f>
        <v/>
      </c>
      <c r="L741" s="54">
        <f>O740</f>
        <v/>
      </c>
      <c r="M741" s="45" t="n"/>
      <c r="N741" s="45" t="n"/>
      <c r="O741" s="54">
        <f>L741+N(M741)-N(N741)</f>
        <v/>
      </c>
      <c r="P741" s="54">
        <f>S740</f>
        <v/>
      </c>
      <c r="Q741" s="45" t="n"/>
      <c r="R741" s="45" t="n"/>
      <c r="S741" s="54">
        <f>P741+N(Q741)-N(R741)</f>
        <v/>
      </c>
      <c r="T741" s="54">
        <f>W740</f>
        <v/>
      </c>
      <c r="U741" s="45" t="n"/>
      <c r="V741" s="45" t="n"/>
      <c r="W741" s="54">
        <f>T741+N(U741)-N(V741)</f>
        <v/>
      </c>
      <c r="X741" s="54">
        <f>AA740</f>
        <v/>
      </c>
      <c r="Y741" s="45" t="n"/>
      <c r="Z741" s="45" t="n"/>
      <c r="AA741" s="54">
        <f>X741+N(Y741)-N(Z741)</f>
        <v/>
      </c>
      <c r="AB741" s="54">
        <f>AE740</f>
        <v/>
      </c>
      <c r="AC741" s="45" t="n"/>
      <c r="AD741" s="45" t="n"/>
      <c r="AE741" s="54">
        <f>AB741+N(AC741)-N(AD741)</f>
        <v/>
      </c>
      <c r="AF741" s="20">
        <f>IF(ABS((D741+H741+L741+P741+T741+X741+AB741)+(N(E741)+N(I741)+N(M741)+N(Q741)+N(U741)+N(Y741)+N(AC741))-(N(F741)+N(J741)+N(N741)+N(R741)+N(V741)+N(Z741)+N(AD741))-(G741+K741+O741+S741+W741+AA741+AE741))&lt;0.0001,"OK","ОШИБКА")</f>
        <v/>
      </c>
    </row>
    <row r="742">
      <c r="A742" s="42" t="n">
        <v>46961</v>
      </c>
      <c r="B742" s="37" t="inlineStr">
        <is>
          <t>ЧТ</t>
        </is>
      </c>
      <c r="C742" s="11" t="n"/>
      <c r="D742" s="54">
        <f>G741</f>
        <v/>
      </c>
      <c r="E742" s="45" t="n"/>
      <c r="F742" s="45" t="n"/>
      <c r="G742" s="54">
        <f>D742+N(E742)-N(F742)</f>
        <v/>
      </c>
      <c r="H742" s="54">
        <f>K741</f>
        <v/>
      </c>
      <c r="I742" s="45" t="n"/>
      <c r="J742" s="45" t="n"/>
      <c r="K742" s="54">
        <f>H742+N(I742)-N(J742)</f>
        <v/>
      </c>
      <c r="L742" s="54">
        <f>O741</f>
        <v/>
      </c>
      <c r="M742" s="45" t="n"/>
      <c r="N742" s="45" t="n"/>
      <c r="O742" s="54">
        <f>L742+N(M742)-N(N742)</f>
        <v/>
      </c>
      <c r="P742" s="54">
        <f>S741</f>
        <v/>
      </c>
      <c r="Q742" s="45" t="n"/>
      <c r="R742" s="45" t="n"/>
      <c r="S742" s="54">
        <f>P742+N(Q742)-N(R742)</f>
        <v/>
      </c>
      <c r="T742" s="54">
        <f>W741</f>
        <v/>
      </c>
      <c r="U742" s="45" t="n"/>
      <c r="V742" s="45" t="n"/>
      <c r="W742" s="54">
        <f>T742+N(U742)-N(V742)</f>
        <v/>
      </c>
      <c r="X742" s="54">
        <f>AA741</f>
        <v/>
      </c>
      <c r="Y742" s="45" t="n"/>
      <c r="Z742" s="45" t="n"/>
      <c r="AA742" s="54">
        <f>X742+N(Y742)-N(Z742)</f>
        <v/>
      </c>
      <c r="AB742" s="54">
        <f>AE741</f>
        <v/>
      </c>
      <c r="AC742" s="45" t="n"/>
      <c r="AD742" s="45" t="n"/>
      <c r="AE742" s="54">
        <f>AB742+N(AC742)-N(AD742)</f>
        <v/>
      </c>
      <c r="AF742" s="20">
        <f>IF(ABS((D742+H742+L742+P742+T742+X742+AB742)+(N(E742)+N(I742)+N(M742)+N(Q742)+N(U742)+N(Y742)+N(AC742))-(N(F742)+N(J742)+N(N742)+N(R742)+N(V742)+N(Z742)+N(AD742))-(G742+K742+O742+S742+W742+AA742+AE742))&lt;0.0001,"OK","ОШИБКА")</f>
        <v/>
      </c>
    </row>
    <row r="743">
      <c r="A743" s="42" t="n">
        <v>46962</v>
      </c>
      <c r="B743" s="37" t="inlineStr">
        <is>
          <t>ПТ</t>
        </is>
      </c>
      <c r="C743" s="11" t="n"/>
      <c r="D743" s="54">
        <f>G742</f>
        <v/>
      </c>
      <c r="E743" s="45" t="n"/>
      <c r="F743" s="45" t="n"/>
      <c r="G743" s="54">
        <f>D743+N(E743)-N(F743)</f>
        <v/>
      </c>
      <c r="H743" s="54">
        <f>K742</f>
        <v/>
      </c>
      <c r="I743" s="45" t="n"/>
      <c r="J743" s="45" t="n"/>
      <c r="K743" s="54">
        <f>H743+N(I743)-N(J743)</f>
        <v/>
      </c>
      <c r="L743" s="54">
        <f>O742</f>
        <v/>
      </c>
      <c r="M743" s="45" t="n"/>
      <c r="N743" s="45" t="n"/>
      <c r="O743" s="54">
        <f>L743+N(M743)-N(N743)</f>
        <v/>
      </c>
      <c r="P743" s="54">
        <f>S742</f>
        <v/>
      </c>
      <c r="Q743" s="45" t="n"/>
      <c r="R743" s="45" t="n"/>
      <c r="S743" s="54">
        <f>P743+N(Q743)-N(R743)</f>
        <v/>
      </c>
      <c r="T743" s="54">
        <f>W742</f>
        <v/>
      </c>
      <c r="U743" s="45" t="n"/>
      <c r="V743" s="45" t="n"/>
      <c r="W743" s="54">
        <f>T743+N(U743)-N(V743)</f>
        <v/>
      </c>
      <c r="X743" s="54">
        <f>AA742</f>
        <v/>
      </c>
      <c r="Y743" s="45" t="n"/>
      <c r="Z743" s="45" t="n"/>
      <c r="AA743" s="54">
        <f>X743+N(Y743)-N(Z743)</f>
        <v/>
      </c>
      <c r="AB743" s="54">
        <f>AE742</f>
        <v/>
      </c>
      <c r="AC743" s="45" t="n"/>
      <c r="AD743" s="45" t="n"/>
      <c r="AE743" s="54">
        <f>AB743+N(AC743)-N(AD743)</f>
        <v/>
      </c>
      <c r="AF743" s="20">
        <f>IF(ABS((D743+H743+L743+P743+T743+X743+AB743)+(N(E743)+N(I743)+N(M743)+N(Q743)+N(U743)+N(Y743)+N(AC743))-(N(F743)+N(J743)+N(N743)+N(R743)+N(V743)+N(Z743)+N(AD743))-(G743+K743+O743+S743+W743+AA743+AE743))&lt;0.0001,"OK","ОШИБКА")</f>
        <v/>
      </c>
    </row>
    <row r="744">
      <c r="A744" s="42" t="n">
        <v>46963</v>
      </c>
      <c r="B744" s="37" t="inlineStr">
        <is>
          <t>СБ</t>
        </is>
      </c>
      <c r="C744" s="11" t="n"/>
      <c r="D744" s="54">
        <f>G743</f>
        <v/>
      </c>
      <c r="E744" s="45" t="n"/>
      <c r="F744" s="45" t="n"/>
      <c r="G744" s="54">
        <f>D744+N(E744)-N(F744)</f>
        <v/>
      </c>
      <c r="H744" s="54">
        <f>K743</f>
        <v/>
      </c>
      <c r="I744" s="45" t="n"/>
      <c r="J744" s="45" t="n"/>
      <c r="K744" s="54">
        <f>H744+N(I744)-N(J744)</f>
        <v/>
      </c>
      <c r="L744" s="54">
        <f>O743</f>
        <v/>
      </c>
      <c r="M744" s="45" t="n"/>
      <c r="N744" s="45" t="n"/>
      <c r="O744" s="54">
        <f>L744+N(M744)-N(N744)</f>
        <v/>
      </c>
      <c r="P744" s="54">
        <f>S743</f>
        <v/>
      </c>
      <c r="Q744" s="45" t="n"/>
      <c r="R744" s="45" t="n"/>
      <c r="S744" s="54">
        <f>P744+N(Q744)-N(R744)</f>
        <v/>
      </c>
      <c r="T744" s="54">
        <f>W743</f>
        <v/>
      </c>
      <c r="U744" s="45" t="n"/>
      <c r="V744" s="45" t="n"/>
      <c r="W744" s="54">
        <f>T744+N(U744)-N(V744)</f>
        <v/>
      </c>
      <c r="X744" s="54">
        <f>AA743</f>
        <v/>
      </c>
      <c r="Y744" s="45" t="n"/>
      <c r="Z744" s="45" t="n"/>
      <c r="AA744" s="54">
        <f>X744+N(Y744)-N(Z744)</f>
        <v/>
      </c>
      <c r="AB744" s="54">
        <f>AE743</f>
        <v/>
      </c>
      <c r="AC744" s="45" t="n"/>
      <c r="AD744" s="45" t="n"/>
      <c r="AE744" s="54">
        <f>AB744+N(AC744)-N(AD744)</f>
        <v/>
      </c>
      <c r="AF744" s="20">
        <f>IF(ABS((D744+H744+L744+P744+T744+X744+AB744)+(N(E744)+N(I744)+N(M744)+N(Q744)+N(U744)+N(Y744)+N(AC744))-(N(F744)+N(J744)+N(N744)+N(R744)+N(V744)+N(Z744)+N(AD744))-(G744+K744+O744+S744+W744+AA744+AE744))&lt;0.0001,"OK","ОШИБКА")</f>
        <v/>
      </c>
    </row>
    <row r="745">
      <c r="A745" s="42" t="n">
        <v>46964</v>
      </c>
      <c r="B745" s="37" t="inlineStr">
        <is>
          <t>ВС</t>
        </is>
      </c>
      <c r="C745" s="11" t="n"/>
      <c r="D745" s="54">
        <f>G744</f>
        <v/>
      </c>
      <c r="E745" s="45" t="n"/>
      <c r="F745" s="45" t="n"/>
      <c r="G745" s="54">
        <f>D745+N(E745)-N(F745)</f>
        <v/>
      </c>
      <c r="H745" s="54">
        <f>K744</f>
        <v/>
      </c>
      <c r="I745" s="45" t="n"/>
      <c r="J745" s="45" t="n"/>
      <c r="K745" s="54">
        <f>H745+N(I745)-N(J745)</f>
        <v/>
      </c>
      <c r="L745" s="54">
        <f>O744</f>
        <v/>
      </c>
      <c r="M745" s="45" t="n"/>
      <c r="N745" s="45" t="n"/>
      <c r="O745" s="54">
        <f>L745+N(M745)-N(N745)</f>
        <v/>
      </c>
      <c r="P745" s="54">
        <f>S744</f>
        <v/>
      </c>
      <c r="Q745" s="45" t="n"/>
      <c r="R745" s="45" t="n"/>
      <c r="S745" s="54">
        <f>P745+N(Q745)-N(R745)</f>
        <v/>
      </c>
      <c r="T745" s="54">
        <f>W744</f>
        <v/>
      </c>
      <c r="U745" s="45" t="n"/>
      <c r="V745" s="45" t="n"/>
      <c r="W745" s="54">
        <f>T745+N(U745)-N(V745)</f>
        <v/>
      </c>
      <c r="X745" s="54">
        <f>AA744</f>
        <v/>
      </c>
      <c r="Y745" s="45" t="n"/>
      <c r="Z745" s="45" t="n"/>
      <c r="AA745" s="54">
        <f>X745+N(Y745)-N(Z745)</f>
        <v/>
      </c>
      <c r="AB745" s="54">
        <f>AE744</f>
        <v/>
      </c>
      <c r="AC745" s="45" t="n"/>
      <c r="AD745" s="45" t="n"/>
      <c r="AE745" s="54">
        <f>AB745+N(AC745)-N(AD745)</f>
        <v/>
      </c>
      <c r="AF745" s="20">
        <f>IF(ABS((D745+H745+L745+P745+T745+X745+AB745)+(N(E745)+N(I745)+N(M745)+N(Q745)+N(U745)+N(Y745)+N(AC745))-(N(F745)+N(J745)+N(N745)+N(R745)+N(V745)+N(Z745)+N(AD745))-(G745+K745+O745+S745+W745+AA745+AE745))&lt;0.0001,"OK","ОШИБКА")</f>
        <v/>
      </c>
    </row>
    <row r="746">
      <c r="A746" s="42" t="n">
        <v>46965</v>
      </c>
      <c r="B746" s="37" t="inlineStr">
        <is>
          <t>ПН</t>
        </is>
      </c>
      <c r="C746" s="11" t="n"/>
      <c r="D746" s="54">
        <f>G745</f>
        <v/>
      </c>
      <c r="E746" s="45" t="n"/>
      <c r="F746" s="45" t="n"/>
      <c r="G746" s="54">
        <f>D746+N(E746)-N(F746)</f>
        <v/>
      </c>
      <c r="H746" s="54">
        <f>K745</f>
        <v/>
      </c>
      <c r="I746" s="45" t="n"/>
      <c r="J746" s="45" t="n"/>
      <c r="K746" s="54">
        <f>H746+N(I746)-N(J746)</f>
        <v/>
      </c>
      <c r="L746" s="54">
        <f>O745</f>
        <v/>
      </c>
      <c r="M746" s="45" t="n"/>
      <c r="N746" s="45" t="n"/>
      <c r="O746" s="54">
        <f>L746+N(M746)-N(N746)</f>
        <v/>
      </c>
      <c r="P746" s="54">
        <f>S745</f>
        <v/>
      </c>
      <c r="Q746" s="45" t="n"/>
      <c r="R746" s="45" t="n"/>
      <c r="S746" s="54">
        <f>P746+N(Q746)-N(R746)</f>
        <v/>
      </c>
      <c r="T746" s="54">
        <f>W745</f>
        <v/>
      </c>
      <c r="U746" s="45" t="n"/>
      <c r="V746" s="45" t="n"/>
      <c r="W746" s="54">
        <f>T746+N(U746)-N(V746)</f>
        <v/>
      </c>
      <c r="X746" s="54">
        <f>AA745</f>
        <v/>
      </c>
      <c r="Y746" s="45" t="n"/>
      <c r="Z746" s="45" t="n"/>
      <c r="AA746" s="54">
        <f>X746+N(Y746)-N(Z746)</f>
        <v/>
      </c>
      <c r="AB746" s="54">
        <f>AE745</f>
        <v/>
      </c>
      <c r="AC746" s="45" t="n"/>
      <c r="AD746" s="45" t="n"/>
      <c r="AE746" s="54">
        <f>AB746+N(AC746)-N(AD746)</f>
        <v/>
      </c>
      <c r="AF746" s="20">
        <f>IF(ABS((D746+H746+L746+P746+T746+X746+AB746)+(N(E746)+N(I746)+N(M746)+N(Q746)+N(U746)+N(Y746)+N(AC746))-(N(F746)+N(J746)+N(N746)+N(R746)+N(V746)+N(Z746)+N(AD746))-(G746+K746+O746+S746+W746+AA746+AE746))&lt;0.0001,"OK","ОШИБКА")</f>
        <v/>
      </c>
    </row>
    <row r="747">
      <c r="A747" s="42" t="n">
        <v>46966</v>
      </c>
      <c r="B747" s="37" t="inlineStr">
        <is>
          <t>ВТ</t>
        </is>
      </c>
      <c r="C747" s="11" t="n"/>
      <c r="D747" s="54">
        <f>G746</f>
        <v/>
      </c>
      <c r="E747" s="45" t="n"/>
      <c r="F747" s="45" t="n"/>
      <c r="G747" s="54">
        <f>D747+N(E747)-N(F747)</f>
        <v/>
      </c>
      <c r="H747" s="54">
        <f>K746</f>
        <v/>
      </c>
      <c r="I747" s="45" t="n"/>
      <c r="J747" s="45" t="n"/>
      <c r="K747" s="54">
        <f>H747+N(I747)-N(J747)</f>
        <v/>
      </c>
      <c r="L747" s="54">
        <f>O746</f>
        <v/>
      </c>
      <c r="M747" s="45" t="n"/>
      <c r="N747" s="45" t="n"/>
      <c r="O747" s="54">
        <f>L747+N(M747)-N(N747)</f>
        <v/>
      </c>
      <c r="P747" s="54">
        <f>S746</f>
        <v/>
      </c>
      <c r="Q747" s="45" t="n"/>
      <c r="R747" s="45" t="n"/>
      <c r="S747" s="54">
        <f>P747+N(Q747)-N(R747)</f>
        <v/>
      </c>
      <c r="T747" s="54">
        <f>W746</f>
        <v/>
      </c>
      <c r="U747" s="45" t="n"/>
      <c r="V747" s="45" t="n"/>
      <c r="W747" s="54">
        <f>T747+N(U747)-N(V747)</f>
        <v/>
      </c>
      <c r="X747" s="54">
        <f>AA746</f>
        <v/>
      </c>
      <c r="Y747" s="45" t="n"/>
      <c r="Z747" s="45" t="n"/>
      <c r="AA747" s="54">
        <f>X747+N(Y747)-N(Z747)</f>
        <v/>
      </c>
      <c r="AB747" s="54">
        <f>AE746</f>
        <v/>
      </c>
      <c r="AC747" s="45" t="n"/>
      <c r="AD747" s="45" t="n"/>
      <c r="AE747" s="54">
        <f>AB747+N(AC747)-N(AD747)</f>
        <v/>
      </c>
      <c r="AF747" s="20">
        <f>IF(ABS((D747+H747+L747+P747+T747+X747+AB747)+(N(E747)+N(I747)+N(M747)+N(Q747)+N(U747)+N(Y747)+N(AC747))-(N(F747)+N(J747)+N(N747)+N(R747)+N(V747)+N(Z747)+N(AD747))-(G747+K747+O747+S747+W747+AA747+AE747))&lt;0.0001,"OK","ОШИБКА")</f>
        <v/>
      </c>
    </row>
    <row r="748">
      <c r="A748" s="42" t="n">
        <v>46967</v>
      </c>
      <c r="B748" s="37" t="inlineStr">
        <is>
          <t>СР</t>
        </is>
      </c>
      <c r="C748" s="11" t="n"/>
      <c r="D748" s="54">
        <f>G747</f>
        <v/>
      </c>
      <c r="E748" s="45" t="n"/>
      <c r="F748" s="45" t="n"/>
      <c r="G748" s="54">
        <f>D748+N(E748)-N(F748)</f>
        <v/>
      </c>
      <c r="H748" s="54">
        <f>K747</f>
        <v/>
      </c>
      <c r="I748" s="45" t="n"/>
      <c r="J748" s="45" t="n"/>
      <c r="K748" s="54">
        <f>H748+N(I748)-N(J748)</f>
        <v/>
      </c>
      <c r="L748" s="54">
        <f>O747</f>
        <v/>
      </c>
      <c r="M748" s="45" t="n"/>
      <c r="N748" s="45" t="n"/>
      <c r="O748" s="54">
        <f>L748+N(M748)-N(N748)</f>
        <v/>
      </c>
      <c r="P748" s="54">
        <f>S747</f>
        <v/>
      </c>
      <c r="Q748" s="45" t="n"/>
      <c r="R748" s="45" t="n"/>
      <c r="S748" s="54">
        <f>P748+N(Q748)-N(R748)</f>
        <v/>
      </c>
      <c r="T748" s="54">
        <f>W747</f>
        <v/>
      </c>
      <c r="U748" s="45" t="n"/>
      <c r="V748" s="45" t="n"/>
      <c r="W748" s="54">
        <f>T748+N(U748)-N(V748)</f>
        <v/>
      </c>
      <c r="X748" s="54">
        <f>AA747</f>
        <v/>
      </c>
      <c r="Y748" s="45" t="n"/>
      <c r="Z748" s="45" t="n"/>
      <c r="AA748" s="54">
        <f>X748+N(Y748)-N(Z748)</f>
        <v/>
      </c>
      <c r="AB748" s="54">
        <f>AE747</f>
        <v/>
      </c>
      <c r="AC748" s="45" t="n"/>
      <c r="AD748" s="45" t="n"/>
      <c r="AE748" s="54">
        <f>AB748+N(AC748)-N(AD748)</f>
        <v/>
      </c>
      <c r="AF748" s="20">
        <f>IF(ABS((D748+H748+L748+P748+T748+X748+AB748)+(N(E748)+N(I748)+N(M748)+N(Q748)+N(U748)+N(Y748)+N(AC748))-(N(F748)+N(J748)+N(N748)+N(R748)+N(V748)+N(Z748)+N(AD748))-(G748+K748+O748+S748+W748+AA748+AE748))&lt;0.0001,"OK","ОШИБКА")</f>
        <v/>
      </c>
    </row>
    <row r="749">
      <c r="A749" s="42" t="n">
        <v>46968</v>
      </c>
      <c r="B749" s="37" t="inlineStr">
        <is>
          <t>ЧТ</t>
        </is>
      </c>
      <c r="C749" s="11" t="n"/>
      <c r="D749" s="54">
        <f>G748</f>
        <v/>
      </c>
      <c r="E749" s="45" t="n"/>
      <c r="F749" s="45" t="n"/>
      <c r="G749" s="54">
        <f>D749+N(E749)-N(F749)</f>
        <v/>
      </c>
      <c r="H749" s="54">
        <f>K748</f>
        <v/>
      </c>
      <c r="I749" s="45" t="n"/>
      <c r="J749" s="45" t="n"/>
      <c r="K749" s="54">
        <f>H749+N(I749)-N(J749)</f>
        <v/>
      </c>
      <c r="L749" s="54">
        <f>O748</f>
        <v/>
      </c>
      <c r="M749" s="45" t="n"/>
      <c r="N749" s="45" t="n"/>
      <c r="O749" s="54">
        <f>L749+N(M749)-N(N749)</f>
        <v/>
      </c>
      <c r="P749" s="54">
        <f>S748</f>
        <v/>
      </c>
      <c r="Q749" s="45" t="n"/>
      <c r="R749" s="45" t="n"/>
      <c r="S749" s="54">
        <f>P749+N(Q749)-N(R749)</f>
        <v/>
      </c>
      <c r="T749" s="54">
        <f>W748</f>
        <v/>
      </c>
      <c r="U749" s="45" t="n"/>
      <c r="V749" s="45" t="n"/>
      <c r="W749" s="54">
        <f>T749+N(U749)-N(V749)</f>
        <v/>
      </c>
      <c r="X749" s="54">
        <f>AA748</f>
        <v/>
      </c>
      <c r="Y749" s="45" t="n"/>
      <c r="Z749" s="45" t="n"/>
      <c r="AA749" s="54">
        <f>X749+N(Y749)-N(Z749)</f>
        <v/>
      </c>
      <c r="AB749" s="54">
        <f>AE748</f>
        <v/>
      </c>
      <c r="AC749" s="45" t="n"/>
      <c r="AD749" s="45" t="n"/>
      <c r="AE749" s="54">
        <f>AB749+N(AC749)-N(AD749)</f>
        <v/>
      </c>
      <c r="AF749" s="20">
        <f>IF(ABS((D749+H749+L749+P749+T749+X749+AB749)+(N(E749)+N(I749)+N(M749)+N(Q749)+N(U749)+N(Y749)+N(AC749))-(N(F749)+N(J749)+N(N749)+N(R749)+N(V749)+N(Z749)+N(AD749))-(G749+K749+O749+S749+W749+AA749+AE749))&lt;0.0001,"OK","ОШИБКА")</f>
        <v/>
      </c>
    </row>
    <row r="750">
      <c r="A750" s="42" t="n">
        <v>46969</v>
      </c>
      <c r="B750" s="37" t="inlineStr">
        <is>
          <t>ПТ</t>
        </is>
      </c>
      <c r="C750" s="11" t="n"/>
      <c r="D750" s="54">
        <f>G749</f>
        <v/>
      </c>
      <c r="E750" s="45" t="n"/>
      <c r="F750" s="45" t="n"/>
      <c r="G750" s="54">
        <f>D750+N(E750)-N(F750)</f>
        <v/>
      </c>
      <c r="H750" s="54">
        <f>K749</f>
        <v/>
      </c>
      <c r="I750" s="45" t="n"/>
      <c r="J750" s="45" t="n"/>
      <c r="K750" s="54">
        <f>H750+N(I750)-N(J750)</f>
        <v/>
      </c>
      <c r="L750" s="54">
        <f>O749</f>
        <v/>
      </c>
      <c r="M750" s="45" t="n"/>
      <c r="N750" s="45" t="n"/>
      <c r="O750" s="54">
        <f>L750+N(M750)-N(N750)</f>
        <v/>
      </c>
      <c r="P750" s="54">
        <f>S749</f>
        <v/>
      </c>
      <c r="Q750" s="45" t="n"/>
      <c r="R750" s="45" t="n"/>
      <c r="S750" s="54">
        <f>P750+N(Q750)-N(R750)</f>
        <v/>
      </c>
      <c r="T750" s="54">
        <f>W749</f>
        <v/>
      </c>
      <c r="U750" s="45" t="n"/>
      <c r="V750" s="45" t="n"/>
      <c r="W750" s="54">
        <f>T750+N(U750)-N(V750)</f>
        <v/>
      </c>
      <c r="X750" s="54">
        <f>AA749</f>
        <v/>
      </c>
      <c r="Y750" s="45" t="n"/>
      <c r="Z750" s="45" t="n"/>
      <c r="AA750" s="54">
        <f>X750+N(Y750)-N(Z750)</f>
        <v/>
      </c>
      <c r="AB750" s="54">
        <f>AE749</f>
        <v/>
      </c>
      <c r="AC750" s="45" t="n"/>
      <c r="AD750" s="45" t="n"/>
      <c r="AE750" s="54">
        <f>AB750+N(AC750)-N(AD750)</f>
        <v/>
      </c>
      <c r="AF750" s="20">
        <f>IF(ABS((D750+H750+L750+P750+T750+X750+AB750)+(N(E750)+N(I750)+N(M750)+N(Q750)+N(U750)+N(Y750)+N(AC750))-(N(F750)+N(J750)+N(N750)+N(R750)+N(V750)+N(Z750)+N(AD750))-(G750+K750+O750+S750+W750+AA750+AE750))&lt;0.0001,"OK","ОШИБКА")</f>
        <v/>
      </c>
    </row>
    <row r="751">
      <c r="A751" s="42" t="n">
        <v>46970</v>
      </c>
      <c r="B751" s="37" t="inlineStr">
        <is>
          <t>СБ</t>
        </is>
      </c>
      <c r="C751" s="11" t="n"/>
      <c r="D751" s="54">
        <f>G750</f>
        <v/>
      </c>
      <c r="E751" s="45" t="n"/>
      <c r="F751" s="45" t="n"/>
      <c r="G751" s="54">
        <f>D751+N(E751)-N(F751)</f>
        <v/>
      </c>
      <c r="H751" s="54">
        <f>K750</f>
        <v/>
      </c>
      <c r="I751" s="45" t="n"/>
      <c r="J751" s="45" t="n"/>
      <c r="K751" s="54">
        <f>H751+N(I751)-N(J751)</f>
        <v/>
      </c>
      <c r="L751" s="54">
        <f>O750</f>
        <v/>
      </c>
      <c r="M751" s="45" t="n"/>
      <c r="N751" s="45" t="n"/>
      <c r="O751" s="54">
        <f>L751+N(M751)-N(N751)</f>
        <v/>
      </c>
      <c r="P751" s="54">
        <f>S750</f>
        <v/>
      </c>
      <c r="Q751" s="45" t="n"/>
      <c r="R751" s="45" t="n"/>
      <c r="S751" s="54">
        <f>P751+N(Q751)-N(R751)</f>
        <v/>
      </c>
      <c r="T751" s="54">
        <f>W750</f>
        <v/>
      </c>
      <c r="U751" s="45" t="n"/>
      <c r="V751" s="45" t="n"/>
      <c r="W751" s="54">
        <f>T751+N(U751)-N(V751)</f>
        <v/>
      </c>
      <c r="X751" s="54">
        <f>AA750</f>
        <v/>
      </c>
      <c r="Y751" s="45" t="n"/>
      <c r="Z751" s="45" t="n"/>
      <c r="AA751" s="54">
        <f>X751+N(Y751)-N(Z751)</f>
        <v/>
      </c>
      <c r="AB751" s="54">
        <f>AE750</f>
        <v/>
      </c>
      <c r="AC751" s="45" t="n"/>
      <c r="AD751" s="45" t="n"/>
      <c r="AE751" s="54">
        <f>AB751+N(AC751)-N(AD751)</f>
        <v/>
      </c>
      <c r="AF751" s="20">
        <f>IF(ABS((D751+H751+L751+P751+T751+X751+AB751)+(N(E751)+N(I751)+N(M751)+N(Q751)+N(U751)+N(Y751)+N(AC751))-(N(F751)+N(J751)+N(N751)+N(R751)+N(V751)+N(Z751)+N(AD751))-(G751+K751+O751+S751+W751+AA751+AE751))&lt;0.0001,"OK","ОШИБКА")</f>
        <v/>
      </c>
    </row>
  </sheetData>
  <autoFilter ref="A21:AF751"/>
  <mergeCells count="12">
    <mergeCell ref="C20:C21"/>
    <mergeCell ref="D20:G20"/>
    <mergeCell ref="H20:K20"/>
    <mergeCell ref="A20:A21"/>
    <mergeCell ref="L20:O20"/>
    <mergeCell ref="P20:S20"/>
    <mergeCell ref="B20:B21"/>
    <mergeCell ref="A18:L18"/>
    <mergeCell ref="T20:W20"/>
    <mergeCell ref="X20:AA20"/>
    <mergeCell ref="AB20:AE20"/>
    <mergeCell ref="AF20:AF21"/>
  </mergeCells>
  <dataValidations count="1">
    <dataValidation sqref="C22:C751" showDropDown="0" showInputMessage="0" showErrorMessage="0" allowBlank="1" errorTitle="Оператор" error="Выберите сотрудника из списка на листе Настройки" promptTitle="Оператор" prompt="Выберите оператора дня" type="list">
      <formula1>=Настройки!$O$11:$O$30</formula1>
    </dataValidation>
  </dataValidation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11"/>
  <sheetViews>
    <sheetView showGridLines="0" workbookViewId="0">
      <selection activeCell="A1" sqref="A1"/>
    </sheetView>
  </sheetViews>
  <sheetFormatPr baseColWidth="8" defaultRowHeight="14.4"/>
  <sheetData>
    <row r="1" ht="28.8" customHeight="1" s="31">
      <c r="A1" s="30" t="inlineStr">
        <is>
          <t>ID</t>
        </is>
      </c>
      <c r="B1" s="30" t="inlineStr">
        <is>
          <t>Дата</t>
        </is>
      </c>
      <c r="C1" s="30" t="inlineStr">
        <is>
          <t>Оператор</t>
        </is>
      </c>
      <c r="D1" s="30" t="inlineStr">
        <is>
          <t>Товар</t>
        </is>
      </c>
      <c r="E1" s="30" t="inlineStr">
        <is>
          <t>Остаток начало</t>
        </is>
      </c>
      <c r="F1" s="30" t="inlineStr">
        <is>
          <t>Приход</t>
        </is>
      </c>
      <c r="G1" s="30" t="inlineStr">
        <is>
          <t>Убытие</t>
        </is>
      </c>
      <c r="H1" s="30" t="inlineStr">
        <is>
          <t>Остаток конец</t>
        </is>
      </c>
      <c r="I1" s="30" t="inlineStr">
        <is>
          <t>Капсула</t>
        </is>
      </c>
    </row>
    <row r="2">
      <c r="A2" t="n">
        <v>1</v>
      </c>
      <c r="B2">
        <f>Движение!$A$22</f>
        <v/>
      </c>
      <c r="C2">
        <f>Движение!$C$22</f>
        <v/>
      </c>
      <c r="D2" t="inlineStr">
        <is>
          <t>АК-10</t>
        </is>
      </c>
      <c r="E2">
        <f>Движение!$D$22</f>
        <v/>
      </c>
      <c r="F2">
        <f>N(Движение!$E$22)</f>
        <v/>
      </c>
      <c r="G2">
        <f>N(Движение!$F$22)</f>
        <v/>
      </c>
      <c r="H2">
        <f>Движение!$G$22</f>
        <v/>
      </c>
      <c r="I2">
        <f>IF($F2&gt;0,TEXT($B2,"dd.mm")&amp;"_"&amp;$D2,"")</f>
        <v/>
      </c>
    </row>
    <row r="3">
      <c r="A3" t="n">
        <v>2</v>
      </c>
      <c r="B3">
        <f>Движение!$A$22</f>
        <v/>
      </c>
      <c r="C3">
        <f>Движение!$C$22</f>
        <v/>
      </c>
      <c r="D3" t="inlineStr">
        <is>
          <t>АК-15</t>
        </is>
      </c>
      <c r="E3">
        <f>Движение!$H$22</f>
        <v/>
      </c>
      <c r="F3">
        <f>N(Движение!$I$22)</f>
        <v/>
      </c>
      <c r="G3">
        <f>N(Движение!$J$22)</f>
        <v/>
      </c>
      <c r="H3">
        <f>Движение!$K$22</f>
        <v/>
      </c>
      <c r="I3">
        <f>IF($F3&gt;0,TEXT($B3,"dd.mm")&amp;"_"&amp;$D3,"")</f>
        <v/>
      </c>
    </row>
    <row r="4">
      <c r="A4" t="n">
        <v>3</v>
      </c>
      <c r="B4">
        <f>Движение!$A$22</f>
        <v/>
      </c>
      <c r="C4">
        <f>Движение!$C$22</f>
        <v/>
      </c>
      <c r="D4" t="inlineStr">
        <is>
          <t>Г 1800</t>
        </is>
      </c>
      <c r="E4">
        <f>Движение!$L$22</f>
        <v/>
      </c>
      <c r="F4">
        <f>N(Движение!$M$22)</f>
        <v/>
      </c>
      <c r="G4">
        <f>N(Движение!$N$22)</f>
        <v/>
      </c>
      <c r="H4">
        <f>Движение!$O$22</f>
        <v/>
      </c>
      <c r="I4">
        <f>IF($F4&gt;0,TEXT($B4,"dd.mm")&amp;"_"&amp;$D4,"")</f>
        <v/>
      </c>
    </row>
    <row r="5">
      <c r="A5" t="n">
        <v>4</v>
      </c>
      <c r="B5">
        <f>Движение!$A$22</f>
        <v/>
      </c>
      <c r="C5">
        <f>Движение!$C$22</f>
        <v/>
      </c>
      <c r="D5" t="inlineStr">
        <is>
          <t>Г 3500</t>
        </is>
      </c>
      <c r="E5">
        <f>Движение!$P$22</f>
        <v/>
      </c>
      <c r="F5">
        <f>N(Движение!$Q$22)</f>
        <v/>
      </c>
      <c r="G5">
        <f>N(Движение!$R$22)</f>
        <v/>
      </c>
      <c r="H5">
        <f>Движение!$S$22</f>
        <v/>
      </c>
      <c r="I5">
        <f>IF($F5&gt;0,TEXT($B5,"dd.mm")&amp;"_"&amp;$D5,"")</f>
        <v/>
      </c>
    </row>
    <row r="6">
      <c r="A6" t="n">
        <v>5</v>
      </c>
      <c r="B6">
        <f>Движение!$A$22</f>
        <v/>
      </c>
      <c r="C6">
        <f>Движение!$C$22</f>
        <v/>
      </c>
      <c r="D6" t="inlineStr">
        <is>
          <t>Г 800</t>
        </is>
      </c>
      <c r="E6">
        <f>Движение!$T$22</f>
        <v/>
      </c>
      <c r="F6">
        <f>N(Движение!$U$22)</f>
        <v/>
      </c>
      <c r="G6">
        <f>N(Движение!$V$22)</f>
        <v/>
      </c>
      <c r="H6">
        <f>Движение!$W$22</f>
        <v/>
      </c>
      <c r="I6">
        <f>IF($F6&gt;0,TEXT($B6,"dd.mm")&amp;"_"&amp;$D6,"")</f>
        <v/>
      </c>
    </row>
    <row r="7">
      <c r="A7" t="n">
        <v>6</v>
      </c>
      <c r="B7">
        <f>Движение!$A$22</f>
        <v/>
      </c>
      <c r="C7">
        <f>Движение!$C$22</f>
        <v/>
      </c>
      <c r="D7" t="inlineStr">
        <is>
          <t>Ми-К</t>
        </is>
      </c>
      <c r="E7">
        <f>Движение!$X$22</f>
        <v/>
      </c>
      <c r="F7">
        <f>N(Движение!$Y$22)</f>
        <v/>
      </c>
      <c r="G7">
        <f>N(Движение!$Z$22)</f>
        <v/>
      </c>
      <c r="H7">
        <f>Движение!$AA$22</f>
        <v/>
      </c>
      <c r="I7">
        <f>IF($F7&gt;0,TEXT($B7,"dd.mm")&amp;"_"&amp;$D7,"")</f>
        <v/>
      </c>
    </row>
    <row r="8">
      <c r="A8" t="n">
        <v>7</v>
      </c>
      <c r="B8">
        <f>Движение!$A$22</f>
        <v/>
      </c>
      <c r="C8">
        <f>Движение!$C$22</f>
        <v/>
      </c>
      <c r="D8" t="inlineStr">
        <is>
          <t>Ми-П</t>
        </is>
      </c>
      <c r="E8">
        <f>Движение!$AB$22</f>
        <v/>
      </c>
      <c r="F8">
        <f>N(Движение!$AC$22)</f>
        <v/>
      </c>
      <c r="G8">
        <f>N(Движение!$AD$22)</f>
        <v/>
      </c>
      <c r="H8">
        <f>Движение!$AE$22</f>
        <v/>
      </c>
      <c r="I8">
        <f>IF($F8&gt;0,TEXT($B8,"dd.mm")&amp;"_"&amp;$D8,"")</f>
        <v/>
      </c>
    </row>
    <row r="9">
      <c r="A9" t="n">
        <v>8</v>
      </c>
      <c r="B9">
        <f>Движение!$A$23</f>
        <v/>
      </c>
      <c r="C9">
        <f>Движение!$C$23</f>
        <v/>
      </c>
      <c r="D9" t="inlineStr">
        <is>
          <t>АК-10</t>
        </is>
      </c>
      <c r="E9">
        <f>Движение!$D$23</f>
        <v/>
      </c>
      <c r="F9">
        <f>N(Движение!$E$23)</f>
        <v/>
      </c>
      <c r="G9">
        <f>N(Движение!$F$23)</f>
        <v/>
      </c>
      <c r="H9">
        <f>Движение!$G$23</f>
        <v/>
      </c>
      <c r="I9">
        <f>IF($F9&gt;0,TEXT($B9,"dd.mm")&amp;"_"&amp;$D9,"")</f>
        <v/>
      </c>
    </row>
    <row r="10">
      <c r="A10" t="n">
        <v>9</v>
      </c>
      <c r="B10">
        <f>Движение!$A$23</f>
        <v/>
      </c>
      <c r="C10">
        <f>Движение!$C$23</f>
        <v/>
      </c>
      <c r="D10" t="inlineStr">
        <is>
          <t>АК-15</t>
        </is>
      </c>
      <c r="E10">
        <f>Движение!$H$23</f>
        <v/>
      </c>
      <c r="F10">
        <f>N(Движение!$I$23)</f>
        <v/>
      </c>
      <c r="G10">
        <f>N(Движение!$J$23)</f>
        <v/>
      </c>
      <c r="H10">
        <f>Движение!$K$23</f>
        <v/>
      </c>
      <c r="I10">
        <f>IF($F10&gt;0,TEXT($B10,"dd.mm")&amp;"_"&amp;$D10,"")</f>
        <v/>
      </c>
    </row>
    <row r="11">
      <c r="A11" t="n">
        <v>10</v>
      </c>
      <c r="B11">
        <f>Движение!$A$23</f>
        <v/>
      </c>
      <c r="C11">
        <f>Движение!$C$23</f>
        <v/>
      </c>
      <c r="D11" t="inlineStr">
        <is>
          <t>Г 1800</t>
        </is>
      </c>
      <c r="E11">
        <f>Движение!$L$23</f>
        <v/>
      </c>
      <c r="F11">
        <f>N(Движение!$M$23)</f>
        <v/>
      </c>
      <c r="G11">
        <f>N(Движение!$N$23)</f>
        <v/>
      </c>
      <c r="H11">
        <f>Движение!$O$23</f>
        <v/>
      </c>
      <c r="I11">
        <f>IF($F11&gt;0,TEXT($B11,"dd.mm")&amp;"_"&amp;$D11,"")</f>
        <v/>
      </c>
    </row>
    <row r="12">
      <c r="A12" t="n">
        <v>11</v>
      </c>
      <c r="B12">
        <f>Движение!$A$23</f>
        <v/>
      </c>
      <c r="C12">
        <f>Движение!$C$23</f>
        <v/>
      </c>
      <c r="D12" t="inlineStr">
        <is>
          <t>Г 3500</t>
        </is>
      </c>
      <c r="E12">
        <f>Движение!$P$23</f>
        <v/>
      </c>
      <c r="F12">
        <f>N(Движение!$Q$23)</f>
        <v/>
      </c>
      <c r="G12">
        <f>N(Движение!$R$23)</f>
        <v/>
      </c>
      <c r="H12">
        <f>Движение!$S$23</f>
        <v/>
      </c>
      <c r="I12">
        <f>IF($F12&gt;0,TEXT($B12,"dd.mm")&amp;"_"&amp;$D12,"")</f>
        <v/>
      </c>
    </row>
    <row r="13">
      <c r="A13" t="n">
        <v>12</v>
      </c>
      <c r="B13">
        <f>Движение!$A$23</f>
        <v/>
      </c>
      <c r="C13">
        <f>Движение!$C$23</f>
        <v/>
      </c>
      <c r="D13" t="inlineStr">
        <is>
          <t>Г 800</t>
        </is>
      </c>
      <c r="E13">
        <f>Движение!$T$23</f>
        <v/>
      </c>
      <c r="F13">
        <f>N(Движение!$U$23)</f>
        <v/>
      </c>
      <c r="G13">
        <f>N(Движение!$V$23)</f>
        <v/>
      </c>
      <c r="H13">
        <f>Движение!$W$23</f>
        <v/>
      </c>
      <c r="I13">
        <f>IF($F13&gt;0,TEXT($B13,"dd.mm")&amp;"_"&amp;$D13,"")</f>
        <v/>
      </c>
    </row>
    <row r="14">
      <c r="A14" t="n">
        <v>13</v>
      </c>
      <c r="B14">
        <f>Движение!$A$23</f>
        <v/>
      </c>
      <c r="C14">
        <f>Движение!$C$23</f>
        <v/>
      </c>
      <c r="D14" t="inlineStr">
        <is>
          <t>Ми-К</t>
        </is>
      </c>
      <c r="E14">
        <f>Движение!$X$23</f>
        <v/>
      </c>
      <c r="F14">
        <f>N(Движение!$Y$23)</f>
        <v/>
      </c>
      <c r="G14">
        <f>N(Движение!$Z$23)</f>
        <v/>
      </c>
      <c r="H14">
        <f>Движение!$AA$23</f>
        <v/>
      </c>
      <c r="I14">
        <f>IF($F14&gt;0,TEXT($B14,"dd.mm")&amp;"_"&amp;$D14,"")</f>
        <v/>
      </c>
    </row>
    <row r="15">
      <c r="A15" t="n">
        <v>14</v>
      </c>
      <c r="B15">
        <f>Движение!$A$23</f>
        <v/>
      </c>
      <c r="C15">
        <f>Движение!$C$23</f>
        <v/>
      </c>
      <c r="D15" t="inlineStr">
        <is>
          <t>Ми-П</t>
        </is>
      </c>
      <c r="E15">
        <f>Движение!$AB$23</f>
        <v/>
      </c>
      <c r="F15">
        <f>N(Движение!$AC$23)</f>
        <v/>
      </c>
      <c r="G15">
        <f>N(Движение!$AD$23)</f>
        <v/>
      </c>
      <c r="H15">
        <f>Движение!$AE$23</f>
        <v/>
      </c>
      <c r="I15">
        <f>IF($F15&gt;0,TEXT($B15,"dd.mm")&amp;"_"&amp;$D15,"")</f>
        <v/>
      </c>
    </row>
    <row r="16">
      <c r="A16" t="n">
        <v>15</v>
      </c>
      <c r="B16">
        <f>Движение!$A$24</f>
        <v/>
      </c>
      <c r="C16">
        <f>Движение!$C$24</f>
        <v/>
      </c>
      <c r="D16" t="inlineStr">
        <is>
          <t>АК-10</t>
        </is>
      </c>
      <c r="E16">
        <f>Движение!$D$24</f>
        <v/>
      </c>
      <c r="F16">
        <f>N(Движение!$E$24)</f>
        <v/>
      </c>
      <c r="G16">
        <f>N(Движение!$F$24)</f>
        <v/>
      </c>
      <c r="H16">
        <f>Движение!$G$24</f>
        <v/>
      </c>
      <c r="I16">
        <f>IF($F16&gt;0,TEXT($B16,"dd.mm")&amp;"_"&amp;$D16,"")</f>
        <v/>
      </c>
    </row>
    <row r="17">
      <c r="A17" t="n">
        <v>16</v>
      </c>
      <c r="B17">
        <f>Движение!$A$24</f>
        <v/>
      </c>
      <c r="C17">
        <f>Движение!$C$24</f>
        <v/>
      </c>
      <c r="D17" t="inlineStr">
        <is>
          <t>АК-15</t>
        </is>
      </c>
      <c r="E17">
        <f>Движение!$H$24</f>
        <v/>
      </c>
      <c r="F17">
        <f>N(Движение!$I$24)</f>
        <v/>
      </c>
      <c r="G17">
        <f>N(Движение!$J$24)</f>
        <v/>
      </c>
      <c r="H17">
        <f>Движение!$K$24</f>
        <v/>
      </c>
      <c r="I17">
        <f>IF($F17&gt;0,TEXT($B17,"dd.mm")&amp;"_"&amp;$D17,"")</f>
        <v/>
      </c>
    </row>
    <row r="18">
      <c r="A18" t="n">
        <v>17</v>
      </c>
      <c r="B18">
        <f>Движение!$A$24</f>
        <v/>
      </c>
      <c r="C18">
        <f>Движение!$C$24</f>
        <v/>
      </c>
      <c r="D18" t="inlineStr">
        <is>
          <t>Г 1800</t>
        </is>
      </c>
      <c r="E18">
        <f>Движение!$L$24</f>
        <v/>
      </c>
      <c r="F18">
        <f>N(Движение!$M$24)</f>
        <v/>
      </c>
      <c r="G18">
        <f>N(Движение!$N$24)</f>
        <v/>
      </c>
      <c r="H18">
        <f>Движение!$O$24</f>
        <v/>
      </c>
      <c r="I18">
        <f>IF($F18&gt;0,TEXT($B18,"dd.mm")&amp;"_"&amp;$D18,"")</f>
        <v/>
      </c>
    </row>
    <row r="19">
      <c r="A19" t="n">
        <v>18</v>
      </c>
      <c r="B19">
        <f>Движение!$A$24</f>
        <v/>
      </c>
      <c r="C19">
        <f>Движение!$C$24</f>
        <v/>
      </c>
      <c r="D19" t="inlineStr">
        <is>
          <t>Г 3500</t>
        </is>
      </c>
      <c r="E19">
        <f>Движение!$P$24</f>
        <v/>
      </c>
      <c r="F19">
        <f>N(Движение!$Q$24)</f>
        <v/>
      </c>
      <c r="G19">
        <f>N(Движение!$R$24)</f>
        <v/>
      </c>
      <c r="H19">
        <f>Движение!$S$24</f>
        <v/>
      </c>
      <c r="I19">
        <f>IF($F19&gt;0,TEXT($B19,"dd.mm")&amp;"_"&amp;$D19,"")</f>
        <v/>
      </c>
    </row>
    <row r="20">
      <c r="A20" t="n">
        <v>19</v>
      </c>
      <c r="B20">
        <f>Движение!$A$24</f>
        <v/>
      </c>
      <c r="C20">
        <f>Движение!$C$24</f>
        <v/>
      </c>
      <c r="D20" t="inlineStr">
        <is>
          <t>Г 800</t>
        </is>
      </c>
      <c r="E20">
        <f>Движение!$T$24</f>
        <v/>
      </c>
      <c r="F20">
        <f>N(Движение!$U$24)</f>
        <v/>
      </c>
      <c r="G20">
        <f>N(Движение!$V$24)</f>
        <v/>
      </c>
      <c r="H20">
        <f>Движение!$W$24</f>
        <v/>
      </c>
      <c r="I20">
        <f>IF($F20&gt;0,TEXT($B20,"dd.mm")&amp;"_"&amp;$D20,"")</f>
        <v/>
      </c>
    </row>
    <row r="21">
      <c r="A21" t="n">
        <v>20</v>
      </c>
      <c r="B21">
        <f>Движение!$A$24</f>
        <v/>
      </c>
      <c r="C21">
        <f>Движение!$C$24</f>
        <v/>
      </c>
      <c r="D21" t="inlineStr">
        <is>
          <t>Ми-К</t>
        </is>
      </c>
      <c r="E21">
        <f>Движение!$X$24</f>
        <v/>
      </c>
      <c r="F21">
        <f>N(Движение!$Y$24)</f>
        <v/>
      </c>
      <c r="G21">
        <f>N(Движение!$Z$24)</f>
        <v/>
      </c>
      <c r="H21">
        <f>Движение!$AA$24</f>
        <v/>
      </c>
      <c r="I21">
        <f>IF($F21&gt;0,TEXT($B21,"dd.mm")&amp;"_"&amp;$D21,"")</f>
        <v/>
      </c>
    </row>
    <row r="22">
      <c r="A22" t="n">
        <v>21</v>
      </c>
      <c r="B22">
        <f>Движение!$A$24</f>
        <v/>
      </c>
      <c r="C22">
        <f>Движение!$C$24</f>
        <v/>
      </c>
      <c r="D22" t="inlineStr">
        <is>
          <t>Ми-П</t>
        </is>
      </c>
      <c r="E22">
        <f>Движение!$AB$24</f>
        <v/>
      </c>
      <c r="F22">
        <f>N(Движение!$AC$24)</f>
        <v/>
      </c>
      <c r="G22">
        <f>N(Движение!$AD$24)</f>
        <v/>
      </c>
      <c r="H22">
        <f>Движение!$AE$24</f>
        <v/>
      </c>
      <c r="I22">
        <f>IF($F22&gt;0,TEXT($B22,"dd.mm")&amp;"_"&amp;$D22,"")</f>
        <v/>
      </c>
    </row>
    <row r="23">
      <c r="A23" t="n">
        <v>22</v>
      </c>
      <c r="B23">
        <f>Движение!$A$25</f>
        <v/>
      </c>
      <c r="C23">
        <f>Движение!$C$25</f>
        <v/>
      </c>
      <c r="D23" t="inlineStr">
        <is>
          <t>АК-10</t>
        </is>
      </c>
      <c r="E23">
        <f>Движение!$D$25</f>
        <v/>
      </c>
      <c r="F23">
        <f>N(Движение!$E$25)</f>
        <v/>
      </c>
      <c r="G23">
        <f>N(Движение!$F$25)</f>
        <v/>
      </c>
      <c r="H23">
        <f>Движение!$G$25</f>
        <v/>
      </c>
      <c r="I23">
        <f>IF($F23&gt;0,TEXT($B23,"dd.mm")&amp;"_"&amp;$D23,"")</f>
        <v/>
      </c>
    </row>
    <row r="24">
      <c r="A24" t="n">
        <v>23</v>
      </c>
      <c r="B24">
        <f>Движение!$A$25</f>
        <v/>
      </c>
      <c r="C24">
        <f>Движение!$C$25</f>
        <v/>
      </c>
      <c r="D24" t="inlineStr">
        <is>
          <t>АК-15</t>
        </is>
      </c>
      <c r="E24">
        <f>Движение!$H$25</f>
        <v/>
      </c>
      <c r="F24">
        <f>N(Движение!$I$25)</f>
        <v/>
      </c>
      <c r="G24">
        <f>N(Движение!$J$25)</f>
        <v/>
      </c>
      <c r="H24">
        <f>Движение!$K$25</f>
        <v/>
      </c>
      <c r="I24">
        <f>IF($F24&gt;0,TEXT($B24,"dd.mm")&amp;"_"&amp;$D24,"")</f>
        <v/>
      </c>
    </row>
    <row r="25">
      <c r="A25" t="n">
        <v>24</v>
      </c>
      <c r="B25">
        <f>Движение!$A$25</f>
        <v/>
      </c>
      <c r="C25">
        <f>Движение!$C$25</f>
        <v/>
      </c>
      <c r="D25" t="inlineStr">
        <is>
          <t>Г 1800</t>
        </is>
      </c>
      <c r="E25">
        <f>Движение!$L$25</f>
        <v/>
      </c>
      <c r="F25">
        <f>N(Движение!$M$25)</f>
        <v/>
      </c>
      <c r="G25">
        <f>N(Движение!$N$25)</f>
        <v/>
      </c>
      <c r="H25">
        <f>Движение!$O$25</f>
        <v/>
      </c>
      <c r="I25">
        <f>IF($F25&gt;0,TEXT($B25,"dd.mm")&amp;"_"&amp;$D25,"")</f>
        <v/>
      </c>
    </row>
    <row r="26">
      <c r="A26" t="n">
        <v>25</v>
      </c>
      <c r="B26">
        <f>Движение!$A$25</f>
        <v/>
      </c>
      <c r="C26">
        <f>Движение!$C$25</f>
        <v/>
      </c>
      <c r="D26" t="inlineStr">
        <is>
          <t>Г 3500</t>
        </is>
      </c>
      <c r="E26">
        <f>Движение!$P$25</f>
        <v/>
      </c>
      <c r="F26">
        <f>N(Движение!$Q$25)</f>
        <v/>
      </c>
      <c r="G26">
        <f>N(Движение!$R$25)</f>
        <v/>
      </c>
      <c r="H26">
        <f>Движение!$S$25</f>
        <v/>
      </c>
      <c r="I26">
        <f>IF($F26&gt;0,TEXT($B26,"dd.mm")&amp;"_"&amp;$D26,"")</f>
        <v/>
      </c>
    </row>
    <row r="27">
      <c r="A27" t="n">
        <v>26</v>
      </c>
      <c r="B27">
        <f>Движение!$A$25</f>
        <v/>
      </c>
      <c r="C27">
        <f>Движение!$C$25</f>
        <v/>
      </c>
      <c r="D27" t="inlineStr">
        <is>
          <t>Г 800</t>
        </is>
      </c>
      <c r="E27">
        <f>Движение!$T$25</f>
        <v/>
      </c>
      <c r="F27">
        <f>N(Движение!$U$25)</f>
        <v/>
      </c>
      <c r="G27">
        <f>N(Движение!$V$25)</f>
        <v/>
      </c>
      <c r="H27">
        <f>Движение!$W$25</f>
        <v/>
      </c>
      <c r="I27">
        <f>IF($F27&gt;0,TEXT($B27,"dd.mm")&amp;"_"&amp;$D27,"")</f>
        <v/>
      </c>
    </row>
    <row r="28">
      <c r="A28" t="n">
        <v>27</v>
      </c>
      <c r="B28">
        <f>Движение!$A$25</f>
        <v/>
      </c>
      <c r="C28">
        <f>Движение!$C$25</f>
        <v/>
      </c>
      <c r="D28" t="inlineStr">
        <is>
          <t>Ми-К</t>
        </is>
      </c>
      <c r="E28">
        <f>Движение!$X$25</f>
        <v/>
      </c>
      <c r="F28">
        <f>N(Движение!$Y$25)</f>
        <v/>
      </c>
      <c r="G28">
        <f>N(Движение!$Z$25)</f>
        <v/>
      </c>
      <c r="H28">
        <f>Движение!$AA$25</f>
        <v/>
      </c>
      <c r="I28">
        <f>IF($F28&gt;0,TEXT($B28,"dd.mm")&amp;"_"&amp;$D28,"")</f>
        <v/>
      </c>
    </row>
    <row r="29">
      <c r="A29" t="n">
        <v>28</v>
      </c>
      <c r="B29">
        <f>Движение!$A$25</f>
        <v/>
      </c>
      <c r="C29">
        <f>Движение!$C$25</f>
        <v/>
      </c>
      <c r="D29" t="inlineStr">
        <is>
          <t>Ми-П</t>
        </is>
      </c>
      <c r="E29">
        <f>Движение!$AB$25</f>
        <v/>
      </c>
      <c r="F29">
        <f>N(Движение!$AC$25)</f>
        <v/>
      </c>
      <c r="G29">
        <f>N(Движение!$AD$25)</f>
        <v/>
      </c>
      <c r="H29">
        <f>Движение!$AE$25</f>
        <v/>
      </c>
      <c r="I29">
        <f>IF($F29&gt;0,TEXT($B29,"dd.mm")&amp;"_"&amp;$D29,"")</f>
        <v/>
      </c>
    </row>
    <row r="30">
      <c r="A30" t="n">
        <v>29</v>
      </c>
      <c r="B30">
        <f>Движение!$A$26</f>
        <v/>
      </c>
      <c r="C30">
        <f>Движение!$C$26</f>
        <v/>
      </c>
      <c r="D30" t="inlineStr">
        <is>
          <t>АК-10</t>
        </is>
      </c>
      <c r="E30">
        <f>Движение!$D$26</f>
        <v/>
      </c>
      <c r="F30">
        <f>N(Движение!$E$26)</f>
        <v/>
      </c>
      <c r="G30">
        <f>N(Движение!$F$26)</f>
        <v/>
      </c>
      <c r="H30">
        <f>Движение!$G$26</f>
        <v/>
      </c>
      <c r="I30">
        <f>IF($F30&gt;0,TEXT($B30,"dd.mm")&amp;"_"&amp;$D30,"")</f>
        <v/>
      </c>
    </row>
    <row r="31">
      <c r="A31" t="n">
        <v>30</v>
      </c>
      <c r="B31">
        <f>Движение!$A$26</f>
        <v/>
      </c>
      <c r="C31">
        <f>Движение!$C$26</f>
        <v/>
      </c>
      <c r="D31" t="inlineStr">
        <is>
          <t>АК-15</t>
        </is>
      </c>
      <c r="E31">
        <f>Движение!$H$26</f>
        <v/>
      </c>
      <c r="F31">
        <f>N(Движение!$I$26)</f>
        <v/>
      </c>
      <c r="G31">
        <f>N(Движение!$J$26)</f>
        <v/>
      </c>
      <c r="H31">
        <f>Движение!$K$26</f>
        <v/>
      </c>
      <c r="I31">
        <f>IF($F31&gt;0,TEXT($B31,"dd.mm")&amp;"_"&amp;$D31,"")</f>
        <v/>
      </c>
    </row>
    <row r="32">
      <c r="A32" t="n">
        <v>31</v>
      </c>
      <c r="B32">
        <f>Движение!$A$26</f>
        <v/>
      </c>
      <c r="C32">
        <f>Движение!$C$26</f>
        <v/>
      </c>
      <c r="D32" t="inlineStr">
        <is>
          <t>Г 1800</t>
        </is>
      </c>
      <c r="E32">
        <f>Движение!$L$26</f>
        <v/>
      </c>
      <c r="F32">
        <f>N(Движение!$M$26)</f>
        <v/>
      </c>
      <c r="G32">
        <f>N(Движение!$N$26)</f>
        <v/>
      </c>
      <c r="H32">
        <f>Движение!$O$26</f>
        <v/>
      </c>
      <c r="I32">
        <f>IF($F32&gt;0,TEXT($B32,"dd.mm")&amp;"_"&amp;$D32,"")</f>
        <v/>
      </c>
    </row>
    <row r="33">
      <c r="A33" t="n">
        <v>32</v>
      </c>
      <c r="B33">
        <f>Движение!$A$26</f>
        <v/>
      </c>
      <c r="C33">
        <f>Движение!$C$26</f>
        <v/>
      </c>
      <c r="D33" t="inlineStr">
        <is>
          <t>Г 3500</t>
        </is>
      </c>
      <c r="E33">
        <f>Движение!$P$26</f>
        <v/>
      </c>
      <c r="F33">
        <f>N(Движение!$Q$26)</f>
        <v/>
      </c>
      <c r="G33">
        <f>N(Движение!$R$26)</f>
        <v/>
      </c>
      <c r="H33">
        <f>Движение!$S$26</f>
        <v/>
      </c>
      <c r="I33">
        <f>IF($F33&gt;0,TEXT($B33,"dd.mm")&amp;"_"&amp;$D33,"")</f>
        <v/>
      </c>
    </row>
    <row r="34">
      <c r="A34" t="n">
        <v>33</v>
      </c>
      <c r="B34">
        <f>Движение!$A$26</f>
        <v/>
      </c>
      <c r="C34">
        <f>Движение!$C$26</f>
        <v/>
      </c>
      <c r="D34" t="inlineStr">
        <is>
          <t>Г 800</t>
        </is>
      </c>
      <c r="E34">
        <f>Движение!$T$26</f>
        <v/>
      </c>
      <c r="F34">
        <f>N(Движение!$U$26)</f>
        <v/>
      </c>
      <c r="G34">
        <f>N(Движение!$V$26)</f>
        <v/>
      </c>
      <c r="H34">
        <f>Движение!$W$26</f>
        <v/>
      </c>
      <c r="I34">
        <f>IF($F34&gt;0,TEXT($B34,"dd.mm")&amp;"_"&amp;$D34,"")</f>
        <v/>
      </c>
    </row>
    <row r="35">
      <c r="A35" t="n">
        <v>34</v>
      </c>
      <c r="B35">
        <f>Движение!$A$26</f>
        <v/>
      </c>
      <c r="C35">
        <f>Движение!$C$26</f>
        <v/>
      </c>
      <c r="D35" t="inlineStr">
        <is>
          <t>Ми-К</t>
        </is>
      </c>
      <c r="E35">
        <f>Движение!$X$26</f>
        <v/>
      </c>
      <c r="F35">
        <f>N(Движение!$Y$26)</f>
        <v/>
      </c>
      <c r="G35">
        <f>N(Движение!$Z$26)</f>
        <v/>
      </c>
      <c r="H35">
        <f>Движение!$AA$26</f>
        <v/>
      </c>
      <c r="I35">
        <f>IF($F35&gt;0,TEXT($B35,"dd.mm")&amp;"_"&amp;$D35,"")</f>
        <v/>
      </c>
    </row>
    <row r="36">
      <c r="A36" t="n">
        <v>35</v>
      </c>
      <c r="B36">
        <f>Движение!$A$26</f>
        <v/>
      </c>
      <c r="C36">
        <f>Движение!$C$26</f>
        <v/>
      </c>
      <c r="D36" t="inlineStr">
        <is>
          <t>Ми-П</t>
        </is>
      </c>
      <c r="E36">
        <f>Движение!$AB$26</f>
        <v/>
      </c>
      <c r="F36">
        <f>N(Движение!$AC$26)</f>
        <v/>
      </c>
      <c r="G36">
        <f>N(Движение!$AD$26)</f>
        <v/>
      </c>
      <c r="H36">
        <f>Движение!$AE$26</f>
        <v/>
      </c>
      <c r="I36">
        <f>IF($F36&gt;0,TEXT($B36,"dd.mm")&amp;"_"&amp;$D36,"")</f>
        <v/>
      </c>
    </row>
    <row r="37">
      <c r="A37" t="n">
        <v>36</v>
      </c>
      <c r="B37">
        <f>Движение!$A$27</f>
        <v/>
      </c>
      <c r="C37">
        <f>Движение!$C$27</f>
        <v/>
      </c>
      <c r="D37" t="inlineStr">
        <is>
          <t>АК-10</t>
        </is>
      </c>
      <c r="E37">
        <f>Движение!$D$27</f>
        <v/>
      </c>
      <c r="F37">
        <f>N(Движение!$E$27)</f>
        <v/>
      </c>
      <c r="G37">
        <f>N(Движение!$F$27)</f>
        <v/>
      </c>
      <c r="H37">
        <f>Движение!$G$27</f>
        <v/>
      </c>
      <c r="I37">
        <f>IF($F37&gt;0,TEXT($B37,"dd.mm")&amp;"_"&amp;$D37,"")</f>
        <v/>
      </c>
    </row>
    <row r="38">
      <c r="A38" t="n">
        <v>37</v>
      </c>
      <c r="B38">
        <f>Движение!$A$27</f>
        <v/>
      </c>
      <c r="C38">
        <f>Движение!$C$27</f>
        <v/>
      </c>
      <c r="D38" t="inlineStr">
        <is>
          <t>АК-15</t>
        </is>
      </c>
      <c r="E38">
        <f>Движение!$H$27</f>
        <v/>
      </c>
      <c r="F38">
        <f>N(Движение!$I$27)</f>
        <v/>
      </c>
      <c r="G38">
        <f>N(Движение!$J$27)</f>
        <v/>
      </c>
      <c r="H38">
        <f>Движение!$K$27</f>
        <v/>
      </c>
      <c r="I38">
        <f>IF($F38&gt;0,TEXT($B38,"dd.mm")&amp;"_"&amp;$D38,"")</f>
        <v/>
      </c>
    </row>
    <row r="39">
      <c r="A39" t="n">
        <v>38</v>
      </c>
      <c r="B39">
        <f>Движение!$A$27</f>
        <v/>
      </c>
      <c r="C39">
        <f>Движение!$C$27</f>
        <v/>
      </c>
      <c r="D39" t="inlineStr">
        <is>
          <t>Г 1800</t>
        </is>
      </c>
      <c r="E39">
        <f>Движение!$L$27</f>
        <v/>
      </c>
      <c r="F39">
        <f>N(Движение!$M$27)</f>
        <v/>
      </c>
      <c r="G39">
        <f>N(Движение!$N$27)</f>
        <v/>
      </c>
      <c r="H39">
        <f>Движение!$O$27</f>
        <v/>
      </c>
      <c r="I39">
        <f>IF($F39&gt;0,TEXT($B39,"dd.mm")&amp;"_"&amp;$D39,"")</f>
        <v/>
      </c>
    </row>
    <row r="40">
      <c r="A40" t="n">
        <v>39</v>
      </c>
      <c r="B40">
        <f>Движение!$A$27</f>
        <v/>
      </c>
      <c r="C40">
        <f>Движение!$C$27</f>
        <v/>
      </c>
      <c r="D40" t="inlineStr">
        <is>
          <t>Г 3500</t>
        </is>
      </c>
      <c r="E40">
        <f>Движение!$P$27</f>
        <v/>
      </c>
      <c r="F40">
        <f>N(Движение!$Q$27)</f>
        <v/>
      </c>
      <c r="G40">
        <f>N(Движение!$R$27)</f>
        <v/>
      </c>
      <c r="H40">
        <f>Движение!$S$27</f>
        <v/>
      </c>
      <c r="I40">
        <f>IF($F40&gt;0,TEXT($B40,"dd.mm")&amp;"_"&amp;$D40,"")</f>
        <v/>
      </c>
    </row>
    <row r="41">
      <c r="A41" t="n">
        <v>40</v>
      </c>
      <c r="B41">
        <f>Движение!$A$27</f>
        <v/>
      </c>
      <c r="C41">
        <f>Движение!$C$27</f>
        <v/>
      </c>
      <c r="D41" t="inlineStr">
        <is>
          <t>Г 800</t>
        </is>
      </c>
      <c r="E41">
        <f>Движение!$T$27</f>
        <v/>
      </c>
      <c r="F41">
        <f>N(Движение!$U$27)</f>
        <v/>
      </c>
      <c r="G41">
        <f>N(Движение!$V$27)</f>
        <v/>
      </c>
      <c r="H41">
        <f>Движение!$W$27</f>
        <v/>
      </c>
      <c r="I41">
        <f>IF($F41&gt;0,TEXT($B41,"dd.mm")&amp;"_"&amp;$D41,"")</f>
        <v/>
      </c>
    </row>
    <row r="42">
      <c r="A42" t="n">
        <v>41</v>
      </c>
      <c r="B42">
        <f>Движение!$A$27</f>
        <v/>
      </c>
      <c r="C42">
        <f>Движение!$C$27</f>
        <v/>
      </c>
      <c r="D42" t="inlineStr">
        <is>
          <t>Ми-К</t>
        </is>
      </c>
      <c r="E42">
        <f>Движение!$X$27</f>
        <v/>
      </c>
      <c r="F42">
        <f>N(Движение!$Y$27)</f>
        <v/>
      </c>
      <c r="G42">
        <f>N(Движение!$Z$27)</f>
        <v/>
      </c>
      <c r="H42">
        <f>Движение!$AA$27</f>
        <v/>
      </c>
      <c r="I42">
        <f>IF($F42&gt;0,TEXT($B42,"dd.mm")&amp;"_"&amp;$D42,"")</f>
        <v/>
      </c>
    </row>
    <row r="43">
      <c r="A43" t="n">
        <v>42</v>
      </c>
      <c r="B43">
        <f>Движение!$A$27</f>
        <v/>
      </c>
      <c r="C43">
        <f>Движение!$C$27</f>
        <v/>
      </c>
      <c r="D43" t="inlineStr">
        <is>
          <t>Ми-П</t>
        </is>
      </c>
      <c r="E43">
        <f>Движение!$AB$27</f>
        <v/>
      </c>
      <c r="F43">
        <f>N(Движение!$AC$27)</f>
        <v/>
      </c>
      <c r="G43">
        <f>N(Движение!$AD$27)</f>
        <v/>
      </c>
      <c r="H43">
        <f>Движение!$AE$27</f>
        <v/>
      </c>
      <c r="I43">
        <f>IF($F43&gt;0,TEXT($B43,"dd.mm")&amp;"_"&amp;$D43,"")</f>
        <v/>
      </c>
    </row>
    <row r="44">
      <c r="A44" t="n">
        <v>43</v>
      </c>
      <c r="B44">
        <f>Движение!$A$28</f>
        <v/>
      </c>
      <c r="C44">
        <f>Движение!$C$28</f>
        <v/>
      </c>
      <c r="D44" t="inlineStr">
        <is>
          <t>АК-10</t>
        </is>
      </c>
      <c r="E44">
        <f>Движение!$D$28</f>
        <v/>
      </c>
      <c r="F44">
        <f>N(Движение!$E$28)</f>
        <v/>
      </c>
      <c r="G44">
        <f>N(Движение!$F$28)</f>
        <v/>
      </c>
      <c r="H44">
        <f>Движение!$G$28</f>
        <v/>
      </c>
      <c r="I44">
        <f>IF($F44&gt;0,TEXT($B44,"dd.mm")&amp;"_"&amp;$D44,"")</f>
        <v/>
      </c>
    </row>
    <row r="45">
      <c r="A45" t="n">
        <v>44</v>
      </c>
      <c r="B45">
        <f>Движение!$A$28</f>
        <v/>
      </c>
      <c r="C45">
        <f>Движение!$C$28</f>
        <v/>
      </c>
      <c r="D45" t="inlineStr">
        <is>
          <t>АК-15</t>
        </is>
      </c>
      <c r="E45">
        <f>Движение!$H$28</f>
        <v/>
      </c>
      <c r="F45">
        <f>N(Движение!$I$28)</f>
        <v/>
      </c>
      <c r="G45">
        <f>N(Движение!$J$28)</f>
        <v/>
      </c>
      <c r="H45">
        <f>Движение!$K$28</f>
        <v/>
      </c>
      <c r="I45">
        <f>IF($F45&gt;0,TEXT($B45,"dd.mm")&amp;"_"&amp;$D45,"")</f>
        <v/>
      </c>
    </row>
    <row r="46">
      <c r="A46" t="n">
        <v>45</v>
      </c>
      <c r="B46">
        <f>Движение!$A$28</f>
        <v/>
      </c>
      <c r="C46">
        <f>Движение!$C$28</f>
        <v/>
      </c>
      <c r="D46" t="inlineStr">
        <is>
          <t>Г 1800</t>
        </is>
      </c>
      <c r="E46">
        <f>Движение!$L$28</f>
        <v/>
      </c>
      <c r="F46">
        <f>N(Движение!$M$28)</f>
        <v/>
      </c>
      <c r="G46">
        <f>N(Движение!$N$28)</f>
        <v/>
      </c>
      <c r="H46">
        <f>Движение!$O$28</f>
        <v/>
      </c>
      <c r="I46">
        <f>IF($F46&gt;0,TEXT($B46,"dd.mm")&amp;"_"&amp;$D46,"")</f>
        <v/>
      </c>
    </row>
    <row r="47">
      <c r="A47" t="n">
        <v>46</v>
      </c>
      <c r="B47">
        <f>Движение!$A$28</f>
        <v/>
      </c>
      <c r="C47">
        <f>Движение!$C$28</f>
        <v/>
      </c>
      <c r="D47" t="inlineStr">
        <is>
          <t>Г 3500</t>
        </is>
      </c>
      <c r="E47">
        <f>Движение!$P$28</f>
        <v/>
      </c>
      <c r="F47">
        <f>N(Движение!$Q$28)</f>
        <v/>
      </c>
      <c r="G47">
        <f>N(Движение!$R$28)</f>
        <v/>
      </c>
      <c r="H47">
        <f>Движение!$S$28</f>
        <v/>
      </c>
      <c r="I47">
        <f>IF($F47&gt;0,TEXT($B47,"dd.mm")&amp;"_"&amp;$D47,"")</f>
        <v/>
      </c>
    </row>
    <row r="48">
      <c r="A48" t="n">
        <v>47</v>
      </c>
      <c r="B48">
        <f>Движение!$A$28</f>
        <v/>
      </c>
      <c r="C48">
        <f>Движение!$C$28</f>
        <v/>
      </c>
      <c r="D48" t="inlineStr">
        <is>
          <t>Г 800</t>
        </is>
      </c>
      <c r="E48">
        <f>Движение!$T$28</f>
        <v/>
      </c>
      <c r="F48">
        <f>N(Движение!$U$28)</f>
        <v/>
      </c>
      <c r="G48">
        <f>N(Движение!$V$28)</f>
        <v/>
      </c>
      <c r="H48">
        <f>Движение!$W$28</f>
        <v/>
      </c>
      <c r="I48">
        <f>IF($F48&gt;0,TEXT($B48,"dd.mm")&amp;"_"&amp;$D48,"")</f>
        <v/>
      </c>
    </row>
    <row r="49">
      <c r="A49" t="n">
        <v>48</v>
      </c>
      <c r="B49">
        <f>Движение!$A$28</f>
        <v/>
      </c>
      <c r="C49">
        <f>Движение!$C$28</f>
        <v/>
      </c>
      <c r="D49" t="inlineStr">
        <is>
          <t>Ми-К</t>
        </is>
      </c>
      <c r="E49">
        <f>Движение!$X$28</f>
        <v/>
      </c>
      <c r="F49">
        <f>N(Движение!$Y$28)</f>
        <v/>
      </c>
      <c r="G49">
        <f>N(Движение!$Z$28)</f>
        <v/>
      </c>
      <c r="H49">
        <f>Движение!$AA$28</f>
        <v/>
      </c>
      <c r="I49">
        <f>IF($F49&gt;0,TEXT($B49,"dd.mm")&amp;"_"&amp;$D49,"")</f>
        <v/>
      </c>
    </row>
    <row r="50">
      <c r="A50" t="n">
        <v>49</v>
      </c>
      <c r="B50">
        <f>Движение!$A$28</f>
        <v/>
      </c>
      <c r="C50">
        <f>Движение!$C$28</f>
        <v/>
      </c>
      <c r="D50" t="inlineStr">
        <is>
          <t>Ми-П</t>
        </is>
      </c>
      <c r="E50">
        <f>Движение!$AB$28</f>
        <v/>
      </c>
      <c r="F50">
        <f>N(Движение!$AC$28)</f>
        <v/>
      </c>
      <c r="G50">
        <f>N(Движение!$AD$28)</f>
        <v/>
      </c>
      <c r="H50">
        <f>Движение!$AE$28</f>
        <v/>
      </c>
      <c r="I50">
        <f>IF($F50&gt;0,TEXT($B50,"dd.mm")&amp;"_"&amp;$D50,"")</f>
        <v/>
      </c>
    </row>
    <row r="51">
      <c r="A51" t="n">
        <v>50</v>
      </c>
      <c r="B51">
        <f>Движение!$A$29</f>
        <v/>
      </c>
      <c r="C51">
        <f>Движение!$C$29</f>
        <v/>
      </c>
      <c r="D51" t="inlineStr">
        <is>
          <t>АК-10</t>
        </is>
      </c>
      <c r="E51">
        <f>Движение!$D$29</f>
        <v/>
      </c>
      <c r="F51">
        <f>N(Движение!$E$29)</f>
        <v/>
      </c>
      <c r="G51">
        <f>N(Движение!$F$29)</f>
        <v/>
      </c>
      <c r="H51">
        <f>Движение!$G$29</f>
        <v/>
      </c>
      <c r="I51">
        <f>IF($F51&gt;0,TEXT($B51,"dd.mm")&amp;"_"&amp;$D51,"")</f>
        <v/>
      </c>
    </row>
    <row r="52">
      <c r="A52" t="n">
        <v>51</v>
      </c>
      <c r="B52">
        <f>Движение!$A$29</f>
        <v/>
      </c>
      <c r="C52">
        <f>Движение!$C$29</f>
        <v/>
      </c>
      <c r="D52" t="inlineStr">
        <is>
          <t>АК-15</t>
        </is>
      </c>
      <c r="E52">
        <f>Движение!$H$29</f>
        <v/>
      </c>
      <c r="F52">
        <f>N(Движение!$I$29)</f>
        <v/>
      </c>
      <c r="G52">
        <f>N(Движение!$J$29)</f>
        <v/>
      </c>
      <c r="H52">
        <f>Движение!$K$29</f>
        <v/>
      </c>
      <c r="I52">
        <f>IF($F52&gt;0,TEXT($B52,"dd.mm")&amp;"_"&amp;$D52,"")</f>
        <v/>
      </c>
    </row>
    <row r="53">
      <c r="A53" t="n">
        <v>52</v>
      </c>
      <c r="B53">
        <f>Движение!$A$29</f>
        <v/>
      </c>
      <c r="C53">
        <f>Движение!$C$29</f>
        <v/>
      </c>
      <c r="D53" t="inlineStr">
        <is>
          <t>Г 1800</t>
        </is>
      </c>
      <c r="E53">
        <f>Движение!$L$29</f>
        <v/>
      </c>
      <c r="F53">
        <f>N(Движение!$M$29)</f>
        <v/>
      </c>
      <c r="G53">
        <f>N(Движение!$N$29)</f>
        <v/>
      </c>
      <c r="H53">
        <f>Движение!$O$29</f>
        <v/>
      </c>
      <c r="I53">
        <f>IF($F53&gt;0,TEXT($B53,"dd.mm")&amp;"_"&amp;$D53,"")</f>
        <v/>
      </c>
    </row>
    <row r="54">
      <c r="A54" t="n">
        <v>53</v>
      </c>
      <c r="B54">
        <f>Движение!$A$29</f>
        <v/>
      </c>
      <c r="C54">
        <f>Движение!$C$29</f>
        <v/>
      </c>
      <c r="D54" t="inlineStr">
        <is>
          <t>Г 3500</t>
        </is>
      </c>
      <c r="E54">
        <f>Движение!$P$29</f>
        <v/>
      </c>
      <c r="F54">
        <f>N(Движение!$Q$29)</f>
        <v/>
      </c>
      <c r="G54">
        <f>N(Движение!$R$29)</f>
        <v/>
      </c>
      <c r="H54">
        <f>Движение!$S$29</f>
        <v/>
      </c>
      <c r="I54">
        <f>IF($F54&gt;0,TEXT($B54,"dd.mm")&amp;"_"&amp;$D54,"")</f>
        <v/>
      </c>
    </row>
    <row r="55">
      <c r="A55" t="n">
        <v>54</v>
      </c>
      <c r="B55">
        <f>Движение!$A$29</f>
        <v/>
      </c>
      <c r="C55">
        <f>Движение!$C$29</f>
        <v/>
      </c>
      <c r="D55" t="inlineStr">
        <is>
          <t>Г 800</t>
        </is>
      </c>
      <c r="E55">
        <f>Движение!$T$29</f>
        <v/>
      </c>
      <c r="F55">
        <f>N(Движение!$U$29)</f>
        <v/>
      </c>
      <c r="G55">
        <f>N(Движение!$V$29)</f>
        <v/>
      </c>
      <c r="H55">
        <f>Движение!$W$29</f>
        <v/>
      </c>
      <c r="I55">
        <f>IF($F55&gt;0,TEXT($B55,"dd.mm")&amp;"_"&amp;$D55,"")</f>
        <v/>
      </c>
    </row>
    <row r="56">
      <c r="A56" t="n">
        <v>55</v>
      </c>
      <c r="B56">
        <f>Движение!$A$29</f>
        <v/>
      </c>
      <c r="C56">
        <f>Движение!$C$29</f>
        <v/>
      </c>
      <c r="D56" t="inlineStr">
        <is>
          <t>Ми-К</t>
        </is>
      </c>
      <c r="E56">
        <f>Движение!$X$29</f>
        <v/>
      </c>
      <c r="F56">
        <f>N(Движение!$Y$29)</f>
        <v/>
      </c>
      <c r="G56">
        <f>N(Движение!$Z$29)</f>
        <v/>
      </c>
      <c r="H56">
        <f>Движение!$AA$29</f>
        <v/>
      </c>
      <c r="I56">
        <f>IF($F56&gt;0,TEXT($B56,"dd.mm")&amp;"_"&amp;$D56,"")</f>
        <v/>
      </c>
    </row>
    <row r="57">
      <c r="A57" t="n">
        <v>56</v>
      </c>
      <c r="B57">
        <f>Движение!$A$29</f>
        <v/>
      </c>
      <c r="C57">
        <f>Движение!$C$29</f>
        <v/>
      </c>
      <c r="D57" t="inlineStr">
        <is>
          <t>Ми-П</t>
        </is>
      </c>
      <c r="E57">
        <f>Движение!$AB$29</f>
        <v/>
      </c>
      <c r="F57">
        <f>N(Движение!$AC$29)</f>
        <v/>
      </c>
      <c r="G57">
        <f>N(Движение!$AD$29)</f>
        <v/>
      </c>
      <c r="H57">
        <f>Движение!$AE$29</f>
        <v/>
      </c>
      <c r="I57">
        <f>IF($F57&gt;0,TEXT($B57,"dd.mm")&amp;"_"&amp;$D57,"")</f>
        <v/>
      </c>
    </row>
    <row r="58">
      <c r="A58" t="n">
        <v>57</v>
      </c>
      <c r="B58">
        <f>Движение!$A$30</f>
        <v/>
      </c>
      <c r="C58">
        <f>Движение!$C$30</f>
        <v/>
      </c>
      <c r="D58" t="inlineStr">
        <is>
          <t>АК-10</t>
        </is>
      </c>
      <c r="E58">
        <f>Движение!$D$30</f>
        <v/>
      </c>
      <c r="F58">
        <f>N(Движение!$E$30)</f>
        <v/>
      </c>
      <c r="G58">
        <f>N(Движение!$F$30)</f>
        <v/>
      </c>
      <c r="H58">
        <f>Движение!$G$30</f>
        <v/>
      </c>
      <c r="I58">
        <f>IF($F58&gt;0,TEXT($B58,"dd.mm")&amp;"_"&amp;$D58,"")</f>
        <v/>
      </c>
    </row>
    <row r="59">
      <c r="A59" t="n">
        <v>58</v>
      </c>
      <c r="B59">
        <f>Движение!$A$30</f>
        <v/>
      </c>
      <c r="C59">
        <f>Движение!$C$30</f>
        <v/>
      </c>
      <c r="D59" t="inlineStr">
        <is>
          <t>АК-15</t>
        </is>
      </c>
      <c r="E59">
        <f>Движение!$H$30</f>
        <v/>
      </c>
      <c r="F59">
        <f>N(Движение!$I$30)</f>
        <v/>
      </c>
      <c r="G59">
        <f>N(Движение!$J$30)</f>
        <v/>
      </c>
      <c r="H59">
        <f>Движение!$K$30</f>
        <v/>
      </c>
      <c r="I59">
        <f>IF($F59&gt;0,TEXT($B59,"dd.mm")&amp;"_"&amp;$D59,"")</f>
        <v/>
      </c>
    </row>
    <row r="60">
      <c r="A60" t="n">
        <v>59</v>
      </c>
      <c r="B60">
        <f>Движение!$A$30</f>
        <v/>
      </c>
      <c r="C60">
        <f>Движение!$C$30</f>
        <v/>
      </c>
      <c r="D60" t="inlineStr">
        <is>
          <t>Г 1800</t>
        </is>
      </c>
      <c r="E60">
        <f>Движение!$L$30</f>
        <v/>
      </c>
      <c r="F60">
        <f>N(Движение!$M$30)</f>
        <v/>
      </c>
      <c r="G60">
        <f>N(Движение!$N$30)</f>
        <v/>
      </c>
      <c r="H60">
        <f>Движение!$O$30</f>
        <v/>
      </c>
      <c r="I60">
        <f>IF($F60&gt;0,TEXT($B60,"dd.mm")&amp;"_"&amp;$D60,"")</f>
        <v/>
      </c>
    </row>
    <row r="61">
      <c r="A61" t="n">
        <v>60</v>
      </c>
      <c r="B61">
        <f>Движение!$A$30</f>
        <v/>
      </c>
      <c r="C61">
        <f>Движение!$C$30</f>
        <v/>
      </c>
      <c r="D61" t="inlineStr">
        <is>
          <t>Г 3500</t>
        </is>
      </c>
      <c r="E61">
        <f>Движение!$P$30</f>
        <v/>
      </c>
      <c r="F61">
        <f>N(Движение!$Q$30)</f>
        <v/>
      </c>
      <c r="G61">
        <f>N(Движение!$R$30)</f>
        <v/>
      </c>
      <c r="H61">
        <f>Движение!$S$30</f>
        <v/>
      </c>
      <c r="I61">
        <f>IF($F61&gt;0,TEXT($B61,"dd.mm")&amp;"_"&amp;$D61,"")</f>
        <v/>
      </c>
    </row>
    <row r="62">
      <c r="A62" t="n">
        <v>61</v>
      </c>
      <c r="B62">
        <f>Движение!$A$30</f>
        <v/>
      </c>
      <c r="C62">
        <f>Движение!$C$30</f>
        <v/>
      </c>
      <c r="D62" t="inlineStr">
        <is>
          <t>Г 800</t>
        </is>
      </c>
      <c r="E62">
        <f>Движение!$T$30</f>
        <v/>
      </c>
      <c r="F62">
        <f>N(Движение!$U$30)</f>
        <v/>
      </c>
      <c r="G62">
        <f>N(Движение!$V$30)</f>
        <v/>
      </c>
      <c r="H62">
        <f>Движение!$W$30</f>
        <v/>
      </c>
      <c r="I62">
        <f>IF($F62&gt;0,TEXT($B62,"dd.mm")&amp;"_"&amp;$D62,"")</f>
        <v/>
      </c>
    </row>
    <row r="63">
      <c r="A63" t="n">
        <v>62</v>
      </c>
      <c r="B63">
        <f>Движение!$A$30</f>
        <v/>
      </c>
      <c r="C63">
        <f>Движение!$C$30</f>
        <v/>
      </c>
      <c r="D63" t="inlineStr">
        <is>
          <t>Ми-К</t>
        </is>
      </c>
      <c r="E63">
        <f>Движение!$X$30</f>
        <v/>
      </c>
      <c r="F63">
        <f>N(Движение!$Y$30)</f>
        <v/>
      </c>
      <c r="G63">
        <f>N(Движение!$Z$30)</f>
        <v/>
      </c>
      <c r="H63">
        <f>Движение!$AA$30</f>
        <v/>
      </c>
      <c r="I63">
        <f>IF($F63&gt;0,TEXT($B63,"dd.mm")&amp;"_"&amp;$D63,"")</f>
        <v/>
      </c>
    </row>
    <row r="64">
      <c r="A64" t="n">
        <v>63</v>
      </c>
      <c r="B64">
        <f>Движение!$A$30</f>
        <v/>
      </c>
      <c r="C64">
        <f>Движение!$C$30</f>
        <v/>
      </c>
      <c r="D64" t="inlineStr">
        <is>
          <t>Ми-П</t>
        </is>
      </c>
      <c r="E64">
        <f>Движение!$AB$30</f>
        <v/>
      </c>
      <c r="F64">
        <f>N(Движение!$AC$30)</f>
        <v/>
      </c>
      <c r="G64">
        <f>N(Движение!$AD$30)</f>
        <v/>
      </c>
      <c r="H64">
        <f>Движение!$AE$30</f>
        <v/>
      </c>
      <c r="I64">
        <f>IF($F64&gt;0,TEXT($B64,"dd.mm")&amp;"_"&amp;$D64,"")</f>
        <v/>
      </c>
    </row>
    <row r="65">
      <c r="A65" t="n">
        <v>64</v>
      </c>
      <c r="B65">
        <f>Движение!$A$31</f>
        <v/>
      </c>
      <c r="C65">
        <f>Движение!$C$31</f>
        <v/>
      </c>
      <c r="D65" t="inlineStr">
        <is>
          <t>АК-10</t>
        </is>
      </c>
      <c r="E65">
        <f>Движение!$D$31</f>
        <v/>
      </c>
      <c r="F65">
        <f>N(Движение!$E$31)</f>
        <v/>
      </c>
      <c r="G65">
        <f>N(Движение!$F$31)</f>
        <v/>
      </c>
      <c r="H65">
        <f>Движение!$G$31</f>
        <v/>
      </c>
      <c r="I65">
        <f>IF($F65&gt;0,TEXT($B65,"dd.mm")&amp;"_"&amp;$D65,"")</f>
        <v/>
      </c>
    </row>
    <row r="66">
      <c r="A66" t="n">
        <v>65</v>
      </c>
      <c r="B66">
        <f>Движение!$A$31</f>
        <v/>
      </c>
      <c r="C66">
        <f>Движение!$C$31</f>
        <v/>
      </c>
      <c r="D66" t="inlineStr">
        <is>
          <t>АК-15</t>
        </is>
      </c>
      <c r="E66">
        <f>Движение!$H$31</f>
        <v/>
      </c>
      <c r="F66">
        <f>N(Движение!$I$31)</f>
        <v/>
      </c>
      <c r="G66">
        <f>N(Движение!$J$31)</f>
        <v/>
      </c>
      <c r="H66">
        <f>Движение!$K$31</f>
        <v/>
      </c>
      <c r="I66">
        <f>IF($F66&gt;0,TEXT($B66,"dd.mm")&amp;"_"&amp;$D66,"")</f>
        <v/>
      </c>
    </row>
    <row r="67">
      <c r="A67" t="n">
        <v>66</v>
      </c>
      <c r="B67">
        <f>Движение!$A$31</f>
        <v/>
      </c>
      <c r="C67">
        <f>Движение!$C$31</f>
        <v/>
      </c>
      <c r="D67" t="inlineStr">
        <is>
          <t>Г 1800</t>
        </is>
      </c>
      <c r="E67">
        <f>Движение!$L$31</f>
        <v/>
      </c>
      <c r="F67">
        <f>N(Движение!$M$31)</f>
        <v/>
      </c>
      <c r="G67">
        <f>N(Движение!$N$31)</f>
        <v/>
      </c>
      <c r="H67">
        <f>Движение!$O$31</f>
        <v/>
      </c>
      <c r="I67">
        <f>IF($F67&gt;0,TEXT($B67,"dd.mm")&amp;"_"&amp;$D67,"")</f>
        <v/>
      </c>
    </row>
    <row r="68">
      <c r="A68" t="n">
        <v>67</v>
      </c>
      <c r="B68">
        <f>Движение!$A$31</f>
        <v/>
      </c>
      <c r="C68">
        <f>Движение!$C$31</f>
        <v/>
      </c>
      <c r="D68" t="inlineStr">
        <is>
          <t>Г 3500</t>
        </is>
      </c>
      <c r="E68">
        <f>Движение!$P$31</f>
        <v/>
      </c>
      <c r="F68">
        <f>N(Движение!$Q$31)</f>
        <v/>
      </c>
      <c r="G68">
        <f>N(Движение!$R$31)</f>
        <v/>
      </c>
      <c r="H68">
        <f>Движение!$S$31</f>
        <v/>
      </c>
      <c r="I68">
        <f>IF($F68&gt;0,TEXT($B68,"dd.mm")&amp;"_"&amp;$D68,"")</f>
        <v/>
      </c>
    </row>
    <row r="69">
      <c r="A69" t="n">
        <v>68</v>
      </c>
      <c r="B69">
        <f>Движение!$A$31</f>
        <v/>
      </c>
      <c r="C69">
        <f>Движение!$C$31</f>
        <v/>
      </c>
      <c r="D69" t="inlineStr">
        <is>
          <t>Г 800</t>
        </is>
      </c>
      <c r="E69">
        <f>Движение!$T$31</f>
        <v/>
      </c>
      <c r="F69">
        <f>N(Движение!$U$31)</f>
        <v/>
      </c>
      <c r="G69">
        <f>N(Движение!$V$31)</f>
        <v/>
      </c>
      <c r="H69">
        <f>Движение!$W$31</f>
        <v/>
      </c>
      <c r="I69">
        <f>IF($F69&gt;0,TEXT($B69,"dd.mm")&amp;"_"&amp;$D69,"")</f>
        <v/>
      </c>
    </row>
    <row r="70">
      <c r="A70" t="n">
        <v>69</v>
      </c>
      <c r="B70">
        <f>Движение!$A$31</f>
        <v/>
      </c>
      <c r="C70">
        <f>Движение!$C$31</f>
        <v/>
      </c>
      <c r="D70" t="inlineStr">
        <is>
          <t>Ми-К</t>
        </is>
      </c>
      <c r="E70">
        <f>Движение!$X$31</f>
        <v/>
      </c>
      <c r="F70">
        <f>N(Движение!$Y$31)</f>
        <v/>
      </c>
      <c r="G70">
        <f>N(Движение!$Z$31)</f>
        <v/>
      </c>
      <c r="H70">
        <f>Движение!$AA$31</f>
        <v/>
      </c>
      <c r="I70">
        <f>IF($F70&gt;0,TEXT($B70,"dd.mm")&amp;"_"&amp;$D70,"")</f>
        <v/>
      </c>
    </row>
    <row r="71">
      <c r="A71" t="n">
        <v>70</v>
      </c>
      <c r="B71">
        <f>Движение!$A$31</f>
        <v/>
      </c>
      <c r="C71">
        <f>Движение!$C$31</f>
        <v/>
      </c>
      <c r="D71" t="inlineStr">
        <is>
          <t>Ми-П</t>
        </is>
      </c>
      <c r="E71">
        <f>Движение!$AB$31</f>
        <v/>
      </c>
      <c r="F71">
        <f>N(Движение!$AC$31)</f>
        <v/>
      </c>
      <c r="G71">
        <f>N(Движение!$AD$31)</f>
        <v/>
      </c>
      <c r="H71">
        <f>Движение!$AE$31</f>
        <v/>
      </c>
      <c r="I71">
        <f>IF($F71&gt;0,TEXT($B71,"dd.mm")&amp;"_"&amp;$D71,"")</f>
        <v/>
      </c>
    </row>
    <row r="72">
      <c r="A72" t="n">
        <v>71</v>
      </c>
      <c r="B72">
        <f>Движение!$A$32</f>
        <v/>
      </c>
      <c r="C72">
        <f>Движение!$C$32</f>
        <v/>
      </c>
      <c r="D72" t="inlineStr">
        <is>
          <t>АК-10</t>
        </is>
      </c>
      <c r="E72">
        <f>Движение!$D$32</f>
        <v/>
      </c>
      <c r="F72">
        <f>N(Движение!$E$32)</f>
        <v/>
      </c>
      <c r="G72">
        <f>N(Движение!$F$32)</f>
        <v/>
      </c>
      <c r="H72">
        <f>Движение!$G$32</f>
        <v/>
      </c>
      <c r="I72">
        <f>IF($F72&gt;0,TEXT($B72,"dd.mm")&amp;"_"&amp;$D72,"")</f>
        <v/>
      </c>
    </row>
    <row r="73">
      <c r="A73" t="n">
        <v>72</v>
      </c>
      <c r="B73">
        <f>Движение!$A$32</f>
        <v/>
      </c>
      <c r="C73">
        <f>Движение!$C$32</f>
        <v/>
      </c>
      <c r="D73" t="inlineStr">
        <is>
          <t>АК-15</t>
        </is>
      </c>
      <c r="E73">
        <f>Движение!$H$32</f>
        <v/>
      </c>
      <c r="F73">
        <f>N(Движение!$I$32)</f>
        <v/>
      </c>
      <c r="G73">
        <f>N(Движение!$J$32)</f>
        <v/>
      </c>
      <c r="H73">
        <f>Движение!$K$32</f>
        <v/>
      </c>
      <c r="I73">
        <f>IF($F73&gt;0,TEXT($B73,"dd.mm")&amp;"_"&amp;$D73,"")</f>
        <v/>
      </c>
    </row>
    <row r="74">
      <c r="A74" t="n">
        <v>73</v>
      </c>
      <c r="B74">
        <f>Движение!$A$32</f>
        <v/>
      </c>
      <c r="C74">
        <f>Движение!$C$32</f>
        <v/>
      </c>
      <c r="D74" t="inlineStr">
        <is>
          <t>Г 1800</t>
        </is>
      </c>
      <c r="E74">
        <f>Движение!$L$32</f>
        <v/>
      </c>
      <c r="F74">
        <f>N(Движение!$M$32)</f>
        <v/>
      </c>
      <c r="G74">
        <f>N(Движение!$N$32)</f>
        <v/>
      </c>
      <c r="H74">
        <f>Движение!$O$32</f>
        <v/>
      </c>
      <c r="I74">
        <f>IF($F74&gt;0,TEXT($B74,"dd.mm")&amp;"_"&amp;$D74,"")</f>
        <v/>
      </c>
    </row>
    <row r="75">
      <c r="A75" t="n">
        <v>74</v>
      </c>
      <c r="B75">
        <f>Движение!$A$32</f>
        <v/>
      </c>
      <c r="C75">
        <f>Движение!$C$32</f>
        <v/>
      </c>
      <c r="D75" t="inlineStr">
        <is>
          <t>Г 3500</t>
        </is>
      </c>
      <c r="E75">
        <f>Движение!$P$32</f>
        <v/>
      </c>
      <c r="F75">
        <f>N(Движение!$Q$32)</f>
        <v/>
      </c>
      <c r="G75">
        <f>N(Движение!$R$32)</f>
        <v/>
      </c>
      <c r="H75">
        <f>Движение!$S$32</f>
        <v/>
      </c>
      <c r="I75">
        <f>IF($F75&gt;0,TEXT($B75,"dd.mm")&amp;"_"&amp;$D75,"")</f>
        <v/>
      </c>
    </row>
    <row r="76">
      <c r="A76" t="n">
        <v>75</v>
      </c>
      <c r="B76">
        <f>Движение!$A$32</f>
        <v/>
      </c>
      <c r="C76">
        <f>Движение!$C$32</f>
        <v/>
      </c>
      <c r="D76" t="inlineStr">
        <is>
          <t>Г 800</t>
        </is>
      </c>
      <c r="E76">
        <f>Движение!$T$32</f>
        <v/>
      </c>
      <c r="F76">
        <f>N(Движение!$U$32)</f>
        <v/>
      </c>
      <c r="G76">
        <f>N(Движение!$V$32)</f>
        <v/>
      </c>
      <c r="H76">
        <f>Движение!$W$32</f>
        <v/>
      </c>
      <c r="I76">
        <f>IF($F76&gt;0,TEXT($B76,"dd.mm")&amp;"_"&amp;$D76,"")</f>
        <v/>
      </c>
    </row>
    <row r="77">
      <c r="A77" t="n">
        <v>76</v>
      </c>
      <c r="B77">
        <f>Движение!$A$32</f>
        <v/>
      </c>
      <c r="C77">
        <f>Движение!$C$32</f>
        <v/>
      </c>
      <c r="D77" t="inlineStr">
        <is>
          <t>Ми-К</t>
        </is>
      </c>
      <c r="E77">
        <f>Движение!$X$32</f>
        <v/>
      </c>
      <c r="F77">
        <f>N(Движение!$Y$32)</f>
        <v/>
      </c>
      <c r="G77">
        <f>N(Движение!$Z$32)</f>
        <v/>
      </c>
      <c r="H77">
        <f>Движение!$AA$32</f>
        <v/>
      </c>
      <c r="I77">
        <f>IF($F77&gt;0,TEXT($B77,"dd.mm")&amp;"_"&amp;$D77,"")</f>
        <v/>
      </c>
    </row>
    <row r="78">
      <c r="A78" t="n">
        <v>77</v>
      </c>
      <c r="B78">
        <f>Движение!$A$32</f>
        <v/>
      </c>
      <c r="C78">
        <f>Движение!$C$32</f>
        <v/>
      </c>
      <c r="D78" t="inlineStr">
        <is>
          <t>Ми-П</t>
        </is>
      </c>
      <c r="E78">
        <f>Движение!$AB$32</f>
        <v/>
      </c>
      <c r="F78">
        <f>N(Движение!$AC$32)</f>
        <v/>
      </c>
      <c r="G78">
        <f>N(Движение!$AD$32)</f>
        <v/>
      </c>
      <c r="H78">
        <f>Движение!$AE$32</f>
        <v/>
      </c>
      <c r="I78">
        <f>IF($F78&gt;0,TEXT($B78,"dd.mm")&amp;"_"&amp;$D78,"")</f>
        <v/>
      </c>
    </row>
    <row r="79">
      <c r="A79" t="n">
        <v>78</v>
      </c>
      <c r="B79">
        <f>Движение!$A$33</f>
        <v/>
      </c>
      <c r="C79">
        <f>Движение!$C$33</f>
        <v/>
      </c>
      <c r="D79" t="inlineStr">
        <is>
          <t>АК-10</t>
        </is>
      </c>
      <c r="E79">
        <f>Движение!$D$33</f>
        <v/>
      </c>
      <c r="F79">
        <f>N(Движение!$E$33)</f>
        <v/>
      </c>
      <c r="G79">
        <f>N(Движение!$F$33)</f>
        <v/>
      </c>
      <c r="H79">
        <f>Движение!$G$33</f>
        <v/>
      </c>
      <c r="I79">
        <f>IF($F79&gt;0,TEXT($B79,"dd.mm")&amp;"_"&amp;$D79,"")</f>
        <v/>
      </c>
    </row>
    <row r="80">
      <c r="A80" t="n">
        <v>79</v>
      </c>
      <c r="B80">
        <f>Движение!$A$33</f>
        <v/>
      </c>
      <c r="C80">
        <f>Движение!$C$33</f>
        <v/>
      </c>
      <c r="D80" t="inlineStr">
        <is>
          <t>АК-15</t>
        </is>
      </c>
      <c r="E80">
        <f>Движение!$H$33</f>
        <v/>
      </c>
      <c r="F80">
        <f>N(Движение!$I$33)</f>
        <v/>
      </c>
      <c r="G80">
        <f>N(Движение!$J$33)</f>
        <v/>
      </c>
      <c r="H80">
        <f>Движение!$K$33</f>
        <v/>
      </c>
      <c r="I80">
        <f>IF($F80&gt;0,TEXT($B80,"dd.mm")&amp;"_"&amp;$D80,"")</f>
        <v/>
      </c>
    </row>
    <row r="81">
      <c r="A81" t="n">
        <v>80</v>
      </c>
      <c r="B81">
        <f>Движение!$A$33</f>
        <v/>
      </c>
      <c r="C81">
        <f>Движение!$C$33</f>
        <v/>
      </c>
      <c r="D81" t="inlineStr">
        <is>
          <t>Г 1800</t>
        </is>
      </c>
      <c r="E81">
        <f>Движение!$L$33</f>
        <v/>
      </c>
      <c r="F81">
        <f>N(Движение!$M$33)</f>
        <v/>
      </c>
      <c r="G81">
        <f>N(Движение!$N$33)</f>
        <v/>
      </c>
      <c r="H81">
        <f>Движение!$O$33</f>
        <v/>
      </c>
      <c r="I81">
        <f>IF($F81&gt;0,TEXT($B81,"dd.mm")&amp;"_"&amp;$D81,"")</f>
        <v/>
      </c>
    </row>
    <row r="82">
      <c r="A82" t="n">
        <v>81</v>
      </c>
      <c r="B82">
        <f>Движение!$A$33</f>
        <v/>
      </c>
      <c r="C82">
        <f>Движение!$C$33</f>
        <v/>
      </c>
      <c r="D82" t="inlineStr">
        <is>
          <t>Г 3500</t>
        </is>
      </c>
      <c r="E82">
        <f>Движение!$P$33</f>
        <v/>
      </c>
      <c r="F82">
        <f>N(Движение!$Q$33)</f>
        <v/>
      </c>
      <c r="G82">
        <f>N(Движение!$R$33)</f>
        <v/>
      </c>
      <c r="H82">
        <f>Движение!$S$33</f>
        <v/>
      </c>
      <c r="I82">
        <f>IF($F82&gt;0,TEXT($B82,"dd.mm")&amp;"_"&amp;$D82,"")</f>
        <v/>
      </c>
    </row>
    <row r="83">
      <c r="A83" t="n">
        <v>82</v>
      </c>
      <c r="B83">
        <f>Движение!$A$33</f>
        <v/>
      </c>
      <c r="C83">
        <f>Движение!$C$33</f>
        <v/>
      </c>
      <c r="D83" t="inlineStr">
        <is>
          <t>Г 800</t>
        </is>
      </c>
      <c r="E83">
        <f>Движение!$T$33</f>
        <v/>
      </c>
      <c r="F83">
        <f>N(Движение!$U$33)</f>
        <v/>
      </c>
      <c r="G83">
        <f>N(Движение!$V$33)</f>
        <v/>
      </c>
      <c r="H83">
        <f>Движение!$W$33</f>
        <v/>
      </c>
      <c r="I83">
        <f>IF($F83&gt;0,TEXT($B83,"dd.mm")&amp;"_"&amp;$D83,"")</f>
        <v/>
      </c>
    </row>
    <row r="84">
      <c r="A84" t="n">
        <v>83</v>
      </c>
      <c r="B84">
        <f>Движение!$A$33</f>
        <v/>
      </c>
      <c r="C84">
        <f>Движение!$C$33</f>
        <v/>
      </c>
      <c r="D84" t="inlineStr">
        <is>
          <t>Ми-К</t>
        </is>
      </c>
      <c r="E84">
        <f>Движение!$X$33</f>
        <v/>
      </c>
      <c r="F84">
        <f>N(Движение!$Y$33)</f>
        <v/>
      </c>
      <c r="G84">
        <f>N(Движение!$Z$33)</f>
        <v/>
      </c>
      <c r="H84">
        <f>Движение!$AA$33</f>
        <v/>
      </c>
      <c r="I84">
        <f>IF($F84&gt;0,TEXT($B84,"dd.mm")&amp;"_"&amp;$D84,"")</f>
        <v/>
      </c>
    </row>
    <row r="85">
      <c r="A85" t="n">
        <v>84</v>
      </c>
      <c r="B85">
        <f>Движение!$A$33</f>
        <v/>
      </c>
      <c r="C85">
        <f>Движение!$C$33</f>
        <v/>
      </c>
      <c r="D85" t="inlineStr">
        <is>
          <t>Ми-П</t>
        </is>
      </c>
      <c r="E85">
        <f>Движение!$AB$33</f>
        <v/>
      </c>
      <c r="F85">
        <f>N(Движение!$AC$33)</f>
        <v/>
      </c>
      <c r="G85">
        <f>N(Движение!$AD$33)</f>
        <v/>
      </c>
      <c r="H85">
        <f>Движение!$AE$33</f>
        <v/>
      </c>
      <c r="I85">
        <f>IF($F85&gt;0,TEXT($B85,"dd.mm")&amp;"_"&amp;$D85,"")</f>
        <v/>
      </c>
    </row>
    <row r="86">
      <c r="A86" t="n">
        <v>85</v>
      </c>
      <c r="B86">
        <f>Движение!$A$34</f>
        <v/>
      </c>
      <c r="C86">
        <f>Движение!$C$34</f>
        <v/>
      </c>
      <c r="D86" t="inlineStr">
        <is>
          <t>АК-10</t>
        </is>
      </c>
      <c r="E86">
        <f>Движение!$D$34</f>
        <v/>
      </c>
      <c r="F86">
        <f>N(Движение!$E$34)</f>
        <v/>
      </c>
      <c r="G86">
        <f>N(Движение!$F$34)</f>
        <v/>
      </c>
      <c r="H86">
        <f>Движение!$G$34</f>
        <v/>
      </c>
      <c r="I86">
        <f>IF($F86&gt;0,TEXT($B86,"dd.mm")&amp;"_"&amp;$D86,"")</f>
        <v/>
      </c>
    </row>
    <row r="87">
      <c r="A87" t="n">
        <v>86</v>
      </c>
      <c r="B87">
        <f>Движение!$A$34</f>
        <v/>
      </c>
      <c r="C87">
        <f>Движение!$C$34</f>
        <v/>
      </c>
      <c r="D87" t="inlineStr">
        <is>
          <t>АК-15</t>
        </is>
      </c>
      <c r="E87">
        <f>Движение!$H$34</f>
        <v/>
      </c>
      <c r="F87">
        <f>N(Движение!$I$34)</f>
        <v/>
      </c>
      <c r="G87">
        <f>N(Движение!$J$34)</f>
        <v/>
      </c>
      <c r="H87">
        <f>Движение!$K$34</f>
        <v/>
      </c>
      <c r="I87">
        <f>IF($F87&gt;0,TEXT($B87,"dd.mm")&amp;"_"&amp;$D87,"")</f>
        <v/>
      </c>
    </row>
    <row r="88">
      <c r="A88" t="n">
        <v>87</v>
      </c>
      <c r="B88">
        <f>Движение!$A$34</f>
        <v/>
      </c>
      <c r="C88">
        <f>Движение!$C$34</f>
        <v/>
      </c>
      <c r="D88" t="inlineStr">
        <is>
          <t>Г 1800</t>
        </is>
      </c>
      <c r="E88">
        <f>Движение!$L$34</f>
        <v/>
      </c>
      <c r="F88">
        <f>N(Движение!$M$34)</f>
        <v/>
      </c>
      <c r="G88">
        <f>N(Движение!$N$34)</f>
        <v/>
      </c>
      <c r="H88">
        <f>Движение!$O$34</f>
        <v/>
      </c>
      <c r="I88">
        <f>IF($F88&gt;0,TEXT($B88,"dd.mm")&amp;"_"&amp;$D88,"")</f>
        <v/>
      </c>
    </row>
    <row r="89">
      <c r="A89" t="n">
        <v>88</v>
      </c>
      <c r="B89">
        <f>Движение!$A$34</f>
        <v/>
      </c>
      <c r="C89">
        <f>Движение!$C$34</f>
        <v/>
      </c>
      <c r="D89" t="inlineStr">
        <is>
          <t>Г 3500</t>
        </is>
      </c>
      <c r="E89">
        <f>Движение!$P$34</f>
        <v/>
      </c>
      <c r="F89">
        <f>N(Движение!$Q$34)</f>
        <v/>
      </c>
      <c r="G89">
        <f>N(Движение!$R$34)</f>
        <v/>
      </c>
      <c r="H89">
        <f>Движение!$S$34</f>
        <v/>
      </c>
      <c r="I89">
        <f>IF($F89&gt;0,TEXT($B89,"dd.mm")&amp;"_"&amp;$D89,"")</f>
        <v/>
      </c>
    </row>
    <row r="90">
      <c r="A90" t="n">
        <v>89</v>
      </c>
      <c r="B90">
        <f>Движение!$A$34</f>
        <v/>
      </c>
      <c r="C90">
        <f>Движение!$C$34</f>
        <v/>
      </c>
      <c r="D90" t="inlineStr">
        <is>
          <t>Г 800</t>
        </is>
      </c>
      <c r="E90">
        <f>Движение!$T$34</f>
        <v/>
      </c>
      <c r="F90">
        <f>N(Движение!$U$34)</f>
        <v/>
      </c>
      <c r="G90">
        <f>N(Движение!$V$34)</f>
        <v/>
      </c>
      <c r="H90">
        <f>Движение!$W$34</f>
        <v/>
      </c>
      <c r="I90">
        <f>IF($F90&gt;0,TEXT($B90,"dd.mm")&amp;"_"&amp;$D90,"")</f>
        <v/>
      </c>
    </row>
    <row r="91">
      <c r="A91" t="n">
        <v>90</v>
      </c>
      <c r="B91">
        <f>Движение!$A$34</f>
        <v/>
      </c>
      <c r="C91">
        <f>Движение!$C$34</f>
        <v/>
      </c>
      <c r="D91" t="inlineStr">
        <is>
          <t>Ми-К</t>
        </is>
      </c>
      <c r="E91">
        <f>Движение!$X$34</f>
        <v/>
      </c>
      <c r="F91">
        <f>N(Движение!$Y$34)</f>
        <v/>
      </c>
      <c r="G91">
        <f>N(Движение!$Z$34)</f>
        <v/>
      </c>
      <c r="H91">
        <f>Движение!$AA$34</f>
        <v/>
      </c>
      <c r="I91">
        <f>IF($F91&gt;0,TEXT($B91,"dd.mm")&amp;"_"&amp;$D91,"")</f>
        <v/>
      </c>
    </row>
    <row r="92">
      <c r="A92" t="n">
        <v>91</v>
      </c>
      <c r="B92">
        <f>Движение!$A$34</f>
        <v/>
      </c>
      <c r="C92">
        <f>Движение!$C$34</f>
        <v/>
      </c>
      <c r="D92" t="inlineStr">
        <is>
          <t>Ми-П</t>
        </is>
      </c>
      <c r="E92">
        <f>Движение!$AB$34</f>
        <v/>
      </c>
      <c r="F92">
        <f>N(Движение!$AC$34)</f>
        <v/>
      </c>
      <c r="G92">
        <f>N(Движение!$AD$34)</f>
        <v/>
      </c>
      <c r="H92">
        <f>Движение!$AE$34</f>
        <v/>
      </c>
      <c r="I92">
        <f>IF($F92&gt;0,TEXT($B92,"dd.mm")&amp;"_"&amp;$D92,"")</f>
        <v/>
      </c>
    </row>
    <row r="93">
      <c r="A93" t="n">
        <v>92</v>
      </c>
      <c r="B93">
        <f>Движение!$A$35</f>
        <v/>
      </c>
      <c r="C93">
        <f>Движение!$C$35</f>
        <v/>
      </c>
      <c r="D93" t="inlineStr">
        <is>
          <t>АК-10</t>
        </is>
      </c>
      <c r="E93">
        <f>Движение!$D$35</f>
        <v/>
      </c>
      <c r="F93">
        <f>N(Движение!$E$35)</f>
        <v/>
      </c>
      <c r="G93">
        <f>N(Движение!$F$35)</f>
        <v/>
      </c>
      <c r="H93">
        <f>Движение!$G$35</f>
        <v/>
      </c>
      <c r="I93">
        <f>IF($F93&gt;0,TEXT($B93,"dd.mm")&amp;"_"&amp;$D93,"")</f>
        <v/>
      </c>
    </row>
    <row r="94">
      <c r="A94" t="n">
        <v>93</v>
      </c>
      <c r="B94">
        <f>Движение!$A$35</f>
        <v/>
      </c>
      <c r="C94">
        <f>Движение!$C$35</f>
        <v/>
      </c>
      <c r="D94" t="inlineStr">
        <is>
          <t>АК-15</t>
        </is>
      </c>
      <c r="E94">
        <f>Движение!$H$35</f>
        <v/>
      </c>
      <c r="F94">
        <f>N(Движение!$I$35)</f>
        <v/>
      </c>
      <c r="G94">
        <f>N(Движение!$J$35)</f>
        <v/>
      </c>
      <c r="H94">
        <f>Движение!$K$35</f>
        <v/>
      </c>
      <c r="I94">
        <f>IF($F94&gt;0,TEXT($B94,"dd.mm")&amp;"_"&amp;$D94,"")</f>
        <v/>
      </c>
    </row>
    <row r="95">
      <c r="A95" t="n">
        <v>94</v>
      </c>
      <c r="B95">
        <f>Движение!$A$35</f>
        <v/>
      </c>
      <c r="C95">
        <f>Движение!$C$35</f>
        <v/>
      </c>
      <c r="D95" t="inlineStr">
        <is>
          <t>Г 1800</t>
        </is>
      </c>
      <c r="E95">
        <f>Движение!$L$35</f>
        <v/>
      </c>
      <c r="F95">
        <f>N(Движение!$M$35)</f>
        <v/>
      </c>
      <c r="G95">
        <f>N(Движение!$N$35)</f>
        <v/>
      </c>
      <c r="H95">
        <f>Движение!$O$35</f>
        <v/>
      </c>
      <c r="I95">
        <f>IF($F95&gt;0,TEXT($B95,"dd.mm")&amp;"_"&amp;$D95,"")</f>
        <v/>
      </c>
    </row>
    <row r="96">
      <c r="A96" t="n">
        <v>95</v>
      </c>
      <c r="B96">
        <f>Движение!$A$35</f>
        <v/>
      </c>
      <c r="C96">
        <f>Движение!$C$35</f>
        <v/>
      </c>
      <c r="D96" t="inlineStr">
        <is>
          <t>Г 3500</t>
        </is>
      </c>
      <c r="E96">
        <f>Движение!$P$35</f>
        <v/>
      </c>
      <c r="F96">
        <f>N(Движение!$Q$35)</f>
        <v/>
      </c>
      <c r="G96">
        <f>N(Движение!$R$35)</f>
        <v/>
      </c>
      <c r="H96">
        <f>Движение!$S$35</f>
        <v/>
      </c>
      <c r="I96">
        <f>IF($F96&gt;0,TEXT($B96,"dd.mm")&amp;"_"&amp;$D96,"")</f>
        <v/>
      </c>
    </row>
    <row r="97">
      <c r="A97" t="n">
        <v>96</v>
      </c>
      <c r="B97">
        <f>Движение!$A$35</f>
        <v/>
      </c>
      <c r="C97">
        <f>Движение!$C$35</f>
        <v/>
      </c>
      <c r="D97" t="inlineStr">
        <is>
          <t>Г 800</t>
        </is>
      </c>
      <c r="E97">
        <f>Движение!$T$35</f>
        <v/>
      </c>
      <c r="F97">
        <f>N(Движение!$U$35)</f>
        <v/>
      </c>
      <c r="G97">
        <f>N(Движение!$V$35)</f>
        <v/>
      </c>
      <c r="H97">
        <f>Движение!$W$35</f>
        <v/>
      </c>
      <c r="I97">
        <f>IF($F97&gt;0,TEXT($B97,"dd.mm")&amp;"_"&amp;$D97,"")</f>
        <v/>
      </c>
    </row>
    <row r="98">
      <c r="A98" t="n">
        <v>97</v>
      </c>
      <c r="B98">
        <f>Движение!$A$35</f>
        <v/>
      </c>
      <c r="C98">
        <f>Движение!$C$35</f>
        <v/>
      </c>
      <c r="D98" t="inlineStr">
        <is>
          <t>Ми-К</t>
        </is>
      </c>
      <c r="E98">
        <f>Движение!$X$35</f>
        <v/>
      </c>
      <c r="F98">
        <f>N(Движение!$Y$35)</f>
        <v/>
      </c>
      <c r="G98">
        <f>N(Движение!$Z$35)</f>
        <v/>
      </c>
      <c r="H98">
        <f>Движение!$AA$35</f>
        <v/>
      </c>
      <c r="I98">
        <f>IF($F98&gt;0,TEXT($B98,"dd.mm")&amp;"_"&amp;$D98,"")</f>
        <v/>
      </c>
    </row>
    <row r="99">
      <c r="A99" t="n">
        <v>98</v>
      </c>
      <c r="B99">
        <f>Движение!$A$35</f>
        <v/>
      </c>
      <c r="C99">
        <f>Движение!$C$35</f>
        <v/>
      </c>
      <c r="D99" t="inlineStr">
        <is>
          <t>Ми-П</t>
        </is>
      </c>
      <c r="E99">
        <f>Движение!$AB$35</f>
        <v/>
      </c>
      <c r="F99">
        <f>N(Движение!$AC$35)</f>
        <v/>
      </c>
      <c r="G99">
        <f>N(Движение!$AD$35)</f>
        <v/>
      </c>
      <c r="H99">
        <f>Движение!$AE$35</f>
        <v/>
      </c>
      <c r="I99">
        <f>IF($F99&gt;0,TEXT($B99,"dd.mm")&amp;"_"&amp;$D99,"")</f>
        <v/>
      </c>
    </row>
    <row r="100">
      <c r="A100" t="n">
        <v>99</v>
      </c>
      <c r="B100">
        <f>Движение!$A$36</f>
        <v/>
      </c>
      <c r="C100">
        <f>Движение!$C$36</f>
        <v/>
      </c>
      <c r="D100" t="inlineStr">
        <is>
          <t>АК-10</t>
        </is>
      </c>
      <c r="E100">
        <f>Движение!$D$36</f>
        <v/>
      </c>
      <c r="F100">
        <f>N(Движение!$E$36)</f>
        <v/>
      </c>
      <c r="G100">
        <f>N(Движение!$F$36)</f>
        <v/>
      </c>
      <c r="H100">
        <f>Движение!$G$36</f>
        <v/>
      </c>
      <c r="I100">
        <f>IF($F100&gt;0,TEXT($B100,"dd.mm")&amp;"_"&amp;$D100,"")</f>
        <v/>
      </c>
    </row>
    <row r="101">
      <c r="A101" t="n">
        <v>100</v>
      </c>
      <c r="B101">
        <f>Движение!$A$36</f>
        <v/>
      </c>
      <c r="C101">
        <f>Движение!$C$36</f>
        <v/>
      </c>
      <c r="D101" t="inlineStr">
        <is>
          <t>АК-15</t>
        </is>
      </c>
      <c r="E101">
        <f>Движение!$H$36</f>
        <v/>
      </c>
      <c r="F101">
        <f>N(Движение!$I$36)</f>
        <v/>
      </c>
      <c r="G101">
        <f>N(Движение!$J$36)</f>
        <v/>
      </c>
      <c r="H101">
        <f>Движение!$K$36</f>
        <v/>
      </c>
      <c r="I101">
        <f>IF($F101&gt;0,TEXT($B101,"dd.mm")&amp;"_"&amp;$D101,"")</f>
        <v/>
      </c>
    </row>
    <row r="102">
      <c r="A102" t="n">
        <v>101</v>
      </c>
      <c r="B102">
        <f>Движение!$A$36</f>
        <v/>
      </c>
      <c r="C102">
        <f>Движение!$C$36</f>
        <v/>
      </c>
      <c r="D102" t="inlineStr">
        <is>
          <t>Г 1800</t>
        </is>
      </c>
      <c r="E102">
        <f>Движение!$L$36</f>
        <v/>
      </c>
      <c r="F102">
        <f>N(Движение!$M$36)</f>
        <v/>
      </c>
      <c r="G102">
        <f>N(Движение!$N$36)</f>
        <v/>
      </c>
      <c r="H102">
        <f>Движение!$O$36</f>
        <v/>
      </c>
      <c r="I102">
        <f>IF($F102&gt;0,TEXT($B102,"dd.mm")&amp;"_"&amp;$D102,"")</f>
        <v/>
      </c>
    </row>
    <row r="103">
      <c r="A103" t="n">
        <v>102</v>
      </c>
      <c r="B103">
        <f>Движение!$A$36</f>
        <v/>
      </c>
      <c r="C103">
        <f>Движение!$C$36</f>
        <v/>
      </c>
      <c r="D103" t="inlineStr">
        <is>
          <t>Г 3500</t>
        </is>
      </c>
      <c r="E103">
        <f>Движение!$P$36</f>
        <v/>
      </c>
      <c r="F103">
        <f>N(Движение!$Q$36)</f>
        <v/>
      </c>
      <c r="G103">
        <f>N(Движение!$R$36)</f>
        <v/>
      </c>
      <c r="H103">
        <f>Движение!$S$36</f>
        <v/>
      </c>
      <c r="I103">
        <f>IF($F103&gt;0,TEXT($B103,"dd.mm")&amp;"_"&amp;$D103,"")</f>
        <v/>
      </c>
    </row>
    <row r="104">
      <c r="A104" t="n">
        <v>103</v>
      </c>
      <c r="B104">
        <f>Движение!$A$36</f>
        <v/>
      </c>
      <c r="C104">
        <f>Движение!$C$36</f>
        <v/>
      </c>
      <c r="D104" t="inlineStr">
        <is>
          <t>Г 800</t>
        </is>
      </c>
      <c r="E104">
        <f>Движение!$T$36</f>
        <v/>
      </c>
      <c r="F104">
        <f>N(Движение!$U$36)</f>
        <v/>
      </c>
      <c r="G104">
        <f>N(Движение!$V$36)</f>
        <v/>
      </c>
      <c r="H104">
        <f>Движение!$W$36</f>
        <v/>
      </c>
      <c r="I104">
        <f>IF($F104&gt;0,TEXT($B104,"dd.mm")&amp;"_"&amp;$D104,"")</f>
        <v/>
      </c>
    </row>
    <row r="105">
      <c r="A105" t="n">
        <v>104</v>
      </c>
      <c r="B105">
        <f>Движение!$A$36</f>
        <v/>
      </c>
      <c r="C105">
        <f>Движение!$C$36</f>
        <v/>
      </c>
      <c r="D105" t="inlineStr">
        <is>
          <t>Ми-К</t>
        </is>
      </c>
      <c r="E105">
        <f>Движение!$X$36</f>
        <v/>
      </c>
      <c r="F105">
        <f>N(Движение!$Y$36)</f>
        <v/>
      </c>
      <c r="G105">
        <f>N(Движение!$Z$36)</f>
        <v/>
      </c>
      <c r="H105">
        <f>Движение!$AA$36</f>
        <v/>
      </c>
      <c r="I105">
        <f>IF($F105&gt;0,TEXT($B105,"dd.mm")&amp;"_"&amp;$D105,"")</f>
        <v/>
      </c>
    </row>
    <row r="106">
      <c r="A106" t="n">
        <v>105</v>
      </c>
      <c r="B106">
        <f>Движение!$A$36</f>
        <v/>
      </c>
      <c r="C106">
        <f>Движение!$C$36</f>
        <v/>
      </c>
      <c r="D106" t="inlineStr">
        <is>
          <t>Ми-П</t>
        </is>
      </c>
      <c r="E106">
        <f>Движение!$AB$36</f>
        <v/>
      </c>
      <c r="F106">
        <f>N(Движение!$AC$36)</f>
        <v/>
      </c>
      <c r="G106">
        <f>N(Движение!$AD$36)</f>
        <v/>
      </c>
      <c r="H106">
        <f>Движение!$AE$36</f>
        <v/>
      </c>
      <c r="I106">
        <f>IF($F106&gt;0,TEXT($B106,"dd.mm")&amp;"_"&amp;$D106,"")</f>
        <v/>
      </c>
    </row>
    <row r="107">
      <c r="A107" t="n">
        <v>106</v>
      </c>
      <c r="B107">
        <f>Движение!$A$37</f>
        <v/>
      </c>
      <c r="C107">
        <f>Движение!$C$37</f>
        <v/>
      </c>
      <c r="D107" t="inlineStr">
        <is>
          <t>АК-10</t>
        </is>
      </c>
      <c r="E107">
        <f>Движение!$D$37</f>
        <v/>
      </c>
      <c r="F107">
        <f>N(Движение!$E$37)</f>
        <v/>
      </c>
      <c r="G107">
        <f>N(Движение!$F$37)</f>
        <v/>
      </c>
      <c r="H107">
        <f>Движение!$G$37</f>
        <v/>
      </c>
      <c r="I107">
        <f>IF($F107&gt;0,TEXT($B107,"dd.mm")&amp;"_"&amp;$D107,"")</f>
        <v/>
      </c>
    </row>
    <row r="108">
      <c r="A108" t="n">
        <v>107</v>
      </c>
      <c r="B108">
        <f>Движение!$A$37</f>
        <v/>
      </c>
      <c r="C108">
        <f>Движение!$C$37</f>
        <v/>
      </c>
      <c r="D108" t="inlineStr">
        <is>
          <t>АК-15</t>
        </is>
      </c>
      <c r="E108">
        <f>Движение!$H$37</f>
        <v/>
      </c>
      <c r="F108">
        <f>N(Движение!$I$37)</f>
        <v/>
      </c>
      <c r="G108">
        <f>N(Движение!$J$37)</f>
        <v/>
      </c>
      <c r="H108">
        <f>Движение!$K$37</f>
        <v/>
      </c>
      <c r="I108">
        <f>IF($F108&gt;0,TEXT($B108,"dd.mm")&amp;"_"&amp;$D108,"")</f>
        <v/>
      </c>
    </row>
    <row r="109">
      <c r="A109" t="n">
        <v>108</v>
      </c>
      <c r="B109">
        <f>Движение!$A$37</f>
        <v/>
      </c>
      <c r="C109">
        <f>Движение!$C$37</f>
        <v/>
      </c>
      <c r="D109" t="inlineStr">
        <is>
          <t>Г 1800</t>
        </is>
      </c>
      <c r="E109">
        <f>Движение!$L$37</f>
        <v/>
      </c>
      <c r="F109">
        <f>N(Движение!$M$37)</f>
        <v/>
      </c>
      <c r="G109">
        <f>N(Движение!$N$37)</f>
        <v/>
      </c>
      <c r="H109">
        <f>Движение!$O$37</f>
        <v/>
      </c>
      <c r="I109">
        <f>IF($F109&gt;0,TEXT($B109,"dd.mm")&amp;"_"&amp;$D109,"")</f>
        <v/>
      </c>
    </row>
    <row r="110">
      <c r="A110" t="n">
        <v>109</v>
      </c>
      <c r="B110">
        <f>Движение!$A$37</f>
        <v/>
      </c>
      <c r="C110">
        <f>Движение!$C$37</f>
        <v/>
      </c>
      <c r="D110" t="inlineStr">
        <is>
          <t>Г 3500</t>
        </is>
      </c>
      <c r="E110">
        <f>Движение!$P$37</f>
        <v/>
      </c>
      <c r="F110">
        <f>N(Движение!$Q$37)</f>
        <v/>
      </c>
      <c r="G110">
        <f>N(Движение!$R$37)</f>
        <v/>
      </c>
      <c r="H110">
        <f>Движение!$S$37</f>
        <v/>
      </c>
      <c r="I110">
        <f>IF($F110&gt;0,TEXT($B110,"dd.mm")&amp;"_"&amp;$D110,"")</f>
        <v/>
      </c>
    </row>
    <row r="111">
      <c r="A111" t="n">
        <v>110</v>
      </c>
      <c r="B111">
        <f>Движение!$A$37</f>
        <v/>
      </c>
      <c r="C111">
        <f>Движение!$C$37</f>
        <v/>
      </c>
      <c r="D111" t="inlineStr">
        <is>
          <t>Г 800</t>
        </is>
      </c>
      <c r="E111">
        <f>Движение!$T$37</f>
        <v/>
      </c>
      <c r="F111">
        <f>N(Движение!$U$37)</f>
        <v/>
      </c>
      <c r="G111">
        <f>N(Движение!$V$37)</f>
        <v/>
      </c>
      <c r="H111">
        <f>Движение!$W$37</f>
        <v/>
      </c>
      <c r="I111">
        <f>IF($F111&gt;0,TEXT($B111,"dd.mm")&amp;"_"&amp;$D111,"")</f>
        <v/>
      </c>
    </row>
    <row r="112">
      <c r="A112" t="n">
        <v>111</v>
      </c>
      <c r="B112">
        <f>Движение!$A$37</f>
        <v/>
      </c>
      <c r="C112">
        <f>Движение!$C$37</f>
        <v/>
      </c>
      <c r="D112" t="inlineStr">
        <is>
          <t>Ми-К</t>
        </is>
      </c>
      <c r="E112">
        <f>Движение!$X$37</f>
        <v/>
      </c>
      <c r="F112">
        <f>N(Движение!$Y$37)</f>
        <v/>
      </c>
      <c r="G112">
        <f>N(Движение!$Z$37)</f>
        <v/>
      </c>
      <c r="H112">
        <f>Движение!$AA$37</f>
        <v/>
      </c>
      <c r="I112">
        <f>IF($F112&gt;0,TEXT($B112,"dd.mm")&amp;"_"&amp;$D112,"")</f>
        <v/>
      </c>
    </row>
    <row r="113">
      <c r="A113" t="n">
        <v>112</v>
      </c>
      <c r="B113">
        <f>Движение!$A$37</f>
        <v/>
      </c>
      <c r="C113">
        <f>Движение!$C$37</f>
        <v/>
      </c>
      <c r="D113" t="inlineStr">
        <is>
          <t>Ми-П</t>
        </is>
      </c>
      <c r="E113">
        <f>Движение!$AB$37</f>
        <v/>
      </c>
      <c r="F113">
        <f>N(Движение!$AC$37)</f>
        <v/>
      </c>
      <c r="G113">
        <f>N(Движение!$AD$37)</f>
        <v/>
      </c>
      <c r="H113">
        <f>Движение!$AE$37</f>
        <v/>
      </c>
      <c r="I113">
        <f>IF($F113&gt;0,TEXT($B113,"dd.mm")&amp;"_"&amp;$D113,"")</f>
        <v/>
      </c>
    </row>
    <row r="114">
      <c r="A114" t="n">
        <v>113</v>
      </c>
      <c r="B114">
        <f>Движение!$A$38</f>
        <v/>
      </c>
      <c r="C114">
        <f>Движение!$C$38</f>
        <v/>
      </c>
      <c r="D114" t="inlineStr">
        <is>
          <t>АК-10</t>
        </is>
      </c>
      <c r="E114">
        <f>Движение!$D$38</f>
        <v/>
      </c>
      <c r="F114">
        <f>N(Движение!$E$38)</f>
        <v/>
      </c>
      <c r="G114">
        <f>N(Движение!$F$38)</f>
        <v/>
      </c>
      <c r="H114">
        <f>Движение!$G$38</f>
        <v/>
      </c>
      <c r="I114">
        <f>IF($F114&gt;0,TEXT($B114,"dd.mm")&amp;"_"&amp;$D114,"")</f>
        <v/>
      </c>
    </row>
    <row r="115">
      <c r="A115" t="n">
        <v>114</v>
      </c>
      <c r="B115">
        <f>Движение!$A$38</f>
        <v/>
      </c>
      <c r="C115">
        <f>Движение!$C$38</f>
        <v/>
      </c>
      <c r="D115" t="inlineStr">
        <is>
          <t>АК-15</t>
        </is>
      </c>
      <c r="E115">
        <f>Движение!$H$38</f>
        <v/>
      </c>
      <c r="F115">
        <f>N(Движение!$I$38)</f>
        <v/>
      </c>
      <c r="G115">
        <f>N(Движение!$J$38)</f>
        <v/>
      </c>
      <c r="H115">
        <f>Движение!$K$38</f>
        <v/>
      </c>
      <c r="I115">
        <f>IF($F115&gt;0,TEXT($B115,"dd.mm")&amp;"_"&amp;$D115,"")</f>
        <v/>
      </c>
    </row>
    <row r="116">
      <c r="A116" t="n">
        <v>115</v>
      </c>
      <c r="B116">
        <f>Движение!$A$38</f>
        <v/>
      </c>
      <c r="C116">
        <f>Движение!$C$38</f>
        <v/>
      </c>
      <c r="D116" t="inlineStr">
        <is>
          <t>Г 1800</t>
        </is>
      </c>
      <c r="E116">
        <f>Движение!$L$38</f>
        <v/>
      </c>
      <c r="F116">
        <f>N(Движение!$M$38)</f>
        <v/>
      </c>
      <c r="G116">
        <f>N(Движение!$N$38)</f>
        <v/>
      </c>
      <c r="H116">
        <f>Движение!$O$38</f>
        <v/>
      </c>
      <c r="I116">
        <f>IF($F116&gt;0,TEXT($B116,"dd.mm")&amp;"_"&amp;$D116,"")</f>
        <v/>
      </c>
    </row>
    <row r="117">
      <c r="A117" t="n">
        <v>116</v>
      </c>
      <c r="B117">
        <f>Движение!$A$38</f>
        <v/>
      </c>
      <c r="C117">
        <f>Движение!$C$38</f>
        <v/>
      </c>
      <c r="D117" t="inlineStr">
        <is>
          <t>Г 3500</t>
        </is>
      </c>
      <c r="E117">
        <f>Движение!$P$38</f>
        <v/>
      </c>
      <c r="F117">
        <f>N(Движение!$Q$38)</f>
        <v/>
      </c>
      <c r="G117">
        <f>N(Движение!$R$38)</f>
        <v/>
      </c>
      <c r="H117">
        <f>Движение!$S$38</f>
        <v/>
      </c>
      <c r="I117">
        <f>IF($F117&gt;0,TEXT($B117,"dd.mm")&amp;"_"&amp;$D117,"")</f>
        <v/>
      </c>
    </row>
    <row r="118">
      <c r="A118" t="n">
        <v>117</v>
      </c>
      <c r="B118">
        <f>Движение!$A$38</f>
        <v/>
      </c>
      <c r="C118">
        <f>Движение!$C$38</f>
        <v/>
      </c>
      <c r="D118" t="inlineStr">
        <is>
          <t>Г 800</t>
        </is>
      </c>
      <c r="E118">
        <f>Движение!$T$38</f>
        <v/>
      </c>
      <c r="F118">
        <f>N(Движение!$U$38)</f>
        <v/>
      </c>
      <c r="G118">
        <f>N(Движение!$V$38)</f>
        <v/>
      </c>
      <c r="H118">
        <f>Движение!$W$38</f>
        <v/>
      </c>
      <c r="I118">
        <f>IF($F118&gt;0,TEXT($B118,"dd.mm")&amp;"_"&amp;$D118,"")</f>
        <v/>
      </c>
    </row>
    <row r="119">
      <c r="A119" t="n">
        <v>118</v>
      </c>
      <c r="B119">
        <f>Движение!$A$38</f>
        <v/>
      </c>
      <c r="C119">
        <f>Движение!$C$38</f>
        <v/>
      </c>
      <c r="D119" t="inlineStr">
        <is>
          <t>Ми-К</t>
        </is>
      </c>
      <c r="E119">
        <f>Движение!$X$38</f>
        <v/>
      </c>
      <c r="F119">
        <f>N(Движение!$Y$38)</f>
        <v/>
      </c>
      <c r="G119">
        <f>N(Движение!$Z$38)</f>
        <v/>
      </c>
      <c r="H119">
        <f>Движение!$AA$38</f>
        <v/>
      </c>
      <c r="I119">
        <f>IF($F119&gt;0,TEXT($B119,"dd.mm")&amp;"_"&amp;$D119,"")</f>
        <v/>
      </c>
    </row>
    <row r="120">
      <c r="A120" t="n">
        <v>119</v>
      </c>
      <c r="B120">
        <f>Движение!$A$38</f>
        <v/>
      </c>
      <c r="C120">
        <f>Движение!$C$38</f>
        <v/>
      </c>
      <c r="D120" t="inlineStr">
        <is>
          <t>Ми-П</t>
        </is>
      </c>
      <c r="E120">
        <f>Движение!$AB$38</f>
        <v/>
      </c>
      <c r="F120">
        <f>N(Движение!$AC$38)</f>
        <v/>
      </c>
      <c r="G120">
        <f>N(Движение!$AD$38)</f>
        <v/>
      </c>
      <c r="H120">
        <f>Движение!$AE$38</f>
        <v/>
      </c>
      <c r="I120">
        <f>IF($F120&gt;0,TEXT($B120,"dd.mm")&amp;"_"&amp;$D120,"")</f>
        <v/>
      </c>
    </row>
    <row r="121">
      <c r="A121" t="n">
        <v>120</v>
      </c>
      <c r="B121">
        <f>Движение!$A$39</f>
        <v/>
      </c>
      <c r="C121">
        <f>Движение!$C$39</f>
        <v/>
      </c>
      <c r="D121" t="inlineStr">
        <is>
          <t>АК-10</t>
        </is>
      </c>
      <c r="E121">
        <f>Движение!$D$39</f>
        <v/>
      </c>
      <c r="F121">
        <f>N(Движение!$E$39)</f>
        <v/>
      </c>
      <c r="G121">
        <f>N(Движение!$F$39)</f>
        <v/>
      </c>
      <c r="H121">
        <f>Движение!$G$39</f>
        <v/>
      </c>
      <c r="I121">
        <f>IF($F121&gt;0,TEXT($B121,"dd.mm")&amp;"_"&amp;$D121,"")</f>
        <v/>
      </c>
    </row>
    <row r="122">
      <c r="A122" t="n">
        <v>121</v>
      </c>
      <c r="B122">
        <f>Движение!$A$39</f>
        <v/>
      </c>
      <c r="C122">
        <f>Движение!$C$39</f>
        <v/>
      </c>
      <c r="D122" t="inlineStr">
        <is>
          <t>АК-15</t>
        </is>
      </c>
      <c r="E122">
        <f>Движение!$H$39</f>
        <v/>
      </c>
      <c r="F122">
        <f>N(Движение!$I$39)</f>
        <v/>
      </c>
      <c r="G122">
        <f>N(Движение!$J$39)</f>
        <v/>
      </c>
      <c r="H122">
        <f>Движение!$K$39</f>
        <v/>
      </c>
      <c r="I122">
        <f>IF($F122&gt;0,TEXT($B122,"dd.mm")&amp;"_"&amp;$D122,"")</f>
        <v/>
      </c>
    </row>
    <row r="123">
      <c r="A123" t="n">
        <v>122</v>
      </c>
      <c r="B123">
        <f>Движение!$A$39</f>
        <v/>
      </c>
      <c r="C123">
        <f>Движение!$C$39</f>
        <v/>
      </c>
      <c r="D123" t="inlineStr">
        <is>
          <t>Г 1800</t>
        </is>
      </c>
      <c r="E123">
        <f>Движение!$L$39</f>
        <v/>
      </c>
      <c r="F123">
        <f>N(Движение!$M$39)</f>
        <v/>
      </c>
      <c r="G123">
        <f>N(Движение!$N$39)</f>
        <v/>
      </c>
      <c r="H123">
        <f>Движение!$O$39</f>
        <v/>
      </c>
      <c r="I123">
        <f>IF($F123&gt;0,TEXT($B123,"dd.mm")&amp;"_"&amp;$D123,"")</f>
        <v/>
      </c>
    </row>
    <row r="124">
      <c r="A124" t="n">
        <v>123</v>
      </c>
      <c r="B124">
        <f>Движение!$A$39</f>
        <v/>
      </c>
      <c r="C124">
        <f>Движение!$C$39</f>
        <v/>
      </c>
      <c r="D124" t="inlineStr">
        <is>
          <t>Г 3500</t>
        </is>
      </c>
      <c r="E124">
        <f>Движение!$P$39</f>
        <v/>
      </c>
      <c r="F124">
        <f>N(Движение!$Q$39)</f>
        <v/>
      </c>
      <c r="G124">
        <f>N(Движение!$R$39)</f>
        <v/>
      </c>
      <c r="H124">
        <f>Движение!$S$39</f>
        <v/>
      </c>
      <c r="I124">
        <f>IF($F124&gt;0,TEXT($B124,"dd.mm")&amp;"_"&amp;$D124,"")</f>
        <v/>
      </c>
    </row>
    <row r="125">
      <c r="A125" t="n">
        <v>124</v>
      </c>
      <c r="B125">
        <f>Движение!$A$39</f>
        <v/>
      </c>
      <c r="C125">
        <f>Движение!$C$39</f>
        <v/>
      </c>
      <c r="D125" t="inlineStr">
        <is>
          <t>Г 800</t>
        </is>
      </c>
      <c r="E125">
        <f>Движение!$T$39</f>
        <v/>
      </c>
      <c r="F125">
        <f>N(Движение!$U$39)</f>
        <v/>
      </c>
      <c r="G125">
        <f>N(Движение!$V$39)</f>
        <v/>
      </c>
      <c r="H125">
        <f>Движение!$W$39</f>
        <v/>
      </c>
      <c r="I125">
        <f>IF($F125&gt;0,TEXT($B125,"dd.mm")&amp;"_"&amp;$D125,"")</f>
        <v/>
      </c>
    </row>
    <row r="126">
      <c r="A126" t="n">
        <v>125</v>
      </c>
      <c r="B126">
        <f>Движение!$A$39</f>
        <v/>
      </c>
      <c r="C126">
        <f>Движение!$C$39</f>
        <v/>
      </c>
      <c r="D126" t="inlineStr">
        <is>
          <t>Ми-К</t>
        </is>
      </c>
      <c r="E126">
        <f>Движение!$X$39</f>
        <v/>
      </c>
      <c r="F126">
        <f>N(Движение!$Y$39)</f>
        <v/>
      </c>
      <c r="G126">
        <f>N(Движение!$Z$39)</f>
        <v/>
      </c>
      <c r="H126">
        <f>Движение!$AA$39</f>
        <v/>
      </c>
      <c r="I126">
        <f>IF($F126&gt;0,TEXT($B126,"dd.mm")&amp;"_"&amp;$D126,"")</f>
        <v/>
      </c>
    </row>
    <row r="127">
      <c r="A127" t="n">
        <v>126</v>
      </c>
      <c r="B127">
        <f>Движение!$A$39</f>
        <v/>
      </c>
      <c r="C127">
        <f>Движение!$C$39</f>
        <v/>
      </c>
      <c r="D127" t="inlineStr">
        <is>
          <t>Ми-П</t>
        </is>
      </c>
      <c r="E127">
        <f>Движение!$AB$39</f>
        <v/>
      </c>
      <c r="F127">
        <f>N(Движение!$AC$39)</f>
        <v/>
      </c>
      <c r="G127">
        <f>N(Движение!$AD$39)</f>
        <v/>
      </c>
      <c r="H127">
        <f>Движение!$AE$39</f>
        <v/>
      </c>
      <c r="I127">
        <f>IF($F127&gt;0,TEXT($B127,"dd.mm")&amp;"_"&amp;$D127,"")</f>
        <v/>
      </c>
    </row>
    <row r="128">
      <c r="A128" t="n">
        <v>127</v>
      </c>
      <c r="B128">
        <f>Движение!$A$40</f>
        <v/>
      </c>
      <c r="C128">
        <f>Движение!$C$40</f>
        <v/>
      </c>
      <c r="D128" t="inlineStr">
        <is>
          <t>АК-10</t>
        </is>
      </c>
      <c r="E128">
        <f>Движение!$D$40</f>
        <v/>
      </c>
      <c r="F128">
        <f>N(Движение!$E$40)</f>
        <v/>
      </c>
      <c r="G128">
        <f>N(Движение!$F$40)</f>
        <v/>
      </c>
      <c r="H128">
        <f>Движение!$G$40</f>
        <v/>
      </c>
      <c r="I128">
        <f>IF($F128&gt;0,TEXT($B128,"dd.mm")&amp;"_"&amp;$D128,"")</f>
        <v/>
      </c>
    </row>
    <row r="129">
      <c r="A129" t="n">
        <v>128</v>
      </c>
      <c r="B129">
        <f>Движение!$A$40</f>
        <v/>
      </c>
      <c r="C129">
        <f>Движение!$C$40</f>
        <v/>
      </c>
      <c r="D129" t="inlineStr">
        <is>
          <t>АК-15</t>
        </is>
      </c>
      <c r="E129">
        <f>Движение!$H$40</f>
        <v/>
      </c>
      <c r="F129">
        <f>N(Движение!$I$40)</f>
        <v/>
      </c>
      <c r="G129">
        <f>N(Движение!$J$40)</f>
        <v/>
      </c>
      <c r="H129">
        <f>Движение!$K$40</f>
        <v/>
      </c>
      <c r="I129">
        <f>IF($F129&gt;0,TEXT($B129,"dd.mm")&amp;"_"&amp;$D129,"")</f>
        <v/>
      </c>
    </row>
    <row r="130">
      <c r="A130" t="n">
        <v>129</v>
      </c>
      <c r="B130">
        <f>Движение!$A$40</f>
        <v/>
      </c>
      <c r="C130">
        <f>Движение!$C$40</f>
        <v/>
      </c>
      <c r="D130" t="inlineStr">
        <is>
          <t>Г 1800</t>
        </is>
      </c>
      <c r="E130">
        <f>Движение!$L$40</f>
        <v/>
      </c>
      <c r="F130">
        <f>N(Движение!$M$40)</f>
        <v/>
      </c>
      <c r="G130">
        <f>N(Движение!$N$40)</f>
        <v/>
      </c>
      <c r="H130">
        <f>Движение!$O$40</f>
        <v/>
      </c>
      <c r="I130">
        <f>IF($F130&gt;0,TEXT($B130,"dd.mm")&amp;"_"&amp;$D130,"")</f>
        <v/>
      </c>
    </row>
    <row r="131">
      <c r="A131" t="n">
        <v>130</v>
      </c>
      <c r="B131">
        <f>Движение!$A$40</f>
        <v/>
      </c>
      <c r="C131">
        <f>Движение!$C$40</f>
        <v/>
      </c>
      <c r="D131" t="inlineStr">
        <is>
          <t>Г 3500</t>
        </is>
      </c>
      <c r="E131">
        <f>Движение!$P$40</f>
        <v/>
      </c>
      <c r="F131">
        <f>N(Движение!$Q$40)</f>
        <v/>
      </c>
      <c r="G131">
        <f>N(Движение!$R$40)</f>
        <v/>
      </c>
      <c r="H131">
        <f>Движение!$S$40</f>
        <v/>
      </c>
      <c r="I131">
        <f>IF($F131&gt;0,TEXT($B131,"dd.mm")&amp;"_"&amp;$D131,"")</f>
        <v/>
      </c>
    </row>
    <row r="132">
      <c r="A132" t="n">
        <v>131</v>
      </c>
      <c r="B132">
        <f>Движение!$A$40</f>
        <v/>
      </c>
      <c r="C132">
        <f>Движение!$C$40</f>
        <v/>
      </c>
      <c r="D132" t="inlineStr">
        <is>
          <t>Г 800</t>
        </is>
      </c>
      <c r="E132">
        <f>Движение!$T$40</f>
        <v/>
      </c>
      <c r="F132">
        <f>N(Движение!$U$40)</f>
        <v/>
      </c>
      <c r="G132">
        <f>N(Движение!$V$40)</f>
        <v/>
      </c>
      <c r="H132">
        <f>Движение!$W$40</f>
        <v/>
      </c>
      <c r="I132">
        <f>IF($F132&gt;0,TEXT($B132,"dd.mm")&amp;"_"&amp;$D132,"")</f>
        <v/>
      </c>
    </row>
    <row r="133">
      <c r="A133" t="n">
        <v>132</v>
      </c>
      <c r="B133">
        <f>Движение!$A$40</f>
        <v/>
      </c>
      <c r="C133">
        <f>Движение!$C$40</f>
        <v/>
      </c>
      <c r="D133" t="inlineStr">
        <is>
          <t>Ми-К</t>
        </is>
      </c>
      <c r="E133">
        <f>Движение!$X$40</f>
        <v/>
      </c>
      <c r="F133">
        <f>N(Движение!$Y$40)</f>
        <v/>
      </c>
      <c r="G133">
        <f>N(Движение!$Z$40)</f>
        <v/>
      </c>
      <c r="H133">
        <f>Движение!$AA$40</f>
        <v/>
      </c>
      <c r="I133">
        <f>IF($F133&gt;0,TEXT($B133,"dd.mm")&amp;"_"&amp;$D133,"")</f>
        <v/>
      </c>
    </row>
    <row r="134">
      <c r="A134" t="n">
        <v>133</v>
      </c>
      <c r="B134">
        <f>Движение!$A$40</f>
        <v/>
      </c>
      <c r="C134">
        <f>Движение!$C$40</f>
        <v/>
      </c>
      <c r="D134" t="inlineStr">
        <is>
          <t>Ми-П</t>
        </is>
      </c>
      <c r="E134">
        <f>Движение!$AB$40</f>
        <v/>
      </c>
      <c r="F134">
        <f>N(Движение!$AC$40)</f>
        <v/>
      </c>
      <c r="G134">
        <f>N(Движение!$AD$40)</f>
        <v/>
      </c>
      <c r="H134">
        <f>Движение!$AE$40</f>
        <v/>
      </c>
      <c r="I134">
        <f>IF($F134&gt;0,TEXT($B134,"dd.mm")&amp;"_"&amp;$D134,"")</f>
        <v/>
      </c>
    </row>
    <row r="135">
      <c r="A135" t="n">
        <v>134</v>
      </c>
      <c r="B135">
        <f>Движение!$A$41</f>
        <v/>
      </c>
      <c r="C135">
        <f>Движение!$C$41</f>
        <v/>
      </c>
      <c r="D135" t="inlineStr">
        <is>
          <t>АК-10</t>
        </is>
      </c>
      <c r="E135">
        <f>Движение!$D$41</f>
        <v/>
      </c>
      <c r="F135">
        <f>N(Движение!$E$41)</f>
        <v/>
      </c>
      <c r="G135">
        <f>N(Движение!$F$41)</f>
        <v/>
      </c>
      <c r="H135">
        <f>Движение!$G$41</f>
        <v/>
      </c>
      <c r="I135">
        <f>IF($F135&gt;0,TEXT($B135,"dd.mm")&amp;"_"&amp;$D135,"")</f>
        <v/>
      </c>
    </row>
    <row r="136">
      <c r="A136" t="n">
        <v>135</v>
      </c>
      <c r="B136">
        <f>Движение!$A$41</f>
        <v/>
      </c>
      <c r="C136">
        <f>Движение!$C$41</f>
        <v/>
      </c>
      <c r="D136" t="inlineStr">
        <is>
          <t>АК-15</t>
        </is>
      </c>
      <c r="E136">
        <f>Движение!$H$41</f>
        <v/>
      </c>
      <c r="F136">
        <f>N(Движение!$I$41)</f>
        <v/>
      </c>
      <c r="G136">
        <f>N(Движение!$J$41)</f>
        <v/>
      </c>
      <c r="H136">
        <f>Движение!$K$41</f>
        <v/>
      </c>
      <c r="I136">
        <f>IF($F136&gt;0,TEXT($B136,"dd.mm")&amp;"_"&amp;$D136,"")</f>
        <v/>
      </c>
    </row>
    <row r="137">
      <c r="A137" t="n">
        <v>136</v>
      </c>
      <c r="B137">
        <f>Движение!$A$41</f>
        <v/>
      </c>
      <c r="C137">
        <f>Движение!$C$41</f>
        <v/>
      </c>
      <c r="D137" t="inlineStr">
        <is>
          <t>Г 1800</t>
        </is>
      </c>
      <c r="E137">
        <f>Движение!$L$41</f>
        <v/>
      </c>
      <c r="F137">
        <f>N(Движение!$M$41)</f>
        <v/>
      </c>
      <c r="G137">
        <f>N(Движение!$N$41)</f>
        <v/>
      </c>
      <c r="H137">
        <f>Движение!$O$41</f>
        <v/>
      </c>
      <c r="I137">
        <f>IF($F137&gt;0,TEXT($B137,"dd.mm")&amp;"_"&amp;$D137,"")</f>
        <v/>
      </c>
    </row>
    <row r="138">
      <c r="A138" t="n">
        <v>137</v>
      </c>
      <c r="B138">
        <f>Движение!$A$41</f>
        <v/>
      </c>
      <c r="C138">
        <f>Движение!$C$41</f>
        <v/>
      </c>
      <c r="D138" t="inlineStr">
        <is>
          <t>Г 3500</t>
        </is>
      </c>
      <c r="E138">
        <f>Движение!$P$41</f>
        <v/>
      </c>
      <c r="F138">
        <f>N(Движение!$Q$41)</f>
        <v/>
      </c>
      <c r="G138">
        <f>N(Движение!$R$41)</f>
        <v/>
      </c>
      <c r="H138">
        <f>Движение!$S$41</f>
        <v/>
      </c>
      <c r="I138">
        <f>IF($F138&gt;0,TEXT($B138,"dd.mm")&amp;"_"&amp;$D138,"")</f>
        <v/>
      </c>
    </row>
    <row r="139">
      <c r="A139" t="n">
        <v>138</v>
      </c>
      <c r="B139">
        <f>Движение!$A$41</f>
        <v/>
      </c>
      <c r="C139">
        <f>Движение!$C$41</f>
        <v/>
      </c>
      <c r="D139" t="inlineStr">
        <is>
          <t>Г 800</t>
        </is>
      </c>
      <c r="E139">
        <f>Движение!$T$41</f>
        <v/>
      </c>
      <c r="F139">
        <f>N(Движение!$U$41)</f>
        <v/>
      </c>
      <c r="G139">
        <f>N(Движение!$V$41)</f>
        <v/>
      </c>
      <c r="H139">
        <f>Движение!$W$41</f>
        <v/>
      </c>
      <c r="I139">
        <f>IF($F139&gt;0,TEXT($B139,"dd.mm")&amp;"_"&amp;$D139,"")</f>
        <v/>
      </c>
    </row>
    <row r="140">
      <c r="A140" t="n">
        <v>139</v>
      </c>
      <c r="B140">
        <f>Движение!$A$41</f>
        <v/>
      </c>
      <c r="C140">
        <f>Движение!$C$41</f>
        <v/>
      </c>
      <c r="D140" t="inlineStr">
        <is>
          <t>Ми-К</t>
        </is>
      </c>
      <c r="E140">
        <f>Движение!$X$41</f>
        <v/>
      </c>
      <c r="F140">
        <f>N(Движение!$Y$41)</f>
        <v/>
      </c>
      <c r="G140">
        <f>N(Движение!$Z$41)</f>
        <v/>
      </c>
      <c r="H140">
        <f>Движение!$AA$41</f>
        <v/>
      </c>
      <c r="I140">
        <f>IF($F140&gt;0,TEXT($B140,"dd.mm")&amp;"_"&amp;$D140,"")</f>
        <v/>
      </c>
    </row>
    <row r="141">
      <c r="A141" t="n">
        <v>140</v>
      </c>
      <c r="B141">
        <f>Движение!$A$41</f>
        <v/>
      </c>
      <c r="C141">
        <f>Движение!$C$41</f>
        <v/>
      </c>
      <c r="D141" t="inlineStr">
        <is>
          <t>Ми-П</t>
        </is>
      </c>
      <c r="E141">
        <f>Движение!$AB$41</f>
        <v/>
      </c>
      <c r="F141">
        <f>N(Движение!$AC$41)</f>
        <v/>
      </c>
      <c r="G141">
        <f>N(Движение!$AD$41)</f>
        <v/>
      </c>
      <c r="H141">
        <f>Движение!$AE$41</f>
        <v/>
      </c>
      <c r="I141">
        <f>IF($F141&gt;0,TEXT($B141,"dd.mm")&amp;"_"&amp;$D141,"")</f>
        <v/>
      </c>
    </row>
    <row r="142">
      <c r="A142" t="n">
        <v>141</v>
      </c>
      <c r="B142">
        <f>Движение!$A$42</f>
        <v/>
      </c>
      <c r="C142">
        <f>Движение!$C$42</f>
        <v/>
      </c>
      <c r="D142" t="inlineStr">
        <is>
          <t>АК-10</t>
        </is>
      </c>
      <c r="E142">
        <f>Движение!$D$42</f>
        <v/>
      </c>
      <c r="F142">
        <f>N(Движение!$E$42)</f>
        <v/>
      </c>
      <c r="G142">
        <f>N(Движение!$F$42)</f>
        <v/>
      </c>
      <c r="H142">
        <f>Движение!$G$42</f>
        <v/>
      </c>
      <c r="I142">
        <f>IF($F142&gt;0,TEXT($B142,"dd.mm")&amp;"_"&amp;$D142,"")</f>
        <v/>
      </c>
    </row>
    <row r="143">
      <c r="A143" t="n">
        <v>142</v>
      </c>
      <c r="B143">
        <f>Движение!$A$42</f>
        <v/>
      </c>
      <c r="C143">
        <f>Движение!$C$42</f>
        <v/>
      </c>
      <c r="D143" t="inlineStr">
        <is>
          <t>АК-15</t>
        </is>
      </c>
      <c r="E143">
        <f>Движение!$H$42</f>
        <v/>
      </c>
      <c r="F143">
        <f>N(Движение!$I$42)</f>
        <v/>
      </c>
      <c r="G143">
        <f>N(Движение!$J$42)</f>
        <v/>
      </c>
      <c r="H143">
        <f>Движение!$K$42</f>
        <v/>
      </c>
      <c r="I143">
        <f>IF($F143&gt;0,TEXT($B143,"dd.mm")&amp;"_"&amp;$D143,"")</f>
        <v/>
      </c>
    </row>
    <row r="144">
      <c r="A144" t="n">
        <v>143</v>
      </c>
      <c r="B144">
        <f>Движение!$A$42</f>
        <v/>
      </c>
      <c r="C144">
        <f>Движение!$C$42</f>
        <v/>
      </c>
      <c r="D144" t="inlineStr">
        <is>
          <t>Г 1800</t>
        </is>
      </c>
      <c r="E144">
        <f>Движение!$L$42</f>
        <v/>
      </c>
      <c r="F144">
        <f>N(Движение!$M$42)</f>
        <v/>
      </c>
      <c r="G144">
        <f>N(Движение!$N$42)</f>
        <v/>
      </c>
      <c r="H144">
        <f>Движение!$O$42</f>
        <v/>
      </c>
      <c r="I144">
        <f>IF($F144&gt;0,TEXT($B144,"dd.mm")&amp;"_"&amp;$D144,"")</f>
        <v/>
      </c>
    </row>
    <row r="145">
      <c r="A145" t="n">
        <v>144</v>
      </c>
      <c r="B145">
        <f>Движение!$A$42</f>
        <v/>
      </c>
      <c r="C145">
        <f>Движение!$C$42</f>
        <v/>
      </c>
      <c r="D145" t="inlineStr">
        <is>
          <t>Г 3500</t>
        </is>
      </c>
      <c r="E145">
        <f>Движение!$P$42</f>
        <v/>
      </c>
      <c r="F145">
        <f>N(Движение!$Q$42)</f>
        <v/>
      </c>
      <c r="G145">
        <f>N(Движение!$R$42)</f>
        <v/>
      </c>
      <c r="H145">
        <f>Движение!$S$42</f>
        <v/>
      </c>
      <c r="I145">
        <f>IF($F145&gt;0,TEXT($B145,"dd.mm")&amp;"_"&amp;$D145,"")</f>
        <v/>
      </c>
    </row>
    <row r="146">
      <c r="A146" t="n">
        <v>145</v>
      </c>
      <c r="B146">
        <f>Движение!$A$42</f>
        <v/>
      </c>
      <c r="C146">
        <f>Движение!$C$42</f>
        <v/>
      </c>
      <c r="D146" t="inlineStr">
        <is>
          <t>Г 800</t>
        </is>
      </c>
      <c r="E146">
        <f>Движение!$T$42</f>
        <v/>
      </c>
      <c r="F146">
        <f>N(Движение!$U$42)</f>
        <v/>
      </c>
      <c r="G146">
        <f>N(Движение!$V$42)</f>
        <v/>
      </c>
      <c r="H146">
        <f>Движение!$W$42</f>
        <v/>
      </c>
      <c r="I146">
        <f>IF($F146&gt;0,TEXT($B146,"dd.mm")&amp;"_"&amp;$D146,"")</f>
        <v/>
      </c>
    </row>
    <row r="147">
      <c r="A147" t="n">
        <v>146</v>
      </c>
      <c r="B147">
        <f>Движение!$A$42</f>
        <v/>
      </c>
      <c r="C147">
        <f>Движение!$C$42</f>
        <v/>
      </c>
      <c r="D147" t="inlineStr">
        <is>
          <t>Ми-К</t>
        </is>
      </c>
      <c r="E147">
        <f>Движение!$X$42</f>
        <v/>
      </c>
      <c r="F147">
        <f>N(Движение!$Y$42)</f>
        <v/>
      </c>
      <c r="G147">
        <f>N(Движение!$Z$42)</f>
        <v/>
      </c>
      <c r="H147">
        <f>Движение!$AA$42</f>
        <v/>
      </c>
      <c r="I147">
        <f>IF($F147&gt;0,TEXT($B147,"dd.mm")&amp;"_"&amp;$D147,"")</f>
        <v/>
      </c>
    </row>
    <row r="148">
      <c r="A148" t="n">
        <v>147</v>
      </c>
      <c r="B148">
        <f>Движение!$A$42</f>
        <v/>
      </c>
      <c r="C148">
        <f>Движение!$C$42</f>
        <v/>
      </c>
      <c r="D148" t="inlineStr">
        <is>
          <t>Ми-П</t>
        </is>
      </c>
      <c r="E148">
        <f>Движение!$AB$42</f>
        <v/>
      </c>
      <c r="F148">
        <f>N(Движение!$AC$42)</f>
        <v/>
      </c>
      <c r="G148">
        <f>N(Движение!$AD$42)</f>
        <v/>
      </c>
      <c r="H148">
        <f>Движение!$AE$42</f>
        <v/>
      </c>
      <c r="I148">
        <f>IF($F148&gt;0,TEXT($B148,"dd.mm")&amp;"_"&amp;$D148,"")</f>
        <v/>
      </c>
    </row>
    <row r="149">
      <c r="A149" t="n">
        <v>148</v>
      </c>
      <c r="B149">
        <f>Движение!$A$43</f>
        <v/>
      </c>
      <c r="C149">
        <f>Движение!$C$43</f>
        <v/>
      </c>
      <c r="D149" t="inlineStr">
        <is>
          <t>АК-10</t>
        </is>
      </c>
      <c r="E149">
        <f>Движение!$D$43</f>
        <v/>
      </c>
      <c r="F149">
        <f>N(Движение!$E$43)</f>
        <v/>
      </c>
      <c r="G149">
        <f>N(Движение!$F$43)</f>
        <v/>
      </c>
      <c r="H149">
        <f>Движение!$G$43</f>
        <v/>
      </c>
      <c r="I149">
        <f>IF($F149&gt;0,TEXT($B149,"dd.mm")&amp;"_"&amp;$D149,"")</f>
        <v/>
      </c>
    </row>
    <row r="150">
      <c r="A150" t="n">
        <v>149</v>
      </c>
      <c r="B150">
        <f>Движение!$A$43</f>
        <v/>
      </c>
      <c r="C150">
        <f>Движение!$C$43</f>
        <v/>
      </c>
      <c r="D150" t="inlineStr">
        <is>
          <t>АК-15</t>
        </is>
      </c>
      <c r="E150">
        <f>Движение!$H$43</f>
        <v/>
      </c>
      <c r="F150">
        <f>N(Движение!$I$43)</f>
        <v/>
      </c>
      <c r="G150">
        <f>N(Движение!$J$43)</f>
        <v/>
      </c>
      <c r="H150">
        <f>Движение!$K$43</f>
        <v/>
      </c>
      <c r="I150">
        <f>IF($F150&gt;0,TEXT($B150,"dd.mm")&amp;"_"&amp;$D150,"")</f>
        <v/>
      </c>
    </row>
    <row r="151">
      <c r="A151" t="n">
        <v>150</v>
      </c>
      <c r="B151">
        <f>Движение!$A$43</f>
        <v/>
      </c>
      <c r="C151">
        <f>Движение!$C$43</f>
        <v/>
      </c>
      <c r="D151" t="inlineStr">
        <is>
          <t>Г 1800</t>
        </is>
      </c>
      <c r="E151">
        <f>Движение!$L$43</f>
        <v/>
      </c>
      <c r="F151">
        <f>N(Движение!$M$43)</f>
        <v/>
      </c>
      <c r="G151">
        <f>N(Движение!$N$43)</f>
        <v/>
      </c>
      <c r="H151">
        <f>Движение!$O$43</f>
        <v/>
      </c>
      <c r="I151">
        <f>IF($F151&gt;0,TEXT($B151,"dd.mm")&amp;"_"&amp;$D151,"")</f>
        <v/>
      </c>
    </row>
    <row r="152">
      <c r="A152" t="n">
        <v>151</v>
      </c>
      <c r="B152">
        <f>Движение!$A$43</f>
        <v/>
      </c>
      <c r="C152">
        <f>Движение!$C$43</f>
        <v/>
      </c>
      <c r="D152" t="inlineStr">
        <is>
          <t>Г 3500</t>
        </is>
      </c>
      <c r="E152">
        <f>Движение!$P$43</f>
        <v/>
      </c>
      <c r="F152">
        <f>N(Движение!$Q$43)</f>
        <v/>
      </c>
      <c r="G152">
        <f>N(Движение!$R$43)</f>
        <v/>
      </c>
      <c r="H152">
        <f>Движение!$S$43</f>
        <v/>
      </c>
      <c r="I152">
        <f>IF($F152&gt;0,TEXT($B152,"dd.mm")&amp;"_"&amp;$D152,"")</f>
        <v/>
      </c>
    </row>
    <row r="153">
      <c r="A153" t="n">
        <v>152</v>
      </c>
      <c r="B153">
        <f>Движение!$A$43</f>
        <v/>
      </c>
      <c r="C153">
        <f>Движение!$C$43</f>
        <v/>
      </c>
      <c r="D153" t="inlineStr">
        <is>
          <t>Г 800</t>
        </is>
      </c>
      <c r="E153">
        <f>Движение!$T$43</f>
        <v/>
      </c>
      <c r="F153">
        <f>N(Движение!$U$43)</f>
        <v/>
      </c>
      <c r="G153">
        <f>N(Движение!$V$43)</f>
        <v/>
      </c>
      <c r="H153">
        <f>Движение!$W$43</f>
        <v/>
      </c>
      <c r="I153">
        <f>IF($F153&gt;0,TEXT($B153,"dd.mm")&amp;"_"&amp;$D153,"")</f>
        <v/>
      </c>
    </row>
    <row r="154">
      <c r="A154" t="n">
        <v>153</v>
      </c>
      <c r="B154">
        <f>Движение!$A$43</f>
        <v/>
      </c>
      <c r="C154">
        <f>Движение!$C$43</f>
        <v/>
      </c>
      <c r="D154" t="inlineStr">
        <is>
          <t>Ми-К</t>
        </is>
      </c>
      <c r="E154">
        <f>Движение!$X$43</f>
        <v/>
      </c>
      <c r="F154">
        <f>N(Движение!$Y$43)</f>
        <v/>
      </c>
      <c r="G154">
        <f>N(Движение!$Z$43)</f>
        <v/>
      </c>
      <c r="H154">
        <f>Движение!$AA$43</f>
        <v/>
      </c>
      <c r="I154">
        <f>IF($F154&gt;0,TEXT($B154,"dd.mm")&amp;"_"&amp;$D154,"")</f>
        <v/>
      </c>
    </row>
    <row r="155">
      <c r="A155" t="n">
        <v>154</v>
      </c>
      <c r="B155">
        <f>Движение!$A$43</f>
        <v/>
      </c>
      <c r="C155">
        <f>Движение!$C$43</f>
        <v/>
      </c>
      <c r="D155" t="inlineStr">
        <is>
          <t>Ми-П</t>
        </is>
      </c>
      <c r="E155">
        <f>Движение!$AB$43</f>
        <v/>
      </c>
      <c r="F155">
        <f>N(Движение!$AC$43)</f>
        <v/>
      </c>
      <c r="G155">
        <f>N(Движение!$AD$43)</f>
        <v/>
      </c>
      <c r="H155">
        <f>Движение!$AE$43</f>
        <v/>
      </c>
      <c r="I155">
        <f>IF($F155&gt;0,TEXT($B155,"dd.mm")&amp;"_"&amp;$D155,"")</f>
        <v/>
      </c>
    </row>
    <row r="156">
      <c r="A156" t="n">
        <v>155</v>
      </c>
      <c r="B156">
        <f>Движение!$A$44</f>
        <v/>
      </c>
      <c r="C156">
        <f>Движение!$C$44</f>
        <v/>
      </c>
      <c r="D156" t="inlineStr">
        <is>
          <t>АК-10</t>
        </is>
      </c>
      <c r="E156">
        <f>Движение!$D$44</f>
        <v/>
      </c>
      <c r="F156">
        <f>N(Движение!$E$44)</f>
        <v/>
      </c>
      <c r="G156">
        <f>N(Движение!$F$44)</f>
        <v/>
      </c>
      <c r="H156">
        <f>Движение!$G$44</f>
        <v/>
      </c>
      <c r="I156">
        <f>IF($F156&gt;0,TEXT($B156,"dd.mm")&amp;"_"&amp;$D156,"")</f>
        <v/>
      </c>
    </row>
    <row r="157">
      <c r="A157" t="n">
        <v>156</v>
      </c>
      <c r="B157">
        <f>Движение!$A$44</f>
        <v/>
      </c>
      <c r="C157">
        <f>Движение!$C$44</f>
        <v/>
      </c>
      <c r="D157" t="inlineStr">
        <is>
          <t>АК-15</t>
        </is>
      </c>
      <c r="E157">
        <f>Движение!$H$44</f>
        <v/>
      </c>
      <c r="F157">
        <f>N(Движение!$I$44)</f>
        <v/>
      </c>
      <c r="G157">
        <f>N(Движение!$J$44)</f>
        <v/>
      </c>
      <c r="H157">
        <f>Движение!$K$44</f>
        <v/>
      </c>
      <c r="I157">
        <f>IF($F157&gt;0,TEXT($B157,"dd.mm")&amp;"_"&amp;$D157,"")</f>
        <v/>
      </c>
    </row>
    <row r="158">
      <c r="A158" t="n">
        <v>157</v>
      </c>
      <c r="B158">
        <f>Движение!$A$44</f>
        <v/>
      </c>
      <c r="C158">
        <f>Движение!$C$44</f>
        <v/>
      </c>
      <c r="D158" t="inlineStr">
        <is>
          <t>Г 1800</t>
        </is>
      </c>
      <c r="E158">
        <f>Движение!$L$44</f>
        <v/>
      </c>
      <c r="F158">
        <f>N(Движение!$M$44)</f>
        <v/>
      </c>
      <c r="G158">
        <f>N(Движение!$N$44)</f>
        <v/>
      </c>
      <c r="H158">
        <f>Движение!$O$44</f>
        <v/>
      </c>
      <c r="I158">
        <f>IF($F158&gt;0,TEXT($B158,"dd.mm")&amp;"_"&amp;$D158,"")</f>
        <v/>
      </c>
    </row>
    <row r="159">
      <c r="A159" t="n">
        <v>158</v>
      </c>
      <c r="B159">
        <f>Движение!$A$44</f>
        <v/>
      </c>
      <c r="C159">
        <f>Движение!$C$44</f>
        <v/>
      </c>
      <c r="D159" t="inlineStr">
        <is>
          <t>Г 3500</t>
        </is>
      </c>
      <c r="E159">
        <f>Движение!$P$44</f>
        <v/>
      </c>
      <c r="F159">
        <f>N(Движение!$Q$44)</f>
        <v/>
      </c>
      <c r="G159">
        <f>N(Движение!$R$44)</f>
        <v/>
      </c>
      <c r="H159">
        <f>Движение!$S$44</f>
        <v/>
      </c>
      <c r="I159">
        <f>IF($F159&gt;0,TEXT($B159,"dd.mm")&amp;"_"&amp;$D159,"")</f>
        <v/>
      </c>
    </row>
    <row r="160">
      <c r="A160" t="n">
        <v>159</v>
      </c>
      <c r="B160">
        <f>Движение!$A$44</f>
        <v/>
      </c>
      <c r="C160">
        <f>Движение!$C$44</f>
        <v/>
      </c>
      <c r="D160" t="inlineStr">
        <is>
          <t>Г 800</t>
        </is>
      </c>
      <c r="E160">
        <f>Движение!$T$44</f>
        <v/>
      </c>
      <c r="F160">
        <f>N(Движение!$U$44)</f>
        <v/>
      </c>
      <c r="G160">
        <f>N(Движение!$V$44)</f>
        <v/>
      </c>
      <c r="H160">
        <f>Движение!$W$44</f>
        <v/>
      </c>
      <c r="I160">
        <f>IF($F160&gt;0,TEXT($B160,"dd.mm")&amp;"_"&amp;$D160,"")</f>
        <v/>
      </c>
    </row>
    <row r="161">
      <c r="A161" t="n">
        <v>160</v>
      </c>
      <c r="B161">
        <f>Движение!$A$44</f>
        <v/>
      </c>
      <c r="C161">
        <f>Движение!$C$44</f>
        <v/>
      </c>
      <c r="D161" t="inlineStr">
        <is>
          <t>Ми-К</t>
        </is>
      </c>
      <c r="E161">
        <f>Движение!$X$44</f>
        <v/>
      </c>
      <c r="F161">
        <f>N(Движение!$Y$44)</f>
        <v/>
      </c>
      <c r="G161">
        <f>N(Движение!$Z$44)</f>
        <v/>
      </c>
      <c r="H161">
        <f>Движение!$AA$44</f>
        <v/>
      </c>
      <c r="I161">
        <f>IF($F161&gt;0,TEXT($B161,"dd.mm")&amp;"_"&amp;$D161,"")</f>
        <v/>
      </c>
    </row>
    <row r="162">
      <c r="A162" t="n">
        <v>161</v>
      </c>
      <c r="B162">
        <f>Движение!$A$44</f>
        <v/>
      </c>
      <c r="C162">
        <f>Движение!$C$44</f>
        <v/>
      </c>
      <c r="D162" t="inlineStr">
        <is>
          <t>Ми-П</t>
        </is>
      </c>
      <c r="E162">
        <f>Движение!$AB$44</f>
        <v/>
      </c>
      <c r="F162">
        <f>N(Движение!$AC$44)</f>
        <v/>
      </c>
      <c r="G162">
        <f>N(Движение!$AD$44)</f>
        <v/>
      </c>
      <c r="H162">
        <f>Движение!$AE$44</f>
        <v/>
      </c>
      <c r="I162">
        <f>IF($F162&gt;0,TEXT($B162,"dd.mm")&amp;"_"&amp;$D162,"")</f>
        <v/>
      </c>
    </row>
    <row r="163">
      <c r="A163" t="n">
        <v>162</v>
      </c>
      <c r="B163">
        <f>Движение!$A$45</f>
        <v/>
      </c>
      <c r="C163">
        <f>Движение!$C$45</f>
        <v/>
      </c>
      <c r="D163" t="inlineStr">
        <is>
          <t>АК-10</t>
        </is>
      </c>
      <c r="E163">
        <f>Движение!$D$45</f>
        <v/>
      </c>
      <c r="F163">
        <f>N(Движение!$E$45)</f>
        <v/>
      </c>
      <c r="G163">
        <f>N(Движение!$F$45)</f>
        <v/>
      </c>
      <c r="H163">
        <f>Движение!$G$45</f>
        <v/>
      </c>
      <c r="I163">
        <f>IF($F163&gt;0,TEXT($B163,"dd.mm")&amp;"_"&amp;$D163,"")</f>
        <v/>
      </c>
    </row>
    <row r="164">
      <c r="A164" t="n">
        <v>163</v>
      </c>
      <c r="B164">
        <f>Движение!$A$45</f>
        <v/>
      </c>
      <c r="C164">
        <f>Движение!$C$45</f>
        <v/>
      </c>
      <c r="D164" t="inlineStr">
        <is>
          <t>АК-15</t>
        </is>
      </c>
      <c r="E164">
        <f>Движение!$H$45</f>
        <v/>
      </c>
      <c r="F164">
        <f>N(Движение!$I$45)</f>
        <v/>
      </c>
      <c r="G164">
        <f>N(Движение!$J$45)</f>
        <v/>
      </c>
      <c r="H164">
        <f>Движение!$K$45</f>
        <v/>
      </c>
      <c r="I164">
        <f>IF($F164&gt;0,TEXT($B164,"dd.mm")&amp;"_"&amp;$D164,"")</f>
        <v/>
      </c>
    </row>
    <row r="165">
      <c r="A165" t="n">
        <v>164</v>
      </c>
      <c r="B165">
        <f>Движение!$A$45</f>
        <v/>
      </c>
      <c r="C165">
        <f>Движение!$C$45</f>
        <v/>
      </c>
      <c r="D165" t="inlineStr">
        <is>
          <t>Г 1800</t>
        </is>
      </c>
      <c r="E165">
        <f>Движение!$L$45</f>
        <v/>
      </c>
      <c r="F165">
        <f>N(Движение!$M$45)</f>
        <v/>
      </c>
      <c r="G165">
        <f>N(Движение!$N$45)</f>
        <v/>
      </c>
      <c r="H165">
        <f>Движение!$O$45</f>
        <v/>
      </c>
      <c r="I165">
        <f>IF($F165&gt;0,TEXT($B165,"dd.mm")&amp;"_"&amp;$D165,"")</f>
        <v/>
      </c>
    </row>
    <row r="166">
      <c r="A166" t="n">
        <v>165</v>
      </c>
      <c r="B166">
        <f>Движение!$A$45</f>
        <v/>
      </c>
      <c r="C166">
        <f>Движение!$C$45</f>
        <v/>
      </c>
      <c r="D166" t="inlineStr">
        <is>
          <t>Г 3500</t>
        </is>
      </c>
      <c r="E166">
        <f>Движение!$P$45</f>
        <v/>
      </c>
      <c r="F166">
        <f>N(Движение!$Q$45)</f>
        <v/>
      </c>
      <c r="G166">
        <f>N(Движение!$R$45)</f>
        <v/>
      </c>
      <c r="H166">
        <f>Движение!$S$45</f>
        <v/>
      </c>
      <c r="I166">
        <f>IF($F166&gt;0,TEXT($B166,"dd.mm")&amp;"_"&amp;$D166,"")</f>
        <v/>
      </c>
    </row>
    <row r="167">
      <c r="A167" t="n">
        <v>166</v>
      </c>
      <c r="B167">
        <f>Движение!$A$45</f>
        <v/>
      </c>
      <c r="C167">
        <f>Движение!$C$45</f>
        <v/>
      </c>
      <c r="D167" t="inlineStr">
        <is>
          <t>Г 800</t>
        </is>
      </c>
      <c r="E167">
        <f>Движение!$T$45</f>
        <v/>
      </c>
      <c r="F167">
        <f>N(Движение!$U$45)</f>
        <v/>
      </c>
      <c r="G167">
        <f>N(Движение!$V$45)</f>
        <v/>
      </c>
      <c r="H167">
        <f>Движение!$W$45</f>
        <v/>
      </c>
      <c r="I167">
        <f>IF($F167&gt;0,TEXT($B167,"dd.mm")&amp;"_"&amp;$D167,"")</f>
        <v/>
      </c>
    </row>
    <row r="168">
      <c r="A168" t="n">
        <v>167</v>
      </c>
      <c r="B168">
        <f>Движение!$A$45</f>
        <v/>
      </c>
      <c r="C168">
        <f>Движение!$C$45</f>
        <v/>
      </c>
      <c r="D168" t="inlineStr">
        <is>
          <t>Ми-К</t>
        </is>
      </c>
      <c r="E168">
        <f>Движение!$X$45</f>
        <v/>
      </c>
      <c r="F168">
        <f>N(Движение!$Y$45)</f>
        <v/>
      </c>
      <c r="G168">
        <f>N(Движение!$Z$45)</f>
        <v/>
      </c>
      <c r="H168">
        <f>Движение!$AA$45</f>
        <v/>
      </c>
      <c r="I168">
        <f>IF($F168&gt;0,TEXT($B168,"dd.mm")&amp;"_"&amp;$D168,"")</f>
        <v/>
      </c>
    </row>
    <row r="169">
      <c r="A169" t="n">
        <v>168</v>
      </c>
      <c r="B169">
        <f>Движение!$A$45</f>
        <v/>
      </c>
      <c r="C169">
        <f>Движение!$C$45</f>
        <v/>
      </c>
      <c r="D169" t="inlineStr">
        <is>
          <t>Ми-П</t>
        </is>
      </c>
      <c r="E169">
        <f>Движение!$AB$45</f>
        <v/>
      </c>
      <c r="F169">
        <f>N(Движение!$AC$45)</f>
        <v/>
      </c>
      <c r="G169">
        <f>N(Движение!$AD$45)</f>
        <v/>
      </c>
      <c r="H169">
        <f>Движение!$AE$45</f>
        <v/>
      </c>
      <c r="I169">
        <f>IF($F169&gt;0,TEXT($B169,"dd.mm")&amp;"_"&amp;$D169,"")</f>
        <v/>
      </c>
    </row>
    <row r="170">
      <c r="A170" t="n">
        <v>169</v>
      </c>
      <c r="B170">
        <f>Движение!$A$46</f>
        <v/>
      </c>
      <c r="C170">
        <f>Движение!$C$46</f>
        <v/>
      </c>
      <c r="D170" t="inlineStr">
        <is>
          <t>АК-10</t>
        </is>
      </c>
      <c r="E170">
        <f>Движение!$D$46</f>
        <v/>
      </c>
      <c r="F170">
        <f>N(Движение!$E$46)</f>
        <v/>
      </c>
      <c r="G170">
        <f>N(Движение!$F$46)</f>
        <v/>
      </c>
      <c r="H170">
        <f>Движение!$G$46</f>
        <v/>
      </c>
      <c r="I170">
        <f>IF($F170&gt;0,TEXT($B170,"dd.mm")&amp;"_"&amp;$D170,"")</f>
        <v/>
      </c>
    </row>
    <row r="171">
      <c r="A171" t="n">
        <v>170</v>
      </c>
      <c r="B171">
        <f>Движение!$A$46</f>
        <v/>
      </c>
      <c r="C171">
        <f>Движение!$C$46</f>
        <v/>
      </c>
      <c r="D171" t="inlineStr">
        <is>
          <t>АК-15</t>
        </is>
      </c>
      <c r="E171">
        <f>Движение!$H$46</f>
        <v/>
      </c>
      <c r="F171">
        <f>N(Движение!$I$46)</f>
        <v/>
      </c>
      <c r="G171">
        <f>N(Движение!$J$46)</f>
        <v/>
      </c>
      <c r="H171">
        <f>Движение!$K$46</f>
        <v/>
      </c>
      <c r="I171">
        <f>IF($F171&gt;0,TEXT($B171,"dd.mm")&amp;"_"&amp;$D171,"")</f>
        <v/>
      </c>
    </row>
    <row r="172">
      <c r="A172" t="n">
        <v>171</v>
      </c>
      <c r="B172">
        <f>Движение!$A$46</f>
        <v/>
      </c>
      <c r="C172">
        <f>Движение!$C$46</f>
        <v/>
      </c>
      <c r="D172" t="inlineStr">
        <is>
          <t>Г 1800</t>
        </is>
      </c>
      <c r="E172">
        <f>Движение!$L$46</f>
        <v/>
      </c>
      <c r="F172">
        <f>N(Движение!$M$46)</f>
        <v/>
      </c>
      <c r="G172">
        <f>N(Движение!$N$46)</f>
        <v/>
      </c>
      <c r="H172">
        <f>Движение!$O$46</f>
        <v/>
      </c>
      <c r="I172">
        <f>IF($F172&gt;0,TEXT($B172,"dd.mm")&amp;"_"&amp;$D172,"")</f>
        <v/>
      </c>
    </row>
    <row r="173">
      <c r="A173" t="n">
        <v>172</v>
      </c>
      <c r="B173">
        <f>Движение!$A$46</f>
        <v/>
      </c>
      <c r="C173">
        <f>Движение!$C$46</f>
        <v/>
      </c>
      <c r="D173" t="inlineStr">
        <is>
          <t>Г 3500</t>
        </is>
      </c>
      <c r="E173">
        <f>Движение!$P$46</f>
        <v/>
      </c>
      <c r="F173">
        <f>N(Движение!$Q$46)</f>
        <v/>
      </c>
      <c r="G173">
        <f>N(Движение!$R$46)</f>
        <v/>
      </c>
      <c r="H173">
        <f>Движение!$S$46</f>
        <v/>
      </c>
      <c r="I173">
        <f>IF($F173&gt;0,TEXT($B173,"dd.mm")&amp;"_"&amp;$D173,"")</f>
        <v/>
      </c>
    </row>
    <row r="174">
      <c r="A174" t="n">
        <v>173</v>
      </c>
      <c r="B174">
        <f>Движение!$A$46</f>
        <v/>
      </c>
      <c r="C174">
        <f>Движение!$C$46</f>
        <v/>
      </c>
      <c r="D174" t="inlineStr">
        <is>
          <t>Г 800</t>
        </is>
      </c>
      <c r="E174">
        <f>Движение!$T$46</f>
        <v/>
      </c>
      <c r="F174">
        <f>N(Движение!$U$46)</f>
        <v/>
      </c>
      <c r="G174">
        <f>N(Движение!$V$46)</f>
        <v/>
      </c>
      <c r="H174">
        <f>Движение!$W$46</f>
        <v/>
      </c>
      <c r="I174">
        <f>IF($F174&gt;0,TEXT($B174,"dd.mm")&amp;"_"&amp;$D174,"")</f>
        <v/>
      </c>
    </row>
    <row r="175">
      <c r="A175" t="n">
        <v>174</v>
      </c>
      <c r="B175">
        <f>Движение!$A$46</f>
        <v/>
      </c>
      <c r="C175">
        <f>Движение!$C$46</f>
        <v/>
      </c>
      <c r="D175" t="inlineStr">
        <is>
          <t>Ми-К</t>
        </is>
      </c>
      <c r="E175">
        <f>Движение!$X$46</f>
        <v/>
      </c>
      <c r="F175">
        <f>N(Движение!$Y$46)</f>
        <v/>
      </c>
      <c r="G175">
        <f>N(Движение!$Z$46)</f>
        <v/>
      </c>
      <c r="H175">
        <f>Движение!$AA$46</f>
        <v/>
      </c>
      <c r="I175">
        <f>IF($F175&gt;0,TEXT($B175,"dd.mm")&amp;"_"&amp;$D175,"")</f>
        <v/>
      </c>
    </row>
    <row r="176">
      <c r="A176" t="n">
        <v>175</v>
      </c>
      <c r="B176">
        <f>Движение!$A$46</f>
        <v/>
      </c>
      <c r="C176">
        <f>Движение!$C$46</f>
        <v/>
      </c>
      <c r="D176" t="inlineStr">
        <is>
          <t>Ми-П</t>
        </is>
      </c>
      <c r="E176">
        <f>Движение!$AB$46</f>
        <v/>
      </c>
      <c r="F176">
        <f>N(Движение!$AC$46)</f>
        <v/>
      </c>
      <c r="G176">
        <f>N(Движение!$AD$46)</f>
        <v/>
      </c>
      <c r="H176">
        <f>Движение!$AE$46</f>
        <v/>
      </c>
      <c r="I176">
        <f>IF($F176&gt;0,TEXT($B176,"dd.mm")&amp;"_"&amp;$D176,"")</f>
        <v/>
      </c>
    </row>
    <row r="177">
      <c r="A177" t="n">
        <v>176</v>
      </c>
      <c r="B177">
        <f>Движение!$A$47</f>
        <v/>
      </c>
      <c r="C177">
        <f>Движение!$C$47</f>
        <v/>
      </c>
      <c r="D177" t="inlineStr">
        <is>
          <t>АК-10</t>
        </is>
      </c>
      <c r="E177">
        <f>Движение!$D$47</f>
        <v/>
      </c>
      <c r="F177">
        <f>N(Движение!$E$47)</f>
        <v/>
      </c>
      <c r="G177">
        <f>N(Движение!$F$47)</f>
        <v/>
      </c>
      <c r="H177">
        <f>Движение!$G$47</f>
        <v/>
      </c>
      <c r="I177">
        <f>IF($F177&gt;0,TEXT($B177,"dd.mm")&amp;"_"&amp;$D177,"")</f>
        <v/>
      </c>
    </row>
    <row r="178">
      <c r="A178" t="n">
        <v>177</v>
      </c>
      <c r="B178">
        <f>Движение!$A$47</f>
        <v/>
      </c>
      <c r="C178">
        <f>Движение!$C$47</f>
        <v/>
      </c>
      <c r="D178" t="inlineStr">
        <is>
          <t>АК-15</t>
        </is>
      </c>
      <c r="E178">
        <f>Движение!$H$47</f>
        <v/>
      </c>
      <c r="F178">
        <f>N(Движение!$I$47)</f>
        <v/>
      </c>
      <c r="G178">
        <f>N(Движение!$J$47)</f>
        <v/>
      </c>
      <c r="H178">
        <f>Движение!$K$47</f>
        <v/>
      </c>
      <c r="I178">
        <f>IF($F178&gt;0,TEXT($B178,"dd.mm")&amp;"_"&amp;$D178,"")</f>
        <v/>
      </c>
    </row>
    <row r="179">
      <c r="A179" t="n">
        <v>178</v>
      </c>
      <c r="B179">
        <f>Движение!$A$47</f>
        <v/>
      </c>
      <c r="C179">
        <f>Движение!$C$47</f>
        <v/>
      </c>
      <c r="D179" t="inlineStr">
        <is>
          <t>Г 1800</t>
        </is>
      </c>
      <c r="E179">
        <f>Движение!$L$47</f>
        <v/>
      </c>
      <c r="F179">
        <f>N(Движение!$M$47)</f>
        <v/>
      </c>
      <c r="G179">
        <f>N(Движение!$N$47)</f>
        <v/>
      </c>
      <c r="H179">
        <f>Движение!$O$47</f>
        <v/>
      </c>
      <c r="I179">
        <f>IF($F179&gt;0,TEXT($B179,"dd.mm")&amp;"_"&amp;$D179,"")</f>
        <v/>
      </c>
    </row>
    <row r="180">
      <c r="A180" t="n">
        <v>179</v>
      </c>
      <c r="B180">
        <f>Движение!$A$47</f>
        <v/>
      </c>
      <c r="C180">
        <f>Движение!$C$47</f>
        <v/>
      </c>
      <c r="D180" t="inlineStr">
        <is>
          <t>Г 3500</t>
        </is>
      </c>
      <c r="E180">
        <f>Движение!$P$47</f>
        <v/>
      </c>
      <c r="F180">
        <f>N(Движение!$Q$47)</f>
        <v/>
      </c>
      <c r="G180">
        <f>N(Движение!$R$47)</f>
        <v/>
      </c>
      <c r="H180">
        <f>Движение!$S$47</f>
        <v/>
      </c>
      <c r="I180">
        <f>IF($F180&gt;0,TEXT($B180,"dd.mm")&amp;"_"&amp;$D180,"")</f>
        <v/>
      </c>
    </row>
    <row r="181">
      <c r="A181" t="n">
        <v>180</v>
      </c>
      <c r="B181">
        <f>Движение!$A$47</f>
        <v/>
      </c>
      <c r="C181">
        <f>Движение!$C$47</f>
        <v/>
      </c>
      <c r="D181" t="inlineStr">
        <is>
          <t>Г 800</t>
        </is>
      </c>
      <c r="E181">
        <f>Движение!$T$47</f>
        <v/>
      </c>
      <c r="F181">
        <f>N(Движение!$U$47)</f>
        <v/>
      </c>
      <c r="G181">
        <f>N(Движение!$V$47)</f>
        <v/>
      </c>
      <c r="H181">
        <f>Движение!$W$47</f>
        <v/>
      </c>
      <c r="I181">
        <f>IF($F181&gt;0,TEXT($B181,"dd.mm")&amp;"_"&amp;$D181,"")</f>
        <v/>
      </c>
    </row>
    <row r="182">
      <c r="A182" t="n">
        <v>181</v>
      </c>
      <c r="B182">
        <f>Движение!$A$47</f>
        <v/>
      </c>
      <c r="C182">
        <f>Движение!$C$47</f>
        <v/>
      </c>
      <c r="D182" t="inlineStr">
        <is>
          <t>Ми-К</t>
        </is>
      </c>
      <c r="E182">
        <f>Движение!$X$47</f>
        <v/>
      </c>
      <c r="F182">
        <f>N(Движение!$Y$47)</f>
        <v/>
      </c>
      <c r="G182">
        <f>N(Движение!$Z$47)</f>
        <v/>
      </c>
      <c r="H182">
        <f>Движение!$AA$47</f>
        <v/>
      </c>
      <c r="I182">
        <f>IF($F182&gt;0,TEXT($B182,"dd.mm")&amp;"_"&amp;$D182,"")</f>
        <v/>
      </c>
    </row>
    <row r="183">
      <c r="A183" t="n">
        <v>182</v>
      </c>
      <c r="B183">
        <f>Движение!$A$47</f>
        <v/>
      </c>
      <c r="C183">
        <f>Движение!$C$47</f>
        <v/>
      </c>
      <c r="D183" t="inlineStr">
        <is>
          <t>Ми-П</t>
        </is>
      </c>
      <c r="E183">
        <f>Движение!$AB$47</f>
        <v/>
      </c>
      <c r="F183">
        <f>N(Движение!$AC$47)</f>
        <v/>
      </c>
      <c r="G183">
        <f>N(Движение!$AD$47)</f>
        <v/>
      </c>
      <c r="H183">
        <f>Движение!$AE$47</f>
        <v/>
      </c>
      <c r="I183">
        <f>IF($F183&gt;0,TEXT($B183,"dd.mm")&amp;"_"&amp;$D183,"")</f>
        <v/>
      </c>
    </row>
    <row r="184">
      <c r="A184" t="n">
        <v>183</v>
      </c>
      <c r="B184">
        <f>Движение!$A$48</f>
        <v/>
      </c>
      <c r="C184">
        <f>Движение!$C$48</f>
        <v/>
      </c>
      <c r="D184" t="inlineStr">
        <is>
          <t>АК-10</t>
        </is>
      </c>
      <c r="E184">
        <f>Движение!$D$48</f>
        <v/>
      </c>
      <c r="F184">
        <f>N(Движение!$E$48)</f>
        <v/>
      </c>
      <c r="G184">
        <f>N(Движение!$F$48)</f>
        <v/>
      </c>
      <c r="H184">
        <f>Движение!$G$48</f>
        <v/>
      </c>
      <c r="I184">
        <f>IF($F184&gt;0,TEXT($B184,"dd.mm")&amp;"_"&amp;$D184,"")</f>
        <v/>
      </c>
    </row>
    <row r="185">
      <c r="A185" t="n">
        <v>184</v>
      </c>
      <c r="B185">
        <f>Движение!$A$48</f>
        <v/>
      </c>
      <c r="C185">
        <f>Движение!$C$48</f>
        <v/>
      </c>
      <c r="D185" t="inlineStr">
        <is>
          <t>АК-15</t>
        </is>
      </c>
      <c r="E185">
        <f>Движение!$H$48</f>
        <v/>
      </c>
      <c r="F185">
        <f>N(Движение!$I$48)</f>
        <v/>
      </c>
      <c r="G185">
        <f>N(Движение!$J$48)</f>
        <v/>
      </c>
      <c r="H185">
        <f>Движение!$K$48</f>
        <v/>
      </c>
      <c r="I185">
        <f>IF($F185&gt;0,TEXT($B185,"dd.mm")&amp;"_"&amp;$D185,"")</f>
        <v/>
      </c>
    </row>
    <row r="186">
      <c r="A186" t="n">
        <v>185</v>
      </c>
      <c r="B186">
        <f>Движение!$A$48</f>
        <v/>
      </c>
      <c r="C186">
        <f>Движение!$C$48</f>
        <v/>
      </c>
      <c r="D186" t="inlineStr">
        <is>
          <t>Г 1800</t>
        </is>
      </c>
      <c r="E186">
        <f>Движение!$L$48</f>
        <v/>
      </c>
      <c r="F186">
        <f>N(Движение!$M$48)</f>
        <v/>
      </c>
      <c r="G186">
        <f>N(Движение!$N$48)</f>
        <v/>
      </c>
      <c r="H186">
        <f>Движение!$O$48</f>
        <v/>
      </c>
      <c r="I186">
        <f>IF($F186&gt;0,TEXT($B186,"dd.mm")&amp;"_"&amp;$D186,"")</f>
        <v/>
      </c>
    </row>
    <row r="187">
      <c r="A187" t="n">
        <v>186</v>
      </c>
      <c r="B187">
        <f>Движение!$A$48</f>
        <v/>
      </c>
      <c r="C187">
        <f>Движение!$C$48</f>
        <v/>
      </c>
      <c r="D187" t="inlineStr">
        <is>
          <t>Г 3500</t>
        </is>
      </c>
      <c r="E187">
        <f>Движение!$P$48</f>
        <v/>
      </c>
      <c r="F187">
        <f>N(Движение!$Q$48)</f>
        <v/>
      </c>
      <c r="G187">
        <f>N(Движение!$R$48)</f>
        <v/>
      </c>
      <c r="H187">
        <f>Движение!$S$48</f>
        <v/>
      </c>
      <c r="I187">
        <f>IF($F187&gt;0,TEXT($B187,"dd.mm")&amp;"_"&amp;$D187,"")</f>
        <v/>
      </c>
    </row>
    <row r="188">
      <c r="A188" t="n">
        <v>187</v>
      </c>
      <c r="B188">
        <f>Движение!$A$48</f>
        <v/>
      </c>
      <c r="C188">
        <f>Движение!$C$48</f>
        <v/>
      </c>
      <c r="D188" t="inlineStr">
        <is>
          <t>Г 800</t>
        </is>
      </c>
      <c r="E188">
        <f>Движение!$T$48</f>
        <v/>
      </c>
      <c r="F188">
        <f>N(Движение!$U$48)</f>
        <v/>
      </c>
      <c r="G188">
        <f>N(Движение!$V$48)</f>
        <v/>
      </c>
      <c r="H188">
        <f>Движение!$W$48</f>
        <v/>
      </c>
      <c r="I188">
        <f>IF($F188&gt;0,TEXT($B188,"dd.mm")&amp;"_"&amp;$D188,"")</f>
        <v/>
      </c>
    </row>
    <row r="189">
      <c r="A189" t="n">
        <v>188</v>
      </c>
      <c r="B189">
        <f>Движение!$A$48</f>
        <v/>
      </c>
      <c r="C189">
        <f>Движение!$C$48</f>
        <v/>
      </c>
      <c r="D189" t="inlineStr">
        <is>
          <t>Ми-К</t>
        </is>
      </c>
      <c r="E189">
        <f>Движение!$X$48</f>
        <v/>
      </c>
      <c r="F189">
        <f>N(Движение!$Y$48)</f>
        <v/>
      </c>
      <c r="G189">
        <f>N(Движение!$Z$48)</f>
        <v/>
      </c>
      <c r="H189">
        <f>Движение!$AA$48</f>
        <v/>
      </c>
      <c r="I189">
        <f>IF($F189&gt;0,TEXT($B189,"dd.mm")&amp;"_"&amp;$D189,"")</f>
        <v/>
      </c>
    </row>
    <row r="190">
      <c r="A190" t="n">
        <v>189</v>
      </c>
      <c r="B190">
        <f>Движение!$A$48</f>
        <v/>
      </c>
      <c r="C190">
        <f>Движение!$C$48</f>
        <v/>
      </c>
      <c r="D190" t="inlineStr">
        <is>
          <t>Ми-П</t>
        </is>
      </c>
      <c r="E190">
        <f>Движение!$AB$48</f>
        <v/>
      </c>
      <c r="F190">
        <f>N(Движение!$AC$48)</f>
        <v/>
      </c>
      <c r="G190">
        <f>N(Движение!$AD$48)</f>
        <v/>
      </c>
      <c r="H190">
        <f>Движение!$AE$48</f>
        <v/>
      </c>
      <c r="I190">
        <f>IF($F190&gt;0,TEXT($B190,"dd.mm")&amp;"_"&amp;$D190,"")</f>
        <v/>
      </c>
    </row>
    <row r="191">
      <c r="A191" t="n">
        <v>190</v>
      </c>
      <c r="B191">
        <f>Движение!$A$49</f>
        <v/>
      </c>
      <c r="C191">
        <f>Движение!$C$49</f>
        <v/>
      </c>
      <c r="D191" t="inlineStr">
        <is>
          <t>АК-10</t>
        </is>
      </c>
      <c r="E191">
        <f>Движение!$D$49</f>
        <v/>
      </c>
      <c r="F191">
        <f>N(Движение!$E$49)</f>
        <v/>
      </c>
      <c r="G191">
        <f>N(Движение!$F$49)</f>
        <v/>
      </c>
      <c r="H191">
        <f>Движение!$G$49</f>
        <v/>
      </c>
      <c r="I191">
        <f>IF($F191&gt;0,TEXT($B191,"dd.mm")&amp;"_"&amp;$D191,"")</f>
        <v/>
      </c>
    </row>
    <row r="192">
      <c r="A192" t="n">
        <v>191</v>
      </c>
      <c r="B192">
        <f>Движение!$A$49</f>
        <v/>
      </c>
      <c r="C192">
        <f>Движение!$C$49</f>
        <v/>
      </c>
      <c r="D192" t="inlineStr">
        <is>
          <t>АК-15</t>
        </is>
      </c>
      <c r="E192">
        <f>Движение!$H$49</f>
        <v/>
      </c>
      <c r="F192">
        <f>N(Движение!$I$49)</f>
        <v/>
      </c>
      <c r="G192">
        <f>N(Движение!$J$49)</f>
        <v/>
      </c>
      <c r="H192">
        <f>Движение!$K$49</f>
        <v/>
      </c>
      <c r="I192">
        <f>IF($F192&gt;0,TEXT($B192,"dd.mm")&amp;"_"&amp;$D192,"")</f>
        <v/>
      </c>
    </row>
    <row r="193">
      <c r="A193" t="n">
        <v>192</v>
      </c>
      <c r="B193">
        <f>Движение!$A$49</f>
        <v/>
      </c>
      <c r="C193">
        <f>Движение!$C$49</f>
        <v/>
      </c>
      <c r="D193" t="inlineStr">
        <is>
          <t>Г 1800</t>
        </is>
      </c>
      <c r="E193">
        <f>Движение!$L$49</f>
        <v/>
      </c>
      <c r="F193">
        <f>N(Движение!$M$49)</f>
        <v/>
      </c>
      <c r="G193">
        <f>N(Движение!$N$49)</f>
        <v/>
      </c>
      <c r="H193">
        <f>Движение!$O$49</f>
        <v/>
      </c>
      <c r="I193">
        <f>IF($F193&gt;0,TEXT($B193,"dd.mm")&amp;"_"&amp;$D193,"")</f>
        <v/>
      </c>
    </row>
    <row r="194">
      <c r="A194" t="n">
        <v>193</v>
      </c>
      <c r="B194">
        <f>Движение!$A$49</f>
        <v/>
      </c>
      <c r="C194">
        <f>Движение!$C$49</f>
        <v/>
      </c>
      <c r="D194" t="inlineStr">
        <is>
          <t>Г 3500</t>
        </is>
      </c>
      <c r="E194">
        <f>Движение!$P$49</f>
        <v/>
      </c>
      <c r="F194">
        <f>N(Движение!$Q$49)</f>
        <v/>
      </c>
      <c r="G194">
        <f>N(Движение!$R$49)</f>
        <v/>
      </c>
      <c r="H194">
        <f>Движение!$S$49</f>
        <v/>
      </c>
      <c r="I194">
        <f>IF($F194&gt;0,TEXT($B194,"dd.mm")&amp;"_"&amp;$D194,"")</f>
        <v/>
      </c>
    </row>
    <row r="195">
      <c r="A195" t="n">
        <v>194</v>
      </c>
      <c r="B195">
        <f>Движение!$A$49</f>
        <v/>
      </c>
      <c r="C195">
        <f>Движение!$C$49</f>
        <v/>
      </c>
      <c r="D195" t="inlineStr">
        <is>
          <t>Г 800</t>
        </is>
      </c>
      <c r="E195">
        <f>Движение!$T$49</f>
        <v/>
      </c>
      <c r="F195">
        <f>N(Движение!$U$49)</f>
        <v/>
      </c>
      <c r="G195">
        <f>N(Движение!$V$49)</f>
        <v/>
      </c>
      <c r="H195">
        <f>Движение!$W$49</f>
        <v/>
      </c>
      <c r="I195">
        <f>IF($F195&gt;0,TEXT($B195,"dd.mm")&amp;"_"&amp;$D195,"")</f>
        <v/>
      </c>
    </row>
    <row r="196">
      <c r="A196" t="n">
        <v>195</v>
      </c>
      <c r="B196">
        <f>Движение!$A$49</f>
        <v/>
      </c>
      <c r="C196">
        <f>Движение!$C$49</f>
        <v/>
      </c>
      <c r="D196" t="inlineStr">
        <is>
          <t>Ми-К</t>
        </is>
      </c>
      <c r="E196">
        <f>Движение!$X$49</f>
        <v/>
      </c>
      <c r="F196">
        <f>N(Движение!$Y$49)</f>
        <v/>
      </c>
      <c r="G196">
        <f>N(Движение!$Z$49)</f>
        <v/>
      </c>
      <c r="H196">
        <f>Движение!$AA$49</f>
        <v/>
      </c>
      <c r="I196">
        <f>IF($F196&gt;0,TEXT($B196,"dd.mm")&amp;"_"&amp;$D196,"")</f>
        <v/>
      </c>
    </row>
    <row r="197">
      <c r="A197" t="n">
        <v>196</v>
      </c>
      <c r="B197">
        <f>Движение!$A$49</f>
        <v/>
      </c>
      <c r="C197">
        <f>Движение!$C$49</f>
        <v/>
      </c>
      <c r="D197" t="inlineStr">
        <is>
          <t>Ми-П</t>
        </is>
      </c>
      <c r="E197">
        <f>Движение!$AB$49</f>
        <v/>
      </c>
      <c r="F197">
        <f>N(Движение!$AC$49)</f>
        <v/>
      </c>
      <c r="G197">
        <f>N(Движение!$AD$49)</f>
        <v/>
      </c>
      <c r="H197">
        <f>Движение!$AE$49</f>
        <v/>
      </c>
      <c r="I197">
        <f>IF($F197&gt;0,TEXT($B197,"dd.mm")&amp;"_"&amp;$D197,"")</f>
        <v/>
      </c>
    </row>
    <row r="198">
      <c r="A198" t="n">
        <v>197</v>
      </c>
      <c r="B198">
        <f>Движение!$A$50</f>
        <v/>
      </c>
      <c r="C198">
        <f>Движение!$C$50</f>
        <v/>
      </c>
      <c r="D198" t="inlineStr">
        <is>
          <t>АК-10</t>
        </is>
      </c>
      <c r="E198">
        <f>Движение!$D$50</f>
        <v/>
      </c>
      <c r="F198">
        <f>N(Движение!$E$50)</f>
        <v/>
      </c>
      <c r="G198">
        <f>N(Движение!$F$50)</f>
        <v/>
      </c>
      <c r="H198">
        <f>Движение!$G$50</f>
        <v/>
      </c>
      <c r="I198">
        <f>IF($F198&gt;0,TEXT($B198,"dd.mm")&amp;"_"&amp;$D198,"")</f>
        <v/>
      </c>
    </row>
    <row r="199">
      <c r="A199" t="n">
        <v>198</v>
      </c>
      <c r="B199">
        <f>Движение!$A$50</f>
        <v/>
      </c>
      <c r="C199">
        <f>Движение!$C$50</f>
        <v/>
      </c>
      <c r="D199" t="inlineStr">
        <is>
          <t>АК-15</t>
        </is>
      </c>
      <c r="E199">
        <f>Движение!$H$50</f>
        <v/>
      </c>
      <c r="F199">
        <f>N(Движение!$I$50)</f>
        <v/>
      </c>
      <c r="G199">
        <f>N(Движение!$J$50)</f>
        <v/>
      </c>
      <c r="H199">
        <f>Движение!$K$50</f>
        <v/>
      </c>
      <c r="I199">
        <f>IF($F199&gt;0,TEXT($B199,"dd.mm")&amp;"_"&amp;$D199,"")</f>
        <v/>
      </c>
    </row>
    <row r="200">
      <c r="A200" t="n">
        <v>199</v>
      </c>
      <c r="B200">
        <f>Движение!$A$50</f>
        <v/>
      </c>
      <c r="C200">
        <f>Движение!$C$50</f>
        <v/>
      </c>
      <c r="D200" t="inlineStr">
        <is>
          <t>Г 1800</t>
        </is>
      </c>
      <c r="E200">
        <f>Движение!$L$50</f>
        <v/>
      </c>
      <c r="F200">
        <f>N(Движение!$M$50)</f>
        <v/>
      </c>
      <c r="G200">
        <f>N(Движение!$N$50)</f>
        <v/>
      </c>
      <c r="H200">
        <f>Движение!$O$50</f>
        <v/>
      </c>
      <c r="I200">
        <f>IF($F200&gt;0,TEXT($B200,"dd.mm")&amp;"_"&amp;$D200,"")</f>
        <v/>
      </c>
    </row>
    <row r="201">
      <c r="A201" t="n">
        <v>200</v>
      </c>
      <c r="B201">
        <f>Движение!$A$50</f>
        <v/>
      </c>
      <c r="C201">
        <f>Движение!$C$50</f>
        <v/>
      </c>
      <c r="D201" t="inlineStr">
        <is>
          <t>Г 3500</t>
        </is>
      </c>
      <c r="E201">
        <f>Движение!$P$50</f>
        <v/>
      </c>
      <c r="F201">
        <f>N(Движение!$Q$50)</f>
        <v/>
      </c>
      <c r="G201">
        <f>N(Движение!$R$50)</f>
        <v/>
      </c>
      <c r="H201">
        <f>Движение!$S$50</f>
        <v/>
      </c>
      <c r="I201">
        <f>IF($F201&gt;0,TEXT($B201,"dd.mm")&amp;"_"&amp;$D201,"")</f>
        <v/>
      </c>
    </row>
    <row r="202">
      <c r="A202" t="n">
        <v>201</v>
      </c>
      <c r="B202">
        <f>Движение!$A$50</f>
        <v/>
      </c>
      <c r="C202">
        <f>Движение!$C$50</f>
        <v/>
      </c>
      <c r="D202" t="inlineStr">
        <is>
          <t>Г 800</t>
        </is>
      </c>
      <c r="E202">
        <f>Движение!$T$50</f>
        <v/>
      </c>
      <c r="F202">
        <f>N(Движение!$U$50)</f>
        <v/>
      </c>
      <c r="G202">
        <f>N(Движение!$V$50)</f>
        <v/>
      </c>
      <c r="H202">
        <f>Движение!$W$50</f>
        <v/>
      </c>
      <c r="I202">
        <f>IF($F202&gt;0,TEXT($B202,"dd.mm")&amp;"_"&amp;$D202,"")</f>
        <v/>
      </c>
    </row>
    <row r="203">
      <c r="A203" t="n">
        <v>202</v>
      </c>
      <c r="B203">
        <f>Движение!$A$50</f>
        <v/>
      </c>
      <c r="C203">
        <f>Движение!$C$50</f>
        <v/>
      </c>
      <c r="D203" t="inlineStr">
        <is>
          <t>Ми-К</t>
        </is>
      </c>
      <c r="E203">
        <f>Движение!$X$50</f>
        <v/>
      </c>
      <c r="F203">
        <f>N(Движение!$Y$50)</f>
        <v/>
      </c>
      <c r="G203">
        <f>N(Движение!$Z$50)</f>
        <v/>
      </c>
      <c r="H203">
        <f>Движение!$AA$50</f>
        <v/>
      </c>
      <c r="I203">
        <f>IF($F203&gt;0,TEXT($B203,"dd.mm")&amp;"_"&amp;$D203,"")</f>
        <v/>
      </c>
    </row>
    <row r="204">
      <c r="A204" t="n">
        <v>203</v>
      </c>
      <c r="B204">
        <f>Движение!$A$50</f>
        <v/>
      </c>
      <c r="C204">
        <f>Движение!$C$50</f>
        <v/>
      </c>
      <c r="D204" t="inlineStr">
        <is>
          <t>Ми-П</t>
        </is>
      </c>
      <c r="E204">
        <f>Движение!$AB$50</f>
        <v/>
      </c>
      <c r="F204">
        <f>N(Движение!$AC$50)</f>
        <v/>
      </c>
      <c r="G204">
        <f>N(Движение!$AD$50)</f>
        <v/>
      </c>
      <c r="H204">
        <f>Движение!$AE$50</f>
        <v/>
      </c>
      <c r="I204">
        <f>IF($F204&gt;0,TEXT($B204,"dd.mm")&amp;"_"&amp;$D204,"")</f>
        <v/>
      </c>
    </row>
    <row r="205">
      <c r="A205" t="n">
        <v>204</v>
      </c>
      <c r="B205">
        <f>Движение!$A$51</f>
        <v/>
      </c>
      <c r="C205">
        <f>Движение!$C$51</f>
        <v/>
      </c>
      <c r="D205" t="inlineStr">
        <is>
          <t>АК-10</t>
        </is>
      </c>
      <c r="E205">
        <f>Движение!$D$51</f>
        <v/>
      </c>
      <c r="F205">
        <f>N(Движение!$E$51)</f>
        <v/>
      </c>
      <c r="G205">
        <f>N(Движение!$F$51)</f>
        <v/>
      </c>
      <c r="H205">
        <f>Движение!$G$51</f>
        <v/>
      </c>
      <c r="I205">
        <f>IF($F205&gt;0,TEXT($B205,"dd.mm")&amp;"_"&amp;$D205,"")</f>
        <v/>
      </c>
    </row>
    <row r="206">
      <c r="A206" t="n">
        <v>205</v>
      </c>
      <c r="B206">
        <f>Движение!$A$51</f>
        <v/>
      </c>
      <c r="C206">
        <f>Движение!$C$51</f>
        <v/>
      </c>
      <c r="D206" t="inlineStr">
        <is>
          <t>АК-15</t>
        </is>
      </c>
      <c r="E206">
        <f>Движение!$H$51</f>
        <v/>
      </c>
      <c r="F206">
        <f>N(Движение!$I$51)</f>
        <v/>
      </c>
      <c r="G206">
        <f>N(Движение!$J$51)</f>
        <v/>
      </c>
      <c r="H206">
        <f>Движение!$K$51</f>
        <v/>
      </c>
      <c r="I206">
        <f>IF($F206&gt;0,TEXT($B206,"dd.mm")&amp;"_"&amp;$D206,"")</f>
        <v/>
      </c>
    </row>
    <row r="207">
      <c r="A207" t="n">
        <v>206</v>
      </c>
      <c r="B207">
        <f>Движение!$A$51</f>
        <v/>
      </c>
      <c r="C207">
        <f>Движение!$C$51</f>
        <v/>
      </c>
      <c r="D207" t="inlineStr">
        <is>
          <t>Г 1800</t>
        </is>
      </c>
      <c r="E207">
        <f>Движение!$L$51</f>
        <v/>
      </c>
      <c r="F207">
        <f>N(Движение!$M$51)</f>
        <v/>
      </c>
      <c r="G207">
        <f>N(Движение!$N$51)</f>
        <v/>
      </c>
      <c r="H207">
        <f>Движение!$O$51</f>
        <v/>
      </c>
      <c r="I207">
        <f>IF($F207&gt;0,TEXT($B207,"dd.mm")&amp;"_"&amp;$D207,"")</f>
        <v/>
      </c>
    </row>
    <row r="208">
      <c r="A208" t="n">
        <v>207</v>
      </c>
      <c r="B208">
        <f>Движение!$A$51</f>
        <v/>
      </c>
      <c r="C208">
        <f>Движение!$C$51</f>
        <v/>
      </c>
      <c r="D208" t="inlineStr">
        <is>
          <t>Г 3500</t>
        </is>
      </c>
      <c r="E208">
        <f>Движение!$P$51</f>
        <v/>
      </c>
      <c r="F208">
        <f>N(Движение!$Q$51)</f>
        <v/>
      </c>
      <c r="G208">
        <f>N(Движение!$R$51)</f>
        <v/>
      </c>
      <c r="H208">
        <f>Движение!$S$51</f>
        <v/>
      </c>
      <c r="I208">
        <f>IF($F208&gt;0,TEXT($B208,"dd.mm")&amp;"_"&amp;$D208,"")</f>
        <v/>
      </c>
    </row>
    <row r="209">
      <c r="A209" t="n">
        <v>208</v>
      </c>
      <c r="B209">
        <f>Движение!$A$51</f>
        <v/>
      </c>
      <c r="C209">
        <f>Движение!$C$51</f>
        <v/>
      </c>
      <c r="D209" t="inlineStr">
        <is>
          <t>Г 800</t>
        </is>
      </c>
      <c r="E209">
        <f>Движение!$T$51</f>
        <v/>
      </c>
      <c r="F209">
        <f>N(Движение!$U$51)</f>
        <v/>
      </c>
      <c r="G209">
        <f>N(Движение!$V$51)</f>
        <v/>
      </c>
      <c r="H209">
        <f>Движение!$W$51</f>
        <v/>
      </c>
      <c r="I209">
        <f>IF($F209&gt;0,TEXT($B209,"dd.mm")&amp;"_"&amp;$D209,"")</f>
        <v/>
      </c>
    </row>
    <row r="210">
      <c r="A210" t="n">
        <v>209</v>
      </c>
      <c r="B210">
        <f>Движение!$A$51</f>
        <v/>
      </c>
      <c r="C210">
        <f>Движение!$C$51</f>
        <v/>
      </c>
      <c r="D210" t="inlineStr">
        <is>
          <t>Ми-К</t>
        </is>
      </c>
      <c r="E210">
        <f>Движение!$X$51</f>
        <v/>
      </c>
      <c r="F210">
        <f>N(Движение!$Y$51)</f>
        <v/>
      </c>
      <c r="G210">
        <f>N(Движение!$Z$51)</f>
        <v/>
      </c>
      <c r="H210">
        <f>Движение!$AA$51</f>
        <v/>
      </c>
      <c r="I210">
        <f>IF($F210&gt;0,TEXT($B210,"dd.mm")&amp;"_"&amp;$D210,"")</f>
        <v/>
      </c>
    </row>
    <row r="211">
      <c r="A211" t="n">
        <v>210</v>
      </c>
      <c r="B211">
        <f>Движение!$A$51</f>
        <v/>
      </c>
      <c r="C211">
        <f>Движение!$C$51</f>
        <v/>
      </c>
      <c r="D211" t="inlineStr">
        <is>
          <t>Ми-П</t>
        </is>
      </c>
      <c r="E211">
        <f>Движение!$AB$51</f>
        <v/>
      </c>
      <c r="F211">
        <f>N(Движение!$AC$51)</f>
        <v/>
      </c>
      <c r="G211">
        <f>N(Движение!$AD$51)</f>
        <v/>
      </c>
      <c r="H211">
        <f>Движение!$AE$51</f>
        <v/>
      </c>
      <c r="I211">
        <f>IF($F211&gt;0,TEXT($B211,"dd.mm")&amp;"_"&amp;$D211,"")</f>
        <v/>
      </c>
    </row>
    <row r="212">
      <c r="A212" t="n">
        <v>211</v>
      </c>
      <c r="B212">
        <f>Движение!$A$52</f>
        <v/>
      </c>
      <c r="C212">
        <f>Движение!$C$52</f>
        <v/>
      </c>
      <c r="D212" t="inlineStr">
        <is>
          <t>АК-10</t>
        </is>
      </c>
      <c r="E212">
        <f>Движение!$D$52</f>
        <v/>
      </c>
      <c r="F212">
        <f>N(Движение!$E$52)</f>
        <v/>
      </c>
      <c r="G212">
        <f>N(Движение!$F$52)</f>
        <v/>
      </c>
      <c r="H212">
        <f>Движение!$G$52</f>
        <v/>
      </c>
      <c r="I212">
        <f>IF($F212&gt;0,TEXT($B212,"dd.mm")&amp;"_"&amp;$D212,"")</f>
        <v/>
      </c>
    </row>
    <row r="213">
      <c r="A213" t="n">
        <v>212</v>
      </c>
      <c r="B213">
        <f>Движение!$A$52</f>
        <v/>
      </c>
      <c r="C213">
        <f>Движение!$C$52</f>
        <v/>
      </c>
      <c r="D213" t="inlineStr">
        <is>
          <t>АК-15</t>
        </is>
      </c>
      <c r="E213">
        <f>Движение!$H$52</f>
        <v/>
      </c>
      <c r="F213">
        <f>N(Движение!$I$52)</f>
        <v/>
      </c>
      <c r="G213">
        <f>N(Движение!$J$52)</f>
        <v/>
      </c>
      <c r="H213">
        <f>Движение!$K$52</f>
        <v/>
      </c>
      <c r="I213">
        <f>IF($F213&gt;0,TEXT($B213,"dd.mm")&amp;"_"&amp;$D213,"")</f>
        <v/>
      </c>
    </row>
    <row r="214">
      <c r="A214" t="n">
        <v>213</v>
      </c>
      <c r="B214">
        <f>Движение!$A$52</f>
        <v/>
      </c>
      <c r="C214">
        <f>Движение!$C$52</f>
        <v/>
      </c>
      <c r="D214" t="inlineStr">
        <is>
          <t>Г 1800</t>
        </is>
      </c>
      <c r="E214">
        <f>Движение!$L$52</f>
        <v/>
      </c>
      <c r="F214">
        <f>N(Движение!$M$52)</f>
        <v/>
      </c>
      <c r="G214">
        <f>N(Движение!$N$52)</f>
        <v/>
      </c>
      <c r="H214">
        <f>Движение!$O$52</f>
        <v/>
      </c>
      <c r="I214">
        <f>IF($F214&gt;0,TEXT($B214,"dd.mm")&amp;"_"&amp;$D214,"")</f>
        <v/>
      </c>
    </row>
    <row r="215">
      <c r="A215" t="n">
        <v>214</v>
      </c>
      <c r="B215">
        <f>Движение!$A$52</f>
        <v/>
      </c>
      <c r="C215">
        <f>Движение!$C$52</f>
        <v/>
      </c>
      <c r="D215" t="inlineStr">
        <is>
          <t>Г 3500</t>
        </is>
      </c>
      <c r="E215">
        <f>Движение!$P$52</f>
        <v/>
      </c>
      <c r="F215">
        <f>N(Движение!$Q$52)</f>
        <v/>
      </c>
      <c r="G215">
        <f>N(Движение!$R$52)</f>
        <v/>
      </c>
      <c r="H215">
        <f>Движение!$S$52</f>
        <v/>
      </c>
      <c r="I215">
        <f>IF($F215&gt;0,TEXT($B215,"dd.mm")&amp;"_"&amp;$D215,"")</f>
        <v/>
      </c>
    </row>
    <row r="216">
      <c r="A216" t="n">
        <v>215</v>
      </c>
      <c r="B216">
        <f>Движение!$A$52</f>
        <v/>
      </c>
      <c r="C216">
        <f>Движение!$C$52</f>
        <v/>
      </c>
      <c r="D216" t="inlineStr">
        <is>
          <t>Г 800</t>
        </is>
      </c>
      <c r="E216">
        <f>Движение!$T$52</f>
        <v/>
      </c>
      <c r="F216">
        <f>N(Движение!$U$52)</f>
        <v/>
      </c>
      <c r="G216">
        <f>N(Движение!$V$52)</f>
        <v/>
      </c>
      <c r="H216">
        <f>Движение!$W$52</f>
        <v/>
      </c>
      <c r="I216">
        <f>IF($F216&gt;0,TEXT($B216,"dd.mm")&amp;"_"&amp;$D216,"")</f>
        <v/>
      </c>
    </row>
    <row r="217">
      <c r="A217" t="n">
        <v>216</v>
      </c>
      <c r="B217">
        <f>Движение!$A$52</f>
        <v/>
      </c>
      <c r="C217">
        <f>Движение!$C$52</f>
        <v/>
      </c>
      <c r="D217" t="inlineStr">
        <is>
          <t>Ми-К</t>
        </is>
      </c>
      <c r="E217">
        <f>Движение!$X$52</f>
        <v/>
      </c>
      <c r="F217">
        <f>N(Движение!$Y$52)</f>
        <v/>
      </c>
      <c r="G217">
        <f>N(Движение!$Z$52)</f>
        <v/>
      </c>
      <c r="H217">
        <f>Движение!$AA$52</f>
        <v/>
      </c>
      <c r="I217">
        <f>IF($F217&gt;0,TEXT($B217,"dd.mm")&amp;"_"&amp;$D217,"")</f>
        <v/>
      </c>
    </row>
    <row r="218">
      <c r="A218" t="n">
        <v>217</v>
      </c>
      <c r="B218">
        <f>Движение!$A$52</f>
        <v/>
      </c>
      <c r="C218">
        <f>Движение!$C$52</f>
        <v/>
      </c>
      <c r="D218" t="inlineStr">
        <is>
          <t>Ми-П</t>
        </is>
      </c>
      <c r="E218">
        <f>Движение!$AB$52</f>
        <v/>
      </c>
      <c r="F218">
        <f>N(Движение!$AC$52)</f>
        <v/>
      </c>
      <c r="G218">
        <f>N(Движение!$AD$52)</f>
        <v/>
      </c>
      <c r="H218">
        <f>Движение!$AE$52</f>
        <v/>
      </c>
      <c r="I218">
        <f>IF($F218&gt;0,TEXT($B218,"dd.mm")&amp;"_"&amp;$D218,"")</f>
        <v/>
      </c>
    </row>
    <row r="219">
      <c r="A219" t="n">
        <v>218</v>
      </c>
      <c r="B219">
        <f>Движение!$A$53</f>
        <v/>
      </c>
      <c r="C219">
        <f>Движение!$C$53</f>
        <v/>
      </c>
      <c r="D219" t="inlineStr">
        <is>
          <t>АК-10</t>
        </is>
      </c>
      <c r="E219">
        <f>Движение!$D$53</f>
        <v/>
      </c>
      <c r="F219">
        <f>N(Движение!$E$53)</f>
        <v/>
      </c>
      <c r="G219">
        <f>N(Движение!$F$53)</f>
        <v/>
      </c>
      <c r="H219">
        <f>Движение!$G$53</f>
        <v/>
      </c>
      <c r="I219">
        <f>IF($F219&gt;0,TEXT($B219,"dd.mm")&amp;"_"&amp;$D219,"")</f>
        <v/>
      </c>
    </row>
    <row r="220">
      <c r="A220" t="n">
        <v>219</v>
      </c>
      <c r="B220">
        <f>Движение!$A$53</f>
        <v/>
      </c>
      <c r="C220">
        <f>Движение!$C$53</f>
        <v/>
      </c>
      <c r="D220" t="inlineStr">
        <is>
          <t>АК-15</t>
        </is>
      </c>
      <c r="E220">
        <f>Движение!$H$53</f>
        <v/>
      </c>
      <c r="F220">
        <f>N(Движение!$I$53)</f>
        <v/>
      </c>
      <c r="G220">
        <f>N(Движение!$J$53)</f>
        <v/>
      </c>
      <c r="H220">
        <f>Движение!$K$53</f>
        <v/>
      </c>
      <c r="I220">
        <f>IF($F220&gt;0,TEXT($B220,"dd.mm")&amp;"_"&amp;$D220,"")</f>
        <v/>
      </c>
    </row>
    <row r="221">
      <c r="A221" t="n">
        <v>220</v>
      </c>
      <c r="B221">
        <f>Движение!$A$53</f>
        <v/>
      </c>
      <c r="C221">
        <f>Движение!$C$53</f>
        <v/>
      </c>
      <c r="D221" t="inlineStr">
        <is>
          <t>Г 1800</t>
        </is>
      </c>
      <c r="E221">
        <f>Движение!$L$53</f>
        <v/>
      </c>
      <c r="F221">
        <f>N(Движение!$M$53)</f>
        <v/>
      </c>
      <c r="G221">
        <f>N(Движение!$N$53)</f>
        <v/>
      </c>
      <c r="H221">
        <f>Движение!$O$53</f>
        <v/>
      </c>
      <c r="I221">
        <f>IF($F221&gt;0,TEXT($B221,"dd.mm")&amp;"_"&amp;$D221,"")</f>
        <v/>
      </c>
    </row>
    <row r="222">
      <c r="A222" t="n">
        <v>221</v>
      </c>
      <c r="B222">
        <f>Движение!$A$53</f>
        <v/>
      </c>
      <c r="C222">
        <f>Движение!$C$53</f>
        <v/>
      </c>
      <c r="D222" t="inlineStr">
        <is>
          <t>Г 3500</t>
        </is>
      </c>
      <c r="E222">
        <f>Движение!$P$53</f>
        <v/>
      </c>
      <c r="F222">
        <f>N(Движение!$Q$53)</f>
        <v/>
      </c>
      <c r="G222">
        <f>N(Движение!$R$53)</f>
        <v/>
      </c>
      <c r="H222">
        <f>Движение!$S$53</f>
        <v/>
      </c>
      <c r="I222">
        <f>IF($F222&gt;0,TEXT($B222,"dd.mm")&amp;"_"&amp;$D222,"")</f>
        <v/>
      </c>
    </row>
    <row r="223">
      <c r="A223" t="n">
        <v>222</v>
      </c>
      <c r="B223">
        <f>Движение!$A$53</f>
        <v/>
      </c>
      <c r="C223">
        <f>Движение!$C$53</f>
        <v/>
      </c>
      <c r="D223" t="inlineStr">
        <is>
          <t>Г 800</t>
        </is>
      </c>
      <c r="E223">
        <f>Движение!$T$53</f>
        <v/>
      </c>
      <c r="F223">
        <f>N(Движение!$U$53)</f>
        <v/>
      </c>
      <c r="G223">
        <f>N(Движение!$V$53)</f>
        <v/>
      </c>
      <c r="H223">
        <f>Движение!$W$53</f>
        <v/>
      </c>
      <c r="I223">
        <f>IF($F223&gt;0,TEXT($B223,"dd.mm")&amp;"_"&amp;$D223,"")</f>
        <v/>
      </c>
    </row>
    <row r="224">
      <c r="A224" t="n">
        <v>223</v>
      </c>
      <c r="B224">
        <f>Движение!$A$53</f>
        <v/>
      </c>
      <c r="C224">
        <f>Движение!$C$53</f>
        <v/>
      </c>
      <c r="D224" t="inlineStr">
        <is>
          <t>Ми-К</t>
        </is>
      </c>
      <c r="E224">
        <f>Движение!$X$53</f>
        <v/>
      </c>
      <c r="F224">
        <f>N(Движение!$Y$53)</f>
        <v/>
      </c>
      <c r="G224">
        <f>N(Движение!$Z$53)</f>
        <v/>
      </c>
      <c r="H224">
        <f>Движение!$AA$53</f>
        <v/>
      </c>
      <c r="I224">
        <f>IF($F224&gt;0,TEXT($B224,"dd.mm")&amp;"_"&amp;$D224,"")</f>
        <v/>
      </c>
    </row>
    <row r="225">
      <c r="A225" t="n">
        <v>224</v>
      </c>
      <c r="B225">
        <f>Движение!$A$53</f>
        <v/>
      </c>
      <c r="C225">
        <f>Движение!$C$53</f>
        <v/>
      </c>
      <c r="D225" t="inlineStr">
        <is>
          <t>Ми-П</t>
        </is>
      </c>
      <c r="E225">
        <f>Движение!$AB$53</f>
        <v/>
      </c>
      <c r="F225">
        <f>N(Движение!$AC$53)</f>
        <v/>
      </c>
      <c r="G225">
        <f>N(Движение!$AD$53)</f>
        <v/>
      </c>
      <c r="H225">
        <f>Движение!$AE$53</f>
        <v/>
      </c>
      <c r="I225">
        <f>IF($F225&gt;0,TEXT($B225,"dd.mm")&amp;"_"&amp;$D225,"")</f>
        <v/>
      </c>
    </row>
    <row r="226">
      <c r="A226" t="n">
        <v>225</v>
      </c>
      <c r="B226">
        <f>Движение!$A$54</f>
        <v/>
      </c>
      <c r="C226">
        <f>Движение!$C$54</f>
        <v/>
      </c>
      <c r="D226" t="inlineStr">
        <is>
          <t>АК-10</t>
        </is>
      </c>
      <c r="E226">
        <f>Движение!$D$54</f>
        <v/>
      </c>
      <c r="F226">
        <f>N(Движение!$E$54)</f>
        <v/>
      </c>
      <c r="G226">
        <f>N(Движение!$F$54)</f>
        <v/>
      </c>
      <c r="H226">
        <f>Движение!$G$54</f>
        <v/>
      </c>
      <c r="I226">
        <f>IF($F226&gt;0,TEXT($B226,"dd.mm")&amp;"_"&amp;$D226,"")</f>
        <v/>
      </c>
    </row>
    <row r="227">
      <c r="A227" t="n">
        <v>226</v>
      </c>
      <c r="B227">
        <f>Движение!$A$54</f>
        <v/>
      </c>
      <c r="C227">
        <f>Движение!$C$54</f>
        <v/>
      </c>
      <c r="D227" t="inlineStr">
        <is>
          <t>АК-15</t>
        </is>
      </c>
      <c r="E227">
        <f>Движение!$H$54</f>
        <v/>
      </c>
      <c r="F227">
        <f>N(Движение!$I$54)</f>
        <v/>
      </c>
      <c r="G227">
        <f>N(Движение!$J$54)</f>
        <v/>
      </c>
      <c r="H227">
        <f>Движение!$K$54</f>
        <v/>
      </c>
      <c r="I227">
        <f>IF($F227&gt;0,TEXT($B227,"dd.mm")&amp;"_"&amp;$D227,"")</f>
        <v/>
      </c>
    </row>
    <row r="228">
      <c r="A228" t="n">
        <v>227</v>
      </c>
      <c r="B228">
        <f>Движение!$A$54</f>
        <v/>
      </c>
      <c r="C228">
        <f>Движение!$C$54</f>
        <v/>
      </c>
      <c r="D228" t="inlineStr">
        <is>
          <t>Г 1800</t>
        </is>
      </c>
      <c r="E228">
        <f>Движение!$L$54</f>
        <v/>
      </c>
      <c r="F228">
        <f>N(Движение!$M$54)</f>
        <v/>
      </c>
      <c r="G228">
        <f>N(Движение!$N$54)</f>
        <v/>
      </c>
      <c r="H228">
        <f>Движение!$O$54</f>
        <v/>
      </c>
      <c r="I228">
        <f>IF($F228&gt;0,TEXT($B228,"dd.mm")&amp;"_"&amp;$D228,"")</f>
        <v/>
      </c>
    </row>
    <row r="229">
      <c r="A229" t="n">
        <v>228</v>
      </c>
      <c r="B229">
        <f>Движение!$A$54</f>
        <v/>
      </c>
      <c r="C229">
        <f>Движение!$C$54</f>
        <v/>
      </c>
      <c r="D229" t="inlineStr">
        <is>
          <t>Г 3500</t>
        </is>
      </c>
      <c r="E229">
        <f>Движение!$P$54</f>
        <v/>
      </c>
      <c r="F229">
        <f>N(Движение!$Q$54)</f>
        <v/>
      </c>
      <c r="G229">
        <f>N(Движение!$R$54)</f>
        <v/>
      </c>
      <c r="H229">
        <f>Движение!$S$54</f>
        <v/>
      </c>
      <c r="I229">
        <f>IF($F229&gt;0,TEXT($B229,"dd.mm")&amp;"_"&amp;$D229,"")</f>
        <v/>
      </c>
    </row>
    <row r="230">
      <c r="A230" t="n">
        <v>229</v>
      </c>
      <c r="B230">
        <f>Движение!$A$54</f>
        <v/>
      </c>
      <c r="C230">
        <f>Движение!$C$54</f>
        <v/>
      </c>
      <c r="D230" t="inlineStr">
        <is>
          <t>Г 800</t>
        </is>
      </c>
      <c r="E230">
        <f>Движение!$T$54</f>
        <v/>
      </c>
      <c r="F230">
        <f>N(Движение!$U$54)</f>
        <v/>
      </c>
      <c r="G230">
        <f>N(Движение!$V$54)</f>
        <v/>
      </c>
      <c r="H230">
        <f>Движение!$W$54</f>
        <v/>
      </c>
      <c r="I230">
        <f>IF($F230&gt;0,TEXT($B230,"dd.mm")&amp;"_"&amp;$D230,"")</f>
        <v/>
      </c>
    </row>
    <row r="231">
      <c r="A231" t="n">
        <v>230</v>
      </c>
      <c r="B231">
        <f>Движение!$A$54</f>
        <v/>
      </c>
      <c r="C231">
        <f>Движение!$C$54</f>
        <v/>
      </c>
      <c r="D231" t="inlineStr">
        <is>
          <t>Ми-К</t>
        </is>
      </c>
      <c r="E231">
        <f>Движение!$X$54</f>
        <v/>
      </c>
      <c r="F231">
        <f>N(Движение!$Y$54)</f>
        <v/>
      </c>
      <c r="G231">
        <f>N(Движение!$Z$54)</f>
        <v/>
      </c>
      <c r="H231">
        <f>Движение!$AA$54</f>
        <v/>
      </c>
      <c r="I231">
        <f>IF($F231&gt;0,TEXT($B231,"dd.mm")&amp;"_"&amp;$D231,"")</f>
        <v/>
      </c>
    </row>
    <row r="232">
      <c r="A232" t="n">
        <v>231</v>
      </c>
      <c r="B232">
        <f>Движение!$A$54</f>
        <v/>
      </c>
      <c r="C232">
        <f>Движение!$C$54</f>
        <v/>
      </c>
      <c r="D232" t="inlineStr">
        <is>
          <t>Ми-П</t>
        </is>
      </c>
      <c r="E232">
        <f>Движение!$AB$54</f>
        <v/>
      </c>
      <c r="F232">
        <f>N(Движение!$AC$54)</f>
        <v/>
      </c>
      <c r="G232">
        <f>N(Движение!$AD$54)</f>
        <v/>
      </c>
      <c r="H232">
        <f>Движение!$AE$54</f>
        <v/>
      </c>
      <c r="I232">
        <f>IF($F232&gt;0,TEXT($B232,"dd.mm")&amp;"_"&amp;$D232,"")</f>
        <v/>
      </c>
    </row>
    <row r="233">
      <c r="A233" t="n">
        <v>232</v>
      </c>
      <c r="B233">
        <f>Движение!$A$55</f>
        <v/>
      </c>
      <c r="C233">
        <f>Движение!$C$55</f>
        <v/>
      </c>
      <c r="D233" t="inlineStr">
        <is>
          <t>АК-10</t>
        </is>
      </c>
      <c r="E233">
        <f>Движение!$D$55</f>
        <v/>
      </c>
      <c r="F233">
        <f>N(Движение!$E$55)</f>
        <v/>
      </c>
      <c r="G233">
        <f>N(Движение!$F$55)</f>
        <v/>
      </c>
      <c r="H233">
        <f>Движение!$G$55</f>
        <v/>
      </c>
      <c r="I233">
        <f>IF($F233&gt;0,TEXT($B233,"dd.mm")&amp;"_"&amp;$D233,"")</f>
        <v/>
      </c>
    </row>
    <row r="234">
      <c r="A234" t="n">
        <v>233</v>
      </c>
      <c r="B234">
        <f>Движение!$A$55</f>
        <v/>
      </c>
      <c r="C234">
        <f>Движение!$C$55</f>
        <v/>
      </c>
      <c r="D234" t="inlineStr">
        <is>
          <t>АК-15</t>
        </is>
      </c>
      <c r="E234">
        <f>Движение!$H$55</f>
        <v/>
      </c>
      <c r="F234">
        <f>N(Движение!$I$55)</f>
        <v/>
      </c>
      <c r="G234">
        <f>N(Движение!$J$55)</f>
        <v/>
      </c>
      <c r="H234">
        <f>Движение!$K$55</f>
        <v/>
      </c>
      <c r="I234">
        <f>IF($F234&gt;0,TEXT($B234,"dd.mm")&amp;"_"&amp;$D234,"")</f>
        <v/>
      </c>
    </row>
    <row r="235">
      <c r="A235" t="n">
        <v>234</v>
      </c>
      <c r="B235">
        <f>Движение!$A$55</f>
        <v/>
      </c>
      <c r="C235">
        <f>Движение!$C$55</f>
        <v/>
      </c>
      <c r="D235" t="inlineStr">
        <is>
          <t>Г 1800</t>
        </is>
      </c>
      <c r="E235">
        <f>Движение!$L$55</f>
        <v/>
      </c>
      <c r="F235">
        <f>N(Движение!$M$55)</f>
        <v/>
      </c>
      <c r="G235">
        <f>N(Движение!$N$55)</f>
        <v/>
      </c>
      <c r="H235">
        <f>Движение!$O$55</f>
        <v/>
      </c>
      <c r="I235">
        <f>IF($F235&gt;0,TEXT($B235,"dd.mm")&amp;"_"&amp;$D235,"")</f>
        <v/>
      </c>
    </row>
    <row r="236">
      <c r="A236" t="n">
        <v>235</v>
      </c>
      <c r="B236">
        <f>Движение!$A$55</f>
        <v/>
      </c>
      <c r="C236">
        <f>Движение!$C$55</f>
        <v/>
      </c>
      <c r="D236" t="inlineStr">
        <is>
          <t>Г 3500</t>
        </is>
      </c>
      <c r="E236">
        <f>Движение!$P$55</f>
        <v/>
      </c>
      <c r="F236">
        <f>N(Движение!$Q$55)</f>
        <v/>
      </c>
      <c r="G236">
        <f>N(Движение!$R$55)</f>
        <v/>
      </c>
      <c r="H236">
        <f>Движение!$S$55</f>
        <v/>
      </c>
      <c r="I236">
        <f>IF($F236&gt;0,TEXT($B236,"dd.mm")&amp;"_"&amp;$D236,"")</f>
        <v/>
      </c>
    </row>
    <row r="237">
      <c r="A237" t="n">
        <v>236</v>
      </c>
      <c r="B237">
        <f>Движение!$A$55</f>
        <v/>
      </c>
      <c r="C237">
        <f>Движение!$C$55</f>
        <v/>
      </c>
      <c r="D237" t="inlineStr">
        <is>
          <t>Г 800</t>
        </is>
      </c>
      <c r="E237">
        <f>Движение!$T$55</f>
        <v/>
      </c>
      <c r="F237">
        <f>N(Движение!$U$55)</f>
        <v/>
      </c>
      <c r="G237">
        <f>N(Движение!$V$55)</f>
        <v/>
      </c>
      <c r="H237">
        <f>Движение!$W$55</f>
        <v/>
      </c>
      <c r="I237">
        <f>IF($F237&gt;0,TEXT($B237,"dd.mm")&amp;"_"&amp;$D237,"")</f>
        <v/>
      </c>
    </row>
    <row r="238">
      <c r="A238" t="n">
        <v>237</v>
      </c>
      <c r="B238">
        <f>Движение!$A$55</f>
        <v/>
      </c>
      <c r="C238">
        <f>Движение!$C$55</f>
        <v/>
      </c>
      <c r="D238" t="inlineStr">
        <is>
          <t>Ми-К</t>
        </is>
      </c>
      <c r="E238">
        <f>Движение!$X$55</f>
        <v/>
      </c>
      <c r="F238">
        <f>N(Движение!$Y$55)</f>
        <v/>
      </c>
      <c r="G238">
        <f>N(Движение!$Z$55)</f>
        <v/>
      </c>
      <c r="H238">
        <f>Движение!$AA$55</f>
        <v/>
      </c>
      <c r="I238">
        <f>IF($F238&gt;0,TEXT($B238,"dd.mm")&amp;"_"&amp;$D238,"")</f>
        <v/>
      </c>
    </row>
    <row r="239">
      <c r="A239" t="n">
        <v>238</v>
      </c>
      <c r="B239">
        <f>Движение!$A$55</f>
        <v/>
      </c>
      <c r="C239">
        <f>Движение!$C$55</f>
        <v/>
      </c>
      <c r="D239" t="inlineStr">
        <is>
          <t>Ми-П</t>
        </is>
      </c>
      <c r="E239">
        <f>Движение!$AB$55</f>
        <v/>
      </c>
      <c r="F239">
        <f>N(Движение!$AC$55)</f>
        <v/>
      </c>
      <c r="G239">
        <f>N(Движение!$AD$55)</f>
        <v/>
      </c>
      <c r="H239">
        <f>Движение!$AE$55</f>
        <v/>
      </c>
      <c r="I239">
        <f>IF($F239&gt;0,TEXT($B239,"dd.mm")&amp;"_"&amp;$D239,"")</f>
        <v/>
      </c>
    </row>
    <row r="240">
      <c r="A240" t="n">
        <v>239</v>
      </c>
      <c r="B240">
        <f>Движение!$A$56</f>
        <v/>
      </c>
      <c r="C240">
        <f>Движение!$C$56</f>
        <v/>
      </c>
      <c r="D240" t="inlineStr">
        <is>
          <t>АК-10</t>
        </is>
      </c>
      <c r="E240">
        <f>Движение!$D$56</f>
        <v/>
      </c>
      <c r="F240">
        <f>N(Движение!$E$56)</f>
        <v/>
      </c>
      <c r="G240">
        <f>N(Движение!$F$56)</f>
        <v/>
      </c>
      <c r="H240">
        <f>Движение!$G$56</f>
        <v/>
      </c>
      <c r="I240">
        <f>IF($F240&gt;0,TEXT($B240,"dd.mm")&amp;"_"&amp;$D240,"")</f>
        <v/>
      </c>
    </row>
    <row r="241">
      <c r="A241" t="n">
        <v>240</v>
      </c>
      <c r="B241">
        <f>Движение!$A$56</f>
        <v/>
      </c>
      <c r="C241">
        <f>Движение!$C$56</f>
        <v/>
      </c>
      <c r="D241" t="inlineStr">
        <is>
          <t>АК-15</t>
        </is>
      </c>
      <c r="E241">
        <f>Движение!$H$56</f>
        <v/>
      </c>
      <c r="F241">
        <f>N(Движение!$I$56)</f>
        <v/>
      </c>
      <c r="G241">
        <f>N(Движение!$J$56)</f>
        <v/>
      </c>
      <c r="H241">
        <f>Движение!$K$56</f>
        <v/>
      </c>
      <c r="I241">
        <f>IF($F241&gt;0,TEXT($B241,"dd.mm")&amp;"_"&amp;$D241,"")</f>
        <v/>
      </c>
    </row>
    <row r="242">
      <c r="A242" t="n">
        <v>241</v>
      </c>
      <c r="B242">
        <f>Движение!$A$56</f>
        <v/>
      </c>
      <c r="C242">
        <f>Движение!$C$56</f>
        <v/>
      </c>
      <c r="D242" t="inlineStr">
        <is>
          <t>Г 1800</t>
        </is>
      </c>
      <c r="E242">
        <f>Движение!$L$56</f>
        <v/>
      </c>
      <c r="F242">
        <f>N(Движение!$M$56)</f>
        <v/>
      </c>
      <c r="G242">
        <f>N(Движение!$N$56)</f>
        <v/>
      </c>
      <c r="H242">
        <f>Движение!$O$56</f>
        <v/>
      </c>
      <c r="I242">
        <f>IF($F242&gt;0,TEXT($B242,"dd.mm")&amp;"_"&amp;$D242,"")</f>
        <v/>
      </c>
    </row>
    <row r="243">
      <c r="A243" t="n">
        <v>242</v>
      </c>
      <c r="B243">
        <f>Движение!$A$56</f>
        <v/>
      </c>
      <c r="C243">
        <f>Движение!$C$56</f>
        <v/>
      </c>
      <c r="D243" t="inlineStr">
        <is>
          <t>Г 3500</t>
        </is>
      </c>
      <c r="E243">
        <f>Движение!$P$56</f>
        <v/>
      </c>
      <c r="F243">
        <f>N(Движение!$Q$56)</f>
        <v/>
      </c>
      <c r="G243">
        <f>N(Движение!$R$56)</f>
        <v/>
      </c>
      <c r="H243">
        <f>Движение!$S$56</f>
        <v/>
      </c>
      <c r="I243">
        <f>IF($F243&gt;0,TEXT($B243,"dd.mm")&amp;"_"&amp;$D243,"")</f>
        <v/>
      </c>
    </row>
    <row r="244">
      <c r="A244" t="n">
        <v>243</v>
      </c>
      <c r="B244">
        <f>Движение!$A$56</f>
        <v/>
      </c>
      <c r="C244">
        <f>Движение!$C$56</f>
        <v/>
      </c>
      <c r="D244" t="inlineStr">
        <is>
          <t>Г 800</t>
        </is>
      </c>
      <c r="E244">
        <f>Движение!$T$56</f>
        <v/>
      </c>
      <c r="F244">
        <f>N(Движение!$U$56)</f>
        <v/>
      </c>
      <c r="G244">
        <f>N(Движение!$V$56)</f>
        <v/>
      </c>
      <c r="H244">
        <f>Движение!$W$56</f>
        <v/>
      </c>
      <c r="I244">
        <f>IF($F244&gt;0,TEXT($B244,"dd.mm")&amp;"_"&amp;$D244,"")</f>
        <v/>
      </c>
    </row>
    <row r="245">
      <c r="A245" t="n">
        <v>244</v>
      </c>
      <c r="B245">
        <f>Движение!$A$56</f>
        <v/>
      </c>
      <c r="C245">
        <f>Движение!$C$56</f>
        <v/>
      </c>
      <c r="D245" t="inlineStr">
        <is>
          <t>Ми-К</t>
        </is>
      </c>
      <c r="E245">
        <f>Движение!$X$56</f>
        <v/>
      </c>
      <c r="F245">
        <f>N(Движение!$Y$56)</f>
        <v/>
      </c>
      <c r="G245">
        <f>N(Движение!$Z$56)</f>
        <v/>
      </c>
      <c r="H245">
        <f>Движение!$AA$56</f>
        <v/>
      </c>
      <c r="I245">
        <f>IF($F245&gt;0,TEXT($B245,"dd.mm")&amp;"_"&amp;$D245,"")</f>
        <v/>
      </c>
    </row>
    <row r="246">
      <c r="A246" t="n">
        <v>245</v>
      </c>
      <c r="B246">
        <f>Движение!$A$56</f>
        <v/>
      </c>
      <c r="C246">
        <f>Движение!$C$56</f>
        <v/>
      </c>
      <c r="D246" t="inlineStr">
        <is>
          <t>Ми-П</t>
        </is>
      </c>
      <c r="E246">
        <f>Движение!$AB$56</f>
        <v/>
      </c>
      <c r="F246">
        <f>N(Движение!$AC$56)</f>
        <v/>
      </c>
      <c r="G246">
        <f>N(Движение!$AD$56)</f>
        <v/>
      </c>
      <c r="H246">
        <f>Движение!$AE$56</f>
        <v/>
      </c>
      <c r="I246">
        <f>IF($F246&gt;0,TEXT($B246,"dd.mm")&amp;"_"&amp;$D246,"")</f>
        <v/>
      </c>
    </row>
    <row r="247">
      <c r="A247" t="n">
        <v>246</v>
      </c>
      <c r="B247">
        <f>Движение!$A$57</f>
        <v/>
      </c>
      <c r="C247">
        <f>Движение!$C$57</f>
        <v/>
      </c>
      <c r="D247" t="inlineStr">
        <is>
          <t>АК-10</t>
        </is>
      </c>
      <c r="E247">
        <f>Движение!$D$57</f>
        <v/>
      </c>
      <c r="F247">
        <f>N(Движение!$E$57)</f>
        <v/>
      </c>
      <c r="G247">
        <f>N(Движение!$F$57)</f>
        <v/>
      </c>
      <c r="H247">
        <f>Движение!$G$57</f>
        <v/>
      </c>
      <c r="I247">
        <f>IF($F247&gt;0,TEXT($B247,"dd.mm")&amp;"_"&amp;$D247,"")</f>
        <v/>
      </c>
    </row>
    <row r="248">
      <c r="A248" t="n">
        <v>247</v>
      </c>
      <c r="B248">
        <f>Движение!$A$57</f>
        <v/>
      </c>
      <c r="C248">
        <f>Движение!$C$57</f>
        <v/>
      </c>
      <c r="D248" t="inlineStr">
        <is>
          <t>АК-15</t>
        </is>
      </c>
      <c r="E248">
        <f>Движение!$H$57</f>
        <v/>
      </c>
      <c r="F248">
        <f>N(Движение!$I$57)</f>
        <v/>
      </c>
      <c r="G248">
        <f>N(Движение!$J$57)</f>
        <v/>
      </c>
      <c r="H248">
        <f>Движение!$K$57</f>
        <v/>
      </c>
      <c r="I248">
        <f>IF($F248&gt;0,TEXT($B248,"dd.mm")&amp;"_"&amp;$D248,"")</f>
        <v/>
      </c>
    </row>
    <row r="249">
      <c r="A249" t="n">
        <v>248</v>
      </c>
      <c r="B249">
        <f>Движение!$A$57</f>
        <v/>
      </c>
      <c r="C249">
        <f>Движение!$C$57</f>
        <v/>
      </c>
      <c r="D249" t="inlineStr">
        <is>
          <t>Г 1800</t>
        </is>
      </c>
      <c r="E249">
        <f>Движение!$L$57</f>
        <v/>
      </c>
      <c r="F249">
        <f>N(Движение!$M$57)</f>
        <v/>
      </c>
      <c r="G249">
        <f>N(Движение!$N$57)</f>
        <v/>
      </c>
      <c r="H249">
        <f>Движение!$O$57</f>
        <v/>
      </c>
      <c r="I249">
        <f>IF($F249&gt;0,TEXT($B249,"dd.mm")&amp;"_"&amp;$D249,"")</f>
        <v/>
      </c>
    </row>
    <row r="250">
      <c r="A250" t="n">
        <v>249</v>
      </c>
      <c r="B250">
        <f>Движение!$A$57</f>
        <v/>
      </c>
      <c r="C250">
        <f>Движение!$C$57</f>
        <v/>
      </c>
      <c r="D250" t="inlineStr">
        <is>
          <t>Г 3500</t>
        </is>
      </c>
      <c r="E250">
        <f>Движение!$P$57</f>
        <v/>
      </c>
      <c r="F250">
        <f>N(Движение!$Q$57)</f>
        <v/>
      </c>
      <c r="G250">
        <f>N(Движение!$R$57)</f>
        <v/>
      </c>
      <c r="H250">
        <f>Движение!$S$57</f>
        <v/>
      </c>
      <c r="I250">
        <f>IF($F250&gt;0,TEXT($B250,"dd.mm")&amp;"_"&amp;$D250,"")</f>
        <v/>
      </c>
    </row>
    <row r="251">
      <c r="A251" t="n">
        <v>250</v>
      </c>
      <c r="B251">
        <f>Движение!$A$57</f>
        <v/>
      </c>
      <c r="C251">
        <f>Движение!$C$57</f>
        <v/>
      </c>
      <c r="D251" t="inlineStr">
        <is>
          <t>Г 800</t>
        </is>
      </c>
      <c r="E251">
        <f>Движение!$T$57</f>
        <v/>
      </c>
      <c r="F251">
        <f>N(Движение!$U$57)</f>
        <v/>
      </c>
      <c r="G251">
        <f>N(Движение!$V$57)</f>
        <v/>
      </c>
      <c r="H251">
        <f>Движение!$W$57</f>
        <v/>
      </c>
      <c r="I251">
        <f>IF($F251&gt;0,TEXT($B251,"dd.mm")&amp;"_"&amp;$D251,"")</f>
        <v/>
      </c>
    </row>
    <row r="252">
      <c r="A252" t="n">
        <v>251</v>
      </c>
      <c r="B252">
        <f>Движение!$A$57</f>
        <v/>
      </c>
      <c r="C252">
        <f>Движение!$C$57</f>
        <v/>
      </c>
      <c r="D252" t="inlineStr">
        <is>
          <t>Ми-К</t>
        </is>
      </c>
      <c r="E252">
        <f>Движение!$X$57</f>
        <v/>
      </c>
      <c r="F252">
        <f>N(Движение!$Y$57)</f>
        <v/>
      </c>
      <c r="G252">
        <f>N(Движение!$Z$57)</f>
        <v/>
      </c>
      <c r="H252">
        <f>Движение!$AA$57</f>
        <v/>
      </c>
      <c r="I252">
        <f>IF($F252&gt;0,TEXT($B252,"dd.mm")&amp;"_"&amp;$D252,"")</f>
        <v/>
      </c>
    </row>
    <row r="253">
      <c r="A253" t="n">
        <v>252</v>
      </c>
      <c r="B253">
        <f>Движение!$A$57</f>
        <v/>
      </c>
      <c r="C253">
        <f>Движение!$C$57</f>
        <v/>
      </c>
      <c r="D253" t="inlineStr">
        <is>
          <t>Ми-П</t>
        </is>
      </c>
      <c r="E253">
        <f>Движение!$AB$57</f>
        <v/>
      </c>
      <c r="F253">
        <f>N(Движение!$AC$57)</f>
        <v/>
      </c>
      <c r="G253">
        <f>N(Движение!$AD$57)</f>
        <v/>
      </c>
      <c r="H253">
        <f>Движение!$AE$57</f>
        <v/>
      </c>
      <c r="I253">
        <f>IF($F253&gt;0,TEXT($B253,"dd.mm")&amp;"_"&amp;$D253,"")</f>
        <v/>
      </c>
    </row>
    <row r="254">
      <c r="A254" t="n">
        <v>253</v>
      </c>
      <c r="B254">
        <f>Движение!$A$58</f>
        <v/>
      </c>
      <c r="C254">
        <f>Движение!$C$58</f>
        <v/>
      </c>
      <c r="D254" t="inlineStr">
        <is>
          <t>АК-10</t>
        </is>
      </c>
      <c r="E254">
        <f>Движение!$D$58</f>
        <v/>
      </c>
      <c r="F254">
        <f>N(Движение!$E$58)</f>
        <v/>
      </c>
      <c r="G254">
        <f>N(Движение!$F$58)</f>
        <v/>
      </c>
      <c r="H254">
        <f>Движение!$G$58</f>
        <v/>
      </c>
      <c r="I254">
        <f>IF($F254&gt;0,TEXT($B254,"dd.mm")&amp;"_"&amp;$D254,"")</f>
        <v/>
      </c>
    </row>
    <row r="255">
      <c r="A255" t="n">
        <v>254</v>
      </c>
      <c r="B255">
        <f>Движение!$A$58</f>
        <v/>
      </c>
      <c r="C255">
        <f>Движение!$C$58</f>
        <v/>
      </c>
      <c r="D255" t="inlineStr">
        <is>
          <t>АК-15</t>
        </is>
      </c>
      <c r="E255">
        <f>Движение!$H$58</f>
        <v/>
      </c>
      <c r="F255">
        <f>N(Движение!$I$58)</f>
        <v/>
      </c>
      <c r="G255">
        <f>N(Движение!$J$58)</f>
        <v/>
      </c>
      <c r="H255">
        <f>Движение!$K$58</f>
        <v/>
      </c>
      <c r="I255">
        <f>IF($F255&gt;0,TEXT($B255,"dd.mm")&amp;"_"&amp;$D255,"")</f>
        <v/>
      </c>
    </row>
    <row r="256">
      <c r="A256" t="n">
        <v>255</v>
      </c>
      <c r="B256">
        <f>Движение!$A$58</f>
        <v/>
      </c>
      <c r="C256">
        <f>Движение!$C$58</f>
        <v/>
      </c>
      <c r="D256" t="inlineStr">
        <is>
          <t>Г 1800</t>
        </is>
      </c>
      <c r="E256">
        <f>Движение!$L$58</f>
        <v/>
      </c>
      <c r="F256">
        <f>N(Движение!$M$58)</f>
        <v/>
      </c>
      <c r="G256">
        <f>N(Движение!$N$58)</f>
        <v/>
      </c>
      <c r="H256">
        <f>Движение!$O$58</f>
        <v/>
      </c>
      <c r="I256">
        <f>IF($F256&gt;0,TEXT($B256,"dd.mm")&amp;"_"&amp;$D256,"")</f>
        <v/>
      </c>
    </row>
    <row r="257">
      <c r="A257" t="n">
        <v>256</v>
      </c>
      <c r="B257">
        <f>Движение!$A$58</f>
        <v/>
      </c>
      <c r="C257">
        <f>Движение!$C$58</f>
        <v/>
      </c>
      <c r="D257" t="inlineStr">
        <is>
          <t>Г 3500</t>
        </is>
      </c>
      <c r="E257">
        <f>Движение!$P$58</f>
        <v/>
      </c>
      <c r="F257">
        <f>N(Движение!$Q$58)</f>
        <v/>
      </c>
      <c r="G257">
        <f>N(Движение!$R$58)</f>
        <v/>
      </c>
      <c r="H257">
        <f>Движение!$S$58</f>
        <v/>
      </c>
      <c r="I257">
        <f>IF($F257&gt;0,TEXT($B257,"dd.mm")&amp;"_"&amp;$D257,"")</f>
        <v/>
      </c>
    </row>
    <row r="258">
      <c r="A258" t="n">
        <v>257</v>
      </c>
      <c r="B258">
        <f>Движение!$A$58</f>
        <v/>
      </c>
      <c r="C258">
        <f>Движение!$C$58</f>
        <v/>
      </c>
      <c r="D258" t="inlineStr">
        <is>
          <t>Г 800</t>
        </is>
      </c>
      <c r="E258">
        <f>Движение!$T$58</f>
        <v/>
      </c>
      <c r="F258">
        <f>N(Движение!$U$58)</f>
        <v/>
      </c>
      <c r="G258">
        <f>N(Движение!$V$58)</f>
        <v/>
      </c>
      <c r="H258">
        <f>Движение!$W$58</f>
        <v/>
      </c>
      <c r="I258">
        <f>IF($F258&gt;0,TEXT($B258,"dd.mm")&amp;"_"&amp;$D258,"")</f>
        <v/>
      </c>
    </row>
    <row r="259">
      <c r="A259" t="n">
        <v>258</v>
      </c>
      <c r="B259">
        <f>Движение!$A$58</f>
        <v/>
      </c>
      <c r="C259">
        <f>Движение!$C$58</f>
        <v/>
      </c>
      <c r="D259" t="inlineStr">
        <is>
          <t>Ми-К</t>
        </is>
      </c>
      <c r="E259">
        <f>Движение!$X$58</f>
        <v/>
      </c>
      <c r="F259">
        <f>N(Движение!$Y$58)</f>
        <v/>
      </c>
      <c r="G259">
        <f>N(Движение!$Z$58)</f>
        <v/>
      </c>
      <c r="H259">
        <f>Движение!$AA$58</f>
        <v/>
      </c>
      <c r="I259">
        <f>IF($F259&gt;0,TEXT($B259,"dd.mm")&amp;"_"&amp;$D259,"")</f>
        <v/>
      </c>
    </row>
    <row r="260">
      <c r="A260" t="n">
        <v>259</v>
      </c>
      <c r="B260">
        <f>Движение!$A$58</f>
        <v/>
      </c>
      <c r="C260">
        <f>Движение!$C$58</f>
        <v/>
      </c>
      <c r="D260" t="inlineStr">
        <is>
          <t>Ми-П</t>
        </is>
      </c>
      <c r="E260">
        <f>Движение!$AB$58</f>
        <v/>
      </c>
      <c r="F260">
        <f>N(Движение!$AC$58)</f>
        <v/>
      </c>
      <c r="G260">
        <f>N(Движение!$AD$58)</f>
        <v/>
      </c>
      <c r="H260">
        <f>Движение!$AE$58</f>
        <v/>
      </c>
      <c r="I260">
        <f>IF($F260&gt;0,TEXT($B260,"dd.mm")&amp;"_"&amp;$D260,"")</f>
        <v/>
      </c>
    </row>
    <row r="261">
      <c r="A261" t="n">
        <v>260</v>
      </c>
      <c r="B261">
        <f>Движение!$A$59</f>
        <v/>
      </c>
      <c r="C261">
        <f>Движение!$C$59</f>
        <v/>
      </c>
      <c r="D261" t="inlineStr">
        <is>
          <t>АК-10</t>
        </is>
      </c>
      <c r="E261">
        <f>Движение!$D$59</f>
        <v/>
      </c>
      <c r="F261">
        <f>N(Движение!$E$59)</f>
        <v/>
      </c>
      <c r="G261">
        <f>N(Движение!$F$59)</f>
        <v/>
      </c>
      <c r="H261">
        <f>Движение!$G$59</f>
        <v/>
      </c>
      <c r="I261">
        <f>IF($F261&gt;0,TEXT($B261,"dd.mm")&amp;"_"&amp;$D261,"")</f>
        <v/>
      </c>
    </row>
    <row r="262">
      <c r="A262" t="n">
        <v>261</v>
      </c>
      <c r="B262">
        <f>Движение!$A$59</f>
        <v/>
      </c>
      <c r="C262">
        <f>Движение!$C$59</f>
        <v/>
      </c>
      <c r="D262" t="inlineStr">
        <is>
          <t>АК-15</t>
        </is>
      </c>
      <c r="E262">
        <f>Движение!$H$59</f>
        <v/>
      </c>
      <c r="F262">
        <f>N(Движение!$I$59)</f>
        <v/>
      </c>
      <c r="G262">
        <f>N(Движение!$J$59)</f>
        <v/>
      </c>
      <c r="H262">
        <f>Движение!$K$59</f>
        <v/>
      </c>
      <c r="I262">
        <f>IF($F262&gt;0,TEXT($B262,"dd.mm")&amp;"_"&amp;$D262,"")</f>
        <v/>
      </c>
    </row>
    <row r="263">
      <c r="A263" t="n">
        <v>262</v>
      </c>
      <c r="B263">
        <f>Движение!$A$59</f>
        <v/>
      </c>
      <c r="C263">
        <f>Движение!$C$59</f>
        <v/>
      </c>
      <c r="D263" t="inlineStr">
        <is>
          <t>Г 1800</t>
        </is>
      </c>
      <c r="E263">
        <f>Движение!$L$59</f>
        <v/>
      </c>
      <c r="F263">
        <f>N(Движение!$M$59)</f>
        <v/>
      </c>
      <c r="G263">
        <f>N(Движение!$N$59)</f>
        <v/>
      </c>
      <c r="H263">
        <f>Движение!$O$59</f>
        <v/>
      </c>
      <c r="I263">
        <f>IF($F263&gt;0,TEXT($B263,"dd.mm")&amp;"_"&amp;$D263,"")</f>
        <v/>
      </c>
    </row>
    <row r="264">
      <c r="A264" t="n">
        <v>263</v>
      </c>
      <c r="B264">
        <f>Движение!$A$59</f>
        <v/>
      </c>
      <c r="C264">
        <f>Движение!$C$59</f>
        <v/>
      </c>
      <c r="D264" t="inlineStr">
        <is>
          <t>Г 3500</t>
        </is>
      </c>
      <c r="E264">
        <f>Движение!$P$59</f>
        <v/>
      </c>
      <c r="F264">
        <f>N(Движение!$Q$59)</f>
        <v/>
      </c>
      <c r="G264">
        <f>N(Движение!$R$59)</f>
        <v/>
      </c>
      <c r="H264">
        <f>Движение!$S$59</f>
        <v/>
      </c>
      <c r="I264">
        <f>IF($F264&gt;0,TEXT($B264,"dd.mm")&amp;"_"&amp;$D264,"")</f>
        <v/>
      </c>
    </row>
    <row r="265">
      <c r="A265" t="n">
        <v>264</v>
      </c>
      <c r="B265">
        <f>Движение!$A$59</f>
        <v/>
      </c>
      <c r="C265">
        <f>Движение!$C$59</f>
        <v/>
      </c>
      <c r="D265" t="inlineStr">
        <is>
          <t>Г 800</t>
        </is>
      </c>
      <c r="E265">
        <f>Движение!$T$59</f>
        <v/>
      </c>
      <c r="F265">
        <f>N(Движение!$U$59)</f>
        <v/>
      </c>
      <c r="G265">
        <f>N(Движение!$V$59)</f>
        <v/>
      </c>
      <c r="H265">
        <f>Движение!$W$59</f>
        <v/>
      </c>
      <c r="I265">
        <f>IF($F265&gt;0,TEXT($B265,"dd.mm")&amp;"_"&amp;$D265,"")</f>
        <v/>
      </c>
    </row>
    <row r="266">
      <c r="A266" t="n">
        <v>265</v>
      </c>
      <c r="B266">
        <f>Движение!$A$59</f>
        <v/>
      </c>
      <c r="C266">
        <f>Движение!$C$59</f>
        <v/>
      </c>
      <c r="D266" t="inlineStr">
        <is>
          <t>Ми-К</t>
        </is>
      </c>
      <c r="E266">
        <f>Движение!$X$59</f>
        <v/>
      </c>
      <c r="F266">
        <f>N(Движение!$Y$59)</f>
        <v/>
      </c>
      <c r="G266">
        <f>N(Движение!$Z$59)</f>
        <v/>
      </c>
      <c r="H266">
        <f>Движение!$AA$59</f>
        <v/>
      </c>
      <c r="I266">
        <f>IF($F266&gt;0,TEXT($B266,"dd.mm")&amp;"_"&amp;$D266,"")</f>
        <v/>
      </c>
    </row>
    <row r="267">
      <c r="A267" t="n">
        <v>266</v>
      </c>
      <c r="B267">
        <f>Движение!$A$59</f>
        <v/>
      </c>
      <c r="C267">
        <f>Движение!$C$59</f>
        <v/>
      </c>
      <c r="D267" t="inlineStr">
        <is>
          <t>Ми-П</t>
        </is>
      </c>
      <c r="E267">
        <f>Движение!$AB$59</f>
        <v/>
      </c>
      <c r="F267">
        <f>N(Движение!$AC$59)</f>
        <v/>
      </c>
      <c r="G267">
        <f>N(Движение!$AD$59)</f>
        <v/>
      </c>
      <c r="H267">
        <f>Движение!$AE$59</f>
        <v/>
      </c>
      <c r="I267">
        <f>IF($F267&gt;0,TEXT($B267,"dd.mm")&amp;"_"&amp;$D267,"")</f>
        <v/>
      </c>
    </row>
    <row r="268">
      <c r="A268" t="n">
        <v>267</v>
      </c>
      <c r="B268">
        <f>Движение!$A$60</f>
        <v/>
      </c>
      <c r="C268">
        <f>Движение!$C$60</f>
        <v/>
      </c>
      <c r="D268" t="inlineStr">
        <is>
          <t>АК-10</t>
        </is>
      </c>
      <c r="E268">
        <f>Движение!$D$60</f>
        <v/>
      </c>
      <c r="F268">
        <f>N(Движение!$E$60)</f>
        <v/>
      </c>
      <c r="G268">
        <f>N(Движение!$F$60)</f>
        <v/>
      </c>
      <c r="H268">
        <f>Движение!$G$60</f>
        <v/>
      </c>
      <c r="I268">
        <f>IF($F268&gt;0,TEXT($B268,"dd.mm")&amp;"_"&amp;$D268,"")</f>
        <v/>
      </c>
    </row>
    <row r="269">
      <c r="A269" t="n">
        <v>268</v>
      </c>
      <c r="B269">
        <f>Движение!$A$60</f>
        <v/>
      </c>
      <c r="C269">
        <f>Движение!$C$60</f>
        <v/>
      </c>
      <c r="D269" t="inlineStr">
        <is>
          <t>АК-15</t>
        </is>
      </c>
      <c r="E269">
        <f>Движение!$H$60</f>
        <v/>
      </c>
      <c r="F269">
        <f>N(Движение!$I$60)</f>
        <v/>
      </c>
      <c r="G269">
        <f>N(Движение!$J$60)</f>
        <v/>
      </c>
      <c r="H269">
        <f>Движение!$K$60</f>
        <v/>
      </c>
      <c r="I269">
        <f>IF($F269&gt;0,TEXT($B269,"dd.mm")&amp;"_"&amp;$D269,"")</f>
        <v/>
      </c>
    </row>
    <row r="270">
      <c r="A270" t="n">
        <v>269</v>
      </c>
      <c r="B270">
        <f>Движение!$A$60</f>
        <v/>
      </c>
      <c r="C270">
        <f>Движение!$C$60</f>
        <v/>
      </c>
      <c r="D270" t="inlineStr">
        <is>
          <t>Г 1800</t>
        </is>
      </c>
      <c r="E270">
        <f>Движение!$L$60</f>
        <v/>
      </c>
      <c r="F270">
        <f>N(Движение!$M$60)</f>
        <v/>
      </c>
      <c r="G270">
        <f>N(Движение!$N$60)</f>
        <v/>
      </c>
      <c r="H270">
        <f>Движение!$O$60</f>
        <v/>
      </c>
      <c r="I270">
        <f>IF($F270&gt;0,TEXT($B270,"dd.mm")&amp;"_"&amp;$D270,"")</f>
        <v/>
      </c>
    </row>
    <row r="271">
      <c r="A271" t="n">
        <v>270</v>
      </c>
      <c r="B271">
        <f>Движение!$A$60</f>
        <v/>
      </c>
      <c r="C271">
        <f>Движение!$C$60</f>
        <v/>
      </c>
      <c r="D271" t="inlineStr">
        <is>
          <t>Г 3500</t>
        </is>
      </c>
      <c r="E271">
        <f>Движение!$P$60</f>
        <v/>
      </c>
      <c r="F271">
        <f>N(Движение!$Q$60)</f>
        <v/>
      </c>
      <c r="G271">
        <f>N(Движение!$R$60)</f>
        <v/>
      </c>
      <c r="H271">
        <f>Движение!$S$60</f>
        <v/>
      </c>
      <c r="I271">
        <f>IF($F271&gt;0,TEXT($B271,"dd.mm")&amp;"_"&amp;$D271,"")</f>
        <v/>
      </c>
    </row>
    <row r="272">
      <c r="A272" t="n">
        <v>271</v>
      </c>
      <c r="B272">
        <f>Движение!$A$60</f>
        <v/>
      </c>
      <c r="C272">
        <f>Движение!$C$60</f>
        <v/>
      </c>
      <c r="D272" t="inlineStr">
        <is>
          <t>Г 800</t>
        </is>
      </c>
      <c r="E272">
        <f>Движение!$T$60</f>
        <v/>
      </c>
      <c r="F272">
        <f>N(Движение!$U$60)</f>
        <v/>
      </c>
      <c r="G272">
        <f>N(Движение!$V$60)</f>
        <v/>
      </c>
      <c r="H272">
        <f>Движение!$W$60</f>
        <v/>
      </c>
      <c r="I272">
        <f>IF($F272&gt;0,TEXT($B272,"dd.mm")&amp;"_"&amp;$D272,"")</f>
        <v/>
      </c>
    </row>
    <row r="273">
      <c r="A273" t="n">
        <v>272</v>
      </c>
      <c r="B273">
        <f>Движение!$A$60</f>
        <v/>
      </c>
      <c r="C273">
        <f>Движение!$C$60</f>
        <v/>
      </c>
      <c r="D273" t="inlineStr">
        <is>
          <t>Ми-К</t>
        </is>
      </c>
      <c r="E273">
        <f>Движение!$X$60</f>
        <v/>
      </c>
      <c r="F273">
        <f>N(Движение!$Y$60)</f>
        <v/>
      </c>
      <c r="G273">
        <f>N(Движение!$Z$60)</f>
        <v/>
      </c>
      <c r="H273">
        <f>Движение!$AA$60</f>
        <v/>
      </c>
      <c r="I273">
        <f>IF($F273&gt;0,TEXT($B273,"dd.mm")&amp;"_"&amp;$D273,"")</f>
        <v/>
      </c>
    </row>
    <row r="274">
      <c r="A274" t="n">
        <v>273</v>
      </c>
      <c r="B274">
        <f>Движение!$A$60</f>
        <v/>
      </c>
      <c r="C274">
        <f>Движение!$C$60</f>
        <v/>
      </c>
      <c r="D274" t="inlineStr">
        <is>
          <t>Ми-П</t>
        </is>
      </c>
      <c r="E274">
        <f>Движение!$AB$60</f>
        <v/>
      </c>
      <c r="F274">
        <f>N(Движение!$AC$60)</f>
        <v/>
      </c>
      <c r="G274">
        <f>N(Движение!$AD$60)</f>
        <v/>
      </c>
      <c r="H274">
        <f>Движение!$AE$60</f>
        <v/>
      </c>
      <c r="I274">
        <f>IF($F274&gt;0,TEXT($B274,"dd.mm")&amp;"_"&amp;$D274,"")</f>
        <v/>
      </c>
    </row>
    <row r="275">
      <c r="A275" t="n">
        <v>274</v>
      </c>
      <c r="B275">
        <f>Движение!$A$61</f>
        <v/>
      </c>
      <c r="C275">
        <f>Движение!$C$61</f>
        <v/>
      </c>
      <c r="D275" t="inlineStr">
        <is>
          <t>АК-10</t>
        </is>
      </c>
      <c r="E275">
        <f>Движение!$D$61</f>
        <v/>
      </c>
      <c r="F275">
        <f>N(Движение!$E$61)</f>
        <v/>
      </c>
      <c r="G275">
        <f>N(Движение!$F$61)</f>
        <v/>
      </c>
      <c r="H275">
        <f>Движение!$G$61</f>
        <v/>
      </c>
      <c r="I275">
        <f>IF($F275&gt;0,TEXT($B275,"dd.mm")&amp;"_"&amp;$D275,"")</f>
        <v/>
      </c>
    </row>
    <row r="276">
      <c r="A276" t="n">
        <v>275</v>
      </c>
      <c r="B276">
        <f>Движение!$A$61</f>
        <v/>
      </c>
      <c r="C276">
        <f>Движение!$C$61</f>
        <v/>
      </c>
      <c r="D276" t="inlineStr">
        <is>
          <t>АК-15</t>
        </is>
      </c>
      <c r="E276">
        <f>Движение!$H$61</f>
        <v/>
      </c>
      <c r="F276">
        <f>N(Движение!$I$61)</f>
        <v/>
      </c>
      <c r="G276">
        <f>N(Движение!$J$61)</f>
        <v/>
      </c>
      <c r="H276">
        <f>Движение!$K$61</f>
        <v/>
      </c>
      <c r="I276">
        <f>IF($F276&gt;0,TEXT($B276,"dd.mm")&amp;"_"&amp;$D276,"")</f>
        <v/>
      </c>
    </row>
    <row r="277">
      <c r="A277" t="n">
        <v>276</v>
      </c>
      <c r="B277">
        <f>Движение!$A$61</f>
        <v/>
      </c>
      <c r="C277">
        <f>Движение!$C$61</f>
        <v/>
      </c>
      <c r="D277" t="inlineStr">
        <is>
          <t>Г 1800</t>
        </is>
      </c>
      <c r="E277">
        <f>Движение!$L$61</f>
        <v/>
      </c>
      <c r="F277">
        <f>N(Движение!$M$61)</f>
        <v/>
      </c>
      <c r="G277">
        <f>N(Движение!$N$61)</f>
        <v/>
      </c>
      <c r="H277">
        <f>Движение!$O$61</f>
        <v/>
      </c>
      <c r="I277">
        <f>IF($F277&gt;0,TEXT($B277,"dd.mm")&amp;"_"&amp;$D277,"")</f>
        <v/>
      </c>
    </row>
    <row r="278">
      <c r="A278" t="n">
        <v>277</v>
      </c>
      <c r="B278">
        <f>Движение!$A$61</f>
        <v/>
      </c>
      <c r="C278">
        <f>Движение!$C$61</f>
        <v/>
      </c>
      <c r="D278" t="inlineStr">
        <is>
          <t>Г 3500</t>
        </is>
      </c>
      <c r="E278">
        <f>Движение!$P$61</f>
        <v/>
      </c>
      <c r="F278">
        <f>N(Движение!$Q$61)</f>
        <v/>
      </c>
      <c r="G278">
        <f>N(Движение!$R$61)</f>
        <v/>
      </c>
      <c r="H278">
        <f>Движение!$S$61</f>
        <v/>
      </c>
      <c r="I278">
        <f>IF($F278&gt;0,TEXT($B278,"dd.mm")&amp;"_"&amp;$D278,"")</f>
        <v/>
      </c>
    </row>
    <row r="279">
      <c r="A279" t="n">
        <v>278</v>
      </c>
      <c r="B279">
        <f>Движение!$A$61</f>
        <v/>
      </c>
      <c r="C279">
        <f>Движение!$C$61</f>
        <v/>
      </c>
      <c r="D279" t="inlineStr">
        <is>
          <t>Г 800</t>
        </is>
      </c>
      <c r="E279">
        <f>Движение!$T$61</f>
        <v/>
      </c>
      <c r="F279">
        <f>N(Движение!$U$61)</f>
        <v/>
      </c>
      <c r="G279">
        <f>N(Движение!$V$61)</f>
        <v/>
      </c>
      <c r="H279">
        <f>Движение!$W$61</f>
        <v/>
      </c>
      <c r="I279">
        <f>IF($F279&gt;0,TEXT($B279,"dd.mm")&amp;"_"&amp;$D279,"")</f>
        <v/>
      </c>
    </row>
    <row r="280">
      <c r="A280" t="n">
        <v>279</v>
      </c>
      <c r="B280">
        <f>Движение!$A$61</f>
        <v/>
      </c>
      <c r="C280">
        <f>Движение!$C$61</f>
        <v/>
      </c>
      <c r="D280" t="inlineStr">
        <is>
          <t>Ми-К</t>
        </is>
      </c>
      <c r="E280">
        <f>Движение!$X$61</f>
        <v/>
      </c>
      <c r="F280">
        <f>N(Движение!$Y$61)</f>
        <v/>
      </c>
      <c r="G280">
        <f>N(Движение!$Z$61)</f>
        <v/>
      </c>
      <c r="H280">
        <f>Движение!$AA$61</f>
        <v/>
      </c>
      <c r="I280">
        <f>IF($F280&gt;0,TEXT($B280,"dd.mm")&amp;"_"&amp;$D280,"")</f>
        <v/>
      </c>
    </row>
    <row r="281">
      <c r="A281" t="n">
        <v>280</v>
      </c>
      <c r="B281">
        <f>Движение!$A$61</f>
        <v/>
      </c>
      <c r="C281">
        <f>Движение!$C$61</f>
        <v/>
      </c>
      <c r="D281" t="inlineStr">
        <is>
          <t>Ми-П</t>
        </is>
      </c>
      <c r="E281">
        <f>Движение!$AB$61</f>
        <v/>
      </c>
      <c r="F281">
        <f>N(Движение!$AC$61)</f>
        <v/>
      </c>
      <c r="G281">
        <f>N(Движение!$AD$61)</f>
        <v/>
      </c>
      <c r="H281">
        <f>Движение!$AE$61</f>
        <v/>
      </c>
      <c r="I281">
        <f>IF($F281&gt;0,TEXT($B281,"dd.mm")&amp;"_"&amp;$D281,"")</f>
        <v/>
      </c>
    </row>
    <row r="282">
      <c r="A282" t="n">
        <v>281</v>
      </c>
      <c r="B282">
        <f>Движение!$A$62</f>
        <v/>
      </c>
      <c r="C282">
        <f>Движение!$C$62</f>
        <v/>
      </c>
      <c r="D282" t="inlineStr">
        <is>
          <t>АК-10</t>
        </is>
      </c>
      <c r="E282">
        <f>Движение!$D$62</f>
        <v/>
      </c>
      <c r="F282">
        <f>N(Движение!$E$62)</f>
        <v/>
      </c>
      <c r="G282">
        <f>N(Движение!$F$62)</f>
        <v/>
      </c>
      <c r="H282">
        <f>Движение!$G$62</f>
        <v/>
      </c>
      <c r="I282">
        <f>IF($F282&gt;0,TEXT($B282,"dd.mm")&amp;"_"&amp;$D282,"")</f>
        <v/>
      </c>
    </row>
    <row r="283">
      <c r="A283" t="n">
        <v>282</v>
      </c>
      <c r="B283">
        <f>Движение!$A$62</f>
        <v/>
      </c>
      <c r="C283">
        <f>Движение!$C$62</f>
        <v/>
      </c>
      <c r="D283" t="inlineStr">
        <is>
          <t>АК-15</t>
        </is>
      </c>
      <c r="E283">
        <f>Движение!$H$62</f>
        <v/>
      </c>
      <c r="F283">
        <f>N(Движение!$I$62)</f>
        <v/>
      </c>
      <c r="G283">
        <f>N(Движение!$J$62)</f>
        <v/>
      </c>
      <c r="H283">
        <f>Движение!$K$62</f>
        <v/>
      </c>
      <c r="I283">
        <f>IF($F283&gt;0,TEXT($B283,"dd.mm")&amp;"_"&amp;$D283,"")</f>
        <v/>
      </c>
    </row>
    <row r="284">
      <c r="A284" t="n">
        <v>283</v>
      </c>
      <c r="B284">
        <f>Движение!$A$62</f>
        <v/>
      </c>
      <c r="C284">
        <f>Движение!$C$62</f>
        <v/>
      </c>
      <c r="D284" t="inlineStr">
        <is>
          <t>Г 1800</t>
        </is>
      </c>
      <c r="E284">
        <f>Движение!$L$62</f>
        <v/>
      </c>
      <c r="F284">
        <f>N(Движение!$M$62)</f>
        <v/>
      </c>
      <c r="G284">
        <f>N(Движение!$N$62)</f>
        <v/>
      </c>
      <c r="H284">
        <f>Движение!$O$62</f>
        <v/>
      </c>
      <c r="I284">
        <f>IF($F284&gt;0,TEXT($B284,"dd.mm")&amp;"_"&amp;$D284,"")</f>
        <v/>
      </c>
    </row>
    <row r="285">
      <c r="A285" t="n">
        <v>284</v>
      </c>
      <c r="B285">
        <f>Движение!$A$62</f>
        <v/>
      </c>
      <c r="C285">
        <f>Движение!$C$62</f>
        <v/>
      </c>
      <c r="D285" t="inlineStr">
        <is>
          <t>Г 3500</t>
        </is>
      </c>
      <c r="E285">
        <f>Движение!$P$62</f>
        <v/>
      </c>
      <c r="F285">
        <f>N(Движение!$Q$62)</f>
        <v/>
      </c>
      <c r="G285">
        <f>N(Движение!$R$62)</f>
        <v/>
      </c>
      <c r="H285">
        <f>Движение!$S$62</f>
        <v/>
      </c>
      <c r="I285">
        <f>IF($F285&gt;0,TEXT($B285,"dd.mm")&amp;"_"&amp;$D285,"")</f>
        <v/>
      </c>
    </row>
    <row r="286">
      <c r="A286" t="n">
        <v>285</v>
      </c>
      <c r="B286">
        <f>Движение!$A$62</f>
        <v/>
      </c>
      <c r="C286">
        <f>Движение!$C$62</f>
        <v/>
      </c>
      <c r="D286" t="inlineStr">
        <is>
          <t>Г 800</t>
        </is>
      </c>
      <c r="E286">
        <f>Движение!$T$62</f>
        <v/>
      </c>
      <c r="F286">
        <f>N(Движение!$U$62)</f>
        <v/>
      </c>
      <c r="G286">
        <f>N(Движение!$V$62)</f>
        <v/>
      </c>
      <c r="H286">
        <f>Движение!$W$62</f>
        <v/>
      </c>
      <c r="I286">
        <f>IF($F286&gt;0,TEXT($B286,"dd.mm")&amp;"_"&amp;$D286,"")</f>
        <v/>
      </c>
    </row>
    <row r="287">
      <c r="A287" t="n">
        <v>286</v>
      </c>
      <c r="B287">
        <f>Движение!$A$62</f>
        <v/>
      </c>
      <c r="C287">
        <f>Движение!$C$62</f>
        <v/>
      </c>
      <c r="D287" t="inlineStr">
        <is>
          <t>Ми-К</t>
        </is>
      </c>
      <c r="E287">
        <f>Движение!$X$62</f>
        <v/>
      </c>
      <c r="F287">
        <f>N(Движение!$Y$62)</f>
        <v/>
      </c>
      <c r="G287">
        <f>N(Движение!$Z$62)</f>
        <v/>
      </c>
      <c r="H287">
        <f>Движение!$AA$62</f>
        <v/>
      </c>
      <c r="I287">
        <f>IF($F287&gt;0,TEXT($B287,"dd.mm")&amp;"_"&amp;$D287,"")</f>
        <v/>
      </c>
    </row>
    <row r="288">
      <c r="A288" t="n">
        <v>287</v>
      </c>
      <c r="B288">
        <f>Движение!$A$62</f>
        <v/>
      </c>
      <c r="C288">
        <f>Движение!$C$62</f>
        <v/>
      </c>
      <c r="D288" t="inlineStr">
        <is>
          <t>Ми-П</t>
        </is>
      </c>
      <c r="E288">
        <f>Движение!$AB$62</f>
        <v/>
      </c>
      <c r="F288">
        <f>N(Движение!$AC$62)</f>
        <v/>
      </c>
      <c r="G288">
        <f>N(Движение!$AD$62)</f>
        <v/>
      </c>
      <c r="H288">
        <f>Движение!$AE$62</f>
        <v/>
      </c>
      <c r="I288">
        <f>IF($F288&gt;0,TEXT($B288,"dd.mm")&amp;"_"&amp;$D288,"")</f>
        <v/>
      </c>
    </row>
    <row r="289">
      <c r="A289" t="n">
        <v>288</v>
      </c>
      <c r="B289">
        <f>Движение!$A$63</f>
        <v/>
      </c>
      <c r="C289">
        <f>Движение!$C$63</f>
        <v/>
      </c>
      <c r="D289" t="inlineStr">
        <is>
          <t>АК-10</t>
        </is>
      </c>
      <c r="E289">
        <f>Движение!$D$63</f>
        <v/>
      </c>
      <c r="F289">
        <f>N(Движение!$E$63)</f>
        <v/>
      </c>
      <c r="G289">
        <f>N(Движение!$F$63)</f>
        <v/>
      </c>
      <c r="H289">
        <f>Движение!$G$63</f>
        <v/>
      </c>
      <c r="I289">
        <f>IF($F289&gt;0,TEXT($B289,"dd.mm")&amp;"_"&amp;$D289,"")</f>
        <v/>
      </c>
    </row>
    <row r="290">
      <c r="A290" t="n">
        <v>289</v>
      </c>
      <c r="B290">
        <f>Движение!$A$63</f>
        <v/>
      </c>
      <c r="C290">
        <f>Движение!$C$63</f>
        <v/>
      </c>
      <c r="D290" t="inlineStr">
        <is>
          <t>АК-15</t>
        </is>
      </c>
      <c r="E290">
        <f>Движение!$H$63</f>
        <v/>
      </c>
      <c r="F290">
        <f>N(Движение!$I$63)</f>
        <v/>
      </c>
      <c r="G290">
        <f>N(Движение!$J$63)</f>
        <v/>
      </c>
      <c r="H290">
        <f>Движение!$K$63</f>
        <v/>
      </c>
      <c r="I290">
        <f>IF($F290&gt;0,TEXT($B290,"dd.mm")&amp;"_"&amp;$D290,"")</f>
        <v/>
      </c>
    </row>
    <row r="291">
      <c r="A291" t="n">
        <v>290</v>
      </c>
      <c r="B291">
        <f>Движение!$A$63</f>
        <v/>
      </c>
      <c r="C291">
        <f>Движение!$C$63</f>
        <v/>
      </c>
      <c r="D291" t="inlineStr">
        <is>
          <t>Г 1800</t>
        </is>
      </c>
      <c r="E291">
        <f>Движение!$L$63</f>
        <v/>
      </c>
      <c r="F291">
        <f>N(Движение!$M$63)</f>
        <v/>
      </c>
      <c r="G291">
        <f>N(Движение!$N$63)</f>
        <v/>
      </c>
      <c r="H291">
        <f>Движение!$O$63</f>
        <v/>
      </c>
      <c r="I291">
        <f>IF($F291&gt;0,TEXT($B291,"dd.mm")&amp;"_"&amp;$D291,"")</f>
        <v/>
      </c>
    </row>
    <row r="292">
      <c r="A292" t="n">
        <v>291</v>
      </c>
      <c r="B292">
        <f>Движение!$A$63</f>
        <v/>
      </c>
      <c r="C292">
        <f>Движение!$C$63</f>
        <v/>
      </c>
      <c r="D292" t="inlineStr">
        <is>
          <t>Г 3500</t>
        </is>
      </c>
      <c r="E292">
        <f>Движение!$P$63</f>
        <v/>
      </c>
      <c r="F292">
        <f>N(Движение!$Q$63)</f>
        <v/>
      </c>
      <c r="G292">
        <f>N(Движение!$R$63)</f>
        <v/>
      </c>
      <c r="H292">
        <f>Движение!$S$63</f>
        <v/>
      </c>
      <c r="I292">
        <f>IF($F292&gt;0,TEXT($B292,"dd.mm")&amp;"_"&amp;$D292,"")</f>
        <v/>
      </c>
    </row>
    <row r="293">
      <c r="A293" t="n">
        <v>292</v>
      </c>
      <c r="B293">
        <f>Движение!$A$63</f>
        <v/>
      </c>
      <c r="C293">
        <f>Движение!$C$63</f>
        <v/>
      </c>
      <c r="D293" t="inlineStr">
        <is>
          <t>Г 800</t>
        </is>
      </c>
      <c r="E293">
        <f>Движение!$T$63</f>
        <v/>
      </c>
      <c r="F293">
        <f>N(Движение!$U$63)</f>
        <v/>
      </c>
      <c r="G293">
        <f>N(Движение!$V$63)</f>
        <v/>
      </c>
      <c r="H293">
        <f>Движение!$W$63</f>
        <v/>
      </c>
      <c r="I293">
        <f>IF($F293&gt;0,TEXT($B293,"dd.mm")&amp;"_"&amp;$D293,"")</f>
        <v/>
      </c>
    </row>
    <row r="294">
      <c r="A294" t="n">
        <v>293</v>
      </c>
      <c r="B294">
        <f>Движение!$A$63</f>
        <v/>
      </c>
      <c r="C294">
        <f>Движение!$C$63</f>
        <v/>
      </c>
      <c r="D294" t="inlineStr">
        <is>
          <t>Ми-К</t>
        </is>
      </c>
      <c r="E294">
        <f>Движение!$X$63</f>
        <v/>
      </c>
      <c r="F294">
        <f>N(Движение!$Y$63)</f>
        <v/>
      </c>
      <c r="G294">
        <f>N(Движение!$Z$63)</f>
        <v/>
      </c>
      <c r="H294">
        <f>Движение!$AA$63</f>
        <v/>
      </c>
      <c r="I294">
        <f>IF($F294&gt;0,TEXT($B294,"dd.mm")&amp;"_"&amp;$D294,"")</f>
        <v/>
      </c>
    </row>
    <row r="295">
      <c r="A295" t="n">
        <v>294</v>
      </c>
      <c r="B295">
        <f>Движение!$A$63</f>
        <v/>
      </c>
      <c r="C295">
        <f>Движение!$C$63</f>
        <v/>
      </c>
      <c r="D295" t="inlineStr">
        <is>
          <t>Ми-П</t>
        </is>
      </c>
      <c r="E295">
        <f>Движение!$AB$63</f>
        <v/>
      </c>
      <c r="F295">
        <f>N(Движение!$AC$63)</f>
        <v/>
      </c>
      <c r="G295">
        <f>N(Движение!$AD$63)</f>
        <v/>
      </c>
      <c r="H295">
        <f>Движение!$AE$63</f>
        <v/>
      </c>
      <c r="I295">
        <f>IF($F295&gt;0,TEXT($B295,"dd.mm")&amp;"_"&amp;$D295,"")</f>
        <v/>
      </c>
    </row>
    <row r="296">
      <c r="A296" t="n">
        <v>295</v>
      </c>
      <c r="B296">
        <f>Движение!$A$64</f>
        <v/>
      </c>
      <c r="C296">
        <f>Движение!$C$64</f>
        <v/>
      </c>
      <c r="D296" t="inlineStr">
        <is>
          <t>АК-10</t>
        </is>
      </c>
      <c r="E296">
        <f>Движение!$D$64</f>
        <v/>
      </c>
      <c r="F296">
        <f>N(Движение!$E$64)</f>
        <v/>
      </c>
      <c r="G296">
        <f>N(Движение!$F$64)</f>
        <v/>
      </c>
      <c r="H296">
        <f>Движение!$G$64</f>
        <v/>
      </c>
      <c r="I296">
        <f>IF($F296&gt;0,TEXT($B296,"dd.mm")&amp;"_"&amp;$D296,"")</f>
        <v/>
      </c>
    </row>
    <row r="297">
      <c r="A297" t="n">
        <v>296</v>
      </c>
      <c r="B297">
        <f>Движение!$A$64</f>
        <v/>
      </c>
      <c r="C297">
        <f>Движение!$C$64</f>
        <v/>
      </c>
      <c r="D297" t="inlineStr">
        <is>
          <t>АК-15</t>
        </is>
      </c>
      <c r="E297">
        <f>Движение!$H$64</f>
        <v/>
      </c>
      <c r="F297">
        <f>N(Движение!$I$64)</f>
        <v/>
      </c>
      <c r="G297">
        <f>N(Движение!$J$64)</f>
        <v/>
      </c>
      <c r="H297">
        <f>Движение!$K$64</f>
        <v/>
      </c>
      <c r="I297">
        <f>IF($F297&gt;0,TEXT($B297,"dd.mm")&amp;"_"&amp;$D297,"")</f>
        <v/>
      </c>
    </row>
    <row r="298">
      <c r="A298" t="n">
        <v>297</v>
      </c>
      <c r="B298">
        <f>Движение!$A$64</f>
        <v/>
      </c>
      <c r="C298">
        <f>Движение!$C$64</f>
        <v/>
      </c>
      <c r="D298" t="inlineStr">
        <is>
          <t>Г 1800</t>
        </is>
      </c>
      <c r="E298">
        <f>Движение!$L$64</f>
        <v/>
      </c>
      <c r="F298">
        <f>N(Движение!$M$64)</f>
        <v/>
      </c>
      <c r="G298">
        <f>N(Движение!$N$64)</f>
        <v/>
      </c>
      <c r="H298">
        <f>Движение!$O$64</f>
        <v/>
      </c>
      <c r="I298">
        <f>IF($F298&gt;0,TEXT($B298,"dd.mm")&amp;"_"&amp;$D298,"")</f>
        <v/>
      </c>
    </row>
    <row r="299">
      <c r="A299" t="n">
        <v>298</v>
      </c>
      <c r="B299">
        <f>Движение!$A$64</f>
        <v/>
      </c>
      <c r="C299">
        <f>Движение!$C$64</f>
        <v/>
      </c>
      <c r="D299" t="inlineStr">
        <is>
          <t>Г 3500</t>
        </is>
      </c>
      <c r="E299">
        <f>Движение!$P$64</f>
        <v/>
      </c>
      <c r="F299">
        <f>N(Движение!$Q$64)</f>
        <v/>
      </c>
      <c r="G299">
        <f>N(Движение!$R$64)</f>
        <v/>
      </c>
      <c r="H299">
        <f>Движение!$S$64</f>
        <v/>
      </c>
      <c r="I299">
        <f>IF($F299&gt;0,TEXT($B299,"dd.mm")&amp;"_"&amp;$D299,"")</f>
        <v/>
      </c>
    </row>
    <row r="300">
      <c r="A300" t="n">
        <v>299</v>
      </c>
      <c r="B300">
        <f>Движение!$A$64</f>
        <v/>
      </c>
      <c r="C300">
        <f>Движение!$C$64</f>
        <v/>
      </c>
      <c r="D300" t="inlineStr">
        <is>
          <t>Г 800</t>
        </is>
      </c>
      <c r="E300">
        <f>Движение!$T$64</f>
        <v/>
      </c>
      <c r="F300">
        <f>N(Движение!$U$64)</f>
        <v/>
      </c>
      <c r="G300">
        <f>N(Движение!$V$64)</f>
        <v/>
      </c>
      <c r="H300">
        <f>Движение!$W$64</f>
        <v/>
      </c>
      <c r="I300">
        <f>IF($F300&gt;0,TEXT($B300,"dd.mm")&amp;"_"&amp;$D300,"")</f>
        <v/>
      </c>
    </row>
    <row r="301">
      <c r="A301" t="n">
        <v>300</v>
      </c>
      <c r="B301">
        <f>Движение!$A$64</f>
        <v/>
      </c>
      <c r="C301">
        <f>Движение!$C$64</f>
        <v/>
      </c>
      <c r="D301" t="inlineStr">
        <is>
          <t>Ми-К</t>
        </is>
      </c>
      <c r="E301">
        <f>Движение!$X$64</f>
        <v/>
      </c>
      <c r="F301">
        <f>N(Движение!$Y$64)</f>
        <v/>
      </c>
      <c r="G301">
        <f>N(Движение!$Z$64)</f>
        <v/>
      </c>
      <c r="H301">
        <f>Движение!$AA$64</f>
        <v/>
      </c>
      <c r="I301">
        <f>IF($F301&gt;0,TEXT($B301,"dd.mm")&amp;"_"&amp;$D301,"")</f>
        <v/>
      </c>
    </row>
    <row r="302">
      <c r="A302" t="n">
        <v>301</v>
      </c>
      <c r="B302">
        <f>Движение!$A$64</f>
        <v/>
      </c>
      <c r="C302">
        <f>Движение!$C$64</f>
        <v/>
      </c>
      <c r="D302" t="inlineStr">
        <is>
          <t>Ми-П</t>
        </is>
      </c>
      <c r="E302">
        <f>Движение!$AB$64</f>
        <v/>
      </c>
      <c r="F302">
        <f>N(Движение!$AC$64)</f>
        <v/>
      </c>
      <c r="G302">
        <f>N(Движение!$AD$64)</f>
        <v/>
      </c>
      <c r="H302">
        <f>Движение!$AE$64</f>
        <v/>
      </c>
      <c r="I302">
        <f>IF($F302&gt;0,TEXT($B302,"dd.mm")&amp;"_"&amp;$D302,"")</f>
        <v/>
      </c>
    </row>
    <row r="303">
      <c r="A303" t="n">
        <v>302</v>
      </c>
      <c r="B303">
        <f>Движение!$A$65</f>
        <v/>
      </c>
      <c r="C303">
        <f>Движение!$C$65</f>
        <v/>
      </c>
      <c r="D303" t="inlineStr">
        <is>
          <t>АК-10</t>
        </is>
      </c>
      <c r="E303">
        <f>Движение!$D$65</f>
        <v/>
      </c>
      <c r="F303">
        <f>N(Движение!$E$65)</f>
        <v/>
      </c>
      <c r="G303">
        <f>N(Движение!$F$65)</f>
        <v/>
      </c>
      <c r="H303">
        <f>Движение!$G$65</f>
        <v/>
      </c>
      <c r="I303">
        <f>IF($F303&gt;0,TEXT($B303,"dd.mm")&amp;"_"&amp;$D303,"")</f>
        <v/>
      </c>
    </row>
    <row r="304">
      <c r="A304" t="n">
        <v>303</v>
      </c>
      <c r="B304">
        <f>Движение!$A$65</f>
        <v/>
      </c>
      <c r="C304">
        <f>Движение!$C$65</f>
        <v/>
      </c>
      <c r="D304" t="inlineStr">
        <is>
          <t>АК-15</t>
        </is>
      </c>
      <c r="E304">
        <f>Движение!$H$65</f>
        <v/>
      </c>
      <c r="F304">
        <f>N(Движение!$I$65)</f>
        <v/>
      </c>
      <c r="G304">
        <f>N(Движение!$J$65)</f>
        <v/>
      </c>
      <c r="H304">
        <f>Движение!$K$65</f>
        <v/>
      </c>
      <c r="I304">
        <f>IF($F304&gt;0,TEXT($B304,"dd.mm")&amp;"_"&amp;$D304,"")</f>
        <v/>
      </c>
    </row>
    <row r="305">
      <c r="A305" t="n">
        <v>304</v>
      </c>
      <c r="B305">
        <f>Движение!$A$65</f>
        <v/>
      </c>
      <c r="C305">
        <f>Движение!$C$65</f>
        <v/>
      </c>
      <c r="D305" t="inlineStr">
        <is>
          <t>Г 1800</t>
        </is>
      </c>
      <c r="E305">
        <f>Движение!$L$65</f>
        <v/>
      </c>
      <c r="F305">
        <f>N(Движение!$M$65)</f>
        <v/>
      </c>
      <c r="G305">
        <f>N(Движение!$N$65)</f>
        <v/>
      </c>
      <c r="H305">
        <f>Движение!$O$65</f>
        <v/>
      </c>
      <c r="I305">
        <f>IF($F305&gt;0,TEXT($B305,"dd.mm")&amp;"_"&amp;$D305,"")</f>
        <v/>
      </c>
    </row>
    <row r="306">
      <c r="A306" t="n">
        <v>305</v>
      </c>
      <c r="B306">
        <f>Движение!$A$65</f>
        <v/>
      </c>
      <c r="C306">
        <f>Движение!$C$65</f>
        <v/>
      </c>
      <c r="D306" t="inlineStr">
        <is>
          <t>Г 3500</t>
        </is>
      </c>
      <c r="E306">
        <f>Движение!$P$65</f>
        <v/>
      </c>
      <c r="F306">
        <f>N(Движение!$Q$65)</f>
        <v/>
      </c>
      <c r="G306">
        <f>N(Движение!$R$65)</f>
        <v/>
      </c>
      <c r="H306">
        <f>Движение!$S$65</f>
        <v/>
      </c>
      <c r="I306">
        <f>IF($F306&gt;0,TEXT($B306,"dd.mm")&amp;"_"&amp;$D306,"")</f>
        <v/>
      </c>
    </row>
    <row r="307">
      <c r="A307" t="n">
        <v>306</v>
      </c>
      <c r="B307">
        <f>Движение!$A$65</f>
        <v/>
      </c>
      <c r="C307">
        <f>Движение!$C$65</f>
        <v/>
      </c>
      <c r="D307" t="inlineStr">
        <is>
          <t>Г 800</t>
        </is>
      </c>
      <c r="E307">
        <f>Движение!$T$65</f>
        <v/>
      </c>
      <c r="F307">
        <f>N(Движение!$U$65)</f>
        <v/>
      </c>
      <c r="G307">
        <f>N(Движение!$V$65)</f>
        <v/>
      </c>
      <c r="H307">
        <f>Движение!$W$65</f>
        <v/>
      </c>
      <c r="I307">
        <f>IF($F307&gt;0,TEXT($B307,"dd.mm")&amp;"_"&amp;$D307,"")</f>
        <v/>
      </c>
    </row>
    <row r="308">
      <c r="A308" t="n">
        <v>307</v>
      </c>
      <c r="B308">
        <f>Движение!$A$65</f>
        <v/>
      </c>
      <c r="C308">
        <f>Движение!$C$65</f>
        <v/>
      </c>
      <c r="D308" t="inlineStr">
        <is>
          <t>Ми-К</t>
        </is>
      </c>
      <c r="E308">
        <f>Движение!$X$65</f>
        <v/>
      </c>
      <c r="F308">
        <f>N(Движение!$Y$65)</f>
        <v/>
      </c>
      <c r="G308">
        <f>N(Движение!$Z$65)</f>
        <v/>
      </c>
      <c r="H308">
        <f>Движение!$AA$65</f>
        <v/>
      </c>
      <c r="I308">
        <f>IF($F308&gt;0,TEXT($B308,"dd.mm")&amp;"_"&amp;$D308,"")</f>
        <v/>
      </c>
    </row>
    <row r="309">
      <c r="A309" t="n">
        <v>308</v>
      </c>
      <c r="B309">
        <f>Движение!$A$65</f>
        <v/>
      </c>
      <c r="C309">
        <f>Движение!$C$65</f>
        <v/>
      </c>
      <c r="D309" t="inlineStr">
        <is>
          <t>Ми-П</t>
        </is>
      </c>
      <c r="E309">
        <f>Движение!$AB$65</f>
        <v/>
      </c>
      <c r="F309">
        <f>N(Движение!$AC$65)</f>
        <v/>
      </c>
      <c r="G309">
        <f>N(Движение!$AD$65)</f>
        <v/>
      </c>
      <c r="H309">
        <f>Движение!$AE$65</f>
        <v/>
      </c>
      <c r="I309">
        <f>IF($F309&gt;0,TEXT($B309,"dd.mm")&amp;"_"&amp;$D309,"")</f>
        <v/>
      </c>
    </row>
    <row r="310">
      <c r="A310" t="n">
        <v>309</v>
      </c>
      <c r="B310">
        <f>Движение!$A$66</f>
        <v/>
      </c>
      <c r="C310">
        <f>Движение!$C$66</f>
        <v/>
      </c>
      <c r="D310" t="inlineStr">
        <is>
          <t>АК-10</t>
        </is>
      </c>
      <c r="E310">
        <f>Движение!$D$66</f>
        <v/>
      </c>
      <c r="F310">
        <f>N(Движение!$E$66)</f>
        <v/>
      </c>
      <c r="G310">
        <f>N(Движение!$F$66)</f>
        <v/>
      </c>
      <c r="H310">
        <f>Движение!$G$66</f>
        <v/>
      </c>
      <c r="I310">
        <f>IF($F310&gt;0,TEXT($B310,"dd.mm")&amp;"_"&amp;$D310,"")</f>
        <v/>
      </c>
    </row>
    <row r="311">
      <c r="A311" t="n">
        <v>310</v>
      </c>
      <c r="B311">
        <f>Движение!$A$66</f>
        <v/>
      </c>
      <c r="C311">
        <f>Движение!$C$66</f>
        <v/>
      </c>
      <c r="D311" t="inlineStr">
        <is>
          <t>АК-15</t>
        </is>
      </c>
      <c r="E311">
        <f>Движение!$H$66</f>
        <v/>
      </c>
      <c r="F311">
        <f>N(Движение!$I$66)</f>
        <v/>
      </c>
      <c r="G311">
        <f>N(Движение!$J$66)</f>
        <v/>
      </c>
      <c r="H311">
        <f>Движение!$K$66</f>
        <v/>
      </c>
      <c r="I311">
        <f>IF($F311&gt;0,TEXT($B311,"dd.mm")&amp;"_"&amp;$D311,"")</f>
        <v/>
      </c>
    </row>
    <row r="312">
      <c r="A312" t="n">
        <v>311</v>
      </c>
      <c r="B312">
        <f>Движение!$A$66</f>
        <v/>
      </c>
      <c r="C312">
        <f>Движение!$C$66</f>
        <v/>
      </c>
      <c r="D312" t="inlineStr">
        <is>
          <t>Г 1800</t>
        </is>
      </c>
      <c r="E312">
        <f>Движение!$L$66</f>
        <v/>
      </c>
      <c r="F312">
        <f>N(Движение!$M$66)</f>
        <v/>
      </c>
      <c r="G312">
        <f>N(Движение!$N$66)</f>
        <v/>
      </c>
      <c r="H312">
        <f>Движение!$O$66</f>
        <v/>
      </c>
      <c r="I312">
        <f>IF($F312&gt;0,TEXT($B312,"dd.mm")&amp;"_"&amp;$D312,"")</f>
        <v/>
      </c>
    </row>
    <row r="313">
      <c r="A313" t="n">
        <v>312</v>
      </c>
      <c r="B313">
        <f>Движение!$A$66</f>
        <v/>
      </c>
      <c r="C313">
        <f>Движение!$C$66</f>
        <v/>
      </c>
      <c r="D313" t="inlineStr">
        <is>
          <t>Г 3500</t>
        </is>
      </c>
      <c r="E313">
        <f>Движение!$P$66</f>
        <v/>
      </c>
      <c r="F313">
        <f>N(Движение!$Q$66)</f>
        <v/>
      </c>
      <c r="G313">
        <f>N(Движение!$R$66)</f>
        <v/>
      </c>
      <c r="H313">
        <f>Движение!$S$66</f>
        <v/>
      </c>
      <c r="I313">
        <f>IF($F313&gt;0,TEXT($B313,"dd.mm")&amp;"_"&amp;$D313,"")</f>
        <v/>
      </c>
    </row>
    <row r="314">
      <c r="A314" t="n">
        <v>313</v>
      </c>
      <c r="B314">
        <f>Движение!$A$66</f>
        <v/>
      </c>
      <c r="C314">
        <f>Движение!$C$66</f>
        <v/>
      </c>
      <c r="D314" t="inlineStr">
        <is>
          <t>Г 800</t>
        </is>
      </c>
      <c r="E314">
        <f>Движение!$T$66</f>
        <v/>
      </c>
      <c r="F314">
        <f>N(Движение!$U$66)</f>
        <v/>
      </c>
      <c r="G314">
        <f>N(Движение!$V$66)</f>
        <v/>
      </c>
      <c r="H314">
        <f>Движение!$W$66</f>
        <v/>
      </c>
      <c r="I314">
        <f>IF($F314&gt;0,TEXT($B314,"dd.mm")&amp;"_"&amp;$D314,"")</f>
        <v/>
      </c>
    </row>
    <row r="315">
      <c r="A315" t="n">
        <v>314</v>
      </c>
      <c r="B315">
        <f>Движение!$A$66</f>
        <v/>
      </c>
      <c r="C315">
        <f>Движение!$C$66</f>
        <v/>
      </c>
      <c r="D315" t="inlineStr">
        <is>
          <t>Ми-К</t>
        </is>
      </c>
      <c r="E315">
        <f>Движение!$X$66</f>
        <v/>
      </c>
      <c r="F315">
        <f>N(Движение!$Y$66)</f>
        <v/>
      </c>
      <c r="G315">
        <f>N(Движение!$Z$66)</f>
        <v/>
      </c>
      <c r="H315">
        <f>Движение!$AA$66</f>
        <v/>
      </c>
      <c r="I315">
        <f>IF($F315&gt;0,TEXT($B315,"dd.mm")&amp;"_"&amp;$D315,"")</f>
        <v/>
      </c>
    </row>
    <row r="316">
      <c r="A316" t="n">
        <v>315</v>
      </c>
      <c r="B316">
        <f>Движение!$A$66</f>
        <v/>
      </c>
      <c r="C316">
        <f>Движение!$C$66</f>
        <v/>
      </c>
      <c r="D316" t="inlineStr">
        <is>
          <t>Ми-П</t>
        </is>
      </c>
      <c r="E316">
        <f>Движение!$AB$66</f>
        <v/>
      </c>
      <c r="F316">
        <f>N(Движение!$AC$66)</f>
        <v/>
      </c>
      <c r="G316">
        <f>N(Движение!$AD$66)</f>
        <v/>
      </c>
      <c r="H316">
        <f>Движение!$AE$66</f>
        <v/>
      </c>
      <c r="I316">
        <f>IF($F316&gt;0,TEXT($B316,"dd.mm")&amp;"_"&amp;$D316,"")</f>
        <v/>
      </c>
    </row>
    <row r="317">
      <c r="A317" t="n">
        <v>316</v>
      </c>
      <c r="B317">
        <f>Движение!$A$67</f>
        <v/>
      </c>
      <c r="C317">
        <f>Движение!$C$67</f>
        <v/>
      </c>
      <c r="D317" t="inlineStr">
        <is>
          <t>АК-10</t>
        </is>
      </c>
      <c r="E317">
        <f>Движение!$D$67</f>
        <v/>
      </c>
      <c r="F317">
        <f>N(Движение!$E$67)</f>
        <v/>
      </c>
      <c r="G317">
        <f>N(Движение!$F$67)</f>
        <v/>
      </c>
      <c r="H317">
        <f>Движение!$G$67</f>
        <v/>
      </c>
      <c r="I317">
        <f>IF($F317&gt;0,TEXT($B317,"dd.mm")&amp;"_"&amp;$D317,"")</f>
        <v/>
      </c>
    </row>
    <row r="318">
      <c r="A318" t="n">
        <v>317</v>
      </c>
      <c r="B318">
        <f>Движение!$A$67</f>
        <v/>
      </c>
      <c r="C318">
        <f>Движение!$C$67</f>
        <v/>
      </c>
      <c r="D318" t="inlineStr">
        <is>
          <t>АК-15</t>
        </is>
      </c>
      <c r="E318">
        <f>Движение!$H$67</f>
        <v/>
      </c>
      <c r="F318">
        <f>N(Движение!$I$67)</f>
        <v/>
      </c>
      <c r="G318">
        <f>N(Движение!$J$67)</f>
        <v/>
      </c>
      <c r="H318">
        <f>Движение!$K$67</f>
        <v/>
      </c>
      <c r="I318">
        <f>IF($F318&gt;0,TEXT($B318,"dd.mm")&amp;"_"&amp;$D318,"")</f>
        <v/>
      </c>
    </row>
    <row r="319">
      <c r="A319" t="n">
        <v>318</v>
      </c>
      <c r="B319">
        <f>Движение!$A$67</f>
        <v/>
      </c>
      <c r="C319">
        <f>Движение!$C$67</f>
        <v/>
      </c>
      <c r="D319" t="inlineStr">
        <is>
          <t>Г 1800</t>
        </is>
      </c>
      <c r="E319">
        <f>Движение!$L$67</f>
        <v/>
      </c>
      <c r="F319">
        <f>N(Движение!$M$67)</f>
        <v/>
      </c>
      <c r="G319">
        <f>N(Движение!$N$67)</f>
        <v/>
      </c>
      <c r="H319">
        <f>Движение!$O$67</f>
        <v/>
      </c>
      <c r="I319">
        <f>IF($F319&gt;0,TEXT($B319,"dd.mm")&amp;"_"&amp;$D319,"")</f>
        <v/>
      </c>
    </row>
    <row r="320">
      <c r="A320" t="n">
        <v>319</v>
      </c>
      <c r="B320">
        <f>Движение!$A$67</f>
        <v/>
      </c>
      <c r="C320">
        <f>Движение!$C$67</f>
        <v/>
      </c>
      <c r="D320" t="inlineStr">
        <is>
          <t>Г 3500</t>
        </is>
      </c>
      <c r="E320">
        <f>Движение!$P$67</f>
        <v/>
      </c>
      <c r="F320">
        <f>N(Движение!$Q$67)</f>
        <v/>
      </c>
      <c r="G320">
        <f>N(Движение!$R$67)</f>
        <v/>
      </c>
      <c r="H320">
        <f>Движение!$S$67</f>
        <v/>
      </c>
      <c r="I320">
        <f>IF($F320&gt;0,TEXT($B320,"dd.mm")&amp;"_"&amp;$D320,"")</f>
        <v/>
      </c>
    </row>
    <row r="321">
      <c r="A321" t="n">
        <v>320</v>
      </c>
      <c r="B321">
        <f>Движение!$A$67</f>
        <v/>
      </c>
      <c r="C321">
        <f>Движение!$C$67</f>
        <v/>
      </c>
      <c r="D321" t="inlineStr">
        <is>
          <t>Г 800</t>
        </is>
      </c>
      <c r="E321">
        <f>Движение!$T$67</f>
        <v/>
      </c>
      <c r="F321">
        <f>N(Движение!$U$67)</f>
        <v/>
      </c>
      <c r="G321">
        <f>N(Движение!$V$67)</f>
        <v/>
      </c>
      <c r="H321">
        <f>Движение!$W$67</f>
        <v/>
      </c>
      <c r="I321">
        <f>IF($F321&gt;0,TEXT($B321,"dd.mm")&amp;"_"&amp;$D321,"")</f>
        <v/>
      </c>
    </row>
    <row r="322">
      <c r="A322" t="n">
        <v>321</v>
      </c>
      <c r="B322">
        <f>Движение!$A$67</f>
        <v/>
      </c>
      <c r="C322">
        <f>Движение!$C$67</f>
        <v/>
      </c>
      <c r="D322" t="inlineStr">
        <is>
          <t>Ми-К</t>
        </is>
      </c>
      <c r="E322">
        <f>Движение!$X$67</f>
        <v/>
      </c>
      <c r="F322">
        <f>N(Движение!$Y$67)</f>
        <v/>
      </c>
      <c r="G322">
        <f>N(Движение!$Z$67)</f>
        <v/>
      </c>
      <c r="H322">
        <f>Движение!$AA$67</f>
        <v/>
      </c>
      <c r="I322">
        <f>IF($F322&gt;0,TEXT($B322,"dd.mm")&amp;"_"&amp;$D322,"")</f>
        <v/>
      </c>
    </row>
    <row r="323">
      <c r="A323" t="n">
        <v>322</v>
      </c>
      <c r="B323">
        <f>Движение!$A$67</f>
        <v/>
      </c>
      <c r="C323">
        <f>Движение!$C$67</f>
        <v/>
      </c>
      <c r="D323" t="inlineStr">
        <is>
          <t>Ми-П</t>
        </is>
      </c>
      <c r="E323">
        <f>Движение!$AB$67</f>
        <v/>
      </c>
      <c r="F323">
        <f>N(Движение!$AC$67)</f>
        <v/>
      </c>
      <c r="G323">
        <f>N(Движение!$AD$67)</f>
        <v/>
      </c>
      <c r="H323">
        <f>Движение!$AE$67</f>
        <v/>
      </c>
      <c r="I323">
        <f>IF($F323&gt;0,TEXT($B323,"dd.mm")&amp;"_"&amp;$D323,"")</f>
        <v/>
      </c>
    </row>
    <row r="324">
      <c r="A324" t="n">
        <v>323</v>
      </c>
      <c r="B324">
        <f>Движение!$A$68</f>
        <v/>
      </c>
      <c r="C324">
        <f>Движение!$C$68</f>
        <v/>
      </c>
      <c r="D324" t="inlineStr">
        <is>
          <t>АК-10</t>
        </is>
      </c>
      <c r="E324">
        <f>Движение!$D$68</f>
        <v/>
      </c>
      <c r="F324">
        <f>N(Движение!$E$68)</f>
        <v/>
      </c>
      <c r="G324">
        <f>N(Движение!$F$68)</f>
        <v/>
      </c>
      <c r="H324">
        <f>Движение!$G$68</f>
        <v/>
      </c>
      <c r="I324">
        <f>IF($F324&gt;0,TEXT($B324,"dd.mm")&amp;"_"&amp;$D324,"")</f>
        <v/>
      </c>
    </row>
    <row r="325">
      <c r="A325" t="n">
        <v>324</v>
      </c>
      <c r="B325">
        <f>Движение!$A$68</f>
        <v/>
      </c>
      <c r="C325">
        <f>Движение!$C$68</f>
        <v/>
      </c>
      <c r="D325" t="inlineStr">
        <is>
          <t>АК-15</t>
        </is>
      </c>
      <c r="E325">
        <f>Движение!$H$68</f>
        <v/>
      </c>
      <c r="F325">
        <f>N(Движение!$I$68)</f>
        <v/>
      </c>
      <c r="G325">
        <f>N(Движение!$J$68)</f>
        <v/>
      </c>
      <c r="H325">
        <f>Движение!$K$68</f>
        <v/>
      </c>
      <c r="I325">
        <f>IF($F325&gt;0,TEXT($B325,"dd.mm")&amp;"_"&amp;$D325,"")</f>
        <v/>
      </c>
    </row>
    <row r="326">
      <c r="A326" t="n">
        <v>325</v>
      </c>
      <c r="B326">
        <f>Движение!$A$68</f>
        <v/>
      </c>
      <c r="C326">
        <f>Движение!$C$68</f>
        <v/>
      </c>
      <c r="D326" t="inlineStr">
        <is>
          <t>Г 1800</t>
        </is>
      </c>
      <c r="E326">
        <f>Движение!$L$68</f>
        <v/>
      </c>
      <c r="F326">
        <f>N(Движение!$M$68)</f>
        <v/>
      </c>
      <c r="G326">
        <f>N(Движение!$N$68)</f>
        <v/>
      </c>
      <c r="H326">
        <f>Движение!$O$68</f>
        <v/>
      </c>
      <c r="I326">
        <f>IF($F326&gt;0,TEXT($B326,"dd.mm")&amp;"_"&amp;$D326,"")</f>
        <v/>
      </c>
    </row>
    <row r="327">
      <c r="A327" t="n">
        <v>326</v>
      </c>
      <c r="B327">
        <f>Движение!$A$68</f>
        <v/>
      </c>
      <c r="C327">
        <f>Движение!$C$68</f>
        <v/>
      </c>
      <c r="D327" t="inlineStr">
        <is>
          <t>Г 3500</t>
        </is>
      </c>
      <c r="E327">
        <f>Движение!$P$68</f>
        <v/>
      </c>
      <c r="F327">
        <f>N(Движение!$Q$68)</f>
        <v/>
      </c>
      <c r="G327">
        <f>N(Движение!$R$68)</f>
        <v/>
      </c>
      <c r="H327">
        <f>Движение!$S$68</f>
        <v/>
      </c>
      <c r="I327">
        <f>IF($F327&gt;0,TEXT($B327,"dd.mm")&amp;"_"&amp;$D327,"")</f>
        <v/>
      </c>
    </row>
    <row r="328">
      <c r="A328" t="n">
        <v>327</v>
      </c>
      <c r="B328">
        <f>Движение!$A$68</f>
        <v/>
      </c>
      <c r="C328">
        <f>Движение!$C$68</f>
        <v/>
      </c>
      <c r="D328" t="inlineStr">
        <is>
          <t>Г 800</t>
        </is>
      </c>
      <c r="E328">
        <f>Движение!$T$68</f>
        <v/>
      </c>
      <c r="F328">
        <f>N(Движение!$U$68)</f>
        <v/>
      </c>
      <c r="G328">
        <f>N(Движение!$V$68)</f>
        <v/>
      </c>
      <c r="H328">
        <f>Движение!$W$68</f>
        <v/>
      </c>
      <c r="I328">
        <f>IF($F328&gt;0,TEXT($B328,"dd.mm")&amp;"_"&amp;$D328,"")</f>
        <v/>
      </c>
    </row>
    <row r="329">
      <c r="A329" t="n">
        <v>328</v>
      </c>
      <c r="B329">
        <f>Движение!$A$68</f>
        <v/>
      </c>
      <c r="C329">
        <f>Движение!$C$68</f>
        <v/>
      </c>
      <c r="D329" t="inlineStr">
        <is>
          <t>Ми-К</t>
        </is>
      </c>
      <c r="E329">
        <f>Движение!$X$68</f>
        <v/>
      </c>
      <c r="F329">
        <f>N(Движение!$Y$68)</f>
        <v/>
      </c>
      <c r="G329">
        <f>N(Движение!$Z$68)</f>
        <v/>
      </c>
      <c r="H329">
        <f>Движение!$AA$68</f>
        <v/>
      </c>
      <c r="I329">
        <f>IF($F329&gt;0,TEXT($B329,"dd.mm")&amp;"_"&amp;$D329,"")</f>
        <v/>
      </c>
    </row>
    <row r="330">
      <c r="A330" t="n">
        <v>329</v>
      </c>
      <c r="B330">
        <f>Движение!$A$68</f>
        <v/>
      </c>
      <c r="C330">
        <f>Движение!$C$68</f>
        <v/>
      </c>
      <c r="D330" t="inlineStr">
        <is>
          <t>Ми-П</t>
        </is>
      </c>
      <c r="E330">
        <f>Движение!$AB$68</f>
        <v/>
      </c>
      <c r="F330">
        <f>N(Движение!$AC$68)</f>
        <v/>
      </c>
      <c r="G330">
        <f>N(Движение!$AD$68)</f>
        <v/>
      </c>
      <c r="H330">
        <f>Движение!$AE$68</f>
        <v/>
      </c>
      <c r="I330">
        <f>IF($F330&gt;0,TEXT($B330,"dd.mm")&amp;"_"&amp;$D330,"")</f>
        <v/>
      </c>
    </row>
    <row r="331">
      <c r="A331" t="n">
        <v>330</v>
      </c>
      <c r="B331">
        <f>Движение!$A$69</f>
        <v/>
      </c>
      <c r="C331">
        <f>Движение!$C$69</f>
        <v/>
      </c>
      <c r="D331" t="inlineStr">
        <is>
          <t>АК-10</t>
        </is>
      </c>
      <c r="E331">
        <f>Движение!$D$69</f>
        <v/>
      </c>
      <c r="F331">
        <f>N(Движение!$E$69)</f>
        <v/>
      </c>
      <c r="G331">
        <f>N(Движение!$F$69)</f>
        <v/>
      </c>
      <c r="H331">
        <f>Движение!$G$69</f>
        <v/>
      </c>
      <c r="I331">
        <f>IF($F331&gt;0,TEXT($B331,"dd.mm")&amp;"_"&amp;$D331,"")</f>
        <v/>
      </c>
    </row>
    <row r="332">
      <c r="A332" t="n">
        <v>331</v>
      </c>
      <c r="B332">
        <f>Движение!$A$69</f>
        <v/>
      </c>
      <c r="C332">
        <f>Движение!$C$69</f>
        <v/>
      </c>
      <c r="D332" t="inlineStr">
        <is>
          <t>АК-15</t>
        </is>
      </c>
      <c r="E332">
        <f>Движение!$H$69</f>
        <v/>
      </c>
      <c r="F332">
        <f>N(Движение!$I$69)</f>
        <v/>
      </c>
      <c r="G332">
        <f>N(Движение!$J$69)</f>
        <v/>
      </c>
      <c r="H332">
        <f>Движение!$K$69</f>
        <v/>
      </c>
      <c r="I332">
        <f>IF($F332&gt;0,TEXT($B332,"dd.mm")&amp;"_"&amp;$D332,"")</f>
        <v/>
      </c>
    </row>
    <row r="333">
      <c r="A333" t="n">
        <v>332</v>
      </c>
      <c r="B333">
        <f>Движение!$A$69</f>
        <v/>
      </c>
      <c r="C333">
        <f>Движение!$C$69</f>
        <v/>
      </c>
      <c r="D333" t="inlineStr">
        <is>
          <t>Г 1800</t>
        </is>
      </c>
      <c r="E333">
        <f>Движение!$L$69</f>
        <v/>
      </c>
      <c r="F333">
        <f>N(Движение!$M$69)</f>
        <v/>
      </c>
      <c r="G333">
        <f>N(Движение!$N$69)</f>
        <v/>
      </c>
      <c r="H333">
        <f>Движение!$O$69</f>
        <v/>
      </c>
      <c r="I333">
        <f>IF($F333&gt;0,TEXT($B333,"dd.mm")&amp;"_"&amp;$D333,"")</f>
        <v/>
      </c>
    </row>
    <row r="334">
      <c r="A334" t="n">
        <v>333</v>
      </c>
      <c r="B334">
        <f>Движение!$A$69</f>
        <v/>
      </c>
      <c r="C334">
        <f>Движение!$C$69</f>
        <v/>
      </c>
      <c r="D334" t="inlineStr">
        <is>
          <t>Г 3500</t>
        </is>
      </c>
      <c r="E334">
        <f>Движение!$P$69</f>
        <v/>
      </c>
      <c r="F334">
        <f>N(Движение!$Q$69)</f>
        <v/>
      </c>
      <c r="G334">
        <f>N(Движение!$R$69)</f>
        <v/>
      </c>
      <c r="H334">
        <f>Движение!$S$69</f>
        <v/>
      </c>
      <c r="I334">
        <f>IF($F334&gt;0,TEXT($B334,"dd.mm")&amp;"_"&amp;$D334,"")</f>
        <v/>
      </c>
    </row>
    <row r="335">
      <c r="A335" t="n">
        <v>334</v>
      </c>
      <c r="B335">
        <f>Движение!$A$69</f>
        <v/>
      </c>
      <c r="C335">
        <f>Движение!$C$69</f>
        <v/>
      </c>
      <c r="D335" t="inlineStr">
        <is>
          <t>Г 800</t>
        </is>
      </c>
      <c r="E335">
        <f>Движение!$T$69</f>
        <v/>
      </c>
      <c r="F335">
        <f>N(Движение!$U$69)</f>
        <v/>
      </c>
      <c r="G335">
        <f>N(Движение!$V$69)</f>
        <v/>
      </c>
      <c r="H335">
        <f>Движение!$W$69</f>
        <v/>
      </c>
      <c r="I335">
        <f>IF($F335&gt;0,TEXT($B335,"dd.mm")&amp;"_"&amp;$D335,"")</f>
        <v/>
      </c>
    </row>
    <row r="336">
      <c r="A336" t="n">
        <v>335</v>
      </c>
      <c r="B336">
        <f>Движение!$A$69</f>
        <v/>
      </c>
      <c r="C336">
        <f>Движение!$C$69</f>
        <v/>
      </c>
      <c r="D336" t="inlineStr">
        <is>
          <t>Ми-К</t>
        </is>
      </c>
      <c r="E336">
        <f>Движение!$X$69</f>
        <v/>
      </c>
      <c r="F336">
        <f>N(Движение!$Y$69)</f>
        <v/>
      </c>
      <c r="G336">
        <f>N(Движение!$Z$69)</f>
        <v/>
      </c>
      <c r="H336">
        <f>Движение!$AA$69</f>
        <v/>
      </c>
      <c r="I336">
        <f>IF($F336&gt;0,TEXT($B336,"dd.mm")&amp;"_"&amp;$D336,"")</f>
        <v/>
      </c>
    </row>
    <row r="337">
      <c r="A337" t="n">
        <v>336</v>
      </c>
      <c r="B337">
        <f>Движение!$A$69</f>
        <v/>
      </c>
      <c r="C337">
        <f>Движение!$C$69</f>
        <v/>
      </c>
      <c r="D337" t="inlineStr">
        <is>
          <t>Ми-П</t>
        </is>
      </c>
      <c r="E337">
        <f>Движение!$AB$69</f>
        <v/>
      </c>
      <c r="F337">
        <f>N(Движение!$AC$69)</f>
        <v/>
      </c>
      <c r="G337">
        <f>N(Движение!$AD$69)</f>
        <v/>
      </c>
      <c r="H337">
        <f>Движение!$AE$69</f>
        <v/>
      </c>
      <c r="I337">
        <f>IF($F337&gt;0,TEXT($B337,"dd.mm")&amp;"_"&amp;$D337,"")</f>
        <v/>
      </c>
    </row>
    <row r="338">
      <c r="A338" t="n">
        <v>337</v>
      </c>
      <c r="B338">
        <f>Движение!$A$70</f>
        <v/>
      </c>
      <c r="C338">
        <f>Движение!$C$70</f>
        <v/>
      </c>
      <c r="D338" t="inlineStr">
        <is>
          <t>АК-10</t>
        </is>
      </c>
      <c r="E338">
        <f>Движение!$D$70</f>
        <v/>
      </c>
      <c r="F338">
        <f>N(Движение!$E$70)</f>
        <v/>
      </c>
      <c r="G338">
        <f>N(Движение!$F$70)</f>
        <v/>
      </c>
      <c r="H338">
        <f>Движение!$G$70</f>
        <v/>
      </c>
      <c r="I338">
        <f>IF($F338&gt;0,TEXT($B338,"dd.mm")&amp;"_"&amp;$D338,"")</f>
        <v/>
      </c>
    </row>
    <row r="339">
      <c r="A339" t="n">
        <v>338</v>
      </c>
      <c r="B339">
        <f>Движение!$A$70</f>
        <v/>
      </c>
      <c r="C339">
        <f>Движение!$C$70</f>
        <v/>
      </c>
      <c r="D339" t="inlineStr">
        <is>
          <t>АК-15</t>
        </is>
      </c>
      <c r="E339">
        <f>Движение!$H$70</f>
        <v/>
      </c>
      <c r="F339">
        <f>N(Движение!$I$70)</f>
        <v/>
      </c>
      <c r="G339">
        <f>N(Движение!$J$70)</f>
        <v/>
      </c>
      <c r="H339">
        <f>Движение!$K$70</f>
        <v/>
      </c>
      <c r="I339">
        <f>IF($F339&gt;0,TEXT($B339,"dd.mm")&amp;"_"&amp;$D339,"")</f>
        <v/>
      </c>
    </row>
    <row r="340">
      <c r="A340" t="n">
        <v>339</v>
      </c>
      <c r="B340">
        <f>Движение!$A$70</f>
        <v/>
      </c>
      <c r="C340">
        <f>Движение!$C$70</f>
        <v/>
      </c>
      <c r="D340" t="inlineStr">
        <is>
          <t>Г 1800</t>
        </is>
      </c>
      <c r="E340">
        <f>Движение!$L$70</f>
        <v/>
      </c>
      <c r="F340">
        <f>N(Движение!$M$70)</f>
        <v/>
      </c>
      <c r="G340">
        <f>N(Движение!$N$70)</f>
        <v/>
      </c>
      <c r="H340">
        <f>Движение!$O$70</f>
        <v/>
      </c>
      <c r="I340">
        <f>IF($F340&gt;0,TEXT($B340,"dd.mm")&amp;"_"&amp;$D340,"")</f>
        <v/>
      </c>
    </row>
    <row r="341">
      <c r="A341" t="n">
        <v>340</v>
      </c>
      <c r="B341">
        <f>Движение!$A$70</f>
        <v/>
      </c>
      <c r="C341">
        <f>Движение!$C$70</f>
        <v/>
      </c>
      <c r="D341" t="inlineStr">
        <is>
          <t>Г 3500</t>
        </is>
      </c>
      <c r="E341">
        <f>Движение!$P$70</f>
        <v/>
      </c>
      <c r="F341">
        <f>N(Движение!$Q$70)</f>
        <v/>
      </c>
      <c r="G341">
        <f>N(Движение!$R$70)</f>
        <v/>
      </c>
      <c r="H341">
        <f>Движение!$S$70</f>
        <v/>
      </c>
      <c r="I341">
        <f>IF($F341&gt;0,TEXT($B341,"dd.mm")&amp;"_"&amp;$D341,"")</f>
        <v/>
      </c>
    </row>
    <row r="342">
      <c r="A342" t="n">
        <v>341</v>
      </c>
      <c r="B342">
        <f>Движение!$A$70</f>
        <v/>
      </c>
      <c r="C342">
        <f>Движение!$C$70</f>
        <v/>
      </c>
      <c r="D342" t="inlineStr">
        <is>
          <t>Г 800</t>
        </is>
      </c>
      <c r="E342">
        <f>Движение!$T$70</f>
        <v/>
      </c>
      <c r="F342">
        <f>N(Движение!$U$70)</f>
        <v/>
      </c>
      <c r="G342">
        <f>N(Движение!$V$70)</f>
        <v/>
      </c>
      <c r="H342">
        <f>Движение!$W$70</f>
        <v/>
      </c>
      <c r="I342">
        <f>IF($F342&gt;0,TEXT($B342,"dd.mm")&amp;"_"&amp;$D342,"")</f>
        <v/>
      </c>
    </row>
    <row r="343">
      <c r="A343" t="n">
        <v>342</v>
      </c>
      <c r="B343">
        <f>Движение!$A$70</f>
        <v/>
      </c>
      <c r="C343">
        <f>Движение!$C$70</f>
        <v/>
      </c>
      <c r="D343" t="inlineStr">
        <is>
          <t>Ми-К</t>
        </is>
      </c>
      <c r="E343">
        <f>Движение!$X$70</f>
        <v/>
      </c>
      <c r="F343">
        <f>N(Движение!$Y$70)</f>
        <v/>
      </c>
      <c r="G343">
        <f>N(Движение!$Z$70)</f>
        <v/>
      </c>
      <c r="H343">
        <f>Движение!$AA$70</f>
        <v/>
      </c>
      <c r="I343">
        <f>IF($F343&gt;0,TEXT($B343,"dd.mm")&amp;"_"&amp;$D343,"")</f>
        <v/>
      </c>
    </row>
    <row r="344">
      <c r="A344" t="n">
        <v>343</v>
      </c>
      <c r="B344">
        <f>Движение!$A$70</f>
        <v/>
      </c>
      <c r="C344">
        <f>Движение!$C$70</f>
        <v/>
      </c>
      <c r="D344" t="inlineStr">
        <is>
          <t>Ми-П</t>
        </is>
      </c>
      <c r="E344">
        <f>Движение!$AB$70</f>
        <v/>
      </c>
      <c r="F344">
        <f>N(Движение!$AC$70)</f>
        <v/>
      </c>
      <c r="G344">
        <f>N(Движение!$AD$70)</f>
        <v/>
      </c>
      <c r="H344">
        <f>Движение!$AE$70</f>
        <v/>
      </c>
      <c r="I344">
        <f>IF($F344&gt;0,TEXT($B344,"dd.mm")&amp;"_"&amp;$D344,"")</f>
        <v/>
      </c>
    </row>
    <row r="345">
      <c r="A345" t="n">
        <v>344</v>
      </c>
      <c r="B345">
        <f>Движение!$A$71</f>
        <v/>
      </c>
      <c r="C345">
        <f>Движение!$C$71</f>
        <v/>
      </c>
      <c r="D345" t="inlineStr">
        <is>
          <t>АК-10</t>
        </is>
      </c>
      <c r="E345">
        <f>Движение!$D$71</f>
        <v/>
      </c>
      <c r="F345">
        <f>N(Движение!$E$71)</f>
        <v/>
      </c>
      <c r="G345">
        <f>N(Движение!$F$71)</f>
        <v/>
      </c>
      <c r="H345">
        <f>Движение!$G$71</f>
        <v/>
      </c>
      <c r="I345">
        <f>IF($F345&gt;0,TEXT($B345,"dd.mm")&amp;"_"&amp;$D345,"")</f>
        <v/>
      </c>
    </row>
    <row r="346">
      <c r="A346" t="n">
        <v>345</v>
      </c>
      <c r="B346">
        <f>Движение!$A$71</f>
        <v/>
      </c>
      <c r="C346">
        <f>Движение!$C$71</f>
        <v/>
      </c>
      <c r="D346" t="inlineStr">
        <is>
          <t>АК-15</t>
        </is>
      </c>
      <c r="E346">
        <f>Движение!$H$71</f>
        <v/>
      </c>
      <c r="F346">
        <f>N(Движение!$I$71)</f>
        <v/>
      </c>
      <c r="G346">
        <f>N(Движение!$J$71)</f>
        <v/>
      </c>
      <c r="H346">
        <f>Движение!$K$71</f>
        <v/>
      </c>
      <c r="I346">
        <f>IF($F346&gt;0,TEXT($B346,"dd.mm")&amp;"_"&amp;$D346,"")</f>
        <v/>
      </c>
    </row>
    <row r="347">
      <c r="A347" t="n">
        <v>346</v>
      </c>
      <c r="B347">
        <f>Движение!$A$71</f>
        <v/>
      </c>
      <c r="C347">
        <f>Движение!$C$71</f>
        <v/>
      </c>
      <c r="D347" t="inlineStr">
        <is>
          <t>Г 1800</t>
        </is>
      </c>
      <c r="E347">
        <f>Движение!$L$71</f>
        <v/>
      </c>
      <c r="F347">
        <f>N(Движение!$M$71)</f>
        <v/>
      </c>
      <c r="G347">
        <f>N(Движение!$N$71)</f>
        <v/>
      </c>
      <c r="H347">
        <f>Движение!$O$71</f>
        <v/>
      </c>
      <c r="I347">
        <f>IF($F347&gt;0,TEXT($B347,"dd.mm")&amp;"_"&amp;$D347,"")</f>
        <v/>
      </c>
    </row>
    <row r="348">
      <c r="A348" t="n">
        <v>347</v>
      </c>
      <c r="B348">
        <f>Движение!$A$71</f>
        <v/>
      </c>
      <c r="C348">
        <f>Движение!$C$71</f>
        <v/>
      </c>
      <c r="D348" t="inlineStr">
        <is>
          <t>Г 3500</t>
        </is>
      </c>
      <c r="E348">
        <f>Движение!$P$71</f>
        <v/>
      </c>
      <c r="F348">
        <f>N(Движение!$Q$71)</f>
        <v/>
      </c>
      <c r="G348">
        <f>N(Движение!$R$71)</f>
        <v/>
      </c>
      <c r="H348">
        <f>Движение!$S$71</f>
        <v/>
      </c>
      <c r="I348">
        <f>IF($F348&gt;0,TEXT($B348,"dd.mm")&amp;"_"&amp;$D348,"")</f>
        <v/>
      </c>
    </row>
    <row r="349">
      <c r="A349" t="n">
        <v>348</v>
      </c>
      <c r="B349">
        <f>Движение!$A$71</f>
        <v/>
      </c>
      <c r="C349">
        <f>Движение!$C$71</f>
        <v/>
      </c>
      <c r="D349" t="inlineStr">
        <is>
          <t>Г 800</t>
        </is>
      </c>
      <c r="E349">
        <f>Движение!$T$71</f>
        <v/>
      </c>
      <c r="F349">
        <f>N(Движение!$U$71)</f>
        <v/>
      </c>
      <c r="G349">
        <f>N(Движение!$V$71)</f>
        <v/>
      </c>
      <c r="H349">
        <f>Движение!$W$71</f>
        <v/>
      </c>
      <c r="I349">
        <f>IF($F349&gt;0,TEXT($B349,"dd.mm")&amp;"_"&amp;$D349,"")</f>
        <v/>
      </c>
    </row>
    <row r="350">
      <c r="A350" t="n">
        <v>349</v>
      </c>
      <c r="B350">
        <f>Движение!$A$71</f>
        <v/>
      </c>
      <c r="C350">
        <f>Движение!$C$71</f>
        <v/>
      </c>
      <c r="D350" t="inlineStr">
        <is>
          <t>Ми-К</t>
        </is>
      </c>
      <c r="E350">
        <f>Движение!$X$71</f>
        <v/>
      </c>
      <c r="F350">
        <f>N(Движение!$Y$71)</f>
        <v/>
      </c>
      <c r="G350">
        <f>N(Движение!$Z$71)</f>
        <v/>
      </c>
      <c r="H350">
        <f>Движение!$AA$71</f>
        <v/>
      </c>
      <c r="I350">
        <f>IF($F350&gt;0,TEXT($B350,"dd.mm")&amp;"_"&amp;$D350,"")</f>
        <v/>
      </c>
    </row>
    <row r="351">
      <c r="A351" t="n">
        <v>350</v>
      </c>
      <c r="B351">
        <f>Движение!$A$71</f>
        <v/>
      </c>
      <c r="C351">
        <f>Движение!$C$71</f>
        <v/>
      </c>
      <c r="D351" t="inlineStr">
        <is>
          <t>Ми-П</t>
        </is>
      </c>
      <c r="E351">
        <f>Движение!$AB$71</f>
        <v/>
      </c>
      <c r="F351">
        <f>N(Движение!$AC$71)</f>
        <v/>
      </c>
      <c r="G351">
        <f>N(Движение!$AD$71)</f>
        <v/>
      </c>
      <c r="H351">
        <f>Движение!$AE$71</f>
        <v/>
      </c>
      <c r="I351">
        <f>IF($F351&gt;0,TEXT($B351,"dd.mm")&amp;"_"&amp;$D351,"")</f>
        <v/>
      </c>
    </row>
    <row r="352">
      <c r="A352" t="n">
        <v>351</v>
      </c>
      <c r="B352">
        <f>Движение!$A$72</f>
        <v/>
      </c>
      <c r="C352">
        <f>Движение!$C$72</f>
        <v/>
      </c>
      <c r="D352" t="inlineStr">
        <is>
          <t>АК-10</t>
        </is>
      </c>
      <c r="E352">
        <f>Движение!$D$72</f>
        <v/>
      </c>
      <c r="F352">
        <f>N(Движение!$E$72)</f>
        <v/>
      </c>
      <c r="G352">
        <f>N(Движение!$F$72)</f>
        <v/>
      </c>
      <c r="H352">
        <f>Движение!$G$72</f>
        <v/>
      </c>
      <c r="I352">
        <f>IF($F352&gt;0,TEXT($B352,"dd.mm")&amp;"_"&amp;$D352,"")</f>
        <v/>
      </c>
    </row>
    <row r="353">
      <c r="A353" t="n">
        <v>352</v>
      </c>
      <c r="B353">
        <f>Движение!$A$72</f>
        <v/>
      </c>
      <c r="C353">
        <f>Движение!$C$72</f>
        <v/>
      </c>
      <c r="D353" t="inlineStr">
        <is>
          <t>АК-15</t>
        </is>
      </c>
      <c r="E353">
        <f>Движение!$H$72</f>
        <v/>
      </c>
      <c r="F353">
        <f>N(Движение!$I$72)</f>
        <v/>
      </c>
      <c r="G353">
        <f>N(Движение!$J$72)</f>
        <v/>
      </c>
      <c r="H353">
        <f>Движение!$K$72</f>
        <v/>
      </c>
      <c r="I353">
        <f>IF($F353&gt;0,TEXT($B353,"dd.mm")&amp;"_"&amp;$D353,"")</f>
        <v/>
      </c>
    </row>
    <row r="354">
      <c r="A354" t="n">
        <v>353</v>
      </c>
      <c r="B354">
        <f>Движение!$A$72</f>
        <v/>
      </c>
      <c r="C354">
        <f>Движение!$C$72</f>
        <v/>
      </c>
      <c r="D354" t="inlineStr">
        <is>
          <t>Г 1800</t>
        </is>
      </c>
      <c r="E354">
        <f>Движение!$L$72</f>
        <v/>
      </c>
      <c r="F354">
        <f>N(Движение!$M$72)</f>
        <v/>
      </c>
      <c r="G354">
        <f>N(Движение!$N$72)</f>
        <v/>
      </c>
      <c r="H354">
        <f>Движение!$O$72</f>
        <v/>
      </c>
      <c r="I354">
        <f>IF($F354&gt;0,TEXT($B354,"dd.mm")&amp;"_"&amp;$D354,"")</f>
        <v/>
      </c>
    </row>
    <row r="355">
      <c r="A355" t="n">
        <v>354</v>
      </c>
      <c r="B355">
        <f>Движение!$A$72</f>
        <v/>
      </c>
      <c r="C355">
        <f>Движение!$C$72</f>
        <v/>
      </c>
      <c r="D355" t="inlineStr">
        <is>
          <t>Г 3500</t>
        </is>
      </c>
      <c r="E355">
        <f>Движение!$P$72</f>
        <v/>
      </c>
      <c r="F355">
        <f>N(Движение!$Q$72)</f>
        <v/>
      </c>
      <c r="G355">
        <f>N(Движение!$R$72)</f>
        <v/>
      </c>
      <c r="H355">
        <f>Движение!$S$72</f>
        <v/>
      </c>
      <c r="I355">
        <f>IF($F355&gt;0,TEXT($B355,"dd.mm")&amp;"_"&amp;$D355,"")</f>
        <v/>
      </c>
    </row>
    <row r="356">
      <c r="A356" t="n">
        <v>355</v>
      </c>
      <c r="B356">
        <f>Движение!$A$72</f>
        <v/>
      </c>
      <c r="C356">
        <f>Движение!$C$72</f>
        <v/>
      </c>
      <c r="D356" t="inlineStr">
        <is>
          <t>Г 800</t>
        </is>
      </c>
      <c r="E356">
        <f>Движение!$T$72</f>
        <v/>
      </c>
      <c r="F356">
        <f>N(Движение!$U$72)</f>
        <v/>
      </c>
      <c r="G356">
        <f>N(Движение!$V$72)</f>
        <v/>
      </c>
      <c r="H356">
        <f>Движение!$W$72</f>
        <v/>
      </c>
      <c r="I356">
        <f>IF($F356&gt;0,TEXT($B356,"dd.mm")&amp;"_"&amp;$D356,"")</f>
        <v/>
      </c>
    </row>
    <row r="357">
      <c r="A357" t="n">
        <v>356</v>
      </c>
      <c r="B357">
        <f>Движение!$A$72</f>
        <v/>
      </c>
      <c r="C357">
        <f>Движение!$C$72</f>
        <v/>
      </c>
      <c r="D357" t="inlineStr">
        <is>
          <t>Ми-К</t>
        </is>
      </c>
      <c r="E357">
        <f>Движение!$X$72</f>
        <v/>
      </c>
      <c r="F357">
        <f>N(Движение!$Y$72)</f>
        <v/>
      </c>
      <c r="G357">
        <f>N(Движение!$Z$72)</f>
        <v/>
      </c>
      <c r="H357">
        <f>Движение!$AA$72</f>
        <v/>
      </c>
      <c r="I357">
        <f>IF($F357&gt;0,TEXT($B357,"dd.mm")&amp;"_"&amp;$D357,"")</f>
        <v/>
      </c>
    </row>
    <row r="358">
      <c r="A358" t="n">
        <v>357</v>
      </c>
      <c r="B358">
        <f>Движение!$A$72</f>
        <v/>
      </c>
      <c r="C358">
        <f>Движение!$C$72</f>
        <v/>
      </c>
      <c r="D358" t="inlineStr">
        <is>
          <t>Ми-П</t>
        </is>
      </c>
      <c r="E358">
        <f>Движение!$AB$72</f>
        <v/>
      </c>
      <c r="F358">
        <f>N(Движение!$AC$72)</f>
        <v/>
      </c>
      <c r="G358">
        <f>N(Движение!$AD$72)</f>
        <v/>
      </c>
      <c r="H358">
        <f>Движение!$AE$72</f>
        <v/>
      </c>
      <c r="I358">
        <f>IF($F358&gt;0,TEXT($B358,"dd.mm")&amp;"_"&amp;$D358,"")</f>
        <v/>
      </c>
    </row>
    <row r="359">
      <c r="A359" t="n">
        <v>358</v>
      </c>
      <c r="B359">
        <f>Движение!$A$73</f>
        <v/>
      </c>
      <c r="C359">
        <f>Движение!$C$73</f>
        <v/>
      </c>
      <c r="D359" t="inlineStr">
        <is>
          <t>АК-10</t>
        </is>
      </c>
      <c r="E359">
        <f>Движение!$D$73</f>
        <v/>
      </c>
      <c r="F359">
        <f>N(Движение!$E$73)</f>
        <v/>
      </c>
      <c r="G359">
        <f>N(Движение!$F$73)</f>
        <v/>
      </c>
      <c r="H359">
        <f>Движение!$G$73</f>
        <v/>
      </c>
      <c r="I359">
        <f>IF($F359&gt;0,TEXT($B359,"dd.mm")&amp;"_"&amp;$D359,"")</f>
        <v/>
      </c>
    </row>
    <row r="360">
      <c r="A360" t="n">
        <v>359</v>
      </c>
      <c r="B360">
        <f>Движение!$A$73</f>
        <v/>
      </c>
      <c r="C360">
        <f>Движение!$C$73</f>
        <v/>
      </c>
      <c r="D360" t="inlineStr">
        <is>
          <t>АК-15</t>
        </is>
      </c>
      <c r="E360">
        <f>Движение!$H$73</f>
        <v/>
      </c>
      <c r="F360">
        <f>N(Движение!$I$73)</f>
        <v/>
      </c>
      <c r="G360">
        <f>N(Движение!$J$73)</f>
        <v/>
      </c>
      <c r="H360">
        <f>Движение!$K$73</f>
        <v/>
      </c>
      <c r="I360">
        <f>IF($F360&gt;0,TEXT($B360,"dd.mm")&amp;"_"&amp;$D360,"")</f>
        <v/>
      </c>
    </row>
    <row r="361">
      <c r="A361" t="n">
        <v>360</v>
      </c>
      <c r="B361">
        <f>Движение!$A$73</f>
        <v/>
      </c>
      <c r="C361">
        <f>Движение!$C$73</f>
        <v/>
      </c>
      <c r="D361" t="inlineStr">
        <is>
          <t>Г 1800</t>
        </is>
      </c>
      <c r="E361">
        <f>Движение!$L$73</f>
        <v/>
      </c>
      <c r="F361">
        <f>N(Движение!$M$73)</f>
        <v/>
      </c>
      <c r="G361">
        <f>N(Движение!$N$73)</f>
        <v/>
      </c>
      <c r="H361">
        <f>Движение!$O$73</f>
        <v/>
      </c>
      <c r="I361">
        <f>IF($F361&gt;0,TEXT($B361,"dd.mm")&amp;"_"&amp;$D361,"")</f>
        <v/>
      </c>
    </row>
    <row r="362">
      <c r="A362" t="n">
        <v>361</v>
      </c>
      <c r="B362">
        <f>Движение!$A$73</f>
        <v/>
      </c>
      <c r="C362">
        <f>Движение!$C$73</f>
        <v/>
      </c>
      <c r="D362" t="inlineStr">
        <is>
          <t>Г 3500</t>
        </is>
      </c>
      <c r="E362">
        <f>Движение!$P$73</f>
        <v/>
      </c>
      <c r="F362">
        <f>N(Движение!$Q$73)</f>
        <v/>
      </c>
      <c r="G362">
        <f>N(Движение!$R$73)</f>
        <v/>
      </c>
      <c r="H362">
        <f>Движение!$S$73</f>
        <v/>
      </c>
      <c r="I362">
        <f>IF($F362&gt;0,TEXT($B362,"dd.mm")&amp;"_"&amp;$D362,"")</f>
        <v/>
      </c>
    </row>
    <row r="363">
      <c r="A363" t="n">
        <v>362</v>
      </c>
      <c r="B363">
        <f>Движение!$A$73</f>
        <v/>
      </c>
      <c r="C363">
        <f>Движение!$C$73</f>
        <v/>
      </c>
      <c r="D363" t="inlineStr">
        <is>
          <t>Г 800</t>
        </is>
      </c>
      <c r="E363">
        <f>Движение!$T$73</f>
        <v/>
      </c>
      <c r="F363">
        <f>N(Движение!$U$73)</f>
        <v/>
      </c>
      <c r="G363">
        <f>N(Движение!$V$73)</f>
        <v/>
      </c>
      <c r="H363">
        <f>Движение!$W$73</f>
        <v/>
      </c>
      <c r="I363">
        <f>IF($F363&gt;0,TEXT($B363,"dd.mm")&amp;"_"&amp;$D363,"")</f>
        <v/>
      </c>
    </row>
    <row r="364">
      <c r="A364" t="n">
        <v>363</v>
      </c>
      <c r="B364">
        <f>Движение!$A$73</f>
        <v/>
      </c>
      <c r="C364">
        <f>Движение!$C$73</f>
        <v/>
      </c>
      <c r="D364" t="inlineStr">
        <is>
          <t>Ми-К</t>
        </is>
      </c>
      <c r="E364">
        <f>Движение!$X$73</f>
        <v/>
      </c>
      <c r="F364">
        <f>N(Движение!$Y$73)</f>
        <v/>
      </c>
      <c r="G364">
        <f>N(Движение!$Z$73)</f>
        <v/>
      </c>
      <c r="H364">
        <f>Движение!$AA$73</f>
        <v/>
      </c>
      <c r="I364">
        <f>IF($F364&gt;0,TEXT($B364,"dd.mm")&amp;"_"&amp;$D364,"")</f>
        <v/>
      </c>
    </row>
    <row r="365">
      <c r="A365" t="n">
        <v>364</v>
      </c>
      <c r="B365">
        <f>Движение!$A$73</f>
        <v/>
      </c>
      <c r="C365">
        <f>Движение!$C$73</f>
        <v/>
      </c>
      <c r="D365" t="inlineStr">
        <is>
          <t>Ми-П</t>
        </is>
      </c>
      <c r="E365">
        <f>Движение!$AB$73</f>
        <v/>
      </c>
      <c r="F365">
        <f>N(Движение!$AC$73)</f>
        <v/>
      </c>
      <c r="G365">
        <f>N(Движение!$AD$73)</f>
        <v/>
      </c>
      <c r="H365">
        <f>Движение!$AE$73</f>
        <v/>
      </c>
      <c r="I365">
        <f>IF($F365&gt;0,TEXT($B365,"dd.mm")&amp;"_"&amp;$D365,"")</f>
        <v/>
      </c>
    </row>
    <row r="366">
      <c r="A366" t="n">
        <v>365</v>
      </c>
      <c r="B366">
        <f>Движение!$A$74</f>
        <v/>
      </c>
      <c r="C366">
        <f>Движение!$C$74</f>
        <v/>
      </c>
      <c r="D366" t="inlineStr">
        <is>
          <t>АК-10</t>
        </is>
      </c>
      <c r="E366">
        <f>Движение!$D$74</f>
        <v/>
      </c>
      <c r="F366">
        <f>N(Движение!$E$74)</f>
        <v/>
      </c>
      <c r="G366">
        <f>N(Движение!$F$74)</f>
        <v/>
      </c>
      <c r="H366">
        <f>Движение!$G$74</f>
        <v/>
      </c>
      <c r="I366">
        <f>IF($F366&gt;0,TEXT($B366,"dd.mm")&amp;"_"&amp;$D366,"")</f>
        <v/>
      </c>
    </row>
    <row r="367">
      <c r="A367" t="n">
        <v>366</v>
      </c>
      <c r="B367">
        <f>Движение!$A$74</f>
        <v/>
      </c>
      <c r="C367">
        <f>Движение!$C$74</f>
        <v/>
      </c>
      <c r="D367" t="inlineStr">
        <is>
          <t>АК-15</t>
        </is>
      </c>
      <c r="E367">
        <f>Движение!$H$74</f>
        <v/>
      </c>
      <c r="F367">
        <f>N(Движение!$I$74)</f>
        <v/>
      </c>
      <c r="G367">
        <f>N(Движение!$J$74)</f>
        <v/>
      </c>
      <c r="H367">
        <f>Движение!$K$74</f>
        <v/>
      </c>
      <c r="I367">
        <f>IF($F367&gt;0,TEXT($B367,"dd.mm")&amp;"_"&amp;$D367,"")</f>
        <v/>
      </c>
    </row>
    <row r="368">
      <c r="A368" t="n">
        <v>367</v>
      </c>
      <c r="B368">
        <f>Движение!$A$74</f>
        <v/>
      </c>
      <c r="C368">
        <f>Движение!$C$74</f>
        <v/>
      </c>
      <c r="D368" t="inlineStr">
        <is>
          <t>Г 1800</t>
        </is>
      </c>
      <c r="E368">
        <f>Движение!$L$74</f>
        <v/>
      </c>
      <c r="F368">
        <f>N(Движение!$M$74)</f>
        <v/>
      </c>
      <c r="G368">
        <f>N(Движение!$N$74)</f>
        <v/>
      </c>
      <c r="H368">
        <f>Движение!$O$74</f>
        <v/>
      </c>
      <c r="I368">
        <f>IF($F368&gt;0,TEXT($B368,"dd.mm")&amp;"_"&amp;$D368,"")</f>
        <v/>
      </c>
    </row>
    <row r="369">
      <c r="A369" t="n">
        <v>368</v>
      </c>
      <c r="B369">
        <f>Движение!$A$74</f>
        <v/>
      </c>
      <c r="C369">
        <f>Движение!$C$74</f>
        <v/>
      </c>
      <c r="D369" t="inlineStr">
        <is>
          <t>Г 3500</t>
        </is>
      </c>
      <c r="E369">
        <f>Движение!$P$74</f>
        <v/>
      </c>
      <c r="F369">
        <f>N(Движение!$Q$74)</f>
        <v/>
      </c>
      <c r="G369">
        <f>N(Движение!$R$74)</f>
        <v/>
      </c>
      <c r="H369">
        <f>Движение!$S$74</f>
        <v/>
      </c>
      <c r="I369">
        <f>IF($F369&gt;0,TEXT($B369,"dd.mm")&amp;"_"&amp;$D369,"")</f>
        <v/>
      </c>
    </row>
    <row r="370">
      <c r="A370" t="n">
        <v>369</v>
      </c>
      <c r="B370">
        <f>Движение!$A$74</f>
        <v/>
      </c>
      <c r="C370">
        <f>Движение!$C$74</f>
        <v/>
      </c>
      <c r="D370" t="inlineStr">
        <is>
          <t>Г 800</t>
        </is>
      </c>
      <c r="E370">
        <f>Движение!$T$74</f>
        <v/>
      </c>
      <c r="F370">
        <f>N(Движение!$U$74)</f>
        <v/>
      </c>
      <c r="G370">
        <f>N(Движение!$V$74)</f>
        <v/>
      </c>
      <c r="H370">
        <f>Движение!$W$74</f>
        <v/>
      </c>
      <c r="I370">
        <f>IF($F370&gt;0,TEXT($B370,"dd.mm")&amp;"_"&amp;$D370,"")</f>
        <v/>
      </c>
    </row>
    <row r="371">
      <c r="A371" t="n">
        <v>370</v>
      </c>
      <c r="B371">
        <f>Движение!$A$74</f>
        <v/>
      </c>
      <c r="C371">
        <f>Движение!$C$74</f>
        <v/>
      </c>
      <c r="D371" t="inlineStr">
        <is>
          <t>Ми-К</t>
        </is>
      </c>
      <c r="E371">
        <f>Движение!$X$74</f>
        <v/>
      </c>
      <c r="F371">
        <f>N(Движение!$Y$74)</f>
        <v/>
      </c>
      <c r="G371">
        <f>N(Движение!$Z$74)</f>
        <v/>
      </c>
      <c r="H371">
        <f>Движение!$AA$74</f>
        <v/>
      </c>
      <c r="I371">
        <f>IF($F371&gt;0,TEXT($B371,"dd.mm")&amp;"_"&amp;$D371,"")</f>
        <v/>
      </c>
    </row>
    <row r="372">
      <c r="A372" t="n">
        <v>371</v>
      </c>
      <c r="B372">
        <f>Движение!$A$74</f>
        <v/>
      </c>
      <c r="C372">
        <f>Движение!$C$74</f>
        <v/>
      </c>
      <c r="D372" t="inlineStr">
        <is>
          <t>Ми-П</t>
        </is>
      </c>
      <c r="E372">
        <f>Движение!$AB$74</f>
        <v/>
      </c>
      <c r="F372">
        <f>N(Движение!$AC$74)</f>
        <v/>
      </c>
      <c r="G372">
        <f>N(Движение!$AD$74)</f>
        <v/>
      </c>
      <c r="H372">
        <f>Движение!$AE$74</f>
        <v/>
      </c>
      <c r="I372">
        <f>IF($F372&gt;0,TEXT($B372,"dd.mm")&amp;"_"&amp;$D372,"")</f>
        <v/>
      </c>
    </row>
    <row r="373">
      <c r="A373" t="n">
        <v>372</v>
      </c>
      <c r="B373">
        <f>Движение!$A$75</f>
        <v/>
      </c>
      <c r="C373">
        <f>Движение!$C$75</f>
        <v/>
      </c>
      <c r="D373" t="inlineStr">
        <is>
          <t>АК-10</t>
        </is>
      </c>
      <c r="E373">
        <f>Движение!$D$75</f>
        <v/>
      </c>
      <c r="F373">
        <f>N(Движение!$E$75)</f>
        <v/>
      </c>
      <c r="G373">
        <f>N(Движение!$F$75)</f>
        <v/>
      </c>
      <c r="H373">
        <f>Движение!$G$75</f>
        <v/>
      </c>
      <c r="I373">
        <f>IF($F373&gt;0,TEXT($B373,"dd.mm")&amp;"_"&amp;$D373,"")</f>
        <v/>
      </c>
    </row>
    <row r="374">
      <c r="A374" t="n">
        <v>373</v>
      </c>
      <c r="B374">
        <f>Движение!$A$75</f>
        <v/>
      </c>
      <c r="C374">
        <f>Движение!$C$75</f>
        <v/>
      </c>
      <c r="D374" t="inlineStr">
        <is>
          <t>АК-15</t>
        </is>
      </c>
      <c r="E374">
        <f>Движение!$H$75</f>
        <v/>
      </c>
      <c r="F374">
        <f>N(Движение!$I$75)</f>
        <v/>
      </c>
      <c r="G374">
        <f>N(Движение!$J$75)</f>
        <v/>
      </c>
      <c r="H374">
        <f>Движение!$K$75</f>
        <v/>
      </c>
      <c r="I374">
        <f>IF($F374&gt;0,TEXT($B374,"dd.mm")&amp;"_"&amp;$D374,"")</f>
        <v/>
      </c>
    </row>
    <row r="375">
      <c r="A375" t="n">
        <v>374</v>
      </c>
      <c r="B375">
        <f>Движение!$A$75</f>
        <v/>
      </c>
      <c r="C375">
        <f>Движение!$C$75</f>
        <v/>
      </c>
      <c r="D375" t="inlineStr">
        <is>
          <t>Г 1800</t>
        </is>
      </c>
      <c r="E375">
        <f>Движение!$L$75</f>
        <v/>
      </c>
      <c r="F375">
        <f>N(Движение!$M$75)</f>
        <v/>
      </c>
      <c r="G375">
        <f>N(Движение!$N$75)</f>
        <v/>
      </c>
      <c r="H375">
        <f>Движение!$O$75</f>
        <v/>
      </c>
      <c r="I375">
        <f>IF($F375&gt;0,TEXT($B375,"dd.mm")&amp;"_"&amp;$D375,"")</f>
        <v/>
      </c>
    </row>
    <row r="376">
      <c r="A376" t="n">
        <v>375</v>
      </c>
      <c r="B376">
        <f>Движение!$A$75</f>
        <v/>
      </c>
      <c r="C376">
        <f>Движение!$C$75</f>
        <v/>
      </c>
      <c r="D376" t="inlineStr">
        <is>
          <t>Г 3500</t>
        </is>
      </c>
      <c r="E376">
        <f>Движение!$P$75</f>
        <v/>
      </c>
      <c r="F376">
        <f>N(Движение!$Q$75)</f>
        <v/>
      </c>
      <c r="G376">
        <f>N(Движение!$R$75)</f>
        <v/>
      </c>
      <c r="H376">
        <f>Движение!$S$75</f>
        <v/>
      </c>
      <c r="I376">
        <f>IF($F376&gt;0,TEXT($B376,"dd.mm")&amp;"_"&amp;$D376,"")</f>
        <v/>
      </c>
    </row>
    <row r="377">
      <c r="A377" t="n">
        <v>376</v>
      </c>
      <c r="B377">
        <f>Движение!$A$75</f>
        <v/>
      </c>
      <c r="C377">
        <f>Движение!$C$75</f>
        <v/>
      </c>
      <c r="D377" t="inlineStr">
        <is>
          <t>Г 800</t>
        </is>
      </c>
      <c r="E377">
        <f>Движение!$T$75</f>
        <v/>
      </c>
      <c r="F377">
        <f>N(Движение!$U$75)</f>
        <v/>
      </c>
      <c r="G377">
        <f>N(Движение!$V$75)</f>
        <v/>
      </c>
      <c r="H377">
        <f>Движение!$W$75</f>
        <v/>
      </c>
      <c r="I377">
        <f>IF($F377&gt;0,TEXT($B377,"dd.mm")&amp;"_"&amp;$D377,"")</f>
        <v/>
      </c>
    </row>
    <row r="378">
      <c r="A378" t="n">
        <v>377</v>
      </c>
      <c r="B378">
        <f>Движение!$A$75</f>
        <v/>
      </c>
      <c r="C378">
        <f>Движение!$C$75</f>
        <v/>
      </c>
      <c r="D378" t="inlineStr">
        <is>
          <t>Ми-К</t>
        </is>
      </c>
      <c r="E378">
        <f>Движение!$X$75</f>
        <v/>
      </c>
      <c r="F378">
        <f>N(Движение!$Y$75)</f>
        <v/>
      </c>
      <c r="G378">
        <f>N(Движение!$Z$75)</f>
        <v/>
      </c>
      <c r="H378">
        <f>Движение!$AA$75</f>
        <v/>
      </c>
      <c r="I378">
        <f>IF($F378&gt;0,TEXT($B378,"dd.mm")&amp;"_"&amp;$D378,"")</f>
        <v/>
      </c>
    </row>
    <row r="379">
      <c r="A379" t="n">
        <v>378</v>
      </c>
      <c r="B379">
        <f>Движение!$A$75</f>
        <v/>
      </c>
      <c r="C379">
        <f>Движение!$C$75</f>
        <v/>
      </c>
      <c r="D379" t="inlineStr">
        <is>
          <t>Ми-П</t>
        </is>
      </c>
      <c r="E379">
        <f>Движение!$AB$75</f>
        <v/>
      </c>
      <c r="F379">
        <f>N(Движение!$AC$75)</f>
        <v/>
      </c>
      <c r="G379">
        <f>N(Движение!$AD$75)</f>
        <v/>
      </c>
      <c r="H379">
        <f>Движение!$AE$75</f>
        <v/>
      </c>
      <c r="I379">
        <f>IF($F379&gt;0,TEXT($B379,"dd.mm")&amp;"_"&amp;$D379,"")</f>
        <v/>
      </c>
    </row>
    <row r="380">
      <c r="A380" t="n">
        <v>379</v>
      </c>
      <c r="B380">
        <f>Движение!$A$76</f>
        <v/>
      </c>
      <c r="C380">
        <f>Движение!$C$76</f>
        <v/>
      </c>
      <c r="D380" t="inlineStr">
        <is>
          <t>АК-10</t>
        </is>
      </c>
      <c r="E380">
        <f>Движение!$D$76</f>
        <v/>
      </c>
      <c r="F380">
        <f>N(Движение!$E$76)</f>
        <v/>
      </c>
      <c r="G380">
        <f>N(Движение!$F$76)</f>
        <v/>
      </c>
      <c r="H380">
        <f>Движение!$G$76</f>
        <v/>
      </c>
      <c r="I380">
        <f>IF($F380&gt;0,TEXT($B380,"dd.mm")&amp;"_"&amp;$D380,"")</f>
        <v/>
      </c>
    </row>
    <row r="381">
      <c r="A381" t="n">
        <v>380</v>
      </c>
      <c r="B381">
        <f>Движение!$A$76</f>
        <v/>
      </c>
      <c r="C381">
        <f>Движение!$C$76</f>
        <v/>
      </c>
      <c r="D381" t="inlineStr">
        <is>
          <t>АК-15</t>
        </is>
      </c>
      <c r="E381">
        <f>Движение!$H$76</f>
        <v/>
      </c>
      <c r="F381">
        <f>N(Движение!$I$76)</f>
        <v/>
      </c>
      <c r="G381">
        <f>N(Движение!$J$76)</f>
        <v/>
      </c>
      <c r="H381">
        <f>Движение!$K$76</f>
        <v/>
      </c>
      <c r="I381">
        <f>IF($F381&gt;0,TEXT($B381,"dd.mm")&amp;"_"&amp;$D381,"")</f>
        <v/>
      </c>
    </row>
    <row r="382">
      <c r="A382" t="n">
        <v>381</v>
      </c>
      <c r="B382">
        <f>Движение!$A$76</f>
        <v/>
      </c>
      <c r="C382">
        <f>Движение!$C$76</f>
        <v/>
      </c>
      <c r="D382" t="inlineStr">
        <is>
          <t>Г 1800</t>
        </is>
      </c>
      <c r="E382">
        <f>Движение!$L$76</f>
        <v/>
      </c>
      <c r="F382">
        <f>N(Движение!$M$76)</f>
        <v/>
      </c>
      <c r="G382">
        <f>N(Движение!$N$76)</f>
        <v/>
      </c>
      <c r="H382">
        <f>Движение!$O$76</f>
        <v/>
      </c>
      <c r="I382">
        <f>IF($F382&gt;0,TEXT($B382,"dd.mm")&amp;"_"&amp;$D382,"")</f>
        <v/>
      </c>
    </row>
    <row r="383">
      <c r="A383" t="n">
        <v>382</v>
      </c>
      <c r="B383">
        <f>Движение!$A$76</f>
        <v/>
      </c>
      <c r="C383">
        <f>Движение!$C$76</f>
        <v/>
      </c>
      <c r="D383" t="inlineStr">
        <is>
          <t>Г 3500</t>
        </is>
      </c>
      <c r="E383">
        <f>Движение!$P$76</f>
        <v/>
      </c>
      <c r="F383">
        <f>N(Движение!$Q$76)</f>
        <v/>
      </c>
      <c r="G383">
        <f>N(Движение!$R$76)</f>
        <v/>
      </c>
      <c r="H383">
        <f>Движение!$S$76</f>
        <v/>
      </c>
      <c r="I383">
        <f>IF($F383&gt;0,TEXT($B383,"dd.mm")&amp;"_"&amp;$D383,"")</f>
        <v/>
      </c>
    </row>
    <row r="384">
      <c r="A384" t="n">
        <v>383</v>
      </c>
      <c r="B384">
        <f>Движение!$A$76</f>
        <v/>
      </c>
      <c r="C384">
        <f>Движение!$C$76</f>
        <v/>
      </c>
      <c r="D384" t="inlineStr">
        <is>
          <t>Г 800</t>
        </is>
      </c>
      <c r="E384">
        <f>Движение!$T$76</f>
        <v/>
      </c>
      <c r="F384">
        <f>N(Движение!$U$76)</f>
        <v/>
      </c>
      <c r="G384">
        <f>N(Движение!$V$76)</f>
        <v/>
      </c>
      <c r="H384">
        <f>Движение!$W$76</f>
        <v/>
      </c>
      <c r="I384">
        <f>IF($F384&gt;0,TEXT($B384,"dd.mm")&amp;"_"&amp;$D384,"")</f>
        <v/>
      </c>
    </row>
    <row r="385">
      <c r="A385" t="n">
        <v>384</v>
      </c>
      <c r="B385">
        <f>Движение!$A$76</f>
        <v/>
      </c>
      <c r="C385">
        <f>Движение!$C$76</f>
        <v/>
      </c>
      <c r="D385" t="inlineStr">
        <is>
          <t>Ми-К</t>
        </is>
      </c>
      <c r="E385">
        <f>Движение!$X$76</f>
        <v/>
      </c>
      <c r="F385">
        <f>N(Движение!$Y$76)</f>
        <v/>
      </c>
      <c r="G385">
        <f>N(Движение!$Z$76)</f>
        <v/>
      </c>
      <c r="H385">
        <f>Движение!$AA$76</f>
        <v/>
      </c>
      <c r="I385">
        <f>IF($F385&gt;0,TEXT($B385,"dd.mm")&amp;"_"&amp;$D385,"")</f>
        <v/>
      </c>
    </row>
    <row r="386">
      <c r="A386" t="n">
        <v>385</v>
      </c>
      <c r="B386">
        <f>Движение!$A$76</f>
        <v/>
      </c>
      <c r="C386">
        <f>Движение!$C$76</f>
        <v/>
      </c>
      <c r="D386" t="inlineStr">
        <is>
          <t>Ми-П</t>
        </is>
      </c>
      <c r="E386">
        <f>Движение!$AB$76</f>
        <v/>
      </c>
      <c r="F386">
        <f>N(Движение!$AC$76)</f>
        <v/>
      </c>
      <c r="G386">
        <f>N(Движение!$AD$76)</f>
        <v/>
      </c>
      <c r="H386">
        <f>Движение!$AE$76</f>
        <v/>
      </c>
      <c r="I386">
        <f>IF($F386&gt;0,TEXT($B386,"dd.mm")&amp;"_"&amp;$D386,"")</f>
        <v/>
      </c>
    </row>
    <row r="387">
      <c r="A387" t="n">
        <v>386</v>
      </c>
      <c r="B387">
        <f>Движение!$A$77</f>
        <v/>
      </c>
      <c r="C387">
        <f>Движение!$C$77</f>
        <v/>
      </c>
      <c r="D387" t="inlineStr">
        <is>
          <t>АК-10</t>
        </is>
      </c>
      <c r="E387">
        <f>Движение!$D$77</f>
        <v/>
      </c>
      <c r="F387">
        <f>N(Движение!$E$77)</f>
        <v/>
      </c>
      <c r="G387">
        <f>N(Движение!$F$77)</f>
        <v/>
      </c>
      <c r="H387">
        <f>Движение!$G$77</f>
        <v/>
      </c>
      <c r="I387">
        <f>IF($F387&gt;0,TEXT($B387,"dd.mm")&amp;"_"&amp;$D387,"")</f>
        <v/>
      </c>
    </row>
    <row r="388">
      <c r="A388" t="n">
        <v>387</v>
      </c>
      <c r="B388">
        <f>Движение!$A$77</f>
        <v/>
      </c>
      <c r="C388">
        <f>Движение!$C$77</f>
        <v/>
      </c>
      <c r="D388" t="inlineStr">
        <is>
          <t>АК-15</t>
        </is>
      </c>
      <c r="E388">
        <f>Движение!$H$77</f>
        <v/>
      </c>
      <c r="F388">
        <f>N(Движение!$I$77)</f>
        <v/>
      </c>
      <c r="G388">
        <f>N(Движение!$J$77)</f>
        <v/>
      </c>
      <c r="H388">
        <f>Движение!$K$77</f>
        <v/>
      </c>
      <c r="I388">
        <f>IF($F388&gt;0,TEXT($B388,"dd.mm")&amp;"_"&amp;$D388,"")</f>
        <v/>
      </c>
    </row>
    <row r="389">
      <c r="A389" t="n">
        <v>388</v>
      </c>
      <c r="B389">
        <f>Движение!$A$77</f>
        <v/>
      </c>
      <c r="C389">
        <f>Движение!$C$77</f>
        <v/>
      </c>
      <c r="D389" t="inlineStr">
        <is>
          <t>Г 1800</t>
        </is>
      </c>
      <c r="E389">
        <f>Движение!$L$77</f>
        <v/>
      </c>
      <c r="F389">
        <f>N(Движение!$M$77)</f>
        <v/>
      </c>
      <c r="G389">
        <f>N(Движение!$N$77)</f>
        <v/>
      </c>
      <c r="H389">
        <f>Движение!$O$77</f>
        <v/>
      </c>
      <c r="I389">
        <f>IF($F389&gt;0,TEXT($B389,"dd.mm")&amp;"_"&amp;$D389,"")</f>
        <v/>
      </c>
    </row>
    <row r="390">
      <c r="A390" t="n">
        <v>389</v>
      </c>
      <c r="B390">
        <f>Движение!$A$77</f>
        <v/>
      </c>
      <c r="C390">
        <f>Движение!$C$77</f>
        <v/>
      </c>
      <c r="D390" t="inlineStr">
        <is>
          <t>Г 3500</t>
        </is>
      </c>
      <c r="E390">
        <f>Движение!$P$77</f>
        <v/>
      </c>
      <c r="F390">
        <f>N(Движение!$Q$77)</f>
        <v/>
      </c>
      <c r="G390">
        <f>N(Движение!$R$77)</f>
        <v/>
      </c>
      <c r="H390">
        <f>Движение!$S$77</f>
        <v/>
      </c>
      <c r="I390">
        <f>IF($F390&gt;0,TEXT($B390,"dd.mm")&amp;"_"&amp;$D390,"")</f>
        <v/>
      </c>
    </row>
    <row r="391">
      <c r="A391" t="n">
        <v>390</v>
      </c>
      <c r="B391">
        <f>Движение!$A$77</f>
        <v/>
      </c>
      <c r="C391">
        <f>Движение!$C$77</f>
        <v/>
      </c>
      <c r="D391" t="inlineStr">
        <is>
          <t>Г 800</t>
        </is>
      </c>
      <c r="E391">
        <f>Движение!$T$77</f>
        <v/>
      </c>
      <c r="F391">
        <f>N(Движение!$U$77)</f>
        <v/>
      </c>
      <c r="G391">
        <f>N(Движение!$V$77)</f>
        <v/>
      </c>
      <c r="H391">
        <f>Движение!$W$77</f>
        <v/>
      </c>
      <c r="I391">
        <f>IF($F391&gt;0,TEXT($B391,"dd.mm")&amp;"_"&amp;$D391,"")</f>
        <v/>
      </c>
    </row>
    <row r="392">
      <c r="A392" t="n">
        <v>391</v>
      </c>
      <c r="B392">
        <f>Движение!$A$77</f>
        <v/>
      </c>
      <c r="C392">
        <f>Движение!$C$77</f>
        <v/>
      </c>
      <c r="D392" t="inlineStr">
        <is>
          <t>Ми-К</t>
        </is>
      </c>
      <c r="E392">
        <f>Движение!$X$77</f>
        <v/>
      </c>
      <c r="F392">
        <f>N(Движение!$Y$77)</f>
        <v/>
      </c>
      <c r="G392">
        <f>N(Движение!$Z$77)</f>
        <v/>
      </c>
      <c r="H392">
        <f>Движение!$AA$77</f>
        <v/>
      </c>
      <c r="I392">
        <f>IF($F392&gt;0,TEXT($B392,"dd.mm")&amp;"_"&amp;$D392,"")</f>
        <v/>
      </c>
    </row>
    <row r="393">
      <c r="A393" t="n">
        <v>392</v>
      </c>
      <c r="B393">
        <f>Движение!$A$77</f>
        <v/>
      </c>
      <c r="C393">
        <f>Движение!$C$77</f>
        <v/>
      </c>
      <c r="D393" t="inlineStr">
        <is>
          <t>Ми-П</t>
        </is>
      </c>
      <c r="E393">
        <f>Движение!$AB$77</f>
        <v/>
      </c>
      <c r="F393">
        <f>N(Движение!$AC$77)</f>
        <v/>
      </c>
      <c r="G393">
        <f>N(Движение!$AD$77)</f>
        <v/>
      </c>
      <c r="H393">
        <f>Движение!$AE$77</f>
        <v/>
      </c>
      <c r="I393">
        <f>IF($F393&gt;0,TEXT($B393,"dd.mm")&amp;"_"&amp;$D393,"")</f>
        <v/>
      </c>
    </row>
    <row r="394">
      <c r="A394" t="n">
        <v>393</v>
      </c>
      <c r="B394">
        <f>Движение!$A$78</f>
        <v/>
      </c>
      <c r="C394">
        <f>Движение!$C$78</f>
        <v/>
      </c>
      <c r="D394" t="inlineStr">
        <is>
          <t>АК-10</t>
        </is>
      </c>
      <c r="E394">
        <f>Движение!$D$78</f>
        <v/>
      </c>
      <c r="F394">
        <f>N(Движение!$E$78)</f>
        <v/>
      </c>
      <c r="G394">
        <f>N(Движение!$F$78)</f>
        <v/>
      </c>
      <c r="H394">
        <f>Движение!$G$78</f>
        <v/>
      </c>
      <c r="I394">
        <f>IF($F394&gt;0,TEXT($B394,"dd.mm")&amp;"_"&amp;$D394,"")</f>
        <v/>
      </c>
    </row>
    <row r="395">
      <c r="A395" t="n">
        <v>394</v>
      </c>
      <c r="B395">
        <f>Движение!$A$78</f>
        <v/>
      </c>
      <c r="C395">
        <f>Движение!$C$78</f>
        <v/>
      </c>
      <c r="D395" t="inlineStr">
        <is>
          <t>АК-15</t>
        </is>
      </c>
      <c r="E395">
        <f>Движение!$H$78</f>
        <v/>
      </c>
      <c r="F395">
        <f>N(Движение!$I$78)</f>
        <v/>
      </c>
      <c r="G395">
        <f>N(Движение!$J$78)</f>
        <v/>
      </c>
      <c r="H395">
        <f>Движение!$K$78</f>
        <v/>
      </c>
      <c r="I395">
        <f>IF($F395&gt;0,TEXT($B395,"dd.mm")&amp;"_"&amp;$D395,"")</f>
        <v/>
      </c>
    </row>
    <row r="396">
      <c r="A396" t="n">
        <v>395</v>
      </c>
      <c r="B396">
        <f>Движение!$A$78</f>
        <v/>
      </c>
      <c r="C396">
        <f>Движение!$C$78</f>
        <v/>
      </c>
      <c r="D396" t="inlineStr">
        <is>
          <t>Г 1800</t>
        </is>
      </c>
      <c r="E396">
        <f>Движение!$L$78</f>
        <v/>
      </c>
      <c r="F396">
        <f>N(Движение!$M$78)</f>
        <v/>
      </c>
      <c r="G396">
        <f>N(Движение!$N$78)</f>
        <v/>
      </c>
      <c r="H396">
        <f>Движение!$O$78</f>
        <v/>
      </c>
      <c r="I396">
        <f>IF($F396&gt;0,TEXT($B396,"dd.mm")&amp;"_"&amp;$D396,"")</f>
        <v/>
      </c>
    </row>
    <row r="397">
      <c r="A397" t="n">
        <v>396</v>
      </c>
      <c r="B397">
        <f>Движение!$A$78</f>
        <v/>
      </c>
      <c r="C397">
        <f>Движение!$C$78</f>
        <v/>
      </c>
      <c r="D397" t="inlineStr">
        <is>
          <t>Г 3500</t>
        </is>
      </c>
      <c r="E397">
        <f>Движение!$P$78</f>
        <v/>
      </c>
      <c r="F397">
        <f>N(Движение!$Q$78)</f>
        <v/>
      </c>
      <c r="G397">
        <f>N(Движение!$R$78)</f>
        <v/>
      </c>
      <c r="H397">
        <f>Движение!$S$78</f>
        <v/>
      </c>
      <c r="I397">
        <f>IF($F397&gt;0,TEXT($B397,"dd.mm")&amp;"_"&amp;$D397,"")</f>
        <v/>
      </c>
    </row>
    <row r="398">
      <c r="A398" t="n">
        <v>397</v>
      </c>
      <c r="B398">
        <f>Движение!$A$78</f>
        <v/>
      </c>
      <c r="C398">
        <f>Движение!$C$78</f>
        <v/>
      </c>
      <c r="D398" t="inlineStr">
        <is>
          <t>Г 800</t>
        </is>
      </c>
      <c r="E398">
        <f>Движение!$T$78</f>
        <v/>
      </c>
      <c r="F398">
        <f>N(Движение!$U$78)</f>
        <v/>
      </c>
      <c r="G398">
        <f>N(Движение!$V$78)</f>
        <v/>
      </c>
      <c r="H398">
        <f>Движение!$W$78</f>
        <v/>
      </c>
      <c r="I398">
        <f>IF($F398&gt;0,TEXT($B398,"dd.mm")&amp;"_"&amp;$D398,"")</f>
        <v/>
      </c>
    </row>
    <row r="399">
      <c r="A399" t="n">
        <v>398</v>
      </c>
      <c r="B399">
        <f>Движение!$A$78</f>
        <v/>
      </c>
      <c r="C399">
        <f>Движение!$C$78</f>
        <v/>
      </c>
      <c r="D399" t="inlineStr">
        <is>
          <t>Ми-К</t>
        </is>
      </c>
      <c r="E399">
        <f>Движение!$X$78</f>
        <v/>
      </c>
      <c r="F399">
        <f>N(Движение!$Y$78)</f>
        <v/>
      </c>
      <c r="G399">
        <f>N(Движение!$Z$78)</f>
        <v/>
      </c>
      <c r="H399">
        <f>Движение!$AA$78</f>
        <v/>
      </c>
      <c r="I399">
        <f>IF($F399&gt;0,TEXT($B399,"dd.mm")&amp;"_"&amp;$D399,"")</f>
        <v/>
      </c>
    </row>
    <row r="400">
      <c r="A400" t="n">
        <v>399</v>
      </c>
      <c r="B400">
        <f>Движение!$A$78</f>
        <v/>
      </c>
      <c r="C400">
        <f>Движение!$C$78</f>
        <v/>
      </c>
      <c r="D400" t="inlineStr">
        <is>
          <t>Ми-П</t>
        </is>
      </c>
      <c r="E400">
        <f>Движение!$AB$78</f>
        <v/>
      </c>
      <c r="F400">
        <f>N(Движение!$AC$78)</f>
        <v/>
      </c>
      <c r="G400">
        <f>N(Движение!$AD$78)</f>
        <v/>
      </c>
      <c r="H400">
        <f>Движение!$AE$78</f>
        <v/>
      </c>
      <c r="I400">
        <f>IF($F400&gt;0,TEXT($B400,"dd.mm")&amp;"_"&amp;$D400,"")</f>
        <v/>
      </c>
    </row>
    <row r="401">
      <c r="A401" t="n">
        <v>400</v>
      </c>
      <c r="B401">
        <f>Движение!$A$79</f>
        <v/>
      </c>
      <c r="C401">
        <f>Движение!$C$79</f>
        <v/>
      </c>
      <c r="D401" t="inlineStr">
        <is>
          <t>АК-10</t>
        </is>
      </c>
      <c r="E401">
        <f>Движение!$D$79</f>
        <v/>
      </c>
      <c r="F401">
        <f>N(Движение!$E$79)</f>
        <v/>
      </c>
      <c r="G401">
        <f>N(Движение!$F$79)</f>
        <v/>
      </c>
      <c r="H401">
        <f>Движение!$G$79</f>
        <v/>
      </c>
      <c r="I401">
        <f>IF($F401&gt;0,TEXT($B401,"dd.mm")&amp;"_"&amp;$D401,"")</f>
        <v/>
      </c>
    </row>
    <row r="402">
      <c r="A402" t="n">
        <v>401</v>
      </c>
      <c r="B402">
        <f>Движение!$A$79</f>
        <v/>
      </c>
      <c r="C402">
        <f>Движение!$C$79</f>
        <v/>
      </c>
      <c r="D402" t="inlineStr">
        <is>
          <t>АК-15</t>
        </is>
      </c>
      <c r="E402">
        <f>Движение!$H$79</f>
        <v/>
      </c>
      <c r="F402">
        <f>N(Движение!$I$79)</f>
        <v/>
      </c>
      <c r="G402">
        <f>N(Движение!$J$79)</f>
        <v/>
      </c>
      <c r="H402">
        <f>Движение!$K$79</f>
        <v/>
      </c>
      <c r="I402">
        <f>IF($F402&gt;0,TEXT($B402,"dd.mm")&amp;"_"&amp;$D402,"")</f>
        <v/>
      </c>
    </row>
    <row r="403">
      <c r="A403" t="n">
        <v>402</v>
      </c>
      <c r="B403">
        <f>Движение!$A$79</f>
        <v/>
      </c>
      <c r="C403">
        <f>Движение!$C$79</f>
        <v/>
      </c>
      <c r="D403" t="inlineStr">
        <is>
          <t>Г 1800</t>
        </is>
      </c>
      <c r="E403">
        <f>Движение!$L$79</f>
        <v/>
      </c>
      <c r="F403">
        <f>N(Движение!$M$79)</f>
        <v/>
      </c>
      <c r="G403">
        <f>N(Движение!$N$79)</f>
        <v/>
      </c>
      <c r="H403">
        <f>Движение!$O$79</f>
        <v/>
      </c>
      <c r="I403">
        <f>IF($F403&gt;0,TEXT($B403,"dd.mm")&amp;"_"&amp;$D403,"")</f>
        <v/>
      </c>
    </row>
    <row r="404">
      <c r="A404" t="n">
        <v>403</v>
      </c>
      <c r="B404">
        <f>Движение!$A$79</f>
        <v/>
      </c>
      <c r="C404">
        <f>Движение!$C$79</f>
        <v/>
      </c>
      <c r="D404" t="inlineStr">
        <is>
          <t>Г 3500</t>
        </is>
      </c>
      <c r="E404">
        <f>Движение!$P$79</f>
        <v/>
      </c>
      <c r="F404">
        <f>N(Движение!$Q$79)</f>
        <v/>
      </c>
      <c r="G404">
        <f>N(Движение!$R$79)</f>
        <v/>
      </c>
      <c r="H404">
        <f>Движение!$S$79</f>
        <v/>
      </c>
      <c r="I404">
        <f>IF($F404&gt;0,TEXT($B404,"dd.mm")&amp;"_"&amp;$D404,"")</f>
        <v/>
      </c>
    </row>
    <row r="405">
      <c r="A405" t="n">
        <v>404</v>
      </c>
      <c r="B405">
        <f>Движение!$A$79</f>
        <v/>
      </c>
      <c r="C405">
        <f>Движение!$C$79</f>
        <v/>
      </c>
      <c r="D405" t="inlineStr">
        <is>
          <t>Г 800</t>
        </is>
      </c>
      <c r="E405">
        <f>Движение!$T$79</f>
        <v/>
      </c>
      <c r="F405">
        <f>N(Движение!$U$79)</f>
        <v/>
      </c>
      <c r="G405">
        <f>N(Движение!$V$79)</f>
        <v/>
      </c>
      <c r="H405">
        <f>Движение!$W$79</f>
        <v/>
      </c>
      <c r="I405">
        <f>IF($F405&gt;0,TEXT($B405,"dd.mm")&amp;"_"&amp;$D405,"")</f>
        <v/>
      </c>
    </row>
    <row r="406">
      <c r="A406" t="n">
        <v>405</v>
      </c>
      <c r="B406">
        <f>Движение!$A$79</f>
        <v/>
      </c>
      <c r="C406">
        <f>Движение!$C$79</f>
        <v/>
      </c>
      <c r="D406" t="inlineStr">
        <is>
          <t>Ми-К</t>
        </is>
      </c>
      <c r="E406">
        <f>Движение!$X$79</f>
        <v/>
      </c>
      <c r="F406">
        <f>N(Движение!$Y$79)</f>
        <v/>
      </c>
      <c r="G406">
        <f>N(Движение!$Z$79)</f>
        <v/>
      </c>
      <c r="H406">
        <f>Движение!$AA$79</f>
        <v/>
      </c>
      <c r="I406">
        <f>IF($F406&gt;0,TEXT($B406,"dd.mm")&amp;"_"&amp;$D406,"")</f>
        <v/>
      </c>
    </row>
    <row r="407">
      <c r="A407" t="n">
        <v>406</v>
      </c>
      <c r="B407">
        <f>Движение!$A$79</f>
        <v/>
      </c>
      <c r="C407">
        <f>Движение!$C$79</f>
        <v/>
      </c>
      <c r="D407" t="inlineStr">
        <is>
          <t>Ми-П</t>
        </is>
      </c>
      <c r="E407">
        <f>Движение!$AB$79</f>
        <v/>
      </c>
      <c r="F407">
        <f>N(Движение!$AC$79)</f>
        <v/>
      </c>
      <c r="G407">
        <f>N(Движение!$AD$79)</f>
        <v/>
      </c>
      <c r="H407">
        <f>Движение!$AE$79</f>
        <v/>
      </c>
      <c r="I407">
        <f>IF($F407&gt;0,TEXT($B407,"dd.mm")&amp;"_"&amp;$D407,"")</f>
        <v/>
      </c>
    </row>
    <row r="408">
      <c r="A408" t="n">
        <v>407</v>
      </c>
      <c r="B408">
        <f>Движение!$A$80</f>
        <v/>
      </c>
      <c r="C408">
        <f>Движение!$C$80</f>
        <v/>
      </c>
      <c r="D408" t="inlineStr">
        <is>
          <t>АК-10</t>
        </is>
      </c>
      <c r="E408">
        <f>Движение!$D$80</f>
        <v/>
      </c>
      <c r="F408">
        <f>N(Движение!$E$80)</f>
        <v/>
      </c>
      <c r="G408">
        <f>N(Движение!$F$80)</f>
        <v/>
      </c>
      <c r="H408">
        <f>Движение!$G$80</f>
        <v/>
      </c>
      <c r="I408">
        <f>IF($F408&gt;0,TEXT($B408,"dd.mm")&amp;"_"&amp;$D408,"")</f>
        <v/>
      </c>
    </row>
    <row r="409">
      <c r="A409" t="n">
        <v>408</v>
      </c>
      <c r="B409">
        <f>Движение!$A$80</f>
        <v/>
      </c>
      <c r="C409">
        <f>Движение!$C$80</f>
        <v/>
      </c>
      <c r="D409" t="inlineStr">
        <is>
          <t>АК-15</t>
        </is>
      </c>
      <c r="E409">
        <f>Движение!$H$80</f>
        <v/>
      </c>
      <c r="F409">
        <f>N(Движение!$I$80)</f>
        <v/>
      </c>
      <c r="G409">
        <f>N(Движение!$J$80)</f>
        <v/>
      </c>
      <c r="H409">
        <f>Движение!$K$80</f>
        <v/>
      </c>
      <c r="I409">
        <f>IF($F409&gt;0,TEXT($B409,"dd.mm")&amp;"_"&amp;$D409,"")</f>
        <v/>
      </c>
    </row>
    <row r="410">
      <c r="A410" t="n">
        <v>409</v>
      </c>
      <c r="B410">
        <f>Движение!$A$80</f>
        <v/>
      </c>
      <c r="C410">
        <f>Движение!$C$80</f>
        <v/>
      </c>
      <c r="D410" t="inlineStr">
        <is>
          <t>Г 1800</t>
        </is>
      </c>
      <c r="E410">
        <f>Движение!$L$80</f>
        <v/>
      </c>
      <c r="F410">
        <f>N(Движение!$M$80)</f>
        <v/>
      </c>
      <c r="G410">
        <f>N(Движение!$N$80)</f>
        <v/>
      </c>
      <c r="H410">
        <f>Движение!$O$80</f>
        <v/>
      </c>
      <c r="I410">
        <f>IF($F410&gt;0,TEXT($B410,"dd.mm")&amp;"_"&amp;$D410,"")</f>
        <v/>
      </c>
    </row>
    <row r="411">
      <c r="A411" t="n">
        <v>410</v>
      </c>
      <c r="B411">
        <f>Движение!$A$80</f>
        <v/>
      </c>
      <c r="C411">
        <f>Движение!$C$80</f>
        <v/>
      </c>
      <c r="D411" t="inlineStr">
        <is>
          <t>Г 3500</t>
        </is>
      </c>
      <c r="E411">
        <f>Движение!$P$80</f>
        <v/>
      </c>
      <c r="F411">
        <f>N(Движение!$Q$80)</f>
        <v/>
      </c>
      <c r="G411">
        <f>N(Движение!$R$80)</f>
        <v/>
      </c>
      <c r="H411">
        <f>Движение!$S$80</f>
        <v/>
      </c>
      <c r="I411">
        <f>IF($F411&gt;0,TEXT($B411,"dd.mm")&amp;"_"&amp;$D411,"")</f>
        <v/>
      </c>
    </row>
    <row r="412">
      <c r="A412" t="n">
        <v>411</v>
      </c>
      <c r="B412">
        <f>Движение!$A$80</f>
        <v/>
      </c>
      <c r="C412">
        <f>Движение!$C$80</f>
        <v/>
      </c>
      <c r="D412" t="inlineStr">
        <is>
          <t>Г 800</t>
        </is>
      </c>
      <c r="E412">
        <f>Движение!$T$80</f>
        <v/>
      </c>
      <c r="F412">
        <f>N(Движение!$U$80)</f>
        <v/>
      </c>
      <c r="G412">
        <f>N(Движение!$V$80)</f>
        <v/>
      </c>
      <c r="H412">
        <f>Движение!$W$80</f>
        <v/>
      </c>
      <c r="I412">
        <f>IF($F412&gt;0,TEXT($B412,"dd.mm")&amp;"_"&amp;$D412,"")</f>
        <v/>
      </c>
    </row>
    <row r="413">
      <c r="A413" t="n">
        <v>412</v>
      </c>
      <c r="B413">
        <f>Движение!$A$80</f>
        <v/>
      </c>
      <c r="C413">
        <f>Движение!$C$80</f>
        <v/>
      </c>
      <c r="D413" t="inlineStr">
        <is>
          <t>Ми-К</t>
        </is>
      </c>
      <c r="E413">
        <f>Движение!$X$80</f>
        <v/>
      </c>
      <c r="F413">
        <f>N(Движение!$Y$80)</f>
        <v/>
      </c>
      <c r="G413">
        <f>N(Движение!$Z$80)</f>
        <v/>
      </c>
      <c r="H413">
        <f>Движение!$AA$80</f>
        <v/>
      </c>
      <c r="I413">
        <f>IF($F413&gt;0,TEXT($B413,"dd.mm")&amp;"_"&amp;$D413,"")</f>
        <v/>
      </c>
    </row>
    <row r="414">
      <c r="A414" t="n">
        <v>413</v>
      </c>
      <c r="B414">
        <f>Движение!$A$80</f>
        <v/>
      </c>
      <c r="C414">
        <f>Движение!$C$80</f>
        <v/>
      </c>
      <c r="D414" t="inlineStr">
        <is>
          <t>Ми-П</t>
        </is>
      </c>
      <c r="E414">
        <f>Движение!$AB$80</f>
        <v/>
      </c>
      <c r="F414">
        <f>N(Движение!$AC$80)</f>
        <v/>
      </c>
      <c r="G414">
        <f>N(Движение!$AD$80)</f>
        <v/>
      </c>
      <c r="H414">
        <f>Движение!$AE$80</f>
        <v/>
      </c>
      <c r="I414">
        <f>IF($F414&gt;0,TEXT($B414,"dd.mm")&amp;"_"&amp;$D414,"")</f>
        <v/>
      </c>
    </row>
    <row r="415">
      <c r="A415" t="n">
        <v>414</v>
      </c>
      <c r="B415">
        <f>Движение!$A$81</f>
        <v/>
      </c>
      <c r="C415">
        <f>Движение!$C$81</f>
        <v/>
      </c>
      <c r="D415" t="inlineStr">
        <is>
          <t>АК-10</t>
        </is>
      </c>
      <c r="E415">
        <f>Движение!$D$81</f>
        <v/>
      </c>
      <c r="F415">
        <f>N(Движение!$E$81)</f>
        <v/>
      </c>
      <c r="G415">
        <f>N(Движение!$F$81)</f>
        <v/>
      </c>
      <c r="H415">
        <f>Движение!$G$81</f>
        <v/>
      </c>
      <c r="I415">
        <f>IF($F415&gt;0,TEXT($B415,"dd.mm")&amp;"_"&amp;$D415,"")</f>
        <v/>
      </c>
    </row>
    <row r="416">
      <c r="A416" t="n">
        <v>415</v>
      </c>
      <c r="B416">
        <f>Движение!$A$81</f>
        <v/>
      </c>
      <c r="C416">
        <f>Движение!$C$81</f>
        <v/>
      </c>
      <c r="D416" t="inlineStr">
        <is>
          <t>АК-15</t>
        </is>
      </c>
      <c r="E416">
        <f>Движение!$H$81</f>
        <v/>
      </c>
      <c r="F416">
        <f>N(Движение!$I$81)</f>
        <v/>
      </c>
      <c r="G416">
        <f>N(Движение!$J$81)</f>
        <v/>
      </c>
      <c r="H416">
        <f>Движение!$K$81</f>
        <v/>
      </c>
      <c r="I416">
        <f>IF($F416&gt;0,TEXT($B416,"dd.mm")&amp;"_"&amp;$D416,"")</f>
        <v/>
      </c>
    </row>
    <row r="417">
      <c r="A417" t="n">
        <v>416</v>
      </c>
      <c r="B417">
        <f>Движение!$A$81</f>
        <v/>
      </c>
      <c r="C417">
        <f>Движение!$C$81</f>
        <v/>
      </c>
      <c r="D417" t="inlineStr">
        <is>
          <t>Г 1800</t>
        </is>
      </c>
      <c r="E417">
        <f>Движение!$L$81</f>
        <v/>
      </c>
      <c r="F417">
        <f>N(Движение!$M$81)</f>
        <v/>
      </c>
      <c r="G417">
        <f>N(Движение!$N$81)</f>
        <v/>
      </c>
      <c r="H417">
        <f>Движение!$O$81</f>
        <v/>
      </c>
      <c r="I417">
        <f>IF($F417&gt;0,TEXT($B417,"dd.mm")&amp;"_"&amp;$D417,"")</f>
        <v/>
      </c>
    </row>
    <row r="418">
      <c r="A418" t="n">
        <v>417</v>
      </c>
      <c r="B418">
        <f>Движение!$A$81</f>
        <v/>
      </c>
      <c r="C418">
        <f>Движение!$C$81</f>
        <v/>
      </c>
      <c r="D418" t="inlineStr">
        <is>
          <t>Г 3500</t>
        </is>
      </c>
      <c r="E418">
        <f>Движение!$P$81</f>
        <v/>
      </c>
      <c r="F418">
        <f>N(Движение!$Q$81)</f>
        <v/>
      </c>
      <c r="G418">
        <f>N(Движение!$R$81)</f>
        <v/>
      </c>
      <c r="H418">
        <f>Движение!$S$81</f>
        <v/>
      </c>
      <c r="I418">
        <f>IF($F418&gt;0,TEXT($B418,"dd.mm")&amp;"_"&amp;$D418,"")</f>
        <v/>
      </c>
    </row>
    <row r="419">
      <c r="A419" t="n">
        <v>418</v>
      </c>
      <c r="B419">
        <f>Движение!$A$81</f>
        <v/>
      </c>
      <c r="C419">
        <f>Движение!$C$81</f>
        <v/>
      </c>
      <c r="D419" t="inlineStr">
        <is>
          <t>Г 800</t>
        </is>
      </c>
      <c r="E419">
        <f>Движение!$T$81</f>
        <v/>
      </c>
      <c r="F419">
        <f>N(Движение!$U$81)</f>
        <v/>
      </c>
      <c r="G419">
        <f>N(Движение!$V$81)</f>
        <v/>
      </c>
      <c r="H419">
        <f>Движение!$W$81</f>
        <v/>
      </c>
      <c r="I419">
        <f>IF($F419&gt;0,TEXT($B419,"dd.mm")&amp;"_"&amp;$D419,"")</f>
        <v/>
      </c>
    </row>
    <row r="420">
      <c r="A420" t="n">
        <v>419</v>
      </c>
      <c r="B420">
        <f>Движение!$A$81</f>
        <v/>
      </c>
      <c r="C420">
        <f>Движение!$C$81</f>
        <v/>
      </c>
      <c r="D420" t="inlineStr">
        <is>
          <t>Ми-К</t>
        </is>
      </c>
      <c r="E420">
        <f>Движение!$X$81</f>
        <v/>
      </c>
      <c r="F420">
        <f>N(Движение!$Y$81)</f>
        <v/>
      </c>
      <c r="G420">
        <f>N(Движение!$Z$81)</f>
        <v/>
      </c>
      <c r="H420">
        <f>Движение!$AA$81</f>
        <v/>
      </c>
      <c r="I420">
        <f>IF($F420&gt;0,TEXT($B420,"dd.mm")&amp;"_"&amp;$D420,"")</f>
        <v/>
      </c>
    </row>
    <row r="421">
      <c r="A421" t="n">
        <v>420</v>
      </c>
      <c r="B421">
        <f>Движение!$A$81</f>
        <v/>
      </c>
      <c r="C421">
        <f>Движение!$C$81</f>
        <v/>
      </c>
      <c r="D421" t="inlineStr">
        <is>
          <t>Ми-П</t>
        </is>
      </c>
      <c r="E421">
        <f>Движение!$AB$81</f>
        <v/>
      </c>
      <c r="F421">
        <f>N(Движение!$AC$81)</f>
        <v/>
      </c>
      <c r="G421">
        <f>N(Движение!$AD$81)</f>
        <v/>
      </c>
      <c r="H421">
        <f>Движение!$AE$81</f>
        <v/>
      </c>
      <c r="I421">
        <f>IF($F421&gt;0,TEXT($B421,"dd.mm")&amp;"_"&amp;$D421,"")</f>
        <v/>
      </c>
    </row>
    <row r="422">
      <c r="A422" t="n">
        <v>421</v>
      </c>
      <c r="B422">
        <f>Движение!$A$82</f>
        <v/>
      </c>
      <c r="C422">
        <f>Движение!$C$82</f>
        <v/>
      </c>
      <c r="D422" t="inlineStr">
        <is>
          <t>АК-10</t>
        </is>
      </c>
      <c r="E422">
        <f>Движение!$D$82</f>
        <v/>
      </c>
      <c r="F422">
        <f>N(Движение!$E$82)</f>
        <v/>
      </c>
      <c r="G422">
        <f>N(Движение!$F$82)</f>
        <v/>
      </c>
      <c r="H422">
        <f>Движение!$G$82</f>
        <v/>
      </c>
      <c r="I422">
        <f>IF($F422&gt;0,TEXT($B422,"dd.mm")&amp;"_"&amp;$D422,"")</f>
        <v/>
      </c>
    </row>
    <row r="423">
      <c r="A423" t="n">
        <v>422</v>
      </c>
      <c r="B423">
        <f>Движение!$A$82</f>
        <v/>
      </c>
      <c r="C423">
        <f>Движение!$C$82</f>
        <v/>
      </c>
      <c r="D423" t="inlineStr">
        <is>
          <t>АК-15</t>
        </is>
      </c>
      <c r="E423">
        <f>Движение!$H$82</f>
        <v/>
      </c>
      <c r="F423">
        <f>N(Движение!$I$82)</f>
        <v/>
      </c>
      <c r="G423">
        <f>N(Движение!$J$82)</f>
        <v/>
      </c>
      <c r="H423">
        <f>Движение!$K$82</f>
        <v/>
      </c>
      <c r="I423">
        <f>IF($F423&gt;0,TEXT($B423,"dd.mm")&amp;"_"&amp;$D423,"")</f>
        <v/>
      </c>
    </row>
    <row r="424">
      <c r="A424" t="n">
        <v>423</v>
      </c>
      <c r="B424">
        <f>Движение!$A$82</f>
        <v/>
      </c>
      <c r="C424">
        <f>Движение!$C$82</f>
        <v/>
      </c>
      <c r="D424" t="inlineStr">
        <is>
          <t>Г 1800</t>
        </is>
      </c>
      <c r="E424">
        <f>Движение!$L$82</f>
        <v/>
      </c>
      <c r="F424">
        <f>N(Движение!$M$82)</f>
        <v/>
      </c>
      <c r="G424">
        <f>N(Движение!$N$82)</f>
        <v/>
      </c>
      <c r="H424">
        <f>Движение!$O$82</f>
        <v/>
      </c>
      <c r="I424">
        <f>IF($F424&gt;0,TEXT($B424,"dd.mm")&amp;"_"&amp;$D424,"")</f>
        <v/>
      </c>
    </row>
    <row r="425">
      <c r="A425" t="n">
        <v>424</v>
      </c>
      <c r="B425">
        <f>Движение!$A$82</f>
        <v/>
      </c>
      <c r="C425">
        <f>Движение!$C$82</f>
        <v/>
      </c>
      <c r="D425" t="inlineStr">
        <is>
          <t>Г 3500</t>
        </is>
      </c>
      <c r="E425">
        <f>Движение!$P$82</f>
        <v/>
      </c>
      <c r="F425">
        <f>N(Движение!$Q$82)</f>
        <v/>
      </c>
      <c r="G425">
        <f>N(Движение!$R$82)</f>
        <v/>
      </c>
      <c r="H425">
        <f>Движение!$S$82</f>
        <v/>
      </c>
      <c r="I425">
        <f>IF($F425&gt;0,TEXT($B425,"dd.mm")&amp;"_"&amp;$D425,"")</f>
        <v/>
      </c>
    </row>
    <row r="426">
      <c r="A426" t="n">
        <v>425</v>
      </c>
      <c r="B426">
        <f>Движение!$A$82</f>
        <v/>
      </c>
      <c r="C426">
        <f>Движение!$C$82</f>
        <v/>
      </c>
      <c r="D426" t="inlineStr">
        <is>
          <t>Г 800</t>
        </is>
      </c>
      <c r="E426">
        <f>Движение!$T$82</f>
        <v/>
      </c>
      <c r="F426">
        <f>N(Движение!$U$82)</f>
        <v/>
      </c>
      <c r="G426">
        <f>N(Движение!$V$82)</f>
        <v/>
      </c>
      <c r="H426">
        <f>Движение!$W$82</f>
        <v/>
      </c>
      <c r="I426">
        <f>IF($F426&gt;0,TEXT($B426,"dd.mm")&amp;"_"&amp;$D426,"")</f>
        <v/>
      </c>
    </row>
    <row r="427">
      <c r="A427" t="n">
        <v>426</v>
      </c>
      <c r="B427">
        <f>Движение!$A$82</f>
        <v/>
      </c>
      <c r="C427">
        <f>Движение!$C$82</f>
        <v/>
      </c>
      <c r="D427" t="inlineStr">
        <is>
          <t>Ми-К</t>
        </is>
      </c>
      <c r="E427">
        <f>Движение!$X$82</f>
        <v/>
      </c>
      <c r="F427">
        <f>N(Движение!$Y$82)</f>
        <v/>
      </c>
      <c r="G427">
        <f>N(Движение!$Z$82)</f>
        <v/>
      </c>
      <c r="H427">
        <f>Движение!$AA$82</f>
        <v/>
      </c>
      <c r="I427">
        <f>IF($F427&gt;0,TEXT($B427,"dd.mm")&amp;"_"&amp;$D427,"")</f>
        <v/>
      </c>
    </row>
    <row r="428">
      <c r="A428" t="n">
        <v>427</v>
      </c>
      <c r="B428">
        <f>Движение!$A$82</f>
        <v/>
      </c>
      <c r="C428">
        <f>Движение!$C$82</f>
        <v/>
      </c>
      <c r="D428" t="inlineStr">
        <is>
          <t>Ми-П</t>
        </is>
      </c>
      <c r="E428">
        <f>Движение!$AB$82</f>
        <v/>
      </c>
      <c r="F428">
        <f>N(Движение!$AC$82)</f>
        <v/>
      </c>
      <c r="G428">
        <f>N(Движение!$AD$82)</f>
        <v/>
      </c>
      <c r="H428">
        <f>Движение!$AE$82</f>
        <v/>
      </c>
      <c r="I428">
        <f>IF($F428&gt;0,TEXT($B428,"dd.mm")&amp;"_"&amp;$D428,"")</f>
        <v/>
      </c>
    </row>
    <row r="429">
      <c r="A429" t="n">
        <v>428</v>
      </c>
      <c r="B429">
        <f>Движение!$A$83</f>
        <v/>
      </c>
      <c r="C429">
        <f>Движение!$C$83</f>
        <v/>
      </c>
      <c r="D429" t="inlineStr">
        <is>
          <t>АК-10</t>
        </is>
      </c>
      <c r="E429">
        <f>Движение!$D$83</f>
        <v/>
      </c>
      <c r="F429">
        <f>N(Движение!$E$83)</f>
        <v/>
      </c>
      <c r="G429">
        <f>N(Движение!$F$83)</f>
        <v/>
      </c>
      <c r="H429">
        <f>Движение!$G$83</f>
        <v/>
      </c>
      <c r="I429">
        <f>IF($F429&gt;0,TEXT($B429,"dd.mm")&amp;"_"&amp;$D429,"")</f>
        <v/>
      </c>
    </row>
    <row r="430">
      <c r="A430" t="n">
        <v>429</v>
      </c>
      <c r="B430">
        <f>Движение!$A$83</f>
        <v/>
      </c>
      <c r="C430">
        <f>Движение!$C$83</f>
        <v/>
      </c>
      <c r="D430" t="inlineStr">
        <is>
          <t>АК-15</t>
        </is>
      </c>
      <c r="E430">
        <f>Движение!$H$83</f>
        <v/>
      </c>
      <c r="F430">
        <f>N(Движение!$I$83)</f>
        <v/>
      </c>
      <c r="G430">
        <f>N(Движение!$J$83)</f>
        <v/>
      </c>
      <c r="H430">
        <f>Движение!$K$83</f>
        <v/>
      </c>
      <c r="I430">
        <f>IF($F430&gt;0,TEXT($B430,"dd.mm")&amp;"_"&amp;$D430,"")</f>
        <v/>
      </c>
    </row>
    <row r="431">
      <c r="A431" t="n">
        <v>430</v>
      </c>
      <c r="B431">
        <f>Движение!$A$83</f>
        <v/>
      </c>
      <c r="C431">
        <f>Движение!$C$83</f>
        <v/>
      </c>
      <c r="D431" t="inlineStr">
        <is>
          <t>Г 1800</t>
        </is>
      </c>
      <c r="E431">
        <f>Движение!$L$83</f>
        <v/>
      </c>
      <c r="F431">
        <f>N(Движение!$M$83)</f>
        <v/>
      </c>
      <c r="G431">
        <f>N(Движение!$N$83)</f>
        <v/>
      </c>
      <c r="H431">
        <f>Движение!$O$83</f>
        <v/>
      </c>
      <c r="I431">
        <f>IF($F431&gt;0,TEXT($B431,"dd.mm")&amp;"_"&amp;$D431,"")</f>
        <v/>
      </c>
    </row>
    <row r="432">
      <c r="A432" t="n">
        <v>431</v>
      </c>
      <c r="B432">
        <f>Движение!$A$83</f>
        <v/>
      </c>
      <c r="C432">
        <f>Движение!$C$83</f>
        <v/>
      </c>
      <c r="D432" t="inlineStr">
        <is>
          <t>Г 3500</t>
        </is>
      </c>
      <c r="E432">
        <f>Движение!$P$83</f>
        <v/>
      </c>
      <c r="F432">
        <f>N(Движение!$Q$83)</f>
        <v/>
      </c>
      <c r="G432">
        <f>N(Движение!$R$83)</f>
        <v/>
      </c>
      <c r="H432">
        <f>Движение!$S$83</f>
        <v/>
      </c>
      <c r="I432">
        <f>IF($F432&gt;0,TEXT($B432,"dd.mm")&amp;"_"&amp;$D432,"")</f>
        <v/>
      </c>
    </row>
    <row r="433">
      <c r="A433" t="n">
        <v>432</v>
      </c>
      <c r="B433">
        <f>Движение!$A$83</f>
        <v/>
      </c>
      <c r="C433">
        <f>Движение!$C$83</f>
        <v/>
      </c>
      <c r="D433" t="inlineStr">
        <is>
          <t>Г 800</t>
        </is>
      </c>
      <c r="E433">
        <f>Движение!$T$83</f>
        <v/>
      </c>
      <c r="F433">
        <f>N(Движение!$U$83)</f>
        <v/>
      </c>
      <c r="G433">
        <f>N(Движение!$V$83)</f>
        <v/>
      </c>
      <c r="H433">
        <f>Движение!$W$83</f>
        <v/>
      </c>
      <c r="I433">
        <f>IF($F433&gt;0,TEXT($B433,"dd.mm")&amp;"_"&amp;$D433,"")</f>
        <v/>
      </c>
    </row>
    <row r="434">
      <c r="A434" t="n">
        <v>433</v>
      </c>
      <c r="B434">
        <f>Движение!$A$83</f>
        <v/>
      </c>
      <c r="C434">
        <f>Движение!$C$83</f>
        <v/>
      </c>
      <c r="D434" t="inlineStr">
        <is>
          <t>Ми-К</t>
        </is>
      </c>
      <c r="E434">
        <f>Движение!$X$83</f>
        <v/>
      </c>
      <c r="F434">
        <f>N(Движение!$Y$83)</f>
        <v/>
      </c>
      <c r="G434">
        <f>N(Движение!$Z$83)</f>
        <v/>
      </c>
      <c r="H434">
        <f>Движение!$AA$83</f>
        <v/>
      </c>
      <c r="I434">
        <f>IF($F434&gt;0,TEXT($B434,"dd.mm")&amp;"_"&amp;$D434,"")</f>
        <v/>
      </c>
    </row>
    <row r="435">
      <c r="A435" t="n">
        <v>434</v>
      </c>
      <c r="B435">
        <f>Движение!$A$83</f>
        <v/>
      </c>
      <c r="C435">
        <f>Движение!$C$83</f>
        <v/>
      </c>
      <c r="D435" t="inlineStr">
        <is>
          <t>Ми-П</t>
        </is>
      </c>
      <c r="E435">
        <f>Движение!$AB$83</f>
        <v/>
      </c>
      <c r="F435">
        <f>N(Движение!$AC$83)</f>
        <v/>
      </c>
      <c r="G435">
        <f>N(Движение!$AD$83)</f>
        <v/>
      </c>
      <c r="H435">
        <f>Движение!$AE$83</f>
        <v/>
      </c>
      <c r="I435">
        <f>IF($F435&gt;0,TEXT($B435,"dd.mm")&amp;"_"&amp;$D435,"")</f>
        <v/>
      </c>
    </row>
    <row r="436">
      <c r="A436" t="n">
        <v>435</v>
      </c>
      <c r="B436">
        <f>Движение!$A$84</f>
        <v/>
      </c>
      <c r="C436">
        <f>Движение!$C$84</f>
        <v/>
      </c>
      <c r="D436" t="inlineStr">
        <is>
          <t>АК-10</t>
        </is>
      </c>
      <c r="E436">
        <f>Движение!$D$84</f>
        <v/>
      </c>
      <c r="F436">
        <f>N(Движение!$E$84)</f>
        <v/>
      </c>
      <c r="G436">
        <f>N(Движение!$F$84)</f>
        <v/>
      </c>
      <c r="H436">
        <f>Движение!$G$84</f>
        <v/>
      </c>
      <c r="I436">
        <f>IF($F436&gt;0,TEXT($B436,"dd.mm")&amp;"_"&amp;$D436,"")</f>
        <v/>
      </c>
    </row>
    <row r="437">
      <c r="A437" t="n">
        <v>436</v>
      </c>
      <c r="B437">
        <f>Движение!$A$84</f>
        <v/>
      </c>
      <c r="C437">
        <f>Движение!$C$84</f>
        <v/>
      </c>
      <c r="D437" t="inlineStr">
        <is>
          <t>АК-15</t>
        </is>
      </c>
      <c r="E437">
        <f>Движение!$H$84</f>
        <v/>
      </c>
      <c r="F437">
        <f>N(Движение!$I$84)</f>
        <v/>
      </c>
      <c r="G437">
        <f>N(Движение!$J$84)</f>
        <v/>
      </c>
      <c r="H437">
        <f>Движение!$K$84</f>
        <v/>
      </c>
      <c r="I437">
        <f>IF($F437&gt;0,TEXT($B437,"dd.mm")&amp;"_"&amp;$D437,"")</f>
        <v/>
      </c>
    </row>
    <row r="438">
      <c r="A438" t="n">
        <v>437</v>
      </c>
      <c r="B438">
        <f>Движение!$A$84</f>
        <v/>
      </c>
      <c r="C438">
        <f>Движение!$C$84</f>
        <v/>
      </c>
      <c r="D438" t="inlineStr">
        <is>
          <t>Г 1800</t>
        </is>
      </c>
      <c r="E438">
        <f>Движение!$L$84</f>
        <v/>
      </c>
      <c r="F438">
        <f>N(Движение!$M$84)</f>
        <v/>
      </c>
      <c r="G438">
        <f>N(Движение!$N$84)</f>
        <v/>
      </c>
      <c r="H438">
        <f>Движение!$O$84</f>
        <v/>
      </c>
      <c r="I438">
        <f>IF($F438&gt;0,TEXT($B438,"dd.mm")&amp;"_"&amp;$D438,"")</f>
        <v/>
      </c>
    </row>
    <row r="439">
      <c r="A439" t="n">
        <v>438</v>
      </c>
      <c r="B439">
        <f>Движение!$A$84</f>
        <v/>
      </c>
      <c r="C439">
        <f>Движение!$C$84</f>
        <v/>
      </c>
      <c r="D439" t="inlineStr">
        <is>
          <t>Г 3500</t>
        </is>
      </c>
      <c r="E439">
        <f>Движение!$P$84</f>
        <v/>
      </c>
      <c r="F439">
        <f>N(Движение!$Q$84)</f>
        <v/>
      </c>
      <c r="G439">
        <f>N(Движение!$R$84)</f>
        <v/>
      </c>
      <c r="H439">
        <f>Движение!$S$84</f>
        <v/>
      </c>
      <c r="I439">
        <f>IF($F439&gt;0,TEXT($B439,"dd.mm")&amp;"_"&amp;$D439,"")</f>
        <v/>
      </c>
    </row>
    <row r="440">
      <c r="A440" t="n">
        <v>439</v>
      </c>
      <c r="B440">
        <f>Движение!$A$84</f>
        <v/>
      </c>
      <c r="C440">
        <f>Движение!$C$84</f>
        <v/>
      </c>
      <c r="D440" t="inlineStr">
        <is>
          <t>Г 800</t>
        </is>
      </c>
      <c r="E440">
        <f>Движение!$T$84</f>
        <v/>
      </c>
      <c r="F440">
        <f>N(Движение!$U$84)</f>
        <v/>
      </c>
      <c r="G440">
        <f>N(Движение!$V$84)</f>
        <v/>
      </c>
      <c r="H440">
        <f>Движение!$W$84</f>
        <v/>
      </c>
      <c r="I440">
        <f>IF($F440&gt;0,TEXT($B440,"dd.mm")&amp;"_"&amp;$D440,"")</f>
        <v/>
      </c>
    </row>
    <row r="441">
      <c r="A441" t="n">
        <v>440</v>
      </c>
      <c r="B441">
        <f>Движение!$A$84</f>
        <v/>
      </c>
      <c r="C441">
        <f>Движение!$C$84</f>
        <v/>
      </c>
      <c r="D441" t="inlineStr">
        <is>
          <t>Ми-К</t>
        </is>
      </c>
      <c r="E441">
        <f>Движение!$X$84</f>
        <v/>
      </c>
      <c r="F441">
        <f>N(Движение!$Y$84)</f>
        <v/>
      </c>
      <c r="G441">
        <f>N(Движение!$Z$84)</f>
        <v/>
      </c>
      <c r="H441">
        <f>Движение!$AA$84</f>
        <v/>
      </c>
      <c r="I441">
        <f>IF($F441&gt;0,TEXT($B441,"dd.mm")&amp;"_"&amp;$D441,"")</f>
        <v/>
      </c>
    </row>
    <row r="442">
      <c r="A442" t="n">
        <v>441</v>
      </c>
      <c r="B442">
        <f>Движение!$A$84</f>
        <v/>
      </c>
      <c r="C442">
        <f>Движение!$C$84</f>
        <v/>
      </c>
      <c r="D442" t="inlineStr">
        <is>
          <t>Ми-П</t>
        </is>
      </c>
      <c r="E442">
        <f>Движение!$AB$84</f>
        <v/>
      </c>
      <c r="F442">
        <f>N(Движение!$AC$84)</f>
        <v/>
      </c>
      <c r="G442">
        <f>N(Движение!$AD$84)</f>
        <v/>
      </c>
      <c r="H442">
        <f>Движение!$AE$84</f>
        <v/>
      </c>
      <c r="I442">
        <f>IF($F442&gt;0,TEXT($B442,"dd.mm")&amp;"_"&amp;$D442,"")</f>
        <v/>
      </c>
    </row>
    <row r="443">
      <c r="A443" t="n">
        <v>442</v>
      </c>
      <c r="B443">
        <f>Движение!$A$85</f>
        <v/>
      </c>
      <c r="C443">
        <f>Движение!$C$85</f>
        <v/>
      </c>
      <c r="D443" t="inlineStr">
        <is>
          <t>АК-10</t>
        </is>
      </c>
      <c r="E443">
        <f>Движение!$D$85</f>
        <v/>
      </c>
      <c r="F443">
        <f>N(Движение!$E$85)</f>
        <v/>
      </c>
      <c r="G443">
        <f>N(Движение!$F$85)</f>
        <v/>
      </c>
      <c r="H443">
        <f>Движение!$G$85</f>
        <v/>
      </c>
      <c r="I443">
        <f>IF($F443&gt;0,TEXT($B443,"dd.mm")&amp;"_"&amp;$D443,"")</f>
        <v/>
      </c>
    </row>
    <row r="444">
      <c r="A444" t="n">
        <v>443</v>
      </c>
      <c r="B444">
        <f>Движение!$A$85</f>
        <v/>
      </c>
      <c r="C444">
        <f>Движение!$C$85</f>
        <v/>
      </c>
      <c r="D444" t="inlineStr">
        <is>
          <t>АК-15</t>
        </is>
      </c>
      <c r="E444">
        <f>Движение!$H$85</f>
        <v/>
      </c>
      <c r="F444">
        <f>N(Движение!$I$85)</f>
        <v/>
      </c>
      <c r="G444">
        <f>N(Движение!$J$85)</f>
        <v/>
      </c>
      <c r="H444">
        <f>Движение!$K$85</f>
        <v/>
      </c>
      <c r="I444">
        <f>IF($F444&gt;0,TEXT($B444,"dd.mm")&amp;"_"&amp;$D444,"")</f>
        <v/>
      </c>
    </row>
    <row r="445">
      <c r="A445" t="n">
        <v>444</v>
      </c>
      <c r="B445">
        <f>Движение!$A$85</f>
        <v/>
      </c>
      <c r="C445">
        <f>Движение!$C$85</f>
        <v/>
      </c>
      <c r="D445" t="inlineStr">
        <is>
          <t>Г 1800</t>
        </is>
      </c>
      <c r="E445">
        <f>Движение!$L$85</f>
        <v/>
      </c>
      <c r="F445">
        <f>N(Движение!$M$85)</f>
        <v/>
      </c>
      <c r="G445">
        <f>N(Движение!$N$85)</f>
        <v/>
      </c>
      <c r="H445">
        <f>Движение!$O$85</f>
        <v/>
      </c>
      <c r="I445">
        <f>IF($F445&gt;0,TEXT($B445,"dd.mm")&amp;"_"&amp;$D445,"")</f>
        <v/>
      </c>
    </row>
    <row r="446">
      <c r="A446" t="n">
        <v>445</v>
      </c>
      <c r="B446">
        <f>Движение!$A$85</f>
        <v/>
      </c>
      <c r="C446">
        <f>Движение!$C$85</f>
        <v/>
      </c>
      <c r="D446" t="inlineStr">
        <is>
          <t>Г 3500</t>
        </is>
      </c>
      <c r="E446">
        <f>Движение!$P$85</f>
        <v/>
      </c>
      <c r="F446">
        <f>N(Движение!$Q$85)</f>
        <v/>
      </c>
      <c r="G446">
        <f>N(Движение!$R$85)</f>
        <v/>
      </c>
      <c r="H446">
        <f>Движение!$S$85</f>
        <v/>
      </c>
      <c r="I446">
        <f>IF($F446&gt;0,TEXT($B446,"dd.mm")&amp;"_"&amp;$D446,"")</f>
        <v/>
      </c>
    </row>
    <row r="447">
      <c r="A447" t="n">
        <v>446</v>
      </c>
      <c r="B447">
        <f>Движение!$A$85</f>
        <v/>
      </c>
      <c r="C447">
        <f>Движение!$C$85</f>
        <v/>
      </c>
      <c r="D447" t="inlineStr">
        <is>
          <t>Г 800</t>
        </is>
      </c>
      <c r="E447">
        <f>Движение!$T$85</f>
        <v/>
      </c>
      <c r="F447">
        <f>N(Движение!$U$85)</f>
        <v/>
      </c>
      <c r="G447">
        <f>N(Движение!$V$85)</f>
        <v/>
      </c>
      <c r="H447">
        <f>Движение!$W$85</f>
        <v/>
      </c>
      <c r="I447">
        <f>IF($F447&gt;0,TEXT($B447,"dd.mm")&amp;"_"&amp;$D447,"")</f>
        <v/>
      </c>
    </row>
    <row r="448">
      <c r="A448" t="n">
        <v>447</v>
      </c>
      <c r="B448">
        <f>Движение!$A$85</f>
        <v/>
      </c>
      <c r="C448">
        <f>Движение!$C$85</f>
        <v/>
      </c>
      <c r="D448" t="inlineStr">
        <is>
          <t>Ми-К</t>
        </is>
      </c>
      <c r="E448">
        <f>Движение!$X$85</f>
        <v/>
      </c>
      <c r="F448">
        <f>N(Движение!$Y$85)</f>
        <v/>
      </c>
      <c r="G448">
        <f>N(Движение!$Z$85)</f>
        <v/>
      </c>
      <c r="H448">
        <f>Движение!$AA$85</f>
        <v/>
      </c>
      <c r="I448">
        <f>IF($F448&gt;0,TEXT($B448,"dd.mm")&amp;"_"&amp;$D448,"")</f>
        <v/>
      </c>
    </row>
    <row r="449">
      <c r="A449" t="n">
        <v>448</v>
      </c>
      <c r="B449">
        <f>Движение!$A$85</f>
        <v/>
      </c>
      <c r="C449">
        <f>Движение!$C$85</f>
        <v/>
      </c>
      <c r="D449" t="inlineStr">
        <is>
          <t>Ми-П</t>
        </is>
      </c>
      <c r="E449">
        <f>Движение!$AB$85</f>
        <v/>
      </c>
      <c r="F449">
        <f>N(Движение!$AC$85)</f>
        <v/>
      </c>
      <c r="G449">
        <f>N(Движение!$AD$85)</f>
        <v/>
      </c>
      <c r="H449">
        <f>Движение!$AE$85</f>
        <v/>
      </c>
      <c r="I449">
        <f>IF($F449&gt;0,TEXT($B449,"dd.mm")&amp;"_"&amp;$D449,"")</f>
        <v/>
      </c>
    </row>
    <row r="450">
      <c r="A450" t="n">
        <v>449</v>
      </c>
      <c r="B450">
        <f>Движение!$A$86</f>
        <v/>
      </c>
      <c r="C450">
        <f>Движение!$C$86</f>
        <v/>
      </c>
      <c r="D450" t="inlineStr">
        <is>
          <t>АК-10</t>
        </is>
      </c>
      <c r="E450">
        <f>Движение!$D$86</f>
        <v/>
      </c>
      <c r="F450">
        <f>N(Движение!$E$86)</f>
        <v/>
      </c>
      <c r="G450">
        <f>N(Движение!$F$86)</f>
        <v/>
      </c>
      <c r="H450">
        <f>Движение!$G$86</f>
        <v/>
      </c>
      <c r="I450">
        <f>IF($F450&gt;0,TEXT($B450,"dd.mm")&amp;"_"&amp;$D450,"")</f>
        <v/>
      </c>
    </row>
    <row r="451">
      <c r="A451" t="n">
        <v>450</v>
      </c>
      <c r="B451">
        <f>Движение!$A$86</f>
        <v/>
      </c>
      <c r="C451">
        <f>Движение!$C$86</f>
        <v/>
      </c>
      <c r="D451" t="inlineStr">
        <is>
          <t>АК-15</t>
        </is>
      </c>
      <c r="E451">
        <f>Движение!$H$86</f>
        <v/>
      </c>
      <c r="F451">
        <f>N(Движение!$I$86)</f>
        <v/>
      </c>
      <c r="G451">
        <f>N(Движение!$J$86)</f>
        <v/>
      </c>
      <c r="H451">
        <f>Движение!$K$86</f>
        <v/>
      </c>
      <c r="I451">
        <f>IF($F451&gt;0,TEXT($B451,"dd.mm")&amp;"_"&amp;$D451,"")</f>
        <v/>
      </c>
    </row>
    <row r="452">
      <c r="A452" t="n">
        <v>451</v>
      </c>
      <c r="B452">
        <f>Движение!$A$86</f>
        <v/>
      </c>
      <c r="C452">
        <f>Движение!$C$86</f>
        <v/>
      </c>
      <c r="D452" t="inlineStr">
        <is>
          <t>Г 1800</t>
        </is>
      </c>
      <c r="E452">
        <f>Движение!$L$86</f>
        <v/>
      </c>
      <c r="F452">
        <f>N(Движение!$M$86)</f>
        <v/>
      </c>
      <c r="G452">
        <f>N(Движение!$N$86)</f>
        <v/>
      </c>
      <c r="H452">
        <f>Движение!$O$86</f>
        <v/>
      </c>
      <c r="I452">
        <f>IF($F452&gt;0,TEXT($B452,"dd.mm")&amp;"_"&amp;$D452,"")</f>
        <v/>
      </c>
    </row>
    <row r="453">
      <c r="A453" t="n">
        <v>452</v>
      </c>
      <c r="B453">
        <f>Движение!$A$86</f>
        <v/>
      </c>
      <c r="C453">
        <f>Движение!$C$86</f>
        <v/>
      </c>
      <c r="D453" t="inlineStr">
        <is>
          <t>Г 3500</t>
        </is>
      </c>
      <c r="E453">
        <f>Движение!$P$86</f>
        <v/>
      </c>
      <c r="F453">
        <f>N(Движение!$Q$86)</f>
        <v/>
      </c>
      <c r="G453">
        <f>N(Движение!$R$86)</f>
        <v/>
      </c>
      <c r="H453">
        <f>Движение!$S$86</f>
        <v/>
      </c>
      <c r="I453">
        <f>IF($F453&gt;0,TEXT($B453,"dd.mm")&amp;"_"&amp;$D453,"")</f>
        <v/>
      </c>
    </row>
    <row r="454">
      <c r="A454" t="n">
        <v>453</v>
      </c>
      <c r="B454">
        <f>Движение!$A$86</f>
        <v/>
      </c>
      <c r="C454">
        <f>Движение!$C$86</f>
        <v/>
      </c>
      <c r="D454" t="inlineStr">
        <is>
          <t>Г 800</t>
        </is>
      </c>
      <c r="E454">
        <f>Движение!$T$86</f>
        <v/>
      </c>
      <c r="F454">
        <f>N(Движение!$U$86)</f>
        <v/>
      </c>
      <c r="G454">
        <f>N(Движение!$V$86)</f>
        <v/>
      </c>
      <c r="H454">
        <f>Движение!$W$86</f>
        <v/>
      </c>
      <c r="I454">
        <f>IF($F454&gt;0,TEXT($B454,"dd.mm")&amp;"_"&amp;$D454,"")</f>
        <v/>
      </c>
    </row>
    <row r="455">
      <c r="A455" t="n">
        <v>454</v>
      </c>
      <c r="B455">
        <f>Движение!$A$86</f>
        <v/>
      </c>
      <c r="C455">
        <f>Движение!$C$86</f>
        <v/>
      </c>
      <c r="D455" t="inlineStr">
        <is>
          <t>Ми-К</t>
        </is>
      </c>
      <c r="E455">
        <f>Движение!$X$86</f>
        <v/>
      </c>
      <c r="F455">
        <f>N(Движение!$Y$86)</f>
        <v/>
      </c>
      <c r="G455">
        <f>N(Движение!$Z$86)</f>
        <v/>
      </c>
      <c r="H455">
        <f>Движение!$AA$86</f>
        <v/>
      </c>
      <c r="I455">
        <f>IF($F455&gt;0,TEXT($B455,"dd.mm")&amp;"_"&amp;$D455,"")</f>
        <v/>
      </c>
    </row>
    <row r="456">
      <c r="A456" t="n">
        <v>455</v>
      </c>
      <c r="B456">
        <f>Движение!$A$86</f>
        <v/>
      </c>
      <c r="C456">
        <f>Движение!$C$86</f>
        <v/>
      </c>
      <c r="D456" t="inlineStr">
        <is>
          <t>Ми-П</t>
        </is>
      </c>
      <c r="E456">
        <f>Движение!$AB$86</f>
        <v/>
      </c>
      <c r="F456">
        <f>N(Движение!$AC$86)</f>
        <v/>
      </c>
      <c r="G456">
        <f>N(Движение!$AD$86)</f>
        <v/>
      </c>
      <c r="H456">
        <f>Движение!$AE$86</f>
        <v/>
      </c>
      <c r="I456">
        <f>IF($F456&gt;0,TEXT($B456,"dd.mm")&amp;"_"&amp;$D456,"")</f>
        <v/>
      </c>
    </row>
    <row r="457">
      <c r="A457" t="n">
        <v>456</v>
      </c>
      <c r="B457">
        <f>Движение!$A$87</f>
        <v/>
      </c>
      <c r="C457">
        <f>Движение!$C$87</f>
        <v/>
      </c>
      <c r="D457" t="inlineStr">
        <is>
          <t>АК-10</t>
        </is>
      </c>
      <c r="E457">
        <f>Движение!$D$87</f>
        <v/>
      </c>
      <c r="F457">
        <f>N(Движение!$E$87)</f>
        <v/>
      </c>
      <c r="G457">
        <f>N(Движение!$F$87)</f>
        <v/>
      </c>
      <c r="H457">
        <f>Движение!$G$87</f>
        <v/>
      </c>
      <c r="I457">
        <f>IF($F457&gt;0,TEXT($B457,"dd.mm")&amp;"_"&amp;$D457,"")</f>
        <v/>
      </c>
    </row>
    <row r="458">
      <c r="A458" t="n">
        <v>457</v>
      </c>
      <c r="B458">
        <f>Движение!$A$87</f>
        <v/>
      </c>
      <c r="C458">
        <f>Движение!$C$87</f>
        <v/>
      </c>
      <c r="D458" t="inlineStr">
        <is>
          <t>АК-15</t>
        </is>
      </c>
      <c r="E458">
        <f>Движение!$H$87</f>
        <v/>
      </c>
      <c r="F458">
        <f>N(Движение!$I$87)</f>
        <v/>
      </c>
      <c r="G458">
        <f>N(Движение!$J$87)</f>
        <v/>
      </c>
      <c r="H458">
        <f>Движение!$K$87</f>
        <v/>
      </c>
      <c r="I458">
        <f>IF($F458&gt;0,TEXT($B458,"dd.mm")&amp;"_"&amp;$D458,"")</f>
        <v/>
      </c>
    </row>
    <row r="459">
      <c r="A459" t="n">
        <v>458</v>
      </c>
      <c r="B459">
        <f>Движение!$A$87</f>
        <v/>
      </c>
      <c r="C459">
        <f>Движение!$C$87</f>
        <v/>
      </c>
      <c r="D459" t="inlineStr">
        <is>
          <t>Г 1800</t>
        </is>
      </c>
      <c r="E459">
        <f>Движение!$L$87</f>
        <v/>
      </c>
      <c r="F459">
        <f>N(Движение!$M$87)</f>
        <v/>
      </c>
      <c r="G459">
        <f>N(Движение!$N$87)</f>
        <v/>
      </c>
      <c r="H459">
        <f>Движение!$O$87</f>
        <v/>
      </c>
      <c r="I459">
        <f>IF($F459&gt;0,TEXT($B459,"dd.mm")&amp;"_"&amp;$D459,"")</f>
        <v/>
      </c>
    </row>
    <row r="460">
      <c r="A460" t="n">
        <v>459</v>
      </c>
      <c r="B460">
        <f>Движение!$A$87</f>
        <v/>
      </c>
      <c r="C460">
        <f>Движение!$C$87</f>
        <v/>
      </c>
      <c r="D460" t="inlineStr">
        <is>
          <t>Г 3500</t>
        </is>
      </c>
      <c r="E460">
        <f>Движение!$P$87</f>
        <v/>
      </c>
      <c r="F460">
        <f>N(Движение!$Q$87)</f>
        <v/>
      </c>
      <c r="G460">
        <f>N(Движение!$R$87)</f>
        <v/>
      </c>
      <c r="H460">
        <f>Движение!$S$87</f>
        <v/>
      </c>
      <c r="I460">
        <f>IF($F460&gt;0,TEXT($B460,"dd.mm")&amp;"_"&amp;$D460,"")</f>
        <v/>
      </c>
    </row>
    <row r="461">
      <c r="A461" t="n">
        <v>460</v>
      </c>
      <c r="B461">
        <f>Движение!$A$87</f>
        <v/>
      </c>
      <c r="C461">
        <f>Движение!$C$87</f>
        <v/>
      </c>
      <c r="D461" t="inlineStr">
        <is>
          <t>Г 800</t>
        </is>
      </c>
      <c r="E461">
        <f>Движение!$T$87</f>
        <v/>
      </c>
      <c r="F461">
        <f>N(Движение!$U$87)</f>
        <v/>
      </c>
      <c r="G461">
        <f>N(Движение!$V$87)</f>
        <v/>
      </c>
      <c r="H461">
        <f>Движение!$W$87</f>
        <v/>
      </c>
      <c r="I461">
        <f>IF($F461&gt;0,TEXT($B461,"dd.mm")&amp;"_"&amp;$D461,"")</f>
        <v/>
      </c>
    </row>
    <row r="462">
      <c r="A462" t="n">
        <v>461</v>
      </c>
      <c r="B462">
        <f>Движение!$A$87</f>
        <v/>
      </c>
      <c r="C462">
        <f>Движение!$C$87</f>
        <v/>
      </c>
      <c r="D462" t="inlineStr">
        <is>
          <t>Ми-К</t>
        </is>
      </c>
      <c r="E462">
        <f>Движение!$X$87</f>
        <v/>
      </c>
      <c r="F462">
        <f>N(Движение!$Y$87)</f>
        <v/>
      </c>
      <c r="G462">
        <f>N(Движение!$Z$87)</f>
        <v/>
      </c>
      <c r="H462">
        <f>Движение!$AA$87</f>
        <v/>
      </c>
      <c r="I462">
        <f>IF($F462&gt;0,TEXT($B462,"dd.mm")&amp;"_"&amp;$D462,"")</f>
        <v/>
      </c>
    </row>
    <row r="463">
      <c r="A463" t="n">
        <v>462</v>
      </c>
      <c r="B463">
        <f>Движение!$A$87</f>
        <v/>
      </c>
      <c r="C463">
        <f>Движение!$C$87</f>
        <v/>
      </c>
      <c r="D463" t="inlineStr">
        <is>
          <t>Ми-П</t>
        </is>
      </c>
      <c r="E463">
        <f>Движение!$AB$87</f>
        <v/>
      </c>
      <c r="F463">
        <f>N(Движение!$AC$87)</f>
        <v/>
      </c>
      <c r="G463">
        <f>N(Движение!$AD$87)</f>
        <v/>
      </c>
      <c r="H463">
        <f>Движение!$AE$87</f>
        <v/>
      </c>
      <c r="I463">
        <f>IF($F463&gt;0,TEXT($B463,"dd.mm")&amp;"_"&amp;$D463,"")</f>
        <v/>
      </c>
    </row>
    <row r="464">
      <c r="A464" t="n">
        <v>463</v>
      </c>
      <c r="B464">
        <f>Движение!$A$88</f>
        <v/>
      </c>
      <c r="C464">
        <f>Движение!$C$88</f>
        <v/>
      </c>
      <c r="D464" t="inlineStr">
        <is>
          <t>АК-10</t>
        </is>
      </c>
      <c r="E464">
        <f>Движение!$D$88</f>
        <v/>
      </c>
      <c r="F464">
        <f>N(Движение!$E$88)</f>
        <v/>
      </c>
      <c r="G464">
        <f>N(Движение!$F$88)</f>
        <v/>
      </c>
      <c r="H464">
        <f>Движение!$G$88</f>
        <v/>
      </c>
      <c r="I464">
        <f>IF($F464&gt;0,TEXT($B464,"dd.mm")&amp;"_"&amp;$D464,"")</f>
        <v/>
      </c>
    </row>
    <row r="465">
      <c r="A465" t="n">
        <v>464</v>
      </c>
      <c r="B465">
        <f>Движение!$A$88</f>
        <v/>
      </c>
      <c r="C465">
        <f>Движение!$C$88</f>
        <v/>
      </c>
      <c r="D465" t="inlineStr">
        <is>
          <t>АК-15</t>
        </is>
      </c>
      <c r="E465">
        <f>Движение!$H$88</f>
        <v/>
      </c>
      <c r="F465">
        <f>N(Движение!$I$88)</f>
        <v/>
      </c>
      <c r="G465">
        <f>N(Движение!$J$88)</f>
        <v/>
      </c>
      <c r="H465">
        <f>Движение!$K$88</f>
        <v/>
      </c>
      <c r="I465">
        <f>IF($F465&gt;0,TEXT($B465,"dd.mm")&amp;"_"&amp;$D465,"")</f>
        <v/>
      </c>
    </row>
    <row r="466">
      <c r="A466" t="n">
        <v>465</v>
      </c>
      <c r="B466">
        <f>Движение!$A$88</f>
        <v/>
      </c>
      <c r="C466">
        <f>Движение!$C$88</f>
        <v/>
      </c>
      <c r="D466" t="inlineStr">
        <is>
          <t>Г 1800</t>
        </is>
      </c>
      <c r="E466">
        <f>Движение!$L$88</f>
        <v/>
      </c>
      <c r="F466">
        <f>N(Движение!$M$88)</f>
        <v/>
      </c>
      <c r="G466">
        <f>N(Движение!$N$88)</f>
        <v/>
      </c>
      <c r="H466">
        <f>Движение!$O$88</f>
        <v/>
      </c>
      <c r="I466">
        <f>IF($F466&gt;0,TEXT($B466,"dd.mm")&amp;"_"&amp;$D466,"")</f>
        <v/>
      </c>
    </row>
    <row r="467">
      <c r="A467" t="n">
        <v>466</v>
      </c>
      <c r="B467">
        <f>Движение!$A$88</f>
        <v/>
      </c>
      <c r="C467">
        <f>Движение!$C$88</f>
        <v/>
      </c>
      <c r="D467" t="inlineStr">
        <is>
          <t>Г 3500</t>
        </is>
      </c>
      <c r="E467">
        <f>Движение!$P$88</f>
        <v/>
      </c>
      <c r="F467">
        <f>N(Движение!$Q$88)</f>
        <v/>
      </c>
      <c r="G467">
        <f>N(Движение!$R$88)</f>
        <v/>
      </c>
      <c r="H467">
        <f>Движение!$S$88</f>
        <v/>
      </c>
      <c r="I467">
        <f>IF($F467&gt;0,TEXT($B467,"dd.mm")&amp;"_"&amp;$D467,"")</f>
        <v/>
      </c>
    </row>
    <row r="468">
      <c r="A468" t="n">
        <v>467</v>
      </c>
      <c r="B468">
        <f>Движение!$A$88</f>
        <v/>
      </c>
      <c r="C468">
        <f>Движение!$C$88</f>
        <v/>
      </c>
      <c r="D468" t="inlineStr">
        <is>
          <t>Г 800</t>
        </is>
      </c>
      <c r="E468">
        <f>Движение!$T$88</f>
        <v/>
      </c>
      <c r="F468">
        <f>N(Движение!$U$88)</f>
        <v/>
      </c>
      <c r="G468">
        <f>N(Движение!$V$88)</f>
        <v/>
      </c>
      <c r="H468">
        <f>Движение!$W$88</f>
        <v/>
      </c>
      <c r="I468">
        <f>IF($F468&gt;0,TEXT($B468,"dd.mm")&amp;"_"&amp;$D468,"")</f>
        <v/>
      </c>
    </row>
    <row r="469">
      <c r="A469" t="n">
        <v>468</v>
      </c>
      <c r="B469">
        <f>Движение!$A$88</f>
        <v/>
      </c>
      <c r="C469">
        <f>Движение!$C$88</f>
        <v/>
      </c>
      <c r="D469" t="inlineStr">
        <is>
          <t>Ми-К</t>
        </is>
      </c>
      <c r="E469">
        <f>Движение!$X$88</f>
        <v/>
      </c>
      <c r="F469">
        <f>N(Движение!$Y$88)</f>
        <v/>
      </c>
      <c r="G469">
        <f>N(Движение!$Z$88)</f>
        <v/>
      </c>
      <c r="H469">
        <f>Движение!$AA$88</f>
        <v/>
      </c>
      <c r="I469">
        <f>IF($F469&gt;0,TEXT($B469,"dd.mm")&amp;"_"&amp;$D469,"")</f>
        <v/>
      </c>
    </row>
    <row r="470">
      <c r="A470" t="n">
        <v>469</v>
      </c>
      <c r="B470">
        <f>Движение!$A$88</f>
        <v/>
      </c>
      <c r="C470">
        <f>Движение!$C$88</f>
        <v/>
      </c>
      <c r="D470" t="inlineStr">
        <is>
          <t>Ми-П</t>
        </is>
      </c>
      <c r="E470">
        <f>Движение!$AB$88</f>
        <v/>
      </c>
      <c r="F470">
        <f>N(Движение!$AC$88)</f>
        <v/>
      </c>
      <c r="G470">
        <f>N(Движение!$AD$88)</f>
        <v/>
      </c>
      <c r="H470">
        <f>Движение!$AE$88</f>
        <v/>
      </c>
      <c r="I470">
        <f>IF($F470&gt;0,TEXT($B470,"dd.mm")&amp;"_"&amp;$D470,"")</f>
        <v/>
      </c>
    </row>
    <row r="471">
      <c r="A471" t="n">
        <v>470</v>
      </c>
      <c r="B471">
        <f>Движение!$A$89</f>
        <v/>
      </c>
      <c r="C471">
        <f>Движение!$C$89</f>
        <v/>
      </c>
      <c r="D471" t="inlineStr">
        <is>
          <t>АК-10</t>
        </is>
      </c>
      <c r="E471">
        <f>Движение!$D$89</f>
        <v/>
      </c>
      <c r="F471">
        <f>N(Движение!$E$89)</f>
        <v/>
      </c>
      <c r="G471">
        <f>N(Движение!$F$89)</f>
        <v/>
      </c>
      <c r="H471">
        <f>Движение!$G$89</f>
        <v/>
      </c>
      <c r="I471">
        <f>IF($F471&gt;0,TEXT($B471,"dd.mm")&amp;"_"&amp;$D471,"")</f>
        <v/>
      </c>
    </row>
    <row r="472">
      <c r="A472" t="n">
        <v>471</v>
      </c>
      <c r="B472">
        <f>Движение!$A$89</f>
        <v/>
      </c>
      <c r="C472">
        <f>Движение!$C$89</f>
        <v/>
      </c>
      <c r="D472" t="inlineStr">
        <is>
          <t>АК-15</t>
        </is>
      </c>
      <c r="E472">
        <f>Движение!$H$89</f>
        <v/>
      </c>
      <c r="F472">
        <f>N(Движение!$I$89)</f>
        <v/>
      </c>
      <c r="G472">
        <f>N(Движение!$J$89)</f>
        <v/>
      </c>
      <c r="H472">
        <f>Движение!$K$89</f>
        <v/>
      </c>
      <c r="I472">
        <f>IF($F472&gt;0,TEXT($B472,"dd.mm")&amp;"_"&amp;$D472,"")</f>
        <v/>
      </c>
    </row>
    <row r="473">
      <c r="A473" t="n">
        <v>472</v>
      </c>
      <c r="B473">
        <f>Движение!$A$89</f>
        <v/>
      </c>
      <c r="C473">
        <f>Движение!$C$89</f>
        <v/>
      </c>
      <c r="D473" t="inlineStr">
        <is>
          <t>Г 1800</t>
        </is>
      </c>
      <c r="E473">
        <f>Движение!$L$89</f>
        <v/>
      </c>
      <c r="F473">
        <f>N(Движение!$M$89)</f>
        <v/>
      </c>
      <c r="G473">
        <f>N(Движение!$N$89)</f>
        <v/>
      </c>
      <c r="H473">
        <f>Движение!$O$89</f>
        <v/>
      </c>
      <c r="I473">
        <f>IF($F473&gt;0,TEXT($B473,"dd.mm")&amp;"_"&amp;$D473,"")</f>
        <v/>
      </c>
    </row>
    <row r="474">
      <c r="A474" t="n">
        <v>473</v>
      </c>
      <c r="B474">
        <f>Движение!$A$89</f>
        <v/>
      </c>
      <c r="C474">
        <f>Движение!$C$89</f>
        <v/>
      </c>
      <c r="D474" t="inlineStr">
        <is>
          <t>Г 3500</t>
        </is>
      </c>
      <c r="E474">
        <f>Движение!$P$89</f>
        <v/>
      </c>
      <c r="F474">
        <f>N(Движение!$Q$89)</f>
        <v/>
      </c>
      <c r="G474">
        <f>N(Движение!$R$89)</f>
        <v/>
      </c>
      <c r="H474">
        <f>Движение!$S$89</f>
        <v/>
      </c>
      <c r="I474">
        <f>IF($F474&gt;0,TEXT($B474,"dd.mm")&amp;"_"&amp;$D474,"")</f>
        <v/>
      </c>
    </row>
    <row r="475">
      <c r="A475" t="n">
        <v>474</v>
      </c>
      <c r="B475">
        <f>Движение!$A$89</f>
        <v/>
      </c>
      <c r="C475">
        <f>Движение!$C$89</f>
        <v/>
      </c>
      <c r="D475" t="inlineStr">
        <is>
          <t>Г 800</t>
        </is>
      </c>
      <c r="E475">
        <f>Движение!$T$89</f>
        <v/>
      </c>
      <c r="F475">
        <f>N(Движение!$U$89)</f>
        <v/>
      </c>
      <c r="G475">
        <f>N(Движение!$V$89)</f>
        <v/>
      </c>
      <c r="H475">
        <f>Движение!$W$89</f>
        <v/>
      </c>
      <c r="I475">
        <f>IF($F475&gt;0,TEXT($B475,"dd.mm")&amp;"_"&amp;$D475,"")</f>
        <v/>
      </c>
    </row>
    <row r="476">
      <c r="A476" t="n">
        <v>475</v>
      </c>
      <c r="B476">
        <f>Движение!$A$89</f>
        <v/>
      </c>
      <c r="C476">
        <f>Движение!$C$89</f>
        <v/>
      </c>
      <c r="D476" t="inlineStr">
        <is>
          <t>Ми-К</t>
        </is>
      </c>
      <c r="E476">
        <f>Движение!$X$89</f>
        <v/>
      </c>
      <c r="F476">
        <f>N(Движение!$Y$89)</f>
        <v/>
      </c>
      <c r="G476">
        <f>N(Движение!$Z$89)</f>
        <v/>
      </c>
      <c r="H476">
        <f>Движение!$AA$89</f>
        <v/>
      </c>
      <c r="I476">
        <f>IF($F476&gt;0,TEXT($B476,"dd.mm")&amp;"_"&amp;$D476,"")</f>
        <v/>
      </c>
    </row>
    <row r="477">
      <c r="A477" t="n">
        <v>476</v>
      </c>
      <c r="B477">
        <f>Движение!$A$89</f>
        <v/>
      </c>
      <c r="C477">
        <f>Движение!$C$89</f>
        <v/>
      </c>
      <c r="D477" t="inlineStr">
        <is>
          <t>Ми-П</t>
        </is>
      </c>
      <c r="E477">
        <f>Движение!$AB$89</f>
        <v/>
      </c>
      <c r="F477">
        <f>N(Движение!$AC$89)</f>
        <v/>
      </c>
      <c r="G477">
        <f>N(Движение!$AD$89)</f>
        <v/>
      </c>
      <c r="H477">
        <f>Движение!$AE$89</f>
        <v/>
      </c>
      <c r="I477">
        <f>IF($F477&gt;0,TEXT($B477,"dd.mm")&amp;"_"&amp;$D477,"")</f>
        <v/>
      </c>
    </row>
    <row r="478">
      <c r="A478" t="n">
        <v>477</v>
      </c>
      <c r="B478">
        <f>Движение!$A$90</f>
        <v/>
      </c>
      <c r="C478">
        <f>Движение!$C$90</f>
        <v/>
      </c>
      <c r="D478" t="inlineStr">
        <is>
          <t>АК-10</t>
        </is>
      </c>
      <c r="E478">
        <f>Движение!$D$90</f>
        <v/>
      </c>
      <c r="F478">
        <f>N(Движение!$E$90)</f>
        <v/>
      </c>
      <c r="G478">
        <f>N(Движение!$F$90)</f>
        <v/>
      </c>
      <c r="H478">
        <f>Движение!$G$90</f>
        <v/>
      </c>
      <c r="I478">
        <f>IF($F478&gt;0,TEXT($B478,"dd.mm")&amp;"_"&amp;$D478,"")</f>
        <v/>
      </c>
    </row>
    <row r="479">
      <c r="A479" t="n">
        <v>478</v>
      </c>
      <c r="B479">
        <f>Движение!$A$90</f>
        <v/>
      </c>
      <c r="C479">
        <f>Движение!$C$90</f>
        <v/>
      </c>
      <c r="D479" t="inlineStr">
        <is>
          <t>АК-15</t>
        </is>
      </c>
      <c r="E479">
        <f>Движение!$H$90</f>
        <v/>
      </c>
      <c r="F479">
        <f>N(Движение!$I$90)</f>
        <v/>
      </c>
      <c r="G479">
        <f>N(Движение!$J$90)</f>
        <v/>
      </c>
      <c r="H479">
        <f>Движение!$K$90</f>
        <v/>
      </c>
      <c r="I479">
        <f>IF($F479&gt;0,TEXT($B479,"dd.mm")&amp;"_"&amp;$D479,"")</f>
        <v/>
      </c>
    </row>
    <row r="480">
      <c r="A480" t="n">
        <v>479</v>
      </c>
      <c r="B480">
        <f>Движение!$A$90</f>
        <v/>
      </c>
      <c r="C480">
        <f>Движение!$C$90</f>
        <v/>
      </c>
      <c r="D480" t="inlineStr">
        <is>
          <t>Г 1800</t>
        </is>
      </c>
      <c r="E480">
        <f>Движение!$L$90</f>
        <v/>
      </c>
      <c r="F480">
        <f>N(Движение!$M$90)</f>
        <v/>
      </c>
      <c r="G480">
        <f>N(Движение!$N$90)</f>
        <v/>
      </c>
      <c r="H480">
        <f>Движение!$O$90</f>
        <v/>
      </c>
      <c r="I480">
        <f>IF($F480&gt;0,TEXT($B480,"dd.mm")&amp;"_"&amp;$D480,"")</f>
        <v/>
      </c>
    </row>
    <row r="481">
      <c r="A481" t="n">
        <v>480</v>
      </c>
      <c r="B481">
        <f>Движение!$A$90</f>
        <v/>
      </c>
      <c r="C481">
        <f>Движение!$C$90</f>
        <v/>
      </c>
      <c r="D481" t="inlineStr">
        <is>
          <t>Г 3500</t>
        </is>
      </c>
      <c r="E481">
        <f>Движение!$P$90</f>
        <v/>
      </c>
      <c r="F481">
        <f>N(Движение!$Q$90)</f>
        <v/>
      </c>
      <c r="G481">
        <f>N(Движение!$R$90)</f>
        <v/>
      </c>
      <c r="H481">
        <f>Движение!$S$90</f>
        <v/>
      </c>
      <c r="I481">
        <f>IF($F481&gt;0,TEXT($B481,"dd.mm")&amp;"_"&amp;$D481,"")</f>
        <v/>
      </c>
    </row>
    <row r="482">
      <c r="A482" t="n">
        <v>481</v>
      </c>
      <c r="B482">
        <f>Движение!$A$90</f>
        <v/>
      </c>
      <c r="C482">
        <f>Движение!$C$90</f>
        <v/>
      </c>
      <c r="D482" t="inlineStr">
        <is>
          <t>Г 800</t>
        </is>
      </c>
      <c r="E482">
        <f>Движение!$T$90</f>
        <v/>
      </c>
      <c r="F482">
        <f>N(Движение!$U$90)</f>
        <v/>
      </c>
      <c r="G482">
        <f>N(Движение!$V$90)</f>
        <v/>
      </c>
      <c r="H482">
        <f>Движение!$W$90</f>
        <v/>
      </c>
      <c r="I482">
        <f>IF($F482&gt;0,TEXT($B482,"dd.mm")&amp;"_"&amp;$D482,"")</f>
        <v/>
      </c>
    </row>
    <row r="483">
      <c r="A483" t="n">
        <v>482</v>
      </c>
      <c r="B483">
        <f>Движение!$A$90</f>
        <v/>
      </c>
      <c r="C483">
        <f>Движение!$C$90</f>
        <v/>
      </c>
      <c r="D483" t="inlineStr">
        <is>
          <t>Ми-К</t>
        </is>
      </c>
      <c r="E483">
        <f>Движение!$X$90</f>
        <v/>
      </c>
      <c r="F483">
        <f>N(Движение!$Y$90)</f>
        <v/>
      </c>
      <c r="G483">
        <f>N(Движение!$Z$90)</f>
        <v/>
      </c>
      <c r="H483">
        <f>Движение!$AA$90</f>
        <v/>
      </c>
      <c r="I483">
        <f>IF($F483&gt;0,TEXT($B483,"dd.mm")&amp;"_"&amp;$D483,"")</f>
        <v/>
      </c>
    </row>
    <row r="484">
      <c r="A484" t="n">
        <v>483</v>
      </c>
      <c r="B484">
        <f>Движение!$A$90</f>
        <v/>
      </c>
      <c r="C484">
        <f>Движение!$C$90</f>
        <v/>
      </c>
      <c r="D484" t="inlineStr">
        <is>
          <t>Ми-П</t>
        </is>
      </c>
      <c r="E484">
        <f>Движение!$AB$90</f>
        <v/>
      </c>
      <c r="F484">
        <f>N(Движение!$AC$90)</f>
        <v/>
      </c>
      <c r="G484">
        <f>N(Движение!$AD$90)</f>
        <v/>
      </c>
      <c r="H484">
        <f>Движение!$AE$90</f>
        <v/>
      </c>
      <c r="I484">
        <f>IF($F484&gt;0,TEXT($B484,"dd.mm")&amp;"_"&amp;$D484,"")</f>
        <v/>
      </c>
    </row>
    <row r="485">
      <c r="A485" t="n">
        <v>484</v>
      </c>
      <c r="B485">
        <f>Движение!$A$91</f>
        <v/>
      </c>
      <c r="C485">
        <f>Движение!$C$91</f>
        <v/>
      </c>
      <c r="D485" t="inlineStr">
        <is>
          <t>АК-10</t>
        </is>
      </c>
      <c r="E485">
        <f>Движение!$D$91</f>
        <v/>
      </c>
      <c r="F485">
        <f>N(Движение!$E$91)</f>
        <v/>
      </c>
      <c r="G485">
        <f>N(Движение!$F$91)</f>
        <v/>
      </c>
      <c r="H485">
        <f>Движение!$G$91</f>
        <v/>
      </c>
      <c r="I485">
        <f>IF($F485&gt;0,TEXT($B485,"dd.mm")&amp;"_"&amp;$D485,"")</f>
        <v/>
      </c>
    </row>
    <row r="486">
      <c r="A486" t="n">
        <v>485</v>
      </c>
      <c r="B486">
        <f>Движение!$A$91</f>
        <v/>
      </c>
      <c r="C486">
        <f>Движение!$C$91</f>
        <v/>
      </c>
      <c r="D486" t="inlineStr">
        <is>
          <t>АК-15</t>
        </is>
      </c>
      <c r="E486">
        <f>Движение!$H$91</f>
        <v/>
      </c>
      <c r="F486">
        <f>N(Движение!$I$91)</f>
        <v/>
      </c>
      <c r="G486">
        <f>N(Движение!$J$91)</f>
        <v/>
      </c>
      <c r="H486">
        <f>Движение!$K$91</f>
        <v/>
      </c>
      <c r="I486">
        <f>IF($F486&gt;0,TEXT($B486,"dd.mm")&amp;"_"&amp;$D486,"")</f>
        <v/>
      </c>
    </row>
    <row r="487">
      <c r="A487" t="n">
        <v>486</v>
      </c>
      <c r="B487">
        <f>Движение!$A$91</f>
        <v/>
      </c>
      <c r="C487">
        <f>Движение!$C$91</f>
        <v/>
      </c>
      <c r="D487" t="inlineStr">
        <is>
          <t>Г 1800</t>
        </is>
      </c>
      <c r="E487">
        <f>Движение!$L$91</f>
        <v/>
      </c>
      <c r="F487">
        <f>N(Движение!$M$91)</f>
        <v/>
      </c>
      <c r="G487">
        <f>N(Движение!$N$91)</f>
        <v/>
      </c>
      <c r="H487">
        <f>Движение!$O$91</f>
        <v/>
      </c>
      <c r="I487">
        <f>IF($F487&gt;0,TEXT($B487,"dd.mm")&amp;"_"&amp;$D487,"")</f>
        <v/>
      </c>
    </row>
    <row r="488">
      <c r="A488" t="n">
        <v>487</v>
      </c>
      <c r="B488">
        <f>Движение!$A$91</f>
        <v/>
      </c>
      <c r="C488">
        <f>Движение!$C$91</f>
        <v/>
      </c>
      <c r="D488" t="inlineStr">
        <is>
          <t>Г 3500</t>
        </is>
      </c>
      <c r="E488">
        <f>Движение!$P$91</f>
        <v/>
      </c>
      <c r="F488">
        <f>N(Движение!$Q$91)</f>
        <v/>
      </c>
      <c r="G488">
        <f>N(Движение!$R$91)</f>
        <v/>
      </c>
      <c r="H488">
        <f>Движение!$S$91</f>
        <v/>
      </c>
      <c r="I488">
        <f>IF($F488&gt;0,TEXT($B488,"dd.mm")&amp;"_"&amp;$D488,"")</f>
        <v/>
      </c>
    </row>
    <row r="489">
      <c r="A489" t="n">
        <v>488</v>
      </c>
      <c r="B489">
        <f>Движение!$A$91</f>
        <v/>
      </c>
      <c r="C489">
        <f>Движение!$C$91</f>
        <v/>
      </c>
      <c r="D489" t="inlineStr">
        <is>
          <t>Г 800</t>
        </is>
      </c>
      <c r="E489">
        <f>Движение!$T$91</f>
        <v/>
      </c>
      <c r="F489">
        <f>N(Движение!$U$91)</f>
        <v/>
      </c>
      <c r="G489">
        <f>N(Движение!$V$91)</f>
        <v/>
      </c>
      <c r="H489">
        <f>Движение!$W$91</f>
        <v/>
      </c>
      <c r="I489">
        <f>IF($F489&gt;0,TEXT($B489,"dd.mm")&amp;"_"&amp;$D489,"")</f>
        <v/>
      </c>
    </row>
    <row r="490">
      <c r="A490" t="n">
        <v>489</v>
      </c>
      <c r="B490">
        <f>Движение!$A$91</f>
        <v/>
      </c>
      <c r="C490">
        <f>Движение!$C$91</f>
        <v/>
      </c>
      <c r="D490" t="inlineStr">
        <is>
          <t>Ми-К</t>
        </is>
      </c>
      <c r="E490">
        <f>Движение!$X$91</f>
        <v/>
      </c>
      <c r="F490">
        <f>N(Движение!$Y$91)</f>
        <v/>
      </c>
      <c r="G490">
        <f>N(Движение!$Z$91)</f>
        <v/>
      </c>
      <c r="H490">
        <f>Движение!$AA$91</f>
        <v/>
      </c>
      <c r="I490">
        <f>IF($F490&gt;0,TEXT($B490,"dd.mm")&amp;"_"&amp;$D490,"")</f>
        <v/>
      </c>
    </row>
    <row r="491">
      <c r="A491" t="n">
        <v>490</v>
      </c>
      <c r="B491">
        <f>Движение!$A$91</f>
        <v/>
      </c>
      <c r="C491">
        <f>Движение!$C$91</f>
        <v/>
      </c>
      <c r="D491" t="inlineStr">
        <is>
          <t>Ми-П</t>
        </is>
      </c>
      <c r="E491">
        <f>Движение!$AB$91</f>
        <v/>
      </c>
      <c r="F491">
        <f>N(Движение!$AC$91)</f>
        <v/>
      </c>
      <c r="G491">
        <f>N(Движение!$AD$91)</f>
        <v/>
      </c>
      <c r="H491">
        <f>Движение!$AE$91</f>
        <v/>
      </c>
      <c r="I491">
        <f>IF($F491&gt;0,TEXT($B491,"dd.mm")&amp;"_"&amp;$D491,"")</f>
        <v/>
      </c>
    </row>
    <row r="492">
      <c r="A492" t="n">
        <v>491</v>
      </c>
      <c r="B492">
        <f>Движение!$A$92</f>
        <v/>
      </c>
      <c r="C492">
        <f>Движение!$C$92</f>
        <v/>
      </c>
      <c r="D492" t="inlineStr">
        <is>
          <t>АК-10</t>
        </is>
      </c>
      <c r="E492">
        <f>Движение!$D$92</f>
        <v/>
      </c>
      <c r="F492">
        <f>N(Движение!$E$92)</f>
        <v/>
      </c>
      <c r="G492">
        <f>N(Движение!$F$92)</f>
        <v/>
      </c>
      <c r="H492">
        <f>Движение!$G$92</f>
        <v/>
      </c>
      <c r="I492">
        <f>IF($F492&gt;0,TEXT($B492,"dd.mm")&amp;"_"&amp;$D492,"")</f>
        <v/>
      </c>
    </row>
    <row r="493">
      <c r="A493" t="n">
        <v>492</v>
      </c>
      <c r="B493">
        <f>Движение!$A$92</f>
        <v/>
      </c>
      <c r="C493">
        <f>Движение!$C$92</f>
        <v/>
      </c>
      <c r="D493" t="inlineStr">
        <is>
          <t>АК-15</t>
        </is>
      </c>
      <c r="E493">
        <f>Движение!$H$92</f>
        <v/>
      </c>
      <c r="F493">
        <f>N(Движение!$I$92)</f>
        <v/>
      </c>
      <c r="G493">
        <f>N(Движение!$J$92)</f>
        <v/>
      </c>
      <c r="H493">
        <f>Движение!$K$92</f>
        <v/>
      </c>
      <c r="I493">
        <f>IF($F493&gt;0,TEXT($B493,"dd.mm")&amp;"_"&amp;$D493,"")</f>
        <v/>
      </c>
    </row>
    <row r="494">
      <c r="A494" t="n">
        <v>493</v>
      </c>
      <c r="B494">
        <f>Движение!$A$92</f>
        <v/>
      </c>
      <c r="C494">
        <f>Движение!$C$92</f>
        <v/>
      </c>
      <c r="D494" t="inlineStr">
        <is>
          <t>Г 1800</t>
        </is>
      </c>
      <c r="E494">
        <f>Движение!$L$92</f>
        <v/>
      </c>
      <c r="F494">
        <f>N(Движение!$M$92)</f>
        <v/>
      </c>
      <c r="G494">
        <f>N(Движение!$N$92)</f>
        <v/>
      </c>
      <c r="H494">
        <f>Движение!$O$92</f>
        <v/>
      </c>
      <c r="I494">
        <f>IF($F494&gt;0,TEXT($B494,"dd.mm")&amp;"_"&amp;$D494,"")</f>
        <v/>
      </c>
    </row>
    <row r="495">
      <c r="A495" t="n">
        <v>494</v>
      </c>
      <c r="B495">
        <f>Движение!$A$92</f>
        <v/>
      </c>
      <c r="C495">
        <f>Движение!$C$92</f>
        <v/>
      </c>
      <c r="D495" t="inlineStr">
        <is>
          <t>Г 3500</t>
        </is>
      </c>
      <c r="E495">
        <f>Движение!$P$92</f>
        <v/>
      </c>
      <c r="F495">
        <f>N(Движение!$Q$92)</f>
        <v/>
      </c>
      <c r="G495">
        <f>N(Движение!$R$92)</f>
        <v/>
      </c>
      <c r="H495">
        <f>Движение!$S$92</f>
        <v/>
      </c>
      <c r="I495">
        <f>IF($F495&gt;0,TEXT($B495,"dd.mm")&amp;"_"&amp;$D495,"")</f>
        <v/>
      </c>
    </row>
    <row r="496">
      <c r="A496" t="n">
        <v>495</v>
      </c>
      <c r="B496">
        <f>Движение!$A$92</f>
        <v/>
      </c>
      <c r="C496">
        <f>Движение!$C$92</f>
        <v/>
      </c>
      <c r="D496" t="inlineStr">
        <is>
          <t>Г 800</t>
        </is>
      </c>
      <c r="E496">
        <f>Движение!$T$92</f>
        <v/>
      </c>
      <c r="F496">
        <f>N(Движение!$U$92)</f>
        <v/>
      </c>
      <c r="G496">
        <f>N(Движение!$V$92)</f>
        <v/>
      </c>
      <c r="H496">
        <f>Движение!$W$92</f>
        <v/>
      </c>
      <c r="I496">
        <f>IF($F496&gt;0,TEXT($B496,"dd.mm")&amp;"_"&amp;$D496,"")</f>
        <v/>
      </c>
    </row>
    <row r="497">
      <c r="A497" t="n">
        <v>496</v>
      </c>
      <c r="B497">
        <f>Движение!$A$92</f>
        <v/>
      </c>
      <c r="C497">
        <f>Движение!$C$92</f>
        <v/>
      </c>
      <c r="D497" t="inlineStr">
        <is>
          <t>Ми-К</t>
        </is>
      </c>
      <c r="E497">
        <f>Движение!$X$92</f>
        <v/>
      </c>
      <c r="F497">
        <f>N(Движение!$Y$92)</f>
        <v/>
      </c>
      <c r="G497">
        <f>N(Движение!$Z$92)</f>
        <v/>
      </c>
      <c r="H497">
        <f>Движение!$AA$92</f>
        <v/>
      </c>
      <c r="I497">
        <f>IF($F497&gt;0,TEXT($B497,"dd.mm")&amp;"_"&amp;$D497,"")</f>
        <v/>
      </c>
    </row>
    <row r="498">
      <c r="A498" t="n">
        <v>497</v>
      </c>
      <c r="B498">
        <f>Движение!$A$92</f>
        <v/>
      </c>
      <c r="C498">
        <f>Движение!$C$92</f>
        <v/>
      </c>
      <c r="D498" t="inlineStr">
        <is>
          <t>Ми-П</t>
        </is>
      </c>
      <c r="E498">
        <f>Движение!$AB$92</f>
        <v/>
      </c>
      <c r="F498">
        <f>N(Движение!$AC$92)</f>
        <v/>
      </c>
      <c r="G498">
        <f>N(Движение!$AD$92)</f>
        <v/>
      </c>
      <c r="H498">
        <f>Движение!$AE$92</f>
        <v/>
      </c>
      <c r="I498">
        <f>IF($F498&gt;0,TEXT($B498,"dd.mm")&amp;"_"&amp;$D498,"")</f>
        <v/>
      </c>
    </row>
    <row r="499">
      <c r="A499" t="n">
        <v>498</v>
      </c>
      <c r="B499">
        <f>Движение!$A$93</f>
        <v/>
      </c>
      <c r="C499">
        <f>Движение!$C$93</f>
        <v/>
      </c>
      <c r="D499" t="inlineStr">
        <is>
          <t>АК-10</t>
        </is>
      </c>
      <c r="E499">
        <f>Движение!$D$93</f>
        <v/>
      </c>
      <c r="F499">
        <f>N(Движение!$E$93)</f>
        <v/>
      </c>
      <c r="G499">
        <f>N(Движение!$F$93)</f>
        <v/>
      </c>
      <c r="H499">
        <f>Движение!$G$93</f>
        <v/>
      </c>
      <c r="I499">
        <f>IF($F499&gt;0,TEXT($B499,"dd.mm")&amp;"_"&amp;$D499,"")</f>
        <v/>
      </c>
    </row>
    <row r="500">
      <c r="A500" t="n">
        <v>499</v>
      </c>
      <c r="B500">
        <f>Движение!$A$93</f>
        <v/>
      </c>
      <c r="C500">
        <f>Движение!$C$93</f>
        <v/>
      </c>
      <c r="D500" t="inlineStr">
        <is>
          <t>АК-15</t>
        </is>
      </c>
      <c r="E500">
        <f>Движение!$H$93</f>
        <v/>
      </c>
      <c r="F500">
        <f>N(Движение!$I$93)</f>
        <v/>
      </c>
      <c r="G500">
        <f>N(Движение!$J$93)</f>
        <v/>
      </c>
      <c r="H500">
        <f>Движение!$K$93</f>
        <v/>
      </c>
      <c r="I500">
        <f>IF($F500&gt;0,TEXT($B500,"dd.mm")&amp;"_"&amp;$D500,"")</f>
        <v/>
      </c>
    </row>
    <row r="501">
      <c r="A501" t="n">
        <v>500</v>
      </c>
      <c r="B501">
        <f>Движение!$A$93</f>
        <v/>
      </c>
      <c r="C501">
        <f>Движение!$C$93</f>
        <v/>
      </c>
      <c r="D501" t="inlineStr">
        <is>
          <t>Г 1800</t>
        </is>
      </c>
      <c r="E501">
        <f>Движение!$L$93</f>
        <v/>
      </c>
      <c r="F501">
        <f>N(Движение!$M$93)</f>
        <v/>
      </c>
      <c r="G501">
        <f>N(Движение!$N$93)</f>
        <v/>
      </c>
      <c r="H501">
        <f>Движение!$O$93</f>
        <v/>
      </c>
      <c r="I501">
        <f>IF($F501&gt;0,TEXT($B501,"dd.mm")&amp;"_"&amp;$D501,"")</f>
        <v/>
      </c>
    </row>
    <row r="502">
      <c r="A502" t="n">
        <v>501</v>
      </c>
      <c r="B502">
        <f>Движение!$A$93</f>
        <v/>
      </c>
      <c r="C502">
        <f>Движение!$C$93</f>
        <v/>
      </c>
      <c r="D502" t="inlineStr">
        <is>
          <t>Г 3500</t>
        </is>
      </c>
      <c r="E502">
        <f>Движение!$P$93</f>
        <v/>
      </c>
      <c r="F502">
        <f>N(Движение!$Q$93)</f>
        <v/>
      </c>
      <c r="G502">
        <f>N(Движение!$R$93)</f>
        <v/>
      </c>
      <c r="H502">
        <f>Движение!$S$93</f>
        <v/>
      </c>
      <c r="I502">
        <f>IF($F502&gt;0,TEXT($B502,"dd.mm")&amp;"_"&amp;$D502,"")</f>
        <v/>
      </c>
    </row>
    <row r="503">
      <c r="A503" t="n">
        <v>502</v>
      </c>
      <c r="B503">
        <f>Движение!$A$93</f>
        <v/>
      </c>
      <c r="C503">
        <f>Движение!$C$93</f>
        <v/>
      </c>
      <c r="D503" t="inlineStr">
        <is>
          <t>Г 800</t>
        </is>
      </c>
      <c r="E503">
        <f>Движение!$T$93</f>
        <v/>
      </c>
      <c r="F503">
        <f>N(Движение!$U$93)</f>
        <v/>
      </c>
      <c r="G503">
        <f>N(Движение!$V$93)</f>
        <v/>
      </c>
      <c r="H503">
        <f>Движение!$W$93</f>
        <v/>
      </c>
      <c r="I503">
        <f>IF($F503&gt;0,TEXT($B503,"dd.mm")&amp;"_"&amp;$D503,"")</f>
        <v/>
      </c>
    </row>
    <row r="504">
      <c r="A504" t="n">
        <v>503</v>
      </c>
      <c r="B504">
        <f>Движение!$A$93</f>
        <v/>
      </c>
      <c r="C504">
        <f>Движение!$C$93</f>
        <v/>
      </c>
      <c r="D504" t="inlineStr">
        <is>
          <t>Ми-К</t>
        </is>
      </c>
      <c r="E504">
        <f>Движение!$X$93</f>
        <v/>
      </c>
      <c r="F504">
        <f>N(Движение!$Y$93)</f>
        <v/>
      </c>
      <c r="G504">
        <f>N(Движение!$Z$93)</f>
        <v/>
      </c>
      <c r="H504">
        <f>Движение!$AA$93</f>
        <v/>
      </c>
      <c r="I504">
        <f>IF($F504&gt;0,TEXT($B504,"dd.mm")&amp;"_"&amp;$D504,"")</f>
        <v/>
      </c>
    </row>
    <row r="505">
      <c r="A505" t="n">
        <v>504</v>
      </c>
      <c r="B505">
        <f>Движение!$A$93</f>
        <v/>
      </c>
      <c r="C505">
        <f>Движение!$C$93</f>
        <v/>
      </c>
      <c r="D505" t="inlineStr">
        <is>
          <t>Ми-П</t>
        </is>
      </c>
      <c r="E505">
        <f>Движение!$AB$93</f>
        <v/>
      </c>
      <c r="F505">
        <f>N(Движение!$AC$93)</f>
        <v/>
      </c>
      <c r="G505">
        <f>N(Движение!$AD$93)</f>
        <v/>
      </c>
      <c r="H505">
        <f>Движение!$AE$93</f>
        <v/>
      </c>
      <c r="I505">
        <f>IF($F505&gt;0,TEXT($B505,"dd.mm")&amp;"_"&amp;$D505,"")</f>
        <v/>
      </c>
    </row>
    <row r="506">
      <c r="A506" t="n">
        <v>505</v>
      </c>
      <c r="B506">
        <f>Движение!$A$94</f>
        <v/>
      </c>
      <c r="C506">
        <f>Движение!$C$94</f>
        <v/>
      </c>
      <c r="D506" t="inlineStr">
        <is>
          <t>АК-10</t>
        </is>
      </c>
      <c r="E506">
        <f>Движение!$D$94</f>
        <v/>
      </c>
      <c r="F506">
        <f>N(Движение!$E$94)</f>
        <v/>
      </c>
      <c r="G506">
        <f>N(Движение!$F$94)</f>
        <v/>
      </c>
      <c r="H506">
        <f>Движение!$G$94</f>
        <v/>
      </c>
      <c r="I506">
        <f>IF($F506&gt;0,TEXT($B506,"dd.mm")&amp;"_"&amp;$D506,"")</f>
        <v/>
      </c>
    </row>
    <row r="507">
      <c r="A507" t="n">
        <v>506</v>
      </c>
      <c r="B507">
        <f>Движение!$A$94</f>
        <v/>
      </c>
      <c r="C507">
        <f>Движение!$C$94</f>
        <v/>
      </c>
      <c r="D507" t="inlineStr">
        <is>
          <t>АК-15</t>
        </is>
      </c>
      <c r="E507">
        <f>Движение!$H$94</f>
        <v/>
      </c>
      <c r="F507">
        <f>N(Движение!$I$94)</f>
        <v/>
      </c>
      <c r="G507">
        <f>N(Движение!$J$94)</f>
        <v/>
      </c>
      <c r="H507">
        <f>Движение!$K$94</f>
        <v/>
      </c>
      <c r="I507">
        <f>IF($F507&gt;0,TEXT($B507,"dd.mm")&amp;"_"&amp;$D507,"")</f>
        <v/>
      </c>
    </row>
    <row r="508">
      <c r="A508" t="n">
        <v>507</v>
      </c>
      <c r="B508">
        <f>Движение!$A$94</f>
        <v/>
      </c>
      <c r="C508">
        <f>Движение!$C$94</f>
        <v/>
      </c>
      <c r="D508" t="inlineStr">
        <is>
          <t>Г 1800</t>
        </is>
      </c>
      <c r="E508">
        <f>Движение!$L$94</f>
        <v/>
      </c>
      <c r="F508">
        <f>N(Движение!$M$94)</f>
        <v/>
      </c>
      <c r="G508">
        <f>N(Движение!$N$94)</f>
        <v/>
      </c>
      <c r="H508">
        <f>Движение!$O$94</f>
        <v/>
      </c>
      <c r="I508">
        <f>IF($F508&gt;0,TEXT($B508,"dd.mm")&amp;"_"&amp;$D508,"")</f>
        <v/>
      </c>
    </row>
    <row r="509">
      <c r="A509" t="n">
        <v>508</v>
      </c>
      <c r="B509">
        <f>Движение!$A$94</f>
        <v/>
      </c>
      <c r="C509">
        <f>Движение!$C$94</f>
        <v/>
      </c>
      <c r="D509" t="inlineStr">
        <is>
          <t>Г 3500</t>
        </is>
      </c>
      <c r="E509">
        <f>Движение!$P$94</f>
        <v/>
      </c>
      <c r="F509">
        <f>N(Движение!$Q$94)</f>
        <v/>
      </c>
      <c r="G509">
        <f>N(Движение!$R$94)</f>
        <v/>
      </c>
      <c r="H509">
        <f>Движение!$S$94</f>
        <v/>
      </c>
      <c r="I509">
        <f>IF($F509&gt;0,TEXT($B509,"dd.mm")&amp;"_"&amp;$D509,"")</f>
        <v/>
      </c>
    </row>
    <row r="510">
      <c r="A510" t="n">
        <v>509</v>
      </c>
      <c r="B510">
        <f>Движение!$A$94</f>
        <v/>
      </c>
      <c r="C510">
        <f>Движение!$C$94</f>
        <v/>
      </c>
      <c r="D510" t="inlineStr">
        <is>
          <t>Г 800</t>
        </is>
      </c>
      <c r="E510">
        <f>Движение!$T$94</f>
        <v/>
      </c>
      <c r="F510">
        <f>N(Движение!$U$94)</f>
        <v/>
      </c>
      <c r="G510">
        <f>N(Движение!$V$94)</f>
        <v/>
      </c>
      <c r="H510">
        <f>Движение!$W$94</f>
        <v/>
      </c>
      <c r="I510">
        <f>IF($F510&gt;0,TEXT($B510,"dd.mm")&amp;"_"&amp;$D510,"")</f>
        <v/>
      </c>
    </row>
    <row r="511">
      <c r="A511" t="n">
        <v>510</v>
      </c>
      <c r="B511">
        <f>Движение!$A$94</f>
        <v/>
      </c>
      <c r="C511">
        <f>Движение!$C$94</f>
        <v/>
      </c>
      <c r="D511" t="inlineStr">
        <is>
          <t>Ми-К</t>
        </is>
      </c>
      <c r="E511">
        <f>Движение!$X$94</f>
        <v/>
      </c>
      <c r="F511">
        <f>N(Движение!$Y$94)</f>
        <v/>
      </c>
      <c r="G511">
        <f>N(Движение!$Z$94)</f>
        <v/>
      </c>
      <c r="H511">
        <f>Движение!$AA$94</f>
        <v/>
      </c>
      <c r="I511">
        <f>IF($F511&gt;0,TEXT($B511,"dd.mm")&amp;"_"&amp;$D511,"")</f>
        <v/>
      </c>
    </row>
    <row r="512">
      <c r="A512" t="n">
        <v>511</v>
      </c>
      <c r="B512">
        <f>Движение!$A$94</f>
        <v/>
      </c>
      <c r="C512">
        <f>Движение!$C$94</f>
        <v/>
      </c>
      <c r="D512" t="inlineStr">
        <is>
          <t>Ми-П</t>
        </is>
      </c>
      <c r="E512">
        <f>Движение!$AB$94</f>
        <v/>
      </c>
      <c r="F512">
        <f>N(Движение!$AC$94)</f>
        <v/>
      </c>
      <c r="G512">
        <f>N(Движение!$AD$94)</f>
        <v/>
      </c>
      <c r="H512">
        <f>Движение!$AE$94</f>
        <v/>
      </c>
      <c r="I512">
        <f>IF($F512&gt;0,TEXT($B512,"dd.mm")&amp;"_"&amp;$D512,"")</f>
        <v/>
      </c>
    </row>
    <row r="513">
      <c r="A513" t="n">
        <v>512</v>
      </c>
      <c r="B513">
        <f>Движение!$A$95</f>
        <v/>
      </c>
      <c r="C513">
        <f>Движение!$C$95</f>
        <v/>
      </c>
      <c r="D513" t="inlineStr">
        <is>
          <t>АК-10</t>
        </is>
      </c>
      <c r="E513">
        <f>Движение!$D$95</f>
        <v/>
      </c>
      <c r="F513">
        <f>N(Движение!$E$95)</f>
        <v/>
      </c>
      <c r="G513">
        <f>N(Движение!$F$95)</f>
        <v/>
      </c>
      <c r="H513">
        <f>Движение!$G$95</f>
        <v/>
      </c>
      <c r="I513">
        <f>IF($F513&gt;0,TEXT($B513,"dd.mm")&amp;"_"&amp;$D513,"")</f>
        <v/>
      </c>
    </row>
    <row r="514">
      <c r="A514" t="n">
        <v>513</v>
      </c>
      <c r="B514">
        <f>Движение!$A$95</f>
        <v/>
      </c>
      <c r="C514">
        <f>Движение!$C$95</f>
        <v/>
      </c>
      <c r="D514" t="inlineStr">
        <is>
          <t>АК-15</t>
        </is>
      </c>
      <c r="E514">
        <f>Движение!$H$95</f>
        <v/>
      </c>
      <c r="F514">
        <f>N(Движение!$I$95)</f>
        <v/>
      </c>
      <c r="G514">
        <f>N(Движение!$J$95)</f>
        <v/>
      </c>
      <c r="H514">
        <f>Движение!$K$95</f>
        <v/>
      </c>
      <c r="I514">
        <f>IF($F514&gt;0,TEXT($B514,"dd.mm")&amp;"_"&amp;$D514,"")</f>
        <v/>
      </c>
    </row>
    <row r="515">
      <c r="A515" t="n">
        <v>514</v>
      </c>
      <c r="B515">
        <f>Движение!$A$95</f>
        <v/>
      </c>
      <c r="C515">
        <f>Движение!$C$95</f>
        <v/>
      </c>
      <c r="D515" t="inlineStr">
        <is>
          <t>Г 1800</t>
        </is>
      </c>
      <c r="E515">
        <f>Движение!$L$95</f>
        <v/>
      </c>
      <c r="F515">
        <f>N(Движение!$M$95)</f>
        <v/>
      </c>
      <c r="G515">
        <f>N(Движение!$N$95)</f>
        <v/>
      </c>
      <c r="H515">
        <f>Движение!$O$95</f>
        <v/>
      </c>
      <c r="I515">
        <f>IF($F515&gt;0,TEXT($B515,"dd.mm")&amp;"_"&amp;$D515,"")</f>
        <v/>
      </c>
    </row>
    <row r="516">
      <c r="A516" t="n">
        <v>515</v>
      </c>
      <c r="B516">
        <f>Движение!$A$95</f>
        <v/>
      </c>
      <c r="C516">
        <f>Движение!$C$95</f>
        <v/>
      </c>
      <c r="D516" t="inlineStr">
        <is>
          <t>Г 3500</t>
        </is>
      </c>
      <c r="E516">
        <f>Движение!$P$95</f>
        <v/>
      </c>
      <c r="F516">
        <f>N(Движение!$Q$95)</f>
        <v/>
      </c>
      <c r="G516">
        <f>N(Движение!$R$95)</f>
        <v/>
      </c>
      <c r="H516">
        <f>Движение!$S$95</f>
        <v/>
      </c>
      <c r="I516">
        <f>IF($F516&gt;0,TEXT($B516,"dd.mm")&amp;"_"&amp;$D516,"")</f>
        <v/>
      </c>
    </row>
    <row r="517">
      <c r="A517" t="n">
        <v>516</v>
      </c>
      <c r="B517">
        <f>Движение!$A$95</f>
        <v/>
      </c>
      <c r="C517">
        <f>Движение!$C$95</f>
        <v/>
      </c>
      <c r="D517" t="inlineStr">
        <is>
          <t>Г 800</t>
        </is>
      </c>
      <c r="E517">
        <f>Движение!$T$95</f>
        <v/>
      </c>
      <c r="F517">
        <f>N(Движение!$U$95)</f>
        <v/>
      </c>
      <c r="G517">
        <f>N(Движение!$V$95)</f>
        <v/>
      </c>
      <c r="H517">
        <f>Движение!$W$95</f>
        <v/>
      </c>
      <c r="I517">
        <f>IF($F517&gt;0,TEXT($B517,"dd.mm")&amp;"_"&amp;$D517,"")</f>
        <v/>
      </c>
    </row>
    <row r="518">
      <c r="A518" t="n">
        <v>517</v>
      </c>
      <c r="B518">
        <f>Движение!$A$95</f>
        <v/>
      </c>
      <c r="C518">
        <f>Движение!$C$95</f>
        <v/>
      </c>
      <c r="D518" t="inlineStr">
        <is>
          <t>Ми-К</t>
        </is>
      </c>
      <c r="E518">
        <f>Движение!$X$95</f>
        <v/>
      </c>
      <c r="F518">
        <f>N(Движение!$Y$95)</f>
        <v/>
      </c>
      <c r="G518">
        <f>N(Движение!$Z$95)</f>
        <v/>
      </c>
      <c r="H518">
        <f>Движение!$AA$95</f>
        <v/>
      </c>
      <c r="I518">
        <f>IF($F518&gt;0,TEXT($B518,"dd.mm")&amp;"_"&amp;$D518,"")</f>
        <v/>
      </c>
    </row>
    <row r="519">
      <c r="A519" t="n">
        <v>518</v>
      </c>
      <c r="B519">
        <f>Движение!$A$95</f>
        <v/>
      </c>
      <c r="C519">
        <f>Движение!$C$95</f>
        <v/>
      </c>
      <c r="D519" t="inlineStr">
        <is>
          <t>Ми-П</t>
        </is>
      </c>
      <c r="E519">
        <f>Движение!$AB$95</f>
        <v/>
      </c>
      <c r="F519">
        <f>N(Движение!$AC$95)</f>
        <v/>
      </c>
      <c r="G519">
        <f>N(Движение!$AD$95)</f>
        <v/>
      </c>
      <c r="H519">
        <f>Движение!$AE$95</f>
        <v/>
      </c>
      <c r="I519">
        <f>IF($F519&gt;0,TEXT($B519,"dd.mm")&amp;"_"&amp;$D519,"")</f>
        <v/>
      </c>
    </row>
    <row r="520">
      <c r="A520" t="n">
        <v>519</v>
      </c>
      <c r="B520">
        <f>Движение!$A$96</f>
        <v/>
      </c>
      <c r="C520">
        <f>Движение!$C$96</f>
        <v/>
      </c>
      <c r="D520" t="inlineStr">
        <is>
          <t>АК-10</t>
        </is>
      </c>
      <c r="E520">
        <f>Движение!$D$96</f>
        <v/>
      </c>
      <c r="F520">
        <f>N(Движение!$E$96)</f>
        <v/>
      </c>
      <c r="G520">
        <f>N(Движение!$F$96)</f>
        <v/>
      </c>
      <c r="H520">
        <f>Движение!$G$96</f>
        <v/>
      </c>
      <c r="I520">
        <f>IF($F520&gt;0,TEXT($B520,"dd.mm")&amp;"_"&amp;$D520,"")</f>
        <v/>
      </c>
    </row>
    <row r="521">
      <c r="A521" t="n">
        <v>520</v>
      </c>
      <c r="B521">
        <f>Движение!$A$96</f>
        <v/>
      </c>
      <c r="C521">
        <f>Движение!$C$96</f>
        <v/>
      </c>
      <c r="D521" t="inlineStr">
        <is>
          <t>АК-15</t>
        </is>
      </c>
      <c r="E521">
        <f>Движение!$H$96</f>
        <v/>
      </c>
      <c r="F521">
        <f>N(Движение!$I$96)</f>
        <v/>
      </c>
      <c r="G521">
        <f>N(Движение!$J$96)</f>
        <v/>
      </c>
      <c r="H521">
        <f>Движение!$K$96</f>
        <v/>
      </c>
      <c r="I521">
        <f>IF($F521&gt;0,TEXT($B521,"dd.mm")&amp;"_"&amp;$D521,"")</f>
        <v/>
      </c>
    </row>
    <row r="522">
      <c r="A522" t="n">
        <v>521</v>
      </c>
      <c r="B522">
        <f>Движение!$A$96</f>
        <v/>
      </c>
      <c r="C522">
        <f>Движение!$C$96</f>
        <v/>
      </c>
      <c r="D522" t="inlineStr">
        <is>
          <t>Г 1800</t>
        </is>
      </c>
      <c r="E522">
        <f>Движение!$L$96</f>
        <v/>
      </c>
      <c r="F522">
        <f>N(Движение!$M$96)</f>
        <v/>
      </c>
      <c r="G522">
        <f>N(Движение!$N$96)</f>
        <v/>
      </c>
      <c r="H522">
        <f>Движение!$O$96</f>
        <v/>
      </c>
      <c r="I522">
        <f>IF($F522&gt;0,TEXT($B522,"dd.mm")&amp;"_"&amp;$D522,"")</f>
        <v/>
      </c>
    </row>
    <row r="523">
      <c r="A523" t="n">
        <v>522</v>
      </c>
      <c r="B523">
        <f>Движение!$A$96</f>
        <v/>
      </c>
      <c r="C523">
        <f>Движение!$C$96</f>
        <v/>
      </c>
      <c r="D523" t="inlineStr">
        <is>
          <t>Г 3500</t>
        </is>
      </c>
      <c r="E523">
        <f>Движение!$P$96</f>
        <v/>
      </c>
      <c r="F523">
        <f>N(Движение!$Q$96)</f>
        <v/>
      </c>
      <c r="G523">
        <f>N(Движение!$R$96)</f>
        <v/>
      </c>
      <c r="H523">
        <f>Движение!$S$96</f>
        <v/>
      </c>
      <c r="I523">
        <f>IF($F523&gt;0,TEXT($B523,"dd.mm")&amp;"_"&amp;$D523,"")</f>
        <v/>
      </c>
    </row>
    <row r="524">
      <c r="A524" t="n">
        <v>523</v>
      </c>
      <c r="B524">
        <f>Движение!$A$96</f>
        <v/>
      </c>
      <c r="C524">
        <f>Движение!$C$96</f>
        <v/>
      </c>
      <c r="D524" t="inlineStr">
        <is>
          <t>Г 800</t>
        </is>
      </c>
      <c r="E524">
        <f>Движение!$T$96</f>
        <v/>
      </c>
      <c r="F524">
        <f>N(Движение!$U$96)</f>
        <v/>
      </c>
      <c r="G524">
        <f>N(Движение!$V$96)</f>
        <v/>
      </c>
      <c r="H524">
        <f>Движение!$W$96</f>
        <v/>
      </c>
      <c r="I524">
        <f>IF($F524&gt;0,TEXT($B524,"dd.mm")&amp;"_"&amp;$D524,"")</f>
        <v/>
      </c>
    </row>
    <row r="525">
      <c r="A525" t="n">
        <v>524</v>
      </c>
      <c r="B525">
        <f>Движение!$A$96</f>
        <v/>
      </c>
      <c r="C525">
        <f>Движение!$C$96</f>
        <v/>
      </c>
      <c r="D525" t="inlineStr">
        <is>
          <t>Ми-К</t>
        </is>
      </c>
      <c r="E525">
        <f>Движение!$X$96</f>
        <v/>
      </c>
      <c r="F525">
        <f>N(Движение!$Y$96)</f>
        <v/>
      </c>
      <c r="G525">
        <f>N(Движение!$Z$96)</f>
        <v/>
      </c>
      <c r="H525">
        <f>Движение!$AA$96</f>
        <v/>
      </c>
      <c r="I525">
        <f>IF($F525&gt;0,TEXT($B525,"dd.mm")&amp;"_"&amp;$D525,"")</f>
        <v/>
      </c>
    </row>
    <row r="526">
      <c r="A526" t="n">
        <v>525</v>
      </c>
      <c r="B526">
        <f>Движение!$A$96</f>
        <v/>
      </c>
      <c r="C526">
        <f>Движение!$C$96</f>
        <v/>
      </c>
      <c r="D526" t="inlineStr">
        <is>
          <t>Ми-П</t>
        </is>
      </c>
      <c r="E526">
        <f>Движение!$AB$96</f>
        <v/>
      </c>
      <c r="F526">
        <f>N(Движение!$AC$96)</f>
        <v/>
      </c>
      <c r="G526">
        <f>N(Движение!$AD$96)</f>
        <v/>
      </c>
      <c r="H526">
        <f>Движение!$AE$96</f>
        <v/>
      </c>
      <c r="I526">
        <f>IF($F526&gt;0,TEXT($B526,"dd.mm")&amp;"_"&amp;$D526,"")</f>
        <v/>
      </c>
    </row>
    <row r="527">
      <c r="A527" t="n">
        <v>526</v>
      </c>
      <c r="B527">
        <f>Движение!$A$97</f>
        <v/>
      </c>
      <c r="C527">
        <f>Движение!$C$97</f>
        <v/>
      </c>
      <c r="D527" t="inlineStr">
        <is>
          <t>АК-10</t>
        </is>
      </c>
      <c r="E527">
        <f>Движение!$D$97</f>
        <v/>
      </c>
      <c r="F527">
        <f>N(Движение!$E$97)</f>
        <v/>
      </c>
      <c r="G527">
        <f>N(Движение!$F$97)</f>
        <v/>
      </c>
      <c r="H527">
        <f>Движение!$G$97</f>
        <v/>
      </c>
      <c r="I527">
        <f>IF($F527&gt;0,TEXT($B527,"dd.mm")&amp;"_"&amp;$D527,"")</f>
        <v/>
      </c>
    </row>
    <row r="528">
      <c r="A528" t="n">
        <v>527</v>
      </c>
      <c r="B528">
        <f>Движение!$A$97</f>
        <v/>
      </c>
      <c r="C528">
        <f>Движение!$C$97</f>
        <v/>
      </c>
      <c r="D528" t="inlineStr">
        <is>
          <t>АК-15</t>
        </is>
      </c>
      <c r="E528">
        <f>Движение!$H$97</f>
        <v/>
      </c>
      <c r="F528">
        <f>N(Движение!$I$97)</f>
        <v/>
      </c>
      <c r="G528">
        <f>N(Движение!$J$97)</f>
        <v/>
      </c>
      <c r="H528">
        <f>Движение!$K$97</f>
        <v/>
      </c>
      <c r="I528">
        <f>IF($F528&gt;0,TEXT($B528,"dd.mm")&amp;"_"&amp;$D528,"")</f>
        <v/>
      </c>
    </row>
    <row r="529">
      <c r="A529" t="n">
        <v>528</v>
      </c>
      <c r="B529">
        <f>Движение!$A$97</f>
        <v/>
      </c>
      <c r="C529">
        <f>Движение!$C$97</f>
        <v/>
      </c>
      <c r="D529" t="inlineStr">
        <is>
          <t>Г 1800</t>
        </is>
      </c>
      <c r="E529">
        <f>Движение!$L$97</f>
        <v/>
      </c>
      <c r="F529">
        <f>N(Движение!$M$97)</f>
        <v/>
      </c>
      <c r="G529">
        <f>N(Движение!$N$97)</f>
        <v/>
      </c>
      <c r="H529">
        <f>Движение!$O$97</f>
        <v/>
      </c>
      <c r="I529">
        <f>IF($F529&gt;0,TEXT($B529,"dd.mm")&amp;"_"&amp;$D529,"")</f>
        <v/>
      </c>
    </row>
    <row r="530">
      <c r="A530" t="n">
        <v>529</v>
      </c>
      <c r="B530">
        <f>Движение!$A$97</f>
        <v/>
      </c>
      <c r="C530">
        <f>Движение!$C$97</f>
        <v/>
      </c>
      <c r="D530" t="inlineStr">
        <is>
          <t>Г 3500</t>
        </is>
      </c>
      <c r="E530">
        <f>Движение!$P$97</f>
        <v/>
      </c>
      <c r="F530">
        <f>N(Движение!$Q$97)</f>
        <v/>
      </c>
      <c r="G530">
        <f>N(Движение!$R$97)</f>
        <v/>
      </c>
      <c r="H530">
        <f>Движение!$S$97</f>
        <v/>
      </c>
      <c r="I530">
        <f>IF($F530&gt;0,TEXT($B530,"dd.mm")&amp;"_"&amp;$D530,"")</f>
        <v/>
      </c>
    </row>
    <row r="531">
      <c r="A531" t="n">
        <v>530</v>
      </c>
      <c r="B531">
        <f>Движение!$A$97</f>
        <v/>
      </c>
      <c r="C531">
        <f>Движение!$C$97</f>
        <v/>
      </c>
      <c r="D531" t="inlineStr">
        <is>
          <t>Г 800</t>
        </is>
      </c>
      <c r="E531">
        <f>Движение!$T$97</f>
        <v/>
      </c>
      <c r="F531">
        <f>N(Движение!$U$97)</f>
        <v/>
      </c>
      <c r="G531">
        <f>N(Движение!$V$97)</f>
        <v/>
      </c>
      <c r="H531">
        <f>Движение!$W$97</f>
        <v/>
      </c>
      <c r="I531">
        <f>IF($F531&gt;0,TEXT($B531,"dd.mm")&amp;"_"&amp;$D531,"")</f>
        <v/>
      </c>
    </row>
    <row r="532">
      <c r="A532" t="n">
        <v>531</v>
      </c>
      <c r="B532">
        <f>Движение!$A$97</f>
        <v/>
      </c>
      <c r="C532">
        <f>Движение!$C$97</f>
        <v/>
      </c>
      <c r="D532" t="inlineStr">
        <is>
          <t>Ми-К</t>
        </is>
      </c>
      <c r="E532">
        <f>Движение!$X$97</f>
        <v/>
      </c>
      <c r="F532">
        <f>N(Движение!$Y$97)</f>
        <v/>
      </c>
      <c r="G532">
        <f>N(Движение!$Z$97)</f>
        <v/>
      </c>
      <c r="H532">
        <f>Движение!$AA$97</f>
        <v/>
      </c>
      <c r="I532">
        <f>IF($F532&gt;0,TEXT($B532,"dd.mm")&amp;"_"&amp;$D532,"")</f>
        <v/>
      </c>
    </row>
    <row r="533">
      <c r="A533" t="n">
        <v>532</v>
      </c>
      <c r="B533">
        <f>Движение!$A$97</f>
        <v/>
      </c>
      <c r="C533">
        <f>Движение!$C$97</f>
        <v/>
      </c>
      <c r="D533" t="inlineStr">
        <is>
          <t>Ми-П</t>
        </is>
      </c>
      <c r="E533">
        <f>Движение!$AB$97</f>
        <v/>
      </c>
      <c r="F533">
        <f>N(Движение!$AC$97)</f>
        <v/>
      </c>
      <c r="G533">
        <f>N(Движение!$AD$97)</f>
        <v/>
      </c>
      <c r="H533">
        <f>Движение!$AE$97</f>
        <v/>
      </c>
      <c r="I533">
        <f>IF($F533&gt;0,TEXT($B533,"dd.mm")&amp;"_"&amp;$D533,"")</f>
        <v/>
      </c>
    </row>
    <row r="534">
      <c r="A534" t="n">
        <v>533</v>
      </c>
      <c r="B534">
        <f>Движение!$A$98</f>
        <v/>
      </c>
      <c r="C534">
        <f>Движение!$C$98</f>
        <v/>
      </c>
      <c r="D534" t="inlineStr">
        <is>
          <t>АК-10</t>
        </is>
      </c>
      <c r="E534">
        <f>Движение!$D$98</f>
        <v/>
      </c>
      <c r="F534">
        <f>N(Движение!$E$98)</f>
        <v/>
      </c>
      <c r="G534">
        <f>N(Движение!$F$98)</f>
        <v/>
      </c>
      <c r="H534">
        <f>Движение!$G$98</f>
        <v/>
      </c>
      <c r="I534">
        <f>IF($F534&gt;0,TEXT($B534,"dd.mm")&amp;"_"&amp;$D534,"")</f>
        <v/>
      </c>
    </row>
    <row r="535">
      <c r="A535" t="n">
        <v>534</v>
      </c>
      <c r="B535">
        <f>Движение!$A$98</f>
        <v/>
      </c>
      <c r="C535">
        <f>Движение!$C$98</f>
        <v/>
      </c>
      <c r="D535" t="inlineStr">
        <is>
          <t>АК-15</t>
        </is>
      </c>
      <c r="E535">
        <f>Движение!$H$98</f>
        <v/>
      </c>
      <c r="F535">
        <f>N(Движение!$I$98)</f>
        <v/>
      </c>
      <c r="G535">
        <f>N(Движение!$J$98)</f>
        <v/>
      </c>
      <c r="H535">
        <f>Движение!$K$98</f>
        <v/>
      </c>
      <c r="I535">
        <f>IF($F535&gt;0,TEXT($B535,"dd.mm")&amp;"_"&amp;$D535,"")</f>
        <v/>
      </c>
    </row>
    <row r="536">
      <c r="A536" t="n">
        <v>535</v>
      </c>
      <c r="B536">
        <f>Движение!$A$98</f>
        <v/>
      </c>
      <c r="C536">
        <f>Движение!$C$98</f>
        <v/>
      </c>
      <c r="D536" t="inlineStr">
        <is>
          <t>Г 1800</t>
        </is>
      </c>
      <c r="E536">
        <f>Движение!$L$98</f>
        <v/>
      </c>
      <c r="F536">
        <f>N(Движение!$M$98)</f>
        <v/>
      </c>
      <c r="G536">
        <f>N(Движение!$N$98)</f>
        <v/>
      </c>
      <c r="H536">
        <f>Движение!$O$98</f>
        <v/>
      </c>
      <c r="I536">
        <f>IF($F536&gt;0,TEXT($B536,"dd.mm")&amp;"_"&amp;$D536,"")</f>
        <v/>
      </c>
    </row>
    <row r="537">
      <c r="A537" t="n">
        <v>536</v>
      </c>
      <c r="B537">
        <f>Движение!$A$98</f>
        <v/>
      </c>
      <c r="C537">
        <f>Движение!$C$98</f>
        <v/>
      </c>
      <c r="D537" t="inlineStr">
        <is>
          <t>Г 3500</t>
        </is>
      </c>
      <c r="E537">
        <f>Движение!$P$98</f>
        <v/>
      </c>
      <c r="F537">
        <f>N(Движение!$Q$98)</f>
        <v/>
      </c>
      <c r="G537">
        <f>N(Движение!$R$98)</f>
        <v/>
      </c>
      <c r="H537">
        <f>Движение!$S$98</f>
        <v/>
      </c>
      <c r="I537">
        <f>IF($F537&gt;0,TEXT($B537,"dd.mm")&amp;"_"&amp;$D537,"")</f>
        <v/>
      </c>
    </row>
    <row r="538">
      <c r="A538" t="n">
        <v>537</v>
      </c>
      <c r="B538">
        <f>Движение!$A$98</f>
        <v/>
      </c>
      <c r="C538">
        <f>Движение!$C$98</f>
        <v/>
      </c>
      <c r="D538" t="inlineStr">
        <is>
          <t>Г 800</t>
        </is>
      </c>
      <c r="E538">
        <f>Движение!$T$98</f>
        <v/>
      </c>
      <c r="F538">
        <f>N(Движение!$U$98)</f>
        <v/>
      </c>
      <c r="G538">
        <f>N(Движение!$V$98)</f>
        <v/>
      </c>
      <c r="H538">
        <f>Движение!$W$98</f>
        <v/>
      </c>
      <c r="I538">
        <f>IF($F538&gt;0,TEXT($B538,"dd.mm")&amp;"_"&amp;$D538,"")</f>
        <v/>
      </c>
    </row>
    <row r="539">
      <c r="A539" t="n">
        <v>538</v>
      </c>
      <c r="B539">
        <f>Движение!$A$98</f>
        <v/>
      </c>
      <c r="C539">
        <f>Движение!$C$98</f>
        <v/>
      </c>
      <c r="D539" t="inlineStr">
        <is>
          <t>Ми-К</t>
        </is>
      </c>
      <c r="E539">
        <f>Движение!$X$98</f>
        <v/>
      </c>
      <c r="F539">
        <f>N(Движение!$Y$98)</f>
        <v/>
      </c>
      <c r="G539">
        <f>N(Движение!$Z$98)</f>
        <v/>
      </c>
      <c r="H539">
        <f>Движение!$AA$98</f>
        <v/>
      </c>
      <c r="I539">
        <f>IF($F539&gt;0,TEXT($B539,"dd.mm")&amp;"_"&amp;$D539,"")</f>
        <v/>
      </c>
    </row>
    <row r="540">
      <c r="A540" t="n">
        <v>539</v>
      </c>
      <c r="B540">
        <f>Движение!$A$98</f>
        <v/>
      </c>
      <c r="C540">
        <f>Движение!$C$98</f>
        <v/>
      </c>
      <c r="D540" t="inlineStr">
        <is>
          <t>Ми-П</t>
        </is>
      </c>
      <c r="E540">
        <f>Движение!$AB$98</f>
        <v/>
      </c>
      <c r="F540">
        <f>N(Движение!$AC$98)</f>
        <v/>
      </c>
      <c r="G540">
        <f>N(Движение!$AD$98)</f>
        <v/>
      </c>
      <c r="H540">
        <f>Движение!$AE$98</f>
        <v/>
      </c>
      <c r="I540">
        <f>IF($F540&gt;0,TEXT($B540,"dd.mm")&amp;"_"&amp;$D540,"")</f>
        <v/>
      </c>
    </row>
    <row r="541">
      <c r="A541" t="n">
        <v>540</v>
      </c>
      <c r="B541">
        <f>Движение!$A$99</f>
        <v/>
      </c>
      <c r="C541">
        <f>Движение!$C$99</f>
        <v/>
      </c>
      <c r="D541" t="inlineStr">
        <is>
          <t>АК-10</t>
        </is>
      </c>
      <c r="E541">
        <f>Движение!$D$99</f>
        <v/>
      </c>
      <c r="F541">
        <f>N(Движение!$E$99)</f>
        <v/>
      </c>
      <c r="G541">
        <f>N(Движение!$F$99)</f>
        <v/>
      </c>
      <c r="H541">
        <f>Движение!$G$99</f>
        <v/>
      </c>
      <c r="I541">
        <f>IF($F541&gt;0,TEXT($B541,"dd.mm")&amp;"_"&amp;$D541,"")</f>
        <v/>
      </c>
    </row>
    <row r="542">
      <c r="A542" t="n">
        <v>541</v>
      </c>
      <c r="B542">
        <f>Движение!$A$99</f>
        <v/>
      </c>
      <c r="C542">
        <f>Движение!$C$99</f>
        <v/>
      </c>
      <c r="D542" t="inlineStr">
        <is>
          <t>АК-15</t>
        </is>
      </c>
      <c r="E542">
        <f>Движение!$H$99</f>
        <v/>
      </c>
      <c r="F542">
        <f>N(Движение!$I$99)</f>
        <v/>
      </c>
      <c r="G542">
        <f>N(Движение!$J$99)</f>
        <v/>
      </c>
      <c r="H542">
        <f>Движение!$K$99</f>
        <v/>
      </c>
      <c r="I542">
        <f>IF($F542&gt;0,TEXT($B542,"dd.mm")&amp;"_"&amp;$D542,"")</f>
        <v/>
      </c>
    </row>
    <row r="543">
      <c r="A543" t="n">
        <v>542</v>
      </c>
      <c r="B543">
        <f>Движение!$A$99</f>
        <v/>
      </c>
      <c r="C543">
        <f>Движение!$C$99</f>
        <v/>
      </c>
      <c r="D543" t="inlineStr">
        <is>
          <t>Г 1800</t>
        </is>
      </c>
      <c r="E543">
        <f>Движение!$L$99</f>
        <v/>
      </c>
      <c r="F543">
        <f>N(Движение!$M$99)</f>
        <v/>
      </c>
      <c r="G543">
        <f>N(Движение!$N$99)</f>
        <v/>
      </c>
      <c r="H543">
        <f>Движение!$O$99</f>
        <v/>
      </c>
      <c r="I543">
        <f>IF($F543&gt;0,TEXT($B543,"dd.mm")&amp;"_"&amp;$D543,"")</f>
        <v/>
      </c>
    </row>
    <row r="544">
      <c r="A544" t="n">
        <v>543</v>
      </c>
      <c r="B544">
        <f>Движение!$A$99</f>
        <v/>
      </c>
      <c r="C544">
        <f>Движение!$C$99</f>
        <v/>
      </c>
      <c r="D544" t="inlineStr">
        <is>
          <t>Г 3500</t>
        </is>
      </c>
      <c r="E544">
        <f>Движение!$P$99</f>
        <v/>
      </c>
      <c r="F544">
        <f>N(Движение!$Q$99)</f>
        <v/>
      </c>
      <c r="G544">
        <f>N(Движение!$R$99)</f>
        <v/>
      </c>
      <c r="H544">
        <f>Движение!$S$99</f>
        <v/>
      </c>
      <c r="I544">
        <f>IF($F544&gt;0,TEXT($B544,"dd.mm")&amp;"_"&amp;$D544,"")</f>
        <v/>
      </c>
    </row>
    <row r="545">
      <c r="A545" t="n">
        <v>544</v>
      </c>
      <c r="B545">
        <f>Движение!$A$99</f>
        <v/>
      </c>
      <c r="C545">
        <f>Движение!$C$99</f>
        <v/>
      </c>
      <c r="D545" t="inlineStr">
        <is>
          <t>Г 800</t>
        </is>
      </c>
      <c r="E545">
        <f>Движение!$T$99</f>
        <v/>
      </c>
      <c r="F545">
        <f>N(Движение!$U$99)</f>
        <v/>
      </c>
      <c r="G545">
        <f>N(Движение!$V$99)</f>
        <v/>
      </c>
      <c r="H545">
        <f>Движение!$W$99</f>
        <v/>
      </c>
      <c r="I545">
        <f>IF($F545&gt;0,TEXT($B545,"dd.mm")&amp;"_"&amp;$D545,"")</f>
        <v/>
      </c>
    </row>
    <row r="546">
      <c r="A546" t="n">
        <v>545</v>
      </c>
      <c r="B546">
        <f>Движение!$A$99</f>
        <v/>
      </c>
      <c r="C546">
        <f>Движение!$C$99</f>
        <v/>
      </c>
      <c r="D546" t="inlineStr">
        <is>
          <t>Ми-К</t>
        </is>
      </c>
      <c r="E546">
        <f>Движение!$X$99</f>
        <v/>
      </c>
      <c r="F546">
        <f>N(Движение!$Y$99)</f>
        <v/>
      </c>
      <c r="G546">
        <f>N(Движение!$Z$99)</f>
        <v/>
      </c>
      <c r="H546">
        <f>Движение!$AA$99</f>
        <v/>
      </c>
      <c r="I546">
        <f>IF($F546&gt;0,TEXT($B546,"dd.mm")&amp;"_"&amp;$D546,"")</f>
        <v/>
      </c>
    </row>
    <row r="547">
      <c r="A547" t="n">
        <v>546</v>
      </c>
      <c r="B547">
        <f>Движение!$A$99</f>
        <v/>
      </c>
      <c r="C547">
        <f>Движение!$C$99</f>
        <v/>
      </c>
      <c r="D547" t="inlineStr">
        <is>
          <t>Ми-П</t>
        </is>
      </c>
      <c r="E547">
        <f>Движение!$AB$99</f>
        <v/>
      </c>
      <c r="F547">
        <f>N(Движение!$AC$99)</f>
        <v/>
      </c>
      <c r="G547">
        <f>N(Движение!$AD$99)</f>
        <v/>
      </c>
      <c r="H547">
        <f>Движение!$AE$99</f>
        <v/>
      </c>
      <c r="I547">
        <f>IF($F547&gt;0,TEXT($B547,"dd.mm")&amp;"_"&amp;$D547,"")</f>
        <v/>
      </c>
    </row>
    <row r="548">
      <c r="A548" t="n">
        <v>547</v>
      </c>
      <c r="B548">
        <f>Движение!$A$100</f>
        <v/>
      </c>
      <c r="C548">
        <f>Движение!$C$100</f>
        <v/>
      </c>
      <c r="D548" t="inlineStr">
        <is>
          <t>АК-10</t>
        </is>
      </c>
      <c r="E548">
        <f>Движение!$D$100</f>
        <v/>
      </c>
      <c r="F548">
        <f>N(Движение!$E$100)</f>
        <v/>
      </c>
      <c r="G548">
        <f>N(Движение!$F$100)</f>
        <v/>
      </c>
      <c r="H548">
        <f>Движение!$G$100</f>
        <v/>
      </c>
      <c r="I548">
        <f>IF($F548&gt;0,TEXT($B548,"dd.mm")&amp;"_"&amp;$D548,"")</f>
        <v/>
      </c>
    </row>
    <row r="549">
      <c r="A549" t="n">
        <v>548</v>
      </c>
      <c r="B549">
        <f>Движение!$A$100</f>
        <v/>
      </c>
      <c r="C549">
        <f>Движение!$C$100</f>
        <v/>
      </c>
      <c r="D549" t="inlineStr">
        <is>
          <t>АК-15</t>
        </is>
      </c>
      <c r="E549">
        <f>Движение!$H$100</f>
        <v/>
      </c>
      <c r="F549">
        <f>N(Движение!$I$100)</f>
        <v/>
      </c>
      <c r="G549">
        <f>N(Движение!$J$100)</f>
        <v/>
      </c>
      <c r="H549">
        <f>Движение!$K$100</f>
        <v/>
      </c>
      <c r="I549">
        <f>IF($F549&gt;0,TEXT($B549,"dd.mm")&amp;"_"&amp;$D549,"")</f>
        <v/>
      </c>
    </row>
    <row r="550">
      <c r="A550" t="n">
        <v>549</v>
      </c>
      <c r="B550">
        <f>Движение!$A$100</f>
        <v/>
      </c>
      <c r="C550">
        <f>Движение!$C$100</f>
        <v/>
      </c>
      <c r="D550" t="inlineStr">
        <is>
          <t>Г 1800</t>
        </is>
      </c>
      <c r="E550">
        <f>Движение!$L$100</f>
        <v/>
      </c>
      <c r="F550">
        <f>N(Движение!$M$100)</f>
        <v/>
      </c>
      <c r="G550">
        <f>N(Движение!$N$100)</f>
        <v/>
      </c>
      <c r="H550">
        <f>Движение!$O$100</f>
        <v/>
      </c>
      <c r="I550">
        <f>IF($F550&gt;0,TEXT($B550,"dd.mm")&amp;"_"&amp;$D550,"")</f>
        <v/>
      </c>
    </row>
    <row r="551">
      <c r="A551" t="n">
        <v>550</v>
      </c>
      <c r="B551">
        <f>Движение!$A$100</f>
        <v/>
      </c>
      <c r="C551">
        <f>Движение!$C$100</f>
        <v/>
      </c>
      <c r="D551" t="inlineStr">
        <is>
          <t>Г 3500</t>
        </is>
      </c>
      <c r="E551">
        <f>Движение!$P$100</f>
        <v/>
      </c>
      <c r="F551">
        <f>N(Движение!$Q$100)</f>
        <v/>
      </c>
      <c r="G551">
        <f>N(Движение!$R$100)</f>
        <v/>
      </c>
      <c r="H551">
        <f>Движение!$S$100</f>
        <v/>
      </c>
      <c r="I551">
        <f>IF($F551&gt;0,TEXT($B551,"dd.mm")&amp;"_"&amp;$D551,"")</f>
        <v/>
      </c>
    </row>
    <row r="552">
      <c r="A552" t="n">
        <v>551</v>
      </c>
      <c r="B552">
        <f>Движение!$A$100</f>
        <v/>
      </c>
      <c r="C552">
        <f>Движение!$C$100</f>
        <v/>
      </c>
      <c r="D552" t="inlineStr">
        <is>
          <t>Г 800</t>
        </is>
      </c>
      <c r="E552">
        <f>Движение!$T$100</f>
        <v/>
      </c>
      <c r="F552">
        <f>N(Движение!$U$100)</f>
        <v/>
      </c>
      <c r="G552">
        <f>N(Движение!$V$100)</f>
        <v/>
      </c>
      <c r="H552">
        <f>Движение!$W$100</f>
        <v/>
      </c>
      <c r="I552">
        <f>IF($F552&gt;0,TEXT($B552,"dd.mm")&amp;"_"&amp;$D552,"")</f>
        <v/>
      </c>
    </row>
    <row r="553">
      <c r="A553" t="n">
        <v>552</v>
      </c>
      <c r="B553">
        <f>Движение!$A$100</f>
        <v/>
      </c>
      <c r="C553">
        <f>Движение!$C$100</f>
        <v/>
      </c>
      <c r="D553" t="inlineStr">
        <is>
          <t>Ми-К</t>
        </is>
      </c>
      <c r="E553">
        <f>Движение!$X$100</f>
        <v/>
      </c>
      <c r="F553">
        <f>N(Движение!$Y$100)</f>
        <v/>
      </c>
      <c r="G553">
        <f>N(Движение!$Z$100)</f>
        <v/>
      </c>
      <c r="H553">
        <f>Движение!$AA$100</f>
        <v/>
      </c>
      <c r="I553">
        <f>IF($F553&gt;0,TEXT($B553,"dd.mm")&amp;"_"&amp;$D553,"")</f>
        <v/>
      </c>
    </row>
    <row r="554">
      <c r="A554" t="n">
        <v>553</v>
      </c>
      <c r="B554">
        <f>Движение!$A$100</f>
        <v/>
      </c>
      <c r="C554">
        <f>Движение!$C$100</f>
        <v/>
      </c>
      <c r="D554" t="inlineStr">
        <is>
          <t>Ми-П</t>
        </is>
      </c>
      <c r="E554">
        <f>Движение!$AB$100</f>
        <v/>
      </c>
      <c r="F554">
        <f>N(Движение!$AC$100)</f>
        <v/>
      </c>
      <c r="G554">
        <f>N(Движение!$AD$100)</f>
        <v/>
      </c>
      <c r="H554">
        <f>Движение!$AE$100</f>
        <v/>
      </c>
      <c r="I554">
        <f>IF($F554&gt;0,TEXT($B554,"dd.mm")&amp;"_"&amp;$D554,"")</f>
        <v/>
      </c>
    </row>
    <row r="555">
      <c r="A555" t="n">
        <v>554</v>
      </c>
      <c r="B555">
        <f>Движение!$A$101</f>
        <v/>
      </c>
      <c r="C555">
        <f>Движение!$C$101</f>
        <v/>
      </c>
      <c r="D555" t="inlineStr">
        <is>
          <t>АК-10</t>
        </is>
      </c>
      <c r="E555">
        <f>Движение!$D$101</f>
        <v/>
      </c>
      <c r="F555">
        <f>N(Движение!$E$101)</f>
        <v/>
      </c>
      <c r="G555">
        <f>N(Движение!$F$101)</f>
        <v/>
      </c>
      <c r="H555">
        <f>Движение!$G$101</f>
        <v/>
      </c>
      <c r="I555">
        <f>IF($F555&gt;0,TEXT($B555,"dd.mm")&amp;"_"&amp;$D555,"")</f>
        <v/>
      </c>
    </row>
    <row r="556">
      <c r="A556" t="n">
        <v>555</v>
      </c>
      <c r="B556">
        <f>Движение!$A$101</f>
        <v/>
      </c>
      <c r="C556">
        <f>Движение!$C$101</f>
        <v/>
      </c>
      <c r="D556" t="inlineStr">
        <is>
          <t>АК-15</t>
        </is>
      </c>
      <c r="E556">
        <f>Движение!$H$101</f>
        <v/>
      </c>
      <c r="F556">
        <f>N(Движение!$I$101)</f>
        <v/>
      </c>
      <c r="G556">
        <f>N(Движение!$J$101)</f>
        <v/>
      </c>
      <c r="H556">
        <f>Движение!$K$101</f>
        <v/>
      </c>
      <c r="I556">
        <f>IF($F556&gt;0,TEXT($B556,"dd.mm")&amp;"_"&amp;$D556,"")</f>
        <v/>
      </c>
    </row>
    <row r="557">
      <c r="A557" t="n">
        <v>556</v>
      </c>
      <c r="B557">
        <f>Движение!$A$101</f>
        <v/>
      </c>
      <c r="C557">
        <f>Движение!$C$101</f>
        <v/>
      </c>
      <c r="D557" t="inlineStr">
        <is>
          <t>Г 1800</t>
        </is>
      </c>
      <c r="E557">
        <f>Движение!$L$101</f>
        <v/>
      </c>
      <c r="F557">
        <f>N(Движение!$M$101)</f>
        <v/>
      </c>
      <c r="G557">
        <f>N(Движение!$N$101)</f>
        <v/>
      </c>
      <c r="H557">
        <f>Движение!$O$101</f>
        <v/>
      </c>
      <c r="I557">
        <f>IF($F557&gt;0,TEXT($B557,"dd.mm")&amp;"_"&amp;$D557,"")</f>
        <v/>
      </c>
    </row>
    <row r="558">
      <c r="A558" t="n">
        <v>557</v>
      </c>
      <c r="B558">
        <f>Движение!$A$101</f>
        <v/>
      </c>
      <c r="C558">
        <f>Движение!$C$101</f>
        <v/>
      </c>
      <c r="D558" t="inlineStr">
        <is>
          <t>Г 3500</t>
        </is>
      </c>
      <c r="E558">
        <f>Движение!$P$101</f>
        <v/>
      </c>
      <c r="F558">
        <f>N(Движение!$Q$101)</f>
        <v/>
      </c>
      <c r="G558">
        <f>N(Движение!$R$101)</f>
        <v/>
      </c>
      <c r="H558">
        <f>Движение!$S$101</f>
        <v/>
      </c>
      <c r="I558">
        <f>IF($F558&gt;0,TEXT($B558,"dd.mm")&amp;"_"&amp;$D558,"")</f>
        <v/>
      </c>
    </row>
    <row r="559">
      <c r="A559" t="n">
        <v>558</v>
      </c>
      <c r="B559">
        <f>Движение!$A$101</f>
        <v/>
      </c>
      <c r="C559">
        <f>Движение!$C$101</f>
        <v/>
      </c>
      <c r="D559" t="inlineStr">
        <is>
          <t>Г 800</t>
        </is>
      </c>
      <c r="E559">
        <f>Движение!$T$101</f>
        <v/>
      </c>
      <c r="F559">
        <f>N(Движение!$U$101)</f>
        <v/>
      </c>
      <c r="G559">
        <f>N(Движение!$V$101)</f>
        <v/>
      </c>
      <c r="H559">
        <f>Движение!$W$101</f>
        <v/>
      </c>
      <c r="I559">
        <f>IF($F559&gt;0,TEXT($B559,"dd.mm")&amp;"_"&amp;$D559,"")</f>
        <v/>
      </c>
    </row>
    <row r="560">
      <c r="A560" t="n">
        <v>559</v>
      </c>
      <c r="B560">
        <f>Движение!$A$101</f>
        <v/>
      </c>
      <c r="C560">
        <f>Движение!$C$101</f>
        <v/>
      </c>
      <c r="D560" t="inlineStr">
        <is>
          <t>Ми-К</t>
        </is>
      </c>
      <c r="E560">
        <f>Движение!$X$101</f>
        <v/>
      </c>
      <c r="F560">
        <f>N(Движение!$Y$101)</f>
        <v/>
      </c>
      <c r="G560">
        <f>N(Движение!$Z$101)</f>
        <v/>
      </c>
      <c r="H560">
        <f>Движение!$AA$101</f>
        <v/>
      </c>
      <c r="I560">
        <f>IF($F560&gt;0,TEXT($B560,"dd.mm")&amp;"_"&amp;$D560,"")</f>
        <v/>
      </c>
    </row>
    <row r="561">
      <c r="A561" t="n">
        <v>560</v>
      </c>
      <c r="B561">
        <f>Движение!$A$101</f>
        <v/>
      </c>
      <c r="C561">
        <f>Движение!$C$101</f>
        <v/>
      </c>
      <c r="D561" t="inlineStr">
        <is>
          <t>Ми-П</t>
        </is>
      </c>
      <c r="E561">
        <f>Движение!$AB$101</f>
        <v/>
      </c>
      <c r="F561">
        <f>N(Движение!$AC$101)</f>
        <v/>
      </c>
      <c r="G561">
        <f>N(Движение!$AD$101)</f>
        <v/>
      </c>
      <c r="H561">
        <f>Движение!$AE$101</f>
        <v/>
      </c>
      <c r="I561">
        <f>IF($F561&gt;0,TEXT($B561,"dd.mm")&amp;"_"&amp;$D561,"")</f>
        <v/>
      </c>
    </row>
    <row r="562">
      <c r="A562" t="n">
        <v>561</v>
      </c>
      <c r="B562">
        <f>Движение!$A$102</f>
        <v/>
      </c>
      <c r="C562">
        <f>Движение!$C$102</f>
        <v/>
      </c>
      <c r="D562" t="inlineStr">
        <is>
          <t>АК-10</t>
        </is>
      </c>
      <c r="E562">
        <f>Движение!$D$102</f>
        <v/>
      </c>
      <c r="F562">
        <f>N(Движение!$E$102)</f>
        <v/>
      </c>
      <c r="G562">
        <f>N(Движение!$F$102)</f>
        <v/>
      </c>
      <c r="H562">
        <f>Движение!$G$102</f>
        <v/>
      </c>
      <c r="I562">
        <f>IF($F562&gt;0,TEXT($B562,"dd.mm")&amp;"_"&amp;$D562,"")</f>
        <v/>
      </c>
    </row>
    <row r="563">
      <c r="A563" t="n">
        <v>562</v>
      </c>
      <c r="B563">
        <f>Движение!$A$102</f>
        <v/>
      </c>
      <c r="C563">
        <f>Движение!$C$102</f>
        <v/>
      </c>
      <c r="D563" t="inlineStr">
        <is>
          <t>АК-15</t>
        </is>
      </c>
      <c r="E563">
        <f>Движение!$H$102</f>
        <v/>
      </c>
      <c r="F563">
        <f>N(Движение!$I$102)</f>
        <v/>
      </c>
      <c r="G563">
        <f>N(Движение!$J$102)</f>
        <v/>
      </c>
      <c r="H563">
        <f>Движение!$K$102</f>
        <v/>
      </c>
      <c r="I563">
        <f>IF($F563&gt;0,TEXT($B563,"dd.mm")&amp;"_"&amp;$D563,"")</f>
        <v/>
      </c>
    </row>
    <row r="564">
      <c r="A564" t="n">
        <v>563</v>
      </c>
      <c r="B564">
        <f>Движение!$A$102</f>
        <v/>
      </c>
      <c r="C564">
        <f>Движение!$C$102</f>
        <v/>
      </c>
      <c r="D564" t="inlineStr">
        <is>
          <t>Г 1800</t>
        </is>
      </c>
      <c r="E564">
        <f>Движение!$L$102</f>
        <v/>
      </c>
      <c r="F564">
        <f>N(Движение!$M$102)</f>
        <v/>
      </c>
      <c r="G564">
        <f>N(Движение!$N$102)</f>
        <v/>
      </c>
      <c r="H564">
        <f>Движение!$O$102</f>
        <v/>
      </c>
      <c r="I564">
        <f>IF($F564&gt;0,TEXT($B564,"dd.mm")&amp;"_"&amp;$D564,"")</f>
        <v/>
      </c>
    </row>
    <row r="565">
      <c r="A565" t="n">
        <v>564</v>
      </c>
      <c r="B565">
        <f>Движение!$A$102</f>
        <v/>
      </c>
      <c r="C565">
        <f>Движение!$C$102</f>
        <v/>
      </c>
      <c r="D565" t="inlineStr">
        <is>
          <t>Г 3500</t>
        </is>
      </c>
      <c r="E565">
        <f>Движение!$P$102</f>
        <v/>
      </c>
      <c r="F565">
        <f>N(Движение!$Q$102)</f>
        <v/>
      </c>
      <c r="G565">
        <f>N(Движение!$R$102)</f>
        <v/>
      </c>
      <c r="H565">
        <f>Движение!$S$102</f>
        <v/>
      </c>
      <c r="I565">
        <f>IF($F565&gt;0,TEXT($B565,"dd.mm")&amp;"_"&amp;$D565,"")</f>
        <v/>
      </c>
    </row>
    <row r="566">
      <c r="A566" t="n">
        <v>565</v>
      </c>
      <c r="B566">
        <f>Движение!$A$102</f>
        <v/>
      </c>
      <c r="C566">
        <f>Движение!$C$102</f>
        <v/>
      </c>
      <c r="D566" t="inlineStr">
        <is>
          <t>Г 800</t>
        </is>
      </c>
      <c r="E566">
        <f>Движение!$T$102</f>
        <v/>
      </c>
      <c r="F566">
        <f>N(Движение!$U$102)</f>
        <v/>
      </c>
      <c r="G566">
        <f>N(Движение!$V$102)</f>
        <v/>
      </c>
      <c r="H566">
        <f>Движение!$W$102</f>
        <v/>
      </c>
      <c r="I566">
        <f>IF($F566&gt;0,TEXT($B566,"dd.mm")&amp;"_"&amp;$D566,"")</f>
        <v/>
      </c>
    </row>
    <row r="567">
      <c r="A567" t="n">
        <v>566</v>
      </c>
      <c r="B567">
        <f>Движение!$A$102</f>
        <v/>
      </c>
      <c r="C567">
        <f>Движение!$C$102</f>
        <v/>
      </c>
      <c r="D567" t="inlineStr">
        <is>
          <t>Ми-К</t>
        </is>
      </c>
      <c r="E567">
        <f>Движение!$X$102</f>
        <v/>
      </c>
      <c r="F567">
        <f>N(Движение!$Y$102)</f>
        <v/>
      </c>
      <c r="G567">
        <f>N(Движение!$Z$102)</f>
        <v/>
      </c>
      <c r="H567">
        <f>Движение!$AA$102</f>
        <v/>
      </c>
      <c r="I567">
        <f>IF($F567&gt;0,TEXT($B567,"dd.mm")&amp;"_"&amp;$D567,"")</f>
        <v/>
      </c>
    </row>
    <row r="568">
      <c r="A568" t="n">
        <v>567</v>
      </c>
      <c r="B568">
        <f>Движение!$A$102</f>
        <v/>
      </c>
      <c r="C568">
        <f>Движение!$C$102</f>
        <v/>
      </c>
      <c r="D568" t="inlineStr">
        <is>
          <t>Ми-П</t>
        </is>
      </c>
      <c r="E568">
        <f>Движение!$AB$102</f>
        <v/>
      </c>
      <c r="F568">
        <f>N(Движение!$AC$102)</f>
        <v/>
      </c>
      <c r="G568">
        <f>N(Движение!$AD$102)</f>
        <v/>
      </c>
      <c r="H568">
        <f>Движение!$AE$102</f>
        <v/>
      </c>
      <c r="I568">
        <f>IF($F568&gt;0,TEXT($B568,"dd.mm")&amp;"_"&amp;$D568,"")</f>
        <v/>
      </c>
    </row>
    <row r="569">
      <c r="A569" t="n">
        <v>568</v>
      </c>
      <c r="B569">
        <f>Движение!$A$103</f>
        <v/>
      </c>
      <c r="C569">
        <f>Движение!$C$103</f>
        <v/>
      </c>
      <c r="D569" t="inlineStr">
        <is>
          <t>АК-10</t>
        </is>
      </c>
      <c r="E569">
        <f>Движение!$D$103</f>
        <v/>
      </c>
      <c r="F569">
        <f>N(Движение!$E$103)</f>
        <v/>
      </c>
      <c r="G569">
        <f>N(Движение!$F$103)</f>
        <v/>
      </c>
      <c r="H569">
        <f>Движение!$G$103</f>
        <v/>
      </c>
      <c r="I569">
        <f>IF($F569&gt;0,TEXT($B569,"dd.mm")&amp;"_"&amp;$D569,"")</f>
        <v/>
      </c>
    </row>
    <row r="570">
      <c r="A570" t="n">
        <v>569</v>
      </c>
      <c r="B570">
        <f>Движение!$A$103</f>
        <v/>
      </c>
      <c r="C570">
        <f>Движение!$C$103</f>
        <v/>
      </c>
      <c r="D570" t="inlineStr">
        <is>
          <t>АК-15</t>
        </is>
      </c>
      <c r="E570">
        <f>Движение!$H$103</f>
        <v/>
      </c>
      <c r="F570">
        <f>N(Движение!$I$103)</f>
        <v/>
      </c>
      <c r="G570">
        <f>N(Движение!$J$103)</f>
        <v/>
      </c>
      <c r="H570">
        <f>Движение!$K$103</f>
        <v/>
      </c>
      <c r="I570">
        <f>IF($F570&gt;0,TEXT($B570,"dd.mm")&amp;"_"&amp;$D570,"")</f>
        <v/>
      </c>
    </row>
    <row r="571">
      <c r="A571" t="n">
        <v>570</v>
      </c>
      <c r="B571">
        <f>Движение!$A$103</f>
        <v/>
      </c>
      <c r="C571">
        <f>Движение!$C$103</f>
        <v/>
      </c>
      <c r="D571" t="inlineStr">
        <is>
          <t>Г 1800</t>
        </is>
      </c>
      <c r="E571">
        <f>Движение!$L$103</f>
        <v/>
      </c>
      <c r="F571">
        <f>N(Движение!$M$103)</f>
        <v/>
      </c>
      <c r="G571">
        <f>N(Движение!$N$103)</f>
        <v/>
      </c>
      <c r="H571">
        <f>Движение!$O$103</f>
        <v/>
      </c>
      <c r="I571">
        <f>IF($F571&gt;0,TEXT($B571,"dd.mm")&amp;"_"&amp;$D571,"")</f>
        <v/>
      </c>
    </row>
    <row r="572">
      <c r="A572" t="n">
        <v>571</v>
      </c>
      <c r="B572">
        <f>Движение!$A$103</f>
        <v/>
      </c>
      <c r="C572">
        <f>Движение!$C$103</f>
        <v/>
      </c>
      <c r="D572" t="inlineStr">
        <is>
          <t>Г 3500</t>
        </is>
      </c>
      <c r="E572">
        <f>Движение!$P$103</f>
        <v/>
      </c>
      <c r="F572">
        <f>N(Движение!$Q$103)</f>
        <v/>
      </c>
      <c r="G572">
        <f>N(Движение!$R$103)</f>
        <v/>
      </c>
      <c r="H572">
        <f>Движение!$S$103</f>
        <v/>
      </c>
      <c r="I572">
        <f>IF($F572&gt;0,TEXT($B572,"dd.mm")&amp;"_"&amp;$D572,"")</f>
        <v/>
      </c>
    </row>
    <row r="573">
      <c r="A573" t="n">
        <v>572</v>
      </c>
      <c r="B573">
        <f>Движение!$A$103</f>
        <v/>
      </c>
      <c r="C573">
        <f>Движение!$C$103</f>
        <v/>
      </c>
      <c r="D573" t="inlineStr">
        <is>
          <t>Г 800</t>
        </is>
      </c>
      <c r="E573">
        <f>Движение!$T$103</f>
        <v/>
      </c>
      <c r="F573">
        <f>N(Движение!$U$103)</f>
        <v/>
      </c>
      <c r="G573">
        <f>N(Движение!$V$103)</f>
        <v/>
      </c>
      <c r="H573">
        <f>Движение!$W$103</f>
        <v/>
      </c>
      <c r="I573">
        <f>IF($F573&gt;0,TEXT($B573,"dd.mm")&amp;"_"&amp;$D573,"")</f>
        <v/>
      </c>
    </row>
    <row r="574">
      <c r="A574" t="n">
        <v>573</v>
      </c>
      <c r="B574">
        <f>Движение!$A$103</f>
        <v/>
      </c>
      <c r="C574">
        <f>Движение!$C$103</f>
        <v/>
      </c>
      <c r="D574" t="inlineStr">
        <is>
          <t>Ми-К</t>
        </is>
      </c>
      <c r="E574">
        <f>Движение!$X$103</f>
        <v/>
      </c>
      <c r="F574">
        <f>N(Движение!$Y$103)</f>
        <v/>
      </c>
      <c r="G574">
        <f>N(Движение!$Z$103)</f>
        <v/>
      </c>
      <c r="H574">
        <f>Движение!$AA$103</f>
        <v/>
      </c>
      <c r="I574">
        <f>IF($F574&gt;0,TEXT($B574,"dd.mm")&amp;"_"&amp;$D574,"")</f>
        <v/>
      </c>
    </row>
    <row r="575">
      <c r="A575" t="n">
        <v>574</v>
      </c>
      <c r="B575">
        <f>Движение!$A$103</f>
        <v/>
      </c>
      <c r="C575">
        <f>Движение!$C$103</f>
        <v/>
      </c>
      <c r="D575" t="inlineStr">
        <is>
          <t>Ми-П</t>
        </is>
      </c>
      <c r="E575">
        <f>Движение!$AB$103</f>
        <v/>
      </c>
      <c r="F575">
        <f>N(Движение!$AC$103)</f>
        <v/>
      </c>
      <c r="G575">
        <f>N(Движение!$AD$103)</f>
        <v/>
      </c>
      <c r="H575">
        <f>Движение!$AE$103</f>
        <v/>
      </c>
      <c r="I575">
        <f>IF($F575&gt;0,TEXT($B575,"dd.mm")&amp;"_"&amp;$D575,"")</f>
        <v/>
      </c>
    </row>
    <row r="576">
      <c r="A576" t="n">
        <v>575</v>
      </c>
      <c r="B576">
        <f>Движение!$A$104</f>
        <v/>
      </c>
      <c r="C576">
        <f>Движение!$C$104</f>
        <v/>
      </c>
      <c r="D576" t="inlineStr">
        <is>
          <t>АК-10</t>
        </is>
      </c>
      <c r="E576">
        <f>Движение!$D$104</f>
        <v/>
      </c>
      <c r="F576">
        <f>N(Движение!$E$104)</f>
        <v/>
      </c>
      <c r="G576">
        <f>N(Движение!$F$104)</f>
        <v/>
      </c>
      <c r="H576">
        <f>Движение!$G$104</f>
        <v/>
      </c>
      <c r="I576">
        <f>IF($F576&gt;0,TEXT($B576,"dd.mm")&amp;"_"&amp;$D576,"")</f>
        <v/>
      </c>
    </row>
    <row r="577">
      <c r="A577" t="n">
        <v>576</v>
      </c>
      <c r="B577">
        <f>Движение!$A$104</f>
        <v/>
      </c>
      <c r="C577">
        <f>Движение!$C$104</f>
        <v/>
      </c>
      <c r="D577" t="inlineStr">
        <is>
          <t>АК-15</t>
        </is>
      </c>
      <c r="E577">
        <f>Движение!$H$104</f>
        <v/>
      </c>
      <c r="F577">
        <f>N(Движение!$I$104)</f>
        <v/>
      </c>
      <c r="G577">
        <f>N(Движение!$J$104)</f>
        <v/>
      </c>
      <c r="H577">
        <f>Движение!$K$104</f>
        <v/>
      </c>
      <c r="I577">
        <f>IF($F577&gt;0,TEXT($B577,"dd.mm")&amp;"_"&amp;$D577,"")</f>
        <v/>
      </c>
    </row>
    <row r="578">
      <c r="A578" t="n">
        <v>577</v>
      </c>
      <c r="B578">
        <f>Движение!$A$104</f>
        <v/>
      </c>
      <c r="C578">
        <f>Движение!$C$104</f>
        <v/>
      </c>
      <c r="D578" t="inlineStr">
        <is>
          <t>Г 1800</t>
        </is>
      </c>
      <c r="E578">
        <f>Движение!$L$104</f>
        <v/>
      </c>
      <c r="F578">
        <f>N(Движение!$M$104)</f>
        <v/>
      </c>
      <c r="G578">
        <f>N(Движение!$N$104)</f>
        <v/>
      </c>
      <c r="H578">
        <f>Движение!$O$104</f>
        <v/>
      </c>
      <c r="I578">
        <f>IF($F578&gt;0,TEXT($B578,"dd.mm")&amp;"_"&amp;$D578,"")</f>
        <v/>
      </c>
    </row>
    <row r="579">
      <c r="A579" t="n">
        <v>578</v>
      </c>
      <c r="B579">
        <f>Движение!$A$104</f>
        <v/>
      </c>
      <c r="C579">
        <f>Движение!$C$104</f>
        <v/>
      </c>
      <c r="D579" t="inlineStr">
        <is>
          <t>Г 3500</t>
        </is>
      </c>
      <c r="E579">
        <f>Движение!$P$104</f>
        <v/>
      </c>
      <c r="F579">
        <f>N(Движение!$Q$104)</f>
        <v/>
      </c>
      <c r="G579">
        <f>N(Движение!$R$104)</f>
        <v/>
      </c>
      <c r="H579">
        <f>Движение!$S$104</f>
        <v/>
      </c>
      <c r="I579">
        <f>IF($F579&gt;0,TEXT($B579,"dd.mm")&amp;"_"&amp;$D579,"")</f>
        <v/>
      </c>
    </row>
    <row r="580">
      <c r="A580" t="n">
        <v>579</v>
      </c>
      <c r="B580">
        <f>Движение!$A$104</f>
        <v/>
      </c>
      <c r="C580">
        <f>Движение!$C$104</f>
        <v/>
      </c>
      <c r="D580" t="inlineStr">
        <is>
          <t>Г 800</t>
        </is>
      </c>
      <c r="E580">
        <f>Движение!$T$104</f>
        <v/>
      </c>
      <c r="F580">
        <f>N(Движение!$U$104)</f>
        <v/>
      </c>
      <c r="G580">
        <f>N(Движение!$V$104)</f>
        <v/>
      </c>
      <c r="H580">
        <f>Движение!$W$104</f>
        <v/>
      </c>
      <c r="I580">
        <f>IF($F580&gt;0,TEXT($B580,"dd.mm")&amp;"_"&amp;$D580,"")</f>
        <v/>
      </c>
    </row>
    <row r="581">
      <c r="A581" t="n">
        <v>580</v>
      </c>
      <c r="B581">
        <f>Движение!$A$104</f>
        <v/>
      </c>
      <c r="C581">
        <f>Движение!$C$104</f>
        <v/>
      </c>
      <c r="D581" t="inlineStr">
        <is>
          <t>Ми-К</t>
        </is>
      </c>
      <c r="E581">
        <f>Движение!$X$104</f>
        <v/>
      </c>
      <c r="F581">
        <f>N(Движение!$Y$104)</f>
        <v/>
      </c>
      <c r="G581">
        <f>N(Движение!$Z$104)</f>
        <v/>
      </c>
      <c r="H581">
        <f>Движение!$AA$104</f>
        <v/>
      </c>
      <c r="I581">
        <f>IF($F581&gt;0,TEXT($B581,"dd.mm")&amp;"_"&amp;$D581,"")</f>
        <v/>
      </c>
    </row>
    <row r="582">
      <c r="A582" t="n">
        <v>581</v>
      </c>
      <c r="B582">
        <f>Движение!$A$104</f>
        <v/>
      </c>
      <c r="C582">
        <f>Движение!$C$104</f>
        <v/>
      </c>
      <c r="D582" t="inlineStr">
        <is>
          <t>Ми-П</t>
        </is>
      </c>
      <c r="E582">
        <f>Движение!$AB$104</f>
        <v/>
      </c>
      <c r="F582">
        <f>N(Движение!$AC$104)</f>
        <v/>
      </c>
      <c r="G582">
        <f>N(Движение!$AD$104)</f>
        <v/>
      </c>
      <c r="H582">
        <f>Движение!$AE$104</f>
        <v/>
      </c>
      <c r="I582">
        <f>IF($F582&gt;0,TEXT($B582,"dd.mm")&amp;"_"&amp;$D582,"")</f>
        <v/>
      </c>
    </row>
    <row r="583">
      <c r="A583" t="n">
        <v>582</v>
      </c>
      <c r="B583">
        <f>Движение!$A$105</f>
        <v/>
      </c>
      <c r="C583">
        <f>Движение!$C$105</f>
        <v/>
      </c>
      <c r="D583" t="inlineStr">
        <is>
          <t>АК-10</t>
        </is>
      </c>
      <c r="E583">
        <f>Движение!$D$105</f>
        <v/>
      </c>
      <c r="F583">
        <f>N(Движение!$E$105)</f>
        <v/>
      </c>
      <c r="G583">
        <f>N(Движение!$F$105)</f>
        <v/>
      </c>
      <c r="H583">
        <f>Движение!$G$105</f>
        <v/>
      </c>
      <c r="I583">
        <f>IF($F583&gt;0,TEXT($B583,"dd.mm")&amp;"_"&amp;$D583,"")</f>
        <v/>
      </c>
    </row>
    <row r="584">
      <c r="A584" t="n">
        <v>583</v>
      </c>
      <c r="B584">
        <f>Движение!$A$105</f>
        <v/>
      </c>
      <c r="C584">
        <f>Движение!$C$105</f>
        <v/>
      </c>
      <c r="D584" t="inlineStr">
        <is>
          <t>АК-15</t>
        </is>
      </c>
      <c r="E584">
        <f>Движение!$H$105</f>
        <v/>
      </c>
      <c r="F584">
        <f>N(Движение!$I$105)</f>
        <v/>
      </c>
      <c r="G584">
        <f>N(Движение!$J$105)</f>
        <v/>
      </c>
      <c r="H584">
        <f>Движение!$K$105</f>
        <v/>
      </c>
      <c r="I584">
        <f>IF($F584&gt;0,TEXT($B584,"dd.mm")&amp;"_"&amp;$D584,"")</f>
        <v/>
      </c>
    </row>
    <row r="585">
      <c r="A585" t="n">
        <v>584</v>
      </c>
      <c r="B585">
        <f>Движение!$A$105</f>
        <v/>
      </c>
      <c r="C585">
        <f>Движение!$C$105</f>
        <v/>
      </c>
      <c r="D585" t="inlineStr">
        <is>
          <t>Г 1800</t>
        </is>
      </c>
      <c r="E585">
        <f>Движение!$L$105</f>
        <v/>
      </c>
      <c r="F585">
        <f>N(Движение!$M$105)</f>
        <v/>
      </c>
      <c r="G585">
        <f>N(Движение!$N$105)</f>
        <v/>
      </c>
      <c r="H585">
        <f>Движение!$O$105</f>
        <v/>
      </c>
      <c r="I585">
        <f>IF($F585&gt;0,TEXT($B585,"dd.mm")&amp;"_"&amp;$D585,"")</f>
        <v/>
      </c>
    </row>
    <row r="586">
      <c r="A586" t="n">
        <v>585</v>
      </c>
      <c r="B586">
        <f>Движение!$A$105</f>
        <v/>
      </c>
      <c r="C586">
        <f>Движение!$C$105</f>
        <v/>
      </c>
      <c r="D586" t="inlineStr">
        <is>
          <t>Г 3500</t>
        </is>
      </c>
      <c r="E586">
        <f>Движение!$P$105</f>
        <v/>
      </c>
      <c r="F586">
        <f>N(Движение!$Q$105)</f>
        <v/>
      </c>
      <c r="G586">
        <f>N(Движение!$R$105)</f>
        <v/>
      </c>
      <c r="H586">
        <f>Движение!$S$105</f>
        <v/>
      </c>
      <c r="I586">
        <f>IF($F586&gt;0,TEXT($B586,"dd.mm")&amp;"_"&amp;$D586,"")</f>
        <v/>
      </c>
    </row>
    <row r="587">
      <c r="A587" t="n">
        <v>586</v>
      </c>
      <c r="B587">
        <f>Движение!$A$105</f>
        <v/>
      </c>
      <c r="C587">
        <f>Движение!$C$105</f>
        <v/>
      </c>
      <c r="D587" t="inlineStr">
        <is>
          <t>Г 800</t>
        </is>
      </c>
      <c r="E587">
        <f>Движение!$T$105</f>
        <v/>
      </c>
      <c r="F587">
        <f>N(Движение!$U$105)</f>
        <v/>
      </c>
      <c r="G587">
        <f>N(Движение!$V$105)</f>
        <v/>
      </c>
      <c r="H587">
        <f>Движение!$W$105</f>
        <v/>
      </c>
      <c r="I587">
        <f>IF($F587&gt;0,TEXT($B587,"dd.mm")&amp;"_"&amp;$D587,"")</f>
        <v/>
      </c>
    </row>
    <row r="588">
      <c r="A588" t="n">
        <v>587</v>
      </c>
      <c r="B588">
        <f>Движение!$A$105</f>
        <v/>
      </c>
      <c r="C588">
        <f>Движение!$C$105</f>
        <v/>
      </c>
      <c r="D588" t="inlineStr">
        <is>
          <t>Ми-К</t>
        </is>
      </c>
      <c r="E588">
        <f>Движение!$X$105</f>
        <v/>
      </c>
      <c r="F588">
        <f>N(Движение!$Y$105)</f>
        <v/>
      </c>
      <c r="G588">
        <f>N(Движение!$Z$105)</f>
        <v/>
      </c>
      <c r="H588">
        <f>Движение!$AA$105</f>
        <v/>
      </c>
      <c r="I588">
        <f>IF($F588&gt;0,TEXT($B588,"dd.mm")&amp;"_"&amp;$D588,"")</f>
        <v/>
      </c>
    </row>
    <row r="589">
      <c r="A589" t="n">
        <v>588</v>
      </c>
      <c r="B589">
        <f>Движение!$A$105</f>
        <v/>
      </c>
      <c r="C589">
        <f>Движение!$C$105</f>
        <v/>
      </c>
      <c r="D589" t="inlineStr">
        <is>
          <t>Ми-П</t>
        </is>
      </c>
      <c r="E589">
        <f>Движение!$AB$105</f>
        <v/>
      </c>
      <c r="F589">
        <f>N(Движение!$AC$105)</f>
        <v/>
      </c>
      <c r="G589">
        <f>N(Движение!$AD$105)</f>
        <v/>
      </c>
      <c r="H589">
        <f>Движение!$AE$105</f>
        <v/>
      </c>
      <c r="I589">
        <f>IF($F589&gt;0,TEXT($B589,"dd.mm")&amp;"_"&amp;$D589,"")</f>
        <v/>
      </c>
    </row>
    <row r="590">
      <c r="A590" t="n">
        <v>589</v>
      </c>
      <c r="B590">
        <f>Движение!$A$106</f>
        <v/>
      </c>
      <c r="C590">
        <f>Движение!$C$106</f>
        <v/>
      </c>
      <c r="D590" t="inlineStr">
        <is>
          <t>АК-10</t>
        </is>
      </c>
      <c r="E590">
        <f>Движение!$D$106</f>
        <v/>
      </c>
      <c r="F590">
        <f>N(Движение!$E$106)</f>
        <v/>
      </c>
      <c r="G590">
        <f>N(Движение!$F$106)</f>
        <v/>
      </c>
      <c r="H590">
        <f>Движение!$G$106</f>
        <v/>
      </c>
      <c r="I590">
        <f>IF($F590&gt;0,TEXT($B590,"dd.mm")&amp;"_"&amp;$D590,"")</f>
        <v/>
      </c>
    </row>
    <row r="591">
      <c r="A591" t="n">
        <v>590</v>
      </c>
      <c r="B591">
        <f>Движение!$A$106</f>
        <v/>
      </c>
      <c r="C591">
        <f>Движение!$C$106</f>
        <v/>
      </c>
      <c r="D591" t="inlineStr">
        <is>
          <t>АК-15</t>
        </is>
      </c>
      <c r="E591">
        <f>Движение!$H$106</f>
        <v/>
      </c>
      <c r="F591">
        <f>N(Движение!$I$106)</f>
        <v/>
      </c>
      <c r="G591">
        <f>N(Движение!$J$106)</f>
        <v/>
      </c>
      <c r="H591">
        <f>Движение!$K$106</f>
        <v/>
      </c>
      <c r="I591">
        <f>IF($F591&gt;0,TEXT($B591,"dd.mm")&amp;"_"&amp;$D591,"")</f>
        <v/>
      </c>
    </row>
    <row r="592">
      <c r="A592" t="n">
        <v>591</v>
      </c>
      <c r="B592">
        <f>Движение!$A$106</f>
        <v/>
      </c>
      <c r="C592">
        <f>Движение!$C$106</f>
        <v/>
      </c>
      <c r="D592" t="inlineStr">
        <is>
          <t>Г 1800</t>
        </is>
      </c>
      <c r="E592">
        <f>Движение!$L$106</f>
        <v/>
      </c>
      <c r="F592">
        <f>N(Движение!$M$106)</f>
        <v/>
      </c>
      <c r="G592">
        <f>N(Движение!$N$106)</f>
        <v/>
      </c>
      <c r="H592">
        <f>Движение!$O$106</f>
        <v/>
      </c>
      <c r="I592">
        <f>IF($F592&gt;0,TEXT($B592,"dd.mm")&amp;"_"&amp;$D592,"")</f>
        <v/>
      </c>
    </row>
    <row r="593">
      <c r="A593" t="n">
        <v>592</v>
      </c>
      <c r="B593">
        <f>Движение!$A$106</f>
        <v/>
      </c>
      <c r="C593">
        <f>Движение!$C$106</f>
        <v/>
      </c>
      <c r="D593" t="inlineStr">
        <is>
          <t>Г 3500</t>
        </is>
      </c>
      <c r="E593">
        <f>Движение!$P$106</f>
        <v/>
      </c>
      <c r="F593">
        <f>N(Движение!$Q$106)</f>
        <v/>
      </c>
      <c r="G593">
        <f>N(Движение!$R$106)</f>
        <v/>
      </c>
      <c r="H593">
        <f>Движение!$S$106</f>
        <v/>
      </c>
      <c r="I593">
        <f>IF($F593&gt;0,TEXT($B593,"dd.mm")&amp;"_"&amp;$D593,"")</f>
        <v/>
      </c>
    </row>
    <row r="594">
      <c r="A594" t="n">
        <v>593</v>
      </c>
      <c r="B594">
        <f>Движение!$A$106</f>
        <v/>
      </c>
      <c r="C594">
        <f>Движение!$C$106</f>
        <v/>
      </c>
      <c r="D594" t="inlineStr">
        <is>
          <t>Г 800</t>
        </is>
      </c>
      <c r="E594">
        <f>Движение!$T$106</f>
        <v/>
      </c>
      <c r="F594">
        <f>N(Движение!$U$106)</f>
        <v/>
      </c>
      <c r="G594">
        <f>N(Движение!$V$106)</f>
        <v/>
      </c>
      <c r="H594">
        <f>Движение!$W$106</f>
        <v/>
      </c>
      <c r="I594">
        <f>IF($F594&gt;0,TEXT($B594,"dd.mm")&amp;"_"&amp;$D594,"")</f>
        <v/>
      </c>
    </row>
    <row r="595">
      <c r="A595" t="n">
        <v>594</v>
      </c>
      <c r="B595">
        <f>Движение!$A$106</f>
        <v/>
      </c>
      <c r="C595">
        <f>Движение!$C$106</f>
        <v/>
      </c>
      <c r="D595" t="inlineStr">
        <is>
          <t>Ми-К</t>
        </is>
      </c>
      <c r="E595">
        <f>Движение!$X$106</f>
        <v/>
      </c>
      <c r="F595">
        <f>N(Движение!$Y$106)</f>
        <v/>
      </c>
      <c r="G595">
        <f>N(Движение!$Z$106)</f>
        <v/>
      </c>
      <c r="H595">
        <f>Движение!$AA$106</f>
        <v/>
      </c>
      <c r="I595">
        <f>IF($F595&gt;0,TEXT($B595,"dd.mm")&amp;"_"&amp;$D595,"")</f>
        <v/>
      </c>
    </row>
    <row r="596">
      <c r="A596" t="n">
        <v>595</v>
      </c>
      <c r="B596">
        <f>Движение!$A$106</f>
        <v/>
      </c>
      <c r="C596">
        <f>Движение!$C$106</f>
        <v/>
      </c>
      <c r="D596" t="inlineStr">
        <is>
          <t>Ми-П</t>
        </is>
      </c>
      <c r="E596">
        <f>Движение!$AB$106</f>
        <v/>
      </c>
      <c r="F596">
        <f>N(Движение!$AC$106)</f>
        <v/>
      </c>
      <c r="G596">
        <f>N(Движение!$AD$106)</f>
        <v/>
      </c>
      <c r="H596">
        <f>Движение!$AE$106</f>
        <v/>
      </c>
      <c r="I596">
        <f>IF($F596&gt;0,TEXT($B596,"dd.mm")&amp;"_"&amp;$D596,"")</f>
        <v/>
      </c>
    </row>
    <row r="597">
      <c r="A597" t="n">
        <v>596</v>
      </c>
      <c r="B597">
        <f>Движение!$A$107</f>
        <v/>
      </c>
      <c r="C597">
        <f>Движение!$C$107</f>
        <v/>
      </c>
      <c r="D597" t="inlineStr">
        <is>
          <t>АК-10</t>
        </is>
      </c>
      <c r="E597">
        <f>Движение!$D$107</f>
        <v/>
      </c>
      <c r="F597">
        <f>N(Движение!$E$107)</f>
        <v/>
      </c>
      <c r="G597">
        <f>N(Движение!$F$107)</f>
        <v/>
      </c>
      <c r="H597">
        <f>Движение!$G$107</f>
        <v/>
      </c>
      <c r="I597">
        <f>IF($F597&gt;0,TEXT($B597,"dd.mm")&amp;"_"&amp;$D597,"")</f>
        <v/>
      </c>
    </row>
    <row r="598">
      <c r="A598" t="n">
        <v>597</v>
      </c>
      <c r="B598">
        <f>Движение!$A$107</f>
        <v/>
      </c>
      <c r="C598">
        <f>Движение!$C$107</f>
        <v/>
      </c>
      <c r="D598" t="inlineStr">
        <is>
          <t>АК-15</t>
        </is>
      </c>
      <c r="E598">
        <f>Движение!$H$107</f>
        <v/>
      </c>
      <c r="F598">
        <f>N(Движение!$I$107)</f>
        <v/>
      </c>
      <c r="G598">
        <f>N(Движение!$J$107)</f>
        <v/>
      </c>
      <c r="H598">
        <f>Движение!$K$107</f>
        <v/>
      </c>
      <c r="I598">
        <f>IF($F598&gt;0,TEXT($B598,"dd.mm")&amp;"_"&amp;$D598,"")</f>
        <v/>
      </c>
    </row>
    <row r="599">
      <c r="A599" t="n">
        <v>598</v>
      </c>
      <c r="B599">
        <f>Движение!$A$107</f>
        <v/>
      </c>
      <c r="C599">
        <f>Движение!$C$107</f>
        <v/>
      </c>
      <c r="D599" t="inlineStr">
        <is>
          <t>Г 1800</t>
        </is>
      </c>
      <c r="E599">
        <f>Движение!$L$107</f>
        <v/>
      </c>
      <c r="F599">
        <f>N(Движение!$M$107)</f>
        <v/>
      </c>
      <c r="G599">
        <f>N(Движение!$N$107)</f>
        <v/>
      </c>
      <c r="H599">
        <f>Движение!$O$107</f>
        <v/>
      </c>
      <c r="I599">
        <f>IF($F599&gt;0,TEXT($B599,"dd.mm")&amp;"_"&amp;$D599,"")</f>
        <v/>
      </c>
    </row>
    <row r="600">
      <c r="A600" t="n">
        <v>599</v>
      </c>
      <c r="B600">
        <f>Движение!$A$107</f>
        <v/>
      </c>
      <c r="C600">
        <f>Движение!$C$107</f>
        <v/>
      </c>
      <c r="D600" t="inlineStr">
        <is>
          <t>Г 3500</t>
        </is>
      </c>
      <c r="E600">
        <f>Движение!$P$107</f>
        <v/>
      </c>
      <c r="F600">
        <f>N(Движение!$Q$107)</f>
        <v/>
      </c>
      <c r="G600">
        <f>N(Движение!$R$107)</f>
        <v/>
      </c>
      <c r="H600">
        <f>Движение!$S$107</f>
        <v/>
      </c>
      <c r="I600">
        <f>IF($F600&gt;0,TEXT($B600,"dd.mm")&amp;"_"&amp;$D600,"")</f>
        <v/>
      </c>
    </row>
    <row r="601">
      <c r="A601" t="n">
        <v>600</v>
      </c>
      <c r="B601">
        <f>Движение!$A$107</f>
        <v/>
      </c>
      <c r="C601">
        <f>Движение!$C$107</f>
        <v/>
      </c>
      <c r="D601" t="inlineStr">
        <is>
          <t>Г 800</t>
        </is>
      </c>
      <c r="E601">
        <f>Движение!$T$107</f>
        <v/>
      </c>
      <c r="F601">
        <f>N(Движение!$U$107)</f>
        <v/>
      </c>
      <c r="G601">
        <f>N(Движение!$V$107)</f>
        <v/>
      </c>
      <c r="H601">
        <f>Движение!$W$107</f>
        <v/>
      </c>
      <c r="I601">
        <f>IF($F601&gt;0,TEXT($B601,"dd.mm")&amp;"_"&amp;$D601,"")</f>
        <v/>
      </c>
    </row>
    <row r="602">
      <c r="A602" t="n">
        <v>601</v>
      </c>
      <c r="B602">
        <f>Движение!$A$107</f>
        <v/>
      </c>
      <c r="C602">
        <f>Движение!$C$107</f>
        <v/>
      </c>
      <c r="D602" t="inlineStr">
        <is>
          <t>Ми-К</t>
        </is>
      </c>
      <c r="E602">
        <f>Движение!$X$107</f>
        <v/>
      </c>
      <c r="F602">
        <f>N(Движение!$Y$107)</f>
        <v/>
      </c>
      <c r="G602">
        <f>N(Движение!$Z$107)</f>
        <v/>
      </c>
      <c r="H602">
        <f>Движение!$AA$107</f>
        <v/>
      </c>
      <c r="I602">
        <f>IF($F602&gt;0,TEXT($B602,"dd.mm")&amp;"_"&amp;$D602,"")</f>
        <v/>
      </c>
    </row>
    <row r="603">
      <c r="A603" t="n">
        <v>602</v>
      </c>
      <c r="B603">
        <f>Движение!$A$107</f>
        <v/>
      </c>
      <c r="C603">
        <f>Движение!$C$107</f>
        <v/>
      </c>
      <c r="D603" t="inlineStr">
        <is>
          <t>Ми-П</t>
        </is>
      </c>
      <c r="E603">
        <f>Движение!$AB$107</f>
        <v/>
      </c>
      <c r="F603">
        <f>N(Движение!$AC$107)</f>
        <v/>
      </c>
      <c r="G603">
        <f>N(Движение!$AD$107)</f>
        <v/>
      </c>
      <c r="H603">
        <f>Движение!$AE$107</f>
        <v/>
      </c>
      <c r="I603">
        <f>IF($F603&gt;0,TEXT($B603,"dd.mm")&amp;"_"&amp;$D603,"")</f>
        <v/>
      </c>
    </row>
    <row r="604">
      <c r="A604" t="n">
        <v>603</v>
      </c>
      <c r="B604">
        <f>Движение!$A$108</f>
        <v/>
      </c>
      <c r="C604">
        <f>Движение!$C$108</f>
        <v/>
      </c>
      <c r="D604" t="inlineStr">
        <is>
          <t>АК-10</t>
        </is>
      </c>
      <c r="E604">
        <f>Движение!$D$108</f>
        <v/>
      </c>
      <c r="F604">
        <f>N(Движение!$E$108)</f>
        <v/>
      </c>
      <c r="G604">
        <f>N(Движение!$F$108)</f>
        <v/>
      </c>
      <c r="H604">
        <f>Движение!$G$108</f>
        <v/>
      </c>
      <c r="I604">
        <f>IF($F604&gt;0,TEXT($B604,"dd.mm")&amp;"_"&amp;$D604,"")</f>
        <v/>
      </c>
    </row>
    <row r="605">
      <c r="A605" t="n">
        <v>604</v>
      </c>
      <c r="B605">
        <f>Движение!$A$108</f>
        <v/>
      </c>
      <c r="C605">
        <f>Движение!$C$108</f>
        <v/>
      </c>
      <c r="D605" t="inlineStr">
        <is>
          <t>АК-15</t>
        </is>
      </c>
      <c r="E605">
        <f>Движение!$H$108</f>
        <v/>
      </c>
      <c r="F605">
        <f>N(Движение!$I$108)</f>
        <v/>
      </c>
      <c r="G605">
        <f>N(Движение!$J$108)</f>
        <v/>
      </c>
      <c r="H605">
        <f>Движение!$K$108</f>
        <v/>
      </c>
      <c r="I605">
        <f>IF($F605&gt;0,TEXT($B605,"dd.mm")&amp;"_"&amp;$D605,"")</f>
        <v/>
      </c>
    </row>
    <row r="606">
      <c r="A606" t="n">
        <v>605</v>
      </c>
      <c r="B606">
        <f>Движение!$A$108</f>
        <v/>
      </c>
      <c r="C606">
        <f>Движение!$C$108</f>
        <v/>
      </c>
      <c r="D606" t="inlineStr">
        <is>
          <t>Г 1800</t>
        </is>
      </c>
      <c r="E606">
        <f>Движение!$L$108</f>
        <v/>
      </c>
      <c r="F606">
        <f>N(Движение!$M$108)</f>
        <v/>
      </c>
      <c r="G606">
        <f>N(Движение!$N$108)</f>
        <v/>
      </c>
      <c r="H606">
        <f>Движение!$O$108</f>
        <v/>
      </c>
      <c r="I606">
        <f>IF($F606&gt;0,TEXT($B606,"dd.mm")&amp;"_"&amp;$D606,"")</f>
        <v/>
      </c>
    </row>
    <row r="607">
      <c r="A607" t="n">
        <v>606</v>
      </c>
      <c r="B607">
        <f>Движение!$A$108</f>
        <v/>
      </c>
      <c r="C607">
        <f>Движение!$C$108</f>
        <v/>
      </c>
      <c r="D607" t="inlineStr">
        <is>
          <t>Г 3500</t>
        </is>
      </c>
      <c r="E607">
        <f>Движение!$P$108</f>
        <v/>
      </c>
      <c r="F607">
        <f>N(Движение!$Q$108)</f>
        <v/>
      </c>
      <c r="G607">
        <f>N(Движение!$R$108)</f>
        <v/>
      </c>
      <c r="H607">
        <f>Движение!$S$108</f>
        <v/>
      </c>
      <c r="I607">
        <f>IF($F607&gt;0,TEXT($B607,"dd.mm")&amp;"_"&amp;$D607,"")</f>
        <v/>
      </c>
    </row>
    <row r="608">
      <c r="A608" t="n">
        <v>607</v>
      </c>
      <c r="B608">
        <f>Движение!$A$108</f>
        <v/>
      </c>
      <c r="C608">
        <f>Движение!$C$108</f>
        <v/>
      </c>
      <c r="D608" t="inlineStr">
        <is>
          <t>Г 800</t>
        </is>
      </c>
      <c r="E608">
        <f>Движение!$T$108</f>
        <v/>
      </c>
      <c r="F608">
        <f>N(Движение!$U$108)</f>
        <v/>
      </c>
      <c r="G608">
        <f>N(Движение!$V$108)</f>
        <v/>
      </c>
      <c r="H608">
        <f>Движение!$W$108</f>
        <v/>
      </c>
      <c r="I608">
        <f>IF($F608&gt;0,TEXT($B608,"dd.mm")&amp;"_"&amp;$D608,"")</f>
        <v/>
      </c>
    </row>
    <row r="609">
      <c r="A609" t="n">
        <v>608</v>
      </c>
      <c r="B609">
        <f>Движение!$A$108</f>
        <v/>
      </c>
      <c r="C609">
        <f>Движение!$C$108</f>
        <v/>
      </c>
      <c r="D609" t="inlineStr">
        <is>
          <t>Ми-К</t>
        </is>
      </c>
      <c r="E609">
        <f>Движение!$X$108</f>
        <v/>
      </c>
      <c r="F609">
        <f>N(Движение!$Y$108)</f>
        <v/>
      </c>
      <c r="G609">
        <f>N(Движение!$Z$108)</f>
        <v/>
      </c>
      <c r="H609">
        <f>Движение!$AA$108</f>
        <v/>
      </c>
      <c r="I609">
        <f>IF($F609&gt;0,TEXT($B609,"dd.mm")&amp;"_"&amp;$D609,"")</f>
        <v/>
      </c>
    </row>
    <row r="610">
      <c r="A610" t="n">
        <v>609</v>
      </c>
      <c r="B610">
        <f>Движение!$A$108</f>
        <v/>
      </c>
      <c r="C610">
        <f>Движение!$C$108</f>
        <v/>
      </c>
      <c r="D610" t="inlineStr">
        <is>
          <t>Ми-П</t>
        </is>
      </c>
      <c r="E610">
        <f>Движение!$AB$108</f>
        <v/>
      </c>
      <c r="F610">
        <f>N(Движение!$AC$108)</f>
        <v/>
      </c>
      <c r="G610">
        <f>N(Движение!$AD$108)</f>
        <v/>
      </c>
      <c r="H610">
        <f>Движение!$AE$108</f>
        <v/>
      </c>
      <c r="I610">
        <f>IF($F610&gt;0,TEXT($B610,"dd.mm")&amp;"_"&amp;$D610,"")</f>
        <v/>
      </c>
    </row>
    <row r="611">
      <c r="A611" t="n">
        <v>610</v>
      </c>
      <c r="B611">
        <f>Движение!$A$109</f>
        <v/>
      </c>
      <c r="C611">
        <f>Движение!$C$109</f>
        <v/>
      </c>
      <c r="D611" t="inlineStr">
        <is>
          <t>АК-10</t>
        </is>
      </c>
      <c r="E611">
        <f>Движение!$D$109</f>
        <v/>
      </c>
      <c r="F611">
        <f>N(Движение!$E$109)</f>
        <v/>
      </c>
      <c r="G611">
        <f>N(Движение!$F$109)</f>
        <v/>
      </c>
      <c r="H611">
        <f>Движение!$G$109</f>
        <v/>
      </c>
      <c r="I611">
        <f>IF($F611&gt;0,TEXT($B611,"dd.mm")&amp;"_"&amp;$D611,"")</f>
        <v/>
      </c>
    </row>
    <row r="612">
      <c r="A612" t="n">
        <v>611</v>
      </c>
      <c r="B612">
        <f>Движение!$A$109</f>
        <v/>
      </c>
      <c r="C612">
        <f>Движение!$C$109</f>
        <v/>
      </c>
      <c r="D612" t="inlineStr">
        <is>
          <t>АК-15</t>
        </is>
      </c>
      <c r="E612">
        <f>Движение!$H$109</f>
        <v/>
      </c>
      <c r="F612">
        <f>N(Движение!$I$109)</f>
        <v/>
      </c>
      <c r="G612">
        <f>N(Движение!$J$109)</f>
        <v/>
      </c>
      <c r="H612">
        <f>Движение!$K$109</f>
        <v/>
      </c>
      <c r="I612">
        <f>IF($F612&gt;0,TEXT($B612,"dd.mm")&amp;"_"&amp;$D612,"")</f>
        <v/>
      </c>
    </row>
    <row r="613">
      <c r="A613" t="n">
        <v>612</v>
      </c>
      <c r="B613">
        <f>Движение!$A$109</f>
        <v/>
      </c>
      <c r="C613">
        <f>Движение!$C$109</f>
        <v/>
      </c>
      <c r="D613" t="inlineStr">
        <is>
          <t>Г 1800</t>
        </is>
      </c>
      <c r="E613">
        <f>Движение!$L$109</f>
        <v/>
      </c>
      <c r="F613">
        <f>N(Движение!$M$109)</f>
        <v/>
      </c>
      <c r="G613">
        <f>N(Движение!$N$109)</f>
        <v/>
      </c>
      <c r="H613">
        <f>Движение!$O$109</f>
        <v/>
      </c>
      <c r="I613">
        <f>IF($F613&gt;0,TEXT($B613,"dd.mm")&amp;"_"&amp;$D613,"")</f>
        <v/>
      </c>
    </row>
    <row r="614">
      <c r="A614" t="n">
        <v>613</v>
      </c>
      <c r="B614">
        <f>Движение!$A$109</f>
        <v/>
      </c>
      <c r="C614">
        <f>Движение!$C$109</f>
        <v/>
      </c>
      <c r="D614" t="inlineStr">
        <is>
          <t>Г 3500</t>
        </is>
      </c>
      <c r="E614">
        <f>Движение!$P$109</f>
        <v/>
      </c>
      <c r="F614">
        <f>N(Движение!$Q$109)</f>
        <v/>
      </c>
      <c r="G614">
        <f>N(Движение!$R$109)</f>
        <v/>
      </c>
      <c r="H614">
        <f>Движение!$S$109</f>
        <v/>
      </c>
      <c r="I614">
        <f>IF($F614&gt;0,TEXT($B614,"dd.mm")&amp;"_"&amp;$D614,"")</f>
        <v/>
      </c>
    </row>
    <row r="615">
      <c r="A615" t="n">
        <v>614</v>
      </c>
      <c r="B615">
        <f>Движение!$A$109</f>
        <v/>
      </c>
      <c r="C615">
        <f>Движение!$C$109</f>
        <v/>
      </c>
      <c r="D615" t="inlineStr">
        <is>
          <t>Г 800</t>
        </is>
      </c>
      <c r="E615">
        <f>Движение!$T$109</f>
        <v/>
      </c>
      <c r="F615">
        <f>N(Движение!$U$109)</f>
        <v/>
      </c>
      <c r="G615">
        <f>N(Движение!$V$109)</f>
        <v/>
      </c>
      <c r="H615">
        <f>Движение!$W$109</f>
        <v/>
      </c>
      <c r="I615">
        <f>IF($F615&gt;0,TEXT($B615,"dd.mm")&amp;"_"&amp;$D615,"")</f>
        <v/>
      </c>
    </row>
    <row r="616">
      <c r="A616" t="n">
        <v>615</v>
      </c>
      <c r="B616">
        <f>Движение!$A$109</f>
        <v/>
      </c>
      <c r="C616">
        <f>Движение!$C$109</f>
        <v/>
      </c>
      <c r="D616" t="inlineStr">
        <is>
          <t>Ми-К</t>
        </is>
      </c>
      <c r="E616">
        <f>Движение!$X$109</f>
        <v/>
      </c>
      <c r="F616">
        <f>N(Движение!$Y$109)</f>
        <v/>
      </c>
      <c r="G616">
        <f>N(Движение!$Z$109)</f>
        <v/>
      </c>
      <c r="H616">
        <f>Движение!$AA$109</f>
        <v/>
      </c>
      <c r="I616">
        <f>IF($F616&gt;0,TEXT($B616,"dd.mm")&amp;"_"&amp;$D616,"")</f>
        <v/>
      </c>
    </row>
    <row r="617">
      <c r="A617" t="n">
        <v>616</v>
      </c>
      <c r="B617">
        <f>Движение!$A$109</f>
        <v/>
      </c>
      <c r="C617">
        <f>Движение!$C$109</f>
        <v/>
      </c>
      <c r="D617" t="inlineStr">
        <is>
          <t>Ми-П</t>
        </is>
      </c>
      <c r="E617">
        <f>Движение!$AB$109</f>
        <v/>
      </c>
      <c r="F617">
        <f>N(Движение!$AC$109)</f>
        <v/>
      </c>
      <c r="G617">
        <f>N(Движение!$AD$109)</f>
        <v/>
      </c>
      <c r="H617">
        <f>Движение!$AE$109</f>
        <v/>
      </c>
      <c r="I617">
        <f>IF($F617&gt;0,TEXT($B617,"dd.mm")&amp;"_"&amp;$D617,"")</f>
        <v/>
      </c>
    </row>
    <row r="618">
      <c r="A618" t="n">
        <v>617</v>
      </c>
      <c r="B618">
        <f>Движение!$A$110</f>
        <v/>
      </c>
      <c r="C618">
        <f>Движение!$C$110</f>
        <v/>
      </c>
      <c r="D618" t="inlineStr">
        <is>
          <t>АК-10</t>
        </is>
      </c>
      <c r="E618">
        <f>Движение!$D$110</f>
        <v/>
      </c>
      <c r="F618">
        <f>N(Движение!$E$110)</f>
        <v/>
      </c>
      <c r="G618">
        <f>N(Движение!$F$110)</f>
        <v/>
      </c>
      <c r="H618">
        <f>Движение!$G$110</f>
        <v/>
      </c>
      <c r="I618">
        <f>IF($F618&gt;0,TEXT($B618,"dd.mm")&amp;"_"&amp;$D618,"")</f>
        <v/>
      </c>
    </row>
    <row r="619">
      <c r="A619" t="n">
        <v>618</v>
      </c>
      <c r="B619">
        <f>Движение!$A$110</f>
        <v/>
      </c>
      <c r="C619">
        <f>Движение!$C$110</f>
        <v/>
      </c>
      <c r="D619" t="inlineStr">
        <is>
          <t>АК-15</t>
        </is>
      </c>
      <c r="E619">
        <f>Движение!$H$110</f>
        <v/>
      </c>
      <c r="F619">
        <f>N(Движение!$I$110)</f>
        <v/>
      </c>
      <c r="G619">
        <f>N(Движение!$J$110)</f>
        <v/>
      </c>
      <c r="H619">
        <f>Движение!$K$110</f>
        <v/>
      </c>
      <c r="I619">
        <f>IF($F619&gt;0,TEXT($B619,"dd.mm")&amp;"_"&amp;$D619,"")</f>
        <v/>
      </c>
    </row>
    <row r="620">
      <c r="A620" t="n">
        <v>619</v>
      </c>
      <c r="B620">
        <f>Движение!$A$110</f>
        <v/>
      </c>
      <c r="C620">
        <f>Движение!$C$110</f>
        <v/>
      </c>
      <c r="D620" t="inlineStr">
        <is>
          <t>Г 1800</t>
        </is>
      </c>
      <c r="E620">
        <f>Движение!$L$110</f>
        <v/>
      </c>
      <c r="F620">
        <f>N(Движение!$M$110)</f>
        <v/>
      </c>
      <c r="G620">
        <f>N(Движение!$N$110)</f>
        <v/>
      </c>
      <c r="H620">
        <f>Движение!$O$110</f>
        <v/>
      </c>
      <c r="I620">
        <f>IF($F620&gt;0,TEXT($B620,"dd.mm")&amp;"_"&amp;$D620,"")</f>
        <v/>
      </c>
    </row>
    <row r="621">
      <c r="A621" t="n">
        <v>620</v>
      </c>
      <c r="B621">
        <f>Движение!$A$110</f>
        <v/>
      </c>
      <c r="C621">
        <f>Движение!$C$110</f>
        <v/>
      </c>
      <c r="D621" t="inlineStr">
        <is>
          <t>Г 3500</t>
        </is>
      </c>
      <c r="E621">
        <f>Движение!$P$110</f>
        <v/>
      </c>
      <c r="F621">
        <f>N(Движение!$Q$110)</f>
        <v/>
      </c>
      <c r="G621">
        <f>N(Движение!$R$110)</f>
        <v/>
      </c>
      <c r="H621">
        <f>Движение!$S$110</f>
        <v/>
      </c>
      <c r="I621">
        <f>IF($F621&gt;0,TEXT($B621,"dd.mm")&amp;"_"&amp;$D621,"")</f>
        <v/>
      </c>
    </row>
    <row r="622">
      <c r="A622" t="n">
        <v>621</v>
      </c>
      <c r="B622">
        <f>Движение!$A$110</f>
        <v/>
      </c>
      <c r="C622">
        <f>Движение!$C$110</f>
        <v/>
      </c>
      <c r="D622" t="inlineStr">
        <is>
          <t>Г 800</t>
        </is>
      </c>
      <c r="E622">
        <f>Движение!$T$110</f>
        <v/>
      </c>
      <c r="F622">
        <f>N(Движение!$U$110)</f>
        <v/>
      </c>
      <c r="G622">
        <f>N(Движение!$V$110)</f>
        <v/>
      </c>
      <c r="H622">
        <f>Движение!$W$110</f>
        <v/>
      </c>
      <c r="I622">
        <f>IF($F622&gt;0,TEXT($B622,"dd.mm")&amp;"_"&amp;$D622,"")</f>
        <v/>
      </c>
    </row>
    <row r="623">
      <c r="A623" t="n">
        <v>622</v>
      </c>
      <c r="B623">
        <f>Движение!$A$110</f>
        <v/>
      </c>
      <c r="C623">
        <f>Движение!$C$110</f>
        <v/>
      </c>
      <c r="D623" t="inlineStr">
        <is>
          <t>Ми-К</t>
        </is>
      </c>
      <c r="E623">
        <f>Движение!$X$110</f>
        <v/>
      </c>
      <c r="F623">
        <f>N(Движение!$Y$110)</f>
        <v/>
      </c>
      <c r="G623">
        <f>N(Движение!$Z$110)</f>
        <v/>
      </c>
      <c r="H623">
        <f>Движение!$AA$110</f>
        <v/>
      </c>
      <c r="I623">
        <f>IF($F623&gt;0,TEXT($B623,"dd.mm")&amp;"_"&amp;$D623,"")</f>
        <v/>
      </c>
    </row>
    <row r="624">
      <c r="A624" t="n">
        <v>623</v>
      </c>
      <c r="B624">
        <f>Движение!$A$110</f>
        <v/>
      </c>
      <c r="C624">
        <f>Движение!$C$110</f>
        <v/>
      </c>
      <c r="D624" t="inlineStr">
        <is>
          <t>Ми-П</t>
        </is>
      </c>
      <c r="E624">
        <f>Движение!$AB$110</f>
        <v/>
      </c>
      <c r="F624">
        <f>N(Движение!$AC$110)</f>
        <v/>
      </c>
      <c r="G624">
        <f>N(Движение!$AD$110)</f>
        <v/>
      </c>
      <c r="H624">
        <f>Движение!$AE$110</f>
        <v/>
      </c>
      <c r="I624">
        <f>IF($F624&gt;0,TEXT($B624,"dd.mm")&amp;"_"&amp;$D624,"")</f>
        <v/>
      </c>
    </row>
    <row r="625">
      <c r="A625" t="n">
        <v>624</v>
      </c>
      <c r="B625">
        <f>Движение!$A$111</f>
        <v/>
      </c>
      <c r="C625">
        <f>Движение!$C$111</f>
        <v/>
      </c>
      <c r="D625" t="inlineStr">
        <is>
          <t>АК-10</t>
        </is>
      </c>
      <c r="E625">
        <f>Движение!$D$111</f>
        <v/>
      </c>
      <c r="F625">
        <f>N(Движение!$E$111)</f>
        <v/>
      </c>
      <c r="G625">
        <f>N(Движение!$F$111)</f>
        <v/>
      </c>
      <c r="H625">
        <f>Движение!$G$111</f>
        <v/>
      </c>
      <c r="I625">
        <f>IF($F625&gt;0,TEXT($B625,"dd.mm")&amp;"_"&amp;$D625,"")</f>
        <v/>
      </c>
    </row>
    <row r="626">
      <c r="A626" t="n">
        <v>625</v>
      </c>
      <c r="B626">
        <f>Движение!$A$111</f>
        <v/>
      </c>
      <c r="C626">
        <f>Движение!$C$111</f>
        <v/>
      </c>
      <c r="D626" t="inlineStr">
        <is>
          <t>АК-15</t>
        </is>
      </c>
      <c r="E626">
        <f>Движение!$H$111</f>
        <v/>
      </c>
      <c r="F626">
        <f>N(Движение!$I$111)</f>
        <v/>
      </c>
      <c r="G626">
        <f>N(Движение!$J$111)</f>
        <v/>
      </c>
      <c r="H626">
        <f>Движение!$K$111</f>
        <v/>
      </c>
      <c r="I626">
        <f>IF($F626&gt;0,TEXT($B626,"dd.mm")&amp;"_"&amp;$D626,"")</f>
        <v/>
      </c>
    </row>
    <row r="627">
      <c r="A627" t="n">
        <v>626</v>
      </c>
      <c r="B627">
        <f>Движение!$A$111</f>
        <v/>
      </c>
      <c r="C627">
        <f>Движение!$C$111</f>
        <v/>
      </c>
      <c r="D627" t="inlineStr">
        <is>
          <t>Г 1800</t>
        </is>
      </c>
      <c r="E627">
        <f>Движение!$L$111</f>
        <v/>
      </c>
      <c r="F627">
        <f>N(Движение!$M$111)</f>
        <v/>
      </c>
      <c r="G627">
        <f>N(Движение!$N$111)</f>
        <v/>
      </c>
      <c r="H627">
        <f>Движение!$O$111</f>
        <v/>
      </c>
      <c r="I627">
        <f>IF($F627&gt;0,TEXT($B627,"dd.mm")&amp;"_"&amp;$D627,"")</f>
        <v/>
      </c>
    </row>
    <row r="628">
      <c r="A628" t="n">
        <v>627</v>
      </c>
      <c r="B628">
        <f>Движение!$A$111</f>
        <v/>
      </c>
      <c r="C628">
        <f>Движение!$C$111</f>
        <v/>
      </c>
      <c r="D628" t="inlineStr">
        <is>
          <t>Г 3500</t>
        </is>
      </c>
      <c r="E628">
        <f>Движение!$P$111</f>
        <v/>
      </c>
      <c r="F628">
        <f>N(Движение!$Q$111)</f>
        <v/>
      </c>
      <c r="G628">
        <f>N(Движение!$R$111)</f>
        <v/>
      </c>
      <c r="H628">
        <f>Движение!$S$111</f>
        <v/>
      </c>
      <c r="I628">
        <f>IF($F628&gt;0,TEXT($B628,"dd.mm")&amp;"_"&amp;$D628,"")</f>
        <v/>
      </c>
    </row>
    <row r="629">
      <c r="A629" t="n">
        <v>628</v>
      </c>
      <c r="B629">
        <f>Движение!$A$111</f>
        <v/>
      </c>
      <c r="C629">
        <f>Движение!$C$111</f>
        <v/>
      </c>
      <c r="D629" t="inlineStr">
        <is>
          <t>Г 800</t>
        </is>
      </c>
      <c r="E629">
        <f>Движение!$T$111</f>
        <v/>
      </c>
      <c r="F629">
        <f>N(Движение!$U$111)</f>
        <v/>
      </c>
      <c r="G629">
        <f>N(Движение!$V$111)</f>
        <v/>
      </c>
      <c r="H629">
        <f>Движение!$W$111</f>
        <v/>
      </c>
      <c r="I629">
        <f>IF($F629&gt;0,TEXT($B629,"dd.mm")&amp;"_"&amp;$D629,"")</f>
        <v/>
      </c>
    </row>
    <row r="630">
      <c r="A630" t="n">
        <v>629</v>
      </c>
      <c r="B630">
        <f>Движение!$A$111</f>
        <v/>
      </c>
      <c r="C630">
        <f>Движение!$C$111</f>
        <v/>
      </c>
      <c r="D630" t="inlineStr">
        <is>
          <t>Ми-К</t>
        </is>
      </c>
      <c r="E630">
        <f>Движение!$X$111</f>
        <v/>
      </c>
      <c r="F630">
        <f>N(Движение!$Y$111)</f>
        <v/>
      </c>
      <c r="G630">
        <f>N(Движение!$Z$111)</f>
        <v/>
      </c>
      <c r="H630">
        <f>Движение!$AA$111</f>
        <v/>
      </c>
      <c r="I630">
        <f>IF($F630&gt;0,TEXT($B630,"dd.mm")&amp;"_"&amp;$D630,"")</f>
        <v/>
      </c>
    </row>
    <row r="631">
      <c r="A631" t="n">
        <v>630</v>
      </c>
      <c r="B631">
        <f>Движение!$A$111</f>
        <v/>
      </c>
      <c r="C631">
        <f>Движение!$C$111</f>
        <v/>
      </c>
      <c r="D631" t="inlineStr">
        <is>
          <t>Ми-П</t>
        </is>
      </c>
      <c r="E631">
        <f>Движение!$AB$111</f>
        <v/>
      </c>
      <c r="F631">
        <f>N(Движение!$AC$111)</f>
        <v/>
      </c>
      <c r="G631">
        <f>N(Движение!$AD$111)</f>
        <v/>
      </c>
      <c r="H631">
        <f>Движение!$AE$111</f>
        <v/>
      </c>
      <c r="I631">
        <f>IF($F631&gt;0,TEXT($B631,"dd.mm")&amp;"_"&amp;$D631,"")</f>
        <v/>
      </c>
    </row>
    <row r="632">
      <c r="A632" t="n">
        <v>631</v>
      </c>
      <c r="B632">
        <f>Движение!$A$112</f>
        <v/>
      </c>
      <c r="C632">
        <f>Движение!$C$112</f>
        <v/>
      </c>
      <c r="D632" t="inlineStr">
        <is>
          <t>АК-10</t>
        </is>
      </c>
      <c r="E632">
        <f>Движение!$D$112</f>
        <v/>
      </c>
      <c r="F632">
        <f>N(Движение!$E$112)</f>
        <v/>
      </c>
      <c r="G632">
        <f>N(Движение!$F$112)</f>
        <v/>
      </c>
      <c r="H632">
        <f>Движение!$G$112</f>
        <v/>
      </c>
      <c r="I632">
        <f>IF($F632&gt;0,TEXT($B632,"dd.mm")&amp;"_"&amp;$D632,"")</f>
        <v/>
      </c>
    </row>
    <row r="633">
      <c r="A633" t="n">
        <v>632</v>
      </c>
      <c r="B633">
        <f>Движение!$A$112</f>
        <v/>
      </c>
      <c r="C633">
        <f>Движение!$C$112</f>
        <v/>
      </c>
      <c r="D633" t="inlineStr">
        <is>
          <t>АК-15</t>
        </is>
      </c>
      <c r="E633">
        <f>Движение!$H$112</f>
        <v/>
      </c>
      <c r="F633">
        <f>N(Движение!$I$112)</f>
        <v/>
      </c>
      <c r="G633">
        <f>N(Движение!$J$112)</f>
        <v/>
      </c>
      <c r="H633">
        <f>Движение!$K$112</f>
        <v/>
      </c>
      <c r="I633">
        <f>IF($F633&gt;0,TEXT($B633,"dd.mm")&amp;"_"&amp;$D633,"")</f>
        <v/>
      </c>
    </row>
    <row r="634">
      <c r="A634" t="n">
        <v>633</v>
      </c>
      <c r="B634">
        <f>Движение!$A$112</f>
        <v/>
      </c>
      <c r="C634">
        <f>Движение!$C$112</f>
        <v/>
      </c>
      <c r="D634" t="inlineStr">
        <is>
          <t>Г 1800</t>
        </is>
      </c>
      <c r="E634">
        <f>Движение!$L$112</f>
        <v/>
      </c>
      <c r="F634">
        <f>N(Движение!$M$112)</f>
        <v/>
      </c>
      <c r="G634">
        <f>N(Движение!$N$112)</f>
        <v/>
      </c>
      <c r="H634">
        <f>Движение!$O$112</f>
        <v/>
      </c>
      <c r="I634">
        <f>IF($F634&gt;0,TEXT($B634,"dd.mm")&amp;"_"&amp;$D634,"")</f>
        <v/>
      </c>
    </row>
    <row r="635">
      <c r="A635" t="n">
        <v>634</v>
      </c>
      <c r="B635">
        <f>Движение!$A$112</f>
        <v/>
      </c>
      <c r="C635">
        <f>Движение!$C$112</f>
        <v/>
      </c>
      <c r="D635" t="inlineStr">
        <is>
          <t>Г 3500</t>
        </is>
      </c>
      <c r="E635">
        <f>Движение!$P$112</f>
        <v/>
      </c>
      <c r="F635">
        <f>N(Движение!$Q$112)</f>
        <v/>
      </c>
      <c r="G635">
        <f>N(Движение!$R$112)</f>
        <v/>
      </c>
      <c r="H635">
        <f>Движение!$S$112</f>
        <v/>
      </c>
      <c r="I635">
        <f>IF($F635&gt;0,TEXT($B635,"dd.mm")&amp;"_"&amp;$D635,"")</f>
        <v/>
      </c>
    </row>
    <row r="636">
      <c r="A636" t="n">
        <v>635</v>
      </c>
      <c r="B636">
        <f>Движение!$A$112</f>
        <v/>
      </c>
      <c r="C636">
        <f>Движение!$C$112</f>
        <v/>
      </c>
      <c r="D636" t="inlineStr">
        <is>
          <t>Г 800</t>
        </is>
      </c>
      <c r="E636">
        <f>Движение!$T$112</f>
        <v/>
      </c>
      <c r="F636">
        <f>N(Движение!$U$112)</f>
        <v/>
      </c>
      <c r="G636">
        <f>N(Движение!$V$112)</f>
        <v/>
      </c>
      <c r="H636">
        <f>Движение!$W$112</f>
        <v/>
      </c>
      <c r="I636">
        <f>IF($F636&gt;0,TEXT($B636,"dd.mm")&amp;"_"&amp;$D636,"")</f>
        <v/>
      </c>
    </row>
    <row r="637">
      <c r="A637" t="n">
        <v>636</v>
      </c>
      <c r="B637">
        <f>Движение!$A$112</f>
        <v/>
      </c>
      <c r="C637">
        <f>Движение!$C$112</f>
        <v/>
      </c>
      <c r="D637" t="inlineStr">
        <is>
          <t>Ми-К</t>
        </is>
      </c>
      <c r="E637">
        <f>Движение!$X$112</f>
        <v/>
      </c>
      <c r="F637">
        <f>N(Движение!$Y$112)</f>
        <v/>
      </c>
      <c r="G637">
        <f>N(Движение!$Z$112)</f>
        <v/>
      </c>
      <c r="H637">
        <f>Движение!$AA$112</f>
        <v/>
      </c>
      <c r="I637">
        <f>IF($F637&gt;0,TEXT($B637,"dd.mm")&amp;"_"&amp;$D637,"")</f>
        <v/>
      </c>
    </row>
    <row r="638">
      <c r="A638" t="n">
        <v>637</v>
      </c>
      <c r="B638">
        <f>Движение!$A$112</f>
        <v/>
      </c>
      <c r="C638">
        <f>Движение!$C$112</f>
        <v/>
      </c>
      <c r="D638" t="inlineStr">
        <is>
          <t>Ми-П</t>
        </is>
      </c>
      <c r="E638">
        <f>Движение!$AB$112</f>
        <v/>
      </c>
      <c r="F638">
        <f>N(Движение!$AC$112)</f>
        <v/>
      </c>
      <c r="G638">
        <f>N(Движение!$AD$112)</f>
        <v/>
      </c>
      <c r="H638">
        <f>Движение!$AE$112</f>
        <v/>
      </c>
      <c r="I638">
        <f>IF($F638&gt;0,TEXT($B638,"dd.mm")&amp;"_"&amp;$D638,"")</f>
        <v/>
      </c>
    </row>
    <row r="639">
      <c r="A639" t="n">
        <v>638</v>
      </c>
      <c r="B639">
        <f>Движение!$A$113</f>
        <v/>
      </c>
      <c r="C639">
        <f>Движение!$C$113</f>
        <v/>
      </c>
      <c r="D639" t="inlineStr">
        <is>
          <t>АК-10</t>
        </is>
      </c>
      <c r="E639">
        <f>Движение!$D$113</f>
        <v/>
      </c>
      <c r="F639">
        <f>N(Движение!$E$113)</f>
        <v/>
      </c>
      <c r="G639">
        <f>N(Движение!$F$113)</f>
        <v/>
      </c>
      <c r="H639">
        <f>Движение!$G$113</f>
        <v/>
      </c>
      <c r="I639">
        <f>IF($F639&gt;0,TEXT($B639,"dd.mm")&amp;"_"&amp;$D639,"")</f>
        <v/>
      </c>
    </row>
    <row r="640">
      <c r="A640" t="n">
        <v>639</v>
      </c>
      <c r="B640">
        <f>Движение!$A$113</f>
        <v/>
      </c>
      <c r="C640">
        <f>Движение!$C$113</f>
        <v/>
      </c>
      <c r="D640" t="inlineStr">
        <is>
          <t>АК-15</t>
        </is>
      </c>
      <c r="E640">
        <f>Движение!$H$113</f>
        <v/>
      </c>
      <c r="F640">
        <f>N(Движение!$I$113)</f>
        <v/>
      </c>
      <c r="G640">
        <f>N(Движение!$J$113)</f>
        <v/>
      </c>
      <c r="H640">
        <f>Движение!$K$113</f>
        <v/>
      </c>
      <c r="I640">
        <f>IF($F640&gt;0,TEXT($B640,"dd.mm")&amp;"_"&amp;$D640,"")</f>
        <v/>
      </c>
    </row>
    <row r="641">
      <c r="A641" t="n">
        <v>640</v>
      </c>
      <c r="B641">
        <f>Движение!$A$113</f>
        <v/>
      </c>
      <c r="C641">
        <f>Движение!$C$113</f>
        <v/>
      </c>
      <c r="D641" t="inlineStr">
        <is>
          <t>Г 1800</t>
        </is>
      </c>
      <c r="E641">
        <f>Движение!$L$113</f>
        <v/>
      </c>
      <c r="F641">
        <f>N(Движение!$M$113)</f>
        <v/>
      </c>
      <c r="G641">
        <f>N(Движение!$N$113)</f>
        <v/>
      </c>
      <c r="H641">
        <f>Движение!$O$113</f>
        <v/>
      </c>
      <c r="I641">
        <f>IF($F641&gt;0,TEXT($B641,"dd.mm")&amp;"_"&amp;$D641,"")</f>
        <v/>
      </c>
    </row>
    <row r="642">
      <c r="A642" t="n">
        <v>641</v>
      </c>
      <c r="B642">
        <f>Движение!$A$113</f>
        <v/>
      </c>
      <c r="C642">
        <f>Движение!$C$113</f>
        <v/>
      </c>
      <c r="D642" t="inlineStr">
        <is>
          <t>Г 3500</t>
        </is>
      </c>
      <c r="E642">
        <f>Движение!$P$113</f>
        <v/>
      </c>
      <c r="F642">
        <f>N(Движение!$Q$113)</f>
        <v/>
      </c>
      <c r="G642">
        <f>N(Движение!$R$113)</f>
        <v/>
      </c>
      <c r="H642">
        <f>Движение!$S$113</f>
        <v/>
      </c>
      <c r="I642">
        <f>IF($F642&gt;0,TEXT($B642,"dd.mm")&amp;"_"&amp;$D642,"")</f>
        <v/>
      </c>
    </row>
    <row r="643">
      <c r="A643" t="n">
        <v>642</v>
      </c>
      <c r="B643">
        <f>Движение!$A$113</f>
        <v/>
      </c>
      <c r="C643">
        <f>Движение!$C$113</f>
        <v/>
      </c>
      <c r="D643" t="inlineStr">
        <is>
          <t>Г 800</t>
        </is>
      </c>
      <c r="E643">
        <f>Движение!$T$113</f>
        <v/>
      </c>
      <c r="F643">
        <f>N(Движение!$U$113)</f>
        <v/>
      </c>
      <c r="G643">
        <f>N(Движение!$V$113)</f>
        <v/>
      </c>
      <c r="H643">
        <f>Движение!$W$113</f>
        <v/>
      </c>
      <c r="I643">
        <f>IF($F643&gt;0,TEXT($B643,"dd.mm")&amp;"_"&amp;$D643,"")</f>
        <v/>
      </c>
    </row>
    <row r="644">
      <c r="A644" t="n">
        <v>643</v>
      </c>
      <c r="B644">
        <f>Движение!$A$113</f>
        <v/>
      </c>
      <c r="C644">
        <f>Движение!$C$113</f>
        <v/>
      </c>
      <c r="D644" t="inlineStr">
        <is>
          <t>Ми-К</t>
        </is>
      </c>
      <c r="E644">
        <f>Движение!$X$113</f>
        <v/>
      </c>
      <c r="F644">
        <f>N(Движение!$Y$113)</f>
        <v/>
      </c>
      <c r="G644">
        <f>N(Движение!$Z$113)</f>
        <v/>
      </c>
      <c r="H644">
        <f>Движение!$AA$113</f>
        <v/>
      </c>
      <c r="I644">
        <f>IF($F644&gt;0,TEXT($B644,"dd.mm")&amp;"_"&amp;$D644,"")</f>
        <v/>
      </c>
    </row>
    <row r="645">
      <c r="A645" t="n">
        <v>644</v>
      </c>
      <c r="B645">
        <f>Движение!$A$113</f>
        <v/>
      </c>
      <c r="C645">
        <f>Движение!$C$113</f>
        <v/>
      </c>
      <c r="D645" t="inlineStr">
        <is>
          <t>Ми-П</t>
        </is>
      </c>
      <c r="E645">
        <f>Движение!$AB$113</f>
        <v/>
      </c>
      <c r="F645">
        <f>N(Движение!$AC$113)</f>
        <v/>
      </c>
      <c r="G645">
        <f>N(Движение!$AD$113)</f>
        <v/>
      </c>
      <c r="H645">
        <f>Движение!$AE$113</f>
        <v/>
      </c>
      <c r="I645">
        <f>IF($F645&gt;0,TEXT($B645,"dd.mm")&amp;"_"&amp;$D645,"")</f>
        <v/>
      </c>
    </row>
    <row r="646">
      <c r="A646" t="n">
        <v>645</v>
      </c>
      <c r="B646">
        <f>Движение!$A$114</f>
        <v/>
      </c>
      <c r="C646">
        <f>Движение!$C$114</f>
        <v/>
      </c>
      <c r="D646" t="inlineStr">
        <is>
          <t>АК-10</t>
        </is>
      </c>
      <c r="E646">
        <f>Движение!$D$114</f>
        <v/>
      </c>
      <c r="F646">
        <f>N(Движение!$E$114)</f>
        <v/>
      </c>
      <c r="G646">
        <f>N(Движение!$F$114)</f>
        <v/>
      </c>
      <c r="H646">
        <f>Движение!$G$114</f>
        <v/>
      </c>
      <c r="I646">
        <f>IF($F646&gt;0,TEXT($B646,"dd.mm")&amp;"_"&amp;$D646,"")</f>
        <v/>
      </c>
    </row>
    <row r="647">
      <c r="A647" t="n">
        <v>646</v>
      </c>
      <c r="B647">
        <f>Движение!$A$114</f>
        <v/>
      </c>
      <c r="C647">
        <f>Движение!$C$114</f>
        <v/>
      </c>
      <c r="D647" t="inlineStr">
        <is>
          <t>АК-15</t>
        </is>
      </c>
      <c r="E647">
        <f>Движение!$H$114</f>
        <v/>
      </c>
      <c r="F647">
        <f>N(Движение!$I$114)</f>
        <v/>
      </c>
      <c r="G647">
        <f>N(Движение!$J$114)</f>
        <v/>
      </c>
      <c r="H647">
        <f>Движение!$K$114</f>
        <v/>
      </c>
      <c r="I647">
        <f>IF($F647&gt;0,TEXT($B647,"dd.mm")&amp;"_"&amp;$D647,"")</f>
        <v/>
      </c>
    </row>
    <row r="648">
      <c r="A648" t="n">
        <v>647</v>
      </c>
      <c r="B648">
        <f>Движение!$A$114</f>
        <v/>
      </c>
      <c r="C648">
        <f>Движение!$C$114</f>
        <v/>
      </c>
      <c r="D648" t="inlineStr">
        <is>
          <t>Г 1800</t>
        </is>
      </c>
      <c r="E648">
        <f>Движение!$L$114</f>
        <v/>
      </c>
      <c r="F648">
        <f>N(Движение!$M$114)</f>
        <v/>
      </c>
      <c r="G648">
        <f>N(Движение!$N$114)</f>
        <v/>
      </c>
      <c r="H648">
        <f>Движение!$O$114</f>
        <v/>
      </c>
      <c r="I648">
        <f>IF($F648&gt;0,TEXT($B648,"dd.mm")&amp;"_"&amp;$D648,"")</f>
        <v/>
      </c>
    </row>
    <row r="649">
      <c r="A649" t="n">
        <v>648</v>
      </c>
      <c r="B649">
        <f>Движение!$A$114</f>
        <v/>
      </c>
      <c r="C649">
        <f>Движение!$C$114</f>
        <v/>
      </c>
      <c r="D649" t="inlineStr">
        <is>
          <t>Г 3500</t>
        </is>
      </c>
      <c r="E649">
        <f>Движение!$P$114</f>
        <v/>
      </c>
      <c r="F649">
        <f>N(Движение!$Q$114)</f>
        <v/>
      </c>
      <c r="G649">
        <f>N(Движение!$R$114)</f>
        <v/>
      </c>
      <c r="H649">
        <f>Движение!$S$114</f>
        <v/>
      </c>
      <c r="I649">
        <f>IF($F649&gt;0,TEXT($B649,"dd.mm")&amp;"_"&amp;$D649,"")</f>
        <v/>
      </c>
    </row>
    <row r="650">
      <c r="A650" t="n">
        <v>649</v>
      </c>
      <c r="B650">
        <f>Движение!$A$114</f>
        <v/>
      </c>
      <c r="C650">
        <f>Движение!$C$114</f>
        <v/>
      </c>
      <c r="D650" t="inlineStr">
        <is>
          <t>Г 800</t>
        </is>
      </c>
      <c r="E650">
        <f>Движение!$T$114</f>
        <v/>
      </c>
      <c r="F650">
        <f>N(Движение!$U$114)</f>
        <v/>
      </c>
      <c r="G650">
        <f>N(Движение!$V$114)</f>
        <v/>
      </c>
      <c r="H650">
        <f>Движение!$W$114</f>
        <v/>
      </c>
      <c r="I650">
        <f>IF($F650&gt;0,TEXT($B650,"dd.mm")&amp;"_"&amp;$D650,"")</f>
        <v/>
      </c>
    </row>
    <row r="651">
      <c r="A651" t="n">
        <v>650</v>
      </c>
      <c r="B651">
        <f>Движение!$A$114</f>
        <v/>
      </c>
      <c r="C651">
        <f>Движение!$C$114</f>
        <v/>
      </c>
      <c r="D651" t="inlineStr">
        <is>
          <t>Ми-К</t>
        </is>
      </c>
      <c r="E651">
        <f>Движение!$X$114</f>
        <v/>
      </c>
      <c r="F651">
        <f>N(Движение!$Y$114)</f>
        <v/>
      </c>
      <c r="G651">
        <f>N(Движение!$Z$114)</f>
        <v/>
      </c>
      <c r="H651">
        <f>Движение!$AA$114</f>
        <v/>
      </c>
      <c r="I651">
        <f>IF($F651&gt;0,TEXT($B651,"dd.mm")&amp;"_"&amp;$D651,"")</f>
        <v/>
      </c>
    </row>
    <row r="652">
      <c r="A652" t="n">
        <v>651</v>
      </c>
      <c r="B652">
        <f>Движение!$A$114</f>
        <v/>
      </c>
      <c r="C652">
        <f>Движение!$C$114</f>
        <v/>
      </c>
      <c r="D652" t="inlineStr">
        <is>
          <t>Ми-П</t>
        </is>
      </c>
      <c r="E652">
        <f>Движение!$AB$114</f>
        <v/>
      </c>
      <c r="F652">
        <f>N(Движение!$AC$114)</f>
        <v/>
      </c>
      <c r="G652">
        <f>N(Движение!$AD$114)</f>
        <v/>
      </c>
      <c r="H652">
        <f>Движение!$AE$114</f>
        <v/>
      </c>
      <c r="I652">
        <f>IF($F652&gt;0,TEXT($B652,"dd.mm")&amp;"_"&amp;$D652,"")</f>
        <v/>
      </c>
    </row>
    <row r="653">
      <c r="A653" t="n">
        <v>652</v>
      </c>
      <c r="B653">
        <f>Движение!$A$115</f>
        <v/>
      </c>
      <c r="C653">
        <f>Движение!$C$115</f>
        <v/>
      </c>
      <c r="D653" t="inlineStr">
        <is>
          <t>АК-10</t>
        </is>
      </c>
      <c r="E653">
        <f>Движение!$D$115</f>
        <v/>
      </c>
      <c r="F653">
        <f>N(Движение!$E$115)</f>
        <v/>
      </c>
      <c r="G653">
        <f>N(Движение!$F$115)</f>
        <v/>
      </c>
      <c r="H653">
        <f>Движение!$G$115</f>
        <v/>
      </c>
      <c r="I653">
        <f>IF($F653&gt;0,TEXT($B653,"dd.mm")&amp;"_"&amp;$D653,"")</f>
        <v/>
      </c>
    </row>
    <row r="654">
      <c r="A654" t="n">
        <v>653</v>
      </c>
      <c r="B654">
        <f>Движение!$A$115</f>
        <v/>
      </c>
      <c r="C654">
        <f>Движение!$C$115</f>
        <v/>
      </c>
      <c r="D654" t="inlineStr">
        <is>
          <t>АК-15</t>
        </is>
      </c>
      <c r="E654">
        <f>Движение!$H$115</f>
        <v/>
      </c>
      <c r="F654">
        <f>N(Движение!$I$115)</f>
        <v/>
      </c>
      <c r="G654">
        <f>N(Движение!$J$115)</f>
        <v/>
      </c>
      <c r="H654">
        <f>Движение!$K$115</f>
        <v/>
      </c>
      <c r="I654">
        <f>IF($F654&gt;0,TEXT($B654,"dd.mm")&amp;"_"&amp;$D654,"")</f>
        <v/>
      </c>
    </row>
    <row r="655">
      <c r="A655" t="n">
        <v>654</v>
      </c>
      <c r="B655">
        <f>Движение!$A$115</f>
        <v/>
      </c>
      <c r="C655">
        <f>Движение!$C$115</f>
        <v/>
      </c>
      <c r="D655" t="inlineStr">
        <is>
          <t>Г 1800</t>
        </is>
      </c>
      <c r="E655">
        <f>Движение!$L$115</f>
        <v/>
      </c>
      <c r="F655">
        <f>N(Движение!$M$115)</f>
        <v/>
      </c>
      <c r="G655">
        <f>N(Движение!$N$115)</f>
        <v/>
      </c>
      <c r="H655">
        <f>Движение!$O$115</f>
        <v/>
      </c>
      <c r="I655">
        <f>IF($F655&gt;0,TEXT($B655,"dd.mm")&amp;"_"&amp;$D655,"")</f>
        <v/>
      </c>
    </row>
    <row r="656">
      <c r="A656" t="n">
        <v>655</v>
      </c>
      <c r="B656">
        <f>Движение!$A$115</f>
        <v/>
      </c>
      <c r="C656">
        <f>Движение!$C$115</f>
        <v/>
      </c>
      <c r="D656" t="inlineStr">
        <is>
          <t>Г 3500</t>
        </is>
      </c>
      <c r="E656">
        <f>Движение!$P$115</f>
        <v/>
      </c>
      <c r="F656">
        <f>N(Движение!$Q$115)</f>
        <v/>
      </c>
      <c r="G656">
        <f>N(Движение!$R$115)</f>
        <v/>
      </c>
      <c r="H656">
        <f>Движение!$S$115</f>
        <v/>
      </c>
      <c r="I656">
        <f>IF($F656&gt;0,TEXT($B656,"dd.mm")&amp;"_"&amp;$D656,"")</f>
        <v/>
      </c>
    </row>
    <row r="657">
      <c r="A657" t="n">
        <v>656</v>
      </c>
      <c r="B657">
        <f>Движение!$A$115</f>
        <v/>
      </c>
      <c r="C657">
        <f>Движение!$C$115</f>
        <v/>
      </c>
      <c r="D657" t="inlineStr">
        <is>
          <t>Г 800</t>
        </is>
      </c>
      <c r="E657">
        <f>Движение!$T$115</f>
        <v/>
      </c>
      <c r="F657">
        <f>N(Движение!$U$115)</f>
        <v/>
      </c>
      <c r="G657">
        <f>N(Движение!$V$115)</f>
        <v/>
      </c>
      <c r="H657">
        <f>Движение!$W$115</f>
        <v/>
      </c>
      <c r="I657">
        <f>IF($F657&gt;0,TEXT($B657,"dd.mm")&amp;"_"&amp;$D657,"")</f>
        <v/>
      </c>
    </row>
    <row r="658">
      <c r="A658" t="n">
        <v>657</v>
      </c>
      <c r="B658">
        <f>Движение!$A$115</f>
        <v/>
      </c>
      <c r="C658">
        <f>Движение!$C$115</f>
        <v/>
      </c>
      <c r="D658" t="inlineStr">
        <is>
          <t>Ми-К</t>
        </is>
      </c>
      <c r="E658">
        <f>Движение!$X$115</f>
        <v/>
      </c>
      <c r="F658">
        <f>N(Движение!$Y$115)</f>
        <v/>
      </c>
      <c r="G658">
        <f>N(Движение!$Z$115)</f>
        <v/>
      </c>
      <c r="H658">
        <f>Движение!$AA$115</f>
        <v/>
      </c>
      <c r="I658">
        <f>IF($F658&gt;0,TEXT($B658,"dd.mm")&amp;"_"&amp;$D658,"")</f>
        <v/>
      </c>
    </row>
    <row r="659">
      <c r="A659" t="n">
        <v>658</v>
      </c>
      <c r="B659">
        <f>Движение!$A$115</f>
        <v/>
      </c>
      <c r="C659">
        <f>Движение!$C$115</f>
        <v/>
      </c>
      <c r="D659" t="inlineStr">
        <is>
          <t>Ми-П</t>
        </is>
      </c>
      <c r="E659">
        <f>Движение!$AB$115</f>
        <v/>
      </c>
      <c r="F659">
        <f>N(Движение!$AC$115)</f>
        <v/>
      </c>
      <c r="G659">
        <f>N(Движение!$AD$115)</f>
        <v/>
      </c>
      <c r="H659">
        <f>Движение!$AE$115</f>
        <v/>
      </c>
      <c r="I659">
        <f>IF($F659&gt;0,TEXT($B659,"dd.mm")&amp;"_"&amp;$D659,"")</f>
        <v/>
      </c>
    </row>
    <row r="660">
      <c r="A660" t="n">
        <v>659</v>
      </c>
      <c r="B660">
        <f>Движение!$A$116</f>
        <v/>
      </c>
      <c r="C660">
        <f>Движение!$C$116</f>
        <v/>
      </c>
      <c r="D660" t="inlineStr">
        <is>
          <t>АК-10</t>
        </is>
      </c>
      <c r="E660">
        <f>Движение!$D$116</f>
        <v/>
      </c>
      <c r="F660">
        <f>N(Движение!$E$116)</f>
        <v/>
      </c>
      <c r="G660">
        <f>N(Движение!$F$116)</f>
        <v/>
      </c>
      <c r="H660">
        <f>Движение!$G$116</f>
        <v/>
      </c>
      <c r="I660">
        <f>IF($F660&gt;0,TEXT($B660,"dd.mm")&amp;"_"&amp;$D660,"")</f>
        <v/>
      </c>
    </row>
    <row r="661">
      <c r="A661" t="n">
        <v>660</v>
      </c>
      <c r="B661">
        <f>Движение!$A$116</f>
        <v/>
      </c>
      <c r="C661">
        <f>Движение!$C$116</f>
        <v/>
      </c>
      <c r="D661" t="inlineStr">
        <is>
          <t>АК-15</t>
        </is>
      </c>
      <c r="E661">
        <f>Движение!$H$116</f>
        <v/>
      </c>
      <c r="F661">
        <f>N(Движение!$I$116)</f>
        <v/>
      </c>
      <c r="G661">
        <f>N(Движение!$J$116)</f>
        <v/>
      </c>
      <c r="H661">
        <f>Движение!$K$116</f>
        <v/>
      </c>
      <c r="I661">
        <f>IF($F661&gt;0,TEXT($B661,"dd.mm")&amp;"_"&amp;$D661,"")</f>
        <v/>
      </c>
    </row>
    <row r="662">
      <c r="A662" t="n">
        <v>661</v>
      </c>
      <c r="B662">
        <f>Движение!$A$116</f>
        <v/>
      </c>
      <c r="C662">
        <f>Движение!$C$116</f>
        <v/>
      </c>
      <c r="D662" t="inlineStr">
        <is>
          <t>Г 1800</t>
        </is>
      </c>
      <c r="E662">
        <f>Движение!$L$116</f>
        <v/>
      </c>
      <c r="F662">
        <f>N(Движение!$M$116)</f>
        <v/>
      </c>
      <c r="G662">
        <f>N(Движение!$N$116)</f>
        <v/>
      </c>
      <c r="H662">
        <f>Движение!$O$116</f>
        <v/>
      </c>
      <c r="I662">
        <f>IF($F662&gt;0,TEXT($B662,"dd.mm")&amp;"_"&amp;$D662,"")</f>
        <v/>
      </c>
    </row>
    <row r="663">
      <c r="A663" t="n">
        <v>662</v>
      </c>
      <c r="B663">
        <f>Движение!$A$116</f>
        <v/>
      </c>
      <c r="C663">
        <f>Движение!$C$116</f>
        <v/>
      </c>
      <c r="D663" t="inlineStr">
        <is>
          <t>Г 3500</t>
        </is>
      </c>
      <c r="E663">
        <f>Движение!$P$116</f>
        <v/>
      </c>
      <c r="F663">
        <f>N(Движение!$Q$116)</f>
        <v/>
      </c>
      <c r="G663">
        <f>N(Движение!$R$116)</f>
        <v/>
      </c>
      <c r="H663">
        <f>Движение!$S$116</f>
        <v/>
      </c>
      <c r="I663">
        <f>IF($F663&gt;0,TEXT($B663,"dd.mm")&amp;"_"&amp;$D663,"")</f>
        <v/>
      </c>
    </row>
    <row r="664">
      <c r="A664" t="n">
        <v>663</v>
      </c>
      <c r="B664">
        <f>Движение!$A$116</f>
        <v/>
      </c>
      <c r="C664">
        <f>Движение!$C$116</f>
        <v/>
      </c>
      <c r="D664" t="inlineStr">
        <is>
          <t>Г 800</t>
        </is>
      </c>
      <c r="E664">
        <f>Движение!$T$116</f>
        <v/>
      </c>
      <c r="F664">
        <f>N(Движение!$U$116)</f>
        <v/>
      </c>
      <c r="G664">
        <f>N(Движение!$V$116)</f>
        <v/>
      </c>
      <c r="H664">
        <f>Движение!$W$116</f>
        <v/>
      </c>
      <c r="I664">
        <f>IF($F664&gt;0,TEXT($B664,"dd.mm")&amp;"_"&amp;$D664,"")</f>
        <v/>
      </c>
    </row>
    <row r="665">
      <c r="A665" t="n">
        <v>664</v>
      </c>
      <c r="B665">
        <f>Движение!$A$116</f>
        <v/>
      </c>
      <c r="C665">
        <f>Движение!$C$116</f>
        <v/>
      </c>
      <c r="D665" t="inlineStr">
        <is>
          <t>Ми-К</t>
        </is>
      </c>
      <c r="E665">
        <f>Движение!$X$116</f>
        <v/>
      </c>
      <c r="F665">
        <f>N(Движение!$Y$116)</f>
        <v/>
      </c>
      <c r="G665">
        <f>N(Движение!$Z$116)</f>
        <v/>
      </c>
      <c r="H665">
        <f>Движение!$AA$116</f>
        <v/>
      </c>
      <c r="I665">
        <f>IF($F665&gt;0,TEXT($B665,"dd.mm")&amp;"_"&amp;$D665,"")</f>
        <v/>
      </c>
    </row>
    <row r="666">
      <c r="A666" t="n">
        <v>665</v>
      </c>
      <c r="B666">
        <f>Движение!$A$116</f>
        <v/>
      </c>
      <c r="C666">
        <f>Движение!$C$116</f>
        <v/>
      </c>
      <c r="D666" t="inlineStr">
        <is>
          <t>Ми-П</t>
        </is>
      </c>
      <c r="E666">
        <f>Движение!$AB$116</f>
        <v/>
      </c>
      <c r="F666">
        <f>N(Движение!$AC$116)</f>
        <v/>
      </c>
      <c r="G666">
        <f>N(Движение!$AD$116)</f>
        <v/>
      </c>
      <c r="H666">
        <f>Движение!$AE$116</f>
        <v/>
      </c>
      <c r="I666">
        <f>IF($F666&gt;0,TEXT($B666,"dd.mm")&amp;"_"&amp;$D666,"")</f>
        <v/>
      </c>
    </row>
    <row r="667">
      <c r="A667" t="n">
        <v>666</v>
      </c>
      <c r="B667">
        <f>Движение!$A$117</f>
        <v/>
      </c>
      <c r="C667">
        <f>Движение!$C$117</f>
        <v/>
      </c>
      <c r="D667" t="inlineStr">
        <is>
          <t>АК-10</t>
        </is>
      </c>
      <c r="E667">
        <f>Движение!$D$117</f>
        <v/>
      </c>
      <c r="F667">
        <f>N(Движение!$E$117)</f>
        <v/>
      </c>
      <c r="G667">
        <f>N(Движение!$F$117)</f>
        <v/>
      </c>
      <c r="H667">
        <f>Движение!$G$117</f>
        <v/>
      </c>
      <c r="I667">
        <f>IF($F667&gt;0,TEXT($B667,"dd.mm")&amp;"_"&amp;$D667,"")</f>
        <v/>
      </c>
    </row>
    <row r="668">
      <c r="A668" t="n">
        <v>667</v>
      </c>
      <c r="B668">
        <f>Движение!$A$117</f>
        <v/>
      </c>
      <c r="C668">
        <f>Движение!$C$117</f>
        <v/>
      </c>
      <c r="D668" t="inlineStr">
        <is>
          <t>АК-15</t>
        </is>
      </c>
      <c r="E668">
        <f>Движение!$H$117</f>
        <v/>
      </c>
      <c r="F668">
        <f>N(Движение!$I$117)</f>
        <v/>
      </c>
      <c r="G668">
        <f>N(Движение!$J$117)</f>
        <v/>
      </c>
      <c r="H668">
        <f>Движение!$K$117</f>
        <v/>
      </c>
      <c r="I668">
        <f>IF($F668&gt;0,TEXT($B668,"dd.mm")&amp;"_"&amp;$D668,"")</f>
        <v/>
      </c>
    </row>
    <row r="669">
      <c r="A669" t="n">
        <v>668</v>
      </c>
      <c r="B669">
        <f>Движение!$A$117</f>
        <v/>
      </c>
      <c r="C669">
        <f>Движение!$C$117</f>
        <v/>
      </c>
      <c r="D669" t="inlineStr">
        <is>
          <t>Г 1800</t>
        </is>
      </c>
      <c r="E669">
        <f>Движение!$L$117</f>
        <v/>
      </c>
      <c r="F669">
        <f>N(Движение!$M$117)</f>
        <v/>
      </c>
      <c r="G669">
        <f>N(Движение!$N$117)</f>
        <v/>
      </c>
      <c r="H669">
        <f>Движение!$O$117</f>
        <v/>
      </c>
      <c r="I669">
        <f>IF($F669&gt;0,TEXT($B669,"dd.mm")&amp;"_"&amp;$D669,"")</f>
        <v/>
      </c>
    </row>
    <row r="670">
      <c r="A670" t="n">
        <v>669</v>
      </c>
      <c r="B670">
        <f>Движение!$A$117</f>
        <v/>
      </c>
      <c r="C670">
        <f>Движение!$C$117</f>
        <v/>
      </c>
      <c r="D670" t="inlineStr">
        <is>
          <t>Г 3500</t>
        </is>
      </c>
      <c r="E670">
        <f>Движение!$P$117</f>
        <v/>
      </c>
      <c r="F670">
        <f>N(Движение!$Q$117)</f>
        <v/>
      </c>
      <c r="G670">
        <f>N(Движение!$R$117)</f>
        <v/>
      </c>
      <c r="H670">
        <f>Движение!$S$117</f>
        <v/>
      </c>
      <c r="I670">
        <f>IF($F670&gt;0,TEXT($B670,"dd.mm")&amp;"_"&amp;$D670,"")</f>
        <v/>
      </c>
    </row>
    <row r="671">
      <c r="A671" t="n">
        <v>670</v>
      </c>
      <c r="B671">
        <f>Движение!$A$117</f>
        <v/>
      </c>
      <c r="C671">
        <f>Движение!$C$117</f>
        <v/>
      </c>
      <c r="D671" t="inlineStr">
        <is>
          <t>Г 800</t>
        </is>
      </c>
      <c r="E671">
        <f>Движение!$T$117</f>
        <v/>
      </c>
      <c r="F671">
        <f>N(Движение!$U$117)</f>
        <v/>
      </c>
      <c r="G671">
        <f>N(Движение!$V$117)</f>
        <v/>
      </c>
      <c r="H671">
        <f>Движение!$W$117</f>
        <v/>
      </c>
      <c r="I671">
        <f>IF($F671&gt;0,TEXT($B671,"dd.mm")&amp;"_"&amp;$D671,"")</f>
        <v/>
      </c>
    </row>
    <row r="672">
      <c r="A672" t="n">
        <v>671</v>
      </c>
      <c r="B672">
        <f>Движение!$A$117</f>
        <v/>
      </c>
      <c r="C672">
        <f>Движение!$C$117</f>
        <v/>
      </c>
      <c r="D672" t="inlineStr">
        <is>
          <t>Ми-К</t>
        </is>
      </c>
      <c r="E672">
        <f>Движение!$X$117</f>
        <v/>
      </c>
      <c r="F672">
        <f>N(Движение!$Y$117)</f>
        <v/>
      </c>
      <c r="G672">
        <f>N(Движение!$Z$117)</f>
        <v/>
      </c>
      <c r="H672">
        <f>Движение!$AA$117</f>
        <v/>
      </c>
      <c r="I672">
        <f>IF($F672&gt;0,TEXT($B672,"dd.mm")&amp;"_"&amp;$D672,"")</f>
        <v/>
      </c>
    </row>
    <row r="673">
      <c r="A673" t="n">
        <v>672</v>
      </c>
      <c r="B673">
        <f>Движение!$A$117</f>
        <v/>
      </c>
      <c r="C673">
        <f>Движение!$C$117</f>
        <v/>
      </c>
      <c r="D673" t="inlineStr">
        <is>
          <t>Ми-П</t>
        </is>
      </c>
      <c r="E673">
        <f>Движение!$AB$117</f>
        <v/>
      </c>
      <c r="F673">
        <f>N(Движение!$AC$117)</f>
        <v/>
      </c>
      <c r="G673">
        <f>N(Движение!$AD$117)</f>
        <v/>
      </c>
      <c r="H673">
        <f>Движение!$AE$117</f>
        <v/>
      </c>
      <c r="I673">
        <f>IF($F673&gt;0,TEXT($B673,"dd.mm")&amp;"_"&amp;$D673,"")</f>
        <v/>
      </c>
    </row>
    <row r="674">
      <c r="A674" t="n">
        <v>673</v>
      </c>
      <c r="B674">
        <f>Движение!$A$118</f>
        <v/>
      </c>
      <c r="C674">
        <f>Движение!$C$118</f>
        <v/>
      </c>
      <c r="D674" t="inlineStr">
        <is>
          <t>АК-10</t>
        </is>
      </c>
      <c r="E674">
        <f>Движение!$D$118</f>
        <v/>
      </c>
      <c r="F674">
        <f>N(Движение!$E$118)</f>
        <v/>
      </c>
      <c r="G674">
        <f>N(Движение!$F$118)</f>
        <v/>
      </c>
      <c r="H674">
        <f>Движение!$G$118</f>
        <v/>
      </c>
      <c r="I674">
        <f>IF($F674&gt;0,TEXT($B674,"dd.mm")&amp;"_"&amp;$D674,"")</f>
        <v/>
      </c>
    </row>
    <row r="675">
      <c r="A675" t="n">
        <v>674</v>
      </c>
      <c r="B675">
        <f>Движение!$A$118</f>
        <v/>
      </c>
      <c r="C675">
        <f>Движение!$C$118</f>
        <v/>
      </c>
      <c r="D675" t="inlineStr">
        <is>
          <t>АК-15</t>
        </is>
      </c>
      <c r="E675">
        <f>Движение!$H$118</f>
        <v/>
      </c>
      <c r="F675">
        <f>N(Движение!$I$118)</f>
        <v/>
      </c>
      <c r="G675">
        <f>N(Движение!$J$118)</f>
        <v/>
      </c>
      <c r="H675">
        <f>Движение!$K$118</f>
        <v/>
      </c>
      <c r="I675">
        <f>IF($F675&gt;0,TEXT($B675,"dd.mm")&amp;"_"&amp;$D675,"")</f>
        <v/>
      </c>
    </row>
    <row r="676">
      <c r="A676" t="n">
        <v>675</v>
      </c>
      <c r="B676">
        <f>Движение!$A$118</f>
        <v/>
      </c>
      <c r="C676">
        <f>Движение!$C$118</f>
        <v/>
      </c>
      <c r="D676" t="inlineStr">
        <is>
          <t>Г 1800</t>
        </is>
      </c>
      <c r="E676">
        <f>Движение!$L$118</f>
        <v/>
      </c>
      <c r="F676">
        <f>N(Движение!$M$118)</f>
        <v/>
      </c>
      <c r="G676">
        <f>N(Движение!$N$118)</f>
        <v/>
      </c>
      <c r="H676">
        <f>Движение!$O$118</f>
        <v/>
      </c>
      <c r="I676">
        <f>IF($F676&gt;0,TEXT($B676,"dd.mm")&amp;"_"&amp;$D676,"")</f>
        <v/>
      </c>
    </row>
    <row r="677">
      <c r="A677" t="n">
        <v>676</v>
      </c>
      <c r="B677">
        <f>Движение!$A$118</f>
        <v/>
      </c>
      <c r="C677">
        <f>Движение!$C$118</f>
        <v/>
      </c>
      <c r="D677" t="inlineStr">
        <is>
          <t>Г 3500</t>
        </is>
      </c>
      <c r="E677">
        <f>Движение!$P$118</f>
        <v/>
      </c>
      <c r="F677">
        <f>N(Движение!$Q$118)</f>
        <v/>
      </c>
      <c r="G677">
        <f>N(Движение!$R$118)</f>
        <v/>
      </c>
      <c r="H677">
        <f>Движение!$S$118</f>
        <v/>
      </c>
      <c r="I677">
        <f>IF($F677&gt;0,TEXT($B677,"dd.mm")&amp;"_"&amp;$D677,"")</f>
        <v/>
      </c>
    </row>
    <row r="678">
      <c r="A678" t="n">
        <v>677</v>
      </c>
      <c r="B678">
        <f>Движение!$A$118</f>
        <v/>
      </c>
      <c r="C678">
        <f>Движение!$C$118</f>
        <v/>
      </c>
      <c r="D678" t="inlineStr">
        <is>
          <t>Г 800</t>
        </is>
      </c>
      <c r="E678">
        <f>Движение!$T$118</f>
        <v/>
      </c>
      <c r="F678">
        <f>N(Движение!$U$118)</f>
        <v/>
      </c>
      <c r="G678">
        <f>N(Движение!$V$118)</f>
        <v/>
      </c>
      <c r="H678">
        <f>Движение!$W$118</f>
        <v/>
      </c>
      <c r="I678">
        <f>IF($F678&gt;0,TEXT($B678,"dd.mm")&amp;"_"&amp;$D678,"")</f>
        <v/>
      </c>
    </row>
    <row r="679">
      <c r="A679" t="n">
        <v>678</v>
      </c>
      <c r="B679">
        <f>Движение!$A$118</f>
        <v/>
      </c>
      <c r="C679">
        <f>Движение!$C$118</f>
        <v/>
      </c>
      <c r="D679" t="inlineStr">
        <is>
          <t>Ми-К</t>
        </is>
      </c>
      <c r="E679">
        <f>Движение!$X$118</f>
        <v/>
      </c>
      <c r="F679">
        <f>N(Движение!$Y$118)</f>
        <v/>
      </c>
      <c r="G679">
        <f>N(Движение!$Z$118)</f>
        <v/>
      </c>
      <c r="H679">
        <f>Движение!$AA$118</f>
        <v/>
      </c>
      <c r="I679">
        <f>IF($F679&gt;0,TEXT($B679,"dd.mm")&amp;"_"&amp;$D679,"")</f>
        <v/>
      </c>
    </row>
    <row r="680">
      <c r="A680" t="n">
        <v>679</v>
      </c>
      <c r="B680">
        <f>Движение!$A$118</f>
        <v/>
      </c>
      <c r="C680">
        <f>Движение!$C$118</f>
        <v/>
      </c>
      <c r="D680" t="inlineStr">
        <is>
          <t>Ми-П</t>
        </is>
      </c>
      <c r="E680">
        <f>Движение!$AB$118</f>
        <v/>
      </c>
      <c r="F680">
        <f>N(Движение!$AC$118)</f>
        <v/>
      </c>
      <c r="G680">
        <f>N(Движение!$AD$118)</f>
        <v/>
      </c>
      <c r="H680">
        <f>Движение!$AE$118</f>
        <v/>
      </c>
      <c r="I680">
        <f>IF($F680&gt;0,TEXT($B680,"dd.mm")&amp;"_"&amp;$D680,"")</f>
        <v/>
      </c>
    </row>
    <row r="681">
      <c r="A681" t="n">
        <v>680</v>
      </c>
      <c r="B681">
        <f>Движение!$A$119</f>
        <v/>
      </c>
      <c r="C681">
        <f>Движение!$C$119</f>
        <v/>
      </c>
      <c r="D681" t="inlineStr">
        <is>
          <t>АК-10</t>
        </is>
      </c>
      <c r="E681">
        <f>Движение!$D$119</f>
        <v/>
      </c>
      <c r="F681">
        <f>N(Движение!$E$119)</f>
        <v/>
      </c>
      <c r="G681">
        <f>N(Движение!$F$119)</f>
        <v/>
      </c>
      <c r="H681">
        <f>Движение!$G$119</f>
        <v/>
      </c>
      <c r="I681">
        <f>IF($F681&gt;0,TEXT($B681,"dd.mm")&amp;"_"&amp;$D681,"")</f>
        <v/>
      </c>
    </row>
    <row r="682">
      <c r="A682" t="n">
        <v>681</v>
      </c>
      <c r="B682">
        <f>Движение!$A$119</f>
        <v/>
      </c>
      <c r="C682">
        <f>Движение!$C$119</f>
        <v/>
      </c>
      <c r="D682" t="inlineStr">
        <is>
          <t>АК-15</t>
        </is>
      </c>
      <c r="E682">
        <f>Движение!$H$119</f>
        <v/>
      </c>
      <c r="F682">
        <f>N(Движение!$I$119)</f>
        <v/>
      </c>
      <c r="G682">
        <f>N(Движение!$J$119)</f>
        <v/>
      </c>
      <c r="H682">
        <f>Движение!$K$119</f>
        <v/>
      </c>
      <c r="I682">
        <f>IF($F682&gt;0,TEXT($B682,"dd.mm")&amp;"_"&amp;$D682,"")</f>
        <v/>
      </c>
    </row>
    <row r="683">
      <c r="A683" t="n">
        <v>682</v>
      </c>
      <c r="B683">
        <f>Движение!$A$119</f>
        <v/>
      </c>
      <c r="C683">
        <f>Движение!$C$119</f>
        <v/>
      </c>
      <c r="D683" t="inlineStr">
        <is>
          <t>Г 1800</t>
        </is>
      </c>
      <c r="E683">
        <f>Движение!$L$119</f>
        <v/>
      </c>
      <c r="F683">
        <f>N(Движение!$M$119)</f>
        <v/>
      </c>
      <c r="G683">
        <f>N(Движение!$N$119)</f>
        <v/>
      </c>
      <c r="H683">
        <f>Движение!$O$119</f>
        <v/>
      </c>
      <c r="I683">
        <f>IF($F683&gt;0,TEXT($B683,"dd.mm")&amp;"_"&amp;$D683,"")</f>
        <v/>
      </c>
    </row>
    <row r="684">
      <c r="A684" t="n">
        <v>683</v>
      </c>
      <c r="B684">
        <f>Движение!$A$119</f>
        <v/>
      </c>
      <c r="C684">
        <f>Движение!$C$119</f>
        <v/>
      </c>
      <c r="D684" t="inlineStr">
        <is>
          <t>Г 3500</t>
        </is>
      </c>
      <c r="E684">
        <f>Движение!$P$119</f>
        <v/>
      </c>
      <c r="F684">
        <f>N(Движение!$Q$119)</f>
        <v/>
      </c>
      <c r="G684">
        <f>N(Движение!$R$119)</f>
        <v/>
      </c>
      <c r="H684">
        <f>Движение!$S$119</f>
        <v/>
      </c>
      <c r="I684">
        <f>IF($F684&gt;0,TEXT($B684,"dd.mm")&amp;"_"&amp;$D684,"")</f>
        <v/>
      </c>
    </row>
    <row r="685">
      <c r="A685" t="n">
        <v>684</v>
      </c>
      <c r="B685">
        <f>Движение!$A$119</f>
        <v/>
      </c>
      <c r="C685">
        <f>Движение!$C$119</f>
        <v/>
      </c>
      <c r="D685" t="inlineStr">
        <is>
          <t>Г 800</t>
        </is>
      </c>
      <c r="E685">
        <f>Движение!$T$119</f>
        <v/>
      </c>
      <c r="F685">
        <f>N(Движение!$U$119)</f>
        <v/>
      </c>
      <c r="G685">
        <f>N(Движение!$V$119)</f>
        <v/>
      </c>
      <c r="H685">
        <f>Движение!$W$119</f>
        <v/>
      </c>
      <c r="I685">
        <f>IF($F685&gt;0,TEXT($B685,"dd.mm")&amp;"_"&amp;$D685,"")</f>
        <v/>
      </c>
    </row>
    <row r="686">
      <c r="A686" t="n">
        <v>685</v>
      </c>
      <c r="B686">
        <f>Движение!$A$119</f>
        <v/>
      </c>
      <c r="C686">
        <f>Движение!$C$119</f>
        <v/>
      </c>
      <c r="D686" t="inlineStr">
        <is>
          <t>Ми-К</t>
        </is>
      </c>
      <c r="E686">
        <f>Движение!$X$119</f>
        <v/>
      </c>
      <c r="F686">
        <f>N(Движение!$Y$119)</f>
        <v/>
      </c>
      <c r="G686">
        <f>N(Движение!$Z$119)</f>
        <v/>
      </c>
      <c r="H686">
        <f>Движение!$AA$119</f>
        <v/>
      </c>
      <c r="I686">
        <f>IF($F686&gt;0,TEXT($B686,"dd.mm")&amp;"_"&amp;$D686,"")</f>
        <v/>
      </c>
    </row>
    <row r="687">
      <c r="A687" t="n">
        <v>686</v>
      </c>
      <c r="B687">
        <f>Движение!$A$119</f>
        <v/>
      </c>
      <c r="C687">
        <f>Движение!$C$119</f>
        <v/>
      </c>
      <c r="D687" t="inlineStr">
        <is>
          <t>Ми-П</t>
        </is>
      </c>
      <c r="E687">
        <f>Движение!$AB$119</f>
        <v/>
      </c>
      <c r="F687">
        <f>N(Движение!$AC$119)</f>
        <v/>
      </c>
      <c r="G687">
        <f>N(Движение!$AD$119)</f>
        <v/>
      </c>
      <c r="H687">
        <f>Движение!$AE$119</f>
        <v/>
      </c>
      <c r="I687">
        <f>IF($F687&gt;0,TEXT($B687,"dd.mm")&amp;"_"&amp;$D687,"")</f>
        <v/>
      </c>
    </row>
    <row r="688">
      <c r="A688" t="n">
        <v>687</v>
      </c>
      <c r="B688">
        <f>Движение!$A$120</f>
        <v/>
      </c>
      <c r="C688">
        <f>Движение!$C$120</f>
        <v/>
      </c>
      <c r="D688" t="inlineStr">
        <is>
          <t>АК-10</t>
        </is>
      </c>
      <c r="E688">
        <f>Движение!$D$120</f>
        <v/>
      </c>
      <c r="F688">
        <f>N(Движение!$E$120)</f>
        <v/>
      </c>
      <c r="G688">
        <f>N(Движение!$F$120)</f>
        <v/>
      </c>
      <c r="H688">
        <f>Движение!$G$120</f>
        <v/>
      </c>
      <c r="I688">
        <f>IF($F688&gt;0,TEXT($B688,"dd.mm")&amp;"_"&amp;$D688,"")</f>
        <v/>
      </c>
    </row>
    <row r="689">
      <c r="A689" t="n">
        <v>688</v>
      </c>
      <c r="B689">
        <f>Движение!$A$120</f>
        <v/>
      </c>
      <c r="C689">
        <f>Движение!$C$120</f>
        <v/>
      </c>
      <c r="D689" t="inlineStr">
        <is>
          <t>АК-15</t>
        </is>
      </c>
      <c r="E689">
        <f>Движение!$H$120</f>
        <v/>
      </c>
      <c r="F689">
        <f>N(Движение!$I$120)</f>
        <v/>
      </c>
      <c r="G689">
        <f>N(Движение!$J$120)</f>
        <v/>
      </c>
      <c r="H689">
        <f>Движение!$K$120</f>
        <v/>
      </c>
      <c r="I689">
        <f>IF($F689&gt;0,TEXT($B689,"dd.mm")&amp;"_"&amp;$D689,"")</f>
        <v/>
      </c>
    </row>
    <row r="690">
      <c r="A690" t="n">
        <v>689</v>
      </c>
      <c r="B690">
        <f>Движение!$A$120</f>
        <v/>
      </c>
      <c r="C690">
        <f>Движение!$C$120</f>
        <v/>
      </c>
      <c r="D690" t="inlineStr">
        <is>
          <t>Г 1800</t>
        </is>
      </c>
      <c r="E690">
        <f>Движение!$L$120</f>
        <v/>
      </c>
      <c r="F690">
        <f>N(Движение!$M$120)</f>
        <v/>
      </c>
      <c r="G690">
        <f>N(Движение!$N$120)</f>
        <v/>
      </c>
      <c r="H690">
        <f>Движение!$O$120</f>
        <v/>
      </c>
      <c r="I690">
        <f>IF($F690&gt;0,TEXT($B690,"dd.mm")&amp;"_"&amp;$D690,"")</f>
        <v/>
      </c>
    </row>
    <row r="691">
      <c r="A691" t="n">
        <v>690</v>
      </c>
      <c r="B691">
        <f>Движение!$A$120</f>
        <v/>
      </c>
      <c r="C691">
        <f>Движение!$C$120</f>
        <v/>
      </c>
      <c r="D691" t="inlineStr">
        <is>
          <t>Г 3500</t>
        </is>
      </c>
      <c r="E691">
        <f>Движение!$P$120</f>
        <v/>
      </c>
      <c r="F691">
        <f>N(Движение!$Q$120)</f>
        <v/>
      </c>
      <c r="G691">
        <f>N(Движение!$R$120)</f>
        <v/>
      </c>
      <c r="H691">
        <f>Движение!$S$120</f>
        <v/>
      </c>
      <c r="I691">
        <f>IF($F691&gt;0,TEXT($B691,"dd.mm")&amp;"_"&amp;$D691,"")</f>
        <v/>
      </c>
    </row>
    <row r="692">
      <c r="A692" t="n">
        <v>691</v>
      </c>
      <c r="B692">
        <f>Движение!$A$120</f>
        <v/>
      </c>
      <c r="C692">
        <f>Движение!$C$120</f>
        <v/>
      </c>
      <c r="D692" t="inlineStr">
        <is>
          <t>Г 800</t>
        </is>
      </c>
      <c r="E692">
        <f>Движение!$T$120</f>
        <v/>
      </c>
      <c r="F692">
        <f>N(Движение!$U$120)</f>
        <v/>
      </c>
      <c r="G692">
        <f>N(Движение!$V$120)</f>
        <v/>
      </c>
      <c r="H692">
        <f>Движение!$W$120</f>
        <v/>
      </c>
      <c r="I692">
        <f>IF($F692&gt;0,TEXT($B692,"dd.mm")&amp;"_"&amp;$D692,"")</f>
        <v/>
      </c>
    </row>
    <row r="693">
      <c r="A693" t="n">
        <v>692</v>
      </c>
      <c r="B693">
        <f>Движение!$A$120</f>
        <v/>
      </c>
      <c r="C693">
        <f>Движение!$C$120</f>
        <v/>
      </c>
      <c r="D693" t="inlineStr">
        <is>
          <t>Ми-К</t>
        </is>
      </c>
      <c r="E693">
        <f>Движение!$X$120</f>
        <v/>
      </c>
      <c r="F693">
        <f>N(Движение!$Y$120)</f>
        <v/>
      </c>
      <c r="G693">
        <f>N(Движение!$Z$120)</f>
        <v/>
      </c>
      <c r="H693">
        <f>Движение!$AA$120</f>
        <v/>
      </c>
      <c r="I693">
        <f>IF($F693&gt;0,TEXT($B693,"dd.mm")&amp;"_"&amp;$D693,"")</f>
        <v/>
      </c>
    </row>
    <row r="694">
      <c r="A694" t="n">
        <v>693</v>
      </c>
      <c r="B694">
        <f>Движение!$A$120</f>
        <v/>
      </c>
      <c r="C694">
        <f>Движение!$C$120</f>
        <v/>
      </c>
      <c r="D694" t="inlineStr">
        <is>
          <t>Ми-П</t>
        </is>
      </c>
      <c r="E694">
        <f>Движение!$AB$120</f>
        <v/>
      </c>
      <c r="F694">
        <f>N(Движение!$AC$120)</f>
        <v/>
      </c>
      <c r="G694">
        <f>N(Движение!$AD$120)</f>
        <v/>
      </c>
      <c r="H694">
        <f>Движение!$AE$120</f>
        <v/>
      </c>
      <c r="I694">
        <f>IF($F694&gt;0,TEXT($B694,"dd.mm")&amp;"_"&amp;$D694,"")</f>
        <v/>
      </c>
    </row>
    <row r="695">
      <c r="A695" t="n">
        <v>694</v>
      </c>
      <c r="B695">
        <f>Движение!$A$121</f>
        <v/>
      </c>
      <c r="C695">
        <f>Движение!$C$121</f>
        <v/>
      </c>
      <c r="D695" t="inlineStr">
        <is>
          <t>АК-10</t>
        </is>
      </c>
      <c r="E695">
        <f>Движение!$D$121</f>
        <v/>
      </c>
      <c r="F695">
        <f>N(Движение!$E$121)</f>
        <v/>
      </c>
      <c r="G695">
        <f>N(Движение!$F$121)</f>
        <v/>
      </c>
      <c r="H695">
        <f>Движение!$G$121</f>
        <v/>
      </c>
      <c r="I695">
        <f>IF($F695&gt;0,TEXT($B695,"dd.mm")&amp;"_"&amp;$D695,"")</f>
        <v/>
      </c>
    </row>
    <row r="696">
      <c r="A696" t="n">
        <v>695</v>
      </c>
      <c r="B696">
        <f>Движение!$A$121</f>
        <v/>
      </c>
      <c r="C696">
        <f>Движение!$C$121</f>
        <v/>
      </c>
      <c r="D696" t="inlineStr">
        <is>
          <t>АК-15</t>
        </is>
      </c>
      <c r="E696">
        <f>Движение!$H$121</f>
        <v/>
      </c>
      <c r="F696">
        <f>N(Движение!$I$121)</f>
        <v/>
      </c>
      <c r="G696">
        <f>N(Движение!$J$121)</f>
        <v/>
      </c>
      <c r="H696">
        <f>Движение!$K$121</f>
        <v/>
      </c>
      <c r="I696">
        <f>IF($F696&gt;0,TEXT($B696,"dd.mm")&amp;"_"&amp;$D696,"")</f>
        <v/>
      </c>
    </row>
    <row r="697">
      <c r="A697" t="n">
        <v>696</v>
      </c>
      <c r="B697">
        <f>Движение!$A$121</f>
        <v/>
      </c>
      <c r="C697">
        <f>Движение!$C$121</f>
        <v/>
      </c>
      <c r="D697" t="inlineStr">
        <is>
          <t>Г 1800</t>
        </is>
      </c>
      <c r="E697">
        <f>Движение!$L$121</f>
        <v/>
      </c>
      <c r="F697">
        <f>N(Движение!$M$121)</f>
        <v/>
      </c>
      <c r="G697">
        <f>N(Движение!$N$121)</f>
        <v/>
      </c>
      <c r="H697">
        <f>Движение!$O$121</f>
        <v/>
      </c>
      <c r="I697">
        <f>IF($F697&gt;0,TEXT($B697,"dd.mm")&amp;"_"&amp;$D697,"")</f>
        <v/>
      </c>
    </row>
    <row r="698">
      <c r="A698" t="n">
        <v>697</v>
      </c>
      <c r="B698">
        <f>Движение!$A$121</f>
        <v/>
      </c>
      <c r="C698">
        <f>Движение!$C$121</f>
        <v/>
      </c>
      <c r="D698" t="inlineStr">
        <is>
          <t>Г 3500</t>
        </is>
      </c>
      <c r="E698">
        <f>Движение!$P$121</f>
        <v/>
      </c>
      <c r="F698">
        <f>N(Движение!$Q$121)</f>
        <v/>
      </c>
      <c r="G698">
        <f>N(Движение!$R$121)</f>
        <v/>
      </c>
      <c r="H698">
        <f>Движение!$S$121</f>
        <v/>
      </c>
      <c r="I698">
        <f>IF($F698&gt;0,TEXT($B698,"dd.mm")&amp;"_"&amp;$D698,"")</f>
        <v/>
      </c>
    </row>
    <row r="699">
      <c r="A699" t="n">
        <v>698</v>
      </c>
      <c r="B699">
        <f>Движение!$A$121</f>
        <v/>
      </c>
      <c r="C699">
        <f>Движение!$C$121</f>
        <v/>
      </c>
      <c r="D699" t="inlineStr">
        <is>
          <t>Г 800</t>
        </is>
      </c>
      <c r="E699">
        <f>Движение!$T$121</f>
        <v/>
      </c>
      <c r="F699">
        <f>N(Движение!$U$121)</f>
        <v/>
      </c>
      <c r="G699">
        <f>N(Движение!$V$121)</f>
        <v/>
      </c>
      <c r="H699">
        <f>Движение!$W$121</f>
        <v/>
      </c>
      <c r="I699">
        <f>IF($F699&gt;0,TEXT($B699,"dd.mm")&amp;"_"&amp;$D699,"")</f>
        <v/>
      </c>
    </row>
    <row r="700">
      <c r="A700" t="n">
        <v>699</v>
      </c>
      <c r="B700">
        <f>Движение!$A$121</f>
        <v/>
      </c>
      <c r="C700">
        <f>Движение!$C$121</f>
        <v/>
      </c>
      <c r="D700" t="inlineStr">
        <is>
          <t>Ми-К</t>
        </is>
      </c>
      <c r="E700">
        <f>Движение!$X$121</f>
        <v/>
      </c>
      <c r="F700">
        <f>N(Движение!$Y$121)</f>
        <v/>
      </c>
      <c r="G700">
        <f>N(Движение!$Z$121)</f>
        <v/>
      </c>
      <c r="H700">
        <f>Движение!$AA$121</f>
        <v/>
      </c>
      <c r="I700">
        <f>IF($F700&gt;0,TEXT($B700,"dd.mm")&amp;"_"&amp;$D700,"")</f>
        <v/>
      </c>
    </row>
    <row r="701">
      <c r="A701" t="n">
        <v>700</v>
      </c>
      <c r="B701">
        <f>Движение!$A$121</f>
        <v/>
      </c>
      <c r="C701">
        <f>Движение!$C$121</f>
        <v/>
      </c>
      <c r="D701" t="inlineStr">
        <is>
          <t>Ми-П</t>
        </is>
      </c>
      <c r="E701">
        <f>Движение!$AB$121</f>
        <v/>
      </c>
      <c r="F701">
        <f>N(Движение!$AC$121)</f>
        <v/>
      </c>
      <c r="G701">
        <f>N(Движение!$AD$121)</f>
        <v/>
      </c>
      <c r="H701">
        <f>Движение!$AE$121</f>
        <v/>
      </c>
      <c r="I701">
        <f>IF($F701&gt;0,TEXT($B701,"dd.mm")&amp;"_"&amp;$D701,"")</f>
        <v/>
      </c>
    </row>
    <row r="702">
      <c r="A702" t="n">
        <v>701</v>
      </c>
      <c r="B702">
        <f>Движение!$A$122</f>
        <v/>
      </c>
      <c r="C702">
        <f>Движение!$C$122</f>
        <v/>
      </c>
      <c r="D702" t="inlineStr">
        <is>
          <t>АК-10</t>
        </is>
      </c>
      <c r="E702">
        <f>Движение!$D$122</f>
        <v/>
      </c>
      <c r="F702">
        <f>N(Движение!$E$122)</f>
        <v/>
      </c>
      <c r="G702">
        <f>N(Движение!$F$122)</f>
        <v/>
      </c>
      <c r="H702">
        <f>Движение!$G$122</f>
        <v/>
      </c>
      <c r="I702">
        <f>IF($F702&gt;0,TEXT($B702,"dd.mm")&amp;"_"&amp;$D702,"")</f>
        <v/>
      </c>
    </row>
    <row r="703">
      <c r="A703" t="n">
        <v>702</v>
      </c>
      <c r="B703">
        <f>Движение!$A$122</f>
        <v/>
      </c>
      <c r="C703">
        <f>Движение!$C$122</f>
        <v/>
      </c>
      <c r="D703" t="inlineStr">
        <is>
          <t>АК-15</t>
        </is>
      </c>
      <c r="E703">
        <f>Движение!$H$122</f>
        <v/>
      </c>
      <c r="F703">
        <f>N(Движение!$I$122)</f>
        <v/>
      </c>
      <c r="G703">
        <f>N(Движение!$J$122)</f>
        <v/>
      </c>
      <c r="H703">
        <f>Движение!$K$122</f>
        <v/>
      </c>
      <c r="I703">
        <f>IF($F703&gt;0,TEXT($B703,"dd.mm")&amp;"_"&amp;$D703,"")</f>
        <v/>
      </c>
    </row>
    <row r="704">
      <c r="A704" t="n">
        <v>703</v>
      </c>
      <c r="B704">
        <f>Движение!$A$122</f>
        <v/>
      </c>
      <c r="C704">
        <f>Движение!$C$122</f>
        <v/>
      </c>
      <c r="D704" t="inlineStr">
        <is>
          <t>Г 1800</t>
        </is>
      </c>
      <c r="E704">
        <f>Движение!$L$122</f>
        <v/>
      </c>
      <c r="F704">
        <f>N(Движение!$M$122)</f>
        <v/>
      </c>
      <c r="G704">
        <f>N(Движение!$N$122)</f>
        <v/>
      </c>
      <c r="H704">
        <f>Движение!$O$122</f>
        <v/>
      </c>
      <c r="I704">
        <f>IF($F704&gt;0,TEXT($B704,"dd.mm")&amp;"_"&amp;$D704,"")</f>
        <v/>
      </c>
    </row>
    <row r="705">
      <c r="A705" t="n">
        <v>704</v>
      </c>
      <c r="B705">
        <f>Движение!$A$122</f>
        <v/>
      </c>
      <c r="C705">
        <f>Движение!$C$122</f>
        <v/>
      </c>
      <c r="D705" t="inlineStr">
        <is>
          <t>Г 3500</t>
        </is>
      </c>
      <c r="E705">
        <f>Движение!$P$122</f>
        <v/>
      </c>
      <c r="F705">
        <f>N(Движение!$Q$122)</f>
        <v/>
      </c>
      <c r="G705">
        <f>N(Движение!$R$122)</f>
        <v/>
      </c>
      <c r="H705">
        <f>Движение!$S$122</f>
        <v/>
      </c>
      <c r="I705">
        <f>IF($F705&gt;0,TEXT($B705,"dd.mm")&amp;"_"&amp;$D705,"")</f>
        <v/>
      </c>
    </row>
    <row r="706">
      <c r="A706" t="n">
        <v>705</v>
      </c>
      <c r="B706">
        <f>Движение!$A$122</f>
        <v/>
      </c>
      <c r="C706">
        <f>Движение!$C$122</f>
        <v/>
      </c>
      <c r="D706" t="inlineStr">
        <is>
          <t>Г 800</t>
        </is>
      </c>
      <c r="E706">
        <f>Движение!$T$122</f>
        <v/>
      </c>
      <c r="F706">
        <f>N(Движение!$U$122)</f>
        <v/>
      </c>
      <c r="G706">
        <f>N(Движение!$V$122)</f>
        <v/>
      </c>
      <c r="H706">
        <f>Движение!$W$122</f>
        <v/>
      </c>
      <c r="I706">
        <f>IF($F706&gt;0,TEXT($B706,"dd.mm")&amp;"_"&amp;$D706,"")</f>
        <v/>
      </c>
    </row>
    <row r="707">
      <c r="A707" t="n">
        <v>706</v>
      </c>
      <c r="B707">
        <f>Движение!$A$122</f>
        <v/>
      </c>
      <c r="C707">
        <f>Движение!$C$122</f>
        <v/>
      </c>
      <c r="D707" t="inlineStr">
        <is>
          <t>Ми-К</t>
        </is>
      </c>
      <c r="E707">
        <f>Движение!$X$122</f>
        <v/>
      </c>
      <c r="F707">
        <f>N(Движение!$Y$122)</f>
        <v/>
      </c>
      <c r="G707">
        <f>N(Движение!$Z$122)</f>
        <v/>
      </c>
      <c r="H707">
        <f>Движение!$AA$122</f>
        <v/>
      </c>
      <c r="I707">
        <f>IF($F707&gt;0,TEXT($B707,"dd.mm")&amp;"_"&amp;$D707,"")</f>
        <v/>
      </c>
    </row>
    <row r="708">
      <c r="A708" t="n">
        <v>707</v>
      </c>
      <c r="B708">
        <f>Движение!$A$122</f>
        <v/>
      </c>
      <c r="C708">
        <f>Движение!$C$122</f>
        <v/>
      </c>
      <c r="D708" t="inlineStr">
        <is>
          <t>Ми-П</t>
        </is>
      </c>
      <c r="E708">
        <f>Движение!$AB$122</f>
        <v/>
      </c>
      <c r="F708">
        <f>N(Движение!$AC$122)</f>
        <v/>
      </c>
      <c r="G708">
        <f>N(Движение!$AD$122)</f>
        <v/>
      </c>
      <c r="H708">
        <f>Движение!$AE$122</f>
        <v/>
      </c>
      <c r="I708">
        <f>IF($F708&gt;0,TEXT($B708,"dd.mm")&amp;"_"&amp;$D708,"")</f>
        <v/>
      </c>
    </row>
    <row r="709">
      <c r="A709" t="n">
        <v>708</v>
      </c>
      <c r="B709">
        <f>Движение!$A$123</f>
        <v/>
      </c>
      <c r="C709">
        <f>Движение!$C$123</f>
        <v/>
      </c>
      <c r="D709" t="inlineStr">
        <is>
          <t>АК-10</t>
        </is>
      </c>
      <c r="E709">
        <f>Движение!$D$123</f>
        <v/>
      </c>
      <c r="F709">
        <f>N(Движение!$E$123)</f>
        <v/>
      </c>
      <c r="G709">
        <f>N(Движение!$F$123)</f>
        <v/>
      </c>
      <c r="H709">
        <f>Движение!$G$123</f>
        <v/>
      </c>
      <c r="I709">
        <f>IF($F709&gt;0,TEXT($B709,"dd.mm")&amp;"_"&amp;$D709,"")</f>
        <v/>
      </c>
    </row>
    <row r="710">
      <c r="A710" t="n">
        <v>709</v>
      </c>
      <c r="B710">
        <f>Движение!$A$123</f>
        <v/>
      </c>
      <c r="C710">
        <f>Движение!$C$123</f>
        <v/>
      </c>
      <c r="D710" t="inlineStr">
        <is>
          <t>АК-15</t>
        </is>
      </c>
      <c r="E710">
        <f>Движение!$H$123</f>
        <v/>
      </c>
      <c r="F710">
        <f>N(Движение!$I$123)</f>
        <v/>
      </c>
      <c r="G710">
        <f>N(Движение!$J$123)</f>
        <v/>
      </c>
      <c r="H710">
        <f>Движение!$K$123</f>
        <v/>
      </c>
      <c r="I710">
        <f>IF($F710&gt;0,TEXT($B710,"dd.mm")&amp;"_"&amp;$D710,"")</f>
        <v/>
      </c>
    </row>
    <row r="711">
      <c r="A711" t="n">
        <v>710</v>
      </c>
      <c r="B711">
        <f>Движение!$A$123</f>
        <v/>
      </c>
      <c r="C711">
        <f>Движение!$C$123</f>
        <v/>
      </c>
      <c r="D711" t="inlineStr">
        <is>
          <t>Г 1800</t>
        </is>
      </c>
      <c r="E711">
        <f>Движение!$L$123</f>
        <v/>
      </c>
      <c r="F711">
        <f>N(Движение!$M$123)</f>
        <v/>
      </c>
      <c r="G711">
        <f>N(Движение!$N$123)</f>
        <v/>
      </c>
      <c r="H711">
        <f>Движение!$O$123</f>
        <v/>
      </c>
      <c r="I711">
        <f>IF($F711&gt;0,TEXT($B711,"dd.mm")&amp;"_"&amp;$D711,"")</f>
        <v/>
      </c>
    </row>
    <row r="712">
      <c r="A712" t="n">
        <v>711</v>
      </c>
      <c r="B712">
        <f>Движение!$A$123</f>
        <v/>
      </c>
      <c r="C712">
        <f>Движение!$C$123</f>
        <v/>
      </c>
      <c r="D712" t="inlineStr">
        <is>
          <t>Г 3500</t>
        </is>
      </c>
      <c r="E712">
        <f>Движение!$P$123</f>
        <v/>
      </c>
      <c r="F712">
        <f>N(Движение!$Q$123)</f>
        <v/>
      </c>
      <c r="G712">
        <f>N(Движение!$R$123)</f>
        <v/>
      </c>
      <c r="H712">
        <f>Движение!$S$123</f>
        <v/>
      </c>
      <c r="I712">
        <f>IF($F712&gt;0,TEXT($B712,"dd.mm")&amp;"_"&amp;$D712,"")</f>
        <v/>
      </c>
    </row>
    <row r="713">
      <c r="A713" t="n">
        <v>712</v>
      </c>
      <c r="B713">
        <f>Движение!$A$123</f>
        <v/>
      </c>
      <c r="C713">
        <f>Движение!$C$123</f>
        <v/>
      </c>
      <c r="D713" t="inlineStr">
        <is>
          <t>Г 800</t>
        </is>
      </c>
      <c r="E713">
        <f>Движение!$T$123</f>
        <v/>
      </c>
      <c r="F713">
        <f>N(Движение!$U$123)</f>
        <v/>
      </c>
      <c r="G713">
        <f>N(Движение!$V$123)</f>
        <v/>
      </c>
      <c r="H713">
        <f>Движение!$W$123</f>
        <v/>
      </c>
      <c r="I713">
        <f>IF($F713&gt;0,TEXT($B713,"dd.mm")&amp;"_"&amp;$D713,"")</f>
        <v/>
      </c>
    </row>
    <row r="714">
      <c r="A714" t="n">
        <v>713</v>
      </c>
      <c r="B714">
        <f>Движение!$A$123</f>
        <v/>
      </c>
      <c r="C714">
        <f>Движение!$C$123</f>
        <v/>
      </c>
      <c r="D714" t="inlineStr">
        <is>
          <t>Ми-К</t>
        </is>
      </c>
      <c r="E714">
        <f>Движение!$X$123</f>
        <v/>
      </c>
      <c r="F714">
        <f>N(Движение!$Y$123)</f>
        <v/>
      </c>
      <c r="G714">
        <f>N(Движение!$Z$123)</f>
        <v/>
      </c>
      <c r="H714">
        <f>Движение!$AA$123</f>
        <v/>
      </c>
      <c r="I714">
        <f>IF($F714&gt;0,TEXT($B714,"dd.mm")&amp;"_"&amp;$D714,"")</f>
        <v/>
      </c>
    </row>
    <row r="715">
      <c r="A715" t="n">
        <v>714</v>
      </c>
      <c r="B715">
        <f>Движение!$A$123</f>
        <v/>
      </c>
      <c r="C715">
        <f>Движение!$C$123</f>
        <v/>
      </c>
      <c r="D715" t="inlineStr">
        <is>
          <t>Ми-П</t>
        </is>
      </c>
      <c r="E715">
        <f>Движение!$AB$123</f>
        <v/>
      </c>
      <c r="F715">
        <f>N(Движение!$AC$123)</f>
        <v/>
      </c>
      <c r="G715">
        <f>N(Движение!$AD$123)</f>
        <v/>
      </c>
      <c r="H715">
        <f>Движение!$AE$123</f>
        <v/>
      </c>
      <c r="I715">
        <f>IF($F715&gt;0,TEXT($B715,"dd.mm")&amp;"_"&amp;$D715,"")</f>
        <v/>
      </c>
    </row>
    <row r="716">
      <c r="A716" t="n">
        <v>715</v>
      </c>
      <c r="B716">
        <f>Движение!$A$124</f>
        <v/>
      </c>
      <c r="C716">
        <f>Движение!$C$124</f>
        <v/>
      </c>
      <c r="D716" t="inlineStr">
        <is>
          <t>АК-10</t>
        </is>
      </c>
      <c r="E716">
        <f>Движение!$D$124</f>
        <v/>
      </c>
      <c r="F716">
        <f>N(Движение!$E$124)</f>
        <v/>
      </c>
      <c r="G716">
        <f>N(Движение!$F$124)</f>
        <v/>
      </c>
      <c r="H716">
        <f>Движение!$G$124</f>
        <v/>
      </c>
      <c r="I716">
        <f>IF($F716&gt;0,TEXT($B716,"dd.mm")&amp;"_"&amp;$D716,"")</f>
        <v/>
      </c>
    </row>
    <row r="717">
      <c r="A717" t="n">
        <v>716</v>
      </c>
      <c r="B717">
        <f>Движение!$A$124</f>
        <v/>
      </c>
      <c r="C717">
        <f>Движение!$C$124</f>
        <v/>
      </c>
      <c r="D717" t="inlineStr">
        <is>
          <t>АК-15</t>
        </is>
      </c>
      <c r="E717">
        <f>Движение!$H$124</f>
        <v/>
      </c>
      <c r="F717">
        <f>N(Движение!$I$124)</f>
        <v/>
      </c>
      <c r="G717">
        <f>N(Движение!$J$124)</f>
        <v/>
      </c>
      <c r="H717">
        <f>Движение!$K$124</f>
        <v/>
      </c>
      <c r="I717">
        <f>IF($F717&gt;0,TEXT($B717,"dd.mm")&amp;"_"&amp;$D717,"")</f>
        <v/>
      </c>
    </row>
    <row r="718">
      <c r="A718" t="n">
        <v>717</v>
      </c>
      <c r="B718">
        <f>Движение!$A$124</f>
        <v/>
      </c>
      <c r="C718">
        <f>Движение!$C$124</f>
        <v/>
      </c>
      <c r="D718" t="inlineStr">
        <is>
          <t>Г 1800</t>
        </is>
      </c>
      <c r="E718">
        <f>Движение!$L$124</f>
        <v/>
      </c>
      <c r="F718">
        <f>N(Движение!$M$124)</f>
        <v/>
      </c>
      <c r="G718">
        <f>N(Движение!$N$124)</f>
        <v/>
      </c>
      <c r="H718">
        <f>Движение!$O$124</f>
        <v/>
      </c>
      <c r="I718">
        <f>IF($F718&gt;0,TEXT($B718,"dd.mm")&amp;"_"&amp;$D718,"")</f>
        <v/>
      </c>
    </row>
    <row r="719">
      <c r="A719" t="n">
        <v>718</v>
      </c>
      <c r="B719">
        <f>Движение!$A$124</f>
        <v/>
      </c>
      <c r="C719">
        <f>Движение!$C$124</f>
        <v/>
      </c>
      <c r="D719" t="inlineStr">
        <is>
          <t>Г 3500</t>
        </is>
      </c>
      <c r="E719">
        <f>Движение!$P$124</f>
        <v/>
      </c>
      <c r="F719">
        <f>N(Движение!$Q$124)</f>
        <v/>
      </c>
      <c r="G719">
        <f>N(Движение!$R$124)</f>
        <v/>
      </c>
      <c r="H719">
        <f>Движение!$S$124</f>
        <v/>
      </c>
      <c r="I719">
        <f>IF($F719&gt;0,TEXT($B719,"dd.mm")&amp;"_"&amp;$D719,"")</f>
        <v/>
      </c>
    </row>
    <row r="720">
      <c r="A720" t="n">
        <v>719</v>
      </c>
      <c r="B720">
        <f>Движение!$A$124</f>
        <v/>
      </c>
      <c r="C720">
        <f>Движение!$C$124</f>
        <v/>
      </c>
      <c r="D720" t="inlineStr">
        <is>
          <t>Г 800</t>
        </is>
      </c>
      <c r="E720">
        <f>Движение!$T$124</f>
        <v/>
      </c>
      <c r="F720">
        <f>N(Движение!$U$124)</f>
        <v/>
      </c>
      <c r="G720">
        <f>N(Движение!$V$124)</f>
        <v/>
      </c>
      <c r="H720">
        <f>Движение!$W$124</f>
        <v/>
      </c>
      <c r="I720">
        <f>IF($F720&gt;0,TEXT($B720,"dd.mm")&amp;"_"&amp;$D720,"")</f>
        <v/>
      </c>
    </row>
    <row r="721">
      <c r="A721" t="n">
        <v>720</v>
      </c>
      <c r="B721">
        <f>Движение!$A$124</f>
        <v/>
      </c>
      <c r="C721">
        <f>Движение!$C$124</f>
        <v/>
      </c>
      <c r="D721" t="inlineStr">
        <is>
          <t>Ми-К</t>
        </is>
      </c>
      <c r="E721">
        <f>Движение!$X$124</f>
        <v/>
      </c>
      <c r="F721">
        <f>N(Движение!$Y$124)</f>
        <v/>
      </c>
      <c r="G721">
        <f>N(Движение!$Z$124)</f>
        <v/>
      </c>
      <c r="H721">
        <f>Движение!$AA$124</f>
        <v/>
      </c>
      <c r="I721">
        <f>IF($F721&gt;0,TEXT($B721,"dd.mm")&amp;"_"&amp;$D721,"")</f>
        <v/>
      </c>
    </row>
    <row r="722">
      <c r="A722" t="n">
        <v>721</v>
      </c>
      <c r="B722">
        <f>Движение!$A$124</f>
        <v/>
      </c>
      <c r="C722">
        <f>Движение!$C$124</f>
        <v/>
      </c>
      <c r="D722" t="inlineStr">
        <is>
          <t>Ми-П</t>
        </is>
      </c>
      <c r="E722">
        <f>Движение!$AB$124</f>
        <v/>
      </c>
      <c r="F722">
        <f>N(Движение!$AC$124)</f>
        <v/>
      </c>
      <c r="G722">
        <f>N(Движение!$AD$124)</f>
        <v/>
      </c>
      <c r="H722">
        <f>Движение!$AE$124</f>
        <v/>
      </c>
      <c r="I722">
        <f>IF($F722&gt;0,TEXT($B722,"dd.mm")&amp;"_"&amp;$D722,"")</f>
        <v/>
      </c>
    </row>
    <row r="723">
      <c r="A723" t="n">
        <v>722</v>
      </c>
      <c r="B723">
        <f>Движение!$A$125</f>
        <v/>
      </c>
      <c r="C723">
        <f>Движение!$C$125</f>
        <v/>
      </c>
      <c r="D723" t="inlineStr">
        <is>
          <t>АК-10</t>
        </is>
      </c>
      <c r="E723">
        <f>Движение!$D$125</f>
        <v/>
      </c>
      <c r="F723">
        <f>N(Движение!$E$125)</f>
        <v/>
      </c>
      <c r="G723">
        <f>N(Движение!$F$125)</f>
        <v/>
      </c>
      <c r="H723">
        <f>Движение!$G$125</f>
        <v/>
      </c>
      <c r="I723">
        <f>IF($F723&gt;0,TEXT($B723,"dd.mm")&amp;"_"&amp;$D723,"")</f>
        <v/>
      </c>
    </row>
    <row r="724">
      <c r="A724" t="n">
        <v>723</v>
      </c>
      <c r="B724">
        <f>Движение!$A$125</f>
        <v/>
      </c>
      <c r="C724">
        <f>Движение!$C$125</f>
        <v/>
      </c>
      <c r="D724" t="inlineStr">
        <is>
          <t>АК-15</t>
        </is>
      </c>
      <c r="E724">
        <f>Движение!$H$125</f>
        <v/>
      </c>
      <c r="F724">
        <f>N(Движение!$I$125)</f>
        <v/>
      </c>
      <c r="G724">
        <f>N(Движение!$J$125)</f>
        <v/>
      </c>
      <c r="H724">
        <f>Движение!$K$125</f>
        <v/>
      </c>
      <c r="I724">
        <f>IF($F724&gt;0,TEXT($B724,"dd.mm")&amp;"_"&amp;$D724,"")</f>
        <v/>
      </c>
    </row>
    <row r="725">
      <c r="A725" t="n">
        <v>724</v>
      </c>
      <c r="B725">
        <f>Движение!$A$125</f>
        <v/>
      </c>
      <c r="C725">
        <f>Движение!$C$125</f>
        <v/>
      </c>
      <c r="D725" t="inlineStr">
        <is>
          <t>Г 1800</t>
        </is>
      </c>
      <c r="E725">
        <f>Движение!$L$125</f>
        <v/>
      </c>
      <c r="F725">
        <f>N(Движение!$M$125)</f>
        <v/>
      </c>
      <c r="G725">
        <f>N(Движение!$N$125)</f>
        <v/>
      </c>
      <c r="H725">
        <f>Движение!$O$125</f>
        <v/>
      </c>
      <c r="I725">
        <f>IF($F725&gt;0,TEXT($B725,"dd.mm")&amp;"_"&amp;$D725,"")</f>
        <v/>
      </c>
    </row>
    <row r="726">
      <c r="A726" t="n">
        <v>725</v>
      </c>
      <c r="B726">
        <f>Движение!$A$125</f>
        <v/>
      </c>
      <c r="C726">
        <f>Движение!$C$125</f>
        <v/>
      </c>
      <c r="D726" t="inlineStr">
        <is>
          <t>Г 3500</t>
        </is>
      </c>
      <c r="E726">
        <f>Движение!$P$125</f>
        <v/>
      </c>
      <c r="F726">
        <f>N(Движение!$Q$125)</f>
        <v/>
      </c>
      <c r="G726">
        <f>N(Движение!$R$125)</f>
        <v/>
      </c>
      <c r="H726">
        <f>Движение!$S$125</f>
        <v/>
      </c>
      <c r="I726">
        <f>IF($F726&gt;0,TEXT($B726,"dd.mm")&amp;"_"&amp;$D726,"")</f>
        <v/>
      </c>
    </row>
    <row r="727">
      <c r="A727" t="n">
        <v>726</v>
      </c>
      <c r="B727">
        <f>Движение!$A$125</f>
        <v/>
      </c>
      <c r="C727">
        <f>Движение!$C$125</f>
        <v/>
      </c>
      <c r="D727" t="inlineStr">
        <is>
          <t>Г 800</t>
        </is>
      </c>
      <c r="E727">
        <f>Движение!$T$125</f>
        <v/>
      </c>
      <c r="F727">
        <f>N(Движение!$U$125)</f>
        <v/>
      </c>
      <c r="G727">
        <f>N(Движение!$V$125)</f>
        <v/>
      </c>
      <c r="H727">
        <f>Движение!$W$125</f>
        <v/>
      </c>
      <c r="I727">
        <f>IF($F727&gt;0,TEXT($B727,"dd.mm")&amp;"_"&amp;$D727,"")</f>
        <v/>
      </c>
    </row>
    <row r="728">
      <c r="A728" t="n">
        <v>727</v>
      </c>
      <c r="B728">
        <f>Движение!$A$125</f>
        <v/>
      </c>
      <c r="C728">
        <f>Движение!$C$125</f>
        <v/>
      </c>
      <c r="D728" t="inlineStr">
        <is>
          <t>Ми-К</t>
        </is>
      </c>
      <c r="E728">
        <f>Движение!$X$125</f>
        <v/>
      </c>
      <c r="F728">
        <f>N(Движение!$Y$125)</f>
        <v/>
      </c>
      <c r="G728">
        <f>N(Движение!$Z$125)</f>
        <v/>
      </c>
      <c r="H728">
        <f>Движение!$AA$125</f>
        <v/>
      </c>
      <c r="I728">
        <f>IF($F728&gt;0,TEXT($B728,"dd.mm")&amp;"_"&amp;$D728,"")</f>
        <v/>
      </c>
    </row>
    <row r="729">
      <c r="A729" t="n">
        <v>728</v>
      </c>
      <c r="B729">
        <f>Движение!$A$125</f>
        <v/>
      </c>
      <c r="C729">
        <f>Движение!$C$125</f>
        <v/>
      </c>
      <c r="D729" t="inlineStr">
        <is>
          <t>Ми-П</t>
        </is>
      </c>
      <c r="E729">
        <f>Движение!$AB$125</f>
        <v/>
      </c>
      <c r="F729">
        <f>N(Движение!$AC$125)</f>
        <v/>
      </c>
      <c r="G729">
        <f>N(Движение!$AD$125)</f>
        <v/>
      </c>
      <c r="H729">
        <f>Движение!$AE$125</f>
        <v/>
      </c>
      <c r="I729">
        <f>IF($F729&gt;0,TEXT($B729,"dd.mm")&amp;"_"&amp;$D729,"")</f>
        <v/>
      </c>
    </row>
    <row r="730">
      <c r="A730" t="n">
        <v>729</v>
      </c>
      <c r="B730">
        <f>Движение!$A$126</f>
        <v/>
      </c>
      <c r="C730">
        <f>Движение!$C$126</f>
        <v/>
      </c>
      <c r="D730" t="inlineStr">
        <is>
          <t>АК-10</t>
        </is>
      </c>
      <c r="E730">
        <f>Движение!$D$126</f>
        <v/>
      </c>
      <c r="F730">
        <f>N(Движение!$E$126)</f>
        <v/>
      </c>
      <c r="G730">
        <f>N(Движение!$F$126)</f>
        <v/>
      </c>
      <c r="H730">
        <f>Движение!$G$126</f>
        <v/>
      </c>
      <c r="I730">
        <f>IF($F730&gt;0,TEXT($B730,"dd.mm")&amp;"_"&amp;$D730,"")</f>
        <v/>
      </c>
    </row>
    <row r="731">
      <c r="A731" t="n">
        <v>730</v>
      </c>
      <c r="B731">
        <f>Движение!$A$126</f>
        <v/>
      </c>
      <c r="C731">
        <f>Движение!$C$126</f>
        <v/>
      </c>
      <c r="D731" t="inlineStr">
        <is>
          <t>АК-15</t>
        </is>
      </c>
      <c r="E731">
        <f>Движение!$H$126</f>
        <v/>
      </c>
      <c r="F731">
        <f>N(Движение!$I$126)</f>
        <v/>
      </c>
      <c r="G731">
        <f>N(Движение!$J$126)</f>
        <v/>
      </c>
      <c r="H731">
        <f>Движение!$K$126</f>
        <v/>
      </c>
      <c r="I731">
        <f>IF($F731&gt;0,TEXT($B731,"dd.mm")&amp;"_"&amp;$D731,"")</f>
        <v/>
      </c>
    </row>
    <row r="732">
      <c r="A732" t="n">
        <v>731</v>
      </c>
      <c r="B732">
        <f>Движение!$A$126</f>
        <v/>
      </c>
      <c r="C732">
        <f>Движение!$C$126</f>
        <v/>
      </c>
      <c r="D732" t="inlineStr">
        <is>
          <t>Г 1800</t>
        </is>
      </c>
      <c r="E732">
        <f>Движение!$L$126</f>
        <v/>
      </c>
      <c r="F732">
        <f>N(Движение!$M$126)</f>
        <v/>
      </c>
      <c r="G732">
        <f>N(Движение!$N$126)</f>
        <v/>
      </c>
      <c r="H732">
        <f>Движение!$O$126</f>
        <v/>
      </c>
      <c r="I732">
        <f>IF($F732&gt;0,TEXT($B732,"dd.mm")&amp;"_"&amp;$D732,"")</f>
        <v/>
      </c>
    </row>
    <row r="733">
      <c r="A733" t="n">
        <v>732</v>
      </c>
      <c r="B733">
        <f>Движение!$A$126</f>
        <v/>
      </c>
      <c r="C733">
        <f>Движение!$C$126</f>
        <v/>
      </c>
      <c r="D733" t="inlineStr">
        <is>
          <t>Г 3500</t>
        </is>
      </c>
      <c r="E733">
        <f>Движение!$P$126</f>
        <v/>
      </c>
      <c r="F733">
        <f>N(Движение!$Q$126)</f>
        <v/>
      </c>
      <c r="G733">
        <f>N(Движение!$R$126)</f>
        <v/>
      </c>
      <c r="H733">
        <f>Движение!$S$126</f>
        <v/>
      </c>
      <c r="I733">
        <f>IF($F733&gt;0,TEXT($B733,"dd.mm")&amp;"_"&amp;$D733,"")</f>
        <v/>
      </c>
    </row>
    <row r="734">
      <c r="A734" t="n">
        <v>733</v>
      </c>
      <c r="B734">
        <f>Движение!$A$126</f>
        <v/>
      </c>
      <c r="C734">
        <f>Движение!$C$126</f>
        <v/>
      </c>
      <c r="D734" t="inlineStr">
        <is>
          <t>Г 800</t>
        </is>
      </c>
      <c r="E734">
        <f>Движение!$T$126</f>
        <v/>
      </c>
      <c r="F734">
        <f>N(Движение!$U$126)</f>
        <v/>
      </c>
      <c r="G734">
        <f>N(Движение!$V$126)</f>
        <v/>
      </c>
      <c r="H734">
        <f>Движение!$W$126</f>
        <v/>
      </c>
      <c r="I734">
        <f>IF($F734&gt;0,TEXT($B734,"dd.mm")&amp;"_"&amp;$D734,"")</f>
        <v/>
      </c>
    </row>
    <row r="735">
      <c r="A735" t="n">
        <v>734</v>
      </c>
      <c r="B735">
        <f>Движение!$A$126</f>
        <v/>
      </c>
      <c r="C735">
        <f>Движение!$C$126</f>
        <v/>
      </c>
      <c r="D735" t="inlineStr">
        <is>
          <t>Ми-К</t>
        </is>
      </c>
      <c r="E735">
        <f>Движение!$X$126</f>
        <v/>
      </c>
      <c r="F735">
        <f>N(Движение!$Y$126)</f>
        <v/>
      </c>
      <c r="G735">
        <f>N(Движение!$Z$126)</f>
        <v/>
      </c>
      <c r="H735">
        <f>Движение!$AA$126</f>
        <v/>
      </c>
      <c r="I735">
        <f>IF($F735&gt;0,TEXT($B735,"dd.mm")&amp;"_"&amp;$D735,"")</f>
        <v/>
      </c>
    </row>
    <row r="736">
      <c r="A736" t="n">
        <v>735</v>
      </c>
      <c r="B736">
        <f>Движение!$A$126</f>
        <v/>
      </c>
      <c r="C736">
        <f>Движение!$C$126</f>
        <v/>
      </c>
      <c r="D736" t="inlineStr">
        <is>
          <t>Ми-П</t>
        </is>
      </c>
      <c r="E736">
        <f>Движение!$AB$126</f>
        <v/>
      </c>
      <c r="F736">
        <f>N(Движение!$AC$126)</f>
        <v/>
      </c>
      <c r="G736">
        <f>N(Движение!$AD$126)</f>
        <v/>
      </c>
      <c r="H736">
        <f>Движение!$AE$126</f>
        <v/>
      </c>
      <c r="I736">
        <f>IF($F736&gt;0,TEXT($B736,"dd.mm")&amp;"_"&amp;$D736,"")</f>
        <v/>
      </c>
    </row>
    <row r="737">
      <c r="A737" t="n">
        <v>736</v>
      </c>
      <c r="B737">
        <f>Движение!$A$127</f>
        <v/>
      </c>
      <c r="C737">
        <f>Движение!$C$127</f>
        <v/>
      </c>
      <c r="D737" t="inlineStr">
        <is>
          <t>АК-10</t>
        </is>
      </c>
      <c r="E737">
        <f>Движение!$D$127</f>
        <v/>
      </c>
      <c r="F737">
        <f>N(Движение!$E$127)</f>
        <v/>
      </c>
      <c r="G737">
        <f>N(Движение!$F$127)</f>
        <v/>
      </c>
      <c r="H737">
        <f>Движение!$G$127</f>
        <v/>
      </c>
      <c r="I737">
        <f>IF($F737&gt;0,TEXT($B737,"dd.mm")&amp;"_"&amp;$D737,"")</f>
        <v/>
      </c>
    </row>
    <row r="738">
      <c r="A738" t="n">
        <v>737</v>
      </c>
      <c r="B738">
        <f>Движение!$A$127</f>
        <v/>
      </c>
      <c r="C738">
        <f>Движение!$C$127</f>
        <v/>
      </c>
      <c r="D738" t="inlineStr">
        <is>
          <t>АК-15</t>
        </is>
      </c>
      <c r="E738">
        <f>Движение!$H$127</f>
        <v/>
      </c>
      <c r="F738">
        <f>N(Движение!$I$127)</f>
        <v/>
      </c>
      <c r="G738">
        <f>N(Движение!$J$127)</f>
        <v/>
      </c>
      <c r="H738">
        <f>Движение!$K$127</f>
        <v/>
      </c>
      <c r="I738">
        <f>IF($F738&gt;0,TEXT($B738,"dd.mm")&amp;"_"&amp;$D738,"")</f>
        <v/>
      </c>
    </row>
    <row r="739">
      <c r="A739" t="n">
        <v>738</v>
      </c>
      <c r="B739">
        <f>Движение!$A$127</f>
        <v/>
      </c>
      <c r="C739">
        <f>Движение!$C$127</f>
        <v/>
      </c>
      <c r="D739" t="inlineStr">
        <is>
          <t>Г 1800</t>
        </is>
      </c>
      <c r="E739">
        <f>Движение!$L$127</f>
        <v/>
      </c>
      <c r="F739">
        <f>N(Движение!$M$127)</f>
        <v/>
      </c>
      <c r="G739">
        <f>N(Движение!$N$127)</f>
        <v/>
      </c>
      <c r="H739">
        <f>Движение!$O$127</f>
        <v/>
      </c>
      <c r="I739">
        <f>IF($F739&gt;0,TEXT($B739,"dd.mm")&amp;"_"&amp;$D739,"")</f>
        <v/>
      </c>
    </row>
    <row r="740">
      <c r="A740" t="n">
        <v>739</v>
      </c>
      <c r="B740">
        <f>Движение!$A$127</f>
        <v/>
      </c>
      <c r="C740">
        <f>Движение!$C$127</f>
        <v/>
      </c>
      <c r="D740" t="inlineStr">
        <is>
          <t>Г 3500</t>
        </is>
      </c>
      <c r="E740">
        <f>Движение!$P$127</f>
        <v/>
      </c>
      <c r="F740">
        <f>N(Движение!$Q$127)</f>
        <v/>
      </c>
      <c r="G740">
        <f>N(Движение!$R$127)</f>
        <v/>
      </c>
      <c r="H740">
        <f>Движение!$S$127</f>
        <v/>
      </c>
      <c r="I740">
        <f>IF($F740&gt;0,TEXT($B740,"dd.mm")&amp;"_"&amp;$D740,"")</f>
        <v/>
      </c>
    </row>
    <row r="741">
      <c r="A741" t="n">
        <v>740</v>
      </c>
      <c r="B741">
        <f>Движение!$A$127</f>
        <v/>
      </c>
      <c r="C741">
        <f>Движение!$C$127</f>
        <v/>
      </c>
      <c r="D741" t="inlineStr">
        <is>
          <t>Г 800</t>
        </is>
      </c>
      <c r="E741">
        <f>Движение!$T$127</f>
        <v/>
      </c>
      <c r="F741">
        <f>N(Движение!$U$127)</f>
        <v/>
      </c>
      <c r="G741">
        <f>N(Движение!$V$127)</f>
        <v/>
      </c>
      <c r="H741">
        <f>Движение!$W$127</f>
        <v/>
      </c>
      <c r="I741">
        <f>IF($F741&gt;0,TEXT($B741,"dd.mm")&amp;"_"&amp;$D741,"")</f>
        <v/>
      </c>
    </row>
    <row r="742">
      <c r="A742" t="n">
        <v>741</v>
      </c>
      <c r="B742">
        <f>Движение!$A$127</f>
        <v/>
      </c>
      <c r="C742">
        <f>Движение!$C$127</f>
        <v/>
      </c>
      <c r="D742" t="inlineStr">
        <is>
          <t>Ми-К</t>
        </is>
      </c>
      <c r="E742">
        <f>Движение!$X$127</f>
        <v/>
      </c>
      <c r="F742">
        <f>N(Движение!$Y$127)</f>
        <v/>
      </c>
      <c r="G742">
        <f>N(Движение!$Z$127)</f>
        <v/>
      </c>
      <c r="H742">
        <f>Движение!$AA$127</f>
        <v/>
      </c>
      <c r="I742">
        <f>IF($F742&gt;0,TEXT($B742,"dd.mm")&amp;"_"&amp;$D742,"")</f>
        <v/>
      </c>
    </row>
    <row r="743">
      <c r="A743" t="n">
        <v>742</v>
      </c>
      <c r="B743">
        <f>Движение!$A$127</f>
        <v/>
      </c>
      <c r="C743">
        <f>Движение!$C$127</f>
        <v/>
      </c>
      <c r="D743" t="inlineStr">
        <is>
          <t>Ми-П</t>
        </is>
      </c>
      <c r="E743">
        <f>Движение!$AB$127</f>
        <v/>
      </c>
      <c r="F743">
        <f>N(Движение!$AC$127)</f>
        <v/>
      </c>
      <c r="G743">
        <f>N(Движение!$AD$127)</f>
        <v/>
      </c>
      <c r="H743">
        <f>Движение!$AE$127</f>
        <v/>
      </c>
      <c r="I743">
        <f>IF($F743&gt;0,TEXT($B743,"dd.mm")&amp;"_"&amp;$D743,"")</f>
        <v/>
      </c>
    </row>
    <row r="744">
      <c r="A744" t="n">
        <v>743</v>
      </c>
      <c r="B744">
        <f>Движение!$A$128</f>
        <v/>
      </c>
      <c r="C744">
        <f>Движение!$C$128</f>
        <v/>
      </c>
      <c r="D744" t="inlineStr">
        <is>
          <t>АК-10</t>
        </is>
      </c>
      <c r="E744">
        <f>Движение!$D$128</f>
        <v/>
      </c>
      <c r="F744">
        <f>N(Движение!$E$128)</f>
        <v/>
      </c>
      <c r="G744">
        <f>N(Движение!$F$128)</f>
        <v/>
      </c>
      <c r="H744">
        <f>Движение!$G$128</f>
        <v/>
      </c>
      <c r="I744">
        <f>IF($F744&gt;0,TEXT($B744,"dd.mm")&amp;"_"&amp;$D744,"")</f>
        <v/>
      </c>
    </row>
    <row r="745">
      <c r="A745" t="n">
        <v>744</v>
      </c>
      <c r="B745">
        <f>Движение!$A$128</f>
        <v/>
      </c>
      <c r="C745">
        <f>Движение!$C$128</f>
        <v/>
      </c>
      <c r="D745" t="inlineStr">
        <is>
          <t>АК-15</t>
        </is>
      </c>
      <c r="E745">
        <f>Движение!$H$128</f>
        <v/>
      </c>
      <c r="F745">
        <f>N(Движение!$I$128)</f>
        <v/>
      </c>
      <c r="G745">
        <f>N(Движение!$J$128)</f>
        <v/>
      </c>
      <c r="H745">
        <f>Движение!$K$128</f>
        <v/>
      </c>
      <c r="I745">
        <f>IF($F745&gt;0,TEXT($B745,"dd.mm")&amp;"_"&amp;$D745,"")</f>
        <v/>
      </c>
    </row>
    <row r="746">
      <c r="A746" t="n">
        <v>745</v>
      </c>
      <c r="B746">
        <f>Движение!$A$128</f>
        <v/>
      </c>
      <c r="C746">
        <f>Движение!$C$128</f>
        <v/>
      </c>
      <c r="D746" t="inlineStr">
        <is>
          <t>Г 1800</t>
        </is>
      </c>
      <c r="E746">
        <f>Движение!$L$128</f>
        <v/>
      </c>
      <c r="F746">
        <f>N(Движение!$M$128)</f>
        <v/>
      </c>
      <c r="G746">
        <f>N(Движение!$N$128)</f>
        <v/>
      </c>
      <c r="H746">
        <f>Движение!$O$128</f>
        <v/>
      </c>
      <c r="I746">
        <f>IF($F746&gt;0,TEXT($B746,"dd.mm")&amp;"_"&amp;$D746,"")</f>
        <v/>
      </c>
    </row>
    <row r="747">
      <c r="A747" t="n">
        <v>746</v>
      </c>
      <c r="B747">
        <f>Движение!$A$128</f>
        <v/>
      </c>
      <c r="C747">
        <f>Движение!$C$128</f>
        <v/>
      </c>
      <c r="D747" t="inlineStr">
        <is>
          <t>Г 3500</t>
        </is>
      </c>
      <c r="E747">
        <f>Движение!$P$128</f>
        <v/>
      </c>
      <c r="F747">
        <f>N(Движение!$Q$128)</f>
        <v/>
      </c>
      <c r="G747">
        <f>N(Движение!$R$128)</f>
        <v/>
      </c>
      <c r="H747">
        <f>Движение!$S$128</f>
        <v/>
      </c>
      <c r="I747">
        <f>IF($F747&gt;0,TEXT($B747,"dd.mm")&amp;"_"&amp;$D747,"")</f>
        <v/>
      </c>
    </row>
    <row r="748">
      <c r="A748" t="n">
        <v>747</v>
      </c>
      <c r="B748">
        <f>Движение!$A$128</f>
        <v/>
      </c>
      <c r="C748">
        <f>Движение!$C$128</f>
        <v/>
      </c>
      <c r="D748" t="inlineStr">
        <is>
          <t>Г 800</t>
        </is>
      </c>
      <c r="E748">
        <f>Движение!$T$128</f>
        <v/>
      </c>
      <c r="F748">
        <f>N(Движение!$U$128)</f>
        <v/>
      </c>
      <c r="G748">
        <f>N(Движение!$V$128)</f>
        <v/>
      </c>
      <c r="H748">
        <f>Движение!$W$128</f>
        <v/>
      </c>
      <c r="I748">
        <f>IF($F748&gt;0,TEXT($B748,"dd.mm")&amp;"_"&amp;$D748,"")</f>
        <v/>
      </c>
    </row>
    <row r="749">
      <c r="A749" t="n">
        <v>748</v>
      </c>
      <c r="B749">
        <f>Движение!$A$128</f>
        <v/>
      </c>
      <c r="C749">
        <f>Движение!$C$128</f>
        <v/>
      </c>
      <c r="D749" t="inlineStr">
        <is>
          <t>Ми-К</t>
        </is>
      </c>
      <c r="E749">
        <f>Движение!$X$128</f>
        <v/>
      </c>
      <c r="F749">
        <f>N(Движение!$Y$128)</f>
        <v/>
      </c>
      <c r="G749">
        <f>N(Движение!$Z$128)</f>
        <v/>
      </c>
      <c r="H749">
        <f>Движение!$AA$128</f>
        <v/>
      </c>
      <c r="I749">
        <f>IF($F749&gt;0,TEXT($B749,"dd.mm")&amp;"_"&amp;$D749,"")</f>
        <v/>
      </c>
    </row>
    <row r="750">
      <c r="A750" t="n">
        <v>749</v>
      </c>
      <c r="B750">
        <f>Движение!$A$128</f>
        <v/>
      </c>
      <c r="C750">
        <f>Движение!$C$128</f>
        <v/>
      </c>
      <c r="D750" t="inlineStr">
        <is>
          <t>Ми-П</t>
        </is>
      </c>
      <c r="E750">
        <f>Движение!$AB$128</f>
        <v/>
      </c>
      <c r="F750">
        <f>N(Движение!$AC$128)</f>
        <v/>
      </c>
      <c r="G750">
        <f>N(Движение!$AD$128)</f>
        <v/>
      </c>
      <c r="H750">
        <f>Движение!$AE$128</f>
        <v/>
      </c>
      <c r="I750">
        <f>IF($F750&gt;0,TEXT($B750,"dd.mm")&amp;"_"&amp;$D750,"")</f>
        <v/>
      </c>
    </row>
    <row r="751">
      <c r="A751" t="n">
        <v>750</v>
      </c>
      <c r="B751">
        <f>Движение!$A$129</f>
        <v/>
      </c>
      <c r="C751">
        <f>Движение!$C$129</f>
        <v/>
      </c>
      <c r="D751" t="inlineStr">
        <is>
          <t>АК-10</t>
        </is>
      </c>
      <c r="E751">
        <f>Движение!$D$129</f>
        <v/>
      </c>
      <c r="F751">
        <f>N(Движение!$E$129)</f>
        <v/>
      </c>
      <c r="G751">
        <f>N(Движение!$F$129)</f>
        <v/>
      </c>
      <c r="H751">
        <f>Движение!$G$129</f>
        <v/>
      </c>
      <c r="I751">
        <f>IF($F751&gt;0,TEXT($B751,"dd.mm")&amp;"_"&amp;$D751,"")</f>
        <v/>
      </c>
    </row>
    <row r="752">
      <c r="A752" t="n">
        <v>751</v>
      </c>
      <c r="B752">
        <f>Движение!$A$129</f>
        <v/>
      </c>
      <c r="C752">
        <f>Движение!$C$129</f>
        <v/>
      </c>
      <c r="D752" t="inlineStr">
        <is>
          <t>АК-15</t>
        </is>
      </c>
      <c r="E752">
        <f>Движение!$H$129</f>
        <v/>
      </c>
      <c r="F752">
        <f>N(Движение!$I$129)</f>
        <v/>
      </c>
      <c r="G752">
        <f>N(Движение!$J$129)</f>
        <v/>
      </c>
      <c r="H752">
        <f>Движение!$K$129</f>
        <v/>
      </c>
      <c r="I752">
        <f>IF($F752&gt;0,TEXT($B752,"dd.mm")&amp;"_"&amp;$D752,"")</f>
        <v/>
      </c>
    </row>
    <row r="753">
      <c r="A753" t="n">
        <v>752</v>
      </c>
      <c r="B753">
        <f>Движение!$A$129</f>
        <v/>
      </c>
      <c r="C753">
        <f>Движение!$C$129</f>
        <v/>
      </c>
      <c r="D753" t="inlineStr">
        <is>
          <t>Г 1800</t>
        </is>
      </c>
      <c r="E753">
        <f>Движение!$L$129</f>
        <v/>
      </c>
      <c r="F753">
        <f>N(Движение!$M$129)</f>
        <v/>
      </c>
      <c r="G753">
        <f>N(Движение!$N$129)</f>
        <v/>
      </c>
      <c r="H753">
        <f>Движение!$O$129</f>
        <v/>
      </c>
      <c r="I753">
        <f>IF($F753&gt;0,TEXT($B753,"dd.mm")&amp;"_"&amp;$D753,"")</f>
        <v/>
      </c>
    </row>
    <row r="754">
      <c r="A754" t="n">
        <v>753</v>
      </c>
      <c r="B754">
        <f>Движение!$A$129</f>
        <v/>
      </c>
      <c r="C754">
        <f>Движение!$C$129</f>
        <v/>
      </c>
      <c r="D754" t="inlineStr">
        <is>
          <t>Г 3500</t>
        </is>
      </c>
      <c r="E754">
        <f>Движение!$P$129</f>
        <v/>
      </c>
      <c r="F754">
        <f>N(Движение!$Q$129)</f>
        <v/>
      </c>
      <c r="G754">
        <f>N(Движение!$R$129)</f>
        <v/>
      </c>
      <c r="H754">
        <f>Движение!$S$129</f>
        <v/>
      </c>
      <c r="I754">
        <f>IF($F754&gt;0,TEXT($B754,"dd.mm")&amp;"_"&amp;$D754,"")</f>
        <v/>
      </c>
    </row>
    <row r="755">
      <c r="A755" t="n">
        <v>754</v>
      </c>
      <c r="B755">
        <f>Движение!$A$129</f>
        <v/>
      </c>
      <c r="C755">
        <f>Движение!$C$129</f>
        <v/>
      </c>
      <c r="D755" t="inlineStr">
        <is>
          <t>Г 800</t>
        </is>
      </c>
      <c r="E755">
        <f>Движение!$T$129</f>
        <v/>
      </c>
      <c r="F755">
        <f>N(Движение!$U$129)</f>
        <v/>
      </c>
      <c r="G755">
        <f>N(Движение!$V$129)</f>
        <v/>
      </c>
      <c r="H755">
        <f>Движение!$W$129</f>
        <v/>
      </c>
      <c r="I755">
        <f>IF($F755&gt;0,TEXT($B755,"dd.mm")&amp;"_"&amp;$D755,"")</f>
        <v/>
      </c>
    </row>
    <row r="756">
      <c r="A756" t="n">
        <v>755</v>
      </c>
      <c r="B756">
        <f>Движение!$A$129</f>
        <v/>
      </c>
      <c r="C756">
        <f>Движение!$C$129</f>
        <v/>
      </c>
      <c r="D756" t="inlineStr">
        <is>
          <t>Ми-К</t>
        </is>
      </c>
      <c r="E756">
        <f>Движение!$X$129</f>
        <v/>
      </c>
      <c r="F756">
        <f>N(Движение!$Y$129)</f>
        <v/>
      </c>
      <c r="G756">
        <f>N(Движение!$Z$129)</f>
        <v/>
      </c>
      <c r="H756">
        <f>Движение!$AA$129</f>
        <v/>
      </c>
      <c r="I756">
        <f>IF($F756&gt;0,TEXT($B756,"dd.mm")&amp;"_"&amp;$D756,"")</f>
        <v/>
      </c>
    </row>
    <row r="757">
      <c r="A757" t="n">
        <v>756</v>
      </c>
      <c r="B757">
        <f>Движение!$A$129</f>
        <v/>
      </c>
      <c r="C757">
        <f>Движение!$C$129</f>
        <v/>
      </c>
      <c r="D757" t="inlineStr">
        <is>
          <t>Ми-П</t>
        </is>
      </c>
      <c r="E757">
        <f>Движение!$AB$129</f>
        <v/>
      </c>
      <c r="F757">
        <f>N(Движение!$AC$129)</f>
        <v/>
      </c>
      <c r="G757">
        <f>N(Движение!$AD$129)</f>
        <v/>
      </c>
      <c r="H757">
        <f>Движение!$AE$129</f>
        <v/>
      </c>
      <c r="I757">
        <f>IF($F757&gt;0,TEXT($B757,"dd.mm")&amp;"_"&amp;$D757,"")</f>
        <v/>
      </c>
    </row>
    <row r="758">
      <c r="A758" t="n">
        <v>757</v>
      </c>
      <c r="B758">
        <f>Движение!$A$130</f>
        <v/>
      </c>
      <c r="C758">
        <f>Движение!$C$130</f>
        <v/>
      </c>
      <c r="D758" t="inlineStr">
        <is>
          <t>АК-10</t>
        </is>
      </c>
      <c r="E758">
        <f>Движение!$D$130</f>
        <v/>
      </c>
      <c r="F758">
        <f>N(Движение!$E$130)</f>
        <v/>
      </c>
      <c r="G758">
        <f>N(Движение!$F$130)</f>
        <v/>
      </c>
      <c r="H758">
        <f>Движение!$G$130</f>
        <v/>
      </c>
      <c r="I758">
        <f>IF($F758&gt;0,TEXT($B758,"dd.mm")&amp;"_"&amp;$D758,"")</f>
        <v/>
      </c>
    </row>
    <row r="759">
      <c r="A759" t="n">
        <v>758</v>
      </c>
      <c r="B759">
        <f>Движение!$A$130</f>
        <v/>
      </c>
      <c r="C759">
        <f>Движение!$C$130</f>
        <v/>
      </c>
      <c r="D759" t="inlineStr">
        <is>
          <t>АК-15</t>
        </is>
      </c>
      <c r="E759">
        <f>Движение!$H$130</f>
        <v/>
      </c>
      <c r="F759">
        <f>N(Движение!$I$130)</f>
        <v/>
      </c>
      <c r="G759">
        <f>N(Движение!$J$130)</f>
        <v/>
      </c>
      <c r="H759">
        <f>Движение!$K$130</f>
        <v/>
      </c>
      <c r="I759">
        <f>IF($F759&gt;0,TEXT($B759,"dd.mm")&amp;"_"&amp;$D759,"")</f>
        <v/>
      </c>
    </row>
    <row r="760">
      <c r="A760" t="n">
        <v>759</v>
      </c>
      <c r="B760">
        <f>Движение!$A$130</f>
        <v/>
      </c>
      <c r="C760">
        <f>Движение!$C$130</f>
        <v/>
      </c>
      <c r="D760" t="inlineStr">
        <is>
          <t>Г 1800</t>
        </is>
      </c>
      <c r="E760">
        <f>Движение!$L$130</f>
        <v/>
      </c>
      <c r="F760">
        <f>N(Движение!$M$130)</f>
        <v/>
      </c>
      <c r="G760">
        <f>N(Движение!$N$130)</f>
        <v/>
      </c>
      <c r="H760">
        <f>Движение!$O$130</f>
        <v/>
      </c>
      <c r="I760">
        <f>IF($F760&gt;0,TEXT($B760,"dd.mm")&amp;"_"&amp;$D760,"")</f>
        <v/>
      </c>
    </row>
    <row r="761">
      <c r="A761" t="n">
        <v>760</v>
      </c>
      <c r="B761">
        <f>Движение!$A$130</f>
        <v/>
      </c>
      <c r="C761">
        <f>Движение!$C$130</f>
        <v/>
      </c>
      <c r="D761" t="inlineStr">
        <is>
          <t>Г 3500</t>
        </is>
      </c>
      <c r="E761">
        <f>Движение!$P$130</f>
        <v/>
      </c>
      <c r="F761">
        <f>N(Движение!$Q$130)</f>
        <v/>
      </c>
      <c r="G761">
        <f>N(Движение!$R$130)</f>
        <v/>
      </c>
      <c r="H761">
        <f>Движение!$S$130</f>
        <v/>
      </c>
      <c r="I761">
        <f>IF($F761&gt;0,TEXT($B761,"dd.mm")&amp;"_"&amp;$D761,"")</f>
        <v/>
      </c>
    </row>
    <row r="762">
      <c r="A762" t="n">
        <v>761</v>
      </c>
      <c r="B762">
        <f>Движение!$A$130</f>
        <v/>
      </c>
      <c r="C762">
        <f>Движение!$C$130</f>
        <v/>
      </c>
      <c r="D762" t="inlineStr">
        <is>
          <t>Г 800</t>
        </is>
      </c>
      <c r="E762">
        <f>Движение!$T$130</f>
        <v/>
      </c>
      <c r="F762">
        <f>N(Движение!$U$130)</f>
        <v/>
      </c>
      <c r="G762">
        <f>N(Движение!$V$130)</f>
        <v/>
      </c>
      <c r="H762">
        <f>Движение!$W$130</f>
        <v/>
      </c>
      <c r="I762">
        <f>IF($F762&gt;0,TEXT($B762,"dd.mm")&amp;"_"&amp;$D762,"")</f>
        <v/>
      </c>
    </row>
    <row r="763">
      <c r="A763" t="n">
        <v>762</v>
      </c>
      <c r="B763">
        <f>Движение!$A$130</f>
        <v/>
      </c>
      <c r="C763">
        <f>Движение!$C$130</f>
        <v/>
      </c>
      <c r="D763" t="inlineStr">
        <is>
          <t>Ми-К</t>
        </is>
      </c>
      <c r="E763">
        <f>Движение!$X$130</f>
        <v/>
      </c>
      <c r="F763">
        <f>N(Движение!$Y$130)</f>
        <v/>
      </c>
      <c r="G763">
        <f>N(Движение!$Z$130)</f>
        <v/>
      </c>
      <c r="H763">
        <f>Движение!$AA$130</f>
        <v/>
      </c>
      <c r="I763">
        <f>IF($F763&gt;0,TEXT($B763,"dd.mm")&amp;"_"&amp;$D763,"")</f>
        <v/>
      </c>
    </row>
    <row r="764">
      <c r="A764" t="n">
        <v>763</v>
      </c>
      <c r="B764">
        <f>Движение!$A$130</f>
        <v/>
      </c>
      <c r="C764">
        <f>Движение!$C$130</f>
        <v/>
      </c>
      <c r="D764" t="inlineStr">
        <is>
          <t>Ми-П</t>
        </is>
      </c>
      <c r="E764">
        <f>Движение!$AB$130</f>
        <v/>
      </c>
      <c r="F764">
        <f>N(Движение!$AC$130)</f>
        <v/>
      </c>
      <c r="G764">
        <f>N(Движение!$AD$130)</f>
        <v/>
      </c>
      <c r="H764">
        <f>Движение!$AE$130</f>
        <v/>
      </c>
      <c r="I764">
        <f>IF($F764&gt;0,TEXT($B764,"dd.mm")&amp;"_"&amp;$D764,"")</f>
        <v/>
      </c>
    </row>
    <row r="765">
      <c r="A765" t="n">
        <v>764</v>
      </c>
      <c r="B765">
        <f>Движение!$A$131</f>
        <v/>
      </c>
      <c r="C765">
        <f>Движение!$C$131</f>
        <v/>
      </c>
      <c r="D765" t="inlineStr">
        <is>
          <t>АК-10</t>
        </is>
      </c>
      <c r="E765">
        <f>Движение!$D$131</f>
        <v/>
      </c>
      <c r="F765">
        <f>N(Движение!$E$131)</f>
        <v/>
      </c>
      <c r="G765">
        <f>N(Движение!$F$131)</f>
        <v/>
      </c>
      <c r="H765">
        <f>Движение!$G$131</f>
        <v/>
      </c>
      <c r="I765">
        <f>IF($F765&gt;0,TEXT($B765,"dd.mm")&amp;"_"&amp;$D765,"")</f>
        <v/>
      </c>
    </row>
    <row r="766">
      <c r="A766" t="n">
        <v>765</v>
      </c>
      <c r="B766">
        <f>Движение!$A$131</f>
        <v/>
      </c>
      <c r="C766">
        <f>Движение!$C$131</f>
        <v/>
      </c>
      <c r="D766" t="inlineStr">
        <is>
          <t>АК-15</t>
        </is>
      </c>
      <c r="E766">
        <f>Движение!$H$131</f>
        <v/>
      </c>
      <c r="F766">
        <f>N(Движение!$I$131)</f>
        <v/>
      </c>
      <c r="G766">
        <f>N(Движение!$J$131)</f>
        <v/>
      </c>
      <c r="H766">
        <f>Движение!$K$131</f>
        <v/>
      </c>
      <c r="I766">
        <f>IF($F766&gt;0,TEXT($B766,"dd.mm")&amp;"_"&amp;$D766,"")</f>
        <v/>
      </c>
    </row>
    <row r="767">
      <c r="A767" t="n">
        <v>766</v>
      </c>
      <c r="B767">
        <f>Движение!$A$131</f>
        <v/>
      </c>
      <c r="C767">
        <f>Движение!$C$131</f>
        <v/>
      </c>
      <c r="D767" t="inlineStr">
        <is>
          <t>Г 1800</t>
        </is>
      </c>
      <c r="E767">
        <f>Движение!$L$131</f>
        <v/>
      </c>
      <c r="F767">
        <f>N(Движение!$M$131)</f>
        <v/>
      </c>
      <c r="G767">
        <f>N(Движение!$N$131)</f>
        <v/>
      </c>
      <c r="H767">
        <f>Движение!$O$131</f>
        <v/>
      </c>
      <c r="I767">
        <f>IF($F767&gt;0,TEXT($B767,"dd.mm")&amp;"_"&amp;$D767,"")</f>
        <v/>
      </c>
    </row>
    <row r="768">
      <c r="A768" t="n">
        <v>767</v>
      </c>
      <c r="B768">
        <f>Движение!$A$131</f>
        <v/>
      </c>
      <c r="C768">
        <f>Движение!$C$131</f>
        <v/>
      </c>
      <c r="D768" t="inlineStr">
        <is>
          <t>Г 3500</t>
        </is>
      </c>
      <c r="E768">
        <f>Движение!$P$131</f>
        <v/>
      </c>
      <c r="F768">
        <f>N(Движение!$Q$131)</f>
        <v/>
      </c>
      <c r="G768">
        <f>N(Движение!$R$131)</f>
        <v/>
      </c>
      <c r="H768">
        <f>Движение!$S$131</f>
        <v/>
      </c>
      <c r="I768">
        <f>IF($F768&gt;0,TEXT($B768,"dd.mm")&amp;"_"&amp;$D768,"")</f>
        <v/>
      </c>
    </row>
    <row r="769">
      <c r="A769" t="n">
        <v>768</v>
      </c>
      <c r="B769">
        <f>Движение!$A$131</f>
        <v/>
      </c>
      <c r="C769">
        <f>Движение!$C$131</f>
        <v/>
      </c>
      <c r="D769" t="inlineStr">
        <is>
          <t>Г 800</t>
        </is>
      </c>
      <c r="E769">
        <f>Движение!$T$131</f>
        <v/>
      </c>
      <c r="F769">
        <f>N(Движение!$U$131)</f>
        <v/>
      </c>
      <c r="G769">
        <f>N(Движение!$V$131)</f>
        <v/>
      </c>
      <c r="H769">
        <f>Движение!$W$131</f>
        <v/>
      </c>
      <c r="I769">
        <f>IF($F769&gt;0,TEXT($B769,"dd.mm")&amp;"_"&amp;$D769,"")</f>
        <v/>
      </c>
    </row>
    <row r="770">
      <c r="A770" t="n">
        <v>769</v>
      </c>
      <c r="B770">
        <f>Движение!$A$131</f>
        <v/>
      </c>
      <c r="C770">
        <f>Движение!$C$131</f>
        <v/>
      </c>
      <c r="D770" t="inlineStr">
        <is>
          <t>Ми-К</t>
        </is>
      </c>
      <c r="E770">
        <f>Движение!$X$131</f>
        <v/>
      </c>
      <c r="F770">
        <f>N(Движение!$Y$131)</f>
        <v/>
      </c>
      <c r="G770">
        <f>N(Движение!$Z$131)</f>
        <v/>
      </c>
      <c r="H770">
        <f>Движение!$AA$131</f>
        <v/>
      </c>
      <c r="I770">
        <f>IF($F770&gt;0,TEXT($B770,"dd.mm")&amp;"_"&amp;$D770,"")</f>
        <v/>
      </c>
    </row>
    <row r="771">
      <c r="A771" t="n">
        <v>770</v>
      </c>
      <c r="B771">
        <f>Движение!$A$131</f>
        <v/>
      </c>
      <c r="C771">
        <f>Движение!$C$131</f>
        <v/>
      </c>
      <c r="D771" t="inlineStr">
        <is>
          <t>Ми-П</t>
        </is>
      </c>
      <c r="E771">
        <f>Движение!$AB$131</f>
        <v/>
      </c>
      <c r="F771">
        <f>N(Движение!$AC$131)</f>
        <v/>
      </c>
      <c r="G771">
        <f>N(Движение!$AD$131)</f>
        <v/>
      </c>
      <c r="H771">
        <f>Движение!$AE$131</f>
        <v/>
      </c>
      <c r="I771">
        <f>IF($F771&gt;0,TEXT($B771,"dd.mm")&amp;"_"&amp;$D771,"")</f>
        <v/>
      </c>
    </row>
    <row r="772">
      <c r="A772" t="n">
        <v>771</v>
      </c>
      <c r="B772">
        <f>Движение!$A$132</f>
        <v/>
      </c>
      <c r="C772">
        <f>Движение!$C$132</f>
        <v/>
      </c>
      <c r="D772" t="inlineStr">
        <is>
          <t>АК-10</t>
        </is>
      </c>
      <c r="E772">
        <f>Движение!$D$132</f>
        <v/>
      </c>
      <c r="F772">
        <f>N(Движение!$E$132)</f>
        <v/>
      </c>
      <c r="G772">
        <f>N(Движение!$F$132)</f>
        <v/>
      </c>
      <c r="H772">
        <f>Движение!$G$132</f>
        <v/>
      </c>
      <c r="I772">
        <f>IF($F772&gt;0,TEXT($B772,"dd.mm")&amp;"_"&amp;$D772,"")</f>
        <v/>
      </c>
    </row>
    <row r="773">
      <c r="A773" t="n">
        <v>772</v>
      </c>
      <c r="B773">
        <f>Движение!$A$132</f>
        <v/>
      </c>
      <c r="C773">
        <f>Движение!$C$132</f>
        <v/>
      </c>
      <c r="D773" t="inlineStr">
        <is>
          <t>АК-15</t>
        </is>
      </c>
      <c r="E773">
        <f>Движение!$H$132</f>
        <v/>
      </c>
      <c r="F773">
        <f>N(Движение!$I$132)</f>
        <v/>
      </c>
      <c r="G773">
        <f>N(Движение!$J$132)</f>
        <v/>
      </c>
      <c r="H773">
        <f>Движение!$K$132</f>
        <v/>
      </c>
      <c r="I773">
        <f>IF($F773&gt;0,TEXT($B773,"dd.mm")&amp;"_"&amp;$D773,"")</f>
        <v/>
      </c>
    </row>
    <row r="774">
      <c r="A774" t="n">
        <v>773</v>
      </c>
      <c r="B774">
        <f>Движение!$A$132</f>
        <v/>
      </c>
      <c r="C774">
        <f>Движение!$C$132</f>
        <v/>
      </c>
      <c r="D774" t="inlineStr">
        <is>
          <t>Г 1800</t>
        </is>
      </c>
      <c r="E774">
        <f>Движение!$L$132</f>
        <v/>
      </c>
      <c r="F774">
        <f>N(Движение!$M$132)</f>
        <v/>
      </c>
      <c r="G774">
        <f>N(Движение!$N$132)</f>
        <v/>
      </c>
      <c r="H774">
        <f>Движение!$O$132</f>
        <v/>
      </c>
      <c r="I774">
        <f>IF($F774&gt;0,TEXT($B774,"dd.mm")&amp;"_"&amp;$D774,"")</f>
        <v/>
      </c>
    </row>
    <row r="775">
      <c r="A775" t="n">
        <v>774</v>
      </c>
      <c r="B775">
        <f>Движение!$A$132</f>
        <v/>
      </c>
      <c r="C775">
        <f>Движение!$C$132</f>
        <v/>
      </c>
      <c r="D775" t="inlineStr">
        <is>
          <t>Г 3500</t>
        </is>
      </c>
      <c r="E775">
        <f>Движение!$P$132</f>
        <v/>
      </c>
      <c r="F775">
        <f>N(Движение!$Q$132)</f>
        <v/>
      </c>
      <c r="G775">
        <f>N(Движение!$R$132)</f>
        <v/>
      </c>
      <c r="H775">
        <f>Движение!$S$132</f>
        <v/>
      </c>
      <c r="I775">
        <f>IF($F775&gt;0,TEXT($B775,"dd.mm")&amp;"_"&amp;$D775,"")</f>
        <v/>
      </c>
    </row>
    <row r="776">
      <c r="A776" t="n">
        <v>775</v>
      </c>
      <c r="B776">
        <f>Движение!$A$132</f>
        <v/>
      </c>
      <c r="C776">
        <f>Движение!$C$132</f>
        <v/>
      </c>
      <c r="D776" t="inlineStr">
        <is>
          <t>Г 800</t>
        </is>
      </c>
      <c r="E776">
        <f>Движение!$T$132</f>
        <v/>
      </c>
      <c r="F776">
        <f>N(Движение!$U$132)</f>
        <v/>
      </c>
      <c r="G776">
        <f>N(Движение!$V$132)</f>
        <v/>
      </c>
      <c r="H776">
        <f>Движение!$W$132</f>
        <v/>
      </c>
      <c r="I776">
        <f>IF($F776&gt;0,TEXT($B776,"dd.mm")&amp;"_"&amp;$D776,"")</f>
        <v/>
      </c>
    </row>
    <row r="777">
      <c r="A777" t="n">
        <v>776</v>
      </c>
      <c r="B777">
        <f>Движение!$A$132</f>
        <v/>
      </c>
      <c r="C777">
        <f>Движение!$C$132</f>
        <v/>
      </c>
      <c r="D777" t="inlineStr">
        <is>
          <t>Ми-К</t>
        </is>
      </c>
      <c r="E777">
        <f>Движение!$X$132</f>
        <v/>
      </c>
      <c r="F777">
        <f>N(Движение!$Y$132)</f>
        <v/>
      </c>
      <c r="G777">
        <f>N(Движение!$Z$132)</f>
        <v/>
      </c>
      <c r="H777">
        <f>Движение!$AA$132</f>
        <v/>
      </c>
      <c r="I777">
        <f>IF($F777&gt;0,TEXT($B777,"dd.mm")&amp;"_"&amp;$D777,"")</f>
        <v/>
      </c>
    </row>
    <row r="778">
      <c r="A778" t="n">
        <v>777</v>
      </c>
      <c r="B778">
        <f>Движение!$A$132</f>
        <v/>
      </c>
      <c r="C778">
        <f>Движение!$C$132</f>
        <v/>
      </c>
      <c r="D778" t="inlineStr">
        <is>
          <t>Ми-П</t>
        </is>
      </c>
      <c r="E778">
        <f>Движение!$AB$132</f>
        <v/>
      </c>
      <c r="F778">
        <f>N(Движение!$AC$132)</f>
        <v/>
      </c>
      <c r="G778">
        <f>N(Движение!$AD$132)</f>
        <v/>
      </c>
      <c r="H778">
        <f>Движение!$AE$132</f>
        <v/>
      </c>
      <c r="I778">
        <f>IF($F778&gt;0,TEXT($B778,"dd.mm")&amp;"_"&amp;$D778,"")</f>
        <v/>
      </c>
    </row>
    <row r="779">
      <c r="A779" t="n">
        <v>778</v>
      </c>
      <c r="B779">
        <f>Движение!$A$133</f>
        <v/>
      </c>
      <c r="C779">
        <f>Движение!$C$133</f>
        <v/>
      </c>
      <c r="D779" t="inlineStr">
        <is>
          <t>АК-10</t>
        </is>
      </c>
      <c r="E779">
        <f>Движение!$D$133</f>
        <v/>
      </c>
      <c r="F779">
        <f>N(Движение!$E$133)</f>
        <v/>
      </c>
      <c r="G779">
        <f>N(Движение!$F$133)</f>
        <v/>
      </c>
      <c r="H779">
        <f>Движение!$G$133</f>
        <v/>
      </c>
      <c r="I779">
        <f>IF($F779&gt;0,TEXT($B779,"dd.mm")&amp;"_"&amp;$D779,"")</f>
        <v/>
      </c>
    </row>
    <row r="780">
      <c r="A780" t="n">
        <v>779</v>
      </c>
      <c r="B780">
        <f>Движение!$A$133</f>
        <v/>
      </c>
      <c r="C780">
        <f>Движение!$C$133</f>
        <v/>
      </c>
      <c r="D780" t="inlineStr">
        <is>
          <t>АК-15</t>
        </is>
      </c>
      <c r="E780">
        <f>Движение!$H$133</f>
        <v/>
      </c>
      <c r="F780">
        <f>N(Движение!$I$133)</f>
        <v/>
      </c>
      <c r="G780">
        <f>N(Движение!$J$133)</f>
        <v/>
      </c>
      <c r="H780">
        <f>Движение!$K$133</f>
        <v/>
      </c>
      <c r="I780">
        <f>IF($F780&gt;0,TEXT($B780,"dd.mm")&amp;"_"&amp;$D780,"")</f>
        <v/>
      </c>
    </row>
    <row r="781">
      <c r="A781" t="n">
        <v>780</v>
      </c>
      <c r="B781">
        <f>Движение!$A$133</f>
        <v/>
      </c>
      <c r="C781">
        <f>Движение!$C$133</f>
        <v/>
      </c>
      <c r="D781" t="inlineStr">
        <is>
          <t>Г 1800</t>
        </is>
      </c>
      <c r="E781">
        <f>Движение!$L$133</f>
        <v/>
      </c>
      <c r="F781">
        <f>N(Движение!$M$133)</f>
        <v/>
      </c>
      <c r="G781">
        <f>N(Движение!$N$133)</f>
        <v/>
      </c>
      <c r="H781">
        <f>Движение!$O$133</f>
        <v/>
      </c>
      <c r="I781">
        <f>IF($F781&gt;0,TEXT($B781,"dd.mm")&amp;"_"&amp;$D781,"")</f>
        <v/>
      </c>
    </row>
    <row r="782">
      <c r="A782" t="n">
        <v>781</v>
      </c>
      <c r="B782">
        <f>Движение!$A$133</f>
        <v/>
      </c>
      <c r="C782">
        <f>Движение!$C$133</f>
        <v/>
      </c>
      <c r="D782" t="inlineStr">
        <is>
          <t>Г 3500</t>
        </is>
      </c>
      <c r="E782">
        <f>Движение!$P$133</f>
        <v/>
      </c>
      <c r="F782">
        <f>N(Движение!$Q$133)</f>
        <v/>
      </c>
      <c r="G782">
        <f>N(Движение!$R$133)</f>
        <v/>
      </c>
      <c r="H782">
        <f>Движение!$S$133</f>
        <v/>
      </c>
      <c r="I782">
        <f>IF($F782&gt;0,TEXT($B782,"dd.mm")&amp;"_"&amp;$D782,"")</f>
        <v/>
      </c>
    </row>
    <row r="783">
      <c r="A783" t="n">
        <v>782</v>
      </c>
      <c r="B783">
        <f>Движение!$A$133</f>
        <v/>
      </c>
      <c r="C783">
        <f>Движение!$C$133</f>
        <v/>
      </c>
      <c r="D783" t="inlineStr">
        <is>
          <t>Г 800</t>
        </is>
      </c>
      <c r="E783">
        <f>Движение!$T$133</f>
        <v/>
      </c>
      <c r="F783">
        <f>N(Движение!$U$133)</f>
        <v/>
      </c>
      <c r="G783">
        <f>N(Движение!$V$133)</f>
        <v/>
      </c>
      <c r="H783">
        <f>Движение!$W$133</f>
        <v/>
      </c>
      <c r="I783">
        <f>IF($F783&gt;0,TEXT($B783,"dd.mm")&amp;"_"&amp;$D783,"")</f>
        <v/>
      </c>
    </row>
    <row r="784">
      <c r="A784" t="n">
        <v>783</v>
      </c>
      <c r="B784">
        <f>Движение!$A$133</f>
        <v/>
      </c>
      <c r="C784">
        <f>Движение!$C$133</f>
        <v/>
      </c>
      <c r="D784" t="inlineStr">
        <is>
          <t>Ми-К</t>
        </is>
      </c>
      <c r="E784">
        <f>Движение!$X$133</f>
        <v/>
      </c>
      <c r="F784">
        <f>N(Движение!$Y$133)</f>
        <v/>
      </c>
      <c r="G784">
        <f>N(Движение!$Z$133)</f>
        <v/>
      </c>
      <c r="H784">
        <f>Движение!$AA$133</f>
        <v/>
      </c>
      <c r="I784">
        <f>IF($F784&gt;0,TEXT($B784,"dd.mm")&amp;"_"&amp;$D784,"")</f>
        <v/>
      </c>
    </row>
    <row r="785">
      <c r="A785" t="n">
        <v>784</v>
      </c>
      <c r="B785">
        <f>Движение!$A$133</f>
        <v/>
      </c>
      <c r="C785">
        <f>Движение!$C$133</f>
        <v/>
      </c>
      <c r="D785" t="inlineStr">
        <is>
          <t>Ми-П</t>
        </is>
      </c>
      <c r="E785">
        <f>Движение!$AB$133</f>
        <v/>
      </c>
      <c r="F785">
        <f>N(Движение!$AC$133)</f>
        <v/>
      </c>
      <c r="G785">
        <f>N(Движение!$AD$133)</f>
        <v/>
      </c>
      <c r="H785">
        <f>Движение!$AE$133</f>
        <v/>
      </c>
      <c r="I785">
        <f>IF($F785&gt;0,TEXT($B785,"dd.mm")&amp;"_"&amp;$D785,"")</f>
        <v/>
      </c>
    </row>
    <row r="786">
      <c r="A786" t="n">
        <v>785</v>
      </c>
      <c r="B786">
        <f>Движение!$A$134</f>
        <v/>
      </c>
      <c r="C786">
        <f>Движение!$C$134</f>
        <v/>
      </c>
      <c r="D786" t="inlineStr">
        <is>
          <t>АК-10</t>
        </is>
      </c>
      <c r="E786">
        <f>Движение!$D$134</f>
        <v/>
      </c>
      <c r="F786">
        <f>N(Движение!$E$134)</f>
        <v/>
      </c>
      <c r="G786">
        <f>N(Движение!$F$134)</f>
        <v/>
      </c>
      <c r="H786">
        <f>Движение!$G$134</f>
        <v/>
      </c>
      <c r="I786">
        <f>IF($F786&gt;0,TEXT($B786,"dd.mm")&amp;"_"&amp;$D786,"")</f>
        <v/>
      </c>
    </row>
    <row r="787">
      <c r="A787" t="n">
        <v>786</v>
      </c>
      <c r="B787">
        <f>Движение!$A$134</f>
        <v/>
      </c>
      <c r="C787">
        <f>Движение!$C$134</f>
        <v/>
      </c>
      <c r="D787" t="inlineStr">
        <is>
          <t>АК-15</t>
        </is>
      </c>
      <c r="E787">
        <f>Движение!$H$134</f>
        <v/>
      </c>
      <c r="F787">
        <f>N(Движение!$I$134)</f>
        <v/>
      </c>
      <c r="G787">
        <f>N(Движение!$J$134)</f>
        <v/>
      </c>
      <c r="H787">
        <f>Движение!$K$134</f>
        <v/>
      </c>
      <c r="I787">
        <f>IF($F787&gt;0,TEXT($B787,"dd.mm")&amp;"_"&amp;$D787,"")</f>
        <v/>
      </c>
    </row>
    <row r="788">
      <c r="A788" t="n">
        <v>787</v>
      </c>
      <c r="B788">
        <f>Движение!$A$134</f>
        <v/>
      </c>
      <c r="C788">
        <f>Движение!$C$134</f>
        <v/>
      </c>
      <c r="D788" t="inlineStr">
        <is>
          <t>Г 1800</t>
        </is>
      </c>
      <c r="E788">
        <f>Движение!$L$134</f>
        <v/>
      </c>
      <c r="F788">
        <f>N(Движение!$M$134)</f>
        <v/>
      </c>
      <c r="G788">
        <f>N(Движение!$N$134)</f>
        <v/>
      </c>
      <c r="H788">
        <f>Движение!$O$134</f>
        <v/>
      </c>
      <c r="I788">
        <f>IF($F788&gt;0,TEXT($B788,"dd.mm")&amp;"_"&amp;$D788,"")</f>
        <v/>
      </c>
    </row>
    <row r="789">
      <c r="A789" t="n">
        <v>788</v>
      </c>
      <c r="B789">
        <f>Движение!$A$134</f>
        <v/>
      </c>
      <c r="C789">
        <f>Движение!$C$134</f>
        <v/>
      </c>
      <c r="D789" t="inlineStr">
        <is>
          <t>Г 3500</t>
        </is>
      </c>
      <c r="E789">
        <f>Движение!$P$134</f>
        <v/>
      </c>
      <c r="F789">
        <f>N(Движение!$Q$134)</f>
        <v/>
      </c>
      <c r="G789">
        <f>N(Движение!$R$134)</f>
        <v/>
      </c>
      <c r="H789">
        <f>Движение!$S$134</f>
        <v/>
      </c>
      <c r="I789">
        <f>IF($F789&gt;0,TEXT($B789,"dd.mm")&amp;"_"&amp;$D789,"")</f>
        <v/>
      </c>
    </row>
    <row r="790">
      <c r="A790" t="n">
        <v>789</v>
      </c>
      <c r="B790">
        <f>Движение!$A$134</f>
        <v/>
      </c>
      <c r="C790">
        <f>Движение!$C$134</f>
        <v/>
      </c>
      <c r="D790" t="inlineStr">
        <is>
          <t>Г 800</t>
        </is>
      </c>
      <c r="E790">
        <f>Движение!$T$134</f>
        <v/>
      </c>
      <c r="F790">
        <f>N(Движение!$U$134)</f>
        <v/>
      </c>
      <c r="G790">
        <f>N(Движение!$V$134)</f>
        <v/>
      </c>
      <c r="H790">
        <f>Движение!$W$134</f>
        <v/>
      </c>
      <c r="I790">
        <f>IF($F790&gt;0,TEXT($B790,"dd.mm")&amp;"_"&amp;$D790,"")</f>
        <v/>
      </c>
    </row>
    <row r="791">
      <c r="A791" t="n">
        <v>790</v>
      </c>
      <c r="B791">
        <f>Движение!$A$134</f>
        <v/>
      </c>
      <c r="C791">
        <f>Движение!$C$134</f>
        <v/>
      </c>
      <c r="D791" t="inlineStr">
        <is>
          <t>Ми-К</t>
        </is>
      </c>
      <c r="E791">
        <f>Движение!$X$134</f>
        <v/>
      </c>
      <c r="F791">
        <f>N(Движение!$Y$134)</f>
        <v/>
      </c>
      <c r="G791">
        <f>N(Движение!$Z$134)</f>
        <v/>
      </c>
      <c r="H791">
        <f>Движение!$AA$134</f>
        <v/>
      </c>
      <c r="I791">
        <f>IF($F791&gt;0,TEXT($B791,"dd.mm")&amp;"_"&amp;$D791,"")</f>
        <v/>
      </c>
    </row>
    <row r="792">
      <c r="A792" t="n">
        <v>791</v>
      </c>
      <c r="B792">
        <f>Движение!$A$134</f>
        <v/>
      </c>
      <c r="C792">
        <f>Движение!$C$134</f>
        <v/>
      </c>
      <c r="D792" t="inlineStr">
        <is>
          <t>Ми-П</t>
        </is>
      </c>
      <c r="E792">
        <f>Движение!$AB$134</f>
        <v/>
      </c>
      <c r="F792">
        <f>N(Движение!$AC$134)</f>
        <v/>
      </c>
      <c r="G792">
        <f>N(Движение!$AD$134)</f>
        <v/>
      </c>
      <c r="H792">
        <f>Движение!$AE$134</f>
        <v/>
      </c>
      <c r="I792">
        <f>IF($F792&gt;0,TEXT($B792,"dd.mm")&amp;"_"&amp;$D792,"")</f>
        <v/>
      </c>
    </row>
    <row r="793">
      <c r="A793" t="n">
        <v>792</v>
      </c>
      <c r="B793">
        <f>Движение!$A$135</f>
        <v/>
      </c>
      <c r="C793">
        <f>Движение!$C$135</f>
        <v/>
      </c>
      <c r="D793" t="inlineStr">
        <is>
          <t>АК-10</t>
        </is>
      </c>
      <c r="E793">
        <f>Движение!$D$135</f>
        <v/>
      </c>
      <c r="F793">
        <f>N(Движение!$E$135)</f>
        <v/>
      </c>
      <c r="G793">
        <f>N(Движение!$F$135)</f>
        <v/>
      </c>
      <c r="H793">
        <f>Движение!$G$135</f>
        <v/>
      </c>
      <c r="I793">
        <f>IF($F793&gt;0,TEXT($B793,"dd.mm")&amp;"_"&amp;$D793,"")</f>
        <v/>
      </c>
    </row>
    <row r="794">
      <c r="A794" t="n">
        <v>793</v>
      </c>
      <c r="B794">
        <f>Движение!$A$135</f>
        <v/>
      </c>
      <c r="C794">
        <f>Движение!$C$135</f>
        <v/>
      </c>
      <c r="D794" t="inlineStr">
        <is>
          <t>АК-15</t>
        </is>
      </c>
      <c r="E794">
        <f>Движение!$H$135</f>
        <v/>
      </c>
      <c r="F794">
        <f>N(Движение!$I$135)</f>
        <v/>
      </c>
      <c r="G794">
        <f>N(Движение!$J$135)</f>
        <v/>
      </c>
      <c r="H794">
        <f>Движение!$K$135</f>
        <v/>
      </c>
      <c r="I794">
        <f>IF($F794&gt;0,TEXT($B794,"dd.mm")&amp;"_"&amp;$D794,"")</f>
        <v/>
      </c>
    </row>
    <row r="795">
      <c r="A795" t="n">
        <v>794</v>
      </c>
      <c r="B795">
        <f>Движение!$A$135</f>
        <v/>
      </c>
      <c r="C795">
        <f>Движение!$C$135</f>
        <v/>
      </c>
      <c r="D795" t="inlineStr">
        <is>
          <t>Г 1800</t>
        </is>
      </c>
      <c r="E795">
        <f>Движение!$L$135</f>
        <v/>
      </c>
      <c r="F795">
        <f>N(Движение!$M$135)</f>
        <v/>
      </c>
      <c r="G795">
        <f>N(Движение!$N$135)</f>
        <v/>
      </c>
      <c r="H795">
        <f>Движение!$O$135</f>
        <v/>
      </c>
      <c r="I795">
        <f>IF($F795&gt;0,TEXT($B795,"dd.mm")&amp;"_"&amp;$D795,"")</f>
        <v/>
      </c>
    </row>
    <row r="796">
      <c r="A796" t="n">
        <v>795</v>
      </c>
      <c r="B796">
        <f>Движение!$A$135</f>
        <v/>
      </c>
      <c r="C796">
        <f>Движение!$C$135</f>
        <v/>
      </c>
      <c r="D796" t="inlineStr">
        <is>
          <t>Г 3500</t>
        </is>
      </c>
      <c r="E796">
        <f>Движение!$P$135</f>
        <v/>
      </c>
      <c r="F796">
        <f>N(Движение!$Q$135)</f>
        <v/>
      </c>
      <c r="G796">
        <f>N(Движение!$R$135)</f>
        <v/>
      </c>
      <c r="H796">
        <f>Движение!$S$135</f>
        <v/>
      </c>
      <c r="I796">
        <f>IF($F796&gt;0,TEXT($B796,"dd.mm")&amp;"_"&amp;$D796,"")</f>
        <v/>
      </c>
    </row>
    <row r="797">
      <c r="A797" t="n">
        <v>796</v>
      </c>
      <c r="B797">
        <f>Движение!$A$135</f>
        <v/>
      </c>
      <c r="C797">
        <f>Движение!$C$135</f>
        <v/>
      </c>
      <c r="D797" t="inlineStr">
        <is>
          <t>Г 800</t>
        </is>
      </c>
      <c r="E797">
        <f>Движение!$T$135</f>
        <v/>
      </c>
      <c r="F797">
        <f>N(Движение!$U$135)</f>
        <v/>
      </c>
      <c r="G797">
        <f>N(Движение!$V$135)</f>
        <v/>
      </c>
      <c r="H797">
        <f>Движение!$W$135</f>
        <v/>
      </c>
      <c r="I797">
        <f>IF($F797&gt;0,TEXT($B797,"dd.mm")&amp;"_"&amp;$D797,"")</f>
        <v/>
      </c>
    </row>
    <row r="798">
      <c r="A798" t="n">
        <v>797</v>
      </c>
      <c r="B798">
        <f>Движение!$A$135</f>
        <v/>
      </c>
      <c r="C798">
        <f>Движение!$C$135</f>
        <v/>
      </c>
      <c r="D798" t="inlineStr">
        <is>
          <t>Ми-К</t>
        </is>
      </c>
      <c r="E798">
        <f>Движение!$X$135</f>
        <v/>
      </c>
      <c r="F798">
        <f>N(Движение!$Y$135)</f>
        <v/>
      </c>
      <c r="G798">
        <f>N(Движение!$Z$135)</f>
        <v/>
      </c>
      <c r="H798">
        <f>Движение!$AA$135</f>
        <v/>
      </c>
      <c r="I798">
        <f>IF($F798&gt;0,TEXT($B798,"dd.mm")&amp;"_"&amp;$D798,"")</f>
        <v/>
      </c>
    </row>
    <row r="799">
      <c r="A799" t="n">
        <v>798</v>
      </c>
      <c r="B799">
        <f>Движение!$A$135</f>
        <v/>
      </c>
      <c r="C799">
        <f>Движение!$C$135</f>
        <v/>
      </c>
      <c r="D799" t="inlineStr">
        <is>
          <t>Ми-П</t>
        </is>
      </c>
      <c r="E799">
        <f>Движение!$AB$135</f>
        <v/>
      </c>
      <c r="F799">
        <f>N(Движение!$AC$135)</f>
        <v/>
      </c>
      <c r="G799">
        <f>N(Движение!$AD$135)</f>
        <v/>
      </c>
      <c r="H799">
        <f>Движение!$AE$135</f>
        <v/>
      </c>
      <c r="I799">
        <f>IF($F799&gt;0,TEXT($B799,"dd.mm")&amp;"_"&amp;$D799,"")</f>
        <v/>
      </c>
    </row>
    <row r="800">
      <c r="A800" t="n">
        <v>799</v>
      </c>
      <c r="B800">
        <f>Движение!$A$136</f>
        <v/>
      </c>
      <c r="C800">
        <f>Движение!$C$136</f>
        <v/>
      </c>
      <c r="D800" t="inlineStr">
        <is>
          <t>АК-10</t>
        </is>
      </c>
      <c r="E800">
        <f>Движение!$D$136</f>
        <v/>
      </c>
      <c r="F800">
        <f>N(Движение!$E$136)</f>
        <v/>
      </c>
      <c r="G800">
        <f>N(Движение!$F$136)</f>
        <v/>
      </c>
      <c r="H800">
        <f>Движение!$G$136</f>
        <v/>
      </c>
      <c r="I800">
        <f>IF($F800&gt;0,TEXT($B800,"dd.mm")&amp;"_"&amp;$D800,"")</f>
        <v/>
      </c>
    </row>
    <row r="801">
      <c r="A801" t="n">
        <v>800</v>
      </c>
      <c r="B801">
        <f>Движение!$A$136</f>
        <v/>
      </c>
      <c r="C801">
        <f>Движение!$C$136</f>
        <v/>
      </c>
      <c r="D801" t="inlineStr">
        <is>
          <t>АК-15</t>
        </is>
      </c>
      <c r="E801">
        <f>Движение!$H$136</f>
        <v/>
      </c>
      <c r="F801">
        <f>N(Движение!$I$136)</f>
        <v/>
      </c>
      <c r="G801">
        <f>N(Движение!$J$136)</f>
        <v/>
      </c>
      <c r="H801">
        <f>Движение!$K$136</f>
        <v/>
      </c>
      <c r="I801">
        <f>IF($F801&gt;0,TEXT($B801,"dd.mm")&amp;"_"&amp;$D801,"")</f>
        <v/>
      </c>
    </row>
    <row r="802">
      <c r="A802" t="n">
        <v>801</v>
      </c>
      <c r="B802">
        <f>Движение!$A$136</f>
        <v/>
      </c>
      <c r="C802">
        <f>Движение!$C$136</f>
        <v/>
      </c>
      <c r="D802" t="inlineStr">
        <is>
          <t>Г 1800</t>
        </is>
      </c>
      <c r="E802">
        <f>Движение!$L$136</f>
        <v/>
      </c>
      <c r="F802">
        <f>N(Движение!$M$136)</f>
        <v/>
      </c>
      <c r="G802">
        <f>N(Движение!$N$136)</f>
        <v/>
      </c>
      <c r="H802">
        <f>Движение!$O$136</f>
        <v/>
      </c>
      <c r="I802">
        <f>IF($F802&gt;0,TEXT($B802,"dd.mm")&amp;"_"&amp;$D802,"")</f>
        <v/>
      </c>
    </row>
    <row r="803">
      <c r="A803" t="n">
        <v>802</v>
      </c>
      <c r="B803">
        <f>Движение!$A$136</f>
        <v/>
      </c>
      <c r="C803">
        <f>Движение!$C$136</f>
        <v/>
      </c>
      <c r="D803" t="inlineStr">
        <is>
          <t>Г 3500</t>
        </is>
      </c>
      <c r="E803">
        <f>Движение!$P$136</f>
        <v/>
      </c>
      <c r="F803">
        <f>N(Движение!$Q$136)</f>
        <v/>
      </c>
      <c r="G803">
        <f>N(Движение!$R$136)</f>
        <v/>
      </c>
      <c r="H803">
        <f>Движение!$S$136</f>
        <v/>
      </c>
      <c r="I803">
        <f>IF($F803&gt;0,TEXT($B803,"dd.mm")&amp;"_"&amp;$D803,"")</f>
        <v/>
      </c>
    </row>
    <row r="804">
      <c r="A804" t="n">
        <v>803</v>
      </c>
      <c r="B804">
        <f>Движение!$A$136</f>
        <v/>
      </c>
      <c r="C804">
        <f>Движение!$C$136</f>
        <v/>
      </c>
      <c r="D804" t="inlineStr">
        <is>
          <t>Г 800</t>
        </is>
      </c>
      <c r="E804">
        <f>Движение!$T$136</f>
        <v/>
      </c>
      <c r="F804">
        <f>N(Движение!$U$136)</f>
        <v/>
      </c>
      <c r="G804">
        <f>N(Движение!$V$136)</f>
        <v/>
      </c>
      <c r="H804">
        <f>Движение!$W$136</f>
        <v/>
      </c>
      <c r="I804">
        <f>IF($F804&gt;0,TEXT($B804,"dd.mm")&amp;"_"&amp;$D804,"")</f>
        <v/>
      </c>
    </row>
    <row r="805">
      <c r="A805" t="n">
        <v>804</v>
      </c>
      <c r="B805">
        <f>Движение!$A$136</f>
        <v/>
      </c>
      <c r="C805">
        <f>Движение!$C$136</f>
        <v/>
      </c>
      <c r="D805" t="inlineStr">
        <is>
          <t>Ми-К</t>
        </is>
      </c>
      <c r="E805">
        <f>Движение!$X$136</f>
        <v/>
      </c>
      <c r="F805">
        <f>N(Движение!$Y$136)</f>
        <v/>
      </c>
      <c r="G805">
        <f>N(Движение!$Z$136)</f>
        <v/>
      </c>
      <c r="H805">
        <f>Движение!$AA$136</f>
        <v/>
      </c>
      <c r="I805">
        <f>IF($F805&gt;0,TEXT($B805,"dd.mm")&amp;"_"&amp;$D805,"")</f>
        <v/>
      </c>
    </row>
    <row r="806">
      <c r="A806" t="n">
        <v>805</v>
      </c>
      <c r="B806">
        <f>Движение!$A$136</f>
        <v/>
      </c>
      <c r="C806">
        <f>Движение!$C$136</f>
        <v/>
      </c>
      <c r="D806" t="inlineStr">
        <is>
          <t>Ми-П</t>
        </is>
      </c>
      <c r="E806">
        <f>Движение!$AB$136</f>
        <v/>
      </c>
      <c r="F806">
        <f>N(Движение!$AC$136)</f>
        <v/>
      </c>
      <c r="G806">
        <f>N(Движение!$AD$136)</f>
        <v/>
      </c>
      <c r="H806">
        <f>Движение!$AE$136</f>
        <v/>
      </c>
      <c r="I806">
        <f>IF($F806&gt;0,TEXT($B806,"dd.mm")&amp;"_"&amp;$D806,"")</f>
        <v/>
      </c>
    </row>
    <row r="807">
      <c r="A807" t="n">
        <v>806</v>
      </c>
      <c r="B807">
        <f>Движение!$A$137</f>
        <v/>
      </c>
      <c r="C807">
        <f>Движение!$C$137</f>
        <v/>
      </c>
      <c r="D807" t="inlineStr">
        <is>
          <t>АК-10</t>
        </is>
      </c>
      <c r="E807">
        <f>Движение!$D$137</f>
        <v/>
      </c>
      <c r="F807">
        <f>N(Движение!$E$137)</f>
        <v/>
      </c>
      <c r="G807">
        <f>N(Движение!$F$137)</f>
        <v/>
      </c>
      <c r="H807">
        <f>Движение!$G$137</f>
        <v/>
      </c>
      <c r="I807">
        <f>IF($F807&gt;0,TEXT($B807,"dd.mm")&amp;"_"&amp;$D807,"")</f>
        <v/>
      </c>
    </row>
    <row r="808">
      <c r="A808" t="n">
        <v>807</v>
      </c>
      <c r="B808">
        <f>Движение!$A$137</f>
        <v/>
      </c>
      <c r="C808">
        <f>Движение!$C$137</f>
        <v/>
      </c>
      <c r="D808" t="inlineStr">
        <is>
          <t>АК-15</t>
        </is>
      </c>
      <c r="E808">
        <f>Движение!$H$137</f>
        <v/>
      </c>
      <c r="F808">
        <f>N(Движение!$I$137)</f>
        <v/>
      </c>
      <c r="G808">
        <f>N(Движение!$J$137)</f>
        <v/>
      </c>
      <c r="H808">
        <f>Движение!$K$137</f>
        <v/>
      </c>
      <c r="I808">
        <f>IF($F808&gt;0,TEXT($B808,"dd.mm")&amp;"_"&amp;$D808,"")</f>
        <v/>
      </c>
    </row>
    <row r="809">
      <c r="A809" t="n">
        <v>808</v>
      </c>
      <c r="B809">
        <f>Движение!$A$137</f>
        <v/>
      </c>
      <c r="C809">
        <f>Движение!$C$137</f>
        <v/>
      </c>
      <c r="D809" t="inlineStr">
        <is>
          <t>Г 1800</t>
        </is>
      </c>
      <c r="E809">
        <f>Движение!$L$137</f>
        <v/>
      </c>
      <c r="F809">
        <f>N(Движение!$M$137)</f>
        <v/>
      </c>
      <c r="G809">
        <f>N(Движение!$N$137)</f>
        <v/>
      </c>
      <c r="H809">
        <f>Движение!$O$137</f>
        <v/>
      </c>
      <c r="I809">
        <f>IF($F809&gt;0,TEXT($B809,"dd.mm")&amp;"_"&amp;$D809,"")</f>
        <v/>
      </c>
    </row>
    <row r="810">
      <c r="A810" t="n">
        <v>809</v>
      </c>
      <c r="B810">
        <f>Движение!$A$137</f>
        <v/>
      </c>
      <c r="C810">
        <f>Движение!$C$137</f>
        <v/>
      </c>
      <c r="D810" t="inlineStr">
        <is>
          <t>Г 3500</t>
        </is>
      </c>
      <c r="E810">
        <f>Движение!$P$137</f>
        <v/>
      </c>
      <c r="F810">
        <f>N(Движение!$Q$137)</f>
        <v/>
      </c>
      <c r="G810">
        <f>N(Движение!$R$137)</f>
        <v/>
      </c>
      <c r="H810">
        <f>Движение!$S$137</f>
        <v/>
      </c>
      <c r="I810">
        <f>IF($F810&gt;0,TEXT($B810,"dd.mm")&amp;"_"&amp;$D810,"")</f>
        <v/>
      </c>
    </row>
    <row r="811">
      <c r="A811" t="n">
        <v>810</v>
      </c>
      <c r="B811">
        <f>Движение!$A$137</f>
        <v/>
      </c>
      <c r="C811">
        <f>Движение!$C$137</f>
        <v/>
      </c>
      <c r="D811" t="inlineStr">
        <is>
          <t>Г 800</t>
        </is>
      </c>
      <c r="E811">
        <f>Движение!$T$137</f>
        <v/>
      </c>
      <c r="F811">
        <f>N(Движение!$U$137)</f>
        <v/>
      </c>
      <c r="G811">
        <f>N(Движение!$V$137)</f>
        <v/>
      </c>
      <c r="H811">
        <f>Движение!$W$137</f>
        <v/>
      </c>
      <c r="I811">
        <f>IF($F811&gt;0,TEXT($B811,"dd.mm")&amp;"_"&amp;$D811,"")</f>
        <v/>
      </c>
    </row>
    <row r="812">
      <c r="A812" t="n">
        <v>811</v>
      </c>
      <c r="B812">
        <f>Движение!$A$137</f>
        <v/>
      </c>
      <c r="C812">
        <f>Движение!$C$137</f>
        <v/>
      </c>
      <c r="D812" t="inlineStr">
        <is>
          <t>Ми-К</t>
        </is>
      </c>
      <c r="E812">
        <f>Движение!$X$137</f>
        <v/>
      </c>
      <c r="F812">
        <f>N(Движение!$Y$137)</f>
        <v/>
      </c>
      <c r="G812">
        <f>N(Движение!$Z$137)</f>
        <v/>
      </c>
      <c r="H812">
        <f>Движение!$AA$137</f>
        <v/>
      </c>
      <c r="I812">
        <f>IF($F812&gt;0,TEXT($B812,"dd.mm")&amp;"_"&amp;$D812,"")</f>
        <v/>
      </c>
    </row>
    <row r="813">
      <c r="A813" t="n">
        <v>812</v>
      </c>
      <c r="B813">
        <f>Движение!$A$137</f>
        <v/>
      </c>
      <c r="C813">
        <f>Движение!$C$137</f>
        <v/>
      </c>
      <c r="D813" t="inlineStr">
        <is>
          <t>Ми-П</t>
        </is>
      </c>
      <c r="E813">
        <f>Движение!$AB$137</f>
        <v/>
      </c>
      <c r="F813">
        <f>N(Движение!$AC$137)</f>
        <v/>
      </c>
      <c r="G813">
        <f>N(Движение!$AD$137)</f>
        <v/>
      </c>
      <c r="H813">
        <f>Движение!$AE$137</f>
        <v/>
      </c>
      <c r="I813">
        <f>IF($F813&gt;0,TEXT($B813,"dd.mm")&amp;"_"&amp;$D813,"")</f>
        <v/>
      </c>
    </row>
    <row r="814">
      <c r="A814" t="n">
        <v>813</v>
      </c>
      <c r="B814">
        <f>Движение!$A$138</f>
        <v/>
      </c>
      <c r="C814">
        <f>Движение!$C$138</f>
        <v/>
      </c>
      <c r="D814" t="inlineStr">
        <is>
          <t>АК-10</t>
        </is>
      </c>
      <c r="E814">
        <f>Движение!$D$138</f>
        <v/>
      </c>
      <c r="F814">
        <f>N(Движение!$E$138)</f>
        <v/>
      </c>
      <c r="G814">
        <f>N(Движение!$F$138)</f>
        <v/>
      </c>
      <c r="H814">
        <f>Движение!$G$138</f>
        <v/>
      </c>
      <c r="I814">
        <f>IF($F814&gt;0,TEXT($B814,"dd.mm")&amp;"_"&amp;$D814,"")</f>
        <v/>
      </c>
    </row>
    <row r="815">
      <c r="A815" t="n">
        <v>814</v>
      </c>
      <c r="B815">
        <f>Движение!$A$138</f>
        <v/>
      </c>
      <c r="C815">
        <f>Движение!$C$138</f>
        <v/>
      </c>
      <c r="D815" t="inlineStr">
        <is>
          <t>АК-15</t>
        </is>
      </c>
      <c r="E815">
        <f>Движение!$H$138</f>
        <v/>
      </c>
      <c r="F815">
        <f>N(Движение!$I$138)</f>
        <v/>
      </c>
      <c r="G815">
        <f>N(Движение!$J$138)</f>
        <v/>
      </c>
      <c r="H815">
        <f>Движение!$K$138</f>
        <v/>
      </c>
      <c r="I815">
        <f>IF($F815&gt;0,TEXT($B815,"dd.mm")&amp;"_"&amp;$D815,"")</f>
        <v/>
      </c>
    </row>
    <row r="816">
      <c r="A816" t="n">
        <v>815</v>
      </c>
      <c r="B816">
        <f>Движение!$A$138</f>
        <v/>
      </c>
      <c r="C816">
        <f>Движение!$C$138</f>
        <v/>
      </c>
      <c r="D816" t="inlineStr">
        <is>
          <t>Г 1800</t>
        </is>
      </c>
      <c r="E816">
        <f>Движение!$L$138</f>
        <v/>
      </c>
      <c r="F816">
        <f>N(Движение!$M$138)</f>
        <v/>
      </c>
      <c r="G816">
        <f>N(Движение!$N$138)</f>
        <v/>
      </c>
      <c r="H816">
        <f>Движение!$O$138</f>
        <v/>
      </c>
      <c r="I816">
        <f>IF($F816&gt;0,TEXT($B816,"dd.mm")&amp;"_"&amp;$D816,"")</f>
        <v/>
      </c>
    </row>
    <row r="817">
      <c r="A817" t="n">
        <v>816</v>
      </c>
      <c r="B817">
        <f>Движение!$A$138</f>
        <v/>
      </c>
      <c r="C817">
        <f>Движение!$C$138</f>
        <v/>
      </c>
      <c r="D817" t="inlineStr">
        <is>
          <t>Г 3500</t>
        </is>
      </c>
      <c r="E817">
        <f>Движение!$P$138</f>
        <v/>
      </c>
      <c r="F817">
        <f>N(Движение!$Q$138)</f>
        <v/>
      </c>
      <c r="G817">
        <f>N(Движение!$R$138)</f>
        <v/>
      </c>
      <c r="H817">
        <f>Движение!$S$138</f>
        <v/>
      </c>
      <c r="I817">
        <f>IF($F817&gt;0,TEXT($B817,"dd.mm")&amp;"_"&amp;$D817,"")</f>
        <v/>
      </c>
    </row>
    <row r="818">
      <c r="A818" t="n">
        <v>817</v>
      </c>
      <c r="B818">
        <f>Движение!$A$138</f>
        <v/>
      </c>
      <c r="C818">
        <f>Движение!$C$138</f>
        <v/>
      </c>
      <c r="D818" t="inlineStr">
        <is>
          <t>Г 800</t>
        </is>
      </c>
      <c r="E818">
        <f>Движение!$T$138</f>
        <v/>
      </c>
      <c r="F818">
        <f>N(Движение!$U$138)</f>
        <v/>
      </c>
      <c r="G818">
        <f>N(Движение!$V$138)</f>
        <v/>
      </c>
      <c r="H818">
        <f>Движение!$W$138</f>
        <v/>
      </c>
      <c r="I818">
        <f>IF($F818&gt;0,TEXT($B818,"dd.mm")&amp;"_"&amp;$D818,"")</f>
        <v/>
      </c>
    </row>
    <row r="819">
      <c r="A819" t="n">
        <v>818</v>
      </c>
      <c r="B819">
        <f>Движение!$A$138</f>
        <v/>
      </c>
      <c r="C819">
        <f>Движение!$C$138</f>
        <v/>
      </c>
      <c r="D819" t="inlineStr">
        <is>
          <t>Ми-К</t>
        </is>
      </c>
      <c r="E819">
        <f>Движение!$X$138</f>
        <v/>
      </c>
      <c r="F819">
        <f>N(Движение!$Y$138)</f>
        <v/>
      </c>
      <c r="G819">
        <f>N(Движение!$Z$138)</f>
        <v/>
      </c>
      <c r="H819">
        <f>Движение!$AA$138</f>
        <v/>
      </c>
      <c r="I819">
        <f>IF($F819&gt;0,TEXT($B819,"dd.mm")&amp;"_"&amp;$D819,"")</f>
        <v/>
      </c>
    </row>
    <row r="820">
      <c r="A820" t="n">
        <v>819</v>
      </c>
      <c r="B820">
        <f>Движение!$A$138</f>
        <v/>
      </c>
      <c r="C820">
        <f>Движение!$C$138</f>
        <v/>
      </c>
      <c r="D820" t="inlineStr">
        <is>
          <t>Ми-П</t>
        </is>
      </c>
      <c r="E820">
        <f>Движение!$AB$138</f>
        <v/>
      </c>
      <c r="F820">
        <f>N(Движение!$AC$138)</f>
        <v/>
      </c>
      <c r="G820">
        <f>N(Движение!$AD$138)</f>
        <v/>
      </c>
      <c r="H820">
        <f>Движение!$AE$138</f>
        <v/>
      </c>
      <c r="I820">
        <f>IF($F820&gt;0,TEXT($B820,"dd.mm")&amp;"_"&amp;$D820,"")</f>
        <v/>
      </c>
    </row>
    <row r="821">
      <c r="A821" t="n">
        <v>820</v>
      </c>
      <c r="B821">
        <f>Движение!$A$139</f>
        <v/>
      </c>
      <c r="C821">
        <f>Движение!$C$139</f>
        <v/>
      </c>
      <c r="D821" t="inlineStr">
        <is>
          <t>АК-10</t>
        </is>
      </c>
      <c r="E821">
        <f>Движение!$D$139</f>
        <v/>
      </c>
      <c r="F821">
        <f>N(Движение!$E$139)</f>
        <v/>
      </c>
      <c r="G821">
        <f>N(Движение!$F$139)</f>
        <v/>
      </c>
      <c r="H821">
        <f>Движение!$G$139</f>
        <v/>
      </c>
      <c r="I821">
        <f>IF($F821&gt;0,TEXT($B821,"dd.mm")&amp;"_"&amp;$D821,"")</f>
        <v/>
      </c>
    </row>
    <row r="822">
      <c r="A822" t="n">
        <v>821</v>
      </c>
      <c r="B822">
        <f>Движение!$A$139</f>
        <v/>
      </c>
      <c r="C822">
        <f>Движение!$C$139</f>
        <v/>
      </c>
      <c r="D822" t="inlineStr">
        <is>
          <t>АК-15</t>
        </is>
      </c>
      <c r="E822">
        <f>Движение!$H$139</f>
        <v/>
      </c>
      <c r="F822">
        <f>N(Движение!$I$139)</f>
        <v/>
      </c>
      <c r="G822">
        <f>N(Движение!$J$139)</f>
        <v/>
      </c>
      <c r="H822">
        <f>Движение!$K$139</f>
        <v/>
      </c>
      <c r="I822">
        <f>IF($F822&gt;0,TEXT($B822,"dd.mm")&amp;"_"&amp;$D822,"")</f>
        <v/>
      </c>
    </row>
    <row r="823">
      <c r="A823" t="n">
        <v>822</v>
      </c>
      <c r="B823">
        <f>Движение!$A$139</f>
        <v/>
      </c>
      <c r="C823">
        <f>Движение!$C$139</f>
        <v/>
      </c>
      <c r="D823" t="inlineStr">
        <is>
          <t>Г 1800</t>
        </is>
      </c>
      <c r="E823">
        <f>Движение!$L$139</f>
        <v/>
      </c>
      <c r="F823">
        <f>N(Движение!$M$139)</f>
        <v/>
      </c>
      <c r="G823">
        <f>N(Движение!$N$139)</f>
        <v/>
      </c>
      <c r="H823">
        <f>Движение!$O$139</f>
        <v/>
      </c>
      <c r="I823">
        <f>IF($F823&gt;0,TEXT($B823,"dd.mm")&amp;"_"&amp;$D823,"")</f>
        <v/>
      </c>
    </row>
    <row r="824">
      <c r="A824" t="n">
        <v>823</v>
      </c>
      <c r="B824">
        <f>Движение!$A$139</f>
        <v/>
      </c>
      <c r="C824">
        <f>Движение!$C$139</f>
        <v/>
      </c>
      <c r="D824" t="inlineStr">
        <is>
          <t>Г 3500</t>
        </is>
      </c>
      <c r="E824">
        <f>Движение!$P$139</f>
        <v/>
      </c>
      <c r="F824">
        <f>N(Движение!$Q$139)</f>
        <v/>
      </c>
      <c r="G824">
        <f>N(Движение!$R$139)</f>
        <v/>
      </c>
      <c r="H824">
        <f>Движение!$S$139</f>
        <v/>
      </c>
      <c r="I824">
        <f>IF($F824&gt;0,TEXT($B824,"dd.mm")&amp;"_"&amp;$D824,"")</f>
        <v/>
      </c>
    </row>
    <row r="825">
      <c r="A825" t="n">
        <v>824</v>
      </c>
      <c r="B825">
        <f>Движение!$A$139</f>
        <v/>
      </c>
      <c r="C825">
        <f>Движение!$C$139</f>
        <v/>
      </c>
      <c r="D825" t="inlineStr">
        <is>
          <t>Г 800</t>
        </is>
      </c>
      <c r="E825">
        <f>Движение!$T$139</f>
        <v/>
      </c>
      <c r="F825">
        <f>N(Движение!$U$139)</f>
        <v/>
      </c>
      <c r="G825">
        <f>N(Движение!$V$139)</f>
        <v/>
      </c>
      <c r="H825">
        <f>Движение!$W$139</f>
        <v/>
      </c>
      <c r="I825">
        <f>IF($F825&gt;0,TEXT($B825,"dd.mm")&amp;"_"&amp;$D825,"")</f>
        <v/>
      </c>
    </row>
    <row r="826">
      <c r="A826" t="n">
        <v>825</v>
      </c>
      <c r="B826">
        <f>Движение!$A$139</f>
        <v/>
      </c>
      <c r="C826">
        <f>Движение!$C$139</f>
        <v/>
      </c>
      <c r="D826" t="inlineStr">
        <is>
          <t>Ми-К</t>
        </is>
      </c>
      <c r="E826">
        <f>Движение!$X$139</f>
        <v/>
      </c>
      <c r="F826">
        <f>N(Движение!$Y$139)</f>
        <v/>
      </c>
      <c r="G826">
        <f>N(Движение!$Z$139)</f>
        <v/>
      </c>
      <c r="H826">
        <f>Движение!$AA$139</f>
        <v/>
      </c>
      <c r="I826">
        <f>IF($F826&gt;0,TEXT($B826,"dd.mm")&amp;"_"&amp;$D826,"")</f>
        <v/>
      </c>
    </row>
    <row r="827">
      <c r="A827" t="n">
        <v>826</v>
      </c>
      <c r="B827">
        <f>Движение!$A$139</f>
        <v/>
      </c>
      <c r="C827">
        <f>Движение!$C$139</f>
        <v/>
      </c>
      <c r="D827" t="inlineStr">
        <is>
          <t>Ми-П</t>
        </is>
      </c>
      <c r="E827">
        <f>Движение!$AB$139</f>
        <v/>
      </c>
      <c r="F827">
        <f>N(Движение!$AC$139)</f>
        <v/>
      </c>
      <c r="G827">
        <f>N(Движение!$AD$139)</f>
        <v/>
      </c>
      <c r="H827">
        <f>Движение!$AE$139</f>
        <v/>
      </c>
      <c r="I827">
        <f>IF($F827&gt;0,TEXT($B827,"dd.mm")&amp;"_"&amp;$D827,"")</f>
        <v/>
      </c>
    </row>
    <row r="828">
      <c r="A828" t="n">
        <v>827</v>
      </c>
      <c r="B828">
        <f>Движение!$A$140</f>
        <v/>
      </c>
      <c r="C828">
        <f>Движение!$C$140</f>
        <v/>
      </c>
      <c r="D828" t="inlineStr">
        <is>
          <t>АК-10</t>
        </is>
      </c>
      <c r="E828">
        <f>Движение!$D$140</f>
        <v/>
      </c>
      <c r="F828">
        <f>N(Движение!$E$140)</f>
        <v/>
      </c>
      <c r="G828">
        <f>N(Движение!$F$140)</f>
        <v/>
      </c>
      <c r="H828">
        <f>Движение!$G$140</f>
        <v/>
      </c>
      <c r="I828">
        <f>IF($F828&gt;0,TEXT($B828,"dd.mm")&amp;"_"&amp;$D828,"")</f>
        <v/>
      </c>
    </row>
    <row r="829">
      <c r="A829" t="n">
        <v>828</v>
      </c>
      <c r="B829">
        <f>Движение!$A$140</f>
        <v/>
      </c>
      <c r="C829">
        <f>Движение!$C$140</f>
        <v/>
      </c>
      <c r="D829" t="inlineStr">
        <is>
          <t>АК-15</t>
        </is>
      </c>
      <c r="E829">
        <f>Движение!$H$140</f>
        <v/>
      </c>
      <c r="F829">
        <f>N(Движение!$I$140)</f>
        <v/>
      </c>
      <c r="G829">
        <f>N(Движение!$J$140)</f>
        <v/>
      </c>
      <c r="H829">
        <f>Движение!$K$140</f>
        <v/>
      </c>
      <c r="I829">
        <f>IF($F829&gt;0,TEXT($B829,"dd.mm")&amp;"_"&amp;$D829,"")</f>
        <v/>
      </c>
    </row>
    <row r="830">
      <c r="A830" t="n">
        <v>829</v>
      </c>
      <c r="B830">
        <f>Движение!$A$140</f>
        <v/>
      </c>
      <c r="C830">
        <f>Движение!$C$140</f>
        <v/>
      </c>
      <c r="D830" t="inlineStr">
        <is>
          <t>Г 1800</t>
        </is>
      </c>
      <c r="E830">
        <f>Движение!$L$140</f>
        <v/>
      </c>
      <c r="F830">
        <f>N(Движение!$M$140)</f>
        <v/>
      </c>
      <c r="G830">
        <f>N(Движение!$N$140)</f>
        <v/>
      </c>
      <c r="H830">
        <f>Движение!$O$140</f>
        <v/>
      </c>
      <c r="I830">
        <f>IF($F830&gt;0,TEXT($B830,"dd.mm")&amp;"_"&amp;$D830,"")</f>
        <v/>
      </c>
    </row>
    <row r="831">
      <c r="A831" t="n">
        <v>830</v>
      </c>
      <c r="B831">
        <f>Движение!$A$140</f>
        <v/>
      </c>
      <c r="C831">
        <f>Движение!$C$140</f>
        <v/>
      </c>
      <c r="D831" t="inlineStr">
        <is>
          <t>Г 3500</t>
        </is>
      </c>
      <c r="E831">
        <f>Движение!$P$140</f>
        <v/>
      </c>
      <c r="F831">
        <f>N(Движение!$Q$140)</f>
        <v/>
      </c>
      <c r="G831">
        <f>N(Движение!$R$140)</f>
        <v/>
      </c>
      <c r="H831">
        <f>Движение!$S$140</f>
        <v/>
      </c>
      <c r="I831">
        <f>IF($F831&gt;0,TEXT($B831,"dd.mm")&amp;"_"&amp;$D831,"")</f>
        <v/>
      </c>
    </row>
    <row r="832">
      <c r="A832" t="n">
        <v>831</v>
      </c>
      <c r="B832">
        <f>Движение!$A$140</f>
        <v/>
      </c>
      <c r="C832">
        <f>Движение!$C$140</f>
        <v/>
      </c>
      <c r="D832" t="inlineStr">
        <is>
          <t>Г 800</t>
        </is>
      </c>
      <c r="E832">
        <f>Движение!$T$140</f>
        <v/>
      </c>
      <c r="F832">
        <f>N(Движение!$U$140)</f>
        <v/>
      </c>
      <c r="G832">
        <f>N(Движение!$V$140)</f>
        <v/>
      </c>
      <c r="H832">
        <f>Движение!$W$140</f>
        <v/>
      </c>
      <c r="I832">
        <f>IF($F832&gt;0,TEXT($B832,"dd.mm")&amp;"_"&amp;$D832,"")</f>
        <v/>
      </c>
    </row>
    <row r="833">
      <c r="A833" t="n">
        <v>832</v>
      </c>
      <c r="B833">
        <f>Движение!$A$140</f>
        <v/>
      </c>
      <c r="C833">
        <f>Движение!$C$140</f>
        <v/>
      </c>
      <c r="D833" t="inlineStr">
        <is>
          <t>Ми-К</t>
        </is>
      </c>
      <c r="E833">
        <f>Движение!$X$140</f>
        <v/>
      </c>
      <c r="F833">
        <f>N(Движение!$Y$140)</f>
        <v/>
      </c>
      <c r="G833">
        <f>N(Движение!$Z$140)</f>
        <v/>
      </c>
      <c r="H833">
        <f>Движение!$AA$140</f>
        <v/>
      </c>
      <c r="I833">
        <f>IF($F833&gt;0,TEXT($B833,"dd.mm")&amp;"_"&amp;$D833,"")</f>
        <v/>
      </c>
    </row>
    <row r="834">
      <c r="A834" t="n">
        <v>833</v>
      </c>
      <c r="B834">
        <f>Движение!$A$140</f>
        <v/>
      </c>
      <c r="C834">
        <f>Движение!$C$140</f>
        <v/>
      </c>
      <c r="D834" t="inlineStr">
        <is>
          <t>Ми-П</t>
        </is>
      </c>
      <c r="E834">
        <f>Движение!$AB$140</f>
        <v/>
      </c>
      <c r="F834">
        <f>N(Движение!$AC$140)</f>
        <v/>
      </c>
      <c r="G834">
        <f>N(Движение!$AD$140)</f>
        <v/>
      </c>
      <c r="H834">
        <f>Движение!$AE$140</f>
        <v/>
      </c>
      <c r="I834">
        <f>IF($F834&gt;0,TEXT($B834,"dd.mm")&amp;"_"&amp;$D834,"")</f>
        <v/>
      </c>
    </row>
    <row r="835">
      <c r="A835" t="n">
        <v>834</v>
      </c>
      <c r="B835">
        <f>Движение!$A$141</f>
        <v/>
      </c>
      <c r="C835">
        <f>Движение!$C$141</f>
        <v/>
      </c>
      <c r="D835" t="inlineStr">
        <is>
          <t>АК-10</t>
        </is>
      </c>
      <c r="E835">
        <f>Движение!$D$141</f>
        <v/>
      </c>
      <c r="F835">
        <f>N(Движение!$E$141)</f>
        <v/>
      </c>
      <c r="G835">
        <f>N(Движение!$F$141)</f>
        <v/>
      </c>
      <c r="H835">
        <f>Движение!$G$141</f>
        <v/>
      </c>
      <c r="I835">
        <f>IF($F835&gt;0,TEXT($B835,"dd.mm")&amp;"_"&amp;$D835,"")</f>
        <v/>
      </c>
    </row>
    <row r="836">
      <c r="A836" t="n">
        <v>835</v>
      </c>
      <c r="B836">
        <f>Движение!$A$141</f>
        <v/>
      </c>
      <c r="C836">
        <f>Движение!$C$141</f>
        <v/>
      </c>
      <c r="D836" t="inlineStr">
        <is>
          <t>АК-15</t>
        </is>
      </c>
      <c r="E836">
        <f>Движение!$H$141</f>
        <v/>
      </c>
      <c r="F836">
        <f>N(Движение!$I$141)</f>
        <v/>
      </c>
      <c r="G836">
        <f>N(Движение!$J$141)</f>
        <v/>
      </c>
      <c r="H836">
        <f>Движение!$K$141</f>
        <v/>
      </c>
      <c r="I836">
        <f>IF($F836&gt;0,TEXT($B836,"dd.mm")&amp;"_"&amp;$D836,"")</f>
        <v/>
      </c>
    </row>
    <row r="837">
      <c r="A837" t="n">
        <v>836</v>
      </c>
      <c r="B837">
        <f>Движение!$A$141</f>
        <v/>
      </c>
      <c r="C837">
        <f>Движение!$C$141</f>
        <v/>
      </c>
      <c r="D837" t="inlineStr">
        <is>
          <t>Г 1800</t>
        </is>
      </c>
      <c r="E837">
        <f>Движение!$L$141</f>
        <v/>
      </c>
      <c r="F837">
        <f>N(Движение!$M$141)</f>
        <v/>
      </c>
      <c r="G837">
        <f>N(Движение!$N$141)</f>
        <v/>
      </c>
      <c r="H837">
        <f>Движение!$O$141</f>
        <v/>
      </c>
      <c r="I837">
        <f>IF($F837&gt;0,TEXT($B837,"dd.mm")&amp;"_"&amp;$D837,"")</f>
        <v/>
      </c>
    </row>
    <row r="838">
      <c r="A838" t="n">
        <v>837</v>
      </c>
      <c r="B838">
        <f>Движение!$A$141</f>
        <v/>
      </c>
      <c r="C838">
        <f>Движение!$C$141</f>
        <v/>
      </c>
      <c r="D838" t="inlineStr">
        <is>
          <t>Г 3500</t>
        </is>
      </c>
      <c r="E838">
        <f>Движение!$P$141</f>
        <v/>
      </c>
      <c r="F838">
        <f>N(Движение!$Q$141)</f>
        <v/>
      </c>
      <c r="G838">
        <f>N(Движение!$R$141)</f>
        <v/>
      </c>
      <c r="H838">
        <f>Движение!$S$141</f>
        <v/>
      </c>
      <c r="I838">
        <f>IF($F838&gt;0,TEXT($B838,"dd.mm")&amp;"_"&amp;$D838,"")</f>
        <v/>
      </c>
    </row>
    <row r="839">
      <c r="A839" t="n">
        <v>838</v>
      </c>
      <c r="B839">
        <f>Движение!$A$141</f>
        <v/>
      </c>
      <c r="C839">
        <f>Движение!$C$141</f>
        <v/>
      </c>
      <c r="D839" t="inlineStr">
        <is>
          <t>Г 800</t>
        </is>
      </c>
      <c r="E839">
        <f>Движение!$T$141</f>
        <v/>
      </c>
      <c r="F839">
        <f>N(Движение!$U$141)</f>
        <v/>
      </c>
      <c r="G839">
        <f>N(Движение!$V$141)</f>
        <v/>
      </c>
      <c r="H839">
        <f>Движение!$W$141</f>
        <v/>
      </c>
      <c r="I839">
        <f>IF($F839&gt;0,TEXT($B839,"dd.mm")&amp;"_"&amp;$D839,"")</f>
        <v/>
      </c>
    </row>
    <row r="840">
      <c r="A840" t="n">
        <v>839</v>
      </c>
      <c r="B840">
        <f>Движение!$A$141</f>
        <v/>
      </c>
      <c r="C840">
        <f>Движение!$C$141</f>
        <v/>
      </c>
      <c r="D840" t="inlineStr">
        <is>
          <t>Ми-К</t>
        </is>
      </c>
      <c r="E840">
        <f>Движение!$X$141</f>
        <v/>
      </c>
      <c r="F840">
        <f>N(Движение!$Y$141)</f>
        <v/>
      </c>
      <c r="G840">
        <f>N(Движение!$Z$141)</f>
        <v/>
      </c>
      <c r="H840">
        <f>Движение!$AA$141</f>
        <v/>
      </c>
      <c r="I840">
        <f>IF($F840&gt;0,TEXT($B840,"dd.mm")&amp;"_"&amp;$D840,"")</f>
        <v/>
      </c>
    </row>
    <row r="841">
      <c r="A841" t="n">
        <v>840</v>
      </c>
      <c r="B841">
        <f>Движение!$A$141</f>
        <v/>
      </c>
      <c r="C841">
        <f>Движение!$C$141</f>
        <v/>
      </c>
      <c r="D841" t="inlineStr">
        <is>
          <t>Ми-П</t>
        </is>
      </c>
      <c r="E841">
        <f>Движение!$AB$141</f>
        <v/>
      </c>
      <c r="F841">
        <f>N(Движение!$AC$141)</f>
        <v/>
      </c>
      <c r="G841">
        <f>N(Движение!$AD$141)</f>
        <v/>
      </c>
      <c r="H841">
        <f>Движение!$AE$141</f>
        <v/>
      </c>
      <c r="I841">
        <f>IF($F841&gt;0,TEXT($B841,"dd.mm")&amp;"_"&amp;$D841,"")</f>
        <v/>
      </c>
    </row>
    <row r="842">
      <c r="A842" t="n">
        <v>841</v>
      </c>
      <c r="B842">
        <f>Движение!$A$142</f>
        <v/>
      </c>
      <c r="C842">
        <f>Движение!$C$142</f>
        <v/>
      </c>
      <c r="D842" t="inlineStr">
        <is>
          <t>АК-10</t>
        </is>
      </c>
      <c r="E842">
        <f>Движение!$D$142</f>
        <v/>
      </c>
      <c r="F842">
        <f>N(Движение!$E$142)</f>
        <v/>
      </c>
      <c r="G842">
        <f>N(Движение!$F$142)</f>
        <v/>
      </c>
      <c r="H842">
        <f>Движение!$G$142</f>
        <v/>
      </c>
      <c r="I842">
        <f>IF($F842&gt;0,TEXT($B842,"dd.mm")&amp;"_"&amp;$D842,"")</f>
        <v/>
      </c>
    </row>
    <row r="843">
      <c r="A843" t="n">
        <v>842</v>
      </c>
      <c r="B843">
        <f>Движение!$A$142</f>
        <v/>
      </c>
      <c r="C843">
        <f>Движение!$C$142</f>
        <v/>
      </c>
      <c r="D843" t="inlineStr">
        <is>
          <t>АК-15</t>
        </is>
      </c>
      <c r="E843">
        <f>Движение!$H$142</f>
        <v/>
      </c>
      <c r="F843">
        <f>N(Движение!$I$142)</f>
        <v/>
      </c>
      <c r="G843">
        <f>N(Движение!$J$142)</f>
        <v/>
      </c>
      <c r="H843">
        <f>Движение!$K$142</f>
        <v/>
      </c>
      <c r="I843">
        <f>IF($F843&gt;0,TEXT($B843,"dd.mm")&amp;"_"&amp;$D843,"")</f>
        <v/>
      </c>
    </row>
    <row r="844">
      <c r="A844" t="n">
        <v>843</v>
      </c>
      <c r="B844">
        <f>Движение!$A$142</f>
        <v/>
      </c>
      <c r="C844">
        <f>Движение!$C$142</f>
        <v/>
      </c>
      <c r="D844" t="inlineStr">
        <is>
          <t>Г 1800</t>
        </is>
      </c>
      <c r="E844">
        <f>Движение!$L$142</f>
        <v/>
      </c>
      <c r="F844">
        <f>N(Движение!$M$142)</f>
        <v/>
      </c>
      <c r="G844">
        <f>N(Движение!$N$142)</f>
        <v/>
      </c>
      <c r="H844">
        <f>Движение!$O$142</f>
        <v/>
      </c>
      <c r="I844">
        <f>IF($F844&gt;0,TEXT($B844,"dd.mm")&amp;"_"&amp;$D844,"")</f>
        <v/>
      </c>
    </row>
    <row r="845">
      <c r="A845" t="n">
        <v>844</v>
      </c>
      <c r="B845">
        <f>Движение!$A$142</f>
        <v/>
      </c>
      <c r="C845">
        <f>Движение!$C$142</f>
        <v/>
      </c>
      <c r="D845" t="inlineStr">
        <is>
          <t>Г 3500</t>
        </is>
      </c>
      <c r="E845">
        <f>Движение!$P$142</f>
        <v/>
      </c>
      <c r="F845">
        <f>N(Движение!$Q$142)</f>
        <v/>
      </c>
      <c r="G845">
        <f>N(Движение!$R$142)</f>
        <v/>
      </c>
      <c r="H845">
        <f>Движение!$S$142</f>
        <v/>
      </c>
      <c r="I845">
        <f>IF($F845&gt;0,TEXT($B845,"dd.mm")&amp;"_"&amp;$D845,"")</f>
        <v/>
      </c>
    </row>
    <row r="846">
      <c r="A846" t="n">
        <v>845</v>
      </c>
      <c r="B846">
        <f>Движение!$A$142</f>
        <v/>
      </c>
      <c r="C846">
        <f>Движение!$C$142</f>
        <v/>
      </c>
      <c r="D846" t="inlineStr">
        <is>
          <t>Г 800</t>
        </is>
      </c>
      <c r="E846">
        <f>Движение!$T$142</f>
        <v/>
      </c>
      <c r="F846">
        <f>N(Движение!$U$142)</f>
        <v/>
      </c>
      <c r="G846">
        <f>N(Движение!$V$142)</f>
        <v/>
      </c>
      <c r="H846">
        <f>Движение!$W$142</f>
        <v/>
      </c>
      <c r="I846">
        <f>IF($F846&gt;0,TEXT($B846,"dd.mm")&amp;"_"&amp;$D846,"")</f>
        <v/>
      </c>
    </row>
    <row r="847">
      <c r="A847" t="n">
        <v>846</v>
      </c>
      <c r="B847">
        <f>Движение!$A$142</f>
        <v/>
      </c>
      <c r="C847">
        <f>Движение!$C$142</f>
        <v/>
      </c>
      <c r="D847" t="inlineStr">
        <is>
          <t>Ми-К</t>
        </is>
      </c>
      <c r="E847">
        <f>Движение!$X$142</f>
        <v/>
      </c>
      <c r="F847">
        <f>N(Движение!$Y$142)</f>
        <v/>
      </c>
      <c r="G847">
        <f>N(Движение!$Z$142)</f>
        <v/>
      </c>
      <c r="H847">
        <f>Движение!$AA$142</f>
        <v/>
      </c>
      <c r="I847">
        <f>IF($F847&gt;0,TEXT($B847,"dd.mm")&amp;"_"&amp;$D847,"")</f>
        <v/>
      </c>
    </row>
    <row r="848">
      <c r="A848" t="n">
        <v>847</v>
      </c>
      <c r="B848">
        <f>Движение!$A$142</f>
        <v/>
      </c>
      <c r="C848">
        <f>Движение!$C$142</f>
        <v/>
      </c>
      <c r="D848" t="inlineStr">
        <is>
          <t>Ми-П</t>
        </is>
      </c>
      <c r="E848">
        <f>Движение!$AB$142</f>
        <v/>
      </c>
      <c r="F848">
        <f>N(Движение!$AC$142)</f>
        <v/>
      </c>
      <c r="G848">
        <f>N(Движение!$AD$142)</f>
        <v/>
      </c>
      <c r="H848">
        <f>Движение!$AE$142</f>
        <v/>
      </c>
      <c r="I848">
        <f>IF($F848&gt;0,TEXT($B848,"dd.mm")&amp;"_"&amp;$D848,"")</f>
        <v/>
      </c>
    </row>
    <row r="849">
      <c r="A849" t="n">
        <v>848</v>
      </c>
      <c r="B849">
        <f>Движение!$A$143</f>
        <v/>
      </c>
      <c r="C849">
        <f>Движение!$C$143</f>
        <v/>
      </c>
      <c r="D849" t="inlineStr">
        <is>
          <t>АК-10</t>
        </is>
      </c>
      <c r="E849">
        <f>Движение!$D$143</f>
        <v/>
      </c>
      <c r="F849">
        <f>N(Движение!$E$143)</f>
        <v/>
      </c>
      <c r="G849">
        <f>N(Движение!$F$143)</f>
        <v/>
      </c>
      <c r="H849">
        <f>Движение!$G$143</f>
        <v/>
      </c>
      <c r="I849">
        <f>IF($F849&gt;0,TEXT($B849,"dd.mm")&amp;"_"&amp;$D849,"")</f>
        <v/>
      </c>
    </row>
    <row r="850">
      <c r="A850" t="n">
        <v>849</v>
      </c>
      <c r="B850">
        <f>Движение!$A$143</f>
        <v/>
      </c>
      <c r="C850">
        <f>Движение!$C$143</f>
        <v/>
      </c>
      <c r="D850" t="inlineStr">
        <is>
          <t>АК-15</t>
        </is>
      </c>
      <c r="E850">
        <f>Движение!$H$143</f>
        <v/>
      </c>
      <c r="F850">
        <f>N(Движение!$I$143)</f>
        <v/>
      </c>
      <c r="G850">
        <f>N(Движение!$J$143)</f>
        <v/>
      </c>
      <c r="H850">
        <f>Движение!$K$143</f>
        <v/>
      </c>
      <c r="I850">
        <f>IF($F850&gt;0,TEXT($B850,"dd.mm")&amp;"_"&amp;$D850,"")</f>
        <v/>
      </c>
    </row>
    <row r="851">
      <c r="A851" t="n">
        <v>850</v>
      </c>
      <c r="B851">
        <f>Движение!$A$143</f>
        <v/>
      </c>
      <c r="C851">
        <f>Движение!$C$143</f>
        <v/>
      </c>
      <c r="D851" t="inlineStr">
        <is>
          <t>Г 1800</t>
        </is>
      </c>
      <c r="E851">
        <f>Движение!$L$143</f>
        <v/>
      </c>
      <c r="F851">
        <f>N(Движение!$M$143)</f>
        <v/>
      </c>
      <c r="G851">
        <f>N(Движение!$N$143)</f>
        <v/>
      </c>
      <c r="H851">
        <f>Движение!$O$143</f>
        <v/>
      </c>
      <c r="I851">
        <f>IF($F851&gt;0,TEXT($B851,"dd.mm")&amp;"_"&amp;$D851,"")</f>
        <v/>
      </c>
    </row>
    <row r="852">
      <c r="A852" t="n">
        <v>851</v>
      </c>
      <c r="B852">
        <f>Движение!$A$143</f>
        <v/>
      </c>
      <c r="C852">
        <f>Движение!$C$143</f>
        <v/>
      </c>
      <c r="D852" t="inlineStr">
        <is>
          <t>Г 3500</t>
        </is>
      </c>
      <c r="E852">
        <f>Движение!$P$143</f>
        <v/>
      </c>
      <c r="F852">
        <f>N(Движение!$Q$143)</f>
        <v/>
      </c>
      <c r="G852">
        <f>N(Движение!$R$143)</f>
        <v/>
      </c>
      <c r="H852">
        <f>Движение!$S$143</f>
        <v/>
      </c>
      <c r="I852">
        <f>IF($F852&gt;0,TEXT($B852,"dd.mm")&amp;"_"&amp;$D852,"")</f>
        <v/>
      </c>
    </row>
    <row r="853">
      <c r="A853" t="n">
        <v>852</v>
      </c>
      <c r="B853">
        <f>Движение!$A$143</f>
        <v/>
      </c>
      <c r="C853">
        <f>Движение!$C$143</f>
        <v/>
      </c>
      <c r="D853" t="inlineStr">
        <is>
          <t>Г 800</t>
        </is>
      </c>
      <c r="E853">
        <f>Движение!$T$143</f>
        <v/>
      </c>
      <c r="F853">
        <f>N(Движение!$U$143)</f>
        <v/>
      </c>
      <c r="G853">
        <f>N(Движение!$V$143)</f>
        <v/>
      </c>
      <c r="H853">
        <f>Движение!$W$143</f>
        <v/>
      </c>
      <c r="I853">
        <f>IF($F853&gt;0,TEXT($B853,"dd.mm")&amp;"_"&amp;$D853,"")</f>
        <v/>
      </c>
    </row>
    <row r="854">
      <c r="A854" t="n">
        <v>853</v>
      </c>
      <c r="B854">
        <f>Движение!$A$143</f>
        <v/>
      </c>
      <c r="C854">
        <f>Движение!$C$143</f>
        <v/>
      </c>
      <c r="D854" t="inlineStr">
        <is>
          <t>Ми-К</t>
        </is>
      </c>
      <c r="E854">
        <f>Движение!$X$143</f>
        <v/>
      </c>
      <c r="F854">
        <f>N(Движение!$Y$143)</f>
        <v/>
      </c>
      <c r="G854">
        <f>N(Движение!$Z$143)</f>
        <v/>
      </c>
      <c r="H854">
        <f>Движение!$AA$143</f>
        <v/>
      </c>
      <c r="I854">
        <f>IF($F854&gt;0,TEXT($B854,"dd.mm")&amp;"_"&amp;$D854,"")</f>
        <v/>
      </c>
    </row>
    <row r="855">
      <c r="A855" t="n">
        <v>854</v>
      </c>
      <c r="B855">
        <f>Движение!$A$143</f>
        <v/>
      </c>
      <c r="C855">
        <f>Движение!$C$143</f>
        <v/>
      </c>
      <c r="D855" t="inlineStr">
        <is>
          <t>Ми-П</t>
        </is>
      </c>
      <c r="E855">
        <f>Движение!$AB$143</f>
        <v/>
      </c>
      <c r="F855">
        <f>N(Движение!$AC$143)</f>
        <v/>
      </c>
      <c r="G855">
        <f>N(Движение!$AD$143)</f>
        <v/>
      </c>
      <c r="H855">
        <f>Движение!$AE$143</f>
        <v/>
      </c>
      <c r="I855">
        <f>IF($F855&gt;0,TEXT($B855,"dd.mm")&amp;"_"&amp;$D855,"")</f>
        <v/>
      </c>
    </row>
    <row r="856">
      <c r="A856" t="n">
        <v>855</v>
      </c>
      <c r="B856">
        <f>Движение!$A$144</f>
        <v/>
      </c>
      <c r="C856">
        <f>Движение!$C$144</f>
        <v/>
      </c>
      <c r="D856" t="inlineStr">
        <is>
          <t>АК-10</t>
        </is>
      </c>
      <c r="E856">
        <f>Движение!$D$144</f>
        <v/>
      </c>
      <c r="F856">
        <f>N(Движение!$E$144)</f>
        <v/>
      </c>
      <c r="G856">
        <f>N(Движение!$F$144)</f>
        <v/>
      </c>
      <c r="H856">
        <f>Движение!$G$144</f>
        <v/>
      </c>
      <c r="I856">
        <f>IF($F856&gt;0,TEXT($B856,"dd.mm")&amp;"_"&amp;$D856,"")</f>
        <v/>
      </c>
    </row>
    <row r="857">
      <c r="A857" t="n">
        <v>856</v>
      </c>
      <c r="B857">
        <f>Движение!$A$144</f>
        <v/>
      </c>
      <c r="C857">
        <f>Движение!$C$144</f>
        <v/>
      </c>
      <c r="D857" t="inlineStr">
        <is>
          <t>АК-15</t>
        </is>
      </c>
      <c r="E857">
        <f>Движение!$H$144</f>
        <v/>
      </c>
      <c r="F857">
        <f>N(Движение!$I$144)</f>
        <v/>
      </c>
      <c r="G857">
        <f>N(Движение!$J$144)</f>
        <v/>
      </c>
      <c r="H857">
        <f>Движение!$K$144</f>
        <v/>
      </c>
      <c r="I857">
        <f>IF($F857&gt;0,TEXT($B857,"dd.mm")&amp;"_"&amp;$D857,"")</f>
        <v/>
      </c>
    </row>
    <row r="858">
      <c r="A858" t="n">
        <v>857</v>
      </c>
      <c r="B858">
        <f>Движение!$A$144</f>
        <v/>
      </c>
      <c r="C858">
        <f>Движение!$C$144</f>
        <v/>
      </c>
      <c r="D858" t="inlineStr">
        <is>
          <t>Г 1800</t>
        </is>
      </c>
      <c r="E858">
        <f>Движение!$L$144</f>
        <v/>
      </c>
      <c r="F858">
        <f>N(Движение!$M$144)</f>
        <v/>
      </c>
      <c r="G858">
        <f>N(Движение!$N$144)</f>
        <v/>
      </c>
      <c r="H858">
        <f>Движение!$O$144</f>
        <v/>
      </c>
      <c r="I858">
        <f>IF($F858&gt;0,TEXT($B858,"dd.mm")&amp;"_"&amp;$D858,"")</f>
        <v/>
      </c>
    </row>
    <row r="859">
      <c r="A859" t="n">
        <v>858</v>
      </c>
      <c r="B859">
        <f>Движение!$A$144</f>
        <v/>
      </c>
      <c r="C859">
        <f>Движение!$C$144</f>
        <v/>
      </c>
      <c r="D859" t="inlineStr">
        <is>
          <t>Г 3500</t>
        </is>
      </c>
      <c r="E859">
        <f>Движение!$P$144</f>
        <v/>
      </c>
      <c r="F859">
        <f>N(Движение!$Q$144)</f>
        <v/>
      </c>
      <c r="G859">
        <f>N(Движение!$R$144)</f>
        <v/>
      </c>
      <c r="H859">
        <f>Движение!$S$144</f>
        <v/>
      </c>
      <c r="I859">
        <f>IF($F859&gt;0,TEXT($B859,"dd.mm")&amp;"_"&amp;$D859,"")</f>
        <v/>
      </c>
    </row>
    <row r="860">
      <c r="A860" t="n">
        <v>859</v>
      </c>
      <c r="B860">
        <f>Движение!$A$144</f>
        <v/>
      </c>
      <c r="C860">
        <f>Движение!$C$144</f>
        <v/>
      </c>
      <c r="D860" t="inlineStr">
        <is>
          <t>Г 800</t>
        </is>
      </c>
      <c r="E860">
        <f>Движение!$T$144</f>
        <v/>
      </c>
      <c r="F860">
        <f>N(Движение!$U$144)</f>
        <v/>
      </c>
      <c r="G860">
        <f>N(Движение!$V$144)</f>
        <v/>
      </c>
      <c r="H860">
        <f>Движение!$W$144</f>
        <v/>
      </c>
      <c r="I860">
        <f>IF($F860&gt;0,TEXT($B860,"dd.mm")&amp;"_"&amp;$D860,"")</f>
        <v/>
      </c>
    </row>
    <row r="861">
      <c r="A861" t="n">
        <v>860</v>
      </c>
      <c r="B861">
        <f>Движение!$A$144</f>
        <v/>
      </c>
      <c r="C861">
        <f>Движение!$C$144</f>
        <v/>
      </c>
      <c r="D861" t="inlineStr">
        <is>
          <t>Ми-К</t>
        </is>
      </c>
      <c r="E861">
        <f>Движение!$X$144</f>
        <v/>
      </c>
      <c r="F861">
        <f>N(Движение!$Y$144)</f>
        <v/>
      </c>
      <c r="G861">
        <f>N(Движение!$Z$144)</f>
        <v/>
      </c>
      <c r="H861">
        <f>Движение!$AA$144</f>
        <v/>
      </c>
      <c r="I861">
        <f>IF($F861&gt;0,TEXT($B861,"dd.mm")&amp;"_"&amp;$D861,"")</f>
        <v/>
      </c>
    </row>
    <row r="862">
      <c r="A862" t="n">
        <v>861</v>
      </c>
      <c r="B862">
        <f>Движение!$A$144</f>
        <v/>
      </c>
      <c r="C862">
        <f>Движение!$C$144</f>
        <v/>
      </c>
      <c r="D862" t="inlineStr">
        <is>
          <t>Ми-П</t>
        </is>
      </c>
      <c r="E862">
        <f>Движение!$AB$144</f>
        <v/>
      </c>
      <c r="F862">
        <f>N(Движение!$AC$144)</f>
        <v/>
      </c>
      <c r="G862">
        <f>N(Движение!$AD$144)</f>
        <v/>
      </c>
      <c r="H862">
        <f>Движение!$AE$144</f>
        <v/>
      </c>
      <c r="I862">
        <f>IF($F862&gt;0,TEXT($B862,"dd.mm")&amp;"_"&amp;$D862,"")</f>
        <v/>
      </c>
    </row>
    <row r="863">
      <c r="A863" t="n">
        <v>862</v>
      </c>
      <c r="B863">
        <f>Движение!$A$145</f>
        <v/>
      </c>
      <c r="C863">
        <f>Движение!$C$145</f>
        <v/>
      </c>
      <c r="D863" t="inlineStr">
        <is>
          <t>АК-10</t>
        </is>
      </c>
      <c r="E863">
        <f>Движение!$D$145</f>
        <v/>
      </c>
      <c r="F863">
        <f>N(Движение!$E$145)</f>
        <v/>
      </c>
      <c r="G863">
        <f>N(Движение!$F$145)</f>
        <v/>
      </c>
      <c r="H863">
        <f>Движение!$G$145</f>
        <v/>
      </c>
      <c r="I863">
        <f>IF($F863&gt;0,TEXT($B863,"dd.mm")&amp;"_"&amp;$D863,"")</f>
        <v/>
      </c>
    </row>
    <row r="864">
      <c r="A864" t="n">
        <v>863</v>
      </c>
      <c r="B864">
        <f>Движение!$A$145</f>
        <v/>
      </c>
      <c r="C864">
        <f>Движение!$C$145</f>
        <v/>
      </c>
      <c r="D864" t="inlineStr">
        <is>
          <t>АК-15</t>
        </is>
      </c>
      <c r="E864">
        <f>Движение!$H$145</f>
        <v/>
      </c>
      <c r="F864">
        <f>N(Движение!$I$145)</f>
        <v/>
      </c>
      <c r="G864">
        <f>N(Движение!$J$145)</f>
        <v/>
      </c>
      <c r="H864">
        <f>Движение!$K$145</f>
        <v/>
      </c>
      <c r="I864">
        <f>IF($F864&gt;0,TEXT($B864,"dd.mm")&amp;"_"&amp;$D864,"")</f>
        <v/>
      </c>
    </row>
    <row r="865">
      <c r="A865" t="n">
        <v>864</v>
      </c>
      <c r="B865">
        <f>Движение!$A$145</f>
        <v/>
      </c>
      <c r="C865">
        <f>Движение!$C$145</f>
        <v/>
      </c>
      <c r="D865" t="inlineStr">
        <is>
          <t>Г 1800</t>
        </is>
      </c>
      <c r="E865">
        <f>Движение!$L$145</f>
        <v/>
      </c>
      <c r="F865">
        <f>N(Движение!$M$145)</f>
        <v/>
      </c>
      <c r="G865">
        <f>N(Движение!$N$145)</f>
        <v/>
      </c>
      <c r="H865">
        <f>Движение!$O$145</f>
        <v/>
      </c>
      <c r="I865">
        <f>IF($F865&gt;0,TEXT($B865,"dd.mm")&amp;"_"&amp;$D865,"")</f>
        <v/>
      </c>
    </row>
    <row r="866">
      <c r="A866" t="n">
        <v>865</v>
      </c>
      <c r="B866">
        <f>Движение!$A$145</f>
        <v/>
      </c>
      <c r="C866">
        <f>Движение!$C$145</f>
        <v/>
      </c>
      <c r="D866" t="inlineStr">
        <is>
          <t>Г 3500</t>
        </is>
      </c>
      <c r="E866">
        <f>Движение!$P$145</f>
        <v/>
      </c>
      <c r="F866">
        <f>N(Движение!$Q$145)</f>
        <v/>
      </c>
      <c r="G866">
        <f>N(Движение!$R$145)</f>
        <v/>
      </c>
      <c r="H866">
        <f>Движение!$S$145</f>
        <v/>
      </c>
      <c r="I866">
        <f>IF($F866&gt;0,TEXT($B866,"dd.mm")&amp;"_"&amp;$D866,"")</f>
        <v/>
      </c>
    </row>
    <row r="867">
      <c r="A867" t="n">
        <v>866</v>
      </c>
      <c r="B867">
        <f>Движение!$A$145</f>
        <v/>
      </c>
      <c r="C867">
        <f>Движение!$C$145</f>
        <v/>
      </c>
      <c r="D867" t="inlineStr">
        <is>
          <t>Г 800</t>
        </is>
      </c>
      <c r="E867">
        <f>Движение!$T$145</f>
        <v/>
      </c>
      <c r="F867">
        <f>N(Движение!$U$145)</f>
        <v/>
      </c>
      <c r="G867">
        <f>N(Движение!$V$145)</f>
        <v/>
      </c>
      <c r="H867">
        <f>Движение!$W$145</f>
        <v/>
      </c>
      <c r="I867">
        <f>IF($F867&gt;0,TEXT($B867,"dd.mm")&amp;"_"&amp;$D867,"")</f>
        <v/>
      </c>
    </row>
    <row r="868">
      <c r="A868" t="n">
        <v>867</v>
      </c>
      <c r="B868">
        <f>Движение!$A$145</f>
        <v/>
      </c>
      <c r="C868">
        <f>Движение!$C$145</f>
        <v/>
      </c>
      <c r="D868" t="inlineStr">
        <is>
          <t>Ми-К</t>
        </is>
      </c>
      <c r="E868">
        <f>Движение!$X$145</f>
        <v/>
      </c>
      <c r="F868">
        <f>N(Движение!$Y$145)</f>
        <v/>
      </c>
      <c r="G868">
        <f>N(Движение!$Z$145)</f>
        <v/>
      </c>
      <c r="H868">
        <f>Движение!$AA$145</f>
        <v/>
      </c>
      <c r="I868">
        <f>IF($F868&gt;0,TEXT($B868,"dd.mm")&amp;"_"&amp;$D868,"")</f>
        <v/>
      </c>
    </row>
    <row r="869">
      <c r="A869" t="n">
        <v>868</v>
      </c>
      <c r="B869">
        <f>Движение!$A$145</f>
        <v/>
      </c>
      <c r="C869">
        <f>Движение!$C$145</f>
        <v/>
      </c>
      <c r="D869" t="inlineStr">
        <is>
          <t>Ми-П</t>
        </is>
      </c>
      <c r="E869">
        <f>Движение!$AB$145</f>
        <v/>
      </c>
      <c r="F869">
        <f>N(Движение!$AC$145)</f>
        <v/>
      </c>
      <c r="G869">
        <f>N(Движение!$AD$145)</f>
        <v/>
      </c>
      <c r="H869">
        <f>Движение!$AE$145</f>
        <v/>
      </c>
      <c r="I869">
        <f>IF($F869&gt;0,TEXT($B869,"dd.mm")&amp;"_"&amp;$D869,"")</f>
        <v/>
      </c>
    </row>
    <row r="870">
      <c r="A870" t="n">
        <v>869</v>
      </c>
      <c r="B870">
        <f>Движение!$A$146</f>
        <v/>
      </c>
      <c r="C870">
        <f>Движение!$C$146</f>
        <v/>
      </c>
      <c r="D870" t="inlineStr">
        <is>
          <t>АК-10</t>
        </is>
      </c>
      <c r="E870">
        <f>Движение!$D$146</f>
        <v/>
      </c>
      <c r="F870">
        <f>N(Движение!$E$146)</f>
        <v/>
      </c>
      <c r="G870">
        <f>N(Движение!$F$146)</f>
        <v/>
      </c>
      <c r="H870">
        <f>Движение!$G$146</f>
        <v/>
      </c>
      <c r="I870">
        <f>IF($F870&gt;0,TEXT($B870,"dd.mm")&amp;"_"&amp;$D870,"")</f>
        <v/>
      </c>
    </row>
    <row r="871">
      <c r="A871" t="n">
        <v>870</v>
      </c>
      <c r="B871">
        <f>Движение!$A$146</f>
        <v/>
      </c>
      <c r="C871">
        <f>Движение!$C$146</f>
        <v/>
      </c>
      <c r="D871" t="inlineStr">
        <is>
          <t>АК-15</t>
        </is>
      </c>
      <c r="E871">
        <f>Движение!$H$146</f>
        <v/>
      </c>
      <c r="F871">
        <f>N(Движение!$I$146)</f>
        <v/>
      </c>
      <c r="G871">
        <f>N(Движение!$J$146)</f>
        <v/>
      </c>
      <c r="H871">
        <f>Движение!$K$146</f>
        <v/>
      </c>
      <c r="I871">
        <f>IF($F871&gt;0,TEXT($B871,"dd.mm")&amp;"_"&amp;$D871,"")</f>
        <v/>
      </c>
    </row>
    <row r="872">
      <c r="A872" t="n">
        <v>871</v>
      </c>
      <c r="B872">
        <f>Движение!$A$146</f>
        <v/>
      </c>
      <c r="C872">
        <f>Движение!$C$146</f>
        <v/>
      </c>
      <c r="D872" t="inlineStr">
        <is>
          <t>Г 1800</t>
        </is>
      </c>
      <c r="E872">
        <f>Движение!$L$146</f>
        <v/>
      </c>
      <c r="F872">
        <f>N(Движение!$M$146)</f>
        <v/>
      </c>
      <c r="G872">
        <f>N(Движение!$N$146)</f>
        <v/>
      </c>
      <c r="H872">
        <f>Движение!$O$146</f>
        <v/>
      </c>
      <c r="I872">
        <f>IF($F872&gt;0,TEXT($B872,"dd.mm")&amp;"_"&amp;$D872,"")</f>
        <v/>
      </c>
    </row>
    <row r="873">
      <c r="A873" t="n">
        <v>872</v>
      </c>
      <c r="B873">
        <f>Движение!$A$146</f>
        <v/>
      </c>
      <c r="C873">
        <f>Движение!$C$146</f>
        <v/>
      </c>
      <c r="D873" t="inlineStr">
        <is>
          <t>Г 3500</t>
        </is>
      </c>
      <c r="E873">
        <f>Движение!$P$146</f>
        <v/>
      </c>
      <c r="F873">
        <f>N(Движение!$Q$146)</f>
        <v/>
      </c>
      <c r="G873">
        <f>N(Движение!$R$146)</f>
        <v/>
      </c>
      <c r="H873">
        <f>Движение!$S$146</f>
        <v/>
      </c>
      <c r="I873">
        <f>IF($F873&gt;0,TEXT($B873,"dd.mm")&amp;"_"&amp;$D873,"")</f>
        <v/>
      </c>
    </row>
    <row r="874">
      <c r="A874" t="n">
        <v>873</v>
      </c>
      <c r="B874">
        <f>Движение!$A$146</f>
        <v/>
      </c>
      <c r="C874">
        <f>Движение!$C$146</f>
        <v/>
      </c>
      <c r="D874" t="inlineStr">
        <is>
          <t>Г 800</t>
        </is>
      </c>
      <c r="E874">
        <f>Движение!$T$146</f>
        <v/>
      </c>
      <c r="F874">
        <f>N(Движение!$U$146)</f>
        <v/>
      </c>
      <c r="G874">
        <f>N(Движение!$V$146)</f>
        <v/>
      </c>
      <c r="H874">
        <f>Движение!$W$146</f>
        <v/>
      </c>
      <c r="I874">
        <f>IF($F874&gt;0,TEXT($B874,"dd.mm")&amp;"_"&amp;$D874,"")</f>
        <v/>
      </c>
    </row>
    <row r="875">
      <c r="A875" t="n">
        <v>874</v>
      </c>
      <c r="B875">
        <f>Движение!$A$146</f>
        <v/>
      </c>
      <c r="C875">
        <f>Движение!$C$146</f>
        <v/>
      </c>
      <c r="D875" t="inlineStr">
        <is>
          <t>Ми-К</t>
        </is>
      </c>
      <c r="E875">
        <f>Движение!$X$146</f>
        <v/>
      </c>
      <c r="F875">
        <f>N(Движение!$Y$146)</f>
        <v/>
      </c>
      <c r="G875">
        <f>N(Движение!$Z$146)</f>
        <v/>
      </c>
      <c r="H875">
        <f>Движение!$AA$146</f>
        <v/>
      </c>
      <c r="I875">
        <f>IF($F875&gt;0,TEXT($B875,"dd.mm")&amp;"_"&amp;$D875,"")</f>
        <v/>
      </c>
    </row>
    <row r="876">
      <c r="A876" t="n">
        <v>875</v>
      </c>
      <c r="B876">
        <f>Движение!$A$146</f>
        <v/>
      </c>
      <c r="C876">
        <f>Движение!$C$146</f>
        <v/>
      </c>
      <c r="D876" t="inlineStr">
        <is>
          <t>Ми-П</t>
        </is>
      </c>
      <c r="E876">
        <f>Движение!$AB$146</f>
        <v/>
      </c>
      <c r="F876">
        <f>N(Движение!$AC$146)</f>
        <v/>
      </c>
      <c r="G876">
        <f>N(Движение!$AD$146)</f>
        <v/>
      </c>
      <c r="H876">
        <f>Движение!$AE$146</f>
        <v/>
      </c>
      <c r="I876">
        <f>IF($F876&gt;0,TEXT($B876,"dd.mm")&amp;"_"&amp;$D876,"")</f>
        <v/>
      </c>
    </row>
    <row r="877">
      <c r="A877" t="n">
        <v>876</v>
      </c>
      <c r="B877">
        <f>Движение!$A$147</f>
        <v/>
      </c>
      <c r="C877">
        <f>Движение!$C$147</f>
        <v/>
      </c>
      <c r="D877" t="inlineStr">
        <is>
          <t>АК-10</t>
        </is>
      </c>
      <c r="E877">
        <f>Движение!$D$147</f>
        <v/>
      </c>
      <c r="F877">
        <f>N(Движение!$E$147)</f>
        <v/>
      </c>
      <c r="G877">
        <f>N(Движение!$F$147)</f>
        <v/>
      </c>
      <c r="H877">
        <f>Движение!$G$147</f>
        <v/>
      </c>
      <c r="I877">
        <f>IF($F877&gt;0,TEXT($B877,"dd.mm")&amp;"_"&amp;$D877,"")</f>
        <v/>
      </c>
    </row>
    <row r="878">
      <c r="A878" t="n">
        <v>877</v>
      </c>
      <c r="B878">
        <f>Движение!$A$147</f>
        <v/>
      </c>
      <c r="C878">
        <f>Движение!$C$147</f>
        <v/>
      </c>
      <c r="D878" t="inlineStr">
        <is>
          <t>АК-15</t>
        </is>
      </c>
      <c r="E878">
        <f>Движение!$H$147</f>
        <v/>
      </c>
      <c r="F878">
        <f>N(Движение!$I$147)</f>
        <v/>
      </c>
      <c r="G878">
        <f>N(Движение!$J$147)</f>
        <v/>
      </c>
      <c r="H878">
        <f>Движение!$K$147</f>
        <v/>
      </c>
      <c r="I878">
        <f>IF($F878&gt;0,TEXT($B878,"dd.mm")&amp;"_"&amp;$D878,"")</f>
        <v/>
      </c>
    </row>
    <row r="879">
      <c r="A879" t="n">
        <v>878</v>
      </c>
      <c r="B879">
        <f>Движение!$A$147</f>
        <v/>
      </c>
      <c r="C879">
        <f>Движение!$C$147</f>
        <v/>
      </c>
      <c r="D879" t="inlineStr">
        <is>
          <t>Г 1800</t>
        </is>
      </c>
      <c r="E879">
        <f>Движение!$L$147</f>
        <v/>
      </c>
      <c r="F879">
        <f>N(Движение!$M$147)</f>
        <v/>
      </c>
      <c r="G879">
        <f>N(Движение!$N$147)</f>
        <v/>
      </c>
      <c r="H879">
        <f>Движение!$O$147</f>
        <v/>
      </c>
      <c r="I879">
        <f>IF($F879&gt;0,TEXT($B879,"dd.mm")&amp;"_"&amp;$D879,"")</f>
        <v/>
      </c>
    </row>
    <row r="880">
      <c r="A880" t="n">
        <v>879</v>
      </c>
      <c r="B880">
        <f>Движение!$A$147</f>
        <v/>
      </c>
      <c r="C880">
        <f>Движение!$C$147</f>
        <v/>
      </c>
      <c r="D880" t="inlineStr">
        <is>
          <t>Г 3500</t>
        </is>
      </c>
      <c r="E880">
        <f>Движение!$P$147</f>
        <v/>
      </c>
      <c r="F880">
        <f>N(Движение!$Q$147)</f>
        <v/>
      </c>
      <c r="G880">
        <f>N(Движение!$R$147)</f>
        <v/>
      </c>
      <c r="H880">
        <f>Движение!$S$147</f>
        <v/>
      </c>
      <c r="I880">
        <f>IF($F880&gt;0,TEXT($B880,"dd.mm")&amp;"_"&amp;$D880,"")</f>
        <v/>
      </c>
    </row>
    <row r="881">
      <c r="A881" t="n">
        <v>880</v>
      </c>
      <c r="B881">
        <f>Движение!$A$147</f>
        <v/>
      </c>
      <c r="C881">
        <f>Движение!$C$147</f>
        <v/>
      </c>
      <c r="D881" t="inlineStr">
        <is>
          <t>Г 800</t>
        </is>
      </c>
      <c r="E881">
        <f>Движение!$T$147</f>
        <v/>
      </c>
      <c r="F881">
        <f>N(Движение!$U$147)</f>
        <v/>
      </c>
      <c r="G881">
        <f>N(Движение!$V$147)</f>
        <v/>
      </c>
      <c r="H881">
        <f>Движение!$W$147</f>
        <v/>
      </c>
      <c r="I881">
        <f>IF($F881&gt;0,TEXT($B881,"dd.mm")&amp;"_"&amp;$D881,"")</f>
        <v/>
      </c>
    </row>
    <row r="882">
      <c r="A882" t="n">
        <v>881</v>
      </c>
      <c r="B882">
        <f>Движение!$A$147</f>
        <v/>
      </c>
      <c r="C882">
        <f>Движение!$C$147</f>
        <v/>
      </c>
      <c r="D882" t="inlineStr">
        <is>
          <t>Ми-К</t>
        </is>
      </c>
      <c r="E882">
        <f>Движение!$X$147</f>
        <v/>
      </c>
      <c r="F882">
        <f>N(Движение!$Y$147)</f>
        <v/>
      </c>
      <c r="G882">
        <f>N(Движение!$Z$147)</f>
        <v/>
      </c>
      <c r="H882">
        <f>Движение!$AA$147</f>
        <v/>
      </c>
      <c r="I882">
        <f>IF($F882&gt;0,TEXT($B882,"dd.mm")&amp;"_"&amp;$D882,"")</f>
        <v/>
      </c>
    </row>
    <row r="883">
      <c r="A883" t="n">
        <v>882</v>
      </c>
      <c r="B883">
        <f>Движение!$A$147</f>
        <v/>
      </c>
      <c r="C883">
        <f>Движение!$C$147</f>
        <v/>
      </c>
      <c r="D883" t="inlineStr">
        <is>
          <t>Ми-П</t>
        </is>
      </c>
      <c r="E883">
        <f>Движение!$AB$147</f>
        <v/>
      </c>
      <c r="F883">
        <f>N(Движение!$AC$147)</f>
        <v/>
      </c>
      <c r="G883">
        <f>N(Движение!$AD$147)</f>
        <v/>
      </c>
      <c r="H883">
        <f>Движение!$AE$147</f>
        <v/>
      </c>
      <c r="I883">
        <f>IF($F883&gt;0,TEXT($B883,"dd.mm")&amp;"_"&amp;$D883,"")</f>
        <v/>
      </c>
    </row>
    <row r="884">
      <c r="A884" t="n">
        <v>883</v>
      </c>
      <c r="B884">
        <f>Движение!$A$148</f>
        <v/>
      </c>
      <c r="C884">
        <f>Движение!$C$148</f>
        <v/>
      </c>
      <c r="D884" t="inlineStr">
        <is>
          <t>АК-10</t>
        </is>
      </c>
      <c r="E884">
        <f>Движение!$D$148</f>
        <v/>
      </c>
      <c r="F884">
        <f>N(Движение!$E$148)</f>
        <v/>
      </c>
      <c r="G884">
        <f>N(Движение!$F$148)</f>
        <v/>
      </c>
      <c r="H884">
        <f>Движение!$G$148</f>
        <v/>
      </c>
      <c r="I884">
        <f>IF($F884&gt;0,TEXT($B884,"dd.mm")&amp;"_"&amp;$D884,"")</f>
        <v/>
      </c>
    </row>
    <row r="885">
      <c r="A885" t="n">
        <v>884</v>
      </c>
      <c r="B885">
        <f>Движение!$A$148</f>
        <v/>
      </c>
      <c r="C885">
        <f>Движение!$C$148</f>
        <v/>
      </c>
      <c r="D885" t="inlineStr">
        <is>
          <t>АК-15</t>
        </is>
      </c>
      <c r="E885">
        <f>Движение!$H$148</f>
        <v/>
      </c>
      <c r="F885">
        <f>N(Движение!$I$148)</f>
        <v/>
      </c>
      <c r="G885">
        <f>N(Движение!$J$148)</f>
        <v/>
      </c>
      <c r="H885">
        <f>Движение!$K$148</f>
        <v/>
      </c>
      <c r="I885">
        <f>IF($F885&gt;0,TEXT($B885,"dd.mm")&amp;"_"&amp;$D885,"")</f>
        <v/>
      </c>
    </row>
    <row r="886">
      <c r="A886" t="n">
        <v>885</v>
      </c>
      <c r="B886">
        <f>Движение!$A$148</f>
        <v/>
      </c>
      <c r="C886">
        <f>Движение!$C$148</f>
        <v/>
      </c>
      <c r="D886" t="inlineStr">
        <is>
          <t>Г 1800</t>
        </is>
      </c>
      <c r="E886">
        <f>Движение!$L$148</f>
        <v/>
      </c>
      <c r="F886">
        <f>N(Движение!$M$148)</f>
        <v/>
      </c>
      <c r="G886">
        <f>N(Движение!$N$148)</f>
        <v/>
      </c>
      <c r="H886">
        <f>Движение!$O$148</f>
        <v/>
      </c>
      <c r="I886">
        <f>IF($F886&gt;0,TEXT($B886,"dd.mm")&amp;"_"&amp;$D886,"")</f>
        <v/>
      </c>
    </row>
    <row r="887">
      <c r="A887" t="n">
        <v>886</v>
      </c>
      <c r="B887">
        <f>Движение!$A$148</f>
        <v/>
      </c>
      <c r="C887">
        <f>Движение!$C$148</f>
        <v/>
      </c>
      <c r="D887" t="inlineStr">
        <is>
          <t>Г 3500</t>
        </is>
      </c>
      <c r="E887">
        <f>Движение!$P$148</f>
        <v/>
      </c>
      <c r="F887">
        <f>N(Движение!$Q$148)</f>
        <v/>
      </c>
      <c r="G887">
        <f>N(Движение!$R$148)</f>
        <v/>
      </c>
      <c r="H887">
        <f>Движение!$S$148</f>
        <v/>
      </c>
      <c r="I887">
        <f>IF($F887&gt;0,TEXT($B887,"dd.mm")&amp;"_"&amp;$D887,"")</f>
        <v/>
      </c>
    </row>
    <row r="888">
      <c r="A888" t="n">
        <v>887</v>
      </c>
      <c r="B888">
        <f>Движение!$A$148</f>
        <v/>
      </c>
      <c r="C888">
        <f>Движение!$C$148</f>
        <v/>
      </c>
      <c r="D888" t="inlineStr">
        <is>
          <t>Г 800</t>
        </is>
      </c>
      <c r="E888">
        <f>Движение!$T$148</f>
        <v/>
      </c>
      <c r="F888">
        <f>N(Движение!$U$148)</f>
        <v/>
      </c>
      <c r="G888">
        <f>N(Движение!$V$148)</f>
        <v/>
      </c>
      <c r="H888">
        <f>Движение!$W$148</f>
        <v/>
      </c>
      <c r="I888">
        <f>IF($F888&gt;0,TEXT($B888,"dd.mm")&amp;"_"&amp;$D888,"")</f>
        <v/>
      </c>
    </row>
    <row r="889">
      <c r="A889" t="n">
        <v>888</v>
      </c>
      <c r="B889">
        <f>Движение!$A$148</f>
        <v/>
      </c>
      <c r="C889">
        <f>Движение!$C$148</f>
        <v/>
      </c>
      <c r="D889" t="inlineStr">
        <is>
          <t>Ми-К</t>
        </is>
      </c>
      <c r="E889">
        <f>Движение!$X$148</f>
        <v/>
      </c>
      <c r="F889">
        <f>N(Движение!$Y$148)</f>
        <v/>
      </c>
      <c r="G889">
        <f>N(Движение!$Z$148)</f>
        <v/>
      </c>
      <c r="H889">
        <f>Движение!$AA$148</f>
        <v/>
      </c>
      <c r="I889">
        <f>IF($F889&gt;0,TEXT($B889,"dd.mm")&amp;"_"&amp;$D889,"")</f>
        <v/>
      </c>
    </row>
    <row r="890">
      <c r="A890" t="n">
        <v>889</v>
      </c>
      <c r="B890">
        <f>Движение!$A$148</f>
        <v/>
      </c>
      <c r="C890">
        <f>Движение!$C$148</f>
        <v/>
      </c>
      <c r="D890" t="inlineStr">
        <is>
          <t>Ми-П</t>
        </is>
      </c>
      <c r="E890">
        <f>Движение!$AB$148</f>
        <v/>
      </c>
      <c r="F890">
        <f>N(Движение!$AC$148)</f>
        <v/>
      </c>
      <c r="G890">
        <f>N(Движение!$AD$148)</f>
        <v/>
      </c>
      <c r="H890">
        <f>Движение!$AE$148</f>
        <v/>
      </c>
      <c r="I890">
        <f>IF($F890&gt;0,TEXT($B890,"dd.mm")&amp;"_"&amp;$D890,"")</f>
        <v/>
      </c>
    </row>
    <row r="891">
      <c r="A891" t="n">
        <v>890</v>
      </c>
      <c r="B891">
        <f>Движение!$A$149</f>
        <v/>
      </c>
      <c r="C891">
        <f>Движение!$C$149</f>
        <v/>
      </c>
      <c r="D891" t="inlineStr">
        <is>
          <t>АК-10</t>
        </is>
      </c>
      <c r="E891">
        <f>Движение!$D$149</f>
        <v/>
      </c>
      <c r="F891">
        <f>N(Движение!$E$149)</f>
        <v/>
      </c>
      <c r="G891">
        <f>N(Движение!$F$149)</f>
        <v/>
      </c>
      <c r="H891">
        <f>Движение!$G$149</f>
        <v/>
      </c>
      <c r="I891">
        <f>IF($F891&gt;0,TEXT($B891,"dd.mm")&amp;"_"&amp;$D891,"")</f>
        <v/>
      </c>
    </row>
    <row r="892">
      <c r="A892" t="n">
        <v>891</v>
      </c>
      <c r="B892">
        <f>Движение!$A$149</f>
        <v/>
      </c>
      <c r="C892">
        <f>Движение!$C$149</f>
        <v/>
      </c>
      <c r="D892" t="inlineStr">
        <is>
          <t>АК-15</t>
        </is>
      </c>
      <c r="E892">
        <f>Движение!$H$149</f>
        <v/>
      </c>
      <c r="F892">
        <f>N(Движение!$I$149)</f>
        <v/>
      </c>
      <c r="G892">
        <f>N(Движение!$J$149)</f>
        <v/>
      </c>
      <c r="H892">
        <f>Движение!$K$149</f>
        <v/>
      </c>
      <c r="I892">
        <f>IF($F892&gt;0,TEXT($B892,"dd.mm")&amp;"_"&amp;$D892,"")</f>
        <v/>
      </c>
    </row>
    <row r="893">
      <c r="A893" t="n">
        <v>892</v>
      </c>
      <c r="B893">
        <f>Движение!$A$149</f>
        <v/>
      </c>
      <c r="C893">
        <f>Движение!$C$149</f>
        <v/>
      </c>
      <c r="D893" t="inlineStr">
        <is>
          <t>Г 1800</t>
        </is>
      </c>
      <c r="E893">
        <f>Движение!$L$149</f>
        <v/>
      </c>
      <c r="F893">
        <f>N(Движение!$M$149)</f>
        <v/>
      </c>
      <c r="G893">
        <f>N(Движение!$N$149)</f>
        <v/>
      </c>
      <c r="H893">
        <f>Движение!$O$149</f>
        <v/>
      </c>
      <c r="I893">
        <f>IF($F893&gt;0,TEXT($B893,"dd.mm")&amp;"_"&amp;$D893,"")</f>
        <v/>
      </c>
    </row>
    <row r="894">
      <c r="A894" t="n">
        <v>893</v>
      </c>
      <c r="B894">
        <f>Движение!$A$149</f>
        <v/>
      </c>
      <c r="C894">
        <f>Движение!$C$149</f>
        <v/>
      </c>
      <c r="D894" t="inlineStr">
        <is>
          <t>Г 3500</t>
        </is>
      </c>
      <c r="E894">
        <f>Движение!$P$149</f>
        <v/>
      </c>
      <c r="F894">
        <f>N(Движение!$Q$149)</f>
        <v/>
      </c>
      <c r="G894">
        <f>N(Движение!$R$149)</f>
        <v/>
      </c>
      <c r="H894">
        <f>Движение!$S$149</f>
        <v/>
      </c>
      <c r="I894">
        <f>IF($F894&gt;0,TEXT($B894,"dd.mm")&amp;"_"&amp;$D894,"")</f>
        <v/>
      </c>
    </row>
    <row r="895">
      <c r="A895" t="n">
        <v>894</v>
      </c>
      <c r="B895">
        <f>Движение!$A$149</f>
        <v/>
      </c>
      <c r="C895">
        <f>Движение!$C$149</f>
        <v/>
      </c>
      <c r="D895" t="inlineStr">
        <is>
          <t>Г 800</t>
        </is>
      </c>
      <c r="E895">
        <f>Движение!$T$149</f>
        <v/>
      </c>
      <c r="F895">
        <f>N(Движение!$U$149)</f>
        <v/>
      </c>
      <c r="G895">
        <f>N(Движение!$V$149)</f>
        <v/>
      </c>
      <c r="H895">
        <f>Движение!$W$149</f>
        <v/>
      </c>
      <c r="I895">
        <f>IF($F895&gt;0,TEXT($B895,"dd.mm")&amp;"_"&amp;$D895,"")</f>
        <v/>
      </c>
    </row>
    <row r="896">
      <c r="A896" t="n">
        <v>895</v>
      </c>
      <c r="B896">
        <f>Движение!$A$149</f>
        <v/>
      </c>
      <c r="C896">
        <f>Движение!$C$149</f>
        <v/>
      </c>
      <c r="D896" t="inlineStr">
        <is>
          <t>Ми-К</t>
        </is>
      </c>
      <c r="E896">
        <f>Движение!$X$149</f>
        <v/>
      </c>
      <c r="F896">
        <f>N(Движение!$Y$149)</f>
        <v/>
      </c>
      <c r="G896">
        <f>N(Движение!$Z$149)</f>
        <v/>
      </c>
      <c r="H896">
        <f>Движение!$AA$149</f>
        <v/>
      </c>
      <c r="I896">
        <f>IF($F896&gt;0,TEXT($B896,"dd.mm")&amp;"_"&amp;$D896,"")</f>
        <v/>
      </c>
    </row>
    <row r="897">
      <c r="A897" t="n">
        <v>896</v>
      </c>
      <c r="B897">
        <f>Движение!$A$149</f>
        <v/>
      </c>
      <c r="C897">
        <f>Движение!$C$149</f>
        <v/>
      </c>
      <c r="D897" t="inlineStr">
        <is>
          <t>Ми-П</t>
        </is>
      </c>
      <c r="E897">
        <f>Движение!$AB$149</f>
        <v/>
      </c>
      <c r="F897">
        <f>N(Движение!$AC$149)</f>
        <v/>
      </c>
      <c r="G897">
        <f>N(Движение!$AD$149)</f>
        <v/>
      </c>
      <c r="H897">
        <f>Движение!$AE$149</f>
        <v/>
      </c>
      <c r="I897">
        <f>IF($F897&gt;0,TEXT($B897,"dd.mm")&amp;"_"&amp;$D897,"")</f>
        <v/>
      </c>
    </row>
    <row r="898">
      <c r="A898" t="n">
        <v>897</v>
      </c>
      <c r="B898">
        <f>Движение!$A$150</f>
        <v/>
      </c>
      <c r="C898">
        <f>Движение!$C$150</f>
        <v/>
      </c>
      <c r="D898" t="inlineStr">
        <is>
          <t>АК-10</t>
        </is>
      </c>
      <c r="E898">
        <f>Движение!$D$150</f>
        <v/>
      </c>
      <c r="F898">
        <f>N(Движение!$E$150)</f>
        <v/>
      </c>
      <c r="G898">
        <f>N(Движение!$F$150)</f>
        <v/>
      </c>
      <c r="H898">
        <f>Движение!$G$150</f>
        <v/>
      </c>
      <c r="I898">
        <f>IF($F898&gt;0,TEXT($B898,"dd.mm")&amp;"_"&amp;$D898,"")</f>
        <v/>
      </c>
    </row>
    <row r="899">
      <c r="A899" t="n">
        <v>898</v>
      </c>
      <c r="B899">
        <f>Движение!$A$150</f>
        <v/>
      </c>
      <c r="C899">
        <f>Движение!$C$150</f>
        <v/>
      </c>
      <c r="D899" t="inlineStr">
        <is>
          <t>АК-15</t>
        </is>
      </c>
      <c r="E899">
        <f>Движение!$H$150</f>
        <v/>
      </c>
      <c r="F899">
        <f>N(Движение!$I$150)</f>
        <v/>
      </c>
      <c r="G899">
        <f>N(Движение!$J$150)</f>
        <v/>
      </c>
      <c r="H899">
        <f>Движение!$K$150</f>
        <v/>
      </c>
      <c r="I899">
        <f>IF($F899&gt;0,TEXT($B899,"dd.mm")&amp;"_"&amp;$D899,"")</f>
        <v/>
      </c>
    </row>
    <row r="900">
      <c r="A900" t="n">
        <v>899</v>
      </c>
      <c r="B900">
        <f>Движение!$A$150</f>
        <v/>
      </c>
      <c r="C900">
        <f>Движение!$C$150</f>
        <v/>
      </c>
      <c r="D900" t="inlineStr">
        <is>
          <t>Г 1800</t>
        </is>
      </c>
      <c r="E900">
        <f>Движение!$L$150</f>
        <v/>
      </c>
      <c r="F900">
        <f>N(Движение!$M$150)</f>
        <v/>
      </c>
      <c r="G900">
        <f>N(Движение!$N$150)</f>
        <v/>
      </c>
      <c r="H900">
        <f>Движение!$O$150</f>
        <v/>
      </c>
      <c r="I900">
        <f>IF($F900&gt;0,TEXT($B900,"dd.mm")&amp;"_"&amp;$D900,"")</f>
        <v/>
      </c>
    </row>
    <row r="901">
      <c r="A901" t="n">
        <v>900</v>
      </c>
      <c r="B901">
        <f>Движение!$A$150</f>
        <v/>
      </c>
      <c r="C901">
        <f>Движение!$C$150</f>
        <v/>
      </c>
      <c r="D901" t="inlineStr">
        <is>
          <t>Г 3500</t>
        </is>
      </c>
      <c r="E901">
        <f>Движение!$P$150</f>
        <v/>
      </c>
      <c r="F901">
        <f>N(Движение!$Q$150)</f>
        <v/>
      </c>
      <c r="G901">
        <f>N(Движение!$R$150)</f>
        <v/>
      </c>
      <c r="H901">
        <f>Движение!$S$150</f>
        <v/>
      </c>
      <c r="I901">
        <f>IF($F901&gt;0,TEXT($B901,"dd.mm")&amp;"_"&amp;$D901,"")</f>
        <v/>
      </c>
    </row>
    <row r="902">
      <c r="A902" t="n">
        <v>901</v>
      </c>
      <c r="B902">
        <f>Движение!$A$150</f>
        <v/>
      </c>
      <c r="C902">
        <f>Движение!$C$150</f>
        <v/>
      </c>
      <c r="D902" t="inlineStr">
        <is>
          <t>Г 800</t>
        </is>
      </c>
      <c r="E902">
        <f>Движение!$T$150</f>
        <v/>
      </c>
      <c r="F902">
        <f>N(Движение!$U$150)</f>
        <v/>
      </c>
      <c r="G902">
        <f>N(Движение!$V$150)</f>
        <v/>
      </c>
      <c r="H902">
        <f>Движение!$W$150</f>
        <v/>
      </c>
      <c r="I902">
        <f>IF($F902&gt;0,TEXT($B902,"dd.mm")&amp;"_"&amp;$D902,"")</f>
        <v/>
      </c>
    </row>
    <row r="903">
      <c r="A903" t="n">
        <v>902</v>
      </c>
      <c r="B903">
        <f>Движение!$A$150</f>
        <v/>
      </c>
      <c r="C903">
        <f>Движение!$C$150</f>
        <v/>
      </c>
      <c r="D903" t="inlineStr">
        <is>
          <t>Ми-К</t>
        </is>
      </c>
      <c r="E903">
        <f>Движение!$X$150</f>
        <v/>
      </c>
      <c r="F903">
        <f>N(Движение!$Y$150)</f>
        <v/>
      </c>
      <c r="G903">
        <f>N(Движение!$Z$150)</f>
        <v/>
      </c>
      <c r="H903">
        <f>Движение!$AA$150</f>
        <v/>
      </c>
      <c r="I903">
        <f>IF($F903&gt;0,TEXT($B903,"dd.mm")&amp;"_"&amp;$D903,"")</f>
        <v/>
      </c>
    </row>
    <row r="904">
      <c r="A904" t="n">
        <v>903</v>
      </c>
      <c r="B904">
        <f>Движение!$A$150</f>
        <v/>
      </c>
      <c r="C904">
        <f>Движение!$C$150</f>
        <v/>
      </c>
      <c r="D904" t="inlineStr">
        <is>
          <t>Ми-П</t>
        </is>
      </c>
      <c r="E904">
        <f>Движение!$AB$150</f>
        <v/>
      </c>
      <c r="F904">
        <f>N(Движение!$AC$150)</f>
        <v/>
      </c>
      <c r="G904">
        <f>N(Движение!$AD$150)</f>
        <v/>
      </c>
      <c r="H904">
        <f>Движение!$AE$150</f>
        <v/>
      </c>
      <c r="I904">
        <f>IF($F904&gt;0,TEXT($B904,"dd.mm")&amp;"_"&amp;$D904,"")</f>
        <v/>
      </c>
    </row>
    <row r="905">
      <c r="A905" t="n">
        <v>904</v>
      </c>
      <c r="B905">
        <f>Движение!$A$151</f>
        <v/>
      </c>
      <c r="C905">
        <f>Движение!$C$151</f>
        <v/>
      </c>
      <c r="D905" t="inlineStr">
        <is>
          <t>АК-10</t>
        </is>
      </c>
      <c r="E905">
        <f>Движение!$D$151</f>
        <v/>
      </c>
      <c r="F905">
        <f>N(Движение!$E$151)</f>
        <v/>
      </c>
      <c r="G905">
        <f>N(Движение!$F$151)</f>
        <v/>
      </c>
      <c r="H905">
        <f>Движение!$G$151</f>
        <v/>
      </c>
      <c r="I905">
        <f>IF($F905&gt;0,TEXT($B905,"dd.mm")&amp;"_"&amp;$D905,"")</f>
        <v/>
      </c>
    </row>
    <row r="906">
      <c r="A906" t="n">
        <v>905</v>
      </c>
      <c r="B906">
        <f>Движение!$A$151</f>
        <v/>
      </c>
      <c r="C906">
        <f>Движение!$C$151</f>
        <v/>
      </c>
      <c r="D906" t="inlineStr">
        <is>
          <t>АК-15</t>
        </is>
      </c>
      <c r="E906">
        <f>Движение!$H$151</f>
        <v/>
      </c>
      <c r="F906">
        <f>N(Движение!$I$151)</f>
        <v/>
      </c>
      <c r="G906">
        <f>N(Движение!$J$151)</f>
        <v/>
      </c>
      <c r="H906">
        <f>Движение!$K$151</f>
        <v/>
      </c>
      <c r="I906">
        <f>IF($F906&gt;0,TEXT($B906,"dd.mm")&amp;"_"&amp;$D906,"")</f>
        <v/>
      </c>
    </row>
    <row r="907">
      <c r="A907" t="n">
        <v>906</v>
      </c>
      <c r="B907">
        <f>Движение!$A$151</f>
        <v/>
      </c>
      <c r="C907">
        <f>Движение!$C$151</f>
        <v/>
      </c>
      <c r="D907" t="inlineStr">
        <is>
          <t>Г 1800</t>
        </is>
      </c>
      <c r="E907">
        <f>Движение!$L$151</f>
        <v/>
      </c>
      <c r="F907">
        <f>N(Движение!$M$151)</f>
        <v/>
      </c>
      <c r="G907">
        <f>N(Движение!$N$151)</f>
        <v/>
      </c>
      <c r="H907">
        <f>Движение!$O$151</f>
        <v/>
      </c>
      <c r="I907">
        <f>IF($F907&gt;0,TEXT($B907,"dd.mm")&amp;"_"&amp;$D907,"")</f>
        <v/>
      </c>
    </row>
    <row r="908">
      <c r="A908" t="n">
        <v>907</v>
      </c>
      <c r="B908">
        <f>Движение!$A$151</f>
        <v/>
      </c>
      <c r="C908">
        <f>Движение!$C$151</f>
        <v/>
      </c>
      <c r="D908" t="inlineStr">
        <is>
          <t>Г 3500</t>
        </is>
      </c>
      <c r="E908">
        <f>Движение!$P$151</f>
        <v/>
      </c>
      <c r="F908">
        <f>N(Движение!$Q$151)</f>
        <v/>
      </c>
      <c r="G908">
        <f>N(Движение!$R$151)</f>
        <v/>
      </c>
      <c r="H908">
        <f>Движение!$S$151</f>
        <v/>
      </c>
      <c r="I908">
        <f>IF($F908&gt;0,TEXT($B908,"dd.mm")&amp;"_"&amp;$D908,"")</f>
        <v/>
      </c>
    </row>
    <row r="909">
      <c r="A909" t="n">
        <v>908</v>
      </c>
      <c r="B909">
        <f>Движение!$A$151</f>
        <v/>
      </c>
      <c r="C909">
        <f>Движение!$C$151</f>
        <v/>
      </c>
      <c r="D909" t="inlineStr">
        <is>
          <t>Г 800</t>
        </is>
      </c>
      <c r="E909">
        <f>Движение!$T$151</f>
        <v/>
      </c>
      <c r="F909">
        <f>N(Движение!$U$151)</f>
        <v/>
      </c>
      <c r="G909">
        <f>N(Движение!$V$151)</f>
        <v/>
      </c>
      <c r="H909">
        <f>Движение!$W$151</f>
        <v/>
      </c>
      <c r="I909">
        <f>IF($F909&gt;0,TEXT($B909,"dd.mm")&amp;"_"&amp;$D909,"")</f>
        <v/>
      </c>
    </row>
    <row r="910">
      <c r="A910" t="n">
        <v>909</v>
      </c>
      <c r="B910">
        <f>Движение!$A$151</f>
        <v/>
      </c>
      <c r="C910">
        <f>Движение!$C$151</f>
        <v/>
      </c>
      <c r="D910" t="inlineStr">
        <is>
          <t>Ми-К</t>
        </is>
      </c>
      <c r="E910">
        <f>Движение!$X$151</f>
        <v/>
      </c>
      <c r="F910">
        <f>N(Движение!$Y$151)</f>
        <v/>
      </c>
      <c r="G910">
        <f>N(Движение!$Z$151)</f>
        <v/>
      </c>
      <c r="H910">
        <f>Движение!$AA$151</f>
        <v/>
      </c>
      <c r="I910">
        <f>IF($F910&gt;0,TEXT($B910,"dd.mm")&amp;"_"&amp;$D910,"")</f>
        <v/>
      </c>
    </row>
    <row r="911">
      <c r="A911" t="n">
        <v>910</v>
      </c>
      <c r="B911">
        <f>Движение!$A$151</f>
        <v/>
      </c>
      <c r="C911">
        <f>Движение!$C$151</f>
        <v/>
      </c>
      <c r="D911" t="inlineStr">
        <is>
          <t>Ми-П</t>
        </is>
      </c>
      <c r="E911">
        <f>Движение!$AB$151</f>
        <v/>
      </c>
      <c r="F911">
        <f>N(Движение!$AC$151)</f>
        <v/>
      </c>
      <c r="G911">
        <f>N(Движение!$AD$151)</f>
        <v/>
      </c>
      <c r="H911">
        <f>Движение!$AE$151</f>
        <v/>
      </c>
      <c r="I911">
        <f>IF($F911&gt;0,TEXT($B911,"dd.mm")&amp;"_"&amp;$D911,"")</f>
        <v/>
      </c>
    </row>
    <row r="912">
      <c r="A912" t="n">
        <v>911</v>
      </c>
      <c r="B912">
        <f>Движение!$A$152</f>
        <v/>
      </c>
      <c r="C912">
        <f>Движение!$C$152</f>
        <v/>
      </c>
      <c r="D912" t="inlineStr">
        <is>
          <t>АК-10</t>
        </is>
      </c>
      <c r="E912">
        <f>Движение!$D$152</f>
        <v/>
      </c>
      <c r="F912">
        <f>N(Движение!$E$152)</f>
        <v/>
      </c>
      <c r="G912">
        <f>N(Движение!$F$152)</f>
        <v/>
      </c>
      <c r="H912">
        <f>Движение!$G$152</f>
        <v/>
      </c>
      <c r="I912">
        <f>IF($F912&gt;0,TEXT($B912,"dd.mm")&amp;"_"&amp;$D912,"")</f>
        <v/>
      </c>
    </row>
    <row r="913">
      <c r="A913" t="n">
        <v>912</v>
      </c>
      <c r="B913">
        <f>Движение!$A$152</f>
        <v/>
      </c>
      <c r="C913">
        <f>Движение!$C$152</f>
        <v/>
      </c>
      <c r="D913" t="inlineStr">
        <is>
          <t>АК-15</t>
        </is>
      </c>
      <c r="E913">
        <f>Движение!$H$152</f>
        <v/>
      </c>
      <c r="F913">
        <f>N(Движение!$I$152)</f>
        <v/>
      </c>
      <c r="G913">
        <f>N(Движение!$J$152)</f>
        <v/>
      </c>
      <c r="H913">
        <f>Движение!$K$152</f>
        <v/>
      </c>
      <c r="I913">
        <f>IF($F913&gt;0,TEXT($B913,"dd.mm")&amp;"_"&amp;$D913,"")</f>
        <v/>
      </c>
    </row>
    <row r="914">
      <c r="A914" t="n">
        <v>913</v>
      </c>
      <c r="B914">
        <f>Движение!$A$152</f>
        <v/>
      </c>
      <c r="C914">
        <f>Движение!$C$152</f>
        <v/>
      </c>
      <c r="D914" t="inlineStr">
        <is>
          <t>Г 1800</t>
        </is>
      </c>
      <c r="E914">
        <f>Движение!$L$152</f>
        <v/>
      </c>
      <c r="F914">
        <f>N(Движение!$M$152)</f>
        <v/>
      </c>
      <c r="G914">
        <f>N(Движение!$N$152)</f>
        <v/>
      </c>
      <c r="H914">
        <f>Движение!$O$152</f>
        <v/>
      </c>
      <c r="I914">
        <f>IF($F914&gt;0,TEXT($B914,"dd.mm")&amp;"_"&amp;$D914,"")</f>
        <v/>
      </c>
    </row>
    <row r="915">
      <c r="A915" t="n">
        <v>914</v>
      </c>
      <c r="B915">
        <f>Движение!$A$152</f>
        <v/>
      </c>
      <c r="C915">
        <f>Движение!$C$152</f>
        <v/>
      </c>
      <c r="D915" t="inlineStr">
        <is>
          <t>Г 3500</t>
        </is>
      </c>
      <c r="E915">
        <f>Движение!$P$152</f>
        <v/>
      </c>
      <c r="F915">
        <f>N(Движение!$Q$152)</f>
        <v/>
      </c>
      <c r="G915">
        <f>N(Движение!$R$152)</f>
        <v/>
      </c>
      <c r="H915">
        <f>Движение!$S$152</f>
        <v/>
      </c>
      <c r="I915">
        <f>IF($F915&gt;0,TEXT($B915,"dd.mm")&amp;"_"&amp;$D915,"")</f>
        <v/>
      </c>
    </row>
    <row r="916">
      <c r="A916" t="n">
        <v>915</v>
      </c>
      <c r="B916">
        <f>Движение!$A$152</f>
        <v/>
      </c>
      <c r="C916">
        <f>Движение!$C$152</f>
        <v/>
      </c>
      <c r="D916" t="inlineStr">
        <is>
          <t>Г 800</t>
        </is>
      </c>
      <c r="E916">
        <f>Движение!$T$152</f>
        <v/>
      </c>
      <c r="F916">
        <f>N(Движение!$U$152)</f>
        <v/>
      </c>
      <c r="G916">
        <f>N(Движение!$V$152)</f>
        <v/>
      </c>
      <c r="H916">
        <f>Движение!$W$152</f>
        <v/>
      </c>
      <c r="I916">
        <f>IF($F916&gt;0,TEXT($B916,"dd.mm")&amp;"_"&amp;$D916,"")</f>
        <v/>
      </c>
    </row>
    <row r="917">
      <c r="A917" t="n">
        <v>916</v>
      </c>
      <c r="B917">
        <f>Движение!$A$152</f>
        <v/>
      </c>
      <c r="C917">
        <f>Движение!$C$152</f>
        <v/>
      </c>
      <c r="D917" t="inlineStr">
        <is>
          <t>Ми-К</t>
        </is>
      </c>
      <c r="E917">
        <f>Движение!$X$152</f>
        <v/>
      </c>
      <c r="F917">
        <f>N(Движение!$Y$152)</f>
        <v/>
      </c>
      <c r="G917">
        <f>N(Движение!$Z$152)</f>
        <v/>
      </c>
      <c r="H917">
        <f>Движение!$AA$152</f>
        <v/>
      </c>
      <c r="I917">
        <f>IF($F917&gt;0,TEXT($B917,"dd.mm")&amp;"_"&amp;$D917,"")</f>
        <v/>
      </c>
    </row>
    <row r="918">
      <c r="A918" t="n">
        <v>917</v>
      </c>
      <c r="B918">
        <f>Движение!$A$152</f>
        <v/>
      </c>
      <c r="C918">
        <f>Движение!$C$152</f>
        <v/>
      </c>
      <c r="D918" t="inlineStr">
        <is>
          <t>Ми-П</t>
        </is>
      </c>
      <c r="E918">
        <f>Движение!$AB$152</f>
        <v/>
      </c>
      <c r="F918">
        <f>N(Движение!$AC$152)</f>
        <v/>
      </c>
      <c r="G918">
        <f>N(Движение!$AD$152)</f>
        <v/>
      </c>
      <c r="H918">
        <f>Движение!$AE$152</f>
        <v/>
      </c>
      <c r="I918">
        <f>IF($F918&gt;0,TEXT($B918,"dd.mm")&amp;"_"&amp;$D918,"")</f>
        <v/>
      </c>
    </row>
    <row r="919">
      <c r="A919" t="n">
        <v>918</v>
      </c>
      <c r="B919">
        <f>Движение!$A$153</f>
        <v/>
      </c>
      <c r="C919">
        <f>Движение!$C$153</f>
        <v/>
      </c>
      <c r="D919" t="inlineStr">
        <is>
          <t>АК-10</t>
        </is>
      </c>
      <c r="E919">
        <f>Движение!$D$153</f>
        <v/>
      </c>
      <c r="F919">
        <f>N(Движение!$E$153)</f>
        <v/>
      </c>
      <c r="G919">
        <f>N(Движение!$F$153)</f>
        <v/>
      </c>
      <c r="H919">
        <f>Движение!$G$153</f>
        <v/>
      </c>
      <c r="I919">
        <f>IF($F919&gt;0,TEXT($B919,"dd.mm")&amp;"_"&amp;$D919,"")</f>
        <v/>
      </c>
    </row>
    <row r="920">
      <c r="A920" t="n">
        <v>919</v>
      </c>
      <c r="B920">
        <f>Движение!$A$153</f>
        <v/>
      </c>
      <c r="C920">
        <f>Движение!$C$153</f>
        <v/>
      </c>
      <c r="D920" t="inlineStr">
        <is>
          <t>АК-15</t>
        </is>
      </c>
      <c r="E920">
        <f>Движение!$H$153</f>
        <v/>
      </c>
      <c r="F920">
        <f>N(Движение!$I$153)</f>
        <v/>
      </c>
      <c r="G920">
        <f>N(Движение!$J$153)</f>
        <v/>
      </c>
      <c r="H920">
        <f>Движение!$K$153</f>
        <v/>
      </c>
      <c r="I920">
        <f>IF($F920&gt;0,TEXT($B920,"dd.mm")&amp;"_"&amp;$D920,"")</f>
        <v/>
      </c>
    </row>
    <row r="921">
      <c r="A921" t="n">
        <v>920</v>
      </c>
      <c r="B921">
        <f>Движение!$A$153</f>
        <v/>
      </c>
      <c r="C921">
        <f>Движение!$C$153</f>
        <v/>
      </c>
      <c r="D921" t="inlineStr">
        <is>
          <t>Г 1800</t>
        </is>
      </c>
      <c r="E921">
        <f>Движение!$L$153</f>
        <v/>
      </c>
      <c r="F921">
        <f>N(Движение!$M$153)</f>
        <v/>
      </c>
      <c r="G921">
        <f>N(Движение!$N$153)</f>
        <v/>
      </c>
      <c r="H921">
        <f>Движение!$O$153</f>
        <v/>
      </c>
      <c r="I921">
        <f>IF($F921&gt;0,TEXT($B921,"dd.mm")&amp;"_"&amp;$D921,"")</f>
        <v/>
      </c>
    </row>
    <row r="922">
      <c r="A922" t="n">
        <v>921</v>
      </c>
      <c r="B922">
        <f>Движение!$A$153</f>
        <v/>
      </c>
      <c r="C922">
        <f>Движение!$C$153</f>
        <v/>
      </c>
      <c r="D922" t="inlineStr">
        <is>
          <t>Г 3500</t>
        </is>
      </c>
      <c r="E922">
        <f>Движение!$P$153</f>
        <v/>
      </c>
      <c r="F922">
        <f>N(Движение!$Q$153)</f>
        <v/>
      </c>
      <c r="G922">
        <f>N(Движение!$R$153)</f>
        <v/>
      </c>
      <c r="H922">
        <f>Движение!$S$153</f>
        <v/>
      </c>
      <c r="I922">
        <f>IF($F922&gt;0,TEXT($B922,"dd.mm")&amp;"_"&amp;$D922,"")</f>
        <v/>
      </c>
    </row>
    <row r="923">
      <c r="A923" t="n">
        <v>922</v>
      </c>
      <c r="B923">
        <f>Движение!$A$153</f>
        <v/>
      </c>
      <c r="C923">
        <f>Движение!$C$153</f>
        <v/>
      </c>
      <c r="D923" t="inlineStr">
        <is>
          <t>Г 800</t>
        </is>
      </c>
      <c r="E923">
        <f>Движение!$T$153</f>
        <v/>
      </c>
      <c r="F923">
        <f>N(Движение!$U$153)</f>
        <v/>
      </c>
      <c r="G923">
        <f>N(Движение!$V$153)</f>
        <v/>
      </c>
      <c r="H923">
        <f>Движение!$W$153</f>
        <v/>
      </c>
      <c r="I923">
        <f>IF($F923&gt;0,TEXT($B923,"dd.mm")&amp;"_"&amp;$D923,"")</f>
        <v/>
      </c>
    </row>
    <row r="924">
      <c r="A924" t="n">
        <v>923</v>
      </c>
      <c r="B924">
        <f>Движение!$A$153</f>
        <v/>
      </c>
      <c r="C924">
        <f>Движение!$C$153</f>
        <v/>
      </c>
      <c r="D924" t="inlineStr">
        <is>
          <t>Ми-К</t>
        </is>
      </c>
      <c r="E924">
        <f>Движение!$X$153</f>
        <v/>
      </c>
      <c r="F924">
        <f>N(Движение!$Y$153)</f>
        <v/>
      </c>
      <c r="G924">
        <f>N(Движение!$Z$153)</f>
        <v/>
      </c>
      <c r="H924">
        <f>Движение!$AA$153</f>
        <v/>
      </c>
      <c r="I924">
        <f>IF($F924&gt;0,TEXT($B924,"dd.mm")&amp;"_"&amp;$D924,"")</f>
        <v/>
      </c>
    </row>
    <row r="925">
      <c r="A925" t="n">
        <v>924</v>
      </c>
      <c r="B925">
        <f>Движение!$A$153</f>
        <v/>
      </c>
      <c r="C925">
        <f>Движение!$C$153</f>
        <v/>
      </c>
      <c r="D925" t="inlineStr">
        <is>
          <t>Ми-П</t>
        </is>
      </c>
      <c r="E925">
        <f>Движение!$AB$153</f>
        <v/>
      </c>
      <c r="F925">
        <f>N(Движение!$AC$153)</f>
        <v/>
      </c>
      <c r="G925">
        <f>N(Движение!$AD$153)</f>
        <v/>
      </c>
      <c r="H925">
        <f>Движение!$AE$153</f>
        <v/>
      </c>
      <c r="I925">
        <f>IF($F925&gt;0,TEXT($B925,"dd.mm")&amp;"_"&amp;$D925,"")</f>
        <v/>
      </c>
    </row>
    <row r="926">
      <c r="A926" t="n">
        <v>925</v>
      </c>
      <c r="B926">
        <f>Движение!$A$154</f>
        <v/>
      </c>
      <c r="C926">
        <f>Движение!$C$154</f>
        <v/>
      </c>
      <c r="D926" t="inlineStr">
        <is>
          <t>АК-10</t>
        </is>
      </c>
      <c r="E926">
        <f>Движение!$D$154</f>
        <v/>
      </c>
      <c r="F926">
        <f>N(Движение!$E$154)</f>
        <v/>
      </c>
      <c r="G926">
        <f>N(Движение!$F$154)</f>
        <v/>
      </c>
      <c r="H926">
        <f>Движение!$G$154</f>
        <v/>
      </c>
      <c r="I926">
        <f>IF($F926&gt;0,TEXT($B926,"dd.mm")&amp;"_"&amp;$D926,"")</f>
        <v/>
      </c>
    </row>
    <row r="927">
      <c r="A927" t="n">
        <v>926</v>
      </c>
      <c r="B927">
        <f>Движение!$A$154</f>
        <v/>
      </c>
      <c r="C927">
        <f>Движение!$C$154</f>
        <v/>
      </c>
      <c r="D927" t="inlineStr">
        <is>
          <t>АК-15</t>
        </is>
      </c>
      <c r="E927">
        <f>Движение!$H$154</f>
        <v/>
      </c>
      <c r="F927">
        <f>N(Движение!$I$154)</f>
        <v/>
      </c>
      <c r="G927">
        <f>N(Движение!$J$154)</f>
        <v/>
      </c>
      <c r="H927">
        <f>Движение!$K$154</f>
        <v/>
      </c>
      <c r="I927">
        <f>IF($F927&gt;0,TEXT($B927,"dd.mm")&amp;"_"&amp;$D927,"")</f>
        <v/>
      </c>
    </row>
    <row r="928">
      <c r="A928" t="n">
        <v>927</v>
      </c>
      <c r="B928">
        <f>Движение!$A$154</f>
        <v/>
      </c>
      <c r="C928">
        <f>Движение!$C$154</f>
        <v/>
      </c>
      <c r="D928" t="inlineStr">
        <is>
          <t>Г 1800</t>
        </is>
      </c>
      <c r="E928">
        <f>Движение!$L$154</f>
        <v/>
      </c>
      <c r="F928">
        <f>N(Движение!$M$154)</f>
        <v/>
      </c>
      <c r="G928">
        <f>N(Движение!$N$154)</f>
        <v/>
      </c>
      <c r="H928">
        <f>Движение!$O$154</f>
        <v/>
      </c>
      <c r="I928">
        <f>IF($F928&gt;0,TEXT($B928,"dd.mm")&amp;"_"&amp;$D928,"")</f>
        <v/>
      </c>
    </row>
    <row r="929">
      <c r="A929" t="n">
        <v>928</v>
      </c>
      <c r="B929">
        <f>Движение!$A$154</f>
        <v/>
      </c>
      <c r="C929">
        <f>Движение!$C$154</f>
        <v/>
      </c>
      <c r="D929" t="inlineStr">
        <is>
          <t>Г 3500</t>
        </is>
      </c>
      <c r="E929">
        <f>Движение!$P$154</f>
        <v/>
      </c>
      <c r="F929">
        <f>N(Движение!$Q$154)</f>
        <v/>
      </c>
      <c r="G929">
        <f>N(Движение!$R$154)</f>
        <v/>
      </c>
      <c r="H929">
        <f>Движение!$S$154</f>
        <v/>
      </c>
      <c r="I929">
        <f>IF($F929&gt;0,TEXT($B929,"dd.mm")&amp;"_"&amp;$D929,"")</f>
        <v/>
      </c>
    </row>
    <row r="930">
      <c r="A930" t="n">
        <v>929</v>
      </c>
      <c r="B930">
        <f>Движение!$A$154</f>
        <v/>
      </c>
      <c r="C930">
        <f>Движение!$C$154</f>
        <v/>
      </c>
      <c r="D930" t="inlineStr">
        <is>
          <t>Г 800</t>
        </is>
      </c>
      <c r="E930">
        <f>Движение!$T$154</f>
        <v/>
      </c>
      <c r="F930">
        <f>N(Движение!$U$154)</f>
        <v/>
      </c>
      <c r="G930">
        <f>N(Движение!$V$154)</f>
        <v/>
      </c>
      <c r="H930">
        <f>Движение!$W$154</f>
        <v/>
      </c>
      <c r="I930">
        <f>IF($F930&gt;0,TEXT($B930,"dd.mm")&amp;"_"&amp;$D930,"")</f>
        <v/>
      </c>
    </row>
    <row r="931">
      <c r="A931" t="n">
        <v>930</v>
      </c>
      <c r="B931">
        <f>Движение!$A$154</f>
        <v/>
      </c>
      <c r="C931">
        <f>Движение!$C$154</f>
        <v/>
      </c>
      <c r="D931" t="inlineStr">
        <is>
          <t>Ми-К</t>
        </is>
      </c>
      <c r="E931">
        <f>Движение!$X$154</f>
        <v/>
      </c>
      <c r="F931">
        <f>N(Движение!$Y$154)</f>
        <v/>
      </c>
      <c r="G931">
        <f>N(Движение!$Z$154)</f>
        <v/>
      </c>
      <c r="H931">
        <f>Движение!$AA$154</f>
        <v/>
      </c>
      <c r="I931">
        <f>IF($F931&gt;0,TEXT($B931,"dd.mm")&amp;"_"&amp;$D931,"")</f>
        <v/>
      </c>
    </row>
    <row r="932">
      <c r="A932" t="n">
        <v>931</v>
      </c>
      <c r="B932">
        <f>Движение!$A$154</f>
        <v/>
      </c>
      <c r="C932">
        <f>Движение!$C$154</f>
        <v/>
      </c>
      <c r="D932" t="inlineStr">
        <is>
          <t>Ми-П</t>
        </is>
      </c>
      <c r="E932">
        <f>Движение!$AB$154</f>
        <v/>
      </c>
      <c r="F932">
        <f>N(Движение!$AC$154)</f>
        <v/>
      </c>
      <c r="G932">
        <f>N(Движение!$AD$154)</f>
        <v/>
      </c>
      <c r="H932">
        <f>Движение!$AE$154</f>
        <v/>
      </c>
      <c r="I932">
        <f>IF($F932&gt;0,TEXT($B932,"dd.mm")&amp;"_"&amp;$D932,"")</f>
        <v/>
      </c>
    </row>
    <row r="933">
      <c r="A933" t="n">
        <v>932</v>
      </c>
      <c r="B933">
        <f>Движение!$A$155</f>
        <v/>
      </c>
      <c r="C933">
        <f>Движение!$C$155</f>
        <v/>
      </c>
      <c r="D933" t="inlineStr">
        <is>
          <t>АК-10</t>
        </is>
      </c>
      <c r="E933">
        <f>Движение!$D$155</f>
        <v/>
      </c>
      <c r="F933">
        <f>N(Движение!$E$155)</f>
        <v/>
      </c>
      <c r="G933">
        <f>N(Движение!$F$155)</f>
        <v/>
      </c>
      <c r="H933">
        <f>Движение!$G$155</f>
        <v/>
      </c>
      <c r="I933">
        <f>IF($F933&gt;0,TEXT($B933,"dd.mm")&amp;"_"&amp;$D933,"")</f>
        <v/>
      </c>
    </row>
    <row r="934">
      <c r="A934" t="n">
        <v>933</v>
      </c>
      <c r="B934">
        <f>Движение!$A$155</f>
        <v/>
      </c>
      <c r="C934">
        <f>Движение!$C$155</f>
        <v/>
      </c>
      <c r="D934" t="inlineStr">
        <is>
          <t>АК-15</t>
        </is>
      </c>
      <c r="E934">
        <f>Движение!$H$155</f>
        <v/>
      </c>
      <c r="F934">
        <f>N(Движение!$I$155)</f>
        <v/>
      </c>
      <c r="G934">
        <f>N(Движение!$J$155)</f>
        <v/>
      </c>
      <c r="H934">
        <f>Движение!$K$155</f>
        <v/>
      </c>
      <c r="I934">
        <f>IF($F934&gt;0,TEXT($B934,"dd.mm")&amp;"_"&amp;$D934,"")</f>
        <v/>
      </c>
    </row>
    <row r="935">
      <c r="A935" t="n">
        <v>934</v>
      </c>
      <c r="B935">
        <f>Движение!$A$155</f>
        <v/>
      </c>
      <c r="C935">
        <f>Движение!$C$155</f>
        <v/>
      </c>
      <c r="D935" t="inlineStr">
        <is>
          <t>Г 1800</t>
        </is>
      </c>
      <c r="E935">
        <f>Движение!$L$155</f>
        <v/>
      </c>
      <c r="F935">
        <f>N(Движение!$M$155)</f>
        <v/>
      </c>
      <c r="G935">
        <f>N(Движение!$N$155)</f>
        <v/>
      </c>
      <c r="H935">
        <f>Движение!$O$155</f>
        <v/>
      </c>
      <c r="I935">
        <f>IF($F935&gt;0,TEXT($B935,"dd.mm")&amp;"_"&amp;$D935,"")</f>
        <v/>
      </c>
    </row>
    <row r="936">
      <c r="A936" t="n">
        <v>935</v>
      </c>
      <c r="B936">
        <f>Движение!$A$155</f>
        <v/>
      </c>
      <c r="C936">
        <f>Движение!$C$155</f>
        <v/>
      </c>
      <c r="D936" t="inlineStr">
        <is>
          <t>Г 3500</t>
        </is>
      </c>
      <c r="E936">
        <f>Движение!$P$155</f>
        <v/>
      </c>
      <c r="F936">
        <f>N(Движение!$Q$155)</f>
        <v/>
      </c>
      <c r="G936">
        <f>N(Движение!$R$155)</f>
        <v/>
      </c>
      <c r="H936">
        <f>Движение!$S$155</f>
        <v/>
      </c>
      <c r="I936">
        <f>IF($F936&gt;0,TEXT($B936,"dd.mm")&amp;"_"&amp;$D936,"")</f>
        <v/>
      </c>
    </row>
    <row r="937">
      <c r="A937" t="n">
        <v>936</v>
      </c>
      <c r="B937">
        <f>Движение!$A$155</f>
        <v/>
      </c>
      <c r="C937">
        <f>Движение!$C$155</f>
        <v/>
      </c>
      <c r="D937" t="inlineStr">
        <is>
          <t>Г 800</t>
        </is>
      </c>
      <c r="E937">
        <f>Движение!$T$155</f>
        <v/>
      </c>
      <c r="F937">
        <f>N(Движение!$U$155)</f>
        <v/>
      </c>
      <c r="G937">
        <f>N(Движение!$V$155)</f>
        <v/>
      </c>
      <c r="H937">
        <f>Движение!$W$155</f>
        <v/>
      </c>
      <c r="I937">
        <f>IF($F937&gt;0,TEXT($B937,"dd.mm")&amp;"_"&amp;$D937,"")</f>
        <v/>
      </c>
    </row>
    <row r="938">
      <c r="A938" t="n">
        <v>937</v>
      </c>
      <c r="B938">
        <f>Движение!$A$155</f>
        <v/>
      </c>
      <c r="C938">
        <f>Движение!$C$155</f>
        <v/>
      </c>
      <c r="D938" t="inlineStr">
        <is>
          <t>Ми-К</t>
        </is>
      </c>
      <c r="E938">
        <f>Движение!$X$155</f>
        <v/>
      </c>
      <c r="F938">
        <f>N(Движение!$Y$155)</f>
        <v/>
      </c>
      <c r="G938">
        <f>N(Движение!$Z$155)</f>
        <v/>
      </c>
      <c r="H938">
        <f>Движение!$AA$155</f>
        <v/>
      </c>
      <c r="I938">
        <f>IF($F938&gt;0,TEXT($B938,"dd.mm")&amp;"_"&amp;$D938,"")</f>
        <v/>
      </c>
    </row>
    <row r="939">
      <c r="A939" t="n">
        <v>938</v>
      </c>
      <c r="B939">
        <f>Движение!$A$155</f>
        <v/>
      </c>
      <c r="C939">
        <f>Движение!$C$155</f>
        <v/>
      </c>
      <c r="D939" t="inlineStr">
        <is>
          <t>Ми-П</t>
        </is>
      </c>
      <c r="E939">
        <f>Движение!$AB$155</f>
        <v/>
      </c>
      <c r="F939">
        <f>N(Движение!$AC$155)</f>
        <v/>
      </c>
      <c r="G939">
        <f>N(Движение!$AD$155)</f>
        <v/>
      </c>
      <c r="H939">
        <f>Движение!$AE$155</f>
        <v/>
      </c>
      <c r="I939">
        <f>IF($F939&gt;0,TEXT($B939,"dd.mm")&amp;"_"&amp;$D939,"")</f>
        <v/>
      </c>
    </row>
    <row r="940">
      <c r="A940" t="n">
        <v>939</v>
      </c>
      <c r="B940">
        <f>Движение!$A$156</f>
        <v/>
      </c>
      <c r="C940">
        <f>Движение!$C$156</f>
        <v/>
      </c>
      <c r="D940" t="inlineStr">
        <is>
          <t>АК-10</t>
        </is>
      </c>
      <c r="E940">
        <f>Движение!$D$156</f>
        <v/>
      </c>
      <c r="F940">
        <f>N(Движение!$E$156)</f>
        <v/>
      </c>
      <c r="G940">
        <f>N(Движение!$F$156)</f>
        <v/>
      </c>
      <c r="H940">
        <f>Движение!$G$156</f>
        <v/>
      </c>
      <c r="I940">
        <f>IF($F940&gt;0,TEXT($B940,"dd.mm")&amp;"_"&amp;$D940,"")</f>
        <v/>
      </c>
    </row>
    <row r="941">
      <c r="A941" t="n">
        <v>940</v>
      </c>
      <c r="B941">
        <f>Движение!$A$156</f>
        <v/>
      </c>
      <c r="C941">
        <f>Движение!$C$156</f>
        <v/>
      </c>
      <c r="D941" t="inlineStr">
        <is>
          <t>АК-15</t>
        </is>
      </c>
      <c r="E941">
        <f>Движение!$H$156</f>
        <v/>
      </c>
      <c r="F941">
        <f>N(Движение!$I$156)</f>
        <v/>
      </c>
      <c r="G941">
        <f>N(Движение!$J$156)</f>
        <v/>
      </c>
      <c r="H941">
        <f>Движение!$K$156</f>
        <v/>
      </c>
      <c r="I941">
        <f>IF($F941&gt;0,TEXT($B941,"dd.mm")&amp;"_"&amp;$D941,"")</f>
        <v/>
      </c>
    </row>
    <row r="942">
      <c r="A942" t="n">
        <v>941</v>
      </c>
      <c r="B942">
        <f>Движение!$A$156</f>
        <v/>
      </c>
      <c r="C942">
        <f>Движение!$C$156</f>
        <v/>
      </c>
      <c r="D942" t="inlineStr">
        <is>
          <t>Г 1800</t>
        </is>
      </c>
      <c r="E942">
        <f>Движение!$L$156</f>
        <v/>
      </c>
      <c r="F942">
        <f>N(Движение!$M$156)</f>
        <v/>
      </c>
      <c r="G942">
        <f>N(Движение!$N$156)</f>
        <v/>
      </c>
      <c r="H942">
        <f>Движение!$O$156</f>
        <v/>
      </c>
      <c r="I942">
        <f>IF($F942&gt;0,TEXT($B942,"dd.mm")&amp;"_"&amp;$D942,"")</f>
        <v/>
      </c>
    </row>
    <row r="943">
      <c r="A943" t="n">
        <v>942</v>
      </c>
      <c r="B943">
        <f>Движение!$A$156</f>
        <v/>
      </c>
      <c r="C943">
        <f>Движение!$C$156</f>
        <v/>
      </c>
      <c r="D943" t="inlineStr">
        <is>
          <t>Г 3500</t>
        </is>
      </c>
      <c r="E943">
        <f>Движение!$P$156</f>
        <v/>
      </c>
      <c r="F943">
        <f>N(Движение!$Q$156)</f>
        <v/>
      </c>
      <c r="G943">
        <f>N(Движение!$R$156)</f>
        <v/>
      </c>
      <c r="H943">
        <f>Движение!$S$156</f>
        <v/>
      </c>
      <c r="I943">
        <f>IF($F943&gt;0,TEXT($B943,"dd.mm")&amp;"_"&amp;$D943,"")</f>
        <v/>
      </c>
    </row>
    <row r="944">
      <c r="A944" t="n">
        <v>943</v>
      </c>
      <c r="B944">
        <f>Движение!$A$156</f>
        <v/>
      </c>
      <c r="C944">
        <f>Движение!$C$156</f>
        <v/>
      </c>
      <c r="D944" t="inlineStr">
        <is>
          <t>Г 800</t>
        </is>
      </c>
      <c r="E944">
        <f>Движение!$T$156</f>
        <v/>
      </c>
      <c r="F944">
        <f>N(Движение!$U$156)</f>
        <v/>
      </c>
      <c r="G944">
        <f>N(Движение!$V$156)</f>
        <v/>
      </c>
      <c r="H944">
        <f>Движение!$W$156</f>
        <v/>
      </c>
      <c r="I944">
        <f>IF($F944&gt;0,TEXT($B944,"dd.mm")&amp;"_"&amp;$D944,"")</f>
        <v/>
      </c>
    </row>
    <row r="945">
      <c r="A945" t="n">
        <v>944</v>
      </c>
      <c r="B945">
        <f>Движение!$A$156</f>
        <v/>
      </c>
      <c r="C945">
        <f>Движение!$C$156</f>
        <v/>
      </c>
      <c r="D945" t="inlineStr">
        <is>
          <t>Ми-К</t>
        </is>
      </c>
      <c r="E945">
        <f>Движение!$X$156</f>
        <v/>
      </c>
      <c r="F945">
        <f>N(Движение!$Y$156)</f>
        <v/>
      </c>
      <c r="G945">
        <f>N(Движение!$Z$156)</f>
        <v/>
      </c>
      <c r="H945">
        <f>Движение!$AA$156</f>
        <v/>
      </c>
      <c r="I945">
        <f>IF($F945&gt;0,TEXT($B945,"dd.mm")&amp;"_"&amp;$D945,"")</f>
        <v/>
      </c>
    </row>
    <row r="946">
      <c r="A946" t="n">
        <v>945</v>
      </c>
      <c r="B946">
        <f>Движение!$A$156</f>
        <v/>
      </c>
      <c r="C946">
        <f>Движение!$C$156</f>
        <v/>
      </c>
      <c r="D946" t="inlineStr">
        <is>
          <t>Ми-П</t>
        </is>
      </c>
      <c r="E946">
        <f>Движение!$AB$156</f>
        <v/>
      </c>
      <c r="F946">
        <f>N(Движение!$AC$156)</f>
        <v/>
      </c>
      <c r="G946">
        <f>N(Движение!$AD$156)</f>
        <v/>
      </c>
      <c r="H946">
        <f>Движение!$AE$156</f>
        <v/>
      </c>
      <c r="I946">
        <f>IF($F946&gt;0,TEXT($B946,"dd.mm")&amp;"_"&amp;$D946,"")</f>
        <v/>
      </c>
    </row>
    <row r="947">
      <c r="A947" t="n">
        <v>946</v>
      </c>
      <c r="B947">
        <f>Движение!$A$157</f>
        <v/>
      </c>
      <c r="C947">
        <f>Движение!$C$157</f>
        <v/>
      </c>
      <c r="D947" t="inlineStr">
        <is>
          <t>АК-10</t>
        </is>
      </c>
      <c r="E947">
        <f>Движение!$D$157</f>
        <v/>
      </c>
      <c r="F947">
        <f>N(Движение!$E$157)</f>
        <v/>
      </c>
      <c r="G947">
        <f>N(Движение!$F$157)</f>
        <v/>
      </c>
      <c r="H947">
        <f>Движение!$G$157</f>
        <v/>
      </c>
      <c r="I947">
        <f>IF($F947&gt;0,TEXT($B947,"dd.mm")&amp;"_"&amp;$D947,"")</f>
        <v/>
      </c>
    </row>
    <row r="948">
      <c r="A948" t="n">
        <v>947</v>
      </c>
      <c r="B948">
        <f>Движение!$A$157</f>
        <v/>
      </c>
      <c r="C948">
        <f>Движение!$C$157</f>
        <v/>
      </c>
      <c r="D948" t="inlineStr">
        <is>
          <t>АК-15</t>
        </is>
      </c>
      <c r="E948">
        <f>Движение!$H$157</f>
        <v/>
      </c>
      <c r="F948">
        <f>N(Движение!$I$157)</f>
        <v/>
      </c>
      <c r="G948">
        <f>N(Движение!$J$157)</f>
        <v/>
      </c>
      <c r="H948">
        <f>Движение!$K$157</f>
        <v/>
      </c>
      <c r="I948">
        <f>IF($F948&gt;0,TEXT($B948,"dd.mm")&amp;"_"&amp;$D948,"")</f>
        <v/>
      </c>
    </row>
    <row r="949">
      <c r="A949" t="n">
        <v>948</v>
      </c>
      <c r="B949">
        <f>Движение!$A$157</f>
        <v/>
      </c>
      <c r="C949">
        <f>Движение!$C$157</f>
        <v/>
      </c>
      <c r="D949" t="inlineStr">
        <is>
          <t>Г 1800</t>
        </is>
      </c>
      <c r="E949">
        <f>Движение!$L$157</f>
        <v/>
      </c>
      <c r="F949">
        <f>N(Движение!$M$157)</f>
        <v/>
      </c>
      <c r="G949">
        <f>N(Движение!$N$157)</f>
        <v/>
      </c>
      <c r="H949">
        <f>Движение!$O$157</f>
        <v/>
      </c>
      <c r="I949">
        <f>IF($F949&gt;0,TEXT($B949,"dd.mm")&amp;"_"&amp;$D949,"")</f>
        <v/>
      </c>
    </row>
    <row r="950">
      <c r="A950" t="n">
        <v>949</v>
      </c>
      <c r="B950">
        <f>Движение!$A$157</f>
        <v/>
      </c>
      <c r="C950">
        <f>Движение!$C$157</f>
        <v/>
      </c>
      <c r="D950" t="inlineStr">
        <is>
          <t>Г 3500</t>
        </is>
      </c>
      <c r="E950">
        <f>Движение!$P$157</f>
        <v/>
      </c>
      <c r="F950">
        <f>N(Движение!$Q$157)</f>
        <v/>
      </c>
      <c r="G950">
        <f>N(Движение!$R$157)</f>
        <v/>
      </c>
      <c r="H950">
        <f>Движение!$S$157</f>
        <v/>
      </c>
      <c r="I950">
        <f>IF($F950&gt;0,TEXT($B950,"dd.mm")&amp;"_"&amp;$D950,"")</f>
        <v/>
      </c>
    </row>
    <row r="951">
      <c r="A951" t="n">
        <v>950</v>
      </c>
      <c r="B951">
        <f>Движение!$A$157</f>
        <v/>
      </c>
      <c r="C951">
        <f>Движение!$C$157</f>
        <v/>
      </c>
      <c r="D951" t="inlineStr">
        <is>
          <t>Г 800</t>
        </is>
      </c>
      <c r="E951">
        <f>Движение!$T$157</f>
        <v/>
      </c>
      <c r="F951">
        <f>N(Движение!$U$157)</f>
        <v/>
      </c>
      <c r="G951">
        <f>N(Движение!$V$157)</f>
        <v/>
      </c>
      <c r="H951">
        <f>Движение!$W$157</f>
        <v/>
      </c>
      <c r="I951">
        <f>IF($F951&gt;0,TEXT($B951,"dd.mm")&amp;"_"&amp;$D951,"")</f>
        <v/>
      </c>
    </row>
    <row r="952">
      <c r="A952" t="n">
        <v>951</v>
      </c>
      <c r="B952">
        <f>Движение!$A$157</f>
        <v/>
      </c>
      <c r="C952">
        <f>Движение!$C$157</f>
        <v/>
      </c>
      <c r="D952" t="inlineStr">
        <is>
          <t>Ми-К</t>
        </is>
      </c>
      <c r="E952">
        <f>Движение!$X$157</f>
        <v/>
      </c>
      <c r="F952">
        <f>N(Движение!$Y$157)</f>
        <v/>
      </c>
      <c r="G952">
        <f>N(Движение!$Z$157)</f>
        <v/>
      </c>
      <c r="H952">
        <f>Движение!$AA$157</f>
        <v/>
      </c>
      <c r="I952">
        <f>IF($F952&gt;0,TEXT($B952,"dd.mm")&amp;"_"&amp;$D952,"")</f>
        <v/>
      </c>
    </row>
    <row r="953">
      <c r="A953" t="n">
        <v>952</v>
      </c>
      <c r="B953">
        <f>Движение!$A$157</f>
        <v/>
      </c>
      <c r="C953">
        <f>Движение!$C$157</f>
        <v/>
      </c>
      <c r="D953" t="inlineStr">
        <is>
          <t>Ми-П</t>
        </is>
      </c>
      <c r="E953">
        <f>Движение!$AB$157</f>
        <v/>
      </c>
      <c r="F953">
        <f>N(Движение!$AC$157)</f>
        <v/>
      </c>
      <c r="G953">
        <f>N(Движение!$AD$157)</f>
        <v/>
      </c>
      <c r="H953">
        <f>Движение!$AE$157</f>
        <v/>
      </c>
      <c r="I953">
        <f>IF($F953&gt;0,TEXT($B953,"dd.mm")&amp;"_"&amp;$D953,"")</f>
        <v/>
      </c>
    </row>
    <row r="954">
      <c r="A954" t="n">
        <v>953</v>
      </c>
      <c r="B954">
        <f>Движение!$A$158</f>
        <v/>
      </c>
      <c r="C954">
        <f>Движение!$C$158</f>
        <v/>
      </c>
      <c r="D954" t="inlineStr">
        <is>
          <t>АК-10</t>
        </is>
      </c>
      <c r="E954">
        <f>Движение!$D$158</f>
        <v/>
      </c>
      <c r="F954">
        <f>N(Движение!$E$158)</f>
        <v/>
      </c>
      <c r="G954">
        <f>N(Движение!$F$158)</f>
        <v/>
      </c>
      <c r="H954">
        <f>Движение!$G$158</f>
        <v/>
      </c>
      <c r="I954">
        <f>IF($F954&gt;0,TEXT($B954,"dd.mm")&amp;"_"&amp;$D954,"")</f>
        <v/>
      </c>
    </row>
    <row r="955">
      <c r="A955" t="n">
        <v>954</v>
      </c>
      <c r="B955">
        <f>Движение!$A$158</f>
        <v/>
      </c>
      <c r="C955">
        <f>Движение!$C$158</f>
        <v/>
      </c>
      <c r="D955" t="inlineStr">
        <is>
          <t>АК-15</t>
        </is>
      </c>
      <c r="E955">
        <f>Движение!$H$158</f>
        <v/>
      </c>
      <c r="F955">
        <f>N(Движение!$I$158)</f>
        <v/>
      </c>
      <c r="G955">
        <f>N(Движение!$J$158)</f>
        <v/>
      </c>
      <c r="H955">
        <f>Движение!$K$158</f>
        <v/>
      </c>
      <c r="I955">
        <f>IF($F955&gt;0,TEXT($B955,"dd.mm")&amp;"_"&amp;$D955,"")</f>
        <v/>
      </c>
    </row>
    <row r="956">
      <c r="A956" t="n">
        <v>955</v>
      </c>
      <c r="B956">
        <f>Движение!$A$158</f>
        <v/>
      </c>
      <c r="C956">
        <f>Движение!$C$158</f>
        <v/>
      </c>
      <c r="D956" t="inlineStr">
        <is>
          <t>Г 1800</t>
        </is>
      </c>
      <c r="E956">
        <f>Движение!$L$158</f>
        <v/>
      </c>
      <c r="F956">
        <f>N(Движение!$M$158)</f>
        <v/>
      </c>
      <c r="G956">
        <f>N(Движение!$N$158)</f>
        <v/>
      </c>
      <c r="H956">
        <f>Движение!$O$158</f>
        <v/>
      </c>
      <c r="I956">
        <f>IF($F956&gt;0,TEXT($B956,"dd.mm")&amp;"_"&amp;$D956,"")</f>
        <v/>
      </c>
    </row>
    <row r="957">
      <c r="A957" t="n">
        <v>956</v>
      </c>
      <c r="B957">
        <f>Движение!$A$158</f>
        <v/>
      </c>
      <c r="C957">
        <f>Движение!$C$158</f>
        <v/>
      </c>
      <c r="D957" t="inlineStr">
        <is>
          <t>Г 3500</t>
        </is>
      </c>
      <c r="E957">
        <f>Движение!$P$158</f>
        <v/>
      </c>
      <c r="F957">
        <f>N(Движение!$Q$158)</f>
        <v/>
      </c>
      <c r="G957">
        <f>N(Движение!$R$158)</f>
        <v/>
      </c>
      <c r="H957">
        <f>Движение!$S$158</f>
        <v/>
      </c>
      <c r="I957">
        <f>IF($F957&gt;0,TEXT($B957,"dd.mm")&amp;"_"&amp;$D957,"")</f>
        <v/>
      </c>
    </row>
    <row r="958">
      <c r="A958" t="n">
        <v>957</v>
      </c>
      <c r="B958">
        <f>Движение!$A$158</f>
        <v/>
      </c>
      <c r="C958">
        <f>Движение!$C$158</f>
        <v/>
      </c>
      <c r="D958" t="inlineStr">
        <is>
          <t>Г 800</t>
        </is>
      </c>
      <c r="E958">
        <f>Движение!$T$158</f>
        <v/>
      </c>
      <c r="F958">
        <f>N(Движение!$U$158)</f>
        <v/>
      </c>
      <c r="G958">
        <f>N(Движение!$V$158)</f>
        <v/>
      </c>
      <c r="H958">
        <f>Движение!$W$158</f>
        <v/>
      </c>
      <c r="I958">
        <f>IF($F958&gt;0,TEXT($B958,"dd.mm")&amp;"_"&amp;$D958,"")</f>
        <v/>
      </c>
    </row>
    <row r="959">
      <c r="A959" t="n">
        <v>958</v>
      </c>
      <c r="B959">
        <f>Движение!$A$158</f>
        <v/>
      </c>
      <c r="C959">
        <f>Движение!$C$158</f>
        <v/>
      </c>
      <c r="D959" t="inlineStr">
        <is>
          <t>Ми-К</t>
        </is>
      </c>
      <c r="E959">
        <f>Движение!$X$158</f>
        <v/>
      </c>
      <c r="F959">
        <f>N(Движение!$Y$158)</f>
        <v/>
      </c>
      <c r="G959">
        <f>N(Движение!$Z$158)</f>
        <v/>
      </c>
      <c r="H959">
        <f>Движение!$AA$158</f>
        <v/>
      </c>
      <c r="I959">
        <f>IF($F959&gt;0,TEXT($B959,"dd.mm")&amp;"_"&amp;$D959,"")</f>
        <v/>
      </c>
    </row>
    <row r="960">
      <c r="A960" t="n">
        <v>959</v>
      </c>
      <c r="B960">
        <f>Движение!$A$158</f>
        <v/>
      </c>
      <c r="C960">
        <f>Движение!$C$158</f>
        <v/>
      </c>
      <c r="D960" t="inlineStr">
        <is>
          <t>Ми-П</t>
        </is>
      </c>
      <c r="E960">
        <f>Движение!$AB$158</f>
        <v/>
      </c>
      <c r="F960">
        <f>N(Движение!$AC$158)</f>
        <v/>
      </c>
      <c r="G960">
        <f>N(Движение!$AD$158)</f>
        <v/>
      </c>
      <c r="H960">
        <f>Движение!$AE$158</f>
        <v/>
      </c>
      <c r="I960">
        <f>IF($F960&gt;0,TEXT($B960,"dd.mm")&amp;"_"&amp;$D960,"")</f>
        <v/>
      </c>
    </row>
    <row r="961">
      <c r="A961" t="n">
        <v>960</v>
      </c>
      <c r="B961">
        <f>Движение!$A$159</f>
        <v/>
      </c>
      <c r="C961">
        <f>Движение!$C$159</f>
        <v/>
      </c>
      <c r="D961" t="inlineStr">
        <is>
          <t>АК-10</t>
        </is>
      </c>
      <c r="E961">
        <f>Движение!$D$159</f>
        <v/>
      </c>
      <c r="F961">
        <f>N(Движение!$E$159)</f>
        <v/>
      </c>
      <c r="G961">
        <f>N(Движение!$F$159)</f>
        <v/>
      </c>
      <c r="H961">
        <f>Движение!$G$159</f>
        <v/>
      </c>
      <c r="I961">
        <f>IF($F961&gt;0,TEXT($B961,"dd.mm")&amp;"_"&amp;$D961,"")</f>
        <v/>
      </c>
    </row>
    <row r="962">
      <c r="A962" t="n">
        <v>961</v>
      </c>
      <c r="B962">
        <f>Движение!$A$159</f>
        <v/>
      </c>
      <c r="C962">
        <f>Движение!$C$159</f>
        <v/>
      </c>
      <c r="D962" t="inlineStr">
        <is>
          <t>АК-15</t>
        </is>
      </c>
      <c r="E962">
        <f>Движение!$H$159</f>
        <v/>
      </c>
      <c r="F962">
        <f>N(Движение!$I$159)</f>
        <v/>
      </c>
      <c r="G962">
        <f>N(Движение!$J$159)</f>
        <v/>
      </c>
      <c r="H962">
        <f>Движение!$K$159</f>
        <v/>
      </c>
      <c r="I962">
        <f>IF($F962&gt;0,TEXT($B962,"dd.mm")&amp;"_"&amp;$D962,"")</f>
        <v/>
      </c>
    </row>
    <row r="963">
      <c r="A963" t="n">
        <v>962</v>
      </c>
      <c r="B963">
        <f>Движение!$A$159</f>
        <v/>
      </c>
      <c r="C963">
        <f>Движение!$C$159</f>
        <v/>
      </c>
      <c r="D963" t="inlineStr">
        <is>
          <t>Г 1800</t>
        </is>
      </c>
      <c r="E963">
        <f>Движение!$L$159</f>
        <v/>
      </c>
      <c r="F963">
        <f>N(Движение!$M$159)</f>
        <v/>
      </c>
      <c r="G963">
        <f>N(Движение!$N$159)</f>
        <v/>
      </c>
      <c r="H963">
        <f>Движение!$O$159</f>
        <v/>
      </c>
      <c r="I963">
        <f>IF($F963&gt;0,TEXT($B963,"dd.mm")&amp;"_"&amp;$D963,"")</f>
        <v/>
      </c>
    </row>
    <row r="964">
      <c r="A964" t="n">
        <v>963</v>
      </c>
      <c r="B964">
        <f>Движение!$A$159</f>
        <v/>
      </c>
      <c r="C964">
        <f>Движение!$C$159</f>
        <v/>
      </c>
      <c r="D964" t="inlineStr">
        <is>
          <t>Г 3500</t>
        </is>
      </c>
      <c r="E964">
        <f>Движение!$P$159</f>
        <v/>
      </c>
      <c r="F964">
        <f>N(Движение!$Q$159)</f>
        <v/>
      </c>
      <c r="G964">
        <f>N(Движение!$R$159)</f>
        <v/>
      </c>
      <c r="H964">
        <f>Движение!$S$159</f>
        <v/>
      </c>
      <c r="I964">
        <f>IF($F964&gt;0,TEXT($B964,"dd.mm")&amp;"_"&amp;$D964,"")</f>
        <v/>
      </c>
    </row>
    <row r="965">
      <c r="A965" t="n">
        <v>964</v>
      </c>
      <c r="B965">
        <f>Движение!$A$159</f>
        <v/>
      </c>
      <c r="C965">
        <f>Движение!$C$159</f>
        <v/>
      </c>
      <c r="D965" t="inlineStr">
        <is>
          <t>Г 800</t>
        </is>
      </c>
      <c r="E965">
        <f>Движение!$T$159</f>
        <v/>
      </c>
      <c r="F965">
        <f>N(Движение!$U$159)</f>
        <v/>
      </c>
      <c r="G965">
        <f>N(Движение!$V$159)</f>
        <v/>
      </c>
      <c r="H965">
        <f>Движение!$W$159</f>
        <v/>
      </c>
      <c r="I965">
        <f>IF($F965&gt;0,TEXT($B965,"dd.mm")&amp;"_"&amp;$D965,"")</f>
        <v/>
      </c>
    </row>
    <row r="966">
      <c r="A966" t="n">
        <v>965</v>
      </c>
      <c r="B966">
        <f>Движение!$A$159</f>
        <v/>
      </c>
      <c r="C966">
        <f>Движение!$C$159</f>
        <v/>
      </c>
      <c r="D966" t="inlineStr">
        <is>
          <t>Ми-К</t>
        </is>
      </c>
      <c r="E966">
        <f>Движение!$X$159</f>
        <v/>
      </c>
      <c r="F966">
        <f>N(Движение!$Y$159)</f>
        <v/>
      </c>
      <c r="G966">
        <f>N(Движение!$Z$159)</f>
        <v/>
      </c>
      <c r="H966">
        <f>Движение!$AA$159</f>
        <v/>
      </c>
      <c r="I966">
        <f>IF($F966&gt;0,TEXT($B966,"dd.mm")&amp;"_"&amp;$D966,"")</f>
        <v/>
      </c>
    </row>
    <row r="967">
      <c r="A967" t="n">
        <v>966</v>
      </c>
      <c r="B967">
        <f>Движение!$A$159</f>
        <v/>
      </c>
      <c r="C967">
        <f>Движение!$C$159</f>
        <v/>
      </c>
      <c r="D967" t="inlineStr">
        <is>
          <t>Ми-П</t>
        </is>
      </c>
      <c r="E967">
        <f>Движение!$AB$159</f>
        <v/>
      </c>
      <c r="F967">
        <f>N(Движение!$AC$159)</f>
        <v/>
      </c>
      <c r="G967">
        <f>N(Движение!$AD$159)</f>
        <v/>
      </c>
      <c r="H967">
        <f>Движение!$AE$159</f>
        <v/>
      </c>
      <c r="I967">
        <f>IF($F967&gt;0,TEXT($B967,"dd.mm")&amp;"_"&amp;$D967,"")</f>
        <v/>
      </c>
    </row>
    <row r="968">
      <c r="A968" t="n">
        <v>967</v>
      </c>
      <c r="B968">
        <f>Движение!$A$160</f>
        <v/>
      </c>
      <c r="C968">
        <f>Движение!$C$160</f>
        <v/>
      </c>
      <c r="D968" t="inlineStr">
        <is>
          <t>АК-10</t>
        </is>
      </c>
      <c r="E968">
        <f>Движение!$D$160</f>
        <v/>
      </c>
      <c r="F968">
        <f>N(Движение!$E$160)</f>
        <v/>
      </c>
      <c r="G968">
        <f>N(Движение!$F$160)</f>
        <v/>
      </c>
      <c r="H968">
        <f>Движение!$G$160</f>
        <v/>
      </c>
      <c r="I968">
        <f>IF($F968&gt;0,TEXT($B968,"dd.mm")&amp;"_"&amp;$D968,"")</f>
        <v/>
      </c>
    </row>
    <row r="969">
      <c r="A969" t="n">
        <v>968</v>
      </c>
      <c r="B969">
        <f>Движение!$A$160</f>
        <v/>
      </c>
      <c r="C969">
        <f>Движение!$C$160</f>
        <v/>
      </c>
      <c r="D969" t="inlineStr">
        <is>
          <t>АК-15</t>
        </is>
      </c>
      <c r="E969">
        <f>Движение!$H$160</f>
        <v/>
      </c>
      <c r="F969">
        <f>N(Движение!$I$160)</f>
        <v/>
      </c>
      <c r="G969">
        <f>N(Движение!$J$160)</f>
        <v/>
      </c>
      <c r="H969">
        <f>Движение!$K$160</f>
        <v/>
      </c>
      <c r="I969">
        <f>IF($F969&gt;0,TEXT($B969,"dd.mm")&amp;"_"&amp;$D969,"")</f>
        <v/>
      </c>
    </row>
    <row r="970">
      <c r="A970" t="n">
        <v>969</v>
      </c>
      <c r="B970">
        <f>Движение!$A$160</f>
        <v/>
      </c>
      <c r="C970">
        <f>Движение!$C$160</f>
        <v/>
      </c>
      <c r="D970" t="inlineStr">
        <is>
          <t>Г 1800</t>
        </is>
      </c>
      <c r="E970">
        <f>Движение!$L$160</f>
        <v/>
      </c>
      <c r="F970">
        <f>N(Движение!$M$160)</f>
        <v/>
      </c>
      <c r="G970">
        <f>N(Движение!$N$160)</f>
        <v/>
      </c>
      <c r="H970">
        <f>Движение!$O$160</f>
        <v/>
      </c>
      <c r="I970">
        <f>IF($F970&gt;0,TEXT($B970,"dd.mm")&amp;"_"&amp;$D970,"")</f>
        <v/>
      </c>
    </row>
    <row r="971">
      <c r="A971" t="n">
        <v>970</v>
      </c>
      <c r="B971">
        <f>Движение!$A$160</f>
        <v/>
      </c>
      <c r="C971">
        <f>Движение!$C$160</f>
        <v/>
      </c>
      <c r="D971" t="inlineStr">
        <is>
          <t>Г 3500</t>
        </is>
      </c>
      <c r="E971">
        <f>Движение!$P$160</f>
        <v/>
      </c>
      <c r="F971">
        <f>N(Движение!$Q$160)</f>
        <v/>
      </c>
      <c r="G971">
        <f>N(Движение!$R$160)</f>
        <v/>
      </c>
      <c r="H971">
        <f>Движение!$S$160</f>
        <v/>
      </c>
      <c r="I971">
        <f>IF($F971&gt;0,TEXT($B971,"dd.mm")&amp;"_"&amp;$D971,"")</f>
        <v/>
      </c>
    </row>
    <row r="972">
      <c r="A972" t="n">
        <v>971</v>
      </c>
      <c r="B972">
        <f>Движение!$A$160</f>
        <v/>
      </c>
      <c r="C972">
        <f>Движение!$C$160</f>
        <v/>
      </c>
      <c r="D972" t="inlineStr">
        <is>
          <t>Г 800</t>
        </is>
      </c>
      <c r="E972">
        <f>Движение!$T$160</f>
        <v/>
      </c>
      <c r="F972">
        <f>N(Движение!$U$160)</f>
        <v/>
      </c>
      <c r="G972">
        <f>N(Движение!$V$160)</f>
        <v/>
      </c>
      <c r="H972">
        <f>Движение!$W$160</f>
        <v/>
      </c>
      <c r="I972">
        <f>IF($F972&gt;0,TEXT($B972,"dd.mm")&amp;"_"&amp;$D972,"")</f>
        <v/>
      </c>
    </row>
    <row r="973">
      <c r="A973" t="n">
        <v>972</v>
      </c>
      <c r="B973">
        <f>Движение!$A$160</f>
        <v/>
      </c>
      <c r="C973">
        <f>Движение!$C$160</f>
        <v/>
      </c>
      <c r="D973" t="inlineStr">
        <is>
          <t>Ми-К</t>
        </is>
      </c>
      <c r="E973">
        <f>Движение!$X$160</f>
        <v/>
      </c>
      <c r="F973">
        <f>N(Движение!$Y$160)</f>
        <v/>
      </c>
      <c r="G973">
        <f>N(Движение!$Z$160)</f>
        <v/>
      </c>
      <c r="H973">
        <f>Движение!$AA$160</f>
        <v/>
      </c>
      <c r="I973">
        <f>IF($F973&gt;0,TEXT($B973,"dd.mm")&amp;"_"&amp;$D973,"")</f>
        <v/>
      </c>
    </row>
    <row r="974">
      <c r="A974" t="n">
        <v>973</v>
      </c>
      <c r="B974">
        <f>Движение!$A$160</f>
        <v/>
      </c>
      <c r="C974">
        <f>Движение!$C$160</f>
        <v/>
      </c>
      <c r="D974" t="inlineStr">
        <is>
          <t>Ми-П</t>
        </is>
      </c>
      <c r="E974">
        <f>Движение!$AB$160</f>
        <v/>
      </c>
      <c r="F974">
        <f>N(Движение!$AC$160)</f>
        <v/>
      </c>
      <c r="G974">
        <f>N(Движение!$AD$160)</f>
        <v/>
      </c>
      <c r="H974">
        <f>Движение!$AE$160</f>
        <v/>
      </c>
      <c r="I974">
        <f>IF($F974&gt;0,TEXT($B974,"dd.mm")&amp;"_"&amp;$D974,"")</f>
        <v/>
      </c>
    </row>
    <row r="975">
      <c r="A975" t="n">
        <v>974</v>
      </c>
      <c r="B975">
        <f>Движение!$A$161</f>
        <v/>
      </c>
      <c r="C975">
        <f>Движение!$C$161</f>
        <v/>
      </c>
      <c r="D975" t="inlineStr">
        <is>
          <t>АК-10</t>
        </is>
      </c>
      <c r="E975">
        <f>Движение!$D$161</f>
        <v/>
      </c>
      <c r="F975">
        <f>N(Движение!$E$161)</f>
        <v/>
      </c>
      <c r="G975">
        <f>N(Движение!$F$161)</f>
        <v/>
      </c>
      <c r="H975">
        <f>Движение!$G$161</f>
        <v/>
      </c>
      <c r="I975">
        <f>IF($F975&gt;0,TEXT($B975,"dd.mm")&amp;"_"&amp;$D975,"")</f>
        <v/>
      </c>
    </row>
    <row r="976">
      <c r="A976" t="n">
        <v>975</v>
      </c>
      <c r="B976">
        <f>Движение!$A$161</f>
        <v/>
      </c>
      <c r="C976">
        <f>Движение!$C$161</f>
        <v/>
      </c>
      <c r="D976" t="inlineStr">
        <is>
          <t>АК-15</t>
        </is>
      </c>
      <c r="E976">
        <f>Движение!$H$161</f>
        <v/>
      </c>
      <c r="F976">
        <f>N(Движение!$I$161)</f>
        <v/>
      </c>
      <c r="G976">
        <f>N(Движение!$J$161)</f>
        <v/>
      </c>
      <c r="H976">
        <f>Движение!$K$161</f>
        <v/>
      </c>
      <c r="I976">
        <f>IF($F976&gt;0,TEXT($B976,"dd.mm")&amp;"_"&amp;$D976,"")</f>
        <v/>
      </c>
    </row>
    <row r="977">
      <c r="A977" t="n">
        <v>976</v>
      </c>
      <c r="B977">
        <f>Движение!$A$161</f>
        <v/>
      </c>
      <c r="C977">
        <f>Движение!$C$161</f>
        <v/>
      </c>
      <c r="D977" t="inlineStr">
        <is>
          <t>Г 1800</t>
        </is>
      </c>
      <c r="E977">
        <f>Движение!$L$161</f>
        <v/>
      </c>
      <c r="F977">
        <f>N(Движение!$M$161)</f>
        <v/>
      </c>
      <c r="G977">
        <f>N(Движение!$N$161)</f>
        <v/>
      </c>
      <c r="H977">
        <f>Движение!$O$161</f>
        <v/>
      </c>
      <c r="I977">
        <f>IF($F977&gt;0,TEXT($B977,"dd.mm")&amp;"_"&amp;$D977,"")</f>
        <v/>
      </c>
    </row>
    <row r="978">
      <c r="A978" t="n">
        <v>977</v>
      </c>
      <c r="B978">
        <f>Движение!$A$161</f>
        <v/>
      </c>
      <c r="C978">
        <f>Движение!$C$161</f>
        <v/>
      </c>
      <c r="D978" t="inlineStr">
        <is>
          <t>Г 3500</t>
        </is>
      </c>
      <c r="E978">
        <f>Движение!$P$161</f>
        <v/>
      </c>
      <c r="F978">
        <f>N(Движение!$Q$161)</f>
        <v/>
      </c>
      <c r="G978">
        <f>N(Движение!$R$161)</f>
        <v/>
      </c>
      <c r="H978">
        <f>Движение!$S$161</f>
        <v/>
      </c>
      <c r="I978">
        <f>IF($F978&gt;0,TEXT($B978,"dd.mm")&amp;"_"&amp;$D978,"")</f>
        <v/>
      </c>
    </row>
    <row r="979">
      <c r="A979" t="n">
        <v>978</v>
      </c>
      <c r="B979">
        <f>Движение!$A$161</f>
        <v/>
      </c>
      <c r="C979">
        <f>Движение!$C$161</f>
        <v/>
      </c>
      <c r="D979" t="inlineStr">
        <is>
          <t>Г 800</t>
        </is>
      </c>
      <c r="E979">
        <f>Движение!$T$161</f>
        <v/>
      </c>
      <c r="F979">
        <f>N(Движение!$U$161)</f>
        <v/>
      </c>
      <c r="G979">
        <f>N(Движение!$V$161)</f>
        <v/>
      </c>
      <c r="H979">
        <f>Движение!$W$161</f>
        <v/>
      </c>
      <c r="I979">
        <f>IF($F979&gt;0,TEXT($B979,"dd.mm")&amp;"_"&amp;$D979,"")</f>
        <v/>
      </c>
    </row>
    <row r="980">
      <c r="A980" t="n">
        <v>979</v>
      </c>
      <c r="B980">
        <f>Движение!$A$161</f>
        <v/>
      </c>
      <c r="C980">
        <f>Движение!$C$161</f>
        <v/>
      </c>
      <c r="D980" t="inlineStr">
        <is>
          <t>Ми-К</t>
        </is>
      </c>
      <c r="E980">
        <f>Движение!$X$161</f>
        <v/>
      </c>
      <c r="F980">
        <f>N(Движение!$Y$161)</f>
        <v/>
      </c>
      <c r="G980">
        <f>N(Движение!$Z$161)</f>
        <v/>
      </c>
      <c r="H980">
        <f>Движение!$AA$161</f>
        <v/>
      </c>
      <c r="I980">
        <f>IF($F980&gt;0,TEXT($B980,"dd.mm")&amp;"_"&amp;$D980,"")</f>
        <v/>
      </c>
    </row>
    <row r="981">
      <c r="A981" t="n">
        <v>980</v>
      </c>
      <c r="B981">
        <f>Движение!$A$161</f>
        <v/>
      </c>
      <c r="C981">
        <f>Движение!$C$161</f>
        <v/>
      </c>
      <c r="D981" t="inlineStr">
        <is>
          <t>Ми-П</t>
        </is>
      </c>
      <c r="E981">
        <f>Движение!$AB$161</f>
        <v/>
      </c>
      <c r="F981">
        <f>N(Движение!$AC$161)</f>
        <v/>
      </c>
      <c r="G981">
        <f>N(Движение!$AD$161)</f>
        <v/>
      </c>
      <c r="H981">
        <f>Движение!$AE$161</f>
        <v/>
      </c>
      <c r="I981">
        <f>IF($F981&gt;0,TEXT($B981,"dd.mm")&amp;"_"&amp;$D981,"")</f>
        <v/>
      </c>
    </row>
    <row r="982">
      <c r="A982" t="n">
        <v>981</v>
      </c>
      <c r="B982">
        <f>Движение!$A$162</f>
        <v/>
      </c>
      <c r="C982">
        <f>Движение!$C$162</f>
        <v/>
      </c>
      <c r="D982" t="inlineStr">
        <is>
          <t>АК-10</t>
        </is>
      </c>
      <c r="E982">
        <f>Движение!$D$162</f>
        <v/>
      </c>
      <c r="F982">
        <f>N(Движение!$E$162)</f>
        <v/>
      </c>
      <c r="G982">
        <f>N(Движение!$F$162)</f>
        <v/>
      </c>
      <c r="H982">
        <f>Движение!$G$162</f>
        <v/>
      </c>
      <c r="I982">
        <f>IF($F982&gt;0,TEXT($B982,"dd.mm")&amp;"_"&amp;$D982,"")</f>
        <v/>
      </c>
    </row>
    <row r="983">
      <c r="A983" t="n">
        <v>982</v>
      </c>
      <c r="B983">
        <f>Движение!$A$162</f>
        <v/>
      </c>
      <c r="C983">
        <f>Движение!$C$162</f>
        <v/>
      </c>
      <c r="D983" t="inlineStr">
        <is>
          <t>АК-15</t>
        </is>
      </c>
      <c r="E983">
        <f>Движение!$H$162</f>
        <v/>
      </c>
      <c r="F983">
        <f>N(Движение!$I$162)</f>
        <v/>
      </c>
      <c r="G983">
        <f>N(Движение!$J$162)</f>
        <v/>
      </c>
      <c r="H983">
        <f>Движение!$K$162</f>
        <v/>
      </c>
      <c r="I983">
        <f>IF($F983&gt;0,TEXT($B983,"dd.mm")&amp;"_"&amp;$D983,"")</f>
        <v/>
      </c>
    </row>
    <row r="984">
      <c r="A984" t="n">
        <v>983</v>
      </c>
      <c r="B984">
        <f>Движение!$A$162</f>
        <v/>
      </c>
      <c r="C984">
        <f>Движение!$C$162</f>
        <v/>
      </c>
      <c r="D984" t="inlineStr">
        <is>
          <t>Г 1800</t>
        </is>
      </c>
      <c r="E984">
        <f>Движение!$L$162</f>
        <v/>
      </c>
      <c r="F984">
        <f>N(Движение!$M$162)</f>
        <v/>
      </c>
      <c r="G984">
        <f>N(Движение!$N$162)</f>
        <v/>
      </c>
      <c r="H984">
        <f>Движение!$O$162</f>
        <v/>
      </c>
      <c r="I984">
        <f>IF($F984&gt;0,TEXT($B984,"dd.mm")&amp;"_"&amp;$D984,"")</f>
        <v/>
      </c>
    </row>
    <row r="985">
      <c r="A985" t="n">
        <v>984</v>
      </c>
      <c r="B985">
        <f>Движение!$A$162</f>
        <v/>
      </c>
      <c r="C985">
        <f>Движение!$C$162</f>
        <v/>
      </c>
      <c r="D985" t="inlineStr">
        <is>
          <t>Г 3500</t>
        </is>
      </c>
      <c r="E985">
        <f>Движение!$P$162</f>
        <v/>
      </c>
      <c r="F985">
        <f>N(Движение!$Q$162)</f>
        <v/>
      </c>
      <c r="G985">
        <f>N(Движение!$R$162)</f>
        <v/>
      </c>
      <c r="H985">
        <f>Движение!$S$162</f>
        <v/>
      </c>
      <c r="I985">
        <f>IF($F985&gt;0,TEXT($B985,"dd.mm")&amp;"_"&amp;$D985,"")</f>
        <v/>
      </c>
    </row>
    <row r="986">
      <c r="A986" t="n">
        <v>985</v>
      </c>
      <c r="B986">
        <f>Движение!$A$162</f>
        <v/>
      </c>
      <c r="C986">
        <f>Движение!$C$162</f>
        <v/>
      </c>
      <c r="D986" t="inlineStr">
        <is>
          <t>Г 800</t>
        </is>
      </c>
      <c r="E986">
        <f>Движение!$T$162</f>
        <v/>
      </c>
      <c r="F986">
        <f>N(Движение!$U$162)</f>
        <v/>
      </c>
      <c r="G986">
        <f>N(Движение!$V$162)</f>
        <v/>
      </c>
      <c r="H986">
        <f>Движение!$W$162</f>
        <v/>
      </c>
      <c r="I986">
        <f>IF($F986&gt;0,TEXT($B986,"dd.mm")&amp;"_"&amp;$D986,"")</f>
        <v/>
      </c>
    </row>
    <row r="987">
      <c r="A987" t="n">
        <v>986</v>
      </c>
      <c r="B987">
        <f>Движение!$A$162</f>
        <v/>
      </c>
      <c r="C987">
        <f>Движение!$C$162</f>
        <v/>
      </c>
      <c r="D987" t="inlineStr">
        <is>
          <t>Ми-К</t>
        </is>
      </c>
      <c r="E987">
        <f>Движение!$X$162</f>
        <v/>
      </c>
      <c r="F987">
        <f>N(Движение!$Y$162)</f>
        <v/>
      </c>
      <c r="G987">
        <f>N(Движение!$Z$162)</f>
        <v/>
      </c>
      <c r="H987">
        <f>Движение!$AA$162</f>
        <v/>
      </c>
      <c r="I987">
        <f>IF($F987&gt;0,TEXT($B987,"dd.mm")&amp;"_"&amp;$D987,"")</f>
        <v/>
      </c>
    </row>
    <row r="988">
      <c r="A988" t="n">
        <v>987</v>
      </c>
      <c r="B988">
        <f>Движение!$A$162</f>
        <v/>
      </c>
      <c r="C988">
        <f>Движение!$C$162</f>
        <v/>
      </c>
      <c r="D988" t="inlineStr">
        <is>
          <t>Ми-П</t>
        </is>
      </c>
      <c r="E988">
        <f>Движение!$AB$162</f>
        <v/>
      </c>
      <c r="F988">
        <f>N(Движение!$AC$162)</f>
        <v/>
      </c>
      <c r="G988">
        <f>N(Движение!$AD$162)</f>
        <v/>
      </c>
      <c r="H988">
        <f>Движение!$AE$162</f>
        <v/>
      </c>
      <c r="I988">
        <f>IF($F988&gt;0,TEXT($B988,"dd.mm")&amp;"_"&amp;$D988,"")</f>
        <v/>
      </c>
    </row>
    <row r="989">
      <c r="A989" t="n">
        <v>988</v>
      </c>
      <c r="B989">
        <f>Движение!$A$163</f>
        <v/>
      </c>
      <c r="C989">
        <f>Движение!$C$163</f>
        <v/>
      </c>
      <c r="D989" t="inlineStr">
        <is>
          <t>АК-10</t>
        </is>
      </c>
      <c r="E989">
        <f>Движение!$D$163</f>
        <v/>
      </c>
      <c r="F989">
        <f>N(Движение!$E$163)</f>
        <v/>
      </c>
      <c r="G989">
        <f>N(Движение!$F$163)</f>
        <v/>
      </c>
      <c r="H989">
        <f>Движение!$G$163</f>
        <v/>
      </c>
      <c r="I989">
        <f>IF($F989&gt;0,TEXT($B989,"dd.mm")&amp;"_"&amp;$D989,"")</f>
        <v/>
      </c>
    </row>
    <row r="990">
      <c r="A990" t="n">
        <v>989</v>
      </c>
      <c r="B990">
        <f>Движение!$A$163</f>
        <v/>
      </c>
      <c r="C990">
        <f>Движение!$C$163</f>
        <v/>
      </c>
      <c r="D990" t="inlineStr">
        <is>
          <t>АК-15</t>
        </is>
      </c>
      <c r="E990">
        <f>Движение!$H$163</f>
        <v/>
      </c>
      <c r="F990">
        <f>N(Движение!$I$163)</f>
        <v/>
      </c>
      <c r="G990">
        <f>N(Движение!$J$163)</f>
        <v/>
      </c>
      <c r="H990">
        <f>Движение!$K$163</f>
        <v/>
      </c>
      <c r="I990">
        <f>IF($F990&gt;0,TEXT($B990,"dd.mm")&amp;"_"&amp;$D990,"")</f>
        <v/>
      </c>
    </row>
    <row r="991">
      <c r="A991" t="n">
        <v>990</v>
      </c>
      <c r="B991">
        <f>Движение!$A$163</f>
        <v/>
      </c>
      <c r="C991">
        <f>Движение!$C$163</f>
        <v/>
      </c>
      <c r="D991" t="inlineStr">
        <is>
          <t>Г 1800</t>
        </is>
      </c>
      <c r="E991">
        <f>Движение!$L$163</f>
        <v/>
      </c>
      <c r="F991">
        <f>N(Движение!$M$163)</f>
        <v/>
      </c>
      <c r="G991">
        <f>N(Движение!$N$163)</f>
        <v/>
      </c>
      <c r="H991">
        <f>Движение!$O$163</f>
        <v/>
      </c>
      <c r="I991">
        <f>IF($F991&gt;0,TEXT($B991,"dd.mm")&amp;"_"&amp;$D991,"")</f>
        <v/>
      </c>
    </row>
    <row r="992">
      <c r="A992" t="n">
        <v>991</v>
      </c>
      <c r="B992">
        <f>Движение!$A$163</f>
        <v/>
      </c>
      <c r="C992">
        <f>Движение!$C$163</f>
        <v/>
      </c>
      <c r="D992" t="inlineStr">
        <is>
          <t>Г 3500</t>
        </is>
      </c>
      <c r="E992">
        <f>Движение!$P$163</f>
        <v/>
      </c>
      <c r="F992">
        <f>N(Движение!$Q$163)</f>
        <v/>
      </c>
      <c r="G992">
        <f>N(Движение!$R$163)</f>
        <v/>
      </c>
      <c r="H992">
        <f>Движение!$S$163</f>
        <v/>
      </c>
      <c r="I992">
        <f>IF($F992&gt;0,TEXT($B992,"dd.mm")&amp;"_"&amp;$D992,"")</f>
        <v/>
      </c>
    </row>
    <row r="993">
      <c r="A993" t="n">
        <v>992</v>
      </c>
      <c r="B993">
        <f>Движение!$A$163</f>
        <v/>
      </c>
      <c r="C993">
        <f>Движение!$C$163</f>
        <v/>
      </c>
      <c r="D993" t="inlineStr">
        <is>
          <t>Г 800</t>
        </is>
      </c>
      <c r="E993">
        <f>Движение!$T$163</f>
        <v/>
      </c>
      <c r="F993">
        <f>N(Движение!$U$163)</f>
        <v/>
      </c>
      <c r="G993">
        <f>N(Движение!$V$163)</f>
        <v/>
      </c>
      <c r="H993">
        <f>Движение!$W$163</f>
        <v/>
      </c>
      <c r="I993">
        <f>IF($F993&gt;0,TEXT($B993,"dd.mm")&amp;"_"&amp;$D993,"")</f>
        <v/>
      </c>
    </row>
    <row r="994">
      <c r="A994" t="n">
        <v>993</v>
      </c>
      <c r="B994">
        <f>Движение!$A$163</f>
        <v/>
      </c>
      <c r="C994">
        <f>Движение!$C$163</f>
        <v/>
      </c>
      <c r="D994" t="inlineStr">
        <is>
          <t>Ми-К</t>
        </is>
      </c>
      <c r="E994">
        <f>Движение!$X$163</f>
        <v/>
      </c>
      <c r="F994">
        <f>N(Движение!$Y$163)</f>
        <v/>
      </c>
      <c r="G994">
        <f>N(Движение!$Z$163)</f>
        <v/>
      </c>
      <c r="H994">
        <f>Движение!$AA$163</f>
        <v/>
      </c>
      <c r="I994">
        <f>IF($F994&gt;0,TEXT($B994,"dd.mm")&amp;"_"&amp;$D994,"")</f>
        <v/>
      </c>
    </row>
    <row r="995">
      <c r="A995" t="n">
        <v>994</v>
      </c>
      <c r="B995">
        <f>Движение!$A$163</f>
        <v/>
      </c>
      <c r="C995">
        <f>Движение!$C$163</f>
        <v/>
      </c>
      <c r="D995" t="inlineStr">
        <is>
          <t>Ми-П</t>
        </is>
      </c>
      <c r="E995">
        <f>Движение!$AB$163</f>
        <v/>
      </c>
      <c r="F995">
        <f>N(Движение!$AC$163)</f>
        <v/>
      </c>
      <c r="G995">
        <f>N(Движение!$AD$163)</f>
        <v/>
      </c>
      <c r="H995">
        <f>Движение!$AE$163</f>
        <v/>
      </c>
      <c r="I995">
        <f>IF($F995&gt;0,TEXT($B995,"dd.mm")&amp;"_"&amp;$D995,"")</f>
        <v/>
      </c>
    </row>
    <row r="996">
      <c r="A996" t="n">
        <v>995</v>
      </c>
      <c r="B996">
        <f>Движение!$A$164</f>
        <v/>
      </c>
      <c r="C996">
        <f>Движение!$C$164</f>
        <v/>
      </c>
      <c r="D996" t="inlineStr">
        <is>
          <t>АК-10</t>
        </is>
      </c>
      <c r="E996">
        <f>Движение!$D$164</f>
        <v/>
      </c>
      <c r="F996">
        <f>N(Движение!$E$164)</f>
        <v/>
      </c>
      <c r="G996">
        <f>N(Движение!$F$164)</f>
        <v/>
      </c>
      <c r="H996">
        <f>Движение!$G$164</f>
        <v/>
      </c>
      <c r="I996">
        <f>IF($F996&gt;0,TEXT($B996,"dd.mm")&amp;"_"&amp;$D996,"")</f>
        <v/>
      </c>
    </row>
    <row r="997">
      <c r="A997" t="n">
        <v>996</v>
      </c>
      <c r="B997">
        <f>Движение!$A$164</f>
        <v/>
      </c>
      <c r="C997">
        <f>Движение!$C$164</f>
        <v/>
      </c>
      <c r="D997" t="inlineStr">
        <is>
          <t>АК-15</t>
        </is>
      </c>
      <c r="E997">
        <f>Движение!$H$164</f>
        <v/>
      </c>
      <c r="F997">
        <f>N(Движение!$I$164)</f>
        <v/>
      </c>
      <c r="G997">
        <f>N(Движение!$J$164)</f>
        <v/>
      </c>
      <c r="H997">
        <f>Движение!$K$164</f>
        <v/>
      </c>
      <c r="I997">
        <f>IF($F997&gt;0,TEXT($B997,"dd.mm")&amp;"_"&amp;$D997,"")</f>
        <v/>
      </c>
    </row>
    <row r="998">
      <c r="A998" t="n">
        <v>997</v>
      </c>
      <c r="B998">
        <f>Движение!$A$164</f>
        <v/>
      </c>
      <c r="C998">
        <f>Движение!$C$164</f>
        <v/>
      </c>
      <c r="D998" t="inlineStr">
        <is>
          <t>Г 1800</t>
        </is>
      </c>
      <c r="E998">
        <f>Движение!$L$164</f>
        <v/>
      </c>
      <c r="F998">
        <f>N(Движение!$M$164)</f>
        <v/>
      </c>
      <c r="G998">
        <f>N(Движение!$N$164)</f>
        <v/>
      </c>
      <c r="H998">
        <f>Движение!$O$164</f>
        <v/>
      </c>
      <c r="I998">
        <f>IF($F998&gt;0,TEXT($B998,"dd.mm")&amp;"_"&amp;$D998,"")</f>
        <v/>
      </c>
    </row>
    <row r="999">
      <c r="A999" t="n">
        <v>998</v>
      </c>
      <c r="B999">
        <f>Движение!$A$164</f>
        <v/>
      </c>
      <c r="C999">
        <f>Движение!$C$164</f>
        <v/>
      </c>
      <c r="D999" t="inlineStr">
        <is>
          <t>Г 3500</t>
        </is>
      </c>
      <c r="E999">
        <f>Движение!$P$164</f>
        <v/>
      </c>
      <c r="F999">
        <f>N(Движение!$Q$164)</f>
        <v/>
      </c>
      <c r="G999">
        <f>N(Движение!$R$164)</f>
        <v/>
      </c>
      <c r="H999">
        <f>Движение!$S$164</f>
        <v/>
      </c>
      <c r="I999">
        <f>IF($F999&gt;0,TEXT($B999,"dd.mm")&amp;"_"&amp;$D999,"")</f>
        <v/>
      </c>
    </row>
    <row r="1000">
      <c r="A1000" t="n">
        <v>999</v>
      </c>
      <c r="B1000">
        <f>Движение!$A$164</f>
        <v/>
      </c>
      <c r="C1000">
        <f>Движение!$C$164</f>
        <v/>
      </c>
      <c r="D1000" t="inlineStr">
        <is>
          <t>Г 800</t>
        </is>
      </c>
      <c r="E1000">
        <f>Движение!$T$164</f>
        <v/>
      </c>
      <c r="F1000">
        <f>N(Движение!$U$164)</f>
        <v/>
      </c>
      <c r="G1000">
        <f>N(Движение!$V$164)</f>
        <v/>
      </c>
      <c r="H1000">
        <f>Движение!$W$164</f>
        <v/>
      </c>
      <c r="I1000">
        <f>IF($F1000&gt;0,TEXT($B1000,"dd.mm")&amp;"_"&amp;$D1000,"")</f>
        <v/>
      </c>
    </row>
    <row r="1001">
      <c r="A1001" t="n">
        <v>1000</v>
      </c>
      <c r="B1001">
        <f>Движение!$A$164</f>
        <v/>
      </c>
      <c r="C1001">
        <f>Движение!$C$164</f>
        <v/>
      </c>
      <c r="D1001" t="inlineStr">
        <is>
          <t>Ми-К</t>
        </is>
      </c>
      <c r="E1001">
        <f>Движение!$X$164</f>
        <v/>
      </c>
      <c r="F1001">
        <f>N(Движение!$Y$164)</f>
        <v/>
      </c>
      <c r="G1001">
        <f>N(Движение!$Z$164)</f>
        <v/>
      </c>
      <c r="H1001">
        <f>Движение!$AA$164</f>
        <v/>
      </c>
      <c r="I1001">
        <f>IF($F1001&gt;0,TEXT($B1001,"dd.mm")&amp;"_"&amp;$D1001,"")</f>
        <v/>
      </c>
    </row>
    <row r="1002">
      <c r="A1002" t="n">
        <v>1001</v>
      </c>
      <c r="B1002">
        <f>Движение!$A$164</f>
        <v/>
      </c>
      <c r="C1002">
        <f>Движение!$C$164</f>
        <v/>
      </c>
      <c r="D1002" t="inlineStr">
        <is>
          <t>Ми-П</t>
        </is>
      </c>
      <c r="E1002">
        <f>Движение!$AB$164</f>
        <v/>
      </c>
      <c r="F1002">
        <f>N(Движение!$AC$164)</f>
        <v/>
      </c>
      <c r="G1002">
        <f>N(Движение!$AD$164)</f>
        <v/>
      </c>
      <c r="H1002">
        <f>Движение!$AE$164</f>
        <v/>
      </c>
      <c r="I1002">
        <f>IF($F1002&gt;0,TEXT($B1002,"dd.mm")&amp;"_"&amp;$D1002,"")</f>
        <v/>
      </c>
    </row>
    <row r="1003">
      <c r="A1003" t="n">
        <v>1002</v>
      </c>
      <c r="B1003">
        <f>Движение!$A$165</f>
        <v/>
      </c>
      <c r="C1003">
        <f>Движение!$C$165</f>
        <v/>
      </c>
      <c r="D1003" t="inlineStr">
        <is>
          <t>АК-10</t>
        </is>
      </c>
      <c r="E1003">
        <f>Движение!$D$165</f>
        <v/>
      </c>
      <c r="F1003">
        <f>N(Движение!$E$165)</f>
        <v/>
      </c>
      <c r="G1003">
        <f>N(Движение!$F$165)</f>
        <v/>
      </c>
      <c r="H1003">
        <f>Движение!$G$165</f>
        <v/>
      </c>
      <c r="I1003">
        <f>IF($F1003&gt;0,TEXT($B1003,"dd.mm")&amp;"_"&amp;$D1003,"")</f>
        <v/>
      </c>
    </row>
    <row r="1004">
      <c r="A1004" t="n">
        <v>1003</v>
      </c>
      <c r="B1004">
        <f>Движение!$A$165</f>
        <v/>
      </c>
      <c r="C1004">
        <f>Движение!$C$165</f>
        <v/>
      </c>
      <c r="D1004" t="inlineStr">
        <is>
          <t>АК-15</t>
        </is>
      </c>
      <c r="E1004">
        <f>Движение!$H$165</f>
        <v/>
      </c>
      <c r="F1004">
        <f>N(Движение!$I$165)</f>
        <v/>
      </c>
      <c r="G1004">
        <f>N(Движение!$J$165)</f>
        <v/>
      </c>
      <c r="H1004">
        <f>Движение!$K$165</f>
        <v/>
      </c>
      <c r="I1004">
        <f>IF($F1004&gt;0,TEXT($B1004,"dd.mm")&amp;"_"&amp;$D1004,"")</f>
        <v/>
      </c>
    </row>
    <row r="1005">
      <c r="A1005" t="n">
        <v>1004</v>
      </c>
      <c r="B1005">
        <f>Движение!$A$165</f>
        <v/>
      </c>
      <c r="C1005">
        <f>Движение!$C$165</f>
        <v/>
      </c>
      <c r="D1005" t="inlineStr">
        <is>
          <t>Г 1800</t>
        </is>
      </c>
      <c r="E1005">
        <f>Движение!$L$165</f>
        <v/>
      </c>
      <c r="F1005">
        <f>N(Движение!$M$165)</f>
        <v/>
      </c>
      <c r="G1005">
        <f>N(Движение!$N$165)</f>
        <v/>
      </c>
      <c r="H1005">
        <f>Движение!$O$165</f>
        <v/>
      </c>
      <c r="I1005">
        <f>IF($F1005&gt;0,TEXT($B1005,"dd.mm")&amp;"_"&amp;$D1005,"")</f>
        <v/>
      </c>
    </row>
    <row r="1006">
      <c r="A1006" t="n">
        <v>1005</v>
      </c>
      <c r="B1006">
        <f>Движение!$A$165</f>
        <v/>
      </c>
      <c r="C1006">
        <f>Движение!$C$165</f>
        <v/>
      </c>
      <c r="D1006" t="inlineStr">
        <is>
          <t>Г 3500</t>
        </is>
      </c>
      <c r="E1006">
        <f>Движение!$P$165</f>
        <v/>
      </c>
      <c r="F1006">
        <f>N(Движение!$Q$165)</f>
        <v/>
      </c>
      <c r="G1006">
        <f>N(Движение!$R$165)</f>
        <v/>
      </c>
      <c r="H1006">
        <f>Движение!$S$165</f>
        <v/>
      </c>
      <c r="I1006">
        <f>IF($F1006&gt;0,TEXT($B1006,"dd.mm")&amp;"_"&amp;$D1006,"")</f>
        <v/>
      </c>
    </row>
    <row r="1007">
      <c r="A1007" t="n">
        <v>1006</v>
      </c>
      <c r="B1007">
        <f>Движение!$A$165</f>
        <v/>
      </c>
      <c r="C1007">
        <f>Движение!$C$165</f>
        <v/>
      </c>
      <c r="D1007" t="inlineStr">
        <is>
          <t>Г 800</t>
        </is>
      </c>
      <c r="E1007">
        <f>Движение!$T$165</f>
        <v/>
      </c>
      <c r="F1007">
        <f>N(Движение!$U$165)</f>
        <v/>
      </c>
      <c r="G1007">
        <f>N(Движение!$V$165)</f>
        <v/>
      </c>
      <c r="H1007">
        <f>Движение!$W$165</f>
        <v/>
      </c>
      <c r="I1007">
        <f>IF($F1007&gt;0,TEXT($B1007,"dd.mm")&amp;"_"&amp;$D1007,"")</f>
        <v/>
      </c>
    </row>
    <row r="1008">
      <c r="A1008" t="n">
        <v>1007</v>
      </c>
      <c r="B1008">
        <f>Движение!$A$165</f>
        <v/>
      </c>
      <c r="C1008">
        <f>Движение!$C$165</f>
        <v/>
      </c>
      <c r="D1008" t="inlineStr">
        <is>
          <t>Ми-К</t>
        </is>
      </c>
      <c r="E1008">
        <f>Движение!$X$165</f>
        <v/>
      </c>
      <c r="F1008">
        <f>N(Движение!$Y$165)</f>
        <v/>
      </c>
      <c r="G1008">
        <f>N(Движение!$Z$165)</f>
        <v/>
      </c>
      <c r="H1008">
        <f>Движение!$AA$165</f>
        <v/>
      </c>
      <c r="I1008">
        <f>IF($F1008&gt;0,TEXT($B1008,"dd.mm")&amp;"_"&amp;$D1008,"")</f>
        <v/>
      </c>
    </row>
    <row r="1009">
      <c r="A1009" t="n">
        <v>1008</v>
      </c>
      <c r="B1009">
        <f>Движение!$A$165</f>
        <v/>
      </c>
      <c r="C1009">
        <f>Движение!$C$165</f>
        <v/>
      </c>
      <c r="D1009" t="inlineStr">
        <is>
          <t>Ми-П</t>
        </is>
      </c>
      <c r="E1009">
        <f>Движение!$AB$165</f>
        <v/>
      </c>
      <c r="F1009">
        <f>N(Движение!$AC$165)</f>
        <v/>
      </c>
      <c r="G1009">
        <f>N(Движение!$AD$165)</f>
        <v/>
      </c>
      <c r="H1009">
        <f>Движение!$AE$165</f>
        <v/>
      </c>
      <c r="I1009">
        <f>IF($F1009&gt;0,TEXT($B1009,"dd.mm")&amp;"_"&amp;$D1009,"")</f>
        <v/>
      </c>
    </row>
    <row r="1010">
      <c r="A1010" t="n">
        <v>1009</v>
      </c>
      <c r="B1010">
        <f>Движение!$A$166</f>
        <v/>
      </c>
      <c r="C1010">
        <f>Движение!$C$166</f>
        <v/>
      </c>
      <c r="D1010" t="inlineStr">
        <is>
          <t>АК-10</t>
        </is>
      </c>
      <c r="E1010">
        <f>Движение!$D$166</f>
        <v/>
      </c>
      <c r="F1010">
        <f>N(Движение!$E$166)</f>
        <v/>
      </c>
      <c r="G1010">
        <f>N(Движение!$F$166)</f>
        <v/>
      </c>
      <c r="H1010">
        <f>Движение!$G$166</f>
        <v/>
      </c>
      <c r="I1010">
        <f>IF($F1010&gt;0,TEXT($B1010,"dd.mm")&amp;"_"&amp;$D1010,"")</f>
        <v/>
      </c>
    </row>
    <row r="1011">
      <c r="A1011" t="n">
        <v>1010</v>
      </c>
      <c r="B1011">
        <f>Движение!$A$166</f>
        <v/>
      </c>
      <c r="C1011">
        <f>Движение!$C$166</f>
        <v/>
      </c>
      <c r="D1011" t="inlineStr">
        <is>
          <t>АК-15</t>
        </is>
      </c>
      <c r="E1011">
        <f>Движение!$H$166</f>
        <v/>
      </c>
      <c r="F1011">
        <f>N(Движение!$I$166)</f>
        <v/>
      </c>
      <c r="G1011">
        <f>N(Движение!$J$166)</f>
        <v/>
      </c>
      <c r="H1011">
        <f>Движение!$K$166</f>
        <v/>
      </c>
      <c r="I1011">
        <f>IF($F1011&gt;0,TEXT($B1011,"dd.mm")&amp;"_"&amp;$D1011,"")</f>
        <v/>
      </c>
    </row>
    <row r="1012">
      <c r="A1012" t="n">
        <v>1011</v>
      </c>
      <c r="B1012">
        <f>Движение!$A$166</f>
        <v/>
      </c>
      <c r="C1012">
        <f>Движение!$C$166</f>
        <v/>
      </c>
      <c r="D1012" t="inlineStr">
        <is>
          <t>Г 1800</t>
        </is>
      </c>
      <c r="E1012">
        <f>Движение!$L$166</f>
        <v/>
      </c>
      <c r="F1012">
        <f>N(Движение!$M$166)</f>
        <v/>
      </c>
      <c r="G1012">
        <f>N(Движение!$N$166)</f>
        <v/>
      </c>
      <c r="H1012">
        <f>Движение!$O$166</f>
        <v/>
      </c>
      <c r="I1012">
        <f>IF($F1012&gt;0,TEXT($B1012,"dd.mm")&amp;"_"&amp;$D1012,"")</f>
        <v/>
      </c>
    </row>
    <row r="1013">
      <c r="A1013" t="n">
        <v>1012</v>
      </c>
      <c r="B1013">
        <f>Движение!$A$166</f>
        <v/>
      </c>
      <c r="C1013">
        <f>Движение!$C$166</f>
        <v/>
      </c>
      <c r="D1013" t="inlineStr">
        <is>
          <t>Г 3500</t>
        </is>
      </c>
      <c r="E1013">
        <f>Движение!$P$166</f>
        <v/>
      </c>
      <c r="F1013">
        <f>N(Движение!$Q$166)</f>
        <v/>
      </c>
      <c r="G1013">
        <f>N(Движение!$R$166)</f>
        <v/>
      </c>
      <c r="H1013">
        <f>Движение!$S$166</f>
        <v/>
      </c>
      <c r="I1013">
        <f>IF($F1013&gt;0,TEXT($B1013,"dd.mm")&amp;"_"&amp;$D1013,"")</f>
        <v/>
      </c>
    </row>
    <row r="1014">
      <c r="A1014" t="n">
        <v>1013</v>
      </c>
      <c r="B1014">
        <f>Движение!$A$166</f>
        <v/>
      </c>
      <c r="C1014">
        <f>Движение!$C$166</f>
        <v/>
      </c>
      <c r="D1014" t="inlineStr">
        <is>
          <t>Г 800</t>
        </is>
      </c>
      <c r="E1014">
        <f>Движение!$T$166</f>
        <v/>
      </c>
      <c r="F1014">
        <f>N(Движение!$U$166)</f>
        <v/>
      </c>
      <c r="G1014">
        <f>N(Движение!$V$166)</f>
        <v/>
      </c>
      <c r="H1014">
        <f>Движение!$W$166</f>
        <v/>
      </c>
      <c r="I1014">
        <f>IF($F1014&gt;0,TEXT($B1014,"dd.mm")&amp;"_"&amp;$D1014,"")</f>
        <v/>
      </c>
    </row>
    <row r="1015">
      <c r="A1015" t="n">
        <v>1014</v>
      </c>
      <c r="B1015">
        <f>Движение!$A$166</f>
        <v/>
      </c>
      <c r="C1015">
        <f>Движение!$C$166</f>
        <v/>
      </c>
      <c r="D1015" t="inlineStr">
        <is>
          <t>Ми-К</t>
        </is>
      </c>
      <c r="E1015">
        <f>Движение!$X$166</f>
        <v/>
      </c>
      <c r="F1015">
        <f>N(Движение!$Y$166)</f>
        <v/>
      </c>
      <c r="G1015">
        <f>N(Движение!$Z$166)</f>
        <v/>
      </c>
      <c r="H1015">
        <f>Движение!$AA$166</f>
        <v/>
      </c>
      <c r="I1015">
        <f>IF($F1015&gt;0,TEXT($B1015,"dd.mm")&amp;"_"&amp;$D1015,"")</f>
        <v/>
      </c>
    </row>
    <row r="1016">
      <c r="A1016" t="n">
        <v>1015</v>
      </c>
      <c r="B1016">
        <f>Движение!$A$166</f>
        <v/>
      </c>
      <c r="C1016">
        <f>Движение!$C$166</f>
        <v/>
      </c>
      <c r="D1016" t="inlineStr">
        <is>
          <t>Ми-П</t>
        </is>
      </c>
      <c r="E1016">
        <f>Движение!$AB$166</f>
        <v/>
      </c>
      <c r="F1016">
        <f>N(Движение!$AC$166)</f>
        <v/>
      </c>
      <c r="G1016">
        <f>N(Движение!$AD$166)</f>
        <v/>
      </c>
      <c r="H1016">
        <f>Движение!$AE$166</f>
        <v/>
      </c>
      <c r="I1016">
        <f>IF($F1016&gt;0,TEXT($B1016,"dd.mm")&amp;"_"&amp;$D1016,"")</f>
        <v/>
      </c>
    </row>
    <row r="1017">
      <c r="A1017" t="n">
        <v>1016</v>
      </c>
      <c r="B1017">
        <f>Движение!$A$167</f>
        <v/>
      </c>
      <c r="C1017">
        <f>Движение!$C$167</f>
        <v/>
      </c>
      <c r="D1017" t="inlineStr">
        <is>
          <t>АК-10</t>
        </is>
      </c>
      <c r="E1017">
        <f>Движение!$D$167</f>
        <v/>
      </c>
      <c r="F1017">
        <f>N(Движение!$E$167)</f>
        <v/>
      </c>
      <c r="G1017">
        <f>N(Движение!$F$167)</f>
        <v/>
      </c>
      <c r="H1017">
        <f>Движение!$G$167</f>
        <v/>
      </c>
      <c r="I1017">
        <f>IF($F1017&gt;0,TEXT($B1017,"dd.mm")&amp;"_"&amp;$D1017,"")</f>
        <v/>
      </c>
    </row>
    <row r="1018">
      <c r="A1018" t="n">
        <v>1017</v>
      </c>
      <c r="B1018">
        <f>Движение!$A$167</f>
        <v/>
      </c>
      <c r="C1018">
        <f>Движение!$C$167</f>
        <v/>
      </c>
      <c r="D1018" t="inlineStr">
        <is>
          <t>АК-15</t>
        </is>
      </c>
      <c r="E1018">
        <f>Движение!$H$167</f>
        <v/>
      </c>
      <c r="F1018">
        <f>N(Движение!$I$167)</f>
        <v/>
      </c>
      <c r="G1018">
        <f>N(Движение!$J$167)</f>
        <v/>
      </c>
      <c r="H1018">
        <f>Движение!$K$167</f>
        <v/>
      </c>
      <c r="I1018">
        <f>IF($F1018&gt;0,TEXT($B1018,"dd.mm")&amp;"_"&amp;$D1018,"")</f>
        <v/>
      </c>
    </row>
    <row r="1019">
      <c r="A1019" t="n">
        <v>1018</v>
      </c>
      <c r="B1019">
        <f>Движение!$A$167</f>
        <v/>
      </c>
      <c r="C1019">
        <f>Движение!$C$167</f>
        <v/>
      </c>
      <c r="D1019" t="inlineStr">
        <is>
          <t>Г 1800</t>
        </is>
      </c>
      <c r="E1019">
        <f>Движение!$L$167</f>
        <v/>
      </c>
      <c r="F1019">
        <f>N(Движение!$M$167)</f>
        <v/>
      </c>
      <c r="G1019">
        <f>N(Движение!$N$167)</f>
        <v/>
      </c>
      <c r="H1019">
        <f>Движение!$O$167</f>
        <v/>
      </c>
      <c r="I1019">
        <f>IF($F1019&gt;0,TEXT($B1019,"dd.mm")&amp;"_"&amp;$D1019,"")</f>
        <v/>
      </c>
    </row>
    <row r="1020">
      <c r="A1020" t="n">
        <v>1019</v>
      </c>
      <c r="B1020">
        <f>Движение!$A$167</f>
        <v/>
      </c>
      <c r="C1020">
        <f>Движение!$C$167</f>
        <v/>
      </c>
      <c r="D1020" t="inlineStr">
        <is>
          <t>Г 3500</t>
        </is>
      </c>
      <c r="E1020">
        <f>Движение!$P$167</f>
        <v/>
      </c>
      <c r="F1020">
        <f>N(Движение!$Q$167)</f>
        <v/>
      </c>
      <c r="G1020">
        <f>N(Движение!$R$167)</f>
        <v/>
      </c>
      <c r="H1020">
        <f>Движение!$S$167</f>
        <v/>
      </c>
      <c r="I1020">
        <f>IF($F1020&gt;0,TEXT($B1020,"dd.mm")&amp;"_"&amp;$D1020,"")</f>
        <v/>
      </c>
    </row>
    <row r="1021">
      <c r="A1021" t="n">
        <v>1020</v>
      </c>
      <c r="B1021">
        <f>Движение!$A$167</f>
        <v/>
      </c>
      <c r="C1021">
        <f>Движение!$C$167</f>
        <v/>
      </c>
      <c r="D1021" t="inlineStr">
        <is>
          <t>Г 800</t>
        </is>
      </c>
      <c r="E1021">
        <f>Движение!$T$167</f>
        <v/>
      </c>
      <c r="F1021">
        <f>N(Движение!$U$167)</f>
        <v/>
      </c>
      <c r="G1021">
        <f>N(Движение!$V$167)</f>
        <v/>
      </c>
      <c r="H1021">
        <f>Движение!$W$167</f>
        <v/>
      </c>
      <c r="I1021">
        <f>IF($F1021&gt;0,TEXT($B1021,"dd.mm")&amp;"_"&amp;$D1021,"")</f>
        <v/>
      </c>
    </row>
    <row r="1022">
      <c r="A1022" t="n">
        <v>1021</v>
      </c>
      <c r="B1022">
        <f>Движение!$A$167</f>
        <v/>
      </c>
      <c r="C1022">
        <f>Движение!$C$167</f>
        <v/>
      </c>
      <c r="D1022" t="inlineStr">
        <is>
          <t>Ми-К</t>
        </is>
      </c>
      <c r="E1022">
        <f>Движение!$X$167</f>
        <v/>
      </c>
      <c r="F1022">
        <f>N(Движение!$Y$167)</f>
        <v/>
      </c>
      <c r="G1022">
        <f>N(Движение!$Z$167)</f>
        <v/>
      </c>
      <c r="H1022">
        <f>Движение!$AA$167</f>
        <v/>
      </c>
      <c r="I1022">
        <f>IF($F1022&gt;0,TEXT($B1022,"dd.mm")&amp;"_"&amp;$D1022,"")</f>
        <v/>
      </c>
    </row>
    <row r="1023">
      <c r="A1023" t="n">
        <v>1022</v>
      </c>
      <c r="B1023">
        <f>Движение!$A$167</f>
        <v/>
      </c>
      <c r="C1023">
        <f>Движение!$C$167</f>
        <v/>
      </c>
      <c r="D1023" t="inlineStr">
        <is>
          <t>Ми-П</t>
        </is>
      </c>
      <c r="E1023">
        <f>Движение!$AB$167</f>
        <v/>
      </c>
      <c r="F1023">
        <f>N(Движение!$AC$167)</f>
        <v/>
      </c>
      <c r="G1023">
        <f>N(Движение!$AD$167)</f>
        <v/>
      </c>
      <c r="H1023">
        <f>Движение!$AE$167</f>
        <v/>
      </c>
      <c r="I1023">
        <f>IF($F1023&gt;0,TEXT($B1023,"dd.mm")&amp;"_"&amp;$D1023,"")</f>
        <v/>
      </c>
    </row>
    <row r="1024">
      <c r="A1024" t="n">
        <v>1023</v>
      </c>
      <c r="B1024">
        <f>Движение!$A$168</f>
        <v/>
      </c>
      <c r="C1024">
        <f>Движение!$C$168</f>
        <v/>
      </c>
      <c r="D1024" t="inlineStr">
        <is>
          <t>АК-10</t>
        </is>
      </c>
      <c r="E1024">
        <f>Движение!$D$168</f>
        <v/>
      </c>
      <c r="F1024">
        <f>N(Движение!$E$168)</f>
        <v/>
      </c>
      <c r="G1024">
        <f>N(Движение!$F$168)</f>
        <v/>
      </c>
      <c r="H1024">
        <f>Движение!$G$168</f>
        <v/>
      </c>
      <c r="I1024">
        <f>IF($F1024&gt;0,TEXT($B1024,"dd.mm")&amp;"_"&amp;$D1024,"")</f>
        <v/>
      </c>
    </row>
    <row r="1025">
      <c r="A1025" t="n">
        <v>1024</v>
      </c>
      <c r="B1025">
        <f>Движение!$A$168</f>
        <v/>
      </c>
      <c r="C1025">
        <f>Движение!$C$168</f>
        <v/>
      </c>
      <c r="D1025" t="inlineStr">
        <is>
          <t>АК-15</t>
        </is>
      </c>
      <c r="E1025">
        <f>Движение!$H$168</f>
        <v/>
      </c>
      <c r="F1025">
        <f>N(Движение!$I$168)</f>
        <v/>
      </c>
      <c r="G1025">
        <f>N(Движение!$J$168)</f>
        <v/>
      </c>
      <c r="H1025">
        <f>Движение!$K$168</f>
        <v/>
      </c>
      <c r="I1025">
        <f>IF($F1025&gt;0,TEXT($B1025,"dd.mm")&amp;"_"&amp;$D1025,"")</f>
        <v/>
      </c>
    </row>
    <row r="1026">
      <c r="A1026" t="n">
        <v>1025</v>
      </c>
      <c r="B1026">
        <f>Движение!$A$168</f>
        <v/>
      </c>
      <c r="C1026">
        <f>Движение!$C$168</f>
        <v/>
      </c>
      <c r="D1026" t="inlineStr">
        <is>
          <t>Г 1800</t>
        </is>
      </c>
      <c r="E1026">
        <f>Движение!$L$168</f>
        <v/>
      </c>
      <c r="F1026">
        <f>N(Движение!$M$168)</f>
        <v/>
      </c>
      <c r="G1026">
        <f>N(Движение!$N$168)</f>
        <v/>
      </c>
      <c r="H1026">
        <f>Движение!$O$168</f>
        <v/>
      </c>
      <c r="I1026">
        <f>IF($F1026&gt;0,TEXT($B1026,"dd.mm")&amp;"_"&amp;$D1026,"")</f>
        <v/>
      </c>
    </row>
    <row r="1027">
      <c r="A1027" t="n">
        <v>1026</v>
      </c>
      <c r="B1027">
        <f>Движение!$A$168</f>
        <v/>
      </c>
      <c r="C1027">
        <f>Движение!$C$168</f>
        <v/>
      </c>
      <c r="D1027" t="inlineStr">
        <is>
          <t>Г 3500</t>
        </is>
      </c>
      <c r="E1027">
        <f>Движение!$P$168</f>
        <v/>
      </c>
      <c r="F1027">
        <f>N(Движение!$Q$168)</f>
        <v/>
      </c>
      <c r="G1027">
        <f>N(Движение!$R$168)</f>
        <v/>
      </c>
      <c r="H1027">
        <f>Движение!$S$168</f>
        <v/>
      </c>
      <c r="I1027">
        <f>IF($F1027&gt;0,TEXT($B1027,"dd.mm")&amp;"_"&amp;$D1027,"")</f>
        <v/>
      </c>
    </row>
    <row r="1028">
      <c r="A1028" t="n">
        <v>1027</v>
      </c>
      <c r="B1028">
        <f>Движение!$A$168</f>
        <v/>
      </c>
      <c r="C1028">
        <f>Движение!$C$168</f>
        <v/>
      </c>
      <c r="D1028" t="inlineStr">
        <is>
          <t>Г 800</t>
        </is>
      </c>
      <c r="E1028">
        <f>Движение!$T$168</f>
        <v/>
      </c>
      <c r="F1028">
        <f>N(Движение!$U$168)</f>
        <v/>
      </c>
      <c r="G1028">
        <f>N(Движение!$V$168)</f>
        <v/>
      </c>
      <c r="H1028">
        <f>Движение!$W$168</f>
        <v/>
      </c>
      <c r="I1028">
        <f>IF($F1028&gt;0,TEXT($B1028,"dd.mm")&amp;"_"&amp;$D1028,"")</f>
        <v/>
      </c>
    </row>
    <row r="1029">
      <c r="A1029" t="n">
        <v>1028</v>
      </c>
      <c r="B1029">
        <f>Движение!$A$168</f>
        <v/>
      </c>
      <c r="C1029">
        <f>Движение!$C$168</f>
        <v/>
      </c>
      <c r="D1029" t="inlineStr">
        <is>
          <t>Ми-К</t>
        </is>
      </c>
      <c r="E1029">
        <f>Движение!$X$168</f>
        <v/>
      </c>
      <c r="F1029">
        <f>N(Движение!$Y$168)</f>
        <v/>
      </c>
      <c r="G1029">
        <f>N(Движение!$Z$168)</f>
        <v/>
      </c>
      <c r="H1029">
        <f>Движение!$AA$168</f>
        <v/>
      </c>
      <c r="I1029">
        <f>IF($F1029&gt;0,TEXT($B1029,"dd.mm")&amp;"_"&amp;$D1029,"")</f>
        <v/>
      </c>
    </row>
    <row r="1030">
      <c r="A1030" t="n">
        <v>1029</v>
      </c>
      <c r="B1030">
        <f>Движение!$A$168</f>
        <v/>
      </c>
      <c r="C1030">
        <f>Движение!$C$168</f>
        <v/>
      </c>
      <c r="D1030" t="inlineStr">
        <is>
          <t>Ми-П</t>
        </is>
      </c>
      <c r="E1030">
        <f>Движение!$AB$168</f>
        <v/>
      </c>
      <c r="F1030">
        <f>N(Движение!$AC$168)</f>
        <v/>
      </c>
      <c r="G1030">
        <f>N(Движение!$AD$168)</f>
        <v/>
      </c>
      <c r="H1030">
        <f>Движение!$AE$168</f>
        <v/>
      </c>
      <c r="I1030">
        <f>IF($F1030&gt;0,TEXT($B1030,"dd.mm")&amp;"_"&amp;$D1030,"")</f>
        <v/>
      </c>
    </row>
    <row r="1031">
      <c r="A1031" t="n">
        <v>1030</v>
      </c>
      <c r="B1031">
        <f>Движение!$A$169</f>
        <v/>
      </c>
      <c r="C1031">
        <f>Движение!$C$169</f>
        <v/>
      </c>
      <c r="D1031" t="inlineStr">
        <is>
          <t>АК-10</t>
        </is>
      </c>
      <c r="E1031">
        <f>Движение!$D$169</f>
        <v/>
      </c>
      <c r="F1031">
        <f>N(Движение!$E$169)</f>
        <v/>
      </c>
      <c r="G1031">
        <f>N(Движение!$F$169)</f>
        <v/>
      </c>
      <c r="H1031">
        <f>Движение!$G$169</f>
        <v/>
      </c>
      <c r="I1031">
        <f>IF($F1031&gt;0,TEXT($B1031,"dd.mm")&amp;"_"&amp;$D1031,"")</f>
        <v/>
      </c>
    </row>
    <row r="1032">
      <c r="A1032" t="n">
        <v>1031</v>
      </c>
      <c r="B1032">
        <f>Движение!$A$169</f>
        <v/>
      </c>
      <c r="C1032">
        <f>Движение!$C$169</f>
        <v/>
      </c>
      <c r="D1032" t="inlineStr">
        <is>
          <t>АК-15</t>
        </is>
      </c>
      <c r="E1032">
        <f>Движение!$H$169</f>
        <v/>
      </c>
      <c r="F1032">
        <f>N(Движение!$I$169)</f>
        <v/>
      </c>
      <c r="G1032">
        <f>N(Движение!$J$169)</f>
        <v/>
      </c>
      <c r="H1032">
        <f>Движение!$K$169</f>
        <v/>
      </c>
      <c r="I1032">
        <f>IF($F1032&gt;0,TEXT($B1032,"dd.mm")&amp;"_"&amp;$D1032,"")</f>
        <v/>
      </c>
    </row>
    <row r="1033">
      <c r="A1033" t="n">
        <v>1032</v>
      </c>
      <c r="B1033">
        <f>Движение!$A$169</f>
        <v/>
      </c>
      <c r="C1033">
        <f>Движение!$C$169</f>
        <v/>
      </c>
      <c r="D1033" t="inlineStr">
        <is>
          <t>Г 1800</t>
        </is>
      </c>
      <c r="E1033">
        <f>Движение!$L$169</f>
        <v/>
      </c>
      <c r="F1033">
        <f>N(Движение!$M$169)</f>
        <v/>
      </c>
      <c r="G1033">
        <f>N(Движение!$N$169)</f>
        <v/>
      </c>
      <c r="H1033">
        <f>Движение!$O$169</f>
        <v/>
      </c>
      <c r="I1033">
        <f>IF($F1033&gt;0,TEXT($B1033,"dd.mm")&amp;"_"&amp;$D1033,"")</f>
        <v/>
      </c>
    </row>
    <row r="1034">
      <c r="A1034" t="n">
        <v>1033</v>
      </c>
      <c r="B1034">
        <f>Движение!$A$169</f>
        <v/>
      </c>
      <c r="C1034">
        <f>Движение!$C$169</f>
        <v/>
      </c>
      <c r="D1034" t="inlineStr">
        <is>
          <t>Г 3500</t>
        </is>
      </c>
      <c r="E1034">
        <f>Движение!$P$169</f>
        <v/>
      </c>
      <c r="F1034">
        <f>N(Движение!$Q$169)</f>
        <v/>
      </c>
      <c r="G1034">
        <f>N(Движение!$R$169)</f>
        <v/>
      </c>
      <c r="H1034">
        <f>Движение!$S$169</f>
        <v/>
      </c>
      <c r="I1034">
        <f>IF($F1034&gt;0,TEXT($B1034,"dd.mm")&amp;"_"&amp;$D1034,"")</f>
        <v/>
      </c>
    </row>
    <row r="1035">
      <c r="A1035" t="n">
        <v>1034</v>
      </c>
      <c r="B1035">
        <f>Движение!$A$169</f>
        <v/>
      </c>
      <c r="C1035">
        <f>Движение!$C$169</f>
        <v/>
      </c>
      <c r="D1035" t="inlineStr">
        <is>
          <t>Г 800</t>
        </is>
      </c>
      <c r="E1035">
        <f>Движение!$T$169</f>
        <v/>
      </c>
      <c r="F1035">
        <f>N(Движение!$U$169)</f>
        <v/>
      </c>
      <c r="G1035">
        <f>N(Движение!$V$169)</f>
        <v/>
      </c>
      <c r="H1035">
        <f>Движение!$W$169</f>
        <v/>
      </c>
      <c r="I1035">
        <f>IF($F1035&gt;0,TEXT($B1035,"dd.mm")&amp;"_"&amp;$D1035,"")</f>
        <v/>
      </c>
    </row>
    <row r="1036">
      <c r="A1036" t="n">
        <v>1035</v>
      </c>
      <c r="B1036">
        <f>Движение!$A$169</f>
        <v/>
      </c>
      <c r="C1036">
        <f>Движение!$C$169</f>
        <v/>
      </c>
      <c r="D1036" t="inlineStr">
        <is>
          <t>Ми-К</t>
        </is>
      </c>
      <c r="E1036">
        <f>Движение!$X$169</f>
        <v/>
      </c>
      <c r="F1036">
        <f>N(Движение!$Y$169)</f>
        <v/>
      </c>
      <c r="G1036">
        <f>N(Движение!$Z$169)</f>
        <v/>
      </c>
      <c r="H1036">
        <f>Движение!$AA$169</f>
        <v/>
      </c>
      <c r="I1036">
        <f>IF($F1036&gt;0,TEXT($B1036,"dd.mm")&amp;"_"&amp;$D1036,"")</f>
        <v/>
      </c>
    </row>
    <row r="1037">
      <c r="A1037" t="n">
        <v>1036</v>
      </c>
      <c r="B1037">
        <f>Движение!$A$169</f>
        <v/>
      </c>
      <c r="C1037">
        <f>Движение!$C$169</f>
        <v/>
      </c>
      <c r="D1037" t="inlineStr">
        <is>
          <t>Ми-П</t>
        </is>
      </c>
      <c r="E1037">
        <f>Движение!$AB$169</f>
        <v/>
      </c>
      <c r="F1037">
        <f>N(Движение!$AC$169)</f>
        <v/>
      </c>
      <c r="G1037">
        <f>N(Движение!$AD$169)</f>
        <v/>
      </c>
      <c r="H1037">
        <f>Движение!$AE$169</f>
        <v/>
      </c>
      <c r="I1037">
        <f>IF($F1037&gt;0,TEXT($B1037,"dd.mm")&amp;"_"&amp;$D1037,"")</f>
        <v/>
      </c>
    </row>
    <row r="1038">
      <c r="A1038" t="n">
        <v>1037</v>
      </c>
      <c r="B1038">
        <f>Движение!$A$170</f>
        <v/>
      </c>
      <c r="C1038">
        <f>Движение!$C$170</f>
        <v/>
      </c>
      <c r="D1038" t="inlineStr">
        <is>
          <t>АК-10</t>
        </is>
      </c>
      <c r="E1038">
        <f>Движение!$D$170</f>
        <v/>
      </c>
      <c r="F1038">
        <f>N(Движение!$E$170)</f>
        <v/>
      </c>
      <c r="G1038">
        <f>N(Движение!$F$170)</f>
        <v/>
      </c>
      <c r="H1038">
        <f>Движение!$G$170</f>
        <v/>
      </c>
      <c r="I1038">
        <f>IF($F1038&gt;0,TEXT($B1038,"dd.mm")&amp;"_"&amp;$D1038,"")</f>
        <v/>
      </c>
    </row>
    <row r="1039">
      <c r="A1039" t="n">
        <v>1038</v>
      </c>
      <c r="B1039">
        <f>Движение!$A$170</f>
        <v/>
      </c>
      <c r="C1039">
        <f>Движение!$C$170</f>
        <v/>
      </c>
      <c r="D1039" t="inlineStr">
        <is>
          <t>АК-15</t>
        </is>
      </c>
      <c r="E1039">
        <f>Движение!$H$170</f>
        <v/>
      </c>
      <c r="F1039">
        <f>N(Движение!$I$170)</f>
        <v/>
      </c>
      <c r="G1039">
        <f>N(Движение!$J$170)</f>
        <v/>
      </c>
      <c r="H1039">
        <f>Движение!$K$170</f>
        <v/>
      </c>
      <c r="I1039">
        <f>IF($F1039&gt;0,TEXT($B1039,"dd.mm")&amp;"_"&amp;$D1039,"")</f>
        <v/>
      </c>
    </row>
    <row r="1040">
      <c r="A1040" t="n">
        <v>1039</v>
      </c>
      <c r="B1040">
        <f>Движение!$A$170</f>
        <v/>
      </c>
      <c r="C1040">
        <f>Движение!$C$170</f>
        <v/>
      </c>
      <c r="D1040" t="inlineStr">
        <is>
          <t>Г 1800</t>
        </is>
      </c>
      <c r="E1040">
        <f>Движение!$L$170</f>
        <v/>
      </c>
      <c r="F1040">
        <f>N(Движение!$M$170)</f>
        <v/>
      </c>
      <c r="G1040">
        <f>N(Движение!$N$170)</f>
        <v/>
      </c>
      <c r="H1040">
        <f>Движение!$O$170</f>
        <v/>
      </c>
      <c r="I1040">
        <f>IF($F1040&gt;0,TEXT($B1040,"dd.mm")&amp;"_"&amp;$D1040,"")</f>
        <v/>
      </c>
    </row>
    <row r="1041">
      <c r="A1041" t="n">
        <v>1040</v>
      </c>
      <c r="B1041">
        <f>Движение!$A$170</f>
        <v/>
      </c>
      <c r="C1041">
        <f>Движение!$C$170</f>
        <v/>
      </c>
      <c r="D1041" t="inlineStr">
        <is>
          <t>Г 3500</t>
        </is>
      </c>
      <c r="E1041">
        <f>Движение!$P$170</f>
        <v/>
      </c>
      <c r="F1041">
        <f>N(Движение!$Q$170)</f>
        <v/>
      </c>
      <c r="G1041">
        <f>N(Движение!$R$170)</f>
        <v/>
      </c>
      <c r="H1041">
        <f>Движение!$S$170</f>
        <v/>
      </c>
      <c r="I1041">
        <f>IF($F1041&gt;0,TEXT($B1041,"dd.mm")&amp;"_"&amp;$D1041,"")</f>
        <v/>
      </c>
    </row>
    <row r="1042">
      <c r="A1042" t="n">
        <v>1041</v>
      </c>
      <c r="B1042">
        <f>Движение!$A$170</f>
        <v/>
      </c>
      <c r="C1042">
        <f>Движение!$C$170</f>
        <v/>
      </c>
      <c r="D1042" t="inlineStr">
        <is>
          <t>Г 800</t>
        </is>
      </c>
      <c r="E1042">
        <f>Движение!$T$170</f>
        <v/>
      </c>
      <c r="F1042">
        <f>N(Движение!$U$170)</f>
        <v/>
      </c>
      <c r="G1042">
        <f>N(Движение!$V$170)</f>
        <v/>
      </c>
      <c r="H1042">
        <f>Движение!$W$170</f>
        <v/>
      </c>
      <c r="I1042">
        <f>IF($F1042&gt;0,TEXT($B1042,"dd.mm")&amp;"_"&amp;$D1042,"")</f>
        <v/>
      </c>
    </row>
    <row r="1043">
      <c r="A1043" t="n">
        <v>1042</v>
      </c>
      <c r="B1043">
        <f>Движение!$A$170</f>
        <v/>
      </c>
      <c r="C1043">
        <f>Движение!$C$170</f>
        <v/>
      </c>
      <c r="D1043" t="inlineStr">
        <is>
          <t>Ми-К</t>
        </is>
      </c>
      <c r="E1043">
        <f>Движение!$X$170</f>
        <v/>
      </c>
      <c r="F1043">
        <f>N(Движение!$Y$170)</f>
        <v/>
      </c>
      <c r="G1043">
        <f>N(Движение!$Z$170)</f>
        <v/>
      </c>
      <c r="H1043">
        <f>Движение!$AA$170</f>
        <v/>
      </c>
      <c r="I1043">
        <f>IF($F1043&gt;0,TEXT($B1043,"dd.mm")&amp;"_"&amp;$D1043,"")</f>
        <v/>
      </c>
    </row>
    <row r="1044">
      <c r="A1044" t="n">
        <v>1043</v>
      </c>
      <c r="B1044">
        <f>Движение!$A$170</f>
        <v/>
      </c>
      <c r="C1044">
        <f>Движение!$C$170</f>
        <v/>
      </c>
      <c r="D1044" t="inlineStr">
        <is>
          <t>Ми-П</t>
        </is>
      </c>
      <c r="E1044">
        <f>Движение!$AB$170</f>
        <v/>
      </c>
      <c r="F1044">
        <f>N(Движение!$AC$170)</f>
        <v/>
      </c>
      <c r="G1044">
        <f>N(Движение!$AD$170)</f>
        <v/>
      </c>
      <c r="H1044">
        <f>Движение!$AE$170</f>
        <v/>
      </c>
      <c r="I1044">
        <f>IF($F1044&gt;0,TEXT($B1044,"dd.mm")&amp;"_"&amp;$D1044,"")</f>
        <v/>
      </c>
    </row>
    <row r="1045">
      <c r="A1045" t="n">
        <v>1044</v>
      </c>
      <c r="B1045">
        <f>Движение!$A$171</f>
        <v/>
      </c>
      <c r="C1045">
        <f>Движение!$C$171</f>
        <v/>
      </c>
      <c r="D1045" t="inlineStr">
        <is>
          <t>АК-10</t>
        </is>
      </c>
      <c r="E1045">
        <f>Движение!$D$171</f>
        <v/>
      </c>
      <c r="F1045">
        <f>N(Движение!$E$171)</f>
        <v/>
      </c>
      <c r="G1045">
        <f>N(Движение!$F$171)</f>
        <v/>
      </c>
      <c r="H1045">
        <f>Движение!$G$171</f>
        <v/>
      </c>
      <c r="I1045">
        <f>IF($F1045&gt;0,TEXT($B1045,"dd.mm")&amp;"_"&amp;$D1045,"")</f>
        <v/>
      </c>
    </row>
    <row r="1046">
      <c r="A1046" t="n">
        <v>1045</v>
      </c>
      <c r="B1046">
        <f>Движение!$A$171</f>
        <v/>
      </c>
      <c r="C1046">
        <f>Движение!$C$171</f>
        <v/>
      </c>
      <c r="D1046" t="inlineStr">
        <is>
          <t>АК-15</t>
        </is>
      </c>
      <c r="E1046">
        <f>Движение!$H$171</f>
        <v/>
      </c>
      <c r="F1046">
        <f>N(Движение!$I$171)</f>
        <v/>
      </c>
      <c r="G1046">
        <f>N(Движение!$J$171)</f>
        <v/>
      </c>
      <c r="H1046">
        <f>Движение!$K$171</f>
        <v/>
      </c>
      <c r="I1046">
        <f>IF($F1046&gt;0,TEXT($B1046,"dd.mm")&amp;"_"&amp;$D1046,"")</f>
        <v/>
      </c>
    </row>
    <row r="1047">
      <c r="A1047" t="n">
        <v>1046</v>
      </c>
      <c r="B1047">
        <f>Движение!$A$171</f>
        <v/>
      </c>
      <c r="C1047">
        <f>Движение!$C$171</f>
        <v/>
      </c>
      <c r="D1047" t="inlineStr">
        <is>
          <t>Г 1800</t>
        </is>
      </c>
      <c r="E1047">
        <f>Движение!$L$171</f>
        <v/>
      </c>
      <c r="F1047">
        <f>N(Движение!$M$171)</f>
        <v/>
      </c>
      <c r="G1047">
        <f>N(Движение!$N$171)</f>
        <v/>
      </c>
      <c r="H1047">
        <f>Движение!$O$171</f>
        <v/>
      </c>
      <c r="I1047">
        <f>IF($F1047&gt;0,TEXT($B1047,"dd.mm")&amp;"_"&amp;$D1047,"")</f>
        <v/>
      </c>
    </row>
    <row r="1048">
      <c r="A1048" t="n">
        <v>1047</v>
      </c>
      <c r="B1048">
        <f>Движение!$A$171</f>
        <v/>
      </c>
      <c r="C1048">
        <f>Движение!$C$171</f>
        <v/>
      </c>
      <c r="D1048" t="inlineStr">
        <is>
          <t>Г 3500</t>
        </is>
      </c>
      <c r="E1048">
        <f>Движение!$P$171</f>
        <v/>
      </c>
      <c r="F1048">
        <f>N(Движение!$Q$171)</f>
        <v/>
      </c>
      <c r="G1048">
        <f>N(Движение!$R$171)</f>
        <v/>
      </c>
      <c r="H1048">
        <f>Движение!$S$171</f>
        <v/>
      </c>
      <c r="I1048">
        <f>IF($F1048&gt;0,TEXT($B1048,"dd.mm")&amp;"_"&amp;$D1048,"")</f>
        <v/>
      </c>
    </row>
    <row r="1049">
      <c r="A1049" t="n">
        <v>1048</v>
      </c>
      <c r="B1049">
        <f>Движение!$A$171</f>
        <v/>
      </c>
      <c r="C1049">
        <f>Движение!$C$171</f>
        <v/>
      </c>
      <c r="D1049" t="inlineStr">
        <is>
          <t>Г 800</t>
        </is>
      </c>
      <c r="E1049">
        <f>Движение!$T$171</f>
        <v/>
      </c>
      <c r="F1049">
        <f>N(Движение!$U$171)</f>
        <v/>
      </c>
      <c r="G1049">
        <f>N(Движение!$V$171)</f>
        <v/>
      </c>
      <c r="H1049">
        <f>Движение!$W$171</f>
        <v/>
      </c>
      <c r="I1049">
        <f>IF($F1049&gt;0,TEXT($B1049,"dd.mm")&amp;"_"&amp;$D1049,"")</f>
        <v/>
      </c>
    </row>
    <row r="1050">
      <c r="A1050" t="n">
        <v>1049</v>
      </c>
      <c r="B1050">
        <f>Движение!$A$171</f>
        <v/>
      </c>
      <c r="C1050">
        <f>Движение!$C$171</f>
        <v/>
      </c>
      <c r="D1050" t="inlineStr">
        <is>
          <t>Ми-К</t>
        </is>
      </c>
      <c r="E1050">
        <f>Движение!$X$171</f>
        <v/>
      </c>
      <c r="F1050">
        <f>N(Движение!$Y$171)</f>
        <v/>
      </c>
      <c r="G1050">
        <f>N(Движение!$Z$171)</f>
        <v/>
      </c>
      <c r="H1050">
        <f>Движение!$AA$171</f>
        <v/>
      </c>
      <c r="I1050">
        <f>IF($F1050&gt;0,TEXT($B1050,"dd.mm")&amp;"_"&amp;$D1050,"")</f>
        <v/>
      </c>
    </row>
    <row r="1051">
      <c r="A1051" t="n">
        <v>1050</v>
      </c>
      <c r="B1051">
        <f>Движение!$A$171</f>
        <v/>
      </c>
      <c r="C1051">
        <f>Движение!$C$171</f>
        <v/>
      </c>
      <c r="D1051" t="inlineStr">
        <is>
          <t>Ми-П</t>
        </is>
      </c>
      <c r="E1051">
        <f>Движение!$AB$171</f>
        <v/>
      </c>
      <c r="F1051">
        <f>N(Движение!$AC$171)</f>
        <v/>
      </c>
      <c r="G1051">
        <f>N(Движение!$AD$171)</f>
        <v/>
      </c>
      <c r="H1051">
        <f>Движение!$AE$171</f>
        <v/>
      </c>
      <c r="I1051">
        <f>IF($F1051&gt;0,TEXT($B1051,"dd.mm")&amp;"_"&amp;$D1051,"")</f>
        <v/>
      </c>
    </row>
    <row r="1052">
      <c r="A1052" t="n">
        <v>1051</v>
      </c>
      <c r="B1052">
        <f>Движение!$A$172</f>
        <v/>
      </c>
      <c r="C1052">
        <f>Движение!$C$172</f>
        <v/>
      </c>
      <c r="D1052" t="inlineStr">
        <is>
          <t>АК-10</t>
        </is>
      </c>
      <c r="E1052">
        <f>Движение!$D$172</f>
        <v/>
      </c>
      <c r="F1052">
        <f>N(Движение!$E$172)</f>
        <v/>
      </c>
      <c r="G1052">
        <f>N(Движение!$F$172)</f>
        <v/>
      </c>
      <c r="H1052">
        <f>Движение!$G$172</f>
        <v/>
      </c>
      <c r="I1052">
        <f>IF($F1052&gt;0,TEXT($B1052,"dd.mm")&amp;"_"&amp;$D1052,"")</f>
        <v/>
      </c>
    </row>
    <row r="1053">
      <c r="A1053" t="n">
        <v>1052</v>
      </c>
      <c r="B1053">
        <f>Движение!$A$172</f>
        <v/>
      </c>
      <c r="C1053">
        <f>Движение!$C$172</f>
        <v/>
      </c>
      <c r="D1053" t="inlineStr">
        <is>
          <t>АК-15</t>
        </is>
      </c>
      <c r="E1053">
        <f>Движение!$H$172</f>
        <v/>
      </c>
      <c r="F1053">
        <f>N(Движение!$I$172)</f>
        <v/>
      </c>
      <c r="G1053">
        <f>N(Движение!$J$172)</f>
        <v/>
      </c>
      <c r="H1053">
        <f>Движение!$K$172</f>
        <v/>
      </c>
      <c r="I1053">
        <f>IF($F1053&gt;0,TEXT($B1053,"dd.mm")&amp;"_"&amp;$D1053,"")</f>
        <v/>
      </c>
    </row>
    <row r="1054">
      <c r="A1054" t="n">
        <v>1053</v>
      </c>
      <c r="B1054">
        <f>Движение!$A$172</f>
        <v/>
      </c>
      <c r="C1054">
        <f>Движение!$C$172</f>
        <v/>
      </c>
      <c r="D1054" t="inlineStr">
        <is>
          <t>Г 1800</t>
        </is>
      </c>
      <c r="E1054">
        <f>Движение!$L$172</f>
        <v/>
      </c>
      <c r="F1054">
        <f>N(Движение!$M$172)</f>
        <v/>
      </c>
      <c r="G1054">
        <f>N(Движение!$N$172)</f>
        <v/>
      </c>
      <c r="H1054">
        <f>Движение!$O$172</f>
        <v/>
      </c>
      <c r="I1054">
        <f>IF($F1054&gt;0,TEXT($B1054,"dd.mm")&amp;"_"&amp;$D1054,"")</f>
        <v/>
      </c>
    </row>
    <row r="1055">
      <c r="A1055" t="n">
        <v>1054</v>
      </c>
      <c r="B1055">
        <f>Движение!$A$172</f>
        <v/>
      </c>
      <c r="C1055">
        <f>Движение!$C$172</f>
        <v/>
      </c>
      <c r="D1055" t="inlineStr">
        <is>
          <t>Г 3500</t>
        </is>
      </c>
      <c r="E1055">
        <f>Движение!$P$172</f>
        <v/>
      </c>
      <c r="F1055">
        <f>N(Движение!$Q$172)</f>
        <v/>
      </c>
      <c r="G1055">
        <f>N(Движение!$R$172)</f>
        <v/>
      </c>
      <c r="H1055">
        <f>Движение!$S$172</f>
        <v/>
      </c>
      <c r="I1055">
        <f>IF($F1055&gt;0,TEXT($B1055,"dd.mm")&amp;"_"&amp;$D1055,"")</f>
        <v/>
      </c>
    </row>
    <row r="1056">
      <c r="A1056" t="n">
        <v>1055</v>
      </c>
      <c r="B1056">
        <f>Движение!$A$172</f>
        <v/>
      </c>
      <c r="C1056">
        <f>Движение!$C$172</f>
        <v/>
      </c>
      <c r="D1056" t="inlineStr">
        <is>
          <t>Г 800</t>
        </is>
      </c>
      <c r="E1056">
        <f>Движение!$T$172</f>
        <v/>
      </c>
      <c r="F1056">
        <f>N(Движение!$U$172)</f>
        <v/>
      </c>
      <c r="G1056">
        <f>N(Движение!$V$172)</f>
        <v/>
      </c>
      <c r="H1056">
        <f>Движение!$W$172</f>
        <v/>
      </c>
      <c r="I1056">
        <f>IF($F1056&gt;0,TEXT($B1056,"dd.mm")&amp;"_"&amp;$D1056,"")</f>
        <v/>
      </c>
    </row>
    <row r="1057">
      <c r="A1057" t="n">
        <v>1056</v>
      </c>
      <c r="B1057">
        <f>Движение!$A$172</f>
        <v/>
      </c>
      <c r="C1057">
        <f>Движение!$C$172</f>
        <v/>
      </c>
      <c r="D1057" t="inlineStr">
        <is>
          <t>Ми-К</t>
        </is>
      </c>
      <c r="E1057">
        <f>Движение!$X$172</f>
        <v/>
      </c>
      <c r="F1057">
        <f>N(Движение!$Y$172)</f>
        <v/>
      </c>
      <c r="G1057">
        <f>N(Движение!$Z$172)</f>
        <v/>
      </c>
      <c r="H1057">
        <f>Движение!$AA$172</f>
        <v/>
      </c>
      <c r="I1057">
        <f>IF($F1057&gt;0,TEXT($B1057,"dd.mm")&amp;"_"&amp;$D1057,"")</f>
        <v/>
      </c>
    </row>
    <row r="1058">
      <c r="A1058" t="n">
        <v>1057</v>
      </c>
      <c r="B1058">
        <f>Движение!$A$172</f>
        <v/>
      </c>
      <c r="C1058">
        <f>Движение!$C$172</f>
        <v/>
      </c>
      <c r="D1058" t="inlineStr">
        <is>
          <t>Ми-П</t>
        </is>
      </c>
      <c r="E1058">
        <f>Движение!$AB$172</f>
        <v/>
      </c>
      <c r="F1058">
        <f>N(Движение!$AC$172)</f>
        <v/>
      </c>
      <c r="G1058">
        <f>N(Движение!$AD$172)</f>
        <v/>
      </c>
      <c r="H1058">
        <f>Движение!$AE$172</f>
        <v/>
      </c>
      <c r="I1058">
        <f>IF($F1058&gt;0,TEXT($B1058,"dd.mm")&amp;"_"&amp;$D1058,"")</f>
        <v/>
      </c>
    </row>
    <row r="1059">
      <c r="A1059" t="n">
        <v>1058</v>
      </c>
      <c r="B1059">
        <f>Движение!$A$173</f>
        <v/>
      </c>
      <c r="C1059">
        <f>Движение!$C$173</f>
        <v/>
      </c>
      <c r="D1059" t="inlineStr">
        <is>
          <t>АК-10</t>
        </is>
      </c>
      <c r="E1059">
        <f>Движение!$D$173</f>
        <v/>
      </c>
      <c r="F1059">
        <f>N(Движение!$E$173)</f>
        <v/>
      </c>
      <c r="G1059">
        <f>N(Движение!$F$173)</f>
        <v/>
      </c>
      <c r="H1059">
        <f>Движение!$G$173</f>
        <v/>
      </c>
      <c r="I1059">
        <f>IF($F1059&gt;0,TEXT($B1059,"dd.mm")&amp;"_"&amp;$D1059,"")</f>
        <v/>
      </c>
    </row>
    <row r="1060">
      <c r="A1060" t="n">
        <v>1059</v>
      </c>
      <c r="B1060">
        <f>Движение!$A$173</f>
        <v/>
      </c>
      <c r="C1060">
        <f>Движение!$C$173</f>
        <v/>
      </c>
      <c r="D1060" t="inlineStr">
        <is>
          <t>АК-15</t>
        </is>
      </c>
      <c r="E1060">
        <f>Движение!$H$173</f>
        <v/>
      </c>
      <c r="F1060">
        <f>N(Движение!$I$173)</f>
        <v/>
      </c>
      <c r="G1060">
        <f>N(Движение!$J$173)</f>
        <v/>
      </c>
      <c r="H1060">
        <f>Движение!$K$173</f>
        <v/>
      </c>
      <c r="I1060">
        <f>IF($F1060&gt;0,TEXT($B1060,"dd.mm")&amp;"_"&amp;$D1060,"")</f>
        <v/>
      </c>
    </row>
    <row r="1061">
      <c r="A1061" t="n">
        <v>1060</v>
      </c>
      <c r="B1061">
        <f>Движение!$A$173</f>
        <v/>
      </c>
      <c r="C1061">
        <f>Движение!$C$173</f>
        <v/>
      </c>
      <c r="D1061" t="inlineStr">
        <is>
          <t>Г 1800</t>
        </is>
      </c>
      <c r="E1061">
        <f>Движение!$L$173</f>
        <v/>
      </c>
      <c r="F1061">
        <f>N(Движение!$M$173)</f>
        <v/>
      </c>
      <c r="G1061">
        <f>N(Движение!$N$173)</f>
        <v/>
      </c>
      <c r="H1061">
        <f>Движение!$O$173</f>
        <v/>
      </c>
      <c r="I1061">
        <f>IF($F1061&gt;0,TEXT($B1061,"dd.mm")&amp;"_"&amp;$D1061,"")</f>
        <v/>
      </c>
    </row>
    <row r="1062">
      <c r="A1062" t="n">
        <v>1061</v>
      </c>
      <c r="B1062">
        <f>Движение!$A$173</f>
        <v/>
      </c>
      <c r="C1062">
        <f>Движение!$C$173</f>
        <v/>
      </c>
      <c r="D1062" t="inlineStr">
        <is>
          <t>Г 3500</t>
        </is>
      </c>
      <c r="E1062">
        <f>Движение!$P$173</f>
        <v/>
      </c>
      <c r="F1062">
        <f>N(Движение!$Q$173)</f>
        <v/>
      </c>
      <c r="G1062">
        <f>N(Движение!$R$173)</f>
        <v/>
      </c>
      <c r="H1062">
        <f>Движение!$S$173</f>
        <v/>
      </c>
      <c r="I1062">
        <f>IF($F1062&gt;0,TEXT($B1062,"dd.mm")&amp;"_"&amp;$D1062,"")</f>
        <v/>
      </c>
    </row>
    <row r="1063">
      <c r="A1063" t="n">
        <v>1062</v>
      </c>
      <c r="B1063">
        <f>Движение!$A$173</f>
        <v/>
      </c>
      <c r="C1063">
        <f>Движение!$C$173</f>
        <v/>
      </c>
      <c r="D1063" t="inlineStr">
        <is>
          <t>Г 800</t>
        </is>
      </c>
      <c r="E1063">
        <f>Движение!$T$173</f>
        <v/>
      </c>
      <c r="F1063">
        <f>N(Движение!$U$173)</f>
        <v/>
      </c>
      <c r="G1063">
        <f>N(Движение!$V$173)</f>
        <v/>
      </c>
      <c r="H1063">
        <f>Движение!$W$173</f>
        <v/>
      </c>
      <c r="I1063">
        <f>IF($F1063&gt;0,TEXT($B1063,"dd.mm")&amp;"_"&amp;$D1063,"")</f>
        <v/>
      </c>
    </row>
    <row r="1064">
      <c r="A1064" t="n">
        <v>1063</v>
      </c>
      <c r="B1064">
        <f>Движение!$A$173</f>
        <v/>
      </c>
      <c r="C1064">
        <f>Движение!$C$173</f>
        <v/>
      </c>
      <c r="D1064" t="inlineStr">
        <is>
          <t>Ми-К</t>
        </is>
      </c>
      <c r="E1064">
        <f>Движение!$X$173</f>
        <v/>
      </c>
      <c r="F1064">
        <f>N(Движение!$Y$173)</f>
        <v/>
      </c>
      <c r="G1064">
        <f>N(Движение!$Z$173)</f>
        <v/>
      </c>
      <c r="H1064">
        <f>Движение!$AA$173</f>
        <v/>
      </c>
      <c r="I1064">
        <f>IF($F1064&gt;0,TEXT($B1064,"dd.mm")&amp;"_"&amp;$D1064,"")</f>
        <v/>
      </c>
    </row>
    <row r="1065">
      <c r="A1065" t="n">
        <v>1064</v>
      </c>
      <c r="B1065">
        <f>Движение!$A$173</f>
        <v/>
      </c>
      <c r="C1065">
        <f>Движение!$C$173</f>
        <v/>
      </c>
      <c r="D1065" t="inlineStr">
        <is>
          <t>Ми-П</t>
        </is>
      </c>
      <c r="E1065">
        <f>Движение!$AB$173</f>
        <v/>
      </c>
      <c r="F1065">
        <f>N(Движение!$AC$173)</f>
        <v/>
      </c>
      <c r="G1065">
        <f>N(Движение!$AD$173)</f>
        <v/>
      </c>
      <c r="H1065">
        <f>Движение!$AE$173</f>
        <v/>
      </c>
      <c r="I1065">
        <f>IF($F1065&gt;0,TEXT($B1065,"dd.mm")&amp;"_"&amp;$D1065,"")</f>
        <v/>
      </c>
    </row>
    <row r="1066">
      <c r="A1066" t="n">
        <v>1065</v>
      </c>
      <c r="B1066">
        <f>Движение!$A$174</f>
        <v/>
      </c>
      <c r="C1066">
        <f>Движение!$C$174</f>
        <v/>
      </c>
      <c r="D1066" t="inlineStr">
        <is>
          <t>АК-10</t>
        </is>
      </c>
      <c r="E1066">
        <f>Движение!$D$174</f>
        <v/>
      </c>
      <c r="F1066">
        <f>N(Движение!$E$174)</f>
        <v/>
      </c>
      <c r="G1066">
        <f>N(Движение!$F$174)</f>
        <v/>
      </c>
      <c r="H1066">
        <f>Движение!$G$174</f>
        <v/>
      </c>
      <c r="I1066">
        <f>IF($F1066&gt;0,TEXT($B1066,"dd.mm")&amp;"_"&amp;$D1066,"")</f>
        <v/>
      </c>
    </row>
    <row r="1067">
      <c r="A1067" t="n">
        <v>1066</v>
      </c>
      <c r="B1067">
        <f>Движение!$A$174</f>
        <v/>
      </c>
      <c r="C1067">
        <f>Движение!$C$174</f>
        <v/>
      </c>
      <c r="D1067" t="inlineStr">
        <is>
          <t>АК-15</t>
        </is>
      </c>
      <c r="E1067">
        <f>Движение!$H$174</f>
        <v/>
      </c>
      <c r="F1067">
        <f>N(Движение!$I$174)</f>
        <v/>
      </c>
      <c r="G1067">
        <f>N(Движение!$J$174)</f>
        <v/>
      </c>
      <c r="H1067">
        <f>Движение!$K$174</f>
        <v/>
      </c>
      <c r="I1067">
        <f>IF($F1067&gt;0,TEXT($B1067,"dd.mm")&amp;"_"&amp;$D1067,"")</f>
        <v/>
      </c>
    </row>
    <row r="1068">
      <c r="A1068" t="n">
        <v>1067</v>
      </c>
      <c r="B1068">
        <f>Движение!$A$174</f>
        <v/>
      </c>
      <c r="C1068">
        <f>Движение!$C$174</f>
        <v/>
      </c>
      <c r="D1068" t="inlineStr">
        <is>
          <t>Г 1800</t>
        </is>
      </c>
      <c r="E1068">
        <f>Движение!$L$174</f>
        <v/>
      </c>
      <c r="F1068">
        <f>N(Движение!$M$174)</f>
        <v/>
      </c>
      <c r="G1068">
        <f>N(Движение!$N$174)</f>
        <v/>
      </c>
      <c r="H1068">
        <f>Движение!$O$174</f>
        <v/>
      </c>
      <c r="I1068">
        <f>IF($F1068&gt;0,TEXT($B1068,"dd.mm")&amp;"_"&amp;$D1068,"")</f>
        <v/>
      </c>
    </row>
    <row r="1069">
      <c r="A1069" t="n">
        <v>1068</v>
      </c>
      <c r="B1069">
        <f>Движение!$A$174</f>
        <v/>
      </c>
      <c r="C1069">
        <f>Движение!$C$174</f>
        <v/>
      </c>
      <c r="D1069" t="inlineStr">
        <is>
          <t>Г 3500</t>
        </is>
      </c>
      <c r="E1069">
        <f>Движение!$P$174</f>
        <v/>
      </c>
      <c r="F1069">
        <f>N(Движение!$Q$174)</f>
        <v/>
      </c>
      <c r="G1069">
        <f>N(Движение!$R$174)</f>
        <v/>
      </c>
      <c r="H1069">
        <f>Движение!$S$174</f>
        <v/>
      </c>
      <c r="I1069">
        <f>IF($F1069&gt;0,TEXT($B1069,"dd.mm")&amp;"_"&amp;$D1069,"")</f>
        <v/>
      </c>
    </row>
    <row r="1070">
      <c r="A1070" t="n">
        <v>1069</v>
      </c>
      <c r="B1070">
        <f>Движение!$A$174</f>
        <v/>
      </c>
      <c r="C1070">
        <f>Движение!$C$174</f>
        <v/>
      </c>
      <c r="D1070" t="inlineStr">
        <is>
          <t>Г 800</t>
        </is>
      </c>
      <c r="E1070">
        <f>Движение!$T$174</f>
        <v/>
      </c>
      <c r="F1070">
        <f>N(Движение!$U$174)</f>
        <v/>
      </c>
      <c r="G1070">
        <f>N(Движение!$V$174)</f>
        <v/>
      </c>
      <c r="H1070">
        <f>Движение!$W$174</f>
        <v/>
      </c>
      <c r="I1070">
        <f>IF($F1070&gt;0,TEXT($B1070,"dd.mm")&amp;"_"&amp;$D1070,"")</f>
        <v/>
      </c>
    </row>
    <row r="1071">
      <c r="A1071" t="n">
        <v>1070</v>
      </c>
      <c r="B1071">
        <f>Движение!$A$174</f>
        <v/>
      </c>
      <c r="C1071">
        <f>Движение!$C$174</f>
        <v/>
      </c>
      <c r="D1071" t="inlineStr">
        <is>
          <t>Ми-К</t>
        </is>
      </c>
      <c r="E1071">
        <f>Движение!$X$174</f>
        <v/>
      </c>
      <c r="F1071">
        <f>N(Движение!$Y$174)</f>
        <v/>
      </c>
      <c r="G1071">
        <f>N(Движение!$Z$174)</f>
        <v/>
      </c>
      <c r="H1071">
        <f>Движение!$AA$174</f>
        <v/>
      </c>
      <c r="I1071">
        <f>IF($F1071&gt;0,TEXT($B1071,"dd.mm")&amp;"_"&amp;$D1071,"")</f>
        <v/>
      </c>
    </row>
    <row r="1072">
      <c r="A1072" t="n">
        <v>1071</v>
      </c>
      <c r="B1072">
        <f>Движение!$A$174</f>
        <v/>
      </c>
      <c r="C1072">
        <f>Движение!$C$174</f>
        <v/>
      </c>
      <c r="D1072" t="inlineStr">
        <is>
          <t>Ми-П</t>
        </is>
      </c>
      <c r="E1072">
        <f>Движение!$AB$174</f>
        <v/>
      </c>
      <c r="F1072">
        <f>N(Движение!$AC$174)</f>
        <v/>
      </c>
      <c r="G1072">
        <f>N(Движение!$AD$174)</f>
        <v/>
      </c>
      <c r="H1072">
        <f>Движение!$AE$174</f>
        <v/>
      </c>
      <c r="I1072">
        <f>IF($F1072&gt;0,TEXT($B1072,"dd.mm")&amp;"_"&amp;$D1072,"")</f>
        <v/>
      </c>
    </row>
    <row r="1073">
      <c r="A1073" t="n">
        <v>1072</v>
      </c>
      <c r="B1073">
        <f>Движение!$A$175</f>
        <v/>
      </c>
      <c r="C1073">
        <f>Движение!$C$175</f>
        <v/>
      </c>
      <c r="D1073" t="inlineStr">
        <is>
          <t>АК-10</t>
        </is>
      </c>
      <c r="E1073">
        <f>Движение!$D$175</f>
        <v/>
      </c>
      <c r="F1073">
        <f>N(Движение!$E$175)</f>
        <v/>
      </c>
      <c r="G1073">
        <f>N(Движение!$F$175)</f>
        <v/>
      </c>
      <c r="H1073">
        <f>Движение!$G$175</f>
        <v/>
      </c>
      <c r="I1073">
        <f>IF($F1073&gt;0,TEXT($B1073,"dd.mm")&amp;"_"&amp;$D1073,"")</f>
        <v/>
      </c>
    </row>
    <row r="1074">
      <c r="A1074" t="n">
        <v>1073</v>
      </c>
      <c r="B1074">
        <f>Движение!$A$175</f>
        <v/>
      </c>
      <c r="C1074">
        <f>Движение!$C$175</f>
        <v/>
      </c>
      <c r="D1074" t="inlineStr">
        <is>
          <t>АК-15</t>
        </is>
      </c>
      <c r="E1074">
        <f>Движение!$H$175</f>
        <v/>
      </c>
      <c r="F1074">
        <f>N(Движение!$I$175)</f>
        <v/>
      </c>
      <c r="G1074">
        <f>N(Движение!$J$175)</f>
        <v/>
      </c>
      <c r="H1074">
        <f>Движение!$K$175</f>
        <v/>
      </c>
      <c r="I1074">
        <f>IF($F1074&gt;0,TEXT($B1074,"dd.mm")&amp;"_"&amp;$D1074,"")</f>
        <v/>
      </c>
    </row>
    <row r="1075">
      <c r="A1075" t="n">
        <v>1074</v>
      </c>
      <c r="B1075">
        <f>Движение!$A$175</f>
        <v/>
      </c>
      <c r="C1075">
        <f>Движение!$C$175</f>
        <v/>
      </c>
      <c r="D1075" t="inlineStr">
        <is>
          <t>Г 1800</t>
        </is>
      </c>
      <c r="E1075">
        <f>Движение!$L$175</f>
        <v/>
      </c>
      <c r="F1075">
        <f>N(Движение!$M$175)</f>
        <v/>
      </c>
      <c r="G1075">
        <f>N(Движение!$N$175)</f>
        <v/>
      </c>
      <c r="H1075">
        <f>Движение!$O$175</f>
        <v/>
      </c>
      <c r="I1075">
        <f>IF($F1075&gt;0,TEXT($B1075,"dd.mm")&amp;"_"&amp;$D1075,"")</f>
        <v/>
      </c>
    </row>
    <row r="1076">
      <c r="A1076" t="n">
        <v>1075</v>
      </c>
      <c r="B1076">
        <f>Движение!$A$175</f>
        <v/>
      </c>
      <c r="C1076">
        <f>Движение!$C$175</f>
        <v/>
      </c>
      <c r="D1076" t="inlineStr">
        <is>
          <t>Г 3500</t>
        </is>
      </c>
      <c r="E1076">
        <f>Движение!$P$175</f>
        <v/>
      </c>
      <c r="F1076">
        <f>N(Движение!$Q$175)</f>
        <v/>
      </c>
      <c r="G1076">
        <f>N(Движение!$R$175)</f>
        <v/>
      </c>
      <c r="H1076">
        <f>Движение!$S$175</f>
        <v/>
      </c>
      <c r="I1076">
        <f>IF($F1076&gt;0,TEXT($B1076,"dd.mm")&amp;"_"&amp;$D1076,"")</f>
        <v/>
      </c>
    </row>
    <row r="1077">
      <c r="A1077" t="n">
        <v>1076</v>
      </c>
      <c r="B1077">
        <f>Движение!$A$175</f>
        <v/>
      </c>
      <c r="C1077">
        <f>Движение!$C$175</f>
        <v/>
      </c>
      <c r="D1077" t="inlineStr">
        <is>
          <t>Г 800</t>
        </is>
      </c>
      <c r="E1077">
        <f>Движение!$T$175</f>
        <v/>
      </c>
      <c r="F1077">
        <f>N(Движение!$U$175)</f>
        <v/>
      </c>
      <c r="G1077">
        <f>N(Движение!$V$175)</f>
        <v/>
      </c>
      <c r="H1077">
        <f>Движение!$W$175</f>
        <v/>
      </c>
      <c r="I1077">
        <f>IF($F1077&gt;0,TEXT($B1077,"dd.mm")&amp;"_"&amp;$D1077,"")</f>
        <v/>
      </c>
    </row>
    <row r="1078">
      <c r="A1078" t="n">
        <v>1077</v>
      </c>
      <c r="B1078">
        <f>Движение!$A$175</f>
        <v/>
      </c>
      <c r="C1078">
        <f>Движение!$C$175</f>
        <v/>
      </c>
      <c r="D1078" t="inlineStr">
        <is>
          <t>Ми-К</t>
        </is>
      </c>
      <c r="E1078">
        <f>Движение!$X$175</f>
        <v/>
      </c>
      <c r="F1078">
        <f>N(Движение!$Y$175)</f>
        <v/>
      </c>
      <c r="G1078">
        <f>N(Движение!$Z$175)</f>
        <v/>
      </c>
      <c r="H1078">
        <f>Движение!$AA$175</f>
        <v/>
      </c>
      <c r="I1078">
        <f>IF($F1078&gt;0,TEXT($B1078,"dd.mm")&amp;"_"&amp;$D1078,"")</f>
        <v/>
      </c>
    </row>
    <row r="1079">
      <c r="A1079" t="n">
        <v>1078</v>
      </c>
      <c r="B1079">
        <f>Движение!$A$175</f>
        <v/>
      </c>
      <c r="C1079">
        <f>Движение!$C$175</f>
        <v/>
      </c>
      <c r="D1079" t="inlineStr">
        <is>
          <t>Ми-П</t>
        </is>
      </c>
      <c r="E1079">
        <f>Движение!$AB$175</f>
        <v/>
      </c>
      <c r="F1079">
        <f>N(Движение!$AC$175)</f>
        <v/>
      </c>
      <c r="G1079">
        <f>N(Движение!$AD$175)</f>
        <v/>
      </c>
      <c r="H1079">
        <f>Движение!$AE$175</f>
        <v/>
      </c>
      <c r="I1079">
        <f>IF($F1079&gt;0,TEXT($B1079,"dd.mm")&amp;"_"&amp;$D1079,"")</f>
        <v/>
      </c>
    </row>
    <row r="1080">
      <c r="A1080" t="n">
        <v>1079</v>
      </c>
      <c r="B1080">
        <f>Движение!$A$176</f>
        <v/>
      </c>
      <c r="C1080">
        <f>Движение!$C$176</f>
        <v/>
      </c>
      <c r="D1080" t="inlineStr">
        <is>
          <t>АК-10</t>
        </is>
      </c>
      <c r="E1080">
        <f>Движение!$D$176</f>
        <v/>
      </c>
      <c r="F1080">
        <f>N(Движение!$E$176)</f>
        <v/>
      </c>
      <c r="G1080">
        <f>N(Движение!$F$176)</f>
        <v/>
      </c>
      <c r="H1080">
        <f>Движение!$G$176</f>
        <v/>
      </c>
      <c r="I1080">
        <f>IF($F1080&gt;0,TEXT($B1080,"dd.mm")&amp;"_"&amp;$D1080,"")</f>
        <v/>
      </c>
    </row>
    <row r="1081">
      <c r="A1081" t="n">
        <v>1080</v>
      </c>
      <c r="B1081">
        <f>Движение!$A$176</f>
        <v/>
      </c>
      <c r="C1081">
        <f>Движение!$C$176</f>
        <v/>
      </c>
      <c r="D1081" t="inlineStr">
        <is>
          <t>АК-15</t>
        </is>
      </c>
      <c r="E1081">
        <f>Движение!$H$176</f>
        <v/>
      </c>
      <c r="F1081">
        <f>N(Движение!$I$176)</f>
        <v/>
      </c>
      <c r="G1081">
        <f>N(Движение!$J$176)</f>
        <v/>
      </c>
      <c r="H1081">
        <f>Движение!$K$176</f>
        <v/>
      </c>
      <c r="I1081">
        <f>IF($F1081&gt;0,TEXT($B1081,"dd.mm")&amp;"_"&amp;$D1081,"")</f>
        <v/>
      </c>
    </row>
    <row r="1082">
      <c r="A1082" t="n">
        <v>1081</v>
      </c>
      <c r="B1082">
        <f>Движение!$A$176</f>
        <v/>
      </c>
      <c r="C1082">
        <f>Движение!$C$176</f>
        <v/>
      </c>
      <c r="D1082" t="inlineStr">
        <is>
          <t>Г 1800</t>
        </is>
      </c>
      <c r="E1082">
        <f>Движение!$L$176</f>
        <v/>
      </c>
      <c r="F1082">
        <f>N(Движение!$M$176)</f>
        <v/>
      </c>
      <c r="G1082">
        <f>N(Движение!$N$176)</f>
        <v/>
      </c>
      <c r="H1082">
        <f>Движение!$O$176</f>
        <v/>
      </c>
      <c r="I1082">
        <f>IF($F1082&gt;0,TEXT($B1082,"dd.mm")&amp;"_"&amp;$D1082,"")</f>
        <v/>
      </c>
    </row>
    <row r="1083">
      <c r="A1083" t="n">
        <v>1082</v>
      </c>
      <c r="B1083">
        <f>Движение!$A$176</f>
        <v/>
      </c>
      <c r="C1083">
        <f>Движение!$C$176</f>
        <v/>
      </c>
      <c r="D1083" t="inlineStr">
        <is>
          <t>Г 3500</t>
        </is>
      </c>
      <c r="E1083">
        <f>Движение!$P$176</f>
        <v/>
      </c>
      <c r="F1083">
        <f>N(Движение!$Q$176)</f>
        <v/>
      </c>
      <c r="G1083">
        <f>N(Движение!$R$176)</f>
        <v/>
      </c>
      <c r="H1083">
        <f>Движение!$S$176</f>
        <v/>
      </c>
      <c r="I1083">
        <f>IF($F1083&gt;0,TEXT($B1083,"dd.mm")&amp;"_"&amp;$D1083,"")</f>
        <v/>
      </c>
    </row>
    <row r="1084">
      <c r="A1084" t="n">
        <v>1083</v>
      </c>
      <c r="B1084">
        <f>Движение!$A$176</f>
        <v/>
      </c>
      <c r="C1084">
        <f>Движение!$C$176</f>
        <v/>
      </c>
      <c r="D1084" t="inlineStr">
        <is>
          <t>Г 800</t>
        </is>
      </c>
      <c r="E1084">
        <f>Движение!$T$176</f>
        <v/>
      </c>
      <c r="F1084">
        <f>N(Движение!$U$176)</f>
        <v/>
      </c>
      <c r="G1084">
        <f>N(Движение!$V$176)</f>
        <v/>
      </c>
      <c r="H1084">
        <f>Движение!$W$176</f>
        <v/>
      </c>
      <c r="I1084">
        <f>IF($F1084&gt;0,TEXT($B1084,"dd.mm")&amp;"_"&amp;$D1084,"")</f>
        <v/>
      </c>
    </row>
    <row r="1085">
      <c r="A1085" t="n">
        <v>1084</v>
      </c>
      <c r="B1085">
        <f>Движение!$A$176</f>
        <v/>
      </c>
      <c r="C1085">
        <f>Движение!$C$176</f>
        <v/>
      </c>
      <c r="D1085" t="inlineStr">
        <is>
          <t>Ми-К</t>
        </is>
      </c>
      <c r="E1085">
        <f>Движение!$X$176</f>
        <v/>
      </c>
      <c r="F1085">
        <f>N(Движение!$Y$176)</f>
        <v/>
      </c>
      <c r="G1085">
        <f>N(Движение!$Z$176)</f>
        <v/>
      </c>
      <c r="H1085">
        <f>Движение!$AA$176</f>
        <v/>
      </c>
      <c r="I1085">
        <f>IF($F1085&gt;0,TEXT($B1085,"dd.mm")&amp;"_"&amp;$D1085,"")</f>
        <v/>
      </c>
    </row>
    <row r="1086">
      <c r="A1086" t="n">
        <v>1085</v>
      </c>
      <c r="B1086">
        <f>Движение!$A$176</f>
        <v/>
      </c>
      <c r="C1086">
        <f>Движение!$C$176</f>
        <v/>
      </c>
      <c r="D1086" t="inlineStr">
        <is>
          <t>Ми-П</t>
        </is>
      </c>
      <c r="E1086">
        <f>Движение!$AB$176</f>
        <v/>
      </c>
      <c r="F1086">
        <f>N(Движение!$AC$176)</f>
        <v/>
      </c>
      <c r="G1086">
        <f>N(Движение!$AD$176)</f>
        <v/>
      </c>
      <c r="H1086">
        <f>Движение!$AE$176</f>
        <v/>
      </c>
      <c r="I1086">
        <f>IF($F1086&gt;0,TEXT($B1086,"dd.mm")&amp;"_"&amp;$D1086,"")</f>
        <v/>
      </c>
    </row>
    <row r="1087">
      <c r="A1087" t="n">
        <v>1086</v>
      </c>
      <c r="B1087">
        <f>Движение!$A$177</f>
        <v/>
      </c>
      <c r="C1087">
        <f>Движение!$C$177</f>
        <v/>
      </c>
      <c r="D1087" t="inlineStr">
        <is>
          <t>АК-10</t>
        </is>
      </c>
      <c r="E1087">
        <f>Движение!$D$177</f>
        <v/>
      </c>
      <c r="F1087">
        <f>N(Движение!$E$177)</f>
        <v/>
      </c>
      <c r="G1087">
        <f>N(Движение!$F$177)</f>
        <v/>
      </c>
      <c r="H1087">
        <f>Движение!$G$177</f>
        <v/>
      </c>
      <c r="I1087">
        <f>IF($F1087&gt;0,TEXT($B1087,"dd.mm")&amp;"_"&amp;$D1087,"")</f>
        <v/>
      </c>
    </row>
    <row r="1088">
      <c r="A1088" t="n">
        <v>1087</v>
      </c>
      <c r="B1088">
        <f>Движение!$A$177</f>
        <v/>
      </c>
      <c r="C1088">
        <f>Движение!$C$177</f>
        <v/>
      </c>
      <c r="D1088" t="inlineStr">
        <is>
          <t>АК-15</t>
        </is>
      </c>
      <c r="E1088">
        <f>Движение!$H$177</f>
        <v/>
      </c>
      <c r="F1088">
        <f>N(Движение!$I$177)</f>
        <v/>
      </c>
      <c r="G1088">
        <f>N(Движение!$J$177)</f>
        <v/>
      </c>
      <c r="H1088">
        <f>Движение!$K$177</f>
        <v/>
      </c>
      <c r="I1088">
        <f>IF($F1088&gt;0,TEXT($B1088,"dd.mm")&amp;"_"&amp;$D1088,"")</f>
        <v/>
      </c>
    </row>
    <row r="1089">
      <c r="A1089" t="n">
        <v>1088</v>
      </c>
      <c r="B1089">
        <f>Движение!$A$177</f>
        <v/>
      </c>
      <c r="C1089">
        <f>Движение!$C$177</f>
        <v/>
      </c>
      <c r="D1089" t="inlineStr">
        <is>
          <t>Г 1800</t>
        </is>
      </c>
      <c r="E1089">
        <f>Движение!$L$177</f>
        <v/>
      </c>
      <c r="F1089">
        <f>N(Движение!$M$177)</f>
        <v/>
      </c>
      <c r="G1089">
        <f>N(Движение!$N$177)</f>
        <v/>
      </c>
      <c r="H1089">
        <f>Движение!$O$177</f>
        <v/>
      </c>
      <c r="I1089">
        <f>IF($F1089&gt;0,TEXT($B1089,"dd.mm")&amp;"_"&amp;$D1089,"")</f>
        <v/>
      </c>
    </row>
    <row r="1090">
      <c r="A1090" t="n">
        <v>1089</v>
      </c>
      <c r="B1090">
        <f>Движение!$A$177</f>
        <v/>
      </c>
      <c r="C1090">
        <f>Движение!$C$177</f>
        <v/>
      </c>
      <c r="D1090" t="inlineStr">
        <is>
          <t>Г 3500</t>
        </is>
      </c>
      <c r="E1090">
        <f>Движение!$P$177</f>
        <v/>
      </c>
      <c r="F1090">
        <f>N(Движение!$Q$177)</f>
        <v/>
      </c>
      <c r="G1090">
        <f>N(Движение!$R$177)</f>
        <v/>
      </c>
      <c r="H1090">
        <f>Движение!$S$177</f>
        <v/>
      </c>
      <c r="I1090">
        <f>IF($F1090&gt;0,TEXT($B1090,"dd.mm")&amp;"_"&amp;$D1090,"")</f>
        <v/>
      </c>
    </row>
    <row r="1091">
      <c r="A1091" t="n">
        <v>1090</v>
      </c>
      <c r="B1091">
        <f>Движение!$A$177</f>
        <v/>
      </c>
      <c r="C1091">
        <f>Движение!$C$177</f>
        <v/>
      </c>
      <c r="D1091" t="inlineStr">
        <is>
          <t>Г 800</t>
        </is>
      </c>
      <c r="E1091">
        <f>Движение!$T$177</f>
        <v/>
      </c>
      <c r="F1091">
        <f>N(Движение!$U$177)</f>
        <v/>
      </c>
      <c r="G1091">
        <f>N(Движение!$V$177)</f>
        <v/>
      </c>
      <c r="H1091">
        <f>Движение!$W$177</f>
        <v/>
      </c>
      <c r="I1091">
        <f>IF($F1091&gt;0,TEXT($B1091,"dd.mm")&amp;"_"&amp;$D1091,"")</f>
        <v/>
      </c>
    </row>
    <row r="1092">
      <c r="A1092" t="n">
        <v>1091</v>
      </c>
      <c r="B1092">
        <f>Движение!$A$177</f>
        <v/>
      </c>
      <c r="C1092">
        <f>Движение!$C$177</f>
        <v/>
      </c>
      <c r="D1092" t="inlineStr">
        <is>
          <t>Ми-К</t>
        </is>
      </c>
      <c r="E1092">
        <f>Движение!$X$177</f>
        <v/>
      </c>
      <c r="F1092">
        <f>N(Движение!$Y$177)</f>
        <v/>
      </c>
      <c r="G1092">
        <f>N(Движение!$Z$177)</f>
        <v/>
      </c>
      <c r="H1092">
        <f>Движение!$AA$177</f>
        <v/>
      </c>
      <c r="I1092">
        <f>IF($F1092&gt;0,TEXT($B1092,"dd.mm")&amp;"_"&amp;$D1092,"")</f>
        <v/>
      </c>
    </row>
    <row r="1093">
      <c r="A1093" t="n">
        <v>1092</v>
      </c>
      <c r="B1093">
        <f>Движение!$A$177</f>
        <v/>
      </c>
      <c r="C1093">
        <f>Движение!$C$177</f>
        <v/>
      </c>
      <c r="D1093" t="inlineStr">
        <is>
          <t>Ми-П</t>
        </is>
      </c>
      <c r="E1093">
        <f>Движение!$AB$177</f>
        <v/>
      </c>
      <c r="F1093">
        <f>N(Движение!$AC$177)</f>
        <v/>
      </c>
      <c r="G1093">
        <f>N(Движение!$AD$177)</f>
        <v/>
      </c>
      <c r="H1093">
        <f>Движение!$AE$177</f>
        <v/>
      </c>
      <c r="I1093">
        <f>IF($F1093&gt;0,TEXT($B1093,"dd.mm")&amp;"_"&amp;$D1093,"")</f>
        <v/>
      </c>
    </row>
    <row r="1094">
      <c r="A1094" t="n">
        <v>1093</v>
      </c>
      <c r="B1094">
        <f>Движение!$A$178</f>
        <v/>
      </c>
      <c r="C1094">
        <f>Движение!$C$178</f>
        <v/>
      </c>
      <c r="D1094" t="inlineStr">
        <is>
          <t>АК-10</t>
        </is>
      </c>
      <c r="E1094">
        <f>Движение!$D$178</f>
        <v/>
      </c>
      <c r="F1094">
        <f>N(Движение!$E$178)</f>
        <v/>
      </c>
      <c r="G1094">
        <f>N(Движение!$F$178)</f>
        <v/>
      </c>
      <c r="H1094">
        <f>Движение!$G$178</f>
        <v/>
      </c>
      <c r="I1094">
        <f>IF($F1094&gt;0,TEXT($B1094,"dd.mm")&amp;"_"&amp;$D1094,"")</f>
        <v/>
      </c>
    </row>
    <row r="1095">
      <c r="A1095" t="n">
        <v>1094</v>
      </c>
      <c r="B1095">
        <f>Движение!$A$178</f>
        <v/>
      </c>
      <c r="C1095">
        <f>Движение!$C$178</f>
        <v/>
      </c>
      <c r="D1095" t="inlineStr">
        <is>
          <t>АК-15</t>
        </is>
      </c>
      <c r="E1095">
        <f>Движение!$H$178</f>
        <v/>
      </c>
      <c r="F1095">
        <f>N(Движение!$I$178)</f>
        <v/>
      </c>
      <c r="G1095">
        <f>N(Движение!$J$178)</f>
        <v/>
      </c>
      <c r="H1095">
        <f>Движение!$K$178</f>
        <v/>
      </c>
      <c r="I1095">
        <f>IF($F1095&gt;0,TEXT($B1095,"dd.mm")&amp;"_"&amp;$D1095,"")</f>
        <v/>
      </c>
    </row>
    <row r="1096">
      <c r="A1096" t="n">
        <v>1095</v>
      </c>
      <c r="B1096">
        <f>Движение!$A$178</f>
        <v/>
      </c>
      <c r="C1096">
        <f>Движение!$C$178</f>
        <v/>
      </c>
      <c r="D1096" t="inlineStr">
        <is>
          <t>Г 1800</t>
        </is>
      </c>
      <c r="E1096">
        <f>Движение!$L$178</f>
        <v/>
      </c>
      <c r="F1096">
        <f>N(Движение!$M$178)</f>
        <v/>
      </c>
      <c r="G1096">
        <f>N(Движение!$N$178)</f>
        <v/>
      </c>
      <c r="H1096">
        <f>Движение!$O$178</f>
        <v/>
      </c>
      <c r="I1096">
        <f>IF($F1096&gt;0,TEXT($B1096,"dd.mm")&amp;"_"&amp;$D1096,"")</f>
        <v/>
      </c>
    </row>
    <row r="1097">
      <c r="A1097" t="n">
        <v>1096</v>
      </c>
      <c r="B1097">
        <f>Движение!$A$178</f>
        <v/>
      </c>
      <c r="C1097">
        <f>Движение!$C$178</f>
        <v/>
      </c>
      <c r="D1097" t="inlineStr">
        <is>
          <t>Г 3500</t>
        </is>
      </c>
      <c r="E1097">
        <f>Движение!$P$178</f>
        <v/>
      </c>
      <c r="F1097">
        <f>N(Движение!$Q$178)</f>
        <v/>
      </c>
      <c r="G1097">
        <f>N(Движение!$R$178)</f>
        <v/>
      </c>
      <c r="H1097">
        <f>Движение!$S$178</f>
        <v/>
      </c>
      <c r="I1097">
        <f>IF($F1097&gt;0,TEXT($B1097,"dd.mm")&amp;"_"&amp;$D1097,"")</f>
        <v/>
      </c>
    </row>
    <row r="1098">
      <c r="A1098" t="n">
        <v>1097</v>
      </c>
      <c r="B1098">
        <f>Движение!$A$178</f>
        <v/>
      </c>
      <c r="C1098">
        <f>Движение!$C$178</f>
        <v/>
      </c>
      <c r="D1098" t="inlineStr">
        <is>
          <t>Г 800</t>
        </is>
      </c>
      <c r="E1098">
        <f>Движение!$T$178</f>
        <v/>
      </c>
      <c r="F1098">
        <f>N(Движение!$U$178)</f>
        <v/>
      </c>
      <c r="G1098">
        <f>N(Движение!$V$178)</f>
        <v/>
      </c>
      <c r="H1098">
        <f>Движение!$W$178</f>
        <v/>
      </c>
      <c r="I1098">
        <f>IF($F1098&gt;0,TEXT($B1098,"dd.mm")&amp;"_"&amp;$D1098,"")</f>
        <v/>
      </c>
    </row>
    <row r="1099">
      <c r="A1099" t="n">
        <v>1098</v>
      </c>
      <c r="B1099">
        <f>Движение!$A$178</f>
        <v/>
      </c>
      <c r="C1099">
        <f>Движение!$C$178</f>
        <v/>
      </c>
      <c r="D1099" t="inlineStr">
        <is>
          <t>Ми-К</t>
        </is>
      </c>
      <c r="E1099">
        <f>Движение!$X$178</f>
        <v/>
      </c>
      <c r="F1099">
        <f>N(Движение!$Y$178)</f>
        <v/>
      </c>
      <c r="G1099">
        <f>N(Движение!$Z$178)</f>
        <v/>
      </c>
      <c r="H1099">
        <f>Движение!$AA$178</f>
        <v/>
      </c>
      <c r="I1099">
        <f>IF($F1099&gt;0,TEXT($B1099,"dd.mm")&amp;"_"&amp;$D1099,"")</f>
        <v/>
      </c>
    </row>
    <row r="1100">
      <c r="A1100" t="n">
        <v>1099</v>
      </c>
      <c r="B1100">
        <f>Движение!$A$178</f>
        <v/>
      </c>
      <c r="C1100">
        <f>Движение!$C$178</f>
        <v/>
      </c>
      <c r="D1100" t="inlineStr">
        <is>
          <t>Ми-П</t>
        </is>
      </c>
      <c r="E1100">
        <f>Движение!$AB$178</f>
        <v/>
      </c>
      <c r="F1100">
        <f>N(Движение!$AC$178)</f>
        <v/>
      </c>
      <c r="G1100">
        <f>N(Движение!$AD$178)</f>
        <v/>
      </c>
      <c r="H1100">
        <f>Движение!$AE$178</f>
        <v/>
      </c>
      <c r="I1100">
        <f>IF($F1100&gt;0,TEXT($B1100,"dd.mm")&amp;"_"&amp;$D1100,"")</f>
        <v/>
      </c>
    </row>
    <row r="1101">
      <c r="A1101" t="n">
        <v>1100</v>
      </c>
      <c r="B1101">
        <f>Движение!$A$179</f>
        <v/>
      </c>
      <c r="C1101">
        <f>Движение!$C$179</f>
        <v/>
      </c>
      <c r="D1101" t="inlineStr">
        <is>
          <t>АК-10</t>
        </is>
      </c>
      <c r="E1101">
        <f>Движение!$D$179</f>
        <v/>
      </c>
      <c r="F1101">
        <f>N(Движение!$E$179)</f>
        <v/>
      </c>
      <c r="G1101">
        <f>N(Движение!$F$179)</f>
        <v/>
      </c>
      <c r="H1101">
        <f>Движение!$G$179</f>
        <v/>
      </c>
      <c r="I1101">
        <f>IF($F1101&gt;0,TEXT($B1101,"dd.mm")&amp;"_"&amp;$D1101,"")</f>
        <v/>
      </c>
    </row>
    <row r="1102">
      <c r="A1102" t="n">
        <v>1101</v>
      </c>
      <c r="B1102">
        <f>Движение!$A$179</f>
        <v/>
      </c>
      <c r="C1102">
        <f>Движение!$C$179</f>
        <v/>
      </c>
      <c r="D1102" t="inlineStr">
        <is>
          <t>АК-15</t>
        </is>
      </c>
      <c r="E1102">
        <f>Движение!$H$179</f>
        <v/>
      </c>
      <c r="F1102">
        <f>N(Движение!$I$179)</f>
        <v/>
      </c>
      <c r="G1102">
        <f>N(Движение!$J$179)</f>
        <v/>
      </c>
      <c r="H1102">
        <f>Движение!$K$179</f>
        <v/>
      </c>
      <c r="I1102">
        <f>IF($F1102&gt;0,TEXT($B1102,"dd.mm")&amp;"_"&amp;$D1102,"")</f>
        <v/>
      </c>
    </row>
    <row r="1103">
      <c r="A1103" t="n">
        <v>1102</v>
      </c>
      <c r="B1103">
        <f>Движение!$A$179</f>
        <v/>
      </c>
      <c r="C1103">
        <f>Движение!$C$179</f>
        <v/>
      </c>
      <c r="D1103" t="inlineStr">
        <is>
          <t>Г 1800</t>
        </is>
      </c>
      <c r="E1103">
        <f>Движение!$L$179</f>
        <v/>
      </c>
      <c r="F1103">
        <f>N(Движение!$M$179)</f>
        <v/>
      </c>
      <c r="G1103">
        <f>N(Движение!$N$179)</f>
        <v/>
      </c>
      <c r="H1103">
        <f>Движение!$O$179</f>
        <v/>
      </c>
      <c r="I1103">
        <f>IF($F1103&gt;0,TEXT($B1103,"dd.mm")&amp;"_"&amp;$D1103,"")</f>
        <v/>
      </c>
    </row>
    <row r="1104">
      <c r="A1104" t="n">
        <v>1103</v>
      </c>
      <c r="B1104">
        <f>Движение!$A$179</f>
        <v/>
      </c>
      <c r="C1104">
        <f>Движение!$C$179</f>
        <v/>
      </c>
      <c r="D1104" t="inlineStr">
        <is>
          <t>Г 3500</t>
        </is>
      </c>
      <c r="E1104">
        <f>Движение!$P$179</f>
        <v/>
      </c>
      <c r="F1104">
        <f>N(Движение!$Q$179)</f>
        <v/>
      </c>
      <c r="G1104">
        <f>N(Движение!$R$179)</f>
        <v/>
      </c>
      <c r="H1104">
        <f>Движение!$S$179</f>
        <v/>
      </c>
      <c r="I1104">
        <f>IF($F1104&gt;0,TEXT($B1104,"dd.mm")&amp;"_"&amp;$D1104,"")</f>
        <v/>
      </c>
    </row>
    <row r="1105">
      <c r="A1105" t="n">
        <v>1104</v>
      </c>
      <c r="B1105">
        <f>Движение!$A$179</f>
        <v/>
      </c>
      <c r="C1105">
        <f>Движение!$C$179</f>
        <v/>
      </c>
      <c r="D1105" t="inlineStr">
        <is>
          <t>Г 800</t>
        </is>
      </c>
      <c r="E1105">
        <f>Движение!$T$179</f>
        <v/>
      </c>
      <c r="F1105">
        <f>N(Движение!$U$179)</f>
        <v/>
      </c>
      <c r="G1105">
        <f>N(Движение!$V$179)</f>
        <v/>
      </c>
      <c r="H1105">
        <f>Движение!$W$179</f>
        <v/>
      </c>
      <c r="I1105">
        <f>IF($F1105&gt;0,TEXT($B1105,"dd.mm")&amp;"_"&amp;$D1105,"")</f>
        <v/>
      </c>
    </row>
    <row r="1106">
      <c r="A1106" t="n">
        <v>1105</v>
      </c>
      <c r="B1106">
        <f>Движение!$A$179</f>
        <v/>
      </c>
      <c r="C1106">
        <f>Движение!$C$179</f>
        <v/>
      </c>
      <c r="D1106" t="inlineStr">
        <is>
          <t>Ми-К</t>
        </is>
      </c>
      <c r="E1106">
        <f>Движение!$X$179</f>
        <v/>
      </c>
      <c r="F1106">
        <f>N(Движение!$Y$179)</f>
        <v/>
      </c>
      <c r="G1106">
        <f>N(Движение!$Z$179)</f>
        <v/>
      </c>
      <c r="H1106">
        <f>Движение!$AA$179</f>
        <v/>
      </c>
      <c r="I1106">
        <f>IF($F1106&gt;0,TEXT($B1106,"dd.mm")&amp;"_"&amp;$D1106,"")</f>
        <v/>
      </c>
    </row>
    <row r="1107">
      <c r="A1107" t="n">
        <v>1106</v>
      </c>
      <c r="B1107">
        <f>Движение!$A$179</f>
        <v/>
      </c>
      <c r="C1107">
        <f>Движение!$C$179</f>
        <v/>
      </c>
      <c r="D1107" t="inlineStr">
        <is>
          <t>Ми-П</t>
        </is>
      </c>
      <c r="E1107">
        <f>Движение!$AB$179</f>
        <v/>
      </c>
      <c r="F1107">
        <f>N(Движение!$AC$179)</f>
        <v/>
      </c>
      <c r="G1107">
        <f>N(Движение!$AD$179)</f>
        <v/>
      </c>
      <c r="H1107">
        <f>Движение!$AE$179</f>
        <v/>
      </c>
      <c r="I1107">
        <f>IF($F1107&gt;0,TEXT($B1107,"dd.mm")&amp;"_"&amp;$D1107,"")</f>
        <v/>
      </c>
    </row>
    <row r="1108">
      <c r="A1108" t="n">
        <v>1107</v>
      </c>
      <c r="B1108">
        <f>Движение!$A$180</f>
        <v/>
      </c>
      <c r="C1108">
        <f>Движение!$C$180</f>
        <v/>
      </c>
      <c r="D1108" t="inlineStr">
        <is>
          <t>АК-10</t>
        </is>
      </c>
      <c r="E1108">
        <f>Движение!$D$180</f>
        <v/>
      </c>
      <c r="F1108">
        <f>N(Движение!$E$180)</f>
        <v/>
      </c>
      <c r="G1108">
        <f>N(Движение!$F$180)</f>
        <v/>
      </c>
      <c r="H1108">
        <f>Движение!$G$180</f>
        <v/>
      </c>
      <c r="I1108">
        <f>IF($F1108&gt;0,TEXT($B1108,"dd.mm")&amp;"_"&amp;$D1108,"")</f>
        <v/>
      </c>
    </row>
    <row r="1109">
      <c r="A1109" t="n">
        <v>1108</v>
      </c>
      <c r="B1109">
        <f>Движение!$A$180</f>
        <v/>
      </c>
      <c r="C1109">
        <f>Движение!$C$180</f>
        <v/>
      </c>
      <c r="D1109" t="inlineStr">
        <is>
          <t>АК-15</t>
        </is>
      </c>
      <c r="E1109">
        <f>Движение!$H$180</f>
        <v/>
      </c>
      <c r="F1109">
        <f>N(Движение!$I$180)</f>
        <v/>
      </c>
      <c r="G1109">
        <f>N(Движение!$J$180)</f>
        <v/>
      </c>
      <c r="H1109">
        <f>Движение!$K$180</f>
        <v/>
      </c>
      <c r="I1109">
        <f>IF($F1109&gt;0,TEXT($B1109,"dd.mm")&amp;"_"&amp;$D1109,"")</f>
        <v/>
      </c>
    </row>
    <row r="1110">
      <c r="A1110" t="n">
        <v>1109</v>
      </c>
      <c r="B1110">
        <f>Движение!$A$180</f>
        <v/>
      </c>
      <c r="C1110">
        <f>Движение!$C$180</f>
        <v/>
      </c>
      <c r="D1110" t="inlineStr">
        <is>
          <t>Г 1800</t>
        </is>
      </c>
      <c r="E1110">
        <f>Движение!$L$180</f>
        <v/>
      </c>
      <c r="F1110">
        <f>N(Движение!$M$180)</f>
        <v/>
      </c>
      <c r="G1110">
        <f>N(Движение!$N$180)</f>
        <v/>
      </c>
      <c r="H1110">
        <f>Движение!$O$180</f>
        <v/>
      </c>
      <c r="I1110">
        <f>IF($F1110&gt;0,TEXT($B1110,"dd.mm")&amp;"_"&amp;$D1110,"")</f>
        <v/>
      </c>
    </row>
    <row r="1111">
      <c r="A1111" t="n">
        <v>1110</v>
      </c>
      <c r="B1111">
        <f>Движение!$A$180</f>
        <v/>
      </c>
      <c r="C1111">
        <f>Движение!$C$180</f>
        <v/>
      </c>
      <c r="D1111" t="inlineStr">
        <is>
          <t>Г 3500</t>
        </is>
      </c>
      <c r="E1111">
        <f>Движение!$P$180</f>
        <v/>
      </c>
      <c r="F1111">
        <f>N(Движение!$Q$180)</f>
        <v/>
      </c>
      <c r="G1111">
        <f>N(Движение!$R$180)</f>
        <v/>
      </c>
      <c r="H1111">
        <f>Движение!$S$180</f>
        <v/>
      </c>
      <c r="I1111">
        <f>IF($F1111&gt;0,TEXT($B1111,"dd.mm")&amp;"_"&amp;$D1111,"")</f>
        <v/>
      </c>
    </row>
    <row r="1112">
      <c r="A1112" t="n">
        <v>1111</v>
      </c>
      <c r="B1112">
        <f>Движение!$A$180</f>
        <v/>
      </c>
      <c r="C1112">
        <f>Движение!$C$180</f>
        <v/>
      </c>
      <c r="D1112" t="inlineStr">
        <is>
          <t>Г 800</t>
        </is>
      </c>
      <c r="E1112">
        <f>Движение!$T$180</f>
        <v/>
      </c>
      <c r="F1112">
        <f>N(Движение!$U$180)</f>
        <v/>
      </c>
      <c r="G1112">
        <f>N(Движение!$V$180)</f>
        <v/>
      </c>
      <c r="H1112">
        <f>Движение!$W$180</f>
        <v/>
      </c>
      <c r="I1112">
        <f>IF($F1112&gt;0,TEXT($B1112,"dd.mm")&amp;"_"&amp;$D1112,"")</f>
        <v/>
      </c>
    </row>
    <row r="1113">
      <c r="A1113" t="n">
        <v>1112</v>
      </c>
      <c r="B1113">
        <f>Движение!$A$180</f>
        <v/>
      </c>
      <c r="C1113">
        <f>Движение!$C$180</f>
        <v/>
      </c>
      <c r="D1113" t="inlineStr">
        <is>
          <t>Ми-К</t>
        </is>
      </c>
      <c r="E1113">
        <f>Движение!$X$180</f>
        <v/>
      </c>
      <c r="F1113">
        <f>N(Движение!$Y$180)</f>
        <v/>
      </c>
      <c r="G1113">
        <f>N(Движение!$Z$180)</f>
        <v/>
      </c>
      <c r="H1113">
        <f>Движение!$AA$180</f>
        <v/>
      </c>
      <c r="I1113">
        <f>IF($F1113&gt;0,TEXT($B1113,"dd.mm")&amp;"_"&amp;$D1113,"")</f>
        <v/>
      </c>
    </row>
    <row r="1114">
      <c r="A1114" t="n">
        <v>1113</v>
      </c>
      <c r="B1114">
        <f>Движение!$A$180</f>
        <v/>
      </c>
      <c r="C1114">
        <f>Движение!$C$180</f>
        <v/>
      </c>
      <c r="D1114" t="inlineStr">
        <is>
          <t>Ми-П</t>
        </is>
      </c>
      <c r="E1114">
        <f>Движение!$AB$180</f>
        <v/>
      </c>
      <c r="F1114">
        <f>N(Движение!$AC$180)</f>
        <v/>
      </c>
      <c r="G1114">
        <f>N(Движение!$AD$180)</f>
        <v/>
      </c>
      <c r="H1114">
        <f>Движение!$AE$180</f>
        <v/>
      </c>
      <c r="I1114">
        <f>IF($F1114&gt;0,TEXT($B1114,"dd.mm")&amp;"_"&amp;$D1114,"")</f>
        <v/>
      </c>
    </row>
    <row r="1115">
      <c r="A1115" t="n">
        <v>1114</v>
      </c>
      <c r="B1115">
        <f>Движение!$A$181</f>
        <v/>
      </c>
      <c r="C1115">
        <f>Движение!$C$181</f>
        <v/>
      </c>
      <c r="D1115" t="inlineStr">
        <is>
          <t>АК-10</t>
        </is>
      </c>
      <c r="E1115">
        <f>Движение!$D$181</f>
        <v/>
      </c>
      <c r="F1115">
        <f>N(Движение!$E$181)</f>
        <v/>
      </c>
      <c r="G1115">
        <f>N(Движение!$F$181)</f>
        <v/>
      </c>
      <c r="H1115">
        <f>Движение!$G$181</f>
        <v/>
      </c>
      <c r="I1115">
        <f>IF($F1115&gt;0,TEXT($B1115,"dd.mm")&amp;"_"&amp;$D1115,"")</f>
        <v/>
      </c>
    </row>
    <row r="1116">
      <c r="A1116" t="n">
        <v>1115</v>
      </c>
      <c r="B1116">
        <f>Движение!$A$181</f>
        <v/>
      </c>
      <c r="C1116">
        <f>Движение!$C$181</f>
        <v/>
      </c>
      <c r="D1116" t="inlineStr">
        <is>
          <t>АК-15</t>
        </is>
      </c>
      <c r="E1116">
        <f>Движение!$H$181</f>
        <v/>
      </c>
      <c r="F1116">
        <f>N(Движение!$I$181)</f>
        <v/>
      </c>
      <c r="G1116">
        <f>N(Движение!$J$181)</f>
        <v/>
      </c>
      <c r="H1116">
        <f>Движение!$K$181</f>
        <v/>
      </c>
      <c r="I1116">
        <f>IF($F1116&gt;0,TEXT($B1116,"dd.mm")&amp;"_"&amp;$D1116,"")</f>
        <v/>
      </c>
    </row>
    <row r="1117">
      <c r="A1117" t="n">
        <v>1116</v>
      </c>
      <c r="B1117">
        <f>Движение!$A$181</f>
        <v/>
      </c>
      <c r="C1117">
        <f>Движение!$C$181</f>
        <v/>
      </c>
      <c r="D1117" t="inlineStr">
        <is>
          <t>Г 1800</t>
        </is>
      </c>
      <c r="E1117">
        <f>Движение!$L$181</f>
        <v/>
      </c>
      <c r="F1117">
        <f>N(Движение!$M$181)</f>
        <v/>
      </c>
      <c r="G1117">
        <f>N(Движение!$N$181)</f>
        <v/>
      </c>
      <c r="H1117">
        <f>Движение!$O$181</f>
        <v/>
      </c>
      <c r="I1117">
        <f>IF($F1117&gt;0,TEXT($B1117,"dd.mm")&amp;"_"&amp;$D1117,"")</f>
        <v/>
      </c>
    </row>
    <row r="1118">
      <c r="A1118" t="n">
        <v>1117</v>
      </c>
      <c r="B1118">
        <f>Движение!$A$181</f>
        <v/>
      </c>
      <c r="C1118">
        <f>Движение!$C$181</f>
        <v/>
      </c>
      <c r="D1118" t="inlineStr">
        <is>
          <t>Г 3500</t>
        </is>
      </c>
      <c r="E1118">
        <f>Движение!$P$181</f>
        <v/>
      </c>
      <c r="F1118">
        <f>N(Движение!$Q$181)</f>
        <v/>
      </c>
      <c r="G1118">
        <f>N(Движение!$R$181)</f>
        <v/>
      </c>
      <c r="H1118">
        <f>Движение!$S$181</f>
        <v/>
      </c>
      <c r="I1118">
        <f>IF($F1118&gt;0,TEXT($B1118,"dd.mm")&amp;"_"&amp;$D1118,"")</f>
        <v/>
      </c>
    </row>
    <row r="1119">
      <c r="A1119" t="n">
        <v>1118</v>
      </c>
      <c r="B1119">
        <f>Движение!$A$181</f>
        <v/>
      </c>
      <c r="C1119">
        <f>Движение!$C$181</f>
        <v/>
      </c>
      <c r="D1119" t="inlineStr">
        <is>
          <t>Г 800</t>
        </is>
      </c>
      <c r="E1119">
        <f>Движение!$T$181</f>
        <v/>
      </c>
      <c r="F1119">
        <f>N(Движение!$U$181)</f>
        <v/>
      </c>
      <c r="G1119">
        <f>N(Движение!$V$181)</f>
        <v/>
      </c>
      <c r="H1119">
        <f>Движение!$W$181</f>
        <v/>
      </c>
      <c r="I1119">
        <f>IF($F1119&gt;0,TEXT($B1119,"dd.mm")&amp;"_"&amp;$D1119,"")</f>
        <v/>
      </c>
    </row>
    <row r="1120">
      <c r="A1120" t="n">
        <v>1119</v>
      </c>
      <c r="B1120">
        <f>Движение!$A$181</f>
        <v/>
      </c>
      <c r="C1120">
        <f>Движение!$C$181</f>
        <v/>
      </c>
      <c r="D1120" t="inlineStr">
        <is>
          <t>Ми-К</t>
        </is>
      </c>
      <c r="E1120">
        <f>Движение!$X$181</f>
        <v/>
      </c>
      <c r="F1120">
        <f>N(Движение!$Y$181)</f>
        <v/>
      </c>
      <c r="G1120">
        <f>N(Движение!$Z$181)</f>
        <v/>
      </c>
      <c r="H1120">
        <f>Движение!$AA$181</f>
        <v/>
      </c>
      <c r="I1120">
        <f>IF($F1120&gt;0,TEXT($B1120,"dd.mm")&amp;"_"&amp;$D1120,"")</f>
        <v/>
      </c>
    </row>
    <row r="1121">
      <c r="A1121" t="n">
        <v>1120</v>
      </c>
      <c r="B1121">
        <f>Движение!$A$181</f>
        <v/>
      </c>
      <c r="C1121">
        <f>Движение!$C$181</f>
        <v/>
      </c>
      <c r="D1121" t="inlineStr">
        <is>
          <t>Ми-П</t>
        </is>
      </c>
      <c r="E1121">
        <f>Движение!$AB$181</f>
        <v/>
      </c>
      <c r="F1121">
        <f>N(Движение!$AC$181)</f>
        <v/>
      </c>
      <c r="G1121">
        <f>N(Движение!$AD$181)</f>
        <v/>
      </c>
      <c r="H1121">
        <f>Движение!$AE$181</f>
        <v/>
      </c>
      <c r="I1121">
        <f>IF($F1121&gt;0,TEXT($B1121,"dd.mm")&amp;"_"&amp;$D1121,"")</f>
        <v/>
      </c>
    </row>
    <row r="1122">
      <c r="A1122" t="n">
        <v>1121</v>
      </c>
      <c r="B1122">
        <f>Движение!$A$182</f>
        <v/>
      </c>
      <c r="C1122">
        <f>Движение!$C$182</f>
        <v/>
      </c>
      <c r="D1122" t="inlineStr">
        <is>
          <t>АК-10</t>
        </is>
      </c>
      <c r="E1122">
        <f>Движение!$D$182</f>
        <v/>
      </c>
      <c r="F1122">
        <f>N(Движение!$E$182)</f>
        <v/>
      </c>
      <c r="G1122">
        <f>N(Движение!$F$182)</f>
        <v/>
      </c>
      <c r="H1122">
        <f>Движение!$G$182</f>
        <v/>
      </c>
      <c r="I1122">
        <f>IF($F1122&gt;0,TEXT($B1122,"dd.mm")&amp;"_"&amp;$D1122,"")</f>
        <v/>
      </c>
    </row>
    <row r="1123">
      <c r="A1123" t="n">
        <v>1122</v>
      </c>
      <c r="B1123">
        <f>Движение!$A$182</f>
        <v/>
      </c>
      <c r="C1123">
        <f>Движение!$C$182</f>
        <v/>
      </c>
      <c r="D1123" t="inlineStr">
        <is>
          <t>АК-15</t>
        </is>
      </c>
      <c r="E1123">
        <f>Движение!$H$182</f>
        <v/>
      </c>
      <c r="F1123">
        <f>N(Движение!$I$182)</f>
        <v/>
      </c>
      <c r="G1123">
        <f>N(Движение!$J$182)</f>
        <v/>
      </c>
      <c r="H1123">
        <f>Движение!$K$182</f>
        <v/>
      </c>
      <c r="I1123">
        <f>IF($F1123&gt;0,TEXT($B1123,"dd.mm")&amp;"_"&amp;$D1123,"")</f>
        <v/>
      </c>
    </row>
    <row r="1124">
      <c r="A1124" t="n">
        <v>1123</v>
      </c>
      <c r="B1124">
        <f>Движение!$A$182</f>
        <v/>
      </c>
      <c r="C1124">
        <f>Движение!$C$182</f>
        <v/>
      </c>
      <c r="D1124" t="inlineStr">
        <is>
          <t>Г 1800</t>
        </is>
      </c>
      <c r="E1124">
        <f>Движение!$L$182</f>
        <v/>
      </c>
      <c r="F1124">
        <f>N(Движение!$M$182)</f>
        <v/>
      </c>
      <c r="G1124">
        <f>N(Движение!$N$182)</f>
        <v/>
      </c>
      <c r="H1124">
        <f>Движение!$O$182</f>
        <v/>
      </c>
      <c r="I1124">
        <f>IF($F1124&gt;0,TEXT($B1124,"dd.mm")&amp;"_"&amp;$D1124,"")</f>
        <v/>
      </c>
    </row>
    <row r="1125">
      <c r="A1125" t="n">
        <v>1124</v>
      </c>
      <c r="B1125">
        <f>Движение!$A$182</f>
        <v/>
      </c>
      <c r="C1125">
        <f>Движение!$C$182</f>
        <v/>
      </c>
      <c r="D1125" t="inlineStr">
        <is>
          <t>Г 3500</t>
        </is>
      </c>
      <c r="E1125">
        <f>Движение!$P$182</f>
        <v/>
      </c>
      <c r="F1125">
        <f>N(Движение!$Q$182)</f>
        <v/>
      </c>
      <c r="G1125">
        <f>N(Движение!$R$182)</f>
        <v/>
      </c>
      <c r="H1125">
        <f>Движение!$S$182</f>
        <v/>
      </c>
      <c r="I1125">
        <f>IF($F1125&gt;0,TEXT($B1125,"dd.mm")&amp;"_"&amp;$D1125,"")</f>
        <v/>
      </c>
    </row>
    <row r="1126">
      <c r="A1126" t="n">
        <v>1125</v>
      </c>
      <c r="B1126">
        <f>Движение!$A$182</f>
        <v/>
      </c>
      <c r="C1126">
        <f>Движение!$C$182</f>
        <v/>
      </c>
      <c r="D1126" t="inlineStr">
        <is>
          <t>Г 800</t>
        </is>
      </c>
      <c r="E1126">
        <f>Движение!$T$182</f>
        <v/>
      </c>
      <c r="F1126">
        <f>N(Движение!$U$182)</f>
        <v/>
      </c>
      <c r="G1126">
        <f>N(Движение!$V$182)</f>
        <v/>
      </c>
      <c r="H1126">
        <f>Движение!$W$182</f>
        <v/>
      </c>
      <c r="I1126">
        <f>IF($F1126&gt;0,TEXT($B1126,"dd.mm")&amp;"_"&amp;$D1126,"")</f>
        <v/>
      </c>
    </row>
    <row r="1127">
      <c r="A1127" t="n">
        <v>1126</v>
      </c>
      <c r="B1127">
        <f>Движение!$A$182</f>
        <v/>
      </c>
      <c r="C1127">
        <f>Движение!$C$182</f>
        <v/>
      </c>
      <c r="D1127" t="inlineStr">
        <is>
          <t>Ми-К</t>
        </is>
      </c>
      <c r="E1127">
        <f>Движение!$X$182</f>
        <v/>
      </c>
      <c r="F1127">
        <f>N(Движение!$Y$182)</f>
        <v/>
      </c>
      <c r="G1127">
        <f>N(Движение!$Z$182)</f>
        <v/>
      </c>
      <c r="H1127">
        <f>Движение!$AA$182</f>
        <v/>
      </c>
      <c r="I1127">
        <f>IF($F1127&gt;0,TEXT($B1127,"dd.mm")&amp;"_"&amp;$D1127,"")</f>
        <v/>
      </c>
    </row>
    <row r="1128">
      <c r="A1128" t="n">
        <v>1127</v>
      </c>
      <c r="B1128">
        <f>Движение!$A$182</f>
        <v/>
      </c>
      <c r="C1128">
        <f>Движение!$C$182</f>
        <v/>
      </c>
      <c r="D1128" t="inlineStr">
        <is>
          <t>Ми-П</t>
        </is>
      </c>
      <c r="E1128">
        <f>Движение!$AB$182</f>
        <v/>
      </c>
      <c r="F1128">
        <f>N(Движение!$AC$182)</f>
        <v/>
      </c>
      <c r="G1128">
        <f>N(Движение!$AD$182)</f>
        <v/>
      </c>
      <c r="H1128">
        <f>Движение!$AE$182</f>
        <v/>
      </c>
      <c r="I1128">
        <f>IF($F1128&gt;0,TEXT($B1128,"dd.mm")&amp;"_"&amp;$D1128,"")</f>
        <v/>
      </c>
    </row>
    <row r="1129">
      <c r="A1129" t="n">
        <v>1128</v>
      </c>
      <c r="B1129">
        <f>Движение!$A$183</f>
        <v/>
      </c>
      <c r="C1129">
        <f>Движение!$C$183</f>
        <v/>
      </c>
      <c r="D1129" t="inlineStr">
        <is>
          <t>АК-10</t>
        </is>
      </c>
      <c r="E1129">
        <f>Движение!$D$183</f>
        <v/>
      </c>
      <c r="F1129">
        <f>N(Движение!$E$183)</f>
        <v/>
      </c>
      <c r="G1129">
        <f>N(Движение!$F$183)</f>
        <v/>
      </c>
      <c r="H1129">
        <f>Движение!$G$183</f>
        <v/>
      </c>
      <c r="I1129">
        <f>IF($F1129&gt;0,TEXT($B1129,"dd.mm")&amp;"_"&amp;$D1129,"")</f>
        <v/>
      </c>
    </row>
    <row r="1130">
      <c r="A1130" t="n">
        <v>1129</v>
      </c>
      <c r="B1130">
        <f>Движение!$A$183</f>
        <v/>
      </c>
      <c r="C1130">
        <f>Движение!$C$183</f>
        <v/>
      </c>
      <c r="D1130" t="inlineStr">
        <is>
          <t>АК-15</t>
        </is>
      </c>
      <c r="E1130">
        <f>Движение!$H$183</f>
        <v/>
      </c>
      <c r="F1130">
        <f>N(Движение!$I$183)</f>
        <v/>
      </c>
      <c r="G1130">
        <f>N(Движение!$J$183)</f>
        <v/>
      </c>
      <c r="H1130">
        <f>Движение!$K$183</f>
        <v/>
      </c>
      <c r="I1130">
        <f>IF($F1130&gt;0,TEXT($B1130,"dd.mm")&amp;"_"&amp;$D1130,"")</f>
        <v/>
      </c>
    </row>
    <row r="1131">
      <c r="A1131" t="n">
        <v>1130</v>
      </c>
      <c r="B1131">
        <f>Движение!$A$183</f>
        <v/>
      </c>
      <c r="C1131">
        <f>Движение!$C$183</f>
        <v/>
      </c>
      <c r="D1131" t="inlineStr">
        <is>
          <t>Г 1800</t>
        </is>
      </c>
      <c r="E1131">
        <f>Движение!$L$183</f>
        <v/>
      </c>
      <c r="F1131">
        <f>N(Движение!$M$183)</f>
        <v/>
      </c>
      <c r="G1131">
        <f>N(Движение!$N$183)</f>
        <v/>
      </c>
      <c r="H1131">
        <f>Движение!$O$183</f>
        <v/>
      </c>
      <c r="I1131">
        <f>IF($F1131&gt;0,TEXT($B1131,"dd.mm")&amp;"_"&amp;$D1131,"")</f>
        <v/>
      </c>
    </row>
    <row r="1132">
      <c r="A1132" t="n">
        <v>1131</v>
      </c>
      <c r="B1132">
        <f>Движение!$A$183</f>
        <v/>
      </c>
      <c r="C1132">
        <f>Движение!$C$183</f>
        <v/>
      </c>
      <c r="D1132" t="inlineStr">
        <is>
          <t>Г 3500</t>
        </is>
      </c>
      <c r="E1132">
        <f>Движение!$P$183</f>
        <v/>
      </c>
      <c r="F1132">
        <f>N(Движение!$Q$183)</f>
        <v/>
      </c>
      <c r="G1132">
        <f>N(Движение!$R$183)</f>
        <v/>
      </c>
      <c r="H1132">
        <f>Движение!$S$183</f>
        <v/>
      </c>
      <c r="I1132">
        <f>IF($F1132&gt;0,TEXT($B1132,"dd.mm")&amp;"_"&amp;$D1132,"")</f>
        <v/>
      </c>
    </row>
    <row r="1133">
      <c r="A1133" t="n">
        <v>1132</v>
      </c>
      <c r="B1133">
        <f>Движение!$A$183</f>
        <v/>
      </c>
      <c r="C1133">
        <f>Движение!$C$183</f>
        <v/>
      </c>
      <c r="D1133" t="inlineStr">
        <is>
          <t>Г 800</t>
        </is>
      </c>
      <c r="E1133">
        <f>Движение!$T$183</f>
        <v/>
      </c>
      <c r="F1133">
        <f>N(Движение!$U$183)</f>
        <v/>
      </c>
      <c r="G1133">
        <f>N(Движение!$V$183)</f>
        <v/>
      </c>
      <c r="H1133">
        <f>Движение!$W$183</f>
        <v/>
      </c>
      <c r="I1133">
        <f>IF($F1133&gt;0,TEXT($B1133,"dd.mm")&amp;"_"&amp;$D1133,"")</f>
        <v/>
      </c>
    </row>
    <row r="1134">
      <c r="A1134" t="n">
        <v>1133</v>
      </c>
      <c r="B1134">
        <f>Движение!$A$183</f>
        <v/>
      </c>
      <c r="C1134">
        <f>Движение!$C$183</f>
        <v/>
      </c>
      <c r="D1134" t="inlineStr">
        <is>
          <t>Ми-К</t>
        </is>
      </c>
      <c r="E1134">
        <f>Движение!$X$183</f>
        <v/>
      </c>
      <c r="F1134">
        <f>N(Движение!$Y$183)</f>
        <v/>
      </c>
      <c r="G1134">
        <f>N(Движение!$Z$183)</f>
        <v/>
      </c>
      <c r="H1134">
        <f>Движение!$AA$183</f>
        <v/>
      </c>
      <c r="I1134">
        <f>IF($F1134&gt;0,TEXT($B1134,"dd.mm")&amp;"_"&amp;$D1134,"")</f>
        <v/>
      </c>
    </row>
    <row r="1135">
      <c r="A1135" t="n">
        <v>1134</v>
      </c>
      <c r="B1135">
        <f>Движение!$A$183</f>
        <v/>
      </c>
      <c r="C1135">
        <f>Движение!$C$183</f>
        <v/>
      </c>
      <c r="D1135" t="inlineStr">
        <is>
          <t>Ми-П</t>
        </is>
      </c>
      <c r="E1135">
        <f>Движение!$AB$183</f>
        <v/>
      </c>
      <c r="F1135">
        <f>N(Движение!$AC$183)</f>
        <v/>
      </c>
      <c r="G1135">
        <f>N(Движение!$AD$183)</f>
        <v/>
      </c>
      <c r="H1135">
        <f>Движение!$AE$183</f>
        <v/>
      </c>
      <c r="I1135">
        <f>IF($F1135&gt;0,TEXT($B1135,"dd.mm")&amp;"_"&amp;$D1135,"")</f>
        <v/>
      </c>
    </row>
    <row r="1136">
      <c r="A1136" t="n">
        <v>1135</v>
      </c>
      <c r="B1136">
        <f>Движение!$A$184</f>
        <v/>
      </c>
      <c r="C1136">
        <f>Движение!$C$184</f>
        <v/>
      </c>
      <c r="D1136" t="inlineStr">
        <is>
          <t>АК-10</t>
        </is>
      </c>
      <c r="E1136">
        <f>Движение!$D$184</f>
        <v/>
      </c>
      <c r="F1136">
        <f>N(Движение!$E$184)</f>
        <v/>
      </c>
      <c r="G1136">
        <f>N(Движение!$F$184)</f>
        <v/>
      </c>
      <c r="H1136">
        <f>Движение!$G$184</f>
        <v/>
      </c>
      <c r="I1136">
        <f>IF($F1136&gt;0,TEXT($B1136,"dd.mm")&amp;"_"&amp;$D1136,"")</f>
        <v/>
      </c>
    </row>
    <row r="1137">
      <c r="A1137" t="n">
        <v>1136</v>
      </c>
      <c r="B1137">
        <f>Движение!$A$184</f>
        <v/>
      </c>
      <c r="C1137">
        <f>Движение!$C$184</f>
        <v/>
      </c>
      <c r="D1137" t="inlineStr">
        <is>
          <t>АК-15</t>
        </is>
      </c>
      <c r="E1137">
        <f>Движение!$H$184</f>
        <v/>
      </c>
      <c r="F1137">
        <f>N(Движение!$I$184)</f>
        <v/>
      </c>
      <c r="G1137">
        <f>N(Движение!$J$184)</f>
        <v/>
      </c>
      <c r="H1137">
        <f>Движение!$K$184</f>
        <v/>
      </c>
      <c r="I1137">
        <f>IF($F1137&gt;0,TEXT($B1137,"dd.mm")&amp;"_"&amp;$D1137,"")</f>
        <v/>
      </c>
    </row>
    <row r="1138">
      <c r="A1138" t="n">
        <v>1137</v>
      </c>
      <c r="B1138">
        <f>Движение!$A$184</f>
        <v/>
      </c>
      <c r="C1138">
        <f>Движение!$C$184</f>
        <v/>
      </c>
      <c r="D1138" t="inlineStr">
        <is>
          <t>Г 1800</t>
        </is>
      </c>
      <c r="E1138">
        <f>Движение!$L$184</f>
        <v/>
      </c>
      <c r="F1138">
        <f>N(Движение!$M$184)</f>
        <v/>
      </c>
      <c r="G1138">
        <f>N(Движение!$N$184)</f>
        <v/>
      </c>
      <c r="H1138">
        <f>Движение!$O$184</f>
        <v/>
      </c>
      <c r="I1138">
        <f>IF($F1138&gt;0,TEXT($B1138,"dd.mm")&amp;"_"&amp;$D1138,"")</f>
        <v/>
      </c>
    </row>
    <row r="1139">
      <c r="A1139" t="n">
        <v>1138</v>
      </c>
      <c r="B1139">
        <f>Движение!$A$184</f>
        <v/>
      </c>
      <c r="C1139">
        <f>Движение!$C$184</f>
        <v/>
      </c>
      <c r="D1139" t="inlineStr">
        <is>
          <t>Г 3500</t>
        </is>
      </c>
      <c r="E1139">
        <f>Движение!$P$184</f>
        <v/>
      </c>
      <c r="F1139">
        <f>N(Движение!$Q$184)</f>
        <v/>
      </c>
      <c r="G1139">
        <f>N(Движение!$R$184)</f>
        <v/>
      </c>
      <c r="H1139">
        <f>Движение!$S$184</f>
        <v/>
      </c>
      <c r="I1139">
        <f>IF($F1139&gt;0,TEXT($B1139,"dd.mm")&amp;"_"&amp;$D1139,"")</f>
        <v/>
      </c>
    </row>
    <row r="1140">
      <c r="A1140" t="n">
        <v>1139</v>
      </c>
      <c r="B1140">
        <f>Движение!$A$184</f>
        <v/>
      </c>
      <c r="C1140">
        <f>Движение!$C$184</f>
        <v/>
      </c>
      <c r="D1140" t="inlineStr">
        <is>
          <t>Г 800</t>
        </is>
      </c>
      <c r="E1140">
        <f>Движение!$T$184</f>
        <v/>
      </c>
      <c r="F1140">
        <f>N(Движение!$U$184)</f>
        <v/>
      </c>
      <c r="G1140">
        <f>N(Движение!$V$184)</f>
        <v/>
      </c>
      <c r="H1140">
        <f>Движение!$W$184</f>
        <v/>
      </c>
      <c r="I1140">
        <f>IF($F1140&gt;0,TEXT($B1140,"dd.mm")&amp;"_"&amp;$D1140,"")</f>
        <v/>
      </c>
    </row>
    <row r="1141">
      <c r="A1141" t="n">
        <v>1140</v>
      </c>
      <c r="B1141">
        <f>Движение!$A$184</f>
        <v/>
      </c>
      <c r="C1141">
        <f>Движение!$C$184</f>
        <v/>
      </c>
      <c r="D1141" t="inlineStr">
        <is>
          <t>Ми-К</t>
        </is>
      </c>
      <c r="E1141">
        <f>Движение!$X$184</f>
        <v/>
      </c>
      <c r="F1141">
        <f>N(Движение!$Y$184)</f>
        <v/>
      </c>
      <c r="G1141">
        <f>N(Движение!$Z$184)</f>
        <v/>
      </c>
      <c r="H1141">
        <f>Движение!$AA$184</f>
        <v/>
      </c>
      <c r="I1141">
        <f>IF($F1141&gt;0,TEXT($B1141,"dd.mm")&amp;"_"&amp;$D1141,"")</f>
        <v/>
      </c>
    </row>
    <row r="1142">
      <c r="A1142" t="n">
        <v>1141</v>
      </c>
      <c r="B1142">
        <f>Движение!$A$184</f>
        <v/>
      </c>
      <c r="C1142">
        <f>Движение!$C$184</f>
        <v/>
      </c>
      <c r="D1142" t="inlineStr">
        <is>
          <t>Ми-П</t>
        </is>
      </c>
      <c r="E1142">
        <f>Движение!$AB$184</f>
        <v/>
      </c>
      <c r="F1142">
        <f>N(Движение!$AC$184)</f>
        <v/>
      </c>
      <c r="G1142">
        <f>N(Движение!$AD$184)</f>
        <v/>
      </c>
      <c r="H1142">
        <f>Движение!$AE$184</f>
        <v/>
      </c>
      <c r="I1142">
        <f>IF($F1142&gt;0,TEXT($B1142,"dd.mm")&amp;"_"&amp;$D1142,"")</f>
        <v/>
      </c>
    </row>
    <row r="1143">
      <c r="A1143" t="n">
        <v>1142</v>
      </c>
      <c r="B1143">
        <f>Движение!$A$185</f>
        <v/>
      </c>
      <c r="C1143">
        <f>Движение!$C$185</f>
        <v/>
      </c>
      <c r="D1143" t="inlineStr">
        <is>
          <t>АК-10</t>
        </is>
      </c>
      <c r="E1143">
        <f>Движение!$D$185</f>
        <v/>
      </c>
      <c r="F1143">
        <f>N(Движение!$E$185)</f>
        <v/>
      </c>
      <c r="G1143">
        <f>N(Движение!$F$185)</f>
        <v/>
      </c>
      <c r="H1143">
        <f>Движение!$G$185</f>
        <v/>
      </c>
      <c r="I1143">
        <f>IF($F1143&gt;0,TEXT($B1143,"dd.mm")&amp;"_"&amp;$D1143,"")</f>
        <v/>
      </c>
    </row>
    <row r="1144">
      <c r="A1144" t="n">
        <v>1143</v>
      </c>
      <c r="B1144">
        <f>Движение!$A$185</f>
        <v/>
      </c>
      <c r="C1144">
        <f>Движение!$C$185</f>
        <v/>
      </c>
      <c r="D1144" t="inlineStr">
        <is>
          <t>АК-15</t>
        </is>
      </c>
      <c r="E1144">
        <f>Движение!$H$185</f>
        <v/>
      </c>
      <c r="F1144">
        <f>N(Движение!$I$185)</f>
        <v/>
      </c>
      <c r="G1144">
        <f>N(Движение!$J$185)</f>
        <v/>
      </c>
      <c r="H1144">
        <f>Движение!$K$185</f>
        <v/>
      </c>
      <c r="I1144">
        <f>IF($F1144&gt;0,TEXT($B1144,"dd.mm")&amp;"_"&amp;$D1144,"")</f>
        <v/>
      </c>
    </row>
    <row r="1145">
      <c r="A1145" t="n">
        <v>1144</v>
      </c>
      <c r="B1145">
        <f>Движение!$A$185</f>
        <v/>
      </c>
      <c r="C1145">
        <f>Движение!$C$185</f>
        <v/>
      </c>
      <c r="D1145" t="inlineStr">
        <is>
          <t>Г 1800</t>
        </is>
      </c>
      <c r="E1145">
        <f>Движение!$L$185</f>
        <v/>
      </c>
      <c r="F1145">
        <f>N(Движение!$M$185)</f>
        <v/>
      </c>
      <c r="G1145">
        <f>N(Движение!$N$185)</f>
        <v/>
      </c>
      <c r="H1145">
        <f>Движение!$O$185</f>
        <v/>
      </c>
      <c r="I1145">
        <f>IF($F1145&gt;0,TEXT($B1145,"dd.mm")&amp;"_"&amp;$D1145,"")</f>
        <v/>
      </c>
    </row>
    <row r="1146">
      <c r="A1146" t="n">
        <v>1145</v>
      </c>
      <c r="B1146">
        <f>Движение!$A$185</f>
        <v/>
      </c>
      <c r="C1146">
        <f>Движение!$C$185</f>
        <v/>
      </c>
      <c r="D1146" t="inlineStr">
        <is>
          <t>Г 3500</t>
        </is>
      </c>
      <c r="E1146">
        <f>Движение!$P$185</f>
        <v/>
      </c>
      <c r="F1146">
        <f>N(Движение!$Q$185)</f>
        <v/>
      </c>
      <c r="G1146">
        <f>N(Движение!$R$185)</f>
        <v/>
      </c>
      <c r="H1146">
        <f>Движение!$S$185</f>
        <v/>
      </c>
      <c r="I1146">
        <f>IF($F1146&gt;0,TEXT($B1146,"dd.mm")&amp;"_"&amp;$D1146,"")</f>
        <v/>
      </c>
    </row>
    <row r="1147">
      <c r="A1147" t="n">
        <v>1146</v>
      </c>
      <c r="B1147">
        <f>Движение!$A$185</f>
        <v/>
      </c>
      <c r="C1147">
        <f>Движение!$C$185</f>
        <v/>
      </c>
      <c r="D1147" t="inlineStr">
        <is>
          <t>Г 800</t>
        </is>
      </c>
      <c r="E1147">
        <f>Движение!$T$185</f>
        <v/>
      </c>
      <c r="F1147">
        <f>N(Движение!$U$185)</f>
        <v/>
      </c>
      <c r="G1147">
        <f>N(Движение!$V$185)</f>
        <v/>
      </c>
      <c r="H1147">
        <f>Движение!$W$185</f>
        <v/>
      </c>
      <c r="I1147">
        <f>IF($F1147&gt;0,TEXT($B1147,"dd.mm")&amp;"_"&amp;$D1147,"")</f>
        <v/>
      </c>
    </row>
    <row r="1148">
      <c r="A1148" t="n">
        <v>1147</v>
      </c>
      <c r="B1148">
        <f>Движение!$A$185</f>
        <v/>
      </c>
      <c r="C1148">
        <f>Движение!$C$185</f>
        <v/>
      </c>
      <c r="D1148" t="inlineStr">
        <is>
          <t>Ми-К</t>
        </is>
      </c>
      <c r="E1148">
        <f>Движение!$X$185</f>
        <v/>
      </c>
      <c r="F1148">
        <f>N(Движение!$Y$185)</f>
        <v/>
      </c>
      <c r="G1148">
        <f>N(Движение!$Z$185)</f>
        <v/>
      </c>
      <c r="H1148">
        <f>Движение!$AA$185</f>
        <v/>
      </c>
      <c r="I1148">
        <f>IF($F1148&gt;0,TEXT($B1148,"dd.mm")&amp;"_"&amp;$D1148,"")</f>
        <v/>
      </c>
    </row>
    <row r="1149">
      <c r="A1149" t="n">
        <v>1148</v>
      </c>
      <c r="B1149">
        <f>Движение!$A$185</f>
        <v/>
      </c>
      <c r="C1149">
        <f>Движение!$C$185</f>
        <v/>
      </c>
      <c r="D1149" t="inlineStr">
        <is>
          <t>Ми-П</t>
        </is>
      </c>
      <c r="E1149">
        <f>Движение!$AB$185</f>
        <v/>
      </c>
      <c r="F1149">
        <f>N(Движение!$AC$185)</f>
        <v/>
      </c>
      <c r="G1149">
        <f>N(Движение!$AD$185)</f>
        <v/>
      </c>
      <c r="H1149">
        <f>Движение!$AE$185</f>
        <v/>
      </c>
      <c r="I1149">
        <f>IF($F1149&gt;0,TEXT($B1149,"dd.mm")&amp;"_"&amp;$D1149,"")</f>
        <v/>
      </c>
    </row>
    <row r="1150">
      <c r="A1150" t="n">
        <v>1149</v>
      </c>
      <c r="B1150">
        <f>Движение!$A$186</f>
        <v/>
      </c>
      <c r="C1150">
        <f>Движение!$C$186</f>
        <v/>
      </c>
      <c r="D1150" t="inlineStr">
        <is>
          <t>АК-10</t>
        </is>
      </c>
      <c r="E1150">
        <f>Движение!$D$186</f>
        <v/>
      </c>
      <c r="F1150">
        <f>N(Движение!$E$186)</f>
        <v/>
      </c>
      <c r="G1150">
        <f>N(Движение!$F$186)</f>
        <v/>
      </c>
      <c r="H1150">
        <f>Движение!$G$186</f>
        <v/>
      </c>
      <c r="I1150">
        <f>IF($F1150&gt;0,TEXT($B1150,"dd.mm")&amp;"_"&amp;$D1150,"")</f>
        <v/>
      </c>
    </row>
    <row r="1151">
      <c r="A1151" t="n">
        <v>1150</v>
      </c>
      <c r="B1151">
        <f>Движение!$A$186</f>
        <v/>
      </c>
      <c r="C1151">
        <f>Движение!$C$186</f>
        <v/>
      </c>
      <c r="D1151" t="inlineStr">
        <is>
          <t>АК-15</t>
        </is>
      </c>
      <c r="E1151">
        <f>Движение!$H$186</f>
        <v/>
      </c>
      <c r="F1151">
        <f>N(Движение!$I$186)</f>
        <v/>
      </c>
      <c r="G1151">
        <f>N(Движение!$J$186)</f>
        <v/>
      </c>
      <c r="H1151">
        <f>Движение!$K$186</f>
        <v/>
      </c>
      <c r="I1151">
        <f>IF($F1151&gt;0,TEXT($B1151,"dd.mm")&amp;"_"&amp;$D1151,"")</f>
        <v/>
      </c>
    </row>
    <row r="1152">
      <c r="A1152" t="n">
        <v>1151</v>
      </c>
      <c r="B1152">
        <f>Движение!$A$186</f>
        <v/>
      </c>
      <c r="C1152">
        <f>Движение!$C$186</f>
        <v/>
      </c>
      <c r="D1152" t="inlineStr">
        <is>
          <t>Г 1800</t>
        </is>
      </c>
      <c r="E1152">
        <f>Движение!$L$186</f>
        <v/>
      </c>
      <c r="F1152">
        <f>N(Движение!$M$186)</f>
        <v/>
      </c>
      <c r="G1152">
        <f>N(Движение!$N$186)</f>
        <v/>
      </c>
      <c r="H1152">
        <f>Движение!$O$186</f>
        <v/>
      </c>
      <c r="I1152">
        <f>IF($F1152&gt;0,TEXT($B1152,"dd.mm")&amp;"_"&amp;$D1152,"")</f>
        <v/>
      </c>
    </row>
    <row r="1153">
      <c r="A1153" t="n">
        <v>1152</v>
      </c>
      <c r="B1153">
        <f>Движение!$A$186</f>
        <v/>
      </c>
      <c r="C1153">
        <f>Движение!$C$186</f>
        <v/>
      </c>
      <c r="D1153" t="inlineStr">
        <is>
          <t>Г 3500</t>
        </is>
      </c>
      <c r="E1153">
        <f>Движение!$P$186</f>
        <v/>
      </c>
      <c r="F1153">
        <f>N(Движение!$Q$186)</f>
        <v/>
      </c>
      <c r="G1153">
        <f>N(Движение!$R$186)</f>
        <v/>
      </c>
      <c r="H1153">
        <f>Движение!$S$186</f>
        <v/>
      </c>
      <c r="I1153">
        <f>IF($F1153&gt;0,TEXT($B1153,"dd.mm")&amp;"_"&amp;$D1153,"")</f>
        <v/>
      </c>
    </row>
    <row r="1154">
      <c r="A1154" t="n">
        <v>1153</v>
      </c>
      <c r="B1154">
        <f>Движение!$A$186</f>
        <v/>
      </c>
      <c r="C1154">
        <f>Движение!$C$186</f>
        <v/>
      </c>
      <c r="D1154" t="inlineStr">
        <is>
          <t>Г 800</t>
        </is>
      </c>
      <c r="E1154">
        <f>Движение!$T$186</f>
        <v/>
      </c>
      <c r="F1154">
        <f>N(Движение!$U$186)</f>
        <v/>
      </c>
      <c r="G1154">
        <f>N(Движение!$V$186)</f>
        <v/>
      </c>
      <c r="H1154">
        <f>Движение!$W$186</f>
        <v/>
      </c>
      <c r="I1154">
        <f>IF($F1154&gt;0,TEXT($B1154,"dd.mm")&amp;"_"&amp;$D1154,"")</f>
        <v/>
      </c>
    </row>
    <row r="1155">
      <c r="A1155" t="n">
        <v>1154</v>
      </c>
      <c r="B1155">
        <f>Движение!$A$186</f>
        <v/>
      </c>
      <c r="C1155">
        <f>Движение!$C$186</f>
        <v/>
      </c>
      <c r="D1155" t="inlineStr">
        <is>
          <t>Ми-К</t>
        </is>
      </c>
      <c r="E1155">
        <f>Движение!$X$186</f>
        <v/>
      </c>
      <c r="F1155">
        <f>N(Движение!$Y$186)</f>
        <v/>
      </c>
      <c r="G1155">
        <f>N(Движение!$Z$186)</f>
        <v/>
      </c>
      <c r="H1155">
        <f>Движение!$AA$186</f>
        <v/>
      </c>
      <c r="I1155">
        <f>IF($F1155&gt;0,TEXT($B1155,"dd.mm")&amp;"_"&amp;$D1155,"")</f>
        <v/>
      </c>
    </row>
    <row r="1156">
      <c r="A1156" t="n">
        <v>1155</v>
      </c>
      <c r="B1156">
        <f>Движение!$A$186</f>
        <v/>
      </c>
      <c r="C1156">
        <f>Движение!$C$186</f>
        <v/>
      </c>
      <c r="D1156" t="inlineStr">
        <is>
          <t>Ми-П</t>
        </is>
      </c>
      <c r="E1156">
        <f>Движение!$AB$186</f>
        <v/>
      </c>
      <c r="F1156">
        <f>N(Движение!$AC$186)</f>
        <v/>
      </c>
      <c r="G1156">
        <f>N(Движение!$AD$186)</f>
        <v/>
      </c>
      <c r="H1156">
        <f>Движение!$AE$186</f>
        <v/>
      </c>
      <c r="I1156">
        <f>IF($F1156&gt;0,TEXT($B1156,"dd.mm")&amp;"_"&amp;$D1156,"")</f>
        <v/>
      </c>
    </row>
    <row r="1157">
      <c r="A1157" t="n">
        <v>1156</v>
      </c>
      <c r="B1157">
        <f>Движение!$A$187</f>
        <v/>
      </c>
      <c r="C1157">
        <f>Движение!$C$187</f>
        <v/>
      </c>
      <c r="D1157" t="inlineStr">
        <is>
          <t>АК-10</t>
        </is>
      </c>
      <c r="E1157">
        <f>Движение!$D$187</f>
        <v/>
      </c>
      <c r="F1157">
        <f>N(Движение!$E$187)</f>
        <v/>
      </c>
      <c r="G1157">
        <f>N(Движение!$F$187)</f>
        <v/>
      </c>
      <c r="H1157">
        <f>Движение!$G$187</f>
        <v/>
      </c>
      <c r="I1157">
        <f>IF($F1157&gt;0,TEXT($B1157,"dd.mm")&amp;"_"&amp;$D1157,"")</f>
        <v/>
      </c>
    </row>
    <row r="1158">
      <c r="A1158" t="n">
        <v>1157</v>
      </c>
      <c r="B1158">
        <f>Движение!$A$187</f>
        <v/>
      </c>
      <c r="C1158">
        <f>Движение!$C$187</f>
        <v/>
      </c>
      <c r="D1158" t="inlineStr">
        <is>
          <t>АК-15</t>
        </is>
      </c>
      <c r="E1158">
        <f>Движение!$H$187</f>
        <v/>
      </c>
      <c r="F1158">
        <f>N(Движение!$I$187)</f>
        <v/>
      </c>
      <c r="G1158">
        <f>N(Движение!$J$187)</f>
        <v/>
      </c>
      <c r="H1158">
        <f>Движение!$K$187</f>
        <v/>
      </c>
      <c r="I1158">
        <f>IF($F1158&gt;0,TEXT($B1158,"dd.mm")&amp;"_"&amp;$D1158,"")</f>
        <v/>
      </c>
    </row>
    <row r="1159">
      <c r="A1159" t="n">
        <v>1158</v>
      </c>
      <c r="B1159">
        <f>Движение!$A$187</f>
        <v/>
      </c>
      <c r="C1159">
        <f>Движение!$C$187</f>
        <v/>
      </c>
      <c r="D1159" t="inlineStr">
        <is>
          <t>Г 1800</t>
        </is>
      </c>
      <c r="E1159">
        <f>Движение!$L$187</f>
        <v/>
      </c>
      <c r="F1159">
        <f>N(Движение!$M$187)</f>
        <v/>
      </c>
      <c r="G1159">
        <f>N(Движение!$N$187)</f>
        <v/>
      </c>
      <c r="H1159">
        <f>Движение!$O$187</f>
        <v/>
      </c>
      <c r="I1159">
        <f>IF($F1159&gt;0,TEXT($B1159,"dd.mm")&amp;"_"&amp;$D1159,"")</f>
        <v/>
      </c>
    </row>
    <row r="1160">
      <c r="A1160" t="n">
        <v>1159</v>
      </c>
      <c r="B1160">
        <f>Движение!$A$187</f>
        <v/>
      </c>
      <c r="C1160">
        <f>Движение!$C$187</f>
        <v/>
      </c>
      <c r="D1160" t="inlineStr">
        <is>
          <t>Г 3500</t>
        </is>
      </c>
      <c r="E1160">
        <f>Движение!$P$187</f>
        <v/>
      </c>
      <c r="F1160">
        <f>N(Движение!$Q$187)</f>
        <v/>
      </c>
      <c r="G1160">
        <f>N(Движение!$R$187)</f>
        <v/>
      </c>
      <c r="H1160">
        <f>Движение!$S$187</f>
        <v/>
      </c>
      <c r="I1160">
        <f>IF($F1160&gt;0,TEXT($B1160,"dd.mm")&amp;"_"&amp;$D1160,"")</f>
        <v/>
      </c>
    </row>
    <row r="1161">
      <c r="A1161" t="n">
        <v>1160</v>
      </c>
      <c r="B1161">
        <f>Движение!$A$187</f>
        <v/>
      </c>
      <c r="C1161">
        <f>Движение!$C$187</f>
        <v/>
      </c>
      <c r="D1161" t="inlineStr">
        <is>
          <t>Г 800</t>
        </is>
      </c>
      <c r="E1161">
        <f>Движение!$T$187</f>
        <v/>
      </c>
      <c r="F1161">
        <f>N(Движение!$U$187)</f>
        <v/>
      </c>
      <c r="G1161">
        <f>N(Движение!$V$187)</f>
        <v/>
      </c>
      <c r="H1161">
        <f>Движение!$W$187</f>
        <v/>
      </c>
      <c r="I1161">
        <f>IF($F1161&gt;0,TEXT($B1161,"dd.mm")&amp;"_"&amp;$D1161,"")</f>
        <v/>
      </c>
    </row>
    <row r="1162">
      <c r="A1162" t="n">
        <v>1161</v>
      </c>
      <c r="B1162">
        <f>Движение!$A$187</f>
        <v/>
      </c>
      <c r="C1162">
        <f>Движение!$C$187</f>
        <v/>
      </c>
      <c r="D1162" t="inlineStr">
        <is>
          <t>Ми-К</t>
        </is>
      </c>
      <c r="E1162">
        <f>Движение!$X$187</f>
        <v/>
      </c>
      <c r="F1162">
        <f>N(Движение!$Y$187)</f>
        <v/>
      </c>
      <c r="G1162">
        <f>N(Движение!$Z$187)</f>
        <v/>
      </c>
      <c r="H1162">
        <f>Движение!$AA$187</f>
        <v/>
      </c>
      <c r="I1162">
        <f>IF($F1162&gt;0,TEXT($B1162,"dd.mm")&amp;"_"&amp;$D1162,"")</f>
        <v/>
      </c>
    </row>
    <row r="1163">
      <c r="A1163" t="n">
        <v>1162</v>
      </c>
      <c r="B1163">
        <f>Движение!$A$187</f>
        <v/>
      </c>
      <c r="C1163">
        <f>Движение!$C$187</f>
        <v/>
      </c>
      <c r="D1163" t="inlineStr">
        <is>
          <t>Ми-П</t>
        </is>
      </c>
      <c r="E1163">
        <f>Движение!$AB$187</f>
        <v/>
      </c>
      <c r="F1163">
        <f>N(Движение!$AC$187)</f>
        <v/>
      </c>
      <c r="G1163">
        <f>N(Движение!$AD$187)</f>
        <v/>
      </c>
      <c r="H1163">
        <f>Движение!$AE$187</f>
        <v/>
      </c>
      <c r="I1163">
        <f>IF($F1163&gt;0,TEXT($B1163,"dd.mm")&amp;"_"&amp;$D1163,"")</f>
        <v/>
      </c>
    </row>
    <row r="1164">
      <c r="A1164" t="n">
        <v>1163</v>
      </c>
      <c r="B1164">
        <f>Движение!$A$188</f>
        <v/>
      </c>
      <c r="C1164">
        <f>Движение!$C$188</f>
        <v/>
      </c>
      <c r="D1164" t="inlineStr">
        <is>
          <t>АК-10</t>
        </is>
      </c>
      <c r="E1164">
        <f>Движение!$D$188</f>
        <v/>
      </c>
      <c r="F1164">
        <f>N(Движение!$E$188)</f>
        <v/>
      </c>
      <c r="G1164">
        <f>N(Движение!$F$188)</f>
        <v/>
      </c>
      <c r="H1164">
        <f>Движение!$G$188</f>
        <v/>
      </c>
      <c r="I1164">
        <f>IF($F1164&gt;0,TEXT($B1164,"dd.mm")&amp;"_"&amp;$D1164,"")</f>
        <v/>
      </c>
    </row>
    <row r="1165">
      <c r="A1165" t="n">
        <v>1164</v>
      </c>
      <c r="B1165">
        <f>Движение!$A$188</f>
        <v/>
      </c>
      <c r="C1165">
        <f>Движение!$C$188</f>
        <v/>
      </c>
      <c r="D1165" t="inlineStr">
        <is>
          <t>АК-15</t>
        </is>
      </c>
      <c r="E1165">
        <f>Движение!$H$188</f>
        <v/>
      </c>
      <c r="F1165">
        <f>N(Движение!$I$188)</f>
        <v/>
      </c>
      <c r="G1165">
        <f>N(Движение!$J$188)</f>
        <v/>
      </c>
      <c r="H1165">
        <f>Движение!$K$188</f>
        <v/>
      </c>
      <c r="I1165">
        <f>IF($F1165&gt;0,TEXT($B1165,"dd.mm")&amp;"_"&amp;$D1165,"")</f>
        <v/>
      </c>
    </row>
    <row r="1166">
      <c r="A1166" t="n">
        <v>1165</v>
      </c>
      <c r="B1166">
        <f>Движение!$A$188</f>
        <v/>
      </c>
      <c r="C1166">
        <f>Движение!$C$188</f>
        <v/>
      </c>
      <c r="D1166" t="inlineStr">
        <is>
          <t>Г 1800</t>
        </is>
      </c>
      <c r="E1166">
        <f>Движение!$L$188</f>
        <v/>
      </c>
      <c r="F1166">
        <f>N(Движение!$M$188)</f>
        <v/>
      </c>
      <c r="G1166">
        <f>N(Движение!$N$188)</f>
        <v/>
      </c>
      <c r="H1166">
        <f>Движение!$O$188</f>
        <v/>
      </c>
      <c r="I1166">
        <f>IF($F1166&gt;0,TEXT($B1166,"dd.mm")&amp;"_"&amp;$D1166,"")</f>
        <v/>
      </c>
    </row>
    <row r="1167">
      <c r="A1167" t="n">
        <v>1166</v>
      </c>
      <c r="B1167">
        <f>Движение!$A$188</f>
        <v/>
      </c>
      <c r="C1167">
        <f>Движение!$C$188</f>
        <v/>
      </c>
      <c r="D1167" t="inlineStr">
        <is>
          <t>Г 3500</t>
        </is>
      </c>
      <c r="E1167">
        <f>Движение!$P$188</f>
        <v/>
      </c>
      <c r="F1167">
        <f>N(Движение!$Q$188)</f>
        <v/>
      </c>
      <c r="G1167">
        <f>N(Движение!$R$188)</f>
        <v/>
      </c>
      <c r="H1167">
        <f>Движение!$S$188</f>
        <v/>
      </c>
      <c r="I1167">
        <f>IF($F1167&gt;0,TEXT($B1167,"dd.mm")&amp;"_"&amp;$D1167,"")</f>
        <v/>
      </c>
    </row>
    <row r="1168">
      <c r="A1168" t="n">
        <v>1167</v>
      </c>
      <c r="B1168">
        <f>Движение!$A$188</f>
        <v/>
      </c>
      <c r="C1168">
        <f>Движение!$C$188</f>
        <v/>
      </c>
      <c r="D1168" t="inlineStr">
        <is>
          <t>Г 800</t>
        </is>
      </c>
      <c r="E1168">
        <f>Движение!$T$188</f>
        <v/>
      </c>
      <c r="F1168">
        <f>N(Движение!$U$188)</f>
        <v/>
      </c>
      <c r="G1168">
        <f>N(Движение!$V$188)</f>
        <v/>
      </c>
      <c r="H1168">
        <f>Движение!$W$188</f>
        <v/>
      </c>
      <c r="I1168">
        <f>IF($F1168&gt;0,TEXT($B1168,"dd.mm")&amp;"_"&amp;$D1168,"")</f>
        <v/>
      </c>
    </row>
    <row r="1169">
      <c r="A1169" t="n">
        <v>1168</v>
      </c>
      <c r="B1169">
        <f>Движение!$A$188</f>
        <v/>
      </c>
      <c r="C1169">
        <f>Движение!$C$188</f>
        <v/>
      </c>
      <c r="D1169" t="inlineStr">
        <is>
          <t>Ми-К</t>
        </is>
      </c>
      <c r="E1169">
        <f>Движение!$X$188</f>
        <v/>
      </c>
      <c r="F1169">
        <f>N(Движение!$Y$188)</f>
        <v/>
      </c>
      <c r="G1169">
        <f>N(Движение!$Z$188)</f>
        <v/>
      </c>
      <c r="H1169">
        <f>Движение!$AA$188</f>
        <v/>
      </c>
      <c r="I1169">
        <f>IF($F1169&gt;0,TEXT($B1169,"dd.mm")&amp;"_"&amp;$D1169,"")</f>
        <v/>
      </c>
    </row>
    <row r="1170">
      <c r="A1170" t="n">
        <v>1169</v>
      </c>
      <c r="B1170">
        <f>Движение!$A$188</f>
        <v/>
      </c>
      <c r="C1170">
        <f>Движение!$C$188</f>
        <v/>
      </c>
      <c r="D1170" t="inlineStr">
        <is>
          <t>Ми-П</t>
        </is>
      </c>
      <c r="E1170">
        <f>Движение!$AB$188</f>
        <v/>
      </c>
      <c r="F1170">
        <f>N(Движение!$AC$188)</f>
        <v/>
      </c>
      <c r="G1170">
        <f>N(Движение!$AD$188)</f>
        <v/>
      </c>
      <c r="H1170">
        <f>Движение!$AE$188</f>
        <v/>
      </c>
      <c r="I1170">
        <f>IF($F1170&gt;0,TEXT($B1170,"dd.mm")&amp;"_"&amp;$D1170,"")</f>
        <v/>
      </c>
    </row>
    <row r="1171">
      <c r="A1171" t="n">
        <v>1170</v>
      </c>
      <c r="B1171">
        <f>Движение!$A$189</f>
        <v/>
      </c>
      <c r="C1171">
        <f>Движение!$C$189</f>
        <v/>
      </c>
      <c r="D1171" t="inlineStr">
        <is>
          <t>АК-10</t>
        </is>
      </c>
      <c r="E1171">
        <f>Движение!$D$189</f>
        <v/>
      </c>
      <c r="F1171">
        <f>N(Движение!$E$189)</f>
        <v/>
      </c>
      <c r="G1171">
        <f>N(Движение!$F$189)</f>
        <v/>
      </c>
      <c r="H1171">
        <f>Движение!$G$189</f>
        <v/>
      </c>
      <c r="I1171">
        <f>IF($F1171&gt;0,TEXT($B1171,"dd.mm")&amp;"_"&amp;$D1171,"")</f>
        <v/>
      </c>
    </row>
    <row r="1172">
      <c r="A1172" t="n">
        <v>1171</v>
      </c>
      <c r="B1172">
        <f>Движение!$A$189</f>
        <v/>
      </c>
      <c r="C1172">
        <f>Движение!$C$189</f>
        <v/>
      </c>
      <c r="D1172" t="inlineStr">
        <is>
          <t>АК-15</t>
        </is>
      </c>
      <c r="E1172">
        <f>Движение!$H$189</f>
        <v/>
      </c>
      <c r="F1172">
        <f>N(Движение!$I$189)</f>
        <v/>
      </c>
      <c r="G1172">
        <f>N(Движение!$J$189)</f>
        <v/>
      </c>
      <c r="H1172">
        <f>Движение!$K$189</f>
        <v/>
      </c>
      <c r="I1172">
        <f>IF($F1172&gt;0,TEXT($B1172,"dd.mm")&amp;"_"&amp;$D1172,"")</f>
        <v/>
      </c>
    </row>
    <row r="1173">
      <c r="A1173" t="n">
        <v>1172</v>
      </c>
      <c r="B1173">
        <f>Движение!$A$189</f>
        <v/>
      </c>
      <c r="C1173">
        <f>Движение!$C$189</f>
        <v/>
      </c>
      <c r="D1173" t="inlineStr">
        <is>
          <t>Г 1800</t>
        </is>
      </c>
      <c r="E1173">
        <f>Движение!$L$189</f>
        <v/>
      </c>
      <c r="F1173">
        <f>N(Движение!$M$189)</f>
        <v/>
      </c>
      <c r="G1173">
        <f>N(Движение!$N$189)</f>
        <v/>
      </c>
      <c r="H1173">
        <f>Движение!$O$189</f>
        <v/>
      </c>
      <c r="I1173">
        <f>IF($F1173&gt;0,TEXT($B1173,"dd.mm")&amp;"_"&amp;$D1173,"")</f>
        <v/>
      </c>
    </row>
    <row r="1174">
      <c r="A1174" t="n">
        <v>1173</v>
      </c>
      <c r="B1174">
        <f>Движение!$A$189</f>
        <v/>
      </c>
      <c r="C1174">
        <f>Движение!$C$189</f>
        <v/>
      </c>
      <c r="D1174" t="inlineStr">
        <is>
          <t>Г 3500</t>
        </is>
      </c>
      <c r="E1174">
        <f>Движение!$P$189</f>
        <v/>
      </c>
      <c r="F1174">
        <f>N(Движение!$Q$189)</f>
        <v/>
      </c>
      <c r="G1174">
        <f>N(Движение!$R$189)</f>
        <v/>
      </c>
      <c r="H1174">
        <f>Движение!$S$189</f>
        <v/>
      </c>
      <c r="I1174">
        <f>IF($F1174&gt;0,TEXT($B1174,"dd.mm")&amp;"_"&amp;$D1174,"")</f>
        <v/>
      </c>
    </row>
    <row r="1175">
      <c r="A1175" t="n">
        <v>1174</v>
      </c>
      <c r="B1175">
        <f>Движение!$A$189</f>
        <v/>
      </c>
      <c r="C1175">
        <f>Движение!$C$189</f>
        <v/>
      </c>
      <c r="D1175" t="inlineStr">
        <is>
          <t>Г 800</t>
        </is>
      </c>
      <c r="E1175">
        <f>Движение!$T$189</f>
        <v/>
      </c>
      <c r="F1175">
        <f>N(Движение!$U$189)</f>
        <v/>
      </c>
      <c r="G1175">
        <f>N(Движение!$V$189)</f>
        <v/>
      </c>
      <c r="H1175">
        <f>Движение!$W$189</f>
        <v/>
      </c>
      <c r="I1175">
        <f>IF($F1175&gt;0,TEXT($B1175,"dd.mm")&amp;"_"&amp;$D1175,"")</f>
        <v/>
      </c>
    </row>
    <row r="1176">
      <c r="A1176" t="n">
        <v>1175</v>
      </c>
      <c r="B1176">
        <f>Движение!$A$189</f>
        <v/>
      </c>
      <c r="C1176">
        <f>Движение!$C$189</f>
        <v/>
      </c>
      <c r="D1176" t="inlineStr">
        <is>
          <t>Ми-К</t>
        </is>
      </c>
      <c r="E1176">
        <f>Движение!$X$189</f>
        <v/>
      </c>
      <c r="F1176">
        <f>N(Движение!$Y$189)</f>
        <v/>
      </c>
      <c r="G1176">
        <f>N(Движение!$Z$189)</f>
        <v/>
      </c>
      <c r="H1176">
        <f>Движение!$AA$189</f>
        <v/>
      </c>
      <c r="I1176">
        <f>IF($F1176&gt;0,TEXT($B1176,"dd.mm")&amp;"_"&amp;$D1176,"")</f>
        <v/>
      </c>
    </row>
    <row r="1177">
      <c r="A1177" t="n">
        <v>1176</v>
      </c>
      <c r="B1177">
        <f>Движение!$A$189</f>
        <v/>
      </c>
      <c r="C1177">
        <f>Движение!$C$189</f>
        <v/>
      </c>
      <c r="D1177" t="inlineStr">
        <is>
          <t>Ми-П</t>
        </is>
      </c>
      <c r="E1177">
        <f>Движение!$AB$189</f>
        <v/>
      </c>
      <c r="F1177">
        <f>N(Движение!$AC$189)</f>
        <v/>
      </c>
      <c r="G1177">
        <f>N(Движение!$AD$189)</f>
        <v/>
      </c>
      <c r="H1177">
        <f>Движение!$AE$189</f>
        <v/>
      </c>
      <c r="I1177">
        <f>IF($F1177&gt;0,TEXT($B1177,"dd.mm")&amp;"_"&amp;$D1177,"")</f>
        <v/>
      </c>
    </row>
    <row r="1178">
      <c r="A1178" t="n">
        <v>1177</v>
      </c>
      <c r="B1178">
        <f>Движение!$A$190</f>
        <v/>
      </c>
      <c r="C1178">
        <f>Движение!$C$190</f>
        <v/>
      </c>
      <c r="D1178" t="inlineStr">
        <is>
          <t>АК-10</t>
        </is>
      </c>
      <c r="E1178">
        <f>Движение!$D$190</f>
        <v/>
      </c>
      <c r="F1178">
        <f>N(Движение!$E$190)</f>
        <v/>
      </c>
      <c r="G1178">
        <f>N(Движение!$F$190)</f>
        <v/>
      </c>
      <c r="H1178">
        <f>Движение!$G$190</f>
        <v/>
      </c>
      <c r="I1178">
        <f>IF($F1178&gt;0,TEXT($B1178,"dd.mm")&amp;"_"&amp;$D1178,"")</f>
        <v/>
      </c>
    </row>
    <row r="1179">
      <c r="A1179" t="n">
        <v>1178</v>
      </c>
      <c r="B1179">
        <f>Движение!$A$190</f>
        <v/>
      </c>
      <c r="C1179">
        <f>Движение!$C$190</f>
        <v/>
      </c>
      <c r="D1179" t="inlineStr">
        <is>
          <t>АК-15</t>
        </is>
      </c>
      <c r="E1179">
        <f>Движение!$H$190</f>
        <v/>
      </c>
      <c r="F1179">
        <f>N(Движение!$I$190)</f>
        <v/>
      </c>
      <c r="G1179">
        <f>N(Движение!$J$190)</f>
        <v/>
      </c>
      <c r="H1179">
        <f>Движение!$K$190</f>
        <v/>
      </c>
      <c r="I1179">
        <f>IF($F1179&gt;0,TEXT($B1179,"dd.mm")&amp;"_"&amp;$D1179,"")</f>
        <v/>
      </c>
    </row>
    <row r="1180">
      <c r="A1180" t="n">
        <v>1179</v>
      </c>
      <c r="B1180">
        <f>Движение!$A$190</f>
        <v/>
      </c>
      <c r="C1180">
        <f>Движение!$C$190</f>
        <v/>
      </c>
      <c r="D1180" t="inlineStr">
        <is>
          <t>Г 1800</t>
        </is>
      </c>
      <c r="E1180">
        <f>Движение!$L$190</f>
        <v/>
      </c>
      <c r="F1180">
        <f>N(Движение!$M$190)</f>
        <v/>
      </c>
      <c r="G1180">
        <f>N(Движение!$N$190)</f>
        <v/>
      </c>
      <c r="H1180">
        <f>Движение!$O$190</f>
        <v/>
      </c>
      <c r="I1180">
        <f>IF($F1180&gt;0,TEXT($B1180,"dd.mm")&amp;"_"&amp;$D1180,"")</f>
        <v/>
      </c>
    </row>
    <row r="1181">
      <c r="A1181" t="n">
        <v>1180</v>
      </c>
      <c r="B1181">
        <f>Движение!$A$190</f>
        <v/>
      </c>
      <c r="C1181">
        <f>Движение!$C$190</f>
        <v/>
      </c>
      <c r="D1181" t="inlineStr">
        <is>
          <t>Г 3500</t>
        </is>
      </c>
      <c r="E1181">
        <f>Движение!$P$190</f>
        <v/>
      </c>
      <c r="F1181">
        <f>N(Движение!$Q$190)</f>
        <v/>
      </c>
      <c r="G1181">
        <f>N(Движение!$R$190)</f>
        <v/>
      </c>
      <c r="H1181">
        <f>Движение!$S$190</f>
        <v/>
      </c>
      <c r="I1181">
        <f>IF($F1181&gt;0,TEXT($B1181,"dd.mm")&amp;"_"&amp;$D1181,"")</f>
        <v/>
      </c>
    </row>
    <row r="1182">
      <c r="A1182" t="n">
        <v>1181</v>
      </c>
      <c r="B1182">
        <f>Движение!$A$190</f>
        <v/>
      </c>
      <c r="C1182">
        <f>Движение!$C$190</f>
        <v/>
      </c>
      <c r="D1182" t="inlineStr">
        <is>
          <t>Г 800</t>
        </is>
      </c>
      <c r="E1182">
        <f>Движение!$T$190</f>
        <v/>
      </c>
      <c r="F1182">
        <f>N(Движение!$U$190)</f>
        <v/>
      </c>
      <c r="G1182">
        <f>N(Движение!$V$190)</f>
        <v/>
      </c>
      <c r="H1182">
        <f>Движение!$W$190</f>
        <v/>
      </c>
      <c r="I1182">
        <f>IF($F1182&gt;0,TEXT($B1182,"dd.mm")&amp;"_"&amp;$D1182,"")</f>
        <v/>
      </c>
    </row>
    <row r="1183">
      <c r="A1183" t="n">
        <v>1182</v>
      </c>
      <c r="B1183">
        <f>Движение!$A$190</f>
        <v/>
      </c>
      <c r="C1183">
        <f>Движение!$C$190</f>
        <v/>
      </c>
      <c r="D1183" t="inlineStr">
        <is>
          <t>Ми-К</t>
        </is>
      </c>
      <c r="E1183">
        <f>Движение!$X$190</f>
        <v/>
      </c>
      <c r="F1183">
        <f>N(Движение!$Y$190)</f>
        <v/>
      </c>
      <c r="G1183">
        <f>N(Движение!$Z$190)</f>
        <v/>
      </c>
      <c r="H1183">
        <f>Движение!$AA$190</f>
        <v/>
      </c>
      <c r="I1183">
        <f>IF($F1183&gt;0,TEXT($B1183,"dd.mm")&amp;"_"&amp;$D1183,"")</f>
        <v/>
      </c>
    </row>
    <row r="1184">
      <c r="A1184" t="n">
        <v>1183</v>
      </c>
      <c r="B1184">
        <f>Движение!$A$190</f>
        <v/>
      </c>
      <c r="C1184">
        <f>Движение!$C$190</f>
        <v/>
      </c>
      <c r="D1184" t="inlineStr">
        <is>
          <t>Ми-П</t>
        </is>
      </c>
      <c r="E1184">
        <f>Движение!$AB$190</f>
        <v/>
      </c>
      <c r="F1184">
        <f>N(Движение!$AC$190)</f>
        <v/>
      </c>
      <c r="G1184">
        <f>N(Движение!$AD$190)</f>
        <v/>
      </c>
      <c r="H1184">
        <f>Движение!$AE$190</f>
        <v/>
      </c>
      <c r="I1184">
        <f>IF($F1184&gt;0,TEXT($B1184,"dd.mm")&amp;"_"&amp;$D1184,"")</f>
        <v/>
      </c>
    </row>
    <row r="1185">
      <c r="A1185" t="n">
        <v>1184</v>
      </c>
      <c r="B1185">
        <f>Движение!$A$191</f>
        <v/>
      </c>
      <c r="C1185">
        <f>Движение!$C$191</f>
        <v/>
      </c>
      <c r="D1185" t="inlineStr">
        <is>
          <t>АК-10</t>
        </is>
      </c>
      <c r="E1185">
        <f>Движение!$D$191</f>
        <v/>
      </c>
      <c r="F1185">
        <f>N(Движение!$E$191)</f>
        <v/>
      </c>
      <c r="G1185">
        <f>N(Движение!$F$191)</f>
        <v/>
      </c>
      <c r="H1185">
        <f>Движение!$G$191</f>
        <v/>
      </c>
      <c r="I1185">
        <f>IF($F1185&gt;0,TEXT($B1185,"dd.mm")&amp;"_"&amp;$D1185,"")</f>
        <v/>
      </c>
    </row>
    <row r="1186">
      <c r="A1186" t="n">
        <v>1185</v>
      </c>
      <c r="B1186">
        <f>Движение!$A$191</f>
        <v/>
      </c>
      <c r="C1186">
        <f>Движение!$C$191</f>
        <v/>
      </c>
      <c r="D1186" t="inlineStr">
        <is>
          <t>АК-15</t>
        </is>
      </c>
      <c r="E1186">
        <f>Движение!$H$191</f>
        <v/>
      </c>
      <c r="F1186">
        <f>N(Движение!$I$191)</f>
        <v/>
      </c>
      <c r="G1186">
        <f>N(Движение!$J$191)</f>
        <v/>
      </c>
      <c r="H1186">
        <f>Движение!$K$191</f>
        <v/>
      </c>
      <c r="I1186">
        <f>IF($F1186&gt;0,TEXT($B1186,"dd.mm")&amp;"_"&amp;$D1186,"")</f>
        <v/>
      </c>
    </row>
    <row r="1187">
      <c r="A1187" t="n">
        <v>1186</v>
      </c>
      <c r="B1187">
        <f>Движение!$A$191</f>
        <v/>
      </c>
      <c r="C1187">
        <f>Движение!$C$191</f>
        <v/>
      </c>
      <c r="D1187" t="inlineStr">
        <is>
          <t>Г 1800</t>
        </is>
      </c>
      <c r="E1187">
        <f>Движение!$L$191</f>
        <v/>
      </c>
      <c r="F1187">
        <f>N(Движение!$M$191)</f>
        <v/>
      </c>
      <c r="G1187">
        <f>N(Движение!$N$191)</f>
        <v/>
      </c>
      <c r="H1187">
        <f>Движение!$O$191</f>
        <v/>
      </c>
      <c r="I1187">
        <f>IF($F1187&gt;0,TEXT($B1187,"dd.mm")&amp;"_"&amp;$D1187,"")</f>
        <v/>
      </c>
    </row>
    <row r="1188">
      <c r="A1188" t="n">
        <v>1187</v>
      </c>
      <c r="B1188">
        <f>Движение!$A$191</f>
        <v/>
      </c>
      <c r="C1188">
        <f>Движение!$C$191</f>
        <v/>
      </c>
      <c r="D1188" t="inlineStr">
        <is>
          <t>Г 3500</t>
        </is>
      </c>
      <c r="E1188">
        <f>Движение!$P$191</f>
        <v/>
      </c>
      <c r="F1188">
        <f>N(Движение!$Q$191)</f>
        <v/>
      </c>
      <c r="G1188">
        <f>N(Движение!$R$191)</f>
        <v/>
      </c>
      <c r="H1188">
        <f>Движение!$S$191</f>
        <v/>
      </c>
      <c r="I1188">
        <f>IF($F1188&gt;0,TEXT($B1188,"dd.mm")&amp;"_"&amp;$D1188,"")</f>
        <v/>
      </c>
    </row>
    <row r="1189">
      <c r="A1189" t="n">
        <v>1188</v>
      </c>
      <c r="B1189">
        <f>Движение!$A$191</f>
        <v/>
      </c>
      <c r="C1189">
        <f>Движение!$C$191</f>
        <v/>
      </c>
      <c r="D1189" t="inlineStr">
        <is>
          <t>Г 800</t>
        </is>
      </c>
      <c r="E1189">
        <f>Движение!$T$191</f>
        <v/>
      </c>
      <c r="F1189">
        <f>N(Движение!$U$191)</f>
        <v/>
      </c>
      <c r="G1189">
        <f>N(Движение!$V$191)</f>
        <v/>
      </c>
      <c r="H1189">
        <f>Движение!$W$191</f>
        <v/>
      </c>
      <c r="I1189">
        <f>IF($F1189&gt;0,TEXT($B1189,"dd.mm")&amp;"_"&amp;$D1189,"")</f>
        <v/>
      </c>
    </row>
    <row r="1190">
      <c r="A1190" t="n">
        <v>1189</v>
      </c>
      <c r="B1190">
        <f>Движение!$A$191</f>
        <v/>
      </c>
      <c r="C1190">
        <f>Движение!$C$191</f>
        <v/>
      </c>
      <c r="D1190" t="inlineStr">
        <is>
          <t>Ми-К</t>
        </is>
      </c>
      <c r="E1190">
        <f>Движение!$X$191</f>
        <v/>
      </c>
      <c r="F1190">
        <f>N(Движение!$Y$191)</f>
        <v/>
      </c>
      <c r="G1190">
        <f>N(Движение!$Z$191)</f>
        <v/>
      </c>
      <c r="H1190">
        <f>Движение!$AA$191</f>
        <v/>
      </c>
      <c r="I1190">
        <f>IF($F1190&gt;0,TEXT($B1190,"dd.mm")&amp;"_"&amp;$D1190,"")</f>
        <v/>
      </c>
    </row>
    <row r="1191">
      <c r="A1191" t="n">
        <v>1190</v>
      </c>
      <c r="B1191">
        <f>Движение!$A$191</f>
        <v/>
      </c>
      <c r="C1191">
        <f>Движение!$C$191</f>
        <v/>
      </c>
      <c r="D1191" t="inlineStr">
        <is>
          <t>Ми-П</t>
        </is>
      </c>
      <c r="E1191">
        <f>Движение!$AB$191</f>
        <v/>
      </c>
      <c r="F1191">
        <f>N(Движение!$AC$191)</f>
        <v/>
      </c>
      <c r="G1191">
        <f>N(Движение!$AD$191)</f>
        <v/>
      </c>
      <c r="H1191">
        <f>Движение!$AE$191</f>
        <v/>
      </c>
      <c r="I1191">
        <f>IF($F1191&gt;0,TEXT($B1191,"dd.mm")&amp;"_"&amp;$D1191,"")</f>
        <v/>
      </c>
    </row>
    <row r="1192">
      <c r="A1192" t="n">
        <v>1191</v>
      </c>
      <c r="B1192">
        <f>Движение!$A$192</f>
        <v/>
      </c>
      <c r="C1192">
        <f>Движение!$C$192</f>
        <v/>
      </c>
      <c r="D1192" t="inlineStr">
        <is>
          <t>АК-10</t>
        </is>
      </c>
      <c r="E1192">
        <f>Движение!$D$192</f>
        <v/>
      </c>
      <c r="F1192">
        <f>N(Движение!$E$192)</f>
        <v/>
      </c>
      <c r="G1192">
        <f>N(Движение!$F$192)</f>
        <v/>
      </c>
      <c r="H1192">
        <f>Движение!$G$192</f>
        <v/>
      </c>
      <c r="I1192">
        <f>IF($F1192&gt;0,TEXT($B1192,"dd.mm")&amp;"_"&amp;$D1192,"")</f>
        <v/>
      </c>
    </row>
    <row r="1193">
      <c r="A1193" t="n">
        <v>1192</v>
      </c>
      <c r="B1193">
        <f>Движение!$A$192</f>
        <v/>
      </c>
      <c r="C1193">
        <f>Движение!$C$192</f>
        <v/>
      </c>
      <c r="D1193" t="inlineStr">
        <is>
          <t>АК-15</t>
        </is>
      </c>
      <c r="E1193">
        <f>Движение!$H$192</f>
        <v/>
      </c>
      <c r="F1193">
        <f>N(Движение!$I$192)</f>
        <v/>
      </c>
      <c r="G1193">
        <f>N(Движение!$J$192)</f>
        <v/>
      </c>
      <c r="H1193">
        <f>Движение!$K$192</f>
        <v/>
      </c>
      <c r="I1193">
        <f>IF($F1193&gt;0,TEXT($B1193,"dd.mm")&amp;"_"&amp;$D1193,"")</f>
        <v/>
      </c>
    </row>
    <row r="1194">
      <c r="A1194" t="n">
        <v>1193</v>
      </c>
      <c r="B1194">
        <f>Движение!$A$192</f>
        <v/>
      </c>
      <c r="C1194">
        <f>Движение!$C$192</f>
        <v/>
      </c>
      <c r="D1194" t="inlineStr">
        <is>
          <t>Г 1800</t>
        </is>
      </c>
      <c r="E1194">
        <f>Движение!$L$192</f>
        <v/>
      </c>
      <c r="F1194">
        <f>N(Движение!$M$192)</f>
        <v/>
      </c>
      <c r="G1194">
        <f>N(Движение!$N$192)</f>
        <v/>
      </c>
      <c r="H1194">
        <f>Движение!$O$192</f>
        <v/>
      </c>
      <c r="I1194">
        <f>IF($F1194&gt;0,TEXT($B1194,"dd.mm")&amp;"_"&amp;$D1194,"")</f>
        <v/>
      </c>
    </row>
    <row r="1195">
      <c r="A1195" t="n">
        <v>1194</v>
      </c>
      <c r="B1195">
        <f>Движение!$A$192</f>
        <v/>
      </c>
      <c r="C1195">
        <f>Движение!$C$192</f>
        <v/>
      </c>
      <c r="D1195" t="inlineStr">
        <is>
          <t>Г 3500</t>
        </is>
      </c>
      <c r="E1195">
        <f>Движение!$P$192</f>
        <v/>
      </c>
      <c r="F1195">
        <f>N(Движение!$Q$192)</f>
        <v/>
      </c>
      <c r="G1195">
        <f>N(Движение!$R$192)</f>
        <v/>
      </c>
      <c r="H1195">
        <f>Движение!$S$192</f>
        <v/>
      </c>
      <c r="I1195">
        <f>IF($F1195&gt;0,TEXT($B1195,"dd.mm")&amp;"_"&amp;$D1195,"")</f>
        <v/>
      </c>
    </row>
    <row r="1196">
      <c r="A1196" t="n">
        <v>1195</v>
      </c>
      <c r="B1196">
        <f>Движение!$A$192</f>
        <v/>
      </c>
      <c r="C1196">
        <f>Движение!$C$192</f>
        <v/>
      </c>
      <c r="D1196" t="inlineStr">
        <is>
          <t>Г 800</t>
        </is>
      </c>
      <c r="E1196">
        <f>Движение!$T$192</f>
        <v/>
      </c>
      <c r="F1196">
        <f>N(Движение!$U$192)</f>
        <v/>
      </c>
      <c r="G1196">
        <f>N(Движение!$V$192)</f>
        <v/>
      </c>
      <c r="H1196">
        <f>Движение!$W$192</f>
        <v/>
      </c>
      <c r="I1196">
        <f>IF($F1196&gt;0,TEXT($B1196,"dd.mm")&amp;"_"&amp;$D1196,"")</f>
        <v/>
      </c>
    </row>
    <row r="1197">
      <c r="A1197" t="n">
        <v>1196</v>
      </c>
      <c r="B1197">
        <f>Движение!$A$192</f>
        <v/>
      </c>
      <c r="C1197">
        <f>Движение!$C$192</f>
        <v/>
      </c>
      <c r="D1197" t="inlineStr">
        <is>
          <t>Ми-К</t>
        </is>
      </c>
      <c r="E1197">
        <f>Движение!$X$192</f>
        <v/>
      </c>
      <c r="F1197">
        <f>N(Движение!$Y$192)</f>
        <v/>
      </c>
      <c r="G1197">
        <f>N(Движение!$Z$192)</f>
        <v/>
      </c>
      <c r="H1197">
        <f>Движение!$AA$192</f>
        <v/>
      </c>
      <c r="I1197">
        <f>IF($F1197&gt;0,TEXT($B1197,"dd.mm")&amp;"_"&amp;$D1197,"")</f>
        <v/>
      </c>
    </row>
    <row r="1198">
      <c r="A1198" t="n">
        <v>1197</v>
      </c>
      <c r="B1198">
        <f>Движение!$A$192</f>
        <v/>
      </c>
      <c r="C1198">
        <f>Движение!$C$192</f>
        <v/>
      </c>
      <c r="D1198" t="inlineStr">
        <is>
          <t>Ми-П</t>
        </is>
      </c>
      <c r="E1198">
        <f>Движение!$AB$192</f>
        <v/>
      </c>
      <c r="F1198">
        <f>N(Движение!$AC$192)</f>
        <v/>
      </c>
      <c r="G1198">
        <f>N(Движение!$AD$192)</f>
        <v/>
      </c>
      <c r="H1198">
        <f>Движение!$AE$192</f>
        <v/>
      </c>
      <c r="I1198">
        <f>IF($F1198&gt;0,TEXT($B1198,"dd.mm")&amp;"_"&amp;$D1198,"")</f>
        <v/>
      </c>
    </row>
    <row r="1199">
      <c r="A1199" t="n">
        <v>1198</v>
      </c>
      <c r="B1199">
        <f>Движение!$A$193</f>
        <v/>
      </c>
      <c r="C1199">
        <f>Движение!$C$193</f>
        <v/>
      </c>
      <c r="D1199" t="inlineStr">
        <is>
          <t>АК-10</t>
        </is>
      </c>
      <c r="E1199">
        <f>Движение!$D$193</f>
        <v/>
      </c>
      <c r="F1199">
        <f>N(Движение!$E$193)</f>
        <v/>
      </c>
      <c r="G1199">
        <f>N(Движение!$F$193)</f>
        <v/>
      </c>
      <c r="H1199">
        <f>Движение!$G$193</f>
        <v/>
      </c>
      <c r="I1199">
        <f>IF($F1199&gt;0,TEXT($B1199,"dd.mm")&amp;"_"&amp;$D1199,"")</f>
        <v/>
      </c>
    </row>
    <row r="1200">
      <c r="A1200" t="n">
        <v>1199</v>
      </c>
      <c r="B1200">
        <f>Движение!$A$193</f>
        <v/>
      </c>
      <c r="C1200">
        <f>Движение!$C$193</f>
        <v/>
      </c>
      <c r="D1200" t="inlineStr">
        <is>
          <t>АК-15</t>
        </is>
      </c>
      <c r="E1200">
        <f>Движение!$H$193</f>
        <v/>
      </c>
      <c r="F1200">
        <f>N(Движение!$I$193)</f>
        <v/>
      </c>
      <c r="G1200">
        <f>N(Движение!$J$193)</f>
        <v/>
      </c>
      <c r="H1200">
        <f>Движение!$K$193</f>
        <v/>
      </c>
      <c r="I1200">
        <f>IF($F1200&gt;0,TEXT($B1200,"dd.mm")&amp;"_"&amp;$D1200,"")</f>
        <v/>
      </c>
    </row>
    <row r="1201">
      <c r="A1201" t="n">
        <v>1200</v>
      </c>
      <c r="B1201">
        <f>Движение!$A$193</f>
        <v/>
      </c>
      <c r="C1201">
        <f>Движение!$C$193</f>
        <v/>
      </c>
      <c r="D1201" t="inlineStr">
        <is>
          <t>Г 1800</t>
        </is>
      </c>
      <c r="E1201">
        <f>Движение!$L$193</f>
        <v/>
      </c>
      <c r="F1201">
        <f>N(Движение!$M$193)</f>
        <v/>
      </c>
      <c r="G1201">
        <f>N(Движение!$N$193)</f>
        <v/>
      </c>
      <c r="H1201">
        <f>Движение!$O$193</f>
        <v/>
      </c>
      <c r="I1201">
        <f>IF($F1201&gt;0,TEXT($B1201,"dd.mm")&amp;"_"&amp;$D1201,"")</f>
        <v/>
      </c>
    </row>
    <row r="1202">
      <c r="A1202" t="n">
        <v>1201</v>
      </c>
      <c r="B1202">
        <f>Движение!$A$193</f>
        <v/>
      </c>
      <c r="C1202">
        <f>Движение!$C$193</f>
        <v/>
      </c>
      <c r="D1202" t="inlineStr">
        <is>
          <t>Г 3500</t>
        </is>
      </c>
      <c r="E1202">
        <f>Движение!$P$193</f>
        <v/>
      </c>
      <c r="F1202">
        <f>N(Движение!$Q$193)</f>
        <v/>
      </c>
      <c r="G1202">
        <f>N(Движение!$R$193)</f>
        <v/>
      </c>
      <c r="H1202">
        <f>Движение!$S$193</f>
        <v/>
      </c>
      <c r="I1202">
        <f>IF($F1202&gt;0,TEXT($B1202,"dd.mm")&amp;"_"&amp;$D1202,"")</f>
        <v/>
      </c>
    </row>
    <row r="1203">
      <c r="A1203" t="n">
        <v>1202</v>
      </c>
      <c r="B1203">
        <f>Движение!$A$193</f>
        <v/>
      </c>
      <c r="C1203">
        <f>Движение!$C$193</f>
        <v/>
      </c>
      <c r="D1203" t="inlineStr">
        <is>
          <t>Г 800</t>
        </is>
      </c>
      <c r="E1203">
        <f>Движение!$T$193</f>
        <v/>
      </c>
      <c r="F1203">
        <f>N(Движение!$U$193)</f>
        <v/>
      </c>
      <c r="G1203">
        <f>N(Движение!$V$193)</f>
        <v/>
      </c>
      <c r="H1203">
        <f>Движение!$W$193</f>
        <v/>
      </c>
      <c r="I1203">
        <f>IF($F1203&gt;0,TEXT($B1203,"dd.mm")&amp;"_"&amp;$D1203,"")</f>
        <v/>
      </c>
    </row>
    <row r="1204">
      <c r="A1204" t="n">
        <v>1203</v>
      </c>
      <c r="B1204">
        <f>Движение!$A$193</f>
        <v/>
      </c>
      <c r="C1204">
        <f>Движение!$C$193</f>
        <v/>
      </c>
      <c r="D1204" t="inlineStr">
        <is>
          <t>Ми-К</t>
        </is>
      </c>
      <c r="E1204">
        <f>Движение!$X$193</f>
        <v/>
      </c>
      <c r="F1204">
        <f>N(Движение!$Y$193)</f>
        <v/>
      </c>
      <c r="G1204">
        <f>N(Движение!$Z$193)</f>
        <v/>
      </c>
      <c r="H1204">
        <f>Движение!$AA$193</f>
        <v/>
      </c>
      <c r="I1204">
        <f>IF($F1204&gt;0,TEXT($B1204,"dd.mm")&amp;"_"&amp;$D1204,"")</f>
        <v/>
      </c>
    </row>
    <row r="1205">
      <c r="A1205" t="n">
        <v>1204</v>
      </c>
      <c r="B1205">
        <f>Движение!$A$193</f>
        <v/>
      </c>
      <c r="C1205">
        <f>Движение!$C$193</f>
        <v/>
      </c>
      <c r="D1205" t="inlineStr">
        <is>
          <t>Ми-П</t>
        </is>
      </c>
      <c r="E1205">
        <f>Движение!$AB$193</f>
        <v/>
      </c>
      <c r="F1205">
        <f>N(Движение!$AC$193)</f>
        <v/>
      </c>
      <c r="G1205">
        <f>N(Движение!$AD$193)</f>
        <v/>
      </c>
      <c r="H1205">
        <f>Движение!$AE$193</f>
        <v/>
      </c>
      <c r="I1205">
        <f>IF($F1205&gt;0,TEXT($B1205,"dd.mm")&amp;"_"&amp;$D1205,"")</f>
        <v/>
      </c>
    </row>
    <row r="1206">
      <c r="A1206" t="n">
        <v>1205</v>
      </c>
      <c r="B1206">
        <f>Движение!$A$194</f>
        <v/>
      </c>
      <c r="C1206">
        <f>Движение!$C$194</f>
        <v/>
      </c>
      <c r="D1206" t="inlineStr">
        <is>
          <t>АК-10</t>
        </is>
      </c>
      <c r="E1206">
        <f>Движение!$D$194</f>
        <v/>
      </c>
      <c r="F1206">
        <f>N(Движение!$E$194)</f>
        <v/>
      </c>
      <c r="G1206">
        <f>N(Движение!$F$194)</f>
        <v/>
      </c>
      <c r="H1206">
        <f>Движение!$G$194</f>
        <v/>
      </c>
      <c r="I1206">
        <f>IF($F1206&gt;0,TEXT($B1206,"dd.mm")&amp;"_"&amp;$D1206,"")</f>
        <v/>
      </c>
    </row>
    <row r="1207">
      <c r="A1207" t="n">
        <v>1206</v>
      </c>
      <c r="B1207">
        <f>Движение!$A$194</f>
        <v/>
      </c>
      <c r="C1207">
        <f>Движение!$C$194</f>
        <v/>
      </c>
      <c r="D1207" t="inlineStr">
        <is>
          <t>АК-15</t>
        </is>
      </c>
      <c r="E1207">
        <f>Движение!$H$194</f>
        <v/>
      </c>
      <c r="F1207">
        <f>N(Движение!$I$194)</f>
        <v/>
      </c>
      <c r="G1207">
        <f>N(Движение!$J$194)</f>
        <v/>
      </c>
      <c r="H1207">
        <f>Движение!$K$194</f>
        <v/>
      </c>
      <c r="I1207">
        <f>IF($F1207&gt;0,TEXT($B1207,"dd.mm")&amp;"_"&amp;$D1207,"")</f>
        <v/>
      </c>
    </row>
    <row r="1208">
      <c r="A1208" t="n">
        <v>1207</v>
      </c>
      <c r="B1208">
        <f>Движение!$A$194</f>
        <v/>
      </c>
      <c r="C1208">
        <f>Движение!$C$194</f>
        <v/>
      </c>
      <c r="D1208" t="inlineStr">
        <is>
          <t>Г 1800</t>
        </is>
      </c>
      <c r="E1208">
        <f>Движение!$L$194</f>
        <v/>
      </c>
      <c r="F1208">
        <f>N(Движение!$M$194)</f>
        <v/>
      </c>
      <c r="G1208">
        <f>N(Движение!$N$194)</f>
        <v/>
      </c>
      <c r="H1208">
        <f>Движение!$O$194</f>
        <v/>
      </c>
      <c r="I1208">
        <f>IF($F1208&gt;0,TEXT($B1208,"dd.mm")&amp;"_"&amp;$D1208,"")</f>
        <v/>
      </c>
    </row>
    <row r="1209">
      <c r="A1209" t="n">
        <v>1208</v>
      </c>
      <c r="B1209">
        <f>Движение!$A$194</f>
        <v/>
      </c>
      <c r="C1209">
        <f>Движение!$C$194</f>
        <v/>
      </c>
      <c r="D1209" t="inlineStr">
        <is>
          <t>Г 3500</t>
        </is>
      </c>
      <c r="E1209">
        <f>Движение!$P$194</f>
        <v/>
      </c>
      <c r="F1209">
        <f>N(Движение!$Q$194)</f>
        <v/>
      </c>
      <c r="G1209">
        <f>N(Движение!$R$194)</f>
        <v/>
      </c>
      <c r="H1209">
        <f>Движение!$S$194</f>
        <v/>
      </c>
      <c r="I1209">
        <f>IF($F1209&gt;0,TEXT($B1209,"dd.mm")&amp;"_"&amp;$D1209,"")</f>
        <v/>
      </c>
    </row>
    <row r="1210">
      <c r="A1210" t="n">
        <v>1209</v>
      </c>
      <c r="B1210">
        <f>Движение!$A$194</f>
        <v/>
      </c>
      <c r="C1210">
        <f>Движение!$C$194</f>
        <v/>
      </c>
      <c r="D1210" t="inlineStr">
        <is>
          <t>Г 800</t>
        </is>
      </c>
      <c r="E1210">
        <f>Движение!$T$194</f>
        <v/>
      </c>
      <c r="F1210">
        <f>N(Движение!$U$194)</f>
        <v/>
      </c>
      <c r="G1210">
        <f>N(Движение!$V$194)</f>
        <v/>
      </c>
      <c r="H1210">
        <f>Движение!$W$194</f>
        <v/>
      </c>
      <c r="I1210">
        <f>IF($F1210&gt;0,TEXT($B1210,"dd.mm")&amp;"_"&amp;$D1210,"")</f>
        <v/>
      </c>
    </row>
    <row r="1211">
      <c r="A1211" t="n">
        <v>1210</v>
      </c>
      <c r="B1211">
        <f>Движение!$A$194</f>
        <v/>
      </c>
      <c r="C1211">
        <f>Движение!$C$194</f>
        <v/>
      </c>
      <c r="D1211" t="inlineStr">
        <is>
          <t>Ми-К</t>
        </is>
      </c>
      <c r="E1211">
        <f>Движение!$X$194</f>
        <v/>
      </c>
      <c r="F1211">
        <f>N(Движение!$Y$194)</f>
        <v/>
      </c>
      <c r="G1211">
        <f>N(Движение!$Z$194)</f>
        <v/>
      </c>
      <c r="H1211">
        <f>Движение!$AA$194</f>
        <v/>
      </c>
      <c r="I1211">
        <f>IF($F1211&gt;0,TEXT($B1211,"dd.mm")&amp;"_"&amp;$D1211,"")</f>
        <v/>
      </c>
    </row>
    <row r="1212">
      <c r="A1212" t="n">
        <v>1211</v>
      </c>
      <c r="B1212">
        <f>Движение!$A$194</f>
        <v/>
      </c>
      <c r="C1212">
        <f>Движение!$C$194</f>
        <v/>
      </c>
      <c r="D1212" t="inlineStr">
        <is>
          <t>Ми-П</t>
        </is>
      </c>
      <c r="E1212">
        <f>Движение!$AB$194</f>
        <v/>
      </c>
      <c r="F1212">
        <f>N(Движение!$AC$194)</f>
        <v/>
      </c>
      <c r="G1212">
        <f>N(Движение!$AD$194)</f>
        <v/>
      </c>
      <c r="H1212">
        <f>Движение!$AE$194</f>
        <v/>
      </c>
      <c r="I1212">
        <f>IF($F1212&gt;0,TEXT($B1212,"dd.mm")&amp;"_"&amp;$D1212,"")</f>
        <v/>
      </c>
    </row>
    <row r="1213">
      <c r="A1213" t="n">
        <v>1212</v>
      </c>
      <c r="B1213">
        <f>Движение!$A$195</f>
        <v/>
      </c>
      <c r="C1213">
        <f>Движение!$C$195</f>
        <v/>
      </c>
      <c r="D1213" t="inlineStr">
        <is>
          <t>АК-10</t>
        </is>
      </c>
      <c r="E1213">
        <f>Движение!$D$195</f>
        <v/>
      </c>
      <c r="F1213">
        <f>N(Движение!$E$195)</f>
        <v/>
      </c>
      <c r="G1213">
        <f>N(Движение!$F$195)</f>
        <v/>
      </c>
      <c r="H1213">
        <f>Движение!$G$195</f>
        <v/>
      </c>
      <c r="I1213">
        <f>IF($F1213&gt;0,TEXT($B1213,"dd.mm")&amp;"_"&amp;$D1213,"")</f>
        <v/>
      </c>
    </row>
    <row r="1214">
      <c r="A1214" t="n">
        <v>1213</v>
      </c>
      <c r="B1214">
        <f>Движение!$A$195</f>
        <v/>
      </c>
      <c r="C1214">
        <f>Движение!$C$195</f>
        <v/>
      </c>
      <c r="D1214" t="inlineStr">
        <is>
          <t>АК-15</t>
        </is>
      </c>
      <c r="E1214">
        <f>Движение!$H$195</f>
        <v/>
      </c>
      <c r="F1214">
        <f>N(Движение!$I$195)</f>
        <v/>
      </c>
      <c r="G1214">
        <f>N(Движение!$J$195)</f>
        <v/>
      </c>
      <c r="H1214">
        <f>Движение!$K$195</f>
        <v/>
      </c>
      <c r="I1214">
        <f>IF($F1214&gt;0,TEXT($B1214,"dd.mm")&amp;"_"&amp;$D1214,"")</f>
        <v/>
      </c>
    </row>
    <row r="1215">
      <c r="A1215" t="n">
        <v>1214</v>
      </c>
      <c r="B1215">
        <f>Движение!$A$195</f>
        <v/>
      </c>
      <c r="C1215">
        <f>Движение!$C$195</f>
        <v/>
      </c>
      <c r="D1215" t="inlineStr">
        <is>
          <t>Г 1800</t>
        </is>
      </c>
      <c r="E1215">
        <f>Движение!$L$195</f>
        <v/>
      </c>
      <c r="F1215">
        <f>N(Движение!$M$195)</f>
        <v/>
      </c>
      <c r="G1215">
        <f>N(Движение!$N$195)</f>
        <v/>
      </c>
      <c r="H1215">
        <f>Движение!$O$195</f>
        <v/>
      </c>
      <c r="I1215">
        <f>IF($F1215&gt;0,TEXT($B1215,"dd.mm")&amp;"_"&amp;$D1215,"")</f>
        <v/>
      </c>
    </row>
    <row r="1216">
      <c r="A1216" t="n">
        <v>1215</v>
      </c>
      <c r="B1216">
        <f>Движение!$A$195</f>
        <v/>
      </c>
      <c r="C1216">
        <f>Движение!$C$195</f>
        <v/>
      </c>
      <c r="D1216" t="inlineStr">
        <is>
          <t>Г 3500</t>
        </is>
      </c>
      <c r="E1216">
        <f>Движение!$P$195</f>
        <v/>
      </c>
      <c r="F1216">
        <f>N(Движение!$Q$195)</f>
        <v/>
      </c>
      <c r="G1216">
        <f>N(Движение!$R$195)</f>
        <v/>
      </c>
      <c r="H1216">
        <f>Движение!$S$195</f>
        <v/>
      </c>
      <c r="I1216">
        <f>IF($F1216&gt;0,TEXT($B1216,"dd.mm")&amp;"_"&amp;$D1216,"")</f>
        <v/>
      </c>
    </row>
    <row r="1217">
      <c r="A1217" t="n">
        <v>1216</v>
      </c>
      <c r="B1217">
        <f>Движение!$A$195</f>
        <v/>
      </c>
      <c r="C1217">
        <f>Движение!$C$195</f>
        <v/>
      </c>
      <c r="D1217" t="inlineStr">
        <is>
          <t>Г 800</t>
        </is>
      </c>
      <c r="E1217">
        <f>Движение!$T$195</f>
        <v/>
      </c>
      <c r="F1217">
        <f>N(Движение!$U$195)</f>
        <v/>
      </c>
      <c r="G1217">
        <f>N(Движение!$V$195)</f>
        <v/>
      </c>
      <c r="H1217">
        <f>Движение!$W$195</f>
        <v/>
      </c>
      <c r="I1217">
        <f>IF($F1217&gt;0,TEXT($B1217,"dd.mm")&amp;"_"&amp;$D1217,"")</f>
        <v/>
      </c>
    </row>
    <row r="1218">
      <c r="A1218" t="n">
        <v>1217</v>
      </c>
      <c r="B1218">
        <f>Движение!$A$195</f>
        <v/>
      </c>
      <c r="C1218">
        <f>Движение!$C$195</f>
        <v/>
      </c>
      <c r="D1218" t="inlineStr">
        <is>
          <t>Ми-К</t>
        </is>
      </c>
      <c r="E1218">
        <f>Движение!$X$195</f>
        <v/>
      </c>
      <c r="F1218">
        <f>N(Движение!$Y$195)</f>
        <v/>
      </c>
      <c r="G1218">
        <f>N(Движение!$Z$195)</f>
        <v/>
      </c>
      <c r="H1218">
        <f>Движение!$AA$195</f>
        <v/>
      </c>
      <c r="I1218">
        <f>IF($F1218&gt;0,TEXT($B1218,"dd.mm")&amp;"_"&amp;$D1218,"")</f>
        <v/>
      </c>
    </row>
    <row r="1219">
      <c r="A1219" t="n">
        <v>1218</v>
      </c>
      <c r="B1219">
        <f>Движение!$A$195</f>
        <v/>
      </c>
      <c r="C1219">
        <f>Движение!$C$195</f>
        <v/>
      </c>
      <c r="D1219" t="inlineStr">
        <is>
          <t>Ми-П</t>
        </is>
      </c>
      <c r="E1219">
        <f>Движение!$AB$195</f>
        <v/>
      </c>
      <c r="F1219">
        <f>N(Движение!$AC$195)</f>
        <v/>
      </c>
      <c r="G1219">
        <f>N(Движение!$AD$195)</f>
        <v/>
      </c>
      <c r="H1219">
        <f>Движение!$AE$195</f>
        <v/>
      </c>
      <c r="I1219">
        <f>IF($F1219&gt;0,TEXT($B1219,"dd.mm")&amp;"_"&amp;$D1219,"")</f>
        <v/>
      </c>
    </row>
    <row r="1220">
      <c r="A1220" t="n">
        <v>1219</v>
      </c>
      <c r="B1220">
        <f>Движение!$A$196</f>
        <v/>
      </c>
      <c r="C1220">
        <f>Движение!$C$196</f>
        <v/>
      </c>
      <c r="D1220" t="inlineStr">
        <is>
          <t>АК-10</t>
        </is>
      </c>
      <c r="E1220">
        <f>Движение!$D$196</f>
        <v/>
      </c>
      <c r="F1220">
        <f>N(Движение!$E$196)</f>
        <v/>
      </c>
      <c r="G1220">
        <f>N(Движение!$F$196)</f>
        <v/>
      </c>
      <c r="H1220">
        <f>Движение!$G$196</f>
        <v/>
      </c>
      <c r="I1220">
        <f>IF($F1220&gt;0,TEXT($B1220,"dd.mm")&amp;"_"&amp;$D1220,"")</f>
        <v/>
      </c>
    </row>
    <row r="1221">
      <c r="A1221" t="n">
        <v>1220</v>
      </c>
      <c r="B1221">
        <f>Движение!$A$196</f>
        <v/>
      </c>
      <c r="C1221">
        <f>Движение!$C$196</f>
        <v/>
      </c>
      <c r="D1221" t="inlineStr">
        <is>
          <t>АК-15</t>
        </is>
      </c>
      <c r="E1221">
        <f>Движение!$H$196</f>
        <v/>
      </c>
      <c r="F1221">
        <f>N(Движение!$I$196)</f>
        <v/>
      </c>
      <c r="G1221">
        <f>N(Движение!$J$196)</f>
        <v/>
      </c>
      <c r="H1221">
        <f>Движение!$K$196</f>
        <v/>
      </c>
      <c r="I1221">
        <f>IF($F1221&gt;0,TEXT($B1221,"dd.mm")&amp;"_"&amp;$D1221,"")</f>
        <v/>
      </c>
    </row>
    <row r="1222">
      <c r="A1222" t="n">
        <v>1221</v>
      </c>
      <c r="B1222">
        <f>Движение!$A$196</f>
        <v/>
      </c>
      <c r="C1222">
        <f>Движение!$C$196</f>
        <v/>
      </c>
      <c r="D1222" t="inlineStr">
        <is>
          <t>Г 1800</t>
        </is>
      </c>
      <c r="E1222">
        <f>Движение!$L$196</f>
        <v/>
      </c>
      <c r="F1222">
        <f>N(Движение!$M$196)</f>
        <v/>
      </c>
      <c r="G1222">
        <f>N(Движение!$N$196)</f>
        <v/>
      </c>
      <c r="H1222">
        <f>Движение!$O$196</f>
        <v/>
      </c>
      <c r="I1222">
        <f>IF($F1222&gt;0,TEXT($B1222,"dd.mm")&amp;"_"&amp;$D1222,"")</f>
        <v/>
      </c>
    </row>
    <row r="1223">
      <c r="A1223" t="n">
        <v>1222</v>
      </c>
      <c r="B1223">
        <f>Движение!$A$196</f>
        <v/>
      </c>
      <c r="C1223">
        <f>Движение!$C$196</f>
        <v/>
      </c>
      <c r="D1223" t="inlineStr">
        <is>
          <t>Г 3500</t>
        </is>
      </c>
      <c r="E1223">
        <f>Движение!$P$196</f>
        <v/>
      </c>
      <c r="F1223">
        <f>N(Движение!$Q$196)</f>
        <v/>
      </c>
      <c r="G1223">
        <f>N(Движение!$R$196)</f>
        <v/>
      </c>
      <c r="H1223">
        <f>Движение!$S$196</f>
        <v/>
      </c>
      <c r="I1223">
        <f>IF($F1223&gt;0,TEXT($B1223,"dd.mm")&amp;"_"&amp;$D1223,"")</f>
        <v/>
      </c>
    </row>
    <row r="1224">
      <c r="A1224" t="n">
        <v>1223</v>
      </c>
      <c r="B1224">
        <f>Движение!$A$196</f>
        <v/>
      </c>
      <c r="C1224">
        <f>Движение!$C$196</f>
        <v/>
      </c>
      <c r="D1224" t="inlineStr">
        <is>
          <t>Г 800</t>
        </is>
      </c>
      <c r="E1224">
        <f>Движение!$T$196</f>
        <v/>
      </c>
      <c r="F1224">
        <f>N(Движение!$U$196)</f>
        <v/>
      </c>
      <c r="G1224">
        <f>N(Движение!$V$196)</f>
        <v/>
      </c>
      <c r="H1224">
        <f>Движение!$W$196</f>
        <v/>
      </c>
      <c r="I1224">
        <f>IF($F1224&gt;0,TEXT($B1224,"dd.mm")&amp;"_"&amp;$D1224,"")</f>
        <v/>
      </c>
    </row>
    <row r="1225">
      <c r="A1225" t="n">
        <v>1224</v>
      </c>
      <c r="B1225">
        <f>Движение!$A$196</f>
        <v/>
      </c>
      <c r="C1225">
        <f>Движение!$C$196</f>
        <v/>
      </c>
      <c r="D1225" t="inlineStr">
        <is>
          <t>Ми-К</t>
        </is>
      </c>
      <c r="E1225">
        <f>Движение!$X$196</f>
        <v/>
      </c>
      <c r="F1225">
        <f>N(Движение!$Y$196)</f>
        <v/>
      </c>
      <c r="G1225">
        <f>N(Движение!$Z$196)</f>
        <v/>
      </c>
      <c r="H1225">
        <f>Движение!$AA$196</f>
        <v/>
      </c>
      <c r="I1225">
        <f>IF($F1225&gt;0,TEXT($B1225,"dd.mm")&amp;"_"&amp;$D1225,"")</f>
        <v/>
      </c>
    </row>
    <row r="1226">
      <c r="A1226" t="n">
        <v>1225</v>
      </c>
      <c r="B1226">
        <f>Движение!$A$196</f>
        <v/>
      </c>
      <c r="C1226">
        <f>Движение!$C$196</f>
        <v/>
      </c>
      <c r="D1226" t="inlineStr">
        <is>
          <t>Ми-П</t>
        </is>
      </c>
      <c r="E1226">
        <f>Движение!$AB$196</f>
        <v/>
      </c>
      <c r="F1226">
        <f>N(Движение!$AC$196)</f>
        <v/>
      </c>
      <c r="G1226">
        <f>N(Движение!$AD$196)</f>
        <v/>
      </c>
      <c r="H1226">
        <f>Движение!$AE$196</f>
        <v/>
      </c>
      <c r="I1226">
        <f>IF($F1226&gt;0,TEXT($B1226,"dd.mm")&amp;"_"&amp;$D1226,"")</f>
        <v/>
      </c>
    </row>
    <row r="1227">
      <c r="A1227" t="n">
        <v>1226</v>
      </c>
      <c r="B1227">
        <f>Движение!$A$197</f>
        <v/>
      </c>
      <c r="C1227">
        <f>Движение!$C$197</f>
        <v/>
      </c>
      <c r="D1227" t="inlineStr">
        <is>
          <t>АК-10</t>
        </is>
      </c>
      <c r="E1227">
        <f>Движение!$D$197</f>
        <v/>
      </c>
      <c r="F1227">
        <f>N(Движение!$E$197)</f>
        <v/>
      </c>
      <c r="G1227">
        <f>N(Движение!$F$197)</f>
        <v/>
      </c>
      <c r="H1227">
        <f>Движение!$G$197</f>
        <v/>
      </c>
      <c r="I1227">
        <f>IF($F1227&gt;0,TEXT($B1227,"dd.mm")&amp;"_"&amp;$D1227,"")</f>
        <v/>
      </c>
    </row>
    <row r="1228">
      <c r="A1228" t="n">
        <v>1227</v>
      </c>
      <c r="B1228">
        <f>Движение!$A$197</f>
        <v/>
      </c>
      <c r="C1228">
        <f>Движение!$C$197</f>
        <v/>
      </c>
      <c r="D1228" t="inlineStr">
        <is>
          <t>АК-15</t>
        </is>
      </c>
      <c r="E1228">
        <f>Движение!$H$197</f>
        <v/>
      </c>
      <c r="F1228">
        <f>N(Движение!$I$197)</f>
        <v/>
      </c>
      <c r="G1228">
        <f>N(Движение!$J$197)</f>
        <v/>
      </c>
      <c r="H1228">
        <f>Движение!$K$197</f>
        <v/>
      </c>
      <c r="I1228">
        <f>IF($F1228&gt;0,TEXT($B1228,"dd.mm")&amp;"_"&amp;$D1228,"")</f>
        <v/>
      </c>
    </row>
    <row r="1229">
      <c r="A1229" t="n">
        <v>1228</v>
      </c>
      <c r="B1229">
        <f>Движение!$A$197</f>
        <v/>
      </c>
      <c r="C1229">
        <f>Движение!$C$197</f>
        <v/>
      </c>
      <c r="D1229" t="inlineStr">
        <is>
          <t>Г 1800</t>
        </is>
      </c>
      <c r="E1229">
        <f>Движение!$L$197</f>
        <v/>
      </c>
      <c r="F1229">
        <f>N(Движение!$M$197)</f>
        <v/>
      </c>
      <c r="G1229">
        <f>N(Движение!$N$197)</f>
        <v/>
      </c>
      <c r="H1229">
        <f>Движение!$O$197</f>
        <v/>
      </c>
      <c r="I1229">
        <f>IF($F1229&gt;0,TEXT($B1229,"dd.mm")&amp;"_"&amp;$D1229,"")</f>
        <v/>
      </c>
    </row>
    <row r="1230">
      <c r="A1230" t="n">
        <v>1229</v>
      </c>
      <c r="B1230">
        <f>Движение!$A$197</f>
        <v/>
      </c>
      <c r="C1230">
        <f>Движение!$C$197</f>
        <v/>
      </c>
      <c r="D1230" t="inlineStr">
        <is>
          <t>Г 3500</t>
        </is>
      </c>
      <c r="E1230">
        <f>Движение!$P$197</f>
        <v/>
      </c>
      <c r="F1230">
        <f>N(Движение!$Q$197)</f>
        <v/>
      </c>
      <c r="G1230">
        <f>N(Движение!$R$197)</f>
        <v/>
      </c>
      <c r="H1230">
        <f>Движение!$S$197</f>
        <v/>
      </c>
      <c r="I1230">
        <f>IF($F1230&gt;0,TEXT($B1230,"dd.mm")&amp;"_"&amp;$D1230,"")</f>
        <v/>
      </c>
    </row>
    <row r="1231">
      <c r="A1231" t="n">
        <v>1230</v>
      </c>
      <c r="B1231">
        <f>Движение!$A$197</f>
        <v/>
      </c>
      <c r="C1231">
        <f>Движение!$C$197</f>
        <v/>
      </c>
      <c r="D1231" t="inlineStr">
        <is>
          <t>Г 800</t>
        </is>
      </c>
      <c r="E1231">
        <f>Движение!$T$197</f>
        <v/>
      </c>
      <c r="F1231">
        <f>N(Движение!$U$197)</f>
        <v/>
      </c>
      <c r="G1231">
        <f>N(Движение!$V$197)</f>
        <v/>
      </c>
      <c r="H1231">
        <f>Движение!$W$197</f>
        <v/>
      </c>
      <c r="I1231">
        <f>IF($F1231&gt;0,TEXT($B1231,"dd.mm")&amp;"_"&amp;$D1231,"")</f>
        <v/>
      </c>
    </row>
    <row r="1232">
      <c r="A1232" t="n">
        <v>1231</v>
      </c>
      <c r="B1232">
        <f>Движение!$A$197</f>
        <v/>
      </c>
      <c r="C1232">
        <f>Движение!$C$197</f>
        <v/>
      </c>
      <c r="D1232" t="inlineStr">
        <is>
          <t>Ми-К</t>
        </is>
      </c>
      <c r="E1232">
        <f>Движение!$X$197</f>
        <v/>
      </c>
      <c r="F1232">
        <f>N(Движение!$Y$197)</f>
        <v/>
      </c>
      <c r="G1232">
        <f>N(Движение!$Z$197)</f>
        <v/>
      </c>
      <c r="H1232">
        <f>Движение!$AA$197</f>
        <v/>
      </c>
      <c r="I1232">
        <f>IF($F1232&gt;0,TEXT($B1232,"dd.mm")&amp;"_"&amp;$D1232,"")</f>
        <v/>
      </c>
    </row>
    <row r="1233">
      <c r="A1233" t="n">
        <v>1232</v>
      </c>
      <c r="B1233">
        <f>Движение!$A$197</f>
        <v/>
      </c>
      <c r="C1233">
        <f>Движение!$C$197</f>
        <v/>
      </c>
      <c r="D1233" t="inlineStr">
        <is>
          <t>Ми-П</t>
        </is>
      </c>
      <c r="E1233">
        <f>Движение!$AB$197</f>
        <v/>
      </c>
      <c r="F1233">
        <f>N(Движение!$AC$197)</f>
        <v/>
      </c>
      <c r="G1233">
        <f>N(Движение!$AD$197)</f>
        <v/>
      </c>
      <c r="H1233">
        <f>Движение!$AE$197</f>
        <v/>
      </c>
      <c r="I1233">
        <f>IF($F1233&gt;0,TEXT($B1233,"dd.mm")&amp;"_"&amp;$D1233,"")</f>
        <v/>
      </c>
    </row>
    <row r="1234">
      <c r="A1234" t="n">
        <v>1233</v>
      </c>
      <c r="B1234">
        <f>Движение!$A$198</f>
        <v/>
      </c>
      <c r="C1234">
        <f>Движение!$C$198</f>
        <v/>
      </c>
      <c r="D1234" t="inlineStr">
        <is>
          <t>АК-10</t>
        </is>
      </c>
      <c r="E1234">
        <f>Движение!$D$198</f>
        <v/>
      </c>
      <c r="F1234">
        <f>N(Движение!$E$198)</f>
        <v/>
      </c>
      <c r="G1234">
        <f>N(Движение!$F$198)</f>
        <v/>
      </c>
      <c r="H1234">
        <f>Движение!$G$198</f>
        <v/>
      </c>
      <c r="I1234">
        <f>IF($F1234&gt;0,TEXT($B1234,"dd.mm")&amp;"_"&amp;$D1234,"")</f>
        <v/>
      </c>
    </row>
    <row r="1235">
      <c r="A1235" t="n">
        <v>1234</v>
      </c>
      <c r="B1235">
        <f>Движение!$A$198</f>
        <v/>
      </c>
      <c r="C1235">
        <f>Движение!$C$198</f>
        <v/>
      </c>
      <c r="D1235" t="inlineStr">
        <is>
          <t>АК-15</t>
        </is>
      </c>
      <c r="E1235">
        <f>Движение!$H$198</f>
        <v/>
      </c>
      <c r="F1235">
        <f>N(Движение!$I$198)</f>
        <v/>
      </c>
      <c r="G1235">
        <f>N(Движение!$J$198)</f>
        <v/>
      </c>
      <c r="H1235">
        <f>Движение!$K$198</f>
        <v/>
      </c>
      <c r="I1235">
        <f>IF($F1235&gt;0,TEXT($B1235,"dd.mm")&amp;"_"&amp;$D1235,"")</f>
        <v/>
      </c>
    </row>
    <row r="1236">
      <c r="A1236" t="n">
        <v>1235</v>
      </c>
      <c r="B1236">
        <f>Движение!$A$198</f>
        <v/>
      </c>
      <c r="C1236">
        <f>Движение!$C$198</f>
        <v/>
      </c>
      <c r="D1236" t="inlineStr">
        <is>
          <t>Г 1800</t>
        </is>
      </c>
      <c r="E1236">
        <f>Движение!$L$198</f>
        <v/>
      </c>
      <c r="F1236">
        <f>N(Движение!$M$198)</f>
        <v/>
      </c>
      <c r="G1236">
        <f>N(Движение!$N$198)</f>
        <v/>
      </c>
      <c r="H1236">
        <f>Движение!$O$198</f>
        <v/>
      </c>
      <c r="I1236">
        <f>IF($F1236&gt;0,TEXT($B1236,"dd.mm")&amp;"_"&amp;$D1236,"")</f>
        <v/>
      </c>
    </row>
    <row r="1237">
      <c r="A1237" t="n">
        <v>1236</v>
      </c>
      <c r="B1237">
        <f>Движение!$A$198</f>
        <v/>
      </c>
      <c r="C1237">
        <f>Движение!$C$198</f>
        <v/>
      </c>
      <c r="D1237" t="inlineStr">
        <is>
          <t>Г 3500</t>
        </is>
      </c>
      <c r="E1237">
        <f>Движение!$P$198</f>
        <v/>
      </c>
      <c r="F1237">
        <f>N(Движение!$Q$198)</f>
        <v/>
      </c>
      <c r="G1237">
        <f>N(Движение!$R$198)</f>
        <v/>
      </c>
      <c r="H1237">
        <f>Движение!$S$198</f>
        <v/>
      </c>
      <c r="I1237">
        <f>IF($F1237&gt;0,TEXT($B1237,"dd.mm")&amp;"_"&amp;$D1237,"")</f>
        <v/>
      </c>
    </row>
    <row r="1238">
      <c r="A1238" t="n">
        <v>1237</v>
      </c>
      <c r="B1238">
        <f>Движение!$A$198</f>
        <v/>
      </c>
      <c r="C1238">
        <f>Движение!$C$198</f>
        <v/>
      </c>
      <c r="D1238" t="inlineStr">
        <is>
          <t>Г 800</t>
        </is>
      </c>
      <c r="E1238">
        <f>Движение!$T$198</f>
        <v/>
      </c>
      <c r="F1238">
        <f>N(Движение!$U$198)</f>
        <v/>
      </c>
      <c r="G1238">
        <f>N(Движение!$V$198)</f>
        <v/>
      </c>
      <c r="H1238">
        <f>Движение!$W$198</f>
        <v/>
      </c>
      <c r="I1238">
        <f>IF($F1238&gt;0,TEXT($B1238,"dd.mm")&amp;"_"&amp;$D1238,"")</f>
        <v/>
      </c>
    </row>
    <row r="1239">
      <c r="A1239" t="n">
        <v>1238</v>
      </c>
      <c r="B1239">
        <f>Движение!$A$198</f>
        <v/>
      </c>
      <c r="C1239">
        <f>Движение!$C$198</f>
        <v/>
      </c>
      <c r="D1239" t="inlineStr">
        <is>
          <t>Ми-К</t>
        </is>
      </c>
      <c r="E1239">
        <f>Движение!$X$198</f>
        <v/>
      </c>
      <c r="F1239">
        <f>N(Движение!$Y$198)</f>
        <v/>
      </c>
      <c r="G1239">
        <f>N(Движение!$Z$198)</f>
        <v/>
      </c>
      <c r="H1239">
        <f>Движение!$AA$198</f>
        <v/>
      </c>
      <c r="I1239">
        <f>IF($F1239&gt;0,TEXT($B1239,"dd.mm")&amp;"_"&amp;$D1239,"")</f>
        <v/>
      </c>
    </row>
    <row r="1240">
      <c r="A1240" t="n">
        <v>1239</v>
      </c>
      <c r="B1240">
        <f>Движение!$A$198</f>
        <v/>
      </c>
      <c r="C1240">
        <f>Движение!$C$198</f>
        <v/>
      </c>
      <c r="D1240" t="inlineStr">
        <is>
          <t>Ми-П</t>
        </is>
      </c>
      <c r="E1240">
        <f>Движение!$AB$198</f>
        <v/>
      </c>
      <c r="F1240">
        <f>N(Движение!$AC$198)</f>
        <v/>
      </c>
      <c r="G1240">
        <f>N(Движение!$AD$198)</f>
        <v/>
      </c>
      <c r="H1240">
        <f>Движение!$AE$198</f>
        <v/>
      </c>
      <c r="I1240">
        <f>IF($F1240&gt;0,TEXT($B1240,"dd.mm")&amp;"_"&amp;$D1240,"")</f>
        <v/>
      </c>
    </row>
    <row r="1241">
      <c r="A1241" t="n">
        <v>1240</v>
      </c>
      <c r="B1241">
        <f>Движение!$A$199</f>
        <v/>
      </c>
      <c r="C1241">
        <f>Движение!$C$199</f>
        <v/>
      </c>
      <c r="D1241" t="inlineStr">
        <is>
          <t>АК-10</t>
        </is>
      </c>
      <c r="E1241">
        <f>Движение!$D$199</f>
        <v/>
      </c>
      <c r="F1241">
        <f>N(Движение!$E$199)</f>
        <v/>
      </c>
      <c r="G1241">
        <f>N(Движение!$F$199)</f>
        <v/>
      </c>
      <c r="H1241">
        <f>Движение!$G$199</f>
        <v/>
      </c>
      <c r="I1241">
        <f>IF($F1241&gt;0,TEXT($B1241,"dd.mm")&amp;"_"&amp;$D1241,"")</f>
        <v/>
      </c>
    </row>
    <row r="1242">
      <c r="A1242" t="n">
        <v>1241</v>
      </c>
      <c r="B1242">
        <f>Движение!$A$199</f>
        <v/>
      </c>
      <c r="C1242">
        <f>Движение!$C$199</f>
        <v/>
      </c>
      <c r="D1242" t="inlineStr">
        <is>
          <t>АК-15</t>
        </is>
      </c>
      <c r="E1242">
        <f>Движение!$H$199</f>
        <v/>
      </c>
      <c r="F1242">
        <f>N(Движение!$I$199)</f>
        <v/>
      </c>
      <c r="G1242">
        <f>N(Движение!$J$199)</f>
        <v/>
      </c>
      <c r="H1242">
        <f>Движение!$K$199</f>
        <v/>
      </c>
      <c r="I1242">
        <f>IF($F1242&gt;0,TEXT($B1242,"dd.mm")&amp;"_"&amp;$D1242,"")</f>
        <v/>
      </c>
    </row>
    <row r="1243">
      <c r="A1243" t="n">
        <v>1242</v>
      </c>
      <c r="B1243">
        <f>Движение!$A$199</f>
        <v/>
      </c>
      <c r="C1243">
        <f>Движение!$C$199</f>
        <v/>
      </c>
      <c r="D1243" t="inlineStr">
        <is>
          <t>Г 1800</t>
        </is>
      </c>
      <c r="E1243">
        <f>Движение!$L$199</f>
        <v/>
      </c>
      <c r="F1243">
        <f>N(Движение!$M$199)</f>
        <v/>
      </c>
      <c r="G1243">
        <f>N(Движение!$N$199)</f>
        <v/>
      </c>
      <c r="H1243">
        <f>Движение!$O$199</f>
        <v/>
      </c>
      <c r="I1243">
        <f>IF($F1243&gt;0,TEXT($B1243,"dd.mm")&amp;"_"&amp;$D1243,"")</f>
        <v/>
      </c>
    </row>
    <row r="1244">
      <c r="A1244" t="n">
        <v>1243</v>
      </c>
      <c r="B1244">
        <f>Движение!$A$199</f>
        <v/>
      </c>
      <c r="C1244">
        <f>Движение!$C$199</f>
        <v/>
      </c>
      <c r="D1244" t="inlineStr">
        <is>
          <t>Г 3500</t>
        </is>
      </c>
      <c r="E1244">
        <f>Движение!$P$199</f>
        <v/>
      </c>
      <c r="F1244">
        <f>N(Движение!$Q$199)</f>
        <v/>
      </c>
      <c r="G1244">
        <f>N(Движение!$R$199)</f>
        <v/>
      </c>
      <c r="H1244">
        <f>Движение!$S$199</f>
        <v/>
      </c>
      <c r="I1244">
        <f>IF($F1244&gt;0,TEXT($B1244,"dd.mm")&amp;"_"&amp;$D1244,"")</f>
        <v/>
      </c>
    </row>
    <row r="1245">
      <c r="A1245" t="n">
        <v>1244</v>
      </c>
      <c r="B1245">
        <f>Движение!$A$199</f>
        <v/>
      </c>
      <c r="C1245">
        <f>Движение!$C$199</f>
        <v/>
      </c>
      <c r="D1245" t="inlineStr">
        <is>
          <t>Г 800</t>
        </is>
      </c>
      <c r="E1245">
        <f>Движение!$T$199</f>
        <v/>
      </c>
      <c r="F1245">
        <f>N(Движение!$U$199)</f>
        <v/>
      </c>
      <c r="G1245">
        <f>N(Движение!$V$199)</f>
        <v/>
      </c>
      <c r="H1245">
        <f>Движение!$W$199</f>
        <v/>
      </c>
      <c r="I1245">
        <f>IF($F1245&gt;0,TEXT($B1245,"dd.mm")&amp;"_"&amp;$D1245,"")</f>
        <v/>
      </c>
    </row>
    <row r="1246">
      <c r="A1246" t="n">
        <v>1245</v>
      </c>
      <c r="B1246">
        <f>Движение!$A$199</f>
        <v/>
      </c>
      <c r="C1246">
        <f>Движение!$C$199</f>
        <v/>
      </c>
      <c r="D1246" t="inlineStr">
        <is>
          <t>Ми-К</t>
        </is>
      </c>
      <c r="E1246">
        <f>Движение!$X$199</f>
        <v/>
      </c>
      <c r="F1246">
        <f>N(Движение!$Y$199)</f>
        <v/>
      </c>
      <c r="G1246">
        <f>N(Движение!$Z$199)</f>
        <v/>
      </c>
      <c r="H1246">
        <f>Движение!$AA$199</f>
        <v/>
      </c>
      <c r="I1246">
        <f>IF($F1246&gt;0,TEXT($B1246,"dd.mm")&amp;"_"&amp;$D1246,"")</f>
        <v/>
      </c>
    </row>
    <row r="1247">
      <c r="A1247" t="n">
        <v>1246</v>
      </c>
      <c r="B1247">
        <f>Движение!$A$199</f>
        <v/>
      </c>
      <c r="C1247">
        <f>Движение!$C$199</f>
        <v/>
      </c>
      <c r="D1247" t="inlineStr">
        <is>
          <t>Ми-П</t>
        </is>
      </c>
      <c r="E1247">
        <f>Движение!$AB$199</f>
        <v/>
      </c>
      <c r="F1247">
        <f>N(Движение!$AC$199)</f>
        <v/>
      </c>
      <c r="G1247">
        <f>N(Движение!$AD$199)</f>
        <v/>
      </c>
      <c r="H1247">
        <f>Движение!$AE$199</f>
        <v/>
      </c>
      <c r="I1247">
        <f>IF($F1247&gt;0,TEXT($B1247,"dd.mm")&amp;"_"&amp;$D1247,"")</f>
        <v/>
      </c>
    </row>
    <row r="1248">
      <c r="A1248" t="n">
        <v>1247</v>
      </c>
      <c r="B1248">
        <f>Движение!$A$200</f>
        <v/>
      </c>
      <c r="C1248">
        <f>Движение!$C$200</f>
        <v/>
      </c>
      <c r="D1248" t="inlineStr">
        <is>
          <t>АК-10</t>
        </is>
      </c>
      <c r="E1248">
        <f>Движение!$D$200</f>
        <v/>
      </c>
      <c r="F1248">
        <f>N(Движение!$E$200)</f>
        <v/>
      </c>
      <c r="G1248">
        <f>N(Движение!$F$200)</f>
        <v/>
      </c>
      <c r="H1248">
        <f>Движение!$G$200</f>
        <v/>
      </c>
      <c r="I1248">
        <f>IF($F1248&gt;0,TEXT($B1248,"dd.mm")&amp;"_"&amp;$D1248,"")</f>
        <v/>
      </c>
    </row>
    <row r="1249">
      <c r="A1249" t="n">
        <v>1248</v>
      </c>
      <c r="B1249">
        <f>Движение!$A$200</f>
        <v/>
      </c>
      <c r="C1249">
        <f>Движение!$C$200</f>
        <v/>
      </c>
      <c r="D1249" t="inlineStr">
        <is>
          <t>АК-15</t>
        </is>
      </c>
      <c r="E1249">
        <f>Движение!$H$200</f>
        <v/>
      </c>
      <c r="F1249">
        <f>N(Движение!$I$200)</f>
        <v/>
      </c>
      <c r="G1249">
        <f>N(Движение!$J$200)</f>
        <v/>
      </c>
      <c r="H1249">
        <f>Движение!$K$200</f>
        <v/>
      </c>
      <c r="I1249">
        <f>IF($F1249&gt;0,TEXT($B1249,"dd.mm")&amp;"_"&amp;$D1249,"")</f>
        <v/>
      </c>
    </row>
    <row r="1250">
      <c r="A1250" t="n">
        <v>1249</v>
      </c>
      <c r="B1250">
        <f>Движение!$A$200</f>
        <v/>
      </c>
      <c r="C1250">
        <f>Движение!$C$200</f>
        <v/>
      </c>
      <c r="D1250" t="inlineStr">
        <is>
          <t>Г 1800</t>
        </is>
      </c>
      <c r="E1250">
        <f>Движение!$L$200</f>
        <v/>
      </c>
      <c r="F1250">
        <f>N(Движение!$M$200)</f>
        <v/>
      </c>
      <c r="G1250">
        <f>N(Движение!$N$200)</f>
        <v/>
      </c>
      <c r="H1250">
        <f>Движение!$O$200</f>
        <v/>
      </c>
      <c r="I1250">
        <f>IF($F1250&gt;0,TEXT($B1250,"dd.mm")&amp;"_"&amp;$D1250,"")</f>
        <v/>
      </c>
    </row>
    <row r="1251">
      <c r="A1251" t="n">
        <v>1250</v>
      </c>
      <c r="B1251">
        <f>Движение!$A$200</f>
        <v/>
      </c>
      <c r="C1251">
        <f>Движение!$C$200</f>
        <v/>
      </c>
      <c r="D1251" t="inlineStr">
        <is>
          <t>Г 3500</t>
        </is>
      </c>
      <c r="E1251">
        <f>Движение!$P$200</f>
        <v/>
      </c>
      <c r="F1251">
        <f>N(Движение!$Q$200)</f>
        <v/>
      </c>
      <c r="G1251">
        <f>N(Движение!$R$200)</f>
        <v/>
      </c>
      <c r="H1251">
        <f>Движение!$S$200</f>
        <v/>
      </c>
      <c r="I1251">
        <f>IF($F1251&gt;0,TEXT($B1251,"dd.mm")&amp;"_"&amp;$D1251,"")</f>
        <v/>
      </c>
    </row>
    <row r="1252">
      <c r="A1252" t="n">
        <v>1251</v>
      </c>
      <c r="B1252">
        <f>Движение!$A$200</f>
        <v/>
      </c>
      <c r="C1252">
        <f>Движение!$C$200</f>
        <v/>
      </c>
      <c r="D1252" t="inlineStr">
        <is>
          <t>Г 800</t>
        </is>
      </c>
      <c r="E1252">
        <f>Движение!$T$200</f>
        <v/>
      </c>
      <c r="F1252">
        <f>N(Движение!$U$200)</f>
        <v/>
      </c>
      <c r="G1252">
        <f>N(Движение!$V$200)</f>
        <v/>
      </c>
      <c r="H1252">
        <f>Движение!$W$200</f>
        <v/>
      </c>
      <c r="I1252">
        <f>IF($F1252&gt;0,TEXT($B1252,"dd.mm")&amp;"_"&amp;$D1252,"")</f>
        <v/>
      </c>
    </row>
    <row r="1253">
      <c r="A1253" t="n">
        <v>1252</v>
      </c>
      <c r="B1253">
        <f>Движение!$A$200</f>
        <v/>
      </c>
      <c r="C1253">
        <f>Движение!$C$200</f>
        <v/>
      </c>
      <c r="D1253" t="inlineStr">
        <is>
          <t>Ми-К</t>
        </is>
      </c>
      <c r="E1253">
        <f>Движение!$X$200</f>
        <v/>
      </c>
      <c r="F1253">
        <f>N(Движение!$Y$200)</f>
        <v/>
      </c>
      <c r="G1253">
        <f>N(Движение!$Z$200)</f>
        <v/>
      </c>
      <c r="H1253">
        <f>Движение!$AA$200</f>
        <v/>
      </c>
      <c r="I1253">
        <f>IF($F1253&gt;0,TEXT($B1253,"dd.mm")&amp;"_"&amp;$D1253,"")</f>
        <v/>
      </c>
    </row>
    <row r="1254">
      <c r="A1254" t="n">
        <v>1253</v>
      </c>
      <c r="B1254">
        <f>Движение!$A$200</f>
        <v/>
      </c>
      <c r="C1254">
        <f>Движение!$C$200</f>
        <v/>
      </c>
      <c r="D1254" t="inlineStr">
        <is>
          <t>Ми-П</t>
        </is>
      </c>
      <c r="E1254">
        <f>Движение!$AB$200</f>
        <v/>
      </c>
      <c r="F1254">
        <f>N(Движение!$AC$200)</f>
        <v/>
      </c>
      <c r="G1254">
        <f>N(Движение!$AD$200)</f>
        <v/>
      </c>
      <c r="H1254">
        <f>Движение!$AE$200</f>
        <v/>
      </c>
      <c r="I1254">
        <f>IF($F1254&gt;0,TEXT($B1254,"dd.mm")&amp;"_"&amp;$D1254,"")</f>
        <v/>
      </c>
    </row>
    <row r="1255">
      <c r="A1255" t="n">
        <v>1254</v>
      </c>
      <c r="B1255">
        <f>Движение!$A$201</f>
        <v/>
      </c>
      <c r="C1255">
        <f>Движение!$C$201</f>
        <v/>
      </c>
      <c r="D1255" t="inlineStr">
        <is>
          <t>АК-10</t>
        </is>
      </c>
      <c r="E1255">
        <f>Движение!$D$201</f>
        <v/>
      </c>
      <c r="F1255">
        <f>N(Движение!$E$201)</f>
        <v/>
      </c>
      <c r="G1255">
        <f>N(Движение!$F$201)</f>
        <v/>
      </c>
      <c r="H1255">
        <f>Движение!$G$201</f>
        <v/>
      </c>
      <c r="I1255">
        <f>IF($F1255&gt;0,TEXT($B1255,"dd.mm")&amp;"_"&amp;$D1255,"")</f>
        <v/>
      </c>
    </row>
    <row r="1256">
      <c r="A1256" t="n">
        <v>1255</v>
      </c>
      <c r="B1256">
        <f>Движение!$A$201</f>
        <v/>
      </c>
      <c r="C1256">
        <f>Движение!$C$201</f>
        <v/>
      </c>
      <c r="D1256" t="inlineStr">
        <is>
          <t>АК-15</t>
        </is>
      </c>
      <c r="E1256">
        <f>Движение!$H$201</f>
        <v/>
      </c>
      <c r="F1256">
        <f>N(Движение!$I$201)</f>
        <v/>
      </c>
      <c r="G1256">
        <f>N(Движение!$J$201)</f>
        <v/>
      </c>
      <c r="H1256">
        <f>Движение!$K$201</f>
        <v/>
      </c>
      <c r="I1256">
        <f>IF($F1256&gt;0,TEXT($B1256,"dd.mm")&amp;"_"&amp;$D1256,"")</f>
        <v/>
      </c>
    </row>
    <row r="1257">
      <c r="A1257" t="n">
        <v>1256</v>
      </c>
      <c r="B1257">
        <f>Движение!$A$201</f>
        <v/>
      </c>
      <c r="C1257">
        <f>Движение!$C$201</f>
        <v/>
      </c>
      <c r="D1257" t="inlineStr">
        <is>
          <t>Г 1800</t>
        </is>
      </c>
      <c r="E1257">
        <f>Движение!$L$201</f>
        <v/>
      </c>
      <c r="F1257">
        <f>N(Движение!$M$201)</f>
        <v/>
      </c>
      <c r="G1257">
        <f>N(Движение!$N$201)</f>
        <v/>
      </c>
      <c r="H1257">
        <f>Движение!$O$201</f>
        <v/>
      </c>
      <c r="I1257">
        <f>IF($F1257&gt;0,TEXT($B1257,"dd.mm")&amp;"_"&amp;$D1257,"")</f>
        <v/>
      </c>
    </row>
    <row r="1258">
      <c r="A1258" t="n">
        <v>1257</v>
      </c>
      <c r="B1258">
        <f>Движение!$A$201</f>
        <v/>
      </c>
      <c r="C1258">
        <f>Движение!$C$201</f>
        <v/>
      </c>
      <c r="D1258" t="inlineStr">
        <is>
          <t>Г 3500</t>
        </is>
      </c>
      <c r="E1258">
        <f>Движение!$P$201</f>
        <v/>
      </c>
      <c r="F1258">
        <f>N(Движение!$Q$201)</f>
        <v/>
      </c>
      <c r="G1258">
        <f>N(Движение!$R$201)</f>
        <v/>
      </c>
      <c r="H1258">
        <f>Движение!$S$201</f>
        <v/>
      </c>
      <c r="I1258">
        <f>IF($F1258&gt;0,TEXT($B1258,"dd.mm")&amp;"_"&amp;$D1258,"")</f>
        <v/>
      </c>
    </row>
    <row r="1259">
      <c r="A1259" t="n">
        <v>1258</v>
      </c>
      <c r="B1259">
        <f>Движение!$A$201</f>
        <v/>
      </c>
      <c r="C1259">
        <f>Движение!$C$201</f>
        <v/>
      </c>
      <c r="D1259" t="inlineStr">
        <is>
          <t>Г 800</t>
        </is>
      </c>
      <c r="E1259">
        <f>Движение!$T$201</f>
        <v/>
      </c>
      <c r="F1259">
        <f>N(Движение!$U$201)</f>
        <v/>
      </c>
      <c r="G1259">
        <f>N(Движение!$V$201)</f>
        <v/>
      </c>
      <c r="H1259">
        <f>Движение!$W$201</f>
        <v/>
      </c>
      <c r="I1259">
        <f>IF($F1259&gt;0,TEXT($B1259,"dd.mm")&amp;"_"&amp;$D1259,"")</f>
        <v/>
      </c>
    </row>
    <row r="1260">
      <c r="A1260" t="n">
        <v>1259</v>
      </c>
      <c r="B1260">
        <f>Движение!$A$201</f>
        <v/>
      </c>
      <c r="C1260">
        <f>Движение!$C$201</f>
        <v/>
      </c>
      <c r="D1260" t="inlineStr">
        <is>
          <t>Ми-К</t>
        </is>
      </c>
      <c r="E1260">
        <f>Движение!$X$201</f>
        <v/>
      </c>
      <c r="F1260">
        <f>N(Движение!$Y$201)</f>
        <v/>
      </c>
      <c r="G1260">
        <f>N(Движение!$Z$201)</f>
        <v/>
      </c>
      <c r="H1260">
        <f>Движение!$AA$201</f>
        <v/>
      </c>
      <c r="I1260">
        <f>IF($F1260&gt;0,TEXT($B1260,"dd.mm")&amp;"_"&amp;$D1260,"")</f>
        <v/>
      </c>
    </row>
    <row r="1261">
      <c r="A1261" t="n">
        <v>1260</v>
      </c>
      <c r="B1261">
        <f>Движение!$A$201</f>
        <v/>
      </c>
      <c r="C1261">
        <f>Движение!$C$201</f>
        <v/>
      </c>
      <c r="D1261" t="inlineStr">
        <is>
          <t>Ми-П</t>
        </is>
      </c>
      <c r="E1261">
        <f>Движение!$AB$201</f>
        <v/>
      </c>
      <c r="F1261">
        <f>N(Движение!$AC$201)</f>
        <v/>
      </c>
      <c r="G1261">
        <f>N(Движение!$AD$201)</f>
        <v/>
      </c>
      <c r="H1261">
        <f>Движение!$AE$201</f>
        <v/>
      </c>
      <c r="I1261">
        <f>IF($F1261&gt;0,TEXT($B1261,"dd.mm")&amp;"_"&amp;$D1261,"")</f>
        <v/>
      </c>
    </row>
    <row r="1262">
      <c r="A1262" t="n">
        <v>1261</v>
      </c>
      <c r="B1262">
        <f>Движение!$A$202</f>
        <v/>
      </c>
      <c r="C1262">
        <f>Движение!$C$202</f>
        <v/>
      </c>
      <c r="D1262" t="inlineStr">
        <is>
          <t>АК-10</t>
        </is>
      </c>
      <c r="E1262">
        <f>Движение!$D$202</f>
        <v/>
      </c>
      <c r="F1262">
        <f>N(Движение!$E$202)</f>
        <v/>
      </c>
      <c r="G1262">
        <f>N(Движение!$F$202)</f>
        <v/>
      </c>
      <c r="H1262">
        <f>Движение!$G$202</f>
        <v/>
      </c>
      <c r="I1262">
        <f>IF($F1262&gt;0,TEXT($B1262,"dd.mm")&amp;"_"&amp;$D1262,"")</f>
        <v/>
      </c>
    </row>
    <row r="1263">
      <c r="A1263" t="n">
        <v>1262</v>
      </c>
      <c r="B1263">
        <f>Движение!$A$202</f>
        <v/>
      </c>
      <c r="C1263">
        <f>Движение!$C$202</f>
        <v/>
      </c>
      <c r="D1263" t="inlineStr">
        <is>
          <t>АК-15</t>
        </is>
      </c>
      <c r="E1263">
        <f>Движение!$H$202</f>
        <v/>
      </c>
      <c r="F1263">
        <f>N(Движение!$I$202)</f>
        <v/>
      </c>
      <c r="G1263">
        <f>N(Движение!$J$202)</f>
        <v/>
      </c>
      <c r="H1263">
        <f>Движение!$K$202</f>
        <v/>
      </c>
      <c r="I1263">
        <f>IF($F1263&gt;0,TEXT($B1263,"dd.mm")&amp;"_"&amp;$D1263,"")</f>
        <v/>
      </c>
    </row>
    <row r="1264">
      <c r="A1264" t="n">
        <v>1263</v>
      </c>
      <c r="B1264">
        <f>Движение!$A$202</f>
        <v/>
      </c>
      <c r="C1264">
        <f>Движение!$C$202</f>
        <v/>
      </c>
      <c r="D1264" t="inlineStr">
        <is>
          <t>Г 1800</t>
        </is>
      </c>
      <c r="E1264">
        <f>Движение!$L$202</f>
        <v/>
      </c>
      <c r="F1264">
        <f>N(Движение!$M$202)</f>
        <v/>
      </c>
      <c r="G1264">
        <f>N(Движение!$N$202)</f>
        <v/>
      </c>
      <c r="H1264">
        <f>Движение!$O$202</f>
        <v/>
      </c>
      <c r="I1264">
        <f>IF($F1264&gt;0,TEXT($B1264,"dd.mm")&amp;"_"&amp;$D1264,"")</f>
        <v/>
      </c>
    </row>
    <row r="1265">
      <c r="A1265" t="n">
        <v>1264</v>
      </c>
      <c r="B1265">
        <f>Движение!$A$202</f>
        <v/>
      </c>
      <c r="C1265">
        <f>Движение!$C$202</f>
        <v/>
      </c>
      <c r="D1265" t="inlineStr">
        <is>
          <t>Г 3500</t>
        </is>
      </c>
      <c r="E1265">
        <f>Движение!$P$202</f>
        <v/>
      </c>
      <c r="F1265">
        <f>N(Движение!$Q$202)</f>
        <v/>
      </c>
      <c r="G1265">
        <f>N(Движение!$R$202)</f>
        <v/>
      </c>
      <c r="H1265">
        <f>Движение!$S$202</f>
        <v/>
      </c>
      <c r="I1265">
        <f>IF($F1265&gt;0,TEXT($B1265,"dd.mm")&amp;"_"&amp;$D1265,"")</f>
        <v/>
      </c>
    </row>
    <row r="1266">
      <c r="A1266" t="n">
        <v>1265</v>
      </c>
      <c r="B1266">
        <f>Движение!$A$202</f>
        <v/>
      </c>
      <c r="C1266">
        <f>Движение!$C$202</f>
        <v/>
      </c>
      <c r="D1266" t="inlineStr">
        <is>
          <t>Г 800</t>
        </is>
      </c>
      <c r="E1266">
        <f>Движение!$T$202</f>
        <v/>
      </c>
      <c r="F1266">
        <f>N(Движение!$U$202)</f>
        <v/>
      </c>
      <c r="G1266">
        <f>N(Движение!$V$202)</f>
        <v/>
      </c>
      <c r="H1266">
        <f>Движение!$W$202</f>
        <v/>
      </c>
      <c r="I1266">
        <f>IF($F1266&gt;0,TEXT($B1266,"dd.mm")&amp;"_"&amp;$D1266,"")</f>
        <v/>
      </c>
    </row>
    <row r="1267">
      <c r="A1267" t="n">
        <v>1266</v>
      </c>
      <c r="B1267">
        <f>Движение!$A$202</f>
        <v/>
      </c>
      <c r="C1267">
        <f>Движение!$C$202</f>
        <v/>
      </c>
      <c r="D1267" t="inlineStr">
        <is>
          <t>Ми-К</t>
        </is>
      </c>
      <c r="E1267">
        <f>Движение!$X$202</f>
        <v/>
      </c>
      <c r="F1267">
        <f>N(Движение!$Y$202)</f>
        <v/>
      </c>
      <c r="G1267">
        <f>N(Движение!$Z$202)</f>
        <v/>
      </c>
      <c r="H1267">
        <f>Движение!$AA$202</f>
        <v/>
      </c>
      <c r="I1267">
        <f>IF($F1267&gt;0,TEXT($B1267,"dd.mm")&amp;"_"&amp;$D1267,"")</f>
        <v/>
      </c>
    </row>
    <row r="1268">
      <c r="A1268" t="n">
        <v>1267</v>
      </c>
      <c r="B1268">
        <f>Движение!$A$202</f>
        <v/>
      </c>
      <c r="C1268">
        <f>Движение!$C$202</f>
        <v/>
      </c>
      <c r="D1268" t="inlineStr">
        <is>
          <t>Ми-П</t>
        </is>
      </c>
      <c r="E1268">
        <f>Движение!$AB$202</f>
        <v/>
      </c>
      <c r="F1268">
        <f>N(Движение!$AC$202)</f>
        <v/>
      </c>
      <c r="G1268">
        <f>N(Движение!$AD$202)</f>
        <v/>
      </c>
      <c r="H1268">
        <f>Движение!$AE$202</f>
        <v/>
      </c>
      <c r="I1268">
        <f>IF($F1268&gt;0,TEXT($B1268,"dd.mm")&amp;"_"&amp;$D1268,"")</f>
        <v/>
      </c>
    </row>
    <row r="1269">
      <c r="A1269" t="n">
        <v>1268</v>
      </c>
      <c r="B1269">
        <f>Движение!$A$203</f>
        <v/>
      </c>
      <c r="C1269">
        <f>Движение!$C$203</f>
        <v/>
      </c>
      <c r="D1269" t="inlineStr">
        <is>
          <t>АК-10</t>
        </is>
      </c>
      <c r="E1269">
        <f>Движение!$D$203</f>
        <v/>
      </c>
      <c r="F1269">
        <f>N(Движение!$E$203)</f>
        <v/>
      </c>
      <c r="G1269">
        <f>N(Движение!$F$203)</f>
        <v/>
      </c>
      <c r="H1269">
        <f>Движение!$G$203</f>
        <v/>
      </c>
      <c r="I1269">
        <f>IF($F1269&gt;0,TEXT($B1269,"dd.mm")&amp;"_"&amp;$D1269,"")</f>
        <v/>
      </c>
    </row>
    <row r="1270">
      <c r="A1270" t="n">
        <v>1269</v>
      </c>
      <c r="B1270">
        <f>Движение!$A$203</f>
        <v/>
      </c>
      <c r="C1270">
        <f>Движение!$C$203</f>
        <v/>
      </c>
      <c r="D1270" t="inlineStr">
        <is>
          <t>АК-15</t>
        </is>
      </c>
      <c r="E1270">
        <f>Движение!$H$203</f>
        <v/>
      </c>
      <c r="F1270">
        <f>N(Движение!$I$203)</f>
        <v/>
      </c>
      <c r="G1270">
        <f>N(Движение!$J$203)</f>
        <v/>
      </c>
      <c r="H1270">
        <f>Движение!$K$203</f>
        <v/>
      </c>
      <c r="I1270">
        <f>IF($F1270&gt;0,TEXT($B1270,"dd.mm")&amp;"_"&amp;$D1270,"")</f>
        <v/>
      </c>
    </row>
    <row r="1271">
      <c r="A1271" t="n">
        <v>1270</v>
      </c>
      <c r="B1271">
        <f>Движение!$A$203</f>
        <v/>
      </c>
      <c r="C1271">
        <f>Движение!$C$203</f>
        <v/>
      </c>
      <c r="D1271" t="inlineStr">
        <is>
          <t>Г 1800</t>
        </is>
      </c>
      <c r="E1271">
        <f>Движение!$L$203</f>
        <v/>
      </c>
      <c r="F1271">
        <f>N(Движение!$M$203)</f>
        <v/>
      </c>
      <c r="G1271">
        <f>N(Движение!$N$203)</f>
        <v/>
      </c>
      <c r="H1271">
        <f>Движение!$O$203</f>
        <v/>
      </c>
      <c r="I1271">
        <f>IF($F1271&gt;0,TEXT($B1271,"dd.mm")&amp;"_"&amp;$D1271,"")</f>
        <v/>
      </c>
    </row>
    <row r="1272">
      <c r="A1272" t="n">
        <v>1271</v>
      </c>
      <c r="B1272">
        <f>Движение!$A$203</f>
        <v/>
      </c>
      <c r="C1272">
        <f>Движение!$C$203</f>
        <v/>
      </c>
      <c r="D1272" t="inlineStr">
        <is>
          <t>Г 3500</t>
        </is>
      </c>
      <c r="E1272">
        <f>Движение!$P$203</f>
        <v/>
      </c>
      <c r="F1272">
        <f>N(Движение!$Q$203)</f>
        <v/>
      </c>
      <c r="G1272">
        <f>N(Движение!$R$203)</f>
        <v/>
      </c>
      <c r="H1272">
        <f>Движение!$S$203</f>
        <v/>
      </c>
      <c r="I1272">
        <f>IF($F1272&gt;0,TEXT($B1272,"dd.mm")&amp;"_"&amp;$D1272,"")</f>
        <v/>
      </c>
    </row>
    <row r="1273">
      <c r="A1273" t="n">
        <v>1272</v>
      </c>
      <c r="B1273">
        <f>Движение!$A$203</f>
        <v/>
      </c>
      <c r="C1273">
        <f>Движение!$C$203</f>
        <v/>
      </c>
      <c r="D1273" t="inlineStr">
        <is>
          <t>Г 800</t>
        </is>
      </c>
      <c r="E1273">
        <f>Движение!$T$203</f>
        <v/>
      </c>
      <c r="F1273">
        <f>N(Движение!$U$203)</f>
        <v/>
      </c>
      <c r="G1273">
        <f>N(Движение!$V$203)</f>
        <v/>
      </c>
      <c r="H1273">
        <f>Движение!$W$203</f>
        <v/>
      </c>
      <c r="I1273">
        <f>IF($F1273&gt;0,TEXT($B1273,"dd.mm")&amp;"_"&amp;$D1273,"")</f>
        <v/>
      </c>
    </row>
    <row r="1274">
      <c r="A1274" t="n">
        <v>1273</v>
      </c>
      <c r="B1274">
        <f>Движение!$A$203</f>
        <v/>
      </c>
      <c r="C1274">
        <f>Движение!$C$203</f>
        <v/>
      </c>
      <c r="D1274" t="inlineStr">
        <is>
          <t>Ми-К</t>
        </is>
      </c>
      <c r="E1274">
        <f>Движение!$X$203</f>
        <v/>
      </c>
      <c r="F1274">
        <f>N(Движение!$Y$203)</f>
        <v/>
      </c>
      <c r="G1274">
        <f>N(Движение!$Z$203)</f>
        <v/>
      </c>
      <c r="H1274">
        <f>Движение!$AA$203</f>
        <v/>
      </c>
      <c r="I1274">
        <f>IF($F1274&gt;0,TEXT($B1274,"dd.mm")&amp;"_"&amp;$D1274,"")</f>
        <v/>
      </c>
    </row>
    <row r="1275">
      <c r="A1275" t="n">
        <v>1274</v>
      </c>
      <c r="B1275">
        <f>Движение!$A$203</f>
        <v/>
      </c>
      <c r="C1275">
        <f>Движение!$C$203</f>
        <v/>
      </c>
      <c r="D1275" t="inlineStr">
        <is>
          <t>Ми-П</t>
        </is>
      </c>
      <c r="E1275">
        <f>Движение!$AB$203</f>
        <v/>
      </c>
      <c r="F1275">
        <f>N(Движение!$AC$203)</f>
        <v/>
      </c>
      <c r="G1275">
        <f>N(Движение!$AD$203)</f>
        <v/>
      </c>
      <c r="H1275">
        <f>Движение!$AE$203</f>
        <v/>
      </c>
      <c r="I1275">
        <f>IF($F1275&gt;0,TEXT($B1275,"dd.mm")&amp;"_"&amp;$D1275,"")</f>
        <v/>
      </c>
    </row>
    <row r="1276">
      <c r="A1276" t="n">
        <v>1275</v>
      </c>
      <c r="B1276">
        <f>Движение!$A$204</f>
        <v/>
      </c>
      <c r="C1276">
        <f>Движение!$C$204</f>
        <v/>
      </c>
      <c r="D1276" t="inlineStr">
        <is>
          <t>АК-10</t>
        </is>
      </c>
      <c r="E1276">
        <f>Движение!$D$204</f>
        <v/>
      </c>
      <c r="F1276">
        <f>N(Движение!$E$204)</f>
        <v/>
      </c>
      <c r="G1276">
        <f>N(Движение!$F$204)</f>
        <v/>
      </c>
      <c r="H1276">
        <f>Движение!$G$204</f>
        <v/>
      </c>
      <c r="I1276">
        <f>IF($F1276&gt;0,TEXT($B1276,"dd.mm")&amp;"_"&amp;$D1276,"")</f>
        <v/>
      </c>
    </row>
    <row r="1277">
      <c r="A1277" t="n">
        <v>1276</v>
      </c>
      <c r="B1277">
        <f>Движение!$A$204</f>
        <v/>
      </c>
      <c r="C1277">
        <f>Движение!$C$204</f>
        <v/>
      </c>
      <c r="D1277" t="inlineStr">
        <is>
          <t>АК-15</t>
        </is>
      </c>
      <c r="E1277">
        <f>Движение!$H$204</f>
        <v/>
      </c>
      <c r="F1277">
        <f>N(Движение!$I$204)</f>
        <v/>
      </c>
      <c r="G1277">
        <f>N(Движение!$J$204)</f>
        <v/>
      </c>
      <c r="H1277">
        <f>Движение!$K$204</f>
        <v/>
      </c>
      <c r="I1277">
        <f>IF($F1277&gt;0,TEXT($B1277,"dd.mm")&amp;"_"&amp;$D1277,"")</f>
        <v/>
      </c>
    </row>
    <row r="1278">
      <c r="A1278" t="n">
        <v>1277</v>
      </c>
      <c r="B1278">
        <f>Движение!$A$204</f>
        <v/>
      </c>
      <c r="C1278">
        <f>Движение!$C$204</f>
        <v/>
      </c>
      <c r="D1278" t="inlineStr">
        <is>
          <t>Г 1800</t>
        </is>
      </c>
      <c r="E1278">
        <f>Движение!$L$204</f>
        <v/>
      </c>
      <c r="F1278">
        <f>N(Движение!$M$204)</f>
        <v/>
      </c>
      <c r="G1278">
        <f>N(Движение!$N$204)</f>
        <v/>
      </c>
      <c r="H1278">
        <f>Движение!$O$204</f>
        <v/>
      </c>
      <c r="I1278">
        <f>IF($F1278&gt;0,TEXT($B1278,"dd.mm")&amp;"_"&amp;$D1278,"")</f>
        <v/>
      </c>
    </row>
    <row r="1279">
      <c r="A1279" t="n">
        <v>1278</v>
      </c>
      <c r="B1279">
        <f>Движение!$A$204</f>
        <v/>
      </c>
      <c r="C1279">
        <f>Движение!$C$204</f>
        <v/>
      </c>
      <c r="D1279" t="inlineStr">
        <is>
          <t>Г 3500</t>
        </is>
      </c>
      <c r="E1279">
        <f>Движение!$P$204</f>
        <v/>
      </c>
      <c r="F1279">
        <f>N(Движение!$Q$204)</f>
        <v/>
      </c>
      <c r="G1279">
        <f>N(Движение!$R$204)</f>
        <v/>
      </c>
      <c r="H1279">
        <f>Движение!$S$204</f>
        <v/>
      </c>
      <c r="I1279">
        <f>IF($F1279&gt;0,TEXT($B1279,"dd.mm")&amp;"_"&amp;$D1279,"")</f>
        <v/>
      </c>
    </row>
    <row r="1280">
      <c r="A1280" t="n">
        <v>1279</v>
      </c>
      <c r="B1280">
        <f>Движение!$A$204</f>
        <v/>
      </c>
      <c r="C1280">
        <f>Движение!$C$204</f>
        <v/>
      </c>
      <c r="D1280" t="inlineStr">
        <is>
          <t>Г 800</t>
        </is>
      </c>
      <c r="E1280">
        <f>Движение!$T$204</f>
        <v/>
      </c>
      <c r="F1280">
        <f>N(Движение!$U$204)</f>
        <v/>
      </c>
      <c r="G1280">
        <f>N(Движение!$V$204)</f>
        <v/>
      </c>
      <c r="H1280">
        <f>Движение!$W$204</f>
        <v/>
      </c>
      <c r="I1280">
        <f>IF($F1280&gt;0,TEXT($B1280,"dd.mm")&amp;"_"&amp;$D1280,"")</f>
        <v/>
      </c>
    </row>
    <row r="1281">
      <c r="A1281" t="n">
        <v>1280</v>
      </c>
      <c r="B1281">
        <f>Движение!$A$204</f>
        <v/>
      </c>
      <c r="C1281">
        <f>Движение!$C$204</f>
        <v/>
      </c>
      <c r="D1281" t="inlineStr">
        <is>
          <t>Ми-К</t>
        </is>
      </c>
      <c r="E1281">
        <f>Движение!$X$204</f>
        <v/>
      </c>
      <c r="F1281">
        <f>N(Движение!$Y$204)</f>
        <v/>
      </c>
      <c r="G1281">
        <f>N(Движение!$Z$204)</f>
        <v/>
      </c>
      <c r="H1281">
        <f>Движение!$AA$204</f>
        <v/>
      </c>
      <c r="I1281">
        <f>IF($F1281&gt;0,TEXT($B1281,"dd.mm")&amp;"_"&amp;$D1281,"")</f>
        <v/>
      </c>
    </row>
    <row r="1282">
      <c r="A1282" t="n">
        <v>1281</v>
      </c>
      <c r="B1282">
        <f>Движение!$A$204</f>
        <v/>
      </c>
      <c r="C1282">
        <f>Движение!$C$204</f>
        <v/>
      </c>
      <c r="D1282" t="inlineStr">
        <is>
          <t>Ми-П</t>
        </is>
      </c>
      <c r="E1282">
        <f>Движение!$AB$204</f>
        <v/>
      </c>
      <c r="F1282">
        <f>N(Движение!$AC$204)</f>
        <v/>
      </c>
      <c r="G1282">
        <f>N(Движение!$AD$204)</f>
        <v/>
      </c>
      <c r="H1282">
        <f>Движение!$AE$204</f>
        <v/>
      </c>
      <c r="I1282">
        <f>IF($F1282&gt;0,TEXT($B1282,"dd.mm")&amp;"_"&amp;$D1282,"")</f>
        <v/>
      </c>
    </row>
    <row r="1283">
      <c r="A1283" t="n">
        <v>1282</v>
      </c>
      <c r="B1283">
        <f>Движение!$A$205</f>
        <v/>
      </c>
      <c r="C1283">
        <f>Движение!$C$205</f>
        <v/>
      </c>
      <c r="D1283" t="inlineStr">
        <is>
          <t>АК-10</t>
        </is>
      </c>
      <c r="E1283">
        <f>Движение!$D$205</f>
        <v/>
      </c>
      <c r="F1283">
        <f>N(Движение!$E$205)</f>
        <v/>
      </c>
      <c r="G1283">
        <f>N(Движение!$F$205)</f>
        <v/>
      </c>
      <c r="H1283">
        <f>Движение!$G$205</f>
        <v/>
      </c>
      <c r="I1283">
        <f>IF($F1283&gt;0,TEXT($B1283,"dd.mm")&amp;"_"&amp;$D1283,"")</f>
        <v/>
      </c>
    </row>
    <row r="1284">
      <c r="A1284" t="n">
        <v>1283</v>
      </c>
      <c r="B1284">
        <f>Движение!$A$205</f>
        <v/>
      </c>
      <c r="C1284">
        <f>Движение!$C$205</f>
        <v/>
      </c>
      <c r="D1284" t="inlineStr">
        <is>
          <t>АК-15</t>
        </is>
      </c>
      <c r="E1284">
        <f>Движение!$H$205</f>
        <v/>
      </c>
      <c r="F1284">
        <f>N(Движение!$I$205)</f>
        <v/>
      </c>
      <c r="G1284">
        <f>N(Движение!$J$205)</f>
        <v/>
      </c>
      <c r="H1284">
        <f>Движение!$K$205</f>
        <v/>
      </c>
      <c r="I1284">
        <f>IF($F1284&gt;0,TEXT($B1284,"dd.mm")&amp;"_"&amp;$D1284,"")</f>
        <v/>
      </c>
    </row>
    <row r="1285">
      <c r="A1285" t="n">
        <v>1284</v>
      </c>
      <c r="B1285">
        <f>Движение!$A$205</f>
        <v/>
      </c>
      <c r="C1285">
        <f>Движение!$C$205</f>
        <v/>
      </c>
      <c r="D1285" t="inlineStr">
        <is>
          <t>Г 1800</t>
        </is>
      </c>
      <c r="E1285">
        <f>Движение!$L$205</f>
        <v/>
      </c>
      <c r="F1285">
        <f>N(Движение!$M$205)</f>
        <v/>
      </c>
      <c r="G1285">
        <f>N(Движение!$N$205)</f>
        <v/>
      </c>
      <c r="H1285">
        <f>Движение!$O$205</f>
        <v/>
      </c>
      <c r="I1285">
        <f>IF($F1285&gt;0,TEXT($B1285,"dd.mm")&amp;"_"&amp;$D1285,"")</f>
        <v/>
      </c>
    </row>
    <row r="1286">
      <c r="A1286" t="n">
        <v>1285</v>
      </c>
      <c r="B1286">
        <f>Движение!$A$205</f>
        <v/>
      </c>
      <c r="C1286">
        <f>Движение!$C$205</f>
        <v/>
      </c>
      <c r="D1286" t="inlineStr">
        <is>
          <t>Г 3500</t>
        </is>
      </c>
      <c r="E1286">
        <f>Движение!$P$205</f>
        <v/>
      </c>
      <c r="F1286">
        <f>N(Движение!$Q$205)</f>
        <v/>
      </c>
      <c r="G1286">
        <f>N(Движение!$R$205)</f>
        <v/>
      </c>
      <c r="H1286">
        <f>Движение!$S$205</f>
        <v/>
      </c>
      <c r="I1286">
        <f>IF($F1286&gt;0,TEXT($B1286,"dd.mm")&amp;"_"&amp;$D1286,"")</f>
        <v/>
      </c>
    </row>
    <row r="1287">
      <c r="A1287" t="n">
        <v>1286</v>
      </c>
      <c r="B1287">
        <f>Движение!$A$205</f>
        <v/>
      </c>
      <c r="C1287">
        <f>Движение!$C$205</f>
        <v/>
      </c>
      <c r="D1287" t="inlineStr">
        <is>
          <t>Г 800</t>
        </is>
      </c>
      <c r="E1287">
        <f>Движение!$T$205</f>
        <v/>
      </c>
      <c r="F1287">
        <f>N(Движение!$U$205)</f>
        <v/>
      </c>
      <c r="G1287">
        <f>N(Движение!$V$205)</f>
        <v/>
      </c>
      <c r="H1287">
        <f>Движение!$W$205</f>
        <v/>
      </c>
      <c r="I1287">
        <f>IF($F1287&gt;0,TEXT($B1287,"dd.mm")&amp;"_"&amp;$D1287,"")</f>
        <v/>
      </c>
    </row>
    <row r="1288">
      <c r="A1288" t="n">
        <v>1287</v>
      </c>
      <c r="B1288">
        <f>Движение!$A$205</f>
        <v/>
      </c>
      <c r="C1288">
        <f>Движение!$C$205</f>
        <v/>
      </c>
      <c r="D1288" t="inlineStr">
        <is>
          <t>Ми-К</t>
        </is>
      </c>
      <c r="E1288">
        <f>Движение!$X$205</f>
        <v/>
      </c>
      <c r="F1288">
        <f>N(Движение!$Y$205)</f>
        <v/>
      </c>
      <c r="G1288">
        <f>N(Движение!$Z$205)</f>
        <v/>
      </c>
      <c r="H1288">
        <f>Движение!$AA$205</f>
        <v/>
      </c>
      <c r="I1288">
        <f>IF($F1288&gt;0,TEXT($B1288,"dd.mm")&amp;"_"&amp;$D1288,"")</f>
        <v/>
      </c>
    </row>
    <row r="1289">
      <c r="A1289" t="n">
        <v>1288</v>
      </c>
      <c r="B1289">
        <f>Движение!$A$205</f>
        <v/>
      </c>
      <c r="C1289">
        <f>Движение!$C$205</f>
        <v/>
      </c>
      <c r="D1289" t="inlineStr">
        <is>
          <t>Ми-П</t>
        </is>
      </c>
      <c r="E1289">
        <f>Движение!$AB$205</f>
        <v/>
      </c>
      <c r="F1289">
        <f>N(Движение!$AC$205)</f>
        <v/>
      </c>
      <c r="G1289">
        <f>N(Движение!$AD$205)</f>
        <v/>
      </c>
      <c r="H1289">
        <f>Движение!$AE$205</f>
        <v/>
      </c>
      <c r="I1289">
        <f>IF($F1289&gt;0,TEXT($B1289,"dd.mm")&amp;"_"&amp;$D1289,"")</f>
        <v/>
      </c>
    </row>
    <row r="1290">
      <c r="A1290" t="n">
        <v>1289</v>
      </c>
      <c r="B1290">
        <f>Движение!$A$206</f>
        <v/>
      </c>
      <c r="C1290">
        <f>Движение!$C$206</f>
        <v/>
      </c>
      <c r="D1290" t="inlineStr">
        <is>
          <t>АК-10</t>
        </is>
      </c>
      <c r="E1290">
        <f>Движение!$D$206</f>
        <v/>
      </c>
      <c r="F1290">
        <f>N(Движение!$E$206)</f>
        <v/>
      </c>
      <c r="G1290">
        <f>N(Движение!$F$206)</f>
        <v/>
      </c>
      <c r="H1290">
        <f>Движение!$G$206</f>
        <v/>
      </c>
      <c r="I1290">
        <f>IF($F1290&gt;0,TEXT($B1290,"dd.mm")&amp;"_"&amp;$D1290,"")</f>
        <v/>
      </c>
    </row>
    <row r="1291">
      <c r="A1291" t="n">
        <v>1290</v>
      </c>
      <c r="B1291">
        <f>Движение!$A$206</f>
        <v/>
      </c>
      <c r="C1291">
        <f>Движение!$C$206</f>
        <v/>
      </c>
      <c r="D1291" t="inlineStr">
        <is>
          <t>АК-15</t>
        </is>
      </c>
      <c r="E1291">
        <f>Движение!$H$206</f>
        <v/>
      </c>
      <c r="F1291">
        <f>N(Движение!$I$206)</f>
        <v/>
      </c>
      <c r="G1291">
        <f>N(Движение!$J$206)</f>
        <v/>
      </c>
      <c r="H1291">
        <f>Движение!$K$206</f>
        <v/>
      </c>
      <c r="I1291">
        <f>IF($F1291&gt;0,TEXT($B1291,"dd.mm")&amp;"_"&amp;$D1291,"")</f>
        <v/>
      </c>
    </row>
    <row r="1292">
      <c r="A1292" t="n">
        <v>1291</v>
      </c>
      <c r="B1292">
        <f>Движение!$A$206</f>
        <v/>
      </c>
      <c r="C1292">
        <f>Движение!$C$206</f>
        <v/>
      </c>
      <c r="D1292" t="inlineStr">
        <is>
          <t>Г 1800</t>
        </is>
      </c>
      <c r="E1292">
        <f>Движение!$L$206</f>
        <v/>
      </c>
      <c r="F1292">
        <f>N(Движение!$M$206)</f>
        <v/>
      </c>
      <c r="G1292">
        <f>N(Движение!$N$206)</f>
        <v/>
      </c>
      <c r="H1292">
        <f>Движение!$O$206</f>
        <v/>
      </c>
      <c r="I1292">
        <f>IF($F1292&gt;0,TEXT($B1292,"dd.mm")&amp;"_"&amp;$D1292,"")</f>
        <v/>
      </c>
    </row>
    <row r="1293">
      <c r="A1293" t="n">
        <v>1292</v>
      </c>
      <c r="B1293">
        <f>Движение!$A$206</f>
        <v/>
      </c>
      <c r="C1293">
        <f>Движение!$C$206</f>
        <v/>
      </c>
      <c r="D1293" t="inlineStr">
        <is>
          <t>Г 3500</t>
        </is>
      </c>
      <c r="E1293">
        <f>Движение!$P$206</f>
        <v/>
      </c>
      <c r="F1293">
        <f>N(Движение!$Q$206)</f>
        <v/>
      </c>
      <c r="G1293">
        <f>N(Движение!$R$206)</f>
        <v/>
      </c>
      <c r="H1293">
        <f>Движение!$S$206</f>
        <v/>
      </c>
      <c r="I1293">
        <f>IF($F1293&gt;0,TEXT($B1293,"dd.mm")&amp;"_"&amp;$D1293,"")</f>
        <v/>
      </c>
    </row>
    <row r="1294">
      <c r="A1294" t="n">
        <v>1293</v>
      </c>
      <c r="B1294">
        <f>Движение!$A$206</f>
        <v/>
      </c>
      <c r="C1294">
        <f>Движение!$C$206</f>
        <v/>
      </c>
      <c r="D1294" t="inlineStr">
        <is>
          <t>Г 800</t>
        </is>
      </c>
      <c r="E1294">
        <f>Движение!$T$206</f>
        <v/>
      </c>
      <c r="F1294">
        <f>N(Движение!$U$206)</f>
        <v/>
      </c>
      <c r="G1294">
        <f>N(Движение!$V$206)</f>
        <v/>
      </c>
      <c r="H1294">
        <f>Движение!$W$206</f>
        <v/>
      </c>
      <c r="I1294">
        <f>IF($F1294&gt;0,TEXT($B1294,"dd.mm")&amp;"_"&amp;$D1294,"")</f>
        <v/>
      </c>
    </row>
    <row r="1295">
      <c r="A1295" t="n">
        <v>1294</v>
      </c>
      <c r="B1295">
        <f>Движение!$A$206</f>
        <v/>
      </c>
      <c r="C1295">
        <f>Движение!$C$206</f>
        <v/>
      </c>
      <c r="D1295" t="inlineStr">
        <is>
          <t>Ми-К</t>
        </is>
      </c>
      <c r="E1295">
        <f>Движение!$X$206</f>
        <v/>
      </c>
      <c r="F1295">
        <f>N(Движение!$Y$206)</f>
        <v/>
      </c>
      <c r="G1295">
        <f>N(Движение!$Z$206)</f>
        <v/>
      </c>
      <c r="H1295">
        <f>Движение!$AA$206</f>
        <v/>
      </c>
      <c r="I1295">
        <f>IF($F1295&gt;0,TEXT($B1295,"dd.mm")&amp;"_"&amp;$D1295,"")</f>
        <v/>
      </c>
    </row>
    <row r="1296">
      <c r="A1296" t="n">
        <v>1295</v>
      </c>
      <c r="B1296">
        <f>Движение!$A$206</f>
        <v/>
      </c>
      <c r="C1296">
        <f>Движение!$C$206</f>
        <v/>
      </c>
      <c r="D1296" t="inlineStr">
        <is>
          <t>Ми-П</t>
        </is>
      </c>
      <c r="E1296">
        <f>Движение!$AB$206</f>
        <v/>
      </c>
      <c r="F1296">
        <f>N(Движение!$AC$206)</f>
        <v/>
      </c>
      <c r="G1296">
        <f>N(Движение!$AD$206)</f>
        <v/>
      </c>
      <c r="H1296">
        <f>Движение!$AE$206</f>
        <v/>
      </c>
      <c r="I1296">
        <f>IF($F1296&gt;0,TEXT($B1296,"dd.mm")&amp;"_"&amp;$D1296,"")</f>
        <v/>
      </c>
    </row>
    <row r="1297">
      <c r="A1297" t="n">
        <v>1296</v>
      </c>
      <c r="B1297">
        <f>Движение!$A$207</f>
        <v/>
      </c>
      <c r="C1297">
        <f>Движение!$C$207</f>
        <v/>
      </c>
      <c r="D1297" t="inlineStr">
        <is>
          <t>АК-10</t>
        </is>
      </c>
      <c r="E1297">
        <f>Движение!$D$207</f>
        <v/>
      </c>
      <c r="F1297">
        <f>N(Движение!$E$207)</f>
        <v/>
      </c>
      <c r="G1297">
        <f>N(Движение!$F$207)</f>
        <v/>
      </c>
      <c r="H1297">
        <f>Движение!$G$207</f>
        <v/>
      </c>
      <c r="I1297">
        <f>IF($F1297&gt;0,TEXT($B1297,"dd.mm")&amp;"_"&amp;$D1297,"")</f>
        <v/>
      </c>
    </row>
    <row r="1298">
      <c r="A1298" t="n">
        <v>1297</v>
      </c>
      <c r="B1298">
        <f>Движение!$A$207</f>
        <v/>
      </c>
      <c r="C1298">
        <f>Движение!$C$207</f>
        <v/>
      </c>
      <c r="D1298" t="inlineStr">
        <is>
          <t>АК-15</t>
        </is>
      </c>
      <c r="E1298">
        <f>Движение!$H$207</f>
        <v/>
      </c>
      <c r="F1298">
        <f>N(Движение!$I$207)</f>
        <v/>
      </c>
      <c r="G1298">
        <f>N(Движение!$J$207)</f>
        <v/>
      </c>
      <c r="H1298">
        <f>Движение!$K$207</f>
        <v/>
      </c>
      <c r="I1298">
        <f>IF($F1298&gt;0,TEXT($B1298,"dd.mm")&amp;"_"&amp;$D1298,"")</f>
        <v/>
      </c>
    </row>
    <row r="1299">
      <c r="A1299" t="n">
        <v>1298</v>
      </c>
      <c r="B1299">
        <f>Движение!$A$207</f>
        <v/>
      </c>
      <c r="C1299">
        <f>Движение!$C$207</f>
        <v/>
      </c>
      <c r="D1299" t="inlineStr">
        <is>
          <t>Г 1800</t>
        </is>
      </c>
      <c r="E1299">
        <f>Движение!$L$207</f>
        <v/>
      </c>
      <c r="F1299">
        <f>N(Движение!$M$207)</f>
        <v/>
      </c>
      <c r="G1299">
        <f>N(Движение!$N$207)</f>
        <v/>
      </c>
      <c r="H1299">
        <f>Движение!$O$207</f>
        <v/>
      </c>
      <c r="I1299">
        <f>IF($F1299&gt;0,TEXT($B1299,"dd.mm")&amp;"_"&amp;$D1299,"")</f>
        <v/>
      </c>
    </row>
    <row r="1300">
      <c r="A1300" t="n">
        <v>1299</v>
      </c>
      <c r="B1300">
        <f>Движение!$A$207</f>
        <v/>
      </c>
      <c r="C1300">
        <f>Движение!$C$207</f>
        <v/>
      </c>
      <c r="D1300" t="inlineStr">
        <is>
          <t>Г 3500</t>
        </is>
      </c>
      <c r="E1300">
        <f>Движение!$P$207</f>
        <v/>
      </c>
      <c r="F1300">
        <f>N(Движение!$Q$207)</f>
        <v/>
      </c>
      <c r="G1300">
        <f>N(Движение!$R$207)</f>
        <v/>
      </c>
      <c r="H1300">
        <f>Движение!$S$207</f>
        <v/>
      </c>
      <c r="I1300">
        <f>IF($F1300&gt;0,TEXT($B1300,"dd.mm")&amp;"_"&amp;$D1300,"")</f>
        <v/>
      </c>
    </row>
    <row r="1301">
      <c r="A1301" t="n">
        <v>1300</v>
      </c>
      <c r="B1301">
        <f>Движение!$A$207</f>
        <v/>
      </c>
      <c r="C1301">
        <f>Движение!$C$207</f>
        <v/>
      </c>
      <c r="D1301" t="inlineStr">
        <is>
          <t>Г 800</t>
        </is>
      </c>
      <c r="E1301">
        <f>Движение!$T$207</f>
        <v/>
      </c>
      <c r="F1301">
        <f>N(Движение!$U$207)</f>
        <v/>
      </c>
      <c r="G1301">
        <f>N(Движение!$V$207)</f>
        <v/>
      </c>
      <c r="H1301">
        <f>Движение!$W$207</f>
        <v/>
      </c>
      <c r="I1301">
        <f>IF($F1301&gt;0,TEXT($B1301,"dd.mm")&amp;"_"&amp;$D1301,"")</f>
        <v/>
      </c>
    </row>
    <row r="1302">
      <c r="A1302" t="n">
        <v>1301</v>
      </c>
      <c r="B1302">
        <f>Движение!$A$207</f>
        <v/>
      </c>
      <c r="C1302">
        <f>Движение!$C$207</f>
        <v/>
      </c>
      <c r="D1302" t="inlineStr">
        <is>
          <t>Ми-К</t>
        </is>
      </c>
      <c r="E1302">
        <f>Движение!$X$207</f>
        <v/>
      </c>
      <c r="F1302">
        <f>N(Движение!$Y$207)</f>
        <v/>
      </c>
      <c r="G1302">
        <f>N(Движение!$Z$207)</f>
        <v/>
      </c>
      <c r="H1302">
        <f>Движение!$AA$207</f>
        <v/>
      </c>
      <c r="I1302">
        <f>IF($F1302&gt;0,TEXT($B1302,"dd.mm")&amp;"_"&amp;$D1302,"")</f>
        <v/>
      </c>
    </row>
    <row r="1303">
      <c r="A1303" t="n">
        <v>1302</v>
      </c>
      <c r="B1303">
        <f>Движение!$A$207</f>
        <v/>
      </c>
      <c r="C1303">
        <f>Движение!$C$207</f>
        <v/>
      </c>
      <c r="D1303" t="inlineStr">
        <is>
          <t>Ми-П</t>
        </is>
      </c>
      <c r="E1303">
        <f>Движение!$AB$207</f>
        <v/>
      </c>
      <c r="F1303">
        <f>N(Движение!$AC$207)</f>
        <v/>
      </c>
      <c r="G1303">
        <f>N(Движение!$AD$207)</f>
        <v/>
      </c>
      <c r="H1303">
        <f>Движение!$AE$207</f>
        <v/>
      </c>
      <c r="I1303">
        <f>IF($F1303&gt;0,TEXT($B1303,"dd.mm")&amp;"_"&amp;$D1303,"")</f>
        <v/>
      </c>
    </row>
    <row r="1304">
      <c r="A1304" t="n">
        <v>1303</v>
      </c>
      <c r="B1304">
        <f>Движение!$A$208</f>
        <v/>
      </c>
      <c r="C1304">
        <f>Движение!$C$208</f>
        <v/>
      </c>
      <c r="D1304" t="inlineStr">
        <is>
          <t>АК-10</t>
        </is>
      </c>
      <c r="E1304">
        <f>Движение!$D$208</f>
        <v/>
      </c>
      <c r="F1304">
        <f>N(Движение!$E$208)</f>
        <v/>
      </c>
      <c r="G1304">
        <f>N(Движение!$F$208)</f>
        <v/>
      </c>
      <c r="H1304">
        <f>Движение!$G$208</f>
        <v/>
      </c>
      <c r="I1304">
        <f>IF($F1304&gt;0,TEXT($B1304,"dd.mm")&amp;"_"&amp;$D1304,"")</f>
        <v/>
      </c>
    </row>
    <row r="1305">
      <c r="A1305" t="n">
        <v>1304</v>
      </c>
      <c r="B1305">
        <f>Движение!$A$208</f>
        <v/>
      </c>
      <c r="C1305">
        <f>Движение!$C$208</f>
        <v/>
      </c>
      <c r="D1305" t="inlineStr">
        <is>
          <t>АК-15</t>
        </is>
      </c>
      <c r="E1305">
        <f>Движение!$H$208</f>
        <v/>
      </c>
      <c r="F1305">
        <f>N(Движение!$I$208)</f>
        <v/>
      </c>
      <c r="G1305">
        <f>N(Движение!$J$208)</f>
        <v/>
      </c>
      <c r="H1305">
        <f>Движение!$K$208</f>
        <v/>
      </c>
      <c r="I1305">
        <f>IF($F1305&gt;0,TEXT($B1305,"dd.mm")&amp;"_"&amp;$D1305,"")</f>
        <v/>
      </c>
    </row>
    <row r="1306">
      <c r="A1306" t="n">
        <v>1305</v>
      </c>
      <c r="B1306">
        <f>Движение!$A$208</f>
        <v/>
      </c>
      <c r="C1306">
        <f>Движение!$C$208</f>
        <v/>
      </c>
      <c r="D1306" t="inlineStr">
        <is>
          <t>Г 1800</t>
        </is>
      </c>
      <c r="E1306">
        <f>Движение!$L$208</f>
        <v/>
      </c>
      <c r="F1306">
        <f>N(Движение!$M$208)</f>
        <v/>
      </c>
      <c r="G1306">
        <f>N(Движение!$N$208)</f>
        <v/>
      </c>
      <c r="H1306">
        <f>Движение!$O$208</f>
        <v/>
      </c>
      <c r="I1306">
        <f>IF($F1306&gt;0,TEXT($B1306,"dd.mm")&amp;"_"&amp;$D1306,"")</f>
        <v/>
      </c>
    </row>
    <row r="1307">
      <c r="A1307" t="n">
        <v>1306</v>
      </c>
      <c r="B1307">
        <f>Движение!$A$208</f>
        <v/>
      </c>
      <c r="C1307">
        <f>Движение!$C$208</f>
        <v/>
      </c>
      <c r="D1307" t="inlineStr">
        <is>
          <t>Г 3500</t>
        </is>
      </c>
      <c r="E1307">
        <f>Движение!$P$208</f>
        <v/>
      </c>
      <c r="F1307">
        <f>N(Движение!$Q$208)</f>
        <v/>
      </c>
      <c r="G1307">
        <f>N(Движение!$R$208)</f>
        <v/>
      </c>
      <c r="H1307">
        <f>Движение!$S$208</f>
        <v/>
      </c>
      <c r="I1307">
        <f>IF($F1307&gt;0,TEXT($B1307,"dd.mm")&amp;"_"&amp;$D1307,"")</f>
        <v/>
      </c>
    </row>
    <row r="1308">
      <c r="A1308" t="n">
        <v>1307</v>
      </c>
      <c r="B1308">
        <f>Движение!$A$208</f>
        <v/>
      </c>
      <c r="C1308">
        <f>Движение!$C$208</f>
        <v/>
      </c>
      <c r="D1308" t="inlineStr">
        <is>
          <t>Г 800</t>
        </is>
      </c>
      <c r="E1308">
        <f>Движение!$T$208</f>
        <v/>
      </c>
      <c r="F1308">
        <f>N(Движение!$U$208)</f>
        <v/>
      </c>
      <c r="G1308">
        <f>N(Движение!$V$208)</f>
        <v/>
      </c>
      <c r="H1308">
        <f>Движение!$W$208</f>
        <v/>
      </c>
      <c r="I1308">
        <f>IF($F1308&gt;0,TEXT($B1308,"dd.mm")&amp;"_"&amp;$D1308,"")</f>
        <v/>
      </c>
    </row>
    <row r="1309">
      <c r="A1309" t="n">
        <v>1308</v>
      </c>
      <c r="B1309">
        <f>Движение!$A$208</f>
        <v/>
      </c>
      <c r="C1309">
        <f>Движение!$C$208</f>
        <v/>
      </c>
      <c r="D1309" t="inlineStr">
        <is>
          <t>Ми-К</t>
        </is>
      </c>
      <c r="E1309">
        <f>Движение!$X$208</f>
        <v/>
      </c>
      <c r="F1309">
        <f>N(Движение!$Y$208)</f>
        <v/>
      </c>
      <c r="G1309">
        <f>N(Движение!$Z$208)</f>
        <v/>
      </c>
      <c r="H1309">
        <f>Движение!$AA$208</f>
        <v/>
      </c>
      <c r="I1309">
        <f>IF($F1309&gt;0,TEXT($B1309,"dd.mm")&amp;"_"&amp;$D1309,"")</f>
        <v/>
      </c>
    </row>
    <row r="1310">
      <c r="A1310" t="n">
        <v>1309</v>
      </c>
      <c r="B1310">
        <f>Движение!$A$208</f>
        <v/>
      </c>
      <c r="C1310">
        <f>Движение!$C$208</f>
        <v/>
      </c>
      <c r="D1310" t="inlineStr">
        <is>
          <t>Ми-П</t>
        </is>
      </c>
      <c r="E1310">
        <f>Движение!$AB$208</f>
        <v/>
      </c>
      <c r="F1310">
        <f>N(Движение!$AC$208)</f>
        <v/>
      </c>
      <c r="G1310">
        <f>N(Движение!$AD$208)</f>
        <v/>
      </c>
      <c r="H1310">
        <f>Движение!$AE$208</f>
        <v/>
      </c>
      <c r="I1310">
        <f>IF($F1310&gt;0,TEXT($B1310,"dd.mm")&amp;"_"&amp;$D1310,"")</f>
        <v/>
      </c>
    </row>
    <row r="1311">
      <c r="A1311" t="n">
        <v>1310</v>
      </c>
      <c r="B1311">
        <f>Движение!$A$209</f>
        <v/>
      </c>
      <c r="C1311">
        <f>Движение!$C$209</f>
        <v/>
      </c>
      <c r="D1311" t="inlineStr">
        <is>
          <t>АК-10</t>
        </is>
      </c>
      <c r="E1311">
        <f>Движение!$D$209</f>
        <v/>
      </c>
      <c r="F1311">
        <f>N(Движение!$E$209)</f>
        <v/>
      </c>
      <c r="G1311">
        <f>N(Движение!$F$209)</f>
        <v/>
      </c>
      <c r="H1311">
        <f>Движение!$G$209</f>
        <v/>
      </c>
      <c r="I1311">
        <f>IF($F1311&gt;0,TEXT($B1311,"dd.mm")&amp;"_"&amp;$D1311,"")</f>
        <v/>
      </c>
    </row>
    <row r="1312">
      <c r="A1312" t="n">
        <v>1311</v>
      </c>
      <c r="B1312">
        <f>Движение!$A$209</f>
        <v/>
      </c>
      <c r="C1312">
        <f>Движение!$C$209</f>
        <v/>
      </c>
      <c r="D1312" t="inlineStr">
        <is>
          <t>АК-15</t>
        </is>
      </c>
      <c r="E1312">
        <f>Движение!$H$209</f>
        <v/>
      </c>
      <c r="F1312">
        <f>N(Движение!$I$209)</f>
        <v/>
      </c>
      <c r="G1312">
        <f>N(Движение!$J$209)</f>
        <v/>
      </c>
      <c r="H1312">
        <f>Движение!$K$209</f>
        <v/>
      </c>
      <c r="I1312">
        <f>IF($F1312&gt;0,TEXT($B1312,"dd.mm")&amp;"_"&amp;$D1312,"")</f>
        <v/>
      </c>
    </row>
    <row r="1313">
      <c r="A1313" t="n">
        <v>1312</v>
      </c>
      <c r="B1313">
        <f>Движение!$A$209</f>
        <v/>
      </c>
      <c r="C1313">
        <f>Движение!$C$209</f>
        <v/>
      </c>
      <c r="D1313" t="inlineStr">
        <is>
          <t>Г 1800</t>
        </is>
      </c>
      <c r="E1313">
        <f>Движение!$L$209</f>
        <v/>
      </c>
      <c r="F1313">
        <f>N(Движение!$M$209)</f>
        <v/>
      </c>
      <c r="G1313">
        <f>N(Движение!$N$209)</f>
        <v/>
      </c>
      <c r="H1313">
        <f>Движение!$O$209</f>
        <v/>
      </c>
      <c r="I1313">
        <f>IF($F1313&gt;0,TEXT($B1313,"dd.mm")&amp;"_"&amp;$D1313,"")</f>
        <v/>
      </c>
    </row>
    <row r="1314">
      <c r="A1314" t="n">
        <v>1313</v>
      </c>
      <c r="B1314">
        <f>Движение!$A$209</f>
        <v/>
      </c>
      <c r="C1314">
        <f>Движение!$C$209</f>
        <v/>
      </c>
      <c r="D1314" t="inlineStr">
        <is>
          <t>Г 3500</t>
        </is>
      </c>
      <c r="E1314">
        <f>Движение!$P$209</f>
        <v/>
      </c>
      <c r="F1314">
        <f>N(Движение!$Q$209)</f>
        <v/>
      </c>
      <c r="G1314">
        <f>N(Движение!$R$209)</f>
        <v/>
      </c>
      <c r="H1314">
        <f>Движение!$S$209</f>
        <v/>
      </c>
      <c r="I1314">
        <f>IF($F1314&gt;0,TEXT($B1314,"dd.mm")&amp;"_"&amp;$D1314,"")</f>
        <v/>
      </c>
    </row>
    <row r="1315">
      <c r="A1315" t="n">
        <v>1314</v>
      </c>
      <c r="B1315">
        <f>Движение!$A$209</f>
        <v/>
      </c>
      <c r="C1315">
        <f>Движение!$C$209</f>
        <v/>
      </c>
      <c r="D1315" t="inlineStr">
        <is>
          <t>Г 800</t>
        </is>
      </c>
      <c r="E1315">
        <f>Движение!$T$209</f>
        <v/>
      </c>
      <c r="F1315">
        <f>N(Движение!$U$209)</f>
        <v/>
      </c>
      <c r="G1315">
        <f>N(Движение!$V$209)</f>
        <v/>
      </c>
      <c r="H1315">
        <f>Движение!$W$209</f>
        <v/>
      </c>
      <c r="I1315">
        <f>IF($F1315&gt;0,TEXT($B1315,"dd.mm")&amp;"_"&amp;$D1315,"")</f>
        <v/>
      </c>
    </row>
    <row r="1316">
      <c r="A1316" t="n">
        <v>1315</v>
      </c>
      <c r="B1316">
        <f>Движение!$A$209</f>
        <v/>
      </c>
      <c r="C1316">
        <f>Движение!$C$209</f>
        <v/>
      </c>
      <c r="D1316" t="inlineStr">
        <is>
          <t>Ми-К</t>
        </is>
      </c>
      <c r="E1316">
        <f>Движение!$X$209</f>
        <v/>
      </c>
      <c r="F1316">
        <f>N(Движение!$Y$209)</f>
        <v/>
      </c>
      <c r="G1316">
        <f>N(Движение!$Z$209)</f>
        <v/>
      </c>
      <c r="H1316">
        <f>Движение!$AA$209</f>
        <v/>
      </c>
      <c r="I1316">
        <f>IF($F1316&gt;0,TEXT($B1316,"dd.mm")&amp;"_"&amp;$D1316,"")</f>
        <v/>
      </c>
    </row>
    <row r="1317">
      <c r="A1317" t="n">
        <v>1316</v>
      </c>
      <c r="B1317">
        <f>Движение!$A$209</f>
        <v/>
      </c>
      <c r="C1317">
        <f>Движение!$C$209</f>
        <v/>
      </c>
      <c r="D1317" t="inlineStr">
        <is>
          <t>Ми-П</t>
        </is>
      </c>
      <c r="E1317">
        <f>Движение!$AB$209</f>
        <v/>
      </c>
      <c r="F1317">
        <f>N(Движение!$AC$209)</f>
        <v/>
      </c>
      <c r="G1317">
        <f>N(Движение!$AD$209)</f>
        <v/>
      </c>
      <c r="H1317">
        <f>Движение!$AE$209</f>
        <v/>
      </c>
      <c r="I1317">
        <f>IF($F1317&gt;0,TEXT($B1317,"dd.mm")&amp;"_"&amp;$D1317,"")</f>
        <v/>
      </c>
    </row>
    <row r="1318">
      <c r="A1318" t="n">
        <v>1317</v>
      </c>
      <c r="B1318">
        <f>Движение!$A$210</f>
        <v/>
      </c>
      <c r="C1318">
        <f>Движение!$C$210</f>
        <v/>
      </c>
      <c r="D1318" t="inlineStr">
        <is>
          <t>АК-10</t>
        </is>
      </c>
      <c r="E1318">
        <f>Движение!$D$210</f>
        <v/>
      </c>
      <c r="F1318">
        <f>N(Движение!$E$210)</f>
        <v/>
      </c>
      <c r="G1318">
        <f>N(Движение!$F$210)</f>
        <v/>
      </c>
      <c r="H1318">
        <f>Движение!$G$210</f>
        <v/>
      </c>
      <c r="I1318">
        <f>IF($F1318&gt;0,TEXT($B1318,"dd.mm")&amp;"_"&amp;$D1318,"")</f>
        <v/>
      </c>
    </row>
    <row r="1319">
      <c r="A1319" t="n">
        <v>1318</v>
      </c>
      <c r="B1319">
        <f>Движение!$A$210</f>
        <v/>
      </c>
      <c r="C1319">
        <f>Движение!$C$210</f>
        <v/>
      </c>
      <c r="D1319" t="inlineStr">
        <is>
          <t>АК-15</t>
        </is>
      </c>
      <c r="E1319">
        <f>Движение!$H$210</f>
        <v/>
      </c>
      <c r="F1319">
        <f>N(Движение!$I$210)</f>
        <v/>
      </c>
      <c r="G1319">
        <f>N(Движение!$J$210)</f>
        <v/>
      </c>
      <c r="H1319">
        <f>Движение!$K$210</f>
        <v/>
      </c>
      <c r="I1319">
        <f>IF($F1319&gt;0,TEXT($B1319,"dd.mm")&amp;"_"&amp;$D1319,"")</f>
        <v/>
      </c>
    </row>
    <row r="1320">
      <c r="A1320" t="n">
        <v>1319</v>
      </c>
      <c r="B1320">
        <f>Движение!$A$210</f>
        <v/>
      </c>
      <c r="C1320">
        <f>Движение!$C$210</f>
        <v/>
      </c>
      <c r="D1320" t="inlineStr">
        <is>
          <t>Г 1800</t>
        </is>
      </c>
      <c r="E1320">
        <f>Движение!$L$210</f>
        <v/>
      </c>
      <c r="F1320">
        <f>N(Движение!$M$210)</f>
        <v/>
      </c>
      <c r="G1320">
        <f>N(Движение!$N$210)</f>
        <v/>
      </c>
      <c r="H1320">
        <f>Движение!$O$210</f>
        <v/>
      </c>
      <c r="I1320">
        <f>IF($F1320&gt;0,TEXT($B1320,"dd.mm")&amp;"_"&amp;$D1320,"")</f>
        <v/>
      </c>
    </row>
    <row r="1321">
      <c r="A1321" t="n">
        <v>1320</v>
      </c>
      <c r="B1321">
        <f>Движение!$A$210</f>
        <v/>
      </c>
      <c r="C1321">
        <f>Движение!$C$210</f>
        <v/>
      </c>
      <c r="D1321" t="inlineStr">
        <is>
          <t>Г 3500</t>
        </is>
      </c>
      <c r="E1321">
        <f>Движение!$P$210</f>
        <v/>
      </c>
      <c r="F1321">
        <f>N(Движение!$Q$210)</f>
        <v/>
      </c>
      <c r="G1321">
        <f>N(Движение!$R$210)</f>
        <v/>
      </c>
      <c r="H1321">
        <f>Движение!$S$210</f>
        <v/>
      </c>
      <c r="I1321">
        <f>IF($F1321&gt;0,TEXT($B1321,"dd.mm")&amp;"_"&amp;$D1321,"")</f>
        <v/>
      </c>
    </row>
    <row r="1322">
      <c r="A1322" t="n">
        <v>1321</v>
      </c>
      <c r="B1322">
        <f>Движение!$A$210</f>
        <v/>
      </c>
      <c r="C1322">
        <f>Движение!$C$210</f>
        <v/>
      </c>
      <c r="D1322" t="inlineStr">
        <is>
          <t>Г 800</t>
        </is>
      </c>
      <c r="E1322">
        <f>Движение!$T$210</f>
        <v/>
      </c>
      <c r="F1322">
        <f>N(Движение!$U$210)</f>
        <v/>
      </c>
      <c r="G1322">
        <f>N(Движение!$V$210)</f>
        <v/>
      </c>
      <c r="H1322">
        <f>Движение!$W$210</f>
        <v/>
      </c>
      <c r="I1322">
        <f>IF($F1322&gt;0,TEXT($B1322,"dd.mm")&amp;"_"&amp;$D1322,"")</f>
        <v/>
      </c>
    </row>
    <row r="1323">
      <c r="A1323" t="n">
        <v>1322</v>
      </c>
      <c r="B1323">
        <f>Движение!$A$210</f>
        <v/>
      </c>
      <c r="C1323">
        <f>Движение!$C$210</f>
        <v/>
      </c>
      <c r="D1323" t="inlineStr">
        <is>
          <t>Ми-К</t>
        </is>
      </c>
      <c r="E1323">
        <f>Движение!$X$210</f>
        <v/>
      </c>
      <c r="F1323">
        <f>N(Движение!$Y$210)</f>
        <v/>
      </c>
      <c r="G1323">
        <f>N(Движение!$Z$210)</f>
        <v/>
      </c>
      <c r="H1323">
        <f>Движение!$AA$210</f>
        <v/>
      </c>
      <c r="I1323">
        <f>IF($F1323&gt;0,TEXT($B1323,"dd.mm")&amp;"_"&amp;$D1323,"")</f>
        <v/>
      </c>
    </row>
    <row r="1324">
      <c r="A1324" t="n">
        <v>1323</v>
      </c>
      <c r="B1324">
        <f>Движение!$A$210</f>
        <v/>
      </c>
      <c r="C1324">
        <f>Движение!$C$210</f>
        <v/>
      </c>
      <c r="D1324" t="inlineStr">
        <is>
          <t>Ми-П</t>
        </is>
      </c>
      <c r="E1324">
        <f>Движение!$AB$210</f>
        <v/>
      </c>
      <c r="F1324">
        <f>N(Движение!$AC$210)</f>
        <v/>
      </c>
      <c r="G1324">
        <f>N(Движение!$AD$210)</f>
        <v/>
      </c>
      <c r="H1324">
        <f>Движение!$AE$210</f>
        <v/>
      </c>
      <c r="I1324">
        <f>IF($F1324&gt;0,TEXT($B1324,"dd.mm")&amp;"_"&amp;$D1324,"")</f>
        <v/>
      </c>
    </row>
    <row r="1325">
      <c r="A1325" t="n">
        <v>1324</v>
      </c>
      <c r="B1325">
        <f>Движение!$A$211</f>
        <v/>
      </c>
      <c r="C1325">
        <f>Движение!$C$211</f>
        <v/>
      </c>
      <c r="D1325" t="inlineStr">
        <is>
          <t>АК-10</t>
        </is>
      </c>
      <c r="E1325">
        <f>Движение!$D$211</f>
        <v/>
      </c>
      <c r="F1325">
        <f>N(Движение!$E$211)</f>
        <v/>
      </c>
      <c r="G1325">
        <f>N(Движение!$F$211)</f>
        <v/>
      </c>
      <c r="H1325">
        <f>Движение!$G$211</f>
        <v/>
      </c>
      <c r="I1325">
        <f>IF($F1325&gt;0,TEXT($B1325,"dd.mm")&amp;"_"&amp;$D1325,"")</f>
        <v/>
      </c>
    </row>
    <row r="1326">
      <c r="A1326" t="n">
        <v>1325</v>
      </c>
      <c r="B1326">
        <f>Движение!$A$211</f>
        <v/>
      </c>
      <c r="C1326">
        <f>Движение!$C$211</f>
        <v/>
      </c>
      <c r="D1326" t="inlineStr">
        <is>
          <t>АК-15</t>
        </is>
      </c>
      <c r="E1326">
        <f>Движение!$H$211</f>
        <v/>
      </c>
      <c r="F1326">
        <f>N(Движение!$I$211)</f>
        <v/>
      </c>
      <c r="G1326">
        <f>N(Движение!$J$211)</f>
        <v/>
      </c>
      <c r="H1326">
        <f>Движение!$K$211</f>
        <v/>
      </c>
      <c r="I1326">
        <f>IF($F1326&gt;0,TEXT($B1326,"dd.mm")&amp;"_"&amp;$D1326,"")</f>
        <v/>
      </c>
    </row>
    <row r="1327">
      <c r="A1327" t="n">
        <v>1326</v>
      </c>
      <c r="B1327">
        <f>Движение!$A$211</f>
        <v/>
      </c>
      <c r="C1327">
        <f>Движение!$C$211</f>
        <v/>
      </c>
      <c r="D1327" t="inlineStr">
        <is>
          <t>Г 1800</t>
        </is>
      </c>
      <c r="E1327">
        <f>Движение!$L$211</f>
        <v/>
      </c>
      <c r="F1327">
        <f>N(Движение!$M$211)</f>
        <v/>
      </c>
      <c r="G1327">
        <f>N(Движение!$N$211)</f>
        <v/>
      </c>
      <c r="H1327">
        <f>Движение!$O$211</f>
        <v/>
      </c>
      <c r="I1327">
        <f>IF($F1327&gt;0,TEXT($B1327,"dd.mm")&amp;"_"&amp;$D1327,"")</f>
        <v/>
      </c>
    </row>
    <row r="1328">
      <c r="A1328" t="n">
        <v>1327</v>
      </c>
      <c r="B1328">
        <f>Движение!$A$211</f>
        <v/>
      </c>
      <c r="C1328">
        <f>Движение!$C$211</f>
        <v/>
      </c>
      <c r="D1328" t="inlineStr">
        <is>
          <t>Г 3500</t>
        </is>
      </c>
      <c r="E1328">
        <f>Движение!$P$211</f>
        <v/>
      </c>
      <c r="F1328">
        <f>N(Движение!$Q$211)</f>
        <v/>
      </c>
      <c r="G1328">
        <f>N(Движение!$R$211)</f>
        <v/>
      </c>
      <c r="H1328">
        <f>Движение!$S$211</f>
        <v/>
      </c>
      <c r="I1328">
        <f>IF($F1328&gt;0,TEXT($B1328,"dd.mm")&amp;"_"&amp;$D1328,"")</f>
        <v/>
      </c>
    </row>
    <row r="1329">
      <c r="A1329" t="n">
        <v>1328</v>
      </c>
      <c r="B1329">
        <f>Движение!$A$211</f>
        <v/>
      </c>
      <c r="C1329">
        <f>Движение!$C$211</f>
        <v/>
      </c>
      <c r="D1329" t="inlineStr">
        <is>
          <t>Г 800</t>
        </is>
      </c>
      <c r="E1329">
        <f>Движение!$T$211</f>
        <v/>
      </c>
      <c r="F1329">
        <f>N(Движение!$U$211)</f>
        <v/>
      </c>
      <c r="G1329">
        <f>N(Движение!$V$211)</f>
        <v/>
      </c>
      <c r="H1329">
        <f>Движение!$W$211</f>
        <v/>
      </c>
      <c r="I1329">
        <f>IF($F1329&gt;0,TEXT($B1329,"dd.mm")&amp;"_"&amp;$D1329,"")</f>
        <v/>
      </c>
    </row>
    <row r="1330">
      <c r="A1330" t="n">
        <v>1329</v>
      </c>
      <c r="B1330">
        <f>Движение!$A$211</f>
        <v/>
      </c>
      <c r="C1330">
        <f>Движение!$C$211</f>
        <v/>
      </c>
      <c r="D1330" t="inlineStr">
        <is>
          <t>Ми-К</t>
        </is>
      </c>
      <c r="E1330">
        <f>Движение!$X$211</f>
        <v/>
      </c>
      <c r="F1330">
        <f>N(Движение!$Y$211)</f>
        <v/>
      </c>
      <c r="G1330">
        <f>N(Движение!$Z$211)</f>
        <v/>
      </c>
      <c r="H1330">
        <f>Движение!$AA$211</f>
        <v/>
      </c>
      <c r="I1330">
        <f>IF($F1330&gt;0,TEXT($B1330,"dd.mm")&amp;"_"&amp;$D1330,"")</f>
        <v/>
      </c>
    </row>
    <row r="1331">
      <c r="A1331" t="n">
        <v>1330</v>
      </c>
      <c r="B1331">
        <f>Движение!$A$211</f>
        <v/>
      </c>
      <c r="C1331">
        <f>Движение!$C$211</f>
        <v/>
      </c>
      <c r="D1331" t="inlineStr">
        <is>
          <t>Ми-П</t>
        </is>
      </c>
      <c r="E1331">
        <f>Движение!$AB$211</f>
        <v/>
      </c>
      <c r="F1331">
        <f>N(Движение!$AC$211)</f>
        <v/>
      </c>
      <c r="G1331">
        <f>N(Движение!$AD$211)</f>
        <v/>
      </c>
      <c r="H1331">
        <f>Движение!$AE$211</f>
        <v/>
      </c>
      <c r="I1331">
        <f>IF($F1331&gt;0,TEXT($B1331,"dd.mm")&amp;"_"&amp;$D1331,"")</f>
        <v/>
      </c>
    </row>
    <row r="1332">
      <c r="A1332" t="n">
        <v>1331</v>
      </c>
      <c r="B1332">
        <f>Движение!$A$212</f>
        <v/>
      </c>
      <c r="C1332">
        <f>Движение!$C$212</f>
        <v/>
      </c>
      <c r="D1332" t="inlineStr">
        <is>
          <t>АК-10</t>
        </is>
      </c>
      <c r="E1332">
        <f>Движение!$D$212</f>
        <v/>
      </c>
      <c r="F1332">
        <f>N(Движение!$E$212)</f>
        <v/>
      </c>
      <c r="G1332">
        <f>N(Движение!$F$212)</f>
        <v/>
      </c>
      <c r="H1332">
        <f>Движение!$G$212</f>
        <v/>
      </c>
      <c r="I1332">
        <f>IF($F1332&gt;0,TEXT($B1332,"dd.mm")&amp;"_"&amp;$D1332,"")</f>
        <v/>
      </c>
    </row>
    <row r="1333">
      <c r="A1333" t="n">
        <v>1332</v>
      </c>
      <c r="B1333">
        <f>Движение!$A$212</f>
        <v/>
      </c>
      <c r="C1333">
        <f>Движение!$C$212</f>
        <v/>
      </c>
      <c r="D1333" t="inlineStr">
        <is>
          <t>АК-15</t>
        </is>
      </c>
      <c r="E1333">
        <f>Движение!$H$212</f>
        <v/>
      </c>
      <c r="F1333">
        <f>N(Движение!$I$212)</f>
        <v/>
      </c>
      <c r="G1333">
        <f>N(Движение!$J$212)</f>
        <v/>
      </c>
      <c r="H1333">
        <f>Движение!$K$212</f>
        <v/>
      </c>
      <c r="I1333">
        <f>IF($F1333&gt;0,TEXT($B1333,"dd.mm")&amp;"_"&amp;$D1333,"")</f>
        <v/>
      </c>
    </row>
    <row r="1334">
      <c r="A1334" t="n">
        <v>1333</v>
      </c>
      <c r="B1334">
        <f>Движение!$A$212</f>
        <v/>
      </c>
      <c r="C1334">
        <f>Движение!$C$212</f>
        <v/>
      </c>
      <c r="D1334" t="inlineStr">
        <is>
          <t>Г 1800</t>
        </is>
      </c>
      <c r="E1334">
        <f>Движение!$L$212</f>
        <v/>
      </c>
      <c r="F1334">
        <f>N(Движение!$M$212)</f>
        <v/>
      </c>
      <c r="G1334">
        <f>N(Движение!$N$212)</f>
        <v/>
      </c>
      <c r="H1334">
        <f>Движение!$O$212</f>
        <v/>
      </c>
      <c r="I1334">
        <f>IF($F1334&gt;0,TEXT($B1334,"dd.mm")&amp;"_"&amp;$D1334,"")</f>
        <v/>
      </c>
    </row>
    <row r="1335">
      <c r="A1335" t="n">
        <v>1334</v>
      </c>
      <c r="B1335">
        <f>Движение!$A$212</f>
        <v/>
      </c>
      <c r="C1335">
        <f>Движение!$C$212</f>
        <v/>
      </c>
      <c r="D1335" t="inlineStr">
        <is>
          <t>Г 3500</t>
        </is>
      </c>
      <c r="E1335">
        <f>Движение!$P$212</f>
        <v/>
      </c>
      <c r="F1335">
        <f>N(Движение!$Q$212)</f>
        <v/>
      </c>
      <c r="G1335">
        <f>N(Движение!$R$212)</f>
        <v/>
      </c>
      <c r="H1335">
        <f>Движение!$S$212</f>
        <v/>
      </c>
      <c r="I1335">
        <f>IF($F1335&gt;0,TEXT($B1335,"dd.mm")&amp;"_"&amp;$D1335,"")</f>
        <v/>
      </c>
    </row>
    <row r="1336">
      <c r="A1336" t="n">
        <v>1335</v>
      </c>
      <c r="B1336">
        <f>Движение!$A$212</f>
        <v/>
      </c>
      <c r="C1336">
        <f>Движение!$C$212</f>
        <v/>
      </c>
      <c r="D1336" t="inlineStr">
        <is>
          <t>Г 800</t>
        </is>
      </c>
      <c r="E1336">
        <f>Движение!$T$212</f>
        <v/>
      </c>
      <c r="F1336">
        <f>N(Движение!$U$212)</f>
        <v/>
      </c>
      <c r="G1336">
        <f>N(Движение!$V$212)</f>
        <v/>
      </c>
      <c r="H1336">
        <f>Движение!$W$212</f>
        <v/>
      </c>
      <c r="I1336">
        <f>IF($F1336&gt;0,TEXT($B1336,"dd.mm")&amp;"_"&amp;$D1336,"")</f>
        <v/>
      </c>
    </row>
    <row r="1337">
      <c r="A1337" t="n">
        <v>1336</v>
      </c>
      <c r="B1337">
        <f>Движение!$A$212</f>
        <v/>
      </c>
      <c r="C1337">
        <f>Движение!$C$212</f>
        <v/>
      </c>
      <c r="D1337" t="inlineStr">
        <is>
          <t>Ми-К</t>
        </is>
      </c>
      <c r="E1337">
        <f>Движение!$X$212</f>
        <v/>
      </c>
      <c r="F1337">
        <f>N(Движение!$Y$212)</f>
        <v/>
      </c>
      <c r="G1337">
        <f>N(Движение!$Z$212)</f>
        <v/>
      </c>
      <c r="H1337">
        <f>Движение!$AA$212</f>
        <v/>
      </c>
      <c r="I1337">
        <f>IF($F1337&gt;0,TEXT($B1337,"dd.mm")&amp;"_"&amp;$D1337,"")</f>
        <v/>
      </c>
    </row>
    <row r="1338">
      <c r="A1338" t="n">
        <v>1337</v>
      </c>
      <c r="B1338">
        <f>Движение!$A$212</f>
        <v/>
      </c>
      <c r="C1338">
        <f>Движение!$C$212</f>
        <v/>
      </c>
      <c r="D1338" t="inlineStr">
        <is>
          <t>Ми-П</t>
        </is>
      </c>
      <c r="E1338">
        <f>Движение!$AB$212</f>
        <v/>
      </c>
      <c r="F1338">
        <f>N(Движение!$AC$212)</f>
        <v/>
      </c>
      <c r="G1338">
        <f>N(Движение!$AD$212)</f>
        <v/>
      </c>
      <c r="H1338">
        <f>Движение!$AE$212</f>
        <v/>
      </c>
      <c r="I1338">
        <f>IF($F1338&gt;0,TEXT($B1338,"dd.mm")&amp;"_"&amp;$D1338,"")</f>
        <v/>
      </c>
    </row>
    <row r="1339">
      <c r="A1339" t="n">
        <v>1338</v>
      </c>
      <c r="B1339">
        <f>Движение!$A$213</f>
        <v/>
      </c>
      <c r="C1339">
        <f>Движение!$C$213</f>
        <v/>
      </c>
      <c r="D1339" t="inlineStr">
        <is>
          <t>АК-10</t>
        </is>
      </c>
      <c r="E1339">
        <f>Движение!$D$213</f>
        <v/>
      </c>
      <c r="F1339">
        <f>N(Движение!$E$213)</f>
        <v/>
      </c>
      <c r="G1339">
        <f>N(Движение!$F$213)</f>
        <v/>
      </c>
      <c r="H1339">
        <f>Движение!$G$213</f>
        <v/>
      </c>
      <c r="I1339">
        <f>IF($F1339&gt;0,TEXT($B1339,"dd.mm")&amp;"_"&amp;$D1339,"")</f>
        <v/>
      </c>
    </row>
    <row r="1340">
      <c r="A1340" t="n">
        <v>1339</v>
      </c>
      <c r="B1340">
        <f>Движение!$A$213</f>
        <v/>
      </c>
      <c r="C1340">
        <f>Движение!$C$213</f>
        <v/>
      </c>
      <c r="D1340" t="inlineStr">
        <is>
          <t>АК-15</t>
        </is>
      </c>
      <c r="E1340">
        <f>Движение!$H$213</f>
        <v/>
      </c>
      <c r="F1340">
        <f>N(Движение!$I$213)</f>
        <v/>
      </c>
      <c r="G1340">
        <f>N(Движение!$J$213)</f>
        <v/>
      </c>
      <c r="H1340">
        <f>Движение!$K$213</f>
        <v/>
      </c>
      <c r="I1340">
        <f>IF($F1340&gt;0,TEXT($B1340,"dd.mm")&amp;"_"&amp;$D1340,"")</f>
        <v/>
      </c>
    </row>
    <row r="1341">
      <c r="A1341" t="n">
        <v>1340</v>
      </c>
      <c r="B1341">
        <f>Движение!$A$213</f>
        <v/>
      </c>
      <c r="C1341">
        <f>Движение!$C$213</f>
        <v/>
      </c>
      <c r="D1341" t="inlineStr">
        <is>
          <t>Г 1800</t>
        </is>
      </c>
      <c r="E1341">
        <f>Движение!$L$213</f>
        <v/>
      </c>
      <c r="F1341">
        <f>N(Движение!$M$213)</f>
        <v/>
      </c>
      <c r="G1341">
        <f>N(Движение!$N$213)</f>
        <v/>
      </c>
      <c r="H1341">
        <f>Движение!$O$213</f>
        <v/>
      </c>
      <c r="I1341">
        <f>IF($F1341&gt;0,TEXT($B1341,"dd.mm")&amp;"_"&amp;$D1341,"")</f>
        <v/>
      </c>
    </row>
    <row r="1342">
      <c r="A1342" t="n">
        <v>1341</v>
      </c>
      <c r="B1342">
        <f>Движение!$A$213</f>
        <v/>
      </c>
      <c r="C1342">
        <f>Движение!$C$213</f>
        <v/>
      </c>
      <c r="D1342" t="inlineStr">
        <is>
          <t>Г 3500</t>
        </is>
      </c>
      <c r="E1342">
        <f>Движение!$P$213</f>
        <v/>
      </c>
      <c r="F1342">
        <f>N(Движение!$Q$213)</f>
        <v/>
      </c>
      <c r="G1342">
        <f>N(Движение!$R$213)</f>
        <v/>
      </c>
      <c r="H1342">
        <f>Движение!$S$213</f>
        <v/>
      </c>
      <c r="I1342">
        <f>IF($F1342&gt;0,TEXT($B1342,"dd.mm")&amp;"_"&amp;$D1342,"")</f>
        <v/>
      </c>
    </row>
    <row r="1343">
      <c r="A1343" t="n">
        <v>1342</v>
      </c>
      <c r="B1343">
        <f>Движение!$A$213</f>
        <v/>
      </c>
      <c r="C1343">
        <f>Движение!$C$213</f>
        <v/>
      </c>
      <c r="D1343" t="inlineStr">
        <is>
          <t>Г 800</t>
        </is>
      </c>
      <c r="E1343">
        <f>Движение!$T$213</f>
        <v/>
      </c>
      <c r="F1343">
        <f>N(Движение!$U$213)</f>
        <v/>
      </c>
      <c r="G1343">
        <f>N(Движение!$V$213)</f>
        <v/>
      </c>
      <c r="H1343">
        <f>Движение!$W$213</f>
        <v/>
      </c>
      <c r="I1343">
        <f>IF($F1343&gt;0,TEXT($B1343,"dd.mm")&amp;"_"&amp;$D1343,"")</f>
        <v/>
      </c>
    </row>
    <row r="1344">
      <c r="A1344" t="n">
        <v>1343</v>
      </c>
      <c r="B1344">
        <f>Движение!$A$213</f>
        <v/>
      </c>
      <c r="C1344">
        <f>Движение!$C$213</f>
        <v/>
      </c>
      <c r="D1344" t="inlineStr">
        <is>
          <t>Ми-К</t>
        </is>
      </c>
      <c r="E1344">
        <f>Движение!$X$213</f>
        <v/>
      </c>
      <c r="F1344">
        <f>N(Движение!$Y$213)</f>
        <v/>
      </c>
      <c r="G1344">
        <f>N(Движение!$Z$213)</f>
        <v/>
      </c>
      <c r="H1344">
        <f>Движение!$AA$213</f>
        <v/>
      </c>
      <c r="I1344">
        <f>IF($F1344&gt;0,TEXT($B1344,"dd.mm")&amp;"_"&amp;$D1344,"")</f>
        <v/>
      </c>
    </row>
    <row r="1345">
      <c r="A1345" t="n">
        <v>1344</v>
      </c>
      <c r="B1345">
        <f>Движение!$A$213</f>
        <v/>
      </c>
      <c r="C1345">
        <f>Движение!$C$213</f>
        <v/>
      </c>
      <c r="D1345" t="inlineStr">
        <is>
          <t>Ми-П</t>
        </is>
      </c>
      <c r="E1345">
        <f>Движение!$AB$213</f>
        <v/>
      </c>
      <c r="F1345">
        <f>N(Движение!$AC$213)</f>
        <v/>
      </c>
      <c r="G1345">
        <f>N(Движение!$AD$213)</f>
        <v/>
      </c>
      <c r="H1345">
        <f>Движение!$AE$213</f>
        <v/>
      </c>
      <c r="I1345">
        <f>IF($F1345&gt;0,TEXT($B1345,"dd.mm")&amp;"_"&amp;$D1345,"")</f>
        <v/>
      </c>
    </row>
    <row r="1346">
      <c r="A1346" t="n">
        <v>1345</v>
      </c>
      <c r="B1346">
        <f>Движение!$A$214</f>
        <v/>
      </c>
      <c r="C1346">
        <f>Движение!$C$214</f>
        <v/>
      </c>
      <c r="D1346" t="inlineStr">
        <is>
          <t>АК-10</t>
        </is>
      </c>
      <c r="E1346">
        <f>Движение!$D$214</f>
        <v/>
      </c>
      <c r="F1346">
        <f>N(Движение!$E$214)</f>
        <v/>
      </c>
      <c r="G1346">
        <f>N(Движение!$F$214)</f>
        <v/>
      </c>
      <c r="H1346">
        <f>Движение!$G$214</f>
        <v/>
      </c>
      <c r="I1346">
        <f>IF($F1346&gt;0,TEXT($B1346,"dd.mm")&amp;"_"&amp;$D1346,"")</f>
        <v/>
      </c>
    </row>
    <row r="1347">
      <c r="A1347" t="n">
        <v>1346</v>
      </c>
      <c r="B1347">
        <f>Движение!$A$214</f>
        <v/>
      </c>
      <c r="C1347">
        <f>Движение!$C$214</f>
        <v/>
      </c>
      <c r="D1347" t="inlineStr">
        <is>
          <t>АК-15</t>
        </is>
      </c>
      <c r="E1347">
        <f>Движение!$H$214</f>
        <v/>
      </c>
      <c r="F1347">
        <f>N(Движение!$I$214)</f>
        <v/>
      </c>
      <c r="G1347">
        <f>N(Движение!$J$214)</f>
        <v/>
      </c>
      <c r="H1347">
        <f>Движение!$K$214</f>
        <v/>
      </c>
      <c r="I1347">
        <f>IF($F1347&gt;0,TEXT($B1347,"dd.mm")&amp;"_"&amp;$D1347,"")</f>
        <v/>
      </c>
    </row>
    <row r="1348">
      <c r="A1348" t="n">
        <v>1347</v>
      </c>
      <c r="B1348">
        <f>Движение!$A$214</f>
        <v/>
      </c>
      <c r="C1348">
        <f>Движение!$C$214</f>
        <v/>
      </c>
      <c r="D1348" t="inlineStr">
        <is>
          <t>Г 1800</t>
        </is>
      </c>
      <c r="E1348">
        <f>Движение!$L$214</f>
        <v/>
      </c>
      <c r="F1348">
        <f>N(Движение!$M$214)</f>
        <v/>
      </c>
      <c r="G1348">
        <f>N(Движение!$N$214)</f>
        <v/>
      </c>
      <c r="H1348">
        <f>Движение!$O$214</f>
        <v/>
      </c>
      <c r="I1348">
        <f>IF($F1348&gt;0,TEXT($B1348,"dd.mm")&amp;"_"&amp;$D1348,"")</f>
        <v/>
      </c>
    </row>
    <row r="1349">
      <c r="A1349" t="n">
        <v>1348</v>
      </c>
      <c r="B1349">
        <f>Движение!$A$214</f>
        <v/>
      </c>
      <c r="C1349">
        <f>Движение!$C$214</f>
        <v/>
      </c>
      <c r="D1349" t="inlineStr">
        <is>
          <t>Г 3500</t>
        </is>
      </c>
      <c r="E1349">
        <f>Движение!$P$214</f>
        <v/>
      </c>
      <c r="F1349">
        <f>N(Движение!$Q$214)</f>
        <v/>
      </c>
      <c r="G1349">
        <f>N(Движение!$R$214)</f>
        <v/>
      </c>
      <c r="H1349">
        <f>Движение!$S$214</f>
        <v/>
      </c>
      <c r="I1349">
        <f>IF($F1349&gt;0,TEXT($B1349,"dd.mm")&amp;"_"&amp;$D1349,"")</f>
        <v/>
      </c>
    </row>
    <row r="1350">
      <c r="A1350" t="n">
        <v>1349</v>
      </c>
      <c r="B1350">
        <f>Движение!$A$214</f>
        <v/>
      </c>
      <c r="C1350">
        <f>Движение!$C$214</f>
        <v/>
      </c>
      <c r="D1350" t="inlineStr">
        <is>
          <t>Г 800</t>
        </is>
      </c>
      <c r="E1350">
        <f>Движение!$T$214</f>
        <v/>
      </c>
      <c r="F1350">
        <f>N(Движение!$U$214)</f>
        <v/>
      </c>
      <c r="G1350">
        <f>N(Движение!$V$214)</f>
        <v/>
      </c>
      <c r="H1350">
        <f>Движение!$W$214</f>
        <v/>
      </c>
      <c r="I1350">
        <f>IF($F1350&gt;0,TEXT($B1350,"dd.mm")&amp;"_"&amp;$D1350,"")</f>
        <v/>
      </c>
    </row>
    <row r="1351">
      <c r="A1351" t="n">
        <v>1350</v>
      </c>
      <c r="B1351">
        <f>Движение!$A$214</f>
        <v/>
      </c>
      <c r="C1351">
        <f>Движение!$C$214</f>
        <v/>
      </c>
      <c r="D1351" t="inlineStr">
        <is>
          <t>Ми-К</t>
        </is>
      </c>
      <c r="E1351">
        <f>Движение!$X$214</f>
        <v/>
      </c>
      <c r="F1351">
        <f>N(Движение!$Y$214)</f>
        <v/>
      </c>
      <c r="G1351">
        <f>N(Движение!$Z$214)</f>
        <v/>
      </c>
      <c r="H1351">
        <f>Движение!$AA$214</f>
        <v/>
      </c>
      <c r="I1351">
        <f>IF($F1351&gt;0,TEXT($B1351,"dd.mm")&amp;"_"&amp;$D1351,"")</f>
        <v/>
      </c>
    </row>
    <row r="1352">
      <c r="A1352" t="n">
        <v>1351</v>
      </c>
      <c r="B1352">
        <f>Движение!$A$214</f>
        <v/>
      </c>
      <c r="C1352">
        <f>Движение!$C$214</f>
        <v/>
      </c>
      <c r="D1352" t="inlineStr">
        <is>
          <t>Ми-П</t>
        </is>
      </c>
      <c r="E1352">
        <f>Движение!$AB$214</f>
        <v/>
      </c>
      <c r="F1352">
        <f>N(Движение!$AC$214)</f>
        <v/>
      </c>
      <c r="G1352">
        <f>N(Движение!$AD$214)</f>
        <v/>
      </c>
      <c r="H1352">
        <f>Движение!$AE$214</f>
        <v/>
      </c>
      <c r="I1352">
        <f>IF($F1352&gt;0,TEXT($B1352,"dd.mm")&amp;"_"&amp;$D1352,"")</f>
        <v/>
      </c>
    </row>
    <row r="1353">
      <c r="A1353" t="n">
        <v>1352</v>
      </c>
      <c r="B1353">
        <f>Движение!$A$215</f>
        <v/>
      </c>
      <c r="C1353">
        <f>Движение!$C$215</f>
        <v/>
      </c>
      <c r="D1353" t="inlineStr">
        <is>
          <t>АК-10</t>
        </is>
      </c>
      <c r="E1353">
        <f>Движение!$D$215</f>
        <v/>
      </c>
      <c r="F1353">
        <f>N(Движение!$E$215)</f>
        <v/>
      </c>
      <c r="G1353">
        <f>N(Движение!$F$215)</f>
        <v/>
      </c>
      <c r="H1353">
        <f>Движение!$G$215</f>
        <v/>
      </c>
      <c r="I1353">
        <f>IF($F1353&gt;0,TEXT($B1353,"dd.mm")&amp;"_"&amp;$D1353,"")</f>
        <v/>
      </c>
    </row>
    <row r="1354">
      <c r="A1354" t="n">
        <v>1353</v>
      </c>
      <c r="B1354">
        <f>Движение!$A$215</f>
        <v/>
      </c>
      <c r="C1354">
        <f>Движение!$C$215</f>
        <v/>
      </c>
      <c r="D1354" t="inlineStr">
        <is>
          <t>АК-15</t>
        </is>
      </c>
      <c r="E1354">
        <f>Движение!$H$215</f>
        <v/>
      </c>
      <c r="F1354">
        <f>N(Движение!$I$215)</f>
        <v/>
      </c>
      <c r="G1354">
        <f>N(Движение!$J$215)</f>
        <v/>
      </c>
      <c r="H1354">
        <f>Движение!$K$215</f>
        <v/>
      </c>
      <c r="I1354">
        <f>IF($F1354&gt;0,TEXT($B1354,"dd.mm")&amp;"_"&amp;$D1354,"")</f>
        <v/>
      </c>
    </row>
    <row r="1355">
      <c r="A1355" t="n">
        <v>1354</v>
      </c>
      <c r="B1355">
        <f>Движение!$A$215</f>
        <v/>
      </c>
      <c r="C1355">
        <f>Движение!$C$215</f>
        <v/>
      </c>
      <c r="D1355" t="inlineStr">
        <is>
          <t>Г 1800</t>
        </is>
      </c>
      <c r="E1355">
        <f>Движение!$L$215</f>
        <v/>
      </c>
      <c r="F1355">
        <f>N(Движение!$M$215)</f>
        <v/>
      </c>
      <c r="G1355">
        <f>N(Движение!$N$215)</f>
        <v/>
      </c>
      <c r="H1355">
        <f>Движение!$O$215</f>
        <v/>
      </c>
      <c r="I1355">
        <f>IF($F1355&gt;0,TEXT($B1355,"dd.mm")&amp;"_"&amp;$D1355,"")</f>
        <v/>
      </c>
    </row>
    <row r="1356">
      <c r="A1356" t="n">
        <v>1355</v>
      </c>
      <c r="B1356">
        <f>Движение!$A$215</f>
        <v/>
      </c>
      <c r="C1356">
        <f>Движение!$C$215</f>
        <v/>
      </c>
      <c r="D1356" t="inlineStr">
        <is>
          <t>Г 3500</t>
        </is>
      </c>
      <c r="E1356">
        <f>Движение!$P$215</f>
        <v/>
      </c>
      <c r="F1356">
        <f>N(Движение!$Q$215)</f>
        <v/>
      </c>
      <c r="G1356">
        <f>N(Движение!$R$215)</f>
        <v/>
      </c>
      <c r="H1356">
        <f>Движение!$S$215</f>
        <v/>
      </c>
      <c r="I1356">
        <f>IF($F1356&gt;0,TEXT($B1356,"dd.mm")&amp;"_"&amp;$D1356,"")</f>
        <v/>
      </c>
    </row>
    <row r="1357">
      <c r="A1357" t="n">
        <v>1356</v>
      </c>
      <c r="B1357">
        <f>Движение!$A$215</f>
        <v/>
      </c>
      <c r="C1357">
        <f>Движение!$C$215</f>
        <v/>
      </c>
      <c r="D1357" t="inlineStr">
        <is>
          <t>Г 800</t>
        </is>
      </c>
      <c r="E1357">
        <f>Движение!$T$215</f>
        <v/>
      </c>
      <c r="F1357">
        <f>N(Движение!$U$215)</f>
        <v/>
      </c>
      <c r="G1357">
        <f>N(Движение!$V$215)</f>
        <v/>
      </c>
      <c r="H1357">
        <f>Движение!$W$215</f>
        <v/>
      </c>
      <c r="I1357">
        <f>IF($F1357&gt;0,TEXT($B1357,"dd.mm")&amp;"_"&amp;$D1357,"")</f>
        <v/>
      </c>
    </row>
    <row r="1358">
      <c r="A1358" t="n">
        <v>1357</v>
      </c>
      <c r="B1358">
        <f>Движение!$A$215</f>
        <v/>
      </c>
      <c r="C1358">
        <f>Движение!$C$215</f>
        <v/>
      </c>
      <c r="D1358" t="inlineStr">
        <is>
          <t>Ми-К</t>
        </is>
      </c>
      <c r="E1358">
        <f>Движение!$X$215</f>
        <v/>
      </c>
      <c r="F1358">
        <f>N(Движение!$Y$215)</f>
        <v/>
      </c>
      <c r="G1358">
        <f>N(Движение!$Z$215)</f>
        <v/>
      </c>
      <c r="H1358">
        <f>Движение!$AA$215</f>
        <v/>
      </c>
      <c r="I1358">
        <f>IF($F1358&gt;0,TEXT($B1358,"dd.mm")&amp;"_"&amp;$D1358,"")</f>
        <v/>
      </c>
    </row>
    <row r="1359">
      <c r="A1359" t="n">
        <v>1358</v>
      </c>
      <c r="B1359">
        <f>Движение!$A$215</f>
        <v/>
      </c>
      <c r="C1359">
        <f>Движение!$C$215</f>
        <v/>
      </c>
      <c r="D1359" t="inlineStr">
        <is>
          <t>Ми-П</t>
        </is>
      </c>
      <c r="E1359">
        <f>Движение!$AB$215</f>
        <v/>
      </c>
      <c r="F1359">
        <f>N(Движение!$AC$215)</f>
        <v/>
      </c>
      <c r="G1359">
        <f>N(Движение!$AD$215)</f>
        <v/>
      </c>
      <c r="H1359">
        <f>Движение!$AE$215</f>
        <v/>
      </c>
      <c r="I1359">
        <f>IF($F1359&gt;0,TEXT($B1359,"dd.mm")&amp;"_"&amp;$D1359,"")</f>
        <v/>
      </c>
    </row>
    <row r="1360">
      <c r="A1360" t="n">
        <v>1359</v>
      </c>
      <c r="B1360">
        <f>Движение!$A$216</f>
        <v/>
      </c>
      <c r="C1360">
        <f>Движение!$C$216</f>
        <v/>
      </c>
      <c r="D1360" t="inlineStr">
        <is>
          <t>АК-10</t>
        </is>
      </c>
      <c r="E1360">
        <f>Движение!$D$216</f>
        <v/>
      </c>
      <c r="F1360">
        <f>N(Движение!$E$216)</f>
        <v/>
      </c>
      <c r="G1360">
        <f>N(Движение!$F$216)</f>
        <v/>
      </c>
      <c r="H1360">
        <f>Движение!$G$216</f>
        <v/>
      </c>
      <c r="I1360">
        <f>IF($F1360&gt;0,TEXT($B1360,"dd.mm")&amp;"_"&amp;$D1360,"")</f>
        <v/>
      </c>
    </row>
    <row r="1361">
      <c r="A1361" t="n">
        <v>1360</v>
      </c>
      <c r="B1361">
        <f>Движение!$A$216</f>
        <v/>
      </c>
      <c r="C1361">
        <f>Движение!$C$216</f>
        <v/>
      </c>
      <c r="D1361" t="inlineStr">
        <is>
          <t>АК-15</t>
        </is>
      </c>
      <c r="E1361">
        <f>Движение!$H$216</f>
        <v/>
      </c>
      <c r="F1361">
        <f>N(Движение!$I$216)</f>
        <v/>
      </c>
      <c r="G1361">
        <f>N(Движение!$J$216)</f>
        <v/>
      </c>
      <c r="H1361">
        <f>Движение!$K$216</f>
        <v/>
      </c>
      <c r="I1361">
        <f>IF($F1361&gt;0,TEXT($B1361,"dd.mm")&amp;"_"&amp;$D1361,"")</f>
        <v/>
      </c>
    </row>
    <row r="1362">
      <c r="A1362" t="n">
        <v>1361</v>
      </c>
      <c r="B1362">
        <f>Движение!$A$216</f>
        <v/>
      </c>
      <c r="C1362">
        <f>Движение!$C$216</f>
        <v/>
      </c>
      <c r="D1362" t="inlineStr">
        <is>
          <t>Г 1800</t>
        </is>
      </c>
      <c r="E1362">
        <f>Движение!$L$216</f>
        <v/>
      </c>
      <c r="F1362">
        <f>N(Движение!$M$216)</f>
        <v/>
      </c>
      <c r="G1362">
        <f>N(Движение!$N$216)</f>
        <v/>
      </c>
      <c r="H1362">
        <f>Движение!$O$216</f>
        <v/>
      </c>
      <c r="I1362">
        <f>IF($F1362&gt;0,TEXT($B1362,"dd.mm")&amp;"_"&amp;$D1362,"")</f>
        <v/>
      </c>
    </row>
    <row r="1363">
      <c r="A1363" t="n">
        <v>1362</v>
      </c>
      <c r="B1363">
        <f>Движение!$A$216</f>
        <v/>
      </c>
      <c r="C1363">
        <f>Движение!$C$216</f>
        <v/>
      </c>
      <c r="D1363" t="inlineStr">
        <is>
          <t>Г 3500</t>
        </is>
      </c>
      <c r="E1363">
        <f>Движение!$P$216</f>
        <v/>
      </c>
      <c r="F1363">
        <f>N(Движение!$Q$216)</f>
        <v/>
      </c>
      <c r="G1363">
        <f>N(Движение!$R$216)</f>
        <v/>
      </c>
      <c r="H1363">
        <f>Движение!$S$216</f>
        <v/>
      </c>
      <c r="I1363">
        <f>IF($F1363&gt;0,TEXT($B1363,"dd.mm")&amp;"_"&amp;$D1363,"")</f>
        <v/>
      </c>
    </row>
    <row r="1364">
      <c r="A1364" t="n">
        <v>1363</v>
      </c>
      <c r="B1364">
        <f>Движение!$A$216</f>
        <v/>
      </c>
      <c r="C1364">
        <f>Движение!$C$216</f>
        <v/>
      </c>
      <c r="D1364" t="inlineStr">
        <is>
          <t>Г 800</t>
        </is>
      </c>
      <c r="E1364">
        <f>Движение!$T$216</f>
        <v/>
      </c>
      <c r="F1364">
        <f>N(Движение!$U$216)</f>
        <v/>
      </c>
      <c r="G1364">
        <f>N(Движение!$V$216)</f>
        <v/>
      </c>
      <c r="H1364">
        <f>Движение!$W$216</f>
        <v/>
      </c>
      <c r="I1364">
        <f>IF($F1364&gt;0,TEXT($B1364,"dd.mm")&amp;"_"&amp;$D1364,"")</f>
        <v/>
      </c>
    </row>
    <row r="1365">
      <c r="A1365" t="n">
        <v>1364</v>
      </c>
      <c r="B1365">
        <f>Движение!$A$216</f>
        <v/>
      </c>
      <c r="C1365">
        <f>Движение!$C$216</f>
        <v/>
      </c>
      <c r="D1365" t="inlineStr">
        <is>
          <t>Ми-К</t>
        </is>
      </c>
      <c r="E1365">
        <f>Движение!$X$216</f>
        <v/>
      </c>
      <c r="F1365">
        <f>N(Движение!$Y$216)</f>
        <v/>
      </c>
      <c r="G1365">
        <f>N(Движение!$Z$216)</f>
        <v/>
      </c>
      <c r="H1365">
        <f>Движение!$AA$216</f>
        <v/>
      </c>
      <c r="I1365">
        <f>IF($F1365&gt;0,TEXT($B1365,"dd.mm")&amp;"_"&amp;$D1365,"")</f>
        <v/>
      </c>
    </row>
    <row r="1366">
      <c r="A1366" t="n">
        <v>1365</v>
      </c>
      <c r="B1366">
        <f>Движение!$A$216</f>
        <v/>
      </c>
      <c r="C1366">
        <f>Движение!$C$216</f>
        <v/>
      </c>
      <c r="D1366" t="inlineStr">
        <is>
          <t>Ми-П</t>
        </is>
      </c>
      <c r="E1366">
        <f>Движение!$AB$216</f>
        <v/>
      </c>
      <c r="F1366">
        <f>N(Движение!$AC$216)</f>
        <v/>
      </c>
      <c r="G1366">
        <f>N(Движение!$AD$216)</f>
        <v/>
      </c>
      <c r="H1366">
        <f>Движение!$AE$216</f>
        <v/>
      </c>
      <c r="I1366">
        <f>IF($F1366&gt;0,TEXT($B1366,"dd.mm")&amp;"_"&amp;$D1366,"")</f>
        <v/>
      </c>
    </row>
    <row r="1367">
      <c r="A1367" t="n">
        <v>1366</v>
      </c>
      <c r="B1367">
        <f>Движение!$A$217</f>
        <v/>
      </c>
      <c r="C1367">
        <f>Движение!$C$217</f>
        <v/>
      </c>
      <c r="D1367" t="inlineStr">
        <is>
          <t>АК-10</t>
        </is>
      </c>
      <c r="E1367">
        <f>Движение!$D$217</f>
        <v/>
      </c>
      <c r="F1367">
        <f>N(Движение!$E$217)</f>
        <v/>
      </c>
      <c r="G1367">
        <f>N(Движение!$F$217)</f>
        <v/>
      </c>
      <c r="H1367">
        <f>Движение!$G$217</f>
        <v/>
      </c>
      <c r="I1367">
        <f>IF($F1367&gt;0,TEXT($B1367,"dd.mm")&amp;"_"&amp;$D1367,"")</f>
        <v/>
      </c>
    </row>
    <row r="1368">
      <c r="A1368" t="n">
        <v>1367</v>
      </c>
      <c r="B1368">
        <f>Движение!$A$217</f>
        <v/>
      </c>
      <c r="C1368">
        <f>Движение!$C$217</f>
        <v/>
      </c>
      <c r="D1368" t="inlineStr">
        <is>
          <t>АК-15</t>
        </is>
      </c>
      <c r="E1368">
        <f>Движение!$H$217</f>
        <v/>
      </c>
      <c r="F1368">
        <f>N(Движение!$I$217)</f>
        <v/>
      </c>
      <c r="G1368">
        <f>N(Движение!$J$217)</f>
        <v/>
      </c>
      <c r="H1368">
        <f>Движение!$K$217</f>
        <v/>
      </c>
      <c r="I1368">
        <f>IF($F1368&gt;0,TEXT($B1368,"dd.mm")&amp;"_"&amp;$D1368,"")</f>
        <v/>
      </c>
    </row>
    <row r="1369">
      <c r="A1369" t="n">
        <v>1368</v>
      </c>
      <c r="B1369">
        <f>Движение!$A$217</f>
        <v/>
      </c>
      <c r="C1369">
        <f>Движение!$C$217</f>
        <v/>
      </c>
      <c r="D1369" t="inlineStr">
        <is>
          <t>Г 1800</t>
        </is>
      </c>
      <c r="E1369">
        <f>Движение!$L$217</f>
        <v/>
      </c>
      <c r="F1369">
        <f>N(Движение!$M$217)</f>
        <v/>
      </c>
      <c r="G1369">
        <f>N(Движение!$N$217)</f>
        <v/>
      </c>
      <c r="H1369">
        <f>Движение!$O$217</f>
        <v/>
      </c>
      <c r="I1369">
        <f>IF($F1369&gt;0,TEXT($B1369,"dd.mm")&amp;"_"&amp;$D1369,"")</f>
        <v/>
      </c>
    </row>
    <row r="1370">
      <c r="A1370" t="n">
        <v>1369</v>
      </c>
      <c r="B1370">
        <f>Движение!$A$217</f>
        <v/>
      </c>
      <c r="C1370">
        <f>Движение!$C$217</f>
        <v/>
      </c>
      <c r="D1370" t="inlineStr">
        <is>
          <t>Г 3500</t>
        </is>
      </c>
      <c r="E1370">
        <f>Движение!$P$217</f>
        <v/>
      </c>
      <c r="F1370">
        <f>N(Движение!$Q$217)</f>
        <v/>
      </c>
      <c r="G1370">
        <f>N(Движение!$R$217)</f>
        <v/>
      </c>
      <c r="H1370">
        <f>Движение!$S$217</f>
        <v/>
      </c>
      <c r="I1370">
        <f>IF($F1370&gt;0,TEXT($B1370,"dd.mm")&amp;"_"&amp;$D1370,"")</f>
        <v/>
      </c>
    </row>
    <row r="1371">
      <c r="A1371" t="n">
        <v>1370</v>
      </c>
      <c r="B1371">
        <f>Движение!$A$217</f>
        <v/>
      </c>
      <c r="C1371">
        <f>Движение!$C$217</f>
        <v/>
      </c>
      <c r="D1371" t="inlineStr">
        <is>
          <t>Г 800</t>
        </is>
      </c>
      <c r="E1371">
        <f>Движение!$T$217</f>
        <v/>
      </c>
      <c r="F1371">
        <f>N(Движение!$U$217)</f>
        <v/>
      </c>
      <c r="G1371">
        <f>N(Движение!$V$217)</f>
        <v/>
      </c>
      <c r="H1371">
        <f>Движение!$W$217</f>
        <v/>
      </c>
      <c r="I1371">
        <f>IF($F1371&gt;0,TEXT($B1371,"dd.mm")&amp;"_"&amp;$D1371,"")</f>
        <v/>
      </c>
    </row>
    <row r="1372">
      <c r="A1372" t="n">
        <v>1371</v>
      </c>
      <c r="B1372">
        <f>Движение!$A$217</f>
        <v/>
      </c>
      <c r="C1372">
        <f>Движение!$C$217</f>
        <v/>
      </c>
      <c r="D1372" t="inlineStr">
        <is>
          <t>Ми-К</t>
        </is>
      </c>
      <c r="E1372">
        <f>Движение!$X$217</f>
        <v/>
      </c>
      <c r="F1372">
        <f>N(Движение!$Y$217)</f>
        <v/>
      </c>
      <c r="G1372">
        <f>N(Движение!$Z$217)</f>
        <v/>
      </c>
      <c r="H1372">
        <f>Движение!$AA$217</f>
        <v/>
      </c>
      <c r="I1372">
        <f>IF($F1372&gt;0,TEXT($B1372,"dd.mm")&amp;"_"&amp;$D1372,"")</f>
        <v/>
      </c>
    </row>
    <row r="1373">
      <c r="A1373" t="n">
        <v>1372</v>
      </c>
      <c r="B1373">
        <f>Движение!$A$217</f>
        <v/>
      </c>
      <c r="C1373">
        <f>Движение!$C$217</f>
        <v/>
      </c>
      <c r="D1373" t="inlineStr">
        <is>
          <t>Ми-П</t>
        </is>
      </c>
      <c r="E1373">
        <f>Движение!$AB$217</f>
        <v/>
      </c>
      <c r="F1373">
        <f>N(Движение!$AC$217)</f>
        <v/>
      </c>
      <c r="G1373">
        <f>N(Движение!$AD$217)</f>
        <v/>
      </c>
      <c r="H1373">
        <f>Движение!$AE$217</f>
        <v/>
      </c>
      <c r="I1373">
        <f>IF($F1373&gt;0,TEXT($B1373,"dd.mm")&amp;"_"&amp;$D1373,"")</f>
        <v/>
      </c>
    </row>
    <row r="1374">
      <c r="A1374" t="n">
        <v>1373</v>
      </c>
      <c r="B1374">
        <f>Движение!$A$218</f>
        <v/>
      </c>
      <c r="C1374">
        <f>Движение!$C$218</f>
        <v/>
      </c>
      <c r="D1374" t="inlineStr">
        <is>
          <t>АК-10</t>
        </is>
      </c>
      <c r="E1374">
        <f>Движение!$D$218</f>
        <v/>
      </c>
      <c r="F1374">
        <f>N(Движение!$E$218)</f>
        <v/>
      </c>
      <c r="G1374">
        <f>N(Движение!$F$218)</f>
        <v/>
      </c>
      <c r="H1374">
        <f>Движение!$G$218</f>
        <v/>
      </c>
      <c r="I1374">
        <f>IF($F1374&gt;0,TEXT($B1374,"dd.mm")&amp;"_"&amp;$D1374,"")</f>
        <v/>
      </c>
    </row>
    <row r="1375">
      <c r="A1375" t="n">
        <v>1374</v>
      </c>
      <c r="B1375">
        <f>Движение!$A$218</f>
        <v/>
      </c>
      <c r="C1375">
        <f>Движение!$C$218</f>
        <v/>
      </c>
      <c r="D1375" t="inlineStr">
        <is>
          <t>АК-15</t>
        </is>
      </c>
      <c r="E1375">
        <f>Движение!$H$218</f>
        <v/>
      </c>
      <c r="F1375">
        <f>N(Движение!$I$218)</f>
        <v/>
      </c>
      <c r="G1375">
        <f>N(Движение!$J$218)</f>
        <v/>
      </c>
      <c r="H1375">
        <f>Движение!$K$218</f>
        <v/>
      </c>
      <c r="I1375">
        <f>IF($F1375&gt;0,TEXT($B1375,"dd.mm")&amp;"_"&amp;$D1375,"")</f>
        <v/>
      </c>
    </row>
    <row r="1376">
      <c r="A1376" t="n">
        <v>1375</v>
      </c>
      <c r="B1376">
        <f>Движение!$A$218</f>
        <v/>
      </c>
      <c r="C1376">
        <f>Движение!$C$218</f>
        <v/>
      </c>
      <c r="D1376" t="inlineStr">
        <is>
          <t>Г 1800</t>
        </is>
      </c>
      <c r="E1376">
        <f>Движение!$L$218</f>
        <v/>
      </c>
      <c r="F1376">
        <f>N(Движение!$M$218)</f>
        <v/>
      </c>
      <c r="G1376">
        <f>N(Движение!$N$218)</f>
        <v/>
      </c>
      <c r="H1376">
        <f>Движение!$O$218</f>
        <v/>
      </c>
      <c r="I1376">
        <f>IF($F1376&gt;0,TEXT($B1376,"dd.mm")&amp;"_"&amp;$D1376,"")</f>
        <v/>
      </c>
    </row>
    <row r="1377">
      <c r="A1377" t="n">
        <v>1376</v>
      </c>
      <c r="B1377">
        <f>Движение!$A$218</f>
        <v/>
      </c>
      <c r="C1377">
        <f>Движение!$C$218</f>
        <v/>
      </c>
      <c r="D1377" t="inlineStr">
        <is>
          <t>Г 3500</t>
        </is>
      </c>
      <c r="E1377">
        <f>Движение!$P$218</f>
        <v/>
      </c>
      <c r="F1377">
        <f>N(Движение!$Q$218)</f>
        <v/>
      </c>
      <c r="G1377">
        <f>N(Движение!$R$218)</f>
        <v/>
      </c>
      <c r="H1377">
        <f>Движение!$S$218</f>
        <v/>
      </c>
      <c r="I1377">
        <f>IF($F1377&gt;0,TEXT($B1377,"dd.mm")&amp;"_"&amp;$D1377,"")</f>
        <v/>
      </c>
    </row>
    <row r="1378">
      <c r="A1378" t="n">
        <v>1377</v>
      </c>
      <c r="B1378">
        <f>Движение!$A$218</f>
        <v/>
      </c>
      <c r="C1378">
        <f>Движение!$C$218</f>
        <v/>
      </c>
      <c r="D1378" t="inlineStr">
        <is>
          <t>Г 800</t>
        </is>
      </c>
      <c r="E1378">
        <f>Движение!$T$218</f>
        <v/>
      </c>
      <c r="F1378">
        <f>N(Движение!$U$218)</f>
        <v/>
      </c>
      <c r="G1378">
        <f>N(Движение!$V$218)</f>
        <v/>
      </c>
      <c r="H1378">
        <f>Движение!$W$218</f>
        <v/>
      </c>
      <c r="I1378">
        <f>IF($F1378&gt;0,TEXT($B1378,"dd.mm")&amp;"_"&amp;$D1378,"")</f>
        <v/>
      </c>
    </row>
    <row r="1379">
      <c r="A1379" t="n">
        <v>1378</v>
      </c>
      <c r="B1379">
        <f>Движение!$A$218</f>
        <v/>
      </c>
      <c r="C1379">
        <f>Движение!$C$218</f>
        <v/>
      </c>
      <c r="D1379" t="inlineStr">
        <is>
          <t>Ми-К</t>
        </is>
      </c>
      <c r="E1379">
        <f>Движение!$X$218</f>
        <v/>
      </c>
      <c r="F1379">
        <f>N(Движение!$Y$218)</f>
        <v/>
      </c>
      <c r="G1379">
        <f>N(Движение!$Z$218)</f>
        <v/>
      </c>
      <c r="H1379">
        <f>Движение!$AA$218</f>
        <v/>
      </c>
      <c r="I1379">
        <f>IF($F1379&gt;0,TEXT($B1379,"dd.mm")&amp;"_"&amp;$D1379,"")</f>
        <v/>
      </c>
    </row>
    <row r="1380">
      <c r="A1380" t="n">
        <v>1379</v>
      </c>
      <c r="B1380">
        <f>Движение!$A$218</f>
        <v/>
      </c>
      <c r="C1380">
        <f>Движение!$C$218</f>
        <v/>
      </c>
      <c r="D1380" t="inlineStr">
        <is>
          <t>Ми-П</t>
        </is>
      </c>
      <c r="E1380">
        <f>Движение!$AB$218</f>
        <v/>
      </c>
      <c r="F1380">
        <f>N(Движение!$AC$218)</f>
        <v/>
      </c>
      <c r="G1380">
        <f>N(Движение!$AD$218)</f>
        <v/>
      </c>
      <c r="H1380">
        <f>Движение!$AE$218</f>
        <v/>
      </c>
      <c r="I1380">
        <f>IF($F1380&gt;0,TEXT($B1380,"dd.mm")&amp;"_"&amp;$D1380,"")</f>
        <v/>
      </c>
    </row>
    <row r="1381">
      <c r="A1381" t="n">
        <v>1380</v>
      </c>
      <c r="B1381">
        <f>Движение!$A$219</f>
        <v/>
      </c>
      <c r="C1381">
        <f>Движение!$C$219</f>
        <v/>
      </c>
      <c r="D1381" t="inlineStr">
        <is>
          <t>АК-10</t>
        </is>
      </c>
      <c r="E1381">
        <f>Движение!$D$219</f>
        <v/>
      </c>
      <c r="F1381">
        <f>N(Движение!$E$219)</f>
        <v/>
      </c>
      <c r="G1381">
        <f>N(Движение!$F$219)</f>
        <v/>
      </c>
      <c r="H1381">
        <f>Движение!$G$219</f>
        <v/>
      </c>
      <c r="I1381">
        <f>IF($F1381&gt;0,TEXT($B1381,"dd.mm")&amp;"_"&amp;$D1381,"")</f>
        <v/>
      </c>
    </row>
    <row r="1382">
      <c r="A1382" t="n">
        <v>1381</v>
      </c>
      <c r="B1382">
        <f>Движение!$A$219</f>
        <v/>
      </c>
      <c r="C1382">
        <f>Движение!$C$219</f>
        <v/>
      </c>
      <c r="D1382" t="inlineStr">
        <is>
          <t>АК-15</t>
        </is>
      </c>
      <c r="E1382">
        <f>Движение!$H$219</f>
        <v/>
      </c>
      <c r="F1382">
        <f>N(Движение!$I$219)</f>
        <v/>
      </c>
      <c r="G1382">
        <f>N(Движение!$J$219)</f>
        <v/>
      </c>
      <c r="H1382">
        <f>Движение!$K$219</f>
        <v/>
      </c>
      <c r="I1382">
        <f>IF($F1382&gt;0,TEXT($B1382,"dd.mm")&amp;"_"&amp;$D1382,"")</f>
        <v/>
      </c>
    </row>
    <row r="1383">
      <c r="A1383" t="n">
        <v>1382</v>
      </c>
      <c r="B1383">
        <f>Движение!$A$219</f>
        <v/>
      </c>
      <c r="C1383">
        <f>Движение!$C$219</f>
        <v/>
      </c>
      <c r="D1383" t="inlineStr">
        <is>
          <t>Г 1800</t>
        </is>
      </c>
      <c r="E1383">
        <f>Движение!$L$219</f>
        <v/>
      </c>
      <c r="F1383">
        <f>N(Движение!$M$219)</f>
        <v/>
      </c>
      <c r="G1383">
        <f>N(Движение!$N$219)</f>
        <v/>
      </c>
      <c r="H1383">
        <f>Движение!$O$219</f>
        <v/>
      </c>
      <c r="I1383">
        <f>IF($F1383&gt;0,TEXT($B1383,"dd.mm")&amp;"_"&amp;$D1383,"")</f>
        <v/>
      </c>
    </row>
    <row r="1384">
      <c r="A1384" t="n">
        <v>1383</v>
      </c>
      <c r="B1384">
        <f>Движение!$A$219</f>
        <v/>
      </c>
      <c r="C1384">
        <f>Движение!$C$219</f>
        <v/>
      </c>
      <c r="D1384" t="inlineStr">
        <is>
          <t>Г 3500</t>
        </is>
      </c>
      <c r="E1384">
        <f>Движение!$P$219</f>
        <v/>
      </c>
      <c r="F1384">
        <f>N(Движение!$Q$219)</f>
        <v/>
      </c>
      <c r="G1384">
        <f>N(Движение!$R$219)</f>
        <v/>
      </c>
      <c r="H1384">
        <f>Движение!$S$219</f>
        <v/>
      </c>
      <c r="I1384">
        <f>IF($F1384&gt;0,TEXT($B1384,"dd.mm")&amp;"_"&amp;$D1384,"")</f>
        <v/>
      </c>
    </row>
    <row r="1385">
      <c r="A1385" t="n">
        <v>1384</v>
      </c>
      <c r="B1385">
        <f>Движение!$A$219</f>
        <v/>
      </c>
      <c r="C1385">
        <f>Движение!$C$219</f>
        <v/>
      </c>
      <c r="D1385" t="inlineStr">
        <is>
          <t>Г 800</t>
        </is>
      </c>
      <c r="E1385">
        <f>Движение!$T$219</f>
        <v/>
      </c>
      <c r="F1385">
        <f>N(Движение!$U$219)</f>
        <v/>
      </c>
      <c r="G1385">
        <f>N(Движение!$V$219)</f>
        <v/>
      </c>
      <c r="H1385">
        <f>Движение!$W$219</f>
        <v/>
      </c>
      <c r="I1385">
        <f>IF($F1385&gt;0,TEXT($B1385,"dd.mm")&amp;"_"&amp;$D1385,"")</f>
        <v/>
      </c>
    </row>
    <row r="1386">
      <c r="A1386" t="n">
        <v>1385</v>
      </c>
      <c r="B1386">
        <f>Движение!$A$219</f>
        <v/>
      </c>
      <c r="C1386">
        <f>Движение!$C$219</f>
        <v/>
      </c>
      <c r="D1386" t="inlineStr">
        <is>
          <t>Ми-К</t>
        </is>
      </c>
      <c r="E1386">
        <f>Движение!$X$219</f>
        <v/>
      </c>
      <c r="F1386">
        <f>N(Движение!$Y$219)</f>
        <v/>
      </c>
      <c r="G1386">
        <f>N(Движение!$Z$219)</f>
        <v/>
      </c>
      <c r="H1386">
        <f>Движение!$AA$219</f>
        <v/>
      </c>
      <c r="I1386">
        <f>IF($F1386&gt;0,TEXT($B1386,"dd.mm")&amp;"_"&amp;$D1386,"")</f>
        <v/>
      </c>
    </row>
    <row r="1387">
      <c r="A1387" t="n">
        <v>1386</v>
      </c>
      <c r="B1387">
        <f>Движение!$A$219</f>
        <v/>
      </c>
      <c r="C1387">
        <f>Движение!$C$219</f>
        <v/>
      </c>
      <c r="D1387" t="inlineStr">
        <is>
          <t>Ми-П</t>
        </is>
      </c>
      <c r="E1387">
        <f>Движение!$AB$219</f>
        <v/>
      </c>
      <c r="F1387">
        <f>N(Движение!$AC$219)</f>
        <v/>
      </c>
      <c r="G1387">
        <f>N(Движение!$AD$219)</f>
        <v/>
      </c>
      <c r="H1387">
        <f>Движение!$AE$219</f>
        <v/>
      </c>
      <c r="I1387">
        <f>IF($F1387&gt;0,TEXT($B1387,"dd.mm")&amp;"_"&amp;$D1387,"")</f>
        <v/>
      </c>
    </row>
    <row r="1388">
      <c r="A1388" t="n">
        <v>1387</v>
      </c>
      <c r="B1388">
        <f>Движение!$A$220</f>
        <v/>
      </c>
      <c r="C1388">
        <f>Движение!$C$220</f>
        <v/>
      </c>
      <c r="D1388" t="inlineStr">
        <is>
          <t>АК-10</t>
        </is>
      </c>
      <c r="E1388">
        <f>Движение!$D$220</f>
        <v/>
      </c>
      <c r="F1388">
        <f>N(Движение!$E$220)</f>
        <v/>
      </c>
      <c r="G1388">
        <f>N(Движение!$F$220)</f>
        <v/>
      </c>
      <c r="H1388">
        <f>Движение!$G$220</f>
        <v/>
      </c>
      <c r="I1388">
        <f>IF($F1388&gt;0,TEXT($B1388,"dd.mm")&amp;"_"&amp;$D1388,"")</f>
        <v/>
      </c>
    </row>
    <row r="1389">
      <c r="A1389" t="n">
        <v>1388</v>
      </c>
      <c r="B1389">
        <f>Движение!$A$220</f>
        <v/>
      </c>
      <c r="C1389">
        <f>Движение!$C$220</f>
        <v/>
      </c>
      <c r="D1389" t="inlineStr">
        <is>
          <t>АК-15</t>
        </is>
      </c>
      <c r="E1389">
        <f>Движение!$H$220</f>
        <v/>
      </c>
      <c r="F1389">
        <f>N(Движение!$I$220)</f>
        <v/>
      </c>
      <c r="G1389">
        <f>N(Движение!$J$220)</f>
        <v/>
      </c>
      <c r="H1389">
        <f>Движение!$K$220</f>
        <v/>
      </c>
      <c r="I1389">
        <f>IF($F1389&gt;0,TEXT($B1389,"dd.mm")&amp;"_"&amp;$D1389,"")</f>
        <v/>
      </c>
    </row>
    <row r="1390">
      <c r="A1390" t="n">
        <v>1389</v>
      </c>
      <c r="B1390">
        <f>Движение!$A$220</f>
        <v/>
      </c>
      <c r="C1390">
        <f>Движение!$C$220</f>
        <v/>
      </c>
      <c r="D1390" t="inlineStr">
        <is>
          <t>Г 1800</t>
        </is>
      </c>
      <c r="E1390">
        <f>Движение!$L$220</f>
        <v/>
      </c>
      <c r="F1390">
        <f>N(Движение!$M$220)</f>
        <v/>
      </c>
      <c r="G1390">
        <f>N(Движение!$N$220)</f>
        <v/>
      </c>
      <c r="H1390">
        <f>Движение!$O$220</f>
        <v/>
      </c>
      <c r="I1390">
        <f>IF($F1390&gt;0,TEXT($B1390,"dd.mm")&amp;"_"&amp;$D1390,"")</f>
        <v/>
      </c>
    </row>
    <row r="1391">
      <c r="A1391" t="n">
        <v>1390</v>
      </c>
      <c r="B1391">
        <f>Движение!$A$220</f>
        <v/>
      </c>
      <c r="C1391">
        <f>Движение!$C$220</f>
        <v/>
      </c>
      <c r="D1391" t="inlineStr">
        <is>
          <t>Г 3500</t>
        </is>
      </c>
      <c r="E1391">
        <f>Движение!$P$220</f>
        <v/>
      </c>
      <c r="F1391">
        <f>N(Движение!$Q$220)</f>
        <v/>
      </c>
      <c r="G1391">
        <f>N(Движение!$R$220)</f>
        <v/>
      </c>
      <c r="H1391">
        <f>Движение!$S$220</f>
        <v/>
      </c>
      <c r="I1391">
        <f>IF($F1391&gt;0,TEXT($B1391,"dd.mm")&amp;"_"&amp;$D1391,"")</f>
        <v/>
      </c>
    </row>
    <row r="1392">
      <c r="A1392" t="n">
        <v>1391</v>
      </c>
      <c r="B1392">
        <f>Движение!$A$220</f>
        <v/>
      </c>
      <c r="C1392">
        <f>Движение!$C$220</f>
        <v/>
      </c>
      <c r="D1392" t="inlineStr">
        <is>
          <t>Г 800</t>
        </is>
      </c>
      <c r="E1392">
        <f>Движение!$T$220</f>
        <v/>
      </c>
      <c r="F1392">
        <f>N(Движение!$U$220)</f>
        <v/>
      </c>
      <c r="G1392">
        <f>N(Движение!$V$220)</f>
        <v/>
      </c>
      <c r="H1392">
        <f>Движение!$W$220</f>
        <v/>
      </c>
      <c r="I1392">
        <f>IF($F1392&gt;0,TEXT($B1392,"dd.mm")&amp;"_"&amp;$D1392,"")</f>
        <v/>
      </c>
    </row>
    <row r="1393">
      <c r="A1393" t="n">
        <v>1392</v>
      </c>
      <c r="B1393">
        <f>Движение!$A$220</f>
        <v/>
      </c>
      <c r="C1393">
        <f>Движение!$C$220</f>
        <v/>
      </c>
      <c r="D1393" t="inlineStr">
        <is>
          <t>Ми-К</t>
        </is>
      </c>
      <c r="E1393">
        <f>Движение!$X$220</f>
        <v/>
      </c>
      <c r="F1393">
        <f>N(Движение!$Y$220)</f>
        <v/>
      </c>
      <c r="G1393">
        <f>N(Движение!$Z$220)</f>
        <v/>
      </c>
      <c r="H1393">
        <f>Движение!$AA$220</f>
        <v/>
      </c>
      <c r="I1393">
        <f>IF($F1393&gt;0,TEXT($B1393,"dd.mm")&amp;"_"&amp;$D1393,"")</f>
        <v/>
      </c>
    </row>
    <row r="1394">
      <c r="A1394" t="n">
        <v>1393</v>
      </c>
      <c r="B1394">
        <f>Движение!$A$220</f>
        <v/>
      </c>
      <c r="C1394">
        <f>Движение!$C$220</f>
        <v/>
      </c>
      <c r="D1394" t="inlineStr">
        <is>
          <t>Ми-П</t>
        </is>
      </c>
      <c r="E1394">
        <f>Движение!$AB$220</f>
        <v/>
      </c>
      <c r="F1394">
        <f>N(Движение!$AC$220)</f>
        <v/>
      </c>
      <c r="G1394">
        <f>N(Движение!$AD$220)</f>
        <v/>
      </c>
      <c r="H1394">
        <f>Движение!$AE$220</f>
        <v/>
      </c>
      <c r="I1394">
        <f>IF($F1394&gt;0,TEXT($B1394,"dd.mm")&amp;"_"&amp;$D1394,"")</f>
        <v/>
      </c>
    </row>
    <row r="1395">
      <c r="A1395" t="n">
        <v>1394</v>
      </c>
      <c r="B1395">
        <f>Движение!$A$221</f>
        <v/>
      </c>
      <c r="C1395">
        <f>Движение!$C$221</f>
        <v/>
      </c>
      <c r="D1395" t="inlineStr">
        <is>
          <t>АК-10</t>
        </is>
      </c>
      <c r="E1395">
        <f>Движение!$D$221</f>
        <v/>
      </c>
      <c r="F1395">
        <f>N(Движение!$E$221)</f>
        <v/>
      </c>
      <c r="G1395">
        <f>N(Движение!$F$221)</f>
        <v/>
      </c>
      <c r="H1395">
        <f>Движение!$G$221</f>
        <v/>
      </c>
      <c r="I1395">
        <f>IF($F1395&gt;0,TEXT($B1395,"dd.mm")&amp;"_"&amp;$D1395,"")</f>
        <v/>
      </c>
    </row>
    <row r="1396">
      <c r="A1396" t="n">
        <v>1395</v>
      </c>
      <c r="B1396">
        <f>Движение!$A$221</f>
        <v/>
      </c>
      <c r="C1396">
        <f>Движение!$C$221</f>
        <v/>
      </c>
      <c r="D1396" t="inlineStr">
        <is>
          <t>АК-15</t>
        </is>
      </c>
      <c r="E1396">
        <f>Движение!$H$221</f>
        <v/>
      </c>
      <c r="F1396">
        <f>N(Движение!$I$221)</f>
        <v/>
      </c>
      <c r="G1396">
        <f>N(Движение!$J$221)</f>
        <v/>
      </c>
      <c r="H1396">
        <f>Движение!$K$221</f>
        <v/>
      </c>
      <c r="I1396">
        <f>IF($F1396&gt;0,TEXT($B1396,"dd.mm")&amp;"_"&amp;$D1396,"")</f>
        <v/>
      </c>
    </row>
    <row r="1397">
      <c r="A1397" t="n">
        <v>1396</v>
      </c>
      <c r="B1397">
        <f>Движение!$A$221</f>
        <v/>
      </c>
      <c r="C1397">
        <f>Движение!$C$221</f>
        <v/>
      </c>
      <c r="D1397" t="inlineStr">
        <is>
          <t>Г 1800</t>
        </is>
      </c>
      <c r="E1397">
        <f>Движение!$L$221</f>
        <v/>
      </c>
      <c r="F1397">
        <f>N(Движение!$M$221)</f>
        <v/>
      </c>
      <c r="G1397">
        <f>N(Движение!$N$221)</f>
        <v/>
      </c>
      <c r="H1397">
        <f>Движение!$O$221</f>
        <v/>
      </c>
      <c r="I1397">
        <f>IF($F1397&gt;0,TEXT($B1397,"dd.mm")&amp;"_"&amp;$D1397,"")</f>
        <v/>
      </c>
    </row>
    <row r="1398">
      <c r="A1398" t="n">
        <v>1397</v>
      </c>
      <c r="B1398">
        <f>Движение!$A$221</f>
        <v/>
      </c>
      <c r="C1398">
        <f>Движение!$C$221</f>
        <v/>
      </c>
      <c r="D1398" t="inlineStr">
        <is>
          <t>Г 3500</t>
        </is>
      </c>
      <c r="E1398">
        <f>Движение!$P$221</f>
        <v/>
      </c>
      <c r="F1398">
        <f>N(Движение!$Q$221)</f>
        <v/>
      </c>
      <c r="G1398">
        <f>N(Движение!$R$221)</f>
        <v/>
      </c>
      <c r="H1398">
        <f>Движение!$S$221</f>
        <v/>
      </c>
      <c r="I1398">
        <f>IF($F1398&gt;0,TEXT($B1398,"dd.mm")&amp;"_"&amp;$D1398,"")</f>
        <v/>
      </c>
    </row>
    <row r="1399">
      <c r="A1399" t="n">
        <v>1398</v>
      </c>
      <c r="B1399">
        <f>Движение!$A$221</f>
        <v/>
      </c>
      <c r="C1399">
        <f>Движение!$C$221</f>
        <v/>
      </c>
      <c r="D1399" t="inlineStr">
        <is>
          <t>Г 800</t>
        </is>
      </c>
      <c r="E1399">
        <f>Движение!$T$221</f>
        <v/>
      </c>
      <c r="F1399">
        <f>N(Движение!$U$221)</f>
        <v/>
      </c>
      <c r="G1399">
        <f>N(Движение!$V$221)</f>
        <v/>
      </c>
      <c r="H1399">
        <f>Движение!$W$221</f>
        <v/>
      </c>
      <c r="I1399">
        <f>IF($F1399&gt;0,TEXT($B1399,"dd.mm")&amp;"_"&amp;$D1399,"")</f>
        <v/>
      </c>
    </row>
    <row r="1400">
      <c r="A1400" t="n">
        <v>1399</v>
      </c>
      <c r="B1400">
        <f>Движение!$A$221</f>
        <v/>
      </c>
      <c r="C1400">
        <f>Движение!$C$221</f>
        <v/>
      </c>
      <c r="D1400" t="inlineStr">
        <is>
          <t>Ми-К</t>
        </is>
      </c>
      <c r="E1400">
        <f>Движение!$X$221</f>
        <v/>
      </c>
      <c r="F1400">
        <f>N(Движение!$Y$221)</f>
        <v/>
      </c>
      <c r="G1400">
        <f>N(Движение!$Z$221)</f>
        <v/>
      </c>
      <c r="H1400">
        <f>Движение!$AA$221</f>
        <v/>
      </c>
      <c r="I1400">
        <f>IF($F1400&gt;0,TEXT($B1400,"dd.mm")&amp;"_"&amp;$D1400,"")</f>
        <v/>
      </c>
    </row>
    <row r="1401">
      <c r="A1401" t="n">
        <v>1400</v>
      </c>
      <c r="B1401">
        <f>Движение!$A$221</f>
        <v/>
      </c>
      <c r="C1401">
        <f>Движение!$C$221</f>
        <v/>
      </c>
      <c r="D1401" t="inlineStr">
        <is>
          <t>Ми-П</t>
        </is>
      </c>
      <c r="E1401">
        <f>Движение!$AB$221</f>
        <v/>
      </c>
      <c r="F1401">
        <f>N(Движение!$AC$221)</f>
        <v/>
      </c>
      <c r="G1401">
        <f>N(Движение!$AD$221)</f>
        <v/>
      </c>
      <c r="H1401">
        <f>Движение!$AE$221</f>
        <v/>
      </c>
      <c r="I1401">
        <f>IF($F1401&gt;0,TEXT($B1401,"dd.mm")&amp;"_"&amp;$D1401,"")</f>
        <v/>
      </c>
    </row>
    <row r="1402">
      <c r="A1402" t="n">
        <v>1401</v>
      </c>
      <c r="B1402">
        <f>Движение!$A$222</f>
        <v/>
      </c>
      <c r="C1402">
        <f>Движение!$C$222</f>
        <v/>
      </c>
      <c r="D1402" t="inlineStr">
        <is>
          <t>АК-10</t>
        </is>
      </c>
      <c r="E1402">
        <f>Движение!$D$222</f>
        <v/>
      </c>
      <c r="F1402">
        <f>N(Движение!$E$222)</f>
        <v/>
      </c>
      <c r="G1402">
        <f>N(Движение!$F$222)</f>
        <v/>
      </c>
      <c r="H1402">
        <f>Движение!$G$222</f>
        <v/>
      </c>
      <c r="I1402">
        <f>IF($F1402&gt;0,TEXT($B1402,"dd.mm")&amp;"_"&amp;$D1402,"")</f>
        <v/>
      </c>
    </row>
    <row r="1403">
      <c r="A1403" t="n">
        <v>1402</v>
      </c>
      <c r="B1403">
        <f>Движение!$A$222</f>
        <v/>
      </c>
      <c r="C1403">
        <f>Движение!$C$222</f>
        <v/>
      </c>
      <c r="D1403" t="inlineStr">
        <is>
          <t>АК-15</t>
        </is>
      </c>
      <c r="E1403">
        <f>Движение!$H$222</f>
        <v/>
      </c>
      <c r="F1403">
        <f>N(Движение!$I$222)</f>
        <v/>
      </c>
      <c r="G1403">
        <f>N(Движение!$J$222)</f>
        <v/>
      </c>
      <c r="H1403">
        <f>Движение!$K$222</f>
        <v/>
      </c>
      <c r="I1403">
        <f>IF($F1403&gt;0,TEXT($B1403,"dd.mm")&amp;"_"&amp;$D1403,"")</f>
        <v/>
      </c>
    </row>
    <row r="1404">
      <c r="A1404" t="n">
        <v>1403</v>
      </c>
      <c r="B1404">
        <f>Движение!$A$222</f>
        <v/>
      </c>
      <c r="C1404">
        <f>Движение!$C$222</f>
        <v/>
      </c>
      <c r="D1404" t="inlineStr">
        <is>
          <t>Г 1800</t>
        </is>
      </c>
      <c r="E1404">
        <f>Движение!$L$222</f>
        <v/>
      </c>
      <c r="F1404">
        <f>N(Движение!$M$222)</f>
        <v/>
      </c>
      <c r="G1404">
        <f>N(Движение!$N$222)</f>
        <v/>
      </c>
      <c r="H1404">
        <f>Движение!$O$222</f>
        <v/>
      </c>
      <c r="I1404">
        <f>IF($F1404&gt;0,TEXT($B1404,"dd.mm")&amp;"_"&amp;$D1404,"")</f>
        <v/>
      </c>
    </row>
    <row r="1405">
      <c r="A1405" t="n">
        <v>1404</v>
      </c>
      <c r="B1405">
        <f>Движение!$A$222</f>
        <v/>
      </c>
      <c r="C1405">
        <f>Движение!$C$222</f>
        <v/>
      </c>
      <c r="D1405" t="inlineStr">
        <is>
          <t>Г 3500</t>
        </is>
      </c>
      <c r="E1405">
        <f>Движение!$P$222</f>
        <v/>
      </c>
      <c r="F1405">
        <f>N(Движение!$Q$222)</f>
        <v/>
      </c>
      <c r="G1405">
        <f>N(Движение!$R$222)</f>
        <v/>
      </c>
      <c r="H1405">
        <f>Движение!$S$222</f>
        <v/>
      </c>
      <c r="I1405">
        <f>IF($F1405&gt;0,TEXT($B1405,"dd.mm")&amp;"_"&amp;$D1405,"")</f>
        <v/>
      </c>
    </row>
    <row r="1406">
      <c r="A1406" t="n">
        <v>1405</v>
      </c>
      <c r="B1406">
        <f>Движение!$A$222</f>
        <v/>
      </c>
      <c r="C1406">
        <f>Движение!$C$222</f>
        <v/>
      </c>
      <c r="D1406" t="inlineStr">
        <is>
          <t>Г 800</t>
        </is>
      </c>
      <c r="E1406">
        <f>Движение!$T$222</f>
        <v/>
      </c>
      <c r="F1406">
        <f>N(Движение!$U$222)</f>
        <v/>
      </c>
      <c r="G1406">
        <f>N(Движение!$V$222)</f>
        <v/>
      </c>
      <c r="H1406">
        <f>Движение!$W$222</f>
        <v/>
      </c>
      <c r="I1406">
        <f>IF($F1406&gt;0,TEXT($B1406,"dd.mm")&amp;"_"&amp;$D1406,"")</f>
        <v/>
      </c>
    </row>
    <row r="1407">
      <c r="A1407" t="n">
        <v>1406</v>
      </c>
      <c r="B1407">
        <f>Движение!$A$222</f>
        <v/>
      </c>
      <c r="C1407">
        <f>Движение!$C$222</f>
        <v/>
      </c>
      <c r="D1407" t="inlineStr">
        <is>
          <t>Ми-К</t>
        </is>
      </c>
      <c r="E1407">
        <f>Движение!$X$222</f>
        <v/>
      </c>
      <c r="F1407">
        <f>N(Движение!$Y$222)</f>
        <v/>
      </c>
      <c r="G1407">
        <f>N(Движение!$Z$222)</f>
        <v/>
      </c>
      <c r="H1407">
        <f>Движение!$AA$222</f>
        <v/>
      </c>
      <c r="I1407">
        <f>IF($F1407&gt;0,TEXT($B1407,"dd.mm")&amp;"_"&amp;$D1407,"")</f>
        <v/>
      </c>
    </row>
    <row r="1408">
      <c r="A1408" t="n">
        <v>1407</v>
      </c>
      <c r="B1408">
        <f>Движение!$A$222</f>
        <v/>
      </c>
      <c r="C1408">
        <f>Движение!$C$222</f>
        <v/>
      </c>
      <c r="D1408" t="inlineStr">
        <is>
          <t>Ми-П</t>
        </is>
      </c>
      <c r="E1408">
        <f>Движение!$AB$222</f>
        <v/>
      </c>
      <c r="F1408">
        <f>N(Движение!$AC$222)</f>
        <v/>
      </c>
      <c r="G1408">
        <f>N(Движение!$AD$222)</f>
        <v/>
      </c>
      <c r="H1408">
        <f>Движение!$AE$222</f>
        <v/>
      </c>
      <c r="I1408">
        <f>IF($F1408&gt;0,TEXT($B1408,"dd.mm")&amp;"_"&amp;$D1408,"")</f>
        <v/>
      </c>
    </row>
    <row r="1409">
      <c r="A1409" t="n">
        <v>1408</v>
      </c>
      <c r="B1409">
        <f>Движение!$A$223</f>
        <v/>
      </c>
      <c r="C1409">
        <f>Движение!$C$223</f>
        <v/>
      </c>
      <c r="D1409" t="inlineStr">
        <is>
          <t>АК-10</t>
        </is>
      </c>
      <c r="E1409">
        <f>Движение!$D$223</f>
        <v/>
      </c>
      <c r="F1409">
        <f>N(Движение!$E$223)</f>
        <v/>
      </c>
      <c r="G1409">
        <f>N(Движение!$F$223)</f>
        <v/>
      </c>
      <c r="H1409">
        <f>Движение!$G$223</f>
        <v/>
      </c>
      <c r="I1409">
        <f>IF($F1409&gt;0,TEXT($B1409,"dd.mm")&amp;"_"&amp;$D1409,"")</f>
        <v/>
      </c>
    </row>
    <row r="1410">
      <c r="A1410" t="n">
        <v>1409</v>
      </c>
      <c r="B1410">
        <f>Движение!$A$223</f>
        <v/>
      </c>
      <c r="C1410">
        <f>Движение!$C$223</f>
        <v/>
      </c>
      <c r="D1410" t="inlineStr">
        <is>
          <t>АК-15</t>
        </is>
      </c>
      <c r="E1410">
        <f>Движение!$H$223</f>
        <v/>
      </c>
      <c r="F1410">
        <f>N(Движение!$I$223)</f>
        <v/>
      </c>
      <c r="G1410">
        <f>N(Движение!$J$223)</f>
        <v/>
      </c>
      <c r="H1410">
        <f>Движение!$K$223</f>
        <v/>
      </c>
      <c r="I1410">
        <f>IF($F1410&gt;0,TEXT($B1410,"dd.mm")&amp;"_"&amp;$D1410,"")</f>
        <v/>
      </c>
    </row>
    <row r="1411">
      <c r="A1411" t="n">
        <v>1410</v>
      </c>
      <c r="B1411">
        <f>Движение!$A$223</f>
        <v/>
      </c>
      <c r="C1411">
        <f>Движение!$C$223</f>
        <v/>
      </c>
      <c r="D1411" t="inlineStr">
        <is>
          <t>Г 1800</t>
        </is>
      </c>
      <c r="E1411">
        <f>Движение!$L$223</f>
        <v/>
      </c>
      <c r="F1411">
        <f>N(Движение!$M$223)</f>
        <v/>
      </c>
      <c r="G1411">
        <f>N(Движение!$N$223)</f>
        <v/>
      </c>
      <c r="H1411">
        <f>Движение!$O$223</f>
        <v/>
      </c>
      <c r="I1411">
        <f>IF($F1411&gt;0,TEXT($B1411,"dd.mm")&amp;"_"&amp;$D1411,"")</f>
        <v/>
      </c>
    </row>
    <row r="1412">
      <c r="A1412" t="n">
        <v>1411</v>
      </c>
      <c r="B1412">
        <f>Движение!$A$223</f>
        <v/>
      </c>
      <c r="C1412">
        <f>Движение!$C$223</f>
        <v/>
      </c>
      <c r="D1412" t="inlineStr">
        <is>
          <t>Г 3500</t>
        </is>
      </c>
      <c r="E1412">
        <f>Движение!$P$223</f>
        <v/>
      </c>
      <c r="F1412">
        <f>N(Движение!$Q$223)</f>
        <v/>
      </c>
      <c r="G1412">
        <f>N(Движение!$R$223)</f>
        <v/>
      </c>
      <c r="H1412">
        <f>Движение!$S$223</f>
        <v/>
      </c>
      <c r="I1412">
        <f>IF($F1412&gt;0,TEXT($B1412,"dd.mm")&amp;"_"&amp;$D1412,"")</f>
        <v/>
      </c>
    </row>
    <row r="1413">
      <c r="A1413" t="n">
        <v>1412</v>
      </c>
      <c r="B1413">
        <f>Движение!$A$223</f>
        <v/>
      </c>
      <c r="C1413">
        <f>Движение!$C$223</f>
        <v/>
      </c>
      <c r="D1413" t="inlineStr">
        <is>
          <t>Г 800</t>
        </is>
      </c>
      <c r="E1413">
        <f>Движение!$T$223</f>
        <v/>
      </c>
      <c r="F1413">
        <f>N(Движение!$U$223)</f>
        <v/>
      </c>
      <c r="G1413">
        <f>N(Движение!$V$223)</f>
        <v/>
      </c>
      <c r="H1413">
        <f>Движение!$W$223</f>
        <v/>
      </c>
      <c r="I1413">
        <f>IF($F1413&gt;0,TEXT($B1413,"dd.mm")&amp;"_"&amp;$D1413,"")</f>
        <v/>
      </c>
    </row>
    <row r="1414">
      <c r="A1414" t="n">
        <v>1413</v>
      </c>
      <c r="B1414">
        <f>Движение!$A$223</f>
        <v/>
      </c>
      <c r="C1414">
        <f>Движение!$C$223</f>
        <v/>
      </c>
      <c r="D1414" t="inlineStr">
        <is>
          <t>Ми-К</t>
        </is>
      </c>
      <c r="E1414">
        <f>Движение!$X$223</f>
        <v/>
      </c>
      <c r="F1414">
        <f>N(Движение!$Y$223)</f>
        <v/>
      </c>
      <c r="G1414">
        <f>N(Движение!$Z$223)</f>
        <v/>
      </c>
      <c r="H1414">
        <f>Движение!$AA$223</f>
        <v/>
      </c>
      <c r="I1414">
        <f>IF($F1414&gt;0,TEXT($B1414,"dd.mm")&amp;"_"&amp;$D1414,"")</f>
        <v/>
      </c>
    </row>
    <row r="1415">
      <c r="A1415" t="n">
        <v>1414</v>
      </c>
      <c r="B1415">
        <f>Движение!$A$223</f>
        <v/>
      </c>
      <c r="C1415">
        <f>Движение!$C$223</f>
        <v/>
      </c>
      <c r="D1415" t="inlineStr">
        <is>
          <t>Ми-П</t>
        </is>
      </c>
      <c r="E1415">
        <f>Движение!$AB$223</f>
        <v/>
      </c>
      <c r="F1415">
        <f>N(Движение!$AC$223)</f>
        <v/>
      </c>
      <c r="G1415">
        <f>N(Движение!$AD$223)</f>
        <v/>
      </c>
      <c r="H1415">
        <f>Движение!$AE$223</f>
        <v/>
      </c>
      <c r="I1415">
        <f>IF($F1415&gt;0,TEXT($B1415,"dd.mm")&amp;"_"&amp;$D1415,"")</f>
        <v/>
      </c>
    </row>
    <row r="1416">
      <c r="A1416" t="n">
        <v>1415</v>
      </c>
      <c r="B1416">
        <f>Движение!$A$224</f>
        <v/>
      </c>
      <c r="C1416">
        <f>Движение!$C$224</f>
        <v/>
      </c>
      <c r="D1416" t="inlineStr">
        <is>
          <t>АК-10</t>
        </is>
      </c>
      <c r="E1416">
        <f>Движение!$D$224</f>
        <v/>
      </c>
      <c r="F1416">
        <f>N(Движение!$E$224)</f>
        <v/>
      </c>
      <c r="G1416">
        <f>N(Движение!$F$224)</f>
        <v/>
      </c>
      <c r="H1416">
        <f>Движение!$G$224</f>
        <v/>
      </c>
      <c r="I1416">
        <f>IF($F1416&gt;0,TEXT($B1416,"dd.mm")&amp;"_"&amp;$D1416,"")</f>
        <v/>
      </c>
    </row>
    <row r="1417">
      <c r="A1417" t="n">
        <v>1416</v>
      </c>
      <c r="B1417">
        <f>Движение!$A$224</f>
        <v/>
      </c>
      <c r="C1417">
        <f>Движение!$C$224</f>
        <v/>
      </c>
      <c r="D1417" t="inlineStr">
        <is>
          <t>АК-15</t>
        </is>
      </c>
      <c r="E1417">
        <f>Движение!$H$224</f>
        <v/>
      </c>
      <c r="F1417">
        <f>N(Движение!$I$224)</f>
        <v/>
      </c>
      <c r="G1417">
        <f>N(Движение!$J$224)</f>
        <v/>
      </c>
      <c r="H1417">
        <f>Движение!$K$224</f>
        <v/>
      </c>
      <c r="I1417">
        <f>IF($F1417&gt;0,TEXT($B1417,"dd.mm")&amp;"_"&amp;$D1417,"")</f>
        <v/>
      </c>
    </row>
    <row r="1418">
      <c r="A1418" t="n">
        <v>1417</v>
      </c>
      <c r="B1418">
        <f>Движение!$A$224</f>
        <v/>
      </c>
      <c r="C1418">
        <f>Движение!$C$224</f>
        <v/>
      </c>
      <c r="D1418" t="inlineStr">
        <is>
          <t>Г 1800</t>
        </is>
      </c>
      <c r="E1418">
        <f>Движение!$L$224</f>
        <v/>
      </c>
      <c r="F1418">
        <f>N(Движение!$M$224)</f>
        <v/>
      </c>
      <c r="G1418">
        <f>N(Движение!$N$224)</f>
        <v/>
      </c>
      <c r="H1418">
        <f>Движение!$O$224</f>
        <v/>
      </c>
      <c r="I1418">
        <f>IF($F1418&gt;0,TEXT($B1418,"dd.mm")&amp;"_"&amp;$D1418,"")</f>
        <v/>
      </c>
    </row>
    <row r="1419">
      <c r="A1419" t="n">
        <v>1418</v>
      </c>
      <c r="B1419">
        <f>Движение!$A$224</f>
        <v/>
      </c>
      <c r="C1419">
        <f>Движение!$C$224</f>
        <v/>
      </c>
      <c r="D1419" t="inlineStr">
        <is>
          <t>Г 3500</t>
        </is>
      </c>
      <c r="E1419">
        <f>Движение!$P$224</f>
        <v/>
      </c>
      <c r="F1419">
        <f>N(Движение!$Q$224)</f>
        <v/>
      </c>
      <c r="G1419">
        <f>N(Движение!$R$224)</f>
        <v/>
      </c>
      <c r="H1419">
        <f>Движение!$S$224</f>
        <v/>
      </c>
      <c r="I1419">
        <f>IF($F1419&gt;0,TEXT($B1419,"dd.mm")&amp;"_"&amp;$D1419,"")</f>
        <v/>
      </c>
    </row>
    <row r="1420">
      <c r="A1420" t="n">
        <v>1419</v>
      </c>
      <c r="B1420">
        <f>Движение!$A$224</f>
        <v/>
      </c>
      <c r="C1420">
        <f>Движение!$C$224</f>
        <v/>
      </c>
      <c r="D1420" t="inlineStr">
        <is>
          <t>Г 800</t>
        </is>
      </c>
      <c r="E1420">
        <f>Движение!$T$224</f>
        <v/>
      </c>
      <c r="F1420">
        <f>N(Движение!$U$224)</f>
        <v/>
      </c>
      <c r="G1420">
        <f>N(Движение!$V$224)</f>
        <v/>
      </c>
      <c r="H1420">
        <f>Движение!$W$224</f>
        <v/>
      </c>
      <c r="I1420">
        <f>IF($F1420&gt;0,TEXT($B1420,"dd.mm")&amp;"_"&amp;$D1420,"")</f>
        <v/>
      </c>
    </row>
    <row r="1421">
      <c r="A1421" t="n">
        <v>1420</v>
      </c>
      <c r="B1421">
        <f>Движение!$A$224</f>
        <v/>
      </c>
      <c r="C1421">
        <f>Движение!$C$224</f>
        <v/>
      </c>
      <c r="D1421" t="inlineStr">
        <is>
          <t>Ми-К</t>
        </is>
      </c>
      <c r="E1421">
        <f>Движение!$X$224</f>
        <v/>
      </c>
      <c r="F1421">
        <f>N(Движение!$Y$224)</f>
        <v/>
      </c>
      <c r="G1421">
        <f>N(Движение!$Z$224)</f>
        <v/>
      </c>
      <c r="H1421">
        <f>Движение!$AA$224</f>
        <v/>
      </c>
      <c r="I1421">
        <f>IF($F1421&gt;0,TEXT($B1421,"dd.mm")&amp;"_"&amp;$D1421,"")</f>
        <v/>
      </c>
    </row>
    <row r="1422">
      <c r="A1422" t="n">
        <v>1421</v>
      </c>
      <c r="B1422">
        <f>Движение!$A$224</f>
        <v/>
      </c>
      <c r="C1422">
        <f>Движение!$C$224</f>
        <v/>
      </c>
      <c r="D1422" t="inlineStr">
        <is>
          <t>Ми-П</t>
        </is>
      </c>
      <c r="E1422">
        <f>Движение!$AB$224</f>
        <v/>
      </c>
      <c r="F1422">
        <f>N(Движение!$AC$224)</f>
        <v/>
      </c>
      <c r="G1422">
        <f>N(Движение!$AD$224)</f>
        <v/>
      </c>
      <c r="H1422">
        <f>Движение!$AE$224</f>
        <v/>
      </c>
      <c r="I1422">
        <f>IF($F1422&gt;0,TEXT($B1422,"dd.mm")&amp;"_"&amp;$D1422,"")</f>
        <v/>
      </c>
    </row>
    <row r="1423">
      <c r="A1423" t="n">
        <v>1422</v>
      </c>
      <c r="B1423">
        <f>Движение!$A$225</f>
        <v/>
      </c>
      <c r="C1423">
        <f>Движение!$C$225</f>
        <v/>
      </c>
      <c r="D1423" t="inlineStr">
        <is>
          <t>АК-10</t>
        </is>
      </c>
      <c r="E1423">
        <f>Движение!$D$225</f>
        <v/>
      </c>
      <c r="F1423">
        <f>N(Движение!$E$225)</f>
        <v/>
      </c>
      <c r="G1423">
        <f>N(Движение!$F$225)</f>
        <v/>
      </c>
      <c r="H1423">
        <f>Движение!$G$225</f>
        <v/>
      </c>
      <c r="I1423">
        <f>IF($F1423&gt;0,TEXT($B1423,"dd.mm")&amp;"_"&amp;$D1423,"")</f>
        <v/>
      </c>
    </row>
    <row r="1424">
      <c r="A1424" t="n">
        <v>1423</v>
      </c>
      <c r="B1424">
        <f>Движение!$A$225</f>
        <v/>
      </c>
      <c r="C1424">
        <f>Движение!$C$225</f>
        <v/>
      </c>
      <c r="D1424" t="inlineStr">
        <is>
          <t>АК-15</t>
        </is>
      </c>
      <c r="E1424">
        <f>Движение!$H$225</f>
        <v/>
      </c>
      <c r="F1424">
        <f>N(Движение!$I$225)</f>
        <v/>
      </c>
      <c r="G1424">
        <f>N(Движение!$J$225)</f>
        <v/>
      </c>
      <c r="H1424">
        <f>Движение!$K$225</f>
        <v/>
      </c>
      <c r="I1424">
        <f>IF($F1424&gt;0,TEXT($B1424,"dd.mm")&amp;"_"&amp;$D1424,"")</f>
        <v/>
      </c>
    </row>
    <row r="1425">
      <c r="A1425" t="n">
        <v>1424</v>
      </c>
      <c r="B1425">
        <f>Движение!$A$225</f>
        <v/>
      </c>
      <c r="C1425">
        <f>Движение!$C$225</f>
        <v/>
      </c>
      <c r="D1425" t="inlineStr">
        <is>
          <t>Г 1800</t>
        </is>
      </c>
      <c r="E1425">
        <f>Движение!$L$225</f>
        <v/>
      </c>
      <c r="F1425">
        <f>N(Движение!$M$225)</f>
        <v/>
      </c>
      <c r="G1425">
        <f>N(Движение!$N$225)</f>
        <v/>
      </c>
      <c r="H1425">
        <f>Движение!$O$225</f>
        <v/>
      </c>
      <c r="I1425">
        <f>IF($F1425&gt;0,TEXT($B1425,"dd.mm")&amp;"_"&amp;$D1425,"")</f>
        <v/>
      </c>
    </row>
    <row r="1426">
      <c r="A1426" t="n">
        <v>1425</v>
      </c>
      <c r="B1426">
        <f>Движение!$A$225</f>
        <v/>
      </c>
      <c r="C1426">
        <f>Движение!$C$225</f>
        <v/>
      </c>
      <c r="D1426" t="inlineStr">
        <is>
          <t>Г 3500</t>
        </is>
      </c>
      <c r="E1426">
        <f>Движение!$P$225</f>
        <v/>
      </c>
      <c r="F1426">
        <f>N(Движение!$Q$225)</f>
        <v/>
      </c>
      <c r="G1426">
        <f>N(Движение!$R$225)</f>
        <v/>
      </c>
      <c r="H1426">
        <f>Движение!$S$225</f>
        <v/>
      </c>
      <c r="I1426">
        <f>IF($F1426&gt;0,TEXT($B1426,"dd.mm")&amp;"_"&amp;$D1426,"")</f>
        <v/>
      </c>
    </row>
    <row r="1427">
      <c r="A1427" t="n">
        <v>1426</v>
      </c>
      <c r="B1427">
        <f>Движение!$A$225</f>
        <v/>
      </c>
      <c r="C1427">
        <f>Движение!$C$225</f>
        <v/>
      </c>
      <c r="D1427" t="inlineStr">
        <is>
          <t>Г 800</t>
        </is>
      </c>
      <c r="E1427">
        <f>Движение!$T$225</f>
        <v/>
      </c>
      <c r="F1427">
        <f>N(Движение!$U$225)</f>
        <v/>
      </c>
      <c r="G1427">
        <f>N(Движение!$V$225)</f>
        <v/>
      </c>
      <c r="H1427">
        <f>Движение!$W$225</f>
        <v/>
      </c>
      <c r="I1427">
        <f>IF($F1427&gt;0,TEXT($B1427,"dd.mm")&amp;"_"&amp;$D1427,"")</f>
        <v/>
      </c>
    </row>
    <row r="1428">
      <c r="A1428" t="n">
        <v>1427</v>
      </c>
      <c r="B1428">
        <f>Движение!$A$225</f>
        <v/>
      </c>
      <c r="C1428">
        <f>Движение!$C$225</f>
        <v/>
      </c>
      <c r="D1428" t="inlineStr">
        <is>
          <t>Ми-К</t>
        </is>
      </c>
      <c r="E1428">
        <f>Движение!$X$225</f>
        <v/>
      </c>
      <c r="F1428">
        <f>N(Движение!$Y$225)</f>
        <v/>
      </c>
      <c r="G1428">
        <f>N(Движение!$Z$225)</f>
        <v/>
      </c>
      <c r="H1428">
        <f>Движение!$AA$225</f>
        <v/>
      </c>
      <c r="I1428">
        <f>IF($F1428&gt;0,TEXT($B1428,"dd.mm")&amp;"_"&amp;$D1428,"")</f>
        <v/>
      </c>
    </row>
    <row r="1429">
      <c r="A1429" t="n">
        <v>1428</v>
      </c>
      <c r="B1429">
        <f>Движение!$A$225</f>
        <v/>
      </c>
      <c r="C1429">
        <f>Движение!$C$225</f>
        <v/>
      </c>
      <c r="D1429" t="inlineStr">
        <is>
          <t>Ми-П</t>
        </is>
      </c>
      <c r="E1429">
        <f>Движение!$AB$225</f>
        <v/>
      </c>
      <c r="F1429">
        <f>N(Движение!$AC$225)</f>
        <v/>
      </c>
      <c r="G1429">
        <f>N(Движение!$AD$225)</f>
        <v/>
      </c>
      <c r="H1429">
        <f>Движение!$AE$225</f>
        <v/>
      </c>
      <c r="I1429">
        <f>IF($F1429&gt;0,TEXT($B1429,"dd.mm")&amp;"_"&amp;$D1429,"")</f>
        <v/>
      </c>
    </row>
    <row r="1430">
      <c r="A1430" t="n">
        <v>1429</v>
      </c>
      <c r="B1430">
        <f>Движение!$A$226</f>
        <v/>
      </c>
      <c r="C1430">
        <f>Движение!$C$226</f>
        <v/>
      </c>
      <c r="D1430" t="inlineStr">
        <is>
          <t>АК-10</t>
        </is>
      </c>
      <c r="E1430">
        <f>Движение!$D$226</f>
        <v/>
      </c>
      <c r="F1430">
        <f>N(Движение!$E$226)</f>
        <v/>
      </c>
      <c r="G1430">
        <f>N(Движение!$F$226)</f>
        <v/>
      </c>
      <c r="H1430">
        <f>Движение!$G$226</f>
        <v/>
      </c>
      <c r="I1430">
        <f>IF($F1430&gt;0,TEXT($B1430,"dd.mm")&amp;"_"&amp;$D1430,"")</f>
        <v/>
      </c>
    </row>
    <row r="1431">
      <c r="A1431" t="n">
        <v>1430</v>
      </c>
      <c r="B1431">
        <f>Движение!$A$226</f>
        <v/>
      </c>
      <c r="C1431">
        <f>Движение!$C$226</f>
        <v/>
      </c>
      <c r="D1431" t="inlineStr">
        <is>
          <t>АК-15</t>
        </is>
      </c>
      <c r="E1431">
        <f>Движение!$H$226</f>
        <v/>
      </c>
      <c r="F1431">
        <f>N(Движение!$I$226)</f>
        <v/>
      </c>
      <c r="G1431">
        <f>N(Движение!$J$226)</f>
        <v/>
      </c>
      <c r="H1431">
        <f>Движение!$K$226</f>
        <v/>
      </c>
      <c r="I1431">
        <f>IF($F1431&gt;0,TEXT($B1431,"dd.mm")&amp;"_"&amp;$D1431,"")</f>
        <v/>
      </c>
    </row>
    <row r="1432">
      <c r="A1432" t="n">
        <v>1431</v>
      </c>
      <c r="B1432">
        <f>Движение!$A$226</f>
        <v/>
      </c>
      <c r="C1432">
        <f>Движение!$C$226</f>
        <v/>
      </c>
      <c r="D1432" t="inlineStr">
        <is>
          <t>Г 1800</t>
        </is>
      </c>
      <c r="E1432">
        <f>Движение!$L$226</f>
        <v/>
      </c>
      <c r="F1432">
        <f>N(Движение!$M$226)</f>
        <v/>
      </c>
      <c r="G1432">
        <f>N(Движение!$N$226)</f>
        <v/>
      </c>
      <c r="H1432">
        <f>Движение!$O$226</f>
        <v/>
      </c>
      <c r="I1432">
        <f>IF($F1432&gt;0,TEXT($B1432,"dd.mm")&amp;"_"&amp;$D1432,"")</f>
        <v/>
      </c>
    </row>
    <row r="1433">
      <c r="A1433" t="n">
        <v>1432</v>
      </c>
      <c r="B1433">
        <f>Движение!$A$226</f>
        <v/>
      </c>
      <c r="C1433">
        <f>Движение!$C$226</f>
        <v/>
      </c>
      <c r="D1433" t="inlineStr">
        <is>
          <t>Г 3500</t>
        </is>
      </c>
      <c r="E1433">
        <f>Движение!$P$226</f>
        <v/>
      </c>
      <c r="F1433">
        <f>N(Движение!$Q$226)</f>
        <v/>
      </c>
      <c r="G1433">
        <f>N(Движение!$R$226)</f>
        <v/>
      </c>
      <c r="H1433">
        <f>Движение!$S$226</f>
        <v/>
      </c>
      <c r="I1433">
        <f>IF($F1433&gt;0,TEXT($B1433,"dd.mm")&amp;"_"&amp;$D1433,"")</f>
        <v/>
      </c>
    </row>
    <row r="1434">
      <c r="A1434" t="n">
        <v>1433</v>
      </c>
      <c r="B1434">
        <f>Движение!$A$226</f>
        <v/>
      </c>
      <c r="C1434">
        <f>Движение!$C$226</f>
        <v/>
      </c>
      <c r="D1434" t="inlineStr">
        <is>
          <t>Г 800</t>
        </is>
      </c>
      <c r="E1434">
        <f>Движение!$T$226</f>
        <v/>
      </c>
      <c r="F1434">
        <f>N(Движение!$U$226)</f>
        <v/>
      </c>
      <c r="G1434">
        <f>N(Движение!$V$226)</f>
        <v/>
      </c>
      <c r="H1434">
        <f>Движение!$W$226</f>
        <v/>
      </c>
      <c r="I1434">
        <f>IF($F1434&gt;0,TEXT($B1434,"dd.mm")&amp;"_"&amp;$D1434,"")</f>
        <v/>
      </c>
    </row>
    <row r="1435">
      <c r="A1435" t="n">
        <v>1434</v>
      </c>
      <c r="B1435">
        <f>Движение!$A$226</f>
        <v/>
      </c>
      <c r="C1435">
        <f>Движение!$C$226</f>
        <v/>
      </c>
      <c r="D1435" t="inlineStr">
        <is>
          <t>Ми-К</t>
        </is>
      </c>
      <c r="E1435">
        <f>Движение!$X$226</f>
        <v/>
      </c>
      <c r="F1435">
        <f>N(Движение!$Y$226)</f>
        <v/>
      </c>
      <c r="G1435">
        <f>N(Движение!$Z$226)</f>
        <v/>
      </c>
      <c r="H1435">
        <f>Движение!$AA$226</f>
        <v/>
      </c>
      <c r="I1435">
        <f>IF($F1435&gt;0,TEXT($B1435,"dd.mm")&amp;"_"&amp;$D1435,"")</f>
        <v/>
      </c>
    </row>
    <row r="1436">
      <c r="A1436" t="n">
        <v>1435</v>
      </c>
      <c r="B1436">
        <f>Движение!$A$226</f>
        <v/>
      </c>
      <c r="C1436">
        <f>Движение!$C$226</f>
        <v/>
      </c>
      <c r="D1436" t="inlineStr">
        <is>
          <t>Ми-П</t>
        </is>
      </c>
      <c r="E1436">
        <f>Движение!$AB$226</f>
        <v/>
      </c>
      <c r="F1436">
        <f>N(Движение!$AC$226)</f>
        <v/>
      </c>
      <c r="G1436">
        <f>N(Движение!$AD$226)</f>
        <v/>
      </c>
      <c r="H1436">
        <f>Движение!$AE$226</f>
        <v/>
      </c>
      <c r="I1436">
        <f>IF($F1436&gt;0,TEXT($B1436,"dd.mm")&amp;"_"&amp;$D1436,"")</f>
        <v/>
      </c>
    </row>
    <row r="1437">
      <c r="A1437" t="n">
        <v>1436</v>
      </c>
      <c r="B1437">
        <f>Движение!$A$227</f>
        <v/>
      </c>
      <c r="C1437">
        <f>Движение!$C$227</f>
        <v/>
      </c>
      <c r="D1437" t="inlineStr">
        <is>
          <t>АК-10</t>
        </is>
      </c>
      <c r="E1437">
        <f>Движение!$D$227</f>
        <v/>
      </c>
      <c r="F1437">
        <f>N(Движение!$E$227)</f>
        <v/>
      </c>
      <c r="G1437">
        <f>N(Движение!$F$227)</f>
        <v/>
      </c>
      <c r="H1437">
        <f>Движение!$G$227</f>
        <v/>
      </c>
      <c r="I1437">
        <f>IF($F1437&gt;0,TEXT($B1437,"dd.mm")&amp;"_"&amp;$D1437,"")</f>
        <v/>
      </c>
    </row>
    <row r="1438">
      <c r="A1438" t="n">
        <v>1437</v>
      </c>
      <c r="B1438">
        <f>Движение!$A$227</f>
        <v/>
      </c>
      <c r="C1438">
        <f>Движение!$C$227</f>
        <v/>
      </c>
      <c r="D1438" t="inlineStr">
        <is>
          <t>АК-15</t>
        </is>
      </c>
      <c r="E1438">
        <f>Движение!$H$227</f>
        <v/>
      </c>
      <c r="F1438">
        <f>N(Движение!$I$227)</f>
        <v/>
      </c>
      <c r="G1438">
        <f>N(Движение!$J$227)</f>
        <v/>
      </c>
      <c r="H1438">
        <f>Движение!$K$227</f>
        <v/>
      </c>
      <c r="I1438">
        <f>IF($F1438&gt;0,TEXT($B1438,"dd.mm")&amp;"_"&amp;$D1438,"")</f>
        <v/>
      </c>
    </row>
    <row r="1439">
      <c r="A1439" t="n">
        <v>1438</v>
      </c>
      <c r="B1439">
        <f>Движение!$A$227</f>
        <v/>
      </c>
      <c r="C1439">
        <f>Движение!$C$227</f>
        <v/>
      </c>
      <c r="D1439" t="inlineStr">
        <is>
          <t>Г 1800</t>
        </is>
      </c>
      <c r="E1439">
        <f>Движение!$L$227</f>
        <v/>
      </c>
      <c r="F1439">
        <f>N(Движение!$M$227)</f>
        <v/>
      </c>
      <c r="G1439">
        <f>N(Движение!$N$227)</f>
        <v/>
      </c>
      <c r="H1439">
        <f>Движение!$O$227</f>
        <v/>
      </c>
      <c r="I1439">
        <f>IF($F1439&gt;0,TEXT($B1439,"dd.mm")&amp;"_"&amp;$D1439,"")</f>
        <v/>
      </c>
    </row>
    <row r="1440">
      <c r="A1440" t="n">
        <v>1439</v>
      </c>
      <c r="B1440">
        <f>Движение!$A$227</f>
        <v/>
      </c>
      <c r="C1440">
        <f>Движение!$C$227</f>
        <v/>
      </c>
      <c r="D1440" t="inlineStr">
        <is>
          <t>Г 3500</t>
        </is>
      </c>
      <c r="E1440">
        <f>Движение!$P$227</f>
        <v/>
      </c>
      <c r="F1440">
        <f>N(Движение!$Q$227)</f>
        <v/>
      </c>
      <c r="G1440">
        <f>N(Движение!$R$227)</f>
        <v/>
      </c>
      <c r="H1440">
        <f>Движение!$S$227</f>
        <v/>
      </c>
      <c r="I1440">
        <f>IF($F1440&gt;0,TEXT($B1440,"dd.mm")&amp;"_"&amp;$D1440,"")</f>
        <v/>
      </c>
    </row>
    <row r="1441">
      <c r="A1441" t="n">
        <v>1440</v>
      </c>
      <c r="B1441">
        <f>Движение!$A$227</f>
        <v/>
      </c>
      <c r="C1441">
        <f>Движение!$C$227</f>
        <v/>
      </c>
      <c r="D1441" t="inlineStr">
        <is>
          <t>Г 800</t>
        </is>
      </c>
      <c r="E1441">
        <f>Движение!$T$227</f>
        <v/>
      </c>
      <c r="F1441">
        <f>N(Движение!$U$227)</f>
        <v/>
      </c>
      <c r="G1441">
        <f>N(Движение!$V$227)</f>
        <v/>
      </c>
      <c r="H1441">
        <f>Движение!$W$227</f>
        <v/>
      </c>
      <c r="I1441">
        <f>IF($F1441&gt;0,TEXT($B1441,"dd.mm")&amp;"_"&amp;$D1441,"")</f>
        <v/>
      </c>
    </row>
    <row r="1442">
      <c r="A1442" t="n">
        <v>1441</v>
      </c>
      <c r="B1442">
        <f>Движение!$A$227</f>
        <v/>
      </c>
      <c r="C1442">
        <f>Движение!$C$227</f>
        <v/>
      </c>
      <c r="D1442" t="inlineStr">
        <is>
          <t>Ми-К</t>
        </is>
      </c>
      <c r="E1442">
        <f>Движение!$X$227</f>
        <v/>
      </c>
      <c r="F1442">
        <f>N(Движение!$Y$227)</f>
        <v/>
      </c>
      <c r="G1442">
        <f>N(Движение!$Z$227)</f>
        <v/>
      </c>
      <c r="H1442">
        <f>Движение!$AA$227</f>
        <v/>
      </c>
      <c r="I1442">
        <f>IF($F1442&gt;0,TEXT($B1442,"dd.mm")&amp;"_"&amp;$D1442,"")</f>
        <v/>
      </c>
    </row>
    <row r="1443">
      <c r="A1443" t="n">
        <v>1442</v>
      </c>
      <c r="B1443">
        <f>Движение!$A$227</f>
        <v/>
      </c>
      <c r="C1443">
        <f>Движение!$C$227</f>
        <v/>
      </c>
      <c r="D1443" t="inlineStr">
        <is>
          <t>Ми-П</t>
        </is>
      </c>
      <c r="E1443">
        <f>Движение!$AB$227</f>
        <v/>
      </c>
      <c r="F1443">
        <f>N(Движение!$AC$227)</f>
        <v/>
      </c>
      <c r="G1443">
        <f>N(Движение!$AD$227)</f>
        <v/>
      </c>
      <c r="H1443">
        <f>Движение!$AE$227</f>
        <v/>
      </c>
      <c r="I1443">
        <f>IF($F1443&gt;0,TEXT($B1443,"dd.mm")&amp;"_"&amp;$D1443,"")</f>
        <v/>
      </c>
    </row>
    <row r="1444">
      <c r="A1444" t="n">
        <v>1443</v>
      </c>
      <c r="B1444">
        <f>Движение!$A$228</f>
        <v/>
      </c>
      <c r="C1444">
        <f>Движение!$C$228</f>
        <v/>
      </c>
      <c r="D1444" t="inlineStr">
        <is>
          <t>АК-10</t>
        </is>
      </c>
      <c r="E1444">
        <f>Движение!$D$228</f>
        <v/>
      </c>
      <c r="F1444">
        <f>N(Движение!$E$228)</f>
        <v/>
      </c>
      <c r="G1444">
        <f>N(Движение!$F$228)</f>
        <v/>
      </c>
      <c r="H1444">
        <f>Движение!$G$228</f>
        <v/>
      </c>
      <c r="I1444">
        <f>IF($F1444&gt;0,TEXT($B1444,"dd.mm")&amp;"_"&amp;$D1444,"")</f>
        <v/>
      </c>
    </row>
    <row r="1445">
      <c r="A1445" t="n">
        <v>1444</v>
      </c>
      <c r="B1445">
        <f>Движение!$A$228</f>
        <v/>
      </c>
      <c r="C1445">
        <f>Движение!$C$228</f>
        <v/>
      </c>
      <c r="D1445" t="inlineStr">
        <is>
          <t>АК-15</t>
        </is>
      </c>
      <c r="E1445">
        <f>Движение!$H$228</f>
        <v/>
      </c>
      <c r="F1445">
        <f>N(Движение!$I$228)</f>
        <v/>
      </c>
      <c r="G1445">
        <f>N(Движение!$J$228)</f>
        <v/>
      </c>
      <c r="H1445">
        <f>Движение!$K$228</f>
        <v/>
      </c>
      <c r="I1445">
        <f>IF($F1445&gt;0,TEXT($B1445,"dd.mm")&amp;"_"&amp;$D1445,"")</f>
        <v/>
      </c>
    </row>
    <row r="1446">
      <c r="A1446" t="n">
        <v>1445</v>
      </c>
      <c r="B1446">
        <f>Движение!$A$228</f>
        <v/>
      </c>
      <c r="C1446">
        <f>Движение!$C$228</f>
        <v/>
      </c>
      <c r="D1446" t="inlineStr">
        <is>
          <t>Г 1800</t>
        </is>
      </c>
      <c r="E1446">
        <f>Движение!$L$228</f>
        <v/>
      </c>
      <c r="F1446">
        <f>N(Движение!$M$228)</f>
        <v/>
      </c>
      <c r="G1446">
        <f>N(Движение!$N$228)</f>
        <v/>
      </c>
      <c r="H1446">
        <f>Движение!$O$228</f>
        <v/>
      </c>
      <c r="I1446">
        <f>IF($F1446&gt;0,TEXT($B1446,"dd.mm")&amp;"_"&amp;$D1446,"")</f>
        <v/>
      </c>
    </row>
    <row r="1447">
      <c r="A1447" t="n">
        <v>1446</v>
      </c>
      <c r="B1447">
        <f>Движение!$A$228</f>
        <v/>
      </c>
      <c r="C1447">
        <f>Движение!$C$228</f>
        <v/>
      </c>
      <c r="D1447" t="inlineStr">
        <is>
          <t>Г 3500</t>
        </is>
      </c>
      <c r="E1447">
        <f>Движение!$P$228</f>
        <v/>
      </c>
      <c r="F1447">
        <f>N(Движение!$Q$228)</f>
        <v/>
      </c>
      <c r="G1447">
        <f>N(Движение!$R$228)</f>
        <v/>
      </c>
      <c r="H1447">
        <f>Движение!$S$228</f>
        <v/>
      </c>
      <c r="I1447">
        <f>IF($F1447&gt;0,TEXT($B1447,"dd.mm")&amp;"_"&amp;$D1447,"")</f>
        <v/>
      </c>
    </row>
    <row r="1448">
      <c r="A1448" t="n">
        <v>1447</v>
      </c>
      <c r="B1448">
        <f>Движение!$A$228</f>
        <v/>
      </c>
      <c r="C1448">
        <f>Движение!$C$228</f>
        <v/>
      </c>
      <c r="D1448" t="inlineStr">
        <is>
          <t>Г 800</t>
        </is>
      </c>
      <c r="E1448">
        <f>Движение!$T$228</f>
        <v/>
      </c>
      <c r="F1448">
        <f>N(Движение!$U$228)</f>
        <v/>
      </c>
      <c r="G1448">
        <f>N(Движение!$V$228)</f>
        <v/>
      </c>
      <c r="H1448">
        <f>Движение!$W$228</f>
        <v/>
      </c>
      <c r="I1448">
        <f>IF($F1448&gt;0,TEXT($B1448,"dd.mm")&amp;"_"&amp;$D1448,"")</f>
        <v/>
      </c>
    </row>
    <row r="1449">
      <c r="A1449" t="n">
        <v>1448</v>
      </c>
      <c r="B1449">
        <f>Движение!$A$228</f>
        <v/>
      </c>
      <c r="C1449">
        <f>Движение!$C$228</f>
        <v/>
      </c>
      <c r="D1449" t="inlineStr">
        <is>
          <t>Ми-К</t>
        </is>
      </c>
      <c r="E1449">
        <f>Движение!$X$228</f>
        <v/>
      </c>
      <c r="F1449">
        <f>N(Движение!$Y$228)</f>
        <v/>
      </c>
      <c r="G1449">
        <f>N(Движение!$Z$228)</f>
        <v/>
      </c>
      <c r="H1449">
        <f>Движение!$AA$228</f>
        <v/>
      </c>
      <c r="I1449">
        <f>IF($F1449&gt;0,TEXT($B1449,"dd.mm")&amp;"_"&amp;$D1449,"")</f>
        <v/>
      </c>
    </row>
    <row r="1450">
      <c r="A1450" t="n">
        <v>1449</v>
      </c>
      <c r="B1450">
        <f>Движение!$A$228</f>
        <v/>
      </c>
      <c r="C1450">
        <f>Движение!$C$228</f>
        <v/>
      </c>
      <c r="D1450" t="inlineStr">
        <is>
          <t>Ми-П</t>
        </is>
      </c>
      <c r="E1450">
        <f>Движение!$AB$228</f>
        <v/>
      </c>
      <c r="F1450">
        <f>N(Движение!$AC$228)</f>
        <v/>
      </c>
      <c r="G1450">
        <f>N(Движение!$AD$228)</f>
        <v/>
      </c>
      <c r="H1450">
        <f>Движение!$AE$228</f>
        <v/>
      </c>
      <c r="I1450">
        <f>IF($F1450&gt;0,TEXT($B1450,"dd.mm")&amp;"_"&amp;$D1450,"")</f>
        <v/>
      </c>
    </row>
    <row r="1451">
      <c r="A1451" t="n">
        <v>1450</v>
      </c>
      <c r="B1451">
        <f>Движение!$A$229</f>
        <v/>
      </c>
      <c r="C1451">
        <f>Движение!$C$229</f>
        <v/>
      </c>
      <c r="D1451" t="inlineStr">
        <is>
          <t>АК-10</t>
        </is>
      </c>
      <c r="E1451">
        <f>Движение!$D$229</f>
        <v/>
      </c>
      <c r="F1451">
        <f>N(Движение!$E$229)</f>
        <v/>
      </c>
      <c r="G1451">
        <f>N(Движение!$F$229)</f>
        <v/>
      </c>
      <c r="H1451">
        <f>Движение!$G$229</f>
        <v/>
      </c>
      <c r="I1451">
        <f>IF($F1451&gt;0,TEXT($B1451,"dd.mm")&amp;"_"&amp;$D1451,"")</f>
        <v/>
      </c>
    </row>
    <row r="1452">
      <c r="A1452" t="n">
        <v>1451</v>
      </c>
      <c r="B1452">
        <f>Движение!$A$229</f>
        <v/>
      </c>
      <c r="C1452">
        <f>Движение!$C$229</f>
        <v/>
      </c>
      <c r="D1452" t="inlineStr">
        <is>
          <t>АК-15</t>
        </is>
      </c>
      <c r="E1452">
        <f>Движение!$H$229</f>
        <v/>
      </c>
      <c r="F1452">
        <f>N(Движение!$I$229)</f>
        <v/>
      </c>
      <c r="G1452">
        <f>N(Движение!$J$229)</f>
        <v/>
      </c>
      <c r="H1452">
        <f>Движение!$K$229</f>
        <v/>
      </c>
      <c r="I1452">
        <f>IF($F1452&gt;0,TEXT($B1452,"dd.mm")&amp;"_"&amp;$D1452,"")</f>
        <v/>
      </c>
    </row>
    <row r="1453">
      <c r="A1453" t="n">
        <v>1452</v>
      </c>
      <c r="B1453">
        <f>Движение!$A$229</f>
        <v/>
      </c>
      <c r="C1453">
        <f>Движение!$C$229</f>
        <v/>
      </c>
      <c r="D1453" t="inlineStr">
        <is>
          <t>Г 1800</t>
        </is>
      </c>
      <c r="E1453">
        <f>Движение!$L$229</f>
        <v/>
      </c>
      <c r="F1453">
        <f>N(Движение!$M$229)</f>
        <v/>
      </c>
      <c r="G1453">
        <f>N(Движение!$N$229)</f>
        <v/>
      </c>
      <c r="H1453">
        <f>Движение!$O$229</f>
        <v/>
      </c>
      <c r="I1453">
        <f>IF($F1453&gt;0,TEXT($B1453,"dd.mm")&amp;"_"&amp;$D1453,"")</f>
        <v/>
      </c>
    </row>
    <row r="1454">
      <c r="A1454" t="n">
        <v>1453</v>
      </c>
      <c r="B1454">
        <f>Движение!$A$229</f>
        <v/>
      </c>
      <c r="C1454">
        <f>Движение!$C$229</f>
        <v/>
      </c>
      <c r="D1454" t="inlineStr">
        <is>
          <t>Г 3500</t>
        </is>
      </c>
      <c r="E1454">
        <f>Движение!$P$229</f>
        <v/>
      </c>
      <c r="F1454">
        <f>N(Движение!$Q$229)</f>
        <v/>
      </c>
      <c r="G1454">
        <f>N(Движение!$R$229)</f>
        <v/>
      </c>
      <c r="H1454">
        <f>Движение!$S$229</f>
        <v/>
      </c>
      <c r="I1454">
        <f>IF($F1454&gt;0,TEXT($B1454,"dd.mm")&amp;"_"&amp;$D1454,"")</f>
        <v/>
      </c>
    </row>
    <row r="1455">
      <c r="A1455" t="n">
        <v>1454</v>
      </c>
      <c r="B1455">
        <f>Движение!$A$229</f>
        <v/>
      </c>
      <c r="C1455">
        <f>Движение!$C$229</f>
        <v/>
      </c>
      <c r="D1455" t="inlineStr">
        <is>
          <t>Г 800</t>
        </is>
      </c>
      <c r="E1455">
        <f>Движение!$T$229</f>
        <v/>
      </c>
      <c r="F1455">
        <f>N(Движение!$U$229)</f>
        <v/>
      </c>
      <c r="G1455">
        <f>N(Движение!$V$229)</f>
        <v/>
      </c>
      <c r="H1455">
        <f>Движение!$W$229</f>
        <v/>
      </c>
      <c r="I1455">
        <f>IF($F1455&gt;0,TEXT($B1455,"dd.mm")&amp;"_"&amp;$D1455,"")</f>
        <v/>
      </c>
    </row>
    <row r="1456">
      <c r="A1456" t="n">
        <v>1455</v>
      </c>
      <c r="B1456">
        <f>Движение!$A$229</f>
        <v/>
      </c>
      <c r="C1456">
        <f>Движение!$C$229</f>
        <v/>
      </c>
      <c r="D1456" t="inlineStr">
        <is>
          <t>Ми-К</t>
        </is>
      </c>
      <c r="E1456">
        <f>Движение!$X$229</f>
        <v/>
      </c>
      <c r="F1456">
        <f>N(Движение!$Y$229)</f>
        <v/>
      </c>
      <c r="G1456">
        <f>N(Движение!$Z$229)</f>
        <v/>
      </c>
      <c r="H1456">
        <f>Движение!$AA$229</f>
        <v/>
      </c>
      <c r="I1456">
        <f>IF($F1456&gt;0,TEXT($B1456,"dd.mm")&amp;"_"&amp;$D1456,"")</f>
        <v/>
      </c>
    </row>
    <row r="1457">
      <c r="A1457" t="n">
        <v>1456</v>
      </c>
      <c r="B1457">
        <f>Движение!$A$229</f>
        <v/>
      </c>
      <c r="C1457">
        <f>Движение!$C$229</f>
        <v/>
      </c>
      <c r="D1457" t="inlineStr">
        <is>
          <t>Ми-П</t>
        </is>
      </c>
      <c r="E1457">
        <f>Движение!$AB$229</f>
        <v/>
      </c>
      <c r="F1457">
        <f>N(Движение!$AC$229)</f>
        <v/>
      </c>
      <c r="G1457">
        <f>N(Движение!$AD$229)</f>
        <v/>
      </c>
      <c r="H1457">
        <f>Движение!$AE$229</f>
        <v/>
      </c>
      <c r="I1457">
        <f>IF($F1457&gt;0,TEXT($B1457,"dd.mm")&amp;"_"&amp;$D1457,"")</f>
        <v/>
      </c>
    </row>
    <row r="1458">
      <c r="A1458" t="n">
        <v>1457</v>
      </c>
      <c r="B1458">
        <f>Движение!$A$230</f>
        <v/>
      </c>
      <c r="C1458">
        <f>Движение!$C$230</f>
        <v/>
      </c>
      <c r="D1458" t="inlineStr">
        <is>
          <t>АК-10</t>
        </is>
      </c>
      <c r="E1458">
        <f>Движение!$D$230</f>
        <v/>
      </c>
      <c r="F1458">
        <f>N(Движение!$E$230)</f>
        <v/>
      </c>
      <c r="G1458">
        <f>N(Движение!$F$230)</f>
        <v/>
      </c>
      <c r="H1458">
        <f>Движение!$G$230</f>
        <v/>
      </c>
      <c r="I1458">
        <f>IF($F1458&gt;0,TEXT($B1458,"dd.mm")&amp;"_"&amp;$D1458,"")</f>
        <v/>
      </c>
    </row>
    <row r="1459">
      <c r="A1459" t="n">
        <v>1458</v>
      </c>
      <c r="B1459">
        <f>Движение!$A$230</f>
        <v/>
      </c>
      <c r="C1459">
        <f>Движение!$C$230</f>
        <v/>
      </c>
      <c r="D1459" t="inlineStr">
        <is>
          <t>АК-15</t>
        </is>
      </c>
      <c r="E1459">
        <f>Движение!$H$230</f>
        <v/>
      </c>
      <c r="F1459">
        <f>N(Движение!$I$230)</f>
        <v/>
      </c>
      <c r="G1459">
        <f>N(Движение!$J$230)</f>
        <v/>
      </c>
      <c r="H1459">
        <f>Движение!$K$230</f>
        <v/>
      </c>
      <c r="I1459">
        <f>IF($F1459&gt;0,TEXT($B1459,"dd.mm")&amp;"_"&amp;$D1459,"")</f>
        <v/>
      </c>
    </row>
    <row r="1460">
      <c r="A1460" t="n">
        <v>1459</v>
      </c>
      <c r="B1460">
        <f>Движение!$A$230</f>
        <v/>
      </c>
      <c r="C1460">
        <f>Движение!$C$230</f>
        <v/>
      </c>
      <c r="D1460" t="inlineStr">
        <is>
          <t>Г 1800</t>
        </is>
      </c>
      <c r="E1460">
        <f>Движение!$L$230</f>
        <v/>
      </c>
      <c r="F1460">
        <f>N(Движение!$M$230)</f>
        <v/>
      </c>
      <c r="G1460">
        <f>N(Движение!$N$230)</f>
        <v/>
      </c>
      <c r="H1460">
        <f>Движение!$O$230</f>
        <v/>
      </c>
      <c r="I1460">
        <f>IF($F1460&gt;0,TEXT($B1460,"dd.mm")&amp;"_"&amp;$D1460,"")</f>
        <v/>
      </c>
    </row>
    <row r="1461">
      <c r="A1461" t="n">
        <v>1460</v>
      </c>
      <c r="B1461">
        <f>Движение!$A$230</f>
        <v/>
      </c>
      <c r="C1461">
        <f>Движение!$C$230</f>
        <v/>
      </c>
      <c r="D1461" t="inlineStr">
        <is>
          <t>Г 3500</t>
        </is>
      </c>
      <c r="E1461">
        <f>Движение!$P$230</f>
        <v/>
      </c>
      <c r="F1461">
        <f>N(Движение!$Q$230)</f>
        <v/>
      </c>
      <c r="G1461">
        <f>N(Движение!$R$230)</f>
        <v/>
      </c>
      <c r="H1461">
        <f>Движение!$S$230</f>
        <v/>
      </c>
      <c r="I1461">
        <f>IF($F1461&gt;0,TEXT($B1461,"dd.mm")&amp;"_"&amp;$D1461,"")</f>
        <v/>
      </c>
    </row>
    <row r="1462">
      <c r="A1462" t="n">
        <v>1461</v>
      </c>
      <c r="B1462">
        <f>Движение!$A$230</f>
        <v/>
      </c>
      <c r="C1462">
        <f>Движение!$C$230</f>
        <v/>
      </c>
      <c r="D1462" t="inlineStr">
        <is>
          <t>Г 800</t>
        </is>
      </c>
      <c r="E1462">
        <f>Движение!$T$230</f>
        <v/>
      </c>
      <c r="F1462">
        <f>N(Движение!$U$230)</f>
        <v/>
      </c>
      <c r="G1462">
        <f>N(Движение!$V$230)</f>
        <v/>
      </c>
      <c r="H1462">
        <f>Движение!$W$230</f>
        <v/>
      </c>
      <c r="I1462">
        <f>IF($F1462&gt;0,TEXT($B1462,"dd.mm")&amp;"_"&amp;$D1462,"")</f>
        <v/>
      </c>
    </row>
    <row r="1463">
      <c r="A1463" t="n">
        <v>1462</v>
      </c>
      <c r="B1463">
        <f>Движение!$A$230</f>
        <v/>
      </c>
      <c r="C1463">
        <f>Движение!$C$230</f>
        <v/>
      </c>
      <c r="D1463" t="inlineStr">
        <is>
          <t>Ми-К</t>
        </is>
      </c>
      <c r="E1463">
        <f>Движение!$X$230</f>
        <v/>
      </c>
      <c r="F1463">
        <f>N(Движение!$Y$230)</f>
        <v/>
      </c>
      <c r="G1463">
        <f>N(Движение!$Z$230)</f>
        <v/>
      </c>
      <c r="H1463">
        <f>Движение!$AA$230</f>
        <v/>
      </c>
      <c r="I1463">
        <f>IF($F1463&gt;0,TEXT($B1463,"dd.mm")&amp;"_"&amp;$D1463,"")</f>
        <v/>
      </c>
    </row>
    <row r="1464">
      <c r="A1464" t="n">
        <v>1463</v>
      </c>
      <c r="B1464">
        <f>Движение!$A$230</f>
        <v/>
      </c>
      <c r="C1464">
        <f>Движение!$C$230</f>
        <v/>
      </c>
      <c r="D1464" t="inlineStr">
        <is>
          <t>Ми-П</t>
        </is>
      </c>
      <c r="E1464">
        <f>Движение!$AB$230</f>
        <v/>
      </c>
      <c r="F1464">
        <f>N(Движение!$AC$230)</f>
        <v/>
      </c>
      <c r="G1464">
        <f>N(Движение!$AD$230)</f>
        <v/>
      </c>
      <c r="H1464">
        <f>Движение!$AE$230</f>
        <v/>
      </c>
      <c r="I1464">
        <f>IF($F1464&gt;0,TEXT($B1464,"dd.mm")&amp;"_"&amp;$D1464,"")</f>
        <v/>
      </c>
    </row>
    <row r="1465">
      <c r="A1465" t="n">
        <v>1464</v>
      </c>
      <c r="B1465">
        <f>Движение!$A$231</f>
        <v/>
      </c>
      <c r="C1465">
        <f>Движение!$C$231</f>
        <v/>
      </c>
      <c r="D1465" t="inlineStr">
        <is>
          <t>АК-10</t>
        </is>
      </c>
      <c r="E1465">
        <f>Движение!$D$231</f>
        <v/>
      </c>
      <c r="F1465">
        <f>N(Движение!$E$231)</f>
        <v/>
      </c>
      <c r="G1465">
        <f>N(Движение!$F$231)</f>
        <v/>
      </c>
      <c r="H1465">
        <f>Движение!$G$231</f>
        <v/>
      </c>
      <c r="I1465">
        <f>IF($F1465&gt;0,TEXT($B1465,"dd.mm")&amp;"_"&amp;$D1465,"")</f>
        <v/>
      </c>
    </row>
    <row r="1466">
      <c r="A1466" t="n">
        <v>1465</v>
      </c>
      <c r="B1466">
        <f>Движение!$A$231</f>
        <v/>
      </c>
      <c r="C1466">
        <f>Движение!$C$231</f>
        <v/>
      </c>
      <c r="D1466" t="inlineStr">
        <is>
          <t>АК-15</t>
        </is>
      </c>
      <c r="E1466">
        <f>Движение!$H$231</f>
        <v/>
      </c>
      <c r="F1466">
        <f>N(Движение!$I$231)</f>
        <v/>
      </c>
      <c r="G1466">
        <f>N(Движение!$J$231)</f>
        <v/>
      </c>
      <c r="H1466">
        <f>Движение!$K$231</f>
        <v/>
      </c>
      <c r="I1466">
        <f>IF($F1466&gt;0,TEXT($B1466,"dd.mm")&amp;"_"&amp;$D1466,"")</f>
        <v/>
      </c>
    </row>
    <row r="1467">
      <c r="A1467" t="n">
        <v>1466</v>
      </c>
      <c r="B1467">
        <f>Движение!$A$231</f>
        <v/>
      </c>
      <c r="C1467">
        <f>Движение!$C$231</f>
        <v/>
      </c>
      <c r="D1467" t="inlineStr">
        <is>
          <t>Г 1800</t>
        </is>
      </c>
      <c r="E1467">
        <f>Движение!$L$231</f>
        <v/>
      </c>
      <c r="F1467">
        <f>N(Движение!$M$231)</f>
        <v/>
      </c>
      <c r="G1467">
        <f>N(Движение!$N$231)</f>
        <v/>
      </c>
      <c r="H1467">
        <f>Движение!$O$231</f>
        <v/>
      </c>
      <c r="I1467">
        <f>IF($F1467&gt;0,TEXT($B1467,"dd.mm")&amp;"_"&amp;$D1467,"")</f>
        <v/>
      </c>
    </row>
    <row r="1468">
      <c r="A1468" t="n">
        <v>1467</v>
      </c>
      <c r="B1468">
        <f>Движение!$A$231</f>
        <v/>
      </c>
      <c r="C1468">
        <f>Движение!$C$231</f>
        <v/>
      </c>
      <c r="D1468" t="inlineStr">
        <is>
          <t>Г 3500</t>
        </is>
      </c>
      <c r="E1468">
        <f>Движение!$P$231</f>
        <v/>
      </c>
      <c r="F1468">
        <f>N(Движение!$Q$231)</f>
        <v/>
      </c>
      <c r="G1468">
        <f>N(Движение!$R$231)</f>
        <v/>
      </c>
      <c r="H1468">
        <f>Движение!$S$231</f>
        <v/>
      </c>
      <c r="I1468">
        <f>IF($F1468&gt;0,TEXT($B1468,"dd.mm")&amp;"_"&amp;$D1468,"")</f>
        <v/>
      </c>
    </row>
    <row r="1469">
      <c r="A1469" t="n">
        <v>1468</v>
      </c>
      <c r="B1469">
        <f>Движение!$A$231</f>
        <v/>
      </c>
      <c r="C1469">
        <f>Движение!$C$231</f>
        <v/>
      </c>
      <c r="D1469" t="inlineStr">
        <is>
          <t>Г 800</t>
        </is>
      </c>
      <c r="E1469">
        <f>Движение!$T$231</f>
        <v/>
      </c>
      <c r="F1469">
        <f>N(Движение!$U$231)</f>
        <v/>
      </c>
      <c r="G1469">
        <f>N(Движение!$V$231)</f>
        <v/>
      </c>
      <c r="H1469">
        <f>Движение!$W$231</f>
        <v/>
      </c>
      <c r="I1469">
        <f>IF($F1469&gt;0,TEXT($B1469,"dd.mm")&amp;"_"&amp;$D1469,"")</f>
        <v/>
      </c>
    </row>
    <row r="1470">
      <c r="A1470" t="n">
        <v>1469</v>
      </c>
      <c r="B1470">
        <f>Движение!$A$231</f>
        <v/>
      </c>
      <c r="C1470">
        <f>Движение!$C$231</f>
        <v/>
      </c>
      <c r="D1470" t="inlineStr">
        <is>
          <t>Ми-К</t>
        </is>
      </c>
      <c r="E1470">
        <f>Движение!$X$231</f>
        <v/>
      </c>
      <c r="F1470">
        <f>N(Движение!$Y$231)</f>
        <v/>
      </c>
      <c r="G1470">
        <f>N(Движение!$Z$231)</f>
        <v/>
      </c>
      <c r="H1470">
        <f>Движение!$AA$231</f>
        <v/>
      </c>
      <c r="I1470">
        <f>IF($F1470&gt;0,TEXT($B1470,"dd.mm")&amp;"_"&amp;$D1470,"")</f>
        <v/>
      </c>
    </row>
    <row r="1471">
      <c r="A1471" t="n">
        <v>1470</v>
      </c>
      <c r="B1471">
        <f>Движение!$A$231</f>
        <v/>
      </c>
      <c r="C1471">
        <f>Движение!$C$231</f>
        <v/>
      </c>
      <c r="D1471" t="inlineStr">
        <is>
          <t>Ми-П</t>
        </is>
      </c>
      <c r="E1471">
        <f>Движение!$AB$231</f>
        <v/>
      </c>
      <c r="F1471">
        <f>N(Движение!$AC$231)</f>
        <v/>
      </c>
      <c r="G1471">
        <f>N(Движение!$AD$231)</f>
        <v/>
      </c>
      <c r="H1471">
        <f>Движение!$AE$231</f>
        <v/>
      </c>
      <c r="I1471">
        <f>IF($F1471&gt;0,TEXT($B1471,"dd.mm")&amp;"_"&amp;$D1471,"")</f>
        <v/>
      </c>
    </row>
    <row r="1472">
      <c r="A1472" t="n">
        <v>1471</v>
      </c>
      <c r="B1472">
        <f>Движение!$A$232</f>
        <v/>
      </c>
      <c r="C1472">
        <f>Движение!$C$232</f>
        <v/>
      </c>
      <c r="D1472" t="inlineStr">
        <is>
          <t>АК-10</t>
        </is>
      </c>
      <c r="E1472">
        <f>Движение!$D$232</f>
        <v/>
      </c>
      <c r="F1472">
        <f>N(Движение!$E$232)</f>
        <v/>
      </c>
      <c r="G1472">
        <f>N(Движение!$F$232)</f>
        <v/>
      </c>
      <c r="H1472">
        <f>Движение!$G$232</f>
        <v/>
      </c>
      <c r="I1472">
        <f>IF($F1472&gt;0,TEXT($B1472,"dd.mm")&amp;"_"&amp;$D1472,"")</f>
        <v/>
      </c>
    </row>
    <row r="1473">
      <c r="A1473" t="n">
        <v>1472</v>
      </c>
      <c r="B1473">
        <f>Движение!$A$232</f>
        <v/>
      </c>
      <c r="C1473">
        <f>Движение!$C$232</f>
        <v/>
      </c>
      <c r="D1473" t="inlineStr">
        <is>
          <t>АК-15</t>
        </is>
      </c>
      <c r="E1473">
        <f>Движение!$H$232</f>
        <v/>
      </c>
      <c r="F1473">
        <f>N(Движение!$I$232)</f>
        <v/>
      </c>
      <c r="G1473">
        <f>N(Движение!$J$232)</f>
        <v/>
      </c>
      <c r="H1473">
        <f>Движение!$K$232</f>
        <v/>
      </c>
      <c r="I1473">
        <f>IF($F1473&gt;0,TEXT($B1473,"dd.mm")&amp;"_"&amp;$D1473,"")</f>
        <v/>
      </c>
    </row>
    <row r="1474">
      <c r="A1474" t="n">
        <v>1473</v>
      </c>
      <c r="B1474">
        <f>Движение!$A$232</f>
        <v/>
      </c>
      <c r="C1474">
        <f>Движение!$C$232</f>
        <v/>
      </c>
      <c r="D1474" t="inlineStr">
        <is>
          <t>Г 1800</t>
        </is>
      </c>
      <c r="E1474">
        <f>Движение!$L$232</f>
        <v/>
      </c>
      <c r="F1474">
        <f>N(Движение!$M$232)</f>
        <v/>
      </c>
      <c r="G1474">
        <f>N(Движение!$N$232)</f>
        <v/>
      </c>
      <c r="H1474">
        <f>Движение!$O$232</f>
        <v/>
      </c>
      <c r="I1474">
        <f>IF($F1474&gt;0,TEXT($B1474,"dd.mm")&amp;"_"&amp;$D1474,"")</f>
        <v/>
      </c>
    </row>
    <row r="1475">
      <c r="A1475" t="n">
        <v>1474</v>
      </c>
      <c r="B1475">
        <f>Движение!$A$232</f>
        <v/>
      </c>
      <c r="C1475">
        <f>Движение!$C$232</f>
        <v/>
      </c>
      <c r="D1475" t="inlineStr">
        <is>
          <t>Г 3500</t>
        </is>
      </c>
      <c r="E1475">
        <f>Движение!$P$232</f>
        <v/>
      </c>
      <c r="F1475">
        <f>N(Движение!$Q$232)</f>
        <v/>
      </c>
      <c r="G1475">
        <f>N(Движение!$R$232)</f>
        <v/>
      </c>
      <c r="H1475">
        <f>Движение!$S$232</f>
        <v/>
      </c>
      <c r="I1475">
        <f>IF($F1475&gt;0,TEXT($B1475,"dd.mm")&amp;"_"&amp;$D1475,"")</f>
        <v/>
      </c>
    </row>
    <row r="1476">
      <c r="A1476" t="n">
        <v>1475</v>
      </c>
      <c r="B1476">
        <f>Движение!$A$232</f>
        <v/>
      </c>
      <c r="C1476">
        <f>Движение!$C$232</f>
        <v/>
      </c>
      <c r="D1476" t="inlineStr">
        <is>
          <t>Г 800</t>
        </is>
      </c>
      <c r="E1476">
        <f>Движение!$T$232</f>
        <v/>
      </c>
      <c r="F1476">
        <f>N(Движение!$U$232)</f>
        <v/>
      </c>
      <c r="G1476">
        <f>N(Движение!$V$232)</f>
        <v/>
      </c>
      <c r="H1476">
        <f>Движение!$W$232</f>
        <v/>
      </c>
      <c r="I1476">
        <f>IF($F1476&gt;0,TEXT($B1476,"dd.mm")&amp;"_"&amp;$D1476,"")</f>
        <v/>
      </c>
    </row>
    <row r="1477">
      <c r="A1477" t="n">
        <v>1476</v>
      </c>
      <c r="B1477">
        <f>Движение!$A$232</f>
        <v/>
      </c>
      <c r="C1477">
        <f>Движение!$C$232</f>
        <v/>
      </c>
      <c r="D1477" t="inlineStr">
        <is>
          <t>Ми-К</t>
        </is>
      </c>
      <c r="E1477">
        <f>Движение!$X$232</f>
        <v/>
      </c>
      <c r="F1477">
        <f>N(Движение!$Y$232)</f>
        <v/>
      </c>
      <c r="G1477">
        <f>N(Движение!$Z$232)</f>
        <v/>
      </c>
      <c r="H1477">
        <f>Движение!$AA$232</f>
        <v/>
      </c>
      <c r="I1477">
        <f>IF($F1477&gt;0,TEXT($B1477,"dd.mm")&amp;"_"&amp;$D1477,"")</f>
        <v/>
      </c>
    </row>
    <row r="1478">
      <c r="A1478" t="n">
        <v>1477</v>
      </c>
      <c r="B1478">
        <f>Движение!$A$232</f>
        <v/>
      </c>
      <c r="C1478">
        <f>Движение!$C$232</f>
        <v/>
      </c>
      <c r="D1478" t="inlineStr">
        <is>
          <t>Ми-П</t>
        </is>
      </c>
      <c r="E1478">
        <f>Движение!$AB$232</f>
        <v/>
      </c>
      <c r="F1478">
        <f>N(Движение!$AC$232)</f>
        <v/>
      </c>
      <c r="G1478">
        <f>N(Движение!$AD$232)</f>
        <v/>
      </c>
      <c r="H1478">
        <f>Движение!$AE$232</f>
        <v/>
      </c>
      <c r="I1478">
        <f>IF($F1478&gt;0,TEXT($B1478,"dd.mm")&amp;"_"&amp;$D1478,"")</f>
        <v/>
      </c>
    </row>
    <row r="1479">
      <c r="A1479" t="n">
        <v>1478</v>
      </c>
      <c r="B1479">
        <f>Движение!$A$233</f>
        <v/>
      </c>
      <c r="C1479">
        <f>Движение!$C$233</f>
        <v/>
      </c>
      <c r="D1479" t="inlineStr">
        <is>
          <t>АК-10</t>
        </is>
      </c>
      <c r="E1479">
        <f>Движение!$D$233</f>
        <v/>
      </c>
      <c r="F1479">
        <f>N(Движение!$E$233)</f>
        <v/>
      </c>
      <c r="G1479">
        <f>N(Движение!$F$233)</f>
        <v/>
      </c>
      <c r="H1479">
        <f>Движение!$G$233</f>
        <v/>
      </c>
      <c r="I1479">
        <f>IF($F1479&gt;0,TEXT($B1479,"dd.mm")&amp;"_"&amp;$D1479,"")</f>
        <v/>
      </c>
    </row>
    <row r="1480">
      <c r="A1480" t="n">
        <v>1479</v>
      </c>
      <c r="B1480">
        <f>Движение!$A$233</f>
        <v/>
      </c>
      <c r="C1480">
        <f>Движение!$C$233</f>
        <v/>
      </c>
      <c r="D1480" t="inlineStr">
        <is>
          <t>АК-15</t>
        </is>
      </c>
      <c r="E1480">
        <f>Движение!$H$233</f>
        <v/>
      </c>
      <c r="F1480">
        <f>N(Движение!$I$233)</f>
        <v/>
      </c>
      <c r="G1480">
        <f>N(Движение!$J$233)</f>
        <v/>
      </c>
      <c r="H1480">
        <f>Движение!$K$233</f>
        <v/>
      </c>
      <c r="I1480">
        <f>IF($F1480&gt;0,TEXT($B1480,"dd.mm")&amp;"_"&amp;$D1480,"")</f>
        <v/>
      </c>
    </row>
    <row r="1481">
      <c r="A1481" t="n">
        <v>1480</v>
      </c>
      <c r="B1481">
        <f>Движение!$A$233</f>
        <v/>
      </c>
      <c r="C1481">
        <f>Движение!$C$233</f>
        <v/>
      </c>
      <c r="D1481" t="inlineStr">
        <is>
          <t>Г 1800</t>
        </is>
      </c>
      <c r="E1481">
        <f>Движение!$L$233</f>
        <v/>
      </c>
      <c r="F1481">
        <f>N(Движение!$M$233)</f>
        <v/>
      </c>
      <c r="G1481">
        <f>N(Движение!$N$233)</f>
        <v/>
      </c>
      <c r="H1481">
        <f>Движение!$O$233</f>
        <v/>
      </c>
      <c r="I1481">
        <f>IF($F1481&gt;0,TEXT($B1481,"dd.mm")&amp;"_"&amp;$D1481,"")</f>
        <v/>
      </c>
    </row>
    <row r="1482">
      <c r="A1482" t="n">
        <v>1481</v>
      </c>
      <c r="B1482">
        <f>Движение!$A$233</f>
        <v/>
      </c>
      <c r="C1482">
        <f>Движение!$C$233</f>
        <v/>
      </c>
      <c r="D1482" t="inlineStr">
        <is>
          <t>Г 3500</t>
        </is>
      </c>
      <c r="E1482">
        <f>Движение!$P$233</f>
        <v/>
      </c>
      <c r="F1482">
        <f>N(Движение!$Q$233)</f>
        <v/>
      </c>
      <c r="G1482">
        <f>N(Движение!$R$233)</f>
        <v/>
      </c>
      <c r="H1482">
        <f>Движение!$S$233</f>
        <v/>
      </c>
      <c r="I1482">
        <f>IF($F1482&gt;0,TEXT($B1482,"dd.mm")&amp;"_"&amp;$D1482,"")</f>
        <v/>
      </c>
    </row>
    <row r="1483">
      <c r="A1483" t="n">
        <v>1482</v>
      </c>
      <c r="B1483">
        <f>Движение!$A$233</f>
        <v/>
      </c>
      <c r="C1483">
        <f>Движение!$C$233</f>
        <v/>
      </c>
      <c r="D1483" t="inlineStr">
        <is>
          <t>Г 800</t>
        </is>
      </c>
      <c r="E1483">
        <f>Движение!$T$233</f>
        <v/>
      </c>
      <c r="F1483">
        <f>N(Движение!$U$233)</f>
        <v/>
      </c>
      <c r="G1483">
        <f>N(Движение!$V$233)</f>
        <v/>
      </c>
      <c r="H1483">
        <f>Движение!$W$233</f>
        <v/>
      </c>
      <c r="I1483">
        <f>IF($F1483&gt;0,TEXT($B1483,"dd.mm")&amp;"_"&amp;$D1483,"")</f>
        <v/>
      </c>
    </row>
    <row r="1484">
      <c r="A1484" t="n">
        <v>1483</v>
      </c>
      <c r="B1484">
        <f>Движение!$A$233</f>
        <v/>
      </c>
      <c r="C1484">
        <f>Движение!$C$233</f>
        <v/>
      </c>
      <c r="D1484" t="inlineStr">
        <is>
          <t>Ми-К</t>
        </is>
      </c>
      <c r="E1484">
        <f>Движение!$X$233</f>
        <v/>
      </c>
      <c r="F1484">
        <f>N(Движение!$Y$233)</f>
        <v/>
      </c>
      <c r="G1484">
        <f>N(Движение!$Z$233)</f>
        <v/>
      </c>
      <c r="H1484">
        <f>Движение!$AA$233</f>
        <v/>
      </c>
      <c r="I1484">
        <f>IF($F1484&gt;0,TEXT($B1484,"dd.mm")&amp;"_"&amp;$D1484,"")</f>
        <v/>
      </c>
    </row>
    <row r="1485">
      <c r="A1485" t="n">
        <v>1484</v>
      </c>
      <c r="B1485">
        <f>Движение!$A$233</f>
        <v/>
      </c>
      <c r="C1485">
        <f>Движение!$C$233</f>
        <v/>
      </c>
      <c r="D1485" t="inlineStr">
        <is>
          <t>Ми-П</t>
        </is>
      </c>
      <c r="E1485">
        <f>Движение!$AB$233</f>
        <v/>
      </c>
      <c r="F1485">
        <f>N(Движение!$AC$233)</f>
        <v/>
      </c>
      <c r="G1485">
        <f>N(Движение!$AD$233)</f>
        <v/>
      </c>
      <c r="H1485">
        <f>Движение!$AE$233</f>
        <v/>
      </c>
      <c r="I1485">
        <f>IF($F1485&gt;0,TEXT($B1485,"dd.mm")&amp;"_"&amp;$D1485,"")</f>
        <v/>
      </c>
    </row>
    <row r="1486">
      <c r="A1486" t="n">
        <v>1485</v>
      </c>
      <c r="B1486">
        <f>Движение!$A$234</f>
        <v/>
      </c>
      <c r="C1486">
        <f>Движение!$C$234</f>
        <v/>
      </c>
      <c r="D1486" t="inlineStr">
        <is>
          <t>АК-10</t>
        </is>
      </c>
      <c r="E1486">
        <f>Движение!$D$234</f>
        <v/>
      </c>
      <c r="F1486">
        <f>N(Движение!$E$234)</f>
        <v/>
      </c>
      <c r="G1486">
        <f>N(Движение!$F$234)</f>
        <v/>
      </c>
      <c r="H1486">
        <f>Движение!$G$234</f>
        <v/>
      </c>
      <c r="I1486">
        <f>IF($F1486&gt;0,TEXT($B1486,"dd.mm")&amp;"_"&amp;$D1486,"")</f>
        <v/>
      </c>
    </row>
    <row r="1487">
      <c r="A1487" t="n">
        <v>1486</v>
      </c>
      <c r="B1487">
        <f>Движение!$A$234</f>
        <v/>
      </c>
      <c r="C1487">
        <f>Движение!$C$234</f>
        <v/>
      </c>
      <c r="D1487" t="inlineStr">
        <is>
          <t>АК-15</t>
        </is>
      </c>
      <c r="E1487">
        <f>Движение!$H$234</f>
        <v/>
      </c>
      <c r="F1487">
        <f>N(Движение!$I$234)</f>
        <v/>
      </c>
      <c r="G1487">
        <f>N(Движение!$J$234)</f>
        <v/>
      </c>
      <c r="H1487">
        <f>Движение!$K$234</f>
        <v/>
      </c>
      <c r="I1487">
        <f>IF($F1487&gt;0,TEXT($B1487,"dd.mm")&amp;"_"&amp;$D1487,"")</f>
        <v/>
      </c>
    </row>
    <row r="1488">
      <c r="A1488" t="n">
        <v>1487</v>
      </c>
      <c r="B1488">
        <f>Движение!$A$234</f>
        <v/>
      </c>
      <c r="C1488">
        <f>Движение!$C$234</f>
        <v/>
      </c>
      <c r="D1488" t="inlineStr">
        <is>
          <t>Г 1800</t>
        </is>
      </c>
      <c r="E1488">
        <f>Движение!$L$234</f>
        <v/>
      </c>
      <c r="F1488">
        <f>N(Движение!$M$234)</f>
        <v/>
      </c>
      <c r="G1488">
        <f>N(Движение!$N$234)</f>
        <v/>
      </c>
      <c r="H1488">
        <f>Движение!$O$234</f>
        <v/>
      </c>
      <c r="I1488">
        <f>IF($F1488&gt;0,TEXT($B1488,"dd.mm")&amp;"_"&amp;$D1488,"")</f>
        <v/>
      </c>
    </row>
    <row r="1489">
      <c r="A1489" t="n">
        <v>1488</v>
      </c>
      <c r="B1489">
        <f>Движение!$A$234</f>
        <v/>
      </c>
      <c r="C1489">
        <f>Движение!$C$234</f>
        <v/>
      </c>
      <c r="D1489" t="inlineStr">
        <is>
          <t>Г 3500</t>
        </is>
      </c>
      <c r="E1489">
        <f>Движение!$P$234</f>
        <v/>
      </c>
      <c r="F1489">
        <f>N(Движение!$Q$234)</f>
        <v/>
      </c>
      <c r="G1489">
        <f>N(Движение!$R$234)</f>
        <v/>
      </c>
      <c r="H1489">
        <f>Движение!$S$234</f>
        <v/>
      </c>
      <c r="I1489">
        <f>IF($F1489&gt;0,TEXT($B1489,"dd.mm")&amp;"_"&amp;$D1489,"")</f>
        <v/>
      </c>
    </row>
    <row r="1490">
      <c r="A1490" t="n">
        <v>1489</v>
      </c>
      <c r="B1490">
        <f>Движение!$A$234</f>
        <v/>
      </c>
      <c r="C1490">
        <f>Движение!$C$234</f>
        <v/>
      </c>
      <c r="D1490" t="inlineStr">
        <is>
          <t>Г 800</t>
        </is>
      </c>
      <c r="E1490">
        <f>Движение!$T$234</f>
        <v/>
      </c>
      <c r="F1490">
        <f>N(Движение!$U$234)</f>
        <v/>
      </c>
      <c r="G1490">
        <f>N(Движение!$V$234)</f>
        <v/>
      </c>
      <c r="H1490">
        <f>Движение!$W$234</f>
        <v/>
      </c>
      <c r="I1490">
        <f>IF($F1490&gt;0,TEXT($B1490,"dd.mm")&amp;"_"&amp;$D1490,"")</f>
        <v/>
      </c>
    </row>
    <row r="1491">
      <c r="A1491" t="n">
        <v>1490</v>
      </c>
      <c r="B1491">
        <f>Движение!$A$234</f>
        <v/>
      </c>
      <c r="C1491">
        <f>Движение!$C$234</f>
        <v/>
      </c>
      <c r="D1491" t="inlineStr">
        <is>
          <t>Ми-К</t>
        </is>
      </c>
      <c r="E1491">
        <f>Движение!$X$234</f>
        <v/>
      </c>
      <c r="F1491">
        <f>N(Движение!$Y$234)</f>
        <v/>
      </c>
      <c r="G1491">
        <f>N(Движение!$Z$234)</f>
        <v/>
      </c>
      <c r="H1491">
        <f>Движение!$AA$234</f>
        <v/>
      </c>
      <c r="I1491">
        <f>IF($F1491&gt;0,TEXT($B1491,"dd.mm")&amp;"_"&amp;$D1491,"")</f>
        <v/>
      </c>
    </row>
    <row r="1492">
      <c r="A1492" t="n">
        <v>1491</v>
      </c>
      <c r="B1492">
        <f>Движение!$A$234</f>
        <v/>
      </c>
      <c r="C1492">
        <f>Движение!$C$234</f>
        <v/>
      </c>
      <c r="D1492" t="inlineStr">
        <is>
          <t>Ми-П</t>
        </is>
      </c>
      <c r="E1492">
        <f>Движение!$AB$234</f>
        <v/>
      </c>
      <c r="F1492">
        <f>N(Движение!$AC$234)</f>
        <v/>
      </c>
      <c r="G1492">
        <f>N(Движение!$AD$234)</f>
        <v/>
      </c>
      <c r="H1492">
        <f>Движение!$AE$234</f>
        <v/>
      </c>
      <c r="I1492">
        <f>IF($F1492&gt;0,TEXT($B1492,"dd.mm")&amp;"_"&amp;$D1492,"")</f>
        <v/>
      </c>
    </row>
    <row r="1493">
      <c r="A1493" t="n">
        <v>1492</v>
      </c>
      <c r="B1493">
        <f>Движение!$A$235</f>
        <v/>
      </c>
      <c r="C1493">
        <f>Движение!$C$235</f>
        <v/>
      </c>
      <c r="D1493" t="inlineStr">
        <is>
          <t>АК-10</t>
        </is>
      </c>
      <c r="E1493">
        <f>Движение!$D$235</f>
        <v/>
      </c>
      <c r="F1493">
        <f>N(Движение!$E$235)</f>
        <v/>
      </c>
      <c r="G1493">
        <f>N(Движение!$F$235)</f>
        <v/>
      </c>
      <c r="H1493">
        <f>Движение!$G$235</f>
        <v/>
      </c>
      <c r="I1493">
        <f>IF($F1493&gt;0,TEXT($B1493,"dd.mm")&amp;"_"&amp;$D1493,"")</f>
        <v/>
      </c>
    </row>
    <row r="1494">
      <c r="A1494" t="n">
        <v>1493</v>
      </c>
      <c r="B1494">
        <f>Движение!$A$235</f>
        <v/>
      </c>
      <c r="C1494">
        <f>Движение!$C$235</f>
        <v/>
      </c>
      <c r="D1494" t="inlineStr">
        <is>
          <t>АК-15</t>
        </is>
      </c>
      <c r="E1494">
        <f>Движение!$H$235</f>
        <v/>
      </c>
      <c r="F1494">
        <f>N(Движение!$I$235)</f>
        <v/>
      </c>
      <c r="G1494">
        <f>N(Движение!$J$235)</f>
        <v/>
      </c>
      <c r="H1494">
        <f>Движение!$K$235</f>
        <v/>
      </c>
      <c r="I1494">
        <f>IF($F1494&gt;0,TEXT($B1494,"dd.mm")&amp;"_"&amp;$D1494,"")</f>
        <v/>
      </c>
    </row>
    <row r="1495">
      <c r="A1495" t="n">
        <v>1494</v>
      </c>
      <c r="B1495">
        <f>Движение!$A$235</f>
        <v/>
      </c>
      <c r="C1495">
        <f>Движение!$C$235</f>
        <v/>
      </c>
      <c r="D1495" t="inlineStr">
        <is>
          <t>Г 1800</t>
        </is>
      </c>
      <c r="E1495">
        <f>Движение!$L$235</f>
        <v/>
      </c>
      <c r="F1495">
        <f>N(Движение!$M$235)</f>
        <v/>
      </c>
      <c r="G1495">
        <f>N(Движение!$N$235)</f>
        <v/>
      </c>
      <c r="H1495">
        <f>Движение!$O$235</f>
        <v/>
      </c>
      <c r="I1495">
        <f>IF($F1495&gt;0,TEXT($B1495,"dd.mm")&amp;"_"&amp;$D1495,"")</f>
        <v/>
      </c>
    </row>
    <row r="1496">
      <c r="A1496" t="n">
        <v>1495</v>
      </c>
      <c r="B1496">
        <f>Движение!$A$235</f>
        <v/>
      </c>
      <c r="C1496">
        <f>Движение!$C$235</f>
        <v/>
      </c>
      <c r="D1496" t="inlineStr">
        <is>
          <t>Г 3500</t>
        </is>
      </c>
      <c r="E1496">
        <f>Движение!$P$235</f>
        <v/>
      </c>
      <c r="F1496">
        <f>N(Движение!$Q$235)</f>
        <v/>
      </c>
      <c r="G1496">
        <f>N(Движение!$R$235)</f>
        <v/>
      </c>
      <c r="H1496">
        <f>Движение!$S$235</f>
        <v/>
      </c>
      <c r="I1496">
        <f>IF($F1496&gt;0,TEXT($B1496,"dd.mm")&amp;"_"&amp;$D1496,"")</f>
        <v/>
      </c>
    </row>
    <row r="1497">
      <c r="A1497" t="n">
        <v>1496</v>
      </c>
      <c r="B1497">
        <f>Движение!$A$235</f>
        <v/>
      </c>
      <c r="C1497">
        <f>Движение!$C$235</f>
        <v/>
      </c>
      <c r="D1497" t="inlineStr">
        <is>
          <t>Г 800</t>
        </is>
      </c>
      <c r="E1497">
        <f>Движение!$T$235</f>
        <v/>
      </c>
      <c r="F1497">
        <f>N(Движение!$U$235)</f>
        <v/>
      </c>
      <c r="G1497">
        <f>N(Движение!$V$235)</f>
        <v/>
      </c>
      <c r="H1497">
        <f>Движение!$W$235</f>
        <v/>
      </c>
      <c r="I1497">
        <f>IF($F1497&gt;0,TEXT($B1497,"dd.mm")&amp;"_"&amp;$D1497,"")</f>
        <v/>
      </c>
    </row>
    <row r="1498">
      <c r="A1498" t="n">
        <v>1497</v>
      </c>
      <c r="B1498">
        <f>Движение!$A$235</f>
        <v/>
      </c>
      <c r="C1498">
        <f>Движение!$C$235</f>
        <v/>
      </c>
      <c r="D1498" t="inlineStr">
        <is>
          <t>Ми-К</t>
        </is>
      </c>
      <c r="E1498">
        <f>Движение!$X$235</f>
        <v/>
      </c>
      <c r="F1498">
        <f>N(Движение!$Y$235)</f>
        <v/>
      </c>
      <c r="G1498">
        <f>N(Движение!$Z$235)</f>
        <v/>
      </c>
      <c r="H1498">
        <f>Движение!$AA$235</f>
        <v/>
      </c>
      <c r="I1498">
        <f>IF($F1498&gt;0,TEXT($B1498,"dd.mm")&amp;"_"&amp;$D1498,"")</f>
        <v/>
      </c>
    </row>
    <row r="1499">
      <c r="A1499" t="n">
        <v>1498</v>
      </c>
      <c r="B1499">
        <f>Движение!$A$235</f>
        <v/>
      </c>
      <c r="C1499">
        <f>Движение!$C$235</f>
        <v/>
      </c>
      <c r="D1499" t="inlineStr">
        <is>
          <t>Ми-П</t>
        </is>
      </c>
      <c r="E1499">
        <f>Движение!$AB$235</f>
        <v/>
      </c>
      <c r="F1499">
        <f>N(Движение!$AC$235)</f>
        <v/>
      </c>
      <c r="G1499">
        <f>N(Движение!$AD$235)</f>
        <v/>
      </c>
      <c r="H1499">
        <f>Движение!$AE$235</f>
        <v/>
      </c>
      <c r="I1499">
        <f>IF($F1499&gt;0,TEXT($B1499,"dd.mm")&amp;"_"&amp;$D1499,"")</f>
        <v/>
      </c>
    </row>
    <row r="1500">
      <c r="A1500" t="n">
        <v>1499</v>
      </c>
      <c r="B1500">
        <f>Движение!$A$236</f>
        <v/>
      </c>
      <c r="C1500">
        <f>Движение!$C$236</f>
        <v/>
      </c>
      <c r="D1500" t="inlineStr">
        <is>
          <t>АК-10</t>
        </is>
      </c>
      <c r="E1500">
        <f>Движение!$D$236</f>
        <v/>
      </c>
      <c r="F1500">
        <f>N(Движение!$E$236)</f>
        <v/>
      </c>
      <c r="G1500">
        <f>N(Движение!$F$236)</f>
        <v/>
      </c>
      <c r="H1500">
        <f>Движение!$G$236</f>
        <v/>
      </c>
      <c r="I1500">
        <f>IF($F1500&gt;0,TEXT($B1500,"dd.mm")&amp;"_"&amp;$D1500,"")</f>
        <v/>
      </c>
    </row>
    <row r="1501">
      <c r="A1501" t="n">
        <v>1500</v>
      </c>
      <c r="B1501">
        <f>Движение!$A$236</f>
        <v/>
      </c>
      <c r="C1501">
        <f>Движение!$C$236</f>
        <v/>
      </c>
      <c r="D1501" t="inlineStr">
        <is>
          <t>АК-15</t>
        </is>
      </c>
      <c r="E1501">
        <f>Движение!$H$236</f>
        <v/>
      </c>
      <c r="F1501">
        <f>N(Движение!$I$236)</f>
        <v/>
      </c>
      <c r="G1501">
        <f>N(Движение!$J$236)</f>
        <v/>
      </c>
      <c r="H1501">
        <f>Движение!$K$236</f>
        <v/>
      </c>
      <c r="I1501">
        <f>IF($F1501&gt;0,TEXT($B1501,"dd.mm")&amp;"_"&amp;$D1501,"")</f>
        <v/>
      </c>
    </row>
    <row r="1502">
      <c r="A1502" t="n">
        <v>1501</v>
      </c>
      <c r="B1502">
        <f>Движение!$A$236</f>
        <v/>
      </c>
      <c r="C1502">
        <f>Движение!$C$236</f>
        <v/>
      </c>
      <c r="D1502" t="inlineStr">
        <is>
          <t>Г 1800</t>
        </is>
      </c>
      <c r="E1502">
        <f>Движение!$L$236</f>
        <v/>
      </c>
      <c r="F1502">
        <f>N(Движение!$M$236)</f>
        <v/>
      </c>
      <c r="G1502">
        <f>N(Движение!$N$236)</f>
        <v/>
      </c>
      <c r="H1502">
        <f>Движение!$O$236</f>
        <v/>
      </c>
      <c r="I1502">
        <f>IF($F1502&gt;0,TEXT($B1502,"dd.mm")&amp;"_"&amp;$D1502,"")</f>
        <v/>
      </c>
    </row>
    <row r="1503">
      <c r="A1503" t="n">
        <v>1502</v>
      </c>
      <c r="B1503">
        <f>Движение!$A$236</f>
        <v/>
      </c>
      <c r="C1503">
        <f>Движение!$C$236</f>
        <v/>
      </c>
      <c r="D1503" t="inlineStr">
        <is>
          <t>Г 3500</t>
        </is>
      </c>
      <c r="E1503">
        <f>Движение!$P$236</f>
        <v/>
      </c>
      <c r="F1503">
        <f>N(Движение!$Q$236)</f>
        <v/>
      </c>
      <c r="G1503">
        <f>N(Движение!$R$236)</f>
        <v/>
      </c>
      <c r="H1503">
        <f>Движение!$S$236</f>
        <v/>
      </c>
      <c r="I1503">
        <f>IF($F1503&gt;0,TEXT($B1503,"dd.mm")&amp;"_"&amp;$D1503,"")</f>
        <v/>
      </c>
    </row>
    <row r="1504">
      <c r="A1504" t="n">
        <v>1503</v>
      </c>
      <c r="B1504">
        <f>Движение!$A$236</f>
        <v/>
      </c>
      <c r="C1504">
        <f>Движение!$C$236</f>
        <v/>
      </c>
      <c r="D1504" t="inlineStr">
        <is>
          <t>Г 800</t>
        </is>
      </c>
      <c r="E1504">
        <f>Движение!$T$236</f>
        <v/>
      </c>
      <c r="F1504">
        <f>N(Движение!$U$236)</f>
        <v/>
      </c>
      <c r="G1504">
        <f>N(Движение!$V$236)</f>
        <v/>
      </c>
      <c r="H1504">
        <f>Движение!$W$236</f>
        <v/>
      </c>
      <c r="I1504">
        <f>IF($F1504&gt;0,TEXT($B1504,"dd.mm")&amp;"_"&amp;$D1504,"")</f>
        <v/>
      </c>
    </row>
    <row r="1505">
      <c r="A1505" t="n">
        <v>1504</v>
      </c>
      <c r="B1505">
        <f>Движение!$A$236</f>
        <v/>
      </c>
      <c r="C1505">
        <f>Движение!$C$236</f>
        <v/>
      </c>
      <c r="D1505" t="inlineStr">
        <is>
          <t>Ми-К</t>
        </is>
      </c>
      <c r="E1505">
        <f>Движение!$X$236</f>
        <v/>
      </c>
      <c r="F1505">
        <f>N(Движение!$Y$236)</f>
        <v/>
      </c>
      <c r="G1505">
        <f>N(Движение!$Z$236)</f>
        <v/>
      </c>
      <c r="H1505">
        <f>Движение!$AA$236</f>
        <v/>
      </c>
      <c r="I1505">
        <f>IF($F1505&gt;0,TEXT($B1505,"dd.mm")&amp;"_"&amp;$D1505,"")</f>
        <v/>
      </c>
    </row>
    <row r="1506">
      <c r="A1506" t="n">
        <v>1505</v>
      </c>
      <c r="B1506">
        <f>Движение!$A$236</f>
        <v/>
      </c>
      <c r="C1506">
        <f>Движение!$C$236</f>
        <v/>
      </c>
      <c r="D1506" t="inlineStr">
        <is>
          <t>Ми-П</t>
        </is>
      </c>
      <c r="E1506">
        <f>Движение!$AB$236</f>
        <v/>
      </c>
      <c r="F1506">
        <f>N(Движение!$AC$236)</f>
        <v/>
      </c>
      <c r="G1506">
        <f>N(Движение!$AD$236)</f>
        <v/>
      </c>
      <c r="H1506">
        <f>Движение!$AE$236</f>
        <v/>
      </c>
      <c r="I1506">
        <f>IF($F1506&gt;0,TEXT($B1506,"dd.mm")&amp;"_"&amp;$D1506,"")</f>
        <v/>
      </c>
    </row>
    <row r="1507">
      <c r="A1507" t="n">
        <v>1506</v>
      </c>
      <c r="B1507">
        <f>Движение!$A$237</f>
        <v/>
      </c>
      <c r="C1507">
        <f>Движение!$C$237</f>
        <v/>
      </c>
      <c r="D1507" t="inlineStr">
        <is>
          <t>АК-10</t>
        </is>
      </c>
      <c r="E1507">
        <f>Движение!$D$237</f>
        <v/>
      </c>
      <c r="F1507">
        <f>N(Движение!$E$237)</f>
        <v/>
      </c>
      <c r="G1507">
        <f>N(Движение!$F$237)</f>
        <v/>
      </c>
      <c r="H1507">
        <f>Движение!$G$237</f>
        <v/>
      </c>
      <c r="I1507">
        <f>IF($F1507&gt;0,TEXT($B1507,"dd.mm")&amp;"_"&amp;$D1507,"")</f>
        <v/>
      </c>
    </row>
    <row r="1508">
      <c r="A1508" t="n">
        <v>1507</v>
      </c>
      <c r="B1508">
        <f>Движение!$A$237</f>
        <v/>
      </c>
      <c r="C1508">
        <f>Движение!$C$237</f>
        <v/>
      </c>
      <c r="D1508" t="inlineStr">
        <is>
          <t>АК-15</t>
        </is>
      </c>
      <c r="E1508">
        <f>Движение!$H$237</f>
        <v/>
      </c>
      <c r="F1508">
        <f>N(Движение!$I$237)</f>
        <v/>
      </c>
      <c r="G1508">
        <f>N(Движение!$J$237)</f>
        <v/>
      </c>
      <c r="H1508">
        <f>Движение!$K$237</f>
        <v/>
      </c>
      <c r="I1508">
        <f>IF($F1508&gt;0,TEXT($B1508,"dd.mm")&amp;"_"&amp;$D1508,"")</f>
        <v/>
      </c>
    </row>
    <row r="1509">
      <c r="A1509" t="n">
        <v>1508</v>
      </c>
      <c r="B1509">
        <f>Движение!$A$237</f>
        <v/>
      </c>
      <c r="C1509">
        <f>Движение!$C$237</f>
        <v/>
      </c>
      <c r="D1509" t="inlineStr">
        <is>
          <t>Г 1800</t>
        </is>
      </c>
      <c r="E1509">
        <f>Движение!$L$237</f>
        <v/>
      </c>
      <c r="F1509">
        <f>N(Движение!$M$237)</f>
        <v/>
      </c>
      <c r="G1509">
        <f>N(Движение!$N$237)</f>
        <v/>
      </c>
      <c r="H1509">
        <f>Движение!$O$237</f>
        <v/>
      </c>
      <c r="I1509">
        <f>IF($F1509&gt;0,TEXT($B1509,"dd.mm")&amp;"_"&amp;$D1509,"")</f>
        <v/>
      </c>
    </row>
    <row r="1510">
      <c r="A1510" t="n">
        <v>1509</v>
      </c>
      <c r="B1510">
        <f>Движение!$A$237</f>
        <v/>
      </c>
      <c r="C1510">
        <f>Движение!$C$237</f>
        <v/>
      </c>
      <c r="D1510" t="inlineStr">
        <is>
          <t>Г 3500</t>
        </is>
      </c>
      <c r="E1510">
        <f>Движение!$P$237</f>
        <v/>
      </c>
      <c r="F1510">
        <f>N(Движение!$Q$237)</f>
        <v/>
      </c>
      <c r="G1510">
        <f>N(Движение!$R$237)</f>
        <v/>
      </c>
      <c r="H1510">
        <f>Движение!$S$237</f>
        <v/>
      </c>
      <c r="I1510">
        <f>IF($F1510&gt;0,TEXT($B1510,"dd.mm")&amp;"_"&amp;$D1510,"")</f>
        <v/>
      </c>
    </row>
    <row r="1511">
      <c r="A1511" t="n">
        <v>1510</v>
      </c>
      <c r="B1511">
        <f>Движение!$A$237</f>
        <v/>
      </c>
      <c r="C1511">
        <f>Движение!$C$237</f>
        <v/>
      </c>
      <c r="D1511" t="inlineStr">
        <is>
          <t>Г 800</t>
        </is>
      </c>
      <c r="E1511">
        <f>Движение!$T$237</f>
        <v/>
      </c>
      <c r="F1511">
        <f>N(Движение!$U$237)</f>
        <v/>
      </c>
      <c r="G1511">
        <f>N(Движение!$V$237)</f>
        <v/>
      </c>
      <c r="H1511">
        <f>Движение!$W$237</f>
        <v/>
      </c>
      <c r="I1511">
        <f>IF($F1511&gt;0,TEXT($B1511,"dd.mm")&amp;"_"&amp;$D1511,"")</f>
        <v/>
      </c>
    </row>
    <row r="1512">
      <c r="A1512" t="n">
        <v>1511</v>
      </c>
      <c r="B1512">
        <f>Движение!$A$237</f>
        <v/>
      </c>
      <c r="C1512">
        <f>Движение!$C$237</f>
        <v/>
      </c>
      <c r="D1512" t="inlineStr">
        <is>
          <t>Ми-К</t>
        </is>
      </c>
      <c r="E1512">
        <f>Движение!$X$237</f>
        <v/>
      </c>
      <c r="F1512">
        <f>N(Движение!$Y$237)</f>
        <v/>
      </c>
      <c r="G1512">
        <f>N(Движение!$Z$237)</f>
        <v/>
      </c>
      <c r="H1512">
        <f>Движение!$AA$237</f>
        <v/>
      </c>
      <c r="I1512">
        <f>IF($F1512&gt;0,TEXT($B1512,"dd.mm")&amp;"_"&amp;$D1512,"")</f>
        <v/>
      </c>
    </row>
    <row r="1513">
      <c r="A1513" t="n">
        <v>1512</v>
      </c>
      <c r="B1513">
        <f>Движение!$A$237</f>
        <v/>
      </c>
      <c r="C1513">
        <f>Движение!$C$237</f>
        <v/>
      </c>
      <c r="D1513" t="inlineStr">
        <is>
          <t>Ми-П</t>
        </is>
      </c>
      <c r="E1513">
        <f>Движение!$AB$237</f>
        <v/>
      </c>
      <c r="F1513">
        <f>N(Движение!$AC$237)</f>
        <v/>
      </c>
      <c r="G1513">
        <f>N(Движение!$AD$237)</f>
        <v/>
      </c>
      <c r="H1513">
        <f>Движение!$AE$237</f>
        <v/>
      </c>
      <c r="I1513">
        <f>IF($F1513&gt;0,TEXT($B1513,"dd.mm")&amp;"_"&amp;$D1513,"")</f>
        <v/>
      </c>
    </row>
    <row r="1514">
      <c r="A1514" t="n">
        <v>1513</v>
      </c>
      <c r="B1514">
        <f>Движение!$A$238</f>
        <v/>
      </c>
      <c r="C1514">
        <f>Движение!$C$238</f>
        <v/>
      </c>
      <c r="D1514" t="inlineStr">
        <is>
          <t>АК-10</t>
        </is>
      </c>
      <c r="E1514">
        <f>Движение!$D$238</f>
        <v/>
      </c>
      <c r="F1514">
        <f>N(Движение!$E$238)</f>
        <v/>
      </c>
      <c r="G1514">
        <f>N(Движение!$F$238)</f>
        <v/>
      </c>
      <c r="H1514">
        <f>Движение!$G$238</f>
        <v/>
      </c>
      <c r="I1514">
        <f>IF($F1514&gt;0,TEXT($B1514,"dd.mm")&amp;"_"&amp;$D1514,"")</f>
        <v/>
      </c>
    </row>
    <row r="1515">
      <c r="A1515" t="n">
        <v>1514</v>
      </c>
      <c r="B1515">
        <f>Движение!$A$238</f>
        <v/>
      </c>
      <c r="C1515">
        <f>Движение!$C$238</f>
        <v/>
      </c>
      <c r="D1515" t="inlineStr">
        <is>
          <t>АК-15</t>
        </is>
      </c>
      <c r="E1515">
        <f>Движение!$H$238</f>
        <v/>
      </c>
      <c r="F1515">
        <f>N(Движение!$I$238)</f>
        <v/>
      </c>
      <c r="G1515">
        <f>N(Движение!$J$238)</f>
        <v/>
      </c>
      <c r="H1515">
        <f>Движение!$K$238</f>
        <v/>
      </c>
      <c r="I1515">
        <f>IF($F1515&gt;0,TEXT($B1515,"dd.mm")&amp;"_"&amp;$D1515,"")</f>
        <v/>
      </c>
    </row>
    <row r="1516">
      <c r="A1516" t="n">
        <v>1515</v>
      </c>
      <c r="B1516">
        <f>Движение!$A$238</f>
        <v/>
      </c>
      <c r="C1516">
        <f>Движение!$C$238</f>
        <v/>
      </c>
      <c r="D1516" t="inlineStr">
        <is>
          <t>Г 1800</t>
        </is>
      </c>
      <c r="E1516">
        <f>Движение!$L$238</f>
        <v/>
      </c>
      <c r="F1516">
        <f>N(Движение!$M$238)</f>
        <v/>
      </c>
      <c r="G1516">
        <f>N(Движение!$N$238)</f>
        <v/>
      </c>
      <c r="H1516">
        <f>Движение!$O$238</f>
        <v/>
      </c>
      <c r="I1516">
        <f>IF($F1516&gt;0,TEXT($B1516,"dd.mm")&amp;"_"&amp;$D1516,"")</f>
        <v/>
      </c>
    </row>
    <row r="1517">
      <c r="A1517" t="n">
        <v>1516</v>
      </c>
      <c r="B1517">
        <f>Движение!$A$238</f>
        <v/>
      </c>
      <c r="C1517">
        <f>Движение!$C$238</f>
        <v/>
      </c>
      <c r="D1517" t="inlineStr">
        <is>
          <t>Г 3500</t>
        </is>
      </c>
      <c r="E1517">
        <f>Движение!$P$238</f>
        <v/>
      </c>
      <c r="F1517">
        <f>N(Движение!$Q$238)</f>
        <v/>
      </c>
      <c r="G1517">
        <f>N(Движение!$R$238)</f>
        <v/>
      </c>
      <c r="H1517">
        <f>Движение!$S$238</f>
        <v/>
      </c>
      <c r="I1517">
        <f>IF($F1517&gt;0,TEXT($B1517,"dd.mm")&amp;"_"&amp;$D1517,"")</f>
        <v/>
      </c>
    </row>
    <row r="1518">
      <c r="A1518" t="n">
        <v>1517</v>
      </c>
      <c r="B1518">
        <f>Движение!$A$238</f>
        <v/>
      </c>
      <c r="C1518">
        <f>Движение!$C$238</f>
        <v/>
      </c>
      <c r="D1518" t="inlineStr">
        <is>
          <t>Г 800</t>
        </is>
      </c>
      <c r="E1518">
        <f>Движение!$T$238</f>
        <v/>
      </c>
      <c r="F1518">
        <f>N(Движение!$U$238)</f>
        <v/>
      </c>
      <c r="G1518">
        <f>N(Движение!$V$238)</f>
        <v/>
      </c>
      <c r="H1518">
        <f>Движение!$W$238</f>
        <v/>
      </c>
      <c r="I1518">
        <f>IF($F1518&gt;0,TEXT($B1518,"dd.mm")&amp;"_"&amp;$D1518,"")</f>
        <v/>
      </c>
    </row>
    <row r="1519">
      <c r="A1519" t="n">
        <v>1518</v>
      </c>
      <c r="B1519">
        <f>Движение!$A$238</f>
        <v/>
      </c>
      <c r="C1519">
        <f>Движение!$C$238</f>
        <v/>
      </c>
      <c r="D1519" t="inlineStr">
        <is>
          <t>Ми-К</t>
        </is>
      </c>
      <c r="E1519">
        <f>Движение!$X$238</f>
        <v/>
      </c>
      <c r="F1519">
        <f>N(Движение!$Y$238)</f>
        <v/>
      </c>
      <c r="G1519">
        <f>N(Движение!$Z$238)</f>
        <v/>
      </c>
      <c r="H1519">
        <f>Движение!$AA$238</f>
        <v/>
      </c>
      <c r="I1519">
        <f>IF($F1519&gt;0,TEXT($B1519,"dd.mm")&amp;"_"&amp;$D1519,"")</f>
        <v/>
      </c>
    </row>
    <row r="1520">
      <c r="A1520" t="n">
        <v>1519</v>
      </c>
      <c r="B1520">
        <f>Движение!$A$238</f>
        <v/>
      </c>
      <c r="C1520">
        <f>Движение!$C$238</f>
        <v/>
      </c>
      <c r="D1520" t="inlineStr">
        <is>
          <t>Ми-П</t>
        </is>
      </c>
      <c r="E1520">
        <f>Движение!$AB$238</f>
        <v/>
      </c>
      <c r="F1520">
        <f>N(Движение!$AC$238)</f>
        <v/>
      </c>
      <c r="G1520">
        <f>N(Движение!$AD$238)</f>
        <v/>
      </c>
      <c r="H1520">
        <f>Движение!$AE$238</f>
        <v/>
      </c>
      <c r="I1520">
        <f>IF($F1520&gt;0,TEXT($B1520,"dd.mm")&amp;"_"&amp;$D1520,"")</f>
        <v/>
      </c>
    </row>
    <row r="1521">
      <c r="A1521" t="n">
        <v>1520</v>
      </c>
      <c r="B1521">
        <f>Движение!$A$239</f>
        <v/>
      </c>
      <c r="C1521">
        <f>Движение!$C$239</f>
        <v/>
      </c>
      <c r="D1521" t="inlineStr">
        <is>
          <t>АК-10</t>
        </is>
      </c>
      <c r="E1521">
        <f>Движение!$D$239</f>
        <v/>
      </c>
      <c r="F1521">
        <f>N(Движение!$E$239)</f>
        <v/>
      </c>
      <c r="G1521">
        <f>N(Движение!$F$239)</f>
        <v/>
      </c>
      <c r="H1521">
        <f>Движение!$G$239</f>
        <v/>
      </c>
      <c r="I1521">
        <f>IF($F1521&gt;0,TEXT($B1521,"dd.mm")&amp;"_"&amp;$D1521,"")</f>
        <v/>
      </c>
    </row>
    <row r="1522">
      <c r="A1522" t="n">
        <v>1521</v>
      </c>
      <c r="B1522">
        <f>Движение!$A$239</f>
        <v/>
      </c>
      <c r="C1522">
        <f>Движение!$C$239</f>
        <v/>
      </c>
      <c r="D1522" t="inlineStr">
        <is>
          <t>АК-15</t>
        </is>
      </c>
      <c r="E1522">
        <f>Движение!$H$239</f>
        <v/>
      </c>
      <c r="F1522">
        <f>N(Движение!$I$239)</f>
        <v/>
      </c>
      <c r="G1522">
        <f>N(Движение!$J$239)</f>
        <v/>
      </c>
      <c r="H1522">
        <f>Движение!$K$239</f>
        <v/>
      </c>
      <c r="I1522">
        <f>IF($F1522&gt;0,TEXT($B1522,"dd.mm")&amp;"_"&amp;$D1522,"")</f>
        <v/>
      </c>
    </row>
    <row r="1523">
      <c r="A1523" t="n">
        <v>1522</v>
      </c>
      <c r="B1523">
        <f>Движение!$A$239</f>
        <v/>
      </c>
      <c r="C1523">
        <f>Движение!$C$239</f>
        <v/>
      </c>
      <c r="D1523" t="inlineStr">
        <is>
          <t>Г 1800</t>
        </is>
      </c>
      <c r="E1523">
        <f>Движение!$L$239</f>
        <v/>
      </c>
      <c r="F1523">
        <f>N(Движение!$M$239)</f>
        <v/>
      </c>
      <c r="G1523">
        <f>N(Движение!$N$239)</f>
        <v/>
      </c>
      <c r="H1523">
        <f>Движение!$O$239</f>
        <v/>
      </c>
      <c r="I1523">
        <f>IF($F1523&gt;0,TEXT($B1523,"dd.mm")&amp;"_"&amp;$D1523,"")</f>
        <v/>
      </c>
    </row>
    <row r="1524">
      <c r="A1524" t="n">
        <v>1523</v>
      </c>
      <c r="B1524">
        <f>Движение!$A$239</f>
        <v/>
      </c>
      <c r="C1524">
        <f>Движение!$C$239</f>
        <v/>
      </c>
      <c r="D1524" t="inlineStr">
        <is>
          <t>Г 3500</t>
        </is>
      </c>
      <c r="E1524">
        <f>Движение!$P$239</f>
        <v/>
      </c>
      <c r="F1524">
        <f>N(Движение!$Q$239)</f>
        <v/>
      </c>
      <c r="G1524">
        <f>N(Движение!$R$239)</f>
        <v/>
      </c>
      <c r="H1524">
        <f>Движение!$S$239</f>
        <v/>
      </c>
      <c r="I1524">
        <f>IF($F1524&gt;0,TEXT($B1524,"dd.mm")&amp;"_"&amp;$D1524,"")</f>
        <v/>
      </c>
    </row>
    <row r="1525">
      <c r="A1525" t="n">
        <v>1524</v>
      </c>
      <c r="B1525">
        <f>Движение!$A$239</f>
        <v/>
      </c>
      <c r="C1525">
        <f>Движение!$C$239</f>
        <v/>
      </c>
      <c r="D1525" t="inlineStr">
        <is>
          <t>Г 800</t>
        </is>
      </c>
      <c r="E1525">
        <f>Движение!$T$239</f>
        <v/>
      </c>
      <c r="F1525">
        <f>N(Движение!$U$239)</f>
        <v/>
      </c>
      <c r="G1525">
        <f>N(Движение!$V$239)</f>
        <v/>
      </c>
      <c r="H1525">
        <f>Движение!$W$239</f>
        <v/>
      </c>
      <c r="I1525">
        <f>IF($F1525&gt;0,TEXT($B1525,"dd.mm")&amp;"_"&amp;$D1525,"")</f>
        <v/>
      </c>
    </row>
    <row r="1526">
      <c r="A1526" t="n">
        <v>1525</v>
      </c>
      <c r="B1526">
        <f>Движение!$A$239</f>
        <v/>
      </c>
      <c r="C1526">
        <f>Движение!$C$239</f>
        <v/>
      </c>
      <c r="D1526" t="inlineStr">
        <is>
          <t>Ми-К</t>
        </is>
      </c>
      <c r="E1526">
        <f>Движение!$X$239</f>
        <v/>
      </c>
      <c r="F1526">
        <f>N(Движение!$Y$239)</f>
        <v/>
      </c>
      <c r="G1526">
        <f>N(Движение!$Z$239)</f>
        <v/>
      </c>
      <c r="H1526">
        <f>Движение!$AA$239</f>
        <v/>
      </c>
      <c r="I1526">
        <f>IF($F1526&gt;0,TEXT($B1526,"dd.mm")&amp;"_"&amp;$D1526,"")</f>
        <v/>
      </c>
    </row>
    <row r="1527">
      <c r="A1527" t="n">
        <v>1526</v>
      </c>
      <c r="B1527">
        <f>Движение!$A$239</f>
        <v/>
      </c>
      <c r="C1527">
        <f>Движение!$C$239</f>
        <v/>
      </c>
      <c r="D1527" t="inlineStr">
        <is>
          <t>Ми-П</t>
        </is>
      </c>
      <c r="E1527">
        <f>Движение!$AB$239</f>
        <v/>
      </c>
      <c r="F1527">
        <f>N(Движение!$AC$239)</f>
        <v/>
      </c>
      <c r="G1527">
        <f>N(Движение!$AD$239)</f>
        <v/>
      </c>
      <c r="H1527">
        <f>Движение!$AE$239</f>
        <v/>
      </c>
      <c r="I1527">
        <f>IF($F1527&gt;0,TEXT($B1527,"dd.mm")&amp;"_"&amp;$D1527,"")</f>
        <v/>
      </c>
    </row>
    <row r="1528">
      <c r="A1528" t="n">
        <v>1527</v>
      </c>
      <c r="B1528">
        <f>Движение!$A$240</f>
        <v/>
      </c>
      <c r="C1528">
        <f>Движение!$C$240</f>
        <v/>
      </c>
      <c r="D1528" t="inlineStr">
        <is>
          <t>АК-10</t>
        </is>
      </c>
      <c r="E1528">
        <f>Движение!$D$240</f>
        <v/>
      </c>
      <c r="F1528">
        <f>N(Движение!$E$240)</f>
        <v/>
      </c>
      <c r="G1528">
        <f>N(Движение!$F$240)</f>
        <v/>
      </c>
      <c r="H1528">
        <f>Движение!$G$240</f>
        <v/>
      </c>
      <c r="I1528">
        <f>IF($F1528&gt;0,TEXT($B1528,"dd.mm")&amp;"_"&amp;$D1528,"")</f>
        <v/>
      </c>
    </row>
    <row r="1529">
      <c r="A1529" t="n">
        <v>1528</v>
      </c>
      <c r="B1529">
        <f>Движение!$A$240</f>
        <v/>
      </c>
      <c r="C1529">
        <f>Движение!$C$240</f>
        <v/>
      </c>
      <c r="D1529" t="inlineStr">
        <is>
          <t>АК-15</t>
        </is>
      </c>
      <c r="E1529">
        <f>Движение!$H$240</f>
        <v/>
      </c>
      <c r="F1529">
        <f>N(Движение!$I$240)</f>
        <v/>
      </c>
      <c r="G1529">
        <f>N(Движение!$J$240)</f>
        <v/>
      </c>
      <c r="H1529">
        <f>Движение!$K$240</f>
        <v/>
      </c>
      <c r="I1529">
        <f>IF($F1529&gt;0,TEXT($B1529,"dd.mm")&amp;"_"&amp;$D1529,"")</f>
        <v/>
      </c>
    </row>
    <row r="1530">
      <c r="A1530" t="n">
        <v>1529</v>
      </c>
      <c r="B1530">
        <f>Движение!$A$240</f>
        <v/>
      </c>
      <c r="C1530">
        <f>Движение!$C$240</f>
        <v/>
      </c>
      <c r="D1530" t="inlineStr">
        <is>
          <t>Г 1800</t>
        </is>
      </c>
      <c r="E1530">
        <f>Движение!$L$240</f>
        <v/>
      </c>
      <c r="F1530">
        <f>N(Движение!$M$240)</f>
        <v/>
      </c>
      <c r="G1530">
        <f>N(Движение!$N$240)</f>
        <v/>
      </c>
      <c r="H1530">
        <f>Движение!$O$240</f>
        <v/>
      </c>
      <c r="I1530">
        <f>IF($F1530&gt;0,TEXT($B1530,"dd.mm")&amp;"_"&amp;$D1530,"")</f>
        <v/>
      </c>
    </row>
    <row r="1531">
      <c r="A1531" t="n">
        <v>1530</v>
      </c>
      <c r="B1531">
        <f>Движение!$A$240</f>
        <v/>
      </c>
      <c r="C1531">
        <f>Движение!$C$240</f>
        <v/>
      </c>
      <c r="D1531" t="inlineStr">
        <is>
          <t>Г 3500</t>
        </is>
      </c>
      <c r="E1531">
        <f>Движение!$P$240</f>
        <v/>
      </c>
      <c r="F1531">
        <f>N(Движение!$Q$240)</f>
        <v/>
      </c>
      <c r="G1531">
        <f>N(Движение!$R$240)</f>
        <v/>
      </c>
      <c r="H1531">
        <f>Движение!$S$240</f>
        <v/>
      </c>
      <c r="I1531">
        <f>IF($F1531&gt;0,TEXT($B1531,"dd.mm")&amp;"_"&amp;$D1531,"")</f>
        <v/>
      </c>
    </row>
    <row r="1532">
      <c r="A1532" t="n">
        <v>1531</v>
      </c>
      <c r="B1532">
        <f>Движение!$A$240</f>
        <v/>
      </c>
      <c r="C1532">
        <f>Движение!$C$240</f>
        <v/>
      </c>
      <c r="D1532" t="inlineStr">
        <is>
          <t>Г 800</t>
        </is>
      </c>
      <c r="E1532">
        <f>Движение!$T$240</f>
        <v/>
      </c>
      <c r="F1532">
        <f>N(Движение!$U$240)</f>
        <v/>
      </c>
      <c r="G1532">
        <f>N(Движение!$V$240)</f>
        <v/>
      </c>
      <c r="H1532">
        <f>Движение!$W$240</f>
        <v/>
      </c>
      <c r="I1532">
        <f>IF($F1532&gt;0,TEXT($B1532,"dd.mm")&amp;"_"&amp;$D1532,"")</f>
        <v/>
      </c>
    </row>
    <row r="1533">
      <c r="A1533" t="n">
        <v>1532</v>
      </c>
      <c r="B1533">
        <f>Движение!$A$240</f>
        <v/>
      </c>
      <c r="C1533">
        <f>Движение!$C$240</f>
        <v/>
      </c>
      <c r="D1533" t="inlineStr">
        <is>
          <t>Ми-К</t>
        </is>
      </c>
      <c r="E1533">
        <f>Движение!$X$240</f>
        <v/>
      </c>
      <c r="F1533">
        <f>N(Движение!$Y$240)</f>
        <v/>
      </c>
      <c r="G1533">
        <f>N(Движение!$Z$240)</f>
        <v/>
      </c>
      <c r="H1533">
        <f>Движение!$AA$240</f>
        <v/>
      </c>
      <c r="I1533">
        <f>IF($F1533&gt;0,TEXT($B1533,"dd.mm")&amp;"_"&amp;$D1533,"")</f>
        <v/>
      </c>
    </row>
    <row r="1534">
      <c r="A1534" t="n">
        <v>1533</v>
      </c>
      <c r="B1534">
        <f>Движение!$A$240</f>
        <v/>
      </c>
      <c r="C1534">
        <f>Движение!$C$240</f>
        <v/>
      </c>
      <c r="D1534" t="inlineStr">
        <is>
          <t>Ми-П</t>
        </is>
      </c>
      <c r="E1534">
        <f>Движение!$AB$240</f>
        <v/>
      </c>
      <c r="F1534">
        <f>N(Движение!$AC$240)</f>
        <v/>
      </c>
      <c r="G1534">
        <f>N(Движение!$AD$240)</f>
        <v/>
      </c>
      <c r="H1534">
        <f>Движение!$AE$240</f>
        <v/>
      </c>
      <c r="I1534">
        <f>IF($F1534&gt;0,TEXT($B1534,"dd.mm")&amp;"_"&amp;$D1534,"")</f>
        <v/>
      </c>
    </row>
    <row r="1535">
      <c r="A1535" t="n">
        <v>1534</v>
      </c>
      <c r="B1535">
        <f>Движение!$A$241</f>
        <v/>
      </c>
      <c r="C1535">
        <f>Движение!$C$241</f>
        <v/>
      </c>
      <c r="D1535" t="inlineStr">
        <is>
          <t>АК-10</t>
        </is>
      </c>
      <c r="E1535">
        <f>Движение!$D$241</f>
        <v/>
      </c>
      <c r="F1535">
        <f>N(Движение!$E$241)</f>
        <v/>
      </c>
      <c r="G1535">
        <f>N(Движение!$F$241)</f>
        <v/>
      </c>
      <c r="H1535">
        <f>Движение!$G$241</f>
        <v/>
      </c>
      <c r="I1535">
        <f>IF($F1535&gt;0,TEXT($B1535,"dd.mm")&amp;"_"&amp;$D1535,"")</f>
        <v/>
      </c>
    </row>
    <row r="1536">
      <c r="A1536" t="n">
        <v>1535</v>
      </c>
      <c r="B1536">
        <f>Движение!$A$241</f>
        <v/>
      </c>
      <c r="C1536">
        <f>Движение!$C$241</f>
        <v/>
      </c>
      <c r="D1536" t="inlineStr">
        <is>
          <t>АК-15</t>
        </is>
      </c>
      <c r="E1536">
        <f>Движение!$H$241</f>
        <v/>
      </c>
      <c r="F1536">
        <f>N(Движение!$I$241)</f>
        <v/>
      </c>
      <c r="G1536">
        <f>N(Движение!$J$241)</f>
        <v/>
      </c>
      <c r="H1536">
        <f>Движение!$K$241</f>
        <v/>
      </c>
      <c r="I1536">
        <f>IF($F1536&gt;0,TEXT($B1536,"dd.mm")&amp;"_"&amp;$D1536,"")</f>
        <v/>
      </c>
    </row>
    <row r="1537">
      <c r="A1537" t="n">
        <v>1536</v>
      </c>
      <c r="B1537">
        <f>Движение!$A$241</f>
        <v/>
      </c>
      <c r="C1537">
        <f>Движение!$C$241</f>
        <v/>
      </c>
      <c r="D1537" t="inlineStr">
        <is>
          <t>Г 1800</t>
        </is>
      </c>
      <c r="E1537">
        <f>Движение!$L$241</f>
        <v/>
      </c>
      <c r="F1537">
        <f>N(Движение!$M$241)</f>
        <v/>
      </c>
      <c r="G1537">
        <f>N(Движение!$N$241)</f>
        <v/>
      </c>
      <c r="H1537">
        <f>Движение!$O$241</f>
        <v/>
      </c>
      <c r="I1537">
        <f>IF($F1537&gt;0,TEXT($B1537,"dd.mm")&amp;"_"&amp;$D1537,"")</f>
        <v/>
      </c>
    </row>
    <row r="1538">
      <c r="A1538" t="n">
        <v>1537</v>
      </c>
      <c r="B1538">
        <f>Движение!$A$241</f>
        <v/>
      </c>
      <c r="C1538">
        <f>Движение!$C$241</f>
        <v/>
      </c>
      <c r="D1538" t="inlineStr">
        <is>
          <t>Г 3500</t>
        </is>
      </c>
      <c r="E1538">
        <f>Движение!$P$241</f>
        <v/>
      </c>
      <c r="F1538">
        <f>N(Движение!$Q$241)</f>
        <v/>
      </c>
      <c r="G1538">
        <f>N(Движение!$R$241)</f>
        <v/>
      </c>
      <c r="H1538">
        <f>Движение!$S$241</f>
        <v/>
      </c>
      <c r="I1538">
        <f>IF($F1538&gt;0,TEXT($B1538,"dd.mm")&amp;"_"&amp;$D1538,"")</f>
        <v/>
      </c>
    </row>
    <row r="1539">
      <c r="A1539" t="n">
        <v>1538</v>
      </c>
      <c r="B1539">
        <f>Движение!$A$241</f>
        <v/>
      </c>
      <c r="C1539">
        <f>Движение!$C$241</f>
        <v/>
      </c>
      <c r="D1539" t="inlineStr">
        <is>
          <t>Г 800</t>
        </is>
      </c>
      <c r="E1539">
        <f>Движение!$T$241</f>
        <v/>
      </c>
      <c r="F1539">
        <f>N(Движение!$U$241)</f>
        <v/>
      </c>
      <c r="G1539">
        <f>N(Движение!$V$241)</f>
        <v/>
      </c>
      <c r="H1539">
        <f>Движение!$W$241</f>
        <v/>
      </c>
      <c r="I1539">
        <f>IF($F1539&gt;0,TEXT($B1539,"dd.mm")&amp;"_"&amp;$D1539,"")</f>
        <v/>
      </c>
    </row>
    <row r="1540">
      <c r="A1540" t="n">
        <v>1539</v>
      </c>
      <c r="B1540">
        <f>Движение!$A$241</f>
        <v/>
      </c>
      <c r="C1540">
        <f>Движение!$C$241</f>
        <v/>
      </c>
      <c r="D1540" t="inlineStr">
        <is>
          <t>Ми-К</t>
        </is>
      </c>
      <c r="E1540">
        <f>Движение!$X$241</f>
        <v/>
      </c>
      <c r="F1540">
        <f>N(Движение!$Y$241)</f>
        <v/>
      </c>
      <c r="G1540">
        <f>N(Движение!$Z$241)</f>
        <v/>
      </c>
      <c r="H1540">
        <f>Движение!$AA$241</f>
        <v/>
      </c>
      <c r="I1540">
        <f>IF($F1540&gt;0,TEXT($B1540,"dd.mm")&amp;"_"&amp;$D1540,"")</f>
        <v/>
      </c>
    </row>
    <row r="1541">
      <c r="A1541" t="n">
        <v>1540</v>
      </c>
      <c r="B1541">
        <f>Движение!$A$241</f>
        <v/>
      </c>
      <c r="C1541">
        <f>Движение!$C$241</f>
        <v/>
      </c>
      <c r="D1541" t="inlineStr">
        <is>
          <t>Ми-П</t>
        </is>
      </c>
      <c r="E1541">
        <f>Движение!$AB$241</f>
        <v/>
      </c>
      <c r="F1541">
        <f>N(Движение!$AC$241)</f>
        <v/>
      </c>
      <c r="G1541">
        <f>N(Движение!$AD$241)</f>
        <v/>
      </c>
      <c r="H1541">
        <f>Движение!$AE$241</f>
        <v/>
      </c>
      <c r="I1541">
        <f>IF($F1541&gt;0,TEXT($B1541,"dd.mm")&amp;"_"&amp;$D1541,"")</f>
        <v/>
      </c>
    </row>
    <row r="1542">
      <c r="A1542" t="n">
        <v>1541</v>
      </c>
      <c r="B1542">
        <f>Движение!$A$242</f>
        <v/>
      </c>
      <c r="C1542">
        <f>Движение!$C$242</f>
        <v/>
      </c>
      <c r="D1542" t="inlineStr">
        <is>
          <t>АК-10</t>
        </is>
      </c>
      <c r="E1542">
        <f>Движение!$D$242</f>
        <v/>
      </c>
      <c r="F1542">
        <f>N(Движение!$E$242)</f>
        <v/>
      </c>
      <c r="G1542">
        <f>N(Движение!$F$242)</f>
        <v/>
      </c>
      <c r="H1542">
        <f>Движение!$G$242</f>
        <v/>
      </c>
      <c r="I1542">
        <f>IF($F1542&gt;0,TEXT($B1542,"dd.mm")&amp;"_"&amp;$D1542,"")</f>
        <v/>
      </c>
    </row>
    <row r="1543">
      <c r="A1543" t="n">
        <v>1542</v>
      </c>
      <c r="B1543">
        <f>Движение!$A$242</f>
        <v/>
      </c>
      <c r="C1543">
        <f>Движение!$C$242</f>
        <v/>
      </c>
      <c r="D1543" t="inlineStr">
        <is>
          <t>АК-15</t>
        </is>
      </c>
      <c r="E1543">
        <f>Движение!$H$242</f>
        <v/>
      </c>
      <c r="F1543">
        <f>N(Движение!$I$242)</f>
        <v/>
      </c>
      <c r="G1543">
        <f>N(Движение!$J$242)</f>
        <v/>
      </c>
      <c r="H1543">
        <f>Движение!$K$242</f>
        <v/>
      </c>
      <c r="I1543">
        <f>IF($F1543&gt;0,TEXT($B1543,"dd.mm")&amp;"_"&amp;$D1543,"")</f>
        <v/>
      </c>
    </row>
    <row r="1544">
      <c r="A1544" t="n">
        <v>1543</v>
      </c>
      <c r="B1544">
        <f>Движение!$A$242</f>
        <v/>
      </c>
      <c r="C1544">
        <f>Движение!$C$242</f>
        <v/>
      </c>
      <c r="D1544" t="inlineStr">
        <is>
          <t>Г 1800</t>
        </is>
      </c>
      <c r="E1544">
        <f>Движение!$L$242</f>
        <v/>
      </c>
      <c r="F1544">
        <f>N(Движение!$M$242)</f>
        <v/>
      </c>
      <c r="G1544">
        <f>N(Движение!$N$242)</f>
        <v/>
      </c>
      <c r="H1544">
        <f>Движение!$O$242</f>
        <v/>
      </c>
      <c r="I1544">
        <f>IF($F1544&gt;0,TEXT($B1544,"dd.mm")&amp;"_"&amp;$D1544,"")</f>
        <v/>
      </c>
    </row>
    <row r="1545">
      <c r="A1545" t="n">
        <v>1544</v>
      </c>
      <c r="B1545">
        <f>Движение!$A$242</f>
        <v/>
      </c>
      <c r="C1545">
        <f>Движение!$C$242</f>
        <v/>
      </c>
      <c r="D1545" t="inlineStr">
        <is>
          <t>Г 3500</t>
        </is>
      </c>
      <c r="E1545">
        <f>Движение!$P$242</f>
        <v/>
      </c>
      <c r="F1545">
        <f>N(Движение!$Q$242)</f>
        <v/>
      </c>
      <c r="G1545">
        <f>N(Движение!$R$242)</f>
        <v/>
      </c>
      <c r="H1545">
        <f>Движение!$S$242</f>
        <v/>
      </c>
      <c r="I1545">
        <f>IF($F1545&gt;0,TEXT($B1545,"dd.mm")&amp;"_"&amp;$D1545,"")</f>
        <v/>
      </c>
    </row>
    <row r="1546">
      <c r="A1546" t="n">
        <v>1545</v>
      </c>
      <c r="B1546">
        <f>Движение!$A$242</f>
        <v/>
      </c>
      <c r="C1546">
        <f>Движение!$C$242</f>
        <v/>
      </c>
      <c r="D1546" t="inlineStr">
        <is>
          <t>Г 800</t>
        </is>
      </c>
      <c r="E1546">
        <f>Движение!$T$242</f>
        <v/>
      </c>
      <c r="F1546">
        <f>N(Движение!$U$242)</f>
        <v/>
      </c>
      <c r="G1546">
        <f>N(Движение!$V$242)</f>
        <v/>
      </c>
      <c r="H1546">
        <f>Движение!$W$242</f>
        <v/>
      </c>
      <c r="I1546">
        <f>IF($F1546&gt;0,TEXT($B1546,"dd.mm")&amp;"_"&amp;$D1546,"")</f>
        <v/>
      </c>
    </row>
    <row r="1547">
      <c r="A1547" t="n">
        <v>1546</v>
      </c>
      <c r="B1547">
        <f>Движение!$A$242</f>
        <v/>
      </c>
      <c r="C1547">
        <f>Движение!$C$242</f>
        <v/>
      </c>
      <c r="D1547" t="inlineStr">
        <is>
          <t>Ми-К</t>
        </is>
      </c>
      <c r="E1547">
        <f>Движение!$X$242</f>
        <v/>
      </c>
      <c r="F1547">
        <f>N(Движение!$Y$242)</f>
        <v/>
      </c>
      <c r="G1547">
        <f>N(Движение!$Z$242)</f>
        <v/>
      </c>
      <c r="H1547">
        <f>Движение!$AA$242</f>
        <v/>
      </c>
      <c r="I1547">
        <f>IF($F1547&gt;0,TEXT($B1547,"dd.mm")&amp;"_"&amp;$D1547,"")</f>
        <v/>
      </c>
    </row>
    <row r="1548">
      <c r="A1548" t="n">
        <v>1547</v>
      </c>
      <c r="B1548">
        <f>Движение!$A$242</f>
        <v/>
      </c>
      <c r="C1548">
        <f>Движение!$C$242</f>
        <v/>
      </c>
      <c r="D1548" t="inlineStr">
        <is>
          <t>Ми-П</t>
        </is>
      </c>
      <c r="E1548">
        <f>Движение!$AB$242</f>
        <v/>
      </c>
      <c r="F1548">
        <f>N(Движение!$AC$242)</f>
        <v/>
      </c>
      <c r="G1548">
        <f>N(Движение!$AD$242)</f>
        <v/>
      </c>
      <c r="H1548">
        <f>Движение!$AE$242</f>
        <v/>
      </c>
      <c r="I1548">
        <f>IF($F1548&gt;0,TEXT($B1548,"dd.mm")&amp;"_"&amp;$D1548,"")</f>
        <v/>
      </c>
    </row>
    <row r="1549">
      <c r="A1549" t="n">
        <v>1548</v>
      </c>
      <c r="B1549">
        <f>Движение!$A$243</f>
        <v/>
      </c>
      <c r="C1549">
        <f>Движение!$C$243</f>
        <v/>
      </c>
      <c r="D1549" t="inlineStr">
        <is>
          <t>АК-10</t>
        </is>
      </c>
      <c r="E1549">
        <f>Движение!$D$243</f>
        <v/>
      </c>
      <c r="F1549">
        <f>N(Движение!$E$243)</f>
        <v/>
      </c>
      <c r="G1549">
        <f>N(Движение!$F$243)</f>
        <v/>
      </c>
      <c r="H1549">
        <f>Движение!$G$243</f>
        <v/>
      </c>
      <c r="I1549">
        <f>IF($F1549&gt;0,TEXT($B1549,"dd.mm")&amp;"_"&amp;$D1549,"")</f>
        <v/>
      </c>
    </row>
    <row r="1550">
      <c r="A1550" t="n">
        <v>1549</v>
      </c>
      <c r="B1550">
        <f>Движение!$A$243</f>
        <v/>
      </c>
      <c r="C1550">
        <f>Движение!$C$243</f>
        <v/>
      </c>
      <c r="D1550" t="inlineStr">
        <is>
          <t>АК-15</t>
        </is>
      </c>
      <c r="E1550">
        <f>Движение!$H$243</f>
        <v/>
      </c>
      <c r="F1550">
        <f>N(Движение!$I$243)</f>
        <v/>
      </c>
      <c r="G1550">
        <f>N(Движение!$J$243)</f>
        <v/>
      </c>
      <c r="H1550">
        <f>Движение!$K$243</f>
        <v/>
      </c>
      <c r="I1550">
        <f>IF($F1550&gt;0,TEXT($B1550,"dd.mm")&amp;"_"&amp;$D1550,"")</f>
        <v/>
      </c>
    </row>
    <row r="1551">
      <c r="A1551" t="n">
        <v>1550</v>
      </c>
      <c r="B1551">
        <f>Движение!$A$243</f>
        <v/>
      </c>
      <c r="C1551">
        <f>Движение!$C$243</f>
        <v/>
      </c>
      <c r="D1551" t="inlineStr">
        <is>
          <t>Г 1800</t>
        </is>
      </c>
      <c r="E1551">
        <f>Движение!$L$243</f>
        <v/>
      </c>
      <c r="F1551">
        <f>N(Движение!$M$243)</f>
        <v/>
      </c>
      <c r="G1551">
        <f>N(Движение!$N$243)</f>
        <v/>
      </c>
      <c r="H1551">
        <f>Движение!$O$243</f>
        <v/>
      </c>
      <c r="I1551">
        <f>IF($F1551&gt;0,TEXT($B1551,"dd.mm")&amp;"_"&amp;$D1551,"")</f>
        <v/>
      </c>
    </row>
    <row r="1552">
      <c r="A1552" t="n">
        <v>1551</v>
      </c>
      <c r="B1552">
        <f>Движение!$A$243</f>
        <v/>
      </c>
      <c r="C1552">
        <f>Движение!$C$243</f>
        <v/>
      </c>
      <c r="D1552" t="inlineStr">
        <is>
          <t>Г 3500</t>
        </is>
      </c>
      <c r="E1552">
        <f>Движение!$P$243</f>
        <v/>
      </c>
      <c r="F1552">
        <f>N(Движение!$Q$243)</f>
        <v/>
      </c>
      <c r="G1552">
        <f>N(Движение!$R$243)</f>
        <v/>
      </c>
      <c r="H1552">
        <f>Движение!$S$243</f>
        <v/>
      </c>
      <c r="I1552">
        <f>IF($F1552&gt;0,TEXT($B1552,"dd.mm")&amp;"_"&amp;$D1552,"")</f>
        <v/>
      </c>
    </row>
    <row r="1553">
      <c r="A1553" t="n">
        <v>1552</v>
      </c>
      <c r="B1553">
        <f>Движение!$A$243</f>
        <v/>
      </c>
      <c r="C1553">
        <f>Движение!$C$243</f>
        <v/>
      </c>
      <c r="D1553" t="inlineStr">
        <is>
          <t>Г 800</t>
        </is>
      </c>
      <c r="E1553">
        <f>Движение!$T$243</f>
        <v/>
      </c>
      <c r="F1553">
        <f>N(Движение!$U$243)</f>
        <v/>
      </c>
      <c r="G1553">
        <f>N(Движение!$V$243)</f>
        <v/>
      </c>
      <c r="H1553">
        <f>Движение!$W$243</f>
        <v/>
      </c>
      <c r="I1553">
        <f>IF($F1553&gt;0,TEXT($B1553,"dd.mm")&amp;"_"&amp;$D1553,"")</f>
        <v/>
      </c>
    </row>
    <row r="1554">
      <c r="A1554" t="n">
        <v>1553</v>
      </c>
      <c r="B1554">
        <f>Движение!$A$243</f>
        <v/>
      </c>
      <c r="C1554">
        <f>Движение!$C$243</f>
        <v/>
      </c>
      <c r="D1554" t="inlineStr">
        <is>
          <t>Ми-К</t>
        </is>
      </c>
      <c r="E1554">
        <f>Движение!$X$243</f>
        <v/>
      </c>
      <c r="F1554">
        <f>N(Движение!$Y$243)</f>
        <v/>
      </c>
      <c r="G1554">
        <f>N(Движение!$Z$243)</f>
        <v/>
      </c>
      <c r="H1554">
        <f>Движение!$AA$243</f>
        <v/>
      </c>
      <c r="I1554">
        <f>IF($F1554&gt;0,TEXT($B1554,"dd.mm")&amp;"_"&amp;$D1554,"")</f>
        <v/>
      </c>
    </row>
    <row r="1555">
      <c r="A1555" t="n">
        <v>1554</v>
      </c>
      <c r="B1555">
        <f>Движение!$A$243</f>
        <v/>
      </c>
      <c r="C1555">
        <f>Движение!$C$243</f>
        <v/>
      </c>
      <c r="D1555" t="inlineStr">
        <is>
          <t>Ми-П</t>
        </is>
      </c>
      <c r="E1555">
        <f>Движение!$AB$243</f>
        <v/>
      </c>
      <c r="F1555">
        <f>N(Движение!$AC$243)</f>
        <v/>
      </c>
      <c r="G1555">
        <f>N(Движение!$AD$243)</f>
        <v/>
      </c>
      <c r="H1555">
        <f>Движение!$AE$243</f>
        <v/>
      </c>
      <c r="I1555">
        <f>IF($F1555&gt;0,TEXT($B1555,"dd.mm")&amp;"_"&amp;$D1555,"")</f>
        <v/>
      </c>
    </row>
    <row r="1556">
      <c r="A1556" t="n">
        <v>1555</v>
      </c>
      <c r="B1556">
        <f>Движение!$A$244</f>
        <v/>
      </c>
      <c r="C1556">
        <f>Движение!$C$244</f>
        <v/>
      </c>
      <c r="D1556" t="inlineStr">
        <is>
          <t>АК-10</t>
        </is>
      </c>
      <c r="E1556">
        <f>Движение!$D$244</f>
        <v/>
      </c>
      <c r="F1556">
        <f>N(Движение!$E$244)</f>
        <v/>
      </c>
      <c r="G1556">
        <f>N(Движение!$F$244)</f>
        <v/>
      </c>
      <c r="H1556">
        <f>Движение!$G$244</f>
        <v/>
      </c>
      <c r="I1556">
        <f>IF($F1556&gt;0,TEXT($B1556,"dd.mm")&amp;"_"&amp;$D1556,"")</f>
        <v/>
      </c>
    </row>
    <row r="1557">
      <c r="A1557" t="n">
        <v>1556</v>
      </c>
      <c r="B1557">
        <f>Движение!$A$244</f>
        <v/>
      </c>
      <c r="C1557">
        <f>Движение!$C$244</f>
        <v/>
      </c>
      <c r="D1557" t="inlineStr">
        <is>
          <t>АК-15</t>
        </is>
      </c>
      <c r="E1557">
        <f>Движение!$H$244</f>
        <v/>
      </c>
      <c r="F1557">
        <f>N(Движение!$I$244)</f>
        <v/>
      </c>
      <c r="G1557">
        <f>N(Движение!$J$244)</f>
        <v/>
      </c>
      <c r="H1557">
        <f>Движение!$K$244</f>
        <v/>
      </c>
      <c r="I1557">
        <f>IF($F1557&gt;0,TEXT($B1557,"dd.mm")&amp;"_"&amp;$D1557,"")</f>
        <v/>
      </c>
    </row>
    <row r="1558">
      <c r="A1558" t="n">
        <v>1557</v>
      </c>
      <c r="B1558">
        <f>Движение!$A$244</f>
        <v/>
      </c>
      <c r="C1558">
        <f>Движение!$C$244</f>
        <v/>
      </c>
      <c r="D1558" t="inlineStr">
        <is>
          <t>Г 1800</t>
        </is>
      </c>
      <c r="E1558">
        <f>Движение!$L$244</f>
        <v/>
      </c>
      <c r="F1558">
        <f>N(Движение!$M$244)</f>
        <v/>
      </c>
      <c r="G1558">
        <f>N(Движение!$N$244)</f>
        <v/>
      </c>
      <c r="H1558">
        <f>Движение!$O$244</f>
        <v/>
      </c>
      <c r="I1558">
        <f>IF($F1558&gt;0,TEXT($B1558,"dd.mm")&amp;"_"&amp;$D1558,"")</f>
        <v/>
      </c>
    </row>
    <row r="1559">
      <c r="A1559" t="n">
        <v>1558</v>
      </c>
      <c r="B1559">
        <f>Движение!$A$244</f>
        <v/>
      </c>
      <c r="C1559">
        <f>Движение!$C$244</f>
        <v/>
      </c>
      <c r="D1559" t="inlineStr">
        <is>
          <t>Г 3500</t>
        </is>
      </c>
      <c r="E1559">
        <f>Движение!$P$244</f>
        <v/>
      </c>
      <c r="F1559">
        <f>N(Движение!$Q$244)</f>
        <v/>
      </c>
      <c r="G1559">
        <f>N(Движение!$R$244)</f>
        <v/>
      </c>
      <c r="H1559">
        <f>Движение!$S$244</f>
        <v/>
      </c>
      <c r="I1559">
        <f>IF($F1559&gt;0,TEXT($B1559,"dd.mm")&amp;"_"&amp;$D1559,"")</f>
        <v/>
      </c>
    </row>
    <row r="1560">
      <c r="A1560" t="n">
        <v>1559</v>
      </c>
      <c r="B1560">
        <f>Движение!$A$244</f>
        <v/>
      </c>
      <c r="C1560">
        <f>Движение!$C$244</f>
        <v/>
      </c>
      <c r="D1560" t="inlineStr">
        <is>
          <t>Г 800</t>
        </is>
      </c>
      <c r="E1560">
        <f>Движение!$T$244</f>
        <v/>
      </c>
      <c r="F1560">
        <f>N(Движение!$U$244)</f>
        <v/>
      </c>
      <c r="G1560">
        <f>N(Движение!$V$244)</f>
        <v/>
      </c>
      <c r="H1560">
        <f>Движение!$W$244</f>
        <v/>
      </c>
      <c r="I1560">
        <f>IF($F1560&gt;0,TEXT($B1560,"dd.mm")&amp;"_"&amp;$D1560,"")</f>
        <v/>
      </c>
    </row>
    <row r="1561">
      <c r="A1561" t="n">
        <v>1560</v>
      </c>
      <c r="B1561">
        <f>Движение!$A$244</f>
        <v/>
      </c>
      <c r="C1561">
        <f>Движение!$C$244</f>
        <v/>
      </c>
      <c r="D1561" t="inlineStr">
        <is>
          <t>Ми-К</t>
        </is>
      </c>
      <c r="E1561">
        <f>Движение!$X$244</f>
        <v/>
      </c>
      <c r="F1561">
        <f>N(Движение!$Y$244)</f>
        <v/>
      </c>
      <c r="G1561">
        <f>N(Движение!$Z$244)</f>
        <v/>
      </c>
      <c r="H1561">
        <f>Движение!$AA$244</f>
        <v/>
      </c>
      <c r="I1561">
        <f>IF($F1561&gt;0,TEXT($B1561,"dd.mm")&amp;"_"&amp;$D1561,"")</f>
        <v/>
      </c>
    </row>
    <row r="1562">
      <c r="A1562" t="n">
        <v>1561</v>
      </c>
      <c r="B1562">
        <f>Движение!$A$244</f>
        <v/>
      </c>
      <c r="C1562">
        <f>Движение!$C$244</f>
        <v/>
      </c>
      <c r="D1562" t="inlineStr">
        <is>
          <t>Ми-П</t>
        </is>
      </c>
      <c r="E1562">
        <f>Движение!$AB$244</f>
        <v/>
      </c>
      <c r="F1562">
        <f>N(Движение!$AC$244)</f>
        <v/>
      </c>
      <c r="G1562">
        <f>N(Движение!$AD$244)</f>
        <v/>
      </c>
      <c r="H1562">
        <f>Движение!$AE$244</f>
        <v/>
      </c>
      <c r="I1562">
        <f>IF($F1562&gt;0,TEXT($B1562,"dd.mm")&amp;"_"&amp;$D1562,"")</f>
        <v/>
      </c>
    </row>
    <row r="1563">
      <c r="A1563" t="n">
        <v>1562</v>
      </c>
      <c r="B1563">
        <f>Движение!$A$245</f>
        <v/>
      </c>
      <c r="C1563">
        <f>Движение!$C$245</f>
        <v/>
      </c>
      <c r="D1563" t="inlineStr">
        <is>
          <t>АК-10</t>
        </is>
      </c>
      <c r="E1563">
        <f>Движение!$D$245</f>
        <v/>
      </c>
      <c r="F1563">
        <f>N(Движение!$E$245)</f>
        <v/>
      </c>
      <c r="G1563">
        <f>N(Движение!$F$245)</f>
        <v/>
      </c>
      <c r="H1563">
        <f>Движение!$G$245</f>
        <v/>
      </c>
      <c r="I1563">
        <f>IF($F1563&gt;0,TEXT($B1563,"dd.mm")&amp;"_"&amp;$D1563,"")</f>
        <v/>
      </c>
    </row>
    <row r="1564">
      <c r="A1564" t="n">
        <v>1563</v>
      </c>
      <c r="B1564">
        <f>Движение!$A$245</f>
        <v/>
      </c>
      <c r="C1564">
        <f>Движение!$C$245</f>
        <v/>
      </c>
      <c r="D1564" t="inlineStr">
        <is>
          <t>АК-15</t>
        </is>
      </c>
      <c r="E1564">
        <f>Движение!$H$245</f>
        <v/>
      </c>
      <c r="F1564">
        <f>N(Движение!$I$245)</f>
        <v/>
      </c>
      <c r="G1564">
        <f>N(Движение!$J$245)</f>
        <v/>
      </c>
      <c r="H1564">
        <f>Движение!$K$245</f>
        <v/>
      </c>
      <c r="I1564">
        <f>IF($F1564&gt;0,TEXT($B1564,"dd.mm")&amp;"_"&amp;$D1564,"")</f>
        <v/>
      </c>
    </row>
    <row r="1565">
      <c r="A1565" t="n">
        <v>1564</v>
      </c>
      <c r="B1565">
        <f>Движение!$A$245</f>
        <v/>
      </c>
      <c r="C1565">
        <f>Движение!$C$245</f>
        <v/>
      </c>
      <c r="D1565" t="inlineStr">
        <is>
          <t>Г 1800</t>
        </is>
      </c>
      <c r="E1565">
        <f>Движение!$L$245</f>
        <v/>
      </c>
      <c r="F1565">
        <f>N(Движение!$M$245)</f>
        <v/>
      </c>
      <c r="G1565">
        <f>N(Движение!$N$245)</f>
        <v/>
      </c>
      <c r="H1565">
        <f>Движение!$O$245</f>
        <v/>
      </c>
      <c r="I1565">
        <f>IF($F1565&gt;0,TEXT($B1565,"dd.mm")&amp;"_"&amp;$D1565,"")</f>
        <v/>
      </c>
    </row>
    <row r="1566">
      <c r="A1566" t="n">
        <v>1565</v>
      </c>
      <c r="B1566">
        <f>Движение!$A$245</f>
        <v/>
      </c>
      <c r="C1566">
        <f>Движение!$C$245</f>
        <v/>
      </c>
      <c r="D1566" t="inlineStr">
        <is>
          <t>Г 3500</t>
        </is>
      </c>
      <c r="E1566">
        <f>Движение!$P$245</f>
        <v/>
      </c>
      <c r="F1566">
        <f>N(Движение!$Q$245)</f>
        <v/>
      </c>
      <c r="G1566">
        <f>N(Движение!$R$245)</f>
        <v/>
      </c>
      <c r="H1566">
        <f>Движение!$S$245</f>
        <v/>
      </c>
      <c r="I1566">
        <f>IF($F1566&gt;0,TEXT($B1566,"dd.mm")&amp;"_"&amp;$D1566,"")</f>
        <v/>
      </c>
    </row>
    <row r="1567">
      <c r="A1567" t="n">
        <v>1566</v>
      </c>
      <c r="B1567">
        <f>Движение!$A$245</f>
        <v/>
      </c>
      <c r="C1567">
        <f>Движение!$C$245</f>
        <v/>
      </c>
      <c r="D1567" t="inlineStr">
        <is>
          <t>Г 800</t>
        </is>
      </c>
      <c r="E1567">
        <f>Движение!$T$245</f>
        <v/>
      </c>
      <c r="F1567">
        <f>N(Движение!$U$245)</f>
        <v/>
      </c>
      <c r="G1567">
        <f>N(Движение!$V$245)</f>
        <v/>
      </c>
      <c r="H1567">
        <f>Движение!$W$245</f>
        <v/>
      </c>
      <c r="I1567">
        <f>IF($F1567&gt;0,TEXT($B1567,"dd.mm")&amp;"_"&amp;$D1567,"")</f>
        <v/>
      </c>
    </row>
    <row r="1568">
      <c r="A1568" t="n">
        <v>1567</v>
      </c>
      <c r="B1568">
        <f>Движение!$A$245</f>
        <v/>
      </c>
      <c r="C1568">
        <f>Движение!$C$245</f>
        <v/>
      </c>
      <c r="D1568" t="inlineStr">
        <is>
          <t>Ми-К</t>
        </is>
      </c>
      <c r="E1568">
        <f>Движение!$X$245</f>
        <v/>
      </c>
      <c r="F1568">
        <f>N(Движение!$Y$245)</f>
        <v/>
      </c>
      <c r="G1568">
        <f>N(Движение!$Z$245)</f>
        <v/>
      </c>
      <c r="H1568">
        <f>Движение!$AA$245</f>
        <v/>
      </c>
      <c r="I1568">
        <f>IF($F1568&gt;0,TEXT($B1568,"dd.mm")&amp;"_"&amp;$D1568,"")</f>
        <v/>
      </c>
    </row>
    <row r="1569">
      <c r="A1569" t="n">
        <v>1568</v>
      </c>
      <c r="B1569">
        <f>Движение!$A$245</f>
        <v/>
      </c>
      <c r="C1569">
        <f>Движение!$C$245</f>
        <v/>
      </c>
      <c r="D1569" t="inlineStr">
        <is>
          <t>Ми-П</t>
        </is>
      </c>
      <c r="E1569">
        <f>Движение!$AB$245</f>
        <v/>
      </c>
      <c r="F1569">
        <f>N(Движение!$AC$245)</f>
        <v/>
      </c>
      <c r="G1569">
        <f>N(Движение!$AD$245)</f>
        <v/>
      </c>
      <c r="H1569">
        <f>Движение!$AE$245</f>
        <v/>
      </c>
      <c r="I1569">
        <f>IF($F1569&gt;0,TEXT($B1569,"dd.mm")&amp;"_"&amp;$D1569,"")</f>
        <v/>
      </c>
    </row>
    <row r="1570">
      <c r="A1570" t="n">
        <v>1569</v>
      </c>
      <c r="B1570">
        <f>Движение!$A$246</f>
        <v/>
      </c>
      <c r="C1570">
        <f>Движение!$C$246</f>
        <v/>
      </c>
      <c r="D1570" t="inlineStr">
        <is>
          <t>АК-10</t>
        </is>
      </c>
      <c r="E1570">
        <f>Движение!$D$246</f>
        <v/>
      </c>
      <c r="F1570">
        <f>N(Движение!$E$246)</f>
        <v/>
      </c>
      <c r="G1570">
        <f>N(Движение!$F$246)</f>
        <v/>
      </c>
      <c r="H1570">
        <f>Движение!$G$246</f>
        <v/>
      </c>
      <c r="I1570">
        <f>IF($F1570&gt;0,TEXT($B1570,"dd.mm")&amp;"_"&amp;$D1570,"")</f>
        <v/>
      </c>
    </row>
    <row r="1571">
      <c r="A1571" t="n">
        <v>1570</v>
      </c>
      <c r="B1571">
        <f>Движение!$A$246</f>
        <v/>
      </c>
      <c r="C1571">
        <f>Движение!$C$246</f>
        <v/>
      </c>
      <c r="D1571" t="inlineStr">
        <is>
          <t>АК-15</t>
        </is>
      </c>
      <c r="E1571">
        <f>Движение!$H$246</f>
        <v/>
      </c>
      <c r="F1571">
        <f>N(Движение!$I$246)</f>
        <v/>
      </c>
      <c r="G1571">
        <f>N(Движение!$J$246)</f>
        <v/>
      </c>
      <c r="H1571">
        <f>Движение!$K$246</f>
        <v/>
      </c>
      <c r="I1571">
        <f>IF($F1571&gt;0,TEXT($B1571,"dd.mm")&amp;"_"&amp;$D1571,"")</f>
        <v/>
      </c>
    </row>
    <row r="1572">
      <c r="A1572" t="n">
        <v>1571</v>
      </c>
      <c r="B1572">
        <f>Движение!$A$246</f>
        <v/>
      </c>
      <c r="C1572">
        <f>Движение!$C$246</f>
        <v/>
      </c>
      <c r="D1572" t="inlineStr">
        <is>
          <t>Г 1800</t>
        </is>
      </c>
      <c r="E1572">
        <f>Движение!$L$246</f>
        <v/>
      </c>
      <c r="F1572">
        <f>N(Движение!$M$246)</f>
        <v/>
      </c>
      <c r="G1572">
        <f>N(Движение!$N$246)</f>
        <v/>
      </c>
      <c r="H1572">
        <f>Движение!$O$246</f>
        <v/>
      </c>
      <c r="I1572">
        <f>IF($F1572&gt;0,TEXT($B1572,"dd.mm")&amp;"_"&amp;$D1572,"")</f>
        <v/>
      </c>
    </row>
    <row r="1573">
      <c r="A1573" t="n">
        <v>1572</v>
      </c>
      <c r="B1573">
        <f>Движение!$A$246</f>
        <v/>
      </c>
      <c r="C1573">
        <f>Движение!$C$246</f>
        <v/>
      </c>
      <c r="D1573" t="inlineStr">
        <is>
          <t>Г 3500</t>
        </is>
      </c>
      <c r="E1573">
        <f>Движение!$P$246</f>
        <v/>
      </c>
      <c r="F1573">
        <f>N(Движение!$Q$246)</f>
        <v/>
      </c>
      <c r="G1573">
        <f>N(Движение!$R$246)</f>
        <v/>
      </c>
      <c r="H1573">
        <f>Движение!$S$246</f>
        <v/>
      </c>
      <c r="I1573">
        <f>IF($F1573&gt;0,TEXT($B1573,"dd.mm")&amp;"_"&amp;$D1573,"")</f>
        <v/>
      </c>
    </row>
    <row r="1574">
      <c r="A1574" t="n">
        <v>1573</v>
      </c>
      <c r="B1574">
        <f>Движение!$A$246</f>
        <v/>
      </c>
      <c r="C1574">
        <f>Движение!$C$246</f>
        <v/>
      </c>
      <c r="D1574" t="inlineStr">
        <is>
          <t>Г 800</t>
        </is>
      </c>
      <c r="E1574">
        <f>Движение!$T$246</f>
        <v/>
      </c>
      <c r="F1574">
        <f>N(Движение!$U$246)</f>
        <v/>
      </c>
      <c r="G1574">
        <f>N(Движение!$V$246)</f>
        <v/>
      </c>
      <c r="H1574">
        <f>Движение!$W$246</f>
        <v/>
      </c>
      <c r="I1574">
        <f>IF($F1574&gt;0,TEXT($B1574,"dd.mm")&amp;"_"&amp;$D1574,"")</f>
        <v/>
      </c>
    </row>
    <row r="1575">
      <c r="A1575" t="n">
        <v>1574</v>
      </c>
      <c r="B1575">
        <f>Движение!$A$246</f>
        <v/>
      </c>
      <c r="C1575">
        <f>Движение!$C$246</f>
        <v/>
      </c>
      <c r="D1575" t="inlineStr">
        <is>
          <t>Ми-К</t>
        </is>
      </c>
      <c r="E1575">
        <f>Движение!$X$246</f>
        <v/>
      </c>
      <c r="F1575">
        <f>N(Движение!$Y$246)</f>
        <v/>
      </c>
      <c r="G1575">
        <f>N(Движение!$Z$246)</f>
        <v/>
      </c>
      <c r="H1575">
        <f>Движение!$AA$246</f>
        <v/>
      </c>
      <c r="I1575">
        <f>IF($F1575&gt;0,TEXT($B1575,"dd.mm")&amp;"_"&amp;$D1575,"")</f>
        <v/>
      </c>
    </row>
    <row r="1576">
      <c r="A1576" t="n">
        <v>1575</v>
      </c>
      <c r="B1576">
        <f>Движение!$A$246</f>
        <v/>
      </c>
      <c r="C1576">
        <f>Движение!$C$246</f>
        <v/>
      </c>
      <c r="D1576" t="inlineStr">
        <is>
          <t>Ми-П</t>
        </is>
      </c>
      <c r="E1576">
        <f>Движение!$AB$246</f>
        <v/>
      </c>
      <c r="F1576">
        <f>N(Движение!$AC$246)</f>
        <v/>
      </c>
      <c r="G1576">
        <f>N(Движение!$AD$246)</f>
        <v/>
      </c>
      <c r="H1576">
        <f>Движение!$AE$246</f>
        <v/>
      </c>
      <c r="I1576">
        <f>IF($F1576&gt;0,TEXT($B1576,"dd.mm")&amp;"_"&amp;$D1576,"")</f>
        <v/>
      </c>
    </row>
    <row r="1577">
      <c r="A1577" t="n">
        <v>1576</v>
      </c>
      <c r="B1577">
        <f>Движение!$A$247</f>
        <v/>
      </c>
      <c r="C1577">
        <f>Движение!$C$247</f>
        <v/>
      </c>
      <c r="D1577" t="inlineStr">
        <is>
          <t>АК-10</t>
        </is>
      </c>
      <c r="E1577">
        <f>Движение!$D$247</f>
        <v/>
      </c>
      <c r="F1577">
        <f>N(Движение!$E$247)</f>
        <v/>
      </c>
      <c r="G1577">
        <f>N(Движение!$F$247)</f>
        <v/>
      </c>
      <c r="H1577">
        <f>Движение!$G$247</f>
        <v/>
      </c>
      <c r="I1577">
        <f>IF($F1577&gt;0,TEXT($B1577,"dd.mm")&amp;"_"&amp;$D1577,"")</f>
        <v/>
      </c>
    </row>
    <row r="1578">
      <c r="A1578" t="n">
        <v>1577</v>
      </c>
      <c r="B1578">
        <f>Движение!$A$247</f>
        <v/>
      </c>
      <c r="C1578">
        <f>Движение!$C$247</f>
        <v/>
      </c>
      <c r="D1578" t="inlineStr">
        <is>
          <t>АК-15</t>
        </is>
      </c>
      <c r="E1578">
        <f>Движение!$H$247</f>
        <v/>
      </c>
      <c r="F1578">
        <f>N(Движение!$I$247)</f>
        <v/>
      </c>
      <c r="G1578">
        <f>N(Движение!$J$247)</f>
        <v/>
      </c>
      <c r="H1578">
        <f>Движение!$K$247</f>
        <v/>
      </c>
      <c r="I1578">
        <f>IF($F1578&gt;0,TEXT($B1578,"dd.mm")&amp;"_"&amp;$D1578,"")</f>
        <v/>
      </c>
    </row>
    <row r="1579">
      <c r="A1579" t="n">
        <v>1578</v>
      </c>
      <c r="B1579">
        <f>Движение!$A$247</f>
        <v/>
      </c>
      <c r="C1579">
        <f>Движение!$C$247</f>
        <v/>
      </c>
      <c r="D1579" t="inlineStr">
        <is>
          <t>Г 1800</t>
        </is>
      </c>
      <c r="E1579">
        <f>Движение!$L$247</f>
        <v/>
      </c>
      <c r="F1579">
        <f>N(Движение!$M$247)</f>
        <v/>
      </c>
      <c r="G1579">
        <f>N(Движение!$N$247)</f>
        <v/>
      </c>
      <c r="H1579">
        <f>Движение!$O$247</f>
        <v/>
      </c>
      <c r="I1579">
        <f>IF($F1579&gt;0,TEXT($B1579,"dd.mm")&amp;"_"&amp;$D1579,"")</f>
        <v/>
      </c>
    </row>
    <row r="1580">
      <c r="A1580" t="n">
        <v>1579</v>
      </c>
      <c r="B1580">
        <f>Движение!$A$247</f>
        <v/>
      </c>
      <c r="C1580">
        <f>Движение!$C$247</f>
        <v/>
      </c>
      <c r="D1580" t="inlineStr">
        <is>
          <t>Г 3500</t>
        </is>
      </c>
      <c r="E1580">
        <f>Движение!$P$247</f>
        <v/>
      </c>
      <c r="F1580">
        <f>N(Движение!$Q$247)</f>
        <v/>
      </c>
      <c r="G1580">
        <f>N(Движение!$R$247)</f>
        <v/>
      </c>
      <c r="H1580">
        <f>Движение!$S$247</f>
        <v/>
      </c>
      <c r="I1580">
        <f>IF($F1580&gt;0,TEXT($B1580,"dd.mm")&amp;"_"&amp;$D1580,"")</f>
        <v/>
      </c>
    </row>
    <row r="1581">
      <c r="A1581" t="n">
        <v>1580</v>
      </c>
      <c r="B1581">
        <f>Движение!$A$247</f>
        <v/>
      </c>
      <c r="C1581">
        <f>Движение!$C$247</f>
        <v/>
      </c>
      <c r="D1581" t="inlineStr">
        <is>
          <t>Г 800</t>
        </is>
      </c>
      <c r="E1581">
        <f>Движение!$T$247</f>
        <v/>
      </c>
      <c r="F1581">
        <f>N(Движение!$U$247)</f>
        <v/>
      </c>
      <c r="G1581">
        <f>N(Движение!$V$247)</f>
        <v/>
      </c>
      <c r="H1581">
        <f>Движение!$W$247</f>
        <v/>
      </c>
      <c r="I1581">
        <f>IF($F1581&gt;0,TEXT($B1581,"dd.mm")&amp;"_"&amp;$D1581,"")</f>
        <v/>
      </c>
    </row>
    <row r="1582">
      <c r="A1582" t="n">
        <v>1581</v>
      </c>
      <c r="B1582">
        <f>Движение!$A$247</f>
        <v/>
      </c>
      <c r="C1582">
        <f>Движение!$C$247</f>
        <v/>
      </c>
      <c r="D1582" t="inlineStr">
        <is>
          <t>Ми-К</t>
        </is>
      </c>
      <c r="E1582">
        <f>Движение!$X$247</f>
        <v/>
      </c>
      <c r="F1582">
        <f>N(Движение!$Y$247)</f>
        <v/>
      </c>
      <c r="G1582">
        <f>N(Движение!$Z$247)</f>
        <v/>
      </c>
      <c r="H1582">
        <f>Движение!$AA$247</f>
        <v/>
      </c>
      <c r="I1582">
        <f>IF($F1582&gt;0,TEXT($B1582,"dd.mm")&amp;"_"&amp;$D1582,"")</f>
        <v/>
      </c>
    </row>
    <row r="1583">
      <c r="A1583" t="n">
        <v>1582</v>
      </c>
      <c r="B1583">
        <f>Движение!$A$247</f>
        <v/>
      </c>
      <c r="C1583">
        <f>Движение!$C$247</f>
        <v/>
      </c>
      <c r="D1583" t="inlineStr">
        <is>
          <t>Ми-П</t>
        </is>
      </c>
      <c r="E1583">
        <f>Движение!$AB$247</f>
        <v/>
      </c>
      <c r="F1583">
        <f>N(Движение!$AC$247)</f>
        <v/>
      </c>
      <c r="G1583">
        <f>N(Движение!$AD$247)</f>
        <v/>
      </c>
      <c r="H1583">
        <f>Движение!$AE$247</f>
        <v/>
      </c>
      <c r="I1583">
        <f>IF($F1583&gt;0,TEXT($B1583,"dd.mm")&amp;"_"&amp;$D1583,"")</f>
        <v/>
      </c>
    </row>
    <row r="1584">
      <c r="A1584" t="n">
        <v>1583</v>
      </c>
      <c r="B1584">
        <f>Движение!$A$248</f>
        <v/>
      </c>
      <c r="C1584">
        <f>Движение!$C$248</f>
        <v/>
      </c>
      <c r="D1584" t="inlineStr">
        <is>
          <t>АК-10</t>
        </is>
      </c>
      <c r="E1584">
        <f>Движение!$D$248</f>
        <v/>
      </c>
      <c r="F1584">
        <f>N(Движение!$E$248)</f>
        <v/>
      </c>
      <c r="G1584">
        <f>N(Движение!$F$248)</f>
        <v/>
      </c>
      <c r="H1584">
        <f>Движение!$G$248</f>
        <v/>
      </c>
      <c r="I1584">
        <f>IF($F1584&gt;0,TEXT($B1584,"dd.mm")&amp;"_"&amp;$D1584,"")</f>
        <v/>
      </c>
    </row>
    <row r="1585">
      <c r="A1585" t="n">
        <v>1584</v>
      </c>
      <c r="B1585">
        <f>Движение!$A$248</f>
        <v/>
      </c>
      <c r="C1585">
        <f>Движение!$C$248</f>
        <v/>
      </c>
      <c r="D1585" t="inlineStr">
        <is>
          <t>АК-15</t>
        </is>
      </c>
      <c r="E1585">
        <f>Движение!$H$248</f>
        <v/>
      </c>
      <c r="F1585">
        <f>N(Движение!$I$248)</f>
        <v/>
      </c>
      <c r="G1585">
        <f>N(Движение!$J$248)</f>
        <v/>
      </c>
      <c r="H1585">
        <f>Движение!$K$248</f>
        <v/>
      </c>
      <c r="I1585">
        <f>IF($F1585&gt;0,TEXT($B1585,"dd.mm")&amp;"_"&amp;$D1585,"")</f>
        <v/>
      </c>
    </row>
    <row r="1586">
      <c r="A1586" t="n">
        <v>1585</v>
      </c>
      <c r="B1586">
        <f>Движение!$A$248</f>
        <v/>
      </c>
      <c r="C1586">
        <f>Движение!$C$248</f>
        <v/>
      </c>
      <c r="D1586" t="inlineStr">
        <is>
          <t>Г 1800</t>
        </is>
      </c>
      <c r="E1586">
        <f>Движение!$L$248</f>
        <v/>
      </c>
      <c r="F1586">
        <f>N(Движение!$M$248)</f>
        <v/>
      </c>
      <c r="G1586">
        <f>N(Движение!$N$248)</f>
        <v/>
      </c>
      <c r="H1586">
        <f>Движение!$O$248</f>
        <v/>
      </c>
      <c r="I1586">
        <f>IF($F1586&gt;0,TEXT($B1586,"dd.mm")&amp;"_"&amp;$D1586,"")</f>
        <v/>
      </c>
    </row>
    <row r="1587">
      <c r="A1587" t="n">
        <v>1586</v>
      </c>
      <c r="B1587">
        <f>Движение!$A$248</f>
        <v/>
      </c>
      <c r="C1587">
        <f>Движение!$C$248</f>
        <v/>
      </c>
      <c r="D1587" t="inlineStr">
        <is>
          <t>Г 3500</t>
        </is>
      </c>
      <c r="E1587">
        <f>Движение!$P$248</f>
        <v/>
      </c>
      <c r="F1587">
        <f>N(Движение!$Q$248)</f>
        <v/>
      </c>
      <c r="G1587">
        <f>N(Движение!$R$248)</f>
        <v/>
      </c>
      <c r="H1587">
        <f>Движение!$S$248</f>
        <v/>
      </c>
      <c r="I1587">
        <f>IF($F1587&gt;0,TEXT($B1587,"dd.mm")&amp;"_"&amp;$D1587,"")</f>
        <v/>
      </c>
    </row>
    <row r="1588">
      <c r="A1588" t="n">
        <v>1587</v>
      </c>
      <c r="B1588">
        <f>Движение!$A$248</f>
        <v/>
      </c>
      <c r="C1588">
        <f>Движение!$C$248</f>
        <v/>
      </c>
      <c r="D1588" t="inlineStr">
        <is>
          <t>Г 800</t>
        </is>
      </c>
      <c r="E1588">
        <f>Движение!$T$248</f>
        <v/>
      </c>
      <c r="F1588">
        <f>N(Движение!$U$248)</f>
        <v/>
      </c>
      <c r="G1588">
        <f>N(Движение!$V$248)</f>
        <v/>
      </c>
      <c r="H1588">
        <f>Движение!$W$248</f>
        <v/>
      </c>
      <c r="I1588">
        <f>IF($F1588&gt;0,TEXT($B1588,"dd.mm")&amp;"_"&amp;$D1588,"")</f>
        <v/>
      </c>
    </row>
    <row r="1589">
      <c r="A1589" t="n">
        <v>1588</v>
      </c>
      <c r="B1589">
        <f>Движение!$A$248</f>
        <v/>
      </c>
      <c r="C1589">
        <f>Движение!$C$248</f>
        <v/>
      </c>
      <c r="D1589" t="inlineStr">
        <is>
          <t>Ми-К</t>
        </is>
      </c>
      <c r="E1589">
        <f>Движение!$X$248</f>
        <v/>
      </c>
      <c r="F1589">
        <f>N(Движение!$Y$248)</f>
        <v/>
      </c>
      <c r="G1589">
        <f>N(Движение!$Z$248)</f>
        <v/>
      </c>
      <c r="H1589">
        <f>Движение!$AA$248</f>
        <v/>
      </c>
      <c r="I1589">
        <f>IF($F1589&gt;0,TEXT($B1589,"dd.mm")&amp;"_"&amp;$D1589,"")</f>
        <v/>
      </c>
    </row>
    <row r="1590">
      <c r="A1590" t="n">
        <v>1589</v>
      </c>
      <c r="B1590">
        <f>Движение!$A$248</f>
        <v/>
      </c>
      <c r="C1590">
        <f>Движение!$C$248</f>
        <v/>
      </c>
      <c r="D1590" t="inlineStr">
        <is>
          <t>Ми-П</t>
        </is>
      </c>
      <c r="E1590">
        <f>Движение!$AB$248</f>
        <v/>
      </c>
      <c r="F1590">
        <f>N(Движение!$AC$248)</f>
        <v/>
      </c>
      <c r="G1590">
        <f>N(Движение!$AD$248)</f>
        <v/>
      </c>
      <c r="H1590">
        <f>Движение!$AE$248</f>
        <v/>
      </c>
      <c r="I1590">
        <f>IF($F1590&gt;0,TEXT($B1590,"dd.mm")&amp;"_"&amp;$D1590,"")</f>
        <v/>
      </c>
    </row>
    <row r="1591">
      <c r="A1591" t="n">
        <v>1590</v>
      </c>
      <c r="B1591">
        <f>Движение!$A$249</f>
        <v/>
      </c>
      <c r="C1591">
        <f>Движение!$C$249</f>
        <v/>
      </c>
      <c r="D1591" t="inlineStr">
        <is>
          <t>АК-10</t>
        </is>
      </c>
      <c r="E1591">
        <f>Движение!$D$249</f>
        <v/>
      </c>
      <c r="F1591">
        <f>N(Движение!$E$249)</f>
        <v/>
      </c>
      <c r="G1591">
        <f>N(Движение!$F$249)</f>
        <v/>
      </c>
      <c r="H1591">
        <f>Движение!$G$249</f>
        <v/>
      </c>
      <c r="I1591">
        <f>IF($F1591&gt;0,TEXT($B1591,"dd.mm")&amp;"_"&amp;$D1591,"")</f>
        <v/>
      </c>
    </row>
    <row r="1592">
      <c r="A1592" t="n">
        <v>1591</v>
      </c>
      <c r="B1592">
        <f>Движение!$A$249</f>
        <v/>
      </c>
      <c r="C1592">
        <f>Движение!$C$249</f>
        <v/>
      </c>
      <c r="D1592" t="inlineStr">
        <is>
          <t>АК-15</t>
        </is>
      </c>
      <c r="E1592">
        <f>Движение!$H$249</f>
        <v/>
      </c>
      <c r="F1592">
        <f>N(Движение!$I$249)</f>
        <v/>
      </c>
      <c r="G1592">
        <f>N(Движение!$J$249)</f>
        <v/>
      </c>
      <c r="H1592">
        <f>Движение!$K$249</f>
        <v/>
      </c>
      <c r="I1592">
        <f>IF($F1592&gt;0,TEXT($B1592,"dd.mm")&amp;"_"&amp;$D1592,"")</f>
        <v/>
      </c>
    </row>
    <row r="1593">
      <c r="A1593" t="n">
        <v>1592</v>
      </c>
      <c r="B1593">
        <f>Движение!$A$249</f>
        <v/>
      </c>
      <c r="C1593">
        <f>Движение!$C$249</f>
        <v/>
      </c>
      <c r="D1593" t="inlineStr">
        <is>
          <t>Г 1800</t>
        </is>
      </c>
      <c r="E1593">
        <f>Движение!$L$249</f>
        <v/>
      </c>
      <c r="F1593">
        <f>N(Движение!$M$249)</f>
        <v/>
      </c>
      <c r="G1593">
        <f>N(Движение!$N$249)</f>
        <v/>
      </c>
      <c r="H1593">
        <f>Движение!$O$249</f>
        <v/>
      </c>
      <c r="I1593">
        <f>IF($F1593&gt;0,TEXT($B1593,"dd.mm")&amp;"_"&amp;$D1593,"")</f>
        <v/>
      </c>
    </row>
    <row r="1594">
      <c r="A1594" t="n">
        <v>1593</v>
      </c>
      <c r="B1594">
        <f>Движение!$A$249</f>
        <v/>
      </c>
      <c r="C1594">
        <f>Движение!$C$249</f>
        <v/>
      </c>
      <c r="D1594" t="inlineStr">
        <is>
          <t>Г 3500</t>
        </is>
      </c>
      <c r="E1594">
        <f>Движение!$P$249</f>
        <v/>
      </c>
      <c r="F1594">
        <f>N(Движение!$Q$249)</f>
        <v/>
      </c>
      <c r="G1594">
        <f>N(Движение!$R$249)</f>
        <v/>
      </c>
      <c r="H1594">
        <f>Движение!$S$249</f>
        <v/>
      </c>
      <c r="I1594">
        <f>IF($F1594&gt;0,TEXT($B1594,"dd.mm")&amp;"_"&amp;$D1594,"")</f>
        <v/>
      </c>
    </row>
    <row r="1595">
      <c r="A1595" t="n">
        <v>1594</v>
      </c>
      <c r="B1595">
        <f>Движение!$A$249</f>
        <v/>
      </c>
      <c r="C1595">
        <f>Движение!$C$249</f>
        <v/>
      </c>
      <c r="D1595" t="inlineStr">
        <is>
          <t>Г 800</t>
        </is>
      </c>
      <c r="E1595">
        <f>Движение!$T$249</f>
        <v/>
      </c>
      <c r="F1595">
        <f>N(Движение!$U$249)</f>
        <v/>
      </c>
      <c r="G1595">
        <f>N(Движение!$V$249)</f>
        <v/>
      </c>
      <c r="H1595">
        <f>Движение!$W$249</f>
        <v/>
      </c>
      <c r="I1595">
        <f>IF($F1595&gt;0,TEXT($B1595,"dd.mm")&amp;"_"&amp;$D1595,"")</f>
        <v/>
      </c>
    </row>
    <row r="1596">
      <c r="A1596" t="n">
        <v>1595</v>
      </c>
      <c r="B1596">
        <f>Движение!$A$249</f>
        <v/>
      </c>
      <c r="C1596">
        <f>Движение!$C$249</f>
        <v/>
      </c>
      <c r="D1596" t="inlineStr">
        <is>
          <t>Ми-К</t>
        </is>
      </c>
      <c r="E1596">
        <f>Движение!$X$249</f>
        <v/>
      </c>
      <c r="F1596">
        <f>N(Движение!$Y$249)</f>
        <v/>
      </c>
      <c r="G1596">
        <f>N(Движение!$Z$249)</f>
        <v/>
      </c>
      <c r="H1596">
        <f>Движение!$AA$249</f>
        <v/>
      </c>
      <c r="I1596">
        <f>IF($F1596&gt;0,TEXT($B1596,"dd.mm")&amp;"_"&amp;$D1596,"")</f>
        <v/>
      </c>
    </row>
    <row r="1597">
      <c r="A1597" t="n">
        <v>1596</v>
      </c>
      <c r="B1597">
        <f>Движение!$A$249</f>
        <v/>
      </c>
      <c r="C1597">
        <f>Движение!$C$249</f>
        <v/>
      </c>
      <c r="D1597" t="inlineStr">
        <is>
          <t>Ми-П</t>
        </is>
      </c>
      <c r="E1597">
        <f>Движение!$AB$249</f>
        <v/>
      </c>
      <c r="F1597">
        <f>N(Движение!$AC$249)</f>
        <v/>
      </c>
      <c r="G1597">
        <f>N(Движение!$AD$249)</f>
        <v/>
      </c>
      <c r="H1597">
        <f>Движение!$AE$249</f>
        <v/>
      </c>
      <c r="I1597">
        <f>IF($F1597&gt;0,TEXT($B1597,"dd.mm")&amp;"_"&amp;$D1597,"")</f>
        <v/>
      </c>
    </row>
    <row r="1598">
      <c r="A1598" t="n">
        <v>1597</v>
      </c>
      <c r="B1598">
        <f>Движение!$A$250</f>
        <v/>
      </c>
      <c r="C1598">
        <f>Движение!$C$250</f>
        <v/>
      </c>
      <c r="D1598" t="inlineStr">
        <is>
          <t>АК-10</t>
        </is>
      </c>
      <c r="E1598">
        <f>Движение!$D$250</f>
        <v/>
      </c>
      <c r="F1598">
        <f>N(Движение!$E$250)</f>
        <v/>
      </c>
      <c r="G1598">
        <f>N(Движение!$F$250)</f>
        <v/>
      </c>
      <c r="H1598">
        <f>Движение!$G$250</f>
        <v/>
      </c>
      <c r="I1598">
        <f>IF($F1598&gt;0,TEXT($B1598,"dd.mm")&amp;"_"&amp;$D1598,"")</f>
        <v/>
      </c>
    </row>
    <row r="1599">
      <c r="A1599" t="n">
        <v>1598</v>
      </c>
      <c r="B1599">
        <f>Движение!$A$250</f>
        <v/>
      </c>
      <c r="C1599">
        <f>Движение!$C$250</f>
        <v/>
      </c>
      <c r="D1599" t="inlineStr">
        <is>
          <t>АК-15</t>
        </is>
      </c>
      <c r="E1599">
        <f>Движение!$H$250</f>
        <v/>
      </c>
      <c r="F1599">
        <f>N(Движение!$I$250)</f>
        <v/>
      </c>
      <c r="G1599">
        <f>N(Движение!$J$250)</f>
        <v/>
      </c>
      <c r="H1599">
        <f>Движение!$K$250</f>
        <v/>
      </c>
      <c r="I1599">
        <f>IF($F1599&gt;0,TEXT($B1599,"dd.mm")&amp;"_"&amp;$D1599,"")</f>
        <v/>
      </c>
    </row>
    <row r="1600">
      <c r="A1600" t="n">
        <v>1599</v>
      </c>
      <c r="B1600">
        <f>Движение!$A$250</f>
        <v/>
      </c>
      <c r="C1600">
        <f>Движение!$C$250</f>
        <v/>
      </c>
      <c r="D1600" t="inlineStr">
        <is>
          <t>Г 1800</t>
        </is>
      </c>
      <c r="E1600">
        <f>Движение!$L$250</f>
        <v/>
      </c>
      <c r="F1600">
        <f>N(Движение!$M$250)</f>
        <v/>
      </c>
      <c r="G1600">
        <f>N(Движение!$N$250)</f>
        <v/>
      </c>
      <c r="H1600">
        <f>Движение!$O$250</f>
        <v/>
      </c>
      <c r="I1600">
        <f>IF($F1600&gt;0,TEXT($B1600,"dd.mm")&amp;"_"&amp;$D1600,"")</f>
        <v/>
      </c>
    </row>
    <row r="1601">
      <c r="A1601" t="n">
        <v>1600</v>
      </c>
      <c r="B1601">
        <f>Движение!$A$250</f>
        <v/>
      </c>
      <c r="C1601">
        <f>Движение!$C$250</f>
        <v/>
      </c>
      <c r="D1601" t="inlineStr">
        <is>
          <t>Г 3500</t>
        </is>
      </c>
      <c r="E1601">
        <f>Движение!$P$250</f>
        <v/>
      </c>
      <c r="F1601">
        <f>N(Движение!$Q$250)</f>
        <v/>
      </c>
      <c r="G1601">
        <f>N(Движение!$R$250)</f>
        <v/>
      </c>
      <c r="H1601">
        <f>Движение!$S$250</f>
        <v/>
      </c>
      <c r="I1601">
        <f>IF($F1601&gt;0,TEXT($B1601,"dd.mm")&amp;"_"&amp;$D1601,"")</f>
        <v/>
      </c>
    </row>
    <row r="1602">
      <c r="A1602" t="n">
        <v>1601</v>
      </c>
      <c r="B1602">
        <f>Движение!$A$250</f>
        <v/>
      </c>
      <c r="C1602">
        <f>Движение!$C$250</f>
        <v/>
      </c>
      <c r="D1602" t="inlineStr">
        <is>
          <t>Г 800</t>
        </is>
      </c>
      <c r="E1602">
        <f>Движение!$T$250</f>
        <v/>
      </c>
      <c r="F1602">
        <f>N(Движение!$U$250)</f>
        <v/>
      </c>
      <c r="G1602">
        <f>N(Движение!$V$250)</f>
        <v/>
      </c>
      <c r="H1602">
        <f>Движение!$W$250</f>
        <v/>
      </c>
      <c r="I1602">
        <f>IF($F1602&gt;0,TEXT($B1602,"dd.mm")&amp;"_"&amp;$D1602,"")</f>
        <v/>
      </c>
    </row>
    <row r="1603">
      <c r="A1603" t="n">
        <v>1602</v>
      </c>
      <c r="B1603">
        <f>Движение!$A$250</f>
        <v/>
      </c>
      <c r="C1603">
        <f>Движение!$C$250</f>
        <v/>
      </c>
      <c r="D1603" t="inlineStr">
        <is>
          <t>Ми-К</t>
        </is>
      </c>
      <c r="E1603">
        <f>Движение!$X$250</f>
        <v/>
      </c>
      <c r="F1603">
        <f>N(Движение!$Y$250)</f>
        <v/>
      </c>
      <c r="G1603">
        <f>N(Движение!$Z$250)</f>
        <v/>
      </c>
      <c r="H1603">
        <f>Движение!$AA$250</f>
        <v/>
      </c>
      <c r="I1603">
        <f>IF($F1603&gt;0,TEXT($B1603,"dd.mm")&amp;"_"&amp;$D1603,"")</f>
        <v/>
      </c>
    </row>
    <row r="1604">
      <c r="A1604" t="n">
        <v>1603</v>
      </c>
      <c r="B1604">
        <f>Движение!$A$250</f>
        <v/>
      </c>
      <c r="C1604">
        <f>Движение!$C$250</f>
        <v/>
      </c>
      <c r="D1604" t="inlineStr">
        <is>
          <t>Ми-П</t>
        </is>
      </c>
      <c r="E1604">
        <f>Движение!$AB$250</f>
        <v/>
      </c>
      <c r="F1604">
        <f>N(Движение!$AC$250)</f>
        <v/>
      </c>
      <c r="G1604">
        <f>N(Движение!$AD$250)</f>
        <v/>
      </c>
      <c r="H1604">
        <f>Движение!$AE$250</f>
        <v/>
      </c>
      <c r="I1604">
        <f>IF($F1604&gt;0,TEXT($B1604,"dd.mm")&amp;"_"&amp;$D1604,"")</f>
        <v/>
      </c>
    </row>
    <row r="1605">
      <c r="A1605" t="n">
        <v>1604</v>
      </c>
      <c r="B1605">
        <f>Движение!$A$251</f>
        <v/>
      </c>
      <c r="C1605">
        <f>Движение!$C$251</f>
        <v/>
      </c>
      <c r="D1605" t="inlineStr">
        <is>
          <t>АК-10</t>
        </is>
      </c>
      <c r="E1605">
        <f>Движение!$D$251</f>
        <v/>
      </c>
      <c r="F1605">
        <f>N(Движение!$E$251)</f>
        <v/>
      </c>
      <c r="G1605">
        <f>N(Движение!$F$251)</f>
        <v/>
      </c>
      <c r="H1605">
        <f>Движение!$G$251</f>
        <v/>
      </c>
      <c r="I1605">
        <f>IF($F1605&gt;0,TEXT($B1605,"dd.mm")&amp;"_"&amp;$D1605,"")</f>
        <v/>
      </c>
    </row>
    <row r="1606">
      <c r="A1606" t="n">
        <v>1605</v>
      </c>
      <c r="B1606">
        <f>Движение!$A$251</f>
        <v/>
      </c>
      <c r="C1606">
        <f>Движение!$C$251</f>
        <v/>
      </c>
      <c r="D1606" t="inlineStr">
        <is>
          <t>АК-15</t>
        </is>
      </c>
      <c r="E1606">
        <f>Движение!$H$251</f>
        <v/>
      </c>
      <c r="F1606">
        <f>N(Движение!$I$251)</f>
        <v/>
      </c>
      <c r="G1606">
        <f>N(Движение!$J$251)</f>
        <v/>
      </c>
      <c r="H1606">
        <f>Движение!$K$251</f>
        <v/>
      </c>
      <c r="I1606">
        <f>IF($F1606&gt;0,TEXT($B1606,"dd.mm")&amp;"_"&amp;$D1606,"")</f>
        <v/>
      </c>
    </row>
    <row r="1607">
      <c r="A1607" t="n">
        <v>1606</v>
      </c>
      <c r="B1607">
        <f>Движение!$A$251</f>
        <v/>
      </c>
      <c r="C1607">
        <f>Движение!$C$251</f>
        <v/>
      </c>
      <c r="D1607" t="inlineStr">
        <is>
          <t>Г 1800</t>
        </is>
      </c>
      <c r="E1607">
        <f>Движение!$L$251</f>
        <v/>
      </c>
      <c r="F1607">
        <f>N(Движение!$M$251)</f>
        <v/>
      </c>
      <c r="G1607">
        <f>N(Движение!$N$251)</f>
        <v/>
      </c>
      <c r="H1607">
        <f>Движение!$O$251</f>
        <v/>
      </c>
      <c r="I1607">
        <f>IF($F1607&gt;0,TEXT($B1607,"dd.mm")&amp;"_"&amp;$D1607,"")</f>
        <v/>
      </c>
    </row>
    <row r="1608">
      <c r="A1608" t="n">
        <v>1607</v>
      </c>
      <c r="B1608">
        <f>Движение!$A$251</f>
        <v/>
      </c>
      <c r="C1608">
        <f>Движение!$C$251</f>
        <v/>
      </c>
      <c r="D1608" t="inlineStr">
        <is>
          <t>Г 3500</t>
        </is>
      </c>
      <c r="E1608">
        <f>Движение!$P$251</f>
        <v/>
      </c>
      <c r="F1608">
        <f>N(Движение!$Q$251)</f>
        <v/>
      </c>
      <c r="G1608">
        <f>N(Движение!$R$251)</f>
        <v/>
      </c>
      <c r="H1608">
        <f>Движение!$S$251</f>
        <v/>
      </c>
      <c r="I1608">
        <f>IF($F1608&gt;0,TEXT($B1608,"dd.mm")&amp;"_"&amp;$D1608,"")</f>
        <v/>
      </c>
    </row>
    <row r="1609">
      <c r="A1609" t="n">
        <v>1608</v>
      </c>
      <c r="B1609">
        <f>Движение!$A$251</f>
        <v/>
      </c>
      <c r="C1609">
        <f>Движение!$C$251</f>
        <v/>
      </c>
      <c r="D1609" t="inlineStr">
        <is>
          <t>Г 800</t>
        </is>
      </c>
      <c r="E1609">
        <f>Движение!$T$251</f>
        <v/>
      </c>
      <c r="F1609">
        <f>N(Движение!$U$251)</f>
        <v/>
      </c>
      <c r="G1609">
        <f>N(Движение!$V$251)</f>
        <v/>
      </c>
      <c r="H1609">
        <f>Движение!$W$251</f>
        <v/>
      </c>
      <c r="I1609">
        <f>IF($F1609&gt;0,TEXT($B1609,"dd.mm")&amp;"_"&amp;$D1609,"")</f>
        <v/>
      </c>
    </row>
    <row r="1610">
      <c r="A1610" t="n">
        <v>1609</v>
      </c>
      <c r="B1610">
        <f>Движение!$A$251</f>
        <v/>
      </c>
      <c r="C1610">
        <f>Движение!$C$251</f>
        <v/>
      </c>
      <c r="D1610" t="inlineStr">
        <is>
          <t>Ми-К</t>
        </is>
      </c>
      <c r="E1610">
        <f>Движение!$X$251</f>
        <v/>
      </c>
      <c r="F1610">
        <f>N(Движение!$Y$251)</f>
        <v/>
      </c>
      <c r="G1610">
        <f>N(Движение!$Z$251)</f>
        <v/>
      </c>
      <c r="H1610">
        <f>Движение!$AA$251</f>
        <v/>
      </c>
      <c r="I1610">
        <f>IF($F1610&gt;0,TEXT($B1610,"dd.mm")&amp;"_"&amp;$D1610,"")</f>
        <v/>
      </c>
    </row>
    <row r="1611">
      <c r="A1611" t="n">
        <v>1610</v>
      </c>
      <c r="B1611">
        <f>Движение!$A$251</f>
        <v/>
      </c>
      <c r="C1611">
        <f>Движение!$C$251</f>
        <v/>
      </c>
      <c r="D1611" t="inlineStr">
        <is>
          <t>Ми-П</t>
        </is>
      </c>
      <c r="E1611">
        <f>Движение!$AB$251</f>
        <v/>
      </c>
      <c r="F1611">
        <f>N(Движение!$AC$251)</f>
        <v/>
      </c>
      <c r="G1611">
        <f>N(Движение!$AD$251)</f>
        <v/>
      </c>
      <c r="H1611">
        <f>Движение!$AE$251</f>
        <v/>
      </c>
      <c r="I1611">
        <f>IF($F1611&gt;0,TEXT($B1611,"dd.mm")&amp;"_"&amp;$D1611,"")</f>
        <v/>
      </c>
    </row>
    <row r="1612">
      <c r="A1612" t="n">
        <v>1611</v>
      </c>
      <c r="B1612">
        <f>Движение!$A$252</f>
        <v/>
      </c>
      <c r="C1612">
        <f>Движение!$C$252</f>
        <v/>
      </c>
      <c r="D1612" t="inlineStr">
        <is>
          <t>АК-10</t>
        </is>
      </c>
      <c r="E1612">
        <f>Движение!$D$252</f>
        <v/>
      </c>
      <c r="F1612">
        <f>N(Движение!$E$252)</f>
        <v/>
      </c>
      <c r="G1612">
        <f>N(Движение!$F$252)</f>
        <v/>
      </c>
      <c r="H1612">
        <f>Движение!$G$252</f>
        <v/>
      </c>
      <c r="I1612">
        <f>IF($F1612&gt;0,TEXT($B1612,"dd.mm")&amp;"_"&amp;$D1612,"")</f>
        <v/>
      </c>
    </row>
    <row r="1613">
      <c r="A1613" t="n">
        <v>1612</v>
      </c>
      <c r="B1613">
        <f>Движение!$A$252</f>
        <v/>
      </c>
      <c r="C1613">
        <f>Движение!$C$252</f>
        <v/>
      </c>
      <c r="D1613" t="inlineStr">
        <is>
          <t>АК-15</t>
        </is>
      </c>
      <c r="E1613">
        <f>Движение!$H$252</f>
        <v/>
      </c>
      <c r="F1613">
        <f>N(Движение!$I$252)</f>
        <v/>
      </c>
      <c r="G1613">
        <f>N(Движение!$J$252)</f>
        <v/>
      </c>
      <c r="H1613">
        <f>Движение!$K$252</f>
        <v/>
      </c>
      <c r="I1613">
        <f>IF($F1613&gt;0,TEXT($B1613,"dd.mm")&amp;"_"&amp;$D1613,"")</f>
        <v/>
      </c>
    </row>
    <row r="1614">
      <c r="A1614" t="n">
        <v>1613</v>
      </c>
      <c r="B1614">
        <f>Движение!$A$252</f>
        <v/>
      </c>
      <c r="C1614">
        <f>Движение!$C$252</f>
        <v/>
      </c>
      <c r="D1614" t="inlineStr">
        <is>
          <t>Г 1800</t>
        </is>
      </c>
      <c r="E1614">
        <f>Движение!$L$252</f>
        <v/>
      </c>
      <c r="F1614">
        <f>N(Движение!$M$252)</f>
        <v/>
      </c>
      <c r="G1614">
        <f>N(Движение!$N$252)</f>
        <v/>
      </c>
      <c r="H1614">
        <f>Движение!$O$252</f>
        <v/>
      </c>
      <c r="I1614">
        <f>IF($F1614&gt;0,TEXT($B1614,"dd.mm")&amp;"_"&amp;$D1614,"")</f>
        <v/>
      </c>
    </row>
    <row r="1615">
      <c r="A1615" t="n">
        <v>1614</v>
      </c>
      <c r="B1615">
        <f>Движение!$A$252</f>
        <v/>
      </c>
      <c r="C1615">
        <f>Движение!$C$252</f>
        <v/>
      </c>
      <c r="D1615" t="inlineStr">
        <is>
          <t>Г 3500</t>
        </is>
      </c>
      <c r="E1615">
        <f>Движение!$P$252</f>
        <v/>
      </c>
      <c r="F1615">
        <f>N(Движение!$Q$252)</f>
        <v/>
      </c>
      <c r="G1615">
        <f>N(Движение!$R$252)</f>
        <v/>
      </c>
      <c r="H1615">
        <f>Движение!$S$252</f>
        <v/>
      </c>
      <c r="I1615">
        <f>IF($F1615&gt;0,TEXT($B1615,"dd.mm")&amp;"_"&amp;$D1615,"")</f>
        <v/>
      </c>
    </row>
    <row r="1616">
      <c r="A1616" t="n">
        <v>1615</v>
      </c>
      <c r="B1616">
        <f>Движение!$A$252</f>
        <v/>
      </c>
      <c r="C1616">
        <f>Движение!$C$252</f>
        <v/>
      </c>
      <c r="D1616" t="inlineStr">
        <is>
          <t>Г 800</t>
        </is>
      </c>
      <c r="E1616">
        <f>Движение!$T$252</f>
        <v/>
      </c>
      <c r="F1616">
        <f>N(Движение!$U$252)</f>
        <v/>
      </c>
      <c r="G1616">
        <f>N(Движение!$V$252)</f>
        <v/>
      </c>
      <c r="H1616">
        <f>Движение!$W$252</f>
        <v/>
      </c>
      <c r="I1616">
        <f>IF($F1616&gt;0,TEXT($B1616,"dd.mm")&amp;"_"&amp;$D1616,"")</f>
        <v/>
      </c>
    </row>
    <row r="1617">
      <c r="A1617" t="n">
        <v>1616</v>
      </c>
      <c r="B1617">
        <f>Движение!$A$252</f>
        <v/>
      </c>
      <c r="C1617">
        <f>Движение!$C$252</f>
        <v/>
      </c>
      <c r="D1617" t="inlineStr">
        <is>
          <t>Ми-К</t>
        </is>
      </c>
      <c r="E1617">
        <f>Движение!$X$252</f>
        <v/>
      </c>
      <c r="F1617">
        <f>N(Движение!$Y$252)</f>
        <v/>
      </c>
      <c r="G1617">
        <f>N(Движение!$Z$252)</f>
        <v/>
      </c>
      <c r="H1617">
        <f>Движение!$AA$252</f>
        <v/>
      </c>
      <c r="I1617">
        <f>IF($F1617&gt;0,TEXT($B1617,"dd.mm")&amp;"_"&amp;$D1617,"")</f>
        <v/>
      </c>
    </row>
    <row r="1618">
      <c r="A1618" t="n">
        <v>1617</v>
      </c>
      <c r="B1618">
        <f>Движение!$A$252</f>
        <v/>
      </c>
      <c r="C1618">
        <f>Движение!$C$252</f>
        <v/>
      </c>
      <c r="D1618" t="inlineStr">
        <is>
          <t>Ми-П</t>
        </is>
      </c>
      <c r="E1618">
        <f>Движение!$AB$252</f>
        <v/>
      </c>
      <c r="F1618">
        <f>N(Движение!$AC$252)</f>
        <v/>
      </c>
      <c r="G1618">
        <f>N(Движение!$AD$252)</f>
        <v/>
      </c>
      <c r="H1618">
        <f>Движение!$AE$252</f>
        <v/>
      </c>
      <c r="I1618">
        <f>IF($F1618&gt;0,TEXT($B1618,"dd.mm")&amp;"_"&amp;$D1618,"")</f>
        <v/>
      </c>
    </row>
    <row r="1619">
      <c r="A1619" t="n">
        <v>1618</v>
      </c>
      <c r="B1619">
        <f>Движение!$A$253</f>
        <v/>
      </c>
      <c r="C1619">
        <f>Движение!$C$253</f>
        <v/>
      </c>
      <c r="D1619" t="inlineStr">
        <is>
          <t>АК-10</t>
        </is>
      </c>
      <c r="E1619">
        <f>Движение!$D$253</f>
        <v/>
      </c>
      <c r="F1619">
        <f>N(Движение!$E$253)</f>
        <v/>
      </c>
      <c r="G1619">
        <f>N(Движение!$F$253)</f>
        <v/>
      </c>
      <c r="H1619">
        <f>Движение!$G$253</f>
        <v/>
      </c>
      <c r="I1619">
        <f>IF($F1619&gt;0,TEXT($B1619,"dd.mm")&amp;"_"&amp;$D1619,"")</f>
        <v/>
      </c>
    </row>
    <row r="1620">
      <c r="A1620" t="n">
        <v>1619</v>
      </c>
      <c r="B1620">
        <f>Движение!$A$253</f>
        <v/>
      </c>
      <c r="C1620">
        <f>Движение!$C$253</f>
        <v/>
      </c>
      <c r="D1620" t="inlineStr">
        <is>
          <t>АК-15</t>
        </is>
      </c>
      <c r="E1620">
        <f>Движение!$H$253</f>
        <v/>
      </c>
      <c r="F1620">
        <f>N(Движение!$I$253)</f>
        <v/>
      </c>
      <c r="G1620">
        <f>N(Движение!$J$253)</f>
        <v/>
      </c>
      <c r="H1620">
        <f>Движение!$K$253</f>
        <v/>
      </c>
      <c r="I1620">
        <f>IF($F1620&gt;0,TEXT($B1620,"dd.mm")&amp;"_"&amp;$D1620,"")</f>
        <v/>
      </c>
    </row>
    <row r="1621">
      <c r="A1621" t="n">
        <v>1620</v>
      </c>
      <c r="B1621">
        <f>Движение!$A$253</f>
        <v/>
      </c>
      <c r="C1621">
        <f>Движение!$C$253</f>
        <v/>
      </c>
      <c r="D1621" t="inlineStr">
        <is>
          <t>Г 1800</t>
        </is>
      </c>
      <c r="E1621">
        <f>Движение!$L$253</f>
        <v/>
      </c>
      <c r="F1621">
        <f>N(Движение!$M$253)</f>
        <v/>
      </c>
      <c r="G1621">
        <f>N(Движение!$N$253)</f>
        <v/>
      </c>
      <c r="H1621">
        <f>Движение!$O$253</f>
        <v/>
      </c>
      <c r="I1621">
        <f>IF($F1621&gt;0,TEXT($B1621,"dd.mm")&amp;"_"&amp;$D1621,"")</f>
        <v/>
      </c>
    </row>
    <row r="1622">
      <c r="A1622" t="n">
        <v>1621</v>
      </c>
      <c r="B1622">
        <f>Движение!$A$253</f>
        <v/>
      </c>
      <c r="C1622">
        <f>Движение!$C$253</f>
        <v/>
      </c>
      <c r="D1622" t="inlineStr">
        <is>
          <t>Г 3500</t>
        </is>
      </c>
      <c r="E1622">
        <f>Движение!$P$253</f>
        <v/>
      </c>
      <c r="F1622">
        <f>N(Движение!$Q$253)</f>
        <v/>
      </c>
      <c r="G1622">
        <f>N(Движение!$R$253)</f>
        <v/>
      </c>
      <c r="H1622">
        <f>Движение!$S$253</f>
        <v/>
      </c>
      <c r="I1622">
        <f>IF($F1622&gt;0,TEXT($B1622,"dd.mm")&amp;"_"&amp;$D1622,"")</f>
        <v/>
      </c>
    </row>
    <row r="1623">
      <c r="A1623" t="n">
        <v>1622</v>
      </c>
      <c r="B1623">
        <f>Движение!$A$253</f>
        <v/>
      </c>
      <c r="C1623">
        <f>Движение!$C$253</f>
        <v/>
      </c>
      <c r="D1623" t="inlineStr">
        <is>
          <t>Г 800</t>
        </is>
      </c>
      <c r="E1623">
        <f>Движение!$T$253</f>
        <v/>
      </c>
      <c r="F1623">
        <f>N(Движение!$U$253)</f>
        <v/>
      </c>
      <c r="G1623">
        <f>N(Движение!$V$253)</f>
        <v/>
      </c>
      <c r="H1623">
        <f>Движение!$W$253</f>
        <v/>
      </c>
      <c r="I1623">
        <f>IF($F1623&gt;0,TEXT($B1623,"dd.mm")&amp;"_"&amp;$D1623,"")</f>
        <v/>
      </c>
    </row>
    <row r="1624">
      <c r="A1624" t="n">
        <v>1623</v>
      </c>
      <c r="B1624">
        <f>Движение!$A$253</f>
        <v/>
      </c>
      <c r="C1624">
        <f>Движение!$C$253</f>
        <v/>
      </c>
      <c r="D1624" t="inlineStr">
        <is>
          <t>Ми-К</t>
        </is>
      </c>
      <c r="E1624">
        <f>Движение!$X$253</f>
        <v/>
      </c>
      <c r="F1624">
        <f>N(Движение!$Y$253)</f>
        <v/>
      </c>
      <c r="G1624">
        <f>N(Движение!$Z$253)</f>
        <v/>
      </c>
      <c r="H1624">
        <f>Движение!$AA$253</f>
        <v/>
      </c>
      <c r="I1624">
        <f>IF($F1624&gt;0,TEXT($B1624,"dd.mm")&amp;"_"&amp;$D1624,"")</f>
        <v/>
      </c>
    </row>
    <row r="1625">
      <c r="A1625" t="n">
        <v>1624</v>
      </c>
      <c r="B1625">
        <f>Движение!$A$253</f>
        <v/>
      </c>
      <c r="C1625">
        <f>Движение!$C$253</f>
        <v/>
      </c>
      <c r="D1625" t="inlineStr">
        <is>
          <t>Ми-П</t>
        </is>
      </c>
      <c r="E1625">
        <f>Движение!$AB$253</f>
        <v/>
      </c>
      <c r="F1625">
        <f>N(Движение!$AC$253)</f>
        <v/>
      </c>
      <c r="G1625">
        <f>N(Движение!$AD$253)</f>
        <v/>
      </c>
      <c r="H1625">
        <f>Движение!$AE$253</f>
        <v/>
      </c>
      <c r="I1625">
        <f>IF($F1625&gt;0,TEXT($B1625,"dd.mm")&amp;"_"&amp;$D1625,"")</f>
        <v/>
      </c>
    </row>
    <row r="1626">
      <c r="A1626" t="n">
        <v>1625</v>
      </c>
      <c r="B1626">
        <f>Движение!$A$254</f>
        <v/>
      </c>
      <c r="C1626">
        <f>Движение!$C$254</f>
        <v/>
      </c>
      <c r="D1626" t="inlineStr">
        <is>
          <t>АК-10</t>
        </is>
      </c>
      <c r="E1626">
        <f>Движение!$D$254</f>
        <v/>
      </c>
      <c r="F1626">
        <f>N(Движение!$E$254)</f>
        <v/>
      </c>
      <c r="G1626">
        <f>N(Движение!$F$254)</f>
        <v/>
      </c>
      <c r="H1626">
        <f>Движение!$G$254</f>
        <v/>
      </c>
      <c r="I1626">
        <f>IF($F1626&gt;0,TEXT($B1626,"dd.mm")&amp;"_"&amp;$D1626,"")</f>
        <v/>
      </c>
    </row>
    <row r="1627">
      <c r="A1627" t="n">
        <v>1626</v>
      </c>
      <c r="B1627">
        <f>Движение!$A$254</f>
        <v/>
      </c>
      <c r="C1627">
        <f>Движение!$C$254</f>
        <v/>
      </c>
      <c r="D1627" t="inlineStr">
        <is>
          <t>АК-15</t>
        </is>
      </c>
      <c r="E1627">
        <f>Движение!$H$254</f>
        <v/>
      </c>
      <c r="F1627">
        <f>N(Движение!$I$254)</f>
        <v/>
      </c>
      <c r="G1627">
        <f>N(Движение!$J$254)</f>
        <v/>
      </c>
      <c r="H1627">
        <f>Движение!$K$254</f>
        <v/>
      </c>
      <c r="I1627">
        <f>IF($F1627&gt;0,TEXT($B1627,"dd.mm")&amp;"_"&amp;$D1627,"")</f>
        <v/>
      </c>
    </row>
    <row r="1628">
      <c r="A1628" t="n">
        <v>1627</v>
      </c>
      <c r="B1628">
        <f>Движение!$A$254</f>
        <v/>
      </c>
      <c r="C1628">
        <f>Движение!$C$254</f>
        <v/>
      </c>
      <c r="D1628" t="inlineStr">
        <is>
          <t>Г 1800</t>
        </is>
      </c>
      <c r="E1628">
        <f>Движение!$L$254</f>
        <v/>
      </c>
      <c r="F1628">
        <f>N(Движение!$M$254)</f>
        <v/>
      </c>
      <c r="G1628">
        <f>N(Движение!$N$254)</f>
        <v/>
      </c>
      <c r="H1628">
        <f>Движение!$O$254</f>
        <v/>
      </c>
      <c r="I1628">
        <f>IF($F1628&gt;0,TEXT($B1628,"dd.mm")&amp;"_"&amp;$D1628,"")</f>
        <v/>
      </c>
    </row>
    <row r="1629">
      <c r="A1629" t="n">
        <v>1628</v>
      </c>
      <c r="B1629">
        <f>Движение!$A$254</f>
        <v/>
      </c>
      <c r="C1629">
        <f>Движение!$C$254</f>
        <v/>
      </c>
      <c r="D1629" t="inlineStr">
        <is>
          <t>Г 3500</t>
        </is>
      </c>
      <c r="E1629">
        <f>Движение!$P$254</f>
        <v/>
      </c>
      <c r="F1629">
        <f>N(Движение!$Q$254)</f>
        <v/>
      </c>
      <c r="G1629">
        <f>N(Движение!$R$254)</f>
        <v/>
      </c>
      <c r="H1629">
        <f>Движение!$S$254</f>
        <v/>
      </c>
      <c r="I1629">
        <f>IF($F1629&gt;0,TEXT($B1629,"dd.mm")&amp;"_"&amp;$D1629,"")</f>
        <v/>
      </c>
    </row>
    <row r="1630">
      <c r="A1630" t="n">
        <v>1629</v>
      </c>
      <c r="B1630">
        <f>Движение!$A$254</f>
        <v/>
      </c>
      <c r="C1630">
        <f>Движение!$C$254</f>
        <v/>
      </c>
      <c r="D1630" t="inlineStr">
        <is>
          <t>Г 800</t>
        </is>
      </c>
      <c r="E1630">
        <f>Движение!$T$254</f>
        <v/>
      </c>
      <c r="F1630">
        <f>N(Движение!$U$254)</f>
        <v/>
      </c>
      <c r="G1630">
        <f>N(Движение!$V$254)</f>
        <v/>
      </c>
      <c r="H1630">
        <f>Движение!$W$254</f>
        <v/>
      </c>
      <c r="I1630">
        <f>IF($F1630&gt;0,TEXT($B1630,"dd.mm")&amp;"_"&amp;$D1630,"")</f>
        <v/>
      </c>
    </row>
    <row r="1631">
      <c r="A1631" t="n">
        <v>1630</v>
      </c>
      <c r="B1631">
        <f>Движение!$A$254</f>
        <v/>
      </c>
      <c r="C1631">
        <f>Движение!$C$254</f>
        <v/>
      </c>
      <c r="D1631" t="inlineStr">
        <is>
          <t>Ми-К</t>
        </is>
      </c>
      <c r="E1631">
        <f>Движение!$X$254</f>
        <v/>
      </c>
      <c r="F1631">
        <f>N(Движение!$Y$254)</f>
        <v/>
      </c>
      <c r="G1631">
        <f>N(Движение!$Z$254)</f>
        <v/>
      </c>
      <c r="H1631">
        <f>Движение!$AA$254</f>
        <v/>
      </c>
      <c r="I1631">
        <f>IF($F1631&gt;0,TEXT($B1631,"dd.mm")&amp;"_"&amp;$D1631,"")</f>
        <v/>
      </c>
    </row>
    <row r="1632">
      <c r="A1632" t="n">
        <v>1631</v>
      </c>
      <c r="B1632">
        <f>Движение!$A$254</f>
        <v/>
      </c>
      <c r="C1632">
        <f>Движение!$C$254</f>
        <v/>
      </c>
      <c r="D1632" t="inlineStr">
        <is>
          <t>Ми-П</t>
        </is>
      </c>
      <c r="E1632">
        <f>Движение!$AB$254</f>
        <v/>
      </c>
      <c r="F1632">
        <f>N(Движение!$AC$254)</f>
        <v/>
      </c>
      <c r="G1632">
        <f>N(Движение!$AD$254)</f>
        <v/>
      </c>
      <c r="H1632">
        <f>Движение!$AE$254</f>
        <v/>
      </c>
      <c r="I1632">
        <f>IF($F1632&gt;0,TEXT($B1632,"dd.mm")&amp;"_"&amp;$D1632,"")</f>
        <v/>
      </c>
    </row>
    <row r="1633">
      <c r="A1633" t="n">
        <v>1632</v>
      </c>
      <c r="B1633">
        <f>Движение!$A$255</f>
        <v/>
      </c>
      <c r="C1633">
        <f>Движение!$C$255</f>
        <v/>
      </c>
      <c r="D1633" t="inlineStr">
        <is>
          <t>АК-10</t>
        </is>
      </c>
      <c r="E1633">
        <f>Движение!$D$255</f>
        <v/>
      </c>
      <c r="F1633">
        <f>N(Движение!$E$255)</f>
        <v/>
      </c>
      <c r="G1633">
        <f>N(Движение!$F$255)</f>
        <v/>
      </c>
      <c r="H1633">
        <f>Движение!$G$255</f>
        <v/>
      </c>
      <c r="I1633">
        <f>IF($F1633&gt;0,TEXT($B1633,"dd.mm")&amp;"_"&amp;$D1633,"")</f>
        <v/>
      </c>
    </row>
    <row r="1634">
      <c r="A1634" t="n">
        <v>1633</v>
      </c>
      <c r="B1634">
        <f>Движение!$A$255</f>
        <v/>
      </c>
      <c r="C1634">
        <f>Движение!$C$255</f>
        <v/>
      </c>
      <c r="D1634" t="inlineStr">
        <is>
          <t>АК-15</t>
        </is>
      </c>
      <c r="E1634">
        <f>Движение!$H$255</f>
        <v/>
      </c>
      <c r="F1634">
        <f>N(Движение!$I$255)</f>
        <v/>
      </c>
      <c r="G1634">
        <f>N(Движение!$J$255)</f>
        <v/>
      </c>
      <c r="H1634">
        <f>Движение!$K$255</f>
        <v/>
      </c>
      <c r="I1634">
        <f>IF($F1634&gt;0,TEXT($B1634,"dd.mm")&amp;"_"&amp;$D1634,"")</f>
        <v/>
      </c>
    </row>
    <row r="1635">
      <c r="A1635" t="n">
        <v>1634</v>
      </c>
      <c r="B1635">
        <f>Движение!$A$255</f>
        <v/>
      </c>
      <c r="C1635">
        <f>Движение!$C$255</f>
        <v/>
      </c>
      <c r="D1635" t="inlineStr">
        <is>
          <t>Г 1800</t>
        </is>
      </c>
      <c r="E1635">
        <f>Движение!$L$255</f>
        <v/>
      </c>
      <c r="F1635">
        <f>N(Движение!$M$255)</f>
        <v/>
      </c>
      <c r="G1635">
        <f>N(Движение!$N$255)</f>
        <v/>
      </c>
      <c r="H1635">
        <f>Движение!$O$255</f>
        <v/>
      </c>
      <c r="I1635">
        <f>IF($F1635&gt;0,TEXT($B1635,"dd.mm")&amp;"_"&amp;$D1635,"")</f>
        <v/>
      </c>
    </row>
    <row r="1636">
      <c r="A1636" t="n">
        <v>1635</v>
      </c>
      <c r="B1636">
        <f>Движение!$A$255</f>
        <v/>
      </c>
      <c r="C1636">
        <f>Движение!$C$255</f>
        <v/>
      </c>
      <c r="D1636" t="inlineStr">
        <is>
          <t>Г 3500</t>
        </is>
      </c>
      <c r="E1636">
        <f>Движение!$P$255</f>
        <v/>
      </c>
      <c r="F1636">
        <f>N(Движение!$Q$255)</f>
        <v/>
      </c>
      <c r="G1636">
        <f>N(Движение!$R$255)</f>
        <v/>
      </c>
      <c r="H1636">
        <f>Движение!$S$255</f>
        <v/>
      </c>
      <c r="I1636">
        <f>IF($F1636&gt;0,TEXT($B1636,"dd.mm")&amp;"_"&amp;$D1636,"")</f>
        <v/>
      </c>
    </row>
    <row r="1637">
      <c r="A1637" t="n">
        <v>1636</v>
      </c>
      <c r="B1637">
        <f>Движение!$A$255</f>
        <v/>
      </c>
      <c r="C1637">
        <f>Движение!$C$255</f>
        <v/>
      </c>
      <c r="D1637" t="inlineStr">
        <is>
          <t>Г 800</t>
        </is>
      </c>
      <c r="E1637">
        <f>Движение!$T$255</f>
        <v/>
      </c>
      <c r="F1637">
        <f>N(Движение!$U$255)</f>
        <v/>
      </c>
      <c r="G1637">
        <f>N(Движение!$V$255)</f>
        <v/>
      </c>
      <c r="H1637">
        <f>Движение!$W$255</f>
        <v/>
      </c>
      <c r="I1637">
        <f>IF($F1637&gt;0,TEXT($B1637,"dd.mm")&amp;"_"&amp;$D1637,"")</f>
        <v/>
      </c>
    </row>
    <row r="1638">
      <c r="A1638" t="n">
        <v>1637</v>
      </c>
      <c r="B1638">
        <f>Движение!$A$255</f>
        <v/>
      </c>
      <c r="C1638">
        <f>Движение!$C$255</f>
        <v/>
      </c>
      <c r="D1638" t="inlineStr">
        <is>
          <t>Ми-К</t>
        </is>
      </c>
      <c r="E1638">
        <f>Движение!$X$255</f>
        <v/>
      </c>
      <c r="F1638">
        <f>N(Движение!$Y$255)</f>
        <v/>
      </c>
      <c r="G1638">
        <f>N(Движение!$Z$255)</f>
        <v/>
      </c>
      <c r="H1638">
        <f>Движение!$AA$255</f>
        <v/>
      </c>
      <c r="I1638">
        <f>IF($F1638&gt;0,TEXT($B1638,"dd.mm")&amp;"_"&amp;$D1638,"")</f>
        <v/>
      </c>
    </row>
    <row r="1639">
      <c r="A1639" t="n">
        <v>1638</v>
      </c>
      <c r="B1639">
        <f>Движение!$A$255</f>
        <v/>
      </c>
      <c r="C1639">
        <f>Движение!$C$255</f>
        <v/>
      </c>
      <c r="D1639" t="inlineStr">
        <is>
          <t>Ми-П</t>
        </is>
      </c>
      <c r="E1639">
        <f>Движение!$AB$255</f>
        <v/>
      </c>
      <c r="F1639">
        <f>N(Движение!$AC$255)</f>
        <v/>
      </c>
      <c r="G1639">
        <f>N(Движение!$AD$255)</f>
        <v/>
      </c>
      <c r="H1639">
        <f>Движение!$AE$255</f>
        <v/>
      </c>
      <c r="I1639">
        <f>IF($F1639&gt;0,TEXT($B1639,"dd.mm")&amp;"_"&amp;$D1639,"")</f>
        <v/>
      </c>
    </row>
    <row r="1640">
      <c r="A1640" t="n">
        <v>1639</v>
      </c>
      <c r="B1640">
        <f>Движение!$A$256</f>
        <v/>
      </c>
      <c r="C1640">
        <f>Движение!$C$256</f>
        <v/>
      </c>
      <c r="D1640" t="inlineStr">
        <is>
          <t>АК-10</t>
        </is>
      </c>
      <c r="E1640">
        <f>Движение!$D$256</f>
        <v/>
      </c>
      <c r="F1640">
        <f>N(Движение!$E$256)</f>
        <v/>
      </c>
      <c r="G1640">
        <f>N(Движение!$F$256)</f>
        <v/>
      </c>
      <c r="H1640">
        <f>Движение!$G$256</f>
        <v/>
      </c>
      <c r="I1640">
        <f>IF($F1640&gt;0,TEXT($B1640,"dd.mm")&amp;"_"&amp;$D1640,"")</f>
        <v/>
      </c>
    </row>
    <row r="1641">
      <c r="A1641" t="n">
        <v>1640</v>
      </c>
      <c r="B1641">
        <f>Движение!$A$256</f>
        <v/>
      </c>
      <c r="C1641">
        <f>Движение!$C$256</f>
        <v/>
      </c>
      <c r="D1641" t="inlineStr">
        <is>
          <t>АК-15</t>
        </is>
      </c>
      <c r="E1641">
        <f>Движение!$H$256</f>
        <v/>
      </c>
      <c r="F1641">
        <f>N(Движение!$I$256)</f>
        <v/>
      </c>
      <c r="G1641">
        <f>N(Движение!$J$256)</f>
        <v/>
      </c>
      <c r="H1641">
        <f>Движение!$K$256</f>
        <v/>
      </c>
      <c r="I1641">
        <f>IF($F1641&gt;0,TEXT($B1641,"dd.mm")&amp;"_"&amp;$D1641,"")</f>
        <v/>
      </c>
    </row>
    <row r="1642">
      <c r="A1642" t="n">
        <v>1641</v>
      </c>
      <c r="B1642">
        <f>Движение!$A$256</f>
        <v/>
      </c>
      <c r="C1642">
        <f>Движение!$C$256</f>
        <v/>
      </c>
      <c r="D1642" t="inlineStr">
        <is>
          <t>Г 1800</t>
        </is>
      </c>
      <c r="E1642">
        <f>Движение!$L$256</f>
        <v/>
      </c>
      <c r="F1642">
        <f>N(Движение!$M$256)</f>
        <v/>
      </c>
      <c r="G1642">
        <f>N(Движение!$N$256)</f>
        <v/>
      </c>
      <c r="H1642">
        <f>Движение!$O$256</f>
        <v/>
      </c>
      <c r="I1642">
        <f>IF($F1642&gt;0,TEXT($B1642,"dd.mm")&amp;"_"&amp;$D1642,"")</f>
        <v/>
      </c>
    </row>
    <row r="1643">
      <c r="A1643" t="n">
        <v>1642</v>
      </c>
      <c r="B1643">
        <f>Движение!$A$256</f>
        <v/>
      </c>
      <c r="C1643">
        <f>Движение!$C$256</f>
        <v/>
      </c>
      <c r="D1643" t="inlineStr">
        <is>
          <t>Г 3500</t>
        </is>
      </c>
      <c r="E1643">
        <f>Движение!$P$256</f>
        <v/>
      </c>
      <c r="F1643">
        <f>N(Движение!$Q$256)</f>
        <v/>
      </c>
      <c r="G1643">
        <f>N(Движение!$R$256)</f>
        <v/>
      </c>
      <c r="H1643">
        <f>Движение!$S$256</f>
        <v/>
      </c>
      <c r="I1643">
        <f>IF($F1643&gt;0,TEXT($B1643,"dd.mm")&amp;"_"&amp;$D1643,"")</f>
        <v/>
      </c>
    </row>
    <row r="1644">
      <c r="A1644" t="n">
        <v>1643</v>
      </c>
      <c r="B1644">
        <f>Движение!$A$256</f>
        <v/>
      </c>
      <c r="C1644">
        <f>Движение!$C$256</f>
        <v/>
      </c>
      <c r="D1644" t="inlineStr">
        <is>
          <t>Г 800</t>
        </is>
      </c>
      <c r="E1644">
        <f>Движение!$T$256</f>
        <v/>
      </c>
      <c r="F1644">
        <f>N(Движение!$U$256)</f>
        <v/>
      </c>
      <c r="G1644">
        <f>N(Движение!$V$256)</f>
        <v/>
      </c>
      <c r="H1644">
        <f>Движение!$W$256</f>
        <v/>
      </c>
      <c r="I1644">
        <f>IF($F1644&gt;0,TEXT($B1644,"dd.mm")&amp;"_"&amp;$D1644,"")</f>
        <v/>
      </c>
    </row>
    <row r="1645">
      <c r="A1645" t="n">
        <v>1644</v>
      </c>
      <c r="B1645">
        <f>Движение!$A$256</f>
        <v/>
      </c>
      <c r="C1645">
        <f>Движение!$C$256</f>
        <v/>
      </c>
      <c r="D1645" t="inlineStr">
        <is>
          <t>Ми-К</t>
        </is>
      </c>
      <c r="E1645">
        <f>Движение!$X$256</f>
        <v/>
      </c>
      <c r="F1645">
        <f>N(Движение!$Y$256)</f>
        <v/>
      </c>
      <c r="G1645">
        <f>N(Движение!$Z$256)</f>
        <v/>
      </c>
      <c r="H1645">
        <f>Движение!$AA$256</f>
        <v/>
      </c>
      <c r="I1645">
        <f>IF($F1645&gt;0,TEXT($B1645,"dd.mm")&amp;"_"&amp;$D1645,"")</f>
        <v/>
      </c>
    </row>
    <row r="1646">
      <c r="A1646" t="n">
        <v>1645</v>
      </c>
      <c r="B1646">
        <f>Движение!$A$256</f>
        <v/>
      </c>
      <c r="C1646">
        <f>Движение!$C$256</f>
        <v/>
      </c>
      <c r="D1646" t="inlineStr">
        <is>
          <t>Ми-П</t>
        </is>
      </c>
      <c r="E1646">
        <f>Движение!$AB$256</f>
        <v/>
      </c>
      <c r="F1646">
        <f>N(Движение!$AC$256)</f>
        <v/>
      </c>
      <c r="G1646">
        <f>N(Движение!$AD$256)</f>
        <v/>
      </c>
      <c r="H1646">
        <f>Движение!$AE$256</f>
        <v/>
      </c>
      <c r="I1646">
        <f>IF($F1646&gt;0,TEXT($B1646,"dd.mm")&amp;"_"&amp;$D1646,"")</f>
        <v/>
      </c>
    </row>
    <row r="1647">
      <c r="A1647" t="n">
        <v>1646</v>
      </c>
      <c r="B1647">
        <f>Движение!$A$257</f>
        <v/>
      </c>
      <c r="C1647">
        <f>Движение!$C$257</f>
        <v/>
      </c>
      <c r="D1647" t="inlineStr">
        <is>
          <t>АК-10</t>
        </is>
      </c>
      <c r="E1647">
        <f>Движение!$D$257</f>
        <v/>
      </c>
      <c r="F1647">
        <f>N(Движение!$E$257)</f>
        <v/>
      </c>
      <c r="G1647">
        <f>N(Движение!$F$257)</f>
        <v/>
      </c>
      <c r="H1647">
        <f>Движение!$G$257</f>
        <v/>
      </c>
      <c r="I1647">
        <f>IF($F1647&gt;0,TEXT($B1647,"dd.mm")&amp;"_"&amp;$D1647,"")</f>
        <v/>
      </c>
    </row>
    <row r="1648">
      <c r="A1648" t="n">
        <v>1647</v>
      </c>
      <c r="B1648">
        <f>Движение!$A$257</f>
        <v/>
      </c>
      <c r="C1648">
        <f>Движение!$C$257</f>
        <v/>
      </c>
      <c r="D1648" t="inlineStr">
        <is>
          <t>АК-15</t>
        </is>
      </c>
      <c r="E1648">
        <f>Движение!$H$257</f>
        <v/>
      </c>
      <c r="F1648">
        <f>N(Движение!$I$257)</f>
        <v/>
      </c>
      <c r="G1648">
        <f>N(Движение!$J$257)</f>
        <v/>
      </c>
      <c r="H1648">
        <f>Движение!$K$257</f>
        <v/>
      </c>
      <c r="I1648">
        <f>IF($F1648&gt;0,TEXT($B1648,"dd.mm")&amp;"_"&amp;$D1648,"")</f>
        <v/>
      </c>
    </row>
    <row r="1649">
      <c r="A1649" t="n">
        <v>1648</v>
      </c>
      <c r="B1649">
        <f>Движение!$A$257</f>
        <v/>
      </c>
      <c r="C1649">
        <f>Движение!$C$257</f>
        <v/>
      </c>
      <c r="D1649" t="inlineStr">
        <is>
          <t>Г 1800</t>
        </is>
      </c>
      <c r="E1649">
        <f>Движение!$L$257</f>
        <v/>
      </c>
      <c r="F1649">
        <f>N(Движение!$M$257)</f>
        <v/>
      </c>
      <c r="G1649">
        <f>N(Движение!$N$257)</f>
        <v/>
      </c>
      <c r="H1649">
        <f>Движение!$O$257</f>
        <v/>
      </c>
      <c r="I1649">
        <f>IF($F1649&gt;0,TEXT($B1649,"dd.mm")&amp;"_"&amp;$D1649,"")</f>
        <v/>
      </c>
    </row>
    <row r="1650">
      <c r="A1650" t="n">
        <v>1649</v>
      </c>
      <c r="B1650">
        <f>Движение!$A$257</f>
        <v/>
      </c>
      <c r="C1650">
        <f>Движение!$C$257</f>
        <v/>
      </c>
      <c r="D1650" t="inlineStr">
        <is>
          <t>Г 3500</t>
        </is>
      </c>
      <c r="E1650">
        <f>Движение!$P$257</f>
        <v/>
      </c>
      <c r="F1650">
        <f>N(Движение!$Q$257)</f>
        <v/>
      </c>
      <c r="G1650">
        <f>N(Движение!$R$257)</f>
        <v/>
      </c>
      <c r="H1650">
        <f>Движение!$S$257</f>
        <v/>
      </c>
      <c r="I1650">
        <f>IF($F1650&gt;0,TEXT($B1650,"dd.mm")&amp;"_"&amp;$D1650,"")</f>
        <v/>
      </c>
    </row>
    <row r="1651">
      <c r="A1651" t="n">
        <v>1650</v>
      </c>
      <c r="B1651">
        <f>Движение!$A$257</f>
        <v/>
      </c>
      <c r="C1651">
        <f>Движение!$C$257</f>
        <v/>
      </c>
      <c r="D1651" t="inlineStr">
        <is>
          <t>Г 800</t>
        </is>
      </c>
      <c r="E1651">
        <f>Движение!$T$257</f>
        <v/>
      </c>
      <c r="F1651">
        <f>N(Движение!$U$257)</f>
        <v/>
      </c>
      <c r="G1651">
        <f>N(Движение!$V$257)</f>
        <v/>
      </c>
      <c r="H1651">
        <f>Движение!$W$257</f>
        <v/>
      </c>
      <c r="I1651">
        <f>IF($F1651&gt;0,TEXT($B1651,"dd.mm")&amp;"_"&amp;$D1651,"")</f>
        <v/>
      </c>
    </row>
    <row r="1652">
      <c r="A1652" t="n">
        <v>1651</v>
      </c>
      <c r="B1652">
        <f>Движение!$A$257</f>
        <v/>
      </c>
      <c r="C1652">
        <f>Движение!$C$257</f>
        <v/>
      </c>
      <c r="D1652" t="inlineStr">
        <is>
          <t>Ми-К</t>
        </is>
      </c>
      <c r="E1652">
        <f>Движение!$X$257</f>
        <v/>
      </c>
      <c r="F1652">
        <f>N(Движение!$Y$257)</f>
        <v/>
      </c>
      <c r="G1652">
        <f>N(Движение!$Z$257)</f>
        <v/>
      </c>
      <c r="H1652">
        <f>Движение!$AA$257</f>
        <v/>
      </c>
      <c r="I1652">
        <f>IF($F1652&gt;0,TEXT($B1652,"dd.mm")&amp;"_"&amp;$D1652,"")</f>
        <v/>
      </c>
    </row>
    <row r="1653">
      <c r="A1653" t="n">
        <v>1652</v>
      </c>
      <c r="B1653">
        <f>Движение!$A$257</f>
        <v/>
      </c>
      <c r="C1653">
        <f>Движение!$C$257</f>
        <v/>
      </c>
      <c r="D1653" t="inlineStr">
        <is>
          <t>Ми-П</t>
        </is>
      </c>
      <c r="E1653">
        <f>Движение!$AB$257</f>
        <v/>
      </c>
      <c r="F1653">
        <f>N(Движение!$AC$257)</f>
        <v/>
      </c>
      <c r="G1653">
        <f>N(Движение!$AD$257)</f>
        <v/>
      </c>
      <c r="H1653">
        <f>Движение!$AE$257</f>
        <v/>
      </c>
      <c r="I1653">
        <f>IF($F1653&gt;0,TEXT($B1653,"dd.mm")&amp;"_"&amp;$D1653,"")</f>
        <v/>
      </c>
    </row>
    <row r="1654">
      <c r="A1654" t="n">
        <v>1653</v>
      </c>
      <c r="B1654">
        <f>Движение!$A$258</f>
        <v/>
      </c>
      <c r="C1654">
        <f>Движение!$C$258</f>
        <v/>
      </c>
      <c r="D1654" t="inlineStr">
        <is>
          <t>АК-10</t>
        </is>
      </c>
      <c r="E1654">
        <f>Движение!$D$258</f>
        <v/>
      </c>
      <c r="F1654">
        <f>N(Движение!$E$258)</f>
        <v/>
      </c>
      <c r="G1654">
        <f>N(Движение!$F$258)</f>
        <v/>
      </c>
      <c r="H1654">
        <f>Движение!$G$258</f>
        <v/>
      </c>
      <c r="I1654">
        <f>IF($F1654&gt;0,TEXT($B1654,"dd.mm")&amp;"_"&amp;$D1654,"")</f>
        <v/>
      </c>
    </row>
    <row r="1655">
      <c r="A1655" t="n">
        <v>1654</v>
      </c>
      <c r="B1655">
        <f>Движение!$A$258</f>
        <v/>
      </c>
      <c r="C1655">
        <f>Движение!$C$258</f>
        <v/>
      </c>
      <c r="D1655" t="inlineStr">
        <is>
          <t>АК-15</t>
        </is>
      </c>
      <c r="E1655">
        <f>Движение!$H$258</f>
        <v/>
      </c>
      <c r="F1655">
        <f>N(Движение!$I$258)</f>
        <v/>
      </c>
      <c r="G1655">
        <f>N(Движение!$J$258)</f>
        <v/>
      </c>
      <c r="H1655">
        <f>Движение!$K$258</f>
        <v/>
      </c>
      <c r="I1655">
        <f>IF($F1655&gt;0,TEXT($B1655,"dd.mm")&amp;"_"&amp;$D1655,"")</f>
        <v/>
      </c>
    </row>
    <row r="1656">
      <c r="A1656" t="n">
        <v>1655</v>
      </c>
      <c r="B1656">
        <f>Движение!$A$258</f>
        <v/>
      </c>
      <c r="C1656">
        <f>Движение!$C$258</f>
        <v/>
      </c>
      <c r="D1656" t="inlineStr">
        <is>
          <t>Г 1800</t>
        </is>
      </c>
      <c r="E1656">
        <f>Движение!$L$258</f>
        <v/>
      </c>
      <c r="F1656">
        <f>N(Движение!$M$258)</f>
        <v/>
      </c>
      <c r="G1656">
        <f>N(Движение!$N$258)</f>
        <v/>
      </c>
      <c r="H1656">
        <f>Движение!$O$258</f>
        <v/>
      </c>
      <c r="I1656">
        <f>IF($F1656&gt;0,TEXT($B1656,"dd.mm")&amp;"_"&amp;$D1656,"")</f>
        <v/>
      </c>
    </row>
    <row r="1657">
      <c r="A1657" t="n">
        <v>1656</v>
      </c>
      <c r="B1657">
        <f>Движение!$A$258</f>
        <v/>
      </c>
      <c r="C1657">
        <f>Движение!$C$258</f>
        <v/>
      </c>
      <c r="D1657" t="inlineStr">
        <is>
          <t>Г 3500</t>
        </is>
      </c>
      <c r="E1657">
        <f>Движение!$P$258</f>
        <v/>
      </c>
      <c r="F1657">
        <f>N(Движение!$Q$258)</f>
        <v/>
      </c>
      <c r="G1657">
        <f>N(Движение!$R$258)</f>
        <v/>
      </c>
      <c r="H1657">
        <f>Движение!$S$258</f>
        <v/>
      </c>
      <c r="I1657">
        <f>IF($F1657&gt;0,TEXT($B1657,"dd.mm")&amp;"_"&amp;$D1657,"")</f>
        <v/>
      </c>
    </row>
    <row r="1658">
      <c r="A1658" t="n">
        <v>1657</v>
      </c>
      <c r="B1658">
        <f>Движение!$A$258</f>
        <v/>
      </c>
      <c r="C1658">
        <f>Движение!$C$258</f>
        <v/>
      </c>
      <c r="D1658" t="inlineStr">
        <is>
          <t>Г 800</t>
        </is>
      </c>
      <c r="E1658">
        <f>Движение!$T$258</f>
        <v/>
      </c>
      <c r="F1658">
        <f>N(Движение!$U$258)</f>
        <v/>
      </c>
      <c r="G1658">
        <f>N(Движение!$V$258)</f>
        <v/>
      </c>
      <c r="H1658">
        <f>Движение!$W$258</f>
        <v/>
      </c>
      <c r="I1658">
        <f>IF($F1658&gt;0,TEXT($B1658,"dd.mm")&amp;"_"&amp;$D1658,"")</f>
        <v/>
      </c>
    </row>
    <row r="1659">
      <c r="A1659" t="n">
        <v>1658</v>
      </c>
      <c r="B1659">
        <f>Движение!$A$258</f>
        <v/>
      </c>
      <c r="C1659">
        <f>Движение!$C$258</f>
        <v/>
      </c>
      <c r="D1659" t="inlineStr">
        <is>
          <t>Ми-К</t>
        </is>
      </c>
      <c r="E1659">
        <f>Движение!$X$258</f>
        <v/>
      </c>
      <c r="F1659">
        <f>N(Движение!$Y$258)</f>
        <v/>
      </c>
      <c r="G1659">
        <f>N(Движение!$Z$258)</f>
        <v/>
      </c>
      <c r="H1659">
        <f>Движение!$AA$258</f>
        <v/>
      </c>
      <c r="I1659">
        <f>IF($F1659&gt;0,TEXT($B1659,"dd.mm")&amp;"_"&amp;$D1659,"")</f>
        <v/>
      </c>
    </row>
    <row r="1660">
      <c r="A1660" t="n">
        <v>1659</v>
      </c>
      <c r="B1660">
        <f>Движение!$A$258</f>
        <v/>
      </c>
      <c r="C1660">
        <f>Движение!$C$258</f>
        <v/>
      </c>
      <c r="D1660" t="inlineStr">
        <is>
          <t>Ми-П</t>
        </is>
      </c>
      <c r="E1660">
        <f>Движение!$AB$258</f>
        <v/>
      </c>
      <c r="F1660">
        <f>N(Движение!$AC$258)</f>
        <v/>
      </c>
      <c r="G1660">
        <f>N(Движение!$AD$258)</f>
        <v/>
      </c>
      <c r="H1660">
        <f>Движение!$AE$258</f>
        <v/>
      </c>
      <c r="I1660">
        <f>IF($F1660&gt;0,TEXT($B1660,"dd.mm")&amp;"_"&amp;$D1660,"")</f>
        <v/>
      </c>
    </row>
    <row r="1661">
      <c r="A1661" t="n">
        <v>1660</v>
      </c>
      <c r="B1661">
        <f>Движение!$A$259</f>
        <v/>
      </c>
      <c r="C1661">
        <f>Движение!$C$259</f>
        <v/>
      </c>
      <c r="D1661" t="inlineStr">
        <is>
          <t>АК-10</t>
        </is>
      </c>
      <c r="E1661">
        <f>Движение!$D$259</f>
        <v/>
      </c>
      <c r="F1661">
        <f>N(Движение!$E$259)</f>
        <v/>
      </c>
      <c r="G1661">
        <f>N(Движение!$F$259)</f>
        <v/>
      </c>
      <c r="H1661">
        <f>Движение!$G$259</f>
        <v/>
      </c>
      <c r="I1661">
        <f>IF($F1661&gt;0,TEXT($B1661,"dd.mm")&amp;"_"&amp;$D1661,"")</f>
        <v/>
      </c>
    </row>
    <row r="1662">
      <c r="A1662" t="n">
        <v>1661</v>
      </c>
      <c r="B1662">
        <f>Движение!$A$259</f>
        <v/>
      </c>
      <c r="C1662">
        <f>Движение!$C$259</f>
        <v/>
      </c>
      <c r="D1662" t="inlineStr">
        <is>
          <t>АК-15</t>
        </is>
      </c>
      <c r="E1662">
        <f>Движение!$H$259</f>
        <v/>
      </c>
      <c r="F1662">
        <f>N(Движение!$I$259)</f>
        <v/>
      </c>
      <c r="G1662">
        <f>N(Движение!$J$259)</f>
        <v/>
      </c>
      <c r="H1662">
        <f>Движение!$K$259</f>
        <v/>
      </c>
      <c r="I1662">
        <f>IF($F1662&gt;0,TEXT($B1662,"dd.mm")&amp;"_"&amp;$D1662,"")</f>
        <v/>
      </c>
    </row>
    <row r="1663">
      <c r="A1663" t="n">
        <v>1662</v>
      </c>
      <c r="B1663">
        <f>Движение!$A$259</f>
        <v/>
      </c>
      <c r="C1663">
        <f>Движение!$C$259</f>
        <v/>
      </c>
      <c r="D1663" t="inlineStr">
        <is>
          <t>Г 1800</t>
        </is>
      </c>
      <c r="E1663">
        <f>Движение!$L$259</f>
        <v/>
      </c>
      <c r="F1663">
        <f>N(Движение!$M$259)</f>
        <v/>
      </c>
      <c r="G1663">
        <f>N(Движение!$N$259)</f>
        <v/>
      </c>
      <c r="H1663">
        <f>Движение!$O$259</f>
        <v/>
      </c>
      <c r="I1663">
        <f>IF($F1663&gt;0,TEXT($B1663,"dd.mm")&amp;"_"&amp;$D1663,"")</f>
        <v/>
      </c>
    </row>
    <row r="1664">
      <c r="A1664" t="n">
        <v>1663</v>
      </c>
      <c r="B1664">
        <f>Движение!$A$259</f>
        <v/>
      </c>
      <c r="C1664">
        <f>Движение!$C$259</f>
        <v/>
      </c>
      <c r="D1664" t="inlineStr">
        <is>
          <t>Г 3500</t>
        </is>
      </c>
      <c r="E1664">
        <f>Движение!$P$259</f>
        <v/>
      </c>
      <c r="F1664">
        <f>N(Движение!$Q$259)</f>
        <v/>
      </c>
      <c r="G1664">
        <f>N(Движение!$R$259)</f>
        <v/>
      </c>
      <c r="H1664">
        <f>Движение!$S$259</f>
        <v/>
      </c>
      <c r="I1664">
        <f>IF($F1664&gt;0,TEXT($B1664,"dd.mm")&amp;"_"&amp;$D1664,"")</f>
        <v/>
      </c>
    </row>
    <row r="1665">
      <c r="A1665" t="n">
        <v>1664</v>
      </c>
      <c r="B1665">
        <f>Движение!$A$259</f>
        <v/>
      </c>
      <c r="C1665">
        <f>Движение!$C$259</f>
        <v/>
      </c>
      <c r="D1665" t="inlineStr">
        <is>
          <t>Г 800</t>
        </is>
      </c>
      <c r="E1665">
        <f>Движение!$T$259</f>
        <v/>
      </c>
      <c r="F1665">
        <f>N(Движение!$U$259)</f>
        <v/>
      </c>
      <c r="G1665">
        <f>N(Движение!$V$259)</f>
        <v/>
      </c>
      <c r="H1665">
        <f>Движение!$W$259</f>
        <v/>
      </c>
      <c r="I1665">
        <f>IF($F1665&gt;0,TEXT($B1665,"dd.mm")&amp;"_"&amp;$D1665,"")</f>
        <v/>
      </c>
    </row>
    <row r="1666">
      <c r="A1666" t="n">
        <v>1665</v>
      </c>
      <c r="B1666">
        <f>Движение!$A$259</f>
        <v/>
      </c>
      <c r="C1666">
        <f>Движение!$C$259</f>
        <v/>
      </c>
      <c r="D1666" t="inlineStr">
        <is>
          <t>Ми-К</t>
        </is>
      </c>
      <c r="E1666">
        <f>Движение!$X$259</f>
        <v/>
      </c>
      <c r="F1666">
        <f>N(Движение!$Y$259)</f>
        <v/>
      </c>
      <c r="G1666">
        <f>N(Движение!$Z$259)</f>
        <v/>
      </c>
      <c r="H1666">
        <f>Движение!$AA$259</f>
        <v/>
      </c>
      <c r="I1666">
        <f>IF($F1666&gt;0,TEXT($B1666,"dd.mm")&amp;"_"&amp;$D1666,"")</f>
        <v/>
      </c>
    </row>
    <row r="1667">
      <c r="A1667" t="n">
        <v>1666</v>
      </c>
      <c r="B1667">
        <f>Движение!$A$259</f>
        <v/>
      </c>
      <c r="C1667">
        <f>Движение!$C$259</f>
        <v/>
      </c>
      <c r="D1667" t="inlineStr">
        <is>
          <t>Ми-П</t>
        </is>
      </c>
      <c r="E1667">
        <f>Движение!$AB$259</f>
        <v/>
      </c>
      <c r="F1667">
        <f>N(Движение!$AC$259)</f>
        <v/>
      </c>
      <c r="G1667">
        <f>N(Движение!$AD$259)</f>
        <v/>
      </c>
      <c r="H1667">
        <f>Движение!$AE$259</f>
        <v/>
      </c>
      <c r="I1667">
        <f>IF($F1667&gt;0,TEXT($B1667,"dd.mm")&amp;"_"&amp;$D1667,"")</f>
        <v/>
      </c>
    </row>
    <row r="1668">
      <c r="A1668" t="n">
        <v>1667</v>
      </c>
      <c r="B1668">
        <f>Движение!$A$260</f>
        <v/>
      </c>
      <c r="C1668">
        <f>Движение!$C$260</f>
        <v/>
      </c>
      <c r="D1668" t="inlineStr">
        <is>
          <t>АК-10</t>
        </is>
      </c>
      <c r="E1668">
        <f>Движение!$D$260</f>
        <v/>
      </c>
      <c r="F1668">
        <f>N(Движение!$E$260)</f>
        <v/>
      </c>
      <c r="G1668">
        <f>N(Движение!$F$260)</f>
        <v/>
      </c>
      <c r="H1668">
        <f>Движение!$G$260</f>
        <v/>
      </c>
      <c r="I1668">
        <f>IF($F1668&gt;0,TEXT($B1668,"dd.mm")&amp;"_"&amp;$D1668,"")</f>
        <v/>
      </c>
    </row>
    <row r="1669">
      <c r="A1669" t="n">
        <v>1668</v>
      </c>
      <c r="B1669">
        <f>Движение!$A$260</f>
        <v/>
      </c>
      <c r="C1669">
        <f>Движение!$C$260</f>
        <v/>
      </c>
      <c r="D1669" t="inlineStr">
        <is>
          <t>АК-15</t>
        </is>
      </c>
      <c r="E1669">
        <f>Движение!$H$260</f>
        <v/>
      </c>
      <c r="F1669">
        <f>N(Движение!$I$260)</f>
        <v/>
      </c>
      <c r="G1669">
        <f>N(Движение!$J$260)</f>
        <v/>
      </c>
      <c r="H1669">
        <f>Движение!$K$260</f>
        <v/>
      </c>
      <c r="I1669">
        <f>IF($F1669&gt;0,TEXT($B1669,"dd.mm")&amp;"_"&amp;$D1669,"")</f>
        <v/>
      </c>
    </row>
    <row r="1670">
      <c r="A1670" t="n">
        <v>1669</v>
      </c>
      <c r="B1670">
        <f>Движение!$A$260</f>
        <v/>
      </c>
      <c r="C1670">
        <f>Движение!$C$260</f>
        <v/>
      </c>
      <c r="D1670" t="inlineStr">
        <is>
          <t>Г 1800</t>
        </is>
      </c>
      <c r="E1670">
        <f>Движение!$L$260</f>
        <v/>
      </c>
      <c r="F1670">
        <f>N(Движение!$M$260)</f>
        <v/>
      </c>
      <c r="G1670">
        <f>N(Движение!$N$260)</f>
        <v/>
      </c>
      <c r="H1670">
        <f>Движение!$O$260</f>
        <v/>
      </c>
      <c r="I1670">
        <f>IF($F1670&gt;0,TEXT($B1670,"dd.mm")&amp;"_"&amp;$D1670,"")</f>
        <v/>
      </c>
    </row>
    <row r="1671">
      <c r="A1671" t="n">
        <v>1670</v>
      </c>
      <c r="B1671">
        <f>Движение!$A$260</f>
        <v/>
      </c>
      <c r="C1671">
        <f>Движение!$C$260</f>
        <v/>
      </c>
      <c r="D1671" t="inlineStr">
        <is>
          <t>Г 3500</t>
        </is>
      </c>
      <c r="E1671">
        <f>Движение!$P$260</f>
        <v/>
      </c>
      <c r="F1671">
        <f>N(Движение!$Q$260)</f>
        <v/>
      </c>
      <c r="G1671">
        <f>N(Движение!$R$260)</f>
        <v/>
      </c>
      <c r="H1671">
        <f>Движение!$S$260</f>
        <v/>
      </c>
      <c r="I1671">
        <f>IF($F1671&gt;0,TEXT($B1671,"dd.mm")&amp;"_"&amp;$D1671,"")</f>
        <v/>
      </c>
    </row>
    <row r="1672">
      <c r="A1672" t="n">
        <v>1671</v>
      </c>
      <c r="B1672">
        <f>Движение!$A$260</f>
        <v/>
      </c>
      <c r="C1672">
        <f>Движение!$C$260</f>
        <v/>
      </c>
      <c r="D1672" t="inlineStr">
        <is>
          <t>Г 800</t>
        </is>
      </c>
      <c r="E1672">
        <f>Движение!$T$260</f>
        <v/>
      </c>
      <c r="F1672">
        <f>N(Движение!$U$260)</f>
        <v/>
      </c>
      <c r="G1672">
        <f>N(Движение!$V$260)</f>
        <v/>
      </c>
      <c r="H1672">
        <f>Движение!$W$260</f>
        <v/>
      </c>
      <c r="I1672">
        <f>IF($F1672&gt;0,TEXT($B1672,"dd.mm")&amp;"_"&amp;$D1672,"")</f>
        <v/>
      </c>
    </row>
    <row r="1673">
      <c r="A1673" t="n">
        <v>1672</v>
      </c>
      <c r="B1673">
        <f>Движение!$A$260</f>
        <v/>
      </c>
      <c r="C1673">
        <f>Движение!$C$260</f>
        <v/>
      </c>
      <c r="D1673" t="inlineStr">
        <is>
          <t>Ми-К</t>
        </is>
      </c>
      <c r="E1673">
        <f>Движение!$X$260</f>
        <v/>
      </c>
      <c r="F1673">
        <f>N(Движение!$Y$260)</f>
        <v/>
      </c>
      <c r="G1673">
        <f>N(Движение!$Z$260)</f>
        <v/>
      </c>
      <c r="H1673">
        <f>Движение!$AA$260</f>
        <v/>
      </c>
      <c r="I1673">
        <f>IF($F1673&gt;0,TEXT($B1673,"dd.mm")&amp;"_"&amp;$D1673,"")</f>
        <v/>
      </c>
    </row>
    <row r="1674">
      <c r="A1674" t="n">
        <v>1673</v>
      </c>
      <c r="B1674">
        <f>Движение!$A$260</f>
        <v/>
      </c>
      <c r="C1674">
        <f>Движение!$C$260</f>
        <v/>
      </c>
      <c r="D1674" t="inlineStr">
        <is>
          <t>Ми-П</t>
        </is>
      </c>
      <c r="E1674">
        <f>Движение!$AB$260</f>
        <v/>
      </c>
      <c r="F1674">
        <f>N(Движение!$AC$260)</f>
        <v/>
      </c>
      <c r="G1674">
        <f>N(Движение!$AD$260)</f>
        <v/>
      </c>
      <c r="H1674">
        <f>Движение!$AE$260</f>
        <v/>
      </c>
      <c r="I1674">
        <f>IF($F1674&gt;0,TEXT($B1674,"dd.mm")&amp;"_"&amp;$D1674,"")</f>
        <v/>
      </c>
    </row>
    <row r="1675">
      <c r="A1675" t="n">
        <v>1674</v>
      </c>
      <c r="B1675">
        <f>Движение!$A$261</f>
        <v/>
      </c>
      <c r="C1675">
        <f>Движение!$C$261</f>
        <v/>
      </c>
      <c r="D1675" t="inlineStr">
        <is>
          <t>АК-10</t>
        </is>
      </c>
      <c r="E1675">
        <f>Движение!$D$261</f>
        <v/>
      </c>
      <c r="F1675">
        <f>N(Движение!$E$261)</f>
        <v/>
      </c>
      <c r="G1675">
        <f>N(Движение!$F$261)</f>
        <v/>
      </c>
      <c r="H1675">
        <f>Движение!$G$261</f>
        <v/>
      </c>
      <c r="I1675">
        <f>IF($F1675&gt;0,TEXT($B1675,"dd.mm")&amp;"_"&amp;$D1675,"")</f>
        <v/>
      </c>
    </row>
    <row r="1676">
      <c r="A1676" t="n">
        <v>1675</v>
      </c>
      <c r="B1676">
        <f>Движение!$A$261</f>
        <v/>
      </c>
      <c r="C1676">
        <f>Движение!$C$261</f>
        <v/>
      </c>
      <c r="D1676" t="inlineStr">
        <is>
          <t>АК-15</t>
        </is>
      </c>
      <c r="E1676">
        <f>Движение!$H$261</f>
        <v/>
      </c>
      <c r="F1676">
        <f>N(Движение!$I$261)</f>
        <v/>
      </c>
      <c r="G1676">
        <f>N(Движение!$J$261)</f>
        <v/>
      </c>
      <c r="H1676">
        <f>Движение!$K$261</f>
        <v/>
      </c>
      <c r="I1676">
        <f>IF($F1676&gt;0,TEXT($B1676,"dd.mm")&amp;"_"&amp;$D1676,"")</f>
        <v/>
      </c>
    </row>
    <row r="1677">
      <c r="A1677" t="n">
        <v>1676</v>
      </c>
      <c r="B1677">
        <f>Движение!$A$261</f>
        <v/>
      </c>
      <c r="C1677">
        <f>Движение!$C$261</f>
        <v/>
      </c>
      <c r="D1677" t="inlineStr">
        <is>
          <t>Г 1800</t>
        </is>
      </c>
      <c r="E1677">
        <f>Движение!$L$261</f>
        <v/>
      </c>
      <c r="F1677">
        <f>N(Движение!$M$261)</f>
        <v/>
      </c>
      <c r="G1677">
        <f>N(Движение!$N$261)</f>
        <v/>
      </c>
      <c r="H1677">
        <f>Движение!$O$261</f>
        <v/>
      </c>
      <c r="I1677">
        <f>IF($F1677&gt;0,TEXT($B1677,"dd.mm")&amp;"_"&amp;$D1677,"")</f>
        <v/>
      </c>
    </row>
    <row r="1678">
      <c r="A1678" t="n">
        <v>1677</v>
      </c>
      <c r="B1678">
        <f>Движение!$A$261</f>
        <v/>
      </c>
      <c r="C1678">
        <f>Движение!$C$261</f>
        <v/>
      </c>
      <c r="D1678" t="inlineStr">
        <is>
          <t>Г 3500</t>
        </is>
      </c>
      <c r="E1678">
        <f>Движение!$P$261</f>
        <v/>
      </c>
      <c r="F1678">
        <f>N(Движение!$Q$261)</f>
        <v/>
      </c>
      <c r="G1678">
        <f>N(Движение!$R$261)</f>
        <v/>
      </c>
      <c r="H1678">
        <f>Движение!$S$261</f>
        <v/>
      </c>
      <c r="I1678">
        <f>IF($F1678&gt;0,TEXT($B1678,"dd.mm")&amp;"_"&amp;$D1678,"")</f>
        <v/>
      </c>
    </row>
    <row r="1679">
      <c r="A1679" t="n">
        <v>1678</v>
      </c>
      <c r="B1679">
        <f>Движение!$A$261</f>
        <v/>
      </c>
      <c r="C1679">
        <f>Движение!$C$261</f>
        <v/>
      </c>
      <c r="D1679" t="inlineStr">
        <is>
          <t>Г 800</t>
        </is>
      </c>
      <c r="E1679">
        <f>Движение!$T$261</f>
        <v/>
      </c>
      <c r="F1679">
        <f>N(Движение!$U$261)</f>
        <v/>
      </c>
      <c r="G1679">
        <f>N(Движение!$V$261)</f>
        <v/>
      </c>
      <c r="H1679">
        <f>Движение!$W$261</f>
        <v/>
      </c>
      <c r="I1679">
        <f>IF($F1679&gt;0,TEXT($B1679,"dd.mm")&amp;"_"&amp;$D1679,"")</f>
        <v/>
      </c>
    </row>
    <row r="1680">
      <c r="A1680" t="n">
        <v>1679</v>
      </c>
      <c r="B1680">
        <f>Движение!$A$261</f>
        <v/>
      </c>
      <c r="C1680">
        <f>Движение!$C$261</f>
        <v/>
      </c>
      <c r="D1680" t="inlineStr">
        <is>
          <t>Ми-К</t>
        </is>
      </c>
      <c r="E1680">
        <f>Движение!$X$261</f>
        <v/>
      </c>
      <c r="F1680">
        <f>N(Движение!$Y$261)</f>
        <v/>
      </c>
      <c r="G1680">
        <f>N(Движение!$Z$261)</f>
        <v/>
      </c>
      <c r="H1680">
        <f>Движение!$AA$261</f>
        <v/>
      </c>
      <c r="I1680">
        <f>IF($F1680&gt;0,TEXT($B1680,"dd.mm")&amp;"_"&amp;$D1680,"")</f>
        <v/>
      </c>
    </row>
    <row r="1681">
      <c r="A1681" t="n">
        <v>1680</v>
      </c>
      <c r="B1681">
        <f>Движение!$A$261</f>
        <v/>
      </c>
      <c r="C1681">
        <f>Движение!$C$261</f>
        <v/>
      </c>
      <c r="D1681" t="inlineStr">
        <is>
          <t>Ми-П</t>
        </is>
      </c>
      <c r="E1681">
        <f>Движение!$AB$261</f>
        <v/>
      </c>
      <c r="F1681">
        <f>N(Движение!$AC$261)</f>
        <v/>
      </c>
      <c r="G1681">
        <f>N(Движение!$AD$261)</f>
        <v/>
      </c>
      <c r="H1681">
        <f>Движение!$AE$261</f>
        <v/>
      </c>
      <c r="I1681">
        <f>IF($F1681&gt;0,TEXT($B1681,"dd.mm")&amp;"_"&amp;$D1681,"")</f>
        <v/>
      </c>
    </row>
    <row r="1682">
      <c r="A1682" t="n">
        <v>1681</v>
      </c>
      <c r="B1682">
        <f>Движение!$A$262</f>
        <v/>
      </c>
      <c r="C1682">
        <f>Движение!$C$262</f>
        <v/>
      </c>
      <c r="D1682" t="inlineStr">
        <is>
          <t>АК-10</t>
        </is>
      </c>
      <c r="E1682">
        <f>Движение!$D$262</f>
        <v/>
      </c>
      <c r="F1682">
        <f>N(Движение!$E$262)</f>
        <v/>
      </c>
      <c r="G1682">
        <f>N(Движение!$F$262)</f>
        <v/>
      </c>
      <c r="H1682">
        <f>Движение!$G$262</f>
        <v/>
      </c>
      <c r="I1682">
        <f>IF($F1682&gt;0,TEXT($B1682,"dd.mm")&amp;"_"&amp;$D1682,"")</f>
        <v/>
      </c>
    </row>
    <row r="1683">
      <c r="A1683" t="n">
        <v>1682</v>
      </c>
      <c r="B1683">
        <f>Движение!$A$262</f>
        <v/>
      </c>
      <c r="C1683">
        <f>Движение!$C$262</f>
        <v/>
      </c>
      <c r="D1683" t="inlineStr">
        <is>
          <t>АК-15</t>
        </is>
      </c>
      <c r="E1683">
        <f>Движение!$H$262</f>
        <v/>
      </c>
      <c r="F1683">
        <f>N(Движение!$I$262)</f>
        <v/>
      </c>
      <c r="G1683">
        <f>N(Движение!$J$262)</f>
        <v/>
      </c>
      <c r="H1683">
        <f>Движение!$K$262</f>
        <v/>
      </c>
      <c r="I1683">
        <f>IF($F1683&gt;0,TEXT($B1683,"dd.mm")&amp;"_"&amp;$D1683,"")</f>
        <v/>
      </c>
    </row>
    <row r="1684">
      <c r="A1684" t="n">
        <v>1683</v>
      </c>
      <c r="B1684">
        <f>Движение!$A$262</f>
        <v/>
      </c>
      <c r="C1684">
        <f>Движение!$C$262</f>
        <v/>
      </c>
      <c r="D1684" t="inlineStr">
        <is>
          <t>Г 1800</t>
        </is>
      </c>
      <c r="E1684">
        <f>Движение!$L$262</f>
        <v/>
      </c>
      <c r="F1684">
        <f>N(Движение!$M$262)</f>
        <v/>
      </c>
      <c r="G1684">
        <f>N(Движение!$N$262)</f>
        <v/>
      </c>
      <c r="H1684">
        <f>Движение!$O$262</f>
        <v/>
      </c>
      <c r="I1684">
        <f>IF($F1684&gt;0,TEXT($B1684,"dd.mm")&amp;"_"&amp;$D1684,"")</f>
        <v/>
      </c>
    </row>
    <row r="1685">
      <c r="A1685" t="n">
        <v>1684</v>
      </c>
      <c r="B1685">
        <f>Движение!$A$262</f>
        <v/>
      </c>
      <c r="C1685">
        <f>Движение!$C$262</f>
        <v/>
      </c>
      <c r="D1685" t="inlineStr">
        <is>
          <t>Г 3500</t>
        </is>
      </c>
      <c r="E1685">
        <f>Движение!$P$262</f>
        <v/>
      </c>
      <c r="F1685">
        <f>N(Движение!$Q$262)</f>
        <v/>
      </c>
      <c r="G1685">
        <f>N(Движение!$R$262)</f>
        <v/>
      </c>
      <c r="H1685">
        <f>Движение!$S$262</f>
        <v/>
      </c>
      <c r="I1685">
        <f>IF($F1685&gt;0,TEXT($B1685,"dd.mm")&amp;"_"&amp;$D1685,"")</f>
        <v/>
      </c>
    </row>
    <row r="1686">
      <c r="A1686" t="n">
        <v>1685</v>
      </c>
      <c r="B1686">
        <f>Движение!$A$262</f>
        <v/>
      </c>
      <c r="C1686">
        <f>Движение!$C$262</f>
        <v/>
      </c>
      <c r="D1686" t="inlineStr">
        <is>
          <t>Г 800</t>
        </is>
      </c>
      <c r="E1686">
        <f>Движение!$T$262</f>
        <v/>
      </c>
      <c r="F1686">
        <f>N(Движение!$U$262)</f>
        <v/>
      </c>
      <c r="G1686">
        <f>N(Движение!$V$262)</f>
        <v/>
      </c>
      <c r="H1686">
        <f>Движение!$W$262</f>
        <v/>
      </c>
      <c r="I1686">
        <f>IF($F1686&gt;0,TEXT($B1686,"dd.mm")&amp;"_"&amp;$D1686,"")</f>
        <v/>
      </c>
    </row>
    <row r="1687">
      <c r="A1687" t="n">
        <v>1686</v>
      </c>
      <c r="B1687">
        <f>Движение!$A$262</f>
        <v/>
      </c>
      <c r="C1687">
        <f>Движение!$C$262</f>
        <v/>
      </c>
      <c r="D1687" t="inlineStr">
        <is>
          <t>Ми-К</t>
        </is>
      </c>
      <c r="E1687">
        <f>Движение!$X$262</f>
        <v/>
      </c>
      <c r="F1687">
        <f>N(Движение!$Y$262)</f>
        <v/>
      </c>
      <c r="G1687">
        <f>N(Движение!$Z$262)</f>
        <v/>
      </c>
      <c r="H1687">
        <f>Движение!$AA$262</f>
        <v/>
      </c>
      <c r="I1687">
        <f>IF($F1687&gt;0,TEXT($B1687,"dd.mm")&amp;"_"&amp;$D1687,"")</f>
        <v/>
      </c>
    </row>
    <row r="1688">
      <c r="A1688" t="n">
        <v>1687</v>
      </c>
      <c r="B1688">
        <f>Движение!$A$262</f>
        <v/>
      </c>
      <c r="C1688">
        <f>Движение!$C$262</f>
        <v/>
      </c>
      <c r="D1688" t="inlineStr">
        <is>
          <t>Ми-П</t>
        </is>
      </c>
      <c r="E1688">
        <f>Движение!$AB$262</f>
        <v/>
      </c>
      <c r="F1688">
        <f>N(Движение!$AC$262)</f>
        <v/>
      </c>
      <c r="G1688">
        <f>N(Движение!$AD$262)</f>
        <v/>
      </c>
      <c r="H1688">
        <f>Движение!$AE$262</f>
        <v/>
      </c>
      <c r="I1688">
        <f>IF($F1688&gt;0,TEXT($B1688,"dd.mm")&amp;"_"&amp;$D1688,"")</f>
        <v/>
      </c>
    </row>
    <row r="1689">
      <c r="A1689" t="n">
        <v>1688</v>
      </c>
      <c r="B1689">
        <f>Движение!$A$263</f>
        <v/>
      </c>
      <c r="C1689">
        <f>Движение!$C$263</f>
        <v/>
      </c>
      <c r="D1689" t="inlineStr">
        <is>
          <t>АК-10</t>
        </is>
      </c>
      <c r="E1689">
        <f>Движение!$D$263</f>
        <v/>
      </c>
      <c r="F1689">
        <f>N(Движение!$E$263)</f>
        <v/>
      </c>
      <c r="G1689">
        <f>N(Движение!$F$263)</f>
        <v/>
      </c>
      <c r="H1689">
        <f>Движение!$G$263</f>
        <v/>
      </c>
      <c r="I1689">
        <f>IF($F1689&gt;0,TEXT($B1689,"dd.mm")&amp;"_"&amp;$D1689,"")</f>
        <v/>
      </c>
    </row>
    <row r="1690">
      <c r="A1690" t="n">
        <v>1689</v>
      </c>
      <c r="B1690">
        <f>Движение!$A$263</f>
        <v/>
      </c>
      <c r="C1690">
        <f>Движение!$C$263</f>
        <v/>
      </c>
      <c r="D1690" t="inlineStr">
        <is>
          <t>АК-15</t>
        </is>
      </c>
      <c r="E1690">
        <f>Движение!$H$263</f>
        <v/>
      </c>
      <c r="F1690">
        <f>N(Движение!$I$263)</f>
        <v/>
      </c>
      <c r="G1690">
        <f>N(Движение!$J$263)</f>
        <v/>
      </c>
      <c r="H1690">
        <f>Движение!$K$263</f>
        <v/>
      </c>
      <c r="I1690">
        <f>IF($F1690&gt;0,TEXT($B1690,"dd.mm")&amp;"_"&amp;$D1690,"")</f>
        <v/>
      </c>
    </row>
    <row r="1691">
      <c r="A1691" t="n">
        <v>1690</v>
      </c>
      <c r="B1691">
        <f>Движение!$A$263</f>
        <v/>
      </c>
      <c r="C1691">
        <f>Движение!$C$263</f>
        <v/>
      </c>
      <c r="D1691" t="inlineStr">
        <is>
          <t>Г 1800</t>
        </is>
      </c>
      <c r="E1691">
        <f>Движение!$L$263</f>
        <v/>
      </c>
      <c r="F1691">
        <f>N(Движение!$M$263)</f>
        <v/>
      </c>
      <c r="G1691">
        <f>N(Движение!$N$263)</f>
        <v/>
      </c>
      <c r="H1691">
        <f>Движение!$O$263</f>
        <v/>
      </c>
      <c r="I1691">
        <f>IF($F1691&gt;0,TEXT($B1691,"dd.mm")&amp;"_"&amp;$D1691,"")</f>
        <v/>
      </c>
    </row>
    <row r="1692">
      <c r="A1692" t="n">
        <v>1691</v>
      </c>
      <c r="B1692">
        <f>Движение!$A$263</f>
        <v/>
      </c>
      <c r="C1692">
        <f>Движение!$C$263</f>
        <v/>
      </c>
      <c r="D1692" t="inlineStr">
        <is>
          <t>Г 3500</t>
        </is>
      </c>
      <c r="E1692">
        <f>Движение!$P$263</f>
        <v/>
      </c>
      <c r="F1692">
        <f>N(Движение!$Q$263)</f>
        <v/>
      </c>
      <c r="G1692">
        <f>N(Движение!$R$263)</f>
        <v/>
      </c>
      <c r="H1692">
        <f>Движение!$S$263</f>
        <v/>
      </c>
      <c r="I1692">
        <f>IF($F1692&gt;0,TEXT($B1692,"dd.mm")&amp;"_"&amp;$D1692,"")</f>
        <v/>
      </c>
    </row>
    <row r="1693">
      <c r="A1693" t="n">
        <v>1692</v>
      </c>
      <c r="B1693">
        <f>Движение!$A$263</f>
        <v/>
      </c>
      <c r="C1693">
        <f>Движение!$C$263</f>
        <v/>
      </c>
      <c r="D1693" t="inlineStr">
        <is>
          <t>Г 800</t>
        </is>
      </c>
      <c r="E1693">
        <f>Движение!$T$263</f>
        <v/>
      </c>
      <c r="F1693">
        <f>N(Движение!$U$263)</f>
        <v/>
      </c>
      <c r="G1693">
        <f>N(Движение!$V$263)</f>
        <v/>
      </c>
      <c r="H1693">
        <f>Движение!$W$263</f>
        <v/>
      </c>
      <c r="I1693">
        <f>IF($F1693&gt;0,TEXT($B1693,"dd.mm")&amp;"_"&amp;$D1693,"")</f>
        <v/>
      </c>
    </row>
    <row r="1694">
      <c r="A1694" t="n">
        <v>1693</v>
      </c>
      <c r="B1694">
        <f>Движение!$A$263</f>
        <v/>
      </c>
      <c r="C1694">
        <f>Движение!$C$263</f>
        <v/>
      </c>
      <c r="D1694" t="inlineStr">
        <is>
          <t>Ми-К</t>
        </is>
      </c>
      <c r="E1694">
        <f>Движение!$X$263</f>
        <v/>
      </c>
      <c r="F1694">
        <f>N(Движение!$Y$263)</f>
        <v/>
      </c>
      <c r="G1694">
        <f>N(Движение!$Z$263)</f>
        <v/>
      </c>
      <c r="H1694">
        <f>Движение!$AA$263</f>
        <v/>
      </c>
      <c r="I1694">
        <f>IF($F1694&gt;0,TEXT($B1694,"dd.mm")&amp;"_"&amp;$D1694,"")</f>
        <v/>
      </c>
    </row>
    <row r="1695">
      <c r="A1695" t="n">
        <v>1694</v>
      </c>
      <c r="B1695">
        <f>Движение!$A$263</f>
        <v/>
      </c>
      <c r="C1695">
        <f>Движение!$C$263</f>
        <v/>
      </c>
      <c r="D1695" t="inlineStr">
        <is>
          <t>Ми-П</t>
        </is>
      </c>
      <c r="E1695">
        <f>Движение!$AB$263</f>
        <v/>
      </c>
      <c r="F1695">
        <f>N(Движение!$AC$263)</f>
        <v/>
      </c>
      <c r="G1695">
        <f>N(Движение!$AD$263)</f>
        <v/>
      </c>
      <c r="H1695">
        <f>Движение!$AE$263</f>
        <v/>
      </c>
      <c r="I1695">
        <f>IF($F1695&gt;0,TEXT($B1695,"dd.mm")&amp;"_"&amp;$D1695,"")</f>
        <v/>
      </c>
    </row>
    <row r="1696">
      <c r="A1696" t="n">
        <v>1695</v>
      </c>
      <c r="B1696">
        <f>Движение!$A$264</f>
        <v/>
      </c>
      <c r="C1696">
        <f>Движение!$C$264</f>
        <v/>
      </c>
      <c r="D1696" t="inlineStr">
        <is>
          <t>АК-10</t>
        </is>
      </c>
      <c r="E1696">
        <f>Движение!$D$264</f>
        <v/>
      </c>
      <c r="F1696">
        <f>N(Движение!$E$264)</f>
        <v/>
      </c>
      <c r="G1696">
        <f>N(Движение!$F$264)</f>
        <v/>
      </c>
      <c r="H1696">
        <f>Движение!$G$264</f>
        <v/>
      </c>
      <c r="I1696">
        <f>IF($F1696&gt;0,TEXT($B1696,"dd.mm")&amp;"_"&amp;$D1696,"")</f>
        <v/>
      </c>
    </row>
    <row r="1697">
      <c r="A1697" t="n">
        <v>1696</v>
      </c>
      <c r="B1697">
        <f>Движение!$A$264</f>
        <v/>
      </c>
      <c r="C1697">
        <f>Движение!$C$264</f>
        <v/>
      </c>
      <c r="D1697" t="inlineStr">
        <is>
          <t>АК-15</t>
        </is>
      </c>
      <c r="E1697">
        <f>Движение!$H$264</f>
        <v/>
      </c>
      <c r="F1697">
        <f>N(Движение!$I$264)</f>
        <v/>
      </c>
      <c r="G1697">
        <f>N(Движение!$J$264)</f>
        <v/>
      </c>
      <c r="H1697">
        <f>Движение!$K$264</f>
        <v/>
      </c>
      <c r="I1697">
        <f>IF($F1697&gt;0,TEXT($B1697,"dd.mm")&amp;"_"&amp;$D1697,"")</f>
        <v/>
      </c>
    </row>
    <row r="1698">
      <c r="A1698" t="n">
        <v>1697</v>
      </c>
      <c r="B1698">
        <f>Движение!$A$264</f>
        <v/>
      </c>
      <c r="C1698">
        <f>Движение!$C$264</f>
        <v/>
      </c>
      <c r="D1698" t="inlineStr">
        <is>
          <t>Г 1800</t>
        </is>
      </c>
      <c r="E1698">
        <f>Движение!$L$264</f>
        <v/>
      </c>
      <c r="F1698">
        <f>N(Движение!$M$264)</f>
        <v/>
      </c>
      <c r="G1698">
        <f>N(Движение!$N$264)</f>
        <v/>
      </c>
      <c r="H1698">
        <f>Движение!$O$264</f>
        <v/>
      </c>
      <c r="I1698">
        <f>IF($F1698&gt;0,TEXT($B1698,"dd.mm")&amp;"_"&amp;$D1698,"")</f>
        <v/>
      </c>
    </row>
    <row r="1699">
      <c r="A1699" t="n">
        <v>1698</v>
      </c>
      <c r="B1699">
        <f>Движение!$A$264</f>
        <v/>
      </c>
      <c r="C1699">
        <f>Движение!$C$264</f>
        <v/>
      </c>
      <c r="D1699" t="inlineStr">
        <is>
          <t>Г 3500</t>
        </is>
      </c>
      <c r="E1699">
        <f>Движение!$P$264</f>
        <v/>
      </c>
      <c r="F1699">
        <f>N(Движение!$Q$264)</f>
        <v/>
      </c>
      <c r="G1699">
        <f>N(Движение!$R$264)</f>
        <v/>
      </c>
      <c r="H1699">
        <f>Движение!$S$264</f>
        <v/>
      </c>
      <c r="I1699">
        <f>IF($F1699&gt;0,TEXT($B1699,"dd.mm")&amp;"_"&amp;$D1699,"")</f>
        <v/>
      </c>
    </row>
    <row r="1700">
      <c r="A1700" t="n">
        <v>1699</v>
      </c>
      <c r="B1700">
        <f>Движение!$A$264</f>
        <v/>
      </c>
      <c r="C1700">
        <f>Движение!$C$264</f>
        <v/>
      </c>
      <c r="D1700" t="inlineStr">
        <is>
          <t>Г 800</t>
        </is>
      </c>
      <c r="E1700">
        <f>Движение!$T$264</f>
        <v/>
      </c>
      <c r="F1700">
        <f>N(Движение!$U$264)</f>
        <v/>
      </c>
      <c r="G1700">
        <f>N(Движение!$V$264)</f>
        <v/>
      </c>
      <c r="H1700">
        <f>Движение!$W$264</f>
        <v/>
      </c>
      <c r="I1700">
        <f>IF($F1700&gt;0,TEXT($B1700,"dd.mm")&amp;"_"&amp;$D1700,"")</f>
        <v/>
      </c>
    </row>
    <row r="1701">
      <c r="A1701" t="n">
        <v>1700</v>
      </c>
      <c r="B1701">
        <f>Движение!$A$264</f>
        <v/>
      </c>
      <c r="C1701">
        <f>Движение!$C$264</f>
        <v/>
      </c>
      <c r="D1701" t="inlineStr">
        <is>
          <t>Ми-К</t>
        </is>
      </c>
      <c r="E1701">
        <f>Движение!$X$264</f>
        <v/>
      </c>
      <c r="F1701">
        <f>N(Движение!$Y$264)</f>
        <v/>
      </c>
      <c r="G1701">
        <f>N(Движение!$Z$264)</f>
        <v/>
      </c>
      <c r="H1701">
        <f>Движение!$AA$264</f>
        <v/>
      </c>
      <c r="I1701">
        <f>IF($F1701&gt;0,TEXT($B1701,"dd.mm")&amp;"_"&amp;$D1701,"")</f>
        <v/>
      </c>
    </row>
    <row r="1702">
      <c r="A1702" t="n">
        <v>1701</v>
      </c>
      <c r="B1702">
        <f>Движение!$A$264</f>
        <v/>
      </c>
      <c r="C1702">
        <f>Движение!$C$264</f>
        <v/>
      </c>
      <c r="D1702" t="inlineStr">
        <is>
          <t>Ми-П</t>
        </is>
      </c>
      <c r="E1702">
        <f>Движение!$AB$264</f>
        <v/>
      </c>
      <c r="F1702">
        <f>N(Движение!$AC$264)</f>
        <v/>
      </c>
      <c r="G1702">
        <f>N(Движение!$AD$264)</f>
        <v/>
      </c>
      <c r="H1702">
        <f>Движение!$AE$264</f>
        <v/>
      </c>
      <c r="I1702">
        <f>IF($F1702&gt;0,TEXT($B1702,"dd.mm")&amp;"_"&amp;$D1702,"")</f>
        <v/>
      </c>
    </row>
    <row r="1703">
      <c r="A1703" t="n">
        <v>1702</v>
      </c>
      <c r="B1703">
        <f>Движение!$A$265</f>
        <v/>
      </c>
      <c r="C1703">
        <f>Движение!$C$265</f>
        <v/>
      </c>
      <c r="D1703" t="inlineStr">
        <is>
          <t>АК-10</t>
        </is>
      </c>
      <c r="E1703">
        <f>Движение!$D$265</f>
        <v/>
      </c>
      <c r="F1703">
        <f>N(Движение!$E$265)</f>
        <v/>
      </c>
      <c r="G1703">
        <f>N(Движение!$F$265)</f>
        <v/>
      </c>
      <c r="H1703">
        <f>Движение!$G$265</f>
        <v/>
      </c>
      <c r="I1703">
        <f>IF($F1703&gt;0,TEXT($B1703,"dd.mm")&amp;"_"&amp;$D1703,"")</f>
        <v/>
      </c>
    </row>
    <row r="1704">
      <c r="A1704" t="n">
        <v>1703</v>
      </c>
      <c r="B1704">
        <f>Движение!$A$265</f>
        <v/>
      </c>
      <c r="C1704">
        <f>Движение!$C$265</f>
        <v/>
      </c>
      <c r="D1704" t="inlineStr">
        <is>
          <t>АК-15</t>
        </is>
      </c>
      <c r="E1704">
        <f>Движение!$H$265</f>
        <v/>
      </c>
      <c r="F1704">
        <f>N(Движение!$I$265)</f>
        <v/>
      </c>
      <c r="G1704">
        <f>N(Движение!$J$265)</f>
        <v/>
      </c>
      <c r="H1704">
        <f>Движение!$K$265</f>
        <v/>
      </c>
      <c r="I1704">
        <f>IF($F1704&gt;0,TEXT($B1704,"dd.mm")&amp;"_"&amp;$D1704,"")</f>
        <v/>
      </c>
    </row>
    <row r="1705">
      <c r="A1705" t="n">
        <v>1704</v>
      </c>
      <c r="B1705">
        <f>Движение!$A$265</f>
        <v/>
      </c>
      <c r="C1705">
        <f>Движение!$C$265</f>
        <v/>
      </c>
      <c r="D1705" t="inlineStr">
        <is>
          <t>Г 1800</t>
        </is>
      </c>
      <c r="E1705">
        <f>Движение!$L$265</f>
        <v/>
      </c>
      <c r="F1705">
        <f>N(Движение!$M$265)</f>
        <v/>
      </c>
      <c r="G1705">
        <f>N(Движение!$N$265)</f>
        <v/>
      </c>
      <c r="H1705">
        <f>Движение!$O$265</f>
        <v/>
      </c>
      <c r="I1705">
        <f>IF($F1705&gt;0,TEXT($B1705,"dd.mm")&amp;"_"&amp;$D1705,"")</f>
        <v/>
      </c>
    </row>
    <row r="1706">
      <c r="A1706" t="n">
        <v>1705</v>
      </c>
      <c r="B1706">
        <f>Движение!$A$265</f>
        <v/>
      </c>
      <c r="C1706">
        <f>Движение!$C$265</f>
        <v/>
      </c>
      <c r="D1706" t="inlineStr">
        <is>
          <t>Г 3500</t>
        </is>
      </c>
      <c r="E1706">
        <f>Движение!$P$265</f>
        <v/>
      </c>
      <c r="F1706">
        <f>N(Движение!$Q$265)</f>
        <v/>
      </c>
      <c r="G1706">
        <f>N(Движение!$R$265)</f>
        <v/>
      </c>
      <c r="H1706">
        <f>Движение!$S$265</f>
        <v/>
      </c>
      <c r="I1706">
        <f>IF($F1706&gt;0,TEXT($B1706,"dd.mm")&amp;"_"&amp;$D1706,"")</f>
        <v/>
      </c>
    </row>
    <row r="1707">
      <c r="A1707" t="n">
        <v>1706</v>
      </c>
      <c r="B1707">
        <f>Движение!$A$265</f>
        <v/>
      </c>
      <c r="C1707">
        <f>Движение!$C$265</f>
        <v/>
      </c>
      <c r="D1707" t="inlineStr">
        <is>
          <t>Г 800</t>
        </is>
      </c>
      <c r="E1707">
        <f>Движение!$T$265</f>
        <v/>
      </c>
      <c r="F1707">
        <f>N(Движение!$U$265)</f>
        <v/>
      </c>
      <c r="G1707">
        <f>N(Движение!$V$265)</f>
        <v/>
      </c>
      <c r="H1707">
        <f>Движение!$W$265</f>
        <v/>
      </c>
      <c r="I1707">
        <f>IF($F1707&gt;0,TEXT($B1707,"dd.mm")&amp;"_"&amp;$D1707,"")</f>
        <v/>
      </c>
    </row>
    <row r="1708">
      <c r="A1708" t="n">
        <v>1707</v>
      </c>
      <c r="B1708">
        <f>Движение!$A$265</f>
        <v/>
      </c>
      <c r="C1708">
        <f>Движение!$C$265</f>
        <v/>
      </c>
      <c r="D1708" t="inlineStr">
        <is>
          <t>Ми-К</t>
        </is>
      </c>
      <c r="E1708">
        <f>Движение!$X$265</f>
        <v/>
      </c>
      <c r="F1708">
        <f>N(Движение!$Y$265)</f>
        <v/>
      </c>
      <c r="G1708">
        <f>N(Движение!$Z$265)</f>
        <v/>
      </c>
      <c r="H1708">
        <f>Движение!$AA$265</f>
        <v/>
      </c>
      <c r="I1708">
        <f>IF($F1708&gt;0,TEXT($B1708,"dd.mm")&amp;"_"&amp;$D1708,"")</f>
        <v/>
      </c>
    </row>
    <row r="1709">
      <c r="A1709" t="n">
        <v>1708</v>
      </c>
      <c r="B1709">
        <f>Движение!$A$265</f>
        <v/>
      </c>
      <c r="C1709">
        <f>Движение!$C$265</f>
        <v/>
      </c>
      <c r="D1709" t="inlineStr">
        <is>
          <t>Ми-П</t>
        </is>
      </c>
      <c r="E1709">
        <f>Движение!$AB$265</f>
        <v/>
      </c>
      <c r="F1709">
        <f>N(Движение!$AC$265)</f>
        <v/>
      </c>
      <c r="G1709">
        <f>N(Движение!$AD$265)</f>
        <v/>
      </c>
      <c r="H1709">
        <f>Движение!$AE$265</f>
        <v/>
      </c>
      <c r="I1709">
        <f>IF($F1709&gt;0,TEXT($B1709,"dd.mm")&amp;"_"&amp;$D1709,"")</f>
        <v/>
      </c>
    </row>
    <row r="1710">
      <c r="A1710" t="n">
        <v>1709</v>
      </c>
      <c r="B1710">
        <f>Движение!$A$266</f>
        <v/>
      </c>
      <c r="C1710">
        <f>Движение!$C$266</f>
        <v/>
      </c>
      <c r="D1710" t="inlineStr">
        <is>
          <t>АК-10</t>
        </is>
      </c>
      <c r="E1710">
        <f>Движение!$D$266</f>
        <v/>
      </c>
      <c r="F1710">
        <f>N(Движение!$E$266)</f>
        <v/>
      </c>
      <c r="G1710">
        <f>N(Движение!$F$266)</f>
        <v/>
      </c>
      <c r="H1710">
        <f>Движение!$G$266</f>
        <v/>
      </c>
      <c r="I1710">
        <f>IF($F1710&gt;0,TEXT($B1710,"dd.mm")&amp;"_"&amp;$D1710,"")</f>
        <v/>
      </c>
    </row>
    <row r="1711">
      <c r="A1711" t="n">
        <v>1710</v>
      </c>
      <c r="B1711">
        <f>Движение!$A$266</f>
        <v/>
      </c>
      <c r="C1711">
        <f>Движение!$C$266</f>
        <v/>
      </c>
      <c r="D1711" t="inlineStr">
        <is>
          <t>АК-15</t>
        </is>
      </c>
      <c r="E1711">
        <f>Движение!$H$266</f>
        <v/>
      </c>
      <c r="F1711">
        <f>N(Движение!$I$266)</f>
        <v/>
      </c>
      <c r="G1711">
        <f>N(Движение!$J$266)</f>
        <v/>
      </c>
      <c r="H1711">
        <f>Движение!$K$266</f>
        <v/>
      </c>
      <c r="I1711">
        <f>IF($F1711&gt;0,TEXT($B1711,"dd.mm")&amp;"_"&amp;$D1711,"")</f>
        <v/>
      </c>
    </row>
    <row r="1712">
      <c r="A1712" t="n">
        <v>1711</v>
      </c>
      <c r="B1712">
        <f>Движение!$A$266</f>
        <v/>
      </c>
      <c r="C1712">
        <f>Движение!$C$266</f>
        <v/>
      </c>
      <c r="D1712" t="inlineStr">
        <is>
          <t>Г 1800</t>
        </is>
      </c>
      <c r="E1712">
        <f>Движение!$L$266</f>
        <v/>
      </c>
      <c r="F1712">
        <f>N(Движение!$M$266)</f>
        <v/>
      </c>
      <c r="G1712">
        <f>N(Движение!$N$266)</f>
        <v/>
      </c>
      <c r="H1712">
        <f>Движение!$O$266</f>
        <v/>
      </c>
      <c r="I1712">
        <f>IF($F1712&gt;0,TEXT($B1712,"dd.mm")&amp;"_"&amp;$D1712,"")</f>
        <v/>
      </c>
    </row>
    <row r="1713">
      <c r="A1713" t="n">
        <v>1712</v>
      </c>
      <c r="B1713">
        <f>Движение!$A$266</f>
        <v/>
      </c>
      <c r="C1713">
        <f>Движение!$C$266</f>
        <v/>
      </c>
      <c r="D1713" t="inlineStr">
        <is>
          <t>Г 3500</t>
        </is>
      </c>
      <c r="E1713">
        <f>Движение!$P$266</f>
        <v/>
      </c>
      <c r="F1713">
        <f>N(Движение!$Q$266)</f>
        <v/>
      </c>
      <c r="G1713">
        <f>N(Движение!$R$266)</f>
        <v/>
      </c>
      <c r="H1713">
        <f>Движение!$S$266</f>
        <v/>
      </c>
      <c r="I1713">
        <f>IF($F1713&gt;0,TEXT($B1713,"dd.mm")&amp;"_"&amp;$D1713,"")</f>
        <v/>
      </c>
    </row>
    <row r="1714">
      <c r="A1714" t="n">
        <v>1713</v>
      </c>
      <c r="B1714">
        <f>Движение!$A$266</f>
        <v/>
      </c>
      <c r="C1714">
        <f>Движение!$C$266</f>
        <v/>
      </c>
      <c r="D1714" t="inlineStr">
        <is>
          <t>Г 800</t>
        </is>
      </c>
      <c r="E1714">
        <f>Движение!$T$266</f>
        <v/>
      </c>
      <c r="F1714">
        <f>N(Движение!$U$266)</f>
        <v/>
      </c>
      <c r="G1714">
        <f>N(Движение!$V$266)</f>
        <v/>
      </c>
      <c r="H1714">
        <f>Движение!$W$266</f>
        <v/>
      </c>
      <c r="I1714">
        <f>IF($F1714&gt;0,TEXT($B1714,"dd.mm")&amp;"_"&amp;$D1714,"")</f>
        <v/>
      </c>
    </row>
    <row r="1715">
      <c r="A1715" t="n">
        <v>1714</v>
      </c>
      <c r="B1715">
        <f>Движение!$A$266</f>
        <v/>
      </c>
      <c r="C1715">
        <f>Движение!$C$266</f>
        <v/>
      </c>
      <c r="D1715" t="inlineStr">
        <is>
          <t>Ми-К</t>
        </is>
      </c>
      <c r="E1715">
        <f>Движение!$X$266</f>
        <v/>
      </c>
      <c r="F1715">
        <f>N(Движение!$Y$266)</f>
        <v/>
      </c>
      <c r="G1715">
        <f>N(Движение!$Z$266)</f>
        <v/>
      </c>
      <c r="H1715">
        <f>Движение!$AA$266</f>
        <v/>
      </c>
      <c r="I1715">
        <f>IF($F1715&gt;0,TEXT($B1715,"dd.mm")&amp;"_"&amp;$D1715,"")</f>
        <v/>
      </c>
    </row>
    <row r="1716">
      <c r="A1716" t="n">
        <v>1715</v>
      </c>
      <c r="B1716">
        <f>Движение!$A$266</f>
        <v/>
      </c>
      <c r="C1716">
        <f>Движение!$C$266</f>
        <v/>
      </c>
      <c r="D1716" t="inlineStr">
        <is>
          <t>Ми-П</t>
        </is>
      </c>
      <c r="E1716">
        <f>Движение!$AB$266</f>
        <v/>
      </c>
      <c r="F1716">
        <f>N(Движение!$AC$266)</f>
        <v/>
      </c>
      <c r="G1716">
        <f>N(Движение!$AD$266)</f>
        <v/>
      </c>
      <c r="H1716">
        <f>Движение!$AE$266</f>
        <v/>
      </c>
      <c r="I1716">
        <f>IF($F1716&gt;0,TEXT($B1716,"dd.mm")&amp;"_"&amp;$D1716,"")</f>
        <v/>
      </c>
    </row>
    <row r="1717">
      <c r="A1717" t="n">
        <v>1716</v>
      </c>
      <c r="B1717">
        <f>Движение!$A$267</f>
        <v/>
      </c>
      <c r="C1717">
        <f>Движение!$C$267</f>
        <v/>
      </c>
      <c r="D1717" t="inlineStr">
        <is>
          <t>АК-10</t>
        </is>
      </c>
      <c r="E1717">
        <f>Движение!$D$267</f>
        <v/>
      </c>
      <c r="F1717">
        <f>N(Движение!$E$267)</f>
        <v/>
      </c>
      <c r="G1717">
        <f>N(Движение!$F$267)</f>
        <v/>
      </c>
      <c r="H1717">
        <f>Движение!$G$267</f>
        <v/>
      </c>
      <c r="I1717">
        <f>IF($F1717&gt;0,TEXT($B1717,"dd.mm")&amp;"_"&amp;$D1717,"")</f>
        <v/>
      </c>
    </row>
    <row r="1718">
      <c r="A1718" t="n">
        <v>1717</v>
      </c>
      <c r="B1718">
        <f>Движение!$A$267</f>
        <v/>
      </c>
      <c r="C1718">
        <f>Движение!$C$267</f>
        <v/>
      </c>
      <c r="D1718" t="inlineStr">
        <is>
          <t>АК-15</t>
        </is>
      </c>
      <c r="E1718">
        <f>Движение!$H$267</f>
        <v/>
      </c>
      <c r="F1718">
        <f>N(Движение!$I$267)</f>
        <v/>
      </c>
      <c r="G1718">
        <f>N(Движение!$J$267)</f>
        <v/>
      </c>
      <c r="H1718">
        <f>Движение!$K$267</f>
        <v/>
      </c>
      <c r="I1718">
        <f>IF($F1718&gt;0,TEXT($B1718,"dd.mm")&amp;"_"&amp;$D1718,"")</f>
        <v/>
      </c>
    </row>
    <row r="1719">
      <c r="A1719" t="n">
        <v>1718</v>
      </c>
      <c r="B1719">
        <f>Движение!$A$267</f>
        <v/>
      </c>
      <c r="C1719">
        <f>Движение!$C$267</f>
        <v/>
      </c>
      <c r="D1719" t="inlineStr">
        <is>
          <t>Г 1800</t>
        </is>
      </c>
      <c r="E1719">
        <f>Движение!$L$267</f>
        <v/>
      </c>
      <c r="F1719">
        <f>N(Движение!$M$267)</f>
        <v/>
      </c>
      <c r="G1719">
        <f>N(Движение!$N$267)</f>
        <v/>
      </c>
      <c r="H1719">
        <f>Движение!$O$267</f>
        <v/>
      </c>
      <c r="I1719">
        <f>IF($F1719&gt;0,TEXT($B1719,"dd.mm")&amp;"_"&amp;$D1719,"")</f>
        <v/>
      </c>
    </row>
    <row r="1720">
      <c r="A1720" t="n">
        <v>1719</v>
      </c>
      <c r="B1720">
        <f>Движение!$A$267</f>
        <v/>
      </c>
      <c r="C1720">
        <f>Движение!$C$267</f>
        <v/>
      </c>
      <c r="D1720" t="inlineStr">
        <is>
          <t>Г 3500</t>
        </is>
      </c>
      <c r="E1720">
        <f>Движение!$P$267</f>
        <v/>
      </c>
      <c r="F1720">
        <f>N(Движение!$Q$267)</f>
        <v/>
      </c>
      <c r="G1720">
        <f>N(Движение!$R$267)</f>
        <v/>
      </c>
      <c r="H1720">
        <f>Движение!$S$267</f>
        <v/>
      </c>
      <c r="I1720">
        <f>IF($F1720&gt;0,TEXT($B1720,"dd.mm")&amp;"_"&amp;$D1720,"")</f>
        <v/>
      </c>
    </row>
    <row r="1721">
      <c r="A1721" t="n">
        <v>1720</v>
      </c>
      <c r="B1721">
        <f>Движение!$A$267</f>
        <v/>
      </c>
      <c r="C1721">
        <f>Движение!$C$267</f>
        <v/>
      </c>
      <c r="D1721" t="inlineStr">
        <is>
          <t>Г 800</t>
        </is>
      </c>
      <c r="E1721">
        <f>Движение!$T$267</f>
        <v/>
      </c>
      <c r="F1721">
        <f>N(Движение!$U$267)</f>
        <v/>
      </c>
      <c r="G1721">
        <f>N(Движение!$V$267)</f>
        <v/>
      </c>
      <c r="H1721">
        <f>Движение!$W$267</f>
        <v/>
      </c>
      <c r="I1721">
        <f>IF($F1721&gt;0,TEXT($B1721,"dd.mm")&amp;"_"&amp;$D1721,"")</f>
        <v/>
      </c>
    </row>
    <row r="1722">
      <c r="A1722" t="n">
        <v>1721</v>
      </c>
      <c r="B1722">
        <f>Движение!$A$267</f>
        <v/>
      </c>
      <c r="C1722">
        <f>Движение!$C$267</f>
        <v/>
      </c>
      <c r="D1722" t="inlineStr">
        <is>
          <t>Ми-К</t>
        </is>
      </c>
      <c r="E1722">
        <f>Движение!$X$267</f>
        <v/>
      </c>
      <c r="F1722">
        <f>N(Движение!$Y$267)</f>
        <v/>
      </c>
      <c r="G1722">
        <f>N(Движение!$Z$267)</f>
        <v/>
      </c>
      <c r="H1722">
        <f>Движение!$AA$267</f>
        <v/>
      </c>
      <c r="I1722">
        <f>IF($F1722&gt;0,TEXT($B1722,"dd.mm")&amp;"_"&amp;$D1722,"")</f>
        <v/>
      </c>
    </row>
    <row r="1723">
      <c r="A1723" t="n">
        <v>1722</v>
      </c>
      <c r="B1723">
        <f>Движение!$A$267</f>
        <v/>
      </c>
      <c r="C1723">
        <f>Движение!$C$267</f>
        <v/>
      </c>
      <c r="D1723" t="inlineStr">
        <is>
          <t>Ми-П</t>
        </is>
      </c>
      <c r="E1723">
        <f>Движение!$AB$267</f>
        <v/>
      </c>
      <c r="F1723">
        <f>N(Движение!$AC$267)</f>
        <v/>
      </c>
      <c r="G1723">
        <f>N(Движение!$AD$267)</f>
        <v/>
      </c>
      <c r="H1723">
        <f>Движение!$AE$267</f>
        <v/>
      </c>
      <c r="I1723">
        <f>IF($F1723&gt;0,TEXT($B1723,"dd.mm")&amp;"_"&amp;$D1723,"")</f>
        <v/>
      </c>
    </row>
    <row r="1724">
      <c r="A1724" t="n">
        <v>1723</v>
      </c>
      <c r="B1724">
        <f>Движение!$A$268</f>
        <v/>
      </c>
      <c r="C1724">
        <f>Движение!$C$268</f>
        <v/>
      </c>
      <c r="D1724" t="inlineStr">
        <is>
          <t>АК-10</t>
        </is>
      </c>
      <c r="E1724">
        <f>Движение!$D$268</f>
        <v/>
      </c>
      <c r="F1724">
        <f>N(Движение!$E$268)</f>
        <v/>
      </c>
      <c r="G1724">
        <f>N(Движение!$F$268)</f>
        <v/>
      </c>
      <c r="H1724">
        <f>Движение!$G$268</f>
        <v/>
      </c>
      <c r="I1724">
        <f>IF($F1724&gt;0,TEXT($B1724,"dd.mm")&amp;"_"&amp;$D1724,"")</f>
        <v/>
      </c>
    </row>
    <row r="1725">
      <c r="A1725" t="n">
        <v>1724</v>
      </c>
      <c r="B1725">
        <f>Движение!$A$268</f>
        <v/>
      </c>
      <c r="C1725">
        <f>Движение!$C$268</f>
        <v/>
      </c>
      <c r="D1725" t="inlineStr">
        <is>
          <t>АК-15</t>
        </is>
      </c>
      <c r="E1725">
        <f>Движение!$H$268</f>
        <v/>
      </c>
      <c r="F1725">
        <f>N(Движение!$I$268)</f>
        <v/>
      </c>
      <c r="G1725">
        <f>N(Движение!$J$268)</f>
        <v/>
      </c>
      <c r="H1725">
        <f>Движение!$K$268</f>
        <v/>
      </c>
      <c r="I1725">
        <f>IF($F1725&gt;0,TEXT($B1725,"dd.mm")&amp;"_"&amp;$D1725,"")</f>
        <v/>
      </c>
    </row>
    <row r="1726">
      <c r="A1726" t="n">
        <v>1725</v>
      </c>
      <c r="B1726">
        <f>Движение!$A$268</f>
        <v/>
      </c>
      <c r="C1726">
        <f>Движение!$C$268</f>
        <v/>
      </c>
      <c r="D1726" t="inlineStr">
        <is>
          <t>Г 1800</t>
        </is>
      </c>
      <c r="E1726">
        <f>Движение!$L$268</f>
        <v/>
      </c>
      <c r="F1726">
        <f>N(Движение!$M$268)</f>
        <v/>
      </c>
      <c r="G1726">
        <f>N(Движение!$N$268)</f>
        <v/>
      </c>
      <c r="H1726">
        <f>Движение!$O$268</f>
        <v/>
      </c>
      <c r="I1726">
        <f>IF($F1726&gt;0,TEXT($B1726,"dd.mm")&amp;"_"&amp;$D1726,"")</f>
        <v/>
      </c>
    </row>
    <row r="1727">
      <c r="A1727" t="n">
        <v>1726</v>
      </c>
      <c r="B1727">
        <f>Движение!$A$268</f>
        <v/>
      </c>
      <c r="C1727">
        <f>Движение!$C$268</f>
        <v/>
      </c>
      <c r="D1727" t="inlineStr">
        <is>
          <t>Г 3500</t>
        </is>
      </c>
      <c r="E1727">
        <f>Движение!$P$268</f>
        <v/>
      </c>
      <c r="F1727">
        <f>N(Движение!$Q$268)</f>
        <v/>
      </c>
      <c r="G1727">
        <f>N(Движение!$R$268)</f>
        <v/>
      </c>
      <c r="H1727">
        <f>Движение!$S$268</f>
        <v/>
      </c>
      <c r="I1727">
        <f>IF($F1727&gt;0,TEXT($B1727,"dd.mm")&amp;"_"&amp;$D1727,"")</f>
        <v/>
      </c>
    </row>
    <row r="1728">
      <c r="A1728" t="n">
        <v>1727</v>
      </c>
      <c r="B1728">
        <f>Движение!$A$268</f>
        <v/>
      </c>
      <c r="C1728">
        <f>Движение!$C$268</f>
        <v/>
      </c>
      <c r="D1728" t="inlineStr">
        <is>
          <t>Г 800</t>
        </is>
      </c>
      <c r="E1728">
        <f>Движение!$T$268</f>
        <v/>
      </c>
      <c r="F1728">
        <f>N(Движение!$U$268)</f>
        <v/>
      </c>
      <c r="G1728">
        <f>N(Движение!$V$268)</f>
        <v/>
      </c>
      <c r="H1728">
        <f>Движение!$W$268</f>
        <v/>
      </c>
      <c r="I1728">
        <f>IF($F1728&gt;0,TEXT($B1728,"dd.mm")&amp;"_"&amp;$D1728,"")</f>
        <v/>
      </c>
    </row>
    <row r="1729">
      <c r="A1729" t="n">
        <v>1728</v>
      </c>
      <c r="B1729">
        <f>Движение!$A$268</f>
        <v/>
      </c>
      <c r="C1729">
        <f>Движение!$C$268</f>
        <v/>
      </c>
      <c r="D1729" t="inlineStr">
        <is>
          <t>Ми-К</t>
        </is>
      </c>
      <c r="E1729">
        <f>Движение!$X$268</f>
        <v/>
      </c>
      <c r="F1729">
        <f>N(Движение!$Y$268)</f>
        <v/>
      </c>
      <c r="G1729">
        <f>N(Движение!$Z$268)</f>
        <v/>
      </c>
      <c r="H1729">
        <f>Движение!$AA$268</f>
        <v/>
      </c>
      <c r="I1729">
        <f>IF($F1729&gt;0,TEXT($B1729,"dd.mm")&amp;"_"&amp;$D1729,"")</f>
        <v/>
      </c>
    </row>
    <row r="1730">
      <c r="A1730" t="n">
        <v>1729</v>
      </c>
      <c r="B1730">
        <f>Движение!$A$268</f>
        <v/>
      </c>
      <c r="C1730">
        <f>Движение!$C$268</f>
        <v/>
      </c>
      <c r="D1730" t="inlineStr">
        <is>
          <t>Ми-П</t>
        </is>
      </c>
      <c r="E1730">
        <f>Движение!$AB$268</f>
        <v/>
      </c>
      <c r="F1730">
        <f>N(Движение!$AC$268)</f>
        <v/>
      </c>
      <c r="G1730">
        <f>N(Движение!$AD$268)</f>
        <v/>
      </c>
      <c r="H1730">
        <f>Движение!$AE$268</f>
        <v/>
      </c>
      <c r="I1730">
        <f>IF($F1730&gt;0,TEXT($B1730,"dd.mm")&amp;"_"&amp;$D1730,"")</f>
        <v/>
      </c>
    </row>
    <row r="1731">
      <c r="A1731" t="n">
        <v>1730</v>
      </c>
      <c r="B1731">
        <f>Движение!$A$269</f>
        <v/>
      </c>
      <c r="C1731">
        <f>Движение!$C$269</f>
        <v/>
      </c>
      <c r="D1731" t="inlineStr">
        <is>
          <t>АК-10</t>
        </is>
      </c>
      <c r="E1731">
        <f>Движение!$D$269</f>
        <v/>
      </c>
      <c r="F1731">
        <f>N(Движение!$E$269)</f>
        <v/>
      </c>
      <c r="G1731">
        <f>N(Движение!$F$269)</f>
        <v/>
      </c>
      <c r="H1731">
        <f>Движение!$G$269</f>
        <v/>
      </c>
      <c r="I1731">
        <f>IF($F1731&gt;0,TEXT($B1731,"dd.mm")&amp;"_"&amp;$D1731,"")</f>
        <v/>
      </c>
    </row>
    <row r="1732">
      <c r="A1732" t="n">
        <v>1731</v>
      </c>
      <c r="B1732">
        <f>Движение!$A$269</f>
        <v/>
      </c>
      <c r="C1732">
        <f>Движение!$C$269</f>
        <v/>
      </c>
      <c r="D1732" t="inlineStr">
        <is>
          <t>АК-15</t>
        </is>
      </c>
      <c r="E1732">
        <f>Движение!$H$269</f>
        <v/>
      </c>
      <c r="F1732">
        <f>N(Движение!$I$269)</f>
        <v/>
      </c>
      <c r="G1732">
        <f>N(Движение!$J$269)</f>
        <v/>
      </c>
      <c r="H1732">
        <f>Движение!$K$269</f>
        <v/>
      </c>
      <c r="I1732">
        <f>IF($F1732&gt;0,TEXT($B1732,"dd.mm")&amp;"_"&amp;$D1732,"")</f>
        <v/>
      </c>
    </row>
    <row r="1733">
      <c r="A1733" t="n">
        <v>1732</v>
      </c>
      <c r="B1733">
        <f>Движение!$A$269</f>
        <v/>
      </c>
      <c r="C1733">
        <f>Движение!$C$269</f>
        <v/>
      </c>
      <c r="D1733" t="inlineStr">
        <is>
          <t>Г 1800</t>
        </is>
      </c>
      <c r="E1733">
        <f>Движение!$L$269</f>
        <v/>
      </c>
      <c r="F1733">
        <f>N(Движение!$M$269)</f>
        <v/>
      </c>
      <c r="G1733">
        <f>N(Движение!$N$269)</f>
        <v/>
      </c>
      <c r="H1733">
        <f>Движение!$O$269</f>
        <v/>
      </c>
      <c r="I1733">
        <f>IF($F1733&gt;0,TEXT($B1733,"dd.mm")&amp;"_"&amp;$D1733,"")</f>
        <v/>
      </c>
    </row>
    <row r="1734">
      <c r="A1734" t="n">
        <v>1733</v>
      </c>
      <c r="B1734">
        <f>Движение!$A$269</f>
        <v/>
      </c>
      <c r="C1734">
        <f>Движение!$C$269</f>
        <v/>
      </c>
      <c r="D1734" t="inlineStr">
        <is>
          <t>Г 3500</t>
        </is>
      </c>
      <c r="E1734">
        <f>Движение!$P$269</f>
        <v/>
      </c>
      <c r="F1734">
        <f>N(Движение!$Q$269)</f>
        <v/>
      </c>
      <c r="G1734">
        <f>N(Движение!$R$269)</f>
        <v/>
      </c>
      <c r="H1734">
        <f>Движение!$S$269</f>
        <v/>
      </c>
      <c r="I1734">
        <f>IF($F1734&gt;0,TEXT($B1734,"dd.mm")&amp;"_"&amp;$D1734,"")</f>
        <v/>
      </c>
    </row>
    <row r="1735">
      <c r="A1735" t="n">
        <v>1734</v>
      </c>
      <c r="B1735">
        <f>Движение!$A$269</f>
        <v/>
      </c>
      <c r="C1735">
        <f>Движение!$C$269</f>
        <v/>
      </c>
      <c r="D1735" t="inlineStr">
        <is>
          <t>Г 800</t>
        </is>
      </c>
      <c r="E1735">
        <f>Движение!$T$269</f>
        <v/>
      </c>
      <c r="F1735">
        <f>N(Движение!$U$269)</f>
        <v/>
      </c>
      <c r="G1735">
        <f>N(Движение!$V$269)</f>
        <v/>
      </c>
      <c r="H1735">
        <f>Движение!$W$269</f>
        <v/>
      </c>
      <c r="I1735">
        <f>IF($F1735&gt;0,TEXT($B1735,"dd.mm")&amp;"_"&amp;$D1735,"")</f>
        <v/>
      </c>
    </row>
    <row r="1736">
      <c r="A1736" t="n">
        <v>1735</v>
      </c>
      <c r="B1736">
        <f>Движение!$A$269</f>
        <v/>
      </c>
      <c r="C1736">
        <f>Движение!$C$269</f>
        <v/>
      </c>
      <c r="D1736" t="inlineStr">
        <is>
          <t>Ми-К</t>
        </is>
      </c>
      <c r="E1736">
        <f>Движение!$X$269</f>
        <v/>
      </c>
      <c r="F1736">
        <f>N(Движение!$Y$269)</f>
        <v/>
      </c>
      <c r="G1736">
        <f>N(Движение!$Z$269)</f>
        <v/>
      </c>
      <c r="H1736">
        <f>Движение!$AA$269</f>
        <v/>
      </c>
      <c r="I1736">
        <f>IF($F1736&gt;0,TEXT($B1736,"dd.mm")&amp;"_"&amp;$D1736,"")</f>
        <v/>
      </c>
    </row>
    <row r="1737">
      <c r="A1737" t="n">
        <v>1736</v>
      </c>
      <c r="B1737">
        <f>Движение!$A$269</f>
        <v/>
      </c>
      <c r="C1737">
        <f>Движение!$C$269</f>
        <v/>
      </c>
      <c r="D1737" t="inlineStr">
        <is>
          <t>Ми-П</t>
        </is>
      </c>
      <c r="E1737">
        <f>Движение!$AB$269</f>
        <v/>
      </c>
      <c r="F1737">
        <f>N(Движение!$AC$269)</f>
        <v/>
      </c>
      <c r="G1737">
        <f>N(Движение!$AD$269)</f>
        <v/>
      </c>
      <c r="H1737">
        <f>Движение!$AE$269</f>
        <v/>
      </c>
      <c r="I1737">
        <f>IF($F1737&gt;0,TEXT($B1737,"dd.mm")&amp;"_"&amp;$D1737,"")</f>
        <v/>
      </c>
    </row>
    <row r="1738">
      <c r="A1738" t="n">
        <v>1737</v>
      </c>
      <c r="B1738">
        <f>Движение!$A$270</f>
        <v/>
      </c>
      <c r="C1738">
        <f>Движение!$C$270</f>
        <v/>
      </c>
      <c r="D1738" t="inlineStr">
        <is>
          <t>АК-10</t>
        </is>
      </c>
      <c r="E1738">
        <f>Движение!$D$270</f>
        <v/>
      </c>
      <c r="F1738">
        <f>N(Движение!$E$270)</f>
        <v/>
      </c>
      <c r="G1738">
        <f>N(Движение!$F$270)</f>
        <v/>
      </c>
      <c r="H1738">
        <f>Движение!$G$270</f>
        <v/>
      </c>
      <c r="I1738">
        <f>IF($F1738&gt;0,TEXT($B1738,"dd.mm")&amp;"_"&amp;$D1738,"")</f>
        <v/>
      </c>
    </row>
    <row r="1739">
      <c r="A1739" t="n">
        <v>1738</v>
      </c>
      <c r="B1739">
        <f>Движение!$A$270</f>
        <v/>
      </c>
      <c r="C1739">
        <f>Движение!$C$270</f>
        <v/>
      </c>
      <c r="D1739" t="inlineStr">
        <is>
          <t>АК-15</t>
        </is>
      </c>
      <c r="E1739">
        <f>Движение!$H$270</f>
        <v/>
      </c>
      <c r="F1739">
        <f>N(Движение!$I$270)</f>
        <v/>
      </c>
      <c r="G1739">
        <f>N(Движение!$J$270)</f>
        <v/>
      </c>
      <c r="H1739">
        <f>Движение!$K$270</f>
        <v/>
      </c>
      <c r="I1739">
        <f>IF($F1739&gt;0,TEXT($B1739,"dd.mm")&amp;"_"&amp;$D1739,"")</f>
        <v/>
      </c>
    </row>
    <row r="1740">
      <c r="A1740" t="n">
        <v>1739</v>
      </c>
      <c r="B1740">
        <f>Движение!$A$270</f>
        <v/>
      </c>
      <c r="C1740">
        <f>Движение!$C$270</f>
        <v/>
      </c>
      <c r="D1740" t="inlineStr">
        <is>
          <t>Г 1800</t>
        </is>
      </c>
      <c r="E1740">
        <f>Движение!$L$270</f>
        <v/>
      </c>
      <c r="F1740">
        <f>N(Движение!$M$270)</f>
        <v/>
      </c>
      <c r="G1740">
        <f>N(Движение!$N$270)</f>
        <v/>
      </c>
      <c r="H1740">
        <f>Движение!$O$270</f>
        <v/>
      </c>
      <c r="I1740">
        <f>IF($F1740&gt;0,TEXT($B1740,"dd.mm")&amp;"_"&amp;$D1740,"")</f>
        <v/>
      </c>
    </row>
    <row r="1741">
      <c r="A1741" t="n">
        <v>1740</v>
      </c>
      <c r="B1741">
        <f>Движение!$A$270</f>
        <v/>
      </c>
      <c r="C1741">
        <f>Движение!$C$270</f>
        <v/>
      </c>
      <c r="D1741" t="inlineStr">
        <is>
          <t>Г 3500</t>
        </is>
      </c>
      <c r="E1741">
        <f>Движение!$P$270</f>
        <v/>
      </c>
      <c r="F1741">
        <f>N(Движение!$Q$270)</f>
        <v/>
      </c>
      <c r="G1741">
        <f>N(Движение!$R$270)</f>
        <v/>
      </c>
      <c r="H1741">
        <f>Движение!$S$270</f>
        <v/>
      </c>
      <c r="I1741">
        <f>IF($F1741&gt;0,TEXT($B1741,"dd.mm")&amp;"_"&amp;$D1741,"")</f>
        <v/>
      </c>
    </row>
    <row r="1742">
      <c r="A1742" t="n">
        <v>1741</v>
      </c>
      <c r="B1742">
        <f>Движение!$A$270</f>
        <v/>
      </c>
      <c r="C1742">
        <f>Движение!$C$270</f>
        <v/>
      </c>
      <c r="D1742" t="inlineStr">
        <is>
          <t>Г 800</t>
        </is>
      </c>
      <c r="E1742">
        <f>Движение!$T$270</f>
        <v/>
      </c>
      <c r="F1742">
        <f>N(Движение!$U$270)</f>
        <v/>
      </c>
      <c r="G1742">
        <f>N(Движение!$V$270)</f>
        <v/>
      </c>
      <c r="H1742">
        <f>Движение!$W$270</f>
        <v/>
      </c>
      <c r="I1742">
        <f>IF($F1742&gt;0,TEXT($B1742,"dd.mm")&amp;"_"&amp;$D1742,"")</f>
        <v/>
      </c>
    </row>
    <row r="1743">
      <c r="A1743" t="n">
        <v>1742</v>
      </c>
      <c r="B1743">
        <f>Движение!$A$270</f>
        <v/>
      </c>
      <c r="C1743">
        <f>Движение!$C$270</f>
        <v/>
      </c>
      <c r="D1743" t="inlineStr">
        <is>
          <t>Ми-К</t>
        </is>
      </c>
      <c r="E1743">
        <f>Движение!$X$270</f>
        <v/>
      </c>
      <c r="F1743">
        <f>N(Движение!$Y$270)</f>
        <v/>
      </c>
      <c r="G1743">
        <f>N(Движение!$Z$270)</f>
        <v/>
      </c>
      <c r="H1743">
        <f>Движение!$AA$270</f>
        <v/>
      </c>
      <c r="I1743">
        <f>IF($F1743&gt;0,TEXT($B1743,"dd.mm")&amp;"_"&amp;$D1743,"")</f>
        <v/>
      </c>
    </row>
    <row r="1744">
      <c r="A1744" t="n">
        <v>1743</v>
      </c>
      <c r="B1744">
        <f>Движение!$A$270</f>
        <v/>
      </c>
      <c r="C1744">
        <f>Движение!$C$270</f>
        <v/>
      </c>
      <c r="D1744" t="inlineStr">
        <is>
          <t>Ми-П</t>
        </is>
      </c>
      <c r="E1744">
        <f>Движение!$AB$270</f>
        <v/>
      </c>
      <c r="F1744">
        <f>N(Движение!$AC$270)</f>
        <v/>
      </c>
      <c r="G1744">
        <f>N(Движение!$AD$270)</f>
        <v/>
      </c>
      <c r="H1744">
        <f>Движение!$AE$270</f>
        <v/>
      </c>
      <c r="I1744">
        <f>IF($F1744&gt;0,TEXT($B1744,"dd.mm")&amp;"_"&amp;$D1744,"")</f>
        <v/>
      </c>
    </row>
    <row r="1745">
      <c r="A1745" t="n">
        <v>1744</v>
      </c>
      <c r="B1745">
        <f>Движение!$A$271</f>
        <v/>
      </c>
      <c r="C1745">
        <f>Движение!$C$271</f>
        <v/>
      </c>
      <c r="D1745" t="inlineStr">
        <is>
          <t>АК-10</t>
        </is>
      </c>
      <c r="E1745">
        <f>Движение!$D$271</f>
        <v/>
      </c>
      <c r="F1745">
        <f>N(Движение!$E$271)</f>
        <v/>
      </c>
      <c r="G1745">
        <f>N(Движение!$F$271)</f>
        <v/>
      </c>
      <c r="H1745">
        <f>Движение!$G$271</f>
        <v/>
      </c>
      <c r="I1745">
        <f>IF($F1745&gt;0,TEXT($B1745,"dd.mm")&amp;"_"&amp;$D1745,"")</f>
        <v/>
      </c>
    </row>
    <row r="1746">
      <c r="A1746" t="n">
        <v>1745</v>
      </c>
      <c r="B1746">
        <f>Движение!$A$271</f>
        <v/>
      </c>
      <c r="C1746">
        <f>Движение!$C$271</f>
        <v/>
      </c>
      <c r="D1746" t="inlineStr">
        <is>
          <t>АК-15</t>
        </is>
      </c>
      <c r="E1746">
        <f>Движение!$H$271</f>
        <v/>
      </c>
      <c r="F1746">
        <f>N(Движение!$I$271)</f>
        <v/>
      </c>
      <c r="G1746">
        <f>N(Движение!$J$271)</f>
        <v/>
      </c>
      <c r="H1746">
        <f>Движение!$K$271</f>
        <v/>
      </c>
      <c r="I1746">
        <f>IF($F1746&gt;0,TEXT($B1746,"dd.mm")&amp;"_"&amp;$D1746,"")</f>
        <v/>
      </c>
    </row>
    <row r="1747">
      <c r="A1747" t="n">
        <v>1746</v>
      </c>
      <c r="B1747">
        <f>Движение!$A$271</f>
        <v/>
      </c>
      <c r="C1747">
        <f>Движение!$C$271</f>
        <v/>
      </c>
      <c r="D1747" t="inlineStr">
        <is>
          <t>Г 1800</t>
        </is>
      </c>
      <c r="E1747">
        <f>Движение!$L$271</f>
        <v/>
      </c>
      <c r="F1747">
        <f>N(Движение!$M$271)</f>
        <v/>
      </c>
      <c r="G1747">
        <f>N(Движение!$N$271)</f>
        <v/>
      </c>
      <c r="H1747">
        <f>Движение!$O$271</f>
        <v/>
      </c>
      <c r="I1747">
        <f>IF($F1747&gt;0,TEXT($B1747,"dd.mm")&amp;"_"&amp;$D1747,"")</f>
        <v/>
      </c>
    </row>
    <row r="1748">
      <c r="A1748" t="n">
        <v>1747</v>
      </c>
      <c r="B1748">
        <f>Движение!$A$271</f>
        <v/>
      </c>
      <c r="C1748">
        <f>Движение!$C$271</f>
        <v/>
      </c>
      <c r="D1748" t="inlineStr">
        <is>
          <t>Г 3500</t>
        </is>
      </c>
      <c r="E1748">
        <f>Движение!$P$271</f>
        <v/>
      </c>
      <c r="F1748">
        <f>N(Движение!$Q$271)</f>
        <v/>
      </c>
      <c r="G1748">
        <f>N(Движение!$R$271)</f>
        <v/>
      </c>
      <c r="H1748">
        <f>Движение!$S$271</f>
        <v/>
      </c>
      <c r="I1748">
        <f>IF($F1748&gt;0,TEXT($B1748,"dd.mm")&amp;"_"&amp;$D1748,"")</f>
        <v/>
      </c>
    </row>
    <row r="1749">
      <c r="A1749" t="n">
        <v>1748</v>
      </c>
      <c r="B1749">
        <f>Движение!$A$271</f>
        <v/>
      </c>
      <c r="C1749">
        <f>Движение!$C$271</f>
        <v/>
      </c>
      <c r="D1749" t="inlineStr">
        <is>
          <t>Г 800</t>
        </is>
      </c>
      <c r="E1749">
        <f>Движение!$T$271</f>
        <v/>
      </c>
      <c r="F1749">
        <f>N(Движение!$U$271)</f>
        <v/>
      </c>
      <c r="G1749">
        <f>N(Движение!$V$271)</f>
        <v/>
      </c>
      <c r="H1749">
        <f>Движение!$W$271</f>
        <v/>
      </c>
      <c r="I1749">
        <f>IF($F1749&gt;0,TEXT($B1749,"dd.mm")&amp;"_"&amp;$D1749,"")</f>
        <v/>
      </c>
    </row>
    <row r="1750">
      <c r="A1750" t="n">
        <v>1749</v>
      </c>
      <c r="B1750">
        <f>Движение!$A$271</f>
        <v/>
      </c>
      <c r="C1750">
        <f>Движение!$C$271</f>
        <v/>
      </c>
      <c r="D1750" t="inlineStr">
        <is>
          <t>Ми-К</t>
        </is>
      </c>
      <c r="E1750">
        <f>Движение!$X$271</f>
        <v/>
      </c>
      <c r="F1750">
        <f>N(Движение!$Y$271)</f>
        <v/>
      </c>
      <c r="G1750">
        <f>N(Движение!$Z$271)</f>
        <v/>
      </c>
      <c r="H1750">
        <f>Движение!$AA$271</f>
        <v/>
      </c>
      <c r="I1750">
        <f>IF($F1750&gt;0,TEXT($B1750,"dd.mm")&amp;"_"&amp;$D1750,"")</f>
        <v/>
      </c>
    </row>
    <row r="1751">
      <c r="A1751" t="n">
        <v>1750</v>
      </c>
      <c r="B1751">
        <f>Движение!$A$271</f>
        <v/>
      </c>
      <c r="C1751">
        <f>Движение!$C$271</f>
        <v/>
      </c>
      <c r="D1751" t="inlineStr">
        <is>
          <t>Ми-П</t>
        </is>
      </c>
      <c r="E1751">
        <f>Движение!$AB$271</f>
        <v/>
      </c>
      <c r="F1751">
        <f>N(Движение!$AC$271)</f>
        <v/>
      </c>
      <c r="G1751">
        <f>N(Движение!$AD$271)</f>
        <v/>
      </c>
      <c r="H1751">
        <f>Движение!$AE$271</f>
        <v/>
      </c>
      <c r="I1751">
        <f>IF($F1751&gt;0,TEXT($B1751,"dd.mm")&amp;"_"&amp;$D1751,"")</f>
        <v/>
      </c>
    </row>
    <row r="1752">
      <c r="A1752" t="n">
        <v>1751</v>
      </c>
      <c r="B1752">
        <f>Движение!$A$272</f>
        <v/>
      </c>
      <c r="C1752">
        <f>Движение!$C$272</f>
        <v/>
      </c>
      <c r="D1752" t="inlineStr">
        <is>
          <t>АК-10</t>
        </is>
      </c>
      <c r="E1752">
        <f>Движение!$D$272</f>
        <v/>
      </c>
      <c r="F1752">
        <f>N(Движение!$E$272)</f>
        <v/>
      </c>
      <c r="G1752">
        <f>N(Движение!$F$272)</f>
        <v/>
      </c>
      <c r="H1752">
        <f>Движение!$G$272</f>
        <v/>
      </c>
      <c r="I1752">
        <f>IF($F1752&gt;0,TEXT($B1752,"dd.mm")&amp;"_"&amp;$D1752,"")</f>
        <v/>
      </c>
    </row>
    <row r="1753">
      <c r="A1753" t="n">
        <v>1752</v>
      </c>
      <c r="B1753">
        <f>Движение!$A$272</f>
        <v/>
      </c>
      <c r="C1753">
        <f>Движение!$C$272</f>
        <v/>
      </c>
      <c r="D1753" t="inlineStr">
        <is>
          <t>АК-15</t>
        </is>
      </c>
      <c r="E1753">
        <f>Движение!$H$272</f>
        <v/>
      </c>
      <c r="F1753">
        <f>N(Движение!$I$272)</f>
        <v/>
      </c>
      <c r="G1753">
        <f>N(Движение!$J$272)</f>
        <v/>
      </c>
      <c r="H1753">
        <f>Движение!$K$272</f>
        <v/>
      </c>
      <c r="I1753">
        <f>IF($F1753&gt;0,TEXT($B1753,"dd.mm")&amp;"_"&amp;$D1753,"")</f>
        <v/>
      </c>
    </row>
    <row r="1754">
      <c r="A1754" t="n">
        <v>1753</v>
      </c>
      <c r="B1754">
        <f>Движение!$A$272</f>
        <v/>
      </c>
      <c r="C1754">
        <f>Движение!$C$272</f>
        <v/>
      </c>
      <c r="D1754" t="inlineStr">
        <is>
          <t>Г 1800</t>
        </is>
      </c>
      <c r="E1754">
        <f>Движение!$L$272</f>
        <v/>
      </c>
      <c r="F1754">
        <f>N(Движение!$M$272)</f>
        <v/>
      </c>
      <c r="G1754">
        <f>N(Движение!$N$272)</f>
        <v/>
      </c>
      <c r="H1754">
        <f>Движение!$O$272</f>
        <v/>
      </c>
      <c r="I1754">
        <f>IF($F1754&gt;0,TEXT($B1754,"dd.mm")&amp;"_"&amp;$D1754,"")</f>
        <v/>
      </c>
    </row>
    <row r="1755">
      <c r="A1755" t="n">
        <v>1754</v>
      </c>
      <c r="B1755">
        <f>Движение!$A$272</f>
        <v/>
      </c>
      <c r="C1755">
        <f>Движение!$C$272</f>
        <v/>
      </c>
      <c r="D1755" t="inlineStr">
        <is>
          <t>Г 3500</t>
        </is>
      </c>
      <c r="E1755">
        <f>Движение!$P$272</f>
        <v/>
      </c>
      <c r="F1755">
        <f>N(Движение!$Q$272)</f>
        <v/>
      </c>
      <c r="G1755">
        <f>N(Движение!$R$272)</f>
        <v/>
      </c>
      <c r="H1755">
        <f>Движение!$S$272</f>
        <v/>
      </c>
      <c r="I1755">
        <f>IF($F1755&gt;0,TEXT($B1755,"dd.mm")&amp;"_"&amp;$D1755,"")</f>
        <v/>
      </c>
    </row>
    <row r="1756">
      <c r="A1756" t="n">
        <v>1755</v>
      </c>
      <c r="B1756">
        <f>Движение!$A$272</f>
        <v/>
      </c>
      <c r="C1756">
        <f>Движение!$C$272</f>
        <v/>
      </c>
      <c r="D1756" t="inlineStr">
        <is>
          <t>Г 800</t>
        </is>
      </c>
      <c r="E1756">
        <f>Движение!$T$272</f>
        <v/>
      </c>
      <c r="F1756">
        <f>N(Движение!$U$272)</f>
        <v/>
      </c>
      <c r="G1756">
        <f>N(Движение!$V$272)</f>
        <v/>
      </c>
      <c r="H1756">
        <f>Движение!$W$272</f>
        <v/>
      </c>
      <c r="I1756">
        <f>IF($F1756&gt;0,TEXT($B1756,"dd.mm")&amp;"_"&amp;$D1756,"")</f>
        <v/>
      </c>
    </row>
    <row r="1757">
      <c r="A1757" t="n">
        <v>1756</v>
      </c>
      <c r="B1757">
        <f>Движение!$A$272</f>
        <v/>
      </c>
      <c r="C1757">
        <f>Движение!$C$272</f>
        <v/>
      </c>
      <c r="D1757" t="inlineStr">
        <is>
          <t>Ми-К</t>
        </is>
      </c>
      <c r="E1757">
        <f>Движение!$X$272</f>
        <v/>
      </c>
      <c r="F1757">
        <f>N(Движение!$Y$272)</f>
        <v/>
      </c>
      <c r="G1757">
        <f>N(Движение!$Z$272)</f>
        <v/>
      </c>
      <c r="H1757">
        <f>Движение!$AA$272</f>
        <v/>
      </c>
      <c r="I1757">
        <f>IF($F1757&gt;0,TEXT($B1757,"dd.mm")&amp;"_"&amp;$D1757,"")</f>
        <v/>
      </c>
    </row>
    <row r="1758">
      <c r="A1758" t="n">
        <v>1757</v>
      </c>
      <c r="B1758">
        <f>Движение!$A$272</f>
        <v/>
      </c>
      <c r="C1758">
        <f>Движение!$C$272</f>
        <v/>
      </c>
      <c r="D1758" t="inlineStr">
        <is>
          <t>Ми-П</t>
        </is>
      </c>
      <c r="E1758">
        <f>Движение!$AB$272</f>
        <v/>
      </c>
      <c r="F1758">
        <f>N(Движение!$AC$272)</f>
        <v/>
      </c>
      <c r="G1758">
        <f>N(Движение!$AD$272)</f>
        <v/>
      </c>
      <c r="H1758">
        <f>Движение!$AE$272</f>
        <v/>
      </c>
      <c r="I1758">
        <f>IF($F1758&gt;0,TEXT($B1758,"dd.mm")&amp;"_"&amp;$D1758,"")</f>
        <v/>
      </c>
    </row>
    <row r="1759">
      <c r="A1759" t="n">
        <v>1758</v>
      </c>
      <c r="B1759">
        <f>Движение!$A$273</f>
        <v/>
      </c>
      <c r="C1759">
        <f>Движение!$C$273</f>
        <v/>
      </c>
      <c r="D1759" t="inlineStr">
        <is>
          <t>АК-10</t>
        </is>
      </c>
      <c r="E1759">
        <f>Движение!$D$273</f>
        <v/>
      </c>
      <c r="F1759">
        <f>N(Движение!$E$273)</f>
        <v/>
      </c>
      <c r="G1759">
        <f>N(Движение!$F$273)</f>
        <v/>
      </c>
      <c r="H1759">
        <f>Движение!$G$273</f>
        <v/>
      </c>
      <c r="I1759">
        <f>IF($F1759&gt;0,TEXT($B1759,"dd.mm")&amp;"_"&amp;$D1759,"")</f>
        <v/>
      </c>
    </row>
    <row r="1760">
      <c r="A1760" t="n">
        <v>1759</v>
      </c>
      <c r="B1760">
        <f>Движение!$A$273</f>
        <v/>
      </c>
      <c r="C1760">
        <f>Движение!$C$273</f>
        <v/>
      </c>
      <c r="D1760" t="inlineStr">
        <is>
          <t>АК-15</t>
        </is>
      </c>
      <c r="E1760">
        <f>Движение!$H$273</f>
        <v/>
      </c>
      <c r="F1760">
        <f>N(Движение!$I$273)</f>
        <v/>
      </c>
      <c r="G1760">
        <f>N(Движение!$J$273)</f>
        <v/>
      </c>
      <c r="H1760">
        <f>Движение!$K$273</f>
        <v/>
      </c>
      <c r="I1760">
        <f>IF($F1760&gt;0,TEXT($B1760,"dd.mm")&amp;"_"&amp;$D1760,"")</f>
        <v/>
      </c>
    </row>
    <row r="1761">
      <c r="A1761" t="n">
        <v>1760</v>
      </c>
      <c r="B1761">
        <f>Движение!$A$273</f>
        <v/>
      </c>
      <c r="C1761">
        <f>Движение!$C$273</f>
        <v/>
      </c>
      <c r="D1761" t="inlineStr">
        <is>
          <t>Г 1800</t>
        </is>
      </c>
      <c r="E1761">
        <f>Движение!$L$273</f>
        <v/>
      </c>
      <c r="F1761">
        <f>N(Движение!$M$273)</f>
        <v/>
      </c>
      <c r="G1761">
        <f>N(Движение!$N$273)</f>
        <v/>
      </c>
      <c r="H1761">
        <f>Движение!$O$273</f>
        <v/>
      </c>
      <c r="I1761">
        <f>IF($F1761&gt;0,TEXT($B1761,"dd.mm")&amp;"_"&amp;$D1761,"")</f>
        <v/>
      </c>
    </row>
    <row r="1762">
      <c r="A1762" t="n">
        <v>1761</v>
      </c>
      <c r="B1762">
        <f>Движение!$A$273</f>
        <v/>
      </c>
      <c r="C1762">
        <f>Движение!$C$273</f>
        <v/>
      </c>
      <c r="D1762" t="inlineStr">
        <is>
          <t>Г 3500</t>
        </is>
      </c>
      <c r="E1762">
        <f>Движение!$P$273</f>
        <v/>
      </c>
      <c r="F1762">
        <f>N(Движение!$Q$273)</f>
        <v/>
      </c>
      <c r="G1762">
        <f>N(Движение!$R$273)</f>
        <v/>
      </c>
      <c r="H1762">
        <f>Движение!$S$273</f>
        <v/>
      </c>
      <c r="I1762">
        <f>IF($F1762&gt;0,TEXT($B1762,"dd.mm")&amp;"_"&amp;$D1762,"")</f>
        <v/>
      </c>
    </row>
    <row r="1763">
      <c r="A1763" t="n">
        <v>1762</v>
      </c>
      <c r="B1763">
        <f>Движение!$A$273</f>
        <v/>
      </c>
      <c r="C1763">
        <f>Движение!$C$273</f>
        <v/>
      </c>
      <c r="D1763" t="inlineStr">
        <is>
          <t>Г 800</t>
        </is>
      </c>
      <c r="E1763">
        <f>Движение!$T$273</f>
        <v/>
      </c>
      <c r="F1763">
        <f>N(Движение!$U$273)</f>
        <v/>
      </c>
      <c r="G1763">
        <f>N(Движение!$V$273)</f>
        <v/>
      </c>
      <c r="H1763">
        <f>Движение!$W$273</f>
        <v/>
      </c>
      <c r="I1763">
        <f>IF($F1763&gt;0,TEXT($B1763,"dd.mm")&amp;"_"&amp;$D1763,"")</f>
        <v/>
      </c>
    </row>
    <row r="1764">
      <c r="A1764" t="n">
        <v>1763</v>
      </c>
      <c r="B1764">
        <f>Движение!$A$273</f>
        <v/>
      </c>
      <c r="C1764">
        <f>Движение!$C$273</f>
        <v/>
      </c>
      <c r="D1764" t="inlineStr">
        <is>
          <t>Ми-К</t>
        </is>
      </c>
      <c r="E1764">
        <f>Движение!$X$273</f>
        <v/>
      </c>
      <c r="F1764">
        <f>N(Движение!$Y$273)</f>
        <v/>
      </c>
      <c r="G1764">
        <f>N(Движение!$Z$273)</f>
        <v/>
      </c>
      <c r="H1764">
        <f>Движение!$AA$273</f>
        <v/>
      </c>
      <c r="I1764">
        <f>IF($F1764&gt;0,TEXT($B1764,"dd.mm")&amp;"_"&amp;$D1764,"")</f>
        <v/>
      </c>
    </row>
    <row r="1765">
      <c r="A1765" t="n">
        <v>1764</v>
      </c>
      <c r="B1765">
        <f>Движение!$A$273</f>
        <v/>
      </c>
      <c r="C1765">
        <f>Движение!$C$273</f>
        <v/>
      </c>
      <c r="D1765" t="inlineStr">
        <is>
          <t>Ми-П</t>
        </is>
      </c>
      <c r="E1765">
        <f>Движение!$AB$273</f>
        <v/>
      </c>
      <c r="F1765">
        <f>N(Движение!$AC$273)</f>
        <v/>
      </c>
      <c r="G1765">
        <f>N(Движение!$AD$273)</f>
        <v/>
      </c>
      <c r="H1765">
        <f>Движение!$AE$273</f>
        <v/>
      </c>
      <c r="I1765">
        <f>IF($F1765&gt;0,TEXT($B1765,"dd.mm")&amp;"_"&amp;$D1765,"")</f>
        <v/>
      </c>
    </row>
    <row r="1766">
      <c r="A1766" t="n">
        <v>1765</v>
      </c>
      <c r="B1766">
        <f>Движение!$A$274</f>
        <v/>
      </c>
      <c r="C1766">
        <f>Движение!$C$274</f>
        <v/>
      </c>
      <c r="D1766" t="inlineStr">
        <is>
          <t>АК-10</t>
        </is>
      </c>
      <c r="E1766">
        <f>Движение!$D$274</f>
        <v/>
      </c>
      <c r="F1766">
        <f>N(Движение!$E$274)</f>
        <v/>
      </c>
      <c r="G1766">
        <f>N(Движение!$F$274)</f>
        <v/>
      </c>
      <c r="H1766">
        <f>Движение!$G$274</f>
        <v/>
      </c>
      <c r="I1766">
        <f>IF($F1766&gt;0,TEXT($B1766,"dd.mm")&amp;"_"&amp;$D1766,"")</f>
        <v/>
      </c>
    </row>
    <row r="1767">
      <c r="A1767" t="n">
        <v>1766</v>
      </c>
      <c r="B1767">
        <f>Движение!$A$274</f>
        <v/>
      </c>
      <c r="C1767">
        <f>Движение!$C$274</f>
        <v/>
      </c>
      <c r="D1767" t="inlineStr">
        <is>
          <t>АК-15</t>
        </is>
      </c>
      <c r="E1767">
        <f>Движение!$H$274</f>
        <v/>
      </c>
      <c r="F1767">
        <f>N(Движение!$I$274)</f>
        <v/>
      </c>
      <c r="G1767">
        <f>N(Движение!$J$274)</f>
        <v/>
      </c>
      <c r="H1767">
        <f>Движение!$K$274</f>
        <v/>
      </c>
      <c r="I1767">
        <f>IF($F1767&gt;0,TEXT($B1767,"dd.mm")&amp;"_"&amp;$D1767,"")</f>
        <v/>
      </c>
    </row>
    <row r="1768">
      <c r="A1768" t="n">
        <v>1767</v>
      </c>
      <c r="B1768">
        <f>Движение!$A$274</f>
        <v/>
      </c>
      <c r="C1768">
        <f>Движение!$C$274</f>
        <v/>
      </c>
      <c r="D1768" t="inlineStr">
        <is>
          <t>Г 1800</t>
        </is>
      </c>
      <c r="E1768">
        <f>Движение!$L$274</f>
        <v/>
      </c>
      <c r="F1768">
        <f>N(Движение!$M$274)</f>
        <v/>
      </c>
      <c r="G1768">
        <f>N(Движение!$N$274)</f>
        <v/>
      </c>
      <c r="H1768">
        <f>Движение!$O$274</f>
        <v/>
      </c>
      <c r="I1768">
        <f>IF($F1768&gt;0,TEXT($B1768,"dd.mm")&amp;"_"&amp;$D1768,"")</f>
        <v/>
      </c>
    </row>
    <row r="1769">
      <c r="A1769" t="n">
        <v>1768</v>
      </c>
      <c r="B1769">
        <f>Движение!$A$274</f>
        <v/>
      </c>
      <c r="C1769">
        <f>Движение!$C$274</f>
        <v/>
      </c>
      <c r="D1769" t="inlineStr">
        <is>
          <t>Г 3500</t>
        </is>
      </c>
      <c r="E1769">
        <f>Движение!$P$274</f>
        <v/>
      </c>
      <c r="F1769">
        <f>N(Движение!$Q$274)</f>
        <v/>
      </c>
      <c r="G1769">
        <f>N(Движение!$R$274)</f>
        <v/>
      </c>
      <c r="H1769">
        <f>Движение!$S$274</f>
        <v/>
      </c>
      <c r="I1769">
        <f>IF($F1769&gt;0,TEXT($B1769,"dd.mm")&amp;"_"&amp;$D1769,"")</f>
        <v/>
      </c>
    </row>
    <row r="1770">
      <c r="A1770" t="n">
        <v>1769</v>
      </c>
      <c r="B1770">
        <f>Движение!$A$274</f>
        <v/>
      </c>
      <c r="C1770">
        <f>Движение!$C$274</f>
        <v/>
      </c>
      <c r="D1770" t="inlineStr">
        <is>
          <t>Г 800</t>
        </is>
      </c>
      <c r="E1770">
        <f>Движение!$T$274</f>
        <v/>
      </c>
      <c r="F1770">
        <f>N(Движение!$U$274)</f>
        <v/>
      </c>
      <c r="G1770">
        <f>N(Движение!$V$274)</f>
        <v/>
      </c>
      <c r="H1770">
        <f>Движение!$W$274</f>
        <v/>
      </c>
      <c r="I1770">
        <f>IF($F1770&gt;0,TEXT($B1770,"dd.mm")&amp;"_"&amp;$D1770,"")</f>
        <v/>
      </c>
    </row>
    <row r="1771">
      <c r="A1771" t="n">
        <v>1770</v>
      </c>
      <c r="B1771">
        <f>Движение!$A$274</f>
        <v/>
      </c>
      <c r="C1771">
        <f>Движение!$C$274</f>
        <v/>
      </c>
      <c r="D1771" t="inlineStr">
        <is>
          <t>Ми-К</t>
        </is>
      </c>
      <c r="E1771">
        <f>Движение!$X$274</f>
        <v/>
      </c>
      <c r="F1771">
        <f>N(Движение!$Y$274)</f>
        <v/>
      </c>
      <c r="G1771">
        <f>N(Движение!$Z$274)</f>
        <v/>
      </c>
      <c r="H1771">
        <f>Движение!$AA$274</f>
        <v/>
      </c>
      <c r="I1771">
        <f>IF($F1771&gt;0,TEXT($B1771,"dd.mm")&amp;"_"&amp;$D1771,"")</f>
        <v/>
      </c>
    </row>
    <row r="1772">
      <c r="A1772" t="n">
        <v>1771</v>
      </c>
      <c r="B1772">
        <f>Движение!$A$274</f>
        <v/>
      </c>
      <c r="C1772">
        <f>Движение!$C$274</f>
        <v/>
      </c>
      <c r="D1772" t="inlineStr">
        <is>
          <t>Ми-П</t>
        </is>
      </c>
      <c r="E1772">
        <f>Движение!$AB$274</f>
        <v/>
      </c>
      <c r="F1772">
        <f>N(Движение!$AC$274)</f>
        <v/>
      </c>
      <c r="G1772">
        <f>N(Движение!$AD$274)</f>
        <v/>
      </c>
      <c r="H1772">
        <f>Движение!$AE$274</f>
        <v/>
      </c>
      <c r="I1772">
        <f>IF($F1772&gt;0,TEXT($B1772,"dd.mm")&amp;"_"&amp;$D1772,"")</f>
        <v/>
      </c>
    </row>
    <row r="1773">
      <c r="A1773" t="n">
        <v>1772</v>
      </c>
      <c r="B1773">
        <f>Движение!$A$275</f>
        <v/>
      </c>
      <c r="C1773">
        <f>Движение!$C$275</f>
        <v/>
      </c>
      <c r="D1773" t="inlineStr">
        <is>
          <t>АК-10</t>
        </is>
      </c>
      <c r="E1773">
        <f>Движение!$D$275</f>
        <v/>
      </c>
      <c r="F1773">
        <f>N(Движение!$E$275)</f>
        <v/>
      </c>
      <c r="G1773">
        <f>N(Движение!$F$275)</f>
        <v/>
      </c>
      <c r="H1773">
        <f>Движение!$G$275</f>
        <v/>
      </c>
      <c r="I1773">
        <f>IF($F1773&gt;0,TEXT($B1773,"dd.mm")&amp;"_"&amp;$D1773,"")</f>
        <v/>
      </c>
    </row>
    <row r="1774">
      <c r="A1774" t="n">
        <v>1773</v>
      </c>
      <c r="B1774">
        <f>Движение!$A$275</f>
        <v/>
      </c>
      <c r="C1774">
        <f>Движение!$C$275</f>
        <v/>
      </c>
      <c r="D1774" t="inlineStr">
        <is>
          <t>АК-15</t>
        </is>
      </c>
      <c r="E1774">
        <f>Движение!$H$275</f>
        <v/>
      </c>
      <c r="F1774">
        <f>N(Движение!$I$275)</f>
        <v/>
      </c>
      <c r="G1774">
        <f>N(Движение!$J$275)</f>
        <v/>
      </c>
      <c r="H1774">
        <f>Движение!$K$275</f>
        <v/>
      </c>
      <c r="I1774">
        <f>IF($F1774&gt;0,TEXT($B1774,"dd.mm")&amp;"_"&amp;$D1774,"")</f>
        <v/>
      </c>
    </row>
    <row r="1775">
      <c r="A1775" t="n">
        <v>1774</v>
      </c>
      <c r="B1775">
        <f>Движение!$A$275</f>
        <v/>
      </c>
      <c r="C1775">
        <f>Движение!$C$275</f>
        <v/>
      </c>
      <c r="D1775" t="inlineStr">
        <is>
          <t>Г 1800</t>
        </is>
      </c>
      <c r="E1775">
        <f>Движение!$L$275</f>
        <v/>
      </c>
      <c r="F1775">
        <f>N(Движение!$M$275)</f>
        <v/>
      </c>
      <c r="G1775">
        <f>N(Движение!$N$275)</f>
        <v/>
      </c>
      <c r="H1775">
        <f>Движение!$O$275</f>
        <v/>
      </c>
      <c r="I1775">
        <f>IF($F1775&gt;0,TEXT($B1775,"dd.mm")&amp;"_"&amp;$D1775,"")</f>
        <v/>
      </c>
    </row>
    <row r="1776">
      <c r="A1776" t="n">
        <v>1775</v>
      </c>
      <c r="B1776">
        <f>Движение!$A$275</f>
        <v/>
      </c>
      <c r="C1776">
        <f>Движение!$C$275</f>
        <v/>
      </c>
      <c r="D1776" t="inlineStr">
        <is>
          <t>Г 3500</t>
        </is>
      </c>
      <c r="E1776">
        <f>Движение!$P$275</f>
        <v/>
      </c>
      <c r="F1776">
        <f>N(Движение!$Q$275)</f>
        <v/>
      </c>
      <c r="G1776">
        <f>N(Движение!$R$275)</f>
        <v/>
      </c>
      <c r="H1776">
        <f>Движение!$S$275</f>
        <v/>
      </c>
      <c r="I1776">
        <f>IF($F1776&gt;0,TEXT($B1776,"dd.mm")&amp;"_"&amp;$D1776,"")</f>
        <v/>
      </c>
    </row>
    <row r="1777">
      <c r="A1777" t="n">
        <v>1776</v>
      </c>
      <c r="B1777">
        <f>Движение!$A$275</f>
        <v/>
      </c>
      <c r="C1777">
        <f>Движение!$C$275</f>
        <v/>
      </c>
      <c r="D1777" t="inlineStr">
        <is>
          <t>Г 800</t>
        </is>
      </c>
      <c r="E1777">
        <f>Движение!$T$275</f>
        <v/>
      </c>
      <c r="F1777">
        <f>N(Движение!$U$275)</f>
        <v/>
      </c>
      <c r="G1777">
        <f>N(Движение!$V$275)</f>
        <v/>
      </c>
      <c r="H1777">
        <f>Движение!$W$275</f>
        <v/>
      </c>
      <c r="I1777">
        <f>IF($F1777&gt;0,TEXT($B1777,"dd.mm")&amp;"_"&amp;$D1777,"")</f>
        <v/>
      </c>
    </row>
    <row r="1778">
      <c r="A1778" t="n">
        <v>1777</v>
      </c>
      <c r="B1778">
        <f>Движение!$A$275</f>
        <v/>
      </c>
      <c r="C1778">
        <f>Движение!$C$275</f>
        <v/>
      </c>
      <c r="D1778" t="inlineStr">
        <is>
          <t>Ми-К</t>
        </is>
      </c>
      <c r="E1778">
        <f>Движение!$X$275</f>
        <v/>
      </c>
      <c r="F1778">
        <f>N(Движение!$Y$275)</f>
        <v/>
      </c>
      <c r="G1778">
        <f>N(Движение!$Z$275)</f>
        <v/>
      </c>
      <c r="H1778">
        <f>Движение!$AA$275</f>
        <v/>
      </c>
      <c r="I1778">
        <f>IF($F1778&gt;0,TEXT($B1778,"dd.mm")&amp;"_"&amp;$D1778,"")</f>
        <v/>
      </c>
    </row>
    <row r="1779">
      <c r="A1779" t="n">
        <v>1778</v>
      </c>
      <c r="B1779">
        <f>Движение!$A$275</f>
        <v/>
      </c>
      <c r="C1779">
        <f>Движение!$C$275</f>
        <v/>
      </c>
      <c r="D1779" t="inlineStr">
        <is>
          <t>Ми-П</t>
        </is>
      </c>
      <c r="E1779">
        <f>Движение!$AB$275</f>
        <v/>
      </c>
      <c r="F1779">
        <f>N(Движение!$AC$275)</f>
        <v/>
      </c>
      <c r="G1779">
        <f>N(Движение!$AD$275)</f>
        <v/>
      </c>
      <c r="H1779">
        <f>Движение!$AE$275</f>
        <v/>
      </c>
      <c r="I1779">
        <f>IF($F1779&gt;0,TEXT($B1779,"dd.mm")&amp;"_"&amp;$D1779,"")</f>
        <v/>
      </c>
    </row>
    <row r="1780">
      <c r="A1780" t="n">
        <v>1779</v>
      </c>
      <c r="B1780">
        <f>Движение!$A$276</f>
        <v/>
      </c>
      <c r="C1780">
        <f>Движение!$C$276</f>
        <v/>
      </c>
      <c r="D1780" t="inlineStr">
        <is>
          <t>АК-10</t>
        </is>
      </c>
      <c r="E1780">
        <f>Движение!$D$276</f>
        <v/>
      </c>
      <c r="F1780">
        <f>N(Движение!$E$276)</f>
        <v/>
      </c>
      <c r="G1780">
        <f>N(Движение!$F$276)</f>
        <v/>
      </c>
      <c r="H1780">
        <f>Движение!$G$276</f>
        <v/>
      </c>
      <c r="I1780">
        <f>IF($F1780&gt;0,TEXT($B1780,"dd.mm")&amp;"_"&amp;$D1780,"")</f>
        <v/>
      </c>
    </row>
    <row r="1781">
      <c r="A1781" t="n">
        <v>1780</v>
      </c>
      <c r="B1781">
        <f>Движение!$A$276</f>
        <v/>
      </c>
      <c r="C1781">
        <f>Движение!$C$276</f>
        <v/>
      </c>
      <c r="D1781" t="inlineStr">
        <is>
          <t>АК-15</t>
        </is>
      </c>
      <c r="E1781">
        <f>Движение!$H$276</f>
        <v/>
      </c>
      <c r="F1781">
        <f>N(Движение!$I$276)</f>
        <v/>
      </c>
      <c r="G1781">
        <f>N(Движение!$J$276)</f>
        <v/>
      </c>
      <c r="H1781">
        <f>Движение!$K$276</f>
        <v/>
      </c>
      <c r="I1781">
        <f>IF($F1781&gt;0,TEXT($B1781,"dd.mm")&amp;"_"&amp;$D1781,"")</f>
        <v/>
      </c>
    </row>
    <row r="1782">
      <c r="A1782" t="n">
        <v>1781</v>
      </c>
      <c r="B1782">
        <f>Движение!$A$276</f>
        <v/>
      </c>
      <c r="C1782">
        <f>Движение!$C$276</f>
        <v/>
      </c>
      <c r="D1782" t="inlineStr">
        <is>
          <t>Г 1800</t>
        </is>
      </c>
      <c r="E1782">
        <f>Движение!$L$276</f>
        <v/>
      </c>
      <c r="F1782">
        <f>N(Движение!$M$276)</f>
        <v/>
      </c>
      <c r="G1782">
        <f>N(Движение!$N$276)</f>
        <v/>
      </c>
      <c r="H1782">
        <f>Движение!$O$276</f>
        <v/>
      </c>
      <c r="I1782">
        <f>IF($F1782&gt;0,TEXT($B1782,"dd.mm")&amp;"_"&amp;$D1782,"")</f>
        <v/>
      </c>
    </row>
    <row r="1783">
      <c r="A1783" t="n">
        <v>1782</v>
      </c>
      <c r="B1783">
        <f>Движение!$A$276</f>
        <v/>
      </c>
      <c r="C1783">
        <f>Движение!$C$276</f>
        <v/>
      </c>
      <c r="D1783" t="inlineStr">
        <is>
          <t>Г 3500</t>
        </is>
      </c>
      <c r="E1783">
        <f>Движение!$P$276</f>
        <v/>
      </c>
      <c r="F1783">
        <f>N(Движение!$Q$276)</f>
        <v/>
      </c>
      <c r="G1783">
        <f>N(Движение!$R$276)</f>
        <v/>
      </c>
      <c r="H1783">
        <f>Движение!$S$276</f>
        <v/>
      </c>
      <c r="I1783">
        <f>IF($F1783&gt;0,TEXT($B1783,"dd.mm")&amp;"_"&amp;$D1783,"")</f>
        <v/>
      </c>
    </row>
    <row r="1784">
      <c r="A1784" t="n">
        <v>1783</v>
      </c>
      <c r="B1784">
        <f>Движение!$A$276</f>
        <v/>
      </c>
      <c r="C1784">
        <f>Движение!$C$276</f>
        <v/>
      </c>
      <c r="D1784" t="inlineStr">
        <is>
          <t>Г 800</t>
        </is>
      </c>
      <c r="E1784">
        <f>Движение!$T$276</f>
        <v/>
      </c>
      <c r="F1784">
        <f>N(Движение!$U$276)</f>
        <v/>
      </c>
      <c r="G1784">
        <f>N(Движение!$V$276)</f>
        <v/>
      </c>
      <c r="H1784">
        <f>Движение!$W$276</f>
        <v/>
      </c>
      <c r="I1784">
        <f>IF($F1784&gt;0,TEXT($B1784,"dd.mm")&amp;"_"&amp;$D1784,"")</f>
        <v/>
      </c>
    </row>
    <row r="1785">
      <c r="A1785" t="n">
        <v>1784</v>
      </c>
      <c r="B1785">
        <f>Движение!$A$276</f>
        <v/>
      </c>
      <c r="C1785">
        <f>Движение!$C$276</f>
        <v/>
      </c>
      <c r="D1785" t="inlineStr">
        <is>
          <t>Ми-К</t>
        </is>
      </c>
      <c r="E1785">
        <f>Движение!$X$276</f>
        <v/>
      </c>
      <c r="F1785">
        <f>N(Движение!$Y$276)</f>
        <v/>
      </c>
      <c r="G1785">
        <f>N(Движение!$Z$276)</f>
        <v/>
      </c>
      <c r="H1785">
        <f>Движение!$AA$276</f>
        <v/>
      </c>
      <c r="I1785">
        <f>IF($F1785&gt;0,TEXT($B1785,"dd.mm")&amp;"_"&amp;$D1785,"")</f>
        <v/>
      </c>
    </row>
    <row r="1786">
      <c r="A1786" t="n">
        <v>1785</v>
      </c>
      <c r="B1786">
        <f>Движение!$A$276</f>
        <v/>
      </c>
      <c r="C1786">
        <f>Движение!$C$276</f>
        <v/>
      </c>
      <c r="D1786" t="inlineStr">
        <is>
          <t>Ми-П</t>
        </is>
      </c>
      <c r="E1786">
        <f>Движение!$AB$276</f>
        <v/>
      </c>
      <c r="F1786">
        <f>N(Движение!$AC$276)</f>
        <v/>
      </c>
      <c r="G1786">
        <f>N(Движение!$AD$276)</f>
        <v/>
      </c>
      <c r="H1786">
        <f>Движение!$AE$276</f>
        <v/>
      </c>
      <c r="I1786">
        <f>IF($F1786&gt;0,TEXT($B1786,"dd.mm")&amp;"_"&amp;$D1786,"")</f>
        <v/>
      </c>
    </row>
    <row r="1787">
      <c r="A1787" t="n">
        <v>1786</v>
      </c>
      <c r="B1787">
        <f>Движение!$A$277</f>
        <v/>
      </c>
      <c r="C1787">
        <f>Движение!$C$277</f>
        <v/>
      </c>
      <c r="D1787" t="inlineStr">
        <is>
          <t>АК-10</t>
        </is>
      </c>
      <c r="E1787">
        <f>Движение!$D$277</f>
        <v/>
      </c>
      <c r="F1787">
        <f>N(Движение!$E$277)</f>
        <v/>
      </c>
      <c r="G1787">
        <f>N(Движение!$F$277)</f>
        <v/>
      </c>
      <c r="H1787">
        <f>Движение!$G$277</f>
        <v/>
      </c>
      <c r="I1787">
        <f>IF($F1787&gt;0,TEXT($B1787,"dd.mm")&amp;"_"&amp;$D1787,"")</f>
        <v/>
      </c>
    </row>
    <row r="1788">
      <c r="A1788" t="n">
        <v>1787</v>
      </c>
      <c r="B1788">
        <f>Движение!$A$277</f>
        <v/>
      </c>
      <c r="C1788">
        <f>Движение!$C$277</f>
        <v/>
      </c>
      <c r="D1788" t="inlineStr">
        <is>
          <t>АК-15</t>
        </is>
      </c>
      <c r="E1788">
        <f>Движение!$H$277</f>
        <v/>
      </c>
      <c r="F1788">
        <f>N(Движение!$I$277)</f>
        <v/>
      </c>
      <c r="G1788">
        <f>N(Движение!$J$277)</f>
        <v/>
      </c>
      <c r="H1788">
        <f>Движение!$K$277</f>
        <v/>
      </c>
      <c r="I1788">
        <f>IF($F1788&gt;0,TEXT($B1788,"dd.mm")&amp;"_"&amp;$D1788,"")</f>
        <v/>
      </c>
    </row>
    <row r="1789">
      <c r="A1789" t="n">
        <v>1788</v>
      </c>
      <c r="B1789">
        <f>Движение!$A$277</f>
        <v/>
      </c>
      <c r="C1789">
        <f>Движение!$C$277</f>
        <v/>
      </c>
      <c r="D1789" t="inlineStr">
        <is>
          <t>Г 1800</t>
        </is>
      </c>
      <c r="E1789">
        <f>Движение!$L$277</f>
        <v/>
      </c>
      <c r="F1789">
        <f>N(Движение!$M$277)</f>
        <v/>
      </c>
      <c r="G1789">
        <f>N(Движение!$N$277)</f>
        <v/>
      </c>
      <c r="H1789">
        <f>Движение!$O$277</f>
        <v/>
      </c>
      <c r="I1789">
        <f>IF($F1789&gt;0,TEXT($B1789,"dd.mm")&amp;"_"&amp;$D1789,"")</f>
        <v/>
      </c>
    </row>
    <row r="1790">
      <c r="A1790" t="n">
        <v>1789</v>
      </c>
      <c r="B1790">
        <f>Движение!$A$277</f>
        <v/>
      </c>
      <c r="C1790">
        <f>Движение!$C$277</f>
        <v/>
      </c>
      <c r="D1790" t="inlineStr">
        <is>
          <t>Г 3500</t>
        </is>
      </c>
      <c r="E1790">
        <f>Движение!$P$277</f>
        <v/>
      </c>
      <c r="F1790">
        <f>N(Движение!$Q$277)</f>
        <v/>
      </c>
      <c r="G1790">
        <f>N(Движение!$R$277)</f>
        <v/>
      </c>
      <c r="H1790">
        <f>Движение!$S$277</f>
        <v/>
      </c>
      <c r="I1790">
        <f>IF($F1790&gt;0,TEXT($B1790,"dd.mm")&amp;"_"&amp;$D1790,"")</f>
        <v/>
      </c>
    </row>
    <row r="1791">
      <c r="A1791" t="n">
        <v>1790</v>
      </c>
      <c r="B1791">
        <f>Движение!$A$277</f>
        <v/>
      </c>
      <c r="C1791">
        <f>Движение!$C$277</f>
        <v/>
      </c>
      <c r="D1791" t="inlineStr">
        <is>
          <t>Г 800</t>
        </is>
      </c>
      <c r="E1791">
        <f>Движение!$T$277</f>
        <v/>
      </c>
      <c r="F1791">
        <f>N(Движение!$U$277)</f>
        <v/>
      </c>
      <c r="G1791">
        <f>N(Движение!$V$277)</f>
        <v/>
      </c>
      <c r="H1791">
        <f>Движение!$W$277</f>
        <v/>
      </c>
      <c r="I1791">
        <f>IF($F1791&gt;0,TEXT($B1791,"dd.mm")&amp;"_"&amp;$D1791,"")</f>
        <v/>
      </c>
    </row>
    <row r="1792">
      <c r="A1792" t="n">
        <v>1791</v>
      </c>
      <c r="B1792">
        <f>Движение!$A$277</f>
        <v/>
      </c>
      <c r="C1792">
        <f>Движение!$C$277</f>
        <v/>
      </c>
      <c r="D1792" t="inlineStr">
        <is>
          <t>Ми-К</t>
        </is>
      </c>
      <c r="E1792">
        <f>Движение!$X$277</f>
        <v/>
      </c>
      <c r="F1792">
        <f>N(Движение!$Y$277)</f>
        <v/>
      </c>
      <c r="G1792">
        <f>N(Движение!$Z$277)</f>
        <v/>
      </c>
      <c r="H1792">
        <f>Движение!$AA$277</f>
        <v/>
      </c>
      <c r="I1792">
        <f>IF($F1792&gt;0,TEXT($B1792,"dd.mm")&amp;"_"&amp;$D1792,"")</f>
        <v/>
      </c>
    </row>
    <row r="1793">
      <c r="A1793" t="n">
        <v>1792</v>
      </c>
      <c r="B1793">
        <f>Движение!$A$277</f>
        <v/>
      </c>
      <c r="C1793">
        <f>Движение!$C$277</f>
        <v/>
      </c>
      <c r="D1793" t="inlineStr">
        <is>
          <t>Ми-П</t>
        </is>
      </c>
      <c r="E1793">
        <f>Движение!$AB$277</f>
        <v/>
      </c>
      <c r="F1793">
        <f>N(Движение!$AC$277)</f>
        <v/>
      </c>
      <c r="G1793">
        <f>N(Движение!$AD$277)</f>
        <v/>
      </c>
      <c r="H1793">
        <f>Движение!$AE$277</f>
        <v/>
      </c>
      <c r="I1793">
        <f>IF($F1793&gt;0,TEXT($B1793,"dd.mm")&amp;"_"&amp;$D1793,"")</f>
        <v/>
      </c>
    </row>
    <row r="1794">
      <c r="A1794" t="n">
        <v>1793</v>
      </c>
      <c r="B1794">
        <f>Движение!$A$278</f>
        <v/>
      </c>
      <c r="C1794">
        <f>Движение!$C$278</f>
        <v/>
      </c>
      <c r="D1794" t="inlineStr">
        <is>
          <t>АК-10</t>
        </is>
      </c>
      <c r="E1794">
        <f>Движение!$D$278</f>
        <v/>
      </c>
      <c r="F1794">
        <f>N(Движение!$E$278)</f>
        <v/>
      </c>
      <c r="G1794">
        <f>N(Движение!$F$278)</f>
        <v/>
      </c>
      <c r="H1794">
        <f>Движение!$G$278</f>
        <v/>
      </c>
      <c r="I1794">
        <f>IF($F1794&gt;0,TEXT($B1794,"dd.mm")&amp;"_"&amp;$D1794,"")</f>
        <v/>
      </c>
    </row>
    <row r="1795">
      <c r="A1795" t="n">
        <v>1794</v>
      </c>
      <c r="B1795">
        <f>Движение!$A$278</f>
        <v/>
      </c>
      <c r="C1795">
        <f>Движение!$C$278</f>
        <v/>
      </c>
      <c r="D1795" t="inlineStr">
        <is>
          <t>АК-15</t>
        </is>
      </c>
      <c r="E1795">
        <f>Движение!$H$278</f>
        <v/>
      </c>
      <c r="F1795">
        <f>N(Движение!$I$278)</f>
        <v/>
      </c>
      <c r="G1795">
        <f>N(Движение!$J$278)</f>
        <v/>
      </c>
      <c r="H1795">
        <f>Движение!$K$278</f>
        <v/>
      </c>
      <c r="I1795">
        <f>IF($F1795&gt;0,TEXT($B1795,"dd.mm")&amp;"_"&amp;$D1795,"")</f>
        <v/>
      </c>
    </row>
    <row r="1796">
      <c r="A1796" t="n">
        <v>1795</v>
      </c>
      <c r="B1796">
        <f>Движение!$A$278</f>
        <v/>
      </c>
      <c r="C1796">
        <f>Движение!$C$278</f>
        <v/>
      </c>
      <c r="D1796" t="inlineStr">
        <is>
          <t>Г 1800</t>
        </is>
      </c>
      <c r="E1796">
        <f>Движение!$L$278</f>
        <v/>
      </c>
      <c r="F1796">
        <f>N(Движение!$M$278)</f>
        <v/>
      </c>
      <c r="G1796">
        <f>N(Движение!$N$278)</f>
        <v/>
      </c>
      <c r="H1796">
        <f>Движение!$O$278</f>
        <v/>
      </c>
      <c r="I1796">
        <f>IF($F1796&gt;0,TEXT($B1796,"dd.mm")&amp;"_"&amp;$D1796,"")</f>
        <v/>
      </c>
    </row>
    <row r="1797">
      <c r="A1797" t="n">
        <v>1796</v>
      </c>
      <c r="B1797">
        <f>Движение!$A$278</f>
        <v/>
      </c>
      <c r="C1797">
        <f>Движение!$C$278</f>
        <v/>
      </c>
      <c r="D1797" t="inlineStr">
        <is>
          <t>Г 3500</t>
        </is>
      </c>
      <c r="E1797">
        <f>Движение!$P$278</f>
        <v/>
      </c>
      <c r="F1797">
        <f>N(Движение!$Q$278)</f>
        <v/>
      </c>
      <c r="G1797">
        <f>N(Движение!$R$278)</f>
        <v/>
      </c>
      <c r="H1797">
        <f>Движение!$S$278</f>
        <v/>
      </c>
      <c r="I1797">
        <f>IF($F1797&gt;0,TEXT($B1797,"dd.mm")&amp;"_"&amp;$D1797,"")</f>
        <v/>
      </c>
    </row>
    <row r="1798">
      <c r="A1798" t="n">
        <v>1797</v>
      </c>
      <c r="B1798">
        <f>Движение!$A$278</f>
        <v/>
      </c>
      <c r="C1798">
        <f>Движение!$C$278</f>
        <v/>
      </c>
      <c r="D1798" t="inlineStr">
        <is>
          <t>Г 800</t>
        </is>
      </c>
      <c r="E1798">
        <f>Движение!$T$278</f>
        <v/>
      </c>
      <c r="F1798">
        <f>N(Движение!$U$278)</f>
        <v/>
      </c>
      <c r="G1798">
        <f>N(Движение!$V$278)</f>
        <v/>
      </c>
      <c r="H1798">
        <f>Движение!$W$278</f>
        <v/>
      </c>
      <c r="I1798">
        <f>IF($F1798&gt;0,TEXT($B1798,"dd.mm")&amp;"_"&amp;$D1798,"")</f>
        <v/>
      </c>
    </row>
    <row r="1799">
      <c r="A1799" t="n">
        <v>1798</v>
      </c>
      <c r="B1799">
        <f>Движение!$A$278</f>
        <v/>
      </c>
      <c r="C1799">
        <f>Движение!$C$278</f>
        <v/>
      </c>
      <c r="D1799" t="inlineStr">
        <is>
          <t>Ми-К</t>
        </is>
      </c>
      <c r="E1799">
        <f>Движение!$X$278</f>
        <v/>
      </c>
      <c r="F1799">
        <f>N(Движение!$Y$278)</f>
        <v/>
      </c>
      <c r="G1799">
        <f>N(Движение!$Z$278)</f>
        <v/>
      </c>
      <c r="H1799">
        <f>Движение!$AA$278</f>
        <v/>
      </c>
      <c r="I1799">
        <f>IF($F1799&gt;0,TEXT($B1799,"dd.mm")&amp;"_"&amp;$D1799,"")</f>
        <v/>
      </c>
    </row>
    <row r="1800">
      <c r="A1800" t="n">
        <v>1799</v>
      </c>
      <c r="B1800">
        <f>Движение!$A$278</f>
        <v/>
      </c>
      <c r="C1800">
        <f>Движение!$C$278</f>
        <v/>
      </c>
      <c r="D1800" t="inlineStr">
        <is>
          <t>Ми-П</t>
        </is>
      </c>
      <c r="E1800">
        <f>Движение!$AB$278</f>
        <v/>
      </c>
      <c r="F1800">
        <f>N(Движение!$AC$278)</f>
        <v/>
      </c>
      <c r="G1800">
        <f>N(Движение!$AD$278)</f>
        <v/>
      </c>
      <c r="H1800">
        <f>Движение!$AE$278</f>
        <v/>
      </c>
      <c r="I1800">
        <f>IF($F1800&gt;0,TEXT($B1800,"dd.mm")&amp;"_"&amp;$D1800,"")</f>
        <v/>
      </c>
    </row>
    <row r="1801">
      <c r="A1801" t="n">
        <v>1800</v>
      </c>
      <c r="B1801">
        <f>Движение!$A$279</f>
        <v/>
      </c>
      <c r="C1801">
        <f>Движение!$C$279</f>
        <v/>
      </c>
      <c r="D1801" t="inlineStr">
        <is>
          <t>АК-10</t>
        </is>
      </c>
      <c r="E1801">
        <f>Движение!$D$279</f>
        <v/>
      </c>
      <c r="F1801">
        <f>N(Движение!$E$279)</f>
        <v/>
      </c>
      <c r="G1801">
        <f>N(Движение!$F$279)</f>
        <v/>
      </c>
      <c r="H1801">
        <f>Движение!$G$279</f>
        <v/>
      </c>
      <c r="I1801">
        <f>IF($F1801&gt;0,TEXT($B1801,"dd.mm")&amp;"_"&amp;$D1801,"")</f>
        <v/>
      </c>
    </row>
    <row r="1802">
      <c r="A1802" t="n">
        <v>1801</v>
      </c>
      <c r="B1802">
        <f>Движение!$A$279</f>
        <v/>
      </c>
      <c r="C1802">
        <f>Движение!$C$279</f>
        <v/>
      </c>
      <c r="D1802" t="inlineStr">
        <is>
          <t>АК-15</t>
        </is>
      </c>
      <c r="E1802">
        <f>Движение!$H$279</f>
        <v/>
      </c>
      <c r="F1802">
        <f>N(Движение!$I$279)</f>
        <v/>
      </c>
      <c r="G1802">
        <f>N(Движение!$J$279)</f>
        <v/>
      </c>
      <c r="H1802">
        <f>Движение!$K$279</f>
        <v/>
      </c>
      <c r="I1802">
        <f>IF($F1802&gt;0,TEXT($B1802,"dd.mm")&amp;"_"&amp;$D1802,"")</f>
        <v/>
      </c>
    </row>
    <row r="1803">
      <c r="A1803" t="n">
        <v>1802</v>
      </c>
      <c r="B1803">
        <f>Движение!$A$279</f>
        <v/>
      </c>
      <c r="C1803">
        <f>Движение!$C$279</f>
        <v/>
      </c>
      <c r="D1803" t="inlineStr">
        <is>
          <t>Г 1800</t>
        </is>
      </c>
      <c r="E1803">
        <f>Движение!$L$279</f>
        <v/>
      </c>
      <c r="F1803">
        <f>N(Движение!$M$279)</f>
        <v/>
      </c>
      <c r="G1803">
        <f>N(Движение!$N$279)</f>
        <v/>
      </c>
      <c r="H1803">
        <f>Движение!$O$279</f>
        <v/>
      </c>
      <c r="I1803">
        <f>IF($F1803&gt;0,TEXT($B1803,"dd.mm")&amp;"_"&amp;$D1803,"")</f>
        <v/>
      </c>
    </row>
    <row r="1804">
      <c r="A1804" t="n">
        <v>1803</v>
      </c>
      <c r="B1804">
        <f>Движение!$A$279</f>
        <v/>
      </c>
      <c r="C1804">
        <f>Движение!$C$279</f>
        <v/>
      </c>
      <c r="D1804" t="inlineStr">
        <is>
          <t>Г 3500</t>
        </is>
      </c>
      <c r="E1804">
        <f>Движение!$P$279</f>
        <v/>
      </c>
      <c r="F1804">
        <f>N(Движение!$Q$279)</f>
        <v/>
      </c>
      <c r="G1804">
        <f>N(Движение!$R$279)</f>
        <v/>
      </c>
      <c r="H1804">
        <f>Движение!$S$279</f>
        <v/>
      </c>
      <c r="I1804">
        <f>IF($F1804&gt;0,TEXT($B1804,"dd.mm")&amp;"_"&amp;$D1804,"")</f>
        <v/>
      </c>
    </row>
    <row r="1805">
      <c r="A1805" t="n">
        <v>1804</v>
      </c>
      <c r="B1805">
        <f>Движение!$A$279</f>
        <v/>
      </c>
      <c r="C1805">
        <f>Движение!$C$279</f>
        <v/>
      </c>
      <c r="D1805" t="inlineStr">
        <is>
          <t>Г 800</t>
        </is>
      </c>
      <c r="E1805">
        <f>Движение!$T$279</f>
        <v/>
      </c>
      <c r="F1805">
        <f>N(Движение!$U$279)</f>
        <v/>
      </c>
      <c r="G1805">
        <f>N(Движение!$V$279)</f>
        <v/>
      </c>
      <c r="H1805">
        <f>Движение!$W$279</f>
        <v/>
      </c>
      <c r="I1805">
        <f>IF($F1805&gt;0,TEXT($B1805,"dd.mm")&amp;"_"&amp;$D1805,"")</f>
        <v/>
      </c>
    </row>
    <row r="1806">
      <c r="A1806" t="n">
        <v>1805</v>
      </c>
      <c r="B1806">
        <f>Движение!$A$279</f>
        <v/>
      </c>
      <c r="C1806">
        <f>Движение!$C$279</f>
        <v/>
      </c>
      <c r="D1806" t="inlineStr">
        <is>
          <t>Ми-К</t>
        </is>
      </c>
      <c r="E1806">
        <f>Движение!$X$279</f>
        <v/>
      </c>
      <c r="F1806">
        <f>N(Движение!$Y$279)</f>
        <v/>
      </c>
      <c r="G1806">
        <f>N(Движение!$Z$279)</f>
        <v/>
      </c>
      <c r="H1806">
        <f>Движение!$AA$279</f>
        <v/>
      </c>
      <c r="I1806">
        <f>IF($F1806&gt;0,TEXT($B1806,"dd.mm")&amp;"_"&amp;$D1806,"")</f>
        <v/>
      </c>
    </row>
    <row r="1807">
      <c r="A1807" t="n">
        <v>1806</v>
      </c>
      <c r="B1807">
        <f>Движение!$A$279</f>
        <v/>
      </c>
      <c r="C1807">
        <f>Движение!$C$279</f>
        <v/>
      </c>
      <c r="D1807" t="inlineStr">
        <is>
          <t>Ми-П</t>
        </is>
      </c>
      <c r="E1807">
        <f>Движение!$AB$279</f>
        <v/>
      </c>
      <c r="F1807">
        <f>N(Движение!$AC$279)</f>
        <v/>
      </c>
      <c r="G1807">
        <f>N(Движение!$AD$279)</f>
        <v/>
      </c>
      <c r="H1807">
        <f>Движение!$AE$279</f>
        <v/>
      </c>
      <c r="I1807">
        <f>IF($F1807&gt;0,TEXT($B1807,"dd.mm")&amp;"_"&amp;$D1807,"")</f>
        <v/>
      </c>
    </row>
    <row r="1808">
      <c r="A1808" t="n">
        <v>1807</v>
      </c>
      <c r="B1808">
        <f>Движение!$A$280</f>
        <v/>
      </c>
      <c r="C1808">
        <f>Движение!$C$280</f>
        <v/>
      </c>
      <c r="D1808" t="inlineStr">
        <is>
          <t>АК-10</t>
        </is>
      </c>
      <c r="E1808">
        <f>Движение!$D$280</f>
        <v/>
      </c>
      <c r="F1808">
        <f>N(Движение!$E$280)</f>
        <v/>
      </c>
      <c r="G1808">
        <f>N(Движение!$F$280)</f>
        <v/>
      </c>
      <c r="H1808">
        <f>Движение!$G$280</f>
        <v/>
      </c>
      <c r="I1808">
        <f>IF($F1808&gt;0,TEXT($B1808,"dd.mm")&amp;"_"&amp;$D1808,"")</f>
        <v/>
      </c>
    </row>
    <row r="1809">
      <c r="A1809" t="n">
        <v>1808</v>
      </c>
      <c r="B1809">
        <f>Движение!$A$280</f>
        <v/>
      </c>
      <c r="C1809">
        <f>Движение!$C$280</f>
        <v/>
      </c>
      <c r="D1809" t="inlineStr">
        <is>
          <t>АК-15</t>
        </is>
      </c>
      <c r="E1809">
        <f>Движение!$H$280</f>
        <v/>
      </c>
      <c r="F1809">
        <f>N(Движение!$I$280)</f>
        <v/>
      </c>
      <c r="G1809">
        <f>N(Движение!$J$280)</f>
        <v/>
      </c>
      <c r="H1809">
        <f>Движение!$K$280</f>
        <v/>
      </c>
      <c r="I1809">
        <f>IF($F1809&gt;0,TEXT($B1809,"dd.mm")&amp;"_"&amp;$D1809,"")</f>
        <v/>
      </c>
    </row>
    <row r="1810">
      <c r="A1810" t="n">
        <v>1809</v>
      </c>
      <c r="B1810">
        <f>Движение!$A$280</f>
        <v/>
      </c>
      <c r="C1810">
        <f>Движение!$C$280</f>
        <v/>
      </c>
      <c r="D1810" t="inlineStr">
        <is>
          <t>Г 1800</t>
        </is>
      </c>
      <c r="E1810">
        <f>Движение!$L$280</f>
        <v/>
      </c>
      <c r="F1810">
        <f>N(Движение!$M$280)</f>
        <v/>
      </c>
      <c r="G1810">
        <f>N(Движение!$N$280)</f>
        <v/>
      </c>
      <c r="H1810">
        <f>Движение!$O$280</f>
        <v/>
      </c>
      <c r="I1810">
        <f>IF($F1810&gt;0,TEXT($B1810,"dd.mm")&amp;"_"&amp;$D1810,"")</f>
        <v/>
      </c>
    </row>
    <row r="1811">
      <c r="A1811" t="n">
        <v>1810</v>
      </c>
      <c r="B1811">
        <f>Движение!$A$280</f>
        <v/>
      </c>
      <c r="C1811">
        <f>Движение!$C$280</f>
        <v/>
      </c>
      <c r="D1811" t="inlineStr">
        <is>
          <t>Г 3500</t>
        </is>
      </c>
      <c r="E1811">
        <f>Движение!$P$280</f>
        <v/>
      </c>
      <c r="F1811">
        <f>N(Движение!$Q$280)</f>
        <v/>
      </c>
      <c r="G1811">
        <f>N(Движение!$R$280)</f>
        <v/>
      </c>
      <c r="H1811">
        <f>Движение!$S$280</f>
        <v/>
      </c>
      <c r="I1811">
        <f>IF($F1811&gt;0,TEXT($B1811,"dd.mm")&amp;"_"&amp;$D1811,"")</f>
        <v/>
      </c>
    </row>
    <row r="1812">
      <c r="A1812" t="n">
        <v>1811</v>
      </c>
      <c r="B1812">
        <f>Движение!$A$280</f>
        <v/>
      </c>
      <c r="C1812">
        <f>Движение!$C$280</f>
        <v/>
      </c>
      <c r="D1812" t="inlineStr">
        <is>
          <t>Г 800</t>
        </is>
      </c>
      <c r="E1812">
        <f>Движение!$T$280</f>
        <v/>
      </c>
      <c r="F1812">
        <f>N(Движение!$U$280)</f>
        <v/>
      </c>
      <c r="G1812">
        <f>N(Движение!$V$280)</f>
        <v/>
      </c>
      <c r="H1812">
        <f>Движение!$W$280</f>
        <v/>
      </c>
      <c r="I1812">
        <f>IF($F1812&gt;0,TEXT($B1812,"dd.mm")&amp;"_"&amp;$D1812,"")</f>
        <v/>
      </c>
    </row>
    <row r="1813">
      <c r="A1813" t="n">
        <v>1812</v>
      </c>
      <c r="B1813">
        <f>Движение!$A$280</f>
        <v/>
      </c>
      <c r="C1813">
        <f>Движение!$C$280</f>
        <v/>
      </c>
      <c r="D1813" t="inlineStr">
        <is>
          <t>Ми-К</t>
        </is>
      </c>
      <c r="E1813">
        <f>Движение!$X$280</f>
        <v/>
      </c>
      <c r="F1813">
        <f>N(Движение!$Y$280)</f>
        <v/>
      </c>
      <c r="G1813">
        <f>N(Движение!$Z$280)</f>
        <v/>
      </c>
      <c r="H1813">
        <f>Движение!$AA$280</f>
        <v/>
      </c>
      <c r="I1813">
        <f>IF($F1813&gt;0,TEXT($B1813,"dd.mm")&amp;"_"&amp;$D1813,"")</f>
        <v/>
      </c>
    </row>
    <row r="1814">
      <c r="A1814" t="n">
        <v>1813</v>
      </c>
      <c r="B1814">
        <f>Движение!$A$280</f>
        <v/>
      </c>
      <c r="C1814">
        <f>Движение!$C$280</f>
        <v/>
      </c>
      <c r="D1814" t="inlineStr">
        <is>
          <t>Ми-П</t>
        </is>
      </c>
      <c r="E1814">
        <f>Движение!$AB$280</f>
        <v/>
      </c>
      <c r="F1814">
        <f>N(Движение!$AC$280)</f>
        <v/>
      </c>
      <c r="G1814">
        <f>N(Движение!$AD$280)</f>
        <v/>
      </c>
      <c r="H1814">
        <f>Движение!$AE$280</f>
        <v/>
      </c>
      <c r="I1814">
        <f>IF($F1814&gt;0,TEXT($B1814,"dd.mm")&amp;"_"&amp;$D1814,"")</f>
        <v/>
      </c>
    </row>
    <row r="1815">
      <c r="A1815" t="n">
        <v>1814</v>
      </c>
      <c r="B1815">
        <f>Движение!$A$281</f>
        <v/>
      </c>
      <c r="C1815">
        <f>Движение!$C$281</f>
        <v/>
      </c>
      <c r="D1815" t="inlineStr">
        <is>
          <t>АК-10</t>
        </is>
      </c>
      <c r="E1815">
        <f>Движение!$D$281</f>
        <v/>
      </c>
      <c r="F1815">
        <f>N(Движение!$E$281)</f>
        <v/>
      </c>
      <c r="G1815">
        <f>N(Движение!$F$281)</f>
        <v/>
      </c>
      <c r="H1815">
        <f>Движение!$G$281</f>
        <v/>
      </c>
      <c r="I1815">
        <f>IF($F1815&gt;0,TEXT($B1815,"dd.mm")&amp;"_"&amp;$D1815,"")</f>
        <v/>
      </c>
    </row>
    <row r="1816">
      <c r="A1816" t="n">
        <v>1815</v>
      </c>
      <c r="B1816">
        <f>Движение!$A$281</f>
        <v/>
      </c>
      <c r="C1816">
        <f>Движение!$C$281</f>
        <v/>
      </c>
      <c r="D1816" t="inlineStr">
        <is>
          <t>АК-15</t>
        </is>
      </c>
      <c r="E1816">
        <f>Движение!$H$281</f>
        <v/>
      </c>
      <c r="F1816">
        <f>N(Движение!$I$281)</f>
        <v/>
      </c>
      <c r="G1816">
        <f>N(Движение!$J$281)</f>
        <v/>
      </c>
      <c r="H1816">
        <f>Движение!$K$281</f>
        <v/>
      </c>
      <c r="I1816">
        <f>IF($F1816&gt;0,TEXT($B1816,"dd.mm")&amp;"_"&amp;$D1816,"")</f>
        <v/>
      </c>
    </row>
    <row r="1817">
      <c r="A1817" t="n">
        <v>1816</v>
      </c>
      <c r="B1817">
        <f>Движение!$A$281</f>
        <v/>
      </c>
      <c r="C1817">
        <f>Движение!$C$281</f>
        <v/>
      </c>
      <c r="D1817" t="inlineStr">
        <is>
          <t>Г 1800</t>
        </is>
      </c>
      <c r="E1817">
        <f>Движение!$L$281</f>
        <v/>
      </c>
      <c r="F1817">
        <f>N(Движение!$M$281)</f>
        <v/>
      </c>
      <c r="G1817">
        <f>N(Движение!$N$281)</f>
        <v/>
      </c>
      <c r="H1817">
        <f>Движение!$O$281</f>
        <v/>
      </c>
      <c r="I1817">
        <f>IF($F1817&gt;0,TEXT($B1817,"dd.mm")&amp;"_"&amp;$D1817,"")</f>
        <v/>
      </c>
    </row>
    <row r="1818">
      <c r="A1818" t="n">
        <v>1817</v>
      </c>
      <c r="B1818">
        <f>Движение!$A$281</f>
        <v/>
      </c>
      <c r="C1818">
        <f>Движение!$C$281</f>
        <v/>
      </c>
      <c r="D1818" t="inlineStr">
        <is>
          <t>Г 3500</t>
        </is>
      </c>
      <c r="E1818">
        <f>Движение!$P$281</f>
        <v/>
      </c>
      <c r="F1818">
        <f>N(Движение!$Q$281)</f>
        <v/>
      </c>
      <c r="G1818">
        <f>N(Движение!$R$281)</f>
        <v/>
      </c>
      <c r="H1818">
        <f>Движение!$S$281</f>
        <v/>
      </c>
      <c r="I1818">
        <f>IF($F1818&gt;0,TEXT($B1818,"dd.mm")&amp;"_"&amp;$D1818,"")</f>
        <v/>
      </c>
    </row>
    <row r="1819">
      <c r="A1819" t="n">
        <v>1818</v>
      </c>
      <c r="B1819">
        <f>Движение!$A$281</f>
        <v/>
      </c>
      <c r="C1819">
        <f>Движение!$C$281</f>
        <v/>
      </c>
      <c r="D1819" t="inlineStr">
        <is>
          <t>Г 800</t>
        </is>
      </c>
      <c r="E1819">
        <f>Движение!$T$281</f>
        <v/>
      </c>
      <c r="F1819">
        <f>N(Движение!$U$281)</f>
        <v/>
      </c>
      <c r="G1819">
        <f>N(Движение!$V$281)</f>
        <v/>
      </c>
      <c r="H1819">
        <f>Движение!$W$281</f>
        <v/>
      </c>
      <c r="I1819">
        <f>IF($F1819&gt;0,TEXT($B1819,"dd.mm")&amp;"_"&amp;$D1819,"")</f>
        <v/>
      </c>
    </row>
    <row r="1820">
      <c r="A1820" t="n">
        <v>1819</v>
      </c>
      <c r="B1820">
        <f>Движение!$A$281</f>
        <v/>
      </c>
      <c r="C1820">
        <f>Движение!$C$281</f>
        <v/>
      </c>
      <c r="D1820" t="inlineStr">
        <is>
          <t>Ми-К</t>
        </is>
      </c>
      <c r="E1820">
        <f>Движение!$X$281</f>
        <v/>
      </c>
      <c r="F1820">
        <f>N(Движение!$Y$281)</f>
        <v/>
      </c>
      <c r="G1820">
        <f>N(Движение!$Z$281)</f>
        <v/>
      </c>
      <c r="H1820">
        <f>Движение!$AA$281</f>
        <v/>
      </c>
      <c r="I1820">
        <f>IF($F1820&gt;0,TEXT($B1820,"dd.mm")&amp;"_"&amp;$D1820,"")</f>
        <v/>
      </c>
    </row>
    <row r="1821">
      <c r="A1821" t="n">
        <v>1820</v>
      </c>
      <c r="B1821">
        <f>Движение!$A$281</f>
        <v/>
      </c>
      <c r="C1821">
        <f>Движение!$C$281</f>
        <v/>
      </c>
      <c r="D1821" t="inlineStr">
        <is>
          <t>Ми-П</t>
        </is>
      </c>
      <c r="E1821">
        <f>Движение!$AB$281</f>
        <v/>
      </c>
      <c r="F1821">
        <f>N(Движение!$AC$281)</f>
        <v/>
      </c>
      <c r="G1821">
        <f>N(Движение!$AD$281)</f>
        <v/>
      </c>
      <c r="H1821">
        <f>Движение!$AE$281</f>
        <v/>
      </c>
      <c r="I1821">
        <f>IF($F1821&gt;0,TEXT($B1821,"dd.mm")&amp;"_"&amp;$D1821,"")</f>
        <v/>
      </c>
    </row>
    <row r="1822">
      <c r="A1822" t="n">
        <v>1821</v>
      </c>
      <c r="B1822">
        <f>Движение!$A$282</f>
        <v/>
      </c>
      <c r="C1822">
        <f>Движение!$C$282</f>
        <v/>
      </c>
      <c r="D1822" t="inlineStr">
        <is>
          <t>АК-10</t>
        </is>
      </c>
      <c r="E1822">
        <f>Движение!$D$282</f>
        <v/>
      </c>
      <c r="F1822">
        <f>N(Движение!$E$282)</f>
        <v/>
      </c>
      <c r="G1822">
        <f>N(Движение!$F$282)</f>
        <v/>
      </c>
      <c r="H1822">
        <f>Движение!$G$282</f>
        <v/>
      </c>
      <c r="I1822">
        <f>IF($F1822&gt;0,TEXT($B1822,"dd.mm")&amp;"_"&amp;$D1822,"")</f>
        <v/>
      </c>
    </row>
    <row r="1823">
      <c r="A1823" t="n">
        <v>1822</v>
      </c>
      <c r="B1823">
        <f>Движение!$A$282</f>
        <v/>
      </c>
      <c r="C1823">
        <f>Движение!$C$282</f>
        <v/>
      </c>
      <c r="D1823" t="inlineStr">
        <is>
          <t>АК-15</t>
        </is>
      </c>
      <c r="E1823">
        <f>Движение!$H$282</f>
        <v/>
      </c>
      <c r="F1823">
        <f>N(Движение!$I$282)</f>
        <v/>
      </c>
      <c r="G1823">
        <f>N(Движение!$J$282)</f>
        <v/>
      </c>
      <c r="H1823">
        <f>Движение!$K$282</f>
        <v/>
      </c>
      <c r="I1823">
        <f>IF($F1823&gt;0,TEXT($B1823,"dd.mm")&amp;"_"&amp;$D1823,"")</f>
        <v/>
      </c>
    </row>
    <row r="1824">
      <c r="A1824" t="n">
        <v>1823</v>
      </c>
      <c r="B1824">
        <f>Движение!$A$282</f>
        <v/>
      </c>
      <c r="C1824">
        <f>Движение!$C$282</f>
        <v/>
      </c>
      <c r="D1824" t="inlineStr">
        <is>
          <t>Г 1800</t>
        </is>
      </c>
      <c r="E1824">
        <f>Движение!$L$282</f>
        <v/>
      </c>
      <c r="F1824">
        <f>N(Движение!$M$282)</f>
        <v/>
      </c>
      <c r="G1824">
        <f>N(Движение!$N$282)</f>
        <v/>
      </c>
      <c r="H1824">
        <f>Движение!$O$282</f>
        <v/>
      </c>
      <c r="I1824">
        <f>IF($F1824&gt;0,TEXT($B1824,"dd.mm")&amp;"_"&amp;$D1824,"")</f>
        <v/>
      </c>
    </row>
    <row r="1825">
      <c r="A1825" t="n">
        <v>1824</v>
      </c>
      <c r="B1825">
        <f>Движение!$A$282</f>
        <v/>
      </c>
      <c r="C1825">
        <f>Движение!$C$282</f>
        <v/>
      </c>
      <c r="D1825" t="inlineStr">
        <is>
          <t>Г 3500</t>
        </is>
      </c>
      <c r="E1825">
        <f>Движение!$P$282</f>
        <v/>
      </c>
      <c r="F1825">
        <f>N(Движение!$Q$282)</f>
        <v/>
      </c>
      <c r="G1825">
        <f>N(Движение!$R$282)</f>
        <v/>
      </c>
      <c r="H1825">
        <f>Движение!$S$282</f>
        <v/>
      </c>
      <c r="I1825">
        <f>IF($F1825&gt;0,TEXT($B1825,"dd.mm")&amp;"_"&amp;$D1825,"")</f>
        <v/>
      </c>
    </row>
    <row r="1826">
      <c r="A1826" t="n">
        <v>1825</v>
      </c>
      <c r="B1826">
        <f>Движение!$A$282</f>
        <v/>
      </c>
      <c r="C1826">
        <f>Движение!$C$282</f>
        <v/>
      </c>
      <c r="D1826" t="inlineStr">
        <is>
          <t>Г 800</t>
        </is>
      </c>
      <c r="E1826">
        <f>Движение!$T$282</f>
        <v/>
      </c>
      <c r="F1826">
        <f>N(Движение!$U$282)</f>
        <v/>
      </c>
      <c r="G1826">
        <f>N(Движение!$V$282)</f>
        <v/>
      </c>
      <c r="H1826">
        <f>Движение!$W$282</f>
        <v/>
      </c>
      <c r="I1826">
        <f>IF($F1826&gt;0,TEXT($B1826,"dd.mm")&amp;"_"&amp;$D1826,"")</f>
        <v/>
      </c>
    </row>
    <row r="1827">
      <c r="A1827" t="n">
        <v>1826</v>
      </c>
      <c r="B1827">
        <f>Движение!$A$282</f>
        <v/>
      </c>
      <c r="C1827">
        <f>Движение!$C$282</f>
        <v/>
      </c>
      <c r="D1827" t="inlineStr">
        <is>
          <t>Ми-К</t>
        </is>
      </c>
      <c r="E1827">
        <f>Движение!$X$282</f>
        <v/>
      </c>
      <c r="F1827">
        <f>N(Движение!$Y$282)</f>
        <v/>
      </c>
      <c r="G1827">
        <f>N(Движение!$Z$282)</f>
        <v/>
      </c>
      <c r="H1827">
        <f>Движение!$AA$282</f>
        <v/>
      </c>
      <c r="I1827">
        <f>IF($F1827&gt;0,TEXT($B1827,"dd.mm")&amp;"_"&amp;$D1827,"")</f>
        <v/>
      </c>
    </row>
    <row r="1828">
      <c r="A1828" t="n">
        <v>1827</v>
      </c>
      <c r="B1828">
        <f>Движение!$A$282</f>
        <v/>
      </c>
      <c r="C1828">
        <f>Движение!$C$282</f>
        <v/>
      </c>
      <c r="D1828" t="inlineStr">
        <is>
          <t>Ми-П</t>
        </is>
      </c>
      <c r="E1828">
        <f>Движение!$AB$282</f>
        <v/>
      </c>
      <c r="F1828">
        <f>N(Движение!$AC$282)</f>
        <v/>
      </c>
      <c r="G1828">
        <f>N(Движение!$AD$282)</f>
        <v/>
      </c>
      <c r="H1828">
        <f>Движение!$AE$282</f>
        <v/>
      </c>
      <c r="I1828">
        <f>IF($F1828&gt;0,TEXT($B1828,"dd.mm")&amp;"_"&amp;$D1828,"")</f>
        <v/>
      </c>
    </row>
    <row r="1829">
      <c r="A1829" t="n">
        <v>1828</v>
      </c>
      <c r="B1829">
        <f>Движение!$A$283</f>
        <v/>
      </c>
      <c r="C1829">
        <f>Движение!$C$283</f>
        <v/>
      </c>
      <c r="D1829" t="inlineStr">
        <is>
          <t>АК-10</t>
        </is>
      </c>
      <c r="E1829">
        <f>Движение!$D$283</f>
        <v/>
      </c>
      <c r="F1829">
        <f>N(Движение!$E$283)</f>
        <v/>
      </c>
      <c r="G1829">
        <f>N(Движение!$F$283)</f>
        <v/>
      </c>
      <c r="H1829">
        <f>Движение!$G$283</f>
        <v/>
      </c>
      <c r="I1829">
        <f>IF($F1829&gt;0,TEXT($B1829,"dd.mm")&amp;"_"&amp;$D1829,"")</f>
        <v/>
      </c>
    </row>
    <row r="1830">
      <c r="A1830" t="n">
        <v>1829</v>
      </c>
      <c r="B1830">
        <f>Движение!$A$283</f>
        <v/>
      </c>
      <c r="C1830">
        <f>Движение!$C$283</f>
        <v/>
      </c>
      <c r="D1830" t="inlineStr">
        <is>
          <t>АК-15</t>
        </is>
      </c>
      <c r="E1830">
        <f>Движение!$H$283</f>
        <v/>
      </c>
      <c r="F1830">
        <f>N(Движение!$I$283)</f>
        <v/>
      </c>
      <c r="G1830">
        <f>N(Движение!$J$283)</f>
        <v/>
      </c>
      <c r="H1830">
        <f>Движение!$K$283</f>
        <v/>
      </c>
      <c r="I1830">
        <f>IF($F1830&gt;0,TEXT($B1830,"dd.mm")&amp;"_"&amp;$D1830,"")</f>
        <v/>
      </c>
    </row>
    <row r="1831">
      <c r="A1831" t="n">
        <v>1830</v>
      </c>
      <c r="B1831">
        <f>Движение!$A$283</f>
        <v/>
      </c>
      <c r="C1831">
        <f>Движение!$C$283</f>
        <v/>
      </c>
      <c r="D1831" t="inlineStr">
        <is>
          <t>Г 1800</t>
        </is>
      </c>
      <c r="E1831">
        <f>Движение!$L$283</f>
        <v/>
      </c>
      <c r="F1831">
        <f>N(Движение!$M$283)</f>
        <v/>
      </c>
      <c r="G1831">
        <f>N(Движение!$N$283)</f>
        <v/>
      </c>
      <c r="H1831">
        <f>Движение!$O$283</f>
        <v/>
      </c>
      <c r="I1831">
        <f>IF($F1831&gt;0,TEXT($B1831,"dd.mm")&amp;"_"&amp;$D1831,"")</f>
        <v/>
      </c>
    </row>
    <row r="1832">
      <c r="A1832" t="n">
        <v>1831</v>
      </c>
      <c r="B1832">
        <f>Движение!$A$283</f>
        <v/>
      </c>
      <c r="C1832">
        <f>Движение!$C$283</f>
        <v/>
      </c>
      <c r="D1832" t="inlineStr">
        <is>
          <t>Г 3500</t>
        </is>
      </c>
      <c r="E1832">
        <f>Движение!$P$283</f>
        <v/>
      </c>
      <c r="F1832">
        <f>N(Движение!$Q$283)</f>
        <v/>
      </c>
      <c r="G1832">
        <f>N(Движение!$R$283)</f>
        <v/>
      </c>
      <c r="H1832">
        <f>Движение!$S$283</f>
        <v/>
      </c>
      <c r="I1832">
        <f>IF($F1832&gt;0,TEXT($B1832,"dd.mm")&amp;"_"&amp;$D1832,"")</f>
        <v/>
      </c>
    </row>
    <row r="1833">
      <c r="A1833" t="n">
        <v>1832</v>
      </c>
      <c r="B1833">
        <f>Движение!$A$283</f>
        <v/>
      </c>
      <c r="C1833">
        <f>Движение!$C$283</f>
        <v/>
      </c>
      <c r="D1833" t="inlineStr">
        <is>
          <t>Г 800</t>
        </is>
      </c>
      <c r="E1833">
        <f>Движение!$T$283</f>
        <v/>
      </c>
      <c r="F1833">
        <f>N(Движение!$U$283)</f>
        <v/>
      </c>
      <c r="G1833">
        <f>N(Движение!$V$283)</f>
        <v/>
      </c>
      <c r="H1833">
        <f>Движение!$W$283</f>
        <v/>
      </c>
      <c r="I1833">
        <f>IF($F1833&gt;0,TEXT($B1833,"dd.mm")&amp;"_"&amp;$D1833,"")</f>
        <v/>
      </c>
    </row>
    <row r="1834">
      <c r="A1834" t="n">
        <v>1833</v>
      </c>
      <c r="B1834">
        <f>Движение!$A$283</f>
        <v/>
      </c>
      <c r="C1834">
        <f>Движение!$C$283</f>
        <v/>
      </c>
      <c r="D1834" t="inlineStr">
        <is>
          <t>Ми-К</t>
        </is>
      </c>
      <c r="E1834">
        <f>Движение!$X$283</f>
        <v/>
      </c>
      <c r="F1834">
        <f>N(Движение!$Y$283)</f>
        <v/>
      </c>
      <c r="G1834">
        <f>N(Движение!$Z$283)</f>
        <v/>
      </c>
      <c r="H1834">
        <f>Движение!$AA$283</f>
        <v/>
      </c>
      <c r="I1834">
        <f>IF($F1834&gt;0,TEXT($B1834,"dd.mm")&amp;"_"&amp;$D1834,"")</f>
        <v/>
      </c>
    </row>
    <row r="1835">
      <c r="A1835" t="n">
        <v>1834</v>
      </c>
      <c r="B1835">
        <f>Движение!$A$283</f>
        <v/>
      </c>
      <c r="C1835">
        <f>Движение!$C$283</f>
        <v/>
      </c>
      <c r="D1835" t="inlineStr">
        <is>
          <t>Ми-П</t>
        </is>
      </c>
      <c r="E1835">
        <f>Движение!$AB$283</f>
        <v/>
      </c>
      <c r="F1835">
        <f>N(Движение!$AC$283)</f>
        <v/>
      </c>
      <c r="G1835">
        <f>N(Движение!$AD$283)</f>
        <v/>
      </c>
      <c r="H1835">
        <f>Движение!$AE$283</f>
        <v/>
      </c>
      <c r="I1835">
        <f>IF($F1835&gt;0,TEXT($B1835,"dd.mm")&amp;"_"&amp;$D1835,"")</f>
        <v/>
      </c>
    </row>
    <row r="1836">
      <c r="A1836" t="n">
        <v>1835</v>
      </c>
      <c r="B1836">
        <f>Движение!$A$284</f>
        <v/>
      </c>
      <c r="C1836">
        <f>Движение!$C$284</f>
        <v/>
      </c>
      <c r="D1836" t="inlineStr">
        <is>
          <t>АК-10</t>
        </is>
      </c>
      <c r="E1836">
        <f>Движение!$D$284</f>
        <v/>
      </c>
      <c r="F1836">
        <f>N(Движение!$E$284)</f>
        <v/>
      </c>
      <c r="G1836">
        <f>N(Движение!$F$284)</f>
        <v/>
      </c>
      <c r="H1836">
        <f>Движение!$G$284</f>
        <v/>
      </c>
      <c r="I1836">
        <f>IF($F1836&gt;0,TEXT($B1836,"dd.mm")&amp;"_"&amp;$D1836,"")</f>
        <v/>
      </c>
    </row>
    <row r="1837">
      <c r="A1837" t="n">
        <v>1836</v>
      </c>
      <c r="B1837">
        <f>Движение!$A$284</f>
        <v/>
      </c>
      <c r="C1837">
        <f>Движение!$C$284</f>
        <v/>
      </c>
      <c r="D1837" t="inlineStr">
        <is>
          <t>АК-15</t>
        </is>
      </c>
      <c r="E1837">
        <f>Движение!$H$284</f>
        <v/>
      </c>
      <c r="F1837">
        <f>N(Движение!$I$284)</f>
        <v/>
      </c>
      <c r="G1837">
        <f>N(Движение!$J$284)</f>
        <v/>
      </c>
      <c r="H1837">
        <f>Движение!$K$284</f>
        <v/>
      </c>
      <c r="I1837">
        <f>IF($F1837&gt;0,TEXT($B1837,"dd.mm")&amp;"_"&amp;$D1837,"")</f>
        <v/>
      </c>
    </row>
    <row r="1838">
      <c r="A1838" t="n">
        <v>1837</v>
      </c>
      <c r="B1838">
        <f>Движение!$A$284</f>
        <v/>
      </c>
      <c r="C1838">
        <f>Движение!$C$284</f>
        <v/>
      </c>
      <c r="D1838" t="inlineStr">
        <is>
          <t>Г 1800</t>
        </is>
      </c>
      <c r="E1838">
        <f>Движение!$L$284</f>
        <v/>
      </c>
      <c r="F1838">
        <f>N(Движение!$M$284)</f>
        <v/>
      </c>
      <c r="G1838">
        <f>N(Движение!$N$284)</f>
        <v/>
      </c>
      <c r="H1838">
        <f>Движение!$O$284</f>
        <v/>
      </c>
      <c r="I1838">
        <f>IF($F1838&gt;0,TEXT($B1838,"dd.mm")&amp;"_"&amp;$D1838,"")</f>
        <v/>
      </c>
    </row>
    <row r="1839">
      <c r="A1839" t="n">
        <v>1838</v>
      </c>
      <c r="B1839">
        <f>Движение!$A$284</f>
        <v/>
      </c>
      <c r="C1839">
        <f>Движение!$C$284</f>
        <v/>
      </c>
      <c r="D1839" t="inlineStr">
        <is>
          <t>Г 3500</t>
        </is>
      </c>
      <c r="E1839">
        <f>Движение!$P$284</f>
        <v/>
      </c>
      <c r="F1839">
        <f>N(Движение!$Q$284)</f>
        <v/>
      </c>
      <c r="G1839">
        <f>N(Движение!$R$284)</f>
        <v/>
      </c>
      <c r="H1839">
        <f>Движение!$S$284</f>
        <v/>
      </c>
      <c r="I1839">
        <f>IF($F1839&gt;0,TEXT($B1839,"dd.mm")&amp;"_"&amp;$D1839,"")</f>
        <v/>
      </c>
    </row>
    <row r="1840">
      <c r="A1840" t="n">
        <v>1839</v>
      </c>
      <c r="B1840">
        <f>Движение!$A$284</f>
        <v/>
      </c>
      <c r="C1840">
        <f>Движение!$C$284</f>
        <v/>
      </c>
      <c r="D1840" t="inlineStr">
        <is>
          <t>Г 800</t>
        </is>
      </c>
      <c r="E1840">
        <f>Движение!$T$284</f>
        <v/>
      </c>
      <c r="F1840">
        <f>N(Движение!$U$284)</f>
        <v/>
      </c>
      <c r="G1840">
        <f>N(Движение!$V$284)</f>
        <v/>
      </c>
      <c r="H1840">
        <f>Движение!$W$284</f>
        <v/>
      </c>
      <c r="I1840">
        <f>IF($F1840&gt;0,TEXT($B1840,"dd.mm")&amp;"_"&amp;$D1840,"")</f>
        <v/>
      </c>
    </row>
    <row r="1841">
      <c r="A1841" t="n">
        <v>1840</v>
      </c>
      <c r="B1841">
        <f>Движение!$A$284</f>
        <v/>
      </c>
      <c r="C1841">
        <f>Движение!$C$284</f>
        <v/>
      </c>
      <c r="D1841" t="inlineStr">
        <is>
          <t>Ми-К</t>
        </is>
      </c>
      <c r="E1841">
        <f>Движение!$X$284</f>
        <v/>
      </c>
      <c r="F1841">
        <f>N(Движение!$Y$284)</f>
        <v/>
      </c>
      <c r="G1841">
        <f>N(Движение!$Z$284)</f>
        <v/>
      </c>
      <c r="H1841">
        <f>Движение!$AA$284</f>
        <v/>
      </c>
      <c r="I1841">
        <f>IF($F1841&gt;0,TEXT($B1841,"dd.mm")&amp;"_"&amp;$D1841,"")</f>
        <v/>
      </c>
    </row>
    <row r="1842">
      <c r="A1842" t="n">
        <v>1841</v>
      </c>
      <c r="B1842">
        <f>Движение!$A$284</f>
        <v/>
      </c>
      <c r="C1842">
        <f>Движение!$C$284</f>
        <v/>
      </c>
      <c r="D1842" t="inlineStr">
        <is>
          <t>Ми-П</t>
        </is>
      </c>
      <c r="E1842">
        <f>Движение!$AB$284</f>
        <v/>
      </c>
      <c r="F1842">
        <f>N(Движение!$AC$284)</f>
        <v/>
      </c>
      <c r="G1842">
        <f>N(Движение!$AD$284)</f>
        <v/>
      </c>
      <c r="H1842">
        <f>Движение!$AE$284</f>
        <v/>
      </c>
      <c r="I1842">
        <f>IF($F1842&gt;0,TEXT($B1842,"dd.mm")&amp;"_"&amp;$D1842,"")</f>
        <v/>
      </c>
    </row>
    <row r="1843">
      <c r="A1843" t="n">
        <v>1842</v>
      </c>
      <c r="B1843">
        <f>Движение!$A$285</f>
        <v/>
      </c>
      <c r="C1843">
        <f>Движение!$C$285</f>
        <v/>
      </c>
      <c r="D1843" t="inlineStr">
        <is>
          <t>АК-10</t>
        </is>
      </c>
      <c r="E1843">
        <f>Движение!$D$285</f>
        <v/>
      </c>
      <c r="F1843">
        <f>N(Движение!$E$285)</f>
        <v/>
      </c>
      <c r="G1843">
        <f>N(Движение!$F$285)</f>
        <v/>
      </c>
      <c r="H1843">
        <f>Движение!$G$285</f>
        <v/>
      </c>
      <c r="I1843">
        <f>IF($F1843&gt;0,TEXT($B1843,"dd.mm")&amp;"_"&amp;$D1843,"")</f>
        <v/>
      </c>
    </row>
    <row r="1844">
      <c r="A1844" t="n">
        <v>1843</v>
      </c>
      <c r="B1844">
        <f>Движение!$A$285</f>
        <v/>
      </c>
      <c r="C1844">
        <f>Движение!$C$285</f>
        <v/>
      </c>
      <c r="D1844" t="inlineStr">
        <is>
          <t>АК-15</t>
        </is>
      </c>
      <c r="E1844">
        <f>Движение!$H$285</f>
        <v/>
      </c>
      <c r="F1844">
        <f>N(Движение!$I$285)</f>
        <v/>
      </c>
      <c r="G1844">
        <f>N(Движение!$J$285)</f>
        <v/>
      </c>
      <c r="H1844">
        <f>Движение!$K$285</f>
        <v/>
      </c>
      <c r="I1844">
        <f>IF($F1844&gt;0,TEXT($B1844,"dd.mm")&amp;"_"&amp;$D1844,"")</f>
        <v/>
      </c>
    </row>
    <row r="1845">
      <c r="A1845" t="n">
        <v>1844</v>
      </c>
      <c r="B1845">
        <f>Движение!$A$285</f>
        <v/>
      </c>
      <c r="C1845">
        <f>Движение!$C$285</f>
        <v/>
      </c>
      <c r="D1845" t="inlineStr">
        <is>
          <t>Г 1800</t>
        </is>
      </c>
      <c r="E1845">
        <f>Движение!$L$285</f>
        <v/>
      </c>
      <c r="F1845">
        <f>N(Движение!$M$285)</f>
        <v/>
      </c>
      <c r="G1845">
        <f>N(Движение!$N$285)</f>
        <v/>
      </c>
      <c r="H1845">
        <f>Движение!$O$285</f>
        <v/>
      </c>
      <c r="I1845">
        <f>IF($F1845&gt;0,TEXT($B1845,"dd.mm")&amp;"_"&amp;$D1845,"")</f>
        <v/>
      </c>
    </row>
    <row r="1846">
      <c r="A1846" t="n">
        <v>1845</v>
      </c>
      <c r="B1846">
        <f>Движение!$A$285</f>
        <v/>
      </c>
      <c r="C1846">
        <f>Движение!$C$285</f>
        <v/>
      </c>
      <c r="D1846" t="inlineStr">
        <is>
          <t>Г 3500</t>
        </is>
      </c>
      <c r="E1846">
        <f>Движение!$P$285</f>
        <v/>
      </c>
      <c r="F1846">
        <f>N(Движение!$Q$285)</f>
        <v/>
      </c>
      <c r="G1846">
        <f>N(Движение!$R$285)</f>
        <v/>
      </c>
      <c r="H1846">
        <f>Движение!$S$285</f>
        <v/>
      </c>
      <c r="I1846">
        <f>IF($F1846&gt;0,TEXT($B1846,"dd.mm")&amp;"_"&amp;$D1846,"")</f>
        <v/>
      </c>
    </row>
    <row r="1847">
      <c r="A1847" t="n">
        <v>1846</v>
      </c>
      <c r="B1847">
        <f>Движение!$A$285</f>
        <v/>
      </c>
      <c r="C1847">
        <f>Движение!$C$285</f>
        <v/>
      </c>
      <c r="D1847" t="inlineStr">
        <is>
          <t>Г 800</t>
        </is>
      </c>
      <c r="E1847">
        <f>Движение!$T$285</f>
        <v/>
      </c>
      <c r="F1847">
        <f>N(Движение!$U$285)</f>
        <v/>
      </c>
      <c r="G1847">
        <f>N(Движение!$V$285)</f>
        <v/>
      </c>
      <c r="H1847">
        <f>Движение!$W$285</f>
        <v/>
      </c>
      <c r="I1847">
        <f>IF($F1847&gt;0,TEXT($B1847,"dd.mm")&amp;"_"&amp;$D1847,"")</f>
        <v/>
      </c>
    </row>
    <row r="1848">
      <c r="A1848" t="n">
        <v>1847</v>
      </c>
      <c r="B1848">
        <f>Движение!$A$285</f>
        <v/>
      </c>
      <c r="C1848">
        <f>Движение!$C$285</f>
        <v/>
      </c>
      <c r="D1848" t="inlineStr">
        <is>
          <t>Ми-К</t>
        </is>
      </c>
      <c r="E1848">
        <f>Движение!$X$285</f>
        <v/>
      </c>
      <c r="F1848">
        <f>N(Движение!$Y$285)</f>
        <v/>
      </c>
      <c r="G1848">
        <f>N(Движение!$Z$285)</f>
        <v/>
      </c>
      <c r="H1848">
        <f>Движение!$AA$285</f>
        <v/>
      </c>
      <c r="I1848">
        <f>IF($F1848&gt;0,TEXT($B1848,"dd.mm")&amp;"_"&amp;$D1848,"")</f>
        <v/>
      </c>
    </row>
    <row r="1849">
      <c r="A1849" t="n">
        <v>1848</v>
      </c>
      <c r="B1849">
        <f>Движение!$A$285</f>
        <v/>
      </c>
      <c r="C1849">
        <f>Движение!$C$285</f>
        <v/>
      </c>
      <c r="D1849" t="inlineStr">
        <is>
          <t>Ми-П</t>
        </is>
      </c>
      <c r="E1849">
        <f>Движение!$AB$285</f>
        <v/>
      </c>
      <c r="F1849">
        <f>N(Движение!$AC$285)</f>
        <v/>
      </c>
      <c r="G1849">
        <f>N(Движение!$AD$285)</f>
        <v/>
      </c>
      <c r="H1849">
        <f>Движение!$AE$285</f>
        <v/>
      </c>
      <c r="I1849">
        <f>IF($F1849&gt;0,TEXT($B1849,"dd.mm")&amp;"_"&amp;$D1849,"")</f>
        <v/>
      </c>
    </row>
    <row r="1850">
      <c r="A1850" t="n">
        <v>1849</v>
      </c>
      <c r="B1850">
        <f>Движение!$A$286</f>
        <v/>
      </c>
      <c r="C1850">
        <f>Движение!$C$286</f>
        <v/>
      </c>
      <c r="D1850" t="inlineStr">
        <is>
          <t>АК-10</t>
        </is>
      </c>
      <c r="E1850">
        <f>Движение!$D$286</f>
        <v/>
      </c>
      <c r="F1850">
        <f>N(Движение!$E$286)</f>
        <v/>
      </c>
      <c r="G1850">
        <f>N(Движение!$F$286)</f>
        <v/>
      </c>
      <c r="H1850">
        <f>Движение!$G$286</f>
        <v/>
      </c>
      <c r="I1850">
        <f>IF($F1850&gt;0,TEXT($B1850,"dd.mm")&amp;"_"&amp;$D1850,"")</f>
        <v/>
      </c>
    </row>
    <row r="1851">
      <c r="A1851" t="n">
        <v>1850</v>
      </c>
      <c r="B1851">
        <f>Движение!$A$286</f>
        <v/>
      </c>
      <c r="C1851">
        <f>Движение!$C$286</f>
        <v/>
      </c>
      <c r="D1851" t="inlineStr">
        <is>
          <t>АК-15</t>
        </is>
      </c>
      <c r="E1851">
        <f>Движение!$H$286</f>
        <v/>
      </c>
      <c r="F1851">
        <f>N(Движение!$I$286)</f>
        <v/>
      </c>
      <c r="G1851">
        <f>N(Движение!$J$286)</f>
        <v/>
      </c>
      <c r="H1851">
        <f>Движение!$K$286</f>
        <v/>
      </c>
      <c r="I1851">
        <f>IF($F1851&gt;0,TEXT($B1851,"dd.mm")&amp;"_"&amp;$D1851,"")</f>
        <v/>
      </c>
    </row>
    <row r="1852">
      <c r="A1852" t="n">
        <v>1851</v>
      </c>
      <c r="B1852">
        <f>Движение!$A$286</f>
        <v/>
      </c>
      <c r="C1852">
        <f>Движение!$C$286</f>
        <v/>
      </c>
      <c r="D1852" t="inlineStr">
        <is>
          <t>Г 1800</t>
        </is>
      </c>
      <c r="E1852">
        <f>Движение!$L$286</f>
        <v/>
      </c>
      <c r="F1852">
        <f>N(Движение!$M$286)</f>
        <v/>
      </c>
      <c r="G1852">
        <f>N(Движение!$N$286)</f>
        <v/>
      </c>
      <c r="H1852">
        <f>Движение!$O$286</f>
        <v/>
      </c>
      <c r="I1852">
        <f>IF($F1852&gt;0,TEXT($B1852,"dd.mm")&amp;"_"&amp;$D1852,"")</f>
        <v/>
      </c>
    </row>
    <row r="1853">
      <c r="A1853" t="n">
        <v>1852</v>
      </c>
      <c r="B1853">
        <f>Движение!$A$286</f>
        <v/>
      </c>
      <c r="C1853">
        <f>Движение!$C$286</f>
        <v/>
      </c>
      <c r="D1853" t="inlineStr">
        <is>
          <t>Г 3500</t>
        </is>
      </c>
      <c r="E1853">
        <f>Движение!$P$286</f>
        <v/>
      </c>
      <c r="F1853">
        <f>N(Движение!$Q$286)</f>
        <v/>
      </c>
      <c r="G1853">
        <f>N(Движение!$R$286)</f>
        <v/>
      </c>
      <c r="H1853">
        <f>Движение!$S$286</f>
        <v/>
      </c>
      <c r="I1853">
        <f>IF($F1853&gt;0,TEXT($B1853,"dd.mm")&amp;"_"&amp;$D1853,"")</f>
        <v/>
      </c>
    </row>
    <row r="1854">
      <c r="A1854" t="n">
        <v>1853</v>
      </c>
      <c r="B1854">
        <f>Движение!$A$286</f>
        <v/>
      </c>
      <c r="C1854">
        <f>Движение!$C$286</f>
        <v/>
      </c>
      <c r="D1854" t="inlineStr">
        <is>
          <t>Г 800</t>
        </is>
      </c>
      <c r="E1854">
        <f>Движение!$T$286</f>
        <v/>
      </c>
      <c r="F1854">
        <f>N(Движение!$U$286)</f>
        <v/>
      </c>
      <c r="G1854">
        <f>N(Движение!$V$286)</f>
        <v/>
      </c>
      <c r="H1854">
        <f>Движение!$W$286</f>
        <v/>
      </c>
      <c r="I1854">
        <f>IF($F1854&gt;0,TEXT($B1854,"dd.mm")&amp;"_"&amp;$D1854,"")</f>
        <v/>
      </c>
    </row>
    <row r="1855">
      <c r="A1855" t="n">
        <v>1854</v>
      </c>
      <c r="B1855">
        <f>Движение!$A$286</f>
        <v/>
      </c>
      <c r="C1855">
        <f>Движение!$C$286</f>
        <v/>
      </c>
      <c r="D1855" t="inlineStr">
        <is>
          <t>Ми-К</t>
        </is>
      </c>
      <c r="E1855">
        <f>Движение!$X$286</f>
        <v/>
      </c>
      <c r="F1855">
        <f>N(Движение!$Y$286)</f>
        <v/>
      </c>
      <c r="G1855">
        <f>N(Движение!$Z$286)</f>
        <v/>
      </c>
      <c r="H1855">
        <f>Движение!$AA$286</f>
        <v/>
      </c>
      <c r="I1855">
        <f>IF($F1855&gt;0,TEXT($B1855,"dd.mm")&amp;"_"&amp;$D1855,"")</f>
        <v/>
      </c>
    </row>
    <row r="1856">
      <c r="A1856" t="n">
        <v>1855</v>
      </c>
      <c r="B1856">
        <f>Движение!$A$286</f>
        <v/>
      </c>
      <c r="C1856">
        <f>Движение!$C$286</f>
        <v/>
      </c>
      <c r="D1856" t="inlineStr">
        <is>
          <t>Ми-П</t>
        </is>
      </c>
      <c r="E1856">
        <f>Движение!$AB$286</f>
        <v/>
      </c>
      <c r="F1856">
        <f>N(Движение!$AC$286)</f>
        <v/>
      </c>
      <c r="G1856">
        <f>N(Движение!$AD$286)</f>
        <v/>
      </c>
      <c r="H1856">
        <f>Движение!$AE$286</f>
        <v/>
      </c>
      <c r="I1856">
        <f>IF($F1856&gt;0,TEXT($B1856,"dd.mm")&amp;"_"&amp;$D1856,"")</f>
        <v/>
      </c>
    </row>
    <row r="1857">
      <c r="A1857" t="n">
        <v>1856</v>
      </c>
      <c r="B1857">
        <f>Движение!$A$287</f>
        <v/>
      </c>
      <c r="C1857">
        <f>Движение!$C$287</f>
        <v/>
      </c>
      <c r="D1857" t="inlineStr">
        <is>
          <t>АК-10</t>
        </is>
      </c>
      <c r="E1857">
        <f>Движение!$D$287</f>
        <v/>
      </c>
      <c r="F1857">
        <f>N(Движение!$E$287)</f>
        <v/>
      </c>
      <c r="G1857">
        <f>N(Движение!$F$287)</f>
        <v/>
      </c>
      <c r="H1857">
        <f>Движение!$G$287</f>
        <v/>
      </c>
      <c r="I1857">
        <f>IF($F1857&gt;0,TEXT($B1857,"dd.mm")&amp;"_"&amp;$D1857,"")</f>
        <v/>
      </c>
    </row>
    <row r="1858">
      <c r="A1858" t="n">
        <v>1857</v>
      </c>
      <c r="B1858">
        <f>Движение!$A$287</f>
        <v/>
      </c>
      <c r="C1858">
        <f>Движение!$C$287</f>
        <v/>
      </c>
      <c r="D1858" t="inlineStr">
        <is>
          <t>АК-15</t>
        </is>
      </c>
      <c r="E1858">
        <f>Движение!$H$287</f>
        <v/>
      </c>
      <c r="F1858">
        <f>N(Движение!$I$287)</f>
        <v/>
      </c>
      <c r="G1858">
        <f>N(Движение!$J$287)</f>
        <v/>
      </c>
      <c r="H1858">
        <f>Движение!$K$287</f>
        <v/>
      </c>
      <c r="I1858">
        <f>IF($F1858&gt;0,TEXT($B1858,"dd.mm")&amp;"_"&amp;$D1858,"")</f>
        <v/>
      </c>
    </row>
    <row r="1859">
      <c r="A1859" t="n">
        <v>1858</v>
      </c>
      <c r="B1859">
        <f>Движение!$A$287</f>
        <v/>
      </c>
      <c r="C1859">
        <f>Движение!$C$287</f>
        <v/>
      </c>
      <c r="D1859" t="inlineStr">
        <is>
          <t>Г 1800</t>
        </is>
      </c>
      <c r="E1859">
        <f>Движение!$L$287</f>
        <v/>
      </c>
      <c r="F1859">
        <f>N(Движение!$M$287)</f>
        <v/>
      </c>
      <c r="G1859">
        <f>N(Движение!$N$287)</f>
        <v/>
      </c>
      <c r="H1859">
        <f>Движение!$O$287</f>
        <v/>
      </c>
      <c r="I1859">
        <f>IF($F1859&gt;0,TEXT($B1859,"dd.mm")&amp;"_"&amp;$D1859,"")</f>
        <v/>
      </c>
    </row>
    <row r="1860">
      <c r="A1860" t="n">
        <v>1859</v>
      </c>
      <c r="B1860">
        <f>Движение!$A$287</f>
        <v/>
      </c>
      <c r="C1860">
        <f>Движение!$C$287</f>
        <v/>
      </c>
      <c r="D1860" t="inlineStr">
        <is>
          <t>Г 3500</t>
        </is>
      </c>
      <c r="E1860">
        <f>Движение!$P$287</f>
        <v/>
      </c>
      <c r="F1860">
        <f>N(Движение!$Q$287)</f>
        <v/>
      </c>
      <c r="G1860">
        <f>N(Движение!$R$287)</f>
        <v/>
      </c>
      <c r="H1860">
        <f>Движение!$S$287</f>
        <v/>
      </c>
      <c r="I1860">
        <f>IF($F1860&gt;0,TEXT($B1860,"dd.mm")&amp;"_"&amp;$D1860,"")</f>
        <v/>
      </c>
    </row>
    <row r="1861">
      <c r="A1861" t="n">
        <v>1860</v>
      </c>
      <c r="B1861">
        <f>Движение!$A$287</f>
        <v/>
      </c>
      <c r="C1861">
        <f>Движение!$C$287</f>
        <v/>
      </c>
      <c r="D1861" t="inlineStr">
        <is>
          <t>Г 800</t>
        </is>
      </c>
      <c r="E1861">
        <f>Движение!$T$287</f>
        <v/>
      </c>
      <c r="F1861">
        <f>N(Движение!$U$287)</f>
        <v/>
      </c>
      <c r="G1861">
        <f>N(Движение!$V$287)</f>
        <v/>
      </c>
      <c r="H1861">
        <f>Движение!$W$287</f>
        <v/>
      </c>
      <c r="I1861">
        <f>IF($F1861&gt;0,TEXT($B1861,"dd.mm")&amp;"_"&amp;$D1861,"")</f>
        <v/>
      </c>
    </row>
    <row r="1862">
      <c r="A1862" t="n">
        <v>1861</v>
      </c>
      <c r="B1862">
        <f>Движение!$A$287</f>
        <v/>
      </c>
      <c r="C1862">
        <f>Движение!$C$287</f>
        <v/>
      </c>
      <c r="D1862" t="inlineStr">
        <is>
          <t>Ми-К</t>
        </is>
      </c>
      <c r="E1862">
        <f>Движение!$X$287</f>
        <v/>
      </c>
      <c r="F1862">
        <f>N(Движение!$Y$287)</f>
        <v/>
      </c>
      <c r="G1862">
        <f>N(Движение!$Z$287)</f>
        <v/>
      </c>
      <c r="H1862">
        <f>Движение!$AA$287</f>
        <v/>
      </c>
      <c r="I1862">
        <f>IF($F1862&gt;0,TEXT($B1862,"dd.mm")&amp;"_"&amp;$D1862,"")</f>
        <v/>
      </c>
    </row>
    <row r="1863">
      <c r="A1863" t="n">
        <v>1862</v>
      </c>
      <c r="B1863">
        <f>Движение!$A$287</f>
        <v/>
      </c>
      <c r="C1863">
        <f>Движение!$C$287</f>
        <v/>
      </c>
      <c r="D1863" t="inlineStr">
        <is>
          <t>Ми-П</t>
        </is>
      </c>
      <c r="E1863">
        <f>Движение!$AB$287</f>
        <v/>
      </c>
      <c r="F1863">
        <f>N(Движение!$AC$287)</f>
        <v/>
      </c>
      <c r="G1863">
        <f>N(Движение!$AD$287)</f>
        <v/>
      </c>
      <c r="H1863">
        <f>Движение!$AE$287</f>
        <v/>
      </c>
      <c r="I1863">
        <f>IF($F1863&gt;0,TEXT($B1863,"dd.mm")&amp;"_"&amp;$D1863,"")</f>
        <v/>
      </c>
    </row>
    <row r="1864">
      <c r="A1864" t="n">
        <v>1863</v>
      </c>
      <c r="B1864">
        <f>Движение!$A$288</f>
        <v/>
      </c>
      <c r="C1864">
        <f>Движение!$C$288</f>
        <v/>
      </c>
      <c r="D1864" t="inlineStr">
        <is>
          <t>АК-10</t>
        </is>
      </c>
      <c r="E1864">
        <f>Движение!$D$288</f>
        <v/>
      </c>
      <c r="F1864">
        <f>N(Движение!$E$288)</f>
        <v/>
      </c>
      <c r="G1864">
        <f>N(Движение!$F$288)</f>
        <v/>
      </c>
      <c r="H1864">
        <f>Движение!$G$288</f>
        <v/>
      </c>
      <c r="I1864">
        <f>IF($F1864&gt;0,TEXT($B1864,"dd.mm")&amp;"_"&amp;$D1864,"")</f>
        <v/>
      </c>
    </row>
    <row r="1865">
      <c r="A1865" t="n">
        <v>1864</v>
      </c>
      <c r="B1865">
        <f>Движение!$A$288</f>
        <v/>
      </c>
      <c r="C1865">
        <f>Движение!$C$288</f>
        <v/>
      </c>
      <c r="D1865" t="inlineStr">
        <is>
          <t>АК-15</t>
        </is>
      </c>
      <c r="E1865">
        <f>Движение!$H$288</f>
        <v/>
      </c>
      <c r="F1865">
        <f>N(Движение!$I$288)</f>
        <v/>
      </c>
      <c r="G1865">
        <f>N(Движение!$J$288)</f>
        <v/>
      </c>
      <c r="H1865">
        <f>Движение!$K$288</f>
        <v/>
      </c>
      <c r="I1865">
        <f>IF($F1865&gt;0,TEXT($B1865,"dd.mm")&amp;"_"&amp;$D1865,"")</f>
        <v/>
      </c>
    </row>
    <row r="1866">
      <c r="A1866" t="n">
        <v>1865</v>
      </c>
      <c r="B1866">
        <f>Движение!$A$288</f>
        <v/>
      </c>
      <c r="C1866">
        <f>Движение!$C$288</f>
        <v/>
      </c>
      <c r="D1866" t="inlineStr">
        <is>
          <t>Г 1800</t>
        </is>
      </c>
      <c r="E1866">
        <f>Движение!$L$288</f>
        <v/>
      </c>
      <c r="F1866">
        <f>N(Движение!$M$288)</f>
        <v/>
      </c>
      <c r="G1866">
        <f>N(Движение!$N$288)</f>
        <v/>
      </c>
      <c r="H1866">
        <f>Движение!$O$288</f>
        <v/>
      </c>
      <c r="I1866">
        <f>IF($F1866&gt;0,TEXT($B1866,"dd.mm")&amp;"_"&amp;$D1866,"")</f>
        <v/>
      </c>
    </row>
    <row r="1867">
      <c r="A1867" t="n">
        <v>1866</v>
      </c>
      <c r="B1867">
        <f>Движение!$A$288</f>
        <v/>
      </c>
      <c r="C1867">
        <f>Движение!$C$288</f>
        <v/>
      </c>
      <c r="D1867" t="inlineStr">
        <is>
          <t>Г 3500</t>
        </is>
      </c>
      <c r="E1867">
        <f>Движение!$P$288</f>
        <v/>
      </c>
      <c r="F1867">
        <f>N(Движение!$Q$288)</f>
        <v/>
      </c>
      <c r="G1867">
        <f>N(Движение!$R$288)</f>
        <v/>
      </c>
      <c r="H1867">
        <f>Движение!$S$288</f>
        <v/>
      </c>
      <c r="I1867">
        <f>IF($F1867&gt;0,TEXT($B1867,"dd.mm")&amp;"_"&amp;$D1867,"")</f>
        <v/>
      </c>
    </row>
    <row r="1868">
      <c r="A1868" t="n">
        <v>1867</v>
      </c>
      <c r="B1868">
        <f>Движение!$A$288</f>
        <v/>
      </c>
      <c r="C1868">
        <f>Движение!$C$288</f>
        <v/>
      </c>
      <c r="D1868" t="inlineStr">
        <is>
          <t>Г 800</t>
        </is>
      </c>
      <c r="E1868">
        <f>Движение!$T$288</f>
        <v/>
      </c>
      <c r="F1868">
        <f>N(Движение!$U$288)</f>
        <v/>
      </c>
      <c r="G1868">
        <f>N(Движение!$V$288)</f>
        <v/>
      </c>
      <c r="H1868">
        <f>Движение!$W$288</f>
        <v/>
      </c>
      <c r="I1868">
        <f>IF($F1868&gt;0,TEXT($B1868,"dd.mm")&amp;"_"&amp;$D1868,"")</f>
        <v/>
      </c>
    </row>
    <row r="1869">
      <c r="A1869" t="n">
        <v>1868</v>
      </c>
      <c r="B1869">
        <f>Движение!$A$288</f>
        <v/>
      </c>
      <c r="C1869">
        <f>Движение!$C$288</f>
        <v/>
      </c>
      <c r="D1869" t="inlineStr">
        <is>
          <t>Ми-К</t>
        </is>
      </c>
      <c r="E1869">
        <f>Движение!$X$288</f>
        <v/>
      </c>
      <c r="F1869">
        <f>N(Движение!$Y$288)</f>
        <v/>
      </c>
      <c r="G1869">
        <f>N(Движение!$Z$288)</f>
        <v/>
      </c>
      <c r="H1869">
        <f>Движение!$AA$288</f>
        <v/>
      </c>
      <c r="I1869">
        <f>IF($F1869&gt;0,TEXT($B1869,"dd.mm")&amp;"_"&amp;$D1869,"")</f>
        <v/>
      </c>
    </row>
    <row r="1870">
      <c r="A1870" t="n">
        <v>1869</v>
      </c>
      <c r="B1870">
        <f>Движение!$A$288</f>
        <v/>
      </c>
      <c r="C1870">
        <f>Движение!$C$288</f>
        <v/>
      </c>
      <c r="D1870" t="inlineStr">
        <is>
          <t>Ми-П</t>
        </is>
      </c>
      <c r="E1870">
        <f>Движение!$AB$288</f>
        <v/>
      </c>
      <c r="F1870">
        <f>N(Движение!$AC$288)</f>
        <v/>
      </c>
      <c r="G1870">
        <f>N(Движение!$AD$288)</f>
        <v/>
      </c>
      <c r="H1870">
        <f>Движение!$AE$288</f>
        <v/>
      </c>
      <c r="I1870">
        <f>IF($F1870&gt;0,TEXT($B1870,"dd.mm")&amp;"_"&amp;$D1870,"")</f>
        <v/>
      </c>
    </row>
    <row r="1871">
      <c r="A1871" t="n">
        <v>1870</v>
      </c>
      <c r="B1871">
        <f>Движение!$A$289</f>
        <v/>
      </c>
      <c r="C1871">
        <f>Движение!$C$289</f>
        <v/>
      </c>
      <c r="D1871" t="inlineStr">
        <is>
          <t>АК-10</t>
        </is>
      </c>
      <c r="E1871">
        <f>Движение!$D$289</f>
        <v/>
      </c>
      <c r="F1871">
        <f>N(Движение!$E$289)</f>
        <v/>
      </c>
      <c r="G1871">
        <f>N(Движение!$F$289)</f>
        <v/>
      </c>
      <c r="H1871">
        <f>Движение!$G$289</f>
        <v/>
      </c>
      <c r="I1871">
        <f>IF($F1871&gt;0,TEXT($B1871,"dd.mm")&amp;"_"&amp;$D1871,"")</f>
        <v/>
      </c>
    </row>
    <row r="1872">
      <c r="A1872" t="n">
        <v>1871</v>
      </c>
      <c r="B1872">
        <f>Движение!$A$289</f>
        <v/>
      </c>
      <c r="C1872">
        <f>Движение!$C$289</f>
        <v/>
      </c>
      <c r="D1872" t="inlineStr">
        <is>
          <t>АК-15</t>
        </is>
      </c>
      <c r="E1872">
        <f>Движение!$H$289</f>
        <v/>
      </c>
      <c r="F1872">
        <f>N(Движение!$I$289)</f>
        <v/>
      </c>
      <c r="G1872">
        <f>N(Движение!$J$289)</f>
        <v/>
      </c>
      <c r="H1872">
        <f>Движение!$K$289</f>
        <v/>
      </c>
      <c r="I1872">
        <f>IF($F1872&gt;0,TEXT($B1872,"dd.mm")&amp;"_"&amp;$D1872,"")</f>
        <v/>
      </c>
    </row>
    <row r="1873">
      <c r="A1873" t="n">
        <v>1872</v>
      </c>
      <c r="B1873">
        <f>Движение!$A$289</f>
        <v/>
      </c>
      <c r="C1873">
        <f>Движение!$C$289</f>
        <v/>
      </c>
      <c r="D1873" t="inlineStr">
        <is>
          <t>Г 1800</t>
        </is>
      </c>
      <c r="E1873">
        <f>Движение!$L$289</f>
        <v/>
      </c>
      <c r="F1873">
        <f>N(Движение!$M$289)</f>
        <v/>
      </c>
      <c r="G1873">
        <f>N(Движение!$N$289)</f>
        <v/>
      </c>
      <c r="H1873">
        <f>Движение!$O$289</f>
        <v/>
      </c>
      <c r="I1873">
        <f>IF($F1873&gt;0,TEXT($B1873,"dd.mm")&amp;"_"&amp;$D1873,"")</f>
        <v/>
      </c>
    </row>
    <row r="1874">
      <c r="A1874" t="n">
        <v>1873</v>
      </c>
      <c r="B1874">
        <f>Движение!$A$289</f>
        <v/>
      </c>
      <c r="C1874">
        <f>Движение!$C$289</f>
        <v/>
      </c>
      <c r="D1874" t="inlineStr">
        <is>
          <t>Г 3500</t>
        </is>
      </c>
      <c r="E1874">
        <f>Движение!$P$289</f>
        <v/>
      </c>
      <c r="F1874">
        <f>N(Движение!$Q$289)</f>
        <v/>
      </c>
      <c r="G1874">
        <f>N(Движение!$R$289)</f>
        <v/>
      </c>
      <c r="H1874">
        <f>Движение!$S$289</f>
        <v/>
      </c>
      <c r="I1874">
        <f>IF($F1874&gt;0,TEXT($B1874,"dd.mm")&amp;"_"&amp;$D1874,"")</f>
        <v/>
      </c>
    </row>
    <row r="1875">
      <c r="A1875" t="n">
        <v>1874</v>
      </c>
      <c r="B1875">
        <f>Движение!$A$289</f>
        <v/>
      </c>
      <c r="C1875">
        <f>Движение!$C$289</f>
        <v/>
      </c>
      <c r="D1875" t="inlineStr">
        <is>
          <t>Г 800</t>
        </is>
      </c>
      <c r="E1875">
        <f>Движение!$T$289</f>
        <v/>
      </c>
      <c r="F1875">
        <f>N(Движение!$U$289)</f>
        <v/>
      </c>
      <c r="G1875">
        <f>N(Движение!$V$289)</f>
        <v/>
      </c>
      <c r="H1875">
        <f>Движение!$W$289</f>
        <v/>
      </c>
      <c r="I1875">
        <f>IF($F1875&gt;0,TEXT($B1875,"dd.mm")&amp;"_"&amp;$D1875,"")</f>
        <v/>
      </c>
    </row>
    <row r="1876">
      <c r="A1876" t="n">
        <v>1875</v>
      </c>
      <c r="B1876">
        <f>Движение!$A$289</f>
        <v/>
      </c>
      <c r="C1876">
        <f>Движение!$C$289</f>
        <v/>
      </c>
      <c r="D1876" t="inlineStr">
        <is>
          <t>Ми-К</t>
        </is>
      </c>
      <c r="E1876">
        <f>Движение!$X$289</f>
        <v/>
      </c>
      <c r="F1876">
        <f>N(Движение!$Y$289)</f>
        <v/>
      </c>
      <c r="G1876">
        <f>N(Движение!$Z$289)</f>
        <v/>
      </c>
      <c r="H1876">
        <f>Движение!$AA$289</f>
        <v/>
      </c>
      <c r="I1876">
        <f>IF($F1876&gt;0,TEXT($B1876,"dd.mm")&amp;"_"&amp;$D1876,"")</f>
        <v/>
      </c>
    </row>
    <row r="1877">
      <c r="A1877" t="n">
        <v>1876</v>
      </c>
      <c r="B1877">
        <f>Движение!$A$289</f>
        <v/>
      </c>
      <c r="C1877">
        <f>Движение!$C$289</f>
        <v/>
      </c>
      <c r="D1877" t="inlineStr">
        <is>
          <t>Ми-П</t>
        </is>
      </c>
      <c r="E1877">
        <f>Движение!$AB$289</f>
        <v/>
      </c>
      <c r="F1877">
        <f>N(Движение!$AC$289)</f>
        <v/>
      </c>
      <c r="G1877">
        <f>N(Движение!$AD$289)</f>
        <v/>
      </c>
      <c r="H1877">
        <f>Движение!$AE$289</f>
        <v/>
      </c>
      <c r="I1877">
        <f>IF($F1877&gt;0,TEXT($B1877,"dd.mm")&amp;"_"&amp;$D1877,"")</f>
        <v/>
      </c>
    </row>
    <row r="1878">
      <c r="A1878" t="n">
        <v>1877</v>
      </c>
      <c r="B1878">
        <f>Движение!$A$290</f>
        <v/>
      </c>
      <c r="C1878">
        <f>Движение!$C$290</f>
        <v/>
      </c>
      <c r="D1878" t="inlineStr">
        <is>
          <t>АК-10</t>
        </is>
      </c>
      <c r="E1878">
        <f>Движение!$D$290</f>
        <v/>
      </c>
      <c r="F1878">
        <f>N(Движение!$E$290)</f>
        <v/>
      </c>
      <c r="G1878">
        <f>N(Движение!$F$290)</f>
        <v/>
      </c>
      <c r="H1878">
        <f>Движение!$G$290</f>
        <v/>
      </c>
      <c r="I1878">
        <f>IF($F1878&gt;0,TEXT($B1878,"dd.mm")&amp;"_"&amp;$D1878,"")</f>
        <v/>
      </c>
    </row>
    <row r="1879">
      <c r="A1879" t="n">
        <v>1878</v>
      </c>
      <c r="B1879">
        <f>Движение!$A$290</f>
        <v/>
      </c>
      <c r="C1879">
        <f>Движение!$C$290</f>
        <v/>
      </c>
      <c r="D1879" t="inlineStr">
        <is>
          <t>АК-15</t>
        </is>
      </c>
      <c r="E1879">
        <f>Движение!$H$290</f>
        <v/>
      </c>
      <c r="F1879">
        <f>N(Движение!$I$290)</f>
        <v/>
      </c>
      <c r="G1879">
        <f>N(Движение!$J$290)</f>
        <v/>
      </c>
      <c r="H1879">
        <f>Движение!$K$290</f>
        <v/>
      </c>
      <c r="I1879">
        <f>IF($F1879&gt;0,TEXT($B1879,"dd.mm")&amp;"_"&amp;$D1879,"")</f>
        <v/>
      </c>
    </row>
    <row r="1880">
      <c r="A1880" t="n">
        <v>1879</v>
      </c>
      <c r="B1880">
        <f>Движение!$A$290</f>
        <v/>
      </c>
      <c r="C1880">
        <f>Движение!$C$290</f>
        <v/>
      </c>
      <c r="D1880" t="inlineStr">
        <is>
          <t>Г 1800</t>
        </is>
      </c>
      <c r="E1880">
        <f>Движение!$L$290</f>
        <v/>
      </c>
      <c r="F1880">
        <f>N(Движение!$M$290)</f>
        <v/>
      </c>
      <c r="G1880">
        <f>N(Движение!$N$290)</f>
        <v/>
      </c>
      <c r="H1880">
        <f>Движение!$O$290</f>
        <v/>
      </c>
      <c r="I1880">
        <f>IF($F1880&gt;0,TEXT($B1880,"dd.mm")&amp;"_"&amp;$D1880,"")</f>
        <v/>
      </c>
    </row>
    <row r="1881">
      <c r="A1881" t="n">
        <v>1880</v>
      </c>
      <c r="B1881">
        <f>Движение!$A$290</f>
        <v/>
      </c>
      <c r="C1881">
        <f>Движение!$C$290</f>
        <v/>
      </c>
      <c r="D1881" t="inlineStr">
        <is>
          <t>Г 3500</t>
        </is>
      </c>
      <c r="E1881">
        <f>Движение!$P$290</f>
        <v/>
      </c>
      <c r="F1881">
        <f>N(Движение!$Q$290)</f>
        <v/>
      </c>
      <c r="G1881">
        <f>N(Движение!$R$290)</f>
        <v/>
      </c>
      <c r="H1881">
        <f>Движение!$S$290</f>
        <v/>
      </c>
      <c r="I1881">
        <f>IF($F1881&gt;0,TEXT($B1881,"dd.mm")&amp;"_"&amp;$D1881,"")</f>
        <v/>
      </c>
    </row>
    <row r="1882">
      <c r="A1882" t="n">
        <v>1881</v>
      </c>
      <c r="B1882">
        <f>Движение!$A$290</f>
        <v/>
      </c>
      <c r="C1882">
        <f>Движение!$C$290</f>
        <v/>
      </c>
      <c r="D1882" t="inlineStr">
        <is>
          <t>Г 800</t>
        </is>
      </c>
      <c r="E1882">
        <f>Движение!$T$290</f>
        <v/>
      </c>
      <c r="F1882">
        <f>N(Движение!$U$290)</f>
        <v/>
      </c>
      <c r="G1882">
        <f>N(Движение!$V$290)</f>
        <v/>
      </c>
      <c r="H1882">
        <f>Движение!$W$290</f>
        <v/>
      </c>
      <c r="I1882">
        <f>IF($F1882&gt;0,TEXT($B1882,"dd.mm")&amp;"_"&amp;$D1882,"")</f>
        <v/>
      </c>
    </row>
    <row r="1883">
      <c r="A1883" t="n">
        <v>1882</v>
      </c>
      <c r="B1883">
        <f>Движение!$A$290</f>
        <v/>
      </c>
      <c r="C1883">
        <f>Движение!$C$290</f>
        <v/>
      </c>
      <c r="D1883" t="inlineStr">
        <is>
          <t>Ми-К</t>
        </is>
      </c>
      <c r="E1883">
        <f>Движение!$X$290</f>
        <v/>
      </c>
      <c r="F1883">
        <f>N(Движение!$Y$290)</f>
        <v/>
      </c>
      <c r="G1883">
        <f>N(Движение!$Z$290)</f>
        <v/>
      </c>
      <c r="H1883">
        <f>Движение!$AA$290</f>
        <v/>
      </c>
      <c r="I1883">
        <f>IF($F1883&gt;0,TEXT($B1883,"dd.mm")&amp;"_"&amp;$D1883,"")</f>
        <v/>
      </c>
    </row>
    <row r="1884">
      <c r="A1884" t="n">
        <v>1883</v>
      </c>
      <c r="B1884">
        <f>Движение!$A$290</f>
        <v/>
      </c>
      <c r="C1884">
        <f>Движение!$C$290</f>
        <v/>
      </c>
      <c r="D1884" t="inlineStr">
        <is>
          <t>Ми-П</t>
        </is>
      </c>
      <c r="E1884">
        <f>Движение!$AB$290</f>
        <v/>
      </c>
      <c r="F1884">
        <f>N(Движение!$AC$290)</f>
        <v/>
      </c>
      <c r="G1884">
        <f>N(Движение!$AD$290)</f>
        <v/>
      </c>
      <c r="H1884">
        <f>Движение!$AE$290</f>
        <v/>
      </c>
      <c r="I1884">
        <f>IF($F1884&gt;0,TEXT($B1884,"dd.mm")&amp;"_"&amp;$D1884,"")</f>
        <v/>
      </c>
    </row>
    <row r="1885">
      <c r="A1885" t="n">
        <v>1884</v>
      </c>
      <c r="B1885">
        <f>Движение!$A$291</f>
        <v/>
      </c>
      <c r="C1885">
        <f>Движение!$C$291</f>
        <v/>
      </c>
      <c r="D1885" t="inlineStr">
        <is>
          <t>АК-10</t>
        </is>
      </c>
      <c r="E1885">
        <f>Движение!$D$291</f>
        <v/>
      </c>
      <c r="F1885">
        <f>N(Движение!$E$291)</f>
        <v/>
      </c>
      <c r="G1885">
        <f>N(Движение!$F$291)</f>
        <v/>
      </c>
      <c r="H1885">
        <f>Движение!$G$291</f>
        <v/>
      </c>
      <c r="I1885">
        <f>IF($F1885&gt;0,TEXT($B1885,"dd.mm")&amp;"_"&amp;$D1885,"")</f>
        <v/>
      </c>
    </row>
    <row r="1886">
      <c r="A1886" t="n">
        <v>1885</v>
      </c>
      <c r="B1886">
        <f>Движение!$A$291</f>
        <v/>
      </c>
      <c r="C1886">
        <f>Движение!$C$291</f>
        <v/>
      </c>
      <c r="D1886" t="inlineStr">
        <is>
          <t>АК-15</t>
        </is>
      </c>
      <c r="E1886">
        <f>Движение!$H$291</f>
        <v/>
      </c>
      <c r="F1886">
        <f>N(Движение!$I$291)</f>
        <v/>
      </c>
      <c r="G1886">
        <f>N(Движение!$J$291)</f>
        <v/>
      </c>
      <c r="H1886">
        <f>Движение!$K$291</f>
        <v/>
      </c>
      <c r="I1886">
        <f>IF($F1886&gt;0,TEXT($B1886,"dd.mm")&amp;"_"&amp;$D1886,"")</f>
        <v/>
      </c>
    </row>
    <row r="1887">
      <c r="A1887" t="n">
        <v>1886</v>
      </c>
      <c r="B1887">
        <f>Движение!$A$291</f>
        <v/>
      </c>
      <c r="C1887">
        <f>Движение!$C$291</f>
        <v/>
      </c>
      <c r="D1887" t="inlineStr">
        <is>
          <t>Г 1800</t>
        </is>
      </c>
      <c r="E1887">
        <f>Движение!$L$291</f>
        <v/>
      </c>
      <c r="F1887">
        <f>N(Движение!$M$291)</f>
        <v/>
      </c>
      <c r="G1887">
        <f>N(Движение!$N$291)</f>
        <v/>
      </c>
      <c r="H1887">
        <f>Движение!$O$291</f>
        <v/>
      </c>
      <c r="I1887">
        <f>IF($F1887&gt;0,TEXT($B1887,"dd.mm")&amp;"_"&amp;$D1887,"")</f>
        <v/>
      </c>
    </row>
    <row r="1888">
      <c r="A1888" t="n">
        <v>1887</v>
      </c>
      <c r="B1888">
        <f>Движение!$A$291</f>
        <v/>
      </c>
      <c r="C1888">
        <f>Движение!$C$291</f>
        <v/>
      </c>
      <c r="D1888" t="inlineStr">
        <is>
          <t>Г 3500</t>
        </is>
      </c>
      <c r="E1888">
        <f>Движение!$P$291</f>
        <v/>
      </c>
      <c r="F1888">
        <f>N(Движение!$Q$291)</f>
        <v/>
      </c>
      <c r="G1888">
        <f>N(Движение!$R$291)</f>
        <v/>
      </c>
      <c r="H1888">
        <f>Движение!$S$291</f>
        <v/>
      </c>
      <c r="I1888">
        <f>IF($F1888&gt;0,TEXT($B1888,"dd.mm")&amp;"_"&amp;$D1888,"")</f>
        <v/>
      </c>
    </row>
    <row r="1889">
      <c r="A1889" t="n">
        <v>1888</v>
      </c>
      <c r="B1889">
        <f>Движение!$A$291</f>
        <v/>
      </c>
      <c r="C1889">
        <f>Движение!$C$291</f>
        <v/>
      </c>
      <c r="D1889" t="inlineStr">
        <is>
          <t>Г 800</t>
        </is>
      </c>
      <c r="E1889">
        <f>Движение!$T$291</f>
        <v/>
      </c>
      <c r="F1889">
        <f>N(Движение!$U$291)</f>
        <v/>
      </c>
      <c r="G1889">
        <f>N(Движение!$V$291)</f>
        <v/>
      </c>
      <c r="H1889">
        <f>Движение!$W$291</f>
        <v/>
      </c>
      <c r="I1889">
        <f>IF($F1889&gt;0,TEXT($B1889,"dd.mm")&amp;"_"&amp;$D1889,"")</f>
        <v/>
      </c>
    </row>
    <row r="1890">
      <c r="A1890" t="n">
        <v>1889</v>
      </c>
      <c r="B1890">
        <f>Движение!$A$291</f>
        <v/>
      </c>
      <c r="C1890">
        <f>Движение!$C$291</f>
        <v/>
      </c>
      <c r="D1890" t="inlineStr">
        <is>
          <t>Ми-К</t>
        </is>
      </c>
      <c r="E1890">
        <f>Движение!$X$291</f>
        <v/>
      </c>
      <c r="F1890">
        <f>N(Движение!$Y$291)</f>
        <v/>
      </c>
      <c r="G1890">
        <f>N(Движение!$Z$291)</f>
        <v/>
      </c>
      <c r="H1890">
        <f>Движение!$AA$291</f>
        <v/>
      </c>
      <c r="I1890">
        <f>IF($F1890&gt;0,TEXT($B1890,"dd.mm")&amp;"_"&amp;$D1890,"")</f>
        <v/>
      </c>
    </row>
    <row r="1891">
      <c r="A1891" t="n">
        <v>1890</v>
      </c>
      <c r="B1891">
        <f>Движение!$A$291</f>
        <v/>
      </c>
      <c r="C1891">
        <f>Движение!$C$291</f>
        <v/>
      </c>
      <c r="D1891" t="inlineStr">
        <is>
          <t>Ми-П</t>
        </is>
      </c>
      <c r="E1891">
        <f>Движение!$AB$291</f>
        <v/>
      </c>
      <c r="F1891">
        <f>N(Движение!$AC$291)</f>
        <v/>
      </c>
      <c r="G1891">
        <f>N(Движение!$AD$291)</f>
        <v/>
      </c>
      <c r="H1891">
        <f>Движение!$AE$291</f>
        <v/>
      </c>
      <c r="I1891">
        <f>IF($F1891&gt;0,TEXT($B1891,"dd.mm")&amp;"_"&amp;$D1891,"")</f>
        <v/>
      </c>
    </row>
    <row r="1892">
      <c r="A1892" t="n">
        <v>1891</v>
      </c>
      <c r="B1892">
        <f>Движение!$A$292</f>
        <v/>
      </c>
      <c r="C1892">
        <f>Движение!$C$292</f>
        <v/>
      </c>
      <c r="D1892" t="inlineStr">
        <is>
          <t>АК-10</t>
        </is>
      </c>
      <c r="E1892">
        <f>Движение!$D$292</f>
        <v/>
      </c>
      <c r="F1892">
        <f>N(Движение!$E$292)</f>
        <v/>
      </c>
      <c r="G1892">
        <f>N(Движение!$F$292)</f>
        <v/>
      </c>
      <c r="H1892">
        <f>Движение!$G$292</f>
        <v/>
      </c>
      <c r="I1892">
        <f>IF($F1892&gt;0,TEXT($B1892,"dd.mm")&amp;"_"&amp;$D1892,"")</f>
        <v/>
      </c>
    </row>
    <row r="1893">
      <c r="A1893" t="n">
        <v>1892</v>
      </c>
      <c r="B1893">
        <f>Движение!$A$292</f>
        <v/>
      </c>
      <c r="C1893">
        <f>Движение!$C$292</f>
        <v/>
      </c>
      <c r="D1893" t="inlineStr">
        <is>
          <t>АК-15</t>
        </is>
      </c>
      <c r="E1893">
        <f>Движение!$H$292</f>
        <v/>
      </c>
      <c r="F1893">
        <f>N(Движение!$I$292)</f>
        <v/>
      </c>
      <c r="G1893">
        <f>N(Движение!$J$292)</f>
        <v/>
      </c>
      <c r="H1893">
        <f>Движение!$K$292</f>
        <v/>
      </c>
      <c r="I1893">
        <f>IF($F1893&gt;0,TEXT($B1893,"dd.mm")&amp;"_"&amp;$D1893,"")</f>
        <v/>
      </c>
    </row>
    <row r="1894">
      <c r="A1894" t="n">
        <v>1893</v>
      </c>
      <c r="B1894">
        <f>Движение!$A$292</f>
        <v/>
      </c>
      <c r="C1894">
        <f>Движение!$C$292</f>
        <v/>
      </c>
      <c r="D1894" t="inlineStr">
        <is>
          <t>Г 1800</t>
        </is>
      </c>
      <c r="E1894">
        <f>Движение!$L$292</f>
        <v/>
      </c>
      <c r="F1894">
        <f>N(Движение!$M$292)</f>
        <v/>
      </c>
      <c r="G1894">
        <f>N(Движение!$N$292)</f>
        <v/>
      </c>
      <c r="H1894">
        <f>Движение!$O$292</f>
        <v/>
      </c>
      <c r="I1894">
        <f>IF($F1894&gt;0,TEXT($B1894,"dd.mm")&amp;"_"&amp;$D1894,"")</f>
        <v/>
      </c>
    </row>
    <row r="1895">
      <c r="A1895" t="n">
        <v>1894</v>
      </c>
      <c r="B1895">
        <f>Движение!$A$292</f>
        <v/>
      </c>
      <c r="C1895">
        <f>Движение!$C$292</f>
        <v/>
      </c>
      <c r="D1895" t="inlineStr">
        <is>
          <t>Г 3500</t>
        </is>
      </c>
      <c r="E1895">
        <f>Движение!$P$292</f>
        <v/>
      </c>
      <c r="F1895">
        <f>N(Движение!$Q$292)</f>
        <v/>
      </c>
      <c r="G1895">
        <f>N(Движение!$R$292)</f>
        <v/>
      </c>
      <c r="H1895">
        <f>Движение!$S$292</f>
        <v/>
      </c>
      <c r="I1895">
        <f>IF($F1895&gt;0,TEXT($B1895,"dd.mm")&amp;"_"&amp;$D1895,"")</f>
        <v/>
      </c>
    </row>
    <row r="1896">
      <c r="A1896" t="n">
        <v>1895</v>
      </c>
      <c r="B1896">
        <f>Движение!$A$292</f>
        <v/>
      </c>
      <c r="C1896">
        <f>Движение!$C$292</f>
        <v/>
      </c>
      <c r="D1896" t="inlineStr">
        <is>
          <t>Г 800</t>
        </is>
      </c>
      <c r="E1896">
        <f>Движение!$T$292</f>
        <v/>
      </c>
      <c r="F1896">
        <f>N(Движение!$U$292)</f>
        <v/>
      </c>
      <c r="G1896">
        <f>N(Движение!$V$292)</f>
        <v/>
      </c>
      <c r="H1896">
        <f>Движение!$W$292</f>
        <v/>
      </c>
      <c r="I1896">
        <f>IF($F1896&gt;0,TEXT($B1896,"dd.mm")&amp;"_"&amp;$D1896,"")</f>
        <v/>
      </c>
    </row>
    <row r="1897">
      <c r="A1897" t="n">
        <v>1896</v>
      </c>
      <c r="B1897">
        <f>Движение!$A$292</f>
        <v/>
      </c>
      <c r="C1897">
        <f>Движение!$C$292</f>
        <v/>
      </c>
      <c r="D1897" t="inlineStr">
        <is>
          <t>Ми-К</t>
        </is>
      </c>
      <c r="E1897">
        <f>Движение!$X$292</f>
        <v/>
      </c>
      <c r="F1897">
        <f>N(Движение!$Y$292)</f>
        <v/>
      </c>
      <c r="G1897">
        <f>N(Движение!$Z$292)</f>
        <v/>
      </c>
      <c r="H1897">
        <f>Движение!$AA$292</f>
        <v/>
      </c>
      <c r="I1897">
        <f>IF($F1897&gt;0,TEXT($B1897,"dd.mm")&amp;"_"&amp;$D1897,"")</f>
        <v/>
      </c>
    </row>
    <row r="1898">
      <c r="A1898" t="n">
        <v>1897</v>
      </c>
      <c r="B1898">
        <f>Движение!$A$292</f>
        <v/>
      </c>
      <c r="C1898">
        <f>Движение!$C$292</f>
        <v/>
      </c>
      <c r="D1898" t="inlineStr">
        <is>
          <t>Ми-П</t>
        </is>
      </c>
      <c r="E1898">
        <f>Движение!$AB$292</f>
        <v/>
      </c>
      <c r="F1898">
        <f>N(Движение!$AC$292)</f>
        <v/>
      </c>
      <c r="G1898">
        <f>N(Движение!$AD$292)</f>
        <v/>
      </c>
      <c r="H1898">
        <f>Движение!$AE$292</f>
        <v/>
      </c>
      <c r="I1898">
        <f>IF($F1898&gt;0,TEXT($B1898,"dd.mm")&amp;"_"&amp;$D1898,"")</f>
        <v/>
      </c>
    </row>
    <row r="1899">
      <c r="A1899" t="n">
        <v>1898</v>
      </c>
      <c r="B1899">
        <f>Движение!$A$293</f>
        <v/>
      </c>
      <c r="C1899">
        <f>Движение!$C$293</f>
        <v/>
      </c>
      <c r="D1899" t="inlineStr">
        <is>
          <t>АК-10</t>
        </is>
      </c>
      <c r="E1899">
        <f>Движение!$D$293</f>
        <v/>
      </c>
      <c r="F1899">
        <f>N(Движение!$E$293)</f>
        <v/>
      </c>
      <c r="G1899">
        <f>N(Движение!$F$293)</f>
        <v/>
      </c>
      <c r="H1899">
        <f>Движение!$G$293</f>
        <v/>
      </c>
      <c r="I1899">
        <f>IF($F1899&gt;0,TEXT($B1899,"dd.mm")&amp;"_"&amp;$D1899,"")</f>
        <v/>
      </c>
    </row>
    <row r="1900">
      <c r="A1900" t="n">
        <v>1899</v>
      </c>
      <c r="B1900">
        <f>Движение!$A$293</f>
        <v/>
      </c>
      <c r="C1900">
        <f>Движение!$C$293</f>
        <v/>
      </c>
      <c r="D1900" t="inlineStr">
        <is>
          <t>АК-15</t>
        </is>
      </c>
      <c r="E1900">
        <f>Движение!$H$293</f>
        <v/>
      </c>
      <c r="F1900">
        <f>N(Движение!$I$293)</f>
        <v/>
      </c>
      <c r="G1900">
        <f>N(Движение!$J$293)</f>
        <v/>
      </c>
      <c r="H1900">
        <f>Движение!$K$293</f>
        <v/>
      </c>
      <c r="I1900">
        <f>IF($F1900&gt;0,TEXT($B1900,"dd.mm")&amp;"_"&amp;$D1900,"")</f>
        <v/>
      </c>
    </row>
    <row r="1901">
      <c r="A1901" t="n">
        <v>1900</v>
      </c>
      <c r="B1901">
        <f>Движение!$A$293</f>
        <v/>
      </c>
      <c r="C1901">
        <f>Движение!$C$293</f>
        <v/>
      </c>
      <c r="D1901" t="inlineStr">
        <is>
          <t>Г 1800</t>
        </is>
      </c>
      <c r="E1901">
        <f>Движение!$L$293</f>
        <v/>
      </c>
      <c r="F1901">
        <f>N(Движение!$M$293)</f>
        <v/>
      </c>
      <c r="G1901">
        <f>N(Движение!$N$293)</f>
        <v/>
      </c>
      <c r="H1901">
        <f>Движение!$O$293</f>
        <v/>
      </c>
      <c r="I1901">
        <f>IF($F1901&gt;0,TEXT($B1901,"dd.mm")&amp;"_"&amp;$D1901,"")</f>
        <v/>
      </c>
    </row>
    <row r="1902">
      <c r="A1902" t="n">
        <v>1901</v>
      </c>
      <c r="B1902">
        <f>Движение!$A$293</f>
        <v/>
      </c>
      <c r="C1902">
        <f>Движение!$C$293</f>
        <v/>
      </c>
      <c r="D1902" t="inlineStr">
        <is>
          <t>Г 3500</t>
        </is>
      </c>
      <c r="E1902">
        <f>Движение!$P$293</f>
        <v/>
      </c>
      <c r="F1902">
        <f>N(Движение!$Q$293)</f>
        <v/>
      </c>
      <c r="G1902">
        <f>N(Движение!$R$293)</f>
        <v/>
      </c>
      <c r="H1902">
        <f>Движение!$S$293</f>
        <v/>
      </c>
      <c r="I1902">
        <f>IF($F1902&gt;0,TEXT($B1902,"dd.mm")&amp;"_"&amp;$D1902,"")</f>
        <v/>
      </c>
    </row>
    <row r="1903">
      <c r="A1903" t="n">
        <v>1902</v>
      </c>
      <c r="B1903">
        <f>Движение!$A$293</f>
        <v/>
      </c>
      <c r="C1903">
        <f>Движение!$C$293</f>
        <v/>
      </c>
      <c r="D1903" t="inlineStr">
        <is>
          <t>Г 800</t>
        </is>
      </c>
      <c r="E1903">
        <f>Движение!$T$293</f>
        <v/>
      </c>
      <c r="F1903">
        <f>N(Движение!$U$293)</f>
        <v/>
      </c>
      <c r="G1903">
        <f>N(Движение!$V$293)</f>
        <v/>
      </c>
      <c r="H1903">
        <f>Движение!$W$293</f>
        <v/>
      </c>
      <c r="I1903">
        <f>IF($F1903&gt;0,TEXT($B1903,"dd.mm")&amp;"_"&amp;$D1903,"")</f>
        <v/>
      </c>
    </row>
    <row r="1904">
      <c r="A1904" t="n">
        <v>1903</v>
      </c>
      <c r="B1904">
        <f>Движение!$A$293</f>
        <v/>
      </c>
      <c r="C1904">
        <f>Движение!$C$293</f>
        <v/>
      </c>
      <c r="D1904" t="inlineStr">
        <is>
          <t>Ми-К</t>
        </is>
      </c>
      <c r="E1904">
        <f>Движение!$X$293</f>
        <v/>
      </c>
      <c r="F1904">
        <f>N(Движение!$Y$293)</f>
        <v/>
      </c>
      <c r="G1904">
        <f>N(Движение!$Z$293)</f>
        <v/>
      </c>
      <c r="H1904">
        <f>Движение!$AA$293</f>
        <v/>
      </c>
      <c r="I1904">
        <f>IF($F1904&gt;0,TEXT($B1904,"dd.mm")&amp;"_"&amp;$D1904,"")</f>
        <v/>
      </c>
    </row>
    <row r="1905">
      <c r="A1905" t="n">
        <v>1904</v>
      </c>
      <c r="B1905">
        <f>Движение!$A$293</f>
        <v/>
      </c>
      <c r="C1905">
        <f>Движение!$C$293</f>
        <v/>
      </c>
      <c r="D1905" t="inlineStr">
        <is>
          <t>Ми-П</t>
        </is>
      </c>
      <c r="E1905">
        <f>Движение!$AB$293</f>
        <v/>
      </c>
      <c r="F1905">
        <f>N(Движение!$AC$293)</f>
        <v/>
      </c>
      <c r="G1905">
        <f>N(Движение!$AD$293)</f>
        <v/>
      </c>
      <c r="H1905">
        <f>Движение!$AE$293</f>
        <v/>
      </c>
      <c r="I1905">
        <f>IF($F1905&gt;0,TEXT($B1905,"dd.mm")&amp;"_"&amp;$D1905,"")</f>
        <v/>
      </c>
    </row>
    <row r="1906">
      <c r="A1906" t="n">
        <v>1905</v>
      </c>
      <c r="B1906">
        <f>Движение!$A$294</f>
        <v/>
      </c>
      <c r="C1906">
        <f>Движение!$C$294</f>
        <v/>
      </c>
      <c r="D1906" t="inlineStr">
        <is>
          <t>АК-10</t>
        </is>
      </c>
      <c r="E1906">
        <f>Движение!$D$294</f>
        <v/>
      </c>
      <c r="F1906">
        <f>N(Движение!$E$294)</f>
        <v/>
      </c>
      <c r="G1906">
        <f>N(Движение!$F$294)</f>
        <v/>
      </c>
      <c r="H1906">
        <f>Движение!$G$294</f>
        <v/>
      </c>
      <c r="I1906">
        <f>IF($F1906&gt;0,TEXT($B1906,"dd.mm")&amp;"_"&amp;$D1906,"")</f>
        <v/>
      </c>
    </row>
    <row r="1907">
      <c r="A1907" t="n">
        <v>1906</v>
      </c>
      <c r="B1907">
        <f>Движение!$A$294</f>
        <v/>
      </c>
      <c r="C1907">
        <f>Движение!$C$294</f>
        <v/>
      </c>
      <c r="D1907" t="inlineStr">
        <is>
          <t>АК-15</t>
        </is>
      </c>
      <c r="E1907">
        <f>Движение!$H$294</f>
        <v/>
      </c>
      <c r="F1907">
        <f>N(Движение!$I$294)</f>
        <v/>
      </c>
      <c r="G1907">
        <f>N(Движение!$J$294)</f>
        <v/>
      </c>
      <c r="H1907">
        <f>Движение!$K$294</f>
        <v/>
      </c>
      <c r="I1907">
        <f>IF($F1907&gt;0,TEXT($B1907,"dd.mm")&amp;"_"&amp;$D1907,"")</f>
        <v/>
      </c>
    </row>
    <row r="1908">
      <c r="A1908" t="n">
        <v>1907</v>
      </c>
      <c r="B1908">
        <f>Движение!$A$294</f>
        <v/>
      </c>
      <c r="C1908">
        <f>Движение!$C$294</f>
        <v/>
      </c>
      <c r="D1908" t="inlineStr">
        <is>
          <t>Г 1800</t>
        </is>
      </c>
      <c r="E1908">
        <f>Движение!$L$294</f>
        <v/>
      </c>
      <c r="F1908">
        <f>N(Движение!$M$294)</f>
        <v/>
      </c>
      <c r="G1908">
        <f>N(Движение!$N$294)</f>
        <v/>
      </c>
      <c r="H1908">
        <f>Движение!$O$294</f>
        <v/>
      </c>
      <c r="I1908">
        <f>IF($F1908&gt;0,TEXT($B1908,"dd.mm")&amp;"_"&amp;$D1908,"")</f>
        <v/>
      </c>
    </row>
    <row r="1909">
      <c r="A1909" t="n">
        <v>1908</v>
      </c>
      <c r="B1909">
        <f>Движение!$A$294</f>
        <v/>
      </c>
      <c r="C1909">
        <f>Движение!$C$294</f>
        <v/>
      </c>
      <c r="D1909" t="inlineStr">
        <is>
          <t>Г 3500</t>
        </is>
      </c>
      <c r="E1909">
        <f>Движение!$P$294</f>
        <v/>
      </c>
      <c r="F1909">
        <f>N(Движение!$Q$294)</f>
        <v/>
      </c>
      <c r="G1909">
        <f>N(Движение!$R$294)</f>
        <v/>
      </c>
      <c r="H1909">
        <f>Движение!$S$294</f>
        <v/>
      </c>
      <c r="I1909">
        <f>IF($F1909&gt;0,TEXT($B1909,"dd.mm")&amp;"_"&amp;$D1909,"")</f>
        <v/>
      </c>
    </row>
    <row r="1910">
      <c r="A1910" t="n">
        <v>1909</v>
      </c>
      <c r="B1910">
        <f>Движение!$A$294</f>
        <v/>
      </c>
      <c r="C1910">
        <f>Движение!$C$294</f>
        <v/>
      </c>
      <c r="D1910" t="inlineStr">
        <is>
          <t>Г 800</t>
        </is>
      </c>
      <c r="E1910">
        <f>Движение!$T$294</f>
        <v/>
      </c>
      <c r="F1910">
        <f>N(Движение!$U$294)</f>
        <v/>
      </c>
      <c r="G1910">
        <f>N(Движение!$V$294)</f>
        <v/>
      </c>
      <c r="H1910">
        <f>Движение!$W$294</f>
        <v/>
      </c>
      <c r="I1910">
        <f>IF($F1910&gt;0,TEXT($B1910,"dd.mm")&amp;"_"&amp;$D1910,"")</f>
        <v/>
      </c>
    </row>
    <row r="1911">
      <c r="A1911" t="n">
        <v>1910</v>
      </c>
      <c r="B1911">
        <f>Движение!$A$294</f>
        <v/>
      </c>
      <c r="C1911">
        <f>Движение!$C$294</f>
        <v/>
      </c>
      <c r="D1911" t="inlineStr">
        <is>
          <t>Ми-К</t>
        </is>
      </c>
      <c r="E1911">
        <f>Движение!$X$294</f>
        <v/>
      </c>
      <c r="F1911">
        <f>N(Движение!$Y$294)</f>
        <v/>
      </c>
      <c r="G1911">
        <f>N(Движение!$Z$294)</f>
        <v/>
      </c>
      <c r="H1911">
        <f>Движение!$AA$294</f>
        <v/>
      </c>
      <c r="I1911">
        <f>IF($F1911&gt;0,TEXT($B1911,"dd.mm")&amp;"_"&amp;$D1911,"")</f>
        <v/>
      </c>
    </row>
    <row r="1912">
      <c r="A1912" t="n">
        <v>1911</v>
      </c>
      <c r="B1912">
        <f>Движение!$A$294</f>
        <v/>
      </c>
      <c r="C1912">
        <f>Движение!$C$294</f>
        <v/>
      </c>
      <c r="D1912" t="inlineStr">
        <is>
          <t>Ми-П</t>
        </is>
      </c>
      <c r="E1912">
        <f>Движение!$AB$294</f>
        <v/>
      </c>
      <c r="F1912">
        <f>N(Движение!$AC$294)</f>
        <v/>
      </c>
      <c r="G1912">
        <f>N(Движение!$AD$294)</f>
        <v/>
      </c>
      <c r="H1912">
        <f>Движение!$AE$294</f>
        <v/>
      </c>
      <c r="I1912">
        <f>IF($F1912&gt;0,TEXT($B1912,"dd.mm")&amp;"_"&amp;$D1912,"")</f>
        <v/>
      </c>
    </row>
    <row r="1913">
      <c r="A1913" t="n">
        <v>1912</v>
      </c>
      <c r="B1913">
        <f>Движение!$A$295</f>
        <v/>
      </c>
      <c r="C1913">
        <f>Движение!$C$295</f>
        <v/>
      </c>
      <c r="D1913" t="inlineStr">
        <is>
          <t>АК-10</t>
        </is>
      </c>
      <c r="E1913">
        <f>Движение!$D$295</f>
        <v/>
      </c>
      <c r="F1913">
        <f>N(Движение!$E$295)</f>
        <v/>
      </c>
      <c r="G1913">
        <f>N(Движение!$F$295)</f>
        <v/>
      </c>
      <c r="H1913">
        <f>Движение!$G$295</f>
        <v/>
      </c>
      <c r="I1913">
        <f>IF($F1913&gt;0,TEXT($B1913,"dd.mm")&amp;"_"&amp;$D1913,"")</f>
        <v/>
      </c>
    </row>
    <row r="1914">
      <c r="A1914" t="n">
        <v>1913</v>
      </c>
      <c r="B1914">
        <f>Движение!$A$295</f>
        <v/>
      </c>
      <c r="C1914">
        <f>Движение!$C$295</f>
        <v/>
      </c>
      <c r="D1914" t="inlineStr">
        <is>
          <t>АК-15</t>
        </is>
      </c>
      <c r="E1914">
        <f>Движение!$H$295</f>
        <v/>
      </c>
      <c r="F1914">
        <f>N(Движение!$I$295)</f>
        <v/>
      </c>
      <c r="G1914">
        <f>N(Движение!$J$295)</f>
        <v/>
      </c>
      <c r="H1914">
        <f>Движение!$K$295</f>
        <v/>
      </c>
      <c r="I1914">
        <f>IF($F1914&gt;0,TEXT($B1914,"dd.mm")&amp;"_"&amp;$D1914,"")</f>
        <v/>
      </c>
    </row>
    <row r="1915">
      <c r="A1915" t="n">
        <v>1914</v>
      </c>
      <c r="B1915">
        <f>Движение!$A$295</f>
        <v/>
      </c>
      <c r="C1915">
        <f>Движение!$C$295</f>
        <v/>
      </c>
      <c r="D1915" t="inlineStr">
        <is>
          <t>Г 1800</t>
        </is>
      </c>
      <c r="E1915">
        <f>Движение!$L$295</f>
        <v/>
      </c>
      <c r="F1915">
        <f>N(Движение!$M$295)</f>
        <v/>
      </c>
      <c r="G1915">
        <f>N(Движение!$N$295)</f>
        <v/>
      </c>
      <c r="H1915">
        <f>Движение!$O$295</f>
        <v/>
      </c>
      <c r="I1915">
        <f>IF($F1915&gt;0,TEXT($B1915,"dd.mm")&amp;"_"&amp;$D1915,"")</f>
        <v/>
      </c>
    </row>
    <row r="1916">
      <c r="A1916" t="n">
        <v>1915</v>
      </c>
      <c r="B1916">
        <f>Движение!$A$295</f>
        <v/>
      </c>
      <c r="C1916">
        <f>Движение!$C$295</f>
        <v/>
      </c>
      <c r="D1916" t="inlineStr">
        <is>
          <t>Г 3500</t>
        </is>
      </c>
      <c r="E1916">
        <f>Движение!$P$295</f>
        <v/>
      </c>
      <c r="F1916">
        <f>N(Движение!$Q$295)</f>
        <v/>
      </c>
      <c r="G1916">
        <f>N(Движение!$R$295)</f>
        <v/>
      </c>
      <c r="H1916">
        <f>Движение!$S$295</f>
        <v/>
      </c>
      <c r="I1916">
        <f>IF($F1916&gt;0,TEXT($B1916,"dd.mm")&amp;"_"&amp;$D1916,"")</f>
        <v/>
      </c>
    </row>
    <row r="1917">
      <c r="A1917" t="n">
        <v>1916</v>
      </c>
      <c r="B1917">
        <f>Движение!$A$295</f>
        <v/>
      </c>
      <c r="C1917">
        <f>Движение!$C$295</f>
        <v/>
      </c>
      <c r="D1917" t="inlineStr">
        <is>
          <t>Г 800</t>
        </is>
      </c>
      <c r="E1917">
        <f>Движение!$T$295</f>
        <v/>
      </c>
      <c r="F1917">
        <f>N(Движение!$U$295)</f>
        <v/>
      </c>
      <c r="G1917">
        <f>N(Движение!$V$295)</f>
        <v/>
      </c>
      <c r="H1917">
        <f>Движение!$W$295</f>
        <v/>
      </c>
      <c r="I1917">
        <f>IF($F1917&gt;0,TEXT($B1917,"dd.mm")&amp;"_"&amp;$D1917,"")</f>
        <v/>
      </c>
    </row>
    <row r="1918">
      <c r="A1918" t="n">
        <v>1917</v>
      </c>
      <c r="B1918">
        <f>Движение!$A$295</f>
        <v/>
      </c>
      <c r="C1918">
        <f>Движение!$C$295</f>
        <v/>
      </c>
      <c r="D1918" t="inlineStr">
        <is>
          <t>Ми-К</t>
        </is>
      </c>
      <c r="E1918">
        <f>Движение!$X$295</f>
        <v/>
      </c>
      <c r="F1918">
        <f>N(Движение!$Y$295)</f>
        <v/>
      </c>
      <c r="G1918">
        <f>N(Движение!$Z$295)</f>
        <v/>
      </c>
      <c r="H1918">
        <f>Движение!$AA$295</f>
        <v/>
      </c>
      <c r="I1918">
        <f>IF($F1918&gt;0,TEXT($B1918,"dd.mm")&amp;"_"&amp;$D1918,"")</f>
        <v/>
      </c>
    </row>
    <row r="1919">
      <c r="A1919" t="n">
        <v>1918</v>
      </c>
      <c r="B1919">
        <f>Движение!$A$295</f>
        <v/>
      </c>
      <c r="C1919">
        <f>Движение!$C$295</f>
        <v/>
      </c>
      <c r="D1919" t="inlineStr">
        <is>
          <t>Ми-П</t>
        </is>
      </c>
      <c r="E1919">
        <f>Движение!$AB$295</f>
        <v/>
      </c>
      <c r="F1919">
        <f>N(Движение!$AC$295)</f>
        <v/>
      </c>
      <c r="G1919">
        <f>N(Движение!$AD$295)</f>
        <v/>
      </c>
      <c r="H1919">
        <f>Движение!$AE$295</f>
        <v/>
      </c>
      <c r="I1919">
        <f>IF($F1919&gt;0,TEXT($B1919,"dd.mm")&amp;"_"&amp;$D1919,"")</f>
        <v/>
      </c>
    </row>
    <row r="1920">
      <c r="A1920" t="n">
        <v>1919</v>
      </c>
      <c r="B1920">
        <f>Движение!$A$296</f>
        <v/>
      </c>
      <c r="C1920">
        <f>Движение!$C$296</f>
        <v/>
      </c>
      <c r="D1920" t="inlineStr">
        <is>
          <t>АК-10</t>
        </is>
      </c>
      <c r="E1920">
        <f>Движение!$D$296</f>
        <v/>
      </c>
      <c r="F1920">
        <f>N(Движение!$E$296)</f>
        <v/>
      </c>
      <c r="G1920">
        <f>N(Движение!$F$296)</f>
        <v/>
      </c>
      <c r="H1920">
        <f>Движение!$G$296</f>
        <v/>
      </c>
      <c r="I1920">
        <f>IF($F1920&gt;0,TEXT($B1920,"dd.mm")&amp;"_"&amp;$D1920,"")</f>
        <v/>
      </c>
    </row>
    <row r="1921">
      <c r="A1921" t="n">
        <v>1920</v>
      </c>
      <c r="B1921">
        <f>Движение!$A$296</f>
        <v/>
      </c>
      <c r="C1921">
        <f>Движение!$C$296</f>
        <v/>
      </c>
      <c r="D1921" t="inlineStr">
        <is>
          <t>АК-15</t>
        </is>
      </c>
      <c r="E1921">
        <f>Движение!$H$296</f>
        <v/>
      </c>
      <c r="F1921">
        <f>N(Движение!$I$296)</f>
        <v/>
      </c>
      <c r="G1921">
        <f>N(Движение!$J$296)</f>
        <v/>
      </c>
      <c r="H1921">
        <f>Движение!$K$296</f>
        <v/>
      </c>
      <c r="I1921">
        <f>IF($F1921&gt;0,TEXT($B1921,"dd.mm")&amp;"_"&amp;$D1921,"")</f>
        <v/>
      </c>
    </row>
    <row r="1922">
      <c r="A1922" t="n">
        <v>1921</v>
      </c>
      <c r="B1922">
        <f>Движение!$A$296</f>
        <v/>
      </c>
      <c r="C1922">
        <f>Движение!$C$296</f>
        <v/>
      </c>
      <c r="D1922" t="inlineStr">
        <is>
          <t>Г 1800</t>
        </is>
      </c>
      <c r="E1922">
        <f>Движение!$L$296</f>
        <v/>
      </c>
      <c r="F1922">
        <f>N(Движение!$M$296)</f>
        <v/>
      </c>
      <c r="G1922">
        <f>N(Движение!$N$296)</f>
        <v/>
      </c>
      <c r="H1922">
        <f>Движение!$O$296</f>
        <v/>
      </c>
      <c r="I1922">
        <f>IF($F1922&gt;0,TEXT($B1922,"dd.mm")&amp;"_"&amp;$D1922,"")</f>
        <v/>
      </c>
    </row>
    <row r="1923">
      <c r="A1923" t="n">
        <v>1922</v>
      </c>
      <c r="B1923">
        <f>Движение!$A$296</f>
        <v/>
      </c>
      <c r="C1923">
        <f>Движение!$C$296</f>
        <v/>
      </c>
      <c r="D1923" t="inlineStr">
        <is>
          <t>Г 3500</t>
        </is>
      </c>
      <c r="E1923">
        <f>Движение!$P$296</f>
        <v/>
      </c>
      <c r="F1923">
        <f>N(Движение!$Q$296)</f>
        <v/>
      </c>
      <c r="G1923">
        <f>N(Движение!$R$296)</f>
        <v/>
      </c>
      <c r="H1923">
        <f>Движение!$S$296</f>
        <v/>
      </c>
      <c r="I1923">
        <f>IF($F1923&gt;0,TEXT($B1923,"dd.mm")&amp;"_"&amp;$D1923,"")</f>
        <v/>
      </c>
    </row>
    <row r="1924">
      <c r="A1924" t="n">
        <v>1923</v>
      </c>
      <c r="B1924">
        <f>Движение!$A$296</f>
        <v/>
      </c>
      <c r="C1924">
        <f>Движение!$C$296</f>
        <v/>
      </c>
      <c r="D1924" t="inlineStr">
        <is>
          <t>Г 800</t>
        </is>
      </c>
      <c r="E1924">
        <f>Движение!$T$296</f>
        <v/>
      </c>
      <c r="F1924">
        <f>N(Движение!$U$296)</f>
        <v/>
      </c>
      <c r="G1924">
        <f>N(Движение!$V$296)</f>
        <v/>
      </c>
      <c r="H1924">
        <f>Движение!$W$296</f>
        <v/>
      </c>
      <c r="I1924">
        <f>IF($F1924&gt;0,TEXT($B1924,"dd.mm")&amp;"_"&amp;$D1924,"")</f>
        <v/>
      </c>
    </row>
    <row r="1925">
      <c r="A1925" t="n">
        <v>1924</v>
      </c>
      <c r="B1925">
        <f>Движение!$A$296</f>
        <v/>
      </c>
      <c r="C1925">
        <f>Движение!$C$296</f>
        <v/>
      </c>
      <c r="D1925" t="inlineStr">
        <is>
          <t>Ми-К</t>
        </is>
      </c>
      <c r="E1925">
        <f>Движение!$X$296</f>
        <v/>
      </c>
      <c r="F1925">
        <f>N(Движение!$Y$296)</f>
        <v/>
      </c>
      <c r="G1925">
        <f>N(Движение!$Z$296)</f>
        <v/>
      </c>
      <c r="H1925">
        <f>Движение!$AA$296</f>
        <v/>
      </c>
      <c r="I1925">
        <f>IF($F1925&gt;0,TEXT($B1925,"dd.mm")&amp;"_"&amp;$D1925,"")</f>
        <v/>
      </c>
    </row>
    <row r="1926">
      <c r="A1926" t="n">
        <v>1925</v>
      </c>
      <c r="B1926">
        <f>Движение!$A$296</f>
        <v/>
      </c>
      <c r="C1926">
        <f>Движение!$C$296</f>
        <v/>
      </c>
      <c r="D1926" t="inlineStr">
        <is>
          <t>Ми-П</t>
        </is>
      </c>
      <c r="E1926">
        <f>Движение!$AB$296</f>
        <v/>
      </c>
      <c r="F1926">
        <f>N(Движение!$AC$296)</f>
        <v/>
      </c>
      <c r="G1926">
        <f>N(Движение!$AD$296)</f>
        <v/>
      </c>
      <c r="H1926">
        <f>Движение!$AE$296</f>
        <v/>
      </c>
      <c r="I1926">
        <f>IF($F1926&gt;0,TEXT($B1926,"dd.mm")&amp;"_"&amp;$D1926,"")</f>
        <v/>
      </c>
    </row>
    <row r="1927">
      <c r="A1927" t="n">
        <v>1926</v>
      </c>
      <c r="B1927">
        <f>Движение!$A$297</f>
        <v/>
      </c>
      <c r="C1927">
        <f>Движение!$C$297</f>
        <v/>
      </c>
      <c r="D1927" t="inlineStr">
        <is>
          <t>АК-10</t>
        </is>
      </c>
      <c r="E1927">
        <f>Движение!$D$297</f>
        <v/>
      </c>
      <c r="F1927">
        <f>N(Движение!$E$297)</f>
        <v/>
      </c>
      <c r="G1927">
        <f>N(Движение!$F$297)</f>
        <v/>
      </c>
      <c r="H1927">
        <f>Движение!$G$297</f>
        <v/>
      </c>
      <c r="I1927">
        <f>IF($F1927&gt;0,TEXT($B1927,"dd.mm")&amp;"_"&amp;$D1927,"")</f>
        <v/>
      </c>
    </row>
    <row r="1928">
      <c r="A1928" t="n">
        <v>1927</v>
      </c>
      <c r="B1928">
        <f>Движение!$A$297</f>
        <v/>
      </c>
      <c r="C1928">
        <f>Движение!$C$297</f>
        <v/>
      </c>
      <c r="D1928" t="inlineStr">
        <is>
          <t>АК-15</t>
        </is>
      </c>
      <c r="E1928">
        <f>Движение!$H$297</f>
        <v/>
      </c>
      <c r="F1928">
        <f>N(Движение!$I$297)</f>
        <v/>
      </c>
      <c r="G1928">
        <f>N(Движение!$J$297)</f>
        <v/>
      </c>
      <c r="H1928">
        <f>Движение!$K$297</f>
        <v/>
      </c>
      <c r="I1928">
        <f>IF($F1928&gt;0,TEXT($B1928,"dd.mm")&amp;"_"&amp;$D1928,"")</f>
        <v/>
      </c>
    </row>
    <row r="1929">
      <c r="A1929" t="n">
        <v>1928</v>
      </c>
      <c r="B1929">
        <f>Движение!$A$297</f>
        <v/>
      </c>
      <c r="C1929">
        <f>Движение!$C$297</f>
        <v/>
      </c>
      <c r="D1929" t="inlineStr">
        <is>
          <t>Г 1800</t>
        </is>
      </c>
      <c r="E1929">
        <f>Движение!$L$297</f>
        <v/>
      </c>
      <c r="F1929">
        <f>N(Движение!$M$297)</f>
        <v/>
      </c>
      <c r="G1929">
        <f>N(Движение!$N$297)</f>
        <v/>
      </c>
      <c r="H1929">
        <f>Движение!$O$297</f>
        <v/>
      </c>
      <c r="I1929">
        <f>IF($F1929&gt;0,TEXT($B1929,"dd.mm")&amp;"_"&amp;$D1929,"")</f>
        <v/>
      </c>
    </row>
    <row r="1930">
      <c r="A1930" t="n">
        <v>1929</v>
      </c>
      <c r="B1930">
        <f>Движение!$A$297</f>
        <v/>
      </c>
      <c r="C1930">
        <f>Движение!$C$297</f>
        <v/>
      </c>
      <c r="D1930" t="inlineStr">
        <is>
          <t>Г 3500</t>
        </is>
      </c>
      <c r="E1930">
        <f>Движение!$P$297</f>
        <v/>
      </c>
      <c r="F1930">
        <f>N(Движение!$Q$297)</f>
        <v/>
      </c>
      <c r="G1930">
        <f>N(Движение!$R$297)</f>
        <v/>
      </c>
      <c r="H1930">
        <f>Движение!$S$297</f>
        <v/>
      </c>
      <c r="I1930">
        <f>IF($F1930&gt;0,TEXT($B1930,"dd.mm")&amp;"_"&amp;$D1930,"")</f>
        <v/>
      </c>
    </row>
    <row r="1931">
      <c r="A1931" t="n">
        <v>1930</v>
      </c>
      <c r="B1931">
        <f>Движение!$A$297</f>
        <v/>
      </c>
      <c r="C1931">
        <f>Движение!$C$297</f>
        <v/>
      </c>
      <c r="D1931" t="inlineStr">
        <is>
          <t>Г 800</t>
        </is>
      </c>
      <c r="E1931">
        <f>Движение!$T$297</f>
        <v/>
      </c>
      <c r="F1931">
        <f>N(Движение!$U$297)</f>
        <v/>
      </c>
      <c r="G1931">
        <f>N(Движение!$V$297)</f>
        <v/>
      </c>
      <c r="H1931">
        <f>Движение!$W$297</f>
        <v/>
      </c>
      <c r="I1931">
        <f>IF($F1931&gt;0,TEXT($B1931,"dd.mm")&amp;"_"&amp;$D1931,"")</f>
        <v/>
      </c>
    </row>
    <row r="1932">
      <c r="A1932" t="n">
        <v>1931</v>
      </c>
      <c r="B1932">
        <f>Движение!$A$297</f>
        <v/>
      </c>
      <c r="C1932">
        <f>Движение!$C$297</f>
        <v/>
      </c>
      <c r="D1932" t="inlineStr">
        <is>
          <t>Ми-К</t>
        </is>
      </c>
      <c r="E1932">
        <f>Движение!$X$297</f>
        <v/>
      </c>
      <c r="F1932">
        <f>N(Движение!$Y$297)</f>
        <v/>
      </c>
      <c r="G1932">
        <f>N(Движение!$Z$297)</f>
        <v/>
      </c>
      <c r="H1932">
        <f>Движение!$AA$297</f>
        <v/>
      </c>
      <c r="I1932">
        <f>IF($F1932&gt;0,TEXT($B1932,"dd.mm")&amp;"_"&amp;$D1932,"")</f>
        <v/>
      </c>
    </row>
    <row r="1933">
      <c r="A1933" t="n">
        <v>1932</v>
      </c>
      <c r="B1933">
        <f>Движение!$A$297</f>
        <v/>
      </c>
      <c r="C1933">
        <f>Движение!$C$297</f>
        <v/>
      </c>
      <c r="D1933" t="inlineStr">
        <is>
          <t>Ми-П</t>
        </is>
      </c>
      <c r="E1933">
        <f>Движение!$AB$297</f>
        <v/>
      </c>
      <c r="F1933">
        <f>N(Движение!$AC$297)</f>
        <v/>
      </c>
      <c r="G1933">
        <f>N(Движение!$AD$297)</f>
        <v/>
      </c>
      <c r="H1933">
        <f>Движение!$AE$297</f>
        <v/>
      </c>
      <c r="I1933">
        <f>IF($F1933&gt;0,TEXT($B1933,"dd.mm")&amp;"_"&amp;$D1933,"")</f>
        <v/>
      </c>
    </row>
    <row r="1934">
      <c r="A1934" t="n">
        <v>1933</v>
      </c>
      <c r="B1934">
        <f>Движение!$A$298</f>
        <v/>
      </c>
      <c r="C1934">
        <f>Движение!$C$298</f>
        <v/>
      </c>
      <c r="D1934" t="inlineStr">
        <is>
          <t>АК-10</t>
        </is>
      </c>
      <c r="E1934">
        <f>Движение!$D$298</f>
        <v/>
      </c>
      <c r="F1934">
        <f>N(Движение!$E$298)</f>
        <v/>
      </c>
      <c r="G1934">
        <f>N(Движение!$F$298)</f>
        <v/>
      </c>
      <c r="H1934">
        <f>Движение!$G$298</f>
        <v/>
      </c>
      <c r="I1934">
        <f>IF($F1934&gt;0,TEXT($B1934,"dd.mm")&amp;"_"&amp;$D1934,"")</f>
        <v/>
      </c>
    </row>
    <row r="1935">
      <c r="A1935" t="n">
        <v>1934</v>
      </c>
      <c r="B1935">
        <f>Движение!$A$298</f>
        <v/>
      </c>
      <c r="C1935">
        <f>Движение!$C$298</f>
        <v/>
      </c>
      <c r="D1935" t="inlineStr">
        <is>
          <t>АК-15</t>
        </is>
      </c>
      <c r="E1935">
        <f>Движение!$H$298</f>
        <v/>
      </c>
      <c r="F1935">
        <f>N(Движение!$I$298)</f>
        <v/>
      </c>
      <c r="G1935">
        <f>N(Движение!$J$298)</f>
        <v/>
      </c>
      <c r="H1935">
        <f>Движение!$K$298</f>
        <v/>
      </c>
      <c r="I1935">
        <f>IF($F1935&gt;0,TEXT($B1935,"dd.mm")&amp;"_"&amp;$D1935,"")</f>
        <v/>
      </c>
    </row>
    <row r="1936">
      <c r="A1936" t="n">
        <v>1935</v>
      </c>
      <c r="B1936">
        <f>Движение!$A$298</f>
        <v/>
      </c>
      <c r="C1936">
        <f>Движение!$C$298</f>
        <v/>
      </c>
      <c r="D1936" t="inlineStr">
        <is>
          <t>Г 1800</t>
        </is>
      </c>
      <c r="E1936">
        <f>Движение!$L$298</f>
        <v/>
      </c>
      <c r="F1936">
        <f>N(Движение!$M$298)</f>
        <v/>
      </c>
      <c r="G1936">
        <f>N(Движение!$N$298)</f>
        <v/>
      </c>
      <c r="H1936">
        <f>Движение!$O$298</f>
        <v/>
      </c>
      <c r="I1936">
        <f>IF($F1936&gt;0,TEXT($B1936,"dd.mm")&amp;"_"&amp;$D1936,"")</f>
        <v/>
      </c>
    </row>
    <row r="1937">
      <c r="A1937" t="n">
        <v>1936</v>
      </c>
      <c r="B1937">
        <f>Движение!$A$298</f>
        <v/>
      </c>
      <c r="C1937">
        <f>Движение!$C$298</f>
        <v/>
      </c>
      <c r="D1937" t="inlineStr">
        <is>
          <t>Г 3500</t>
        </is>
      </c>
      <c r="E1937">
        <f>Движение!$P$298</f>
        <v/>
      </c>
      <c r="F1937">
        <f>N(Движение!$Q$298)</f>
        <v/>
      </c>
      <c r="G1937">
        <f>N(Движение!$R$298)</f>
        <v/>
      </c>
      <c r="H1937">
        <f>Движение!$S$298</f>
        <v/>
      </c>
      <c r="I1937">
        <f>IF($F1937&gt;0,TEXT($B1937,"dd.mm")&amp;"_"&amp;$D1937,"")</f>
        <v/>
      </c>
    </row>
    <row r="1938">
      <c r="A1938" t="n">
        <v>1937</v>
      </c>
      <c r="B1938">
        <f>Движение!$A$298</f>
        <v/>
      </c>
      <c r="C1938">
        <f>Движение!$C$298</f>
        <v/>
      </c>
      <c r="D1938" t="inlineStr">
        <is>
          <t>Г 800</t>
        </is>
      </c>
      <c r="E1938">
        <f>Движение!$T$298</f>
        <v/>
      </c>
      <c r="F1938">
        <f>N(Движение!$U$298)</f>
        <v/>
      </c>
      <c r="G1938">
        <f>N(Движение!$V$298)</f>
        <v/>
      </c>
      <c r="H1938">
        <f>Движение!$W$298</f>
        <v/>
      </c>
      <c r="I1938">
        <f>IF($F1938&gt;0,TEXT($B1938,"dd.mm")&amp;"_"&amp;$D1938,"")</f>
        <v/>
      </c>
    </row>
    <row r="1939">
      <c r="A1939" t="n">
        <v>1938</v>
      </c>
      <c r="B1939">
        <f>Движение!$A$298</f>
        <v/>
      </c>
      <c r="C1939">
        <f>Движение!$C$298</f>
        <v/>
      </c>
      <c r="D1939" t="inlineStr">
        <is>
          <t>Ми-К</t>
        </is>
      </c>
      <c r="E1939">
        <f>Движение!$X$298</f>
        <v/>
      </c>
      <c r="F1939">
        <f>N(Движение!$Y$298)</f>
        <v/>
      </c>
      <c r="G1939">
        <f>N(Движение!$Z$298)</f>
        <v/>
      </c>
      <c r="H1939">
        <f>Движение!$AA$298</f>
        <v/>
      </c>
      <c r="I1939">
        <f>IF($F1939&gt;0,TEXT($B1939,"dd.mm")&amp;"_"&amp;$D1939,"")</f>
        <v/>
      </c>
    </row>
    <row r="1940">
      <c r="A1940" t="n">
        <v>1939</v>
      </c>
      <c r="B1940">
        <f>Движение!$A$298</f>
        <v/>
      </c>
      <c r="C1940">
        <f>Движение!$C$298</f>
        <v/>
      </c>
      <c r="D1940" t="inlineStr">
        <is>
          <t>Ми-П</t>
        </is>
      </c>
      <c r="E1940">
        <f>Движение!$AB$298</f>
        <v/>
      </c>
      <c r="F1940">
        <f>N(Движение!$AC$298)</f>
        <v/>
      </c>
      <c r="G1940">
        <f>N(Движение!$AD$298)</f>
        <v/>
      </c>
      <c r="H1940">
        <f>Движение!$AE$298</f>
        <v/>
      </c>
      <c r="I1940">
        <f>IF($F1940&gt;0,TEXT($B1940,"dd.mm")&amp;"_"&amp;$D1940,"")</f>
        <v/>
      </c>
    </row>
    <row r="1941">
      <c r="A1941" t="n">
        <v>1940</v>
      </c>
      <c r="B1941">
        <f>Движение!$A$299</f>
        <v/>
      </c>
      <c r="C1941">
        <f>Движение!$C$299</f>
        <v/>
      </c>
      <c r="D1941" t="inlineStr">
        <is>
          <t>АК-10</t>
        </is>
      </c>
      <c r="E1941">
        <f>Движение!$D$299</f>
        <v/>
      </c>
      <c r="F1941">
        <f>N(Движение!$E$299)</f>
        <v/>
      </c>
      <c r="G1941">
        <f>N(Движение!$F$299)</f>
        <v/>
      </c>
      <c r="H1941">
        <f>Движение!$G$299</f>
        <v/>
      </c>
      <c r="I1941">
        <f>IF($F1941&gt;0,TEXT($B1941,"dd.mm")&amp;"_"&amp;$D1941,"")</f>
        <v/>
      </c>
    </row>
    <row r="1942">
      <c r="A1942" t="n">
        <v>1941</v>
      </c>
      <c r="B1942">
        <f>Движение!$A$299</f>
        <v/>
      </c>
      <c r="C1942">
        <f>Движение!$C$299</f>
        <v/>
      </c>
      <c r="D1942" t="inlineStr">
        <is>
          <t>АК-15</t>
        </is>
      </c>
      <c r="E1942">
        <f>Движение!$H$299</f>
        <v/>
      </c>
      <c r="F1942">
        <f>N(Движение!$I$299)</f>
        <v/>
      </c>
      <c r="G1942">
        <f>N(Движение!$J$299)</f>
        <v/>
      </c>
      <c r="H1942">
        <f>Движение!$K$299</f>
        <v/>
      </c>
      <c r="I1942">
        <f>IF($F1942&gt;0,TEXT($B1942,"dd.mm")&amp;"_"&amp;$D1942,"")</f>
        <v/>
      </c>
    </row>
    <row r="1943">
      <c r="A1943" t="n">
        <v>1942</v>
      </c>
      <c r="B1943">
        <f>Движение!$A$299</f>
        <v/>
      </c>
      <c r="C1943">
        <f>Движение!$C$299</f>
        <v/>
      </c>
      <c r="D1943" t="inlineStr">
        <is>
          <t>Г 1800</t>
        </is>
      </c>
      <c r="E1943">
        <f>Движение!$L$299</f>
        <v/>
      </c>
      <c r="F1943">
        <f>N(Движение!$M$299)</f>
        <v/>
      </c>
      <c r="G1943">
        <f>N(Движение!$N$299)</f>
        <v/>
      </c>
      <c r="H1943">
        <f>Движение!$O$299</f>
        <v/>
      </c>
      <c r="I1943">
        <f>IF($F1943&gt;0,TEXT($B1943,"dd.mm")&amp;"_"&amp;$D1943,"")</f>
        <v/>
      </c>
    </row>
    <row r="1944">
      <c r="A1944" t="n">
        <v>1943</v>
      </c>
      <c r="B1944">
        <f>Движение!$A$299</f>
        <v/>
      </c>
      <c r="C1944">
        <f>Движение!$C$299</f>
        <v/>
      </c>
      <c r="D1944" t="inlineStr">
        <is>
          <t>Г 3500</t>
        </is>
      </c>
      <c r="E1944">
        <f>Движение!$P$299</f>
        <v/>
      </c>
      <c r="F1944">
        <f>N(Движение!$Q$299)</f>
        <v/>
      </c>
      <c r="G1944">
        <f>N(Движение!$R$299)</f>
        <v/>
      </c>
      <c r="H1944">
        <f>Движение!$S$299</f>
        <v/>
      </c>
      <c r="I1944">
        <f>IF($F1944&gt;0,TEXT($B1944,"dd.mm")&amp;"_"&amp;$D1944,"")</f>
        <v/>
      </c>
    </row>
    <row r="1945">
      <c r="A1945" t="n">
        <v>1944</v>
      </c>
      <c r="B1945">
        <f>Движение!$A$299</f>
        <v/>
      </c>
      <c r="C1945">
        <f>Движение!$C$299</f>
        <v/>
      </c>
      <c r="D1945" t="inlineStr">
        <is>
          <t>Г 800</t>
        </is>
      </c>
      <c r="E1945">
        <f>Движение!$T$299</f>
        <v/>
      </c>
      <c r="F1945">
        <f>N(Движение!$U$299)</f>
        <v/>
      </c>
      <c r="G1945">
        <f>N(Движение!$V$299)</f>
        <v/>
      </c>
      <c r="H1945">
        <f>Движение!$W$299</f>
        <v/>
      </c>
      <c r="I1945">
        <f>IF($F1945&gt;0,TEXT($B1945,"dd.mm")&amp;"_"&amp;$D1945,"")</f>
        <v/>
      </c>
    </row>
    <row r="1946">
      <c r="A1946" t="n">
        <v>1945</v>
      </c>
      <c r="B1946">
        <f>Движение!$A$299</f>
        <v/>
      </c>
      <c r="C1946">
        <f>Движение!$C$299</f>
        <v/>
      </c>
      <c r="D1946" t="inlineStr">
        <is>
          <t>Ми-К</t>
        </is>
      </c>
      <c r="E1946">
        <f>Движение!$X$299</f>
        <v/>
      </c>
      <c r="F1946">
        <f>N(Движение!$Y$299)</f>
        <v/>
      </c>
      <c r="G1946">
        <f>N(Движение!$Z$299)</f>
        <v/>
      </c>
      <c r="H1946">
        <f>Движение!$AA$299</f>
        <v/>
      </c>
      <c r="I1946">
        <f>IF($F1946&gt;0,TEXT($B1946,"dd.mm")&amp;"_"&amp;$D1946,"")</f>
        <v/>
      </c>
    </row>
    <row r="1947">
      <c r="A1947" t="n">
        <v>1946</v>
      </c>
      <c r="B1947">
        <f>Движение!$A$299</f>
        <v/>
      </c>
      <c r="C1947">
        <f>Движение!$C$299</f>
        <v/>
      </c>
      <c r="D1947" t="inlineStr">
        <is>
          <t>Ми-П</t>
        </is>
      </c>
      <c r="E1947">
        <f>Движение!$AB$299</f>
        <v/>
      </c>
      <c r="F1947">
        <f>N(Движение!$AC$299)</f>
        <v/>
      </c>
      <c r="G1947">
        <f>N(Движение!$AD$299)</f>
        <v/>
      </c>
      <c r="H1947">
        <f>Движение!$AE$299</f>
        <v/>
      </c>
      <c r="I1947">
        <f>IF($F1947&gt;0,TEXT($B1947,"dd.mm")&amp;"_"&amp;$D1947,"")</f>
        <v/>
      </c>
    </row>
    <row r="1948">
      <c r="A1948" t="n">
        <v>1947</v>
      </c>
      <c r="B1948">
        <f>Движение!$A$300</f>
        <v/>
      </c>
      <c r="C1948">
        <f>Движение!$C$300</f>
        <v/>
      </c>
      <c r="D1948" t="inlineStr">
        <is>
          <t>АК-10</t>
        </is>
      </c>
      <c r="E1948">
        <f>Движение!$D$300</f>
        <v/>
      </c>
      <c r="F1948">
        <f>N(Движение!$E$300)</f>
        <v/>
      </c>
      <c r="G1948">
        <f>N(Движение!$F$300)</f>
        <v/>
      </c>
      <c r="H1948">
        <f>Движение!$G$300</f>
        <v/>
      </c>
      <c r="I1948">
        <f>IF($F1948&gt;0,TEXT($B1948,"dd.mm")&amp;"_"&amp;$D1948,"")</f>
        <v/>
      </c>
    </row>
    <row r="1949">
      <c r="A1949" t="n">
        <v>1948</v>
      </c>
      <c r="B1949">
        <f>Движение!$A$300</f>
        <v/>
      </c>
      <c r="C1949">
        <f>Движение!$C$300</f>
        <v/>
      </c>
      <c r="D1949" t="inlineStr">
        <is>
          <t>АК-15</t>
        </is>
      </c>
      <c r="E1949">
        <f>Движение!$H$300</f>
        <v/>
      </c>
      <c r="F1949">
        <f>N(Движение!$I$300)</f>
        <v/>
      </c>
      <c r="G1949">
        <f>N(Движение!$J$300)</f>
        <v/>
      </c>
      <c r="H1949">
        <f>Движение!$K$300</f>
        <v/>
      </c>
      <c r="I1949">
        <f>IF($F1949&gt;0,TEXT($B1949,"dd.mm")&amp;"_"&amp;$D1949,"")</f>
        <v/>
      </c>
    </row>
    <row r="1950">
      <c r="A1950" t="n">
        <v>1949</v>
      </c>
      <c r="B1950">
        <f>Движение!$A$300</f>
        <v/>
      </c>
      <c r="C1950">
        <f>Движение!$C$300</f>
        <v/>
      </c>
      <c r="D1950" t="inlineStr">
        <is>
          <t>Г 1800</t>
        </is>
      </c>
      <c r="E1950">
        <f>Движение!$L$300</f>
        <v/>
      </c>
      <c r="F1950">
        <f>N(Движение!$M$300)</f>
        <v/>
      </c>
      <c r="G1950">
        <f>N(Движение!$N$300)</f>
        <v/>
      </c>
      <c r="H1950">
        <f>Движение!$O$300</f>
        <v/>
      </c>
      <c r="I1950">
        <f>IF($F1950&gt;0,TEXT($B1950,"dd.mm")&amp;"_"&amp;$D1950,"")</f>
        <v/>
      </c>
    </row>
    <row r="1951">
      <c r="A1951" t="n">
        <v>1950</v>
      </c>
      <c r="B1951">
        <f>Движение!$A$300</f>
        <v/>
      </c>
      <c r="C1951">
        <f>Движение!$C$300</f>
        <v/>
      </c>
      <c r="D1951" t="inlineStr">
        <is>
          <t>Г 3500</t>
        </is>
      </c>
      <c r="E1951">
        <f>Движение!$P$300</f>
        <v/>
      </c>
      <c r="F1951">
        <f>N(Движение!$Q$300)</f>
        <v/>
      </c>
      <c r="G1951">
        <f>N(Движение!$R$300)</f>
        <v/>
      </c>
      <c r="H1951">
        <f>Движение!$S$300</f>
        <v/>
      </c>
      <c r="I1951">
        <f>IF($F1951&gt;0,TEXT($B1951,"dd.mm")&amp;"_"&amp;$D1951,"")</f>
        <v/>
      </c>
    </row>
    <row r="1952">
      <c r="A1952" t="n">
        <v>1951</v>
      </c>
      <c r="B1952">
        <f>Движение!$A$300</f>
        <v/>
      </c>
      <c r="C1952">
        <f>Движение!$C$300</f>
        <v/>
      </c>
      <c r="D1952" t="inlineStr">
        <is>
          <t>Г 800</t>
        </is>
      </c>
      <c r="E1952">
        <f>Движение!$T$300</f>
        <v/>
      </c>
      <c r="F1952">
        <f>N(Движение!$U$300)</f>
        <v/>
      </c>
      <c r="G1952">
        <f>N(Движение!$V$300)</f>
        <v/>
      </c>
      <c r="H1952">
        <f>Движение!$W$300</f>
        <v/>
      </c>
      <c r="I1952">
        <f>IF($F1952&gt;0,TEXT($B1952,"dd.mm")&amp;"_"&amp;$D1952,"")</f>
        <v/>
      </c>
    </row>
    <row r="1953">
      <c r="A1953" t="n">
        <v>1952</v>
      </c>
      <c r="B1953">
        <f>Движение!$A$300</f>
        <v/>
      </c>
      <c r="C1953">
        <f>Движение!$C$300</f>
        <v/>
      </c>
      <c r="D1953" t="inlineStr">
        <is>
          <t>Ми-К</t>
        </is>
      </c>
      <c r="E1953">
        <f>Движение!$X$300</f>
        <v/>
      </c>
      <c r="F1953">
        <f>N(Движение!$Y$300)</f>
        <v/>
      </c>
      <c r="G1953">
        <f>N(Движение!$Z$300)</f>
        <v/>
      </c>
      <c r="H1953">
        <f>Движение!$AA$300</f>
        <v/>
      </c>
      <c r="I1953">
        <f>IF($F1953&gt;0,TEXT($B1953,"dd.mm")&amp;"_"&amp;$D1953,"")</f>
        <v/>
      </c>
    </row>
    <row r="1954">
      <c r="A1954" t="n">
        <v>1953</v>
      </c>
      <c r="B1954">
        <f>Движение!$A$300</f>
        <v/>
      </c>
      <c r="C1954">
        <f>Движение!$C$300</f>
        <v/>
      </c>
      <c r="D1954" t="inlineStr">
        <is>
          <t>Ми-П</t>
        </is>
      </c>
      <c r="E1954">
        <f>Движение!$AB$300</f>
        <v/>
      </c>
      <c r="F1954">
        <f>N(Движение!$AC$300)</f>
        <v/>
      </c>
      <c r="G1954">
        <f>N(Движение!$AD$300)</f>
        <v/>
      </c>
      <c r="H1954">
        <f>Движение!$AE$300</f>
        <v/>
      </c>
      <c r="I1954">
        <f>IF($F1954&gt;0,TEXT($B1954,"dd.mm")&amp;"_"&amp;$D1954,"")</f>
        <v/>
      </c>
    </row>
    <row r="1955">
      <c r="A1955" t="n">
        <v>1954</v>
      </c>
      <c r="B1955">
        <f>Движение!$A$301</f>
        <v/>
      </c>
      <c r="C1955">
        <f>Движение!$C$301</f>
        <v/>
      </c>
      <c r="D1955" t="inlineStr">
        <is>
          <t>АК-10</t>
        </is>
      </c>
      <c r="E1955">
        <f>Движение!$D$301</f>
        <v/>
      </c>
      <c r="F1955">
        <f>N(Движение!$E$301)</f>
        <v/>
      </c>
      <c r="G1955">
        <f>N(Движение!$F$301)</f>
        <v/>
      </c>
      <c r="H1955">
        <f>Движение!$G$301</f>
        <v/>
      </c>
      <c r="I1955">
        <f>IF($F1955&gt;0,TEXT($B1955,"dd.mm")&amp;"_"&amp;$D1955,"")</f>
        <v/>
      </c>
    </row>
    <row r="1956">
      <c r="A1956" t="n">
        <v>1955</v>
      </c>
      <c r="B1956">
        <f>Движение!$A$301</f>
        <v/>
      </c>
      <c r="C1956">
        <f>Движение!$C$301</f>
        <v/>
      </c>
      <c r="D1956" t="inlineStr">
        <is>
          <t>АК-15</t>
        </is>
      </c>
      <c r="E1956">
        <f>Движение!$H$301</f>
        <v/>
      </c>
      <c r="F1956">
        <f>N(Движение!$I$301)</f>
        <v/>
      </c>
      <c r="G1956">
        <f>N(Движение!$J$301)</f>
        <v/>
      </c>
      <c r="H1956">
        <f>Движение!$K$301</f>
        <v/>
      </c>
      <c r="I1956">
        <f>IF($F1956&gt;0,TEXT($B1956,"dd.mm")&amp;"_"&amp;$D1956,"")</f>
        <v/>
      </c>
    </row>
    <row r="1957">
      <c r="A1957" t="n">
        <v>1956</v>
      </c>
      <c r="B1957">
        <f>Движение!$A$301</f>
        <v/>
      </c>
      <c r="C1957">
        <f>Движение!$C$301</f>
        <v/>
      </c>
      <c r="D1957" t="inlineStr">
        <is>
          <t>Г 1800</t>
        </is>
      </c>
      <c r="E1957">
        <f>Движение!$L$301</f>
        <v/>
      </c>
      <c r="F1957">
        <f>N(Движение!$M$301)</f>
        <v/>
      </c>
      <c r="G1957">
        <f>N(Движение!$N$301)</f>
        <v/>
      </c>
      <c r="H1957">
        <f>Движение!$O$301</f>
        <v/>
      </c>
      <c r="I1957">
        <f>IF($F1957&gt;0,TEXT($B1957,"dd.mm")&amp;"_"&amp;$D1957,"")</f>
        <v/>
      </c>
    </row>
    <row r="1958">
      <c r="A1958" t="n">
        <v>1957</v>
      </c>
      <c r="B1958">
        <f>Движение!$A$301</f>
        <v/>
      </c>
      <c r="C1958">
        <f>Движение!$C$301</f>
        <v/>
      </c>
      <c r="D1958" t="inlineStr">
        <is>
          <t>Г 3500</t>
        </is>
      </c>
      <c r="E1958">
        <f>Движение!$P$301</f>
        <v/>
      </c>
      <c r="F1958">
        <f>N(Движение!$Q$301)</f>
        <v/>
      </c>
      <c r="G1958">
        <f>N(Движение!$R$301)</f>
        <v/>
      </c>
      <c r="H1958">
        <f>Движение!$S$301</f>
        <v/>
      </c>
      <c r="I1958">
        <f>IF($F1958&gt;0,TEXT($B1958,"dd.mm")&amp;"_"&amp;$D1958,"")</f>
        <v/>
      </c>
    </row>
    <row r="1959">
      <c r="A1959" t="n">
        <v>1958</v>
      </c>
      <c r="B1959">
        <f>Движение!$A$301</f>
        <v/>
      </c>
      <c r="C1959">
        <f>Движение!$C$301</f>
        <v/>
      </c>
      <c r="D1959" t="inlineStr">
        <is>
          <t>Г 800</t>
        </is>
      </c>
      <c r="E1959">
        <f>Движение!$T$301</f>
        <v/>
      </c>
      <c r="F1959">
        <f>N(Движение!$U$301)</f>
        <v/>
      </c>
      <c r="G1959">
        <f>N(Движение!$V$301)</f>
        <v/>
      </c>
      <c r="H1959">
        <f>Движение!$W$301</f>
        <v/>
      </c>
      <c r="I1959">
        <f>IF($F1959&gt;0,TEXT($B1959,"dd.mm")&amp;"_"&amp;$D1959,"")</f>
        <v/>
      </c>
    </row>
    <row r="1960">
      <c r="A1960" t="n">
        <v>1959</v>
      </c>
      <c r="B1960">
        <f>Движение!$A$301</f>
        <v/>
      </c>
      <c r="C1960">
        <f>Движение!$C$301</f>
        <v/>
      </c>
      <c r="D1960" t="inlineStr">
        <is>
          <t>Ми-К</t>
        </is>
      </c>
      <c r="E1960">
        <f>Движение!$X$301</f>
        <v/>
      </c>
      <c r="F1960">
        <f>N(Движение!$Y$301)</f>
        <v/>
      </c>
      <c r="G1960">
        <f>N(Движение!$Z$301)</f>
        <v/>
      </c>
      <c r="H1960">
        <f>Движение!$AA$301</f>
        <v/>
      </c>
      <c r="I1960">
        <f>IF($F1960&gt;0,TEXT($B1960,"dd.mm")&amp;"_"&amp;$D1960,"")</f>
        <v/>
      </c>
    </row>
    <row r="1961">
      <c r="A1961" t="n">
        <v>1960</v>
      </c>
      <c r="B1961">
        <f>Движение!$A$301</f>
        <v/>
      </c>
      <c r="C1961">
        <f>Движение!$C$301</f>
        <v/>
      </c>
      <c r="D1961" t="inlineStr">
        <is>
          <t>Ми-П</t>
        </is>
      </c>
      <c r="E1961">
        <f>Движение!$AB$301</f>
        <v/>
      </c>
      <c r="F1961">
        <f>N(Движение!$AC$301)</f>
        <v/>
      </c>
      <c r="G1961">
        <f>N(Движение!$AD$301)</f>
        <v/>
      </c>
      <c r="H1961">
        <f>Движение!$AE$301</f>
        <v/>
      </c>
      <c r="I1961">
        <f>IF($F1961&gt;0,TEXT($B1961,"dd.mm")&amp;"_"&amp;$D1961,"")</f>
        <v/>
      </c>
    </row>
    <row r="1962">
      <c r="A1962" t="n">
        <v>1961</v>
      </c>
      <c r="B1962">
        <f>Движение!$A$302</f>
        <v/>
      </c>
      <c r="C1962">
        <f>Движение!$C$302</f>
        <v/>
      </c>
      <c r="D1962" t="inlineStr">
        <is>
          <t>АК-10</t>
        </is>
      </c>
      <c r="E1962">
        <f>Движение!$D$302</f>
        <v/>
      </c>
      <c r="F1962">
        <f>N(Движение!$E$302)</f>
        <v/>
      </c>
      <c r="G1962">
        <f>N(Движение!$F$302)</f>
        <v/>
      </c>
      <c r="H1962">
        <f>Движение!$G$302</f>
        <v/>
      </c>
      <c r="I1962">
        <f>IF($F1962&gt;0,TEXT($B1962,"dd.mm")&amp;"_"&amp;$D1962,"")</f>
        <v/>
      </c>
    </row>
    <row r="1963">
      <c r="A1963" t="n">
        <v>1962</v>
      </c>
      <c r="B1963">
        <f>Движение!$A$302</f>
        <v/>
      </c>
      <c r="C1963">
        <f>Движение!$C$302</f>
        <v/>
      </c>
      <c r="D1963" t="inlineStr">
        <is>
          <t>АК-15</t>
        </is>
      </c>
      <c r="E1963">
        <f>Движение!$H$302</f>
        <v/>
      </c>
      <c r="F1963">
        <f>N(Движение!$I$302)</f>
        <v/>
      </c>
      <c r="G1963">
        <f>N(Движение!$J$302)</f>
        <v/>
      </c>
      <c r="H1963">
        <f>Движение!$K$302</f>
        <v/>
      </c>
      <c r="I1963">
        <f>IF($F1963&gt;0,TEXT($B1963,"dd.mm")&amp;"_"&amp;$D1963,"")</f>
        <v/>
      </c>
    </row>
    <row r="1964">
      <c r="A1964" t="n">
        <v>1963</v>
      </c>
      <c r="B1964">
        <f>Движение!$A$302</f>
        <v/>
      </c>
      <c r="C1964">
        <f>Движение!$C$302</f>
        <v/>
      </c>
      <c r="D1964" t="inlineStr">
        <is>
          <t>Г 1800</t>
        </is>
      </c>
      <c r="E1964">
        <f>Движение!$L$302</f>
        <v/>
      </c>
      <c r="F1964">
        <f>N(Движение!$M$302)</f>
        <v/>
      </c>
      <c r="G1964">
        <f>N(Движение!$N$302)</f>
        <v/>
      </c>
      <c r="H1964">
        <f>Движение!$O$302</f>
        <v/>
      </c>
      <c r="I1964">
        <f>IF($F1964&gt;0,TEXT($B1964,"dd.mm")&amp;"_"&amp;$D1964,"")</f>
        <v/>
      </c>
    </row>
    <row r="1965">
      <c r="A1965" t="n">
        <v>1964</v>
      </c>
      <c r="B1965">
        <f>Движение!$A$302</f>
        <v/>
      </c>
      <c r="C1965">
        <f>Движение!$C$302</f>
        <v/>
      </c>
      <c r="D1965" t="inlineStr">
        <is>
          <t>Г 3500</t>
        </is>
      </c>
      <c r="E1965">
        <f>Движение!$P$302</f>
        <v/>
      </c>
      <c r="F1965">
        <f>N(Движение!$Q$302)</f>
        <v/>
      </c>
      <c r="G1965">
        <f>N(Движение!$R$302)</f>
        <v/>
      </c>
      <c r="H1965">
        <f>Движение!$S$302</f>
        <v/>
      </c>
      <c r="I1965">
        <f>IF($F1965&gt;0,TEXT($B1965,"dd.mm")&amp;"_"&amp;$D1965,"")</f>
        <v/>
      </c>
    </row>
    <row r="1966">
      <c r="A1966" t="n">
        <v>1965</v>
      </c>
      <c r="B1966">
        <f>Движение!$A$302</f>
        <v/>
      </c>
      <c r="C1966">
        <f>Движение!$C$302</f>
        <v/>
      </c>
      <c r="D1966" t="inlineStr">
        <is>
          <t>Г 800</t>
        </is>
      </c>
      <c r="E1966">
        <f>Движение!$T$302</f>
        <v/>
      </c>
      <c r="F1966">
        <f>N(Движение!$U$302)</f>
        <v/>
      </c>
      <c r="G1966">
        <f>N(Движение!$V$302)</f>
        <v/>
      </c>
      <c r="H1966">
        <f>Движение!$W$302</f>
        <v/>
      </c>
      <c r="I1966">
        <f>IF($F1966&gt;0,TEXT($B1966,"dd.mm")&amp;"_"&amp;$D1966,"")</f>
        <v/>
      </c>
    </row>
    <row r="1967">
      <c r="A1967" t="n">
        <v>1966</v>
      </c>
      <c r="B1967">
        <f>Движение!$A$302</f>
        <v/>
      </c>
      <c r="C1967">
        <f>Движение!$C$302</f>
        <v/>
      </c>
      <c r="D1967" t="inlineStr">
        <is>
          <t>Ми-К</t>
        </is>
      </c>
      <c r="E1967">
        <f>Движение!$X$302</f>
        <v/>
      </c>
      <c r="F1967">
        <f>N(Движение!$Y$302)</f>
        <v/>
      </c>
      <c r="G1967">
        <f>N(Движение!$Z$302)</f>
        <v/>
      </c>
      <c r="H1967">
        <f>Движение!$AA$302</f>
        <v/>
      </c>
      <c r="I1967">
        <f>IF($F1967&gt;0,TEXT($B1967,"dd.mm")&amp;"_"&amp;$D1967,"")</f>
        <v/>
      </c>
    </row>
    <row r="1968">
      <c r="A1968" t="n">
        <v>1967</v>
      </c>
      <c r="B1968">
        <f>Движение!$A$302</f>
        <v/>
      </c>
      <c r="C1968">
        <f>Движение!$C$302</f>
        <v/>
      </c>
      <c r="D1968" t="inlineStr">
        <is>
          <t>Ми-П</t>
        </is>
      </c>
      <c r="E1968">
        <f>Движение!$AB$302</f>
        <v/>
      </c>
      <c r="F1968">
        <f>N(Движение!$AC$302)</f>
        <v/>
      </c>
      <c r="G1968">
        <f>N(Движение!$AD$302)</f>
        <v/>
      </c>
      <c r="H1968">
        <f>Движение!$AE$302</f>
        <v/>
      </c>
      <c r="I1968">
        <f>IF($F1968&gt;0,TEXT($B1968,"dd.mm")&amp;"_"&amp;$D1968,"")</f>
        <v/>
      </c>
    </row>
    <row r="1969">
      <c r="A1969" t="n">
        <v>1968</v>
      </c>
      <c r="B1969">
        <f>Движение!$A$303</f>
        <v/>
      </c>
      <c r="C1969">
        <f>Движение!$C$303</f>
        <v/>
      </c>
      <c r="D1969" t="inlineStr">
        <is>
          <t>АК-10</t>
        </is>
      </c>
      <c r="E1969">
        <f>Движение!$D$303</f>
        <v/>
      </c>
      <c r="F1969">
        <f>N(Движение!$E$303)</f>
        <v/>
      </c>
      <c r="G1969">
        <f>N(Движение!$F$303)</f>
        <v/>
      </c>
      <c r="H1969">
        <f>Движение!$G$303</f>
        <v/>
      </c>
      <c r="I1969">
        <f>IF($F1969&gt;0,TEXT($B1969,"dd.mm")&amp;"_"&amp;$D1969,"")</f>
        <v/>
      </c>
    </row>
    <row r="1970">
      <c r="A1970" t="n">
        <v>1969</v>
      </c>
      <c r="B1970">
        <f>Движение!$A$303</f>
        <v/>
      </c>
      <c r="C1970">
        <f>Движение!$C$303</f>
        <v/>
      </c>
      <c r="D1970" t="inlineStr">
        <is>
          <t>АК-15</t>
        </is>
      </c>
      <c r="E1970">
        <f>Движение!$H$303</f>
        <v/>
      </c>
      <c r="F1970">
        <f>N(Движение!$I$303)</f>
        <v/>
      </c>
      <c r="G1970">
        <f>N(Движение!$J$303)</f>
        <v/>
      </c>
      <c r="H1970">
        <f>Движение!$K$303</f>
        <v/>
      </c>
      <c r="I1970">
        <f>IF($F1970&gt;0,TEXT($B1970,"dd.mm")&amp;"_"&amp;$D1970,"")</f>
        <v/>
      </c>
    </row>
    <row r="1971">
      <c r="A1971" t="n">
        <v>1970</v>
      </c>
      <c r="B1971">
        <f>Движение!$A$303</f>
        <v/>
      </c>
      <c r="C1971">
        <f>Движение!$C$303</f>
        <v/>
      </c>
      <c r="D1971" t="inlineStr">
        <is>
          <t>Г 1800</t>
        </is>
      </c>
      <c r="E1971">
        <f>Движение!$L$303</f>
        <v/>
      </c>
      <c r="F1971">
        <f>N(Движение!$M$303)</f>
        <v/>
      </c>
      <c r="G1971">
        <f>N(Движение!$N$303)</f>
        <v/>
      </c>
      <c r="H1971">
        <f>Движение!$O$303</f>
        <v/>
      </c>
      <c r="I1971">
        <f>IF($F1971&gt;0,TEXT($B1971,"dd.mm")&amp;"_"&amp;$D1971,"")</f>
        <v/>
      </c>
    </row>
    <row r="1972">
      <c r="A1972" t="n">
        <v>1971</v>
      </c>
      <c r="B1972">
        <f>Движение!$A$303</f>
        <v/>
      </c>
      <c r="C1972">
        <f>Движение!$C$303</f>
        <v/>
      </c>
      <c r="D1972" t="inlineStr">
        <is>
          <t>Г 3500</t>
        </is>
      </c>
      <c r="E1972">
        <f>Движение!$P$303</f>
        <v/>
      </c>
      <c r="F1972">
        <f>N(Движение!$Q$303)</f>
        <v/>
      </c>
      <c r="G1972">
        <f>N(Движение!$R$303)</f>
        <v/>
      </c>
      <c r="H1972">
        <f>Движение!$S$303</f>
        <v/>
      </c>
      <c r="I1972">
        <f>IF($F1972&gt;0,TEXT($B1972,"dd.mm")&amp;"_"&amp;$D1972,"")</f>
        <v/>
      </c>
    </row>
    <row r="1973">
      <c r="A1973" t="n">
        <v>1972</v>
      </c>
      <c r="B1973">
        <f>Движение!$A$303</f>
        <v/>
      </c>
      <c r="C1973">
        <f>Движение!$C$303</f>
        <v/>
      </c>
      <c r="D1973" t="inlineStr">
        <is>
          <t>Г 800</t>
        </is>
      </c>
      <c r="E1973">
        <f>Движение!$T$303</f>
        <v/>
      </c>
      <c r="F1973">
        <f>N(Движение!$U$303)</f>
        <v/>
      </c>
      <c r="G1973">
        <f>N(Движение!$V$303)</f>
        <v/>
      </c>
      <c r="H1973">
        <f>Движение!$W$303</f>
        <v/>
      </c>
      <c r="I1973">
        <f>IF($F1973&gt;0,TEXT($B1973,"dd.mm")&amp;"_"&amp;$D1973,"")</f>
        <v/>
      </c>
    </row>
    <row r="1974">
      <c r="A1974" t="n">
        <v>1973</v>
      </c>
      <c r="B1974">
        <f>Движение!$A$303</f>
        <v/>
      </c>
      <c r="C1974">
        <f>Движение!$C$303</f>
        <v/>
      </c>
      <c r="D1974" t="inlineStr">
        <is>
          <t>Ми-К</t>
        </is>
      </c>
      <c r="E1974">
        <f>Движение!$X$303</f>
        <v/>
      </c>
      <c r="F1974">
        <f>N(Движение!$Y$303)</f>
        <v/>
      </c>
      <c r="G1974">
        <f>N(Движение!$Z$303)</f>
        <v/>
      </c>
      <c r="H1974">
        <f>Движение!$AA$303</f>
        <v/>
      </c>
      <c r="I1974">
        <f>IF($F1974&gt;0,TEXT($B1974,"dd.mm")&amp;"_"&amp;$D1974,"")</f>
        <v/>
      </c>
    </row>
    <row r="1975">
      <c r="A1975" t="n">
        <v>1974</v>
      </c>
      <c r="B1975">
        <f>Движение!$A$303</f>
        <v/>
      </c>
      <c r="C1975">
        <f>Движение!$C$303</f>
        <v/>
      </c>
      <c r="D1975" t="inlineStr">
        <is>
          <t>Ми-П</t>
        </is>
      </c>
      <c r="E1975">
        <f>Движение!$AB$303</f>
        <v/>
      </c>
      <c r="F1975">
        <f>N(Движение!$AC$303)</f>
        <v/>
      </c>
      <c r="G1975">
        <f>N(Движение!$AD$303)</f>
        <v/>
      </c>
      <c r="H1975">
        <f>Движение!$AE$303</f>
        <v/>
      </c>
      <c r="I1975">
        <f>IF($F1975&gt;0,TEXT($B1975,"dd.mm")&amp;"_"&amp;$D1975,"")</f>
        <v/>
      </c>
    </row>
    <row r="1976">
      <c r="A1976" t="n">
        <v>1975</v>
      </c>
      <c r="B1976">
        <f>Движение!$A$304</f>
        <v/>
      </c>
      <c r="C1976">
        <f>Движение!$C$304</f>
        <v/>
      </c>
      <c r="D1976" t="inlineStr">
        <is>
          <t>АК-10</t>
        </is>
      </c>
      <c r="E1976">
        <f>Движение!$D$304</f>
        <v/>
      </c>
      <c r="F1976">
        <f>N(Движение!$E$304)</f>
        <v/>
      </c>
      <c r="G1976">
        <f>N(Движение!$F$304)</f>
        <v/>
      </c>
      <c r="H1976">
        <f>Движение!$G$304</f>
        <v/>
      </c>
      <c r="I1976">
        <f>IF($F1976&gt;0,TEXT($B1976,"dd.mm")&amp;"_"&amp;$D1976,"")</f>
        <v/>
      </c>
    </row>
    <row r="1977">
      <c r="A1977" t="n">
        <v>1976</v>
      </c>
      <c r="B1977">
        <f>Движение!$A$304</f>
        <v/>
      </c>
      <c r="C1977">
        <f>Движение!$C$304</f>
        <v/>
      </c>
      <c r="D1977" t="inlineStr">
        <is>
          <t>АК-15</t>
        </is>
      </c>
      <c r="E1977">
        <f>Движение!$H$304</f>
        <v/>
      </c>
      <c r="F1977">
        <f>N(Движение!$I$304)</f>
        <v/>
      </c>
      <c r="G1977">
        <f>N(Движение!$J$304)</f>
        <v/>
      </c>
      <c r="H1977">
        <f>Движение!$K$304</f>
        <v/>
      </c>
      <c r="I1977">
        <f>IF($F1977&gt;0,TEXT($B1977,"dd.mm")&amp;"_"&amp;$D1977,"")</f>
        <v/>
      </c>
    </row>
    <row r="1978">
      <c r="A1978" t="n">
        <v>1977</v>
      </c>
      <c r="B1978">
        <f>Движение!$A$304</f>
        <v/>
      </c>
      <c r="C1978">
        <f>Движение!$C$304</f>
        <v/>
      </c>
      <c r="D1978" t="inlineStr">
        <is>
          <t>Г 1800</t>
        </is>
      </c>
      <c r="E1978">
        <f>Движение!$L$304</f>
        <v/>
      </c>
      <c r="F1978">
        <f>N(Движение!$M$304)</f>
        <v/>
      </c>
      <c r="G1978">
        <f>N(Движение!$N$304)</f>
        <v/>
      </c>
      <c r="H1978">
        <f>Движение!$O$304</f>
        <v/>
      </c>
      <c r="I1978">
        <f>IF($F1978&gt;0,TEXT($B1978,"dd.mm")&amp;"_"&amp;$D1978,"")</f>
        <v/>
      </c>
    </row>
    <row r="1979">
      <c r="A1979" t="n">
        <v>1978</v>
      </c>
      <c r="B1979">
        <f>Движение!$A$304</f>
        <v/>
      </c>
      <c r="C1979">
        <f>Движение!$C$304</f>
        <v/>
      </c>
      <c r="D1979" t="inlineStr">
        <is>
          <t>Г 3500</t>
        </is>
      </c>
      <c r="E1979">
        <f>Движение!$P$304</f>
        <v/>
      </c>
      <c r="F1979">
        <f>N(Движение!$Q$304)</f>
        <v/>
      </c>
      <c r="G1979">
        <f>N(Движение!$R$304)</f>
        <v/>
      </c>
      <c r="H1979">
        <f>Движение!$S$304</f>
        <v/>
      </c>
      <c r="I1979">
        <f>IF($F1979&gt;0,TEXT($B1979,"dd.mm")&amp;"_"&amp;$D1979,"")</f>
        <v/>
      </c>
    </row>
    <row r="1980">
      <c r="A1980" t="n">
        <v>1979</v>
      </c>
      <c r="B1980">
        <f>Движение!$A$304</f>
        <v/>
      </c>
      <c r="C1980">
        <f>Движение!$C$304</f>
        <v/>
      </c>
      <c r="D1980" t="inlineStr">
        <is>
          <t>Г 800</t>
        </is>
      </c>
      <c r="E1980">
        <f>Движение!$T$304</f>
        <v/>
      </c>
      <c r="F1980">
        <f>N(Движение!$U$304)</f>
        <v/>
      </c>
      <c r="G1980">
        <f>N(Движение!$V$304)</f>
        <v/>
      </c>
      <c r="H1980">
        <f>Движение!$W$304</f>
        <v/>
      </c>
      <c r="I1980">
        <f>IF($F1980&gt;0,TEXT($B1980,"dd.mm")&amp;"_"&amp;$D1980,"")</f>
        <v/>
      </c>
    </row>
    <row r="1981">
      <c r="A1981" t="n">
        <v>1980</v>
      </c>
      <c r="B1981">
        <f>Движение!$A$304</f>
        <v/>
      </c>
      <c r="C1981">
        <f>Движение!$C$304</f>
        <v/>
      </c>
      <c r="D1981" t="inlineStr">
        <is>
          <t>Ми-К</t>
        </is>
      </c>
      <c r="E1981">
        <f>Движение!$X$304</f>
        <v/>
      </c>
      <c r="F1981">
        <f>N(Движение!$Y$304)</f>
        <v/>
      </c>
      <c r="G1981">
        <f>N(Движение!$Z$304)</f>
        <v/>
      </c>
      <c r="H1981">
        <f>Движение!$AA$304</f>
        <v/>
      </c>
      <c r="I1981">
        <f>IF($F1981&gt;0,TEXT($B1981,"dd.mm")&amp;"_"&amp;$D1981,"")</f>
        <v/>
      </c>
    </row>
    <row r="1982">
      <c r="A1982" t="n">
        <v>1981</v>
      </c>
      <c r="B1982">
        <f>Движение!$A$304</f>
        <v/>
      </c>
      <c r="C1982">
        <f>Движение!$C$304</f>
        <v/>
      </c>
      <c r="D1982" t="inlineStr">
        <is>
          <t>Ми-П</t>
        </is>
      </c>
      <c r="E1982">
        <f>Движение!$AB$304</f>
        <v/>
      </c>
      <c r="F1982">
        <f>N(Движение!$AC$304)</f>
        <v/>
      </c>
      <c r="G1982">
        <f>N(Движение!$AD$304)</f>
        <v/>
      </c>
      <c r="H1982">
        <f>Движение!$AE$304</f>
        <v/>
      </c>
      <c r="I1982">
        <f>IF($F1982&gt;0,TEXT($B1982,"dd.mm")&amp;"_"&amp;$D1982,"")</f>
        <v/>
      </c>
    </row>
    <row r="1983">
      <c r="A1983" t="n">
        <v>1982</v>
      </c>
      <c r="B1983">
        <f>Движение!$A$305</f>
        <v/>
      </c>
      <c r="C1983">
        <f>Движение!$C$305</f>
        <v/>
      </c>
      <c r="D1983" t="inlineStr">
        <is>
          <t>АК-10</t>
        </is>
      </c>
      <c r="E1983">
        <f>Движение!$D$305</f>
        <v/>
      </c>
      <c r="F1983">
        <f>N(Движение!$E$305)</f>
        <v/>
      </c>
      <c r="G1983">
        <f>N(Движение!$F$305)</f>
        <v/>
      </c>
      <c r="H1983">
        <f>Движение!$G$305</f>
        <v/>
      </c>
      <c r="I1983">
        <f>IF($F1983&gt;0,TEXT($B1983,"dd.mm")&amp;"_"&amp;$D1983,"")</f>
        <v/>
      </c>
    </row>
    <row r="1984">
      <c r="A1984" t="n">
        <v>1983</v>
      </c>
      <c r="B1984">
        <f>Движение!$A$305</f>
        <v/>
      </c>
      <c r="C1984">
        <f>Движение!$C$305</f>
        <v/>
      </c>
      <c r="D1984" t="inlineStr">
        <is>
          <t>АК-15</t>
        </is>
      </c>
      <c r="E1984">
        <f>Движение!$H$305</f>
        <v/>
      </c>
      <c r="F1984">
        <f>N(Движение!$I$305)</f>
        <v/>
      </c>
      <c r="G1984">
        <f>N(Движение!$J$305)</f>
        <v/>
      </c>
      <c r="H1984">
        <f>Движение!$K$305</f>
        <v/>
      </c>
      <c r="I1984">
        <f>IF($F1984&gt;0,TEXT($B1984,"dd.mm")&amp;"_"&amp;$D1984,"")</f>
        <v/>
      </c>
    </row>
    <row r="1985">
      <c r="A1985" t="n">
        <v>1984</v>
      </c>
      <c r="B1985">
        <f>Движение!$A$305</f>
        <v/>
      </c>
      <c r="C1985">
        <f>Движение!$C$305</f>
        <v/>
      </c>
      <c r="D1985" t="inlineStr">
        <is>
          <t>Г 1800</t>
        </is>
      </c>
      <c r="E1985">
        <f>Движение!$L$305</f>
        <v/>
      </c>
      <c r="F1985">
        <f>N(Движение!$M$305)</f>
        <v/>
      </c>
      <c r="G1985">
        <f>N(Движение!$N$305)</f>
        <v/>
      </c>
      <c r="H1985">
        <f>Движение!$O$305</f>
        <v/>
      </c>
      <c r="I1985">
        <f>IF($F1985&gt;0,TEXT($B1985,"dd.mm")&amp;"_"&amp;$D1985,"")</f>
        <v/>
      </c>
    </row>
    <row r="1986">
      <c r="A1986" t="n">
        <v>1985</v>
      </c>
      <c r="B1986">
        <f>Движение!$A$305</f>
        <v/>
      </c>
      <c r="C1986">
        <f>Движение!$C$305</f>
        <v/>
      </c>
      <c r="D1986" t="inlineStr">
        <is>
          <t>Г 3500</t>
        </is>
      </c>
      <c r="E1986">
        <f>Движение!$P$305</f>
        <v/>
      </c>
      <c r="F1986">
        <f>N(Движение!$Q$305)</f>
        <v/>
      </c>
      <c r="G1986">
        <f>N(Движение!$R$305)</f>
        <v/>
      </c>
      <c r="H1986">
        <f>Движение!$S$305</f>
        <v/>
      </c>
      <c r="I1986">
        <f>IF($F1986&gt;0,TEXT($B1986,"dd.mm")&amp;"_"&amp;$D1986,"")</f>
        <v/>
      </c>
    </row>
    <row r="1987">
      <c r="A1987" t="n">
        <v>1986</v>
      </c>
      <c r="B1987">
        <f>Движение!$A$305</f>
        <v/>
      </c>
      <c r="C1987">
        <f>Движение!$C$305</f>
        <v/>
      </c>
      <c r="D1987" t="inlineStr">
        <is>
          <t>Г 800</t>
        </is>
      </c>
      <c r="E1987">
        <f>Движение!$T$305</f>
        <v/>
      </c>
      <c r="F1987">
        <f>N(Движение!$U$305)</f>
        <v/>
      </c>
      <c r="G1987">
        <f>N(Движение!$V$305)</f>
        <v/>
      </c>
      <c r="H1987">
        <f>Движение!$W$305</f>
        <v/>
      </c>
      <c r="I1987">
        <f>IF($F1987&gt;0,TEXT($B1987,"dd.mm")&amp;"_"&amp;$D1987,"")</f>
        <v/>
      </c>
    </row>
    <row r="1988">
      <c r="A1988" t="n">
        <v>1987</v>
      </c>
      <c r="B1988">
        <f>Движение!$A$305</f>
        <v/>
      </c>
      <c r="C1988">
        <f>Движение!$C$305</f>
        <v/>
      </c>
      <c r="D1988" t="inlineStr">
        <is>
          <t>Ми-К</t>
        </is>
      </c>
      <c r="E1988">
        <f>Движение!$X$305</f>
        <v/>
      </c>
      <c r="F1988">
        <f>N(Движение!$Y$305)</f>
        <v/>
      </c>
      <c r="G1988">
        <f>N(Движение!$Z$305)</f>
        <v/>
      </c>
      <c r="H1988">
        <f>Движение!$AA$305</f>
        <v/>
      </c>
      <c r="I1988">
        <f>IF($F1988&gt;0,TEXT($B1988,"dd.mm")&amp;"_"&amp;$D1988,"")</f>
        <v/>
      </c>
    </row>
    <row r="1989">
      <c r="A1989" t="n">
        <v>1988</v>
      </c>
      <c r="B1989">
        <f>Движение!$A$305</f>
        <v/>
      </c>
      <c r="C1989">
        <f>Движение!$C$305</f>
        <v/>
      </c>
      <c r="D1989" t="inlineStr">
        <is>
          <t>Ми-П</t>
        </is>
      </c>
      <c r="E1989">
        <f>Движение!$AB$305</f>
        <v/>
      </c>
      <c r="F1989">
        <f>N(Движение!$AC$305)</f>
        <v/>
      </c>
      <c r="G1989">
        <f>N(Движение!$AD$305)</f>
        <v/>
      </c>
      <c r="H1989">
        <f>Движение!$AE$305</f>
        <v/>
      </c>
      <c r="I1989">
        <f>IF($F1989&gt;0,TEXT($B1989,"dd.mm")&amp;"_"&amp;$D1989,"")</f>
        <v/>
      </c>
    </row>
    <row r="1990">
      <c r="A1990" t="n">
        <v>1989</v>
      </c>
      <c r="B1990">
        <f>Движение!$A$306</f>
        <v/>
      </c>
      <c r="C1990">
        <f>Движение!$C$306</f>
        <v/>
      </c>
      <c r="D1990" t="inlineStr">
        <is>
          <t>АК-10</t>
        </is>
      </c>
      <c r="E1990">
        <f>Движение!$D$306</f>
        <v/>
      </c>
      <c r="F1990">
        <f>N(Движение!$E$306)</f>
        <v/>
      </c>
      <c r="G1990">
        <f>N(Движение!$F$306)</f>
        <v/>
      </c>
      <c r="H1990">
        <f>Движение!$G$306</f>
        <v/>
      </c>
      <c r="I1990">
        <f>IF($F1990&gt;0,TEXT($B1990,"dd.mm")&amp;"_"&amp;$D1990,"")</f>
        <v/>
      </c>
    </row>
    <row r="1991">
      <c r="A1991" t="n">
        <v>1990</v>
      </c>
      <c r="B1991">
        <f>Движение!$A$306</f>
        <v/>
      </c>
      <c r="C1991">
        <f>Движение!$C$306</f>
        <v/>
      </c>
      <c r="D1991" t="inlineStr">
        <is>
          <t>АК-15</t>
        </is>
      </c>
      <c r="E1991">
        <f>Движение!$H$306</f>
        <v/>
      </c>
      <c r="F1991">
        <f>N(Движение!$I$306)</f>
        <v/>
      </c>
      <c r="G1991">
        <f>N(Движение!$J$306)</f>
        <v/>
      </c>
      <c r="H1991">
        <f>Движение!$K$306</f>
        <v/>
      </c>
      <c r="I1991">
        <f>IF($F1991&gt;0,TEXT($B1991,"dd.mm")&amp;"_"&amp;$D1991,"")</f>
        <v/>
      </c>
    </row>
    <row r="1992">
      <c r="A1992" t="n">
        <v>1991</v>
      </c>
      <c r="B1992">
        <f>Движение!$A$306</f>
        <v/>
      </c>
      <c r="C1992">
        <f>Движение!$C$306</f>
        <v/>
      </c>
      <c r="D1992" t="inlineStr">
        <is>
          <t>Г 1800</t>
        </is>
      </c>
      <c r="E1992">
        <f>Движение!$L$306</f>
        <v/>
      </c>
      <c r="F1992">
        <f>N(Движение!$M$306)</f>
        <v/>
      </c>
      <c r="G1992">
        <f>N(Движение!$N$306)</f>
        <v/>
      </c>
      <c r="H1992">
        <f>Движение!$O$306</f>
        <v/>
      </c>
      <c r="I1992">
        <f>IF($F1992&gt;0,TEXT($B1992,"dd.mm")&amp;"_"&amp;$D1992,"")</f>
        <v/>
      </c>
    </row>
    <row r="1993">
      <c r="A1993" t="n">
        <v>1992</v>
      </c>
      <c r="B1993">
        <f>Движение!$A$306</f>
        <v/>
      </c>
      <c r="C1993">
        <f>Движение!$C$306</f>
        <v/>
      </c>
      <c r="D1993" t="inlineStr">
        <is>
          <t>Г 3500</t>
        </is>
      </c>
      <c r="E1993">
        <f>Движение!$P$306</f>
        <v/>
      </c>
      <c r="F1993">
        <f>N(Движение!$Q$306)</f>
        <v/>
      </c>
      <c r="G1993">
        <f>N(Движение!$R$306)</f>
        <v/>
      </c>
      <c r="H1993">
        <f>Движение!$S$306</f>
        <v/>
      </c>
      <c r="I1993">
        <f>IF($F1993&gt;0,TEXT($B1993,"dd.mm")&amp;"_"&amp;$D1993,"")</f>
        <v/>
      </c>
    </row>
    <row r="1994">
      <c r="A1994" t="n">
        <v>1993</v>
      </c>
      <c r="B1994">
        <f>Движение!$A$306</f>
        <v/>
      </c>
      <c r="C1994">
        <f>Движение!$C$306</f>
        <v/>
      </c>
      <c r="D1994" t="inlineStr">
        <is>
          <t>Г 800</t>
        </is>
      </c>
      <c r="E1994">
        <f>Движение!$T$306</f>
        <v/>
      </c>
      <c r="F1994">
        <f>N(Движение!$U$306)</f>
        <v/>
      </c>
      <c r="G1994">
        <f>N(Движение!$V$306)</f>
        <v/>
      </c>
      <c r="H1994">
        <f>Движение!$W$306</f>
        <v/>
      </c>
      <c r="I1994">
        <f>IF($F1994&gt;0,TEXT($B1994,"dd.mm")&amp;"_"&amp;$D1994,"")</f>
        <v/>
      </c>
    </row>
    <row r="1995">
      <c r="A1995" t="n">
        <v>1994</v>
      </c>
      <c r="B1995">
        <f>Движение!$A$306</f>
        <v/>
      </c>
      <c r="C1995">
        <f>Движение!$C$306</f>
        <v/>
      </c>
      <c r="D1995" t="inlineStr">
        <is>
          <t>Ми-К</t>
        </is>
      </c>
      <c r="E1995">
        <f>Движение!$X$306</f>
        <v/>
      </c>
      <c r="F1995">
        <f>N(Движение!$Y$306)</f>
        <v/>
      </c>
      <c r="G1995">
        <f>N(Движение!$Z$306)</f>
        <v/>
      </c>
      <c r="H1995">
        <f>Движение!$AA$306</f>
        <v/>
      </c>
      <c r="I1995">
        <f>IF($F1995&gt;0,TEXT($B1995,"dd.mm")&amp;"_"&amp;$D1995,"")</f>
        <v/>
      </c>
    </row>
    <row r="1996">
      <c r="A1996" t="n">
        <v>1995</v>
      </c>
      <c r="B1996">
        <f>Движение!$A$306</f>
        <v/>
      </c>
      <c r="C1996">
        <f>Движение!$C$306</f>
        <v/>
      </c>
      <c r="D1996" t="inlineStr">
        <is>
          <t>Ми-П</t>
        </is>
      </c>
      <c r="E1996">
        <f>Движение!$AB$306</f>
        <v/>
      </c>
      <c r="F1996">
        <f>N(Движение!$AC$306)</f>
        <v/>
      </c>
      <c r="G1996">
        <f>N(Движение!$AD$306)</f>
        <v/>
      </c>
      <c r="H1996">
        <f>Движение!$AE$306</f>
        <v/>
      </c>
      <c r="I1996">
        <f>IF($F1996&gt;0,TEXT($B1996,"dd.mm")&amp;"_"&amp;$D1996,"")</f>
        <v/>
      </c>
    </row>
    <row r="1997">
      <c r="A1997" t="n">
        <v>1996</v>
      </c>
      <c r="B1997">
        <f>Движение!$A$307</f>
        <v/>
      </c>
      <c r="C1997">
        <f>Движение!$C$307</f>
        <v/>
      </c>
      <c r="D1997" t="inlineStr">
        <is>
          <t>АК-10</t>
        </is>
      </c>
      <c r="E1997">
        <f>Движение!$D$307</f>
        <v/>
      </c>
      <c r="F1997">
        <f>N(Движение!$E$307)</f>
        <v/>
      </c>
      <c r="G1997">
        <f>N(Движение!$F$307)</f>
        <v/>
      </c>
      <c r="H1997">
        <f>Движение!$G$307</f>
        <v/>
      </c>
      <c r="I1997">
        <f>IF($F1997&gt;0,TEXT($B1997,"dd.mm")&amp;"_"&amp;$D1997,"")</f>
        <v/>
      </c>
    </row>
    <row r="1998">
      <c r="A1998" t="n">
        <v>1997</v>
      </c>
      <c r="B1998">
        <f>Движение!$A$307</f>
        <v/>
      </c>
      <c r="C1998">
        <f>Движение!$C$307</f>
        <v/>
      </c>
      <c r="D1998" t="inlineStr">
        <is>
          <t>АК-15</t>
        </is>
      </c>
      <c r="E1998">
        <f>Движение!$H$307</f>
        <v/>
      </c>
      <c r="F1998">
        <f>N(Движение!$I$307)</f>
        <v/>
      </c>
      <c r="G1998">
        <f>N(Движение!$J$307)</f>
        <v/>
      </c>
      <c r="H1998">
        <f>Движение!$K$307</f>
        <v/>
      </c>
      <c r="I1998">
        <f>IF($F1998&gt;0,TEXT($B1998,"dd.mm")&amp;"_"&amp;$D1998,"")</f>
        <v/>
      </c>
    </row>
    <row r="1999">
      <c r="A1999" t="n">
        <v>1998</v>
      </c>
      <c r="B1999">
        <f>Движение!$A$307</f>
        <v/>
      </c>
      <c r="C1999">
        <f>Движение!$C$307</f>
        <v/>
      </c>
      <c r="D1999" t="inlineStr">
        <is>
          <t>Г 1800</t>
        </is>
      </c>
      <c r="E1999">
        <f>Движение!$L$307</f>
        <v/>
      </c>
      <c r="F1999">
        <f>N(Движение!$M$307)</f>
        <v/>
      </c>
      <c r="G1999">
        <f>N(Движение!$N$307)</f>
        <v/>
      </c>
      <c r="H1999">
        <f>Движение!$O$307</f>
        <v/>
      </c>
      <c r="I1999">
        <f>IF($F1999&gt;0,TEXT($B1999,"dd.mm")&amp;"_"&amp;$D1999,"")</f>
        <v/>
      </c>
    </row>
    <row r="2000">
      <c r="A2000" t="n">
        <v>1999</v>
      </c>
      <c r="B2000">
        <f>Движение!$A$307</f>
        <v/>
      </c>
      <c r="C2000">
        <f>Движение!$C$307</f>
        <v/>
      </c>
      <c r="D2000" t="inlineStr">
        <is>
          <t>Г 3500</t>
        </is>
      </c>
      <c r="E2000">
        <f>Движение!$P$307</f>
        <v/>
      </c>
      <c r="F2000">
        <f>N(Движение!$Q$307)</f>
        <v/>
      </c>
      <c r="G2000">
        <f>N(Движение!$R$307)</f>
        <v/>
      </c>
      <c r="H2000">
        <f>Движение!$S$307</f>
        <v/>
      </c>
      <c r="I2000">
        <f>IF($F2000&gt;0,TEXT($B2000,"dd.mm")&amp;"_"&amp;$D2000,"")</f>
        <v/>
      </c>
    </row>
    <row r="2001">
      <c r="A2001" t="n">
        <v>2000</v>
      </c>
      <c r="B2001">
        <f>Движение!$A$307</f>
        <v/>
      </c>
      <c r="C2001">
        <f>Движение!$C$307</f>
        <v/>
      </c>
      <c r="D2001" t="inlineStr">
        <is>
          <t>Г 800</t>
        </is>
      </c>
      <c r="E2001">
        <f>Движение!$T$307</f>
        <v/>
      </c>
      <c r="F2001">
        <f>N(Движение!$U$307)</f>
        <v/>
      </c>
      <c r="G2001">
        <f>N(Движение!$V$307)</f>
        <v/>
      </c>
      <c r="H2001">
        <f>Движение!$W$307</f>
        <v/>
      </c>
      <c r="I2001">
        <f>IF($F2001&gt;0,TEXT($B2001,"dd.mm")&amp;"_"&amp;$D2001,"")</f>
        <v/>
      </c>
    </row>
    <row r="2002">
      <c r="A2002" t="n">
        <v>2001</v>
      </c>
      <c r="B2002">
        <f>Движение!$A$307</f>
        <v/>
      </c>
      <c r="C2002">
        <f>Движение!$C$307</f>
        <v/>
      </c>
      <c r="D2002" t="inlineStr">
        <is>
          <t>Ми-К</t>
        </is>
      </c>
      <c r="E2002">
        <f>Движение!$X$307</f>
        <v/>
      </c>
      <c r="F2002">
        <f>N(Движение!$Y$307)</f>
        <v/>
      </c>
      <c r="G2002">
        <f>N(Движение!$Z$307)</f>
        <v/>
      </c>
      <c r="H2002">
        <f>Движение!$AA$307</f>
        <v/>
      </c>
      <c r="I2002">
        <f>IF($F2002&gt;0,TEXT($B2002,"dd.mm")&amp;"_"&amp;$D2002,"")</f>
        <v/>
      </c>
    </row>
    <row r="2003">
      <c r="A2003" t="n">
        <v>2002</v>
      </c>
      <c r="B2003">
        <f>Движение!$A$307</f>
        <v/>
      </c>
      <c r="C2003">
        <f>Движение!$C$307</f>
        <v/>
      </c>
      <c r="D2003" t="inlineStr">
        <is>
          <t>Ми-П</t>
        </is>
      </c>
      <c r="E2003">
        <f>Движение!$AB$307</f>
        <v/>
      </c>
      <c r="F2003">
        <f>N(Движение!$AC$307)</f>
        <v/>
      </c>
      <c r="G2003">
        <f>N(Движение!$AD$307)</f>
        <v/>
      </c>
      <c r="H2003">
        <f>Движение!$AE$307</f>
        <v/>
      </c>
      <c r="I2003">
        <f>IF($F2003&gt;0,TEXT($B2003,"dd.mm")&amp;"_"&amp;$D2003,"")</f>
        <v/>
      </c>
    </row>
    <row r="2004">
      <c r="A2004" t="n">
        <v>2003</v>
      </c>
      <c r="B2004">
        <f>Движение!$A$308</f>
        <v/>
      </c>
      <c r="C2004">
        <f>Движение!$C$308</f>
        <v/>
      </c>
      <c r="D2004" t="inlineStr">
        <is>
          <t>АК-10</t>
        </is>
      </c>
      <c r="E2004">
        <f>Движение!$D$308</f>
        <v/>
      </c>
      <c r="F2004">
        <f>N(Движение!$E$308)</f>
        <v/>
      </c>
      <c r="G2004">
        <f>N(Движение!$F$308)</f>
        <v/>
      </c>
      <c r="H2004">
        <f>Движение!$G$308</f>
        <v/>
      </c>
      <c r="I2004">
        <f>IF($F2004&gt;0,TEXT($B2004,"dd.mm")&amp;"_"&amp;$D2004,"")</f>
        <v/>
      </c>
    </row>
    <row r="2005">
      <c r="A2005" t="n">
        <v>2004</v>
      </c>
      <c r="B2005">
        <f>Движение!$A$308</f>
        <v/>
      </c>
      <c r="C2005">
        <f>Движение!$C$308</f>
        <v/>
      </c>
      <c r="D2005" t="inlineStr">
        <is>
          <t>АК-15</t>
        </is>
      </c>
      <c r="E2005">
        <f>Движение!$H$308</f>
        <v/>
      </c>
      <c r="F2005">
        <f>N(Движение!$I$308)</f>
        <v/>
      </c>
      <c r="G2005">
        <f>N(Движение!$J$308)</f>
        <v/>
      </c>
      <c r="H2005">
        <f>Движение!$K$308</f>
        <v/>
      </c>
      <c r="I2005">
        <f>IF($F2005&gt;0,TEXT($B2005,"dd.mm")&amp;"_"&amp;$D2005,"")</f>
        <v/>
      </c>
    </row>
    <row r="2006">
      <c r="A2006" t="n">
        <v>2005</v>
      </c>
      <c r="B2006">
        <f>Движение!$A$308</f>
        <v/>
      </c>
      <c r="C2006">
        <f>Движение!$C$308</f>
        <v/>
      </c>
      <c r="D2006" t="inlineStr">
        <is>
          <t>Г 1800</t>
        </is>
      </c>
      <c r="E2006">
        <f>Движение!$L$308</f>
        <v/>
      </c>
      <c r="F2006">
        <f>N(Движение!$M$308)</f>
        <v/>
      </c>
      <c r="G2006">
        <f>N(Движение!$N$308)</f>
        <v/>
      </c>
      <c r="H2006">
        <f>Движение!$O$308</f>
        <v/>
      </c>
      <c r="I2006">
        <f>IF($F2006&gt;0,TEXT($B2006,"dd.mm")&amp;"_"&amp;$D2006,"")</f>
        <v/>
      </c>
    </row>
    <row r="2007">
      <c r="A2007" t="n">
        <v>2006</v>
      </c>
      <c r="B2007">
        <f>Движение!$A$308</f>
        <v/>
      </c>
      <c r="C2007">
        <f>Движение!$C$308</f>
        <v/>
      </c>
      <c r="D2007" t="inlineStr">
        <is>
          <t>Г 3500</t>
        </is>
      </c>
      <c r="E2007">
        <f>Движение!$P$308</f>
        <v/>
      </c>
      <c r="F2007">
        <f>N(Движение!$Q$308)</f>
        <v/>
      </c>
      <c r="G2007">
        <f>N(Движение!$R$308)</f>
        <v/>
      </c>
      <c r="H2007">
        <f>Движение!$S$308</f>
        <v/>
      </c>
      <c r="I2007">
        <f>IF($F2007&gt;0,TEXT($B2007,"dd.mm")&amp;"_"&amp;$D2007,"")</f>
        <v/>
      </c>
    </row>
    <row r="2008">
      <c r="A2008" t="n">
        <v>2007</v>
      </c>
      <c r="B2008">
        <f>Движение!$A$308</f>
        <v/>
      </c>
      <c r="C2008">
        <f>Движение!$C$308</f>
        <v/>
      </c>
      <c r="D2008" t="inlineStr">
        <is>
          <t>Г 800</t>
        </is>
      </c>
      <c r="E2008">
        <f>Движение!$T$308</f>
        <v/>
      </c>
      <c r="F2008">
        <f>N(Движение!$U$308)</f>
        <v/>
      </c>
      <c r="G2008">
        <f>N(Движение!$V$308)</f>
        <v/>
      </c>
      <c r="H2008">
        <f>Движение!$W$308</f>
        <v/>
      </c>
      <c r="I2008">
        <f>IF($F2008&gt;0,TEXT($B2008,"dd.mm")&amp;"_"&amp;$D2008,"")</f>
        <v/>
      </c>
    </row>
    <row r="2009">
      <c r="A2009" t="n">
        <v>2008</v>
      </c>
      <c r="B2009">
        <f>Движение!$A$308</f>
        <v/>
      </c>
      <c r="C2009">
        <f>Движение!$C$308</f>
        <v/>
      </c>
      <c r="D2009" t="inlineStr">
        <is>
          <t>Ми-К</t>
        </is>
      </c>
      <c r="E2009">
        <f>Движение!$X$308</f>
        <v/>
      </c>
      <c r="F2009">
        <f>N(Движение!$Y$308)</f>
        <v/>
      </c>
      <c r="G2009">
        <f>N(Движение!$Z$308)</f>
        <v/>
      </c>
      <c r="H2009">
        <f>Движение!$AA$308</f>
        <v/>
      </c>
      <c r="I2009">
        <f>IF($F2009&gt;0,TEXT($B2009,"dd.mm")&amp;"_"&amp;$D2009,"")</f>
        <v/>
      </c>
    </row>
    <row r="2010">
      <c r="A2010" t="n">
        <v>2009</v>
      </c>
      <c r="B2010">
        <f>Движение!$A$308</f>
        <v/>
      </c>
      <c r="C2010">
        <f>Движение!$C$308</f>
        <v/>
      </c>
      <c r="D2010" t="inlineStr">
        <is>
          <t>Ми-П</t>
        </is>
      </c>
      <c r="E2010">
        <f>Движение!$AB$308</f>
        <v/>
      </c>
      <c r="F2010">
        <f>N(Движение!$AC$308)</f>
        <v/>
      </c>
      <c r="G2010">
        <f>N(Движение!$AD$308)</f>
        <v/>
      </c>
      <c r="H2010">
        <f>Движение!$AE$308</f>
        <v/>
      </c>
      <c r="I2010">
        <f>IF($F2010&gt;0,TEXT($B2010,"dd.mm")&amp;"_"&amp;$D2010,"")</f>
        <v/>
      </c>
    </row>
    <row r="2011">
      <c r="A2011" t="n">
        <v>2010</v>
      </c>
      <c r="B2011">
        <f>Движение!$A$309</f>
        <v/>
      </c>
      <c r="C2011">
        <f>Движение!$C$309</f>
        <v/>
      </c>
      <c r="D2011" t="inlineStr">
        <is>
          <t>АК-10</t>
        </is>
      </c>
      <c r="E2011">
        <f>Движение!$D$309</f>
        <v/>
      </c>
      <c r="F2011">
        <f>N(Движение!$E$309)</f>
        <v/>
      </c>
      <c r="G2011">
        <f>N(Движение!$F$309)</f>
        <v/>
      </c>
      <c r="H2011">
        <f>Движение!$G$309</f>
        <v/>
      </c>
      <c r="I2011">
        <f>IF($F2011&gt;0,TEXT($B2011,"dd.mm")&amp;"_"&amp;$D2011,"")</f>
        <v/>
      </c>
    </row>
    <row r="2012">
      <c r="A2012" t="n">
        <v>2011</v>
      </c>
      <c r="B2012">
        <f>Движение!$A$309</f>
        <v/>
      </c>
      <c r="C2012">
        <f>Движение!$C$309</f>
        <v/>
      </c>
      <c r="D2012" t="inlineStr">
        <is>
          <t>АК-15</t>
        </is>
      </c>
      <c r="E2012">
        <f>Движение!$H$309</f>
        <v/>
      </c>
      <c r="F2012">
        <f>N(Движение!$I$309)</f>
        <v/>
      </c>
      <c r="G2012">
        <f>N(Движение!$J$309)</f>
        <v/>
      </c>
      <c r="H2012">
        <f>Движение!$K$309</f>
        <v/>
      </c>
      <c r="I2012">
        <f>IF($F2012&gt;0,TEXT($B2012,"dd.mm")&amp;"_"&amp;$D2012,"")</f>
        <v/>
      </c>
    </row>
    <row r="2013">
      <c r="A2013" t="n">
        <v>2012</v>
      </c>
      <c r="B2013">
        <f>Движение!$A$309</f>
        <v/>
      </c>
      <c r="C2013">
        <f>Движение!$C$309</f>
        <v/>
      </c>
      <c r="D2013" t="inlineStr">
        <is>
          <t>Г 1800</t>
        </is>
      </c>
      <c r="E2013">
        <f>Движение!$L$309</f>
        <v/>
      </c>
      <c r="F2013">
        <f>N(Движение!$M$309)</f>
        <v/>
      </c>
      <c r="G2013">
        <f>N(Движение!$N$309)</f>
        <v/>
      </c>
      <c r="H2013">
        <f>Движение!$O$309</f>
        <v/>
      </c>
      <c r="I2013">
        <f>IF($F2013&gt;0,TEXT($B2013,"dd.mm")&amp;"_"&amp;$D2013,"")</f>
        <v/>
      </c>
    </row>
    <row r="2014">
      <c r="A2014" t="n">
        <v>2013</v>
      </c>
      <c r="B2014">
        <f>Движение!$A$309</f>
        <v/>
      </c>
      <c r="C2014">
        <f>Движение!$C$309</f>
        <v/>
      </c>
      <c r="D2014" t="inlineStr">
        <is>
          <t>Г 3500</t>
        </is>
      </c>
      <c r="E2014">
        <f>Движение!$P$309</f>
        <v/>
      </c>
      <c r="F2014">
        <f>N(Движение!$Q$309)</f>
        <v/>
      </c>
      <c r="G2014">
        <f>N(Движение!$R$309)</f>
        <v/>
      </c>
      <c r="H2014">
        <f>Движение!$S$309</f>
        <v/>
      </c>
      <c r="I2014">
        <f>IF($F2014&gt;0,TEXT($B2014,"dd.mm")&amp;"_"&amp;$D2014,"")</f>
        <v/>
      </c>
    </row>
    <row r="2015">
      <c r="A2015" t="n">
        <v>2014</v>
      </c>
      <c r="B2015">
        <f>Движение!$A$309</f>
        <v/>
      </c>
      <c r="C2015">
        <f>Движение!$C$309</f>
        <v/>
      </c>
      <c r="D2015" t="inlineStr">
        <is>
          <t>Г 800</t>
        </is>
      </c>
      <c r="E2015">
        <f>Движение!$T$309</f>
        <v/>
      </c>
      <c r="F2015">
        <f>N(Движение!$U$309)</f>
        <v/>
      </c>
      <c r="G2015">
        <f>N(Движение!$V$309)</f>
        <v/>
      </c>
      <c r="H2015">
        <f>Движение!$W$309</f>
        <v/>
      </c>
      <c r="I2015">
        <f>IF($F2015&gt;0,TEXT($B2015,"dd.mm")&amp;"_"&amp;$D2015,"")</f>
        <v/>
      </c>
    </row>
    <row r="2016">
      <c r="A2016" t="n">
        <v>2015</v>
      </c>
      <c r="B2016">
        <f>Движение!$A$309</f>
        <v/>
      </c>
      <c r="C2016">
        <f>Движение!$C$309</f>
        <v/>
      </c>
      <c r="D2016" t="inlineStr">
        <is>
          <t>Ми-К</t>
        </is>
      </c>
      <c r="E2016">
        <f>Движение!$X$309</f>
        <v/>
      </c>
      <c r="F2016">
        <f>N(Движение!$Y$309)</f>
        <v/>
      </c>
      <c r="G2016">
        <f>N(Движение!$Z$309)</f>
        <v/>
      </c>
      <c r="H2016">
        <f>Движение!$AA$309</f>
        <v/>
      </c>
      <c r="I2016">
        <f>IF($F2016&gt;0,TEXT($B2016,"dd.mm")&amp;"_"&amp;$D2016,"")</f>
        <v/>
      </c>
    </row>
    <row r="2017">
      <c r="A2017" t="n">
        <v>2016</v>
      </c>
      <c r="B2017">
        <f>Движение!$A$309</f>
        <v/>
      </c>
      <c r="C2017">
        <f>Движение!$C$309</f>
        <v/>
      </c>
      <c r="D2017" t="inlineStr">
        <is>
          <t>Ми-П</t>
        </is>
      </c>
      <c r="E2017">
        <f>Движение!$AB$309</f>
        <v/>
      </c>
      <c r="F2017">
        <f>N(Движение!$AC$309)</f>
        <v/>
      </c>
      <c r="G2017">
        <f>N(Движение!$AD$309)</f>
        <v/>
      </c>
      <c r="H2017">
        <f>Движение!$AE$309</f>
        <v/>
      </c>
      <c r="I2017">
        <f>IF($F2017&gt;0,TEXT($B2017,"dd.mm")&amp;"_"&amp;$D2017,"")</f>
        <v/>
      </c>
    </row>
    <row r="2018">
      <c r="A2018" t="n">
        <v>2017</v>
      </c>
      <c r="B2018">
        <f>Движение!$A$310</f>
        <v/>
      </c>
      <c r="C2018">
        <f>Движение!$C$310</f>
        <v/>
      </c>
      <c r="D2018" t="inlineStr">
        <is>
          <t>АК-10</t>
        </is>
      </c>
      <c r="E2018">
        <f>Движение!$D$310</f>
        <v/>
      </c>
      <c r="F2018">
        <f>N(Движение!$E$310)</f>
        <v/>
      </c>
      <c r="G2018">
        <f>N(Движение!$F$310)</f>
        <v/>
      </c>
      <c r="H2018">
        <f>Движение!$G$310</f>
        <v/>
      </c>
      <c r="I2018">
        <f>IF($F2018&gt;0,TEXT($B2018,"dd.mm")&amp;"_"&amp;$D2018,"")</f>
        <v/>
      </c>
    </row>
    <row r="2019">
      <c r="A2019" t="n">
        <v>2018</v>
      </c>
      <c r="B2019">
        <f>Движение!$A$310</f>
        <v/>
      </c>
      <c r="C2019">
        <f>Движение!$C$310</f>
        <v/>
      </c>
      <c r="D2019" t="inlineStr">
        <is>
          <t>АК-15</t>
        </is>
      </c>
      <c r="E2019">
        <f>Движение!$H$310</f>
        <v/>
      </c>
      <c r="F2019">
        <f>N(Движение!$I$310)</f>
        <v/>
      </c>
      <c r="G2019">
        <f>N(Движение!$J$310)</f>
        <v/>
      </c>
      <c r="H2019">
        <f>Движение!$K$310</f>
        <v/>
      </c>
      <c r="I2019">
        <f>IF($F2019&gt;0,TEXT($B2019,"dd.mm")&amp;"_"&amp;$D2019,"")</f>
        <v/>
      </c>
    </row>
    <row r="2020">
      <c r="A2020" t="n">
        <v>2019</v>
      </c>
      <c r="B2020">
        <f>Движение!$A$310</f>
        <v/>
      </c>
      <c r="C2020">
        <f>Движение!$C$310</f>
        <v/>
      </c>
      <c r="D2020" t="inlineStr">
        <is>
          <t>Г 1800</t>
        </is>
      </c>
      <c r="E2020">
        <f>Движение!$L$310</f>
        <v/>
      </c>
      <c r="F2020">
        <f>N(Движение!$M$310)</f>
        <v/>
      </c>
      <c r="G2020">
        <f>N(Движение!$N$310)</f>
        <v/>
      </c>
      <c r="H2020">
        <f>Движение!$O$310</f>
        <v/>
      </c>
      <c r="I2020">
        <f>IF($F2020&gt;0,TEXT($B2020,"dd.mm")&amp;"_"&amp;$D2020,"")</f>
        <v/>
      </c>
    </row>
    <row r="2021">
      <c r="A2021" t="n">
        <v>2020</v>
      </c>
      <c r="B2021">
        <f>Движение!$A$310</f>
        <v/>
      </c>
      <c r="C2021">
        <f>Движение!$C$310</f>
        <v/>
      </c>
      <c r="D2021" t="inlineStr">
        <is>
          <t>Г 3500</t>
        </is>
      </c>
      <c r="E2021">
        <f>Движение!$P$310</f>
        <v/>
      </c>
      <c r="F2021">
        <f>N(Движение!$Q$310)</f>
        <v/>
      </c>
      <c r="G2021">
        <f>N(Движение!$R$310)</f>
        <v/>
      </c>
      <c r="H2021">
        <f>Движение!$S$310</f>
        <v/>
      </c>
      <c r="I2021">
        <f>IF($F2021&gt;0,TEXT($B2021,"dd.mm")&amp;"_"&amp;$D2021,"")</f>
        <v/>
      </c>
    </row>
    <row r="2022">
      <c r="A2022" t="n">
        <v>2021</v>
      </c>
      <c r="B2022">
        <f>Движение!$A$310</f>
        <v/>
      </c>
      <c r="C2022">
        <f>Движение!$C$310</f>
        <v/>
      </c>
      <c r="D2022" t="inlineStr">
        <is>
          <t>Г 800</t>
        </is>
      </c>
      <c r="E2022">
        <f>Движение!$T$310</f>
        <v/>
      </c>
      <c r="F2022">
        <f>N(Движение!$U$310)</f>
        <v/>
      </c>
      <c r="G2022">
        <f>N(Движение!$V$310)</f>
        <v/>
      </c>
      <c r="H2022">
        <f>Движение!$W$310</f>
        <v/>
      </c>
      <c r="I2022">
        <f>IF($F2022&gt;0,TEXT($B2022,"dd.mm")&amp;"_"&amp;$D2022,"")</f>
        <v/>
      </c>
    </row>
    <row r="2023">
      <c r="A2023" t="n">
        <v>2022</v>
      </c>
      <c r="B2023">
        <f>Движение!$A$310</f>
        <v/>
      </c>
      <c r="C2023">
        <f>Движение!$C$310</f>
        <v/>
      </c>
      <c r="D2023" t="inlineStr">
        <is>
          <t>Ми-К</t>
        </is>
      </c>
      <c r="E2023">
        <f>Движение!$X$310</f>
        <v/>
      </c>
      <c r="F2023">
        <f>N(Движение!$Y$310)</f>
        <v/>
      </c>
      <c r="G2023">
        <f>N(Движение!$Z$310)</f>
        <v/>
      </c>
      <c r="H2023">
        <f>Движение!$AA$310</f>
        <v/>
      </c>
      <c r="I2023">
        <f>IF($F2023&gt;0,TEXT($B2023,"dd.mm")&amp;"_"&amp;$D2023,"")</f>
        <v/>
      </c>
    </row>
    <row r="2024">
      <c r="A2024" t="n">
        <v>2023</v>
      </c>
      <c r="B2024">
        <f>Движение!$A$310</f>
        <v/>
      </c>
      <c r="C2024">
        <f>Движение!$C$310</f>
        <v/>
      </c>
      <c r="D2024" t="inlineStr">
        <is>
          <t>Ми-П</t>
        </is>
      </c>
      <c r="E2024">
        <f>Движение!$AB$310</f>
        <v/>
      </c>
      <c r="F2024">
        <f>N(Движение!$AC$310)</f>
        <v/>
      </c>
      <c r="G2024">
        <f>N(Движение!$AD$310)</f>
        <v/>
      </c>
      <c r="H2024">
        <f>Движение!$AE$310</f>
        <v/>
      </c>
      <c r="I2024">
        <f>IF($F2024&gt;0,TEXT($B2024,"dd.mm")&amp;"_"&amp;$D2024,"")</f>
        <v/>
      </c>
    </row>
    <row r="2025">
      <c r="A2025" t="n">
        <v>2024</v>
      </c>
      <c r="B2025">
        <f>Движение!$A$311</f>
        <v/>
      </c>
      <c r="C2025">
        <f>Движение!$C$311</f>
        <v/>
      </c>
      <c r="D2025" t="inlineStr">
        <is>
          <t>АК-10</t>
        </is>
      </c>
      <c r="E2025">
        <f>Движение!$D$311</f>
        <v/>
      </c>
      <c r="F2025">
        <f>N(Движение!$E$311)</f>
        <v/>
      </c>
      <c r="G2025">
        <f>N(Движение!$F$311)</f>
        <v/>
      </c>
      <c r="H2025">
        <f>Движение!$G$311</f>
        <v/>
      </c>
      <c r="I2025">
        <f>IF($F2025&gt;0,TEXT($B2025,"dd.mm")&amp;"_"&amp;$D2025,"")</f>
        <v/>
      </c>
    </row>
    <row r="2026">
      <c r="A2026" t="n">
        <v>2025</v>
      </c>
      <c r="B2026">
        <f>Движение!$A$311</f>
        <v/>
      </c>
      <c r="C2026">
        <f>Движение!$C$311</f>
        <v/>
      </c>
      <c r="D2026" t="inlineStr">
        <is>
          <t>АК-15</t>
        </is>
      </c>
      <c r="E2026">
        <f>Движение!$H$311</f>
        <v/>
      </c>
      <c r="F2026">
        <f>N(Движение!$I$311)</f>
        <v/>
      </c>
      <c r="G2026">
        <f>N(Движение!$J$311)</f>
        <v/>
      </c>
      <c r="H2026">
        <f>Движение!$K$311</f>
        <v/>
      </c>
      <c r="I2026">
        <f>IF($F2026&gt;0,TEXT($B2026,"dd.mm")&amp;"_"&amp;$D2026,"")</f>
        <v/>
      </c>
    </row>
    <row r="2027">
      <c r="A2027" t="n">
        <v>2026</v>
      </c>
      <c r="B2027">
        <f>Движение!$A$311</f>
        <v/>
      </c>
      <c r="C2027">
        <f>Движение!$C$311</f>
        <v/>
      </c>
      <c r="D2027" t="inlineStr">
        <is>
          <t>Г 1800</t>
        </is>
      </c>
      <c r="E2027">
        <f>Движение!$L$311</f>
        <v/>
      </c>
      <c r="F2027">
        <f>N(Движение!$M$311)</f>
        <v/>
      </c>
      <c r="G2027">
        <f>N(Движение!$N$311)</f>
        <v/>
      </c>
      <c r="H2027">
        <f>Движение!$O$311</f>
        <v/>
      </c>
      <c r="I2027">
        <f>IF($F2027&gt;0,TEXT($B2027,"dd.mm")&amp;"_"&amp;$D2027,"")</f>
        <v/>
      </c>
    </row>
    <row r="2028">
      <c r="A2028" t="n">
        <v>2027</v>
      </c>
      <c r="B2028">
        <f>Движение!$A$311</f>
        <v/>
      </c>
      <c r="C2028">
        <f>Движение!$C$311</f>
        <v/>
      </c>
      <c r="D2028" t="inlineStr">
        <is>
          <t>Г 3500</t>
        </is>
      </c>
      <c r="E2028">
        <f>Движение!$P$311</f>
        <v/>
      </c>
      <c r="F2028">
        <f>N(Движение!$Q$311)</f>
        <v/>
      </c>
      <c r="G2028">
        <f>N(Движение!$R$311)</f>
        <v/>
      </c>
      <c r="H2028">
        <f>Движение!$S$311</f>
        <v/>
      </c>
      <c r="I2028">
        <f>IF($F2028&gt;0,TEXT($B2028,"dd.mm")&amp;"_"&amp;$D2028,"")</f>
        <v/>
      </c>
    </row>
    <row r="2029">
      <c r="A2029" t="n">
        <v>2028</v>
      </c>
      <c r="B2029">
        <f>Движение!$A$311</f>
        <v/>
      </c>
      <c r="C2029">
        <f>Движение!$C$311</f>
        <v/>
      </c>
      <c r="D2029" t="inlineStr">
        <is>
          <t>Г 800</t>
        </is>
      </c>
      <c r="E2029">
        <f>Движение!$T$311</f>
        <v/>
      </c>
      <c r="F2029">
        <f>N(Движение!$U$311)</f>
        <v/>
      </c>
      <c r="G2029">
        <f>N(Движение!$V$311)</f>
        <v/>
      </c>
      <c r="H2029">
        <f>Движение!$W$311</f>
        <v/>
      </c>
      <c r="I2029">
        <f>IF($F2029&gt;0,TEXT($B2029,"dd.mm")&amp;"_"&amp;$D2029,"")</f>
        <v/>
      </c>
    </row>
    <row r="2030">
      <c r="A2030" t="n">
        <v>2029</v>
      </c>
      <c r="B2030">
        <f>Движение!$A$311</f>
        <v/>
      </c>
      <c r="C2030">
        <f>Движение!$C$311</f>
        <v/>
      </c>
      <c r="D2030" t="inlineStr">
        <is>
          <t>Ми-К</t>
        </is>
      </c>
      <c r="E2030">
        <f>Движение!$X$311</f>
        <v/>
      </c>
      <c r="F2030">
        <f>N(Движение!$Y$311)</f>
        <v/>
      </c>
      <c r="G2030">
        <f>N(Движение!$Z$311)</f>
        <v/>
      </c>
      <c r="H2030">
        <f>Движение!$AA$311</f>
        <v/>
      </c>
      <c r="I2030">
        <f>IF($F2030&gt;0,TEXT($B2030,"dd.mm")&amp;"_"&amp;$D2030,"")</f>
        <v/>
      </c>
    </row>
    <row r="2031">
      <c r="A2031" t="n">
        <v>2030</v>
      </c>
      <c r="B2031">
        <f>Движение!$A$311</f>
        <v/>
      </c>
      <c r="C2031">
        <f>Движение!$C$311</f>
        <v/>
      </c>
      <c r="D2031" t="inlineStr">
        <is>
          <t>Ми-П</t>
        </is>
      </c>
      <c r="E2031">
        <f>Движение!$AB$311</f>
        <v/>
      </c>
      <c r="F2031">
        <f>N(Движение!$AC$311)</f>
        <v/>
      </c>
      <c r="G2031">
        <f>N(Движение!$AD$311)</f>
        <v/>
      </c>
      <c r="H2031">
        <f>Движение!$AE$311</f>
        <v/>
      </c>
      <c r="I2031">
        <f>IF($F2031&gt;0,TEXT($B2031,"dd.mm")&amp;"_"&amp;$D2031,"")</f>
        <v/>
      </c>
    </row>
    <row r="2032">
      <c r="A2032" t="n">
        <v>2031</v>
      </c>
      <c r="B2032">
        <f>Движение!$A$312</f>
        <v/>
      </c>
      <c r="C2032">
        <f>Движение!$C$312</f>
        <v/>
      </c>
      <c r="D2032" t="inlineStr">
        <is>
          <t>АК-10</t>
        </is>
      </c>
      <c r="E2032">
        <f>Движение!$D$312</f>
        <v/>
      </c>
      <c r="F2032">
        <f>N(Движение!$E$312)</f>
        <v/>
      </c>
      <c r="G2032">
        <f>N(Движение!$F$312)</f>
        <v/>
      </c>
      <c r="H2032">
        <f>Движение!$G$312</f>
        <v/>
      </c>
      <c r="I2032">
        <f>IF($F2032&gt;0,TEXT($B2032,"dd.mm")&amp;"_"&amp;$D2032,"")</f>
        <v/>
      </c>
    </row>
    <row r="2033">
      <c r="A2033" t="n">
        <v>2032</v>
      </c>
      <c r="B2033">
        <f>Движение!$A$312</f>
        <v/>
      </c>
      <c r="C2033">
        <f>Движение!$C$312</f>
        <v/>
      </c>
      <c r="D2033" t="inlineStr">
        <is>
          <t>АК-15</t>
        </is>
      </c>
      <c r="E2033">
        <f>Движение!$H$312</f>
        <v/>
      </c>
      <c r="F2033">
        <f>N(Движение!$I$312)</f>
        <v/>
      </c>
      <c r="G2033">
        <f>N(Движение!$J$312)</f>
        <v/>
      </c>
      <c r="H2033">
        <f>Движение!$K$312</f>
        <v/>
      </c>
      <c r="I2033">
        <f>IF($F2033&gt;0,TEXT($B2033,"dd.mm")&amp;"_"&amp;$D2033,"")</f>
        <v/>
      </c>
    </row>
    <row r="2034">
      <c r="A2034" t="n">
        <v>2033</v>
      </c>
      <c r="B2034">
        <f>Движение!$A$312</f>
        <v/>
      </c>
      <c r="C2034">
        <f>Движение!$C$312</f>
        <v/>
      </c>
      <c r="D2034" t="inlineStr">
        <is>
          <t>Г 1800</t>
        </is>
      </c>
      <c r="E2034">
        <f>Движение!$L$312</f>
        <v/>
      </c>
      <c r="F2034">
        <f>N(Движение!$M$312)</f>
        <v/>
      </c>
      <c r="G2034">
        <f>N(Движение!$N$312)</f>
        <v/>
      </c>
      <c r="H2034">
        <f>Движение!$O$312</f>
        <v/>
      </c>
      <c r="I2034">
        <f>IF($F2034&gt;0,TEXT($B2034,"dd.mm")&amp;"_"&amp;$D2034,"")</f>
        <v/>
      </c>
    </row>
    <row r="2035">
      <c r="A2035" t="n">
        <v>2034</v>
      </c>
      <c r="B2035">
        <f>Движение!$A$312</f>
        <v/>
      </c>
      <c r="C2035">
        <f>Движение!$C$312</f>
        <v/>
      </c>
      <c r="D2035" t="inlineStr">
        <is>
          <t>Г 3500</t>
        </is>
      </c>
      <c r="E2035">
        <f>Движение!$P$312</f>
        <v/>
      </c>
      <c r="F2035">
        <f>N(Движение!$Q$312)</f>
        <v/>
      </c>
      <c r="G2035">
        <f>N(Движение!$R$312)</f>
        <v/>
      </c>
      <c r="H2035">
        <f>Движение!$S$312</f>
        <v/>
      </c>
      <c r="I2035">
        <f>IF($F2035&gt;0,TEXT($B2035,"dd.mm")&amp;"_"&amp;$D2035,"")</f>
        <v/>
      </c>
    </row>
    <row r="2036">
      <c r="A2036" t="n">
        <v>2035</v>
      </c>
      <c r="B2036">
        <f>Движение!$A$312</f>
        <v/>
      </c>
      <c r="C2036">
        <f>Движение!$C$312</f>
        <v/>
      </c>
      <c r="D2036" t="inlineStr">
        <is>
          <t>Г 800</t>
        </is>
      </c>
      <c r="E2036">
        <f>Движение!$T$312</f>
        <v/>
      </c>
      <c r="F2036">
        <f>N(Движение!$U$312)</f>
        <v/>
      </c>
      <c r="G2036">
        <f>N(Движение!$V$312)</f>
        <v/>
      </c>
      <c r="H2036">
        <f>Движение!$W$312</f>
        <v/>
      </c>
      <c r="I2036">
        <f>IF($F2036&gt;0,TEXT($B2036,"dd.mm")&amp;"_"&amp;$D2036,"")</f>
        <v/>
      </c>
    </row>
    <row r="2037">
      <c r="A2037" t="n">
        <v>2036</v>
      </c>
      <c r="B2037">
        <f>Движение!$A$312</f>
        <v/>
      </c>
      <c r="C2037">
        <f>Движение!$C$312</f>
        <v/>
      </c>
      <c r="D2037" t="inlineStr">
        <is>
          <t>Ми-К</t>
        </is>
      </c>
      <c r="E2037">
        <f>Движение!$X$312</f>
        <v/>
      </c>
      <c r="F2037">
        <f>N(Движение!$Y$312)</f>
        <v/>
      </c>
      <c r="G2037">
        <f>N(Движение!$Z$312)</f>
        <v/>
      </c>
      <c r="H2037">
        <f>Движение!$AA$312</f>
        <v/>
      </c>
      <c r="I2037">
        <f>IF($F2037&gt;0,TEXT($B2037,"dd.mm")&amp;"_"&amp;$D2037,"")</f>
        <v/>
      </c>
    </row>
    <row r="2038">
      <c r="A2038" t="n">
        <v>2037</v>
      </c>
      <c r="B2038">
        <f>Движение!$A$312</f>
        <v/>
      </c>
      <c r="C2038">
        <f>Движение!$C$312</f>
        <v/>
      </c>
      <c r="D2038" t="inlineStr">
        <is>
          <t>Ми-П</t>
        </is>
      </c>
      <c r="E2038">
        <f>Движение!$AB$312</f>
        <v/>
      </c>
      <c r="F2038">
        <f>N(Движение!$AC$312)</f>
        <v/>
      </c>
      <c r="G2038">
        <f>N(Движение!$AD$312)</f>
        <v/>
      </c>
      <c r="H2038">
        <f>Движение!$AE$312</f>
        <v/>
      </c>
      <c r="I2038">
        <f>IF($F2038&gt;0,TEXT($B2038,"dd.mm")&amp;"_"&amp;$D2038,"")</f>
        <v/>
      </c>
    </row>
    <row r="2039">
      <c r="A2039" t="n">
        <v>2038</v>
      </c>
      <c r="B2039">
        <f>Движение!$A$313</f>
        <v/>
      </c>
      <c r="C2039">
        <f>Движение!$C$313</f>
        <v/>
      </c>
      <c r="D2039" t="inlineStr">
        <is>
          <t>АК-10</t>
        </is>
      </c>
      <c r="E2039">
        <f>Движение!$D$313</f>
        <v/>
      </c>
      <c r="F2039">
        <f>N(Движение!$E$313)</f>
        <v/>
      </c>
      <c r="G2039">
        <f>N(Движение!$F$313)</f>
        <v/>
      </c>
      <c r="H2039">
        <f>Движение!$G$313</f>
        <v/>
      </c>
      <c r="I2039">
        <f>IF($F2039&gt;0,TEXT($B2039,"dd.mm")&amp;"_"&amp;$D2039,"")</f>
        <v/>
      </c>
    </row>
    <row r="2040">
      <c r="A2040" t="n">
        <v>2039</v>
      </c>
      <c r="B2040">
        <f>Движение!$A$313</f>
        <v/>
      </c>
      <c r="C2040">
        <f>Движение!$C$313</f>
        <v/>
      </c>
      <c r="D2040" t="inlineStr">
        <is>
          <t>АК-15</t>
        </is>
      </c>
      <c r="E2040">
        <f>Движение!$H$313</f>
        <v/>
      </c>
      <c r="F2040">
        <f>N(Движение!$I$313)</f>
        <v/>
      </c>
      <c r="G2040">
        <f>N(Движение!$J$313)</f>
        <v/>
      </c>
      <c r="H2040">
        <f>Движение!$K$313</f>
        <v/>
      </c>
      <c r="I2040">
        <f>IF($F2040&gt;0,TEXT($B2040,"dd.mm")&amp;"_"&amp;$D2040,"")</f>
        <v/>
      </c>
    </row>
    <row r="2041">
      <c r="A2041" t="n">
        <v>2040</v>
      </c>
      <c r="B2041">
        <f>Движение!$A$313</f>
        <v/>
      </c>
      <c r="C2041">
        <f>Движение!$C$313</f>
        <v/>
      </c>
      <c r="D2041" t="inlineStr">
        <is>
          <t>Г 1800</t>
        </is>
      </c>
      <c r="E2041">
        <f>Движение!$L$313</f>
        <v/>
      </c>
      <c r="F2041">
        <f>N(Движение!$M$313)</f>
        <v/>
      </c>
      <c r="G2041">
        <f>N(Движение!$N$313)</f>
        <v/>
      </c>
      <c r="H2041">
        <f>Движение!$O$313</f>
        <v/>
      </c>
      <c r="I2041">
        <f>IF($F2041&gt;0,TEXT($B2041,"dd.mm")&amp;"_"&amp;$D2041,"")</f>
        <v/>
      </c>
    </row>
    <row r="2042">
      <c r="A2042" t="n">
        <v>2041</v>
      </c>
      <c r="B2042">
        <f>Движение!$A$313</f>
        <v/>
      </c>
      <c r="C2042">
        <f>Движение!$C$313</f>
        <v/>
      </c>
      <c r="D2042" t="inlineStr">
        <is>
          <t>Г 3500</t>
        </is>
      </c>
      <c r="E2042">
        <f>Движение!$P$313</f>
        <v/>
      </c>
      <c r="F2042">
        <f>N(Движение!$Q$313)</f>
        <v/>
      </c>
      <c r="G2042">
        <f>N(Движение!$R$313)</f>
        <v/>
      </c>
      <c r="H2042">
        <f>Движение!$S$313</f>
        <v/>
      </c>
      <c r="I2042">
        <f>IF($F2042&gt;0,TEXT($B2042,"dd.mm")&amp;"_"&amp;$D2042,"")</f>
        <v/>
      </c>
    </row>
    <row r="2043">
      <c r="A2043" t="n">
        <v>2042</v>
      </c>
      <c r="B2043">
        <f>Движение!$A$313</f>
        <v/>
      </c>
      <c r="C2043">
        <f>Движение!$C$313</f>
        <v/>
      </c>
      <c r="D2043" t="inlineStr">
        <is>
          <t>Г 800</t>
        </is>
      </c>
      <c r="E2043">
        <f>Движение!$T$313</f>
        <v/>
      </c>
      <c r="F2043">
        <f>N(Движение!$U$313)</f>
        <v/>
      </c>
      <c r="G2043">
        <f>N(Движение!$V$313)</f>
        <v/>
      </c>
      <c r="H2043">
        <f>Движение!$W$313</f>
        <v/>
      </c>
      <c r="I2043">
        <f>IF($F2043&gt;0,TEXT($B2043,"dd.mm")&amp;"_"&amp;$D2043,"")</f>
        <v/>
      </c>
    </row>
    <row r="2044">
      <c r="A2044" t="n">
        <v>2043</v>
      </c>
      <c r="B2044">
        <f>Движение!$A$313</f>
        <v/>
      </c>
      <c r="C2044">
        <f>Движение!$C$313</f>
        <v/>
      </c>
      <c r="D2044" t="inlineStr">
        <is>
          <t>Ми-К</t>
        </is>
      </c>
      <c r="E2044">
        <f>Движение!$X$313</f>
        <v/>
      </c>
      <c r="F2044">
        <f>N(Движение!$Y$313)</f>
        <v/>
      </c>
      <c r="G2044">
        <f>N(Движение!$Z$313)</f>
        <v/>
      </c>
      <c r="H2044">
        <f>Движение!$AA$313</f>
        <v/>
      </c>
      <c r="I2044">
        <f>IF($F2044&gt;0,TEXT($B2044,"dd.mm")&amp;"_"&amp;$D2044,"")</f>
        <v/>
      </c>
    </row>
    <row r="2045">
      <c r="A2045" t="n">
        <v>2044</v>
      </c>
      <c r="B2045">
        <f>Движение!$A$313</f>
        <v/>
      </c>
      <c r="C2045">
        <f>Движение!$C$313</f>
        <v/>
      </c>
      <c r="D2045" t="inlineStr">
        <is>
          <t>Ми-П</t>
        </is>
      </c>
      <c r="E2045">
        <f>Движение!$AB$313</f>
        <v/>
      </c>
      <c r="F2045">
        <f>N(Движение!$AC$313)</f>
        <v/>
      </c>
      <c r="G2045">
        <f>N(Движение!$AD$313)</f>
        <v/>
      </c>
      <c r="H2045">
        <f>Движение!$AE$313</f>
        <v/>
      </c>
      <c r="I2045">
        <f>IF($F2045&gt;0,TEXT($B2045,"dd.mm")&amp;"_"&amp;$D2045,"")</f>
        <v/>
      </c>
    </row>
    <row r="2046">
      <c r="A2046" t="n">
        <v>2045</v>
      </c>
      <c r="B2046">
        <f>Движение!$A$314</f>
        <v/>
      </c>
      <c r="C2046">
        <f>Движение!$C$314</f>
        <v/>
      </c>
      <c r="D2046" t="inlineStr">
        <is>
          <t>АК-10</t>
        </is>
      </c>
      <c r="E2046">
        <f>Движение!$D$314</f>
        <v/>
      </c>
      <c r="F2046">
        <f>N(Движение!$E$314)</f>
        <v/>
      </c>
      <c r="G2046">
        <f>N(Движение!$F$314)</f>
        <v/>
      </c>
      <c r="H2046">
        <f>Движение!$G$314</f>
        <v/>
      </c>
      <c r="I2046">
        <f>IF($F2046&gt;0,TEXT($B2046,"dd.mm")&amp;"_"&amp;$D2046,"")</f>
        <v/>
      </c>
    </row>
    <row r="2047">
      <c r="A2047" t="n">
        <v>2046</v>
      </c>
      <c r="B2047">
        <f>Движение!$A$314</f>
        <v/>
      </c>
      <c r="C2047">
        <f>Движение!$C$314</f>
        <v/>
      </c>
      <c r="D2047" t="inlineStr">
        <is>
          <t>АК-15</t>
        </is>
      </c>
      <c r="E2047">
        <f>Движение!$H$314</f>
        <v/>
      </c>
      <c r="F2047">
        <f>N(Движение!$I$314)</f>
        <v/>
      </c>
      <c r="G2047">
        <f>N(Движение!$J$314)</f>
        <v/>
      </c>
      <c r="H2047">
        <f>Движение!$K$314</f>
        <v/>
      </c>
      <c r="I2047">
        <f>IF($F2047&gt;0,TEXT($B2047,"dd.mm")&amp;"_"&amp;$D2047,"")</f>
        <v/>
      </c>
    </row>
    <row r="2048">
      <c r="A2048" t="n">
        <v>2047</v>
      </c>
      <c r="B2048">
        <f>Движение!$A$314</f>
        <v/>
      </c>
      <c r="C2048">
        <f>Движение!$C$314</f>
        <v/>
      </c>
      <c r="D2048" t="inlineStr">
        <is>
          <t>Г 1800</t>
        </is>
      </c>
      <c r="E2048">
        <f>Движение!$L$314</f>
        <v/>
      </c>
      <c r="F2048">
        <f>N(Движение!$M$314)</f>
        <v/>
      </c>
      <c r="G2048">
        <f>N(Движение!$N$314)</f>
        <v/>
      </c>
      <c r="H2048">
        <f>Движение!$O$314</f>
        <v/>
      </c>
      <c r="I2048">
        <f>IF($F2048&gt;0,TEXT($B2048,"dd.mm")&amp;"_"&amp;$D2048,"")</f>
        <v/>
      </c>
    </row>
    <row r="2049">
      <c r="A2049" t="n">
        <v>2048</v>
      </c>
      <c r="B2049">
        <f>Движение!$A$314</f>
        <v/>
      </c>
      <c r="C2049">
        <f>Движение!$C$314</f>
        <v/>
      </c>
      <c r="D2049" t="inlineStr">
        <is>
          <t>Г 3500</t>
        </is>
      </c>
      <c r="E2049">
        <f>Движение!$P$314</f>
        <v/>
      </c>
      <c r="F2049">
        <f>N(Движение!$Q$314)</f>
        <v/>
      </c>
      <c r="G2049">
        <f>N(Движение!$R$314)</f>
        <v/>
      </c>
      <c r="H2049">
        <f>Движение!$S$314</f>
        <v/>
      </c>
      <c r="I2049">
        <f>IF($F2049&gt;0,TEXT($B2049,"dd.mm")&amp;"_"&amp;$D2049,"")</f>
        <v/>
      </c>
    </row>
    <row r="2050">
      <c r="A2050" t="n">
        <v>2049</v>
      </c>
      <c r="B2050">
        <f>Движение!$A$314</f>
        <v/>
      </c>
      <c r="C2050">
        <f>Движение!$C$314</f>
        <v/>
      </c>
      <c r="D2050" t="inlineStr">
        <is>
          <t>Г 800</t>
        </is>
      </c>
      <c r="E2050">
        <f>Движение!$T$314</f>
        <v/>
      </c>
      <c r="F2050">
        <f>N(Движение!$U$314)</f>
        <v/>
      </c>
      <c r="G2050">
        <f>N(Движение!$V$314)</f>
        <v/>
      </c>
      <c r="H2050">
        <f>Движение!$W$314</f>
        <v/>
      </c>
      <c r="I2050">
        <f>IF($F2050&gt;0,TEXT($B2050,"dd.mm")&amp;"_"&amp;$D2050,"")</f>
        <v/>
      </c>
    </row>
    <row r="2051">
      <c r="A2051" t="n">
        <v>2050</v>
      </c>
      <c r="B2051">
        <f>Движение!$A$314</f>
        <v/>
      </c>
      <c r="C2051">
        <f>Движение!$C$314</f>
        <v/>
      </c>
      <c r="D2051" t="inlineStr">
        <is>
          <t>Ми-К</t>
        </is>
      </c>
      <c r="E2051">
        <f>Движение!$X$314</f>
        <v/>
      </c>
      <c r="F2051">
        <f>N(Движение!$Y$314)</f>
        <v/>
      </c>
      <c r="G2051">
        <f>N(Движение!$Z$314)</f>
        <v/>
      </c>
      <c r="H2051">
        <f>Движение!$AA$314</f>
        <v/>
      </c>
      <c r="I2051">
        <f>IF($F2051&gt;0,TEXT($B2051,"dd.mm")&amp;"_"&amp;$D2051,"")</f>
        <v/>
      </c>
    </row>
    <row r="2052">
      <c r="A2052" t="n">
        <v>2051</v>
      </c>
      <c r="B2052">
        <f>Движение!$A$314</f>
        <v/>
      </c>
      <c r="C2052">
        <f>Движение!$C$314</f>
        <v/>
      </c>
      <c r="D2052" t="inlineStr">
        <is>
          <t>Ми-П</t>
        </is>
      </c>
      <c r="E2052">
        <f>Движение!$AB$314</f>
        <v/>
      </c>
      <c r="F2052">
        <f>N(Движение!$AC$314)</f>
        <v/>
      </c>
      <c r="G2052">
        <f>N(Движение!$AD$314)</f>
        <v/>
      </c>
      <c r="H2052">
        <f>Движение!$AE$314</f>
        <v/>
      </c>
      <c r="I2052">
        <f>IF($F2052&gt;0,TEXT($B2052,"dd.mm")&amp;"_"&amp;$D2052,"")</f>
        <v/>
      </c>
    </row>
    <row r="2053">
      <c r="A2053" t="n">
        <v>2052</v>
      </c>
      <c r="B2053">
        <f>Движение!$A$315</f>
        <v/>
      </c>
      <c r="C2053">
        <f>Движение!$C$315</f>
        <v/>
      </c>
      <c r="D2053" t="inlineStr">
        <is>
          <t>АК-10</t>
        </is>
      </c>
      <c r="E2053">
        <f>Движение!$D$315</f>
        <v/>
      </c>
      <c r="F2053">
        <f>N(Движение!$E$315)</f>
        <v/>
      </c>
      <c r="G2053">
        <f>N(Движение!$F$315)</f>
        <v/>
      </c>
      <c r="H2053">
        <f>Движение!$G$315</f>
        <v/>
      </c>
      <c r="I2053">
        <f>IF($F2053&gt;0,TEXT($B2053,"dd.mm")&amp;"_"&amp;$D2053,"")</f>
        <v/>
      </c>
    </row>
    <row r="2054">
      <c r="A2054" t="n">
        <v>2053</v>
      </c>
      <c r="B2054">
        <f>Движение!$A$315</f>
        <v/>
      </c>
      <c r="C2054">
        <f>Движение!$C$315</f>
        <v/>
      </c>
      <c r="D2054" t="inlineStr">
        <is>
          <t>АК-15</t>
        </is>
      </c>
      <c r="E2054">
        <f>Движение!$H$315</f>
        <v/>
      </c>
      <c r="F2054">
        <f>N(Движение!$I$315)</f>
        <v/>
      </c>
      <c r="G2054">
        <f>N(Движение!$J$315)</f>
        <v/>
      </c>
      <c r="H2054">
        <f>Движение!$K$315</f>
        <v/>
      </c>
      <c r="I2054">
        <f>IF($F2054&gt;0,TEXT($B2054,"dd.mm")&amp;"_"&amp;$D2054,"")</f>
        <v/>
      </c>
    </row>
    <row r="2055">
      <c r="A2055" t="n">
        <v>2054</v>
      </c>
      <c r="B2055">
        <f>Движение!$A$315</f>
        <v/>
      </c>
      <c r="C2055">
        <f>Движение!$C$315</f>
        <v/>
      </c>
      <c r="D2055" t="inlineStr">
        <is>
          <t>Г 1800</t>
        </is>
      </c>
      <c r="E2055">
        <f>Движение!$L$315</f>
        <v/>
      </c>
      <c r="F2055">
        <f>N(Движение!$M$315)</f>
        <v/>
      </c>
      <c r="G2055">
        <f>N(Движение!$N$315)</f>
        <v/>
      </c>
      <c r="H2055">
        <f>Движение!$O$315</f>
        <v/>
      </c>
      <c r="I2055">
        <f>IF($F2055&gt;0,TEXT($B2055,"dd.mm")&amp;"_"&amp;$D2055,"")</f>
        <v/>
      </c>
    </row>
    <row r="2056">
      <c r="A2056" t="n">
        <v>2055</v>
      </c>
      <c r="B2056">
        <f>Движение!$A$315</f>
        <v/>
      </c>
      <c r="C2056">
        <f>Движение!$C$315</f>
        <v/>
      </c>
      <c r="D2056" t="inlineStr">
        <is>
          <t>Г 3500</t>
        </is>
      </c>
      <c r="E2056">
        <f>Движение!$P$315</f>
        <v/>
      </c>
      <c r="F2056">
        <f>N(Движение!$Q$315)</f>
        <v/>
      </c>
      <c r="G2056">
        <f>N(Движение!$R$315)</f>
        <v/>
      </c>
      <c r="H2056">
        <f>Движение!$S$315</f>
        <v/>
      </c>
      <c r="I2056">
        <f>IF($F2056&gt;0,TEXT($B2056,"dd.mm")&amp;"_"&amp;$D2056,"")</f>
        <v/>
      </c>
    </row>
    <row r="2057">
      <c r="A2057" t="n">
        <v>2056</v>
      </c>
      <c r="B2057">
        <f>Движение!$A$315</f>
        <v/>
      </c>
      <c r="C2057">
        <f>Движение!$C$315</f>
        <v/>
      </c>
      <c r="D2057" t="inlineStr">
        <is>
          <t>Г 800</t>
        </is>
      </c>
      <c r="E2057">
        <f>Движение!$T$315</f>
        <v/>
      </c>
      <c r="F2057">
        <f>N(Движение!$U$315)</f>
        <v/>
      </c>
      <c r="G2057">
        <f>N(Движение!$V$315)</f>
        <v/>
      </c>
      <c r="H2057">
        <f>Движение!$W$315</f>
        <v/>
      </c>
      <c r="I2057">
        <f>IF($F2057&gt;0,TEXT($B2057,"dd.mm")&amp;"_"&amp;$D2057,"")</f>
        <v/>
      </c>
    </row>
    <row r="2058">
      <c r="A2058" t="n">
        <v>2057</v>
      </c>
      <c r="B2058">
        <f>Движение!$A$315</f>
        <v/>
      </c>
      <c r="C2058">
        <f>Движение!$C$315</f>
        <v/>
      </c>
      <c r="D2058" t="inlineStr">
        <is>
          <t>Ми-К</t>
        </is>
      </c>
      <c r="E2058">
        <f>Движение!$X$315</f>
        <v/>
      </c>
      <c r="F2058">
        <f>N(Движение!$Y$315)</f>
        <v/>
      </c>
      <c r="G2058">
        <f>N(Движение!$Z$315)</f>
        <v/>
      </c>
      <c r="H2058">
        <f>Движение!$AA$315</f>
        <v/>
      </c>
      <c r="I2058">
        <f>IF($F2058&gt;0,TEXT($B2058,"dd.mm")&amp;"_"&amp;$D2058,"")</f>
        <v/>
      </c>
    </row>
    <row r="2059">
      <c r="A2059" t="n">
        <v>2058</v>
      </c>
      <c r="B2059">
        <f>Движение!$A$315</f>
        <v/>
      </c>
      <c r="C2059">
        <f>Движение!$C$315</f>
        <v/>
      </c>
      <c r="D2059" t="inlineStr">
        <is>
          <t>Ми-П</t>
        </is>
      </c>
      <c r="E2059">
        <f>Движение!$AB$315</f>
        <v/>
      </c>
      <c r="F2059">
        <f>N(Движение!$AC$315)</f>
        <v/>
      </c>
      <c r="G2059">
        <f>N(Движение!$AD$315)</f>
        <v/>
      </c>
      <c r="H2059">
        <f>Движение!$AE$315</f>
        <v/>
      </c>
      <c r="I2059">
        <f>IF($F2059&gt;0,TEXT($B2059,"dd.mm")&amp;"_"&amp;$D2059,"")</f>
        <v/>
      </c>
    </row>
    <row r="2060">
      <c r="A2060" t="n">
        <v>2059</v>
      </c>
      <c r="B2060">
        <f>Движение!$A$316</f>
        <v/>
      </c>
      <c r="C2060">
        <f>Движение!$C$316</f>
        <v/>
      </c>
      <c r="D2060" t="inlineStr">
        <is>
          <t>АК-10</t>
        </is>
      </c>
      <c r="E2060">
        <f>Движение!$D$316</f>
        <v/>
      </c>
      <c r="F2060">
        <f>N(Движение!$E$316)</f>
        <v/>
      </c>
      <c r="G2060">
        <f>N(Движение!$F$316)</f>
        <v/>
      </c>
      <c r="H2060">
        <f>Движение!$G$316</f>
        <v/>
      </c>
      <c r="I2060">
        <f>IF($F2060&gt;0,TEXT($B2060,"dd.mm")&amp;"_"&amp;$D2060,"")</f>
        <v/>
      </c>
    </row>
    <row r="2061">
      <c r="A2061" t="n">
        <v>2060</v>
      </c>
      <c r="B2061">
        <f>Движение!$A$316</f>
        <v/>
      </c>
      <c r="C2061">
        <f>Движение!$C$316</f>
        <v/>
      </c>
      <c r="D2061" t="inlineStr">
        <is>
          <t>АК-15</t>
        </is>
      </c>
      <c r="E2061">
        <f>Движение!$H$316</f>
        <v/>
      </c>
      <c r="F2061">
        <f>N(Движение!$I$316)</f>
        <v/>
      </c>
      <c r="G2061">
        <f>N(Движение!$J$316)</f>
        <v/>
      </c>
      <c r="H2061">
        <f>Движение!$K$316</f>
        <v/>
      </c>
      <c r="I2061">
        <f>IF($F2061&gt;0,TEXT($B2061,"dd.mm")&amp;"_"&amp;$D2061,"")</f>
        <v/>
      </c>
    </row>
    <row r="2062">
      <c r="A2062" t="n">
        <v>2061</v>
      </c>
      <c r="B2062">
        <f>Движение!$A$316</f>
        <v/>
      </c>
      <c r="C2062">
        <f>Движение!$C$316</f>
        <v/>
      </c>
      <c r="D2062" t="inlineStr">
        <is>
          <t>Г 1800</t>
        </is>
      </c>
      <c r="E2062">
        <f>Движение!$L$316</f>
        <v/>
      </c>
      <c r="F2062">
        <f>N(Движение!$M$316)</f>
        <v/>
      </c>
      <c r="G2062">
        <f>N(Движение!$N$316)</f>
        <v/>
      </c>
      <c r="H2062">
        <f>Движение!$O$316</f>
        <v/>
      </c>
      <c r="I2062">
        <f>IF($F2062&gt;0,TEXT($B2062,"dd.mm")&amp;"_"&amp;$D2062,"")</f>
        <v/>
      </c>
    </row>
    <row r="2063">
      <c r="A2063" t="n">
        <v>2062</v>
      </c>
      <c r="B2063">
        <f>Движение!$A$316</f>
        <v/>
      </c>
      <c r="C2063">
        <f>Движение!$C$316</f>
        <v/>
      </c>
      <c r="D2063" t="inlineStr">
        <is>
          <t>Г 3500</t>
        </is>
      </c>
      <c r="E2063">
        <f>Движение!$P$316</f>
        <v/>
      </c>
      <c r="F2063">
        <f>N(Движение!$Q$316)</f>
        <v/>
      </c>
      <c r="G2063">
        <f>N(Движение!$R$316)</f>
        <v/>
      </c>
      <c r="H2063">
        <f>Движение!$S$316</f>
        <v/>
      </c>
      <c r="I2063">
        <f>IF($F2063&gt;0,TEXT($B2063,"dd.mm")&amp;"_"&amp;$D2063,"")</f>
        <v/>
      </c>
    </row>
    <row r="2064">
      <c r="A2064" t="n">
        <v>2063</v>
      </c>
      <c r="B2064">
        <f>Движение!$A$316</f>
        <v/>
      </c>
      <c r="C2064">
        <f>Движение!$C$316</f>
        <v/>
      </c>
      <c r="D2064" t="inlineStr">
        <is>
          <t>Г 800</t>
        </is>
      </c>
      <c r="E2064">
        <f>Движение!$T$316</f>
        <v/>
      </c>
      <c r="F2064">
        <f>N(Движение!$U$316)</f>
        <v/>
      </c>
      <c r="G2064">
        <f>N(Движение!$V$316)</f>
        <v/>
      </c>
      <c r="H2064">
        <f>Движение!$W$316</f>
        <v/>
      </c>
      <c r="I2064">
        <f>IF($F2064&gt;0,TEXT($B2064,"dd.mm")&amp;"_"&amp;$D2064,"")</f>
        <v/>
      </c>
    </row>
    <row r="2065">
      <c r="A2065" t="n">
        <v>2064</v>
      </c>
      <c r="B2065">
        <f>Движение!$A$316</f>
        <v/>
      </c>
      <c r="C2065">
        <f>Движение!$C$316</f>
        <v/>
      </c>
      <c r="D2065" t="inlineStr">
        <is>
          <t>Ми-К</t>
        </is>
      </c>
      <c r="E2065">
        <f>Движение!$X$316</f>
        <v/>
      </c>
      <c r="F2065">
        <f>N(Движение!$Y$316)</f>
        <v/>
      </c>
      <c r="G2065">
        <f>N(Движение!$Z$316)</f>
        <v/>
      </c>
      <c r="H2065">
        <f>Движение!$AA$316</f>
        <v/>
      </c>
      <c r="I2065">
        <f>IF($F2065&gt;0,TEXT($B2065,"dd.mm")&amp;"_"&amp;$D2065,"")</f>
        <v/>
      </c>
    </row>
    <row r="2066">
      <c r="A2066" t="n">
        <v>2065</v>
      </c>
      <c r="B2066">
        <f>Движение!$A$316</f>
        <v/>
      </c>
      <c r="C2066">
        <f>Движение!$C$316</f>
        <v/>
      </c>
      <c r="D2066" t="inlineStr">
        <is>
          <t>Ми-П</t>
        </is>
      </c>
      <c r="E2066">
        <f>Движение!$AB$316</f>
        <v/>
      </c>
      <c r="F2066">
        <f>N(Движение!$AC$316)</f>
        <v/>
      </c>
      <c r="G2066">
        <f>N(Движение!$AD$316)</f>
        <v/>
      </c>
      <c r="H2066">
        <f>Движение!$AE$316</f>
        <v/>
      </c>
      <c r="I2066">
        <f>IF($F2066&gt;0,TEXT($B2066,"dd.mm")&amp;"_"&amp;$D2066,"")</f>
        <v/>
      </c>
    </row>
    <row r="2067">
      <c r="A2067" t="n">
        <v>2066</v>
      </c>
      <c r="B2067">
        <f>Движение!$A$317</f>
        <v/>
      </c>
      <c r="C2067">
        <f>Движение!$C$317</f>
        <v/>
      </c>
      <c r="D2067" t="inlineStr">
        <is>
          <t>АК-10</t>
        </is>
      </c>
      <c r="E2067">
        <f>Движение!$D$317</f>
        <v/>
      </c>
      <c r="F2067">
        <f>N(Движение!$E$317)</f>
        <v/>
      </c>
      <c r="G2067">
        <f>N(Движение!$F$317)</f>
        <v/>
      </c>
      <c r="H2067">
        <f>Движение!$G$317</f>
        <v/>
      </c>
      <c r="I2067">
        <f>IF($F2067&gt;0,TEXT($B2067,"dd.mm")&amp;"_"&amp;$D2067,"")</f>
        <v/>
      </c>
    </row>
    <row r="2068">
      <c r="A2068" t="n">
        <v>2067</v>
      </c>
      <c r="B2068">
        <f>Движение!$A$317</f>
        <v/>
      </c>
      <c r="C2068">
        <f>Движение!$C$317</f>
        <v/>
      </c>
      <c r="D2068" t="inlineStr">
        <is>
          <t>АК-15</t>
        </is>
      </c>
      <c r="E2068">
        <f>Движение!$H$317</f>
        <v/>
      </c>
      <c r="F2068">
        <f>N(Движение!$I$317)</f>
        <v/>
      </c>
      <c r="G2068">
        <f>N(Движение!$J$317)</f>
        <v/>
      </c>
      <c r="H2068">
        <f>Движение!$K$317</f>
        <v/>
      </c>
      <c r="I2068">
        <f>IF($F2068&gt;0,TEXT($B2068,"dd.mm")&amp;"_"&amp;$D2068,"")</f>
        <v/>
      </c>
    </row>
    <row r="2069">
      <c r="A2069" t="n">
        <v>2068</v>
      </c>
      <c r="B2069">
        <f>Движение!$A$317</f>
        <v/>
      </c>
      <c r="C2069">
        <f>Движение!$C$317</f>
        <v/>
      </c>
      <c r="D2069" t="inlineStr">
        <is>
          <t>Г 1800</t>
        </is>
      </c>
      <c r="E2069">
        <f>Движение!$L$317</f>
        <v/>
      </c>
      <c r="F2069">
        <f>N(Движение!$M$317)</f>
        <v/>
      </c>
      <c r="G2069">
        <f>N(Движение!$N$317)</f>
        <v/>
      </c>
      <c r="H2069">
        <f>Движение!$O$317</f>
        <v/>
      </c>
      <c r="I2069">
        <f>IF($F2069&gt;0,TEXT($B2069,"dd.mm")&amp;"_"&amp;$D2069,"")</f>
        <v/>
      </c>
    </row>
    <row r="2070">
      <c r="A2070" t="n">
        <v>2069</v>
      </c>
      <c r="B2070">
        <f>Движение!$A$317</f>
        <v/>
      </c>
      <c r="C2070">
        <f>Движение!$C$317</f>
        <v/>
      </c>
      <c r="D2070" t="inlineStr">
        <is>
          <t>Г 3500</t>
        </is>
      </c>
      <c r="E2070">
        <f>Движение!$P$317</f>
        <v/>
      </c>
      <c r="F2070">
        <f>N(Движение!$Q$317)</f>
        <v/>
      </c>
      <c r="G2070">
        <f>N(Движение!$R$317)</f>
        <v/>
      </c>
      <c r="H2070">
        <f>Движение!$S$317</f>
        <v/>
      </c>
      <c r="I2070">
        <f>IF($F2070&gt;0,TEXT($B2070,"dd.mm")&amp;"_"&amp;$D2070,"")</f>
        <v/>
      </c>
    </row>
    <row r="2071">
      <c r="A2071" t="n">
        <v>2070</v>
      </c>
      <c r="B2071">
        <f>Движение!$A$317</f>
        <v/>
      </c>
      <c r="C2071">
        <f>Движение!$C$317</f>
        <v/>
      </c>
      <c r="D2071" t="inlineStr">
        <is>
          <t>Г 800</t>
        </is>
      </c>
      <c r="E2071">
        <f>Движение!$T$317</f>
        <v/>
      </c>
      <c r="F2071">
        <f>N(Движение!$U$317)</f>
        <v/>
      </c>
      <c r="G2071">
        <f>N(Движение!$V$317)</f>
        <v/>
      </c>
      <c r="H2071">
        <f>Движение!$W$317</f>
        <v/>
      </c>
      <c r="I2071">
        <f>IF($F2071&gt;0,TEXT($B2071,"dd.mm")&amp;"_"&amp;$D2071,"")</f>
        <v/>
      </c>
    </row>
    <row r="2072">
      <c r="A2072" t="n">
        <v>2071</v>
      </c>
      <c r="B2072">
        <f>Движение!$A$317</f>
        <v/>
      </c>
      <c r="C2072">
        <f>Движение!$C$317</f>
        <v/>
      </c>
      <c r="D2072" t="inlineStr">
        <is>
          <t>Ми-К</t>
        </is>
      </c>
      <c r="E2072">
        <f>Движение!$X$317</f>
        <v/>
      </c>
      <c r="F2072">
        <f>N(Движение!$Y$317)</f>
        <v/>
      </c>
      <c r="G2072">
        <f>N(Движение!$Z$317)</f>
        <v/>
      </c>
      <c r="H2072">
        <f>Движение!$AA$317</f>
        <v/>
      </c>
      <c r="I2072">
        <f>IF($F2072&gt;0,TEXT($B2072,"dd.mm")&amp;"_"&amp;$D2072,"")</f>
        <v/>
      </c>
    </row>
    <row r="2073">
      <c r="A2073" t="n">
        <v>2072</v>
      </c>
      <c r="B2073">
        <f>Движение!$A$317</f>
        <v/>
      </c>
      <c r="C2073">
        <f>Движение!$C$317</f>
        <v/>
      </c>
      <c r="D2073" t="inlineStr">
        <is>
          <t>Ми-П</t>
        </is>
      </c>
      <c r="E2073">
        <f>Движение!$AB$317</f>
        <v/>
      </c>
      <c r="F2073">
        <f>N(Движение!$AC$317)</f>
        <v/>
      </c>
      <c r="G2073">
        <f>N(Движение!$AD$317)</f>
        <v/>
      </c>
      <c r="H2073">
        <f>Движение!$AE$317</f>
        <v/>
      </c>
      <c r="I2073">
        <f>IF($F2073&gt;0,TEXT($B2073,"dd.mm")&amp;"_"&amp;$D2073,"")</f>
        <v/>
      </c>
    </row>
    <row r="2074">
      <c r="A2074" t="n">
        <v>2073</v>
      </c>
      <c r="B2074">
        <f>Движение!$A$318</f>
        <v/>
      </c>
      <c r="C2074">
        <f>Движение!$C$318</f>
        <v/>
      </c>
      <c r="D2074" t="inlineStr">
        <is>
          <t>АК-10</t>
        </is>
      </c>
      <c r="E2074">
        <f>Движение!$D$318</f>
        <v/>
      </c>
      <c r="F2074">
        <f>N(Движение!$E$318)</f>
        <v/>
      </c>
      <c r="G2074">
        <f>N(Движение!$F$318)</f>
        <v/>
      </c>
      <c r="H2074">
        <f>Движение!$G$318</f>
        <v/>
      </c>
      <c r="I2074">
        <f>IF($F2074&gt;0,TEXT($B2074,"dd.mm")&amp;"_"&amp;$D2074,"")</f>
        <v/>
      </c>
    </row>
    <row r="2075">
      <c r="A2075" t="n">
        <v>2074</v>
      </c>
      <c r="B2075">
        <f>Движение!$A$318</f>
        <v/>
      </c>
      <c r="C2075">
        <f>Движение!$C$318</f>
        <v/>
      </c>
      <c r="D2075" t="inlineStr">
        <is>
          <t>АК-15</t>
        </is>
      </c>
      <c r="E2075">
        <f>Движение!$H$318</f>
        <v/>
      </c>
      <c r="F2075">
        <f>N(Движение!$I$318)</f>
        <v/>
      </c>
      <c r="G2075">
        <f>N(Движение!$J$318)</f>
        <v/>
      </c>
      <c r="H2075">
        <f>Движение!$K$318</f>
        <v/>
      </c>
      <c r="I2075">
        <f>IF($F2075&gt;0,TEXT($B2075,"dd.mm")&amp;"_"&amp;$D2075,"")</f>
        <v/>
      </c>
    </row>
    <row r="2076">
      <c r="A2076" t="n">
        <v>2075</v>
      </c>
      <c r="B2076">
        <f>Движение!$A$318</f>
        <v/>
      </c>
      <c r="C2076">
        <f>Движение!$C$318</f>
        <v/>
      </c>
      <c r="D2076" t="inlineStr">
        <is>
          <t>Г 1800</t>
        </is>
      </c>
      <c r="E2076">
        <f>Движение!$L$318</f>
        <v/>
      </c>
      <c r="F2076">
        <f>N(Движение!$M$318)</f>
        <v/>
      </c>
      <c r="G2076">
        <f>N(Движение!$N$318)</f>
        <v/>
      </c>
      <c r="H2076">
        <f>Движение!$O$318</f>
        <v/>
      </c>
      <c r="I2076">
        <f>IF($F2076&gt;0,TEXT($B2076,"dd.mm")&amp;"_"&amp;$D2076,"")</f>
        <v/>
      </c>
    </row>
    <row r="2077">
      <c r="A2077" t="n">
        <v>2076</v>
      </c>
      <c r="B2077">
        <f>Движение!$A$318</f>
        <v/>
      </c>
      <c r="C2077">
        <f>Движение!$C$318</f>
        <v/>
      </c>
      <c r="D2077" t="inlineStr">
        <is>
          <t>Г 3500</t>
        </is>
      </c>
      <c r="E2077">
        <f>Движение!$P$318</f>
        <v/>
      </c>
      <c r="F2077">
        <f>N(Движение!$Q$318)</f>
        <v/>
      </c>
      <c r="G2077">
        <f>N(Движение!$R$318)</f>
        <v/>
      </c>
      <c r="H2077">
        <f>Движение!$S$318</f>
        <v/>
      </c>
      <c r="I2077">
        <f>IF($F2077&gt;0,TEXT($B2077,"dd.mm")&amp;"_"&amp;$D2077,"")</f>
        <v/>
      </c>
    </row>
    <row r="2078">
      <c r="A2078" t="n">
        <v>2077</v>
      </c>
      <c r="B2078">
        <f>Движение!$A$318</f>
        <v/>
      </c>
      <c r="C2078">
        <f>Движение!$C$318</f>
        <v/>
      </c>
      <c r="D2078" t="inlineStr">
        <is>
          <t>Г 800</t>
        </is>
      </c>
      <c r="E2078">
        <f>Движение!$T$318</f>
        <v/>
      </c>
      <c r="F2078">
        <f>N(Движение!$U$318)</f>
        <v/>
      </c>
      <c r="G2078">
        <f>N(Движение!$V$318)</f>
        <v/>
      </c>
      <c r="H2078">
        <f>Движение!$W$318</f>
        <v/>
      </c>
      <c r="I2078">
        <f>IF($F2078&gt;0,TEXT($B2078,"dd.mm")&amp;"_"&amp;$D2078,"")</f>
        <v/>
      </c>
    </row>
    <row r="2079">
      <c r="A2079" t="n">
        <v>2078</v>
      </c>
      <c r="B2079">
        <f>Движение!$A$318</f>
        <v/>
      </c>
      <c r="C2079">
        <f>Движение!$C$318</f>
        <v/>
      </c>
      <c r="D2079" t="inlineStr">
        <is>
          <t>Ми-К</t>
        </is>
      </c>
      <c r="E2079">
        <f>Движение!$X$318</f>
        <v/>
      </c>
      <c r="F2079">
        <f>N(Движение!$Y$318)</f>
        <v/>
      </c>
      <c r="G2079">
        <f>N(Движение!$Z$318)</f>
        <v/>
      </c>
      <c r="H2079">
        <f>Движение!$AA$318</f>
        <v/>
      </c>
      <c r="I2079">
        <f>IF($F2079&gt;0,TEXT($B2079,"dd.mm")&amp;"_"&amp;$D2079,"")</f>
        <v/>
      </c>
    </row>
    <row r="2080">
      <c r="A2080" t="n">
        <v>2079</v>
      </c>
      <c r="B2080">
        <f>Движение!$A$318</f>
        <v/>
      </c>
      <c r="C2080">
        <f>Движение!$C$318</f>
        <v/>
      </c>
      <c r="D2080" t="inlineStr">
        <is>
          <t>Ми-П</t>
        </is>
      </c>
      <c r="E2080">
        <f>Движение!$AB$318</f>
        <v/>
      </c>
      <c r="F2080">
        <f>N(Движение!$AC$318)</f>
        <v/>
      </c>
      <c r="G2080">
        <f>N(Движение!$AD$318)</f>
        <v/>
      </c>
      <c r="H2080">
        <f>Движение!$AE$318</f>
        <v/>
      </c>
      <c r="I2080">
        <f>IF($F2080&gt;0,TEXT($B2080,"dd.mm")&amp;"_"&amp;$D2080,"")</f>
        <v/>
      </c>
    </row>
    <row r="2081">
      <c r="A2081" t="n">
        <v>2080</v>
      </c>
      <c r="B2081">
        <f>Движение!$A$319</f>
        <v/>
      </c>
      <c r="C2081">
        <f>Движение!$C$319</f>
        <v/>
      </c>
      <c r="D2081" t="inlineStr">
        <is>
          <t>АК-10</t>
        </is>
      </c>
      <c r="E2081">
        <f>Движение!$D$319</f>
        <v/>
      </c>
      <c r="F2081">
        <f>N(Движение!$E$319)</f>
        <v/>
      </c>
      <c r="G2081">
        <f>N(Движение!$F$319)</f>
        <v/>
      </c>
      <c r="H2081">
        <f>Движение!$G$319</f>
        <v/>
      </c>
      <c r="I2081">
        <f>IF($F2081&gt;0,TEXT($B2081,"dd.mm")&amp;"_"&amp;$D2081,"")</f>
        <v/>
      </c>
    </row>
    <row r="2082">
      <c r="A2082" t="n">
        <v>2081</v>
      </c>
      <c r="B2082">
        <f>Движение!$A$319</f>
        <v/>
      </c>
      <c r="C2082">
        <f>Движение!$C$319</f>
        <v/>
      </c>
      <c r="D2082" t="inlineStr">
        <is>
          <t>АК-15</t>
        </is>
      </c>
      <c r="E2082">
        <f>Движение!$H$319</f>
        <v/>
      </c>
      <c r="F2082">
        <f>N(Движение!$I$319)</f>
        <v/>
      </c>
      <c r="G2082">
        <f>N(Движение!$J$319)</f>
        <v/>
      </c>
      <c r="H2082">
        <f>Движение!$K$319</f>
        <v/>
      </c>
      <c r="I2082">
        <f>IF($F2082&gt;0,TEXT($B2082,"dd.mm")&amp;"_"&amp;$D2082,"")</f>
        <v/>
      </c>
    </row>
    <row r="2083">
      <c r="A2083" t="n">
        <v>2082</v>
      </c>
      <c r="B2083">
        <f>Движение!$A$319</f>
        <v/>
      </c>
      <c r="C2083">
        <f>Движение!$C$319</f>
        <v/>
      </c>
      <c r="D2083" t="inlineStr">
        <is>
          <t>Г 1800</t>
        </is>
      </c>
      <c r="E2083">
        <f>Движение!$L$319</f>
        <v/>
      </c>
      <c r="F2083">
        <f>N(Движение!$M$319)</f>
        <v/>
      </c>
      <c r="G2083">
        <f>N(Движение!$N$319)</f>
        <v/>
      </c>
      <c r="H2083">
        <f>Движение!$O$319</f>
        <v/>
      </c>
      <c r="I2083">
        <f>IF($F2083&gt;0,TEXT($B2083,"dd.mm")&amp;"_"&amp;$D2083,"")</f>
        <v/>
      </c>
    </row>
    <row r="2084">
      <c r="A2084" t="n">
        <v>2083</v>
      </c>
      <c r="B2084">
        <f>Движение!$A$319</f>
        <v/>
      </c>
      <c r="C2084">
        <f>Движение!$C$319</f>
        <v/>
      </c>
      <c r="D2084" t="inlineStr">
        <is>
          <t>Г 3500</t>
        </is>
      </c>
      <c r="E2084">
        <f>Движение!$P$319</f>
        <v/>
      </c>
      <c r="F2084">
        <f>N(Движение!$Q$319)</f>
        <v/>
      </c>
      <c r="G2084">
        <f>N(Движение!$R$319)</f>
        <v/>
      </c>
      <c r="H2084">
        <f>Движение!$S$319</f>
        <v/>
      </c>
      <c r="I2084">
        <f>IF($F2084&gt;0,TEXT($B2084,"dd.mm")&amp;"_"&amp;$D2084,"")</f>
        <v/>
      </c>
    </row>
    <row r="2085">
      <c r="A2085" t="n">
        <v>2084</v>
      </c>
      <c r="B2085">
        <f>Движение!$A$319</f>
        <v/>
      </c>
      <c r="C2085">
        <f>Движение!$C$319</f>
        <v/>
      </c>
      <c r="D2085" t="inlineStr">
        <is>
          <t>Г 800</t>
        </is>
      </c>
      <c r="E2085">
        <f>Движение!$T$319</f>
        <v/>
      </c>
      <c r="F2085">
        <f>N(Движение!$U$319)</f>
        <v/>
      </c>
      <c r="G2085">
        <f>N(Движение!$V$319)</f>
        <v/>
      </c>
      <c r="H2085">
        <f>Движение!$W$319</f>
        <v/>
      </c>
      <c r="I2085">
        <f>IF($F2085&gt;0,TEXT($B2085,"dd.mm")&amp;"_"&amp;$D2085,"")</f>
        <v/>
      </c>
    </row>
    <row r="2086">
      <c r="A2086" t="n">
        <v>2085</v>
      </c>
      <c r="B2086">
        <f>Движение!$A$319</f>
        <v/>
      </c>
      <c r="C2086">
        <f>Движение!$C$319</f>
        <v/>
      </c>
      <c r="D2086" t="inlineStr">
        <is>
          <t>Ми-К</t>
        </is>
      </c>
      <c r="E2086">
        <f>Движение!$X$319</f>
        <v/>
      </c>
      <c r="F2086">
        <f>N(Движение!$Y$319)</f>
        <v/>
      </c>
      <c r="G2086">
        <f>N(Движение!$Z$319)</f>
        <v/>
      </c>
      <c r="H2086">
        <f>Движение!$AA$319</f>
        <v/>
      </c>
      <c r="I2086">
        <f>IF($F2086&gt;0,TEXT($B2086,"dd.mm")&amp;"_"&amp;$D2086,"")</f>
        <v/>
      </c>
    </row>
    <row r="2087">
      <c r="A2087" t="n">
        <v>2086</v>
      </c>
      <c r="B2087">
        <f>Движение!$A$319</f>
        <v/>
      </c>
      <c r="C2087">
        <f>Движение!$C$319</f>
        <v/>
      </c>
      <c r="D2087" t="inlineStr">
        <is>
          <t>Ми-П</t>
        </is>
      </c>
      <c r="E2087">
        <f>Движение!$AB$319</f>
        <v/>
      </c>
      <c r="F2087">
        <f>N(Движение!$AC$319)</f>
        <v/>
      </c>
      <c r="G2087">
        <f>N(Движение!$AD$319)</f>
        <v/>
      </c>
      <c r="H2087">
        <f>Движение!$AE$319</f>
        <v/>
      </c>
      <c r="I2087">
        <f>IF($F2087&gt;0,TEXT($B2087,"dd.mm")&amp;"_"&amp;$D2087,"")</f>
        <v/>
      </c>
    </row>
    <row r="2088">
      <c r="A2088" t="n">
        <v>2087</v>
      </c>
      <c r="B2088">
        <f>Движение!$A$320</f>
        <v/>
      </c>
      <c r="C2088">
        <f>Движение!$C$320</f>
        <v/>
      </c>
      <c r="D2088" t="inlineStr">
        <is>
          <t>АК-10</t>
        </is>
      </c>
      <c r="E2088">
        <f>Движение!$D$320</f>
        <v/>
      </c>
      <c r="F2088">
        <f>N(Движение!$E$320)</f>
        <v/>
      </c>
      <c r="G2088">
        <f>N(Движение!$F$320)</f>
        <v/>
      </c>
      <c r="H2088">
        <f>Движение!$G$320</f>
        <v/>
      </c>
      <c r="I2088">
        <f>IF($F2088&gt;0,TEXT($B2088,"dd.mm")&amp;"_"&amp;$D2088,"")</f>
        <v/>
      </c>
    </row>
    <row r="2089">
      <c r="A2089" t="n">
        <v>2088</v>
      </c>
      <c r="B2089">
        <f>Движение!$A$320</f>
        <v/>
      </c>
      <c r="C2089">
        <f>Движение!$C$320</f>
        <v/>
      </c>
      <c r="D2089" t="inlineStr">
        <is>
          <t>АК-15</t>
        </is>
      </c>
      <c r="E2089">
        <f>Движение!$H$320</f>
        <v/>
      </c>
      <c r="F2089">
        <f>N(Движение!$I$320)</f>
        <v/>
      </c>
      <c r="G2089">
        <f>N(Движение!$J$320)</f>
        <v/>
      </c>
      <c r="H2089">
        <f>Движение!$K$320</f>
        <v/>
      </c>
      <c r="I2089">
        <f>IF($F2089&gt;0,TEXT($B2089,"dd.mm")&amp;"_"&amp;$D2089,"")</f>
        <v/>
      </c>
    </row>
    <row r="2090">
      <c r="A2090" t="n">
        <v>2089</v>
      </c>
      <c r="B2090">
        <f>Движение!$A$320</f>
        <v/>
      </c>
      <c r="C2090">
        <f>Движение!$C$320</f>
        <v/>
      </c>
      <c r="D2090" t="inlineStr">
        <is>
          <t>Г 1800</t>
        </is>
      </c>
      <c r="E2090">
        <f>Движение!$L$320</f>
        <v/>
      </c>
      <c r="F2090">
        <f>N(Движение!$M$320)</f>
        <v/>
      </c>
      <c r="G2090">
        <f>N(Движение!$N$320)</f>
        <v/>
      </c>
      <c r="H2090">
        <f>Движение!$O$320</f>
        <v/>
      </c>
      <c r="I2090">
        <f>IF($F2090&gt;0,TEXT($B2090,"dd.mm")&amp;"_"&amp;$D2090,"")</f>
        <v/>
      </c>
    </row>
    <row r="2091">
      <c r="A2091" t="n">
        <v>2090</v>
      </c>
      <c r="B2091">
        <f>Движение!$A$320</f>
        <v/>
      </c>
      <c r="C2091">
        <f>Движение!$C$320</f>
        <v/>
      </c>
      <c r="D2091" t="inlineStr">
        <is>
          <t>Г 3500</t>
        </is>
      </c>
      <c r="E2091">
        <f>Движение!$P$320</f>
        <v/>
      </c>
      <c r="F2091">
        <f>N(Движение!$Q$320)</f>
        <v/>
      </c>
      <c r="G2091">
        <f>N(Движение!$R$320)</f>
        <v/>
      </c>
      <c r="H2091">
        <f>Движение!$S$320</f>
        <v/>
      </c>
      <c r="I2091">
        <f>IF($F2091&gt;0,TEXT($B2091,"dd.mm")&amp;"_"&amp;$D2091,"")</f>
        <v/>
      </c>
    </row>
    <row r="2092">
      <c r="A2092" t="n">
        <v>2091</v>
      </c>
      <c r="B2092">
        <f>Движение!$A$320</f>
        <v/>
      </c>
      <c r="C2092">
        <f>Движение!$C$320</f>
        <v/>
      </c>
      <c r="D2092" t="inlineStr">
        <is>
          <t>Г 800</t>
        </is>
      </c>
      <c r="E2092">
        <f>Движение!$T$320</f>
        <v/>
      </c>
      <c r="F2092">
        <f>N(Движение!$U$320)</f>
        <v/>
      </c>
      <c r="G2092">
        <f>N(Движение!$V$320)</f>
        <v/>
      </c>
      <c r="H2092">
        <f>Движение!$W$320</f>
        <v/>
      </c>
      <c r="I2092">
        <f>IF($F2092&gt;0,TEXT($B2092,"dd.mm")&amp;"_"&amp;$D2092,"")</f>
        <v/>
      </c>
    </row>
    <row r="2093">
      <c r="A2093" t="n">
        <v>2092</v>
      </c>
      <c r="B2093">
        <f>Движение!$A$320</f>
        <v/>
      </c>
      <c r="C2093">
        <f>Движение!$C$320</f>
        <v/>
      </c>
      <c r="D2093" t="inlineStr">
        <is>
          <t>Ми-К</t>
        </is>
      </c>
      <c r="E2093">
        <f>Движение!$X$320</f>
        <v/>
      </c>
      <c r="F2093">
        <f>N(Движение!$Y$320)</f>
        <v/>
      </c>
      <c r="G2093">
        <f>N(Движение!$Z$320)</f>
        <v/>
      </c>
      <c r="H2093">
        <f>Движение!$AA$320</f>
        <v/>
      </c>
      <c r="I2093">
        <f>IF($F2093&gt;0,TEXT($B2093,"dd.mm")&amp;"_"&amp;$D2093,"")</f>
        <v/>
      </c>
    </row>
    <row r="2094">
      <c r="A2094" t="n">
        <v>2093</v>
      </c>
      <c r="B2094">
        <f>Движение!$A$320</f>
        <v/>
      </c>
      <c r="C2094">
        <f>Движение!$C$320</f>
        <v/>
      </c>
      <c r="D2094" t="inlineStr">
        <is>
          <t>Ми-П</t>
        </is>
      </c>
      <c r="E2094">
        <f>Движение!$AB$320</f>
        <v/>
      </c>
      <c r="F2094">
        <f>N(Движение!$AC$320)</f>
        <v/>
      </c>
      <c r="G2094">
        <f>N(Движение!$AD$320)</f>
        <v/>
      </c>
      <c r="H2094">
        <f>Движение!$AE$320</f>
        <v/>
      </c>
      <c r="I2094">
        <f>IF($F2094&gt;0,TEXT($B2094,"dd.mm")&amp;"_"&amp;$D2094,"")</f>
        <v/>
      </c>
    </row>
    <row r="2095">
      <c r="A2095" t="n">
        <v>2094</v>
      </c>
      <c r="B2095">
        <f>Движение!$A$321</f>
        <v/>
      </c>
      <c r="C2095">
        <f>Движение!$C$321</f>
        <v/>
      </c>
      <c r="D2095" t="inlineStr">
        <is>
          <t>АК-10</t>
        </is>
      </c>
      <c r="E2095">
        <f>Движение!$D$321</f>
        <v/>
      </c>
      <c r="F2095">
        <f>N(Движение!$E$321)</f>
        <v/>
      </c>
      <c r="G2095">
        <f>N(Движение!$F$321)</f>
        <v/>
      </c>
      <c r="H2095">
        <f>Движение!$G$321</f>
        <v/>
      </c>
      <c r="I2095">
        <f>IF($F2095&gt;0,TEXT($B2095,"dd.mm")&amp;"_"&amp;$D2095,"")</f>
        <v/>
      </c>
    </row>
    <row r="2096">
      <c r="A2096" t="n">
        <v>2095</v>
      </c>
      <c r="B2096">
        <f>Движение!$A$321</f>
        <v/>
      </c>
      <c r="C2096">
        <f>Движение!$C$321</f>
        <v/>
      </c>
      <c r="D2096" t="inlineStr">
        <is>
          <t>АК-15</t>
        </is>
      </c>
      <c r="E2096">
        <f>Движение!$H$321</f>
        <v/>
      </c>
      <c r="F2096">
        <f>N(Движение!$I$321)</f>
        <v/>
      </c>
      <c r="G2096">
        <f>N(Движение!$J$321)</f>
        <v/>
      </c>
      <c r="H2096">
        <f>Движение!$K$321</f>
        <v/>
      </c>
      <c r="I2096">
        <f>IF($F2096&gt;0,TEXT($B2096,"dd.mm")&amp;"_"&amp;$D2096,"")</f>
        <v/>
      </c>
    </row>
    <row r="2097">
      <c r="A2097" t="n">
        <v>2096</v>
      </c>
      <c r="B2097">
        <f>Движение!$A$321</f>
        <v/>
      </c>
      <c r="C2097">
        <f>Движение!$C$321</f>
        <v/>
      </c>
      <c r="D2097" t="inlineStr">
        <is>
          <t>Г 1800</t>
        </is>
      </c>
      <c r="E2097">
        <f>Движение!$L$321</f>
        <v/>
      </c>
      <c r="F2097">
        <f>N(Движение!$M$321)</f>
        <v/>
      </c>
      <c r="G2097">
        <f>N(Движение!$N$321)</f>
        <v/>
      </c>
      <c r="H2097">
        <f>Движение!$O$321</f>
        <v/>
      </c>
      <c r="I2097">
        <f>IF($F2097&gt;0,TEXT($B2097,"dd.mm")&amp;"_"&amp;$D2097,"")</f>
        <v/>
      </c>
    </row>
    <row r="2098">
      <c r="A2098" t="n">
        <v>2097</v>
      </c>
      <c r="B2098">
        <f>Движение!$A$321</f>
        <v/>
      </c>
      <c r="C2098">
        <f>Движение!$C$321</f>
        <v/>
      </c>
      <c r="D2098" t="inlineStr">
        <is>
          <t>Г 3500</t>
        </is>
      </c>
      <c r="E2098">
        <f>Движение!$P$321</f>
        <v/>
      </c>
      <c r="F2098">
        <f>N(Движение!$Q$321)</f>
        <v/>
      </c>
      <c r="G2098">
        <f>N(Движение!$R$321)</f>
        <v/>
      </c>
      <c r="H2098">
        <f>Движение!$S$321</f>
        <v/>
      </c>
      <c r="I2098">
        <f>IF($F2098&gt;0,TEXT($B2098,"dd.mm")&amp;"_"&amp;$D2098,"")</f>
        <v/>
      </c>
    </row>
    <row r="2099">
      <c r="A2099" t="n">
        <v>2098</v>
      </c>
      <c r="B2099">
        <f>Движение!$A$321</f>
        <v/>
      </c>
      <c r="C2099">
        <f>Движение!$C$321</f>
        <v/>
      </c>
      <c r="D2099" t="inlineStr">
        <is>
          <t>Г 800</t>
        </is>
      </c>
      <c r="E2099">
        <f>Движение!$T$321</f>
        <v/>
      </c>
      <c r="F2099">
        <f>N(Движение!$U$321)</f>
        <v/>
      </c>
      <c r="G2099">
        <f>N(Движение!$V$321)</f>
        <v/>
      </c>
      <c r="H2099">
        <f>Движение!$W$321</f>
        <v/>
      </c>
      <c r="I2099">
        <f>IF($F2099&gt;0,TEXT($B2099,"dd.mm")&amp;"_"&amp;$D2099,"")</f>
        <v/>
      </c>
    </row>
    <row r="2100">
      <c r="A2100" t="n">
        <v>2099</v>
      </c>
      <c r="B2100">
        <f>Движение!$A$321</f>
        <v/>
      </c>
      <c r="C2100">
        <f>Движение!$C$321</f>
        <v/>
      </c>
      <c r="D2100" t="inlineStr">
        <is>
          <t>Ми-К</t>
        </is>
      </c>
      <c r="E2100">
        <f>Движение!$X$321</f>
        <v/>
      </c>
      <c r="F2100">
        <f>N(Движение!$Y$321)</f>
        <v/>
      </c>
      <c r="G2100">
        <f>N(Движение!$Z$321)</f>
        <v/>
      </c>
      <c r="H2100">
        <f>Движение!$AA$321</f>
        <v/>
      </c>
      <c r="I2100">
        <f>IF($F2100&gt;0,TEXT($B2100,"dd.mm")&amp;"_"&amp;$D2100,"")</f>
        <v/>
      </c>
    </row>
    <row r="2101">
      <c r="A2101" t="n">
        <v>2100</v>
      </c>
      <c r="B2101">
        <f>Движение!$A$321</f>
        <v/>
      </c>
      <c r="C2101">
        <f>Движение!$C$321</f>
        <v/>
      </c>
      <c r="D2101" t="inlineStr">
        <is>
          <t>Ми-П</t>
        </is>
      </c>
      <c r="E2101">
        <f>Движение!$AB$321</f>
        <v/>
      </c>
      <c r="F2101">
        <f>N(Движение!$AC$321)</f>
        <v/>
      </c>
      <c r="G2101">
        <f>N(Движение!$AD$321)</f>
        <v/>
      </c>
      <c r="H2101">
        <f>Движение!$AE$321</f>
        <v/>
      </c>
      <c r="I2101">
        <f>IF($F2101&gt;0,TEXT($B2101,"dd.mm")&amp;"_"&amp;$D2101,"")</f>
        <v/>
      </c>
    </row>
    <row r="2102">
      <c r="A2102" t="n">
        <v>2101</v>
      </c>
      <c r="B2102">
        <f>Движение!$A$322</f>
        <v/>
      </c>
      <c r="C2102">
        <f>Движение!$C$322</f>
        <v/>
      </c>
      <c r="D2102" t="inlineStr">
        <is>
          <t>АК-10</t>
        </is>
      </c>
      <c r="E2102">
        <f>Движение!$D$322</f>
        <v/>
      </c>
      <c r="F2102">
        <f>N(Движение!$E$322)</f>
        <v/>
      </c>
      <c r="G2102">
        <f>N(Движение!$F$322)</f>
        <v/>
      </c>
      <c r="H2102">
        <f>Движение!$G$322</f>
        <v/>
      </c>
      <c r="I2102">
        <f>IF($F2102&gt;0,TEXT($B2102,"dd.mm")&amp;"_"&amp;$D2102,"")</f>
        <v/>
      </c>
    </row>
    <row r="2103">
      <c r="A2103" t="n">
        <v>2102</v>
      </c>
      <c r="B2103">
        <f>Движение!$A$322</f>
        <v/>
      </c>
      <c r="C2103">
        <f>Движение!$C$322</f>
        <v/>
      </c>
      <c r="D2103" t="inlineStr">
        <is>
          <t>АК-15</t>
        </is>
      </c>
      <c r="E2103">
        <f>Движение!$H$322</f>
        <v/>
      </c>
      <c r="F2103">
        <f>N(Движение!$I$322)</f>
        <v/>
      </c>
      <c r="G2103">
        <f>N(Движение!$J$322)</f>
        <v/>
      </c>
      <c r="H2103">
        <f>Движение!$K$322</f>
        <v/>
      </c>
      <c r="I2103">
        <f>IF($F2103&gt;0,TEXT($B2103,"dd.mm")&amp;"_"&amp;$D2103,"")</f>
        <v/>
      </c>
    </row>
    <row r="2104">
      <c r="A2104" t="n">
        <v>2103</v>
      </c>
      <c r="B2104">
        <f>Движение!$A$322</f>
        <v/>
      </c>
      <c r="C2104">
        <f>Движение!$C$322</f>
        <v/>
      </c>
      <c r="D2104" t="inlineStr">
        <is>
          <t>Г 1800</t>
        </is>
      </c>
      <c r="E2104">
        <f>Движение!$L$322</f>
        <v/>
      </c>
      <c r="F2104">
        <f>N(Движение!$M$322)</f>
        <v/>
      </c>
      <c r="G2104">
        <f>N(Движение!$N$322)</f>
        <v/>
      </c>
      <c r="H2104">
        <f>Движение!$O$322</f>
        <v/>
      </c>
      <c r="I2104">
        <f>IF($F2104&gt;0,TEXT($B2104,"dd.mm")&amp;"_"&amp;$D2104,"")</f>
        <v/>
      </c>
    </row>
    <row r="2105">
      <c r="A2105" t="n">
        <v>2104</v>
      </c>
      <c r="B2105">
        <f>Движение!$A$322</f>
        <v/>
      </c>
      <c r="C2105">
        <f>Движение!$C$322</f>
        <v/>
      </c>
      <c r="D2105" t="inlineStr">
        <is>
          <t>Г 3500</t>
        </is>
      </c>
      <c r="E2105">
        <f>Движение!$P$322</f>
        <v/>
      </c>
      <c r="F2105">
        <f>N(Движение!$Q$322)</f>
        <v/>
      </c>
      <c r="G2105">
        <f>N(Движение!$R$322)</f>
        <v/>
      </c>
      <c r="H2105">
        <f>Движение!$S$322</f>
        <v/>
      </c>
      <c r="I2105">
        <f>IF($F2105&gt;0,TEXT($B2105,"dd.mm")&amp;"_"&amp;$D2105,"")</f>
        <v/>
      </c>
    </row>
    <row r="2106">
      <c r="A2106" t="n">
        <v>2105</v>
      </c>
      <c r="B2106">
        <f>Движение!$A$322</f>
        <v/>
      </c>
      <c r="C2106">
        <f>Движение!$C$322</f>
        <v/>
      </c>
      <c r="D2106" t="inlineStr">
        <is>
          <t>Г 800</t>
        </is>
      </c>
      <c r="E2106">
        <f>Движение!$T$322</f>
        <v/>
      </c>
      <c r="F2106">
        <f>N(Движение!$U$322)</f>
        <v/>
      </c>
      <c r="G2106">
        <f>N(Движение!$V$322)</f>
        <v/>
      </c>
      <c r="H2106">
        <f>Движение!$W$322</f>
        <v/>
      </c>
      <c r="I2106">
        <f>IF($F2106&gt;0,TEXT($B2106,"dd.mm")&amp;"_"&amp;$D2106,"")</f>
        <v/>
      </c>
    </row>
    <row r="2107">
      <c r="A2107" t="n">
        <v>2106</v>
      </c>
      <c r="B2107">
        <f>Движение!$A$322</f>
        <v/>
      </c>
      <c r="C2107">
        <f>Движение!$C$322</f>
        <v/>
      </c>
      <c r="D2107" t="inlineStr">
        <is>
          <t>Ми-К</t>
        </is>
      </c>
      <c r="E2107">
        <f>Движение!$X$322</f>
        <v/>
      </c>
      <c r="F2107">
        <f>N(Движение!$Y$322)</f>
        <v/>
      </c>
      <c r="G2107">
        <f>N(Движение!$Z$322)</f>
        <v/>
      </c>
      <c r="H2107">
        <f>Движение!$AA$322</f>
        <v/>
      </c>
      <c r="I2107">
        <f>IF($F2107&gt;0,TEXT($B2107,"dd.mm")&amp;"_"&amp;$D2107,"")</f>
        <v/>
      </c>
    </row>
    <row r="2108">
      <c r="A2108" t="n">
        <v>2107</v>
      </c>
      <c r="B2108">
        <f>Движение!$A$322</f>
        <v/>
      </c>
      <c r="C2108">
        <f>Движение!$C$322</f>
        <v/>
      </c>
      <c r="D2108" t="inlineStr">
        <is>
          <t>Ми-П</t>
        </is>
      </c>
      <c r="E2108">
        <f>Движение!$AB$322</f>
        <v/>
      </c>
      <c r="F2108">
        <f>N(Движение!$AC$322)</f>
        <v/>
      </c>
      <c r="G2108">
        <f>N(Движение!$AD$322)</f>
        <v/>
      </c>
      <c r="H2108">
        <f>Движение!$AE$322</f>
        <v/>
      </c>
      <c r="I2108">
        <f>IF($F2108&gt;0,TEXT($B2108,"dd.mm")&amp;"_"&amp;$D2108,"")</f>
        <v/>
      </c>
    </row>
    <row r="2109">
      <c r="A2109" t="n">
        <v>2108</v>
      </c>
      <c r="B2109">
        <f>Движение!$A$323</f>
        <v/>
      </c>
      <c r="C2109">
        <f>Движение!$C$323</f>
        <v/>
      </c>
      <c r="D2109" t="inlineStr">
        <is>
          <t>АК-10</t>
        </is>
      </c>
      <c r="E2109">
        <f>Движение!$D$323</f>
        <v/>
      </c>
      <c r="F2109">
        <f>N(Движение!$E$323)</f>
        <v/>
      </c>
      <c r="G2109">
        <f>N(Движение!$F$323)</f>
        <v/>
      </c>
      <c r="H2109">
        <f>Движение!$G$323</f>
        <v/>
      </c>
      <c r="I2109">
        <f>IF($F2109&gt;0,TEXT($B2109,"dd.mm")&amp;"_"&amp;$D2109,"")</f>
        <v/>
      </c>
    </row>
    <row r="2110">
      <c r="A2110" t="n">
        <v>2109</v>
      </c>
      <c r="B2110">
        <f>Движение!$A$323</f>
        <v/>
      </c>
      <c r="C2110">
        <f>Движение!$C$323</f>
        <v/>
      </c>
      <c r="D2110" t="inlineStr">
        <is>
          <t>АК-15</t>
        </is>
      </c>
      <c r="E2110">
        <f>Движение!$H$323</f>
        <v/>
      </c>
      <c r="F2110">
        <f>N(Движение!$I$323)</f>
        <v/>
      </c>
      <c r="G2110">
        <f>N(Движение!$J$323)</f>
        <v/>
      </c>
      <c r="H2110">
        <f>Движение!$K$323</f>
        <v/>
      </c>
      <c r="I2110">
        <f>IF($F2110&gt;0,TEXT($B2110,"dd.mm")&amp;"_"&amp;$D2110,"")</f>
        <v/>
      </c>
    </row>
    <row r="2111">
      <c r="A2111" t="n">
        <v>2110</v>
      </c>
      <c r="B2111">
        <f>Движение!$A$323</f>
        <v/>
      </c>
      <c r="C2111">
        <f>Движение!$C$323</f>
        <v/>
      </c>
      <c r="D2111" t="inlineStr">
        <is>
          <t>Г 1800</t>
        </is>
      </c>
      <c r="E2111">
        <f>Движение!$L$323</f>
        <v/>
      </c>
      <c r="F2111">
        <f>N(Движение!$M$323)</f>
        <v/>
      </c>
      <c r="G2111">
        <f>N(Движение!$N$323)</f>
        <v/>
      </c>
      <c r="H2111">
        <f>Движение!$O$323</f>
        <v/>
      </c>
      <c r="I2111">
        <f>IF($F2111&gt;0,TEXT($B2111,"dd.mm")&amp;"_"&amp;$D2111,"")</f>
        <v/>
      </c>
    </row>
    <row r="2112">
      <c r="A2112" t="n">
        <v>2111</v>
      </c>
      <c r="B2112">
        <f>Движение!$A$323</f>
        <v/>
      </c>
      <c r="C2112">
        <f>Движение!$C$323</f>
        <v/>
      </c>
      <c r="D2112" t="inlineStr">
        <is>
          <t>Г 3500</t>
        </is>
      </c>
      <c r="E2112">
        <f>Движение!$P$323</f>
        <v/>
      </c>
      <c r="F2112">
        <f>N(Движение!$Q$323)</f>
        <v/>
      </c>
      <c r="G2112">
        <f>N(Движение!$R$323)</f>
        <v/>
      </c>
      <c r="H2112">
        <f>Движение!$S$323</f>
        <v/>
      </c>
      <c r="I2112">
        <f>IF($F2112&gt;0,TEXT($B2112,"dd.mm")&amp;"_"&amp;$D2112,"")</f>
        <v/>
      </c>
    </row>
    <row r="2113">
      <c r="A2113" t="n">
        <v>2112</v>
      </c>
      <c r="B2113">
        <f>Движение!$A$323</f>
        <v/>
      </c>
      <c r="C2113">
        <f>Движение!$C$323</f>
        <v/>
      </c>
      <c r="D2113" t="inlineStr">
        <is>
          <t>Г 800</t>
        </is>
      </c>
      <c r="E2113">
        <f>Движение!$T$323</f>
        <v/>
      </c>
      <c r="F2113">
        <f>N(Движение!$U$323)</f>
        <v/>
      </c>
      <c r="G2113">
        <f>N(Движение!$V$323)</f>
        <v/>
      </c>
      <c r="H2113">
        <f>Движение!$W$323</f>
        <v/>
      </c>
      <c r="I2113">
        <f>IF($F2113&gt;0,TEXT($B2113,"dd.mm")&amp;"_"&amp;$D2113,"")</f>
        <v/>
      </c>
    </row>
    <row r="2114">
      <c r="A2114" t="n">
        <v>2113</v>
      </c>
      <c r="B2114">
        <f>Движение!$A$323</f>
        <v/>
      </c>
      <c r="C2114">
        <f>Движение!$C$323</f>
        <v/>
      </c>
      <c r="D2114" t="inlineStr">
        <is>
          <t>Ми-К</t>
        </is>
      </c>
      <c r="E2114">
        <f>Движение!$X$323</f>
        <v/>
      </c>
      <c r="F2114">
        <f>N(Движение!$Y$323)</f>
        <v/>
      </c>
      <c r="G2114">
        <f>N(Движение!$Z$323)</f>
        <v/>
      </c>
      <c r="H2114">
        <f>Движение!$AA$323</f>
        <v/>
      </c>
      <c r="I2114">
        <f>IF($F2114&gt;0,TEXT($B2114,"dd.mm")&amp;"_"&amp;$D2114,"")</f>
        <v/>
      </c>
    </row>
    <row r="2115">
      <c r="A2115" t="n">
        <v>2114</v>
      </c>
      <c r="B2115">
        <f>Движение!$A$323</f>
        <v/>
      </c>
      <c r="C2115">
        <f>Движение!$C$323</f>
        <v/>
      </c>
      <c r="D2115" t="inlineStr">
        <is>
          <t>Ми-П</t>
        </is>
      </c>
      <c r="E2115">
        <f>Движение!$AB$323</f>
        <v/>
      </c>
      <c r="F2115">
        <f>N(Движение!$AC$323)</f>
        <v/>
      </c>
      <c r="G2115">
        <f>N(Движение!$AD$323)</f>
        <v/>
      </c>
      <c r="H2115">
        <f>Движение!$AE$323</f>
        <v/>
      </c>
      <c r="I2115">
        <f>IF($F2115&gt;0,TEXT($B2115,"dd.mm")&amp;"_"&amp;$D2115,"")</f>
        <v/>
      </c>
    </row>
    <row r="2116">
      <c r="A2116" t="n">
        <v>2115</v>
      </c>
      <c r="B2116">
        <f>Движение!$A$324</f>
        <v/>
      </c>
      <c r="C2116">
        <f>Движение!$C$324</f>
        <v/>
      </c>
      <c r="D2116" t="inlineStr">
        <is>
          <t>АК-10</t>
        </is>
      </c>
      <c r="E2116">
        <f>Движение!$D$324</f>
        <v/>
      </c>
      <c r="F2116">
        <f>N(Движение!$E$324)</f>
        <v/>
      </c>
      <c r="G2116">
        <f>N(Движение!$F$324)</f>
        <v/>
      </c>
      <c r="H2116">
        <f>Движение!$G$324</f>
        <v/>
      </c>
      <c r="I2116">
        <f>IF($F2116&gt;0,TEXT($B2116,"dd.mm")&amp;"_"&amp;$D2116,"")</f>
        <v/>
      </c>
    </row>
    <row r="2117">
      <c r="A2117" t="n">
        <v>2116</v>
      </c>
      <c r="B2117">
        <f>Движение!$A$324</f>
        <v/>
      </c>
      <c r="C2117">
        <f>Движение!$C$324</f>
        <v/>
      </c>
      <c r="D2117" t="inlineStr">
        <is>
          <t>АК-15</t>
        </is>
      </c>
      <c r="E2117">
        <f>Движение!$H$324</f>
        <v/>
      </c>
      <c r="F2117">
        <f>N(Движение!$I$324)</f>
        <v/>
      </c>
      <c r="G2117">
        <f>N(Движение!$J$324)</f>
        <v/>
      </c>
      <c r="H2117">
        <f>Движение!$K$324</f>
        <v/>
      </c>
      <c r="I2117">
        <f>IF($F2117&gt;0,TEXT($B2117,"dd.mm")&amp;"_"&amp;$D2117,"")</f>
        <v/>
      </c>
    </row>
    <row r="2118">
      <c r="A2118" t="n">
        <v>2117</v>
      </c>
      <c r="B2118">
        <f>Движение!$A$324</f>
        <v/>
      </c>
      <c r="C2118">
        <f>Движение!$C$324</f>
        <v/>
      </c>
      <c r="D2118" t="inlineStr">
        <is>
          <t>Г 1800</t>
        </is>
      </c>
      <c r="E2118">
        <f>Движение!$L$324</f>
        <v/>
      </c>
      <c r="F2118">
        <f>N(Движение!$M$324)</f>
        <v/>
      </c>
      <c r="G2118">
        <f>N(Движение!$N$324)</f>
        <v/>
      </c>
      <c r="H2118">
        <f>Движение!$O$324</f>
        <v/>
      </c>
      <c r="I2118">
        <f>IF($F2118&gt;0,TEXT($B2118,"dd.mm")&amp;"_"&amp;$D2118,"")</f>
        <v/>
      </c>
    </row>
    <row r="2119">
      <c r="A2119" t="n">
        <v>2118</v>
      </c>
      <c r="B2119">
        <f>Движение!$A$324</f>
        <v/>
      </c>
      <c r="C2119">
        <f>Движение!$C$324</f>
        <v/>
      </c>
      <c r="D2119" t="inlineStr">
        <is>
          <t>Г 3500</t>
        </is>
      </c>
      <c r="E2119">
        <f>Движение!$P$324</f>
        <v/>
      </c>
      <c r="F2119">
        <f>N(Движение!$Q$324)</f>
        <v/>
      </c>
      <c r="G2119">
        <f>N(Движение!$R$324)</f>
        <v/>
      </c>
      <c r="H2119">
        <f>Движение!$S$324</f>
        <v/>
      </c>
      <c r="I2119">
        <f>IF($F2119&gt;0,TEXT($B2119,"dd.mm")&amp;"_"&amp;$D2119,"")</f>
        <v/>
      </c>
    </row>
    <row r="2120">
      <c r="A2120" t="n">
        <v>2119</v>
      </c>
      <c r="B2120">
        <f>Движение!$A$324</f>
        <v/>
      </c>
      <c r="C2120">
        <f>Движение!$C$324</f>
        <v/>
      </c>
      <c r="D2120" t="inlineStr">
        <is>
          <t>Г 800</t>
        </is>
      </c>
      <c r="E2120">
        <f>Движение!$T$324</f>
        <v/>
      </c>
      <c r="F2120">
        <f>N(Движение!$U$324)</f>
        <v/>
      </c>
      <c r="G2120">
        <f>N(Движение!$V$324)</f>
        <v/>
      </c>
      <c r="H2120">
        <f>Движение!$W$324</f>
        <v/>
      </c>
      <c r="I2120">
        <f>IF($F2120&gt;0,TEXT($B2120,"dd.mm")&amp;"_"&amp;$D2120,"")</f>
        <v/>
      </c>
    </row>
    <row r="2121">
      <c r="A2121" t="n">
        <v>2120</v>
      </c>
      <c r="B2121">
        <f>Движение!$A$324</f>
        <v/>
      </c>
      <c r="C2121">
        <f>Движение!$C$324</f>
        <v/>
      </c>
      <c r="D2121" t="inlineStr">
        <is>
          <t>Ми-К</t>
        </is>
      </c>
      <c r="E2121">
        <f>Движение!$X$324</f>
        <v/>
      </c>
      <c r="F2121">
        <f>N(Движение!$Y$324)</f>
        <v/>
      </c>
      <c r="G2121">
        <f>N(Движение!$Z$324)</f>
        <v/>
      </c>
      <c r="H2121">
        <f>Движение!$AA$324</f>
        <v/>
      </c>
      <c r="I2121">
        <f>IF($F2121&gt;0,TEXT($B2121,"dd.mm")&amp;"_"&amp;$D2121,"")</f>
        <v/>
      </c>
    </row>
    <row r="2122">
      <c r="A2122" t="n">
        <v>2121</v>
      </c>
      <c r="B2122">
        <f>Движение!$A$324</f>
        <v/>
      </c>
      <c r="C2122">
        <f>Движение!$C$324</f>
        <v/>
      </c>
      <c r="D2122" t="inlineStr">
        <is>
          <t>Ми-П</t>
        </is>
      </c>
      <c r="E2122">
        <f>Движение!$AB$324</f>
        <v/>
      </c>
      <c r="F2122">
        <f>N(Движение!$AC$324)</f>
        <v/>
      </c>
      <c r="G2122">
        <f>N(Движение!$AD$324)</f>
        <v/>
      </c>
      <c r="H2122">
        <f>Движение!$AE$324</f>
        <v/>
      </c>
      <c r="I2122">
        <f>IF($F2122&gt;0,TEXT($B2122,"dd.mm")&amp;"_"&amp;$D2122,"")</f>
        <v/>
      </c>
    </row>
    <row r="2123">
      <c r="A2123" t="n">
        <v>2122</v>
      </c>
      <c r="B2123">
        <f>Движение!$A$325</f>
        <v/>
      </c>
      <c r="C2123">
        <f>Движение!$C$325</f>
        <v/>
      </c>
      <c r="D2123" t="inlineStr">
        <is>
          <t>АК-10</t>
        </is>
      </c>
      <c r="E2123">
        <f>Движение!$D$325</f>
        <v/>
      </c>
      <c r="F2123">
        <f>N(Движение!$E$325)</f>
        <v/>
      </c>
      <c r="G2123">
        <f>N(Движение!$F$325)</f>
        <v/>
      </c>
      <c r="H2123">
        <f>Движение!$G$325</f>
        <v/>
      </c>
      <c r="I2123">
        <f>IF($F2123&gt;0,TEXT($B2123,"dd.mm")&amp;"_"&amp;$D2123,"")</f>
        <v/>
      </c>
    </row>
    <row r="2124">
      <c r="A2124" t="n">
        <v>2123</v>
      </c>
      <c r="B2124">
        <f>Движение!$A$325</f>
        <v/>
      </c>
      <c r="C2124">
        <f>Движение!$C$325</f>
        <v/>
      </c>
      <c r="D2124" t="inlineStr">
        <is>
          <t>АК-15</t>
        </is>
      </c>
      <c r="E2124">
        <f>Движение!$H$325</f>
        <v/>
      </c>
      <c r="F2124">
        <f>N(Движение!$I$325)</f>
        <v/>
      </c>
      <c r="G2124">
        <f>N(Движение!$J$325)</f>
        <v/>
      </c>
      <c r="H2124">
        <f>Движение!$K$325</f>
        <v/>
      </c>
      <c r="I2124">
        <f>IF($F2124&gt;0,TEXT($B2124,"dd.mm")&amp;"_"&amp;$D2124,"")</f>
        <v/>
      </c>
    </row>
    <row r="2125">
      <c r="A2125" t="n">
        <v>2124</v>
      </c>
      <c r="B2125">
        <f>Движение!$A$325</f>
        <v/>
      </c>
      <c r="C2125">
        <f>Движение!$C$325</f>
        <v/>
      </c>
      <c r="D2125" t="inlineStr">
        <is>
          <t>Г 1800</t>
        </is>
      </c>
      <c r="E2125">
        <f>Движение!$L$325</f>
        <v/>
      </c>
      <c r="F2125">
        <f>N(Движение!$M$325)</f>
        <v/>
      </c>
      <c r="G2125">
        <f>N(Движение!$N$325)</f>
        <v/>
      </c>
      <c r="H2125">
        <f>Движение!$O$325</f>
        <v/>
      </c>
      <c r="I2125">
        <f>IF($F2125&gt;0,TEXT($B2125,"dd.mm")&amp;"_"&amp;$D2125,"")</f>
        <v/>
      </c>
    </row>
    <row r="2126">
      <c r="A2126" t="n">
        <v>2125</v>
      </c>
      <c r="B2126">
        <f>Движение!$A$325</f>
        <v/>
      </c>
      <c r="C2126">
        <f>Движение!$C$325</f>
        <v/>
      </c>
      <c r="D2126" t="inlineStr">
        <is>
          <t>Г 3500</t>
        </is>
      </c>
      <c r="E2126">
        <f>Движение!$P$325</f>
        <v/>
      </c>
      <c r="F2126">
        <f>N(Движение!$Q$325)</f>
        <v/>
      </c>
      <c r="G2126">
        <f>N(Движение!$R$325)</f>
        <v/>
      </c>
      <c r="H2126">
        <f>Движение!$S$325</f>
        <v/>
      </c>
      <c r="I2126">
        <f>IF($F2126&gt;0,TEXT($B2126,"dd.mm")&amp;"_"&amp;$D2126,"")</f>
        <v/>
      </c>
    </row>
    <row r="2127">
      <c r="A2127" t="n">
        <v>2126</v>
      </c>
      <c r="B2127">
        <f>Движение!$A$325</f>
        <v/>
      </c>
      <c r="C2127">
        <f>Движение!$C$325</f>
        <v/>
      </c>
      <c r="D2127" t="inlineStr">
        <is>
          <t>Г 800</t>
        </is>
      </c>
      <c r="E2127">
        <f>Движение!$T$325</f>
        <v/>
      </c>
      <c r="F2127">
        <f>N(Движение!$U$325)</f>
        <v/>
      </c>
      <c r="G2127">
        <f>N(Движение!$V$325)</f>
        <v/>
      </c>
      <c r="H2127">
        <f>Движение!$W$325</f>
        <v/>
      </c>
      <c r="I2127">
        <f>IF($F2127&gt;0,TEXT($B2127,"dd.mm")&amp;"_"&amp;$D2127,"")</f>
        <v/>
      </c>
    </row>
    <row r="2128">
      <c r="A2128" t="n">
        <v>2127</v>
      </c>
      <c r="B2128">
        <f>Движение!$A$325</f>
        <v/>
      </c>
      <c r="C2128">
        <f>Движение!$C$325</f>
        <v/>
      </c>
      <c r="D2128" t="inlineStr">
        <is>
          <t>Ми-К</t>
        </is>
      </c>
      <c r="E2128">
        <f>Движение!$X$325</f>
        <v/>
      </c>
      <c r="F2128">
        <f>N(Движение!$Y$325)</f>
        <v/>
      </c>
      <c r="G2128">
        <f>N(Движение!$Z$325)</f>
        <v/>
      </c>
      <c r="H2128">
        <f>Движение!$AA$325</f>
        <v/>
      </c>
      <c r="I2128">
        <f>IF($F2128&gt;0,TEXT($B2128,"dd.mm")&amp;"_"&amp;$D2128,"")</f>
        <v/>
      </c>
    </row>
    <row r="2129">
      <c r="A2129" t="n">
        <v>2128</v>
      </c>
      <c r="B2129">
        <f>Движение!$A$325</f>
        <v/>
      </c>
      <c r="C2129">
        <f>Движение!$C$325</f>
        <v/>
      </c>
      <c r="D2129" t="inlineStr">
        <is>
          <t>Ми-П</t>
        </is>
      </c>
      <c r="E2129">
        <f>Движение!$AB$325</f>
        <v/>
      </c>
      <c r="F2129">
        <f>N(Движение!$AC$325)</f>
        <v/>
      </c>
      <c r="G2129">
        <f>N(Движение!$AD$325)</f>
        <v/>
      </c>
      <c r="H2129">
        <f>Движение!$AE$325</f>
        <v/>
      </c>
      <c r="I2129">
        <f>IF($F2129&gt;0,TEXT($B2129,"dd.mm")&amp;"_"&amp;$D2129,"")</f>
        <v/>
      </c>
    </row>
    <row r="2130">
      <c r="A2130" t="n">
        <v>2129</v>
      </c>
      <c r="B2130">
        <f>Движение!$A$326</f>
        <v/>
      </c>
      <c r="C2130">
        <f>Движение!$C$326</f>
        <v/>
      </c>
      <c r="D2130" t="inlineStr">
        <is>
          <t>АК-10</t>
        </is>
      </c>
      <c r="E2130">
        <f>Движение!$D$326</f>
        <v/>
      </c>
      <c r="F2130">
        <f>N(Движение!$E$326)</f>
        <v/>
      </c>
      <c r="G2130">
        <f>N(Движение!$F$326)</f>
        <v/>
      </c>
      <c r="H2130">
        <f>Движение!$G$326</f>
        <v/>
      </c>
      <c r="I2130">
        <f>IF($F2130&gt;0,TEXT($B2130,"dd.mm")&amp;"_"&amp;$D2130,"")</f>
        <v/>
      </c>
    </row>
    <row r="2131">
      <c r="A2131" t="n">
        <v>2130</v>
      </c>
      <c r="B2131">
        <f>Движение!$A$326</f>
        <v/>
      </c>
      <c r="C2131">
        <f>Движение!$C$326</f>
        <v/>
      </c>
      <c r="D2131" t="inlineStr">
        <is>
          <t>АК-15</t>
        </is>
      </c>
      <c r="E2131">
        <f>Движение!$H$326</f>
        <v/>
      </c>
      <c r="F2131">
        <f>N(Движение!$I$326)</f>
        <v/>
      </c>
      <c r="G2131">
        <f>N(Движение!$J$326)</f>
        <v/>
      </c>
      <c r="H2131">
        <f>Движение!$K$326</f>
        <v/>
      </c>
      <c r="I2131">
        <f>IF($F2131&gt;0,TEXT($B2131,"dd.mm")&amp;"_"&amp;$D2131,"")</f>
        <v/>
      </c>
    </row>
    <row r="2132">
      <c r="A2132" t="n">
        <v>2131</v>
      </c>
      <c r="B2132">
        <f>Движение!$A$326</f>
        <v/>
      </c>
      <c r="C2132">
        <f>Движение!$C$326</f>
        <v/>
      </c>
      <c r="D2132" t="inlineStr">
        <is>
          <t>Г 1800</t>
        </is>
      </c>
      <c r="E2132">
        <f>Движение!$L$326</f>
        <v/>
      </c>
      <c r="F2132">
        <f>N(Движение!$M$326)</f>
        <v/>
      </c>
      <c r="G2132">
        <f>N(Движение!$N$326)</f>
        <v/>
      </c>
      <c r="H2132">
        <f>Движение!$O$326</f>
        <v/>
      </c>
      <c r="I2132">
        <f>IF($F2132&gt;0,TEXT($B2132,"dd.mm")&amp;"_"&amp;$D2132,"")</f>
        <v/>
      </c>
    </row>
    <row r="2133">
      <c r="A2133" t="n">
        <v>2132</v>
      </c>
      <c r="B2133">
        <f>Движение!$A$326</f>
        <v/>
      </c>
      <c r="C2133">
        <f>Движение!$C$326</f>
        <v/>
      </c>
      <c r="D2133" t="inlineStr">
        <is>
          <t>Г 3500</t>
        </is>
      </c>
      <c r="E2133">
        <f>Движение!$P$326</f>
        <v/>
      </c>
      <c r="F2133">
        <f>N(Движение!$Q$326)</f>
        <v/>
      </c>
      <c r="G2133">
        <f>N(Движение!$R$326)</f>
        <v/>
      </c>
      <c r="H2133">
        <f>Движение!$S$326</f>
        <v/>
      </c>
      <c r="I2133">
        <f>IF($F2133&gt;0,TEXT($B2133,"dd.mm")&amp;"_"&amp;$D2133,"")</f>
        <v/>
      </c>
    </row>
    <row r="2134">
      <c r="A2134" t="n">
        <v>2133</v>
      </c>
      <c r="B2134">
        <f>Движение!$A$326</f>
        <v/>
      </c>
      <c r="C2134">
        <f>Движение!$C$326</f>
        <v/>
      </c>
      <c r="D2134" t="inlineStr">
        <is>
          <t>Г 800</t>
        </is>
      </c>
      <c r="E2134">
        <f>Движение!$T$326</f>
        <v/>
      </c>
      <c r="F2134">
        <f>N(Движение!$U$326)</f>
        <v/>
      </c>
      <c r="G2134">
        <f>N(Движение!$V$326)</f>
        <v/>
      </c>
      <c r="H2134">
        <f>Движение!$W$326</f>
        <v/>
      </c>
      <c r="I2134">
        <f>IF($F2134&gt;0,TEXT($B2134,"dd.mm")&amp;"_"&amp;$D2134,"")</f>
        <v/>
      </c>
    </row>
    <row r="2135">
      <c r="A2135" t="n">
        <v>2134</v>
      </c>
      <c r="B2135">
        <f>Движение!$A$326</f>
        <v/>
      </c>
      <c r="C2135">
        <f>Движение!$C$326</f>
        <v/>
      </c>
      <c r="D2135" t="inlineStr">
        <is>
          <t>Ми-К</t>
        </is>
      </c>
      <c r="E2135">
        <f>Движение!$X$326</f>
        <v/>
      </c>
      <c r="F2135">
        <f>N(Движение!$Y$326)</f>
        <v/>
      </c>
      <c r="G2135">
        <f>N(Движение!$Z$326)</f>
        <v/>
      </c>
      <c r="H2135">
        <f>Движение!$AA$326</f>
        <v/>
      </c>
      <c r="I2135">
        <f>IF($F2135&gt;0,TEXT($B2135,"dd.mm")&amp;"_"&amp;$D2135,"")</f>
        <v/>
      </c>
    </row>
    <row r="2136">
      <c r="A2136" t="n">
        <v>2135</v>
      </c>
      <c r="B2136">
        <f>Движение!$A$326</f>
        <v/>
      </c>
      <c r="C2136">
        <f>Движение!$C$326</f>
        <v/>
      </c>
      <c r="D2136" t="inlineStr">
        <is>
          <t>Ми-П</t>
        </is>
      </c>
      <c r="E2136">
        <f>Движение!$AB$326</f>
        <v/>
      </c>
      <c r="F2136">
        <f>N(Движение!$AC$326)</f>
        <v/>
      </c>
      <c r="G2136">
        <f>N(Движение!$AD$326)</f>
        <v/>
      </c>
      <c r="H2136">
        <f>Движение!$AE$326</f>
        <v/>
      </c>
      <c r="I2136">
        <f>IF($F2136&gt;0,TEXT($B2136,"dd.mm")&amp;"_"&amp;$D2136,"")</f>
        <v/>
      </c>
    </row>
    <row r="2137">
      <c r="A2137" t="n">
        <v>2136</v>
      </c>
      <c r="B2137">
        <f>Движение!$A$327</f>
        <v/>
      </c>
      <c r="C2137">
        <f>Движение!$C$327</f>
        <v/>
      </c>
      <c r="D2137" t="inlineStr">
        <is>
          <t>АК-10</t>
        </is>
      </c>
      <c r="E2137">
        <f>Движение!$D$327</f>
        <v/>
      </c>
      <c r="F2137">
        <f>N(Движение!$E$327)</f>
        <v/>
      </c>
      <c r="G2137">
        <f>N(Движение!$F$327)</f>
        <v/>
      </c>
      <c r="H2137">
        <f>Движение!$G$327</f>
        <v/>
      </c>
      <c r="I2137">
        <f>IF($F2137&gt;0,TEXT($B2137,"dd.mm")&amp;"_"&amp;$D2137,"")</f>
        <v/>
      </c>
    </row>
    <row r="2138">
      <c r="A2138" t="n">
        <v>2137</v>
      </c>
      <c r="B2138">
        <f>Движение!$A$327</f>
        <v/>
      </c>
      <c r="C2138">
        <f>Движение!$C$327</f>
        <v/>
      </c>
      <c r="D2138" t="inlineStr">
        <is>
          <t>АК-15</t>
        </is>
      </c>
      <c r="E2138">
        <f>Движение!$H$327</f>
        <v/>
      </c>
      <c r="F2138">
        <f>N(Движение!$I$327)</f>
        <v/>
      </c>
      <c r="G2138">
        <f>N(Движение!$J$327)</f>
        <v/>
      </c>
      <c r="H2138">
        <f>Движение!$K$327</f>
        <v/>
      </c>
      <c r="I2138">
        <f>IF($F2138&gt;0,TEXT($B2138,"dd.mm")&amp;"_"&amp;$D2138,"")</f>
        <v/>
      </c>
    </row>
    <row r="2139">
      <c r="A2139" t="n">
        <v>2138</v>
      </c>
      <c r="B2139">
        <f>Движение!$A$327</f>
        <v/>
      </c>
      <c r="C2139">
        <f>Движение!$C$327</f>
        <v/>
      </c>
      <c r="D2139" t="inlineStr">
        <is>
          <t>Г 1800</t>
        </is>
      </c>
      <c r="E2139">
        <f>Движение!$L$327</f>
        <v/>
      </c>
      <c r="F2139">
        <f>N(Движение!$M$327)</f>
        <v/>
      </c>
      <c r="G2139">
        <f>N(Движение!$N$327)</f>
        <v/>
      </c>
      <c r="H2139">
        <f>Движение!$O$327</f>
        <v/>
      </c>
      <c r="I2139">
        <f>IF($F2139&gt;0,TEXT($B2139,"dd.mm")&amp;"_"&amp;$D2139,"")</f>
        <v/>
      </c>
    </row>
    <row r="2140">
      <c r="A2140" t="n">
        <v>2139</v>
      </c>
      <c r="B2140">
        <f>Движение!$A$327</f>
        <v/>
      </c>
      <c r="C2140">
        <f>Движение!$C$327</f>
        <v/>
      </c>
      <c r="D2140" t="inlineStr">
        <is>
          <t>Г 3500</t>
        </is>
      </c>
      <c r="E2140">
        <f>Движение!$P$327</f>
        <v/>
      </c>
      <c r="F2140">
        <f>N(Движение!$Q$327)</f>
        <v/>
      </c>
      <c r="G2140">
        <f>N(Движение!$R$327)</f>
        <v/>
      </c>
      <c r="H2140">
        <f>Движение!$S$327</f>
        <v/>
      </c>
      <c r="I2140">
        <f>IF($F2140&gt;0,TEXT($B2140,"dd.mm")&amp;"_"&amp;$D2140,"")</f>
        <v/>
      </c>
    </row>
    <row r="2141">
      <c r="A2141" t="n">
        <v>2140</v>
      </c>
      <c r="B2141">
        <f>Движение!$A$327</f>
        <v/>
      </c>
      <c r="C2141">
        <f>Движение!$C$327</f>
        <v/>
      </c>
      <c r="D2141" t="inlineStr">
        <is>
          <t>Г 800</t>
        </is>
      </c>
      <c r="E2141">
        <f>Движение!$T$327</f>
        <v/>
      </c>
      <c r="F2141">
        <f>N(Движение!$U$327)</f>
        <v/>
      </c>
      <c r="G2141">
        <f>N(Движение!$V$327)</f>
        <v/>
      </c>
      <c r="H2141">
        <f>Движение!$W$327</f>
        <v/>
      </c>
      <c r="I2141">
        <f>IF($F2141&gt;0,TEXT($B2141,"dd.mm")&amp;"_"&amp;$D2141,"")</f>
        <v/>
      </c>
    </row>
    <row r="2142">
      <c r="A2142" t="n">
        <v>2141</v>
      </c>
      <c r="B2142">
        <f>Движение!$A$327</f>
        <v/>
      </c>
      <c r="C2142">
        <f>Движение!$C$327</f>
        <v/>
      </c>
      <c r="D2142" t="inlineStr">
        <is>
          <t>Ми-К</t>
        </is>
      </c>
      <c r="E2142">
        <f>Движение!$X$327</f>
        <v/>
      </c>
      <c r="F2142">
        <f>N(Движение!$Y$327)</f>
        <v/>
      </c>
      <c r="G2142">
        <f>N(Движение!$Z$327)</f>
        <v/>
      </c>
      <c r="H2142">
        <f>Движение!$AA$327</f>
        <v/>
      </c>
      <c r="I2142">
        <f>IF($F2142&gt;0,TEXT($B2142,"dd.mm")&amp;"_"&amp;$D2142,"")</f>
        <v/>
      </c>
    </row>
    <row r="2143">
      <c r="A2143" t="n">
        <v>2142</v>
      </c>
      <c r="B2143">
        <f>Движение!$A$327</f>
        <v/>
      </c>
      <c r="C2143">
        <f>Движение!$C$327</f>
        <v/>
      </c>
      <c r="D2143" t="inlineStr">
        <is>
          <t>Ми-П</t>
        </is>
      </c>
      <c r="E2143">
        <f>Движение!$AB$327</f>
        <v/>
      </c>
      <c r="F2143">
        <f>N(Движение!$AC$327)</f>
        <v/>
      </c>
      <c r="G2143">
        <f>N(Движение!$AD$327)</f>
        <v/>
      </c>
      <c r="H2143">
        <f>Движение!$AE$327</f>
        <v/>
      </c>
      <c r="I2143">
        <f>IF($F2143&gt;0,TEXT($B2143,"dd.mm")&amp;"_"&amp;$D2143,"")</f>
        <v/>
      </c>
    </row>
    <row r="2144">
      <c r="A2144" t="n">
        <v>2143</v>
      </c>
      <c r="B2144">
        <f>Движение!$A$328</f>
        <v/>
      </c>
      <c r="C2144">
        <f>Движение!$C$328</f>
        <v/>
      </c>
      <c r="D2144" t="inlineStr">
        <is>
          <t>АК-10</t>
        </is>
      </c>
      <c r="E2144">
        <f>Движение!$D$328</f>
        <v/>
      </c>
      <c r="F2144">
        <f>N(Движение!$E$328)</f>
        <v/>
      </c>
      <c r="G2144">
        <f>N(Движение!$F$328)</f>
        <v/>
      </c>
      <c r="H2144">
        <f>Движение!$G$328</f>
        <v/>
      </c>
      <c r="I2144">
        <f>IF($F2144&gt;0,TEXT($B2144,"dd.mm")&amp;"_"&amp;$D2144,"")</f>
        <v/>
      </c>
    </row>
    <row r="2145">
      <c r="A2145" t="n">
        <v>2144</v>
      </c>
      <c r="B2145">
        <f>Движение!$A$328</f>
        <v/>
      </c>
      <c r="C2145">
        <f>Движение!$C$328</f>
        <v/>
      </c>
      <c r="D2145" t="inlineStr">
        <is>
          <t>АК-15</t>
        </is>
      </c>
      <c r="E2145">
        <f>Движение!$H$328</f>
        <v/>
      </c>
      <c r="F2145">
        <f>N(Движение!$I$328)</f>
        <v/>
      </c>
      <c r="G2145">
        <f>N(Движение!$J$328)</f>
        <v/>
      </c>
      <c r="H2145">
        <f>Движение!$K$328</f>
        <v/>
      </c>
      <c r="I2145">
        <f>IF($F2145&gt;0,TEXT($B2145,"dd.mm")&amp;"_"&amp;$D2145,"")</f>
        <v/>
      </c>
    </row>
    <row r="2146">
      <c r="A2146" t="n">
        <v>2145</v>
      </c>
      <c r="B2146">
        <f>Движение!$A$328</f>
        <v/>
      </c>
      <c r="C2146">
        <f>Движение!$C$328</f>
        <v/>
      </c>
      <c r="D2146" t="inlineStr">
        <is>
          <t>Г 1800</t>
        </is>
      </c>
      <c r="E2146">
        <f>Движение!$L$328</f>
        <v/>
      </c>
      <c r="F2146">
        <f>N(Движение!$M$328)</f>
        <v/>
      </c>
      <c r="G2146">
        <f>N(Движение!$N$328)</f>
        <v/>
      </c>
      <c r="H2146">
        <f>Движение!$O$328</f>
        <v/>
      </c>
      <c r="I2146">
        <f>IF($F2146&gt;0,TEXT($B2146,"dd.mm")&amp;"_"&amp;$D2146,"")</f>
        <v/>
      </c>
    </row>
    <row r="2147">
      <c r="A2147" t="n">
        <v>2146</v>
      </c>
      <c r="B2147">
        <f>Движение!$A$328</f>
        <v/>
      </c>
      <c r="C2147">
        <f>Движение!$C$328</f>
        <v/>
      </c>
      <c r="D2147" t="inlineStr">
        <is>
          <t>Г 3500</t>
        </is>
      </c>
      <c r="E2147">
        <f>Движение!$P$328</f>
        <v/>
      </c>
      <c r="F2147">
        <f>N(Движение!$Q$328)</f>
        <v/>
      </c>
      <c r="G2147">
        <f>N(Движение!$R$328)</f>
        <v/>
      </c>
      <c r="H2147">
        <f>Движение!$S$328</f>
        <v/>
      </c>
      <c r="I2147">
        <f>IF($F2147&gt;0,TEXT($B2147,"dd.mm")&amp;"_"&amp;$D2147,"")</f>
        <v/>
      </c>
    </row>
    <row r="2148">
      <c r="A2148" t="n">
        <v>2147</v>
      </c>
      <c r="B2148">
        <f>Движение!$A$328</f>
        <v/>
      </c>
      <c r="C2148">
        <f>Движение!$C$328</f>
        <v/>
      </c>
      <c r="D2148" t="inlineStr">
        <is>
          <t>Г 800</t>
        </is>
      </c>
      <c r="E2148">
        <f>Движение!$T$328</f>
        <v/>
      </c>
      <c r="F2148">
        <f>N(Движение!$U$328)</f>
        <v/>
      </c>
      <c r="G2148">
        <f>N(Движение!$V$328)</f>
        <v/>
      </c>
      <c r="H2148">
        <f>Движение!$W$328</f>
        <v/>
      </c>
      <c r="I2148">
        <f>IF($F2148&gt;0,TEXT($B2148,"dd.mm")&amp;"_"&amp;$D2148,"")</f>
        <v/>
      </c>
    </row>
    <row r="2149">
      <c r="A2149" t="n">
        <v>2148</v>
      </c>
      <c r="B2149">
        <f>Движение!$A$328</f>
        <v/>
      </c>
      <c r="C2149">
        <f>Движение!$C$328</f>
        <v/>
      </c>
      <c r="D2149" t="inlineStr">
        <is>
          <t>Ми-К</t>
        </is>
      </c>
      <c r="E2149">
        <f>Движение!$X$328</f>
        <v/>
      </c>
      <c r="F2149">
        <f>N(Движение!$Y$328)</f>
        <v/>
      </c>
      <c r="G2149">
        <f>N(Движение!$Z$328)</f>
        <v/>
      </c>
      <c r="H2149">
        <f>Движение!$AA$328</f>
        <v/>
      </c>
      <c r="I2149">
        <f>IF($F2149&gt;0,TEXT($B2149,"dd.mm")&amp;"_"&amp;$D2149,"")</f>
        <v/>
      </c>
    </row>
    <row r="2150">
      <c r="A2150" t="n">
        <v>2149</v>
      </c>
      <c r="B2150">
        <f>Движение!$A$328</f>
        <v/>
      </c>
      <c r="C2150">
        <f>Движение!$C$328</f>
        <v/>
      </c>
      <c r="D2150" t="inlineStr">
        <is>
          <t>Ми-П</t>
        </is>
      </c>
      <c r="E2150">
        <f>Движение!$AB$328</f>
        <v/>
      </c>
      <c r="F2150">
        <f>N(Движение!$AC$328)</f>
        <v/>
      </c>
      <c r="G2150">
        <f>N(Движение!$AD$328)</f>
        <v/>
      </c>
      <c r="H2150">
        <f>Движение!$AE$328</f>
        <v/>
      </c>
      <c r="I2150">
        <f>IF($F2150&gt;0,TEXT($B2150,"dd.mm")&amp;"_"&amp;$D2150,"")</f>
        <v/>
      </c>
    </row>
    <row r="2151">
      <c r="A2151" t="n">
        <v>2150</v>
      </c>
      <c r="B2151">
        <f>Движение!$A$329</f>
        <v/>
      </c>
      <c r="C2151">
        <f>Движение!$C$329</f>
        <v/>
      </c>
      <c r="D2151" t="inlineStr">
        <is>
          <t>АК-10</t>
        </is>
      </c>
      <c r="E2151">
        <f>Движение!$D$329</f>
        <v/>
      </c>
      <c r="F2151">
        <f>N(Движение!$E$329)</f>
        <v/>
      </c>
      <c r="G2151">
        <f>N(Движение!$F$329)</f>
        <v/>
      </c>
      <c r="H2151">
        <f>Движение!$G$329</f>
        <v/>
      </c>
      <c r="I2151">
        <f>IF($F2151&gt;0,TEXT($B2151,"dd.mm")&amp;"_"&amp;$D2151,"")</f>
        <v/>
      </c>
    </row>
    <row r="2152">
      <c r="A2152" t="n">
        <v>2151</v>
      </c>
      <c r="B2152">
        <f>Движение!$A$329</f>
        <v/>
      </c>
      <c r="C2152">
        <f>Движение!$C$329</f>
        <v/>
      </c>
      <c r="D2152" t="inlineStr">
        <is>
          <t>АК-15</t>
        </is>
      </c>
      <c r="E2152">
        <f>Движение!$H$329</f>
        <v/>
      </c>
      <c r="F2152">
        <f>N(Движение!$I$329)</f>
        <v/>
      </c>
      <c r="G2152">
        <f>N(Движение!$J$329)</f>
        <v/>
      </c>
      <c r="H2152">
        <f>Движение!$K$329</f>
        <v/>
      </c>
      <c r="I2152">
        <f>IF($F2152&gt;0,TEXT($B2152,"dd.mm")&amp;"_"&amp;$D2152,"")</f>
        <v/>
      </c>
    </row>
    <row r="2153">
      <c r="A2153" t="n">
        <v>2152</v>
      </c>
      <c r="B2153">
        <f>Движение!$A$329</f>
        <v/>
      </c>
      <c r="C2153">
        <f>Движение!$C$329</f>
        <v/>
      </c>
      <c r="D2153" t="inlineStr">
        <is>
          <t>Г 1800</t>
        </is>
      </c>
      <c r="E2153">
        <f>Движение!$L$329</f>
        <v/>
      </c>
      <c r="F2153">
        <f>N(Движение!$M$329)</f>
        <v/>
      </c>
      <c r="G2153">
        <f>N(Движение!$N$329)</f>
        <v/>
      </c>
      <c r="H2153">
        <f>Движение!$O$329</f>
        <v/>
      </c>
      <c r="I2153">
        <f>IF($F2153&gt;0,TEXT($B2153,"dd.mm")&amp;"_"&amp;$D2153,"")</f>
        <v/>
      </c>
    </row>
    <row r="2154">
      <c r="A2154" t="n">
        <v>2153</v>
      </c>
      <c r="B2154">
        <f>Движение!$A$329</f>
        <v/>
      </c>
      <c r="C2154">
        <f>Движение!$C$329</f>
        <v/>
      </c>
      <c r="D2154" t="inlineStr">
        <is>
          <t>Г 3500</t>
        </is>
      </c>
      <c r="E2154">
        <f>Движение!$P$329</f>
        <v/>
      </c>
      <c r="F2154">
        <f>N(Движение!$Q$329)</f>
        <v/>
      </c>
      <c r="G2154">
        <f>N(Движение!$R$329)</f>
        <v/>
      </c>
      <c r="H2154">
        <f>Движение!$S$329</f>
        <v/>
      </c>
      <c r="I2154">
        <f>IF($F2154&gt;0,TEXT($B2154,"dd.mm")&amp;"_"&amp;$D2154,"")</f>
        <v/>
      </c>
    </row>
    <row r="2155">
      <c r="A2155" t="n">
        <v>2154</v>
      </c>
      <c r="B2155">
        <f>Движение!$A$329</f>
        <v/>
      </c>
      <c r="C2155">
        <f>Движение!$C$329</f>
        <v/>
      </c>
      <c r="D2155" t="inlineStr">
        <is>
          <t>Г 800</t>
        </is>
      </c>
      <c r="E2155">
        <f>Движение!$T$329</f>
        <v/>
      </c>
      <c r="F2155">
        <f>N(Движение!$U$329)</f>
        <v/>
      </c>
      <c r="G2155">
        <f>N(Движение!$V$329)</f>
        <v/>
      </c>
      <c r="H2155">
        <f>Движение!$W$329</f>
        <v/>
      </c>
      <c r="I2155">
        <f>IF($F2155&gt;0,TEXT($B2155,"dd.mm")&amp;"_"&amp;$D2155,"")</f>
        <v/>
      </c>
    </row>
    <row r="2156">
      <c r="A2156" t="n">
        <v>2155</v>
      </c>
      <c r="B2156">
        <f>Движение!$A$329</f>
        <v/>
      </c>
      <c r="C2156">
        <f>Движение!$C$329</f>
        <v/>
      </c>
      <c r="D2156" t="inlineStr">
        <is>
          <t>Ми-К</t>
        </is>
      </c>
      <c r="E2156">
        <f>Движение!$X$329</f>
        <v/>
      </c>
      <c r="F2156">
        <f>N(Движение!$Y$329)</f>
        <v/>
      </c>
      <c r="G2156">
        <f>N(Движение!$Z$329)</f>
        <v/>
      </c>
      <c r="H2156">
        <f>Движение!$AA$329</f>
        <v/>
      </c>
      <c r="I2156">
        <f>IF($F2156&gt;0,TEXT($B2156,"dd.mm")&amp;"_"&amp;$D2156,"")</f>
        <v/>
      </c>
    </row>
    <row r="2157">
      <c r="A2157" t="n">
        <v>2156</v>
      </c>
      <c r="B2157">
        <f>Движение!$A$329</f>
        <v/>
      </c>
      <c r="C2157">
        <f>Движение!$C$329</f>
        <v/>
      </c>
      <c r="D2157" t="inlineStr">
        <is>
          <t>Ми-П</t>
        </is>
      </c>
      <c r="E2157">
        <f>Движение!$AB$329</f>
        <v/>
      </c>
      <c r="F2157">
        <f>N(Движение!$AC$329)</f>
        <v/>
      </c>
      <c r="G2157">
        <f>N(Движение!$AD$329)</f>
        <v/>
      </c>
      <c r="H2157">
        <f>Движение!$AE$329</f>
        <v/>
      </c>
      <c r="I2157">
        <f>IF($F2157&gt;0,TEXT($B2157,"dd.mm")&amp;"_"&amp;$D2157,"")</f>
        <v/>
      </c>
    </row>
    <row r="2158">
      <c r="A2158" t="n">
        <v>2157</v>
      </c>
      <c r="B2158">
        <f>Движение!$A$330</f>
        <v/>
      </c>
      <c r="C2158">
        <f>Движение!$C$330</f>
        <v/>
      </c>
      <c r="D2158" t="inlineStr">
        <is>
          <t>АК-10</t>
        </is>
      </c>
      <c r="E2158">
        <f>Движение!$D$330</f>
        <v/>
      </c>
      <c r="F2158">
        <f>N(Движение!$E$330)</f>
        <v/>
      </c>
      <c r="G2158">
        <f>N(Движение!$F$330)</f>
        <v/>
      </c>
      <c r="H2158">
        <f>Движение!$G$330</f>
        <v/>
      </c>
      <c r="I2158">
        <f>IF($F2158&gt;0,TEXT($B2158,"dd.mm")&amp;"_"&amp;$D2158,"")</f>
        <v/>
      </c>
    </row>
    <row r="2159">
      <c r="A2159" t="n">
        <v>2158</v>
      </c>
      <c r="B2159">
        <f>Движение!$A$330</f>
        <v/>
      </c>
      <c r="C2159">
        <f>Движение!$C$330</f>
        <v/>
      </c>
      <c r="D2159" t="inlineStr">
        <is>
          <t>АК-15</t>
        </is>
      </c>
      <c r="E2159">
        <f>Движение!$H$330</f>
        <v/>
      </c>
      <c r="F2159">
        <f>N(Движение!$I$330)</f>
        <v/>
      </c>
      <c r="G2159">
        <f>N(Движение!$J$330)</f>
        <v/>
      </c>
      <c r="H2159">
        <f>Движение!$K$330</f>
        <v/>
      </c>
      <c r="I2159">
        <f>IF($F2159&gt;0,TEXT($B2159,"dd.mm")&amp;"_"&amp;$D2159,"")</f>
        <v/>
      </c>
    </row>
    <row r="2160">
      <c r="A2160" t="n">
        <v>2159</v>
      </c>
      <c r="B2160">
        <f>Движение!$A$330</f>
        <v/>
      </c>
      <c r="C2160">
        <f>Движение!$C$330</f>
        <v/>
      </c>
      <c r="D2160" t="inlineStr">
        <is>
          <t>Г 1800</t>
        </is>
      </c>
      <c r="E2160">
        <f>Движение!$L$330</f>
        <v/>
      </c>
      <c r="F2160">
        <f>N(Движение!$M$330)</f>
        <v/>
      </c>
      <c r="G2160">
        <f>N(Движение!$N$330)</f>
        <v/>
      </c>
      <c r="H2160">
        <f>Движение!$O$330</f>
        <v/>
      </c>
      <c r="I2160">
        <f>IF($F2160&gt;0,TEXT($B2160,"dd.mm")&amp;"_"&amp;$D2160,"")</f>
        <v/>
      </c>
    </row>
    <row r="2161">
      <c r="A2161" t="n">
        <v>2160</v>
      </c>
      <c r="B2161">
        <f>Движение!$A$330</f>
        <v/>
      </c>
      <c r="C2161">
        <f>Движение!$C$330</f>
        <v/>
      </c>
      <c r="D2161" t="inlineStr">
        <is>
          <t>Г 3500</t>
        </is>
      </c>
      <c r="E2161">
        <f>Движение!$P$330</f>
        <v/>
      </c>
      <c r="F2161">
        <f>N(Движение!$Q$330)</f>
        <v/>
      </c>
      <c r="G2161">
        <f>N(Движение!$R$330)</f>
        <v/>
      </c>
      <c r="H2161">
        <f>Движение!$S$330</f>
        <v/>
      </c>
      <c r="I2161">
        <f>IF($F2161&gt;0,TEXT($B2161,"dd.mm")&amp;"_"&amp;$D2161,"")</f>
        <v/>
      </c>
    </row>
    <row r="2162">
      <c r="A2162" t="n">
        <v>2161</v>
      </c>
      <c r="B2162">
        <f>Движение!$A$330</f>
        <v/>
      </c>
      <c r="C2162">
        <f>Движение!$C$330</f>
        <v/>
      </c>
      <c r="D2162" t="inlineStr">
        <is>
          <t>Г 800</t>
        </is>
      </c>
      <c r="E2162">
        <f>Движение!$T$330</f>
        <v/>
      </c>
      <c r="F2162">
        <f>N(Движение!$U$330)</f>
        <v/>
      </c>
      <c r="G2162">
        <f>N(Движение!$V$330)</f>
        <v/>
      </c>
      <c r="H2162">
        <f>Движение!$W$330</f>
        <v/>
      </c>
      <c r="I2162">
        <f>IF($F2162&gt;0,TEXT($B2162,"dd.mm")&amp;"_"&amp;$D2162,"")</f>
        <v/>
      </c>
    </row>
    <row r="2163">
      <c r="A2163" t="n">
        <v>2162</v>
      </c>
      <c r="B2163">
        <f>Движение!$A$330</f>
        <v/>
      </c>
      <c r="C2163">
        <f>Движение!$C$330</f>
        <v/>
      </c>
      <c r="D2163" t="inlineStr">
        <is>
          <t>Ми-К</t>
        </is>
      </c>
      <c r="E2163">
        <f>Движение!$X$330</f>
        <v/>
      </c>
      <c r="F2163">
        <f>N(Движение!$Y$330)</f>
        <v/>
      </c>
      <c r="G2163">
        <f>N(Движение!$Z$330)</f>
        <v/>
      </c>
      <c r="H2163">
        <f>Движение!$AA$330</f>
        <v/>
      </c>
      <c r="I2163">
        <f>IF($F2163&gt;0,TEXT($B2163,"dd.mm")&amp;"_"&amp;$D2163,"")</f>
        <v/>
      </c>
    </row>
    <row r="2164">
      <c r="A2164" t="n">
        <v>2163</v>
      </c>
      <c r="B2164">
        <f>Движение!$A$330</f>
        <v/>
      </c>
      <c r="C2164">
        <f>Движение!$C$330</f>
        <v/>
      </c>
      <c r="D2164" t="inlineStr">
        <is>
          <t>Ми-П</t>
        </is>
      </c>
      <c r="E2164">
        <f>Движение!$AB$330</f>
        <v/>
      </c>
      <c r="F2164">
        <f>N(Движение!$AC$330)</f>
        <v/>
      </c>
      <c r="G2164">
        <f>N(Движение!$AD$330)</f>
        <v/>
      </c>
      <c r="H2164">
        <f>Движение!$AE$330</f>
        <v/>
      </c>
      <c r="I2164">
        <f>IF($F2164&gt;0,TEXT($B2164,"dd.mm")&amp;"_"&amp;$D2164,"")</f>
        <v/>
      </c>
    </row>
    <row r="2165">
      <c r="A2165" t="n">
        <v>2164</v>
      </c>
      <c r="B2165">
        <f>Движение!$A$331</f>
        <v/>
      </c>
      <c r="C2165">
        <f>Движение!$C$331</f>
        <v/>
      </c>
      <c r="D2165" t="inlineStr">
        <is>
          <t>АК-10</t>
        </is>
      </c>
      <c r="E2165">
        <f>Движение!$D$331</f>
        <v/>
      </c>
      <c r="F2165">
        <f>N(Движение!$E$331)</f>
        <v/>
      </c>
      <c r="G2165">
        <f>N(Движение!$F$331)</f>
        <v/>
      </c>
      <c r="H2165">
        <f>Движение!$G$331</f>
        <v/>
      </c>
      <c r="I2165">
        <f>IF($F2165&gt;0,TEXT($B2165,"dd.mm")&amp;"_"&amp;$D2165,"")</f>
        <v/>
      </c>
    </row>
    <row r="2166">
      <c r="A2166" t="n">
        <v>2165</v>
      </c>
      <c r="B2166">
        <f>Движение!$A$331</f>
        <v/>
      </c>
      <c r="C2166">
        <f>Движение!$C$331</f>
        <v/>
      </c>
      <c r="D2166" t="inlineStr">
        <is>
          <t>АК-15</t>
        </is>
      </c>
      <c r="E2166">
        <f>Движение!$H$331</f>
        <v/>
      </c>
      <c r="F2166">
        <f>N(Движение!$I$331)</f>
        <v/>
      </c>
      <c r="G2166">
        <f>N(Движение!$J$331)</f>
        <v/>
      </c>
      <c r="H2166">
        <f>Движение!$K$331</f>
        <v/>
      </c>
      <c r="I2166">
        <f>IF($F2166&gt;0,TEXT($B2166,"dd.mm")&amp;"_"&amp;$D2166,"")</f>
        <v/>
      </c>
    </row>
    <row r="2167">
      <c r="A2167" t="n">
        <v>2166</v>
      </c>
      <c r="B2167">
        <f>Движение!$A$331</f>
        <v/>
      </c>
      <c r="C2167">
        <f>Движение!$C$331</f>
        <v/>
      </c>
      <c r="D2167" t="inlineStr">
        <is>
          <t>Г 1800</t>
        </is>
      </c>
      <c r="E2167">
        <f>Движение!$L$331</f>
        <v/>
      </c>
      <c r="F2167">
        <f>N(Движение!$M$331)</f>
        <v/>
      </c>
      <c r="G2167">
        <f>N(Движение!$N$331)</f>
        <v/>
      </c>
      <c r="H2167">
        <f>Движение!$O$331</f>
        <v/>
      </c>
      <c r="I2167">
        <f>IF($F2167&gt;0,TEXT($B2167,"dd.mm")&amp;"_"&amp;$D2167,"")</f>
        <v/>
      </c>
    </row>
    <row r="2168">
      <c r="A2168" t="n">
        <v>2167</v>
      </c>
      <c r="B2168">
        <f>Движение!$A$331</f>
        <v/>
      </c>
      <c r="C2168">
        <f>Движение!$C$331</f>
        <v/>
      </c>
      <c r="D2168" t="inlineStr">
        <is>
          <t>Г 3500</t>
        </is>
      </c>
      <c r="E2168">
        <f>Движение!$P$331</f>
        <v/>
      </c>
      <c r="F2168">
        <f>N(Движение!$Q$331)</f>
        <v/>
      </c>
      <c r="G2168">
        <f>N(Движение!$R$331)</f>
        <v/>
      </c>
      <c r="H2168">
        <f>Движение!$S$331</f>
        <v/>
      </c>
      <c r="I2168">
        <f>IF($F2168&gt;0,TEXT($B2168,"dd.mm")&amp;"_"&amp;$D2168,"")</f>
        <v/>
      </c>
    </row>
    <row r="2169">
      <c r="A2169" t="n">
        <v>2168</v>
      </c>
      <c r="B2169">
        <f>Движение!$A$331</f>
        <v/>
      </c>
      <c r="C2169">
        <f>Движение!$C$331</f>
        <v/>
      </c>
      <c r="D2169" t="inlineStr">
        <is>
          <t>Г 800</t>
        </is>
      </c>
      <c r="E2169">
        <f>Движение!$T$331</f>
        <v/>
      </c>
      <c r="F2169">
        <f>N(Движение!$U$331)</f>
        <v/>
      </c>
      <c r="G2169">
        <f>N(Движение!$V$331)</f>
        <v/>
      </c>
      <c r="H2169">
        <f>Движение!$W$331</f>
        <v/>
      </c>
      <c r="I2169">
        <f>IF($F2169&gt;0,TEXT($B2169,"dd.mm")&amp;"_"&amp;$D2169,"")</f>
        <v/>
      </c>
    </row>
    <row r="2170">
      <c r="A2170" t="n">
        <v>2169</v>
      </c>
      <c r="B2170">
        <f>Движение!$A$331</f>
        <v/>
      </c>
      <c r="C2170">
        <f>Движение!$C$331</f>
        <v/>
      </c>
      <c r="D2170" t="inlineStr">
        <is>
          <t>Ми-К</t>
        </is>
      </c>
      <c r="E2170">
        <f>Движение!$X$331</f>
        <v/>
      </c>
      <c r="F2170">
        <f>N(Движение!$Y$331)</f>
        <v/>
      </c>
      <c r="G2170">
        <f>N(Движение!$Z$331)</f>
        <v/>
      </c>
      <c r="H2170">
        <f>Движение!$AA$331</f>
        <v/>
      </c>
      <c r="I2170">
        <f>IF($F2170&gt;0,TEXT($B2170,"dd.mm")&amp;"_"&amp;$D2170,"")</f>
        <v/>
      </c>
    </row>
    <row r="2171">
      <c r="A2171" t="n">
        <v>2170</v>
      </c>
      <c r="B2171">
        <f>Движение!$A$331</f>
        <v/>
      </c>
      <c r="C2171">
        <f>Движение!$C$331</f>
        <v/>
      </c>
      <c r="D2171" t="inlineStr">
        <is>
          <t>Ми-П</t>
        </is>
      </c>
      <c r="E2171">
        <f>Движение!$AB$331</f>
        <v/>
      </c>
      <c r="F2171">
        <f>N(Движение!$AC$331)</f>
        <v/>
      </c>
      <c r="G2171">
        <f>N(Движение!$AD$331)</f>
        <v/>
      </c>
      <c r="H2171">
        <f>Движение!$AE$331</f>
        <v/>
      </c>
      <c r="I2171">
        <f>IF($F2171&gt;0,TEXT($B2171,"dd.mm")&amp;"_"&amp;$D2171,"")</f>
        <v/>
      </c>
    </row>
    <row r="2172">
      <c r="A2172" t="n">
        <v>2171</v>
      </c>
      <c r="B2172">
        <f>Движение!$A$332</f>
        <v/>
      </c>
      <c r="C2172">
        <f>Движение!$C$332</f>
        <v/>
      </c>
      <c r="D2172" t="inlineStr">
        <is>
          <t>АК-10</t>
        </is>
      </c>
      <c r="E2172">
        <f>Движение!$D$332</f>
        <v/>
      </c>
      <c r="F2172">
        <f>N(Движение!$E$332)</f>
        <v/>
      </c>
      <c r="G2172">
        <f>N(Движение!$F$332)</f>
        <v/>
      </c>
      <c r="H2172">
        <f>Движение!$G$332</f>
        <v/>
      </c>
      <c r="I2172">
        <f>IF($F2172&gt;0,TEXT($B2172,"dd.mm")&amp;"_"&amp;$D2172,"")</f>
        <v/>
      </c>
    </row>
    <row r="2173">
      <c r="A2173" t="n">
        <v>2172</v>
      </c>
      <c r="B2173">
        <f>Движение!$A$332</f>
        <v/>
      </c>
      <c r="C2173">
        <f>Движение!$C$332</f>
        <v/>
      </c>
      <c r="D2173" t="inlineStr">
        <is>
          <t>АК-15</t>
        </is>
      </c>
      <c r="E2173">
        <f>Движение!$H$332</f>
        <v/>
      </c>
      <c r="F2173">
        <f>N(Движение!$I$332)</f>
        <v/>
      </c>
      <c r="G2173">
        <f>N(Движение!$J$332)</f>
        <v/>
      </c>
      <c r="H2173">
        <f>Движение!$K$332</f>
        <v/>
      </c>
      <c r="I2173">
        <f>IF($F2173&gt;0,TEXT($B2173,"dd.mm")&amp;"_"&amp;$D2173,"")</f>
        <v/>
      </c>
    </row>
    <row r="2174">
      <c r="A2174" t="n">
        <v>2173</v>
      </c>
      <c r="B2174">
        <f>Движение!$A$332</f>
        <v/>
      </c>
      <c r="C2174">
        <f>Движение!$C$332</f>
        <v/>
      </c>
      <c r="D2174" t="inlineStr">
        <is>
          <t>Г 1800</t>
        </is>
      </c>
      <c r="E2174">
        <f>Движение!$L$332</f>
        <v/>
      </c>
      <c r="F2174">
        <f>N(Движение!$M$332)</f>
        <v/>
      </c>
      <c r="G2174">
        <f>N(Движение!$N$332)</f>
        <v/>
      </c>
      <c r="H2174">
        <f>Движение!$O$332</f>
        <v/>
      </c>
      <c r="I2174">
        <f>IF($F2174&gt;0,TEXT($B2174,"dd.mm")&amp;"_"&amp;$D2174,"")</f>
        <v/>
      </c>
    </row>
    <row r="2175">
      <c r="A2175" t="n">
        <v>2174</v>
      </c>
      <c r="B2175">
        <f>Движение!$A$332</f>
        <v/>
      </c>
      <c r="C2175">
        <f>Движение!$C$332</f>
        <v/>
      </c>
      <c r="D2175" t="inlineStr">
        <is>
          <t>Г 3500</t>
        </is>
      </c>
      <c r="E2175">
        <f>Движение!$P$332</f>
        <v/>
      </c>
      <c r="F2175">
        <f>N(Движение!$Q$332)</f>
        <v/>
      </c>
      <c r="G2175">
        <f>N(Движение!$R$332)</f>
        <v/>
      </c>
      <c r="H2175">
        <f>Движение!$S$332</f>
        <v/>
      </c>
      <c r="I2175">
        <f>IF($F2175&gt;0,TEXT($B2175,"dd.mm")&amp;"_"&amp;$D2175,"")</f>
        <v/>
      </c>
    </row>
    <row r="2176">
      <c r="A2176" t="n">
        <v>2175</v>
      </c>
      <c r="B2176">
        <f>Движение!$A$332</f>
        <v/>
      </c>
      <c r="C2176">
        <f>Движение!$C$332</f>
        <v/>
      </c>
      <c r="D2176" t="inlineStr">
        <is>
          <t>Г 800</t>
        </is>
      </c>
      <c r="E2176">
        <f>Движение!$T$332</f>
        <v/>
      </c>
      <c r="F2176">
        <f>N(Движение!$U$332)</f>
        <v/>
      </c>
      <c r="G2176">
        <f>N(Движение!$V$332)</f>
        <v/>
      </c>
      <c r="H2176">
        <f>Движение!$W$332</f>
        <v/>
      </c>
      <c r="I2176">
        <f>IF($F2176&gt;0,TEXT($B2176,"dd.mm")&amp;"_"&amp;$D2176,"")</f>
        <v/>
      </c>
    </row>
    <row r="2177">
      <c r="A2177" t="n">
        <v>2176</v>
      </c>
      <c r="B2177">
        <f>Движение!$A$332</f>
        <v/>
      </c>
      <c r="C2177">
        <f>Движение!$C$332</f>
        <v/>
      </c>
      <c r="D2177" t="inlineStr">
        <is>
          <t>Ми-К</t>
        </is>
      </c>
      <c r="E2177">
        <f>Движение!$X$332</f>
        <v/>
      </c>
      <c r="F2177">
        <f>N(Движение!$Y$332)</f>
        <v/>
      </c>
      <c r="G2177">
        <f>N(Движение!$Z$332)</f>
        <v/>
      </c>
      <c r="H2177">
        <f>Движение!$AA$332</f>
        <v/>
      </c>
      <c r="I2177">
        <f>IF($F2177&gt;0,TEXT($B2177,"dd.mm")&amp;"_"&amp;$D2177,"")</f>
        <v/>
      </c>
    </row>
    <row r="2178">
      <c r="A2178" t="n">
        <v>2177</v>
      </c>
      <c r="B2178">
        <f>Движение!$A$332</f>
        <v/>
      </c>
      <c r="C2178">
        <f>Движение!$C$332</f>
        <v/>
      </c>
      <c r="D2178" t="inlineStr">
        <is>
          <t>Ми-П</t>
        </is>
      </c>
      <c r="E2178">
        <f>Движение!$AB$332</f>
        <v/>
      </c>
      <c r="F2178">
        <f>N(Движение!$AC$332)</f>
        <v/>
      </c>
      <c r="G2178">
        <f>N(Движение!$AD$332)</f>
        <v/>
      </c>
      <c r="H2178">
        <f>Движение!$AE$332</f>
        <v/>
      </c>
      <c r="I2178">
        <f>IF($F2178&gt;0,TEXT($B2178,"dd.mm")&amp;"_"&amp;$D2178,"")</f>
        <v/>
      </c>
    </row>
    <row r="2179">
      <c r="A2179" t="n">
        <v>2178</v>
      </c>
      <c r="B2179">
        <f>Движение!$A$333</f>
        <v/>
      </c>
      <c r="C2179">
        <f>Движение!$C$333</f>
        <v/>
      </c>
      <c r="D2179" t="inlineStr">
        <is>
          <t>АК-10</t>
        </is>
      </c>
      <c r="E2179">
        <f>Движение!$D$333</f>
        <v/>
      </c>
      <c r="F2179">
        <f>N(Движение!$E$333)</f>
        <v/>
      </c>
      <c r="G2179">
        <f>N(Движение!$F$333)</f>
        <v/>
      </c>
      <c r="H2179">
        <f>Движение!$G$333</f>
        <v/>
      </c>
      <c r="I2179">
        <f>IF($F2179&gt;0,TEXT($B2179,"dd.mm")&amp;"_"&amp;$D2179,"")</f>
        <v/>
      </c>
    </row>
    <row r="2180">
      <c r="A2180" t="n">
        <v>2179</v>
      </c>
      <c r="B2180">
        <f>Движение!$A$333</f>
        <v/>
      </c>
      <c r="C2180">
        <f>Движение!$C$333</f>
        <v/>
      </c>
      <c r="D2180" t="inlineStr">
        <is>
          <t>АК-15</t>
        </is>
      </c>
      <c r="E2180">
        <f>Движение!$H$333</f>
        <v/>
      </c>
      <c r="F2180">
        <f>N(Движение!$I$333)</f>
        <v/>
      </c>
      <c r="G2180">
        <f>N(Движение!$J$333)</f>
        <v/>
      </c>
      <c r="H2180">
        <f>Движение!$K$333</f>
        <v/>
      </c>
      <c r="I2180">
        <f>IF($F2180&gt;0,TEXT($B2180,"dd.mm")&amp;"_"&amp;$D2180,"")</f>
        <v/>
      </c>
    </row>
    <row r="2181">
      <c r="A2181" t="n">
        <v>2180</v>
      </c>
      <c r="B2181">
        <f>Движение!$A$333</f>
        <v/>
      </c>
      <c r="C2181">
        <f>Движение!$C$333</f>
        <v/>
      </c>
      <c r="D2181" t="inlineStr">
        <is>
          <t>Г 1800</t>
        </is>
      </c>
      <c r="E2181">
        <f>Движение!$L$333</f>
        <v/>
      </c>
      <c r="F2181">
        <f>N(Движение!$M$333)</f>
        <v/>
      </c>
      <c r="G2181">
        <f>N(Движение!$N$333)</f>
        <v/>
      </c>
      <c r="H2181">
        <f>Движение!$O$333</f>
        <v/>
      </c>
      <c r="I2181">
        <f>IF($F2181&gt;0,TEXT($B2181,"dd.mm")&amp;"_"&amp;$D2181,"")</f>
        <v/>
      </c>
    </row>
    <row r="2182">
      <c r="A2182" t="n">
        <v>2181</v>
      </c>
      <c r="B2182">
        <f>Движение!$A$333</f>
        <v/>
      </c>
      <c r="C2182">
        <f>Движение!$C$333</f>
        <v/>
      </c>
      <c r="D2182" t="inlineStr">
        <is>
          <t>Г 3500</t>
        </is>
      </c>
      <c r="E2182">
        <f>Движение!$P$333</f>
        <v/>
      </c>
      <c r="F2182">
        <f>N(Движение!$Q$333)</f>
        <v/>
      </c>
      <c r="G2182">
        <f>N(Движение!$R$333)</f>
        <v/>
      </c>
      <c r="H2182">
        <f>Движение!$S$333</f>
        <v/>
      </c>
      <c r="I2182">
        <f>IF($F2182&gt;0,TEXT($B2182,"dd.mm")&amp;"_"&amp;$D2182,"")</f>
        <v/>
      </c>
    </row>
    <row r="2183">
      <c r="A2183" t="n">
        <v>2182</v>
      </c>
      <c r="B2183">
        <f>Движение!$A$333</f>
        <v/>
      </c>
      <c r="C2183">
        <f>Движение!$C$333</f>
        <v/>
      </c>
      <c r="D2183" t="inlineStr">
        <is>
          <t>Г 800</t>
        </is>
      </c>
      <c r="E2183">
        <f>Движение!$T$333</f>
        <v/>
      </c>
      <c r="F2183">
        <f>N(Движение!$U$333)</f>
        <v/>
      </c>
      <c r="G2183">
        <f>N(Движение!$V$333)</f>
        <v/>
      </c>
      <c r="H2183">
        <f>Движение!$W$333</f>
        <v/>
      </c>
      <c r="I2183">
        <f>IF($F2183&gt;0,TEXT($B2183,"dd.mm")&amp;"_"&amp;$D2183,"")</f>
        <v/>
      </c>
    </row>
    <row r="2184">
      <c r="A2184" t="n">
        <v>2183</v>
      </c>
      <c r="B2184">
        <f>Движение!$A$333</f>
        <v/>
      </c>
      <c r="C2184">
        <f>Движение!$C$333</f>
        <v/>
      </c>
      <c r="D2184" t="inlineStr">
        <is>
          <t>Ми-К</t>
        </is>
      </c>
      <c r="E2184">
        <f>Движение!$X$333</f>
        <v/>
      </c>
      <c r="F2184">
        <f>N(Движение!$Y$333)</f>
        <v/>
      </c>
      <c r="G2184">
        <f>N(Движение!$Z$333)</f>
        <v/>
      </c>
      <c r="H2184">
        <f>Движение!$AA$333</f>
        <v/>
      </c>
      <c r="I2184">
        <f>IF($F2184&gt;0,TEXT($B2184,"dd.mm")&amp;"_"&amp;$D2184,"")</f>
        <v/>
      </c>
    </row>
    <row r="2185">
      <c r="A2185" t="n">
        <v>2184</v>
      </c>
      <c r="B2185">
        <f>Движение!$A$333</f>
        <v/>
      </c>
      <c r="C2185">
        <f>Движение!$C$333</f>
        <v/>
      </c>
      <c r="D2185" t="inlineStr">
        <is>
          <t>Ми-П</t>
        </is>
      </c>
      <c r="E2185">
        <f>Движение!$AB$333</f>
        <v/>
      </c>
      <c r="F2185">
        <f>N(Движение!$AC$333)</f>
        <v/>
      </c>
      <c r="G2185">
        <f>N(Движение!$AD$333)</f>
        <v/>
      </c>
      <c r="H2185">
        <f>Движение!$AE$333</f>
        <v/>
      </c>
      <c r="I2185">
        <f>IF($F2185&gt;0,TEXT($B2185,"dd.mm")&amp;"_"&amp;$D2185,"")</f>
        <v/>
      </c>
    </row>
    <row r="2186">
      <c r="A2186" t="n">
        <v>2185</v>
      </c>
      <c r="B2186">
        <f>Движение!$A$334</f>
        <v/>
      </c>
      <c r="C2186">
        <f>Движение!$C$334</f>
        <v/>
      </c>
      <c r="D2186" t="inlineStr">
        <is>
          <t>АК-10</t>
        </is>
      </c>
      <c r="E2186">
        <f>Движение!$D$334</f>
        <v/>
      </c>
      <c r="F2186">
        <f>N(Движение!$E$334)</f>
        <v/>
      </c>
      <c r="G2186">
        <f>N(Движение!$F$334)</f>
        <v/>
      </c>
      <c r="H2186">
        <f>Движение!$G$334</f>
        <v/>
      </c>
      <c r="I2186">
        <f>IF($F2186&gt;0,TEXT($B2186,"dd.mm")&amp;"_"&amp;$D2186,"")</f>
        <v/>
      </c>
    </row>
    <row r="2187">
      <c r="A2187" t="n">
        <v>2186</v>
      </c>
      <c r="B2187">
        <f>Движение!$A$334</f>
        <v/>
      </c>
      <c r="C2187">
        <f>Движение!$C$334</f>
        <v/>
      </c>
      <c r="D2187" t="inlineStr">
        <is>
          <t>АК-15</t>
        </is>
      </c>
      <c r="E2187">
        <f>Движение!$H$334</f>
        <v/>
      </c>
      <c r="F2187">
        <f>N(Движение!$I$334)</f>
        <v/>
      </c>
      <c r="G2187">
        <f>N(Движение!$J$334)</f>
        <v/>
      </c>
      <c r="H2187">
        <f>Движение!$K$334</f>
        <v/>
      </c>
      <c r="I2187">
        <f>IF($F2187&gt;0,TEXT($B2187,"dd.mm")&amp;"_"&amp;$D2187,"")</f>
        <v/>
      </c>
    </row>
    <row r="2188">
      <c r="A2188" t="n">
        <v>2187</v>
      </c>
      <c r="B2188">
        <f>Движение!$A$334</f>
        <v/>
      </c>
      <c r="C2188">
        <f>Движение!$C$334</f>
        <v/>
      </c>
      <c r="D2188" t="inlineStr">
        <is>
          <t>Г 1800</t>
        </is>
      </c>
      <c r="E2188">
        <f>Движение!$L$334</f>
        <v/>
      </c>
      <c r="F2188">
        <f>N(Движение!$M$334)</f>
        <v/>
      </c>
      <c r="G2188">
        <f>N(Движение!$N$334)</f>
        <v/>
      </c>
      <c r="H2188">
        <f>Движение!$O$334</f>
        <v/>
      </c>
      <c r="I2188">
        <f>IF($F2188&gt;0,TEXT($B2188,"dd.mm")&amp;"_"&amp;$D2188,"")</f>
        <v/>
      </c>
    </row>
    <row r="2189">
      <c r="A2189" t="n">
        <v>2188</v>
      </c>
      <c r="B2189">
        <f>Движение!$A$334</f>
        <v/>
      </c>
      <c r="C2189">
        <f>Движение!$C$334</f>
        <v/>
      </c>
      <c r="D2189" t="inlineStr">
        <is>
          <t>Г 3500</t>
        </is>
      </c>
      <c r="E2189">
        <f>Движение!$P$334</f>
        <v/>
      </c>
      <c r="F2189">
        <f>N(Движение!$Q$334)</f>
        <v/>
      </c>
      <c r="G2189">
        <f>N(Движение!$R$334)</f>
        <v/>
      </c>
      <c r="H2189">
        <f>Движение!$S$334</f>
        <v/>
      </c>
      <c r="I2189">
        <f>IF($F2189&gt;0,TEXT($B2189,"dd.mm")&amp;"_"&amp;$D2189,"")</f>
        <v/>
      </c>
    </row>
    <row r="2190">
      <c r="A2190" t="n">
        <v>2189</v>
      </c>
      <c r="B2190">
        <f>Движение!$A$334</f>
        <v/>
      </c>
      <c r="C2190">
        <f>Движение!$C$334</f>
        <v/>
      </c>
      <c r="D2190" t="inlineStr">
        <is>
          <t>Г 800</t>
        </is>
      </c>
      <c r="E2190">
        <f>Движение!$T$334</f>
        <v/>
      </c>
      <c r="F2190">
        <f>N(Движение!$U$334)</f>
        <v/>
      </c>
      <c r="G2190">
        <f>N(Движение!$V$334)</f>
        <v/>
      </c>
      <c r="H2190">
        <f>Движение!$W$334</f>
        <v/>
      </c>
      <c r="I2190">
        <f>IF($F2190&gt;0,TEXT($B2190,"dd.mm")&amp;"_"&amp;$D2190,"")</f>
        <v/>
      </c>
    </row>
    <row r="2191">
      <c r="A2191" t="n">
        <v>2190</v>
      </c>
      <c r="B2191">
        <f>Движение!$A$334</f>
        <v/>
      </c>
      <c r="C2191">
        <f>Движение!$C$334</f>
        <v/>
      </c>
      <c r="D2191" t="inlineStr">
        <is>
          <t>Ми-К</t>
        </is>
      </c>
      <c r="E2191">
        <f>Движение!$X$334</f>
        <v/>
      </c>
      <c r="F2191">
        <f>N(Движение!$Y$334)</f>
        <v/>
      </c>
      <c r="G2191">
        <f>N(Движение!$Z$334)</f>
        <v/>
      </c>
      <c r="H2191">
        <f>Движение!$AA$334</f>
        <v/>
      </c>
      <c r="I2191">
        <f>IF($F2191&gt;0,TEXT($B2191,"dd.mm")&amp;"_"&amp;$D2191,"")</f>
        <v/>
      </c>
    </row>
    <row r="2192">
      <c r="A2192" t="n">
        <v>2191</v>
      </c>
      <c r="B2192">
        <f>Движение!$A$334</f>
        <v/>
      </c>
      <c r="C2192">
        <f>Движение!$C$334</f>
        <v/>
      </c>
      <c r="D2192" t="inlineStr">
        <is>
          <t>Ми-П</t>
        </is>
      </c>
      <c r="E2192">
        <f>Движение!$AB$334</f>
        <v/>
      </c>
      <c r="F2192">
        <f>N(Движение!$AC$334)</f>
        <v/>
      </c>
      <c r="G2192">
        <f>N(Движение!$AD$334)</f>
        <v/>
      </c>
      <c r="H2192">
        <f>Движение!$AE$334</f>
        <v/>
      </c>
      <c r="I2192">
        <f>IF($F2192&gt;0,TEXT($B2192,"dd.mm")&amp;"_"&amp;$D2192,"")</f>
        <v/>
      </c>
    </row>
    <row r="2193">
      <c r="A2193" t="n">
        <v>2192</v>
      </c>
      <c r="B2193">
        <f>Движение!$A$335</f>
        <v/>
      </c>
      <c r="C2193">
        <f>Движение!$C$335</f>
        <v/>
      </c>
      <c r="D2193" t="inlineStr">
        <is>
          <t>АК-10</t>
        </is>
      </c>
      <c r="E2193">
        <f>Движение!$D$335</f>
        <v/>
      </c>
      <c r="F2193">
        <f>N(Движение!$E$335)</f>
        <v/>
      </c>
      <c r="G2193">
        <f>N(Движение!$F$335)</f>
        <v/>
      </c>
      <c r="H2193">
        <f>Движение!$G$335</f>
        <v/>
      </c>
      <c r="I2193">
        <f>IF($F2193&gt;0,TEXT($B2193,"dd.mm")&amp;"_"&amp;$D2193,"")</f>
        <v/>
      </c>
    </row>
    <row r="2194">
      <c r="A2194" t="n">
        <v>2193</v>
      </c>
      <c r="B2194">
        <f>Движение!$A$335</f>
        <v/>
      </c>
      <c r="C2194">
        <f>Движение!$C$335</f>
        <v/>
      </c>
      <c r="D2194" t="inlineStr">
        <is>
          <t>АК-15</t>
        </is>
      </c>
      <c r="E2194">
        <f>Движение!$H$335</f>
        <v/>
      </c>
      <c r="F2194">
        <f>N(Движение!$I$335)</f>
        <v/>
      </c>
      <c r="G2194">
        <f>N(Движение!$J$335)</f>
        <v/>
      </c>
      <c r="H2194">
        <f>Движение!$K$335</f>
        <v/>
      </c>
      <c r="I2194">
        <f>IF($F2194&gt;0,TEXT($B2194,"dd.mm")&amp;"_"&amp;$D2194,"")</f>
        <v/>
      </c>
    </row>
    <row r="2195">
      <c r="A2195" t="n">
        <v>2194</v>
      </c>
      <c r="B2195">
        <f>Движение!$A$335</f>
        <v/>
      </c>
      <c r="C2195">
        <f>Движение!$C$335</f>
        <v/>
      </c>
      <c r="D2195" t="inlineStr">
        <is>
          <t>Г 1800</t>
        </is>
      </c>
      <c r="E2195">
        <f>Движение!$L$335</f>
        <v/>
      </c>
      <c r="F2195">
        <f>N(Движение!$M$335)</f>
        <v/>
      </c>
      <c r="G2195">
        <f>N(Движение!$N$335)</f>
        <v/>
      </c>
      <c r="H2195">
        <f>Движение!$O$335</f>
        <v/>
      </c>
      <c r="I2195">
        <f>IF($F2195&gt;0,TEXT($B2195,"dd.mm")&amp;"_"&amp;$D2195,"")</f>
        <v/>
      </c>
    </row>
    <row r="2196">
      <c r="A2196" t="n">
        <v>2195</v>
      </c>
      <c r="B2196">
        <f>Движение!$A$335</f>
        <v/>
      </c>
      <c r="C2196">
        <f>Движение!$C$335</f>
        <v/>
      </c>
      <c r="D2196" t="inlineStr">
        <is>
          <t>Г 3500</t>
        </is>
      </c>
      <c r="E2196">
        <f>Движение!$P$335</f>
        <v/>
      </c>
      <c r="F2196">
        <f>N(Движение!$Q$335)</f>
        <v/>
      </c>
      <c r="G2196">
        <f>N(Движение!$R$335)</f>
        <v/>
      </c>
      <c r="H2196">
        <f>Движение!$S$335</f>
        <v/>
      </c>
      <c r="I2196">
        <f>IF($F2196&gt;0,TEXT($B2196,"dd.mm")&amp;"_"&amp;$D2196,"")</f>
        <v/>
      </c>
    </row>
    <row r="2197">
      <c r="A2197" t="n">
        <v>2196</v>
      </c>
      <c r="B2197">
        <f>Движение!$A$335</f>
        <v/>
      </c>
      <c r="C2197">
        <f>Движение!$C$335</f>
        <v/>
      </c>
      <c r="D2197" t="inlineStr">
        <is>
          <t>Г 800</t>
        </is>
      </c>
      <c r="E2197">
        <f>Движение!$T$335</f>
        <v/>
      </c>
      <c r="F2197">
        <f>N(Движение!$U$335)</f>
        <v/>
      </c>
      <c r="G2197">
        <f>N(Движение!$V$335)</f>
        <v/>
      </c>
      <c r="H2197">
        <f>Движение!$W$335</f>
        <v/>
      </c>
      <c r="I2197">
        <f>IF($F2197&gt;0,TEXT($B2197,"dd.mm")&amp;"_"&amp;$D2197,"")</f>
        <v/>
      </c>
    </row>
    <row r="2198">
      <c r="A2198" t="n">
        <v>2197</v>
      </c>
      <c r="B2198">
        <f>Движение!$A$335</f>
        <v/>
      </c>
      <c r="C2198">
        <f>Движение!$C$335</f>
        <v/>
      </c>
      <c r="D2198" t="inlineStr">
        <is>
          <t>Ми-К</t>
        </is>
      </c>
      <c r="E2198">
        <f>Движение!$X$335</f>
        <v/>
      </c>
      <c r="F2198">
        <f>N(Движение!$Y$335)</f>
        <v/>
      </c>
      <c r="G2198">
        <f>N(Движение!$Z$335)</f>
        <v/>
      </c>
      <c r="H2198">
        <f>Движение!$AA$335</f>
        <v/>
      </c>
      <c r="I2198">
        <f>IF($F2198&gt;0,TEXT($B2198,"dd.mm")&amp;"_"&amp;$D2198,"")</f>
        <v/>
      </c>
    </row>
    <row r="2199">
      <c r="A2199" t="n">
        <v>2198</v>
      </c>
      <c r="B2199">
        <f>Движение!$A$335</f>
        <v/>
      </c>
      <c r="C2199">
        <f>Движение!$C$335</f>
        <v/>
      </c>
      <c r="D2199" t="inlineStr">
        <is>
          <t>Ми-П</t>
        </is>
      </c>
      <c r="E2199">
        <f>Движение!$AB$335</f>
        <v/>
      </c>
      <c r="F2199">
        <f>N(Движение!$AC$335)</f>
        <v/>
      </c>
      <c r="G2199">
        <f>N(Движение!$AD$335)</f>
        <v/>
      </c>
      <c r="H2199">
        <f>Движение!$AE$335</f>
        <v/>
      </c>
      <c r="I2199">
        <f>IF($F2199&gt;0,TEXT($B2199,"dd.mm")&amp;"_"&amp;$D2199,"")</f>
        <v/>
      </c>
    </row>
    <row r="2200">
      <c r="A2200" t="n">
        <v>2199</v>
      </c>
      <c r="B2200">
        <f>Движение!$A$336</f>
        <v/>
      </c>
      <c r="C2200">
        <f>Движение!$C$336</f>
        <v/>
      </c>
      <c r="D2200" t="inlineStr">
        <is>
          <t>АК-10</t>
        </is>
      </c>
      <c r="E2200">
        <f>Движение!$D$336</f>
        <v/>
      </c>
      <c r="F2200">
        <f>N(Движение!$E$336)</f>
        <v/>
      </c>
      <c r="G2200">
        <f>N(Движение!$F$336)</f>
        <v/>
      </c>
      <c r="H2200">
        <f>Движение!$G$336</f>
        <v/>
      </c>
      <c r="I2200">
        <f>IF($F2200&gt;0,TEXT($B2200,"dd.mm")&amp;"_"&amp;$D2200,"")</f>
        <v/>
      </c>
    </row>
    <row r="2201">
      <c r="A2201" t="n">
        <v>2200</v>
      </c>
      <c r="B2201">
        <f>Движение!$A$336</f>
        <v/>
      </c>
      <c r="C2201">
        <f>Движение!$C$336</f>
        <v/>
      </c>
      <c r="D2201" t="inlineStr">
        <is>
          <t>АК-15</t>
        </is>
      </c>
      <c r="E2201">
        <f>Движение!$H$336</f>
        <v/>
      </c>
      <c r="F2201">
        <f>N(Движение!$I$336)</f>
        <v/>
      </c>
      <c r="G2201">
        <f>N(Движение!$J$336)</f>
        <v/>
      </c>
      <c r="H2201">
        <f>Движение!$K$336</f>
        <v/>
      </c>
      <c r="I2201">
        <f>IF($F2201&gt;0,TEXT($B2201,"dd.mm")&amp;"_"&amp;$D2201,"")</f>
        <v/>
      </c>
    </row>
    <row r="2202">
      <c r="A2202" t="n">
        <v>2201</v>
      </c>
      <c r="B2202">
        <f>Движение!$A$336</f>
        <v/>
      </c>
      <c r="C2202">
        <f>Движение!$C$336</f>
        <v/>
      </c>
      <c r="D2202" t="inlineStr">
        <is>
          <t>Г 1800</t>
        </is>
      </c>
      <c r="E2202">
        <f>Движение!$L$336</f>
        <v/>
      </c>
      <c r="F2202">
        <f>N(Движение!$M$336)</f>
        <v/>
      </c>
      <c r="G2202">
        <f>N(Движение!$N$336)</f>
        <v/>
      </c>
      <c r="H2202">
        <f>Движение!$O$336</f>
        <v/>
      </c>
      <c r="I2202">
        <f>IF($F2202&gt;0,TEXT($B2202,"dd.mm")&amp;"_"&amp;$D2202,"")</f>
        <v/>
      </c>
    </row>
    <row r="2203">
      <c r="A2203" t="n">
        <v>2202</v>
      </c>
      <c r="B2203">
        <f>Движение!$A$336</f>
        <v/>
      </c>
      <c r="C2203">
        <f>Движение!$C$336</f>
        <v/>
      </c>
      <c r="D2203" t="inlineStr">
        <is>
          <t>Г 3500</t>
        </is>
      </c>
      <c r="E2203">
        <f>Движение!$P$336</f>
        <v/>
      </c>
      <c r="F2203">
        <f>N(Движение!$Q$336)</f>
        <v/>
      </c>
      <c r="G2203">
        <f>N(Движение!$R$336)</f>
        <v/>
      </c>
      <c r="H2203">
        <f>Движение!$S$336</f>
        <v/>
      </c>
      <c r="I2203">
        <f>IF($F2203&gt;0,TEXT($B2203,"dd.mm")&amp;"_"&amp;$D2203,"")</f>
        <v/>
      </c>
    </row>
    <row r="2204">
      <c r="A2204" t="n">
        <v>2203</v>
      </c>
      <c r="B2204">
        <f>Движение!$A$336</f>
        <v/>
      </c>
      <c r="C2204">
        <f>Движение!$C$336</f>
        <v/>
      </c>
      <c r="D2204" t="inlineStr">
        <is>
          <t>Г 800</t>
        </is>
      </c>
      <c r="E2204">
        <f>Движение!$T$336</f>
        <v/>
      </c>
      <c r="F2204">
        <f>N(Движение!$U$336)</f>
        <v/>
      </c>
      <c r="G2204">
        <f>N(Движение!$V$336)</f>
        <v/>
      </c>
      <c r="H2204">
        <f>Движение!$W$336</f>
        <v/>
      </c>
      <c r="I2204">
        <f>IF($F2204&gt;0,TEXT($B2204,"dd.mm")&amp;"_"&amp;$D2204,"")</f>
        <v/>
      </c>
    </row>
    <row r="2205">
      <c r="A2205" t="n">
        <v>2204</v>
      </c>
      <c r="B2205">
        <f>Движение!$A$336</f>
        <v/>
      </c>
      <c r="C2205">
        <f>Движение!$C$336</f>
        <v/>
      </c>
      <c r="D2205" t="inlineStr">
        <is>
          <t>Ми-К</t>
        </is>
      </c>
      <c r="E2205">
        <f>Движение!$X$336</f>
        <v/>
      </c>
      <c r="F2205">
        <f>N(Движение!$Y$336)</f>
        <v/>
      </c>
      <c r="G2205">
        <f>N(Движение!$Z$336)</f>
        <v/>
      </c>
      <c r="H2205">
        <f>Движение!$AA$336</f>
        <v/>
      </c>
      <c r="I2205">
        <f>IF($F2205&gt;0,TEXT($B2205,"dd.mm")&amp;"_"&amp;$D2205,"")</f>
        <v/>
      </c>
    </row>
    <row r="2206">
      <c r="A2206" t="n">
        <v>2205</v>
      </c>
      <c r="B2206">
        <f>Движение!$A$336</f>
        <v/>
      </c>
      <c r="C2206">
        <f>Движение!$C$336</f>
        <v/>
      </c>
      <c r="D2206" t="inlineStr">
        <is>
          <t>Ми-П</t>
        </is>
      </c>
      <c r="E2206">
        <f>Движение!$AB$336</f>
        <v/>
      </c>
      <c r="F2206">
        <f>N(Движение!$AC$336)</f>
        <v/>
      </c>
      <c r="G2206">
        <f>N(Движение!$AD$336)</f>
        <v/>
      </c>
      <c r="H2206">
        <f>Движение!$AE$336</f>
        <v/>
      </c>
      <c r="I2206">
        <f>IF($F2206&gt;0,TEXT($B2206,"dd.mm")&amp;"_"&amp;$D2206,"")</f>
        <v/>
      </c>
    </row>
    <row r="2207">
      <c r="A2207" t="n">
        <v>2206</v>
      </c>
      <c r="B2207">
        <f>Движение!$A$337</f>
        <v/>
      </c>
      <c r="C2207">
        <f>Движение!$C$337</f>
        <v/>
      </c>
      <c r="D2207" t="inlineStr">
        <is>
          <t>АК-10</t>
        </is>
      </c>
      <c r="E2207">
        <f>Движение!$D$337</f>
        <v/>
      </c>
      <c r="F2207">
        <f>N(Движение!$E$337)</f>
        <v/>
      </c>
      <c r="G2207">
        <f>N(Движение!$F$337)</f>
        <v/>
      </c>
      <c r="H2207">
        <f>Движение!$G$337</f>
        <v/>
      </c>
      <c r="I2207">
        <f>IF($F2207&gt;0,TEXT($B2207,"dd.mm")&amp;"_"&amp;$D2207,"")</f>
        <v/>
      </c>
    </row>
    <row r="2208">
      <c r="A2208" t="n">
        <v>2207</v>
      </c>
      <c r="B2208">
        <f>Движение!$A$337</f>
        <v/>
      </c>
      <c r="C2208">
        <f>Движение!$C$337</f>
        <v/>
      </c>
      <c r="D2208" t="inlineStr">
        <is>
          <t>АК-15</t>
        </is>
      </c>
      <c r="E2208">
        <f>Движение!$H$337</f>
        <v/>
      </c>
      <c r="F2208">
        <f>N(Движение!$I$337)</f>
        <v/>
      </c>
      <c r="G2208">
        <f>N(Движение!$J$337)</f>
        <v/>
      </c>
      <c r="H2208">
        <f>Движение!$K$337</f>
        <v/>
      </c>
      <c r="I2208">
        <f>IF($F2208&gt;0,TEXT($B2208,"dd.mm")&amp;"_"&amp;$D2208,"")</f>
        <v/>
      </c>
    </row>
    <row r="2209">
      <c r="A2209" t="n">
        <v>2208</v>
      </c>
      <c r="B2209">
        <f>Движение!$A$337</f>
        <v/>
      </c>
      <c r="C2209">
        <f>Движение!$C$337</f>
        <v/>
      </c>
      <c r="D2209" t="inlineStr">
        <is>
          <t>Г 1800</t>
        </is>
      </c>
      <c r="E2209">
        <f>Движение!$L$337</f>
        <v/>
      </c>
      <c r="F2209">
        <f>N(Движение!$M$337)</f>
        <v/>
      </c>
      <c r="G2209">
        <f>N(Движение!$N$337)</f>
        <v/>
      </c>
      <c r="H2209">
        <f>Движение!$O$337</f>
        <v/>
      </c>
      <c r="I2209">
        <f>IF($F2209&gt;0,TEXT($B2209,"dd.mm")&amp;"_"&amp;$D2209,"")</f>
        <v/>
      </c>
    </row>
    <row r="2210">
      <c r="A2210" t="n">
        <v>2209</v>
      </c>
      <c r="B2210">
        <f>Движение!$A$337</f>
        <v/>
      </c>
      <c r="C2210">
        <f>Движение!$C$337</f>
        <v/>
      </c>
      <c r="D2210" t="inlineStr">
        <is>
          <t>Г 3500</t>
        </is>
      </c>
      <c r="E2210">
        <f>Движение!$P$337</f>
        <v/>
      </c>
      <c r="F2210">
        <f>N(Движение!$Q$337)</f>
        <v/>
      </c>
      <c r="G2210">
        <f>N(Движение!$R$337)</f>
        <v/>
      </c>
      <c r="H2210">
        <f>Движение!$S$337</f>
        <v/>
      </c>
      <c r="I2210">
        <f>IF($F2210&gt;0,TEXT($B2210,"dd.mm")&amp;"_"&amp;$D2210,"")</f>
        <v/>
      </c>
    </row>
    <row r="2211">
      <c r="A2211" t="n">
        <v>2210</v>
      </c>
      <c r="B2211">
        <f>Движение!$A$337</f>
        <v/>
      </c>
      <c r="C2211">
        <f>Движение!$C$337</f>
        <v/>
      </c>
      <c r="D2211" t="inlineStr">
        <is>
          <t>Г 800</t>
        </is>
      </c>
      <c r="E2211">
        <f>Движение!$T$337</f>
        <v/>
      </c>
      <c r="F2211">
        <f>N(Движение!$U$337)</f>
        <v/>
      </c>
      <c r="G2211">
        <f>N(Движение!$V$337)</f>
        <v/>
      </c>
      <c r="H2211">
        <f>Движение!$W$337</f>
        <v/>
      </c>
      <c r="I2211">
        <f>IF($F2211&gt;0,TEXT($B2211,"dd.mm")&amp;"_"&amp;$D2211,"")</f>
        <v/>
      </c>
    </row>
    <row r="2212">
      <c r="A2212" t="n">
        <v>2211</v>
      </c>
      <c r="B2212">
        <f>Движение!$A$337</f>
        <v/>
      </c>
      <c r="C2212">
        <f>Движение!$C$337</f>
        <v/>
      </c>
      <c r="D2212" t="inlineStr">
        <is>
          <t>Ми-К</t>
        </is>
      </c>
      <c r="E2212">
        <f>Движение!$X$337</f>
        <v/>
      </c>
      <c r="F2212">
        <f>N(Движение!$Y$337)</f>
        <v/>
      </c>
      <c r="G2212">
        <f>N(Движение!$Z$337)</f>
        <v/>
      </c>
      <c r="H2212">
        <f>Движение!$AA$337</f>
        <v/>
      </c>
      <c r="I2212">
        <f>IF($F2212&gt;0,TEXT($B2212,"dd.mm")&amp;"_"&amp;$D2212,"")</f>
        <v/>
      </c>
    </row>
    <row r="2213">
      <c r="A2213" t="n">
        <v>2212</v>
      </c>
      <c r="B2213">
        <f>Движение!$A$337</f>
        <v/>
      </c>
      <c r="C2213">
        <f>Движение!$C$337</f>
        <v/>
      </c>
      <c r="D2213" t="inlineStr">
        <is>
          <t>Ми-П</t>
        </is>
      </c>
      <c r="E2213">
        <f>Движение!$AB$337</f>
        <v/>
      </c>
      <c r="F2213">
        <f>N(Движение!$AC$337)</f>
        <v/>
      </c>
      <c r="G2213">
        <f>N(Движение!$AD$337)</f>
        <v/>
      </c>
      <c r="H2213">
        <f>Движение!$AE$337</f>
        <v/>
      </c>
      <c r="I2213">
        <f>IF($F2213&gt;0,TEXT($B2213,"dd.mm")&amp;"_"&amp;$D2213,"")</f>
        <v/>
      </c>
    </row>
    <row r="2214">
      <c r="A2214" t="n">
        <v>2213</v>
      </c>
      <c r="B2214">
        <f>Движение!$A$338</f>
        <v/>
      </c>
      <c r="C2214">
        <f>Движение!$C$338</f>
        <v/>
      </c>
      <c r="D2214" t="inlineStr">
        <is>
          <t>АК-10</t>
        </is>
      </c>
      <c r="E2214">
        <f>Движение!$D$338</f>
        <v/>
      </c>
      <c r="F2214">
        <f>N(Движение!$E$338)</f>
        <v/>
      </c>
      <c r="G2214">
        <f>N(Движение!$F$338)</f>
        <v/>
      </c>
      <c r="H2214">
        <f>Движение!$G$338</f>
        <v/>
      </c>
      <c r="I2214">
        <f>IF($F2214&gt;0,TEXT($B2214,"dd.mm")&amp;"_"&amp;$D2214,"")</f>
        <v/>
      </c>
    </row>
    <row r="2215">
      <c r="A2215" t="n">
        <v>2214</v>
      </c>
      <c r="B2215">
        <f>Движение!$A$338</f>
        <v/>
      </c>
      <c r="C2215">
        <f>Движение!$C$338</f>
        <v/>
      </c>
      <c r="D2215" t="inlineStr">
        <is>
          <t>АК-15</t>
        </is>
      </c>
      <c r="E2215">
        <f>Движение!$H$338</f>
        <v/>
      </c>
      <c r="F2215">
        <f>N(Движение!$I$338)</f>
        <v/>
      </c>
      <c r="G2215">
        <f>N(Движение!$J$338)</f>
        <v/>
      </c>
      <c r="H2215">
        <f>Движение!$K$338</f>
        <v/>
      </c>
      <c r="I2215">
        <f>IF($F2215&gt;0,TEXT($B2215,"dd.mm")&amp;"_"&amp;$D2215,"")</f>
        <v/>
      </c>
    </row>
    <row r="2216">
      <c r="A2216" t="n">
        <v>2215</v>
      </c>
      <c r="B2216">
        <f>Движение!$A$338</f>
        <v/>
      </c>
      <c r="C2216">
        <f>Движение!$C$338</f>
        <v/>
      </c>
      <c r="D2216" t="inlineStr">
        <is>
          <t>Г 1800</t>
        </is>
      </c>
      <c r="E2216">
        <f>Движение!$L$338</f>
        <v/>
      </c>
      <c r="F2216">
        <f>N(Движение!$M$338)</f>
        <v/>
      </c>
      <c r="G2216">
        <f>N(Движение!$N$338)</f>
        <v/>
      </c>
      <c r="H2216">
        <f>Движение!$O$338</f>
        <v/>
      </c>
      <c r="I2216">
        <f>IF($F2216&gt;0,TEXT($B2216,"dd.mm")&amp;"_"&amp;$D2216,"")</f>
        <v/>
      </c>
    </row>
    <row r="2217">
      <c r="A2217" t="n">
        <v>2216</v>
      </c>
      <c r="B2217">
        <f>Движение!$A$338</f>
        <v/>
      </c>
      <c r="C2217">
        <f>Движение!$C$338</f>
        <v/>
      </c>
      <c r="D2217" t="inlineStr">
        <is>
          <t>Г 3500</t>
        </is>
      </c>
      <c r="E2217">
        <f>Движение!$P$338</f>
        <v/>
      </c>
      <c r="F2217">
        <f>N(Движение!$Q$338)</f>
        <v/>
      </c>
      <c r="G2217">
        <f>N(Движение!$R$338)</f>
        <v/>
      </c>
      <c r="H2217">
        <f>Движение!$S$338</f>
        <v/>
      </c>
      <c r="I2217">
        <f>IF($F2217&gt;0,TEXT($B2217,"dd.mm")&amp;"_"&amp;$D2217,"")</f>
        <v/>
      </c>
    </row>
    <row r="2218">
      <c r="A2218" t="n">
        <v>2217</v>
      </c>
      <c r="B2218">
        <f>Движение!$A$338</f>
        <v/>
      </c>
      <c r="C2218">
        <f>Движение!$C$338</f>
        <v/>
      </c>
      <c r="D2218" t="inlineStr">
        <is>
          <t>Г 800</t>
        </is>
      </c>
      <c r="E2218">
        <f>Движение!$T$338</f>
        <v/>
      </c>
      <c r="F2218">
        <f>N(Движение!$U$338)</f>
        <v/>
      </c>
      <c r="G2218">
        <f>N(Движение!$V$338)</f>
        <v/>
      </c>
      <c r="H2218">
        <f>Движение!$W$338</f>
        <v/>
      </c>
      <c r="I2218">
        <f>IF($F2218&gt;0,TEXT($B2218,"dd.mm")&amp;"_"&amp;$D2218,"")</f>
        <v/>
      </c>
    </row>
    <row r="2219">
      <c r="A2219" t="n">
        <v>2218</v>
      </c>
      <c r="B2219">
        <f>Движение!$A$338</f>
        <v/>
      </c>
      <c r="C2219">
        <f>Движение!$C$338</f>
        <v/>
      </c>
      <c r="D2219" t="inlineStr">
        <is>
          <t>Ми-К</t>
        </is>
      </c>
      <c r="E2219">
        <f>Движение!$X$338</f>
        <v/>
      </c>
      <c r="F2219">
        <f>N(Движение!$Y$338)</f>
        <v/>
      </c>
      <c r="G2219">
        <f>N(Движение!$Z$338)</f>
        <v/>
      </c>
      <c r="H2219">
        <f>Движение!$AA$338</f>
        <v/>
      </c>
      <c r="I2219">
        <f>IF($F2219&gt;0,TEXT($B2219,"dd.mm")&amp;"_"&amp;$D2219,"")</f>
        <v/>
      </c>
    </row>
    <row r="2220">
      <c r="A2220" t="n">
        <v>2219</v>
      </c>
      <c r="B2220">
        <f>Движение!$A$338</f>
        <v/>
      </c>
      <c r="C2220">
        <f>Движение!$C$338</f>
        <v/>
      </c>
      <c r="D2220" t="inlineStr">
        <is>
          <t>Ми-П</t>
        </is>
      </c>
      <c r="E2220">
        <f>Движение!$AB$338</f>
        <v/>
      </c>
      <c r="F2220">
        <f>N(Движение!$AC$338)</f>
        <v/>
      </c>
      <c r="G2220">
        <f>N(Движение!$AD$338)</f>
        <v/>
      </c>
      <c r="H2220">
        <f>Движение!$AE$338</f>
        <v/>
      </c>
      <c r="I2220">
        <f>IF($F2220&gt;0,TEXT($B2220,"dd.mm")&amp;"_"&amp;$D2220,"")</f>
        <v/>
      </c>
    </row>
    <row r="2221">
      <c r="A2221" t="n">
        <v>2220</v>
      </c>
      <c r="B2221">
        <f>Движение!$A$339</f>
        <v/>
      </c>
      <c r="C2221">
        <f>Движение!$C$339</f>
        <v/>
      </c>
      <c r="D2221" t="inlineStr">
        <is>
          <t>АК-10</t>
        </is>
      </c>
      <c r="E2221">
        <f>Движение!$D$339</f>
        <v/>
      </c>
      <c r="F2221">
        <f>N(Движение!$E$339)</f>
        <v/>
      </c>
      <c r="G2221">
        <f>N(Движение!$F$339)</f>
        <v/>
      </c>
      <c r="H2221">
        <f>Движение!$G$339</f>
        <v/>
      </c>
      <c r="I2221">
        <f>IF($F2221&gt;0,TEXT($B2221,"dd.mm")&amp;"_"&amp;$D2221,"")</f>
        <v/>
      </c>
    </row>
    <row r="2222">
      <c r="A2222" t="n">
        <v>2221</v>
      </c>
      <c r="B2222">
        <f>Движение!$A$339</f>
        <v/>
      </c>
      <c r="C2222">
        <f>Движение!$C$339</f>
        <v/>
      </c>
      <c r="D2222" t="inlineStr">
        <is>
          <t>АК-15</t>
        </is>
      </c>
      <c r="E2222">
        <f>Движение!$H$339</f>
        <v/>
      </c>
      <c r="F2222">
        <f>N(Движение!$I$339)</f>
        <v/>
      </c>
      <c r="G2222">
        <f>N(Движение!$J$339)</f>
        <v/>
      </c>
      <c r="H2222">
        <f>Движение!$K$339</f>
        <v/>
      </c>
      <c r="I2222">
        <f>IF($F2222&gt;0,TEXT($B2222,"dd.mm")&amp;"_"&amp;$D2222,"")</f>
        <v/>
      </c>
    </row>
    <row r="2223">
      <c r="A2223" t="n">
        <v>2222</v>
      </c>
      <c r="B2223">
        <f>Движение!$A$339</f>
        <v/>
      </c>
      <c r="C2223">
        <f>Движение!$C$339</f>
        <v/>
      </c>
      <c r="D2223" t="inlineStr">
        <is>
          <t>Г 1800</t>
        </is>
      </c>
      <c r="E2223">
        <f>Движение!$L$339</f>
        <v/>
      </c>
      <c r="F2223">
        <f>N(Движение!$M$339)</f>
        <v/>
      </c>
      <c r="G2223">
        <f>N(Движение!$N$339)</f>
        <v/>
      </c>
      <c r="H2223">
        <f>Движение!$O$339</f>
        <v/>
      </c>
      <c r="I2223">
        <f>IF($F2223&gt;0,TEXT($B2223,"dd.mm")&amp;"_"&amp;$D2223,"")</f>
        <v/>
      </c>
    </row>
    <row r="2224">
      <c r="A2224" t="n">
        <v>2223</v>
      </c>
      <c r="B2224">
        <f>Движение!$A$339</f>
        <v/>
      </c>
      <c r="C2224">
        <f>Движение!$C$339</f>
        <v/>
      </c>
      <c r="D2224" t="inlineStr">
        <is>
          <t>Г 3500</t>
        </is>
      </c>
      <c r="E2224">
        <f>Движение!$P$339</f>
        <v/>
      </c>
      <c r="F2224">
        <f>N(Движение!$Q$339)</f>
        <v/>
      </c>
      <c r="G2224">
        <f>N(Движение!$R$339)</f>
        <v/>
      </c>
      <c r="H2224">
        <f>Движение!$S$339</f>
        <v/>
      </c>
      <c r="I2224">
        <f>IF($F2224&gt;0,TEXT($B2224,"dd.mm")&amp;"_"&amp;$D2224,"")</f>
        <v/>
      </c>
    </row>
    <row r="2225">
      <c r="A2225" t="n">
        <v>2224</v>
      </c>
      <c r="B2225">
        <f>Движение!$A$339</f>
        <v/>
      </c>
      <c r="C2225">
        <f>Движение!$C$339</f>
        <v/>
      </c>
      <c r="D2225" t="inlineStr">
        <is>
          <t>Г 800</t>
        </is>
      </c>
      <c r="E2225">
        <f>Движение!$T$339</f>
        <v/>
      </c>
      <c r="F2225">
        <f>N(Движение!$U$339)</f>
        <v/>
      </c>
      <c r="G2225">
        <f>N(Движение!$V$339)</f>
        <v/>
      </c>
      <c r="H2225">
        <f>Движение!$W$339</f>
        <v/>
      </c>
      <c r="I2225">
        <f>IF($F2225&gt;0,TEXT($B2225,"dd.mm")&amp;"_"&amp;$D2225,"")</f>
        <v/>
      </c>
    </row>
    <row r="2226">
      <c r="A2226" t="n">
        <v>2225</v>
      </c>
      <c r="B2226">
        <f>Движение!$A$339</f>
        <v/>
      </c>
      <c r="C2226">
        <f>Движение!$C$339</f>
        <v/>
      </c>
      <c r="D2226" t="inlineStr">
        <is>
          <t>Ми-К</t>
        </is>
      </c>
      <c r="E2226">
        <f>Движение!$X$339</f>
        <v/>
      </c>
      <c r="F2226">
        <f>N(Движение!$Y$339)</f>
        <v/>
      </c>
      <c r="G2226">
        <f>N(Движение!$Z$339)</f>
        <v/>
      </c>
      <c r="H2226">
        <f>Движение!$AA$339</f>
        <v/>
      </c>
      <c r="I2226">
        <f>IF($F2226&gt;0,TEXT($B2226,"dd.mm")&amp;"_"&amp;$D2226,"")</f>
        <v/>
      </c>
    </row>
    <row r="2227">
      <c r="A2227" t="n">
        <v>2226</v>
      </c>
      <c r="B2227">
        <f>Движение!$A$339</f>
        <v/>
      </c>
      <c r="C2227">
        <f>Движение!$C$339</f>
        <v/>
      </c>
      <c r="D2227" t="inlineStr">
        <is>
          <t>Ми-П</t>
        </is>
      </c>
      <c r="E2227">
        <f>Движение!$AB$339</f>
        <v/>
      </c>
      <c r="F2227">
        <f>N(Движение!$AC$339)</f>
        <v/>
      </c>
      <c r="G2227">
        <f>N(Движение!$AD$339)</f>
        <v/>
      </c>
      <c r="H2227">
        <f>Движение!$AE$339</f>
        <v/>
      </c>
      <c r="I2227">
        <f>IF($F2227&gt;0,TEXT($B2227,"dd.mm")&amp;"_"&amp;$D2227,"")</f>
        <v/>
      </c>
    </row>
    <row r="2228">
      <c r="A2228" t="n">
        <v>2227</v>
      </c>
      <c r="B2228">
        <f>Движение!$A$340</f>
        <v/>
      </c>
      <c r="C2228">
        <f>Движение!$C$340</f>
        <v/>
      </c>
      <c r="D2228" t="inlineStr">
        <is>
          <t>АК-10</t>
        </is>
      </c>
      <c r="E2228">
        <f>Движение!$D$340</f>
        <v/>
      </c>
      <c r="F2228">
        <f>N(Движение!$E$340)</f>
        <v/>
      </c>
      <c r="G2228">
        <f>N(Движение!$F$340)</f>
        <v/>
      </c>
      <c r="H2228">
        <f>Движение!$G$340</f>
        <v/>
      </c>
      <c r="I2228">
        <f>IF($F2228&gt;0,TEXT($B2228,"dd.mm")&amp;"_"&amp;$D2228,"")</f>
        <v/>
      </c>
    </row>
    <row r="2229">
      <c r="A2229" t="n">
        <v>2228</v>
      </c>
      <c r="B2229">
        <f>Движение!$A$340</f>
        <v/>
      </c>
      <c r="C2229">
        <f>Движение!$C$340</f>
        <v/>
      </c>
      <c r="D2229" t="inlineStr">
        <is>
          <t>АК-15</t>
        </is>
      </c>
      <c r="E2229">
        <f>Движение!$H$340</f>
        <v/>
      </c>
      <c r="F2229">
        <f>N(Движение!$I$340)</f>
        <v/>
      </c>
      <c r="G2229">
        <f>N(Движение!$J$340)</f>
        <v/>
      </c>
      <c r="H2229">
        <f>Движение!$K$340</f>
        <v/>
      </c>
      <c r="I2229">
        <f>IF($F2229&gt;0,TEXT($B2229,"dd.mm")&amp;"_"&amp;$D2229,"")</f>
        <v/>
      </c>
    </row>
    <row r="2230">
      <c r="A2230" t="n">
        <v>2229</v>
      </c>
      <c r="B2230">
        <f>Движение!$A$340</f>
        <v/>
      </c>
      <c r="C2230">
        <f>Движение!$C$340</f>
        <v/>
      </c>
      <c r="D2230" t="inlineStr">
        <is>
          <t>Г 1800</t>
        </is>
      </c>
      <c r="E2230">
        <f>Движение!$L$340</f>
        <v/>
      </c>
      <c r="F2230">
        <f>N(Движение!$M$340)</f>
        <v/>
      </c>
      <c r="G2230">
        <f>N(Движение!$N$340)</f>
        <v/>
      </c>
      <c r="H2230">
        <f>Движение!$O$340</f>
        <v/>
      </c>
      <c r="I2230">
        <f>IF($F2230&gt;0,TEXT($B2230,"dd.mm")&amp;"_"&amp;$D2230,"")</f>
        <v/>
      </c>
    </row>
    <row r="2231">
      <c r="A2231" t="n">
        <v>2230</v>
      </c>
      <c r="B2231">
        <f>Движение!$A$340</f>
        <v/>
      </c>
      <c r="C2231">
        <f>Движение!$C$340</f>
        <v/>
      </c>
      <c r="D2231" t="inlineStr">
        <is>
          <t>Г 3500</t>
        </is>
      </c>
      <c r="E2231">
        <f>Движение!$P$340</f>
        <v/>
      </c>
      <c r="F2231">
        <f>N(Движение!$Q$340)</f>
        <v/>
      </c>
      <c r="G2231">
        <f>N(Движение!$R$340)</f>
        <v/>
      </c>
      <c r="H2231">
        <f>Движение!$S$340</f>
        <v/>
      </c>
      <c r="I2231">
        <f>IF($F2231&gt;0,TEXT($B2231,"dd.mm")&amp;"_"&amp;$D2231,"")</f>
        <v/>
      </c>
    </row>
    <row r="2232">
      <c r="A2232" t="n">
        <v>2231</v>
      </c>
      <c r="B2232">
        <f>Движение!$A$340</f>
        <v/>
      </c>
      <c r="C2232">
        <f>Движение!$C$340</f>
        <v/>
      </c>
      <c r="D2232" t="inlineStr">
        <is>
          <t>Г 800</t>
        </is>
      </c>
      <c r="E2232">
        <f>Движение!$T$340</f>
        <v/>
      </c>
      <c r="F2232">
        <f>N(Движение!$U$340)</f>
        <v/>
      </c>
      <c r="G2232">
        <f>N(Движение!$V$340)</f>
        <v/>
      </c>
      <c r="H2232">
        <f>Движение!$W$340</f>
        <v/>
      </c>
      <c r="I2232">
        <f>IF($F2232&gt;0,TEXT($B2232,"dd.mm")&amp;"_"&amp;$D2232,"")</f>
        <v/>
      </c>
    </row>
    <row r="2233">
      <c r="A2233" t="n">
        <v>2232</v>
      </c>
      <c r="B2233">
        <f>Движение!$A$340</f>
        <v/>
      </c>
      <c r="C2233">
        <f>Движение!$C$340</f>
        <v/>
      </c>
      <c r="D2233" t="inlineStr">
        <is>
          <t>Ми-К</t>
        </is>
      </c>
      <c r="E2233">
        <f>Движение!$X$340</f>
        <v/>
      </c>
      <c r="F2233">
        <f>N(Движение!$Y$340)</f>
        <v/>
      </c>
      <c r="G2233">
        <f>N(Движение!$Z$340)</f>
        <v/>
      </c>
      <c r="H2233">
        <f>Движение!$AA$340</f>
        <v/>
      </c>
      <c r="I2233">
        <f>IF($F2233&gt;0,TEXT($B2233,"dd.mm")&amp;"_"&amp;$D2233,"")</f>
        <v/>
      </c>
    </row>
    <row r="2234">
      <c r="A2234" t="n">
        <v>2233</v>
      </c>
      <c r="B2234">
        <f>Движение!$A$340</f>
        <v/>
      </c>
      <c r="C2234">
        <f>Движение!$C$340</f>
        <v/>
      </c>
      <c r="D2234" t="inlineStr">
        <is>
          <t>Ми-П</t>
        </is>
      </c>
      <c r="E2234">
        <f>Движение!$AB$340</f>
        <v/>
      </c>
      <c r="F2234">
        <f>N(Движение!$AC$340)</f>
        <v/>
      </c>
      <c r="G2234">
        <f>N(Движение!$AD$340)</f>
        <v/>
      </c>
      <c r="H2234">
        <f>Движение!$AE$340</f>
        <v/>
      </c>
      <c r="I2234">
        <f>IF($F2234&gt;0,TEXT($B2234,"dd.mm")&amp;"_"&amp;$D2234,"")</f>
        <v/>
      </c>
    </row>
    <row r="2235">
      <c r="A2235" t="n">
        <v>2234</v>
      </c>
      <c r="B2235">
        <f>Движение!$A$341</f>
        <v/>
      </c>
      <c r="C2235">
        <f>Движение!$C$341</f>
        <v/>
      </c>
      <c r="D2235" t="inlineStr">
        <is>
          <t>АК-10</t>
        </is>
      </c>
      <c r="E2235">
        <f>Движение!$D$341</f>
        <v/>
      </c>
      <c r="F2235">
        <f>N(Движение!$E$341)</f>
        <v/>
      </c>
      <c r="G2235">
        <f>N(Движение!$F$341)</f>
        <v/>
      </c>
      <c r="H2235">
        <f>Движение!$G$341</f>
        <v/>
      </c>
      <c r="I2235">
        <f>IF($F2235&gt;0,TEXT($B2235,"dd.mm")&amp;"_"&amp;$D2235,"")</f>
        <v/>
      </c>
    </row>
    <row r="2236">
      <c r="A2236" t="n">
        <v>2235</v>
      </c>
      <c r="B2236">
        <f>Движение!$A$341</f>
        <v/>
      </c>
      <c r="C2236">
        <f>Движение!$C$341</f>
        <v/>
      </c>
      <c r="D2236" t="inlineStr">
        <is>
          <t>АК-15</t>
        </is>
      </c>
      <c r="E2236">
        <f>Движение!$H$341</f>
        <v/>
      </c>
      <c r="F2236">
        <f>N(Движение!$I$341)</f>
        <v/>
      </c>
      <c r="G2236">
        <f>N(Движение!$J$341)</f>
        <v/>
      </c>
      <c r="H2236">
        <f>Движение!$K$341</f>
        <v/>
      </c>
      <c r="I2236">
        <f>IF($F2236&gt;0,TEXT($B2236,"dd.mm")&amp;"_"&amp;$D2236,"")</f>
        <v/>
      </c>
    </row>
    <row r="2237">
      <c r="A2237" t="n">
        <v>2236</v>
      </c>
      <c r="B2237">
        <f>Движение!$A$341</f>
        <v/>
      </c>
      <c r="C2237">
        <f>Движение!$C$341</f>
        <v/>
      </c>
      <c r="D2237" t="inlineStr">
        <is>
          <t>Г 1800</t>
        </is>
      </c>
      <c r="E2237">
        <f>Движение!$L$341</f>
        <v/>
      </c>
      <c r="F2237">
        <f>N(Движение!$M$341)</f>
        <v/>
      </c>
      <c r="G2237">
        <f>N(Движение!$N$341)</f>
        <v/>
      </c>
      <c r="H2237">
        <f>Движение!$O$341</f>
        <v/>
      </c>
      <c r="I2237">
        <f>IF($F2237&gt;0,TEXT($B2237,"dd.mm")&amp;"_"&amp;$D2237,"")</f>
        <v/>
      </c>
    </row>
    <row r="2238">
      <c r="A2238" t="n">
        <v>2237</v>
      </c>
      <c r="B2238">
        <f>Движение!$A$341</f>
        <v/>
      </c>
      <c r="C2238">
        <f>Движение!$C$341</f>
        <v/>
      </c>
      <c r="D2238" t="inlineStr">
        <is>
          <t>Г 3500</t>
        </is>
      </c>
      <c r="E2238">
        <f>Движение!$P$341</f>
        <v/>
      </c>
      <c r="F2238">
        <f>N(Движение!$Q$341)</f>
        <v/>
      </c>
      <c r="G2238">
        <f>N(Движение!$R$341)</f>
        <v/>
      </c>
      <c r="H2238">
        <f>Движение!$S$341</f>
        <v/>
      </c>
      <c r="I2238">
        <f>IF($F2238&gt;0,TEXT($B2238,"dd.mm")&amp;"_"&amp;$D2238,"")</f>
        <v/>
      </c>
    </row>
    <row r="2239">
      <c r="A2239" t="n">
        <v>2238</v>
      </c>
      <c r="B2239">
        <f>Движение!$A$341</f>
        <v/>
      </c>
      <c r="C2239">
        <f>Движение!$C$341</f>
        <v/>
      </c>
      <c r="D2239" t="inlineStr">
        <is>
          <t>Г 800</t>
        </is>
      </c>
      <c r="E2239">
        <f>Движение!$T$341</f>
        <v/>
      </c>
      <c r="F2239">
        <f>N(Движение!$U$341)</f>
        <v/>
      </c>
      <c r="G2239">
        <f>N(Движение!$V$341)</f>
        <v/>
      </c>
      <c r="H2239">
        <f>Движение!$W$341</f>
        <v/>
      </c>
      <c r="I2239">
        <f>IF($F2239&gt;0,TEXT($B2239,"dd.mm")&amp;"_"&amp;$D2239,"")</f>
        <v/>
      </c>
    </row>
    <row r="2240">
      <c r="A2240" t="n">
        <v>2239</v>
      </c>
      <c r="B2240">
        <f>Движение!$A$341</f>
        <v/>
      </c>
      <c r="C2240">
        <f>Движение!$C$341</f>
        <v/>
      </c>
      <c r="D2240" t="inlineStr">
        <is>
          <t>Ми-К</t>
        </is>
      </c>
      <c r="E2240">
        <f>Движение!$X$341</f>
        <v/>
      </c>
      <c r="F2240">
        <f>N(Движение!$Y$341)</f>
        <v/>
      </c>
      <c r="G2240">
        <f>N(Движение!$Z$341)</f>
        <v/>
      </c>
      <c r="H2240">
        <f>Движение!$AA$341</f>
        <v/>
      </c>
      <c r="I2240">
        <f>IF($F2240&gt;0,TEXT($B2240,"dd.mm")&amp;"_"&amp;$D2240,"")</f>
        <v/>
      </c>
    </row>
    <row r="2241">
      <c r="A2241" t="n">
        <v>2240</v>
      </c>
      <c r="B2241">
        <f>Движение!$A$341</f>
        <v/>
      </c>
      <c r="C2241">
        <f>Движение!$C$341</f>
        <v/>
      </c>
      <c r="D2241" t="inlineStr">
        <is>
          <t>Ми-П</t>
        </is>
      </c>
      <c r="E2241">
        <f>Движение!$AB$341</f>
        <v/>
      </c>
      <c r="F2241">
        <f>N(Движение!$AC$341)</f>
        <v/>
      </c>
      <c r="G2241">
        <f>N(Движение!$AD$341)</f>
        <v/>
      </c>
      <c r="H2241">
        <f>Движение!$AE$341</f>
        <v/>
      </c>
      <c r="I2241">
        <f>IF($F2241&gt;0,TEXT($B2241,"dd.mm")&amp;"_"&amp;$D2241,"")</f>
        <v/>
      </c>
    </row>
    <row r="2242">
      <c r="A2242" t="n">
        <v>2241</v>
      </c>
      <c r="B2242">
        <f>Движение!$A$342</f>
        <v/>
      </c>
      <c r="C2242">
        <f>Движение!$C$342</f>
        <v/>
      </c>
      <c r="D2242" t="inlineStr">
        <is>
          <t>АК-10</t>
        </is>
      </c>
      <c r="E2242">
        <f>Движение!$D$342</f>
        <v/>
      </c>
      <c r="F2242">
        <f>N(Движение!$E$342)</f>
        <v/>
      </c>
      <c r="G2242">
        <f>N(Движение!$F$342)</f>
        <v/>
      </c>
      <c r="H2242">
        <f>Движение!$G$342</f>
        <v/>
      </c>
      <c r="I2242">
        <f>IF($F2242&gt;0,TEXT($B2242,"dd.mm")&amp;"_"&amp;$D2242,"")</f>
        <v/>
      </c>
    </row>
    <row r="2243">
      <c r="A2243" t="n">
        <v>2242</v>
      </c>
      <c r="B2243">
        <f>Движение!$A$342</f>
        <v/>
      </c>
      <c r="C2243">
        <f>Движение!$C$342</f>
        <v/>
      </c>
      <c r="D2243" t="inlineStr">
        <is>
          <t>АК-15</t>
        </is>
      </c>
      <c r="E2243">
        <f>Движение!$H$342</f>
        <v/>
      </c>
      <c r="F2243">
        <f>N(Движение!$I$342)</f>
        <v/>
      </c>
      <c r="G2243">
        <f>N(Движение!$J$342)</f>
        <v/>
      </c>
      <c r="H2243">
        <f>Движение!$K$342</f>
        <v/>
      </c>
      <c r="I2243">
        <f>IF($F2243&gt;0,TEXT($B2243,"dd.mm")&amp;"_"&amp;$D2243,"")</f>
        <v/>
      </c>
    </row>
    <row r="2244">
      <c r="A2244" t="n">
        <v>2243</v>
      </c>
      <c r="B2244">
        <f>Движение!$A$342</f>
        <v/>
      </c>
      <c r="C2244">
        <f>Движение!$C$342</f>
        <v/>
      </c>
      <c r="D2244" t="inlineStr">
        <is>
          <t>Г 1800</t>
        </is>
      </c>
      <c r="E2244">
        <f>Движение!$L$342</f>
        <v/>
      </c>
      <c r="F2244">
        <f>N(Движение!$M$342)</f>
        <v/>
      </c>
      <c r="G2244">
        <f>N(Движение!$N$342)</f>
        <v/>
      </c>
      <c r="H2244">
        <f>Движение!$O$342</f>
        <v/>
      </c>
      <c r="I2244">
        <f>IF($F2244&gt;0,TEXT($B2244,"dd.mm")&amp;"_"&amp;$D2244,"")</f>
        <v/>
      </c>
    </row>
    <row r="2245">
      <c r="A2245" t="n">
        <v>2244</v>
      </c>
      <c r="B2245">
        <f>Движение!$A$342</f>
        <v/>
      </c>
      <c r="C2245">
        <f>Движение!$C$342</f>
        <v/>
      </c>
      <c r="D2245" t="inlineStr">
        <is>
          <t>Г 3500</t>
        </is>
      </c>
      <c r="E2245">
        <f>Движение!$P$342</f>
        <v/>
      </c>
      <c r="F2245">
        <f>N(Движение!$Q$342)</f>
        <v/>
      </c>
      <c r="G2245">
        <f>N(Движение!$R$342)</f>
        <v/>
      </c>
      <c r="H2245">
        <f>Движение!$S$342</f>
        <v/>
      </c>
      <c r="I2245">
        <f>IF($F2245&gt;0,TEXT($B2245,"dd.mm")&amp;"_"&amp;$D2245,"")</f>
        <v/>
      </c>
    </row>
    <row r="2246">
      <c r="A2246" t="n">
        <v>2245</v>
      </c>
      <c r="B2246">
        <f>Движение!$A$342</f>
        <v/>
      </c>
      <c r="C2246">
        <f>Движение!$C$342</f>
        <v/>
      </c>
      <c r="D2246" t="inlineStr">
        <is>
          <t>Г 800</t>
        </is>
      </c>
      <c r="E2246">
        <f>Движение!$T$342</f>
        <v/>
      </c>
      <c r="F2246">
        <f>N(Движение!$U$342)</f>
        <v/>
      </c>
      <c r="G2246">
        <f>N(Движение!$V$342)</f>
        <v/>
      </c>
      <c r="H2246">
        <f>Движение!$W$342</f>
        <v/>
      </c>
      <c r="I2246">
        <f>IF($F2246&gt;0,TEXT($B2246,"dd.mm")&amp;"_"&amp;$D2246,"")</f>
        <v/>
      </c>
    </row>
    <row r="2247">
      <c r="A2247" t="n">
        <v>2246</v>
      </c>
      <c r="B2247">
        <f>Движение!$A$342</f>
        <v/>
      </c>
      <c r="C2247">
        <f>Движение!$C$342</f>
        <v/>
      </c>
      <c r="D2247" t="inlineStr">
        <is>
          <t>Ми-К</t>
        </is>
      </c>
      <c r="E2247">
        <f>Движение!$X$342</f>
        <v/>
      </c>
      <c r="F2247">
        <f>N(Движение!$Y$342)</f>
        <v/>
      </c>
      <c r="G2247">
        <f>N(Движение!$Z$342)</f>
        <v/>
      </c>
      <c r="H2247">
        <f>Движение!$AA$342</f>
        <v/>
      </c>
      <c r="I2247">
        <f>IF($F2247&gt;0,TEXT($B2247,"dd.mm")&amp;"_"&amp;$D2247,"")</f>
        <v/>
      </c>
    </row>
    <row r="2248">
      <c r="A2248" t="n">
        <v>2247</v>
      </c>
      <c r="B2248">
        <f>Движение!$A$342</f>
        <v/>
      </c>
      <c r="C2248">
        <f>Движение!$C$342</f>
        <v/>
      </c>
      <c r="D2248" t="inlineStr">
        <is>
          <t>Ми-П</t>
        </is>
      </c>
      <c r="E2248">
        <f>Движение!$AB$342</f>
        <v/>
      </c>
      <c r="F2248">
        <f>N(Движение!$AC$342)</f>
        <v/>
      </c>
      <c r="G2248">
        <f>N(Движение!$AD$342)</f>
        <v/>
      </c>
      <c r="H2248">
        <f>Движение!$AE$342</f>
        <v/>
      </c>
      <c r="I2248">
        <f>IF($F2248&gt;0,TEXT($B2248,"dd.mm")&amp;"_"&amp;$D2248,"")</f>
        <v/>
      </c>
    </row>
    <row r="2249">
      <c r="A2249" t="n">
        <v>2248</v>
      </c>
      <c r="B2249">
        <f>Движение!$A$343</f>
        <v/>
      </c>
      <c r="C2249">
        <f>Движение!$C$343</f>
        <v/>
      </c>
      <c r="D2249" t="inlineStr">
        <is>
          <t>АК-10</t>
        </is>
      </c>
      <c r="E2249">
        <f>Движение!$D$343</f>
        <v/>
      </c>
      <c r="F2249">
        <f>N(Движение!$E$343)</f>
        <v/>
      </c>
      <c r="G2249">
        <f>N(Движение!$F$343)</f>
        <v/>
      </c>
      <c r="H2249">
        <f>Движение!$G$343</f>
        <v/>
      </c>
      <c r="I2249">
        <f>IF($F2249&gt;0,TEXT($B2249,"dd.mm")&amp;"_"&amp;$D2249,"")</f>
        <v/>
      </c>
    </row>
    <row r="2250">
      <c r="A2250" t="n">
        <v>2249</v>
      </c>
      <c r="B2250">
        <f>Движение!$A$343</f>
        <v/>
      </c>
      <c r="C2250">
        <f>Движение!$C$343</f>
        <v/>
      </c>
      <c r="D2250" t="inlineStr">
        <is>
          <t>АК-15</t>
        </is>
      </c>
      <c r="E2250">
        <f>Движение!$H$343</f>
        <v/>
      </c>
      <c r="F2250">
        <f>N(Движение!$I$343)</f>
        <v/>
      </c>
      <c r="G2250">
        <f>N(Движение!$J$343)</f>
        <v/>
      </c>
      <c r="H2250">
        <f>Движение!$K$343</f>
        <v/>
      </c>
      <c r="I2250">
        <f>IF($F2250&gt;0,TEXT($B2250,"dd.mm")&amp;"_"&amp;$D2250,"")</f>
        <v/>
      </c>
    </row>
    <row r="2251">
      <c r="A2251" t="n">
        <v>2250</v>
      </c>
      <c r="B2251">
        <f>Движение!$A$343</f>
        <v/>
      </c>
      <c r="C2251">
        <f>Движение!$C$343</f>
        <v/>
      </c>
      <c r="D2251" t="inlineStr">
        <is>
          <t>Г 1800</t>
        </is>
      </c>
      <c r="E2251">
        <f>Движение!$L$343</f>
        <v/>
      </c>
      <c r="F2251">
        <f>N(Движение!$M$343)</f>
        <v/>
      </c>
      <c r="G2251">
        <f>N(Движение!$N$343)</f>
        <v/>
      </c>
      <c r="H2251">
        <f>Движение!$O$343</f>
        <v/>
      </c>
      <c r="I2251">
        <f>IF($F2251&gt;0,TEXT($B2251,"dd.mm")&amp;"_"&amp;$D2251,"")</f>
        <v/>
      </c>
    </row>
    <row r="2252">
      <c r="A2252" t="n">
        <v>2251</v>
      </c>
      <c r="B2252">
        <f>Движение!$A$343</f>
        <v/>
      </c>
      <c r="C2252">
        <f>Движение!$C$343</f>
        <v/>
      </c>
      <c r="D2252" t="inlineStr">
        <is>
          <t>Г 3500</t>
        </is>
      </c>
      <c r="E2252">
        <f>Движение!$P$343</f>
        <v/>
      </c>
      <c r="F2252">
        <f>N(Движение!$Q$343)</f>
        <v/>
      </c>
      <c r="G2252">
        <f>N(Движение!$R$343)</f>
        <v/>
      </c>
      <c r="H2252">
        <f>Движение!$S$343</f>
        <v/>
      </c>
      <c r="I2252">
        <f>IF($F2252&gt;0,TEXT($B2252,"dd.mm")&amp;"_"&amp;$D2252,"")</f>
        <v/>
      </c>
    </row>
    <row r="2253">
      <c r="A2253" t="n">
        <v>2252</v>
      </c>
      <c r="B2253">
        <f>Движение!$A$343</f>
        <v/>
      </c>
      <c r="C2253">
        <f>Движение!$C$343</f>
        <v/>
      </c>
      <c r="D2253" t="inlineStr">
        <is>
          <t>Г 800</t>
        </is>
      </c>
      <c r="E2253">
        <f>Движение!$T$343</f>
        <v/>
      </c>
      <c r="F2253">
        <f>N(Движение!$U$343)</f>
        <v/>
      </c>
      <c r="G2253">
        <f>N(Движение!$V$343)</f>
        <v/>
      </c>
      <c r="H2253">
        <f>Движение!$W$343</f>
        <v/>
      </c>
      <c r="I2253">
        <f>IF($F2253&gt;0,TEXT($B2253,"dd.mm")&amp;"_"&amp;$D2253,"")</f>
        <v/>
      </c>
    </row>
    <row r="2254">
      <c r="A2254" t="n">
        <v>2253</v>
      </c>
      <c r="B2254">
        <f>Движение!$A$343</f>
        <v/>
      </c>
      <c r="C2254">
        <f>Движение!$C$343</f>
        <v/>
      </c>
      <c r="D2254" t="inlineStr">
        <is>
          <t>Ми-К</t>
        </is>
      </c>
      <c r="E2254">
        <f>Движение!$X$343</f>
        <v/>
      </c>
      <c r="F2254">
        <f>N(Движение!$Y$343)</f>
        <v/>
      </c>
      <c r="G2254">
        <f>N(Движение!$Z$343)</f>
        <v/>
      </c>
      <c r="H2254">
        <f>Движение!$AA$343</f>
        <v/>
      </c>
      <c r="I2254">
        <f>IF($F2254&gt;0,TEXT($B2254,"dd.mm")&amp;"_"&amp;$D2254,"")</f>
        <v/>
      </c>
    </row>
    <row r="2255">
      <c r="A2255" t="n">
        <v>2254</v>
      </c>
      <c r="B2255">
        <f>Движение!$A$343</f>
        <v/>
      </c>
      <c r="C2255">
        <f>Движение!$C$343</f>
        <v/>
      </c>
      <c r="D2255" t="inlineStr">
        <is>
          <t>Ми-П</t>
        </is>
      </c>
      <c r="E2255">
        <f>Движение!$AB$343</f>
        <v/>
      </c>
      <c r="F2255">
        <f>N(Движение!$AC$343)</f>
        <v/>
      </c>
      <c r="G2255">
        <f>N(Движение!$AD$343)</f>
        <v/>
      </c>
      <c r="H2255">
        <f>Движение!$AE$343</f>
        <v/>
      </c>
      <c r="I2255">
        <f>IF($F2255&gt;0,TEXT($B2255,"dd.mm")&amp;"_"&amp;$D2255,"")</f>
        <v/>
      </c>
    </row>
    <row r="2256">
      <c r="A2256" t="n">
        <v>2255</v>
      </c>
      <c r="B2256">
        <f>Движение!$A$344</f>
        <v/>
      </c>
      <c r="C2256">
        <f>Движение!$C$344</f>
        <v/>
      </c>
      <c r="D2256" t="inlineStr">
        <is>
          <t>АК-10</t>
        </is>
      </c>
      <c r="E2256">
        <f>Движение!$D$344</f>
        <v/>
      </c>
      <c r="F2256">
        <f>N(Движение!$E$344)</f>
        <v/>
      </c>
      <c r="G2256">
        <f>N(Движение!$F$344)</f>
        <v/>
      </c>
      <c r="H2256">
        <f>Движение!$G$344</f>
        <v/>
      </c>
      <c r="I2256">
        <f>IF($F2256&gt;0,TEXT($B2256,"dd.mm")&amp;"_"&amp;$D2256,"")</f>
        <v/>
      </c>
    </row>
    <row r="2257">
      <c r="A2257" t="n">
        <v>2256</v>
      </c>
      <c r="B2257">
        <f>Движение!$A$344</f>
        <v/>
      </c>
      <c r="C2257">
        <f>Движение!$C$344</f>
        <v/>
      </c>
      <c r="D2257" t="inlineStr">
        <is>
          <t>АК-15</t>
        </is>
      </c>
      <c r="E2257">
        <f>Движение!$H$344</f>
        <v/>
      </c>
      <c r="F2257">
        <f>N(Движение!$I$344)</f>
        <v/>
      </c>
      <c r="G2257">
        <f>N(Движение!$J$344)</f>
        <v/>
      </c>
      <c r="H2257">
        <f>Движение!$K$344</f>
        <v/>
      </c>
      <c r="I2257">
        <f>IF($F2257&gt;0,TEXT($B2257,"dd.mm")&amp;"_"&amp;$D2257,"")</f>
        <v/>
      </c>
    </row>
    <row r="2258">
      <c r="A2258" t="n">
        <v>2257</v>
      </c>
      <c r="B2258">
        <f>Движение!$A$344</f>
        <v/>
      </c>
      <c r="C2258">
        <f>Движение!$C$344</f>
        <v/>
      </c>
      <c r="D2258" t="inlineStr">
        <is>
          <t>Г 1800</t>
        </is>
      </c>
      <c r="E2258">
        <f>Движение!$L$344</f>
        <v/>
      </c>
      <c r="F2258">
        <f>N(Движение!$M$344)</f>
        <v/>
      </c>
      <c r="G2258">
        <f>N(Движение!$N$344)</f>
        <v/>
      </c>
      <c r="H2258">
        <f>Движение!$O$344</f>
        <v/>
      </c>
      <c r="I2258">
        <f>IF($F2258&gt;0,TEXT($B2258,"dd.mm")&amp;"_"&amp;$D2258,"")</f>
        <v/>
      </c>
    </row>
    <row r="2259">
      <c r="A2259" t="n">
        <v>2258</v>
      </c>
      <c r="B2259">
        <f>Движение!$A$344</f>
        <v/>
      </c>
      <c r="C2259">
        <f>Движение!$C$344</f>
        <v/>
      </c>
      <c r="D2259" t="inlineStr">
        <is>
          <t>Г 3500</t>
        </is>
      </c>
      <c r="E2259">
        <f>Движение!$P$344</f>
        <v/>
      </c>
      <c r="F2259">
        <f>N(Движение!$Q$344)</f>
        <v/>
      </c>
      <c r="G2259">
        <f>N(Движение!$R$344)</f>
        <v/>
      </c>
      <c r="H2259">
        <f>Движение!$S$344</f>
        <v/>
      </c>
      <c r="I2259">
        <f>IF($F2259&gt;0,TEXT($B2259,"dd.mm")&amp;"_"&amp;$D2259,"")</f>
        <v/>
      </c>
    </row>
    <row r="2260">
      <c r="A2260" t="n">
        <v>2259</v>
      </c>
      <c r="B2260">
        <f>Движение!$A$344</f>
        <v/>
      </c>
      <c r="C2260">
        <f>Движение!$C$344</f>
        <v/>
      </c>
      <c r="D2260" t="inlineStr">
        <is>
          <t>Г 800</t>
        </is>
      </c>
      <c r="E2260">
        <f>Движение!$T$344</f>
        <v/>
      </c>
      <c r="F2260">
        <f>N(Движение!$U$344)</f>
        <v/>
      </c>
      <c r="G2260">
        <f>N(Движение!$V$344)</f>
        <v/>
      </c>
      <c r="H2260">
        <f>Движение!$W$344</f>
        <v/>
      </c>
      <c r="I2260">
        <f>IF($F2260&gt;0,TEXT($B2260,"dd.mm")&amp;"_"&amp;$D2260,"")</f>
        <v/>
      </c>
    </row>
    <row r="2261">
      <c r="A2261" t="n">
        <v>2260</v>
      </c>
      <c r="B2261">
        <f>Движение!$A$344</f>
        <v/>
      </c>
      <c r="C2261">
        <f>Движение!$C$344</f>
        <v/>
      </c>
      <c r="D2261" t="inlineStr">
        <is>
          <t>Ми-К</t>
        </is>
      </c>
      <c r="E2261">
        <f>Движение!$X$344</f>
        <v/>
      </c>
      <c r="F2261">
        <f>N(Движение!$Y$344)</f>
        <v/>
      </c>
      <c r="G2261">
        <f>N(Движение!$Z$344)</f>
        <v/>
      </c>
      <c r="H2261">
        <f>Движение!$AA$344</f>
        <v/>
      </c>
      <c r="I2261">
        <f>IF($F2261&gt;0,TEXT($B2261,"dd.mm")&amp;"_"&amp;$D2261,"")</f>
        <v/>
      </c>
    </row>
    <row r="2262">
      <c r="A2262" t="n">
        <v>2261</v>
      </c>
      <c r="B2262">
        <f>Движение!$A$344</f>
        <v/>
      </c>
      <c r="C2262">
        <f>Движение!$C$344</f>
        <v/>
      </c>
      <c r="D2262" t="inlineStr">
        <is>
          <t>Ми-П</t>
        </is>
      </c>
      <c r="E2262">
        <f>Движение!$AB$344</f>
        <v/>
      </c>
      <c r="F2262">
        <f>N(Движение!$AC$344)</f>
        <v/>
      </c>
      <c r="G2262">
        <f>N(Движение!$AD$344)</f>
        <v/>
      </c>
      <c r="H2262">
        <f>Движение!$AE$344</f>
        <v/>
      </c>
      <c r="I2262">
        <f>IF($F2262&gt;0,TEXT($B2262,"dd.mm")&amp;"_"&amp;$D2262,"")</f>
        <v/>
      </c>
    </row>
    <row r="2263">
      <c r="A2263" t="n">
        <v>2262</v>
      </c>
      <c r="B2263">
        <f>Движение!$A$345</f>
        <v/>
      </c>
      <c r="C2263">
        <f>Движение!$C$345</f>
        <v/>
      </c>
      <c r="D2263" t="inlineStr">
        <is>
          <t>АК-10</t>
        </is>
      </c>
      <c r="E2263">
        <f>Движение!$D$345</f>
        <v/>
      </c>
      <c r="F2263">
        <f>N(Движение!$E$345)</f>
        <v/>
      </c>
      <c r="G2263">
        <f>N(Движение!$F$345)</f>
        <v/>
      </c>
      <c r="H2263">
        <f>Движение!$G$345</f>
        <v/>
      </c>
      <c r="I2263">
        <f>IF($F2263&gt;0,TEXT($B2263,"dd.mm")&amp;"_"&amp;$D2263,"")</f>
        <v/>
      </c>
    </row>
    <row r="2264">
      <c r="A2264" t="n">
        <v>2263</v>
      </c>
      <c r="B2264">
        <f>Движение!$A$345</f>
        <v/>
      </c>
      <c r="C2264">
        <f>Движение!$C$345</f>
        <v/>
      </c>
      <c r="D2264" t="inlineStr">
        <is>
          <t>АК-15</t>
        </is>
      </c>
      <c r="E2264">
        <f>Движение!$H$345</f>
        <v/>
      </c>
      <c r="F2264">
        <f>N(Движение!$I$345)</f>
        <v/>
      </c>
      <c r="G2264">
        <f>N(Движение!$J$345)</f>
        <v/>
      </c>
      <c r="H2264">
        <f>Движение!$K$345</f>
        <v/>
      </c>
      <c r="I2264">
        <f>IF($F2264&gt;0,TEXT($B2264,"dd.mm")&amp;"_"&amp;$D2264,"")</f>
        <v/>
      </c>
    </row>
    <row r="2265">
      <c r="A2265" t="n">
        <v>2264</v>
      </c>
      <c r="B2265">
        <f>Движение!$A$345</f>
        <v/>
      </c>
      <c r="C2265">
        <f>Движение!$C$345</f>
        <v/>
      </c>
      <c r="D2265" t="inlineStr">
        <is>
          <t>Г 1800</t>
        </is>
      </c>
      <c r="E2265">
        <f>Движение!$L$345</f>
        <v/>
      </c>
      <c r="F2265">
        <f>N(Движение!$M$345)</f>
        <v/>
      </c>
      <c r="G2265">
        <f>N(Движение!$N$345)</f>
        <v/>
      </c>
      <c r="H2265">
        <f>Движение!$O$345</f>
        <v/>
      </c>
      <c r="I2265">
        <f>IF($F2265&gt;0,TEXT($B2265,"dd.mm")&amp;"_"&amp;$D2265,"")</f>
        <v/>
      </c>
    </row>
    <row r="2266">
      <c r="A2266" t="n">
        <v>2265</v>
      </c>
      <c r="B2266">
        <f>Движение!$A$345</f>
        <v/>
      </c>
      <c r="C2266">
        <f>Движение!$C$345</f>
        <v/>
      </c>
      <c r="D2266" t="inlineStr">
        <is>
          <t>Г 3500</t>
        </is>
      </c>
      <c r="E2266">
        <f>Движение!$P$345</f>
        <v/>
      </c>
      <c r="F2266">
        <f>N(Движение!$Q$345)</f>
        <v/>
      </c>
      <c r="G2266">
        <f>N(Движение!$R$345)</f>
        <v/>
      </c>
      <c r="H2266">
        <f>Движение!$S$345</f>
        <v/>
      </c>
      <c r="I2266">
        <f>IF($F2266&gt;0,TEXT($B2266,"dd.mm")&amp;"_"&amp;$D2266,"")</f>
        <v/>
      </c>
    </row>
    <row r="2267">
      <c r="A2267" t="n">
        <v>2266</v>
      </c>
      <c r="B2267">
        <f>Движение!$A$345</f>
        <v/>
      </c>
      <c r="C2267">
        <f>Движение!$C$345</f>
        <v/>
      </c>
      <c r="D2267" t="inlineStr">
        <is>
          <t>Г 800</t>
        </is>
      </c>
      <c r="E2267">
        <f>Движение!$T$345</f>
        <v/>
      </c>
      <c r="F2267">
        <f>N(Движение!$U$345)</f>
        <v/>
      </c>
      <c r="G2267">
        <f>N(Движение!$V$345)</f>
        <v/>
      </c>
      <c r="H2267">
        <f>Движение!$W$345</f>
        <v/>
      </c>
      <c r="I2267">
        <f>IF($F2267&gt;0,TEXT($B2267,"dd.mm")&amp;"_"&amp;$D2267,"")</f>
        <v/>
      </c>
    </row>
    <row r="2268">
      <c r="A2268" t="n">
        <v>2267</v>
      </c>
      <c r="B2268">
        <f>Движение!$A$345</f>
        <v/>
      </c>
      <c r="C2268">
        <f>Движение!$C$345</f>
        <v/>
      </c>
      <c r="D2268" t="inlineStr">
        <is>
          <t>Ми-К</t>
        </is>
      </c>
      <c r="E2268">
        <f>Движение!$X$345</f>
        <v/>
      </c>
      <c r="F2268">
        <f>N(Движение!$Y$345)</f>
        <v/>
      </c>
      <c r="G2268">
        <f>N(Движение!$Z$345)</f>
        <v/>
      </c>
      <c r="H2268">
        <f>Движение!$AA$345</f>
        <v/>
      </c>
      <c r="I2268">
        <f>IF($F2268&gt;0,TEXT($B2268,"dd.mm")&amp;"_"&amp;$D2268,"")</f>
        <v/>
      </c>
    </row>
    <row r="2269">
      <c r="A2269" t="n">
        <v>2268</v>
      </c>
      <c r="B2269">
        <f>Движение!$A$345</f>
        <v/>
      </c>
      <c r="C2269">
        <f>Движение!$C$345</f>
        <v/>
      </c>
      <c r="D2269" t="inlineStr">
        <is>
          <t>Ми-П</t>
        </is>
      </c>
      <c r="E2269">
        <f>Движение!$AB$345</f>
        <v/>
      </c>
      <c r="F2269">
        <f>N(Движение!$AC$345)</f>
        <v/>
      </c>
      <c r="G2269">
        <f>N(Движение!$AD$345)</f>
        <v/>
      </c>
      <c r="H2269">
        <f>Движение!$AE$345</f>
        <v/>
      </c>
      <c r="I2269">
        <f>IF($F2269&gt;0,TEXT($B2269,"dd.mm")&amp;"_"&amp;$D2269,"")</f>
        <v/>
      </c>
    </row>
    <row r="2270">
      <c r="A2270" t="n">
        <v>2269</v>
      </c>
      <c r="B2270">
        <f>Движение!$A$346</f>
        <v/>
      </c>
      <c r="C2270">
        <f>Движение!$C$346</f>
        <v/>
      </c>
      <c r="D2270" t="inlineStr">
        <is>
          <t>АК-10</t>
        </is>
      </c>
      <c r="E2270">
        <f>Движение!$D$346</f>
        <v/>
      </c>
      <c r="F2270">
        <f>N(Движение!$E$346)</f>
        <v/>
      </c>
      <c r="G2270">
        <f>N(Движение!$F$346)</f>
        <v/>
      </c>
      <c r="H2270">
        <f>Движение!$G$346</f>
        <v/>
      </c>
      <c r="I2270">
        <f>IF($F2270&gt;0,TEXT($B2270,"dd.mm")&amp;"_"&amp;$D2270,"")</f>
        <v/>
      </c>
    </row>
    <row r="2271">
      <c r="A2271" t="n">
        <v>2270</v>
      </c>
      <c r="B2271">
        <f>Движение!$A$346</f>
        <v/>
      </c>
      <c r="C2271">
        <f>Движение!$C$346</f>
        <v/>
      </c>
      <c r="D2271" t="inlineStr">
        <is>
          <t>АК-15</t>
        </is>
      </c>
      <c r="E2271">
        <f>Движение!$H$346</f>
        <v/>
      </c>
      <c r="F2271">
        <f>N(Движение!$I$346)</f>
        <v/>
      </c>
      <c r="G2271">
        <f>N(Движение!$J$346)</f>
        <v/>
      </c>
      <c r="H2271">
        <f>Движение!$K$346</f>
        <v/>
      </c>
      <c r="I2271">
        <f>IF($F2271&gt;0,TEXT($B2271,"dd.mm")&amp;"_"&amp;$D2271,"")</f>
        <v/>
      </c>
    </row>
    <row r="2272">
      <c r="A2272" t="n">
        <v>2271</v>
      </c>
      <c r="B2272">
        <f>Движение!$A$346</f>
        <v/>
      </c>
      <c r="C2272">
        <f>Движение!$C$346</f>
        <v/>
      </c>
      <c r="D2272" t="inlineStr">
        <is>
          <t>Г 1800</t>
        </is>
      </c>
      <c r="E2272">
        <f>Движение!$L$346</f>
        <v/>
      </c>
      <c r="F2272">
        <f>N(Движение!$M$346)</f>
        <v/>
      </c>
      <c r="G2272">
        <f>N(Движение!$N$346)</f>
        <v/>
      </c>
      <c r="H2272">
        <f>Движение!$O$346</f>
        <v/>
      </c>
      <c r="I2272">
        <f>IF($F2272&gt;0,TEXT($B2272,"dd.mm")&amp;"_"&amp;$D2272,"")</f>
        <v/>
      </c>
    </row>
    <row r="2273">
      <c r="A2273" t="n">
        <v>2272</v>
      </c>
      <c r="B2273">
        <f>Движение!$A$346</f>
        <v/>
      </c>
      <c r="C2273">
        <f>Движение!$C$346</f>
        <v/>
      </c>
      <c r="D2273" t="inlineStr">
        <is>
          <t>Г 3500</t>
        </is>
      </c>
      <c r="E2273">
        <f>Движение!$P$346</f>
        <v/>
      </c>
      <c r="F2273">
        <f>N(Движение!$Q$346)</f>
        <v/>
      </c>
      <c r="G2273">
        <f>N(Движение!$R$346)</f>
        <v/>
      </c>
      <c r="H2273">
        <f>Движение!$S$346</f>
        <v/>
      </c>
      <c r="I2273">
        <f>IF($F2273&gt;0,TEXT($B2273,"dd.mm")&amp;"_"&amp;$D2273,"")</f>
        <v/>
      </c>
    </row>
    <row r="2274">
      <c r="A2274" t="n">
        <v>2273</v>
      </c>
      <c r="B2274">
        <f>Движение!$A$346</f>
        <v/>
      </c>
      <c r="C2274">
        <f>Движение!$C$346</f>
        <v/>
      </c>
      <c r="D2274" t="inlineStr">
        <is>
          <t>Г 800</t>
        </is>
      </c>
      <c r="E2274">
        <f>Движение!$T$346</f>
        <v/>
      </c>
      <c r="F2274">
        <f>N(Движение!$U$346)</f>
        <v/>
      </c>
      <c r="G2274">
        <f>N(Движение!$V$346)</f>
        <v/>
      </c>
      <c r="H2274">
        <f>Движение!$W$346</f>
        <v/>
      </c>
      <c r="I2274">
        <f>IF($F2274&gt;0,TEXT($B2274,"dd.mm")&amp;"_"&amp;$D2274,"")</f>
        <v/>
      </c>
    </row>
    <row r="2275">
      <c r="A2275" t="n">
        <v>2274</v>
      </c>
      <c r="B2275">
        <f>Движение!$A$346</f>
        <v/>
      </c>
      <c r="C2275">
        <f>Движение!$C$346</f>
        <v/>
      </c>
      <c r="D2275" t="inlineStr">
        <is>
          <t>Ми-К</t>
        </is>
      </c>
      <c r="E2275">
        <f>Движение!$X$346</f>
        <v/>
      </c>
      <c r="F2275">
        <f>N(Движение!$Y$346)</f>
        <v/>
      </c>
      <c r="G2275">
        <f>N(Движение!$Z$346)</f>
        <v/>
      </c>
      <c r="H2275">
        <f>Движение!$AA$346</f>
        <v/>
      </c>
      <c r="I2275">
        <f>IF($F2275&gt;0,TEXT($B2275,"dd.mm")&amp;"_"&amp;$D2275,"")</f>
        <v/>
      </c>
    </row>
    <row r="2276">
      <c r="A2276" t="n">
        <v>2275</v>
      </c>
      <c r="B2276">
        <f>Движение!$A$346</f>
        <v/>
      </c>
      <c r="C2276">
        <f>Движение!$C$346</f>
        <v/>
      </c>
      <c r="D2276" t="inlineStr">
        <is>
          <t>Ми-П</t>
        </is>
      </c>
      <c r="E2276">
        <f>Движение!$AB$346</f>
        <v/>
      </c>
      <c r="F2276">
        <f>N(Движение!$AC$346)</f>
        <v/>
      </c>
      <c r="G2276">
        <f>N(Движение!$AD$346)</f>
        <v/>
      </c>
      <c r="H2276">
        <f>Движение!$AE$346</f>
        <v/>
      </c>
      <c r="I2276">
        <f>IF($F2276&gt;0,TEXT($B2276,"dd.mm")&amp;"_"&amp;$D2276,"")</f>
        <v/>
      </c>
    </row>
    <row r="2277">
      <c r="A2277" t="n">
        <v>2276</v>
      </c>
      <c r="B2277">
        <f>Движение!$A$347</f>
        <v/>
      </c>
      <c r="C2277">
        <f>Движение!$C$347</f>
        <v/>
      </c>
      <c r="D2277" t="inlineStr">
        <is>
          <t>АК-10</t>
        </is>
      </c>
      <c r="E2277">
        <f>Движение!$D$347</f>
        <v/>
      </c>
      <c r="F2277">
        <f>N(Движение!$E$347)</f>
        <v/>
      </c>
      <c r="G2277">
        <f>N(Движение!$F$347)</f>
        <v/>
      </c>
      <c r="H2277">
        <f>Движение!$G$347</f>
        <v/>
      </c>
      <c r="I2277">
        <f>IF($F2277&gt;0,TEXT($B2277,"dd.mm")&amp;"_"&amp;$D2277,"")</f>
        <v/>
      </c>
    </row>
    <row r="2278">
      <c r="A2278" t="n">
        <v>2277</v>
      </c>
      <c r="B2278">
        <f>Движение!$A$347</f>
        <v/>
      </c>
      <c r="C2278">
        <f>Движение!$C$347</f>
        <v/>
      </c>
      <c r="D2278" t="inlineStr">
        <is>
          <t>АК-15</t>
        </is>
      </c>
      <c r="E2278">
        <f>Движение!$H$347</f>
        <v/>
      </c>
      <c r="F2278">
        <f>N(Движение!$I$347)</f>
        <v/>
      </c>
      <c r="G2278">
        <f>N(Движение!$J$347)</f>
        <v/>
      </c>
      <c r="H2278">
        <f>Движение!$K$347</f>
        <v/>
      </c>
      <c r="I2278">
        <f>IF($F2278&gt;0,TEXT($B2278,"dd.mm")&amp;"_"&amp;$D2278,"")</f>
        <v/>
      </c>
    </row>
    <row r="2279">
      <c r="A2279" t="n">
        <v>2278</v>
      </c>
      <c r="B2279">
        <f>Движение!$A$347</f>
        <v/>
      </c>
      <c r="C2279">
        <f>Движение!$C$347</f>
        <v/>
      </c>
      <c r="D2279" t="inlineStr">
        <is>
          <t>Г 1800</t>
        </is>
      </c>
      <c r="E2279">
        <f>Движение!$L$347</f>
        <v/>
      </c>
      <c r="F2279">
        <f>N(Движение!$M$347)</f>
        <v/>
      </c>
      <c r="G2279">
        <f>N(Движение!$N$347)</f>
        <v/>
      </c>
      <c r="H2279">
        <f>Движение!$O$347</f>
        <v/>
      </c>
      <c r="I2279">
        <f>IF($F2279&gt;0,TEXT($B2279,"dd.mm")&amp;"_"&amp;$D2279,"")</f>
        <v/>
      </c>
    </row>
    <row r="2280">
      <c r="A2280" t="n">
        <v>2279</v>
      </c>
      <c r="B2280">
        <f>Движение!$A$347</f>
        <v/>
      </c>
      <c r="C2280">
        <f>Движение!$C$347</f>
        <v/>
      </c>
      <c r="D2280" t="inlineStr">
        <is>
          <t>Г 3500</t>
        </is>
      </c>
      <c r="E2280">
        <f>Движение!$P$347</f>
        <v/>
      </c>
      <c r="F2280">
        <f>N(Движение!$Q$347)</f>
        <v/>
      </c>
      <c r="G2280">
        <f>N(Движение!$R$347)</f>
        <v/>
      </c>
      <c r="H2280">
        <f>Движение!$S$347</f>
        <v/>
      </c>
      <c r="I2280">
        <f>IF($F2280&gt;0,TEXT($B2280,"dd.mm")&amp;"_"&amp;$D2280,"")</f>
        <v/>
      </c>
    </row>
    <row r="2281">
      <c r="A2281" t="n">
        <v>2280</v>
      </c>
      <c r="B2281">
        <f>Движение!$A$347</f>
        <v/>
      </c>
      <c r="C2281">
        <f>Движение!$C$347</f>
        <v/>
      </c>
      <c r="D2281" t="inlineStr">
        <is>
          <t>Г 800</t>
        </is>
      </c>
      <c r="E2281">
        <f>Движение!$T$347</f>
        <v/>
      </c>
      <c r="F2281">
        <f>N(Движение!$U$347)</f>
        <v/>
      </c>
      <c r="G2281">
        <f>N(Движение!$V$347)</f>
        <v/>
      </c>
      <c r="H2281">
        <f>Движение!$W$347</f>
        <v/>
      </c>
      <c r="I2281">
        <f>IF($F2281&gt;0,TEXT($B2281,"dd.mm")&amp;"_"&amp;$D2281,"")</f>
        <v/>
      </c>
    </row>
    <row r="2282">
      <c r="A2282" t="n">
        <v>2281</v>
      </c>
      <c r="B2282">
        <f>Движение!$A$347</f>
        <v/>
      </c>
      <c r="C2282">
        <f>Движение!$C$347</f>
        <v/>
      </c>
      <c r="D2282" t="inlineStr">
        <is>
          <t>Ми-К</t>
        </is>
      </c>
      <c r="E2282">
        <f>Движение!$X$347</f>
        <v/>
      </c>
      <c r="F2282">
        <f>N(Движение!$Y$347)</f>
        <v/>
      </c>
      <c r="G2282">
        <f>N(Движение!$Z$347)</f>
        <v/>
      </c>
      <c r="H2282">
        <f>Движение!$AA$347</f>
        <v/>
      </c>
      <c r="I2282">
        <f>IF($F2282&gt;0,TEXT($B2282,"dd.mm")&amp;"_"&amp;$D2282,"")</f>
        <v/>
      </c>
    </row>
    <row r="2283">
      <c r="A2283" t="n">
        <v>2282</v>
      </c>
      <c r="B2283">
        <f>Движение!$A$347</f>
        <v/>
      </c>
      <c r="C2283">
        <f>Движение!$C$347</f>
        <v/>
      </c>
      <c r="D2283" t="inlineStr">
        <is>
          <t>Ми-П</t>
        </is>
      </c>
      <c r="E2283">
        <f>Движение!$AB$347</f>
        <v/>
      </c>
      <c r="F2283">
        <f>N(Движение!$AC$347)</f>
        <v/>
      </c>
      <c r="G2283">
        <f>N(Движение!$AD$347)</f>
        <v/>
      </c>
      <c r="H2283">
        <f>Движение!$AE$347</f>
        <v/>
      </c>
      <c r="I2283">
        <f>IF($F2283&gt;0,TEXT($B2283,"dd.mm")&amp;"_"&amp;$D2283,"")</f>
        <v/>
      </c>
    </row>
    <row r="2284">
      <c r="A2284" t="n">
        <v>2283</v>
      </c>
      <c r="B2284">
        <f>Движение!$A$348</f>
        <v/>
      </c>
      <c r="C2284">
        <f>Движение!$C$348</f>
        <v/>
      </c>
      <c r="D2284" t="inlineStr">
        <is>
          <t>АК-10</t>
        </is>
      </c>
      <c r="E2284">
        <f>Движение!$D$348</f>
        <v/>
      </c>
      <c r="F2284">
        <f>N(Движение!$E$348)</f>
        <v/>
      </c>
      <c r="G2284">
        <f>N(Движение!$F$348)</f>
        <v/>
      </c>
      <c r="H2284">
        <f>Движение!$G$348</f>
        <v/>
      </c>
      <c r="I2284">
        <f>IF($F2284&gt;0,TEXT($B2284,"dd.mm")&amp;"_"&amp;$D2284,"")</f>
        <v/>
      </c>
    </row>
    <row r="2285">
      <c r="A2285" t="n">
        <v>2284</v>
      </c>
      <c r="B2285">
        <f>Движение!$A$348</f>
        <v/>
      </c>
      <c r="C2285">
        <f>Движение!$C$348</f>
        <v/>
      </c>
      <c r="D2285" t="inlineStr">
        <is>
          <t>АК-15</t>
        </is>
      </c>
      <c r="E2285">
        <f>Движение!$H$348</f>
        <v/>
      </c>
      <c r="F2285">
        <f>N(Движение!$I$348)</f>
        <v/>
      </c>
      <c r="G2285">
        <f>N(Движение!$J$348)</f>
        <v/>
      </c>
      <c r="H2285">
        <f>Движение!$K$348</f>
        <v/>
      </c>
      <c r="I2285">
        <f>IF($F2285&gt;0,TEXT($B2285,"dd.mm")&amp;"_"&amp;$D2285,"")</f>
        <v/>
      </c>
    </row>
    <row r="2286">
      <c r="A2286" t="n">
        <v>2285</v>
      </c>
      <c r="B2286">
        <f>Движение!$A$348</f>
        <v/>
      </c>
      <c r="C2286">
        <f>Движение!$C$348</f>
        <v/>
      </c>
      <c r="D2286" t="inlineStr">
        <is>
          <t>Г 1800</t>
        </is>
      </c>
      <c r="E2286">
        <f>Движение!$L$348</f>
        <v/>
      </c>
      <c r="F2286">
        <f>N(Движение!$M$348)</f>
        <v/>
      </c>
      <c r="G2286">
        <f>N(Движение!$N$348)</f>
        <v/>
      </c>
      <c r="H2286">
        <f>Движение!$O$348</f>
        <v/>
      </c>
      <c r="I2286">
        <f>IF($F2286&gt;0,TEXT($B2286,"dd.mm")&amp;"_"&amp;$D2286,"")</f>
        <v/>
      </c>
    </row>
    <row r="2287">
      <c r="A2287" t="n">
        <v>2286</v>
      </c>
      <c r="B2287">
        <f>Движение!$A$348</f>
        <v/>
      </c>
      <c r="C2287">
        <f>Движение!$C$348</f>
        <v/>
      </c>
      <c r="D2287" t="inlineStr">
        <is>
          <t>Г 3500</t>
        </is>
      </c>
      <c r="E2287">
        <f>Движение!$P$348</f>
        <v/>
      </c>
      <c r="F2287">
        <f>N(Движение!$Q$348)</f>
        <v/>
      </c>
      <c r="G2287">
        <f>N(Движение!$R$348)</f>
        <v/>
      </c>
      <c r="H2287">
        <f>Движение!$S$348</f>
        <v/>
      </c>
      <c r="I2287">
        <f>IF($F2287&gt;0,TEXT($B2287,"dd.mm")&amp;"_"&amp;$D2287,"")</f>
        <v/>
      </c>
    </row>
    <row r="2288">
      <c r="A2288" t="n">
        <v>2287</v>
      </c>
      <c r="B2288">
        <f>Движение!$A$348</f>
        <v/>
      </c>
      <c r="C2288">
        <f>Движение!$C$348</f>
        <v/>
      </c>
      <c r="D2288" t="inlineStr">
        <is>
          <t>Г 800</t>
        </is>
      </c>
      <c r="E2288">
        <f>Движение!$T$348</f>
        <v/>
      </c>
      <c r="F2288">
        <f>N(Движение!$U$348)</f>
        <v/>
      </c>
      <c r="G2288">
        <f>N(Движение!$V$348)</f>
        <v/>
      </c>
      <c r="H2288">
        <f>Движение!$W$348</f>
        <v/>
      </c>
      <c r="I2288">
        <f>IF($F2288&gt;0,TEXT($B2288,"dd.mm")&amp;"_"&amp;$D2288,"")</f>
        <v/>
      </c>
    </row>
    <row r="2289">
      <c r="A2289" t="n">
        <v>2288</v>
      </c>
      <c r="B2289">
        <f>Движение!$A$348</f>
        <v/>
      </c>
      <c r="C2289">
        <f>Движение!$C$348</f>
        <v/>
      </c>
      <c r="D2289" t="inlineStr">
        <is>
          <t>Ми-К</t>
        </is>
      </c>
      <c r="E2289">
        <f>Движение!$X$348</f>
        <v/>
      </c>
      <c r="F2289">
        <f>N(Движение!$Y$348)</f>
        <v/>
      </c>
      <c r="G2289">
        <f>N(Движение!$Z$348)</f>
        <v/>
      </c>
      <c r="H2289">
        <f>Движение!$AA$348</f>
        <v/>
      </c>
      <c r="I2289">
        <f>IF($F2289&gt;0,TEXT($B2289,"dd.mm")&amp;"_"&amp;$D2289,"")</f>
        <v/>
      </c>
    </row>
    <row r="2290">
      <c r="A2290" t="n">
        <v>2289</v>
      </c>
      <c r="B2290">
        <f>Движение!$A$348</f>
        <v/>
      </c>
      <c r="C2290">
        <f>Движение!$C$348</f>
        <v/>
      </c>
      <c r="D2290" t="inlineStr">
        <is>
          <t>Ми-П</t>
        </is>
      </c>
      <c r="E2290">
        <f>Движение!$AB$348</f>
        <v/>
      </c>
      <c r="F2290">
        <f>N(Движение!$AC$348)</f>
        <v/>
      </c>
      <c r="G2290">
        <f>N(Движение!$AD$348)</f>
        <v/>
      </c>
      <c r="H2290">
        <f>Движение!$AE$348</f>
        <v/>
      </c>
      <c r="I2290">
        <f>IF($F2290&gt;0,TEXT($B2290,"dd.mm")&amp;"_"&amp;$D2290,"")</f>
        <v/>
      </c>
    </row>
    <row r="2291">
      <c r="A2291" t="n">
        <v>2290</v>
      </c>
      <c r="B2291">
        <f>Движение!$A$349</f>
        <v/>
      </c>
      <c r="C2291">
        <f>Движение!$C$349</f>
        <v/>
      </c>
      <c r="D2291" t="inlineStr">
        <is>
          <t>АК-10</t>
        </is>
      </c>
      <c r="E2291">
        <f>Движение!$D$349</f>
        <v/>
      </c>
      <c r="F2291">
        <f>N(Движение!$E$349)</f>
        <v/>
      </c>
      <c r="G2291">
        <f>N(Движение!$F$349)</f>
        <v/>
      </c>
      <c r="H2291">
        <f>Движение!$G$349</f>
        <v/>
      </c>
      <c r="I2291">
        <f>IF($F2291&gt;0,TEXT($B2291,"dd.mm")&amp;"_"&amp;$D2291,"")</f>
        <v/>
      </c>
    </row>
    <row r="2292">
      <c r="A2292" t="n">
        <v>2291</v>
      </c>
      <c r="B2292">
        <f>Движение!$A$349</f>
        <v/>
      </c>
      <c r="C2292">
        <f>Движение!$C$349</f>
        <v/>
      </c>
      <c r="D2292" t="inlineStr">
        <is>
          <t>АК-15</t>
        </is>
      </c>
      <c r="E2292">
        <f>Движение!$H$349</f>
        <v/>
      </c>
      <c r="F2292">
        <f>N(Движение!$I$349)</f>
        <v/>
      </c>
      <c r="G2292">
        <f>N(Движение!$J$349)</f>
        <v/>
      </c>
      <c r="H2292">
        <f>Движение!$K$349</f>
        <v/>
      </c>
      <c r="I2292">
        <f>IF($F2292&gt;0,TEXT($B2292,"dd.mm")&amp;"_"&amp;$D2292,"")</f>
        <v/>
      </c>
    </row>
    <row r="2293">
      <c r="A2293" t="n">
        <v>2292</v>
      </c>
      <c r="B2293">
        <f>Движение!$A$349</f>
        <v/>
      </c>
      <c r="C2293">
        <f>Движение!$C$349</f>
        <v/>
      </c>
      <c r="D2293" t="inlineStr">
        <is>
          <t>Г 1800</t>
        </is>
      </c>
      <c r="E2293">
        <f>Движение!$L$349</f>
        <v/>
      </c>
      <c r="F2293">
        <f>N(Движение!$M$349)</f>
        <v/>
      </c>
      <c r="G2293">
        <f>N(Движение!$N$349)</f>
        <v/>
      </c>
      <c r="H2293">
        <f>Движение!$O$349</f>
        <v/>
      </c>
      <c r="I2293">
        <f>IF($F2293&gt;0,TEXT($B2293,"dd.mm")&amp;"_"&amp;$D2293,"")</f>
        <v/>
      </c>
    </row>
    <row r="2294">
      <c r="A2294" t="n">
        <v>2293</v>
      </c>
      <c r="B2294">
        <f>Движение!$A$349</f>
        <v/>
      </c>
      <c r="C2294">
        <f>Движение!$C$349</f>
        <v/>
      </c>
      <c r="D2294" t="inlineStr">
        <is>
          <t>Г 3500</t>
        </is>
      </c>
      <c r="E2294">
        <f>Движение!$P$349</f>
        <v/>
      </c>
      <c r="F2294">
        <f>N(Движение!$Q$349)</f>
        <v/>
      </c>
      <c r="G2294">
        <f>N(Движение!$R$349)</f>
        <v/>
      </c>
      <c r="H2294">
        <f>Движение!$S$349</f>
        <v/>
      </c>
      <c r="I2294">
        <f>IF($F2294&gt;0,TEXT($B2294,"dd.mm")&amp;"_"&amp;$D2294,"")</f>
        <v/>
      </c>
    </row>
    <row r="2295">
      <c r="A2295" t="n">
        <v>2294</v>
      </c>
      <c r="B2295">
        <f>Движение!$A$349</f>
        <v/>
      </c>
      <c r="C2295">
        <f>Движение!$C$349</f>
        <v/>
      </c>
      <c r="D2295" t="inlineStr">
        <is>
          <t>Г 800</t>
        </is>
      </c>
      <c r="E2295">
        <f>Движение!$T$349</f>
        <v/>
      </c>
      <c r="F2295">
        <f>N(Движение!$U$349)</f>
        <v/>
      </c>
      <c r="G2295">
        <f>N(Движение!$V$349)</f>
        <v/>
      </c>
      <c r="H2295">
        <f>Движение!$W$349</f>
        <v/>
      </c>
      <c r="I2295">
        <f>IF($F2295&gt;0,TEXT($B2295,"dd.mm")&amp;"_"&amp;$D2295,"")</f>
        <v/>
      </c>
    </row>
    <row r="2296">
      <c r="A2296" t="n">
        <v>2295</v>
      </c>
      <c r="B2296">
        <f>Движение!$A$349</f>
        <v/>
      </c>
      <c r="C2296">
        <f>Движение!$C$349</f>
        <v/>
      </c>
      <c r="D2296" t="inlineStr">
        <is>
          <t>Ми-К</t>
        </is>
      </c>
      <c r="E2296">
        <f>Движение!$X$349</f>
        <v/>
      </c>
      <c r="F2296">
        <f>N(Движение!$Y$349)</f>
        <v/>
      </c>
      <c r="G2296">
        <f>N(Движение!$Z$349)</f>
        <v/>
      </c>
      <c r="H2296">
        <f>Движение!$AA$349</f>
        <v/>
      </c>
      <c r="I2296">
        <f>IF($F2296&gt;0,TEXT($B2296,"dd.mm")&amp;"_"&amp;$D2296,"")</f>
        <v/>
      </c>
    </row>
    <row r="2297">
      <c r="A2297" t="n">
        <v>2296</v>
      </c>
      <c r="B2297">
        <f>Движение!$A$349</f>
        <v/>
      </c>
      <c r="C2297">
        <f>Движение!$C$349</f>
        <v/>
      </c>
      <c r="D2297" t="inlineStr">
        <is>
          <t>Ми-П</t>
        </is>
      </c>
      <c r="E2297">
        <f>Движение!$AB$349</f>
        <v/>
      </c>
      <c r="F2297">
        <f>N(Движение!$AC$349)</f>
        <v/>
      </c>
      <c r="G2297">
        <f>N(Движение!$AD$349)</f>
        <v/>
      </c>
      <c r="H2297">
        <f>Движение!$AE$349</f>
        <v/>
      </c>
      <c r="I2297">
        <f>IF($F2297&gt;0,TEXT($B2297,"dd.mm")&amp;"_"&amp;$D2297,"")</f>
        <v/>
      </c>
    </row>
    <row r="2298">
      <c r="A2298" t="n">
        <v>2297</v>
      </c>
      <c r="B2298">
        <f>Движение!$A$350</f>
        <v/>
      </c>
      <c r="C2298">
        <f>Движение!$C$350</f>
        <v/>
      </c>
      <c r="D2298" t="inlineStr">
        <is>
          <t>АК-10</t>
        </is>
      </c>
      <c r="E2298">
        <f>Движение!$D$350</f>
        <v/>
      </c>
      <c r="F2298">
        <f>N(Движение!$E$350)</f>
        <v/>
      </c>
      <c r="G2298">
        <f>N(Движение!$F$350)</f>
        <v/>
      </c>
      <c r="H2298">
        <f>Движение!$G$350</f>
        <v/>
      </c>
      <c r="I2298">
        <f>IF($F2298&gt;0,TEXT($B2298,"dd.mm")&amp;"_"&amp;$D2298,"")</f>
        <v/>
      </c>
    </row>
    <row r="2299">
      <c r="A2299" t="n">
        <v>2298</v>
      </c>
      <c r="B2299">
        <f>Движение!$A$350</f>
        <v/>
      </c>
      <c r="C2299">
        <f>Движение!$C$350</f>
        <v/>
      </c>
      <c r="D2299" t="inlineStr">
        <is>
          <t>АК-15</t>
        </is>
      </c>
      <c r="E2299">
        <f>Движение!$H$350</f>
        <v/>
      </c>
      <c r="F2299">
        <f>N(Движение!$I$350)</f>
        <v/>
      </c>
      <c r="G2299">
        <f>N(Движение!$J$350)</f>
        <v/>
      </c>
      <c r="H2299">
        <f>Движение!$K$350</f>
        <v/>
      </c>
      <c r="I2299">
        <f>IF($F2299&gt;0,TEXT($B2299,"dd.mm")&amp;"_"&amp;$D2299,"")</f>
        <v/>
      </c>
    </row>
    <row r="2300">
      <c r="A2300" t="n">
        <v>2299</v>
      </c>
      <c r="B2300">
        <f>Движение!$A$350</f>
        <v/>
      </c>
      <c r="C2300">
        <f>Движение!$C$350</f>
        <v/>
      </c>
      <c r="D2300" t="inlineStr">
        <is>
          <t>Г 1800</t>
        </is>
      </c>
      <c r="E2300">
        <f>Движение!$L$350</f>
        <v/>
      </c>
      <c r="F2300">
        <f>N(Движение!$M$350)</f>
        <v/>
      </c>
      <c r="G2300">
        <f>N(Движение!$N$350)</f>
        <v/>
      </c>
      <c r="H2300">
        <f>Движение!$O$350</f>
        <v/>
      </c>
      <c r="I2300">
        <f>IF($F2300&gt;0,TEXT($B2300,"dd.mm")&amp;"_"&amp;$D2300,"")</f>
        <v/>
      </c>
    </row>
    <row r="2301">
      <c r="A2301" t="n">
        <v>2300</v>
      </c>
      <c r="B2301">
        <f>Движение!$A$350</f>
        <v/>
      </c>
      <c r="C2301">
        <f>Движение!$C$350</f>
        <v/>
      </c>
      <c r="D2301" t="inlineStr">
        <is>
          <t>Г 3500</t>
        </is>
      </c>
      <c r="E2301">
        <f>Движение!$P$350</f>
        <v/>
      </c>
      <c r="F2301">
        <f>N(Движение!$Q$350)</f>
        <v/>
      </c>
      <c r="G2301">
        <f>N(Движение!$R$350)</f>
        <v/>
      </c>
      <c r="H2301">
        <f>Движение!$S$350</f>
        <v/>
      </c>
      <c r="I2301">
        <f>IF($F2301&gt;0,TEXT($B2301,"dd.mm")&amp;"_"&amp;$D2301,"")</f>
        <v/>
      </c>
    </row>
    <row r="2302">
      <c r="A2302" t="n">
        <v>2301</v>
      </c>
      <c r="B2302">
        <f>Движение!$A$350</f>
        <v/>
      </c>
      <c r="C2302">
        <f>Движение!$C$350</f>
        <v/>
      </c>
      <c r="D2302" t="inlineStr">
        <is>
          <t>Г 800</t>
        </is>
      </c>
      <c r="E2302">
        <f>Движение!$T$350</f>
        <v/>
      </c>
      <c r="F2302">
        <f>N(Движение!$U$350)</f>
        <v/>
      </c>
      <c r="G2302">
        <f>N(Движение!$V$350)</f>
        <v/>
      </c>
      <c r="H2302">
        <f>Движение!$W$350</f>
        <v/>
      </c>
      <c r="I2302">
        <f>IF($F2302&gt;0,TEXT($B2302,"dd.mm")&amp;"_"&amp;$D2302,"")</f>
        <v/>
      </c>
    </row>
    <row r="2303">
      <c r="A2303" t="n">
        <v>2302</v>
      </c>
      <c r="B2303">
        <f>Движение!$A$350</f>
        <v/>
      </c>
      <c r="C2303">
        <f>Движение!$C$350</f>
        <v/>
      </c>
      <c r="D2303" t="inlineStr">
        <is>
          <t>Ми-К</t>
        </is>
      </c>
      <c r="E2303">
        <f>Движение!$X$350</f>
        <v/>
      </c>
      <c r="F2303">
        <f>N(Движение!$Y$350)</f>
        <v/>
      </c>
      <c r="G2303">
        <f>N(Движение!$Z$350)</f>
        <v/>
      </c>
      <c r="H2303">
        <f>Движение!$AA$350</f>
        <v/>
      </c>
      <c r="I2303">
        <f>IF($F2303&gt;0,TEXT($B2303,"dd.mm")&amp;"_"&amp;$D2303,"")</f>
        <v/>
      </c>
    </row>
    <row r="2304">
      <c r="A2304" t="n">
        <v>2303</v>
      </c>
      <c r="B2304">
        <f>Движение!$A$350</f>
        <v/>
      </c>
      <c r="C2304">
        <f>Движение!$C$350</f>
        <v/>
      </c>
      <c r="D2304" t="inlineStr">
        <is>
          <t>Ми-П</t>
        </is>
      </c>
      <c r="E2304">
        <f>Движение!$AB$350</f>
        <v/>
      </c>
      <c r="F2304">
        <f>N(Движение!$AC$350)</f>
        <v/>
      </c>
      <c r="G2304">
        <f>N(Движение!$AD$350)</f>
        <v/>
      </c>
      <c r="H2304">
        <f>Движение!$AE$350</f>
        <v/>
      </c>
      <c r="I2304">
        <f>IF($F2304&gt;0,TEXT($B2304,"dd.mm")&amp;"_"&amp;$D2304,"")</f>
        <v/>
      </c>
    </row>
    <row r="2305">
      <c r="A2305" t="n">
        <v>2304</v>
      </c>
      <c r="B2305">
        <f>Движение!$A$351</f>
        <v/>
      </c>
      <c r="C2305">
        <f>Движение!$C$351</f>
        <v/>
      </c>
      <c r="D2305" t="inlineStr">
        <is>
          <t>АК-10</t>
        </is>
      </c>
      <c r="E2305">
        <f>Движение!$D$351</f>
        <v/>
      </c>
      <c r="F2305">
        <f>N(Движение!$E$351)</f>
        <v/>
      </c>
      <c r="G2305">
        <f>N(Движение!$F$351)</f>
        <v/>
      </c>
      <c r="H2305">
        <f>Движение!$G$351</f>
        <v/>
      </c>
      <c r="I2305">
        <f>IF($F2305&gt;0,TEXT($B2305,"dd.mm")&amp;"_"&amp;$D2305,"")</f>
        <v/>
      </c>
    </row>
    <row r="2306">
      <c r="A2306" t="n">
        <v>2305</v>
      </c>
      <c r="B2306">
        <f>Движение!$A$351</f>
        <v/>
      </c>
      <c r="C2306">
        <f>Движение!$C$351</f>
        <v/>
      </c>
      <c r="D2306" t="inlineStr">
        <is>
          <t>АК-15</t>
        </is>
      </c>
      <c r="E2306">
        <f>Движение!$H$351</f>
        <v/>
      </c>
      <c r="F2306">
        <f>N(Движение!$I$351)</f>
        <v/>
      </c>
      <c r="G2306">
        <f>N(Движение!$J$351)</f>
        <v/>
      </c>
      <c r="H2306">
        <f>Движение!$K$351</f>
        <v/>
      </c>
      <c r="I2306">
        <f>IF($F2306&gt;0,TEXT($B2306,"dd.mm")&amp;"_"&amp;$D2306,"")</f>
        <v/>
      </c>
    </row>
    <row r="2307">
      <c r="A2307" t="n">
        <v>2306</v>
      </c>
      <c r="B2307">
        <f>Движение!$A$351</f>
        <v/>
      </c>
      <c r="C2307">
        <f>Движение!$C$351</f>
        <v/>
      </c>
      <c r="D2307" t="inlineStr">
        <is>
          <t>Г 1800</t>
        </is>
      </c>
      <c r="E2307">
        <f>Движение!$L$351</f>
        <v/>
      </c>
      <c r="F2307">
        <f>N(Движение!$M$351)</f>
        <v/>
      </c>
      <c r="G2307">
        <f>N(Движение!$N$351)</f>
        <v/>
      </c>
      <c r="H2307">
        <f>Движение!$O$351</f>
        <v/>
      </c>
      <c r="I2307">
        <f>IF($F2307&gt;0,TEXT($B2307,"dd.mm")&amp;"_"&amp;$D2307,"")</f>
        <v/>
      </c>
    </row>
    <row r="2308">
      <c r="A2308" t="n">
        <v>2307</v>
      </c>
      <c r="B2308">
        <f>Движение!$A$351</f>
        <v/>
      </c>
      <c r="C2308">
        <f>Движение!$C$351</f>
        <v/>
      </c>
      <c r="D2308" t="inlineStr">
        <is>
          <t>Г 3500</t>
        </is>
      </c>
      <c r="E2308">
        <f>Движение!$P$351</f>
        <v/>
      </c>
      <c r="F2308">
        <f>N(Движение!$Q$351)</f>
        <v/>
      </c>
      <c r="G2308">
        <f>N(Движение!$R$351)</f>
        <v/>
      </c>
      <c r="H2308">
        <f>Движение!$S$351</f>
        <v/>
      </c>
      <c r="I2308">
        <f>IF($F2308&gt;0,TEXT($B2308,"dd.mm")&amp;"_"&amp;$D2308,"")</f>
        <v/>
      </c>
    </row>
    <row r="2309">
      <c r="A2309" t="n">
        <v>2308</v>
      </c>
      <c r="B2309">
        <f>Движение!$A$351</f>
        <v/>
      </c>
      <c r="C2309">
        <f>Движение!$C$351</f>
        <v/>
      </c>
      <c r="D2309" t="inlineStr">
        <is>
          <t>Г 800</t>
        </is>
      </c>
      <c r="E2309">
        <f>Движение!$T$351</f>
        <v/>
      </c>
      <c r="F2309">
        <f>N(Движение!$U$351)</f>
        <v/>
      </c>
      <c r="G2309">
        <f>N(Движение!$V$351)</f>
        <v/>
      </c>
      <c r="H2309">
        <f>Движение!$W$351</f>
        <v/>
      </c>
      <c r="I2309">
        <f>IF($F2309&gt;0,TEXT($B2309,"dd.mm")&amp;"_"&amp;$D2309,"")</f>
        <v/>
      </c>
    </row>
    <row r="2310">
      <c r="A2310" t="n">
        <v>2309</v>
      </c>
      <c r="B2310">
        <f>Движение!$A$351</f>
        <v/>
      </c>
      <c r="C2310">
        <f>Движение!$C$351</f>
        <v/>
      </c>
      <c r="D2310" t="inlineStr">
        <is>
          <t>Ми-К</t>
        </is>
      </c>
      <c r="E2310">
        <f>Движение!$X$351</f>
        <v/>
      </c>
      <c r="F2310">
        <f>N(Движение!$Y$351)</f>
        <v/>
      </c>
      <c r="G2310">
        <f>N(Движение!$Z$351)</f>
        <v/>
      </c>
      <c r="H2310">
        <f>Движение!$AA$351</f>
        <v/>
      </c>
      <c r="I2310">
        <f>IF($F2310&gt;0,TEXT($B2310,"dd.mm")&amp;"_"&amp;$D2310,"")</f>
        <v/>
      </c>
    </row>
    <row r="2311">
      <c r="A2311" t="n">
        <v>2310</v>
      </c>
      <c r="B2311">
        <f>Движение!$A$351</f>
        <v/>
      </c>
      <c r="C2311">
        <f>Движение!$C$351</f>
        <v/>
      </c>
      <c r="D2311" t="inlineStr">
        <is>
          <t>Ми-П</t>
        </is>
      </c>
      <c r="E2311">
        <f>Движение!$AB$351</f>
        <v/>
      </c>
      <c r="F2311">
        <f>N(Движение!$AC$351)</f>
        <v/>
      </c>
      <c r="G2311">
        <f>N(Движение!$AD$351)</f>
        <v/>
      </c>
      <c r="H2311">
        <f>Движение!$AE$351</f>
        <v/>
      </c>
      <c r="I2311">
        <f>IF($F2311&gt;0,TEXT($B2311,"dd.mm")&amp;"_"&amp;$D2311,"")</f>
        <v/>
      </c>
    </row>
    <row r="2312">
      <c r="A2312" t="n">
        <v>2311</v>
      </c>
      <c r="B2312">
        <f>Движение!$A$352</f>
        <v/>
      </c>
      <c r="C2312">
        <f>Движение!$C$352</f>
        <v/>
      </c>
      <c r="D2312" t="inlineStr">
        <is>
          <t>АК-10</t>
        </is>
      </c>
      <c r="E2312">
        <f>Движение!$D$352</f>
        <v/>
      </c>
      <c r="F2312">
        <f>N(Движение!$E$352)</f>
        <v/>
      </c>
      <c r="G2312">
        <f>N(Движение!$F$352)</f>
        <v/>
      </c>
      <c r="H2312">
        <f>Движение!$G$352</f>
        <v/>
      </c>
      <c r="I2312">
        <f>IF($F2312&gt;0,TEXT($B2312,"dd.mm")&amp;"_"&amp;$D2312,"")</f>
        <v/>
      </c>
    </row>
    <row r="2313">
      <c r="A2313" t="n">
        <v>2312</v>
      </c>
      <c r="B2313">
        <f>Движение!$A$352</f>
        <v/>
      </c>
      <c r="C2313">
        <f>Движение!$C$352</f>
        <v/>
      </c>
      <c r="D2313" t="inlineStr">
        <is>
          <t>АК-15</t>
        </is>
      </c>
      <c r="E2313">
        <f>Движение!$H$352</f>
        <v/>
      </c>
      <c r="F2313">
        <f>N(Движение!$I$352)</f>
        <v/>
      </c>
      <c r="G2313">
        <f>N(Движение!$J$352)</f>
        <v/>
      </c>
      <c r="H2313">
        <f>Движение!$K$352</f>
        <v/>
      </c>
      <c r="I2313">
        <f>IF($F2313&gt;0,TEXT($B2313,"dd.mm")&amp;"_"&amp;$D2313,"")</f>
        <v/>
      </c>
    </row>
    <row r="2314">
      <c r="A2314" t="n">
        <v>2313</v>
      </c>
      <c r="B2314">
        <f>Движение!$A$352</f>
        <v/>
      </c>
      <c r="C2314">
        <f>Движение!$C$352</f>
        <v/>
      </c>
      <c r="D2314" t="inlineStr">
        <is>
          <t>Г 1800</t>
        </is>
      </c>
      <c r="E2314">
        <f>Движение!$L$352</f>
        <v/>
      </c>
      <c r="F2314">
        <f>N(Движение!$M$352)</f>
        <v/>
      </c>
      <c r="G2314">
        <f>N(Движение!$N$352)</f>
        <v/>
      </c>
      <c r="H2314">
        <f>Движение!$O$352</f>
        <v/>
      </c>
      <c r="I2314">
        <f>IF($F2314&gt;0,TEXT($B2314,"dd.mm")&amp;"_"&amp;$D2314,"")</f>
        <v/>
      </c>
    </row>
    <row r="2315">
      <c r="A2315" t="n">
        <v>2314</v>
      </c>
      <c r="B2315">
        <f>Движение!$A$352</f>
        <v/>
      </c>
      <c r="C2315">
        <f>Движение!$C$352</f>
        <v/>
      </c>
      <c r="D2315" t="inlineStr">
        <is>
          <t>Г 3500</t>
        </is>
      </c>
      <c r="E2315">
        <f>Движение!$P$352</f>
        <v/>
      </c>
      <c r="F2315">
        <f>N(Движение!$Q$352)</f>
        <v/>
      </c>
      <c r="G2315">
        <f>N(Движение!$R$352)</f>
        <v/>
      </c>
      <c r="H2315">
        <f>Движение!$S$352</f>
        <v/>
      </c>
      <c r="I2315">
        <f>IF($F2315&gt;0,TEXT($B2315,"dd.mm")&amp;"_"&amp;$D2315,"")</f>
        <v/>
      </c>
    </row>
    <row r="2316">
      <c r="A2316" t="n">
        <v>2315</v>
      </c>
      <c r="B2316">
        <f>Движение!$A$352</f>
        <v/>
      </c>
      <c r="C2316">
        <f>Движение!$C$352</f>
        <v/>
      </c>
      <c r="D2316" t="inlineStr">
        <is>
          <t>Г 800</t>
        </is>
      </c>
      <c r="E2316">
        <f>Движение!$T$352</f>
        <v/>
      </c>
      <c r="F2316">
        <f>N(Движение!$U$352)</f>
        <v/>
      </c>
      <c r="G2316">
        <f>N(Движение!$V$352)</f>
        <v/>
      </c>
      <c r="H2316">
        <f>Движение!$W$352</f>
        <v/>
      </c>
      <c r="I2316">
        <f>IF($F2316&gt;0,TEXT($B2316,"dd.mm")&amp;"_"&amp;$D2316,"")</f>
        <v/>
      </c>
    </row>
    <row r="2317">
      <c r="A2317" t="n">
        <v>2316</v>
      </c>
      <c r="B2317">
        <f>Движение!$A$352</f>
        <v/>
      </c>
      <c r="C2317">
        <f>Движение!$C$352</f>
        <v/>
      </c>
      <c r="D2317" t="inlineStr">
        <is>
          <t>Ми-К</t>
        </is>
      </c>
      <c r="E2317">
        <f>Движение!$X$352</f>
        <v/>
      </c>
      <c r="F2317">
        <f>N(Движение!$Y$352)</f>
        <v/>
      </c>
      <c r="G2317">
        <f>N(Движение!$Z$352)</f>
        <v/>
      </c>
      <c r="H2317">
        <f>Движение!$AA$352</f>
        <v/>
      </c>
      <c r="I2317">
        <f>IF($F2317&gt;0,TEXT($B2317,"dd.mm")&amp;"_"&amp;$D2317,"")</f>
        <v/>
      </c>
    </row>
    <row r="2318">
      <c r="A2318" t="n">
        <v>2317</v>
      </c>
      <c r="B2318">
        <f>Движение!$A$352</f>
        <v/>
      </c>
      <c r="C2318">
        <f>Движение!$C$352</f>
        <v/>
      </c>
      <c r="D2318" t="inlineStr">
        <is>
          <t>Ми-П</t>
        </is>
      </c>
      <c r="E2318">
        <f>Движение!$AB$352</f>
        <v/>
      </c>
      <c r="F2318">
        <f>N(Движение!$AC$352)</f>
        <v/>
      </c>
      <c r="G2318">
        <f>N(Движение!$AD$352)</f>
        <v/>
      </c>
      <c r="H2318">
        <f>Движение!$AE$352</f>
        <v/>
      </c>
      <c r="I2318">
        <f>IF($F2318&gt;0,TEXT($B2318,"dd.mm")&amp;"_"&amp;$D2318,"")</f>
        <v/>
      </c>
    </row>
    <row r="2319">
      <c r="A2319" t="n">
        <v>2318</v>
      </c>
      <c r="B2319">
        <f>Движение!$A$353</f>
        <v/>
      </c>
      <c r="C2319">
        <f>Движение!$C$353</f>
        <v/>
      </c>
      <c r="D2319" t="inlineStr">
        <is>
          <t>АК-10</t>
        </is>
      </c>
      <c r="E2319">
        <f>Движение!$D$353</f>
        <v/>
      </c>
      <c r="F2319">
        <f>N(Движение!$E$353)</f>
        <v/>
      </c>
      <c r="G2319">
        <f>N(Движение!$F$353)</f>
        <v/>
      </c>
      <c r="H2319">
        <f>Движение!$G$353</f>
        <v/>
      </c>
      <c r="I2319">
        <f>IF($F2319&gt;0,TEXT($B2319,"dd.mm")&amp;"_"&amp;$D2319,"")</f>
        <v/>
      </c>
    </row>
    <row r="2320">
      <c r="A2320" t="n">
        <v>2319</v>
      </c>
      <c r="B2320">
        <f>Движение!$A$353</f>
        <v/>
      </c>
      <c r="C2320">
        <f>Движение!$C$353</f>
        <v/>
      </c>
      <c r="D2320" t="inlineStr">
        <is>
          <t>АК-15</t>
        </is>
      </c>
      <c r="E2320">
        <f>Движение!$H$353</f>
        <v/>
      </c>
      <c r="F2320">
        <f>N(Движение!$I$353)</f>
        <v/>
      </c>
      <c r="G2320">
        <f>N(Движение!$J$353)</f>
        <v/>
      </c>
      <c r="H2320">
        <f>Движение!$K$353</f>
        <v/>
      </c>
      <c r="I2320">
        <f>IF($F2320&gt;0,TEXT($B2320,"dd.mm")&amp;"_"&amp;$D2320,"")</f>
        <v/>
      </c>
    </row>
    <row r="2321">
      <c r="A2321" t="n">
        <v>2320</v>
      </c>
      <c r="B2321">
        <f>Движение!$A$353</f>
        <v/>
      </c>
      <c r="C2321">
        <f>Движение!$C$353</f>
        <v/>
      </c>
      <c r="D2321" t="inlineStr">
        <is>
          <t>Г 1800</t>
        </is>
      </c>
      <c r="E2321">
        <f>Движение!$L$353</f>
        <v/>
      </c>
      <c r="F2321">
        <f>N(Движение!$M$353)</f>
        <v/>
      </c>
      <c r="G2321">
        <f>N(Движение!$N$353)</f>
        <v/>
      </c>
      <c r="H2321">
        <f>Движение!$O$353</f>
        <v/>
      </c>
      <c r="I2321">
        <f>IF($F2321&gt;0,TEXT($B2321,"dd.mm")&amp;"_"&amp;$D2321,"")</f>
        <v/>
      </c>
    </row>
    <row r="2322">
      <c r="A2322" t="n">
        <v>2321</v>
      </c>
      <c r="B2322">
        <f>Движение!$A$353</f>
        <v/>
      </c>
      <c r="C2322">
        <f>Движение!$C$353</f>
        <v/>
      </c>
      <c r="D2322" t="inlineStr">
        <is>
          <t>Г 3500</t>
        </is>
      </c>
      <c r="E2322">
        <f>Движение!$P$353</f>
        <v/>
      </c>
      <c r="F2322">
        <f>N(Движение!$Q$353)</f>
        <v/>
      </c>
      <c r="G2322">
        <f>N(Движение!$R$353)</f>
        <v/>
      </c>
      <c r="H2322">
        <f>Движение!$S$353</f>
        <v/>
      </c>
      <c r="I2322">
        <f>IF($F2322&gt;0,TEXT($B2322,"dd.mm")&amp;"_"&amp;$D2322,"")</f>
        <v/>
      </c>
    </row>
    <row r="2323">
      <c r="A2323" t="n">
        <v>2322</v>
      </c>
      <c r="B2323">
        <f>Движение!$A$353</f>
        <v/>
      </c>
      <c r="C2323">
        <f>Движение!$C$353</f>
        <v/>
      </c>
      <c r="D2323" t="inlineStr">
        <is>
          <t>Г 800</t>
        </is>
      </c>
      <c r="E2323">
        <f>Движение!$T$353</f>
        <v/>
      </c>
      <c r="F2323">
        <f>N(Движение!$U$353)</f>
        <v/>
      </c>
      <c r="G2323">
        <f>N(Движение!$V$353)</f>
        <v/>
      </c>
      <c r="H2323">
        <f>Движение!$W$353</f>
        <v/>
      </c>
      <c r="I2323">
        <f>IF($F2323&gt;0,TEXT($B2323,"dd.mm")&amp;"_"&amp;$D2323,"")</f>
        <v/>
      </c>
    </row>
    <row r="2324">
      <c r="A2324" t="n">
        <v>2323</v>
      </c>
      <c r="B2324">
        <f>Движение!$A$353</f>
        <v/>
      </c>
      <c r="C2324">
        <f>Движение!$C$353</f>
        <v/>
      </c>
      <c r="D2324" t="inlineStr">
        <is>
          <t>Ми-К</t>
        </is>
      </c>
      <c r="E2324">
        <f>Движение!$X$353</f>
        <v/>
      </c>
      <c r="F2324">
        <f>N(Движение!$Y$353)</f>
        <v/>
      </c>
      <c r="G2324">
        <f>N(Движение!$Z$353)</f>
        <v/>
      </c>
      <c r="H2324">
        <f>Движение!$AA$353</f>
        <v/>
      </c>
      <c r="I2324">
        <f>IF($F2324&gt;0,TEXT($B2324,"dd.mm")&amp;"_"&amp;$D2324,"")</f>
        <v/>
      </c>
    </row>
    <row r="2325">
      <c r="A2325" t="n">
        <v>2324</v>
      </c>
      <c r="B2325">
        <f>Движение!$A$353</f>
        <v/>
      </c>
      <c r="C2325">
        <f>Движение!$C$353</f>
        <v/>
      </c>
      <c r="D2325" t="inlineStr">
        <is>
          <t>Ми-П</t>
        </is>
      </c>
      <c r="E2325">
        <f>Движение!$AB$353</f>
        <v/>
      </c>
      <c r="F2325">
        <f>N(Движение!$AC$353)</f>
        <v/>
      </c>
      <c r="G2325">
        <f>N(Движение!$AD$353)</f>
        <v/>
      </c>
      <c r="H2325">
        <f>Движение!$AE$353</f>
        <v/>
      </c>
      <c r="I2325">
        <f>IF($F2325&gt;0,TEXT($B2325,"dd.mm")&amp;"_"&amp;$D2325,"")</f>
        <v/>
      </c>
    </row>
    <row r="2326">
      <c r="A2326" t="n">
        <v>2325</v>
      </c>
      <c r="B2326">
        <f>Движение!$A$354</f>
        <v/>
      </c>
      <c r="C2326">
        <f>Движение!$C$354</f>
        <v/>
      </c>
      <c r="D2326" t="inlineStr">
        <is>
          <t>АК-10</t>
        </is>
      </c>
      <c r="E2326">
        <f>Движение!$D$354</f>
        <v/>
      </c>
      <c r="F2326">
        <f>N(Движение!$E$354)</f>
        <v/>
      </c>
      <c r="G2326">
        <f>N(Движение!$F$354)</f>
        <v/>
      </c>
      <c r="H2326">
        <f>Движение!$G$354</f>
        <v/>
      </c>
      <c r="I2326">
        <f>IF($F2326&gt;0,TEXT($B2326,"dd.mm")&amp;"_"&amp;$D2326,"")</f>
        <v/>
      </c>
    </row>
    <row r="2327">
      <c r="A2327" t="n">
        <v>2326</v>
      </c>
      <c r="B2327">
        <f>Движение!$A$354</f>
        <v/>
      </c>
      <c r="C2327">
        <f>Движение!$C$354</f>
        <v/>
      </c>
      <c r="D2327" t="inlineStr">
        <is>
          <t>АК-15</t>
        </is>
      </c>
      <c r="E2327">
        <f>Движение!$H$354</f>
        <v/>
      </c>
      <c r="F2327">
        <f>N(Движение!$I$354)</f>
        <v/>
      </c>
      <c r="G2327">
        <f>N(Движение!$J$354)</f>
        <v/>
      </c>
      <c r="H2327">
        <f>Движение!$K$354</f>
        <v/>
      </c>
      <c r="I2327">
        <f>IF($F2327&gt;0,TEXT($B2327,"dd.mm")&amp;"_"&amp;$D2327,"")</f>
        <v/>
      </c>
    </row>
    <row r="2328">
      <c r="A2328" t="n">
        <v>2327</v>
      </c>
      <c r="B2328">
        <f>Движение!$A$354</f>
        <v/>
      </c>
      <c r="C2328">
        <f>Движение!$C$354</f>
        <v/>
      </c>
      <c r="D2328" t="inlineStr">
        <is>
          <t>Г 1800</t>
        </is>
      </c>
      <c r="E2328">
        <f>Движение!$L$354</f>
        <v/>
      </c>
      <c r="F2328">
        <f>N(Движение!$M$354)</f>
        <v/>
      </c>
      <c r="G2328">
        <f>N(Движение!$N$354)</f>
        <v/>
      </c>
      <c r="H2328">
        <f>Движение!$O$354</f>
        <v/>
      </c>
      <c r="I2328">
        <f>IF($F2328&gt;0,TEXT($B2328,"dd.mm")&amp;"_"&amp;$D2328,"")</f>
        <v/>
      </c>
    </row>
    <row r="2329">
      <c r="A2329" t="n">
        <v>2328</v>
      </c>
      <c r="B2329">
        <f>Движение!$A$354</f>
        <v/>
      </c>
      <c r="C2329">
        <f>Движение!$C$354</f>
        <v/>
      </c>
      <c r="D2329" t="inlineStr">
        <is>
          <t>Г 3500</t>
        </is>
      </c>
      <c r="E2329">
        <f>Движение!$P$354</f>
        <v/>
      </c>
      <c r="F2329">
        <f>N(Движение!$Q$354)</f>
        <v/>
      </c>
      <c r="G2329">
        <f>N(Движение!$R$354)</f>
        <v/>
      </c>
      <c r="H2329">
        <f>Движение!$S$354</f>
        <v/>
      </c>
      <c r="I2329">
        <f>IF($F2329&gt;0,TEXT($B2329,"dd.mm")&amp;"_"&amp;$D2329,"")</f>
        <v/>
      </c>
    </row>
    <row r="2330">
      <c r="A2330" t="n">
        <v>2329</v>
      </c>
      <c r="B2330">
        <f>Движение!$A$354</f>
        <v/>
      </c>
      <c r="C2330">
        <f>Движение!$C$354</f>
        <v/>
      </c>
      <c r="D2330" t="inlineStr">
        <is>
          <t>Г 800</t>
        </is>
      </c>
      <c r="E2330">
        <f>Движение!$T$354</f>
        <v/>
      </c>
      <c r="F2330">
        <f>N(Движение!$U$354)</f>
        <v/>
      </c>
      <c r="G2330">
        <f>N(Движение!$V$354)</f>
        <v/>
      </c>
      <c r="H2330">
        <f>Движение!$W$354</f>
        <v/>
      </c>
      <c r="I2330">
        <f>IF($F2330&gt;0,TEXT($B2330,"dd.mm")&amp;"_"&amp;$D2330,"")</f>
        <v/>
      </c>
    </row>
    <row r="2331">
      <c r="A2331" t="n">
        <v>2330</v>
      </c>
      <c r="B2331">
        <f>Движение!$A$354</f>
        <v/>
      </c>
      <c r="C2331">
        <f>Движение!$C$354</f>
        <v/>
      </c>
      <c r="D2331" t="inlineStr">
        <is>
          <t>Ми-К</t>
        </is>
      </c>
      <c r="E2331">
        <f>Движение!$X$354</f>
        <v/>
      </c>
      <c r="F2331">
        <f>N(Движение!$Y$354)</f>
        <v/>
      </c>
      <c r="G2331">
        <f>N(Движение!$Z$354)</f>
        <v/>
      </c>
      <c r="H2331">
        <f>Движение!$AA$354</f>
        <v/>
      </c>
      <c r="I2331">
        <f>IF($F2331&gt;0,TEXT($B2331,"dd.mm")&amp;"_"&amp;$D2331,"")</f>
        <v/>
      </c>
    </row>
    <row r="2332">
      <c r="A2332" t="n">
        <v>2331</v>
      </c>
      <c r="B2332">
        <f>Движение!$A$354</f>
        <v/>
      </c>
      <c r="C2332">
        <f>Движение!$C$354</f>
        <v/>
      </c>
      <c r="D2332" t="inlineStr">
        <is>
          <t>Ми-П</t>
        </is>
      </c>
      <c r="E2332">
        <f>Движение!$AB$354</f>
        <v/>
      </c>
      <c r="F2332">
        <f>N(Движение!$AC$354)</f>
        <v/>
      </c>
      <c r="G2332">
        <f>N(Движение!$AD$354)</f>
        <v/>
      </c>
      <c r="H2332">
        <f>Движение!$AE$354</f>
        <v/>
      </c>
      <c r="I2332">
        <f>IF($F2332&gt;0,TEXT($B2332,"dd.mm")&amp;"_"&amp;$D2332,"")</f>
        <v/>
      </c>
    </row>
    <row r="2333">
      <c r="A2333" t="n">
        <v>2332</v>
      </c>
      <c r="B2333">
        <f>Движение!$A$355</f>
        <v/>
      </c>
      <c r="C2333">
        <f>Движение!$C$355</f>
        <v/>
      </c>
      <c r="D2333" t="inlineStr">
        <is>
          <t>АК-10</t>
        </is>
      </c>
      <c r="E2333">
        <f>Движение!$D$355</f>
        <v/>
      </c>
      <c r="F2333">
        <f>N(Движение!$E$355)</f>
        <v/>
      </c>
      <c r="G2333">
        <f>N(Движение!$F$355)</f>
        <v/>
      </c>
      <c r="H2333">
        <f>Движение!$G$355</f>
        <v/>
      </c>
      <c r="I2333">
        <f>IF($F2333&gt;0,TEXT($B2333,"dd.mm")&amp;"_"&amp;$D2333,"")</f>
        <v/>
      </c>
    </row>
    <row r="2334">
      <c r="A2334" t="n">
        <v>2333</v>
      </c>
      <c r="B2334">
        <f>Движение!$A$355</f>
        <v/>
      </c>
      <c r="C2334">
        <f>Движение!$C$355</f>
        <v/>
      </c>
      <c r="D2334" t="inlineStr">
        <is>
          <t>АК-15</t>
        </is>
      </c>
      <c r="E2334">
        <f>Движение!$H$355</f>
        <v/>
      </c>
      <c r="F2334">
        <f>N(Движение!$I$355)</f>
        <v/>
      </c>
      <c r="G2334">
        <f>N(Движение!$J$355)</f>
        <v/>
      </c>
      <c r="H2334">
        <f>Движение!$K$355</f>
        <v/>
      </c>
      <c r="I2334">
        <f>IF($F2334&gt;0,TEXT($B2334,"dd.mm")&amp;"_"&amp;$D2334,"")</f>
        <v/>
      </c>
    </row>
    <row r="2335">
      <c r="A2335" t="n">
        <v>2334</v>
      </c>
      <c r="B2335">
        <f>Движение!$A$355</f>
        <v/>
      </c>
      <c r="C2335">
        <f>Движение!$C$355</f>
        <v/>
      </c>
      <c r="D2335" t="inlineStr">
        <is>
          <t>Г 1800</t>
        </is>
      </c>
      <c r="E2335">
        <f>Движение!$L$355</f>
        <v/>
      </c>
      <c r="F2335">
        <f>N(Движение!$M$355)</f>
        <v/>
      </c>
      <c r="G2335">
        <f>N(Движение!$N$355)</f>
        <v/>
      </c>
      <c r="H2335">
        <f>Движение!$O$355</f>
        <v/>
      </c>
      <c r="I2335">
        <f>IF($F2335&gt;0,TEXT($B2335,"dd.mm")&amp;"_"&amp;$D2335,"")</f>
        <v/>
      </c>
    </row>
    <row r="2336">
      <c r="A2336" t="n">
        <v>2335</v>
      </c>
      <c r="B2336">
        <f>Движение!$A$355</f>
        <v/>
      </c>
      <c r="C2336">
        <f>Движение!$C$355</f>
        <v/>
      </c>
      <c r="D2336" t="inlineStr">
        <is>
          <t>Г 3500</t>
        </is>
      </c>
      <c r="E2336">
        <f>Движение!$P$355</f>
        <v/>
      </c>
      <c r="F2336">
        <f>N(Движение!$Q$355)</f>
        <v/>
      </c>
      <c r="G2336">
        <f>N(Движение!$R$355)</f>
        <v/>
      </c>
      <c r="H2336">
        <f>Движение!$S$355</f>
        <v/>
      </c>
      <c r="I2336">
        <f>IF($F2336&gt;0,TEXT($B2336,"dd.mm")&amp;"_"&amp;$D2336,"")</f>
        <v/>
      </c>
    </row>
    <row r="2337">
      <c r="A2337" t="n">
        <v>2336</v>
      </c>
      <c r="B2337">
        <f>Движение!$A$355</f>
        <v/>
      </c>
      <c r="C2337">
        <f>Движение!$C$355</f>
        <v/>
      </c>
      <c r="D2337" t="inlineStr">
        <is>
          <t>Г 800</t>
        </is>
      </c>
      <c r="E2337">
        <f>Движение!$T$355</f>
        <v/>
      </c>
      <c r="F2337">
        <f>N(Движение!$U$355)</f>
        <v/>
      </c>
      <c r="G2337">
        <f>N(Движение!$V$355)</f>
        <v/>
      </c>
      <c r="H2337">
        <f>Движение!$W$355</f>
        <v/>
      </c>
      <c r="I2337">
        <f>IF($F2337&gt;0,TEXT($B2337,"dd.mm")&amp;"_"&amp;$D2337,"")</f>
        <v/>
      </c>
    </row>
    <row r="2338">
      <c r="A2338" t="n">
        <v>2337</v>
      </c>
      <c r="B2338">
        <f>Движение!$A$355</f>
        <v/>
      </c>
      <c r="C2338">
        <f>Движение!$C$355</f>
        <v/>
      </c>
      <c r="D2338" t="inlineStr">
        <is>
          <t>Ми-К</t>
        </is>
      </c>
      <c r="E2338">
        <f>Движение!$X$355</f>
        <v/>
      </c>
      <c r="F2338">
        <f>N(Движение!$Y$355)</f>
        <v/>
      </c>
      <c r="G2338">
        <f>N(Движение!$Z$355)</f>
        <v/>
      </c>
      <c r="H2338">
        <f>Движение!$AA$355</f>
        <v/>
      </c>
      <c r="I2338">
        <f>IF($F2338&gt;0,TEXT($B2338,"dd.mm")&amp;"_"&amp;$D2338,"")</f>
        <v/>
      </c>
    </row>
    <row r="2339">
      <c r="A2339" t="n">
        <v>2338</v>
      </c>
      <c r="B2339">
        <f>Движение!$A$355</f>
        <v/>
      </c>
      <c r="C2339">
        <f>Движение!$C$355</f>
        <v/>
      </c>
      <c r="D2339" t="inlineStr">
        <is>
          <t>Ми-П</t>
        </is>
      </c>
      <c r="E2339">
        <f>Движение!$AB$355</f>
        <v/>
      </c>
      <c r="F2339">
        <f>N(Движение!$AC$355)</f>
        <v/>
      </c>
      <c r="G2339">
        <f>N(Движение!$AD$355)</f>
        <v/>
      </c>
      <c r="H2339">
        <f>Движение!$AE$355</f>
        <v/>
      </c>
      <c r="I2339">
        <f>IF($F2339&gt;0,TEXT($B2339,"dd.mm")&amp;"_"&amp;$D2339,"")</f>
        <v/>
      </c>
    </row>
    <row r="2340">
      <c r="A2340" t="n">
        <v>2339</v>
      </c>
      <c r="B2340">
        <f>Движение!$A$356</f>
        <v/>
      </c>
      <c r="C2340">
        <f>Движение!$C$356</f>
        <v/>
      </c>
      <c r="D2340" t="inlineStr">
        <is>
          <t>АК-10</t>
        </is>
      </c>
      <c r="E2340">
        <f>Движение!$D$356</f>
        <v/>
      </c>
      <c r="F2340">
        <f>N(Движение!$E$356)</f>
        <v/>
      </c>
      <c r="G2340">
        <f>N(Движение!$F$356)</f>
        <v/>
      </c>
      <c r="H2340">
        <f>Движение!$G$356</f>
        <v/>
      </c>
      <c r="I2340">
        <f>IF($F2340&gt;0,TEXT($B2340,"dd.mm")&amp;"_"&amp;$D2340,"")</f>
        <v/>
      </c>
    </row>
    <row r="2341">
      <c r="A2341" t="n">
        <v>2340</v>
      </c>
      <c r="B2341">
        <f>Движение!$A$356</f>
        <v/>
      </c>
      <c r="C2341">
        <f>Движение!$C$356</f>
        <v/>
      </c>
      <c r="D2341" t="inlineStr">
        <is>
          <t>АК-15</t>
        </is>
      </c>
      <c r="E2341">
        <f>Движение!$H$356</f>
        <v/>
      </c>
      <c r="F2341">
        <f>N(Движение!$I$356)</f>
        <v/>
      </c>
      <c r="G2341">
        <f>N(Движение!$J$356)</f>
        <v/>
      </c>
      <c r="H2341">
        <f>Движение!$K$356</f>
        <v/>
      </c>
      <c r="I2341">
        <f>IF($F2341&gt;0,TEXT($B2341,"dd.mm")&amp;"_"&amp;$D2341,"")</f>
        <v/>
      </c>
    </row>
    <row r="2342">
      <c r="A2342" t="n">
        <v>2341</v>
      </c>
      <c r="B2342">
        <f>Движение!$A$356</f>
        <v/>
      </c>
      <c r="C2342">
        <f>Движение!$C$356</f>
        <v/>
      </c>
      <c r="D2342" t="inlineStr">
        <is>
          <t>Г 1800</t>
        </is>
      </c>
      <c r="E2342">
        <f>Движение!$L$356</f>
        <v/>
      </c>
      <c r="F2342">
        <f>N(Движение!$M$356)</f>
        <v/>
      </c>
      <c r="G2342">
        <f>N(Движение!$N$356)</f>
        <v/>
      </c>
      <c r="H2342">
        <f>Движение!$O$356</f>
        <v/>
      </c>
      <c r="I2342">
        <f>IF($F2342&gt;0,TEXT($B2342,"dd.mm")&amp;"_"&amp;$D2342,"")</f>
        <v/>
      </c>
    </row>
    <row r="2343">
      <c r="A2343" t="n">
        <v>2342</v>
      </c>
      <c r="B2343">
        <f>Движение!$A$356</f>
        <v/>
      </c>
      <c r="C2343">
        <f>Движение!$C$356</f>
        <v/>
      </c>
      <c r="D2343" t="inlineStr">
        <is>
          <t>Г 3500</t>
        </is>
      </c>
      <c r="E2343">
        <f>Движение!$P$356</f>
        <v/>
      </c>
      <c r="F2343">
        <f>N(Движение!$Q$356)</f>
        <v/>
      </c>
      <c r="G2343">
        <f>N(Движение!$R$356)</f>
        <v/>
      </c>
      <c r="H2343">
        <f>Движение!$S$356</f>
        <v/>
      </c>
      <c r="I2343">
        <f>IF($F2343&gt;0,TEXT($B2343,"dd.mm")&amp;"_"&amp;$D2343,"")</f>
        <v/>
      </c>
    </row>
    <row r="2344">
      <c r="A2344" t="n">
        <v>2343</v>
      </c>
      <c r="B2344">
        <f>Движение!$A$356</f>
        <v/>
      </c>
      <c r="C2344">
        <f>Движение!$C$356</f>
        <v/>
      </c>
      <c r="D2344" t="inlineStr">
        <is>
          <t>Г 800</t>
        </is>
      </c>
      <c r="E2344">
        <f>Движение!$T$356</f>
        <v/>
      </c>
      <c r="F2344">
        <f>N(Движение!$U$356)</f>
        <v/>
      </c>
      <c r="G2344">
        <f>N(Движение!$V$356)</f>
        <v/>
      </c>
      <c r="H2344">
        <f>Движение!$W$356</f>
        <v/>
      </c>
      <c r="I2344">
        <f>IF($F2344&gt;0,TEXT($B2344,"dd.mm")&amp;"_"&amp;$D2344,"")</f>
        <v/>
      </c>
    </row>
    <row r="2345">
      <c r="A2345" t="n">
        <v>2344</v>
      </c>
      <c r="B2345">
        <f>Движение!$A$356</f>
        <v/>
      </c>
      <c r="C2345">
        <f>Движение!$C$356</f>
        <v/>
      </c>
      <c r="D2345" t="inlineStr">
        <is>
          <t>Ми-К</t>
        </is>
      </c>
      <c r="E2345">
        <f>Движение!$X$356</f>
        <v/>
      </c>
      <c r="F2345">
        <f>N(Движение!$Y$356)</f>
        <v/>
      </c>
      <c r="G2345">
        <f>N(Движение!$Z$356)</f>
        <v/>
      </c>
      <c r="H2345">
        <f>Движение!$AA$356</f>
        <v/>
      </c>
      <c r="I2345">
        <f>IF($F2345&gt;0,TEXT($B2345,"dd.mm")&amp;"_"&amp;$D2345,"")</f>
        <v/>
      </c>
    </row>
    <row r="2346">
      <c r="A2346" t="n">
        <v>2345</v>
      </c>
      <c r="B2346">
        <f>Движение!$A$356</f>
        <v/>
      </c>
      <c r="C2346">
        <f>Движение!$C$356</f>
        <v/>
      </c>
      <c r="D2346" t="inlineStr">
        <is>
          <t>Ми-П</t>
        </is>
      </c>
      <c r="E2346">
        <f>Движение!$AB$356</f>
        <v/>
      </c>
      <c r="F2346">
        <f>N(Движение!$AC$356)</f>
        <v/>
      </c>
      <c r="G2346">
        <f>N(Движение!$AD$356)</f>
        <v/>
      </c>
      <c r="H2346">
        <f>Движение!$AE$356</f>
        <v/>
      </c>
      <c r="I2346">
        <f>IF($F2346&gt;0,TEXT($B2346,"dd.mm")&amp;"_"&amp;$D2346,"")</f>
        <v/>
      </c>
    </row>
    <row r="2347">
      <c r="A2347" t="n">
        <v>2346</v>
      </c>
      <c r="B2347">
        <f>Движение!$A$357</f>
        <v/>
      </c>
      <c r="C2347">
        <f>Движение!$C$357</f>
        <v/>
      </c>
      <c r="D2347" t="inlineStr">
        <is>
          <t>АК-10</t>
        </is>
      </c>
      <c r="E2347">
        <f>Движение!$D$357</f>
        <v/>
      </c>
      <c r="F2347">
        <f>N(Движение!$E$357)</f>
        <v/>
      </c>
      <c r="G2347">
        <f>N(Движение!$F$357)</f>
        <v/>
      </c>
      <c r="H2347">
        <f>Движение!$G$357</f>
        <v/>
      </c>
      <c r="I2347">
        <f>IF($F2347&gt;0,TEXT($B2347,"dd.mm")&amp;"_"&amp;$D2347,"")</f>
        <v/>
      </c>
    </row>
    <row r="2348">
      <c r="A2348" t="n">
        <v>2347</v>
      </c>
      <c r="B2348">
        <f>Движение!$A$357</f>
        <v/>
      </c>
      <c r="C2348">
        <f>Движение!$C$357</f>
        <v/>
      </c>
      <c r="D2348" t="inlineStr">
        <is>
          <t>АК-15</t>
        </is>
      </c>
      <c r="E2348">
        <f>Движение!$H$357</f>
        <v/>
      </c>
      <c r="F2348">
        <f>N(Движение!$I$357)</f>
        <v/>
      </c>
      <c r="G2348">
        <f>N(Движение!$J$357)</f>
        <v/>
      </c>
      <c r="H2348">
        <f>Движение!$K$357</f>
        <v/>
      </c>
      <c r="I2348">
        <f>IF($F2348&gt;0,TEXT($B2348,"dd.mm")&amp;"_"&amp;$D2348,"")</f>
        <v/>
      </c>
    </row>
    <row r="2349">
      <c r="A2349" t="n">
        <v>2348</v>
      </c>
      <c r="B2349">
        <f>Движение!$A$357</f>
        <v/>
      </c>
      <c r="C2349">
        <f>Движение!$C$357</f>
        <v/>
      </c>
      <c r="D2349" t="inlineStr">
        <is>
          <t>Г 1800</t>
        </is>
      </c>
      <c r="E2349">
        <f>Движение!$L$357</f>
        <v/>
      </c>
      <c r="F2349">
        <f>N(Движение!$M$357)</f>
        <v/>
      </c>
      <c r="G2349">
        <f>N(Движение!$N$357)</f>
        <v/>
      </c>
      <c r="H2349">
        <f>Движение!$O$357</f>
        <v/>
      </c>
      <c r="I2349">
        <f>IF($F2349&gt;0,TEXT($B2349,"dd.mm")&amp;"_"&amp;$D2349,"")</f>
        <v/>
      </c>
    </row>
    <row r="2350">
      <c r="A2350" t="n">
        <v>2349</v>
      </c>
      <c r="B2350">
        <f>Движение!$A$357</f>
        <v/>
      </c>
      <c r="C2350">
        <f>Движение!$C$357</f>
        <v/>
      </c>
      <c r="D2350" t="inlineStr">
        <is>
          <t>Г 3500</t>
        </is>
      </c>
      <c r="E2350">
        <f>Движение!$P$357</f>
        <v/>
      </c>
      <c r="F2350">
        <f>N(Движение!$Q$357)</f>
        <v/>
      </c>
      <c r="G2350">
        <f>N(Движение!$R$357)</f>
        <v/>
      </c>
      <c r="H2350">
        <f>Движение!$S$357</f>
        <v/>
      </c>
      <c r="I2350">
        <f>IF($F2350&gt;0,TEXT($B2350,"dd.mm")&amp;"_"&amp;$D2350,"")</f>
        <v/>
      </c>
    </row>
    <row r="2351">
      <c r="A2351" t="n">
        <v>2350</v>
      </c>
      <c r="B2351">
        <f>Движение!$A$357</f>
        <v/>
      </c>
      <c r="C2351">
        <f>Движение!$C$357</f>
        <v/>
      </c>
      <c r="D2351" t="inlineStr">
        <is>
          <t>Г 800</t>
        </is>
      </c>
      <c r="E2351">
        <f>Движение!$T$357</f>
        <v/>
      </c>
      <c r="F2351">
        <f>N(Движение!$U$357)</f>
        <v/>
      </c>
      <c r="G2351">
        <f>N(Движение!$V$357)</f>
        <v/>
      </c>
      <c r="H2351">
        <f>Движение!$W$357</f>
        <v/>
      </c>
      <c r="I2351">
        <f>IF($F2351&gt;0,TEXT($B2351,"dd.mm")&amp;"_"&amp;$D2351,"")</f>
        <v/>
      </c>
    </row>
    <row r="2352">
      <c r="A2352" t="n">
        <v>2351</v>
      </c>
      <c r="B2352">
        <f>Движение!$A$357</f>
        <v/>
      </c>
      <c r="C2352">
        <f>Движение!$C$357</f>
        <v/>
      </c>
      <c r="D2352" t="inlineStr">
        <is>
          <t>Ми-К</t>
        </is>
      </c>
      <c r="E2352">
        <f>Движение!$X$357</f>
        <v/>
      </c>
      <c r="F2352">
        <f>N(Движение!$Y$357)</f>
        <v/>
      </c>
      <c r="G2352">
        <f>N(Движение!$Z$357)</f>
        <v/>
      </c>
      <c r="H2352">
        <f>Движение!$AA$357</f>
        <v/>
      </c>
      <c r="I2352">
        <f>IF($F2352&gt;0,TEXT($B2352,"dd.mm")&amp;"_"&amp;$D2352,"")</f>
        <v/>
      </c>
    </row>
    <row r="2353">
      <c r="A2353" t="n">
        <v>2352</v>
      </c>
      <c r="B2353">
        <f>Движение!$A$357</f>
        <v/>
      </c>
      <c r="C2353">
        <f>Движение!$C$357</f>
        <v/>
      </c>
      <c r="D2353" t="inlineStr">
        <is>
          <t>Ми-П</t>
        </is>
      </c>
      <c r="E2353">
        <f>Движение!$AB$357</f>
        <v/>
      </c>
      <c r="F2353">
        <f>N(Движение!$AC$357)</f>
        <v/>
      </c>
      <c r="G2353">
        <f>N(Движение!$AD$357)</f>
        <v/>
      </c>
      <c r="H2353">
        <f>Движение!$AE$357</f>
        <v/>
      </c>
      <c r="I2353">
        <f>IF($F2353&gt;0,TEXT($B2353,"dd.mm")&amp;"_"&amp;$D2353,"")</f>
        <v/>
      </c>
    </row>
    <row r="2354">
      <c r="A2354" t="n">
        <v>2353</v>
      </c>
      <c r="B2354">
        <f>Движение!$A$358</f>
        <v/>
      </c>
      <c r="C2354">
        <f>Движение!$C$358</f>
        <v/>
      </c>
      <c r="D2354" t="inlineStr">
        <is>
          <t>АК-10</t>
        </is>
      </c>
      <c r="E2354">
        <f>Движение!$D$358</f>
        <v/>
      </c>
      <c r="F2354">
        <f>N(Движение!$E$358)</f>
        <v/>
      </c>
      <c r="G2354">
        <f>N(Движение!$F$358)</f>
        <v/>
      </c>
      <c r="H2354">
        <f>Движение!$G$358</f>
        <v/>
      </c>
      <c r="I2354">
        <f>IF($F2354&gt;0,TEXT($B2354,"dd.mm")&amp;"_"&amp;$D2354,"")</f>
        <v/>
      </c>
    </row>
    <row r="2355">
      <c r="A2355" t="n">
        <v>2354</v>
      </c>
      <c r="B2355">
        <f>Движение!$A$358</f>
        <v/>
      </c>
      <c r="C2355">
        <f>Движение!$C$358</f>
        <v/>
      </c>
      <c r="D2355" t="inlineStr">
        <is>
          <t>АК-15</t>
        </is>
      </c>
      <c r="E2355">
        <f>Движение!$H$358</f>
        <v/>
      </c>
      <c r="F2355">
        <f>N(Движение!$I$358)</f>
        <v/>
      </c>
      <c r="G2355">
        <f>N(Движение!$J$358)</f>
        <v/>
      </c>
      <c r="H2355">
        <f>Движение!$K$358</f>
        <v/>
      </c>
      <c r="I2355">
        <f>IF($F2355&gt;0,TEXT($B2355,"dd.mm")&amp;"_"&amp;$D2355,"")</f>
        <v/>
      </c>
    </row>
    <row r="2356">
      <c r="A2356" t="n">
        <v>2355</v>
      </c>
      <c r="B2356">
        <f>Движение!$A$358</f>
        <v/>
      </c>
      <c r="C2356">
        <f>Движение!$C$358</f>
        <v/>
      </c>
      <c r="D2356" t="inlineStr">
        <is>
          <t>Г 1800</t>
        </is>
      </c>
      <c r="E2356">
        <f>Движение!$L$358</f>
        <v/>
      </c>
      <c r="F2356">
        <f>N(Движение!$M$358)</f>
        <v/>
      </c>
      <c r="G2356">
        <f>N(Движение!$N$358)</f>
        <v/>
      </c>
      <c r="H2356">
        <f>Движение!$O$358</f>
        <v/>
      </c>
      <c r="I2356">
        <f>IF($F2356&gt;0,TEXT($B2356,"dd.mm")&amp;"_"&amp;$D2356,"")</f>
        <v/>
      </c>
    </row>
    <row r="2357">
      <c r="A2357" t="n">
        <v>2356</v>
      </c>
      <c r="B2357">
        <f>Движение!$A$358</f>
        <v/>
      </c>
      <c r="C2357">
        <f>Движение!$C$358</f>
        <v/>
      </c>
      <c r="D2357" t="inlineStr">
        <is>
          <t>Г 3500</t>
        </is>
      </c>
      <c r="E2357">
        <f>Движение!$P$358</f>
        <v/>
      </c>
      <c r="F2357">
        <f>N(Движение!$Q$358)</f>
        <v/>
      </c>
      <c r="G2357">
        <f>N(Движение!$R$358)</f>
        <v/>
      </c>
      <c r="H2357">
        <f>Движение!$S$358</f>
        <v/>
      </c>
      <c r="I2357">
        <f>IF($F2357&gt;0,TEXT($B2357,"dd.mm")&amp;"_"&amp;$D2357,"")</f>
        <v/>
      </c>
    </row>
    <row r="2358">
      <c r="A2358" t="n">
        <v>2357</v>
      </c>
      <c r="B2358">
        <f>Движение!$A$358</f>
        <v/>
      </c>
      <c r="C2358">
        <f>Движение!$C$358</f>
        <v/>
      </c>
      <c r="D2358" t="inlineStr">
        <is>
          <t>Г 800</t>
        </is>
      </c>
      <c r="E2358">
        <f>Движение!$T$358</f>
        <v/>
      </c>
      <c r="F2358">
        <f>N(Движение!$U$358)</f>
        <v/>
      </c>
      <c r="G2358">
        <f>N(Движение!$V$358)</f>
        <v/>
      </c>
      <c r="H2358">
        <f>Движение!$W$358</f>
        <v/>
      </c>
      <c r="I2358">
        <f>IF($F2358&gt;0,TEXT($B2358,"dd.mm")&amp;"_"&amp;$D2358,"")</f>
        <v/>
      </c>
    </row>
    <row r="2359">
      <c r="A2359" t="n">
        <v>2358</v>
      </c>
      <c r="B2359">
        <f>Движение!$A$358</f>
        <v/>
      </c>
      <c r="C2359">
        <f>Движение!$C$358</f>
        <v/>
      </c>
      <c r="D2359" t="inlineStr">
        <is>
          <t>Ми-К</t>
        </is>
      </c>
      <c r="E2359">
        <f>Движение!$X$358</f>
        <v/>
      </c>
      <c r="F2359">
        <f>N(Движение!$Y$358)</f>
        <v/>
      </c>
      <c r="G2359">
        <f>N(Движение!$Z$358)</f>
        <v/>
      </c>
      <c r="H2359">
        <f>Движение!$AA$358</f>
        <v/>
      </c>
      <c r="I2359">
        <f>IF($F2359&gt;0,TEXT($B2359,"dd.mm")&amp;"_"&amp;$D2359,"")</f>
        <v/>
      </c>
    </row>
    <row r="2360">
      <c r="A2360" t="n">
        <v>2359</v>
      </c>
      <c r="B2360">
        <f>Движение!$A$358</f>
        <v/>
      </c>
      <c r="C2360">
        <f>Движение!$C$358</f>
        <v/>
      </c>
      <c r="D2360" t="inlineStr">
        <is>
          <t>Ми-П</t>
        </is>
      </c>
      <c r="E2360">
        <f>Движение!$AB$358</f>
        <v/>
      </c>
      <c r="F2360">
        <f>N(Движение!$AC$358)</f>
        <v/>
      </c>
      <c r="G2360">
        <f>N(Движение!$AD$358)</f>
        <v/>
      </c>
      <c r="H2360">
        <f>Движение!$AE$358</f>
        <v/>
      </c>
      <c r="I2360">
        <f>IF($F2360&gt;0,TEXT($B2360,"dd.mm")&amp;"_"&amp;$D2360,"")</f>
        <v/>
      </c>
    </row>
    <row r="2361">
      <c r="A2361" t="n">
        <v>2360</v>
      </c>
      <c r="B2361">
        <f>Движение!$A$359</f>
        <v/>
      </c>
      <c r="C2361">
        <f>Движение!$C$359</f>
        <v/>
      </c>
      <c r="D2361" t="inlineStr">
        <is>
          <t>АК-10</t>
        </is>
      </c>
      <c r="E2361">
        <f>Движение!$D$359</f>
        <v/>
      </c>
      <c r="F2361">
        <f>N(Движение!$E$359)</f>
        <v/>
      </c>
      <c r="G2361">
        <f>N(Движение!$F$359)</f>
        <v/>
      </c>
      <c r="H2361">
        <f>Движение!$G$359</f>
        <v/>
      </c>
      <c r="I2361">
        <f>IF($F2361&gt;0,TEXT($B2361,"dd.mm")&amp;"_"&amp;$D2361,"")</f>
        <v/>
      </c>
    </row>
    <row r="2362">
      <c r="A2362" t="n">
        <v>2361</v>
      </c>
      <c r="B2362">
        <f>Движение!$A$359</f>
        <v/>
      </c>
      <c r="C2362">
        <f>Движение!$C$359</f>
        <v/>
      </c>
      <c r="D2362" t="inlineStr">
        <is>
          <t>АК-15</t>
        </is>
      </c>
      <c r="E2362">
        <f>Движение!$H$359</f>
        <v/>
      </c>
      <c r="F2362">
        <f>N(Движение!$I$359)</f>
        <v/>
      </c>
      <c r="G2362">
        <f>N(Движение!$J$359)</f>
        <v/>
      </c>
      <c r="H2362">
        <f>Движение!$K$359</f>
        <v/>
      </c>
      <c r="I2362">
        <f>IF($F2362&gt;0,TEXT($B2362,"dd.mm")&amp;"_"&amp;$D2362,"")</f>
        <v/>
      </c>
    </row>
    <row r="2363">
      <c r="A2363" t="n">
        <v>2362</v>
      </c>
      <c r="B2363">
        <f>Движение!$A$359</f>
        <v/>
      </c>
      <c r="C2363">
        <f>Движение!$C$359</f>
        <v/>
      </c>
      <c r="D2363" t="inlineStr">
        <is>
          <t>Г 1800</t>
        </is>
      </c>
      <c r="E2363">
        <f>Движение!$L$359</f>
        <v/>
      </c>
      <c r="F2363">
        <f>N(Движение!$M$359)</f>
        <v/>
      </c>
      <c r="G2363">
        <f>N(Движение!$N$359)</f>
        <v/>
      </c>
      <c r="H2363">
        <f>Движение!$O$359</f>
        <v/>
      </c>
      <c r="I2363">
        <f>IF($F2363&gt;0,TEXT($B2363,"dd.mm")&amp;"_"&amp;$D2363,"")</f>
        <v/>
      </c>
    </row>
    <row r="2364">
      <c r="A2364" t="n">
        <v>2363</v>
      </c>
      <c r="B2364">
        <f>Движение!$A$359</f>
        <v/>
      </c>
      <c r="C2364">
        <f>Движение!$C$359</f>
        <v/>
      </c>
      <c r="D2364" t="inlineStr">
        <is>
          <t>Г 3500</t>
        </is>
      </c>
      <c r="E2364">
        <f>Движение!$P$359</f>
        <v/>
      </c>
      <c r="F2364">
        <f>N(Движение!$Q$359)</f>
        <v/>
      </c>
      <c r="G2364">
        <f>N(Движение!$R$359)</f>
        <v/>
      </c>
      <c r="H2364">
        <f>Движение!$S$359</f>
        <v/>
      </c>
      <c r="I2364">
        <f>IF($F2364&gt;0,TEXT($B2364,"dd.mm")&amp;"_"&amp;$D2364,"")</f>
        <v/>
      </c>
    </row>
    <row r="2365">
      <c r="A2365" t="n">
        <v>2364</v>
      </c>
      <c r="B2365">
        <f>Движение!$A$359</f>
        <v/>
      </c>
      <c r="C2365">
        <f>Движение!$C$359</f>
        <v/>
      </c>
      <c r="D2365" t="inlineStr">
        <is>
          <t>Г 800</t>
        </is>
      </c>
      <c r="E2365">
        <f>Движение!$T$359</f>
        <v/>
      </c>
      <c r="F2365">
        <f>N(Движение!$U$359)</f>
        <v/>
      </c>
      <c r="G2365">
        <f>N(Движение!$V$359)</f>
        <v/>
      </c>
      <c r="H2365">
        <f>Движение!$W$359</f>
        <v/>
      </c>
      <c r="I2365">
        <f>IF($F2365&gt;0,TEXT($B2365,"dd.mm")&amp;"_"&amp;$D2365,"")</f>
        <v/>
      </c>
    </row>
    <row r="2366">
      <c r="A2366" t="n">
        <v>2365</v>
      </c>
      <c r="B2366">
        <f>Движение!$A$359</f>
        <v/>
      </c>
      <c r="C2366">
        <f>Движение!$C$359</f>
        <v/>
      </c>
      <c r="D2366" t="inlineStr">
        <is>
          <t>Ми-К</t>
        </is>
      </c>
      <c r="E2366">
        <f>Движение!$X$359</f>
        <v/>
      </c>
      <c r="F2366">
        <f>N(Движение!$Y$359)</f>
        <v/>
      </c>
      <c r="G2366">
        <f>N(Движение!$Z$359)</f>
        <v/>
      </c>
      <c r="H2366">
        <f>Движение!$AA$359</f>
        <v/>
      </c>
      <c r="I2366">
        <f>IF($F2366&gt;0,TEXT($B2366,"dd.mm")&amp;"_"&amp;$D2366,"")</f>
        <v/>
      </c>
    </row>
    <row r="2367">
      <c r="A2367" t="n">
        <v>2366</v>
      </c>
      <c r="B2367">
        <f>Движение!$A$359</f>
        <v/>
      </c>
      <c r="C2367">
        <f>Движение!$C$359</f>
        <v/>
      </c>
      <c r="D2367" t="inlineStr">
        <is>
          <t>Ми-П</t>
        </is>
      </c>
      <c r="E2367">
        <f>Движение!$AB$359</f>
        <v/>
      </c>
      <c r="F2367">
        <f>N(Движение!$AC$359)</f>
        <v/>
      </c>
      <c r="G2367">
        <f>N(Движение!$AD$359)</f>
        <v/>
      </c>
      <c r="H2367">
        <f>Движение!$AE$359</f>
        <v/>
      </c>
      <c r="I2367">
        <f>IF($F2367&gt;0,TEXT($B2367,"dd.mm")&amp;"_"&amp;$D2367,"")</f>
        <v/>
      </c>
    </row>
    <row r="2368">
      <c r="A2368" t="n">
        <v>2367</v>
      </c>
      <c r="B2368">
        <f>Движение!$A$360</f>
        <v/>
      </c>
      <c r="C2368">
        <f>Движение!$C$360</f>
        <v/>
      </c>
      <c r="D2368" t="inlineStr">
        <is>
          <t>АК-10</t>
        </is>
      </c>
      <c r="E2368">
        <f>Движение!$D$360</f>
        <v/>
      </c>
      <c r="F2368">
        <f>N(Движение!$E$360)</f>
        <v/>
      </c>
      <c r="G2368">
        <f>N(Движение!$F$360)</f>
        <v/>
      </c>
      <c r="H2368">
        <f>Движение!$G$360</f>
        <v/>
      </c>
      <c r="I2368">
        <f>IF($F2368&gt;0,TEXT($B2368,"dd.mm")&amp;"_"&amp;$D2368,"")</f>
        <v/>
      </c>
    </row>
    <row r="2369">
      <c r="A2369" t="n">
        <v>2368</v>
      </c>
      <c r="B2369">
        <f>Движение!$A$360</f>
        <v/>
      </c>
      <c r="C2369">
        <f>Движение!$C$360</f>
        <v/>
      </c>
      <c r="D2369" t="inlineStr">
        <is>
          <t>АК-15</t>
        </is>
      </c>
      <c r="E2369">
        <f>Движение!$H$360</f>
        <v/>
      </c>
      <c r="F2369">
        <f>N(Движение!$I$360)</f>
        <v/>
      </c>
      <c r="G2369">
        <f>N(Движение!$J$360)</f>
        <v/>
      </c>
      <c r="H2369">
        <f>Движение!$K$360</f>
        <v/>
      </c>
      <c r="I2369">
        <f>IF($F2369&gt;0,TEXT($B2369,"dd.mm")&amp;"_"&amp;$D2369,"")</f>
        <v/>
      </c>
    </row>
    <row r="2370">
      <c r="A2370" t="n">
        <v>2369</v>
      </c>
      <c r="B2370">
        <f>Движение!$A$360</f>
        <v/>
      </c>
      <c r="C2370">
        <f>Движение!$C$360</f>
        <v/>
      </c>
      <c r="D2370" t="inlineStr">
        <is>
          <t>Г 1800</t>
        </is>
      </c>
      <c r="E2370">
        <f>Движение!$L$360</f>
        <v/>
      </c>
      <c r="F2370">
        <f>N(Движение!$M$360)</f>
        <v/>
      </c>
      <c r="G2370">
        <f>N(Движение!$N$360)</f>
        <v/>
      </c>
      <c r="H2370">
        <f>Движение!$O$360</f>
        <v/>
      </c>
      <c r="I2370">
        <f>IF($F2370&gt;0,TEXT($B2370,"dd.mm")&amp;"_"&amp;$D2370,"")</f>
        <v/>
      </c>
    </row>
    <row r="2371">
      <c r="A2371" t="n">
        <v>2370</v>
      </c>
      <c r="B2371">
        <f>Движение!$A$360</f>
        <v/>
      </c>
      <c r="C2371">
        <f>Движение!$C$360</f>
        <v/>
      </c>
      <c r="D2371" t="inlineStr">
        <is>
          <t>Г 3500</t>
        </is>
      </c>
      <c r="E2371">
        <f>Движение!$P$360</f>
        <v/>
      </c>
      <c r="F2371">
        <f>N(Движение!$Q$360)</f>
        <v/>
      </c>
      <c r="G2371">
        <f>N(Движение!$R$360)</f>
        <v/>
      </c>
      <c r="H2371">
        <f>Движение!$S$360</f>
        <v/>
      </c>
      <c r="I2371">
        <f>IF($F2371&gt;0,TEXT($B2371,"dd.mm")&amp;"_"&amp;$D2371,"")</f>
        <v/>
      </c>
    </row>
    <row r="2372">
      <c r="A2372" t="n">
        <v>2371</v>
      </c>
      <c r="B2372">
        <f>Движение!$A$360</f>
        <v/>
      </c>
      <c r="C2372">
        <f>Движение!$C$360</f>
        <v/>
      </c>
      <c r="D2372" t="inlineStr">
        <is>
          <t>Г 800</t>
        </is>
      </c>
      <c r="E2372">
        <f>Движение!$T$360</f>
        <v/>
      </c>
      <c r="F2372">
        <f>N(Движение!$U$360)</f>
        <v/>
      </c>
      <c r="G2372">
        <f>N(Движение!$V$360)</f>
        <v/>
      </c>
      <c r="H2372">
        <f>Движение!$W$360</f>
        <v/>
      </c>
      <c r="I2372">
        <f>IF($F2372&gt;0,TEXT($B2372,"dd.mm")&amp;"_"&amp;$D2372,"")</f>
        <v/>
      </c>
    </row>
    <row r="2373">
      <c r="A2373" t="n">
        <v>2372</v>
      </c>
      <c r="B2373">
        <f>Движение!$A$360</f>
        <v/>
      </c>
      <c r="C2373">
        <f>Движение!$C$360</f>
        <v/>
      </c>
      <c r="D2373" t="inlineStr">
        <is>
          <t>Ми-К</t>
        </is>
      </c>
      <c r="E2373">
        <f>Движение!$X$360</f>
        <v/>
      </c>
      <c r="F2373">
        <f>N(Движение!$Y$360)</f>
        <v/>
      </c>
      <c r="G2373">
        <f>N(Движение!$Z$360)</f>
        <v/>
      </c>
      <c r="H2373">
        <f>Движение!$AA$360</f>
        <v/>
      </c>
      <c r="I2373">
        <f>IF($F2373&gt;0,TEXT($B2373,"dd.mm")&amp;"_"&amp;$D2373,"")</f>
        <v/>
      </c>
    </row>
    <row r="2374">
      <c r="A2374" t="n">
        <v>2373</v>
      </c>
      <c r="B2374">
        <f>Движение!$A$360</f>
        <v/>
      </c>
      <c r="C2374">
        <f>Движение!$C$360</f>
        <v/>
      </c>
      <c r="D2374" t="inlineStr">
        <is>
          <t>Ми-П</t>
        </is>
      </c>
      <c r="E2374">
        <f>Движение!$AB$360</f>
        <v/>
      </c>
      <c r="F2374">
        <f>N(Движение!$AC$360)</f>
        <v/>
      </c>
      <c r="G2374">
        <f>N(Движение!$AD$360)</f>
        <v/>
      </c>
      <c r="H2374">
        <f>Движение!$AE$360</f>
        <v/>
      </c>
      <c r="I2374">
        <f>IF($F2374&gt;0,TEXT($B2374,"dd.mm")&amp;"_"&amp;$D2374,"")</f>
        <v/>
      </c>
    </row>
    <row r="2375">
      <c r="A2375" t="n">
        <v>2374</v>
      </c>
      <c r="B2375">
        <f>Движение!$A$361</f>
        <v/>
      </c>
      <c r="C2375">
        <f>Движение!$C$361</f>
        <v/>
      </c>
      <c r="D2375" t="inlineStr">
        <is>
          <t>АК-10</t>
        </is>
      </c>
      <c r="E2375">
        <f>Движение!$D$361</f>
        <v/>
      </c>
      <c r="F2375">
        <f>N(Движение!$E$361)</f>
        <v/>
      </c>
      <c r="G2375">
        <f>N(Движение!$F$361)</f>
        <v/>
      </c>
      <c r="H2375">
        <f>Движение!$G$361</f>
        <v/>
      </c>
      <c r="I2375">
        <f>IF($F2375&gt;0,TEXT($B2375,"dd.mm")&amp;"_"&amp;$D2375,"")</f>
        <v/>
      </c>
    </row>
    <row r="2376">
      <c r="A2376" t="n">
        <v>2375</v>
      </c>
      <c r="B2376">
        <f>Движение!$A$361</f>
        <v/>
      </c>
      <c r="C2376">
        <f>Движение!$C$361</f>
        <v/>
      </c>
      <c r="D2376" t="inlineStr">
        <is>
          <t>АК-15</t>
        </is>
      </c>
      <c r="E2376">
        <f>Движение!$H$361</f>
        <v/>
      </c>
      <c r="F2376">
        <f>N(Движение!$I$361)</f>
        <v/>
      </c>
      <c r="G2376">
        <f>N(Движение!$J$361)</f>
        <v/>
      </c>
      <c r="H2376">
        <f>Движение!$K$361</f>
        <v/>
      </c>
      <c r="I2376">
        <f>IF($F2376&gt;0,TEXT($B2376,"dd.mm")&amp;"_"&amp;$D2376,"")</f>
        <v/>
      </c>
    </row>
    <row r="2377">
      <c r="A2377" t="n">
        <v>2376</v>
      </c>
      <c r="B2377">
        <f>Движение!$A$361</f>
        <v/>
      </c>
      <c r="C2377">
        <f>Движение!$C$361</f>
        <v/>
      </c>
      <c r="D2377" t="inlineStr">
        <is>
          <t>Г 1800</t>
        </is>
      </c>
      <c r="E2377">
        <f>Движение!$L$361</f>
        <v/>
      </c>
      <c r="F2377">
        <f>N(Движение!$M$361)</f>
        <v/>
      </c>
      <c r="G2377">
        <f>N(Движение!$N$361)</f>
        <v/>
      </c>
      <c r="H2377">
        <f>Движение!$O$361</f>
        <v/>
      </c>
      <c r="I2377">
        <f>IF($F2377&gt;0,TEXT($B2377,"dd.mm")&amp;"_"&amp;$D2377,"")</f>
        <v/>
      </c>
    </row>
    <row r="2378">
      <c r="A2378" t="n">
        <v>2377</v>
      </c>
      <c r="B2378">
        <f>Движение!$A$361</f>
        <v/>
      </c>
      <c r="C2378">
        <f>Движение!$C$361</f>
        <v/>
      </c>
      <c r="D2378" t="inlineStr">
        <is>
          <t>Г 3500</t>
        </is>
      </c>
      <c r="E2378">
        <f>Движение!$P$361</f>
        <v/>
      </c>
      <c r="F2378">
        <f>N(Движение!$Q$361)</f>
        <v/>
      </c>
      <c r="G2378">
        <f>N(Движение!$R$361)</f>
        <v/>
      </c>
      <c r="H2378">
        <f>Движение!$S$361</f>
        <v/>
      </c>
      <c r="I2378">
        <f>IF($F2378&gt;0,TEXT($B2378,"dd.mm")&amp;"_"&amp;$D2378,"")</f>
        <v/>
      </c>
    </row>
    <row r="2379">
      <c r="A2379" t="n">
        <v>2378</v>
      </c>
      <c r="B2379">
        <f>Движение!$A$361</f>
        <v/>
      </c>
      <c r="C2379">
        <f>Движение!$C$361</f>
        <v/>
      </c>
      <c r="D2379" t="inlineStr">
        <is>
          <t>Г 800</t>
        </is>
      </c>
      <c r="E2379">
        <f>Движение!$T$361</f>
        <v/>
      </c>
      <c r="F2379">
        <f>N(Движение!$U$361)</f>
        <v/>
      </c>
      <c r="G2379">
        <f>N(Движение!$V$361)</f>
        <v/>
      </c>
      <c r="H2379">
        <f>Движение!$W$361</f>
        <v/>
      </c>
      <c r="I2379">
        <f>IF($F2379&gt;0,TEXT($B2379,"dd.mm")&amp;"_"&amp;$D2379,"")</f>
        <v/>
      </c>
    </row>
    <row r="2380">
      <c r="A2380" t="n">
        <v>2379</v>
      </c>
      <c r="B2380">
        <f>Движение!$A$361</f>
        <v/>
      </c>
      <c r="C2380">
        <f>Движение!$C$361</f>
        <v/>
      </c>
      <c r="D2380" t="inlineStr">
        <is>
          <t>Ми-К</t>
        </is>
      </c>
      <c r="E2380">
        <f>Движение!$X$361</f>
        <v/>
      </c>
      <c r="F2380">
        <f>N(Движение!$Y$361)</f>
        <v/>
      </c>
      <c r="G2380">
        <f>N(Движение!$Z$361)</f>
        <v/>
      </c>
      <c r="H2380">
        <f>Движение!$AA$361</f>
        <v/>
      </c>
      <c r="I2380">
        <f>IF($F2380&gt;0,TEXT($B2380,"dd.mm")&amp;"_"&amp;$D2380,"")</f>
        <v/>
      </c>
    </row>
    <row r="2381">
      <c r="A2381" t="n">
        <v>2380</v>
      </c>
      <c r="B2381">
        <f>Движение!$A$361</f>
        <v/>
      </c>
      <c r="C2381">
        <f>Движение!$C$361</f>
        <v/>
      </c>
      <c r="D2381" t="inlineStr">
        <is>
          <t>Ми-П</t>
        </is>
      </c>
      <c r="E2381">
        <f>Движение!$AB$361</f>
        <v/>
      </c>
      <c r="F2381">
        <f>N(Движение!$AC$361)</f>
        <v/>
      </c>
      <c r="G2381">
        <f>N(Движение!$AD$361)</f>
        <v/>
      </c>
      <c r="H2381">
        <f>Движение!$AE$361</f>
        <v/>
      </c>
      <c r="I2381">
        <f>IF($F2381&gt;0,TEXT($B2381,"dd.mm")&amp;"_"&amp;$D2381,"")</f>
        <v/>
      </c>
    </row>
    <row r="2382">
      <c r="A2382" t="n">
        <v>2381</v>
      </c>
      <c r="B2382">
        <f>Движение!$A$362</f>
        <v/>
      </c>
      <c r="C2382">
        <f>Движение!$C$362</f>
        <v/>
      </c>
      <c r="D2382" t="inlineStr">
        <is>
          <t>АК-10</t>
        </is>
      </c>
      <c r="E2382">
        <f>Движение!$D$362</f>
        <v/>
      </c>
      <c r="F2382">
        <f>N(Движение!$E$362)</f>
        <v/>
      </c>
      <c r="G2382">
        <f>N(Движение!$F$362)</f>
        <v/>
      </c>
      <c r="H2382">
        <f>Движение!$G$362</f>
        <v/>
      </c>
      <c r="I2382">
        <f>IF($F2382&gt;0,TEXT($B2382,"dd.mm")&amp;"_"&amp;$D2382,"")</f>
        <v/>
      </c>
    </row>
    <row r="2383">
      <c r="A2383" t="n">
        <v>2382</v>
      </c>
      <c r="B2383">
        <f>Движение!$A$362</f>
        <v/>
      </c>
      <c r="C2383">
        <f>Движение!$C$362</f>
        <v/>
      </c>
      <c r="D2383" t="inlineStr">
        <is>
          <t>АК-15</t>
        </is>
      </c>
      <c r="E2383">
        <f>Движение!$H$362</f>
        <v/>
      </c>
      <c r="F2383">
        <f>N(Движение!$I$362)</f>
        <v/>
      </c>
      <c r="G2383">
        <f>N(Движение!$J$362)</f>
        <v/>
      </c>
      <c r="H2383">
        <f>Движение!$K$362</f>
        <v/>
      </c>
      <c r="I2383">
        <f>IF($F2383&gt;0,TEXT($B2383,"dd.mm")&amp;"_"&amp;$D2383,"")</f>
        <v/>
      </c>
    </row>
    <row r="2384">
      <c r="A2384" t="n">
        <v>2383</v>
      </c>
      <c r="B2384">
        <f>Движение!$A$362</f>
        <v/>
      </c>
      <c r="C2384">
        <f>Движение!$C$362</f>
        <v/>
      </c>
      <c r="D2384" t="inlineStr">
        <is>
          <t>Г 1800</t>
        </is>
      </c>
      <c r="E2384">
        <f>Движение!$L$362</f>
        <v/>
      </c>
      <c r="F2384">
        <f>N(Движение!$M$362)</f>
        <v/>
      </c>
      <c r="G2384">
        <f>N(Движение!$N$362)</f>
        <v/>
      </c>
      <c r="H2384">
        <f>Движение!$O$362</f>
        <v/>
      </c>
      <c r="I2384">
        <f>IF($F2384&gt;0,TEXT($B2384,"dd.mm")&amp;"_"&amp;$D2384,"")</f>
        <v/>
      </c>
    </row>
    <row r="2385">
      <c r="A2385" t="n">
        <v>2384</v>
      </c>
      <c r="B2385">
        <f>Движение!$A$362</f>
        <v/>
      </c>
      <c r="C2385">
        <f>Движение!$C$362</f>
        <v/>
      </c>
      <c r="D2385" t="inlineStr">
        <is>
          <t>Г 3500</t>
        </is>
      </c>
      <c r="E2385">
        <f>Движение!$P$362</f>
        <v/>
      </c>
      <c r="F2385">
        <f>N(Движение!$Q$362)</f>
        <v/>
      </c>
      <c r="G2385">
        <f>N(Движение!$R$362)</f>
        <v/>
      </c>
      <c r="H2385">
        <f>Движение!$S$362</f>
        <v/>
      </c>
      <c r="I2385">
        <f>IF($F2385&gt;0,TEXT($B2385,"dd.mm")&amp;"_"&amp;$D2385,"")</f>
        <v/>
      </c>
    </row>
    <row r="2386">
      <c r="A2386" t="n">
        <v>2385</v>
      </c>
      <c r="B2386">
        <f>Движение!$A$362</f>
        <v/>
      </c>
      <c r="C2386">
        <f>Движение!$C$362</f>
        <v/>
      </c>
      <c r="D2386" t="inlineStr">
        <is>
          <t>Г 800</t>
        </is>
      </c>
      <c r="E2386">
        <f>Движение!$T$362</f>
        <v/>
      </c>
      <c r="F2386">
        <f>N(Движение!$U$362)</f>
        <v/>
      </c>
      <c r="G2386">
        <f>N(Движение!$V$362)</f>
        <v/>
      </c>
      <c r="H2386">
        <f>Движение!$W$362</f>
        <v/>
      </c>
      <c r="I2386">
        <f>IF($F2386&gt;0,TEXT($B2386,"dd.mm")&amp;"_"&amp;$D2386,"")</f>
        <v/>
      </c>
    </row>
    <row r="2387">
      <c r="A2387" t="n">
        <v>2386</v>
      </c>
      <c r="B2387">
        <f>Движение!$A$362</f>
        <v/>
      </c>
      <c r="C2387">
        <f>Движение!$C$362</f>
        <v/>
      </c>
      <c r="D2387" t="inlineStr">
        <is>
          <t>Ми-К</t>
        </is>
      </c>
      <c r="E2387">
        <f>Движение!$X$362</f>
        <v/>
      </c>
      <c r="F2387">
        <f>N(Движение!$Y$362)</f>
        <v/>
      </c>
      <c r="G2387">
        <f>N(Движение!$Z$362)</f>
        <v/>
      </c>
      <c r="H2387">
        <f>Движение!$AA$362</f>
        <v/>
      </c>
      <c r="I2387">
        <f>IF($F2387&gt;0,TEXT($B2387,"dd.mm")&amp;"_"&amp;$D2387,"")</f>
        <v/>
      </c>
    </row>
    <row r="2388">
      <c r="A2388" t="n">
        <v>2387</v>
      </c>
      <c r="B2388">
        <f>Движение!$A$362</f>
        <v/>
      </c>
      <c r="C2388">
        <f>Движение!$C$362</f>
        <v/>
      </c>
      <c r="D2388" t="inlineStr">
        <is>
          <t>Ми-П</t>
        </is>
      </c>
      <c r="E2388">
        <f>Движение!$AB$362</f>
        <v/>
      </c>
      <c r="F2388">
        <f>N(Движение!$AC$362)</f>
        <v/>
      </c>
      <c r="G2388">
        <f>N(Движение!$AD$362)</f>
        <v/>
      </c>
      <c r="H2388">
        <f>Движение!$AE$362</f>
        <v/>
      </c>
      <c r="I2388">
        <f>IF($F2388&gt;0,TEXT($B2388,"dd.mm")&amp;"_"&amp;$D2388,"")</f>
        <v/>
      </c>
    </row>
    <row r="2389">
      <c r="A2389" t="n">
        <v>2388</v>
      </c>
      <c r="B2389">
        <f>Движение!$A$363</f>
        <v/>
      </c>
      <c r="C2389">
        <f>Движение!$C$363</f>
        <v/>
      </c>
      <c r="D2389" t="inlineStr">
        <is>
          <t>АК-10</t>
        </is>
      </c>
      <c r="E2389">
        <f>Движение!$D$363</f>
        <v/>
      </c>
      <c r="F2389">
        <f>N(Движение!$E$363)</f>
        <v/>
      </c>
      <c r="G2389">
        <f>N(Движение!$F$363)</f>
        <v/>
      </c>
      <c r="H2389">
        <f>Движение!$G$363</f>
        <v/>
      </c>
      <c r="I2389">
        <f>IF($F2389&gt;0,TEXT($B2389,"dd.mm")&amp;"_"&amp;$D2389,"")</f>
        <v/>
      </c>
    </row>
    <row r="2390">
      <c r="A2390" t="n">
        <v>2389</v>
      </c>
      <c r="B2390">
        <f>Движение!$A$363</f>
        <v/>
      </c>
      <c r="C2390">
        <f>Движение!$C$363</f>
        <v/>
      </c>
      <c r="D2390" t="inlineStr">
        <is>
          <t>АК-15</t>
        </is>
      </c>
      <c r="E2390">
        <f>Движение!$H$363</f>
        <v/>
      </c>
      <c r="F2390">
        <f>N(Движение!$I$363)</f>
        <v/>
      </c>
      <c r="G2390">
        <f>N(Движение!$J$363)</f>
        <v/>
      </c>
      <c r="H2390">
        <f>Движение!$K$363</f>
        <v/>
      </c>
      <c r="I2390">
        <f>IF($F2390&gt;0,TEXT($B2390,"dd.mm")&amp;"_"&amp;$D2390,"")</f>
        <v/>
      </c>
    </row>
    <row r="2391">
      <c r="A2391" t="n">
        <v>2390</v>
      </c>
      <c r="B2391">
        <f>Движение!$A$363</f>
        <v/>
      </c>
      <c r="C2391">
        <f>Движение!$C$363</f>
        <v/>
      </c>
      <c r="D2391" t="inlineStr">
        <is>
          <t>Г 1800</t>
        </is>
      </c>
      <c r="E2391">
        <f>Движение!$L$363</f>
        <v/>
      </c>
      <c r="F2391">
        <f>N(Движение!$M$363)</f>
        <v/>
      </c>
      <c r="G2391">
        <f>N(Движение!$N$363)</f>
        <v/>
      </c>
      <c r="H2391">
        <f>Движение!$O$363</f>
        <v/>
      </c>
      <c r="I2391">
        <f>IF($F2391&gt;0,TEXT($B2391,"dd.mm")&amp;"_"&amp;$D2391,"")</f>
        <v/>
      </c>
    </row>
    <row r="2392">
      <c r="A2392" t="n">
        <v>2391</v>
      </c>
      <c r="B2392">
        <f>Движение!$A$363</f>
        <v/>
      </c>
      <c r="C2392">
        <f>Движение!$C$363</f>
        <v/>
      </c>
      <c r="D2392" t="inlineStr">
        <is>
          <t>Г 3500</t>
        </is>
      </c>
      <c r="E2392">
        <f>Движение!$P$363</f>
        <v/>
      </c>
      <c r="F2392">
        <f>N(Движение!$Q$363)</f>
        <v/>
      </c>
      <c r="G2392">
        <f>N(Движение!$R$363)</f>
        <v/>
      </c>
      <c r="H2392">
        <f>Движение!$S$363</f>
        <v/>
      </c>
      <c r="I2392">
        <f>IF($F2392&gt;0,TEXT($B2392,"dd.mm")&amp;"_"&amp;$D2392,"")</f>
        <v/>
      </c>
    </row>
    <row r="2393">
      <c r="A2393" t="n">
        <v>2392</v>
      </c>
      <c r="B2393">
        <f>Движение!$A$363</f>
        <v/>
      </c>
      <c r="C2393">
        <f>Движение!$C$363</f>
        <v/>
      </c>
      <c r="D2393" t="inlineStr">
        <is>
          <t>Г 800</t>
        </is>
      </c>
      <c r="E2393">
        <f>Движение!$T$363</f>
        <v/>
      </c>
      <c r="F2393">
        <f>N(Движение!$U$363)</f>
        <v/>
      </c>
      <c r="G2393">
        <f>N(Движение!$V$363)</f>
        <v/>
      </c>
      <c r="H2393">
        <f>Движение!$W$363</f>
        <v/>
      </c>
      <c r="I2393">
        <f>IF($F2393&gt;0,TEXT($B2393,"dd.mm")&amp;"_"&amp;$D2393,"")</f>
        <v/>
      </c>
    </row>
    <row r="2394">
      <c r="A2394" t="n">
        <v>2393</v>
      </c>
      <c r="B2394">
        <f>Движение!$A$363</f>
        <v/>
      </c>
      <c r="C2394">
        <f>Движение!$C$363</f>
        <v/>
      </c>
      <c r="D2394" t="inlineStr">
        <is>
          <t>Ми-К</t>
        </is>
      </c>
      <c r="E2394">
        <f>Движение!$X$363</f>
        <v/>
      </c>
      <c r="F2394">
        <f>N(Движение!$Y$363)</f>
        <v/>
      </c>
      <c r="G2394">
        <f>N(Движение!$Z$363)</f>
        <v/>
      </c>
      <c r="H2394">
        <f>Движение!$AA$363</f>
        <v/>
      </c>
      <c r="I2394">
        <f>IF($F2394&gt;0,TEXT($B2394,"dd.mm")&amp;"_"&amp;$D2394,"")</f>
        <v/>
      </c>
    </row>
    <row r="2395">
      <c r="A2395" t="n">
        <v>2394</v>
      </c>
      <c r="B2395">
        <f>Движение!$A$363</f>
        <v/>
      </c>
      <c r="C2395">
        <f>Движение!$C$363</f>
        <v/>
      </c>
      <c r="D2395" t="inlineStr">
        <is>
          <t>Ми-П</t>
        </is>
      </c>
      <c r="E2395">
        <f>Движение!$AB$363</f>
        <v/>
      </c>
      <c r="F2395">
        <f>N(Движение!$AC$363)</f>
        <v/>
      </c>
      <c r="G2395">
        <f>N(Движение!$AD$363)</f>
        <v/>
      </c>
      <c r="H2395">
        <f>Движение!$AE$363</f>
        <v/>
      </c>
      <c r="I2395">
        <f>IF($F2395&gt;0,TEXT($B2395,"dd.mm")&amp;"_"&amp;$D2395,"")</f>
        <v/>
      </c>
    </row>
    <row r="2396">
      <c r="A2396" t="n">
        <v>2395</v>
      </c>
      <c r="B2396">
        <f>Движение!$A$364</f>
        <v/>
      </c>
      <c r="C2396">
        <f>Движение!$C$364</f>
        <v/>
      </c>
      <c r="D2396" t="inlineStr">
        <is>
          <t>АК-10</t>
        </is>
      </c>
      <c r="E2396">
        <f>Движение!$D$364</f>
        <v/>
      </c>
      <c r="F2396">
        <f>N(Движение!$E$364)</f>
        <v/>
      </c>
      <c r="G2396">
        <f>N(Движение!$F$364)</f>
        <v/>
      </c>
      <c r="H2396">
        <f>Движение!$G$364</f>
        <v/>
      </c>
      <c r="I2396">
        <f>IF($F2396&gt;0,TEXT($B2396,"dd.mm")&amp;"_"&amp;$D2396,"")</f>
        <v/>
      </c>
    </row>
    <row r="2397">
      <c r="A2397" t="n">
        <v>2396</v>
      </c>
      <c r="B2397">
        <f>Движение!$A$364</f>
        <v/>
      </c>
      <c r="C2397">
        <f>Движение!$C$364</f>
        <v/>
      </c>
      <c r="D2397" t="inlineStr">
        <is>
          <t>АК-15</t>
        </is>
      </c>
      <c r="E2397">
        <f>Движение!$H$364</f>
        <v/>
      </c>
      <c r="F2397">
        <f>N(Движение!$I$364)</f>
        <v/>
      </c>
      <c r="G2397">
        <f>N(Движение!$J$364)</f>
        <v/>
      </c>
      <c r="H2397">
        <f>Движение!$K$364</f>
        <v/>
      </c>
      <c r="I2397">
        <f>IF($F2397&gt;0,TEXT($B2397,"dd.mm")&amp;"_"&amp;$D2397,"")</f>
        <v/>
      </c>
    </row>
    <row r="2398">
      <c r="A2398" t="n">
        <v>2397</v>
      </c>
      <c r="B2398">
        <f>Движение!$A$364</f>
        <v/>
      </c>
      <c r="C2398">
        <f>Движение!$C$364</f>
        <v/>
      </c>
      <c r="D2398" t="inlineStr">
        <is>
          <t>Г 1800</t>
        </is>
      </c>
      <c r="E2398">
        <f>Движение!$L$364</f>
        <v/>
      </c>
      <c r="F2398">
        <f>N(Движение!$M$364)</f>
        <v/>
      </c>
      <c r="G2398">
        <f>N(Движение!$N$364)</f>
        <v/>
      </c>
      <c r="H2398">
        <f>Движение!$O$364</f>
        <v/>
      </c>
      <c r="I2398">
        <f>IF($F2398&gt;0,TEXT($B2398,"dd.mm")&amp;"_"&amp;$D2398,"")</f>
        <v/>
      </c>
    </row>
    <row r="2399">
      <c r="A2399" t="n">
        <v>2398</v>
      </c>
      <c r="B2399">
        <f>Движение!$A$364</f>
        <v/>
      </c>
      <c r="C2399">
        <f>Движение!$C$364</f>
        <v/>
      </c>
      <c r="D2399" t="inlineStr">
        <is>
          <t>Г 3500</t>
        </is>
      </c>
      <c r="E2399">
        <f>Движение!$P$364</f>
        <v/>
      </c>
      <c r="F2399">
        <f>N(Движение!$Q$364)</f>
        <v/>
      </c>
      <c r="G2399">
        <f>N(Движение!$R$364)</f>
        <v/>
      </c>
      <c r="H2399">
        <f>Движение!$S$364</f>
        <v/>
      </c>
      <c r="I2399">
        <f>IF($F2399&gt;0,TEXT($B2399,"dd.mm")&amp;"_"&amp;$D2399,"")</f>
        <v/>
      </c>
    </row>
    <row r="2400">
      <c r="A2400" t="n">
        <v>2399</v>
      </c>
      <c r="B2400">
        <f>Движение!$A$364</f>
        <v/>
      </c>
      <c r="C2400">
        <f>Движение!$C$364</f>
        <v/>
      </c>
      <c r="D2400" t="inlineStr">
        <is>
          <t>Г 800</t>
        </is>
      </c>
      <c r="E2400">
        <f>Движение!$T$364</f>
        <v/>
      </c>
      <c r="F2400">
        <f>N(Движение!$U$364)</f>
        <v/>
      </c>
      <c r="G2400">
        <f>N(Движение!$V$364)</f>
        <v/>
      </c>
      <c r="H2400">
        <f>Движение!$W$364</f>
        <v/>
      </c>
      <c r="I2400">
        <f>IF($F2400&gt;0,TEXT($B2400,"dd.mm")&amp;"_"&amp;$D2400,"")</f>
        <v/>
      </c>
    </row>
    <row r="2401">
      <c r="A2401" t="n">
        <v>2400</v>
      </c>
      <c r="B2401">
        <f>Движение!$A$364</f>
        <v/>
      </c>
      <c r="C2401">
        <f>Движение!$C$364</f>
        <v/>
      </c>
      <c r="D2401" t="inlineStr">
        <is>
          <t>Ми-К</t>
        </is>
      </c>
      <c r="E2401">
        <f>Движение!$X$364</f>
        <v/>
      </c>
      <c r="F2401">
        <f>N(Движение!$Y$364)</f>
        <v/>
      </c>
      <c r="G2401">
        <f>N(Движение!$Z$364)</f>
        <v/>
      </c>
      <c r="H2401">
        <f>Движение!$AA$364</f>
        <v/>
      </c>
      <c r="I2401">
        <f>IF($F2401&gt;0,TEXT($B2401,"dd.mm")&amp;"_"&amp;$D2401,"")</f>
        <v/>
      </c>
    </row>
    <row r="2402">
      <c r="A2402" t="n">
        <v>2401</v>
      </c>
      <c r="B2402">
        <f>Движение!$A$364</f>
        <v/>
      </c>
      <c r="C2402">
        <f>Движение!$C$364</f>
        <v/>
      </c>
      <c r="D2402" t="inlineStr">
        <is>
          <t>Ми-П</t>
        </is>
      </c>
      <c r="E2402">
        <f>Движение!$AB$364</f>
        <v/>
      </c>
      <c r="F2402">
        <f>N(Движение!$AC$364)</f>
        <v/>
      </c>
      <c r="G2402">
        <f>N(Движение!$AD$364)</f>
        <v/>
      </c>
      <c r="H2402">
        <f>Движение!$AE$364</f>
        <v/>
      </c>
      <c r="I2402">
        <f>IF($F2402&gt;0,TEXT($B2402,"dd.mm")&amp;"_"&amp;$D2402,"")</f>
        <v/>
      </c>
    </row>
    <row r="2403">
      <c r="A2403" t="n">
        <v>2402</v>
      </c>
      <c r="B2403">
        <f>Движение!$A$365</f>
        <v/>
      </c>
      <c r="C2403">
        <f>Движение!$C$365</f>
        <v/>
      </c>
      <c r="D2403" t="inlineStr">
        <is>
          <t>АК-10</t>
        </is>
      </c>
      <c r="E2403">
        <f>Движение!$D$365</f>
        <v/>
      </c>
      <c r="F2403">
        <f>N(Движение!$E$365)</f>
        <v/>
      </c>
      <c r="G2403">
        <f>N(Движение!$F$365)</f>
        <v/>
      </c>
      <c r="H2403">
        <f>Движение!$G$365</f>
        <v/>
      </c>
      <c r="I2403">
        <f>IF($F2403&gt;0,TEXT($B2403,"dd.mm")&amp;"_"&amp;$D2403,"")</f>
        <v/>
      </c>
    </row>
    <row r="2404">
      <c r="A2404" t="n">
        <v>2403</v>
      </c>
      <c r="B2404">
        <f>Движение!$A$365</f>
        <v/>
      </c>
      <c r="C2404">
        <f>Движение!$C$365</f>
        <v/>
      </c>
      <c r="D2404" t="inlineStr">
        <is>
          <t>АК-15</t>
        </is>
      </c>
      <c r="E2404">
        <f>Движение!$H$365</f>
        <v/>
      </c>
      <c r="F2404">
        <f>N(Движение!$I$365)</f>
        <v/>
      </c>
      <c r="G2404">
        <f>N(Движение!$J$365)</f>
        <v/>
      </c>
      <c r="H2404">
        <f>Движение!$K$365</f>
        <v/>
      </c>
      <c r="I2404">
        <f>IF($F2404&gt;0,TEXT($B2404,"dd.mm")&amp;"_"&amp;$D2404,"")</f>
        <v/>
      </c>
    </row>
    <row r="2405">
      <c r="A2405" t="n">
        <v>2404</v>
      </c>
      <c r="B2405">
        <f>Движение!$A$365</f>
        <v/>
      </c>
      <c r="C2405">
        <f>Движение!$C$365</f>
        <v/>
      </c>
      <c r="D2405" t="inlineStr">
        <is>
          <t>Г 1800</t>
        </is>
      </c>
      <c r="E2405">
        <f>Движение!$L$365</f>
        <v/>
      </c>
      <c r="F2405">
        <f>N(Движение!$M$365)</f>
        <v/>
      </c>
      <c r="G2405">
        <f>N(Движение!$N$365)</f>
        <v/>
      </c>
      <c r="H2405">
        <f>Движение!$O$365</f>
        <v/>
      </c>
      <c r="I2405">
        <f>IF($F2405&gt;0,TEXT($B2405,"dd.mm")&amp;"_"&amp;$D2405,"")</f>
        <v/>
      </c>
    </row>
    <row r="2406">
      <c r="A2406" t="n">
        <v>2405</v>
      </c>
      <c r="B2406">
        <f>Движение!$A$365</f>
        <v/>
      </c>
      <c r="C2406">
        <f>Движение!$C$365</f>
        <v/>
      </c>
      <c r="D2406" t="inlineStr">
        <is>
          <t>Г 3500</t>
        </is>
      </c>
      <c r="E2406">
        <f>Движение!$P$365</f>
        <v/>
      </c>
      <c r="F2406">
        <f>N(Движение!$Q$365)</f>
        <v/>
      </c>
      <c r="G2406">
        <f>N(Движение!$R$365)</f>
        <v/>
      </c>
      <c r="H2406">
        <f>Движение!$S$365</f>
        <v/>
      </c>
      <c r="I2406">
        <f>IF($F2406&gt;0,TEXT($B2406,"dd.mm")&amp;"_"&amp;$D2406,"")</f>
        <v/>
      </c>
    </row>
    <row r="2407">
      <c r="A2407" t="n">
        <v>2406</v>
      </c>
      <c r="B2407">
        <f>Движение!$A$365</f>
        <v/>
      </c>
      <c r="C2407">
        <f>Движение!$C$365</f>
        <v/>
      </c>
      <c r="D2407" t="inlineStr">
        <is>
          <t>Г 800</t>
        </is>
      </c>
      <c r="E2407">
        <f>Движение!$T$365</f>
        <v/>
      </c>
      <c r="F2407">
        <f>N(Движение!$U$365)</f>
        <v/>
      </c>
      <c r="G2407">
        <f>N(Движение!$V$365)</f>
        <v/>
      </c>
      <c r="H2407">
        <f>Движение!$W$365</f>
        <v/>
      </c>
      <c r="I2407">
        <f>IF($F2407&gt;0,TEXT($B2407,"dd.mm")&amp;"_"&amp;$D2407,"")</f>
        <v/>
      </c>
    </row>
    <row r="2408">
      <c r="A2408" t="n">
        <v>2407</v>
      </c>
      <c r="B2408">
        <f>Движение!$A$365</f>
        <v/>
      </c>
      <c r="C2408">
        <f>Движение!$C$365</f>
        <v/>
      </c>
      <c r="D2408" t="inlineStr">
        <is>
          <t>Ми-К</t>
        </is>
      </c>
      <c r="E2408">
        <f>Движение!$X$365</f>
        <v/>
      </c>
      <c r="F2408">
        <f>N(Движение!$Y$365)</f>
        <v/>
      </c>
      <c r="G2408">
        <f>N(Движение!$Z$365)</f>
        <v/>
      </c>
      <c r="H2408">
        <f>Движение!$AA$365</f>
        <v/>
      </c>
      <c r="I2408">
        <f>IF($F2408&gt;0,TEXT($B2408,"dd.mm")&amp;"_"&amp;$D2408,"")</f>
        <v/>
      </c>
    </row>
    <row r="2409">
      <c r="A2409" t="n">
        <v>2408</v>
      </c>
      <c r="B2409">
        <f>Движение!$A$365</f>
        <v/>
      </c>
      <c r="C2409">
        <f>Движение!$C$365</f>
        <v/>
      </c>
      <c r="D2409" t="inlineStr">
        <is>
          <t>Ми-П</t>
        </is>
      </c>
      <c r="E2409">
        <f>Движение!$AB$365</f>
        <v/>
      </c>
      <c r="F2409">
        <f>N(Движение!$AC$365)</f>
        <v/>
      </c>
      <c r="G2409">
        <f>N(Движение!$AD$365)</f>
        <v/>
      </c>
      <c r="H2409">
        <f>Движение!$AE$365</f>
        <v/>
      </c>
      <c r="I2409">
        <f>IF($F2409&gt;0,TEXT($B2409,"dd.mm")&amp;"_"&amp;$D2409,"")</f>
        <v/>
      </c>
    </row>
    <row r="2410">
      <c r="A2410" t="n">
        <v>2409</v>
      </c>
      <c r="B2410">
        <f>Движение!$A$366</f>
        <v/>
      </c>
      <c r="C2410">
        <f>Движение!$C$366</f>
        <v/>
      </c>
      <c r="D2410" t="inlineStr">
        <is>
          <t>АК-10</t>
        </is>
      </c>
      <c r="E2410">
        <f>Движение!$D$366</f>
        <v/>
      </c>
      <c r="F2410">
        <f>N(Движение!$E$366)</f>
        <v/>
      </c>
      <c r="G2410">
        <f>N(Движение!$F$366)</f>
        <v/>
      </c>
      <c r="H2410">
        <f>Движение!$G$366</f>
        <v/>
      </c>
      <c r="I2410">
        <f>IF($F2410&gt;0,TEXT($B2410,"dd.mm")&amp;"_"&amp;$D2410,"")</f>
        <v/>
      </c>
    </row>
    <row r="2411">
      <c r="A2411" t="n">
        <v>2410</v>
      </c>
      <c r="B2411">
        <f>Движение!$A$366</f>
        <v/>
      </c>
      <c r="C2411">
        <f>Движение!$C$366</f>
        <v/>
      </c>
      <c r="D2411" t="inlineStr">
        <is>
          <t>АК-15</t>
        </is>
      </c>
      <c r="E2411">
        <f>Движение!$H$366</f>
        <v/>
      </c>
      <c r="F2411">
        <f>N(Движение!$I$366)</f>
        <v/>
      </c>
      <c r="G2411">
        <f>N(Движение!$J$366)</f>
        <v/>
      </c>
      <c r="H2411">
        <f>Движение!$K$366</f>
        <v/>
      </c>
      <c r="I2411">
        <f>IF($F2411&gt;0,TEXT($B2411,"dd.mm")&amp;"_"&amp;$D2411,"")</f>
        <v/>
      </c>
    </row>
    <row r="2412">
      <c r="A2412" t="n">
        <v>2411</v>
      </c>
      <c r="B2412">
        <f>Движение!$A$366</f>
        <v/>
      </c>
      <c r="C2412">
        <f>Движение!$C$366</f>
        <v/>
      </c>
      <c r="D2412" t="inlineStr">
        <is>
          <t>Г 1800</t>
        </is>
      </c>
      <c r="E2412">
        <f>Движение!$L$366</f>
        <v/>
      </c>
      <c r="F2412">
        <f>N(Движение!$M$366)</f>
        <v/>
      </c>
      <c r="G2412">
        <f>N(Движение!$N$366)</f>
        <v/>
      </c>
      <c r="H2412">
        <f>Движение!$O$366</f>
        <v/>
      </c>
      <c r="I2412">
        <f>IF($F2412&gt;0,TEXT($B2412,"dd.mm")&amp;"_"&amp;$D2412,"")</f>
        <v/>
      </c>
    </row>
    <row r="2413">
      <c r="A2413" t="n">
        <v>2412</v>
      </c>
      <c r="B2413">
        <f>Движение!$A$366</f>
        <v/>
      </c>
      <c r="C2413">
        <f>Движение!$C$366</f>
        <v/>
      </c>
      <c r="D2413" t="inlineStr">
        <is>
          <t>Г 3500</t>
        </is>
      </c>
      <c r="E2413">
        <f>Движение!$P$366</f>
        <v/>
      </c>
      <c r="F2413">
        <f>N(Движение!$Q$366)</f>
        <v/>
      </c>
      <c r="G2413">
        <f>N(Движение!$R$366)</f>
        <v/>
      </c>
      <c r="H2413">
        <f>Движение!$S$366</f>
        <v/>
      </c>
      <c r="I2413">
        <f>IF($F2413&gt;0,TEXT($B2413,"dd.mm")&amp;"_"&amp;$D2413,"")</f>
        <v/>
      </c>
    </row>
    <row r="2414">
      <c r="A2414" t="n">
        <v>2413</v>
      </c>
      <c r="B2414">
        <f>Движение!$A$366</f>
        <v/>
      </c>
      <c r="C2414">
        <f>Движение!$C$366</f>
        <v/>
      </c>
      <c r="D2414" t="inlineStr">
        <is>
          <t>Г 800</t>
        </is>
      </c>
      <c r="E2414">
        <f>Движение!$T$366</f>
        <v/>
      </c>
      <c r="F2414">
        <f>N(Движение!$U$366)</f>
        <v/>
      </c>
      <c r="G2414">
        <f>N(Движение!$V$366)</f>
        <v/>
      </c>
      <c r="H2414">
        <f>Движение!$W$366</f>
        <v/>
      </c>
      <c r="I2414">
        <f>IF($F2414&gt;0,TEXT($B2414,"dd.mm")&amp;"_"&amp;$D2414,"")</f>
        <v/>
      </c>
    </row>
    <row r="2415">
      <c r="A2415" t="n">
        <v>2414</v>
      </c>
      <c r="B2415">
        <f>Движение!$A$366</f>
        <v/>
      </c>
      <c r="C2415">
        <f>Движение!$C$366</f>
        <v/>
      </c>
      <c r="D2415" t="inlineStr">
        <is>
          <t>Ми-К</t>
        </is>
      </c>
      <c r="E2415">
        <f>Движение!$X$366</f>
        <v/>
      </c>
      <c r="F2415">
        <f>N(Движение!$Y$366)</f>
        <v/>
      </c>
      <c r="G2415">
        <f>N(Движение!$Z$366)</f>
        <v/>
      </c>
      <c r="H2415">
        <f>Движение!$AA$366</f>
        <v/>
      </c>
      <c r="I2415">
        <f>IF($F2415&gt;0,TEXT($B2415,"dd.mm")&amp;"_"&amp;$D2415,"")</f>
        <v/>
      </c>
    </row>
    <row r="2416">
      <c r="A2416" t="n">
        <v>2415</v>
      </c>
      <c r="B2416">
        <f>Движение!$A$366</f>
        <v/>
      </c>
      <c r="C2416">
        <f>Движение!$C$366</f>
        <v/>
      </c>
      <c r="D2416" t="inlineStr">
        <is>
          <t>Ми-П</t>
        </is>
      </c>
      <c r="E2416">
        <f>Движение!$AB$366</f>
        <v/>
      </c>
      <c r="F2416">
        <f>N(Движение!$AC$366)</f>
        <v/>
      </c>
      <c r="G2416">
        <f>N(Движение!$AD$366)</f>
        <v/>
      </c>
      <c r="H2416">
        <f>Движение!$AE$366</f>
        <v/>
      </c>
      <c r="I2416">
        <f>IF($F2416&gt;0,TEXT($B2416,"dd.mm")&amp;"_"&amp;$D2416,"")</f>
        <v/>
      </c>
    </row>
    <row r="2417">
      <c r="A2417" t="n">
        <v>2416</v>
      </c>
      <c r="B2417">
        <f>Движение!$A$367</f>
        <v/>
      </c>
      <c r="C2417">
        <f>Движение!$C$367</f>
        <v/>
      </c>
      <c r="D2417" t="inlineStr">
        <is>
          <t>АК-10</t>
        </is>
      </c>
      <c r="E2417">
        <f>Движение!$D$367</f>
        <v/>
      </c>
      <c r="F2417">
        <f>N(Движение!$E$367)</f>
        <v/>
      </c>
      <c r="G2417">
        <f>N(Движение!$F$367)</f>
        <v/>
      </c>
      <c r="H2417">
        <f>Движение!$G$367</f>
        <v/>
      </c>
      <c r="I2417">
        <f>IF($F2417&gt;0,TEXT($B2417,"dd.mm")&amp;"_"&amp;$D2417,"")</f>
        <v/>
      </c>
    </row>
    <row r="2418">
      <c r="A2418" t="n">
        <v>2417</v>
      </c>
      <c r="B2418">
        <f>Движение!$A$367</f>
        <v/>
      </c>
      <c r="C2418">
        <f>Движение!$C$367</f>
        <v/>
      </c>
      <c r="D2418" t="inlineStr">
        <is>
          <t>АК-15</t>
        </is>
      </c>
      <c r="E2418">
        <f>Движение!$H$367</f>
        <v/>
      </c>
      <c r="F2418">
        <f>N(Движение!$I$367)</f>
        <v/>
      </c>
      <c r="G2418">
        <f>N(Движение!$J$367)</f>
        <v/>
      </c>
      <c r="H2418">
        <f>Движение!$K$367</f>
        <v/>
      </c>
      <c r="I2418">
        <f>IF($F2418&gt;0,TEXT($B2418,"dd.mm")&amp;"_"&amp;$D2418,"")</f>
        <v/>
      </c>
    </row>
    <row r="2419">
      <c r="A2419" t="n">
        <v>2418</v>
      </c>
      <c r="B2419">
        <f>Движение!$A$367</f>
        <v/>
      </c>
      <c r="C2419">
        <f>Движение!$C$367</f>
        <v/>
      </c>
      <c r="D2419" t="inlineStr">
        <is>
          <t>Г 1800</t>
        </is>
      </c>
      <c r="E2419">
        <f>Движение!$L$367</f>
        <v/>
      </c>
      <c r="F2419">
        <f>N(Движение!$M$367)</f>
        <v/>
      </c>
      <c r="G2419">
        <f>N(Движение!$N$367)</f>
        <v/>
      </c>
      <c r="H2419">
        <f>Движение!$O$367</f>
        <v/>
      </c>
      <c r="I2419">
        <f>IF($F2419&gt;0,TEXT($B2419,"dd.mm")&amp;"_"&amp;$D2419,"")</f>
        <v/>
      </c>
    </row>
    <row r="2420">
      <c r="A2420" t="n">
        <v>2419</v>
      </c>
      <c r="B2420">
        <f>Движение!$A$367</f>
        <v/>
      </c>
      <c r="C2420">
        <f>Движение!$C$367</f>
        <v/>
      </c>
      <c r="D2420" t="inlineStr">
        <is>
          <t>Г 3500</t>
        </is>
      </c>
      <c r="E2420">
        <f>Движение!$P$367</f>
        <v/>
      </c>
      <c r="F2420">
        <f>N(Движение!$Q$367)</f>
        <v/>
      </c>
      <c r="G2420">
        <f>N(Движение!$R$367)</f>
        <v/>
      </c>
      <c r="H2420">
        <f>Движение!$S$367</f>
        <v/>
      </c>
      <c r="I2420">
        <f>IF($F2420&gt;0,TEXT($B2420,"dd.mm")&amp;"_"&amp;$D2420,"")</f>
        <v/>
      </c>
    </row>
    <row r="2421">
      <c r="A2421" t="n">
        <v>2420</v>
      </c>
      <c r="B2421">
        <f>Движение!$A$367</f>
        <v/>
      </c>
      <c r="C2421">
        <f>Движение!$C$367</f>
        <v/>
      </c>
      <c r="D2421" t="inlineStr">
        <is>
          <t>Г 800</t>
        </is>
      </c>
      <c r="E2421">
        <f>Движение!$T$367</f>
        <v/>
      </c>
      <c r="F2421">
        <f>N(Движение!$U$367)</f>
        <v/>
      </c>
      <c r="G2421">
        <f>N(Движение!$V$367)</f>
        <v/>
      </c>
      <c r="H2421">
        <f>Движение!$W$367</f>
        <v/>
      </c>
      <c r="I2421">
        <f>IF($F2421&gt;0,TEXT($B2421,"dd.mm")&amp;"_"&amp;$D2421,"")</f>
        <v/>
      </c>
    </row>
    <row r="2422">
      <c r="A2422" t="n">
        <v>2421</v>
      </c>
      <c r="B2422">
        <f>Движение!$A$367</f>
        <v/>
      </c>
      <c r="C2422">
        <f>Движение!$C$367</f>
        <v/>
      </c>
      <c r="D2422" t="inlineStr">
        <is>
          <t>Ми-К</t>
        </is>
      </c>
      <c r="E2422">
        <f>Движение!$X$367</f>
        <v/>
      </c>
      <c r="F2422">
        <f>N(Движение!$Y$367)</f>
        <v/>
      </c>
      <c r="G2422">
        <f>N(Движение!$Z$367)</f>
        <v/>
      </c>
      <c r="H2422">
        <f>Движение!$AA$367</f>
        <v/>
      </c>
      <c r="I2422">
        <f>IF($F2422&gt;0,TEXT($B2422,"dd.mm")&amp;"_"&amp;$D2422,"")</f>
        <v/>
      </c>
    </row>
    <row r="2423">
      <c r="A2423" t="n">
        <v>2422</v>
      </c>
      <c r="B2423">
        <f>Движение!$A$367</f>
        <v/>
      </c>
      <c r="C2423">
        <f>Движение!$C$367</f>
        <v/>
      </c>
      <c r="D2423" t="inlineStr">
        <is>
          <t>Ми-П</t>
        </is>
      </c>
      <c r="E2423">
        <f>Движение!$AB$367</f>
        <v/>
      </c>
      <c r="F2423">
        <f>N(Движение!$AC$367)</f>
        <v/>
      </c>
      <c r="G2423">
        <f>N(Движение!$AD$367)</f>
        <v/>
      </c>
      <c r="H2423">
        <f>Движение!$AE$367</f>
        <v/>
      </c>
      <c r="I2423">
        <f>IF($F2423&gt;0,TEXT($B2423,"dd.mm")&amp;"_"&amp;$D2423,"")</f>
        <v/>
      </c>
    </row>
    <row r="2424">
      <c r="A2424" t="n">
        <v>2423</v>
      </c>
      <c r="B2424">
        <f>Движение!$A$368</f>
        <v/>
      </c>
      <c r="C2424">
        <f>Движение!$C$368</f>
        <v/>
      </c>
      <c r="D2424" t="inlineStr">
        <is>
          <t>АК-10</t>
        </is>
      </c>
      <c r="E2424">
        <f>Движение!$D$368</f>
        <v/>
      </c>
      <c r="F2424">
        <f>N(Движение!$E$368)</f>
        <v/>
      </c>
      <c r="G2424">
        <f>N(Движение!$F$368)</f>
        <v/>
      </c>
      <c r="H2424">
        <f>Движение!$G$368</f>
        <v/>
      </c>
      <c r="I2424">
        <f>IF($F2424&gt;0,TEXT($B2424,"dd.mm")&amp;"_"&amp;$D2424,"")</f>
        <v/>
      </c>
    </row>
    <row r="2425">
      <c r="A2425" t="n">
        <v>2424</v>
      </c>
      <c r="B2425">
        <f>Движение!$A$368</f>
        <v/>
      </c>
      <c r="C2425">
        <f>Движение!$C$368</f>
        <v/>
      </c>
      <c r="D2425" t="inlineStr">
        <is>
          <t>АК-15</t>
        </is>
      </c>
      <c r="E2425">
        <f>Движение!$H$368</f>
        <v/>
      </c>
      <c r="F2425">
        <f>N(Движение!$I$368)</f>
        <v/>
      </c>
      <c r="G2425">
        <f>N(Движение!$J$368)</f>
        <v/>
      </c>
      <c r="H2425">
        <f>Движение!$K$368</f>
        <v/>
      </c>
      <c r="I2425">
        <f>IF($F2425&gt;0,TEXT($B2425,"dd.mm")&amp;"_"&amp;$D2425,"")</f>
        <v/>
      </c>
    </row>
    <row r="2426">
      <c r="A2426" t="n">
        <v>2425</v>
      </c>
      <c r="B2426">
        <f>Движение!$A$368</f>
        <v/>
      </c>
      <c r="C2426">
        <f>Движение!$C$368</f>
        <v/>
      </c>
      <c r="D2426" t="inlineStr">
        <is>
          <t>Г 1800</t>
        </is>
      </c>
      <c r="E2426">
        <f>Движение!$L$368</f>
        <v/>
      </c>
      <c r="F2426">
        <f>N(Движение!$M$368)</f>
        <v/>
      </c>
      <c r="G2426">
        <f>N(Движение!$N$368)</f>
        <v/>
      </c>
      <c r="H2426">
        <f>Движение!$O$368</f>
        <v/>
      </c>
      <c r="I2426">
        <f>IF($F2426&gt;0,TEXT($B2426,"dd.mm")&amp;"_"&amp;$D2426,"")</f>
        <v/>
      </c>
    </row>
    <row r="2427">
      <c r="A2427" t="n">
        <v>2426</v>
      </c>
      <c r="B2427">
        <f>Движение!$A$368</f>
        <v/>
      </c>
      <c r="C2427">
        <f>Движение!$C$368</f>
        <v/>
      </c>
      <c r="D2427" t="inlineStr">
        <is>
          <t>Г 3500</t>
        </is>
      </c>
      <c r="E2427">
        <f>Движение!$P$368</f>
        <v/>
      </c>
      <c r="F2427">
        <f>N(Движение!$Q$368)</f>
        <v/>
      </c>
      <c r="G2427">
        <f>N(Движение!$R$368)</f>
        <v/>
      </c>
      <c r="H2427">
        <f>Движение!$S$368</f>
        <v/>
      </c>
      <c r="I2427">
        <f>IF($F2427&gt;0,TEXT($B2427,"dd.mm")&amp;"_"&amp;$D2427,"")</f>
        <v/>
      </c>
    </row>
    <row r="2428">
      <c r="A2428" t="n">
        <v>2427</v>
      </c>
      <c r="B2428">
        <f>Движение!$A$368</f>
        <v/>
      </c>
      <c r="C2428">
        <f>Движение!$C$368</f>
        <v/>
      </c>
      <c r="D2428" t="inlineStr">
        <is>
          <t>Г 800</t>
        </is>
      </c>
      <c r="E2428">
        <f>Движение!$T$368</f>
        <v/>
      </c>
      <c r="F2428">
        <f>N(Движение!$U$368)</f>
        <v/>
      </c>
      <c r="G2428">
        <f>N(Движение!$V$368)</f>
        <v/>
      </c>
      <c r="H2428">
        <f>Движение!$W$368</f>
        <v/>
      </c>
      <c r="I2428">
        <f>IF($F2428&gt;0,TEXT($B2428,"dd.mm")&amp;"_"&amp;$D2428,"")</f>
        <v/>
      </c>
    </row>
    <row r="2429">
      <c r="A2429" t="n">
        <v>2428</v>
      </c>
      <c r="B2429">
        <f>Движение!$A$368</f>
        <v/>
      </c>
      <c r="C2429">
        <f>Движение!$C$368</f>
        <v/>
      </c>
      <c r="D2429" t="inlineStr">
        <is>
          <t>Ми-К</t>
        </is>
      </c>
      <c r="E2429">
        <f>Движение!$X$368</f>
        <v/>
      </c>
      <c r="F2429">
        <f>N(Движение!$Y$368)</f>
        <v/>
      </c>
      <c r="G2429">
        <f>N(Движение!$Z$368)</f>
        <v/>
      </c>
      <c r="H2429">
        <f>Движение!$AA$368</f>
        <v/>
      </c>
      <c r="I2429">
        <f>IF($F2429&gt;0,TEXT($B2429,"dd.mm")&amp;"_"&amp;$D2429,"")</f>
        <v/>
      </c>
    </row>
    <row r="2430">
      <c r="A2430" t="n">
        <v>2429</v>
      </c>
      <c r="B2430">
        <f>Движение!$A$368</f>
        <v/>
      </c>
      <c r="C2430">
        <f>Движение!$C$368</f>
        <v/>
      </c>
      <c r="D2430" t="inlineStr">
        <is>
          <t>Ми-П</t>
        </is>
      </c>
      <c r="E2430">
        <f>Движение!$AB$368</f>
        <v/>
      </c>
      <c r="F2430">
        <f>N(Движение!$AC$368)</f>
        <v/>
      </c>
      <c r="G2430">
        <f>N(Движение!$AD$368)</f>
        <v/>
      </c>
      <c r="H2430">
        <f>Движение!$AE$368</f>
        <v/>
      </c>
      <c r="I2430">
        <f>IF($F2430&gt;0,TEXT($B2430,"dd.mm")&amp;"_"&amp;$D2430,"")</f>
        <v/>
      </c>
    </row>
    <row r="2431">
      <c r="A2431" t="n">
        <v>2430</v>
      </c>
      <c r="B2431">
        <f>Движение!$A$369</f>
        <v/>
      </c>
      <c r="C2431">
        <f>Движение!$C$369</f>
        <v/>
      </c>
      <c r="D2431" t="inlineStr">
        <is>
          <t>АК-10</t>
        </is>
      </c>
      <c r="E2431">
        <f>Движение!$D$369</f>
        <v/>
      </c>
      <c r="F2431">
        <f>N(Движение!$E$369)</f>
        <v/>
      </c>
      <c r="G2431">
        <f>N(Движение!$F$369)</f>
        <v/>
      </c>
      <c r="H2431">
        <f>Движение!$G$369</f>
        <v/>
      </c>
      <c r="I2431">
        <f>IF($F2431&gt;0,TEXT($B2431,"dd.mm")&amp;"_"&amp;$D2431,"")</f>
        <v/>
      </c>
    </row>
    <row r="2432">
      <c r="A2432" t="n">
        <v>2431</v>
      </c>
      <c r="B2432">
        <f>Движение!$A$369</f>
        <v/>
      </c>
      <c r="C2432">
        <f>Движение!$C$369</f>
        <v/>
      </c>
      <c r="D2432" t="inlineStr">
        <is>
          <t>АК-15</t>
        </is>
      </c>
      <c r="E2432">
        <f>Движение!$H$369</f>
        <v/>
      </c>
      <c r="F2432">
        <f>N(Движение!$I$369)</f>
        <v/>
      </c>
      <c r="G2432">
        <f>N(Движение!$J$369)</f>
        <v/>
      </c>
      <c r="H2432">
        <f>Движение!$K$369</f>
        <v/>
      </c>
      <c r="I2432">
        <f>IF($F2432&gt;0,TEXT($B2432,"dd.mm")&amp;"_"&amp;$D2432,"")</f>
        <v/>
      </c>
    </row>
    <row r="2433">
      <c r="A2433" t="n">
        <v>2432</v>
      </c>
      <c r="B2433">
        <f>Движение!$A$369</f>
        <v/>
      </c>
      <c r="C2433">
        <f>Движение!$C$369</f>
        <v/>
      </c>
      <c r="D2433" t="inlineStr">
        <is>
          <t>Г 1800</t>
        </is>
      </c>
      <c r="E2433">
        <f>Движение!$L$369</f>
        <v/>
      </c>
      <c r="F2433">
        <f>N(Движение!$M$369)</f>
        <v/>
      </c>
      <c r="G2433">
        <f>N(Движение!$N$369)</f>
        <v/>
      </c>
      <c r="H2433">
        <f>Движение!$O$369</f>
        <v/>
      </c>
      <c r="I2433">
        <f>IF($F2433&gt;0,TEXT($B2433,"dd.mm")&amp;"_"&amp;$D2433,"")</f>
        <v/>
      </c>
    </row>
    <row r="2434">
      <c r="A2434" t="n">
        <v>2433</v>
      </c>
      <c r="B2434">
        <f>Движение!$A$369</f>
        <v/>
      </c>
      <c r="C2434">
        <f>Движение!$C$369</f>
        <v/>
      </c>
      <c r="D2434" t="inlineStr">
        <is>
          <t>Г 3500</t>
        </is>
      </c>
      <c r="E2434">
        <f>Движение!$P$369</f>
        <v/>
      </c>
      <c r="F2434">
        <f>N(Движение!$Q$369)</f>
        <v/>
      </c>
      <c r="G2434">
        <f>N(Движение!$R$369)</f>
        <v/>
      </c>
      <c r="H2434">
        <f>Движение!$S$369</f>
        <v/>
      </c>
      <c r="I2434">
        <f>IF($F2434&gt;0,TEXT($B2434,"dd.mm")&amp;"_"&amp;$D2434,"")</f>
        <v/>
      </c>
    </row>
    <row r="2435">
      <c r="A2435" t="n">
        <v>2434</v>
      </c>
      <c r="B2435">
        <f>Движение!$A$369</f>
        <v/>
      </c>
      <c r="C2435">
        <f>Движение!$C$369</f>
        <v/>
      </c>
      <c r="D2435" t="inlineStr">
        <is>
          <t>Г 800</t>
        </is>
      </c>
      <c r="E2435">
        <f>Движение!$T$369</f>
        <v/>
      </c>
      <c r="F2435">
        <f>N(Движение!$U$369)</f>
        <v/>
      </c>
      <c r="G2435">
        <f>N(Движение!$V$369)</f>
        <v/>
      </c>
      <c r="H2435">
        <f>Движение!$W$369</f>
        <v/>
      </c>
      <c r="I2435">
        <f>IF($F2435&gt;0,TEXT($B2435,"dd.mm")&amp;"_"&amp;$D2435,"")</f>
        <v/>
      </c>
    </row>
    <row r="2436">
      <c r="A2436" t="n">
        <v>2435</v>
      </c>
      <c r="B2436">
        <f>Движение!$A$369</f>
        <v/>
      </c>
      <c r="C2436">
        <f>Движение!$C$369</f>
        <v/>
      </c>
      <c r="D2436" t="inlineStr">
        <is>
          <t>Ми-К</t>
        </is>
      </c>
      <c r="E2436">
        <f>Движение!$X$369</f>
        <v/>
      </c>
      <c r="F2436">
        <f>N(Движение!$Y$369)</f>
        <v/>
      </c>
      <c r="G2436">
        <f>N(Движение!$Z$369)</f>
        <v/>
      </c>
      <c r="H2436">
        <f>Движение!$AA$369</f>
        <v/>
      </c>
      <c r="I2436">
        <f>IF($F2436&gt;0,TEXT($B2436,"dd.mm")&amp;"_"&amp;$D2436,"")</f>
        <v/>
      </c>
    </row>
    <row r="2437">
      <c r="A2437" t="n">
        <v>2436</v>
      </c>
      <c r="B2437">
        <f>Движение!$A$369</f>
        <v/>
      </c>
      <c r="C2437">
        <f>Движение!$C$369</f>
        <v/>
      </c>
      <c r="D2437" t="inlineStr">
        <is>
          <t>Ми-П</t>
        </is>
      </c>
      <c r="E2437">
        <f>Движение!$AB$369</f>
        <v/>
      </c>
      <c r="F2437">
        <f>N(Движение!$AC$369)</f>
        <v/>
      </c>
      <c r="G2437">
        <f>N(Движение!$AD$369)</f>
        <v/>
      </c>
      <c r="H2437">
        <f>Движение!$AE$369</f>
        <v/>
      </c>
      <c r="I2437">
        <f>IF($F2437&gt;0,TEXT($B2437,"dd.mm")&amp;"_"&amp;$D2437,"")</f>
        <v/>
      </c>
    </row>
    <row r="2438">
      <c r="A2438" t="n">
        <v>2437</v>
      </c>
      <c r="B2438">
        <f>Движение!$A$370</f>
        <v/>
      </c>
      <c r="C2438">
        <f>Движение!$C$370</f>
        <v/>
      </c>
      <c r="D2438" t="inlineStr">
        <is>
          <t>АК-10</t>
        </is>
      </c>
      <c r="E2438">
        <f>Движение!$D$370</f>
        <v/>
      </c>
      <c r="F2438">
        <f>N(Движение!$E$370)</f>
        <v/>
      </c>
      <c r="G2438">
        <f>N(Движение!$F$370)</f>
        <v/>
      </c>
      <c r="H2438">
        <f>Движение!$G$370</f>
        <v/>
      </c>
      <c r="I2438">
        <f>IF($F2438&gt;0,TEXT($B2438,"dd.mm")&amp;"_"&amp;$D2438,"")</f>
        <v/>
      </c>
    </row>
    <row r="2439">
      <c r="A2439" t="n">
        <v>2438</v>
      </c>
      <c r="B2439">
        <f>Движение!$A$370</f>
        <v/>
      </c>
      <c r="C2439">
        <f>Движение!$C$370</f>
        <v/>
      </c>
      <c r="D2439" t="inlineStr">
        <is>
          <t>АК-15</t>
        </is>
      </c>
      <c r="E2439">
        <f>Движение!$H$370</f>
        <v/>
      </c>
      <c r="F2439">
        <f>N(Движение!$I$370)</f>
        <v/>
      </c>
      <c r="G2439">
        <f>N(Движение!$J$370)</f>
        <v/>
      </c>
      <c r="H2439">
        <f>Движение!$K$370</f>
        <v/>
      </c>
      <c r="I2439">
        <f>IF($F2439&gt;0,TEXT($B2439,"dd.mm")&amp;"_"&amp;$D2439,"")</f>
        <v/>
      </c>
    </row>
    <row r="2440">
      <c r="A2440" t="n">
        <v>2439</v>
      </c>
      <c r="B2440">
        <f>Движение!$A$370</f>
        <v/>
      </c>
      <c r="C2440">
        <f>Движение!$C$370</f>
        <v/>
      </c>
      <c r="D2440" t="inlineStr">
        <is>
          <t>Г 1800</t>
        </is>
      </c>
      <c r="E2440">
        <f>Движение!$L$370</f>
        <v/>
      </c>
      <c r="F2440">
        <f>N(Движение!$M$370)</f>
        <v/>
      </c>
      <c r="G2440">
        <f>N(Движение!$N$370)</f>
        <v/>
      </c>
      <c r="H2440">
        <f>Движение!$O$370</f>
        <v/>
      </c>
      <c r="I2440">
        <f>IF($F2440&gt;0,TEXT($B2440,"dd.mm")&amp;"_"&amp;$D2440,"")</f>
        <v/>
      </c>
    </row>
    <row r="2441">
      <c r="A2441" t="n">
        <v>2440</v>
      </c>
      <c r="B2441">
        <f>Движение!$A$370</f>
        <v/>
      </c>
      <c r="C2441">
        <f>Движение!$C$370</f>
        <v/>
      </c>
      <c r="D2441" t="inlineStr">
        <is>
          <t>Г 3500</t>
        </is>
      </c>
      <c r="E2441">
        <f>Движение!$P$370</f>
        <v/>
      </c>
      <c r="F2441">
        <f>N(Движение!$Q$370)</f>
        <v/>
      </c>
      <c r="G2441">
        <f>N(Движение!$R$370)</f>
        <v/>
      </c>
      <c r="H2441">
        <f>Движение!$S$370</f>
        <v/>
      </c>
      <c r="I2441">
        <f>IF($F2441&gt;0,TEXT($B2441,"dd.mm")&amp;"_"&amp;$D2441,"")</f>
        <v/>
      </c>
    </row>
    <row r="2442">
      <c r="A2442" t="n">
        <v>2441</v>
      </c>
      <c r="B2442">
        <f>Движение!$A$370</f>
        <v/>
      </c>
      <c r="C2442">
        <f>Движение!$C$370</f>
        <v/>
      </c>
      <c r="D2442" t="inlineStr">
        <is>
          <t>Г 800</t>
        </is>
      </c>
      <c r="E2442">
        <f>Движение!$T$370</f>
        <v/>
      </c>
      <c r="F2442">
        <f>N(Движение!$U$370)</f>
        <v/>
      </c>
      <c r="G2442">
        <f>N(Движение!$V$370)</f>
        <v/>
      </c>
      <c r="H2442">
        <f>Движение!$W$370</f>
        <v/>
      </c>
      <c r="I2442">
        <f>IF($F2442&gt;0,TEXT($B2442,"dd.mm")&amp;"_"&amp;$D2442,"")</f>
        <v/>
      </c>
    </row>
    <row r="2443">
      <c r="A2443" t="n">
        <v>2442</v>
      </c>
      <c r="B2443">
        <f>Движение!$A$370</f>
        <v/>
      </c>
      <c r="C2443">
        <f>Движение!$C$370</f>
        <v/>
      </c>
      <c r="D2443" t="inlineStr">
        <is>
          <t>Ми-К</t>
        </is>
      </c>
      <c r="E2443">
        <f>Движение!$X$370</f>
        <v/>
      </c>
      <c r="F2443">
        <f>N(Движение!$Y$370)</f>
        <v/>
      </c>
      <c r="G2443">
        <f>N(Движение!$Z$370)</f>
        <v/>
      </c>
      <c r="H2443">
        <f>Движение!$AA$370</f>
        <v/>
      </c>
      <c r="I2443">
        <f>IF($F2443&gt;0,TEXT($B2443,"dd.mm")&amp;"_"&amp;$D2443,"")</f>
        <v/>
      </c>
    </row>
    <row r="2444">
      <c r="A2444" t="n">
        <v>2443</v>
      </c>
      <c r="B2444">
        <f>Движение!$A$370</f>
        <v/>
      </c>
      <c r="C2444">
        <f>Движение!$C$370</f>
        <v/>
      </c>
      <c r="D2444" t="inlineStr">
        <is>
          <t>Ми-П</t>
        </is>
      </c>
      <c r="E2444">
        <f>Движение!$AB$370</f>
        <v/>
      </c>
      <c r="F2444">
        <f>N(Движение!$AC$370)</f>
        <v/>
      </c>
      <c r="G2444">
        <f>N(Движение!$AD$370)</f>
        <v/>
      </c>
      <c r="H2444">
        <f>Движение!$AE$370</f>
        <v/>
      </c>
      <c r="I2444">
        <f>IF($F2444&gt;0,TEXT($B2444,"dd.mm")&amp;"_"&amp;$D2444,"")</f>
        <v/>
      </c>
    </row>
    <row r="2445">
      <c r="A2445" t="n">
        <v>2444</v>
      </c>
      <c r="B2445">
        <f>Движение!$A$371</f>
        <v/>
      </c>
      <c r="C2445">
        <f>Движение!$C$371</f>
        <v/>
      </c>
      <c r="D2445" t="inlineStr">
        <is>
          <t>АК-10</t>
        </is>
      </c>
      <c r="E2445">
        <f>Движение!$D$371</f>
        <v/>
      </c>
      <c r="F2445">
        <f>N(Движение!$E$371)</f>
        <v/>
      </c>
      <c r="G2445">
        <f>N(Движение!$F$371)</f>
        <v/>
      </c>
      <c r="H2445">
        <f>Движение!$G$371</f>
        <v/>
      </c>
      <c r="I2445">
        <f>IF($F2445&gt;0,TEXT($B2445,"dd.mm")&amp;"_"&amp;$D2445,"")</f>
        <v/>
      </c>
    </row>
    <row r="2446">
      <c r="A2446" t="n">
        <v>2445</v>
      </c>
      <c r="B2446">
        <f>Движение!$A$371</f>
        <v/>
      </c>
      <c r="C2446">
        <f>Движение!$C$371</f>
        <v/>
      </c>
      <c r="D2446" t="inlineStr">
        <is>
          <t>АК-15</t>
        </is>
      </c>
      <c r="E2446">
        <f>Движение!$H$371</f>
        <v/>
      </c>
      <c r="F2446">
        <f>N(Движение!$I$371)</f>
        <v/>
      </c>
      <c r="G2446">
        <f>N(Движение!$J$371)</f>
        <v/>
      </c>
      <c r="H2446">
        <f>Движение!$K$371</f>
        <v/>
      </c>
      <c r="I2446">
        <f>IF($F2446&gt;0,TEXT($B2446,"dd.mm")&amp;"_"&amp;$D2446,"")</f>
        <v/>
      </c>
    </row>
    <row r="2447">
      <c r="A2447" t="n">
        <v>2446</v>
      </c>
      <c r="B2447">
        <f>Движение!$A$371</f>
        <v/>
      </c>
      <c r="C2447">
        <f>Движение!$C$371</f>
        <v/>
      </c>
      <c r="D2447" t="inlineStr">
        <is>
          <t>Г 1800</t>
        </is>
      </c>
      <c r="E2447">
        <f>Движение!$L$371</f>
        <v/>
      </c>
      <c r="F2447">
        <f>N(Движение!$M$371)</f>
        <v/>
      </c>
      <c r="G2447">
        <f>N(Движение!$N$371)</f>
        <v/>
      </c>
      <c r="H2447">
        <f>Движение!$O$371</f>
        <v/>
      </c>
      <c r="I2447">
        <f>IF($F2447&gt;0,TEXT($B2447,"dd.mm")&amp;"_"&amp;$D2447,"")</f>
        <v/>
      </c>
    </row>
    <row r="2448">
      <c r="A2448" t="n">
        <v>2447</v>
      </c>
      <c r="B2448">
        <f>Движение!$A$371</f>
        <v/>
      </c>
      <c r="C2448">
        <f>Движение!$C$371</f>
        <v/>
      </c>
      <c r="D2448" t="inlineStr">
        <is>
          <t>Г 3500</t>
        </is>
      </c>
      <c r="E2448">
        <f>Движение!$P$371</f>
        <v/>
      </c>
      <c r="F2448">
        <f>N(Движение!$Q$371)</f>
        <v/>
      </c>
      <c r="G2448">
        <f>N(Движение!$R$371)</f>
        <v/>
      </c>
      <c r="H2448">
        <f>Движение!$S$371</f>
        <v/>
      </c>
      <c r="I2448">
        <f>IF($F2448&gt;0,TEXT($B2448,"dd.mm")&amp;"_"&amp;$D2448,"")</f>
        <v/>
      </c>
    </row>
    <row r="2449">
      <c r="A2449" t="n">
        <v>2448</v>
      </c>
      <c r="B2449">
        <f>Движение!$A$371</f>
        <v/>
      </c>
      <c r="C2449">
        <f>Движение!$C$371</f>
        <v/>
      </c>
      <c r="D2449" t="inlineStr">
        <is>
          <t>Г 800</t>
        </is>
      </c>
      <c r="E2449">
        <f>Движение!$T$371</f>
        <v/>
      </c>
      <c r="F2449">
        <f>N(Движение!$U$371)</f>
        <v/>
      </c>
      <c r="G2449">
        <f>N(Движение!$V$371)</f>
        <v/>
      </c>
      <c r="H2449">
        <f>Движение!$W$371</f>
        <v/>
      </c>
      <c r="I2449">
        <f>IF($F2449&gt;0,TEXT($B2449,"dd.mm")&amp;"_"&amp;$D2449,"")</f>
        <v/>
      </c>
    </row>
    <row r="2450">
      <c r="A2450" t="n">
        <v>2449</v>
      </c>
      <c r="B2450">
        <f>Движение!$A$371</f>
        <v/>
      </c>
      <c r="C2450">
        <f>Движение!$C$371</f>
        <v/>
      </c>
      <c r="D2450" t="inlineStr">
        <is>
          <t>Ми-К</t>
        </is>
      </c>
      <c r="E2450">
        <f>Движение!$X$371</f>
        <v/>
      </c>
      <c r="F2450">
        <f>N(Движение!$Y$371)</f>
        <v/>
      </c>
      <c r="G2450">
        <f>N(Движение!$Z$371)</f>
        <v/>
      </c>
      <c r="H2450">
        <f>Движение!$AA$371</f>
        <v/>
      </c>
      <c r="I2450">
        <f>IF($F2450&gt;0,TEXT($B2450,"dd.mm")&amp;"_"&amp;$D2450,"")</f>
        <v/>
      </c>
    </row>
    <row r="2451">
      <c r="A2451" t="n">
        <v>2450</v>
      </c>
      <c r="B2451">
        <f>Движение!$A$371</f>
        <v/>
      </c>
      <c r="C2451">
        <f>Движение!$C$371</f>
        <v/>
      </c>
      <c r="D2451" t="inlineStr">
        <is>
          <t>Ми-П</t>
        </is>
      </c>
      <c r="E2451">
        <f>Движение!$AB$371</f>
        <v/>
      </c>
      <c r="F2451">
        <f>N(Движение!$AC$371)</f>
        <v/>
      </c>
      <c r="G2451">
        <f>N(Движение!$AD$371)</f>
        <v/>
      </c>
      <c r="H2451">
        <f>Движение!$AE$371</f>
        <v/>
      </c>
      <c r="I2451">
        <f>IF($F2451&gt;0,TEXT($B2451,"dd.mm")&amp;"_"&amp;$D2451,"")</f>
        <v/>
      </c>
    </row>
    <row r="2452">
      <c r="A2452" t="n">
        <v>2451</v>
      </c>
      <c r="B2452">
        <f>Движение!$A$372</f>
        <v/>
      </c>
      <c r="C2452">
        <f>Движение!$C$372</f>
        <v/>
      </c>
      <c r="D2452" t="inlineStr">
        <is>
          <t>АК-10</t>
        </is>
      </c>
      <c r="E2452">
        <f>Движение!$D$372</f>
        <v/>
      </c>
      <c r="F2452">
        <f>N(Движение!$E$372)</f>
        <v/>
      </c>
      <c r="G2452">
        <f>N(Движение!$F$372)</f>
        <v/>
      </c>
      <c r="H2452">
        <f>Движение!$G$372</f>
        <v/>
      </c>
      <c r="I2452">
        <f>IF($F2452&gt;0,TEXT($B2452,"dd.mm")&amp;"_"&amp;$D2452,"")</f>
        <v/>
      </c>
    </row>
    <row r="2453">
      <c r="A2453" t="n">
        <v>2452</v>
      </c>
      <c r="B2453">
        <f>Движение!$A$372</f>
        <v/>
      </c>
      <c r="C2453">
        <f>Движение!$C$372</f>
        <v/>
      </c>
      <c r="D2453" t="inlineStr">
        <is>
          <t>АК-15</t>
        </is>
      </c>
      <c r="E2453">
        <f>Движение!$H$372</f>
        <v/>
      </c>
      <c r="F2453">
        <f>N(Движение!$I$372)</f>
        <v/>
      </c>
      <c r="G2453">
        <f>N(Движение!$J$372)</f>
        <v/>
      </c>
      <c r="H2453">
        <f>Движение!$K$372</f>
        <v/>
      </c>
      <c r="I2453">
        <f>IF($F2453&gt;0,TEXT($B2453,"dd.mm")&amp;"_"&amp;$D2453,"")</f>
        <v/>
      </c>
    </row>
    <row r="2454">
      <c r="A2454" t="n">
        <v>2453</v>
      </c>
      <c r="B2454">
        <f>Движение!$A$372</f>
        <v/>
      </c>
      <c r="C2454">
        <f>Движение!$C$372</f>
        <v/>
      </c>
      <c r="D2454" t="inlineStr">
        <is>
          <t>Г 1800</t>
        </is>
      </c>
      <c r="E2454">
        <f>Движение!$L$372</f>
        <v/>
      </c>
      <c r="F2454">
        <f>N(Движение!$M$372)</f>
        <v/>
      </c>
      <c r="G2454">
        <f>N(Движение!$N$372)</f>
        <v/>
      </c>
      <c r="H2454">
        <f>Движение!$O$372</f>
        <v/>
      </c>
      <c r="I2454">
        <f>IF($F2454&gt;0,TEXT($B2454,"dd.mm")&amp;"_"&amp;$D2454,"")</f>
        <v/>
      </c>
    </row>
    <row r="2455">
      <c r="A2455" t="n">
        <v>2454</v>
      </c>
      <c r="B2455">
        <f>Движение!$A$372</f>
        <v/>
      </c>
      <c r="C2455">
        <f>Движение!$C$372</f>
        <v/>
      </c>
      <c r="D2455" t="inlineStr">
        <is>
          <t>Г 3500</t>
        </is>
      </c>
      <c r="E2455">
        <f>Движение!$P$372</f>
        <v/>
      </c>
      <c r="F2455">
        <f>N(Движение!$Q$372)</f>
        <v/>
      </c>
      <c r="G2455">
        <f>N(Движение!$R$372)</f>
        <v/>
      </c>
      <c r="H2455">
        <f>Движение!$S$372</f>
        <v/>
      </c>
      <c r="I2455">
        <f>IF($F2455&gt;0,TEXT($B2455,"dd.mm")&amp;"_"&amp;$D2455,"")</f>
        <v/>
      </c>
    </row>
    <row r="2456">
      <c r="A2456" t="n">
        <v>2455</v>
      </c>
      <c r="B2456">
        <f>Движение!$A$372</f>
        <v/>
      </c>
      <c r="C2456">
        <f>Движение!$C$372</f>
        <v/>
      </c>
      <c r="D2456" t="inlineStr">
        <is>
          <t>Г 800</t>
        </is>
      </c>
      <c r="E2456">
        <f>Движение!$T$372</f>
        <v/>
      </c>
      <c r="F2456">
        <f>N(Движение!$U$372)</f>
        <v/>
      </c>
      <c r="G2456">
        <f>N(Движение!$V$372)</f>
        <v/>
      </c>
      <c r="H2456">
        <f>Движение!$W$372</f>
        <v/>
      </c>
      <c r="I2456">
        <f>IF($F2456&gt;0,TEXT($B2456,"dd.mm")&amp;"_"&amp;$D2456,"")</f>
        <v/>
      </c>
    </row>
    <row r="2457">
      <c r="A2457" t="n">
        <v>2456</v>
      </c>
      <c r="B2457">
        <f>Движение!$A$372</f>
        <v/>
      </c>
      <c r="C2457">
        <f>Движение!$C$372</f>
        <v/>
      </c>
      <c r="D2457" t="inlineStr">
        <is>
          <t>Ми-К</t>
        </is>
      </c>
      <c r="E2457">
        <f>Движение!$X$372</f>
        <v/>
      </c>
      <c r="F2457">
        <f>N(Движение!$Y$372)</f>
        <v/>
      </c>
      <c r="G2457">
        <f>N(Движение!$Z$372)</f>
        <v/>
      </c>
      <c r="H2457">
        <f>Движение!$AA$372</f>
        <v/>
      </c>
      <c r="I2457">
        <f>IF($F2457&gt;0,TEXT($B2457,"dd.mm")&amp;"_"&amp;$D2457,"")</f>
        <v/>
      </c>
    </row>
    <row r="2458">
      <c r="A2458" t="n">
        <v>2457</v>
      </c>
      <c r="B2458">
        <f>Движение!$A$372</f>
        <v/>
      </c>
      <c r="C2458">
        <f>Движение!$C$372</f>
        <v/>
      </c>
      <c r="D2458" t="inlineStr">
        <is>
          <t>Ми-П</t>
        </is>
      </c>
      <c r="E2458">
        <f>Движение!$AB$372</f>
        <v/>
      </c>
      <c r="F2458">
        <f>N(Движение!$AC$372)</f>
        <v/>
      </c>
      <c r="G2458">
        <f>N(Движение!$AD$372)</f>
        <v/>
      </c>
      <c r="H2458">
        <f>Движение!$AE$372</f>
        <v/>
      </c>
      <c r="I2458">
        <f>IF($F2458&gt;0,TEXT($B2458,"dd.mm")&amp;"_"&amp;$D2458,"")</f>
        <v/>
      </c>
    </row>
    <row r="2459">
      <c r="A2459" t="n">
        <v>2458</v>
      </c>
      <c r="B2459">
        <f>Движение!$A$373</f>
        <v/>
      </c>
      <c r="C2459">
        <f>Движение!$C$373</f>
        <v/>
      </c>
      <c r="D2459" t="inlineStr">
        <is>
          <t>АК-10</t>
        </is>
      </c>
      <c r="E2459">
        <f>Движение!$D$373</f>
        <v/>
      </c>
      <c r="F2459">
        <f>N(Движение!$E$373)</f>
        <v/>
      </c>
      <c r="G2459">
        <f>N(Движение!$F$373)</f>
        <v/>
      </c>
      <c r="H2459">
        <f>Движение!$G$373</f>
        <v/>
      </c>
      <c r="I2459">
        <f>IF($F2459&gt;0,TEXT($B2459,"dd.mm")&amp;"_"&amp;$D2459,"")</f>
        <v/>
      </c>
    </row>
    <row r="2460">
      <c r="A2460" t="n">
        <v>2459</v>
      </c>
      <c r="B2460">
        <f>Движение!$A$373</f>
        <v/>
      </c>
      <c r="C2460">
        <f>Движение!$C$373</f>
        <v/>
      </c>
      <c r="D2460" t="inlineStr">
        <is>
          <t>АК-15</t>
        </is>
      </c>
      <c r="E2460">
        <f>Движение!$H$373</f>
        <v/>
      </c>
      <c r="F2460">
        <f>N(Движение!$I$373)</f>
        <v/>
      </c>
      <c r="G2460">
        <f>N(Движение!$J$373)</f>
        <v/>
      </c>
      <c r="H2460">
        <f>Движение!$K$373</f>
        <v/>
      </c>
      <c r="I2460">
        <f>IF($F2460&gt;0,TEXT($B2460,"dd.mm")&amp;"_"&amp;$D2460,"")</f>
        <v/>
      </c>
    </row>
    <row r="2461">
      <c r="A2461" t="n">
        <v>2460</v>
      </c>
      <c r="B2461">
        <f>Движение!$A$373</f>
        <v/>
      </c>
      <c r="C2461">
        <f>Движение!$C$373</f>
        <v/>
      </c>
      <c r="D2461" t="inlineStr">
        <is>
          <t>Г 1800</t>
        </is>
      </c>
      <c r="E2461">
        <f>Движение!$L$373</f>
        <v/>
      </c>
      <c r="F2461">
        <f>N(Движение!$M$373)</f>
        <v/>
      </c>
      <c r="G2461">
        <f>N(Движение!$N$373)</f>
        <v/>
      </c>
      <c r="H2461">
        <f>Движение!$O$373</f>
        <v/>
      </c>
      <c r="I2461">
        <f>IF($F2461&gt;0,TEXT($B2461,"dd.mm")&amp;"_"&amp;$D2461,"")</f>
        <v/>
      </c>
    </row>
    <row r="2462">
      <c r="A2462" t="n">
        <v>2461</v>
      </c>
      <c r="B2462">
        <f>Движение!$A$373</f>
        <v/>
      </c>
      <c r="C2462">
        <f>Движение!$C$373</f>
        <v/>
      </c>
      <c r="D2462" t="inlineStr">
        <is>
          <t>Г 3500</t>
        </is>
      </c>
      <c r="E2462">
        <f>Движение!$P$373</f>
        <v/>
      </c>
      <c r="F2462">
        <f>N(Движение!$Q$373)</f>
        <v/>
      </c>
      <c r="G2462">
        <f>N(Движение!$R$373)</f>
        <v/>
      </c>
      <c r="H2462">
        <f>Движение!$S$373</f>
        <v/>
      </c>
      <c r="I2462">
        <f>IF($F2462&gt;0,TEXT($B2462,"dd.mm")&amp;"_"&amp;$D2462,"")</f>
        <v/>
      </c>
    </row>
    <row r="2463">
      <c r="A2463" t="n">
        <v>2462</v>
      </c>
      <c r="B2463">
        <f>Движение!$A$373</f>
        <v/>
      </c>
      <c r="C2463">
        <f>Движение!$C$373</f>
        <v/>
      </c>
      <c r="D2463" t="inlineStr">
        <is>
          <t>Г 800</t>
        </is>
      </c>
      <c r="E2463">
        <f>Движение!$T$373</f>
        <v/>
      </c>
      <c r="F2463">
        <f>N(Движение!$U$373)</f>
        <v/>
      </c>
      <c r="G2463">
        <f>N(Движение!$V$373)</f>
        <v/>
      </c>
      <c r="H2463">
        <f>Движение!$W$373</f>
        <v/>
      </c>
      <c r="I2463">
        <f>IF($F2463&gt;0,TEXT($B2463,"dd.mm")&amp;"_"&amp;$D2463,"")</f>
        <v/>
      </c>
    </row>
    <row r="2464">
      <c r="A2464" t="n">
        <v>2463</v>
      </c>
      <c r="B2464">
        <f>Движение!$A$373</f>
        <v/>
      </c>
      <c r="C2464">
        <f>Движение!$C$373</f>
        <v/>
      </c>
      <c r="D2464" t="inlineStr">
        <is>
          <t>Ми-К</t>
        </is>
      </c>
      <c r="E2464">
        <f>Движение!$X$373</f>
        <v/>
      </c>
      <c r="F2464">
        <f>N(Движение!$Y$373)</f>
        <v/>
      </c>
      <c r="G2464">
        <f>N(Движение!$Z$373)</f>
        <v/>
      </c>
      <c r="H2464">
        <f>Движение!$AA$373</f>
        <v/>
      </c>
      <c r="I2464">
        <f>IF($F2464&gt;0,TEXT($B2464,"dd.mm")&amp;"_"&amp;$D2464,"")</f>
        <v/>
      </c>
    </row>
    <row r="2465">
      <c r="A2465" t="n">
        <v>2464</v>
      </c>
      <c r="B2465">
        <f>Движение!$A$373</f>
        <v/>
      </c>
      <c r="C2465">
        <f>Движение!$C$373</f>
        <v/>
      </c>
      <c r="D2465" t="inlineStr">
        <is>
          <t>Ми-П</t>
        </is>
      </c>
      <c r="E2465">
        <f>Движение!$AB$373</f>
        <v/>
      </c>
      <c r="F2465">
        <f>N(Движение!$AC$373)</f>
        <v/>
      </c>
      <c r="G2465">
        <f>N(Движение!$AD$373)</f>
        <v/>
      </c>
      <c r="H2465">
        <f>Движение!$AE$373</f>
        <v/>
      </c>
      <c r="I2465">
        <f>IF($F2465&gt;0,TEXT($B2465,"dd.mm")&amp;"_"&amp;$D2465,"")</f>
        <v/>
      </c>
    </row>
    <row r="2466">
      <c r="A2466" t="n">
        <v>2465</v>
      </c>
      <c r="B2466">
        <f>Движение!$A$374</f>
        <v/>
      </c>
      <c r="C2466">
        <f>Движение!$C$374</f>
        <v/>
      </c>
      <c r="D2466" t="inlineStr">
        <is>
          <t>АК-10</t>
        </is>
      </c>
      <c r="E2466">
        <f>Движение!$D$374</f>
        <v/>
      </c>
      <c r="F2466">
        <f>N(Движение!$E$374)</f>
        <v/>
      </c>
      <c r="G2466">
        <f>N(Движение!$F$374)</f>
        <v/>
      </c>
      <c r="H2466">
        <f>Движение!$G$374</f>
        <v/>
      </c>
      <c r="I2466">
        <f>IF($F2466&gt;0,TEXT($B2466,"dd.mm")&amp;"_"&amp;$D2466,"")</f>
        <v/>
      </c>
    </row>
    <row r="2467">
      <c r="A2467" t="n">
        <v>2466</v>
      </c>
      <c r="B2467">
        <f>Движение!$A$374</f>
        <v/>
      </c>
      <c r="C2467">
        <f>Движение!$C$374</f>
        <v/>
      </c>
      <c r="D2467" t="inlineStr">
        <is>
          <t>АК-15</t>
        </is>
      </c>
      <c r="E2467">
        <f>Движение!$H$374</f>
        <v/>
      </c>
      <c r="F2467">
        <f>N(Движение!$I$374)</f>
        <v/>
      </c>
      <c r="G2467">
        <f>N(Движение!$J$374)</f>
        <v/>
      </c>
      <c r="H2467">
        <f>Движение!$K$374</f>
        <v/>
      </c>
      <c r="I2467">
        <f>IF($F2467&gt;0,TEXT($B2467,"dd.mm")&amp;"_"&amp;$D2467,"")</f>
        <v/>
      </c>
    </row>
    <row r="2468">
      <c r="A2468" t="n">
        <v>2467</v>
      </c>
      <c r="B2468">
        <f>Движение!$A$374</f>
        <v/>
      </c>
      <c r="C2468">
        <f>Движение!$C$374</f>
        <v/>
      </c>
      <c r="D2468" t="inlineStr">
        <is>
          <t>Г 1800</t>
        </is>
      </c>
      <c r="E2468">
        <f>Движение!$L$374</f>
        <v/>
      </c>
      <c r="F2468">
        <f>N(Движение!$M$374)</f>
        <v/>
      </c>
      <c r="G2468">
        <f>N(Движение!$N$374)</f>
        <v/>
      </c>
      <c r="H2468">
        <f>Движение!$O$374</f>
        <v/>
      </c>
      <c r="I2468">
        <f>IF($F2468&gt;0,TEXT($B2468,"dd.mm")&amp;"_"&amp;$D2468,"")</f>
        <v/>
      </c>
    </row>
    <row r="2469">
      <c r="A2469" t="n">
        <v>2468</v>
      </c>
      <c r="B2469">
        <f>Движение!$A$374</f>
        <v/>
      </c>
      <c r="C2469">
        <f>Движение!$C$374</f>
        <v/>
      </c>
      <c r="D2469" t="inlineStr">
        <is>
          <t>Г 3500</t>
        </is>
      </c>
      <c r="E2469">
        <f>Движение!$P$374</f>
        <v/>
      </c>
      <c r="F2469">
        <f>N(Движение!$Q$374)</f>
        <v/>
      </c>
      <c r="G2469">
        <f>N(Движение!$R$374)</f>
        <v/>
      </c>
      <c r="H2469">
        <f>Движение!$S$374</f>
        <v/>
      </c>
      <c r="I2469">
        <f>IF($F2469&gt;0,TEXT($B2469,"dd.mm")&amp;"_"&amp;$D2469,"")</f>
        <v/>
      </c>
    </row>
    <row r="2470">
      <c r="A2470" t="n">
        <v>2469</v>
      </c>
      <c r="B2470">
        <f>Движение!$A$374</f>
        <v/>
      </c>
      <c r="C2470">
        <f>Движение!$C$374</f>
        <v/>
      </c>
      <c r="D2470" t="inlineStr">
        <is>
          <t>Г 800</t>
        </is>
      </c>
      <c r="E2470">
        <f>Движение!$T$374</f>
        <v/>
      </c>
      <c r="F2470">
        <f>N(Движение!$U$374)</f>
        <v/>
      </c>
      <c r="G2470">
        <f>N(Движение!$V$374)</f>
        <v/>
      </c>
      <c r="H2470">
        <f>Движение!$W$374</f>
        <v/>
      </c>
      <c r="I2470">
        <f>IF($F2470&gt;0,TEXT($B2470,"dd.mm")&amp;"_"&amp;$D2470,"")</f>
        <v/>
      </c>
    </row>
    <row r="2471">
      <c r="A2471" t="n">
        <v>2470</v>
      </c>
      <c r="B2471">
        <f>Движение!$A$374</f>
        <v/>
      </c>
      <c r="C2471">
        <f>Движение!$C$374</f>
        <v/>
      </c>
      <c r="D2471" t="inlineStr">
        <is>
          <t>Ми-К</t>
        </is>
      </c>
      <c r="E2471">
        <f>Движение!$X$374</f>
        <v/>
      </c>
      <c r="F2471">
        <f>N(Движение!$Y$374)</f>
        <v/>
      </c>
      <c r="G2471">
        <f>N(Движение!$Z$374)</f>
        <v/>
      </c>
      <c r="H2471">
        <f>Движение!$AA$374</f>
        <v/>
      </c>
      <c r="I2471">
        <f>IF($F2471&gt;0,TEXT($B2471,"dd.mm")&amp;"_"&amp;$D2471,"")</f>
        <v/>
      </c>
    </row>
    <row r="2472">
      <c r="A2472" t="n">
        <v>2471</v>
      </c>
      <c r="B2472">
        <f>Движение!$A$374</f>
        <v/>
      </c>
      <c r="C2472">
        <f>Движение!$C$374</f>
        <v/>
      </c>
      <c r="D2472" t="inlineStr">
        <is>
          <t>Ми-П</t>
        </is>
      </c>
      <c r="E2472">
        <f>Движение!$AB$374</f>
        <v/>
      </c>
      <c r="F2472">
        <f>N(Движение!$AC$374)</f>
        <v/>
      </c>
      <c r="G2472">
        <f>N(Движение!$AD$374)</f>
        <v/>
      </c>
      <c r="H2472">
        <f>Движение!$AE$374</f>
        <v/>
      </c>
      <c r="I2472">
        <f>IF($F2472&gt;0,TEXT($B2472,"dd.mm")&amp;"_"&amp;$D2472,"")</f>
        <v/>
      </c>
    </row>
    <row r="2473">
      <c r="A2473" t="n">
        <v>2472</v>
      </c>
      <c r="B2473">
        <f>Движение!$A$375</f>
        <v/>
      </c>
      <c r="C2473">
        <f>Движение!$C$375</f>
        <v/>
      </c>
      <c r="D2473" t="inlineStr">
        <is>
          <t>АК-10</t>
        </is>
      </c>
      <c r="E2473">
        <f>Движение!$D$375</f>
        <v/>
      </c>
      <c r="F2473">
        <f>N(Движение!$E$375)</f>
        <v/>
      </c>
      <c r="G2473">
        <f>N(Движение!$F$375)</f>
        <v/>
      </c>
      <c r="H2473">
        <f>Движение!$G$375</f>
        <v/>
      </c>
      <c r="I2473">
        <f>IF($F2473&gt;0,TEXT($B2473,"dd.mm")&amp;"_"&amp;$D2473,"")</f>
        <v/>
      </c>
    </row>
    <row r="2474">
      <c r="A2474" t="n">
        <v>2473</v>
      </c>
      <c r="B2474">
        <f>Движение!$A$375</f>
        <v/>
      </c>
      <c r="C2474">
        <f>Движение!$C$375</f>
        <v/>
      </c>
      <c r="D2474" t="inlineStr">
        <is>
          <t>АК-15</t>
        </is>
      </c>
      <c r="E2474">
        <f>Движение!$H$375</f>
        <v/>
      </c>
      <c r="F2474">
        <f>N(Движение!$I$375)</f>
        <v/>
      </c>
      <c r="G2474">
        <f>N(Движение!$J$375)</f>
        <v/>
      </c>
      <c r="H2474">
        <f>Движение!$K$375</f>
        <v/>
      </c>
      <c r="I2474">
        <f>IF($F2474&gt;0,TEXT($B2474,"dd.mm")&amp;"_"&amp;$D2474,"")</f>
        <v/>
      </c>
    </row>
    <row r="2475">
      <c r="A2475" t="n">
        <v>2474</v>
      </c>
      <c r="B2475">
        <f>Движение!$A$375</f>
        <v/>
      </c>
      <c r="C2475">
        <f>Движение!$C$375</f>
        <v/>
      </c>
      <c r="D2475" t="inlineStr">
        <is>
          <t>Г 1800</t>
        </is>
      </c>
      <c r="E2475">
        <f>Движение!$L$375</f>
        <v/>
      </c>
      <c r="F2475">
        <f>N(Движение!$M$375)</f>
        <v/>
      </c>
      <c r="G2475">
        <f>N(Движение!$N$375)</f>
        <v/>
      </c>
      <c r="H2475">
        <f>Движение!$O$375</f>
        <v/>
      </c>
      <c r="I2475">
        <f>IF($F2475&gt;0,TEXT($B2475,"dd.mm")&amp;"_"&amp;$D2475,"")</f>
        <v/>
      </c>
    </row>
    <row r="2476">
      <c r="A2476" t="n">
        <v>2475</v>
      </c>
      <c r="B2476">
        <f>Движение!$A$375</f>
        <v/>
      </c>
      <c r="C2476">
        <f>Движение!$C$375</f>
        <v/>
      </c>
      <c r="D2476" t="inlineStr">
        <is>
          <t>Г 3500</t>
        </is>
      </c>
      <c r="E2476">
        <f>Движение!$P$375</f>
        <v/>
      </c>
      <c r="F2476">
        <f>N(Движение!$Q$375)</f>
        <v/>
      </c>
      <c r="G2476">
        <f>N(Движение!$R$375)</f>
        <v/>
      </c>
      <c r="H2476">
        <f>Движение!$S$375</f>
        <v/>
      </c>
      <c r="I2476">
        <f>IF($F2476&gt;0,TEXT($B2476,"dd.mm")&amp;"_"&amp;$D2476,"")</f>
        <v/>
      </c>
    </row>
    <row r="2477">
      <c r="A2477" t="n">
        <v>2476</v>
      </c>
      <c r="B2477">
        <f>Движение!$A$375</f>
        <v/>
      </c>
      <c r="C2477">
        <f>Движение!$C$375</f>
        <v/>
      </c>
      <c r="D2477" t="inlineStr">
        <is>
          <t>Г 800</t>
        </is>
      </c>
      <c r="E2477">
        <f>Движение!$T$375</f>
        <v/>
      </c>
      <c r="F2477">
        <f>N(Движение!$U$375)</f>
        <v/>
      </c>
      <c r="G2477">
        <f>N(Движение!$V$375)</f>
        <v/>
      </c>
      <c r="H2477">
        <f>Движение!$W$375</f>
        <v/>
      </c>
      <c r="I2477">
        <f>IF($F2477&gt;0,TEXT($B2477,"dd.mm")&amp;"_"&amp;$D2477,"")</f>
        <v/>
      </c>
    </row>
    <row r="2478">
      <c r="A2478" t="n">
        <v>2477</v>
      </c>
      <c r="B2478">
        <f>Движение!$A$375</f>
        <v/>
      </c>
      <c r="C2478">
        <f>Движение!$C$375</f>
        <v/>
      </c>
      <c r="D2478" t="inlineStr">
        <is>
          <t>Ми-К</t>
        </is>
      </c>
      <c r="E2478">
        <f>Движение!$X$375</f>
        <v/>
      </c>
      <c r="F2478">
        <f>N(Движение!$Y$375)</f>
        <v/>
      </c>
      <c r="G2478">
        <f>N(Движение!$Z$375)</f>
        <v/>
      </c>
      <c r="H2478">
        <f>Движение!$AA$375</f>
        <v/>
      </c>
      <c r="I2478">
        <f>IF($F2478&gt;0,TEXT($B2478,"dd.mm")&amp;"_"&amp;$D2478,"")</f>
        <v/>
      </c>
    </row>
    <row r="2479">
      <c r="A2479" t="n">
        <v>2478</v>
      </c>
      <c r="B2479">
        <f>Движение!$A$375</f>
        <v/>
      </c>
      <c r="C2479">
        <f>Движение!$C$375</f>
        <v/>
      </c>
      <c r="D2479" t="inlineStr">
        <is>
          <t>Ми-П</t>
        </is>
      </c>
      <c r="E2479">
        <f>Движение!$AB$375</f>
        <v/>
      </c>
      <c r="F2479">
        <f>N(Движение!$AC$375)</f>
        <v/>
      </c>
      <c r="G2479">
        <f>N(Движение!$AD$375)</f>
        <v/>
      </c>
      <c r="H2479">
        <f>Движение!$AE$375</f>
        <v/>
      </c>
      <c r="I2479">
        <f>IF($F2479&gt;0,TEXT($B2479,"dd.mm")&amp;"_"&amp;$D2479,"")</f>
        <v/>
      </c>
    </row>
    <row r="2480">
      <c r="A2480" t="n">
        <v>2479</v>
      </c>
      <c r="B2480">
        <f>Движение!$A$376</f>
        <v/>
      </c>
      <c r="C2480">
        <f>Движение!$C$376</f>
        <v/>
      </c>
      <c r="D2480" t="inlineStr">
        <is>
          <t>АК-10</t>
        </is>
      </c>
      <c r="E2480">
        <f>Движение!$D$376</f>
        <v/>
      </c>
      <c r="F2480">
        <f>N(Движение!$E$376)</f>
        <v/>
      </c>
      <c r="G2480">
        <f>N(Движение!$F$376)</f>
        <v/>
      </c>
      <c r="H2480">
        <f>Движение!$G$376</f>
        <v/>
      </c>
      <c r="I2480">
        <f>IF($F2480&gt;0,TEXT($B2480,"dd.mm")&amp;"_"&amp;$D2480,"")</f>
        <v/>
      </c>
    </row>
    <row r="2481">
      <c r="A2481" t="n">
        <v>2480</v>
      </c>
      <c r="B2481">
        <f>Движение!$A$376</f>
        <v/>
      </c>
      <c r="C2481">
        <f>Движение!$C$376</f>
        <v/>
      </c>
      <c r="D2481" t="inlineStr">
        <is>
          <t>АК-15</t>
        </is>
      </c>
      <c r="E2481">
        <f>Движение!$H$376</f>
        <v/>
      </c>
      <c r="F2481">
        <f>N(Движение!$I$376)</f>
        <v/>
      </c>
      <c r="G2481">
        <f>N(Движение!$J$376)</f>
        <v/>
      </c>
      <c r="H2481">
        <f>Движение!$K$376</f>
        <v/>
      </c>
      <c r="I2481">
        <f>IF($F2481&gt;0,TEXT($B2481,"dd.mm")&amp;"_"&amp;$D2481,"")</f>
        <v/>
      </c>
    </row>
    <row r="2482">
      <c r="A2482" t="n">
        <v>2481</v>
      </c>
      <c r="B2482">
        <f>Движение!$A$376</f>
        <v/>
      </c>
      <c r="C2482">
        <f>Движение!$C$376</f>
        <v/>
      </c>
      <c r="D2482" t="inlineStr">
        <is>
          <t>Г 1800</t>
        </is>
      </c>
      <c r="E2482">
        <f>Движение!$L$376</f>
        <v/>
      </c>
      <c r="F2482">
        <f>N(Движение!$M$376)</f>
        <v/>
      </c>
      <c r="G2482">
        <f>N(Движение!$N$376)</f>
        <v/>
      </c>
      <c r="H2482">
        <f>Движение!$O$376</f>
        <v/>
      </c>
      <c r="I2482">
        <f>IF($F2482&gt;0,TEXT($B2482,"dd.mm")&amp;"_"&amp;$D2482,"")</f>
        <v/>
      </c>
    </row>
    <row r="2483">
      <c r="A2483" t="n">
        <v>2482</v>
      </c>
      <c r="B2483">
        <f>Движение!$A$376</f>
        <v/>
      </c>
      <c r="C2483">
        <f>Движение!$C$376</f>
        <v/>
      </c>
      <c r="D2483" t="inlineStr">
        <is>
          <t>Г 3500</t>
        </is>
      </c>
      <c r="E2483">
        <f>Движение!$P$376</f>
        <v/>
      </c>
      <c r="F2483">
        <f>N(Движение!$Q$376)</f>
        <v/>
      </c>
      <c r="G2483">
        <f>N(Движение!$R$376)</f>
        <v/>
      </c>
      <c r="H2483">
        <f>Движение!$S$376</f>
        <v/>
      </c>
      <c r="I2483">
        <f>IF($F2483&gt;0,TEXT($B2483,"dd.mm")&amp;"_"&amp;$D2483,"")</f>
        <v/>
      </c>
    </row>
    <row r="2484">
      <c r="A2484" t="n">
        <v>2483</v>
      </c>
      <c r="B2484">
        <f>Движение!$A$376</f>
        <v/>
      </c>
      <c r="C2484">
        <f>Движение!$C$376</f>
        <v/>
      </c>
      <c r="D2484" t="inlineStr">
        <is>
          <t>Г 800</t>
        </is>
      </c>
      <c r="E2484">
        <f>Движение!$T$376</f>
        <v/>
      </c>
      <c r="F2484">
        <f>N(Движение!$U$376)</f>
        <v/>
      </c>
      <c r="G2484">
        <f>N(Движение!$V$376)</f>
        <v/>
      </c>
      <c r="H2484">
        <f>Движение!$W$376</f>
        <v/>
      </c>
      <c r="I2484">
        <f>IF($F2484&gt;0,TEXT($B2484,"dd.mm")&amp;"_"&amp;$D2484,"")</f>
        <v/>
      </c>
    </row>
    <row r="2485">
      <c r="A2485" t="n">
        <v>2484</v>
      </c>
      <c r="B2485">
        <f>Движение!$A$376</f>
        <v/>
      </c>
      <c r="C2485">
        <f>Движение!$C$376</f>
        <v/>
      </c>
      <c r="D2485" t="inlineStr">
        <is>
          <t>Ми-К</t>
        </is>
      </c>
      <c r="E2485">
        <f>Движение!$X$376</f>
        <v/>
      </c>
      <c r="F2485">
        <f>N(Движение!$Y$376)</f>
        <v/>
      </c>
      <c r="G2485">
        <f>N(Движение!$Z$376)</f>
        <v/>
      </c>
      <c r="H2485">
        <f>Движение!$AA$376</f>
        <v/>
      </c>
      <c r="I2485">
        <f>IF($F2485&gt;0,TEXT($B2485,"dd.mm")&amp;"_"&amp;$D2485,"")</f>
        <v/>
      </c>
    </row>
    <row r="2486">
      <c r="A2486" t="n">
        <v>2485</v>
      </c>
      <c r="B2486">
        <f>Движение!$A$376</f>
        <v/>
      </c>
      <c r="C2486">
        <f>Движение!$C$376</f>
        <v/>
      </c>
      <c r="D2486" t="inlineStr">
        <is>
          <t>Ми-П</t>
        </is>
      </c>
      <c r="E2486">
        <f>Движение!$AB$376</f>
        <v/>
      </c>
      <c r="F2486">
        <f>N(Движение!$AC$376)</f>
        <v/>
      </c>
      <c r="G2486">
        <f>N(Движение!$AD$376)</f>
        <v/>
      </c>
      <c r="H2486">
        <f>Движение!$AE$376</f>
        <v/>
      </c>
      <c r="I2486">
        <f>IF($F2486&gt;0,TEXT($B2486,"dd.mm")&amp;"_"&amp;$D2486,"")</f>
        <v/>
      </c>
    </row>
    <row r="2487">
      <c r="A2487" t="n">
        <v>2486</v>
      </c>
      <c r="B2487">
        <f>Движение!$A$377</f>
        <v/>
      </c>
      <c r="C2487">
        <f>Движение!$C$377</f>
        <v/>
      </c>
      <c r="D2487" t="inlineStr">
        <is>
          <t>АК-10</t>
        </is>
      </c>
      <c r="E2487">
        <f>Движение!$D$377</f>
        <v/>
      </c>
      <c r="F2487">
        <f>N(Движение!$E$377)</f>
        <v/>
      </c>
      <c r="G2487">
        <f>N(Движение!$F$377)</f>
        <v/>
      </c>
      <c r="H2487">
        <f>Движение!$G$377</f>
        <v/>
      </c>
      <c r="I2487">
        <f>IF($F2487&gt;0,TEXT($B2487,"dd.mm")&amp;"_"&amp;$D2487,"")</f>
        <v/>
      </c>
    </row>
    <row r="2488">
      <c r="A2488" t="n">
        <v>2487</v>
      </c>
      <c r="B2488">
        <f>Движение!$A$377</f>
        <v/>
      </c>
      <c r="C2488">
        <f>Движение!$C$377</f>
        <v/>
      </c>
      <c r="D2488" t="inlineStr">
        <is>
          <t>АК-15</t>
        </is>
      </c>
      <c r="E2488">
        <f>Движение!$H$377</f>
        <v/>
      </c>
      <c r="F2488">
        <f>N(Движение!$I$377)</f>
        <v/>
      </c>
      <c r="G2488">
        <f>N(Движение!$J$377)</f>
        <v/>
      </c>
      <c r="H2488">
        <f>Движение!$K$377</f>
        <v/>
      </c>
      <c r="I2488">
        <f>IF($F2488&gt;0,TEXT($B2488,"dd.mm")&amp;"_"&amp;$D2488,"")</f>
        <v/>
      </c>
    </row>
    <row r="2489">
      <c r="A2489" t="n">
        <v>2488</v>
      </c>
      <c r="B2489">
        <f>Движение!$A$377</f>
        <v/>
      </c>
      <c r="C2489">
        <f>Движение!$C$377</f>
        <v/>
      </c>
      <c r="D2489" t="inlineStr">
        <is>
          <t>Г 1800</t>
        </is>
      </c>
      <c r="E2489">
        <f>Движение!$L$377</f>
        <v/>
      </c>
      <c r="F2489">
        <f>N(Движение!$M$377)</f>
        <v/>
      </c>
      <c r="G2489">
        <f>N(Движение!$N$377)</f>
        <v/>
      </c>
      <c r="H2489">
        <f>Движение!$O$377</f>
        <v/>
      </c>
      <c r="I2489">
        <f>IF($F2489&gt;0,TEXT($B2489,"dd.mm")&amp;"_"&amp;$D2489,"")</f>
        <v/>
      </c>
    </row>
    <row r="2490">
      <c r="A2490" t="n">
        <v>2489</v>
      </c>
      <c r="B2490">
        <f>Движение!$A$377</f>
        <v/>
      </c>
      <c r="C2490">
        <f>Движение!$C$377</f>
        <v/>
      </c>
      <c r="D2490" t="inlineStr">
        <is>
          <t>Г 3500</t>
        </is>
      </c>
      <c r="E2490">
        <f>Движение!$P$377</f>
        <v/>
      </c>
      <c r="F2490">
        <f>N(Движение!$Q$377)</f>
        <v/>
      </c>
      <c r="G2490">
        <f>N(Движение!$R$377)</f>
        <v/>
      </c>
      <c r="H2490">
        <f>Движение!$S$377</f>
        <v/>
      </c>
      <c r="I2490">
        <f>IF($F2490&gt;0,TEXT($B2490,"dd.mm")&amp;"_"&amp;$D2490,"")</f>
        <v/>
      </c>
    </row>
    <row r="2491">
      <c r="A2491" t="n">
        <v>2490</v>
      </c>
      <c r="B2491">
        <f>Движение!$A$377</f>
        <v/>
      </c>
      <c r="C2491">
        <f>Движение!$C$377</f>
        <v/>
      </c>
      <c r="D2491" t="inlineStr">
        <is>
          <t>Г 800</t>
        </is>
      </c>
      <c r="E2491">
        <f>Движение!$T$377</f>
        <v/>
      </c>
      <c r="F2491">
        <f>N(Движение!$U$377)</f>
        <v/>
      </c>
      <c r="G2491">
        <f>N(Движение!$V$377)</f>
        <v/>
      </c>
      <c r="H2491">
        <f>Движение!$W$377</f>
        <v/>
      </c>
      <c r="I2491">
        <f>IF($F2491&gt;0,TEXT($B2491,"dd.mm")&amp;"_"&amp;$D2491,"")</f>
        <v/>
      </c>
    </row>
    <row r="2492">
      <c r="A2492" t="n">
        <v>2491</v>
      </c>
      <c r="B2492">
        <f>Движение!$A$377</f>
        <v/>
      </c>
      <c r="C2492">
        <f>Движение!$C$377</f>
        <v/>
      </c>
      <c r="D2492" t="inlineStr">
        <is>
          <t>Ми-К</t>
        </is>
      </c>
      <c r="E2492">
        <f>Движение!$X$377</f>
        <v/>
      </c>
      <c r="F2492">
        <f>N(Движение!$Y$377)</f>
        <v/>
      </c>
      <c r="G2492">
        <f>N(Движение!$Z$377)</f>
        <v/>
      </c>
      <c r="H2492">
        <f>Движение!$AA$377</f>
        <v/>
      </c>
      <c r="I2492">
        <f>IF($F2492&gt;0,TEXT($B2492,"dd.mm")&amp;"_"&amp;$D2492,"")</f>
        <v/>
      </c>
    </row>
    <row r="2493">
      <c r="A2493" t="n">
        <v>2492</v>
      </c>
      <c r="B2493">
        <f>Движение!$A$377</f>
        <v/>
      </c>
      <c r="C2493">
        <f>Движение!$C$377</f>
        <v/>
      </c>
      <c r="D2493" t="inlineStr">
        <is>
          <t>Ми-П</t>
        </is>
      </c>
      <c r="E2493">
        <f>Движение!$AB$377</f>
        <v/>
      </c>
      <c r="F2493">
        <f>N(Движение!$AC$377)</f>
        <v/>
      </c>
      <c r="G2493">
        <f>N(Движение!$AD$377)</f>
        <v/>
      </c>
      <c r="H2493">
        <f>Движение!$AE$377</f>
        <v/>
      </c>
      <c r="I2493">
        <f>IF($F2493&gt;0,TEXT($B2493,"dd.mm")&amp;"_"&amp;$D2493,"")</f>
        <v/>
      </c>
    </row>
    <row r="2494">
      <c r="A2494" t="n">
        <v>2493</v>
      </c>
      <c r="B2494">
        <f>Движение!$A$378</f>
        <v/>
      </c>
      <c r="C2494">
        <f>Движение!$C$378</f>
        <v/>
      </c>
      <c r="D2494" t="inlineStr">
        <is>
          <t>АК-10</t>
        </is>
      </c>
      <c r="E2494">
        <f>Движение!$D$378</f>
        <v/>
      </c>
      <c r="F2494">
        <f>N(Движение!$E$378)</f>
        <v/>
      </c>
      <c r="G2494">
        <f>N(Движение!$F$378)</f>
        <v/>
      </c>
      <c r="H2494">
        <f>Движение!$G$378</f>
        <v/>
      </c>
      <c r="I2494">
        <f>IF($F2494&gt;0,TEXT($B2494,"dd.mm")&amp;"_"&amp;$D2494,"")</f>
        <v/>
      </c>
    </row>
    <row r="2495">
      <c r="A2495" t="n">
        <v>2494</v>
      </c>
      <c r="B2495">
        <f>Движение!$A$378</f>
        <v/>
      </c>
      <c r="C2495">
        <f>Движение!$C$378</f>
        <v/>
      </c>
      <c r="D2495" t="inlineStr">
        <is>
          <t>АК-15</t>
        </is>
      </c>
      <c r="E2495">
        <f>Движение!$H$378</f>
        <v/>
      </c>
      <c r="F2495">
        <f>N(Движение!$I$378)</f>
        <v/>
      </c>
      <c r="G2495">
        <f>N(Движение!$J$378)</f>
        <v/>
      </c>
      <c r="H2495">
        <f>Движение!$K$378</f>
        <v/>
      </c>
      <c r="I2495">
        <f>IF($F2495&gt;0,TEXT($B2495,"dd.mm")&amp;"_"&amp;$D2495,"")</f>
        <v/>
      </c>
    </row>
    <row r="2496">
      <c r="A2496" t="n">
        <v>2495</v>
      </c>
      <c r="B2496">
        <f>Движение!$A$378</f>
        <v/>
      </c>
      <c r="C2496">
        <f>Движение!$C$378</f>
        <v/>
      </c>
      <c r="D2496" t="inlineStr">
        <is>
          <t>Г 1800</t>
        </is>
      </c>
      <c r="E2496">
        <f>Движение!$L$378</f>
        <v/>
      </c>
      <c r="F2496">
        <f>N(Движение!$M$378)</f>
        <v/>
      </c>
      <c r="G2496">
        <f>N(Движение!$N$378)</f>
        <v/>
      </c>
      <c r="H2496">
        <f>Движение!$O$378</f>
        <v/>
      </c>
      <c r="I2496">
        <f>IF($F2496&gt;0,TEXT($B2496,"dd.mm")&amp;"_"&amp;$D2496,"")</f>
        <v/>
      </c>
    </row>
    <row r="2497">
      <c r="A2497" t="n">
        <v>2496</v>
      </c>
      <c r="B2497">
        <f>Движение!$A$378</f>
        <v/>
      </c>
      <c r="C2497">
        <f>Движение!$C$378</f>
        <v/>
      </c>
      <c r="D2497" t="inlineStr">
        <is>
          <t>Г 3500</t>
        </is>
      </c>
      <c r="E2497">
        <f>Движение!$P$378</f>
        <v/>
      </c>
      <c r="F2497">
        <f>N(Движение!$Q$378)</f>
        <v/>
      </c>
      <c r="G2497">
        <f>N(Движение!$R$378)</f>
        <v/>
      </c>
      <c r="H2497">
        <f>Движение!$S$378</f>
        <v/>
      </c>
      <c r="I2497">
        <f>IF($F2497&gt;0,TEXT($B2497,"dd.mm")&amp;"_"&amp;$D2497,"")</f>
        <v/>
      </c>
    </row>
    <row r="2498">
      <c r="A2498" t="n">
        <v>2497</v>
      </c>
      <c r="B2498">
        <f>Движение!$A$378</f>
        <v/>
      </c>
      <c r="C2498">
        <f>Движение!$C$378</f>
        <v/>
      </c>
      <c r="D2498" t="inlineStr">
        <is>
          <t>Г 800</t>
        </is>
      </c>
      <c r="E2498">
        <f>Движение!$T$378</f>
        <v/>
      </c>
      <c r="F2498">
        <f>N(Движение!$U$378)</f>
        <v/>
      </c>
      <c r="G2498">
        <f>N(Движение!$V$378)</f>
        <v/>
      </c>
      <c r="H2498">
        <f>Движение!$W$378</f>
        <v/>
      </c>
      <c r="I2498">
        <f>IF($F2498&gt;0,TEXT($B2498,"dd.mm")&amp;"_"&amp;$D2498,"")</f>
        <v/>
      </c>
    </row>
    <row r="2499">
      <c r="A2499" t="n">
        <v>2498</v>
      </c>
      <c r="B2499">
        <f>Движение!$A$378</f>
        <v/>
      </c>
      <c r="C2499">
        <f>Движение!$C$378</f>
        <v/>
      </c>
      <c r="D2499" t="inlineStr">
        <is>
          <t>Ми-К</t>
        </is>
      </c>
      <c r="E2499">
        <f>Движение!$X$378</f>
        <v/>
      </c>
      <c r="F2499">
        <f>N(Движение!$Y$378)</f>
        <v/>
      </c>
      <c r="G2499">
        <f>N(Движение!$Z$378)</f>
        <v/>
      </c>
      <c r="H2499">
        <f>Движение!$AA$378</f>
        <v/>
      </c>
      <c r="I2499">
        <f>IF($F2499&gt;0,TEXT($B2499,"dd.mm")&amp;"_"&amp;$D2499,"")</f>
        <v/>
      </c>
    </row>
    <row r="2500">
      <c r="A2500" t="n">
        <v>2499</v>
      </c>
      <c r="B2500">
        <f>Движение!$A$378</f>
        <v/>
      </c>
      <c r="C2500">
        <f>Движение!$C$378</f>
        <v/>
      </c>
      <c r="D2500" t="inlineStr">
        <is>
          <t>Ми-П</t>
        </is>
      </c>
      <c r="E2500">
        <f>Движение!$AB$378</f>
        <v/>
      </c>
      <c r="F2500">
        <f>N(Движение!$AC$378)</f>
        <v/>
      </c>
      <c r="G2500">
        <f>N(Движение!$AD$378)</f>
        <v/>
      </c>
      <c r="H2500">
        <f>Движение!$AE$378</f>
        <v/>
      </c>
      <c r="I2500">
        <f>IF($F2500&gt;0,TEXT($B2500,"dd.mm")&amp;"_"&amp;$D2500,"")</f>
        <v/>
      </c>
    </row>
    <row r="2501">
      <c r="A2501" t="n">
        <v>2500</v>
      </c>
      <c r="B2501">
        <f>Движение!$A$379</f>
        <v/>
      </c>
      <c r="C2501">
        <f>Движение!$C$379</f>
        <v/>
      </c>
      <c r="D2501" t="inlineStr">
        <is>
          <t>АК-10</t>
        </is>
      </c>
      <c r="E2501">
        <f>Движение!$D$379</f>
        <v/>
      </c>
      <c r="F2501">
        <f>N(Движение!$E$379)</f>
        <v/>
      </c>
      <c r="G2501">
        <f>N(Движение!$F$379)</f>
        <v/>
      </c>
      <c r="H2501">
        <f>Движение!$G$379</f>
        <v/>
      </c>
      <c r="I2501">
        <f>IF($F2501&gt;0,TEXT($B2501,"dd.mm")&amp;"_"&amp;$D2501,"")</f>
        <v/>
      </c>
    </row>
    <row r="2502">
      <c r="A2502" t="n">
        <v>2501</v>
      </c>
      <c r="B2502">
        <f>Движение!$A$379</f>
        <v/>
      </c>
      <c r="C2502">
        <f>Движение!$C$379</f>
        <v/>
      </c>
      <c r="D2502" t="inlineStr">
        <is>
          <t>АК-15</t>
        </is>
      </c>
      <c r="E2502">
        <f>Движение!$H$379</f>
        <v/>
      </c>
      <c r="F2502">
        <f>N(Движение!$I$379)</f>
        <v/>
      </c>
      <c r="G2502">
        <f>N(Движение!$J$379)</f>
        <v/>
      </c>
      <c r="H2502">
        <f>Движение!$K$379</f>
        <v/>
      </c>
      <c r="I2502">
        <f>IF($F2502&gt;0,TEXT($B2502,"dd.mm")&amp;"_"&amp;$D2502,"")</f>
        <v/>
      </c>
    </row>
    <row r="2503">
      <c r="A2503" t="n">
        <v>2502</v>
      </c>
      <c r="B2503">
        <f>Движение!$A$379</f>
        <v/>
      </c>
      <c r="C2503">
        <f>Движение!$C$379</f>
        <v/>
      </c>
      <c r="D2503" t="inlineStr">
        <is>
          <t>Г 1800</t>
        </is>
      </c>
      <c r="E2503">
        <f>Движение!$L$379</f>
        <v/>
      </c>
      <c r="F2503">
        <f>N(Движение!$M$379)</f>
        <v/>
      </c>
      <c r="G2503">
        <f>N(Движение!$N$379)</f>
        <v/>
      </c>
      <c r="H2503">
        <f>Движение!$O$379</f>
        <v/>
      </c>
      <c r="I2503">
        <f>IF($F2503&gt;0,TEXT($B2503,"dd.mm")&amp;"_"&amp;$D2503,"")</f>
        <v/>
      </c>
    </row>
    <row r="2504">
      <c r="A2504" t="n">
        <v>2503</v>
      </c>
      <c r="B2504">
        <f>Движение!$A$379</f>
        <v/>
      </c>
      <c r="C2504">
        <f>Движение!$C$379</f>
        <v/>
      </c>
      <c r="D2504" t="inlineStr">
        <is>
          <t>Г 3500</t>
        </is>
      </c>
      <c r="E2504">
        <f>Движение!$P$379</f>
        <v/>
      </c>
      <c r="F2504">
        <f>N(Движение!$Q$379)</f>
        <v/>
      </c>
      <c r="G2504">
        <f>N(Движение!$R$379)</f>
        <v/>
      </c>
      <c r="H2504">
        <f>Движение!$S$379</f>
        <v/>
      </c>
      <c r="I2504">
        <f>IF($F2504&gt;0,TEXT($B2504,"dd.mm")&amp;"_"&amp;$D2504,"")</f>
        <v/>
      </c>
    </row>
    <row r="2505">
      <c r="A2505" t="n">
        <v>2504</v>
      </c>
      <c r="B2505">
        <f>Движение!$A$379</f>
        <v/>
      </c>
      <c r="C2505">
        <f>Движение!$C$379</f>
        <v/>
      </c>
      <c r="D2505" t="inlineStr">
        <is>
          <t>Г 800</t>
        </is>
      </c>
      <c r="E2505">
        <f>Движение!$T$379</f>
        <v/>
      </c>
      <c r="F2505">
        <f>N(Движение!$U$379)</f>
        <v/>
      </c>
      <c r="G2505">
        <f>N(Движение!$V$379)</f>
        <v/>
      </c>
      <c r="H2505">
        <f>Движение!$W$379</f>
        <v/>
      </c>
      <c r="I2505">
        <f>IF($F2505&gt;0,TEXT($B2505,"dd.mm")&amp;"_"&amp;$D2505,"")</f>
        <v/>
      </c>
    </row>
    <row r="2506">
      <c r="A2506" t="n">
        <v>2505</v>
      </c>
      <c r="B2506">
        <f>Движение!$A$379</f>
        <v/>
      </c>
      <c r="C2506">
        <f>Движение!$C$379</f>
        <v/>
      </c>
      <c r="D2506" t="inlineStr">
        <is>
          <t>Ми-К</t>
        </is>
      </c>
      <c r="E2506">
        <f>Движение!$X$379</f>
        <v/>
      </c>
      <c r="F2506">
        <f>N(Движение!$Y$379)</f>
        <v/>
      </c>
      <c r="G2506">
        <f>N(Движение!$Z$379)</f>
        <v/>
      </c>
      <c r="H2506">
        <f>Движение!$AA$379</f>
        <v/>
      </c>
      <c r="I2506">
        <f>IF($F2506&gt;0,TEXT($B2506,"dd.mm")&amp;"_"&amp;$D2506,"")</f>
        <v/>
      </c>
    </row>
    <row r="2507">
      <c r="A2507" t="n">
        <v>2506</v>
      </c>
      <c r="B2507">
        <f>Движение!$A$379</f>
        <v/>
      </c>
      <c r="C2507">
        <f>Движение!$C$379</f>
        <v/>
      </c>
      <c r="D2507" t="inlineStr">
        <is>
          <t>Ми-П</t>
        </is>
      </c>
      <c r="E2507">
        <f>Движение!$AB$379</f>
        <v/>
      </c>
      <c r="F2507">
        <f>N(Движение!$AC$379)</f>
        <v/>
      </c>
      <c r="G2507">
        <f>N(Движение!$AD$379)</f>
        <v/>
      </c>
      <c r="H2507">
        <f>Движение!$AE$379</f>
        <v/>
      </c>
      <c r="I2507">
        <f>IF($F2507&gt;0,TEXT($B2507,"dd.mm")&amp;"_"&amp;$D2507,"")</f>
        <v/>
      </c>
    </row>
    <row r="2508">
      <c r="A2508" t="n">
        <v>2507</v>
      </c>
      <c r="B2508">
        <f>Движение!$A$380</f>
        <v/>
      </c>
      <c r="C2508">
        <f>Движение!$C$380</f>
        <v/>
      </c>
      <c r="D2508" t="inlineStr">
        <is>
          <t>АК-10</t>
        </is>
      </c>
      <c r="E2508">
        <f>Движение!$D$380</f>
        <v/>
      </c>
      <c r="F2508">
        <f>N(Движение!$E$380)</f>
        <v/>
      </c>
      <c r="G2508">
        <f>N(Движение!$F$380)</f>
        <v/>
      </c>
      <c r="H2508">
        <f>Движение!$G$380</f>
        <v/>
      </c>
      <c r="I2508">
        <f>IF($F2508&gt;0,TEXT($B2508,"dd.mm")&amp;"_"&amp;$D2508,"")</f>
        <v/>
      </c>
    </row>
    <row r="2509">
      <c r="A2509" t="n">
        <v>2508</v>
      </c>
      <c r="B2509">
        <f>Движение!$A$380</f>
        <v/>
      </c>
      <c r="C2509">
        <f>Движение!$C$380</f>
        <v/>
      </c>
      <c r="D2509" t="inlineStr">
        <is>
          <t>АК-15</t>
        </is>
      </c>
      <c r="E2509">
        <f>Движение!$H$380</f>
        <v/>
      </c>
      <c r="F2509">
        <f>N(Движение!$I$380)</f>
        <v/>
      </c>
      <c r="G2509">
        <f>N(Движение!$J$380)</f>
        <v/>
      </c>
      <c r="H2509">
        <f>Движение!$K$380</f>
        <v/>
      </c>
      <c r="I2509">
        <f>IF($F2509&gt;0,TEXT($B2509,"dd.mm")&amp;"_"&amp;$D2509,"")</f>
        <v/>
      </c>
    </row>
    <row r="2510">
      <c r="A2510" t="n">
        <v>2509</v>
      </c>
      <c r="B2510">
        <f>Движение!$A$380</f>
        <v/>
      </c>
      <c r="C2510">
        <f>Движение!$C$380</f>
        <v/>
      </c>
      <c r="D2510" t="inlineStr">
        <is>
          <t>Г 1800</t>
        </is>
      </c>
      <c r="E2510">
        <f>Движение!$L$380</f>
        <v/>
      </c>
      <c r="F2510">
        <f>N(Движение!$M$380)</f>
        <v/>
      </c>
      <c r="G2510">
        <f>N(Движение!$N$380)</f>
        <v/>
      </c>
      <c r="H2510">
        <f>Движение!$O$380</f>
        <v/>
      </c>
      <c r="I2510">
        <f>IF($F2510&gt;0,TEXT($B2510,"dd.mm")&amp;"_"&amp;$D2510,"")</f>
        <v/>
      </c>
    </row>
    <row r="2511">
      <c r="A2511" t="n">
        <v>2510</v>
      </c>
      <c r="B2511">
        <f>Движение!$A$380</f>
        <v/>
      </c>
      <c r="C2511">
        <f>Движение!$C$380</f>
        <v/>
      </c>
      <c r="D2511" t="inlineStr">
        <is>
          <t>Г 3500</t>
        </is>
      </c>
      <c r="E2511">
        <f>Движение!$P$380</f>
        <v/>
      </c>
      <c r="F2511">
        <f>N(Движение!$Q$380)</f>
        <v/>
      </c>
      <c r="G2511">
        <f>N(Движение!$R$380)</f>
        <v/>
      </c>
      <c r="H2511">
        <f>Движение!$S$380</f>
        <v/>
      </c>
      <c r="I2511">
        <f>IF($F2511&gt;0,TEXT($B2511,"dd.mm")&amp;"_"&amp;$D2511,"")</f>
        <v/>
      </c>
    </row>
    <row r="2512">
      <c r="A2512" t="n">
        <v>2511</v>
      </c>
      <c r="B2512">
        <f>Движение!$A$380</f>
        <v/>
      </c>
      <c r="C2512">
        <f>Движение!$C$380</f>
        <v/>
      </c>
      <c r="D2512" t="inlineStr">
        <is>
          <t>Г 800</t>
        </is>
      </c>
      <c r="E2512">
        <f>Движение!$T$380</f>
        <v/>
      </c>
      <c r="F2512">
        <f>N(Движение!$U$380)</f>
        <v/>
      </c>
      <c r="G2512">
        <f>N(Движение!$V$380)</f>
        <v/>
      </c>
      <c r="H2512">
        <f>Движение!$W$380</f>
        <v/>
      </c>
      <c r="I2512">
        <f>IF($F2512&gt;0,TEXT($B2512,"dd.mm")&amp;"_"&amp;$D2512,"")</f>
        <v/>
      </c>
    </row>
    <row r="2513">
      <c r="A2513" t="n">
        <v>2512</v>
      </c>
      <c r="B2513">
        <f>Движение!$A$380</f>
        <v/>
      </c>
      <c r="C2513">
        <f>Движение!$C$380</f>
        <v/>
      </c>
      <c r="D2513" t="inlineStr">
        <is>
          <t>Ми-К</t>
        </is>
      </c>
      <c r="E2513">
        <f>Движение!$X$380</f>
        <v/>
      </c>
      <c r="F2513">
        <f>N(Движение!$Y$380)</f>
        <v/>
      </c>
      <c r="G2513">
        <f>N(Движение!$Z$380)</f>
        <v/>
      </c>
      <c r="H2513">
        <f>Движение!$AA$380</f>
        <v/>
      </c>
      <c r="I2513">
        <f>IF($F2513&gt;0,TEXT($B2513,"dd.mm")&amp;"_"&amp;$D2513,"")</f>
        <v/>
      </c>
    </row>
    <row r="2514">
      <c r="A2514" t="n">
        <v>2513</v>
      </c>
      <c r="B2514">
        <f>Движение!$A$380</f>
        <v/>
      </c>
      <c r="C2514">
        <f>Движение!$C$380</f>
        <v/>
      </c>
      <c r="D2514" t="inlineStr">
        <is>
          <t>Ми-П</t>
        </is>
      </c>
      <c r="E2514">
        <f>Движение!$AB$380</f>
        <v/>
      </c>
      <c r="F2514">
        <f>N(Движение!$AC$380)</f>
        <v/>
      </c>
      <c r="G2514">
        <f>N(Движение!$AD$380)</f>
        <v/>
      </c>
      <c r="H2514">
        <f>Движение!$AE$380</f>
        <v/>
      </c>
      <c r="I2514">
        <f>IF($F2514&gt;0,TEXT($B2514,"dd.mm")&amp;"_"&amp;$D2514,"")</f>
        <v/>
      </c>
    </row>
    <row r="2515">
      <c r="A2515" t="n">
        <v>2514</v>
      </c>
      <c r="B2515">
        <f>Движение!$A$381</f>
        <v/>
      </c>
      <c r="C2515">
        <f>Движение!$C$381</f>
        <v/>
      </c>
      <c r="D2515" t="inlineStr">
        <is>
          <t>АК-10</t>
        </is>
      </c>
      <c r="E2515">
        <f>Движение!$D$381</f>
        <v/>
      </c>
      <c r="F2515">
        <f>N(Движение!$E$381)</f>
        <v/>
      </c>
      <c r="G2515">
        <f>N(Движение!$F$381)</f>
        <v/>
      </c>
      <c r="H2515">
        <f>Движение!$G$381</f>
        <v/>
      </c>
      <c r="I2515">
        <f>IF($F2515&gt;0,TEXT($B2515,"dd.mm")&amp;"_"&amp;$D2515,"")</f>
        <v/>
      </c>
    </row>
    <row r="2516">
      <c r="A2516" t="n">
        <v>2515</v>
      </c>
      <c r="B2516">
        <f>Движение!$A$381</f>
        <v/>
      </c>
      <c r="C2516">
        <f>Движение!$C$381</f>
        <v/>
      </c>
      <c r="D2516" t="inlineStr">
        <is>
          <t>АК-15</t>
        </is>
      </c>
      <c r="E2516">
        <f>Движение!$H$381</f>
        <v/>
      </c>
      <c r="F2516">
        <f>N(Движение!$I$381)</f>
        <v/>
      </c>
      <c r="G2516">
        <f>N(Движение!$J$381)</f>
        <v/>
      </c>
      <c r="H2516">
        <f>Движение!$K$381</f>
        <v/>
      </c>
      <c r="I2516">
        <f>IF($F2516&gt;0,TEXT($B2516,"dd.mm")&amp;"_"&amp;$D2516,"")</f>
        <v/>
      </c>
    </row>
    <row r="2517">
      <c r="A2517" t="n">
        <v>2516</v>
      </c>
      <c r="B2517">
        <f>Движение!$A$381</f>
        <v/>
      </c>
      <c r="C2517">
        <f>Движение!$C$381</f>
        <v/>
      </c>
      <c r="D2517" t="inlineStr">
        <is>
          <t>Г 1800</t>
        </is>
      </c>
      <c r="E2517">
        <f>Движение!$L$381</f>
        <v/>
      </c>
      <c r="F2517">
        <f>N(Движение!$M$381)</f>
        <v/>
      </c>
      <c r="G2517">
        <f>N(Движение!$N$381)</f>
        <v/>
      </c>
      <c r="H2517">
        <f>Движение!$O$381</f>
        <v/>
      </c>
      <c r="I2517">
        <f>IF($F2517&gt;0,TEXT($B2517,"dd.mm")&amp;"_"&amp;$D2517,"")</f>
        <v/>
      </c>
    </row>
    <row r="2518">
      <c r="A2518" t="n">
        <v>2517</v>
      </c>
      <c r="B2518">
        <f>Движение!$A$381</f>
        <v/>
      </c>
      <c r="C2518">
        <f>Движение!$C$381</f>
        <v/>
      </c>
      <c r="D2518" t="inlineStr">
        <is>
          <t>Г 3500</t>
        </is>
      </c>
      <c r="E2518">
        <f>Движение!$P$381</f>
        <v/>
      </c>
      <c r="F2518">
        <f>N(Движение!$Q$381)</f>
        <v/>
      </c>
      <c r="G2518">
        <f>N(Движение!$R$381)</f>
        <v/>
      </c>
      <c r="H2518">
        <f>Движение!$S$381</f>
        <v/>
      </c>
      <c r="I2518">
        <f>IF($F2518&gt;0,TEXT($B2518,"dd.mm")&amp;"_"&amp;$D2518,"")</f>
        <v/>
      </c>
    </row>
    <row r="2519">
      <c r="A2519" t="n">
        <v>2518</v>
      </c>
      <c r="B2519">
        <f>Движение!$A$381</f>
        <v/>
      </c>
      <c r="C2519">
        <f>Движение!$C$381</f>
        <v/>
      </c>
      <c r="D2519" t="inlineStr">
        <is>
          <t>Г 800</t>
        </is>
      </c>
      <c r="E2519">
        <f>Движение!$T$381</f>
        <v/>
      </c>
      <c r="F2519">
        <f>N(Движение!$U$381)</f>
        <v/>
      </c>
      <c r="G2519">
        <f>N(Движение!$V$381)</f>
        <v/>
      </c>
      <c r="H2519">
        <f>Движение!$W$381</f>
        <v/>
      </c>
      <c r="I2519">
        <f>IF($F2519&gt;0,TEXT($B2519,"dd.mm")&amp;"_"&amp;$D2519,"")</f>
        <v/>
      </c>
    </row>
    <row r="2520">
      <c r="A2520" t="n">
        <v>2519</v>
      </c>
      <c r="B2520">
        <f>Движение!$A$381</f>
        <v/>
      </c>
      <c r="C2520">
        <f>Движение!$C$381</f>
        <v/>
      </c>
      <c r="D2520" t="inlineStr">
        <is>
          <t>Ми-К</t>
        </is>
      </c>
      <c r="E2520">
        <f>Движение!$X$381</f>
        <v/>
      </c>
      <c r="F2520">
        <f>N(Движение!$Y$381)</f>
        <v/>
      </c>
      <c r="G2520">
        <f>N(Движение!$Z$381)</f>
        <v/>
      </c>
      <c r="H2520">
        <f>Движение!$AA$381</f>
        <v/>
      </c>
      <c r="I2520">
        <f>IF($F2520&gt;0,TEXT($B2520,"dd.mm")&amp;"_"&amp;$D2520,"")</f>
        <v/>
      </c>
    </row>
    <row r="2521">
      <c r="A2521" t="n">
        <v>2520</v>
      </c>
      <c r="B2521">
        <f>Движение!$A$381</f>
        <v/>
      </c>
      <c r="C2521">
        <f>Движение!$C$381</f>
        <v/>
      </c>
      <c r="D2521" t="inlineStr">
        <is>
          <t>Ми-П</t>
        </is>
      </c>
      <c r="E2521">
        <f>Движение!$AB$381</f>
        <v/>
      </c>
      <c r="F2521">
        <f>N(Движение!$AC$381)</f>
        <v/>
      </c>
      <c r="G2521">
        <f>N(Движение!$AD$381)</f>
        <v/>
      </c>
      <c r="H2521">
        <f>Движение!$AE$381</f>
        <v/>
      </c>
      <c r="I2521">
        <f>IF($F2521&gt;0,TEXT($B2521,"dd.mm")&amp;"_"&amp;$D2521,"")</f>
        <v/>
      </c>
    </row>
    <row r="2522">
      <c r="A2522" t="n">
        <v>2521</v>
      </c>
      <c r="B2522">
        <f>Движение!$A$382</f>
        <v/>
      </c>
      <c r="C2522">
        <f>Движение!$C$382</f>
        <v/>
      </c>
      <c r="D2522" t="inlineStr">
        <is>
          <t>АК-10</t>
        </is>
      </c>
      <c r="E2522">
        <f>Движение!$D$382</f>
        <v/>
      </c>
      <c r="F2522">
        <f>N(Движение!$E$382)</f>
        <v/>
      </c>
      <c r="G2522">
        <f>N(Движение!$F$382)</f>
        <v/>
      </c>
      <c r="H2522">
        <f>Движение!$G$382</f>
        <v/>
      </c>
      <c r="I2522">
        <f>IF($F2522&gt;0,TEXT($B2522,"dd.mm")&amp;"_"&amp;$D2522,"")</f>
        <v/>
      </c>
    </row>
    <row r="2523">
      <c r="A2523" t="n">
        <v>2522</v>
      </c>
      <c r="B2523">
        <f>Движение!$A$382</f>
        <v/>
      </c>
      <c r="C2523">
        <f>Движение!$C$382</f>
        <v/>
      </c>
      <c r="D2523" t="inlineStr">
        <is>
          <t>АК-15</t>
        </is>
      </c>
      <c r="E2523">
        <f>Движение!$H$382</f>
        <v/>
      </c>
      <c r="F2523">
        <f>N(Движение!$I$382)</f>
        <v/>
      </c>
      <c r="G2523">
        <f>N(Движение!$J$382)</f>
        <v/>
      </c>
      <c r="H2523">
        <f>Движение!$K$382</f>
        <v/>
      </c>
      <c r="I2523">
        <f>IF($F2523&gt;0,TEXT($B2523,"dd.mm")&amp;"_"&amp;$D2523,"")</f>
        <v/>
      </c>
    </row>
    <row r="2524">
      <c r="A2524" t="n">
        <v>2523</v>
      </c>
      <c r="B2524">
        <f>Движение!$A$382</f>
        <v/>
      </c>
      <c r="C2524">
        <f>Движение!$C$382</f>
        <v/>
      </c>
      <c r="D2524" t="inlineStr">
        <is>
          <t>Г 1800</t>
        </is>
      </c>
      <c r="E2524">
        <f>Движение!$L$382</f>
        <v/>
      </c>
      <c r="F2524">
        <f>N(Движение!$M$382)</f>
        <v/>
      </c>
      <c r="G2524">
        <f>N(Движение!$N$382)</f>
        <v/>
      </c>
      <c r="H2524">
        <f>Движение!$O$382</f>
        <v/>
      </c>
      <c r="I2524">
        <f>IF($F2524&gt;0,TEXT($B2524,"dd.mm")&amp;"_"&amp;$D2524,"")</f>
        <v/>
      </c>
    </row>
    <row r="2525">
      <c r="A2525" t="n">
        <v>2524</v>
      </c>
      <c r="B2525">
        <f>Движение!$A$382</f>
        <v/>
      </c>
      <c r="C2525">
        <f>Движение!$C$382</f>
        <v/>
      </c>
      <c r="D2525" t="inlineStr">
        <is>
          <t>Г 3500</t>
        </is>
      </c>
      <c r="E2525">
        <f>Движение!$P$382</f>
        <v/>
      </c>
      <c r="F2525">
        <f>N(Движение!$Q$382)</f>
        <v/>
      </c>
      <c r="G2525">
        <f>N(Движение!$R$382)</f>
        <v/>
      </c>
      <c r="H2525">
        <f>Движение!$S$382</f>
        <v/>
      </c>
      <c r="I2525">
        <f>IF($F2525&gt;0,TEXT($B2525,"dd.mm")&amp;"_"&amp;$D2525,"")</f>
        <v/>
      </c>
    </row>
    <row r="2526">
      <c r="A2526" t="n">
        <v>2525</v>
      </c>
      <c r="B2526">
        <f>Движение!$A$382</f>
        <v/>
      </c>
      <c r="C2526">
        <f>Движение!$C$382</f>
        <v/>
      </c>
      <c r="D2526" t="inlineStr">
        <is>
          <t>Г 800</t>
        </is>
      </c>
      <c r="E2526">
        <f>Движение!$T$382</f>
        <v/>
      </c>
      <c r="F2526">
        <f>N(Движение!$U$382)</f>
        <v/>
      </c>
      <c r="G2526">
        <f>N(Движение!$V$382)</f>
        <v/>
      </c>
      <c r="H2526">
        <f>Движение!$W$382</f>
        <v/>
      </c>
      <c r="I2526">
        <f>IF($F2526&gt;0,TEXT($B2526,"dd.mm")&amp;"_"&amp;$D2526,"")</f>
        <v/>
      </c>
    </row>
    <row r="2527">
      <c r="A2527" t="n">
        <v>2526</v>
      </c>
      <c r="B2527">
        <f>Движение!$A$382</f>
        <v/>
      </c>
      <c r="C2527">
        <f>Движение!$C$382</f>
        <v/>
      </c>
      <c r="D2527" t="inlineStr">
        <is>
          <t>Ми-К</t>
        </is>
      </c>
      <c r="E2527">
        <f>Движение!$X$382</f>
        <v/>
      </c>
      <c r="F2527">
        <f>N(Движение!$Y$382)</f>
        <v/>
      </c>
      <c r="G2527">
        <f>N(Движение!$Z$382)</f>
        <v/>
      </c>
      <c r="H2527">
        <f>Движение!$AA$382</f>
        <v/>
      </c>
      <c r="I2527">
        <f>IF($F2527&gt;0,TEXT($B2527,"dd.mm")&amp;"_"&amp;$D2527,"")</f>
        <v/>
      </c>
    </row>
    <row r="2528">
      <c r="A2528" t="n">
        <v>2527</v>
      </c>
      <c r="B2528">
        <f>Движение!$A$382</f>
        <v/>
      </c>
      <c r="C2528">
        <f>Движение!$C$382</f>
        <v/>
      </c>
      <c r="D2528" t="inlineStr">
        <is>
          <t>Ми-П</t>
        </is>
      </c>
      <c r="E2528">
        <f>Движение!$AB$382</f>
        <v/>
      </c>
      <c r="F2528">
        <f>N(Движение!$AC$382)</f>
        <v/>
      </c>
      <c r="G2528">
        <f>N(Движение!$AD$382)</f>
        <v/>
      </c>
      <c r="H2528">
        <f>Движение!$AE$382</f>
        <v/>
      </c>
      <c r="I2528">
        <f>IF($F2528&gt;0,TEXT($B2528,"dd.mm")&amp;"_"&amp;$D2528,"")</f>
        <v/>
      </c>
    </row>
    <row r="2529">
      <c r="A2529" t="n">
        <v>2528</v>
      </c>
      <c r="B2529">
        <f>Движение!$A$383</f>
        <v/>
      </c>
      <c r="C2529">
        <f>Движение!$C$383</f>
        <v/>
      </c>
      <c r="D2529" t="inlineStr">
        <is>
          <t>АК-10</t>
        </is>
      </c>
      <c r="E2529">
        <f>Движение!$D$383</f>
        <v/>
      </c>
      <c r="F2529">
        <f>N(Движение!$E$383)</f>
        <v/>
      </c>
      <c r="G2529">
        <f>N(Движение!$F$383)</f>
        <v/>
      </c>
      <c r="H2529">
        <f>Движение!$G$383</f>
        <v/>
      </c>
      <c r="I2529">
        <f>IF($F2529&gt;0,TEXT($B2529,"dd.mm")&amp;"_"&amp;$D2529,"")</f>
        <v/>
      </c>
    </row>
    <row r="2530">
      <c r="A2530" t="n">
        <v>2529</v>
      </c>
      <c r="B2530">
        <f>Движение!$A$383</f>
        <v/>
      </c>
      <c r="C2530">
        <f>Движение!$C$383</f>
        <v/>
      </c>
      <c r="D2530" t="inlineStr">
        <is>
          <t>АК-15</t>
        </is>
      </c>
      <c r="E2530">
        <f>Движение!$H$383</f>
        <v/>
      </c>
      <c r="F2530">
        <f>N(Движение!$I$383)</f>
        <v/>
      </c>
      <c r="G2530">
        <f>N(Движение!$J$383)</f>
        <v/>
      </c>
      <c r="H2530">
        <f>Движение!$K$383</f>
        <v/>
      </c>
      <c r="I2530">
        <f>IF($F2530&gt;0,TEXT($B2530,"dd.mm")&amp;"_"&amp;$D2530,"")</f>
        <v/>
      </c>
    </row>
    <row r="2531">
      <c r="A2531" t="n">
        <v>2530</v>
      </c>
      <c r="B2531">
        <f>Движение!$A$383</f>
        <v/>
      </c>
      <c r="C2531">
        <f>Движение!$C$383</f>
        <v/>
      </c>
      <c r="D2531" t="inlineStr">
        <is>
          <t>Г 1800</t>
        </is>
      </c>
      <c r="E2531">
        <f>Движение!$L$383</f>
        <v/>
      </c>
      <c r="F2531">
        <f>N(Движение!$M$383)</f>
        <v/>
      </c>
      <c r="G2531">
        <f>N(Движение!$N$383)</f>
        <v/>
      </c>
      <c r="H2531">
        <f>Движение!$O$383</f>
        <v/>
      </c>
      <c r="I2531">
        <f>IF($F2531&gt;0,TEXT($B2531,"dd.mm")&amp;"_"&amp;$D2531,"")</f>
        <v/>
      </c>
    </row>
    <row r="2532">
      <c r="A2532" t="n">
        <v>2531</v>
      </c>
      <c r="B2532">
        <f>Движение!$A$383</f>
        <v/>
      </c>
      <c r="C2532">
        <f>Движение!$C$383</f>
        <v/>
      </c>
      <c r="D2532" t="inlineStr">
        <is>
          <t>Г 3500</t>
        </is>
      </c>
      <c r="E2532">
        <f>Движение!$P$383</f>
        <v/>
      </c>
      <c r="F2532">
        <f>N(Движение!$Q$383)</f>
        <v/>
      </c>
      <c r="G2532">
        <f>N(Движение!$R$383)</f>
        <v/>
      </c>
      <c r="H2532">
        <f>Движение!$S$383</f>
        <v/>
      </c>
      <c r="I2532">
        <f>IF($F2532&gt;0,TEXT($B2532,"dd.mm")&amp;"_"&amp;$D2532,"")</f>
        <v/>
      </c>
    </row>
    <row r="2533">
      <c r="A2533" t="n">
        <v>2532</v>
      </c>
      <c r="B2533">
        <f>Движение!$A$383</f>
        <v/>
      </c>
      <c r="C2533">
        <f>Движение!$C$383</f>
        <v/>
      </c>
      <c r="D2533" t="inlineStr">
        <is>
          <t>Г 800</t>
        </is>
      </c>
      <c r="E2533">
        <f>Движение!$T$383</f>
        <v/>
      </c>
      <c r="F2533">
        <f>N(Движение!$U$383)</f>
        <v/>
      </c>
      <c r="G2533">
        <f>N(Движение!$V$383)</f>
        <v/>
      </c>
      <c r="H2533">
        <f>Движение!$W$383</f>
        <v/>
      </c>
      <c r="I2533">
        <f>IF($F2533&gt;0,TEXT($B2533,"dd.mm")&amp;"_"&amp;$D2533,"")</f>
        <v/>
      </c>
    </row>
    <row r="2534">
      <c r="A2534" t="n">
        <v>2533</v>
      </c>
      <c r="B2534">
        <f>Движение!$A$383</f>
        <v/>
      </c>
      <c r="C2534">
        <f>Движение!$C$383</f>
        <v/>
      </c>
      <c r="D2534" t="inlineStr">
        <is>
          <t>Ми-К</t>
        </is>
      </c>
      <c r="E2534">
        <f>Движение!$X$383</f>
        <v/>
      </c>
      <c r="F2534">
        <f>N(Движение!$Y$383)</f>
        <v/>
      </c>
      <c r="G2534">
        <f>N(Движение!$Z$383)</f>
        <v/>
      </c>
      <c r="H2534">
        <f>Движение!$AA$383</f>
        <v/>
      </c>
      <c r="I2534">
        <f>IF($F2534&gt;0,TEXT($B2534,"dd.mm")&amp;"_"&amp;$D2534,"")</f>
        <v/>
      </c>
    </row>
    <row r="2535">
      <c r="A2535" t="n">
        <v>2534</v>
      </c>
      <c r="B2535">
        <f>Движение!$A$383</f>
        <v/>
      </c>
      <c r="C2535">
        <f>Движение!$C$383</f>
        <v/>
      </c>
      <c r="D2535" t="inlineStr">
        <is>
          <t>Ми-П</t>
        </is>
      </c>
      <c r="E2535">
        <f>Движение!$AB$383</f>
        <v/>
      </c>
      <c r="F2535">
        <f>N(Движение!$AC$383)</f>
        <v/>
      </c>
      <c r="G2535">
        <f>N(Движение!$AD$383)</f>
        <v/>
      </c>
      <c r="H2535">
        <f>Движение!$AE$383</f>
        <v/>
      </c>
      <c r="I2535">
        <f>IF($F2535&gt;0,TEXT($B2535,"dd.mm")&amp;"_"&amp;$D2535,"")</f>
        <v/>
      </c>
    </row>
    <row r="2536">
      <c r="A2536" t="n">
        <v>2535</v>
      </c>
      <c r="B2536">
        <f>Движение!$A$384</f>
        <v/>
      </c>
      <c r="C2536">
        <f>Движение!$C$384</f>
        <v/>
      </c>
      <c r="D2536" t="inlineStr">
        <is>
          <t>АК-10</t>
        </is>
      </c>
      <c r="E2536">
        <f>Движение!$D$384</f>
        <v/>
      </c>
      <c r="F2536">
        <f>N(Движение!$E$384)</f>
        <v/>
      </c>
      <c r="G2536">
        <f>N(Движение!$F$384)</f>
        <v/>
      </c>
      <c r="H2536">
        <f>Движение!$G$384</f>
        <v/>
      </c>
      <c r="I2536">
        <f>IF($F2536&gt;0,TEXT($B2536,"dd.mm")&amp;"_"&amp;$D2536,"")</f>
        <v/>
      </c>
    </row>
    <row r="2537">
      <c r="A2537" t="n">
        <v>2536</v>
      </c>
      <c r="B2537">
        <f>Движение!$A$384</f>
        <v/>
      </c>
      <c r="C2537">
        <f>Движение!$C$384</f>
        <v/>
      </c>
      <c r="D2537" t="inlineStr">
        <is>
          <t>АК-15</t>
        </is>
      </c>
      <c r="E2537">
        <f>Движение!$H$384</f>
        <v/>
      </c>
      <c r="F2537">
        <f>N(Движение!$I$384)</f>
        <v/>
      </c>
      <c r="G2537">
        <f>N(Движение!$J$384)</f>
        <v/>
      </c>
      <c r="H2537">
        <f>Движение!$K$384</f>
        <v/>
      </c>
      <c r="I2537">
        <f>IF($F2537&gt;0,TEXT($B2537,"dd.mm")&amp;"_"&amp;$D2537,"")</f>
        <v/>
      </c>
    </row>
    <row r="2538">
      <c r="A2538" t="n">
        <v>2537</v>
      </c>
      <c r="B2538">
        <f>Движение!$A$384</f>
        <v/>
      </c>
      <c r="C2538">
        <f>Движение!$C$384</f>
        <v/>
      </c>
      <c r="D2538" t="inlineStr">
        <is>
          <t>Г 1800</t>
        </is>
      </c>
      <c r="E2538">
        <f>Движение!$L$384</f>
        <v/>
      </c>
      <c r="F2538">
        <f>N(Движение!$M$384)</f>
        <v/>
      </c>
      <c r="G2538">
        <f>N(Движение!$N$384)</f>
        <v/>
      </c>
      <c r="H2538">
        <f>Движение!$O$384</f>
        <v/>
      </c>
      <c r="I2538">
        <f>IF($F2538&gt;0,TEXT($B2538,"dd.mm")&amp;"_"&amp;$D2538,"")</f>
        <v/>
      </c>
    </row>
    <row r="2539">
      <c r="A2539" t="n">
        <v>2538</v>
      </c>
      <c r="B2539">
        <f>Движение!$A$384</f>
        <v/>
      </c>
      <c r="C2539">
        <f>Движение!$C$384</f>
        <v/>
      </c>
      <c r="D2539" t="inlineStr">
        <is>
          <t>Г 3500</t>
        </is>
      </c>
      <c r="E2539">
        <f>Движение!$P$384</f>
        <v/>
      </c>
      <c r="F2539">
        <f>N(Движение!$Q$384)</f>
        <v/>
      </c>
      <c r="G2539">
        <f>N(Движение!$R$384)</f>
        <v/>
      </c>
      <c r="H2539">
        <f>Движение!$S$384</f>
        <v/>
      </c>
      <c r="I2539">
        <f>IF($F2539&gt;0,TEXT($B2539,"dd.mm")&amp;"_"&amp;$D2539,"")</f>
        <v/>
      </c>
    </row>
    <row r="2540">
      <c r="A2540" t="n">
        <v>2539</v>
      </c>
      <c r="B2540">
        <f>Движение!$A$384</f>
        <v/>
      </c>
      <c r="C2540">
        <f>Движение!$C$384</f>
        <v/>
      </c>
      <c r="D2540" t="inlineStr">
        <is>
          <t>Г 800</t>
        </is>
      </c>
      <c r="E2540">
        <f>Движение!$T$384</f>
        <v/>
      </c>
      <c r="F2540">
        <f>N(Движение!$U$384)</f>
        <v/>
      </c>
      <c r="G2540">
        <f>N(Движение!$V$384)</f>
        <v/>
      </c>
      <c r="H2540">
        <f>Движение!$W$384</f>
        <v/>
      </c>
      <c r="I2540">
        <f>IF($F2540&gt;0,TEXT($B2540,"dd.mm")&amp;"_"&amp;$D2540,"")</f>
        <v/>
      </c>
    </row>
    <row r="2541">
      <c r="A2541" t="n">
        <v>2540</v>
      </c>
      <c r="B2541">
        <f>Движение!$A$384</f>
        <v/>
      </c>
      <c r="C2541">
        <f>Движение!$C$384</f>
        <v/>
      </c>
      <c r="D2541" t="inlineStr">
        <is>
          <t>Ми-К</t>
        </is>
      </c>
      <c r="E2541">
        <f>Движение!$X$384</f>
        <v/>
      </c>
      <c r="F2541">
        <f>N(Движение!$Y$384)</f>
        <v/>
      </c>
      <c r="G2541">
        <f>N(Движение!$Z$384)</f>
        <v/>
      </c>
      <c r="H2541">
        <f>Движение!$AA$384</f>
        <v/>
      </c>
      <c r="I2541">
        <f>IF($F2541&gt;0,TEXT($B2541,"dd.mm")&amp;"_"&amp;$D2541,"")</f>
        <v/>
      </c>
    </row>
    <row r="2542">
      <c r="A2542" t="n">
        <v>2541</v>
      </c>
      <c r="B2542">
        <f>Движение!$A$384</f>
        <v/>
      </c>
      <c r="C2542">
        <f>Движение!$C$384</f>
        <v/>
      </c>
      <c r="D2542" t="inlineStr">
        <is>
          <t>Ми-П</t>
        </is>
      </c>
      <c r="E2542">
        <f>Движение!$AB$384</f>
        <v/>
      </c>
      <c r="F2542">
        <f>N(Движение!$AC$384)</f>
        <v/>
      </c>
      <c r="G2542">
        <f>N(Движение!$AD$384)</f>
        <v/>
      </c>
      <c r="H2542">
        <f>Движение!$AE$384</f>
        <v/>
      </c>
      <c r="I2542">
        <f>IF($F2542&gt;0,TEXT($B2542,"dd.mm")&amp;"_"&amp;$D2542,"")</f>
        <v/>
      </c>
    </row>
    <row r="2543">
      <c r="A2543" t="n">
        <v>2542</v>
      </c>
      <c r="B2543">
        <f>Движение!$A$385</f>
        <v/>
      </c>
      <c r="C2543">
        <f>Движение!$C$385</f>
        <v/>
      </c>
      <c r="D2543" t="inlineStr">
        <is>
          <t>АК-10</t>
        </is>
      </c>
      <c r="E2543">
        <f>Движение!$D$385</f>
        <v/>
      </c>
      <c r="F2543">
        <f>N(Движение!$E$385)</f>
        <v/>
      </c>
      <c r="G2543">
        <f>N(Движение!$F$385)</f>
        <v/>
      </c>
      <c r="H2543">
        <f>Движение!$G$385</f>
        <v/>
      </c>
      <c r="I2543">
        <f>IF($F2543&gt;0,TEXT($B2543,"dd.mm")&amp;"_"&amp;$D2543,"")</f>
        <v/>
      </c>
    </row>
    <row r="2544">
      <c r="A2544" t="n">
        <v>2543</v>
      </c>
      <c r="B2544">
        <f>Движение!$A$385</f>
        <v/>
      </c>
      <c r="C2544">
        <f>Движение!$C$385</f>
        <v/>
      </c>
      <c r="D2544" t="inlineStr">
        <is>
          <t>АК-15</t>
        </is>
      </c>
      <c r="E2544">
        <f>Движение!$H$385</f>
        <v/>
      </c>
      <c r="F2544">
        <f>N(Движение!$I$385)</f>
        <v/>
      </c>
      <c r="G2544">
        <f>N(Движение!$J$385)</f>
        <v/>
      </c>
      <c r="H2544">
        <f>Движение!$K$385</f>
        <v/>
      </c>
      <c r="I2544">
        <f>IF($F2544&gt;0,TEXT($B2544,"dd.mm")&amp;"_"&amp;$D2544,"")</f>
        <v/>
      </c>
    </row>
    <row r="2545">
      <c r="A2545" t="n">
        <v>2544</v>
      </c>
      <c r="B2545">
        <f>Движение!$A$385</f>
        <v/>
      </c>
      <c r="C2545">
        <f>Движение!$C$385</f>
        <v/>
      </c>
      <c r="D2545" t="inlineStr">
        <is>
          <t>Г 1800</t>
        </is>
      </c>
      <c r="E2545">
        <f>Движение!$L$385</f>
        <v/>
      </c>
      <c r="F2545">
        <f>N(Движение!$M$385)</f>
        <v/>
      </c>
      <c r="G2545">
        <f>N(Движение!$N$385)</f>
        <v/>
      </c>
      <c r="H2545">
        <f>Движение!$O$385</f>
        <v/>
      </c>
      <c r="I2545">
        <f>IF($F2545&gt;0,TEXT($B2545,"dd.mm")&amp;"_"&amp;$D2545,"")</f>
        <v/>
      </c>
    </row>
    <row r="2546">
      <c r="A2546" t="n">
        <v>2545</v>
      </c>
      <c r="B2546">
        <f>Движение!$A$385</f>
        <v/>
      </c>
      <c r="C2546">
        <f>Движение!$C$385</f>
        <v/>
      </c>
      <c r="D2546" t="inlineStr">
        <is>
          <t>Г 3500</t>
        </is>
      </c>
      <c r="E2546">
        <f>Движение!$P$385</f>
        <v/>
      </c>
      <c r="F2546">
        <f>N(Движение!$Q$385)</f>
        <v/>
      </c>
      <c r="G2546">
        <f>N(Движение!$R$385)</f>
        <v/>
      </c>
      <c r="H2546">
        <f>Движение!$S$385</f>
        <v/>
      </c>
      <c r="I2546">
        <f>IF($F2546&gt;0,TEXT($B2546,"dd.mm")&amp;"_"&amp;$D2546,"")</f>
        <v/>
      </c>
    </row>
    <row r="2547">
      <c r="A2547" t="n">
        <v>2546</v>
      </c>
      <c r="B2547">
        <f>Движение!$A$385</f>
        <v/>
      </c>
      <c r="C2547">
        <f>Движение!$C$385</f>
        <v/>
      </c>
      <c r="D2547" t="inlineStr">
        <is>
          <t>Г 800</t>
        </is>
      </c>
      <c r="E2547">
        <f>Движение!$T$385</f>
        <v/>
      </c>
      <c r="F2547">
        <f>N(Движение!$U$385)</f>
        <v/>
      </c>
      <c r="G2547">
        <f>N(Движение!$V$385)</f>
        <v/>
      </c>
      <c r="H2547">
        <f>Движение!$W$385</f>
        <v/>
      </c>
      <c r="I2547">
        <f>IF($F2547&gt;0,TEXT($B2547,"dd.mm")&amp;"_"&amp;$D2547,"")</f>
        <v/>
      </c>
    </row>
    <row r="2548">
      <c r="A2548" t="n">
        <v>2547</v>
      </c>
      <c r="B2548">
        <f>Движение!$A$385</f>
        <v/>
      </c>
      <c r="C2548">
        <f>Движение!$C$385</f>
        <v/>
      </c>
      <c r="D2548" t="inlineStr">
        <is>
          <t>Ми-К</t>
        </is>
      </c>
      <c r="E2548">
        <f>Движение!$X$385</f>
        <v/>
      </c>
      <c r="F2548">
        <f>N(Движение!$Y$385)</f>
        <v/>
      </c>
      <c r="G2548">
        <f>N(Движение!$Z$385)</f>
        <v/>
      </c>
      <c r="H2548">
        <f>Движение!$AA$385</f>
        <v/>
      </c>
      <c r="I2548">
        <f>IF($F2548&gt;0,TEXT($B2548,"dd.mm")&amp;"_"&amp;$D2548,"")</f>
        <v/>
      </c>
    </row>
    <row r="2549">
      <c r="A2549" t="n">
        <v>2548</v>
      </c>
      <c r="B2549">
        <f>Движение!$A$385</f>
        <v/>
      </c>
      <c r="C2549">
        <f>Движение!$C$385</f>
        <v/>
      </c>
      <c r="D2549" t="inlineStr">
        <is>
          <t>Ми-П</t>
        </is>
      </c>
      <c r="E2549">
        <f>Движение!$AB$385</f>
        <v/>
      </c>
      <c r="F2549">
        <f>N(Движение!$AC$385)</f>
        <v/>
      </c>
      <c r="G2549">
        <f>N(Движение!$AD$385)</f>
        <v/>
      </c>
      <c r="H2549">
        <f>Движение!$AE$385</f>
        <v/>
      </c>
      <c r="I2549">
        <f>IF($F2549&gt;0,TEXT($B2549,"dd.mm")&amp;"_"&amp;$D2549,"")</f>
        <v/>
      </c>
    </row>
    <row r="2550">
      <c r="A2550" t="n">
        <v>2549</v>
      </c>
      <c r="B2550">
        <f>Движение!$A$386</f>
        <v/>
      </c>
      <c r="C2550">
        <f>Движение!$C$386</f>
        <v/>
      </c>
      <c r="D2550" t="inlineStr">
        <is>
          <t>АК-10</t>
        </is>
      </c>
      <c r="E2550">
        <f>Движение!$D$386</f>
        <v/>
      </c>
      <c r="F2550">
        <f>N(Движение!$E$386)</f>
        <v/>
      </c>
      <c r="G2550">
        <f>N(Движение!$F$386)</f>
        <v/>
      </c>
      <c r="H2550">
        <f>Движение!$G$386</f>
        <v/>
      </c>
      <c r="I2550">
        <f>IF($F2550&gt;0,TEXT($B2550,"dd.mm")&amp;"_"&amp;$D2550,"")</f>
        <v/>
      </c>
    </row>
    <row r="2551">
      <c r="A2551" t="n">
        <v>2550</v>
      </c>
      <c r="B2551">
        <f>Движение!$A$386</f>
        <v/>
      </c>
      <c r="C2551">
        <f>Движение!$C$386</f>
        <v/>
      </c>
      <c r="D2551" t="inlineStr">
        <is>
          <t>АК-15</t>
        </is>
      </c>
      <c r="E2551">
        <f>Движение!$H$386</f>
        <v/>
      </c>
      <c r="F2551">
        <f>N(Движение!$I$386)</f>
        <v/>
      </c>
      <c r="G2551">
        <f>N(Движение!$J$386)</f>
        <v/>
      </c>
      <c r="H2551">
        <f>Движение!$K$386</f>
        <v/>
      </c>
      <c r="I2551">
        <f>IF($F2551&gt;0,TEXT($B2551,"dd.mm")&amp;"_"&amp;$D2551,"")</f>
        <v/>
      </c>
    </row>
    <row r="2552">
      <c r="A2552" t="n">
        <v>2551</v>
      </c>
      <c r="B2552">
        <f>Движение!$A$386</f>
        <v/>
      </c>
      <c r="C2552">
        <f>Движение!$C$386</f>
        <v/>
      </c>
      <c r="D2552" t="inlineStr">
        <is>
          <t>Г 1800</t>
        </is>
      </c>
      <c r="E2552">
        <f>Движение!$L$386</f>
        <v/>
      </c>
      <c r="F2552">
        <f>N(Движение!$M$386)</f>
        <v/>
      </c>
      <c r="G2552">
        <f>N(Движение!$N$386)</f>
        <v/>
      </c>
      <c r="H2552">
        <f>Движение!$O$386</f>
        <v/>
      </c>
      <c r="I2552">
        <f>IF($F2552&gt;0,TEXT($B2552,"dd.mm")&amp;"_"&amp;$D2552,"")</f>
        <v/>
      </c>
    </row>
    <row r="2553">
      <c r="A2553" t="n">
        <v>2552</v>
      </c>
      <c r="B2553">
        <f>Движение!$A$386</f>
        <v/>
      </c>
      <c r="C2553">
        <f>Движение!$C$386</f>
        <v/>
      </c>
      <c r="D2553" t="inlineStr">
        <is>
          <t>Г 3500</t>
        </is>
      </c>
      <c r="E2553">
        <f>Движение!$P$386</f>
        <v/>
      </c>
      <c r="F2553">
        <f>N(Движение!$Q$386)</f>
        <v/>
      </c>
      <c r="G2553">
        <f>N(Движение!$R$386)</f>
        <v/>
      </c>
      <c r="H2553">
        <f>Движение!$S$386</f>
        <v/>
      </c>
      <c r="I2553">
        <f>IF($F2553&gt;0,TEXT($B2553,"dd.mm")&amp;"_"&amp;$D2553,"")</f>
        <v/>
      </c>
    </row>
    <row r="2554">
      <c r="A2554" t="n">
        <v>2553</v>
      </c>
      <c r="B2554">
        <f>Движение!$A$386</f>
        <v/>
      </c>
      <c r="C2554">
        <f>Движение!$C$386</f>
        <v/>
      </c>
      <c r="D2554" t="inlineStr">
        <is>
          <t>Г 800</t>
        </is>
      </c>
      <c r="E2554">
        <f>Движение!$T$386</f>
        <v/>
      </c>
      <c r="F2554">
        <f>N(Движение!$U$386)</f>
        <v/>
      </c>
      <c r="G2554">
        <f>N(Движение!$V$386)</f>
        <v/>
      </c>
      <c r="H2554">
        <f>Движение!$W$386</f>
        <v/>
      </c>
      <c r="I2554">
        <f>IF($F2554&gt;0,TEXT($B2554,"dd.mm")&amp;"_"&amp;$D2554,"")</f>
        <v/>
      </c>
    </row>
    <row r="2555">
      <c r="A2555" t="n">
        <v>2554</v>
      </c>
      <c r="B2555">
        <f>Движение!$A$386</f>
        <v/>
      </c>
      <c r="C2555">
        <f>Движение!$C$386</f>
        <v/>
      </c>
      <c r="D2555" t="inlineStr">
        <is>
          <t>Ми-К</t>
        </is>
      </c>
      <c r="E2555">
        <f>Движение!$X$386</f>
        <v/>
      </c>
      <c r="F2555">
        <f>N(Движение!$Y$386)</f>
        <v/>
      </c>
      <c r="G2555">
        <f>N(Движение!$Z$386)</f>
        <v/>
      </c>
      <c r="H2555">
        <f>Движение!$AA$386</f>
        <v/>
      </c>
      <c r="I2555">
        <f>IF($F2555&gt;0,TEXT($B2555,"dd.mm")&amp;"_"&amp;$D2555,"")</f>
        <v/>
      </c>
    </row>
    <row r="2556">
      <c r="A2556" t="n">
        <v>2555</v>
      </c>
      <c r="B2556">
        <f>Движение!$A$386</f>
        <v/>
      </c>
      <c r="C2556">
        <f>Движение!$C$386</f>
        <v/>
      </c>
      <c r="D2556" t="inlineStr">
        <is>
          <t>Ми-П</t>
        </is>
      </c>
      <c r="E2556">
        <f>Движение!$AB$386</f>
        <v/>
      </c>
      <c r="F2556">
        <f>N(Движение!$AC$386)</f>
        <v/>
      </c>
      <c r="G2556">
        <f>N(Движение!$AD$386)</f>
        <v/>
      </c>
      <c r="H2556">
        <f>Движение!$AE$386</f>
        <v/>
      </c>
      <c r="I2556">
        <f>IF($F2556&gt;0,TEXT($B2556,"dd.mm")&amp;"_"&amp;$D2556,"")</f>
        <v/>
      </c>
    </row>
    <row r="2557">
      <c r="A2557" t="n">
        <v>2556</v>
      </c>
      <c r="B2557">
        <f>Движение!$A$387</f>
        <v/>
      </c>
      <c r="C2557">
        <f>Движение!$C$387</f>
        <v/>
      </c>
      <c r="D2557" t="inlineStr">
        <is>
          <t>АК-10</t>
        </is>
      </c>
      <c r="E2557">
        <f>Движение!$D$387</f>
        <v/>
      </c>
      <c r="F2557">
        <f>N(Движение!$E$387)</f>
        <v/>
      </c>
      <c r="G2557">
        <f>N(Движение!$F$387)</f>
        <v/>
      </c>
      <c r="H2557">
        <f>Движение!$G$387</f>
        <v/>
      </c>
      <c r="I2557">
        <f>IF($F2557&gt;0,TEXT($B2557,"dd.mm")&amp;"_"&amp;$D2557,"")</f>
        <v/>
      </c>
    </row>
    <row r="2558">
      <c r="A2558" t="n">
        <v>2557</v>
      </c>
      <c r="B2558">
        <f>Движение!$A$387</f>
        <v/>
      </c>
      <c r="C2558">
        <f>Движение!$C$387</f>
        <v/>
      </c>
      <c r="D2558" t="inlineStr">
        <is>
          <t>АК-15</t>
        </is>
      </c>
      <c r="E2558">
        <f>Движение!$H$387</f>
        <v/>
      </c>
      <c r="F2558">
        <f>N(Движение!$I$387)</f>
        <v/>
      </c>
      <c r="G2558">
        <f>N(Движение!$J$387)</f>
        <v/>
      </c>
      <c r="H2558">
        <f>Движение!$K$387</f>
        <v/>
      </c>
      <c r="I2558">
        <f>IF($F2558&gt;0,TEXT($B2558,"dd.mm")&amp;"_"&amp;$D2558,"")</f>
        <v/>
      </c>
    </row>
    <row r="2559">
      <c r="A2559" t="n">
        <v>2558</v>
      </c>
      <c r="B2559">
        <f>Движение!$A$387</f>
        <v/>
      </c>
      <c r="C2559">
        <f>Движение!$C$387</f>
        <v/>
      </c>
      <c r="D2559" t="inlineStr">
        <is>
          <t>Г 1800</t>
        </is>
      </c>
      <c r="E2559">
        <f>Движение!$L$387</f>
        <v/>
      </c>
      <c r="F2559">
        <f>N(Движение!$M$387)</f>
        <v/>
      </c>
      <c r="G2559">
        <f>N(Движение!$N$387)</f>
        <v/>
      </c>
      <c r="H2559">
        <f>Движение!$O$387</f>
        <v/>
      </c>
      <c r="I2559">
        <f>IF($F2559&gt;0,TEXT($B2559,"dd.mm")&amp;"_"&amp;$D2559,"")</f>
        <v/>
      </c>
    </row>
    <row r="2560">
      <c r="A2560" t="n">
        <v>2559</v>
      </c>
      <c r="B2560">
        <f>Движение!$A$387</f>
        <v/>
      </c>
      <c r="C2560">
        <f>Движение!$C$387</f>
        <v/>
      </c>
      <c r="D2560" t="inlineStr">
        <is>
          <t>Г 3500</t>
        </is>
      </c>
      <c r="E2560">
        <f>Движение!$P$387</f>
        <v/>
      </c>
      <c r="F2560">
        <f>N(Движение!$Q$387)</f>
        <v/>
      </c>
      <c r="G2560">
        <f>N(Движение!$R$387)</f>
        <v/>
      </c>
      <c r="H2560">
        <f>Движение!$S$387</f>
        <v/>
      </c>
      <c r="I2560">
        <f>IF($F2560&gt;0,TEXT($B2560,"dd.mm")&amp;"_"&amp;$D2560,"")</f>
        <v/>
      </c>
    </row>
    <row r="2561">
      <c r="A2561" t="n">
        <v>2560</v>
      </c>
      <c r="B2561">
        <f>Движение!$A$387</f>
        <v/>
      </c>
      <c r="C2561">
        <f>Движение!$C$387</f>
        <v/>
      </c>
      <c r="D2561" t="inlineStr">
        <is>
          <t>Г 800</t>
        </is>
      </c>
      <c r="E2561">
        <f>Движение!$T$387</f>
        <v/>
      </c>
      <c r="F2561">
        <f>N(Движение!$U$387)</f>
        <v/>
      </c>
      <c r="G2561">
        <f>N(Движение!$V$387)</f>
        <v/>
      </c>
      <c r="H2561">
        <f>Движение!$W$387</f>
        <v/>
      </c>
      <c r="I2561">
        <f>IF($F2561&gt;0,TEXT($B2561,"dd.mm")&amp;"_"&amp;$D2561,"")</f>
        <v/>
      </c>
    </row>
    <row r="2562">
      <c r="A2562" t="n">
        <v>2561</v>
      </c>
      <c r="B2562">
        <f>Движение!$A$387</f>
        <v/>
      </c>
      <c r="C2562">
        <f>Движение!$C$387</f>
        <v/>
      </c>
      <c r="D2562" t="inlineStr">
        <is>
          <t>Ми-К</t>
        </is>
      </c>
      <c r="E2562">
        <f>Движение!$X$387</f>
        <v/>
      </c>
      <c r="F2562">
        <f>N(Движение!$Y$387)</f>
        <v/>
      </c>
      <c r="G2562">
        <f>N(Движение!$Z$387)</f>
        <v/>
      </c>
      <c r="H2562">
        <f>Движение!$AA$387</f>
        <v/>
      </c>
      <c r="I2562">
        <f>IF($F2562&gt;0,TEXT($B2562,"dd.mm")&amp;"_"&amp;$D2562,"")</f>
        <v/>
      </c>
    </row>
    <row r="2563">
      <c r="A2563" t="n">
        <v>2562</v>
      </c>
      <c r="B2563">
        <f>Движение!$A$387</f>
        <v/>
      </c>
      <c r="C2563">
        <f>Движение!$C$387</f>
        <v/>
      </c>
      <c r="D2563" t="inlineStr">
        <is>
          <t>Ми-П</t>
        </is>
      </c>
      <c r="E2563">
        <f>Движение!$AB$387</f>
        <v/>
      </c>
      <c r="F2563">
        <f>N(Движение!$AC$387)</f>
        <v/>
      </c>
      <c r="G2563">
        <f>N(Движение!$AD$387)</f>
        <v/>
      </c>
      <c r="H2563">
        <f>Движение!$AE$387</f>
        <v/>
      </c>
      <c r="I2563">
        <f>IF($F2563&gt;0,TEXT($B2563,"dd.mm")&amp;"_"&amp;$D2563,"")</f>
        <v/>
      </c>
    </row>
    <row r="2564">
      <c r="A2564" t="n">
        <v>2563</v>
      </c>
      <c r="B2564">
        <f>Движение!$A$388</f>
        <v/>
      </c>
      <c r="C2564">
        <f>Движение!$C$388</f>
        <v/>
      </c>
      <c r="D2564" t="inlineStr">
        <is>
          <t>АК-10</t>
        </is>
      </c>
      <c r="E2564">
        <f>Движение!$D$388</f>
        <v/>
      </c>
      <c r="F2564">
        <f>N(Движение!$E$388)</f>
        <v/>
      </c>
      <c r="G2564">
        <f>N(Движение!$F$388)</f>
        <v/>
      </c>
      <c r="H2564">
        <f>Движение!$G$388</f>
        <v/>
      </c>
      <c r="I2564">
        <f>IF($F2564&gt;0,TEXT($B2564,"dd.mm")&amp;"_"&amp;$D2564,"")</f>
        <v/>
      </c>
    </row>
    <row r="2565">
      <c r="A2565" t="n">
        <v>2564</v>
      </c>
      <c r="B2565">
        <f>Движение!$A$388</f>
        <v/>
      </c>
      <c r="C2565">
        <f>Движение!$C$388</f>
        <v/>
      </c>
      <c r="D2565" t="inlineStr">
        <is>
          <t>АК-15</t>
        </is>
      </c>
      <c r="E2565">
        <f>Движение!$H$388</f>
        <v/>
      </c>
      <c r="F2565">
        <f>N(Движение!$I$388)</f>
        <v/>
      </c>
      <c r="G2565">
        <f>N(Движение!$J$388)</f>
        <v/>
      </c>
      <c r="H2565">
        <f>Движение!$K$388</f>
        <v/>
      </c>
      <c r="I2565">
        <f>IF($F2565&gt;0,TEXT($B2565,"dd.mm")&amp;"_"&amp;$D2565,"")</f>
        <v/>
      </c>
    </row>
    <row r="2566">
      <c r="A2566" t="n">
        <v>2565</v>
      </c>
      <c r="B2566">
        <f>Движение!$A$388</f>
        <v/>
      </c>
      <c r="C2566">
        <f>Движение!$C$388</f>
        <v/>
      </c>
      <c r="D2566" t="inlineStr">
        <is>
          <t>Г 1800</t>
        </is>
      </c>
      <c r="E2566">
        <f>Движение!$L$388</f>
        <v/>
      </c>
      <c r="F2566">
        <f>N(Движение!$M$388)</f>
        <v/>
      </c>
      <c r="G2566">
        <f>N(Движение!$N$388)</f>
        <v/>
      </c>
      <c r="H2566">
        <f>Движение!$O$388</f>
        <v/>
      </c>
      <c r="I2566">
        <f>IF($F2566&gt;0,TEXT($B2566,"dd.mm")&amp;"_"&amp;$D2566,"")</f>
        <v/>
      </c>
    </row>
    <row r="2567">
      <c r="A2567" t="n">
        <v>2566</v>
      </c>
      <c r="B2567">
        <f>Движение!$A$388</f>
        <v/>
      </c>
      <c r="C2567">
        <f>Движение!$C$388</f>
        <v/>
      </c>
      <c r="D2567" t="inlineStr">
        <is>
          <t>Г 3500</t>
        </is>
      </c>
      <c r="E2567">
        <f>Движение!$P$388</f>
        <v/>
      </c>
      <c r="F2567">
        <f>N(Движение!$Q$388)</f>
        <v/>
      </c>
      <c r="G2567">
        <f>N(Движение!$R$388)</f>
        <v/>
      </c>
      <c r="H2567">
        <f>Движение!$S$388</f>
        <v/>
      </c>
      <c r="I2567">
        <f>IF($F2567&gt;0,TEXT($B2567,"dd.mm")&amp;"_"&amp;$D2567,"")</f>
        <v/>
      </c>
    </row>
    <row r="2568">
      <c r="A2568" t="n">
        <v>2567</v>
      </c>
      <c r="B2568">
        <f>Движение!$A$388</f>
        <v/>
      </c>
      <c r="C2568">
        <f>Движение!$C$388</f>
        <v/>
      </c>
      <c r="D2568" t="inlineStr">
        <is>
          <t>Г 800</t>
        </is>
      </c>
      <c r="E2568">
        <f>Движение!$T$388</f>
        <v/>
      </c>
      <c r="F2568">
        <f>N(Движение!$U$388)</f>
        <v/>
      </c>
      <c r="G2568">
        <f>N(Движение!$V$388)</f>
        <v/>
      </c>
      <c r="H2568">
        <f>Движение!$W$388</f>
        <v/>
      </c>
      <c r="I2568">
        <f>IF($F2568&gt;0,TEXT($B2568,"dd.mm")&amp;"_"&amp;$D2568,"")</f>
        <v/>
      </c>
    </row>
    <row r="2569">
      <c r="A2569" t="n">
        <v>2568</v>
      </c>
      <c r="B2569">
        <f>Движение!$A$388</f>
        <v/>
      </c>
      <c r="C2569">
        <f>Движение!$C$388</f>
        <v/>
      </c>
      <c r="D2569" t="inlineStr">
        <is>
          <t>Ми-К</t>
        </is>
      </c>
      <c r="E2569">
        <f>Движение!$X$388</f>
        <v/>
      </c>
      <c r="F2569">
        <f>N(Движение!$Y$388)</f>
        <v/>
      </c>
      <c r="G2569">
        <f>N(Движение!$Z$388)</f>
        <v/>
      </c>
      <c r="H2569">
        <f>Движение!$AA$388</f>
        <v/>
      </c>
      <c r="I2569">
        <f>IF($F2569&gt;0,TEXT($B2569,"dd.mm")&amp;"_"&amp;$D2569,"")</f>
        <v/>
      </c>
    </row>
    <row r="2570">
      <c r="A2570" t="n">
        <v>2569</v>
      </c>
      <c r="B2570">
        <f>Движение!$A$388</f>
        <v/>
      </c>
      <c r="C2570">
        <f>Движение!$C$388</f>
        <v/>
      </c>
      <c r="D2570" t="inlineStr">
        <is>
          <t>Ми-П</t>
        </is>
      </c>
      <c r="E2570">
        <f>Движение!$AB$388</f>
        <v/>
      </c>
      <c r="F2570">
        <f>N(Движение!$AC$388)</f>
        <v/>
      </c>
      <c r="G2570">
        <f>N(Движение!$AD$388)</f>
        <v/>
      </c>
      <c r="H2570">
        <f>Движение!$AE$388</f>
        <v/>
      </c>
      <c r="I2570">
        <f>IF($F2570&gt;0,TEXT($B2570,"dd.mm")&amp;"_"&amp;$D2570,"")</f>
        <v/>
      </c>
    </row>
    <row r="2571">
      <c r="A2571" t="n">
        <v>2570</v>
      </c>
      <c r="B2571">
        <f>Движение!$A$389</f>
        <v/>
      </c>
      <c r="C2571">
        <f>Движение!$C$389</f>
        <v/>
      </c>
      <c r="D2571" t="inlineStr">
        <is>
          <t>АК-10</t>
        </is>
      </c>
      <c r="E2571">
        <f>Движение!$D$389</f>
        <v/>
      </c>
      <c r="F2571">
        <f>N(Движение!$E$389)</f>
        <v/>
      </c>
      <c r="G2571">
        <f>N(Движение!$F$389)</f>
        <v/>
      </c>
      <c r="H2571">
        <f>Движение!$G$389</f>
        <v/>
      </c>
      <c r="I2571">
        <f>IF($F2571&gt;0,TEXT($B2571,"dd.mm")&amp;"_"&amp;$D2571,"")</f>
        <v/>
      </c>
    </row>
    <row r="2572">
      <c r="A2572" t="n">
        <v>2571</v>
      </c>
      <c r="B2572">
        <f>Движение!$A$389</f>
        <v/>
      </c>
      <c r="C2572">
        <f>Движение!$C$389</f>
        <v/>
      </c>
      <c r="D2572" t="inlineStr">
        <is>
          <t>АК-15</t>
        </is>
      </c>
      <c r="E2572">
        <f>Движение!$H$389</f>
        <v/>
      </c>
      <c r="F2572">
        <f>N(Движение!$I$389)</f>
        <v/>
      </c>
      <c r="G2572">
        <f>N(Движение!$J$389)</f>
        <v/>
      </c>
      <c r="H2572">
        <f>Движение!$K$389</f>
        <v/>
      </c>
      <c r="I2572">
        <f>IF($F2572&gt;0,TEXT($B2572,"dd.mm")&amp;"_"&amp;$D2572,"")</f>
        <v/>
      </c>
    </row>
    <row r="2573">
      <c r="A2573" t="n">
        <v>2572</v>
      </c>
      <c r="B2573">
        <f>Движение!$A$389</f>
        <v/>
      </c>
      <c r="C2573">
        <f>Движение!$C$389</f>
        <v/>
      </c>
      <c r="D2573" t="inlineStr">
        <is>
          <t>Г 1800</t>
        </is>
      </c>
      <c r="E2573">
        <f>Движение!$L$389</f>
        <v/>
      </c>
      <c r="F2573">
        <f>N(Движение!$M$389)</f>
        <v/>
      </c>
      <c r="G2573">
        <f>N(Движение!$N$389)</f>
        <v/>
      </c>
      <c r="H2573">
        <f>Движение!$O$389</f>
        <v/>
      </c>
      <c r="I2573">
        <f>IF($F2573&gt;0,TEXT($B2573,"dd.mm")&amp;"_"&amp;$D2573,"")</f>
        <v/>
      </c>
    </row>
    <row r="2574">
      <c r="A2574" t="n">
        <v>2573</v>
      </c>
      <c r="B2574">
        <f>Движение!$A$389</f>
        <v/>
      </c>
      <c r="C2574">
        <f>Движение!$C$389</f>
        <v/>
      </c>
      <c r="D2574" t="inlineStr">
        <is>
          <t>Г 3500</t>
        </is>
      </c>
      <c r="E2574">
        <f>Движение!$P$389</f>
        <v/>
      </c>
      <c r="F2574">
        <f>N(Движение!$Q$389)</f>
        <v/>
      </c>
      <c r="G2574">
        <f>N(Движение!$R$389)</f>
        <v/>
      </c>
      <c r="H2574">
        <f>Движение!$S$389</f>
        <v/>
      </c>
      <c r="I2574">
        <f>IF($F2574&gt;0,TEXT($B2574,"dd.mm")&amp;"_"&amp;$D2574,"")</f>
        <v/>
      </c>
    </row>
    <row r="2575">
      <c r="A2575" t="n">
        <v>2574</v>
      </c>
      <c r="B2575">
        <f>Движение!$A$389</f>
        <v/>
      </c>
      <c r="C2575">
        <f>Движение!$C$389</f>
        <v/>
      </c>
      <c r="D2575" t="inlineStr">
        <is>
          <t>Г 800</t>
        </is>
      </c>
      <c r="E2575">
        <f>Движение!$T$389</f>
        <v/>
      </c>
      <c r="F2575">
        <f>N(Движение!$U$389)</f>
        <v/>
      </c>
      <c r="G2575">
        <f>N(Движение!$V$389)</f>
        <v/>
      </c>
      <c r="H2575">
        <f>Движение!$W$389</f>
        <v/>
      </c>
      <c r="I2575">
        <f>IF($F2575&gt;0,TEXT($B2575,"dd.mm")&amp;"_"&amp;$D2575,"")</f>
        <v/>
      </c>
    </row>
    <row r="2576">
      <c r="A2576" t="n">
        <v>2575</v>
      </c>
      <c r="B2576">
        <f>Движение!$A$389</f>
        <v/>
      </c>
      <c r="C2576">
        <f>Движение!$C$389</f>
        <v/>
      </c>
      <c r="D2576" t="inlineStr">
        <is>
          <t>Ми-К</t>
        </is>
      </c>
      <c r="E2576">
        <f>Движение!$X$389</f>
        <v/>
      </c>
      <c r="F2576">
        <f>N(Движение!$Y$389)</f>
        <v/>
      </c>
      <c r="G2576">
        <f>N(Движение!$Z$389)</f>
        <v/>
      </c>
      <c r="H2576">
        <f>Движение!$AA$389</f>
        <v/>
      </c>
      <c r="I2576">
        <f>IF($F2576&gt;0,TEXT($B2576,"dd.mm")&amp;"_"&amp;$D2576,"")</f>
        <v/>
      </c>
    </row>
    <row r="2577">
      <c r="A2577" t="n">
        <v>2576</v>
      </c>
      <c r="B2577">
        <f>Движение!$A$389</f>
        <v/>
      </c>
      <c r="C2577">
        <f>Движение!$C$389</f>
        <v/>
      </c>
      <c r="D2577" t="inlineStr">
        <is>
          <t>Ми-П</t>
        </is>
      </c>
      <c r="E2577">
        <f>Движение!$AB$389</f>
        <v/>
      </c>
      <c r="F2577">
        <f>N(Движение!$AC$389)</f>
        <v/>
      </c>
      <c r="G2577">
        <f>N(Движение!$AD$389)</f>
        <v/>
      </c>
      <c r="H2577">
        <f>Движение!$AE$389</f>
        <v/>
      </c>
      <c r="I2577">
        <f>IF($F2577&gt;0,TEXT($B2577,"dd.mm")&amp;"_"&amp;$D2577,"")</f>
        <v/>
      </c>
    </row>
    <row r="2578">
      <c r="A2578" t="n">
        <v>2577</v>
      </c>
      <c r="B2578">
        <f>Движение!$A$390</f>
        <v/>
      </c>
      <c r="C2578">
        <f>Движение!$C$390</f>
        <v/>
      </c>
      <c r="D2578" t="inlineStr">
        <is>
          <t>АК-10</t>
        </is>
      </c>
      <c r="E2578">
        <f>Движение!$D$390</f>
        <v/>
      </c>
      <c r="F2578">
        <f>N(Движение!$E$390)</f>
        <v/>
      </c>
      <c r="G2578">
        <f>N(Движение!$F$390)</f>
        <v/>
      </c>
      <c r="H2578">
        <f>Движение!$G$390</f>
        <v/>
      </c>
      <c r="I2578">
        <f>IF($F2578&gt;0,TEXT($B2578,"dd.mm")&amp;"_"&amp;$D2578,"")</f>
        <v/>
      </c>
    </row>
    <row r="2579">
      <c r="A2579" t="n">
        <v>2578</v>
      </c>
      <c r="B2579">
        <f>Движение!$A$390</f>
        <v/>
      </c>
      <c r="C2579">
        <f>Движение!$C$390</f>
        <v/>
      </c>
      <c r="D2579" t="inlineStr">
        <is>
          <t>АК-15</t>
        </is>
      </c>
      <c r="E2579">
        <f>Движение!$H$390</f>
        <v/>
      </c>
      <c r="F2579">
        <f>N(Движение!$I$390)</f>
        <v/>
      </c>
      <c r="G2579">
        <f>N(Движение!$J$390)</f>
        <v/>
      </c>
      <c r="H2579">
        <f>Движение!$K$390</f>
        <v/>
      </c>
      <c r="I2579">
        <f>IF($F2579&gt;0,TEXT($B2579,"dd.mm")&amp;"_"&amp;$D2579,"")</f>
        <v/>
      </c>
    </row>
    <row r="2580">
      <c r="A2580" t="n">
        <v>2579</v>
      </c>
      <c r="B2580">
        <f>Движение!$A$390</f>
        <v/>
      </c>
      <c r="C2580">
        <f>Движение!$C$390</f>
        <v/>
      </c>
      <c r="D2580" t="inlineStr">
        <is>
          <t>Г 1800</t>
        </is>
      </c>
      <c r="E2580">
        <f>Движение!$L$390</f>
        <v/>
      </c>
      <c r="F2580">
        <f>N(Движение!$M$390)</f>
        <v/>
      </c>
      <c r="G2580">
        <f>N(Движение!$N$390)</f>
        <v/>
      </c>
      <c r="H2580">
        <f>Движение!$O$390</f>
        <v/>
      </c>
      <c r="I2580">
        <f>IF($F2580&gt;0,TEXT($B2580,"dd.mm")&amp;"_"&amp;$D2580,"")</f>
        <v/>
      </c>
    </row>
    <row r="2581">
      <c r="A2581" t="n">
        <v>2580</v>
      </c>
      <c r="B2581">
        <f>Движение!$A$390</f>
        <v/>
      </c>
      <c r="C2581">
        <f>Движение!$C$390</f>
        <v/>
      </c>
      <c r="D2581" t="inlineStr">
        <is>
          <t>Г 3500</t>
        </is>
      </c>
      <c r="E2581">
        <f>Движение!$P$390</f>
        <v/>
      </c>
      <c r="F2581">
        <f>N(Движение!$Q$390)</f>
        <v/>
      </c>
      <c r="G2581">
        <f>N(Движение!$R$390)</f>
        <v/>
      </c>
      <c r="H2581">
        <f>Движение!$S$390</f>
        <v/>
      </c>
      <c r="I2581">
        <f>IF($F2581&gt;0,TEXT($B2581,"dd.mm")&amp;"_"&amp;$D2581,"")</f>
        <v/>
      </c>
    </row>
    <row r="2582">
      <c r="A2582" t="n">
        <v>2581</v>
      </c>
      <c r="B2582">
        <f>Движение!$A$390</f>
        <v/>
      </c>
      <c r="C2582">
        <f>Движение!$C$390</f>
        <v/>
      </c>
      <c r="D2582" t="inlineStr">
        <is>
          <t>Г 800</t>
        </is>
      </c>
      <c r="E2582">
        <f>Движение!$T$390</f>
        <v/>
      </c>
      <c r="F2582">
        <f>N(Движение!$U$390)</f>
        <v/>
      </c>
      <c r="G2582">
        <f>N(Движение!$V$390)</f>
        <v/>
      </c>
      <c r="H2582">
        <f>Движение!$W$390</f>
        <v/>
      </c>
      <c r="I2582">
        <f>IF($F2582&gt;0,TEXT($B2582,"dd.mm")&amp;"_"&amp;$D2582,"")</f>
        <v/>
      </c>
    </row>
    <row r="2583">
      <c r="A2583" t="n">
        <v>2582</v>
      </c>
      <c r="B2583">
        <f>Движение!$A$390</f>
        <v/>
      </c>
      <c r="C2583">
        <f>Движение!$C$390</f>
        <v/>
      </c>
      <c r="D2583" t="inlineStr">
        <is>
          <t>Ми-К</t>
        </is>
      </c>
      <c r="E2583">
        <f>Движение!$X$390</f>
        <v/>
      </c>
      <c r="F2583">
        <f>N(Движение!$Y$390)</f>
        <v/>
      </c>
      <c r="G2583">
        <f>N(Движение!$Z$390)</f>
        <v/>
      </c>
      <c r="H2583">
        <f>Движение!$AA$390</f>
        <v/>
      </c>
      <c r="I2583">
        <f>IF($F2583&gt;0,TEXT($B2583,"dd.mm")&amp;"_"&amp;$D2583,"")</f>
        <v/>
      </c>
    </row>
    <row r="2584">
      <c r="A2584" t="n">
        <v>2583</v>
      </c>
      <c r="B2584">
        <f>Движение!$A$390</f>
        <v/>
      </c>
      <c r="C2584">
        <f>Движение!$C$390</f>
        <v/>
      </c>
      <c r="D2584" t="inlineStr">
        <is>
          <t>Ми-П</t>
        </is>
      </c>
      <c r="E2584">
        <f>Движение!$AB$390</f>
        <v/>
      </c>
      <c r="F2584">
        <f>N(Движение!$AC$390)</f>
        <v/>
      </c>
      <c r="G2584">
        <f>N(Движение!$AD$390)</f>
        <v/>
      </c>
      <c r="H2584">
        <f>Движение!$AE$390</f>
        <v/>
      </c>
      <c r="I2584">
        <f>IF($F2584&gt;0,TEXT($B2584,"dd.mm")&amp;"_"&amp;$D2584,"")</f>
        <v/>
      </c>
    </row>
    <row r="2585">
      <c r="A2585" t="n">
        <v>2584</v>
      </c>
      <c r="B2585">
        <f>Движение!$A$391</f>
        <v/>
      </c>
      <c r="C2585">
        <f>Движение!$C$391</f>
        <v/>
      </c>
      <c r="D2585" t="inlineStr">
        <is>
          <t>АК-10</t>
        </is>
      </c>
      <c r="E2585">
        <f>Движение!$D$391</f>
        <v/>
      </c>
      <c r="F2585">
        <f>N(Движение!$E$391)</f>
        <v/>
      </c>
      <c r="G2585">
        <f>N(Движение!$F$391)</f>
        <v/>
      </c>
      <c r="H2585">
        <f>Движение!$G$391</f>
        <v/>
      </c>
      <c r="I2585">
        <f>IF($F2585&gt;0,TEXT($B2585,"dd.mm")&amp;"_"&amp;$D2585,"")</f>
        <v/>
      </c>
    </row>
    <row r="2586">
      <c r="A2586" t="n">
        <v>2585</v>
      </c>
      <c r="B2586">
        <f>Движение!$A$391</f>
        <v/>
      </c>
      <c r="C2586">
        <f>Движение!$C$391</f>
        <v/>
      </c>
      <c r="D2586" t="inlineStr">
        <is>
          <t>АК-15</t>
        </is>
      </c>
      <c r="E2586">
        <f>Движение!$H$391</f>
        <v/>
      </c>
      <c r="F2586">
        <f>N(Движение!$I$391)</f>
        <v/>
      </c>
      <c r="G2586">
        <f>N(Движение!$J$391)</f>
        <v/>
      </c>
      <c r="H2586">
        <f>Движение!$K$391</f>
        <v/>
      </c>
      <c r="I2586">
        <f>IF($F2586&gt;0,TEXT($B2586,"dd.mm")&amp;"_"&amp;$D2586,"")</f>
        <v/>
      </c>
    </row>
    <row r="2587">
      <c r="A2587" t="n">
        <v>2586</v>
      </c>
      <c r="B2587">
        <f>Движение!$A$391</f>
        <v/>
      </c>
      <c r="C2587">
        <f>Движение!$C$391</f>
        <v/>
      </c>
      <c r="D2587" t="inlineStr">
        <is>
          <t>Г 1800</t>
        </is>
      </c>
      <c r="E2587">
        <f>Движение!$L$391</f>
        <v/>
      </c>
      <c r="F2587">
        <f>N(Движение!$M$391)</f>
        <v/>
      </c>
      <c r="G2587">
        <f>N(Движение!$N$391)</f>
        <v/>
      </c>
      <c r="H2587">
        <f>Движение!$O$391</f>
        <v/>
      </c>
      <c r="I2587">
        <f>IF($F2587&gt;0,TEXT($B2587,"dd.mm")&amp;"_"&amp;$D2587,"")</f>
        <v/>
      </c>
    </row>
    <row r="2588">
      <c r="A2588" t="n">
        <v>2587</v>
      </c>
      <c r="B2588">
        <f>Движение!$A$391</f>
        <v/>
      </c>
      <c r="C2588">
        <f>Движение!$C$391</f>
        <v/>
      </c>
      <c r="D2588" t="inlineStr">
        <is>
          <t>Г 3500</t>
        </is>
      </c>
      <c r="E2588">
        <f>Движение!$P$391</f>
        <v/>
      </c>
      <c r="F2588">
        <f>N(Движение!$Q$391)</f>
        <v/>
      </c>
      <c r="G2588">
        <f>N(Движение!$R$391)</f>
        <v/>
      </c>
      <c r="H2588">
        <f>Движение!$S$391</f>
        <v/>
      </c>
      <c r="I2588">
        <f>IF($F2588&gt;0,TEXT($B2588,"dd.mm")&amp;"_"&amp;$D2588,"")</f>
        <v/>
      </c>
    </row>
    <row r="2589">
      <c r="A2589" t="n">
        <v>2588</v>
      </c>
      <c r="B2589">
        <f>Движение!$A$391</f>
        <v/>
      </c>
      <c r="C2589">
        <f>Движение!$C$391</f>
        <v/>
      </c>
      <c r="D2589" t="inlineStr">
        <is>
          <t>Г 800</t>
        </is>
      </c>
      <c r="E2589">
        <f>Движение!$T$391</f>
        <v/>
      </c>
      <c r="F2589">
        <f>N(Движение!$U$391)</f>
        <v/>
      </c>
      <c r="G2589">
        <f>N(Движение!$V$391)</f>
        <v/>
      </c>
      <c r="H2589">
        <f>Движение!$W$391</f>
        <v/>
      </c>
      <c r="I2589">
        <f>IF($F2589&gt;0,TEXT($B2589,"dd.mm")&amp;"_"&amp;$D2589,"")</f>
        <v/>
      </c>
    </row>
    <row r="2590">
      <c r="A2590" t="n">
        <v>2589</v>
      </c>
      <c r="B2590">
        <f>Движение!$A$391</f>
        <v/>
      </c>
      <c r="C2590">
        <f>Движение!$C$391</f>
        <v/>
      </c>
      <c r="D2590" t="inlineStr">
        <is>
          <t>Ми-К</t>
        </is>
      </c>
      <c r="E2590">
        <f>Движение!$X$391</f>
        <v/>
      </c>
      <c r="F2590">
        <f>N(Движение!$Y$391)</f>
        <v/>
      </c>
      <c r="G2590">
        <f>N(Движение!$Z$391)</f>
        <v/>
      </c>
      <c r="H2590">
        <f>Движение!$AA$391</f>
        <v/>
      </c>
      <c r="I2590">
        <f>IF($F2590&gt;0,TEXT($B2590,"dd.mm")&amp;"_"&amp;$D2590,"")</f>
        <v/>
      </c>
    </row>
    <row r="2591">
      <c r="A2591" t="n">
        <v>2590</v>
      </c>
      <c r="B2591">
        <f>Движение!$A$391</f>
        <v/>
      </c>
      <c r="C2591">
        <f>Движение!$C$391</f>
        <v/>
      </c>
      <c r="D2591" t="inlineStr">
        <is>
          <t>Ми-П</t>
        </is>
      </c>
      <c r="E2591">
        <f>Движение!$AB$391</f>
        <v/>
      </c>
      <c r="F2591">
        <f>N(Движение!$AC$391)</f>
        <v/>
      </c>
      <c r="G2591">
        <f>N(Движение!$AD$391)</f>
        <v/>
      </c>
      <c r="H2591">
        <f>Движение!$AE$391</f>
        <v/>
      </c>
      <c r="I2591">
        <f>IF($F2591&gt;0,TEXT($B2591,"dd.mm")&amp;"_"&amp;$D2591,"")</f>
        <v/>
      </c>
    </row>
    <row r="2592">
      <c r="A2592" t="n">
        <v>2591</v>
      </c>
      <c r="B2592">
        <f>Движение!$A$392</f>
        <v/>
      </c>
      <c r="C2592">
        <f>Движение!$C$392</f>
        <v/>
      </c>
      <c r="D2592" t="inlineStr">
        <is>
          <t>АК-10</t>
        </is>
      </c>
      <c r="E2592">
        <f>Движение!$D$392</f>
        <v/>
      </c>
      <c r="F2592">
        <f>N(Движение!$E$392)</f>
        <v/>
      </c>
      <c r="G2592">
        <f>N(Движение!$F$392)</f>
        <v/>
      </c>
      <c r="H2592">
        <f>Движение!$G$392</f>
        <v/>
      </c>
      <c r="I2592">
        <f>IF($F2592&gt;0,TEXT($B2592,"dd.mm")&amp;"_"&amp;$D2592,"")</f>
        <v/>
      </c>
    </row>
    <row r="2593">
      <c r="A2593" t="n">
        <v>2592</v>
      </c>
      <c r="B2593">
        <f>Движение!$A$392</f>
        <v/>
      </c>
      <c r="C2593">
        <f>Движение!$C$392</f>
        <v/>
      </c>
      <c r="D2593" t="inlineStr">
        <is>
          <t>АК-15</t>
        </is>
      </c>
      <c r="E2593">
        <f>Движение!$H$392</f>
        <v/>
      </c>
      <c r="F2593">
        <f>N(Движение!$I$392)</f>
        <v/>
      </c>
      <c r="G2593">
        <f>N(Движение!$J$392)</f>
        <v/>
      </c>
      <c r="H2593">
        <f>Движение!$K$392</f>
        <v/>
      </c>
      <c r="I2593">
        <f>IF($F2593&gt;0,TEXT($B2593,"dd.mm")&amp;"_"&amp;$D2593,"")</f>
        <v/>
      </c>
    </row>
    <row r="2594">
      <c r="A2594" t="n">
        <v>2593</v>
      </c>
      <c r="B2594">
        <f>Движение!$A$392</f>
        <v/>
      </c>
      <c r="C2594">
        <f>Движение!$C$392</f>
        <v/>
      </c>
      <c r="D2594" t="inlineStr">
        <is>
          <t>Г 1800</t>
        </is>
      </c>
      <c r="E2594">
        <f>Движение!$L$392</f>
        <v/>
      </c>
      <c r="F2594">
        <f>N(Движение!$M$392)</f>
        <v/>
      </c>
      <c r="G2594">
        <f>N(Движение!$N$392)</f>
        <v/>
      </c>
      <c r="H2594">
        <f>Движение!$O$392</f>
        <v/>
      </c>
      <c r="I2594">
        <f>IF($F2594&gt;0,TEXT($B2594,"dd.mm")&amp;"_"&amp;$D2594,"")</f>
        <v/>
      </c>
    </row>
    <row r="2595">
      <c r="A2595" t="n">
        <v>2594</v>
      </c>
      <c r="B2595">
        <f>Движение!$A$392</f>
        <v/>
      </c>
      <c r="C2595">
        <f>Движение!$C$392</f>
        <v/>
      </c>
      <c r="D2595" t="inlineStr">
        <is>
          <t>Г 3500</t>
        </is>
      </c>
      <c r="E2595">
        <f>Движение!$P$392</f>
        <v/>
      </c>
      <c r="F2595">
        <f>N(Движение!$Q$392)</f>
        <v/>
      </c>
      <c r="G2595">
        <f>N(Движение!$R$392)</f>
        <v/>
      </c>
      <c r="H2595">
        <f>Движение!$S$392</f>
        <v/>
      </c>
      <c r="I2595">
        <f>IF($F2595&gt;0,TEXT($B2595,"dd.mm")&amp;"_"&amp;$D2595,"")</f>
        <v/>
      </c>
    </row>
    <row r="2596">
      <c r="A2596" t="n">
        <v>2595</v>
      </c>
      <c r="B2596">
        <f>Движение!$A$392</f>
        <v/>
      </c>
      <c r="C2596">
        <f>Движение!$C$392</f>
        <v/>
      </c>
      <c r="D2596" t="inlineStr">
        <is>
          <t>Г 800</t>
        </is>
      </c>
      <c r="E2596">
        <f>Движение!$T$392</f>
        <v/>
      </c>
      <c r="F2596">
        <f>N(Движение!$U$392)</f>
        <v/>
      </c>
      <c r="G2596">
        <f>N(Движение!$V$392)</f>
        <v/>
      </c>
      <c r="H2596">
        <f>Движение!$W$392</f>
        <v/>
      </c>
      <c r="I2596">
        <f>IF($F2596&gt;0,TEXT($B2596,"dd.mm")&amp;"_"&amp;$D2596,"")</f>
        <v/>
      </c>
    </row>
    <row r="2597">
      <c r="A2597" t="n">
        <v>2596</v>
      </c>
      <c r="B2597">
        <f>Движение!$A$392</f>
        <v/>
      </c>
      <c r="C2597">
        <f>Движение!$C$392</f>
        <v/>
      </c>
      <c r="D2597" t="inlineStr">
        <is>
          <t>Ми-К</t>
        </is>
      </c>
      <c r="E2597">
        <f>Движение!$X$392</f>
        <v/>
      </c>
      <c r="F2597">
        <f>N(Движение!$Y$392)</f>
        <v/>
      </c>
      <c r="G2597">
        <f>N(Движение!$Z$392)</f>
        <v/>
      </c>
      <c r="H2597">
        <f>Движение!$AA$392</f>
        <v/>
      </c>
      <c r="I2597">
        <f>IF($F2597&gt;0,TEXT($B2597,"dd.mm")&amp;"_"&amp;$D2597,"")</f>
        <v/>
      </c>
    </row>
    <row r="2598">
      <c r="A2598" t="n">
        <v>2597</v>
      </c>
      <c r="B2598">
        <f>Движение!$A$392</f>
        <v/>
      </c>
      <c r="C2598">
        <f>Движение!$C$392</f>
        <v/>
      </c>
      <c r="D2598" t="inlineStr">
        <is>
          <t>Ми-П</t>
        </is>
      </c>
      <c r="E2598">
        <f>Движение!$AB$392</f>
        <v/>
      </c>
      <c r="F2598">
        <f>N(Движение!$AC$392)</f>
        <v/>
      </c>
      <c r="G2598">
        <f>N(Движение!$AD$392)</f>
        <v/>
      </c>
      <c r="H2598">
        <f>Движение!$AE$392</f>
        <v/>
      </c>
      <c r="I2598">
        <f>IF($F2598&gt;0,TEXT($B2598,"dd.mm")&amp;"_"&amp;$D2598,"")</f>
        <v/>
      </c>
    </row>
    <row r="2599">
      <c r="A2599" t="n">
        <v>2598</v>
      </c>
      <c r="B2599">
        <f>Движение!$A$393</f>
        <v/>
      </c>
      <c r="C2599">
        <f>Движение!$C$393</f>
        <v/>
      </c>
      <c r="D2599" t="inlineStr">
        <is>
          <t>АК-10</t>
        </is>
      </c>
      <c r="E2599">
        <f>Движение!$D$393</f>
        <v/>
      </c>
      <c r="F2599">
        <f>N(Движение!$E$393)</f>
        <v/>
      </c>
      <c r="G2599">
        <f>N(Движение!$F$393)</f>
        <v/>
      </c>
      <c r="H2599">
        <f>Движение!$G$393</f>
        <v/>
      </c>
      <c r="I2599">
        <f>IF($F2599&gt;0,TEXT($B2599,"dd.mm")&amp;"_"&amp;$D2599,"")</f>
        <v/>
      </c>
    </row>
    <row r="2600">
      <c r="A2600" t="n">
        <v>2599</v>
      </c>
      <c r="B2600">
        <f>Движение!$A$393</f>
        <v/>
      </c>
      <c r="C2600">
        <f>Движение!$C$393</f>
        <v/>
      </c>
      <c r="D2600" t="inlineStr">
        <is>
          <t>АК-15</t>
        </is>
      </c>
      <c r="E2600">
        <f>Движение!$H$393</f>
        <v/>
      </c>
      <c r="F2600">
        <f>N(Движение!$I$393)</f>
        <v/>
      </c>
      <c r="G2600">
        <f>N(Движение!$J$393)</f>
        <v/>
      </c>
      <c r="H2600">
        <f>Движение!$K$393</f>
        <v/>
      </c>
      <c r="I2600">
        <f>IF($F2600&gt;0,TEXT($B2600,"dd.mm")&amp;"_"&amp;$D2600,"")</f>
        <v/>
      </c>
    </row>
    <row r="2601">
      <c r="A2601" t="n">
        <v>2600</v>
      </c>
      <c r="B2601">
        <f>Движение!$A$393</f>
        <v/>
      </c>
      <c r="C2601">
        <f>Движение!$C$393</f>
        <v/>
      </c>
      <c r="D2601" t="inlineStr">
        <is>
          <t>Г 1800</t>
        </is>
      </c>
      <c r="E2601">
        <f>Движение!$L$393</f>
        <v/>
      </c>
      <c r="F2601">
        <f>N(Движение!$M$393)</f>
        <v/>
      </c>
      <c r="G2601">
        <f>N(Движение!$N$393)</f>
        <v/>
      </c>
      <c r="H2601">
        <f>Движение!$O$393</f>
        <v/>
      </c>
      <c r="I2601">
        <f>IF($F2601&gt;0,TEXT($B2601,"dd.mm")&amp;"_"&amp;$D2601,"")</f>
        <v/>
      </c>
    </row>
    <row r="2602">
      <c r="A2602" t="n">
        <v>2601</v>
      </c>
      <c r="B2602">
        <f>Движение!$A$393</f>
        <v/>
      </c>
      <c r="C2602">
        <f>Движение!$C$393</f>
        <v/>
      </c>
      <c r="D2602" t="inlineStr">
        <is>
          <t>Г 3500</t>
        </is>
      </c>
      <c r="E2602">
        <f>Движение!$P$393</f>
        <v/>
      </c>
      <c r="F2602">
        <f>N(Движение!$Q$393)</f>
        <v/>
      </c>
      <c r="G2602">
        <f>N(Движение!$R$393)</f>
        <v/>
      </c>
      <c r="H2602">
        <f>Движение!$S$393</f>
        <v/>
      </c>
      <c r="I2602">
        <f>IF($F2602&gt;0,TEXT($B2602,"dd.mm")&amp;"_"&amp;$D2602,"")</f>
        <v/>
      </c>
    </row>
    <row r="2603">
      <c r="A2603" t="n">
        <v>2602</v>
      </c>
      <c r="B2603">
        <f>Движение!$A$393</f>
        <v/>
      </c>
      <c r="C2603">
        <f>Движение!$C$393</f>
        <v/>
      </c>
      <c r="D2603" t="inlineStr">
        <is>
          <t>Г 800</t>
        </is>
      </c>
      <c r="E2603">
        <f>Движение!$T$393</f>
        <v/>
      </c>
      <c r="F2603">
        <f>N(Движение!$U$393)</f>
        <v/>
      </c>
      <c r="G2603">
        <f>N(Движение!$V$393)</f>
        <v/>
      </c>
      <c r="H2603">
        <f>Движение!$W$393</f>
        <v/>
      </c>
      <c r="I2603">
        <f>IF($F2603&gt;0,TEXT($B2603,"dd.mm")&amp;"_"&amp;$D2603,"")</f>
        <v/>
      </c>
    </row>
    <row r="2604">
      <c r="A2604" t="n">
        <v>2603</v>
      </c>
      <c r="B2604">
        <f>Движение!$A$393</f>
        <v/>
      </c>
      <c r="C2604">
        <f>Движение!$C$393</f>
        <v/>
      </c>
      <c r="D2604" t="inlineStr">
        <is>
          <t>Ми-К</t>
        </is>
      </c>
      <c r="E2604">
        <f>Движение!$X$393</f>
        <v/>
      </c>
      <c r="F2604">
        <f>N(Движение!$Y$393)</f>
        <v/>
      </c>
      <c r="G2604">
        <f>N(Движение!$Z$393)</f>
        <v/>
      </c>
      <c r="H2604">
        <f>Движение!$AA$393</f>
        <v/>
      </c>
      <c r="I2604">
        <f>IF($F2604&gt;0,TEXT($B2604,"dd.mm")&amp;"_"&amp;$D2604,"")</f>
        <v/>
      </c>
    </row>
    <row r="2605">
      <c r="A2605" t="n">
        <v>2604</v>
      </c>
      <c r="B2605">
        <f>Движение!$A$393</f>
        <v/>
      </c>
      <c r="C2605">
        <f>Движение!$C$393</f>
        <v/>
      </c>
      <c r="D2605" t="inlineStr">
        <is>
          <t>Ми-П</t>
        </is>
      </c>
      <c r="E2605">
        <f>Движение!$AB$393</f>
        <v/>
      </c>
      <c r="F2605">
        <f>N(Движение!$AC$393)</f>
        <v/>
      </c>
      <c r="G2605">
        <f>N(Движение!$AD$393)</f>
        <v/>
      </c>
      <c r="H2605">
        <f>Движение!$AE$393</f>
        <v/>
      </c>
      <c r="I2605">
        <f>IF($F2605&gt;0,TEXT($B2605,"dd.mm")&amp;"_"&amp;$D2605,"")</f>
        <v/>
      </c>
    </row>
    <row r="2606">
      <c r="A2606" t="n">
        <v>2605</v>
      </c>
      <c r="B2606">
        <f>Движение!$A$394</f>
        <v/>
      </c>
      <c r="C2606">
        <f>Движение!$C$394</f>
        <v/>
      </c>
      <c r="D2606" t="inlineStr">
        <is>
          <t>АК-10</t>
        </is>
      </c>
      <c r="E2606">
        <f>Движение!$D$394</f>
        <v/>
      </c>
      <c r="F2606">
        <f>N(Движение!$E$394)</f>
        <v/>
      </c>
      <c r="G2606">
        <f>N(Движение!$F$394)</f>
        <v/>
      </c>
      <c r="H2606">
        <f>Движение!$G$394</f>
        <v/>
      </c>
      <c r="I2606">
        <f>IF($F2606&gt;0,TEXT($B2606,"dd.mm")&amp;"_"&amp;$D2606,"")</f>
        <v/>
      </c>
    </row>
    <row r="2607">
      <c r="A2607" t="n">
        <v>2606</v>
      </c>
      <c r="B2607">
        <f>Движение!$A$394</f>
        <v/>
      </c>
      <c r="C2607">
        <f>Движение!$C$394</f>
        <v/>
      </c>
      <c r="D2607" t="inlineStr">
        <is>
          <t>АК-15</t>
        </is>
      </c>
      <c r="E2607">
        <f>Движение!$H$394</f>
        <v/>
      </c>
      <c r="F2607">
        <f>N(Движение!$I$394)</f>
        <v/>
      </c>
      <c r="G2607">
        <f>N(Движение!$J$394)</f>
        <v/>
      </c>
      <c r="H2607">
        <f>Движение!$K$394</f>
        <v/>
      </c>
      <c r="I2607">
        <f>IF($F2607&gt;0,TEXT($B2607,"dd.mm")&amp;"_"&amp;$D2607,"")</f>
        <v/>
      </c>
    </row>
    <row r="2608">
      <c r="A2608" t="n">
        <v>2607</v>
      </c>
      <c r="B2608">
        <f>Движение!$A$394</f>
        <v/>
      </c>
      <c r="C2608">
        <f>Движение!$C$394</f>
        <v/>
      </c>
      <c r="D2608" t="inlineStr">
        <is>
          <t>Г 1800</t>
        </is>
      </c>
      <c r="E2608">
        <f>Движение!$L$394</f>
        <v/>
      </c>
      <c r="F2608">
        <f>N(Движение!$M$394)</f>
        <v/>
      </c>
      <c r="G2608">
        <f>N(Движение!$N$394)</f>
        <v/>
      </c>
      <c r="H2608">
        <f>Движение!$O$394</f>
        <v/>
      </c>
      <c r="I2608">
        <f>IF($F2608&gt;0,TEXT($B2608,"dd.mm")&amp;"_"&amp;$D2608,"")</f>
        <v/>
      </c>
    </row>
    <row r="2609">
      <c r="A2609" t="n">
        <v>2608</v>
      </c>
      <c r="B2609">
        <f>Движение!$A$394</f>
        <v/>
      </c>
      <c r="C2609">
        <f>Движение!$C$394</f>
        <v/>
      </c>
      <c r="D2609" t="inlineStr">
        <is>
          <t>Г 3500</t>
        </is>
      </c>
      <c r="E2609">
        <f>Движение!$P$394</f>
        <v/>
      </c>
      <c r="F2609">
        <f>N(Движение!$Q$394)</f>
        <v/>
      </c>
      <c r="G2609">
        <f>N(Движение!$R$394)</f>
        <v/>
      </c>
      <c r="H2609">
        <f>Движение!$S$394</f>
        <v/>
      </c>
      <c r="I2609">
        <f>IF($F2609&gt;0,TEXT($B2609,"dd.mm")&amp;"_"&amp;$D2609,"")</f>
        <v/>
      </c>
    </row>
    <row r="2610">
      <c r="A2610" t="n">
        <v>2609</v>
      </c>
      <c r="B2610">
        <f>Движение!$A$394</f>
        <v/>
      </c>
      <c r="C2610">
        <f>Движение!$C$394</f>
        <v/>
      </c>
      <c r="D2610" t="inlineStr">
        <is>
          <t>Г 800</t>
        </is>
      </c>
      <c r="E2610">
        <f>Движение!$T$394</f>
        <v/>
      </c>
      <c r="F2610">
        <f>N(Движение!$U$394)</f>
        <v/>
      </c>
      <c r="G2610">
        <f>N(Движение!$V$394)</f>
        <v/>
      </c>
      <c r="H2610">
        <f>Движение!$W$394</f>
        <v/>
      </c>
      <c r="I2610">
        <f>IF($F2610&gt;0,TEXT($B2610,"dd.mm")&amp;"_"&amp;$D2610,"")</f>
        <v/>
      </c>
    </row>
    <row r="2611">
      <c r="A2611" t="n">
        <v>2610</v>
      </c>
      <c r="B2611">
        <f>Движение!$A$394</f>
        <v/>
      </c>
      <c r="C2611">
        <f>Движение!$C$394</f>
        <v/>
      </c>
      <c r="D2611" t="inlineStr">
        <is>
          <t>Ми-К</t>
        </is>
      </c>
      <c r="E2611">
        <f>Движение!$X$394</f>
        <v/>
      </c>
      <c r="F2611">
        <f>N(Движение!$Y$394)</f>
        <v/>
      </c>
      <c r="G2611">
        <f>N(Движение!$Z$394)</f>
        <v/>
      </c>
      <c r="H2611">
        <f>Движение!$AA$394</f>
        <v/>
      </c>
      <c r="I2611">
        <f>IF($F2611&gt;0,TEXT($B2611,"dd.mm")&amp;"_"&amp;$D2611,"")</f>
        <v/>
      </c>
    </row>
    <row r="2612">
      <c r="A2612" t="n">
        <v>2611</v>
      </c>
      <c r="B2612">
        <f>Движение!$A$394</f>
        <v/>
      </c>
      <c r="C2612">
        <f>Движение!$C$394</f>
        <v/>
      </c>
      <c r="D2612" t="inlineStr">
        <is>
          <t>Ми-П</t>
        </is>
      </c>
      <c r="E2612">
        <f>Движение!$AB$394</f>
        <v/>
      </c>
      <c r="F2612">
        <f>N(Движение!$AC$394)</f>
        <v/>
      </c>
      <c r="G2612">
        <f>N(Движение!$AD$394)</f>
        <v/>
      </c>
      <c r="H2612">
        <f>Движение!$AE$394</f>
        <v/>
      </c>
      <c r="I2612">
        <f>IF($F2612&gt;0,TEXT($B2612,"dd.mm")&amp;"_"&amp;$D2612,"")</f>
        <v/>
      </c>
    </row>
    <row r="2613">
      <c r="A2613" t="n">
        <v>2612</v>
      </c>
      <c r="B2613">
        <f>Движение!$A$395</f>
        <v/>
      </c>
      <c r="C2613">
        <f>Движение!$C$395</f>
        <v/>
      </c>
      <c r="D2613" t="inlineStr">
        <is>
          <t>АК-10</t>
        </is>
      </c>
      <c r="E2613">
        <f>Движение!$D$395</f>
        <v/>
      </c>
      <c r="F2613">
        <f>N(Движение!$E$395)</f>
        <v/>
      </c>
      <c r="G2613">
        <f>N(Движение!$F$395)</f>
        <v/>
      </c>
      <c r="H2613">
        <f>Движение!$G$395</f>
        <v/>
      </c>
      <c r="I2613">
        <f>IF($F2613&gt;0,TEXT($B2613,"dd.mm")&amp;"_"&amp;$D2613,"")</f>
        <v/>
      </c>
    </row>
    <row r="2614">
      <c r="A2614" t="n">
        <v>2613</v>
      </c>
      <c r="B2614">
        <f>Движение!$A$395</f>
        <v/>
      </c>
      <c r="C2614">
        <f>Движение!$C$395</f>
        <v/>
      </c>
      <c r="D2614" t="inlineStr">
        <is>
          <t>АК-15</t>
        </is>
      </c>
      <c r="E2614">
        <f>Движение!$H$395</f>
        <v/>
      </c>
      <c r="F2614">
        <f>N(Движение!$I$395)</f>
        <v/>
      </c>
      <c r="G2614">
        <f>N(Движение!$J$395)</f>
        <v/>
      </c>
      <c r="H2614">
        <f>Движение!$K$395</f>
        <v/>
      </c>
      <c r="I2614">
        <f>IF($F2614&gt;0,TEXT($B2614,"dd.mm")&amp;"_"&amp;$D2614,"")</f>
        <v/>
      </c>
    </row>
    <row r="2615">
      <c r="A2615" t="n">
        <v>2614</v>
      </c>
      <c r="B2615">
        <f>Движение!$A$395</f>
        <v/>
      </c>
      <c r="C2615">
        <f>Движение!$C$395</f>
        <v/>
      </c>
      <c r="D2615" t="inlineStr">
        <is>
          <t>Г 1800</t>
        </is>
      </c>
      <c r="E2615">
        <f>Движение!$L$395</f>
        <v/>
      </c>
      <c r="F2615">
        <f>N(Движение!$M$395)</f>
        <v/>
      </c>
      <c r="G2615">
        <f>N(Движение!$N$395)</f>
        <v/>
      </c>
      <c r="H2615">
        <f>Движение!$O$395</f>
        <v/>
      </c>
      <c r="I2615">
        <f>IF($F2615&gt;0,TEXT($B2615,"dd.mm")&amp;"_"&amp;$D2615,"")</f>
        <v/>
      </c>
    </row>
    <row r="2616">
      <c r="A2616" t="n">
        <v>2615</v>
      </c>
      <c r="B2616">
        <f>Движение!$A$395</f>
        <v/>
      </c>
      <c r="C2616">
        <f>Движение!$C$395</f>
        <v/>
      </c>
      <c r="D2616" t="inlineStr">
        <is>
          <t>Г 3500</t>
        </is>
      </c>
      <c r="E2616">
        <f>Движение!$P$395</f>
        <v/>
      </c>
      <c r="F2616">
        <f>N(Движение!$Q$395)</f>
        <v/>
      </c>
      <c r="G2616">
        <f>N(Движение!$R$395)</f>
        <v/>
      </c>
      <c r="H2616">
        <f>Движение!$S$395</f>
        <v/>
      </c>
      <c r="I2616">
        <f>IF($F2616&gt;0,TEXT($B2616,"dd.mm")&amp;"_"&amp;$D2616,"")</f>
        <v/>
      </c>
    </row>
    <row r="2617">
      <c r="A2617" t="n">
        <v>2616</v>
      </c>
      <c r="B2617">
        <f>Движение!$A$395</f>
        <v/>
      </c>
      <c r="C2617">
        <f>Движение!$C$395</f>
        <v/>
      </c>
      <c r="D2617" t="inlineStr">
        <is>
          <t>Г 800</t>
        </is>
      </c>
      <c r="E2617">
        <f>Движение!$T$395</f>
        <v/>
      </c>
      <c r="F2617">
        <f>N(Движение!$U$395)</f>
        <v/>
      </c>
      <c r="G2617">
        <f>N(Движение!$V$395)</f>
        <v/>
      </c>
      <c r="H2617">
        <f>Движение!$W$395</f>
        <v/>
      </c>
      <c r="I2617">
        <f>IF($F2617&gt;0,TEXT($B2617,"dd.mm")&amp;"_"&amp;$D2617,"")</f>
        <v/>
      </c>
    </row>
    <row r="2618">
      <c r="A2618" t="n">
        <v>2617</v>
      </c>
      <c r="B2618">
        <f>Движение!$A$395</f>
        <v/>
      </c>
      <c r="C2618">
        <f>Движение!$C$395</f>
        <v/>
      </c>
      <c r="D2618" t="inlineStr">
        <is>
          <t>Ми-К</t>
        </is>
      </c>
      <c r="E2618">
        <f>Движение!$X$395</f>
        <v/>
      </c>
      <c r="F2618">
        <f>N(Движение!$Y$395)</f>
        <v/>
      </c>
      <c r="G2618">
        <f>N(Движение!$Z$395)</f>
        <v/>
      </c>
      <c r="H2618">
        <f>Движение!$AA$395</f>
        <v/>
      </c>
      <c r="I2618">
        <f>IF($F2618&gt;0,TEXT($B2618,"dd.mm")&amp;"_"&amp;$D2618,"")</f>
        <v/>
      </c>
    </row>
    <row r="2619">
      <c r="A2619" t="n">
        <v>2618</v>
      </c>
      <c r="B2619">
        <f>Движение!$A$395</f>
        <v/>
      </c>
      <c r="C2619">
        <f>Движение!$C$395</f>
        <v/>
      </c>
      <c r="D2619" t="inlineStr">
        <is>
          <t>Ми-П</t>
        </is>
      </c>
      <c r="E2619">
        <f>Движение!$AB$395</f>
        <v/>
      </c>
      <c r="F2619">
        <f>N(Движение!$AC$395)</f>
        <v/>
      </c>
      <c r="G2619">
        <f>N(Движение!$AD$395)</f>
        <v/>
      </c>
      <c r="H2619">
        <f>Движение!$AE$395</f>
        <v/>
      </c>
      <c r="I2619">
        <f>IF($F2619&gt;0,TEXT($B2619,"dd.mm")&amp;"_"&amp;$D2619,"")</f>
        <v/>
      </c>
    </row>
    <row r="2620">
      <c r="A2620" t="n">
        <v>2619</v>
      </c>
      <c r="B2620">
        <f>Движение!$A$396</f>
        <v/>
      </c>
      <c r="C2620">
        <f>Движение!$C$396</f>
        <v/>
      </c>
      <c r="D2620" t="inlineStr">
        <is>
          <t>АК-10</t>
        </is>
      </c>
      <c r="E2620">
        <f>Движение!$D$396</f>
        <v/>
      </c>
      <c r="F2620">
        <f>N(Движение!$E$396)</f>
        <v/>
      </c>
      <c r="G2620">
        <f>N(Движение!$F$396)</f>
        <v/>
      </c>
      <c r="H2620">
        <f>Движение!$G$396</f>
        <v/>
      </c>
      <c r="I2620">
        <f>IF($F2620&gt;0,TEXT($B2620,"dd.mm")&amp;"_"&amp;$D2620,"")</f>
        <v/>
      </c>
    </row>
    <row r="2621">
      <c r="A2621" t="n">
        <v>2620</v>
      </c>
      <c r="B2621">
        <f>Движение!$A$396</f>
        <v/>
      </c>
      <c r="C2621">
        <f>Движение!$C$396</f>
        <v/>
      </c>
      <c r="D2621" t="inlineStr">
        <is>
          <t>АК-15</t>
        </is>
      </c>
      <c r="E2621">
        <f>Движение!$H$396</f>
        <v/>
      </c>
      <c r="F2621">
        <f>N(Движение!$I$396)</f>
        <v/>
      </c>
      <c r="G2621">
        <f>N(Движение!$J$396)</f>
        <v/>
      </c>
      <c r="H2621">
        <f>Движение!$K$396</f>
        <v/>
      </c>
      <c r="I2621">
        <f>IF($F2621&gt;0,TEXT($B2621,"dd.mm")&amp;"_"&amp;$D2621,"")</f>
        <v/>
      </c>
    </row>
    <row r="2622">
      <c r="A2622" t="n">
        <v>2621</v>
      </c>
      <c r="B2622">
        <f>Движение!$A$396</f>
        <v/>
      </c>
      <c r="C2622">
        <f>Движение!$C$396</f>
        <v/>
      </c>
      <c r="D2622" t="inlineStr">
        <is>
          <t>Г 1800</t>
        </is>
      </c>
      <c r="E2622">
        <f>Движение!$L$396</f>
        <v/>
      </c>
      <c r="F2622">
        <f>N(Движение!$M$396)</f>
        <v/>
      </c>
      <c r="G2622">
        <f>N(Движение!$N$396)</f>
        <v/>
      </c>
      <c r="H2622">
        <f>Движение!$O$396</f>
        <v/>
      </c>
      <c r="I2622">
        <f>IF($F2622&gt;0,TEXT($B2622,"dd.mm")&amp;"_"&amp;$D2622,"")</f>
        <v/>
      </c>
    </row>
    <row r="2623">
      <c r="A2623" t="n">
        <v>2622</v>
      </c>
      <c r="B2623">
        <f>Движение!$A$396</f>
        <v/>
      </c>
      <c r="C2623">
        <f>Движение!$C$396</f>
        <v/>
      </c>
      <c r="D2623" t="inlineStr">
        <is>
          <t>Г 3500</t>
        </is>
      </c>
      <c r="E2623">
        <f>Движение!$P$396</f>
        <v/>
      </c>
      <c r="F2623">
        <f>N(Движение!$Q$396)</f>
        <v/>
      </c>
      <c r="G2623">
        <f>N(Движение!$R$396)</f>
        <v/>
      </c>
      <c r="H2623">
        <f>Движение!$S$396</f>
        <v/>
      </c>
      <c r="I2623">
        <f>IF($F2623&gt;0,TEXT($B2623,"dd.mm")&amp;"_"&amp;$D2623,"")</f>
        <v/>
      </c>
    </row>
    <row r="2624">
      <c r="A2624" t="n">
        <v>2623</v>
      </c>
      <c r="B2624">
        <f>Движение!$A$396</f>
        <v/>
      </c>
      <c r="C2624">
        <f>Движение!$C$396</f>
        <v/>
      </c>
      <c r="D2624" t="inlineStr">
        <is>
          <t>Г 800</t>
        </is>
      </c>
      <c r="E2624">
        <f>Движение!$T$396</f>
        <v/>
      </c>
      <c r="F2624">
        <f>N(Движение!$U$396)</f>
        <v/>
      </c>
      <c r="G2624">
        <f>N(Движение!$V$396)</f>
        <v/>
      </c>
      <c r="H2624">
        <f>Движение!$W$396</f>
        <v/>
      </c>
      <c r="I2624">
        <f>IF($F2624&gt;0,TEXT($B2624,"dd.mm")&amp;"_"&amp;$D2624,"")</f>
        <v/>
      </c>
    </row>
    <row r="2625">
      <c r="A2625" t="n">
        <v>2624</v>
      </c>
      <c r="B2625">
        <f>Движение!$A$396</f>
        <v/>
      </c>
      <c r="C2625">
        <f>Движение!$C$396</f>
        <v/>
      </c>
      <c r="D2625" t="inlineStr">
        <is>
          <t>Ми-К</t>
        </is>
      </c>
      <c r="E2625">
        <f>Движение!$X$396</f>
        <v/>
      </c>
      <c r="F2625">
        <f>N(Движение!$Y$396)</f>
        <v/>
      </c>
      <c r="G2625">
        <f>N(Движение!$Z$396)</f>
        <v/>
      </c>
      <c r="H2625">
        <f>Движение!$AA$396</f>
        <v/>
      </c>
      <c r="I2625">
        <f>IF($F2625&gt;0,TEXT($B2625,"dd.mm")&amp;"_"&amp;$D2625,"")</f>
        <v/>
      </c>
    </row>
    <row r="2626">
      <c r="A2626" t="n">
        <v>2625</v>
      </c>
      <c r="B2626">
        <f>Движение!$A$396</f>
        <v/>
      </c>
      <c r="C2626">
        <f>Движение!$C$396</f>
        <v/>
      </c>
      <c r="D2626" t="inlineStr">
        <is>
          <t>Ми-П</t>
        </is>
      </c>
      <c r="E2626">
        <f>Движение!$AB$396</f>
        <v/>
      </c>
      <c r="F2626">
        <f>N(Движение!$AC$396)</f>
        <v/>
      </c>
      <c r="G2626">
        <f>N(Движение!$AD$396)</f>
        <v/>
      </c>
      <c r="H2626">
        <f>Движение!$AE$396</f>
        <v/>
      </c>
      <c r="I2626">
        <f>IF($F2626&gt;0,TEXT($B2626,"dd.mm")&amp;"_"&amp;$D2626,"")</f>
        <v/>
      </c>
    </row>
    <row r="2627">
      <c r="A2627" t="n">
        <v>2626</v>
      </c>
      <c r="B2627">
        <f>Движение!$A$397</f>
        <v/>
      </c>
      <c r="C2627">
        <f>Движение!$C$397</f>
        <v/>
      </c>
      <c r="D2627" t="inlineStr">
        <is>
          <t>АК-10</t>
        </is>
      </c>
      <c r="E2627">
        <f>Движение!$D$397</f>
        <v/>
      </c>
      <c r="F2627">
        <f>N(Движение!$E$397)</f>
        <v/>
      </c>
      <c r="G2627">
        <f>N(Движение!$F$397)</f>
        <v/>
      </c>
      <c r="H2627">
        <f>Движение!$G$397</f>
        <v/>
      </c>
      <c r="I2627">
        <f>IF($F2627&gt;0,TEXT($B2627,"dd.mm")&amp;"_"&amp;$D2627,"")</f>
        <v/>
      </c>
    </row>
    <row r="2628">
      <c r="A2628" t="n">
        <v>2627</v>
      </c>
      <c r="B2628">
        <f>Движение!$A$397</f>
        <v/>
      </c>
      <c r="C2628">
        <f>Движение!$C$397</f>
        <v/>
      </c>
      <c r="D2628" t="inlineStr">
        <is>
          <t>АК-15</t>
        </is>
      </c>
      <c r="E2628">
        <f>Движение!$H$397</f>
        <v/>
      </c>
      <c r="F2628">
        <f>N(Движение!$I$397)</f>
        <v/>
      </c>
      <c r="G2628">
        <f>N(Движение!$J$397)</f>
        <v/>
      </c>
      <c r="H2628">
        <f>Движение!$K$397</f>
        <v/>
      </c>
      <c r="I2628">
        <f>IF($F2628&gt;0,TEXT($B2628,"dd.mm")&amp;"_"&amp;$D2628,"")</f>
        <v/>
      </c>
    </row>
    <row r="2629">
      <c r="A2629" t="n">
        <v>2628</v>
      </c>
      <c r="B2629">
        <f>Движение!$A$397</f>
        <v/>
      </c>
      <c r="C2629">
        <f>Движение!$C$397</f>
        <v/>
      </c>
      <c r="D2629" t="inlineStr">
        <is>
          <t>Г 1800</t>
        </is>
      </c>
      <c r="E2629">
        <f>Движение!$L$397</f>
        <v/>
      </c>
      <c r="F2629">
        <f>N(Движение!$M$397)</f>
        <v/>
      </c>
      <c r="G2629">
        <f>N(Движение!$N$397)</f>
        <v/>
      </c>
      <c r="H2629">
        <f>Движение!$O$397</f>
        <v/>
      </c>
      <c r="I2629">
        <f>IF($F2629&gt;0,TEXT($B2629,"dd.mm")&amp;"_"&amp;$D2629,"")</f>
        <v/>
      </c>
    </row>
    <row r="2630">
      <c r="A2630" t="n">
        <v>2629</v>
      </c>
      <c r="B2630">
        <f>Движение!$A$397</f>
        <v/>
      </c>
      <c r="C2630">
        <f>Движение!$C$397</f>
        <v/>
      </c>
      <c r="D2630" t="inlineStr">
        <is>
          <t>Г 3500</t>
        </is>
      </c>
      <c r="E2630">
        <f>Движение!$P$397</f>
        <v/>
      </c>
      <c r="F2630">
        <f>N(Движение!$Q$397)</f>
        <v/>
      </c>
      <c r="G2630">
        <f>N(Движение!$R$397)</f>
        <v/>
      </c>
      <c r="H2630">
        <f>Движение!$S$397</f>
        <v/>
      </c>
      <c r="I2630">
        <f>IF($F2630&gt;0,TEXT($B2630,"dd.mm")&amp;"_"&amp;$D2630,"")</f>
        <v/>
      </c>
    </row>
    <row r="2631">
      <c r="A2631" t="n">
        <v>2630</v>
      </c>
      <c r="B2631">
        <f>Движение!$A$397</f>
        <v/>
      </c>
      <c r="C2631">
        <f>Движение!$C$397</f>
        <v/>
      </c>
      <c r="D2631" t="inlineStr">
        <is>
          <t>Г 800</t>
        </is>
      </c>
      <c r="E2631">
        <f>Движение!$T$397</f>
        <v/>
      </c>
      <c r="F2631">
        <f>N(Движение!$U$397)</f>
        <v/>
      </c>
      <c r="G2631">
        <f>N(Движение!$V$397)</f>
        <v/>
      </c>
      <c r="H2631">
        <f>Движение!$W$397</f>
        <v/>
      </c>
      <c r="I2631">
        <f>IF($F2631&gt;0,TEXT($B2631,"dd.mm")&amp;"_"&amp;$D2631,"")</f>
        <v/>
      </c>
    </row>
    <row r="2632">
      <c r="A2632" t="n">
        <v>2631</v>
      </c>
      <c r="B2632">
        <f>Движение!$A$397</f>
        <v/>
      </c>
      <c r="C2632">
        <f>Движение!$C$397</f>
        <v/>
      </c>
      <c r="D2632" t="inlineStr">
        <is>
          <t>Ми-К</t>
        </is>
      </c>
      <c r="E2632">
        <f>Движение!$X$397</f>
        <v/>
      </c>
      <c r="F2632">
        <f>N(Движение!$Y$397)</f>
        <v/>
      </c>
      <c r="G2632">
        <f>N(Движение!$Z$397)</f>
        <v/>
      </c>
      <c r="H2632">
        <f>Движение!$AA$397</f>
        <v/>
      </c>
      <c r="I2632">
        <f>IF($F2632&gt;0,TEXT($B2632,"dd.mm")&amp;"_"&amp;$D2632,"")</f>
        <v/>
      </c>
    </row>
    <row r="2633">
      <c r="A2633" t="n">
        <v>2632</v>
      </c>
      <c r="B2633">
        <f>Движение!$A$397</f>
        <v/>
      </c>
      <c r="C2633">
        <f>Движение!$C$397</f>
        <v/>
      </c>
      <c r="D2633" t="inlineStr">
        <is>
          <t>Ми-П</t>
        </is>
      </c>
      <c r="E2633">
        <f>Движение!$AB$397</f>
        <v/>
      </c>
      <c r="F2633">
        <f>N(Движение!$AC$397)</f>
        <v/>
      </c>
      <c r="G2633">
        <f>N(Движение!$AD$397)</f>
        <v/>
      </c>
      <c r="H2633">
        <f>Движение!$AE$397</f>
        <v/>
      </c>
      <c r="I2633">
        <f>IF($F2633&gt;0,TEXT($B2633,"dd.mm")&amp;"_"&amp;$D2633,"")</f>
        <v/>
      </c>
    </row>
    <row r="2634">
      <c r="A2634" t="n">
        <v>2633</v>
      </c>
      <c r="B2634">
        <f>Движение!$A$398</f>
        <v/>
      </c>
      <c r="C2634">
        <f>Движение!$C$398</f>
        <v/>
      </c>
      <c r="D2634" t="inlineStr">
        <is>
          <t>АК-10</t>
        </is>
      </c>
      <c r="E2634">
        <f>Движение!$D$398</f>
        <v/>
      </c>
      <c r="F2634">
        <f>N(Движение!$E$398)</f>
        <v/>
      </c>
      <c r="G2634">
        <f>N(Движение!$F$398)</f>
        <v/>
      </c>
      <c r="H2634">
        <f>Движение!$G$398</f>
        <v/>
      </c>
      <c r="I2634">
        <f>IF($F2634&gt;0,TEXT($B2634,"dd.mm")&amp;"_"&amp;$D2634,"")</f>
        <v/>
      </c>
    </row>
    <row r="2635">
      <c r="A2635" t="n">
        <v>2634</v>
      </c>
      <c r="B2635">
        <f>Движение!$A$398</f>
        <v/>
      </c>
      <c r="C2635">
        <f>Движение!$C$398</f>
        <v/>
      </c>
      <c r="D2635" t="inlineStr">
        <is>
          <t>АК-15</t>
        </is>
      </c>
      <c r="E2635">
        <f>Движение!$H$398</f>
        <v/>
      </c>
      <c r="F2635">
        <f>N(Движение!$I$398)</f>
        <v/>
      </c>
      <c r="G2635">
        <f>N(Движение!$J$398)</f>
        <v/>
      </c>
      <c r="H2635">
        <f>Движение!$K$398</f>
        <v/>
      </c>
      <c r="I2635">
        <f>IF($F2635&gt;0,TEXT($B2635,"dd.mm")&amp;"_"&amp;$D2635,"")</f>
        <v/>
      </c>
    </row>
    <row r="2636">
      <c r="A2636" t="n">
        <v>2635</v>
      </c>
      <c r="B2636">
        <f>Движение!$A$398</f>
        <v/>
      </c>
      <c r="C2636">
        <f>Движение!$C$398</f>
        <v/>
      </c>
      <c r="D2636" t="inlineStr">
        <is>
          <t>Г 1800</t>
        </is>
      </c>
      <c r="E2636">
        <f>Движение!$L$398</f>
        <v/>
      </c>
      <c r="F2636">
        <f>N(Движение!$M$398)</f>
        <v/>
      </c>
      <c r="G2636">
        <f>N(Движение!$N$398)</f>
        <v/>
      </c>
      <c r="H2636">
        <f>Движение!$O$398</f>
        <v/>
      </c>
      <c r="I2636">
        <f>IF($F2636&gt;0,TEXT($B2636,"dd.mm")&amp;"_"&amp;$D2636,"")</f>
        <v/>
      </c>
    </row>
    <row r="2637">
      <c r="A2637" t="n">
        <v>2636</v>
      </c>
      <c r="B2637">
        <f>Движение!$A$398</f>
        <v/>
      </c>
      <c r="C2637">
        <f>Движение!$C$398</f>
        <v/>
      </c>
      <c r="D2637" t="inlineStr">
        <is>
          <t>Г 3500</t>
        </is>
      </c>
      <c r="E2637">
        <f>Движение!$P$398</f>
        <v/>
      </c>
      <c r="F2637">
        <f>N(Движение!$Q$398)</f>
        <v/>
      </c>
      <c r="G2637">
        <f>N(Движение!$R$398)</f>
        <v/>
      </c>
      <c r="H2637">
        <f>Движение!$S$398</f>
        <v/>
      </c>
      <c r="I2637">
        <f>IF($F2637&gt;0,TEXT($B2637,"dd.mm")&amp;"_"&amp;$D2637,"")</f>
        <v/>
      </c>
    </row>
    <row r="2638">
      <c r="A2638" t="n">
        <v>2637</v>
      </c>
      <c r="B2638">
        <f>Движение!$A$398</f>
        <v/>
      </c>
      <c r="C2638">
        <f>Движение!$C$398</f>
        <v/>
      </c>
      <c r="D2638" t="inlineStr">
        <is>
          <t>Г 800</t>
        </is>
      </c>
      <c r="E2638">
        <f>Движение!$T$398</f>
        <v/>
      </c>
      <c r="F2638">
        <f>N(Движение!$U$398)</f>
        <v/>
      </c>
      <c r="G2638">
        <f>N(Движение!$V$398)</f>
        <v/>
      </c>
      <c r="H2638">
        <f>Движение!$W$398</f>
        <v/>
      </c>
      <c r="I2638">
        <f>IF($F2638&gt;0,TEXT($B2638,"dd.mm")&amp;"_"&amp;$D2638,"")</f>
        <v/>
      </c>
    </row>
    <row r="2639">
      <c r="A2639" t="n">
        <v>2638</v>
      </c>
      <c r="B2639">
        <f>Движение!$A$398</f>
        <v/>
      </c>
      <c r="C2639">
        <f>Движение!$C$398</f>
        <v/>
      </c>
      <c r="D2639" t="inlineStr">
        <is>
          <t>Ми-К</t>
        </is>
      </c>
      <c r="E2639">
        <f>Движение!$X$398</f>
        <v/>
      </c>
      <c r="F2639">
        <f>N(Движение!$Y$398)</f>
        <v/>
      </c>
      <c r="G2639">
        <f>N(Движение!$Z$398)</f>
        <v/>
      </c>
      <c r="H2639">
        <f>Движение!$AA$398</f>
        <v/>
      </c>
      <c r="I2639">
        <f>IF($F2639&gt;0,TEXT($B2639,"dd.mm")&amp;"_"&amp;$D2639,"")</f>
        <v/>
      </c>
    </row>
    <row r="2640">
      <c r="A2640" t="n">
        <v>2639</v>
      </c>
      <c r="B2640">
        <f>Движение!$A$398</f>
        <v/>
      </c>
      <c r="C2640">
        <f>Движение!$C$398</f>
        <v/>
      </c>
      <c r="D2640" t="inlineStr">
        <is>
          <t>Ми-П</t>
        </is>
      </c>
      <c r="E2640">
        <f>Движение!$AB$398</f>
        <v/>
      </c>
      <c r="F2640">
        <f>N(Движение!$AC$398)</f>
        <v/>
      </c>
      <c r="G2640">
        <f>N(Движение!$AD$398)</f>
        <v/>
      </c>
      <c r="H2640">
        <f>Движение!$AE$398</f>
        <v/>
      </c>
      <c r="I2640">
        <f>IF($F2640&gt;0,TEXT($B2640,"dd.mm")&amp;"_"&amp;$D2640,"")</f>
        <v/>
      </c>
    </row>
    <row r="2641">
      <c r="A2641" t="n">
        <v>2640</v>
      </c>
      <c r="B2641">
        <f>Движение!$A$399</f>
        <v/>
      </c>
      <c r="C2641">
        <f>Движение!$C$399</f>
        <v/>
      </c>
      <c r="D2641" t="inlineStr">
        <is>
          <t>АК-10</t>
        </is>
      </c>
      <c r="E2641">
        <f>Движение!$D$399</f>
        <v/>
      </c>
      <c r="F2641">
        <f>N(Движение!$E$399)</f>
        <v/>
      </c>
      <c r="G2641">
        <f>N(Движение!$F$399)</f>
        <v/>
      </c>
      <c r="H2641">
        <f>Движение!$G$399</f>
        <v/>
      </c>
      <c r="I2641">
        <f>IF($F2641&gt;0,TEXT($B2641,"dd.mm")&amp;"_"&amp;$D2641,"")</f>
        <v/>
      </c>
    </row>
    <row r="2642">
      <c r="A2642" t="n">
        <v>2641</v>
      </c>
      <c r="B2642">
        <f>Движение!$A$399</f>
        <v/>
      </c>
      <c r="C2642">
        <f>Движение!$C$399</f>
        <v/>
      </c>
      <c r="D2642" t="inlineStr">
        <is>
          <t>АК-15</t>
        </is>
      </c>
      <c r="E2642">
        <f>Движение!$H$399</f>
        <v/>
      </c>
      <c r="F2642">
        <f>N(Движение!$I$399)</f>
        <v/>
      </c>
      <c r="G2642">
        <f>N(Движение!$J$399)</f>
        <v/>
      </c>
      <c r="H2642">
        <f>Движение!$K$399</f>
        <v/>
      </c>
      <c r="I2642">
        <f>IF($F2642&gt;0,TEXT($B2642,"dd.mm")&amp;"_"&amp;$D2642,"")</f>
        <v/>
      </c>
    </row>
    <row r="2643">
      <c r="A2643" t="n">
        <v>2642</v>
      </c>
      <c r="B2643">
        <f>Движение!$A$399</f>
        <v/>
      </c>
      <c r="C2643">
        <f>Движение!$C$399</f>
        <v/>
      </c>
      <c r="D2643" t="inlineStr">
        <is>
          <t>Г 1800</t>
        </is>
      </c>
      <c r="E2643">
        <f>Движение!$L$399</f>
        <v/>
      </c>
      <c r="F2643">
        <f>N(Движение!$M$399)</f>
        <v/>
      </c>
      <c r="G2643">
        <f>N(Движение!$N$399)</f>
        <v/>
      </c>
      <c r="H2643">
        <f>Движение!$O$399</f>
        <v/>
      </c>
      <c r="I2643">
        <f>IF($F2643&gt;0,TEXT($B2643,"dd.mm")&amp;"_"&amp;$D2643,"")</f>
        <v/>
      </c>
    </row>
    <row r="2644">
      <c r="A2644" t="n">
        <v>2643</v>
      </c>
      <c r="B2644">
        <f>Движение!$A$399</f>
        <v/>
      </c>
      <c r="C2644">
        <f>Движение!$C$399</f>
        <v/>
      </c>
      <c r="D2644" t="inlineStr">
        <is>
          <t>Г 3500</t>
        </is>
      </c>
      <c r="E2644">
        <f>Движение!$P$399</f>
        <v/>
      </c>
      <c r="F2644">
        <f>N(Движение!$Q$399)</f>
        <v/>
      </c>
      <c r="G2644">
        <f>N(Движение!$R$399)</f>
        <v/>
      </c>
      <c r="H2644">
        <f>Движение!$S$399</f>
        <v/>
      </c>
      <c r="I2644">
        <f>IF($F2644&gt;0,TEXT($B2644,"dd.mm")&amp;"_"&amp;$D2644,"")</f>
        <v/>
      </c>
    </row>
    <row r="2645">
      <c r="A2645" t="n">
        <v>2644</v>
      </c>
      <c r="B2645">
        <f>Движение!$A$399</f>
        <v/>
      </c>
      <c r="C2645">
        <f>Движение!$C$399</f>
        <v/>
      </c>
      <c r="D2645" t="inlineStr">
        <is>
          <t>Г 800</t>
        </is>
      </c>
      <c r="E2645">
        <f>Движение!$T$399</f>
        <v/>
      </c>
      <c r="F2645">
        <f>N(Движение!$U$399)</f>
        <v/>
      </c>
      <c r="G2645">
        <f>N(Движение!$V$399)</f>
        <v/>
      </c>
      <c r="H2645">
        <f>Движение!$W$399</f>
        <v/>
      </c>
      <c r="I2645">
        <f>IF($F2645&gt;0,TEXT($B2645,"dd.mm")&amp;"_"&amp;$D2645,"")</f>
        <v/>
      </c>
    </row>
    <row r="2646">
      <c r="A2646" t="n">
        <v>2645</v>
      </c>
      <c r="B2646">
        <f>Движение!$A$399</f>
        <v/>
      </c>
      <c r="C2646">
        <f>Движение!$C$399</f>
        <v/>
      </c>
      <c r="D2646" t="inlineStr">
        <is>
          <t>Ми-К</t>
        </is>
      </c>
      <c r="E2646">
        <f>Движение!$X$399</f>
        <v/>
      </c>
      <c r="F2646">
        <f>N(Движение!$Y$399)</f>
        <v/>
      </c>
      <c r="G2646">
        <f>N(Движение!$Z$399)</f>
        <v/>
      </c>
      <c r="H2646">
        <f>Движение!$AA$399</f>
        <v/>
      </c>
      <c r="I2646">
        <f>IF($F2646&gt;0,TEXT($B2646,"dd.mm")&amp;"_"&amp;$D2646,"")</f>
        <v/>
      </c>
    </row>
    <row r="2647">
      <c r="A2647" t="n">
        <v>2646</v>
      </c>
      <c r="B2647">
        <f>Движение!$A$399</f>
        <v/>
      </c>
      <c r="C2647">
        <f>Движение!$C$399</f>
        <v/>
      </c>
      <c r="D2647" t="inlineStr">
        <is>
          <t>Ми-П</t>
        </is>
      </c>
      <c r="E2647">
        <f>Движение!$AB$399</f>
        <v/>
      </c>
      <c r="F2647">
        <f>N(Движение!$AC$399)</f>
        <v/>
      </c>
      <c r="G2647">
        <f>N(Движение!$AD$399)</f>
        <v/>
      </c>
      <c r="H2647">
        <f>Движение!$AE$399</f>
        <v/>
      </c>
      <c r="I2647">
        <f>IF($F2647&gt;0,TEXT($B2647,"dd.mm")&amp;"_"&amp;$D2647,"")</f>
        <v/>
      </c>
    </row>
    <row r="2648">
      <c r="A2648" t="n">
        <v>2647</v>
      </c>
      <c r="B2648">
        <f>Движение!$A$400</f>
        <v/>
      </c>
      <c r="C2648">
        <f>Движение!$C$400</f>
        <v/>
      </c>
      <c r="D2648" t="inlineStr">
        <is>
          <t>АК-10</t>
        </is>
      </c>
      <c r="E2648">
        <f>Движение!$D$400</f>
        <v/>
      </c>
      <c r="F2648">
        <f>N(Движение!$E$400)</f>
        <v/>
      </c>
      <c r="G2648">
        <f>N(Движение!$F$400)</f>
        <v/>
      </c>
      <c r="H2648">
        <f>Движение!$G$400</f>
        <v/>
      </c>
      <c r="I2648">
        <f>IF($F2648&gt;0,TEXT($B2648,"dd.mm")&amp;"_"&amp;$D2648,"")</f>
        <v/>
      </c>
    </row>
    <row r="2649">
      <c r="A2649" t="n">
        <v>2648</v>
      </c>
      <c r="B2649">
        <f>Движение!$A$400</f>
        <v/>
      </c>
      <c r="C2649">
        <f>Движение!$C$400</f>
        <v/>
      </c>
      <c r="D2649" t="inlineStr">
        <is>
          <t>АК-15</t>
        </is>
      </c>
      <c r="E2649">
        <f>Движение!$H$400</f>
        <v/>
      </c>
      <c r="F2649">
        <f>N(Движение!$I$400)</f>
        <v/>
      </c>
      <c r="G2649">
        <f>N(Движение!$J$400)</f>
        <v/>
      </c>
      <c r="H2649">
        <f>Движение!$K$400</f>
        <v/>
      </c>
      <c r="I2649">
        <f>IF($F2649&gt;0,TEXT($B2649,"dd.mm")&amp;"_"&amp;$D2649,"")</f>
        <v/>
      </c>
    </row>
    <row r="2650">
      <c r="A2650" t="n">
        <v>2649</v>
      </c>
      <c r="B2650">
        <f>Движение!$A$400</f>
        <v/>
      </c>
      <c r="C2650">
        <f>Движение!$C$400</f>
        <v/>
      </c>
      <c r="D2650" t="inlineStr">
        <is>
          <t>Г 1800</t>
        </is>
      </c>
      <c r="E2650">
        <f>Движение!$L$400</f>
        <v/>
      </c>
      <c r="F2650">
        <f>N(Движение!$M$400)</f>
        <v/>
      </c>
      <c r="G2650">
        <f>N(Движение!$N$400)</f>
        <v/>
      </c>
      <c r="H2650">
        <f>Движение!$O$400</f>
        <v/>
      </c>
      <c r="I2650">
        <f>IF($F2650&gt;0,TEXT($B2650,"dd.mm")&amp;"_"&amp;$D2650,"")</f>
        <v/>
      </c>
    </row>
    <row r="2651">
      <c r="A2651" t="n">
        <v>2650</v>
      </c>
      <c r="B2651">
        <f>Движение!$A$400</f>
        <v/>
      </c>
      <c r="C2651">
        <f>Движение!$C$400</f>
        <v/>
      </c>
      <c r="D2651" t="inlineStr">
        <is>
          <t>Г 3500</t>
        </is>
      </c>
      <c r="E2651">
        <f>Движение!$P$400</f>
        <v/>
      </c>
      <c r="F2651">
        <f>N(Движение!$Q$400)</f>
        <v/>
      </c>
      <c r="G2651">
        <f>N(Движение!$R$400)</f>
        <v/>
      </c>
      <c r="H2651">
        <f>Движение!$S$400</f>
        <v/>
      </c>
      <c r="I2651">
        <f>IF($F2651&gt;0,TEXT($B2651,"dd.mm")&amp;"_"&amp;$D2651,"")</f>
        <v/>
      </c>
    </row>
    <row r="2652">
      <c r="A2652" t="n">
        <v>2651</v>
      </c>
      <c r="B2652">
        <f>Движение!$A$400</f>
        <v/>
      </c>
      <c r="C2652">
        <f>Движение!$C$400</f>
        <v/>
      </c>
      <c r="D2652" t="inlineStr">
        <is>
          <t>Г 800</t>
        </is>
      </c>
      <c r="E2652">
        <f>Движение!$T$400</f>
        <v/>
      </c>
      <c r="F2652">
        <f>N(Движение!$U$400)</f>
        <v/>
      </c>
      <c r="G2652">
        <f>N(Движение!$V$400)</f>
        <v/>
      </c>
      <c r="H2652">
        <f>Движение!$W$400</f>
        <v/>
      </c>
      <c r="I2652">
        <f>IF($F2652&gt;0,TEXT($B2652,"dd.mm")&amp;"_"&amp;$D2652,"")</f>
        <v/>
      </c>
    </row>
    <row r="2653">
      <c r="A2653" t="n">
        <v>2652</v>
      </c>
      <c r="B2653">
        <f>Движение!$A$400</f>
        <v/>
      </c>
      <c r="C2653">
        <f>Движение!$C$400</f>
        <v/>
      </c>
      <c r="D2653" t="inlineStr">
        <is>
          <t>Ми-К</t>
        </is>
      </c>
      <c r="E2653">
        <f>Движение!$X$400</f>
        <v/>
      </c>
      <c r="F2653">
        <f>N(Движение!$Y$400)</f>
        <v/>
      </c>
      <c r="G2653">
        <f>N(Движение!$Z$400)</f>
        <v/>
      </c>
      <c r="H2653">
        <f>Движение!$AA$400</f>
        <v/>
      </c>
      <c r="I2653">
        <f>IF($F2653&gt;0,TEXT($B2653,"dd.mm")&amp;"_"&amp;$D2653,"")</f>
        <v/>
      </c>
    </row>
    <row r="2654">
      <c r="A2654" t="n">
        <v>2653</v>
      </c>
      <c r="B2654">
        <f>Движение!$A$400</f>
        <v/>
      </c>
      <c r="C2654">
        <f>Движение!$C$400</f>
        <v/>
      </c>
      <c r="D2654" t="inlineStr">
        <is>
          <t>Ми-П</t>
        </is>
      </c>
      <c r="E2654">
        <f>Движение!$AB$400</f>
        <v/>
      </c>
      <c r="F2654">
        <f>N(Движение!$AC$400)</f>
        <v/>
      </c>
      <c r="G2654">
        <f>N(Движение!$AD$400)</f>
        <v/>
      </c>
      <c r="H2654">
        <f>Движение!$AE$400</f>
        <v/>
      </c>
      <c r="I2654">
        <f>IF($F2654&gt;0,TEXT($B2654,"dd.mm")&amp;"_"&amp;$D2654,"")</f>
        <v/>
      </c>
    </row>
    <row r="2655">
      <c r="A2655" t="n">
        <v>2654</v>
      </c>
      <c r="B2655">
        <f>Движение!$A$401</f>
        <v/>
      </c>
      <c r="C2655">
        <f>Движение!$C$401</f>
        <v/>
      </c>
      <c r="D2655" t="inlineStr">
        <is>
          <t>АК-10</t>
        </is>
      </c>
      <c r="E2655">
        <f>Движение!$D$401</f>
        <v/>
      </c>
      <c r="F2655">
        <f>N(Движение!$E$401)</f>
        <v/>
      </c>
      <c r="G2655">
        <f>N(Движение!$F$401)</f>
        <v/>
      </c>
      <c r="H2655">
        <f>Движение!$G$401</f>
        <v/>
      </c>
      <c r="I2655">
        <f>IF($F2655&gt;0,TEXT($B2655,"dd.mm")&amp;"_"&amp;$D2655,"")</f>
        <v/>
      </c>
    </row>
    <row r="2656">
      <c r="A2656" t="n">
        <v>2655</v>
      </c>
      <c r="B2656">
        <f>Движение!$A$401</f>
        <v/>
      </c>
      <c r="C2656">
        <f>Движение!$C$401</f>
        <v/>
      </c>
      <c r="D2656" t="inlineStr">
        <is>
          <t>АК-15</t>
        </is>
      </c>
      <c r="E2656">
        <f>Движение!$H$401</f>
        <v/>
      </c>
      <c r="F2656">
        <f>N(Движение!$I$401)</f>
        <v/>
      </c>
      <c r="G2656">
        <f>N(Движение!$J$401)</f>
        <v/>
      </c>
      <c r="H2656">
        <f>Движение!$K$401</f>
        <v/>
      </c>
      <c r="I2656">
        <f>IF($F2656&gt;0,TEXT($B2656,"dd.mm")&amp;"_"&amp;$D2656,"")</f>
        <v/>
      </c>
    </row>
    <row r="2657">
      <c r="A2657" t="n">
        <v>2656</v>
      </c>
      <c r="B2657">
        <f>Движение!$A$401</f>
        <v/>
      </c>
      <c r="C2657">
        <f>Движение!$C$401</f>
        <v/>
      </c>
      <c r="D2657" t="inlineStr">
        <is>
          <t>Г 1800</t>
        </is>
      </c>
      <c r="E2657">
        <f>Движение!$L$401</f>
        <v/>
      </c>
      <c r="F2657">
        <f>N(Движение!$M$401)</f>
        <v/>
      </c>
      <c r="G2657">
        <f>N(Движение!$N$401)</f>
        <v/>
      </c>
      <c r="H2657">
        <f>Движение!$O$401</f>
        <v/>
      </c>
      <c r="I2657">
        <f>IF($F2657&gt;0,TEXT($B2657,"dd.mm")&amp;"_"&amp;$D2657,"")</f>
        <v/>
      </c>
    </row>
    <row r="2658">
      <c r="A2658" t="n">
        <v>2657</v>
      </c>
      <c r="B2658">
        <f>Движение!$A$401</f>
        <v/>
      </c>
      <c r="C2658">
        <f>Движение!$C$401</f>
        <v/>
      </c>
      <c r="D2658" t="inlineStr">
        <is>
          <t>Г 3500</t>
        </is>
      </c>
      <c r="E2658">
        <f>Движение!$P$401</f>
        <v/>
      </c>
      <c r="F2658">
        <f>N(Движение!$Q$401)</f>
        <v/>
      </c>
      <c r="G2658">
        <f>N(Движение!$R$401)</f>
        <v/>
      </c>
      <c r="H2658">
        <f>Движение!$S$401</f>
        <v/>
      </c>
      <c r="I2658">
        <f>IF($F2658&gt;0,TEXT($B2658,"dd.mm")&amp;"_"&amp;$D2658,"")</f>
        <v/>
      </c>
    </row>
    <row r="2659">
      <c r="A2659" t="n">
        <v>2658</v>
      </c>
      <c r="B2659">
        <f>Движение!$A$401</f>
        <v/>
      </c>
      <c r="C2659">
        <f>Движение!$C$401</f>
        <v/>
      </c>
      <c r="D2659" t="inlineStr">
        <is>
          <t>Г 800</t>
        </is>
      </c>
      <c r="E2659">
        <f>Движение!$T$401</f>
        <v/>
      </c>
      <c r="F2659">
        <f>N(Движение!$U$401)</f>
        <v/>
      </c>
      <c r="G2659">
        <f>N(Движение!$V$401)</f>
        <v/>
      </c>
      <c r="H2659">
        <f>Движение!$W$401</f>
        <v/>
      </c>
      <c r="I2659">
        <f>IF($F2659&gt;0,TEXT($B2659,"dd.mm")&amp;"_"&amp;$D2659,"")</f>
        <v/>
      </c>
    </row>
    <row r="2660">
      <c r="A2660" t="n">
        <v>2659</v>
      </c>
      <c r="B2660">
        <f>Движение!$A$401</f>
        <v/>
      </c>
      <c r="C2660">
        <f>Движение!$C$401</f>
        <v/>
      </c>
      <c r="D2660" t="inlineStr">
        <is>
          <t>Ми-К</t>
        </is>
      </c>
      <c r="E2660">
        <f>Движение!$X$401</f>
        <v/>
      </c>
      <c r="F2660">
        <f>N(Движение!$Y$401)</f>
        <v/>
      </c>
      <c r="G2660">
        <f>N(Движение!$Z$401)</f>
        <v/>
      </c>
      <c r="H2660">
        <f>Движение!$AA$401</f>
        <v/>
      </c>
      <c r="I2660">
        <f>IF($F2660&gt;0,TEXT($B2660,"dd.mm")&amp;"_"&amp;$D2660,"")</f>
        <v/>
      </c>
    </row>
    <row r="2661">
      <c r="A2661" t="n">
        <v>2660</v>
      </c>
      <c r="B2661">
        <f>Движение!$A$401</f>
        <v/>
      </c>
      <c r="C2661">
        <f>Движение!$C$401</f>
        <v/>
      </c>
      <c r="D2661" t="inlineStr">
        <is>
          <t>Ми-П</t>
        </is>
      </c>
      <c r="E2661">
        <f>Движение!$AB$401</f>
        <v/>
      </c>
      <c r="F2661">
        <f>N(Движение!$AC$401)</f>
        <v/>
      </c>
      <c r="G2661">
        <f>N(Движение!$AD$401)</f>
        <v/>
      </c>
      <c r="H2661">
        <f>Движение!$AE$401</f>
        <v/>
      </c>
      <c r="I2661">
        <f>IF($F2661&gt;0,TEXT($B2661,"dd.mm")&amp;"_"&amp;$D2661,"")</f>
        <v/>
      </c>
    </row>
    <row r="2662">
      <c r="A2662" t="n">
        <v>2661</v>
      </c>
      <c r="B2662">
        <f>Движение!$A$402</f>
        <v/>
      </c>
      <c r="C2662">
        <f>Движение!$C$402</f>
        <v/>
      </c>
      <c r="D2662" t="inlineStr">
        <is>
          <t>АК-10</t>
        </is>
      </c>
      <c r="E2662">
        <f>Движение!$D$402</f>
        <v/>
      </c>
      <c r="F2662">
        <f>N(Движение!$E$402)</f>
        <v/>
      </c>
      <c r="G2662">
        <f>N(Движение!$F$402)</f>
        <v/>
      </c>
      <c r="H2662">
        <f>Движение!$G$402</f>
        <v/>
      </c>
      <c r="I2662">
        <f>IF($F2662&gt;0,TEXT($B2662,"dd.mm")&amp;"_"&amp;$D2662,"")</f>
        <v/>
      </c>
    </row>
    <row r="2663">
      <c r="A2663" t="n">
        <v>2662</v>
      </c>
      <c r="B2663">
        <f>Движение!$A$402</f>
        <v/>
      </c>
      <c r="C2663">
        <f>Движение!$C$402</f>
        <v/>
      </c>
      <c r="D2663" t="inlineStr">
        <is>
          <t>АК-15</t>
        </is>
      </c>
      <c r="E2663">
        <f>Движение!$H$402</f>
        <v/>
      </c>
      <c r="F2663">
        <f>N(Движение!$I$402)</f>
        <v/>
      </c>
      <c r="G2663">
        <f>N(Движение!$J$402)</f>
        <v/>
      </c>
      <c r="H2663">
        <f>Движение!$K$402</f>
        <v/>
      </c>
      <c r="I2663">
        <f>IF($F2663&gt;0,TEXT($B2663,"dd.mm")&amp;"_"&amp;$D2663,"")</f>
        <v/>
      </c>
    </row>
    <row r="2664">
      <c r="A2664" t="n">
        <v>2663</v>
      </c>
      <c r="B2664">
        <f>Движение!$A$402</f>
        <v/>
      </c>
      <c r="C2664">
        <f>Движение!$C$402</f>
        <v/>
      </c>
      <c r="D2664" t="inlineStr">
        <is>
          <t>Г 1800</t>
        </is>
      </c>
      <c r="E2664">
        <f>Движение!$L$402</f>
        <v/>
      </c>
      <c r="F2664">
        <f>N(Движение!$M$402)</f>
        <v/>
      </c>
      <c r="G2664">
        <f>N(Движение!$N$402)</f>
        <v/>
      </c>
      <c r="H2664">
        <f>Движение!$O$402</f>
        <v/>
      </c>
      <c r="I2664">
        <f>IF($F2664&gt;0,TEXT($B2664,"dd.mm")&amp;"_"&amp;$D2664,"")</f>
        <v/>
      </c>
    </row>
    <row r="2665">
      <c r="A2665" t="n">
        <v>2664</v>
      </c>
      <c r="B2665">
        <f>Движение!$A$402</f>
        <v/>
      </c>
      <c r="C2665">
        <f>Движение!$C$402</f>
        <v/>
      </c>
      <c r="D2665" t="inlineStr">
        <is>
          <t>Г 3500</t>
        </is>
      </c>
      <c r="E2665">
        <f>Движение!$P$402</f>
        <v/>
      </c>
      <c r="F2665">
        <f>N(Движение!$Q$402)</f>
        <v/>
      </c>
      <c r="G2665">
        <f>N(Движение!$R$402)</f>
        <v/>
      </c>
      <c r="H2665">
        <f>Движение!$S$402</f>
        <v/>
      </c>
      <c r="I2665">
        <f>IF($F2665&gt;0,TEXT($B2665,"dd.mm")&amp;"_"&amp;$D2665,"")</f>
        <v/>
      </c>
    </row>
    <row r="2666">
      <c r="A2666" t="n">
        <v>2665</v>
      </c>
      <c r="B2666">
        <f>Движение!$A$402</f>
        <v/>
      </c>
      <c r="C2666">
        <f>Движение!$C$402</f>
        <v/>
      </c>
      <c r="D2666" t="inlineStr">
        <is>
          <t>Г 800</t>
        </is>
      </c>
      <c r="E2666">
        <f>Движение!$T$402</f>
        <v/>
      </c>
      <c r="F2666">
        <f>N(Движение!$U$402)</f>
        <v/>
      </c>
      <c r="G2666">
        <f>N(Движение!$V$402)</f>
        <v/>
      </c>
      <c r="H2666">
        <f>Движение!$W$402</f>
        <v/>
      </c>
      <c r="I2666">
        <f>IF($F2666&gt;0,TEXT($B2666,"dd.mm")&amp;"_"&amp;$D2666,"")</f>
        <v/>
      </c>
    </row>
    <row r="2667">
      <c r="A2667" t="n">
        <v>2666</v>
      </c>
      <c r="B2667">
        <f>Движение!$A$402</f>
        <v/>
      </c>
      <c r="C2667">
        <f>Движение!$C$402</f>
        <v/>
      </c>
      <c r="D2667" t="inlineStr">
        <is>
          <t>Ми-К</t>
        </is>
      </c>
      <c r="E2667">
        <f>Движение!$X$402</f>
        <v/>
      </c>
      <c r="F2667">
        <f>N(Движение!$Y$402)</f>
        <v/>
      </c>
      <c r="G2667">
        <f>N(Движение!$Z$402)</f>
        <v/>
      </c>
      <c r="H2667">
        <f>Движение!$AA$402</f>
        <v/>
      </c>
      <c r="I2667">
        <f>IF($F2667&gt;0,TEXT($B2667,"dd.mm")&amp;"_"&amp;$D2667,"")</f>
        <v/>
      </c>
    </row>
    <row r="2668">
      <c r="A2668" t="n">
        <v>2667</v>
      </c>
      <c r="B2668">
        <f>Движение!$A$402</f>
        <v/>
      </c>
      <c r="C2668">
        <f>Движение!$C$402</f>
        <v/>
      </c>
      <c r="D2668" t="inlineStr">
        <is>
          <t>Ми-П</t>
        </is>
      </c>
      <c r="E2668">
        <f>Движение!$AB$402</f>
        <v/>
      </c>
      <c r="F2668">
        <f>N(Движение!$AC$402)</f>
        <v/>
      </c>
      <c r="G2668">
        <f>N(Движение!$AD$402)</f>
        <v/>
      </c>
      <c r="H2668">
        <f>Движение!$AE$402</f>
        <v/>
      </c>
      <c r="I2668">
        <f>IF($F2668&gt;0,TEXT($B2668,"dd.mm")&amp;"_"&amp;$D2668,"")</f>
        <v/>
      </c>
    </row>
    <row r="2669">
      <c r="A2669" t="n">
        <v>2668</v>
      </c>
      <c r="B2669">
        <f>Движение!$A$403</f>
        <v/>
      </c>
      <c r="C2669">
        <f>Движение!$C$403</f>
        <v/>
      </c>
      <c r="D2669" t="inlineStr">
        <is>
          <t>АК-10</t>
        </is>
      </c>
      <c r="E2669">
        <f>Движение!$D$403</f>
        <v/>
      </c>
      <c r="F2669">
        <f>N(Движение!$E$403)</f>
        <v/>
      </c>
      <c r="G2669">
        <f>N(Движение!$F$403)</f>
        <v/>
      </c>
      <c r="H2669">
        <f>Движение!$G$403</f>
        <v/>
      </c>
      <c r="I2669">
        <f>IF($F2669&gt;0,TEXT($B2669,"dd.mm")&amp;"_"&amp;$D2669,"")</f>
        <v/>
      </c>
    </row>
    <row r="2670">
      <c r="A2670" t="n">
        <v>2669</v>
      </c>
      <c r="B2670">
        <f>Движение!$A$403</f>
        <v/>
      </c>
      <c r="C2670">
        <f>Движение!$C$403</f>
        <v/>
      </c>
      <c r="D2670" t="inlineStr">
        <is>
          <t>АК-15</t>
        </is>
      </c>
      <c r="E2670">
        <f>Движение!$H$403</f>
        <v/>
      </c>
      <c r="F2670">
        <f>N(Движение!$I$403)</f>
        <v/>
      </c>
      <c r="G2670">
        <f>N(Движение!$J$403)</f>
        <v/>
      </c>
      <c r="H2670">
        <f>Движение!$K$403</f>
        <v/>
      </c>
      <c r="I2670">
        <f>IF($F2670&gt;0,TEXT($B2670,"dd.mm")&amp;"_"&amp;$D2670,"")</f>
        <v/>
      </c>
    </row>
    <row r="2671">
      <c r="A2671" t="n">
        <v>2670</v>
      </c>
      <c r="B2671">
        <f>Движение!$A$403</f>
        <v/>
      </c>
      <c r="C2671">
        <f>Движение!$C$403</f>
        <v/>
      </c>
      <c r="D2671" t="inlineStr">
        <is>
          <t>Г 1800</t>
        </is>
      </c>
      <c r="E2671">
        <f>Движение!$L$403</f>
        <v/>
      </c>
      <c r="F2671">
        <f>N(Движение!$M$403)</f>
        <v/>
      </c>
      <c r="G2671">
        <f>N(Движение!$N$403)</f>
        <v/>
      </c>
      <c r="H2671">
        <f>Движение!$O$403</f>
        <v/>
      </c>
      <c r="I2671">
        <f>IF($F2671&gt;0,TEXT($B2671,"dd.mm")&amp;"_"&amp;$D2671,"")</f>
        <v/>
      </c>
    </row>
    <row r="2672">
      <c r="A2672" t="n">
        <v>2671</v>
      </c>
      <c r="B2672">
        <f>Движение!$A$403</f>
        <v/>
      </c>
      <c r="C2672">
        <f>Движение!$C$403</f>
        <v/>
      </c>
      <c r="D2672" t="inlineStr">
        <is>
          <t>Г 3500</t>
        </is>
      </c>
      <c r="E2672">
        <f>Движение!$P$403</f>
        <v/>
      </c>
      <c r="F2672">
        <f>N(Движение!$Q$403)</f>
        <v/>
      </c>
      <c r="G2672">
        <f>N(Движение!$R$403)</f>
        <v/>
      </c>
      <c r="H2672">
        <f>Движение!$S$403</f>
        <v/>
      </c>
      <c r="I2672">
        <f>IF($F2672&gt;0,TEXT($B2672,"dd.mm")&amp;"_"&amp;$D2672,"")</f>
        <v/>
      </c>
    </row>
    <row r="2673">
      <c r="A2673" t="n">
        <v>2672</v>
      </c>
      <c r="B2673">
        <f>Движение!$A$403</f>
        <v/>
      </c>
      <c r="C2673">
        <f>Движение!$C$403</f>
        <v/>
      </c>
      <c r="D2673" t="inlineStr">
        <is>
          <t>Г 800</t>
        </is>
      </c>
      <c r="E2673">
        <f>Движение!$T$403</f>
        <v/>
      </c>
      <c r="F2673">
        <f>N(Движение!$U$403)</f>
        <v/>
      </c>
      <c r="G2673">
        <f>N(Движение!$V$403)</f>
        <v/>
      </c>
      <c r="H2673">
        <f>Движение!$W$403</f>
        <v/>
      </c>
      <c r="I2673">
        <f>IF($F2673&gt;0,TEXT($B2673,"dd.mm")&amp;"_"&amp;$D2673,"")</f>
        <v/>
      </c>
    </row>
    <row r="2674">
      <c r="A2674" t="n">
        <v>2673</v>
      </c>
      <c r="B2674">
        <f>Движение!$A$403</f>
        <v/>
      </c>
      <c r="C2674">
        <f>Движение!$C$403</f>
        <v/>
      </c>
      <c r="D2674" t="inlineStr">
        <is>
          <t>Ми-К</t>
        </is>
      </c>
      <c r="E2674">
        <f>Движение!$X$403</f>
        <v/>
      </c>
      <c r="F2674">
        <f>N(Движение!$Y$403)</f>
        <v/>
      </c>
      <c r="G2674">
        <f>N(Движение!$Z$403)</f>
        <v/>
      </c>
      <c r="H2674">
        <f>Движение!$AA$403</f>
        <v/>
      </c>
      <c r="I2674">
        <f>IF($F2674&gt;0,TEXT($B2674,"dd.mm")&amp;"_"&amp;$D2674,"")</f>
        <v/>
      </c>
    </row>
    <row r="2675">
      <c r="A2675" t="n">
        <v>2674</v>
      </c>
      <c r="B2675">
        <f>Движение!$A$403</f>
        <v/>
      </c>
      <c r="C2675">
        <f>Движение!$C$403</f>
        <v/>
      </c>
      <c r="D2675" t="inlineStr">
        <is>
          <t>Ми-П</t>
        </is>
      </c>
      <c r="E2675">
        <f>Движение!$AB$403</f>
        <v/>
      </c>
      <c r="F2675">
        <f>N(Движение!$AC$403)</f>
        <v/>
      </c>
      <c r="G2675">
        <f>N(Движение!$AD$403)</f>
        <v/>
      </c>
      <c r="H2675">
        <f>Движение!$AE$403</f>
        <v/>
      </c>
      <c r="I2675">
        <f>IF($F2675&gt;0,TEXT($B2675,"dd.mm")&amp;"_"&amp;$D2675,"")</f>
        <v/>
      </c>
    </row>
    <row r="2676">
      <c r="A2676" t="n">
        <v>2675</v>
      </c>
      <c r="B2676">
        <f>Движение!$A$404</f>
        <v/>
      </c>
      <c r="C2676">
        <f>Движение!$C$404</f>
        <v/>
      </c>
      <c r="D2676" t="inlineStr">
        <is>
          <t>АК-10</t>
        </is>
      </c>
      <c r="E2676">
        <f>Движение!$D$404</f>
        <v/>
      </c>
      <c r="F2676">
        <f>N(Движение!$E$404)</f>
        <v/>
      </c>
      <c r="G2676">
        <f>N(Движение!$F$404)</f>
        <v/>
      </c>
      <c r="H2676">
        <f>Движение!$G$404</f>
        <v/>
      </c>
      <c r="I2676">
        <f>IF($F2676&gt;0,TEXT($B2676,"dd.mm")&amp;"_"&amp;$D2676,"")</f>
        <v/>
      </c>
    </row>
    <row r="2677">
      <c r="A2677" t="n">
        <v>2676</v>
      </c>
      <c r="B2677">
        <f>Движение!$A$404</f>
        <v/>
      </c>
      <c r="C2677">
        <f>Движение!$C$404</f>
        <v/>
      </c>
      <c r="D2677" t="inlineStr">
        <is>
          <t>АК-15</t>
        </is>
      </c>
      <c r="E2677">
        <f>Движение!$H$404</f>
        <v/>
      </c>
      <c r="F2677">
        <f>N(Движение!$I$404)</f>
        <v/>
      </c>
      <c r="G2677">
        <f>N(Движение!$J$404)</f>
        <v/>
      </c>
      <c r="H2677">
        <f>Движение!$K$404</f>
        <v/>
      </c>
      <c r="I2677">
        <f>IF($F2677&gt;0,TEXT($B2677,"dd.mm")&amp;"_"&amp;$D2677,"")</f>
        <v/>
      </c>
    </row>
    <row r="2678">
      <c r="A2678" t="n">
        <v>2677</v>
      </c>
      <c r="B2678">
        <f>Движение!$A$404</f>
        <v/>
      </c>
      <c r="C2678">
        <f>Движение!$C$404</f>
        <v/>
      </c>
      <c r="D2678" t="inlineStr">
        <is>
          <t>Г 1800</t>
        </is>
      </c>
      <c r="E2678">
        <f>Движение!$L$404</f>
        <v/>
      </c>
      <c r="F2678">
        <f>N(Движение!$M$404)</f>
        <v/>
      </c>
      <c r="G2678">
        <f>N(Движение!$N$404)</f>
        <v/>
      </c>
      <c r="H2678">
        <f>Движение!$O$404</f>
        <v/>
      </c>
      <c r="I2678">
        <f>IF($F2678&gt;0,TEXT($B2678,"dd.mm")&amp;"_"&amp;$D2678,"")</f>
        <v/>
      </c>
    </row>
    <row r="2679">
      <c r="A2679" t="n">
        <v>2678</v>
      </c>
      <c r="B2679">
        <f>Движение!$A$404</f>
        <v/>
      </c>
      <c r="C2679">
        <f>Движение!$C$404</f>
        <v/>
      </c>
      <c r="D2679" t="inlineStr">
        <is>
          <t>Г 3500</t>
        </is>
      </c>
      <c r="E2679">
        <f>Движение!$P$404</f>
        <v/>
      </c>
      <c r="F2679">
        <f>N(Движение!$Q$404)</f>
        <v/>
      </c>
      <c r="G2679">
        <f>N(Движение!$R$404)</f>
        <v/>
      </c>
      <c r="H2679">
        <f>Движение!$S$404</f>
        <v/>
      </c>
      <c r="I2679">
        <f>IF($F2679&gt;0,TEXT($B2679,"dd.mm")&amp;"_"&amp;$D2679,"")</f>
        <v/>
      </c>
    </row>
    <row r="2680">
      <c r="A2680" t="n">
        <v>2679</v>
      </c>
      <c r="B2680">
        <f>Движение!$A$404</f>
        <v/>
      </c>
      <c r="C2680">
        <f>Движение!$C$404</f>
        <v/>
      </c>
      <c r="D2680" t="inlineStr">
        <is>
          <t>Г 800</t>
        </is>
      </c>
      <c r="E2680">
        <f>Движение!$T$404</f>
        <v/>
      </c>
      <c r="F2680">
        <f>N(Движение!$U$404)</f>
        <v/>
      </c>
      <c r="G2680">
        <f>N(Движение!$V$404)</f>
        <v/>
      </c>
      <c r="H2680">
        <f>Движение!$W$404</f>
        <v/>
      </c>
      <c r="I2680">
        <f>IF($F2680&gt;0,TEXT($B2680,"dd.mm")&amp;"_"&amp;$D2680,"")</f>
        <v/>
      </c>
    </row>
    <row r="2681">
      <c r="A2681" t="n">
        <v>2680</v>
      </c>
      <c r="B2681">
        <f>Движение!$A$404</f>
        <v/>
      </c>
      <c r="C2681">
        <f>Движение!$C$404</f>
        <v/>
      </c>
      <c r="D2681" t="inlineStr">
        <is>
          <t>Ми-К</t>
        </is>
      </c>
      <c r="E2681">
        <f>Движение!$X$404</f>
        <v/>
      </c>
      <c r="F2681">
        <f>N(Движение!$Y$404)</f>
        <v/>
      </c>
      <c r="G2681">
        <f>N(Движение!$Z$404)</f>
        <v/>
      </c>
      <c r="H2681">
        <f>Движение!$AA$404</f>
        <v/>
      </c>
      <c r="I2681">
        <f>IF($F2681&gt;0,TEXT($B2681,"dd.mm")&amp;"_"&amp;$D2681,"")</f>
        <v/>
      </c>
    </row>
    <row r="2682">
      <c r="A2682" t="n">
        <v>2681</v>
      </c>
      <c r="B2682">
        <f>Движение!$A$404</f>
        <v/>
      </c>
      <c r="C2682">
        <f>Движение!$C$404</f>
        <v/>
      </c>
      <c r="D2682" t="inlineStr">
        <is>
          <t>Ми-П</t>
        </is>
      </c>
      <c r="E2682">
        <f>Движение!$AB$404</f>
        <v/>
      </c>
      <c r="F2682">
        <f>N(Движение!$AC$404)</f>
        <v/>
      </c>
      <c r="G2682">
        <f>N(Движение!$AD$404)</f>
        <v/>
      </c>
      <c r="H2682">
        <f>Движение!$AE$404</f>
        <v/>
      </c>
      <c r="I2682">
        <f>IF($F2682&gt;0,TEXT($B2682,"dd.mm")&amp;"_"&amp;$D2682,"")</f>
        <v/>
      </c>
    </row>
    <row r="2683">
      <c r="A2683" t="n">
        <v>2682</v>
      </c>
      <c r="B2683">
        <f>Движение!$A$405</f>
        <v/>
      </c>
      <c r="C2683">
        <f>Движение!$C$405</f>
        <v/>
      </c>
      <c r="D2683" t="inlineStr">
        <is>
          <t>АК-10</t>
        </is>
      </c>
      <c r="E2683">
        <f>Движение!$D$405</f>
        <v/>
      </c>
      <c r="F2683">
        <f>N(Движение!$E$405)</f>
        <v/>
      </c>
      <c r="G2683">
        <f>N(Движение!$F$405)</f>
        <v/>
      </c>
      <c r="H2683">
        <f>Движение!$G$405</f>
        <v/>
      </c>
      <c r="I2683">
        <f>IF($F2683&gt;0,TEXT($B2683,"dd.mm")&amp;"_"&amp;$D2683,"")</f>
        <v/>
      </c>
    </row>
    <row r="2684">
      <c r="A2684" t="n">
        <v>2683</v>
      </c>
      <c r="B2684">
        <f>Движение!$A$405</f>
        <v/>
      </c>
      <c r="C2684">
        <f>Движение!$C$405</f>
        <v/>
      </c>
      <c r="D2684" t="inlineStr">
        <is>
          <t>АК-15</t>
        </is>
      </c>
      <c r="E2684">
        <f>Движение!$H$405</f>
        <v/>
      </c>
      <c r="F2684">
        <f>N(Движение!$I$405)</f>
        <v/>
      </c>
      <c r="G2684">
        <f>N(Движение!$J$405)</f>
        <v/>
      </c>
      <c r="H2684">
        <f>Движение!$K$405</f>
        <v/>
      </c>
      <c r="I2684">
        <f>IF($F2684&gt;0,TEXT($B2684,"dd.mm")&amp;"_"&amp;$D2684,"")</f>
        <v/>
      </c>
    </row>
    <row r="2685">
      <c r="A2685" t="n">
        <v>2684</v>
      </c>
      <c r="B2685">
        <f>Движение!$A$405</f>
        <v/>
      </c>
      <c r="C2685">
        <f>Движение!$C$405</f>
        <v/>
      </c>
      <c r="D2685" t="inlineStr">
        <is>
          <t>Г 1800</t>
        </is>
      </c>
      <c r="E2685">
        <f>Движение!$L$405</f>
        <v/>
      </c>
      <c r="F2685">
        <f>N(Движение!$M$405)</f>
        <v/>
      </c>
      <c r="G2685">
        <f>N(Движение!$N$405)</f>
        <v/>
      </c>
      <c r="H2685">
        <f>Движение!$O$405</f>
        <v/>
      </c>
      <c r="I2685">
        <f>IF($F2685&gt;0,TEXT($B2685,"dd.mm")&amp;"_"&amp;$D2685,"")</f>
        <v/>
      </c>
    </row>
    <row r="2686">
      <c r="A2686" t="n">
        <v>2685</v>
      </c>
      <c r="B2686">
        <f>Движение!$A$405</f>
        <v/>
      </c>
      <c r="C2686">
        <f>Движение!$C$405</f>
        <v/>
      </c>
      <c r="D2686" t="inlineStr">
        <is>
          <t>Г 3500</t>
        </is>
      </c>
      <c r="E2686">
        <f>Движение!$P$405</f>
        <v/>
      </c>
      <c r="F2686">
        <f>N(Движение!$Q$405)</f>
        <v/>
      </c>
      <c r="G2686">
        <f>N(Движение!$R$405)</f>
        <v/>
      </c>
      <c r="H2686">
        <f>Движение!$S$405</f>
        <v/>
      </c>
      <c r="I2686">
        <f>IF($F2686&gt;0,TEXT($B2686,"dd.mm")&amp;"_"&amp;$D2686,"")</f>
        <v/>
      </c>
    </row>
    <row r="2687">
      <c r="A2687" t="n">
        <v>2686</v>
      </c>
      <c r="B2687">
        <f>Движение!$A$405</f>
        <v/>
      </c>
      <c r="C2687">
        <f>Движение!$C$405</f>
        <v/>
      </c>
      <c r="D2687" t="inlineStr">
        <is>
          <t>Г 800</t>
        </is>
      </c>
      <c r="E2687">
        <f>Движение!$T$405</f>
        <v/>
      </c>
      <c r="F2687">
        <f>N(Движение!$U$405)</f>
        <v/>
      </c>
      <c r="G2687">
        <f>N(Движение!$V$405)</f>
        <v/>
      </c>
      <c r="H2687">
        <f>Движение!$W$405</f>
        <v/>
      </c>
      <c r="I2687">
        <f>IF($F2687&gt;0,TEXT($B2687,"dd.mm")&amp;"_"&amp;$D2687,"")</f>
        <v/>
      </c>
    </row>
    <row r="2688">
      <c r="A2688" t="n">
        <v>2687</v>
      </c>
      <c r="B2688">
        <f>Движение!$A$405</f>
        <v/>
      </c>
      <c r="C2688">
        <f>Движение!$C$405</f>
        <v/>
      </c>
      <c r="D2688" t="inlineStr">
        <is>
          <t>Ми-К</t>
        </is>
      </c>
      <c r="E2688">
        <f>Движение!$X$405</f>
        <v/>
      </c>
      <c r="F2688">
        <f>N(Движение!$Y$405)</f>
        <v/>
      </c>
      <c r="G2688">
        <f>N(Движение!$Z$405)</f>
        <v/>
      </c>
      <c r="H2688">
        <f>Движение!$AA$405</f>
        <v/>
      </c>
      <c r="I2688">
        <f>IF($F2688&gt;0,TEXT($B2688,"dd.mm")&amp;"_"&amp;$D2688,"")</f>
        <v/>
      </c>
    </row>
    <row r="2689">
      <c r="A2689" t="n">
        <v>2688</v>
      </c>
      <c r="B2689">
        <f>Движение!$A$405</f>
        <v/>
      </c>
      <c r="C2689">
        <f>Движение!$C$405</f>
        <v/>
      </c>
      <c r="D2689" t="inlineStr">
        <is>
          <t>Ми-П</t>
        </is>
      </c>
      <c r="E2689">
        <f>Движение!$AB$405</f>
        <v/>
      </c>
      <c r="F2689">
        <f>N(Движение!$AC$405)</f>
        <v/>
      </c>
      <c r="G2689">
        <f>N(Движение!$AD$405)</f>
        <v/>
      </c>
      <c r="H2689">
        <f>Движение!$AE$405</f>
        <v/>
      </c>
      <c r="I2689">
        <f>IF($F2689&gt;0,TEXT($B2689,"dd.mm")&amp;"_"&amp;$D2689,"")</f>
        <v/>
      </c>
    </row>
    <row r="2690">
      <c r="A2690" t="n">
        <v>2689</v>
      </c>
      <c r="B2690">
        <f>Движение!$A$406</f>
        <v/>
      </c>
      <c r="C2690">
        <f>Движение!$C$406</f>
        <v/>
      </c>
      <c r="D2690" t="inlineStr">
        <is>
          <t>АК-10</t>
        </is>
      </c>
      <c r="E2690">
        <f>Движение!$D$406</f>
        <v/>
      </c>
      <c r="F2690">
        <f>N(Движение!$E$406)</f>
        <v/>
      </c>
      <c r="G2690">
        <f>N(Движение!$F$406)</f>
        <v/>
      </c>
      <c r="H2690">
        <f>Движение!$G$406</f>
        <v/>
      </c>
      <c r="I2690">
        <f>IF($F2690&gt;0,TEXT($B2690,"dd.mm")&amp;"_"&amp;$D2690,"")</f>
        <v/>
      </c>
    </row>
    <row r="2691">
      <c r="A2691" t="n">
        <v>2690</v>
      </c>
      <c r="B2691">
        <f>Движение!$A$406</f>
        <v/>
      </c>
      <c r="C2691">
        <f>Движение!$C$406</f>
        <v/>
      </c>
      <c r="D2691" t="inlineStr">
        <is>
          <t>АК-15</t>
        </is>
      </c>
      <c r="E2691">
        <f>Движение!$H$406</f>
        <v/>
      </c>
      <c r="F2691">
        <f>N(Движение!$I$406)</f>
        <v/>
      </c>
      <c r="G2691">
        <f>N(Движение!$J$406)</f>
        <v/>
      </c>
      <c r="H2691">
        <f>Движение!$K$406</f>
        <v/>
      </c>
      <c r="I2691">
        <f>IF($F2691&gt;0,TEXT($B2691,"dd.mm")&amp;"_"&amp;$D2691,"")</f>
        <v/>
      </c>
    </row>
    <row r="2692">
      <c r="A2692" t="n">
        <v>2691</v>
      </c>
      <c r="B2692">
        <f>Движение!$A$406</f>
        <v/>
      </c>
      <c r="C2692">
        <f>Движение!$C$406</f>
        <v/>
      </c>
      <c r="D2692" t="inlineStr">
        <is>
          <t>Г 1800</t>
        </is>
      </c>
      <c r="E2692">
        <f>Движение!$L$406</f>
        <v/>
      </c>
      <c r="F2692">
        <f>N(Движение!$M$406)</f>
        <v/>
      </c>
      <c r="G2692">
        <f>N(Движение!$N$406)</f>
        <v/>
      </c>
      <c r="H2692">
        <f>Движение!$O$406</f>
        <v/>
      </c>
      <c r="I2692">
        <f>IF($F2692&gt;0,TEXT($B2692,"dd.mm")&amp;"_"&amp;$D2692,"")</f>
        <v/>
      </c>
    </row>
    <row r="2693">
      <c r="A2693" t="n">
        <v>2692</v>
      </c>
      <c r="B2693">
        <f>Движение!$A$406</f>
        <v/>
      </c>
      <c r="C2693">
        <f>Движение!$C$406</f>
        <v/>
      </c>
      <c r="D2693" t="inlineStr">
        <is>
          <t>Г 3500</t>
        </is>
      </c>
      <c r="E2693">
        <f>Движение!$P$406</f>
        <v/>
      </c>
      <c r="F2693">
        <f>N(Движение!$Q$406)</f>
        <v/>
      </c>
      <c r="G2693">
        <f>N(Движение!$R$406)</f>
        <v/>
      </c>
      <c r="H2693">
        <f>Движение!$S$406</f>
        <v/>
      </c>
      <c r="I2693">
        <f>IF($F2693&gt;0,TEXT($B2693,"dd.mm")&amp;"_"&amp;$D2693,"")</f>
        <v/>
      </c>
    </row>
    <row r="2694">
      <c r="A2694" t="n">
        <v>2693</v>
      </c>
      <c r="B2694">
        <f>Движение!$A$406</f>
        <v/>
      </c>
      <c r="C2694">
        <f>Движение!$C$406</f>
        <v/>
      </c>
      <c r="D2694" t="inlineStr">
        <is>
          <t>Г 800</t>
        </is>
      </c>
      <c r="E2694">
        <f>Движение!$T$406</f>
        <v/>
      </c>
      <c r="F2694">
        <f>N(Движение!$U$406)</f>
        <v/>
      </c>
      <c r="G2694">
        <f>N(Движение!$V$406)</f>
        <v/>
      </c>
      <c r="H2694">
        <f>Движение!$W$406</f>
        <v/>
      </c>
      <c r="I2694">
        <f>IF($F2694&gt;0,TEXT($B2694,"dd.mm")&amp;"_"&amp;$D2694,"")</f>
        <v/>
      </c>
    </row>
    <row r="2695">
      <c r="A2695" t="n">
        <v>2694</v>
      </c>
      <c r="B2695">
        <f>Движение!$A$406</f>
        <v/>
      </c>
      <c r="C2695">
        <f>Движение!$C$406</f>
        <v/>
      </c>
      <c r="D2695" t="inlineStr">
        <is>
          <t>Ми-К</t>
        </is>
      </c>
      <c r="E2695">
        <f>Движение!$X$406</f>
        <v/>
      </c>
      <c r="F2695">
        <f>N(Движение!$Y$406)</f>
        <v/>
      </c>
      <c r="G2695">
        <f>N(Движение!$Z$406)</f>
        <v/>
      </c>
      <c r="H2695">
        <f>Движение!$AA$406</f>
        <v/>
      </c>
      <c r="I2695">
        <f>IF($F2695&gt;0,TEXT($B2695,"dd.mm")&amp;"_"&amp;$D2695,"")</f>
        <v/>
      </c>
    </row>
    <row r="2696">
      <c r="A2696" t="n">
        <v>2695</v>
      </c>
      <c r="B2696">
        <f>Движение!$A$406</f>
        <v/>
      </c>
      <c r="C2696">
        <f>Движение!$C$406</f>
        <v/>
      </c>
      <c r="D2696" t="inlineStr">
        <is>
          <t>Ми-П</t>
        </is>
      </c>
      <c r="E2696">
        <f>Движение!$AB$406</f>
        <v/>
      </c>
      <c r="F2696">
        <f>N(Движение!$AC$406)</f>
        <v/>
      </c>
      <c r="G2696">
        <f>N(Движение!$AD$406)</f>
        <v/>
      </c>
      <c r="H2696">
        <f>Движение!$AE$406</f>
        <v/>
      </c>
      <c r="I2696">
        <f>IF($F2696&gt;0,TEXT($B2696,"dd.mm")&amp;"_"&amp;$D2696,"")</f>
        <v/>
      </c>
    </row>
    <row r="2697">
      <c r="A2697" t="n">
        <v>2696</v>
      </c>
      <c r="B2697">
        <f>Движение!$A$407</f>
        <v/>
      </c>
      <c r="C2697">
        <f>Движение!$C$407</f>
        <v/>
      </c>
      <c r="D2697" t="inlineStr">
        <is>
          <t>АК-10</t>
        </is>
      </c>
      <c r="E2697">
        <f>Движение!$D$407</f>
        <v/>
      </c>
      <c r="F2697">
        <f>N(Движение!$E$407)</f>
        <v/>
      </c>
      <c r="G2697">
        <f>N(Движение!$F$407)</f>
        <v/>
      </c>
      <c r="H2697">
        <f>Движение!$G$407</f>
        <v/>
      </c>
      <c r="I2697">
        <f>IF($F2697&gt;0,TEXT($B2697,"dd.mm")&amp;"_"&amp;$D2697,"")</f>
        <v/>
      </c>
    </row>
    <row r="2698">
      <c r="A2698" t="n">
        <v>2697</v>
      </c>
      <c r="B2698">
        <f>Движение!$A$407</f>
        <v/>
      </c>
      <c r="C2698">
        <f>Движение!$C$407</f>
        <v/>
      </c>
      <c r="D2698" t="inlineStr">
        <is>
          <t>АК-15</t>
        </is>
      </c>
      <c r="E2698">
        <f>Движение!$H$407</f>
        <v/>
      </c>
      <c r="F2698">
        <f>N(Движение!$I$407)</f>
        <v/>
      </c>
      <c r="G2698">
        <f>N(Движение!$J$407)</f>
        <v/>
      </c>
      <c r="H2698">
        <f>Движение!$K$407</f>
        <v/>
      </c>
      <c r="I2698">
        <f>IF($F2698&gt;0,TEXT($B2698,"dd.mm")&amp;"_"&amp;$D2698,"")</f>
        <v/>
      </c>
    </row>
    <row r="2699">
      <c r="A2699" t="n">
        <v>2698</v>
      </c>
      <c r="B2699">
        <f>Движение!$A$407</f>
        <v/>
      </c>
      <c r="C2699">
        <f>Движение!$C$407</f>
        <v/>
      </c>
      <c r="D2699" t="inlineStr">
        <is>
          <t>Г 1800</t>
        </is>
      </c>
      <c r="E2699">
        <f>Движение!$L$407</f>
        <v/>
      </c>
      <c r="F2699">
        <f>N(Движение!$M$407)</f>
        <v/>
      </c>
      <c r="G2699">
        <f>N(Движение!$N$407)</f>
        <v/>
      </c>
      <c r="H2699">
        <f>Движение!$O$407</f>
        <v/>
      </c>
      <c r="I2699">
        <f>IF($F2699&gt;0,TEXT($B2699,"dd.mm")&amp;"_"&amp;$D2699,"")</f>
        <v/>
      </c>
    </row>
    <row r="2700">
      <c r="A2700" t="n">
        <v>2699</v>
      </c>
      <c r="B2700">
        <f>Движение!$A$407</f>
        <v/>
      </c>
      <c r="C2700">
        <f>Движение!$C$407</f>
        <v/>
      </c>
      <c r="D2700" t="inlineStr">
        <is>
          <t>Г 3500</t>
        </is>
      </c>
      <c r="E2700">
        <f>Движение!$P$407</f>
        <v/>
      </c>
      <c r="F2700">
        <f>N(Движение!$Q$407)</f>
        <v/>
      </c>
      <c r="G2700">
        <f>N(Движение!$R$407)</f>
        <v/>
      </c>
      <c r="H2700">
        <f>Движение!$S$407</f>
        <v/>
      </c>
      <c r="I2700">
        <f>IF($F2700&gt;0,TEXT($B2700,"dd.mm")&amp;"_"&amp;$D2700,"")</f>
        <v/>
      </c>
    </row>
    <row r="2701">
      <c r="A2701" t="n">
        <v>2700</v>
      </c>
      <c r="B2701">
        <f>Движение!$A$407</f>
        <v/>
      </c>
      <c r="C2701">
        <f>Движение!$C$407</f>
        <v/>
      </c>
      <c r="D2701" t="inlineStr">
        <is>
          <t>Г 800</t>
        </is>
      </c>
      <c r="E2701">
        <f>Движение!$T$407</f>
        <v/>
      </c>
      <c r="F2701">
        <f>N(Движение!$U$407)</f>
        <v/>
      </c>
      <c r="G2701">
        <f>N(Движение!$V$407)</f>
        <v/>
      </c>
      <c r="H2701">
        <f>Движение!$W$407</f>
        <v/>
      </c>
      <c r="I2701">
        <f>IF($F2701&gt;0,TEXT($B2701,"dd.mm")&amp;"_"&amp;$D2701,"")</f>
        <v/>
      </c>
    </row>
    <row r="2702">
      <c r="A2702" t="n">
        <v>2701</v>
      </c>
      <c r="B2702">
        <f>Движение!$A$407</f>
        <v/>
      </c>
      <c r="C2702">
        <f>Движение!$C$407</f>
        <v/>
      </c>
      <c r="D2702" t="inlineStr">
        <is>
          <t>Ми-К</t>
        </is>
      </c>
      <c r="E2702">
        <f>Движение!$X$407</f>
        <v/>
      </c>
      <c r="F2702">
        <f>N(Движение!$Y$407)</f>
        <v/>
      </c>
      <c r="G2702">
        <f>N(Движение!$Z$407)</f>
        <v/>
      </c>
      <c r="H2702">
        <f>Движение!$AA$407</f>
        <v/>
      </c>
      <c r="I2702">
        <f>IF($F2702&gt;0,TEXT($B2702,"dd.mm")&amp;"_"&amp;$D2702,"")</f>
        <v/>
      </c>
    </row>
    <row r="2703">
      <c r="A2703" t="n">
        <v>2702</v>
      </c>
      <c r="B2703">
        <f>Движение!$A$407</f>
        <v/>
      </c>
      <c r="C2703">
        <f>Движение!$C$407</f>
        <v/>
      </c>
      <c r="D2703" t="inlineStr">
        <is>
          <t>Ми-П</t>
        </is>
      </c>
      <c r="E2703">
        <f>Движение!$AB$407</f>
        <v/>
      </c>
      <c r="F2703">
        <f>N(Движение!$AC$407)</f>
        <v/>
      </c>
      <c r="G2703">
        <f>N(Движение!$AD$407)</f>
        <v/>
      </c>
      <c r="H2703">
        <f>Движение!$AE$407</f>
        <v/>
      </c>
      <c r="I2703">
        <f>IF($F2703&gt;0,TEXT($B2703,"dd.mm")&amp;"_"&amp;$D2703,"")</f>
        <v/>
      </c>
    </row>
    <row r="2704">
      <c r="A2704" t="n">
        <v>2703</v>
      </c>
      <c r="B2704">
        <f>Движение!$A$408</f>
        <v/>
      </c>
      <c r="C2704">
        <f>Движение!$C$408</f>
        <v/>
      </c>
      <c r="D2704" t="inlineStr">
        <is>
          <t>АК-10</t>
        </is>
      </c>
      <c r="E2704">
        <f>Движение!$D$408</f>
        <v/>
      </c>
      <c r="F2704">
        <f>N(Движение!$E$408)</f>
        <v/>
      </c>
      <c r="G2704">
        <f>N(Движение!$F$408)</f>
        <v/>
      </c>
      <c r="H2704">
        <f>Движение!$G$408</f>
        <v/>
      </c>
      <c r="I2704">
        <f>IF($F2704&gt;0,TEXT($B2704,"dd.mm")&amp;"_"&amp;$D2704,"")</f>
        <v/>
      </c>
    </row>
    <row r="2705">
      <c r="A2705" t="n">
        <v>2704</v>
      </c>
      <c r="B2705">
        <f>Движение!$A$408</f>
        <v/>
      </c>
      <c r="C2705">
        <f>Движение!$C$408</f>
        <v/>
      </c>
      <c r="D2705" t="inlineStr">
        <is>
          <t>АК-15</t>
        </is>
      </c>
      <c r="E2705">
        <f>Движение!$H$408</f>
        <v/>
      </c>
      <c r="F2705">
        <f>N(Движение!$I$408)</f>
        <v/>
      </c>
      <c r="G2705">
        <f>N(Движение!$J$408)</f>
        <v/>
      </c>
      <c r="H2705">
        <f>Движение!$K$408</f>
        <v/>
      </c>
      <c r="I2705">
        <f>IF($F2705&gt;0,TEXT($B2705,"dd.mm")&amp;"_"&amp;$D2705,"")</f>
        <v/>
      </c>
    </row>
    <row r="2706">
      <c r="A2706" t="n">
        <v>2705</v>
      </c>
      <c r="B2706">
        <f>Движение!$A$408</f>
        <v/>
      </c>
      <c r="C2706">
        <f>Движение!$C$408</f>
        <v/>
      </c>
      <c r="D2706" t="inlineStr">
        <is>
          <t>Г 1800</t>
        </is>
      </c>
      <c r="E2706">
        <f>Движение!$L$408</f>
        <v/>
      </c>
      <c r="F2706">
        <f>N(Движение!$M$408)</f>
        <v/>
      </c>
      <c r="G2706">
        <f>N(Движение!$N$408)</f>
        <v/>
      </c>
      <c r="H2706">
        <f>Движение!$O$408</f>
        <v/>
      </c>
      <c r="I2706">
        <f>IF($F2706&gt;0,TEXT($B2706,"dd.mm")&amp;"_"&amp;$D2706,"")</f>
        <v/>
      </c>
    </row>
    <row r="2707">
      <c r="A2707" t="n">
        <v>2706</v>
      </c>
      <c r="B2707">
        <f>Движение!$A$408</f>
        <v/>
      </c>
      <c r="C2707">
        <f>Движение!$C$408</f>
        <v/>
      </c>
      <c r="D2707" t="inlineStr">
        <is>
          <t>Г 3500</t>
        </is>
      </c>
      <c r="E2707">
        <f>Движение!$P$408</f>
        <v/>
      </c>
      <c r="F2707">
        <f>N(Движение!$Q$408)</f>
        <v/>
      </c>
      <c r="G2707">
        <f>N(Движение!$R$408)</f>
        <v/>
      </c>
      <c r="H2707">
        <f>Движение!$S$408</f>
        <v/>
      </c>
      <c r="I2707">
        <f>IF($F2707&gt;0,TEXT($B2707,"dd.mm")&amp;"_"&amp;$D2707,"")</f>
        <v/>
      </c>
    </row>
    <row r="2708">
      <c r="A2708" t="n">
        <v>2707</v>
      </c>
      <c r="B2708">
        <f>Движение!$A$408</f>
        <v/>
      </c>
      <c r="C2708">
        <f>Движение!$C$408</f>
        <v/>
      </c>
      <c r="D2708" t="inlineStr">
        <is>
          <t>Г 800</t>
        </is>
      </c>
      <c r="E2708">
        <f>Движение!$T$408</f>
        <v/>
      </c>
      <c r="F2708">
        <f>N(Движение!$U$408)</f>
        <v/>
      </c>
      <c r="G2708">
        <f>N(Движение!$V$408)</f>
        <v/>
      </c>
      <c r="H2708">
        <f>Движение!$W$408</f>
        <v/>
      </c>
      <c r="I2708">
        <f>IF($F2708&gt;0,TEXT($B2708,"dd.mm")&amp;"_"&amp;$D2708,"")</f>
        <v/>
      </c>
    </row>
    <row r="2709">
      <c r="A2709" t="n">
        <v>2708</v>
      </c>
      <c r="B2709">
        <f>Движение!$A$408</f>
        <v/>
      </c>
      <c r="C2709">
        <f>Движение!$C$408</f>
        <v/>
      </c>
      <c r="D2709" t="inlineStr">
        <is>
          <t>Ми-К</t>
        </is>
      </c>
      <c r="E2709">
        <f>Движение!$X$408</f>
        <v/>
      </c>
      <c r="F2709">
        <f>N(Движение!$Y$408)</f>
        <v/>
      </c>
      <c r="G2709">
        <f>N(Движение!$Z$408)</f>
        <v/>
      </c>
      <c r="H2709">
        <f>Движение!$AA$408</f>
        <v/>
      </c>
      <c r="I2709">
        <f>IF($F2709&gt;0,TEXT($B2709,"dd.mm")&amp;"_"&amp;$D2709,"")</f>
        <v/>
      </c>
    </row>
    <row r="2710">
      <c r="A2710" t="n">
        <v>2709</v>
      </c>
      <c r="B2710">
        <f>Движение!$A$408</f>
        <v/>
      </c>
      <c r="C2710">
        <f>Движение!$C$408</f>
        <v/>
      </c>
      <c r="D2710" t="inlineStr">
        <is>
          <t>Ми-П</t>
        </is>
      </c>
      <c r="E2710">
        <f>Движение!$AB$408</f>
        <v/>
      </c>
      <c r="F2710">
        <f>N(Движение!$AC$408)</f>
        <v/>
      </c>
      <c r="G2710">
        <f>N(Движение!$AD$408)</f>
        <v/>
      </c>
      <c r="H2710">
        <f>Движение!$AE$408</f>
        <v/>
      </c>
      <c r="I2710">
        <f>IF($F2710&gt;0,TEXT($B2710,"dd.mm")&amp;"_"&amp;$D2710,"")</f>
        <v/>
      </c>
    </row>
    <row r="2711">
      <c r="A2711" t="n">
        <v>2710</v>
      </c>
      <c r="B2711">
        <f>Движение!$A$409</f>
        <v/>
      </c>
      <c r="C2711">
        <f>Движение!$C$409</f>
        <v/>
      </c>
      <c r="D2711" t="inlineStr">
        <is>
          <t>АК-10</t>
        </is>
      </c>
      <c r="E2711">
        <f>Движение!$D$409</f>
        <v/>
      </c>
      <c r="F2711">
        <f>N(Движение!$E$409)</f>
        <v/>
      </c>
      <c r="G2711">
        <f>N(Движение!$F$409)</f>
        <v/>
      </c>
      <c r="H2711">
        <f>Движение!$G$409</f>
        <v/>
      </c>
      <c r="I2711">
        <f>IF($F2711&gt;0,TEXT($B2711,"dd.mm")&amp;"_"&amp;$D2711,"")</f>
        <v/>
      </c>
    </row>
    <row r="2712">
      <c r="A2712" t="n">
        <v>2711</v>
      </c>
      <c r="B2712">
        <f>Движение!$A$409</f>
        <v/>
      </c>
      <c r="C2712">
        <f>Движение!$C$409</f>
        <v/>
      </c>
      <c r="D2712" t="inlineStr">
        <is>
          <t>АК-15</t>
        </is>
      </c>
      <c r="E2712">
        <f>Движение!$H$409</f>
        <v/>
      </c>
      <c r="F2712">
        <f>N(Движение!$I$409)</f>
        <v/>
      </c>
      <c r="G2712">
        <f>N(Движение!$J$409)</f>
        <v/>
      </c>
      <c r="H2712">
        <f>Движение!$K$409</f>
        <v/>
      </c>
      <c r="I2712">
        <f>IF($F2712&gt;0,TEXT($B2712,"dd.mm")&amp;"_"&amp;$D2712,"")</f>
        <v/>
      </c>
    </row>
    <row r="2713">
      <c r="A2713" t="n">
        <v>2712</v>
      </c>
      <c r="B2713">
        <f>Движение!$A$409</f>
        <v/>
      </c>
      <c r="C2713">
        <f>Движение!$C$409</f>
        <v/>
      </c>
      <c r="D2713" t="inlineStr">
        <is>
          <t>Г 1800</t>
        </is>
      </c>
      <c r="E2713">
        <f>Движение!$L$409</f>
        <v/>
      </c>
      <c r="F2713">
        <f>N(Движение!$M$409)</f>
        <v/>
      </c>
      <c r="G2713">
        <f>N(Движение!$N$409)</f>
        <v/>
      </c>
      <c r="H2713">
        <f>Движение!$O$409</f>
        <v/>
      </c>
      <c r="I2713">
        <f>IF($F2713&gt;0,TEXT($B2713,"dd.mm")&amp;"_"&amp;$D2713,"")</f>
        <v/>
      </c>
    </row>
    <row r="2714">
      <c r="A2714" t="n">
        <v>2713</v>
      </c>
      <c r="B2714">
        <f>Движение!$A$409</f>
        <v/>
      </c>
      <c r="C2714">
        <f>Движение!$C$409</f>
        <v/>
      </c>
      <c r="D2714" t="inlineStr">
        <is>
          <t>Г 3500</t>
        </is>
      </c>
      <c r="E2714">
        <f>Движение!$P$409</f>
        <v/>
      </c>
      <c r="F2714">
        <f>N(Движение!$Q$409)</f>
        <v/>
      </c>
      <c r="G2714">
        <f>N(Движение!$R$409)</f>
        <v/>
      </c>
      <c r="H2714">
        <f>Движение!$S$409</f>
        <v/>
      </c>
      <c r="I2714">
        <f>IF($F2714&gt;0,TEXT($B2714,"dd.mm")&amp;"_"&amp;$D2714,"")</f>
        <v/>
      </c>
    </row>
    <row r="2715">
      <c r="A2715" t="n">
        <v>2714</v>
      </c>
      <c r="B2715">
        <f>Движение!$A$409</f>
        <v/>
      </c>
      <c r="C2715">
        <f>Движение!$C$409</f>
        <v/>
      </c>
      <c r="D2715" t="inlineStr">
        <is>
          <t>Г 800</t>
        </is>
      </c>
      <c r="E2715">
        <f>Движение!$T$409</f>
        <v/>
      </c>
      <c r="F2715">
        <f>N(Движение!$U$409)</f>
        <v/>
      </c>
      <c r="G2715">
        <f>N(Движение!$V$409)</f>
        <v/>
      </c>
      <c r="H2715">
        <f>Движение!$W$409</f>
        <v/>
      </c>
      <c r="I2715">
        <f>IF($F2715&gt;0,TEXT($B2715,"dd.mm")&amp;"_"&amp;$D2715,"")</f>
        <v/>
      </c>
    </row>
    <row r="2716">
      <c r="A2716" t="n">
        <v>2715</v>
      </c>
      <c r="B2716">
        <f>Движение!$A$409</f>
        <v/>
      </c>
      <c r="C2716">
        <f>Движение!$C$409</f>
        <v/>
      </c>
      <c r="D2716" t="inlineStr">
        <is>
          <t>Ми-К</t>
        </is>
      </c>
      <c r="E2716">
        <f>Движение!$X$409</f>
        <v/>
      </c>
      <c r="F2716">
        <f>N(Движение!$Y$409)</f>
        <v/>
      </c>
      <c r="G2716">
        <f>N(Движение!$Z$409)</f>
        <v/>
      </c>
      <c r="H2716">
        <f>Движение!$AA$409</f>
        <v/>
      </c>
      <c r="I2716">
        <f>IF($F2716&gt;0,TEXT($B2716,"dd.mm")&amp;"_"&amp;$D2716,"")</f>
        <v/>
      </c>
    </row>
    <row r="2717">
      <c r="A2717" t="n">
        <v>2716</v>
      </c>
      <c r="B2717">
        <f>Движение!$A$409</f>
        <v/>
      </c>
      <c r="C2717">
        <f>Движение!$C$409</f>
        <v/>
      </c>
      <c r="D2717" t="inlineStr">
        <is>
          <t>Ми-П</t>
        </is>
      </c>
      <c r="E2717">
        <f>Движение!$AB$409</f>
        <v/>
      </c>
      <c r="F2717">
        <f>N(Движение!$AC$409)</f>
        <v/>
      </c>
      <c r="G2717">
        <f>N(Движение!$AD$409)</f>
        <v/>
      </c>
      <c r="H2717">
        <f>Движение!$AE$409</f>
        <v/>
      </c>
      <c r="I2717">
        <f>IF($F2717&gt;0,TEXT($B2717,"dd.mm")&amp;"_"&amp;$D2717,"")</f>
        <v/>
      </c>
    </row>
    <row r="2718">
      <c r="A2718" t="n">
        <v>2717</v>
      </c>
      <c r="B2718">
        <f>Движение!$A$410</f>
        <v/>
      </c>
      <c r="C2718">
        <f>Движение!$C$410</f>
        <v/>
      </c>
      <c r="D2718" t="inlineStr">
        <is>
          <t>АК-10</t>
        </is>
      </c>
      <c r="E2718">
        <f>Движение!$D$410</f>
        <v/>
      </c>
      <c r="F2718">
        <f>N(Движение!$E$410)</f>
        <v/>
      </c>
      <c r="G2718">
        <f>N(Движение!$F$410)</f>
        <v/>
      </c>
      <c r="H2718">
        <f>Движение!$G$410</f>
        <v/>
      </c>
      <c r="I2718">
        <f>IF($F2718&gt;0,TEXT($B2718,"dd.mm")&amp;"_"&amp;$D2718,"")</f>
        <v/>
      </c>
    </row>
    <row r="2719">
      <c r="A2719" t="n">
        <v>2718</v>
      </c>
      <c r="B2719">
        <f>Движение!$A$410</f>
        <v/>
      </c>
      <c r="C2719">
        <f>Движение!$C$410</f>
        <v/>
      </c>
      <c r="D2719" t="inlineStr">
        <is>
          <t>АК-15</t>
        </is>
      </c>
      <c r="E2719">
        <f>Движение!$H$410</f>
        <v/>
      </c>
      <c r="F2719">
        <f>N(Движение!$I$410)</f>
        <v/>
      </c>
      <c r="G2719">
        <f>N(Движение!$J$410)</f>
        <v/>
      </c>
      <c r="H2719">
        <f>Движение!$K$410</f>
        <v/>
      </c>
      <c r="I2719">
        <f>IF($F2719&gt;0,TEXT($B2719,"dd.mm")&amp;"_"&amp;$D2719,"")</f>
        <v/>
      </c>
    </row>
    <row r="2720">
      <c r="A2720" t="n">
        <v>2719</v>
      </c>
      <c r="B2720">
        <f>Движение!$A$410</f>
        <v/>
      </c>
      <c r="C2720">
        <f>Движение!$C$410</f>
        <v/>
      </c>
      <c r="D2720" t="inlineStr">
        <is>
          <t>Г 1800</t>
        </is>
      </c>
      <c r="E2720">
        <f>Движение!$L$410</f>
        <v/>
      </c>
      <c r="F2720">
        <f>N(Движение!$M$410)</f>
        <v/>
      </c>
      <c r="G2720">
        <f>N(Движение!$N$410)</f>
        <v/>
      </c>
      <c r="H2720">
        <f>Движение!$O$410</f>
        <v/>
      </c>
      <c r="I2720">
        <f>IF($F2720&gt;0,TEXT($B2720,"dd.mm")&amp;"_"&amp;$D2720,"")</f>
        <v/>
      </c>
    </row>
    <row r="2721">
      <c r="A2721" t="n">
        <v>2720</v>
      </c>
      <c r="B2721">
        <f>Движение!$A$410</f>
        <v/>
      </c>
      <c r="C2721">
        <f>Движение!$C$410</f>
        <v/>
      </c>
      <c r="D2721" t="inlineStr">
        <is>
          <t>Г 3500</t>
        </is>
      </c>
      <c r="E2721">
        <f>Движение!$P$410</f>
        <v/>
      </c>
      <c r="F2721">
        <f>N(Движение!$Q$410)</f>
        <v/>
      </c>
      <c r="G2721">
        <f>N(Движение!$R$410)</f>
        <v/>
      </c>
      <c r="H2721">
        <f>Движение!$S$410</f>
        <v/>
      </c>
      <c r="I2721">
        <f>IF($F2721&gt;0,TEXT($B2721,"dd.mm")&amp;"_"&amp;$D2721,"")</f>
        <v/>
      </c>
    </row>
    <row r="2722">
      <c r="A2722" t="n">
        <v>2721</v>
      </c>
      <c r="B2722">
        <f>Движение!$A$410</f>
        <v/>
      </c>
      <c r="C2722">
        <f>Движение!$C$410</f>
        <v/>
      </c>
      <c r="D2722" t="inlineStr">
        <is>
          <t>Г 800</t>
        </is>
      </c>
      <c r="E2722">
        <f>Движение!$T$410</f>
        <v/>
      </c>
      <c r="F2722">
        <f>N(Движение!$U$410)</f>
        <v/>
      </c>
      <c r="G2722">
        <f>N(Движение!$V$410)</f>
        <v/>
      </c>
      <c r="H2722">
        <f>Движение!$W$410</f>
        <v/>
      </c>
      <c r="I2722">
        <f>IF($F2722&gt;0,TEXT($B2722,"dd.mm")&amp;"_"&amp;$D2722,"")</f>
        <v/>
      </c>
    </row>
    <row r="2723">
      <c r="A2723" t="n">
        <v>2722</v>
      </c>
      <c r="B2723">
        <f>Движение!$A$410</f>
        <v/>
      </c>
      <c r="C2723">
        <f>Движение!$C$410</f>
        <v/>
      </c>
      <c r="D2723" t="inlineStr">
        <is>
          <t>Ми-К</t>
        </is>
      </c>
      <c r="E2723">
        <f>Движение!$X$410</f>
        <v/>
      </c>
      <c r="F2723">
        <f>N(Движение!$Y$410)</f>
        <v/>
      </c>
      <c r="G2723">
        <f>N(Движение!$Z$410)</f>
        <v/>
      </c>
      <c r="H2723">
        <f>Движение!$AA$410</f>
        <v/>
      </c>
      <c r="I2723">
        <f>IF($F2723&gt;0,TEXT($B2723,"dd.mm")&amp;"_"&amp;$D2723,"")</f>
        <v/>
      </c>
    </row>
    <row r="2724">
      <c r="A2724" t="n">
        <v>2723</v>
      </c>
      <c r="B2724">
        <f>Движение!$A$410</f>
        <v/>
      </c>
      <c r="C2724">
        <f>Движение!$C$410</f>
        <v/>
      </c>
      <c r="D2724" t="inlineStr">
        <is>
          <t>Ми-П</t>
        </is>
      </c>
      <c r="E2724">
        <f>Движение!$AB$410</f>
        <v/>
      </c>
      <c r="F2724">
        <f>N(Движение!$AC$410)</f>
        <v/>
      </c>
      <c r="G2724">
        <f>N(Движение!$AD$410)</f>
        <v/>
      </c>
      <c r="H2724">
        <f>Движение!$AE$410</f>
        <v/>
      </c>
      <c r="I2724">
        <f>IF($F2724&gt;0,TEXT($B2724,"dd.mm")&amp;"_"&amp;$D2724,"")</f>
        <v/>
      </c>
    </row>
    <row r="2725">
      <c r="A2725" t="n">
        <v>2724</v>
      </c>
      <c r="B2725">
        <f>Движение!$A$411</f>
        <v/>
      </c>
      <c r="C2725">
        <f>Движение!$C$411</f>
        <v/>
      </c>
      <c r="D2725" t="inlineStr">
        <is>
          <t>АК-10</t>
        </is>
      </c>
      <c r="E2725">
        <f>Движение!$D$411</f>
        <v/>
      </c>
      <c r="F2725">
        <f>N(Движение!$E$411)</f>
        <v/>
      </c>
      <c r="G2725">
        <f>N(Движение!$F$411)</f>
        <v/>
      </c>
      <c r="H2725">
        <f>Движение!$G$411</f>
        <v/>
      </c>
      <c r="I2725">
        <f>IF($F2725&gt;0,TEXT($B2725,"dd.mm")&amp;"_"&amp;$D2725,"")</f>
        <v/>
      </c>
    </row>
    <row r="2726">
      <c r="A2726" t="n">
        <v>2725</v>
      </c>
      <c r="B2726">
        <f>Движение!$A$411</f>
        <v/>
      </c>
      <c r="C2726">
        <f>Движение!$C$411</f>
        <v/>
      </c>
      <c r="D2726" t="inlineStr">
        <is>
          <t>АК-15</t>
        </is>
      </c>
      <c r="E2726">
        <f>Движение!$H$411</f>
        <v/>
      </c>
      <c r="F2726">
        <f>N(Движение!$I$411)</f>
        <v/>
      </c>
      <c r="G2726">
        <f>N(Движение!$J$411)</f>
        <v/>
      </c>
      <c r="H2726">
        <f>Движение!$K$411</f>
        <v/>
      </c>
      <c r="I2726">
        <f>IF($F2726&gt;0,TEXT($B2726,"dd.mm")&amp;"_"&amp;$D2726,"")</f>
        <v/>
      </c>
    </row>
    <row r="2727">
      <c r="A2727" t="n">
        <v>2726</v>
      </c>
      <c r="B2727">
        <f>Движение!$A$411</f>
        <v/>
      </c>
      <c r="C2727">
        <f>Движение!$C$411</f>
        <v/>
      </c>
      <c r="D2727" t="inlineStr">
        <is>
          <t>Г 1800</t>
        </is>
      </c>
      <c r="E2727">
        <f>Движение!$L$411</f>
        <v/>
      </c>
      <c r="F2727">
        <f>N(Движение!$M$411)</f>
        <v/>
      </c>
      <c r="G2727">
        <f>N(Движение!$N$411)</f>
        <v/>
      </c>
      <c r="H2727">
        <f>Движение!$O$411</f>
        <v/>
      </c>
      <c r="I2727">
        <f>IF($F2727&gt;0,TEXT($B2727,"dd.mm")&amp;"_"&amp;$D2727,"")</f>
        <v/>
      </c>
    </row>
    <row r="2728">
      <c r="A2728" t="n">
        <v>2727</v>
      </c>
      <c r="B2728">
        <f>Движение!$A$411</f>
        <v/>
      </c>
      <c r="C2728">
        <f>Движение!$C$411</f>
        <v/>
      </c>
      <c r="D2728" t="inlineStr">
        <is>
          <t>Г 3500</t>
        </is>
      </c>
      <c r="E2728">
        <f>Движение!$P$411</f>
        <v/>
      </c>
      <c r="F2728">
        <f>N(Движение!$Q$411)</f>
        <v/>
      </c>
      <c r="G2728">
        <f>N(Движение!$R$411)</f>
        <v/>
      </c>
      <c r="H2728">
        <f>Движение!$S$411</f>
        <v/>
      </c>
      <c r="I2728">
        <f>IF($F2728&gt;0,TEXT($B2728,"dd.mm")&amp;"_"&amp;$D2728,"")</f>
        <v/>
      </c>
    </row>
    <row r="2729">
      <c r="A2729" t="n">
        <v>2728</v>
      </c>
      <c r="B2729">
        <f>Движение!$A$411</f>
        <v/>
      </c>
      <c r="C2729">
        <f>Движение!$C$411</f>
        <v/>
      </c>
      <c r="D2729" t="inlineStr">
        <is>
          <t>Г 800</t>
        </is>
      </c>
      <c r="E2729">
        <f>Движение!$T$411</f>
        <v/>
      </c>
      <c r="F2729">
        <f>N(Движение!$U$411)</f>
        <v/>
      </c>
      <c r="G2729">
        <f>N(Движение!$V$411)</f>
        <v/>
      </c>
      <c r="H2729">
        <f>Движение!$W$411</f>
        <v/>
      </c>
      <c r="I2729">
        <f>IF($F2729&gt;0,TEXT($B2729,"dd.mm")&amp;"_"&amp;$D2729,"")</f>
        <v/>
      </c>
    </row>
    <row r="2730">
      <c r="A2730" t="n">
        <v>2729</v>
      </c>
      <c r="B2730">
        <f>Движение!$A$411</f>
        <v/>
      </c>
      <c r="C2730">
        <f>Движение!$C$411</f>
        <v/>
      </c>
      <c r="D2730" t="inlineStr">
        <is>
          <t>Ми-К</t>
        </is>
      </c>
      <c r="E2730">
        <f>Движение!$X$411</f>
        <v/>
      </c>
      <c r="F2730">
        <f>N(Движение!$Y$411)</f>
        <v/>
      </c>
      <c r="G2730">
        <f>N(Движение!$Z$411)</f>
        <v/>
      </c>
      <c r="H2730">
        <f>Движение!$AA$411</f>
        <v/>
      </c>
      <c r="I2730">
        <f>IF($F2730&gt;0,TEXT($B2730,"dd.mm")&amp;"_"&amp;$D2730,"")</f>
        <v/>
      </c>
    </row>
    <row r="2731">
      <c r="A2731" t="n">
        <v>2730</v>
      </c>
      <c r="B2731">
        <f>Движение!$A$411</f>
        <v/>
      </c>
      <c r="C2731">
        <f>Движение!$C$411</f>
        <v/>
      </c>
      <c r="D2731" t="inlineStr">
        <is>
          <t>Ми-П</t>
        </is>
      </c>
      <c r="E2731">
        <f>Движение!$AB$411</f>
        <v/>
      </c>
      <c r="F2731">
        <f>N(Движение!$AC$411)</f>
        <v/>
      </c>
      <c r="G2731">
        <f>N(Движение!$AD$411)</f>
        <v/>
      </c>
      <c r="H2731">
        <f>Движение!$AE$411</f>
        <v/>
      </c>
      <c r="I2731">
        <f>IF($F2731&gt;0,TEXT($B2731,"dd.mm")&amp;"_"&amp;$D2731,"")</f>
        <v/>
      </c>
    </row>
    <row r="2732">
      <c r="A2732" t="n">
        <v>2731</v>
      </c>
      <c r="B2732">
        <f>Движение!$A$412</f>
        <v/>
      </c>
      <c r="C2732">
        <f>Движение!$C$412</f>
        <v/>
      </c>
      <c r="D2732" t="inlineStr">
        <is>
          <t>АК-10</t>
        </is>
      </c>
      <c r="E2732">
        <f>Движение!$D$412</f>
        <v/>
      </c>
      <c r="F2732">
        <f>N(Движение!$E$412)</f>
        <v/>
      </c>
      <c r="G2732">
        <f>N(Движение!$F$412)</f>
        <v/>
      </c>
      <c r="H2732">
        <f>Движение!$G$412</f>
        <v/>
      </c>
      <c r="I2732">
        <f>IF($F2732&gt;0,TEXT($B2732,"dd.mm")&amp;"_"&amp;$D2732,"")</f>
        <v/>
      </c>
    </row>
    <row r="2733">
      <c r="A2733" t="n">
        <v>2732</v>
      </c>
      <c r="B2733">
        <f>Движение!$A$412</f>
        <v/>
      </c>
      <c r="C2733">
        <f>Движение!$C$412</f>
        <v/>
      </c>
      <c r="D2733" t="inlineStr">
        <is>
          <t>АК-15</t>
        </is>
      </c>
      <c r="E2733">
        <f>Движение!$H$412</f>
        <v/>
      </c>
      <c r="F2733">
        <f>N(Движение!$I$412)</f>
        <v/>
      </c>
      <c r="G2733">
        <f>N(Движение!$J$412)</f>
        <v/>
      </c>
      <c r="H2733">
        <f>Движение!$K$412</f>
        <v/>
      </c>
      <c r="I2733">
        <f>IF($F2733&gt;0,TEXT($B2733,"dd.mm")&amp;"_"&amp;$D2733,"")</f>
        <v/>
      </c>
    </row>
    <row r="2734">
      <c r="A2734" t="n">
        <v>2733</v>
      </c>
      <c r="B2734">
        <f>Движение!$A$412</f>
        <v/>
      </c>
      <c r="C2734">
        <f>Движение!$C$412</f>
        <v/>
      </c>
      <c r="D2734" t="inlineStr">
        <is>
          <t>Г 1800</t>
        </is>
      </c>
      <c r="E2734">
        <f>Движение!$L$412</f>
        <v/>
      </c>
      <c r="F2734">
        <f>N(Движение!$M$412)</f>
        <v/>
      </c>
      <c r="G2734">
        <f>N(Движение!$N$412)</f>
        <v/>
      </c>
      <c r="H2734">
        <f>Движение!$O$412</f>
        <v/>
      </c>
      <c r="I2734">
        <f>IF($F2734&gt;0,TEXT($B2734,"dd.mm")&amp;"_"&amp;$D2734,"")</f>
        <v/>
      </c>
    </row>
    <row r="2735">
      <c r="A2735" t="n">
        <v>2734</v>
      </c>
      <c r="B2735">
        <f>Движение!$A$412</f>
        <v/>
      </c>
      <c r="C2735">
        <f>Движение!$C$412</f>
        <v/>
      </c>
      <c r="D2735" t="inlineStr">
        <is>
          <t>Г 3500</t>
        </is>
      </c>
      <c r="E2735">
        <f>Движение!$P$412</f>
        <v/>
      </c>
      <c r="F2735">
        <f>N(Движение!$Q$412)</f>
        <v/>
      </c>
      <c r="G2735">
        <f>N(Движение!$R$412)</f>
        <v/>
      </c>
      <c r="H2735">
        <f>Движение!$S$412</f>
        <v/>
      </c>
      <c r="I2735">
        <f>IF($F2735&gt;0,TEXT($B2735,"dd.mm")&amp;"_"&amp;$D2735,"")</f>
        <v/>
      </c>
    </row>
    <row r="2736">
      <c r="A2736" t="n">
        <v>2735</v>
      </c>
      <c r="B2736">
        <f>Движение!$A$412</f>
        <v/>
      </c>
      <c r="C2736">
        <f>Движение!$C$412</f>
        <v/>
      </c>
      <c r="D2736" t="inlineStr">
        <is>
          <t>Г 800</t>
        </is>
      </c>
      <c r="E2736">
        <f>Движение!$T$412</f>
        <v/>
      </c>
      <c r="F2736">
        <f>N(Движение!$U$412)</f>
        <v/>
      </c>
      <c r="G2736">
        <f>N(Движение!$V$412)</f>
        <v/>
      </c>
      <c r="H2736">
        <f>Движение!$W$412</f>
        <v/>
      </c>
      <c r="I2736">
        <f>IF($F2736&gt;0,TEXT($B2736,"dd.mm")&amp;"_"&amp;$D2736,"")</f>
        <v/>
      </c>
    </row>
    <row r="2737">
      <c r="A2737" t="n">
        <v>2736</v>
      </c>
      <c r="B2737">
        <f>Движение!$A$412</f>
        <v/>
      </c>
      <c r="C2737">
        <f>Движение!$C$412</f>
        <v/>
      </c>
      <c r="D2737" t="inlineStr">
        <is>
          <t>Ми-К</t>
        </is>
      </c>
      <c r="E2737">
        <f>Движение!$X$412</f>
        <v/>
      </c>
      <c r="F2737">
        <f>N(Движение!$Y$412)</f>
        <v/>
      </c>
      <c r="G2737">
        <f>N(Движение!$Z$412)</f>
        <v/>
      </c>
      <c r="H2737">
        <f>Движение!$AA$412</f>
        <v/>
      </c>
      <c r="I2737">
        <f>IF($F2737&gt;0,TEXT($B2737,"dd.mm")&amp;"_"&amp;$D2737,"")</f>
        <v/>
      </c>
    </row>
    <row r="2738">
      <c r="A2738" t="n">
        <v>2737</v>
      </c>
      <c r="B2738">
        <f>Движение!$A$412</f>
        <v/>
      </c>
      <c r="C2738">
        <f>Движение!$C$412</f>
        <v/>
      </c>
      <c r="D2738" t="inlineStr">
        <is>
          <t>Ми-П</t>
        </is>
      </c>
      <c r="E2738">
        <f>Движение!$AB$412</f>
        <v/>
      </c>
      <c r="F2738">
        <f>N(Движение!$AC$412)</f>
        <v/>
      </c>
      <c r="G2738">
        <f>N(Движение!$AD$412)</f>
        <v/>
      </c>
      <c r="H2738">
        <f>Движение!$AE$412</f>
        <v/>
      </c>
      <c r="I2738">
        <f>IF($F2738&gt;0,TEXT($B2738,"dd.mm")&amp;"_"&amp;$D2738,"")</f>
        <v/>
      </c>
    </row>
    <row r="2739">
      <c r="A2739" t="n">
        <v>2738</v>
      </c>
      <c r="B2739">
        <f>Движение!$A$413</f>
        <v/>
      </c>
      <c r="C2739">
        <f>Движение!$C$413</f>
        <v/>
      </c>
      <c r="D2739" t="inlineStr">
        <is>
          <t>АК-10</t>
        </is>
      </c>
      <c r="E2739">
        <f>Движение!$D$413</f>
        <v/>
      </c>
      <c r="F2739">
        <f>N(Движение!$E$413)</f>
        <v/>
      </c>
      <c r="G2739">
        <f>N(Движение!$F$413)</f>
        <v/>
      </c>
      <c r="H2739">
        <f>Движение!$G$413</f>
        <v/>
      </c>
      <c r="I2739">
        <f>IF($F2739&gt;0,TEXT($B2739,"dd.mm")&amp;"_"&amp;$D2739,"")</f>
        <v/>
      </c>
    </row>
    <row r="2740">
      <c r="A2740" t="n">
        <v>2739</v>
      </c>
      <c r="B2740">
        <f>Движение!$A$413</f>
        <v/>
      </c>
      <c r="C2740">
        <f>Движение!$C$413</f>
        <v/>
      </c>
      <c r="D2740" t="inlineStr">
        <is>
          <t>АК-15</t>
        </is>
      </c>
      <c r="E2740">
        <f>Движение!$H$413</f>
        <v/>
      </c>
      <c r="F2740">
        <f>N(Движение!$I$413)</f>
        <v/>
      </c>
      <c r="G2740">
        <f>N(Движение!$J$413)</f>
        <v/>
      </c>
      <c r="H2740">
        <f>Движение!$K$413</f>
        <v/>
      </c>
      <c r="I2740">
        <f>IF($F2740&gt;0,TEXT($B2740,"dd.mm")&amp;"_"&amp;$D2740,"")</f>
        <v/>
      </c>
    </row>
    <row r="2741">
      <c r="A2741" t="n">
        <v>2740</v>
      </c>
      <c r="B2741">
        <f>Движение!$A$413</f>
        <v/>
      </c>
      <c r="C2741">
        <f>Движение!$C$413</f>
        <v/>
      </c>
      <c r="D2741" t="inlineStr">
        <is>
          <t>Г 1800</t>
        </is>
      </c>
      <c r="E2741">
        <f>Движение!$L$413</f>
        <v/>
      </c>
      <c r="F2741">
        <f>N(Движение!$M$413)</f>
        <v/>
      </c>
      <c r="G2741">
        <f>N(Движение!$N$413)</f>
        <v/>
      </c>
      <c r="H2741">
        <f>Движение!$O$413</f>
        <v/>
      </c>
      <c r="I2741">
        <f>IF($F2741&gt;0,TEXT($B2741,"dd.mm")&amp;"_"&amp;$D2741,"")</f>
        <v/>
      </c>
    </row>
    <row r="2742">
      <c r="A2742" t="n">
        <v>2741</v>
      </c>
      <c r="B2742">
        <f>Движение!$A$413</f>
        <v/>
      </c>
      <c r="C2742">
        <f>Движение!$C$413</f>
        <v/>
      </c>
      <c r="D2742" t="inlineStr">
        <is>
          <t>Г 3500</t>
        </is>
      </c>
      <c r="E2742">
        <f>Движение!$P$413</f>
        <v/>
      </c>
      <c r="F2742">
        <f>N(Движение!$Q$413)</f>
        <v/>
      </c>
      <c r="G2742">
        <f>N(Движение!$R$413)</f>
        <v/>
      </c>
      <c r="H2742">
        <f>Движение!$S$413</f>
        <v/>
      </c>
      <c r="I2742">
        <f>IF($F2742&gt;0,TEXT($B2742,"dd.mm")&amp;"_"&amp;$D2742,"")</f>
        <v/>
      </c>
    </row>
    <row r="2743">
      <c r="A2743" t="n">
        <v>2742</v>
      </c>
      <c r="B2743">
        <f>Движение!$A$413</f>
        <v/>
      </c>
      <c r="C2743">
        <f>Движение!$C$413</f>
        <v/>
      </c>
      <c r="D2743" t="inlineStr">
        <is>
          <t>Г 800</t>
        </is>
      </c>
      <c r="E2743">
        <f>Движение!$T$413</f>
        <v/>
      </c>
      <c r="F2743">
        <f>N(Движение!$U$413)</f>
        <v/>
      </c>
      <c r="G2743">
        <f>N(Движение!$V$413)</f>
        <v/>
      </c>
      <c r="H2743">
        <f>Движение!$W$413</f>
        <v/>
      </c>
      <c r="I2743">
        <f>IF($F2743&gt;0,TEXT($B2743,"dd.mm")&amp;"_"&amp;$D2743,"")</f>
        <v/>
      </c>
    </row>
    <row r="2744">
      <c r="A2744" t="n">
        <v>2743</v>
      </c>
      <c r="B2744">
        <f>Движение!$A$413</f>
        <v/>
      </c>
      <c r="C2744">
        <f>Движение!$C$413</f>
        <v/>
      </c>
      <c r="D2744" t="inlineStr">
        <is>
          <t>Ми-К</t>
        </is>
      </c>
      <c r="E2744">
        <f>Движение!$X$413</f>
        <v/>
      </c>
      <c r="F2744">
        <f>N(Движение!$Y$413)</f>
        <v/>
      </c>
      <c r="G2744">
        <f>N(Движение!$Z$413)</f>
        <v/>
      </c>
      <c r="H2744">
        <f>Движение!$AA$413</f>
        <v/>
      </c>
      <c r="I2744">
        <f>IF($F2744&gt;0,TEXT($B2744,"dd.mm")&amp;"_"&amp;$D2744,"")</f>
        <v/>
      </c>
    </row>
    <row r="2745">
      <c r="A2745" t="n">
        <v>2744</v>
      </c>
      <c r="B2745">
        <f>Движение!$A$413</f>
        <v/>
      </c>
      <c r="C2745">
        <f>Движение!$C$413</f>
        <v/>
      </c>
      <c r="D2745" t="inlineStr">
        <is>
          <t>Ми-П</t>
        </is>
      </c>
      <c r="E2745">
        <f>Движение!$AB$413</f>
        <v/>
      </c>
      <c r="F2745">
        <f>N(Движение!$AC$413)</f>
        <v/>
      </c>
      <c r="G2745">
        <f>N(Движение!$AD$413)</f>
        <v/>
      </c>
      <c r="H2745">
        <f>Движение!$AE$413</f>
        <v/>
      </c>
      <c r="I2745">
        <f>IF($F2745&gt;0,TEXT($B2745,"dd.mm")&amp;"_"&amp;$D2745,"")</f>
        <v/>
      </c>
    </row>
    <row r="2746">
      <c r="A2746" t="n">
        <v>2745</v>
      </c>
      <c r="B2746">
        <f>Движение!$A$414</f>
        <v/>
      </c>
      <c r="C2746">
        <f>Движение!$C$414</f>
        <v/>
      </c>
      <c r="D2746" t="inlineStr">
        <is>
          <t>АК-10</t>
        </is>
      </c>
      <c r="E2746">
        <f>Движение!$D$414</f>
        <v/>
      </c>
      <c r="F2746">
        <f>N(Движение!$E$414)</f>
        <v/>
      </c>
      <c r="G2746">
        <f>N(Движение!$F$414)</f>
        <v/>
      </c>
      <c r="H2746">
        <f>Движение!$G$414</f>
        <v/>
      </c>
      <c r="I2746">
        <f>IF($F2746&gt;0,TEXT($B2746,"dd.mm")&amp;"_"&amp;$D2746,"")</f>
        <v/>
      </c>
    </row>
    <row r="2747">
      <c r="A2747" t="n">
        <v>2746</v>
      </c>
      <c r="B2747">
        <f>Движение!$A$414</f>
        <v/>
      </c>
      <c r="C2747">
        <f>Движение!$C$414</f>
        <v/>
      </c>
      <c r="D2747" t="inlineStr">
        <is>
          <t>АК-15</t>
        </is>
      </c>
      <c r="E2747">
        <f>Движение!$H$414</f>
        <v/>
      </c>
      <c r="F2747">
        <f>N(Движение!$I$414)</f>
        <v/>
      </c>
      <c r="G2747">
        <f>N(Движение!$J$414)</f>
        <v/>
      </c>
      <c r="H2747">
        <f>Движение!$K$414</f>
        <v/>
      </c>
      <c r="I2747">
        <f>IF($F2747&gt;0,TEXT($B2747,"dd.mm")&amp;"_"&amp;$D2747,"")</f>
        <v/>
      </c>
    </row>
    <row r="2748">
      <c r="A2748" t="n">
        <v>2747</v>
      </c>
      <c r="B2748">
        <f>Движение!$A$414</f>
        <v/>
      </c>
      <c r="C2748">
        <f>Движение!$C$414</f>
        <v/>
      </c>
      <c r="D2748" t="inlineStr">
        <is>
          <t>Г 1800</t>
        </is>
      </c>
      <c r="E2748">
        <f>Движение!$L$414</f>
        <v/>
      </c>
      <c r="F2748">
        <f>N(Движение!$M$414)</f>
        <v/>
      </c>
      <c r="G2748">
        <f>N(Движение!$N$414)</f>
        <v/>
      </c>
      <c r="H2748">
        <f>Движение!$O$414</f>
        <v/>
      </c>
      <c r="I2748">
        <f>IF($F2748&gt;0,TEXT($B2748,"dd.mm")&amp;"_"&amp;$D2748,"")</f>
        <v/>
      </c>
    </row>
    <row r="2749">
      <c r="A2749" t="n">
        <v>2748</v>
      </c>
      <c r="B2749">
        <f>Движение!$A$414</f>
        <v/>
      </c>
      <c r="C2749">
        <f>Движение!$C$414</f>
        <v/>
      </c>
      <c r="D2749" t="inlineStr">
        <is>
          <t>Г 3500</t>
        </is>
      </c>
      <c r="E2749">
        <f>Движение!$P$414</f>
        <v/>
      </c>
      <c r="F2749">
        <f>N(Движение!$Q$414)</f>
        <v/>
      </c>
      <c r="G2749">
        <f>N(Движение!$R$414)</f>
        <v/>
      </c>
      <c r="H2749">
        <f>Движение!$S$414</f>
        <v/>
      </c>
      <c r="I2749">
        <f>IF($F2749&gt;0,TEXT($B2749,"dd.mm")&amp;"_"&amp;$D2749,"")</f>
        <v/>
      </c>
    </row>
    <row r="2750">
      <c r="A2750" t="n">
        <v>2749</v>
      </c>
      <c r="B2750">
        <f>Движение!$A$414</f>
        <v/>
      </c>
      <c r="C2750">
        <f>Движение!$C$414</f>
        <v/>
      </c>
      <c r="D2750" t="inlineStr">
        <is>
          <t>Г 800</t>
        </is>
      </c>
      <c r="E2750">
        <f>Движение!$T$414</f>
        <v/>
      </c>
      <c r="F2750">
        <f>N(Движение!$U$414)</f>
        <v/>
      </c>
      <c r="G2750">
        <f>N(Движение!$V$414)</f>
        <v/>
      </c>
      <c r="H2750">
        <f>Движение!$W$414</f>
        <v/>
      </c>
      <c r="I2750">
        <f>IF($F2750&gt;0,TEXT($B2750,"dd.mm")&amp;"_"&amp;$D2750,"")</f>
        <v/>
      </c>
    </row>
    <row r="2751">
      <c r="A2751" t="n">
        <v>2750</v>
      </c>
      <c r="B2751">
        <f>Движение!$A$414</f>
        <v/>
      </c>
      <c r="C2751">
        <f>Движение!$C$414</f>
        <v/>
      </c>
      <c r="D2751" t="inlineStr">
        <is>
          <t>Ми-К</t>
        </is>
      </c>
      <c r="E2751">
        <f>Движение!$X$414</f>
        <v/>
      </c>
      <c r="F2751">
        <f>N(Движение!$Y$414)</f>
        <v/>
      </c>
      <c r="G2751">
        <f>N(Движение!$Z$414)</f>
        <v/>
      </c>
      <c r="H2751">
        <f>Движение!$AA$414</f>
        <v/>
      </c>
      <c r="I2751">
        <f>IF($F2751&gt;0,TEXT($B2751,"dd.mm")&amp;"_"&amp;$D2751,"")</f>
        <v/>
      </c>
    </row>
    <row r="2752">
      <c r="A2752" t="n">
        <v>2751</v>
      </c>
      <c r="B2752">
        <f>Движение!$A$414</f>
        <v/>
      </c>
      <c r="C2752">
        <f>Движение!$C$414</f>
        <v/>
      </c>
      <c r="D2752" t="inlineStr">
        <is>
          <t>Ми-П</t>
        </is>
      </c>
      <c r="E2752">
        <f>Движение!$AB$414</f>
        <v/>
      </c>
      <c r="F2752">
        <f>N(Движение!$AC$414)</f>
        <v/>
      </c>
      <c r="G2752">
        <f>N(Движение!$AD$414)</f>
        <v/>
      </c>
      <c r="H2752">
        <f>Движение!$AE$414</f>
        <v/>
      </c>
      <c r="I2752">
        <f>IF($F2752&gt;0,TEXT($B2752,"dd.mm")&amp;"_"&amp;$D2752,"")</f>
        <v/>
      </c>
    </row>
    <row r="2753">
      <c r="A2753" t="n">
        <v>2752</v>
      </c>
      <c r="B2753">
        <f>Движение!$A$415</f>
        <v/>
      </c>
      <c r="C2753">
        <f>Движение!$C$415</f>
        <v/>
      </c>
      <c r="D2753" t="inlineStr">
        <is>
          <t>АК-10</t>
        </is>
      </c>
      <c r="E2753">
        <f>Движение!$D$415</f>
        <v/>
      </c>
      <c r="F2753">
        <f>N(Движение!$E$415)</f>
        <v/>
      </c>
      <c r="G2753">
        <f>N(Движение!$F$415)</f>
        <v/>
      </c>
      <c r="H2753">
        <f>Движение!$G$415</f>
        <v/>
      </c>
      <c r="I2753">
        <f>IF($F2753&gt;0,TEXT($B2753,"dd.mm")&amp;"_"&amp;$D2753,"")</f>
        <v/>
      </c>
    </row>
    <row r="2754">
      <c r="A2754" t="n">
        <v>2753</v>
      </c>
      <c r="B2754">
        <f>Движение!$A$415</f>
        <v/>
      </c>
      <c r="C2754">
        <f>Движение!$C$415</f>
        <v/>
      </c>
      <c r="D2754" t="inlineStr">
        <is>
          <t>АК-15</t>
        </is>
      </c>
      <c r="E2754">
        <f>Движение!$H$415</f>
        <v/>
      </c>
      <c r="F2754">
        <f>N(Движение!$I$415)</f>
        <v/>
      </c>
      <c r="G2754">
        <f>N(Движение!$J$415)</f>
        <v/>
      </c>
      <c r="H2754">
        <f>Движение!$K$415</f>
        <v/>
      </c>
      <c r="I2754">
        <f>IF($F2754&gt;0,TEXT($B2754,"dd.mm")&amp;"_"&amp;$D2754,"")</f>
        <v/>
      </c>
    </row>
    <row r="2755">
      <c r="A2755" t="n">
        <v>2754</v>
      </c>
      <c r="B2755">
        <f>Движение!$A$415</f>
        <v/>
      </c>
      <c r="C2755">
        <f>Движение!$C$415</f>
        <v/>
      </c>
      <c r="D2755" t="inlineStr">
        <is>
          <t>Г 1800</t>
        </is>
      </c>
      <c r="E2755">
        <f>Движение!$L$415</f>
        <v/>
      </c>
      <c r="F2755">
        <f>N(Движение!$M$415)</f>
        <v/>
      </c>
      <c r="G2755">
        <f>N(Движение!$N$415)</f>
        <v/>
      </c>
      <c r="H2755">
        <f>Движение!$O$415</f>
        <v/>
      </c>
      <c r="I2755">
        <f>IF($F2755&gt;0,TEXT($B2755,"dd.mm")&amp;"_"&amp;$D2755,"")</f>
        <v/>
      </c>
    </row>
    <row r="2756">
      <c r="A2756" t="n">
        <v>2755</v>
      </c>
      <c r="B2756">
        <f>Движение!$A$415</f>
        <v/>
      </c>
      <c r="C2756">
        <f>Движение!$C$415</f>
        <v/>
      </c>
      <c r="D2756" t="inlineStr">
        <is>
          <t>Г 3500</t>
        </is>
      </c>
      <c r="E2756">
        <f>Движение!$P$415</f>
        <v/>
      </c>
      <c r="F2756">
        <f>N(Движение!$Q$415)</f>
        <v/>
      </c>
      <c r="G2756">
        <f>N(Движение!$R$415)</f>
        <v/>
      </c>
      <c r="H2756">
        <f>Движение!$S$415</f>
        <v/>
      </c>
      <c r="I2756">
        <f>IF($F2756&gt;0,TEXT($B2756,"dd.mm")&amp;"_"&amp;$D2756,"")</f>
        <v/>
      </c>
    </row>
    <row r="2757">
      <c r="A2757" t="n">
        <v>2756</v>
      </c>
      <c r="B2757">
        <f>Движение!$A$415</f>
        <v/>
      </c>
      <c r="C2757">
        <f>Движение!$C$415</f>
        <v/>
      </c>
      <c r="D2757" t="inlineStr">
        <is>
          <t>Г 800</t>
        </is>
      </c>
      <c r="E2757">
        <f>Движение!$T$415</f>
        <v/>
      </c>
      <c r="F2757">
        <f>N(Движение!$U$415)</f>
        <v/>
      </c>
      <c r="G2757">
        <f>N(Движение!$V$415)</f>
        <v/>
      </c>
      <c r="H2757">
        <f>Движение!$W$415</f>
        <v/>
      </c>
      <c r="I2757">
        <f>IF($F2757&gt;0,TEXT($B2757,"dd.mm")&amp;"_"&amp;$D2757,"")</f>
        <v/>
      </c>
    </row>
    <row r="2758">
      <c r="A2758" t="n">
        <v>2757</v>
      </c>
      <c r="B2758">
        <f>Движение!$A$415</f>
        <v/>
      </c>
      <c r="C2758">
        <f>Движение!$C$415</f>
        <v/>
      </c>
      <c r="D2758" t="inlineStr">
        <is>
          <t>Ми-К</t>
        </is>
      </c>
      <c r="E2758">
        <f>Движение!$X$415</f>
        <v/>
      </c>
      <c r="F2758">
        <f>N(Движение!$Y$415)</f>
        <v/>
      </c>
      <c r="G2758">
        <f>N(Движение!$Z$415)</f>
        <v/>
      </c>
      <c r="H2758">
        <f>Движение!$AA$415</f>
        <v/>
      </c>
      <c r="I2758">
        <f>IF($F2758&gt;0,TEXT($B2758,"dd.mm")&amp;"_"&amp;$D2758,"")</f>
        <v/>
      </c>
    </row>
    <row r="2759">
      <c r="A2759" t="n">
        <v>2758</v>
      </c>
      <c r="B2759">
        <f>Движение!$A$415</f>
        <v/>
      </c>
      <c r="C2759">
        <f>Движение!$C$415</f>
        <v/>
      </c>
      <c r="D2759" t="inlineStr">
        <is>
          <t>Ми-П</t>
        </is>
      </c>
      <c r="E2759">
        <f>Движение!$AB$415</f>
        <v/>
      </c>
      <c r="F2759">
        <f>N(Движение!$AC$415)</f>
        <v/>
      </c>
      <c r="G2759">
        <f>N(Движение!$AD$415)</f>
        <v/>
      </c>
      <c r="H2759">
        <f>Движение!$AE$415</f>
        <v/>
      </c>
      <c r="I2759">
        <f>IF($F2759&gt;0,TEXT($B2759,"dd.mm")&amp;"_"&amp;$D2759,"")</f>
        <v/>
      </c>
    </row>
    <row r="2760">
      <c r="A2760" t="n">
        <v>2759</v>
      </c>
      <c r="B2760">
        <f>Движение!$A$416</f>
        <v/>
      </c>
      <c r="C2760">
        <f>Движение!$C$416</f>
        <v/>
      </c>
      <c r="D2760" t="inlineStr">
        <is>
          <t>АК-10</t>
        </is>
      </c>
      <c r="E2760">
        <f>Движение!$D$416</f>
        <v/>
      </c>
      <c r="F2760">
        <f>N(Движение!$E$416)</f>
        <v/>
      </c>
      <c r="G2760">
        <f>N(Движение!$F$416)</f>
        <v/>
      </c>
      <c r="H2760">
        <f>Движение!$G$416</f>
        <v/>
      </c>
      <c r="I2760">
        <f>IF($F2760&gt;0,TEXT($B2760,"dd.mm")&amp;"_"&amp;$D2760,"")</f>
        <v/>
      </c>
    </row>
    <row r="2761">
      <c r="A2761" t="n">
        <v>2760</v>
      </c>
      <c r="B2761">
        <f>Движение!$A$416</f>
        <v/>
      </c>
      <c r="C2761">
        <f>Движение!$C$416</f>
        <v/>
      </c>
      <c r="D2761" t="inlineStr">
        <is>
          <t>АК-15</t>
        </is>
      </c>
      <c r="E2761">
        <f>Движение!$H$416</f>
        <v/>
      </c>
      <c r="F2761">
        <f>N(Движение!$I$416)</f>
        <v/>
      </c>
      <c r="G2761">
        <f>N(Движение!$J$416)</f>
        <v/>
      </c>
      <c r="H2761">
        <f>Движение!$K$416</f>
        <v/>
      </c>
      <c r="I2761">
        <f>IF($F2761&gt;0,TEXT($B2761,"dd.mm")&amp;"_"&amp;$D2761,"")</f>
        <v/>
      </c>
    </row>
    <row r="2762">
      <c r="A2762" t="n">
        <v>2761</v>
      </c>
      <c r="B2762">
        <f>Движение!$A$416</f>
        <v/>
      </c>
      <c r="C2762">
        <f>Движение!$C$416</f>
        <v/>
      </c>
      <c r="D2762" t="inlineStr">
        <is>
          <t>Г 1800</t>
        </is>
      </c>
      <c r="E2762">
        <f>Движение!$L$416</f>
        <v/>
      </c>
      <c r="F2762">
        <f>N(Движение!$M$416)</f>
        <v/>
      </c>
      <c r="G2762">
        <f>N(Движение!$N$416)</f>
        <v/>
      </c>
      <c r="H2762">
        <f>Движение!$O$416</f>
        <v/>
      </c>
      <c r="I2762">
        <f>IF($F2762&gt;0,TEXT($B2762,"dd.mm")&amp;"_"&amp;$D2762,"")</f>
        <v/>
      </c>
    </row>
    <row r="2763">
      <c r="A2763" t="n">
        <v>2762</v>
      </c>
      <c r="B2763">
        <f>Движение!$A$416</f>
        <v/>
      </c>
      <c r="C2763">
        <f>Движение!$C$416</f>
        <v/>
      </c>
      <c r="D2763" t="inlineStr">
        <is>
          <t>Г 3500</t>
        </is>
      </c>
      <c r="E2763">
        <f>Движение!$P$416</f>
        <v/>
      </c>
      <c r="F2763">
        <f>N(Движение!$Q$416)</f>
        <v/>
      </c>
      <c r="G2763">
        <f>N(Движение!$R$416)</f>
        <v/>
      </c>
      <c r="H2763">
        <f>Движение!$S$416</f>
        <v/>
      </c>
      <c r="I2763">
        <f>IF($F2763&gt;0,TEXT($B2763,"dd.mm")&amp;"_"&amp;$D2763,"")</f>
        <v/>
      </c>
    </row>
    <row r="2764">
      <c r="A2764" t="n">
        <v>2763</v>
      </c>
      <c r="B2764">
        <f>Движение!$A$416</f>
        <v/>
      </c>
      <c r="C2764">
        <f>Движение!$C$416</f>
        <v/>
      </c>
      <c r="D2764" t="inlineStr">
        <is>
          <t>Г 800</t>
        </is>
      </c>
      <c r="E2764">
        <f>Движение!$T$416</f>
        <v/>
      </c>
      <c r="F2764">
        <f>N(Движение!$U$416)</f>
        <v/>
      </c>
      <c r="G2764">
        <f>N(Движение!$V$416)</f>
        <v/>
      </c>
      <c r="H2764">
        <f>Движение!$W$416</f>
        <v/>
      </c>
      <c r="I2764">
        <f>IF($F2764&gt;0,TEXT($B2764,"dd.mm")&amp;"_"&amp;$D2764,"")</f>
        <v/>
      </c>
    </row>
    <row r="2765">
      <c r="A2765" t="n">
        <v>2764</v>
      </c>
      <c r="B2765">
        <f>Движение!$A$416</f>
        <v/>
      </c>
      <c r="C2765">
        <f>Движение!$C$416</f>
        <v/>
      </c>
      <c r="D2765" t="inlineStr">
        <is>
          <t>Ми-К</t>
        </is>
      </c>
      <c r="E2765">
        <f>Движение!$X$416</f>
        <v/>
      </c>
      <c r="F2765">
        <f>N(Движение!$Y$416)</f>
        <v/>
      </c>
      <c r="G2765">
        <f>N(Движение!$Z$416)</f>
        <v/>
      </c>
      <c r="H2765">
        <f>Движение!$AA$416</f>
        <v/>
      </c>
      <c r="I2765">
        <f>IF($F2765&gt;0,TEXT($B2765,"dd.mm")&amp;"_"&amp;$D2765,"")</f>
        <v/>
      </c>
    </row>
    <row r="2766">
      <c r="A2766" t="n">
        <v>2765</v>
      </c>
      <c r="B2766">
        <f>Движение!$A$416</f>
        <v/>
      </c>
      <c r="C2766">
        <f>Движение!$C$416</f>
        <v/>
      </c>
      <c r="D2766" t="inlineStr">
        <is>
          <t>Ми-П</t>
        </is>
      </c>
      <c r="E2766">
        <f>Движение!$AB$416</f>
        <v/>
      </c>
      <c r="F2766">
        <f>N(Движение!$AC$416)</f>
        <v/>
      </c>
      <c r="G2766">
        <f>N(Движение!$AD$416)</f>
        <v/>
      </c>
      <c r="H2766">
        <f>Движение!$AE$416</f>
        <v/>
      </c>
      <c r="I2766">
        <f>IF($F2766&gt;0,TEXT($B2766,"dd.mm")&amp;"_"&amp;$D2766,"")</f>
        <v/>
      </c>
    </row>
    <row r="2767">
      <c r="A2767" t="n">
        <v>2766</v>
      </c>
      <c r="B2767">
        <f>Движение!$A$417</f>
        <v/>
      </c>
      <c r="C2767">
        <f>Движение!$C$417</f>
        <v/>
      </c>
      <c r="D2767" t="inlineStr">
        <is>
          <t>АК-10</t>
        </is>
      </c>
      <c r="E2767">
        <f>Движение!$D$417</f>
        <v/>
      </c>
      <c r="F2767">
        <f>N(Движение!$E$417)</f>
        <v/>
      </c>
      <c r="G2767">
        <f>N(Движение!$F$417)</f>
        <v/>
      </c>
      <c r="H2767">
        <f>Движение!$G$417</f>
        <v/>
      </c>
      <c r="I2767">
        <f>IF($F2767&gt;0,TEXT($B2767,"dd.mm")&amp;"_"&amp;$D2767,"")</f>
        <v/>
      </c>
    </row>
    <row r="2768">
      <c r="A2768" t="n">
        <v>2767</v>
      </c>
      <c r="B2768">
        <f>Движение!$A$417</f>
        <v/>
      </c>
      <c r="C2768">
        <f>Движение!$C$417</f>
        <v/>
      </c>
      <c r="D2768" t="inlineStr">
        <is>
          <t>АК-15</t>
        </is>
      </c>
      <c r="E2768">
        <f>Движение!$H$417</f>
        <v/>
      </c>
      <c r="F2768">
        <f>N(Движение!$I$417)</f>
        <v/>
      </c>
      <c r="G2768">
        <f>N(Движение!$J$417)</f>
        <v/>
      </c>
      <c r="H2768">
        <f>Движение!$K$417</f>
        <v/>
      </c>
      <c r="I2768">
        <f>IF($F2768&gt;0,TEXT($B2768,"dd.mm")&amp;"_"&amp;$D2768,"")</f>
        <v/>
      </c>
    </row>
    <row r="2769">
      <c r="A2769" t="n">
        <v>2768</v>
      </c>
      <c r="B2769">
        <f>Движение!$A$417</f>
        <v/>
      </c>
      <c r="C2769">
        <f>Движение!$C$417</f>
        <v/>
      </c>
      <c r="D2769" t="inlineStr">
        <is>
          <t>Г 1800</t>
        </is>
      </c>
      <c r="E2769">
        <f>Движение!$L$417</f>
        <v/>
      </c>
      <c r="F2769">
        <f>N(Движение!$M$417)</f>
        <v/>
      </c>
      <c r="G2769">
        <f>N(Движение!$N$417)</f>
        <v/>
      </c>
      <c r="H2769">
        <f>Движение!$O$417</f>
        <v/>
      </c>
      <c r="I2769">
        <f>IF($F2769&gt;0,TEXT($B2769,"dd.mm")&amp;"_"&amp;$D2769,"")</f>
        <v/>
      </c>
    </row>
    <row r="2770">
      <c r="A2770" t="n">
        <v>2769</v>
      </c>
      <c r="B2770">
        <f>Движение!$A$417</f>
        <v/>
      </c>
      <c r="C2770">
        <f>Движение!$C$417</f>
        <v/>
      </c>
      <c r="D2770" t="inlineStr">
        <is>
          <t>Г 3500</t>
        </is>
      </c>
      <c r="E2770">
        <f>Движение!$P$417</f>
        <v/>
      </c>
      <c r="F2770">
        <f>N(Движение!$Q$417)</f>
        <v/>
      </c>
      <c r="G2770">
        <f>N(Движение!$R$417)</f>
        <v/>
      </c>
      <c r="H2770">
        <f>Движение!$S$417</f>
        <v/>
      </c>
      <c r="I2770">
        <f>IF($F2770&gt;0,TEXT($B2770,"dd.mm")&amp;"_"&amp;$D2770,"")</f>
        <v/>
      </c>
    </row>
    <row r="2771">
      <c r="A2771" t="n">
        <v>2770</v>
      </c>
      <c r="B2771">
        <f>Движение!$A$417</f>
        <v/>
      </c>
      <c r="C2771">
        <f>Движение!$C$417</f>
        <v/>
      </c>
      <c r="D2771" t="inlineStr">
        <is>
          <t>Г 800</t>
        </is>
      </c>
      <c r="E2771">
        <f>Движение!$T$417</f>
        <v/>
      </c>
      <c r="F2771">
        <f>N(Движение!$U$417)</f>
        <v/>
      </c>
      <c r="G2771">
        <f>N(Движение!$V$417)</f>
        <v/>
      </c>
      <c r="H2771">
        <f>Движение!$W$417</f>
        <v/>
      </c>
      <c r="I2771">
        <f>IF($F2771&gt;0,TEXT($B2771,"dd.mm")&amp;"_"&amp;$D2771,"")</f>
        <v/>
      </c>
    </row>
    <row r="2772">
      <c r="A2772" t="n">
        <v>2771</v>
      </c>
      <c r="B2772">
        <f>Движение!$A$417</f>
        <v/>
      </c>
      <c r="C2772">
        <f>Движение!$C$417</f>
        <v/>
      </c>
      <c r="D2772" t="inlineStr">
        <is>
          <t>Ми-К</t>
        </is>
      </c>
      <c r="E2772">
        <f>Движение!$X$417</f>
        <v/>
      </c>
      <c r="F2772">
        <f>N(Движение!$Y$417)</f>
        <v/>
      </c>
      <c r="G2772">
        <f>N(Движение!$Z$417)</f>
        <v/>
      </c>
      <c r="H2772">
        <f>Движение!$AA$417</f>
        <v/>
      </c>
      <c r="I2772">
        <f>IF($F2772&gt;0,TEXT($B2772,"dd.mm")&amp;"_"&amp;$D2772,"")</f>
        <v/>
      </c>
    </row>
    <row r="2773">
      <c r="A2773" t="n">
        <v>2772</v>
      </c>
      <c r="B2773">
        <f>Движение!$A$417</f>
        <v/>
      </c>
      <c r="C2773">
        <f>Движение!$C$417</f>
        <v/>
      </c>
      <c r="D2773" t="inlineStr">
        <is>
          <t>Ми-П</t>
        </is>
      </c>
      <c r="E2773">
        <f>Движение!$AB$417</f>
        <v/>
      </c>
      <c r="F2773">
        <f>N(Движение!$AC$417)</f>
        <v/>
      </c>
      <c r="G2773">
        <f>N(Движение!$AD$417)</f>
        <v/>
      </c>
      <c r="H2773">
        <f>Движение!$AE$417</f>
        <v/>
      </c>
      <c r="I2773">
        <f>IF($F2773&gt;0,TEXT($B2773,"dd.mm")&amp;"_"&amp;$D2773,"")</f>
        <v/>
      </c>
    </row>
    <row r="2774">
      <c r="A2774" t="n">
        <v>2773</v>
      </c>
      <c r="B2774">
        <f>Движение!$A$418</f>
        <v/>
      </c>
      <c r="C2774">
        <f>Движение!$C$418</f>
        <v/>
      </c>
      <c r="D2774" t="inlineStr">
        <is>
          <t>АК-10</t>
        </is>
      </c>
      <c r="E2774">
        <f>Движение!$D$418</f>
        <v/>
      </c>
      <c r="F2774">
        <f>N(Движение!$E$418)</f>
        <v/>
      </c>
      <c r="G2774">
        <f>N(Движение!$F$418)</f>
        <v/>
      </c>
      <c r="H2774">
        <f>Движение!$G$418</f>
        <v/>
      </c>
      <c r="I2774">
        <f>IF($F2774&gt;0,TEXT($B2774,"dd.mm")&amp;"_"&amp;$D2774,"")</f>
        <v/>
      </c>
    </row>
    <row r="2775">
      <c r="A2775" t="n">
        <v>2774</v>
      </c>
      <c r="B2775">
        <f>Движение!$A$418</f>
        <v/>
      </c>
      <c r="C2775">
        <f>Движение!$C$418</f>
        <v/>
      </c>
      <c r="D2775" t="inlineStr">
        <is>
          <t>АК-15</t>
        </is>
      </c>
      <c r="E2775">
        <f>Движение!$H$418</f>
        <v/>
      </c>
      <c r="F2775">
        <f>N(Движение!$I$418)</f>
        <v/>
      </c>
      <c r="G2775">
        <f>N(Движение!$J$418)</f>
        <v/>
      </c>
      <c r="H2775">
        <f>Движение!$K$418</f>
        <v/>
      </c>
      <c r="I2775">
        <f>IF($F2775&gt;0,TEXT($B2775,"dd.mm")&amp;"_"&amp;$D2775,"")</f>
        <v/>
      </c>
    </row>
    <row r="2776">
      <c r="A2776" t="n">
        <v>2775</v>
      </c>
      <c r="B2776">
        <f>Движение!$A$418</f>
        <v/>
      </c>
      <c r="C2776">
        <f>Движение!$C$418</f>
        <v/>
      </c>
      <c r="D2776" t="inlineStr">
        <is>
          <t>Г 1800</t>
        </is>
      </c>
      <c r="E2776">
        <f>Движение!$L$418</f>
        <v/>
      </c>
      <c r="F2776">
        <f>N(Движение!$M$418)</f>
        <v/>
      </c>
      <c r="G2776">
        <f>N(Движение!$N$418)</f>
        <v/>
      </c>
      <c r="H2776">
        <f>Движение!$O$418</f>
        <v/>
      </c>
      <c r="I2776">
        <f>IF($F2776&gt;0,TEXT($B2776,"dd.mm")&amp;"_"&amp;$D2776,"")</f>
        <v/>
      </c>
    </row>
    <row r="2777">
      <c r="A2777" t="n">
        <v>2776</v>
      </c>
      <c r="B2777">
        <f>Движение!$A$418</f>
        <v/>
      </c>
      <c r="C2777">
        <f>Движение!$C$418</f>
        <v/>
      </c>
      <c r="D2777" t="inlineStr">
        <is>
          <t>Г 3500</t>
        </is>
      </c>
      <c r="E2777">
        <f>Движение!$P$418</f>
        <v/>
      </c>
      <c r="F2777">
        <f>N(Движение!$Q$418)</f>
        <v/>
      </c>
      <c r="G2777">
        <f>N(Движение!$R$418)</f>
        <v/>
      </c>
      <c r="H2777">
        <f>Движение!$S$418</f>
        <v/>
      </c>
      <c r="I2777">
        <f>IF($F2777&gt;0,TEXT($B2777,"dd.mm")&amp;"_"&amp;$D2777,"")</f>
        <v/>
      </c>
    </row>
    <row r="2778">
      <c r="A2778" t="n">
        <v>2777</v>
      </c>
      <c r="B2778">
        <f>Движение!$A$418</f>
        <v/>
      </c>
      <c r="C2778">
        <f>Движение!$C$418</f>
        <v/>
      </c>
      <c r="D2778" t="inlineStr">
        <is>
          <t>Г 800</t>
        </is>
      </c>
      <c r="E2778">
        <f>Движение!$T$418</f>
        <v/>
      </c>
      <c r="F2778">
        <f>N(Движение!$U$418)</f>
        <v/>
      </c>
      <c r="G2778">
        <f>N(Движение!$V$418)</f>
        <v/>
      </c>
      <c r="H2778">
        <f>Движение!$W$418</f>
        <v/>
      </c>
      <c r="I2778">
        <f>IF($F2778&gt;0,TEXT($B2778,"dd.mm")&amp;"_"&amp;$D2778,"")</f>
        <v/>
      </c>
    </row>
    <row r="2779">
      <c r="A2779" t="n">
        <v>2778</v>
      </c>
      <c r="B2779">
        <f>Движение!$A$418</f>
        <v/>
      </c>
      <c r="C2779">
        <f>Движение!$C$418</f>
        <v/>
      </c>
      <c r="D2779" t="inlineStr">
        <is>
          <t>Ми-К</t>
        </is>
      </c>
      <c r="E2779">
        <f>Движение!$X$418</f>
        <v/>
      </c>
      <c r="F2779">
        <f>N(Движение!$Y$418)</f>
        <v/>
      </c>
      <c r="G2779">
        <f>N(Движение!$Z$418)</f>
        <v/>
      </c>
      <c r="H2779">
        <f>Движение!$AA$418</f>
        <v/>
      </c>
      <c r="I2779">
        <f>IF($F2779&gt;0,TEXT($B2779,"dd.mm")&amp;"_"&amp;$D2779,"")</f>
        <v/>
      </c>
    </row>
    <row r="2780">
      <c r="A2780" t="n">
        <v>2779</v>
      </c>
      <c r="B2780">
        <f>Движение!$A$418</f>
        <v/>
      </c>
      <c r="C2780">
        <f>Движение!$C$418</f>
        <v/>
      </c>
      <c r="D2780" t="inlineStr">
        <is>
          <t>Ми-П</t>
        </is>
      </c>
      <c r="E2780">
        <f>Движение!$AB$418</f>
        <v/>
      </c>
      <c r="F2780">
        <f>N(Движение!$AC$418)</f>
        <v/>
      </c>
      <c r="G2780">
        <f>N(Движение!$AD$418)</f>
        <v/>
      </c>
      <c r="H2780">
        <f>Движение!$AE$418</f>
        <v/>
      </c>
      <c r="I2780">
        <f>IF($F2780&gt;0,TEXT($B2780,"dd.mm")&amp;"_"&amp;$D2780,"")</f>
        <v/>
      </c>
    </row>
    <row r="2781">
      <c r="A2781" t="n">
        <v>2780</v>
      </c>
      <c r="B2781">
        <f>Движение!$A$419</f>
        <v/>
      </c>
      <c r="C2781">
        <f>Движение!$C$419</f>
        <v/>
      </c>
      <c r="D2781" t="inlineStr">
        <is>
          <t>АК-10</t>
        </is>
      </c>
      <c r="E2781">
        <f>Движение!$D$419</f>
        <v/>
      </c>
      <c r="F2781">
        <f>N(Движение!$E$419)</f>
        <v/>
      </c>
      <c r="G2781">
        <f>N(Движение!$F$419)</f>
        <v/>
      </c>
      <c r="H2781">
        <f>Движение!$G$419</f>
        <v/>
      </c>
      <c r="I2781">
        <f>IF($F2781&gt;0,TEXT($B2781,"dd.mm")&amp;"_"&amp;$D2781,"")</f>
        <v/>
      </c>
    </row>
    <row r="2782">
      <c r="A2782" t="n">
        <v>2781</v>
      </c>
      <c r="B2782">
        <f>Движение!$A$419</f>
        <v/>
      </c>
      <c r="C2782">
        <f>Движение!$C$419</f>
        <v/>
      </c>
      <c r="D2782" t="inlineStr">
        <is>
          <t>АК-15</t>
        </is>
      </c>
      <c r="E2782">
        <f>Движение!$H$419</f>
        <v/>
      </c>
      <c r="F2782">
        <f>N(Движение!$I$419)</f>
        <v/>
      </c>
      <c r="G2782">
        <f>N(Движение!$J$419)</f>
        <v/>
      </c>
      <c r="H2782">
        <f>Движение!$K$419</f>
        <v/>
      </c>
      <c r="I2782">
        <f>IF($F2782&gt;0,TEXT($B2782,"dd.mm")&amp;"_"&amp;$D2782,"")</f>
        <v/>
      </c>
    </row>
    <row r="2783">
      <c r="A2783" t="n">
        <v>2782</v>
      </c>
      <c r="B2783">
        <f>Движение!$A$419</f>
        <v/>
      </c>
      <c r="C2783">
        <f>Движение!$C$419</f>
        <v/>
      </c>
      <c r="D2783" t="inlineStr">
        <is>
          <t>Г 1800</t>
        </is>
      </c>
      <c r="E2783">
        <f>Движение!$L$419</f>
        <v/>
      </c>
      <c r="F2783">
        <f>N(Движение!$M$419)</f>
        <v/>
      </c>
      <c r="G2783">
        <f>N(Движение!$N$419)</f>
        <v/>
      </c>
      <c r="H2783">
        <f>Движение!$O$419</f>
        <v/>
      </c>
      <c r="I2783">
        <f>IF($F2783&gt;0,TEXT($B2783,"dd.mm")&amp;"_"&amp;$D2783,"")</f>
        <v/>
      </c>
    </row>
    <row r="2784">
      <c r="A2784" t="n">
        <v>2783</v>
      </c>
      <c r="B2784">
        <f>Движение!$A$419</f>
        <v/>
      </c>
      <c r="C2784">
        <f>Движение!$C$419</f>
        <v/>
      </c>
      <c r="D2784" t="inlineStr">
        <is>
          <t>Г 3500</t>
        </is>
      </c>
      <c r="E2784">
        <f>Движение!$P$419</f>
        <v/>
      </c>
      <c r="F2784">
        <f>N(Движение!$Q$419)</f>
        <v/>
      </c>
      <c r="G2784">
        <f>N(Движение!$R$419)</f>
        <v/>
      </c>
      <c r="H2784">
        <f>Движение!$S$419</f>
        <v/>
      </c>
      <c r="I2784">
        <f>IF($F2784&gt;0,TEXT($B2784,"dd.mm")&amp;"_"&amp;$D2784,"")</f>
        <v/>
      </c>
    </row>
    <row r="2785">
      <c r="A2785" t="n">
        <v>2784</v>
      </c>
      <c r="B2785">
        <f>Движение!$A$419</f>
        <v/>
      </c>
      <c r="C2785">
        <f>Движение!$C$419</f>
        <v/>
      </c>
      <c r="D2785" t="inlineStr">
        <is>
          <t>Г 800</t>
        </is>
      </c>
      <c r="E2785">
        <f>Движение!$T$419</f>
        <v/>
      </c>
      <c r="F2785">
        <f>N(Движение!$U$419)</f>
        <v/>
      </c>
      <c r="G2785">
        <f>N(Движение!$V$419)</f>
        <v/>
      </c>
      <c r="H2785">
        <f>Движение!$W$419</f>
        <v/>
      </c>
      <c r="I2785">
        <f>IF($F2785&gt;0,TEXT($B2785,"dd.mm")&amp;"_"&amp;$D2785,"")</f>
        <v/>
      </c>
    </row>
    <row r="2786">
      <c r="A2786" t="n">
        <v>2785</v>
      </c>
      <c r="B2786">
        <f>Движение!$A$419</f>
        <v/>
      </c>
      <c r="C2786">
        <f>Движение!$C$419</f>
        <v/>
      </c>
      <c r="D2786" t="inlineStr">
        <is>
          <t>Ми-К</t>
        </is>
      </c>
      <c r="E2786">
        <f>Движение!$X$419</f>
        <v/>
      </c>
      <c r="F2786">
        <f>N(Движение!$Y$419)</f>
        <v/>
      </c>
      <c r="G2786">
        <f>N(Движение!$Z$419)</f>
        <v/>
      </c>
      <c r="H2786">
        <f>Движение!$AA$419</f>
        <v/>
      </c>
      <c r="I2786">
        <f>IF($F2786&gt;0,TEXT($B2786,"dd.mm")&amp;"_"&amp;$D2786,"")</f>
        <v/>
      </c>
    </row>
    <row r="2787">
      <c r="A2787" t="n">
        <v>2786</v>
      </c>
      <c r="B2787">
        <f>Движение!$A$419</f>
        <v/>
      </c>
      <c r="C2787">
        <f>Движение!$C$419</f>
        <v/>
      </c>
      <c r="D2787" t="inlineStr">
        <is>
          <t>Ми-П</t>
        </is>
      </c>
      <c r="E2787">
        <f>Движение!$AB$419</f>
        <v/>
      </c>
      <c r="F2787">
        <f>N(Движение!$AC$419)</f>
        <v/>
      </c>
      <c r="G2787">
        <f>N(Движение!$AD$419)</f>
        <v/>
      </c>
      <c r="H2787">
        <f>Движение!$AE$419</f>
        <v/>
      </c>
      <c r="I2787">
        <f>IF($F2787&gt;0,TEXT($B2787,"dd.mm")&amp;"_"&amp;$D2787,"")</f>
        <v/>
      </c>
    </row>
    <row r="2788">
      <c r="A2788" t="n">
        <v>2787</v>
      </c>
      <c r="B2788">
        <f>Движение!$A$420</f>
        <v/>
      </c>
      <c r="C2788">
        <f>Движение!$C$420</f>
        <v/>
      </c>
      <c r="D2788" t="inlineStr">
        <is>
          <t>АК-10</t>
        </is>
      </c>
      <c r="E2788">
        <f>Движение!$D$420</f>
        <v/>
      </c>
      <c r="F2788">
        <f>N(Движение!$E$420)</f>
        <v/>
      </c>
      <c r="G2788">
        <f>N(Движение!$F$420)</f>
        <v/>
      </c>
      <c r="H2788">
        <f>Движение!$G$420</f>
        <v/>
      </c>
      <c r="I2788">
        <f>IF($F2788&gt;0,TEXT($B2788,"dd.mm")&amp;"_"&amp;$D2788,"")</f>
        <v/>
      </c>
    </row>
    <row r="2789">
      <c r="A2789" t="n">
        <v>2788</v>
      </c>
      <c r="B2789">
        <f>Движение!$A$420</f>
        <v/>
      </c>
      <c r="C2789">
        <f>Движение!$C$420</f>
        <v/>
      </c>
      <c r="D2789" t="inlineStr">
        <is>
          <t>АК-15</t>
        </is>
      </c>
      <c r="E2789">
        <f>Движение!$H$420</f>
        <v/>
      </c>
      <c r="F2789">
        <f>N(Движение!$I$420)</f>
        <v/>
      </c>
      <c r="G2789">
        <f>N(Движение!$J$420)</f>
        <v/>
      </c>
      <c r="H2789">
        <f>Движение!$K$420</f>
        <v/>
      </c>
      <c r="I2789">
        <f>IF($F2789&gt;0,TEXT($B2789,"dd.mm")&amp;"_"&amp;$D2789,"")</f>
        <v/>
      </c>
    </row>
    <row r="2790">
      <c r="A2790" t="n">
        <v>2789</v>
      </c>
      <c r="B2790">
        <f>Движение!$A$420</f>
        <v/>
      </c>
      <c r="C2790">
        <f>Движение!$C$420</f>
        <v/>
      </c>
      <c r="D2790" t="inlineStr">
        <is>
          <t>Г 1800</t>
        </is>
      </c>
      <c r="E2790">
        <f>Движение!$L$420</f>
        <v/>
      </c>
      <c r="F2790">
        <f>N(Движение!$M$420)</f>
        <v/>
      </c>
      <c r="G2790">
        <f>N(Движение!$N$420)</f>
        <v/>
      </c>
      <c r="H2790">
        <f>Движение!$O$420</f>
        <v/>
      </c>
      <c r="I2790">
        <f>IF($F2790&gt;0,TEXT($B2790,"dd.mm")&amp;"_"&amp;$D2790,"")</f>
        <v/>
      </c>
    </row>
    <row r="2791">
      <c r="A2791" t="n">
        <v>2790</v>
      </c>
      <c r="B2791">
        <f>Движение!$A$420</f>
        <v/>
      </c>
      <c r="C2791">
        <f>Движение!$C$420</f>
        <v/>
      </c>
      <c r="D2791" t="inlineStr">
        <is>
          <t>Г 3500</t>
        </is>
      </c>
      <c r="E2791">
        <f>Движение!$P$420</f>
        <v/>
      </c>
      <c r="F2791">
        <f>N(Движение!$Q$420)</f>
        <v/>
      </c>
      <c r="G2791">
        <f>N(Движение!$R$420)</f>
        <v/>
      </c>
      <c r="H2791">
        <f>Движение!$S$420</f>
        <v/>
      </c>
      <c r="I2791">
        <f>IF($F2791&gt;0,TEXT($B2791,"dd.mm")&amp;"_"&amp;$D2791,"")</f>
        <v/>
      </c>
    </row>
    <row r="2792">
      <c r="A2792" t="n">
        <v>2791</v>
      </c>
      <c r="B2792">
        <f>Движение!$A$420</f>
        <v/>
      </c>
      <c r="C2792">
        <f>Движение!$C$420</f>
        <v/>
      </c>
      <c r="D2792" t="inlineStr">
        <is>
          <t>Г 800</t>
        </is>
      </c>
      <c r="E2792">
        <f>Движение!$T$420</f>
        <v/>
      </c>
      <c r="F2792">
        <f>N(Движение!$U$420)</f>
        <v/>
      </c>
      <c r="G2792">
        <f>N(Движение!$V$420)</f>
        <v/>
      </c>
      <c r="H2792">
        <f>Движение!$W$420</f>
        <v/>
      </c>
      <c r="I2792">
        <f>IF($F2792&gt;0,TEXT($B2792,"dd.mm")&amp;"_"&amp;$D2792,"")</f>
        <v/>
      </c>
    </row>
    <row r="2793">
      <c r="A2793" t="n">
        <v>2792</v>
      </c>
      <c r="B2793">
        <f>Движение!$A$420</f>
        <v/>
      </c>
      <c r="C2793">
        <f>Движение!$C$420</f>
        <v/>
      </c>
      <c r="D2793" t="inlineStr">
        <is>
          <t>Ми-К</t>
        </is>
      </c>
      <c r="E2793">
        <f>Движение!$X$420</f>
        <v/>
      </c>
      <c r="F2793">
        <f>N(Движение!$Y$420)</f>
        <v/>
      </c>
      <c r="G2793">
        <f>N(Движение!$Z$420)</f>
        <v/>
      </c>
      <c r="H2793">
        <f>Движение!$AA$420</f>
        <v/>
      </c>
      <c r="I2793">
        <f>IF($F2793&gt;0,TEXT($B2793,"dd.mm")&amp;"_"&amp;$D2793,"")</f>
        <v/>
      </c>
    </row>
    <row r="2794">
      <c r="A2794" t="n">
        <v>2793</v>
      </c>
      <c r="B2794">
        <f>Движение!$A$420</f>
        <v/>
      </c>
      <c r="C2794">
        <f>Движение!$C$420</f>
        <v/>
      </c>
      <c r="D2794" t="inlineStr">
        <is>
          <t>Ми-П</t>
        </is>
      </c>
      <c r="E2794">
        <f>Движение!$AB$420</f>
        <v/>
      </c>
      <c r="F2794">
        <f>N(Движение!$AC$420)</f>
        <v/>
      </c>
      <c r="G2794">
        <f>N(Движение!$AD$420)</f>
        <v/>
      </c>
      <c r="H2794">
        <f>Движение!$AE$420</f>
        <v/>
      </c>
      <c r="I2794">
        <f>IF($F2794&gt;0,TEXT($B2794,"dd.mm")&amp;"_"&amp;$D2794,"")</f>
        <v/>
      </c>
    </row>
    <row r="2795">
      <c r="A2795" t="n">
        <v>2794</v>
      </c>
      <c r="B2795">
        <f>Движение!$A$421</f>
        <v/>
      </c>
      <c r="C2795">
        <f>Движение!$C$421</f>
        <v/>
      </c>
      <c r="D2795" t="inlineStr">
        <is>
          <t>АК-10</t>
        </is>
      </c>
      <c r="E2795">
        <f>Движение!$D$421</f>
        <v/>
      </c>
      <c r="F2795">
        <f>N(Движение!$E$421)</f>
        <v/>
      </c>
      <c r="G2795">
        <f>N(Движение!$F$421)</f>
        <v/>
      </c>
      <c r="H2795">
        <f>Движение!$G$421</f>
        <v/>
      </c>
      <c r="I2795">
        <f>IF($F2795&gt;0,TEXT($B2795,"dd.mm")&amp;"_"&amp;$D2795,"")</f>
        <v/>
      </c>
    </row>
    <row r="2796">
      <c r="A2796" t="n">
        <v>2795</v>
      </c>
      <c r="B2796">
        <f>Движение!$A$421</f>
        <v/>
      </c>
      <c r="C2796">
        <f>Движение!$C$421</f>
        <v/>
      </c>
      <c r="D2796" t="inlineStr">
        <is>
          <t>АК-15</t>
        </is>
      </c>
      <c r="E2796">
        <f>Движение!$H$421</f>
        <v/>
      </c>
      <c r="F2796">
        <f>N(Движение!$I$421)</f>
        <v/>
      </c>
      <c r="G2796">
        <f>N(Движение!$J$421)</f>
        <v/>
      </c>
      <c r="H2796">
        <f>Движение!$K$421</f>
        <v/>
      </c>
      <c r="I2796">
        <f>IF($F2796&gt;0,TEXT($B2796,"dd.mm")&amp;"_"&amp;$D2796,"")</f>
        <v/>
      </c>
    </row>
    <row r="2797">
      <c r="A2797" t="n">
        <v>2796</v>
      </c>
      <c r="B2797">
        <f>Движение!$A$421</f>
        <v/>
      </c>
      <c r="C2797">
        <f>Движение!$C$421</f>
        <v/>
      </c>
      <c r="D2797" t="inlineStr">
        <is>
          <t>Г 1800</t>
        </is>
      </c>
      <c r="E2797">
        <f>Движение!$L$421</f>
        <v/>
      </c>
      <c r="F2797">
        <f>N(Движение!$M$421)</f>
        <v/>
      </c>
      <c r="G2797">
        <f>N(Движение!$N$421)</f>
        <v/>
      </c>
      <c r="H2797">
        <f>Движение!$O$421</f>
        <v/>
      </c>
      <c r="I2797">
        <f>IF($F2797&gt;0,TEXT($B2797,"dd.mm")&amp;"_"&amp;$D2797,"")</f>
        <v/>
      </c>
    </row>
    <row r="2798">
      <c r="A2798" t="n">
        <v>2797</v>
      </c>
      <c r="B2798">
        <f>Движение!$A$421</f>
        <v/>
      </c>
      <c r="C2798">
        <f>Движение!$C$421</f>
        <v/>
      </c>
      <c r="D2798" t="inlineStr">
        <is>
          <t>Г 3500</t>
        </is>
      </c>
      <c r="E2798">
        <f>Движение!$P$421</f>
        <v/>
      </c>
      <c r="F2798">
        <f>N(Движение!$Q$421)</f>
        <v/>
      </c>
      <c r="G2798">
        <f>N(Движение!$R$421)</f>
        <v/>
      </c>
      <c r="H2798">
        <f>Движение!$S$421</f>
        <v/>
      </c>
      <c r="I2798">
        <f>IF($F2798&gt;0,TEXT($B2798,"dd.mm")&amp;"_"&amp;$D2798,"")</f>
        <v/>
      </c>
    </row>
    <row r="2799">
      <c r="A2799" t="n">
        <v>2798</v>
      </c>
      <c r="B2799">
        <f>Движение!$A$421</f>
        <v/>
      </c>
      <c r="C2799">
        <f>Движение!$C$421</f>
        <v/>
      </c>
      <c r="D2799" t="inlineStr">
        <is>
          <t>Г 800</t>
        </is>
      </c>
      <c r="E2799">
        <f>Движение!$T$421</f>
        <v/>
      </c>
      <c r="F2799">
        <f>N(Движение!$U$421)</f>
        <v/>
      </c>
      <c r="G2799">
        <f>N(Движение!$V$421)</f>
        <v/>
      </c>
      <c r="H2799">
        <f>Движение!$W$421</f>
        <v/>
      </c>
      <c r="I2799">
        <f>IF($F2799&gt;0,TEXT($B2799,"dd.mm")&amp;"_"&amp;$D2799,"")</f>
        <v/>
      </c>
    </row>
    <row r="2800">
      <c r="A2800" t="n">
        <v>2799</v>
      </c>
      <c r="B2800">
        <f>Движение!$A$421</f>
        <v/>
      </c>
      <c r="C2800">
        <f>Движение!$C$421</f>
        <v/>
      </c>
      <c r="D2800" t="inlineStr">
        <is>
          <t>Ми-К</t>
        </is>
      </c>
      <c r="E2800">
        <f>Движение!$X$421</f>
        <v/>
      </c>
      <c r="F2800">
        <f>N(Движение!$Y$421)</f>
        <v/>
      </c>
      <c r="G2800">
        <f>N(Движение!$Z$421)</f>
        <v/>
      </c>
      <c r="H2800">
        <f>Движение!$AA$421</f>
        <v/>
      </c>
      <c r="I2800">
        <f>IF($F2800&gt;0,TEXT($B2800,"dd.mm")&amp;"_"&amp;$D2800,"")</f>
        <v/>
      </c>
    </row>
    <row r="2801">
      <c r="A2801" t="n">
        <v>2800</v>
      </c>
      <c r="B2801">
        <f>Движение!$A$421</f>
        <v/>
      </c>
      <c r="C2801">
        <f>Движение!$C$421</f>
        <v/>
      </c>
      <c r="D2801" t="inlineStr">
        <is>
          <t>Ми-П</t>
        </is>
      </c>
      <c r="E2801">
        <f>Движение!$AB$421</f>
        <v/>
      </c>
      <c r="F2801">
        <f>N(Движение!$AC$421)</f>
        <v/>
      </c>
      <c r="G2801">
        <f>N(Движение!$AD$421)</f>
        <v/>
      </c>
      <c r="H2801">
        <f>Движение!$AE$421</f>
        <v/>
      </c>
      <c r="I2801">
        <f>IF($F2801&gt;0,TEXT($B2801,"dd.mm")&amp;"_"&amp;$D2801,"")</f>
        <v/>
      </c>
    </row>
    <row r="2802">
      <c r="A2802" t="n">
        <v>2801</v>
      </c>
      <c r="B2802">
        <f>Движение!$A$422</f>
        <v/>
      </c>
      <c r="C2802">
        <f>Движение!$C$422</f>
        <v/>
      </c>
      <c r="D2802" t="inlineStr">
        <is>
          <t>АК-10</t>
        </is>
      </c>
      <c r="E2802">
        <f>Движение!$D$422</f>
        <v/>
      </c>
      <c r="F2802">
        <f>N(Движение!$E$422)</f>
        <v/>
      </c>
      <c r="G2802">
        <f>N(Движение!$F$422)</f>
        <v/>
      </c>
      <c r="H2802">
        <f>Движение!$G$422</f>
        <v/>
      </c>
      <c r="I2802">
        <f>IF($F2802&gt;0,TEXT($B2802,"dd.mm")&amp;"_"&amp;$D2802,"")</f>
        <v/>
      </c>
    </row>
    <row r="2803">
      <c r="A2803" t="n">
        <v>2802</v>
      </c>
      <c r="B2803">
        <f>Движение!$A$422</f>
        <v/>
      </c>
      <c r="C2803">
        <f>Движение!$C$422</f>
        <v/>
      </c>
      <c r="D2803" t="inlineStr">
        <is>
          <t>АК-15</t>
        </is>
      </c>
      <c r="E2803">
        <f>Движение!$H$422</f>
        <v/>
      </c>
      <c r="F2803">
        <f>N(Движение!$I$422)</f>
        <v/>
      </c>
      <c r="G2803">
        <f>N(Движение!$J$422)</f>
        <v/>
      </c>
      <c r="H2803">
        <f>Движение!$K$422</f>
        <v/>
      </c>
      <c r="I2803">
        <f>IF($F2803&gt;0,TEXT($B2803,"dd.mm")&amp;"_"&amp;$D2803,"")</f>
        <v/>
      </c>
    </row>
    <row r="2804">
      <c r="A2804" t="n">
        <v>2803</v>
      </c>
      <c r="B2804">
        <f>Движение!$A$422</f>
        <v/>
      </c>
      <c r="C2804">
        <f>Движение!$C$422</f>
        <v/>
      </c>
      <c r="D2804" t="inlineStr">
        <is>
          <t>Г 1800</t>
        </is>
      </c>
      <c r="E2804">
        <f>Движение!$L$422</f>
        <v/>
      </c>
      <c r="F2804">
        <f>N(Движение!$M$422)</f>
        <v/>
      </c>
      <c r="G2804">
        <f>N(Движение!$N$422)</f>
        <v/>
      </c>
      <c r="H2804">
        <f>Движение!$O$422</f>
        <v/>
      </c>
      <c r="I2804">
        <f>IF($F2804&gt;0,TEXT($B2804,"dd.mm")&amp;"_"&amp;$D2804,"")</f>
        <v/>
      </c>
    </row>
    <row r="2805">
      <c r="A2805" t="n">
        <v>2804</v>
      </c>
      <c r="B2805">
        <f>Движение!$A$422</f>
        <v/>
      </c>
      <c r="C2805">
        <f>Движение!$C$422</f>
        <v/>
      </c>
      <c r="D2805" t="inlineStr">
        <is>
          <t>Г 3500</t>
        </is>
      </c>
      <c r="E2805">
        <f>Движение!$P$422</f>
        <v/>
      </c>
      <c r="F2805">
        <f>N(Движение!$Q$422)</f>
        <v/>
      </c>
      <c r="G2805">
        <f>N(Движение!$R$422)</f>
        <v/>
      </c>
      <c r="H2805">
        <f>Движение!$S$422</f>
        <v/>
      </c>
      <c r="I2805">
        <f>IF($F2805&gt;0,TEXT($B2805,"dd.mm")&amp;"_"&amp;$D2805,"")</f>
        <v/>
      </c>
    </row>
    <row r="2806">
      <c r="A2806" t="n">
        <v>2805</v>
      </c>
      <c r="B2806">
        <f>Движение!$A$422</f>
        <v/>
      </c>
      <c r="C2806">
        <f>Движение!$C$422</f>
        <v/>
      </c>
      <c r="D2806" t="inlineStr">
        <is>
          <t>Г 800</t>
        </is>
      </c>
      <c r="E2806">
        <f>Движение!$T$422</f>
        <v/>
      </c>
      <c r="F2806">
        <f>N(Движение!$U$422)</f>
        <v/>
      </c>
      <c r="G2806">
        <f>N(Движение!$V$422)</f>
        <v/>
      </c>
      <c r="H2806">
        <f>Движение!$W$422</f>
        <v/>
      </c>
      <c r="I2806">
        <f>IF($F2806&gt;0,TEXT($B2806,"dd.mm")&amp;"_"&amp;$D2806,"")</f>
        <v/>
      </c>
    </row>
    <row r="2807">
      <c r="A2807" t="n">
        <v>2806</v>
      </c>
      <c r="B2807">
        <f>Движение!$A$422</f>
        <v/>
      </c>
      <c r="C2807">
        <f>Движение!$C$422</f>
        <v/>
      </c>
      <c r="D2807" t="inlineStr">
        <is>
          <t>Ми-К</t>
        </is>
      </c>
      <c r="E2807">
        <f>Движение!$X$422</f>
        <v/>
      </c>
      <c r="F2807">
        <f>N(Движение!$Y$422)</f>
        <v/>
      </c>
      <c r="G2807">
        <f>N(Движение!$Z$422)</f>
        <v/>
      </c>
      <c r="H2807">
        <f>Движение!$AA$422</f>
        <v/>
      </c>
      <c r="I2807">
        <f>IF($F2807&gt;0,TEXT($B2807,"dd.mm")&amp;"_"&amp;$D2807,"")</f>
        <v/>
      </c>
    </row>
    <row r="2808">
      <c r="A2808" t="n">
        <v>2807</v>
      </c>
      <c r="B2808">
        <f>Движение!$A$422</f>
        <v/>
      </c>
      <c r="C2808">
        <f>Движение!$C$422</f>
        <v/>
      </c>
      <c r="D2808" t="inlineStr">
        <is>
          <t>Ми-П</t>
        </is>
      </c>
      <c r="E2808">
        <f>Движение!$AB$422</f>
        <v/>
      </c>
      <c r="F2808">
        <f>N(Движение!$AC$422)</f>
        <v/>
      </c>
      <c r="G2808">
        <f>N(Движение!$AD$422)</f>
        <v/>
      </c>
      <c r="H2808">
        <f>Движение!$AE$422</f>
        <v/>
      </c>
      <c r="I2808">
        <f>IF($F2808&gt;0,TEXT($B2808,"dd.mm")&amp;"_"&amp;$D2808,"")</f>
        <v/>
      </c>
    </row>
    <row r="2809">
      <c r="A2809" t="n">
        <v>2808</v>
      </c>
      <c r="B2809">
        <f>Движение!$A$423</f>
        <v/>
      </c>
      <c r="C2809">
        <f>Движение!$C$423</f>
        <v/>
      </c>
      <c r="D2809" t="inlineStr">
        <is>
          <t>АК-10</t>
        </is>
      </c>
      <c r="E2809">
        <f>Движение!$D$423</f>
        <v/>
      </c>
      <c r="F2809">
        <f>N(Движение!$E$423)</f>
        <v/>
      </c>
      <c r="G2809">
        <f>N(Движение!$F$423)</f>
        <v/>
      </c>
      <c r="H2809">
        <f>Движение!$G$423</f>
        <v/>
      </c>
      <c r="I2809">
        <f>IF($F2809&gt;0,TEXT($B2809,"dd.mm")&amp;"_"&amp;$D2809,"")</f>
        <v/>
      </c>
    </row>
    <row r="2810">
      <c r="A2810" t="n">
        <v>2809</v>
      </c>
      <c r="B2810">
        <f>Движение!$A$423</f>
        <v/>
      </c>
      <c r="C2810">
        <f>Движение!$C$423</f>
        <v/>
      </c>
      <c r="D2810" t="inlineStr">
        <is>
          <t>АК-15</t>
        </is>
      </c>
      <c r="E2810">
        <f>Движение!$H$423</f>
        <v/>
      </c>
      <c r="F2810">
        <f>N(Движение!$I$423)</f>
        <v/>
      </c>
      <c r="G2810">
        <f>N(Движение!$J$423)</f>
        <v/>
      </c>
      <c r="H2810">
        <f>Движение!$K$423</f>
        <v/>
      </c>
      <c r="I2810">
        <f>IF($F2810&gt;0,TEXT($B2810,"dd.mm")&amp;"_"&amp;$D2810,"")</f>
        <v/>
      </c>
    </row>
    <row r="2811">
      <c r="A2811" t="n">
        <v>2810</v>
      </c>
      <c r="B2811">
        <f>Движение!$A$423</f>
        <v/>
      </c>
      <c r="C2811">
        <f>Движение!$C$423</f>
        <v/>
      </c>
      <c r="D2811" t="inlineStr">
        <is>
          <t>Г 1800</t>
        </is>
      </c>
      <c r="E2811">
        <f>Движение!$L$423</f>
        <v/>
      </c>
      <c r="F2811">
        <f>N(Движение!$M$423)</f>
        <v/>
      </c>
      <c r="G2811">
        <f>N(Движение!$N$423)</f>
        <v/>
      </c>
      <c r="H2811">
        <f>Движение!$O$423</f>
        <v/>
      </c>
      <c r="I2811">
        <f>IF($F2811&gt;0,TEXT($B2811,"dd.mm")&amp;"_"&amp;$D2811,"")</f>
        <v/>
      </c>
    </row>
    <row r="2812">
      <c r="A2812" t="n">
        <v>2811</v>
      </c>
      <c r="B2812">
        <f>Движение!$A$423</f>
        <v/>
      </c>
      <c r="C2812">
        <f>Движение!$C$423</f>
        <v/>
      </c>
      <c r="D2812" t="inlineStr">
        <is>
          <t>Г 3500</t>
        </is>
      </c>
      <c r="E2812">
        <f>Движение!$P$423</f>
        <v/>
      </c>
      <c r="F2812">
        <f>N(Движение!$Q$423)</f>
        <v/>
      </c>
      <c r="G2812">
        <f>N(Движение!$R$423)</f>
        <v/>
      </c>
      <c r="H2812">
        <f>Движение!$S$423</f>
        <v/>
      </c>
      <c r="I2812">
        <f>IF($F2812&gt;0,TEXT($B2812,"dd.mm")&amp;"_"&amp;$D2812,"")</f>
        <v/>
      </c>
    </row>
    <row r="2813">
      <c r="A2813" t="n">
        <v>2812</v>
      </c>
      <c r="B2813">
        <f>Движение!$A$423</f>
        <v/>
      </c>
      <c r="C2813">
        <f>Движение!$C$423</f>
        <v/>
      </c>
      <c r="D2813" t="inlineStr">
        <is>
          <t>Г 800</t>
        </is>
      </c>
      <c r="E2813">
        <f>Движение!$T$423</f>
        <v/>
      </c>
      <c r="F2813">
        <f>N(Движение!$U$423)</f>
        <v/>
      </c>
      <c r="G2813">
        <f>N(Движение!$V$423)</f>
        <v/>
      </c>
      <c r="H2813">
        <f>Движение!$W$423</f>
        <v/>
      </c>
      <c r="I2813">
        <f>IF($F2813&gt;0,TEXT($B2813,"dd.mm")&amp;"_"&amp;$D2813,"")</f>
        <v/>
      </c>
    </row>
    <row r="2814">
      <c r="A2814" t="n">
        <v>2813</v>
      </c>
      <c r="B2814">
        <f>Движение!$A$423</f>
        <v/>
      </c>
      <c r="C2814">
        <f>Движение!$C$423</f>
        <v/>
      </c>
      <c r="D2814" t="inlineStr">
        <is>
          <t>Ми-К</t>
        </is>
      </c>
      <c r="E2814">
        <f>Движение!$X$423</f>
        <v/>
      </c>
      <c r="F2814">
        <f>N(Движение!$Y$423)</f>
        <v/>
      </c>
      <c r="G2814">
        <f>N(Движение!$Z$423)</f>
        <v/>
      </c>
      <c r="H2814">
        <f>Движение!$AA$423</f>
        <v/>
      </c>
      <c r="I2814">
        <f>IF($F2814&gt;0,TEXT($B2814,"dd.mm")&amp;"_"&amp;$D2814,"")</f>
        <v/>
      </c>
    </row>
    <row r="2815">
      <c r="A2815" t="n">
        <v>2814</v>
      </c>
      <c r="B2815">
        <f>Движение!$A$423</f>
        <v/>
      </c>
      <c r="C2815">
        <f>Движение!$C$423</f>
        <v/>
      </c>
      <c r="D2815" t="inlineStr">
        <is>
          <t>Ми-П</t>
        </is>
      </c>
      <c r="E2815">
        <f>Движение!$AB$423</f>
        <v/>
      </c>
      <c r="F2815">
        <f>N(Движение!$AC$423)</f>
        <v/>
      </c>
      <c r="G2815">
        <f>N(Движение!$AD$423)</f>
        <v/>
      </c>
      <c r="H2815">
        <f>Движение!$AE$423</f>
        <v/>
      </c>
      <c r="I2815">
        <f>IF($F2815&gt;0,TEXT($B2815,"dd.mm")&amp;"_"&amp;$D2815,"")</f>
        <v/>
      </c>
    </row>
    <row r="2816">
      <c r="A2816" t="n">
        <v>2815</v>
      </c>
      <c r="B2816">
        <f>Движение!$A$424</f>
        <v/>
      </c>
      <c r="C2816">
        <f>Движение!$C$424</f>
        <v/>
      </c>
      <c r="D2816" t="inlineStr">
        <is>
          <t>АК-10</t>
        </is>
      </c>
      <c r="E2816">
        <f>Движение!$D$424</f>
        <v/>
      </c>
      <c r="F2816">
        <f>N(Движение!$E$424)</f>
        <v/>
      </c>
      <c r="G2816">
        <f>N(Движение!$F$424)</f>
        <v/>
      </c>
      <c r="H2816">
        <f>Движение!$G$424</f>
        <v/>
      </c>
      <c r="I2816">
        <f>IF($F2816&gt;0,TEXT($B2816,"dd.mm")&amp;"_"&amp;$D2816,"")</f>
        <v/>
      </c>
    </row>
    <row r="2817">
      <c r="A2817" t="n">
        <v>2816</v>
      </c>
      <c r="B2817">
        <f>Движение!$A$424</f>
        <v/>
      </c>
      <c r="C2817">
        <f>Движение!$C$424</f>
        <v/>
      </c>
      <c r="D2817" t="inlineStr">
        <is>
          <t>АК-15</t>
        </is>
      </c>
      <c r="E2817">
        <f>Движение!$H$424</f>
        <v/>
      </c>
      <c r="F2817">
        <f>N(Движение!$I$424)</f>
        <v/>
      </c>
      <c r="G2817">
        <f>N(Движение!$J$424)</f>
        <v/>
      </c>
      <c r="H2817">
        <f>Движение!$K$424</f>
        <v/>
      </c>
      <c r="I2817">
        <f>IF($F2817&gt;0,TEXT($B2817,"dd.mm")&amp;"_"&amp;$D2817,"")</f>
        <v/>
      </c>
    </row>
    <row r="2818">
      <c r="A2818" t="n">
        <v>2817</v>
      </c>
      <c r="B2818">
        <f>Движение!$A$424</f>
        <v/>
      </c>
      <c r="C2818">
        <f>Движение!$C$424</f>
        <v/>
      </c>
      <c r="D2818" t="inlineStr">
        <is>
          <t>Г 1800</t>
        </is>
      </c>
      <c r="E2818">
        <f>Движение!$L$424</f>
        <v/>
      </c>
      <c r="F2818">
        <f>N(Движение!$M$424)</f>
        <v/>
      </c>
      <c r="G2818">
        <f>N(Движение!$N$424)</f>
        <v/>
      </c>
      <c r="H2818">
        <f>Движение!$O$424</f>
        <v/>
      </c>
      <c r="I2818">
        <f>IF($F2818&gt;0,TEXT($B2818,"dd.mm")&amp;"_"&amp;$D2818,"")</f>
        <v/>
      </c>
    </row>
    <row r="2819">
      <c r="A2819" t="n">
        <v>2818</v>
      </c>
      <c r="B2819">
        <f>Движение!$A$424</f>
        <v/>
      </c>
      <c r="C2819">
        <f>Движение!$C$424</f>
        <v/>
      </c>
      <c r="D2819" t="inlineStr">
        <is>
          <t>Г 3500</t>
        </is>
      </c>
      <c r="E2819">
        <f>Движение!$P$424</f>
        <v/>
      </c>
      <c r="F2819">
        <f>N(Движение!$Q$424)</f>
        <v/>
      </c>
      <c r="G2819">
        <f>N(Движение!$R$424)</f>
        <v/>
      </c>
      <c r="H2819">
        <f>Движение!$S$424</f>
        <v/>
      </c>
      <c r="I2819">
        <f>IF($F2819&gt;0,TEXT($B2819,"dd.mm")&amp;"_"&amp;$D2819,"")</f>
        <v/>
      </c>
    </row>
    <row r="2820">
      <c r="A2820" t="n">
        <v>2819</v>
      </c>
      <c r="B2820">
        <f>Движение!$A$424</f>
        <v/>
      </c>
      <c r="C2820">
        <f>Движение!$C$424</f>
        <v/>
      </c>
      <c r="D2820" t="inlineStr">
        <is>
          <t>Г 800</t>
        </is>
      </c>
      <c r="E2820">
        <f>Движение!$T$424</f>
        <v/>
      </c>
      <c r="F2820">
        <f>N(Движение!$U$424)</f>
        <v/>
      </c>
      <c r="G2820">
        <f>N(Движение!$V$424)</f>
        <v/>
      </c>
      <c r="H2820">
        <f>Движение!$W$424</f>
        <v/>
      </c>
      <c r="I2820">
        <f>IF($F2820&gt;0,TEXT($B2820,"dd.mm")&amp;"_"&amp;$D2820,"")</f>
        <v/>
      </c>
    </row>
    <row r="2821">
      <c r="A2821" t="n">
        <v>2820</v>
      </c>
      <c r="B2821">
        <f>Движение!$A$424</f>
        <v/>
      </c>
      <c r="C2821">
        <f>Движение!$C$424</f>
        <v/>
      </c>
      <c r="D2821" t="inlineStr">
        <is>
          <t>Ми-К</t>
        </is>
      </c>
      <c r="E2821">
        <f>Движение!$X$424</f>
        <v/>
      </c>
      <c r="F2821">
        <f>N(Движение!$Y$424)</f>
        <v/>
      </c>
      <c r="G2821">
        <f>N(Движение!$Z$424)</f>
        <v/>
      </c>
      <c r="H2821">
        <f>Движение!$AA$424</f>
        <v/>
      </c>
      <c r="I2821">
        <f>IF($F2821&gt;0,TEXT($B2821,"dd.mm")&amp;"_"&amp;$D2821,"")</f>
        <v/>
      </c>
    </row>
    <row r="2822">
      <c r="A2822" t="n">
        <v>2821</v>
      </c>
      <c r="B2822">
        <f>Движение!$A$424</f>
        <v/>
      </c>
      <c r="C2822">
        <f>Движение!$C$424</f>
        <v/>
      </c>
      <c r="D2822" t="inlineStr">
        <is>
          <t>Ми-П</t>
        </is>
      </c>
      <c r="E2822">
        <f>Движение!$AB$424</f>
        <v/>
      </c>
      <c r="F2822">
        <f>N(Движение!$AC$424)</f>
        <v/>
      </c>
      <c r="G2822">
        <f>N(Движение!$AD$424)</f>
        <v/>
      </c>
      <c r="H2822">
        <f>Движение!$AE$424</f>
        <v/>
      </c>
      <c r="I2822">
        <f>IF($F2822&gt;0,TEXT($B2822,"dd.mm")&amp;"_"&amp;$D2822,"")</f>
        <v/>
      </c>
    </row>
    <row r="2823">
      <c r="A2823" t="n">
        <v>2822</v>
      </c>
      <c r="B2823">
        <f>Движение!$A$425</f>
        <v/>
      </c>
      <c r="C2823">
        <f>Движение!$C$425</f>
        <v/>
      </c>
      <c r="D2823" t="inlineStr">
        <is>
          <t>АК-10</t>
        </is>
      </c>
      <c r="E2823">
        <f>Движение!$D$425</f>
        <v/>
      </c>
      <c r="F2823">
        <f>N(Движение!$E$425)</f>
        <v/>
      </c>
      <c r="G2823">
        <f>N(Движение!$F$425)</f>
        <v/>
      </c>
      <c r="H2823">
        <f>Движение!$G$425</f>
        <v/>
      </c>
      <c r="I2823">
        <f>IF($F2823&gt;0,TEXT($B2823,"dd.mm")&amp;"_"&amp;$D2823,"")</f>
        <v/>
      </c>
    </row>
    <row r="2824">
      <c r="A2824" t="n">
        <v>2823</v>
      </c>
      <c r="B2824">
        <f>Движение!$A$425</f>
        <v/>
      </c>
      <c r="C2824">
        <f>Движение!$C$425</f>
        <v/>
      </c>
      <c r="D2824" t="inlineStr">
        <is>
          <t>АК-15</t>
        </is>
      </c>
      <c r="E2824">
        <f>Движение!$H$425</f>
        <v/>
      </c>
      <c r="F2824">
        <f>N(Движение!$I$425)</f>
        <v/>
      </c>
      <c r="G2824">
        <f>N(Движение!$J$425)</f>
        <v/>
      </c>
      <c r="H2824">
        <f>Движение!$K$425</f>
        <v/>
      </c>
      <c r="I2824">
        <f>IF($F2824&gt;0,TEXT($B2824,"dd.mm")&amp;"_"&amp;$D2824,"")</f>
        <v/>
      </c>
    </row>
    <row r="2825">
      <c r="A2825" t="n">
        <v>2824</v>
      </c>
      <c r="B2825">
        <f>Движение!$A$425</f>
        <v/>
      </c>
      <c r="C2825">
        <f>Движение!$C$425</f>
        <v/>
      </c>
      <c r="D2825" t="inlineStr">
        <is>
          <t>Г 1800</t>
        </is>
      </c>
      <c r="E2825">
        <f>Движение!$L$425</f>
        <v/>
      </c>
      <c r="F2825">
        <f>N(Движение!$M$425)</f>
        <v/>
      </c>
      <c r="G2825">
        <f>N(Движение!$N$425)</f>
        <v/>
      </c>
      <c r="H2825">
        <f>Движение!$O$425</f>
        <v/>
      </c>
      <c r="I2825">
        <f>IF($F2825&gt;0,TEXT($B2825,"dd.mm")&amp;"_"&amp;$D2825,"")</f>
        <v/>
      </c>
    </row>
    <row r="2826">
      <c r="A2826" t="n">
        <v>2825</v>
      </c>
      <c r="B2826">
        <f>Движение!$A$425</f>
        <v/>
      </c>
      <c r="C2826">
        <f>Движение!$C$425</f>
        <v/>
      </c>
      <c r="D2826" t="inlineStr">
        <is>
          <t>Г 3500</t>
        </is>
      </c>
      <c r="E2826">
        <f>Движение!$P$425</f>
        <v/>
      </c>
      <c r="F2826">
        <f>N(Движение!$Q$425)</f>
        <v/>
      </c>
      <c r="G2826">
        <f>N(Движение!$R$425)</f>
        <v/>
      </c>
      <c r="H2826">
        <f>Движение!$S$425</f>
        <v/>
      </c>
      <c r="I2826">
        <f>IF($F2826&gt;0,TEXT($B2826,"dd.mm")&amp;"_"&amp;$D2826,"")</f>
        <v/>
      </c>
    </row>
    <row r="2827">
      <c r="A2827" t="n">
        <v>2826</v>
      </c>
      <c r="B2827">
        <f>Движение!$A$425</f>
        <v/>
      </c>
      <c r="C2827">
        <f>Движение!$C$425</f>
        <v/>
      </c>
      <c r="D2827" t="inlineStr">
        <is>
          <t>Г 800</t>
        </is>
      </c>
      <c r="E2827">
        <f>Движение!$T$425</f>
        <v/>
      </c>
      <c r="F2827">
        <f>N(Движение!$U$425)</f>
        <v/>
      </c>
      <c r="G2827">
        <f>N(Движение!$V$425)</f>
        <v/>
      </c>
      <c r="H2827">
        <f>Движение!$W$425</f>
        <v/>
      </c>
      <c r="I2827">
        <f>IF($F2827&gt;0,TEXT($B2827,"dd.mm")&amp;"_"&amp;$D2827,"")</f>
        <v/>
      </c>
    </row>
    <row r="2828">
      <c r="A2828" t="n">
        <v>2827</v>
      </c>
      <c r="B2828">
        <f>Движение!$A$425</f>
        <v/>
      </c>
      <c r="C2828">
        <f>Движение!$C$425</f>
        <v/>
      </c>
      <c r="D2828" t="inlineStr">
        <is>
          <t>Ми-К</t>
        </is>
      </c>
      <c r="E2828">
        <f>Движение!$X$425</f>
        <v/>
      </c>
      <c r="F2828">
        <f>N(Движение!$Y$425)</f>
        <v/>
      </c>
      <c r="G2828">
        <f>N(Движение!$Z$425)</f>
        <v/>
      </c>
      <c r="H2828">
        <f>Движение!$AA$425</f>
        <v/>
      </c>
      <c r="I2828">
        <f>IF($F2828&gt;0,TEXT($B2828,"dd.mm")&amp;"_"&amp;$D2828,"")</f>
        <v/>
      </c>
    </row>
    <row r="2829">
      <c r="A2829" t="n">
        <v>2828</v>
      </c>
      <c r="B2829">
        <f>Движение!$A$425</f>
        <v/>
      </c>
      <c r="C2829">
        <f>Движение!$C$425</f>
        <v/>
      </c>
      <c r="D2829" t="inlineStr">
        <is>
          <t>Ми-П</t>
        </is>
      </c>
      <c r="E2829">
        <f>Движение!$AB$425</f>
        <v/>
      </c>
      <c r="F2829">
        <f>N(Движение!$AC$425)</f>
        <v/>
      </c>
      <c r="G2829">
        <f>N(Движение!$AD$425)</f>
        <v/>
      </c>
      <c r="H2829">
        <f>Движение!$AE$425</f>
        <v/>
      </c>
      <c r="I2829">
        <f>IF($F2829&gt;0,TEXT($B2829,"dd.mm")&amp;"_"&amp;$D2829,"")</f>
        <v/>
      </c>
    </row>
    <row r="2830">
      <c r="A2830" t="n">
        <v>2829</v>
      </c>
      <c r="B2830">
        <f>Движение!$A$426</f>
        <v/>
      </c>
      <c r="C2830">
        <f>Движение!$C$426</f>
        <v/>
      </c>
      <c r="D2830" t="inlineStr">
        <is>
          <t>АК-10</t>
        </is>
      </c>
      <c r="E2830">
        <f>Движение!$D$426</f>
        <v/>
      </c>
      <c r="F2830">
        <f>N(Движение!$E$426)</f>
        <v/>
      </c>
      <c r="G2830">
        <f>N(Движение!$F$426)</f>
        <v/>
      </c>
      <c r="H2830">
        <f>Движение!$G$426</f>
        <v/>
      </c>
      <c r="I2830">
        <f>IF($F2830&gt;0,TEXT($B2830,"dd.mm")&amp;"_"&amp;$D2830,"")</f>
        <v/>
      </c>
    </row>
    <row r="2831">
      <c r="A2831" t="n">
        <v>2830</v>
      </c>
      <c r="B2831">
        <f>Движение!$A$426</f>
        <v/>
      </c>
      <c r="C2831">
        <f>Движение!$C$426</f>
        <v/>
      </c>
      <c r="D2831" t="inlineStr">
        <is>
          <t>АК-15</t>
        </is>
      </c>
      <c r="E2831">
        <f>Движение!$H$426</f>
        <v/>
      </c>
      <c r="F2831">
        <f>N(Движение!$I$426)</f>
        <v/>
      </c>
      <c r="G2831">
        <f>N(Движение!$J$426)</f>
        <v/>
      </c>
      <c r="H2831">
        <f>Движение!$K$426</f>
        <v/>
      </c>
      <c r="I2831">
        <f>IF($F2831&gt;0,TEXT($B2831,"dd.mm")&amp;"_"&amp;$D2831,"")</f>
        <v/>
      </c>
    </row>
    <row r="2832">
      <c r="A2832" t="n">
        <v>2831</v>
      </c>
      <c r="B2832">
        <f>Движение!$A$426</f>
        <v/>
      </c>
      <c r="C2832">
        <f>Движение!$C$426</f>
        <v/>
      </c>
      <c r="D2832" t="inlineStr">
        <is>
          <t>Г 1800</t>
        </is>
      </c>
      <c r="E2832">
        <f>Движение!$L$426</f>
        <v/>
      </c>
      <c r="F2832">
        <f>N(Движение!$M$426)</f>
        <v/>
      </c>
      <c r="G2832">
        <f>N(Движение!$N$426)</f>
        <v/>
      </c>
      <c r="H2832">
        <f>Движение!$O$426</f>
        <v/>
      </c>
      <c r="I2832">
        <f>IF($F2832&gt;0,TEXT($B2832,"dd.mm")&amp;"_"&amp;$D2832,"")</f>
        <v/>
      </c>
    </row>
    <row r="2833">
      <c r="A2833" t="n">
        <v>2832</v>
      </c>
      <c r="B2833">
        <f>Движение!$A$426</f>
        <v/>
      </c>
      <c r="C2833">
        <f>Движение!$C$426</f>
        <v/>
      </c>
      <c r="D2833" t="inlineStr">
        <is>
          <t>Г 3500</t>
        </is>
      </c>
      <c r="E2833">
        <f>Движение!$P$426</f>
        <v/>
      </c>
      <c r="F2833">
        <f>N(Движение!$Q$426)</f>
        <v/>
      </c>
      <c r="G2833">
        <f>N(Движение!$R$426)</f>
        <v/>
      </c>
      <c r="H2833">
        <f>Движение!$S$426</f>
        <v/>
      </c>
      <c r="I2833">
        <f>IF($F2833&gt;0,TEXT($B2833,"dd.mm")&amp;"_"&amp;$D2833,"")</f>
        <v/>
      </c>
    </row>
    <row r="2834">
      <c r="A2834" t="n">
        <v>2833</v>
      </c>
      <c r="B2834">
        <f>Движение!$A$426</f>
        <v/>
      </c>
      <c r="C2834">
        <f>Движение!$C$426</f>
        <v/>
      </c>
      <c r="D2834" t="inlineStr">
        <is>
          <t>Г 800</t>
        </is>
      </c>
      <c r="E2834">
        <f>Движение!$T$426</f>
        <v/>
      </c>
      <c r="F2834">
        <f>N(Движение!$U$426)</f>
        <v/>
      </c>
      <c r="G2834">
        <f>N(Движение!$V$426)</f>
        <v/>
      </c>
      <c r="H2834">
        <f>Движение!$W$426</f>
        <v/>
      </c>
      <c r="I2834">
        <f>IF($F2834&gt;0,TEXT($B2834,"dd.mm")&amp;"_"&amp;$D2834,"")</f>
        <v/>
      </c>
    </row>
    <row r="2835">
      <c r="A2835" t="n">
        <v>2834</v>
      </c>
      <c r="B2835">
        <f>Движение!$A$426</f>
        <v/>
      </c>
      <c r="C2835">
        <f>Движение!$C$426</f>
        <v/>
      </c>
      <c r="D2835" t="inlineStr">
        <is>
          <t>Ми-К</t>
        </is>
      </c>
      <c r="E2835">
        <f>Движение!$X$426</f>
        <v/>
      </c>
      <c r="F2835">
        <f>N(Движение!$Y$426)</f>
        <v/>
      </c>
      <c r="G2835">
        <f>N(Движение!$Z$426)</f>
        <v/>
      </c>
      <c r="H2835">
        <f>Движение!$AA$426</f>
        <v/>
      </c>
      <c r="I2835">
        <f>IF($F2835&gt;0,TEXT($B2835,"dd.mm")&amp;"_"&amp;$D2835,"")</f>
        <v/>
      </c>
    </row>
    <row r="2836">
      <c r="A2836" t="n">
        <v>2835</v>
      </c>
      <c r="B2836">
        <f>Движение!$A$426</f>
        <v/>
      </c>
      <c r="C2836">
        <f>Движение!$C$426</f>
        <v/>
      </c>
      <c r="D2836" t="inlineStr">
        <is>
          <t>Ми-П</t>
        </is>
      </c>
      <c r="E2836">
        <f>Движение!$AB$426</f>
        <v/>
      </c>
      <c r="F2836">
        <f>N(Движение!$AC$426)</f>
        <v/>
      </c>
      <c r="G2836">
        <f>N(Движение!$AD$426)</f>
        <v/>
      </c>
      <c r="H2836">
        <f>Движение!$AE$426</f>
        <v/>
      </c>
      <c r="I2836">
        <f>IF($F2836&gt;0,TEXT($B2836,"dd.mm")&amp;"_"&amp;$D2836,"")</f>
        <v/>
      </c>
    </row>
    <row r="2837">
      <c r="A2837" t="n">
        <v>2836</v>
      </c>
      <c r="B2837">
        <f>Движение!$A$427</f>
        <v/>
      </c>
      <c r="C2837">
        <f>Движение!$C$427</f>
        <v/>
      </c>
      <c r="D2837" t="inlineStr">
        <is>
          <t>АК-10</t>
        </is>
      </c>
      <c r="E2837">
        <f>Движение!$D$427</f>
        <v/>
      </c>
      <c r="F2837">
        <f>N(Движение!$E$427)</f>
        <v/>
      </c>
      <c r="G2837">
        <f>N(Движение!$F$427)</f>
        <v/>
      </c>
      <c r="H2837">
        <f>Движение!$G$427</f>
        <v/>
      </c>
      <c r="I2837">
        <f>IF($F2837&gt;0,TEXT($B2837,"dd.mm")&amp;"_"&amp;$D2837,"")</f>
        <v/>
      </c>
    </row>
    <row r="2838">
      <c r="A2838" t="n">
        <v>2837</v>
      </c>
      <c r="B2838">
        <f>Движение!$A$427</f>
        <v/>
      </c>
      <c r="C2838">
        <f>Движение!$C$427</f>
        <v/>
      </c>
      <c r="D2838" t="inlineStr">
        <is>
          <t>АК-15</t>
        </is>
      </c>
      <c r="E2838">
        <f>Движение!$H$427</f>
        <v/>
      </c>
      <c r="F2838">
        <f>N(Движение!$I$427)</f>
        <v/>
      </c>
      <c r="G2838">
        <f>N(Движение!$J$427)</f>
        <v/>
      </c>
      <c r="H2838">
        <f>Движение!$K$427</f>
        <v/>
      </c>
      <c r="I2838">
        <f>IF($F2838&gt;0,TEXT($B2838,"dd.mm")&amp;"_"&amp;$D2838,"")</f>
        <v/>
      </c>
    </row>
    <row r="2839">
      <c r="A2839" t="n">
        <v>2838</v>
      </c>
      <c r="B2839">
        <f>Движение!$A$427</f>
        <v/>
      </c>
      <c r="C2839">
        <f>Движение!$C$427</f>
        <v/>
      </c>
      <c r="D2839" t="inlineStr">
        <is>
          <t>Г 1800</t>
        </is>
      </c>
      <c r="E2839">
        <f>Движение!$L$427</f>
        <v/>
      </c>
      <c r="F2839">
        <f>N(Движение!$M$427)</f>
        <v/>
      </c>
      <c r="G2839">
        <f>N(Движение!$N$427)</f>
        <v/>
      </c>
      <c r="H2839">
        <f>Движение!$O$427</f>
        <v/>
      </c>
      <c r="I2839">
        <f>IF($F2839&gt;0,TEXT($B2839,"dd.mm")&amp;"_"&amp;$D2839,"")</f>
        <v/>
      </c>
    </row>
    <row r="2840">
      <c r="A2840" t="n">
        <v>2839</v>
      </c>
      <c r="B2840">
        <f>Движение!$A$427</f>
        <v/>
      </c>
      <c r="C2840">
        <f>Движение!$C$427</f>
        <v/>
      </c>
      <c r="D2840" t="inlineStr">
        <is>
          <t>Г 3500</t>
        </is>
      </c>
      <c r="E2840">
        <f>Движение!$P$427</f>
        <v/>
      </c>
      <c r="F2840">
        <f>N(Движение!$Q$427)</f>
        <v/>
      </c>
      <c r="G2840">
        <f>N(Движение!$R$427)</f>
        <v/>
      </c>
      <c r="H2840">
        <f>Движение!$S$427</f>
        <v/>
      </c>
      <c r="I2840">
        <f>IF($F2840&gt;0,TEXT($B2840,"dd.mm")&amp;"_"&amp;$D2840,"")</f>
        <v/>
      </c>
    </row>
    <row r="2841">
      <c r="A2841" t="n">
        <v>2840</v>
      </c>
      <c r="B2841">
        <f>Движение!$A$427</f>
        <v/>
      </c>
      <c r="C2841">
        <f>Движение!$C$427</f>
        <v/>
      </c>
      <c r="D2841" t="inlineStr">
        <is>
          <t>Г 800</t>
        </is>
      </c>
      <c r="E2841">
        <f>Движение!$T$427</f>
        <v/>
      </c>
      <c r="F2841">
        <f>N(Движение!$U$427)</f>
        <v/>
      </c>
      <c r="G2841">
        <f>N(Движение!$V$427)</f>
        <v/>
      </c>
      <c r="H2841">
        <f>Движение!$W$427</f>
        <v/>
      </c>
      <c r="I2841">
        <f>IF($F2841&gt;0,TEXT($B2841,"dd.mm")&amp;"_"&amp;$D2841,"")</f>
        <v/>
      </c>
    </row>
    <row r="2842">
      <c r="A2842" t="n">
        <v>2841</v>
      </c>
      <c r="B2842">
        <f>Движение!$A$427</f>
        <v/>
      </c>
      <c r="C2842">
        <f>Движение!$C$427</f>
        <v/>
      </c>
      <c r="D2842" t="inlineStr">
        <is>
          <t>Ми-К</t>
        </is>
      </c>
      <c r="E2842">
        <f>Движение!$X$427</f>
        <v/>
      </c>
      <c r="F2842">
        <f>N(Движение!$Y$427)</f>
        <v/>
      </c>
      <c r="G2842">
        <f>N(Движение!$Z$427)</f>
        <v/>
      </c>
      <c r="H2842">
        <f>Движение!$AA$427</f>
        <v/>
      </c>
      <c r="I2842">
        <f>IF($F2842&gt;0,TEXT($B2842,"dd.mm")&amp;"_"&amp;$D2842,"")</f>
        <v/>
      </c>
    </row>
    <row r="2843">
      <c r="A2843" t="n">
        <v>2842</v>
      </c>
      <c r="B2843">
        <f>Движение!$A$427</f>
        <v/>
      </c>
      <c r="C2843">
        <f>Движение!$C$427</f>
        <v/>
      </c>
      <c r="D2843" t="inlineStr">
        <is>
          <t>Ми-П</t>
        </is>
      </c>
      <c r="E2843">
        <f>Движение!$AB$427</f>
        <v/>
      </c>
      <c r="F2843">
        <f>N(Движение!$AC$427)</f>
        <v/>
      </c>
      <c r="G2843">
        <f>N(Движение!$AD$427)</f>
        <v/>
      </c>
      <c r="H2843">
        <f>Движение!$AE$427</f>
        <v/>
      </c>
      <c r="I2843">
        <f>IF($F2843&gt;0,TEXT($B2843,"dd.mm")&amp;"_"&amp;$D2843,"")</f>
        <v/>
      </c>
    </row>
    <row r="2844">
      <c r="A2844" t="n">
        <v>2843</v>
      </c>
      <c r="B2844">
        <f>Движение!$A$428</f>
        <v/>
      </c>
      <c r="C2844">
        <f>Движение!$C$428</f>
        <v/>
      </c>
      <c r="D2844" t="inlineStr">
        <is>
          <t>АК-10</t>
        </is>
      </c>
      <c r="E2844">
        <f>Движение!$D$428</f>
        <v/>
      </c>
      <c r="F2844">
        <f>N(Движение!$E$428)</f>
        <v/>
      </c>
      <c r="G2844">
        <f>N(Движение!$F$428)</f>
        <v/>
      </c>
      <c r="H2844">
        <f>Движение!$G$428</f>
        <v/>
      </c>
      <c r="I2844">
        <f>IF($F2844&gt;0,TEXT($B2844,"dd.mm")&amp;"_"&amp;$D2844,"")</f>
        <v/>
      </c>
    </row>
    <row r="2845">
      <c r="A2845" t="n">
        <v>2844</v>
      </c>
      <c r="B2845">
        <f>Движение!$A$428</f>
        <v/>
      </c>
      <c r="C2845">
        <f>Движение!$C$428</f>
        <v/>
      </c>
      <c r="D2845" t="inlineStr">
        <is>
          <t>АК-15</t>
        </is>
      </c>
      <c r="E2845">
        <f>Движение!$H$428</f>
        <v/>
      </c>
      <c r="F2845">
        <f>N(Движение!$I$428)</f>
        <v/>
      </c>
      <c r="G2845">
        <f>N(Движение!$J$428)</f>
        <v/>
      </c>
      <c r="H2845">
        <f>Движение!$K$428</f>
        <v/>
      </c>
      <c r="I2845">
        <f>IF($F2845&gt;0,TEXT($B2845,"dd.mm")&amp;"_"&amp;$D2845,"")</f>
        <v/>
      </c>
    </row>
    <row r="2846">
      <c r="A2846" t="n">
        <v>2845</v>
      </c>
      <c r="B2846">
        <f>Движение!$A$428</f>
        <v/>
      </c>
      <c r="C2846">
        <f>Движение!$C$428</f>
        <v/>
      </c>
      <c r="D2846" t="inlineStr">
        <is>
          <t>Г 1800</t>
        </is>
      </c>
      <c r="E2846">
        <f>Движение!$L$428</f>
        <v/>
      </c>
      <c r="F2846">
        <f>N(Движение!$M$428)</f>
        <v/>
      </c>
      <c r="G2846">
        <f>N(Движение!$N$428)</f>
        <v/>
      </c>
      <c r="H2846">
        <f>Движение!$O$428</f>
        <v/>
      </c>
      <c r="I2846">
        <f>IF($F2846&gt;0,TEXT($B2846,"dd.mm")&amp;"_"&amp;$D2846,"")</f>
        <v/>
      </c>
    </row>
    <row r="2847">
      <c r="A2847" t="n">
        <v>2846</v>
      </c>
      <c r="B2847">
        <f>Движение!$A$428</f>
        <v/>
      </c>
      <c r="C2847">
        <f>Движение!$C$428</f>
        <v/>
      </c>
      <c r="D2847" t="inlineStr">
        <is>
          <t>Г 3500</t>
        </is>
      </c>
      <c r="E2847">
        <f>Движение!$P$428</f>
        <v/>
      </c>
      <c r="F2847">
        <f>N(Движение!$Q$428)</f>
        <v/>
      </c>
      <c r="G2847">
        <f>N(Движение!$R$428)</f>
        <v/>
      </c>
      <c r="H2847">
        <f>Движение!$S$428</f>
        <v/>
      </c>
      <c r="I2847">
        <f>IF($F2847&gt;0,TEXT($B2847,"dd.mm")&amp;"_"&amp;$D2847,"")</f>
        <v/>
      </c>
    </row>
    <row r="2848">
      <c r="A2848" t="n">
        <v>2847</v>
      </c>
      <c r="B2848">
        <f>Движение!$A$428</f>
        <v/>
      </c>
      <c r="C2848">
        <f>Движение!$C$428</f>
        <v/>
      </c>
      <c r="D2848" t="inlineStr">
        <is>
          <t>Г 800</t>
        </is>
      </c>
      <c r="E2848">
        <f>Движение!$T$428</f>
        <v/>
      </c>
      <c r="F2848">
        <f>N(Движение!$U$428)</f>
        <v/>
      </c>
      <c r="G2848">
        <f>N(Движение!$V$428)</f>
        <v/>
      </c>
      <c r="H2848">
        <f>Движение!$W$428</f>
        <v/>
      </c>
      <c r="I2848">
        <f>IF($F2848&gt;0,TEXT($B2848,"dd.mm")&amp;"_"&amp;$D2848,"")</f>
        <v/>
      </c>
    </row>
    <row r="2849">
      <c r="A2849" t="n">
        <v>2848</v>
      </c>
      <c r="B2849">
        <f>Движение!$A$428</f>
        <v/>
      </c>
      <c r="C2849">
        <f>Движение!$C$428</f>
        <v/>
      </c>
      <c r="D2849" t="inlineStr">
        <is>
          <t>Ми-К</t>
        </is>
      </c>
      <c r="E2849">
        <f>Движение!$X$428</f>
        <v/>
      </c>
      <c r="F2849">
        <f>N(Движение!$Y$428)</f>
        <v/>
      </c>
      <c r="G2849">
        <f>N(Движение!$Z$428)</f>
        <v/>
      </c>
      <c r="H2849">
        <f>Движение!$AA$428</f>
        <v/>
      </c>
      <c r="I2849">
        <f>IF($F2849&gt;0,TEXT($B2849,"dd.mm")&amp;"_"&amp;$D2849,"")</f>
        <v/>
      </c>
    </row>
    <row r="2850">
      <c r="A2850" t="n">
        <v>2849</v>
      </c>
      <c r="B2850">
        <f>Движение!$A$428</f>
        <v/>
      </c>
      <c r="C2850">
        <f>Движение!$C$428</f>
        <v/>
      </c>
      <c r="D2850" t="inlineStr">
        <is>
          <t>Ми-П</t>
        </is>
      </c>
      <c r="E2850">
        <f>Движение!$AB$428</f>
        <v/>
      </c>
      <c r="F2850">
        <f>N(Движение!$AC$428)</f>
        <v/>
      </c>
      <c r="G2850">
        <f>N(Движение!$AD$428)</f>
        <v/>
      </c>
      <c r="H2850">
        <f>Движение!$AE$428</f>
        <v/>
      </c>
      <c r="I2850">
        <f>IF($F2850&gt;0,TEXT($B2850,"dd.mm")&amp;"_"&amp;$D2850,"")</f>
        <v/>
      </c>
    </row>
    <row r="2851">
      <c r="A2851" t="n">
        <v>2850</v>
      </c>
      <c r="B2851">
        <f>Движение!$A$429</f>
        <v/>
      </c>
      <c r="C2851">
        <f>Движение!$C$429</f>
        <v/>
      </c>
      <c r="D2851" t="inlineStr">
        <is>
          <t>АК-10</t>
        </is>
      </c>
      <c r="E2851">
        <f>Движение!$D$429</f>
        <v/>
      </c>
      <c r="F2851">
        <f>N(Движение!$E$429)</f>
        <v/>
      </c>
      <c r="G2851">
        <f>N(Движение!$F$429)</f>
        <v/>
      </c>
      <c r="H2851">
        <f>Движение!$G$429</f>
        <v/>
      </c>
      <c r="I2851">
        <f>IF($F2851&gt;0,TEXT($B2851,"dd.mm")&amp;"_"&amp;$D2851,"")</f>
        <v/>
      </c>
    </row>
    <row r="2852">
      <c r="A2852" t="n">
        <v>2851</v>
      </c>
      <c r="B2852">
        <f>Движение!$A$429</f>
        <v/>
      </c>
      <c r="C2852">
        <f>Движение!$C$429</f>
        <v/>
      </c>
      <c r="D2852" t="inlineStr">
        <is>
          <t>АК-15</t>
        </is>
      </c>
      <c r="E2852">
        <f>Движение!$H$429</f>
        <v/>
      </c>
      <c r="F2852">
        <f>N(Движение!$I$429)</f>
        <v/>
      </c>
      <c r="G2852">
        <f>N(Движение!$J$429)</f>
        <v/>
      </c>
      <c r="H2852">
        <f>Движение!$K$429</f>
        <v/>
      </c>
      <c r="I2852">
        <f>IF($F2852&gt;0,TEXT($B2852,"dd.mm")&amp;"_"&amp;$D2852,"")</f>
        <v/>
      </c>
    </row>
    <row r="2853">
      <c r="A2853" t="n">
        <v>2852</v>
      </c>
      <c r="B2853">
        <f>Движение!$A$429</f>
        <v/>
      </c>
      <c r="C2853">
        <f>Движение!$C$429</f>
        <v/>
      </c>
      <c r="D2853" t="inlineStr">
        <is>
          <t>Г 1800</t>
        </is>
      </c>
      <c r="E2853">
        <f>Движение!$L$429</f>
        <v/>
      </c>
      <c r="F2853">
        <f>N(Движение!$M$429)</f>
        <v/>
      </c>
      <c r="G2853">
        <f>N(Движение!$N$429)</f>
        <v/>
      </c>
      <c r="H2853">
        <f>Движение!$O$429</f>
        <v/>
      </c>
      <c r="I2853">
        <f>IF($F2853&gt;0,TEXT($B2853,"dd.mm")&amp;"_"&amp;$D2853,"")</f>
        <v/>
      </c>
    </row>
    <row r="2854">
      <c r="A2854" t="n">
        <v>2853</v>
      </c>
      <c r="B2854">
        <f>Движение!$A$429</f>
        <v/>
      </c>
      <c r="C2854">
        <f>Движение!$C$429</f>
        <v/>
      </c>
      <c r="D2854" t="inlineStr">
        <is>
          <t>Г 3500</t>
        </is>
      </c>
      <c r="E2854">
        <f>Движение!$P$429</f>
        <v/>
      </c>
      <c r="F2854">
        <f>N(Движение!$Q$429)</f>
        <v/>
      </c>
      <c r="G2854">
        <f>N(Движение!$R$429)</f>
        <v/>
      </c>
      <c r="H2854">
        <f>Движение!$S$429</f>
        <v/>
      </c>
      <c r="I2854">
        <f>IF($F2854&gt;0,TEXT($B2854,"dd.mm")&amp;"_"&amp;$D2854,"")</f>
        <v/>
      </c>
    </row>
    <row r="2855">
      <c r="A2855" t="n">
        <v>2854</v>
      </c>
      <c r="B2855">
        <f>Движение!$A$429</f>
        <v/>
      </c>
      <c r="C2855">
        <f>Движение!$C$429</f>
        <v/>
      </c>
      <c r="D2855" t="inlineStr">
        <is>
          <t>Г 800</t>
        </is>
      </c>
      <c r="E2855">
        <f>Движение!$T$429</f>
        <v/>
      </c>
      <c r="F2855">
        <f>N(Движение!$U$429)</f>
        <v/>
      </c>
      <c r="G2855">
        <f>N(Движение!$V$429)</f>
        <v/>
      </c>
      <c r="H2855">
        <f>Движение!$W$429</f>
        <v/>
      </c>
      <c r="I2855">
        <f>IF($F2855&gt;0,TEXT($B2855,"dd.mm")&amp;"_"&amp;$D2855,"")</f>
        <v/>
      </c>
    </row>
    <row r="2856">
      <c r="A2856" t="n">
        <v>2855</v>
      </c>
      <c r="B2856">
        <f>Движение!$A$429</f>
        <v/>
      </c>
      <c r="C2856">
        <f>Движение!$C$429</f>
        <v/>
      </c>
      <c r="D2856" t="inlineStr">
        <is>
          <t>Ми-К</t>
        </is>
      </c>
      <c r="E2856">
        <f>Движение!$X$429</f>
        <v/>
      </c>
      <c r="F2856">
        <f>N(Движение!$Y$429)</f>
        <v/>
      </c>
      <c r="G2856">
        <f>N(Движение!$Z$429)</f>
        <v/>
      </c>
      <c r="H2856">
        <f>Движение!$AA$429</f>
        <v/>
      </c>
      <c r="I2856">
        <f>IF($F2856&gt;0,TEXT($B2856,"dd.mm")&amp;"_"&amp;$D2856,"")</f>
        <v/>
      </c>
    </row>
    <row r="2857">
      <c r="A2857" t="n">
        <v>2856</v>
      </c>
      <c r="B2857">
        <f>Движение!$A$429</f>
        <v/>
      </c>
      <c r="C2857">
        <f>Движение!$C$429</f>
        <v/>
      </c>
      <c r="D2857" t="inlineStr">
        <is>
          <t>Ми-П</t>
        </is>
      </c>
      <c r="E2857">
        <f>Движение!$AB$429</f>
        <v/>
      </c>
      <c r="F2857">
        <f>N(Движение!$AC$429)</f>
        <v/>
      </c>
      <c r="G2857">
        <f>N(Движение!$AD$429)</f>
        <v/>
      </c>
      <c r="H2857">
        <f>Движение!$AE$429</f>
        <v/>
      </c>
      <c r="I2857">
        <f>IF($F2857&gt;0,TEXT($B2857,"dd.mm")&amp;"_"&amp;$D2857,"")</f>
        <v/>
      </c>
    </row>
    <row r="2858">
      <c r="A2858" t="n">
        <v>2857</v>
      </c>
      <c r="B2858">
        <f>Движение!$A$430</f>
        <v/>
      </c>
      <c r="C2858">
        <f>Движение!$C$430</f>
        <v/>
      </c>
      <c r="D2858" t="inlineStr">
        <is>
          <t>АК-10</t>
        </is>
      </c>
      <c r="E2858">
        <f>Движение!$D$430</f>
        <v/>
      </c>
      <c r="F2858">
        <f>N(Движение!$E$430)</f>
        <v/>
      </c>
      <c r="G2858">
        <f>N(Движение!$F$430)</f>
        <v/>
      </c>
      <c r="H2858">
        <f>Движение!$G$430</f>
        <v/>
      </c>
      <c r="I2858">
        <f>IF($F2858&gt;0,TEXT($B2858,"dd.mm")&amp;"_"&amp;$D2858,"")</f>
        <v/>
      </c>
    </row>
    <row r="2859">
      <c r="A2859" t="n">
        <v>2858</v>
      </c>
      <c r="B2859">
        <f>Движение!$A$430</f>
        <v/>
      </c>
      <c r="C2859">
        <f>Движение!$C$430</f>
        <v/>
      </c>
      <c r="D2859" t="inlineStr">
        <is>
          <t>АК-15</t>
        </is>
      </c>
      <c r="E2859">
        <f>Движение!$H$430</f>
        <v/>
      </c>
      <c r="F2859">
        <f>N(Движение!$I$430)</f>
        <v/>
      </c>
      <c r="G2859">
        <f>N(Движение!$J$430)</f>
        <v/>
      </c>
      <c r="H2859">
        <f>Движение!$K$430</f>
        <v/>
      </c>
      <c r="I2859">
        <f>IF($F2859&gt;0,TEXT($B2859,"dd.mm")&amp;"_"&amp;$D2859,"")</f>
        <v/>
      </c>
    </row>
    <row r="2860">
      <c r="A2860" t="n">
        <v>2859</v>
      </c>
      <c r="B2860">
        <f>Движение!$A$430</f>
        <v/>
      </c>
      <c r="C2860">
        <f>Движение!$C$430</f>
        <v/>
      </c>
      <c r="D2860" t="inlineStr">
        <is>
          <t>Г 1800</t>
        </is>
      </c>
      <c r="E2860">
        <f>Движение!$L$430</f>
        <v/>
      </c>
      <c r="F2860">
        <f>N(Движение!$M$430)</f>
        <v/>
      </c>
      <c r="G2860">
        <f>N(Движение!$N$430)</f>
        <v/>
      </c>
      <c r="H2860">
        <f>Движение!$O$430</f>
        <v/>
      </c>
      <c r="I2860">
        <f>IF($F2860&gt;0,TEXT($B2860,"dd.mm")&amp;"_"&amp;$D2860,"")</f>
        <v/>
      </c>
    </row>
    <row r="2861">
      <c r="A2861" t="n">
        <v>2860</v>
      </c>
      <c r="B2861">
        <f>Движение!$A$430</f>
        <v/>
      </c>
      <c r="C2861">
        <f>Движение!$C$430</f>
        <v/>
      </c>
      <c r="D2861" t="inlineStr">
        <is>
          <t>Г 3500</t>
        </is>
      </c>
      <c r="E2861">
        <f>Движение!$P$430</f>
        <v/>
      </c>
      <c r="F2861">
        <f>N(Движение!$Q$430)</f>
        <v/>
      </c>
      <c r="G2861">
        <f>N(Движение!$R$430)</f>
        <v/>
      </c>
      <c r="H2861">
        <f>Движение!$S$430</f>
        <v/>
      </c>
      <c r="I2861">
        <f>IF($F2861&gt;0,TEXT($B2861,"dd.mm")&amp;"_"&amp;$D2861,"")</f>
        <v/>
      </c>
    </row>
    <row r="2862">
      <c r="A2862" t="n">
        <v>2861</v>
      </c>
      <c r="B2862">
        <f>Движение!$A$430</f>
        <v/>
      </c>
      <c r="C2862">
        <f>Движение!$C$430</f>
        <v/>
      </c>
      <c r="D2862" t="inlineStr">
        <is>
          <t>Г 800</t>
        </is>
      </c>
      <c r="E2862">
        <f>Движение!$T$430</f>
        <v/>
      </c>
      <c r="F2862">
        <f>N(Движение!$U$430)</f>
        <v/>
      </c>
      <c r="G2862">
        <f>N(Движение!$V$430)</f>
        <v/>
      </c>
      <c r="H2862">
        <f>Движение!$W$430</f>
        <v/>
      </c>
      <c r="I2862">
        <f>IF($F2862&gt;0,TEXT($B2862,"dd.mm")&amp;"_"&amp;$D2862,"")</f>
        <v/>
      </c>
    </row>
    <row r="2863">
      <c r="A2863" t="n">
        <v>2862</v>
      </c>
      <c r="B2863">
        <f>Движение!$A$430</f>
        <v/>
      </c>
      <c r="C2863">
        <f>Движение!$C$430</f>
        <v/>
      </c>
      <c r="D2863" t="inlineStr">
        <is>
          <t>Ми-К</t>
        </is>
      </c>
      <c r="E2863">
        <f>Движение!$X$430</f>
        <v/>
      </c>
      <c r="F2863">
        <f>N(Движение!$Y$430)</f>
        <v/>
      </c>
      <c r="G2863">
        <f>N(Движение!$Z$430)</f>
        <v/>
      </c>
      <c r="H2863">
        <f>Движение!$AA$430</f>
        <v/>
      </c>
      <c r="I2863">
        <f>IF($F2863&gt;0,TEXT($B2863,"dd.mm")&amp;"_"&amp;$D2863,"")</f>
        <v/>
      </c>
    </row>
    <row r="2864">
      <c r="A2864" t="n">
        <v>2863</v>
      </c>
      <c r="B2864">
        <f>Движение!$A$430</f>
        <v/>
      </c>
      <c r="C2864">
        <f>Движение!$C$430</f>
        <v/>
      </c>
      <c r="D2864" t="inlineStr">
        <is>
          <t>Ми-П</t>
        </is>
      </c>
      <c r="E2864">
        <f>Движение!$AB$430</f>
        <v/>
      </c>
      <c r="F2864">
        <f>N(Движение!$AC$430)</f>
        <v/>
      </c>
      <c r="G2864">
        <f>N(Движение!$AD$430)</f>
        <v/>
      </c>
      <c r="H2864">
        <f>Движение!$AE$430</f>
        <v/>
      </c>
      <c r="I2864">
        <f>IF($F2864&gt;0,TEXT($B2864,"dd.mm")&amp;"_"&amp;$D2864,"")</f>
        <v/>
      </c>
    </row>
    <row r="2865">
      <c r="A2865" t="n">
        <v>2864</v>
      </c>
      <c r="B2865">
        <f>Движение!$A$431</f>
        <v/>
      </c>
      <c r="C2865">
        <f>Движение!$C$431</f>
        <v/>
      </c>
      <c r="D2865" t="inlineStr">
        <is>
          <t>АК-10</t>
        </is>
      </c>
      <c r="E2865">
        <f>Движение!$D$431</f>
        <v/>
      </c>
      <c r="F2865">
        <f>N(Движение!$E$431)</f>
        <v/>
      </c>
      <c r="G2865">
        <f>N(Движение!$F$431)</f>
        <v/>
      </c>
      <c r="H2865">
        <f>Движение!$G$431</f>
        <v/>
      </c>
      <c r="I2865">
        <f>IF($F2865&gt;0,TEXT($B2865,"dd.mm")&amp;"_"&amp;$D2865,"")</f>
        <v/>
      </c>
    </row>
    <row r="2866">
      <c r="A2866" t="n">
        <v>2865</v>
      </c>
      <c r="B2866">
        <f>Движение!$A$431</f>
        <v/>
      </c>
      <c r="C2866">
        <f>Движение!$C$431</f>
        <v/>
      </c>
      <c r="D2866" t="inlineStr">
        <is>
          <t>АК-15</t>
        </is>
      </c>
      <c r="E2866">
        <f>Движение!$H$431</f>
        <v/>
      </c>
      <c r="F2866">
        <f>N(Движение!$I$431)</f>
        <v/>
      </c>
      <c r="G2866">
        <f>N(Движение!$J$431)</f>
        <v/>
      </c>
      <c r="H2866">
        <f>Движение!$K$431</f>
        <v/>
      </c>
      <c r="I2866">
        <f>IF($F2866&gt;0,TEXT($B2866,"dd.mm")&amp;"_"&amp;$D2866,"")</f>
        <v/>
      </c>
    </row>
    <row r="2867">
      <c r="A2867" t="n">
        <v>2866</v>
      </c>
      <c r="B2867">
        <f>Движение!$A$431</f>
        <v/>
      </c>
      <c r="C2867">
        <f>Движение!$C$431</f>
        <v/>
      </c>
      <c r="D2867" t="inlineStr">
        <is>
          <t>Г 1800</t>
        </is>
      </c>
      <c r="E2867">
        <f>Движение!$L$431</f>
        <v/>
      </c>
      <c r="F2867">
        <f>N(Движение!$M$431)</f>
        <v/>
      </c>
      <c r="G2867">
        <f>N(Движение!$N$431)</f>
        <v/>
      </c>
      <c r="H2867">
        <f>Движение!$O$431</f>
        <v/>
      </c>
      <c r="I2867">
        <f>IF($F2867&gt;0,TEXT($B2867,"dd.mm")&amp;"_"&amp;$D2867,"")</f>
        <v/>
      </c>
    </row>
    <row r="2868">
      <c r="A2868" t="n">
        <v>2867</v>
      </c>
      <c r="B2868">
        <f>Движение!$A$431</f>
        <v/>
      </c>
      <c r="C2868">
        <f>Движение!$C$431</f>
        <v/>
      </c>
      <c r="D2868" t="inlineStr">
        <is>
          <t>Г 3500</t>
        </is>
      </c>
      <c r="E2868">
        <f>Движение!$P$431</f>
        <v/>
      </c>
      <c r="F2868">
        <f>N(Движение!$Q$431)</f>
        <v/>
      </c>
      <c r="G2868">
        <f>N(Движение!$R$431)</f>
        <v/>
      </c>
      <c r="H2868">
        <f>Движение!$S$431</f>
        <v/>
      </c>
      <c r="I2868">
        <f>IF($F2868&gt;0,TEXT($B2868,"dd.mm")&amp;"_"&amp;$D2868,"")</f>
        <v/>
      </c>
    </row>
    <row r="2869">
      <c r="A2869" t="n">
        <v>2868</v>
      </c>
      <c r="B2869">
        <f>Движение!$A$431</f>
        <v/>
      </c>
      <c r="C2869">
        <f>Движение!$C$431</f>
        <v/>
      </c>
      <c r="D2869" t="inlineStr">
        <is>
          <t>Г 800</t>
        </is>
      </c>
      <c r="E2869">
        <f>Движение!$T$431</f>
        <v/>
      </c>
      <c r="F2869">
        <f>N(Движение!$U$431)</f>
        <v/>
      </c>
      <c r="G2869">
        <f>N(Движение!$V$431)</f>
        <v/>
      </c>
      <c r="H2869">
        <f>Движение!$W$431</f>
        <v/>
      </c>
      <c r="I2869">
        <f>IF($F2869&gt;0,TEXT($B2869,"dd.mm")&amp;"_"&amp;$D2869,"")</f>
        <v/>
      </c>
    </row>
    <row r="2870">
      <c r="A2870" t="n">
        <v>2869</v>
      </c>
      <c r="B2870">
        <f>Движение!$A$431</f>
        <v/>
      </c>
      <c r="C2870">
        <f>Движение!$C$431</f>
        <v/>
      </c>
      <c r="D2870" t="inlineStr">
        <is>
          <t>Ми-К</t>
        </is>
      </c>
      <c r="E2870">
        <f>Движение!$X$431</f>
        <v/>
      </c>
      <c r="F2870">
        <f>N(Движение!$Y$431)</f>
        <v/>
      </c>
      <c r="G2870">
        <f>N(Движение!$Z$431)</f>
        <v/>
      </c>
      <c r="H2870">
        <f>Движение!$AA$431</f>
        <v/>
      </c>
      <c r="I2870">
        <f>IF($F2870&gt;0,TEXT($B2870,"dd.mm")&amp;"_"&amp;$D2870,"")</f>
        <v/>
      </c>
    </row>
    <row r="2871">
      <c r="A2871" t="n">
        <v>2870</v>
      </c>
      <c r="B2871">
        <f>Движение!$A$431</f>
        <v/>
      </c>
      <c r="C2871">
        <f>Движение!$C$431</f>
        <v/>
      </c>
      <c r="D2871" t="inlineStr">
        <is>
          <t>Ми-П</t>
        </is>
      </c>
      <c r="E2871">
        <f>Движение!$AB$431</f>
        <v/>
      </c>
      <c r="F2871">
        <f>N(Движение!$AC$431)</f>
        <v/>
      </c>
      <c r="G2871">
        <f>N(Движение!$AD$431)</f>
        <v/>
      </c>
      <c r="H2871">
        <f>Движение!$AE$431</f>
        <v/>
      </c>
      <c r="I2871">
        <f>IF($F2871&gt;0,TEXT($B2871,"dd.mm")&amp;"_"&amp;$D2871,"")</f>
        <v/>
      </c>
    </row>
    <row r="2872">
      <c r="A2872" t="n">
        <v>2871</v>
      </c>
      <c r="B2872">
        <f>Движение!$A$432</f>
        <v/>
      </c>
      <c r="C2872">
        <f>Движение!$C$432</f>
        <v/>
      </c>
      <c r="D2872" t="inlineStr">
        <is>
          <t>АК-10</t>
        </is>
      </c>
      <c r="E2872">
        <f>Движение!$D$432</f>
        <v/>
      </c>
      <c r="F2872">
        <f>N(Движение!$E$432)</f>
        <v/>
      </c>
      <c r="G2872">
        <f>N(Движение!$F$432)</f>
        <v/>
      </c>
      <c r="H2872">
        <f>Движение!$G$432</f>
        <v/>
      </c>
      <c r="I2872">
        <f>IF($F2872&gt;0,TEXT($B2872,"dd.mm")&amp;"_"&amp;$D2872,"")</f>
        <v/>
      </c>
    </row>
    <row r="2873">
      <c r="A2873" t="n">
        <v>2872</v>
      </c>
      <c r="B2873">
        <f>Движение!$A$432</f>
        <v/>
      </c>
      <c r="C2873">
        <f>Движение!$C$432</f>
        <v/>
      </c>
      <c r="D2873" t="inlineStr">
        <is>
          <t>АК-15</t>
        </is>
      </c>
      <c r="E2873">
        <f>Движение!$H$432</f>
        <v/>
      </c>
      <c r="F2873">
        <f>N(Движение!$I$432)</f>
        <v/>
      </c>
      <c r="G2873">
        <f>N(Движение!$J$432)</f>
        <v/>
      </c>
      <c r="H2873">
        <f>Движение!$K$432</f>
        <v/>
      </c>
      <c r="I2873">
        <f>IF($F2873&gt;0,TEXT($B2873,"dd.mm")&amp;"_"&amp;$D2873,"")</f>
        <v/>
      </c>
    </row>
    <row r="2874">
      <c r="A2874" t="n">
        <v>2873</v>
      </c>
      <c r="B2874">
        <f>Движение!$A$432</f>
        <v/>
      </c>
      <c r="C2874">
        <f>Движение!$C$432</f>
        <v/>
      </c>
      <c r="D2874" t="inlineStr">
        <is>
          <t>Г 1800</t>
        </is>
      </c>
      <c r="E2874">
        <f>Движение!$L$432</f>
        <v/>
      </c>
      <c r="F2874">
        <f>N(Движение!$M$432)</f>
        <v/>
      </c>
      <c r="G2874">
        <f>N(Движение!$N$432)</f>
        <v/>
      </c>
      <c r="H2874">
        <f>Движение!$O$432</f>
        <v/>
      </c>
      <c r="I2874">
        <f>IF($F2874&gt;0,TEXT($B2874,"dd.mm")&amp;"_"&amp;$D2874,"")</f>
        <v/>
      </c>
    </row>
    <row r="2875">
      <c r="A2875" t="n">
        <v>2874</v>
      </c>
      <c r="B2875">
        <f>Движение!$A$432</f>
        <v/>
      </c>
      <c r="C2875">
        <f>Движение!$C$432</f>
        <v/>
      </c>
      <c r="D2875" t="inlineStr">
        <is>
          <t>Г 3500</t>
        </is>
      </c>
      <c r="E2875">
        <f>Движение!$P$432</f>
        <v/>
      </c>
      <c r="F2875">
        <f>N(Движение!$Q$432)</f>
        <v/>
      </c>
      <c r="G2875">
        <f>N(Движение!$R$432)</f>
        <v/>
      </c>
      <c r="H2875">
        <f>Движение!$S$432</f>
        <v/>
      </c>
      <c r="I2875">
        <f>IF($F2875&gt;0,TEXT($B2875,"dd.mm")&amp;"_"&amp;$D2875,"")</f>
        <v/>
      </c>
    </row>
    <row r="2876">
      <c r="A2876" t="n">
        <v>2875</v>
      </c>
      <c r="B2876">
        <f>Движение!$A$432</f>
        <v/>
      </c>
      <c r="C2876">
        <f>Движение!$C$432</f>
        <v/>
      </c>
      <c r="D2876" t="inlineStr">
        <is>
          <t>Г 800</t>
        </is>
      </c>
      <c r="E2876">
        <f>Движение!$T$432</f>
        <v/>
      </c>
      <c r="F2876">
        <f>N(Движение!$U$432)</f>
        <v/>
      </c>
      <c r="G2876">
        <f>N(Движение!$V$432)</f>
        <v/>
      </c>
      <c r="H2876">
        <f>Движение!$W$432</f>
        <v/>
      </c>
      <c r="I2876">
        <f>IF($F2876&gt;0,TEXT($B2876,"dd.mm")&amp;"_"&amp;$D2876,"")</f>
        <v/>
      </c>
    </row>
    <row r="2877">
      <c r="A2877" t="n">
        <v>2876</v>
      </c>
      <c r="B2877">
        <f>Движение!$A$432</f>
        <v/>
      </c>
      <c r="C2877">
        <f>Движение!$C$432</f>
        <v/>
      </c>
      <c r="D2877" t="inlineStr">
        <is>
          <t>Ми-К</t>
        </is>
      </c>
      <c r="E2877">
        <f>Движение!$X$432</f>
        <v/>
      </c>
      <c r="F2877">
        <f>N(Движение!$Y$432)</f>
        <v/>
      </c>
      <c r="G2877">
        <f>N(Движение!$Z$432)</f>
        <v/>
      </c>
      <c r="H2877">
        <f>Движение!$AA$432</f>
        <v/>
      </c>
      <c r="I2877">
        <f>IF($F2877&gt;0,TEXT($B2877,"dd.mm")&amp;"_"&amp;$D2877,"")</f>
        <v/>
      </c>
    </row>
    <row r="2878">
      <c r="A2878" t="n">
        <v>2877</v>
      </c>
      <c r="B2878">
        <f>Движение!$A$432</f>
        <v/>
      </c>
      <c r="C2878">
        <f>Движение!$C$432</f>
        <v/>
      </c>
      <c r="D2878" t="inlineStr">
        <is>
          <t>Ми-П</t>
        </is>
      </c>
      <c r="E2878">
        <f>Движение!$AB$432</f>
        <v/>
      </c>
      <c r="F2878">
        <f>N(Движение!$AC$432)</f>
        <v/>
      </c>
      <c r="G2878">
        <f>N(Движение!$AD$432)</f>
        <v/>
      </c>
      <c r="H2878">
        <f>Движение!$AE$432</f>
        <v/>
      </c>
      <c r="I2878">
        <f>IF($F2878&gt;0,TEXT($B2878,"dd.mm")&amp;"_"&amp;$D2878,"")</f>
        <v/>
      </c>
    </row>
    <row r="2879">
      <c r="A2879" t="n">
        <v>2878</v>
      </c>
      <c r="B2879">
        <f>Движение!$A$433</f>
        <v/>
      </c>
      <c r="C2879">
        <f>Движение!$C$433</f>
        <v/>
      </c>
      <c r="D2879" t="inlineStr">
        <is>
          <t>АК-10</t>
        </is>
      </c>
      <c r="E2879">
        <f>Движение!$D$433</f>
        <v/>
      </c>
      <c r="F2879">
        <f>N(Движение!$E$433)</f>
        <v/>
      </c>
      <c r="G2879">
        <f>N(Движение!$F$433)</f>
        <v/>
      </c>
      <c r="H2879">
        <f>Движение!$G$433</f>
        <v/>
      </c>
      <c r="I2879">
        <f>IF($F2879&gt;0,TEXT($B2879,"dd.mm")&amp;"_"&amp;$D2879,"")</f>
        <v/>
      </c>
    </row>
    <row r="2880">
      <c r="A2880" t="n">
        <v>2879</v>
      </c>
      <c r="B2880">
        <f>Движение!$A$433</f>
        <v/>
      </c>
      <c r="C2880">
        <f>Движение!$C$433</f>
        <v/>
      </c>
      <c r="D2880" t="inlineStr">
        <is>
          <t>АК-15</t>
        </is>
      </c>
      <c r="E2880">
        <f>Движение!$H$433</f>
        <v/>
      </c>
      <c r="F2880">
        <f>N(Движение!$I$433)</f>
        <v/>
      </c>
      <c r="G2880">
        <f>N(Движение!$J$433)</f>
        <v/>
      </c>
      <c r="H2880">
        <f>Движение!$K$433</f>
        <v/>
      </c>
      <c r="I2880">
        <f>IF($F2880&gt;0,TEXT($B2880,"dd.mm")&amp;"_"&amp;$D2880,"")</f>
        <v/>
      </c>
    </row>
    <row r="2881">
      <c r="A2881" t="n">
        <v>2880</v>
      </c>
      <c r="B2881">
        <f>Движение!$A$433</f>
        <v/>
      </c>
      <c r="C2881">
        <f>Движение!$C$433</f>
        <v/>
      </c>
      <c r="D2881" t="inlineStr">
        <is>
          <t>Г 1800</t>
        </is>
      </c>
      <c r="E2881">
        <f>Движение!$L$433</f>
        <v/>
      </c>
      <c r="F2881">
        <f>N(Движение!$M$433)</f>
        <v/>
      </c>
      <c r="G2881">
        <f>N(Движение!$N$433)</f>
        <v/>
      </c>
      <c r="H2881">
        <f>Движение!$O$433</f>
        <v/>
      </c>
      <c r="I2881">
        <f>IF($F2881&gt;0,TEXT($B2881,"dd.mm")&amp;"_"&amp;$D2881,"")</f>
        <v/>
      </c>
    </row>
    <row r="2882">
      <c r="A2882" t="n">
        <v>2881</v>
      </c>
      <c r="B2882">
        <f>Движение!$A$433</f>
        <v/>
      </c>
      <c r="C2882">
        <f>Движение!$C$433</f>
        <v/>
      </c>
      <c r="D2882" t="inlineStr">
        <is>
          <t>Г 3500</t>
        </is>
      </c>
      <c r="E2882">
        <f>Движение!$P$433</f>
        <v/>
      </c>
      <c r="F2882">
        <f>N(Движение!$Q$433)</f>
        <v/>
      </c>
      <c r="G2882">
        <f>N(Движение!$R$433)</f>
        <v/>
      </c>
      <c r="H2882">
        <f>Движение!$S$433</f>
        <v/>
      </c>
      <c r="I2882">
        <f>IF($F2882&gt;0,TEXT($B2882,"dd.mm")&amp;"_"&amp;$D2882,"")</f>
        <v/>
      </c>
    </row>
    <row r="2883">
      <c r="A2883" t="n">
        <v>2882</v>
      </c>
      <c r="B2883">
        <f>Движение!$A$433</f>
        <v/>
      </c>
      <c r="C2883">
        <f>Движение!$C$433</f>
        <v/>
      </c>
      <c r="D2883" t="inlineStr">
        <is>
          <t>Г 800</t>
        </is>
      </c>
      <c r="E2883">
        <f>Движение!$T$433</f>
        <v/>
      </c>
      <c r="F2883">
        <f>N(Движение!$U$433)</f>
        <v/>
      </c>
      <c r="G2883">
        <f>N(Движение!$V$433)</f>
        <v/>
      </c>
      <c r="H2883">
        <f>Движение!$W$433</f>
        <v/>
      </c>
      <c r="I2883">
        <f>IF($F2883&gt;0,TEXT($B2883,"dd.mm")&amp;"_"&amp;$D2883,"")</f>
        <v/>
      </c>
    </row>
    <row r="2884">
      <c r="A2884" t="n">
        <v>2883</v>
      </c>
      <c r="B2884">
        <f>Движение!$A$433</f>
        <v/>
      </c>
      <c r="C2884">
        <f>Движение!$C$433</f>
        <v/>
      </c>
      <c r="D2884" t="inlineStr">
        <is>
          <t>Ми-К</t>
        </is>
      </c>
      <c r="E2884">
        <f>Движение!$X$433</f>
        <v/>
      </c>
      <c r="F2884">
        <f>N(Движение!$Y$433)</f>
        <v/>
      </c>
      <c r="G2884">
        <f>N(Движение!$Z$433)</f>
        <v/>
      </c>
      <c r="H2884">
        <f>Движение!$AA$433</f>
        <v/>
      </c>
      <c r="I2884">
        <f>IF($F2884&gt;0,TEXT($B2884,"dd.mm")&amp;"_"&amp;$D2884,"")</f>
        <v/>
      </c>
    </row>
    <row r="2885">
      <c r="A2885" t="n">
        <v>2884</v>
      </c>
      <c r="B2885">
        <f>Движение!$A$433</f>
        <v/>
      </c>
      <c r="C2885">
        <f>Движение!$C$433</f>
        <v/>
      </c>
      <c r="D2885" t="inlineStr">
        <is>
          <t>Ми-П</t>
        </is>
      </c>
      <c r="E2885">
        <f>Движение!$AB$433</f>
        <v/>
      </c>
      <c r="F2885">
        <f>N(Движение!$AC$433)</f>
        <v/>
      </c>
      <c r="G2885">
        <f>N(Движение!$AD$433)</f>
        <v/>
      </c>
      <c r="H2885">
        <f>Движение!$AE$433</f>
        <v/>
      </c>
      <c r="I2885">
        <f>IF($F2885&gt;0,TEXT($B2885,"dd.mm")&amp;"_"&amp;$D2885,"")</f>
        <v/>
      </c>
    </row>
    <row r="2886">
      <c r="A2886" t="n">
        <v>2885</v>
      </c>
      <c r="B2886">
        <f>Движение!$A$434</f>
        <v/>
      </c>
      <c r="C2886">
        <f>Движение!$C$434</f>
        <v/>
      </c>
      <c r="D2886" t="inlineStr">
        <is>
          <t>АК-10</t>
        </is>
      </c>
      <c r="E2886">
        <f>Движение!$D$434</f>
        <v/>
      </c>
      <c r="F2886">
        <f>N(Движение!$E$434)</f>
        <v/>
      </c>
      <c r="G2886">
        <f>N(Движение!$F$434)</f>
        <v/>
      </c>
      <c r="H2886">
        <f>Движение!$G$434</f>
        <v/>
      </c>
      <c r="I2886">
        <f>IF($F2886&gt;0,TEXT($B2886,"dd.mm")&amp;"_"&amp;$D2886,"")</f>
        <v/>
      </c>
    </row>
    <row r="2887">
      <c r="A2887" t="n">
        <v>2886</v>
      </c>
      <c r="B2887">
        <f>Движение!$A$434</f>
        <v/>
      </c>
      <c r="C2887">
        <f>Движение!$C$434</f>
        <v/>
      </c>
      <c r="D2887" t="inlineStr">
        <is>
          <t>АК-15</t>
        </is>
      </c>
      <c r="E2887">
        <f>Движение!$H$434</f>
        <v/>
      </c>
      <c r="F2887">
        <f>N(Движение!$I$434)</f>
        <v/>
      </c>
      <c r="G2887">
        <f>N(Движение!$J$434)</f>
        <v/>
      </c>
      <c r="H2887">
        <f>Движение!$K$434</f>
        <v/>
      </c>
      <c r="I2887">
        <f>IF($F2887&gt;0,TEXT($B2887,"dd.mm")&amp;"_"&amp;$D2887,"")</f>
        <v/>
      </c>
    </row>
    <row r="2888">
      <c r="A2888" t="n">
        <v>2887</v>
      </c>
      <c r="B2888">
        <f>Движение!$A$434</f>
        <v/>
      </c>
      <c r="C2888">
        <f>Движение!$C$434</f>
        <v/>
      </c>
      <c r="D2888" t="inlineStr">
        <is>
          <t>Г 1800</t>
        </is>
      </c>
      <c r="E2888">
        <f>Движение!$L$434</f>
        <v/>
      </c>
      <c r="F2888">
        <f>N(Движение!$M$434)</f>
        <v/>
      </c>
      <c r="G2888">
        <f>N(Движение!$N$434)</f>
        <v/>
      </c>
      <c r="H2888">
        <f>Движение!$O$434</f>
        <v/>
      </c>
      <c r="I2888">
        <f>IF($F2888&gt;0,TEXT($B2888,"dd.mm")&amp;"_"&amp;$D2888,"")</f>
        <v/>
      </c>
    </row>
    <row r="2889">
      <c r="A2889" t="n">
        <v>2888</v>
      </c>
      <c r="B2889">
        <f>Движение!$A$434</f>
        <v/>
      </c>
      <c r="C2889">
        <f>Движение!$C$434</f>
        <v/>
      </c>
      <c r="D2889" t="inlineStr">
        <is>
          <t>Г 3500</t>
        </is>
      </c>
      <c r="E2889">
        <f>Движение!$P$434</f>
        <v/>
      </c>
      <c r="F2889">
        <f>N(Движение!$Q$434)</f>
        <v/>
      </c>
      <c r="G2889">
        <f>N(Движение!$R$434)</f>
        <v/>
      </c>
      <c r="H2889">
        <f>Движение!$S$434</f>
        <v/>
      </c>
      <c r="I2889">
        <f>IF($F2889&gt;0,TEXT($B2889,"dd.mm")&amp;"_"&amp;$D2889,"")</f>
        <v/>
      </c>
    </row>
    <row r="2890">
      <c r="A2890" t="n">
        <v>2889</v>
      </c>
      <c r="B2890">
        <f>Движение!$A$434</f>
        <v/>
      </c>
      <c r="C2890">
        <f>Движение!$C$434</f>
        <v/>
      </c>
      <c r="D2890" t="inlineStr">
        <is>
          <t>Г 800</t>
        </is>
      </c>
      <c r="E2890">
        <f>Движение!$T$434</f>
        <v/>
      </c>
      <c r="F2890">
        <f>N(Движение!$U$434)</f>
        <v/>
      </c>
      <c r="G2890">
        <f>N(Движение!$V$434)</f>
        <v/>
      </c>
      <c r="H2890">
        <f>Движение!$W$434</f>
        <v/>
      </c>
      <c r="I2890">
        <f>IF($F2890&gt;0,TEXT($B2890,"dd.mm")&amp;"_"&amp;$D2890,"")</f>
        <v/>
      </c>
    </row>
    <row r="2891">
      <c r="A2891" t="n">
        <v>2890</v>
      </c>
      <c r="B2891">
        <f>Движение!$A$434</f>
        <v/>
      </c>
      <c r="C2891">
        <f>Движение!$C$434</f>
        <v/>
      </c>
      <c r="D2891" t="inlineStr">
        <is>
          <t>Ми-К</t>
        </is>
      </c>
      <c r="E2891">
        <f>Движение!$X$434</f>
        <v/>
      </c>
      <c r="F2891">
        <f>N(Движение!$Y$434)</f>
        <v/>
      </c>
      <c r="G2891">
        <f>N(Движение!$Z$434)</f>
        <v/>
      </c>
      <c r="H2891">
        <f>Движение!$AA$434</f>
        <v/>
      </c>
      <c r="I2891">
        <f>IF($F2891&gt;0,TEXT($B2891,"dd.mm")&amp;"_"&amp;$D2891,"")</f>
        <v/>
      </c>
    </row>
    <row r="2892">
      <c r="A2892" t="n">
        <v>2891</v>
      </c>
      <c r="B2892">
        <f>Движение!$A$434</f>
        <v/>
      </c>
      <c r="C2892">
        <f>Движение!$C$434</f>
        <v/>
      </c>
      <c r="D2892" t="inlineStr">
        <is>
          <t>Ми-П</t>
        </is>
      </c>
      <c r="E2892">
        <f>Движение!$AB$434</f>
        <v/>
      </c>
      <c r="F2892">
        <f>N(Движение!$AC$434)</f>
        <v/>
      </c>
      <c r="G2892">
        <f>N(Движение!$AD$434)</f>
        <v/>
      </c>
      <c r="H2892">
        <f>Движение!$AE$434</f>
        <v/>
      </c>
      <c r="I2892">
        <f>IF($F2892&gt;0,TEXT($B2892,"dd.mm")&amp;"_"&amp;$D2892,"")</f>
        <v/>
      </c>
    </row>
    <row r="2893">
      <c r="A2893" t="n">
        <v>2892</v>
      </c>
      <c r="B2893">
        <f>Движение!$A$435</f>
        <v/>
      </c>
      <c r="C2893">
        <f>Движение!$C$435</f>
        <v/>
      </c>
      <c r="D2893" t="inlineStr">
        <is>
          <t>АК-10</t>
        </is>
      </c>
      <c r="E2893">
        <f>Движение!$D$435</f>
        <v/>
      </c>
      <c r="F2893">
        <f>N(Движение!$E$435)</f>
        <v/>
      </c>
      <c r="G2893">
        <f>N(Движение!$F$435)</f>
        <v/>
      </c>
      <c r="H2893">
        <f>Движение!$G$435</f>
        <v/>
      </c>
      <c r="I2893">
        <f>IF($F2893&gt;0,TEXT($B2893,"dd.mm")&amp;"_"&amp;$D2893,"")</f>
        <v/>
      </c>
    </row>
    <row r="2894">
      <c r="A2894" t="n">
        <v>2893</v>
      </c>
      <c r="B2894">
        <f>Движение!$A$435</f>
        <v/>
      </c>
      <c r="C2894">
        <f>Движение!$C$435</f>
        <v/>
      </c>
      <c r="D2894" t="inlineStr">
        <is>
          <t>АК-15</t>
        </is>
      </c>
      <c r="E2894">
        <f>Движение!$H$435</f>
        <v/>
      </c>
      <c r="F2894">
        <f>N(Движение!$I$435)</f>
        <v/>
      </c>
      <c r="G2894">
        <f>N(Движение!$J$435)</f>
        <v/>
      </c>
      <c r="H2894">
        <f>Движение!$K$435</f>
        <v/>
      </c>
      <c r="I2894">
        <f>IF($F2894&gt;0,TEXT($B2894,"dd.mm")&amp;"_"&amp;$D2894,"")</f>
        <v/>
      </c>
    </row>
    <row r="2895">
      <c r="A2895" t="n">
        <v>2894</v>
      </c>
      <c r="B2895">
        <f>Движение!$A$435</f>
        <v/>
      </c>
      <c r="C2895">
        <f>Движение!$C$435</f>
        <v/>
      </c>
      <c r="D2895" t="inlineStr">
        <is>
          <t>Г 1800</t>
        </is>
      </c>
      <c r="E2895">
        <f>Движение!$L$435</f>
        <v/>
      </c>
      <c r="F2895">
        <f>N(Движение!$M$435)</f>
        <v/>
      </c>
      <c r="G2895">
        <f>N(Движение!$N$435)</f>
        <v/>
      </c>
      <c r="H2895">
        <f>Движение!$O$435</f>
        <v/>
      </c>
      <c r="I2895">
        <f>IF($F2895&gt;0,TEXT($B2895,"dd.mm")&amp;"_"&amp;$D2895,"")</f>
        <v/>
      </c>
    </row>
    <row r="2896">
      <c r="A2896" t="n">
        <v>2895</v>
      </c>
      <c r="B2896">
        <f>Движение!$A$435</f>
        <v/>
      </c>
      <c r="C2896">
        <f>Движение!$C$435</f>
        <v/>
      </c>
      <c r="D2896" t="inlineStr">
        <is>
          <t>Г 3500</t>
        </is>
      </c>
      <c r="E2896">
        <f>Движение!$P$435</f>
        <v/>
      </c>
      <c r="F2896">
        <f>N(Движение!$Q$435)</f>
        <v/>
      </c>
      <c r="G2896">
        <f>N(Движение!$R$435)</f>
        <v/>
      </c>
      <c r="H2896">
        <f>Движение!$S$435</f>
        <v/>
      </c>
      <c r="I2896">
        <f>IF($F2896&gt;0,TEXT($B2896,"dd.mm")&amp;"_"&amp;$D2896,"")</f>
        <v/>
      </c>
    </row>
    <row r="2897">
      <c r="A2897" t="n">
        <v>2896</v>
      </c>
      <c r="B2897">
        <f>Движение!$A$435</f>
        <v/>
      </c>
      <c r="C2897">
        <f>Движение!$C$435</f>
        <v/>
      </c>
      <c r="D2897" t="inlineStr">
        <is>
          <t>Г 800</t>
        </is>
      </c>
      <c r="E2897">
        <f>Движение!$T$435</f>
        <v/>
      </c>
      <c r="F2897">
        <f>N(Движение!$U$435)</f>
        <v/>
      </c>
      <c r="G2897">
        <f>N(Движение!$V$435)</f>
        <v/>
      </c>
      <c r="H2897">
        <f>Движение!$W$435</f>
        <v/>
      </c>
      <c r="I2897">
        <f>IF($F2897&gt;0,TEXT($B2897,"dd.mm")&amp;"_"&amp;$D2897,"")</f>
        <v/>
      </c>
    </row>
    <row r="2898">
      <c r="A2898" t="n">
        <v>2897</v>
      </c>
      <c r="B2898">
        <f>Движение!$A$435</f>
        <v/>
      </c>
      <c r="C2898">
        <f>Движение!$C$435</f>
        <v/>
      </c>
      <c r="D2898" t="inlineStr">
        <is>
          <t>Ми-К</t>
        </is>
      </c>
      <c r="E2898">
        <f>Движение!$X$435</f>
        <v/>
      </c>
      <c r="F2898">
        <f>N(Движение!$Y$435)</f>
        <v/>
      </c>
      <c r="G2898">
        <f>N(Движение!$Z$435)</f>
        <v/>
      </c>
      <c r="H2898">
        <f>Движение!$AA$435</f>
        <v/>
      </c>
      <c r="I2898">
        <f>IF($F2898&gt;0,TEXT($B2898,"dd.mm")&amp;"_"&amp;$D2898,"")</f>
        <v/>
      </c>
    </row>
    <row r="2899">
      <c r="A2899" t="n">
        <v>2898</v>
      </c>
      <c r="B2899">
        <f>Движение!$A$435</f>
        <v/>
      </c>
      <c r="C2899">
        <f>Движение!$C$435</f>
        <v/>
      </c>
      <c r="D2899" t="inlineStr">
        <is>
          <t>Ми-П</t>
        </is>
      </c>
      <c r="E2899">
        <f>Движение!$AB$435</f>
        <v/>
      </c>
      <c r="F2899">
        <f>N(Движение!$AC$435)</f>
        <v/>
      </c>
      <c r="G2899">
        <f>N(Движение!$AD$435)</f>
        <v/>
      </c>
      <c r="H2899">
        <f>Движение!$AE$435</f>
        <v/>
      </c>
      <c r="I2899">
        <f>IF($F2899&gt;0,TEXT($B2899,"dd.mm")&amp;"_"&amp;$D2899,"")</f>
        <v/>
      </c>
    </row>
    <row r="2900">
      <c r="A2900" t="n">
        <v>2899</v>
      </c>
      <c r="B2900">
        <f>Движение!$A$436</f>
        <v/>
      </c>
      <c r="C2900">
        <f>Движение!$C$436</f>
        <v/>
      </c>
      <c r="D2900" t="inlineStr">
        <is>
          <t>АК-10</t>
        </is>
      </c>
      <c r="E2900">
        <f>Движение!$D$436</f>
        <v/>
      </c>
      <c r="F2900">
        <f>N(Движение!$E$436)</f>
        <v/>
      </c>
      <c r="G2900">
        <f>N(Движение!$F$436)</f>
        <v/>
      </c>
      <c r="H2900">
        <f>Движение!$G$436</f>
        <v/>
      </c>
      <c r="I2900">
        <f>IF($F2900&gt;0,TEXT($B2900,"dd.mm")&amp;"_"&amp;$D2900,"")</f>
        <v/>
      </c>
    </row>
    <row r="2901">
      <c r="A2901" t="n">
        <v>2900</v>
      </c>
      <c r="B2901">
        <f>Движение!$A$436</f>
        <v/>
      </c>
      <c r="C2901">
        <f>Движение!$C$436</f>
        <v/>
      </c>
      <c r="D2901" t="inlineStr">
        <is>
          <t>АК-15</t>
        </is>
      </c>
      <c r="E2901">
        <f>Движение!$H$436</f>
        <v/>
      </c>
      <c r="F2901">
        <f>N(Движение!$I$436)</f>
        <v/>
      </c>
      <c r="G2901">
        <f>N(Движение!$J$436)</f>
        <v/>
      </c>
      <c r="H2901">
        <f>Движение!$K$436</f>
        <v/>
      </c>
      <c r="I2901">
        <f>IF($F2901&gt;0,TEXT($B2901,"dd.mm")&amp;"_"&amp;$D2901,"")</f>
        <v/>
      </c>
    </row>
    <row r="2902">
      <c r="A2902" t="n">
        <v>2901</v>
      </c>
      <c r="B2902">
        <f>Движение!$A$436</f>
        <v/>
      </c>
      <c r="C2902">
        <f>Движение!$C$436</f>
        <v/>
      </c>
      <c r="D2902" t="inlineStr">
        <is>
          <t>Г 1800</t>
        </is>
      </c>
      <c r="E2902">
        <f>Движение!$L$436</f>
        <v/>
      </c>
      <c r="F2902">
        <f>N(Движение!$M$436)</f>
        <v/>
      </c>
      <c r="G2902">
        <f>N(Движение!$N$436)</f>
        <v/>
      </c>
      <c r="H2902">
        <f>Движение!$O$436</f>
        <v/>
      </c>
      <c r="I2902">
        <f>IF($F2902&gt;0,TEXT($B2902,"dd.mm")&amp;"_"&amp;$D2902,"")</f>
        <v/>
      </c>
    </row>
    <row r="2903">
      <c r="A2903" t="n">
        <v>2902</v>
      </c>
      <c r="B2903">
        <f>Движение!$A$436</f>
        <v/>
      </c>
      <c r="C2903">
        <f>Движение!$C$436</f>
        <v/>
      </c>
      <c r="D2903" t="inlineStr">
        <is>
          <t>Г 3500</t>
        </is>
      </c>
      <c r="E2903">
        <f>Движение!$P$436</f>
        <v/>
      </c>
      <c r="F2903">
        <f>N(Движение!$Q$436)</f>
        <v/>
      </c>
      <c r="G2903">
        <f>N(Движение!$R$436)</f>
        <v/>
      </c>
      <c r="H2903">
        <f>Движение!$S$436</f>
        <v/>
      </c>
      <c r="I2903">
        <f>IF($F2903&gt;0,TEXT($B2903,"dd.mm")&amp;"_"&amp;$D2903,"")</f>
        <v/>
      </c>
    </row>
    <row r="2904">
      <c r="A2904" t="n">
        <v>2903</v>
      </c>
      <c r="B2904">
        <f>Движение!$A$436</f>
        <v/>
      </c>
      <c r="C2904">
        <f>Движение!$C$436</f>
        <v/>
      </c>
      <c r="D2904" t="inlineStr">
        <is>
          <t>Г 800</t>
        </is>
      </c>
      <c r="E2904">
        <f>Движение!$T$436</f>
        <v/>
      </c>
      <c r="F2904">
        <f>N(Движение!$U$436)</f>
        <v/>
      </c>
      <c r="G2904">
        <f>N(Движение!$V$436)</f>
        <v/>
      </c>
      <c r="H2904">
        <f>Движение!$W$436</f>
        <v/>
      </c>
      <c r="I2904">
        <f>IF($F2904&gt;0,TEXT($B2904,"dd.mm")&amp;"_"&amp;$D2904,"")</f>
        <v/>
      </c>
    </row>
    <row r="2905">
      <c r="A2905" t="n">
        <v>2904</v>
      </c>
      <c r="B2905">
        <f>Движение!$A$436</f>
        <v/>
      </c>
      <c r="C2905">
        <f>Движение!$C$436</f>
        <v/>
      </c>
      <c r="D2905" t="inlineStr">
        <is>
          <t>Ми-К</t>
        </is>
      </c>
      <c r="E2905">
        <f>Движение!$X$436</f>
        <v/>
      </c>
      <c r="F2905">
        <f>N(Движение!$Y$436)</f>
        <v/>
      </c>
      <c r="G2905">
        <f>N(Движение!$Z$436)</f>
        <v/>
      </c>
      <c r="H2905">
        <f>Движение!$AA$436</f>
        <v/>
      </c>
      <c r="I2905">
        <f>IF($F2905&gt;0,TEXT($B2905,"dd.mm")&amp;"_"&amp;$D2905,"")</f>
        <v/>
      </c>
    </row>
    <row r="2906">
      <c r="A2906" t="n">
        <v>2905</v>
      </c>
      <c r="B2906">
        <f>Движение!$A$436</f>
        <v/>
      </c>
      <c r="C2906">
        <f>Движение!$C$436</f>
        <v/>
      </c>
      <c r="D2906" t="inlineStr">
        <is>
          <t>Ми-П</t>
        </is>
      </c>
      <c r="E2906">
        <f>Движение!$AB$436</f>
        <v/>
      </c>
      <c r="F2906">
        <f>N(Движение!$AC$436)</f>
        <v/>
      </c>
      <c r="G2906">
        <f>N(Движение!$AD$436)</f>
        <v/>
      </c>
      <c r="H2906">
        <f>Движение!$AE$436</f>
        <v/>
      </c>
      <c r="I2906">
        <f>IF($F2906&gt;0,TEXT($B2906,"dd.mm")&amp;"_"&amp;$D2906,"")</f>
        <v/>
      </c>
    </row>
    <row r="2907">
      <c r="A2907" t="n">
        <v>2906</v>
      </c>
      <c r="B2907">
        <f>Движение!$A$437</f>
        <v/>
      </c>
      <c r="C2907">
        <f>Движение!$C$437</f>
        <v/>
      </c>
      <c r="D2907" t="inlineStr">
        <is>
          <t>АК-10</t>
        </is>
      </c>
      <c r="E2907">
        <f>Движение!$D$437</f>
        <v/>
      </c>
      <c r="F2907">
        <f>N(Движение!$E$437)</f>
        <v/>
      </c>
      <c r="G2907">
        <f>N(Движение!$F$437)</f>
        <v/>
      </c>
      <c r="H2907">
        <f>Движение!$G$437</f>
        <v/>
      </c>
      <c r="I2907">
        <f>IF($F2907&gt;0,TEXT($B2907,"dd.mm")&amp;"_"&amp;$D2907,"")</f>
        <v/>
      </c>
    </row>
    <row r="2908">
      <c r="A2908" t="n">
        <v>2907</v>
      </c>
      <c r="B2908">
        <f>Движение!$A$437</f>
        <v/>
      </c>
      <c r="C2908">
        <f>Движение!$C$437</f>
        <v/>
      </c>
      <c r="D2908" t="inlineStr">
        <is>
          <t>АК-15</t>
        </is>
      </c>
      <c r="E2908">
        <f>Движение!$H$437</f>
        <v/>
      </c>
      <c r="F2908">
        <f>N(Движение!$I$437)</f>
        <v/>
      </c>
      <c r="G2908">
        <f>N(Движение!$J$437)</f>
        <v/>
      </c>
      <c r="H2908">
        <f>Движение!$K$437</f>
        <v/>
      </c>
      <c r="I2908">
        <f>IF($F2908&gt;0,TEXT($B2908,"dd.mm")&amp;"_"&amp;$D2908,"")</f>
        <v/>
      </c>
    </row>
    <row r="2909">
      <c r="A2909" t="n">
        <v>2908</v>
      </c>
      <c r="B2909">
        <f>Движение!$A$437</f>
        <v/>
      </c>
      <c r="C2909">
        <f>Движение!$C$437</f>
        <v/>
      </c>
      <c r="D2909" t="inlineStr">
        <is>
          <t>Г 1800</t>
        </is>
      </c>
      <c r="E2909">
        <f>Движение!$L$437</f>
        <v/>
      </c>
      <c r="F2909">
        <f>N(Движение!$M$437)</f>
        <v/>
      </c>
      <c r="G2909">
        <f>N(Движение!$N$437)</f>
        <v/>
      </c>
      <c r="H2909">
        <f>Движение!$O$437</f>
        <v/>
      </c>
      <c r="I2909">
        <f>IF($F2909&gt;0,TEXT($B2909,"dd.mm")&amp;"_"&amp;$D2909,"")</f>
        <v/>
      </c>
    </row>
    <row r="2910">
      <c r="A2910" t="n">
        <v>2909</v>
      </c>
      <c r="B2910">
        <f>Движение!$A$437</f>
        <v/>
      </c>
      <c r="C2910">
        <f>Движение!$C$437</f>
        <v/>
      </c>
      <c r="D2910" t="inlineStr">
        <is>
          <t>Г 3500</t>
        </is>
      </c>
      <c r="E2910">
        <f>Движение!$P$437</f>
        <v/>
      </c>
      <c r="F2910">
        <f>N(Движение!$Q$437)</f>
        <v/>
      </c>
      <c r="G2910">
        <f>N(Движение!$R$437)</f>
        <v/>
      </c>
      <c r="H2910">
        <f>Движение!$S$437</f>
        <v/>
      </c>
      <c r="I2910">
        <f>IF($F2910&gt;0,TEXT($B2910,"dd.mm")&amp;"_"&amp;$D2910,"")</f>
        <v/>
      </c>
    </row>
    <row r="2911">
      <c r="A2911" t="n">
        <v>2910</v>
      </c>
      <c r="B2911">
        <f>Движение!$A$437</f>
        <v/>
      </c>
      <c r="C2911">
        <f>Движение!$C$437</f>
        <v/>
      </c>
      <c r="D2911" t="inlineStr">
        <is>
          <t>Г 800</t>
        </is>
      </c>
      <c r="E2911">
        <f>Движение!$T$437</f>
        <v/>
      </c>
      <c r="F2911">
        <f>N(Движение!$U$437)</f>
        <v/>
      </c>
      <c r="G2911">
        <f>N(Движение!$V$437)</f>
        <v/>
      </c>
      <c r="H2911">
        <f>Движение!$W$437</f>
        <v/>
      </c>
      <c r="I2911">
        <f>IF($F2911&gt;0,TEXT($B2911,"dd.mm")&amp;"_"&amp;$D2911,"")</f>
        <v/>
      </c>
    </row>
    <row r="2912">
      <c r="A2912" t="n">
        <v>2911</v>
      </c>
      <c r="B2912">
        <f>Движение!$A$437</f>
        <v/>
      </c>
      <c r="C2912">
        <f>Движение!$C$437</f>
        <v/>
      </c>
      <c r="D2912" t="inlineStr">
        <is>
          <t>Ми-К</t>
        </is>
      </c>
      <c r="E2912">
        <f>Движение!$X$437</f>
        <v/>
      </c>
      <c r="F2912">
        <f>N(Движение!$Y$437)</f>
        <v/>
      </c>
      <c r="G2912">
        <f>N(Движение!$Z$437)</f>
        <v/>
      </c>
      <c r="H2912">
        <f>Движение!$AA$437</f>
        <v/>
      </c>
      <c r="I2912">
        <f>IF($F2912&gt;0,TEXT($B2912,"dd.mm")&amp;"_"&amp;$D2912,"")</f>
        <v/>
      </c>
    </row>
    <row r="2913">
      <c r="A2913" t="n">
        <v>2912</v>
      </c>
      <c r="B2913">
        <f>Движение!$A$437</f>
        <v/>
      </c>
      <c r="C2913">
        <f>Движение!$C$437</f>
        <v/>
      </c>
      <c r="D2913" t="inlineStr">
        <is>
          <t>Ми-П</t>
        </is>
      </c>
      <c r="E2913">
        <f>Движение!$AB$437</f>
        <v/>
      </c>
      <c r="F2913">
        <f>N(Движение!$AC$437)</f>
        <v/>
      </c>
      <c r="G2913">
        <f>N(Движение!$AD$437)</f>
        <v/>
      </c>
      <c r="H2913">
        <f>Движение!$AE$437</f>
        <v/>
      </c>
      <c r="I2913">
        <f>IF($F2913&gt;0,TEXT($B2913,"dd.mm")&amp;"_"&amp;$D2913,"")</f>
        <v/>
      </c>
    </row>
    <row r="2914">
      <c r="A2914" t="n">
        <v>2913</v>
      </c>
      <c r="B2914">
        <f>Движение!$A$438</f>
        <v/>
      </c>
      <c r="C2914">
        <f>Движение!$C$438</f>
        <v/>
      </c>
      <c r="D2914" t="inlineStr">
        <is>
          <t>АК-10</t>
        </is>
      </c>
      <c r="E2914">
        <f>Движение!$D$438</f>
        <v/>
      </c>
      <c r="F2914">
        <f>N(Движение!$E$438)</f>
        <v/>
      </c>
      <c r="G2914">
        <f>N(Движение!$F$438)</f>
        <v/>
      </c>
      <c r="H2914">
        <f>Движение!$G$438</f>
        <v/>
      </c>
      <c r="I2914">
        <f>IF($F2914&gt;0,TEXT($B2914,"dd.mm")&amp;"_"&amp;$D2914,"")</f>
        <v/>
      </c>
    </row>
    <row r="2915">
      <c r="A2915" t="n">
        <v>2914</v>
      </c>
      <c r="B2915">
        <f>Движение!$A$438</f>
        <v/>
      </c>
      <c r="C2915">
        <f>Движение!$C$438</f>
        <v/>
      </c>
      <c r="D2915" t="inlineStr">
        <is>
          <t>АК-15</t>
        </is>
      </c>
      <c r="E2915">
        <f>Движение!$H$438</f>
        <v/>
      </c>
      <c r="F2915">
        <f>N(Движение!$I$438)</f>
        <v/>
      </c>
      <c r="G2915">
        <f>N(Движение!$J$438)</f>
        <v/>
      </c>
      <c r="H2915">
        <f>Движение!$K$438</f>
        <v/>
      </c>
      <c r="I2915">
        <f>IF($F2915&gt;0,TEXT($B2915,"dd.mm")&amp;"_"&amp;$D2915,"")</f>
        <v/>
      </c>
    </row>
    <row r="2916">
      <c r="A2916" t="n">
        <v>2915</v>
      </c>
      <c r="B2916">
        <f>Движение!$A$438</f>
        <v/>
      </c>
      <c r="C2916">
        <f>Движение!$C$438</f>
        <v/>
      </c>
      <c r="D2916" t="inlineStr">
        <is>
          <t>Г 1800</t>
        </is>
      </c>
      <c r="E2916">
        <f>Движение!$L$438</f>
        <v/>
      </c>
      <c r="F2916">
        <f>N(Движение!$M$438)</f>
        <v/>
      </c>
      <c r="G2916">
        <f>N(Движение!$N$438)</f>
        <v/>
      </c>
      <c r="H2916">
        <f>Движение!$O$438</f>
        <v/>
      </c>
      <c r="I2916">
        <f>IF($F2916&gt;0,TEXT($B2916,"dd.mm")&amp;"_"&amp;$D2916,"")</f>
        <v/>
      </c>
    </row>
    <row r="2917">
      <c r="A2917" t="n">
        <v>2916</v>
      </c>
      <c r="B2917">
        <f>Движение!$A$438</f>
        <v/>
      </c>
      <c r="C2917">
        <f>Движение!$C$438</f>
        <v/>
      </c>
      <c r="D2917" t="inlineStr">
        <is>
          <t>Г 3500</t>
        </is>
      </c>
      <c r="E2917">
        <f>Движение!$P$438</f>
        <v/>
      </c>
      <c r="F2917">
        <f>N(Движение!$Q$438)</f>
        <v/>
      </c>
      <c r="G2917">
        <f>N(Движение!$R$438)</f>
        <v/>
      </c>
      <c r="H2917">
        <f>Движение!$S$438</f>
        <v/>
      </c>
      <c r="I2917">
        <f>IF($F2917&gt;0,TEXT($B2917,"dd.mm")&amp;"_"&amp;$D2917,"")</f>
        <v/>
      </c>
    </row>
    <row r="2918">
      <c r="A2918" t="n">
        <v>2917</v>
      </c>
      <c r="B2918">
        <f>Движение!$A$438</f>
        <v/>
      </c>
      <c r="C2918">
        <f>Движение!$C$438</f>
        <v/>
      </c>
      <c r="D2918" t="inlineStr">
        <is>
          <t>Г 800</t>
        </is>
      </c>
      <c r="E2918">
        <f>Движение!$T$438</f>
        <v/>
      </c>
      <c r="F2918">
        <f>N(Движение!$U$438)</f>
        <v/>
      </c>
      <c r="G2918">
        <f>N(Движение!$V$438)</f>
        <v/>
      </c>
      <c r="H2918">
        <f>Движение!$W$438</f>
        <v/>
      </c>
      <c r="I2918">
        <f>IF($F2918&gt;0,TEXT($B2918,"dd.mm")&amp;"_"&amp;$D2918,"")</f>
        <v/>
      </c>
    </row>
    <row r="2919">
      <c r="A2919" t="n">
        <v>2918</v>
      </c>
      <c r="B2919">
        <f>Движение!$A$438</f>
        <v/>
      </c>
      <c r="C2919">
        <f>Движение!$C$438</f>
        <v/>
      </c>
      <c r="D2919" t="inlineStr">
        <is>
          <t>Ми-К</t>
        </is>
      </c>
      <c r="E2919">
        <f>Движение!$X$438</f>
        <v/>
      </c>
      <c r="F2919">
        <f>N(Движение!$Y$438)</f>
        <v/>
      </c>
      <c r="G2919">
        <f>N(Движение!$Z$438)</f>
        <v/>
      </c>
      <c r="H2919">
        <f>Движение!$AA$438</f>
        <v/>
      </c>
      <c r="I2919">
        <f>IF($F2919&gt;0,TEXT($B2919,"dd.mm")&amp;"_"&amp;$D2919,"")</f>
        <v/>
      </c>
    </row>
    <row r="2920">
      <c r="A2920" t="n">
        <v>2919</v>
      </c>
      <c r="B2920">
        <f>Движение!$A$438</f>
        <v/>
      </c>
      <c r="C2920">
        <f>Движение!$C$438</f>
        <v/>
      </c>
      <c r="D2920" t="inlineStr">
        <is>
          <t>Ми-П</t>
        </is>
      </c>
      <c r="E2920">
        <f>Движение!$AB$438</f>
        <v/>
      </c>
      <c r="F2920">
        <f>N(Движение!$AC$438)</f>
        <v/>
      </c>
      <c r="G2920">
        <f>N(Движение!$AD$438)</f>
        <v/>
      </c>
      <c r="H2920">
        <f>Движение!$AE$438</f>
        <v/>
      </c>
      <c r="I2920">
        <f>IF($F2920&gt;0,TEXT($B2920,"dd.mm")&amp;"_"&amp;$D2920,"")</f>
        <v/>
      </c>
    </row>
    <row r="2921">
      <c r="A2921" t="n">
        <v>2920</v>
      </c>
      <c r="B2921">
        <f>Движение!$A$439</f>
        <v/>
      </c>
      <c r="C2921">
        <f>Движение!$C$439</f>
        <v/>
      </c>
      <c r="D2921" t="inlineStr">
        <is>
          <t>АК-10</t>
        </is>
      </c>
      <c r="E2921">
        <f>Движение!$D$439</f>
        <v/>
      </c>
      <c r="F2921">
        <f>N(Движение!$E$439)</f>
        <v/>
      </c>
      <c r="G2921">
        <f>N(Движение!$F$439)</f>
        <v/>
      </c>
      <c r="H2921">
        <f>Движение!$G$439</f>
        <v/>
      </c>
      <c r="I2921">
        <f>IF($F2921&gt;0,TEXT($B2921,"dd.mm")&amp;"_"&amp;$D2921,"")</f>
        <v/>
      </c>
    </row>
    <row r="2922">
      <c r="A2922" t="n">
        <v>2921</v>
      </c>
      <c r="B2922">
        <f>Движение!$A$439</f>
        <v/>
      </c>
      <c r="C2922">
        <f>Движение!$C$439</f>
        <v/>
      </c>
      <c r="D2922" t="inlineStr">
        <is>
          <t>АК-15</t>
        </is>
      </c>
      <c r="E2922">
        <f>Движение!$H$439</f>
        <v/>
      </c>
      <c r="F2922">
        <f>N(Движение!$I$439)</f>
        <v/>
      </c>
      <c r="G2922">
        <f>N(Движение!$J$439)</f>
        <v/>
      </c>
      <c r="H2922">
        <f>Движение!$K$439</f>
        <v/>
      </c>
      <c r="I2922">
        <f>IF($F2922&gt;0,TEXT($B2922,"dd.mm")&amp;"_"&amp;$D2922,"")</f>
        <v/>
      </c>
    </row>
    <row r="2923">
      <c r="A2923" t="n">
        <v>2922</v>
      </c>
      <c r="B2923">
        <f>Движение!$A$439</f>
        <v/>
      </c>
      <c r="C2923">
        <f>Движение!$C$439</f>
        <v/>
      </c>
      <c r="D2923" t="inlineStr">
        <is>
          <t>Г 1800</t>
        </is>
      </c>
      <c r="E2923">
        <f>Движение!$L$439</f>
        <v/>
      </c>
      <c r="F2923">
        <f>N(Движение!$M$439)</f>
        <v/>
      </c>
      <c r="G2923">
        <f>N(Движение!$N$439)</f>
        <v/>
      </c>
      <c r="H2923">
        <f>Движение!$O$439</f>
        <v/>
      </c>
      <c r="I2923">
        <f>IF($F2923&gt;0,TEXT($B2923,"dd.mm")&amp;"_"&amp;$D2923,"")</f>
        <v/>
      </c>
    </row>
    <row r="2924">
      <c r="A2924" t="n">
        <v>2923</v>
      </c>
      <c r="B2924">
        <f>Движение!$A$439</f>
        <v/>
      </c>
      <c r="C2924">
        <f>Движение!$C$439</f>
        <v/>
      </c>
      <c r="D2924" t="inlineStr">
        <is>
          <t>Г 3500</t>
        </is>
      </c>
      <c r="E2924">
        <f>Движение!$P$439</f>
        <v/>
      </c>
      <c r="F2924">
        <f>N(Движение!$Q$439)</f>
        <v/>
      </c>
      <c r="G2924">
        <f>N(Движение!$R$439)</f>
        <v/>
      </c>
      <c r="H2924">
        <f>Движение!$S$439</f>
        <v/>
      </c>
      <c r="I2924">
        <f>IF($F2924&gt;0,TEXT($B2924,"dd.mm")&amp;"_"&amp;$D2924,"")</f>
        <v/>
      </c>
    </row>
    <row r="2925">
      <c r="A2925" t="n">
        <v>2924</v>
      </c>
      <c r="B2925">
        <f>Движение!$A$439</f>
        <v/>
      </c>
      <c r="C2925">
        <f>Движение!$C$439</f>
        <v/>
      </c>
      <c r="D2925" t="inlineStr">
        <is>
          <t>Г 800</t>
        </is>
      </c>
      <c r="E2925">
        <f>Движение!$T$439</f>
        <v/>
      </c>
      <c r="F2925">
        <f>N(Движение!$U$439)</f>
        <v/>
      </c>
      <c r="G2925">
        <f>N(Движение!$V$439)</f>
        <v/>
      </c>
      <c r="H2925">
        <f>Движение!$W$439</f>
        <v/>
      </c>
      <c r="I2925">
        <f>IF($F2925&gt;0,TEXT($B2925,"dd.mm")&amp;"_"&amp;$D2925,"")</f>
        <v/>
      </c>
    </row>
    <row r="2926">
      <c r="A2926" t="n">
        <v>2925</v>
      </c>
      <c r="B2926">
        <f>Движение!$A$439</f>
        <v/>
      </c>
      <c r="C2926">
        <f>Движение!$C$439</f>
        <v/>
      </c>
      <c r="D2926" t="inlineStr">
        <is>
          <t>Ми-К</t>
        </is>
      </c>
      <c r="E2926">
        <f>Движение!$X$439</f>
        <v/>
      </c>
      <c r="F2926">
        <f>N(Движение!$Y$439)</f>
        <v/>
      </c>
      <c r="G2926">
        <f>N(Движение!$Z$439)</f>
        <v/>
      </c>
      <c r="H2926">
        <f>Движение!$AA$439</f>
        <v/>
      </c>
      <c r="I2926">
        <f>IF($F2926&gt;0,TEXT($B2926,"dd.mm")&amp;"_"&amp;$D2926,"")</f>
        <v/>
      </c>
    </row>
    <row r="2927">
      <c r="A2927" t="n">
        <v>2926</v>
      </c>
      <c r="B2927">
        <f>Движение!$A$439</f>
        <v/>
      </c>
      <c r="C2927">
        <f>Движение!$C$439</f>
        <v/>
      </c>
      <c r="D2927" t="inlineStr">
        <is>
          <t>Ми-П</t>
        </is>
      </c>
      <c r="E2927">
        <f>Движение!$AB$439</f>
        <v/>
      </c>
      <c r="F2927">
        <f>N(Движение!$AC$439)</f>
        <v/>
      </c>
      <c r="G2927">
        <f>N(Движение!$AD$439)</f>
        <v/>
      </c>
      <c r="H2927">
        <f>Движение!$AE$439</f>
        <v/>
      </c>
      <c r="I2927">
        <f>IF($F2927&gt;0,TEXT($B2927,"dd.mm")&amp;"_"&amp;$D2927,"")</f>
        <v/>
      </c>
    </row>
    <row r="2928">
      <c r="A2928" t="n">
        <v>2927</v>
      </c>
      <c r="B2928">
        <f>Движение!$A$440</f>
        <v/>
      </c>
      <c r="C2928">
        <f>Движение!$C$440</f>
        <v/>
      </c>
      <c r="D2928" t="inlineStr">
        <is>
          <t>АК-10</t>
        </is>
      </c>
      <c r="E2928">
        <f>Движение!$D$440</f>
        <v/>
      </c>
      <c r="F2928">
        <f>N(Движение!$E$440)</f>
        <v/>
      </c>
      <c r="G2928">
        <f>N(Движение!$F$440)</f>
        <v/>
      </c>
      <c r="H2928">
        <f>Движение!$G$440</f>
        <v/>
      </c>
      <c r="I2928">
        <f>IF($F2928&gt;0,TEXT($B2928,"dd.mm")&amp;"_"&amp;$D2928,"")</f>
        <v/>
      </c>
    </row>
    <row r="2929">
      <c r="A2929" t="n">
        <v>2928</v>
      </c>
      <c r="B2929">
        <f>Движение!$A$440</f>
        <v/>
      </c>
      <c r="C2929">
        <f>Движение!$C$440</f>
        <v/>
      </c>
      <c r="D2929" t="inlineStr">
        <is>
          <t>АК-15</t>
        </is>
      </c>
      <c r="E2929">
        <f>Движение!$H$440</f>
        <v/>
      </c>
      <c r="F2929">
        <f>N(Движение!$I$440)</f>
        <v/>
      </c>
      <c r="G2929">
        <f>N(Движение!$J$440)</f>
        <v/>
      </c>
      <c r="H2929">
        <f>Движение!$K$440</f>
        <v/>
      </c>
      <c r="I2929">
        <f>IF($F2929&gt;0,TEXT($B2929,"dd.mm")&amp;"_"&amp;$D2929,"")</f>
        <v/>
      </c>
    </row>
    <row r="2930">
      <c r="A2930" t="n">
        <v>2929</v>
      </c>
      <c r="B2930">
        <f>Движение!$A$440</f>
        <v/>
      </c>
      <c r="C2930">
        <f>Движение!$C$440</f>
        <v/>
      </c>
      <c r="D2930" t="inlineStr">
        <is>
          <t>Г 1800</t>
        </is>
      </c>
      <c r="E2930">
        <f>Движение!$L$440</f>
        <v/>
      </c>
      <c r="F2930">
        <f>N(Движение!$M$440)</f>
        <v/>
      </c>
      <c r="G2930">
        <f>N(Движение!$N$440)</f>
        <v/>
      </c>
      <c r="H2930">
        <f>Движение!$O$440</f>
        <v/>
      </c>
      <c r="I2930">
        <f>IF($F2930&gt;0,TEXT($B2930,"dd.mm")&amp;"_"&amp;$D2930,"")</f>
        <v/>
      </c>
    </row>
    <row r="2931">
      <c r="A2931" t="n">
        <v>2930</v>
      </c>
      <c r="B2931">
        <f>Движение!$A$440</f>
        <v/>
      </c>
      <c r="C2931">
        <f>Движение!$C$440</f>
        <v/>
      </c>
      <c r="D2931" t="inlineStr">
        <is>
          <t>Г 3500</t>
        </is>
      </c>
      <c r="E2931">
        <f>Движение!$P$440</f>
        <v/>
      </c>
      <c r="F2931">
        <f>N(Движение!$Q$440)</f>
        <v/>
      </c>
      <c r="G2931">
        <f>N(Движение!$R$440)</f>
        <v/>
      </c>
      <c r="H2931">
        <f>Движение!$S$440</f>
        <v/>
      </c>
      <c r="I2931">
        <f>IF($F2931&gt;0,TEXT($B2931,"dd.mm")&amp;"_"&amp;$D2931,"")</f>
        <v/>
      </c>
    </row>
    <row r="2932">
      <c r="A2932" t="n">
        <v>2931</v>
      </c>
      <c r="B2932">
        <f>Движение!$A$440</f>
        <v/>
      </c>
      <c r="C2932">
        <f>Движение!$C$440</f>
        <v/>
      </c>
      <c r="D2932" t="inlineStr">
        <is>
          <t>Г 800</t>
        </is>
      </c>
      <c r="E2932">
        <f>Движение!$T$440</f>
        <v/>
      </c>
      <c r="F2932">
        <f>N(Движение!$U$440)</f>
        <v/>
      </c>
      <c r="G2932">
        <f>N(Движение!$V$440)</f>
        <v/>
      </c>
      <c r="H2932">
        <f>Движение!$W$440</f>
        <v/>
      </c>
      <c r="I2932">
        <f>IF($F2932&gt;0,TEXT($B2932,"dd.mm")&amp;"_"&amp;$D2932,"")</f>
        <v/>
      </c>
    </row>
    <row r="2933">
      <c r="A2933" t="n">
        <v>2932</v>
      </c>
      <c r="B2933">
        <f>Движение!$A$440</f>
        <v/>
      </c>
      <c r="C2933">
        <f>Движение!$C$440</f>
        <v/>
      </c>
      <c r="D2933" t="inlineStr">
        <is>
          <t>Ми-К</t>
        </is>
      </c>
      <c r="E2933">
        <f>Движение!$X$440</f>
        <v/>
      </c>
      <c r="F2933">
        <f>N(Движение!$Y$440)</f>
        <v/>
      </c>
      <c r="G2933">
        <f>N(Движение!$Z$440)</f>
        <v/>
      </c>
      <c r="H2933">
        <f>Движение!$AA$440</f>
        <v/>
      </c>
      <c r="I2933">
        <f>IF($F2933&gt;0,TEXT($B2933,"dd.mm")&amp;"_"&amp;$D2933,"")</f>
        <v/>
      </c>
    </row>
    <row r="2934">
      <c r="A2934" t="n">
        <v>2933</v>
      </c>
      <c r="B2934">
        <f>Движение!$A$440</f>
        <v/>
      </c>
      <c r="C2934">
        <f>Движение!$C$440</f>
        <v/>
      </c>
      <c r="D2934" t="inlineStr">
        <is>
          <t>Ми-П</t>
        </is>
      </c>
      <c r="E2934">
        <f>Движение!$AB$440</f>
        <v/>
      </c>
      <c r="F2934">
        <f>N(Движение!$AC$440)</f>
        <v/>
      </c>
      <c r="G2934">
        <f>N(Движение!$AD$440)</f>
        <v/>
      </c>
      <c r="H2934">
        <f>Движение!$AE$440</f>
        <v/>
      </c>
      <c r="I2934">
        <f>IF($F2934&gt;0,TEXT($B2934,"dd.mm")&amp;"_"&amp;$D2934,"")</f>
        <v/>
      </c>
    </row>
    <row r="2935">
      <c r="A2935" t="n">
        <v>2934</v>
      </c>
      <c r="B2935">
        <f>Движение!$A$441</f>
        <v/>
      </c>
      <c r="C2935">
        <f>Движение!$C$441</f>
        <v/>
      </c>
      <c r="D2935" t="inlineStr">
        <is>
          <t>АК-10</t>
        </is>
      </c>
      <c r="E2935">
        <f>Движение!$D$441</f>
        <v/>
      </c>
      <c r="F2935">
        <f>N(Движение!$E$441)</f>
        <v/>
      </c>
      <c r="G2935">
        <f>N(Движение!$F$441)</f>
        <v/>
      </c>
      <c r="H2935">
        <f>Движение!$G$441</f>
        <v/>
      </c>
      <c r="I2935">
        <f>IF($F2935&gt;0,TEXT($B2935,"dd.mm")&amp;"_"&amp;$D2935,"")</f>
        <v/>
      </c>
    </row>
    <row r="2936">
      <c r="A2936" t="n">
        <v>2935</v>
      </c>
      <c r="B2936">
        <f>Движение!$A$441</f>
        <v/>
      </c>
      <c r="C2936">
        <f>Движение!$C$441</f>
        <v/>
      </c>
      <c r="D2936" t="inlineStr">
        <is>
          <t>АК-15</t>
        </is>
      </c>
      <c r="E2936">
        <f>Движение!$H$441</f>
        <v/>
      </c>
      <c r="F2936">
        <f>N(Движение!$I$441)</f>
        <v/>
      </c>
      <c r="G2936">
        <f>N(Движение!$J$441)</f>
        <v/>
      </c>
      <c r="H2936">
        <f>Движение!$K$441</f>
        <v/>
      </c>
      <c r="I2936">
        <f>IF($F2936&gt;0,TEXT($B2936,"dd.mm")&amp;"_"&amp;$D2936,"")</f>
        <v/>
      </c>
    </row>
    <row r="2937">
      <c r="A2937" t="n">
        <v>2936</v>
      </c>
      <c r="B2937">
        <f>Движение!$A$441</f>
        <v/>
      </c>
      <c r="C2937">
        <f>Движение!$C$441</f>
        <v/>
      </c>
      <c r="D2937" t="inlineStr">
        <is>
          <t>Г 1800</t>
        </is>
      </c>
      <c r="E2937">
        <f>Движение!$L$441</f>
        <v/>
      </c>
      <c r="F2937">
        <f>N(Движение!$M$441)</f>
        <v/>
      </c>
      <c r="G2937">
        <f>N(Движение!$N$441)</f>
        <v/>
      </c>
      <c r="H2937">
        <f>Движение!$O$441</f>
        <v/>
      </c>
      <c r="I2937">
        <f>IF($F2937&gt;0,TEXT($B2937,"dd.mm")&amp;"_"&amp;$D2937,"")</f>
        <v/>
      </c>
    </row>
    <row r="2938">
      <c r="A2938" t="n">
        <v>2937</v>
      </c>
      <c r="B2938">
        <f>Движение!$A$441</f>
        <v/>
      </c>
      <c r="C2938">
        <f>Движение!$C$441</f>
        <v/>
      </c>
      <c r="D2938" t="inlineStr">
        <is>
          <t>Г 3500</t>
        </is>
      </c>
      <c r="E2938">
        <f>Движение!$P$441</f>
        <v/>
      </c>
      <c r="F2938">
        <f>N(Движение!$Q$441)</f>
        <v/>
      </c>
      <c r="G2938">
        <f>N(Движение!$R$441)</f>
        <v/>
      </c>
      <c r="H2938">
        <f>Движение!$S$441</f>
        <v/>
      </c>
      <c r="I2938">
        <f>IF($F2938&gt;0,TEXT($B2938,"dd.mm")&amp;"_"&amp;$D2938,"")</f>
        <v/>
      </c>
    </row>
    <row r="2939">
      <c r="A2939" t="n">
        <v>2938</v>
      </c>
      <c r="B2939">
        <f>Движение!$A$441</f>
        <v/>
      </c>
      <c r="C2939">
        <f>Движение!$C$441</f>
        <v/>
      </c>
      <c r="D2939" t="inlineStr">
        <is>
          <t>Г 800</t>
        </is>
      </c>
      <c r="E2939">
        <f>Движение!$T$441</f>
        <v/>
      </c>
      <c r="F2939">
        <f>N(Движение!$U$441)</f>
        <v/>
      </c>
      <c r="G2939">
        <f>N(Движение!$V$441)</f>
        <v/>
      </c>
      <c r="H2939">
        <f>Движение!$W$441</f>
        <v/>
      </c>
      <c r="I2939">
        <f>IF($F2939&gt;0,TEXT($B2939,"dd.mm")&amp;"_"&amp;$D2939,"")</f>
        <v/>
      </c>
    </row>
    <row r="2940">
      <c r="A2940" t="n">
        <v>2939</v>
      </c>
      <c r="B2940">
        <f>Движение!$A$441</f>
        <v/>
      </c>
      <c r="C2940">
        <f>Движение!$C$441</f>
        <v/>
      </c>
      <c r="D2940" t="inlineStr">
        <is>
          <t>Ми-К</t>
        </is>
      </c>
      <c r="E2940">
        <f>Движение!$X$441</f>
        <v/>
      </c>
      <c r="F2940">
        <f>N(Движение!$Y$441)</f>
        <v/>
      </c>
      <c r="G2940">
        <f>N(Движение!$Z$441)</f>
        <v/>
      </c>
      <c r="H2940">
        <f>Движение!$AA$441</f>
        <v/>
      </c>
      <c r="I2940">
        <f>IF($F2940&gt;0,TEXT($B2940,"dd.mm")&amp;"_"&amp;$D2940,"")</f>
        <v/>
      </c>
    </row>
    <row r="2941">
      <c r="A2941" t="n">
        <v>2940</v>
      </c>
      <c r="B2941">
        <f>Движение!$A$441</f>
        <v/>
      </c>
      <c r="C2941">
        <f>Движение!$C$441</f>
        <v/>
      </c>
      <c r="D2941" t="inlineStr">
        <is>
          <t>Ми-П</t>
        </is>
      </c>
      <c r="E2941">
        <f>Движение!$AB$441</f>
        <v/>
      </c>
      <c r="F2941">
        <f>N(Движение!$AC$441)</f>
        <v/>
      </c>
      <c r="G2941">
        <f>N(Движение!$AD$441)</f>
        <v/>
      </c>
      <c r="H2941">
        <f>Движение!$AE$441</f>
        <v/>
      </c>
      <c r="I2941">
        <f>IF($F2941&gt;0,TEXT($B2941,"dd.mm")&amp;"_"&amp;$D2941,"")</f>
        <v/>
      </c>
    </row>
    <row r="2942">
      <c r="A2942" t="n">
        <v>2941</v>
      </c>
      <c r="B2942">
        <f>Движение!$A$442</f>
        <v/>
      </c>
      <c r="C2942">
        <f>Движение!$C$442</f>
        <v/>
      </c>
      <c r="D2942" t="inlineStr">
        <is>
          <t>АК-10</t>
        </is>
      </c>
      <c r="E2942">
        <f>Движение!$D$442</f>
        <v/>
      </c>
      <c r="F2942">
        <f>N(Движение!$E$442)</f>
        <v/>
      </c>
      <c r="G2942">
        <f>N(Движение!$F$442)</f>
        <v/>
      </c>
      <c r="H2942">
        <f>Движение!$G$442</f>
        <v/>
      </c>
      <c r="I2942">
        <f>IF($F2942&gt;0,TEXT($B2942,"dd.mm")&amp;"_"&amp;$D2942,"")</f>
        <v/>
      </c>
    </row>
    <row r="2943">
      <c r="A2943" t="n">
        <v>2942</v>
      </c>
      <c r="B2943">
        <f>Движение!$A$442</f>
        <v/>
      </c>
      <c r="C2943">
        <f>Движение!$C$442</f>
        <v/>
      </c>
      <c r="D2943" t="inlineStr">
        <is>
          <t>АК-15</t>
        </is>
      </c>
      <c r="E2943">
        <f>Движение!$H$442</f>
        <v/>
      </c>
      <c r="F2943">
        <f>N(Движение!$I$442)</f>
        <v/>
      </c>
      <c r="G2943">
        <f>N(Движение!$J$442)</f>
        <v/>
      </c>
      <c r="H2943">
        <f>Движение!$K$442</f>
        <v/>
      </c>
      <c r="I2943">
        <f>IF($F2943&gt;0,TEXT($B2943,"dd.mm")&amp;"_"&amp;$D2943,"")</f>
        <v/>
      </c>
    </row>
    <row r="2944">
      <c r="A2944" t="n">
        <v>2943</v>
      </c>
      <c r="B2944">
        <f>Движение!$A$442</f>
        <v/>
      </c>
      <c r="C2944">
        <f>Движение!$C$442</f>
        <v/>
      </c>
      <c r="D2944" t="inlineStr">
        <is>
          <t>Г 1800</t>
        </is>
      </c>
      <c r="E2944">
        <f>Движение!$L$442</f>
        <v/>
      </c>
      <c r="F2944">
        <f>N(Движение!$M$442)</f>
        <v/>
      </c>
      <c r="G2944">
        <f>N(Движение!$N$442)</f>
        <v/>
      </c>
      <c r="H2944">
        <f>Движение!$O$442</f>
        <v/>
      </c>
      <c r="I2944">
        <f>IF($F2944&gt;0,TEXT($B2944,"dd.mm")&amp;"_"&amp;$D2944,"")</f>
        <v/>
      </c>
    </row>
    <row r="2945">
      <c r="A2945" t="n">
        <v>2944</v>
      </c>
      <c r="B2945">
        <f>Движение!$A$442</f>
        <v/>
      </c>
      <c r="C2945">
        <f>Движение!$C$442</f>
        <v/>
      </c>
      <c r="D2945" t="inlineStr">
        <is>
          <t>Г 3500</t>
        </is>
      </c>
      <c r="E2945">
        <f>Движение!$P$442</f>
        <v/>
      </c>
      <c r="F2945">
        <f>N(Движение!$Q$442)</f>
        <v/>
      </c>
      <c r="G2945">
        <f>N(Движение!$R$442)</f>
        <v/>
      </c>
      <c r="H2945">
        <f>Движение!$S$442</f>
        <v/>
      </c>
      <c r="I2945">
        <f>IF($F2945&gt;0,TEXT($B2945,"dd.mm")&amp;"_"&amp;$D2945,"")</f>
        <v/>
      </c>
    </row>
    <row r="2946">
      <c r="A2946" t="n">
        <v>2945</v>
      </c>
      <c r="B2946">
        <f>Движение!$A$442</f>
        <v/>
      </c>
      <c r="C2946">
        <f>Движение!$C$442</f>
        <v/>
      </c>
      <c r="D2946" t="inlineStr">
        <is>
          <t>Г 800</t>
        </is>
      </c>
      <c r="E2946">
        <f>Движение!$T$442</f>
        <v/>
      </c>
      <c r="F2946">
        <f>N(Движение!$U$442)</f>
        <v/>
      </c>
      <c r="G2946">
        <f>N(Движение!$V$442)</f>
        <v/>
      </c>
      <c r="H2946">
        <f>Движение!$W$442</f>
        <v/>
      </c>
      <c r="I2946">
        <f>IF($F2946&gt;0,TEXT($B2946,"dd.mm")&amp;"_"&amp;$D2946,"")</f>
        <v/>
      </c>
    </row>
    <row r="2947">
      <c r="A2947" t="n">
        <v>2946</v>
      </c>
      <c r="B2947">
        <f>Движение!$A$442</f>
        <v/>
      </c>
      <c r="C2947">
        <f>Движение!$C$442</f>
        <v/>
      </c>
      <c r="D2947" t="inlineStr">
        <is>
          <t>Ми-К</t>
        </is>
      </c>
      <c r="E2947">
        <f>Движение!$X$442</f>
        <v/>
      </c>
      <c r="F2947">
        <f>N(Движение!$Y$442)</f>
        <v/>
      </c>
      <c r="G2947">
        <f>N(Движение!$Z$442)</f>
        <v/>
      </c>
      <c r="H2947">
        <f>Движение!$AA$442</f>
        <v/>
      </c>
      <c r="I2947">
        <f>IF($F2947&gt;0,TEXT($B2947,"dd.mm")&amp;"_"&amp;$D2947,"")</f>
        <v/>
      </c>
    </row>
    <row r="2948">
      <c r="A2948" t="n">
        <v>2947</v>
      </c>
      <c r="B2948">
        <f>Движение!$A$442</f>
        <v/>
      </c>
      <c r="C2948">
        <f>Движение!$C$442</f>
        <v/>
      </c>
      <c r="D2948" t="inlineStr">
        <is>
          <t>Ми-П</t>
        </is>
      </c>
      <c r="E2948">
        <f>Движение!$AB$442</f>
        <v/>
      </c>
      <c r="F2948">
        <f>N(Движение!$AC$442)</f>
        <v/>
      </c>
      <c r="G2948">
        <f>N(Движение!$AD$442)</f>
        <v/>
      </c>
      <c r="H2948">
        <f>Движение!$AE$442</f>
        <v/>
      </c>
      <c r="I2948">
        <f>IF($F2948&gt;0,TEXT($B2948,"dd.mm")&amp;"_"&amp;$D2948,"")</f>
        <v/>
      </c>
    </row>
    <row r="2949">
      <c r="A2949" t="n">
        <v>2948</v>
      </c>
      <c r="B2949">
        <f>Движение!$A$443</f>
        <v/>
      </c>
      <c r="C2949">
        <f>Движение!$C$443</f>
        <v/>
      </c>
      <c r="D2949" t="inlineStr">
        <is>
          <t>АК-10</t>
        </is>
      </c>
      <c r="E2949">
        <f>Движение!$D$443</f>
        <v/>
      </c>
      <c r="F2949">
        <f>N(Движение!$E$443)</f>
        <v/>
      </c>
      <c r="G2949">
        <f>N(Движение!$F$443)</f>
        <v/>
      </c>
      <c r="H2949">
        <f>Движение!$G$443</f>
        <v/>
      </c>
      <c r="I2949">
        <f>IF($F2949&gt;0,TEXT($B2949,"dd.mm")&amp;"_"&amp;$D2949,"")</f>
        <v/>
      </c>
    </row>
    <row r="2950">
      <c r="A2950" t="n">
        <v>2949</v>
      </c>
      <c r="B2950">
        <f>Движение!$A$443</f>
        <v/>
      </c>
      <c r="C2950">
        <f>Движение!$C$443</f>
        <v/>
      </c>
      <c r="D2950" t="inlineStr">
        <is>
          <t>АК-15</t>
        </is>
      </c>
      <c r="E2950">
        <f>Движение!$H$443</f>
        <v/>
      </c>
      <c r="F2950">
        <f>N(Движение!$I$443)</f>
        <v/>
      </c>
      <c r="G2950">
        <f>N(Движение!$J$443)</f>
        <v/>
      </c>
      <c r="H2950">
        <f>Движение!$K$443</f>
        <v/>
      </c>
      <c r="I2950">
        <f>IF($F2950&gt;0,TEXT($B2950,"dd.mm")&amp;"_"&amp;$D2950,"")</f>
        <v/>
      </c>
    </row>
    <row r="2951">
      <c r="A2951" t="n">
        <v>2950</v>
      </c>
      <c r="B2951">
        <f>Движение!$A$443</f>
        <v/>
      </c>
      <c r="C2951">
        <f>Движение!$C$443</f>
        <v/>
      </c>
      <c r="D2951" t="inlineStr">
        <is>
          <t>Г 1800</t>
        </is>
      </c>
      <c r="E2951">
        <f>Движение!$L$443</f>
        <v/>
      </c>
      <c r="F2951">
        <f>N(Движение!$M$443)</f>
        <v/>
      </c>
      <c r="G2951">
        <f>N(Движение!$N$443)</f>
        <v/>
      </c>
      <c r="H2951">
        <f>Движение!$O$443</f>
        <v/>
      </c>
      <c r="I2951">
        <f>IF($F2951&gt;0,TEXT($B2951,"dd.mm")&amp;"_"&amp;$D2951,"")</f>
        <v/>
      </c>
    </row>
    <row r="2952">
      <c r="A2952" t="n">
        <v>2951</v>
      </c>
      <c r="B2952">
        <f>Движение!$A$443</f>
        <v/>
      </c>
      <c r="C2952">
        <f>Движение!$C$443</f>
        <v/>
      </c>
      <c r="D2952" t="inlineStr">
        <is>
          <t>Г 3500</t>
        </is>
      </c>
      <c r="E2952">
        <f>Движение!$P$443</f>
        <v/>
      </c>
      <c r="F2952">
        <f>N(Движение!$Q$443)</f>
        <v/>
      </c>
      <c r="G2952">
        <f>N(Движение!$R$443)</f>
        <v/>
      </c>
      <c r="H2952">
        <f>Движение!$S$443</f>
        <v/>
      </c>
      <c r="I2952">
        <f>IF($F2952&gt;0,TEXT($B2952,"dd.mm")&amp;"_"&amp;$D2952,"")</f>
        <v/>
      </c>
    </row>
    <row r="2953">
      <c r="A2953" t="n">
        <v>2952</v>
      </c>
      <c r="B2953">
        <f>Движение!$A$443</f>
        <v/>
      </c>
      <c r="C2953">
        <f>Движение!$C$443</f>
        <v/>
      </c>
      <c r="D2953" t="inlineStr">
        <is>
          <t>Г 800</t>
        </is>
      </c>
      <c r="E2953">
        <f>Движение!$T$443</f>
        <v/>
      </c>
      <c r="F2953">
        <f>N(Движение!$U$443)</f>
        <v/>
      </c>
      <c r="G2953">
        <f>N(Движение!$V$443)</f>
        <v/>
      </c>
      <c r="H2953">
        <f>Движение!$W$443</f>
        <v/>
      </c>
      <c r="I2953">
        <f>IF($F2953&gt;0,TEXT($B2953,"dd.mm")&amp;"_"&amp;$D2953,"")</f>
        <v/>
      </c>
    </row>
    <row r="2954">
      <c r="A2954" t="n">
        <v>2953</v>
      </c>
      <c r="B2954">
        <f>Движение!$A$443</f>
        <v/>
      </c>
      <c r="C2954">
        <f>Движение!$C$443</f>
        <v/>
      </c>
      <c r="D2954" t="inlineStr">
        <is>
          <t>Ми-К</t>
        </is>
      </c>
      <c r="E2954">
        <f>Движение!$X$443</f>
        <v/>
      </c>
      <c r="F2954">
        <f>N(Движение!$Y$443)</f>
        <v/>
      </c>
      <c r="G2954">
        <f>N(Движение!$Z$443)</f>
        <v/>
      </c>
      <c r="H2954">
        <f>Движение!$AA$443</f>
        <v/>
      </c>
      <c r="I2954">
        <f>IF($F2954&gt;0,TEXT($B2954,"dd.mm")&amp;"_"&amp;$D2954,"")</f>
        <v/>
      </c>
    </row>
    <row r="2955">
      <c r="A2955" t="n">
        <v>2954</v>
      </c>
      <c r="B2955">
        <f>Движение!$A$443</f>
        <v/>
      </c>
      <c r="C2955">
        <f>Движение!$C$443</f>
        <v/>
      </c>
      <c r="D2955" t="inlineStr">
        <is>
          <t>Ми-П</t>
        </is>
      </c>
      <c r="E2955">
        <f>Движение!$AB$443</f>
        <v/>
      </c>
      <c r="F2955">
        <f>N(Движение!$AC$443)</f>
        <v/>
      </c>
      <c r="G2955">
        <f>N(Движение!$AD$443)</f>
        <v/>
      </c>
      <c r="H2955">
        <f>Движение!$AE$443</f>
        <v/>
      </c>
      <c r="I2955">
        <f>IF($F2955&gt;0,TEXT($B2955,"dd.mm")&amp;"_"&amp;$D2955,"")</f>
        <v/>
      </c>
    </row>
    <row r="2956">
      <c r="A2956" t="n">
        <v>2955</v>
      </c>
      <c r="B2956">
        <f>Движение!$A$444</f>
        <v/>
      </c>
      <c r="C2956">
        <f>Движение!$C$444</f>
        <v/>
      </c>
      <c r="D2956" t="inlineStr">
        <is>
          <t>АК-10</t>
        </is>
      </c>
      <c r="E2956">
        <f>Движение!$D$444</f>
        <v/>
      </c>
      <c r="F2956">
        <f>N(Движение!$E$444)</f>
        <v/>
      </c>
      <c r="G2956">
        <f>N(Движение!$F$444)</f>
        <v/>
      </c>
      <c r="H2956">
        <f>Движение!$G$444</f>
        <v/>
      </c>
      <c r="I2956">
        <f>IF($F2956&gt;0,TEXT($B2956,"dd.mm")&amp;"_"&amp;$D2956,"")</f>
        <v/>
      </c>
    </row>
    <row r="2957">
      <c r="A2957" t="n">
        <v>2956</v>
      </c>
      <c r="B2957">
        <f>Движение!$A$444</f>
        <v/>
      </c>
      <c r="C2957">
        <f>Движение!$C$444</f>
        <v/>
      </c>
      <c r="D2957" t="inlineStr">
        <is>
          <t>АК-15</t>
        </is>
      </c>
      <c r="E2957">
        <f>Движение!$H$444</f>
        <v/>
      </c>
      <c r="F2957">
        <f>N(Движение!$I$444)</f>
        <v/>
      </c>
      <c r="G2957">
        <f>N(Движение!$J$444)</f>
        <v/>
      </c>
      <c r="H2957">
        <f>Движение!$K$444</f>
        <v/>
      </c>
      <c r="I2957">
        <f>IF($F2957&gt;0,TEXT($B2957,"dd.mm")&amp;"_"&amp;$D2957,"")</f>
        <v/>
      </c>
    </row>
    <row r="2958">
      <c r="A2958" t="n">
        <v>2957</v>
      </c>
      <c r="B2958">
        <f>Движение!$A$444</f>
        <v/>
      </c>
      <c r="C2958">
        <f>Движение!$C$444</f>
        <v/>
      </c>
      <c r="D2958" t="inlineStr">
        <is>
          <t>Г 1800</t>
        </is>
      </c>
      <c r="E2958">
        <f>Движение!$L$444</f>
        <v/>
      </c>
      <c r="F2958">
        <f>N(Движение!$M$444)</f>
        <v/>
      </c>
      <c r="G2958">
        <f>N(Движение!$N$444)</f>
        <v/>
      </c>
      <c r="H2958">
        <f>Движение!$O$444</f>
        <v/>
      </c>
      <c r="I2958">
        <f>IF($F2958&gt;0,TEXT($B2958,"dd.mm")&amp;"_"&amp;$D2958,"")</f>
        <v/>
      </c>
    </row>
    <row r="2959">
      <c r="A2959" t="n">
        <v>2958</v>
      </c>
      <c r="B2959">
        <f>Движение!$A$444</f>
        <v/>
      </c>
      <c r="C2959">
        <f>Движение!$C$444</f>
        <v/>
      </c>
      <c r="D2959" t="inlineStr">
        <is>
          <t>Г 3500</t>
        </is>
      </c>
      <c r="E2959">
        <f>Движение!$P$444</f>
        <v/>
      </c>
      <c r="F2959">
        <f>N(Движение!$Q$444)</f>
        <v/>
      </c>
      <c r="G2959">
        <f>N(Движение!$R$444)</f>
        <v/>
      </c>
      <c r="H2959">
        <f>Движение!$S$444</f>
        <v/>
      </c>
      <c r="I2959">
        <f>IF($F2959&gt;0,TEXT($B2959,"dd.mm")&amp;"_"&amp;$D2959,"")</f>
        <v/>
      </c>
    </row>
    <row r="2960">
      <c r="A2960" t="n">
        <v>2959</v>
      </c>
      <c r="B2960">
        <f>Движение!$A$444</f>
        <v/>
      </c>
      <c r="C2960">
        <f>Движение!$C$444</f>
        <v/>
      </c>
      <c r="D2960" t="inlineStr">
        <is>
          <t>Г 800</t>
        </is>
      </c>
      <c r="E2960">
        <f>Движение!$T$444</f>
        <v/>
      </c>
      <c r="F2960">
        <f>N(Движение!$U$444)</f>
        <v/>
      </c>
      <c r="G2960">
        <f>N(Движение!$V$444)</f>
        <v/>
      </c>
      <c r="H2960">
        <f>Движение!$W$444</f>
        <v/>
      </c>
      <c r="I2960">
        <f>IF($F2960&gt;0,TEXT($B2960,"dd.mm")&amp;"_"&amp;$D2960,"")</f>
        <v/>
      </c>
    </row>
    <row r="2961">
      <c r="A2961" t="n">
        <v>2960</v>
      </c>
      <c r="B2961">
        <f>Движение!$A$444</f>
        <v/>
      </c>
      <c r="C2961">
        <f>Движение!$C$444</f>
        <v/>
      </c>
      <c r="D2961" t="inlineStr">
        <is>
          <t>Ми-К</t>
        </is>
      </c>
      <c r="E2961">
        <f>Движение!$X$444</f>
        <v/>
      </c>
      <c r="F2961">
        <f>N(Движение!$Y$444)</f>
        <v/>
      </c>
      <c r="G2961">
        <f>N(Движение!$Z$444)</f>
        <v/>
      </c>
      <c r="H2961">
        <f>Движение!$AA$444</f>
        <v/>
      </c>
      <c r="I2961">
        <f>IF($F2961&gt;0,TEXT($B2961,"dd.mm")&amp;"_"&amp;$D2961,"")</f>
        <v/>
      </c>
    </row>
    <row r="2962">
      <c r="A2962" t="n">
        <v>2961</v>
      </c>
      <c r="B2962">
        <f>Движение!$A$444</f>
        <v/>
      </c>
      <c r="C2962">
        <f>Движение!$C$444</f>
        <v/>
      </c>
      <c r="D2962" t="inlineStr">
        <is>
          <t>Ми-П</t>
        </is>
      </c>
      <c r="E2962">
        <f>Движение!$AB$444</f>
        <v/>
      </c>
      <c r="F2962">
        <f>N(Движение!$AC$444)</f>
        <v/>
      </c>
      <c r="G2962">
        <f>N(Движение!$AD$444)</f>
        <v/>
      </c>
      <c r="H2962">
        <f>Движение!$AE$444</f>
        <v/>
      </c>
      <c r="I2962">
        <f>IF($F2962&gt;0,TEXT($B2962,"dd.mm")&amp;"_"&amp;$D2962,"")</f>
        <v/>
      </c>
    </row>
    <row r="2963">
      <c r="A2963" t="n">
        <v>2962</v>
      </c>
      <c r="B2963">
        <f>Движение!$A$445</f>
        <v/>
      </c>
      <c r="C2963">
        <f>Движение!$C$445</f>
        <v/>
      </c>
      <c r="D2963" t="inlineStr">
        <is>
          <t>АК-10</t>
        </is>
      </c>
      <c r="E2963">
        <f>Движение!$D$445</f>
        <v/>
      </c>
      <c r="F2963">
        <f>N(Движение!$E$445)</f>
        <v/>
      </c>
      <c r="G2963">
        <f>N(Движение!$F$445)</f>
        <v/>
      </c>
      <c r="H2963">
        <f>Движение!$G$445</f>
        <v/>
      </c>
      <c r="I2963">
        <f>IF($F2963&gt;0,TEXT($B2963,"dd.mm")&amp;"_"&amp;$D2963,"")</f>
        <v/>
      </c>
    </row>
    <row r="2964">
      <c r="A2964" t="n">
        <v>2963</v>
      </c>
      <c r="B2964">
        <f>Движение!$A$445</f>
        <v/>
      </c>
      <c r="C2964">
        <f>Движение!$C$445</f>
        <v/>
      </c>
      <c r="D2964" t="inlineStr">
        <is>
          <t>АК-15</t>
        </is>
      </c>
      <c r="E2964">
        <f>Движение!$H$445</f>
        <v/>
      </c>
      <c r="F2964">
        <f>N(Движение!$I$445)</f>
        <v/>
      </c>
      <c r="G2964">
        <f>N(Движение!$J$445)</f>
        <v/>
      </c>
      <c r="H2964">
        <f>Движение!$K$445</f>
        <v/>
      </c>
      <c r="I2964">
        <f>IF($F2964&gt;0,TEXT($B2964,"dd.mm")&amp;"_"&amp;$D2964,"")</f>
        <v/>
      </c>
    </row>
    <row r="2965">
      <c r="A2965" t="n">
        <v>2964</v>
      </c>
      <c r="B2965">
        <f>Движение!$A$445</f>
        <v/>
      </c>
      <c r="C2965">
        <f>Движение!$C$445</f>
        <v/>
      </c>
      <c r="D2965" t="inlineStr">
        <is>
          <t>Г 1800</t>
        </is>
      </c>
      <c r="E2965">
        <f>Движение!$L$445</f>
        <v/>
      </c>
      <c r="F2965">
        <f>N(Движение!$M$445)</f>
        <v/>
      </c>
      <c r="G2965">
        <f>N(Движение!$N$445)</f>
        <v/>
      </c>
      <c r="H2965">
        <f>Движение!$O$445</f>
        <v/>
      </c>
      <c r="I2965">
        <f>IF($F2965&gt;0,TEXT($B2965,"dd.mm")&amp;"_"&amp;$D2965,"")</f>
        <v/>
      </c>
    </row>
    <row r="2966">
      <c r="A2966" t="n">
        <v>2965</v>
      </c>
      <c r="B2966">
        <f>Движение!$A$445</f>
        <v/>
      </c>
      <c r="C2966">
        <f>Движение!$C$445</f>
        <v/>
      </c>
      <c r="D2966" t="inlineStr">
        <is>
          <t>Г 3500</t>
        </is>
      </c>
      <c r="E2966">
        <f>Движение!$P$445</f>
        <v/>
      </c>
      <c r="F2966">
        <f>N(Движение!$Q$445)</f>
        <v/>
      </c>
      <c r="G2966">
        <f>N(Движение!$R$445)</f>
        <v/>
      </c>
      <c r="H2966">
        <f>Движение!$S$445</f>
        <v/>
      </c>
      <c r="I2966">
        <f>IF($F2966&gt;0,TEXT($B2966,"dd.mm")&amp;"_"&amp;$D2966,"")</f>
        <v/>
      </c>
    </row>
    <row r="2967">
      <c r="A2967" t="n">
        <v>2966</v>
      </c>
      <c r="B2967">
        <f>Движение!$A$445</f>
        <v/>
      </c>
      <c r="C2967">
        <f>Движение!$C$445</f>
        <v/>
      </c>
      <c r="D2967" t="inlineStr">
        <is>
          <t>Г 800</t>
        </is>
      </c>
      <c r="E2967">
        <f>Движение!$T$445</f>
        <v/>
      </c>
      <c r="F2967">
        <f>N(Движение!$U$445)</f>
        <v/>
      </c>
      <c r="G2967">
        <f>N(Движение!$V$445)</f>
        <v/>
      </c>
      <c r="H2967">
        <f>Движение!$W$445</f>
        <v/>
      </c>
      <c r="I2967">
        <f>IF($F2967&gt;0,TEXT($B2967,"dd.mm")&amp;"_"&amp;$D2967,"")</f>
        <v/>
      </c>
    </row>
    <row r="2968">
      <c r="A2968" t="n">
        <v>2967</v>
      </c>
      <c r="B2968">
        <f>Движение!$A$445</f>
        <v/>
      </c>
      <c r="C2968">
        <f>Движение!$C$445</f>
        <v/>
      </c>
      <c r="D2968" t="inlineStr">
        <is>
          <t>Ми-К</t>
        </is>
      </c>
      <c r="E2968">
        <f>Движение!$X$445</f>
        <v/>
      </c>
      <c r="F2968">
        <f>N(Движение!$Y$445)</f>
        <v/>
      </c>
      <c r="G2968">
        <f>N(Движение!$Z$445)</f>
        <v/>
      </c>
      <c r="H2968">
        <f>Движение!$AA$445</f>
        <v/>
      </c>
      <c r="I2968">
        <f>IF($F2968&gt;0,TEXT($B2968,"dd.mm")&amp;"_"&amp;$D2968,"")</f>
        <v/>
      </c>
    </row>
    <row r="2969">
      <c r="A2969" t="n">
        <v>2968</v>
      </c>
      <c r="B2969">
        <f>Движение!$A$445</f>
        <v/>
      </c>
      <c r="C2969">
        <f>Движение!$C$445</f>
        <v/>
      </c>
      <c r="D2969" t="inlineStr">
        <is>
          <t>Ми-П</t>
        </is>
      </c>
      <c r="E2969">
        <f>Движение!$AB$445</f>
        <v/>
      </c>
      <c r="F2969">
        <f>N(Движение!$AC$445)</f>
        <v/>
      </c>
      <c r="G2969">
        <f>N(Движение!$AD$445)</f>
        <v/>
      </c>
      <c r="H2969">
        <f>Движение!$AE$445</f>
        <v/>
      </c>
      <c r="I2969">
        <f>IF($F2969&gt;0,TEXT($B2969,"dd.mm")&amp;"_"&amp;$D2969,"")</f>
        <v/>
      </c>
    </row>
    <row r="2970">
      <c r="A2970" t="n">
        <v>2969</v>
      </c>
      <c r="B2970">
        <f>Движение!$A$446</f>
        <v/>
      </c>
      <c r="C2970">
        <f>Движение!$C$446</f>
        <v/>
      </c>
      <c r="D2970" t="inlineStr">
        <is>
          <t>АК-10</t>
        </is>
      </c>
      <c r="E2970">
        <f>Движение!$D$446</f>
        <v/>
      </c>
      <c r="F2970">
        <f>N(Движение!$E$446)</f>
        <v/>
      </c>
      <c r="G2970">
        <f>N(Движение!$F$446)</f>
        <v/>
      </c>
      <c r="H2970">
        <f>Движение!$G$446</f>
        <v/>
      </c>
      <c r="I2970">
        <f>IF($F2970&gt;0,TEXT($B2970,"dd.mm")&amp;"_"&amp;$D2970,"")</f>
        <v/>
      </c>
    </row>
    <row r="2971">
      <c r="A2971" t="n">
        <v>2970</v>
      </c>
      <c r="B2971">
        <f>Движение!$A$446</f>
        <v/>
      </c>
      <c r="C2971">
        <f>Движение!$C$446</f>
        <v/>
      </c>
      <c r="D2971" t="inlineStr">
        <is>
          <t>АК-15</t>
        </is>
      </c>
      <c r="E2971">
        <f>Движение!$H$446</f>
        <v/>
      </c>
      <c r="F2971">
        <f>N(Движение!$I$446)</f>
        <v/>
      </c>
      <c r="G2971">
        <f>N(Движение!$J$446)</f>
        <v/>
      </c>
      <c r="H2971">
        <f>Движение!$K$446</f>
        <v/>
      </c>
      <c r="I2971">
        <f>IF($F2971&gt;0,TEXT($B2971,"dd.mm")&amp;"_"&amp;$D2971,"")</f>
        <v/>
      </c>
    </row>
    <row r="2972">
      <c r="A2972" t="n">
        <v>2971</v>
      </c>
      <c r="B2972">
        <f>Движение!$A$446</f>
        <v/>
      </c>
      <c r="C2972">
        <f>Движение!$C$446</f>
        <v/>
      </c>
      <c r="D2972" t="inlineStr">
        <is>
          <t>Г 1800</t>
        </is>
      </c>
      <c r="E2972">
        <f>Движение!$L$446</f>
        <v/>
      </c>
      <c r="F2972">
        <f>N(Движение!$M$446)</f>
        <v/>
      </c>
      <c r="G2972">
        <f>N(Движение!$N$446)</f>
        <v/>
      </c>
      <c r="H2972">
        <f>Движение!$O$446</f>
        <v/>
      </c>
      <c r="I2972">
        <f>IF($F2972&gt;0,TEXT($B2972,"dd.mm")&amp;"_"&amp;$D2972,"")</f>
        <v/>
      </c>
    </row>
    <row r="2973">
      <c r="A2973" t="n">
        <v>2972</v>
      </c>
      <c r="B2973">
        <f>Движение!$A$446</f>
        <v/>
      </c>
      <c r="C2973">
        <f>Движение!$C$446</f>
        <v/>
      </c>
      <c r="D2973" t="inlineStr">
        <is>
          <t>Г 3500</t>
        </is>
      </c>
      <c r="E2973">
        <f>Движение!$P$446</f>
        <v/>
      </c>
      <c r="F2973">
        <f>N(Движение!$Q$446)</f>
        <v/>
      </c>
      <c r="G2973">
        <f>N(Движение!$R$446)</f>
        <v/>
      </c>
      <c r="H2973">
        <f>Движение!$S$446</f>
        <v/>
      </c>
      <c r="I2973">
        <f>IF($F2973&gt;0,TEXT($B2973,"dd.mm")&amp;"_"&amp;$D2973,"")</f>
        <v/>
      </c>
    </row>
    <row r="2974">
      <c r="A2974" t="n">
        <v>2973</v>
      </c>
      <c r="B2974">
        <f>Движение!$A$446</f>
        <v/>
      </c>
      <c r="C2974">
        <f>Движение!$C$446</f>
        <v/>
      </c>
      <c r="D2974" t="inlineStr">
        <is>
          <t>Г 800</t>
        </is>
      </c>
      <c r="E2974">
        <f>Движение!$T$446</f>
        <v/>
      </c>
      <c r="F2974">
        <f>N(Движение!$U$446)</f>
        <v/>
      </c>
      <c r="G2974">
        <f>N(Движение!$V$446)</f>
        <v/>
      </c>
      <c r="H2974">
        <f>Движение!$W$446</f>
        <v/>
      </c>
      <c r="I2974">
        <f>IF($F2974&gt;0,TEXT($B2974,"dd.mm")&amp;"_"&amp;$D2974,"")</f>
        <v/>
      </c>
    </row>
    <row r="2975">
      <c r="A2975" t="n">
        <v>2974</v>
      </c>
      <c r="B2975">
        <f>Движение!$A$446</f>
        <v/>
      </c>
      <c r="C2975">
        <f>Движение!$C$446</f>
        <v/>
      </c>
      <c r="D2975" t="inlineStr">
        <is>
          <t>Ми-К</t>
        </is>
      </c>
      <c r="E2975">
        <f>Движение!$X$446</f>
        <v/>
      </c>
      <c r="F2975">
        <f>N(Движение!$Y$446)</f>
        <v/>
      </c>
      <c r="G2975">
        <f>N(Движение!$Z$446)</f>
        <v/>
      </c>
      <c r="H2975">
        <f>Движение!$AA$446</f>
        <v/>
      </c>
      <c r="I2975">
        <f>IF($F2975&gt;0,TEXT($B2975,"dd.mm")&amp;"_"&amp;$D2975,"")</f>
        <v/>
      </c>
    </row>
    <row r="2976">
      <c r="A2976" t="n">
        <v>2975</v>
      </c>
      <c r="B2976">
        <f>Движение!$A$446</f>
        <v/>
      </c>
      <c r="C2976">
        <f>Движение!$C$446</f>
        <v/>
      </c>
      <c r="D2976" t="inlineStr">
        <is>
          <t>Ми-П</t>
        </is>
      </c>
      <c r="E2976">
        <f>Движение!$AB$446</f>
        <v/>
      </c>
      <c r="F2976">
        <f>N(Движение!$AC$446)</f>
        <v/>
      </c>
      <c r="G2976">
        <f>N(Движение!$AD$446)</f>
        <v/>
      </c>
      <c r="H2976">
        <f>Движение!$AE$446</f>
        <v/>
      </c>
      <c r="I2976">
        <f>IF($F2976&gt;0,TEXT($B2976,"dd.mm")&amp;"_"&amp;$D2976,"")</f>
        <v/>
      </c>
    </row>
    <row r="2977">
      <c r="A2977" t="n">
        <v>2976</v>
      </c>
      <c r="B2977">
        <f>Движение!$A$447</f>
        <v/>
      </c>
      <c r="C2977">
        <f>Движение!$C$447</f>
        <v/>
      </c>
      <c r="D2977" t="inlineStr">
        <is>
          <t>АК-10</t>
        </is>
      </c>
      <c r="E2977">
        <f>Движение!$D$447</f>
        <v/>
      </c>
      <c r="F2977">
        <f>N(Движение!$E$447)</f>
        <v/>
      </c>
      <c r="G2977">
        <f>N(Движение!$F$447)</f>
        <v/>
      </c>
      <c r="H2977">
        <f>Движение!$G$447</f>
        <v/>
      </c>
      <c r="I2977">
        <f>IF($F2977&gt;0,TEXT($B2977,"dd.mm")&amp;"_"&amp;$D2977,"")</f>
        <v/>
      </c>
    </row>
    <row r="2978">
      <c r="A2978" t="n">
        <v>2977</v>
      </c>
      <c r="B2978">
        <f>Движение!$A$447</f>
        <v/>
      </c>
      <c r="C2978">
        <f>Движение!$C$447</f>
        <v/>
      </c>
      <c r="D2978" t="inlineStr">
        <is>
          <t>АК-15</t>
        </is>
      </c>
      <c r="E2978">
        <f>Движение!$H$447</f>
        <v/>
      </c>
      <c r="F2978">
        <f>N(Движение!$I$447)</f>
        <v/>
      </c>
      <c r="G2978">
        <f>N(Движение!$J$447)</f>
        <v/>
      </c>
      <c r="H2978">
        <f>Движение!$K$447</f>
        <v/>
      </c>
      <c r="I2978">
        <f>IF($F2978&gt;0,TEXT($B2978,"dd.mm")&amp;"_"&amp;$D2978,"")</f>
        <v/>
      </c>
    </row>
    <row r="2979">
      <c r="A2979" t="n">
        <v>2978</v>
      </c>
      <c r="B2979">
        <f>Движение!$A$447</f>
        <v/>
      </c>
      <c r="C2979">
        <f>Движение!$C$447</f>
        <v/>
      </c>
      <c r="D2979" t="inlineStr">
        <is>
          <t>Г 1800</t>
        </is>
      </c>
      <c r="E2979">
        <f>Движение!$L$447</f>
        <v/>
      </c>
      <c r="F2979">
        <f>N(Движение!$M$447)</f>
        <v/>
      </c>
      <c r="G2979">
        <f>N(Движение!$N$447)</f>
        <v/>
      </c>
      <c r="H2979">
        <f>Движение!$O$447</f>
        <v/>
      </c>
      <c r="I2979">
        <f>IF($F2979&gt;0,TEXT($B2979,"dd.mm")&amp;"_"&amp;$D2979,"")</f>
        <v/>
      </c>
    </row>
    <row r="2980">
      <c r="A2980" t="n">
        <v>2979</v>
      </c>
      <c r="B2980">
        <f>Движение!$A$447</f>
        <v/>
      </c>
      <c r="C2980">
        <f>Движение!$C$447</f>
        <v/>
      </c>
      <c r="D2980" t="inlineStr">
        <is>
          <t>Г 3500</t>
        </is>
      </c>
      <c r="E2980">
        <f>Движение!$P$447</f>
        <v/>
      </c>
      <c r="F2980">
        <f>N(Движение!$Q$447)</f>
        <v/>
      </c>
      <c r="G2980">
        <f>N(Движение!$R$447)</f>
        <v/>
      </c>
      <c r="H2980">
        <f>Движение!$S$447</f>
        <v/>
      </c>
      <c r="I2980">
        <f>IF($F2980&gt;0,TEXT($B2980,"dd.mm")&amp;"_"&amp;$D2980,"")</f>
        <v/>
      </c>
    </row>
    <row r="2981">
      <c r="A2981" t="n">
        <v>2980</v>
      </c>
      <c r="B2981">
        <f>Движение!$A$447</f>
        <v/>
      </c>
      <c r="C2981">
        <f>Движение!$C$447</f>
        <v/>
      </c>
      <c r="D2981" t="inlineStr">
        <is>
          <t>Г 800</t>
        </is>
      </c>
      <c r="E2981">
        <f>Движение!$T$447</f>
        <v/>
      </c>
      <c r="F2981">
        <f>N(Движение!$U$447)</f>
        <v/>
      </c>
      <c r="G2981">
        <f>N(Движение!$V$447)</f>
        <v/>
      </c>
      <c r="H2981">
        <f>Движение!$W$447</f>
        <v/>
      </c>
      <c r="I2981">
        <f>IF($F2981&gt;0,TEXT($B2981,"dd.mm")&amp;"_"&amp;$D2981,"")</f>
        <v/>
      </c>
    </row>
    <row r="2982">
      <c r="A2982" t="n">
        <v>2981</v>
      </c>
      <c r="B2982">
        <f>Движение!$A$447</f>
        <v/>
      </c>
      <c r="C2982">
        <f>Движение!$C$447</f>
        <v/>
      </c>
      <c r="D2982" t="inlineStr">
        <is>
          <t>Ми-К</t>
        </is>
      </c>
      <c r="E2982">
        <f>Движение!$X$447</f>
        <v/>
      </c>
      <c r="F2982">
        <f>N(Движение!$Y$447)</f>
        <v/>
      </c>
      <c r="G2982">
        <f>N(Движение!$Z$447)</f>
        <v/>
      </c>
      <c r="H2982">
        <f>Движение!$AA$447</f>
        <v/>
      </c>
      <c r="I2982">
        <f>IF($F2982&gt;0,TEXT($B2982,"dd.mm")&amp;"_"&amp;$D2982,"")</f>
        <v/>
      </c>
    </row>
    <row r="2983">
      <c r="A2983" t="n">
        <v>2982</v>
      </c>
      <c r="B2983">
        <f>Движение!$A$447</f>
        <v/>
      </c>
      <c r="C2983">
        <f>Движение!$C$447</f>
        <v/>
      </c>
      <c r="D2983" t="inlineStr">
        <is>
          <t>Ми-П</t>
        </is>
      </c>
      <c r="E2983">
        <f>Движение!$AB$447</f>
        <v/>
      </c>
      <c r="F2983">
        <f>N(Движение!$AC$447)</f>
        <v/>
      </c>
      <c r="G2983">
        <f>N(Движение!$AD$447)</f>
        <v/>
      </c>
      <c r="H2983">
        <f>Движение!$AE$447</f>
        <v/>
      </c>
      <c r="I2983">
        <f>IF($F2983&gt;0,TEXT($B2983,"dd.mm")&amp;"_"&amp;$D2983,"")</f>
        <v/>
      </c>
    </row>
    <row r="2984">
      <c r="A2984" t="n">
        <v>2983</v>
      </c>
      <c r="B2984">
        <f>Движение!$A$448</f>
        <v/>
      </c>
      <c r="C2984">
        <f>Движение!$C$448</f>
        <v/>
      </c>
      <c r="D2984" t="inlineStr">
        <is>
          <t>АК-10</t>
        </is>
      </c>
      <c r="E2984">
        <f>Движение!$D$448</f>
        <v/>
      </c>
      <c r="F2984">
        <f>N(Движение!$E$448)</f>
        <v/>
      </c>
      <c r="G2984">
        <f>N(Движение!$F$448)</f>
        <v/>
      </c>
      <c r="H2984">
        <f>Движение!$G$448</f>
        <v/>
      </c>
      <c r="I2984">
        <f>IF($F2984&gt;0,TEXT($B2984,"dd.mm")&amp;"_"&amp;$D2984,"")</f>
        <v/>
      </c>
    </row>
    <row r="2985">
      <c r="A2985" t="n">
        <v>2984</v>
      </c>
      <c r="B2985">
        <f>Движение!$A$448</f>
        <v/>
      </c>
      <c r="C2985">
        <f>Движение!$C$448</f>
        <v/>
      </c>
      <c r="D2985" t="inlineStr">
        <is>
          <t>АК-15</t>
        </is>
      </c>
      <c r="E2985">
        <f>Движение!$H$448</f>
        <v/>
      </c>
      <c r="F2985">
        <f>N(Движение!$I$448)</f>
        <v/>
      </c>
      <c r="G2985">
        <f>N(Движение!$J$448)</f>
        <v/>
      </c>
      <c r="H2985">
        <f>Движение!$K$448</f>
        <v/>
      </c>
      <c r="I2985">
        <f>IF($F2985&gt;0,TEXT($B2985,"dd.mm")&amp;"_"&amp;$D2985,"")</f>
        <v/>
      </c>
    </row>
    <row r="2986">
      <c r="A2986" t="n">
        <v>2985</v>
      </c>
      <c r="B2986">
        <f>Движение!$A$448</f>
        <v/>
      </c>
      <c r="C2986">
        <f>Движение!$C$448</f>
        <v/>
      </c>
      <c r="D2986" t="inlineStr">
        <is>
          <t>Г 1800</t>
        </is>
      </c>
      <c r="E2986">
        <f>Движение!$L$448</f>
        <v/>
      </c>
      <c r="F2986">
        <f>N(Движение!$M$448)</f>
        <v/>
      </c>
      <c r="G2986">
        <f>N(Движение!$N$448)</f>
        <v/>
      </c>
      <c r="H2986">
        <f>Движение!$O$448</f>
        <v/>
      </c>
      <c r="I2986">
        <f>IF($F2986&gt;0,TEXT($B2986,"dd.mm")&amp;"_"&amp;$D2986,"")</f>
        <v/>
      </c>
    </row>
    <row r="2987">
      <c r="A2987" t="n">
        <v>2986</v>
      </c>
      <c r="B2987">
        <f>Движение!$A$448</f>
        <v/>
      </c>
      <c r="C2987">
        <f>Движение!$C$448</f>
        <v/>
      </c>
      <c r="D2987" t="inlineStr">
        <is>
          <t>Г 3500</t>
        </is>
      </c>
      <c r="E2987">
        <f>Движение!$P$448</f>
        <v/>
      </c>
      <c r="F2987">
        <f>N(Движение!$Q$448)</f>
        <v/>
      </c>
      <c r="G2987">
        <f>N(Движение!$R$448)</f>
        <v/>
      </c>
      <c r="H2987">
        <f>Движение!$S$448</f>
        <v/>
      </c>
      <c r="I2987">
        <f>IF($F2987&gt;0,TEXT($B2987,"dd.mm")&amp;"_"&amp;$D2987,"")</f>
        <v/>
      </c>
    </row>
    <row r="2988">
      <c r="A2988" t="n">
        <v>2987</v>
      </c>
      <c r="B2988">
        <f>Движение!$A$448</f>
        <v/>
      </c>
      <c r="C2988">
        <f>Движение!$C$448</f>
        <v/>
      </c>
      <c r="D2988" t="inlineStr">
        <is>
          <t>Г 800</t>
        </is>
      </c>
      <c r="E2988">
        <f>Движение!$T$448</f>
        <v/>
      </c>
      <c r="F2988">
        <f>N(Движение!$U$448)</f>
        <v/>
      </c>
      <c r="G2988">
        <f>N(Движение!$V$448)</f>
        <v/>
      </c>
      <c r="H2988">
        <f>Движение!$W$448</f>
        <v/>
      </c>
      <c r="I2988">
        <f>IF($F2988&gt;0,TEXT($B2988,"dd.mm")&amp;"_"&amp;$D2988,"")</f>
        <v/>
      </c>
    </row>
    <row r="2989">
      <c r="A2989" t="n">
        <v>2988</v>
      </c>
      <c r="B2989">
        <f>Движение!$A$448</f>
        <v/>
      </c>
      <c r="C2989">
        <f>Движение!$C$448</f>
        <v/>
      </c>
      <c r="D2989" t="inlineStr">
        <is>
          <t>Ми-К</t>
        </is>
      </c>
      <c r="E2989">
        <f>Движение!$X$448</f>
        <v/>
      </c>
      <c r="F2989">
        <f>N(Движение!$Y$448)</f>
        <v/>
      </c>
      <c r="G2989">
        <f>N(Движение!$Z$448)</f>
        <v/>
      </c>
      <c r="H2989">
        <f>Движение!$AA$448</f>
        <v/>
      </c>
      <c r="I2989">
        <f>IF($F2989&gt;0,TEXT($B2989,"dd.mm")&amp;"_"&amp;$D2989,"")</f>
        <v/>
      </c>
    </row>
    <row r="2990">
      <c r="A2990" t="n">
        <v>2989</v>
      </c>
      <c r="B2990">
        <f>Движение!$A$448</f>
        <v/>
      </c>
      <c r="C2990">
        <f>Движение!$C$448</f>
        <v/>
      </c>
      <c r="D2990" t="inlineStr">
        <is>
          <t>Ми-П</t>
        </is>
      </c>
      <c r="E2990">
        <f>Движение!$AB$448</f>
        <v/>
      </c>
      <c r="F2990">
        <f>N(Движение!$AC$448)</f>
        <v/>
      </c>
      <c r="G2990">
        <f>N(Движение!$AD$448)</f>
        <v/>
      </c>
      <c r="H2990">
        <f>Движение!$AE$448</f>
        <v/>
      </c>
      <c r="I2990">
        <f>IF($F2990&gt;0,TEXT($B2990,"dd.mm")&amp;"_"&amp;$D2990,"")</f>
        <v/>
      </c>
    </row>
    <row r="2991">
      <c r="A2991" t="n">
        <v>2990</v>
      </c>
      <c r="B2991">
        <f>Движение!$A$449</f>
        <v/>
      </c>
      <c r="C2991">
        <f>Движение!$C$449</f>
        <v/>
      </c>
      <c r="D2991" t="inlineStr">
        <is>
          <t>АК-10</t>
        </is>
      </c>
      <c r="E2991">
        <f>Движение!$D$449</f>
        <v/>
      </c>
      <c r="F2991">
        <f>N(Движение!$E$449)</f>
        <v/>
      </c>
      <c r="G2991">
        <f>N(Движение!$F$449)</f>
        <v/>
      </c>
      <c r="H2991">
        <f>Движение!$G$449</f>
        <v/>
      </c>
      <c r="I2991">
        <f>IF($F2991&gt;0,TEXT($B2991,"dd.mm")&amp;"_"&amp;$D2991,"")</f>
        <v/>
      </c>
    </row>
    <row r="2992">
      <c r="A2992" t="n">
        <v>2991</v>
      </c>
      <c r="B2992">
        <f>Движение!$A$449</f>
        <v/>
      </c>
      <c r="C2992">
        <f>Движение!$C$449</f>
        <v/>
      </c>
      <c r="D2992" t="inlineStr">
        <is>
          <t>АК-15</t>
        </is>
      </c>
      <c r="E2992">
        <f>Движение!$H$449</f>
        <v/>
      </c>
      <c r="F2992">
        <f>N(Движение!$I$449)</f>
        <v/>
      </c>
      <c r="G2992">
        <f>N(Движение!$J$449)</f>
        <v/>
      </c>
      <c r="H2992">
        <f>Движение!$K$449</f>
        <v/>
      </c>
      <c r="I2992">
        <f>IF($F2992&gt;0,TEXT($B2992,"dd.mm")&amp;"_"&amp;$D2992,"")</f>
        <v/>
      </c>
    </row>
    <row r="2993">
      <c r="A2993" t="n">
        <v>2992</v>
      </c>
      <c r="B2993">
        <f>Движение!$A$449</f>
        <v/>
      </c>
      <c r="C2993">
        <f>Движение!$C$449</f>
        <v/>
      </c>
      <c r="D2993" t="inlineStr">
        <is>
          <t>Г 1800</t>
        </is>
      </c>
      <c r="E2993">
        <f>Движение!$L$449</f>
        <v/>
      </c>
      <c r="F2993">
        <f>N(Движение!$M$449)</f>
        <v/>
      </c>
      <c r="G2993">
        <f>N(Движение!$N$449)</f>
        <v/>
      </c>
      <c r="H2993">
        <f>Движение!$O$449</f>
        <v/>
      </c>
      <c r="I2993">
        <f>IF($F2993&gt;0,TEXT($B2993,"dd.mm")&amp;"_"&amp;$D2993,"")</f>
        <v/>
      </c>
    </row>
    <row r="2994">
      <c r="A2994" t="n">
        <v>2993</v>
      </c>
      <c r="B2994">
        <f>Движение!$A$449</f>
        <v/>
      </c>
      <c r="C2994">
        <f>Движение!$C$449</f>
        <v/>
      </c>
      <c r="D2994" t="inlineStr">
        <is>
          <t>Г 3500</t>
        </is>
      </c>
      <c r="E2994">
        <f>Движение!$P$449</f>
        <v/>
      </c>
      <c r="F2994">
        <f>N(Движение!$Q$449)</f>
        <v/>
      </c>
      <c r="G2994">
        <f>N(Движение!$R$449)</f>
        <v/>
      </c>
      <c r="H2994">
        <f>Движение!$S$449</f>
        <v/>
      </c>
      <c r="I2994">
        <f>IF($F2994&gt;0,TEXT($B2994,"dd.mm")&amp;"_"&amp;$D2994,"")</f>
        <v/>
      </c>
    </row>
    <row r="2995">
      <c r="A2995" t="n">
        <v>2994</v>
      </c>
      <c r="B2995">
        <f>Движение!$A$449</f>
        <v/>
      </c>
      <c r="C2995">
        <f>Движение!$C$449</f>
        <v/>
      </c>
      <c r="D2995" t="inlineStr">
        <is>
          <t>Г 800</t>
        </is>
      </c>
      <c r="E2995">
        <f>Движение!$T$449</f>
        <v/>
      </c>
      <c r="F2995">
        <f>N(Движение!$U$449)</f>
        <v/>
      </c>
      <c r="G2995">
        <f>N(Движение!$V$449)</f>
        <v/>
      </c>
      <c r="H2995">
        <f>Движение!$W$449</f>
        <v/>
      </c>
      <c r="I2995">
        <f>IF($F2995&gt;0,TEXT($B2995,"dd.mm")&amp;"_"&amp;$D2995,"")</f>
        <v/>
      </c>
    </row>
    <row r="2996">
      <c r="A2996" t="n">
        <v>2995</v>
      </c>
      <c r="B2996">
        <f>Движение!$A$449</f>
        <v/>
      </c>
      <c r="C2996">
        <f>Движение!$C$449</f>
        <v/>
      </c>
      <c r="D2996" t="inlineStr">
        <is>
          <t>Ми-К</t>
        </is>
      </c>
      <c r="E2996">
        <f>Движение!$X$449</f>
        <v/>
      </c>
      <c r="F2996">
        <f>N(Движение!$Y$449)</f>
        <v/>
      </c>
      <c r="G2996">
        <f>N(Движение!$Z$449)</f>
        <v/>
      </c>
      <c r="H2996">
        <f>Движение!$AA$449</f>
        <v/>
      </c>
      <c r="I2996">
        <f>IF($F2996&gt;0,TEXT($B2996,"dd.mm")&amp;"_"&amp;$D2996,"")</f>
        <v/>
      </c>
    </row>
    <row r="2997">
      <c r="A2997" t="n">
        <v>2996</v>
      </c>
      <c r="B2997">
        <f>Движение!$A$449</f>
        <v/>
      </c>
      <c r="C2997">
        <f>Движение!$C$449</f>
        <v/>
      </c>
      <c r="D2997" t="inlineStr">
        <is>
          <t>Ми-П</t>
        </is>
      </c>
      <c r="E2997">
        <f>Движение!$AB$449</f>
        <v/>
      </c>
      <c r="F2997">
        <f>N(Движение!$AC$449)</f>
        <v/>
      </c>
      <c r="G2997">
        <f>N(Движение!$AD$449)</f>
        <v/>
      </c>
      <c r="H2997">
        <f>Движение!$AE$449</f>
        <v/>
      </c>
      <c r="I2997">
        <f>IF($F2997&gt;0,TEXT($B2997,"dd.mm")&amp;"_"&amp;$D2997,"")</f>
        <v/>
      </c>
    </row>
    <row r="2998">
      <c r="A2998" t="n">
        <v>2997</v>
      </c>
      <c r="B2998">
        <f>Движение!$A$450</f>
        <v/>
      </c>
      <c r="C2998">
        <f>Движение!$C$450</f>
        <v/>
      </c>
      <c r="D2998" t="inlineStr">
        <is>
          <t>АК-10</t>
        </is>
      </c>
      <c r="E2998">
        <f>Движение!$D$450</f>
        <v/>
      </c>
      <c r="F2998">
        <f>N(Движение!$E$450)</f>
        <v/>
      </c>
      <c r="G2998">
        <f>N(Движение!$F$450)</f>
        <v/>
      </c>
      <c r="H2998">
        <f>Движение!$G$450</f>
        <v/>
      </c>
      <c r="I2998">
        <f>IF($F2998&gt;0,TEXT($B2998,"dd.mm")&amp;"_"&amp;$D2998,"")</f>
        <v/>
      </c>
    </row>
    <row r="2999">
      <c r="A2999" t="n">
        <v>2998</v>
      </c>
      <c r="B2999">
        <f>Движение!$A$450</f>
        <v/>
      </c>
      <c r="C2999">
        <f>Движение!$C$450</f>
        <v/>
      </c>
      <c r="D2999" t="inlineStr">
        <is>
          <t>АК-15</t>
        </is>
      </c>
      <c r="E2999">
        <f>Движение!$H$450</f>
        <v/>
      </c>
      <c r="F2999">
        <f>N(Движение!$I$450)</f>
        <v/>
      </c>
      <c r="G2999">
        <f>N(Движение!$J$450)</f>
        <v/>
      </c>
      <c r="H2999">
        <f>Движение!$K$450</f>
        <v/>
      </c>
      <c r="I2999">
        <f>IF($F2999&gt;0,TEXT($B2999,"dd.mm")&amp;"_"&amp;$D2999,"")</f>
        <v/>
      </c>
    </row>
    <row r="3000">
      <c r="A3000" t="n">
        <v>2999</v>
      </c>
      <c r="B3000">
        <f>Движение!$A$450</f>
        <v/>
      </c>
      <c r="C3000">
        <f>Движение!$C$450</f>
        <v/>
      </c>
      <c r="D3000" t="inlineStr">
        <is>
          <t>Г 1800</t>
        </is>
      </c>
      <c r="E3000">
        <f>Движение!$L$450</f>
        <v/>
      </c>
      <c r="F3000">
        <f>N(Движение!$M$450)</f>
        <v/>
      </c>
      <c r="G3000">
        <f>N(Движение!$N$450)</f>
        <v/>
      </c>
      <c r="H3000">
        <f>Движение!$O$450</f>
        <v/>
      </c>
      <c r="I3000">
        <f>IF($F3000&gt;0,TEXT($B3000,"dd.mm")&amp;"_"&amp;$D3000,"")</f>
        <v/>
      </c>
    </row>
    <row r="3001">
      <c r="A3001" t="n">
        <v>3000</v>
      </c>
      <c r="B3001">
        <f>Движение!$A$450</f>
        <v/>
      </c>
      <c r="C3001">
        <f>Движение!$C$450</f>
        <v/>
      </c>
      <c r="D3001" t="inlineStr">
        <is>
          <t>Г 3500</t>
        </is>
      </c>
      <c r="E3001">
        <f>Движение!$P$450</f>
        <v/>
      </c>
      <c r="F3001">
        <f>N(Движение!$Q$450)</f>
        <v/>
      </c>
      <c r="G3001">
        <f>N(Движение!$R$450)</f>
        <v/>
      </c>
      <c r="H3001">
        <f>Движение!$S$450</f>
        <v/>
      </c>
      <c r="I3001">
        <f>IF($F3001&gt;0,TEXT($B3001,"dd.mm")&amp;"_"&amp;$D3001,"")</f>
        <v/>
      </c>
    </row>
    <row r="3002">
      <c r="A3002" t="n">
        <v>3001</v>
      </c>
      <c r="B3002">
        <f>Движение!$A$450</f>
        <v/>
      </c>
      <c r="C3002">
        <f>Движение!$C$450</f>
        <v/>
      </c>
      <c r="D3002" t="inlineStr">
        <is>
          <t>Г 800</t>
        </is>
      </c>
      <c r="E3002">
        <f>Движение!$T$450</f>
        <v/>
      </c>
      <c r="F3002">
        <f>N(Движение!$U$450)</f>
        <v/>
      </c>
      <c r="G3002">
        <f>N(Движение!$V$450)</f>
        <v/>
      </c>
      <c r="H3002">
        <f>Движение!$W$450</f>
        <v/>
      </c>
      <c r="I3002">
        <f>IF($F3002&gt;0,TEXT($B3002,"dd.mm")&amp;"_"&amp;$D3002,"")</f>
        <v/>
      </c>
    </row>
    <row r="3003">
      <c r="A3003" t="n">
        <v>3002</v>
      </c>
      <c r="B3003">
        <f>Движение!$A$450</f>
        <v/>
      </c>
      <c r="C3003">
        <f>Движение!$C$450</f>
        <v/>
      </c>
      <c r="D3003" t="inlineStr">
        <is>
          <t>Ми-К</t>
        </is>
      </c>
      <c r="E3003">
        <f>Движение!$X$450</f>
        <v/>
      </c>
      <c r="F3003">
        <f>N(Движение!$Y$450)</f>
        <v/>
      </c>
      <c r="G3003">
        <f>N(Движение!$Z$450)</f>
        <v/>
      </c>
      <c r="H3003">
        <f>Движение!$AA$450</f>
        <v/>
      </c>
      <c r="I3003">
        <f>IF($F3003&gt;0,TEXT($B3003,"dd.mm")&amp;"_"&amp;$D3003,"")</f>
        <v/>
      </c>
    </row>
    <row r="3004">
      <c r="A3004" t="n">
        <v>3003</v>
      </c>
      <c r="B3004">
        <f>Движение!$A$450</f>
        <v/>
      </c>
      <c r="C3004">
        <f>Движение!$C$450</f>
        <v/>
      </c>
      <c r="D3004" t="inlineStr">
        <is>
          <t>Ми-П</t>
        </is>
      </c>
      <c r="E3004">
        <f>Движение!$AB$450</f>
        <v/>
      </c>
      <c r="F3004">
        <f>N(Движение!$AC$450)</f>
        <v/>
      </c>
      <c r="G3004">
        <f>N(Движение!$AD$450)</f>
        <v/>
      </c>
      <c r="H3004">
        <f>Движение!$AE$450</f>
        <v/>
      </c>
      <c r="I3004">
        <f>IF($F3004&gt;0,TEXT($B3004,"dd.mm")&amp;"_"&amp;$D3004,"")</f>
        <v/>
      </c>
    </row>
    <row r="3005">
      <c r="A3005" t="n">
        <v>3004</v>
      </c>
      <c r="B3005">
        <f>Движение!$A$451</f>
        <v/>
      </c>
      <c r="C3005">
        <f>Движение!$C$451</f>
        <v/>
      </c>
      <c r="D3005" t="inlineStr">
        <is>
          <t>АК-10</t>
        </is>
      </c>
      <c r="E3005">
        <f>Движение!$D$451</f>
        <v/>
      </c>
      <c r="F3005">
        <f>N(Движение!$E$451)</f>
        <v/>
      </c>
      <c r="G3005">
        <f>N(Движение!$F$451)</f>
        <v/>
      </c>
      <c r="H3005">
        <f>Движение!$G$451</f>
        <v/>
      </c>
      <c r="I3005">
        <f>IF($F3005&gt;0,TEXT($B3005,"dd.mm")&amp;"_"&amp;$D3005,"")</f>
        <v/>
      </c>
    </row>
    <row r="3006">
      <c r="A3006" t="n">
        <v>3005</v>
      </c>
      <c r="B3006">
        <f>Движение!$A$451</f>
        <v/>
      </c>
      <c r="C3006">
        <f>Движение!$C$451</f>
        <v/>
      </c>
      <c r="D3006" t="inlineStr">
        <is>
          <t>АК-15</t>
        </is>
      </c>
      <c r="E3006">
        <f>Движение!$H$451</f>
        <v/>
      </c>
      <c r="F3006">
        <f>N(Движение!$I$451)</f>
        <v/>
      </c>
      <c r="G3006">
        <f>N(Движение!$J$451)</f>
        <v/>
      </c>
      <c r="H3006">
        <f>Движение!$K$451</f>
        <v/>
      </c>
      <c r="I3006">
        <f>IF($F3006&gt;0,TEXT($B3006,"dd.mm")&amp;"_"&amp;$D3006,"")</f>
        <v/>
      </c>
    </row>
    <row r="3007">
      <c r="A3007" t="n">
        <v>3006</v>
      </c>
      <c r="B3007">
        <f>Движение!$A$451</f>
        <v/>
      </c>
      <c r="C3007">
        <f>Движение!$C$451</f>
        <v/>
      </c>
      <c r="D3007" t="inlineStr">
        <is>
          <t>Г 1800</t>
        </is>
      </c>
      <c r="E3007">
        <f>Движение!$L$451</f>
        <v/>
      </c>
      <c r="F3007">
        <f>N(Движение!$M$451)</f>
        <v/>
      </c>
      <c r="G3007">
        <f>N(Движение!$N$451)</f>
        <v/>
      </c>
      <c r="H3007">
        <f>Движение!$O$451</f>
        <v/>
      </c>
      <c r="I3007">
        <f>IF($F3007&gt;0,TEXT($B3007,"dd.mm")&amp;"_"&amp;$D3007,"")</f>
        <v/>
      </c>
    </row>
    <row r="3008">
      <c r="A3008" t="n">
        <v>3007</v>
      </c>
      <c r="B3008">
        <f>Движение!$A$451</f>
        <v/>
      </c>
      <c r="C3008">
        <f>Движение!$C$451</f>
        <v/>
      </c>
      <c r="D3008" t="inlineStr">
        <is>
          <t>Г 3500</t>
        </is>
      </c>
      <c r="E3008">
        <f>Движение!$P$451</f>
        <v/>
      </c>
      <c r="F3008">
        <f>N(Движение!$Q$451)</f>
        <v/>
      </c>
      <c r="G3008">
        <f>N(Движение!$R$451)</f>
        <v/>
      </c>
      <c r="H3008">
        <f>Движение!$S$451</f>
        <v/>
      </c>
      <c r="I3008">
        <f>IF($F3008&gt;0,TEXT($B3008,"dd.mm")&amp;"_"&amp;$D3008,"")</f>
        <v/>
      </c>
    </row>
    <row r="3009">
      <c r="A3009" t="n">
        <v>3008</v>
      </c>
      <c r="B3009">
        <f>Движение!$A$451</f>
        <v/>
      </c>
      <c r="C3009">
        <f>Движение!$C$451</f>
        <v/>
      </c>
      <c r="D3009" t="inlineStr">
        <is>
          <t>Г 800</t>
        </is>
      </c>
      <c r="E3009">
        <f>Движение!$T$451</f>
        <v/>
      </c>
      <c r="F3009">
        <f>N(Движение!$U$451)</f>
        <v/>
      </c>
      <c r="G3009">
        <f>N(Движение!$V$451)</f>
        <v/>
      </c>
      <c r="H3009">
        <f>Движение!$W$451</f>
        <v/>
      </c>
      <c r="I3009">
        <f>IF($F3009&gt;0,TEXT($B3009,"dd.mm")&amp;"_"&amp;$D3009,"")</f>
        <v/>
      </c>
    </row>
    <row r="3010">
      <c r="A3010" t="n">
        <v>3009</v>
      </c>
      <c r="B3010">
        <f>Движение!$A$451</f>
        <v/>
      </c>
      <c r="C3010">
        <f>Движение!$C$451</f>
        <v/>
      </c>
      <c r="D3010" t="inlineStr">
        <is>
          <t>Ми-К</t>
        </is>
      </c>
      <c r="E3010">
        <f>Движение!$X$451</f>
        <v/>
      </c>
      <c r="F3010">
        <f>N(Движение!$Y$451)</f>
        <v/>
      </c>
      <c r="G3010">
        <f>N(Движение!$Z$451)</f>
        <v/>
      </c>
      <c r="H3010">
        <f>Движение!$AA$451</f>
        <v/>
      </c>
      <c r="I3010">
        <f>IF($F3010&gt;0,TEXT($B3010,"dd.mm")&amp;"_"&amp;$D3010,"")</f>
        <v/>
      </c>
    </row>
    <row r="3011">
      <c r="A3011" t="n">
        <v>3010</v>
      </c>
      <c r="B3011">
        <f>Движение!$A$451</f>
        <v/>
      </c>
      <c r="C3011">
        <f>Движение!$C$451</f>
        <v/>
      </c>
      <c r="D3011" t="inlineStr">
        <is>
          <t>Ми-П</t>
        </is>
      </c>
      <c r="E3011">
        <f>Движение!$AB$451</f>
        <v/>
      </c>
      <c r="F3011">
        <f>N(Движение!$AC$451)</f>
        <v/>
      </c>
      <c r="G3011">
        <f>N(Движение!$AD$451)</f>
        <v/>
      </c>
      <c r="H3011">
        <f>Движение!$AE$451</f>
        <v/>
      </c>
      <c r="I3011">
        <f>IF($F3011&gt;0,TEXT($B3011,"dd.mm")&amp;"_"&amp;$D3011,"")</f>
        <v/>
      </c>
    </row>
    <row r="3012">
      <c r="A3012" t="n">
        <v>3011</v>
      </c>
      <c r="B3012">
        <f>Движение!$A$452</f>
        <v/>
      </c>
      <c r="C3012">
        <f>Движение!$C$452</f>
        <v/>
      </c>
      <c r="D3012" t="inlineStr">
        <is>
          <t>АК-10</t>
        </is>
      </c>
      <c r="E3012">
        <f>Движение!$D$452</f>
        <v/>
      </c>
      <c r="F3012">
        <f>N(Движение!$E$452)</f>
        <v/>
      </c>
      <c r="G3012">
        <f>N(Движение!$F$452)</f>
        <v/>
      </c>
      <c r="H3012">
        <f>Движение!$G$452</f>
        <v/>
      </c>
      <c r="I3012">
        <f>IF($F3012&gt;0,TEXT($B3012,"dd.mm")&amp;"_"&amp;$D3012,"")</f>
        <v/>
      </c>
    </row>
    <row r="3013">
      <c r="A3013" t="n">
        <v>3012</v>
      </c>
      <c r="B3013">
        <f>Движение!$A$452</f>
        <v/>
      </c>
      <c r="C3013">
        <f>Движение!$C$452</f>
        <v/>
      </c>
      <c r="D3013" t="inlineStr">
        <is>
          <t>АК-15</t>
        </is>
      </c>
      <c r="E3013">
        <f>Движение!$H$452</f>
        <v/>
      </c>
      <c r="F3013">
        <f>N(Движение!$I$452)</f>
        <v/>
      </c>
      <c r="G3013">
        <f>N(Движение!$J$452)</f>
        <v/>
      </c>
      <c r="H3013">
        <f>Движение!$K$452</f>
        <v/>
      </c>
      <c r="I3013">
        <f>IF($F3013&gt;0,TEXT($B3013,"dd.mm")&amp;"_"&amp;$D3013,"")</f>
        <v/>
      </c>
    </row>
    <row r="3014">
      <c r="A3014" t="n">
        <v>3013</v>
      </c>
      <c r="B3014">
        <f>Движение!$A$452</f>
        <v/>
      </c>
      <c r="C3014">
        <f>Движение!$C$452</f>
        <v/>
      </c>
      <c r="D3014" t="inlineStr">
        <is>
          <t>Г 1800</t>
        </is>
      </c>
      <c r="E3014">
        <f>Движение!$L$452</f>
        <v/>
      </c>
      <c r="F3014">
        <f>N(Движение!$M$452)</f>
        <v/>
      </c>
      <c r="G3014">
        <f>N(Движение!$N$452)</f>
        <v/>
      </c>
      <c r="H3014">
        <f>Движение!$O$452</f>
        <v/>
      </c>
      <c r="I3014">
        <f>IF($F3014&gt;0,TEXT($B3014,"dd.mm")&amp;"_"&amp;$D3014,"")</f>
        <v/>
      </c>
    </row>
    <row r="3015">
      <c r="A3015" t="n">
        <v>3014</v>
      </c>
      <c r="B3015">
        <f>Движение!$A$452</f>
        <v/>
      </c>
      <c r="C3015">
        <f>Движение!$C$452</f>
        <v/>
      </c>
      <c r="D3015" t="inlineStr">
        <is>
          <t>Г 3500</t>
        </is>
      </c>
      <c r="E3015">
        <f>Движение!$P$452</f>
        <v/>
      </c>
      <c r="F3015">
        <f>N(Движение!$Q$452)</f>
        <v/>
      </c>
      <c r="G3015">
        <f>N(Движение!$R$452)</f>
        <v/>
      </c>
      <c r="H3015">
        <f>Движение!$S$452</f>
        <v/>
      </c>
      <c r="I3015">
        <f>IF($F3015&gt;0,TEXT($B3015,"dd.mm")&amp;"_"&amp;$D3015,"")</f>
        <v/>
      </c>
    </row>
    <row r="3016">
      <c r="A3016" t="n">
        <v>3015</v>
      </c>
      <c r="B3016">
        <f>Движение!$A$452</f>
        <v/>
      </c>
      <c r="C3016">
        <f>Движение!$C$452</f>
        <v/>
      </c>
      <c r="D3016" t="inlineStr">
        <is>
          <t>Г 800</t>
        </is>
      </c>
      <c r="E3016">
        <f>Движение!$T$452</f>
        <v/>
      </c>
      <c r="F3016">
        <f>N(Движение!$U$452)</f>
        <v/>
      </c>
      <c r="G3016">
        <f>N(Движение!$V$452)</f>
        <v/>
      </c>
      <c r="H3016">
        <f>Движение!$W$452</f>
        <v/>
      </c>
      <c r="I3016">
        <f>IF($F3016&gt;0,TEXT($B3016,"dd.mm")&amp;"_"&amp;$D3016,"")</f>
        <v/>
      </c>
    </row>
    <row r="3017">
      <c r="A3017" t="n">
        <v>3016</v>
      </c>
      <c r="B3017">
        <f>Движение!$A$452</f>
        <v/>
      </c>
      <c r="C3017">
        <f>Движение!$C$452</f>
        <v/>
      </c>
      <c r="D3017" t="inlineStr">
        <is>
          <t>Ми-К</t>
        </is>
      </c>
      <c r="E3017">
        <f>Движение!$X$452</f>
        <v/>
      </c>
      <c r="F3017">
        <f>N(Движение!$Y$452)</f>
        <v/>
      </c>
      <c r="G3017">
        <f>N(Движение!$Z$452)</f>
        <v/>
      </c>
      <c r="H3017">
        <f>Движение!$AA$452</f>
        <v/>
      </c>
      <c r="I3017">
        <f>IF($F3017&gt;0,TEXT($B3017,"dd.mm")&amp;"_"&amp;$D3017,"")</f>
        <v/>
      </c>
    </row>
    <row r="3018">
      <c r="A3018" t="n">
        <v>3017</v>
      </c>
      <c r="B3018">
        <f>Движение!$A$452</f>
        <v/>
      </c>
      <c r="C3018">
        <f>Движение!$C$452</f>
        <v/>
      </c>
      <c r="D3018" t="inlineStr">
        <is>
          <t>Ми-П</t>
        </is>
      </c>
      <c r="E3018">
        <f>Движение!$AB$452</f>
        <v/>
      </c>
      <c r="F3018">
        <f>N(Движение!$AC$452)</f>
        <v/>
      </c>
      <c r="G3018">
        <f>N(Движение!$AD$452)</f>
        <v/>
      </c>
      <c r="H3018">
        <f>Движение!$AE$452</f>
        <v/>
      </c>
      <c r="I3018">
        <f>IF($F3018&gt;0,TEXT($B3018,"dd.mm")&amp;"_"&amp;$D3018,"")</f>
        <v/>
      </c>
    </row>
    <row r="3019">
      <c r="A3019" t="n">
        <v>3018</v>
      </c>
      <c r="B3019">
        <f>Движение!$A$453</f>
        <v/>
      </c>
      <c r="C3019">
        <f>Движение!$C$453</f>
        <v/>
      </c>
      <c r="D3019" t="inlineStr">
        <is>
          <t>АК-10</t>
        </is>
      </c>
      <c r="E3019">
        <f>Движение!$D$453</f>
        <v/>
      </c>
      <c r="F3019">
        <f>N(Движение!$E$453)</f>
        <v/>
      </c>
      <c r="G3019">
        <f>N(Движение!$F$453)</f>
        <v/>
      </c>
      <c r="H3019">
        <f>Движение!$G$453</f>
        <v/>
      </c>
      <c r="I3019">
        <f>IF($F3019&gt;0,TEXT($B3019,"dd.mm")&amp;"_"&amp;$D3019,"")</f>
        <v/>
      </c>
    </row>
    <row r="3020">
      <c r="A3020" t="n">
        <v>3019</v>
      </c>
      <c r="B3020">
        <f>Движение!$A$453</f>
        <v/>
      </c>
      <c r="C3020">
        <f>Движение!$C$453</f>
        <v/>
      </c>
      <c r="D3020" t="inlineStr">
        <is>
          <t>АК-15</t>
        </is>
      </c>
      <c r="E3020">
        <f>Движение!$H$453</f>
        <v/>
      </c>
      <c r="F3020">
        <f>N(Движение!$I$453)</f>
        <v/>
      </c>
      <c r="G3020">
        <f>N(Движение!$J$453)</f>
        <v/>
      </c>
      <c r="H3020">
        <f>Движение!$K$453</f>
        <v/>
      </c>
      <c r="I3020">
        <f>IF($F3020&gt;0,TEXT($B3020,"dd.mm")&amp;"_"&amp;$D3020,"")</f>
        <v/>
      </c>
    </row>
    <row r="3021">
      <c r="A3021" t="n">
        <v>3020</v>
      </c>
      <c r="B3021">
        <f>Движение!$A$453</f>
        <v/>
      </c>
      <c r="C3021">
        <f>Движение!$C$453</f>
        <v/>
      </c>
      <c r="D3021" t="inlineStr">
        <is>
          <t>Г 1800</t>
        </is>
      </c>
      <c r="E3021">
        <f>Движение!$L$453</f>
        <v/>
      </c>
      <c r="F3021">
        <f>N(Движение!$M$453)</f>
        <v/>
      </c>
      <c r="G3021">
        <f>N(Движение!$N$453)</f>
        <v/>
      </c>
      <c r="H3021">
        <f>Движение!$O$453</f>
        <v/>
      </c>
      <c r="I3021">
        <f>IF($F3021&gt;0,TEXT($B3021,"dd.mm")&amp;"_"&amp;$D3021,"")</f>
        <v/>
      </c>
    </row>
    <row r="3022">
      <c r="A3022" t="n">
        <v>3021</v>
      </c>
      <c r="B3022">
        <f>Движение!$A$453</f>
        <v/>
      </c>
      <c r="C3022">
        <f>Движение!$C$453</f>
        <v/>
      </c>
      <c r="D3022" t="inlineStr">
        <is>
          <t>Г 3500</t>
        </is>
      </c>
      <c r="E3022">
        <f>Движение!$P$453</f>
        <v/>
      </c>
      <c r="F3022">
        <f>N(Движение!$Q$453)</f>
        <v/>
      </c>
      <c r="G3022">
        <f>N(Движение!$R$453)</f>
        <v/>
      </c>
      <c r="H3022">
        <f>Движение!$S$453</f>
        <v/>
      </c>
      <c r="I3022">
        <f>IF($F3022&gt;0,TEXT($B3022,"dd.mm")&amp;"_"&amp;$D3022,"")</f>
        <v/>
      </c>
    </row>
    <row r="3023">
      <c r="A3023" t="n">
        <v>3022</v>
      </c>
      <c r="B3023">
        <f>Движение!$A$453</f>
        <v/>
      </c>
      <c r="C3023">
        <f>Движение!$C$453</f>
        <v/>
      </c>
      <c r="D3023" t="inlineStr">
        <is>
          <t>Г 800</t>
        </is>
      </c>
      <c r="E3023">
        <f>Движение!$T$453</f>
        <v/>
      </c>
      <c r="F3023">
        <f>N(Движение!$U$453)</f>
        <v/>
      </c>
      <c r="G3023">
        <f>N(Движение!$V$453)</f>
        <v/>
      </c>
      <c r="H3023">
        <f>Движение!$W$453</f>
        <v/>
      </c>
      <c r="I3023">
        <f>IF($F3023&gt;0,TEXT($B3023,"dd.mm")&amp;"_"&amp;$D3023,"")</f>
        <v/>
      </c>
    </row>
    <row r="3024">
      <c r="A3024" t="n">
        <v>3023</v>
      </c>
      <c r="B3024">
        <f>Движение!$A$453</f>
        <v/>
      </c>
      <c r="C3024">
        <f>Движение!$C$453</f>
        <v/>
      </c>
      <c r="D3024" t="inlineStr">
        <is>
          <t>Ми-К</t>
        </is>
      </c>
      <c r="E3024">
        <f>Движение!$X$453</f>
        <v/>
      </c>
      <c r="F3024">
        <f>N(Движение!$Y$453)</f>
        <v/>
      </c>
      <c r="G3024">
        <f>N(Движение!$Z$453)</f>
        <v/>
      </c>
      <c r="H3024">
        <f>Движение!$AA$453</f>
        <v/>
      </c>
      <c r="I3024">
        <f>IF($F3024&gt;0,TEXT($B3024,"dd.mm")&amp;"_"&amp;$D3024,"")</f>
        <v/>
      </c>
    </row>
    <row r="3025">
      <c r="A3025" t="n">
        <v>3024</v>
      </c>
      <c r="B3025">
        <f>Движение!$A$453</f>
        <v/>
      </c>
      <c r="C3025">
        <f>Движение!$C$453</f>
        <v/>
      </c>
      <c r="D3025" t="inlineStr">
        <is>
          <t>Ми-П</t>
        </is>
      </c>
      <c r="E3025">
        <f>Движение!$AB$453</f>
        <v/>
      </c>
      <c r="F3025">
        <f>N(Движение!$AC$453)</f>
        <v/>
      </c>
      <c r="G3025">
        <f>N(Движение!$AD$453)</f>
        <v/>
      </c>
      <c r="H3025">
        <f>Движение!$AE$453</f>
        <v/>
      </c>
      <c r="I3025">
        <f>IF($F3025&gt;0,TEXT($B3025,"dd.mm")&amp;"_"&amp;$D3025,"")</f>
        <v/>
      </c>
    </row>
    <row r="3026">
      <c r="A3026" t="n">
        <v>3025</v>
      </c>
      <c r="B3026">
        <f>Движение!$A$454</f>
        <v/>
      </c>
      <c r="C3026">
        <f>Движение!$C$454</f>
        <v/>
      </c>
      <c r="D3026" t="inlineStr">
        <is>
          <t>АК-10</t>
        </is>
      </c>
      <c r="E3026">
        <f>Движение!$D$454</f>
        <v/>
      </c>
      <c r="F3026">
        <f>N(Движение!$E$454)</f>
        <v/>
      </c>
      <c r="G3026">
        <f>N(Движение!$F$454)</f>
        <v/>
      </c>
      <c r="H3026">
        <f>Движение!$G$454</f>
        <v/>
      </c>
      <c r="I3026">
        <f>IF($F3026&gt;0,TEXT($B3026,"dd.mm")&amp;"_"&amp;$D3026,"")</f>
        <v/>
      </c>
    </row>
    <row r="3027">
      <c r="A3027" t="n">
        <v>3026</v>
      </c>
      <c r="B3027">
        <f>Движение!$A$454</f>
        <v/>
      </c>
      <c r="C3027">
        <f>Движение!$C$454</f>
        <v/>
      </c>
      <c r="D3027" t="inlineStr">
        <is>
          <t>АК-15</t>
        </is>
      </c>
      <c r="E3027">
        <f>Движение!$H$454</f>
        <v/>
      </c>
      <c r="F3027">
        <f>N(Движение!$I$454)</f>
        <v/>
      </c>
      <c r="G3027">
        <f>N(Движение!$J$454)</f>
        <v/>
      </c>
      <c r="H3027">
        <f>Движение!$K$454</f>
        <v/>
      </c>
      <c r="I3027">
        <f>IF($F3027&gt;0,TEXT($B3027,"dd.mm")&amp;"_"&amp;$D3027,"")</f>
        <v/>
      </c>
    </row>
    <row r="3028">
      <c r="A3028" t="n">
        <v>3027</v>
      </c>
      <c r="B3028">
        <f>Движение!$A$454</f>
        <v/>
      </c>
      <c r="C3028">
        <f>Движение!$C$454</f>
        <v/>
      </c>
      <c r="D3028" t="inlineStr">
        <is>
          <t>Г 1800</t>
        </is>
      </c>
      <c r="E3028">
        <f>Движение!$L$454</f>
        <v/>
      </c>
      <c r="F3028">
        <f>N(Движение!$M$454)</f>
        <v/>
      </c>
      <c r="G3028">
        <f>N(Движение!$N$454)</f>
        <v/>
      </c>
      <c r="H3028">
        <f>Движение!$O$454</f>
        <v/>
      </c>
      <c r="I3028">
        <f>IF($F3028&gt;0,TEXT($B3028,"dd.mm")&amp;"_"&amp;$D3028,"")</f>
        <v/>
      </c>
    </row>
    <row r="3029">
      <c r="A3029" t="n">
        <v>3028</v>
      </c>
      <c r="B3029">
        <f>Движение!$A$454</f>
        <v/>
      </c>
      <c r="C3029">
        <f>Движение!$C$454</f>
        <v/>
      </c>
      <c r="D3029" t="inlineStr">
        <is>
          <t>Г 3500</t>
        </is>
      </c>
      <c r="E3029">
        <f>Движение!$P$454</f>
        <v/>
      </c>
      <c r="F3029">
        <f>N(Движение!$Q$454)</f>
        <v/>
      </c>
      <c r="G3029">
        <f>N(Движение!$R$454)</f>
        <v/>
      </c>
      <c r="H3029">
        <f>Движение!$S$454</f>
        <v/>
      </c>
      <c r="I3029">
        <f>IF($F3029&gt;0,TEXT($B3029,"dd.mm")&amp;"_"&amp;$D3029,"")</f>
        <v/>
      </c>
    </row>
    <row r="3030">
      <c r="A3030" t="n">
        <v>3029</v>
      </c>
      <c r="B3030">
        <f>Движение!$A$454</f>
        <v/>
      </c>
      <c r="C3030">
        <f>Движение!$C$454</f>
        <v/>
      </c>
      <c r="D3030" t="inlineStr">
        <is>
          <t>Г 800</t>
        </is>
      </c>
      <c r="E3030">
        <f>Движение!$T$454</f>
        <v/>
      </c>
      <c r="F3030">
        <f>N(Движение!$U$454)</f>
        <v/>
      </c>
      <c r="G3030">
        <f>N(Движение!$V$454)</f>
        <v/>
      </c>
      <c r="H3030">
        <f>Движение!$W$454</f>
        <v/>
      </c>
      <c r="I3030">
        <f>IF($F3030&gt;0,TEXT($B3030,"dd.mm")&amp;"_"&amp;$D3030,"")</f>
        <v/>
      </c>
    </row>
    <row r="3031">
      <c r="A3031" t="n">
        <v>3030</v>
      </c>
      <c r="B3031">
        <f>Движение!$A$454</f>
        <v/>
      </c>
      <c r="C3031">
        <f>Движение!$C$454</f>
        <v/>
      </c>
      <c r="D3031" t="inlineStr">
        <is>
          <t>Ми-К</t>
        </is>
      </c>
      <c r="E3031">
        <f>Движение!$X$454</f>
        <v/>
      </c>
      <c r="F3031">
        <f>N(Движение!$Y$454)</f>
        <v/>
      </c>
      <c r="G3031">
        <f>N(Движение!$Z$454)</f>
        <v/>
      </c>
      <c r="H3031">
        <f>Движение!$AA$454</f>
        <v/>
      </c>
      <c r="I3031">
        <f>IF($F3031&gt;0,TEXT($B3031,"dd.mm")&amp;"_"&amp;$D3031,"")</f>
        <v/>
      </c>
    </row>
    <row r="3032">
      <c r="A3032" t="n">
        <v>3031</v>
      </c>
      <c r="B3032">
        <f>Движение!$A$454</f>
        <v/>
      </c>
      <c r="C3032">
        <f>Движение!$C$454</f>
        <v/>
      </c>
      <c r="D3032" t="inlineStr">
        <is>
          <t>Ми-П</t>
        </is>
      </c>
      <c r="E3032">
        <f>Движение!$AB$454</f>
        <v/>
      </c>
      <c r="F3032">
        <f>N(Движение!$AC$454)</f>
        <v/>
      </c>
      <c r="G3032">
        <f>N(Движение!$AD$454)</f>
        <v/>
      </c>
      <c r="H3032">
        <f>Движение!$AE$454</f>
        <v/>
      </c>
      <c r="I3032">
        <f>IF($F3032&gt;0,TEXT($B3032,"dd.mm")&amp;"_"&amp;$D3032,"")</f>
        <v/>
      </c>
    </row>
    <row r="3033">
      <c r="A3033" t="n">
        <v>3032</v>
      </c>
      <c r="B3033">
        <f>Движение!$A$455</f>
        <v/>
      </c>
      <c r="C3033">
        <f>Движение!$C$455</f>
        <v/>
      </c>
      <c r="D3033" t="inlineStr">
        <is>
          <t>АК-10</t>
        </is>
      </c>
      <c r="E3033">
        <f>Движение!$D$455</f>
        <v/>
      </c>
      <c r="F3033">
        <f>N(Движение!$E$455)</f>
        <v/>
      </c>
      <c r="G3033">
        <f>N(Движение!$F$455)</f>
        <v/>
      </c>
      <c r="H3033">
        <f>Движение!$G$455</f>
        <v/>
      </c>
      <c r="I3033">
        <f>IF($F3033&gt;0,TEXT($B3033,"dd.mm")&amp;"_"&amp;$D3033,"")</f>
        <v/>
      </c>
    </row>
    <row r="3034">
      <c r="A3034" t="n">
        <v>3033</v>
      </c>
      <c r="B3034">
        <f>Движение!$A$455</f>
        <v/>
      </c>
      <c r="C3034">
        <f>Движение!$C$455</f>
        <v/>
      </c>
      <c r="D3034" t="inlineStr">
        <is>
          <t>АК-15</t>
        </is>
      </c>
      <c r="E3034">
        <f>Движение!$H$455</f>
        <v/>
      </c>
      <c r="F3034">
        <f>N(Движение!$I$455)</f>
        <v/>
      </c>
      <c r="G3034">
        <f>N(Движение!$J$455)</f>
        <v/>
      </c>
      <c r="H3034">
        <f>Движение!$K$455</f>
        <v/>
      </c>
      <c r="I3034">
        <f>IF($F3034&gt;0,TEXT($B3034,"dd.mm")&amp;"_"&amp;$D3034,"")</f>
        <v/>
      </c>
    </row>
    <row r="3035">
      <c r="A3035" t="n">
        <v>3034</v>
      </c>
      <c r="B3035">
        <f>Движение!$A$455</f>
        <v/>
      </c>
      <c r="C3035">
        <f>Движение!$C$455</f>
        <v/>
      </c>
      <c r="D3035" t="inlineStr">
        <is>
          <t>Г 1800</t>
        </is>
      </c>
      <c r="E3035">
        <f>Движение!$L$455</f>
        <v/>
      </c>
      <c r="F3035">
        <f>N(Движение!$M$455)</f>
        <v/>
      </c>
      <c r="G3035">
        <f>N(Движение!$N$455)</f>
        <v/>
      </c>
      <c r="H3035">
        <f>Движение!$O$455</f>
        <v/>
      </c>
      <c r="I3035">
        <f>IF($F3035&gt;0,TEXT($B3035,"dd.mm")&amp;"_"&amp;$D3035,"")</f>
        <v/>
      </c>
    </row>
    <row r="3036">
      <c r="A3036" t="n">
        <v>3035</v>
      </c>
      <c r="B3036">
        <f>Движение!$A$455</f>
        <v/>
      </c>
      <c r="C3036">
        <f>Движение!$C$455</f>
        <v/>
      </c>
      <c r="D3036" t="inlineStr">
        <is>
          <t>Г 3500</t>
        </is>
      </c>
      <c r="E3036">
        <f>Движение!$P$455</f>
        <v/>
      </c>
      <c r="F3036">
        <f>N(Движение!$Q$455)</f>
        <v/>
      </c>
      <c r="G3036">
        <f>N(Движение!$R$455)</f>
        <v/>
      </c>
      <c r="H3036">
        <f>Движение!$S$455</f>
        <v/>
      </c>
      <c r="I3036">
        <f>IF($F3036&gt;0,TEXT($B3036,"dd.mm")&amp;"_"&amp;$D3036,"")</f>
        <v/>
      </c>
    </row>
    <row r="3037">
      <c r="A3037" t="n">
        <v>3036</v>
      </c>
      <c r="B3037">
        <f>Движение!$A$455</f>
        <v/>
      </c>
      <c r="C3037">
        <f>Движение!$C$455</f>
        <v/>
      </c>
      <c r="D3037" t="inlineStr">
        <is>
          <t>Г 800</t>
        </is>
      </c>
      <c r="E3037">
        <f>Движение!$T$455</f>
        <v/>
      </c>
      <c r="F3037">
        <f>N(Движение!$U$455)</f>
        <v/>
      </c>
      <c r="G3037">
        <f>N(Движение!$V$455)</f>
        <v/>
      </c>
      <c r="H3037">
        <f>Движение!$W$455</f>
        <v/>
      </c>
      <c r="I3037">
        <f>IF($F3037&gt;0,TEXT($B3037,"dd.mm")&amp;"_"&amp;$D3037,"")</f>
        <v/>
      </c>
    </row>
    <row r="3038">
      <c r="A3038" t="n">
        <v>3037</v>
      </c>
      <c r="B3038">
        <f>Движение!$A$455</f>
        <v/>
      </c>
      <c r="C3038">
        <f>Движение!$C$455</f>
        <v/>
      </c>
      <c r="D3038" t="inlineStr">
        <is>
          <t>Ми-К</t>
        </is>
      </c>
      <c r="E3038">
        <f>Движение!$X$455</f>
        <v/>
      </c>
      <c r="F3038">
        <f>N(Движение!$Y$455)</f>
        <v/>
      </c>
      <c r="G3038">
        <f>N(Движение!$Z$455)</f>
        <v/>
      </c>
      <c r="H3038">
        <f>Движение!$AA$455</f>
        <v/>
      </c>
      <c r="I3038">
        <f>IF($F3038&gt;0,TEXT($B3038,"dd.mm")&amp;"_"&amp;$D3038,"")</f>
        <v/>
      </c>
    </row>
    <row r="3039">
      <c r="A3039" t="n">
        <v>3038</v>
      </c>
      <c r="B3039">
        <f>Движение!$A$455</f>
        <v/>
      </c>
      <c r="C3039">
        <f>Движение!$C$455</f>
        <v/>
      </c>
      <c r="D3039" t="inlineStr">
        <is>
          <t>Ми-П</t>
        </is>
      </c>
      <c r="E3039">
        <f>Движение!$AB$455</f>
        <v/>
      </c>
      <c r="F3039">
        <f>N(Движение!$AC$455)</f>
        <v/>
      </c>
      <c r="G3039">
        <f>N(Движение!$AD$455)</f>
        <v/>
      </c>
      <c r="H3039">
        <f>Движение!$AE$455</f>
        <v/>
      </c>
      <c r="I3039">
        <f>IF($F3039&gt;0,TEXT($B3039,"dd.mm")&amp;"_"&amp;$D3039,"")</f>
        <v/>
      </c>
    </row>
    <row r="3040">
      <c r="A3040" t="n">
        <v>3039</v>
      </c>
      <c r="B3040">
        <f>Движение!$A$456</f>
        <v/>
      </c>
      <c r="C3040">
        <f>Движение!$C$456</f>
        <v/>
      </c>
      <c r="D3040" t="inlineStr">
        <is>
          <t>АК-10</t>
        </is>
      </c>
      <c r="E3040">
        <f>Движение!$D$456</f>
        <v/>
      </c>
      <c r="F3040">
        <f>N(Движение!$E$456)</f>
        <v/>
      </c>
      <c r="G3040">
        <f>N(Движение!$F$456)</f>
        <v/>
      </c>
      <c r="H3040">
        <f>Движение!$G$456</f>
        <v/>
      </c>
      <c r="I3040">
        <f>IF($F3040&gt;0,TEXT($B3040,"dd.mm")&amp;"_"&amp;$D3040,"")</f>
        <v/>
      </c>
    </row>
    <row r="3041">
      <c r="A3041" t="n">
        <v>3040</v>
      </c>
      <c r="B3041">
        <f>Движение!$A$456</f>
        <v/>
      </c>
      <c r="C3041">
        <f>Движение!$C$456</f>
        <v/>
      </c>
      <c r="D3041" t="inlineStr">
        <is>
          <t>АК-15</t>
        </is>
      </c>
      <c r="E3041">
        <f>Движение!$H$456</f>
        <v/>
      </c>
      <c r="F3041">
        <f>N(Движение!$I$456)</f>
        <v/>
      </c>
      <c r="G3041">
        <f>N(Движение!$J$456)</f>
        <v/>
      </c>
      <c r="H3041">
        <f>Движение!$K$456</f>
        <v/>
      </c>
      <c r="I3041">
        <f>IF($F3041&gt;0,TEXT($B3041,"dd.mm")&amp;"_"&amp;$D3041,"")</f>
        <v/>
      </c>
    </row>
    <row r="3042">
      <c r="A3042" t="n">
        <v>3041</v>
      </c>
      <c r="B3042">
        <f>Движение!$A$456</f>
        <v/>
      </c>
      <c r="C3042">
        <f>Движение!$C$456</f>
        <v/>
      </c>
      <c r="D3042" t="inlineStr">
        <is>
          <t>Г 1800</t>
        </is>
      </c>
      <c r="E3042">
        <f>Движение!$L$456</f>
        <v/>
      </c>
      <c r="F3042">
        <f>N(Движение!$M$456)</f>
        <v/>
      </c>
      <c r="G3042">
        <f>N(Движение!$N$456)</f>
        <v/>
      </c>
      <c r="H3042">
        <f>Движение!$O$456</f>
        <v/>
      </c>
      <c r="I3042">
        <f>IF($F3042&gt;0,TEXT($B3042,"dd.mm")&amp;"_"&amp;$D3042,"")</f>
        <v/>
      </c>
    </row>
    <row r="3043">
      <c r="A3043" t="n">
        <v>3042</v>
      </c>
      <c r="B3043">
        <f>Движение!$A$456</f>
        <v/>
      </c>
      <c r="C3043">
        <f>Движение!$C$456</f>
        <v/>
      </c>
      <c r="D3043" t="inlineStr">
        <is>
          <t>Г 3500</t>
        </is>
      </c>
      <c r="E3043">
        <f>Движение!$P$456</f>
        <v/>
      </c>
      <c r="F3043">
        <f>N(Движение!$Q$456)</f>
        <v/>
      </c>
      <c r="G3043">
        <f>N(Движение!$R$456)</f>
        <v/>
      </c>
      <c r="H3043">
        <f>Движение!$S$456</f>
        <v/>
      </c>
      <c r="I3043">
        <f>IF($F3043&gt;0,TEXT($B3043,"dd.mm")&amp;"_"&amp;$D3043,"")</f>
        <v/>
      </c>
    </row>
    <row r="3044">
      <c r="A3044" t="n">
        <v>3043</v>
      </c>
      <c r="B3044">
        <f>Движение!$A$456</f>
        <v/>
      </c>
      <c r="C3044">
        <f>Движение!$C$456</f>
        <v/>
      </c>
      <c r="D3044" t="inlineStr">
        <is>
          <t>Г 800</t>
        </is>
      </c>
      <c r="E3044">
        <f>Движение!$T$456</f>
        <v/>
      </c>
      <c r="F3044">
        <f>N(Движение!$U$456)</f>
        <v/>
      </c>
      <c r="G3044">
        <f>N(Движение!$V$456)</f>
        <v/>
      </c>
      <c r="H3044">
        <f>Движение!$W$456</f>
        <v/>
      </c>
      <c r="I3044">
        <f>IF($F3044&gt;0,TEXT($B3044,"dd.mm")&amp;"_"&amp;$D3044,"")</f>
        <v/>
      </c>
    </row>
    <row r="3045">
      <c r="A3045" t="n">
        <v>3044</v>
      </c>
      <c r="B3045">
        <f>Движение!$A$456</f>
        <v/>
      </c>
      <c r="C3045">
        <f>Движение!$C$456</f>
        <v/>
      </c>
      <c r="D3045" t="inlineStr">
        <is>
          <t>Ми-К</t>
        </is>
      </c>
      <c r="E3045">
        <f>Движение!$X$456</f>
        <v/>
      </c>
      <c r="F3045">
        <f>N(Движение!$Y$456)</f>
        <v/>
      </c>
      <c r="G3045">
        <f>N(Движение!$Z$456)</f>
        <v/>
      </c>
      <c r="H3045">
        <f>Движение!$AA$456</f>
        <v/>
      </c>
      <c r="I3045">
        <f>IF($F3045&gt;0,TEXT($B3045,"dd.mm")&amp;"_"&amp;$D3045,"")</f>
        <v/>
      </c>
    </row>
    <row r="3046">
      <c r="A3046" t="n">
        <v>3045</v>
      </c>
      <c r="B3046">
        <f>Движение!$A$456</f>
        <v/>
      </c>
      <c r="C3046">
        <f>Движение!$C$456</f>
        <v/>
      </c>
      <c r="D3046" t="inlineStr">
        <is>
          <t>Ми-П</t>
        </is>
      </c>
      <c r="E3046">
        <f>Движение!$AB$456</f>
        <v/>
      </c>
      <c r="F3046">
        <f>N(Движение!$AC$456)</f>
        <v/>
      </c>
      <c r="G3046">
        <f>N(Движение!$AD$456)</f>
        <v/>
      </c>
      <c r="H3046">
        <f>Движение!$AE$456</f>
        <v/>
      </c>
      <c r="I3046">
        <f>IF($F3046&gt;0,TEXT($B3046,"dd.mm")&amp;"_"&amp;$D3046,"")</f>
        <v/>
      </c>
    </row>
    <row r="3047">
      <c r="A3047" t="n">
        <v>3046</v>
      </c>
      <c r="B3047">
        <f>Движение!$A$457</f>
        <v/>
      </c>
      <c r="C3047">
        <f>Движение!$C$457</f>
        <v/>
      </c>
      <c r="D3047" t="inlineStr">
        <is>
          <t>АК-10</t>
        </is>
      </c>
      <c r="E3047">
        <f>Движение!$D$457</f>
        <v/>
      </c>
      <c r="F3047">
        <f>N(Движение!$E$457)</f>
        <v/>
      </c>
      <c r="G3047">
        <f>N(Движение!$F$457)</f>
        <v/>
      </c>
      <c r="H3047">
        <f>Движение!$G$457</f>
        <v/>
      </c>
      <c r="I3047">
        <f>IF($F3047&gt;0,TEXT($B3047,"dd.mm")&amp;"_"&amp;$D3047,"")</f>
        <v/>
      </c>
    </row>
    <row r="3048">
      <c r="A3048" t="n">
        <v>3047</v>
      </c>
      <c r="B3048">
        <f>Движение!$A$457</f>
        <v/>
      </c>
      <c r="C3048">
        <f>Движение!$C$457</f>
        <v/>
      </c>
      <c r="D3048" t="inlineStr">
        <is>
          <t>АК-15</t>
        </is>
      </c>
      <c r="E3048">
        <f>Движение!$H$457</f>
        <v/>
      </c>
      <c r="F3048">
        <f>N(Движение!$I$457)</f>
        <v/>
      </c>
      <c r="G3048">
        <f>N(Движение!$J$457)</f>
        <v/>
      </c>
      <c r="H3048">
        <f>Движение!$K$457</f>
        <v/>
      </c>
      <c r="I3048">
        <f>IF($F3048&gt;0,TEXT($B3048,"dd.mm")&amp;"_"&amp;$D3048,"")</f>
        <v/>
      </c>
    </row>
    <row r="3049">
      <c r="A3049" t="n">
        <v>3048</v>
      </c>
      <c r="B3049">
        <f>Движение!$A$457</f>
        <v/>
      </c>
      <c r="C3049">
        <f>Движение!$C$457</f>
        <v/>
      </c>
      <c r="D3049" t="inlineStr">
        <is>
          <t>Г 1800</t>
        </is>
      </c>
      <c r="E3049">
        <f>Движение!$L$457</f>
        <v/>
      </c>
      <c r="F3049">
        <f>N(Движение!$M$457)</f>
        <v/>
      </c>
      <c r="G3049">
        <f>N(Движение!$N$457)</f>
        <v/>
      </c>
      <c r="H3049">
        <f>Движение!$O$457</f>
        <v/>
      </c>
      <c r="I3049">
        <f>IF($F3049&gt;0,TEXT($B3049,"dd.mm")&amp;"_"&amp;$D3049,"")</f>
        <v/>
      </c>
    </row>
    <row r="3050">
      <c r="A3050" t="n">
        <v>3049</v>
      </c>
      <c r="B3050">
        <f>Движение!$A$457</f>
        <v/>
      </c>
      <c r="C3050">
        <f>Движение!$C$457</f>
        <v/>
      </c>
      <c r="D3050" t="inlineStr">
        <is>
          <t>Г 3500</t>
        </is>
      </c>
      <c r="E3050">
        <f>Движение!$P$457</f>
        <v/>
      </c>
      <c r="F3050">
        <f>N(Движение!$Q$457)</f>
        <v/>
      </c>
      <c r="G3050">
        <f>N(Движение!$R$457)</f>
        <v/>
      </c>
      <c r="H3050">
        <f>Движение!$S$457</f>
        <v/>
      </c>
      <c r="I3050">
        <f>IF($F3050&gt;0,TEXT($B3050,"dd.mm")&amp;"_"&amp;$D3050,"")</f>
        <v/>
      </c>
    </row>
    <row r="3051">
      <c r="A3051" t="n">
        <v>3050</v>
      </c>
      <c r="B3051">
        <f>Движение!$A$457</f>
        <v/>
      </c>
      <c r="C3051">
        <f>Движение!$C$457</f>
        <v/>
      </c>
      <c r="D3051" t="inlineStr">
        <is>
          <t>Г 800</t>
        </is>
      </c>
      <c r="E3051">
        <f>Движение!$T$457</f>
        <v/>
      </c>
      <c r="F3051">
        <f>N(Движение!$U$457)</f>
        <v/>
      </c>
      <c r="G3051">
        <f>N(Движение!$V$457)</f>
        <v/>
      </c>
      <c r="H3051">
        <f>Движение!$W$457</f>
        <v/>
      </c>
      <c r="I3051">
        <f>IF($F3051&gt;0,TEXT($B3051,"dd.mm")&amp;"_"&amp;$D3051,"")</f>
        <v/>
      </c>
    </row>
    <row r="3052">
      <c r="A3052" t="n">
        <v>3051</v>
      </c>
      <c r="B3052">
        <f>Движение!$A$457</f>
        <v/>
      </c>
      <c r="C3052">
        <f>Движение!$C$457</f>
        <v/>
      </c>
      <c r="D3052" t="inlineStr">
        <is>
          <t>Ми-К</t>
        </is>
      </c>
      <c r="E3052">
        <f>Движение!$X$457</f>
        <v/>
      </c>
      <c r="F3052">
        <f>N(Движение!$Y$457)</f>
        <v/>
      </c>
      <c r="G3052">
        <f>N(Движение!$Z$457)</f>
        <v/>
      </c>
      <c r="H3052">
        <f>Движение!$AA$457</f>
        <v/>
      </c>
      <c r="I3052">
        <f>IF($F3052&gt;0,TEXT($B3052,"dd.mm")&amp;"_"&amp;$D3052,"")</f>
        <v/>
      </c>
    </row>
    <row r="3053">
      <c r="A3053" t="n">
        <v>3052</v>
      </c>
      <c r="B3053">
        <f>Движение!$A$457</f>
        <v/>
      </c>
      <c r="C3053">
        <f>Движение!$C$457</f>
        <v/>
      </c>
      <c r="D3053" t="inlineStr">
        <is>
          <t>Ми-П</t>
        </is>
      </c>
      <c r="E3053">
        <f>Движение!$AB$457</f>
        <v/>
      </c>
      <c r="F3053">
        <f>N(Движение!$AC$457)</f>
        <v/>
      </c>
      <c r="G3053">
        <f>N(Движение!$AD$457)</f>
        <v/>
      </c>
      <c r="H3053">
        <f>Движение!$AE$457</f>
        <v/>
      </c>
      <c r="I3053">
        <f>IF($F3053&gt;0,TEXT($B3053,"dd.mm")&amp;"_"&amp;$D3053,"")</f>
        <v/>
      </c>
    </row>
    <row r="3054">
      <c r="A3054" t="n">
        <v>3053</v>
      </c>
      <c r="B3054">
        <f>Движение!$A$458</f>
        <v/>
      </c>
      <c r="C3054">
        <f>Движение!$C$458</f>
        <v/>
      </c>
      <c r="D3054" t="inlineStr">
        <is>
          <t>АК-10</t>
        </is>
      </c>
      <c r="E3054">
        <f>Движение!$D$458</f>
        <v/>
      </c>
      <c r="F3054">
        <f>N(Движение!$E$458)</f>
        <v/>
      </c>
      <c r="G3054">
        <f>N(Движение!$F$458)</f>
        <v/>
      </c>
      <c r="H3054">
        <f>Движение!$G$458</f>
        <v/>
      </c>
      <c r="I3054">
        <f>IF($F3054&gt;0,TEXT($B3054,"dd.mm")&amp;"_"&amp;$D3054,"")</f>
        <v/>
      </c>
    </row>
    <row r="3055">
      <c r="A3055" t="n">
        <v>3054</v>
      </c>
      <c r="B3055">
        <f>Движение!$A$458</f>
        <v/>
      </c>
      <c r="C3055">
        <f>Движение!$C$458</f>
        <v/>
      </c>
      <c r="D3055" t="inlineStr">
        <is>
          <t>АК-15</t>
        </is>
      </c>
      <c r="E3055">
        <f>Движение!$H$458</f>
        <v/>
      </c>
      <c r="F3055">
        <f>N(Движение!$I$458)</f>
        <v/>
      </c>
      <c r="G3055">
        <f>N(Движение!$J$458)</f>
        <v/>
      </c>
      <c r="H3055">
        <f>Движение!$K$458</f>
        <v/>
      </c>
      <c r="I3055">
        <f>IF($F3055&gt;0,TEXT($B3055,"dd.mm")&amp;"_"&amp;$D3055,"")</f>
        <v/>
      </c>
    </row>
    <row r="3056">
      <c r="A3056" t="n">
        <v>3055</v>
      </c>
      <c r="B3056">
        <f>Движение!$A$458</f>
        <v/>
      </c>
      <c r="C3056">
        <f>Движение!$C$458</f>
        <v/>
      </c>
      <c r="D3056" t="inlineStr">
        <is>
          <t>Г 1800</t>
        </is>
      </c>
      <c r="E3056">
        <f>Движение!$L$458</f>
        <v/>
      </c>
      <c r="F3056">
        <f>N(Движение!$M$458)</f>
        <v/>
      </c>
      <c r="G3056">
        <f>N(Движение!$N$458)</f>
        <v/>
      </c>
      <c r="H3056">
        <f>Движение!$O$458</f>
        <v/>
      </c>
      <c r="I3056">
        <f>IF($F3056&gt;0,TEXT($B3056,"dd.mm")&amp;"_"&amp;$D3056,"")</f>
        <v/>
      </c>
    </row>
    <row r="3057">
      <c r="A3057" t="n">
        <v>3056</v>
      </c>
      <c r="B3057">
        <f>Движение!$A$458</f>
        <v/>
      </c>
      <c r="C3057">
        <f>Движение!$C$458</f>
        <v/>
      </c>
      <c r="D3057" t="inlineStr">
        <is>
          <t>Г 3500</t>
        </is>
      </c>
      <c r="E3057">
        <f>Движение!$P$458</f>
        <v/>
      </c>
      <c r="F3057">
        <f>N(Движение!$Q$458)</f>
        <v/>
      </c>
      <c r="G3057">
        <f>N(Движение!$R$458)</f>
        <v/>
      </c>
      <c r="H3057">
        <f>Движение!$S$458</f>
        <v/>
      </c>
      <c r="I3057">
        <f>IF($F3057&gt;0,TEXT($B3057,"dd.mm")&amp;"_"&amp;$D3057,"")</f>
        <v/>
      </c>
    </row>
    <row r="3058">
      <c r="A3058" t="n">
        <v>3057</v>
      </c>
      <c r="B3058">
        <f>Движение!$A$458</f>
        <v/>
      </c>
      <c r="C3058">
        <f>Движение!$C$458</f>
        <v/>
      </c>
      <c r="D3058" t="inlineStr">
        <is>
          <t>Г 800</t>
        </is>
      </c>
      <c r="E3058">
        <f>Движение!$T$458</f>
        <v/>
      </c>
      <c r="F3058">
        <f>N(Движение!$U$458)</f>
        <v/>
      </c>
      <c r="G3058">
        <f>N(Движение!$V$458)</f>
        <v/>
      </c>
      <c r="H3058">
        <f>Движение!$W$458</f>
        <v/>
      </c>
      <c r="I3058">
        <f>IF($F3058&gt;0,TEXT($B3058,"dd.mm")&amp;"_"&amp;$D3058,"")</f>
        <v/>
      </c>
    </row>
    <row r="3059">
      <c r="A3059" t="n">
        <v>3058</v>
      </c>
      <c r="B3059">
        <f>Движение!$A$458</f>
        <v/>
      </c>
      <c r="C3059">
        <f>Движение!$C$458</f>
        <v/>
      </c>
      <c r="D3059" t="inlineStr">
        <is>
          <t>Ми-К</t>
        </is>
      </c>
      <c r="E3059">
        <f>Движение!$X$458</f>
        <v/>
      </c>
      <c r="F3059">
        <f>N(Движение!$Y$458)</f>
        <v/>
      </c>
      <c r="G3059">
        <f>N(Движение!$Z$458)</f>
        <v/>
      </c>
      <c r="H3059">
        <f>Движение!$AA$458</f>
        <v/>
      </c>
      <c r="I3059">
        <f>IF($F3059&gt;0,TEXT($B3059,"dd.mm")&amp;"_"&amp;$D3059,"")</f>
        <v/>
      </c>
    </row>
    <row r="3060">
      <c r="A3060" t="n">
        <v>3059</v>
      </c>
      <c r="B3060">
        <f>Движение!$A$458</f>
        <v/>
      </c>
      <c r="C3060">
        <f>Движение!$C$458</f>
        <v/>
      </c>
      <c r="D3060" t="inlineStr">
        <is>
          <t>Ми-П</t>
        </is>
      </c>
      <c r="E3060">
        <f>Движение!$AB$458</f>
        <v/>
      </c>
      <c r="F3060">
        <f>N(Движение!$AC$458)</f>
        <v/>
      </c>
      <c r="G3060">
        <f>N(Движение!$AD$458)</f>
        <v/>
      </c>
      <c r="H3060">
        <f>Движение!$AE$458</f>
        <v/>
      </c>
      <c r="I3060">
        <f>IF($F3060&gt;0,TEXT($B3060,"dd.mm")&amp;"_"&amp;$D3060,"")</f>
        <v/>
      </c>
    </row>
    <row r="3061">
      <c r="A3061" t="n">
        <v>3060</v>
      </c>
      <c r="B3061">
        <f>Движение!$A$459</f>
        <v/>
      </c>
      <c r="C3061">
        <f>Движение!$C$459</f>
        <v/>
      </c>
      <c r="D3061" t="inlineStr">
        <is>
          <t>АК-10</t>
        </is>
      </c>
      <c r="E3061">
        <f>Движение!$D$459</f>
        <v/>
      </c>
      <c r="F3061">
        <f>N(Движение!$E$459)</f>
        <v/>
      </c>
      <c r="G3061">
        <f>N(Движение!$F$459)</f>
        <v/>
      </c>
      <c r="H3061">
        <f>Движение!$G$459</f>
        <v/>
      </c>
      <c r="I3061">
        <f>IF($F3061&gt;0,TEXT($B3061,"dd.mm")&amp;"_"&amp;$D3061,"")</f>
        <v/>
      </c>
    </row>
    <row r="3062">
      <c r="A3062" t="n">
        <v>3061</v>
      </c>
      <c r="B3062">
        <f>Движение!$A$459</f>
        <v/>
      </c>
      <c r="C3062">
        <f>Движение!$C$459</f>
        <v/>
      </c>
      <c r="D3062" t="inlineStr">
        <is>
          <t>АК-15</t>
        </is>
      </c>
      <c r="E3062">
        <f>Движение!$H$459</f>
        <v/>
      </c>
      <c r="F3062">
        <f>N(Движение!$I$459)</f>
        <v/>
      </c>
      <c r="G3062">
        <f>N(Движение!$J$459)</f>
        <v/>
      </c>
      <c r="H3062">
        <f>Движение!$K$459</f>
        <v/>
      </c>
      <c r="I3062">
        <f>IF($F3062&gt;0,TEXT($B3062,"dd.mm")&amp;"_"&amp;$D3062,"")</f>
        <v/>
      </c>
    </row>
    <row r="3063">
      <c r="A3063" t="n">
        <v>3062</v>
      </c>
      <c r="B3063">
        <f>Движение!$A$459</f>
        <v/>
      </c>
      <c r="C3063">
        <f>Движение!$C$459</f>
        <v/>
      </c>
      <c r="D3063" t="inlineStr">
        <is>
          <t>Г 1800</t>
        </is>
      </c>
      <c r="E3063">
        <f>Движение!$L$459</f>
        <v/>
      </c>
      <c r="F3063">
        <f>N(Движение!$M$459)</f>
        <v/>
      </c>
      <c r="G3063">
        <f>N(Движение!$N$459)</f>
        <v/>
      </c>
      <c r="H3063">
        <f>Движение!$O$459</f>
        <v/>
      </c>
      <c r="I3063">
        <f>IF($F3063&gt;0,TEXT($B3063,"dd.mm")&amp;"_"&amp;$D3063,"")</f>
        <v/>
      </c>
    </row>
    <row r="3064">
      <c r="A3064" t="n">
        <v>3063</v>
      </c>
      <c r="B3064">
        <f>Движение!$A$459</f>
        <v/>
      </c>
      <c r="C3064">
        <f>Движение!$C$459</f>
        <v/>
      </c>
      <c r="D3064" t="inlineStr">
        <is>
          <t>Г 3500</t>
        </is>
      </c>
      <c r="E3064">
        <f>Движение!$P$459</f>
        <v/>
      </c>
      <c r="F3064">
        <f>N(Движение!$Q$459)</f>
        <v/>
      </c>
      <c r="G3064">
        <f>N(Движение!$R$459)</f>
        <v/>
      </c>
      <c r="H3064">
        <f>Движение!$S$459</f>
        <v/>
      </c>
      <c r="I3064">
        <f>IF($F3064&gt;0,TEXT($B3064,"dd.mm")&amp;"_"&amp;$D3064,"")</f>
        <v/>
      </c>
    </row>
    <row r="3065">
      <c r="A3065" t="n">
        <v>3064</v>
      </c>
      <c r="B3065">
        <f>Движение!$A$459</f>
        <v/>
      </c>
      <c r="C3065">
        <f>Движение!$C$459</f>
        <v/>
      </c>
      <c r="D3065" t="inlineStr">
        <is>
          <t>Г 800</t>
        </is>
      </c>
      <c r="E3065">
        <f>Движение!$T$459</f>
        <v/>
      </c>
      <c r="F3065">
        <f>N(Движение!$U$459)</f>
        <v/>
      </c>
      <c r="G3065">
        <f>N(Движение!$V$459)</f>
        <v/>
      </c>
      <c r="H3065">
        <f>Движение!$W$459</f>
        <v/>
      </c>
      <c r="I3065">
        <f>IF($F3065&gt;0,TEXT($B3065,"dd.mm")&amp;"_"&amp;$D3065,"")</f>
        <v/>
      </c>
    </row>
    <row r="3066">
      <c r="A3066" t="n">
        <v>3065</v>
      </c>
      <c r="B3066">
        <f>Движение!$A$459</f>
        <v/>
      </c>
      <c r="C3066">
        <f>Движение!$C$459</f>
        <v/>
      </c>
      <c r="D3066" t="inlineStr">
        <is>
          <t>Ми-К</t>
        </is>
      </c>
      <c r="E3066">
        <f>Движение!$X$459</f>
        <v/>
      </c>
      <c r="F3066">
        <f>N(Движение!$Y$459)</f>
        <v/>
      </c>
      <c r="G3066">
        <f>N(Движение!$Z$459)</f>
        <v/>
      </c>
      <c r="H3066">
        <f>Движение!$AA$459</f>
        <v/>
      </c>
      <c r="I3066">
        <f>IF($F3066&gt;0,TEXT($B3066,"dd.mm")&amp;"_"&amp;$D3066,"")</f>
        <v/>
      </c>
    </row>
    <row r="3067">
      <c r="A3067" t="n">
        <v>3066</v>
      </c>
      <c r="B3067">
        <f>Движение!$A$459</f>
        <v/>
      </c>
      <c r="C3067">
        <f>Движение!$C$459</f>
        <v/>
      </c>
      <c r="D3067" t="inlineStr">
        <is>
          <t>Ми-П</t>
        </is>
      </c>
      <c r="E3067">
        <f>Движение!$AB$459</f>
        <v/>
      </c>
      <c r="F3067">
        <f>N(Движение!$AC$459)</f>
        <v/>
      </c>
      <c r="G3067">
        <f>N(Движение!$AD$459)</f>
        <v/>
      </c>
      <c r="H3067">
        <f>Движение!$AE$459</f>
        <v/>
      </c>
      <c r="I3067">
        <f>IF($F3067&gt;0,TEXT($B3067,"dd.mm")&amp;"_"&amp;$D3067,"")</f>
        <v/>
      </c>
    </row>
    <row r="3068">
      <c r="A3068" t="n">
        <v>3067</v>
      </c>
      <c r="B3068">
        <f>Движение!$A$460</f>
        <v/>
      </c>
      <c r="C3068">
        <f>Движение!$C$460</f>
        <v/>
      </c>
      <c r="D3068" t="inlineStr">
        <is>
          <t>АК-10</t>
        </is>
      </c>
      <c r="E3068">
        <f>Движение!$D$460</f>
        <v/>
      </c>
      <c r="F3068">
        <f>N(Движение!$E$460)</f>
        <v/>
      </c>
      <c r="G3068">
        <f>N(Движение!$F$460)</f>
        <v/>
      </c>
      <c r="H3068">
        <f>Движение!$G$460</f>
        <v/>
      </c>
      <c r="I3068">
        <f>IF($F3068&gt;0,TEXT($B3068,"dd.mm")&amp;"_"&amp;$D3068,"")</f>
        <v/>
      </c>
    </row>
    <row r="3069">
      <c r="A3069" t="n">
        <v>3068</v>
      </c>
      <c r="B3069">
        <f>Движение!$A$460</f>
        <v/>
      </c>
      <c r="C3069">
        <f>Движение!$C$460</f>
        <v/>
      </c>
      <c r="D3069" t="inlineStr">
        <is>
          <t>АК-15</t>
        </is>
      </c>
      <c r="E3069">
        <f>Движение!$H$460</f>
        <v/>
      </c>
      <c r="F3069">
        <f>N(Движение!$I$460)</f>
        <v/>
      </c>
      <c r="G3069">
        <f>N(Движение!$J$460)</f>
        <v/>
      </c>
      <c r="H3069">
        <f>Движение!$K$460</f>
        <v/>
      </c>
      <c r="I3069">
        <f>IF($F3069&gt;0,TEXT($B3069,"dd.mm")&amp;"_"&amp;$D3069,"")</f>
        <v/>
      </c>
    </row>
    <row r="3070">
      <c r="A3070" t="n">
        <v>3069</v>
      </c>
      <c r="B3070">
        <f>Движение!$A$460</f>
        <v/>
      </c>
      <c r="C3070">
        <f>Движение!$C$460</f>
        <v/>
      </c>
      <c r="D3070" t="inlineStr">
        <is>
          <t>Г 1800</t>
        </is>
      </c>
      <c r="E3070">
        <f>Движение!$L$460</f>
        <v/>
      </c>
      <c r="F3070">
        <f>N(Движение!$M$460)</f>
        <v/>
      </c>
      <c r="G3070">
        <f>N(Движение!$N$460)</f>
        <v/>
      </c>
      <c r="H3070">
        <f>Движение!$O$460</f>
        <v/>
      </c>
      <c r="I3070">
        <f>IF($F3070&gt;0,TEXT($B3070,"dd.mm")&amp;"_"&amp;$D3070,"")</f>
        <v/>
      </c>
    </row>
    <row r="3071">
      <c r="A3071" t="n">
        <v>3070</v>
      </c>
      <c r="B3071">
        <f>Движение!$A$460</f>
        <v/>
      </c>
      <c r="C3071">
        <f>Движение!$C$460</f>
        <v/>
      </c>
      <c r="D3071" t="inlineStr">
        <is>
          <t>Г 3500</t>
        </is>
      </c>
      <c r="E3071">
        <f>Движение!$P$460</f>
        <v/>
      </c>
      <c r="F3071">
        <f>N(Движение!$Q$460)</f>
        <v/>
      </c>
      <c r="G3071">
        <f>N(Движение!$R$460)</f>
        <v/>
      </c>
      <c r="H3071">
        <f>Движение!$S$460</f>
        <v/>
      </c>
      <c r="I3071">
        <f>IF($F3071&gt;0,TEXT($B3071,"dd.mm")&amp;"_"&amp;$D3071,"")</f>
        <v/>
      </c>
    </row>
    <row r="3072">
      <c r="A3072" t="n">
        <v>3071</v>
      </c>
      <c r="B3072">
        <f>Движение!$A$460</f>
        <v/>
      </c>
      <c r="C3072">
        <f>Движение!$C$460</f>
        <v/>
      </c>
      <c r="D3072" t="inlineStr">
        <is>
          <t>Г 800</t>
        </is>
      </c>
      <c r="E3072">
        <f>Движение!$T$460</f>
        <v/>
      </c>
      <c r="F3072">
        <f>N(Движение!$U$460)</f>
        <v/>
      </c>
      <c r="G3072">
        <f>N(Движение!$V$460)</f>
        <v/>
      </c>
      <c r="H3072">
        <f>Движение!$W$460</f>
        <v/>
      </c>
      <c r="I3072">
        <f>IF($F3072&gt;0,TEXT($B3072,"dd.mm")&amp;"_"&amp;$D3072,"")</f>
        <v/>
      </c>
    </row>
    <row r="3073">
      <c r="A3073" t="n">
        <v>3072</v>
      </c>
      <c r="B3073">
        <f>Движение!$A$460</f>
        <v/>
      </c>
      <c r="C3073">
        <f>Движение!$C$460</f>
        <v/>
      </c>
      <c r="D3073" t="inlineStr">
        <is>
          <t>Ми-К</t>
        </is>
      </c>
      <c r="E3073">
        <f>Движение!$X$460</f>
        <v/>
      </c>
      <c r="F3073">
        <f>N(Движение!$Y$460)</f>
        <v/>
      </c>
      <c r="G3073">
        <f>N(Движение!$Z$460)</f>
        <v/>
      </c>
      <c r="H3073">
        <f>Движение!$AA$460</f>
        <v/>
      </c>
      <c r="I3073">
        <f>IF($F3073&gt;0,TEXT($B3073,"dd.mm")&amp;"_"&amp;$D3073,"")</f>
        <v/>
      </c>
    </row>
    <row r="3074">
      <c r="A3074" t="n">
        <v>3073</v>
      </c>
      <c r="B3074">
        <f>Движение!$A$460</f>
        <v/>
      </c>
      <c r="C3074">
        <f>Движение!$C$460</f>
        <v/>
      </c>
      <c r="D3074" t="inlineStr">
        <is>
          <t>Ми-П</t>
        </is>
      </c>
      <c r="E3074">
        <f>Движение!$AB$460</f>
        <v/>
      </c>
      <c r="F3074">
        <f>N(Движение!$AC$460)</f>
        <v/>
      </c>
      <c r="G3074">
        <f>N(Движение!$AD$460)</f>
        <v/>
      </c>
      <c r="H3074">
        <f>Движение!$AE$460</f>
        <v/>
      </c>
      <c r="I3074">
        <f>IF($F3074&gt;0,TEXT($B3074,"dd.mm")&amp;"_"&amp;$D3074,"")</f>
        <v/>
      </c>
    </row>
    <row r="3075">
      <c r="A3075" t="n">
        <v>3074</v>
      </c>
      <c r="B3075">
        <f>Движение!$A$461</f>
        <v/>
      </c>
      <c r="C3075">
        <f>Движение!$C$461</f>
        <v/>
      </c>
      <c r="D3075" t="inlineStr">
        <is>
          <t>АК-10</t>
        </is>
      </c>
      <c r="E3075">
        <f>Движение!$D$461</f>
        <v/>
      </c>
      <c r="F3075">
        <f>N(Движение!$E$461)</f>
        <v/>
      </c>
      <c r="G3075">
        <f>N(Движение!$F$461)</f>
        <v/>
      </c>
      <c r="H3075">
        <f>Движение!$G$461</f>
        <v/>
      </c>
      <c r="I3075">
        <f>IF($F3075&gt;0,TEXT($B3075,"dd.mm")&amp;"_"&amp;$D3075,"")</f>
        <v/>
      </c>
    </row>
    <row r="3076">
      <c r="A3076" t="n">
        <v>3075</v>
      </c>
      <c r="B3076">
        <f>Движение!$A$461</f>
        <v/>
      </c>
      <c r="C3076">
        <f>Движение!$C$461</f>
        <v/>
      </c>
      <c r="D3076" t="inlineStr">
        <is>
          <t>АК-15</t>
        </is>
      </c>
      <c r="E3076">
        <f>Движение!$H$461</f>
        <v/>
      </c>
      <c r="F3076">
        <f>N(Движение!$I$461)</f>
        <v/>
      </c>
      <c r="G3076">
        <f>N(Движение!$J$461)</f>
        <v/>
      </c>
      <c r="H3076">
        <f>Движение!$K$461</f>
        <v/>
      </c>
      <c r="I3076">
        <f>IF($F3076&gt;0,TEXT($B3076,"dd.mm")&amp;"_"&amp;$D3076,"")</f>
        <v/>
      </c>
    </row>
    <row r="3077">
      <c r="A3077" t="n">
        <v>3076</v>
      </c>
      <c r="B3077">
        <f>Движение!$A$461</f>
        <v/>
      </c>
      <c r="C3077">
        <f>Движение!$C$461</f>
        <v/>
      </c>
      <c r="D3077" t="inlineStr">
        <is>
          <t>Г 1800</t>
        </is>
      </c>
      <c r="E3077">
        <f>Движение!$L$461</f>
        <v/>
      </c>
      <c r="F3077">
        <f>N(Движение!$M$461)</f>
        <v/>
      </c>
      <c r="G3077">
        <f>N(Движение!$N$461)</f>
        <v/>
      </c>
      <c r="H3077">
        <f>Движение!$O$461</f>
        <v/>
      </c>
      <c r="I3077">
        <f>IF($F3077&gt;0,TEXT($B3077,"dd.mm")&amp;"_"&amp;$D3077,"")</f>
        <v/>
      </c>
    </row>
    <row r="3078">
      <c r="A3078" t="n">
        <v>3077</v>
      </c>
      <c r="B3078">
        <f>Движение!$A$461</f>
        <v/>
      </c>
      <c r="C3078">
        <f>Движение!$C$461</f>
        <v/>
      </c>
      <c r="D3078" t="inlineStr">
        <is>
          <t>Г 3500</t>
        </is>
      </c>
      <c r="E3078">
        <f>Движение!$P$461</f>
        <v/>
      </c>
      <c r="F3078">
        <f>N(Движение!$Q$461)</f>
        <v/>
      </c>
      <c r="G3078">
        <f>N(Движение!$R$461)</f>
        <v/>
      </c>
      <c r="H3078">
        <f>Движение!$S$461</f>
        <v/>
      </c>
      <c r="I3078">
        <f>IF($F3078&gt;0,TEXT($B3078,"dd.mm")&amp;"_"&amp;$D3078,"")</f>
        <v/>
      </c>
    </row>
    <row r="3079">
      <c r="A3079" t="n">
        <v>3078</v>
      </c>
      <c r="B3079">
        <f>Движение!$A$461</f>
        <v/>
      </c>
      <c r="C3079">
        <f>Движение!$C$461</f>
        <v/>
      </c>
      <c r="D3079" t="inlineStr">
        <is>
          <t>Г 800</t>
        </is>
      </c>
      <c r="E3079">
        <f>Движение!$T$461</f>
        <v/>
      </c>
      <c r="F3079">
        <f>N(Движение!$U$461)</f>
        <v/>
      </c>
      <c r="G3079">
        <f>N(Движение!$V$461)</f>
        <v/>
      </c>
      <c r="H3079">
        <f>Движение!$W$461</f>
        <v/>
      </c>
      <c r="I3079">
        <f>IF($F3079&gt;0,TEXT($B3079,"dd.mm")&amp;"_"&amp;$D3079,"")</f>
        <v/>
      </c>
    </row>
    <row r="3080">
      <c r="A3080" t="n">
        <v>3079</v>
      </c>
      <c r="B3080">
        <f>Движение!$A$461</f>
        <v/>
      </c>
      <c r="C3080">
        <f>Движение!$C$461</f>
        <v/>
      </c>
      <c r="D3080" t="inlineStr">
        <is>
          <t>Ми-К</t>
        </is>
      </c>
      <c r="E3080">
        <f>Движение!$X$461</f>
        <v/>
      </c>
      <c r="F3080">
        <f>N(Движение!$Y$461)</f>
        <v/>
      </c>
      <c r="G3080">
        <f>N(Движение!$Z$461)</f>
        <v/>
      </c>
      <c r="H3080">
        <f>Движение!$AA$461</f>
        <v/>
      </c>
      <c r="I3080">
        <f>IF($F3080&gt;0,TEXT($B3080,"dd.mm")&amp;"_"&amp;$D3080,"")</f>
        <v/>
      </c>
    </row>
    <row r="3081">
      <c r="A3081" t="n">
        <v>3080</v>
      </c>
      <c r="B3081">
        <f>Движение!$A$461</f>
        <v/>
      </c>
      <c r="C3081">
        <f>Движение!$C$461</f>
        <v/>
      </c>
      <c r="D3081" t="inlineStr">
        <is>
          <t>Ми-П</t>
        </is>
      </c>
      <c r="E3081">
        <f>Движение!$AB$461</f>
        <v/>
      </c>
      <c r="F3081">
        <f>N(Движение!$AC$461)</f>
        <v/>
      </c>
      <c r="G3081">
        <f>N(Движение!$AD$461)</f>
        <v/>
      </c>
      <c r="H3081">
        <f>Движение!$AE$461</f>
        <v/>
      </c>
      <c r="I3081">
        <f>IF($F3081&gt;0,TEXT($B3081,"dd.mm")&amp;"_"&amp;$D3081,"")</f>
        <v/>
      </c>
    </row>
    <row r="3082">
      <c r="A3082" t="n">
        <v>3081</v>
      </c>
      <c r="B3082">
        <f>Движение!$A$462</f>
        <v/>
      </c>
      <c r="C3082">
        <f>Движение!$C$462</f>
        <v/>
      </c>
      <c r="D3082" t="inlineStr">
        <is>
          <t>АК-10</t>
        </is>
      </c>
      <c r="E3082">
        <f>Движение!$D$462</f>
        <v/>
      </c>
      <c r="F3082">
        <f>N(Движение!$E$462)</f>
        <v/>
      </c>
      <c r="G3082">
        <f>N(Движение!$F$462)</f>
        <v/>
      </c>
      <c r="H3082">
        <f>Движение!$G$462</f>
        <v/>
      </c>
      <c r="I3082">
        <f>IF($F3082&gt;0,TEXT($B3082,"dd.mm")&amp;"_"&amp;$D3082,"")</f>
        <v/>
      </c>
    </row>
    <row r="3083">
      <c r="A3083" t="n">
        <v>3082</v>
      </c>
      <c r="B3083">
        <f>Движение!$A$462</f>
        <v/>
      </c>
      <c r="C3083">
        <f>Движение!$C$462</f>
        <v/>
      </c>
      <c r="D3083" t="inlineStr">
        <is>
          <t>АК-15</t>
        </is>
      </c>
      <c r="E3083">
        <f>Движение!$H$462</f>
        <v/>
      </c>
      <c r="F3083">
        <f>N(Движение!$I$462)</f>
        <v/>
      </c>
      <c r="G3083">
        <f>N(Движение!$J$462)</f>
        <v/>
      </c>
      <c r="H3083">
        <f>Движение!$K$462</f>
        <v/>
      </c>
      <c r="I3083">
        <f>IF($F3083&gt;0,TEXT($B3083,"dd.mm")&amp;"_"&amp;$D3083,"")</f>
        <v/>
      </c>
    </row>
    <row r="3084">
      <c r="A3084" t="n">
        <v>3083</v>
      </c>
      <c r="B3084">
        <f>Движение!$A$462</f>
        <v/>
      </c>
      <c r="C3084">
        <f>Движение!$C$462</f>
        <v/>
      </c>
      <c r="D3084" t="inlineStr">
        <is>
          <t>Г 1800</t>
        </is>
      </c>
      <c r="E3084">
        <f>Движение!$L$462</f>
        <v/>
      </c>
      <c r="F3084">
        <f>N(Движение!$M$462)</f>
        <v/>
      </c>
      <c r="G3084">
        <f>N(Движение!$N$462)</f>
        <v/>
      </c>
      <c r="H3084">
        <f>Движение!$O$462</f>
        <v/>
      </c>
      <c r="I3084">
        <f>IF($F3084&gt;0,TEXT($B3084,"dd.mm")&amp;"_"&amp;$D3084,"")</f>
        <v/>
      </c>
    </row>
    <row r="3085">
      <c r="A3085" t="n">
        <v>3084</v>
      </c>
      <c r="B3085">
        <f>Движение!$A$462</f>
        <v/>
      </c>
      <c r="C3085">
        <f>Движение!$C$462</f>
        <v/>
      </c>
      <c r="D3085" t="inlineStr">
        <is>
          <t>Г 3500</t>
        </is>
      </c>
      <c r="E3085">
        <f>Движение!$P$462</f>
        <v/>
      </c>
      <c r="F3085">
        <f>N(Движение!$Q$462)</f>
        <v/>
      </c>
      <c r="G3085">
        <f>N(Движение!$R$462)</f>
        <v/>
      </c>
      <c r="H3085">
        <f>Движение!$S$462</f>
        <v/>
      </c>
      <c r="I3085">
        <f>IF($F3085&gt;0,TEXT($B3085,"dd.mm")&amp;"_"&amp;$D3085,"")</f>
        <v/>
      </c>
    </row>
    <row r="3086">
      <c r="A3086" t="n">
        <v>3085</v>
      </c>
      <c r="B3086">
        <f>Движение!$A$462</f>
        <v/>
      </c>
      <c r="C3086">
        <f>Движение!$C$462</f>
        <v/>
      </c>
      <c r="D3086" t="inlineStr">
        <is>
          <t>Г 800</t>
        </is>
      </c>
      <c r="E3086">
        <f>Движение!$T$462</f>
        <v/>
      </c>
      <c r="F3086">
        <f>N(Движение!$U$462)</f>
        <v/>
      </c>
      <c r="G3086">
        <f>N(Движение!$V$462)</f>
        <v/>
      </c>
      <c r="H3086">
        <f>Движение!$W$462</f>
        <v/>
      </c>
      <c r="I3086">
        <f>IF($F3086&gt;0,TEXT($B3086,"dd.mm")&amp;"_"&amp;$D3086,"")</f>
        <v/>
      </c>
    </row>
    <row r="3087">
      <c r="A3087" t="n">
        <v>3086</v>
      </c>
      <c r="B3087">
        <f>Движение!$A$462</f>
        <v/>
      </c>
      <c r="C3087">
        <f>Движение!$C$462</f>
        <v/>
      </c>
      <c r="D3087" t="inlineStr">
        <is>
          <t>Ми-К</t>
        </is>
      </c>
      <c r="E3087">
        <f>Движение!$X$462</f>
        <v/>
      </c>
      <c r="F3087">
        <f>N(Движение!$Y$462)</f>
        <v/>
      </c>
      <c r="G3087">
        <f>N(Движение!$Z$462)</f>
        <v/>
      </c>
      <c r="H3087">
        <f>Движение!$AA$462</f>
        <v/>
      </c>
      <c r="I3087">
        <f>IF($F3087&gt;0,TEXT($B3087,"dd.mm")&amp;"_"&amp;$D3087,"")</f>
        <v/>
      </c>
    </row>
    <row r="3088">
      <c r="A3088" t="n">
        <v>3087</v>
      </c>
      <c r="B3088">
        <f>Движение!$A$462</f>
        <v/>
      </c>
      <c r="C3088">
        <f>Движение!$C$462</f>
        <v/>
      </c>
      <c r="D3088" t="inlineStr">
        <is>
          <t>Ми-П</t>
        </is>
      </c>
      <c r="E3088">
        <f>Движение!$AB$462</f>
        <v/>
      </c>
      <c r="F3088">
        <f>N(Движение!$AC$462)</f>
        <v/>
      </c>
      <c r="G3088">
        <f>N(Движение!$AD$462)</f>
        <v/>
      </c>
      <c r="H3088">
        <f>Движение!$AE$462</f>
        <v/>
      </c>
      <c r="I3088">
        <f>IF($F3088&gt;0,TEXT($B3088,"dd.mm")&amp;"_"&amp;$D3088,"")</f>
        <v/>
      </c>
    </row>
    <row r="3089">
      <c r="A3089" t="n">
        <v>3088</v>
      </c>
      <c r="B3089">
        <f>Движение!$A$463</f>
        <v/>
      </c>
      <c r="C3089">
        <f>Движение!$C$463</f>
        <v/>
      </c>
      <c r="D3089" t="inlineStr">
        <is>
          <t>АК-10</t>
        </is>
      </c>
      <c r="E3089">
        <f>Движение!$D$463</f>
        <v/>
      </c>
      <c r="F3089">
        <f>N(Движение!$E$463)</f>
        <v/>
      </c>
      <c r="G3089">
        <f>N(Движение!$F$463)</f>
        <v/>
      </c>
      <c r="H3089">
        <f>Движение!$G$463</f>
        <v/>
      </c>
      <c r="I3089">
        <f>IF($F3089&gt;0,TEXT($B3089,"dd.mm")&amp;"_"&amp;$D3089,"")</f>
        <v/>
      </c>
    </row>
    <row r="3090">
      <c r="A3090" t="n">
        <v>3089</v>
      </c>
      <c r="B3090">
        <f>Движение!$A$463</f>
        <v/>
      </c>
      <c r="C3090">
        <f>Движение!$C$463</f>
        <v/>
      </c>
      <c r="D3090" t="inlineStr">
        <is>
          <t>АК-15</t>
        </is>
      </c>
      <c r="E3090">
        <f>Движение!$H$463</f>
        <v/>
      </c>
      <c r="F3090">
        <f>N(Движение!$I$463)</f>
        <v/>
      </c>
      <c r="G3090">
        <f>N(Движение!$J$463)</f>
        <v/>
      </c>
      <c r="H3090">
        <f>Движение!$K$463</f>
        <v/>
      </c>
      <c r="I3090">
        <f>IF($F3090&gt;0,TEXT($B3090,"dd.mm")&amp;"_"&amp;$D3090,"")</f>
        <v/>
      </c>
    </row>
    <row r="3091">
      <c r="A3091" t="n">
        <v>3090</v>
      </c>
      <c r="B3091">
        <f>Движение!$A$463</f>
        <v/>
      </c>
      <c r="C3091">
        <f>Движение!$C$463</f>
        <v/>
      </c>
      <c r="D3091" t="inlineStr">
        <is>
          <t>Г 1800</t>
        </is>
      </c>
      <c r="E3091">
        <f>Движение!$L$463</f>
        <v/>
      </c>
      <c r="F3091">
        <f>N(Движение!$M$463)</f>
        <v/>
      </c>
      <c r="G3091">
        <f>N(Движение!$N$463)</f>
        <v/>
      </c>
      <c r="H3091">
        <f>Движение!$O$463</f>
        <v/>
      </c>
      <c r="I3091">
        <f>IF($F3091&gt;0,TEXT($B3091,"dd.mm")&amp;"_"&amp;$D3091,"")</f>
        <v/>
      </c>
    </row>
    <row r="3092">
      <c r="A3092" t="n">
        <v>3091</v>
      </c>
      <c r="B3092">
        <f>Движение!$A$463</f>
        <v/>
      </c>
      <c r="C3092">
        <f>Движение!$C$463</f>
        <v/>
      </c>
      <c r="D3092" t="inlineStr">
        <is>
          <t>Г 3500</t>
        </is>
      </c>
      <c r="E3092">
        <f>Движение!$P$463</f>
        <v/>
      </c>
      <c r="F3092">
        <f>N(Движение!$Q$463)</f>
        <v/>
      </c>
      <c r="G3092">
        <f>N(Движение!$R$463)</f>
        <v/>
      </c>
      <c r="H3092">
        <f>Движение!$S$463</f>
        <v/>
      </c>
      <c r="I3092">
        <f>IF($F3092&gt;0,TEXT($B3092,"dd.mm")&amp;"_"&amp;$D3092,"")</f>
        <v/>
      </c>
    </row>
    <row r="3093">
      <c r="A3093" t="n">
        <v>3092</v>
      </c>
      <c r="B3093">
        <f>Движение!$A$463</f>
        <v/>
      </c>
      <c r="C3093">
        <f>Движение!$C$463</f>
        <v/>
      </c>
      <c r="D3093" t="inlineStr">
        <is>
          <t>Г 800</t>
        </is>
      </c>
      <c r="E3093">
        <f>Движение!$T$463</f>
        <v/>
      </c>
      <c r="F3093">
        <f>N(Движение!$U$463)</f>
        <v/>
      </c>
      <c r="G3093">
        <f>N(Движение!$V$463)</f>
        <v/>
      </c>
      <c r="H3093">
        <f>Движение!$W$463</f>
        <v/>
      </c>
      <c r="I3093">
        <f>IF($F3093&gt;0,TEXT($B3093,"dd.mm")&amp;"_"&amp;$D3093,"")</f>
        <v/>
      </c>
    </row>
    <row r="3094">
      <c r="A3094" t="n">
        <v>3093</v>
      </c>
      <c r="B3094">
        <f>Движение!$A$463</f>
        <v/>
      </c>
      <c r="C3094">
        <f>Движение!$C$463</f>
        <v/>
      </c>
      <c r="D3094" t="inlineStr">
        <is>
          <t>Ми-К</t>
        </is>
      </c>
      <c r="E3094">
        <f>Движение!$X$463</f>
        <v/>
      </c>
      <c r="F3094">
        <f>N(Движение!$Y$463)</f>
        <v/>
      </c>
      <c r="G3094">
        <f>N(Движение!$Z$463)</f>
        <v/>
      </c>
      <c r="H3094">
        <f>Движение!$AA$463</f>
        <v/>
      </c>
      <c r="I3094">
        <f>IF($F3094&gt;0,TEXT($B3094,"dd.mm")&amp;"_"&amp;$D3094,"")</f>
        <v/>
      </c>
    </row>
    <row r="3095">
      <c r="A3095" t="n">
        <v>3094</v>
      </c>
      <c r="B3095">
        <f>Движение!$A$463</f>
        <v/>
      </c>
      <c r="C3095">
        <f>Движение!$C$463</f>
        <v/>
      </c>
      <c r="D3095" t="inlineStr">
        <is>
          <t>Ми-П</t>
        </is>
      </c>
      <c r="E3095">
        <f>Движение!$AB$463</f>
        <v/>
      </c>
      <c r="F3095">
        <f>N(Движение!$AC$463)</f>
        <v/>
      </c>
      <c r="G3095">
        <f>N(Движение!$AD$463)</f>
        <v/>
      </c>
      <c r="H3095">
        <f>Движение!$AE$463</f>
        <v/>
      </c>
      <c r="I3095">
        <f>IF($F3095&gt;0,TEXT($B3095,"dd.mm")&amp;"_"&amp;$D3095,"")</f>
        <v/>
      </c>
    </row>
    <row r="3096">
      <c r="A3096" t="n">
        <v>3095</v>
      </c>
      <c r="B3096">
        <f>Движение!$A$464</f>
        <v/>
      </c>
      <c r="C3096">
        <f>Движение!$C$464</f>
        <v/>
      </c>
      <c r="D3096" t="inlineStr">
        <is>
          <t>АК-10</t>
        </is>
      </c>
      <c r="E3096">
        <f>Движение!$D$464</f>
        <v/>
      </c>
      <c r="F3096">
        <f>N(Движение!$E$464)</f>
        <v/>
      </c>
      <c r="G3096">
        <f>N(Движение!$F$464)</f>
        <v/>
      </c>
      <c r="H3096">
        <f>Движение!$G$464</f>
        <v/>
      </c>
      <c r="I3096">
        <f>IF($F3096&gt;0,TEXT($B3096,"dd.mm")&amp;"_"&amp;$D3096,"")</f>
        <v/>
      </c>
    </row>
    <row r="3097">
      <c r="A3097" t="n">
        <v>3096</v>
      </c>
      <c r="B3097">
        <f>Движение!$A$464</f>
        <v/>
      </c>
      <c r="C3097">
        <f>Движение!$C$464</f>
        <v/>
      </c>
      <c r="D3097" t="inlineStr">
        <is>
          <t>АК-15</t>
        </is>
      </c>
      <c r="E3097">
        <f>Движение!$H$464</f>
        <v/>
      </c>
      <c r="F3097">
        <f>N(Движение!$I$464)</f>
        <v/>
      </c>
      <c r="G3097">
        <f>N(Движение!$J$464)</f>
        <v/>
      </c>
      <c r="H3097">
        <f>Движение!$K$464</f>
        <v/>
      </c>
      <c r="I3097">
        <f>IF($F3097&gt;0,TEXT($B3097,"dd.mm")&amp;"_"&amp;$D3097,"")</f>
        <v/>
      </c>
    </row>
    <row r="3098">
      <c r="A3098" t="n">
        <v>3097</v>
      </c>
      <c r="B3098">
        <f>Движение!$A$464</f>
        <v/>
      </c>
      <c r="C3098">
        <f>Движение!$C$464</f>
        <v/>
      </c>
      <c r="D3098" t="inlineStr">
        <is>
          <t>Г 1800</t>
        </is>
      </c>
      <c r="E3098">
        <f>Движение!$L$464</f>
        <v/>
      </c>
      <c r="F3098">
        <f>N(Движение!$M$464)</f>
        <v/>
      </c>
      <c r="G3098">
        <f>N(Движение!$N$464)</f>
        <v/>
      </c>
      <c r="H3098">
        <f>Движение!$O$464</f>
        <v/>
      </c>
      <c r="I3098">
        <f>IF($F3098&gt;0,TEXT($B3098,"dd.mm")&amp;"_"&amp;$D3098,"")</f>
        <v/>
      </c>
    </row>
    <row r="3099">
      <c r="A3099" t="n">
        <v>3098</v>
      </c>
      <c r="B3099">
        <f>Движение!$A$464</f>
        <v/>
      </c>
      <c r="C3099">
        <f>Движение!$C$464</f>
        <v/>
      </c>
      <c r="D3099" t="inlineStr">
        <is>
          <t>Г 3500</t>
        </is>
      </c>
      <c r="E3099">
        <f>Движение!$P$464</f>
        <v/>
      </c>
      <c r="F3099">
        <f>N(Движение!$Q$464)</f>
        <v/>
      </c>
      <c r="G3099">
        <f>N(Движение!$R$464)</f>
        <v/>
      </c>
      <c r="H3099">
        <f>Движение!$S$464</f>
        <v/>
      </c>
      <c r="I3099">
        <f>IF($F3099&gt;0,TEXT($B3099,"dd.mm")&amp;"_"&amp;$D3099,"")</f>
        <v/>
      </c>
    </row>
    <row r="3100">
      <c r="A3100" t="n">
        <v>3099</v>
      </c>
      <c r="B3100">
        <f>Движение!$A$464</f>
        <v/>
      </c>
      <c r="C3100">
        <f>Движение!$C$464</f>
        <v/>
      </c>
      <c r="D3100" t="inlineStr">
        <is>
          <t>Г 800</t>
        </is>
      </c>
      <c r="E3100">
        <f>Движение!$T$464</f>
        <v/>
      </c>
      <c r="F3100">
        <f>N(Движение!$U$464)</f>
        <v/>
      </c>
      <c r="G3100">
        <f>N(Движение!$V$464)</f>
        <v/>
      </c>
      <c r="H3100">
        <f>Движение!$W$464</f>
        <v/>
      </c>
      <c r="I3100">
        <f>IF($F3100&gt;0,TEXT($B3100,"dd.mm")&amp;"_"&amp;$D3100,"")</f>
        <v/>
      </c>
    </row>
    <row r="3101">
      <c r="A3101" t="n">
        <v>3100</v>
      </c>
      <c r="B3101">
        <f>Движение!$A$464</f>
        <v/>
      </c>
      <c r="C3101">
        <f>Движение!$C$464</f>
        <v/>
      </c>
      <c r="D3101" t="inlineStr">
        <is>
          <t>Ми-К</t>
        </is>
      </c>
      <c r="E3101">
        <f>Движение!$X$464</f>
        <v/>
      </c>
      <c r="F3101">
        <f>N(Движение!$Y$464)</f>
        <v/>
      </c>
      <c r="G3101">
        <f>N(Движение!$Z$464)</f>
        <v/>
      </c>
      <c r="H3101">
        <f>Движение!$AA$464</f>
        <v/>
      </c>
      <c r="I3101">
        <f>IF($F3101&gt;0,TEXT($B3101,"dd.mm")&amp;"_"&amp;$D3101,"")</f>
        <v/>
      </c>
    </row>
    <row r="3102">
      <c r="A3102" t="n">
        <v>3101</v>
      </c>
      <c r="B3102">
        <f>Движение!$A$464</f>
        <v/>
      </c>
      <c r="C3102">
        <f>Движение!$C$464</f>
        <v/>
      </c>
      <c r="D3102" t="inlineStr">
        <is>
          <t>Ми-П</t>
        </is>
      </c>
      <c r="E3102">
        <f>Движение!$AB$464</f>
        <v/>
      </c>
      <c r="F3102">
        <f>N(Движение!$AC$464)</f>
        <v/>
      </c>
      <c r="G3102">
        <f>N(Движение!$AD$464)</f>
        <v/>
      </c>
      <c r="H3102">
        <f>Движение!$AE$464</f>
        <v/>
      </c>
      <c r="I3102">
        <f>IF($F3102&gt;0,TEXT($B3102,"dd.mm")&amp;"_"&amp;$D3102,"")</f>
        <v/>
      </c>
    </row>
    <row r="3103">
      <c r="A3103" t="n">
        <v>3102</v>
      </c>
      <c r="B3103">
        <f>Движение!$A$465</f>
        <v/>
      </c>
      <c r="C3103">
        <f>Движение!$C$465</f>
        <v/>
      </c>
      <c r="D3103" t="inlineStr">
        <is>
          <t>АК-10</t>
        </is>
      </c>
      <c r="E3103">
        <f>Движение!$D$465</f>
        <v/>
      </c>
      <c r="F3103">
        <f>N(Движение!$E$465)</f>
        <v/>
      </c>
      <c r="G3103">
        <f>N(Движение!$F$465)</f>
        <v/>
      </c>
      <c r="H3103">
        <f>Движение!$G$465</f>
        <v/>
      </c>
      <c r="I3103">
        <f>IF($F3103&gt;0,TEXT($B3103,"dd.mm")&amp;"_"&amp;$D3103,"")</f>
        <v/>
      </c>
    </row>
    <row r="3104">
      <c r="A3104" t="n">
        <v>3103</v>
      </c>
      <c r="B3104">
        <f>Движение!$A$465</f>
        <v/>
      </c>
      <c r="C3104">
        <f>Движение!$C$465</f>
        <v/>
      </c>
      <c r="D3104" t="inlineStr">
        <is>
          <t>АК-15</t>
        </is>
      </c>
      <c r="E3104">
        <f>Движение!$H$465</f>
        <v/>
      </c>
      <c r="F3104">
        <f>N(Движение!$I$465)</f>
        <v/>
      </c>
      <c r="G3104">
        <f>N(Движение!$J$465)</f>
        <v/>
      </c>
      <c r="H3104">
        <f>Движение!$K$465</f>
        <v/>
      </c>
      <c r="I3104">
        <f>IF($F3104&gt;0,TEXT($B3104,"dd.mm")&amp;"_"&amp;$D3104,"")</f>
        <v/>
      </c>
    </row>
    <row r="3105">
      <c r="A3105" t="n">
        <v>3104</v>
      </c>
      <c r="B3105">
        <f>Движение!$A$465</f>
        <v/>
      </c>
      <c r="C3105">
        <f>Движение!$C$465</f>
        <v/>
      </c>
      <c r="D3105" t="inlineStr">
        <is>
          <t>Г 1800</t>
        </is>
      </c>
      <c r="E3105">
        <f>Движение!$L$465</f>
        <v/>
      </c>
      <c r="F3105">
        <f>N(Движение!$M$465)</f>
        <v/>
      </c>
      <c r="G3105">
        <f>N(Движение!$N$465)</f>
        <v/>
      </c>
      <c r="H3105">
        <f>Движение!$O$465</f>
        <v/>
      </c>
      <c r="I3105">
        <f>IF($F3105&gt;0,TEXT($B3105,"dd.mm")&amp;"_"&amp;$D3105,"")</f>
        <v/>
      </c>
    </row>
    <row r="3106">
      <c r="A3106" t="n">
        <v>3105</v>
      </c>
      <c r="B3106">
        <f>Движение!$A$465</f>
        <v/>
      </c>
      <c r="C3106">
        <f>Движение!$C$465</f>
        <v/>
      </c>
      <c r="D3106" t="inlineStr">
        <is>
          <t>Г 3500</t>
        </is>
      </c>
      <c r="E3106">
        <f>Движение!$P$465</f>
        <v/>
      </c>
      <c r="F3106">
        <f>N(Движение!$Q$465)</f>
        <v/>
      </c>
      <c r="G3106">
        <f>N(Движение!$R$465)</f>
        <v/>
      </c>
      <c r="H3106">
        <f>Движение!$S$465</f>
        <v/>
      </c>
      <c r="I3106">
        <f>IF($F3106&gt;0,TEXT($B3106,"dd.mm")&amp;"_"&amp;$D3106,"")</f>
        <v/>
      </c>
    </row>
    <row r="3107">
      <c r="A3107" t="n">
        <v>3106</v>
      </c>
      <c r="B3107">
        <f>Движение!$A$465</f>
        <v/>
      </c>
      <c r="C3107">
        <f>Движение!$C$465</f>
        <v/>
      </c>
      <c r="D3107" t="inlineStr">
        <is>
          <t>Г 800</t>
        </is>
      </c>
      <c r="E3107">
        <f>Движение!$T$465</f>
        <v/>
      </c>
      <c r="F3107">
        <f>N(Движение!$U$465)</f>
        <v/>
      </c>
      <c r="G3107">
        <f>N(Движение!$V$465)</f>
        <v/>
      </c>
      <c r="H3107">
        <f>Движение!$W$465</f>
        <v/>
      </c>
      <c r="I3107">
        <f>IF($F3107&gt;0,TEXT($B3107,"dd.mm")&amp;"_"&amp;$D3107,"")</f>
        <v/>
      </c>
    </row>
    <row r="3108">
      <c r="A3108" t="n">
        <v>3107</v>
      </c>
      <c r="B3108">
        <f>Движение!$A$465</f>
        <v/>
      </c>
      <c r="C3108">
        <f>Движение!$C$465</f>
        <v/>
      </c>
      <c r="D3108" t="inlineStr">
        <is>
          <t>Ми-К</t>
        </is>
      </c>
      <c r="E3108">
        <f>Движение!$X$465</f>
        <v/>
      </c>
      <c r="F3108">
        <f>N(Движение!$Y$465)</f>
        <v/>
      </c>
      <c r="G3108">
        <f>N(Движение!$Z$465)</f>
        <v/>
      </c>
      <c r="H3108">
        <f>Движение!$AA$465</f>
        <v/>
      </c>
      <c r="I3108">
        <f>IF($F3108&gt;0,TEXT($B3108,"dd.mm")&amp;"_"&amp;$D3108,"")</f>
        <v/>
      </c>
    </row>
    <row r="3109">
      <c r="A3109" t="n">
        <v>3108</v>
      </c>
      <c r="B3109">
        <f>Движение!$A$465</f>
        <v/>
      </c>
      <c r="C3109">
        <f>Движение!$C$465</f>
        <v/>
      </c>
      <c r="D3109" t="inlineStr">
        <is>
          <t>Ми-П</t>
        </is>
      </c>
      <c r="E3109">
        <f>Движение!$AB$465</f>
        <v/>
      </c>
      <c r="F3109">
        <f>N(Движение!$AC$465)</f>
        <v/>
      </c>
      <c r="G3109">
        <f>N(Движение!$AD$465)</f>
        <v/>
      </c>
      <c r="H3109">
        <f>Движение!$AE$465</f>
        <v/>
      </c>
      <c r="I3109">
        <f>IF($F3109&gt;0,TEXT($B3109,"dd.mm")&amp;"_"&amp;$D3109,"")</f>
        <v/>
      </c>
    </row>
    <row r="3110">
      <c r="A3110" t="n">
        <v>3109</v>
      </c>
      <c r="B3110">
        <f>Движение!$A$466</f>
        <v/>
      </c>
      <c r="C3110">
        <f>Движение!$C$466</f>
        <v/>
      </c>
      <c r="D3110" t="inlineStr">
        <is>
          <t>АК-10</t>
        </is>
      </c>
      <c r="E3110">
        <f>Движение!$D$466</f>
        <v/>
      </c>
      <c r="F3110">
        <f>N(Движение!$E$466)</f>
        <v/>
      </c>
      <c r="G3110">
        <f>N(Движение!$F$466)</f>
        <v/>
      </c>
      <c r="H3110">
        <f>Движение!$G$466</f>
        <v/>
      </c>
      <c r="I3110">
        <f>IF($F3110&gt;0,TEXT($B3110,"dd.mm")&amp;"_"&amp;$D3110,"")</f>
        <v/>
      </c>
    </row>
    <row r="3111">
      <c r="A3111" t="n">
        <v>3110</v>
      </c>
      <c r="B3111">
        <f>Движение!$A$466</f>
        <v/>
      </c>
      <c r="C3111">
        <f>Движение!$C$466</f>
        <v/>
      </c>
      <c r="D3111" t="inlineStr">
        <is>
          <t>АК-15</t>
        </is>
      </c>
      <c r="E3111">
        <f>Движение!$H$466</f>
        <v/>
      </c>
      <c r="F3111">
        <f>N(Движение!$I$466)</f>
        <v/>
      </c>
      <c r="G3111">
        <f>N(Движение!$J$466)</f>
        <v/>
      </c>
      <c r="H3111">
        <f>Движение!$K$466</f>
        <v/>
      </c>
      <c r="I3111">
        <f>IF($F3111&gt;0,TEXT($B3111,"dd.mm")&amp;"_"&amp;$D3111,"")</f>
        <v/>
      </c>
    </row>
    <row r="3112">
      <c r="A3112" t="n">
        <v>3111</v>
      </c>
      <c r="B3112">
        <f>Движение!$A$466</f>
        <v/>
      </c>
      <c r="C3112">
        <f>Движение!$C$466</f>
        <v/>
      </c>
      <c r="D3112" t="inlineStr">
        <is>
          <t>Г 1800</t>
        </is>
      </c>
      <c r="E3112">
        <f>Движение!$L$466</f>
        <v/>
      </c>
      <c r="F3112">
        <f>N(Движение!$M$466)</f>
        <v/>
      </c>
      <c r="G3112">
        <f>N(Движение!$N$466)</f>
        <v/>
      </c>
      <c r="H3112">
        <f>Движение!$O$466</f>
        <v/>
      </c>
      <c r="I3112">
        <f>IF($F3112&gt;0,TEXT($B3112,"dd.mm")&amp;"_"&amp;$D3112,"")</f>
        <v/>
      </c>
    </row>
    <row r="3113">
      <c r="A3113" t="n">
        <v>3112</v>
      </c>
      <c r="B3113">
        <f>Движение!$A$466</f>
        <v/>
      </c>
      <c r="C3113">
        <f>Движение!$C$466</f>
        <v/>
      </c>
      <c r="D3113" t="inlineStr">
        <is>
          <t>Г 3500</t>
        </is>
      </c>
      <c r="E3113">
        <f>Движение!$P$466</f>
        <v/>
      </c>
      <c r="F3113">
        <f>N(Движение!$Q$466)</f>
        <v/>
      </c>
      <c r="G3113">
        <f>N(Движение!$R$466)</f>
        <v/>
      </c>
      <c r="H3113">
        <f>Движение!$S$466</f>
        <v/>
      </c>
      <c r="I3113">
        <f>IF($F3113&gt;0,TEXT($B3113,"dd.mm")&amp;"_"&amp;$D3113,"")</f>
        <v/>
      </c>
    </row>
    <row r="3114">
      <c r="A3114" t="n">
        <v>3113</v>
      </c>
      <c r="B3114">
        <f>Движение!$A$466</f>
        <v/>
      </c>
      <c r="C3114">
        <f>Движение!$C$466</f>
        <v/>
      </c>
      <c r="D3114" t="inlineStr">
        <is>
          <t>Г 800</t>
        </is>
      </c>
      <c r="E3114">
        <f>Движение!$T$466</f>
        <v/>
      </c>
      <c r="F3114">
        <f>N(Движение!$U$466)</f>
        <v/>
      </c>
      <c r="G3114">
        <f>N(Движение!$V$466)</f>
        <v/>
      </c>
      <c r="H3114">
        <f>Движение!$W$466</f>
        <v/>
      </c>
      <c r="I3114">
        <f>IF($F3114&gt;0,TEXT($B3114,"dd.mm")&amp;"_"&amp;$D3114,"")</f>
        <v/>
      </c>
    </row>
    <row r="3115">
      <c r="A3115" t="n">
        <v>3114</v>
      </c>
      <c r="B3115">
        <f>Движение!$A$466</f>
        <v/>
      </c>
      <c r="C3115">
        <f>Движение!$C$466</f>
        <v/>
      </c>
      <c r="D3115" t="inlineStr">
        <is>
          <t>Ми-К</t>
        </is>
      </c>
      <c r="E3115">
        <f>Движение!$X$466</f>
        <v/>
      </c>
      <c r="F3115">
        <f>N(Движение!$Y$466)</f>
        <v/>
      </c>
      <c r="G3115">
        <f>N(Движение!$Z$466)</f>
        <v/>
      </c>
      <c r="H3115">
        <f>Движение!$AA$466</f>
        <v/>
      </c>
      <c r="I3115">
        <f>IF($F3115&gt;0,TEXT($B3115,"dd.mm")&amp;"_"&amp;$D3115,"")</f>
        <v/>
      </c>
    </row>
    <row r="3116">
      <c r="A3116" t="n">
        <v>3115</v>
      </c>
      <c r="B3116">
        <f>Движение!$A$466</f>
        <v/>
      </c>
      <c r="C3116">
        <f>Движение!$C$466</f>
        <v/>
      </c>
      <c r="D3116" t="inlineStr">
        <is>
          <t>Ми-П</t>
        </is>
      </c>
      <c r="E3116">
        <f>Движение!$AB$466</f>
        <v/>
      </c>
      <c r="F3116">
        <f>N(Движение!$AC$466)</f>
        <v/>
      </c>
      <c r="G3116">
        <f>N(Движение!$AD$466)</f>
        <v/>
      </c>
      <c r="H3116">
        <f>Движение!$AE$466</f>
        <v/>
      </c>
      <c r="I3116">
        <f>IF($F3116&gt;0,TEXT($B3116,"dd.mm")&amp;"_"&amp;$D3116,"")</f>
        <v/>
      </c>
    </row>
    <row r="3117">
      <c r="A3117" t="n">
        <v>3116</v>
      </c>
      <c r="B3117">
        <f>Движение!$A$467</f>
        <v/>
      </c>
      <c r="C3117">
        <f>Движение!$C$467</f>
        <v/>
      </c>
      <c r="D3117" t="inlineStr">
        <is>
          <t>АК-10</t>
        </is>
      </c>
      <c r="E3117">
        <f>Движение!$D$467</f>
        <v/>
      </c>
      <c r="F3117">
        <f>N(Движение!$E$467)</f>
        <v/>
      </c>
      <c r="G3117">
        <f>N(Движение!$F$467)</f>
        <v/>
      </c>
      <c r="H3117">
        <f>Движение!$G$467</f>
        <v/>
      </c>
      <c r="I3117">
        <f>IF($F3117&gt;0,TEXT($B3117,"dd.mm")&amp;"_"&amp;$D3117,"")</f>
        <v/>
      </c>
    </row>
    <row r="3118">
      <c r="A3118" t="n">
        <v>3117</v>
      </c>
      <c r="B3118">
        <f>Движение!$A$467</f>
        <v/>
      </c>
      <c r="C3118">
        <f>Движение!$C$467</f>
        <v/>
      </c>
      <c r="D3118" t="inlineStr">
        <is>
          <t>АК-15</t>
        </is>
      </c>
      <c r="E3118">
        <f>Движение!$H$467</f>
        <v/>
      </c>
      <c r="F3118">
        <f>N(Движение!$I$467)</f>
        <v/>
      </c>
      <c r="G3118">
        <f>N(Движение!$J$467)</f>
        <v/>
      </c>
      <c r="H3118">
        <f>Движение!$K$467</f>
        <v/>
      </c>
      <c r="I3118">
        <f>IF($F3118&gt;0,TEXT($B3118,"dd.mm")&amp;"_"&amp;$D3118,"")</f>
        <v/>
      </c>
    </row>
    <row r="3119">
      <c r="A3119" t="n">
        <v>3118</v>
      </c>
      <c r="B3119">
        <f>Движение!$A$467</f>
        <v/>
      </c>
      <c r="C3119">
        <f>Движение!$C$467</f>
        <v/>
      </c>
      <c r="D3119" t="inlineStr">
        <is>
          <t>Г 1800</t>
        </is>
      </c>
      <c r="E3119">
        <f>Движение!$L$467</f>
        <v/>
      </c>
      <c r="F3119">
        <f>N(Движение!$M$467)</f>
        <v/>
      </c>
      <c r="G3119">
        <f>N(Движение!$N$467)</f>
        <v/>
      </c>
      <c r="H3119">
        <f>Движение!$O$467</f>
        <v/>
      </c>
      <c r="I3119">
        <f>IF($F3119&gt;0,TEXT($B3119,"dd.mm")&amp;"_"&amp;$D3119,"")</f>
        <v/>
      </c>
    </row>
    <row r="3120">
      <c r="A3120" t="n">
        <v>3119</v>
      </c>
      <c r="B3120">
        <f>Движение!$A$467</f>
        <v/>
      </c>
      <c r="C3120">
        <f>Движение!$C$467</f>
        <v/>
      </c>
      <c r="D3120" t="inlineStr">
        <is>
          <t>Г 3500</t>
        </is>
      </c>
      <c r="E3120">
        <f>Движение!$P$467</f>
        <v/>
      </c>
      <c r="F3120">
        <f>N(Движение!$Q$467)</f>
        <v/>
      </c>
      <c r="G3120">
        <f>N(Движение!$R$467)</f>
        <v/>
      </c>
      <c r="H3120">
        <f>Движение!$S$467</f>
        <v/>
      </c>
      <c r="I3120">
        <f>IF($F3120&gt;0,TEXT($B3120,"dd.mm")&amp;"_"&amp;$D3120,"")</f>
        <v/>
      </c>
    </row>
    <row r="3121">
      <c r="A3121" t="n">
        <v>3120</v>
      </c>
      <c r="B3121">
        <f>Движение!$A$467</f>
        <v/>
      </c>
      <c r="C3121">
        <f>Движение!$C$467</f>
        <v/>
      </c>
      <c r="D3121" t="inlineStr">
        <is>
          <t>Г 800</t>
        </is>
      </c>
      <c r="E3121">
        <f>Движение!$T$467</f>
        <v/>
      </c>
      <c r="F3121">
        <f>N(Движение!$U$467)</f>
        <v/>
      </c>
      <c r="G3121">
        <f>N(Движение!$V$467)</f>
        <v/>
      </c>
      <c r="H3121">
        <f>Движение!$W$467</f>
        <v/>
      </c>
      <c r="I3121">
        <f>IF($F3121&gt;0,TEXT($B3121,"dd.mm")&amp;"_"&amp;$D3121,"")</f>
        <v/>
      </c>
    </row>
    <row r="3122">
      <c r="A3122" t="n">
        <v>3121</v>
      </c>
      <c r="B3122">
        <f>Движение!$A$467</f>
        <v/>
      </c>
      <c r="C3122">
        <f>Движение!$C$467</f>
        <v/>
      </c>
      <c r="D3122" t="inlineStr">
        <is>
          <t>Ми-К</t>
        </is>
      </c>
      <c r="E3122">
        <f>Движение!$X$467</f>
        <v/>
      </c>
      <c r="F3122">
        <f>N(Движение!$Y$467)</f>
        <v/>
      </c>
      <c r="G3122">
        <f>N(Движение!$Z$467)</f>
        <v/>
      </c>
      <c r="H3122">
        <f>Движение!$AA$467</f>
        <v/>
      </c>
      <c r="I3122">
        <f>IF($F3122&gt;0,TEXT($B3122,"dd.mm")&amp;"_"&amp;$D3122,"")</f>
        <v/>
      </c>
    </row>
    <row r="3123">
      <c r="A3123" t="n">
        <v>3122</v>
      </c>
      <c r="B3123">
        <f>Движение!$A$467</f>
        <v/>
      </c>
      <c r="C3123">
        <f>Движение!$C$467</f>
        <v/>
      </c>
      <c r="D3123" t="inlineStr">
        <is>
          <t>Ми-П</t>
        </is>
      </c>
      <c r="E3123">
        <f>Движение!$AB$467</f>
        <v/>
      </c>
      <c r="F3123">
        <f>N(Движение!$AC$467)</f>
        <v/>
      </c>
      <c r="G3123">
        <f>N(Движение!$AD$467)</f>
        <v/>
      </c>
      <c r="H3123">
        <f>Движение!$AE$467</f>
        <v/>
      </c>
      <c r="I3123">
        <f>IF($F3123&gt;0,TEXT($B3123,"dd.mm")&amp;"_"&amp;$D3123,"")</f>
        <v/>
      </c>
    </row>
    <row r="3124">
      <c r="A3124" t="n">
        <v>3123</v>
      </c>
      <c r="B3124">
        <f>Движение!$A$468</f>
        <v/>
      </c>
      <c r="C3124">
        <f>Движение!$C$468</f>
        <v/>
      </c>
      <c r="D3124" t="inlineStr">
        <is>
          <t>АК-10</t>
        </is>
      </c>
      <c r="E3124">
        <f>Движение!$D$468</f>
        <v/>
      </c>
      <c r="F3124">
        <f>N(Движение!$E$468)</f>
        <v/>
      </c>
      <c r="G3124">
        <f>N(Движение!$F$468)</f>
        <v/>
      </c>
      <c r="H3124">
        <f>Движение!$G$468</f>
        <v/>
      </c>
      <c r="I3124">
        <f>IF($F3124&gt;0,TEXT($B3124,"dd.mm")&amp;"_"&amp;$D3124,"")</f>
        <v/>
      </c>
    </row>
    <row r="3125">
      <c r="A3125" t="n">
        <v>3124</v>
      </c>
      <c r="B3125">
        <f>Движение!$A$468</f>
        <v/>
      </c>
      <c r="C3125">
        <f>Движение!$C$468</f>
        <v/>
      </c>
      <c r="D3125" t="inlineStr">
        <is>
          <t>АК-15</t>
        </is>
      </c>
      <c r="E3125">
        <f>Движение!$H$468</f>
        <v/>
      </c>
      <c r="F3125">
        <f>N(Движение!$I$468)</f>
        <v/>
      </c>
      <c r="G3125">
        <f>N(Движение!$J$468)</f>
        <v/>
      </c>
      <c r="H3125">
        <f>Движение!$K$468</f>
        <v/>
      </c>
      <c r="I3125">
        <f>IF($F3125&gt;0,TEXT($B3125,"dd.mm")&amp;"_"&amp;$D3125,"")</f>
        <v/>
      </c>
    </row>
    <row r="3126">
      <c r="A3126" t="n">
        <v>3125</v>
      </c>
      <c r="B3126">
        <f>Движение!$A$468</f>
        <v/>
      </c>
      <c r="C3126">
        <f>Движение!$C$468</f>
        <v/>
      </c>
      <c r="D3126" t="inlineStr">
        <is>
          <t>Г 1800</t>
        </is>
      </c>
      <c r="E3126">
        <f>Движение!$L$468</f>
        <v/>
      </c>
      <c r="F3126">
        <f>N(Движение!$M$468)</f>
        <v/>
      </c>
      <c r="G3126">
        <f>N(Движение!$N$468)</f>
        <v/>
      </c>
      <c r="H3126">
        <f>Движение!$O$468</f>
        <v/>
      </c>
      <c r="I3126">
        <f>IF($F3126&gt;0,TEXT($B3126,"dd.mm")&amp;"_"&amp;$D3126,"")</f>
        <v/>
      </c>
    </row>
    <row r="3127">
      <c r="A3127" t="n">
        <v>3126</v>
      </c>
      <c r="B3127">
        <f>Движение!$A$468</f>
        <v/>
      </c>
      <c r="C3127">
        <f>Движение!$C$468</f>
        <v/>
      </c>
      <c r="D3127" t="inlineStr">
        <is>
          <t>Г 3500</t>
        </is>
      </c>
      <c r="E3127">
        <f>Движение!$P$468</f>
        <v/>
      </c>
      <c r="F3127">
        <f>N(Движение!$Q$468)</f>
        <v/>
      </c>
      <c r="G3127">
        <f>N(Движение!$R$468)</f>
        <v/>
      </c>
      <c r="H3127">
        <f>Движение!$S$468</f>
        <v/>
      </c>
      <c r="I3127">
        <f>IF($F3127&gt;0,TEXT($B3127,"dd.mm")&amp;"_"&amp;$D3127,"")</f>
        <v/>
      </c>
    </row>
    <row r="3128">
      <c r="A3128" t="n">
        <v>3127</v>
      </c>
      <c r="B3128">
        <f>Движение!$A$468</f>
        <v/>
      </c>
      <c r="C3128">
        <f>Движение!$C$468</f>
        <v/>
      </c>
      <c r="D3128" t="inlineStr">
        <is>
          <t>Г 800</t>
        </is>
      </c>
      <c r="E3128">
        <f>Движение!$T$468</f>
        <v/>
      </c>
      <c r="F3128">
        <f>N(Движение!$U$468)</f>
        <v/>
      </c>
      <c r="G3128">
        <f>N(Движение!$V$468)</f>
        <v/>
      </c>
      <c r="H3128">
        <f>Движение!$W$468</f>
        <v/>
      </c>
      <c r="I3128">
        <f>IF($F3128&gt;0,TEXT($B3128,"dd.mm")&amp;"_"&amp;$D3128,"")</f>
        <v/>
      </c>
    </row>
    <row r="3129">
      <c r="A3129" t="n">
        <v>3128</v>
      </c>
      <c r="B3129">
        <f>Движение!$A$468</f>
        <v/>
      </c>
      <c r="C3129">
        <f>Движение!$C$468</f>
        <v/>
      </c>
      <c r="D3129" t="inlineStr">
        <is>
          <t>Ми-К</t>
        </is>
      </c>
      <c r="E3129">
        <f>Движение!$X$468</f>
        <v/>
      </c>
      <c r="F3129">
        <f>N(Движение!$Y$468)</f>
        <v/>
      </c>
      <c r="G3129">
        <f>N(Движение!$Z$468)</f>
        <v/>
      </c>
      <c r="H3129">
        <f>Движение!$AA$468</f>
        <v/>
      </c>
      <c r="I3129">
        <f>IF($F3129&gt;0,TEXT($B3129,"dd.mm")&amp;"_"&amp;$D3129,"")</f>
        <v/>
      </c>
    </row>
    <row r="3130">
      <c r="A3130" t="n">
        <v>3129</v>
      </c>
      <c r="B3130">
        <f>Движение!$A$468</f>
        <v/>
      </c>
      <c r="C3130">
        <f>Движение!$C$468</f>
        <v/>
      </c>
      <c r="D3130" t="inlineStr">
        <is>
          <t>Ми-П</t>
        </is>
      </c>
      <c r="E3130">
        <f>Движение!$AB$468</f>
        <v/>
      </c>
      <c r="F3130">
        <f>N(Движение!$AC$468)</f>
        <v/>
      </c>
      <c r="G3130">
        <f>N(Движение!$AD$468)</f>
        <v/>
      </c>
      <c r="H3130">
        <f>Движение!$AE$468</f>
        <v/>
      </c>
      <c r="I3130">
        <f>IF($F3130&gt;0,TEXT($B3130,"dd.mm")&amp;"_"&amp;$D3130,"")</f>
        <v/>
      </c>
    </row>
    <row r="3131">
      <c r="A3131" t="n">
        <v>3130</v>
      </c>
      <c r="B3131">
        <f>Движение!$A$469</f>
        <v/>
      </c>
      <c r="C3131">
        <f>Движение!$C$469</f>
        <v/>
      </c>
      <c r="D3131" t="inlineStr">
        <is>
          <t>АК-10</t>
        </is>
      </c>
      <c r="E3131">
        <f>Движение!$D$469</f>
        <v/>
      </c>
      <c r="F3131">
        <f>N(Движение!$E$469)</f>
        <v/>
      </c>
      <c r="G3131">
        <f>N(Движение!$F$469)</f>
        <v/>
      </c>
      <c r="H3131">
        <f>Движение!$G$469</f>
        <v/>
      </c>
      <c r="I3131">
        <f>IF($F3131&gt;0,TEXT($B3131,"dd.mm")&amp;"_"&amp;$D3131,"")</f>
        <v/>
      </c>
    </row>
    <row r="3132">
      <c r="A3132" t="n">
        <v>3131</v>
      </c>
      <c r="B3132">
        <f>Движение!$A$469</f>
        <v/>
      </c>
      <c r="C3132">
        <f>Движение!$C$469</f>
        <v/>
      </c>
      <c r="D3132" t="inlineStr">
        <is>
          <t>АК-15</t>
        </is>
      </c>
      <c r="E3132">
        <f>Движение!$H$469</f>
        <v/>
      </c>
      <c r="F3132">
        <f>N(Движение!$I$469)</f>
        <v/>
      </c>
      <c r="G3132">
        <f>N(Движение!$J$469)</f>
        <v/>
      </c>
      <c r="H3132">
        <f>Движение!$K$469</f>
        <v/>
      </c>
      <c r="I3132">
        <f>IF($F3132&gt;0,TEXT($B3132,"dd.mm")&amp;"_"&amp;$D3132,"")</f>
        <v/>
      </c>
    </row>
    <row r="3133">
      <c r="A3133" t="n">
        <v>3132</v>
      </c>
      <c r="B3133">
        <f>Движение!$A$469</f>
        <v/>
      </c>
      <c r="C3133">
        <f>Движение!$C$469</f>
        <v/>
      </c>
      <c r="D3133" t="inlineStr">
        <is>
          <t>Г 1800</t>
        </is>
      </c>
      <c r="E3133">
        <f>Движение!$L$469</f>
        <v/>
      </c>
      <c r="F3133">
        <f>N(Движение!$M$469)</f>
        <v/>
      </c>
      <c r="G3133">
        <f>N(Движение!$N$469)</f>
        <v/>
      </c>
      <c r="H3133">
        <f>Движение!$O$469</f>
        <v/>
      </c>
      <c r="I3133">
        <f>IF($F3133&gt;0,TEXT($B3133,"dd.mm")&amp;"_"&amp;$D3133,"")</f>
        <v/>
      </c>
    </row>
    <row r="3134">
      <c r="A3134" t="n">
        <v>3133</v>
      </c>
      <c r="B3134">
        <f>Движение!$A$469</f>
        <v/>
      </c>
      <c r="C3134">
        <f>Движение!$C$469</f>
        <v/>
      </c>
      <c r="D3134" t="inlineStr">
        <is>
          <t>Г 3500</t>
        </is>
      </c>
      <c r="E3134">
        <f>Движение!$P$469</f>
        <v/>
      </c>
      <c r="F3134">
        <f>N(Движение!$Q$469)</f>
        <v/>
      </c>
      <c r="G3134">
        <f>N(Движение!$R$469)</f>
        <v/>
      </c>
      <c r="H3134">
        <f>Движение!$S$469</f>
        <v/>
      </c>
      <c r="I3134">
        <f>IF($F3134&gt;0,TEXT($B3134,"dd.mm")&amp;"_"&amp;$D3134,"")</f>
        <v/>
      </c>
    </row>
    <row r="3135">
      <c r="A3135" t="n">
        <v>3134</v>
      </c>
      <c r="B3135">
        <f>Движение!$A$469</f>
        <v/>
      </c>
      <c r="C3135">
        <f>Движение!$C$469</f>
        <v/>
      </c>
      <c r="D3135" t="inlineStr">
        <is>
          <t>Г 800</t>
        </is>
      </c>
      <c r="E3135">
        <f>Движение!$T$469</f>
        <v/>
      </c>
      <c r="F3135">
        <f>N(Движение!$U$469)</f>
        <v/>
      </c>
      <c r="G3135">
        <f>N(Движение!$V$469)</f>
        <v/>
      </c>
      <c r="H3135">
        <f>Движение!$W$469</f>
        <v/>
      </c>
      <c r="I3135">
        <f>IF($F3135&gt;0,TEXT($B3135,"dd.mm")&amp;"_"&amp;$D3135,"")</f>
        <v/>
      </c>
    </row>
    <row r="3136">
      <c r="A3136" t="n">
        <v>3135</v>
      </c>
      <c r="B3136">
        <f>Движение!$A$469</f>
        <v/>
      </c>
      <c r="C3136">
        <f>Движение!$C$469</f>
        <v/>
      </c>
      <c r="D3136" t="inlineStr">
        <is>
          <t>Ми-К</t>
        </is>
      </c>
      <c r="E3136">
        <f>Движение!$X$469</f>
        <v/>
      </c>
      <c r="F3136">
        <f>N(Движение!$Y$469)</f>
        <v/>
      </c>
      <c r="G3136">
        <f>N(Движение!$Z$469)</f>
        <v/>
      </c>
      <c r="H3136">
        <f>Движение!$AA$469</f>
        <v/>
      </c>
      <c r="I3136">
        <f>IF($F3136&gt;0,TEXT($B3136,"dd.mm")&amp;"_"&amp;$D3136,"")</f>
        <v/>
      </c>
    </row>
    <row r="3137">
      <c r="A3137" t="n">
        <v>3136</v>
      </c>
      <c r="B3137">
        <f>Движение!$A$469</f>
        <v/>
      </c>
      <c r="C3137">
        <f>Движение!$C$469</f>
        <v/>
      </c>
      <c r="D3137" t="inlineStr">
        <is>
          <t>Ми-П</t>
        </is>
      </c>
      <c r="E3137">
        <f>Движение!$AB$469</f>
        <v/>
      </c>
      <c r="F3137">
        <f>N(Движение!$AC$469)</f>
        <v/>
      </c>
      <c r="G3137">
        <f>N(Движение!$AD$469)</f>
        <v/>
      </c>
      <c r="H3137">
        <f>Движение!$AE$469</f>
        <v/>
      </c>
      <c r="I3137">
        <f>IF($F3137&gt;0,TEXT($B3137,"dd.mm")&amp;"_"&amp;$D3137,"")</f>
        <v/>
      </c>
    </row>
    <row r="3138">
      <c r="A3138" t="n">
        <v>3137</v>
      </c>
      <c r="B3138">
        <f>Движение!$A$470</f>
        <v/>
      </c>
      <c r="C3138">
        <f>Движение!$C$470</f>
        <v/>
      </c>
      <c r="D3138" t="inlineStr">
        <is>
          <t>АК-10</t>
        </is>
      </c>
      <c r="E3138">
        <f>Движение!$D$470</f>
        <v/>
      </c>
      <c r="F3138">
        <f>N(Движение!$E$470)</f>
        <v/>
      </c>
      <c r="G3138">
        <f>N(Движение!$F$470)</f>
        <v/>
      </c>
      <c r="H3138">
        <f>Движение!$G$470</f>
        <v/>
      </c>
      <c r="I3138">
        <f>IF($F3138&gt;0,TEXT($B3138,"dd.mm")&amp;"_"&amp;$D3138,"")</f>
        <v/>
      </c>
    </row>
    <row r="3139">
      <c r="A3139" t="n">
        <v>3138</v>
      </c>
      <c r="B3139">
        <f>Движение!$A$470</f>
        <v/>
      </c>
      <c r="C3139">
        <f>Движение!$C$470</f>
        <v/>
      </c>
      <c r="D3139" t="inlineStr">
        <is>
          <t>АК-15</t>
        </is>
      </c>
      <c r="E3139">
        <f>Движение!$H$470</f>
        <v/>
      </c>
      <c r="F3139">
        <f>N(Движение!$I$470)</f>
        <v/>
      </c>
      <c r="G3139">
        <f>N(Движение!$J$470)</f>
        <v/>
      </c>
      <c r="H3139">
        <f>Движение!$K$470</f>
        <v/>
      </c>
      <c r="I3139">
        <f>IF($F3139&gt;0,TEXT($B3139,"dd.mm")&amp;"_"&amp;$D3139,"")</f>
        <v/>
      </c>
    </row>
    <row r="3140">
      <c r="A3140" t="n">
        <v>3139</v>
      </c>
      <c r="B3140">
        <f>Движение!$A$470</f>
        <v/>
      </c>
      <c r="C3140">
        <f>Движение!$C$470</f>
        <v/>
      </c>
      <c r="D3140" t="inlineStr">
        <is>
          <t>Г 1800</t>
        </is>
      </c>
      <c r="E3140">
        <f>Движение!$L$470</f>
        <v/>
      </c>
      <c r="F3140">
        <f>N(Движение!$M$470)</f>
        <v/>
      </c>
      <c r="G3140">
        <f>N(Движение!$N$470)</f>
        <v/>
      </c>
      <c r="H3140">
        <f>Движение!$O$470</f>
        <v/>
      </c>
      <c r="I3140">
        <f>IF($F3140&gt;0,TEXT($B3140,"dd.mm")&amp;"_"&amp;$D3140,"")</f>
        <v/>
      </c>
    </row>
    <row r="3141">
      <c r="A3141" t="n">
        <v>3140</v>
      </c>
      <c r="B3141">
        <f>Движение!$A$470</f>
        <v/>
      </c>
      <c r="C3141">
        <f>Движение!$C$470</f>
        <v/>
      </c>
      <c r="D3141" t="inlineStr">
        <is>
          <t>Г 3500</t>
        </is>
      </c>
      <c r="E3141">
        <f>Движение!$P$470</f>
        <v/>
      </c>
      <c r="F3141">
        <f>N(Движение!$Q$470)</f>
        <v/>
      </c>
      <c r="G3141">
        <f>N(Движение!$R$470)</f>
        <v/>
      </c>
      <c r="H3141">
        <f>Движение!$S$470</f>
        <v/>
      </c>
      <c r="I3141">
        <f>IF($F3141&gt;0,TEXT($B3141,"dd.mm")&amp;"_"&amp;$D3141,"")</f>
        <v/>
      </c>
    </row>
    <row r="3142">
      <c r="A3142" t="n">
        <v>3141</v>
      </c>
      <c r="B3142">
        <f>Движение!$A$470</f>
        <v/>
      </c>
      <c r="C3142">
        <f>Движение!$C$470</f>
        <v/>
      </c>
      <c r="D3142" t="inlineStr">
        <is>
          <t>Г 800</t>
        </is>
      </c>
      <c r="E3142">
        <f>Движение!$T$470</f>
        <v/>
      </c>
      <c r="F3142">
        <f>N(Движение!$U$470)</f>
        <v/>
      </c>
      <c r="G3142">
        <f>N(Движение!$V$470)</f>
        <v/>
      </c>
      <c r="H3142">
        <f>Движение!$W$470</f>
        <v/>
      </c>
      <c r="I3142">
        <f>IF($F3142&gt;0,TEXT($B3142,"dd.mm")&amp;"_"&amp;$D3142,"")</f>
        <v/>
      </c>
    </row>
    <row r="3143">
      <c r="A3143" t="n">
        <v>3142</v>
      </c>
      <c r="B3143">
        <f>Движение!$A$470</f>
        <v/>
      </c>
      <c r="C3143">
        <f>Движение!$C$470</f>
        <v/>
      </c>
      <c r="D3143" t="inlineStr">
        <is>
          <t>Ми-К</t>
        </is>
      </c>
      <c r="E3143">
        <f>Движение!$X$470</f>
        <v/>
      </c>
      <c r="F3143">
        <f>N(Движение!$Y$470)</f>
        <v/>
      </c>
      <c r="G3143">
        <f>N(Движение!$Z$470)</f>
        <v/>
      </c>
      <c r="H3143">
        <f>Движение!$AA$470</f>
        <v/>
      </c>
      <c r="I3143">
        <f>IF($F3143&gt;0,TEXT($B3143,"dd.mm")&amp;"_"&amp;$D3143,"")</f>
        <v/>
      </c>
    </row>
    <row r="3144">
      <c r="A3144" t="n">
        <v>3143</v>
      </c>
      <c r="B3144">
        <f>Движение!$A$470</f>
        <v/>
      </c>
      <c r="C3144">
        <f>Движение!$C$470</f>
        <v/>
      </c>
      <c r="D3144" t="inlineStr">
        <is>
          <t>Ми-П</t>
        </is>
      </c>
      <c r="E3144">
        <f>Движение!$AB$470</f>
        <v/>
      </c>
      <c r="F3144">
        <f>N(Движение!$AC$470)</f>
        <v/>
      </c>
      <c r="G3144">
        <f>N(Движение!$AD$470)</f>
        <v/>
      </c>
      <c r="H3144">
        <f>Движение!$AE$470</f>
        <v/>
      </c>
      <c r="I3144">
        <f>IF($F3144&gt;0,TEXT($B3144,"dd.mm")&amp;"_"&amp;$D3144,"")</f>
        <v/>
      </c>
    </row>
    <row r="3145">
      <c r="A3145" t="n">
        <v>3144</v>
      </c>
      <c r="B3145">
        <f>Движение!$A$471</f>
        <v/>
      </c>
      <c r="C3145">
        <f>Движение!$C$471</f>
        <v/>
      </c>
      <c r="D3145" t="inlineStr">
        <is>
          <t>АК-10</t>
        </is>
      </c>
      <c r="E3145">
        <f>Движение!$D$471</f>
        <v/>
      </c>
      <c r="F3145">
        <f>N(Движение!$E$471)</f>
        <v/>
      </c>
      <c r="G3145">
        <f>N(Движение!$F$471)</f>
        <v/>
      </c>
      <c r="H3145">
        <f>Движение!$G$471</f>
        <v/>
      </c>
      <c r="I3145">
        <f>IF($F3145&gt;0,TEXT($B3145,"dd.mm")&amp;"_"&amp;$D3145,"")</f>
        <v/>
      </c>
    </row>
    <row r="3146">
      <c r="A3146" t="n">
        <v>3145</v>
      </c>
      <c r="B3146">
        <f>Движение!$A$471</f>
        <v/>
      </c>
      <c r="C3146">
        <f>Движение!$C$471</f>
        <v/>
      </c>
      <c r="D3146" t="inlineStr">
        <is>
          <t>АК-15</t>
        </is>
      </c>
      <c r="E3146">
        <f>Движение!$H$471</f>
        <v/>
      </c>
      <c r="F3146">
        <f>N(Движение!$I$471)</f>
        <v/>
      </c>
      <c r="G3146">
        <f>N(Движение!$J$471)</f>
        <v/>
      </c>
      <c r="H3146">
        <f>Движение!$K$471</f>
        <v/>
      </c>
      <c r="I3146">
        <f>IF($F3146&gt;0,TEXT($B3146,"dd.mm")&amp;"_"&amp;$D3146,"")</f>
        <v/>
      </c>
    </row>
    <row r="3147">
      <c r="A3147" t="n">
        <v>3146</v>
      </c>
      <c r="B3147">
        <f>Движение!$A$471</f>
        <v/>
      </c>
      <c r="C3147">
        <f>Движение!$C$471</f>
        <v/>
      </c>
      <c r="D3147" t="inlineStr">
        <is>
          <t>Г 1800</t>
        </is>
      </c>
      <c r="E3147">
        <f>Движение!$L$471</f>
        <v/>
      </c>
      <c r="F3147">
        <f>N(Движение!$M$471)</f>
        <v/>
      </c>
      <c r="G3147">
        <f>N(Движение!$N$471)</f>
        <v/>
      </c>
      <c r="H3147">
        <f>Движение!$O$471</f>
        <v/>
      </c>
      <c r="I3147">
        <f>IF($F3147&gt;0,TEXT($B3147,"dd.mm")&amp;"_"&amp;$D3147,"")</f>
        <v/>
      </c>
    </row>
    <row r="3148">
      <c r="A3148" t="n">
        <v>3147</v>
      </c>
      <c r="B3148">
        <f>Движение!$A$471</f>
        <v/>
      </c>
      <c r="C3148">
        <f>Движение!$C$471</f>
        <v/>
      </c>
      <c r="D3148" t="inlineStr">
        <is>
          <t>Г 3500</t>
        </is>
      </c>
      <c r="E3148">
        <f>Движение!$P$471</f>
        <v/>
      </c>
      <c r="F3148">
        <f>N(Движение!$Q$471)</f>
        <v/>
      </c>
      <c r="G3148">
        <f>N(Движение!$R$471)</f>
        <v/>
      </c>
      <c r="H3148">
        <f>Движение!$S$471</f>
        <v/>
      </c>
      <c r="I3148">
        <f>IF($F3148&gt;0,TEXT($B3148,"dd.mm")&amp;"_"&amp;$D3148,"")</f>
        <v/>
      </c>
    </row>
    <row r="3149">
      <c r="A3149" t="n">
        <v>3148</v>
      </c>
      <c r="B3149">
        <f>Движение!$A$471</f>
        <v/>
      </c>
      <c r="C3149">
        <f>Движение!$C$471</f>
        <v/>
      </c>
      <c r="D3149" t="inlineStr">
        <is>
          <t>Г 800</t>
        </is>
      </c>
      <c r="E3149">
        <f>Движение!$T$471</f>
        <v/>
      </c>
      <c r="F3149">
        <f>N(Движение!$U$471)</f>
        <v/>
      </c>
      <c r="G3149">
        <f>N(Движение!$V$471)</f>
        <v/>
      </c>
      <c r="H3149">
        <f>Движение!$W$471</f>
        <v/>
      </c>
      <c r="I3149">
        <f>IF($F3149&gt;0,TEXT($B3149,"dd.mm")&amp;"_"&amp;$D3149,"")</f>
        <v/>
      </c>
    </row>
    <row r="3150">
      <c r="A3150" t="n">
        <v>3149</v>
      </c>
      <c r="B3150">
        <f>Движение!$A$471</f>
        <v/>
      </c>
      <c r="C3150">
        <f>Движение!$C$471</f>
        <v/>
      </c>
      <c r="D3150" t="inlineStr">
        <is>
          <t>Ми-К</t>
        </is>
      </c>
      <c r="E3150">
        <f>Движение!$X$471</f>
        <v/>
      </c>
      <c r="F3150">
        <f>N(Движение!$Y$471)</f>
        <v/>
      </c>
      <c r="G3150">
        <f>N(Движение!$Z$471)</f>
        <v/>
      </c>
      <c r="H3150">
        <f>Движение!$AA$471</f>
        <v/>
      </c>
      <c r="I3150">
        <f>IF($F3150&gt;0,TEXT($B3150,"dd.mm")&amp;"_"&amp;$D3150,"")</f>
        <v/>
      </c>
    </row>
    <row r="3151">
      <c r="A3151" t="n">
        <v>3150</v>
      </c>
      <c r="B3151">
        <f>Движение!$A$471</f>
        <v/>
      </c>
      <c r="C3151">
        <f>Движение!$C$471</f>
        <v/>
      </c>
      <c r="D3151" t="inlineStr">
        <is>
          <t>Ми-П</t>
        </is>
      </c>
      <c r="E3151">
        <f>Движение!$AB$471</f>
        <v/>
      </c>
      <c r="F3151">
        <f>N(Движение!$AC$471)</f>
        <v/>
      </c>
      <c r="G3151">
        <f>N(Движение!$AD$471)</f>
        <v/>
      </c>
      <c r="H3151">
        <f>Движение!$AE$471</f>
        <v/>
      </c>
      <c r="I3151">
        <f>IF($F3151&gt;0,TEXT($B3151,"dd.mm")&amp;"_"&amp;$D3151,"")</f>
        <v/>
      </c>
    </row>
    <row r="3152">
      <c r="A3152" t="n">
        <v>3151</v>
      </c>
      <c r="B3152">
        <f>Движение!$A$472</f>
        <v/>
      </c>
      <c r="C3152">
        <f>Движение!$C$472</f>
        <v/>
      </c>
      <c r="D3152" t="inlineStr">
        <is>
          <t>АК-10</t>
        </is>
      </c>
      <c r="E3152">
        <f>Движение!$D$472</f>
        <v/>
      </c>
      <c r="F3152">
        <f>N(Движение!$E$472)</f>
        <v/>
      </c>
      <c r="G3152">
        <f>N(Движение!$F$472)</f>
        <v/>
      </c>
      <c r="H3152">
        <f>Движение!$G$472</f>
        <v/>
      </c>
      <c r="I3152">
        <f>IF($F3152&gt;0,TEXT($B3152,"dd.mm")&amp;"_"&amp;$D3152,"")</f>
        <v/>
      </c>
    </row>
    <row r="3153">
      <c r="A3153" t="n">
        <v>3152</v>
      </c>
      <c r="B3153">
        <f>Движение!$A$472</f>
        <v/>
      </c>
      <c r="C3153">
        <f>Движение!$C$472</f>
        <v/>
      </c>
      <c r="D3153" t="inlineStr">
        <is>
          <t>АК-15</t>
        </is>
      </c>
      <c r="E3153">
        <f>Движение!$H$472</f>
        <v/>
      </c>
      <c r="F3153">
        <f>N(Движение!$I$472)</f>
        <v/>
      </c>
      <c r="G3153">
        <f>N(Движение!$J$472)</f>
        <v/>
      </c>
      <c r="H3153">
        <f>Движение!$K$472</f>
        <v/>
      </c>
      <c r="I3153">
        <f>IF($F3153&gt;0,TEXT($B3153,"dd.mm")&amp;"_"&amp;$D3153,"")</f>
        <v/>
      </c>
    </row>
    <row r="3154">
      <c r="A3154" t="n">
        <v>3153</v>
      </c>
      <c r="B3154">
        <f>Движение!$A$472</f>
        <v/>
      </c>
      <c r="C3154">
        <f>Движение!$C$472</f>
        <v/>
      </c>
      <c r="D3154" t="inlineStr">
        <is>
          <t>Г 1800</t>
        </is>
      </c>
      <c r="E3154">
        <f>Движение!$L$472</f>
        <v/>
      </c>
      <c r="F3154">
        <f>N(Движение!$M$472)</f>
        <v/>
      </c>
      <c r="G3154">
        <f>N(Движение!$N$472)</f>
        <v/>
      </c>
      <c r="H3154">
        <f>Движение!$O$472</f>
        <v/>
      </c>
      <c r="I3154">
        <f>IF($F3154&gt;0,TEXT($B3154,"dd.mm")&amp;"_"&amp;$D3154,"")</f>
        <v/>
      </c>
    </row>
    <row r="3155">
      <c r="A3155" t="n">
        <v>3154</v>
      </c>
      <c r="B3155">
        <f>Движение!$A$472</f>
        <v/>
      </c>
      <c r="C3155">
        <f>Движение!$C$472</f>
        <v/>
      </c>
      <c r="D3155" t="inlineStr">
        <is>
          <t>Г 3500</t>
        </is>
      </c>
      <c r="E3155">
        <f>Движение!$P$472</f>
        <v/>
      </c>
      <c r="F3155">
        <f>N(Движение!$Q$472)</f>
        <v/>
      </c>
      <c r="G3155">
        <f>N(Движение!$R$472)</f>
        <v/>
      </c>
      <c r="H3155">
        <f>Движение!$S$472</f>
        <v/>
      </c>
      <c r="I3155">
        <f>IF($F3155&gt;0,TEXT($B3155,"dd.mm")&amp;"_"&amp;$D3155,"")</f>
        <v/>
      </c>
    </row>
    <row r="3156">
      <c r="A3156" t="n">
        <v>3155</v>
      </c>
      <c r="B3156">
        <f>Движение!$A$472</f>
        <v/>
      </c>
      <c r="C3156">
        <f>Движение!$C$472</f>
        <v/>
      </c>
      <c r="D3156" t="inlineStr">
        <is>
          <t>Г 800</t>
        </is>
      </c>
      <c r="E3156">
        <f>Движение!$T$472</f>
        <v/>
      </c>
      <c r="F3156">
        <f>N(Движение!$U$472)</f>
        <v/>
      </c>
      <c r="G3156">
        <f>N(Движение!$V$472)</f>
        <v/>
      </c>
      <c r="H3156">
        <f>Движение!$W$472</f>
        <v/>
      </c>
      <c r="I3156">
        <f>IF($F3156&gt;0,TEXT($B3156,"dd.mm")&amp;"_"&amp;$D3156,"")</f>
        <v/>
      </c>
    </row>
    <row r="3157">
      <c r="A3157" t="n">
        <v>3156</v>
      </c>
      <c r="B3157">
        <f>Движение!$A$472</f>
        <v/>
      </c>
      <c r="C3157">
        <f>Движение!$C$472</f>
        <v/>
      </c>
      <c r="D3157" t="inlineStr">
        <is>
          <t>Ми-К</t>
        </is>
      </c>
      <c r="E3157">
        <f>Движение!$X$472</f>
        <v/>
      </c>
      <c r="F3157">
        <f>N(Движение!$Y$472)</f>
        <v/>
      </c>
      <c r="G3157">
        <f>N(Движение!$Z$472)</f>
        <v/>
      </c>
      <c r="H3157">
        <f>Движение!$AA$472</f>
        <v/>
      </c>
      <c r="I3157">
        <f>IF($F3157&gt;0,TEXT($B3157,"dd.mm")&amp;"_"&amp;$D3157,"")</f>
        <v/>
      </c>
    </row>
    <row r="3158">
      <c r="A3158" t="n">
        <v>3157</v>
      </c>
      <c r="B3158">
        <f>Движение!$A$472</f>
        <v/>
      </c>
      <c r="C3158">
        <f>Движение!$C$472</f>
        <v/>
      </c>
      <c r="D3158" t="inlineStr">
        <is>
          <t>Ми-П</t>
        </is>
      </c>
      <c r="E3158">
        <f>Движение!$AB$472</f>
        <v/>
      </c>
      <c r="F3158">
        <f>N(Движение!$AC$472)</f>
        <v/>
      </c>
      <c r="G3158">
        <f>N(Движение!$AD$472)</f>
        <v/>
      </c>
      <c r="H3158">
        <f>Движение!$AE$472</f>
        <v/>
      </c>
      <c r="I3158">
        <f>IF($F3158&gt;0,TEXT($B3158,"dd.mm")&amp;"_"&amp;$D3158,"")</f>
        <v/>
      </c>
    </row>
    <row r="3159">
      <c r="A3159" t="n">
        <v>3158</v>
      </c>
      <c r="B3159">
        <f>Движение!$A$473</f>
        <v/>
      </c>
      <c r="C3159">
        <f>Движение!$C$473</f>
        <v/>
      </c>
      <c r="D3159" t="inlineStr">
        <is>
          <t>АК-10</t>
        </is>
      </c>
      <c r="E3159">
        <f>Движение!$D$473</f>
        <v/>
      </c>
      <c r="F3159">
        <f>N(Движение!$E$473)</f>
        <v/>
      </c>
      <c r="G3159">
        <f>N(Движение!$F$473)</f>
        <v/>
      </c>
      <c r="H3159">
        <f>Движение!$G$473</f>
        <v/>
      </c>
      <c r="I3159">
        <f>IF($F3159&gt;0,TEXT($B3159,"dd.mm")&amp;"_"&amp;$D3159,"")</f>
        <v/>
      </c>
    </row>
    <row r="3160">
      <c r="A3160" t="n">
        <v>3159</v>
      </c>
      <c r="B3160">
        <f>Движение!$A$473</f>
        <v/>
      </c>
      <c r="C3160">
        <f>Движение!$C$473</f>
        <v/>
      </c>
      <c r="D3160" t="inlineStr">
        <is>
          <t>АК-15</t>
        </is>
      </c>
      <c r="E3160">
        <f>Движение!$H$473</f>
        <v/>
      </c>
      <c r="F3160">
        <f>N(Движение!$I$473)</f>
        <v/>
      </c>
      <c r="G3160">
        <f>N(Движение!$J$473)</f>
        <v/>
      </c>
      <c r="H3160">
        <f>Движение!$K$473</f>
        <v/>
      </c>
      <c r="I3160">
        <f>IF($F3160&gt;0,TEXT($B3160,"dd.mm")&amp;"_"&amp;$D3160,"")</f>
        <v/>
      </c>
    </row>
    <row r="3161">
      <c r="A3161" t="n">
        <v>3160</v>
      </c>
      <c r="B3161">
        <f>Движение!$A$473</f>
        <v/>
      </c>
      <c r="C3161">
        <f>Движение!$C$473</f>
        <v/>
      </c>
      <c r="D3161" t="inlineStr">
        <is>
          <t>Г 1800</t>
        </is>
      </c>
      <c r="E3161">
        <f>Движение!$L$473</f>
        <v/>
      </c>
      <c r="F3161">
        <f>N(Движение!$M$473)</f>
        <v/>
      </c>
      <c r="G3161">
        <f>N(Движение!$N$473)</f>
        <v/>
      </c>
      <c r="H3161">
        <f>Движение!$O$473</f>
        <v/>
      </c>
      <c r="I3161">
        <f>IF($F3161&gt;0,TEXT($B3161,"dd.mm")&amp;"_"&amp;$D3161,"")</f>
        <v/>
      </c>
    </row>
    <row r="3162">
      <c r="A3162" t="n">
        <v>3161</v>
      </c>
      <c r="B3162">
        <f>Движение!$A$473</f>
        <v/>
      </c>
      <c r="C3162">
        <f>Движение!$C$473</f>
        <v/>
      </c>
      <c r="D3162" t="inlineStr">
        <is>
          <t>Г 3500</t>
        </is>
      </c>
      <c r="E3162">
        <f>Движение!$P$473</f>
        <v/>
      </c>
      <c r="F3162">
        <f>N(Движение!$Q$473)</f>
        <v/>
      </c>
      <c r="G3162">
        <f>N(Движение!$R$473)</f>
        <v/>
      </c>
      <c r="H3162">
        <f>Движение!$S$473</f>
        <v/>
      </c>
      <c r="I3162">
        <f>IF($F3162&gt;0,TEXT($B3162,"dd.mm")&amp;"_"&amp;$D3162,"")</f>
        <v/>
      </c>
    </row>
    <row r="3163">
      <c r="A3163" t="n">
        <v>3162</v>
      </c>
      <c r="B3163">
        <f>Движение!$A$473</f>
        <v/>
      </c>
      <c r="C3163">
        <f>Движение!$C$473</f>
        <v/>
      </c>
      <c r="D3163" t="inlineStr">
        <is>
          <t>Г 800</t>
        </is>
      </c>
      <c r="E3163">
        <f>Движение!$T$473</f>
        <v/>
      </c>
      <c r="F3163">
        <f>N(Движение!$U$473)</f>
        <v/>
      </c>
      <c r="G3163">
        <f>N(Движение!$V$473)</f>
        <v/>
      </c>
      <c r="H3163">
        <f>Движение!$W$473</f>
        <v/>
      </c>
      <c r="I3163">
        <f>IF($F3163&gt;0,TEXT($B3163,"dd.mm")&amp;"_"&amp;$D3163,"")</f>
        <v/>
      </c>
    </row>
    <row r="3164">
      <c r="A3164" t="n">
        <v>3163</v>
      </c>
      <c r="B3164">
        <f>Движение!$A$473</f>
        <v/>
      </c>
      <c r="C3164">
        <f>Движение!$C$473</f>
        <v/>
      </c>
      <c r="D3164" t="inlineStr">
        <is>
          <t>Ми-К</t>
        </is>
      </c>
      <c r="E3164">
        <f>Движение!$X$473</f>
        <v/>
      </c>
      <c r="F3164">
        <f>N(Движение!$Y$473)</f>
        <v/>
      </c>
      <c r="G3164">
        <f>N(Движение!$Z$473)</f>
        <v/>
      </c>
      <c r="H3164">
        <f>Движение!$AA$473</f>
        <v/>
      </c>
      <c r="I3164">
        <f>IF($F3164&gt;0,TEXT($B3164,"dd.mm")&amp;"_"&amp;$D3164,"")</f>
        <v/>
      </c>
    </row>
    <row r="3165">
      <c r="A3165" t="n">
        <v>3164</v>
      </c>
      <c r="B3165">
        <f>Движение!$A$473</f>
        <v/>
      </c>
      <c r="C3165">
        <f>Движение!$C$473</f>
        <v/>
      </c>
      <c r="D3165" t="inlineStr">
        <is>
          <t>Ми-П</t>
        </is>
      </c>
      <c r="E3165">
        <f>Движение!$AB$473</f>
        <v/>
      </c>
      <c r="F3165">
        <f>N(Движение!$AC$473)</f>
        <v/>
      </c>
      <c r="G3165">
        <f>N(Движение!$AD$473)</f>
        <v/>
      </c>
      <c r="H3165">
        <f>Движение!$AE$473</f>
        <v/>
      </c>
      <c r="I3165">
        <f>IF($F3165&gt;0,TEXT($B3165,"dd.mm")&amp;"_"&amp;$D3165,"")</f>
        <v/>
      </c>
    </row>
    <row r="3166">
      <c r="A3166" t="n">
        <v>3165</v>
      </c>
      <c r="B3166">
        <f>Движение!$A$474</f>
        <v/>
      </c>
      <c r="C3166">
        <f>Движение!$C$474</f>
        <v/>
      </c>
      <c r="D3166" t="inlineStr">
        <is>
          <t>АК-10</t>
        </is>
      </c>
      <c r="E3166">
        <f>Движение!$D$474</f>
        <v/>
      </c>
      <c r="F3166">
        <f>N(Движение!$E$474)</f>
        <v/>
      </c>
      <c r="G3166">
        <f>N(Движение!$F$474)</f>
        <v/>
      </c>
      <c r="H3166">
        <f>Движение!$G$474</f>
        <v/>
      </c>
      <c r="I3166">
        <f>IF($F3166&gt;0,TEXT($B3166,"dd.mm")&amp;"_"&amp;$D3166,"")</f>
        <v/>
      </c>
    </row>
    <row r="3167">
      <c r="A3167" t="n">
        <v>3166</v>
      </c>
      <c r="B3167">
        <f>Движение!$A$474</f>
        <v/>
      </c>
      <c r="C3167">
        <f>Движение!$C$474</f>
        <v/>
      </c>
      <c r="D3167" t="inlineStr">
        <is>
          <t>АК-15</t>
        </is>
      </c>
      <c r="E3167">
        <f>Движение!$H$474</f>
        <v/>
      </c>
      <c r="F3167">
        <f>N(Движение!$I$474)</f>
        <v/>
      </c>
      <c r="G3167">
        <f>N(Движение!$J$474)</f>
        <v/>
      </c>
      <c r="H3167">
        <f>Движение!$K$474</f>
        <v/>
      </c>
      <c r="I3167">
        <f>IF($F3167&gt;0,TEXT($B3167,"dd.mm")&amp;"_"&amp;$D3167,"")</f>
        <v/>
      </c>
    </row>
    <row r="3168">
      <c r="A3168" t="n">
        <v>3167</v>
      </c>
      <c r="B3168">
        <f>Движение!$A$474</f>
        <v/>
      </c>
      <c r="C3168">
        <f>Движение!$C$474</f>
        <v/>
      </c>
      <c r="D3168" t="inlineStr">
        <is>
          <t>Г 1800</t>
        </is>
      </c>
      <c r="E3168">
        <f>Движение!$L$474</f>
        <v/>
      </c>
      <c r="F3168">
        <f>N(Движение!$M$474)</f>
        <v/>
      </c>
      <c r="G3168">
        <f>N(Движение!$N$474)</f>
        <v/>
      </c>
      <c r="H3168">
        <f>Движение!$O$474</f>
        <v/>
      </c>
      <c r="I3168">
        <f>IF($F3168&gt;0,TEXT($B3168,"dd.mm")&amp;"_"&amp;$D3168,"")</f>
        <v/>
      </c>
    </row>
    <row r="3169">
      <c r="A3169" t="n">
        <v>3168</v>
      </c>
      <c r="B3169">
        <f>Движение!$A$474</f>
        <v/>
      </c>
      <c r="C3169">
        <f>Движение!$C$474</f>
        <v/>
      </c>
      <c r="D3169" t="inlineStr">
        <is>
          <t>Г 3500</t>
        </is>
      </c>
      <c r="E3169">
        <f>Движение!$P$474</f>
        <v/>
      </c>
      <c r="F3169">
        <f>N(Движение!$Q$474)</f>
        <v/>
      </c>
      <c r="G3169">
        <f>N(Движение!$R$474)</f>
        <v/>
      </c>
      <c r="H3169">
        <f>Движение!$S$474</f>
        <v/>
      </c>
      <c r="I3169">
        <f>IF($F3169&gt;0,TEXT($B3169,"dd.mm")&amp;"_"&amp;$D3169,"")</f>
        <v/>
      </c>
    </row>
    <row r="3170">
      <c r="A3170" t="n">
        <v>3169</v>
      </c>
      <c r="B3170">
        <f>Движение!$A$474</f>
        <v/>
      </c>
      <c r="C3170">
        <f>Движение!$C$474</f>
        <v/>
      </c>
      <c r="D3170" t="inlineStr">
        <is>
          <t>Г 800</t>
        </is>
      </c>
      <c r="E3170">
        <f>Движение!$T$474</f>
        <v/>
      </c>
      <c r="F3170">
        <f>N(Движение!$U$474)</f>
        <v/>
      </c>
      <c r="G3170">
        <f>N(Движение!$V$474)</f>
        <v/>
      </c>
      <c r="H3170">
        <f>Движение!$W$474</f>
        <v/>
      </c>
      <c r="I3170">
        <f>IF($F3170&gt;0,TEXT($B3170,"dd.mm")&amp;"_"&amp;$D3170,"")</f>
        <v/>
      </c>
    </row>
    <row r="3171">
      <c r="A3171" t="n">
        <v>3170</v>
      </c>
      <c r="B3171">
        <f>Движение!$A$474</f>
        <v/>
      </c>
      <c r="C3171">
        <f>Движение!$C$474</f>
        <v/>
      </c>
      <c r="D3171" t="inlineStr">
        <is>
          <t>Ми-К</t>
        </is>
      </c>
      <c r="E3171">
        <f>Движение!$X$474</f>
        <v/>
      </c>
      <c r="F3171">
        <f>N(Движение!$Y$474)</f>
        <v/>
      </c>
      <c r="G3171">
        <f>N(Движение!$Z$474)</f>
        <v/>
      </c>
      <c r="H3171">
        <f>Движение!$AA$474</f>
        <v/>
      </c>
      <c r="I3171">
        <f>IF($F3171&gt;0,TEXT($B3171,"dd.mm")&amp;"_"&amp;$D3171,"")</f>
        <v/>
      </c>
    </row>
    <row r="3172">
      <c r="A3172" t="n">
        <v>3171</v>
      </c>
      <c r="B3172">
        <f>Движение!$A$474</f>
        <v/>
      </c>
      <c r="C3172">
        <f>Движение!$C$474</f>
        <v/>
      </c>
      <c r="D3172" t="inlineStr">
        <is>
          <t>Ми-П</t>
        </is>
      </c>
      <c r="E3172">
        <f>Движение!$AB$474</f>
        <v/>
      </c>
      <c r="F3172">
        <f>N(Движение!$AC$474)</f>
        <v/>
      </c>
      <c r="G3172">
        <f>N(Движение!$AD$474)</f>
        <v/>
      </c>
      <c r="H3172">
        <f>Движение!$AE$474</f>
        <v/>
      </c>
      <c r="I3172">
        <f>IF($F3172&gt;0,TEXT($B3172,"dd.mm")&amp;"_"&amp;$D3172,"")</f>
        <v/>
      </c>
    </row>
    <row r="3173">
      <c r="A3173" t="n">
        <v>3172</v>
      </c>
      <c r="B3173">
        <f>Движение!$A$475</f>
        <v/>
      </c>
      <c r="C3173">
        <f>Движение!$C$475</f>
        <v/>
      </c>
      <c r="D3173" t="inlineStr">
        <is>
          <t>АК-10</t>
        </is>
      </c>
      <c r="E3173">
        <f>Движение!$D$475</f>
        <v/>
      </c>
      <c r="F3173">
        <f>N(Движение!$E$475)</f>
        <v/>
      </c>
      <c r="G3173">
        <f>N(Движение!$F$475)</f>
        <v/>
      </c>
      <c r="H3173">
        <f>Движение!$G$475</f>
        <v/>
      </c>
      <c r="I3173">
        <f>IF($F3173&gt;0,TEXT($B3173,"dd.mm")&amp;"_"&amp;$D3173,"")</f>
        <v/>
      </c>
    </row>
    <row r="3174">
      <c r="A3174" t="n">
        <v>3173</v>
      </c>
      <c r="B3174">
        <f>Движение!$A$475</f>
        <v/>
      </c>
      <c r="C3174">
        <f>Движение!$C$475</f>
        <v/>
      </c>
      <c r="D3174" t="inlineStr">
        <is>
          <t>АК-15</t>
        </is>
      </c>
      <c r="E3174">
        <f>Движение!$H$475</f>
        <v/>
      </c>
      <c r="F3174">
        <f>N(Движение!$I$475)</f>
        <v/>
      </c>
      <c r="G3174">
        <f>N(Движение!$J$475)</f>
        <v/>
      </c>
      <c r="H3174">
        <f>Движение!$K$475</f>
        <v/>
      </c>
      <c r="I3174">
        <f>IF($F3174&gt;0,TEXT($B3174,"dd.mm")&amp;"_"&amp;$D3174,"")</f>
        <v/>
      </c>
    </row>
    <row r="3175">
      <c r="A3175" t="n">
        <v>3174</v>
      </c>
      <c r="B3175">
        <f>Движение!$A$475</f>
        <v/>
      </c>
      <c r="C3175">
        <f>Движение!$C$475</f>
        <v/>
      </c>
      <c r="D3175" t="inlineStr">
        <is>
          <t>Г 1800</t>
        </is>
      </c>
      <c r="E3175">
        <f>Движение!$L$475</f>
        <v/>
      </c>
      <c r="F3175">
        <f>N(Движение!$M$475)</f>
        <v/>
      </c>
      <c r="G3175">
        <f>N(Движение!$N$475)</f>
        <v/>
      </c>
      <c r="H3175">
        <f>Движение!$O$475</f>
        <v/>
      </c>
      <c r="I3175">
        <f>IF($F3175&gt;0,TEXT($B3175,"dd.mm")&amp;"_"&amp;$D3175,"")</f>
        <v/>
      </c>
    </row>
    <row r="3176">
      <c r="A3176" t="n">
        <v>3175</v>
      </c>
      <c r="B3176">
        <f>Движение!$A$475</f>
        <v/>
      </c>
      <c r="C3176">
        <f>Движение!$C$475</f>
        <v/>
      </c>
      <c r="D3176" t="inlineStr">
        <is>
          <t>Г 3500</t>
        </is>
      </c>
      <c r="E3176">
        <f>Движение!$P$475</f>
        <v/>
      </c>
      <c r="F3176">
        <f>N(Движение!$Q$475)</f>
        <v/>
      </c>
      <c r="G3176">
        <f>N(Движение!$R$475)</f>
        <v/>
      </c>
      <c r="H3176">
        <f>Движение!$S$475</f>
        <v/>
      </c>
      <c r="I3176">
        <f>IF($F3176&gt;0,TEXT($B3176,"dd.mm")&amp;"_"&amp;$D3176,"")</f>
        <v/>
      </c>
    </row>
    <row r="3177">
      <c r="A3177" t="n">
        <v>3176</v>
      </c>
      <c r="B3177">
        <f>Движение!$A$475</f>
        <v/>
      </c>
      <c r="C3177">
        <f>Движение!$C$475</f>
        <v/>
      </c>
      <c r="D3177" t="inlineStr">
        <is>
          <t>Г 800</t>
        </is>
      </c>
      <c r="E3177">
        <f>Движение!$T$475</f>
        <v/>
      </c>
      <c r="F3177">
        <f>N(Движение!$U$475)</f>
        <v/>
      </c>
      <c r="G3177">
        <f>N(Движение!$V$475)</f>
        <v/>
      </c>
      <c r="H3177">
        <f>Движение!$W$475</f>
        <v/>
      </c>
      <c r="I3177">
        <f>IF($F3177&gt;0,TEXT($B3177,"dd.mm")&amp;"_"&amp;$D3177,"")</f>
        <v/>
      </c>
    </row>
    <row r="3178">
      <c r="A3178" t="n">
        <v>3177</v>
      </c>
      <c r="B3178">
        <f>Движение!$A$475</f>
        <v/>
      </c>
      <c r="C3178">
        <f>Движение!$C$475</f>
        <v/>
      </c>
      <c r="D3178" t="inlineStr">
        <is>
          <t>Ми-К</t>
        </is>
      </c>
      <c r="E3178">
        <f>Движение!$X$475</f>
        <v/>
      </c>
      <c r="F3178">
        <f>N(Движение!$Y$475)</f>
        <v/>
      </c>
      <c r="G3178">
        <f>N(Движение!$Z$475)</f>
        <v/>
      </c>
      <c r="H3178">
        <f>Движение!$AA$475</f>
        <v/>
      </c>
      <c r="I3178">
        <f>IF($F3178&gt;0,TEXT($B3178,"dd.mm")&amp;"_"&amp;$D3178,"")</f>
        <v/>
      </c>
    </row>
    <row r="3179">
      <c r="A3179" t="n">
        <v>3178</v>
      </c>
      <c r="B3179">
        <f>Движение!$A$475</f>
        <v/>
      </c>
      <c r="C3179">
        <f>Движение!$C$475</f>
        <v/>
      </c>
      <c r="D3179" t="inlineStr">
        <is>
          <t>Ми-П</t>
        </is>
      </c>
      <c r="E3179">
        <f>Движение!$AB$475</f>
        <v/>
      </c>
      <c r="F3179">
        <f>N(Движение!$AC$475)</f>
        <v/>
      </c>
      <c r="G3179">
        <f>N(Движение!$AD$475)</f>
        <v/>
      </c>
      <c r="H3179">
        <f>Движение!$AE$475</f>
        <v/>
      </c>
      <c r="I3179">
        <f>IF($F3179&gt;0,TEXT($B3179,"dd.mm")&amp;"_"&amp;$D3179,"")</f>
        <v/>
      </c>
    </row>
    <row r="3180">
      <c r="A3180" t="n">
        <v>3179</v>
      </c>
      <c r="B3180">
        <f>Движение!$A$476</f>
        <v/>
      </c>
      <c r="C3180">
        <f>Движение!$C$476</f>
        <v/>
      </c>
      <c r="D3180" t="inlineStr">
        <is>
          <t>АК-10</t>
        </is>
      </c>
      <c r="E3180">
        <f>Движение!$D$476</f>
        <v/>
      </c>
      <c r="F3180">
        <f>N(Движение!$E$476)</f>
        <v/>
      </c>
      <c r="G3180">
        <f>N(Движение!$F$476)</f>
        <v/>
      </c>
      <c r="H3180">
        <f>Движение!$G$476</f>
        <v/>
      </c>
      <c r="I3180">
        <f>IF($F3180&gt;0,TEXT($B3180,"dd.mm")&amp;"_"&amp;$D3180,"")</f>
        <v/>
      </c>
    </row>
    <row r="3181">
      <c r="A3181" t="n">
        <v>3180</v>
      </c>
      <c r="B3181">
        <f>Движение!$A$476</f>
        <v/>
      </c>
      <c r="C3181">
        <f>Движение!$C$476</f>
        <v/>
      </c>
      <c r="D3181" t="inlineStr">
        <is>
          <t>АК-15</t>
        </is>
      </c>
      <c r="E3181">
        <f>Движение!$H$476</f>
        <v/>
      </c>
      <c r="F3181">
        <f>N(Движение!$I$476)</f>
        <v/>
      </c>
      <c r="G3181">
        <f>N(Движение!$J$476)</f>
        <v/>
      </c>
      <c r="H3181">
        <f>Движение!$K$476</f>
        <v/>
      </c>
      <c r="I3181">
        <f>IF($F3181&gt;0,TEXT($B3181,"dd.mm")&amp;"_"&amp;$D3181,"")</f>
        <v/>
      </c>
    </row>
    <row r="3182">
      <c r="A3182" t="n">
        <v>3181</v>
      </c>
      <c r="B3182">
        <f>Движение!$A$476</f>
        <v/>
      </c>
      <c r="C3182">
        <f>Движение!$C$476</f>
        <v/>
      </c>
      <c r="D3182" t="inlineStr">
        <is>
          <t>Г 1800</t>
        </is>
      </c>
      <c r="E3182">
        <f>Движение!$L$476</f>
        <v/>
      </c>
      <c r="F3182">
        <f>N(Движение!$M$476)</f>
        <v/>
      </c>
      <c r="G3182">
        <f>N(Движение!$N$476)</f>
        <v/>
      </c>
      <c r="H3182">
        <f>Движение!$O$476</f>
        <v/>
      </c>
      <c r="I3182">
        <f>IF($F3182&gt;0,TEXT($B3182,"dd.mm")&amp;"_"&amp;$D3182,"")</f>
        <v/>
      </c>
    </row>
    <row r="3183">
      <c r="A3183" t="n">
        <v>3182</v>
      </c>
      <c r="B3183">
        <f>Движение!$A$476</f>
        <v/>
      </c>
      <c r="C3183">
        <f>Движение!$C$476</f>
        <v/>
      </c>
      <c r="D3183" t="inlineStr">
        <is>
          <t>Г 3500</t>
        </is>
      </c>
      <c r="E3183">
        <f>Движение!$P$476</f>
        <v/>
      </c>
      <c r="F3183">
        <f>N(Движение!$Q$476)</f>
        <v/>
      </c>
      <c r="G3183">
        <f>N(Движение!$R$476)</f>
        <v/>
      </c>
      <c r="H3183">
        <f>Движение!$S$476</f>
        <v/>
      </c>
      <c r="I3183">
        <f>IF($F3183&gt;0,TEXT($B3183,"dd.mm")&amp;"_"&amp;$D3183,"")</f>
        <v/>
      </c>
    </row>
    <row r="3184">
      <c r="A3184" t="n">
        <v>3183</v>
      </c>
      <c r="B3184">
        <f>Движение!$A$476</f>
        <v/>
      </c>
      <c r="C3184">
        <f>Движение!$C$476</f>
        <v/>
      </c>
      <c r="D3184" t="inlineStr">
        <is>
          <t>Г 800</t>
        </is>
      </c>
      <c r="E3184">
        <f>Движение!$T$476</f>
        <v/>
      </c>
      <c r="F3184">
        <f>N(Движение!$U$476)</f>
        <v/>
      </c>
      <c r="G3184">
        <f>N(Движение!$V$476)</f>
        <v/>
      </c>
      <c r="H3184">
        <f>Движение!$W$476</f>
        <v/>
      </c>
      <c r="I3184">
        <f>IF($F3184&gt;0,TEXT($B3184,"dd.mm")&amp;"_"&amp;$D3184,"")</f>
        <v/>
      </c>
    </row>
    <row r="3185">
      <c r="A3185" t="n">
        <v>3184</v>
      </c>
      <c r="B3185">
        <f>Движение!$A$476</f>
        <v/>
      </c>
      <c r="C3185">
        <f>Движение!$C$476</f>
        <v/>
      </c>
      <c r="D3185" t="inlineStr">
        <is>
          <t>Ми-К</t>
        </is>
      </c>
      <c r="E3185">
        <f>Движение!$X$476</f>
        <v/>
      </c>
      <c r="F3185">
        <f>N(Движение!$Y$476)</f>
        <v/>
      </c>
      <c r="G3185">
        <f>N(Движение!$Z$476)</f>
        <v/>
      </c>
      <c r="H3185">
        <f>Движение!$AA$476</f>
        <v/>
      </c>
      <c r="I3185">
        <f>IF($F3185&gt;0,TEXT($B3185,"dd.mm")&amp;"_"&amp;$D3185,"")</f>
        <v/>
      </c>
    </row>
    <row r="3186">
      <c r="A3186" t="n">
        <v>3185</v>
      </c>
      <c r="B3186">
        <f>Движение!$A$476</f>
        <v/>
      </c>
      <c r="C3186">
        <f>Движение!$C$476</f>
        <v/>
      </c>
      <c r="D3186" t="inlineStr">
        <is>
          <t>Ми-П</t>
        </is>
      </c>
      <c r="E3186">
        <f>Движение!$AB$476</f>
        <v/>
      </c>
      <c r="F3186">
        <f>N(Движение!$AC$476)</f>
        <v/>
      </c>
      <c r="G3186">
        <f>N(Движение!$AD$476)</f>
        <v/>
      </c>
      <c r="H3186">
        <f>Движение!$AE$476</f>
        <v/>
      </c>
      <c r="I3186">
        <f>IF($F3186&gt;0,TEXT($B3186,"dd.mm")&amp;"_"&amp;$D3186,"")</f>
        <v/>
      </c>
    </row>
    <row r="3187">
      <c r="A3187" t="n">
        <v>3186</v>
      </c>
      <c r="B3187">
        <f>Движение!$A$477</f>
        <v/>
      </c>
      <c r="C3187">
        <f>Движение!$C$477</f>
        <v/>
      </c>
      <c r="D3187" t="inlineStr">
        <is>
          <t>АК-10</t>
        </is>
      </c>
      <c r="E3187">
        <f>Движение!$D$477</f>
        <v/>
      </c>
      <c r="F3187">
        <f>N(Движение!$E$477)</f>
        <v/>
      </c>
      <c r="G3187">
        <f>N(Движение!$F$477)</f>
        <v/>
      </c>
      <c r="H3187">
        <f>Движение!$G$477</f>
        <v/>
      </c>
      <c r="I3187">
        <f>IF($F3187&gt;0,TEXT($B3187,"dd.mm")&amp;"_"&amp;$D3187,"")</f>
        <v/>
      </c>
    </row>
    <row r="3188">
      <c r="A3188" t="n">
        <v>3187</v>
      </c>
      <c r="B3188">
        <f>Движение!$A$477</f>
        <v/>
      </c>
      <c r="C3188">
        <f>Движение!$C$477</f>
        <v/>
      </c>
      <c r="D3188" t="inlineStr">
        <is>
          <t>АК-15</t>
        </is>
      </c>
      <c r="E3188">
        <f>Движение!$H$477</f>
        <v/>
      </c>
      <c r="F3188">
        <f>N(Движение!$I$477)</f>
        <v/>
      </c>
      <c r="G3188">
        <f>N(Движение!$J$477)</f>
        <v/>
      </c>
      <c r="H3188">
        <f>Движение!$K$477</f>
        <v/>
      </c>
      <c r="I3188">
        <f>IF($F3188&gt;0,TEXT($B3188,"dd.mm")&amp;"_"&amp;$D3188,"")</f>
        <v/>
      </c>
    </row>
    <row r="3189">
      <c r="A3189" t="n">
        <v>3188</v>
      </c>
      <c r="B3189">
        <f>Движение!$A$477</f>
        <v/>
      </c>
      <c r="C3189">
        <f>Движение!$C$477</f>
        <v/>
      </c>
      <c r="D3189" t="inlineStr">
        <is>
          <t>Г 1800</t>
        </is>
      </c>
      <c r="E3189">
        <f>Движение!$L$477</f>
        <v/>
      </c>
      <c r="F3189">
        <f>N(Движение!$M$477)</f>
        <v/>
      </c>
      <c r="G3189">
        <f>N(Движение!$N$477)</f>
        <v/>
      </c>
      <c r="H3189">
        <f>Движение!$O$477</f>
        <v/>
      </c>
      <c r="I3189">
        <f>IF($F3189&gt;0,TEXT($B3189,"dd.mm")&amp;"_"&amp;$D3189,"")</f>
        <v/>
      </c>
    </row>
    <row r="3190">
      <c r="A3190" t="n">
        <v>3189</v>
      </c>
      <c r="B3190">
        <f>Движение!$A$477</f>
        <v/>
      </c>
      <c r="C3190">
        <f>Движение!$C$477</f>
        <v/>
      </c>
      <c r="D3190" t="inlineStr">
        <is>
          <t>Г 3500</t>
        </is>
      </c>
      <c r="E3190">
        <f>Движение!$P$477</f>
        <v/>
      </c>
      <c r="F3190">
        <f>N(Движение!$Q$477)</f>
        <v/>
      </c>
      <c r="G3190">
        <f>N(Движение!$R$477)</f>
        <v/>
      </c>
      <c r="H3190">
        <f>Движение!$S$477</f>
        <v/>
      </c>
      <c r="I3190">
        <f>IF($F3190&gt;0,TEXT($B3190,"dd.mm")&amp;"_"&amp;$D3190,"")</f>
        <v/>
      </c>
    </row>
    <row r="3191">
      <c r="A3191" t="n">
        <v>3190</v>
      </c>
      <c r="B3191">
        <f>Движение!$A$477</f>
        <v/>
      </c>
      <c r="C3191">
        <f>Движение!$C$477</f>
        <v/>
      </c>
      <c r="D3191" t="inlineStr">
        <is>
          <t>Г 800</t>
        </is>
      </c>
      <c r="E3191">
        <f>Движение!$T$477</f>
        <v/>
      </c>
      <c r="F3191">
        <f>N(Движение!$U$477)</f>
        <v/>
      </c>
      <c r="G3191">
        <f>N(Движение!$V$477)</f>
        <v/>
      </c>
      <c r="H3191">
        <f>Движение!$W$477</f>
        <v/>
      </c>
      <c r="I3191">
        <f>IF($F3191&gt;0,TEXT($B3191,"dd.mm")&amp;"_"&amp;$D3191,"")</f>
        <v/>
      </c>
    </row>
    <row r="3192">
      <c r="A3192" t="n">
        <v>3191</v>
      </c>
      <c r="B3192">
        <f>Движение!$A$477</f>
        <v/>
      </c>
      <c r="C3192">
        <f>Движение!$C$477</f>
        <v/>
      </c>
      <c r="D3192" t="inlineStr">
        <is>
          <t>Ми-К</t>
        </is>
      </c>
      <c r="E3192">
        <f>Движение!$X$477</f>
        <v/>
      </c>
      <c r="F3192">
        <f>N(Движение!$Y$477)</f>
        <v/>
      </c>
      <c r="G3192">
        <f>N(Движение!$Z$477)</f>
        <v/>
      </c>
      <c r="H3192">
        <f>Движение!$AA$477</f>
        <v/>
      </c>
      <c r="I3192">
        <f>IF($F3192&gt;0,TEXT($B3192,"dd.mm")&amp;"_"&amp;$D3192,"")</f>
        <v/>
      </c>
    </row>
    <row r="3193">
      <c r="A3193" t="n">
        <v>3192</v>
      </c>
      <c r="B3193">
        <f>Движение!$A$477</f>
        <v/>
      </c>
      <c r="C3193">
        <f>Движение!$C$477</f>
        <v/>
      </c>
      <c r="D3193" t="inlineStr">
        <is>
          <t>Ми-П</t>
        </is>
      </c>
      <c r="E3193">
        <f>Движение!$AB$477</f>
        <v/>
      </c>
      <c r="F3193">
        <f>N(Движение!$AC$477)</f>
        <v/>
      </c>
      <c r="G3193">
        <f>N(Движение!$AD$477)</f>
        <v/>
      </c>
      <c r="H3193">
        <f>Движение!$AE$477</f>
        <v/>
      </c>
      <c r="I3193">
        <f>IF($F3193&gt;0,TEXT($B3193,"dd.mm")&amp;"_"&amp;$D3193,"")</f>
        <v/>
      </c>
    </row>
    <row r="3194">
      <c r="A3194" t="n">
        <v>3193</v>
      </c>
      <c r="B3194">
        <f>Движение!$A$478</f>
        <v/>
      </c>
      <c r="C3194">
        <f>Движение!$C$478</f>
        <v/>
      </c>
      <c r="D3194" t="inlineStr">
        <is>
          <t>АК-10</t>
        </is>
      </c>
      <c r="E3194">
        <f>Движение!$D$478</f>
        <v/>
      </c>
      <c r="F3194">
        <f>N(Движение!$E$478)</f>
        <v/>
      </c>
      <c r="G3194">
        <f>N(Движение!$F$478)</f>
        <v/>
      </c>
      <c r="H3194">
        <f>Движение!$G$478</f>
        <v/>
      </c>
      <c r="I3194">
        <f>IF($F3194&gt;0,TEXT($B3194,"dd.mm")&amp;"_"&amp;$D3194,"")</f>
        <v/>
      </c>
    </row>
    <row r="3195">
      <c r="A3195" t="n">
        <v>3194</v>
      </c>
      <c r="B3195">
        <f>Движение!$A$478</f>
        <v/>
      </c>
      <c r="C3195">
        <f>Движение!$C$478</f>
        <v/>
      </c>
      <c r="D3195" t="inlineStr">
        <is>
          <t>АК-15</t>
        </is>
      </c>
      <c r="E3195">
        <f>Движение!$H$478</f>
        <v/>
      </c>
      <c r="F3195">
        <f>N(Движение!$I$478)</f>
        <v/>
      </c>
      <c r="G3195">
        <f>N(Движение!$J$478)</f>
        <v/>
      </c>
      <c r="H3195">
        <f>Движение!$K$478</f>
        <v/>
      </c>
      <c r="I3195">
        <f>IF($F3195&gt;0,TEXT($B3195,"dd.mm")&amp;"_"&amp;$D3195,"")</f>
        <v/>
      </c>
    </row>
    <row r="3196">
      <c r="A3196" t="n">
        <v>3195</v>
      </c>
      <c r="B3196">
        <f>Движение!$A$478</f>
        <v/>
      </c>
      <c r="C3196">
        <f>Движение!$C$478</f>
        <v/>
      </c>
      <c r="D3196" t="inlineStr">
        <is>
          <t>Г 1800</t>
        </is>
      </c>
      <c r="E3196">
        <f>Движение!$L$478</f>
        <v/>
      </c>
      <c r="F3196">
        <f>N(Движение!$M$478)</f>
        <v/>
      </c>
      <c r="G3196">
        <f>N(Движение!$N$478)</f>
        <v/>
      </c>
      <c r="H3196">
        <f>Движение!$O$478</f>
        <v/>
      </c>
      <c r="I3196">
        <f>IF($F3196&gt;0,TEXT($B3196,"dd.mm")&amp;"_"&amp;$D3196,"")</f>
        <v/>
      </c>
    </row>
    <row r="3197">
      <c r="A3197" t="n">
        <v>3196</v>
      </c>
      <c r="B3197">
        <f>Движение!$A$478</f>
        <v/>
      </c>
      <c r="C3197">
        <f>Движение!$C$478</f>
        <v/>
      </c>
      <c r="D3197" t="inlineStr">
        <is>
          <t>Г 3500</t>
        </is>
      </c>
      <c r="E3197">
        <f>Движение!$P$478</f>
        <v/>
      </c>
      <c r="F3197">
        <f>N(Движение!$Q$478)</f>
        <v/>
      </c>
      <c r="G3197">
        <f>N(Движение!$R$478)</f>
        <v/>
      </c>
      <c r="H3197">
        <f>Движение!$S$478</f>
        <v/>
      </c>
      <c r="I3197">
        <f>IF($F3197&gt;0,TEXT($B3197,"dd.mm")&amp;"_"&amp;$D3197,"")</f>
        <v/>
      </c>
    </row>
    <row r="3198">
      <c r="A3198" t="n">
        <v>3197</v>
      </c>
      <c r="B3198">
        <f>Движение!$A$478</f>
        <v/>
      </c>
      <c r="C3198">
        <f>Движение!$C$478</f>
        <v/>
      </c>
      <c r="D3198" t="inlineStr">
        <is>
          <t>Г 800</t>
        </is>
      </c>
      <c r="E3198">
        <f>Движение!$T$478</f>
        <v/>
      </c>
      <c r="F3198">
        <f>N(Движение!$U$478)</f>
        <v/>
      </c>
      <c r="G3198">
        <f>N(Движение!$V$478)</f>
        <v/>
      </c>
      <c r="H3198">
        <f>Движение!$W$478</f>
        <v/>
      </c>
      <c r="I3198">
        <f>IF($F3198&gt;0,TEXT($B3198,"dd.mm")&amp;"_"&amp;$D3198,"")</f>
        <v/>
      </c>
    </row>
    <row r="3199">
      <c r="A3199" t="n">
        <v>3198</v>
      </c>
      <c r="B3199">
        <f>Движение!$A$478</f>
        <v/>
      </c>
      <c r="C3199">
        <f>Движение!$C$478</f>
        <v/>
      </c>
      <c r="D3199" t="inlineStr">
        <is>
          <t>Ми-К</t>
        </is>
      </c>
      <c r="E3199">
        <f>Движение!$X$478</f>
        <v/>
      </c>
      <c r="F3199">
        <f>N(Движение!$Y$478)</f>
        <v/>
      </c>
      <c r="G3199">
        <f>N(Движение!$Z$478)</f>
        <v/>
      </c>
      <c r="H3199">
        <f>Движение!$AA$478</f>
        <v/>
      </c>
      <c r="I3199">
        <f>IF($F3199&gt;0,TEXT($B3199,"dd.mm")&amp;"_"&amp;$D3199,"")</f>
        <v/>
      </c>
    </row>
    <row r="3200">
      <c r="A3200" t="n">
        <v>3199</v>
      </c>
      <c r="B3200">
        <f>Движение!$A$478</f>
        <v/>
      </c>
      <c r="C3200">
        <f>Движение!$C$478</f>
        <v/>
      </c>
      <c r="D3200" t="inlineStr">
        <is>
          <t>Ми-П</t>
        </is>
      </c>
      <c r="E3200">
        <f>Движение!$AB$478</f>
        <v/>
      </c>
      <c r="F3200">
        <f>N(Движение!$AC$478)</f>
        <v/>
      </c>
      <c r="G3200">
        <f>N(Движение!$AD$478)</f>
        <v/>
      </c>
      <c r="H3200">
        <f>Движение!$AE$478</f>
        <v/>
      </c>
      <c r="I3200">
        <f>IF($F3200&gt;0,TEXT($B3200,"dd.mm")&amp;"_"&amp;$D3200,"")</f>
        <v/>
      </c>
    </row>
    <row r="3201">
      <c r="A3201" t="n">
        <v>3200</v>
      </c>
      <c r="B3201">
        <f>Движение!$A$479</f>
        <v/>
      </c>
      <c r="C3201">
        <f>Движение!$C$479</f>
        <v/>
      </c>
      <c r="D3201" t="inlineStr">
        <is>
          <t>АК-10</t>
        </is>
      </c>
      <c r="E3201">
        <f>Движение!$D$479</f>
        <v/>
      </c>
      <c r="F3201">
        <f>N(Движение!$E$479)</f>
        <v/>
      </c>
      <c r="G3201">
        <f>N(Движение!$F$479)</f>
        <v/>
      </c>
      <c r="H3201">
        <f>Движение!$G$479</f>
        <v/>
      </c>
      <c r="I3201">
        <f>IF($F3201&gt;0,TEXT($B3201,"dd.mm")&amp;"_"&amp;$D3201,"")</f>
        <v/>
      </c>
    </row>
    <row r="3202">
      <c r="A3202" t="n">
        <v>3201</v>
      </c>
      <c r="B3202">
        <f>Движение!$A$479</f>
        <v/>
      </c>
      <c r="C3202">
        <f>Движение!$C$479</f>
        <v/>
      </c>
      <c r="D3202" t="inlineStr">
        <is>
          <t>АК-15</t>
        </is>
      </c>
      <c r="E3202">
        <f>Движение!$H$479</f>
        <v/>
      </c>
      <c r="F3202">
        <f>N(Движение!$I$479)</f>
        <v/>
      </c>
      <c r="G3202">
        <f>N(Движение!$J$479)</f>
        <v/>
      </c>
      <c r="H3202">
        <f>Движение!$K$479</f>
        <v/>
      </c>
      <c r="I3202">
        <f>IF($F3202&gt;0,TEXT($B3202,"dd.mm")&amp;"_"&amp;$D3202,"")</f>
        <v/>
      </c>
    </row>
    <row r="3203">
      <c r="A3203" t="n">
        <v>3202</v>
      </c>
      <c r="B3203">
        <f>Движение!$A$479</f>
        <v/>
      </c>
      <c r="C3203">
        <f>Движение!$C$479</f>
        <v/>
      </c>
      <c r="D3203" t="inlineStr">
        <is>
          <t>Г 1800</t>
        </is>
      </c>
      <c r="E3203">
        <f>Движение!$L$479</f>
        <v/>
      </c>
      <c r="F3203">
        <f>N(Движение!$M$479)</f>
        <v/>
      </c>
      <c r="G3203">
        <f>N(Движение!$N$479)</f>
        <v/>
      </c>
      <c r="H3203">
        <f>Движение!$O$479</f>
        <v/>
      </c>
      <c r="I3203">
        <f>IF($F3203&gt;0,TEXT($B3203,"dd.mm")&amp;"_"&amp;$D3203,"")</f>
        <v/>
      </c>
    </row>
    <row r="3204">
      <c r="A3204" t="n">
        <v>3203</v>
      </c>
      <c r="B3204">
        <f>Движение!$A$479</f>
        <v/>
      </c>
      <c r="C3204">
        <f>Движение!$C$479</f>
        <v/>
      </c>
      <c r="D3204" t="inlineStr">
        <is>
          <t>Г 3500</t>
        </is>
      </c>
      <c r="E3204">
        <f>Движение!$P$479</f>
        <v/>
      </c>
      <c r="F3204">
        <f>N(Движение!$Q$479)</f>
        <v/>
      </c>
      <c r="G3204">
        <f>N(Движение!$R$479)</f>
        <v/>
      </c>
      <c r="H3204">
        <f>Движение!$S$479</f>
        <v/>
      </c>
      <c r="I3204">
        <f>IF($F3204&gt;0,TEXT($B3204,"dd.mm")&amp;"_"&amp;$D3204,"")</f>
        <v/>
      </c>
    </row>
    <row r="3205">
      <c r="A3205" t="n">
        <v>3204</v>
      </c>
      <c r="B3205">
        <f>Движение!$A$479</f>
        <v/>
      </c>
      <c r="C3205">
        <f>Движение!$C$479</f>
        <v/>
      </c>
      <c r="D3205" t="inlineStr">
        <is>
          <t>Г 800</t>
        </is>
      </c>
      <c r="E3205">
        <f>Движение!$T$479</f>
        <v/>
      </c>
      <c r="F3205">
        <f>N(Движение!$U$479)</f>
        <v/>
      </c>
      <c r="G3205">
        <f>N(Движение!$V$479)</f>
        <v/>
      </c>
      <c r="H3205">
        <f>Движение!$W$479</f>
        <v/>
      </c>
      <c r="I3205">
        <f>IF($F3205&gt;0,TEXT($B3205,"dd.mm")&amp;"_"&amp;$D3205,"")</f>
        <v/>
      </c>
    </row>
    <row r="3206">
      <c r="A3206" t="n">
        <v>3205</v>
      </c>
      <c r="B3206">
        <f>Движение!$A$479</f>
        <v/>
      </c>
      <c r="C3206">
        <f>Движение!$C$479</f>
        <v/>
      </c>
      <c r="D3206" t="inlineStr">
        <is>
          <t>Ми-К</t>
        </is>
      </c>
      <c r="E3206">
        <f>Движение!$X$479</f>
        <v/>
      </c>
      <c r="F3206">
        <f>N(Движение!$Y$479)</f>
        <v/>
      </c>
      <c r="G3206">
        <f>N(Движение!$Z$479)</f>
        <v/>
      </c>
      <c r="H3206">
        <f>Движение!$AA$479</f>
        <v/>
      </c>
      <c r="I3206">
        <f>IF($F3206&gt;0,TEXT($B3206,"dd.mm")&amp;"_"&amp;$D3206,"")</f>
        <v/>
      </c>
    </row>
    <row r="3207">
      <c r="A3207" t="n">
        <v>3206</v>
      </c>
      <c r="B3207">
        <f>Движение!$A$479</f>
        <v/>
      </c>
      <c r="C3207">
        <f>Движение!$C$479</f>
        <v/>
      </c>
      <c r="D3207" t="inlineStr">
        <is>
          <t>Ми-П</t>
        </is>
      </c>
      <c r="E3207">
        <f>Движение!$AB$479</f>
        <v/>
      </c>
      <c r="F3207">
        <f>N(Движение!$AC$479)</f>
        <v/>
      </c>
      <c r="G3207">
        <f>N(Движение!$AD$479)</f>
        <v/>
      </c>
      <c r="H3207">
        <f>Движение!$AE$479</f>
        <v/>
      </c>
      <c r="I3207">
        <f>IF($F3207&gt;0,TEXT($B3207,"dd.mm")&amp;"_"&amp;$D3207,"")</f>
        <v/>
      </c>
    </row>
    <row r="3208">
      <c r="A3208" t="n">
        <v>3207</v>
      </c>
      <c r="B3208">
        <f>Движение!$A$480</f>
        <v/>
      </c>
      <c r="C3208">
        <f>Движение!$C$480</f>
        <v/>
      </c>
      <c r="D3208" t="inlineStr">
        <is>
          <t>АК-10</t>
        </is>
      </c>
      <c r="E3208">
        <f>Движение!$D$480</f>
        <v/>
      </c>
      <c r="F3208">
        <f>N(Движение!$E$480)</f>
        <v/>
      </c>
      <c r="G3208">
        <f>N(Движение!$F$480)</f>
        <v/>
      </c>
      <c r="H3208">
        <f>Движение!$G$480</f>
        <v/>
      </c>
      <c r="I3208">
        <f>IF($F3208&gt;0,TEXT($B3208,"dd.mm")&amp;"_"&amp;$D3208,"")</f>
        <v/>
      </c>
    </row>
    <row r="3209">
      <c r="A3209" t="n">
        <v>3208</v>
      </c>
      <c r="B3209">
        <f>Движение!$A$480</f>
        <v/>
      </c>
      <c r="C3209">
        <f>Движение!$C$480</f>
        <v/>
      </c>
      <c r="D3209" t="inlineStr">
        <is>
          <t>АК-15</t>
        </is>
      </c>
      <c r="E3209">
        <f>Движение!$H$480</f>
        <v/>
      </c>
      <c r="F3209">
        <f>N(Движение!$I$480)</f>
        <v/>
      </c>
      <c r="G3209">
        <f>N(Движение!$J$480)</f>
        <v/>
      </c>
      <c r="H3209">
        <f>Движение!$K$480</f>
        <v/>
      </c>
      <c r="I3209">
        <f>IF($F3209&gt;0,TEXT($B3209,"dd.mm")&amp;"_"&amp;$D3209,"")</f>
        <v/>
      </c>
    </row>
    <row r="3210">
      <c r="A3210" t="n">
        <v>3209</v>
      </c>
      <c r="B3210">
        <f>Движение!$A$480</f>
        <v/>
      </c>
      <c r="C3210">
        <f>Движение!$C$480</f>
        <v/>
      </c>
      <c r="D3210" t="inlineStr">
        <is>
          <t>Г 1800</t>
        </is>
      </c>
      <c r="E3210">
        <f>Движение!$L$480</f>
        <v/>
      </c>
      <c r="F3210">
        <f>N(Движение!$M$480)</f>
        <v/>
      </c>
      <c r="G3210">
        <f>N(Движение!$N$480)</f>
        <v/>
      </c>
      <c r="H3210">
        <f>Движение!$O$480</f>
        <v/>
      </c>
      <c r="I3210">
        <f>IF($F3210&gt;0,TEXT($B3210,"dd.mm")&amp;"_"&amp;$D3210,"")</f>
        <v/>
      </c>
    </row>
    <row r="3211">
      <c r="A3211" t="n">
        <v>3210</v>
      </c>
      <c r="B3211">
        <f>Движение!$A$480</f>
        <v/>
      </c>
      <c r="C3211">
        <f>Движение!$C$480</f>
        <v/>
      </c>
      <c r="D3211" t="inlineStr">
        <is>
          <t>Г 3500</t>
        </is>
      </c>
      <c r="E3211">
        <f>Движение!$P$480</f>
        <v/>
      </c>
      <c r="F3211">
        <f>N(Движение!$Q$480)</f>
        <v/>
      </c>
      <c r="G3211">
        <f>N(Движение!$R$480)</f>
        <v/>
      </c>
      <c r="H3211">
        <f>Движение!$S$480</f>
        <v/>
      </c>
      <c r="I3211">
        <f>IF($F3211&gt;0,TEXT($B3211,"dd.mm")&amp;"_"&amp;$D3211,"")</f>
        <v/>
      </c>
    </row>
    <row r="3212">
      <c r="A3212" t="n">
        <v>3211</v>
      </c>
      <c r="B3212">
        <f>Движение!$A$480</f>
        <v/>
      </c>
      <c r="C3212">
        <f>Движение!$C$480</f>
        <v/>
      </c>
      <c r="D3212" t="inlineStr">
        <is>
          <t>Г 800</t>
        </is>
      </c>
      <c r="E3212">
        <f>Движение!$T$480</f>
        <v/>
      </c>
      <c r="F3212">
        <f>N(Движение!$U$480)</f>
        <v/>
      </c>
      <c r="G3212">
        <f>N(Движение!$V$480)</f>
        <v/>
      </c>
      <c r="H3212">
        <f>Движение!$W$480</f>
        <v/>
      </c>
      <c r="I3212">
        <f>IF($F3212&gt;0,TEXT($B3212,"dd.mm")&amp;"_"&amp;$D3212,"")</f>
        <v/>
      </c>
    </row>
    <row r="3213">
      <c r="A3213" t="n">
        <v>3212</v>
      </c>
      <c r="B3213">
        <f>Движение!$A$480</f>
        <v/>
      </c>
      <c r="C3213">
        <f>Движение!$C$480</f>
        <v/>
      </c>
      <c r="D3213" t="inlineStr">
        <is>
          <t>Ми-К</t>
        </is>
      </c>
      <c r="E3213">
        <f>Движение!$X$480</f>
        <v/>
      </c>
      <c r="F3213">
        <f>N(Движение!$Y$480)</f>
        <v/>
      </c>
      <c r="G3213">
        <f>N(Движение!$Z$480)</f>
        <v/>
      </c>
      <c r="H3213">
        <f>Движение!$AA$480</f>
        <v/>
      </c>
      <c r="I3213">
        <f>IF($F3213&gt;0,TEXT($B3213,"dd.mm")&amp;"_"&amp;$D3213,"")</f>
        <v/>
      </c>
    </row>
    <row r="3214">
      <c r="A3214" t="n">
        <v>3213</v>
      </c>
      <c r="B3214">
        <f>Движение!$A$480</f>
        <v/>
      </c>
      <c r="C3214">
        <f>Движение!$C$480</f>
        <v/>
      </c>
      <c r="D3214" t="inlineStr">
        <is>
          <t>Ми-П</t>
        </is>
      </c>
      <c r="E3214">
        <f>Движение!$AB$480</f>
        <v/>
      </c>
      <c r="F3214">
        <f>N(Движение!$AC$480)</f>
        <v/>
      </c>
      <c r="G3214">
        <f>N(Движение!$AD$480)</f>
        <v/>
      </c>
      <c r="H3214">
        <f>Движение!$AE$480</f>
        <v/>
      </c>
      <c r="I3214">
        <f>IF($F3214&gt;0,TEXT($B3214,"dd.mm")&amp;"_"&amp;$D3214,"")</f>
        <v/>
      </c>
    </row>
    <row r="3215">
      <c r="A3215" t="n">
        <v>3214</v>
      </c>
      <c r="B3215">
        <f>Движение!$A$481</f>
        <v/>
      </c>
      <c r="C3215">
        <f>Движение!$C$481</f>
        <v/>
      </c>
      <c r="D3215" t="inlineStr">
        <is>
          <t>АК-10</t>
        </is>
      </c>
      <c r="E3215">
        <f>Движение!$D$481</f>
        <v/>
      </c>
      <c r="F3215">
        <f>N(Движение!$E$481)</f>
        <v/>
      </c>
      <c r="G3215">
        <f>N(Движение!$F$481)</f>
        <v/>
      </c>
      <c r="H3215">
        <f>Движение!$G$481</f>
        <v/>
      </c>
      <c r="I3215">
        <f>IF($F3215&gt;0,TEXT($B3215,"dd.mm")&amp;"_"&amp;$D3215,"")</f>
        <v/>
      </c>
    </row>
    <row r="3216">
      <c r="A3216" t="n">
        <v>3215</v>
      </c>
      <c r="B3216">
        <f>Движение!$A$481</f>
        <v/>
      </c>
      <c r="C3216">
        <f>Движение!$C$481</f>
        <v/>
      </c>
      <c r="D3216" t="inlineStr">
        <is>
          <t>АК-15</t>
        </is>
      </c>
      <c r="E3216">
        <f>Движение!$H$481</f>
        <v/>
      </c>
      <c r="F3216">
        <f>N(Движение!$I$481)</f>
        <v/>
      </c>
      <c r="G3216">
        <f>N(Движение!$J$481)</f>
        <v/>
      </c>
      <c r="H3216">
        <f>Движение!$K$481</f>
        <v/>
      </c>
      <c r="I3216">
        <f>IF($F3216&gt;0,TEXT($B3216,"dd.mm")&amp;"_"&amp;$D3216,"")</f>
        <v/>
      </c>
    </row>
    <row r="3217">
      <c r="A3217" t="n">
        <v>3216</v>
      </c>
      <c r="B3217">
        <f>Движение!$A$481</f>
        <v/>
      </c>
      <c r="C3217">
        <f>Движение!$C$481</f>
        <v/>
      </c>
      <c r="D3217" t="inlineStr">
        <is>
          <t>Г 1800</t>
        </is>
      </c>
      <c r="E3217">
        <f>Движение!$L$481</f>
        <v/>
      </c>
      <c r="F3217">
        <f>N(Движение!$M$481)</f>
        <v/>
      </c>
      <c r="G3217">
        <f>N(Движение!$N$481)</f>
        <v/>
      </c>
      <c r="H3217">
        <f>Движение!$O$481</f>
        <v/>
      </c>
      <c r="I3217">
        <f>IF($F3217&gt;0,TEXT($B3217,"dd.mm")&amp;"_"&amp;$D3217,"")</f>
        <v/>
      </c>
    </row>
    <row r="3218">
      <c r="A3218" t="n">
        <v>3217</v>
      </c>
      <c r="B3218">
        <f>Движение!$A$481</f>
        <v/>
      </c>
      <c r="C3218">
        <f>Движение!$C$481</f>
        <v/>
      </c>
      <c r="D3218" t="inlineStr">
        <is>
          <t>Г 3500</t>
        </is>
      </c>
      <c r="E3218">
        <f>Движение!$P$481</f>
        <v/>
      </c>
      <c r="F3218">
        <f>N(Движение!$Q$481)</f>
        <v/>
      </c>
      <c r="G3218">
        <f>N(Движение!$R$481)</f>
        <v/>
      </c>
      <c r="H3218">
        <f>Движение!$S$481</f>
        <v/>
      </c>
      <c r="I3218">
        <f>IF($F3218&gt;0,TEXT($B3218,"dd.mm")&amp;"_"&amp;$D3218,"")</f>
        <v/>
      </c>
    </row>
    <row r="3219">
      <c r="A3219" t="n">
        <v>3218</v>
      </c>
      <c r="B3219">
        <f>Движение!$A$481</f>
        <v/>
      </c>
      <c r="C3219">
        <f>Движение!$C$481</f>
        <v/>
      </c>
      <c r="D3219" t="inlineStr">
        <is>
          <t>Г 800</t>
        </is>
      </c>
      <c r="E3219">
        <f>Движение!$T$481</f>
        <v/>
      </c>
      <c r="F3219">
        <f>N(Движение!$U$481)</f>
        <v/>
      </c>
      <c r="G3219">
        <f>N(Движение!$V$481)</f>
        <v/>
      </c>
      <c r="H3219">
        <f>Движение!$W$481</f>
        <v/>
      </c>
      <c r="I3219">
        <f>IF($F3219&gt;0,TEXT($B3219,"dd.mm")&amp;"_"&amp;$D3219,"")</f>
        <v/>
      </c>
    </row>
    <row r="3220">
      <c r="A3220" t="n">
        <v>3219</v>
      </c>
      <c r="B3220">
        <f>Движение!$A$481</f>
        <v/>
      </c>
      <c r="C3220">
        <f>Движение!$C$481</f>
        <v/>
      </c>
      <c r="D3220" t="inlineStr">
        <is>
          <t>Ми-К</t>
        </is>
      </c>
      <c r="E3220">
        <f>Движение!$X$481</f>
        <v/>
      </c>
      <c r="F3220">
        <f>N(Движение!$Y$481)</f>
        <v/>
      </c>
      <c r="G3220">
        <f>N(Движение!$Z$481)</f>
        <v/>
      </c>
      <c r="H3220">
        <f>Движение!$AA$481</f>
        <v/>
      </c>
      <c r="I3220">
        <f>IF($F3220&gt;0,TEXT($B3220,"dd.mm")&amp;"_"&amp;$D3220,"")</f>
        <v/>
      </c>
    </row>
    <row r="3221">
      <c r="A3221" t="n">
        <v>3220</v>
      </c>
      <c r="B3221">
        <f>Движение!$A$481</f>
        <v/>
      </c>
      <c r="C3221">
        <f>Движение!$C$481</f>
        <v/>
      </c>
      <c r="D3221" t="inlineStr">
        <is>
          <t>Ми-П</t>
        </is>
      </c>
      <c r="E3221">
        <f>Движение!$AB$481</f>
        <v/>
      </c>
      <c r="F3221">
        <f>N(Движение!$AC$481)</f>
        <v/>
      </c>
      <c r="G3221">
        <f>N(Движение!$AD$481)</f>
        <v/>
      </c>
      <c r="H3221">
        <f>Движение!$AE$481</f>
        <v/>
      </c>
      <c r="I3221">
        <f>IF($F3221&gt;0,TEXT($B3221,"dd.mm")&amp;"_"&amp;$D3221,"")</f>
        <v/>
      </c>
    </row>
    <row r="3222">
      <c r="A3222" t="n">
        <v>3221</v>
      </c>
      <c r="B3222">
        <f>Движение!$A$482</f>
        <v/>
      </c>
      <c r="C3222">
        <f>Движение!$C$482</f>
        <v/>
      </c>
      <c r="D3222" t="inlineStr">
        <is>
          <t>АК-10</t>
        </is>
      </c>
      <c r="E3222">
        <f>Движение!$D$482</f>
        <v/>
      </c>
      <c r="F3222">
        <f>N(Движение!$E$482)</f>
        <v/>
      </c>
      <c r="G3222">
        <f>N(Движение!$F$482)</f>
        <v/>
      </c>
      <c r="H3222">
        <f>Движение!$G$482</f>
        <v/>
      </c>
      <c r="I3222">
        <f>IF($F3222&gt;0,TEXT($B3222,"dd.mm")&amp;"_"&amp;$D3222,"")</f>
        <v/>
      </c>
    </row>
    <row r="3223">
      <c r="A3223" t="n">
        <v>3222</v>
      </c>
      <c r="B3223">
        <f>Движение!$A$482</f>
        <v/>
      </c>
      <c r="C3223">
        <f>Движение!$C$482</f>
        <v/>
      </c>
      <c r="D3223" t="inlineStr">
        <is>
          <t>АК-15</t>
        </is>
      </c>
      <c r="E3223">
        <f>Движение!$H$482</f>
        <v/>
      </c>
      <c r="F3223">
        <f>N(Движение!$I$482)</f>
        <v/>
      </c>
      <c r="G3223">
        <f>N(Движение!$J$482)</f>
        <v/>
      </c>
      <c r="H3223">
        <f>Движение!$K$482</f>
        <v/>
      </c>
      <c r="I3223">
        <f>IF($F3223&gt;0,TEXT($B3223,"dd.mm")&amp;"_"&amp;$D3223,"")</f>
        <v/>
      </c>
    </row>
    <row r="3224">
      <c r="A3224" t="n">
        <v>3223</v>
      </c>
      <c r="B3224">
        <f>Движение!$A$482</f>
        <v/>
      </c>
      <c r="C3224">
        <f>Движение!$C$482</f>
        <v/>
      </c>
      <c r="D3224" t="inlineStr">
        <is>
          <t>Г 1800</t>
        </is>
      </c>
      <c r="E3224">
        <f>Движение!$L$482</f>
        <v/>
      </c>
      <c r="F3224">
        <f>N(Движение!$M$482)</f>
        <v/>
      </c>
      <c r="G3224">
        <f>N(Движение!$N$482)</f>
        <v/>
      </c>
      <c r="H3224">
        <f>Движение!$O$482</f>
        <v/>
      </c>
      <c r="I3224">
        <f>IF($F3224&gt;0,TEXT($B3224,"dd.mm")&amp;"_"&amp;$D3224,"")</f>
        <v/>
      </c>
    </row>
    <row r="3225">
      <c r="A3225" t="n">
        <v>3224</v>
      </c>
      <c r="B3225">
        <f>Движение!$A$482</f>
        <v/>
      </c>
      <c r="C3225">
        <f>Движение!$C$482</f>
        <v/>
      </c>
      <c r="D3225" t="inlineStr">
        <is>
          <t>Г 3500</t>
        </is>
      </c>
      <c r="E3225">
        <f>Движение!$P$482</f>
        <v/>
      </c>
      <c r="F3225">
        <f>N(Движение!$Q$482)</f>
        <v/>
      </c>
      <c r="G3225">
        <f>N(Движение!$R$482)</f>
        <v/>
      </c>
      <c r="H3225">
        <f>Движение!$S$482</f>
        <v/>
      </c>
      <c r="I3225">
        <f>IF($F3225&gt;0,TEXT($B3225,"dd.mm")&amp;"_"&amp;$D3225,"")</f>
        <v/>
      </c>
    </row>
    <row r="3226">
      <c r="A3226" t="n">
        <v>3225</v>
      </c>
      <c r="B3226">
        <f>Движение!$A$482</f>
        <v/>
      </c>
      <c r="C3226">
        <f>Движение!$C$482</f>
        <v/>
      </c>
      <c r="D3226" t="inlineStr">
        <is>
          <t>Г 800</t>
        </is>
      </c>
      <c r="E3226">
        <f>Движение!$T$482</f>
        <v/>
      </c>
      <c r="F3226">
        <f>N(Движение!$U$482)</f>
        <v/>
      </c>
      <c r="G3226">
        <f>N(Движение!$V$482)</f>
        <v/>
      </c>
      <c r="H3226">
        <f>Движение!$W$482</f>
        <v/>
      </c>
      <c r="I3226">
        <f>IF($F3226&gt;0,TEXT($B3226,"dd.mm")&amp;"_"&amp;$D3226,"")</f>
        <v/>
      </c>
    </row>
    <row r="3227">
      <c r="A3227" t="n">
        <v>3226</v>
      </c>
      <c r="B3227">
        <f>Движение!$A$482</f>
        <v/>
      </c>
      <c r="C3227">
        <f>Движение!$C$482</f>
        <v/>
      </c>
      <c r="D3227" t="inlineStr">
        <is>
          <t>Ми-К</t>
        </is>
      </c>
      <c r="E3227">
        <f>Движение!$X$482</f>
        <v/>
      </c>
      <c r="F3227">
        <f>N(Движение!$Y$482)</f>
        <v/>
      </c>
      <c r="G3227">
        <f>N(Движение!$Z$482)</f>
        <v/>
      </c>
      <c r="H3227">
        <f>Движение!$AA$482</f>
        <v/>
      </c>
      <c r="I3227">
        <f>IF($F3227&gt;0,TEXT($B3227,"dd.mm")&amp;"_"&amp;$D3227,"")</f>
        <v/>
      </c>
    </row>
    <row r="3228">
      <c r="A3228" t="n">
        <v>3227</v>
      </c>
      <c r="B3228">
        <f>Движение!$A$482</f>
        <v/>
      </c>
      <c r="C3228">
        <f>Движение!$C$482</f>
        <v/>
      </c>
      <c r="D3228" t="inlineStr">
        <is>
          <t>Ми-П</t>
        </is>
      </c>
      <c r="E3228">
        <f>Движение!$AB$482</f>
        <v/>
      </c>
      <c r="F3228">
        <f>N(Движение!$AC$482)</f>
        <v/>
      </c>
      <c r="G3228">
        <f>N(Движение!$AD$482)</f>
        <v/>
      </c>
      <c r="H3228">
        <f>Движение!$AE$482</f>
        <v/>
      </c>
      <c r="I3228">
        <f>IF($F3228&gt;0,TEXT($B3228,"dd.mm")&amp;"_"&amp;$D3228,"")</f>
        <v/>
      </c>
    </row>
    <row r="3229">
      <c r="A3229" t="n">
        <v>3228</v>
      </c>
      <c r="B3229">
        <f>Движение!$A$483</f>
        <v/>
      </c>
      <c r="C3229">
        <f>Движение!$C$483</f>
        <v/>
      </c>
      <c r="D3229" t="inlineStr">
        <is>
          <t>АК-10</t>
        </is>
      </c>
      <c r="E3229">
        <f>Движение!$D$483</f>
        <v/>
      </c>
      <c r="F3229">
        <f>N(Движение!$E$483)</f>
        <v/>
      </c>
      <c r="G3229">
        <f>N(Движение!$F$483)</f>
        <v/>
      </c>
      <c r="H3229">
        <f>Движение!$G$483</f>
        <v/>
      </c>
      <c r="I3229">
        <f>IF($F3229&gt;0,TEXT($B3229,"dd.mm")&amp;"_"&amp;$D3229,"")</f>
        <v/>
      </c>
    </row>
    <row r="3230">
      <c r="A3230" t="n">
        <v>3229</v>
      </c>
      <c r="B3230">
        <f>Движение!$A$483</f>
        <v/>
      </c>
      <c r="C3230">
        <f>Движение!$C$483</f>
        <v/>
      </c>
      <c r="D3230" t="inlineStr">
        <is>
          <t>АК-15</t>
        </is>
      </c>
      <c r="E3230">
        <f>Движение!$H$483</f>
        <v/>
      </c>
      <c r="F3230">
        <f>N(Движение!$I$483)</f>
        <v/>
      </c>
      <c r="G3230">
        <f>N(Движение!$J$483)</f>
        <v/>
      </c>
      <c r="H3230">
        <f>Движение!$K$483</f>
        <v/>
      </c>
      <c r="I3230">
        <f>IF($F3230&gt;0,TEXT($B3230,"dd.mm")&amp;"_"&amp;$D3230,"")</f>
        <v/>
      </c>
    </row>
    <row r="3231">
      <c r="A3231" t="n">
        <v>3230</v>
      </c>
      <c r="B3231">
        <f>Движение!$A$483</f>
        <v/>
      </c>
      <c r="C3231">
        <f>Движение!$C$483</f>
        <v/>
      </c>
      <c r="D3231" t="inlineStr">
        <is>
          <t>Г 1800</t>
        </is>
      </c>
      <c r="E3231">
        <f>Движение!$L$483</f>
        <v/>
      </c>
      <c r="F3231">
        <f>N(Движение!$M$483)</f>
        <v/>
      </c>
      <c r="G3231">
        <f>N(Движение!$N$483)</f>
        <v/>
      </c>
      <c r="H3231">
        <f>Движение!$O$483</f>
        <v/>
      </c>
      <c r="I3231">
        <f>IF($F3231&gt;0,TEXT($B3231,"dd.mm")&amp;"_"&amp;$D3231,"")</f>
        <v/>
      </c>
    </row>
    <row r="3232">
      <c r="A3232" t="n">
        <v>3231</v>
      </c>
      <c r="B3232">
        <f>Движение!$A$483</f>
        <v/>
      </c>
      <c r="C3232">
        <f>Движение!$C$483</f>
        <v/>
      </c>
      <c r="D3232" t="inlineStr">
        <is>
          <t>Г 3500</t>
        </is>
      </c>
      <c r="E3232">
        <f>Движение!$P$483</f>
        <v/>
      </c>
      <c r="F3232">
        <f>N(Движение!$Q$483)</f>
        <v/>
      </c>
      <c r="G3232">
        <f>N(Движение!$R$483)</f>
        <v/>
      </c>
      <c r="H3232">
        <f>Движение!$S$483</f>
        <v/>
      </c>
      <c r="I3232">
        <f>IF($F3232&gt;0,TEXT($B3232,"dd.mm")&amp;"_"&amp;$D3232,"")</f>
        <v/>
      </c>
    </row>
    <row r="3233">
      <c r="A3233" t="n">
        <v>3232</v>
      </c>
      <c r="B3233">
        <f>Движение!$A$483</f>
        <v/>
      </c>
      <c r="C3233">
        <f>Движение!$C$483</f>
        <v/>
      </c>
      <c r="D3233" t="inlineStr">
        <is>
          <t>Г 800</t>
        </is>
      </c>
      <c r="E3233">
        <f>Движение!$T$483</f>
        <v/>
      </c>
      <c r="F3233">
        <f>N(Движение!$U$483)</f>
        <v/>
      </c>
      <c r="G3233">
        <f>N(Движение!$V$483)</f>
        <v/>
      </c>
      <c r="H3233">
        <f>Движение!$W$483</f>
        <v/>
      </c>
      <c r="I3233">
        <f>IF($F3233&gt;0,TEXT($B3233,"dd.mm")&amp;"_"&amp;$D3233,"")</f>
        <v/>
      </c>
    </row>
    <row r="3234">
      <c r="A3234" t="n">
        <v>3233</v>
      </c>
      <c r="B3234">
        <f>Движение!$A$483</f>
        <v/>
      </c>
      <c r="C3234">
        <f>Движение!$C$483</f>
        <v/>
      </c>
      <c r="D3234" t="inlineStr">
        <is>
          <t>Ми-К</t>
        </is>
      </c>
      <c r="E3234">
        <f>Движение!$X$483</f>
        <v/>
      </c>
      <c r="F3234">
        <f>N(Движение!$Y$483)</f>
        <v/>
      </c>
      <c r="G3234">
        <f>N(Движение!$Z$483)</f>
        <v/>
      </c>
      <c r="H3234">
        <f>Движение!$AA$483</f>
        <v/>
      </c>
      <c r="I3234">
        <f>IF($F3234&gt;0,TEXT($B3234,"dd.mm")&amp;"_"&amp;$D3234,"")</f>
        <v/>
      </c>
    </row>
    <row r="3235">
      <c r="A3235" t="n">
        <v>3234</v>
      </c>
      <c r="B3235">
        <f>Движение!$A$483</f>
        <v/>
      </c>
      <c r="C3235">
        <f>Движение!$C$483</f>
        <v/>
      </c>
      <c r="D3235" t="inlineStr">
        <is>
          <t>Ми-П</t>
        </is>
      </c>
      <c r="E3235">
        <f>Движение!$AB$483</f>
        <v/>
      </c>
      <c r="F3235">
        <f>N(Движение!$AC$483)</f>
        <v/>
      </c>
      <c r="G3235">
        <f>N(Движение!$AD$483)</f>
        <v/>
      </c>
      <c r="H3235">
        <f>Движение!$AE$483</f>
        <v/>
      </c>
      <c r="I3235">
        <f>IF($F3235&gt;0,TEXT($B3235,"dd.mm")&amp;"_"&amp;$D3235,"")</f>
        <v/>
      </c>
    </row>
    <row r="3236">
      <c r="A3236" t="n">
        <v>3235</v>
      </c>
      <c r="B3236">
        <f>Движение!$A$484</f>
        <v/>
      </c>
      <c r="C3236">
        <f>Движение!$C$484</f>
        <v/>
      </c>
      <c r="D3236" t="inlineStr">
        <is>
          <t>АК-10</t>
        </is>
      </c>
      <c r="E3236">
        <f>Движение!$D$484</f>
        <v/>
      </c>
      <c r="F3236">
        <f>N(Движение!$E$484)</f>
        <v/>
      </c>
      <c r="G3236">
        <f>N(Движение!$F$484)</f>
        <v/>
      </c>
      <c r="H3236">
        <f>Движение!$G$484</f>
        <v/>
      </c>
      <c r="I3236">
        <f>IF($F3236&gt;0,TEXT($B3236,"dd.mm")&amp;"_"&amp;$D3236,"")</f>
        <v/>
      </c>
    </row>
    <row r="3237">
      <c r="A3237" t="n">
        <v>3236</v>
      </c>
      <c r="B3237">
        <f>Движение!$A$484</f>
        <v/>
      </c>
      <c r="C3237">
        <f>Движение!$C$484</f>
        <v/>
      </c>
      <c r="D3237" t="inlineStr">
        <is>
          <t>АК-15</t>
        </is>
      </c>
      <c r="E3237">
        <f>Движение!$H$484</f>
        <v/>
      </c>
      <c r="F3237">
        <f>N(Движение!$I$484)</f>
        <v/>
      </c>
      <c r="G3237">
        <f>N(Движение!$J$484)</f>
        <v/>
      </c>
      <c r="H3237">
        <f>Движение!$K$484</f>
        <v/>
      </c>
      <c r="I3237">
        <f>IF($F3237&gt;0,TEXT($B3237,"dd.mm")&amp;"_"&amp;$D3237,"")</f>
        <v/>
      </c>
    </row>
    <row r="3238">
      <c r="A3238" t="n">
        <v>3237</v>
      </c>
      <c r="B3238">
        <f>Движение!$A$484</f>
        <v/>
      </c>
      <c r="C3238">
        <f>Движение!$C$484</f>
        <v/>
      </c>
      <c r="D3238" t="inlineStr">
        <is>
          <t>Г 1800</t>
        </is>
      </c>
      <c r="E3238">
        <f>Движение!$L$484</f>
        <v/>
      </c>
      <c r="F3238">
        <f>N(Движение!$M$484)</f>
        <v/>
      </c>
      <c r="G3238">
        <f>N(Движение!$N$484)</f>
        <v/>
      </c>
      <c r="H3238">
        <f>Движение!$O$484</f>
        <v/>
      </c>
      <c r="I3238">
        <f>IF($F3238&gt;0,TEXT($B3238,"dd.mm")&amp;"_"&amp;$D3238,"")</f>
        <v/>
      </c>
    </row>
    <row r="3239">
      <c r="A3239" t="n">
        <v>3238</v>
      </c>
      <c r="B3239">
        <f>Движение!$A$484</f>
        <v/>
      </c>
      <c r="C3239">
        <f>Движение!$C$484</f>
        <v/>
      </c>
      <c r="D3239" t="inlineStr">
        <is>
          <t>Г 3500</t>
        </is>
      </c>
      <c r="E3239">
        <f>Движение!$P$484</f>
        <v/>
      </c>
      <c r="F3239">
        <f>N(Движение!$Q$484)</f>
        <v/>
      </c>
      <c r="G3239">
        <f>N(Движение!$R$484)</f>
        <v/>
      </c>
      <c r="H3239">
        <f>Движение!$S$484</f>
        <v/>
      </c>
      <c r="I3239">
        <f>IF($F3239&gt;0,TEXT($B3239,"dd.mm")&amp;"_"&amp;$D3239,"")</f>
        <v/>
      </c>
    </row>
    <row r="3240">
      <c r="A3240" t="n">
        <v>3239</v>
      </c>
      <c r="B3240">
        <f>Движение!$A$484</f>
        <v/>
      </c>
      <c r="C3240">
        <f>Движение!$C$484</f>
        <v/>
      </c>
      <c r="D3240" t="inlineStr">
        <is>
          <t>Г 800</t>
        </is>
      </c>
      <c r="E3240">
        <f>Движение!$T$484</f>
        <v/>
      </c>
      <c r="F3240">
        <f>N(Движение!$U$484)</f>
        <v/>
      </c>
      <c r="G3240">
        <f>N(Движение!$V$484)</f>
        <v/>
      </c>
      <c r="H3240">
        <f>Движение!$W$484</f>
        <v/>
      </c>
      <c r="I3240">
        <f>IF($F3240&gt;0,TEXT($B3240,"dd.mm")&amp;"_"&amp;$D3240,"")</f>
        <v/>
      </c>
    </row>
    <row r="3241">
      <c r="A3241" t="n">
        <v>3240</v>
      </c>
      <c r="B3241">
        <f>Движение!$A$484</f>
        <v/>
      </c>
      <c r="C3241">
        <f>Движение!$C$484</f>
        <v/>
      </c>
      <c r="D3241" t="inlineStr">
        <is>
          <t>Ми-К</t>
        </is>
      </c>
      <c r="E3241">
        <f>Движение!$X$484</f>
        <v/>
      </c>
      <c r="F3241">
        <f>N(Движение!$Y$484)</f>
        <v/>
      </c>
      <c r="G3241">
        <f>N(Движение!$Z$484)</f>
        <v/>
      </c>
      <c r="H3241">
        <f>Движение!$AA$484</f>
        <v/>
      </c>
      <c r="I3241">
        <f>IF($F3241&gt;0,TEXT($B3241,"dd.mm")&amp;"_"&amp;$D3241,"")</f>
        <v/>
      </c>
    </row>
    <row r="3242">
      <c r="A3242" t="n">
        <v>3241</v>
      </c>
      <c r="B3242">
        <f>Движение!$A$484</f>
        <v/>
      </c>
      <c r="C3242">
        <f>Движение!$C$484</f>
        <v/>
      </c>
      <c r="D3242" t="inlineStr">
        <is>
          <t>Ми-П</t>
        </is>
      </c>
      <c r="E3242">
        <f>Движение!$AB$484</f>
        <v/>
      </c>
      <c r="F3242">
        <f>N(Движение!$AC$484)</f>
        <v/>
      </c>
      <c r="G3242">
        <f>N(Движение!$AD$484)</f>
        <v/>
      </c>
      <c r="H3242">
        <f>Движение!$AE$484</f>
        <v/>
      </c>
      <c r="I3242">
        <f>IF($F3242&gt;0,TEXT($B3242,"dd.mm")&amp;"_"&amp;$D3242,"")</f>
        <v/>
      </c>
    </row>
    <row r="3243">
      <c r="A3243" t="n">
        <v>3242</v>
      </c>
      <c r="B3243">
        <f>Движение!$A$485</f>
        <v/>
      </c>
      <c r="C3243">
        <f>Движение!$C$485</f>
        <v/>
      </c>
      <c r="D3243" t="inlineStr">
        <is>
          <t>АК-10</t>
        </is>
      </c>
      <c r="E3243">
        <f>Движение!$D$485</f>
        <v/>
      </c>
      <c r="F3243">
        <f>N(Движение!$E$485)</f>
        <v/>
      </c>
      <c r="G3243">
        <f>N(Движение!$F$485)</f>
        <v/>
      </c>
      <c r="H3243">
        <f>Движение!$G$485</f>
        <v/>
      </c>
      <c r="I3243">
        <f>IF($F3243&gt;0,TEXT($B3243,"dd.mm")&amp;"_"&amp;$D3243,"")</f>
        <v/>
      </c>
    </row>
    <row r="3244">
      <c r="A3244" t="n">
        <v>3243</v>
      </c>
      <c r="B3244">
        <f>Движение!$A$485</f>
        <v/>
      </c>
      <c r="C3244">
        <f>Движение!$C$485</f>
        <v/>
      </c>
      <c r="D3244" t="inlineStr">
        <is>
          <t>АК-15</t>
        </is>
      </c>
      <c r="E3244">
        <f>Движение!$H$485</f>
        <v/>
      </c>
      <c r="F3244">
        <f>N(Движение!$I$485)</f>
        <v/>
      </c>
      <c r="G3244">
        <f>N(Движение!$J$485)</f>
        <v/>
      </c>
      <c r="H3244">
        <f>Движение!$K$485</f>
        <v/>
      </c>
      <c r="I3244">
        <f>IF($F3244&gt;0,TEXT($B3244,"dd.mm")&amp;"_"&amp;$D3244,"")</f>
        <v/>
      </c>
    </row>
    <row r="3245">
      <c r="A3245" t="n">
        <v>3244</v>
      </c>
      <c r="B3245">
        <f>Движение!$A$485</f>
        <v/>
      </c>
      <c r="C3245">
        <f>Движение!$C$485</f>
        <v/>
      </c>
      <c r="D3245" t="inlineStr">
        <is>
          <t>Г 1800</t>
        </is>
      </c>
      <c r="E3245">
        <f>Движение!$L$485</f>
        <v/>
      </c>
      <c r="F3245">
        <f>N(Движение!$M$485)</f>
        <v/>
      </c>
      <c r="G3245">
        <f>N(Движение!$N$485)</f>
        <v/>
      </c>
      <c r="H3245">
        <f>Движение!$O$485</f>
        <v/>
      </c>
      <c r="I3245">
        <f>IF($F3245&gt;0,TEXT($B3245,"dd.mm")&amp;"_"&amp;$D3245,"")</f>
        <v/>
      </c>
    </row>
    <row r="3246">
      <c r="A3246" t="n">
        <v>3245</v>
      </c>
      <c r="B3246">
        <f>Движение!$A$485</f>
        <v/>
      </c>
      <c r="C3246">
        <f>Движение!$C$485</f>
        <v/>
      </c>
      <c r="D3246" t="inlineStr">
        <is>
          <t>Г 3500</t>
        </is>
      </c>
      <c r="E3246">
        <f>Движение!$P$485</f>
        <v/>
      </c>
      <c r="F3246">
        <f>N(Движение!$Q$485)</f>
        <v/>
      </c>
      <c r="G3246">
        <f>N(Движение!$R$485)</f>
        <v/>
      </c>
      <c r="H3246">
        <f>Движение!$S$485</f>
        <v/>
      </c>
      <c r="I3246">
        <f>IF($F3246&gt;0,TEXT($B3246,"dd.mm")&amp;"_"&amp;$D3246,"")</f>
        <v/>
      </c>
    </row>
    <row r="3247">
      <c r="A3247" t="n">
        <v>3246</v>
      </c>
      <c r="B3247">
        <f>Движение!$A$485</f>
        <v/>
      </c>
      <c r="C3247">
        <f>Движение!$C$485</f>
        <v/>
      </c>
      <c r="D3247" t="inlineStr">
        <is>
          <t>Г 800</t>
        </is>
      </c>
      <c r="E3247">
        <f>Движение!$T$485</f>
        <v/>
      </c>
      <c r="F3247">
        <f>N(Движение!$U$485)</f>
        <v/>
      </c>
      <c r="G3247">
        <f>N(Движение!$V$485)</f>
        <v/>
      </c>
      <c r="H3247">
        <f>Движение!$W$485</f>
        <v/>
      </c>
      <c r="I3247">
        <f>IF($F3247&gt;0,TEXT($B3247,"dd.mm")&amp;"_"&amp;$D3247,"")</f>
        <v/>
      </c>
    </row>
    <row r="3248">
      <c r="A3248" t="n">
        <v>3247</v>
      </c>
      <c r="B3248">
        <f>Движение!$A$485</f>
        <v/>
      </c>
      <c r="C3248">
        <f>Движение!$C$485</f>
        <v/>
      </c>
      <c r="D3248" t="inlineStr">
        <is>
          <t>Ми-К</t>
        </is>
      </c>
      <c r="E3248">
        <f>Движение!$X$485</f>
        <v/>
      </c>
      <c r="F3248">
        <f>N(Движение!$Y$485)</f>
        <v/>
      </c>
      <c r="G3248">
        <f>N(Движение!$Z$485)</f>
        <v/>
      </c>
      <c r="H3248">
        <f>Движение!$AA$485</f>
        <v/>
      </c>
      <c r="I3248">
        <f>IF($F3248&gt;0,TEXT($B3248,"dd.mm")&amp;"_"&amp;$D3248,"")</f>
        <v/>
      </c>
    </row>
    <row r="3249">
      <c r="A3249" t="n">
        <v>3248</v>
      </c>
      <c r="B3249">
        <f>Движение!$A$485</f>
        <v/>
      </c>
      <c r="C3249">
        <f>Движение!$C$485</f>
        <v/>
      </c>
      <c r="D3249" t="inlineStr">
        <is>
          <t>Ми-П</t>
        </is>
      </c>
      <c r="E3249">
        <f>Движение!$AB$485</f>
        <v/>
      </c>
      <c r="F3249">
        <f>N(Движение!$AC$485)</f>
        <v/>
      </c>
      <c r="G3249">
        <f>N(Движение!$AD$485)</f>
        <v/>
      </c>
      <c r="H3249">
        <f>Движение!$AE$485</f>
        <v/>
      </c>
      <c r="I3249">
        <f>IF($F3249&gt;0,TEXT($B3249,"dd.mm")&amp;"_"&amp;$D3249,"")</f>
        <v/>
      </c>
    </row>
    <row r="3250">
      <c r="A3250" t="n">
        <v>3249</v>
      </c>
      <c r="B3250">
        <f>Движение!$A$486</f>
        <v/>
      </c>
      <c r="C3250">
        <f>Движение!$C$486</f>
        <v/>
      </c>
      <c r="D3250" t="inlineStr">
        <is>
          <t>АК-10</t>
        </is>
      </c>
      <c r="E3250">
        <f>Движение!$D$486</f>
        <v/>
      </c>
      <c r="F3250">
        <f>N(Движение!$E$486)</f>
        <v/>
      </c>
      <c r="G3250">
        <f>N(Движение!$F$486)</f>
        <v/>
      </c>
      <c r="H3250">
        <f>Движение!$G$486</f>
        <v/>
      </c>
      <c r="I3250">
        <f>IF($F3250&gt;0,TEXT($B3250,"dd.mm")&amp;"_"&amp;$D3250,"")</f>
        <v/>
      </c>
    </row>
    <row r="3251">
      <c r="A3251" t="n">
        <v>3250</v>
      </c>
      <c r="B3251">
        <f>Движение!$A$486</f>
        <v/>
      </c>
      <c r="C3251">
        <f>Движение!$C$486</f>
        <v/>
      </c>
      <c r="D3251" t="inlineStr">
        <is>
          <t>АК-15</t>
        </is>
      </c>
      <c r="E3251">
        <f>Движение!$H$486</f>
        <v/>
      </c>
      <c r="F3251">
        <f>N(Движение!$I$486)</f>
        <v/>
      </c>
      <c r="G3251">
        <f>N(Движение!$J$486)</f>
        <v/>
      </c>
      <c r="H3251">
        <f>Движение!$K$486</f>
        <v/>
      </c>
      <c r="I3251">
        <f>IF($F3251&gt;0,TEXT($B3251,"dd.mm")&amp;"_"&amp;$D3251,"")</f>
        <v/>
      </c>
    </row>
    <row r="3252">
      <c r="A3252" t="n">
        <v>3251</v>
      </c>
      <c r="B3252">
        <f>Движение!$A$486</f>
        <v/>
      </c>
      <c r="C3252">
        <f>Движение!$C$486</f>
        <v/>
      </c>
      <c r="D3252" t="inlineStr">
        <is>
          <t>Г 1800</t>
        </is>
      </c>
      <c r="E3252">
        <f>Движение!$L$486</f>
        <v/>
      </c>
      <c r="F3252">
        <f>N(Движение!$M$486)</f>
        <v/>
      </c>
      <c r="G3252">
        <f>N(Движение!$N$486)</f>
        <v/>
      </c>
      <c r="H3252">
        <f>Движение!$O$486</f>
        <v/>
      </c>
      <c r="I3252">
        <f>IF($F3252&gt;0,TEXT($B3252,"dd.mm")&amp;"_"&amp;$D3252,"")</f>
        <v/>
      </c>
    </row>
    <row r="3253">
      <c r="A3253" t="n">
        <v>3252</v>
      </c>
      <c r="B3253">
        <f>Движение!$A$486</f>
        <v/>
      </c>
      <c r="C3253">
        <f>Движение!$C$486</f>
        <v/>
      </c>
      <c r="D3253" t="inlineStr">
        <is>
          <t>Г 3500</t>
        </is>
      </c>
      <c r="E3253">
        <f>Движение!$P$486</f>
        <v/>
      </c>
      <c r="F3253">
        <f>N(Движение!$Q$486)</f>
        <v/>
      </c>
      <c r="G3253">
        <f>N(Движение!$R$486)</f>
        <v/>
      </c>
      <c r="H3253">
        <f>Движение!$S$486</f>
        <v/>
      </c>
      <c r="I3253">
        <f>IF($F3253&gt;0,TEXT($B3253,"dd.mm")&amp;"_"&amp;$D3253,"")</f>
        <v/>
      </c>
    </row>
    <row r="3254">
      <c r="A3254" t="n">
        <v>3253</v>
      </c>
      <c r="B3254">
        <f>Движение!$A$486</f>
        <v/>
      </c>
      <c r="C3254">
        <f>Движение!$C$486</f>
        <v/>
      </c>
      <c r="D3254" t="inlineStr">
        <is>
          <t>Г 800</t>
        </is>
      </c>
      <c r="E3254">
        <f>Движение!$T$486</f>
        <v/>
      </c>
      <c r="F3254">
        <f>N(Движение!$U$486)</f>
        <v/>
      </c>
      <c r="G3254">
        <f>N(Движение!$V$486)</f>
        <v/>
      </c>
      <c r="H3254">
        <f>Движение!$W$486</f>
        <v/>
      </c>
      <c r="I3254">
        <f>IF($F3254&gt;0,TEXT($B3254,"dd.mm")&amp;"_"&amp;$D3254,"")</f>
        <v/>
      </c>
    </row>
    <row r="3255">
      <c r="A3255" t="n">
        <v>3254</v>
      </c>
      <c r="B3255">
        <f>Движение!$A$486</f>
        <v/>
      </c>
      <c r="C3255">
        <f>Движение!$C$486</f>
        <v/>
      </c>
      <c r="D3255" t="inlineStr">
        <is>
          <t>Ми-К</t>
        </is>
      </c>
      <c r="E3255">
        <f>Движение!$X$486</f>
        <v/>
      </c>
      <c r="F3255">
        <f>N(Движение!$Y$486)</f>
        <v/>
      </c>
      <c r="G3255">
        <f>N(Движение!$Z$486)</f>
        <v/>
      </c>
      <c r="H3255">
        <f>Движение!$AA$486</f>
        <v/>
      </c>
      <c r="I3255">
        <f>IF($F3255&gt;0,TEXT($B3255,"dd.mm")&amp;"_"&amp;$D3255,"")</f>
        <v/>
      </c>
    </row>
    <row r="3256">
      <c r="A3256" t="n">
        <v>3255</v>
      </c>
      <c r="B3256">
        <f>Движение!$A$486</f>
        <v/>
      </c>
      <c r="C3256">
        <f>Движение!$C$486</f>
        <v/>
      </c>
      <c r="D3256" t="inlineStr">
        <is>
          <t>Ми-П</t>
        </is>
      </c>
      <c r="E3256">
        <f>Движение!$AB$486</f>
        <v/>
      </c>
      <c r="F3256">
        <f>N(Движение!$AC$486)</f>
        <v/>
      </c>
      <c r="G3256">
        <f>N(Движение!$AD$486)</f>
        <v/>
      </c>
      <c r="H3256">
        <f>Движение!$AE$486</f>
        <v/>
      </c>
      <c r="I3256">
        <f>IF($F3256&gt;0,TEXT($B3256,"dd.mm")&amp;"_"&amp;$D3256,"")</f>
        <v/>
      </c>
    </row>
    <row r="3257">
      <c r="A3257" t="n">
        <v>3256</v>
      </c>
      <c r="B3257">
        <f>Движение!$A$487</f>
        <v/>
      </c>
      <c r="C3257">
        <f>Движение!$C$487</f>
        <v/>
      </c>
      <c r="D3257" t="inlineStr">
        <is>
          <t>АК-10</t>
        </is>
      </c>
      <c r="E3257">
        <f>Движение!$D$487</f>
        <v/>
      </c>
      <c r="F3257">
        <f>N(Движение!$E$487)</f>
        <v/>
      </c>
      <c r="G3257">
        <f>N(Движение!$F$487)</f>
        <v/>
      </c>
      <c r="H3257">
        <f>Движение!$G$487</f>
        <v/>
      </c>
      <c r="I3257">
        <f>IF($F3257&gt;0,TEXT($B3257,"dd.mm")&amp;"_"&amp;$D3257,"")</f>
        <v/>
      </c>
    </row>
    <row r="3258">
      <c r="A3258" t="n">
        <v>3257</v>
      </c>
      <c r="B3258">
        <f>Движение!$A$487</f>
        <v/>
      </c>
      <c r="C3258">
        <f>Движение!$C$487</f>
        <v/>
      </c>
      <c r="D3258" t="inlineStr">
        <is>
          <t>АК-15</t>
        </is>
      </c>
      <c r="E3258">
        <f>Движение!$H$487</f>
        <v/>
      </c>
      <c r="F3258">
        <f>N(Движение!$I$487)</f>
        <v/>
      </c>
      <c r="G3258">
        <f>N(Движение!$J$487)</f>
        <v/>
      </c>
      <c r="H3258">
        <f>Движение!$K$487</f>
        <v/>
      </c>
      <c r="I3258">
        <f>IF($F3258&gt;0,TEXT($B3258,"dd.mm")&amp;"_"&amp;$D3258,"")</f>
        <v/>
      </c>
    </row>
    <row r="3259">
      <c r="A3259" t="n">
        <v>3258</v>
      </c>
      <c r="B3259">
        <f>Движение!$A$487</f>
        <v/>
      </c>
      <c r="C3259">
        <f>Движение!$C$487</f>
        <v/>
      </c>
      <c r="D3259" t="inlineStr">
        <is>
          <t>Г 1800</t>
        </is>
      </c>
      <c r="E3259">
        <f>Движение!$L$487</f>
        <v/>
      </c>
      <c r="F3259">
        <f>N(Движение!$M$487)</f>
        <v/>
      </c>
      <c r="G3259">
        <f>N(Движение!$N$487)</f>
        <v/>
      </c>
      <c r="H3259">
        <f>Движение!$O$487</f>
        <v/>
      </c>
      <c r="I3259">
        <f>IF($F3259&gt;0,TEXT($B3259,"dd.mm")&amp;"_"&amp;$D3259,"")</f>
        <v/>
      </c>
    </row>
    <row r="3260">
      <c r="A3260" t="n">
        <v>3259</v>
      </c>
      <c r="B3260">
        <f>Движение!$A$487</f>
        <v/>
      </c>
      <c r="C3260">
        <f>Движение!$C$487</f>
        <v/>
      </c>
      <c r="D3260" t="inlineStr">
        <is>
          <t>Г 3500</t>
        </is>
      </c>
      <c r="E3260">
        <f>Движение!$P$487</f>
        <v/>
      </c>
      <c r="F3260">
        <f>N(Движение!$Q$487)</f>
        <v/>
      </c>
      <c r="G3260">
        <f>N(Движение!$R$487)</f>
        <v/>
      </c>
      <c r="H3260">
        <f>Движение!$S$487</f>
        <v/>
      </c>
      <c r="I3260">
        <f>IF($F3260&gt;0,TEXT($B3260,"dd.mm")&amp;"_"&amp;$D3260,"")</f>
        <v/>
      </c>
    </row>
    <row r="3261">
      <c r="A3261" t="n">
        <v>3260</v>
      </c>
      <c r="B3261">
        <f>Движение!$A$487</f>
        <v/>
      </c>
      <c r="C3261">
        <f>Движение!$C$487</f>
        <v/>
      </c>
      <c r="D3261" t="inlineStr">
        <is>
          <t>Г 800</t>
        </is>
      </c>
      <c r="E3261">
        <f>Движение!$T$487</f>
        <v/>
      </c>
      <c r="F3261">
        <f>N(Движение!$U$487)</f>
        <v/>
      </c>
      <c r="G3261">
        <f>N(Движение!$V$487)</f>
        <v/>
      </c>
      <c r="H3261">
        <f>Движение!$W$487</f>
        <v/>
      </c>
      <c r="I3261">
        <f>IF($F3261&gt;0,TEXT($B3261,"dd.mm")&amp;"_"&amp;$D3261,"")</f>
        <v/>
      </c>
    </row>
    <row r="3262">
      <c r="A3262" t="n">
        <v>3261</v>
      </c>
      <c r="B3262">
        <f>Движение!$A$487</f>
        <v/>
      </c>
      <c r="C3262">
        <f>Движение!$C$487</f>
        <v/>
      </c>
      <c r="D3262" t="inlineStr">
        <is>
          <t>Ми-К</t>
        </is>
      </c>
      <c r="E3262">
        <f>Движение!$X$487</f>
        <v/>
      </c>
      <c r="F3262">
        <f>N(Движение!$Y$487)</f>
        <v/>
      </c>
      <c r="G3262">
        <f>N(Движение!$Z$487)</f>
        <v/>
      </c>
      <c r="H3262">
        <f>Движение!$AA$487</f>
        <v/>
      </c>
      <c r="I3262">
        <f>IF($F3262&gt;0,TEXT($B3262,"dd.mm")&amp;"_"&amp;$D3262,"")</f>
        <v/>
      </c>
    </row>
    <row r="3263">
      <c r="A3263" t="n">
        <v>3262</v>
      </c>
      <c r="B3263">
        <f>Движение!$A$487</f>
        <v/>
      </c>
      <c r="C3263">
        <f>Движение!$C$487</f>
        <v/>
      </c>
      <c r="D3263" t="inlineStr">
        <is>
          <t>Ми-П</t>
        </is>
      </c>
      <c r="E3263">
        <f>Движение!$AB$487</f>
        <v/>
      </c>
      <c r="F3263">
        <f>N(Движение!$AC$487)</f>
        <v/>
      </c>
      <c r="G3263">
        <f>N(Движение!$AD$487)</f>
        <v/>
      </c>
      <c r="H3263">
        <f>Движение!$AE$487</f>
        <v/>
      </c>
      <c r="I3263">
        <f>IF($F3263&gt;0,TEXT($B3263,"dd.mm")&amp;"_"&amp;$D3263,"")</f>
        <v/>
      </c>
    </row>
    <row r="3264">
      <c r="A3264" t="n">
        <v>3263</v>
      </c>
      <c r="B3264">
        <f>Движение!$A$488</f>
        <v/>
      </c>
      <c r="C3264">
        <f>Движение!$C$488</f>
        <v/>
      </c>
      <c r="D3264" t="inlineStr">
        <is>
          <t>АК-10</t>
        </is>
      </c>
      <c r="E3264">
        <f>Движение!$D$488</f>
        <v/>
      </c>
      <c r="F3264">
        <f>N(Движение!$E$488)</f>
        <v/>
      </c>
      <c r="G3264">
        <f>N(Движение!$F$488)</f>
        <v/>
      </c>
      <c r="H3264">
        <f>Движение!$G$488</f>
        <v/>
      </c>
      <c r="I3264">
        <f>IF($F3264&gt;0,TEXT($B3264,"dd.mm")&amp;"_"&amp;$D3264,"")</f>
        <v/>
      </c>
    </row>
    <row r="3265">
      <c r="A3265" t="n">
        <v>3264</v>
      </c>
      <c r="B3265">
        <f>Движение!$A$488</f>
        <v/>
      </c>
      <c r="C3265">
        <f>Движение!$C$488</f>
        <v/>
      </c>
      <c r="D3265" t="inlineStr">
        <is>
          <t>АК-15</t>
        </is>
      </c>
      <c r="E3265">
        <f>Движение!$H$488</f>
        <v/>
      </c>
      <c r="F3265">
        <f>N(Движение!$I$488)</f>
        <v/>
      </c>
      <c r="G3265">
        <f>N(Движение!$J$488)</f>
        <v/>
      </c>
      <c r="H3265">
        <f>Движение!$K$488</f>
        <v/>
      </c>
      <c r="I3265">
        <f>IF($F3265&gt;0,TEXT($B3265,"dd.mm")&amp;"_"&amp;$D3265,"")</f>
        <v/>
      </c>
    </row>
    <row r="3266">
      <c r="A3266" t="n">
        <v>3265</v>
      </c>
      <c r="B3266">
        <f>Движение!$A$488</f>
        <v/>
      </c>
      <c r="C3266">
        <f>Движение!$C$488</f>
        <v/>
      </c>
      <c r="D3266" t="inlineStr">
        <is>
          <t>Г 1800</t>
        </is>
      </c>
      <c r="E3266">
        <f>Движение!$L$488</f>
        <v/>
      </c>
      <c r="F3266">
        <f>N(Движение!$M$488)</f>
        <v/>
      </c>
      <c r="G3266">
        <f>N(Движение!$N$488)</f>
        <v/>
      </c>
      <c r="H3266">
        <f>Движение!$O$488</f>
        <v/>
      </c>
      <c r="I3266">
        <f>IF($F3266&gt;0,TEXT($B3266,"dd.mm")&amp;"_"&amp;$D3266,"")</f>
        <v/>
      </c>
    </row>
    <row r="3267">
      <c r="A3267" t="n">
        <v>3266</v>
      </c>
      <c r="B3267">
        <f>Движение!$A$488</f>
        <v/>
      </c>
      <c r="C3267">
        <f>Движение!$C$488</f>
        <v/>
      </c>
      <c r="D3267" t="inlineStr">
        <is>
          <t>Г 3500</t>
        </is>
      </c>
      <c r="E3267">
        <f>Движение!$P$488</f>
        <v/>
      </c>
      <c r="F3267">
        <f>N(Движение!$Q$488)</f>
        <v/>
      </c>
      <c r="G3267">
        <f>N(Движение!$R$488)</f>
        <v/>
      </c>
      <c r="H3267">
        <f>Движение!$S$488</f>
        <v/>
      </c>
      <c r="I3267">
        <f>IF($F3267&gt;0,TEXT($B3267,"dd.mm")&amp;"_"&amp;$D3267,"")</f>
        <v/>
      </c>
    </row>
    <row r="3268">
      <c r="A3268" t="n">
        <v>3267</v>
      </c>
      <c r="B3268">
        <f>Движение!$A$488</f>
        <v/>
      </c>
      <c r="C3268">
        <f>Движение!$C$488</f>
        <v/>
      </c>
      <c r="D3268" t="inlineStr">
        <is>
          <t>Г 800</t>
        </is>
      </c>
      <c r="E3268">
        <f>Движение!$T$488</f>
        <v/>
      </c>
      <c r="F3268">
        <f>N(Движение!$U$488)</f>
        <v/>
      </c>
      <c r="G3268">
        <f>N(Движение!$V$488)</f>
        <v/>
      </c>
      <c r="H3268">
        <f>Движение!$W$488</f>
        <v/>
      </c>
      <c r="I3268">
        <f>IF($F3268&gt;0,TEXT($B3268,"dd.mm")&amp;"_"&amp;$D3268,"")</f>
        <v/>
      </c>
    </row>
    <row r="3269">
      <c r="A3269" t="n">
        <v>3268</v>
      </c>
      <c r="B3269">
        <f>Движение!$A$488</f>
        <v/>
      </c>
      <c r="C3269">
        <f>Движение!$C$488</f>
        <v/>
      </c>
      <c r="D3269" t="inlineStr">
        <is>
          <t>Ми-К</t>
        </is>
      </c>
      <c r="E3269">
        <f>Движение!$X$488</f>
        <v/>
      </c>
      <c r="F3269">
        <f>N(Движение!$Y$488)</f>
        <v/>
      </c>
      <c r="G3269">
        <f>N(Движение!$Z$488)</f>
        <v/>
      </c>
      <c r="H3269">
        <f>Движение!$AA$488</f>
        <v/>
      </c>
      <c r="I3269">
        <f>IF($F3269&gt;0,TEXT($B3269,"dd.mm")&amp;"_"&amp;$D3269,"")</f>
        <v/>
      </c>
    </row>
    <row r="3270">
      <c r="A3270" t="n">
        <v>3269</v>
      </c>
      <c r="B3270">
        <f>Движение!$A$488</f>
        <v/>
      </c>
      <c r="C3270">
        <f>Движение!$C$488</f>
        <v/>
      </c>
      <c r="D3270" t="inlineStr">
        <is>
          <t>Ми-П</t>
        </is>
      </c>
      <c r="E3270">
        <f>Движение!$AB$488</f>
        <v/>
      </c>
      <c r="F3270">
        <f>N(Движение!$AC$488)</f>
        <v/>
      </c>
      <c r="G3270">
        <f>N(Движение!$AD$488)</f>
        <v/>
      </c>
      <c r="H3270">
        <f>Движение!$AE$488</f>
        <v/>
      </c>
      <c r="I3270">
        <f>IF($F3270&gt;0,TEXT($B3270,"dd.mm")&amp;"_"&amp;$D3270,"")</f>
        <v/>
      </c>
    </row>
    <row r="3271">
      <c r="A3271" t="n">
        <v>3270</v>
      </c>
      <c r="B3271">
        <f>Движение!$A$489</f>
        <v/>
      </c>
      <c r="C3271">
        <f>Движение!$C$489</f>
        <v/>
      </c>
      <c r="D3271" t="inlineStr">
        <is>
          <t>АК-10</t>
        </is>
      </c>
      <c r="E3271">
        <f>Движение!$D$489</f>
        <v/>
      </c>
      <c r="F3271">
        <f>N(Движение!$E$489)</f>
        <v/>
      </c>
      <c r="G3271">
        <f>N(Движение!$F$489)</f>
        <v/>
      </c>
      <c r="H3271">
        <f>Движение!$G$489</f>
        <v/>
      </c>
      <c r="I3271">
        <f>IF($F3271&gt;0,TEXT($B3271,"dd.mm")&amp;"_"&amp;$D3271,"")</f>
        <v/>
      </c>
    </row>
    <row r="3272">
      <c r="A3272" t="n">
        <v>3271</v>
      </c>
      <c r="B3272">
        <f>Движение!$A$489</f>
        <v/>
      </c>
      <c r="C3272">
        <f>Движение!$C$489</f>
        <v/>
      </c>
      <c r="D3272" t="inlineStr">
        <is>
          <t>АК-15</t>
        </is>
      </c>
      <c r="E3272">
        <f>Движение!$H$489</f>
        <v/>
      </c>
      <c r="F3272">
        <f>N(Движение!$I$489)</f>
        <v/>
      </c>
      <c r="G3272">
        <f>N(Движение!$J$489)</f>
        <v/>
      </c>
      <c r="H3272">
        <f>Движение!$K$489</f>
        <v/>
      </c>
      <c r="I3272">
        <f>IF($F3272&gt;0,TEXT($B3272,"dd.mm")&amp;"_"&amp;$D3272,"")</f>
        <v/>
      </c>
    </row>
    <row r="3273">
      <c r="A3273" t="n">
        <v>3272</v>
      </c>
      <c r="B3273">
        <f>Движение!$A$489</f>
        <v/>
      </c>
      <c r="C3273">
        <f>Движение!$C$489</f>
        <v/>
      </c>
      <c r="D3273" t="inlineStr">
        <is>
          <t>Г 1800</t>
        </is>
      </c>
      <c r="E3273">
        <f>Движение!$L$489</f>
        <v/>
      </c>
      <c r="F3273">
        <f>N(Движение!$M$489)</f>
        <v/>
      </c>
      <c r="G3273">
        <f>N(Движение!$N$489)</f>
        <v/>
      </c>
      <c r="H3273">
        <f>Движение!$O$489</f>
        <v/>
      </c>
      <c r="I3273">
        <f>IF($F3273&gt;0,TEXT($B3273,"dd.mm")&amp;"_"&amp;$D3273,"")</f>
        <v/>
      </c>
    </row>
    <row r="3274">
      <c r="A3274" t="n">
        <v>3273</v>
      </c>
      <c r="B3274">
        <f>Движение!$A$489</f>
        <v/>
      </c>
      <c r="C3274">
        <f>Движение!$C$489</f>
        <v/>
      </c>
      <c r="D3274" t="inlineStr">
        <is>
          <t>Г 3500</t>
        </is>
      </c>
      <c r="E3274">
        <f>Движение!$P$489</f>
        <v/>
      </c>
      <c r="F3274">
        <f>N(Движение!$Q$489)</f>
        <v/>
      </c>
      <c r="G3274">
        <f>N(Движение!$R$489)</f>
        <v/>
      </c>
      <c r="H3274">
        <f>Движение!$S$489</f>
        <v/>
      </c>
      <c r="I3274">
        <f>IF($F3274&gt;0,TEXT($B3274,"dd.mm")&amp;"_"&amp;$D3274,"")</f>
        <v/>
      </c>
    </row>
    <row r="3275">
      <c r="A3275" t="n">
        <v>3274</v>
      </c>
      <c r="B3275">
        <f>Движение!$A$489</f>
        <v/>
      </c>
      <c r="C3275">
        <f>Движение!$C$489</f>
        <v/>
      </c>
      <c r="D3275" t="inlineStr">
        <is>
          <t>Г 800</t>
        </is>
      </c>
      <c r="E3275">
        <f>Движение!$T$489</f>
        <v/>
      </c>
      <c r="F3275">
        <f>N(Движение!$U$489)</f>
        <v/>
      </c>
      <c r="G3275">
        <f>N(Движение!$V$489)</f>
        <v/>
      </c>
      <c r="H3275">
        <f>Движение!$W$489</f>
        <v/>
      </c>
      <c r="I3275">
        <f>IF($F3275&gt;0,TEXT($B3275,"dd.mm")&amp;"_"&amp;$D3275,"")</f>
        <v/>
      </c>
    </row>
    <row r="3276">
      <c r="A3276" t="n">
        <v>3275</v>
      </c>
      <c r="B3276">
        <f>Движение!$A$489</f>
        <v/>
      </c>
      <c r="C3276">
        <f>Движение!$C$489</f>
        <v/>
      </c>
      <c r="D3276" t="inlineStr">
        <is>
          <t>Ми-К</t>
        </is>
      </c>
      <c r="E3276">
        <f>Движение!$X$489</f>
        <v/>
      </c>
      <c r="F3276">
        <f>N(Движение!$Y$489)</f>
        <v/>
      </c>
      <c r="G3276">
        <f>N(Движение!$Z$489)</f>
        <v/>
      </c>
      <c r="H3276">
        <f>Движение!$AA$489</f>
        <v/>
      </c>
      <c r="I3276">
        <f>IF($F3276&gt;0,TEXT($B3276,"dd.mm")&amp;"_"&amp;$D3276,"")</f>
        <v/>
      </c>
    </row>
    <row r="3277">
      <c r="A3277" t="n">
        <v>3276</v>
      </c>
      <c r="B3277">
        <f>Движение!$A$489</f>
        <v/>
      </c>
      <c r="C3277">
        <f>Движение!$C$489</f>
        <v/>
      </c>
      <c r="D3277" t="inlineStr">
        <is>
          <t>Ми-П</t>
        </is>
      </c>
      <c r="E3277">
        <f>Движение!$AB$489</f>
        <v/>
      </c>
      <c r="F3277">
        <f>N(Движение!$AC$489)</f>
        <v/>
      </c>
      <c r="G3277">
        <f>N(Движение!$AD$489)</f>
        <v/>
      </c>
      <c r="H3277">
        <f>Движение!$AE$489</f>
        <v/>
      </c>
      <c r="I3277">
        <f>IF($F3277&gt;0,TEXT($B3277,"dd.mm")&amp;"_"&amp;$D3277,"")</f>
        <v/>
      </c>
    </row>
    <row r="3278">
      <c r="A3278" t="n">
        <v>3277</v>
      </c>
      <c r="B3278">
        <f>Движение!$A$490</f>
        <v/>
      </c>
      <c r="C3278">
        <f>Движение!$C$490</f>
        <v/>
      </c>
      <c r="D3278" t="inlineStr">
        <is>
          <t>АК-10</t>
        </is>
      </c>
      <c r="E3278">
        <f>Движение!$D$490</f>
        <v/>
      </c>
      <c r="F3278">
        <f>N(Движение!$E$490)</f>
        <v/>
      </c>
      <c r="G3278">
        <f>N(Движение!$F$490)</f>
        <v/>
      </c>
      <c r="H3278">
        <f>Движение!$G$490</f>
        <v/>
      </c>
      <c r="I3278">
        <f>IF($F3278&gt;0,TEXT($B3278,"dd.mm")&amp;"_"&amp;$D3278,"")</f>
        <v/>
      </c>
    </row>
    <row r="3279">
      <c r="A3279" t="n">
        <v>3278</v>
      </c>
      <c r="B3279">
        <f>Движение!$A$490</f>
        <v/>
      </c>
      <c r="C3279">
        <f>Движение!$C$490</f>
        <v/>
      </c>
      <c r="D3279" t="inlineStr">
        <is>
          <t>АК-15</t>
        </is>
      </c>
      <c r="E3279">
        <f>Движение!$H$490</f>
        <v/>
      </c>
      <c r="F3279">
        <f>N(Движение!$I$490)</f>
        <v/>
      </c>
      <c r="G3279">
        <f>N(Движение!$J$490)</f>
        <v/>
      </c>
      <c r="H3279">
        <f>Движение!$K$490</f>
        <v/>
      </c>
      <c r="I3279">
        <f>IF($F3279&gt;0,TEXT($B3279,"dd.mm")&amp;"_"&amp;$D3279,"")</f>
        <v/>
      </c>
    </row>
    <row r="3280">
      <c r="A3280" t="n">
        <v>3279</v>
      </c>
      <c r="B3280">
        <f>Движение!$A$490</f>
        <v/>
      </c>
      <c r="C3280">
        <f>Движение!$C$490</f>
        <v/>
      </c>
      <c r="D3280" t="inlineStr">
        <is>
          <t>Г 1800</t>
        </is>
      </c>
      <c r="E3280">
        <f>Движение!$L$490</f>
        <v/>
      </c>
      <c r="F3280">
        <f>N(Движение!$M$490)</f>
        <v/>
      </c>
      <c r="G3280">
        <f>N(Движение!$N$490)</f>
        <v/>
      </c>
      <c r="H3280">
        <f>Движение!$O$490</f>
        <v/>
      </c>
      <c r="I3280">
        <f>IF($F3280&gt;0,TEXT($B3280,"dd.mm")&amp;"_"&amp;$D3280,"")</f>
        <v/>
      </c>
    </row>
    <row r="3281">
      <c r="A3281" t="n">
        <v>3280</v>
      </c>
      <c r="B3281">
        <f>Движение!$A$490</f>
        <v/>
      </c>
      <c r="C3281">
        <f>Движение!$C$490</f>
        <v/>
      </c>
      <c r="D3281" t="inlineStr">
        <is>
          <t>Г 3500</t>
        </is>
      </c>
      <c r="E3281">
        <f>Движение!$P$490</f>
        <v/>
      </c>
      <c r="F3281">
        <f>N(Движение!$Q$490)</f>
        <v/>
      </c>
      <c r="G3281">
        <f>N(Движение!$R$490)</f>
        <v/>
      </c>
      <c r="H3281">
        <f>Движение!$S$490</f>
        <v/>
      </c>
      <c r="I3281">
        <f>IF($F3281&gt;0,TEXT($B3281,"dd.mm")&amp;"_"&amp;$D3281,"")</f>
        <v/>
      </c>
    </row>
    <row r="3282">
      <c r="A3282" t="n">
        <v>3281</v>
      </c>
      <c r="B3282">
        <f>Движение!$A$490</f>
        <v/>
      </c>
      <c r="C3282">
        <f>Движение!$C$490</f>
        <v/>
      </c>
      <c r="D3282" t="inlineStr">
        <is>
          <t>Г 800</t>
        </is>
      </c>
      <c r="E3282">
        <f>Движение!$T$490</f>
        <v/>
      </c>
      <c r="F3282">
        <f>N(Движение!$U$490)</f>
        <v/>
      </c>
      <c r="G3282">
        <f>N(Движение!$V$490)</f>
        <v/>
      </c>
      <c r="H3282">
        <f>Движение!$W$490</f>
        <v/>
      </c>
      <c r="I3282">
        <f>IF($F3282&gt;0,TEXT($B3282,"dd.mm")&amp;"_"&amp;$D3282,"")</f>
        <v/>
      </c>
    </row>
    <row r="3283">
      <c r="A3283" t="n">
        <v>3282</v>
      </c>
      <c r="B3283">
        <f>Движение!$A$490</f>
        <v/>
      </c>
      <c r="C3283">
        <f>Движение!$C$490</f>
        <v/>
      </c>
      <c r="D3283" t="inlineStr">
        <is>
          <t>Ми-К</t>
        </is>
      </c>
      <c r="E3283">
        <f>Движение!$X$490</f>
        <v/>
      </c>
      <c r="F3283">
        <f>N(Движение!$Y$490)</f>
        <v/>
      </c>
      <c r="G3283">
        <f>N(Движение!$Z$490)</f>
        <v/>
      </c>
      <c r="H3283">
        <f>Движение!$AA$490</f>
        <v/>
      </c>
      <c r="I3283">
        <f>IF($F3283&gt;0,TEXT($B3283,"dd.mm")&amp;"_"&amp;$D3283,"")</f>
        <v/>
      </c>
    </row>
    <row r="3284">
      <c r="A3284" t="n">
        <v>3283</v>
      </c>
      <c r="B3284">
        <f>Движение!$A$490</f>
        <v/>
      </c>
      <c r="C3284">
        <f>Движение!$C$490</f>
        <v/>
      </c>
      <c r="D3284" t="inlineStr">
        <is>
          <t>Ми-П</t>
        </is>
      </c>
      <c r="E3284">
        <f>Движение!$AB$490</f>
        <v/>
      </c>
      <c r="F3284">
        <f>N(Движение!$AC$490)</f>
        <v/>
      </c>
      <c r="G3284">
        <f>N(Движение!$AD$490)</f>
        <v/>
      </c>
      <c r="H3284">
        <f>Движение!$AE$490</f>
        <v/>
      </c>
      <c r="I3284">
        <f>IF($F3284&gt;0,TEXT($B3284,"dd.mm")&amp;"_"&amp;$D3284,"")</f>
        <v/>
      </c>
    </row>
    <row r="3285">
      <c r="A3285" t="n">
        <v>3284</v>
      </c>
      <c r="B3285">
        <f>Движение!$A$491</f>
        <v/>
      </c>
      <c r="C3285">
        <f>Движение!$C$491</f>
        <v/>
      </c>
      <c r="D3285" t="inlineStr">
        <is>
          <t>АК-10</t>
        </is>
      </c>
      <c r="E3285">
        <f>Движение!$D$491</f>
        <v/>
      </c>
      <c r="F3285">
        <f>N(Движение!$E$491)</f>
        <v/>
      </c>
      <c r="G3285">
        <f>N(Движение!$F$491)</f>
        <v/>
      </c>
      <c r="H3285">
        <f>Движение!$G$491</f>
        <v/>
      </c>
      <c r="I3285">
        <f>IF($F3285&gt;0,TEXT($B3285,"dd.mm")&amp;"_"&amp;$D3285,"")</f>
        <v/>
      </c>
    </row>
    <row r="3286">
      <c r="A3286" t="n">
        <v>3285</v>
      </c>
      <c r="B3286">
        <f>Движение!$A$491</f>
        <v/>
      </c>
      <c r="C3286">
        <f>Движение!$C$491</f>
        <v/>
      </c>
      <c r="D3286" t="inlineStr">
        <is>
          <t>АК-15</t>
        </is>
      </c>
      <c r="E3286">
        <f>Движение!$H$491</f>
        <v/>
      </c>
      <c r="F3286">
        <f>N(Движение!$I$491)</f>
        <v/>
      </c>
      <c r="G3286">
        <f>N(Движение!$J$491)</f>
        <v/>
      </c>
      <c r="H3286">
        <f>Движение!$K$491</f>
        <v/>
      </c>
      <c r="I3286">
        <f>IF($F3286&gt;0,TEXT($B3286,"dd.mm")&amp;"_"&amp;$D3286,"")</f>
        <v/>
      </c>
    </row>
    <row r="3287">
      <c r="A3287" t="n">
        <v>3286</v>
      </c>
      <c r="B3287">
        <f>Движение!$A$491</f>
        <v/>
      </c>
      <c r="C3287">
        <f>Движение!$C$491</f>
        <v/>
      </c>
      <c r="D3287" t="inlineStr">
        <is>
          <t>Г 1800</t>
        </is>
      </c>
      <c r="E3287">
        <f>Движение!$L$491</f>
        <v/>
      </c>
      <c r="F3287">
        <f>N(Движение!$M$491)</f>
        <v/>
      </c>
      <c r="G3287">
        <f>N(Движение!$N$491)</f>
        <v/>
      </c>
      <c r="H3287">
        <f>Движение!$O$491</f>
        <v/>
      </c>
      <c r="I3287">
        <f>IF($F3287&gt;0,TEXT($B3287,"dd.mm")&amp;"_"&amp;$D3287,"")</f>
        <v/>
      </c>
    </row>
    <row r="3288">
      <c r="A3288" t="n">
        <v>3287</v>
      </c>
      <c r="B3288">
        <f>Движение!$A$491</f>
        <v/>
      </c>
      <c r="C3288">
        <f>Движение!$C$491</f>
        <v/>
      </c>
      <c r="D3288" t="inlineStr">
        <is>
          <t>Г 3500</t>
        </is>
      </c>
      <c r="E3288">
        <f>Движение!$P$491</f>
        <v/>
      </c>
      <c r="F3288">
        <f>N(Движение!$Q$491)</f>
        <v/>
      </c>
      <c r="G3288">
        <f>N(Движение!$R$491)</f>
        <v/>
      </c>
      <c r="H3288">
        <f>Движение!$S$491</f>
        <v/>
      </c>
      <c r="I3288">
        <f>IF($F3288&gt;0,TEXT($B3288,"dd.mm")&amp;"_"&amp;$D3288,"")</f>
        <v/>
      </c>
    </row>
    <row r="3289">
      <c r="A3289" t="n">
        <v>3288</v>
      </c>
      <c r="B3289">
        <f>Движение!$A$491</f>
        <v/>
      </c>
      <c r="C3289">
        <f>Движение!$C$491</f>
        <v/>
      </c>
      <c r="D3289" t="inlineStr">
        <is>
          <t>Г 800</t>
        </is>
      </c>
      <c r="E3289">
        <f>Движение!$T$491</f>
        <v/>
      </c>
      <c r="F3289">
        <f>N(Движение!$U$491)</f>
        <v/>
      </c>
      <c r="G3289">
        <f>N(Движение!$V$491)</f>
        <v/>
      </c>
      <c r="H3289">
        <f>Движение!$W$491</f>
        <v/>
      </c>
      <c r="I3289">
        <f>IF($F3289&gt;0,TEXT($B3289,"dd.mm")&amp;"_"&amp;$D3289,"")</f>
        <v/>
      </c>
    </row>
    <row r="3290">
      <c r="A3290" t="n">
        <v>3289</v>
      </c>
      <c r="B3290">
        <f>Движение!$A$491</f>
        <v/>
      </c>
      <c r="C3290">
        <f>Движение!$C$491</f>
        <v/>
      </c>
      <c r="D3290" t="inlineStr">
        <is>
          <t>Ми-К</t>
        </is>
      </c>
      <c r="E3290">
        <f>Движение!$X$491</f>
        <v/>
      </c>
      <c r="F3290">
        <f>N(Движение!$Y$491)</f>
        <v/>
      </c>
      <c r="G3290">
        <f>N(Движение!$Z$491)</f>
        <v/>
      </c>
      <c r="H3290">
        <f>Движение!$AA$491</f>
        <v/>
      </c>
      <c r="I3290">
        <f>IF($F3290&gt;0,TEXT($B3290,"dd.mm")&amp;"_"&amp;$D3290,"")</f>
        <v/>
      </c>
    </row>
    <row r="3291">
      <c r="A3291" t="n">
        <v>3290</v>
      </c>
      <c r="B3291">
        <f>Движение!$A$491</f>
        <v/>
      </c>
      <c r="C3291">
        <f>Движение!$C$491</f>
        <v/>
      </c>
      <c r="D3291" t="inlineStr">
        <is>
          <t>Ми-П</t>
        </is>
      </c>
      <c r="E3291">
        <f>Движение!$AB$491</f>
        <v/>
      </c>
      <c r="F3291">
        <f>N(Движение!$AC$491)</f>
        <v/>
      </c>
      <c r="G3291">
        <f>N(Движение!$AD$491)</f>
        <v/>
      </c>
      <c r="H3291">
        <f>Движение!$AE$491</f>
        <v/>
      </c>
      <c r="I3291">
        <f>IF($F3291&gt;0,TEXT($B3291,"dd.mm")&amp;"_"&amp;$D3291,"")</f>
        <v/>
      </c>
    </row>
    <row r="3292">
      <c r="A3292" t="n">
        <v>3291</v>
      </c>
      <c r="B3292">
        <f>Движение!$A$492</f>
        <v/>
      </c>
      <c r="C3292">
        <f>Движение!$C$492</f>
        <v/>
      </c>
      <c r="D3292" t="inlineStr">
        <is>
          <t>АК-10</t>
        </is>
      </c>
      <c r="E3292">
        <f>Движение!$D$492</f>
        <v/>
      </c>
      <c r="F3292">
        <f>N(Движение!$E$492)</f>
        <v/>
      </c>
      <c r="G3292">
        <f>N(Движение!$F$492)</f>
        <v/>
      </c>
      <c r="H3292">
        <f>Движение!$G$492</f>
        <v/>
      </c>
      <c r="I3292">
        <f>IF($F3292&gt;0,TEXT($B3292,"dd.mm")&amp;"_"&amp;$D3292,"")</f>
        <v/>
      </c>
    </row>
    <row r="3293">
      <c r="A3293" t="n">
        <v>3292</v>
      </c>
      <c r="B3293">
        <f>Движение!$A$492</f>
        <v/>
      </c>
      <c r="C3293">
        <f>Движение!$C$492</f>
        <v/>
      </c>
      <c r="D3293" t="inlineStr">
        <is>
          <t>АК-15</t>
        </is>
      </c>
      <c r="E3293">
        <f>Движение!$H$492</f>
        <v/>
      </c>
      <c r="F3293">
        <f>N(Движение!$I$492)</f>
        <v/>
      </c>
      <c r="G3293">
        <f>N(Движение!$J$492)</f>
        <v/>
      </c>
      <c r="H3293">
        <f>Движение!$K$492</f>
        <v/>
      </c>
      <c r="I3293">
        <f>IF($F3293&gt;0,TEXT($B3293,"dd.mm")&amp;"_"&amp;$D3293,"")</f>
        <v/>
      </c>
    </row>
    <row r="3294">
      <c r="A3294" t="n">
        <v>3293</v>
      </c>
      <c r="B3294">
        <f>Движение!$A$492</f>
        <v/>
      </c>
      <c r="C3294">
        <f>Движение!$C$492</f>
        <v/>
      </c>
      <c r="D3294" t="inlineStr">
        <is>
          <t>Г 1800</t>
        </is>
      </c>
      <c r="E3294">
        <f>Движение!$L$492</f>
        <v/>
      </c>
      <c r="F3294">
        <f>N(Движение!$M$492)</f>
        <v/>
      </c>
      <c r="G3294">
        <f>N(Движение!$N$492)</f>
        <v/>
      </c>
      <c r="H3294">
        <f>Движение!$O$492</f>
        <v/>
      </c>
      <c r="I3294">
        <f>IF($F3294&gt;0,TEXT($B3294,"dd.mm")&amp;"_"&amp;$D3294,"")</f>
        <v/>
      </c>
    </row>
    <row r="3295">
      <c r="A3295" t="n">
        <v>3294</v>
      </c>
      <c r="B3295">
        <f>Движение!$A$492</f>
        <v/>
      </c>
      <c r="C3295">
        <f>Движение!$C$492</f>
        <v/>
      </c>
      <c r="D3295" t="inlineStr">
        <is>
          <t>Г 3500</t>
        </is>
      </c>
      <c r="E3295">
        <f>Движение!$P$492</f>
        <v/>
      </c>
      <c r="F3295">
        <f>N(Движение!$Q$492)</f>
        <v/>
      </c>
      <c r="G3295">
        <f>N(Движение!$R$492)</f>
        <v/>
      </c>
      <c r="H3295">
        <f>Движение!$S$492</f>
        <v/>
      </c>
      <c r="I3295">
        <f>IF($F3295&gt;0,TEXT($B3295,"dd.mm")&amp;"_"&amp;$D3295,"")</f>
        <v/>
      </c>
    </row>
    <row r="3296">
      <c r="A3296" t="n">
        <v>3295</v>
      </c>
      <c r="B3296">
        <f>Движение!$A$492</f>
        <v/>
      </c>
      <c r="C3296">
        <f>Движение!$C$492</f>
        <v/>
      </c>
      <c r="D3296" t="inlineStr">
        <is>
          <t>Г 800</t>
        </is>
      </c>
      <c r="E3296">
        <f>Движение!$T$492</f>
        <v/>
      </c>
      <c r="F3296">
        <f>N(Движение!$U$492)</f>
        <v/>
      </c>
      <c r="G3296">
        <f>N(Движение!$V$492)</f>
        <v/>
      </c>
      <c r="H3296">
        <f>Движение!$W$492</f>
        <v/>
      </c>
      <c r="I3296">
        <f>IF($F3296&gt;0,TEXT($B3296,"dd.mm")&amp;"_"&amp;$D3296,"")</f>
        <v/>
      </c>
    </row>
    <row r="3297">
      <c r="A3297" t="n">
        <v>3296</v>
      </c>
      <c r="B3297">
        <f>Движение!$A$492</f>
        <v/>
      </c>
      <c r="C3297">
        <f>Движение!$C$492</f>
        <v/>
      </c>
      <c r="D3297" t="inlineStr">
        <is>
          <t>Ми-К</t>
        </is>
      </c>
      <c r="E3297">
        <f>Движение!$X$492</f>
        <v/>
      </c>
      <c r="F3297">
        <f>N(Движение!$Y$492)</f>
        <v/>
      </c>
      <c r="G3297">
        <f>N(Движение!$Z$492)</f>
        <v/>
      </c>
      <c r="H3297">
        <f>Движение!$AA$492</f>
        <v/>
      </c>
      <c r="I3297">
        <f>IF($F3297&gt;0,TEXT($B3297,"dd.mm")&amp;"_"&amp;$D3297,"")</f>
        <v/>
      </c>
    </row>
    <row r="3298">
      <c r="A3298" t="n">
        <v>3297</v>
      </c>
      <c r="B3298">
        <f>Движение!$A$492</f>
        <v/>
      </c>
      <c r="C3298">
        <f>Движение!$C$492</f>
        <v/>
      </c>
      <c r="D3298" t="inlineStr">
        <is>
          <t>Ми-П</t>
        </is>
      </c>
      <c r="E3298">
        <f>Движение!$AB$492</f>
        <v/>
      </c>
      <c r="F3298">
        <f>N(Движение!$AC$492)</f>
        <v/>
      </c>
      <c r="G3298">
        <f>N(Движение!$AD$492)</f>
        <v/>
      </c>
      <c r="H3298">
        <f>Движение!$AE$492</f>
        <v/>
      </c>
      <c r="I3298">
        <f>IF($F3298&gt;0,TEXT($B3298,"dd.mm")&amp;"_"&amp;$D3298,"")</f>
        <v/>
      </c>
    </row>
    <row r="3299">
      <c r="A3299" t="n">
        <v>3298</v>
      </c>
      <c r="B3299">
        <f>Движение!$A$493</f>
        <v/>
      </c>
      <c r="C3299">
        <f>Движение!$C$493</f>
        <v/>
      </c>
      <c r="D3299" t="inlineStr">
        <is>
          <t>АК-10</t>
        </is>
      </c>
      <c r="E3299">
        <f>Движение!$D$493</f>
        <v/>
      </c>
      <c r="F3299">
        <f>N(Движение!$E$493)</f>
        <v/>
      </c>
      <c r="G3299">
        <f>N(Движение!$F$493)</f>
        <v/>
      </c>
      <c r="H3299">
        <f>Движение!$G$493</f>
        <v/>
      </c>
      <c r="I3299">
        <f>IF($F3299&gt;0,TEXT($B3299,"dd.mm")&amp;"_"&amp;$D3299,"")</f>
        <v/>
      </c>
    </row>
    <row r="3300">
      <c r="A3300" t="n">
        <v>3299</v>
      </c>
      <c r="B3300">
        <f>Движение!$A$493</f>
        <v/>
      </c>
      <c r="C3300">
        <f>Движение!$C$493</f>
        <v/>
      </c>
      <c r="D3300" t="inlineStr">
        <is>
          <t>АК-15</t>
        </is>
      </c>
      <c r="E3300">
        <f>Движение!$H$493</f>
        <v/>
      </c>
      <c r="F3300">
        <f>N(Движение!$I$493)</f>
        <v/>
      </c>
      <c r="G3300">
        <f>N(Движение!$J$493)</f>
        <v/>
      </c>
      <c r="H3300">
        <f>Движение!$K$493</f>
        <v/>
      </c>
      <c r="I3300">
        <f>IF($F3300&gt;0,TEXT($B3300,"dd.mm")&amp;"_"&amp;$D3300,"")</f>
        <v/>
      </c>
    </row>
    <row r="3301">
      <c r="A3301" t="n">
        <v>3300</v>
      </c>
      <c r="B3301">
        <f>Движение!$A$493</f>
        <v/>
      </c>
      <c r="C3301">
        <f>Движение!$C$493</f>
        <v/>
      </c>
      <c r="D3301" t="inlineStr">
        <is>
          <t>Г 1800</t>
        </is>
      </c>
      <c r="E3301">
        <f>Движение!$L$493</f>
        <v/>
      </c>
      <c r="F3301">
        <f>N(Движение!$M$493)</f>
        <v/>
      </c>
      <c r="G3301">
        <f>N(Движение!$N$493)</f>
        <v/>
      </c>
      <c r="H3301">
        <f>Движение!$O$493</f>
        <v/>
      </c>
      <c r="I3301">
        <f>IF($F3301&gt;0,TEXT($B3301,"dd.mm")&amp;"_"&amp;$D3301,"")</f>
        <v/>
      </c>
    </row>
    <row r="3302">
      <c r="A3302" t="n">
        <v>3301</v>
      </c>
      <c r="B3302">
        <f>Движение!$A$493</f>
        <v/>
      </c>
      <c r="C3302">
        <f>Движение!$C$493</f>
        <v/>
      </c>
      <c r="D3302" t="inlineStr">
        <is>
          <t>Г 3500</t>
        </is>
      </c>
      <c r="E3302">
        <f>Движение!$P$493</f>
        <v/>
      </c>
      <c r="F3302">
        <f>N(Движение!$Q$493)</f>
        <v/>
      </c>
      <c r="G3302">
        <f>N(Движение!$R$493)</f>
        <v/>
      </c>
      <c r="H3302">
        <f>Движение!$S$493</f>
        <v/>
      </c>
      <c r="I3302">
        <f>IF($F3302&gt;0,TEXT($B3302,"dd.mm")&amp;"_"&amp;$D3302,"")</f>
        <v/>
      </c>
    </row>
    <row r="3303">
      <c r="A3303" t="n">
        <v>3302</v>
      </c>
      <c r="B3303">
        <f>Движение!$A$493</f>
        <v/>
      </c>
      <c r="C3303">
        <f>Движение!$C$493</f>
        <v/>
      </c>
      <c r="D3303" t="inlineStr">
        <is>
          <t>Г 800</t>
        </is>
      </c>
      <c r="E3303">
        <f>Движение!$T$493</f>
        <v/>
      </c>
      <c r="F3303">
        <f>N(Движение!$U$493)</f>
        <v/>
      </c>
      <c r="G3303">
        <f>N(Движение!$V$493)</f>
        <v/>
      </c>
      <c r="H3303">
        <f>Движение!$W$493</f>
        <v/>
      </c>
      <c r="I3303">
        <f>IF($F3303&gt;0,TEXT($B3303,"dd.mm")&amp;"_"&amp;$D3303,"")</f>
        <v/>
      </c>
    </row>
    <row r="3304">
      <c r="A3304" t="n">
        <v>3303</v>
      </c>
      <c r="B3304">
        <f>Движение!$A$493</f>
        <v/>
      </c>
      <c r="C3304">
        <f>Движение!$C$493</f>
        <v/>
      </c>
      <c r="D3304" t="inlineStr">
        <is>
          <t>Ми-К</t>
        </is>
      </c>
      <c r="E3304">
        <f>Движение!$X$493</f>
        <v/>
      </c>
      <c r="F3304">
        <f>N(Движение!$Y$493)</f>
        <v/>
      </c>
      <c r="G3304">
        <f>N(Движение!$Z$493)</f>
        <v/>
      </c>
      <c r="H3304">
        <f>Движение!$AA$493</f>
        <v/>
      </c>
      <c r="I3304">
        <f>IF($F3304&gt;0,TEXT($B3304,"dd.mm")&amp;"_"&amp;$D3304,"")</f>
        <v/>
      </c>
    </row>
    <row r="3305">
      <c r="A3305" t="n">
        <v>3304</v>
      </c>
      <c r="B3305">
        <f>Движение!$A$493</f>
        <v/>
      </c>
      <c r="C3305">
        <f>Движение!$C$493</f>
        <v/>
      </c>
      <c r="D3305" t="inlineStr">
        <is>
          <t>Ми-П</t>
        </is>
      </c>
      <c r="E3305">
        <f>Движение!$AB$493</f>
        <v/>
      </c>
      <c r="F3305">
        <f>N(Движение!$AC$493)</f>
        <v/>
      </c>
      <c r="G3305">
        <f>N(Движение!$AD$493)</f>
        <v/>
      </c>
      <c r="H3305">
        <f>Движение!$AE$493</f>
        <v/>
      </c>
      <c r="I3305">
        <f>IF($F3305&gt;0,TEXT($B3305,"dd.mm")&amp;"_"&amp;$D3305,"")</f>
        <v/>
      </c>
    </row>
    <row r="3306">
      <c r="A3306" t="n">
        <v>3305</v>
      </c>
      <c r="B3306">
        <f>Движение!$A$494</f>
        <v/>
      </c>
      <c r="C3306">
        <f>Движение!$C$494</f>
        <v/>
      </c>
      <c r="D3306" t="inlineStr">
        <is>
          <t>АК-10</t>
        </is>
      </c>
      <c r="E3306">
        <f>Движение!$D$494</f>
        <v/>
      </c>
      <c r="F3306">
        <f>N(Движение!$E$494)</f>
        <v/>
      </c>
      <c r="G3306">
        <f>N(Движение!$F$494)</f>
        <v/>
      </c>
      <c r="H3306">
        <f>Движение!$G$494</f>
        <v/>
      </c>
      <c r="I3306">
        <f>IF($F3306&gt;0,TEXT($B3306,"dd.mm")&amp;"_"&amp;$D3306,"")</f>
        <v/>
      </c>
    </row>
    <row r="3307">
      <c r="A3307" t="n">
        <v>3306</v>
      </c>
      <c r="B3307">
        <f>Движение!$A$494</f>
        <v/>
      </c>
      <c r="C3307">
        <f>Движение!$C$494</f>
        <v/>
      </c>
      <c r="D3307" t="inlineStr">
        <is>
          <t>АК-15</t>
        </is>
      </c>
      <c r="E3307">
        <f>Движение!$H$494</f>
        <v/>
      </c>
      <c r="F3307">
        <f>N(Движение!$I$494)</f>
        <v/>
      </c>
      <c r="G3307">
        <f>N(Движение!$J$494)</f>
        <v/>
      </c>
      <c r="H3307">
        <f>Движение!$K$494</f>
        <v/>
      </c>
      <c r="I3307">
        <f>IF($F3307&gt;0,TEXT($B3307,"dd.mm")&amp;"_"&amp;$D3307,"")</f>
        <v/>
      </c>
    </row>
    <row r="3308">
      <c r="A3308" t="n">
        <v>3307</v>
      </c>
      <c r="B3308">
        <f>Движение!$A$494</f>
        <v/>
      </c>
      <c r="C3308">
        <f>Движение!$C$494</f>
        <v/>
      </c>
      <c r="D3308" t="inlineStr">
        <is>
          <t>Г 1800</t>
        </is>
      </c>
      <c r="E3308">
        <f>Движение!$L$494</f>
        <v/>
      </c>
      <c r="F3308">
        <f>N(Движение!$M$494)</f>
        <v/>
      </c>
      <c r="G3308">
        <f>N(Движение!$N$494)</f>
        <v/>
      </c>
      <c r="H3308">
        <f>Движение!$O$494</f>
        <v/>
      </c>
      <c r="I3308">
        <f>IF($F3308&gt;0,TEXT($B3308,"dd.mm")&amp;"_"&amp;$D3308,"")</f>
        <v/>
      </c>
    </row>
    <row r="3309">
      <c r="A3309" t="n">
        <v>3308</v>
      </c>
      <c r="B3309">
        <f>Движение!$A$494</f>
        <v/>
      </c>
      <c r="C3309">
        <f>Движение!$C$494</f>
        <v/>
      </c>
      <c r="D3309" t="inlineStr">
        <is>
          <t>Г 3500</t>
        </is>
      </c>
      <c r="E3309">
        <f>Движение!$P$494</f>
        <v/>
      </c>
      <c r="F3309">
        <f>N(Движение!$Q$494)</f>
        <v/>
      </c>
      <c r="G3309">
        <f>N(Движение!$R$494)</f>
        <v/>
      </c>
      <c r="H3309">
        <f>Движение!$S$494</f>
        <v/>
      </c>
      <c r="I3309">
        <f>IF($F3309&gt;0,TEXT($B3309,"dd.mm")&amp;"_"&amp;$D3309,"")</f>
        <v/>
      </c>
    </row>
    <row r="3310">
      <c r="A3310" t="n">
        <v>3309</v>
      </c>
      <c r="B3310">
        <f>Движение!$A$494</f>
        <v/>
      </c>
      <c r="C3310">
        <f>Движение!$C$494</f>
        <v/>
      </c>
      <c r="D3310" t="inlineStr">
        <is>
          <t>Г 800</t>
        </is>
      </c>
      <c r="E3310">
        <f>Движение!$T$494</f>
        <v/>
      </c>
      <c r="F3310">
        <f>N(Движение!$U$494)</f>
        <v/>
      </c>
      <c r="G3310">
        <f>N(Движение!$V$494)</f>
        <v/>
      </c>
      <c r="H3310">
        <f>Движение!$W$494</f>
        <v/>
      </c>
      <c r="I3310">
        <f>IF($F3310&gt;0,TEXT($B3310,"dd.mm")&amp;"_"&amp;$D3310,"")</f>
        <v/>
      </c>
    </row>
    <row r="3311">
      <c r="A3311" t="n">
        <v>3310</v>
      </c>
      <c r="B3311">
        <f>Движение!$A$494</f>
        <v/>
      </c>
      <c r="C3311">
        <f>Движение!$C$494</f>
        <v/>
      </c>
      <c r="D3311" t="inlineStr">
        <is>
          <t>Ми-К</t>
        </is>
      </c>
      <c r="E3311">
        <f>Движение!$X$494</f>
        <v/>
      </c>
      <c r="F3311">
        <f>N(Движение!$Y$494)</f>
        <v/>
      </c>
      <c r="G3311">
        <f>N(Движение!$Z$494)</f>
        <v/>
      </c>
      <c r="H3311">
        <f>Движение!$AA$494</f>
        <v/>
      </c>
      <c r="I3311">
        <f>IF($F3311&gt;0,TEXT($B3311,"dd.mm")&amp;"_"&amp;$D3311,"")</f>
        <v/>
      </c>
    </row>
    <row r="3312">
      <c r="A3312" t="n">
        <v>3311</v>
      </c>
      <c r="B3312">
        <f>Движение!$A$494</f>
        <v/>
      </c>
      <c r="C3312">
        <f>Движение!$C$494</f>
        <v/>
      </c>
      <c r="D3312" t="inlineStr">
        <is>
          <t>Ми-П</t>
        </is>
      </c>
      <c r="E3312">
        <f>Движение!$AB$494</f>
        <v/>
      </c>
      <c r="F3312">
        <f>N(Движение!$AC$494)</f>
        <v/>
      </c>
      <c r="G3312">
        <f>N(Движение!$AD$494)</f>
        <v/>
      </c>
      <c r="H3312">
        <f>Движение!$AE$494</f>
        <v/>
      </c>
      <c r="I3312">
        <f>IF($F3312&gt;0,TEXT($B3312,"dd.mm")&amp;"_"&amp;$D3312,"")</f>
        <v/>
      </c>
    </row>
    <row r="3313">
      <c r="A3313" t="n">
        <v>3312</v>
      </c>
      <c r="B3313">
        <f>Движение!$A$495</f>
        <v/>
      </c>
      <c r="C3313">
        <f>Движение!$C$495</f>
        <v/>
      </c>
      <c r="D3313" t="inlineStr">
        <is>
          <t>АК-10</t>
        </is>
      </c>
      <c r="E3313">
        <f>Движение!$D$495</f>
        <v/>
      </c>
      <c r="F3313">
        <f>N(Движение!$E$495)</f>
        <v/>
      </c>
      <c r="G3313">
        <f>N(Движение!$F$495)</f>
        <v/>
      </c>
      <c r="H3313">
        <f>Движение!$G$495</f>
        <v/>
      </c>
      <c r="I3313">
        <f>IF($F3313&gt;0,TEXT($B3313,"dd.mm")&amp;"_"&amp;$D3313,"")</f>
        <v/>
      </c>
    </row>
    <row r="3314">
      <c r="A3314" t="n">
        <v>3313</v>
      </c>
      <c r="B3314">
        <f>Движение!$A$495</f>
        <v/>
      </c>
      <c r="C3314">
        <f>Движение!$C$495</f>
        <v/>
      </c>
      <c r="D3314" t="inlineStr">
        <is>
          <t>АК-15</t>
        </is>
      </c>
      <c r="E3314">
        <f>Движение!$H$495</f>
        <v/>
      </c>
      <c r="F3314">
        <f>N(Движение!$I$495)</f>
        <v/>
      </c>
      <c r="G3314">
        <f>N(Движение!$J$495)</f>
        <v/>
      </c>
      <c r="H3314">
        <f>Движение!$K$495</f>
        <v/>
      </c>
      <c r="I3314">
        <f>IF($F3314&gt;0,TEXT($B3314,"dd.mm")&amp;"_"&amp;$D3314,"")</f>
        <v/>
      </c>
    </row>
    <row r="3315">
      <c r="A3315" t="n">
        <v>3314</v>
      </c>
      <c r="B3315">
        <f>Движение!$A$495</f>
        <v/>
      </c>
      <c r="C3315">
        <f>Движение!$C$495</f>
        <v/>
      </c>
      <c r="D3315" t="inlineStr">
        <is>
          <t>Г 1800</t>
        </is>
      </c>
      <c r="E3315">
        <f>Движение!$L$495</f>
        <v/>
      </c>
      <c r="F3315">
        <f>N(Движение!$M$495)</f>
        <v/>
      </c>
      <c r="G3315">
        <f>N(Движение!$N$495)</f>
        <v/>
      </c>
      <c r="H3315">
        <f>Движение!$O$495</f>
        <v/>
      </c>
      <c r="I3315">
        <f>IF($F3315&gt;0,TEXT($B3315,"dd.mm")&amp;"_"&amp;$D3315,"")</f>
        <v/>
      </c>
    </row>
    <row r="3316">
      <c r="A3316" t="n">
        <v>3315</v>
      </c>
      <c r="B3316">
        <f>Движение!$A$495</f>
        <v/>
      </c>
      <c r="C3316">
        <f>Движение!$C$495</f>
        <v/>
      </c>
      <c r="D3316" t="inlineStr">
        <is>
          <t>Г 3500</t>
        </is>
      </c>
      <c r="E3316">
        <f>Движение!$P$495</f>
        <v/>
      </c>
      <c r="F3316">
        <f>N(Движение!$Q$495)</f>
        <v/>
      </c>
      <c r="G3316">
        <f>N(Движение!$R$495)</f>
        <v/>
      </c>
      <c r="H3316">
        <f>Движение!$S$495</f>
        <v/>
      </c>
      <c r="I3316">
        <f>IF($F3316&gt;0,TEXT($B3316,"dd.mm")&amp;"_"&amp;$D3316,"")</f>
        <v/>
      </c>
    </row>
    <row r="3317">
      <c r="A3317" t="n">
        <v>3316</v>
      </c>
      <c r="B3317">
        <f>Движение!$A$495</f>
        <v/>
      </c>
      <c r="C3317">
        <f>Движение!$C$495</f>
        <v/>
      </c>
      <c r="D3317" t="inlineStr">
        <is>
          <t>Г 800</t>
        </is>
      </c>
      <c r="E3317">
        <f>Движение!$T$495</f>
        <v/>
      </c>
      <c r="F3317">
        <f>N(Движение!$U$495)</f>
        <v/>
      </c>
      <c r="G3317">
        <f>N(Движение!$V$495)</f>
        <v/>
      </c>
      <c r="H3317">
        <f>Движение!$W$495</f>
        <v/>
      </c>
      <c r="I3317">
        <f>IF($F3317&gt;0,TEXT($B3317,"dd.mm")&amp;"_"&amp;$D3317,"")</f>
        <v/>
      </c>
    </row>
    <row r="3318">
      <c r="A3318" t="n">
        <v>3317</v>
      </c>
      <c r="B3318">
        <f>Движение!$A$495</f>
        <v/>
      </c>
      <c r="C3318">
        <f>Движение!$C$495</f>
        <v/>
      </c>
      <c r="D3318" t="inlineStr">
        <is>
          <t>Ми-К</t>
        </is>
      </c>
      <c r="E3318">
        <f>Движение!$X$495</f>
        <v/>
      </c>
      <c r="F3318">
        <f>N(Движение!$Y$495)</f>
        <v/>
      </c>
      <c r="G3318">
        <f>N(Движение!$Z$495)</f>
        <v/>
      </c>
      <c r="H3318">
        <f>Движение!$AA$495</f>
        <v/>
      </c>
      <c r="I3318">
        <f>IF($F3318&gt;0,TEXT($B3318,"dd.mm")&amp;"_"&amp;$D3318,"")</f>
        <v/>
      </c>
    </row>
    <row r="3319">
      <c r="A3319" t="n">
        <v>3318</v>
      </c>
      <c r="B3319">
        <f>Движение!$A$495</f>
        <v/>
      </c>
      <c r="C3319">
        <f>Движение!$C$495</f>
        <v/>
      </c>
      <c r="D3319" t="inlineStr">
        <is>
          <t>Ми-П</t>
        </is>
      </c>
      <c r="E3319">
        <f>Движение!$AB$495</f>
        <v/>
      </c>
      <c r="F3319">
        <f>N(Движение!$AC$495)</f>
        <v/>
      </c>
      <c r="G3319">
        <f>N(Движение!$AD$495)</f>
        <v/>
      </c>
      <c r="H3319">
        <f>Движение!$AE$495</f>
        <v/>
      </c>
      <c r="I3319">
        <f>IF($F3319&gt;0,TEXT($B3319,"dd.mm")&amp;"_"&amp;$D3319,"")</f>
        <v/>
      </c>
    </row>
    <row r="3320">
      <c r="A3320" t="n">
        <v>3319</v>
      </c>
      <c r="B3320">
        <f>Движение!$A$496</f>
        <v/>
      </c>
      <c r="C3320">
        <f>Движение!$C$496</f>
        <v/>
      </c>
      <c r="D3320" t="inlineStr">
        <is>
          <t>АК-10</t>
        </is>
      </c>
      <c r="E3320">
        <f>Движение!$D$496</f>
        <v/>
      </c>
      <c r="F3320">
        <f>N(Движение!$E$496)</f>
        <v/>
      </c>
      <c r="G3320">
        <f>N(Движение!$F$496)</f>
        <v/>
      </c>
      <c r="H3320">
        <f>Движение!$G$496</f>
        <v/>
      </c>
      <c r="I3320">
        <f>IF($F3320&gt;0,TEXT($B3320,"dd.mm")&amp;"_"&amp;$D3320,"")</f>
        <v/>
      </c>
    </row>
    <row r="3321">
      <c r="A3321" t="n">
        <v>3320</v>
      </c>
      <c r="B3321">
        <f>Движение!$A$496</f>
        <v/>
      </c>
      <c r="C3321">
        <f>Движение!$C$496</f>
        <v/>
      </c>
      <c r="D3321" t="inlineStr">
        <is>
          <t>АК-15</t>
        </is>
      </c>
      <c r="E3321">
        <f>Движение!$H$496</f>
        <v/>
      </c>
      <c r="F3321">
        <f>N(Движение!$I$496)</f>
        <v/>
      </c>
      <c r="G3321">
        <f>N(Движение!$J$496)</f>
        <v/>
      </c>
      <c r="H3321">
        <f>Движение!$K$496</f>
        <v/>
      </c>
      <c r="I3321">
        <f>IF($F3321&gt;0,TEXT($B3321,"dd.mm")&amp;"_"&amp;$D3321,"")</f>
        <v/>
      </c>
    </row>
    <row r="3322">
      <c r="A3322" t="n">
        <v>3321</v>
      </c>
      <c r="B3322">
        <f>Движение!$A$496</f>
        <v/>
      </c>
      <c r="C3322">
        <f>Движение!$C$496</f>
        <v/>
      </c>
      <c r="D3322" t="inlineStr">
        <is>
          <t>Г 1800</t>
        </is>
      </c>
      <c r="E3322">
        <f>Движение!$L$496</f>
        <v/>
      </c>
      <c r="F3322">
        <f>N(Движение!$M$496)</f>
        <v/>
      </c>
      <c r="G3322">
        <f>N(Движение!$N$496)</f>
        <v/>
      </c>
      <c r="H3322">
        <f>Движение!$O$496</f>
        <v/>
      </c>
      <c r="I3322">
        <f>IF($F3322&gt;0,TEXT($B3322,"dd.mm")&amp;"_"&amp;$D3322,"")</f>
        <v/>
      </c>
    </row>
    <row r="3323">
      <c r="A3323" t="n">
        <v>3322</v>
      </c>
      <c r="B3323">
        <f>Движение!$A$496</f>
        <v/>
      </c>
      <c r="C3323">
        <f>Движение!$C$496</f>
        <v/>
      </c>
      <c r="D3323" t="inlineStr">
        <is>
          <t>Г 3500</t>
        </is>
      </c>
      <c r="E3323">
        <f>Движение!$P$496</f>
        <v/>
      </c>
      <c r="F3323">
        <f>N(Движение!$Q$496)</f>
        <v/>
      </c>
      <c r="G3323">
        <f>N(Движение!$R$496)</f>
        <v/>
      </c>
      <c r="H3323">
        <f>Движение!$S$496</f>
        <v/>
      </c>
      <c r="I3323">
        <f>IF($F3323&gt;0,TEXT($B3323,"dd.mm")&amp;"_"&amp;$D3323,"")</f>
        <v/>
      </c>
    </row>
    <row r="3324">
      <c r="A3324" t="n">
        <v>3323</v>
      </c>
      <c r="B3324">
        <f>Движение!$A$496</f>
        <v/>
      </c>
      <c r="C3324">
        <f>Движение!$C$496</f>
        <v/>
      </c>
      <c r="D3324" t="inlineStr">
        <is>
          <t>Г 800</t>
        </is>
      </c>
      <c r="E3324">
        <f>Движение!$T$496</f>
        <v/>
      </c>
      <c r="F3324">
        <f>N(Движение!$U$496)</f>
        <v/>
      </c>
      <c r="G3324">
        <f>N(Движение!$V$496)</f>
        <v/>
      </c>
      <c r="H3324">
        <f>Движение!$W$496</f>
        <v/>
      </c>
      <c r="I3324">
        <f>IF($F3324&gt;0,TEXT($B3324,"dd.mm")&amp;"_"&amp;$D3324,"")</f>
        <v/>
      </c>
    </row>
    <row r="3325">
      <c r="A3325" t="n">
        <v>3324</v>
      </c>
      <c r="B3325">
        <f>Движение!$A$496</f>
        <v/>
      </c>
      <c r="C3325">
        <f>Движение!$C$496</f>
        <v/>
      </c>
      <c r="D3325" t="inlineStr">
        <is>
          <t>Ми-К</t>
        </is>
      </c>
      <c r="E3325">
        <f>Движение!$X$496</f>
        <v/>
      </c>
      <c r="F3325">
        <f>N(Движение!$Y$496)</f>
        <v/>
      </c>
      <c r="G3325">
        <f>N(Движение!$Z$496)</f>
        <v/>
      </c>
      <c r="H3325">
        <f>Движение!$AA$496</f>
        <v/>
      </c>
      <c r="I3325">
        <f>IF($F3325&gt;0,TEXT($B3325,"dd.mm")&amp;"_"&amp;$D3325,"")</f>
        <v/>
      </c>
    </row>
    <row r="3326">
      <c r="A3326" t="n">
        <v>3325</v>
      </c>
      <c r="B3326">
        <f>Движение!$A$496</f>
        <v/>
      </c>
      <c r="C3326">
        <f>Движение!$C$496</f>
        <v/>
      </c>
      <c r="D3326" t="inlineStr">
        <is>
          <t>Ми-П</t>
        </is>
      </c>
      <c r="E3326">
        <f>Движение!$AB$496</f>
        <v/>
      </c>
      <c r="F3326">
        <f>N(Движение!$AC$496)</f>
        <v/>
      </c>
      <c r="G3326">
        <f>N(Движение!$AD$496)</f>
        <v/>
      </c>
      <c r="H3326">
        <f>Движение!$AE$496</f>
        <v/>
      </c>
      <c r="I3326">
        <f>IF($F3326&gt;0,TEXT($B3326,"dd.mm")&amp;"_"&amp;$D3326,"")</f>
        <v/>
      </c>
    </row>
    <row r="3327">
      <c r="A3327" t="n">
        <v>3326</v>
      </c>
      <c r="B3327">
        <f>Движение!$A$497</f>
        <v/>
      </c>
      <c r="C3327">
        <f>Движение!$C$497</f>
        <v/>
      </c>
      <c r="D3327" t="inlineStr">
        <is>
          <t>АК-10</t>
        </is>
      </c>
      <c r="E3327">
        <f>Движение!$D$497</f>
        <v/>
      </c>
      <c r="F3327">
        <f>N(Движение!$E$497)</f>
        <v/>
      </c>
      <c r="G3327">
        <f>N(Движение!$F$497)</f>
        <v/>
      </c>
      <c r="H3327">
        <f>Движение!$G$497</f>
        <v/>
      </c>
      <c r="I3327">
        <f>IF($F3327&gt;0,TEXT($B3327,"dd.mm")&amp;"_"&amp;$D3327,"")</f>
        <v/>
      </c>
    </row>
    <row r="3328">
      <c r="A3328" t="n">
        <v>3327</v>
      </c>
      <c r="B3328">
        <f>Движение!$A$497</f>
        <v/>
      </c>
      <c r="C3328">
        <f>Движение!$C$497</f>
        <v/>
      </c>
      <c r="D3328" t="inlineStr">
        <is>
          <t>АК-15</t>
        </is>
      </c>
      <c r="E3328">
        <f>Движение!$H$497</f>
        <v/>
      </c>
      <c r="F3328">
        <f>N(Движение!$I$497)</f>
        <v/>
      </c>
      <c r="G3328">
        <f>N(Движение!$J$497)</f>
        <v/>
      </c>
      <c r="H3328">
        <f>Движение!$K$497</f>
        <v/>
      </c>
      <c r="I3328">
        <f>IF($F3328&gt;0,TEXT($B3328,"dd.mm")&amp;"_"&amp;$D3328,"")</f>
        <v/>
      </c>
    </row>
    <row r="3329">
      <c r="A3329" t="n">
        <v>3328</v>
      </c>
      <c r="B3329">
        <f>Движение!$A$497</f>
        <v/>
      </c>
      <c r="C3329">
        <f>Движение!$C$497</f>
        <v/>
      </c>
      <c r="D3329" t="inlineStr">
        <is>
          <t>Г 1800</t>
        </is>
      </c>
      <c r="E3329">
        <f>Движение!$L$497</f>
        <v/>
      </c>
      <c r="F3329">
        <f>N(Движение!$M$497)</f>
        <v/>
      </c>
      <c r="G3329">
        <f>N(Движение!$N$497)</f>
        <v/>
      </c>
      <c r="H3329">
        <f>Движение!$O$497</f>
        <v/>
      </c>
      <c r="I3329">
        <f>IF($F3329&gt;0,TEXT($B3329,"dd.mm")&amp;"_"&amp;$D3329,"")</f>
        <v/>
      </c>
    </row>
    <row r="3330">
      <c r="A3330" t="n">
        <v>3329</v>
      </c>
      <c r="B3330">
        <f>Движение!$A$497</f>
        <v/>
      </c>
      <c r="C3330">
        <f>Движение!$C$497</f>
        <v/>
      </c>
      <c r="D3330" t="inlineStr">
        <is>
          <t>Г 3500</t>
        </is>
      </c>
      <c r="E3330">
        <f>Движение!$P$497</f>
        <v/>
      </c>
      <c r="F3330">
        <f>N(Движение!$Q$497)</f>
        <v/>
      </c>
      <c r="G3330">
        <f>N(Движение!$R$497)</f>
        <v/>
      </c>
      <c r="H3330">
        <f>Движение!$S$497</f>
        <v/>
      </c>
      <c r="I3330">
        <f>IF($F3330&gt;0,TEXT($B3330,"dd.mm")&amp;"_"&amp;$D3330,"")</f>
        <v/>
      </c>
    </row>
    <row r="3331">
      <c r="A3331" t="n">
        <v>3330</v>
      </c>
      <c r="B3331">
        <f>Движение!$A$497</f>
        <v/>
      </c>
      <c r="C3331">
        <f>Движение!$C$497</f>
        <v/>
      </c>
      <c r="D3331" t="inlineStr">
        <is>
          <t>Г 800</t>
        </is>
      </c>
      <c r="E3331">
        <f>Движение!$T$497</f>
        <v/>
      </c>
      <c r="F3331">
        <f>N(Движение!$U$497)</f>
        <v/>
      </c>
      <c r="G3331">
        <f>N(Движение!$V$497)</f>
        <v/>
      </c>
      <c r="H3331">
        <f>Движение!$W$497</f>
        <v/>
      </c>
      <c r="I3331">
        <f>IF($F3331&gt;0,TEXT($B3331,"dd.mm")&amp;"_"&amp;$D3331,"")</f>
        <v/>
      </c>
    </row>
    <row r="3332">
      <c r="A3332" t="n">
        <v>3331</v>
      </c>
      <c r="B3332">
        <f>Движение!$A$497</f>
        <v/>
      </c>
      <c r="C3332">
        <f>Движение!$C$497</f>
        <v/>
      </c>
      <c r="D3332" t="inlineStr">
        <is>
          <t>Ми-К</t>
        </is>
      </c>
      <c r="E3332">
        <f>Движение!$X$497</f>
        <v/>
      </c>
      <c r="F3332">
        <f>N(Движение!$Y$497)</f>
        <v/>
      </c>
      <c r="G3332">
        <f>N(Движение!$Z$497)</f>
        <v/>
      </c>
      <c r="H3332">
        <f>Движение!$AA$497</f>
        <v/>
      </c>
      <c r="I3332">
        <f>IF($F3332&gt;0,TEXT($B3332,"dd.mm")&amp;"_"&amp;$D3332,"")</f>
        <v/>
      </c>
    </row>
    <row r="3333">
      <c r="A3333" t="n">
        <v>3332</v>
      </c>
      <c r="B3333">
        <f>Движение!$A$497</f>
        <v/>
      </c>
      <c r="C3333">
        <f>Движение!$C$497</f>
        <v/>
      </c>
      <c r="D3333" t="inlineStr">
        <is>
          <t>Ми-П</t>
        </is>
      </c>
      <c r="E3333">
        <f>Движение!$AB$497</f>
        <v/>
      </c>
      <c r="F3333">
        <f>N(Движение!$AC$497)</f>
        <v/>
      </c>
      <c r="G3333">
        <f>N(Движение!$AD$497)</f>
        <v/>
      </c>
      <c r="H3333">
        <f>Движение!$AE$497</f>
        <v/>
      </c>
      <c r="I3333">
        <f>IF($F3333&gt;0,TEXT($B3333,"dd.mm")&amp;"_"&amp;$D3333,"")</f>
        <v/>
      </c>
    </row>
    <row r="3334">
      <c r="A3334" t="n">
        <v>3333</v>
      </c>
      <c r="B3334">
        <f>Движение!$A$498</f>
        <v/>
      </c>
      <c r="C3334">
        <f>Движение!$C$498</f>
        <v/>
      </c>
      <c r="D3334" t="inlineStr">
        <is>
          <t>АК-10</t>
        </is>
      </c>
      <c r="E3334">
        <f>Движение!$D$498</f>
        <v/>
      </c>
      <c r="F3334">
        <f>N(Движение!$E$498)</f>
        <v/>
      </c>
      <c r="G3334">
        <f>N(Движение!$F$498)</f>
        <v/>
      </c>
      <c r="H3334">
        <f>Движение!$G$498</f>
        <v/>
      </c>
      <c r="I3334">
        <f>IF($F3334&gt;0,TEXT($B3334,"dd.mm")&amp;"_"&amp;$D3334,"")</f>
        <v/>
      </c>
    </row>
    <row r="3335">
      <c r="A3335" t="n">
        <v>3334</v>
      </c>
      <c r="B3335">
        <f>Движение!$A$498</f>
        <v/>
      </c>
      <c r="C3335">
        <f>Движение!$C$498</f>
        <v/>
      </c>
      <c r="D3335" t="inlineStr">
        <is>
          <t>АК-15</t>
        </is>
      </c>
      <c r="E3335">
        <f>Движение!$H$498</f>
        <v/>
      </c>
      <c r="F3335">
        <f>N(Движение!$I$498)</f>
        <v/>
      </c>
      <c r="G3335">
        <f>N(Движение!$J$498)</f>
        <v/>
      </c>
      <c r="H3335">
        <f>Движение!$K$498</f>
        <v/>
      </c>
      <c r="I3335">
        <f>IF($F3335&gt;0,TEXT($B3335,"dd.mm")&amp;"_"&amp;$D3335,"")</f>
        <v/>
      </c>
    </row>
    <row r="3336">
      <c r="A3336" t="n">
        <v>3335</v>
      </c>
      <c r="B3336">
        <f>Движение!$A$498</f>
        <v/>
      </c>
      <c r="C3336">
        <f>Движение!$C$498</f>
        <v/>
      </c>
      <c r="D3336" t="inlineStr">
        <is>
          <t>Г 1800</t>
        </is>
      </c>
      <c r="E3336">
        <f>Движение!$L$498</f>
        <v/>
      </c>
      <c r="F3336">
        <f>N(Движение!$M$498)</f>
        <v/>
      </c>
      <c r="G3336">
        <f>N(Движение!$N$498)</f>
        <v/>
      </c>
      <c r="H3336">
        <f>Движение!$O$498</f>
        <v/>
      </c>
      <c r="I3336">
        <f>IF($F3336&gt;0,TEXT($B3336,"dd.mm")&amp;"_"&amp;$D3336,"")</f>
        <v/>
      </c>
    </row>
    <row r="3337">
      <c r="A3337" t="n">
        <v>3336</v>
      </c>
      <c r="B3337">
        <f>Движение!$A$498</f>
        <v/>
      </c>
      <c r="C3337">
        <f>Движение!$C$498</f>
        <v/>
      </c>
      <c r="D3337" t="inlineStr">
        <is>
          <t>Г 3500</t>
        </is>
      </c>
      <c r="E3337">
        <f>Движение!$P$498</f>
        <v/>
      </c>
      <c r="F3337">
        <f>N(Движение!$Q$498)</f>
        <v/>
      </c>
      <c r="G3337">
        <f>N(Движение!$R$498)</f>
        <v/>
      </c>
      <c r="H3337">
        <f>Движение!$S$498</f>
        <v/>
      </c>
      <c r="I3337">
        <f>IF($F3337&gt;0,TEXT($B3337,"dd.mm")&amp;"_"&amp;$D3337,"")</f>
        <v/>
      </c>
    </row>
    <row r="3338">
      <c r="A3338" t="n">
        <v>3337</v>
      </c>
      <c r="B3338">
        <f>Движение!$A$498</f>
        <v/>
      </c>
      <c r="C3338">
        <f>Движение!$C$498</f>
        <v/>
      </c>
      <c r="D3338" t="inlineStr">
        <is>
          <t>Г 800</t>
        </is>
      </c>
      <c r="E3338">
        <f>Движение!$T$498</f>
        <v/>
      </c>
      <c r="F3338">
        <f>N(Движение!$U$498)</f>
        <v/>
      </c>
      <c r="G3338">
        <f>N(Движение!$V$498)</f>
        <v/>
      </c>
      <c r="H3338">
        <f>Движение!$W$498</f>
        <v/>
      </c>
      <c r="I3338">
        <f>IF($F3338&gt;0,TEXT($B3338,"dd.mm")&amp;"_"&amp;$D3338,"")</f>
        <v/>
      </c>
    </row>
    <row r="3339">
      <c r="A3339" t="n">
        <v>3338</v>
      </c>
      <c r="B3339">
        <f>Движение!$A$498</f>
        <v/>
      </c>
      <c r="C3339">
        <f>Движение!$C$498</f>
        <v/>
      </c>
      <c r="D3339" t="inlineStr">
        <is>
          <t>Ми-К</t>
        </is>
      </c>
      <c r="E3339">
        <f>Движение!$X$498</f>
        <v/>
      </c>
      <c r="F3339">
        <f>N(Движение!$Y$498)</f>
        <v/>
      </c>
      <c r="G3339">
        <f>N(Движение!$Z$498)</f>
        <v/>
      </c>
      <c r="H3339">
        <f>Движение!$AA$498</f>
        <v/>
      </c>
      <c r="I3339">
        <f>IF($F3339&gt;0,TEXT($B3339,"dd.mm")&amp;"_"&amp;$D3339,"")</f>
        <v/>
      </c>
    </row>
    <row r="3340">
      <c r="A3340" t="n">
        <v>3339</v>
      </c>
      <c r="B3340">
        <f>Движение!$A$498</f>
        <v/>
      </c>
      <c r="C3340">
        <f>Движение!$C$498</f>
        <v/>
      </c>
      <c r="D3340" t="inlineStr">
        <is>
          <t>Ми-П</t>
        </is>
      </c>
      <c r="E3340">
        <f>Движение!$AB$498</f>
        <v/>
      </c>
      <c r="F3340">
        <f>N(Движение!$AC$498)</f>
        <v/>
      </c>
      <c r="G3340">
        <f>N(Движение!$AD$498)</f>
        <v/>
      </c>
      <c r="H3340">
        <f>Движение!$AE$498</f>
        <v/>
      </c>
      <c r="I3340">
        <f>IF($F3340&gt;0,TEXT($B3340,"dd.mm")&amp;"_"&amp;$D3340,"")</f>
        <v/>
      </c>
    </row>
    <row r="3341">
      <c r="A3341" t="n">
        <v>3340</v>
      </c>
      <c r="B3341">
        <f>Движение!$A$499</f>
        <v/>
      </c>
      <c r="C3341">
        <f>Движение!$C$499</f>
        <v/>
      </c>
      <c r="D3341" t="inlineStr">
        <is>
          <t>АК-10</t>
        </is>
      </c>
      <c r="E3341">
        <f>Движение!$D$499</f>
        <v/>
      </c>
      <c r="F3341">
        <f>N(Движение!$E$499)</f>
        <v/>
      </c>
      <c r="G3341">
        <f>N(Движение!$F$499)</f>
        <v/>
      </c>
      <c r="H3341">
        <f>Движение!$G$499</f>
        <v/>
      </c>
      <c r="I3341">
        <f>IF($F3341&gt;0,TEXT($B3341,"dd.mm")&amp;"_"&amp;$D3341,"")</f>
        <v/>
      </c>
    </row>
    <row r="3342">
      <c r="A3342" t="n">
        <v>3341</v>
      </c>
      <c r="B3342">
        <f>Движение!$A$499</f>
        <v/>
      </c>
      <c r="C3342">
        <f>Движение!$C$499</f>
        <v/>
      </c>
      <c r="D3342" t="inlineStr">
        <is>
          <t>АК-15</t>
        </is>
      </c>
      <c r="E3342">
        <f>Движение!$H$499</f>
        <v/>
      </c>
      <c r="F3342">
        <f>N(Движение!$I$499)</f>
        <v/>
      </c>
      <c r="G3342">
        <f>N(Движение!$J$499)</f>
        <v/>
      </c>
      <c r="H3342">
        <f>Движение!$K$499</f>
        <v/>
      </c>
      <c r="I3342">
        <f>IF($F3342&gt;0,TEXT($B3342,"dd.mm")&amp;"_"&amp;$D3342,"")</f>
        <v/>
      </c>
    </row>
    <row r="3343">
      <c r="A3343" t="n">
        <v>3342</v>
      </c>
      <c r="B3343">
        <f>Движение!$A$499</f>
        <v/>
      </c>
      <c r="C3343">
        <f>Движение!$C$499</f>
        <v/>
      </c>
      <c r="D3343" t="inlineStr">
        <is>
          <t>Г 1800</t>
        </is>
      </c>
      <c r="E3343">
        <f>Движение!$L$499</f>
        <v/>
      </c>
      <c r="F3343">
        <f>N(Движение!$M$499)</f>
        <v/>
      </c>
      <c r="G3343">
        <f>N(Движение!$N$499)</f>
        <v/>
      </c>
      <c r="H3343">
        <f>Движение!$O$499</f>
        <v/>
      </c>
      <c r="I3343">
        <f>IF($F3343&gt;0,TEXT($B3343,"dd.mm")&amp;"_"&amp;$D3343,"")</f>
        <v/>
      </c>
    </row>
    <row r="3344">
      <c r="A3344" t="n">
        <v>3343</v>
      </c>
      <c r="B3344">
        <f>Движение!$A$499</f>
        <v/>
      </c>
      <c r="C3344">
        <f>Движение!$C$499</f>
        <v/>
      </c>
      <c r="D3344" t="inlineStr">
        <is>
          <t>Г 3500</t>
        </is>
      </c>
      <c r="E3344">
        <f>Движение!$P$499</f>
        <v/>
      </c>
      <c r="F3344">
        <f>N(Движение!$Q$499)</f>
        <v/>
      </c>
      <c r="G3344">
        <f>N(Движение!$R$499)</f>
        <v/>
      </c>
      <c r="H3344">
        <f>Движение!$S$499</f>
        <v/>
      </c>
      <c r="I3344">
        <f>IF($F3344&gt;0,TEXT($B3344,"dd.mm")&amp;"_"&amp;$D3344,"")</f>
        <v/>
      </c>
    </row>
    <row r="3345">
      <c r="A3345" t="n">
        <v>3344</v>
      </c>
      <c r="B3345">
        <f>Движение!$A$499</f>
        <v/>
      </c>
      <c r="C3345">
        <f>Движение!$C$499</f>
        <v/>
      </c>
      <c r="D3345" t="inlineStr">
        <is>
          <t>Г 800</t>
        </is>
      </c>
      <c r="E3345">
        <f>Движение!$T$499</f>
        <v/>
      </c>
      <c r="F3345">
        <f>N(Движение!$U$499)</f>
        <v/>
      </c>
      <c r="G3345">
        <f>N(Движение!$V$499)</f>
        <v/>
      </c>
      <c r="H3345">
        <f>Движение!$W$499</f>
        <v/>
      </c>
      <c r="I3345">
        <f>IF($F3345&gt;0,TEXT($B3345,"dd.mm")&amp;"_"&amp;$D3345,"")</f>
        <v/>
      </c>
    </row>
    <row r="3346">
      <c r="A3346" t="n">
        <v>3345</v>
      </c>
      <c r="B3346">
        <f>Движение!$A$499</f>
        <v/>
      </c>
      <c r="C3346">
        <f>Движение!$C$499</f>
        <v/>
      </c>
      <c r="D3346" t="inlineStr">
        <is>
          <t>Ми-К</t>
        </is>
      </c>
      <c r="E3346">
        <f>Движение!$X$499</f>
        <v/>
      </c>
      <c r="F3346">
        <f>N(Движение!$Y$499)</f>
        <v/>
      </c>
      <c r="G3346">
        <f>N(Движение!$Z$499)</f>
        <v/>
      </c>
      <c r="H3346">
        <f>Движение!$AA$499</f>
        <v/>
      </c>
      <c r="I3346">
        <f>IF($F3346&gt;0,TEXT($B3346,"dd.mm")&amp;"_"&amp;$D3346,"")</f>
        <v/>
      </c>
    </row>
    <row r="3347">
      <c r="A3347" t="n">
        <v>3346</v>
      </c>
      <c r="B3347">
        <f>Движение!$A$499</f>
        <v/>
      </c>
      <c r="C3347">
        <f>Движение!$C$499</f>
        <v/>
      </c>
      <c r="D3347" t="inlineStr">
        <is>
          <t>Ми-П</t>
        </is>
      </c>
      <c r="E3347">
        <f>Движение!$AB$499</f>
        <v/>
      </c>
      <c r="F3347">
        <f>N(Движение!$AC$499)</f>
        <v/>
      </c>
      <c r="G3347">
        <f>N(Движение!$AD$499)</f>
        <v/>
      </c>
      <c r="H3347">
        <f>Движение!$AE$499</f>
        <v/>
      </c>
      <c r="I3347">
        <f>IF($F3347&gt;0,TEXT($B3347,"dd.mm")&amp;"_"&amp;$D3347,"")</f>
        <v/>
      </c>
    </row>
    <row r="3348">
      <c r="A3348" t="n">
        <v>3347</v>
      </c>
      <c r="B3348">
        <f>Движение!$A$500</f>
        <v/>
      </c>
      <c r="C3348">
        <f>Движение!$C$500</f>
        <v/>
      </c>
      <c r="D3348" t="inlineStr">
        <is>
          <t>АК-10</t>
        </is>
      </c>
      <c r="E3348">
        <f>Движение!$D$500</f>
        <v/>
      </c>
      <c r="F3348">
        <f>N(Движение!$E$500)</f>
        <v/>
      </c>
      <c r="G3348">
        <f>N(Движение!$F$500)</f>
        <v/>
      </c>
      <c r="H3348">
        <f>Движение!$G$500</f>
        <v/>
      </c>
      <c r="I3348">
        <f>IF($F3348&gt;0,TEXT($B3348,"dd.mm")&amp;"_"&amp;$D3348,"")</f>
        <v/>
      </c>
    </row>
    <row r="3349">
      <c r="A3349" t="n">
        <v>3348</v>
      </c>
      <c r="B3349">
        <f>Движение!$A$500</f>
        <v/>
      </c>
      <c r="C3349">
        <f>Движение!$C$500</f>
        <v/>
      </c>
      <c r="D3349" t="inlineStr">
        <is>
          <t>АК-15</t>
        </is>
      </c>
      <c r="E3349">
        <f>Движение!$H$500</f>
        <v/>
      </c>
      <c r="F3349">
        <f>N(Движение!$I$500)</f>
        <v/>
      </c>
      <c r="G3349">
        <f>N(Движение!$J$500)</f>
        <v/>
      </c>
      <c r="H3349">
        <f>Движение!$K$500</f>
        <v/>
      </c>
      <c r="I3349">
        <f>IF($F3349&gt;0,TEXT($B3349,"dd.mm")&amp;"_"&amp;$D3349,"")</f>
        <v/>
      </c>
    </row>
    <row r="3350">
      <c r="A3350" t="n">
        <v>3349</v>
      </c>
      <c r="B3350">
        <f>Движение!$A$500</f>
        <v/>
      </c>
      <c r="C3350">
        <f>Движение!$C$500</f>
        <v/>
      </c>
      <c r="D3350" t="inlineStr">
        <is>
          <t>Г 1800</t>
        </is>
      </c>
      <c r="E3350">
        <f>Движение!$L$500</f>
        <v/>
      </c>
      <c r="F3350">
        <f>N(Движение!$M$500)</f>
        <v/>
      </c>
      <c r="G3350">
        <f>N(Движение!$N$500)</f>
        <v/>
      </c>
      <c r="H3350">
        <f>Движение!$O$500</f>
        <v/>
      </c>
      <c r="I3350">
        <f>IF($F3350&gt;0,TEXT($B3350,"dd.mm")&amp;"_"&amp;$D3350,"")</f>
        <v/>
      </c>
    </row>
    <row r="3351">
      <c r="A3351" t="n">
        <v>3350</v>
      </c>
      <c r="B3351">
        <f>Движение!$A$500</f>
        <v/>
      </c>
      <c r="C3351">
        <f>Движение!$C$500</f>
        <v/>
      </c>
      <c r="D3351" t="inlineStr">
        <is>
          <t>Г 3500</t>
        </is>
      </c>
      <c r="E3351">
        <f>Движение!$P$500</f>
        <v/>
      </c>
      <c r="F3351">
        <f>N(Движение!$Q$500)</f>
        <v/>
      </c>
      <c r="G3351">
        <f>N(Движение!$R$500)</f>
        <v/>
      </c>
      <c r="H3351">
        <f>Движение!$S$500</f>
        <v/>
      </c>
      <c r="I3351">
        <f>IF($F3351&gt;0,TEXT($B3351,"dd.mm")&amp;"_"&amp;$D3351,"")</f>
        <v/>
      </c>
    </row>
    <row r="3352">
      <c r="A3352" t="n">
        <v>3351</v>
      </c>
      <c r="B3352">
        <f>Движение!$A$500</f>
        <v/>
      </c>
      <c r="C3352">
        <f>Движение!$C$500</f>
        <v/>
      </c>
      <c r="D3352" t="inlineStr">
        <is>
          <t>Г 800</t>
        </is>
      </c>
      <c r="E3352">
        <f>Движение!$T$500</f>
        <v/>
      </c>
      <c r="F3352">
        <f>N(Движение!$U$500)</f>
        <v/>
      </c>
      <c r="G3352">
        <f>N(Движение!$V$500)</f>
        <v/>
      </c>
      <c r="H3352">
        <f>Движение!$W$500</f>
        <v/>
      </c>
      <c r="I3352">
        <f>IF($F3352&gt;0,TEXT($B3352,"dd.mm")&amp;"_"&amp;$D3352,"")</f>
        <v/>
      </c>
    </row>
    <row r="3353">
      <c r="A3353" t="n">
        <v>3352</v>
      </c>
      <c r="B3353">
        <f>Движение!$A$500</f>
        <v/>
      </c>
      <c r="C3353">
        <f>Движение!$C$500</f>
        <v/>
      </c>
      <c r="D3353" t="inlineStr">
        <is>
          <t>Ми-К</t>
        </is>
      </c>
      <c r="E3353">
        <f>Движение!$X$500</f>
        <v/>
      </c>
      <c r="F3353">
        <f>N(Движение!$Y$500)</f>
        <v/>
      </c>
      <c r="G3353">
        <f>N(Движение!$Z$500)</f>
        <v/>
      </c>
      <c r="H3353">
        <f>Движение!$AA$500</f>
        <v/>
      </c>
      <c r="I3353">
        <f>IF($F3353&gt;0,TEXT($B3353,"dd.mm")&amp;"_"&amp;$D3353,"")</f>
        <v/>
      </c>
    </row>
    <row r="3354">
      <c r="A3354" t="n">
        <v>3353</v>
      </c>
      <c r="B3354">
        <f>Движение!$A$500</f>
        <v/>
      </c>
      <c r="C3354">
        <f>Движение!$C$500</f>
        <v/>
      </c>
      <c r="D3354" t="inlineStr">
        <is>
          <t>Ми-П</t>
        </is>
      </c>
      <c r="E3354">
        <f>Движение!$AB$500</f>
        <v/>
      </c>
      <c r="F3354">
        <f>N(Движение!$AC$500)</f>
        <v/>
      </c>
      <c r="G3354">
        <f>N(Движение!$AD$500)</f>
        <v/>
      </c>
      <c r="H3354">
        <f>Движение!$AE$500</f>
        <v/>
      </c>
      <c r="I3354">
        <f>IF($F3354&gt;0,TEXT($B3354,"dd.mm")&amp;"_"&amp;$D3354,"")</f>
        <v/>
      </c>
    </row>
    <row r="3355">
      <c r="A3355" t="n">
        <v>3354</v>
      </c>
      <c r="B3355">
        <f>Движение!$A$501</f>
        <v/>
      </c>
      <c r="C3355">
        <f>Движение!$C$501</f>
        <v/>
      </c>
      <c r="D3355" t="inlineStr">
        <is>
          <t>АК-10</t>
        </is>
      </c>
      <c r="E3355">
        <f>Движение!$D$501</f>
        <v/>
      </c>
      <c r="F3355">
        <f>N(Движение!$E$501)</f>
        <v/>
      </c>
      <c r="G3355">
        <f>N(Движение!$F$501)</f>
        <v/>
      </c>
      <c r="H3355">
        <f>Движение!$G$501</f>
        <v/>
      </c>
      <c r="I3355">
        <f>IF($F3355&gt;0,TEXT($B3355,"dd.mm")&amp;"_"&amp;$D3355,"")</f>
        <v/>
      </c>
    </row>
    <row r="3356">
      <c r="A3356" t="n">
        <v>3355</v>
      </c>
      <c r="B3356">
        <f>Движение!$A$501</f>
        <v/>
      </c>
      <c r="C3356">
        <f>Движение!$C$501</f>
        <v/>
      </c>
      <c r="D3356" t="inlineStr">
        <is>
          <t>АК-15</t>
        </is>
      </c>
      <c r="E3356">
        <f>Движение!$H$501</f>
        <v/>
      </c>
      <c r="F3356">
        <f>N(Движение!$I$501)</f>
        <v/>
      </c>
      <c r="G3356">
        <f>N(Движение!$J$501)</f>
        <v/>
      </c>
      <c r="H3356">
        <f>Движение!$K$501</f>
        <v/>
      </c>
      <c r="I3356">
        <f>IF($F3356&gt;0,TEXT($B3356,"dd.mm")&amp;"_"&amp;$D3356,"")</f>
        <v/>
      </c>
    </row>
    <row r="3357">
      <c r="A3357" t="n">
        <v>3356</v>
      </c>
      <c r="B3357">
        <f>Движение!$A$501</f>
        <v/>
      </c>
      <c r="C3357">
        <f>Движение!$C$501</f>
        <v/>
      </c>
      <c r="D3357" t="inlineStr">
        <is>
          <t>Г 1800</t>
        </is>
      </c>
      <c r="E3357">
        <f>Движение!$L$501</f>
        <v/>
      </c>
      <c r="F3357">
        <f>N(Движение!$M$501)</f>
        <v/>
      </c>
      <c r="G3357">
        <f>N(Движение!$N$501)</f>
        <v/>
      </c>
      <c r="H3357">
        <f>Движение!$O$501</f>
        <v/>
      </c>
      <c r="I3357">
        <f>IF($F3357&gt;0,TEXT($B3357,"dd.mm")&amp;"_"&amp;$D3357,"")</f>
        <v/>
      </c>
    </row>
    <row r="3358">
      <c r="A3358" t="n">
        <v>3357</v>
      </c>
      <c r="B3358">
        <f>Движение!$A$501</f>
        <v/>
      </c>
      <c r="C3358">
        <f>Движение!$C$501</f>
        <v/>
      </c>
      <c r="D3358" t="inlineStr">
        <is>
          <t>Г 3500</t>
        </is>
      </c>
      <c r="E3358">
        <f>Движение!$P$501</f>
        <v/>
      </c>
      <c r="F3358">
        <f>N(Движение!$Q$501)</f>
        <v/>
      </c>
      <c r="G3358">
        <f>N(Движение!$R$501)</f>
        <v/>
      </c>
      <c r="H3358">
        <f>Движение!$S$501</f>
        <v/>
      </c>
      <c r="I3358">
        <f>IF($F3358&gt;0,TEXT($B3358,"dd.mm")&amp;"_"&amp;$D3358,"")</f>
        <v/>
      </c>
    </row>
    <row r="3359">
      <c r="A3359" t="n">
        <v>3358</v>
      </c>
      <c r="B3359">
        <f>Движение!$A$501</f>
        <v/>
      </c>
      <c r="C3359">
        <f>Движение!$C$501</f>
        <v/>
      </c>
      <c r="D3359" t="inlineStr">
        <is>
          <t>Г 800</t>
        </is>
      </c>
      <c r="E3359">
        <f>Движение!$T$501</f>
        <v/>
      </c>
      <c r="F3359">
        <f>N(Движение!$U$501)</f>
        <v/>
      </c>
      <c r="G3359">
        <f>N(Движение!$V$501)</f>
        <v/>
      </c>
      <c r="H3359">
        <f>Движение!$W$501</f>
        <v/>
      </c>
      <c r="I3359">
        <f>IF($F3359&gt;0,TEXT($B3359,"dd.mm")&amp;"_"&amp;$D3359,"")</f>
        <v/>
      </c>
    </row>
    <row r="3360">
      <c r="A3360" t="n">
        <v>3359</v>
      </c>
      <c r="B3360">
        <f>Движение!$A$501</f>
        <v/>
      </c>
      <c r="C3360">
        <f>Движение!$C$501</f>
        <v/>
      </c>
      <c r="D3360" t="inlineStr">
        <is>
          <t>Ми-К</t>
        </is>
      </c>
      <c r="E3360">
        <f>Движение!$X$501</f>
        <v/>
      </c>
      <c r="F3360">
        <f>N(Движение!$Y$501)</f>
        <v/>
      </c>
      <c r="G3360">
        <f>N(Движение!$Z$501)</f>
        <v/>
      </c>
      <c r="H3360">
        <f>Движение!$AA$501</f>
        <v/>
      </c>
      <c r="I3360">
        <f>IF($F3360&gt;0,TEXT($B3360,"dd.mm")&amp;"_"&amp;$D3360,"")</f>
        <v/>
      </c>
    </row>
    <row r="3361">
      <c r="A3361" t="n">
        <v>3360</v>
      </c>
      <c r="B3361">
        <f>Движение!$A$501</f>
        <v/>
      </c>
      <c r="C3361">
        <f>Движение!$C$501</f>
        <v/>
      </c>
      <c r="D3361" t="inlineStr">
        <is>
          <t>Ми-П</t>
        </is>
      </c>
      <c r="E3361">
        <f>Движение!$AB$501</f>
        <v/>
      </c>
      <c r="F3361">
        <f>N(Движение!$AC$501)</f>
        <v/>
      </c>
      <c r="G3361">
        <f>N(Движение!$AD$501)</f>
        <v/>
      </c>
      <c r="H3361">
        <f>Движение!$AE$501</f>
        <v/>
      </c>
      <c r="I3361">
        <f>IF($F3361&gt;0,TEXT($B3361,"dd.mm")&amp;"_"&amp;$D3361,"")</f>
        <v/>
      </c>
    </row>
    <row r="3362">
      <c r="A3362" t="n">
        <v>3361</v>
      </c>
      <c r="B3362">
        <f>Движение!$A$502</f>
        <v/>
      </c>
      <c r="C3362">
        <f>Движение!$C$502</f>
        <v/>
      </c>
      <c r="D3362" t="inlineStr">
        <is>
          <t>АК-10</t>
        </is>
      </c>
      <c r="E3362">
        <f>Движение!$D$502</f>
        <v/>
      </c>
      <c r="F3362">
        <f>N(Движение!$E$502)</f>
        <v/>
      </c>
      <c r="G3362">
        <f>N(Движение!$F$502)</f>
        <v/>
      </c>
      <c r="H3362">
        <f>Движение!$G$502</f>
        <v/>
      </c>
      <c r="I3362">
        <f>IF($F3362&gt;0,TEXT($B3362,"dd.mm")&amp;"_"&amp;$D3362,"")</f>
        <v/>
      </c>
    </row>
    <row r="3363">
      <c r="A3363" t="n">
        <v>3362</v>
      </c>
      <c r="B3363">
        <f>Движение!$A$502</f>
        <v/>
      </c>
      <c r="C3363">
        <f>Движение!$C$502</f>
        <v/>
      </c>
      <c r="D3363" t="inlineStr">
        <is>
          <t>АК-15</t>
        </is>
      </c>
      <c r="E3363">
        <f>Движение!$H$502</f>
        <v/>
      </c>
      <c r="F3363">
        <f>N(Движение!$I$502)</f>
        <v/>
      </c>
      <c r="G3363">
        <f>N(Движение!$J$502)</f>
        <v/>
      </c>
      <c r="H3363">
        <f>Движение!$K$502</f>
        <v/>
      </c>
      <c r="I3363">
        <f>IF($F3363&gt;0,TEXT($B3363,"dd.mm")&amp;"_"&amp;$D3363,"")</f>
        <v/>
      </c>
    </row>
    <row r="3364">
      <c r="A3364" t="n">
        <v>3363</v>
      </c>
      <c r="B3364">
        <f>Движение!$A$502</f>
        <v/>
      </c>
      <c r="C3364">
        <f>Движение!$C$502</f>
        <v/>
      </c>
      <c r="D3364" t="inlineStr">
        <is>
          <t>Г 1800</t>
        </is>
      </c>
      <c r="E3364">
        <f>Движение!$L$502</f>
        <v/>
      </c>
      <c r="F3364">
        <f>N(Движение!$M$502)</f>
        <v/>
      </c>
      <c r="G3364">
        <f>N(Движение!$N$502)</f>
        <v/>
      </c>
      <c r="H3364">
        <f>Движение!$O$502</f>
        <v/>
      </c>
      <c r="I3364">
        <f>IF($F3364&gt;0,TEXT($B3364,"dd.mm")&amp;"_"&amp;$D3364,"")</f>
        <v/>
      </c>
    </row>
    <row r="3365">
      <c r="A3365" t="n">
        <v>3364</v>
      </c>
      <c r="B3365">
        <f>Движение!$A$502</f>
        <v/>
      </c>
      <c r="C3365">
        <f>Движение!$C$502</f>
        <v/>
      </c>
      <c r="D3365" t="inlineStr">
        <is>
          <t>Г 3500</t>
        </is>
      </c>
      <c r="E3365">
        <f>Движение!$P$502</f>
        <v/>
      </c>
      <c r="F3365">
        <f>N(Движение!$Q$502)</f>
        <v/>
      </c>
      <c r="G3365">
        <f>N(Движение!$R$502)</f>
        <v/>
      </c>
      <c r="H3365">
        <f>Движение!$S$502</f>
        <v/>
      </c>
      <c r="I3365">
        <f>IF($F3365&gt;0,TEXT($B3365,"dd.mm")&amp;"_"&amp;$D3365,"")</f>
        <v/>
      </c>
    </row>
    <row r="3366">
      <c r="A3366" t="n">
        <v>3365</v>
      </c>
      <c r="B3366">
        <f>Движение!$A$502</f>
        <v/>
      </c>
      <c r="C3366">
        <f>Движение!$C$502</f>
        <v/>
      </c>
      <c r="D3366" t="inlineStr">
        <is>
          <t>Г 800</t>
        </is>
      </c>
      <c r="E3366">
        <f>Движение!$T$502</f>
        <v/>
      </c>
      <c r="F3366">
        <f>N(Движение!$U$502)</f>
        <v/>
      </c>
      <c r="G3366">
        <f>N(Движение!$V$502)</f>
        <v/>
      </c>
      <c r="H3366">
        <f>Движение!$W$502</f>
        <v/>
      </c>
      <c r="I3366">
        <f>IF($F3366&gt;0,TEXT($B3366,"dd.mm")&amp;"_"&amp;$D3366,"")</f>
        <v/>
      </c>
    </row>
    <row r="3367">
      <c r="A3367" t="n">
        <v>3366</v>
      </c>
      <c r="B3367">
        <f>Движение!$A$502</f>
        <v/>
      </c>
      <c r="C3367">
        <f>Движение!$C$502</f>
        <v/>
      </c>
      <c r="D3367" t="inlineStr">
        <is>
          <t>Ми-К</t>
        </is>
      </c>
      <c r="E3367">
        <f>Движение!$X$502</f>
        <v/>
      </c>
      <c r="F3367">
        <f>N(Движение!$Y$502)</f>
        <v/>
      </c>
      <c r="G3367">
        <f>N(Движение!$Z$502)</f>
        <v/>
      </c>
      <c r="H3367">
        <f>Движение!$AA$502</f>
        <v/>
      </c>
      <c r="I3367">
        <f>IF($F3367&gt;0,TEXT($B3367,"dd.mm")&amp;"_"&amp;$D3367,"")</f>
        <v/>
      </c>
    </row>
    <row r="3368">
      <c r="A3368" t="n">
        <v>3367</v>
      </c>
      <c r="B3368">
        <f>Движение!$A$502</f>
        <v/>
      </c>
      <c r="C3368">
        <f>Движение!$C$502</f>
        <v/>
      </c>
      <c r="D3368" t="inlineStr">
        <is>
          <t>Ми-П</t>
        </is>
      </c>
      <c r="E3368">
        <f>Движение!$AB$502</f>
        <v/>
      </c>
      <c r="F3368">
        <f>N(Движение!$AC$502)</f>
        <v/>
      </c>
      <c r="G3368">
        <f>N(Движение!$AD$502)</f>
        <v/>
      </c>
      <c r="H3368">
        <f>Движение!$AE$502</f>
        <v/>
      </c>
      <c r="I3368">
        <f>IF($F3368&gt;0,TEXT($B3368,"dd.mm")&amp;"_"&amp;$D3368,"")</f>
        <v/>
      </c>
    </row>
    <row r="3369">
      <c r="A3369" t="n">
        <v>3368</v>
      </c>
      <c r="B3369">
        <f>Движение!$A$503</f>
        <v/>
      </c>
      <c r="C3369">
        <f>Движение!$C$503</f>
        <v/>
      </c>
      <c r="D3369" t="inlineStr">
        <is>
          <t>АК-10</t>
        </is>
      </c>
      <c r="E3369">
        <f>Движение!$D$503</f>
        <v/>
      </c>
      <c r="F3369">
        <f>N(Движение!$E$503)</f>
        <v/>
      </c>
      <c r="G3369">
        <f>N(Движение!$F$503)</f>
        <v/>
      </c>
      <c r="H3369">
        <f>Движение!$G$503</f>
        <v/>
      </c>
      <c r="I3369">
        <f>IF($F3369&gt;0,TEXT($B3369,"dd.mm")&amp;"_"&amp;$D3369,"")</f>
        <v/>
      </c>
    </row>
    <row r="3370">
      <c r="A3370" t="n">
        <v>3369</v>
      </c>
      <c r="B3370">
        <f>Движение!$A$503</f>
        <v/>
      </c>
      <c r="C3370">
        <f>Движение!$C$503</f>
        <v/>
      </c>
      <c r="D3370" t="inlineStr">
        <is>
          <t>АК-15</t>
        </is>
      </c>
      <c r="E3370">
        <f>Движение!$H$503</f>
        <v/>
      </c>
      <c r="F3370">
        <f>N(Движение!$I$503)</f>
        <v/>
      </c>
      <c r="G3370">
        <f>N(Движение!$J$503)</f>
        <v/>
      </c>
      <c r="H3370">
        <f>Движение!$K$503</f>
        <v/>
      </c>
      <c r="I3370">
        <f>IF($F3370&gt;0,TEXT($B3370,"dd.mm")&amp;"_"&amp;$D3370,"")</f>
        <v/>
      </c>
    </row>
    <row r="3371">
      <c r="A3371" t="n">
        <v>3370</v>
      </c>
      <c r="B3371">
        <f>Движение!$A$503</f>
        <v/>
      </c>
      <c r="C3371">
        <f>Движение!$C$503</f>
        <v/>
      </c>
      <c r="D3371" t="inlineStr">
        <is>
          <t>Г 1800</t>
        </is>
      </c>
      <c r="E3371">
        <f>Движение!$L$503</f>
        <v/>
      </c>
      <c r="F3371">
        <f>N(Движение!$M$503)</f>
        <v/>
      </c>
      <c r="G3371">
        <f>N(Движение!$N$503)</f>
        <v/>
      </c>
      <c r="H3371">
        <f>Движение!$O$503</f>
        <v/>
      </c>
      <c r="I3371">
        <f>IF($F3371&gt;0,TEXT($B3371,"dd.mm")&amp;"_"&amp;$D3371,"")</f>
        <v/>
      </c>
    </row>
    <row r="3372">
      <c r="A3372" t="n">
        <v>3371</v>
      </c>
      <c r="B3372">
        <f>Движение!$A$503</f>
        <v/>
      </c>
      <c r="C3372">
        <f>Движение!$C$503</f>
        <v/>
      </c>
      <c r="D3372" t="inlineStr">
        <is>
          <t>Г 3500</t>
        </is>
      </c>
      <c r="E3372">
        <f>Движение!$P$503</f>
        <v/>
      </c>
      <c r="F3372">
        <f>N(Движение!$Q$503)</f>
        <v/>
      </c>
      <c r="G3372">
        <f>N(Движение!$R$503)</f>
        <v/>
      </c>
      <c r="H3372">
        <f>Движение!$S$503</f>
        <v/>
      </c>
      <c r="I3372">
        <f>IF($F3372&gt;0,TEXT($B3372,"dd.mm")&amp;"_"&amp;$D3372,"")</f>
        <v/>
      </c>
    </row>
    <row r="3373">
      <c r="A3373" t="n">
        <v>3372</v>
      </c>
      <c r="B3373">
        <f>Движение!$A$503</f>
        <v/>
      </c>
      <c r="C3373">
        <f>Движение!$C$503</f>
        <v/>
      </c>
      <c r="D3373" t="inlineStr">
        <is>
          <t>Г 800</t>
        </is>
      </c>
      <c r="E3373">
        <f>Движение!$T$503</f>
        <v/>
      </c>
      <c r="F3373">
        <f>N(Движение!$U$503)</f>
        <v/>
      </c>
      <c r="G3373">
        <f>N(Движение!$V$503)</f>
        <v/>
      </c>
      <c r="H3373">
        <f>Движение!$W$503</f>
        <v/>
      </c>
      <c r="I3373">
        <f>IF($F3373&gt;0,TEXT($B3373,"dd.mm")&amp;"_"&amp;$D3373,"")</f>
        <v/>
      </c>
    </row>
    <row r="3374">
      <c r="A3374" t="n">
        <v>3373</v>
      </c>
      <c r="B3374">
        <f>Движение!$A$503</f>
        <v/>
      </c>
      <c r="C3374">
        <f>Движение!$C$503</f>
        <v/>
      </c>
      <c r="D3374" t="inlineStr">
        <is>
          <t>Ми-К</t>
        </is>
      </c>
      <c r="E3374">
        <f>Движение!$X$503</f>
        <v/>
      </c>
      <c r="F3374">
        <f>N(Движение!$Y$503)</f>
        <v/>
      </c>
      <c r="G3374">
        <f>N(Движение!$Z$503)</f>
        <v/>
      </c>
      <c r="H3374">
        <f>Движение!$AA$503</f>
        <v/>
      </c>
      <c r="I3374">
        <f>IF($F3374&gt;0,TEXT($B3374,"dd.mm")&amp;"_"&amp;$D3374,"")</f>
        <v/>
      </c>
    </row>
    <row r="3375">
      <c r="A3375" t="n">
        <v>3374</v>
      </c>
      <c r="B3375">
        <f>Движение!$A$503</f>
        <v/>
      </c>
      <c r="C3375">
        <f>Движение!$C$503</f>
        <v/>
      </c>
      <c r="D3375" t="inlineStr">
        <is>
          <t>Ми-П</t>
        </is>
      </c>
      <c r="E3375">
        <f>Движение!$AB$503</f>
        <v/>
      </c>
      <c r="F3375">
        <f>N(Движение!$AC$503)</f>
        <v/>
      </c>
      <c r="G3375">
        <f>N(Движение!$AD$503)</f>
        <v/>
      </c>
      <c r="H3375">
        <f>Движение!$AE$503</f>
        <v/>
      </c>
      <c r="I3375">
        <f>IF($F3375&gt;0,TEXT($B3375,"dd.mm")&amp;"_"&amp;$D3375,"")</f>
        <v/>
      </c>
    </row>
    <row r="3376">
      <c r="A3376" t="n">
        <v>3375</v>
      </c>
      <c r="B3376">
        <f>Движение!$A$504</f>
        <v/>
      </c>
      <c r="C3376">
        <f>Движение!$C$504</f>
        <v/>
      </c>
      <c r="D3376" t="inlineStr">
        <is>
          <t>АК-10</t>
        </is>
      </c>
      <c r="E3376">
        <f>Движение!$D$504</f>
        <v/>
      </c>
      <c r="F3376">
        <f>N(Движение!$E$504)</f>
        <v/>
      </c>
      <c r="G3376">
        <f>N(Движение!$F$504)</f>
        <v/>
      </c>
      <c r="H3376">
        <f>Движение!$G$504</f>
        <v/>
      </c>
      <c r="I3376">
        <f>IF($F3376&gt;0,TEXT($B3376,"dd.mm")&amp;"_"&amp;$D3376,"")</f>
        <v/>
      </c>
    </row>
    <row r="3377">
      <c r="A3377" t="n">
        <v>3376</v>
      </c>
      <c r="B3377">
        <f>Движение!$A$504</f>
        <v/>
      </c>
      <c r="C3377">
        <f>Движение!$C$504</f>
        <v/>
      </c>
      <c r="D3377" t="inlineStr">
        <is>
          <t>АК-15</t>
        </is>
      </c>
      <c r="E3377">
        <f>Движение!$H$504</f>
        <v/>
      </c>
      <c r="F3377">
        <f>N(Движение!$I$504)</f>
        <v/>
      </c>
      <c r="G3377">
        <f>N(Движение!$J$504)</f>
        <v/>
      </c>
      <c r="H3377">
        <f>Движение!$K$504</f>
        <v/>
      </c>
      <c r="I3377">
        <f>IF($F3377&gt;0,TEXT($B3377,"dd.mm")&amp;"_"&amp;$D3377,"")</f>
        <v/>
      </c>
    </row>
    <row r="3378">
      <c r="A3378" t="n">
        <v>3377</v>
      </c>
      <c r="B3378">
        <f>Движение!$A$504</f>
        <v/>
      </c>
      <c r="C3378">
        <f>Движение!$C$504</f>
        <v/>
      </c>
      <c r="D3378" t="inlineStr">
        <is>
          <t>Г 1800</t>
        </is>
      </c>
      <c r="E3378">
        <f>Движение!$L$504</f>
        <v/>
      </c>
      <c r="F3378">
        <f>N(Движение!$M$504)</f>
        <v/>
      </c>
      <c r="G3378">
        <f>N(Движение!$N$504)</f>
        <v/>
      </c>
      <c r="H3378">
        <f>Движение!$O$504</f>
        <v/>
      </c>
      <c r="I3378">
        <f>IF($F3378&gt;0,TEXT($B3378,"dd.mm")&amp;"_"&amp;$D3378,"")</f>
        <v/>
      </c>
    </row>
    <row r="3379">
      <c r="A3379" t="n">
        <v>3378</v>
      </c>
      <c r="B3379">
        <f>Движение!$A$504</f>
        <v/>
      </c>
      <c r="C3379">
        <f>Движение!$C$504</f>
        <v/>
      </c>
      <c r="D3379" t="inlineStr">
        <is>
          <t>Г 3500</t>
        </is>
      </c>
      <c r="E3379">
        <f>Движение!$P$504</f>
        <v/>
      </c>
      <c r="F3379">
        <f>N(Движение!$Q$504)</f>
        <v/>
      </c>
      <c r="G3379">
        <f>N(Движение!$R$504)</f>
        <v/>
      </c>
      <c r="H3379">
        <f>Движение!$S$504</f>
        <v/>
      </c>
      <c r="I3379">
        <f>IF($F3379&gt;0,TEXT($B3379,"dd.mm")&amp;"_"&amp;$D3379,"")</f>
        <v/>
      </c>
    </row>
    <row r="3380">
      <c r="A3380" t="n">
        <v>3379</v>
      </c>
      <c r="B3380">
        <f>Движение!$A$504</f>
        <v/>
      </c>
      <c r="C3380">
        <f>Движение!$C$504</f>
        <v/>
      </c>
      <c r="D3380" t="inlineStr">
        <is>
          <t>Г 800</t>
        </is>
      </c>
      <c r="E3380">
        <f>Движение!$T$504</f>
        <v/>
      </c>
      <c r="F3380">
        <f>N(Движение!$U$504)</f>
        <v/>
      </c>
      <c r="G3380">
        <f>N(Движение!$V$504)</f>
        <v/>
      </c>
      <c r="H3380">
        <f>Движение!$W$504</f>
        <v/>
      </c>
      <c r="I3380">
        <f>IF($F3380&gt;0,TEXT($B3380,"dd.mm")&amp;"_"&amp;$D3380,"")</f>
        <v/>
      </c>
    </row>
    <row r="3381">
      <c r="A3381" t="n">
        <v>3380</v>
      </c>
      <c r="B3381">
        <f>Движение!$A$504</f>
        <v/>
      </c>
      <c r="C3381">
        <f>Движение!$C$504</f>
        <v/>
      </c>
      <c r="D3381" t="inlineStr">
        <is>
          <t>Ми-К</t>
        </is>
      </c>
      <c r="E3381">
        <f>Движение!$X$504</f>
        <v/>
      </c>
      <c r="F3381">
        <f>N(Движение!$Y$504)</f>
        <v/>
      </c>
      <c r="G3381">
        <f>N(Движение!$Z$504)</f>
        <v/>
      </c>
      <c r="H3381">
        <f>Движение!$AA$504</f>
        <v/>
      </c>
      <c r="I3381">
        <f>IF($F3381&gt;0,TEXT($B3381,"dd.mm")&amp;"_"&amp;$D3381,"")</f>
        <v/>
      </c>
    </row>
    <row r="3382">
      <c r="A3382" t="n">
        <v>3381</v>
      </c>
      <c r="B3382">
        <f>Движение!$A$504</f>
        <v/>
      </c>
      <c r="C3382">
        <f>Движение!$C$504</f>
        <v/>
      </c>
      <c r="D3382" t="inlineStr">
        <is>
          <t>Ми-П</t>
        </is>
      </c>
      <c r="E3382">
        <f>Движение!$AB$504</f>
        <v/>
      </c>
      <c r="F3382">
        <f>N(Движение!$AC$504)</f>
        <v/>
      </c>
      <c r="G3382">
        <f>N(Движение!$AD$504)</f>
        <v/>
      </c>
      <c r="H3382">
        <f>Движение!$AE$504</f>
        <v/>
      </c>
      <c r="I3382">
        <f>IF($F3382&gt;0,TEXT($B3382,"dd.mm")&amp;"_"&amp;$D3382,"")</f>
        <v/>
      </c>
    </row>
    <row r="3383">
      <c r="A3383" t="n">
        <v>3382</v>
      </c>
      <c r="B3383">
        <f>Движение!$A$505</f>
        <v/>
      </c>
      <c r="C3383">
        <f>Движение!$C$505</f>
        <v/>
      </c>
      <c r="D3383" t="inlineStr">
        <is>
          <t>АК-10</t>
        </is>
      </c>
      <c r="E3383">
        <f>Движение!$D$505</f>
        <v/>
      </c>
      <c r="F3383">
        <f>N(Движение!$E$505)</f>
        <v/>
      </c>
      <c r="G3383">
        <f>N(Движение!$F$505)</f>
        <v/>
      </c>
      <c r="H3383">
        <f>Движение!$G$505</f>
        <v/>
      </c>
      <c r="I3383">
        <f>IF($F3383&gt;0,TEXT($B3383,"dd.mm")&amp;"_"&amp;$D3383,"")</f>
        <v/>
      </c>
    </row>
    <row r="3384">
      <c r="A3384" t="n">
        <v>3383</v>
      </c>
      <c r="B3384">
        <f>Движение!$A$505</f>
        <v/>
      </c>
      <c r="C3384">
        <f>Движение!$C$505</f>
        <v/>
      </c>
      <c r="D3384" t="inlineStr">
        <is>
          <t>АК-15</t>
        </is>
      </c>
      <c r="E3384">
        <f>Движение!$H$505</f>
        <v/>
      </c>
      <c r="F3384">
        <f>N(Движение!$I$505)</f>
        <v/>
      </c>
      <c r="G3384">
        <f>N(Движение!$J$505)</f>
        <v/>
      </c>
      <c r="H3384">
        <f>Движение!$K$505</f>
        <v/>
      </c>
      <c r="I3384">
        <f>IF($F3384&gt;0,TEXT($B3384,"dd.mm")&amp;"_"&amp;$D3384,"")</f>
        <v/>
      </c>
    </row>
    <row r="3385">
      <c r="A3385" t="n">
        <v>3384</v>
      </c>
      <c r="B3385">
        <f>Движение!$A$505</f>
        <v/>
      </c>
      <c r="C3385">
        <f>Движение!$C$505</f>
        <v/>
      </c>
      <c r="D3385" t="inlineStr">
        <is>
          <t>Г 1800</t>
        </is>
      </c>
      <c r="E3385">
        <f>Движение!$L$505</f>
        <v/>
      </c>
      <c r="F3385">
        <f>N(Движение!$M$505)</f>
        <v/>
      </c>
      <c r="G3385">
        <f>N(Движение!$N$505)</f>
        <v/>
      </c>
      <c r="H3385">
        <f>Движение!$O$505</f>
        <v/>
      </c>
      <c r="I3385">
        <f>IF($F3385&gt;0,TEXT($B3385,"dd.mm")&amp;"_"&amp;$D3385,"")</f>
        <v/>
      </c>
    </row>
    <row r="3386">
      <c r="A3386" t="n">
        <v>3385</v>
      </c>
      <c r="B3386">
        <f>Движение!$A$505</f>
        <v/>
      </c>
      <c r="C3386">
        <f>Движение!$C$505</f>
        <v/>
      </c>
      <c r="D3386" t="inlineStr">
        <is>
          <t>Г 3500</t>
        </is>
      </c>
      <c r="E3386">
        <f>Движение!$P$505</f>
        <v/>
      </c>
      <c r="F3386">
        <f>N(Движение!$Q$505)</f>
        <v/>
      </c>
      <c r="G3386">
        <f>N(Движение!$R$505)</f>
        <v/>
      </c>
      <c r="H3386">
        <f>Движение!$S$505</f>
        <v/>
      </c>
      <c r="I3386">
        <f>IF($F3386&gt;0,TEXT($B3386,"dd.mm")&amp;"_"&amp;$D3386,"")</f>
        <v/>
      </c>
    </row>
    <row r="3387">
      <c r="A3387" t="n">
        <v>3386</v>
      </c>
      <c r="B3387">
        <f>Движение!$A$505</f>
        <v/>
      </c>
      <c r="C3387">
        <f>Движение!$C$505</f>
        <v/>
      </c>
      <c r="D3387" t="inlineStr">
        <is>
          <t>Г 800</t>
        </is>
      </c>
      <c r="E3387">
        <f>Движение!$T$505</f>
        <v/>
      </c>
      <c r="F3387">
        <f>N(Движение!$U$505)</f>
        <v/>
      </c>
      <c r="G3387">
        <f>N(Движение!$V$505)</f>
        <v/>
      </c>
      <c r="H3387">
        <f>Движение!$W$505</f>
        <v/>
      </c>
      <c r="I3387">
        <f>IF($F3387&gt;0,TEXT($B3387,"dd.mm")&amp;"_"&amp;$D3387,"")</f>
        <v/>
      </c>
    </row>
    <row r="3388">
      <c r="A3388" t="n">
        <v>3387</v>
      </c>
      <c r="B3388">
        <f>Движение!$A$505</f>
        <v/>
      </c>
      <c r="C3388">
        <f>Движение!$C$505</f>
        <v/>
      </c>
      <c r="D3388" t="inlineStr">
        <is>
          <t>Ми-К</t>
        </is>
      </c>
      <c r="E3388">
        <f>Движение!$X$505</f>
        <v/>
      </c>
      <c r="F3388">
        <f>N(Движение!$Y$505)</f>
        <v/>
      </c>
      <c r="G3388">
        <f>N(Движение!$Z$505)</f>
        <v/>
      </c>
      <c r="H3388">
        <f>Движение!$AA$505</f>
        <v/>
      </c>
      <c r="I3388">
        <f>IF($F3388&gt;0,TEXT($B3388,"dd.mm")&amp;"_"&amp;$D3388,"")</f>
        <v/>
      </c>
    </row>
    <row r="3389">
      <c r="A3389" t="n">
        <v>3388</v>
      </c>
      <c r="B3389">
        <f>Движение!$A$505</f>
        <v/>
      </c>
      <c r="C3389">
        <f>Движение!$C$505</f>
        <v/>
      </c>
      <c r="D3389" t="inlineStr">
        <is>
          <t>Ми-П</t>
        </is>
      </c>
      <c r="E3389">
        <f>Движение!$AB$505</f>
        <v/>
      </c>
      <c r="F3389">
        <f>N(Движение!$AC$505)</f>
        <v/>
      </c>
      <c r="G3389">
        <f>N(Движение!$AD$505)</f>
        <v/>
      </c>
      <c r="H3389">
        <f>Движение!$AE$505</f>
        <v/>
      </c>
      <c r="I3389">
        <f>IF($F3389&gt;0,TEXT($B3389,"dd.mm")&amp;"_"&amp;$D3389,"")</f>
        <v/>
      </c>
    </row>
    <row r="3390">
      <c r="A3390" t="n">
        <v>3389</v>
      </c>
      <c r="B3390">
        <f>Движение!$A$506</f>
        <v/>
      </c>
      <c r="C3390">
        <f>Движение!$C$506</f>
        <v/>
      </c>
      <c r="D3390" t="inlineStr">
        <is>
          <t>АК-10</t>
        </is>
      </c>
      <c r="E3390">
        <f>Движение!$D$506</f>
        <v/>
      </c>
      <c r="F3390">
        <f>N(Движение!$E$506)</f>
        <v/>
      </c>
      <c r="G3390">
        <f>N(Движение!$F$506)</f>
        <v/>
      </c>
      <c r="H3390">
        <f>Движение!$G$506</f>
        <v/>
      </c>
      <c r="I3390">
        <f>IF($F3390&gt;0,TEXT($B3390,"dd.mm")&amp;"_"&amp;$D3390,"")</f>
        <v/>
      </c>
    </row>
    <row r="3391">
      <c r="A3391" t="n">
        <v>3390</v>
      </c>
      <c r="B3391">
        <f>Движение!$A$506</f>
        <v/>
      </c>
      <c r="C3391">
        <f>Движение!$C$506</f>
        <v/>
      </c>
      <c r="D3391" t="inlineStr">
        <is>
          <t>АК-15</t>
        </is>
      </c>
      <c r="E3391">
        <f>Движение!$H$506</f>
        <v/>
      </c>
      <c r="F3391">
        <f>N(Движение!$I$506)</f>
        <v/>
      </c>
      <c r="G3391">
        <f>N(Движение!$J$506)</f>
        <v/>
      </c>
      <c r="H3391">
        <f>Движение!$K$506</f>
        <v/>
      </c>
      <c r="I3391">
        <f>IF($F3391&gt;0,TEXT($B3391,"dd.mm")&amp;"_"&amp;$D3391,"")</f>
        <v/>
      </c>
    </row>
    <row r="3392">
      <c r="A3392" t="n">
        <v>3391</v>
      </c>
      <c r="B3392">
        <f>Движение!$A$506</f>
        <v/>
      </c>
      <c r="C3392">
        <f>Движение!$C$506</f>
        <v/>
      </c>
      <c r="D3392" t="inlineStr">
        <is>
          <t>Г 1800</t>
        </is>
      </c>
      <c r="E3392">
        <f>Движение!$L$506</f>
        <v/>
      </c>
      <c r="F3392">
        <f>N(Движение!$M$506)</f>
        <v/>
      </c>
      <c r="G3392">
        <f>N(Движение!$N$506)</f>
        <v/>
      </c>
      <c r="H3392">
        <f>Движение!$O$506</f>
        <v/>
      </c>
      <c r="I3392">
        <f>IF($F3392&gt;0,TEXT($B3392,"dd.mm")&amp;"_"&amp;$D3392,"")</f>
        <v/>
      </c>
    </row>
    <row r="3393">
      <c r="A3393" t="n">
        <v>3392</v>
      </c>
      <c r="B3393">
        <f>Движение!$A$506</f>
        <v/>
      </c>
      <c r="C3393">
        <f>Движение!$C$506</f>
        <v/>
      </c>
      <c r="D3393" t="inlineStr">
        <is>
          <t>Г 3500</t>
        </is>
      </c>
      <c r="E3393">
        <f>Движение!$P$506</f>
        <v/>
      </c>
      <c r="F3393">
        <f>N(Движение!$Q$506)</f>
        <v/>
      </c>
      <c r="G3393">
        <f>N(Движение!$R$506)</f>
        <v/>
      </c>
      <c r="H3393">
        <f>Движение!$S$506</f>
        <v/>
      </c>
      <c r="I3393">
        <f>IF($F3393&gt;0,TEXT($B3393,"dd.mm")&amp;"_"&amp;$D3393,"")</f>
        <v/>
      </c>
    </row>
    <row r="3394">
      <c r="A3394" t="n">
        <v>3393</v>
      </c>
      <c r="B3394">
        <f>Движение!$A$506</f>
        <v/>
      </c>
      <c r="C3394">
        <f>Движение!$C$506</f>
        <v/>
      </c>
      <c r="D3394" t="inlineStr">
        <is>
          <t>Г 800</t>
        </is>
      </c>
      <c r="E3394">
        <f>Движение!$T$506</f>
        <v/>
      </c>
      <c r="F3394">
        <f>N(Движение!$U$506)</f>
        <v/>
      </c>
      <c r="G3394">
        <f>N(Движение!$V$506)</f>
        <v/>
      </c>
      <c r="H3394">
        <f>Движение!$W$506</f>
        <v/>
      </c>
      <c r="I3394">
        <f>IF($F3394&gt;0,TEXT($B3394,"dd.mm")&amp;"_"&amp;$D3394,"")</f>
        <v/>
      </c>
    </row>
    <row r="3395">
      <c r="A3395" t="n">
        <v>3394</v>
      </c>
      <c r="B3395">
        <f>Движение!$A$506</f>
        <v/>
      </c>
      <c r="C3395">
        <f>Движение!$C$506</f>
        <v/>
      </c>
      <c r="D3395" t="inlineStr">
        <is>
          <t>Ми-К</t>
        </is>
      </c>
      <c r="E3395">
        <f>Движение!$X$506</f>
        <v/>
      </c>
      <c r="F3395">
        <f>N(Движение!$Y$506)</f>
        <v/>
      </c>
      <c r="G3395">
        <f>N(Движение!$Z$506)</f>
        <v/>
      </c>
      <c r="H3395">
        <f>Движение!$AA$506</f>
        <v/>
      </c>
      <c r="I3395">
        <f>IF($F3395&gt;0,TEXT($B3395,"dd.mm")&amp;"_"&amp;$D3395,"")</f>
        <v/>
      </c>
    </row>
    <row r="3396">
      <c r="A3396" t="n">
        <v>3395</v>
      </c>
      <c r="B3396">
        <f>Движение!$A$506</f>
        <v/>
      </c>
      <c r="C3396">
        <f>Движение!$C$506</f>
        <v/>
      </c>
      <c r="D3396" t="inlineStr">
        <is>
          <t>Ми-П</t>
        </is>
      </c>
      <c r="E3396">
        <f>Движение!$AB$506</f>
        <v/>
      </c>
      <c r="F3396">
        <f>N(Движение!$AC$506)</f>
        <v/>
      </c>
      <c r="G3396">
        <f>N(Движение!$AD$506)</f>
        <v/>
      </c>
      <c r="H3396">
        <f>Движение!$AE$506</f>
        <v/>
      </c>
      <c r="I3396">
        <f>IF($F3396&gt;0,TEXT($B3396,"dd.mm")&amp;"_"&amp;$D3396,"")</f>
        <v/>
      </c>
    </row>
    <row r="3397">
      <c r="A3397" t="n">
        <v>3396</v>
      </c>
      <c r="B3397">
        <f>Движение!$A$507</f>
        <v/>
      </c>
      <c r="C3397">
        <f>Движение!$C$507</f>
        <v/>
      </c>
      <c r="D3397" t="inlineStr">
        <is>
          <t>АК-10</t>
        </is>
      </c>
      <c r="E3397">
        <f>Движение!$D$507</f>
        <v/>
      </c>
      <c r="F3397">
        <f>N(Движение!$E$507)</f>
        <v/>
      </c>
      <c r="G3397">
        <f>N(Движение!$F$507)</f>
        <v/>
      </c>
      <c r="H3397">
        <f>Движение!$G$507</f>
        <v/>
      </c>
      <c r="I3397">
        <f>IF($F3397&gt;0,TEXT($B3397,"dd.mm")&amp;"_"&amp;$D3397,"")</f>
        <v/>
      </c>
    </row>
    <row r="3398">
      <c r="A3398" t="n">
        <v>3397</v>
      </c>
      <c r="B3398">
        <f>Движение!$A$507</f>
        <v/>
      </c>
      <c r="C3398">
        <f>Движение!$C$507</f>
        <v/>
      </c>
      <c r="D3398" t="inlineStr">
        <is>
          <t>АК-15</t>
        </is>
      </c>
      <c r="E3398">
        <f>Движение!$H$507</f>
        <v/>
      </c>
      <c r="F3398">
        <f>N(Движение!$I$507)</f>
        <v/>
      </c>
      <c r="G3398">
        <f>N(Движение!$J$507)</f>
        <v/>
      </c>
      <c r="H3398">
        <f>Движение!$K$507</f>
        <v/>
      </c>
      <c r="I3398">
        <f>IF($F3398&gt;0,TEXT($B3398,"dd.mm")&amp;"_"&amp;$D3398,"")</f>
        <v/>
      </c>
    </row>
    <row r="3399">
      <c r="A3399" t="n">
        <v>3398</v>
      </c>
      <c r="B3399">
        <f>Движение!$A$507</f>
        <v/>
      </c>
      <c r="C3399">
        <f>Движение!$C$507</f>
        <v/>
      </c>
      <c r="D3399" t="inlineStr">
        <is>
          <t>Г 1800</t>
        </is>
      </c>
      <c r="E3399">
        <f>Движение!$L$507</f>
        <v/>
      </c>
      <c r="F3399">
        <f>N(Движение!$M$507)</f>
        <v/>
      </c>
      <c r="G3399">
        <f>N(Движение!$N$507)</f>
        <v/>
      </c>
      <c r="H3399">
        <f>Движение!$O$507</f>
        <v/>
      </c>
      <c r="I3399">
        <f>IF($F3399&gt;0,TEXT($B3399,"dd.mm")&amp;"_"&amp;$D3399,"")</f>
        <v/>
      </c>
    </row>
    <row r="3400">
      <c r="A3400" t="n">
        <v>3399</v>
      </c>
      <c r="B3400">
        <f>Движение!$A$507</f>
        <v/>
      </c>
      <c r="C3400">
        <f>Движение!$C$507</f>
        <v/>
      </c>
      <c r="D3400" t="inlineStr">
        <is>
          <t>Г 3500</t>
        </is>
      </c>
      <c r="E3400">
        <f>Движение!$P$507</f>
        <v/>
      </c>
      <c r="F3400">
        <f>N(Движение!$Q$507)</f>
        <v/>
      </c>
      <c r="G3400">
        <f>N(Движение!$R$507)</f>
        <v/>
      </c>
      <c r="H3400">
        <f>Движение!$S$507</f>
        <v/>
      </c>
      <c r="I3400">
        <f>IF($F3400&gt;0,TEXT($B3400,"dd.mm")&amp;"_"&amp;$D3400,"")</f>
        <v/>
      </c>
    </row>
    <row r="3401">
      <c r="A3401" t="n">
        <v>3400</v>
      </c>
      <c r="B3401">
        <f>Движение!$A$507</f>
        <v/>
      </c>
      <c r="C3401">
        <f>Движение!$C$507</f>
        <v/>
      </c>
      <c r="D3401" t="inlineStr">
        <is>
          <t>Г 800</t>
        </is>
      </c>
      <c r="E3401">
        <f>Движение!$T$507</f>
        <v/>
      </c>
      <c r="F3401">
        <f>N(Движение!$U$507)</f>
        <v/>
      </c>
      <c r="G3401">
        <f>N(Движение!$V$507)</f>
        <v/>
      </c>
      <c r="H3401">
        <f>Движение!$W$507</f>
        <v/>
      </c>
      <c r="I3401">
        <f>IF($F3401&gt;0,TEXT($B3401,"dd.mm")&amp;"_"&amp;$D3401,"")</f>
        <v/>
      </c>
    </row>
    <row r="3402">
      <c r="A3402" t="n">
        <v>3401</v>
      </c>
      <c r="B3402">
        <f>Движение!$A$507</f>
        <v/>
      </c>
      <c r="C3402">
        <f>Движение!$C$507</f>
        <v/>
      </c>
      <c r="D3402" t="inlineStr">
        <is>
          <t>Ми-К</t>
        </is>
      </c>
      <c r="E3402">
        <f>Движение!$X$507</f>
        <v/>
      </c>
      <c r="F3402">
        <f>N(Движение!$Y$507)</f>
        <v/>
      </c>
      <c r="G3402">
        <f>N(Движение!$Z$507)</f>
        <v/>
      </c>
      <c r="H3402">
        <f>Движение!$AA$507</f>
        <v/>
      </c>
      <c r="I3402">
        <f>IF($F3402&gt;0,TEXT($B3402,"dd.mm")&amp;"_"&amp;$D3402,"")</f>
        <v/>
      </c>
    </row>
    <row r="3403">
      <c r="A3403" t="n">
        <v>3402</v>
      </c>
      <c r="B3403">
        <f>Движение!$A$507</f>
        <v/>
      </c>
      <c r="C3403">
        <f>Движение!$C$507</f>
        <v/>
      </c>
      <c r="D3403" t="inlineStr">
        <is>
          <t>Ми-П</t>
        </is>
      </c>
      <c r="E3403">
        <f>Движение!$AB$507</f>
        <v/>
      </c>
      <c r="F3403">
        <f>N(Движение!$AC$507)</f>
        <v/>
      </c>
      <c r="G3403">
        <f>N(Движение!$AD$507)</f>
        <v/>
      </c>
      <c r="H3403">
        <f>Движение!$AE$507</f>
        <v/>
      </c>
      <c r="I3403">
        <f>IF($F3403&gt;0,TEXT($B3403,"dd.mm")&amp;"_"&amp;$D3403,"")</f>
        <v/>
      </c>
    </row>
    <row r="3404">
      <c r="A3404" t="n">
        <v>3403</v>
      </c>
      <c r="B3404">
        <f>Движение!$A$508</f>
        <v/>
      </c>
      <c r="C3404">
        <f>Движение!$C$508</f>
        <v/>
      </c>
      <c r="D3404" t="inlineStr">
        <is>
          <t>АК-10</t>
        </is>
      </c>
      <c r="E3404">
        <f>Движение!$D$508</f>
        <v/>
      </c>
      <c r="F3404">
        <f>N(Движение!$E$508)</f>
        <v/>
      </c>
      <c r="G3404">
        <f>N(Движение!$F$508)</f>
        <v/>
      </c>
      <c r="H3404">
        <f>Движение!$G$508</f>
        <v/>
      </c>
      <c r="I3404">
        <f>IF($F3404&gt;0,TEXT($B3404,"dd.mm")&amp;"_"&amp;$D3404,"")</f>
        <v/>
      </c>
    </row>
    <row r="3405">
      <c r="A3405" t="n">
        <v>3404</v>
      </c>
      <c r="B3405">
        <f>Движение!$A$508</f>
        <v/>
      </c>
      <c r="C3405">
        <f>Движение!$C$508</f>
        <v/>
      </c>
      <c r="D3405" t="inlineStr">
        <is>
          <t>АК-15</t>
        </is>
      </c>
      <c r="E3405">
        <f>Движение!$H$508</f>
        <v/>
      </c>
      <c r="F3405">
        <f>N(Движение!$I$508)</f>
        <v/>
      </c>
      <c r="G3405">
        <f>N(Движение!$J$508)</f>
        <v/>
      </c>
      <c r="H3405">
        <f>Движение!$K$508</f>
        <v/>
      </c>
      <c r="I3405">
        <f>IF($F3405&gt;0,TEXT($B3405,"dd.mm")&amp;"_"&amp;$D3405,"")</f>
        <v/>
      </c>
    </row>
    <row r="3406">
      <c r="A3406" t="n">
        <v>3405</v>
      </c>
      <c r="B3406">
        <f>Движение!$A$508</f>
        <v/>
      </c>
      <c r="C3406">
        <f>Движение!$C$508</f>
        <v/>
      </c>
      <c r="D3406" t="inlineStr">
        <is>
          <t>Г 1800</t>
        </is>
      </c>
      <c r="E3406">
        <f>Движение!$L$508</f>
        <v/>
      </c>
      <c r="F3406">
        <f>N(Движение!$M$508)</f>
        <v/>
      </c>
      <c r="G3406">
        <f>N(Движение!$N$508)</f>
        <v/>
      </c>
      <c r="H3406">
        <f>Движение!$O$508</f>
        <v/>
      </c>
      <c r="I3406">
        <f>IF($F3406&gt;0,TEXT($B3406,"dd.mm")&amp;"_"&amp;$D3406,"")</f>
        <v/>
      </c>
    </row>
    <row r="3407">
      <c r="A3407" t="n">
        <v>3406</v>
      </c>
      <c r="B3407">
        <f>Движение!$A$508</f>
        <v/>
      </c>
      <c r="C3407">
        <f>Движение!$C$508</f>
        <v/>
      </c>
      <c r="D3407" t="inlineStr">
        <is>
          <t>Г 3500</t>
        </is>
      </c>
      <c r="E3407">
        <f>Движение!$P$508</f>
        <v/>
      </c>
      <c r="F3407">
        <f>N(Движение!$Q$508)</f>
        <v/>
      </c>
      <c r="G3407">
        <f>N(Движение!$R$508)</f>
        <v/>
      </c>
      <c r="H3407">
        <f>Движение!$S$508</f>
        <v/>
      </c>
      <c r="I3407">
        <f>IF($F3407&gt;0,TEXT($B3407,"dd.mm")&amp;"_"&amp;$D3407,"")</f>
        <v/>
      </c>
    </row>
    <row r="3408">
      <c r="A3408" t="n">
        <v>3407</v>
      </c>
      <c r="B3408">
        <f>Движение!$A$508</f>
        <v/>
      </c>
      <c r="C3408">
        <f>Движение!$C$508</f>
        <v/>
      </c>
      <c r="D3408" t="inlineStr">
        <is>
          <t>Г 800</t>
        </is>
      </c>
      <c r="E3408">
        <f>Движение!$T$508</f>
        <v/>
      </c>
      <c r="F3408">
        <f>N(Движение!$U$508)</f>
        <v/>
      </c>
      <c r="G3408">
        <f>N(Движение!$V$508)</f>
        <v/>
      </c>
      <c r="H3408">
        <f>Движение!$W$508</f>
        <v/>
      </c>
      <c r="I3408">
        <f>IF($F3408&gt;0,TEXT($B3408,"dd.mm")&amp;"_"&amp;$D3408,"")</f>
        <v/>
      </c>
    </row>
    <row r="3409">
      <c r="A3409" t="n">
        <v>3408</v>
      </c>
      <c r="B3409">
        <f>Движение!$A$508</f>
        <v/>
      </c>
      <c r="C3409">
        <f>Движение!$C$508</f>
        <v/>
      </c>
      <c r="D3409" t="inlineStr">
        <is>
          <t>Ми-К</t>
        </is>
      </c>
      <c r="E3409">
        <f>Движение!$X$508</f>
        <v/>
      </c>
      <c r="F3409">
        <f>N(Движение!$Y$508)</f>
        <v/>
      </c>
      <c r="G3409">
        <f>N(Движение!$Z$508)</f>
        <v/>
      </c>
      <c r="H3409">
        <f>Движение!$AA$508</f>
        <v/>
      </c>
      <c r="I3409">
        <f>IF($F3409&gt;0,TEXT($B3409,"dd.mm")&amp;"_"&amp;$D3409,"")</f>
        <v/>
      </c>
    </row>
    <row r="3410">
      <c r="A3410" t="n">
        <v>3409</v>
      </c>
      <c r="B3410">
        <f>Движение!$A$508</f>
        <v/>
      </c>
      <c r="C3410">
        <f>Движение!$C$508</f>
        <v/>
      </c>
      <c r="D3410" t="inlineStr">
        <is>
          <t>Ми-П</t>
        </is>
      </c>
      <c r="E3410">
        <f>Движение!$AB$508</f>
        <v/>
      </c>
      <c r="F3410">
        <f>N(Движение!$AC$508)</f>
        <v/>
      </c>
      <c r="G3410">
        <f>N(Движение!$AD$508)</f>
        <v/>
      </c>
      <c r="H3410">
        <f>Движение!$AE$508</f>
        <v/>
      </c>
      <c r="I3410">
        <f>IF($F3410&gt;0,TEXT($B3410,"dd.mm")&amp;"_"&amp;$D3410,"")</f>
        <v/>
      </c>
    </row>
    <row r="3411">
      <c r="A3411" t="n">
        <v>3410</v>
      </c>
      <c r="B3411">
        <f>Движение!$A$509</f>
        <v/>
      </c>
      <c r="C3411">
        <f>Движение!$C$509</f>
        <v/>
      </c>
      <c r="D3411" t="inlineStr">
        <is>
          <t>АК-10</t>
        </is>
      </c>
      <c r="E3411">
        <f>Движение!$D$509</f>
        <v/>
      </c>
      <c r="F3411">
        <f>N(Движение!$E$509)</f>
        <v/>
      </c>
      <c r="G3411">
        <f>N(Движение!$F$509)</f>
        <v/>
      </c>
      <c r="H3411">
        <f>Движение!$G$509</f>
        <v/>
      </c>
      <c r="I3411">
        <f>IF($F3411&gt;0,TEXT($B3411,"dd.mm")&amp;"_"&amp;$D3411,"")</f>
        <v/>
      </c>
    </row>
    <row r="3412">
      <c r="A3412" t="n">
        <v>3411</v>
      </c>
      <c r="B3412">
        <f>Движение!$A$509</f>
        <v/>
      </c>
      <c r="C3412">
        <f>Движение!$C$509</f>
        <v/>
      </c>
      <c r="D3412" t="inlineStr">
        <is>
          <t>АК-15</t>
        </is>
      </c>
      <c r="E3412">
        <f>Движение!$H$509</f>
        <v/>
      </c>
      <c r="F3412">
        <f>N(Движение!$I$509)</f>
        <v/>
      </c>
      <c r="G3412">
        <f>N(Движение!$J$509)</f>
        <v/>
      </c>
      <c r="H3412">
        <f>Движение!$K$509</f>
        <v/>
      </c>
      <c r="I3412">
        <f>IF($F3412&gt;0,TEXT($B3412,"dd.mm")&amp;"_"&amp;$D3412,"")</f>
        <v/>
      </c>
    </row>
    <row r="3413">
      <c r="A3413" t="n">
        <v>3412</v>
      </c>
      <c r="B3413">
        <f>Движение!$A$509</f>
        <v/>
      </c>
      <c r="C3413">
        <f>Движение!$C$509</f>
        <v/>
      </c>
      <c r="D3413" t="inlineStr">
        <is>
          <t>Г 1800</t>
        </is>
      </c>
      <c r="E3413">
        <f>Движение!$L$509</f>
        <v/>
      </c>
      <c r="F3413">
        <f>N(Движение!$M$509)</f>
        <v/>
      </c>
      <c r="G3413">
        <f>N(Движение!$N$509)</f>
        <v/>
      </c>
      <c r="H3413">
        <f>Движение!$O$509</f>
        <v/>
      </c>
      <c r="I3413">
        <f>IF($F3413&gt;0,TEXT($B3413,"dd.mm")&amp;"_"&amp;$D3413,"")</f>
        <v/>
      </c>
    </row>
    <row r="3414">
      <c r="A3414" t="n">
        <v>3413</v>
      </c>
      <c r="B3414">
        <f>Движение!$A$509</f>
        <v/>
      </c>
      <c r="C3414">
        <f>Движение!$C$509</f>
        <v/>
      </c>
      <c r="D3414" t="inlineStr">
        <is>
          <t>Г 3500</t>
        </is>
      </c>
      <c r="E3414">
        <f>Движение!$P$509</f>
        <v/>
      </c>
      <c r="F3414">
        <f>N(Движение!$Q$509)</f>
        <v/>
      </c>
      <c r="G3414">
        <f>N(Движение!$R$509)</f>
        <v/>
      </c>
      <c r="H3414">
        <f>Движение!$S$509</f>
        <v/>
      </c>
      <c r="I3414">
        <f>IF($F3414&gt;0,TEXT($B3414,"dd.mm")&amp;"_"&amp;$D3414,"")</f>
        <v/>
      </c>
    </row>
    <row r="3415">
      <c r="A3415" t="n">
        <v>3414</v>
      </c>
      <c r="B3415">
        <f>Движение!$A$509</f>
        <v/>
      </c>
      <c r="C3415">
        <f>Движение!$C$509</f>
        <v/>
      </c>
      <c r="D3415" t="inlineStr">
        <is>
          <t>Г 800</t>
        </is>
      </c>
      <c r="E3415">
        <f>Движение!$T$509</f>
        <v/>
      </c>
      <c r="F3415">
        <f>N(Движение!$U$509)</f>
        <v/>
      </c>
      <c r="G3415">
        <f>N(Движение!$V$509)</f>
        <v/>
      </c>
      <c r="H3415">
        <f>Движение!$W$509</f>
        <v/>
      </c>
      <c r="I3415">
        <f>IF($F3415&gt;0,TEXT($B3415,"dd.mm")&amp;"_"&amp;$D3415,"")</f>
        <v/>
      </c>
    </row>
    <row r="3416">
      <c r="A3416" t="n">
        <v>3415</v>
      </c>
      <c r="B3416">
        <f>Движение!$A$509</f>
        <v/>
      </c>
      <c r="C3416">
        <f>Движение!$C$509</f>
        <v/>
      </c>
      <c r="D3416" t="inlineStr">
        <is>
          <t>Ми-К</t>
        </is>
      </c>
      <c r="E3416">
        <f>Движение!$X$509</f>
        <v/>
      </c>
      <c r="F3416">
        <f>N(Движение!$Y$509)</f>
        <v/>
      </c>
      <c r="G3416">
        <f>N(Движение!$Z$509)</f>
        <v/>
      </c>
      <c r="H3416">
        <f>Движение!$AA$509</f>
        <v/>
      </c>
      <c r="I3416">
        <f>IF($F3416&gt;0,TEXT($B3416,"dd.mm")&amp;"_"&amp;$D3416,"")</f>
        <v/>
      </c>
    </row>
    <row r="3417">
      <c r="A3417" t="n">
        <v>3416</v>
      </c>
      <c r="B3417">
        <f>Движение!$A$509</f>
        <v/>
      </c>
      <c r="C3417">
        <f>Движение!$C$509</f>
        <v/>
      </c>
      <c r="D3417" t="inlineStr">
        <is>
          <t>Ми-П</t>
        </is>
      </c>
      <c r="E3417">
        <f>Движение!$AB$509</f>
        <v/>
      </c>
      <c r="F3417">
        <f>N(Движение!$AC$509)</f>
        <v/>
      </c>
      <c r="G3417">
        <f>N(Движение!$AD$509)</f>
        <v/>
      </c>
      <c r="H3417">
        <f>Движение!$AE$509</f>
        <v/>
      </c>
      <c r="I3417">
        <f>IF($F3417&gt;0,TEXT($B3417,"dd.mm")&amp;"_"&amp;$D3417,"")</f>
        <v/>
      </c>
    </row>
    <row r="3418">
      <c r="A3418" t="n">
        <v>3417</v>
      </c>
      <c r="B3418">
        <f>Движение!$A$510</f>
        <v/>
      </c>
      <c r="C3418">
        <f>Движение!$C$510</f>
        <v/>
      </c>
      <c r="D3418" t="inlineStr">
        <is>
          <t>АК-10</t>
        </is>
      </c>
      <c r="E3418">
        <f>Движение!$D$510</f>
        <v/>
      </c>
      <c r="F3418">
        <f>N(Движение!$E$510)</f>
        <v/>
      </c>
      <c r="G3418">
        <f>N(Движение!$F$510)</f>
        <v/>
      </c>
      <c r="H3418">
        <f>Движение!$G$510</f>
        <v/>
      </c>
      <c r="I3418">
        <f>IF($F3418&gt;0,TEXT($B3418,"dd.mm")&amp;"_"&amp;$D3418,"")</f>
        <v/>
      </c>
    </row>
    <row r="3419">
      <c r="A3419" t="n">
        <v>3418</v>
      </c>
      <c r="B3419">
        <f>Движение!$A$510</f>
        <v/>
      </c>
      <c r="C3419">
        <f>Движение!$C$510</f>
        <v/>
      </c>
      <c r="D3419" t="inlineStr">
        <is>
          <t>АК-15</t>
        </is>
      </c>
      <c r="E3419">
        <f>Движение!$H$510</f>
        <v/>
      </c>
      <c r="F3419">
        <f>N(Движение!$I$510)</f>
        <v/>
      </c>
      <c r="G3419">
        <f>N(Движение!$J$510)</f>
        <v/>
      </c>
      <c r="H3419">
        <f>Движение!$K$510</f>
        <v/>
      </c>
      <c r="I3419">
        <f>IF($F3419&gt;0,TEXT($B3419,"dd.mm")&amp;"_"&amp;$D3419,"")</f>
        <v/>
      </c>
    </row>
    <row r="3420">
      <c r="A3420" t="n">
        <v>3419</v>
      </c>
      <c r="B3420">
        <f>Движение!$A$510</f>
        <v/>
      </c>
      <c r="C3420">
        <f>Движение!$C$510</f>
        <v/>
      </c>
      <c r="D3420" t="inlineStr">
        <is>
          <t>Г 1800</t>
        </is>
      </c>
      <c r="E3420">
        <f>Движение!$L$510</f>
        <v/>
      </c>
      <c r="F3420">
        <f>N(Движение!$M$510)</f>
        <v/>
      </c>
      <c r="G3420">
        <f>N(Движение!$N$510)</f>
        <v/>
      </c>
      <c r="H3420">
        <f>Движение!$O$510</f>
        <v/>
      </c>
      <c r="I3420">
        <f>IF($F3420&gt;0,TEXT($B3420,"dd.mm")&amp;"_"&amp;$D3420,"")</f>
        <v/>
      </c>
    </row>
    <row r="3421">
      <c r="A3421" t="n">
        <v>3420</v>
      </c>
      <c r="B3421">
        <f>Движение!$A$510</f>
        <v/>
      </c>
      <c r="C3421">
        <f>Движение!$C$510</f>
        <v/>
      </c>
      <c r="D3421" t="inlineStr">
        <is>
          <t>Г 3500</t>
        </is>
      </c>
      <c r="E3421">
        <f>Движение!$P$510</f>
        <v/>
      </c>
      <c r="F3421">
        <f>N(Движение!$Q$510)</f>
        <v/>
      </c>
      <c r="G3421">
        <f>N(Движение!$R$510)</f>
        <v/>
      </c>
      <c r="H3421">
        <f>Движение!$S$510</f>
        <v/>
      </c>
      <c r="I3421">
        <f>IF($F3421&gt;0,TEXT($B3421,"dd.mm")&amp;"_"&amp;$D3421,"")</f>
        <v/>
      </c>
    </row>
    <row r="3422">
      <c r="A3422" t="n">
        <v>3421</v>
      </c>
      <c r="B3422">
        <f>Движение!$A$510</f>
        <v/>
      </c>
      <c r="C3422">
        <f>Движение!$C$510</f>
        <v/>
      </c>
      <c r="D3422" t="inlineStr">
        <is>
          <t>Г 800</t>
        </is>
      </c>
      <c r="E3422">
        <f>Движение!$T$510</f>
        <v/>
      </c>
      <c r="F3422">
        <f>N(Движение!$U$510)</f>
        <v/>
      </c>
      <c r="G3422">
        <f>N(Движение!$V$510)</f>
        <v/>
      </c>
      <c r="H3422">
        <f>Движение!$W$510</f>
        <v/>
      </c>
      <c r="I3422">
        <f>IF($F3422&gt;0,TEXT($B3422,"dd.mm")&amp;"_"&amp;$D3422,"")</f>
        <v/>
      </c>
    </row>
    <row r="3423">
      <c r="A3423" t="n">
        <v>3422</v>
      </c>
      <c r="B3423">
        <f>Движение!$A$510</f>
        <v/>
      </c>
      <c r="C3423">
        <f>Движение!$C$510</f>
        <v/>
      </c>
      <c r="D3423" t="inlineStr">
        <is>
          <t>Ми-К</t>
        </is>
      </c>
      <c r="E3423">
        <f>Движение!$X$510</f>
        <v/>
      </c>
      <c r="F3423">
        <f>N(Движение!$Y$510)</f>
        <v/>
      </c>
      <c r="G3423">
        <f>N(Движение!$Z$510)</f>
        <v/>
      </c>
      <c r="H3423">
        <f>Движение!$AA$510</f>
        <v/>
      </c>
      <c r="I3423">
        <f>IF($F3423&gt;0,TEXT($B3423,"dd.mm")&amp;"_"&amp;$D3423,"")</f>
        <v/>
      </c>
    </row>
    <row r="3424">
      <c r="A3424" t="n">
        <v>3423</v>
      </c>
      <c r="B3424">
        <f>Движение!$A$510</f>
        <v/>
      </c>
      <c r="C3424">
        <f>Движение!$C$510</f>
        <v/>
      </c>
      <c r="D3424" t="inlineStr">
        <is>
          <t>Ми-П</t>
        </is>
      </c>
      <c r="E3424">
        <f>Движение!$AB$510</f>
        <v/>
      </c>
      <c r="F3424">
        <f>N(Движение!$AC$510)</f>
        <v/>
      </c>
      <c r="G3424">
        <f>N(Движение!$AD$510)</f>
        <v/>
      </c>
      <c r="H3424">
        <f>Движение!$AE$510</f>
        <v/>
      </c>
      <c r="I3424">
        <f>IF($F3424&gt;0,TEXT($B3424,"dd.mm")&amp;"_"&amp;$D3424,"")</f>
        <v/>
      </c>
    </row>
    <row r="3425">
      <c r="A3425" t="n">
        <v>3424</v>
      </c>
      <c r="B3425">
        <f>Движение!$A$511</f>
        <v/>
      </c>
      <c r="C3425">
        <f>Движение!$C$511</f>
        <v/>
      </c>
      <c r="D3425" t="inlineStr">
        <is>
          <t>АК-10</t>
        </is>
      </c>
      <c r="E3425">
        <f>Движение!$D$511</f>
        <v/>
      </c>
      <c r="F3425">
        <f>N(Движение!$E$511)</f>
        <v/>
      </c>
      <c r="G3425">
        <f>N(Движение!$F$511)</f>
        <v/>
      </c>
      <c r="H3425">
        <f>Движение!$G$511</f>
        <v/>
      </c>
      <c r="I3425">
        <f>IF($F3425&gt;0,TEXT($B3425,"dd.mm")&amp;"_"&amp;$D3425,"")</f>
        <v/>
      </c>
    </row>
    <row r="3426">
      <c r="A3426" t="n">
        <v>3425</v>
      </c>
      <c r="B3426">
        <f>Движение!$A$511</f>
        <v/>
      </c>
      <c r="C3426">
        <f>Движение!$C$511</f>
        <v/>
      </c>
      <c r="D3426" t="inlineStr">
        <is>
          <t>АК-15</t>
        </is>
      </c>
      <c r="E3426">
        <f>Движение!$H$511</f>
        <v/>
      </c>
      <c r="F3426">
        <f>N(Движение!$I$511)</f>
        <v/>
      </c>
      <c r="G3426">
        <f>N(Движение!$J$511)</f>
        <v/>
      </c>
      <c r="H3426">
        <f>Движение!$K$511</f>
        <v/>
      </c>
      <c r="I3426">
        <f>IF($F3426&gt;0,TEXT($B3426,"dd.mm")&amp;"_"&amp;$D3426,"")</f>
        <v/>
      </c>
    </row>
    <row r="3427">
      <c r="A3427" t="n">
        <v>3426</v>
      </c>
      <c r="B3427">
        <f>Движение!$A$511</f>
        <v/>
      </c>
      <c r="C3427">
        <f>Движение!$C$511</f>
        <v/>
      </c>
      <c r="D3427" t="inlineStr">
        <is>
          <t>Г 1800</t>
        </is>
      </c>
      <c r="E3427">
        <f>Движение!$L$511</f>
        <v/>
      </c>
      <c r="F3427">
        <f>N(Движение!$M$511)</f>
        <v/>
      </c>
      <c r="G3427">
        <f>N(Движение!$N$511)</f>
        <v/>
      </c>
      <c r="H3427">
        <f>Движение!$O$511</f>
        <v/>
      </c>
      <c r="I3427">
        <f>IF($F3427&gt;0,TEXT($B3427,"dd.mm")&amp;"_"&amp;$D3427,"")</f>
        <v/>
      </c>
    </row>
    <row r="3428">
      <c r="A3428" t="n">
        <v>3427</v>
      </c>
      <c r="B3428">
        <f>Движение!$A$511</f>
        <v/>
      </c>
      <c r="C3428">
        <f>Движение!$C$511</f>
        <v/>
      </c>
      <c r="D3428" t="inlineStr">
        <is>
          <t>Г 3500</t>
        </is>
      </c>
      <c r="E3428">
        <f>Движение!$P$511</f>
        <v/>
      </c>
      <c r="F3428">
        <f>N(Движение!$Q$511)</f>
        <v/>
      </c>
      <c r="G3428">
        <f>N(Движение!$R$511)</f>
        <v/>
      </c>
      <c r="H3428">
        <f>Движение!$S$511</f>
        <v/>
      </c>
      <c r="I3428">
        <f>IF($F3428&gt;0,TEXT($B3428,"dd.mm")&amp;"_"&amp;$D3428,"")</f>
        <v/>
      </c>
    </row>
    <row r="3429">
      <c r="A3429" t="n">
        <v>3428</v>
      </c>
      <c r="B3429">
        <f>Движение!$A$511</f>
        <v/>
      </c>
      <c r="C3429">
        <f>Движение!$C$511</f>
        <v/>
      </c>
      <c r="D3429" t="inlineStr">
        <is>
          <t>Г 800</t>
        </is>
      </c>
      <c r="E3429">
        <f>Движение!$T$511</f>
        <v/>
      </c>
      <c r="F3429">
        <f>N(Движение!$U$511)</f>
        <v/>
      </c>
      <c r="G3429">
        <f>N(Движение!$V$511)</f>
        <v/>
      </c>
      <c r="H3429">
        <f>Движение!$W$511</f>
        <v/>
      </c>
      <c r="I3429">
        <f>IF($F3429&gt;0,TEXT($B3429,"dd.mm")&amp;"_"&amp;$D3429,"")</f>
        <v/>
      </c>
    </row>
    <row r="3430">
      <c r="A3430" t="n">
        <v>3429</v>
      </c>
      <c r="B3430">
        <f>Движение!$A$511</f>
        <v/>
      </c>
      <c r="C3430">
        <f>Движение!$C$511</f>
        <v/>
      </c>
      <c r="D3430" t="inlineStr">
        <is>
          <t>Ми-К</t>
        </is>
      </c>
      <c r="E3430">
        <f>Движение!$X$511</f>
        <v/>
      </c>
      <c r="F3430">
        <f>N(Движение!$Y$511)</f>
        <v/>
      </c>
      <c r="G3430">
        <f>N(Движение!$Z$511)</f>
        <v/>
      </c>
      <c r="H3430">
        <f>Движение!$AA$511</f>
        <v/>
      </c>
      <c r="I3430">
        <f>IF($F3430&gt;0,TEXT($B3430,"dd.mm")&amp;"_"&amp;$D3430,"")</f>
        <v/>
      </c>
    </row>
    <row r="3431">
      <c r="A3431" t="n">
        <v>3430</v>
      </c>
      <c r="B3431">
        <f>Движение!$A$511</f>
        <v/>
      </c>
      <c r="C3431">
        <f>Движение!$C$511</f>
        <v/>
      </c>
      <c r="D3431" t="inlineStr">
        <is>
          <t>Ми-П</t>
        </is>
      </c>
      <c r="E3431">
        <f>Движение!$AB$511</f>
        <v/>
      </c>
      <c r="F3431">
        <f>N(Движение!$AC$511)</f>
        <v/>
      </c>
      <c r="G3431">
        <f>N(Движение!$AD$511)</f>
        <v/>
      </c>
      <c r="H3431">
        <f>Движение!$AE$511</f>
        <v/>
      </c>
      <c r="I3431">
        <f>IF($F3431&gt;0,TEXT($B3431,"dd.mm")&amp;"_"&amp;$D3431,"")</f>
        <v/>
      </c>
    </row>
    <row r="3432">
      <c r="A3432" t="n">
        <v>3431</v>
      </c>
      <c r="B3432">
        <f>Движение!$A$512</f>
        <v/>
      </c>
      <c r="C3432">
        <f>Движение!$C$512</f>
        <v/>
      </c>
      <c r="D3432" t="inlineStr">
        <is>
          <t>АК-10</t>
        </is>
      </c>
      <c r="E3432">
        <f>Движение!$D$512</f>
        <v/>
      </c>
      <c r="F3432">
        <f>N(Движение!$E$512)</f>
        <v/>
      </c>
      <c r="G3432">
        <f>N(Движение!$F$512)</f>
        <v/>
      </c>
      <c r="H3432">
        <f>Движение!$G$512</f>
        <v/>
      </c>
      <c r="I3432">
        <f>IF($F3432&gt;0,TEXT($B3432,"dd.mm")&amp;"_"&amp;$D3432,"")</f>
        <v/>
      </c>
    </row>
    <row r="3433">
      <c r="A3433" t="n">
        <v>3432</v>
      </c>
      <c r="B3433">
        <f>Движение!$A$512</f>
        <v/>
      </c>
      <c r="C3433">
        <f>Движение!$C$512</f>
        <v/>
      </c>
      <c r="D3433" t="inlineStr">
        <is>
          <t>АК-15</t>
        </is>
      </c>
      <c r="E3433">
        <f>Движение!$H$512</f>
        <v/>
      </c>
      <c r="F3433">
        <f>N(Движение!$I$512)</f>
        <v/>
      </c>
      <c r="G3433">
        <f>N(Движение!$J$512)</f>
        <v/>
      </c>
      <c r="H3433">
        <f>Движение!$K$512</f>
        <v/>
      </c>
      <c r="I3433">
        <f>IF($F3433&gt;0,TEXT($B3433,"dd.mm")&amp;"_"&amp;$D3433,"")</f>
        <v/>
      </c>
    </row>
    <row r="3434">
      <c r="A3434" t="n">
        <v>3433</v>
      </c>
      <c r="B3434">
        <f>Движение!$A$512</f>
        <v/>
      </c>
      <c r="C3434">
        <f>Движение!$C$512</f>
        <v/>
      </c>
      <c r="D3434" t="inlineStr">
        <is>
          <t>Г 1800</t>
        </is>
      </c>
      <c r="E3434">
        <f>Движение!$L$512</f>
        <v/>
      </c>
      <c r="F3434">
        <f>N(Движение!$M$512)</f>
        <v/>
      </c>
      <c r="G3434">
        <f>N(Движение!$N$512)</f>
        <v/>
      </c>
      <c r="H3434">
        <f>Движение!$O$512</f>
        <v/>
      </c>
      <c r="I3434">
        <f>IF($F3434&gt;0,TEXT($B3434,"dd.mm")&amp;"_"&amp;$D3434,"")</f>
        <v/>
      </c>
    </row>
    <row r="3435">
      <c r="A3435" t="n">
        <v>3434</v>
      </c>
      <c r="B3435">
        <f>Движение!$A$512</f>
        <v/>
      </c>
      <c r="C3435">
        <f>Движение!$C$512</f>
        <v/>
      </c>
      <c r="D3435" t="inlineStr">
        <is>
          <t>Г 3500</t>
        </is>
      </c>
      <c r="E3435">
        <f>Движение!$P$512</f>
        <v/>
      </c>
      <c r="F3435">
        <f>N(Движение!$Q$512)</f>
        <v/>
      </c>
      <c r="G3435">
        <f>N(Движение!$R$512)</f>
        <v/>
      </c>
      <c r="H3435">
        <f>Движение!$S$512</f>
        <v/>
      </c>
      <c r="I3435">
        <f>IF($F3435&gt;0,TEXT($B3435,"dd.mm")&amp;"_"&amp;$D3435,"")</f>
        <v/>
      </c>
    </row>
    <row r="3436">
      <c r="A3436" t="n">
        <v>3435</v>
      </c>
      <c r="B3436">
        <f>Движение!$A$512</f>
        <v/>
      </c>
      <c r="C3436">
        <f>Движение!$C$512</f>
        <v/>
      </c>
      <c r="D3436" t="inlineStr">
        <is>
          <t>Г 800</t>
        </is>
      </c>
      <c r="E3436">
        <f>Движение!$T$512</f>
        <v/>
      </c>
      <c r="F3436">
        <f>N(Движение!$U$512)</f>
        <v/>
      </c>
      <c r="G3436">
        <f>N(Движение!$V$512)</f>
        <v/>
      </c>
      <c r="H3436">
        <f>Движение!$W$512</f>
        <v/>
      </c>
      <c r="I3436">
        <f>IF($F3436&gt;0,TEXT($B3436,"dd.mm")&amp;"_"&amp;$D3436,"")</f>
        <v/>
      </c>
    </row>
    <row r="3437">
      <c r="A3437" t="n">
        <v>3436</v>
      </c>
      <c r="B3437">
        <f>Движение!$A$512</f>
        <v/>
      </c>
      <c r="C3437">
        <f>Движение!$C$512</f>
        <v/>
      </c>
      <c r="D3437" t="inlineStr">
        <is>
          <t>Ми-К</t>
        </is>
      </c>
      <c r="E3437">
        <f>Движение!$X$512</f>
        <v/>
      </c>
      <c r="F3437">
        <f>N(Движение!$Y$512)</f>
        <v/>
      </c>
      <c r="G3437">
        <f>N(Движение!$Z$512)</f>
        <v/>
      </c>
      <c r="H3437">
        <f>Движение!$AA$512</f>
        <v/>
      </c>
      <c r="I3437">
        <f>IF($F3437&gt;0,TEXT($B3437,"dd.mm")&amp;"_"&amp;$D3437,"")</f>
        <v/>
      </c>
    </row>
    <row r="3438">
      <c r="A3438" t="n">
        <v>3437</v>
      </c>
      <c r="B3438">
        <f>Движение!$A$512</f>
        <v/>
      </c>
      <c r="C3438">
        <f>Движение!$C$512</f>
        <v/>
      </c>
      <c r="D3438" t="inlineStr">
        <is>
          <t>Ми-П</t>
        </is>
      </c>
      <c r="E3438">
        <f>Движение!$AB$512</f>
        <v/>
      </c>
      <c r="F3438">
        <f>N(Движение!$AC$512)</f>
        <v/>
      </c>
      <c r="G3438">
        <f>N(Движение!$AD$512)</f>
        <v/>
      </c>
      <c r="H3438">
        <f>Движение!$AE$512</f>
        <v/>
      </c>
      <c r="I3438">
        <f>IF($F3438&gt;0,TEXT($B3438,"dd.mm")&amp;"_"&amp;$D3438,"")</f>
        <v/>
      </c>
    </row>
    <row r="3439">
      <c r="A3439" t="n">
        <v>3438</v>
      </c>
      <c r="B3439">
        <f>Движение!$A$513</f>
        <v/>
      </c>
      <c r="C3439">
        <f>Движение!$C$513</f>
        <v/>
      </c>
      <c r="D3439" t="inlineStr">
        <is>
          <t>АК-10</t>
        </is>
      </c>
      <c r="E3439">
        <f>Движение!$D$513</f>
        <v/>
      </c>
      <c r="F3439">
        <f>N(Движение!$E$513)</f>
        <v/>
      </c>
      <c r="G3439">
        <f>N(Движение!$F$513)</f>
        <v/>
      </c>
      <c r="H3439">
        <f>Движение!$G$513</f>
        <v/>
      </c>
      <c r="I3439">
        <f>IF($F3439&gt;0,TEXT($B3439,"dd.mm")&amp;"_"&amp;$D3439,"")</f>
        <v/>
      </c>
    </row>
    <row r="3440">
      <c r="A3440" t="n">
        <v>3439</v>
      </c>
      <c r="B3440">
        <f>Движение!$A$513</f>
        <v/>
      </c>
      <c r="C3440">
        <f>Движение!$C$513</f>
        <v/>
      </c>
      <c r="D3440" t="inlineStr">
        <is>
          <t>АК-15</t>
        </is>
      </c>
      <c r="E3440">
        <f>Движение!$H$513</f>
        <v/>
      </c>
      <c r="F3440">
        <f>N(Движение!$I$513)</f>
        <v/>
      </c>
      <c r="G3440">
        <f>N(Движение!$J$513)</f>
        <v/>
      </c>
      <c r="H3440">
        <f>Движение!$K$513</f>
        <v/>
      </c>
      <c r="I3440">
        <f>IF($F3440&gt;0,TEXT($B3440,"dd.mm")&amp;"_"&amp;$D3440,"")</f>
        <v/>
      </c>
    </row>
    <row r="3441">
      <c r="A3441" t="n">
        <v>3440</v>
      </c>
      <c r="B3441">
        <f>Движение!$A$513</f>
        <v/>
      </c>
      <c r="C3441">
        <f>Движение!$C$513</f>
        <v/>
      </c>
      <c r="D3441" t="inlineStr">
        <is>
          <t>Г 1800</t>
        </is>
      </c>
      <c r="E3441">
        <f>Движение!$L$513</f>
        <v/>
      </c>
      <c r="F3441">
        <f>N(Движение!$M$513)</f>
        <v/>
      </c>
      <c r="G3441">
        <f>N(Движение!$N$513)</f>
        <v/>
      </c>
      <c r="H3441">
        <f>Движение!$O$513</f>
        <v/>
      </c>
      <c r="I3441">
        <f>IF($F3441&gt;0,TEXT($B3441,"dd.mm")&amp;"_"&amp;$D3441,"")</f>
        <v/>
      </c>
    </row>
    <row r="3442">
      <c r="A3442" t="n">
        <v>3441</v>
      </c>
      <c r="B3442">
        <f>Движение!$A$513</f>
        <v/>
      </c>
      <c r="C3442">
        <f>Движение!$C$513</f>
        <v/>
      </c>
      <c r="D3442" t="inlineStr">
        <is>
          <t>Г 3500</t>
        </is>
      </c>
      <c r="E3442">
        <f>Движение!$P$513</f>
        <v/>
      </c>
      <c r="F3442">
        <f>N(Движение!$Q$513)</f>
        <v/>
      </c>
      <c r="G3442">
        <f>N(Движение!$R$513)</f>
        <v/>
      </c>
      <c r="H3442">
        <f>Движение!$S$513</f>
        <v/>
      </c>
      <c r="I3442">
        <f>IF($F3442&gt;0,TEXT($B3442,"dd.mm")&amp;"_"&amp;$D3442,"")</f>
        <v/>
      </c>
    </row>
    <row r="3443">
      <c r="A3443" t="n">
        <v>3442</v>
      </c>
      <c r="B3443">
        <f>Движение!$A$513</f>
        <v/>
      </c>
      <c r="C3443">
        <f>Движение!$C$513</f>
        <v/>
      </c>
      <c r="D3443" t="inlineStr">
        <is>
          <t>Г 800</t>
        </is>
      </c>
      <c r="E3443">
        <f>Движение!$T$513</f>
        <v/>
      </c>
      <c r="F3443">
        <f>N(Движение!$U$513)</f>
        <v/>
      </c>
      <c r="G3443">
        <f>N(Движение!$V$513)</f>
        <v/>
      </c>
      <c r="H3443">
        <f>Движение!$W$513</f>
        <v/>
      </c>
      <c r="I3443">
        <f>IF($F3443&gt;0,TEXT($B3443,"dd.mm")&amp;"_"&amp;$D3443,"")</f>
        <v/>
      </c>
    </row>
    <row r="3444">
      <c r="A3444" t="n">
        <v>3443</v>
      </c>
      <c r="B3444">
        <f>Движение!$A$513</f>
        <v/>
      </c>
      <c r="C3444">
        <f>Движение!$C$513</f>
        <v/>
      </c>
      <c r="D3444" t="inlineStr">
        <is>
          <t>Ми-К</t>
        </is>
      </c>
      <c r="E3444">
        <f>Движение!$X$513</f>
        <v/>
      </c>
      <c r="F3444">
        <f>N(Движение!$Y$513)</f>
        <v/>
      </c>
      <c r="G3444">
        <f>N(Движение!$Z$513)</f>
        <v/>
      </c>
      <c r="H3444">
        <f>Движение!$AA$513</f>
        <v/>
      </c>
      <c r="I3444">
        <f>IF($F3444&gt;0,TEXT($B3444,"dd.mm")&amp;"_"&amp;$D3444,"")</f>
        <v/>
      </c>
    </row>
    <row r="3445">
      <c r="A3445" t="n">
        <v>3444</v>
      </c>
      <c r="B3445">
        <f>Движение!$A$513</f>
        <v/>
      </c>
      <c r="C3445">
        <f>Движение!$C$513</f>
        <v/>
      </c>
      <c r="D3445" t="inlineStr">
        <is>
          <t>Ми-П</t>
        </is>
      </c>
      <c r="E3445">
        <f>Движение!$AB$513</f>
        <v/>
      </c>
      <c r="F3445">
        <f>N(Движение!$AC$513)</f>
        <v/>
      </c>
      <c r="G3445">
        <f>N(Движение!$AD$513)</f>
        <v/>
      </c>
      <c r="H3445">
        <f>Движение!$AE$513</f>
        <v/>
      </c>
      <c r="I3445">
        <f>IF($F3445&gt;0,TEXT($B3445,"dd.mm")&amp;"_"&amp;$D3445,"")</f>
        <v/>
      </c>
    </row>
    <row r="3446">
      <c r="A3446" t="n">
        <v>3445</v>
      </c>
      <c r="B3446">
        <f>Движение!$A$514</f>
        <v/>
      </c>
      <c r="C3446">
        <f>Движение!$C$514</f>
        <v/>
      </c>
      <c r="D3446" t="inlineStr">
        <is>
          <t>АК-10</t>
        </is>
      </c>
      <c r="E3446">
        <f>Движение!$D$514</f>
        <v/>
      </c>
      <c r="F3446">
        <f>N(Движение!$E$514)</f>
        <v/>
      </c>
      <c r="G3446">
        <f>N(Движение!$F$514)</f>
        <v/>
      </c>
      <c r="H3446">
        <f>Движение!$G$514</f>
        <v/>
      </c>
      <c r="I3446">
        <f>IF($F3446&gt;0,TEXT($B3446,"dd.mm")&amp;"_"&amp;$D3446,"")</f>
        <v/>
      </c>
    </row>
    <row r="3447">
      <c r="A3447" t="n">
        <v>3446</v>
      </c>
      <c r="B3447">
        <f>Движение!$A$514</f>
        <v/>
      </c>
      <c r="C3447">
        <f>Движение!$C$514</f>
        <v/>
      </c>
      <c r="D3447" t="inlineStr">
        <is>
          <t>АК-15</t>
        </is>
      </c>
      <c r="E3447">
        <f>Движение!$H$514</f>
        <v/>
      </c>
      <c r="F3447">
        <f>N(Движение!$I$514)</f>
        <v/>
      </c>
      <c r="G3447">
        <f>N(Движение!$J$514)</f>
        <v/>
      </c>
      <c r="H3447">
        <f>Движение!$K$514</f>
        <v/>
      </c>
      <c r="I3447">
        <f>IF($F3447&gt;0,TEXT($B3447,"dd.mm")&amp;"_"&amp;$D3447,"")</f>
        <v/>
      </c>
    </row>
    <row r="3448">
      <c r="A3448" t="n">
        <v>3447</v>
      </c>
      <c r="B3448">
        <f>Движение!$A$514</f>
        <v/>
      </c>
      <c r="C3448">
        <f>Движение!$C$514</f>
        <v/>
      </c>
      <c r="D3448" t="inlineStr">
        <is>
          <t>Г 1800</t>
        </is>
      </c>
      <c r="E3448">
        <f>Движение!$L$514</f>
        <v/>
      </c>
      <c r="F3448">
        <f>N(Движение!$M$514)</f>
        <v/>
      </c>
      <c r="G3448">
        <f>N(Движение!$N$514)</f>
        <v/>
      </c>
      <c r="H3448">
        <f>Движение!$O$514</f>
        <v/>
      </c>
      <c r="I3448">
        <f>IF($F3448&gt;0,TEXT($B3448,"dd.mm")&amp;"_"&amp;$D3448,"")</f>
        <v/>
      </c>
    </row>
    <row r="3449">
      <c r="A3449" t="n">
        <v>3448</v>
      </c>
      <c r="B3449">
        <f>Движение!$A$514</f>
        <v/>
      </c>
      <c r="C3449">
        <f>Движение!$C$514</f>
        <v/>
      </c>
      <c r="D3449" t="inlineStr">
        <is>
          <t>Г 3500</t>
        </is>
      </c>
      <c r="E3449">
        <f>Движение!$P$514</f>
        <v/>
      </c>
      <c r="F3449">
        <f>N(Движение!$Q$514)</f>
        <v/>
      </c>
      <c r="G3449">
        <f>N(Движение!$R$514)</f>
        <v/>
      </c>
      <c r="H3449">
        <f>Движение!$S$514</f>
        <v/>
      </c>
      <c r="I3449">
        <f>IF($F3449&gt;0,TEXT($B3449,"dd.mm")&amp;"_"&amp;$D3449,"")</f>
        <v/>
      </c>
    </row>
    <row r="3450">
      <c r="A3450" t="n">
        <v>3449</v>
      </c>
      <c r="B3450">
        <f>Движение!$A$514</f>
        <v/>
      </c>
      <c r="C3450">
        <f>Движение!$C$514</f>
        <v/>
      </c>
      <c r="D3450" t="inlineStr">
        <is>
          <t>Г 800</t>
        </is>
      </c>
      <c r="E3450">
        <f>Движение!$T$514</f>
        <v/>
      </c>
      <c r="F3450">
        <f>N(Движение!$U$514)</f>
        <v/>
      </c>
      <c r="G3450">
        <f>N(Движение!$V$514)</f>
        <v/>
      </c>
      <c r="H3450">
        <f>Движение!$W$514</f>
        <v/>
      </c>
      <c r="I3450">
        <f>IF($F3450&gt;0,TEXT($B3450,"dd.mm")&amp;"_"&amp;$D3450,"")</f>
        <v/>
      </c>
    </row>
    <row r="3451">
      <c r="A3451" t="n">
        <v>3450</v>
      </c>
      <c r="B3451">
        <f>Движение!$A$514</f>
        <v/>
      </c>
      <c r="C3451">
        <f>Движение!$C$514</f>
        <v/>
      </c>
      <c r="D3451" t="inlineStr">
        <is>
          <t>Ми-К</t>
        </is>
      </c>
      <c r="E3451">
        <f>Движение!$X$514</f>
        <v/>
      </c>
      <c r="F3451">
        <f>N(Движение!$Y$514)</f>
        <v/>
      </c>
      <c r="G3451">
        <f>N(Движение!$Z$514)</f>
        <v/>
      </c>
      <c r="H3451">
        <f>Движение!$AA$514</f>
        <v/>
      </c>
      <c r="I3451">
        <f>IF($F3451&gt;0,TEXT($B3451,"dd.mm")&amp;"_"&amp;$D3451,"")</f>
        <v/>
      </c>
    </row>
    <row r="3452">
      <c r="A3452" t="n">
        <v>3451</v>
      </c>
      <c r="B3452">
        <f>Движение!$A$514</f>
        <v/>
      </c>
      <c r="C3452">
        <f>Движение!$C$514</f>
        <v/>
      </c>
      <c r="D3452" t="inlineStr">
        <is>
          <t>Ми-П</t>
        </is>
      </c>
      <c r="E3452">
        <f>Движение!$AB$514</f>
        <v/>
      </c>
      <c r="F3452">
        <f>N(Движение!$AC$514)</f>
        <v/>
      </c>
      <c r="G3452">
        <f>N(Движение!$AD$514)</f>
        <v/>
      </c>
      <c r="H3452">
        <f>Движение!$AE$514</f>
        <v/>
      </c>
      <c r="I3452">
        <f>IF($F3452&gt;0,TEXT($B3452,"dd.mm")&amp;"_"&amp;$D3452,"")</f>
        <v/>
      </c>
    </row>
    <row r="3453">
      <c r="A3453" t="n">
        <v>3452</v>
      </c>
      <c r="B3453">
        <f>Движение!$A$515</f>
        <v/>
      </c>
      <c r="C3453">
        <f>Движение!$C$515</f>
        <v/>
      </c>
      <c r="D3453" t="inlineStr">
        <is>
          <t>АК-10</t>
        </is>
      </c>
      <c r="E3453">
        <f>Движение!$D$515</f>
        <v/>
      </c>
      <c r="F3453">
        <f>N(Движение!$E$515)</f>
        <v/>
      </c>
      <c r="G3453">
        <f>N(Движение!$F$515)</f>
        <v/>
      </c>
      <c r="H3453">
        <f>Движение!$G$515</f>
        <v/>
      </c>
      <c r="I3453">
        <f>IF($F3453&gt;0,TEXT($B3453,"dd.mm")&amp;"_"&amp;$D3453,"")</f>
        <v/>
      </c>
    </row>
    <row r="3454">
      <c r="A3454" t="n">
        <v>3453</v>
      </c>
      <c r="B3454">
        <f>Движение!$A$515</f>
        <v/>
      </c>
      <c r="C3454">
        <f>Движение!$C$515</f>
        <v/>
      </c>
      <c r="D3454" t="inlineStr">
        <is>
          <t>АК-15</t>
        </is>
      </c>
      <c r="E3454">
        <f>Движение!$H$515</f>
        <v/>
      </c>
      <c r="F3454">
        <f>N(Движение!$I$515)</f>
        <v/>
      </c>
      <c r="G3454">
        <f>N(Движение!$J$515)</f>
        <v/>
      </c>
      <c r="H3454">
        <f>Движение!$K$515</f>
        <v/>
      </c>
      <c r="I3454">
        <f>IF($F3454&gt;0,TEXT($B3454,"dd.mm")&amp;"_"&amp;$D3454,"")</f>
        <v/>
      </c>
    </row>
    <row r="3455">
      <c r="A3455" t="n">
        <v>3454</v>
      </c>
      <c r="B3455">
        <f>Движение!$A$515</f>
        <v/>
      </c>
      <c r="C3455">
        <f>Движение!$C$515</f>
        <v/>
      </c>
      <c r="D3455" t="inlineStr">
        <is>
          <t>Г 1800</t>
        </is>
      </c>
      <c r="E3455">
        <f>Движение!$L$515</f>
        <v/>
      </c>
      <c r="F3455">
        <f>N(Движение!$M$515)</f>
        <v/>
      </c>
      <c r="G3455">
        <f>N(Движение!$N$515)</f>
        <v/>
      </c>
      <c r="H3455">
        <f>Движение!$O$515</f>
        <v/>
      </c>
      <c r="I3455">
        <f>IF($F3455&gt;0,TEXT($B3455,"dd.mm")&amp;"_"&amp;$D3455,"")</f>
        <v/>
      </c>
    </row>
    <row r="3456">
      <c r="A3456" t="n">
        <v>3455</v>
      </c>
      <c r="B3456">
        <f>Движение!$A$515</f>
        <v/>
      </c>
      <c r="C3456">
        <f>Движение!$C$515</f>
        <v/>
      </c>
      <c r="D3456" t="inlineStr">
        <is>
          <t>Г 3500</t>
        </is>
      </c>
      <c r="E3456">
        <f>Движение!$P$515</f>
        <v/>
      </c>
      <c r="F3456">
        <f>N(Движение!$Q$515)</f>
        <v/>
      </c>
      <c r="G3456">
        <f>N(Движение!$R$515)</f>
        <v/>
      </c>
      <c r="H3456">
        <f>Движение!$S$515</f>
        <v/>
      </c>
      <c r="I3456">
        <f>IF($F3456&gt;0,TEXT($B3456,"dd.mm")&amp;"_"&amp;$D3456,"")</f>
        <v/>
      </c>
    </row>
    <row r="3457">
      <c r="A3457" t="n">
        <v>3456</v>
      </c>
      <c r="B3457">
        <f>Движение!$A$515</f>
        <v/>
      </c>
      <c r="C3457">
        <f>Движение!$C$515</f>
        <v/>
      </c>
      <c r="D3457" t="inlineStr">
        <is>
          <t>Г 800</t>
        </is>
      </c>
      <c r="E3457">
        <f>Движение!$T$515</f>
        <v/>
      </c>
      <c r="F3457">
        <f>N(Движение!$U$515)</f>
        <v/>
      </c>
      <c r="G3457">
        <f>N(Движение!$V$515)</f>
        <v/>
      </c>
      <c r="H3457">
        <f>Движение!$W$515</f>
        <v/>
      </c>
      <c r="I3457">
        <f>IF($F3457&gt;0,TEXT($B3457,"dd.mm")&amp;"_"&amp;$D3457,"")</f>
        <v/>
      </c>
    </row>
    <row r="3458">
      <c r="A3458" t="n">
        <v>3457</v>
      </c>
      <c r="B3458">
        <f>Движение!$A$515</f>
        <v/>
      </c>
      <c r="C3458">
        <f>Движение!$C$515</f>
        <v/>
      </c>
      <c r="D3458" t="inlineStr">
        <is>
          <t>Ми-К</t>
        </is>
      </c>
      <c r="E3458">
        <f>Движение!$X$515</f>
        <v/>
      </c>
      <c r="F3458">
        <f>N(Движение!$Y$515)</f>
        <v/>
      </c>
      <c r="G3458">
        <f>N(Движение!$Z$515)</f>
        <v/>
      </c>
      <c r="H3458">
        <f>Движение!$AA$515</f>
        <v/>
      </c>
      <c r="I3458">
        <f>IF($F3458&gt;0,TEXT($B3458,"dd.mm")&amp;"_"&amp;$D3458,"")</f>
        <v/>
      </c>
    </row>
    <row r="3459">
      <c r="A3459" t="n">
        <v>3458</v>
      </c>
      <c r="B3459">
        <f>Движение!$A$515</f>
        <v/>
      </c>
      <c r="C3459">
        <f>Движение!$C$515</f>
        <v/>
      </c>
      <c r="D3459" t="inlineStr">
        <is>
          <t>Ми-П</t>
        </is>
      </c>
      <c r="E3459">
        <f>Движение!$AB$515</f>
        <v/>
      </c>
      <c r="F3459">
        <f>N(Движение!$AC$515)</f>
        <v/>
      </c>
      <c r="G3459">
        <f>N(Движение!$AD$515)</f>
        <v/>
      </c>
      <c r="H3459">
        <f>Движение!$AE$515</f>
        <v/>
      </c>
      <c r="I3459">
        <f>IF($F3459&gt;0,TEXT($B3459,"dd.mm")&amp;"_"&amp;$D3459,"")</f>
        <v/>
      </c>
    </row>
    <row r="3460">
      <c r="A3460" t="n">
        <v>3459</v>
      </c>
      <c r="B3460">
        <f>Движение!$A$516</f>
        <v/>
      </c>
      <c r="C3460">
        <f>Движение!$C$516</f>
        <v/>
      </c>
      <c r="D3460" t="inlineStr">
        <is>
          <t>АК-10</t>
        </is>
      </c>
      <c r="E3460">
        <f>Движение!$D$516</f>
        <v/>
      </c>
      <c r="F3460">
        <f>N(Движение!$E$516)</f>
        <v/>
      </c>
      <c r="G3460">
        <f>N(Движение!$F$516)</f>
        <v/>
      </c>
      <c r="H3460">
        <f>Движение!$G$516</f>
        <v/>
      </c>
      <c r="I3460">
        <f>IF($F3460&gt;0,TEXT($B3460,"dd.mm")&amp;"_"&amp;$D3460,"")</f>
        <v/>
      </c>
    </row>
    <row r="3461">
      <c r="A3461" t="n">
        <v>3460</v>
      </c>
      <c r="B3461">
        <f>Движение!$A$516</f>
        <v/>
      </c>
      <c r="C3461">
        <f>Движение!$C$516</f>
        <v/>
      </c>
      <c r="D3461" t="inlineStr">
        <is>
          <t>АК-15</t>
        </is>
      </c>
      <c r="E3461">
        <f>Движение!$H$516</f>
        <v/>
      </c>
      <c r="F3461">
        <f>N(Движение!$I$516)</f>
        <v/>
      </c>
      <c r="G3461">
        <f>N(Движение!$J$516)</f>
        <v/>
      </c>
      <c r="H3461">
        <f>Движение!$K$516</f>
        <v/>
      </c>
      <c r="I3461">
        <f>IF($F3461&gt;0,TEXT($B3461,"dd.mm")&amp;"_"&amp;$D3461,"")</f>
        <v/>
      </c>
    </row>
    <row r="3462">
      <c r="A3462" t="n">
        <v>3461</v>
      </c>
      <c r="B3462">
        <f>Движение!$A$516</f>
        <v/>
      </c>
      <c r="C3462">
        <f>Движение!$C$516</f>
        <v/>
      </c>
      <c r="D3462" t="inlineStr">
        <is>
          <t>Г 1800</t>
        </is>
      </c>
      <c r="E3462">
        <f>Движение!$L$516</f>
        <v/>
      </c>
      <c r="F3462">
        <f>N(Движение!$M$516)</f>
        <v/>
      </c>
      <c r="G3462">
        <f>N(Движение!$N$516)</f>
        <v/>
      </c>
      <c r="H3462">
        <f>Движение!$O$516</f>
        <v/>
      </c>
      <c r="I3462">
        <f>IF($F3462&gt;0,TEXT($B3462,"dd.mm")&amp;"_"&amp;$D3462,"")</f>
        <v/>
      </c>
    </row>
    <row r="3463">
      <c r="A3463" t="n">
        <v>3462</v>
      </c>
      <c r="B3463">
        <f>Движение!$A$516</f>
        <v/>
      </c>
      <c r="C3463">
        <f>Движение!$C$516</f>
        <v/>
      </c>
      <c r="D3463" t="inlineStr">
        <is>
          <t>Г 3500</t>
        </is>
      </c>
      <c r="E3463">
        <f>Движение!$P$516</f>
        <v/>
      </c>
      <c r="F3463">
        <f>N(Движение!$Q$516)</f>
        <v/>
      </c>
      <c r="G3463">
        <f>N(Движение!$R$516)</f>
        <v/>
      </c>
      <c r="H3463">
        <f>Движение!$S$516</f>
        <v/>
      </c>
      <c r="I3463">
        <f>IF($F3463&gt;0,TEXT($B3463,"dd.mm")&amp;"_"&amp;$D3463,"")</f>
        <v/>
      </c>
    </row>
    <row r="3464">
      <c r="A3464" t="n">
        <v>3463</v>
      </c>
      <c r="B3464">
        <f>Движение!$A$516</f>
        <v/>
      </c>
      <c r="C3464">
        <f>Движение!$C$516</f>
        <v/>
      </c>
      <c r="D3464" t="inlineStr">
        <is>
          <t>Г 800</t>
        </is>
      </c>
      <c r="E3464">
        <f>Движение!$T$516</f>
        <v/>
      </c>
      <c r="F3464">
        <f>N(Движение!$U$516)</f>
        <v/>
      </c>
      <c r="G3464">
        <f>N(Движение!$V$516)</f>
        <v/>
      </c>
      <c r="H3464">
        <f>Движение!$W$516</f>
        <v/>
      </c>
      <c r="I3464">
        <f>IF($F3464&gt;0,TEXT($B3464,"dd.mm")&amp;"_"&amp;$D3464,"")</f>
        <v/>
      </c>
    </row>
    <row r="3465">
      <c r="A3465" t="n">
        <v>3464</v>
      </c>
      <c r="B3465">
        <f>Движение!$A$516</f>
        <v/>
      </c>
      <c r="C3465">
        <f>Движение!$C$516</f>
        <v/>
      </c>
      <c r="D3465" t="inlineStr">
        <is>
          <t>Ми-К</t>
        </is>
      </c>
      <c r="E3465">
        <f>Движение!$X$516</f>
        <v/>
      </c>
      <c r="F3465">
        <f>N(Движение!$Y$516)</f>
        <v/>
      </c>
      <c r="G3465">
        <f>N(Движение!$Z$516)</f>
        <v/>
      </c>
      <c r="H3465">
        <f>Движение!$AA$516</f>
        <v/>
      </c>
      <c r="I3465">
        <f>IF($F3465&gt;0,TEXT($B3465,"dd.mm")&amp;"_"&amp;$D3465,"")</f>
        <v/>
      </c>
    </row>
    <row r="3466">
      <c r="A3466" t="n">
        <v>3465</v>
      </c>
      <c r="B3466">
        <f>Движение!$A$516</f>
        <v/>
      </c>
      <c r="C3466">
        <f>Движение!$C$516</f>
        <v/>
      </c>
      <c r="D3466" t="inlineStr">
        <is>
          <t>Ми-П</t>
        </is>
      </c>
      <c r="E3466">
        <f>Движение!$AB$516</f>
        <v/>
      </c>
      <c r="F3466">
        <f>N(Движение!$AC$516)</f>
        <v/>
      </c>
      <c r="G3466">
        <f>N(Движение!$AD$516)</f>
        <v/>
      </c>
      <c r="H3466">
        <f>Движение!$AE$516</f>
        <v/>
      </c>
      <c r="I3466">
        <f>IF($F3466&gt;0,TEXT($B3466,"dd.mm")&amp;"_"&amp;$D3466,"")</f>
        <v/>
      </c>
    </row>
    <row r="3467">
      <c r="A3467" t="n">
        <v>3466</v>
      </c>
      <c r="B3467">
        <f>Движение!$A$517</f>
        <v/>
      </c>
      <c r="C3467">
        <f>Движение!$C$517</f>
        <v/>
      </c>
      <c r="D3467" t="inlineStr">
        <is>
          <t>АК-10</t>
        </is>
      </c>
      <c r="E3467">
        <f>Движение!$D$517</f>
        <v/>
      </c>
      <c r="F3467">
        <f>N(Движение!$E$517)</f>
        <v/>
      </c>
      <c r="G3467">
        <f>N(Движение!$F$517)</f>
        <v/>
      </c>
      <c r="H3467">
        <f>Движение!$G$517</f>
        <v/>
      </c>
      <c r="I3467">
        <f>IF($F3467&gt;0,TEXT($B3467,"dd.mm")&amp;"_"&amp;$D3467,"")</f>
        <v/>
      </c>
    </row>
    <row r="3468">
      <c r="A3468" t="n">
        <v>3467</v>
      </c>
      <c r="B3468">
        <f>Движение!$A$517</f>
        <v/>
      </c>
      <c r="C3468">
        <f>Движение!$C$517</f>
        <v/>
      </c>
      <c r="D3468" t="inlineStr">
        <is>
          <t>АК-15</t>
        </is>
      </c>
      <c r="E3468">
        <f>Движение!$H$517</f>
        <v/>
      </c>
      <c r="F3468">
        <f>N(Движение!$I$517)</f>
        <v/>
      </c>
      <c r="G3468">
        <f>N(Движение!$J$517)</f>
        <v/>
      </c>
      <c r="H3468">
        <f>Движение!$K$517</f>
        <v/>
      </c>
      <c r="I3468">
        <f>IF($F3468&gt;0,TEXT($B3468,"dd.mm")&amp;"_"&amp;$D3468,"")</f>
        <v/>
      </c>
    </row>
    <row r="3469">
      <c r="A3469" t="n">
        <v>3468</v>
      </c>
      <c r="B3469">
        <f>Движение!$A$517</f>
        <v/>
      </c>
      <c r="C3469">
        <f>Движение!$C$517</f>
        <v/>
      </c>
      <c r="D3469" t="inlineStr">
        <is>
          <t>Г 1800</t>
        </is>
      </c>
      <c r="E3469">
        <f>Движение!$L$517</f>
        <v/>
      </c>
      <c r="F3469">
        <f>N(Движение!$M$517)</f>
        <v/>
      </c>
      <c r="G3469">
        <f>N(Движение!$N$517)</f>
        <v/>
      </c>
      <c r="H3469">
        <f>Движение!$O$517</f>
        <v/>
      </c>
      <c r="I3469">
        <f>IF($F3469&gt;0,TEXT($B3469,"dd.mm")&amp;"_"&amp;$D3469,"")</f>
        <v/>
      </c>
    </row>
    <row r="3470">
      <c r="A3470" t="n">
        <v>3469</v>
      </c>
      <c r="B3470">
        <f>Движение!$A$517</f>
        <v/>
      </c>
      <c r="C3470">
        <f>Движение!$C$517</f>
        <v/>
      </c>
      <c r="D3470" t="inlineStr">
        <is>
          <t>Г 3500</t>
        </is>
      </c>
      <c r="E3470">
        <f>Движение!$P$517</f>
        <v/>
      </c>
      <c r="F3470">
        <f>N(Движение!$Q$517)</f>
        <v/>
      </c>
      <c r="G3470">
        <f>N(Движение!$R$517)</f>
        <v/>
      </c>
      <c r="H3470">
        <f>Движение!$S$517</f>
        <v/>
      </c>
      <c r="I3470">
        <f>IF($F3470&gt;0,TEXT($B3470,"dd.mm")&amp;"_"&amp;$D3470,"")</f>
        <v/>
      </c>
    </row>
    <row r="3471">
      <c r="A3471" t="n">
        <v>3470</v>
      </c>
      <c r="B3471">
        <f>Движение!$A$517</f>
        <v/>
      </c>
      <c r="C3471">
        <f>Движение!$C$517</f>
        <v/>
      </c>
      <c r="D3471" t="inlineStr">
        <is>
          <t>Г 800</t>
        </is>
      </c>
      <c r="E3471">
        <f>Движение!$T$517</f>
        <v/>
      </c>
      <c r="F3471">
        <f>N(Движение!$U$517)</f>
        <v/>
      </c>
      <c r="G3471">
        <f>N(Движение!$V$517)</f>
        <v/>
      </c>
      <c r="H3471">
        <f>Движение!$W$517</f>
        <v/>
      </c>
      <c r="I3471">
        <f>IF($F3471&gt;0,TEXT($B3471,"dd.mm")&amp;"_"&amp;$D3471,"")</f>
        <v/>
      </c>
    </row>
    <row r="3472">
      <c r="A3472" t="n">
        <v>3471</v>
      </c>
      <c r="B3472">
        <f>Движение!$A$517</f>
        <v/>
      </c>
      <c r="C3472">
        <f>Движение!$C$517</f>
        <v/>
      </c>
      <c r="D3472" t="inlineStr">
        <is>
          <t>Ми-К</t>
        </is>
      </c>
      <c r="E3472">
        <f>Движение!$X$517</f>
        <v/>
      </c>
      <c r="F3472">
        <f>N(Движение!$Y$517)</f>
        <v/>
      </c>
      <c r="G3472">
        <f>N(Движение!$Z$517)</f>
        <v/>
      </c>
      <c r="H3472">
        <f>Движение!$AA$517</f>
        <v/>
      </c>
      <c r="I3472">
        <f>IF($F3472&gt;0,TEXT($B3472,"dd.mm")&amp;"_"&amp;$D3472,"")</f>
        <v/>
      </c>
    </row>
    <row r="3473">
      <c r="A3473" t="n">
        <v>3472</v>
      </c>
      <c r="B3473">
        <f>Движение!$A$517</f>
        <v/>
      </c>
      <c r="C3473">
        <f>Движение!$C$517</f>
        <v/>
      </c>
      <c r="D3473" t="inlineStr">
        <is>
          <t>Ми-П</t>
        </is>
      </c>
      <c r="E3473">
        <f>Движение!$AB$517</f>
        <v/>
      </c>
      <c r="F3473">
        <f>N(Движение!$AC$517)</f>
        <v/>
      </c>
      <c r="G3473">
        <f>N(Движение!$AD$517)</f>
        <v/>
      </c>
      <c r="H3473">
        <f>Движение!$AE$517</f>
        <v/>
      </c>
      <c r="I3473">
        <f>IF($F3473&gt;0,TEXT($B3473,"dd.mm")&amp;"_"&amp;$D3473,"")</f>
        <v/>
      </c>
    </row>
    <row r="3474">
      <c r="A3474" t="n">
        <v>3473</v>
      </c>
      <c r="B3474">
        <f>Движение!$A$518</f>
        <v/>
      </c>
      <c r="C3474">
        <f>Движение!$C$518</f>
        <v/>
      </c>
      <c r="D3474" t="inlineStr">
        <is>
          <t>АК-10</t>
        </is>
      </c>
      <c r="E3474">
        <f>Движение!$D$518</f>
        <v/>
      </c>
      <c r="F3474">
        <f>N(Движение!$E$518)</f>
        <v/>
      </c>
      <c r="G3474">
        <f>N(Движение!$F$518)</f>
        <v/>
      </c>
      <c r="H3474">
        <f>Движение!$G$518</f>
        <v/>
      </c>
      <c r="I3474">
        <f>IF($F3474&gt;0,TEXT($B3474,"dd.mm")&amp;"_"&amp;$D3474,"")</f>
        <v/>
      </c>
    </row>
    <row r="3475">
      <c r="A3475" t="n">
        <v>3474</v>
      </c>
      <c r="B3475">
        <f>Движение!$A$518</f>
        <v/>
      </c>
      <c r="C3475">
        <f>Движение!$C$518</f>
        <v/>
      </c>
      <c r="D3475" t="inlineStr">
        <is>
          <t>АК-15</t>
        </is>
      </c>
      <c r="E3475">
        <f>Движение!$H$518</f>
        <v/>
      </c>
      <c r="F3475">
        <f>N(Движение!$I$518)</f>
        <v/>
      </c>
      <c r="G3475">
        <f>N(Движение!$J$518)</f>
        <v/>
      </c>
      <c r="H3475">
        <f>Движение!$K$518</f>
        <v/>
      </c>
      <c r="I3475">
        <f>IF($F3475&gt;0,TEXT($B3475,"dd.mm")&amp;"_"&amp;$D3475,"")</f>
        <v/>
      </c>
    </row>
    <row r="3476">
      <c r="A3476" t="n">
        <v>3475</v>
      </c>
      <c r="B3476">
        <f>Движение!$A$518</f>
        <v/>
      </c>
      <c r="C3476">
        <f>Движение!$C$518</f>
        <v/>
      </c>
      <c r="D3476" t="inlineStr">
        <is>
          <t>Г 1800</t>
        </is>
      </c>
      <c r="E3476">
        <f>Движение!$L$518</f>
        <v/>
      </c>
      <c r="F3476">
        <f>N(Движение!$M$518)</f>
        <v/>
      </c>
      <c r="G3476">
        <f>N(Движение!$N$518)</f>
        <v/>
      </c>
      <c r="H3476">
        <f>Движение!$O$518</f>
        <v/>
      </c>
      <c r="I3476">
        <f>IF($F3476&gt;0,TEXT($B3476,"dd.mm")&amp;"_"&amp;$D3476,"")</f>
        <v/>
      </c>
    </row>
    <row r="3477">
      <c r="A3477" t="n">
        <v>3476</v>
      </c>
      <c r="B3477">
        <f>Движение!$A$518</f>
        <v/>
      </c>
      <c r="C3477">
        <f>Движение!$C$518</f>
        <v/>
      </c>
      <c r="D3477" t="inlineStr">
        <is>
          <t>Г 3500</t>
        </is>
      </c>
      <c r="E3477">
        <f>Движение!$P$518</f>
        <v/>
      </c>
      <c r="F3477">
        <f>N(Движение!$Q$518)</f>
        <v/>
      </c>
      <c r="G3477">
        <f>N(Движение!$R$518)</f>
        <v/>
      </c>
      <c r="H3477">
        <f>Движение!$S$518</f>
        <v/>
      </c>
      <c r="I3477">
        <f>IF($F3477&gt;0,TEXT($B3477,"dd.mm")&amp;"_"&amp;$D3477,"")</f>
        <v/>
      </c>
    </row>
    <row r="3478">
      <c r="A3478" t="n">
        <v>3477</v>
      </c>
      <c r="B3478">
        <f>Движение!$A$518</f>
        <v/>
      </c>
      <c r="C3478">
        <f>Движение!$C$518</f>
        <v/>
      </c>
      <c r="D3478" t="inlineStr">
        <is>
          <t>Г 800</t>
        </is>
      </c>
      <c r="E3478">
        <f>Движение!$T$518</f>
        <v/>
      </c>
      <c r="F3478">
        <f>N(Движение!$U$518)</f>
        <v/>
      </c>
      <c r="G3478">
        <f>N(Движение!$V$518)</f>
        <v/>
      </c>
      <c r="H3478">
        <f>Движение!$W$518</f>
        <v/>
      </c>
      <c r="I3478">
        <f>IF($F3478&gt;0,TEXT($B3478,"dd.mm")&amp;"_"&amp;$D3478,"")</f>
        <v/>
      </c>
    </row>
    <row r="3479">
      <c r="A3479" t="n">
        <v>3478</v>
      </c>
      <c r="B3479">
        <f>Движение!$A$518</f>
        <v/>
      </c>
      <c r="C3479">
        <f>Движение!$C$518</f>
        <v/>
      </c>
      <c r="D3479" t="inlineStr">
        <is>
          <t>Ми-К</t>
        </is>
      </c>
      <c r="E3479">
        <f>Движение!$X$518</f>
        <v/>
      </c>
      <c r="F3479">
        <f>N(Движение!$Y$518)</f>
        <v/>
      </c>
      <c r="G3479">
        <f>N(Движение!$Z$518)</f>
        <v/>
      </c>
      <c r="H3479">
        <f>Движение!$AA$518</f>
        <v/>
      </c>
      <c r="I3479">
        <f>IF($F3479&gt;0,TEXT($B3479,"dd.mm")&amp;"_"&amp;$D3479,"")</f>
        <v/>
      </c>
    </row>
    <row r="3480">
      <c r="A3480" t="n">
        <v>3479</v>
      </c>
      <c r="B3480">
        <f>Движение!$A$518</f>
        <v/>
      </c>
      <c r="C3480">
        <f>Движение!$C$518</f>
        <v/>
      </c>
      <c r="D3480" t="inlineStr">
        <is>
          <t>Ми-П</t>
        </is>
      </c>
      <c r="E3480">
        <f>Движение!$AB$518</f>
        <v/>
      </c>
      <c r="F3480">
        <f>N(Движение!$AC$518)</f>
        <v/>
      </c>
      <c r="G3480">
        <f>N(Движение!$AD$518)</f>
        <v/>
      </c>
      <c r="H3480">
        <f>Движение!$AE$518</f>
        <v/>
      </c>
      <c r="I3480">
        <f>IF($F3480&gt;0,TEXT($B3480,"dd.mm")&amp;"_"&amp;$D3480,"")</f>
        <v/>
      </c>
    </row>
    <row r="3481">
      <c r="A3481" t="n">
        <v>3480</v>
      </c>
      <c r="B3481">
        <f>Движение!$A$519</f>
        <v/>
      </c>
      <c r="C3481">
        <f>Движение!$C$519</f>
        <v/>
      </c>
      <c r="D3481" t="inlineStr">
        <is>
          <t>АК-10</t>
        </is>
      </c>
      <c r="E3481">
        <f>Движение!$D$519</f>
        <v/>
      </c>
      <c r="F3481">
        <f>N(Движение!$E$519)</f>
        <v/>
      </c>
      <c r="G3481">
        <f>N(Движение!$F$519)</f>
        <v/>
      </c>
      <c r="H3481">
        <f>Движение!$G$519</f>
        <v/>
      </c>
      <c r="I3481">
        <f>IF($F3481&gt;0,TEXT($B3481,"dd.mm")&amp;"_"&amp;$D3481,"")</f>
        <v/>
      </c>
    </row>
    <row r="3482">
      <c r="A3482" t="n">
        <v>3481</v>
      </c>
      <c r="B3482">
        <f>Движение!$A$519</f>
        <v/>
      </c>
      <c r="C3482">
        <f>Движение!$C$519</f>
        <v/>
      </c>
      <c r="D3482" t="inlineStr">
        <is>
          <t>АК-15</t>
        </is>
      </c>
      <c r="E3482">
        <f>Движение!$H$519</f>
        <v/>
      </c>
      <c r="F3482">
        <f>N(Движение!$I$519)</f>
        <v/>
      </c>
      <c r="G3482">
        <f>N(Движение!$J$519)</f>
        <v/>
      </c>
      <c r="H3482">
        <f>Движение!$K$519</f>
        <v/>
      </c>
      <c r="I3482">
        <f>IF($F3482&gt;0,TEXT($B3482,"dd.mm")&amp;"_"&amp;$D3482,"")</f>
        <v/>
      </c>
    </row>
    <row r="3483">
      <c r="A3483" t="n">
        <v>3482</v>
      </c>
      <c r="B3483">
        <f>Движение!$A$519</f>
        <v/>
      </c>
      <c r="C3483">
        <f>Движение!$C$519</f>
        <v/>
      </c>
      <c r="D3483" t="inlineStr">
        <is>
          <t>Г 1800</t>
        </is>
      </c>
      <c r="E3483">
        <f>Движение!$L$519</f>
        <v/>
      </c>
      <c r="F3483">
        <f>N(Движение!$M$519)</f>
        <v/>
      </c>
      <c r="G3483">
        <f>N(Движение!$N$519)</f>
        <v/>
      </c>
      <c r="H3483">
        <f>Движение!$O$519</f>
        <v/>
      </c>
      <c r="I3483">
        <f>IF($F3483&gt;0,TEXT($B3483,"dd.mm")&amp;"_"&amp;$D3483,"")</f>
        <v/>
      </c>
    </row>
    <row r="3484">
      <c r="A3484" t="n">
        <v>3483</v>
      </c>
      <c r="B3484">
        <f>Движение!$A$519</f>
        <v/>
      </c>
      <c r="C3484">
        <f>Движение!$C$519</f>
        <v/>
      </c>
      <c r="D3484" t="inlineStr">
        <is>
          <t>Г 3500</t>
        </is>
      </c>
      <c r="E3484">
        <f>Движение!$P$519</f>
        <v/>
      </c>
      <c r="F3484">
        <f>N(Движение!$Q$519)</f>
        <v/>
      </c>
      <c r="G3484">
        <f>N(Движение!$R$519)</f>
        <v/>
      </c>
      <c r="H3484">
        <f>Движение!$S$519</f>
        <v/>
      </c>
      <c r="I3484">
        <f>IF($F3484&gt;0,TEXT($B3484,"dd.mm")&amp;"_"&amp;$D3484,"")</f>
        <v/>
      </c>
    </row>
    <row r="3485">
      <c r="A3485" t="n">
        <v>3484</v>
      </c>
      <c r="B3485">
        <f>Движение!$A$519</f>
        <v/>
      </c>
      <c r="C3485">
        <f>Движение!$C$519</f>
        <v/>
      </c>
      <c r="D3485" t="inlineStr">
        <is>
          <t>Г 800</t>
        </is>
      </c>
      <c r="E3485">
        <f>Движение!$T$519</f>
        <v/>
      </c>
      <c r="F3485">
        <f>N(Движение!$U$519)</f>
        <v/>
      </c>
      <c r="G3485">
        <f>N(Движение!$V$519)</f>
        <v/>
      </c>
      <c r="H3485">
        <f>Движение!$W$519</f>
        <v/>
      </c>
      <c r="I3485">
        <f>IF($F3485&gt;0,TEXT($B3485,"dd.mm")&amp;"_"&amp;$D3485,"")</f>
        <v/>
      </c>
    </row>
    <row r="3486">
      <c r="A3486" t="n">
        <v>3485</v>
      </c>
      <c r="B3486">
        <f>Движение!$A$519</f>
        <v/>
      </c>
      <c r="C3486">
        <f>Движение!$C$519</f>
        <v/>
      </c>
      <c r="D3486" t="inlineStr">
        <is>
          <t>Ми-К</t>
        </is>
      </c>
      <c r="E3486">
        <f>Движение!$X$519</f>
        <v/>
      </c>
      <c r="F3486">
        <f>N(Движение!$Y$519)</f>
        <v/>
      </c>
      <c r="G3486">
        <f>N(Движение!$Z$519)</f>
        <v/>
      </c>
      <c r="H3486">
        <f>Движение!$AA$519</f>
        <v/>
      </c>
      <c r="I3486">
        <f>IF($F3486&gt;0,TEXT($B3486,"dd.mm")&amp;"_"&amp;$D3486,"")</f>
        <v/>
      </c>
    </row>
    <row r="3487">
      <c r="A3487" t="n">
        <v>3486</v>
      </c>
      <c r="B3487">
        <f>Движение!$A$519</f>
        <v/>
      </c>
      <c r="C3487">
        <f>Движение!$C$519</f>
        <v/>
      </c>
      <c r="D3487" t="inlineStr">
        <is>
          <t>Ми-П</t>
        </is>
      </c>
      <c r="E3487">
        <f>Движение!$AB$519</f>
        <v/>
      </c>
      <c r="F3487">
        <f>N(Движение!$AC$519)</f>
        <v/>
      </c>
      <c r="G3487">
        <f>N(Движение!$AD$519)</f>
        <v/>
      </c>
      <c r="H3487">
        <f>Движение!$AE$519</f>
        <v/>
      </c>
      <c r="I3487">
        <f>IF($F3487&gt;0,TEXT($B3487,"dd.mm")&amp;"_"&amp;$D3487,"")</f>
        <v/>
      </c>
    </row>
    <row r="3488">
      <c r="A3488" t="n">
        <v>3487</v>
      </c>
      <c r="B3488">
        <f>Движение!$A$520</f>
        <v/>
      </c>
      <c r="C3488">
        <f>Движение!$C$520</f>
        <v/>
      </c>
      <c r="D3488" t="inlineStr">
        <is>
          <t>АК-10</t>
        </is>
      </c>
      <c r="E3488">
        <f>Движение!$D$520</f>
        <v/>
      </c>
      <c r="F3488">
        <f>N(Движение!$E$520)</f>
        <v/>
      </c>
      <c r="G3488">
        <f>N(Движение!$F$520)</f>
        <v/>
      </c>
      <c r="H3488">
        <f>Движение!$G$520</f>
        <v/>
      </c>
      <c r="I3488">
        <f>IF($F3488&gt;0,TEXT($B3488,"dd.mm")&amp;"_"&amp;$D3488,"")</f>
        <v/>
      </c>
    </row>
    <row r="3489">
      <c r="A3489" t="n">
        <v>3488</v>
      </c>
      <c r="B3489">
        <f>Движение!$A$520</f>
        <v/>
      </c>
      <c r="C3489">
        <f>Движение!$C$520</f>
        <v/>
      </c>
      <c r="D3489" t="inlineStr">
        <is>
          <t>АК-15</t>
        </is>
      </c>
      <c r="E3489">
        <f>Движение!$H$520</f>
        <v/>
      </c>
      <c r="F3489">
        <f>N(Движение!$I$520)</f>
        <v/>
      </c>
      <c r="G3489">
        <f>N(Движение!$J$520)</f>
        <v/>
      </c>
      <c r="H3489">
        <f>Движение!$K$520</f>
        <v/>
      </c>
      <c r="I3489">
        <f>IF($F3489&gt;0,TEXT($B3489,"dd.mm")&amp;"_"&amp;$D3489,"")</f>
        <v/>
      </c>
    </row>
    <row r="3490">
      <c r="A3490" t="n">
        <v>3489</v>
      </c>
      <c r="B3490">
        <f>Движение!$A$520</f>
        <v/>
      </c>
      <c r="C3490">
        <f>Движение!$C$520</f>
        <v/>
      </c>
      <c r="D3490" t="inlineStr">
        <is>
          <t>Г 1800</t>
        </is>
      </c>
      <c r="E3490">
        <f>Движение!$L$520</f>
        <v/>
      </c>
      <c r="F3490">
        <f>N(Движение!$M$520)</f>
        <v/>
      </c>
      <c r="G3490">
        <f>N(Движение!$N$520)</f>
        <v/>
      </c>
      <c r="H3490">
        <f>Движение!$O$520</f>
        <v/>
      </c>
      <c r="I3490">
        <f>IF($F3490&gt;0,TEXT($B3490,"dd.mm")&amp;"_"&amp;$D3490,"")</f>
        <v/>
      </c>
    </row>
    <row r="3491">
      <c r="A3491" t="n">
        <v>3490</v>
      </c>
      <c r="B3491">
        <f>Движение!$A$520</f>
        <v/>
      </c>
      <c r="C3491">
        <f>Движение!$C$520</f>
        <v/>
      </c>
      <c r="D3491" t="inlineStr">
        <is>
          <t>Г 3500</t>
        </is>
      </c>
      <c r="E3491">
        <f>Движение!$P$520</f>
        <v/>
      </c>
      <c r="F3491">
        <f>N(Движение!$Q$520)</f>
        <v/>
      </c>
      <c r="G3491">
        <f>N(Движение!$R$520)</f>
        <v/>
      </c>
      <c r="H3491">
        <f>Движение!$S$520</f>
        <v/>
      </c>
      <c r="I3491">
        <f>IF($F3491&gt;0,TEXT($B3491,"dd.mm")&amp;"_"&amp;$D3491,"")</f>
        <v/>
      </c>
    </row>
    <row r="3492">
      <c r="A3492" t="n">
        <v>3491</v>
      </c>
      <c r="B3492">
        <f>Движение!$A$520</f>
        <v/>
      </c>
      <c r="C3492">
        <f>Движение!$C$520</f>
        <v/>
      </c>
      <c r="D3492" t="inlineStr">
        <is>
          <t>Г 800</t>
        </is>
      </c>
      <c r="E3492">
        <f>Движение!$T$520</f>
        <v/>
      </c>
      <c r="F3492">
        <f>N(Движение!$U$520)</f>
        <v/>
      </c>
      <c r="G3492">
        <f>N(Движение!$V$520)</f>
        <v/>
      </c>
      <c r="H3492">
        <f>Движение!$W$520</f>
        <v/>
      </c>
      <c r="I3492">
        <f>IF($F3492&gt;0,TEXT($B3492,"dd.mm")&amp;"_"&amp;$D3492,"")</f>
        <v/>
      </c>
    </row>
    <row r="3493">
      <c r="A3493" t="n">
        <v>3492</v>
      </c>
      <c r="B3493">
        <f>Движение!$A$520</f>
        <v/>
      </c>
      <c r="C3493">
        <f>Движение!$C$520</f>
        <v/>
      </c>
      <c r="D3493" t="inlineStr">
        <is>
          <t>Ми-К</t>
        </is>
      </c>
      <c r="E3493">
        <f>Движение!$X$520</f>
        <v/>
      </c>
      <c r="F3493">
        <f>N(Движение!$Y$520)</f>
        <v/>
      </c>
      <c r="G3493">
        <f>N(Движение!$Z$520)</f>
        <v/>
      </c>
      <c r="H3493">
        <f>Движение!$AA$520</f>
        <v/>
      </c>
      <c r="I3493">
        <f>IF($F3493&gt;0,TEXT($B3493,"dd.mm")&amp;"_"&amp;$D3493,"")</f>
        <v/>
      </c>
    </row>
    <row r="3494">
      <c r="A3494" t="n">
        <v>3493</v>
      </c>
      <c r="B3494">
        <f>Движение!$A$520</f>
        <v/>
      </c>
      <c r="C3494">
        <f>Движение!$C$520</f>
        <v/>
      </c>
      <c r="D3494" t="inlineStr">
        <is>
          <t>Ми-П</t>
        </is>
      </c>
      <c r="E3494">
        <f>Движение!$AB$520</f>
        <v/>
      </c>
      <c r="F3494">
        <f>N(Движение!$AC$520)</f>
        <v/>
      </c>
      <c r="G3494">
        <f>N(Движение!$AD$520)</f>
        <v/>
      </c>
      <c r="H3494">
        <f>Движение!$AE$520</f>
        <v/>
      </c>
      <c r="I3494">
        <f>IF($F3494&gt;0,TEXT($B3494,"dd.mm")&amp;"_"&amp;$D3494,"")</f>
        <v/>
      </c>
    </row>
    <row r="3495">
      <c r="A3495" t="n">
        <v>3494</v>
      </c>
      <c r="B3495">
        <f>Движение!$A$521</f>
        <v/>
      </c>
      <c r="C3495">
        <f>Движение!$C$521</f>
        <v/>
      </c>
      <c r="D3495" t="inlineStr">
        <is>
          <t>АК-10</t>
        </is>
      </c>
      <c r="E3495">
        <f>Движение!$D$521</f>
        <v/>
      </c>
      <c r="F3495">
        <f>N(Движение!$E$521)</f>
        <v/>
      </c>
      <c r="G3495">
        <f>N(Движение!$F$521)</f>
        <v/>
      </c>
      <c r="H3495">
        <f>Движение!$G$521</f>
        <v/>
      </c>
      <c r="I3495">
        <f>IF($F3495&gt;0,TEXT($B3495,"dd.mm")&amp;"_"&amp;$D3495,"")</f>
        <v/>
      </c>
    </row>
    <row r="3496">
      <c r="A3496" t="n">
        <v>3495</v>
      </c>
      <c r="B3496">
        <f>Движение!$A$521</f>
        <v/>
      </c>
      <c r="C3496">
        <f>Движение!$C$521</f>
        <v/>
      </c>
      <c r="D3496" t="inlineStr">
        <is>
          <t>АК-15</t>
        </is>
      </c>
      <c r="E3496">
        <f>Движение!$H$521</f>
        <v/>
      </c>
      <c r="F3496">
        <f>N(Движение!$I$521)</f>
        <v/>
      </c>
      <c r="G3496">
        <f>N(Движение!$J$521)</f>
        <v/>
      </c>
      <c r="H3496">
        <f>Движение!$K$521</f>
        <v/>
      </c>
      <c r="I3496">
        <f>IF($F3496&gt;0,TEXT($B3496,"dd.mm")&amp;"_"&amp;$D3496,"")</f>
        <v/>
      </c>
    </row>
    <row r="3497">
      <c r="A3497" t="n">
        <v>3496</v>
      </c>
      <c r="B3497">
        <f>Движение!$A$521</f>
        <v/>
      </c>
      <c r="C3497">
        <f>Движение!$C$521</f>
        <v/>
      </c>
      <c r="D3497" t="inlineStr">
        <is>
          <t>Г 1800</t>
        </is>
      </c>
      <c r="E3497">
        <f>Движение!$L$521</f>
        <v/>
      </c>
      <c r="F3497">
        <f>N(Движение!$M$521)</f>
        <v/>
      </c>
      <c r="G3497">
        <f>N(Движение!$N$521)</f>
        <v/>
      </c>
      <c r="H3497">
        <f>Движение!$O$521</f>
        <v/>
      </c>
      <c r="I3497">
        <f>IF($F3497&gt;0,TEXT($B3497,"dd.mm")&amp;"_"&amp;$D3497,"")</f>
        <v/>
      </c>
    </row>
    <row r="3498">
      <c r="A3498" t="n">
        <v>3497</v>
      </c>
      <c r="B3498">
        <f>Движение!$A$521</f>
        <v/>
      </c>
      <c r="C3498">
        <f>Движение!$C$521</f>
        <v/>
      </c>
      <c r="D3498" t="inlineStr">
        <is>
          <t>Г 3500</t>
        </is>
      </c>
      <c r="E3498">
        <f>Движение!$P$521</f>
        <v/>
      </c>
      <c r="F3498">
        <f>N(Движение!$Q$521)</f>
        <v/>
      </c>
      <c r="G3498">
        <f>N(Движение!$R$521)</f>
        <v/>
      </c>
      <c r="H3498">
        <f>Движение!$S$521</f>
        <v/>
      </c>
      <c r="I3498">
        <f>IF($F3498&gt;0,TEXT($B3498,"dd.mm")&amp;"_"&amp;$D3498,"")</f>
        <v/>
      </c>
    </row>
    <row r="3499">
      <c r="A3499" t="n">
        <v>3498</v>
      </c>
      <c r="B3499">
        <f>Движение!$A$521</f>
        <v/>
      </c>
      <c r="C3499">
        <f>Движение!$C$521</f>
        <v/>
      </c>
      <c r="D3499" t="inlineStr">
        <is>
          <t>Г 800</t>
        </is>
      </c>
      <c r="E3499">
        <f>Движение!$T$521</f>
        <v/>
      </c>
      <c r="F3499">
        <f>N(Движение!$U$521)</f>
        <v/>
      </c>
      <c r="G3499">
        <f>N(Движение!$V$521)</f>
        <v/>
      </c>
      <c r="H3499">
        <f>Движение!$W$521</f>
        <v/>
      </c>
      <c r="I3499">
        <f>IF($F3499&gt;0,TEXT($B3499,"dd.mm")&amp;"_"&amp;$D3499,"")</f>
        <v/>
      </c>
    </row>
    <row r="3500">
      <c r="A3500" t="n">
        <v>3499</v>
      </c>
      <c r="B3500">
        <f>Движение!$A$521</f>
        <v/>
      </c>
      <c r="C3500">
        <f>Движение!$C$521</f>
        <v/>
      </c>
      <c r="D3500" t="inlineStr">
        <is>
          <t>Ми-К</t>
        </is>
      </c>
      <c r="E3500">
        <f>Движение!$X$521</f>
        <v/>
      </c>
      <c r="F3500">
        <f>N(Движение!$Y$521)</f>
        <v/>
      </c>
      <c r="G3500">
        <f>N(Движение!$Z$521)</f>
        <v/>
      </c>
      <c r="H3500">
        <f>Движение!$AA$521</f>
        <v/>
      </c>
      <c r="I3500">
        <f>IF($F3500&gt;0,TEXT($B3500,"dd.mm")&amp;"_"&amp;$D3500,"")</f>
        <v/>
      </c>
    </row>
    <row r="3501">
      <c r="A3501" t="n">
        <v>3500</v>
      </c>
      <c r="B3501">
        <f>Движение!$A$521</f>
        <v/>
      </c>
      <c r="C3501">
        <f>Движение!$C$521</f>
        <v/>
      </c>
      <c r="D3501" t="inlineStr">
        <is>
          <t>Ми-П</t>
        </is>
      </c>
      <c r="E3501">
        <f>Движение!$AB$521</f>
        <v/>
      </c>
      <c r="F3501">
        <f>N(Движение!$AC$521)</f>
        <v/>
      </c>
      <c r="G3501">
        <f>N(Движение!$AD$521)</f>
        <v/>
      </c>
      <c r="H3501">
        <f>Движение!$AE$521</f>
        <v/>
      </c>
      <c r="I3501">
        <f>IF($F3501&gt;0,TEXT($B3501,"dd.mm")&amp;"_"&amp;$D3501,"")</f>
        <v/>
      </c>
    </row>
    <row r="3502">
      <c r="A3502" t="n">
        <v>3501</v>
      </c>
      <c r="B3502">
        <f>Движение!$A$522</f>
        <v/>
      </c>
      <c r="C3502">
        <f>Движение!$C$522</f>
        <v/>
      </c>
      <c r="D3502" t="inlineStr">
        <is>
          <t>АК-10</t>
        </is>
      </c>
      <c r="E3502">
        <f>Движение!$D$522</f>
        <v/>
      </c>
      <c r="F3502">
        <f>N(Движение!$E$522)</f>
        <v/>
      </c>
      <c r="G3502">
        <f>N(Движение!$F$522)</f>
        <v/>
      </c>
      <c r="H3502">
        <f>Движение!$G$522</f>
        <v/>
      </c>
      <c r="I3502">
        <f>IF($F3502&gt;0,TEXT($B3502,"dd.mm")&amp;"_"&amp;$D3502,"")</f>
        <v/>
      </c>
    </row>
    <row r="3503">
      <c r="A3503" t="n">
        <v>3502</v>
      </c>
      <c r="B3503">
        <f>Движение!$A$522</f>
        <v/>
      </c>
      <c r="C3503">
        <f>Движение!$C$522</f>
        <v/>
      </c>
      <c r="D3503" t="inlineStr">
        <is>
          <t>АК-15</t>
        </is>
      </c>
      <c r="E3503">
        <f>Движение!$H$522</f>
        <v/>
      </c>
      <c r="F3503">
        <f>N(Движение!$I$522)</f>
        <v/>
      </c>
      <c r="G3503">
        <f>N(Движение!$J$522)</f>
        <v/>
      </c>
      <c r="H3503">
        <f>Движение!$K$522</f>
        <v/>
      </c>
      <c r="I3503">
        <f>IF($F3503&gt;0,TEXT($B3503,"dd.mm")&amp;"_"&amp;$D3503,"")</f>
        <v/>
      </c>
    </row>
    <row r="3504">
      <c r="A3504" t="n">
        <v>3503</v>
      </c>
      <c r="B3504">
        <f>Движение!$A$522</f>
        <v/>
      </c>
      <c r="C3504">
        <f>Движение!$C$522</f>
        <v/>
      </c>
      <c r="D3504" t="inlineStr">
        <is>
          <t>Г 1800</t>
        </is>
      </c>
      <c r="E3504">
        <f>Движение!$L$522</f>
        <v/>
      </c>
      <c r="F3504">
        <f>N(Движение!$M$522)</f>
        <v/>
      </c>
      <c r="G3504">
        <f>N(Движение!$N$522)</f>
        <v/>
      </c>
      <c r="H3504">
        <f>Движение!$O$522</f>
        <v/>
      </c>
      <c r="I3504">
        <f>IF($F3504&gt;0,TEXT($B3504,"dd.mm")&amp;"_"&amp;$D3504,"")</f>
        <v/>
      </c>
    </row>
    <row r="3505">
      <c r="A3505" t="n">
        <v>3504</v>
      </c>
      <c r="B3505">
        <f>Движение!$A$522</f>
        <v/>
      </c>
      <c r="C3505">
        <f>Движение!$C$522</f>
        <v/>
      </c>
      <c r="D3505" t="inlineStr">
        <is>
          <t>Г 3500</t>
        </is>
      </c>
      <c r="E3505">
        <f>Движение!$P$522</f>
        <v/>
      </c>
      <c r="F3505">
        <f>N(Движение!$Q$522)</f>
        <v/>
      </c>
      <c r="G3505">
        <f>N(Движение!$R$522)</f>
        <v/>
      </c>
      <c r="H3505">
        <f>Движение!$S$522</f>
        <v/>
      </c>
      <c r="I3505">
        <f>IF($F3505&gt;0,TEXT($B3505,"dd.mm")&amp;"_"&amp;$D3505,"")</f>
        <v/>
      </c>
    </row>
    <row r="3506">
      <c r="A3506" t="n">
        <v>3505</v>
      </c>
      <c r="B3506">
        <f>Движение!$A$522</f>
        <v/>
      </c>
      <c r="C3506">
        <f>Движение!$C$522</f>
        <v/>
      </c>
      <c r="D3506" t="inlineStr">
        <is>
          <t>Г 800</t>
        </is>
      </c>
      <c r="E3506">
        <f>Движение!$T$522</f>
        <v/>
      </c>
      <c r="F3506">
        <f>N(Движение!$U$522)</f>
        <v/>
      </c>
      <c r="G3506">
        <f>N(Движение!$V$522)</f>
        <v/>
      </c>
      <c r="H3506">
        <f>Движение!$W$522</f>
        <v/>
      </c>
      <c r="I3506">
        <f>IF($F3506&gt;0,TEXT($B3506,"dd.mm")&amp;"_"&amp;$D3506,"")</f>
        <v/>
      </c>
    </row>
    <row r="3507">
      <c r="A3507" t="n">
        <v>3506</v>
      </c>
      <c r="B3507">
        <f>Движение!$A$522</f>
        <v/>
      </c>
      <c r="C3507">
        <f>Движение!$C$522</f>
        <v/>
      </c>
      <c r="D3507" t="inlineStr">
        <is>
          <t>Ми-К</t>
        </is>
      </c>
      <c r="E3507">
        <f>Движение!$X$522</f>
        <v/>
      </c>
      <c r="F3507">
        <f>N(Движение!$Y$522)</f>
        <v/>
      </c>
      <c r="G3507">
        <f>N(Движение!$Z$522)</f>
        <v/>
      </c>
      <c r="H3507">
        <f>Движение!$AA$522</f>
        <v/>
      </c>
      <c r="I3507">
        <f>IF($F3507&gt;0,TEXT($B3507,"dd.mm")&amp;"_"&amp;$D3507,"")</f>
        <v/>
      </c>
    </row>
    <row r="3508">
      <c r="A3508" t="n">
        <v>3507</v>
      </c>
      <c r="B3508">
        <f>Движение!$A$522</f>
        <v/>
      </c>
      <c r="C3508">
        <f>Движение!$C$522</f>
        <v/>
      </c>
      <c r="D3508" t="inlineStr">
        <is>
          <t>Ми-П</t>
        </is>
      </c>
      <c r="E3508">
        <f>Движение!$AB$522</f>
        <v/>
      </c>
      <c r="F3508">
        <f>N(Движение!$AC$522)</f>
        <v/>
      </c>
      <c r="G3508">
        <f>N(Движение!$AD$522)</f>
        <v/>
      </c>
      <c r="H3508">
        <f>Движение!$AE$522</f>
        <v/>
      </c>
      <c r="I3508">
        <f>IF($F3508&gt;0,TEXT($B3508,"dd.mm")&amp;"_"&amp;$D3508,"")</f>
        <v/>
      </c>
    </row>
    <row r="3509">
      <c r="A3509" t="n">
        <v>3508</v>
      </c>
      <c r="B3509">
        <f>Движение!$A$523</f>
        <v/>
      </c>
      <c r="C3509">
        <f>Движение!$C$523</f>
        <v/>
      </c>
      <c r="D3509" t="inlineStr">
        <is>
          <t>АК-10</t>
        </is>
      </c>
      <c r="E3509">
        <f>Движение!$D$523</f>
        <v/>
      </c>
      <c r="F3509">
        <f>N(Движение!$E$523)</f>
        <v/>
      </c>
      <c r="G3509">
        <f>N(Движение!$F$523)</f>
        <v/>
      </c>
      <c r="H3509">
        <f>Движение!$G$523</f>
        <v/>
      </c>
      <c r="I3509">
        <f>IF($F3509&gt;0,TEXT($B3509,"dd.mm")&amp;"_"&amp;$D3509,"")</f>
        <v/>
      </c>
    </row>
    <row r="3510">
      <c r="A3510" t="n">
        <v>3509</v>
      </c>
      <c r="B3510">
        <f>Движение!$A$523</f>
        <v/>
      </c>
      <c r="C3510">
        <f>Движение!$C$523</f>
        <v/>
      </c>
      <c r="D3510" t="inlineStr">
        <is>
          <t>АК-15</t>
        </is>
      </c>
      <c r="E3510">
        <f>Движение!$H$523</f>
        <v/>
      </c>
      <c r="F3510">
        <f>N(Движение!$I$523)</f>
        <v/>
      </c>
      <c r="G3510">
        <f>N(Движение!$J$523)</f>
        <v/>
      </c>
      <c r="H3510">
        <f>Движение!$K$523</f>
        <v/>
      </c>
      <c r="I3510">
        <f>IF($F3510&gt;0,TEXT($B3510,"dd.mm")&amp;"_"&amp;$D3510,"")</f>
        <v/>
      </c>
    </row>
    <row r="3511">
      <c r="A3511" t="n">
        <v>3510</v>
      </c>
      <c r="B3511">
        <f>Движение!$A$523</f>
        <v/>
      </c>
      <c r="C3511">
        <f>Движение!$C$523</f>
        <v/>
      </c>
      <c r="D3511" t="inlineStr">
        <is>
          <t>Г 1800</t>
        </is>
      </c>
      <c r="E3511">
        <f>Движение!$L$523</f>
        <v/>
      </c>
      <c r="F3511">
        <f>N(Движение!$M$523)</f>
        <v/>
      </c>
      <c r="G3511">
        <f>N(Движение!$N$523)</f>
        <v/>
      </c>
      <c r="H3511">
        <f>Движение!$O$523</f>
        <v/>
      </c>
      <c r="I3511">
        <f>IF($F3511&gt;0,TEXT($B3511,"dd.mm")&amp;"_"&amp;$D3511,"")</f>
        <v/>
      </c>
    </row>
    <row r="3512">
      <c r="A3512" t="n">
        <v>3511</v>
      </c>
      <c r="B3512">
        <f>Движение!$A$523</f>
        <v/>
      </c>
      <c r="C3512">
        <f>Движение!$C$523</f>
        <v/>
      </c>
      <c r="D3512" t="inlineStr">
        <is>
          <t>Г 3500</t>
        </is>
      </c>
      <c r="E3512">
        <f>Движение!$P$523</f>
        <v/>
      </c>
      <c r="F3512">
        <f>N(Движение!$Q$523)</f>
        <v/>
      </c>
      <c r="G3512">
        <f>N(Движение!$R$523)</f>
        <v/>
      </c>
      <c r="H3512">
        <f>Движение!$S$523</f>
        <v/>
      </c>
      <c r="I3512">
        <f>IF($F3512&gt;0,TEXT($B3512,"dd.mm")&amp;"_"&amp;$D3512,"")</f>
        <v/>
      </c>
    </row>
    <row r="3513">
      <c r="A3513" t="n">
        <v>3512</v>
      </c>
      <c r="B3513">
        <f>Движение!$A$523</f>
        <v/>
      </c>
      <c r="C3513">
        <f>Движение!$C$523</f>
        <v/>
      </c>
      <c r="D3513" t="inlineStr">
        <is>
          <t>Г 800</t>
        </is>
      </c>
      <c r="E3513">
        <f>Движение!$T$523</f>
        <v/>
      </c>
      <c r="F3513">
        <f>N(Движение!$U$523)</f>
        <v/>
      </c>
      <c r="G3513">
        <f>N(Движение!$V$523)</f>
        <v/>
      </c>
      <c r="H3513">
        <f>Движение!$W$523</f>
        <v/>
      </c>
      <c r="I3513">
        <f>IF($F3513&gt;0,TEXT($B3513,"dd.mm")&amp;"_"&amp;$D3513,"")</f>
        <v/>
      </c>
    </row>
    <row r="3514">
      <c r="A3514" t="n">
        <v>3513</v>
      </c>
      <c r="B3514">
        <f>Движение!$A$523</f>
        <v/>
      </c>
      <c r="C3514">
        <f>Движение!$C$523</f>
        <v/>
      </c>
      <c r="D3514" t="inlineStr">
        <is>
          <t>Ми-К</t>
        </is>
      </c>
      <c r="E3514">
        <f>Движение!$X$523</f>
        <v/>
      </c>
      <c r="F3514">
        <f>N(Движение!$Y$523)</f>
        <v/>
      </c>
      <c r="G3514">
        <f>N(Движение!$Z$523)</f>
        <v/>
      </c>
      <c r="H3514">
        <f>Движение!$AA$523</f>
        <v/>
      </c>
      <c r="I3514">
        <f>IF($F3514&gt;0,TEXT($B3514,"dd.mm")&amp;"_"&amp;$D3514,"")</f>
        <v/>
      </c>
    </row>
    <row r="3515">
      <c r="A3515" t="n">
        <v>3514</v>
      </c>
      <c r="B3515">
        <f>Движение!$A$523</f>
        <v/>
      </c>
      <c r="C3515">
        <f>Движение!$C$523</f>
        <v/>
      </c>
      <c r="D3515" t="inlineStr">
        <is>
          <t>Ми-П</t>
        </is>
      </c>
      <c r="E3515">
        <f>Движение!$AB$523</f>
        <v/>
      </c>
      <c r="F3515">
        <f>N(Движение!$AC$523)</f>
        <v/>
      </c>
      <c r="G3515">
        <f>N(Движение!$AD$523)</f>
        <v/>
      </c>
      <c r="H3515">
        <f>Движение!$AE$523</f>
        <v/>
      </c>
      <c r="I3515">
        <f>IF($F3515&gt;0,TEXT($B3515,"dd.mm")&amp;"_"&amp;$D3515,"")</f>
        <v/>
      </c>
    </row>
    <row r="3516">
      <c r="A3516" t="n">
        <v>3515</v>
      </c>
      <c r="B3516">
        <f>Движение!$A$524</f>
        <v/>
      </c>
      <c r="C3516">
        <f>Движение!$C$524</f>
        <v/>
      </c>
      <c r="D3516" t="inlineStr">
        <is>
          <t>АК-10</t>
        </is>
      </c>
      <c r="E3516">
        <f>Движение!$D$524</f>
        <v/>
      </c>
      <c r="F3516">
        <f>N(Движение!$E$524)</f>
        <v/>
      </c>
      <c r="G3516">
        <f>N(Движение!$F$524)</f>
        <v/>
      </c>
      <c r="H3516">
        <f>Движение!$G$524</f>
        <v/>
      </c>
      <c r="I3516">
        <f>IF($F3516&gt;0,TEXT($B3516,"dd.mm")&amp;"_"&amp;$D3516,"")</f>
        <v/>
      </c>
    </row>
    <row r="3517">
      <c r="A3517" t="n">
        <v>3516</v>
      </c>
      <c r="B3517">
        <f>Движение!$A$524</f>
        <v/>
      </c>
      <c r="C3517">
        <f>Движение!$C$524</f>
        <v/>
      </c>
      <c r="D3517" t="inlineStr">
        <is>
          <t>АК-15</t>
        </is>
      </c>
      <c r="E3517">
        <f>Движение!$H$524</f>
        <v/>
      </c>
      <c r="F3517">
        <f>N(Движение!$I$524)</f>
        <v/>
      </c>
      <c r="G3517">
        <f>N(Движение!$J$524)</f>
        <v/>
      </c>
      <c r="H3517">
        <f>Движение!$K$524</f>
        <v/>
      </c>
      <c r="I3517">
        <f>IF($F3517&gt;0,TEXT($B3517,"dd.mm")&amp;"_"&amp;$D3517,"")</f>
        <v/>
      </c>
    </row>
    <row r="3518">
      <c r="A3518" t="n">
        <v>3517</v>
      </c>
      <c r="B3518">
        <f>Движение!$A$524</f>
        <v/>
      </c>
      <c r="C3518">
        <f>Движение!$C$524</f>
        <v/>
      </c>
      <c r="D3518" t="inlineStr">
        <is>
          <t>Г 1800</t>
        </is>
      </c>
      <c r="E3518">
        <f>Движение!$L$524</f>
        <v/>
      </c>
      <c r="F3518">
        <f>N(Движение!$M$524)</f>
        <v/>
      </c>
      <c r="G3518">
        <f>N(Движение!$N$524)</f>
        <v/>
      </c>
      <c r="H3518">
        <f>Движение!$O$524</f>
        <v/>
      </c>
      <c r="I3518">
        <f>IF($F3518&gt;0,TEXT($B3518,"dd.mm")&amp;"_"&amp;$D3518,"")</f>
        <v/>
      </c>
    </row>
    <row r="3519">
      <c r="A3519" t="n">
        <v>3518</v>
      </c>
      <c r="B3519">
        <f>Движение!$A$524</f>
        <v/>
      </c>
      <c r="C3519">
        <f>Движение!$C$524</f>
        <v/>
      </c>
      <c r="D3519" t="inlineStr">
        <is>
          <t>Г 3500</t>
        </is>
      </c>
      <c r="E3519">
        <f>Движение!$P$524</f>
        <v/>
      </c>
      <c r="F3519">
        <f>N(Движение!$Q$524)</f>
        <v/>
      </c>
      <c r="G3519">
        <f>N(Движение!$R$524)</f>
        <v/>
      </c>
      <c r="H3519">
        <f>Движение!$S$524</f>
        <v/>
      </c>
      <c r="I3519">
        <f>IF($F3519&gt;0,TEXT($B3519,"dd.mm")&amp;"_"&amp;$D3519,"")</f>
        <v/>
      </c>
    </row>
    <row r="3520">
      <c r="A3520" t="n">
        <v>3519</v>
      </c>
      <c r="B3520">
        <f>Движение!$A$524</f>
        <v/>
      </c>
      <c r="C3520">
        <f>Движение!$C$524</f>
        <v/>
      </c>
      <c r="D3520" t="inlineStr">
        <is>
          <t>Г 800</t>
        </is>
      </c>
      <c r="E3520">
        <f>Движение!$T$524</f>
        <v/>
      </c>
      <c r="F3520">
        <f>N(Движение!$U$524)</f>
        <v/>
      </c>
      <c r="G3520">
        <f>N(Движение!$V$524)</f>
        <v/>
      </c>
      <c r="H3520">
        <f>Движение!$W$524</f>
        <v/>
      </c>
      <c r="I3520">
        <f>IF($F3520&gt;0,TEXT($B3520,"dd.mm")&amp;"_"&amp;$D3520,"")</f>
        <v/>
      </c>
    </row>
    <row r="3521">
      <c r="A3521" t="n">
        <v>3520</v>
      </c>
      <c r="B3521">
        <f>Движение!$A$524</f>
        <v/>
      </c>
      <c r="C3521">
        <f>Движение!$C$524</f>
        <v/>
      </c>
      <c r="D3521" t="inlineStr">
        <is>
          <t>Ми-К</t>
        </is>
      </c>
      <c r="E3521">
        <f>Движение!$X$524</f>
        <v/>
      </c>
      <c r="F3521">
        <f>N(Движение!$Y$524)</f>
        <v/>
      </c>
      <c r="G3521">
        <f>N(Движение!$Z$524)</f>
        <v/>
      </c>
      <c r="H3521">
        <f>Движение!$AA$524</f>
        <v/>
      </c>
      <c r="I3521">
        <f>IF($F3521&gt;0,TEXT($B3521,"dd.mm")&amp;"_"&amp;$D3521,"")</f>
        <v/>
      </c>
    </row>
    <row r="3522">
      <c r="A3522" t="n">
        <v>3521</v>
      </c>
      <c r="B3522">
        <f>Движение!$A$524</f>
        <v/>
      </c>
      <c r="C3522">
        <f>Движение!$C$524</f>
        <v/>
      </c>
      <c r="D3522" t="inlineStr">
        <is>
          <t>Ми-П</t>
        </is>
      </c>
      <c r="E3522">
        <f>Движение!$AB$524</f>
        <v/>
      </c>
      <c r="F3522">
        <f>N(Движение!$AC$524)</f>
        <v/>
      </c>
      <c r="G3522">
        <f>N(Движение!$AD$524)</f>
        <v/>
      </c>
      <c r="H3522">
        <f>Движение!$AE$524</f>
        <v/>
      </c>
      <c r="I3522">
        <f>IF($F3522&gt;0,TEXT($B3522,"dd.mm")&amp;"_"&amp;$D3522,"")</f>
        <v/>
      </c>
    </row>
    <row r="3523">
      <c r="A3523" t="n">
        <v>3522</v>
      </c>
      <c r="B3523">
        <f>Движение!$A$525</f>
        <v/>
      </c>
      <c r="C3523">
        <f>Движение!$C$525</f>
        <v/>
      </c>
      <c r="D3523" t="inlineStr">
        <is>
          <t>АК-10</t>
        </is>
      </c>
      <c r="E3523">
        <f>Движение!$D$525</f>
        <v/>
      </c>
      <c r="F3523">
        <f>N(Движение!$E$525)</f>
        <v/>
      </c>
      <c r="G3523">
        <f>N(Движение!$F$525)</f>
        <v/>
      </c>
      <c r="H3523">
        <f>Движение!$G$525</f>
        <v/>
      </c>
      <c r="I3523">
        <f>IF($F3523&gt;0,TEXT($B3523,"dd.mm")&amp;"_"&amp;$D3523,"")</f>
        <v/>
      </c>
    </row>
    <row r="3524">
      <c r="A3524" t="n">
        <v>3523</v>
      </c>
      <c r="B3524">
        <f>Движение!$A$525</f>
        <v/>
      </c>
      <c r="C3524">
        <f>Движение!$C$525</f>
        <v/>
      </c>
      <c r="D3524" t="inlineStr">
        <is>
          <t>АК-15</t>
        </is>
      </c>
      <c r="E3524">
        <f>Движение!$H$525</f>
        <v/>
      </c>
      <c r="F3524">
        <f>N(Движение!$I$525)</f>
        <v/>
      </c>
      <c r="G3524">
        <f>N(Движение!$J$525)</f>
        <v/>
      </c>
      <c r="H3524">
        <f>Движение!$K$525</f>
        <v/>
      </c>
      <c r="I3524">
        <f>IF($F3524&gt;0,TEXT($B3524,"dd.mm")&amp;"_"&amp;$D3524,"")</f>
        <v/>
      </c>
    </row>
    <row r="3525">
      <c r="A3525" t="n">
        <v>3524</v>
      </c>
      <c r="B3525">
        <f>Движение!$A$525</f>
        <v/>
      </c>
      <c r="C3525">
        <f>Движение!$C$525</f>
        <v/>
      </c>
      <c r="D3525" t="inlineStr">
        <is>
          <t>Г 1800</t>
        </is>
      </c>
      <c r="E3525">
        <f>Движение!$L$525</f>
        <v/>
      </c>
      <c r="F3525">
        <f>N(Движение!$M$525)</f>
        <v/>
      </c>
      <c r="G3525">
        <f>N(Движение!$N$525)</f>
        <v/>
      </c>
      <c r="H3525">
        <f>Движение!$O$525</f>
        <v/>
      </c>
      <c r="I3525">
        <f>IF($F3525&gt;0,TEXT($B3525,"dd.mm")&amp;"_"&amp;$D3525,"")</f>
        <v/>
      </c>
    </row>
    <row r="3526">
      <c r="A3526" t="n">
        <v>3525</v>
      </c>
      <c r="B3526">
        <f>Движение!$A$525</f>
        <v/>
      </c>
      <c r="C3526">
        <f>Движение!$C$525</f>
        <v/>
      </c>
      <c r="D3526" t="inlineStr">
        <is>
          <t>Г 3500</t>
        </is>
      </c>
      <c r="E3526">
        <f>Движение!$P$525</f>
        <v/>
      </c>
      <c r="F3526">
        <f>N(Движение!$Q$525)</f>
        <v/>
      </c>
      <c r="G3526">
        <f>N(Движение!$R$525)</f>
        <v/>
      </c>
      <c r="H3526">
        <f>Движение!$S$525</f>
        <v/>
      </c>
      <c r="I3526">
        <f>IF($F3526&gt;0,TEXT($B3526,"dd.mm")&amp;"_"&amp;$D3526,"")</f>
        <v/>
      </c>
    </row>
    <row r="3527">
      <c r="A3527" t="n">
        <v>3526</v>
      </c>
      <c r="B3527">
        <f>Движение!$A$525</f>
        <v/>
      </c>
      <c r="C3527">
        <f>Движение!$C$525</f>
        <v/>
      </c>
      <c r="D3527" t="inlineStr">
        <is>
          <t>Г 800</t>
        </is>
      </c>
      <c r="E3527">
        <f>Движение!$T$525</f>
        <v/>
      </c>
      <c r="F3527">
        <f>N(Движение!$U$525)</f>
        <v/>
      </c>
      <c r="G3527">
        <f>N(Движение!$V$525)</f>
        <v/>
      </c>
      <c r="H3527">
        <f>Движение!$W$525</f>
        <v/>
      </c>
      <c r="I3527">
        <f>IF($F3527&gt;0,TEXT($B3527,"dd.mm")&amp;"_"&amp;$D3527,"")</f>
        <v/>
      </c>
    </row>
    <row r="3528">
      <c r="A3528" t="n">
        <v>3527</v>
      </c>
      <c r="B3528">
        <f>Движение!$A$525</f>
        <v/>
      </c>
      <c r="C3528">
        <f>Движение!$C$525</f>
        <v/>
      </c>
      <c r="D3528" t="inlineStr">
        <is>
          <t>Ми-К</t>
        </is>
      </c>
      <c r="E3528">
        <f>Движение!$X$525</f>
        <v/>
      </c>
      <c r="F3528">
        <f>N(Движение!$Y$525)</f>
        <v/>
      </c>
      <c r="G3528">
        <f>N(Движение!$Z$525)</f>
        <v/>
      </c>
      <c r="H3528">
        <f>Движение!$AA$525</f>
        <v/>
      </c>
      <c r="I3528">
        <f>IF($F3528&gt;0,TEXT($B3528,"dd.mm")&amp;"_"&amp;$D3528,"")</f>
        <v/>
      </c>
    </row>
    <row r="3529">
      <c r="A3529" t="n">
        <v>3528</v>
      </c>
      <c r="B3529">
        <f>Движение!$A$525</f>
        <v/>
      </c>
      <c r="C3529">
        <f>Движение!$C$525</f>
        <v/>
      </c>
      <c r="D3529" t="inlineStr">
        <is>
          <t>Ми-П</t>
        </is>
      </c>
      <c r="E3529">
        <f>Движение!$AB$525</f>
        <v/>
      </c>
      <c r="F3529">
        <f>N(Движение!$AC$525)</f>
        <v/>
      </c>
      <c r="G3529">
        <f>N(Движение!$AD$525)</f>
        <v/>
      </c>
      <c r="H3529">
        <f>Движение!$AE$525</f>
        <v/>
      </c>
      <c r="I3529">
        <f>IF($F3529&gt;0,TEXT($B3529,"dd.mm")&amp;"_"&amp;$D3529,"")</f>
        <v/>
      </c>
    </row>
    <row r="3530">
      <c r="A3530" t="n">
        <v>3529</v>
      </c>
      <c r="B3530">
        <f>Движение!$A$526</f>
        <v/>
      </c>
      <c r="C3530">
        <f>Движение!$C$526</f>
        <v/>
      </c>
      <c r="D3530" t="inlineStr">
        <is>
          <t>АК-10</t>
        </is>
      </c>
      <c r="E3530">
        <f>Движение!$D$526</f>
        <v/>
      </c>
      <c r="F3530">
        <f>N(Движение!$E$526)</f>
        <v/>
      </c>
      <c r="G3530">
        <f>N(Движение!$F$526)</f>
        <v/>
      </c>
      <c r="H3530">
        <f>Движение!$G$526</f>
        <v/>
      </c>
      <c r="I3530">
        <f>IF($F3530&gt;0,TEXT($B3530,"dd.mm")&amp;"_"&amp;$D3530,"")</f>
        <v/>
      </c>
    </row>
    <row r="3531">
      <c r="A3531" t="n">
        <v>3530</v>
      </c>
      <c r="B3531">
        <f>Движение!$A$526</f>
        <v/>
      </c>
      <c r="C3531">
        <f>Движение!$C$526</f>
        <v/>
      </c>
      <c r="D3531" t="inlineStr">
        <is>
          <t>АК-15</t>
        </is>
      </c>
      <c r="E3531">
        <f>Движение!$H$526</f>
        <v/>
      </c>
      <c r="F3531">
        <f>N(Движение!$I$526)</f>
        <v/>
      </c>
      <c r="G3531">
        <f>N(Движение!$J$526)</f>
        <v/>
      </c>
      <c r="H3531">
        <f>Движение!$K$526</f>
        <v/>
      </c>
      <c r="I3531">
        <f>IF($F3531&gt;0,TEXT($B3531,"dd.mm")&amp;"_"&amp;$D3531,"")</f>
        <v/>
      </c>
    </row>
    <row r="3532">
      <c r="A3532" t="n">
        <v>3531</v>
      </c>
      <c r="B3532">
        <f>Движение!$A$526</f>
        <v/>
      </c>
      <c r="C3532">
        <f>Движение!$C$526</f>
        <v/>
      </c>
      <c r="D3532" t="inlineStr">
        <is>
          <t>Г 1800</t>
        </is>
      </c>
      <c r="E3532">
        <f>Движение!$L$526</f>
        <v/>
      </c>
      <c r="F3532">
        <f>N(Движение!$M$526)</f>
        <v/>
      </c>
      <c r="G3532">
        <f>N(Движение!$N$526)</f>
        <v/>
      </c>
      <c r="H3532">
        <f>Движение!$O$526</f>
        <v/>
      </c>
      <c r="I3532">
        <f>IF($F3532&gt;0,TEXT($B3532,"dd.mm")&amp;"_"&amp;$D3532,"")</f>
        <v/>
      </c>
    </row>
    <row r="3533">
      <c r="A3533" t="n">
        <v>3532</v>
      </c>
      <c r="B3533">
        <f>Движение!$A$526</f>
        <v/>
      </c>
      <c r="C3533">
        <f>Движение!$C$526</f>
        <v/>
      </c>
      <c r="D3533" t="inlineStr">
        <is>
          <t>Г 3500</t>
        </is>
      </c>
      <c r="E3533">
        <f>Движение!$P$526</f>
        <v/>
      </c>
      <c r="F3533">
        <f>N(Движение!$Q$526)</f>
        <v/>
      </c>
      <c r="G3533">
        <f>N(Движение!$R$526)</f>
        <v/>
      </c>
      <c r="H3533">
        <f>Движение!$S$526</f>
        <v/>
      </c>
      <c r="I3533">
        <f>IF($F3533&gt;0,TEXT($B3533,"dd.mm")&amp;"_"&amp;$D3533,"")</f>
        <v/>
      </c>
    </row>
    <row r="3534">
      <c r="A3534" t="n">
        <v>3533</v>
      </c>
      <c r="B3534">
        <f>Движение!$A$526</f>
        <v/>
      </c>
      <c r="C3534">
        <f>Движение!$C$526</f>
        <v/>
      </c>
      <c r="D3534" t="inlineStr">
        <is>
          <t>Г 800</t>
        </is>
      </c>
      <c r="E3534">
        <f>Движение!$T$526</f>
        <v/>
      </c>
      <c r="F3534">
        <f>N(Движение!$U$526)</f>
        <v/>
      </c>
      <c r="G3534">
        <f>N(Движение!$V$526)</f>
        <v/>
      </c>
      <c r="H3534">
        <f>Движение!$W$526</f>
        <v/>
      </c>
      <c r="I3534">
        <f>IF($F3534&gt;0,TEXT($B3534,"dd.mm")&amp;"_"&amp;$D3534,"")</f>
        <v/>
      </c>
    </row>
    <row r="3535">
      <c r="A3535" t="n">
        <v>3534</v>
      </c>
      <c r="B3535">
        <f>Движение!$A$526</f>
        <v/>
      </c>
      <c r="C3535">
        <f>Движение!$C$526</f>
        <v/>
      </c>
      <c r="D3535" t="inlineStr">
        <is>
          <t>Ми-К</t>
        </is>
      </c>
      <c r="E3535">
        <f>Движение!$X$526</f>
        <v/>
      </c>
      <c r="F3535">
        <f>N(Движение!$Y$526)</f>
        <v/>
      </c>
      <c r="G3535">
        <f>N(Движение!$Z$526)</f>
        <v/>
      </c>
      <c r="H3535">
        <f>Движение!$AA$526</f>
        <v/>
      </c>
      <c r="I3535">
        <f>IF($F3535&gt;0,TEXT($B3535,"dd.mm")&amp;"_"&amp;$D3535,"")</f>
        <v/>
      </c>
    </row>
    <row r="3536">
      <c r="A3536" t="n">
        <v>3535</v>
      </c>
      <c r="B3536">
        <f>Движение!$A$526</f>
        <v/>
      </c>
      <c r="C3536">
        <f>Движение!$C$526</f>
        <v/>
      </c>
      <c r="D3536" t="inlineStr">
        <is>
          <t>Ми-П</t>
        </is>
      </c>
      <c r="E3536">
        <f>Движение!$AB$526</f>
        <v/>
      </c>
      <c r="F3536">
        <f>N(Движение!$AC$526)</f>
        <v/>
      </c>
      <c r="G3536">
        <f>N(Движение!$AD$526)</f>
        <v/>
      </c>
      <c r="H3536">
        <f>Движение!$AE$526</f>
        <v/>
      </c>
      <c r="I3536">
        <f>IF($F3536&gt;0,TEXT($B3536,"dd.mm")&amp;"_"&amp;$D3536,"")</f>
        <v/>
      </c>
    </row>
    <row r="3537">
      <c r="A3537" t="n">
        <v>3536</v>
      </c>
      <c r="B3537">
        <f>Движение!$A$527</f>
        <v/>
      </c>
      <c r="C3537">
        <f>Движение!$C$527</f>
        <v/>
      </c>
      <c r="D3537" t="inlineStr">
        <is>
          <t>АК-10</t>
        </is>
      </c>
      <c r="E3537">
        <f>Движение!$D$527</f>
        <v/>
      </c>
      <c r="F3537">
        <f>N(Движение!$E$527)</f>
        <v/>
      </c>
      <c r="G3537">
        <f>N(Движение!$F$527)</f>
        <v/>
      </c>
      <c r="H3537">
        <f>Движение!$G$527</f>
        <v/>
      </c>
      <c r="I3537">
        <f>IF($F3537&gt;0,TEXT($B3537,"dd.mm")&amp;"_"&amp;$D3537,"")</f>
        <v/>
      </c>
    </row>
    <row r="3538">
      <c r="A3538" t="n">
        <v>3537</v>
      </c>
      <c r="B3538">
        <f>Движение!$A$527</f>
        <v/>
      </c>
      <c r="C3538">
        <f>Движение!$C$527</f>
        <v/>
      </c>
      <c r="D3538" t="inlineStr">
        <is>
          <t>АК-15</t>
        </is>
      </c>
      <c r="E3538">
        <f>Движение!$H$527</f>
        <v/>
      </c>
      <c r="F3538">
        <f>N(Движение!$I$527)</f>
        <v/>
      </c>
      <c r="G3538">
        <f>N(Движение!$J$527)</f>
        <v/>
      </c>
      <c r="H3538">
        <f>Движение!$K$527</f>
        <v/>
      </c>
      <c r="I3538">
        <f>IF($F3538&gt;0,TEXT($B3538,"dd.mm")&amp;"_"&amp;$D3538,"")</f>
        <v/>
      </c>
    </row>
    <row r="3539">
      <c r="A3539" t="n">
        <v>3538</v>
      </c>
      <c r="B3539">
        <f>Движение!$A$527</f>
        <v/>
      </c>
      <c r="C3539">
        <f>Движение!$C$527</f>
        <v/>
      </c>
      <c r="D3539" t="inlineStr">
        <is>
          <t>Г 1800</t>
        </is>
      </c>
      <c r="E3539">
        <f>Движение!$L$527</f>
        <v/>
      </c>
      <c r="F3539">
        <f>N(Движение!$M$527)</f>
        <v/>
      </c>
      <c r="G3539">
        <f>N(Движение!$N$527)</f>
        <v/>
      </c>
      <c r="H3539">
        <f>Движение!$O$527</f>
        <v/>
      </c>
      <c r="I3539">
        <f>IF($F3539&gt;0,TEXT($B3539,"dd.mm")&amp;"_"&amp;$D3539,"")</f>
        <v/>
      </c>
    </row>
    <row r="3540">
      <c r="A3540" t="n">
        <v>3539</v>
      </c>
      <c r="B3540">
        <f>Движение!$A$527</f>
        <v/>
      </c>
      <c r="C3540">
        <f>Движение!$C$527</f>
        <v/>
      </c>
      <c r="D3540" t="inlineStr">
        <is>
          <t>Г 3500</t>
        </is>
      </c>
      <c r="E3540">
        <f>Движение!$P$527</f>
        <v/>
      </c>
      <c r="F3540">
        <f>N(Движение!$Q$527)</f>
        <v/>
      </c>
      <c r="G3540">
        <f>N(Движение!$R$527)</f>
        <v/>
      </c>
      <c r="H3540">
        <f>Движение!$S$527</f>
        <v/>
      </c>
      <c r="I3540">
        <f>IF($F3540&gt;0,TEXT($B3540,"dd.mm")&amp;"_"&amp;$D3540,"")</f>
        <v/>
      </c>
    </row>
    <row r="3541">
      <c r="A3541" t="n">
        <v>3540</v>
      </c>
      <c r="B3541">
        <f>Движение!$A$527</f>
        <v/>
      </c>
      <c r="C3541">
        <f>Движение!$C$527</f>
        <v/>
      </c>
      <c r="D3541" t="inlineStr">
        <is>
          <t>Г 800</t>
        </is>
      </c>
      <c r="E3541">
        <f>Движение!$T$527</f>
        <v/>
      </c>
      <c r="F3541">
        <f>N(Движение!$U$527)</f>
        <v/>
      </c>
      <c r="G3541">
        <f>N(Движение!$V$527)</f>
        <v/>
      </c>
      <c r="H3541">
        <f>Движение!$W$527</f>
        <v/>
      </c>
      <c r="I3541">
        <f>IF($F3541&gt;0,TEXT($B3541,"dd.mm")&amp;"_"&amp;$D3541,"")</f>
        <v/>
      </c>
    </row>
    <row r="3542">
      <c r="A3542" t="n">
        <v>3541</v>
      </c>
      <c r="B3542">
        <f>Движение!$A$527</f>
        <v/>
      </c>
      <c r="C3542">
        <f>Движение!$C$527</f>
        <v/>
      </c>
      <c r="D3542" t="inlineStr">
        <is>
          <t>Ми-К</t>
        </is>
      </c>
      <c r="E3542">
        <f>Движение!$X$527</f>
        <v/>
      </c>
      <c r="F3542">
        <f>N(Движение!$Y$527)</f>
        <v/>
      </c>
      <c r="G3542">
        <f>N(Движение!$Z$527)</f>
        <v/>
      </c>
      <c r="H3542">
        <f>Движение!$AA$527</f>
        <v/>
      </c>
      <c r="I3542">
        <f>IF($F3542&gt;0,TEXT($B3542,"dd.mm")&amp;"_"&amp;$D3542,"")</f>
        <v/>
      </c>
    </row>
    <row r="3543">
      <c r="A3543" t="n">
        <v>3542</v>
      </c>
      <c r="B3543">
        <f>Движение!$A$527</f>
        <v/>
      </c>
      <c r="C3543">
        <f>Движение!$C$527</f>
        <v/>
      </c>
      <c r="D3543" t="inlineStr">
        <is>
          <t>Ми-П</t>
        </is>
      </c>
      <c r="E3543">
        <f>Движение!$AB$527</f>
        <v/>
      </c>
      <c r="F3543">
        <f>N(Движение!$AC$527)</f>
        <v/>
      </c>
      <c r="G3543">
        <f>N(Движение!$AD$527)</f>
        <v/>
      </c>
      <c r="H3543">
        <f>Движение!$AE$527</f>
        <v/>
      </c>
      <c r="I3543">
        <f>IF($F3543&gt;0,TEXT($B3543,"dd.mm")&amp;"_"&amp;$D3543,"")</f>
        <v/>
      </c>
    </row>
    <row r="3544">
      <c r="A3544" t="n">
        <v>3543</v>
      </c>
      <c r="B3544">
        <f>Движение!$A$528</f>
        <v/>
      </c>
      <c r="C3544">
        <f>Движение!$C$528</f>
        <v/>
      </c>
      <c r="D3544" t="inlineStr">
        <is>
          <t>АК-10</t>
        </is>
      </c>
      <c r="E3544">
        <f>Движение!$D$528</f>
        <v/>
      </c>
      <c r="F3544">
        <f>N(Движение!$E$528)</f>
        <v/>
      </c>
      <c r="G3544">
        <f>N(Движение!$F$528)</f>
        <v/>
      </c>
      <c r="H3544">
        <f>Движение!$G$528</f>
        <v/>
      </c>
      <c r="I3544">
        <f>IF($F3544&gt;0,TEXT($B3544,"dd.mm")&amp;"_"&amp;$D3544,"")</f>
        <v/>
      </c>
    </row>
    <row r="3545">
      <c r="A3545" t="n">
        <v>3544</v>
      </c>
      <c r="B3545">
        <f>Движение!$A$528</f>
        <v/>
      </c>
      <c r="C3545">
        <f>Движение!$C$528</f>
        <v/>
      </c>
      <c r="D3545" t="inlineStr">
        <is>
          <t>АК-15</t>
        </is>
      </c>
      <c r="E3545">
        <f>Движение!$H$528</f>
        <v/>
      </c>
      <c r="F3545">
        <f>N(Движение!$I$528)</f>
        <v/>
      </c>
      <c r="G3545">
        <f>N(Движение!$J$528)</f>
        <v/>
      </c>
      <c r="H3545">
        <f>Движение!$K$528</f>
        <v/>
      </c>
      <c r="I3545">
        <f>IF($F3545&gt;0,TEXT($B3545,"dd.mm")&amp;"_"&amp;$D3545,"")</f>
        <v/>
      </c>
    </row>
    <row r="3546">
      <c r="A3546" t="n">
        <v>3545</v>
      </c>
      <c r="B3546">
        <f>Движение!$A$528</f>
        <v/>
      </c>
      <c r="C3546">
        <f>Движение!$C$528</f>
        <v/>
      </c>
      <c r="D3546" t="inlineStr">
        <is>
          <t>Г 1800</t>
        </is>
      </c>
      <c r="E3546">
        <f>Движение!$L$528</f>
        <v/>
      </c>
      <c r="F3546">
        <f>N(Движение!$M$528)</f>
        <v/>
      </c>
      <c r="G3546">
        <f>N(Движение!$N$528)</f>
        <v/>
      </c>
      <c r="H3546">
        <f>Движение!$O$528</f>
        <v/>
      </c>
      <c r="I3546">
        <f>IF($F3546&gt;0,TEXT($B3546,"dd.mm")&amp;"_"&amp;$D3546,"")</f>
        <v/>
      </c>
    </row>
    <row r="3547">
      <c r="A3547" t="n">
        <v>3546</v>
      </c>
      <c r="B3547">
        <f>Движение!$A$528</f>
        <v/>
      </c>
      <c r="C3547">
        <f>Движение!$C$528</f>
        <v/>
      </c>
      <c r="D3547" t="inlineStr">
        <is>
          <t>Г 3500</t>
        </is>
      </c>
      <c r="E3547">
        <f>Движение!$P$528</f>
        <v/>
      </c>
      <c r="F3547">
        <f>N(Движение!$Q$528)</f>
        <v/>
      </c>
      <c r="G3547">
        <f>N(Движение!$R$528)</f>
        <v/>
      </c>
      <c r="H3547">
        <f>Движение!$S$528</f>
        <v/>
      </c>
      <c r="I3547">
        <f>IF($F3547&gt;0,TEXT($B3547,"dd.mm")&amp;"_"&amp;$D3547,"")</f>
        <v/>
      </c>
    </row>
    <row r="3548">
      <c r="A3548" t="n">
        <v>3547</v>
      </c>
      <c r="B3548">
        <f>Движение!$A$528</f>
        <v/>
      </c>
      <c r="C3548">
        <f>Движение!$C$528</f>
        <v/>
      </c>
      <c r="D3548" t="inlineStr">
        <is>
          <t>Г 800</t>
        </is>
      </c>
      <c r="E3548">
        <f>Движение!$T$528</f>
        <v/>
      </c>
      <c r="F3548">
        <f>N(Движение!$U$528)</f>
        <v/>
      </c>
      <c r="G3548">
        <f>N(Движение!$V$528)</f>
        <v/>
      </c>
      <c r="H3548">
        <f>Движение!$W$528</f>
        <v/>
      </c>
      <c r="I3548">
        <f>IF($F3548&gt;0,TEXT($B3548,"dd.mm")&amp;"_"&amp;$D3548,"")</f>
        <v/>
      </c>
    </row>
    <row r="3549">
      <c r="A3549" t="n">
        <v>3548</v>
      </c>
      <c r="B3549">
        <f>Движение!$A$528</f>
        <v/>
      </c>
      <c r="C3549">
        <f>Движение!$C$528</f>
        <v/>
      </c>
      <c r="D3549" t="inlineStr">
        <is>
          <t>Ми-К</t>
        </is>
      </c>
      <c r="E3549">
        <f>Движение!$X$528</f>
        <v/>
      </c>
      <c r="F3549">
        <f>N(Движение!$Y$528)</f>
        <v/>
      </c>
      <c r="G3549">
        <f>N(Движение!$Z$528)</f>
        <v/>
      </c>
      <c r="H3549">
        <f>Движение!$AA$528</f>
        <v/>
      </c>
      <c r="I3549">
        <f>IF($F3549&gt;0,TEXT($B3549,"dd.mm")&amp;"_"&amp;$D3549,"")</f>
        <v/>
      </c>
    </row>
    <row r="3550">
      <c r="A3550" t="n">
        <v>3549</v>
      </c>
      <c r="B3550">
        <f>Движение!$A$528</f>
        <v/>
      </c>
      <c r="C3550">
        <f>Движение!$C$528</f>
        <v/>
      </c>
      <c r="D3550" t="inlineStr">
        <is>
          <t>Ми-П</t>
        </is>
      </c>
      <c r="E3550">
        <f>Движение!$AB$528</f>
        <v/>
      </c>
      <c r="F3550">
        <f>N(Движение!$AC$528)</f>
        <v/>
      </c>
      <c r="G3550">
        <f>N(Движение!$AD$528)</f>
        <v/>
      </c>
      <c r="H3550">
        <f>Движение!$AE$528</f>
        <v/>
      </c>
      <c r="I3550">
        <f>IF($F3550&gt;0,TEXT($B3550,"dd.mm")&amp;"_"&amp;$D3550,"")</f>
        <v/>
      </c>
    </row>
    <row r="3551">
      <c r="A3551" t="n">
        <v>3550</v>
      </c>
      <c r="B3551">
        <f>Движение!$A$529</f>
        <v/>
      </c>
      <c r="C3551">
        <f>Движение!$C$529</f>
        <v/>
      </c>
      <c r="D3551" t="inlineStr">
        <is>
          <t>АК-10</t>
        </is>
      </c>
      <c r="E3551">
        <f>Движение!$D$529</f>
        <v/>
      </c>
      <c r="F3551">
        <f>N(Движение!$E$529)</f>
        <v/>
      </c>
      <c r="G3551">
        <f>N(Движение!$F$529)</f>
        <v/>
      </c>
      <c r="H3551">
        <f>Движение!$G$529</f>
        <v/>
      </c>
      <c r="I3551">
        <f>IF($F3551&gt;0,TEXT($B3551,"dd.mm")&amp;"_"&amp;$D3551,"")</f>
        <v/>
      </c>
    </row>
    <row r="3552">
      <c r="A3552" t="n">
        <v>3551</v>
      </c>
      <c r="B3552">
        <f>Движение!$A$529</f>
        <v/>
      </c>
      <c r="C3552">
        <f>Движение!$C$529</f>
        <v/>
      </c>
      <c r="D3552" t="inlineStr">
        <is>
          <t>АК-15</t>
        </is>
      </c>
      <c r="E3552">
        <f>Движение!$H$529</f>
        <v/>
      </c>
      <c r="F3552">
        <f>N(Движение!$I$529)</f>
        <v/>
      </c>
      <c r="G3552">
        <f>N(Движение!$J$529)</f>
        <v/>
      </c>
      <c r="H3552">
        <f>Движение!$K$529</f>
        <v/>
      </c>
      <c r="I3552">
        <f>IF($F3552&gt;0,TEXT($B3552,"dd.mm")&amp;"_"&amp;$D3552,"")</f>
        <v/>
      </c>
    </row>
    <row r="3553">
      <c r="A3553" t="n">
        <v>3552</v>
      </c>
      <c r="B3553">
        <f>Движение!$A$529</f>
        <v/>
      </c>
      <c r="C3553">
        <f>Движение!$C$529</f>
        <v/>
      </c>
      <c r="D3553" t="inlineStr">
        <is>
          <t>Г 1800</t>
        </is>
      </c>
      <c r="E3553">
        <f>Движение!$L$529</f>
        <v/>
      </c>
      <c r="F3553">
        <f>N(Движение!$M$529)</f>
        <v/>
      </c>
      <c r="G3553">
        <f>N(Движение!$N$529)</f>
        <v/>
      </c>
      <c r="H3553">
        <f>Движение!$O$529</f>
        <v/>
      </c>
      <c r="I3553">
        <f>IF($F3553&gt;0,TEXT($B3553,"dd.mm")&amp;"_"&amp;$D3553,"")</f>
        <v/>
      </c>
    </row>
    <row r="3554">
      <c r="A3554" t="n">
        <v>3553</v>
      </c>
      <c r="B3554">
        <f>Движение!$A$529</f>
        <v/>
      </c>
      <c r="C3554">
        <f>Движение!$C$529</f>
        <v/>
      </c>
      <c r="D3554" t="inlineStr">
        <is>
          <t>Г 3500</t>
        </is>
      </c>
      <c r="E3554">
        <f>Движение!$P$529</f>
        <v/>
      </c>
      <c r="F3554">
        <f>N(Движение!$Q$529)</f>
        <v/>
      </c>
      <c r="G3554">
        <f>N(Движение!$R$529)</f>
        <v/>
      </c>
      <c r="H3554">
        <f>Движение!$S$529</f>
        <v/>
      </c>
      <c r="I3554">
        <f>IF($F3554&gt;0,TEXT($B3554,"dd.mm")&amp;"_"&amp;$D3554,"")</f>
        <v/>
      </c>
    </row>
    <row r="3555">
      <c r="A3555" t="n">
        <v>3554</v>
      </c>
      <c r="B3555">
        <f>Движение!$A$529</f>
        <v/>
      </c>
      <c r="C3555">
        <f>Движение!$C$529</f>
        <v/>
      </c>
      <c r="D3555" t="inlineStr">
        <is>
          <t>Г 800</t>
        </is>
      </c>
      <c r="E3555">
        <f>Движение!$T$529</f>
        <v/>
      </c>
      <c r="F3555">
        <f>N(Движение!$U$529)</f>
        <v/>
      </c>
      <c r="G3555">
        <f>N(Движение!$V$529)</f>
        <v/>
      </c>
      <c r="H3555">
        <f>Движение!$W$529</f>
        <v/>
      </c>
      <c r="I3555">
        <f>IF($F3555&gt;0,TEXT($B3555,"dd.mm")&amp;"_"&amp;$D3555,"")</f>
        <v/>
      </c>
    </row>
    <row r="3556">
      <c r="A3556" t="n">
        <v>3555</v>
      </c>
      <c r="B3556">
        <f>Движение!$A$529</f>
        <v/>
      </c>
      <c r="C3556">
        <f>Движение!$C$529</f>
        <v/>
      </c>
      <c r="D3556" t="inlineStr">
        <is>
          <t>Ми-К</t>
        </is>
      </c>
      <c r="E3556">
        <f>Движение!$X$529</f>
        <v/>
      </c>
      <c r="F3556">
        <f>N(Движение!$Y$529)</f>
        <v/>
      </c>
      <c r="G3556">
        <f>N(Движение!$Z$529)</f>
        <v/>
      </c>
      <c r="H3556">
        <f>Движение!$AA$529</f>
        <v/>
      </c>
      <c r="I3556">
        <f>IF($F3556&gt;0,TEXT($B3556,"dd.mm")&amp;"_"&amp;$D3556,"")</f>
        <v/>
      </c>
    </row>
    <row r="3557">
      <c r="A3557" t="n">
        <v>3556</v>
      </c>
      <c r="B3557">
        <f>Движение!$A$529</f>
        <v/>
      </c>
      <c r="C3557">
        <f>Движение!$C$529</f>
        <v/>
      </c>
      <c r="D3557" t="inlineStr">
        <is>
          <t>Ми-П</t>
        </is>
      </c>
      <c r="E3557">
        <f>Движение!$AB$529</f>
        <v/>
      </c>
      <c r="F3557">
        <f>N(Движение!$AC$529)</f>
        <v/>
      </c>
      <c r="G3557">
        <f>N(Движение!$AD$529)</f>
        <v/>
      </c>
      <c r="H3557">
        <f>Движение!$AE$529</f>
        <v/>
      </c>
      <c r="I3557">
        <f>IF($F3557&gt;0,TEXT($B3557,"dd.mm")&amp;"_"&amp;$D3557,"")</f>
        <v/>
      </c>
    </row>
    <row r="3558">
      <c r="A3558" t="n">
        <v>3557</v>
      </c>
      <c r="B3558">
        <f>Движение!$A$530</f>
        <v/>
      </c>
      <c r="C3558">
        <f>Движение!$C$530</f>
        <v/>
      </c>
      <c r="D3558" t="inlineStr">
        <is>
          <t>АК-10</t>
        </is>
      </c>
      <c r="E3558">
        <f>Движение!$D$530</f>
        <v/>
      </c>
      <c r="F3558">
        <f>N(Движение!$E$530)</f>
        <v/>
      </c>
      <c r="G3558">
        <f>N(Движение!$F$530)</f>
        <v/>
      </c>
      <c r="H3558">
        <f>Движение!$G$530</f>
        <v/>
      </c>
      <c r="I3558">
        <f>IF($F3558&gt;0,TEXT($B3558,"dd.mm")&amp;"_"&amp;$D3558,"")</f>
        <v/>
      </c>
    </row>
    <row r="3559">
      <c r="A3559" t="n">
        <v>3558</v>
      </c>
      <c r="B3559">
        <f>Движение!$A$530</f>
        <v/>
      </c>
      <c r="C3559">
        <f>Движение!$C$530</f>
        <v/>
      </c>
      <c r="D3559" t="inlineStr">
        <is>
          <t>АК-15</t>
        </is>
      </c>
      <c r="E3559">
        <f>Движение!$H$530</f>
        <v/>
      </c>
      <c r="F3559">
        <f>N(Движение!$I$530)</f>
        <v/>
      </c>
      <c r="G3559">
        <f>N(Движение!$J$530)</f>
        <v/>
      </c>
      <c r="H3559">
        <f>Движение!$K$530</f>
        <v/>
      </c>
      <c r="I3559">
        <f>IF($F3559&gt;0,TEXT($B3559,"dd.mm")&amp;"_"&amp;$D3559,"")</f>
        <v/>
      </c>
    </row>
    <row r="3560">
      <c r="A3560" t="n">
        <v>3559</v>
      </c>
      <c r="B3560">
        <f>Движение!$A$530</f>
        <v/>
      </c>
      <c r="C3560">
        <f>Движение!$C$530</f>
        <v/>
      </c>
      <c r="D3560" t="inlineStr">
        <is>
          <t>Г 1800</t>
        </is>
      </c>
      <c r="E3560">
        <f>Движение!$L$530</f>
        <v/>
      </c>
      <c r="F3560">
        <f>N(Движение!$M$530)</f>
        <v/>
      </c>
      <c r="G3560">
        <f>N(Движение!$N$530)</f>
        <v/>
      </c>
      <c r="H3560">
        <f>Движение!$O$530</f>
        <v/>
      </c>
      <c r="I3560">
        <f>IF($F3560&gt;0,TEXT($B3560,"dd.mm")&amp;"_"&amp;$D3560,"")</f>
        <v/>
      </c>
    </row>
    <row r="3561">
      <c r="A3561" t="n">
        <v>3560</v>
      </c>
      <c r="B3561">
        <f>Движение!$A$530</f>
        <v/>
      </c>
      <c r="C3561">
        <f>Движение!$C$530</f>
        <v/>
      </c>
      <c r="D3561" t="inlineStr">
        <is>
          <t>Г 3500</t>
        </is>
      </c>
      <c r="E3561">
        <f>Движение!$P$530</f>
        <v/>
      </c>
      <c r="F3561">
        <f>N(Движение!$Q$530)</f>
        <v/>
      </c>
      <c r="G3561">
        <f>N(Движение!$R$530)</f>
        <v/>
      </c>
      <c r="H3561">
        <f>Движение!$S$530</f>
        <v/>
      </c>
      <c r="I3561">
        <f>IF($F3561&gt;0,TEXT($B3561,"dd.mm")&amp;"_"&amp;$D3561,"")</f>
        <v/>
      </c>
    </row>
    <row r="3562">
      <c r="A3562" t="n">
        <v>3561</v>
      </c>
      <c r="B3562">
        <f>Движение!$A$530</f>
        <v/>
      </c>
      <c r="C3562">
        <f>Движение!$C$530</f>
        <v/>
      </c>
      <c r="D3562" t="inlineStr">
        <is>
          <t>Г 800</t>
        </is>
      </c>
      <c r="E3562">
        <f>Движение!$T$530</f>
        <v/>
      </c>
      <c r="F3562">
        <f>N(Движение!$U$530)</f>
        <v/>
      </c>
      <c r="G3562">
        <f>N(Движение!$V$530)</f>
        <v/>
      </c>
      <c r="H3562">
        <f>Движение!$W$530</f>
        <v/>
      </c>
      <c r="I3562">
        <f>IF($F3562&gt;0,TEXT($B3562,"dd.mm")&amp;"_"&amp;$D3562,"")</f>
        <v/>
      </c>
    </row>
    <row r="3563">
      <c r="A3563" t="n">
        <v>3562</v>
      </c>
      <c r="B3563">
        <f>Движение!$A$530</f>
        <v/>
      </c>
      <c r="C3563">
        <f>Движение!$C$530</f>
        <v/>
      </c>
      <c r="D3563" t="inlineStr">
        <is>
          <t>Ми-К</t>
        </is>
      </c>
      <c r="E3563">
        <f>Движение!$X$530</f>
        <v/>
      </c>
      <c r="F3563">
        <f>N(Движение!$Y$530)</f>
        <v/>
      </c>
      <c r="G3563">
        <f>N(Движение!$Z$530)</f>
        <v/>
      </c>
      <c r="H3563">
        <f>Движение!$AA$530</f>
        <v/>
      </c>
      <c r="I3563">
        <f>IF($F3563&gt;0,TEXT($B3563,"dd.mm")&amp;"_"&amp;$D3563,"")</f>
        <v/>
      </c>
    </row>
    <row r="3564">
      <c r="A3564" t="n">
        <v>3563</v>
      </c>
      <c r="B3564">
        <f>Движение!$A$530</f>
        <v/>
      </c>
      <c r="C3564">
        <f>Движение!$C$530</f>
        <v/>
      </c>
      <c r="D3564" t="inlineStr">
        <is>
          <t>Ми-П</t>
        </is>
      </c>
      <c r="E3564">
        <f>Движение!$AB$530</f>
        <v/>
      </c>
      <c r="F3564">
        <f>N(Движение!$AC$530)</f>
        <v/>
      </c>
      <c r="G3564">
        <f>N(Движение!$AD$530)</f>
        <v/>
      </c>
      <c r="H3564">
        <f>Движение!$AE$530</f>
        <v/>
      </c>
      <c r="I3564">
        <f>IF($F3564&gt;0,TEXT($B3564,"dd.mm")&amp;"_"&amp;$D3564,"")</f>
        <v/>
      </c>
    </row>
    <row r="3565">
      <c r="A3565" t="n">
        <v>3564</v>
      </c>
      <c r="B3565">
        <f>Движение!$A$531</f>
        <v/>
      </c>
      <c r="C3565">
        <f>Движение!$C$531</f>
        <v/>
      </c>
      <c r="D3565" t="inlineStr">
        <is>
          <t>АК-10</t>
        </is>
      </c>
      <c r="E3565">
        <f>Движение!$D$531</f>
        <v/>
      </c>
      <c r="F3565">
        <f>N(Движение!$E$531)</f>
        <v/>
      </c>
      <c r="G3565">
        <f>N(Движение!$F$531)</f>
        <v/>
      </c>
      <c r="H3565">
        <f>Движение!$G$531</f>
        <v/>
      </c>
      <c r="I3565">
        <f>IF($F3565&gt;0,TEXT($B3565,"dd.mm")&amp;"_"&amp;$D3565,"")</f>
        <v/>
      </c>
    </row>
    <row r="3566">
      <c r="A3566" t="n">
        <v>3565</v>
      </c>
      <c r="B3566">
        <f>Движение!$A$531</f>
        <v/>
      </c>
      <c r="C3566">
        <f>Движение!$C$531</f>
        <v/>
      </c>
      <c r="D3566" t="inlineStr">
        <is>
          <t>АК-15</t>
        </is>
      </c>
      <c r="E3566">
        <f>Движение!$H$531</f>
        <v/>
      </c>
      <c r="F3566">
        <f>N(Движение!$I$531)</f>
        <v/>
      </c>
      <c r="G3566">
        <f>N(Движение!$J$531)</f>
        <v/>
      </c>
      <c r="H3566">
        <f>Движение!$K$531</f>
        <v/>
      </c>
      <c r="I3566">
        <f>IF($F3566&gt;0,TEXT($B3566,"dd.mm")&amp;"_"&amp;$D3566,"")</f>
        <v/>
      </c>
    </row>
    <row r="3567">
      <c r="A3567" t="n">
        <v>3566</v>
      </c>
      <c r="B3567">
        <f>Движение!$A$531</f>
        <v/>
      </c>
      <c r="C3567">
        <f>Движение!$C$531</f>
        <v/>
      </c>
      <c r="D3567" t="inlineStr">
        <is>
          <t>Г 1800</t>
        </is>
      </c>
      <c r="E3567">
        <f>Движение!$L$531</f>
        <v/>
      </c>
      <c r="F3567">
        <f>N(Движение!$M$531)</f>
        <v/>
      </c>
      <c r="G3567">
        <f>N(Движение!$N$531)</f>
        <v/>
      </c>
      <c r="H3567">
        <f>Движение!$O$531</f>
        <v/>
      </c>
      <c r="I3567">
        <f>IF($F3567&gt;0,TEXT($B3567,"dd.mm")&amp;"_"&amp;$D3567,"")</f>
        <v/>
      </c>
    </row>
    <row r="3568">
      <c r="A3568" t="n">
        <v>3567</v>
      </c>
      <c r="B3568">
        <f>Движение!$A$531</f>
        <v/>
      </c>
      <c r="C3568">
        <f>Движение!$C$531</f>
        <v/>
      </c>
      <c r="D3568" t="inlineStr">
        <is>
          <t>Г 3500</t>
        </is>
      </c>
      <c r="E3568">
        <f>Движение!$P$531</f>
        <v/>
      </c>
      <c r="F3568">
        <f>N(Движение!$Q$531)</f>
        <v/>
      </c>
      <c r="G3568">
        <f>N(Движение!$R$531)</f>
        <v/>
      </c>
      <c r="H3568">
        <f>Движение!$S$531</f>
        <v/>
      </c>
      <c r="I3568">
        <f>IF($F3568&gt;0,TEXT($B3568,"dd.mm")&amp;"_"&amp;$D3568,"")</f>
        <v/>
      </c>
    </row>
    <row r="3569">
      <c r="A3569" t="n">
        <v>3568</v>
      </c>
      <c r="B3569">
        <f>Движение!$A$531</f>
        <v/>
      </c>
      <c r="C3569">
        <f>Движение!$C$531</f>
        <v/>
      </c>
      <c r="D3569" t="inlineStr">
        <is>
          <t>Г 800</t>
        </is>
      </c>
      <c r="E3569">
        <f>Движение!$T$531</f>
        <v/>
      </c>
      <c r="F3569">
        <f>N(Движение!$U$531)</f>
        <v/>
      </c>
      <c r="G3569">
        <f>N(Движение!$V$531)</f>
        <v/>
      </c>
      <c r="H3569">
        <f>Движение!$W$531</f>
        <v/>
      </c>
      <c r="I3569">
        <f>IF($F3569&gt;0,TEXT($B3569,"dd.mm")&amp;"_"&amp;$D3569,"")</f>
        <v/>
      </c>
    </row>
    <row r="3570">
      <c r="A3570" t="n">
        <v>3569</v>
      </c>
      <c r="B3570">
        <f>Движение!$A$531</f>
        <v/>
      </c>
      <c r="C3570">
        <f>Движение!$C$531</f>
        <v/>
      </c>
      <c r="D3570" t="inlineStr">
        <is>
          <t>Ми-К</t>
        </is>
      </c>
      <c r="E3570">
        <f>Движение!$X$531</f>
        <v/>
      </c>
      <c r="F3570">
        <f>N(Движение!$Y$531)</f>
        <v/>
      </c>
      <c r="G3570">
        <f>N(Движение!$Z$531)</f>
        <v/>
      </c>
      <c r="H3570">
        <f>Движение!$AA$531</f>
        <v/>
      </c>
      <c r="I3570">
        <f>IF($F3570&gt;0,TEXT($B3570,"dd.mm")&amp;"_"&amp;$D3570,"")</f>
        <v/>
      </c>
    </row>
    <row r="3571">
      <c r="A3571" t="n">
        <v>3570</v>
      </c>
      <c r="B3571">
        <f>Движение!$A$531</f>
        <v/>
      </c>
      <c r="C3571">
        <f>Движение!$C$531</f>
        <v/>
      </c>
      <c r="D3571" t="inlineStr">
        <is>
          <t>Ми-П</t>
        </is>
      </c>
      <c r="E3571">
        <f>Движение!$AB$531</f>
        <v/>
      </c>
      <c r="F3571">
        <f>N(Движение!$AC$531)</f>
        <v/>
      </c>
      <c r="G3571">
        <f>N(Движение!$AD$531)</f>
        <v/>
      </c>
      <c r="H3571">
        <f>Движение!$AE$531</f>
        <v/>
      </c>
      <c r="I3571">
        <f>IF($F3571&gt;0,TEXT($B3571,"dd.mm")&amp;"_"&amp;$D3571,"")</f>
        <v/>
      </c>
    </row>
    <row r="3572">
      <c r="A3572" t="n">
        <v>3571</v>
      </c>
      <c r="B3572">
        <f>Движение!$A$532</f>
        <v/>
      </c>
      <c r="C3572">
        <f>Движение!$C$532</f>
        <v/>
      </c>
      <c r="D3572" t="inlineStr">
        <is>
          <t>АК-10</t>
        </is>
      </c>
      <c r="E3572">
        <f>Движение!$D$532</f>
        <v/>
      </c>
      <c r="F3572">
        <f>N(Движение!$E$532)</f>
        <v/>
      </c>
      <c r="G3572">
        <f>N(Движение!$F$532)</f>
        <v/>
      </c>
      <c r="H3572">
        <f>Движение!$G$532</f>
        <v/>
      </c>
      <c r="I3572">
        <f>IF($F3572&gt;0,TEXT($B3572,"dd.mm")&amp;"_"&amp;$D3572,"")</f>
        <v/>
      </c>
    </row>
    <row r="3573">
      <c r="A3573" t="n">
        <v>3572</v>
      </c>
      <c r="B3573">
        <f>Движение!$A$532</f>
        <v/>
      </c>
      <c r="C3573">
        <f>Движение!$C$532</f>
        <v/>
      </c>
      <c r="D3573" t="inlineStr">
        <is>
          <t>АК-15</t>
        </is>
      </c>
      <c r="E3573">
        <f>Движение!$H$532</f>
        <v/>
      </c>
      <c r="F3573">
        <f>N(Движение!$I$532)</f>
        <v/>
      </c>
      <c r="G3573">
        <f>N(Движение!$J$532)</f>
        <v/>
      </c>
      <c r="H3573">
        <f>Движение!$K$532</f>
        <v/>
      </c>
      <c r="I3573">
        <f>IF($F3573&gt;0,TEXT($B3573,"dd.mm")&amp;"_"&amp;$D3573,"")</f>
        <v/>
      </c>
    </row>
    <row r="3574">
      <c r="A3574" t="n">
        <v>3573</v>
      </c>
      <c r="B3574">
        <f>Движение!$A$532</f>
        <v/>
      </c>
      <c r="C3574">
        <f>Движение!$C$532</f>
        <v/>
      </c>
      <c r="D3574" t="inlineStr">
        <is>
          <t>Г 1800</t>
        </is>
      </c>
      <c r="E3574">
        <f>Движение!$L$532</f>
        <v/>
      </c>
      <c r="F3574">
        <f>N(Движение!$M$532)</f>
        <v/>
      </c>
      <c r="G3574">
        <f>N(Движение!$N$532)</f>
        <v/>
      </c>
      <c r="H3574">
        <f>Движение!$O$532</f>
        <v/>
      </c>
      <c r="I3574">
        <f>IF($F3574&gt;0,TEXT($B3574,"dd.mm")&amp;"_"&amp;$D3574,"")</f>
        <v/>
      </c>
    </row>
    <row r="3575">
      <c r="A3575" t="n">
        <v>3574</v>
      </c>
      <c r="B3575">
        <f>Движение!$A$532</f>
        <v/>
      </c>
      <c r="C3575">
        <f>Движение!$C$532</f>
        <v/>
      </c>
      <c r="D3575" t="inlineStr">
        <is>
          <t>Г 3500</t>
        </is>
      </c>
      <c r="E3575">
        <f>Движение!$P$532</f>
        <v/>
      </c>
      <c r="F3575">
        <f>N(Движение!$Q$532)</f>
        <v/>
      </c>
      <c r="G3575">
        <f>N(Движение!$R$532)</f>
        <v/>
      </c>
      <c r="H3575">
        <f>Движение!$S$532</f>
        <v/>
      </c>
      <c r="I3575">
        <f>IF($F3575&gt;0,TEXT($B3575,"dd.mm")&amp;"_"&amp;$D3575,"")</f>
        <v/>
      </c>
    </row>
    <row r="3576">
      <c r="A3576" t="n">
        <v>3575</v>
      </c>
      <c r="B3576">
        <f>Движение!$A$532</f>
        <v/>
      </c>
      <c r="C3576">
        <f>Движение!$C$532</f>
        <v/>
      </c>
      <c r="D3576" t="inlineStr">
        <is>
          <t>Г 800</t>
        </is>
      </c>
      <c r="E3576">
        <f>Движение!$T$532</f>
        <v/>
      </c>
      <c r="F3576">
        <f>N(Движение!$U$532)</f>
        <v/>
      </c>
      <c r="G3576">
        <f>N(Движение!$V$532)</f>
        <v/>
      </c>
      <c r="H3576">
        <f>Движение!$W$532</f>
        <v/>
      </c>
      <c r="I3576">
        <f>IF($F3576&gt;0,TEXT($B3576,"dd.mm")&amp;"_"&amp;$D3576,"")</f>
        <v/>
      </c>
    </row>
    <row r="3577">
      <c r="A3577" t="n">
        <v>3576</v>
      </c>
      <c r="B3577">
        <f>Движение!$A$532</f>
        <v/>
      </c>
      <c r="C3577">
        <f>Движение!$C$532</f>
        <v/>
      </c>
      <c r="D3577" t="inlineStr">
        <is>
          <t>Ми-К</t>
        </is>
      </c>
      <c r="E3577">
        <f>Движение!$X$532</f>
        <v/>
      </c>
      <c r="F3577">
        <f>N(Движение!$Y$532)</f>
        <v/>
      </c>
      <c r="G3577">
        <f>N(Движение!$Z$532)</f>
        <v/>
      </c>
      <c r="H3577">
        <f>Движение!$AA$532</f>
        <v/>
      </c>
      <c r="I3577">
        <f>IF($F3577&gt;0,TEXT($B3577,"dd.mm")&amp;"_"&amp;$D3577,"")</f>
        <v/>
      </c>
    </row>
    <row r="3578">
      <c r="A3578" t="n">
        <v>3577</v>
      </c>
      <c r="B3578">
        <f>Движение!$A$532</f>
        <v/>
      </c>
      <c r="C3578">
        <f>Движение!$C$532</f>
        <v/>
      </c>
      <c r="D3578" t="inlineStr">
        <is>
          <t>Ми-П</t>
        </is>
      </c>
      <c r="E3578">
        <f>Движение!$AB$532</f>
        <v/>
      </c>
      <c r="F3578">
        <f>N(Движение!$AC$532)</f>
        <v/>
      </c>
      <c r="G3578">
        <f>N(Движение!$AD$532)</f>
        <v/>
      </c>
      <c r="H3578">
        <f>Движение!$AE$532</f>
        <v/>
      </c>
      <c r="I3578">
        <f>IF($F3578&gt;0,TEXT($B3578,"dd.mm")&amp;"_"&amp;$D3578,"")</f>
        <v/>
      </c>
    </row>
    <row r="3579">
      <c r="A3579" t="n">
        <v>3578</v>
      </c>
      <c r="B3579">
        <f>Движение!$A$533</f>
        <v/>
      </c>
      <c r="C3579">
        <f>Движение!$C$533</f>
        <v/>
      </c>
      <c r="D3579" t="inlineStr">
        <is>
          <t>АК-10</t>
        </is>
      </c>
      <c r="E3579">
        <f>Движение!$D$533</f>
        <v/>
      </c>
      <c r="F3579">
        <f>N(Движение!$E$533)</f>
        <v/>
      </c>
      <c r="G3579">
        <f>N(Движение!$F$533)</f>
        <v/>
      </c>
      <c r="H3579">
        <f>Движение!$G$533</f>
        <v/>
      </c>
      <c r="I3579">
        <f>IF($F3579&gt;0,TEXT($B3579,"dd.mm")&amp;"_"&amp;$D3579,"")</f>
        <v/>
      </c>
    </row>
    <row r="3580">
      <c r="A3580" t="n">
        <v>3579</v>
      </c>
      <c r="B3580">
        <f>Движение!$A$533</f>
        <v/>
      </c>
      <c r="C3580">
        <f>Движение!$C$533</f>
        <v/>
      </c>
      <c r="D3580" t="inlineStr">
        <is>
          <t>АК-15</t>
        </is>
      </c>
      <c r="E3580">
        <f>Движение!$H$533</f>
        <v/>
      </c>
      <c r="F3580">
        <f>N(Движение!$I$533)</f>
        <v/>
      </c>
      <c r="G3580">
        <f>N(Движение!$J$533)</f>
        <v/>
      </c>
      <c r="H3580">
        <f>Движение!$K$533</f>
        <v/>
      </c>
      <c r="I3580">
        <f>IF($F3580&gt;0,TEXT($B3580,"dd.mm")&amp;"_"&amp;$D3580,"")</f>
        <v/>
      </c>
    </row>
    <row r="3581">
      <c r="A3581" t="n">
        <v>3580</v>
      </c>
      <c r="B3581">
        <f>Движение!$A$533</f>
        <v/>
      </c>
      <c r="C3581">
        <f>Движение!$C$533</f>
        <v/>
      </c>
      <c r="D3581" t="inlineStr">
        <is>
          <t>Г 1800</t>
        </is>
      </c>
      <c r="E3581">
        <f>Движение!$L$533</f>
        <v/>
      </c>
      <c r="F3581">
        <f>N(Движение!$M$533)</f>
        <v/>
      </c>
      <c r="G3581">
        <f>N(Движение!$N$533)</f>
        <v/>
      </c>
      <c r="H3581">
        <f>Движение!$O$533</f>
        <v/>
      </c>
      <c r="I3581">
        <f>IF($F3581&gt;0,TEXT($B3581,"dd.mm")&amp;"_"&amp;$D3581,"")</f>
        <v/>
      </c>
    </row>
    <row r="3582">
      <c r="A3582" t="n">
        <v>3581</v>
      </c>
      <c r="B3582">
        <f>Движение!$A$533</f>
        <v/>
      </c>
      <c r="C3582">
        <f>Движение!$C$533</f>
        <v/>
      </c>
      <c r="D3582" t="inlineStr">
        <is>
          <t>Г 3500</t>
        </is>
      </c>
      <c r="E3582">
        <f>Движение!$P$533</f>
        <v/>
      </c>
      <c r="F3582">
        <f>N(Движение!$Q$533)</f>
        <v/>
      </c>
      <c r="G3582">
        <f>N(Движение!$R$533)</f>
        <v/>
      </c>
      <c r="H3582">
        <f>Движение!$S$533</f>
        <v/>
      </c>
      <c r="I3582">
        <f>IF($F3582&gt;0,TEXT($B3582,"dd.mm")&amp;"_"&amp;$D3582,"")</f>
        <v/>
      </c>
    </row>
    <row r="3583">
      <c r="A3583" t="n">
        <v>3582</v>
      </c>
      <c r="B3583">
        <f>Движение!$A$533</f>
        <v/>
      </c>
      <c r="C3583">
        <f>Движение!$C$533</f>
        <v/>
      </c>
      <c r="D3583" t="inlineStr">
        <is>
          <t>Г 800</t>
        </is>
      </c>
      <c r="E3583">
        <f>Движение!$T$533</f>
        <v/>
      </c>
      <c r="F3583">
        <f>N(Движение!$U$533)</f>
        <v/>
      </c>
      <c r="G3583">
        <f>N(Движение!$V$533)</f>
        <v/>
      </c>
      <c r="H3583">
        <f>Движение!$W$533</f>
        <v/>
      </c>
      <c r="I3583">
        <f>IF($F3583&gt;0,TEXT($B3583,"dd.mm")&amp;"_"&amp;$D3583,"")</f>
        <v/>
      </c>
    </row>
    <row r="3584">
      <c r="A3584" t="n">
        <v>3583</v>
      </c>
      <c r="B3584">
        <f>Движение!$A$533</f>
        <v/>
      </c>
      <c r="C3584">
        <f>Движение!$C$533</f>
        <v/>
      </c>
      <c r="D3584" t="inlineStr">
        <is>
          <t>Ми-К</t>
        </is>
      </c>
      <c r="E3584">
        <f>Движение!$X$533</f>
        <v/>
      </c>
      <c r="F3584">
        <f>N(Движение!$Y$533)</f>
        <v/>
      </c>
      <c r="G3584">
        <f>N(Движение!$Z$533)</f>
        <v/>
      </c>
      <c r="H3584">
        <f>Движение!$AA$533</f>
        <v/>
      </c>
      <c r="I3584">
        <f>IF($F3584&gt;0,TEXT($B3584,"dd.mm")&amp;"_"&amp;$D3584,"")</f>
        <v/>
      </c>
    </row>
    <row r="3585">
      <c r="A3585" t="n">
        <v>3584</v>
      </c>
      <c r="B3585">
        <f>Движение!$A$533</f>
        <v/>
      </c>
      <c r="C3585">
        <f>Движение!$C$533</f>
        <v/>
      </c>
      <c r="D3585" t="inlineStr">
        <is>
          <t>Ми-П</t>
        </is>
      </c>
      <c r="E3585">
        <f>Движение!$AB$533</f>
        <v/>
      </c>
      <c r="F3585">
        <f>N(Движение!$AC$533)</f>
        <v/>
      </c>
      <c r="G3585">
        <f>N(Движение!$AD$533)</f>
        <v/>
      </c>
      <c r="H3585">
        <f>Движение!$AE$533</f>
        <v/>
      </c>
      <c r="I3585">
        <f>IF($F3585&gt;0,TEXT($B3585,"dd.mm")&amp;"_"&amp;$D3585,"")</f>
        <v/>
      </c>
    </row>
    <row r="3586">
      <c r="A3586" t="n">
        <v>3585</v>
      </c>
      <c r="B3586">
        <f>Движение!$A$534</f>
        <v/>
      </c>
      <c r="C3586">
        <f>Движение!$C$534</f>
        <v/>
      </c>
      <c r="D3586" t="inlineStr">
        <is>
          <t>АК-10</t>
        </is>
      </c>
      <c r="E3586">
        <f>Движение!$D$534</f>
        <v/>
      </c>
      <c r="F3586">
        <f>N(Движение!$E$534)</f>
        <v/>
      </c>
      <c r="G3586">
        <f>N(Движение!$F$534)</f>
        <v/>
      </c>
      <c r="H3586">
        <f>Движение!$G$534</f>
        <v/>
      </c>
      <c r="I3586">
        <f>IF($F3586&gt;0,TEXT($B3586,"dd.mm")&amp;"_"&amp;$D3586,"")</f>
        <v/>
      </c>
    </row>
    <row r="3587">
      <c r="A3587" t="n">
        <v>3586</v>
      </c>
      <c r="B3587">
        <f>Движение!$A$534</f>
        <v/>
      </c>
      <c r="C3587">
        <f>Движение!$C$534</f>
        <v/>
      </c>
      <c r="D3587" t="inlineStr">
        <is>
          <t>АК-15</t>
        </is>
      </c>
      <c r="E3587">
        <f>Движение!$H$534</f>
        <v/>
      </c>
      <c r="F3587">
        <f>N(Движение!$I$534)</f>
        <v/>
      </c>
      <c r="G3587">
        <f>N(Движение!$J$534)</f>
        <v/>
      </c>
      <c r="H3587">
        <f>Движение!$K$534</f>
        <v/>
      </c>
      <c r="I3587">
        <f>IF($F3587&gt;0,TEXT($B3587,"dd.mm")&amp;"_"&amp;$D3587,"")</f>
        <v/>
      </c>
    </row>
    <row r="3588">
      <c r="A3588" t="n">
        <v>3587</v>
      </c>
      <c r="B3588">
        <f>Движение!$A$534</f>
        <v/>
      </c>
      <c r="C3588">
        <f>Движение!$C$534</f>
        <v/>
      </c>
      <c r="D3588" t="inlineStr">
        <is>
          <t>Г 1800</t>
        </is>
      </c>
      <c r="E3588">
        <f>Движение!$L$534</f>
        <v/>
      </c>
      <c r="F3588">
        <f>N(Движение!$M$534)</f>
        <v/>
      </c>
      <c r="G3588">
        <f>N(Движение!$N$534)</f>
        <v/>
      </c>
      <c r="H3588">
        <f>Движение!$O$534</f>
        <v/>
      </c>
      <c r="I3588">
        <f>IF($F3588&gt;0,TEXT($B3588,"dd.mm")&amp;"_"&amp;$D3588,"")</f>
        <v/>
      </c>
    </row>
    <row r="3589">
      <c r="A3589" t="n">
        <v>3588</v>
      </c>
      <c r="B3589">
        <f>Движение!$A$534</f>
        <v/>
      </c>
      <c r="C3589">
        <f>Движение!$C$534</f>
        <v/>
      </c>
      <c r="D3589" t="inlineStr">
        <is>
          <t>Г 3500</t>
        </is>
      </c>
      <c r="E3589">
        <f>Движение!$P$534</f>
        <v/>
      </c>
      <c r="F3589">
        <f>N(Движение!$Q$534)</f>
        <v/>
      </c>
      <c r="G3589">
        <f>N(Движение!$R$534)</f>
        <v/>
      </c>
      <c r="H3589">
        <f>Движение!$S$534</f>
        <v/>
      </c>
      <c r="I3589">
        <f>IF($F3589&gt;0,TEXT($B3589,"dd.mm")&amp;"_"&amp;$D3589,"")</f>
        <v/>
      </c>
    </row>
    <row r="3590">
      <c r="A3590" t="n">
        <v>3589</v>
      </c>
      <c r="B3590">
        <f>Движение!$A$534</f>
        <v/>
      </c>
      <c r="C3590">
        <f>Движение!$C$534</f>
        <v/>
      </c>
      <c r="D3590" t="inlineStr">
        <is>
          <t>Г 800</t>
        </is>
      </c>
      <c r="E3590">
        <f>Движение!$T$534</f>
        <v/>
      </c>
      <c r="F3590">
        <f>N(Движение!$U$534)</f>
        <v/>
      </c>
      <c r="G3590">
        <f>N(Движение!$V$534)</f>
        <v/>
      </c>
      <c r="H3590">
        <f>Движение!$W$534</f>
        <v/>
      </c>
      <c r="I3590">
        <f>IF($F3590&gt;0,TEXT($B3590,"dd.mm")&amp;"_"&amp;$D3590,"")</f>
        <v/>
      </c>
    </row>
    <row r="3591">
      <c r="A3591" t="n">
        <v>3590</v>
      </c>
      <c r="B3591">
        <f>Движение!$A$534</f>
        <v/>
      </c>
      <c r="C3591">
        <f>Движение!$C$534</f>
        <v/>
      </c>
      <c r="D3591" t="inlineStr">
        <is>
          <t>Ми-К</t>
        </is>
      </c>
      <c r="E3591">
        <f>Движение!$X$534</f>
        <v/>
      </c>
      <c r="F3591">
        <f>N(Движение!$Y$534)</f>
        <v/>
      </c>
      <c r="G3591">
        <f>N(Движение!$Z$534)</f>
        <v/>
      </c>
      <c r="H3591">
        <f>Движение!$AA$534</f>
        <v/>
      </c>
      <c r="I3591">
        <f>IF($F3591&gt;0,TEXT($B3591,"dd.mm")&amp;"_"&amp;$D3591,"")</f>
        <v/>
      </c>
    </row>
    <row r="3592">
      <c r="A3592" t="n">
        <v>3591</v>
      </c>
      <c r="B3592">
        <f>Движение!$A$534</f>
        <v/>
      </c>
      <c r="C3592">
        <f>Движение!$C$534</f>
        <v/>
      </c>
      <c r="D3592" t="inlineStr">
        <is>
          <t>Ми-П</t>
        </is>
      </c>
      <c r="E3592">
        <f>Движение!$AB$534</f>
        <v/>
      </c>
      <c r="F3592">
        <f>N(Движение!$AC$534)</f>
        <v/>
      </c>
      <c r="G3592">
        <f>N(Движение!$AD$534)</f>
        <v/>
      </c>
      <c r="H3592">
        <f>Движение!$AE$534</f>
        <v/>
      </c>
      <c r="I3592">
        <f>IF($F3592&gt;0,TEXT($B3592,"dd.mm")&amp;"_"&amp;$D3592,"")</f>
        <v/>
      </c>
    </row>
    <row r="3593">
      <c r="A3593" t="n">
        <v>3592</v>
      </c>
      <c r="B3593">
        <f>Движение!$A$535</f>
        <v/>
      </c>
      <c r="C3593">
        <f>Движение!$C$535</f>
        <v/>
      </c>
      <c r="D3593" t="inlineStr">
        <is>
          <t>АК-10</t>
        </is>
      </c>
      <c r="E3593">
        <f>Движение!$D$535</f>
        <v/>
      </c>
      <c r="F3593">
        <f>N(Движение!$E$535)</f>
        <v/>
      </c>
      <c r="G3593">
        <f>N(Движение!$F$535)</f>
        <v/>
      </c>
      <c r="H3593">
        <f>Движение!$G$535</f>
        <v/>
      </c>
      <c r="I3593">
        <f>IF($F3593&gt;0,TEXT($B3593,"dd.mm")&amp;"_"&amp;$D3593,"")</f>
        <v/>
      </c>
    </row>
    <row r="3594">
      <c r="A3594" t="n">
        <v>3593</v>
      </c>
      <c r="B3594">
        <f>Движение!$A$535</f>
        <v/>
      </c>
      <c r="C3594">
        <f>Движение!$C$535</f>
        <v/>
      </c>
      <c r="D3594" t="inlineStr">
        <is>
          <t>АК-15</t>
        </is>
      </c>
      <c r="E3594">
        <f>Движение!$H$535</f>
        <v/>
      </c>
      <c r="F3594">
        <f>N(Движение!$I$535)</f>
        <v/>
      </c>
      <c r="G3594">
        <f>N(Движение!$J$535)</f>
        <v/>
      </c>
      <c r="H3594">
        <f>Движение!$K$535</f>
        <v/>
      </c>
      <c r="I3594">
        <f>IF($F3594&gt;0,TEXT($B3594,"dd.mm")&amp;"_"&amp;$D3594,"")</f>
        <v/>
      </c>
    </row>
    <row r="3595">
      <c r="A3595" t="n">
        <v>3594</v>
      </c>
      <c r="B3595">
        <f>Движение!$A$535</f>
        <v/>
      </c>
      <c r="C3595">
        <f>Движение!$C$535</f>
        <v/>
      </c>
      <c r="D3595" t="inlineStr">
        <is>
          <t>Г 1800</t>
        </is>
      </c>
      <c r="E3595">
        <f>Движение!$L$535</f>
        <v/>
      </c>
      <c r="F3595">
        <f>N(Движение!$M$535)</f>
        <v/>
      </c>
      <c r="G3595">
        <f>N(Движение!$N$535)</f>
        <v/>
      </c>
      <c r="H3595">
        <f>Движение!$O$535</f>
        <v/>
      </c>
      <c r="I3595">
        <f>IF($F3595&gt;0,TEXT($B3595,"dd.mm")&amp;"_"&amp;$D3595,"")</f>
        <v/>
      </c>
    </row>
    <row r="3596">
      <c r="A3596" t="n">
        <v>3595</v>
      </c>
      <c r="B3596">
        <f>Движение!$A$535</f>
        <v/>
      </c>
      <c r="C3596">
        <f>Движение!$C$535</f>
        <v/>
      </c>
      <c r="D3596" t="inlineStr">
        <is>
          <t>Г 3500</t>
        </is>
      </c>
      <c r="E3596">
        <f>Движение!$P$535</f>
        <v/>
      </c>
      <c r="F3596">
        <f>N(Движение!$Q$535)</f>
        <v/>
      </c>
      <c r="G3596">
        <f>N(Движение!$R$535)</f>
        <v/>
      </c>
      <c r="H3596">
        <f>Движение!$S$535</f>
        <v/>
      </c>
      <c r="I3596">
        <f>IF($F3596&gt;0,TEXT($B3596,"dd.mm")&amp;"_"&amp;$D3596,"")</f>
        <v/>
      </c>
    </row>
    <row r="3597">
      <c r="A3597" t="n">
        <v>3596</v>
      </c>
      <c r="B3597">
        <f>Движение!$A$535</f>
        <v/>
      </c>
      <c r="C3597">
        <f>Движение!$C$535</f>
        <v/>
      </c>
      <c r="D3597" t="inlineStr">
        <is>
          <t>Г 800</t>
        </is>
      </c>
      <c r="E3597">
        <f>Движение!$T$535</f>
        <v/>
      </c>
      <c r="F3597">
        <f>N(Движение!$U$535)</f>
        <v/>
      </c>
      <c r="G3597">
        <f>N(Движение!$V$535)</f>
        <v/>
      </c>
      <c r="H3597">
        <f>Движение!$W$535</f>
        <v/>
      </c>
      <c r="I3597">
        <f>IF($F3597&gt;0,TEXT($B3597,"dd.mm")&amp;"_"&amp;$D3597,"")</f>
        <v/>
      </c>
    </row>
    <row r="3598">
      <c r="A3598" t="n">
        <v>3597</v>
      </c>
      <c r="B3598">
        <f>Движение!$A$535</f>
        <v/>
      </c>
      <c r="C3598">
        <f>Движение!$C$535</f>
        <v/>
      </c>
      <c r="D3598" t="inlineStr">
        <is>
          <t>Ми-К</t>
        </is>
      </c>
      <c r="E3598">
        <f>Движение!$X$535</f>
        <v/>
      </c>
      <c r="F3598">
        <f>N(Движение!$Y$535)</f>
        <v/>
      </c>
      <c r="G3598">
        <f>N(Движение!$Z$535)</f>
        <v/>
      </c>
      <c r="H3598">
        <f>Движение!$AA$535</f>
        <v/>
      </c>
      <c r="I3598">
        <f>IF($F3598&gt;0,TEXT($B3598,"dd.mm")&amp;"_"&amp;$D3598,"")</f>
        <v/>
      </c>
    </row>
    <row r="3599">
      <c r="A3599" t="n">
        <v>3598</v>
      </c>
      <c r="B3599">
        <f>Движение!$A$535</f>
        <v/>
      </c>
      <c r="C3599">
        <f>Движение!$C$535</f>
        <v/>
      </c>
      <c r="D3599" t="inlineStr">
        <is>
          <t>Ми-П</t>
        </is>
      </c>
      <c r="E3599">
        <f>Движение!$AB$535</f>
        <v/>
      </c>
      <c r="F3599">
        <f>N(Движение!$AC$535)</f>
        <v/>
      </c>
      <c r="G3599">
        <f>N(Движение!$AD$535)</f>
        <v/>
      </c>
      <c r="H3599">
        <f>Движение!$AE$535</f>
        <v/>
      </c>
      <c r="I3599">
        <f>IF($F3599&gt;0,TEXT($B3599,"dd.mm")&amp;"_"&amp;$D3599,"")</f>
        <v/>
      </c>
    </row>
    <row r="3600">
      <c r="A3600" t="n">
        <v>3599</v>
      </c>
      <c r="B3600">
        <f>Движение!$A$536</f>
        <v/>
      </c>
      <c r="C3600">
        <f>Движение!$C$536</f>
        <v/>
      </c>
      <c r="D3600" t="inlineStr">
        <is>
          <t>АК-10</t>
        </is>
      </c>
      <c r="E3600">
        <f>Движение!$D$536</f>
        <v/>
      </c>
      <c r="F3600">
        <f>N(Движение!$E$536)</f>
        <v/>
      </c>
      <c r="G3600">
        <f>N(Движение!$F$536)</f>
        <v/>
      </c>
      <c r="H3600">
        <f>Движение!$G$536</f>
        <v/>
      </c>
      <c r="I3600">
        <f>IF($F3600&gt;0,TEXT($B3600,"dd.mm")&amp;"_"&amp;$D3600,"")</f>
        <v/>
      </c>
    </row>
    <row r="3601">
      <c r="A3601" t="n">
        <v>3600</v>
      </c>
      <c r="B3601">
        <f>Движение!$A$536</f>
        <v/>
      </c>
      <c r="C3601">
        <f>Движение!$C$536</f>
        <v/>
      </c>
      <c r="D3601" t="inlineStr">
        <is>
          <t>АК-15</t>
        </is>
      </c>
      <c r="E3601">
        <f>Движение!$H$536</f>
        <v/>
      </c>
      <c r="F3601">
        <f>N(Движение!$I$536)</f>
        <v/>
      </c>
      <c r="G3601">
        <f>N(Движение!$J$536)</f>
        <v/>
      </c>
      <c r="H3601">
        <f>Движение!$K$536</f>
        <v/>
      </c>
      <c r="I3601">
        <f>IF($F3601&gt;0,TEXT($B3601,"dd.mm")&amp;"_"&amp;$D3601,"")</f>
        <v/>
      </c>
    </row>
    <row r="3602">
      <c r="A3602" t="n">
        <v>3601</v>
      </c>
      <c r="B3602">
        <f>Движение!$A$536</f>
        <v/>
      </c>
      <c r="C3602">
        <f>Движение!$C$536</f>
        <v/>
      </c>
      <c r="D3602" t="inlineStr">
        <is>
          <t>Г 1800</t>
        </is>
      </c>
      <c r="E3602">
        <f>Движение!$L$536</f>
        <v/>
      </c>
      <c r="F3602">
        <f>N(Движение!$M$536)</f>
        <v/>
      </c>
      <c r="G3602">
        <f>N(Движение!$N$536)</f>
        <v/>
      </c>
      <c r="H3602">
        <f>Движение!$O$536</f>
        <v/>
      </c>
      <c r="I3602">
        <f>IF($F3602&gt;0,TEXT($B3602,"dd.mm")&amp;"_"&amp;$D3602,"")</f>
        <v/>
      </c>
    </row>
    <row r="3603">
      <c r="A3603" t="n">
        <v>3602</v>
      </c>
      <c r="B3603">
        <f>Движение!$A$536</f>
        <v/>
      </c>
      <c r="C3603">
        <f>Движение!$C$536</f>
        <v/>
      </c>
      <c r="D3603" t="inlineStr">
        <is>
          <t>Г 3500</t>
        </is>
      </c>
      <c r="E3603">
        <f>Движение!$P$536</f>
        <v/>
      </c>
      <c r="F3603">
        <f>N(Движение!$Q$536)</f>
        <v/>
      </c>
      <c r="G3603">
        <f>N(Движение!$R$536)</f>
        <v/>
      </c>
      <c r="H3603">
        <f>Движение!$S$536</f>
        <v/>
      </c>
      <c r="I3603">
        <f>IF($F3603&gt;0,TEXT($B3603,"dd.mm")&amp;"_"&amp;$D3603,"")</f>
        <v/>
      </c>
    </row>
    <row r="3604">
      <c r="A3604" t="n">
        <v>3603</v>
      </c>
      <c r="B3604">
        <f>Движение!$A$536</f>
        <v/>
      </c>
      <c r="C3604">
        <f>Движение!$C$536</f>
        <v/>
      </c>
      <c r="D3604" t="inlineStr">
        <is>
          <t>Г 800</t>
        </is>
      </c>
      <c r="E3604">
        <f>Движение!$T$536</f>
        <v/>
      </c>
      <c r="F3604">
        <f>N(Движение!$U$536)</f>
        <v/>
      </c>
      <c r="G3604">
        <f>N(Движение!$V$536)</f>
        <v/>
      </c>
      <c r="H3604">
        <f>Движение!$W$536</f>
        <v/>
      </c>
      <c r="I3604">
        <f>IF($F3604&gt;0,TEXT($B3604,"dd.mm")&amp;"_"&amp;$D3604,"")</f>
        <v/>
      </c>
    </row>
    <row r="3605">
      <c r="A3605" t="n">
        <v>3604</v>
      </c>
      <c r="B3605">
        <f>Движение!$A$536</f>
        <v/>
      </c>
      <c r="C3605">
        <f>Движение!$C$536</f>
        <v/>
      </c>
      <c r="D3605" t="inlineStr">
        <is>
          <t>Ми-К</t>
        </is>
      </c>
      <c r="E3605">
        <f>Движение!$X$536</f>
        <v/>
      </c>
      <c r="F3605">
        <f>N(Движение!$Y$536)</f>
        <v/>
      </c>
      <c r="G3605">
        <f>N(Движение!$Z$536)</f>
        <v/>
      </c>
      <c r="H3605">
        <f>Движение!$AA$536</f>
        <v/>
      </c>
      <c r="I3605">
        <f>IF($F3605&gt;0,TEXT($B3605,"dd.mm")&amp;"_"&amp;$D3605,"")</f>
        <v/>
      </c>
    </row>
    <row r="3606">
      <c r="A3606" t="n">
        <v>3605</v>
      </c>
      <c r="B3606">
        <f>Движение!$A$536</f>
        <v/>
      </c>
      <c r="C3606">
        <f>Движение!$C$536</f>
        <v/>
      </c>
      <c r="D3606" t="inlineStr">
        <is>
          <t>Ми-П</t>
        </is>
      </c>
      <c r="E3606">
        <f>Движение!$AB$536</f>
        <v/>
      </c>
      <c r="F3606">
        <f>N(Движение!$AC$536)</f>
        <v/>
      </c>
      <c r="G3606">
        <f>N(Движение!$AD$536)</f>
        <v/>
      </c>
      <c r="H3606">
        <f>Движение!$AE$536</f>
        <v/>
      </c>
      <c r="I3606">
        <f>IF($F3606&gt;0,TEXT($B3606,"dd.mm")&amp;"_"&amp;$D3606,"")</f>
        <v/>
      </c>
    </row>
    <row r="3607">
      <c r="A3607" t="n">
        <v>3606</v>
      </c>
      <c r="B3607">
        <f>Движение!$A$537</f>
        <v/>
      </c>
      <c r="C3607">
        <f>Движение!$C$537</f>
        <v/>
      </c>
      <c r="D3607" t="inlineStr">
        <is>
          <t>АК-10</t>
        </is>
      </c>
      <c r="E3607">
        <f>Движение!$D$537</f>
        <v/>
      </c>
      <c r="F3607">
        <f>N(Движение!$E$537)</f>
        <v/>
      </c>
      <c r="G3607">
        <f>N(Движение!$F$537)</f>
        <v/>
      </c>
      <c r="H3607">
        <f>Движение!$G$537</f>
        <v/>
      </c>
      <c r="I3607">
        <f>IF($F3607&gt;0,TEXT($B3607,"dd.mm")&amp;"_"&amp;$D3607,"")</f>
        <v/>
      </c>
    </row>
    <row r="3608">
      <c r="A3608" t="n">
        <v>3607</v>
      </c>
      <c r="B3608">
        <f>Движение!$A$537</f>
        <v/>
      </c>
      <c r="C3608">
        <f>Движение!$C$537</f>
        <v/>
      </c>
      <c r="D3608" t="inlineStr">
        <is>
          <t>АК-15</t>
        </is>
      </c>
      <c r="E3608">
        <f>Движение!$H$537</f>
        <v/>
      </c>
      <c r="F3608">
        <f>N(Движение!$I$537)</f>
        <v/>
      </c>
      <c r="G3608">
        <f>N(Движение!$J$537)</f>
        <v/>
      </c>
      <c r="H3608">
        <f>Движение!$K$537</f>
        <v/>
      </c>
      <c r="I3608">
        <f>IF($F3608&gt;0,TEXT($B3608,"dd.mm")&amp;"_"&amp;$D3608,"")</f>
        <v/>
      </c>
    </row>
    <row r="3609">
      <c r="A3609" t="n">
        <v>3608</v>
      </c>
      <c r="B3609">
        <f>Движение!$A$537</f>
        <v/>
      </c>
      <c r="C3609">
        <f>Движение!$C$537</f>
        <v/>
      </c>
      <c r="D3609" t="inlineStr">
        <is>
          <t>Г 1800</t>
        </is>
      </c>
      <c r="E3609">
        <f>Движение!$L$537</f>
        <v/>
      </c>
      <c r="F3609">
        <f>N(Движение!$M$537)</f>
        <v/>
      </c>
      <c r="G3609">
        <f>N(Движение!$N$537)</f>
        <v/>
      </c>
      <c r="H3609">
        <f>Движение!$O$537</f>
        <v/>
      </c>
      <c r="I3609">
        <f>IF($F3609&gt;0,TEXT($B3609,"dd.mm")&amp;"_"&amp;$D3609,"")</f>
        <v/>
      </c>
    </row>
    <row r="3610">
      <c r="A3610" t="n">
        <v>3609</v>
      </c>
      <c r="B3610">
        <f>Движение!$A$537</f>
        <v/>
      </c>
      <c r="C3610">
        <f>Движение!$C$537</f>
        <v/>
      </c>
      <c r="D3610" t="inlineStr">
        <is>
          <t>Г 3500</t>
        </is>
      </c>
      <c r="E3610">
        <f>Движение!$P$537</f>
        <v/>
      </c>
      <c r="F3610">
        <f>N(Движение!$Q$537)</f>
        <v/>
      </c>
      <c r="G3610">
        <f>N(Движение!$R$537)</f>
        <v/>
      </c>
      <c r="H3610">
        <f>Движение!$S$537</f>
        <v/>
      </c>
      <c r="I3610">
        <f>IF($F3610&gt;0,TEXT($B3610,"dd.mm")&amp;"_"&amp;$D3610,"")</f>
        <v/>
      </c>
    </row>
    <row r="3611">
      <c r="A3611" t="n">
        <v>3610</v>
      </c>
      <c r="B3611">
        <f>Движение!$A$537</f>
        <v/>
      </c>
      <c r="C3611">
        <f>Движение!$C$537</f>
        <v/>
      </c>
      <c r="D3611" t="inlineStr">
        <is>
          <t>Г 800</t>
        </is>
      </c>
      <c r="E3611">
        <f>Движение!$T$537</f>
        <v/>
      </c>
      <c r="F3611">
        <f>N(Движение!$U$537)</f>
        <v/>
      </c>
      <c r="G3611">
        <f>N(Движение!$V$537)</f>
        <v/>
      </c>
      <c r="H3611">
        <f>Движение!$W$537</f>
        <v/>
      </c>
      <c r="I3611">
        <f>IF($F3611&gt;0,TEXT($B3611,"dd.mm")&amp;"_"&amp;$D3611,"")</f>
        <v/>
      </c>
    </row>
    <row r="3612">
      <c r="A3612" t="n">
        <v>3611</v>
      </c>
      <c r="B3612">
        <f>Движение!$A$537</f>
        <v/>
      </c>
      <c r="C3612">
        <f>Движение!$C$537</f>
        <v/>
      </c>
      <c r="D3612" t="inlineStr">
        <is>
          <t>Ми-К</t>
        </is>
      </c>
      <c r="E3612">
        <f>Движение!$X$537</f>
        <v/>
      </c>
      <c r="F3612">
        <f>N(Движение!$Y$537)</f>
        <v/>
      </c>
      <c r="G3612">
        <f>N(Движение!$Z$537)</f>
        <v/>
      </c>
      <c r="H3612">
        <f>Движение!$AA$537</f>
        <v/>
      </c>
      <c r="I3612">
        <f>IF($F3612&gt;0,TEXT($B3612,"dd.mm")&amp;"_"&amp;$D3612,"")</f>
        <v/>
      </c>
    </row>
    <row r="3613">
      <c r="A3613" t="n">
        <v>3612</v>
      </c>
      <c r="B3613">
        <f>Движение!$A$537</f>
        <v/>
      </c>
      <c r="C3613">
        <f>Движение!$C$537</f>
        <v/>
      </c>
      <c r="D3613" t="inlineStr">
        <is>
          <t>Ми-П</t>
        </is>
      </c>
      <c r="E3613">
        <f>Движение!$AB$537</f>
        <v/>
      </c>
      <c r="F3613">
        <f>N(Движение!$AC$537)</f>
        <v/>
      </c>
      <c r="G3613">
        <f>N(Движение!$AD$537)</f>
        <v/>
      </c>
      <c r="H3613">
        <f>Движение!$AE$537</f>
        <v/>
      </c>
      <c r="I3613">
        <f>IF($F3613&gt;0,TEXT($B3613,"dd.mm")&amp;"_"&amp;$D3613,"")</f>
        <v/>
      </c>
    </row>
    <row r="3614">
      <c r="A3614" t="n">
        <v>3613</v>
      </c>
      <c r="B3614">
        <f>Движение!$A$538</f>
        <v/>
      </c>
      <c r="C3614">
        <f>Движение!$C$538</f>
        <v/>
      </c>
      <c r="D3614" t="inlineStr">
        <is>
          <t>АК-10</t>
        </is>
      </c>
      <c r="E3614">
        <f>Движение!$D$538</f>
        <v/>
      </c>
      <c r="F3614">
        <f>N(Движение!$E$538)</f>
        <v/>
      </c>
      <c r="G3614">
        <f>N(Движение!$F$538)</f>
        <v/>
      </c>
      <c r="H3614">
        <f>Движение!$G$538</f>
        <v/>
      </c>
      <c r="I3614">
        <f>IF($F3614&gt;0,TEXT($B3614,"dd.mm")&amp;"_"&amp;$D3614,"")</f>
        <v/>
      </c>
    </row>
    <row r="3615">
      <c r="A3615" t="n">
        <v>3614</v>
      </c>
      <c r="B3615">
        <f>Движение!$A$538</f>
        <v/>
      </c>
      <c r="C3615">
        <f>Движение!$C$538</f>
        <v/>
      </c>
      <c r="D3615" t="inlineStr">
        <is>
          <t>АК-15</t>
        </is>
      </c>
      <c r="E3615">
        <f>Движение!$H$538</f>
        <v/>
      </c>
      <c r="F3615">
        <f>N(Движение!$I$538)</f>
        <v/>
      </c>
      <c r="G3615">
        <f>N(Движение!$J$538)</f>
        <v/>
      </c>
      <c r="H3615">
        <f>Движение!$K$538</f>
        <v/>
      </c>
      <c r="I3615">
        <f>IF($F3615&gt;0,TEXT($B3615,"dd.mm")&amp;"_"&amp;$D3615,"")</f>
        <v/>
      </c>
    </row>
    <row r="3616">
      <c r="A3616" t="n">
        <v>3615</v>
      </c>
      <c r="B3616">
        <f>Движение!$A$538</f>
        <v/>
      </c>
      <c r="C3616">
        <f>Движение!$C$538</f>
        <v/>
      </c>
      <c r="D3616" t="inlineStr">
        <is>
          <t>Г 1800</t>
        </is>
      </c>
      <c r="E3616">
        <f>Движение!$L$538</f>
        <v/>
      </c>
      <c r="F3616">
        <f>N(Движение!$M$538)</f>
        <v/>
      </c>
      <c r="G3616">
        <f>N(Движение!$N$538)</f>
        <v/>
      </c>
      <c r="H3616">
        <f>Движение!$O$538</f>
        <v/>
      </c>
      <c r="I3616">
        <f>IF($F3616&gt;0,TEXT($B3616,"dd.mm")&amp;"_"&amp;$D3616,"")</f>
        <v/>
      </c>
    </row>
    <row r="3617">
      <c r="A3617" t="n">
        <v>3616</v>
      </c>
      <c r="B3617">
        <f>Движение!$A$538</f>
        <v/>
      </c>
      <c r="C3617">
        <f>Движение!$C$538</f>
        <v/>
      </c>
      <c r="D3617" t="inlineStr">
        <is>
          <t>Г 3500</t>
        </is>
      </c>
      <c r="E3617">
        <f>Движение!$P$538</f>
        <v/>
      </c>
      <c r="F3617">
        <f>N(Движение!$Q$538)</f>
        <v/>
      </c>
      <c r="G3617">
        <f>N(Движение!$R$538)</f>
        <v/>
      </c>
      <c r="H3617">
        <f>Движение!$S$538</f>
        <v/>
      </c>
      <c r="I3617">
        <f>IF($F3617&gt;0,TEXT($B3617,"dd.mm")&amp;"_"&amp;$D3617,"")</f>
        <v/>
      </c>
    </row>
    <row r="3618">
      <c r="A3618" t="n">
        <v>3617</v>
      </c>
      <c r="B3618">
        <f>Движение!$A$538</f>
        <v/>
      </c>
      <c r="C3618">
        <f>Движение!$C$538</f>
        <v/>
      </c>
      <c r="D3618" t="inlineStr">
        <is>
          <t>Г 800</t>
        </is>
      </c>
      <c r="E3618">
        <f>Движение!$T$538</f>
        <v/>
      </c>
      <c r="F3618">
        <f>N(Движение!$U$538)</f>
        <v/>
      </c>
      <c r="G3618">
        <f>N(Движение!$V$538)</f>
        <v/>
      </c>
      <c r="H3618">
        <f>Движение!$W$538</f>
        <v/>
      </c>
      <c r="I3618">
        <f>IF($F3618&gt;0,TEXT($B3618,"dd.mm")&amp;"_"&amp;$D3618,"")</f>
        <v/>
      </c>
    </row>
    <row r="3619">
      <c r="A3619" t="n">
        <v>3618</v>
      </c>
      <c r="B3619">
        <f>Движение!$A$538</f>
        <v/>
      </c>
      <c r="C3619">
        <f>Движение!$C$538</f>
        <v/>
      </c>
      <c r="D3619" t="inlineStr">
        <is>
          <t>Ми-К</t>
        </is>
      </c>
      <c r="E3619">
        <f>Движение!$X$538</f>
        <v/>
      </c>
      <c r="F3619">
        <f>N(Движение!$Y$538)</f>
        <v/>
      </c>
      <c r="G3619">
        <f>N(Движение!$Z$538)</f>
        <v/>
      </c>
      <c r="H3619">
        <f>Движение!$AA$538</f>
        <v/>
      </c>
      <c r="I3619">
        <f>IF($F3619&gt;0,TEXT($B3619,"dd.mm")&amp;"_"&amp;$D3619,"")</f>
        <v/>
      </c>
    </row>
    <row r="3620">
      <c r="A3620" t="n">
        <v>3619</v>
      </c>
      <c r="B3620">
        <f>Движение!$A$538</f>
        <v/>
      </c>
      <c r="C3620">
        <f>Движение!$C$538</f>
        <v/>
      </c>
      <c r="D3620" t="inlineStr">
        <is>
          <t>Ми-П</t>
        </is>
      </c>
      <c r="E3620">
        <f>Движение!$AB$538</f>
        <v/>
      </c>
      <c r="F3620">
        <f>N(Движение!$AC$538)</f>
        <v/>
      </c>
      <c r="G3620">
        <f>N(Движение!$AD$538)</f>
        <v/>
      </c>
      <c r="H3620">
        <f>Движение!$AE$538</f>
        <v/>
      </c>
      <c r="I3620">
        <f>IF($F3620&gt;0,TEXT($B3620,"dd.mm")&amp;"_"&amp;$D3620,"")</f>
        <v/>
      </c>
    </row>
    <row r="3621">
      <c r="A3621" t="n">
        <v>3620</v>
      </c>
      <c r="B3621">
        <f>Движение!$A$539</f>
        <v/>
      </c>
      <c r="C3621">
        <f>Движение!$C$539</f>
        <v/>
      </c>
      <c r="D3621" t="inlineStr">
        <is>
          <t>АК-10</t>
        </is>
      </c>
      <c r="E3621">
        <f>Движение!$D$539</f>
        <v/>
      </c>
      <c r="F3621">
        <f>N(Движение!$E$539)</f>
        <v/>
      </c>
      <c r="G3621">
        <f>N(Движение!$F$539)</f>
        <v/>
      </c>
      <c r="H3621">
        <f>Движение!$G$539</f>
        <v/>
      </c>
      <c r="I3621">
        <f>IF($F3621&gt;0,TEXT($B3621,"dd.mm")&amp;"_"&amp;$D3621,"")</f>
        <v/>
      </c>
    </row>
    <row r="3622">
      <c r="A3622" t="n">
        <v>3621</v>
      </c>
      <c r="B3622">
        <f>Движение!$A$539</f>
        <v/>
      </c>
      <c r="C3622">
        <f>Движение!$C$539</f>
        <v/>
      </c>
      <c r="D3622" t="inlineStr">
        <is>
          <t>АК-15</t>
        </is>
      </c>
      <c r="E3622">
        <f>Движение!$H$539</f>
        <v/>
      </c>
      <c r="F3622">
        <f>N(Движение!$I$539)</f>
        <v/>
      </c>
      <c r="G3622">
        <f>N(Движение!$J$539)</f>
        <v/>
      </c>
      <c r="H3622">
        <f>Движение!$K$539</f>
        <v/>
      </c>
      <c r="I3622">
        <f>IF($F3622&gt;0,TEXT($B3622,"dd.mm")&amp;"_"&amp;$D3622,"")</f>
        <v/>
      </c>
    </row>
    <row r="3623">
      <c r="A3623" t="n">
        <v>3622</v>
      </c>
      <c r="B3623">
        <f>Движение!$A$539</f>
        <v/>
      </c>
      <c r="C3623">
        <f>Движение!$C$539</f>
        <v/>
      </c>
      <c r="D3623" t="inlineStr">
        <is>
          <t>Г 1800</t>
        </is>
      </c>
      <c r="E3623">
        <f>Движение!$L$539</f>
        <v/>
      </c>
      <c r="F3623">
        <f>N(Движение!$M$539)</f>
        <v/>
      </c>
      <c r="G3623">
        <f>N(Движение!$N$539)</f>
        <v/>
      </c>
      <c r="H3623">
        <f>Движение!$O$539</f>
        <v/>
      </c>
      <c r="I3623">
        <f>IF($F3623&gt;0,TEXT($B3623,"dd.mm")&amp;"_"&amp;$D3623,"")</f>
        <v/>
      </c>
    </row>
    <row r="3624">
      <c r="A3624" t="n">
        <v>3623</v>
      </c>
      <c r="B3624">
        <f>Движение!$A$539</f>
        <v/>
      </c>
      <c r="C3624">
        <f>Движение!$C$539</f>
        <v/>
      </c>
      <c r="D3624" t="inlineStr">
        <is>
          <t>Г 3500</t>
        </is>
      </c>
      <c r="E3624">
        <f>Движение!$P$539</f>
        <v/>
      </c>
      <c r="F3624">
        <f>N(Движение!$Q$539)</f>
        <v/>
      </c>
      <c r="G3624">
        <f>N(Движение!$R$539)</f>
        <v/>
      </c>
      <c r="H3624">
        <f>Движение!$S$539</f>
        <v/>
      </c>
      <c r="I3624">
        <f>IF($F3624&gt;0,TEXT($B3624,"dd.mm")&amp;"_"&amp;$D3624,"")</f>
        <v/>
      </c>
    </row>
    <row r="3625">
      <c r="A3625" t="n">
        <v>3624</v>
      </c>
      <c r="B3625">
        <f>Движение!$A$539</f>
        <v/>
      </c>
      <c r="C3625">
        <f>Движение!$C$539</f>
        <v/>
      </c>
      <c r="D3625" t="inlineStr">
        <is>
          <t>Г 800</t>
        </is>
      </c>
      <c r="E3625">
        <f>Движение!$T$539</f>
        <v/>
      </c>
      <c r="F3625">
        <f>N(Движение!$U$539)</f>
        <v/>
      </c>
      <c r="G3625">
        <f>N(Движение!$V$539)</f>
        <v/>
      </c>
      <c r="H3625">
        <f>Движение!$W$539</f>
        <v/>
      </c>
      <c r="I3625">
        <f>IF($F3625&gt;0,TEXT($B3625,"dd.mm")&amp;"_"&amp;$D3625,"")</f>
        <v/>
      </c>
    </row>
    <row r="3626">
      <c r="A3626" t="n">
        <v>3625</v>
      </c>
      <c r="B3626">
        <f>Движение!$A$539</f>
        <v/>
      </c>
      <c r="C3626">
        <f>Движение!$C$539</f>
        <v/>
      </c>
      <c r="D3626" t="inlineStr">
        <is>
          <t>Ми-К</t>
        </is>
      </c>
      <c r="E3626">
        <f>Движение!$X$539</f>
        <v/>
      </c>
      <c r="F3626">
        <f>N(Движение!$Y$539)</f>
        <v/>
      </c>
      <c r="G3626">
        <f>N(Движение!$Z$539)</f>
        <v/>
      </c>
      <c r="H3626">
        <f>Движение!$AA$539</f>
        <v/>
      </c>
      <c r="I3626">
        <f>IF($F3626&gt;0,TEXT($B3626,"dd.mm")&amp;"_"&amp;$D3626,"")</f>
        <v/>
      </c>
    </row>
    <row r="3627">
      <c r="A3627" t="n">
        <v>3626</v>
      </c>
      <c r="B3627">
        <f>Движение!$A$539</f>
        <v/>
      </c>
      <c r="C3627">
        <f>Движение!$C$539</f>
        <v/>
      </c>
      <c r="D3627" t="inlineStr">
        <is>
          <t>Ми-П</t>
        </is>
      </c>
      <c r="E3627">
        <f>Движение!$AB$539</f>
        <v/>
      </c>
      <c r="F3627">
        <f>N(Движение!$AC$539)</f>
        <v/>
      </c>
      <c r="G3627">
        <f>N(Движение!$AD$539)</f>
        <v/>
      </c>
      <c r="H3627">
        <f>Движение!$AE$539</f>
        <v/>
      </c>
      <c r="I3627">
        <f>IF($F3627&gt;0,TEXT($B3627,"dd.mm")&amp;"_"&amp;$D3627,"")</f>
        <v/>
      </c>
    </row>
    <row r="3628">
      <c r="A3628" t="n">
        <v>3627</v>
      </c>
      <c r="B3628">
        <f>Движение!$A$540</f>
        <v/>
      </c>
      <c r="C3628">
        <f>Движение!$C$540</f>
        <v/>
      </c>
      <c r="D3628" t="inlineStr">
        <is>
          <t>АК-10</t>
        </is>
      </c>
      <c r="E3628">
        <f>Движение!$D$540</f>
        <v/>
      </c>
      <c r="F3628">
        <f>N(Движение!$E$540)</f>
        <v/>
      </c>
      <c r="G3628">
        <f>N(Движение!$F$540)</f>
        <v/>
      </c>
      <c r="H3628">
        <f>Движение!$G$540</f>
        <v/>
      </c>
      <c r="I3628">
        <f>IF($F3628&gt;0,TEXT($B3628,"dd.mm")&amp;"_"&amp;$D3628,"")</f>
        <v/>
      </c>
    </row>
    <row r="3629">
      <c r="A3629" t="n">
        <v>3628</v>
      </c>
      <c r="B3629">
        <f>Движение!$A$540</f>
        <v/>
      </c>
      <c r="C3629">
        <f>Движение!$C$540</f>
        <v/>
      </c>
      <c r="D3629" t="inlineStr">
        <is>
          <t>АК-15</t>
        </is>
      </c>
      <c r="E3629">
        <f>Движение!$H$540</f>
        <v/>
      </c>
      <c r="F3629">
        <f>N(Движение!$I$540)</f>
        <v/>
      </c>
      <c r="G3629">
        <f>N(Движение!$J$540)</f>
        <v/>
      </c>
      <c r="H3629">
        <f>Движение!$K$540</f>
        <v/>
      </c>
      <c r="I3629">
        <f>IF($F3629&gt;0,TEXT($B3629,"dd.mm")&amp;"_"&amp;$D3629,"")</f>
        <v/>
      </c>
    </row>
    <row r="3630">
      <c r="A3630" t="n">
        <v>3629</v>
      </c>
      <c r="B3630">
        <f>Движение!$A$540</f>
        <v/>
      </c>
      <c r="C3630">
        <f>Движение!$C$540</f>
        <v/>
      </c>
      <c r="D3630" t="inlineStr">
        <is>
          <t>Г 1800</t>
        </is>
      </c>
      <c r="E3630">
        <f>Движение!$L$540</f>
        <v/>
      </c>
      <c r="F3630">
        <f>N(Движение!$M$540)</f>
        <v/>
      </c>
      <c r="G3630">
        <f>N(Движение!$N$540)</f>
        <v/>
      </c>
      <c r="H3630">
        <f>Движение!$O$540</f>
        <v/>
      </c>
      <c r="I3630">
        <f>IF($F3630&gt;0,TEXT($B3630,"dd.mm")&amp;"_"&amp;$D3630,"")</f>
        <v/>
      </c>
    </row>
    <row r="3631">
      <c r="A3631" t="n">
        <v>3630</v>
      </c>
      <c r="B3631">
        <f>Движение!$A$540</f>
        <v/>
      </c>
      <c r="C3631">
        <f>Движение!$C$540</f>
        <v/>
      </c>
      <c r="D3631" t="inlineStr">
        <is>
          <t>Г 3500</t>
        </is>
      </c>
      <c r="E3631">
        <f>Движение!$P$540</f>
        <v/>
      </c>
      <c r="F3631">
        <f>N(Движение!$Q$540)</f>
        <v/>
      </c>
      <c r="G3631">
        <f>N(Движение!$R$540)</f>
        <v/>
      </c>
      <c r="H3631">
        <f>Движение!$S$540</f>
        <v/>
      </c>
      <c r="I3631">
        <f>IF($F3631&gt;0,TEXT($B3631,"dd.mm")&amp;"_"&amp;$D3631,"")</f>
        <v/>
      </c>
    </row>
    <row r="3632">
      <c r="A3632" t="n">
        <v>3631</v>
      </c>
      <c r="B3632">
        <f>Движение!$A$540</f>
        <v/>
      </c>
      <c r="C3632">
        <f>Движение!$C$540</f>
        <v/>
      </c>
      <c r="D3632" t="inlineStr">
        <is>
          <t>Г 800</t>
        </is>
      </c>
      <c r="E3632">
        <f>Движение!$T$540</f>
        <v/>
      </c>
      <c r="F3632">
        <f>N(Движение!$U$540)</f>
        <v/>
      </c>
      <c r="G3632">
        <f>N(Движение!$V$540)</f>
        <v/>
      </c>
      <c r="H3632">
        <f>Движение!$W$540</f>
        <v/>
      </c>
      <c r="I3632">
        <f>IF($F3632&gt;0,TEXT($B3632,"dd.mm")&amp;"_"&amp;$D3632,"")</f>
        <v/>
      </c>
    </row>
    <row r="3633">
      <c r="A3633" t="n">
        <v>3632</v>
      </c>
      <c r="B3633">
        <f>Движение!$A$540</f>
        <v/>
      </c>
      <c r="C3633">
        <f>Движение!$C$540</f>
        <v/>
      </c>
      <c r="D3633" t="inlineStr">
        <is>
          <t>Ми-К</t>
        </is>
      </c>
      <c r="E3633">
        <f>Движение!$X$540</f>
        <v/>
      </c>
      <c r="F3633">
        <f>N(Движение!$Y$540)</f>
        <v/>
      </c>
      <c r="G3633">
        <f>N(Движение!$Z$540)</f>
        <v/>
      </c>
      <c r="H3633">
        <f>Движение!$AA$540</f>
        <v/>
      </c>
      <c r="I3633">
        <f>IF($F3633&gt;0,TEXT($B3633,"dd.mm")&amp;"_"&amp;$D3633,"")</f>
        <v/>
      </c>
    </row>
    <row r="3634">
      <c r="A3634" t="n">
        <v>3633</v>
      </c>
      <c r="B3634">
        <f>Движение!$A$540</f>
        <v/>
      </c>
      <c r="C3634">
        <f>Движение!$C$540</f>
        <v/>
      </c>
      <c r="D3634" t="inlineStr">
        <is>
          <t>Ми-П</t>
        </is>
      </c>
      <c r="E3634">
        <f>Движение!$AB$540</f>
        <v/>
      </c>
      <c r="F3634">
        <f>N(Движение!$AC$540)</f>
        <v/>
      </c>
      <c r="G3634">
        <f>N(Движение!$AD$540)</f>
        <v/>
      </c>
      <c r="H3634">
        <f>Движение!$AE$540</f>
        <v/>
      </c>
      <c r="I3634">
        <f>IF($F3634&gt;0,TEXT($B3634,"dd.mm")&amp;"_"&amp;$D3634,"")</f>
        <v/>
      </c>
    </row>
    <row r="3635">
      <c r="A3635" t="n">
        <v>3634</v>
      </c>
      <c r="B3635">
        <f>Движение!$A$541</f>
        <v/>
      </c>
      <c r="C3635">
        <f>Движение!$C$541</f>
        <v/>
      </c>
      <c r="D3635" t="inlineStr">
        <is>
          <t>АК-10</t>
        </is>
      </c>
      <c r="E3635">
        <f>Движение!$D$541</f>
        <v/>
      </c>
      <c r="F3635">
        <f>N(Движение!$E$541)</f>
        <v/>
      </c>
      <c r="G3635">
        <f>N(Движение!$F$541)</f>
        <v/>
      </c>
      <c r="H3635">
        <f>Движение!$G$541</f>
        <v/>
      </c>
      <c r="I3635">
        <f>IF($F3635&gt;0,TEXT($B3635,"dd.mm")&amp;"_"&amp;$D3635,"")</f>
        <v/>
      </c>
    </row>
    <row r="3636">
      <c r="A3636" t="n">
        <v>3635</v>
      </c>
      <c r="B3636">
        <f>Движение!$A$541</f>
        <v/>
      </c>
      <c r="C3636">
        <f>Движение!$C$541</f>
        <v/>
      </c>
      <c r="D3636" t="inlineStr">
        <is>
          <t>АК-15</t>
        </is>
      </c>
      <c r="E3636">
        <f>Движение!$H$541</f>
        <v/>
      </c>
      <c r="F3636">
        <f>N(Движение!$I$541)</f>
        <v/>
      </c>
      <c r="G3636">
        <f>N(Движение!$J$541)</f>
        <v/>
      </c>
      <c r="H3636">
        <f>Движение!$K$541</f>
        <v/>
      </c>
      <c r="I3636">
        <f>IF($F3636&gt;0,TEXT($B3636,"dd.mm")&amp;"_"&amp;$D3636,"")</f>
        <v/>
      </c>
    </row>
    <row r="3637">
      <c r="A3637" t="n">
        <v>3636</v>
      </c>
      <c r="B3637">
        <f>Движение!$A$541</f>
        <v/>
      </c>
      <c r="C3637">
        <f>Движение!$C$541</f>
        <v/>
      </c>
      <c r="D3637" t="inlineStr">
        <is>
          <t>Г 1800</t>
        </is>
      </c>
      <c r="E3637">
        <f>Движение!$L$541</f>
        <v/>
      </c>
      <c r="F3637">
        <f>N(Движение!$M$541)</f>
        <v/>
      </c>
      <c r="G3637">
        <f>N(Движение!$N$541)</f>
        <v/>
      </c>
      <c r="H3637">
        <f>Движение!$O$541</f>
        <v/>
      </c>
      <c r="I3637">
        <f>IF($F3637&gt;0,TEXT($B3637,"dd.mm")&amp;"_"&amp;$D3637,"")</f>
        <v/>
      </c>
    </row>
    <row r="3638">
      <c r="A3638" t="n">
        <v>3637</v>
      </c>
      <c r="B3638">
        <f>Движение!$A$541</f>
        <v/>
      </c>
      <c r="C3638">
        <f>Движение!$C$541</f>
        <v/>
      </c>
      <c r="D3638" t="inlineStr">
        <is>
          <t>Г 3500</t>
        </is>
      </c>
      <c r="E3638">
        <f>Движение!$P$541</f>
        <v/>
      </c>
      <c r="F3638">
        <f>N(Движение!$Q$541)</f>
        <v/>
      </c>
      <c r="G3638">
        <f>N(Движение!$R$541)</f>
        <v/>
      </c>
      <c r="H3638">
        <f>Движение!$S$541</f>
        <v/>
      </c>
      <c r="I3638">
        <f>IF($F3638&gt;0,TEXT($B3638,"dd.mm")&amp;"_"&amp;$D3638,"")</f>
        <v/>
      </c>
    </row>
    <row r="3639">
      <c r="A3639" t="n">
        <v>3638</v>
      </c>
      <c r="B3639">
        <f>Движение!$A$541</f>
        <v/>
      </c>
      <c r="C3639">
        <f>Движение!$C$541</f>
        <v/>
      </c>
      <c r="D3639" t="inlineStr">
        <is>
          <t>Г 800</t>
        </is>
      </c>
      <c r="E3639">
        <f>Движение!$T$541</f>
        <v/>
      </c>
      <c r="F3639">
        <f>N(Движение!$U$541)</f>
        <v/>
      </c>
      <c r="G3639">
        <f>N(Движение!$V$541)</f>
        <v/>
      </c>
      <c r="H3639">
        <f>Движение!$W$541</f>
        <v/>
      </c>
      <c r="I3639">
        <f>IF($F3639&gt;0,TEXT($B3639,"dd.mm")&amp;"_"&amp;$D3639,"")</f>
        <v/>
      </c>
    </row>
    <row r="3640">
      <c r="A3640" t="n">
        <v>3639</v>
      </c>
      <c r="B3640">
        <f>Движение!$A$541</f>
        <v/>
      </c>
      <c r="C3640">
        <f>Движение!$C$541</f>
        <v/>
      </c>
      <c r="D3640" t="inlineStr">
        <is>
          <t>Ми-К</t>
        </is>
      </c>
      <c r="E3640">
        <f>Движение!$X$541</f>
        <v/>
      </c>
      <c r="F3640">
        <f>N(Движение!$Y$541)</f>
        <v/>
      </c>
      <c r="G3640">
        <f>N(Движение!$Z$541)</f>
        <v/>
      </c>
      <c r="H3640">
        <f>Движение!$AA$541</f>
        <v/>
      </c>
      <c r="I3640">
        <f>IF($F3640&gt;0,TEXT($B3640,"dd.mm")&amp;"_"&amp;$D3640,"")</f>
        <v/>
      </c>
    </row>
    <row r="3641">
      <c r="A3641" t="n">
        <v>3640</v>
      </c>
      <c r="B3641">
        <f>Движение!$A$541</f>
        <v/>
      </c>
      <c r="C3641">
        <f>Движение!$C$541</f>
        <v/>
      </c>
      <c r="D3641" t="inlineStr">
        <is>
          <t>Ми-П</t>
        </is>
      </c>
      <c r="E3641">
        <f>Движение!$AB$541</f>
        <v/>
      </c>
      <c r="F3641">
        <f>N(Движение!$AC$541)</f>
        <v/>
      </c>
      <c r="G3641">
        <f>N(Движение!$AD$541)</f>
        <v/>
      </c>
      <c r="H3641">
        <f>Движение!$AE$541</f>
        <v/>
      </c>
      <c r="I3641">
        <f>IF($F3641&gt;0,TEXT($B3641,"dd.mm")&amp;"_"&amp;$D3641,"")</f>
        <v/>
      </c>
    </row>
    <row r="3642">
      <c r="A3642" t="n">
        <v>3641</v>
      </c>
      <c r="B3642">
        <f>Движение!$A$542</f>
        <v/>
      </c>
      <c r="C3642">
        <f>Движение!$C$542</f>
        <v/>
      </c>
      <c r="D3642" t="inlineStr">
        <is>
          <t>АК-10</t>
        </is>
      </c>
      <c r="E3642">
        <f>Движение!$D$542</f>
        <v/>
      </c>
      <c r="F3642">
        <f>N(Движение!$E$542)</f>
        <v/>
      </c>
      <c r="G3642">
        <f>N(Движение!$F$542)</f>
        <v/>
      </c>
      <c r="H3642">
        <f>Движение!$G$542</f>
        <v/>
      </c>
      <c r="I3642">
        <f>IF($F3642&gt;0,TEXT($B3642,"dd.mm")&amp;"_"&amp;$D3642,"")</f>
        <v/>
      </c>
    </row>
    <row r="3643">
      <c r="A3643" t="n">
        <v>3642</v>
      </c>
      <c r="B3643">
        <f>Движение!$A$542</f>
        <v/>
      </c>
      <c r="C3643">
        <f>Движение!$C$542</f>
        <v/>
      </c>
      <c r="D3643" t="inlineStr">
        <is>
          <t>АК-15</t>
        </is>
      </c>
      <c r="E3643">
        <f>Движение!$H$542</f>
        <v/>
      </c>
      <c r="F3643">
        <f>N(Движение!$I$542)</f>
        <v/>
      </c>
      <c r="G3643">
        <f>N(Движение!$J$542)</f>
        <v/>
      </c>
      <c r="H3643">
        <f>Движение!$K$542</f>
        <v/>
      </c>
      <c r="I3643">
        <f>IF($F3643&gt;0,TEXT($B3643,"dd.mm")&amp;"_"&amp;$D3643,"")</f>
        <v/>
      </c>
    </row>
    <row r="3644">
      <c r="A3644" t="n">
        <v>3643</v>
      </c>
      <c r="B3644">
        <f>Движение!$A$542</f>
        <v/>
      </c>
      <c r="C3644">
        <f>Движение!$C$542</f>
        <v/>
      </c>
      <c r="D3644" t="inlineStr">
        <is>
          <t>Г 1800</t>
        </is>
      </c>
      <c r="E3644">
        <f>Движение!$L$542</f>
        <v/>
      </c>
      <c r="F3644">
        <f>N(Движение!$M$542)</f>
        <v/>
      </c>
      <c r="G3644">
        <f>N(Движение!$N$542)</f>
        <v/>
      </c>
      <c r="H3644">
        <f>Движение!$O$542</f>
        <v/>
      </c>
      <c r="I3644">
        <f>IF($F3644&gt;0,TEXT($B3644,"dd.mm")&amp;"_"&amp;$D3644,"")</f>
        <v/>
      </c>
    </row>
    <row r="3645">
      <c r="A3645" t="n">
        <v>3644</v>
      </c>
      <c r="B3645">
        <f>Движение!$A$542</f>
        <v/>
      </c>
      <c r="C3645">
        <f>Движение!$C$542</f>
        <v/>
      </c>
      <c r="D3645" t="inlineStr">
        <is>
          <t>Г 3500</t>
        </is>
      </c>
      <c r="E3645">
        <f>Движение!$P$542</f>
        <v/>
      </c>
      <c r="F3645">
        <f>N(Движение!$Q$542)</f>
        <v/>
      </c>
      <c r="G3645">
        <f>N(Движение!$R$542)</f>
        <v/>
      </c>
      <c r="H3645">
        <f>Движение!$S$542</f>
        <v/>
      </c>
      <c r="I3645">
        <f>IF($F3645&gt;0,TEXT($B3645,"dd.mm")&amp;"_"&amp;$D3645,"")</f>
        <v/>
      </c>
    </row>
    <row r="3646">
      <c r="A3646" t="n">
        <v>3645</v>
      </c>
      <c r="B3646">
        <f>Движение!$A$542</f>
        <v/>
      </c>
      <c r="C3646">
        <f>Движение!$C$542</f>
        <v/>
      </c>
      <c r="D3646" t="inlineStr">
        <is>
          <t>Г 800</t>
        </is>
      </c>
      <c r="E3646">
        <f>Движение!$T$542</f>
        <v/>
      </c>
      <c r="F3646">
        <f>N(Движение!$U$542)</f>
        <v/>
      </c>
      <c r="G3646">
        <f>N(Движение!$V$542)</f>
        <v/>
      </c>
      <c r="H3646">
        <f>Движение!$W$542</f>
        <v/>
      </c>
      <c r="I3646">
        <f>IF($F3646&gt;0,TEXT($B3646,"dd.mm")&amp;"_"&amp;$D3646,"")</f>
        <v/>
      </c>
    </row>
    <row r="3647">
      <c r="A3647" t="n">
        <v>3646</v>
      </c>
      <c r="B3647">
        <f>Движение!$A$542</f>
        <v/>
      </c>
      <c r="C3647">
        <f>Движение!$C$542</f>
        <v/>
      </c>
      <c r="D3647" t="inlineStr">
        <is>
          <t>Ми-К</t>
        </is>
      </c>
      <c r="E3647">
        <f>Движение!$X$542</f>
        <v/>
      </c>
      <c r="F3647">
        <f>N(Движение!$Y$542)</f>
        <v/>
      </c>
      <c r="G3647">
        <f>N(Движение!$Z$542)</f>
        <v/>
      </c>
      <c r="H3647">
        <f>Движение!$AA$542</f>
        <v/>
      </c>
      <c r="I3647">
        <f>IF($F3647&gt;0,TEXT($B3647,"dd.mm")&amp;"_"&amp;$D3647,"")</f>
        <v/>
      </c>
    </row>
    <row r="3648">
      <c r="A3648" t="n">
        <v>3647</v>
      </c>
      <c r="B3648">
        <f>Движение!$A$542</f>
        <v/>
      </c>
      <c r="C3648">
        <f>Движение!$C$542</f>
        <v/>
      </c>
      <c r="D3648" t="inlineStr">
        <is>
          <t>Ми-П</t>
        </is>
      </c>
      <c r="E3648">
        <f>Движение!$AB$542</f>
        <v/>
      </c>
      <c r="F3648">
        <f>N(Движение!$AC$542)</f>
        <v/>
      </c>
      <c r="G3648">
        <f>N(Движение!$AD$542)</f>
        <v/>
      </c>
      <c r="H3648">
        <f>Движение!$AE$542</f>
        <v/>
      </c>
      <c r="I3648">
        <f>IF($F3648&gt;0,TEXT($B3648,"dd.mm")&amp;"_"&amp;$D3648,"")</f>
        <v/>
      </c>
    </row>
    <row r="3649">
      <c r="A3649" t="n">
        <v>3648</v>
      </c>
      <c r="B3649">
        <f>Движение!$A$543</f>
        <v/>
      </c>
      <c r="C3649">
        <f>Движение!$C$543</f>
        <v/>
      </c>
      <c r="D3649" t="inlineStr">
        <is>
          <t>АК-10</t>
        </is>
      </c>
      <c r="E3649">
        <f>Движение!$D$543</f>
        <v/>
      </c>
      <c r="F3649">
        <f>N(Движение!$E$543)</f>
        <v/>
      </c>
      <c r="G3649">
        <f>N(Движение!$F$543)</f>
        <v/>
      </c>
      <c r="H3649">
        <f>Движение!$G$543</f>
        <v/>
      </c>
      <c r="I3649">
        <f>IF($F3649&gt;0,TEXT($B3649,"dd.mm")&amp;"_"&amp;$D3649,"")</f>
        <v/>
      </c>
    </row>
    <row r="3650">
      <c r="A3650" t="n">
        <v>3649</v>
      </c>
      <c r="B3650">
        <f>Движение!$A$543</f>
        <v/>
      </c>
      <c r="C3650">
        <f>Движение!$C$543</f>
        <v/>
      </c>
      <c r="D3650" t="inlineStr">
        <is>
          <t>АК-15</t>
        </is>
      </c>
      <c r="E3650">
        <f>Движение!$H$543</f>
        <v/>
      </c>
      <c r="F3650">
        <f>N(Движение!$I$543)</f>
        <v/>
      </c>
      <c r="G3650">
        <f>N(Движение!$J$543)</f>
        <v/>
      </c>
      <c r="H3650">
        <f>Движение!$K$543</f>
        <v/>
      </c>
      <c r="I3650">
        <f>IF($F3650&gt;0,TEXT($B3650,"dd.mm")&amp;"_"&amp;$D3650,"")</f>
        <v/>
      </c>
    </row>
    <row r="3651">
      <c r="A3651" t="n">
        <v>3650</v>
      </c>
      <c r="B3651">
        <f>Движение!$A$543</f>
        <v/>
      </c>
      <c r="C3651">
        <f>Движение!$C$543</f>
        <v/>
      </c>
      <c r="D3651" t="inlineStr">
        <is>
          <t>Г 1800</t>
        </is>
      </c>
      <c r="E3651">
        <f>Движение!$L$543</f>
        <v/>
      </c>
      <c r="F3651">
        <f>N(Движение!$M$543)</f>
        <v/>
      </c>
      <c r="G3651">
        <f>N(Движение!$N$543)</f>
        <v/>
      </c>
      <c r="H3651">
        <f>Движение!$O$543</f>
        <v/>
      </c>
      <c r="I3651">
        <f>IF($F3651&gt;0,TEXT($B3651,"dd.mm")&amp;"_"&amp;$D3651,"")</f>
        <v/>
      </c>
    </row>
    <row r="3652">
      <c r="A3652" t="n">
        <v>3651</v>
      </c>
      <c r="B3652">
        <f>Движение!$A$543</f>
        <v/>
      </c>
      <c r="C3652">
        <f>Движение!$C$543</f>
        <v/>
      </c>
      <c r="D3652" t="inlineStr">
        <is>
          <t>Г 3500</t>
        </is>
      </c>
      <c r="E3652">
        <f>Движение!$P$543</f>
        <v/>
      </c>
      <c r="F3652">
        <f>N(Движение!$Q$543)</f>
        <v/>
      </c>
      <c r="G3652">
        <f>N(Движение!$R$543)</f>
        <v/>
      </c>
      <c r="H3652">
        <f>Движение!$S$543</f>
        <v/>
      </c>
      <c r="I3652">
        <f>IF($F3652&gt;0,TEXT($B3652,"dd.mm")&amp;"_"&amp;$D3652,"")</f>
        <v/>
      </c>
    </row>
    <row r="3653">
      <c r="A3653" t="n">
        <v>3652</v>
      </c>
      <c r="B3653">
        <f>Движение!$A$543</f>
        <v/>
      </c>
      <c r="C3653">
        <f>Движение!$C$543</f>
        <v/>
      </c>
      <c r="D3653" t="inlineStr">
        <is>
          <t>Г 800</t>
        </is>
      </c>
      <c r="E3653">
        <f>Движение!$T$543</f>
        <v/>
      </c>
      <c r="F3653">
        <f>N(Движение!$U$543)</f>
        <v/>
      </c>
      <c r="G3653">
        <f>N(Движение!$V$543)</f>
        <v/>
      </c>
      <c r="H3653">
        <f>Движение!$W$543</f>
        <v/>
      </c>
      <c r="I3653">
        <f>IF($F3653&gt;0,TEXT($B3653,"dd.mm")&amp;"_"&amp;$D3653,"")</f>
        <v/>
      </c>
    </row>
    <row r="3654">
      <c r="A3654" t="n">
        <v>3653</v>
      </c>
      <c r="B3654">
        <f>Движение!$A$543</f>
        <v/>
      </c>
      <c r="C3654">
        <f>Движение!$C$543</f>
        <v/>
      </c>
      <c r="D3654" t="inlineStr">
        <is>
          <t>Ми-К</t>
        </is>
      </c>
      <c r="E3654">
        <f>Движение!$X$543</f>
        <v/>
      </c>
      <c r="F3654">
        <f>N(Движение!$Y$543)</f>
        <v/>
      </c>
      <c r="G3654">
        <f>N(Движение!$Z$543)</f>
        <v/>
      </c>
      <c r="H3654">
        <f>Движение!$AA$543</f>
        <v/>
      </c>
      <c r="I3654">
        <f>IF($F3654&gt;0,TEXT($B3654,"dd.mm")&amp;"_"&amp;$D3654,"")</f>
        <v/>
      </c>
    </row>
    <row r="3655">
      <c r="A3655" t="n">
        <v>3654</v>
      </c>
      <c r="B3655">
        <f>Движение!$A$543</f>
        <v/>
      </c>
      <c r="C3655">
        <f>Движение!$C$543</f>
        <v/>
      </c>
      <c r="D3655" t="inlineStr">
        <is>
          <t>Ми-П</t>
        </is>
      </c>
      <c r="E3655">
        <f>Движение!$AB$543</f>
        <v/>
      </c>
      <c r="F3655">
        <f>N(Движение!$AC$543)</f>
        <v/>
      </c>
      <c r="G3655">
        <f>N(Движение!$AD$543)</f>
        <v/>
      </c>
      <c r="H3655">
        <f>Движение!$AE$543</f>
        <v/>
      </c>
      <c r="I3655">
        <f>IF($F3655&gt;0,TEXT($B3655,"dd.mm")&amp;"_"&amp;$D3655,"")</f>
        <v/>
      </c>
    </row>
    <row r="3656">
      <c r="A3656" t="n">
        <v>3655</v>
      </c>
      <c r="B3656">
        <f>Движение!$A$544</f>
        <v/>
      </c>
      <c r="C3656">
        <f>Движение!$C$544</f>
        <v/>
      </c>
      <c r="D3656" t="inlineStr">
        <is>
          <t>АК-10</t>
        </is>
      </c>
      <c r="E3656">
        <f>Движение!$D$544</f>
        <v/>
      </c>
      <c r="F3656">
        <f>N(Движение!$E$544)</f>
        <v/>
      </c>
      <c r="G3656">
        <f>N(Движение!$F$544)</f>
        <v/>
      </c>
      <c r="H3656">
        <f>Движение!$G$544</f>
        <v/>
      </c>
      <c r="I3656">
        <f>IF($F3656&gt;0,TEXT($B3656,"dd.mm")&amp;"_"&amp;$D3656,"")</f>
        <v/>
      </c>
    </row>
    <row r="3657">
      <c r="A3657" t="n">
        <v>3656</v>
      </c>
      <c r="B3657">
        <f>Движение!$A$544</f>
        <v/>
      </c>
      <c r="C3657">
        <f>Движение!$C$544</f>
        <v/>
      </c>
      <c r="D3657" t="inlineStr">
        <is>
          <t>АК-15</t>
        </is>
      </c>
      <c r="E3657">
        <f>Движение!$H$544</f>
        <v/>
      </c>
      <c r="F3657">
        <f>N(Движение!$I$544)</f>
        <v/>
      </c>
      <c r="G3657">
        <f>N(Движение!$J$544)</f>
        <v/>
      </c>
      <c r="H3657">
        <f>Движение!$K$544</f>
        <v/>
      </c>
      <c r="I3657">
        <f>IF($F3657&gt;0,TEXT($B3657,"dd.mm")&amp;"_"&amp;$D3657,"")</f>
        <v/>
      </c>
    </row>
    <row r="3658">
      <c r="A3658" t="n">
        <v>3657</v>
      </c>
      <c r="B3658">
        <f>Движение!$A$544</f>
        <v/>
      </c>
      <c r="C3658">
        <f>Движение!$C$544</f>
        <v/>
      </c>
      <c r="D3658" t="inlineStr">
        <is>
          <t>Г 1800</t>
        </is>
      </c>
      <c r="E3658">
        <f>Движение!$L$544</f>
        <v/>
      </c>
      <c r="F3658">
        <f>N(Движение!$M$544)</f>
        <v/>
      </c>
      <c r="G3658">
        <f>N(Движение!$N$544)</f>
        <v/>
      </c>
      <c r="H3658">
        <f>Движение!$O$544</f>
        <v/>
      </c>
      <c r="I3658">
        <f>IF($F3658&gt;0,TEXT($B3658,"dd.mm")&amp;"_"&amp;$D3658,"")</f>
        <v/>
      </c>
    </row>
    <row r="3659">
      <c r="A3659" t="n">
        <v>3658</v>
      </c>
      <c r="B3659">
        <f>Движение!$A$544</f>
        <v/>
      </c>
      <c r="C3659">
        <f>Движение!$C$544</f>
        <v/>
      </c>
      <c r="D3659" t="inlineStr">
        <is>
          <t>Г 3500</t>
        </is>
      </c>
      <c r="E3659">
        <f>Движение!$P$544</f>
        <v/>
      </c>
      <c r="F3659">
        <f>N(Движение!$Q$544)</f>
        <v/>
      </c>
      <c r="G3659">
        <f>N(Движение!$R$544)</f>
        <v/>
      </c>
      <c r="H3659">
        <f>Движение!$S$544</f>
        <v/>
      </c>
      <c r="I3659">
        <f>IF($F3659&gt;0,TEXT($B3659,"dd.mm")&amp;"_"&amp;$D3659,"")</f>
        <v/>
      </c>
    </row>
    <row r="3660">
      <c r="A3660" t="n">
        <v>3659</v>
      </c>
      <c r="B3660">
        <f>Движение!$A$544</f>
        <v/>
      </c>
      <c r="C3660">
        <f>Движение!$C$544</f>
        <v/>
      </c>
      <c r="D3660" t="inlineStr">
        <is>
          <t>Г 800</t>
        </is>
      </c>
      <c r="E3660">
        <f>Движение!$T$544</f>
        <v/>
      </c>
      <c r="F3660">
        <f>N(Движение!$U$544)</f>
        <v/>
      </c>
      <c r="G3660">
        <f>N(Движение!$V$544)</f>
        <v/>
      </c>
      <c r="H3660">
        <f>Движение!$W$544</f>
        <v/>
      </c>
      <c r="I3660">
        <f>IF($F3660&gt;0,TEXT($B3660,"dd.mm")&amp;"_"&amp;$D3660,"")</f>
        <v/>
      </c>
    </row>
    <row r="3661">
      <c r="A3661" t="n">
        <v>3660</v>
      </c>
      <c r="B3661">
        <f>Движение!$A$544</f>
        <v/>
      </c>
      <c r="C3661">
        <f>Движение!$C$544</f>
        <v/>
      </c>
      <c r="D3661" t="inlineStr">
        <is>
          <t>Ми-К</t>
        </is>
      </c>
      <c r="E3661">
        <f>Движение!$X$544</f>
        <v/>
      </c>
      <c r="F3661">
        <f>N(Движение!$Y$544)</f>
        <v/>
      </c>
      <c r="G3661">
        <f>N(Движение!$Z$544)</f>
        <v/>
      </c>
      <c r="H3661">
        <f>Движение!$AA$544</f>
        <v/>
      </c>
      <c r="I3661">
        <f>IF($F3661&gt;0,TEXT($B3661,"dd.mm")&amp;"_"&amp;$D3661,"")</f>
        <v/>
      </c>
    </row>
    <row r="3662">
      <c r="A3662" t="n">
        <v>3661</v>
      </c>
      <c r="B3662">
        <f>Движение!$A$544</f>
        <v/>
      </c>
      <c r="C3662">
        <f>Движение!$C$544</f>
        <v/>
      </c>
      <c r="D3662" t="inlineStr">
        <is>
          <t>Ми-П</t>
        </is>
      </c>
      <c r="E3662">
        <f>Движение!$AB$544</f>
        <v/>
      </c>
      <c r="F3662">
        <f>N(Движение!$AC$544)</f>
        <v/>
      </c>
      <c r="G3662">
        <f>N(Движение!$AD$544)</f>
        <v/>
      </c>
      <c r="H3662">
        <f>Движение!$AE$544</f>
        <v/>
      </c>
      <c r="I3662">
        <f>IF($F3662&gt;0,TEXT($B3662,"dd.mm")&amp;"_"&amp;$D3662,"")</f>
        <v/>
      </c>
    </row>
    <row r="3663">
      <c r="A3663" t="n">
        <v>3662</v>
      </c>
      <c r="B3663">
        <f>Движение!$A$545</f>
        <v/>
      </c>
      <c r="C3663">
        <f>Движение!$C$545</f>
        <v/>
      </c>
      <c r="D3663" t="inlineStr">
        <is>
          <t>АК-10</t>
        </is>
      </c>
      <c r="E3663">
        <f>Движение!$D$545</f>
        <v/>
      </c>
      <c r="F3663">
        <f>N(Движение!$E$545)</f>
        <v/>
      </c>
      <c r="G3663">
        <f>N(Движение!$F$545)</f>
        <v/>
      </c>
      <c r="H3663">
        <f>Движение!$G$545</f>
        <v/>
      </c>
      <c r="I3663">
        <f>IF($F3663&gt;0,TEXT($B3663,"dd.mm")&amp;"_"&amp;$D3663,"")</f>
        <v/>
      </c>
    </row>
    <row r="3664">
      <c r="A3664" t="n">
        <v>3663</v>
      </c>
      <c r="B3664">
        <f>Движение!$A$545</f>
        <v/>
      </c>
      <c r="C3664">
        <f>Движение!$C$545</f>
        <v/>
      </c>
      <c r="D3664" t="inlineStr">
        <is>
          <t>АК-15</t>
        </is>
      </c>
      <c r="E3664">
        <f>Движение!$H$545</f>
        <v/>
      </c>
      <c r="F3664">
        <f>N(Движение!$I$545)</f>
        <v/>
      </c>
      <c r="G3664">
        <f>N(Движение!$J$545)</f>
        <v/>
      </c>
      <c r="H3664">
        <f>Движение!$K$545</f>
        <v/>
      </c>
      <c r="I3664">
        <f>IF($F3664&gt;0,TEXT($B3664,"dd.mm")&amp;"_"&amp;$D3664,"")</f>
        <v/>
      </c>
    </row>
    <row r="3665">
      <c r="A3665" t="n">
        <v>3664</v>
      </c>
      <c r="B3665">
        <f>Движение!$A$545</f>
        <v/>
      </c>
      <c r="C3665">
        <f>Движение!$C$545</f>
        <v/>
      </c>
      <c r="D3665" t="inlineStr">
        <is>
          <t>Г 1800</t>
        </is>
      </c>
      <c r="E3665">
        <f>Движение!$L$545</f>
        <v/>
      </c>
      <c r="F3665">
        <f>N(Движение!$M$545)</f>
        <v/>
      </c>
      <c r="G3665">
        <f>N(Движение!$N$545)</f>
        <v/>
      </c>
      <c r="H3665">
        <f>Движение!$O$545</f>
        <v/>
      </c>
      <c r="I3665">
        <f>IF($F3665&gt;0,TEXT($B3665,"dd.mm")&amp;"_"&amp;$D3665,"")</f>
        <v/>
      </c>
    </row>
    <row r="3666">
      <c r="A3666" t="n">
        <v>3665</v>
      </c>
      <c r="B3666">
        <f>Движение!$A$545</f>
        <v/>
      </c>
      <c r="C3666">
        <f>Движение!$C$545</f>
        <v/>
      </c>
      <c r="D3666" t="inlineStr">
        <is>
          <t>Г 3500</t>
        </is>
      </c>
      <c r="E3666">
        <f>Движение!$P$545</f>
        <v/>
      </c>
      <c r="F3666">
        <f>N(Движение!$Q$545)</f>
        <v/>
      </c>
      <c r="G3666">
        <f>N(Движение!$R$545)</f>
        <v/>
      </c>
      <c r="H3666">
        <f>Движение!$S$545</f>
        <v/>
      </c>
      <c r="I3666">
        <f>IF($F3666&gt;0,TEXT($B3666,"dd.mm")&amp;"_"&amp;$D3666,"")</f>
        <v/>
      </c>
    </row>
    <row r="3667">
      <c r="A3667" t="n">
        <v>3666</v>
      </c>
      <c r="B3667">
        <f>Движение!$A$545</f>
        <v/>
      </c>
      <c r="C3667">
        <f>Движение!$C$545</f>
        <v/>
      </c>
      <c r="D3667" t="inlineStr">
        <is>
          <t>Г 800</t>
        </is>
      </c>
      <c r="E3667">
        <f>Движение!$T$545</f>
        <v/>
      </c>
      <c r="F3667">
        <f>N(Движение!$U$545)</f>
        <v/>
      </c>
      <c r="G3667">
        <f>N(Движение!$V$545)</f>
        <v/>
      </c>
      <c r="H3667">
        <f>Движение!$W$545</f>
        <v/>
      </c>
      <c r="I3667">
        <f>IF($F3667&gt;0,TEXT($B3667,"dd.mm")&amp;"_"&amp;$D3667,"")</f>
        <v/>
      </c>
    </row>
    <row r="3668">
      <c r="A3668" t="n">
        <v>3667</v>
      </c>
      <c r="B3668">
        <f>Движение!$A$545</f>
        <v/>
      </c>
      <c r="C3668">
        <f>Движение!$C$545</f>
        <v/>
      </c>
      <c r="D3668" t="inlineStr">
        <is>
          <t>Ми-К</t>
        </is>
      </c>
      <c r="E3668">
        <f>Движение!$X$545</f>
        <v/>
      </c>
      <c r="F3668">
        <f>N(Движение!$Y$545)</f>
        <v/>
      </c>
      <c r="G3668">
        <f>N(Движение!$Z$545)</f>
        <v/>
      </c>
      <c r="H3668">
        <f>Движение!$AA$545</f>
        <v/>
      </c>
      <c r="I3668">
        <f>IF($F3668&gt;0,TEXT($B3668,"dd.mm")&amp;"_"&amp;$D3668,"")</f>
        <v/>
      </c>
    </row>
    <row r="3669">
      <c r="A3669" t="n">
        <v>3668</v>
      </c>
      <c r="B3669">
        <f>Движение!$A$545</f>
        <v/>
      </c>
      <c r="C3669">
        <f>Движение!$C$545</f>
        <v/>
      </c>
      <c r="D3669" t="inlineStr">
        <is>
          <t>Ми-П</t>
        </is>
      </c>
      <c r="E3669">
        <f>Движение!$AB$545</f>
        <v/>
      </c>
      <c r="F3669">
        <f>N(Движение!$AC$545)</f>
        <v/>
      </c>
      <c r="G3669">
        <f>N(Движение!$AD$545)</f>
        <v/>
      </c>
      <c r="H3669">
        <f>Движение!$AE$545</f>
        <v/>
      </c>
      <c r="I3669">
        <f>IF($F3669&gt;0,TEXT($B3669,"dd.mm")&amp;"_"&amp;$D3669,"")</f>
        <v/>
      </c>
    </row>
    <row r="3670">
      <c r="A3670" t="n">
        <v>3669</v>
      </c>
      <c r="B3670">
        <f>Движение!$A$546</f>
        <v/>
      </c>
      <c r="C3670">
        <f>Движение!$C$546</f>
        <v/>
      </c>
      <c r="D3670" t="inlineStr">
        <is>
          <t>АК-10</t>
        </is>
      </c>
      <c r="E3670">
        <f>Движение!$D$546</f>
        <v/>
      </c>
      <c r="F3670">
        <f>N(Движение!$E$546)</f>
        <v/>
      </c>
      <c r="G3670">
        <f>N(Движение!$F$546)</f>
        <v/>
      </c>
      <c r="H3670">
        <f>Движение!$G$546</f>
        <v/>
      </c>
      <c r="I3670">
        <f>IF($F3670&gt;0,TEXT($B3670,"dd.mm")&amp;"_"&amp;$D3670,"")</f>
        <v/>
      </c>
    </row>
    <row r="3671">
      <c r="A3671" t="n">
        <v>3670</v>
      </c>
      <c r="B3671">
        <f>Движение!$A$546</f>
        <v/>
      </c>
      <c r="C3671">
        <f>Движение!$C$546</f>
        <v/>
      </c>
      <c r="D3671" t="inlineStr">
        <is>
          <t>АК-15</t>
        </is>
      </c>
      <c r="E3671">
        <f>Движение!$H$546</f>
        <v/>
      </c>
      <c r="F3671">
        <f>N(Движение!$I$546)</f>
        <v/>
      </c>
      <c r="G3671">
        <f>N(Движение!$J$546)</f>
        <v/>
      </c>
      <c r="H3671">
        <f>Движение!$K$546</f>
        <v/>
      </c>
      <c r="I3671">
        <f>IF($F3671&gt;0,TEXT($B3671,"dd.mm")&amp;"_"&amp;$D3671,"")</f>
        <v/>
      </c>
    </row>
    <row r="3672">
      <c r="A3672" t="n">
        <v>3671</v>
      </c>
      <c r="B3672">
        <f>Движение!$A$546</f>
        <v/>
      </c>
      <c r="C3672">
        <f>Движение!$C$546</f>
        <v/>
      </c>
      <c r="D3672" t="inlineStr">
        <is>
          <t>Г 1800</t>
        </is>
      </c>
      <c r="E3672">
        <f>Движение!$L$546</f>
        <v/>
      </c>
      <c r="F3672">
        <f>N(Движение!$M$546)</f>
        <v/>
      </c>
      <c r="G3672">
        <f>N(Движение!$N$546)</f>
        <v/>
      </c>
      <c r="H3672">
        <f>Движение!$O$546</f>
        <v/>
      </c>
      <c r="I3672">
        <f>IF($F3672&gt;0,TEXT($B3672,"dd.mm")&amp;"_"&amp;$D3672,"")</f>
        <v/>
      </c>
    </row>
    <row r="3673">
      <c r="A3673" t="n">
        <v>3672</v>
      </c>
      <c r="B3673">
        <f>Движение!$A$546</f>
        <v/>
      </c>
      <c r="C3673">
        <f>Движение!$C$546</f>
        <v/>
      </c>
      <c r="D3673" t="inlineStr">
        <is>
          <t>Г 3500</t>
        </is>
      </c>
      <c r="E3673">
        <f>Движение!$P$546</f>
        <v/>
      </c>
      <c r="F3673">
        <f>N(Движение!$Q$546)</f>
        <v/>
      </c>
      <c r="G3673">
        <f>N(Движение!$R$546)</f>
        <v/>
      </c>
      <c r="H3673">
        <f>Движение!$S$546</f>
        <v/>
      </c>
      <c r="I3673">
        <f>IF($F3673&gt;0,TEXT($B3673,"dd.mm")&amp;"_"&amp;$D3673,"")</f>
        <v/>
      </c>
    </row>
    <row r="3674">
      <c r="A3674" t="n">
        <v>3673</v>
      </c>
      <c r="B3674">
        <f>Движение!$A$546</f>
        <v/>
      </c>
      <c r="C3674">
        <f>Движение!$C$546</f>
        <v/>
      </c>
      <c r="D3674" t="inlineStr">
        <is>
          <t>Г 800</t>
        </is>
      </c>
      <c r="E3674">
        <f>Движение!$T$546</f>
        <v/>
      </c>
      <c r="F3674">
        <f>N(Движение!$U$546)</f>
        <v/>
      </c>
      <c r="G3674">
        <f>N(Движение!$V$546)</f>
        <v/>
      </c>
      <c r="H3674">
        <f>Движение!$W$546</f>
        <v/>
      </c>
      <c r="I3674">
        <f>IF($F3674&gt;0,TEXT($B3674,"dd.mm")&amp;"_"&amp;$D3674,"")</f>
        <v/>
      </c>
    </row>
    <row r="3675">
      <c r="A3675" t="n">
        <v>3674</v>
      </c>
      <c r="B3675">
        <f>Движение!$A$546</f>
        <v/>
      </c>
      <c r="C3675">
        <f>Движение!$C$546</f>
        <v/>
      </c>
      <c r="D3675" t="inlineStr">
        <is>
          <t>Ми-К</t>
        </is>
      </c>
      <c r="E3675">
        <f>Движение!$X$546</f>
        <v/>
      </c>
      <c r="F3675">
        <f>N(Движение!$Y$546)</f>
        <v/>
      </c>
      <c r="G3675">
        <f>N(Движение!$Z$546)</f>
        <v/>
      </c>
      <c r="H3675">
        <f>Движение!$AA$546</f>
        <v/>
      </c>
      <c r="I3675">
        <f>IF($F3675&gt;0,TEXT($B3675,"dd.mm")&amp;"_"&amp;$D3675,"")</f>
        <v/>
      </c>
    </row>
    <row r="3676">
      <c r="A3676" t="n">
        <v>3675</v>
      </c>
      <c r="B3676">
        <f>Движение!$A$546</f>
        <v/>
      </c>
      <c r="C3676">
        <f>Движение!$C$546</f>
        <v/>
      </c>
      <c r="D3676" t="inlineStr">
        <is>
          <t>Ми-П</t>
        </is>
      </c>
      <c r="E3676">
        <f>Движение!$AB$546</f>
        <v/>
      </c>
      <c r="F3676">
        <f>N(Движение!$AC$546)</f>
        <v/>
      </c>
      <c r="G3676">
        <f>N(Движение!$AD$546)</f>
        <v/>
      </c>
      <c r="H3676">
        <f>Движение!$AE$546</f>
        <v/>
      </c>
      <c r="I3676">
        <f>IF($F3676&gt;0,TEXT($B3676,"dd.mm")&amp;"_"&amp;$D3676,"")</f>
        <v/>
      </c>
    </row>
    <row r="3677">
      <c r="A3677" t="n">
        <v>3676</v>
      </c>
      <c r="B3677">
        <f>Движение!$A$547</f>
        <v/>
      </c>
      <c r="C3677">
        <f>Движение!$C$547</f>
        <v/>
      </c>
      <c r="D3677" t="inlineStr">
        <is>
          <t>АК-10</t>
        </is>
      </c>
      <c r="E3677">
        <f>Движение!$D$547</f>
        <v/>
      </c>
      <c r="F3677">
        <f>N(Движение!$E$547)</f>
        <v/>
      </c>
      <c r="G3677">
        <f>N(Движение!$F$547)</f>
        <v/>
      </c>
      <c r="H3677">
        <f>Движение!$G$547</f>
        <v/>
      </c>
      <c r="I3677">
        <f>IF($F3677&gt;0,TEXT($B3677,"dd.mm")&amp;"_"&amp;$D3677,"")</f>
        <v/>
      </c>
    </row>
    <row r="3678">
      <c r="A3678" t="n">
        <v>3677</v>
      </c>
      <c r="B3678">
        <f>Движение!$A$547</f>
        <v/>
      </c>
      <c r="C3678">
        <f>Движение!$C$547</f>
        <v/>
      </c>
      <c r="D3678" t="inlineStr">
        <is>
          <t>АК-15</t>
        </is>
      </c>
      <c r="E3678">
        <f>Движение!$H$547</f>
        <v/>
      </c>
      <c r="F3678">
        <f>N(Движение!$I$547)</f>
        <v/>
      </c>
      <c r="G3678">
        <f>N(Движение!$J$547)</f>
        <v/>
      </c>
      <c r="H3678">
        <f>Движение!$K$547</f>
        <v/>
      </c>
      <c r="I3678">
        <f>IF($F3678&gt;0,TEXT($B3678,"dd.mm")&amp;"_"&amp;$D3678,"")</f>
        <v/>
      </c>
    </row>
    <row r="3679">
      <c r="A3679" t="n">
        <v>3678</v>
      </c>
      <c r="B3679">
        <f>Движение!$A$547</f>
        <v/>
      </c>
      <c r="C3679">
        <f>Движение!$C$547</f>
        <v/>
      </c>
      <c r="D3679" t="inlineStr">
        <is>
          <t>Г 1800</t>
        </is>
      </c>
      <c r="E3679">
        <f>Движение!$L$547</f>
        <v/>
      </c>
      <c r="F3679">
        <f>N(Движение!$M$547)</f>
        <v/>
      </c>
      <c r="G3679">
        <f>N(Движение!$N$547)</f>
        <v/>
      </c>
      <c r="H3679">
        <f>Движение!$O$547</f>
        <v/>
      </c>
      <c r="I3679">
        <f>IF($F3679&gt;0,TEXT($B3679,"dd.mm")&amp;"_"&amp;$D3679,"")</f>
        <v/>
      </c>
    </row>
    <row r="3680">
      <c r="A3680" t="n">
        <v>3679</v>
      </c>
      <c r="B3680">
        <f>Движение!$A$547</f>
        <v/>
      </c>
      <c r="C3680">
        <f>Движение!$C$547</f>
        <v/>
      </c>
      <c r="D3680" t="inlineStr">
        <is>
          <t>Г 3500</t>
        </is>
      </c>
      <c r="E3680">
        <f>Движение!$P$547</f>
        <v/>
      </c>
      <c r="F3680">
        <f>N(Движение!$Q$547)</f>
        <v/>
      </c>
      <c r="G3680">
        <f>N(Движение!$R$547)</f>
        <v/>
      </c>
      <c r="H3680">
        <f>Движение!$S$547</f>
        <v/>
      </c>
      <c r="I3680">
        <f>IF($F3680&gt;0,TEXT($B3680,"dd.mm")&amp;"_"&amp;$D3680,"")</f>
        <v/>
      </c>
    </row>
    <row r="3681">
      <c r="A3681" t="n">
        <v>3680</v>
      </c>
      <c r="B3681">
        <f>Движение!$A$547</f>
        <v/>
      </c>
      <c r="C3681">
        <f>Движение!$C$547</f>
        <v/>
      </c>
      <c r="D3681" t="inlineStr">
        <is>
          <t>Г 800</t>
        </is>
      </c>
      <c r="E3681">
        <f>Движение!$T$547</f>
        <v/>
      </c>
      <c r="F3681">
        <f>N(Движение!$U$547)</f>
        <v/>
      </c>
      <c r="G3681">
        <f>N(Движение!$V$547)</f>
        <v/>
      </c>
      <c r="H3681">
        <f>Движение!$W$547</f>
        <v/>
      </c>
      <c r="I3681">
        <f>IF($F3681&gt;0,TEXT($B3681,"dd.mm")&amp;"_"&amp;$D3681,"")</f>
        <v/>
      </c>
    </row>
    <row r="3682">
      <c r="A3682" t="n">
        <v>3681</v>
      </c>
      <c r="B3682">
        <f>Движение!$A$547</f>
        <v/>
      </c>
      <c r="C3682">
        <f>Движение!$C$547</f>
        <v/>
      </c>
      <c r="D3682" t="inlineStr">
        <is>
          <t>Ми-К</t>
        </is>
      </c>
      <c r="E3682">
        <f>Движение!$X$547</f>
        <v/>
      </c>
      <c r="F3682">
        <f>N(Движение!$Y$547)</f>
        <v/>
      </c>
      <c r="G3682">
        <f>N(Движение!$Z$547)</f>
        <v/>
      </c>
      <c r="H3682">
        <f>Движение!$AA$547</f>
        <v/>
      </c>
      <c r="I3682">
        <f>IF($F3682&gt;0,TEXT($B3682,"dd.mm")&amp;"_"&amp;$D3682,"")</f>
        <v/>
      </c>
    </row>
    <row r="3683">
      <c r="A3683" t="n">
        <v>3682</v>
      </c>
      <c r="B3683">
        <f>Движение!$A$547</f>
        <v/>
      </c>
      <c r="C3683">
        <f>Движение!$C$547</f>
        <v/>
      </c>
      <c r="D3683" t="inlineStr">
        <is>
          <t>Ми-П</t>
        </is>
      </c>
      <c r="E3683">
        <f>Движение!$AB$547</f>
        <v/>
      </c>
      <c r="F3683">
        <f>N(Движение!$AC$547)</f>
        <v/>
      </c>
      <c r="G3683">
        <f>N(Движение!$AD$547)</f>
        <v/>
      </c>
      <c r="H3683">
        <f>Движение!$AE$547</f>
        <v/>
      </c>
      <c r="I3683">
        <f>IF($F3683&gt;0,TEXT($B3683,"dd.mm")&amp;"_"&amp;$D3683,"")</f>
        <v/>
      </c>
    </row>
    <row r="3684">
      <c r="A3684" t="n">
        <v>3683</v>
      </c>
      <c r="B3684">
        <f>Движение!$A$548</f>
        <v/>
      </c>
      <c r="C3684">
        <f>Движение!$C$548</f>
        <v/>
      </c>
      <c r="D3684" t="inlineStr">
        <is>
          <t>АК-10</t>
        </is>
      </c>
      <c r="E3684">
        <f>Движение!$D$548</f>
        <v/>
      </c>
      <c r="F3684">
        <f>N(Движение!$E$548)</f>
        <v/>
      </c>
      <c r="G3684">
        <f>N(Движение!$F$548)</f>
        <v/>
      </c>
      <c r="H3684">
        <f>Движение!$G$548</f>
        <v/>
      </c>
      <c r="I3684">
        <f>IF($F3684&gt;0,TEXT($B3684,"dd.mm")&amp;"_"&amp;$D3684,"")</f>
        <v/>
      </c>
    </row>
    <row r="3685">
      <c r="A3685" t="n">
        <v>3684</v>
      </c>
      <c r="B3685">
        <f>Движение!$A$548</f>
        <v/>
      </c>
      <c r="C3685">
        <f>Движение!$C$548</f>
        <v/>
      </c>
      <c r="D3685" t="inlineStr">
        <is>
          <t>АК-15</t>
        </is>
      </c>
      <c r="E3685">
        <f>Движение!$H$548</f>
        <v/>
      </c>
      <c r="F3685">
        <f>N(Движение!$I$548)</f>
        <v/>
      </c>
      <c r="G3685">
        <f>N(Движение!$J$548)</f>
        <v/>
      </c>
      <c r="H3685">
        <f>Движение!$K$548</f>
        <v/>
      </c>
      <c r="I3685">
        <f>IF($F3685&gt;0,TEXT($B3685,"dd.mm")&amp;"_"&amp;$D3685,"")</f>
        <v/>
      </c>
    </row>
    <row r="3686">
      <c r="A3686" t="n">
        <v>3685</v>
      </c>
      <c r="B3686">
        <f>Движение!$A$548</f>
        <v/>
      </c>
      <c r="C3686">
        <f>Движение!$C$548</f>
        <v/>
      </c>
      <c r="D3686" t="inlineStr">
        <is>
          <t>Г 1800</t>
        </is>
      </c>
      <c r="E3686">
        <f>Движение!$L$548</f>
        <v/>
      </c>
      <c r="F3686">
        <f>N(Движение!$M$548)</f>
        <v/>
      </c>
      <c r="G3686">
        <f>N(Движение!$N$548)</f>
        <v/>
      </c>
      <c r="H3686">
        <f>Движение!$O$548</f>
        <v/>
      </c>
      <c r="I3686">
        <f>IF($F3686&gt;0,TEXT($B3686,"dd.mm")&amp;"_"&amp;$D3686,"")</f>
        <v/>
      </c>
    </row>
    <row r="3687">
      <c r="A3687" t="n">
        <v>3686</v>
      </c>
      <c r="B3687">
        <f>Движение!$A$548</f>
        <v/>
      </c>
      <c r="C3687">
        <f>Движение!$C$548</f>
        <v/>
      </c>
      <c r="D3687" t="inlineStr">
        <is>
          <t>Г 3500</t>
        </is>
      </c>
      <c r="E3687">
        <f>Движение!$P$548</f>
        <v/>
      </c>
      <c r="F3687">
        <f>N(Движение!$Q$548)</f>
        <v/>
      </c>
      <c r="G3687">
        <f>N(Движение!$R$548)</f>
        <v/>
      </c>
      <c r="H3687">
        <f>Движение!$S$548</f>
        <v/>
      </c>
      <c r="I3687">
        <f>IF($F3687&gt;0,TEXT($B3687,"dd.mm")&amp;"_"&amp;$D3687,"")</f>
        <v/>
      </c>
    </row>
    <row r="3688">
      <c r="A3688" t="n">
        <v>3687</v>
      </c>
      <c r="B3688">
        <f>Движение!$A$548</f>
        <v/>
      </c>
      <c r="C3688">
        <f>Движение!$C$548</f>
        <v/>
      </c>
      <c r="D3688" t="inlineStr">
        <is>
          <t>Г 800</t>
        </is>
      </c>
      <c r="E3688">
        <f>Движение!$T$548</f>
        <v/>
      </c>
      <c r="F3688">
        <f>N(Движение!$U$548)</f>
        <v/>
      </c>
      <c r="G3688">
        <f>N(Движение!$V$548)</f>
        <v/>
      </c>
      <c r="H3688">
        <f>Движение!$W$548</f>
        <v/>
      </c>
      <c r="I3688">
        <f>IF($F3688&gt;0,TEXT($B3688,"dd.mm")&amp;"_"&amp;$D3688,"")</f>
        <v/>
      </c>
    </row>
    <row r="3689">
      <c r="A3689" t="n">
        <v>3688</v>
      </c>
      <c r="B3689">
        <f>Движение!$A$548</f>
        <v/>
      </c>
      <c r="C3689">
        <f>Движение!$C$548</f>
        <v/>
      </c>
      <c r="D3689" t="inlineStr">
        <is>
          <t>Ми-К</t>
        </is>
      </c>
      <c r="E3689">
        <f>Движение!$X$548</f>
        <v/>
      </c>
      <c r="F3689">
        <f>N(Движение!$Y$548)</f>
        <v/>
      </c>
      <c r="G3689">
        <f>N(Движение!$Z$548)</f>
        <v/>
      </c>
      <c r="H3689">
        <f>Движение!$AA$548</f>
        <v/>
      </c>
      <c r="I3689">
        <f>IF($F3689&gt;0,TEXT($B3689,"dd.mm")&amp;"_"&amp;$D3689,"")</f>
        <v/>
      </c>
    </row>
    <row r="3690">
      <c r="A3690" t="n">
        <v>3689</v>
      </c>
      <c r="B3690">
        <f>Движение!$A$548</f>
        <v/>
      </c>
      <c r="C3690">
        <f>Движение!$C$548</f>
        <v/>
      </c>
      <c r="D3690" t="inlineStr">
        <is>
          <t>Ми-П</t>
        </is>
      </c>
      <c r="E3690">
        <f>Движение!$AB$548</f>
        <v/>
      </c>
      <c r="F3690">
        <f>N(Движение!$AC$548)</f>
        <v/>
      </c>
      <c r="G3690">
        <f>N(Движение!$AD$548)</f>
        <v/>
      </c>
      <c r="H3690">
        <f>Движение!$AE$548</f>
        <v/>
      </c>
      <c r="I3690">
        <f>IF($F3690&gt;0,TEXT($B3690,"dd.mm")&amp;"_"&amp;$D3690,"")</f>
        <v/>
      </c>
    </row>
    <row r="3691">
      <c r="A3691" t="n">
        <v>3690</v>
      </c>
      <c r="B3691">
        <f>Движение!$A$549</f>
        <v/>
      </c>
      <c r="C3691">
        <f>Движение!$C$549</f>
        <v/>
      </c>
      <c r="D3691" t="inlineStr">
        <is>
          <t>АК-10</t>
        </is>
      </c>
      <c r="E3691">
        <f>Движение!$D$549</f>
        <v/>
      </c>
      <c r="F3691">
        <f>N(Движение!$E$549)</f>
        <v/>
      </c>
      <c r="G3691">
        <f>N(Движение!$F$549)</f>
        <v/>
      </c>
      <c r="H3691">
        <f>Движение!$G$549</f>
        <v/>
      </c>
      <c r="I3691">
        <f>IF($F3691&gt;0,TEXT($B3691,"dd.mm")&amp;"_"&amp;$D3691,"")</f>
        <v/>
      </c>
    </row>
    <row r="3692">
      <c r="A3692" t="n">
        <v>3691</v>
      </c>
      <c r="B3692">
        <f>Движение!$A$549</f>
        <v/>
      </c>
      <c r="C3692">
        <f>Движение!$C$549</f>
        <v/>
      </c>
      <c r="D3692" t="inlineStr">
        <is>
          <t>АК-15</t>
        </is>
      </c>
      <c r="E3692">
        <f>Движение!$H$549</f>
        <v/>
      </c>
      <c r="F3692">
        <f>N(Движение!$I$549)</f>
        <v/>
      </c>
      <c r="G3692">
        <f>N(Движение!$J$549)</f>
        <v/>
      </c>
      <c r="H3692">
        <f>Движение!$K$549</f>
        <v/>
      </c>
      <c r="I3692">
        <f>IF($F3692&gt;0,TEXT($B3692,"dd.mm")&amp;"_"&amp;$D3692,"")</f>
        <v/>
      </c>
    </row>
    <row r="3693">
      <c r="A3693" t="n">
        <v>3692</v>
      </c>
      <c r="B3693">
        <f>Движение!$A$549</f>
        <v/>
      </c>
      <c r="C3693">
        <f>Движение!$C$549</f>
        <v/>
      </c>
      <c r="D3693" t="inlineStr">
        <is>
          <t>Г 1800</t>
        </is>
      </c>
      <c r="E3693">
        <f>Движение!$L$549</f>
        <v/>
      </c>
      <c r="F3693">
        <f>N(Движение!$M$549)</f>
        <v/>
      </c>
      <c r="G3693">
        <f>N(Движение!$N$549)</f>
        <v/>
      </c>
      <c r="H3693">
        <f>Движение!$O$549</f>
        <v/>
      </c>
      <c r="I3693">
        <f>IF($F3693&gt;0,TEXT($B3693,"dd.mm")&amp;"_"&amp;$D3693,"")</f>
        <v/>
      </c>
    </row>
    <row r="3694">
      <c r="A3694" t="n">
        <v>3693</v>
      </c>
      <c r="B3694">
        <f>Движение!$A$549</f>
        <v/>
      </c>
      <c r="C3694">
        <f>Движение!$C$549</f>
        <v/>
      </c>
      <c r="D3694" t="inlineStr">
        <is>
          <t>Г 3500</t>
        </is>
      </c>
      <c r="E3694">
        <f>Движение!$P$549</f>
        <v/>
      </c>
      <c r="F3694">
        <f>N(Движение!$Q$549)</f>
        <v/>
      </c>
      <c r="G3694">
        <f>N(Движение!$R$549)</f>
        <v/>
      </c>
      <c r="H3694">
        <f>Движение!$S$549</f>
        <v/>
      </c>
      <c r="I3694">
        <f>IF($F3694&gt;0,TEXT($B3694,"dd.mm")&amp;"_"&amp;$D3694,"")</f>
        <v/>
      </c>
    </row>
    <row r="3695">
      <c r="A3695" t="n">
        <v>3694</v>
      </c>
      <c r="B3695">
        <f>Движение!$A$549</f>
        <v/>
      </c>
      <c r="C3695">
        <f>Движение!$C$549</f>
        <v/>
      </c>
      <c r="D3695" t="inlineStr">
        <is>
          <t>Г 800</t>
        </is>
      </c>
      <c r="E3695">
        <f>Движение!$T$549</f>
        <v/>
      </c>
      <c r="F3695">
        <f>N(Движение!$U$549)</f>
        <v/>
      </c>
      <c r="G3695">
        <f>N(Движение!$V$549)</f>
        <v/>
      </c>
      <c r="H3695">
        <f>Движение!$W$549</f>
        <v/>
      </c>
      <c r="I3695">
        <f>IF($F3695&gt;0,TEXT($B3695,"dd.mm")&amp;"_"&amp;$D3695,"")</f>
        <v/>
      </c>
    </row>
    <row r="3696">
      <c r="A3696" t="n">
        <v>3695</v>
      </c>
      <c r="B3696">
        <f>Движение!$A$549</f>
        <v/>
      </c>
      <c r="C3696">
        <f>Движение!$C$549</f>
        <v/>
      </c>
      <c r="D3696" t="inlineStr">
        <is>
          <t>Ми-К</t>
        </is>
      </c>
      <c r="E3696">
        <f>Движение!$X$549</f>
        <v/>
      </c>
      <c r="F3696">
        <f>N(Движение!$Y$549)</f>
        <v/>
      </c>
      <c r="G3696">
        <f>N(Движение!$Z$549)</f>
        <v/>
      </c>
      <c r="H3696">
        <f>Движение!$AA$549</f>
        <v/>
      </c>
      <c r="I3696">
        <f>IF($F3696&gt;0,TEXT($B3696,"dd.mm")&amp;"_"&amp;$D3696,"")</f>
        <v/>
      </c>
    </row>
    <row r="3697">
      <c r="A3697" t="n">
        <v>3696</v>
      </c>
      <c r="B3697">
        <f>Движение!$A$549</f>
        <v/>
      </c>
      <c r="C3697">
        <f>Движение!$C$549</f>
        <v/>
      </c>
      <c r="D3697" t="inlineStr">
        <is>
          <t>Ми-П</t>
        </is>
      </c>
      <c r="E3697">
        <f>Движение!$AB$549</f>
        <v/>
      </c>
      <c r="F3697">
        <f>N(Движение!$AC$549)</f>
        <v/>
      </c>
      <c r="G3697">
        <f>N(Движение!$AD$549)</f>
        <v/>
      </c>
      <c r="H3697">
        <f>Движение!$AE$549</f>
        <v/>
      </c>
      <c r="I3697">
        <f>IF($F3697&gt;0,TEXT($B3697,"dd.mm")&amp;"_"&amp;$D3697,"")</f>
        <v/>
      </c>
    </row>
    <row r="3698">
      <c r="A3698" t="n">
        <v>3697</v>
      </c>
      <c r="B3698">
        <f>Движение!$A$550</f>
        <v/>
      </c>
      <c r="C3698">
        <f>Движение!$C$550</f>
        <v/>
      </c>
      <c r="D3698" t="inlineStr">
        <is>
          <t>АК-10</t>
        </is>
      </c>
      <c r="E3698">
        <f>Движение!$D$550</f>
        <v/>
      </c>
      <c r="F3698">
        <f>N(Движение!$E$550)</f>
        <v/>
      </c>
      <c r="G3698">
        <f>N(Движение!$F$550)</f>
        <v/>
      </c>
      <c r="H3698">
        <f>Движение!$G$550</f>
        <v/>
      </c>
      <c r="I3698">
        <f>IF($F3698&gt;0,TEXT($B3698,"dd.mm")&amp;"_"&amp;$D3698,"")</f>
        <v/>
      </c>
    </row>
    <row r="3699">
      <c r="A3699" t="n">
        <v>3698</v>
      </c>
      <c r="B3699">
        <f>Движение!$A$550</f>
        <v/>
      </c>
      <c r="C3699">
        <f>Движение!$C$550</f>
        <v/>
      </c>
      <c r="D3699" t="inlineStr">
        <is>
          <t>АК-15</t>
        </is>
      </c>
      <c r="E3699">
        <f>Движение!$H$550</f>
        <v/>
      </c>
      <c r="F3699">
        <f>N(Движение!$I$550)</f>
        <v/>
      </c>
      <c r="G3699">
        <f>N(Движение!$J$550)</f>
        <v/>
      </c>
      <c r="H3699">
        <f>Движение!$K$550</f>
        <v/>
      </c>
      <c r="I3699">
        <f>IF($F3699&gt;0,TEXT($B3699,"dd.mm")&amp;"_"&amp;$D3699,"")</f>
        <v/>
      </c>
    </row>
    <row r="3700">
      <c r="A3700" t="n">
        <v>3699</v>
      </c>
      <c r="B3700">
        <f>Движение!$A$550</f>
        <v/>
      </c>
      <c r="C3700">
        <f>Движение!$C$550</f>
        <v/>
      </c>
      <c r="D3700" t="inlineStr">
        <is>
          <t>Г 1800</t>
        </is>
      </c>
      <c r="E3700">
        <f>Движение!$L$550</f>
        <v/>
      </c>
      <c r="F3700">
        <f>N(Движение!$M$550)</f>
        <v/>
      </c>
      <c r="G3700">
        <f>N(Движение!$N$550)</f>
        <v/>
      </c>
      <c r="H3700">
        <f>Движение!$O$550</f>
        <v/>
      </c>
      <c r="I3700">
        <f>IF($F3700&gt;0,TEXT($B3700,"dd.mm")&amp;"_"&amp;$D3700,"")</f>
        <v/>
      </c>
    </row>
    <row r="3701">
      <c r="A3701" t="n">
        <v>3700</v>
      </c>
      <c r="B3701">
        <f>Движение!$A$550</f>
        <v/>
      </c>
      <c r="C3701">
        <f>Движение!$C$550</f>
        <v/>
      </c>
      <c r="D3701" t="inlineStr">
        <is>
          <t>Г 3500</t>
        </is>
      </c>
      <c r="E3701">
        <f>Движение!$P$550</f>
        <v/>
      </c>
      <c r="F3701">
        <f>N(Движение!$Q$550)</f>
        <v/>
      </c>
      <c r="G3701">
        <f>N(Движение!$R$550)</f>
        <v/>
      </c>
      <c r="H3701">
        <f>Движение!$S$550</f>
        <v/>
      </c>
      <c r="I3701">
        <f>IF($F3701&gt;0,TEXT($B3701,"dd.mm")&amp;"_"&amp;$D3701,"")</f>
        <v/>
      </c>
    </row>
    <row r="3702">
      <c r="A3702" t="n">
        <v>3701</v>
      </c>
      <c r="B3702">
        <f>Движение!$A$550</f>
        <v/>
      </c>
      <c r="C3702">
        <f>Движение!$C$550</f>
        <v/>
      </c>
      <c r="D3702" t="inlineStr">
        <is>
          <t>Г 800</t>
        </is>
      </c>
      <c r="E3702">
        <f>Движение!$T$550</f>
        <v/>
      </c>
      <c r="F3702">
        <f>N(Движение!$U$550)</f>
        <v/>
      </c>
      <c r="G3702">
        <f>N(Движение!$V$550)</f>
        <v/>
      </c>
      <c r="H3702">
        <f>Движение!$W$550</f>
        <v/>
      </c>
      <c r="I3702">
        <f>IF($F3702&gt;0,TEXT($B3702,"dd.mm")&amp;"_"&amp;$D3702,"")</f>
        <v/>
      </c>
    </row>
    <row r="3703">
      <c r="A3703" t="n">
        <v>3702</v>
      </c>
      <c r="B3703">
        <f>Движение!$A$550</f>
        <v/>
      </c>
      <c r="C3703">
        <f>Движение!$C$550</f>
        <v/>
      </c>
      <c r="D3703" t="inlineStr">
        <is>
          <t>Ми-К</t>
        </is>
      </c>
      <c r="E3703">
        <f>Движение!$X$550</f>
        <v/>
      </c>
      <c r="F3703">
        <f>N(Движение!$Y$550)</f>
        <v/>
      </c>
      <c r="G3703">
        <f>N(Движение!$Z$550)</f>
        <v/>
      </c>
      <c r="H3703">
        <f>Движение!$AA$550</f>
        <v/>
      </c>
      <c r="I3703">
        <f>IF($F3703&gt;0,TEXT($B3703,"dd.mm")&amp;"_"&amp;$D3703,"")</f>
        <v/>
      </c>
    </row>
    <row r="3704">
      <c r="A3704" t="n">
        <v>3703</v>
      </c>
      <c r="B3704">
        <f>Движение!$A$550</f>
        <v/>
      </c>
      <c r="C3704">
        <f>Движение!$C$550</f>
        <v/>
      </c>
      <c r="D3704" t="inlineStr">
        <is>
          <t>Ми-П</t>
        </is>
      </c>
      <c r="E3704">
        <f>Движение!$AB$550</f>
        <v/>
      </c>
      <c r="F3704">
        <f>N(Движение!$AC$550)</f>
        <v/>
      </c>
      <c r="G3704">
        <f>N(Движение!$AD$550)</f>
        <v/>
      </c>
      <c r="H3704">
        <f>Движение!$AE$550</f>
        <v/>
      </c>
      <c r="I3704">
        <f>IF($F3704&gt;0,TEXT($B3704,"dd.mm")&amp;"_"&amp;$D3704,"")</f>
        <v/>
      </c>
    </row>
    <row r="3705">
      <c r="A3705" t="n">
        <v>3704</v>
      </c>
      <c r="B3705">
        <f>Движение!$A$551</f>
        <v/>
      </c>
      <c r="C3705">
        <f>Движение!$C$551</f>
        <v/>
      </c>
      <c r="D3705" t="inlineStr">
        <is>
          <t>АК-10</t>
        </is>
      </c>
      <c r="E3705">
        <f>Движение!$D$551</f>
        <v/>
      </c>
      <c r="F3705">
        <f>N(Движение!$E$551)</f>
        <v/>
      </c>
      <c r="G3705">
        <f>N(Движение!$F$551)</f>
        <v/>
      </c>
      <c r="H3705">
        <f>Движение!$G$551</f>
        <v/>
      </c>
      <c r="I3705">
        <f>IF($F3705&gt;0,TEXT($B3705,"dd.mm")&amp;"_"&amp;$D3705,"")</f>
        <v/>
      </c>
    </row>
    <row r="3706">
      <c r="A3706" t="n">
        <v>3705</v>
      </c>
      <c r="B3706">
        <f>Движение!$A$551</f>
        <v/>
      </c>
      <c r="C3706">
        <f>Движение!$C$551</f>
        <v/>
      </c>
      <c r="D3706" t="inlineStr">
        <is>
          <t>АК-15</t>
        </is>
      </c>
      <c r="E3706">
        <f>Движение!$H$551</f>
        <v/>
      </c>
      <c r="F3706">
        <f>N(Движение!$I$551)</f>
        <v/>
      </c>
      <c r="G3706">
        <f>N(Движение!$J$551)</f>
        <v/>
      </c>
      <c r="H3706">
        <f>Движение!$K$551</f>
        <v/>
      </c>
      <c r="I3706">
        <f>IF($F3706&gt;0,TEXT($B3706,"dd.mm")&amp;"_"&amp;$D3706,"")</f>
        <v/>
      </c>
    </row>
    <row r="3707">
      <c r="A3707" t="n">
        <v>3706</v>
      </c>
      <c r="B3707">
        <f>Движение!$A$551</f>
        <v/>
      </c>
      <c r="C3707">
        <f>Движение!$C$551</f>
        <v/>
      </c>
      <c r="D3707" t="inlineStr">
        <is>
          <t>Г 1800</t>
        </is>
      </c>
      <c r="E3707">
        <f>Движение!$L$551</f>
        <v/>
      </c>
      <c r="F3707">
        <f>N(Движение!$M$551)</f>
        <v/>
      </c>
      <c r="G3707">
        <f>N(Движение!$N$551)</f>
        <v/>
      </c>
      <c r="H3707">
        <f>Движение!$O$551</f>
        <v/>
      </c>
      <c r="I3707">
        <f>IF($F3707&gt;0,TEXT($B3707,"dd.mm")&amp;"_"&amp;$D3707,"")</f>
        <v/>
      </c>
    </row>
    <row r="3708">
      <c r="A3708" t="n">
        <v>3707</v>
      </c>
      <c r="B3708">
        <f>Движение!$A$551</f>
        <v/>
      </c>
      <c r="C3708">
        <f>Движение!$C$551</f>
        <v/>
      </c>
      <c r="D3708" t="inlineStr">
        <is>
          <t>Г 3500</t>
        </is>
      </c>
      <c r="E3708">
        <f>Движение!$P$551</f>
        <v/>
      </c>
      <c r="F3708">
        <f>N(Движение!$Q$551)</f>
        <v/>
      </c>
      <c r="G3708">
        <f>N(Движение!$R$551)</f>
        <v/>
      </c>
      <c r="H3708">
        <f>Движение!$S$551</f>
        <v/>
      </c>
      <c r="I3708">
        <f>IF($F3708&gt;0,TEXT($B3708,"dd.mm")&amp;"_"&amp;$D3708,"")</f>
        <v/>
      </c>
    </row>
    <row r="3709">
      <c r="A3709" t="n">
        <v>3708</v>
      </c>
      <c r="B3709">
        <f>Движение!$A$551</f>
        <v/>
      </c>
      <c r="C3709">
        <f>Движение!$C$551</f>
        <v/>
      </c>
      <c r="D3709" t="inlineStr">
        <is>
          <t>Г 800</t>
        </is>
      </c>
      <c r="E3709">
        <f>Движение!$T$551</f>
        <v/>
      </c>
      <c r="F3709">
        <f>N(Движение!$U$551)</f>
        <v/>
      </c>
      <c r="G3709">
        <f>N(Движение!$V$551)</f>
        <v/>
      </c>
      <c r="H3709">
        <f>Движение!$W$551</f>
        <v/>
      </c>
      <c r="I3709">
        <f>IF($F3709&gt;0,TEXT($B3709,"dd.mm")&amp;"_"&amp;$D3709,"")</f>
        <v/>
      </c>
    </row>
    <row r="3710">
      <c r="A3710" t="n">
        <v>3709</v>
      </c>
      <c r="B3710">
        <f>Движение!$A$551</f>
        <v/>
      </c>
      <c r="C3710">
        <f>Движение!$C$551</f>
        <v/>
      </c>
      <c r="D3710" t="inlineStr">
        <is>
          <t>Ми-К</t>
        </is>
      </c>
      <c r="E3710">
        <f>Движение!$X$551</f>
        <v/>
      </c>
      <c r="F3710">
        <f>N(Движение!$Y$551)</f>
        <v/>
      </c>
      <c r="G3710">
        <f>N(Движение!$Z$551)</f>
        <v/>
      </c>
      <c r="H3710">
        <f>Движение!$AA$551</f>
        <v/>
      </c>
      <c r="I3710">
        <f>IF($F3710&gt;0,TEXT($B3710,"dd.mm")&amp;"_"&amp;$D3710,"")</f>
        <v/>
      </c>
    </row>
    <row r="3711">
      <c r="A3711" t="n">
        <v>3710</v>
      </c>
      <c r="B3711">
        <f>Движение!$A$551</f>
        <v/>
      </c>
      <c r="C3711">
        <f>Движение!$C$551</f>
        <v/>
      </c>
      <c r="D3711" t="inlineStr">
        <is>
          <t>Ми-П</t>
        </is>
      </c>
      <c r="E3711">
        <f>Движение!$AB$551</f>
        <v/>
      </c>
      <c r="F3711">
        <f>N(Движение!$AC$551)</f>
        <v/>
      </c>
      <c r="G3711">
        <f>N(Движение!$AD$551)</f>
        <v/>
      </c>
      <c r="H3711">
        <f>Движение!$AE$551</f>
        <v/>
      </c>
      <c r="I3711">
        <f>IF($F3711&gt;0,TEXT($B3711,"dd.mm")&amp;"_"&amp;$D3711,"")</f>
        <v/>
      </c>
    </row>
    <row r="3712">
      <c r="A3712" t="n">
        <v>3711</v>
      </c>
      <c r="B3712">
        <f>Движение!$A$552</f>
        <v/>
      </c>
      <c r="C3712">
        <f>Движение!$C$552</f>
        <v/>
      </c>
      <c r="D3712" t="inlineStr">
        <is>
          <t>АК-10</t>
        </is>
      </c>
      <c r="E3712">
        <f>Движение!$D$552</f>
        <v/>
      </c>
      <c r="F3712">
        <f>N(Движение!$E$552)</f>
        <v/>
      </c>
      <c r="G3712">
        <f>N(Движение!$F$552)</f>
        <v/>
      </c>
      <c r="H3712">
        <f>Движение!$G$552</f>
        <v/>
      </c>
      <c r="I3712">
        <f>IF($F3712&gt;0,TEXT($B3712,"dd.mm")&amp;"_"&amp;$D3712,"")</f>
        <v/>
      </c>
    </row>
    <row r="3713">
      <c r="A3713" t="n">
        <v>3712</v>
      </c>
      <c r="B3713">
        <f>Движение!$A$552</f>
        <v/>
      </c>
      <c r="C3713">
        <f>Движение!$C$552</f>
        <v/>
      </c>
      <c r="D3713" t="inlineStr">
        <is>
          <t>АК-15</t>
        </is>
      </c>
      <c r="E3713">
        <f>Движение!$H$552</f>
        <v/>
      </c>
      <c r="F3713">
        <f>N(Движение!$I$552)</f>
        <v/>
      </c>
      <c r="G3713">
        <f>N(Движение!$J$552)</f>
        <v/>
      </c>
      <c r="H3713">
        <f>Движение!$K$552</f>
        <v/>
      </c>
      <c r="I3713">
        <f>IF($F3713&gt;0,TEXT($B3713,"dd.mm")&amp;"_"&amp;$D3713,"")</f>
        <v/>
      </c>
    </row>
    <row r="3714">
      <c r="A3714" t="n">
        <v>3713</v>
      </c>
      <c r="B3714">
        <f>Движение!$A$552</f>
        <v/>
      </c>
      <c r="C3714">
        <f>Движение!$C$552</f>
        <v/>
      </c>
      <c r="D3714" t="inlineStr">
        <is>
          <t>Г 1800</t>
        </is>
      </c>
      <c r="E3714">
        <f>Движение!$L$552</f>
        <v/>
      </c>
      <c r="F3714">
        <f>N(Движение!$M$552)</f>
        <v/>
      </c>
      <c r="G3714">
        <f>N(Движение!$N$552)</f>
        <v/>
      </c>
      <c r="H3714">
        <f>Движение!$O$552</f>
        <v/>
      </c>
      <c r="I3714">
        <f>IF($F3714&gt;0,TEXT($B3714,"dd.mm")&amp;"_"&amp;$D3714,"")</f>
        <v/>
      </c>
    </row>
    <row r="3715">
      <c r="A3715" t="n">
        <v>3714</v>
      </c>
      <c r="B3715">
        <f>Движение!$A$552</f>
        <v/>
      </c>
      <c r="C3715">
        <f>Движение!$C$552</f>
        <v/>
      </c>
      <c r="D3715" t="inlineStr">
        <is>
          <t>Г 3500</t>
        </is>
      </c>
      <c r="E3715">
        <f>Движение!$P$552</f>
        <v/>
      </c>
      <c r="F3715">
        <f>N(Движение!$Q$552)</f>
        <v/>
      </c>
      <c r="G3715">
        <f>N(Движение!$R$552)</f>
        <v/>
      </c>
      <c r="H3715">
        <f>Движение!$S$552</f>
        <v/>
      </c>
      <c r="I3715">
        <f>IF($F3715&gt;0,TEXT($B3715,"dd.mm")&amp;"_"&amp;$D3715,"")</f>
        <v/>
      </c>
    </row>
    <row r="3716">
      <c r="A3716" t="n">
        <v>3715</v>
      </c>
      <c r="B3716">
        <f>Движение!$A$552</f>
        <v/>
      </c>
      <c r="C3716">
        <f>Движение!$C$552</f>
        <v/>
      </c>
      <c r="D3716" t="inlineStr">
        <is>
          <t>Г 800</t>
        </is>
      </c>
      <c r="E3716">
        <f>Движение!$T$552</f>
        <v/>
      </c>
      <c r="F3716">
        <f>N(Движение!$U$552)</f>
        <v/>
      </c>
      <c r="G3716">
        <f>N(Движение!$V$552)</f>
        <v/>
      </c>
      <c r="H3716">
        <f>Движение!$W$552</f>
        <v/>
      </c>
      <c r="I3716">
        <f>IF($F3716&gt;0,TEXT($B3716,"dd.mm")&amp;"_"&amp;$D3716,"")</f>
        <v/>
      </c>
    </row>
    <row r="3717">
      <c r="A3717" t="n">
        <v>3716</v>
      </c>
      <c r="B3717">
        <f>Движение!$A$552</f>
        <v/>
      </c>
      <c r="C3717">
        <f>Движение!$C$552</f>
        <v/>
      </c>
      <c r="D3717" t="inlineStr">
        <is>
          <t>Ми-К</t>
        </is>
      </c>
      <c r="E3717">
        <f>Движение!$X$552</f>
        <v/>
      </c>
      <c r="F3717">
        <f>N(Движение!$Y$552)</f>
        <v/>
      </c>
      <c r="G3717">
        <f>N(Движение!$Z$552)</f>
        <v/>
      </c>
      <c r="H3717">
        <f>Движение!$AA$552</f>
        <v/>
      </c>
      <c r="I3717">
        <f>IF($F3717&gt;0,TEXT($B3717,"dd.mm")&amp;"_"&amp;$D3717,"")</f>
        <v/>
      </c>
    </row>
    <row r="3718">
      <c r="A3718" t="n">
        <v>3717</v>
      </c>
      <c r="B3718">
        <f>Движение!$A$552</f>
        <v/>
      </c>
      <c r="C3718">
        <f>Движение!$C$552</f>
        <v/>
      </c>
      <c r="D3718" t="inlineStr">
        <is>
          <t>Ми-П</t>
        </is>
      </c>
      <c r="E3718">
        <f>Движение!$AB$552</f>
        <v/>
      </c>
      <c r="F3718">
        <f>N(Движение!$AC$552)</f>
        <v/>
      </c>
      <c r="G3718">
        <f>N(Движение!$AD$552)</f>
        <v/>
      </c>
      <c r="H3718">
        <f>Движение!$AE$552</f>
        <v/>
      </c>
      <c r="I3718">
        <f>IF($F3718&gt;0,TEXT($B3718,"dd.mm")&amp;"_"&amp;$D3718,"")</f>
        <v/>
      </c>
    </row>
    <row r="3719">
      <c r="A3719" t="n">
        <v>3718</v>
      </c>
      <c r="B3719">
        <f>Движение!$A$553</f>
        <v/>
      </c>
      <c r="C3719">
        <f>Движение!$C$553</f>
        <v/>
      </c>
      <c r="D3719" t="inlineStr">
        <is>
          <t>АК-10</t>
        </is>
      </c>
      <c r="E3719">
        <f>Движение!$D$553</f>
        <v/>
      </c>
      <c r="F3719">
        <f>N(Движение!$E$553)</f>
        <v/>
      </c>
      <c r="G3719">
        <f>N(Движение!$F$553)</f>
        <v/>
      </c>
      <c r="H3719">
        <f>Движение!$G$553</f>
        <v/>
      </c>
      <c r="I3719">
        <f>IF($F3719&gt;0,TEXT($B3719,"dd.mm")&amp;"_"&amp;$D3719,"")</f>
        <v/>
      </c>
    </row>
    <row r="3720">
      <c r="A3720" t="n">
        <v>3719</v>
      </c>
      <c r="B3720">
        <f>Движение!$A$553</f>
        <v/>
      </c>
      <c r="C3720">
        <f>Движение!$C$553</f>
        <v/>
      </c>
      <c r="D3720" t="inlineStr">
        <is>
          <t>АК-15</t>
        </is>
      </c>
      <c r="E3720">
        <f>Движение!$H$553</f>
        <v/>
      </c>
      <c r="F3720">
        <f>N(Движение!$I$553)</f>
        <v/>
      </c>
      <c r="G3720">
        <f>N(Движение!$J$553)</f>
        <v/>
      </c>
      <c r="H3720">
        <f>Движение!$K$553</f>
        <v/>
      </c>
      <c r="I3720">
        <f>IF($F3720&gt;0,TEXT($B3720,"dd.mm")&amp;"_"&amp;$D3720,"")</f>
        <v/>
      </c>
    </row>
    <row r="3721">
      <c r="A3721" t="n">
        <v>3720</v>
      </c>
      <c r="B3721">
        <f>Движение!$A$553</f>
        <v/>
      </c>
      <c r="C3721">
        <f>Движение!$C$553</f>
        <v/>
      </c>
      <c r="D3721" t="inlineStr">
        <is>
          <t>Г 1800</t>
        </is>
      </c>
      <c r="E3721">
        <f>Движение!$L$553</f>
        <v/>
      </c>
      <c r="F3721">
        <f>N(Движение!$M$553)</f>
        <v/>
      </c>
      <c r="G3721">
        <f>N(Движение!$N$553)</f>
        <v/>
      </c>
      <c r="H3721">
        <f>Движение!$O$553</f>
        <v/>
      </c>
      <c r="I3721">
        <f>IF($F3721&gt;0,TEXT($B3721,"dd.mm")&amp;"_"&amp;$D3721,"")</f>
        <v/>
      </c>
    </row>
    <row r="3722">
      <c r="A3722" t="n">
        <v>3721</v>
      </c>
      <c r="B3722">
        <f>Движение!$A$553</f>
        <v/>
      </c>
      <c r="C3722">
        <f>Движение!$C$553</f>
        <v/>
      </c>
      <c r="D3722" t="inlineStr">
        <is>
          <t>Г 3500</t>
        </is>
      </c>
      <c r="E3722">
        <f>Движение!$P$553</f>
        <v/>
      </c>
      <c r="F3722">
        <f>N(Движение!$Q$553)</f>
        <v/>
      </c>
      <c r="G3722">
        <f>N(Движение!$R$553)</f>
        <v/>
      </c>
      <c r="H3722">
        <f>Движение!$S$553</f>
        <v/>
      </c>
      <c r="I3722">
        <f>IF($F3722&gt;0,TEXT($B3722,"dd.mm")&amp;"_"&amp;$D3722,"")</f>
        <v/>
      </c>
    </row>
    <row r="3723">
      <c r="A3723" t="n">
        <v>3722</v>
      </c>
      <c r="B3723">
        <f>Движение!$A$553</f>
        <v/>
      </c>
      <c r="C3723">
        <f>Движение!$C$553</f>
        <v/>
      </c>
      <c r="D3723" t="inlineStr">
        <is>
          <t>Г 800</t>
        </is>
      </c>
      <c r="E3723">
        <f>Движение!$T$553</f>
        <v/>
      </c>
      <c r="F3723">
        <f>N(Движение!$U$553)</f>
        <v/>
      </c>
      <c r="G3723">
        <f>N(Движение!$V$553)</f>
        <v/>
      </c>
      <c r="H3723">
        <f>Движение!$W$553</f>
        <v/>
      </c>
      <c r="I3723">
        <f>IF($F3723&gt;0,TEXT($B3723,"dd.mm")&amp;"_"&amp;$D3723,"")</f>
        <v/>
      </c>
    </row>
    <row r="3724">
      <c r="A3724" t="n">
        <v>3723</v>
      </c>
      <c r="B3724">
        <f>Движение!$A$553</f>
        <v/>
      </c>
      <c r="C3724">
        <f>Движение!$C$553</f>
        <v/>
      </c>
      <c r="D3724" t="inlineStr">
        <is>
          <t>Ми-К</t>
        </is>
      </c>
      <c r="E3724">
        <f>Движение!$X$553</f>
        <v/>
      </c>
      <c r="F3724">
        <f>N(Движение!$Y$553)</f>
        <v/>
      </c>
      <c r="G3724">
        <f>N(Движение!$Z$553)</f>
        <v/>
      </c>
      <c r="H3724">
        <f>Движение!$AA$553</f>
        <v/>
      </c>
      <c r="I3724">
        <f>IF($F3724&gt;0,TEXT($B3724,"dd.mm")&amp;"_"&amp;$D3724,"")</f>
        <v/>
      </c>
    </row>
    <row r="3725">
      <c r="A3725" t="n">
        <v>3724</v>
      </c>
      <c r="B3725">
        <f>Движение!$A$553</f>
        <v/>
      </c>
      <c r="C3725">
        <f>Движение!$C$553</f>
        <v/>
      </c>
      <c r="D3725" t="inlineStr">
        <is>
          <t>Ми-П</t>
        </is>
      </c>
      <c r="E3725">
        <f>Движение!$AB$553</f>
        <v/>
      </c>
      <c r="F3725">
        <f>N(Движение!$AC$553)</f>
        <v/>
      </c>
      <c r="G3725">
        <f>N(Движение!$AD$553)</f>
        <v/>
      </c>
      <c r="H3725">
        <f>Движение!$AE$553</f>
        <v/>
      </c>
      <c r="I3725">
        <f>IF($F3725&gt;0,TEXT($B3725,"dd.mm")&amp;"_"&amp;$D3725,"")</f>
        <v/>
      </c>
    </row>
    <row r="3726">
      <c r="A3726" t="n">
        <v>3725</v>
      </c>
      <c r="B3726">
        <f>Движение!$A$554</f>
        <v/>
      </c>
      <c r="C3726">
        <f>Движение!$C$554</f>
        <v/>
      </c>
      <c r="D3726" t="inlineStr">
        <is>
          <t>АК-10</t>
        </is>
      </c>
      <c r="E3726">
        <f>Движение!$D$554</f>
        <v/>
      </c>
      <c r="F3726">
        <f>N(Движение!$E$554)</f>
        <v/>
      </c>
      <c r="G3726">
        <f>N(Движение!$F$554)</f>
        <v/>
      </c>
      <c r="H3726">
        <f>Движение!$G$554</f>
        <v/>
      </c>
      <c r="I3726">
        <f>IF($F3726&gt;0,TEXT($B3726,"dd.mm")&amp;"_"&amp;$D3726,"")</f>
        <v/>
      </c>
    </row>
    <row r="3727">
      <c r="A3727" t="n">
        <v>3726</v>
      </c>
      <c r="B3727">
        <f>Движение!$A$554</f>
        <v/>
      </c>
      <c r="C3727">
        <f>Движение!$C$554</f>
        <v/>
      </c>
      <c r="D3727" t="inlineStr">
        <is>
          <t>АК-15</t>
        </is>
      </c>
      <c r="E3727">
        <f>Движение!$H$554</f>
        <v/>
      </c>
      <c r="F3727">
        <f>N(Движение!$I$554)</f>
        <v/>
      </c>
      <c r="G3727">
        <f>N(Движение!$J$554)</f>
        <v/>
      </c>
      <c r="H3727">
        <f>Движение!$K$554</f>
        <v/>
      </c>
      <c r="I3727">
        <f>IF($F3727&gt;0,TEXT($B3727,"dd.mm")&amp;"_"&amp;$D3727,"")</f>
        <v/>
      </c>
    </row>
    <row r="3728">
      <c r="A3728" t="n">
        <v>3727</v>
      </c>
      <c r="B3728">
        <f>Движение!$A$554</f>
        <v/>
      </c>
      <c r="C3728">
        <f>Движение!$C$554</f>
        <v/>
      </c>
      <c r="D3728" t="inlineStr">
        <is>
          <t>Г 1800</t>
        </is>
      </c>
      <c r="E3728">
        <f>Движение!$L$554</f>
        <v/>
      </c>
      <c r="F3728">
        <f>N(Движение!$M$554)</f>
        <v/>
      </c>
      <c r="G3728">
        <f>N(Движение!$N$554)</f>
        <v/>
      </c>
      <c r="H3728">
        <f>Движение!$O$554</f>
        <v/>
      </c>
      <c r="I3728">
        <f>IF($F3728&gt;0,TEXT($B3728,"dd.mm")&amp;"_"&amp;$D3728,"")</f>
        <v/>
      </c>
    </row>
    <row r="3729">
      <c r="A3729" t="n">
        <v>3728</v>
      </c>
      <c r="B3729">
        <f>Движение!$A$554</f>
        <v/>
      </c>
      <c r="C3729">
        <f>Движение!$C$554</f>
        <v/>
      </c>
      <c r="D3729" t="inlineStr">
        <is>
          <t>Г 3500</t>
        </is>
      </c>
      <c r="E3729">
        <f>Движение!$P$554</f>
        <v/>
      </c>
      <c r="F3729">
        <f>N(Движение!$Q$554)</f>
        <v/>
      </c>
      <c r="G3729">
        <f>N(Движение!$R$554)</f>
        <v/>
      </c>
      <c r="H3729">
        <f>Движение!$S$554</f>
        <v/>
      </c>
      <c r="I3729">
        <f>IF($F3729&gt;0,TEXT($B3729,"dd.mm")&amp;"_"&amp;$D3729,"")</f>
        <v/>
      </c>
    </row>
    <row r="3730">
      <c r="A3730" t="n">
        <v>3729</v>
      </c>
      <c r="B3730">
        <f>Движение!$A$554</f>
        <v/>
      </c>
      <c r="C3730">
        <f>Движение!$C$554</f>
        <v/>
      </c>
      <c r="D3730" t="inlineStr">
        <is>
          <t>Г 800</t>
        </is>
      </c>
      <c r="E3730">
        <f>Движение!$T$554</f>
        <v/>
      </c>
      <c r="F3730">
        <f>N(Движение!$U$554)</f>
        <v/>
      </c>
      <c r="G3730">
        <f>N(Движение!$V$554)</f>
        <v/>
      </c>
      <c r="H3730">
        <f>Движение!$W$554</f>
        <v/>
      </c>
      <c r="I3730">
        <f>IF($F3730&gt;0,TEXT($B3730,"dd.mm")&amp;"_"&amp;$D3730,"")</f>
        <v/>
      </c>
    </row>
    <row r="3731">
      <c r="A3731" t="n">
        <v>3730</v>
      </c>
      <c r="B3731">
        <f>Движение!$A$554</f>
        <v/>
      </c>
      <c r="C3731">
        <f>Движение!$C$554</f>
        <v/>
      </c>
      <c r="D3731" t="inlineStr">
        <is>
          <t>Ми-К</t>
        </is>
      </c>
      <c r="E3731">
        <f>Движение!$X$554</f>
        <v/>
      </c>
      <c r="F3731">
        <f>N(Движение!$Y$554)</f>
        <v/>
      </c>
      <c r="G3731">
        <f>N(Движение!$Z$554)</f>
        <v/>
      </c>
      <c r="H3731">
        <f>Движение!$AA$554</f>
        <v/>
      </c>
      <c r="I3731">
        <f>IF($F3731&gt;0,TEXT($B3731,"dd.mm")&amp;"_"&amp;$D3731,"")</f>
        <v/>
      </c>
    </row>
    <row r="3732">
      <c r="A3732" t="n">
        <v>3731</v>
      </c>
      <c r="B3732">
        <f>Движение!$A$554</f>
        <v/>
      </c>
      <c r="C3732">
        <f>Движение!$C$554</f>
        <v/>
      </c>
      <c r="D3732" t="inlineStr">
        <is>
          <t>Ми-П</t>
        </is>
      </c>
      <c r="E3732">
        <f>Движение!$AB$554</f>
        <v/>
      </c>
      <c r="F3732">
        <f>N(Движение!$AC$554)</f>
        <v/>
      </c>
      <c r="G3732">
        <f>N(Движение!$AD$554)</f>
        <v/>
      </c>
      <c r="H3732">
        <f>Движение!$AE$554</f>
        <v/>
      </c>
      <c r="I3732">
        <f>IF($F3732&gt;0,TEXT($B3732,"dd.mm")&amp;"_"&amp;$D3732,"")</f>
        <v/>
      </c>
    </row>
    <row r="3733">
      <c r="A3733" t="n">
        <v>3732</v>
      </c>
      <c r="B3733">
        <f>Движение!$A$555</f>
        <v/>
      </c>
      <c r="C3733">
        <f>Движение!$C$555</f>
        <v/>
      </c>
      <c r="D3733" t="inlineStr">
        <is>
          <t>АК-10</t>
        </is>
      </c>
      <c r="E3733">
        <f>Движение!$D$555</f>
        <v/>
      </c>
      <c r="F3733">
        <f>N(Движение!$E$555)</f>
        <v/>
      </c>
      <c r="G3733">
        <f>N(Движение!$F$555)</f>
        <v/>
      </c>
      <c r="H3733">
        <f>Движение!$G$555</f>
        <v/>
      </c>
      <c r="I3733">
        <f>IF($F3733&gt;0,TEXT($B3733,"dd.mm")&amp;"_"&amp;$D3733,"")</f>
        <v/>
      </c>
    </row>
    <row r="3734">
      <c r="A3734" t="n">
        <v>3733</v>
      </c>
      <c r="B3734">
        <f>Движение!$A$555</f>
        <v/>
      </c>
      <c r="C3734">
        <f>Движение!$C$555</f>
        <v/>
      </c>
      <c r="D3734" t="inlineStr">
        <is>
          <t>АК-15</t>
        </is>
      </c>
      <c r="E3734">
        <f>Движение!$H$555</f>
        <v/>
      </c>
      <c r="F3734">
        <f>N(Движение!$I$555)</f>
        <v/>
      </c>
      <c r="G3734">
        <f>N(Движение!$J$555)</f>
        <v/>
      </c>
      <c r="H3734">
        <f>Движение!$K$555</f>
        <v/>
      </c>
      <c r="I3734">
        <f>IF($F3734&gt;0,TEXT($B3734,"dd.mm")&amp;"_"&amp;$D3734,"")</f>
        <v/>
      </c>
    </row>
    <row r="3735">
      <c r="A3735" t="n">
        <v>3734</v>
      </c>
      <c r="B3735">
        <f>Движение!$A$555</f>
        <v/>
      </c>
      <c r="C3735">
        <f>Движение!$C$555</f>
        <v/>
      </c>
      <c r="D3735" t="inlineStr">
        <is>
          <t>Г 1800</t>
        </is>
      </c>
      <c r="E3735">
        <f>Движение!$L$555</f>
        <v/>
      </c>
      <c r="F3735">
        <f>N(Движение!$M$555)</f>
        <v/>
      </c>
      <c r="G3735">
        <f>N(Движение!$N$555)</f>
        <v/>
      </c>
      <c r="H3735">
        <f>Движение!$O$555</f>
        <v/>
      </c>
      <c r="I3735">
        <f>IF($F3735&gt;0,TEXT($B3735,"dd.mm")&amp;"_"&amp;$D3735,"")</f>
        <v/>
      </c>
    </row>
    <row r="3736">
      <c r="A3736" t="n">
        <v>3735</v>
      </c>
      <c r="B3736">
        <f>Движение!$A$555</f>
        <v/>
      </c>
      <c r="C3736">
        <f>Движение!$C$555</f>
        <v/>
      </c>
      <c r="D3736" t="inlineStr">
        <is>
          <t>Г 3500</t>
        </is>
      </c>
      <c r="E3736">
        <f>Движение!$P$555</f>
        <v/>
      </c>
      <c r="F3736">
        <f>N(Движение!$Q$555)</f>
        <v/>
      </c>
      <c r="G3736">
        <f>N(Движение!$R$555)</f>
        <v/>
      </c>
      <c r="H3736">
        <f>Движение!$S$555</f>
        <v/>
      </c>
      <c r="I3736">
        <f>IF($F3736&gt;0,TEXT($B3736,"dd.mm")&amp;"_"&amp;$D3736,"")</f>
        <v/>
      </c>
    </row>
    <row r="3737">
      <c r="A3737" t="n">
        <v>3736</v>
      </c>
      <c r="B3737">
        <f>Движение!$A$555</f>
        <v/>
      </c>
      <c r="C3737">
        <f>Движение!$C$555</f>
        <v/>
      </c>
      <c r="D3737" t="inlineStr">
        <is>
          <t>Г 800</t>
        </is>
      </c>
      <c r="E3737">
        <f>Движение!$T$555</f>
        <v/>
      </c>
      <c r="F3737">
        <f>N(Движение!$U$555)</f>
        <v/>
      </c>
      <c r="G3737">
        <f>N(Движение!$V$555)</f>
        <v/>
      </c>
      <c r="H3737">
        <f>Движение!$W$555</f>
        <v/>
      </c>
      <c r="I3737">
        <f>IF($F3737&gt;0,TEXT($B3737,"dd.mm")&amp;"_"&amp;$D3737,"")</f>
        <v/>
      </c>
    </row>
    <row r="3738">
      <c r="A3738" t="n">
        <v>3737</v>
      </c>
      <c r="B3738">
        <f>Движение!$A$555</f>
        <v/>
      </c>
      <c r="C3738">
        <f>Движение!$C$555</f>
        <v/>
      </c>
      <c r="D3738" t="inlineStr">
        <is>
          <t>Ми-К</t>
        </is>
      </c>
      <c r="E3738">
        <f>Движение!$X$555</f>
        <v/>
      </c>
      <c r="F3738">
        <f>N(Движение!$Y$555)</f>
        <v/>
      </c>
      <c r="G3738">
        <f>N(Движение!$Z$555)</f>
        <v/>
      </c>
      <c r="H3738">
        <f>Движение!$AA$555</f>
        <v/>
      </c>
      <c r="I3738">
        <f>IF($F3738&gt;0,TEXT($B3738,"dd.mm")&amp;"_"&amp;$D3738,"")</f>
        <v/>
      </c>
    </row>
    <row r="3739">
      <c r="A3739" t="n">
        <v>3738</v>
      </c>
      <c r="B3739">
        <f>Движение!$A$555</f>
        <v/>
      </c>
      <c r="C3739">
        <f>Движение!$C$555</f>
        <v/>
      </c>
      <c r="D3739" t="inlineStr">
        <is>
          <t>Ми-П</t>
        </is>
      </c>
      <c r="E3739">
        <f>Движение!$AB$555</f>
        <v/>
      </c>
      <c r="F3739">
        <f>N(Движение!$AC$555)</f>
        <v/>
      </c>
      <c r="G3739">
        <f>N(Движение!$AD$555)</f>
        <v/>
      </c>
      <c r="H3739">
        <f>Движение!$AE$555</f>
        <v/>
      </c>
      <c r="I3739">
        <f>IF($F3739&gt;0,TEXT($B3739,"dd.mm")&amp;"_"&amp;$D3739,"")</f>
        <v/>
      </c>
    </row>
    <row r="3740">
      <c r="A3740" t="n">
        <v>3739</v>
      </c>
      <c r="B3740">
        <f>Движение!$A$556</f>
        <v/>
      </c>
      <c r="C3740">
        <f>Движение!$C$556</f>
        <v/>
      </c>
      <c r="D3740" t="inlineStr">
        <is>
          <t>АК-10</t>
        </is>
      </c>
      <c r="E3740">
        <f>Движение!$D$556</f>
        <v/>
      </c>
      <c r="F3740">
        <f>N(Движение!$E$556)</f>
        <v/>
      </c>
      <c r="G3740">
        <f>N(Движение!$F$556)</f>
        <v/>
      </c>
      <c r="H3740">
        <f>Движение!$G$556</f>
        <v/>
      </c>
      <c r="I3740">
        <f>IF($F3740&gt;0,TEXT($B3740,"dd.mm")&amp;"_"&amp;$D3740,"")</f>
        <v/>
      </c>
    </row>
    <row r="3741">
      <c r="A3741" t="n">
        <v>3740</v>
      </c>
      <c r="B3741">
        <f>Движение!$A$556</f>
        <v/>
      </c>
      <c r="C3741">
        <f>Движение!$C$556</f>
        <v/>
      </c>
      <c r="D3741" t="inlineStr">
        <is>
          <t>АК-15</t>
        </is>
      </c>
      <c r="E3741">
        <f>Движение!$H$556</f>
        <v/>
      </c>
      <c r="F3741">
        <f>N(Движение!$I$556)</f>
        <v/>
      </c>
      <c r="G3741">
        <f>N(Движение!$J$556)</f>
        <v/>
      </c>
      <c r="H3741">
        <f>Движение!$K$556</f>
        <v/>
      </c>
      <c r="I3741">
        <f>IF($F3741&gt;0,TEXT($B3741,"dd.mm")&amp;"_"&amp;$D3741,"")</f>
        <v/>
      </c>
    </row>
    <row r="3742">
      <c r="A3742" t="n">
        <v>3741</v>
      </c>
      <c r="B3742">
        <f>Движение!$A$556</f>
        <v/>
      </c>
      <c r="C3742">
        <f>Движение!$C$556</f>
        <v/>
      </c>
      <c r="D3742" t="inlineStr">
        <is>
          <t>Г 1800</t>
        </is>
      </c>
      <c r="E3742">
        <f>Движение!$L$556</f>
        <v/>
      </c>
      <c r="F3742">
        <f>N(Движение!$M$556)</f>
        <v/>
      </c>
      <c r="G3742">
        <f>N(Движение!$N$556)</f>
        <v/>
      </c>
      <c r="H3742">
        <f>Движение!$O$556</f>
        <v/>
      </c>
      <c r="I3742">
        <f>IF($F3742&gt;0,TEXT($B3742,"dd.mm")&amp;"_"&amp;$D3742,"")</f>
        <v/>
      </c>
    </row>
    <row r="3743">
      <c r="A3743" t="n">
        <v>3742</v>
      </c>
      <c r="B3743">
        <f>Движение!$A$556</f>
        <v/>
      </c>
      <c r="C3743">
        <f>Движение!$C$556</f>
        <v/>
      </c>
      <c r="D3743" t="inlineStr">
        <is>
          <t>Г 3500</t>
        </is>
      </c>
      <c r="E3743">
        <f>Движение!$P$556</f>
        <v/>
      </c>
      <c r="F3743">
        <f>N(Движение!$Q$556)</f>
        <v/>
      </c>
      <c r="G3743">
        <f>N(Движение!$R$556)</f>
        <v/>
      </c>
      <c r="H3743">
        <f>Движение!$S$556</f>
        <v/>
      </c>
      <c r="I3743">
        <f>IF($F3743&gt;0,TEXT($B3743,"dd.mm")&amp;"_"&amp;$D3743,"")</f>
        <v/>
      </c>
    </row>
    <row r="3744">
      <c r="A3744" t="n">
        <v>3743</v>
      </c>
      <c r="B3744">
        <f>Движение!$A$556</f>
        <v/>
      </c>
      <c r="C3744">
        <f>Движение!$C$556</f>
        <v/>
      </c>
      <c r="D3744" t="inlineStr">
        <is>
          <t>Г 800</t>
        </is>
      </c>
      <c r="E3744">
        <f>Движение!$T$556</f>
        <v/>
      </c>
      <c r="F3744">
        <f>N(Движение!$U$556)</f>
        <v/>
      </c>
      <c r="G3744">
        <f>N(Движение!$V$556)</f>
        <v/>
      </c>
      <c r="H3744">
        <f>Движение!$W$556</f>
        <v/>
      </c>
      <c r="I3744">
        <f>IF($F3744&gt;0,TEXT($B3744,"dd.mm")&amp;"_"&amp;$D3744,"")</f>
        <v/>
      </c>
    </row>
    <row r="3745">
      <c r="A3745" t="n">
        <v>3744</v>
      </c>
      <c r="B3745">
        <f>Движение!$A$556</f>
        <v/>
      </c>
      <c r="C3745">
        <f>Движение!$C$556</f>
        <v/>
      </c>
      <c r="D3745" t="inlineStr">
        <is>
          <t>Ми-К</t>
        </is>
      </c>
      <c r="E3745">
        <f>Движение!$X$556</f>
        <v/>
      </c>
      <c r="F3745">
        <f>N(Движение!$Y$556)</f>
        <v/>
      </c>
      <c r="G3745">
        <f>N(Движение!$Z$556)</f>
        <v/>
      </c>
      <c r="H3745">
        <f>Движение!$AA$556</f>
        <v/>
      </c>
      <c r="I3745">
        <f>IF($F3745&gt;0,TEXT($B3745,"dd.mm")&amp;"_"&amp;$D3745,"")</f>
        <v/>
      </c>
    </row>
    <row r="3746">
      <c r="A3746" t="n">
        <v>3745</v>
      </c>
      <c r="B3746">
        <f>Движение!$A$556</f>
        <v/>
      </c>
      <c r="C3746">
        <f>Движение!$C$556</f>
        <v/>
      </c>
      <c r="D3746" t="inlineStr">
        <is>
          <t>Ми-П</t>
        </is>
      </c>
      <c r="E3746">
        <f>Движение!$AB$556</f>
        <v/>
      </c>
      <c r="F3746">
        <f>N(Движение!$AC$556)</f>
        <v/>
      </c>
      <c r="G3746">
        <f>N(Движение!$AD$556)</f>
        <v/>
      </c>
      <c r="H3746">
        <f>Движение!$AE$556</f>
        <v/>
      </c>
      <c r="I3746">
        <f>IF($F3746&gt;0,TEXT($B3746,"dd.mm")&amp;"_"&amp;$D3746,"")</f>
        <v/>
      </c>
    </row>
    <row r="3747">
      <c r="A3747" t="n">
        <v>3746</v>
      </c>
      <c r="B3747">
        <f>Движение!$A$557</f>
        <v/>
      </c>
      <c r="C3747">
        <f>Движение!$C$557</f>
        <v/>
      </c>
      <c r="D3747" t="inlineStr">
        <is>
          <t>АК-10</t>
        </is>
      </c>
      <c r="E3747">
        <f>Движение!$D$557</f>
        <v/>
      </c>
      <c r="F3747">
        <f>N(Движение!$E$557)</f>
        <v/>
      </c>
      <c r="G3747">
        <f>N(Движение!$F$557)</f>
        <v/>
      </c>
      <c r="H3747">
        <f>Движение!$G$557</f>
        <v/>
      </c>
      <c r="I3747">
        <f>IF($F3747&gt;0,TEXT($B3747,"dd.mm")&amp;"_"&amp;$D3747,"")</f>
        <v/>
      </c>
    </row>
    <row r="3748">
      <c r="A3748" t="n">
        <v>3747</v>
      </c>
      <c r="B3748">
        <f>Движение!$A$557</f>
        <v/>
      </c>
      <c r="C3748">
        <f>Движение!$C$557</f>
        <v/>
      </c>
      <c r="D3748" t="inlineStr">
        <is>
          <t>АК-15</t>
        </is>
      </c>
      <c r="E3748">
        <f>Движение!$H$557</f>
        <v/>
      </c>
      <c r="F3748">
        <f>N(Движение!$I$557)</f>
        <v/>
      </c>
      <c r="G3748">
        <f>N(Движение!$J$557)</f>
        <v/>
      </c>
      <c r="H3748">
        <f>Движение!$K$557</f>
        <v/>
      </c>
      <c r="I3748">
        <f>IF($F3748&gt;0,TEXT($B3748,"dd.mm")&amp;"_"&amp;$D3748,"")</f>
        <v/>
      </c>
    </row>
    <row r="3749">
      <c r="A3749" t="n">
        <v>3748</v>
      </c>
      <c r="B3749">
        <f>Движение!$A$557</f>
        <v/>
      </c>
      <c r="C3749">
        <f>Движение!$C$557</f>
        <v/>
      </c>
      <c r="D3749" t="inlineStr">
        <is>
          <t>Г 1800</t>
        </is>
      </c>
      <c r="E3749">
        <f>Движение!$L$557</f>
        <v/>
      </c>
      <c r="F3749">
        <f>N(Движение!$M$557)</f>
        <v/>
      </c>
      <c r="G3749">
        <f>N(Движение!$N$557)</f>
        <v/>
      </c>
      <c r="H3749">
        <f>Движение!$O$557</f>
        <v/>
      </c>
      <c r="I3749">
        <f>IF($F3749&gt;0,TEXT($B3749,"dd.mm")&amp;"_"&amp;$D3749,"")</f>
        <v/>
      </c>
    </row>
    <row r="3750">
      <c r="A3750" t="n">
        <v>3749</v>
      </c>
      <c r="B3750">
        <f>Движение!$A$557</f>
        <v/>
      </c>
      <c r="C3750">
        <f>Движение!$C$557</f>
        <v/>
      </c>
      <c r="D3750" t="inlineStr">
        <is>
          <t>Г 3500</t>
        </is>
      </c>
      <c r="E3750">
        <f>Движение!$P$557</f>
        <v/>
      </c>
      <c r="F3750">
        <f>N(Движение!$Q$557)</f>
        <v/>
      </c>
      <c r="G3750">
        <f>N(Движение!$R$557)</f>
        <v/>
      </c>
      <c r="H3750">
        <f>Движение!$S$557</f>
        <v/>
      </c>
      <c r="I3750">
        <f>IF($F3750&gt;0,TEXT($B3750,"dd.mm")&amp;"_"&amp;$D3750,"")</f>
        <v/>
      </c>
    </row>
    <row r="3751">
      <c r="A3751" t="n">
        <v>3750</v>
      </c>
      <c r="B3751">
        <f>Движение!$A$557</f>
        <v/>
      </c>
      <c r="C3751">
        <f>Движение!$C$557</f>
        <v/>
      </c>
      <c r="D3751" t="inlineStr">
        <is>
          <t>Г 800</t>
        </is>
      </c>
      <c r="E3751">
        <f>Движение!$T$557</f>
        <v/>
      </c>
      <c r="F3751">
        <f>N(Движение!$U$557)</f>
        <v/>
      </c>
      <c r="G3751">
        <f>N(Движение!$V$557)</f>
        <v/>
      </c>
      <c r="H3751">
        <f>Движение!$W$557</f>
        <v/>
      </c>
      <c r="I3751">
        <f>IF($F3751&gt;0,TEXT($B3751,"dd.mm")&amp;"_"&amp;$D3751,"")</f>
        <v/>
      </c>
    </row>
    <row r="3752">
      <c r="A3752" t="n">
        <v>3751</v>
      </c>
      <c r="B3752">
        <f>Движение!$A$557</f>
        <v/>
      </c>
      <c r="C3752">
        <f>Движение!$C$557</f>
        <v/>
      </c>
      <c r="D3752" t="inlineStr">
        <is>
          <t>Ми-К</t>
        </is>
      </c>
      <c r="E3752">
        <f>Движение!$X$557</f>
        <v/>
      </c>
      <c r="F3752">
        <f>N(Движение!$Y$557)</f>
        <v/>
      </c>
      <c r="G3752">
        <f>N(Движение!$Z$557)</f>
        <v/>
      </c>
      <c r="H3752">
        <f>Движение!$AA$557</f>
        <v/>
      </c>
      <c r="I3752">
        <f>IF($F3752&gt;0,TEXT($B3752,"dd.mm")&amp;"_"&amp;$D3752,"")</f>
        <v/>
      </c>
    </row>
    <row r="3753">
      <c r="A3753" t="n">
        <v>3752</v>
      </c>
      <c r="B3753">
        <f>Движение!$A$557</f>
        <v/>
      </c>
      <c r="C3753">
        <f>Движение!$C$557</f>
        <v/>
      </c>
      <c r="D3753" t="inlineStr">
        <is>
          <t>Ми-П</t>
        </is>
      </c>
      <c r="E3753">
        <f>Движение!$AB$557</f>
        <v/>
      </c>
      <c r="F3753">
        <f>N(Движение!$AC$557)</f>
        <v/>
      </c>
      <c r="G3753">
        <f>N(Движение!$AD$557)</f>
        <v/>
      </c>
      <c r="H3753">
        <f>Движение!$AE$557</f>
        <v/>
      </c>
      <c r="I3753">
        <f>IF($F3753&gt;0,TEXT($B3753,"dd.mm")&amp;"_"&amp;$D3753,"")</f>
        <v/>
      </c>
    </row>
    <row r="3754">
      <c r="A3754" t="n">
        <v>3753</v>
      </c>
      <c r="B3754">
        <f>Движение!$A$558</f>
        <v/>
      </c>
      <c r="C3754">
        <f>Движение!$C$558</f>
        <v/>
      </c>
      <c r="D3754" t="inlineStr">
        <is>
          <t>АК-10</t>
        </is>
      </c>
      <c r="E3754">
        <f>Движение!$D$558</f>
        <v/>
      </c>
      <c r="F3754">
        <f>N(Движение!$E$558)</f>
        <v/>
      </c>
      <c r="G3754">
        <f>N(Движение!$F$558)</f>
        <v/>
      </c>
      <c r="H3754">
        <f>Движение!$G$558</f>
        <v/>
      </c>
      <c r="I3754">
        <f>IF($F3754&gt;0,TEXT($B3754,"dd.mm")&amp;"_"&amp;$D3754,"")</f>
        <v/>
      </c>
    </row>
    <row r="3755">
      <c r="A3755" t="n">
        <v>3754</v>
      </c>
      <c r="B3755">
        <f>Движение!$A$558</f>
        <v/>
      </c>
      <c r="C3755">
        <f>Движение!$C$558</f>
        <v/>
      </c>
      <c r="D3755" t="inlineStr">
        <is>
          <t>АК-15</t>
        </is>
      </c>
      <c r="E3755">
        <f>Движение!$H$558</f>
        <v/>
      </c>
      <c r="F3755">
        <f>N(Движение!$I$558)</f>
        <v/>
      </c>
      <c r="G3755">
        <f>N(Движение!$J$558)</f>
        <v/>
      </c>
      <c r="H3755">
        <f>Движение!$K$558</f>
        <v/>
      </c>
      <c r="I3755">
        <f>IF($F3755&gt;0,TEXT($B3755,"dd.mm")&amp;"_"&amp;$D3755,"")</f>
        <v/>
      </c>
    </row>
    <row r="3756">
      <c r="A3756" t="n">
        <v>3755</v>
      </c>
      <c r="B3756">
        <f>Движение!$A$558</f>
        <v/>
      </c>
      <c r="C3756">
        <f>Движение!$C$558</f>
        <v/>
      </c>
      <c r="D3756" t="inlineStr">
        <is>
          <t>Г 1800</t>
        </is>
      </c>
      <c r="E3756">
        <f>Движение!$L$558</f>
        <v/>
      </c>
      <c r="F3756">
        <f>N(Движение!$M$558)</f>
        <v/>
      </c>
      <c r="G3756">
        <f>N(Движение!$N$558)</f>
        <v/>
      </c>
      <c r="H3756">
        <f>Движение!$O$558</f>
        <v/>
      </c>
      <c r="I3756">
        <f>IF($F3756&gt;0,TEXT($B3756,"dd.mm")&amp;"_"&amp;$D3756,"")</f>
        <v/>
      </c>
    </row>
    <row r="3757">
      <c r="A3757" t="n">
        <v>3756</v>
      </c>
      <c r="B3757">
        <f>Движение!$A$558</f>
        <v/>
      </c>
      <c r="C3757">
        <f>Движение!$C$558</f>
        <v/>
      </c>
      <c r="D3757" t="inlineStr">
        <is>
          <t>Г 3500</t>
        </is>
      </c>
      <c r="E3757">
        <f>Движение!$P$558</f>
        <v/>
      </c>
      <c r="F3757">
        <f>N(Движение!$Q$558)</f>
        <v/>
      </c>
      <c r="G3757">
        <f>N(Движение!$R$558)</f>
        <v/>
      </c>
      <c r="H3757">
        <f>Движение!$S$558</f>
        <v/>
      </c>
      <c r="I3757">
        <f>IF($F3757&gt;0,TEXT($B3757,"dd.mm")&amp;"_"&amp;$D3757,"")</f>
        <v/>
      </c>
    </row>
    <row r="3758">
      <c r="A3758" t="n">
        <v>3757</v>
      </c>
      <c r="B3758">
        <f>Движение!$A$558</f>
        <v/>
      </c>
      <c r="C3758">
        <f>Движение!$C$558</f>
        <v/>
      </c>
      <c r="D3758" t="inlineStr">
        <is>
          <t>Г 800</t>
        </is>
      </c>
      <c r="E3758">
        <f>Движение!$T$558</f>
        <v/>
      </c>
      <c r="F3758">
        <f>N(Движение!$U$558)</f>
        <v/>
      </c>
      <c r="G3758">
        <f>N(Движение!$V$558)</f>
        <v/>
      </c>
      <c r="H3758">
        <f>Движение!$W$558</f>
        <v/>
      </c>
      <c r="I3758">
        <f>IF($F3758&gt;0,TEXT($B3758,"dd.mm")&amp;"_"&amp;$D3758,"")</f>
        <v/>
      </c>
    </row>
    <row r="3759">
      <c r="A3759" t="n">
        <v>3758</v>
      </c>
      <c r="B3759">
        <f>Движение!$A$558</f>
        <v/>
      </c>
      <c r="C3759">
        <f>Движение!$C$558</f>
        <v/>
      </c>
      <c r="D3759" t="inlineStr">
        <is>
          <t>Ми-К</t>
        </is>
      </c>
      <c r="E3759">
        <f>Движение!$X$558</f>
        <v/>
      </c>
      <c r="F3759">
        <f>N(Движение!$Y$558)</f>
        <v/>
      </c>
      <c r="G3759">
        <f>N(Движение!$Z$558)</f>
        <v/>
      </c>
      <c r="H3759">
        <f>Движение!$AA$558</f>
        <v/>
      </c>
      <c r="I3759">
        <f>IF($F3759&gt;0,TEXT($B3759,"dd.mm")&amp;"_"&amp;$D3759,"")</f>
        <v/>
      </c>
    </row>
    <row r="3760">
      <c r="A3760" t="n">
        <v>3759</v>
      </c>
      <c r="B3760">
        <f>Движение!$A$558</f>
        <v/>
      </c>
      <c r="C3760">
        <f>Движение!$C$558</f>
        <v/>
      </c>
      <c r="D3760" t="inlineStr">
        <is>
          <t>Ми-П</t>
        </is>
      </c>
      <c r="E3760">
        <f>Движение!$AB$558</f>
        <v/>
      </c>
      <c r="F3760">
        <f>N(Движение!$AC$558)</f>
        <v/>
      </c>
      <c r="G3760">
        <f>N(Движение!$AD$558)</f>
        <v/>
      </c>
      <c r="H3760">
        <f>Движение!$AE$558</f>
        <v/>
      </c>
      <c r="I3760">
        <f>IF($F3760&gt;0,TEXT($B3760,"dd.mm")&amp;"_"&amp;$D3760,"")</f>
        <v/>
      </c>
    </row>
    <row r="3761">
      <c r="A3761" t="n">
        <v>3760</v>
      </c>
      <c r="B3761">
        <f>Движение!$A$559</f>
        <v/>
      </c>
      <c r="C3761">
        <f>Движение!$C$559</f>
        <v/>
      </c>
      <c r="D3761" t="inlineStr">
        <is>
          <t>АК-10</t>
        </is>
      </c>
      <c r="E3761">
        <f>Движение!$D$559</f>
        <v/>
      </c>
      <c r="F3761">
        <f>N(Движение!$E$559)</f>
        <v/>
      </c>
      <c r="G3761">
        <f>N(Движение!$F$559)</f>
        <v/>
      </c>
      <c r="H3761">
        <f>Движение!$G$559</f>
        <v/>
      </c>
      <c r="I3761">
        <f>IF($F3761&gt;0,TEXT($B3761,"dd.mm")&amp;"_"&amp;$D3761,"")</f>
        <v/>
      </c>
    </row>
    <row r="3762">
      <c r="A3762" t="n">
        <v>3761</v>
      </c>
      <c r="B3762">
        <f>Движение!$A$559</f>
        <v/>
      </c>
      <c r="C3762">
        <f>Движение!$C$559</f>
        <v/>
      </c>
      <c r="D3762" t="inlineStr">
        <is>
          <t>АК-15</t>
        </is>
      </c>
      <c r="E3762">
        <f>Движение!$H$559</f>
        <v/>
      </c>
      <c r="F3762">
        <f>N(Движение!$I$559)</f>
        <v/>
      </c>
      <c r="G3762">
        <f>N(Движение!$J$559)</f>
        <v/>
      </c>
      <c r="H3762">
        <f>Движение!$K$559</f>
        <v/>
      </c>
      <c r="I3762">
        <f>IF($F3762&gt;0,TEXT($B3762,"dd.mm")&amp;"_"&amp;$D3762,"")</f>
        <v/>
      </c>
    </row>
    <row r="3763">
      <c r="A3763" t="n">
        <v>3762</v>
      </c>
      <c r="B3763">
        <f>Движение!$A$559</f>
        <v/>
      </c>
      <c r="C3763">
        <f>Движение!$C$559</f>
        <v/>
      </c>
      <c r="D3763" t="inlineStr">
        <is>
          <t>Г 1800</t>
        </is>
      </c>
      <c r="E3763">
        <f>Движение!$L$559</f>
        <v/>
      </c>
      <c r="F3763">
        <f>N(Движение!$M$559)</f>
        <v/>
      </c>
      <c r="G3763">
        <f>N(Движение!$N$559)</f>
        <v/>
      </c>
      <c r="H3763">
        <f>Движение!$O$559</f>
        <v/>
      </c>
      <c r="I3763">
        <f>IF($F3763&gt;0,TEXT($B3763,"dd.mm")&amp;"_"&amp;$D3763,"")</f>
        <v/>
      </c>
    </row>
    <row r="3764">
      <c r="A3764" t="n">
        <v>3763</v>
      </c>
      <c r="B3764">
        <f>Движение!$A$559</f>
        <v/>
      </c>
      <c r="C3764">
        <f>Движение!$C$559</f>
        <v/>
      </c>
      <c r="D3764" t="inlineStr">
        <is>
          <t>Г 3500</t>
        </is>
      </c>
      <c r="E3764">
        <f>Движение!$P$559</f>
        <v/>
      </c>
      <c r="F3764">
        <f>N(Движение!$Q$559)</f>
        <v/>
      </c>
      <c r="G3764">
        <f>N(Движение!$R$559)</f>
        <v/>
      </c>
      <c r="H3764">
        <f>Движение!$S$559</f>
        <v/>
      </c>
      <c r="I3764">
        <f>IF($F3764&gt;0,TEXT($B3764,"dd.mm")&amp;"_"&amp;$D3764,"")</f>
        <v/>
      </c>
    </row>
    <row r="3765">
      <c r="A3765" t="n">
        <v>3764</v>
      </c>
      <c r="B3765">
        <f>Движение!$A$559</f>
        <v/>
      </c>
      <c r="C3765">
        <f>Движение!$C$559</f>
        <v/>
      </c>
      <c r="D3765" t="inlineStr">
        <is>
          <t>Г 800</t>
        </is>
      </c>
      <c r="E3765">
        <f>Движение!$T$559</f>
        <v/>
      </c>
      <c r="F3765">
        <f>N(Движение!$U$559)</f>
        <v/>
      </c>
      <c r="G3765">
        <f>N(Движение!$V$559)</f>
        <v/>
      </c>
      <c r="H3765">
        <f>Движение!$W$559</f>
        <v/>
      </c>
      <c r="I3765">
        <f>IF($F3765&gt;0,TEXT($B3765,"dd.mm")&amp;"_"&amp;$D3765,"")</f>
        <v/>
      </c>
    </row>
    <row r="3766">
      <c r="A3766" t="n">
        <v>3765</v>
      </c>
      <c r="B3766">
        <f>Движение!$A$559</f>
        <v/>
      </c>
      <c r="C3766">
        <f>Движение!$C$559</f>
        <v/>
      </c>
      <c r="D3766" t="inlineStr">
        <is>
          <t>Ми-К</t>
        </is>
      </c>
      <c r="E3766">
        <f>Движение!$X$559</f>
        <v/>
      </c>
      <c r="F3766">
        <f>N(Движение!$Y$559)</f>
        <v/>
      </c>
      <c r="G3766">
        <f>N(Движение!$Z$559)</f>
        <v/>
      </c>
      <c r="H3766">
        <f>Движение!$AA$559</f>
        <v/>
      </c>
      <c r="I3766">
        <f>IF($F3766&gt;0,TEXT($B3766,"dd.mm")&amp;"_"&amp;$D3766,"")</f>
        <v/>
      </c>
    </row>
    <row r="3767">
      <c r="A3767" t="n">
        <v>3766</v>
      </c>
      <c r="B3767">
        <f>Движение!$A$559</f>
        <v/>
      </c>
      <c r="C3767">
        <f>Движение!$C$559</f>
        <v/>
      </c>
      <c r="D3767" t="inlineStr">
        <is>
          <t>Ми-П</t>
        </is>
      </c>
      <c r="E3767">
        <f>Движение!$AB$559</f>
        <v/>
      </c>
      <c r="F3767">
        <f>N(Движение!$AC$559)</f>
        <v/>
      </c>
      <c r="G3767">
        <f>N(Движение!$AD$559)</f>
        <v/>
      </c>
      <c r="H3767">
        <f>Движение!$AE$559</f>
        <v/>
      </c>
      <c r="I3767">
        <f>IF($F3767&gt;0,TEXT($B3767,"dd.mm")&amp;"_"&amp;$D3767,"")</f>
        <v/>
      </c>
    </row>
    <row r="3768">
      <c r="A3768" t="n">
        <v>3767</v>
      </c>
      <c r="B3768">
        <f>Движение!$A$560</f>
        <v/>
      </c>
      <c r="C3768">
        <f>Движение!$C$560</f>
        <v/>
      </c>
      <c r="D3768" t="inlineStr">
        <is>
          <t>АК-10</t>
        </is>
      </c>
      <c r="E3768">
        <f>Движение!$D$560</f>
        <v/>
      </c>
      <c r="F3768">
        <f>N(Движение!$E$560)</f>
        <v/>
      </c>
      <c r="G3768">
        <f>N(Движение!$F$560)</f>
        <v/>
      </c>
      <c r="H3768">
        <f>Движение!$G$560</f>
        <v/>
      </c>
      <c r="I3768">
        <f>IF($F3768&gt;0,TEXT($B3768,"dd.mm")&amp;"_"&amp;$D3768,"")</f>
        <v/>
      </c>
    </row>
    <row r="3769">
      <c r="A3769" t="n">
        <v>3768</v>
      </c>
      <c r="B3769">
        <f>Движение!$A$560</f>
        <v/>
      </c>
      <c r="C3769">
        <f>Движение!$C$560</f>
        <v/>
      </c>
      <c r="D3769" t="inlineStr">
        <is>
          <t>АК-15</t>
        </is>
      </c>
      <c r="E3769">
        <f>Движение!$H$560</f>
        <v/>
      </c>
      <c r="F3769">
        <f>N(Движение!$I$560)</f>
        <v/>
      </c>
      <c r="G3769">
        <f>N(Движение!$J$560)</f>
        <v/>
      </c>
      <c r="H3769">
        <f>Движение!$K$560</f>
        <v/>
      </c>
      <c r="I3769">
        <f>IF($F3769&gt;0,TEXT($B3769,"dd.mm")&amp;"_"&amp;$D3769,"")</f>
        <v/>
      </c>
    </row>
    <row r="3770">
      <c r="A3770" t="n">
        <v>3769</v>
      </c>
      <c r="B3770">
        <f>Движение!$A$560</f>
        <v/>
      </c>
      <c r="C3770">
        <f>Движение!$C$560</f>
        <v/>
      </c>
      <c r="D3770" t="inlineStr">
        <is>
          <t>Г 1800</t>
        </is>
      </c>
      <c r="E3770">
        <f>Движение!$L$560</f>
        <v/>
      </c>
      <c r="F3770">
        <f>N(Движение!$M$560)</f>
        <v/>
      </c>
      <c r="G3770">
        <f>N(Движение!$N$560)</f>
        <v/>
      </c>
      <c r="H3770">
        <f>Движение!$O$560</f>
        <v/>
      </c>
      <c r="I3770">
        <f>IF($F3770&gt;0,TEXT($B3770,"dd.mm")&amp;"_"&amp;$D3770,"")</f>
        <v/>
      </c>
    </row>
    <row r="3771">
      <c r="A3771" t="n">
        <v>3770</v>
      </c>
      <c r="B3771">
        <f>Движение!$A$560</f>
        <v/>
      </c>
      <c r="C3771">
        <f>Движение!$C$560</f>
        <v/>
      </c>
      <c r="D3771" t="inlineStr">
        <is>
          <t>Г 3500</t>
        </is>
      </c>
      <c r="E3771">
        <f>Движение!$P$560</f>
        <v/>
      </c>
      <c r="F3771">
        <f>N(Движение!$Q$560)</f>
        <v/>
      </c>
      <c r="G3771">
        <f>N(Движение!$R$560)</f>
        <v/>
      </c>
      <c r="H3771">
        <f>Движение!$S$560</f>
        <v/>
      </c>
      <c r="I3771">
        <f>IF($F3771&gt;0,TEXT($B3771,"dd.mm")&amp;"_"&amp;$D3771,"")</f>
        <v/>
      </c>
    </row>
    <row r="3772">
      <c r="A3772" t="n">
        <v>3771</v>
      </c>
      <c r="B3772">
        <f>Движение!$A$560</f>
        <v/>
      </c>
      <c r="C3772">
        <f>Движение!$C$560</f>
        <v/>
      </c>
      <c r="D3772" t="inlineStr">
        <is>
          <t>Г 800</t>
        </is>
      </c>
      <c r="E3772">
        <f>Движение!$T$560</f>
        <v/>
      </c>
      <c r="F3772">
        <f>N(Движение!$U$560)</f>
        <v/>
      </c>
      <c r="G3772">
        <f>N(Движение!$V$560)</f>
        <v/>
      </c>
      <c r="H3772">
        <f>Движение!$W$560</f>
        <v/>
      </c>
      <c r="I3772">
        <f>IF($F3772&gt;0,TEXT($B3772,"dd.mm")&amp;"_"&amp;$D3772,"")</f>
        <v/>
      </c>
    </row>
    <row r="3773">
      <c r="A3773" t="n">
        <v>3772</v>
      </c>
      <c r="B3773">
        <f>Движение!$A$560</f>
        <v/>
      </c>
      <c r="C3773">
        <f>Движение!$C$560</f>
        <v/>
      </c>
      <c r="D3773" t="inlineStr">
        <is>
          <t>Ми-К</t>
        </is>
      </c>
      <c r="E3773">
        <f>Движение!$X$560</f>
        <v/>
      </c>
      <c r="F3773">
        <f>N(Движение!$Y$560)</f>
        <v/>
      </c>
      <c r="G3773">
        <f>N(Движение!$Z$560)</f>
        <v/>
      </c>
      <c r="H3773">
        <f>Движение!$AA$560</f>
        <v/>
      </c>
      <c r="I3773">
        <f>IF($F3773&gt;0,TEXT($B3773,"dd.mm")&amp;"_"&amp;$D3773,"")</f>
        <v/>
      </c>
    </row>
    <row r="3774">
      <c r="A3774" t="n">
        <v>3773</v>
      </c>
      <c r="B3774">
        <f>Движение!$A$560</f>
        <v/>
      </c>
      <c r="C3774">
        <f>Движение!$C$560</f>
        <v/>
      </c>
      <c r="D3774" t="inlineStr">
        <is>
          <t>Ми-П</t>
        </is>
      </c>
      <c r="E3774">
        <f>Движение!$AB$560</f>
        <v/>
      </c>
      <c r="F3774">
        <f>N(Движение!$AC$560)</f>
        <v/>
      </c>
      <c r="G3774">
        <f>N(Движение!$AD$560)</f>
        <v/>
      </c>
      <c r="H3774">
        <f>Движение!$AE$560</f>
        <v/>
      </c>
      <c r="I3774">
        <f>IF($F3774&gt;0,TEXT($B3774,"dd.mm")&amp;"_"&amp;$D3774,"")</f>
        <v/>
      </c>
    </row>
    <row r="3775">
      <c r="A3775" t="n">
        <v>3774</v>
      </c>
      <c r="B3775">
        <f>Движение!$A$561</f>
        <v/>
      </c>
      <c r="C3775">
        <f>Движение!$C$561</f>
        <v/>
      </c>
      <c r="D3775" t="inlineStr">
        <is>
          <t>АК-10</t>
        </is>
      </c>
      <c r="E3775">
        <f>Движение!$D$561</f>
        <v/>
      </c>
      <c r="F3775">
        <f>N(Движение!$E$561)</f>
        <v/>
      </c>
      <c r="G3775">
        <f>N(Движение!$F$561)</f>
        <v/>
      </c>
      <c r="H3775">
        <f>Движение!$G$561</f>
        <v/>
      </c>
      <c r="I3775">
        <f>IF($F3775&gt;0,TEXT($B3775,"dd.mm")&amp;"_"&amp;$D3775,"")</f>
        <v/>
      </c>
    </row>
    <row r="3776">
      <c r="A3776" t="n">
        <v>3775</v>
      </c>
      <c r="B3776">
        <f>Движение!$A$561</f>
        <v/>
      </c>
      <c r="C3776">
        <f>Движение!$C$561</f>
        <v/>
      </c>
      <c r="D3776" t="inlineStr">
        <is>
          <t>АК-15</t>
        </is>
      </c>
      <c r="E3776">
        <f>Движение!$H$561</f>
        <v/>
      </c>
      <c r="F3776">
        <f>N(Движение!$I$561)</f>
        <v/>
      </c>
      <c r="G3776">
        <f>N(Движение!$J$561)</f>
        <v/>
      </c>
      <c r="H3776">
        <f>Движение!$K$561</f>
        <v/>
      </c>
      <c r="I3776">
        <f>IF($F3776&gt;0,TEXT($B3776,"dd.mm")&amp;"_"&amp;$D3776,"")</f>
        <v/>
      </c>
    </row>
    <row r="3777">
      <c r="A3777" t="n">
        <v>3776</v>
      </c>
      <c r="B3777">
        <f>Движение!$A$561</f>
        <v/>
      </c>
      <c r="C3777">
        <f>Движение!$C$561</f>
        <v/>
      </c>
      <c r="D3777" t="inlineStr">
        <is>
          <t>Г 1800</t>
        </is>
      </c>
      <c r="E3777">
        <f>Движение!$L$561</f>
        <v/>
      </c>
      <c r="F3777">
        <f>N(Движение!$M$561)</f>
        <v/>
      </c>
      <c r="G3777">
        <f>N(Движение!$N$561)</f>
        <v/>
      </c>
      <c r="H3777">
        <f>Движение!$O$561</f>
        <v/>
      </c>
      <c r="I3777">
        <f>IF($F3777&gt;0,TEXT($B3777,"dd.mm")&amp;"_"&amp;$D3777,"")</f>
        <v/>
      </c>
    </row>
    <row r="3778">
      <c r="A3778" t="n">
        <v>3777</v>
      </c>
      <c r="B3778">
        <f>Движение!$A$561</f>
        <v/>
      </c>
      <c r="C3778">
        <f>Движение!$C$561</f>
        <v/>
      </c>
      <c r="D3778" t="inlineStr">
        <is>
          <t>Г 3500</t>
        </is>
      </c>
      <c r="E3778">
        <f>Движение!$P$561</f>
        <v/>
      </c>
      <c r="F3778">
        <f>N(Движение!$Q$561)</f>
        <v/>
      </c>
      <c r="G3778">
        <f>N(Движение!$R$561)</f>
        <v/>
      </c>
      <c r="H3778">
        <f>Движение!$S$561</f>
        <v/>
      </c>
      <c r="I3778">
        <f>IF($F3778&gt;0,TEXT($B3778,"dd.mm")&amp;"_"&amp;$D3778,"")</f>
        <v/>
      </c>
    </row>
    <row r="3779">
      <c r="A3779" t="n">
        <v>3778</v>
      </c>
      <c r="B3779">
        <f>Движение!$A$561</f>
        <v/>
      </c>
      <c r="C3779">
        <f>Движение!$C$561</f>
        <v/>
      </c>
      <c r="D3779" t="inlineStr">
        <is>
          <t>Г 800</t>
        </is>
      </c>
      <c r="E3779">
        <f>Движение!$T$561</f>
        <v/>
      </c>
      <c r="F3779">
        <f>N(Движение!$U$561)</f>
        <v/>
      </c>
      <c r="G3779">
        <f>N(Движение!$V$561)</f>
        <v/>
      </c>
      <c r="H3779">
        <f>Движение!$W$561</f>
        <v/>
      </c>
      <c r="I3779">
        <f>IF($F3779&gt;0,TEXT($B3779,"dd.mm")&amp;"_"&amp;$D3779,"")</f>
        <v/>
      </c>
    </row>
    <row r="3780">
      <c r="A3780" t="n">
        <v>3779</v>
      </c>
      <c r="B3780">
        <f>Движение!$A$561</f>
        <v/>
      </c>
      <c r="C3780">
        <f>Движение!$C$561</f>
        <v/>
      </c>
      <c r="D3780" t="inlineStr">
        <is>
          <t>Ми-К</t>
        </is>
      </c>
      <c r="E3780">
        <f>Движение!$X$561</f>
        <v/>
      </c>
      <c r="F3780">
        <f>N(Движение!$Y$561)</f>
        <v/>
      </c>
      <c r="G3780">
        <f>N(Движение!$Z$561)</f>
        <v/>
      </c>
      <c r="H3780">
        <f>Движение!$AA$561</f>
        <v/>
      </c>
      <c r="I3780">
        <f>IF($F3780&gt;0,TEXT($B3780,"dd.mm")&amp;"_"&amp;$D3780,"")</f>
        <v/>
      </c>
    </row>
    <row r="3781">
      <c r="A3781" t="n">
        <v>3780</v>
      </c>
      <c r="B3781">
        <f>Движение!$A$561</f>
        <v/>
      </c>
      <c r="C3781">
        <f>Движение!$C$561</f>
        <v/>
      </c>
      <c r="D3781" t="inlineStr">
        <is>
          <t>Ми-П</t>
        </is>
      </c>
      <c r="E3781">
        <f>Движение!$AB$561</f>
        <v/>
      </c>
      <c r="F3781">
        <f>N(Движение!$AC$561)</f>
        <v/>
      </c>
      <c r="G3781">
        <f>N(Движение!$AD$561)</f>
        <v/>
      </c>
      <c r="H3781">
        <f>Движение!$AE$561</f>
        <v/>
      </c>
      <c r="I3781">
        <f>IF($F3781&gt;0,TEXT($B3781,"dd.mm")&amp;"_"&amp;$D3781,"")</f>
        <v/>
      </c>
    </row>
    <row r="3782">
      <c r="A3782" t="n">
        <v>3781</v>
      </c>
      <c r="B3782">
        <f>Движение!$A$562</f>
        <v/>
      </c>
      <c r="C3782">
        <f>Движение!$C$562</f>
        <v/>
      </c>
      <c r="D3782" t="inlineStr">
        <is>
          <t>АК-10</t>
        </is>
      </c>
      <c r="E3782">
        <f>Движение!$D$562</f>
        <v/>
      </c>
      <c r="F3782">
        <f>N(Движение!$E$562)</f>
        <v/>
      </c>
      <c r="G3782">
        <f>N(Движение!$F$562)</f>
        <v/>
      </c>
      <c r="H3782">
        <f>Движение!$G$562</f>
        <v/>
      </c>
      <c r="I3782">
        <f>IF($F3782&gt;0,TEXT($B3782,"dd.mm")&amp;"_"&amp;$D3782,"")</f>
        <v/>
      </c>
    </row>
    <row r="3783">
      <c r="A3783" t="n">
        <v>3782</v>
      </c>
      <c r="B3783">
        <f>Движение!$A$562</f>
        <v/>
      </c>
      <c r="C3783">
        <f>Движение!$C$562</f>
        <v/>
      </c>
      <c r="D3783" t="inlineStr">
        <is>
          <t>АК-15</t>
        </is>
      </c>
      <c r="E3783">
        <f>Движение!$H$562</f>
        <v/>
      </c>
      <c r="F3783">
        <f>N(Движение!$I$562)</f>
        <v/>
      </c>
      <c r="G3783">
        <f>N(Движение!$J$562)</f>
        <v/>
      </c>
      <c r="H3783">
        <f>Движение!$K$562</f>
        <v/>
      </c>
      <c r="I3783">
        <f>IF($F3783&gt;0,TEXT($B3783,"dd.mm")&amp;"_"&amp;$D3783,"")</f>
        <v/>
      </c>
    </row>
    <row r="3784">
      <c r="A3784" t="n">
        <v>3783</v>
      </c>
      <c r="B3784">
        <f>Движение!$A$562</f>
        <v/>
      </c>
      <c r="C3784">
        <f>Движение!$C$562</f>
        <v/>
      </c>
      <c r="D3784" t="inlineStr">
        <is>
          <t>Г 1800</t>
        </is>
      </c>
      <c r="E3784">
        <f>Движение!$L$562</f>
        <v/>
      </c>
      <c r="F3784">
        <f>N(Движение!$M$562)</f>
        <v/>
      </c>
      <c r="G3784">
        <f>N(Движение!$N$562)</f>
        <v/>
      </c>
      <c r="H3784">
        <f>Движение!$O$562</f>
        <v/>
      </c>
      <c r="I3784">
        <f>IF($F3784&gt;0,TEXT($B3784,"dd.mm")&amp;"_"&amp;$D3784,"")</f>
        <v/>
      </c>
    </row>
    <row r="3785">
      <c r="A3785" t="n">
        <v>3784</v>
      </c>
      <c r="B3785">
        <f>Движение!$A$562</f>
        <v/>
      </c>
      <c r="C3785">
        <f>Движение!$C$562</f>
        <v/>
      </c>
      <c r="D3785" t="inlineStr">
        <is>
          <t>Г 3500</t>
        </is>
      </c>
      <c r="E3785">
        <f>Движение!$P$562</f>
        <v/>
      </c>
      <c r="F3785">
        <f>N(Движение!$Q$562)</f>
        <v/>
      </c>
      <c r="G3785">
        <f>N(Движение!$R$562)</f>
        <v/>
      </c>
      <c r="H3785">
        <f>Движение!$S$562</f>
        <v/>
      </c>
      <c r="I3785">
        <f>IF($F3785&gt;0,TEXT($B3785,"dd.mm")&amp;"_"&amp;$D3785,"")</f>
        <v/>
      </c>
    </row>
    <row r="3786">
      <c r="A3786" t="n">
        <v>3785</v>
      </c>
      <c r="B3786">
        <f>Движение!$A$562</f>
        <v/>
      </c>
      <c r="C3786">
        <f>Движение!$C$562</f>
        <v/>
      </c>
      <c r="D3786" t="inlineStr">
        <is>
          <t>Г 800</t>
        </is>
      </c>
      <c r="E3786">
        <f>Движение!$T$562</f>
        <v/>
      </c>
      <c r="F3786">
        <f>N(Движение!$U$562)</f>
        <v/>
      </c>
      <c r="G3786">
        <f>N(Движение!$V$562)</f>
        <v/>
      </c>
      <c r="H3786">
        <f>Движение!$W$562</f>
        <v/>
      </c>
      <c r="I3786">
        <f>IF($F3786&gt;0,TEXT($B3786,"dd.mm")&amp;"_"&amp;$D3786,"")</f>
        <v/>
      </c>
    </row>
    <row r="3787">
      <c r="A3787" t="n">
        <v>3786</v>
      </c>
      <c r="B3787">
        <f>Движение!$A$562</f>
        <v/>
      </c>
      <c r="C3787">
        <f>Движение!$C$562</f>
        <v/>
      </c>
      <c r="D3787" t="inlineStr">
        <is>
          <t>Ми-К</t>
        </is>
      </c>
      <c r="E3787">
        <f>Движение!$X$562</f>
        <v/>
      </c>
      <c r="F3787">
        <f>N(Движение!$Y$562)</f>
        <v/>
      </c>
      <c r="G3787">
        <f>N(Движение!$Z$562)</f>
        <v/>
      </c>
      <c r="H3787">
        <f>Движение!$AA$562</f>
        <v/>
      </c>
      <c r="I3787">
        <f>IF($F3787&gt;0,TEXT($B3787,"dd.mm")&amp;"_"&amp;$D3787,"")</f>
        <v/>
      </c>
    </row>
    <row r="3788">
      <c r="A3788" t="n">
        <v>3787</v>
      </c>
      <c r="B3788">
        <f>Движение!$A$562</f>
        <v/>
      </c>
      <c r="C3788">
        <f>Движение!$C$562</f>
        <v/>
      </c>
      <c r="D3788" t="inlineStr">
        <is>
          <t>Ми-П</t>
        </is>
      </c>
      <c r="E3788">
        <f>Движение!$AB$562</f>
        <v/>
      </c>
      <c r="F3788">
        <f>N(Движение!$AC$562)</f>
        <v/>
      </c>
      <c r="G3788">
        <f>N(Движение!$AD$562)</f>
        <v/>
      </c>
      <c r="H3788">
        <f>Движение!$AE$562</f>
        <v/>
      </c>
      <c r="I3788">
        <f>IF($F3788&gt;0,TEXT($B3788,"dd.mm")&amp;"_"&amp;$D3788,"")</f>
        <v/>
      </c>
    </row>
    <row r="3789">
      <c r="A3789" t="n">
        <v>3788</v>
      </c>
      <c r="B3789">
        <f>Движение!$A$563</f>
        <v/>
      </c>
      <c r="C3789">
        <f>Движение!$C$563</f>
        <v/>
      </c>
      <c r="D3789" t="inlineStr">
        <is>
          <t>АК-10</t>
        </is>
      </c>
      <c r="E3789">
        <f>Движение!$D$563</f>
        <v/>
      </c>
      <c r="F3789">
        <f>N(Движение!$E$563)</f>
        <v/>
      </c>
      <c r="G3789">
        <f>N(Движение!$F$563)</f>
        <v/>
      </c>
      <c r="H3789">
        <f>Движение!$G$563</f>
        <v/>
      </c>
      <c r="I3789">
        <f>IF($F3789&gt;0,TEXT($B3789,"dd.mm")&amp;"_"&amp;$D3789,"")</f>
        <v/>
      </c>
    </row>
    <row r="3790">
      <c r="A3790" t="n">
        <v>3789</v>
      </c>
      <c r="B3790">
        <f>Движение!$A$563</f>
        <v/>
      </c>
      <c r="C3790">
        <f>Движение!$C$563</f>
        <v/>
      </c>
      <c r="D3790" t="inlineStr">
        <is>
          <t>АК-15</t>
        </is>
      </c>
      <c r="E3790">
        <f>Движение!$H$563</f>
        <v/>
      </c>
      <c r="F3790">
        <f>N(Движение!$I$563)</f>
        <v/>
      </c>
      <c r="G3790">
        <f>N(Движение!$J$563)</f>
        <v/>
      </c>
      <c r="H3790">
        <f>Движение!$K$563</f>
        <v/>
      </c>
      <c r="I3790">
        <f>IF($F3790&gt;0,TEXT($B3790,"dd.mm")&amp;"_"&amp;$D3790,"")</f>
        <v/>
      </c>
    </row>
    <row r="3791">
      <c r="A3791" t="n">
        <v>3790</v>
      </c>
      <c r="B3791">
        <f>Движение!$A$563</f>
        <v/>
      </c>
      <c r="C3791">
        <f>Движение!$C$563</f>
        <v/>
      </c>
      <c r="D3791" t="inlineStr">
        <is>
          <t>Г 1800</t>
        </is>
      </c>
      <c r="E3791">
        <f>Движение!$L$563</f>
        <v/>
      </c>
      <c r="F3791">
        <f>N(Движение!$M$563)</f>
        <v/>
      </c>
      <c r="G3791">
        <f>N(Движение!$N$563)</f>
        <v/>
      </c>
      <c r="H3791">
        <f>Движение!$O$563</f>
        <v/>
      </c>
      <c r="I3791">
        <f>IF($F3791&gt;0,TEXT($B3791,"dd.mm")&amp;"_"&amp;$D3791,"")</f>
        <v/>
      </c>
    </row>
    <row r="3792">
      <c r="A3792" t="n">
        <v>3791</v>
      </c>
      <c r="B3792">
        <f>Движение!$A$563</f>
        <v/>
      </c>
      <c r="C3792">
        <f>Движение!$C$563</f>
        <v/>
      </c>
      <c r="D3792" t="inlineStr">
        <is>
          <t>Г 3500</t>
        </is>
      </c>
      <c r="E3792">
        <f>Движение!$P$563</f>
        <v/>
      </c>
      <c r="F3792">
        <f>N(Движение!$Q$563)</f>
        <v/>
      </c>
      <c r="G3792">
        <f>N(Движение!$R$563)</f>
        <v/>
      </c>
      <c r="H3792">
        <f>Движение!$S$563</f>
        <v/>
      </c>
      <c r="I3792">
        <f>IF($F3792&gt;0,TEXT($B3792,"dd.mm")&amp;"_"&amp;$D3792,"")</f>
        <v/>
      </c>
    </row>
    <row r="3793">
      <c r="A3793" t="n">
        <v>3792</v>
      </c>
      <c r="B3793">
        <f>Движение!$A$563</f>
        <v/>
      </c>
      <c r="C3793">
        <f>Движение!$C$563</f>
        <v/>
      </c>
      <c r="D3793" t="inlineStr">
        <is>
          <t>Г 800</t>
        </is>
      </c>
      <c r="E3793">
        <f>Движение!$T$563</f>
        <v/>
      </c>
      <c r="F3793">
        <f>N(Движение!$U$563)</f>
        <v/>
      </c>
      <c r="G3793">
        <f>N(Движение!$V$563)</f>
        <v/>
      </c>
      <c r="H3793">
        <f>Движение!$W$563</f>
        <v/>
      </c>
      <c r="I3793">
        <f>IF($F3793&gt;0,TEXT($B3793,"dd.mm")&amp;"_"&amp;$D3793,"")</f>
        <v/>
      </c>
    </row>
    <row r="3794">
      <c r="A3794" t="n">
        <v>3793</v>
      </c>
      <c r="B3794">
        <f>Движение!$A$563</f>
        <v/>
      </c>
      <c r="C3794">
        <f>Движение!$C$563</f>
        <v/>
      </c>
      <c r="D3794" t="inlineStr">
        <is>
          <t>Ми-К</t>
        </is>
      </c>
      <c r="E3794">
        <f>Движение!$X$563</f>
        <v/>
      </c>
      <c r="F3794">
        <f>N(Движение!$Y$563)</f>
        <v/>
      </c>
      <c r="G3794">
        <f>N(Движение!$Z$563)</f>
        <v/>
      </c>
      <c r="H3794">
        <f>Движение!$AA$563</f>
        <v/>
      </c>
      <c r="I3794">
        <f>IF($F3794&gt;0,TEXT($B3794,"dd.mm")&amp;"_"&amp;$D3794,"")</f>
        <v/>
      </c>
    </row>
    <row r="3795">
      <c r="A3795" t="n">
        <v>3794</v>
      </c>
      <c r="B3795">
        <f>Движение!$A$563</f>
        <v/>
      </c>
      <c r="C3795">
        <f>Движение!$C$563</f>
        <v/>
      </c>
      <c r="D3795" t="inlineStr">
        <is>
          <t>Ми-П</t>
        </is>
      </c>
      <c r="E3795">
        <f>Движение!$AB$563</f>
        <v/>
      </c>
      <c r="F3795">
        <f>N(Движение!$AC$563)</f>
        <v/>
      </c>
      <c r="G3795">
        <f>N(Движение!$AD$563)</f>
        <v/>
      </c>
      <c r="H3795">
        <f>Движение!$AE$563</f>
        <v/>
      </c>
      <c r="I3795">
        <f>IF($F3795&gt;0,TEXT($B3795,"dd.mm")&amp;"_"&amp;$D3795,"")</f>
        <v/>
      </c>
    </row>
    <row r="3796">
      <c r="A3796" t="n">
        <v>3795</v>
      </c>
      <c r="B3796">
        <f>Движение!$A$564</f>
        <v/>
      </c>
      <c r="C3796">
        <f>Движение!$C$564</f>
        <v/>
      </c>
      <c r="D3796" t="inlineStr">
        <is>
          <t>АК-10</t>
        </is>
      </c>
      <c r="E3796">
        <f>Движение!$D$564</f>
        <v/>
      </c>
      <c r="F3796">
        <f>N(Движение!$E$564)</f>
        <v/>
      </c>
      <c r="G3796">
        <f>N(Движение!$F$564)</f>
        <v/>
      </c>
      <c r="H3796">
        <f>Движение!$G$564</f>
        <v/>
      </c>
      <c r="I3796">
        <f>IF($F3796&gt;0,TEXT($B3796,"dd.mm")&amp;"_"&amp;$D3796,"")</f>
        <v/>
      </c>
    </row>
    <row r="3797">
      <c r="A3797" t="n">
        <v>3796</v>
      </c>
      <c r="B3797">
        <f>Движение!$A$564</f>
        <v/>
      </c>
      <c r="C3797">
        <f>Движение!$C$564</f>
        <v/>
      </c>
      <c r="D3797" t="inlineStr">
        <is>
          <t>АК-15</t>
        </is>
      </c>
      <c r="E3797">
        <f>Движение!$H$564</f>
        <v/>
      </c>
      <c r="F3797">
        <f>N(Движение!$I$564)</f>
        <v/>
      </c>
      <c r="G3797">
        <f>N(Движение!$J$564)</f>
        <v/>
      </c>
      <c r="H3797">
        <f>Движение!$K$564</f>
        <v/>
      </c>
      <c r="I3797">
        <f>IF($F3797&gt;0,TEXT($B3797,"dd.mm")&amp;"_"&amp;$D3797,"")</f>
        <v/>
      </c>
    </row>
    <row r="3798">
      <c r="A3798" t="n">
        <v>3797</v>
      </c>
      <c r="B3798">
        <f>Движение!$A$564</f>
        <v/>
      </c>
      <c r="C3798">
        <f>Движение!$C$564</f>
        <v/>
      </c>
      <c r="D3798" t="inlineStr">
        <is>
          <t>Г 1800</t>
        </is>
      </c>
      <c r="E3798">
        <f>Движение!$L$564</f>
        <v/>
      </c>
      <c r="F3798">
        <f>N(Движение!$M$564)</f>
        <v/>
      </c>
      <c r="G3798">
        <f>N(Движение!$N$564)</f>
        <v/>
      </c>
      <c r="H3798">
        <f>Движение!$O$564</f>
        <v/>
      </c>
      <c r="I3798">
        <f>IF($F3798&gt;0,TEXT($B3798,"dd.mm")&amp;"_"&amp;$D3798,"")</f>
        <v/>
      </c>
    </row>
    <row r="3799">
      <c r="A3799" t="n">
        <v>3798</v>
      </c>
      <c r="B3799">
        <f>Движение!$A$564</f>
        <v/>
      </c>
      <c r="C3799">
        <f>Движение!$C$564</f>
        <v/>
      </c>
      <c r="D3799" t="inlineStr">
        <is>
          <t>Г 3500</t>
        </is>
      </c>
      <c r="E3799">
        <f>Движение!$P$564</f>
        <v/>
      </c>
      <c r="F3799">
        <f>N(Движение!$Q$564)</f>
        <v/>
      </c>
      <c r="G3799">
        <f>N(Движение!$R$564)</f>
        <v/>
      </c>
      <c r="H3799">
        <f>Движение!$S$564</f>
        <v/>
      </c>
      <c r="I3799">
        <f>IF($F3799&gt;0,TEXT($B3799,"dd.mm")&amp;"_"&amp;$D3799,"")</f>
        <v/>
      </c>
    </row>
    <row r="3800">
      <c r="A3800" t="n">
        <v>3799</v>
      </c>
      <c r="B3800">
        <f>Движение!$A$564</f>
        <v/>
      </c>
      <c r="C3800">
        <f>Движение!$C$564</f>
        <v/>
      </c>
      <c r="D3800" t="inlineStr">
        <is>
          <t>Г 800</t>
        </is>
      </c>
      <c r="E3800">
        <f>Движение!$T$564</f>
        <v/>
      </c>
      <c r="F3800">
        <f>N(Движение!$U$564)</f>
        <v/>
      </c>
      <c r="G3800">
        <f>N(Движение!$V$564)</f>
        <v/>
      </c>
      <c r="H3800">
        <f>Движение!$W$564</f>
        <v/>
      </c>
      <c r="I3800">
        <f>IF($F3800&gt;0,TEXT($B3800,"dd.mm")&amp;"_"&amp;$D3800,"")</f>
        <v/>
      </c>
    </row>
    <row r="3801">
      <c r="A3801" t="n">
        <v>3800</v>
      </c>
      <c r="B3801">
        <f>Движение!$A$564</f>
        <v/>
      </c>
      <c r="C3801">
        <f>Движение!$C$564</f>
        <v/>
      </c>
      <c r="D3801" t="inlineStr">
        <is>
          <t>Ми-К</t>
        </is>
      </c>
      <c r="E3801">
        <f>Движение!$X$564</f>
        <v/>
      </c>
      <c r="F3801">
        <f>N(Движение!$Y$564)</f>
        <v/>
      </c>
      <c r="G3801">
        <f>N(Движение!$Z$564)</f>
        <v/>
      </c>
      <c r="H3801">
        <f>Движение!$AA$564</f>
        <v/>
      </c>
      <c r="I3801">
        <f>IF($F3801&gt;0,TEXT($B3801,"dd.mm")&amp;"_"&amp;$D3801,"")</f>
        <v/>
      </c>
    </row>
    <row r="3802">
      <c r="A3802" t="n">
        <v>3801</v>
      </c>
      <c r="B3802">
        <f>Движение!$A$564</f>
        <v/>
      </c>
      <c r="C3802">
        <f>Движение!$C$564</f>
        <v/>
      </c>
      <c r="D3802" t="inlineStr">
        <is>
          <t>Ми-П</t>
        </is>
      </c>
      <c r="E3802">
        <f>Движение!$AB$564</f>
        <v/>
      </c>
      <c r="F3802">
        <f>N(Движение!$AC$564)</f>
        <v/>
      </c>
      <c r="G3802">
        <f>N(Движение!$AD$564)</f>
        <v/>
      </c>
      <c r="H3802">
        <f>Движение!$AE$564</f>
        <v/>
      </c>
      <c r="I3802">
        <f>IF($F3802&gt;0,TEXT($B3802,"dd.mm")&amp;"_"&amp;$D3802,"")</f>
        <v/>
      </c>
    </row>
    <row r="3803">
      <c r="A3803" t="n">
        <v>3802</v>
      </c>
      <c r="B3803">
        <f>Движение!$A$565</f>
        <v/>
      </c>
      <c r="C3803">
        <f>Движение!$C$565</f>
        <v/>
      </c>
      <c r="D3803" t="inlineStr">
        <is>
          <t>АК-10</t>
        </is>
      </c>
      <c r="E3803">
        <f>Движение!$D$565</f>
        <v/>
      </c>
      <c r="F3803">
        <f>N(Движение!$E$565)</f>
        <v/>
      </c>
      <c r="G3803">
        <f>N(Движение!$F$565)</f>
        <v/>
      </c>
      <c r="H3803">
        <f>Движение!$G$565</f>
        <v/>
      </c>
      <c r="I3803">
        <f>IF($F3803&gt;0,TEXT($B3803,"dd.mm")&amp;"_"&amp;$D3803,"")</f>
        <v/>
      </c>
    </row>
    <row r="3804">
      <c r="A3804" t="n">
        <v>3803</v>
      </c>
      <c r="B3804">
        <f>Движение!$A$565</f>
        <v/>
      </c>
      <c r="C3804">
        <f>Движение!$C$565</f>
        <v/>
      </c>
      <c r="D3804" t="inlineStr">
        <is>
          <t>АК-15</t>
        </is>
      </c>
      <c r="E3804">
        <f>Движение!$H$565</f>
        <v/>
      </c>
      <c r="F3804">
        <f>N(Движение!$I$565)</f>
        <v/>
      </c>
      <c r="G3804">
        <f>N(Движение!$J$565)</f>
        <v/>
      </c>
      <c r="H3804">
        <f>Движение!$K$565</f>
        <v/>
      </c>
      <c r="I3804">
        <f>IF($F3804&gt;0,TEXT($B3804,"dd.mm")&amp;"_"&amp;$D3804,"")</f>
        <v/>
      </c>
    </row>
    <row r="3805">
      <c r="A3805" t="n">
        <v>3804</v>
      </c>
      <c r="B3805">
        <f>Движение!$A$565</f>
        <v/>
      </c>
      <c r="C3805">
        <f>Движение!$C$565</f>
        <v/>
      </c>
      <c r="D3805" t="inlineStr">
        <is>
          <t>Г 1800</t>
        </is>
      </c>
      <c r="E3805">
        <f>Движение!$L$565</f>
        <v/>
      </c>
      <c r="F3805">
        <f>N(Движение!$M$565)</f>
        <v/>
      </c>
      <c r="G3805">
        <f>N(Движение!$N$565)</f>
        <v/>
      </c>
      <c r="H3805">
        <f>Движение!$O$565</f>
        <v/>
      </c>
      <c r="I3805">
        <f>IF($F3805&gt;0,TEXT($B3805,"dd.mm")&amp;"_"&amp;$D3805,"")</f>
        <v/>
      </c>
    </row>
    <row r="3806">
      <c r="A3806" t="n">
        <v>3805</v>
      </c>
      <c r="B3806">
        <f>Движение!$A$565</f>
        <v/>
      </c>
      <c r="C3806">
        <f>Движение!$C$565</f>
        <v/>
      </c>
      <c r="D3806" t="inlineStr">
        <is>
          <t>Г 3500</t>
        </is>
      </c>
      <c r="E3806">
        <f>Движение!$P$565</f>
        <v/>
      </c>
      <c r="F3806">
        <f>N(Движение!$Q$565)</f>
        <v/>
      </c>
      <c r="G3806">
        <f>N(Движение!$R$565)</f>
        <v/>
      </c>
      <c r="H3806">
        <f>Движение!$S$565</f>
        <v/>
      </c>
      <c r="I3806">
        <f>IF($F3806&gt;0,TEXT($B3806,"dd.mm")&amp;"_"&amp;$D3806,"")</f>
        <v/>
      </c>
    </row>
    <row r="3807">
      <c r="A3807" t="n">
        <v>3806</v>
      </c>
      <c r="B3807">
        <f>Движение!$A$565</f>
        <v/>
      </c>
      <c r="C3807">
        <f>Движение!$C$565</f>
        <v/>
      </c>
      <c r="D3807" t="inlineStr">
        <is>
          <t>Г 800</t>
        </is>
      </c>
      <c r="E3807">
        <f>Движение!$T$565</f>
        <v/>
      </c>
      <c r="F3807">
        <f>N(Движение!$U$565)</f>
        <v/>
      </c>
      <c r="G3807">
        <f>N(Движение!$V$565)</f>
        <v/>
      </c>
      <c r="H3807">
        <f>Движение!$W$565</f>
        <v/>
      </c>
      <c r="I3807">
        <f>IF($F3807&gt;0,TEXT($B3807,"dd.mm")&amp;"_"&amp;$D3807,"")</f>
        <v/>
      </c>
    </row>
    <row r="3808">
      <c r="A3808" t="n">
        <v>3807</v>
      </c>
      <c r="B3808">
        <f>Движение!$A$565</f>
        <v/>
      </c>
      <c r="C3808">
        <f>Движение!$C$565</f>
        <v/>
      </c>
      <c r="D3808" t="inlineStr">
        <is>
          <t>Ми-К</t>
        </is>
      </c>
      <c r="E3808">
        <f>Движение!$X$565</f>
        <v/>
      </c>
      <c r="F3808">
        <f>N(Движение!$Y$565)</f>
        <v/>
      </c>
      <c r="G3808">
        <f>N(Движение!$Z$565)</f>
        <v/>
      </c>
      <c r="H3808">
        <f>Движение!$AA$565</f>
        <v/>
      </c>
      <c r="I3808">
        <f>IF($F3808&gt;0,TEXT($B3808,"dd.mm")&amp;"_"&amp;$D3808,"")</f>
        <v/>
      </c>
    </row>
    <row r="3809">
      <c r="A3809" t="n">
        <v>3808</v>
      </c>
      <c r="B3809">
        <f>Движение!$A$565</f>
        <v/>
      </c>
      <c r="C3809">
        <f>Движение!$C$565</f>
        <v/>
      </c>
      <c r="D3809" t="inlineStr">
        <is>
          <t>Ми-П</t>
        </is>
      </c>
      <c r="E3809">
        <f>Движение!$AB$565</f>
        <v/>
      </c>
      <c r="F3809">
        <f>N(Движение!$AC$565)</f>
        <v/>
      </c>
      <c r="G3809">
        <f>N(Движение!$AD$565)</f>
        <v/>
      </c>
      <c r="H3809">
        <f>Движение!$AE$565</f>
        <v/>
      </c>
      <c r="I3809">
        <f>IF($F3809&gt;0,TEXT($B3809,"dd.mm")&amp;"_"&amp;$D3809,"")</f>
        <v/>
      </c>
    </row>
    <row r="3810">
      <c r="A3810" t="n">
        <v>3809</v>
      </c>
      <c r="B3810">
        <f>Движение!$A$566</f>
        <v/>
      </c>
      <c r="C3810">
        <f>Движение!$C$566</f>
        <v/>
      </c>
      <c r="D3810" t="inlineStr">
        <is>
          <t>АК-10</t>
        </is>
      </c>
      <c r="E3810">
        <f>Движение!$D$566</f>
        <v/>
      </c>
      <c r="F3810">
        <f>N(Движение!$E$566)</f>
        <v/>
      </c>
      <c r="G3810">
        <f>N(Движение!$F$566)</f>
        <v/>
      </c>
      <c r="H3810">
        <f>Движение!$G$566</f>
        <v/>
      </c>
      <c r="I3810">
        <f>IF($F3810&gt;0,TEXT($B3810,"dd.mm")&amp;"_"&amp;$D3810,"")</f>
        <v/>
      </c>
    </row>
    <row r="3811">
      <c r="A3811" t="n">
        <v>3810</v>
      </c>
      <c r="B3811">
        <f>Движение!$A$566</f>
        <v/>
      </c>
      <c r="C3811">
        <f>Движение!$C$566</f>
        <v/>
      </c>
      <c r="D3811" t="inlineStr">
        <is>
          <t>АК-15</t>
        </is>
      </c>
      <c r="E3811">
        <f>Движение!$H$566</f>
        <v/>
      </c>
      <c r="F3811">
        <f>N(Движение!$I$566)</f>
        <v/>
      </c>
      <c r="G3811">
        <f>N(Движение!$J$566)</f>
        <v/>
      </c>
      <c r="H3811">
        <f>Движение!$K$566</f>
        <v/>
      </c>
      <c r="I3811">
        <f>IF($F3811&gt;0,TEXT($B3811,"dd.mm")&amp;"_"&amp;$D3811,"")</f>
        <v/>
      </c>
    </row>
    <row r="3812">
      <c r="A3812" t="n">
        <v>3811</v>
      </c>
      <c r="B3812">
        <f>Движение!$A$566</f>
        <v/>
      </c>
      <c r="C3812">
        <f>Движение!$C$566</f>
        <v/>
      </c>
      <c r="D3812" t="inlineStr">
        <is>
          <t>Г 1800</t>
        </is>
      </c>
      <c r="E3812">
        <f>Движение!$L$566</f>
        <v/>
      </c>
      <c r="F3812">
        <f>N(Движение!$M$566)</f>
        <v/>
      </c>
      <c r="G3812">
        <f>N(Движение!$N$566)</f>
        <v/>
      </c>
      <c r="H3812">
        <f>Движение!$O$566</f>
        <v/>
      </c>
      <c r="I3812">
        <f>IF($F3812&gt;0,TEXT($B3812,"dd.mm")&amp;"_"&amp;$D3812,"")</f>
        <v/>
      </c>
    </row>
    <row r="3813">
      <c r="A3813" t="n">
        <v>3812</v>
      </c>
      <c r="B3813">
        <f>Движение!$A$566</f>
        <v/>
      </c>
      <c r="C3813">
        <f>Движение!$C$566</f>
        <v/>
      </c>
      <c r="D3813" t="inlineStr">
        <is>
          <t>Г 3500</t>
        </is>
      </c>
      <c r="E3813">
        <f>Движение!$P$566</f>
        <v/>
      </c>
      <c r="F3813">
        <f>N(Движение!$Q$566)</f>
        <v/>
      </c>
      <c r="G3813">
        <f>N(Движение!$R$566)</f>
        <v/>
      </c>
      <c r="H3813">
        <f>Движение!$S$566</f>
        <v/>
      </c>
      <c r="I3813">
        <f>IF($F3813&gt;0,TEXT($B3813,"dd.mm")&amp;"_"&amp;$D3813,"")</f>
        <v/>
      </c>
    </row>
    <row r="3814">
      <c r="A3814" t="n">
        <v>3813</v>
      </c>
      <c r="B3814">
        <f>Движение!$A$566</f>
        <v/>
      </c>
      <c r="C3814">
        <f>Движение!$C$566</f>
        <v/>
      </c>
      <c r="D3814" t="inlineStr">
        <is>
          <t>Г 800</t>
        </is>
      </c>
      <c r="E3814">
        <f>Движение!$T$566</f>
        <v/>
      </c>
      <c r="F3814">
        <f>N(Движение!$U$566)</f>
        <v/>
      </c>
      <c r="G3814">
        <f>N(Движение!$V$566)</f>
        <v/>
      </c>
      <c r="H3814">
        <f>Движение!$W$566</f>
        <v/>
      </c>
      <c r="I3814">
        <f>IF($F3814&gt;0,TEXT($B3814,"dd.mm")&amp;"_"&amp;$D3814,"")</f>
        <v/>
      </c>
    </row>
    <row r="3815">
      <c r="A3815" t="n">
        <v>3814</v>
      </c>
      <c r="B3815">
        <f>Движение!$A$566</f>
        <v/>
      </c>
      <c r="C3815">
        <f>Движение!$C$566</f>
        <v/>
      </c>
      <c r="D3815" t="inlineStr">
        <is>
          <t>Ми-К</t>
        </is>
      </c>
      <c r="E3815">
        <f>Движение!$X$566</f>
        <v/>
      </c>
      <c r="F3815">
        <f>N(Движение!$Y$566)</f>
        <v/>
      </c>
      <c r="G3815">
        <f>N(Движение!$Z$566)</f>
        <v/>
      </c>
      <c r="H3815">
        <f>Движение!$AA$566</f>
        <v/>
      </c>
      <c r="I3815">
        <f>IF($F3815&gt;0,TEXT($B3815,"dd.mm")&amp;"_"&amp;$D3815,"")</f>
        <v/>
      </c>
    </row>
    <row r="3816">
      <c r="A3816" t="n">
        <v>3815</v>
      </c>
      <c r="B3816">
        <f>Движение!$A$566</f>
        <v/>
      </c>
      <c r="C3816">
        <f>Движение!$C$566</f>
        <v/>
      </c>
      <c r="D3816" t="inlineStr">
        <is>
          <t>Ми-П</t>
        </is>
      </c>
      <c r="E3816">
        <f>Движение!$AB$566</f>
        <v/>
      </c>
      <c r="F3816">
        <f>N(Движение!$AC$566)</f>
        <v/>
      </c>
      <c r="G3816">
        <f>N(Движение!$AD$566)</f>
        <v/>
      </c>
      <c r="H3816">
        <f>Движение!$AE$566</f>
        <v/>
      </c>
      <c r="I3816">
        <f>IF($F3816&gt;0,TEXT($B3816,"dd.mm")&amp;"_"&amp;$D3816,"")</f>
        <v/>
      </c>
    </row>
    <row r="3817">
      <c r="A3817" t="n">
        <v>3816</v>
      </c>
      <c r="B3817">
        <f>Движение!$A$567</f>
        <v/>
      </c>
      <c r="C3817">
        <f>Движение!$C$567</f>
        <v/>
      </c>
      <c r="D3817" t="inlineStr">
        <is>
          <t>АК-10</t>
        </is>
      </c>
      <c r="E3817">
        <f>Движение!$D$567</f>
        <v/>
      </c>
      <c r="F3817">
        <f>N(Движение!$E$567)</f>
        <v/>
      </c>
      <c r="G3817">
        <f>N(Движение!$F$567)</f>
        <v/>
      </c>
      <c r="H3817">
        <f>Движение!$G$567</f>
        <v/>
      </c>
      <c r="I3817">
        <f>IF($F3817&gt;0,TEXT($B3817,"dd.mm")&amp;"_"&amp;$D3817,"")</f>
        <v/>
      </c>
    </row>
    <row r="3818">
      <c r="A3818" t="n">
        <v>3817</v>
      </c>
      <c r="B3818">
        <f>Движение!$A$567</f>
        <v/>
      </c>
      <c r="C3818">
        <f>Движение!$C$567</f>
        <v/>
      </c>
      <c r="D3818" t="inlineStr">
        <is>
          <t>АК-15</t>
        </is>
      </c>
      <c r="E3818">
        <f>Движение!$H$567</f>
        <v/>
      </c>
      <c r="F3818">
        <f>N(Движение!$I$567)</f>
        <v/>
      </c>
      <c r="G3818">
        <f>N(Движение!$J$567)</f>
        <v/>
      </c>
      <c r="H3818">
        <f>Движение!$K$567</f>
        <v/>
      </c>
      <c r="I3818">
        <f>IF($F3818&gt;0,TEXT($B3818,"dd.mm")&amp;"_"&amp;$D3818,"")</f>
        <v/>
      </c>
    </row>
    <row r="3819">
      <c r="A3819" t="n">
        <v>3818</v>
      </c>
      <c r="B3819">
        <f>Движение!$A$567</f>
        <v/>
      </c>
      <c r="C3819">
        <f>Движение!$C$567</f>
        <v/>
      </c>
      <c r="D3819" t="inlineStr">
        <is>
          <t>Г 1800</t>
        </is>
      </c>
      <c r="E3819">
        <f>Движение!$L$567</f>
        <v/>
      </c>
      <c r="F3819">
        <f>N(Движение!$M$567)</f>
        <v/>
      </c>
      <c r="G3819">
        <f>N(Движение!$N$567)</f>
        <v/>
      </c>
      <c r="H3819">
        <f>Движение!$O$567</f>
        <v/>
      </c>
      <c r="I3819">
        <f>IF($F3819&gt;0,TEXT($B3819,"dd.mm")&amp;"_"&amp;$D3819,"")</f>
        <v/>
      </c>
    </row>
    <row r="3820">
      <c r="A3820" t="n">
        <v>3819</v>
      </c>
      <c r="B3820">
        <f>Движение!$A$567</f>
        <v/>
      </c>
      <c r="C3820">
        <f>Движение!$C$567</f>
        <v/>
      </c>
      <c r="D3820" t="inlineStr">
        <is>
          <t>Г 3500</t>
        </is>
      </c>
      <c r="E3820">
        <f>Движение!$P$567</f>
        <v/>
      </c>
      <c r="F3820">
        <f>N(Движение!$Q$567)</f>
        <v/>
      </c>
      <c r="G3820">
        <f>N(Движение!$R$567)</f>
        <v/>
      </c>
      <c r="H3820">
        <f>Движение!$S$567</f>
        <v/>
      </c>
      <c r="I3820">
        <f>IF($F3820&gt;0,TEXT($B3820,"dd.mm")&amp;"_"&amp;$D3820,"")</f>
        <v/>
      </c>
    </row>
    <row r="3821">
      <c r="A3821" t="n">
        <v>3820</v>
      </c>
      <c r="B3821">
        <f>Движение!$A$567</f>
        <v/>
      </c>
      <c r="C3821">
        <f>Движение!$C$567</f>
        <v/>
      </c>
      <c r="D3821" t="inlineStr">
        <is>
          <t>Г 800</t>
        </is>
      </c>
      <c r="E3821">
        <f>Движение!$T$567</f>
        <v/>
      </c>
      <c r="F3821">
        <f>N(Движение!$U$567)</f>
        <v/>
      </c>
      <c r="G3821">
        <f>N(Движение!$V$567)</f>
        <v/>
      </c>
      <c r="H3821">
        <f>Движение!$W$567</f>
        <v/>
      </c>
      <c r="I3821">
        <f>IF($F3821&gt;0,TEXT($B3821,"dd.mm")&amp;"_"&amp;$D3821,"")</f>
        <v/>
      </c>
    </row>
    <row r="3822">
      <c r="A3822" t="n">
        <v>3821</v>
      </c>
      <c r="B3822">
        <f>Движение!$A$567</f>
        <v/>
      </c>
      <c r="C3822">
        <f>Движение!$C$567</f>
        <v/>
      </c>
      <c r="D3822" t="inlineStr">
        <is>
          <t>Ми-К</t>
        </is>
      </c>
      <c r="E3822">
        <f>Движение!$X$567</f>
        <v/>
      </c>
      <c r="F3822">
        <f>N(Движение!$Y$567)</f>
        <v/>
      </c>
      <c r="G3822">
        <f>N(Движение!$Z$567)</f>
        <v/>
      </c>
      <c r="H3822">
        <f>Движение!$AA$567</f>
        <v/>
      </c>
      <c r="I3822">
        <f>IF($F3822&gt;0,TEXT($B3822,"dd.mm")&amp;"_"&amp;$D3822,"")</f>
        <v/>
      </c>
    </row>
    <row r="3823">
      <c r="A3823" t="n">
        <v>3822</v>
      </c>
      <c r="B3823">
        <f>Движение!$A$567</f>
        <v/>
      </c>
      <c r="C3823">
        <f>Движение!$C$567</f>
        <v/>
      </c>
      <c r="D3823" t="inlineStr">
        <is>
          <t>Ми-П</t>
        </is>
      </c>
      <c r="E3823">
        <f>Движение!$AB$567</f>
        <v/>
      </c>
      <c r="F3823">
        <f>N(Движение!$AC$567)</f>
        <v/>
      </c>
      <c r="G3823">
        <f>N(Движение!$AD$567)</f>
        <v/>
      </c>
      <c r="H3823">
        <f>Движение!$AE$567</f>
        <v/>
      </c>
      <c r="I3823">
        <f>IF($F3823&gt;0,TEXT($B3823,"dd.mm")&amp;"_"&amp;$D3823,"")</f>
        <v/>
      </c>
    </row>
    <row r="3824">
      <c r="A3824" t="n">
        <v>3823</v>
      </c>
      <c r="B3824">
        <f>Движение!$A$568</f>
        <v/>
      </c>
      <c r="C3824">
        <f>Движение!$C$568</f>
        <v/>
      </c>
      <c r="D3824" t="inlineStr">
        <is>
          <t>АК-10</t>
        </is>
      </c>
      <c r="E3824">
        <f>Движение!$D$568</f>
        <v/>
      </c>
      <c r="F3824">
        <f>N(Движение!$E$568)</f>
        <v/>
      </c>
      <c r="G3824">
        <f>N(Движение!$F$568)</f>
        <v/>
      </c>
      <c r="H3824">
        <f>Движение!$G$568</f>
        <v/>
      </c>
      <c r="I3824">
        <f>IF($F3824&gt;0,TEXT($B3824,"dd.mm")&amp;"_"&amp;$D3824,"")</f>
        <v/>
      </c>
    </row>
    <row r="3825">
      <c r="A3825" t="n">
        <v>3824</v>
      </c>
      <c r="B3825">
        <f>Движение!$A$568</f>
        <v/>
      </c>
      <c r="C3825">
        <f>Движение!$C$568</f>
        <v/>
      </c>
      <c r="D3825" t="inlineStr">
        <is>
          <t>АК-15</t>
        </is>
      </c>
      <c r="E3825">
        <f>Движение!$H$568</f>
        <v/>
      </c>
      <c r="F3825">
        <f>N(Движение!$I$568)</f>
        <v/>
      </c>
      <c r="G3825">
        <f>N(Движение!$J$568)</f>
        <v/>
      </c>
      <c r="H3825">
        <f>Движение!$K$568</f>
        <v/>
      </c>
      <c r="I3825">
        <f>IF($F3825&gt;0,TEXT($B3825,"dd.mm")&amp;"_"&amp;$D3825,"")</f>
        <v/>
      </c>
    </row>
    <row r="3826">
      <c r="A3826" t="n">
        <v>3825</v>
      </c>
      <c r="B3826">
        <f>Движение!$A$568</f>
        <v/>
      </c>
      <c r="C3826">
        <f>Движение!$C$568</f>
        <v/>
      </c>
      <c r="D3826" t="inlineStr">
        <is>
          <t>Г 1800</t>
        </is>
      </c>
      <c r="E3826">
        <f>Движение!$L$568</f>
        <v/>
      </c>
      <c r="F3826">
        <f>N(Движение!$M$568)</f>
        <v/>
      </c>
      <c r="G3826">
        <f>N(Движение!$N$568)</f>
        <v/>
      </c>
      <c r="H3826">
        <f>Движение!$O$568</f>
        <v/>
      </c>
      <c r="I3826">
        <f>IF($F3826&gt;0,TEXT($B3826,"dd.mm")&amp;"_"&amp;$D3826,"")</f>
        <v/>
      </c>
    </row>
    <row r="3827">
      <c r="A3827" t="n">
        <v>3826</v>
      </c>
      <c r="B3827">
        <f>Движение!$A$568</f>
        <v/>
      </c>
      <c r="C3827">
        <f>Движение!$C$568</f>
        <v/>
      </c>
      <c r="D3827" t="inlineStr">
        <is>
          <t>Г 3500</t>
        </is>
      </c>
      <c r="E3827">
        <f>Движение!$P$568</f>
        <v/>
      </c>
      <c r="F3827">
        <f>N(Движение!$Q$568)</f>
        <v/>
      </c>
      <c r="G3827">
        <f>N(Движение!$R$568)</f>
        <v/>
      </c>
      <c r="H3827">
        <f>Движение!$S$568</f>
        <v/>
      </c>
      <c r="I3827">
        <f>IF($F3827&gt;0,TEXT($B3827,"dd.mm")&amp;"_"&amp;$D3827,"")</f>
        <v/>
      </c>
    </row>
    <row r="3828">
      <c r="A3828" t="n">
        <v>3827</v>
      </c>
      <c r="B3828">
        <f>Движение!$A$568</f>
        <v/>
      </c>
      <c r="C3828">
        <f>Движение!$C$568</f>
        <v/>
      </c>
      <c r="D3828" t="inlineStr">
        <is>
          <t>Г 800</t>
        </is>
      </c>
      <c r="E3828">
        <f>Движение!$T$568</f>
        <v/>
      </c>
      <c r="F3828">
        <f>N(Движение!$U$568)</f>
        <v/>
      </c>
      <c r="G3828">
        <f>N(Движение!$V$568)</f>
        <v/>
      </c>
      <c r="H3828">
        <f>Движение!$W$568</f>
        <v/>
      </c>
      <c r="I3828">
        <f>IF($F3828&gt;0,TEXT($B3828,"dd.mm")&amp;"_"&amp;$D3828,"")</f>
        <v/>
      </c>
    </row>
    <row r="3829">
      <c r="A3829" t="n">
        <v>3828</v>
      </c>
      <c r="B3829">
        <f>Движение!$A$568</f>
        <v/>
      </c>
      <c r="C3829">
        <f>Движение!$C$568</f>
        <v/>
      </c>
      <c r="D3829" t="inlineStr">
        <is>
          <t>Ми-К</t>
        </is>
      </c>
      <c r="E3829">
        <f>Движение!$X$568</f>
        <v/>
      </c>
      <c r="F3829">
        <f>N(Движение!$Y$568)</f>
        <v/>
      </c>
      <c r="G3829">
        <f>N(Движение!$Z$568)</f>
        <v/>
      </c>
      <c r="H3829">
        <f>Движение!$AA$568</f>
        <v/>
      </c>
      <c r="I3829">
        <f>IF($F3829&gt;0,TEXT($B3829,"dd.mm")&amp;"_"&amp;$D3829,"")</f>
        <v/>
      </c>
    </row>
    <row r="3830">
      <c r="A3830" t="n">
        <v>3829</v>
      </c>
      <c r="B3830">
        <f>Движение!$A$568</f>
        <v/>
      </c>
      <c r="C3830">
        <f>Движение!$C$568</f>
        <v/>
      </c>
      <c r="D3830" t="inlineStr">
        <is>
          <t>Ми-П</t>
        </is>
      </c>
      <c r="E3830">
        <f>Движение!$AB$568</f>
        <v/>
      </c>
      <c r="F3830">
        <f>N(Движение!$AC$568)</f>
        <v/>
      </c>
      <c r="G3830">
        <f>N(Движение!$AD$568)</f>
        <v/>
      </c>
      <c r="H3830">
        <f>Движение!$AE$568</f>
        <v/>
      </c>
      <c r="I3830">
        <f>IF($F3830&gt;0,TEXT($B3830,"dd.mm")&amp;"_"&amp;$D3830,"")</f>
        <v/>
      </c>
    </row>
    <row r="3831">
      <c r="A3831" t="n">
        <v>3830</v>
      </c>
      <c r="B3831">
        <f>Движение!$A$569</f>
        <v/>
      </c>
      <c r="C3831">
        <f>Движение!$C$569</f>
        <v/>
      </c>
      <c r="D3831" t="inlineStr">
        <is>
          <t>АК-10</t>
        </is>
      </c>
      <c r="E3831">
        <f>Движение!$D$569</f>
        <v/>
      </c>
      <c r="F3831">
        <f>N(Движение!$E$569)</f>
        <v/>
      </c>
      <c r="G3831">
        <f>N(Движение!$F$569)</f>
        <v/>
      </c>
      <c r="H3831">
        <f>Движение!$G$569</f>
        <v/>
      </c>
      <c r="I3831">
        <f>IF($F3831&gt;0,TEXT($B3831,"dd.mm")&amp;"_"&amp;$D3831,"")</f>
        <v/>
      </c>
    </row>
    <row r="3832">
      <c r="A3832" t="n">
        <v>3831</v>
      </c>
      <c r="B3832">
        <f>Движение!$A$569</f>
        <v/>
      </c>
      <c r="C3832">
        <f>Движение!$C$569</f>
        <v/>
      </c>
      <c r="D3832" t="inlineStr">
        <is>
          <t>АК-15</t>
        </is>
      </c>
      <c r="E3832">
        <f>Движение!$H$569</f>
        <v/>
      </c>
      <c r="F3832">
        <f>N(Движение!$I$569)</f>
        <v/>
      </c>
      <c r="G3832">
        <f>N(Движение!$J$569)</f>
        <v/>
      </c>
      <c r="H3832">
        <f>Движение!$K$569</f>
        <v/>
      </c>
      <c r="I3832">
        <f>IF($F3832&gt;0,TEXT($B3832,"dd.mm")&amp;"_"&amp;$D3832,"")</f>
        <v/>
      </c>
    </row>
    <row r="3833">
      <c r="A3833" t="n">
        <v>3832</v>
      </c>
      <c r="B3833">
        <f>Движение!$A$569</f>
        <v/>
      </c>
      <c r="C3833">
        <f>Движение!$C$569</f>
        <v/>
      </c>
      <c r="D3833" t="inlineStr">
        <is>
          <t>Г 1800</t>
        </is>
      </c>
      <c r="E3833">
        <f>Движение!$L$569</f>
        <v/>
      </c>
      <c r="F3833">
        <f>N(Движение!$M$569)</f>
        <v/>
      </c>
      <c r="G3833">
        <f>N(Движение!$N$569)</f>
        <v/>
      </c>
      <c r="H3833">
        <f>Движение!$O$569</f>
        <v/>
      </c>
      <c r="I3833">
        <f>IF($F3833&gt;0,TEXT($B3833,"dd.mm")&amp;"_"&amp;$D3833,"")</f>
        <v/>
      </c>
    </row>
    <row r="3834">
      <c r="A3834" t="n">
        <v>3833</v>
      </c>
      <c r="B3834">
        <f>Движение!$A$569</f>
        <v/>
      </c>
      <c r="C3834">
        <f>Движение!$C$569</f>
        <v/>
      </c>
      <c r="D3834" t="inlineStr">
        <is>
          <t>Г 3500</t>
        </is>
      </c>
      <c r="E3834">
        <f>Движение!$P$569</f>
        <v/>
      </c>
      <c r="F3834">
        <f>N(Движение!$Q$569)</f>
        <v/>
      </c>
      <c r="G3834">
        <f>N(Движение!$R$569)</f>
        <v/>
      </c>
      <c r="H3834">
        <f>Движение!$S$569</f>
        <v/>
      </c>
      <c r="I3834">
        <f>IF($F3834&gt;0,TEXT($B3834,"dd.mm")&amp;"_"&amp;$D3834,"")</f>
        <v/>
      </c>
    </row>
    <row r="3835">
      <c r="A3835" t="n">
        <v>3834</v>
      </c>
      <c r="B3835">
        <f>Движение!$A$569</f>
        <v/>
      </c>
      <c r="C3835">
        <f>Движение!$C$569</f>
        <v/>
      </c>
      <c r="D3835" t="inlineStr">
        <is>
          <t>Г 800</t>
        </is>
      </c>
      <c r="E3835">
        <f>Движение!$T$569</f>
        <v/>
      </c>
      <c r="F3835">
        <f>N(Движение!$U$569)</f>
        <v/>
      </c>
      <c r="G3835">
        <f>N(Движение!$V$569)</f>
        <v/>
      </c>
      <c r="H3835">
        <f>Движение!$W$569</f>
        <v/>
      </c>
      <c r="I3835">
        <f>IF($F3835&gt;0,TEXT($B3835,"dd.mm")&amp;"_"&amp;$D3835,"")</f>
        <v/>
      </c>
    </row>
    <row r="3836">
      <c r="A3836" t="n">
        <v>3835</v>
      </c>
      <c r="B3836">
        <f>Движение!$A$569</f>
        <v/>
      </c>
      <c r="C3836">
        <f>Движение!$C$569</f>
        <v/>
      </c>
      <c r="D3836" t="inlineStr">
        <is>
          <t>Ми-К</t>
        </is>
      </c>
      <c r="E3836">
        <f>Движение!$X$569</f>
        <v/>
      </c>
      <c r="F3836">
        <f>N(Движение!$Y$569)</f>
        <v/>
      </c>
      <c r="G3836">
        <f>N(Движение!$Z$569)</f>
        <v/>
      </c>
      <c r="H3836">
        <f>Движение!$AA$569</f>
        <v/>
      </c>
      <c r="I3836">
        <f>IF($F3836&gt;0,TEXT($B3836,"dd.mm")&amp;"_"&amp;$D3836,"")</f>
        <v/>
      </c>
    </row>
    <row r="3837">
      <c r="A3837" t="n">
        <v>3836</v>
      </c>
      <c r="B3837">
        <f>Движение!$A$569</f>
        <v/>
      </c>
      <c r="C3837">
        <f>Движение!$C$569</f>
        <v/>
      </c>
      <c r="D3837" t="inlineStr">
        <is>
          <t>Ми-П</t>
        </is>
      </c>
      <c r="E3837">
        <f>Движение!$AB$569</f>
        <v/>
      </c>
      <c r="F3837">
        <f>N(Движение!$AC$569)</f>
        <v/>
      </c>
      <c r="G3837">
        <f>N(Движение!$AD$569)</f>
        <v/>
      </c>
      <c r="H3837">
        <f>Движение!$AE$569</f>
        <v/>
      </c>
      <c r="I3837">
        <f>IF($F3837&gt;0,TEXT($B3837,"dd.mm")&amp;"_"&amp;$D3837,"")</f>
        <v/>
      </c>
    </row>
    <row r="3838">
      <c r="A3838" t="n">
        <v>3837</v>
      </c>
      <c r="B3838">
        <f>Движение!$A$570</f>
        <v/>
      </c>
      <c r="C3838">
        <f>Движение!$C$570</f>
        <v/>
      </c>
      <c r="D3838" t="inlineStr">
        <is>
          <t>АК-10</t>
        </is>
      </c>
      <c r="E3838">
        <f>Движение!$D$570</f>
        <v/>
      </c>
      <c r="F3838">
        <f>N(Движение!$E$570)</f>
        <v/>
      </c>
      <c r="G3838">
        <f>N(Движение!$F$570)</f>
        <v/>
      </c>
      <c r="H3838">
        <f>Движение!$G$570</f>
        <v/>
      </c>
      <c r="I3838">
        <f>IF($F3838&gt;0,TEXT($B3838,"dd.mm")&amp;"_"&amp;$D3838,"")</f>
        <v/>
      </c>
    </row>
    <row r="3839">
      <c r="A3839" t="n">
        <v>3838</v>
      </c>
      <c r="B3839">
        <f>Движение!$A$570</f>
        <v/>
      </c>
      <c r="C3839">
        <f>Движение!$C$570</f>
        <v/>
      </c>
      <c r="D3839" t="inlineStr">
        <is>
          <t>АК-15</t>
        </is>
      </c>
      <c r="E3839">
        <f>Движение!$H$570</f>
        <v/>
      </c>
      <c r="F3839">
        <f>N(Движение!$I$570)</f>
        <v/>
      </c>
      <c r="G3839">
        <f>N(Движение!$J$570)</f>
        <v/>
      </c>
      <c r="H3839">
        <f>Движение!$K$570</f>
        <v/>
      </c>
      <c r="I3839">
        <f>IF($F3839&gt;0,TEXT($B3839,"dd.mm")&amp;"_"&amp;$D3839,"")</f>
        <v/>
      </c>
    </row>
    <row r="3840">
      <c r="A3840" t="n">
        <v>3839</v>
      </c>
      <c r="B3840">
        <f>Движение!$A$570</f>
        <v/>
      </c>
      <c r="C3840">
        <f>Движение!$C$570</f>
        <v/>
      </c>
      <c r="D3840" t="inlineStr">
        <is>
          <t>Г 1800</t>
        </is>
      </c>
      <c r="E3840">
        <f>Движение!$L$570</f>
        <v/>
      </c>
      <c r="F3840">
        <f>N(Движение!$M$570)</f>
        <v/>
      </c>
      <c r="G3840">
        <f>N(Движение!$N$570)</f>
        <v/>
      </c>
      <c r="H3840">
        <f>Движение!$O$570</f>
        <v/>
      </c>
      <c r="I3840">
        <f>IF($F3840&gt;0,TEXT($B3840,"dd.mm")&amp;"_"&amp;$D3840,"")</f>
        <v/>
      </c>
    </row>
    <row r="3841">
      <c r="A3841" t="n">
        <v>3840</v>
      </c>
      <c r="B3841">
        <f>Движение!$A$570</f>
        <v/>
      </c>
      <c r="C3841">
        <f>Движение!$C$570</f>
        <v/>
      </c>
      <c r="D3841" t="inlineStr">
        <is>
          <t>Г 3500</t>
        </is>
      </c>
      <c r="E3841">
        <f>Движение!$P$570</f>
        <v/>
      </c>
      <c r="F3841">
        <f>N(Движение!$Q$570)</f>
        <v/>
      </c>
      <c r="G3841">
        <f>N(Движение!$R$570)</f>
        <v/>
      </c>
      <c r="H3841">
        <f>Движение!$S$570</f>
        <v/>
      </c>
      <c r="I3841">
        <f>IF($F3841&gt;0,TEXT($B3841,"dd.mm")&amp;"_"&amp;$D3841,"")</f>
        <v/>
      </c>
    </row>
    <row r="3842">
      <c r="A3842" t="n">
        <v>3841</v>
      </c>
      <c r="B3842">
        <f>Движение!$A$570</f>
        <v/>
      </c>
      <c r="C3842">
        <f>Движение!$C$570</f>
        <v/>
      </c>
      <c r="D3842" t="inlineStr">
        <is>
          <t>Г 800</t>
        </is>
      </c>
      <c r="E3842">
        <f>Движение!$T$570</f>
        <v/>
      </c>
      <c r="F3842">
        <f>N(Движение!$U$570)</f>
        <v/>
      </c>
      <c r="G3842">
        <f>N(Движение!$V$570)</f>
        <v/>
      </c>
      <c r="H3842">
        <f>Движение!$W$570</f>
        <v/>
      </c>
      <c r="I3842">
        <f>IF($F3842&gt;0,TEXT($B3842,"dd.mm")&amp;"_"&amp;$D3842,"")</f>
        <v/>
      </c>
    </row>
    <row r="3843">
      <c r="A3843" t="n">
        <v>3842</v>
      </c>
      <c r="B3843">
        <f>Движение!$A$570</f>
        <v/>
      </c>
      <c r="C3843">
        <f>Движение!$C$570</f>
        <v/>
      </c>
      <c r="D3843" t="inlineStr">
        <is>
          <t>Ми-К</t>
        </is>
      </c>
      <c r="E3843">
        <f>Движение!$X$570</f>
        <v/>
      </c>
      <c r="F3843">
        <f>N(Движение!$Y$570)</f>
        <v/>
      </c>
      <c r="G3843">
        <f>N(Движение!$Z$570)</f>
        <v/>
      </c>
      <c r="H3843">
        <f>Движение!$AA$570</f>
        <v/>
      </c>
      <c r="I3843">
        <f>IF($F3843&gt;0,TEXT($B3843,"dd.mm")&amp;"_"&amp;$D3843,"")</f>
        <v/>
      </c>
    </row>
    <row r="3844">
      <c r="A3844" t="n">
        <v>3843</v>
      </c>
      <c r="B3844">
        <f>Движение!$A$570</f>
        <v/>
      </c>
      <c r="C3844">
        <f>Движение!$C$570</f>
        <v/>
      </c>
      <c r="D3844" t="inlineStr">
        <is>
          <t>Ми-П</t>
        </is>
      </c>
      <c r="E3844">
        <f>Движение!$AB$570</f>
        <v/>
      </c>
      <c r="F3844">
        <f>N(Движение!$AC$570)</f>
        <v/>
      </c>
      <c r="G3844">
        <f>N(Движение!$AD$570)</f>
        <v/>
      </c>
      <c r="H3844">
        <f>Движение!$AE$570</f>
        <v/>
      </c>
      <c r="I3844">
        <f>IF($F3844&gt;0,TEXT($B3844,"dd.mm")&amp;"_"&amp;$D3844,"")</f>
        <v/>
      </c>
    </row>
    <row r="3845">
      <c r="A3845" t="n">
        <v>3844</v>
      </c>
      <c r="B3845">
        <f>Движение!$A$571</f>
        <v/>
      </c>
      <c r="C3845">
        <f>Движение!$C$571</f>
        <v/>
      </c>
      <c r="D3845" t="inlineStr">
        <is>
          <t>АК-10</t>
        </is>
      </c>
      <c r="E3845">
        <f>Движение!$D$571</f>
        <v/>
      </c>
      <c r="F3845">
        <f>N(Движение!$E$571)</f>
        <v/>
      </c>
      <c r="G3845">
        <f>N(Движение!$F$571)</f>
        <v/>
      </c>
      <c r="H3845">
        <f>Движение!$G$571</f>
        <v/>
      </c>
      <c r="I3845">
        <f>IF($F3845&gt;0,TEXT($B3845,"dd.mm")&amp;"_"&amp;$D3845,"")</f>
        <v/>
      </c>
    </row>
    <row r="3846">
      <c r="A3846" t="n">
        <v>3845</v>
      </c>
      <c r="B3846">
        <f>Движение!$A$571</f>
        <v/>
      </c>
      <c r="C3846">
        <f>Движение!$C$571</f>
        <v/>
      </c>
      <c r="D3846" t="inlineStr">
        <is>
          <t>АК-15</t>
        </is>
      </c>
      <c r="E3846">
        <f>Движение!$H$571</f>
        <v/>
      </c>
      <c r="F3846">
        <f>N(Движение!$I$571)</f>
        <v/>
      </c>
      <c r="G3846">
        <f>N(Движение!$J$571)</f>
        <v/>
      </c>
      <c r="H3846">
        <f>Движение!$K$571</f>
        <v/>
      </c>
      <c r="I3846">
        <f>IF($F3846&gt;0,TEXT($B3846,"dd.mm")&amp;"_"&amp;$D3846,"")</f>
        <v/>
      </c>
    </row>
    <row r="3847">
      <c r="A3847" t="n">
        <v>3846</v>
      </c>
      <c r="B3847">
        <f>Движение!$A$571</f>
        <v/>
      </c>
      <c r="C3847">
        <f>Движение!$C$571</f>
        <v/>
      </c>
      <c r="D3847" t="inlineStr">
        <is>
          <t>Г 1800</t>
        </is>
      </c>
      <c r="E3847">
        <f>Движение!$L$571</f>
        <v/>
      </c>
      <c r="F3847">
        <f>N(Движение!$M$571)</f>
        <v/>
      </c>
      <c r="G3847">
        <f>N(Движение!$N$571)</f>
        <v/>
      </c>
      <c r="H3847">
        <f>Движение!$O$571</f>
        <v/>
      </c>
      <c r="I3847">
        <f>IF($F3847&gt;0,TEXT($B3847,"dd.mm")&amp;"_"&amp;$D3847,"")</f>
        <v/>
      </c>
    </row>
    <row r="3848">
      <c r="A3848" t="n">
        <v>3847</v>
      </c>
      <c r="B3848">
        <f>Движение!$A$571</f>
        <v/>
      </c>
      <c r="C3848">
        <f>Движение!$C$571</f>
        <v/>
      </c>
      <c r="D3848" t="inlineStr">
        <is>
          <t>Г 3500</t>
        </is>
      </c>
      <c r="E3848">
        <f>Движение!$P$571</f>
        <v/>
      </c>
      <c r="F3848">
        <f>N(Движение!$Q$571)</f>
        <v/>
      </c>
      <c r="G3848">
        <f>N(Движение!$R$571)</f>
        <v/>
      </c>
      <c r="H3848">
        <f>Движение!$S$571</f>
        <v/>
      </c>
      <c r="I3848">
        <f>IF($F3848&gt;0,TEXT($B3848,"dd.mm")&amp;"_"&amp;$D3848,"")</f>
        <v/>
      </c>
    </row>
    <row r="3849">
      <c r="A3849" t="n">
        <v>3848</v>
      </c>
      <c r="B3849">
        <f>Движение!$A$571</f>
        <v/>
      </c>
      <c r="C3849">
        <f>Движение!$C$571</f>
        <v/>
      </c>
      <c r="D3849" t="inlineStr">
        <is>
          <t>Г 800</t>
        </is>
      </c>
      <c r="E3849">
        <f>Движение!$T$571</f>
        <v/>
      </c>
      <c r="F3849">
        <f>N(Движение!$U$571)</f>
        <v/>
      </c>
      <c r="G3849">
        <f>N(Движение!$V$571)</f>
        <v/>
      </c>
      <c r="H3849">
        <f>Движение!$W$571</f>
        <v/>
      </c>
      <c r="I3849">
        <f>IF($F3849&gt;0,TEXT($B3849,"dd.mm")&amp;"_"&amp;$D3849,"")</f>
        <v/>
      </c>
    </row>
    <row r="3850">
      <c r="A3850" t="n">
        <v>3849</v>
      </c>
      <c r="B3850">
        <f>Движение!$A$571</f>
        <v/>
      </c>
      <c r="C3850">
        <f>Движение!$C$571</f>
        <v/>
      </c>
      <c r="D3850" t="inlineStr">
        <is>
          <t>Ми-К</t>
        </is>
      </c>
      <c r="E3850">
        <f>Движение!$X$571</f>
        <v/>
      </c>
      <c r="F3850">
        <f>N(Движение!$Y$571)</f>
        <v/>
      </c>
      <c r="G3850">
        <f>N(Движение!$Z$571)</f>
        <v/>
      </c>
      <c r="H3850">
        <f>Движение!$AA$571</f>
        <v/>
      </c>
      <c r="I3850">
        <f>IF($F3850&gt;0,TEXT($B3850,"dd.mm")&amp;"_"&amp;$D3850,"")</f>
        <v/>
      </c>
    </row>
    <row r="3851">
      <c r="A3851" t="n">
        <v>3850</v>
      </c>
      <c r="B3851">
        <f>Движение!$A$571</f>
        <v/>
      </c>
      <c r="C3851">
        <f>Движение!$C$571</f>
        <v/>
      </c>
      <c r="D3851" t="inlineStr">
        <is>
          <t>Ми-П</t>
        </is>
      </c>
      <c r="E3851">
        <f>Движение!$AB$571</f>
        <v/>
      </c>
      <c r="F3851">
        <f>N(Движение!$AC$571)</f>
        <v/>
      </c>
      <c r="G3851">
        <f>N(Движение!$AD$571)</f>
        <v/>
      </c>
      <c r="H3851">
        <f>Движение!$AE$571</f>
        <v/>
      </c>
      <c r="I3851">
        <f>IF($F3851&gt;0,TEXT($B3851,"dd.mm")&amp;"_"&amp;$D3851,"")</f>
        <v/>
      </c>
    </row>
    <row r="3852">
      <c r="A3852" t="n">
        <v>3851</v>
      </c>
      <c r="B3852">
        <f>Движение!$A$572</f>
        <v/>
      </c>
      <c r="C3852">
        <f>Движение!$C$572</f>
        <v/>
      </c>
      <c r="D3852" t="inlineStr">
        <is>
          <t>АК-10</t>
        </is>
      </c>
      <c r="E3852">
        <f>Движение!$D$572</f>
        <v/>
      </c>
      <c r="F3852">
        <f>N(Движение!$E$572)</f>
        <v/>
      </c>
      <c r="G3852">
        <f>N(Движение!$F$572)</f>
        <v/>
      </c>
      <c r="H3852">
        <f>Движение!$G$572</f>
        <v/>
      </c>
      <c r="I3852">
        <f>IF($F3852&gt;0,TEXT($B3852,"dd.mm")&amp;"_"&amp;$D3852,"")</f>
        <v/>
      </c>
    </row>
    <row r="3853">
      <c r="A3853" t="n">
        <v>3852</v>
      </c>
      <c r="B3853">
        <f>Движение!$A$572</f>
        <v/>
      </c>
      <c r="C3853">
        <f>Движение!$C$572</f>
        <v/>
      </c>
      <c r="D3853" t="inlineStr">
        <is>
          <t>АК-15</t>
        </is>
      </c>
      <c r="E3853">
        <f>Движение!$H$572</f>
        <v/>
      </c>
      <c r="F3853">
        <f>N(Движение!$I$572)</f>
        <v/>
      </c>
      <c r="G3853">
        <f>N(Движение!$J$572)</f>
        <v/>
      </c>
      <c r="H3853">
        <f>Движение!$K$572</f>
        <v/>
      </c>
      <c r="I3853">
        <f>IF($F3853&gt;0,TEXT($B3853,"dd.mm")&amp;"_"&amp;$D3853,"")</f>
        <v/>
      </c>
    </row>
    <row r="3854">
      <c r="A3854" t="n">
        <v>3853</v>
      </c>
      <c r="B3854">
        <f>Движение!$A$572</f>
        <v/>
      </c>
      <c r="C3854">
        <f>Движение!$C$572</f>
        <v/>
      </c>
      <c r="D3854" t="inlineStr">
        <is>
          <t>Г 1800</t>
        </is>
      </c>
      <c r="E3854">
        <f>Движение!$L$572</f>
        <v/>
      </c>
      <c r="F3854">
        <f>N(Движение!$M$572)</f>
        <v/>
      </c>
      <c r="G3854">
        <f>N(Движение!$N$572)</f>
        <v/>
      </c>
      <c r="H3854">
        <f>Движение!$O$572</f>
        <v/>
      </c>
      <c r="I3854">
        <f>IF($F3854&gt;0,TEXT($B3854,"dd.mm")&amp;"_"&amp;$D3854,"")</f>
        <v/>
      </c>
    </row>
    <row r="3855">
      <c r="A3855" t="n">
        <v>3854</v>
      </c>
      <c r="B3855">
        <f>Движение!$A$572</f>
        <v/>
      </c>
      <c r="C3855">
        <f>Движение!$C$572</f>
        <v/>
      </c>
      <c r="D3855" t="inlineStr">
        <is>
          <t>Г 3500</t>
        </is>
      </c>
      <c r="E3855">
        <f>Движение!$P$572</f>
        <v/>
      </c>
      <c r="F3855">
        <f>N(Движение!$Q$572)</f>
        <v/>
      </c>
      <c r="G3855">
        <f>N(Движение!$R$572)</f>
        <v/>
      </c>
      <c r="H3855">
        <f>Движение!$S$572</f>
        <v/>
      </c>
      <c r="I3855">
        <f>IF($F3855&gt;0,TEXT($B3855,"dd.mm")&amp;"_"&amp;$D3855,"")</f>
        <v/>
      </c>
    </row>
    <row r="3856">
      <c r="A3856" t="n">
        <v>3855</v>
      </c>
      <c r="B3856">
        <f>Движение!$A$572</f>
        <v/>
      </c>
      <c r="C3856">
        <f>Движение!$C$572</f>
        <v/>
      </c>
      <c r="D3856" t="inlineStr">
        <is>
          <t>Г 800</t>
        </is>
      </c>
      <c r="E3856">
        <f>Движение!$T$572</f>
        <v/>
      </c>
      <c r="F3856">
        <f>N(Движение!$U$572)</f>
        <v/>
      </c>
      <c r="G3856">
        <f>N(Движение!$V$572)</f>
        <v/>
      </c>
      <c r="H3856">
        <f>Движение!$W$572</f>
        <v/>
      </c>
      <c r="I3856">
        <f>IF($F3856&gt;0,TEXT($B3856,"dd.mm")&amp;"_"&amp;$D3856,"")</f>
        <v/>
      </c>
    </row>
    <row r="3857">
      <c r="A3857" t="n">
        <v>3856</v>
      </c>
      <c r="B3857">
        <f>Движение!$A$572</f>
        <v/>
      </c>
      <c r="C3857">
        <f>Движение!$C$572</f>
        <v/>
      </c>
      <c r="D3857" t="inlineStr">
        <is>
          <t>Ми-К</t>
        </is>
      </c>
      <c r="E3857">
        <f>Движение!$X$572</f>
        <v/>
      </c>
      <c r="F3857">
        <f>N(Движение!$Y$572)</f>
        <v/>
      </c>
      <c r="G3857">
        <f>N(Движение!$Z$572)</f>
        <v/>
      </c>
      <c r="H3857">
        <f>Движение!$AA$572</f>
        <v/>
      </c>
      <c r="I3857">
        <f>IF($F3857&gt;0,TEXT($B3857,"dd.mm")&amp;"_"&amp;$D3857,"")</f>
        <v/>
      </c>
    </row>
    <row r="3858">
      <c r="A3858" t="n">
        <v>3857</v>
      </c>
      <c r="B3858">
        <f>Движение!$A$572</f>
        <v/>
      </c>
      <c r="C3858">
        <f>Движение!$C$572</f>
        <v/>
      </c>
      <c r="D3858" t="inlineStr">
        <is>
          <t>Ми-П</t>
        </is>
      </c>
      <c r="E3858">
        <f>Движение!$AB$572</f>
        <v/>
      </c>
      <c r="F3858">
        <f>N(Движение!$AC$572)</f>
        <v/>
      </c>
      <c r="G3858">
        <f>N(Движение!$AD$572)</f>
        <v/>
      </c>
      <c r="H3858">
        <f>Движение!$AE$572</f>
        <v/>
      </c>
      <c r="I3858">
        <f>IF($F3858&gt;0,TEXT($B3858,"dd.mm")&amp;"_"&amp;$D3858,"")</f>
        <v/>
      </c>
    </row>
    <row r="3859">
      <c r="A3859" t="n">
        <v>3858</v>
      </c>
      <c r="B3859">
        <f>Движение!$A$573</f>
        <v/>
      </c>
      <c r="C3859">
        <f>Движение!$C$573</f>
        <v/>
      </c>
      <c r="D3859" t="inlineStr">
        <is>
          <t>АК-10</t>
        </is>
      </c>
      <c r="E3859">
        <f>Движение!$D$573</f>
        <v/>
      </c>
      <c r="F3859">
        <f>N(Движение!$E$573)</f>
        <v/>
      </c>
      <c r="G3859">
        <f>N(Движение!$F$573)</f>
        <v/>
      </c>
      <c r="H3859">
        <f>Движение!$G$573</f>
        <v/>
      </c>
      <c r="I3859">
        <f>IF($F3859&gt;0,TEXT($B3859,"dd.mm")&amp;"_"&amp;$D3859,"")</f>
        <v/>
      </c>
    </row>
    <row r="3860">
      <c r="A3860" t="n">
        <v>3859</v>
      </c>
      <c r="B3860">
        <f>Движение!$A$573</f>
        <v/>
      </c>
      <c r="C3860">
        <f>Движение!$C$573</f>
        <v/>
      </c>
      <c r="D3860" t="inlineStr">
        <is>
          <t>АК-15</t>
        </is>
      </c>
      <c r="E3860">
        <f>Движение!$H$573</f>
        <v/>
      </c>
      <c r="F3860">
        <f>N(Движение!$I$573)</f>
        <v/>
      </c>
      <c r="G3860">
        <f>N(Движение!$J$573)</f>
        <v/>
      </c>
      <c r="H3860">
        <f>Движение!$K$573</f>
        <v/>
      </c>
      <c r="I3860">
        <f>IF($F3860&gt;0,TEXT($B3860,"dd.mm")&amp;"_"&amp;$D3860,"")</f>
        <v/>
      </c>
    </row>
    <row r="3861">
      <c r="A3861" t="n">
        <v>3860</v>
      </c>
      <c r="B3861">
        <f>Движение!$A$573</f>
        <v/>
      </c>
      <c r="C3861">
        <f>Движение!$C$573</f>
        <v/>
      </c>
      <c r="D3861" t="inlineStr">
        <is>
          <t>Г 1800</t>
        </is>
      </c>
      <c r="E3861">
        <f>Движение!$L$573</f>
        <v/>
      </c>
      <c r="F3861">
        <f>N(Движение!$M$573)</f>
        <v/>
      </c>
      <c r="G3861">
        <f>N(Движение!$N$573)</f>
        <v/>
      </c>
      <c r="H3861">
        <f>Движение!$O$573</f>
        <v/>
      </c>
      <c r="I3861">
        <f>IF($F3861&gt;0,TEXT($B3861,"dd.mm")&amp;"_"&amp;$D3861,"")</f>
        <v/>
      </c>
    </row>
    <row r="3862">
      <c r="A3862" t="n">
        <v>3861</v>
      </c>
      <c r="B3862">
        <f>Движение!$A$573</f>
        <v/>
      </c>
      <c r="C3862">
        <f>Движение!$C$573</f>
        <v/>
      </c>
      <c r="D3862" t="inlineStr">
        <is>
          <t>Г 3500</t>
        </is>
      </c>
      <c r="E3862">
        <f>Движение!$P$573</f>
        <v/>
      </c>
      <c r="F3862">
        <f>N(Движение!$Q$573)</f>
        <v/>
      </c>
      <c r="G3862">
        <f>N(Движение!$R$573)</f>
        <v/>
      </c>
      <c r="H3862">
        <f>Движение!$S$573</f>
        <v/>
      </c>
      <c r="I3862">
        <f>IF($F3862&gt;0,TEXT($B3862,"dd.mm")&amp;"_"&amp;$D3862,"")</f>
        <v/>
      </c>
    </row>
    <row r="3863">
      <c r="A3863" t="n">
        <v>3862</v>
      </c>
      <c r="B3863">
        <f>Движение!$A$573</f>
        <v/>
      </c>
      <c r="C3863">
        <f>Движение!$C$573</f>
        <v/>
      </c>
      <c r="D3863" t="inlineStr">
        <is>
          <t>Г 800</t>
        </is>
      </c>
      <c r="E3863">
        <f>Движение!$T$573</f>
        <v/>
      </c>
      <c r="F3863">
        <f>N(Движение!$U$573)</f>
        <v/>
      </c>
      <c r="G3863">
        <f>N(Движение!$V$573)</f>
        <v/>
      </c>
      <c r="H3863">
        <f>Движение!$W$573</f>
        <v/>
      </c>
      <c r="I3863">
        <f>IF($F3863&gt;0,TEXT($B3863,"dd.mm")&amp;"_"&amp;$D3863,"")</f>
        <v/>
      </c>
    </row>
    <row r="3864">
      <c r="A3864" t="n">
        <v>3863</v>
      </c>
      <c r="B3864">
        <f>Движение!$A$573</f>
        <v/>
      </c>
      <c r="C3864">
        <f>Движение!$C$573</f>
        <v/>
      </c>
      <c r="D3864" t="inlineStr">
        <is>
          <t>Ми-К</t>
        </is>
      </c>
      <c r="E3864">
        <f>Движение!$X$573</f>
        <v/>
      </c>
      <c r="F3864">
        <f>N(Движение!$Y$573)</f>
        <v/>
      </c>
      <c r="G3864">
        <f>N(Движение!$Z$573)</f>
        <v/>
      </c>
      <c r="H3864">
        <f>Движение!$AA$573</f>
        <v/>
      </c>
      <c r="I3864">
        <f>IF($F3864&gt;0,TEXT($B3864,"dd.mm")&amp;"_"&amp;$D3864,"")</f>
        <v/>
      </c>
    </row>
    <row r="3865">
      <c r="A3865" t="n">
        <v>3864</v>
      </c>
      <c r="B3865">
        <f>Движение!$A$573</f>
        <v/>
      </c>
      <c r="C3865">
        <f>Движение!$C$573</f>
        <v/>
      </c>
      <c r="D3865" t="inlineStr">
        <is>
          <t>Ми-П</t>
        </is>
      </c>
      <c r="E3865">
        <f>Движение!$AB$573</f>
        <v/>
      </c>
      <c r="F3865">
        <f>N(Движение!$AC$573)</f>
        <v/>
      </c>
      <c r="G3865">
        <f>N(Движение!$AD$573)</f>
        <v/>
      </c>
      <c r="H3865">
        <f>Движение!$AE$573</f>
        <v/>
      </c>
      <c r="I3865">
        <f>IF($F3865&gt;0,TEXT($B3865,"dd.mm")&amp;"_"&amp;$D3865,"")</f>
        <v/>
      </c>
    </row>
    <row r="3866">
      <c r="A3866" t="n">
        <v>3865</v>
      </c>
      <c r="B3866">
        <f>Движение!$A$574</f>
        <v/>
      </c>
      <c r="C3866">
        <f>Движение!$C$574</f>
        <v/>
      </c>
      <c r="D3866" t="inlineStr">
        <is>
          <t>АК-10</t>
        </is>
      </c>
      <c r="E3866">
        <f>Движение!$D$574</f>
        <v/>
      </c>
      <c r="F3866">
        <f>N(Движение!$E$574)</f>
        <v/>
      </c>
      <c r="G3866">
        <f>N(Движение!$F$574)</f>
        <v/>
      </c>
      <c r="H3866">
        <f>Движение!$G$574</f>
        <v/>
      </c>
      <c r="I3866">
        <f>IF($F3866&gt;0,TEXT($B3866,"dd.mm")&amp;"_"&amp;$D3866,"")</f>
        <v/>
      </c>
    </row>
    <row r="3867">
      <c r="A3867" t="n">
        <v>3866</v>
      </c>
      <c r="B3867">
        <f>Движение!$A$574</f>
        <v/>
      </c>
      <c r="C3867">
        <f>Движение!$C$574</f>
        <v/>
      </c>
      <c r="D3867" t="inlineStr">
        <is>
          <t>АК-15</t>
        </is>
      </c>
      <c r="E3867">
        <f>Движение!$H$574</f>
        <v/>
      </c>
      <c r="F3867">
        <f>N(Движение!$I$574)</f>
        <v/>
      </c>
      <c r="G3867">
        <f>N(Движение!$J$574)</f>
        <v/>
      </c>
      <c r="H3867">
        <f>Движение!$K$574</f>
        <v/>
      </c>
      <c r="I3867">
        <f>IF($F3867&gt;0,TEXT($B3867,"dd.mm")&amp;"_"&amp;$D3867,"")</f>
        <v/>
      </c>
    </row>
    <row r="3868">
      <c r="A3868" t="n">
        <v>3867</v>
      </c>
      <c r="B3868">
        <f>Движение!$A$574</f>
        <v/>
      </c>
      <c r="C3868">
        <f>Движение!$C$574</f>
        <v/>
      </c>
      <c r="D3868" t="inlineStr">
        <is>
          <t>Г 1800</t>
        </is>
      </c>
      <c r="E3868">
        <f>Движение!$L$574</f>
        <v/>
      </c>
      <c r="F3868">
        <f>N(Движение!$M$574)</f>
        <v/>
      </c>
      <c r="G3868">
        <f>N(Движение!$N$574)</f>
        <v/>
      </c>
      <c r="H3868">
        <f>Движение!$O$574</f>
        <v/>
      </c>
      <c r="I3868">
        <f>IF($F3868&gt;0,TEXT($B3868,"dd.mm")&amp;"_"&amp;$D3868,"")</f>
        <v/>
      </c>
    </row>
    <row r="3869">
      <c r="A3869" t="n">
        <v>3868</v>
      </c>
      <c r="B3869">
        <f>Движение!$A$574</f>
        <v/>
      </c>
      <c r="C3869">
        <f>Движение!$C$574</f>
        <v/>
      </c>
      <c r="D3869" t="inlineStr">
        <is>
          <t>Г 3500</t>
        </is>
      </c>
      <c r="E3869">
        <f>Движение!$P$574</f>
        <v/>
      </c>
      <c r="F3869">
        <f>N(Движение!$Q$574)</f>
        <v/>
      </c>
      <c r="G3869">
        <f>N(Движение!$R$574)</f>
        <v/>
      </c>
      <c r="H3869">
        <f>Движение!$S$574</f>
        <v/>
      </c>
      <c r="I3869">
        <f>IF($F3869&gt;0,TEXT($B3869,"dd.mm")&amp;"_"&amp;$D3869,"")</f>
        <v/>
      </c>
    </row>
    <row r="3870">
      <c r="A3870" t="n">
        <v>3869</v>
      </c>
      <c r="B3870">
        <f>Движение!$A$574</f>
        <v/>
      </c>
      <c r="C3870">
        <f>Движение!$C$574</f>
        <v/>
      </c>
      <c r="D3870" t="inlineStr">
        <is>
          <t>Г 800</t>
        </is>
      </c>
      <c r="E3870">
        <f>Движение!$T$574</f>
        <v/>
      </c>
      <c r="F3870">
        <f>N(Движение!$U$574)</f>
        <v/>
      </c>
      <c r="G3870">
        <f>N(Движение!$V$574)</f>
        <v/>
      </c>
      <c r="H3870">
        <f>Движение!$W$574</f>
        <v/>
      </c>
      <c r="I3870">
        <f>IF($F3870&gt;0,TEXT($B3870,"dd.mm")&amp;"_"&amp;$D3870,"")</f>
        <v/>
      </c>
    </row>
    <row r="3871">
      <c r="A3871" t="n">
        <v>3870</v>
      </c>
      <c r="B3871">
        <f>Движение!$A$574</f>
        <v/>
      </c>
      <c r="C3871">
        <f>Движение!$C$574</f>
        <v/>
      </c>
      <c r="D3871" t="inlineStr">
        <is>
          <t>Ми-К</t>
        </is>
      </c>
      <c r="E3871">
        <f>Движение!$X$574</f>
        <v/>
      </c>
      <c r="F3871">
        <f>N(Движение!$Y$574)</f>
        <v/>
      </c>
      <c r="G3871">
        <f>N(Движение!$Z$574)</f>
        <v/>
      </c>
      <c r="H3871">
        <f>Движение!$AA$574</f>
        <v/>
      </c>
      <c r="I3871">
        <f>IF($F3871&gt;0,TEXT($B3871,"dd.mm")&amp;"_"&amp;$D3871,"")</f>
        <v/>
      </c>
    </row>
    <row r="3872">
      <c r="A3872" t="n">
        <v>3871</v>
      </c>
      <c r="B3872">
        <f>Движение!$A$574</f>
        <v/>
      </c>
      <c r="C3872">
        <f>Движение!$C$574</f>
        <v/>
      </c>
      <c r="D3872" t="inlineStr">
        <is>
          <t>Ми-П</t>
        </is>
      </c>
      <c r="E3872">
        <f>Движение!$AB$574</f>
        <v/>
      </c>
      <c r="F3872">
        <f>N(Движение!$AC$574)</f>
        <v/>
      </c>
      <c r="G3872">
        <f>N(Движение!$AD$574)</f>
        <v/>
      </c>
      <c r="H3872">
        <f>Движение!$AE$574</f>
        <v/>
      </c>
      <c r="I3872">
        <f>IF($F3872&gt;0,TEXT($B3872,"dd.mm")&amp;"_"&amp;$D3872,"")</f>
        <v/>
      </c>
    </row>
    <row r="3873">
      <c r="A3873" t="n">
        <v>3872</v>
      </c>
      <c r="B3873">
        <f>Движение!$A$575</f>
        <v/>
      </c>
      <c r="C3873">
        <f>Движение!$C$575</f>
        <v/>
      </c>
      <c r="D3873" t="inlineStr">
        <is>
          <t>АК-10</t>
        </is>
      </c>
      <c r="E3873">
        <f>Движение!$D$575</f>
        <v/>
      </c>
      <c r="F3873">
        <f>N(Движение!$E$575)</f>
        <v/>
      </c>
      <c r="G3873">
        <f>N(Движение!$F$575)</f>
        <v/>
      </c>
      <c r="H3873">
        <f>Движение!$G$575</f>
        <v/>
      </c>
      <c r="I3873">
        <f>IF($F3873&gt;0,TEXT($B3873,"dd.mm")&amp;"_"&amp;$D3873,"")</f>
        <v/>
      </c>
    </row>
    <row r="3874">
      <c r="A3874" t="n">
        <v>3873</v>
      </c>
      <c r="B3874">
        <f>Движение!$A$575</f>
        <v/>
      </c>
      <c r="C3874">
        <f>Движение!$C$575</f>
        <v/>
      </c>
      <c r="D3874" t="inlineStr">
        <is>
          <t>АК-15</t>
        </is>
      </c>
      <c r="E3874">
        <f>Движение!$H$575</f>
        <v/>
      </c>
      <c r="F3874">
        <f>N(Движение!$I$575)</f>
        <v/>
      </c>
      <c r="G3874">
        <f>N(Движение!$J$575)</f>
        <v/>
      </c>
      <c r="H3874">
        <f>Движение!$K$575</f>
        <v/>
      </c>
      <c r="I3874">
        <f>IF($F3874&gt;0,TEXT($B3874,"dd.mm")&amp;"_"&amp;$D3874,"")</f>
        <v/>
      </c>
    </row>
    <row r="3875">
      <c r="A3875" t="n">
        <v>3874</v>
      </c>
      <c r="B3875">
        <f>Движение!$A$575</f>
        <v/>
      </c>
      <c r="C3875">
        <f>Движение!$C$575</f>
        <v/>
      </c>
      <c r="D3875" t="inlineStr">
        <is>
          <t>Г 1800</t>
        </is>
      </c>
      <c r="E3875">
        <f>Движение!$L$575</f>
        <v/>
      </c>
      <c r="F3875">
        <f>N(Движение!$M$575)</f>
        <v/>
      </c>
      <c r="G3875">
        <f>N(Движение!$N$575)</f>
        <v/>
      </c>
      <c r="H3875">
        <f>Движение!$O$575</f>
        <v/>
      </c>
      <c r="I3875">
        <f>IF($F3875&gt;0,TEXT($B3875,"dd.mm")&amp;"_"&amp;$D3875,"")</f>
        <v/>
      </c>
    </row>
    <row r="3876">
      <c r="A3876" t="n">
        <v>3875</v>
      </c>
      <c r="B3876">
        <f>Движение!$A$575</f>
        <v/>
      </c>
      <c r="C3876">
        <f>Движение!$C$575</f>
        <v/>
      </c>
      <c r="D3876" t="inlineStr">
        <is>
          <t>Г 3500</t>
        </is>
      </c>
      <c r="E3876">
        <f>Движение!$P$575</f>
        <v/>
      </c>
      <c r="F3876">
        <f>N(Движение!$Q$575)</f>
        <v/>
      </c>
      <c r="G3876">
        <f>N(Движение!$R$575)</f>
        <v/>
      </c>
      <c r="H3876">
        <f>Движение!$S$575</f>
        <v/>
      </c>
      <c r="I3876">
        <f>IF($F3876&gt;0,TEXT($B3876,"dd.mm")&amp;"_"&amp;$D3876,"")</f>
        <v/>
      </c>
    </row>
    <row r="3877">
      <c r="A3877" t="n">
        <v>3876</v>
      </c>
      <c r="B3877">
        <f>Движение!$A$575</f>
        <v/>
      </c>
      <c r="C3877">
        <f>Движение!$C$575</f>
        <v/>
      </c>
      <c r="D3877" t="inlineStr">
        <is>
          <t>Г 800</t>
        </is>
      </c>
      <c r="E3877">
        <f>Движение!$T$575</f>
        <v/>
      </c>
      <c r="F3877">
        <f>N(Движение!$U$575)</f>
        <v/>
      </c>
      <c r="G3877">
        <f>N(Движение!$V$575)</f>
        <v/>
      </c>
      <c r="H3877">
        <f>Движение!$W$575</f>
        <v/>
      </c>
      <c r="I3877">
        <f>IF($F3877&gt;0,TEXT($B3877,"dd.mm")&amp;"_"&amp;$D3877,"")</f>
        <v/>
      </c>
    </row>
    <row r="3878">
      <c r="A3878" t="n">
        <v>3877</v>
      </c>
      <c r="B3878">
        <f>Движение!$A$575</f>
        <v/>
      </c>
      <c r="C3878">
        <f>Движение!$C$575</f>
        <v/>
      </c>
      <c r="D3878" t="inlineStr">
        <is>
          <t>Ми-К</t>
        </is>
      </c>
      <c r="E3878">
        <f>Движение!$X$575</f>
        <v/>
      </c>
      <c r="F3878">
        <f>N(Движение!$Y$575)</f>
        <v/>
      </c>
      <c r="G3878">
        <f>N(Движение!$Z$575)</f>
        <v/>
      </c>
      <c r="H3878">
        <f>Движение!$AA$575</f>
        <v/>
      </c>
      <c r="I3878">
        <f>IF($F3878&gt;0,TEXT($B3878,"dd.mm")&amp;"_"&amp;$D3878,"")</f>
        <v/>
      </c>
    </row>
    <row r="3879">
      <c r="A3879" t="n">
        <v>3878</v>
      </c>
      <c r="B3879">
        <f>Движение!$A$575</f>
        <v/>
      </c>
      <c r="C3879">
        <f>Движение!$C$575</f>
        <v/>
      </c>
      <c r="D3879" t="inlineStr">
        <is>
          <t>Ми-П</t>
        </is>
      </c>
      <c r="E3879">
        <f>Движение!$AB$575</f>
        <v/>
      </c>
      <c r="F3879">
        <f>N(Движение!$AC$575)</f>
        <v/>
      </c>
      <c r="G3879">
        <f>N(Движение!$AD$575)</f>
        <v/>
      </c>
      <c r="H3879">
        <f>Движение!$AE$575</f>
        <v/>
      </c>
      <c r="I3879">
        <f>IF($F3879&gt;0,TEXT($B3879,"dd.mm")&amp;"_"&amp;$D3879,"")</f>
        <v/>
      </c>
    </row>
    <row r="3880">
      <c r="A3880" t="n">
        <v>3879</v>
      </c>
      <c r="B3880">
        <f>Движение!$A$576</f>
        <v/>
      </c>
      <c r="C3880">
        <f>Движение!$C$576</f>
        <v/>
      </c>
      <c r="D3880" t="inlineStr">
        <is>
          <t>АК-10</t>
        </is>
      </c>
      <c r="E3880">
        <f>Движение!$D$576</f>
        <v/>
      </c>
      <c r="F3880">
        <f>N(Движение!$E$576)</f>
        <v/>
      </c>
      <c r="G3880">
        <f>N(Движение!$F$576)</f>
        <v/>
      </c>
      <c r="H3880">
        <f>Движение!$G$576</f>
        <v/>
      </c>
      <c r="I3880">
        <f>IF($F3880&gt;0,TEXT($B3880,"dd.mm")&amp;"_"&amp;$D3880,"")</f>
        <v/>
      </c>
    </row>
    <row r="3881">
      <c r="A3881" t="n">
        <v>3880</v>
      </c>
      <c r="B3881">
        <f>Движение!$A$576</f>
        <v/>
      </c>
      <c r="C3881">
        <f>Движение!$C$576</f>
        <v/>
      </c>
      <c r="D3881" t="inlineStr">
        <is>
          <t>АК-15</t>
        </is>
      </c>
      <c r="E3881">
        <f>Движение!$H$576</f>
        <v/>
      </c>
      <c r="F3881">
        <f>N(Движение!$I$576)</f>
        <v/>
      </c>
      <c r="G3881">
        <f>N(Движение!$J$576)</f>
        <v/>
      </c>
      <c r="H3881">
        <f>Движение!$K$576</f>
        <v/>
      </c>
      <c r="I3881">
        <f>IF($F3881&gt;0,TEXT($B3881,"dd.mm")&amp;"_"&amp;$D3881,"")</f>
        <v/>
      </c>
    </row>
    <row r="3882">
      <c r="A3882" t="n">
        <v>3881</v>
      </c>
      <c r="B3882">
        <f>Движение!$A$576</f>
        <v/>
      </c>
      <c r="C3882">
        <f>Движение!$C$576</f>
        <v/>
      </c>
      <c r="D3882" t="inlineStr">
        <is>
          <t>Г 1800</t>
        </is>
      </c>
      <c r="E3882">
        <f>Движение!$L$576</f>
        <v/>
      </c>
      <c r="F3882">
        <f>N(Движение!$M$576)</f>
        <v/>
      </c>
      <c r="G3882">
        <f>N(Движение!$N$576)</f>
        <v/>
      </c>
      <c r="H3882">
        <f>Движение!$O$576</f>
        <v/>
      </c>
      <c r="I3882">
        <f>IF($F3882&gt;0,TEXT($B3882,"dd.mm")&amp;"_"&amp;$D3882,"")</f>
        <v/>
      </c>
    </row>
    <row r="3883">
      <c r="A3883" t="n">
        <v>3882</v>
      </c>
      <c r="B3883">
        <f>Движение!$A$576</f>
        <v/>
      </c>
      <c r="C3883">
        <f>Движение!$C$576</f>
        <v/>
      </c>
      <c r="D3883" t="inlineStr">
        <is>
          <t>Г 3500</t>
        </is>
      </c>
      <c r="E3883">
        <f>Движение!$P$576</f>
        <v/>
      </c>
      <c r="F3883">
        <f>N(Движение!$Q$576)</f>
        <v/>
      </c>
      <c r="G3883">
        <f>N(Движение!$R$576)</f>
        <v/>
      </c>
      <c r="H3883">
        <f>Движение!$S$576</f>
        <v/>
      </c>
      <c r="I3883">
        <f>IF($F3883&gt;0,TEXT($B3883,"dd.mm")&amp;"_"&amp;$D3883,"")</f>
        <v/>
      </c>
    </row>
    <row r="3884">
      <c r="A3884" t="n">
        <v>3883</v>
      </c>
      <c r="B3884">
        <f>Движение!$A$576</f>
        <v/>
      </c>
      <c r="C3884">
        <f>Движение!$C$576</f>
        <v/>
      </c>
      <c r="D3884" t="inlineStr">
        <is>
          <t>Г 800</t>
        </is>
      </c>
      <c r="E3884">
        <f>Движение!$T$576</f>
        <v/>
      </c>
      <c r="F3884">
        <f>N(Движение!$U$576)</f>
        <v/>
      </c>
      <c r="G3884">
        <f>N(Движение!$V$576)</f>
        <v/>
      </c>
      <c r="H3884">
        <f>Движение!$W$576</f>
        <v/>
      </c>
      <c r="I3884">
        <f>IF($F3884&gt;0,TEXT($B3884,"dd.mm")&amp;"_"&amp;$D3884,"")</f>
        <v/>
      </c>
    </row>
    <row r="3885">
      <c r="A3885" t="n">
        <v>3884</v>
      </c>
      <c r="B3885">
        <f>Движение!$A$576</f>
        <v/>
      </c>
      <c r="C3885">
        <f>Движение!$C$576</f>
        <v/>
      </c>
      <c r="D3885" t="inlineStr">
        <is>
          <t>Ми-К</t>
        </is>
      </c>
      <c r="E3885">
        <f>Движение!$X$576</f>
        <v/>
      </c>
      <c r="F3885">
        <f>N(Движение!$Y$576)</f>
        <v/>
      </c>
      <c r="G3885">
        <f>N(Движение!$Z$576)</f>
        <v/>
      </c>
      <c r="H3885">
        <f>Движение!$AA$576</f>
        <v/>
      </c>
      <c r="I3885">
        <f>IF($F3885&gt;0,TEXT($B3885,"dd.mm")&amp;"_"&amp;$D3885,"")</f>
        <v/>
      </c>
    </row>
    <row r="3886">
      <c r="A3886" t="n">
        <v>3885</v>
      </c>
      <c r="B3886">
        <f>Движение!$A$576</f>
        <v/>
      </c>
      <c r="C3886">
        <f>Движение!$C$576</f>
        <v/>
      </c>
      <c r="D3886" t="inlineStr">
        <is>
          <t>Ми-П</t>
        </is>
      </c>
      <c r="E3886">
        <f>Движение!$AB$576</f>
        <v/>
      </c>
      <c r="F3886">
        <f>N(Движение!$AC$576)</f>
        <v/>
      </c>
      <c r="G3886">
        <f>N(Движение!$AD$576)</f>
        <v/>
      </c>
      <c r="H3886">
        <f>Движение!$AE$576</f>
        <v/>
      </c>
      <c r="I3886">
        <f>IF($F3886&gt;0,TEXT($B3886,"dd.mm")&amp;"_"&amp;$D3886,"")</f>
        <v/>
      </c>
    </row>
    <row r="3887">
      <c r="A3887" t="n">
        <v>3886</v>
      </c>
      <c r="B3887">
        <f>Движение!$A$577</f>
        <v/>
      </c>
      <c r="C3887">
        <f>Движение!$C$577</f>
        <v/>
      </c>
      <c r="D3887" t="inlineStr">
        <is>
          <t>АК-10</t>
        </is>
      </c>
      <c r="E3887">
        <f>Движение!$D$577</f>
        <v/>
      </c>
      <c r="F3887">
        <f>N(Движение!$E$577)</f>
        <v/>
      </c>
      <c r="G3887">
        <f>N(Движение!$F$577)</f>
        <v/>
      </c>
      <c r="H3887">
        <f>Движение!$G$577</f>
        <v/>
      </c>
      <c r="I3887">
        <f>IF($F3887&gt;0,TEXT($B3887,"dd.mm")&amp;"_"&amp;$D3887,"")</f>
        <v/>
      </c>
    </row>
    <row r="3888">
      <c r="A3888" t="n">
        <v>3887</v>
      </c>
      <c r="B3888">
        <f>Движение!$A$577</f>
        <v/>
      </c>
      <c r="C3888">
        <f>Движение!$C$577</f>
        <v/>
      </c>
      <c r="D3888" t="inlineStr">
        <is>
          <t>АК-15</t>
        </is>
      </c>
      <c r="E3888">
        <f>Движение!$H$577</f>
        <v/>
      </c>
      <c r="F3888">
        <f>N(Движение!$I$577)</f>
        <v/>
      </c>
      <c r="G3888">
        <f>N(Движение!$J$577)</f>
        <v/>
      </c>
      <c r="H3888">
        <f>Движение!$K$577</f>
        <v/>
      </c>
      <c r="I3888">
        <f>IF($F3888&gt;0,TEXT($B3888,"dd.mm")&amp;"_"&amp;$D3888,"")</f>
        <v/>
      </c>
    </row>
    <row r="3889">
      <c r="A3889" t="n">
        <v>3888</v>
      </c>
      <c r="B3889">
        <f>Движение!$A$577</f>
        <v/>
      </c>
      <c r="C3889">
        <f>Движение!$C$577</f>
        <v/>
      </c>
      <c r="D3889" t="inlineStr">
        <is>
          <t>Г 1800</t>
        </is>
      </c>
      <c r="E3889">
        <f>Движение!$L$577</f>
        <v/>
      </c>
      <c r="F3889">
        <f>N(Движение!$M$577)</f>
        <v/>
      </c>
      <c r="G3889">
        <f>N(Движение!$N$577)</f>
        <v/>
      </c>
      <c r="H3889">
        <f>Движение!$O$577</f>
        <v/>
      </c>
      <c r="I3889">
        <f>IF($F3889&gt;0,TEXT($B3889,"dd.mm")&amp;"_"&amp;$D3889,"")</f>
        <v/>
      </c>
    </row>
    <row r="3890">
      <c r="A3890" t="n">
        <v>3889</v>
      </c>
      <c r="B3890">
        <f>Движение!$A$577</f>
        <v/>
      </c>
      <c r="C3890">
        <f>Движение!$C$577</f>
        <v/>
      </c>
      <c r="D3890" t="inlineStr">
        <is>
          <t>Г 3500</t>
        </is>
      </c>
      <c r="E3890">
        <f>Движение!$P$577</f>
        <v/>
      </c>
      <c r="F3890">
        <f>N(Движение!$Q$577)</f>
        <v/>
      </c>
      <c r="G3890">
        <f>N(Движение!$R$577)</f>
        <v/>
      </c>
      <c r="H3890">
        <f>Движение!$S$577</f>
        <v/>
      </c>
      <c r="I3890">
        <f>IF($F3890&gt;0,TEXT($B3890,"dd.mm")&amp;"_"&amp;$D3890,"")</f>
        <v/>
      </c>
    </row>
    <row r="3891">
      <c r="A3891" t="n">
        <v>3890</v>
      </c>
      <c r="B3891">
        <f>Движение!$A$577</f>
        <v/>
      </c>
      <c r="C3891">
        <f>Движение!$C$577</f>
        <v/>
      </c>
      <c r="D3891" t="inlineStr">
        <is>
          <t>Г 800</t>
        </is>
      </c>
      <c r="E3891">
        <f>Движение!$T$577</f>
        <v/>
      </c>
      <c r="F3891">
        <f>N(Движение!$U$577)</f>
        <v/>
      </c>
      <c r="G3891">
        <f>N(Движение!$V$577)</f>
        <v/>
      </c>
      <c r="H3891">
        <f>Движение!$W$577</f>
        <v/>
      </c>
      <c r="I3891">
        <f>IF($F3891&gt;0,TEXT($B3891,"dd.mm")&amp;"_"&amp;$D3891,"")</f>
        <v/>
      </c>
    </row>
    <row r="3892">
      <c r="A3892" t="n">
        <v>3891</v>
      </c>
      <c r="B3892">
        <f>Движение!$A$577</f>
        <v/>
      </c>
      <c r="C3892">
        <f>Движение!$C$577</f>
        <v/>
      </c>
      <c r="D3892" t="inlineStr">
        <is>
          <t>Ми-К</t>
        </is>
      </c>
      <c r="E3892">
        <f>Движение!$X$577</f>
        <v/>
      </c>
      <c r="F3892">
        <f>N(Движение!$Y$577)</f>
        <v/>
      </c>
      <c r="G3892">
        <f>N(Движение!$Z$577)</f>
        <v/>
      </c>
      <c r="H3892">
        <f>Движение!$AA$577</f>
        <v/>
      </c>
      <c r="I3892">
        <f>IF($F3892&gt;0,TEXT($B3892,"dd.mm")&amp;"_"&amp;$D3892,"")</f>
        <v/>
      </c>
    </row>
    <row r="3893">
      <c r="A3893" t="n">
        <v>3892</v>
      </c>
      <c r="B3893">
        <f>Движение!$A$577</f>
        <v/>
      </c>
      <c r="C3893">
        <f>Движение!$C$577</f>
        <v/>
      </c>
      <c r="D3893" t="inlineStr">
        <is>
          <t>Ми-П</t>
        </is>
      </c>
      <c r="E3893">
        <f>Движение!$AB$577</f>
        <v/>
      </c>
      <c r="F3893">
        <f>N(Движение!$AC$577)</f>
        <v/>
      </c>
      <c r="G3893">
        <f>N(Движение!$AD$577)</f>
        <v/>
      </c>
      <c r="H3893">
        <f>Движение!$AE$577</f>
        <v/>
      </c>
      <c r="I3893">
        <f>IF($F3893&gt;0,TEXT($B3893,"dd.mm")&amp;"_"&amp;$D3893,"")</f>
        <v/>
      </c>
    </row>
    <row r="3894">
      <c r="A3894" t="n">
        <v>3893</v>
      </c>
      <c r="B3894">
        <f>Движение!$A$578</f>
        <v/>
      </c>
      <c r="C3894">
        <f>Движение!$C$578</f>
        <v/>
      </c>
      <c r="D3894" t="inlineStr">
        <is>
          <t>АК-10</t>
        </is>
      </c>
      <c r="E3894">
        <f>Движение!$D$578</f>
        <v/>
      </c>
      <c r="F3894">
        <f>N(Движение!$E$578)</f>
        <v/>
      </c>
      <c r="G3894">
        <f>N(Движение!$F$578)</f>
        <v/>
      </c>
      <c r="H3894">
        <f>Движение!$G$578</f>
        <v/>
      </c>
      <c r="I3894">
        <f>IF($F3894&gt;0,TEXT($B3894,"dd.mm")&amp;"_"&amp;$D3894,"")</f>
        <v/>
      </c>
    </row>
    <row r="3895">
      <c r="A3895" t="n">
        <v>3894</v>
      </c>
      <c r="B3895">
        <f>Движение!$A$578</f>
        <v/>
      </c>
      <c r="C3895">
        <f>Движение!$C$578</f>
        <v/>
      </c>
      <c r="D3895" t="inlineStr">
        <is>
          <t>АК-15</t>
        </is>
      </c>
      <c r="E3895">
        <f>Движение!$H$578</f>
        <v/>
      </c>
      <c r="F3895">
        <f>N(Движение!$I$578)</f>
        <v/>
      </c>
      <c r="G3895">
        <f>N(Движение!$J$578)</f>
        <v/>
      </c>
      <c r="H3895">
        <f>Движение!$K$578</f>
        <v/>
      </c>
      <c r="I3895">
        <f>IF($F3895&gt;0,TEXT($B3895,"dd.mm")&amp;"_"&amp;$D3895,"")</f>
        <v/>
      </c>
    </row>
    <row r="3896">
      <c r="A3896" t="n">
        <v>3895</v>
      </c>
      <c r="B3896">
        <f>Движение!$A$578</f>
        <v/>
      </c>
      <c r="C3896">
        <f>Движение!$C$578</f>
        <v/>
      </c>
      <c r="D3896" t="inlineStr">
        <is>
          <t>Г 1800</t>
        </is>
      </c>
      <c r="E3896">
        <f>Движение!$L$578</f>
        <v/>
      </c>
      <c r="F3896">
        <f>N(Движение!$M$578)</f>
        <v/>
      </c>
      <c r="G3896">
        <f>N(Движение!$N$578)</f>
        <v/>
      </c>
      <c r="H3896">
        <f>Движение!$O$578</f>
        <v/>
      </c>
      <c r="I3896">
        <f>IF($F3896&gt;0,TEXT($B3896,"dd.mm")&amp;"_"&amp;$D3896,"")</f>
        <v/>
      </c>
    </row>
    <row r="3897">
      <c r="A3897" t="n">
        <v>3896</v>
      </c>
      <c r="B3897">
        <f>Движение!$A$578</f>
        <v/>
      </c>
      <c r="C3897">
        <f>Движение!$C$578</f>
        <v/>
      </c>
      <c r="D3897" t="inlineStr">
        <is>
          <t>Г 3500</t>
        </is>
      </c>
      <c r="E3897">
        <f>Движение!$P$578</f>
        <v/>
      </c>
      <c r="F3897">
        <f>N(Движение!$Q$578)</f>
        <v/>
      </c>
      <c r="G3897">
        <f>N(Движение!$R$578)</f>
        <v/>
      </c>
      <c r="H3897">
        <f>Движение!$S$578</f>
        <v/>
      </c>
      <c r="I3897">
        <f>IF($F3897&gt;0,TEXT($B3897,"dd.mm")&amp;"_"&amp;$D3897,"")</f>
        <v/>
      </c>
    </row>
    <row r="3898">
      <c r="A3898" t="n">
        <v>3897</v>
      </c>
      <c r="B3898">
        <f>Движение!$A$578</f>
        <v/>
      </c>
      <c r="C3898">
        <f>Движение!$C$578</f>
        <v/>
      </c>
      <c r="D3898" t="inlineStr">
        <is>
          <t>Г 800</t>
        </is>
      </c>
      <c r="E3898">
        <f>Движение!$T$578</f>
        <v/>
      </c>
      <c r="F3898">
        <f>N(Движение!$U$578)</f>
        <v/>
      </c>
      <c r="G3898">
        <f>N(Движение!$V$578)</f>
        <v/>
      </c>
      <c r="H3898">
        <f>Движение!$W$578</f>
        <v/>
      </c>
      <c r="I3898">
        <f>IF($F3898&gt;0,TEXT($B3898,"dd.mm")&amp;"_"&amp;$D3898,"")</f>
        <v/>
      </c>
    </row>
    <row r="3899">
      <c r="A3899" t="n">
        <v>3898</v>
      </c>
      <c r="B3899">
        <f>Движение!$A$578</f>
        <v/>
      </c>
      <c r="C3899">
        <f>Движение!$C$578</f>
        <v/>
      </c>
      <c r="D3899" t="inlineStr">
        <is>
          <t>Ми-К</t>
        </is>
      </c>
      <c r="E3899">
        <f>Движение!$X$578</f>
        <v/>
      </c>
      <c r="F3899">
        <f>N(Движение!$Y$578)</f>
        <v/>
      </c>
      <c r="G3899">
        <f>N(Движение!$Z$578)</f>
        <v/>
      </c>
      <c r="H3899">
        <f>Движение!$AA$578</f>
        <v/>
      </c>
      <c r="I3899">
        <f>IF($F3899&gt;0,TEXT($B3899,"dd.mm")&amp;"_"&amp;$D3899,"")</f>
        <v/>
      </c>
    </row>
    <row r="3900">
      <c r="A3900" t="n">
        <v>3899</v>
      </c>
      <c r="B3900">
        <f>Движение!$A$578</f>
        <v/>
      </c>
      <c r="C3900">
        <f>Движение!$C$578</f>
        <v/>
      </c>
      <c r="D3900" t="inlineStr">
        <is>
          <t>Ми-П</t>
        </is>
      </c>
      <c r="E3900">
        <f>Движение!$AB$578</f>
        <v/>
      </c>
      <c r="F3900">
        <f>N(Движение!$AC$578)</f>
        <v/>
      </c>
      <c r="G3900">
        <f>N(Движение!$AD$578)</f>
        <v/>
      </c>
      <c r="H3900">
        <f>Движение!$AE$578</f>
        <v/>
      </c>
      <c r="I3900">
        <f>IF($F3900&gt;0,TEXT($B3900,"dd.mm")&amp;"_"&amp;$D3900,"")</f>
        <v/>
      </c>
    </row>
    <row r="3901">
      <c r="A3901" t="n">
        <v>3900</v>
      </c>
      <c r="B3901">
        <f>Движение!$A$579</f>
        <v/>
      </c>
      <c r="C3901">
        <f>Движение!$C$579</f>
        <v/>
      </c>
      <c r="D3901" t="inlineStr">
        <is>
          <t>АК-10</t>
        </is>
      </c>
      <c r="E3901">
        <f>Движение!$D$579</f>
        <v/>
      </c>
      <c r="F3901">
        <f>N(Движение!$E$579)</f>
        <v/>
      </c>
      <c r="G3901">
        <f>N(Движение!$F$579)</f>
        <v/>
      </c>
      <c r="H3901">
        <f>Движение!$G$579</f>
        <v/>
      </c>
      <c r="I3901">
        <f>IF($F3901&gt;0,TEXT($B3901,"dd.mm")&amp;"_"&amp;$D3901,"")</f>
        <v/>
      </c>
    </row>
    <row r="3902">
      <c r="A3902" t="n">
        <v>3901</v>
      </c>
      <c r="B3902">
        <f>Движение!$A$579</f>
        <v/>
      </c>
      <c r="C3902">
        <f>Движение!$C$579</f>
        <v/>
      </c>
      <c r="D3902" t="inlineStr">
        <is>
          <t>АК-15</t>
        </is>
      </c>
      <c r="E3902">
        <f>Движение!$H$579</f>
        <v/>
      </c>
      <c r="F3902">
        <f>N(Движение!$I$579)</f>
        <v/>
      </c>
      <c r="G3902">
        <f>N(Движение!$J$579)</f>
        <v/>
      </c>
      <c r="H3902">
        <f>Движение!$K$579</f>
        <v/>
      </c>
      <c r="I3902">
        <f>IF($F3902&gt;0,TEXT($B3902,"dd.mm")&amp;"_"&amp;$D3902,"")</f>
        <v/>
      </c>
    </row>
    <row r="3903">
      <c r="A3903" t="n">
        <v>3902</v>
      </c>
      <c r="B3903">
        <f>Движение!$A$579</f>
        <v/>
      </c>
      <c r="C3903">
        <f>Движение!$C$579</f>
        <v/>
      </c>
      <c r="D3903" t="inlineStr">
        <is>
          <t>Г 1800</t>
        </is>
      </c>
      <c r="E3903">
        <f>Движение!$L$579</f>
        <v/>
      </c>
      <c r="F3903">
        <f>N(Движение!$M$579)</f>
        <v/>
      </c>
      <c r="G3903">
        <f>N(Движение!$N$579)</f>
        <v/>
      </c>
      <c r="H3903">
        <f>Движение!$O$579</f>
        <v/>
      </c>
      <c r="I3903">
        <f>IF($F3903&gt;0,TEXT($B3903,"dd.mm")&amp;"_"&amp;$D3903,"")</f>
        <v/>
      </c>
    </row>
    <row r="3904">
      <c r="A3904" t="n">
        <v>3903</v>
      </c>
      <c r="B3904">
        <f>Движение!$A$579</f>
        <v/>
      </c>
      <c r="C3904">
        <f>Движение!$C$579</f>
        <v/>
      </c>
      <c r="D3904" t="inlineStr">
        <is>
          <t>Г 3500</t>
        </is>
      </c>
      <c r="E3904">
        <f>Движение!$P$579</f>
        <v/>
      </c>
      <c r="F3904">
        <f>N(Движение!$Q$579)</f>
        <v/>
      </c>
      <c r="G3904">
        <f>N(Движение!$R$579)</f>
        <v/>
      </c>
      <c r="H3904">
        <f>Движение!$S$579</f>
        <v/>
      </c>
      <c r="I3904">
        <f>IF($F3904&gt;0,TEXT($B3904,"dd.mm")&amp;"_"&amp;$D3904,"")</f>
        <v/>
      </c>
    </row>
    <row r="3905">
      <c r="A3905" t="n">
        <v>3904</v>
      </c>
      <c r="B3905">
        <f>Движение!$A$579</f>
        <v/>
      </c>
      <c r="C3905">
        <f>Движение!$C$579</f>
        <v/>
      </c>
      <c r="D3905" t="inlineStr">
        <is>
          <t>Г 800</t>
        </is>
      </c>
      <c r="E3905">
        <f>Движение!$T$579</f>
        <v/>
      </c>
      <c r="F3905">
        <f>N(Движение!$U$579)</f>
        <v/>
      </c>
      <c r="G3905">
        <f>N(Движение!$V$579)</f>
        <v/>
      </c>
      <c r="H3905">
        <f>Движение!$W$579</f>
        <v/>
      </c>
      <c r="I3905">
        <f>IF($F3905&gt;0,TEXT($B3905,"dd.mm")&amp;"_"&amp;$D3905,"")</f>
        <v/>
      </c>
    </row>
    <row r="3906">
      <c r="A3906" t="n">
        <v>3905</v>
      </c>
      <c r="B3906">
        <f>Движение!$A$579</f>
        <v/>
      </c>
      <c r="C3906">
        <f>Движение!$C$579</f>
        <v/>
      </c>
      <c r="D3906" t="inlineStr">
        <is>
          <t>Ми-К</t>
        </is>
      </c>
      <c r="E3906">
        <f>Движение!$X$579</f>
        <v/>
      </c>
      <c r="F3906">
        <f>N(Движение!$Y$579)</f>
        <v/>
      </c>
      <c r="G3906">
        <f>N(Движение!$Z$579)</f>
        <v/>
      </c>
      <c r="H3906">
        <f>Движение!$AA$579</f>
        <v/>
      </c>
      <c r="I3906">
        <f>IF($F3906&gt;0,TEXT($B3906,"dd.mm")&amp;"_"&amp;$D3906,"")</f>
        <v/>
      </c>
    </row>
    <row r="3907">
      <c r="A3907" t="n">
        <v>3906</v>
      </c>
      <c r="B3907">
        <f>Движение!$A$579</f>
        <v/>
      </c>
      <c r="C3907">
        <f>Движение!$C$579</f>
        <v/>
      </c>
      <c r="D3907" t="inlineStr">
        <is>
          <t>Ми-П</t>
        </is>
      </c>
      <c r="E3907">
        <f>Движение!$AB$579</f>
        <v/>
      </c>
      <c r="F3907">
        <f>N(Движение!$AC$579)</f>
        <v/>
      </c>
      <c r="G3907">
        <f>N(Движение!$AD$579)</f>
        <v/>
      </c>
      <c r="H3907">
        <f>Движение!$AE$579</f>
        <v/>
      </c>
      <c r="I3907">
        <f>IF($F3907&gt;0,TEXT($B3907,"dd.mm")&amp;"_"&amp;$D3907,"")</f>
        <v/>
      </c>
    </row>
    <row r="3908">
      <c r="A3908" t="n">
        <v>3907</v>
      </c>
      <c r="B3908">
        <f>Движение!$A$580</f>
        <v/>
      </c>
      <c r="C3908">
        <f>Движение!$C$580</f>
        <v/>
      </c>
      <c r="D3908" t="inlineStr">
        <is>
          <t>АК-10</t>
        </is>
      </c>
      <c r="E3908">
        <f>Движение!$D$580</f>
        <v/>
      </c>
      <c r="F3908">
        <f>N(Движение!$E$580)</f>
        <v/>
      </c>
      <c r="G3908">
        <f>N(Движение!$F$580)</f>
        <v/>
      </c>
      <c r="H3908">
        <f>Движение!$G$580</f>
        <v/>
      </c>
      <c r="I3908">
        <f>IF($F3908&gt;0,TEXT($B3908,"dd.mm")&amp;"_"&amp;$D3908,"")</f>
        <v/>
      </c>
    </row>
    <row r="3909">
      <c r="A3909" t="n">
        <v>3908</v>
      </c>
      <c r="B3909">
        <f>Движение!$A$580</f>
        <v/>
      </c>
      <c r="C3909">
        <f>Движение!$C$580</f>
        <v/>
      </c>
      <c r="D3909" t="inlineStr">
        <is>
          <t>АК-15</t>
        </is>
      </c>
      <c r="E3909">
        <f>Движение!$H$580</f>
        <v/>
      </c>
      <c r="F3909">
        <f>N(Движение!$I$580)</f>
        <v/>
      </c>
      <c r="G3909">
        <f>N(Движение!$J$580)</f>
        <v/>
      </c>
      <c r="H3909">
        <f>Движение!$K$580</f>
        <v/>
      </c>
      <c r="I3909">
        <f>IF($F3909&gt;0,TEXT($B3909,"dd.mm")&amp;"_"&amp;$D3909,"")</f>
        <v/>
      </c>
    </row>
    <row r="3910">
      <c r="A3910" t="n">
        <v>3909</v>
      </c>
      <c r="B3910">
        <f>Движение!$A$580</f>
        <v/>
      </c>
      <c r="C3910">
        <f>Движение!$C$580</f>
        <v/>
      </c>
      <c r="D3910" t="inlineStr">
        <is>
          <t>Г 1800</t>
        </is>
      </c>
      <c r="E3910">
        <f>Движение!$L$580</f>
        <v/>
      </c>
      <c r="F3910">
        <f>N(Движение!$M$580)</f>
        <v/>
      </c>
      <c r="G3910">
        <f>N(Движение!$N$580)</f>
        <v/>
      </c>
      <c r="H3910">
        <f>Движение!$O$580</f>
        <v/>
      </c>
      <c r="I3910">
        <f>IF($F3910&gt;0,TEXT($B3910,"dd.mm")&amp;"_"&amp;$D3910,"")</f>
        <v/>
      </c>
    </row>
    <row r="3911">
      <c r="A3911" t="n">
        <v>3910</v>
      </c>
      <c r="B3911">
        <f>Движение!$A$580</f>
        <v/>
      </c>
      <c r="C3911">
        <f>Движение!$C$580</f>
        <v/>
      </c>
      <c r="D3911" t="inlineStr">
        <is>
          <t>Г 3500</t>
        </is>
      </c>
      <c r="E3911">
        <f>Движение!$P$580</f>
        <v/>
      </c>
      <c r="F3911">
        <f>N(Движение!$Q$580)</f>
        <v/>
      </c>
      <c r="G3911">
        <f>N(Движение!$R$580)</f>
        <v/>
      </c>
      <c r="H3911">
        <f>Движение!$S$580</f>
        <v/>
      </c>
      <c r="I3911">
        <f>IF($F3911&gt;0,TEXT($B3911,"dd.mm")&amp;"_"&amp;$D3911,"")</f>
        <v/>
      </c>
    </row>
    <row r="3912">
      <c r="A3912" t="n">
        <v>3911</v>
      </c>
      <c r="B3912">
        <f>Движение!$A$580</f>
        <v/>
      </c>
      <c r="C3912">
        <f>Движение!$C$580</f>
        <v/>
      </c>
      <c r="D3912" t="inlineStr">
        <is>
          <t>Г 800</t>
        </is>
      </c>
      <c r="E3912">
        <f>Движение!$T$580</f>
        <v/>
      </c>
      <c r="F3912">
        <f>N(Движение!$U$580)</f>
        <v/>
      </c>
      <c r="G3912">
        <f>N(Движение!$V$580)</f>
        <v/>
      </c>
      <c r="H3912">
        <f>Движение!$W$580</f>
        <v/>
      </c>
      <c r="I3912">
        <f>IF($F3912&gt;0,TEXT($B3912,"dd.mm")&amp;"_"&amp;$D3912,"")</f>
        <v/>
      </c>
    </row>
    <row r="3913">
      <c r="A3913" t="n">
        <v>3912</v>
      </c>
      <c r="B3913">
        <f>Движение!$A$580</f>
        <v/>
      </c>
      <c r="C3913">
        <f>Движение!$C$580</f>
        <v/>
      </c>
      <c r="D3913" t="inlineStr">
        <is>
          <t>Ми-К</t>
        </is>
      </c>
      <c r="E3913">
        <f>Движение!$X$580</f>
        <v/>
      </c>
      <c r="F3913">
        <f>N(Движение!$Y$580)</f>
        <v/>
      </c>
      <c r="G3913">
        <f>N(Движение!$Z$580)</f>
        <v/>
      </c>
      <c r="H3913">
        <f>Движение!$AA$580</f>
        <v/>
      </c>
      <c r="I3913">
        <f>IF($F3913&gt;0,TEXT($B3913,"dd.mm")&amp;"_"&amp;$D3913,"")</f>
        <v/>
      </c>
    </row>
    <row r="3914">
      <c r="A3914" t="n">
        <v>3913</v>
      </c>
      <c r="B3914">
        <f>Движение!$A$580</f>
        <v/>
      </c>
      <c r="C3914">
        <f>Движение!$C$580</f>
        <v/>
      </c>
      <c r="D3914" t="inlineStr">
        <is>
          <t>Ми-П</t>
        </is>
      </c>
      <c r="E3914">
        <f>Движение!$AB$580</f>
        <v/>
      </c>
      <c r="F3914">
        <f>N(Движение!$AC$580)</f>
        <v/>
      </c>
      <c r="G3914">
        <f>N(Движение!$AD$580)</f>
        <v/>
      </c>
      <c r="H3914">
        <f>Движение!$AE$580</f>
        <v/>
      </c>
      <c r="I3914">
        <f>IF($F3914&gt;0,TEXT($B3914,"dd.mm")&amp;"_"&amp;$D3914,"")</f>
        <v/>
      </c>
    </row>
    <row r="3915">
      <c r="A3915" t="n">
        <v>3914</v>
      </c>
      <c r="B3915">
        <f>Движение!$A$581</f>
        <v/>
      </c>
      <c r="C3915">
        <f>Движение!$C$581</f>
        <v/>
      </c>
      <c r="D3915" t="inlineStr">
        <is>
          <t>АК-10</t>
        </is>
      </c>
      <c r="E3915">
        <f>Движение!$D$581</f>
        <v/>
      </c>
      <c r="F3915">
        <f>N(Движение!$E$581)</f>
        <v/>
      </c>
      <c r="G3915">
        <f>N(Движение!$F$581)</f>
        <v/>
      </c>
      <c r="H3915">
        <f>Движение!$G$581</f>
        <v/>
      </c>
      <c r="I3915">
        <f>IF($F3915&gt;0,TEXT($B3915,"dd.mm")&amp;"_"&amp;$D3915,"")</f>
        <v/>
      </c>
    </row>
    <row r="3916">
      <c r="A3916" t="n">
        <v>3915</v>
      </c>
      <c r="B3916">
        <f>Движение!$A$581</f>
        <v/>
      </c>
      <c r="C3916">
        <f>Движение!$C$581</f>
        <v/>
      </c>
      <c r="D3916" t="inlineStr">
        <is>
          <t>АК-15</t>
        </is>
      </c>
      <c r="E3916">
        <f>Движение!$H$581</f>
        <v/>
      </c>
      <c r="F3916">
        <f>N(Движение!$I$581)</f>
        <v/>
      </c>
      <c r="G3916">
        <f>N(Движение!$J$581)</f>
        <v/>
      </c>
      <c r="H3916">
        <f>Движение!$K$581</f>
        <v/>
      </c>
      <c r="I3916">
        <f>IF($F3916&gt;0,TEXT($B3916,"dd.mm")&amp;"_"&amp;$D3916,"")</f>
        <v/>
      </c>
    </row>
    <row r="3917">
      <c r="A3917" t="n">
        <v>3916</v>
      </c>
      <c r="B3917">
        <f>Движение!$A$581</f>
        <v/>
      </c>
      <c r="C3917">
        <f>Движение!$C$581</f>
        <v/>
      </c>
      <c r="D3917" t="inlineStr">
        <is>
          <t>Г 1800</t>
        </is>
      </c>
      <c r="E3917">
        <f>Движение!$L$581</f>
        <v/>
      </c>
      <c r="F3917">
        <f>N(Движение!$M$581)</f>
        <v/>
      </c>
      <c r="G3917">
        <f>N(Движение!$N$581)</f>
        <v/>
      </c>
      <c r="H3917">
        <f>Движение!$O$581</f>
        <v/>
      </c>
      <c r="I3917">
        <f>IF($F3917&gt;0,TEXT($B3917,"dd.mm")&amp;"_"&amp;$D3917,"")</f>
        <v/>
      </c>
    </row>
    <row r="3918">
      <c r="A3918" t="n">
        <v>3917</v>
      </c>
      <c r="B3918">
        <f>Движение!$A$581</f>
        <v/>
      </c>
      <c r="C3918">
        <f>Движение!$C$581</f>
        <v/>
      </c>
      <c r="D3918" t="inlineStr">
        <is>
          <t>Г 3500</t>
        </is>
      </c>
      <c r="E3918">
        <f>Движение!$P$581</f>
        <v/>
      </c>
      <c r="F3918">
        <f>N(Движение!$Q$581)</f>
        <v/>
      </c>
      <c r="G3918">
        <f>N(Движение!$R$581)</f>
        <v/>
      </c>
      <c r="H3918">
        <f>Движение!$S$581</f>
        <v/>
      </c>
      <c r="I3918">
        <f>IF($F3918&gt;0,TEXT($B3918,"dd.mm")&amp;"_"&amp;$D3918,"")</f>
        <v/>
      </c>
    </row>
    <row r="3919">
      <c r="A3919" t="n">
        <v>3918</v>
      </c>
      <c r="B3919">
        <f>Движение!$A$581</f>
        <v/>
      </c>
      <c r="C3919">
        <f>Движение!$C$581</f>
        <v/>
      </c>
      <c r="D3919" t="inlineStr">
        <is>
          <t>Г 800</t>
        </is>
      </c>
      <c r="E3919">
        <f>Движение!$T$581</f>
        <v/>
      </c>
      <c r="F3919">
        <f>N(Движение!$U$581)</f>
        <v/>
      </c>
      <c r="G3919">
        <f>N(Движение!$V$581)</f>
        <v/>
      </c>
      <c r="H3919">
        <f>Движение!$W$581</f>
        <v/>
      </c>
      <c r="I3919">
        <f>IF($F3919&gt;0,TEXT($B3919,"dd.mm")&amp;"_"&amp;$D3919,"")</f>
        <v/>
      </c>
    </row>
    <row r="3920">
      <c r="A3920" t="n">
        <v>3919</v>
      </c>
      <c r="B3920">
        <f>Движение!$A$581</f>
        <v/>
      </c>
      <c r="C3920">
        <f>Движение!$C$581</f>
        <v/>
      </c>
      <c r="D3920" t="inlineStr">
        <is>
          <t>Ми-К</t>
        </is>
      </c>
      <c r="E3920">
        <f>Движение!$X$581</f>
        <v/>
      </c>
      <c r="F3920">
        <f>N(Движение!$Y$581)</f>
        <v/>
      </c>
      <c r="G3920">
        <f>N(Движение!$Z$581)</f>
        <v/>
      </c>
      <c r="H3920">
        <f>Движение!$AA$581</f>
        <v/>
      </c>
      <c r="I3920">
        <f>IF($F3920&gt;0,TEXT($B3920,"dd.mm")&amp;"_"&amp;$D3920,"")</f>
        <v/>
      </c>
    </row>
    <row r="3921">
      <c r="A3921" t="n">
        <v>3920</v>
      </c>
      <c r="B3921">
        <f>Движение!$A$581</f>
        <v/>
      </c>
      <c r="C3921">
        <f>Движение!$C$581</f>
        <v/>
      </c>
      <c r="D3921" t="inlineStr">
        <is>
          <t>Ми-П</t>
        </is>
      </c>
      <c r="E3921">
        <f>Движение!$AB$581</f>
        <v/>
      </c>
      <c r="F3921">
        <f>N(Движение!$AC$581)</f>
        <v/>
      </c>
      <c r="G3921">
        <f>N(Движение!$AD$581)</f>
        <v/>
      </c>
      <c r="H3921">
        <f>Движение!$AE$581</f>
        <v/>
      </c>
      <c r="I3921">
        <f>IF($F3921&gt;0,TEXT($B3921,"dd.mm")&amp;"_"&amp;$D3921,"")</f>
        <v/>
      </c>
    </row>
    <row r="3922">
      <c r="A3922" t="n">
        <v>3921</v>
      </c>
      <c r="B3922">
        <f>Движение!$A$582</f>
        <v/>
      </c>
      <c r="C3922">
        <f>Движение!$C$582</f>
        <v/>
      </c>
      <c r="D3922" t="inlineStr">
        <is>
          <t>АК-10</t>
        </is>
      </c>
      <c r="E3922">
        <f>Движение!$D$582</f>
        <v/>
      </c>
      <c r="F3922">
        <f>N(Движение!$E$582)</f>
        <v/>
      </c>
      <c r="G3922">
        <f>N(Движение!$F$582)</f>
        <v/>
      </c>
      <c r="H3922">
        <f>Движение!$G$582</f>
        <v/>
      </c>
      <c r="I3922">
        <f>IF($F3922&gt;0,TEXT($B3922,"dd.mm")&amp;"_"&amp;$D3922,"")</f>
        <v/>
      </c>
    </row>
    <row r="3923">
      <c r="A3923" t="n">
        <v>3922</v>
      </c>
      <c r="B3923">
        <f>Движение!$A$582</f>
        <v/>
      </c>
      <c r="C3923">
        <f>Движение!$C$582</f>
        <v/>
      </c>
      <c r="D3923" t="inlineStr">
        <is>
          <t>АК-15</t>
        </is>
      </c>
      <c r="E3923">
        <f>Движение!$H$582</f>
        <v/>
      </c>
      <c r="F3923">
        <f>N(Движение!$I$582)</f>
        <v/>
      </c>
      <c r="G3923">
        <f>N(Движение!$J$582)</f>
        <v/>
      </c>
      <c r="H3923">
        <f>Движение!$K$582</f>
        <v/>
      </c>
      <c r="I3923">
        <f>IF($F3923&gt;0,TEXT($B3923,"dd.mm")&amp;"_"&amp;$D3923,"")</f>
        <v/>
      </c>
    </row>
    <row r="3924">
      <c r="A3924" t="n">
        <v>3923</v>
      </c>
      <c r="B3924">
        <f>Движение!$A$582</f>
        <v/>
      </c>
      <c r="C3924">
        <f>Движение!$C$582</f>
        <v/>
      </c>
      <c r="D3924" t="inlineStr">
        <is>
          <t>Г 1800</t>
        </is>
      </c>
      <c r="E3924">
        <f>Движение!$L$582</f>
        <v/>
      </c>
      <c r="F3924">
        <f>N(Движение!$M$582)</f>
        <v/>
      </c>
      <c r="G3924">
        <f>N(Движение!$N$582)</f>
        <v/>
      </c>
      <c r="H3924">
        <f>Движение!$O$582</f>
        <v/>
      </c>
      <c r="I3924">
        <f>IF($F3924&gt;0,TEXT($B3924,"dd.mm")&amp;"_"&amp;$D3924,"")</f>
        <v/>
      </c>
    </row>
    <row r="3925">
      <c r="A3925" t="n">
        <v>3924</v>
      </c>
      <c r="B3925">
        <f>Движение!$A$582</f>
        <v/>
      </c>
      <c r="C3925">
        <f>Движение!$C$582</f>
        <v/>
      </c>
      <c r="D3925" t="inlineStr">
        <is>
          <t>Г 3500</t>
        </is>
      </c>
      <c r="E3925">
        <f>Движение!$P$582</f>
        <v/>
      </c>
      <c r="F3925">
        <f>N(Движение!$Q$582)</f>
        <v/>
      </c>
      <c r="G3925">
        <f>N(Движение!$R$582)</f>
        <v/>
      </c>
      <c r="H3925">
        <f>Движение!$S$582</f>
        <v/>
      </c>
      <c r="I3925">
        <f>IF($F3925&gt;0,TEXT($B3925,"dd.mm")&amp;"_"&amp;$D3925,"")</f>
        <v/>
      </c>
    </row>
    <row r="3926">
      <c r="A3926" t="n">
        <v>3925</v>
      </c>
      <c r="B3926">
        <f>Движение!$A$582</f>
        <v/>
      </c>
      <c r="C3926">
        <f>Движение!$C$582</f>
        <v/>
      </c>
      <c r="D3926" t="inlineStr">
        <is>
          <t>Г 800</t>
        </is>
      </c>
      <c r="E3926">
        <f>Движение!$T$582</f>
        <v/>
      </c>
      <c r="F3926">
        <f>N(Движение!$U$582)</f>
        <v/>
      </c>
      <c r="G3926">
        <f>N(Движение!$V$582)</f>
        <v/>
      </c>
      <c r="H3926">
        <f>Движение!$W$582</f>
        <v/>
      </c>
      <c r="I3926">
        <f>IF($F3926&gt;0,TEXT($B3926,"dd.mm")&amp;"_"&amp;$D3926,"")</f>
        <v/>
      </c>
    </row>
    <row r="3927">
      <c r="A3927" t="n">
        <v>3926</v>
      </c>
      <c r="B3927">
        <f>Движение!$A$582</f>
        <v/>
      </c>
      <c r="C3927">
        <f>Движение!$C$582</f>
        <v/>
      </c>
      <c r="D3927" t="inlineStr">
        <is>
          <t>Ми-К</t>
        </is>
      </c>
      <c r="E3927">
        <f>Движение!$X$582</f>
        <v/>
      </c>
      <c r="F3927">
        <f>N(Движение!$Y$582)</f>
        <v/>
      </c>
      <c r="G3927">
        <f>N(Движение!$Z$582)</f>
        <v/>
      </c>
      <c r="H3927">
        <f>Движение!$AA$582</f>
        <v/>
      </c>
      <c r="I3927">
        <f>IF($F3927&gt;0,TEXT($B3927,"dd.mm")&amp;"_"&amp;$D3927,"")</f>
        <v/>
      </c>
    </row>
    <row r="3928">
      <c r="A3928" t="n">
        <v>3927</v>
      </c>
      <c r="B3928">
        <f>Движение!$A$582</f>
        <v/>
      </c>
      <c r="C3928">
        <f>Движение!$C$582</f>
        <v/>
      </c>
      <c r="D3928" t="inlineStr">
        <is>
          <t>Ми-П</t>
        </is>
      </c>
      <c r="E3928">
        <f>Движение!$AB$582</f>
        <v/>
      </c>
      <c r="F3928">
        <f>N(Движение!$AC$582)</f>
        <v/>
      </c>
      <c r="G3928">
        <f>N(Движение!$AD$582)</f>
        <v/>
      </c>
      <c r="H3928">
        <f>Движение!$AE$582</f>
        <v/>
      </c>
      <c r="I3928">
        <f>IF($F3928&gt;0,TEXT($B3928,"dd.mm")&amp;"_"&amp;$D3928,"")</f>
        <v/>
      </c>
    </row>
    <row r="3929">
      <c r="A3929" t="n">
        <v>3928</v>
      </c>
      <c r="B3929">
        <f>Движение!$A$583</f>
        <v/>
      </c>
      <c r="C3929">
        <f>Движение!$C$583</f>
        <v/>
      </c>
      <c r="D3929" t="inlineStr">
        <is>
          <t>АК-10</t>
        </is>
      </c>
      <c r="E3929">
        <f>Движение!$D$583</f>
        <v/>
      </c>
      <c r="F3929">
        <f>N(Движение!$E$583)</f>
        <v/>
      </c>
      <c r="G3929">
        <f>N(Движение!$F$583)</f>
        <v/>
      </c>
      <c r="H3929">
        <f>Движение!$G$583</f>
        <v/>
      </c>
      <c r="I3929">
        <f>IF($F3929&gt;0,TEXT($B3929,"dd.mm")&amp;"_"&amp;$D3929,"")</f>
        <v/>
      </c>
    </row>
    <row r="3930">
      <c r="A3930" t="n">
        <v>3929</v>
      </c>
      <c r="B3930">
        <f>Движение!$A$583</f>
        <v/>
      </c>
      <c r="C3930">
        <f>Движение!$C$583</f>
        <v/>
      </c>
      <c r="D3930" t="inlineStr">
        <is>
          <t>АК-15</t>
        </is>
      </c>
      <c r="E3930">
        <f>Движение!$H$583</f>
        <v/>
      </c>
      <c r="F3930">
        <f>N(Движение!$I$583)</f>
        <v/>
      </c>
      <c r="G3930">
        <f>N(Движение!$J$583)</f>
        <v/>
      </c>
      <c r="H3930">
        <f>Движение!$K$583</f>
        <v/>
      </c>
      <c r="I3930">
        <f>IF($F3930&gt;0,TEXT($B3930,"dd.mm")&amp;"_"&amp;$D3930,"")</f>
        <v/>
      </c>
    </row>
    <row r="3931">
      <c r="A3931" t="n">
        <v>3930</v>
      </c>
      <c r="B3931">
        <f>Движение!$A$583</f>
        <v/>
      </c>
      <c r="C3931">
        <f>Движение!$C$583</f>
        <v/>
      </c>
      <c r="D3931" t="inlineStr">
        <is>
          <t>Г 1800</t>
        </is>
      </c>
      <c r="E3931">
        <f>Движение!$L$583</f>
        <v/>
      </c>
      <c r="F3931">
        <f>N(Движение!$M$583)</f>
        <v/>
      </c>
      <c r="G3931">
        <f>N(Движение!$N$583)</f>
        <v/>
      </c>
      <c r="H3931">
        <f>Движение!$O$583</f>
        <v/>
      </c>
      <c r="I3931">
        <f>IF($F3931&gt;0,TEXT($B3931,"dd.mm")&amp;"_"&amp;$D3931,"")</f>
        <v/>
      </c>
    </row>
    <row r="3932">
      <c r="A3932" t="n">
        <v>3931</v>
      </c>
      <c r="B3932">
        <f>Движение!$A$583</f>
        <v/>
      </c>
      <c r="C3932">
        <f>Движение!$C$583</f>
        <v/>
      </c>
      <c r="D3932" t="inlineStr">
        <is>
          <t>Г 3500</t>
        </is>
      </c>
      <c r="E3932">
        <f>Движение!$P$583</f>
        <v/>
      </c>
      <c r="F3932">
        <f>N(Движение!$Q$583)</f>
        <v/>
      </c>
      <c r="G3932">
        <f>N(Движение!$R$583)</f>
        <v/>
      </c>
      <c r="H3932">
        <f>Движение!$S$583</f>
        <v/>
      </c>
      <c r="I3932">
        <f>IF($F3932&gt;0,TEXT($B3932,"dd.mm")&amp;"_"&amp;$D3932,"")</f>
        <v/>
      </c>
    </row>
    <row r="3933">
      <c r="A3933" t="n">
        <v>3932</v>
      </c>
      <c r="B3933">
        <f>Движение!$A$583</f>
        <v/>
      </c>
      <c r="C3933">
        <f>Движение!$C$583</f>
        <v/>
      </c>
      <c r="D3933" t="inlineStr">
        <is>
          <t>Г 800</t>
        </is>
      </c>
      <c r="E3933">
        <f>Движение!$T$583</f>
        <v/>
      </c>
      <c r="F3933">
        <f>N(Движение!$U$583)</f>
        <v/>
      </c>
      <c r="G3933">
        <f>N(Движение!$V$583)</f>
        <v/>
      </c>
      <c r="H3933">
        <f>Движение!$W$583</f>
        <v/>
      </c>
      <c r="I3933">
        <f>IF($F3933&gt;0,TEXT($B3933,"dd.mm")&amp;"_"&amp;$D3933,"")</f>
        <v/>
      </c>
    </row>
    <row r="3934">
      <c r="A3934" t="n">
        <v>3933</v>
      </c>
      <c r="B3934">
        <f>Движение!$A$583</f>
        <v/>
      </c>
      <c r="C3934">
        <f>Движение!$C$583</f>
        <v/>
      </c>
      <c r="D3934" t="inlineStr">
        <is>
          <t>Ми-К</t>
        </is>
      </c>
      <c r="E3934">
        <f>Движение!$X$583</f>
        <v/>
      </c>
      <c r="F3934">
        <f>N(Движение!$Y$583)</f>
        <v/>
      </c>
      <c r="G3934">
        <f>N(Движение!$Z$583)</f>
        <v/>
      </c>
      <c r="H3934">
        <f>Движение!$AA$583</f>
        <v/>
      </c>
      <c r="I3934">
        <f>IF($F3934&gt;0,TEXT($B3934,"dd.mm")&amp;"_"&amp;$D3934,"")</f>
        <v/>
      </c>
    </row>
    <row r="3935">
      <c r="A3935" t="n">
        <v>3934</v>
      </c>
      <c r="B3935">
        <f>Движение!$A$583</f>
        <v/>
      </c>
      <c r="C3935">
        <f>Движение!$C$583</f>
        <v/>
      </c>
      <c r="D3935" t="inlineStr">
        <is>
          <t>Ми-П</t>
        </is>
      </c>
      <c r="E3935">
        <f>Движение!$AB$583</f>
        <v/>
      </c>
      <c r="F3935">
        <f>N(Движение!$AC$583)</f>
        <v/>
      </c>
      <c r="G3935">
        <f>N(Движение!$AD$583)</f>
        <v/>
      </c>
      <c r="H3935">
        <f>Движение!$AE$583</f>
        <v/>
      </c>
      <c r="I3935">
        <f>IF($F3935&gt;0,TEXT($B3935,"dd.mm")&amp;"_"&amp;$D3935,"")</f>
        <v/>
      </c>
    </row>
    <row r="3936">
      <c r="A3936" t="n">
        <v>3935</v>
      </c>
      <c r="B3936">
        <f>Движение!$A$584</f>
        <v/>
      </c>
      <c r="C3936">
        <f>Движение!$C$584</f>
        <v/>
      </c>
      <c r="D3936" t="inlineStr">
        <is>
          <t>АК-10</t>
        </is>
      </c>
      <c r="E3936">
        <f>Движение!$D$584</f>
        <v/>
      </c>
      <c r="F3936">
        <f>N(Движение!$E$584)</f>
        <v/>
      </c>
      <c r="G3936">
        <f>N(Движение!$F$584)</f>
        <v/>
      </c>
      <c r="H3936">
        <f>Движение!$G$584</f>
        <v/>
      </c>
      <c r="I3936">
        <f>IF($F3936&gt;0,TEXT($B3936,"dd.mm")&amp;"_"&amp;$D3936,"")</f>
        <v/>
      </c>
    </row>
    <row r="3937">
      <c r="A3937" t="n">
        <v>3936</v>
      </c>
      <c r="B3937">
        <f>Движение!$A$584</f>
        <v/>
      </c>
      <c r="C3937">
        <f>Движение!$C$584</f>
        <v/>
      </c>
      <c r="D3937" t="inlineStr">
        <is>
          <t>АК-15</t>
        </is>
      </c>
      <c r="E3937">
        <f>Движение!$H$584</f>
        <v/>
      </c>
      <c r="F3937">
        <f>N(Движение!$I$584)</f>
        <v/>
      </c>
      <c r="G3937">
        <f>N(Движение!$J$584)</f>
        <v/>
      </c>
      <c r="H3937">
        <f>Движение!$K$584</f>
        <v/>
      </c>
      <c r="I3937">
        <f>IF($F3937&gt;0,TEXT($B3937,"dd.mm")&amp;"_"&amp;$D3937,"")</f>
        <v/>
      </c>
    </row>
    <row r="3938">
      <c r="A3938" t="n">
        <v>3937</v>
      </c>
      <c r="B3938">
        <f>Движение!$A$584</f>
        <v/>
      </c>
      <c r="C3938">
        <f>Движение!$C$584</f>
        <v/>
      </c>
      <c r="D3938" t="inlineStr">
        <is>
          <t>Г 1800</t>
        </is>
      </c>
      <c r="E3938">
        <f>Движение!$L$584</f>
        <v/>
      </c>
      <c r="F3938">
        <f>N(Движение!$M$584)</f>
        <v/>
      </c>
      <c r="G3938">
        <f>N(Движение!$N$584)</f>
        <v/>
      </c>
      <c r="H3938">
        <f>Движение!$O$584</f>
        <v/>
      </c>
      <c r="I3938">
        <f>IF($F3938&gt;0,TEXT($B3938,"dd.mm")&amp;"_"&amp;$D3938,"")</f>
        <v/>
      </c>
    </row>
    <row r="3939">
      <c r="A3939" t="n">
        <v>3938</v>
      </c>
      <c r="B3939">
        <f>Движение!$A$584</f>
        <v/>
      </c>
      <c r="C3939">
        <f>Движение!$C$584</f>
        <v/>
      </c>
      <c r="D3939" t="inlineStr">
        <is>
          <t>Г 3500</t>
        </is>
      </c>
      <c r="E3939">
        <f>Движение!$P$584</f>
        <v/>
      </c>
      <c r="F3939">
        <f>N(Движение!$Q$584)</f>
        <v/>
      </c>
      <c r="G3939">
        <f>N(Движение!$R$584)</f>
        <v/>
      </c>
      <c r="H3939">
        <f>Движение!$S$584</f>
        <v/>
      </c>
      <c r="I3939">
        <f>IF($F3939&gt;0,TEXT($B3939,"dd.mm")&amp;"_"&amp;$D3939,"")</f>
        <v/>
      </c>
    </row>
    <row r="3940">
      <c r="A3940" t="n">
        <v>3939</v>
      </c>
      <c r="B3940">
        <f>Движение!$A$584</f>
        <v/>
      </c>
      <c r="C3940">
        <f>Движение!$C$584</f>
        <v/>
      </c>
      <c r="D3940" t="inlineStr">
        <is>
          <t>Г 800</t>
        </is>
      </c>
      <c r="E3940">
        <f>Движение!$T$584</f>
        <v/>
      </c>
      <c r="F3940">
        <f>N(Движение!$U$584)</f>
        <v/>
      </c>
      <c r="G3940">
        <f>N(Движение!$V$584)</f>
        <v/>
      </c>
      <c r="H3940">
        <f>Движение!$W$584</f>
        <v/>
      </c>
      <c r="I3940">
        <f>IF($F3940&gt;0,TEXT($B3940,"dd.mm")&amp;"_"&amp;$D3940,"")</f>
        <v/>
      </c>
    </row>
    <row r="3941">
      <c r="A3941" t="n">
        <v>3940</v>
      </c>
      <c r="B3941">
        <f>Движение!$A$584</f>
        <v/>
      </c>
      <c r="C3941">
        <f>Движение!$C$584</f>
        <v/>
      </c>
      <c r="D3941" t="inlineStr">
        <is>
          <t>Ми-К</t>
        </is>
      </c>
      <c r="E3941">
        <f>Движение!$X$584</f>
        <v/>
      </c>
      <c r="F3941">
        <f>N(Движение!$Y$584)</f>
        <v/>
      </c>
      <c r="G3941">
        <f>N(Движение!$Z$584)</f>
        <v/>
      </c>
      <c r="H3941">
        <f>Движение!$AA$584</f>
        <v/>
      </c>
      <c r="I3941">
        <f>IF($F3941&gt;0,TEXT($B3941,"dd.mm")&amp;"_"&amp;$D3941,"")</f>
        <v/>
      </c>
    </row>
    <row r="3942">
      <c r="A3942" t="n">
        <v>3941</v>
      </c>
      <c r="B3942">
        <f>Движение!$A$584</f>
        <v/>
      </c>
      <c r="C3942">
        <f>Движение!$C$584</f>
        <v/>
      </c>
      <c r="D3942" t="inlineStr">
        <is>
          <t>Ми-П</t>
        </is>
      </c>
      <c r="E3942">
        <f>Движение!$AB$584</f>
        <v/>
      </c>
      <c r="F3942">
        <f>N(Движение!$AC$584)</f>
        <v/>
      </c>
      <c r="G3942">
        <f>N(Движение!$AD$584)</f>
        <v/>
      </c>
      <c r="H3942">
        <f>Движение!$AE$584</f>
        <v/>
      </c>
      <c r="I3942">
        <f>IF($F3942&gt;0,TEXT($B3942,"dd.mm")&amp;"_"&amp;$D3942,"")</f>
        <v/>
      </c>
    </row>
    <row r="3943">
      <c r="A3943" t="n">
        <v>3942</v>
      </c>
      <c r="B3943">
        <f>Движение!$A$585</f>
        <v/>
      </c>
      <c r="C3943">
        <f>Движение!$C$585</f>
        <v/>
      </c>
      <c r="D3943" t="inlineStr">
        <is>
          <t>АК-10</t>
        </is>
      </c>
      <c r="E3943">
        <f>Движение!$D$585</f>
        <v/>
      </c>
      <c r="F3943">
        <f>N(Движение!$E$585)</f>
        <v/>
      </c>
      <c r="G3943">
        <f>N(Движение!$F$585)</f>
        <v/>
      </c>
      <c r="H3943">
        <f>Движение!$G$585</f>
        <v/>
      </c>
      <c r="I3943">
        <f>IF($F3943&gt;0,TEXT($B3943,"dd.mm")&amp;"_"&amp;$D3943,"")</f>
        <v/>
      </c>
    </row>
    <row r="3944">
      <c r="A3944" t="n">
        <v>3943</v>
      </c>
      <c r="B3944">
        <f>Движение!$A$585</f>
        <v/>
      </c>
      <c r="C3944">
        <f>Движение!$C$585</f>
        <v/>
      </c>
      <c r="D3944" t="inlineStr">
        <is>
          <t>АК-15</t>
        </is>
      </c>
      <c r="E3944">
        <f>Движение!$H$585</f>
        <v/>
      </c>
      <c r="F3944">
        <f>N(Движение!$I$585)</f>
        <v/>
      </c>
      <c r="G3944">
        <f>N(Движение!$J$585)</f>
        <v/>
      </c>
      <c r="H3944">
        <f>Движение!$K$585</f>
        <v/>
      </c>
      <c r="I3944">
        <f>IF($F3944&gt;0,TEXT($B3944,"dd.mm")&amp;"_"&amp;$D3944,"")</f>
        <v/>
      </c>
    </row>
    <row r="3945">
      <c r="A3945" t="n">
        <v>3944</v>
      </c>
      <c r="B3945">
        <f>Движение!$A$585</f>
        <v/>
      </c>
      <c r="C3945">
        <f>Движение!$C$585</f>
        <v/>
      </c>
      <c r="D3945" t="inlineStr">
        <is>
          <t>Г 1800</t>
        </is>
      </c>
      <c r="E3945">
        <f>Движение!$L$585</f>
        <v/>
      </c>
      <c r="F3945">
        <f>N(Движение!$M$585)</f>
        <v/>
      </c>
      <c r="G3945">
        <f>N(Движение!$N$585)</f>
        <v/>
      </c>
      <c r="H3945">
        <f>Движение!$O$585</f>
        <v/>
      </c>
      <c r="I3945">
        <f>IF($F3945&gt;0,TEXT($B3945,"dd.mm")&amp;"_"&amp;$D3945,"")</f>
        <v/>
      </c>
    </row>
    <row r="3946">
      <c r="A3946" t="n">
        <v>3945</v>
      </c>
      <c r="B3946">
        <f>Движение!$A$585</f>
        <v/>
      </c>
      <c r="C3946">
        <f>Движение!$C$585</f>
        <v/>
      </c>
      <c r="D3946" t="inlineStr">
        <is>
          <t>Г 3500</t>
        </is>
      </c>
      <c r="E3946">
        <f>Движение!$P$585</f>
        <v/>
      </c>
      <c r="F3946">
        <f>N(Движение!$Q$585)</f>
        <v/>
      </c>
      <c r="G3946">
        <f>N(Движение!$R$585)</f>
        <v/>
      </c>
      <c r="H3946">
        <f>Движение!$S$585</f>
        <v/>
      </c>
      <c r="I3946">
        <f>IF($F3946&gt;0,TEXT($B3946,"dd.mm")&amp;"_"&amp;$D3946,"")</f>
        <v/>
      </c>
    </row>
    <row r="3947">
      <c r="A3947" t="n">
        <v>3946</v>
      </c>
      <c r="B3947">
        <f>Движение!$A$585</f>
        <v/>
      </c>
      <c r="C3947">
        <f>Движение!$C$585</f>
        <v/>
      </c>
      <c r="D3947" t="inlineStr">
        <is>
          <t>Г 800</t>
        </is>
      </c>
      <c r="E3947">
        <f>Движение!$T$585</f>
        <v/>
      </c>
      <c r="F3947">
        <f>N(Движение!$U$585)</f>
        <v/>
      </c>
      <c r="G3947">
        <f>N(Движение!$V$585)</f>
        <v/>
      </c>
      <c r="H3947">
        <f>Движение!$W$585</f>
        <v/>
      </c>
      <c r="I3947">
        <f>IF($F3947&gt;0,TEXT($B3947,"dd.mm")&amp;"_"&amp;$D3947,"")</f>
        <v/>
      </c>
    </row>
    <row r="3948">
      <c r="A3948" t="n">
        <v>3947</v>
      </c>
      <c r="B3948">
        <f>Движение!$A$585</f>
        <v/>
      </c>
      <c r="C3948">
        <f>Движение!$C$585</f>
        <v/>
      </c>
      <c r="D3948" t="inlineStr">
        <is>
          <t>Ми-К</t>
        </is>
      </c>
      <c r="E3948">
        <f>Движение!$X$585</f>
        <v/>
      </c>
      <c r="F3948">
        <f>N(Движение!$Y$585)</f>
        <v/>
      </c>
      <c r="G3948">
        <f>N(Движение!$Z$585)</f>
        <v/>
      </c>
      <c r="H3948">
        <f>Движение!$AA$585</f>
        <v/>
      </c>
      <c r="I3948">
        <f>IF($F3948&gt;0,TEXT($B3948,"dd.mm")&amp;"_"&amp;$D3948,"")</f>
        <v/>
      </c>
    </row>
    <row r="3949">
      <c r="A3949" t="n">
        <v>3948</v>
      </c>
      <c r="B3949">
        <f>Движение!$A$585</f>
        <v/>
      </c>
      <c r="C3949">
        <f>Движение!$C$585</f>
        <v/>
      </c>
      <c r="D3949" t="inlineStr">
        <is>
          <t>Ми-П</t>
        </is>
      </c>
      <c r="E3949">
        <f>Движение!$AB$585</f>
        <v/>
      </c>
      <c r="F3949">
        <f>N(Движение!$AC$585)</f>
        <v/>
      </c>
      <c r="G3949">
        <f>N(Движение!$AD$585)</f>
        <v/>
      </c>
      <c r="H3949">
        <f>Движение!$AE$585</f>
        <v/>
      </c>
      <c r="I3949">
        <f>IF($F3949&gt;0,TEXT($B3949,"dd.mm")&amp;"_"&amp;$D3949,"")</f>
        <v/>
      </c>
    </row>
    <row r="3950">
      <c r="A3950" t="n">
        <v>3949</v>
      </c>
      <c r="B3950">
        <f>Движение!$A$586</f>
        <v/>
      </c>
      <c r="C3950">
        <f>Движение!$C$586</f>
        <v/>
      </c>
      <c r="D3950" t="inlineStr">
        <is>
          <t>АК-10</t>
        </is>
      </c>
      <c r="E3950">
        <f>Движение!$D$586</f>
        <v/>
      </c>
      <c r="F3950">
        <f>N(Движение!$E$586)</f>
        <v/>
      </c>
      <c r="G3950">
        <f>N(Движение!$F$586)</f>
        <v/>
      </c>
      <c r="H3950">
        <f>Движение!$G$586</f>
        <v/>
      </c>
      <c r="I3950">
        <f>IF($F3950&gt;0,TEXT($B3950,"dd.mm")&amp;"_"&amp;$D3950,"")</f>
        <v/>
      </c>
    </row>
    <row r="3951">
      <c r="A3951" t="n">
        <v>3950</v>
      </c>
      <c r="B3951">
        <f>Движение!$A$586</f>
        <v/>
      </c>
      <c r="C3951">
        <f>Движение!$C$586</f>
        <v/>
      </c>
      <c r="D3951" t="inlineStr">
        <is>
          <t>АК-15</t>
        </is>
      </c>
      <c r="E3951">
        <f>Движение!$H$586</f>
        <v/>
      </c>
      <c r="F3951">
        <f>N(Движение!$I$586)</f>
        <v/>
      </c>
      <c r="G3951">
        <f>N(Движение!$J$586)</f>
        <v/>
      </c>
      <c r="H3951">
        <f>Движение!$K$586</f>
        <v/>
      </c>
      <c r="I3951">
        <f>IF($F3951&gt;0,TEXT($B3951,"dd.mm")&amp;"_"&amp;$D3951,"")</f>
        <v/>
      </c>
    </row>
    <row r="3952">
      <c r="A3952" t="n">
        <v>3951</v>
      </c>
      <c r="B3952">
        <f>Движение!$A$586</f>
        <v/>
      </c>
      <c r="C3952">
        <f>Движение!$C$586</f>
        <v/>
      </c>
      <c r="D3952" t="inlineStr">
        <is>
          <t>Г 1800</t>
        </is>
      </c>
      <c r="E3952">
        <f>Движение!$L$586</f>
        <v/>
      </c>
      <c r="F3952">
        <f>N(Движение!$M$586)</f>
        <v/>
      </c>
      <c r="G3952">
        <f>N(Движение!$N$586)</f>
        <v/>
      </c>
      <c r="H3952">
        <f>Движение!$O$586</f>
        <v/>
      </c>
      <c r="I3952">
        <f>IF($F3952&gt;0,TEXT($B3952,"dd.mm")&amp;"_"&amp;$D3952,"")</f>
        <v/>
      </c>
    </row>
    <row r="3953">
      <c r="A3953" t="n">
        <v>3952</v>
      </c>
      <c r="B3953">
        <f>Движение!$A$586</f>
        <v/>
      </c>
      <c r="C3953">
        <f>Движение!$C$586</f>
        <v/>
      </c>
      <c r="D3953" t="inlineStr">
        <is>
          <t>Г 3500</t>
        </is>
      </c>
      <c r="E3953">
        <f>Движение!$P$586</f>
        <v/>
      </c>
      <c r="F3953">
        <f>N(Движение!$Q$586)</f>
        <v/>
      </c>
      <c r="G3953">
        <f>N(Движение!$R$586)</f>
        <v/>
      </c>
      <c r="H3953">
        <f>Движение!$S$586</f>
        <v/>
      </c>
      <c r="I3953">
        <f>IF($F3953&gt;0,TEXT($B3953,"dd.mm")&amp;"_"&amp;$D3953,"")</f>
        <v/>
      </c>
    </row>
    <row r="3954">
      <c r="A3954" t="n">
        <v>3953</v>
      </c>
      <c r="B3954">
        <f>Движение!$A$586</f>
        <v/>
      </c>
      <c r="C3954">
        <f>Движение!$C$586</f>
        <v/>
      </c>
      <c r="D3954" t="inlineStr">
        <is>
          <t>Г 800</t>
        </is>
      </c>
      <c r="E3954">
        <f>Движение!$T$586</f>
        <v/>
      </c>
      <c r="F3954">
        <f>N(Движение!$U$586)</f>
        <v/>
      </c>
      <c r="G3954">
        <f>N(Движение!$V$586)</f>
        <v/>
      </c>
      <c r="H3954">
        <f>Движение!$W$586</f>
        <v/>
      </c>
      <c r="I3954">
        <f>IF($F3954&gt;0,TEXT($B3954,"dd.mm")&amp;"_"&amp;$D3954,"")</f>
        <v/>
      </c>
    </row>
    <row r="3955">
      <c r="A3955" t="n">
        <v>3954</v>
      </c>
      <c r="B3955">
        <f>Движение!$A$586</f>
        <v/>
      </c>
      <c r="C3955">
        <f>Движение!$C$586</f>
        <v/>
      </c>
      <c r="D3955" t="inlineStr">
        <is>
          <t>Ми-К</t>
        </is>
      </c>
      <c r="E3955">
        <f>Движение!$X$586</f>
        <v/>
      </c>
      <c r="F3955">
        <f>N(Движение!$Y$586)</f>
        <v/>
      </c>
      <c r="G3955">
        <f>N(Движение!$Z$586)</f>
        <v/>
      </c>
      <c r="H3955">
        <f>Движение!$AA$586</f>
        <v/>
      </c>
      <c r="I3955">
        <f>IF($F3955&gt;0,TEXT($B3955,"dd.mm")&amp;"_"&amp;$D3955,"")</f>
        <v/>
      </c>
    </row>
    <row r="3956">
      <c r="A3956" t="n">
        <v>3955</v>
      </c>
      <c r="B3956">
        <f>Движение!$A$586</f>
        <v/>
      </c>
      <c r="C3956">
        <f>Движение!$C$586</f>
        <v/>
      </c>
      <c r="D3956" t="inlineStr">
        <is>
          <t>Ми-П</t>
        </is>
      </c>
      <c r="E3956">
        <f>Движение!$AB$586</f>
        <v/>
      </c>
      <c r="F3956">
        <f>N(Движение!$AC$586)</f>
        <v/>
      </c>
      <c r="G3956">
        <f>N(Движение!$AD$586)</f>
        <v/>
      </c>
      <c r="H3956">
        <f>Движение!$AE$586</f>
        <v/>
      </c>
      <c r="I3956">
        <f>IF($F3956&gt;0,TEXT($B3956,"dd.mm")&amp;"_"&amp;$D3956,"")</f>
        <v/>
      </c>
    </row>
    <row r="3957">
      <c r="A3957" t="n">
        <v>3956</v>
      </c>
      <c r="B3957">
        <f>Движение!$A$587</f>
        <v/>
      </c>
      <c r="C3957">
        <f>Движение!$C$587</f>
        <v/>
      </c>
      <c r="D3957" t="inlineStr">
        <is>
          <t>АК-10</t>
        </is>
      </c>
      <c r="E3957">
        <f>Движение!$D$587</f>
        <v/>
      </c>
      <c r="F3957">
        <f>N(Движение!$E$587)</f>
        <v/>
      </c>
      <c r="G3957">
        <f>N(Движение!$F$587)</f>
        <v/>
      </c>
      <c r="H3957">
        <f>Движение!$G$587</f>
        <v/>
      </c>
      <c r="I3957">
        <f>IF($F3957&gt;0,TEXT($B3957,"dd.mm")&amp;"_"&amp;$D3957,"")</f>
        <v/>
      </c>
    </row>
    <row r="3958">
      <c r="A3958" t="n">
        <v>3957</v>
      </c>
      <c r="B3958">
        <f>Движение!$A$587</f>
        <v/>
      </c>
      <c r="C3958">
        <f>Движение!$C$587</f>
        <v/>
      </c>
      <c r="D3958" t="inlineStr">
        <is>
          <t>АК-15</t>
        </is>
      </c>
      <c r="E3958">
        <f>Движение!$H$587</f>
        <v/>
      </c>
      <c r="F3958">
        <f>N(Движение!$I$587)</f>
        <v/>
      </c>
      <c r="G3958">
        <f>N(Движение!$J$587)</f>
        <v/>
      </c>
      <c r="H3958">
        <f>Движение!$K$587</f>
        <v/>
      </c>
      <c r="I3958">
        <f>IF($F3958&gt;0,TEXT($B3958,"dd.mm")&amp;"_"&amp;$D3958,"")</f>
        <v/>
      </c>
    </row>
    <row r="3959">
      <c r="A3959" t="n">
        <v>3958</v>
      </c>
      <c r="B3959">
        <f>Движение!$A$587</f>
        <v/>
      </c>
      <c r="C3959">
        <f>Движение!$C$587</f>
        <v/>
      </c>
      <c r="D3959" t="inlineStr">
        <is>
          <t>Г 1800</t>
        </is>
      </c>
      <c r="E3959">
        <f>Движение!$L$587</f>
        <v/>
      </c>
      <c r="F3959">
        <f>N(Движение!$M$587)</f>
        <v/>
      </c>
      <c r="G3959">
        <f>N(Движение!$N$587)</f>
        <v/>
      </c>
      <c r="H3959">
        <f>Движение!$O$587</f>
        <v/>
      </c>
      <c r="I3959">
        <f>IF($F3959&gt;0,TEXT($B3959,"dd.mm")&amp;"_"&amp;$D3959,"")</f>
        <v/>
      </c>
    </row>
    <row r="3960">
      <c r="A3960" t="n">
        <v>3959</v>
      </c>
      <c r="B3960">
        <f>Движение!$A$587</f>
        <v/>
      </c>
      <c r="C3960">
        <f>Движение!$C$587</f>
        <v/>
      </c>
      <c r="D3960" t="inlineStr">
        <is>
          <t>Г 3500</t>
        </is>
      </c>
      <c r="E3960">
        <f>Движение!$P$587</f>
        <v/>
      </c>
      <c r="F3960">
        <f>N(Движение!$Q$587)</f>
        <v/>
      </c>
      <c r="G3960">
        <f>N(Движение!$R$587)</f>
        <v/>
      </c>
      <c r="H3960">
        <f>Движение!$S$587</f>
        <v/>
      </c>
      <c r="I3960">
        <f>IF($F3960&gt;0,TEXT($B3960,"dd.mm")&amp;"_"&amp;$D3960,"")</f>
        <v/>
      </c>
    </row>
    <row r="3961">
      <c r="A3961" t="n">
        <v>3960</v>
      </c>
      <c r="B3961">
        <f>Движение!$A$587</f>
        <v/>
      </c>
      <c r="C3961">
        <f>Движение!$C$587</f>
        <v/>
      </c>
      <c r="D3961" t="inlineStr">
        <is>
          <t>Г 800</t>
        </is>
      </c>
      <c r="E3961">
        <f>Движение!$T$587</f>
        <v/>
      </c>
      <c r="F3961">
        <f>N(Движение!$U$587)</f>
        <v/>
      </c>
      <c r="G3961">
        <f>N(Движение!$V$587)</f>
        <v/>
      </c>
      <c r="H3961">
        <f>Движение!$W$587</f>
        <v/>
      </c>
      <c r="I3961">
        <f>IF($F3961&gt;0,TEXT($B3961,"dd.mm")&amp;"_"&amp;$D3961,"")</f>
        <v/>
      </c>
    </row>
    <row r="3962">
      <c r="A3962" t="n">
        <v>3961</v>
      </c>
      <c r="B3962">
        <f>Движение!$A$587</f>
        <v/>
      </c>
      <c r="C3962">
        <f>Движение!$C$587</f>
        <v/>
      </c>
      <c r="D3962" t="inlineStr">
        <is>
          <t>Ми-К</t>
        </is>
      </c>
      <c r="E3962">
        <f>Движение!$X$587</f>
        <v/>
      </c>
      <c r="F3962">
        <f>N(Движение!$Y$587)</f>
        <v/>
      </c>
      <c r="G3962">
        <f>N(Движение!$Z$587)</f>
        <v/>
      </c>
      <c r="H3962">
        <f>Движение!$AA$587</f>
        <v/>
      </c>
      <c r="I3962">
        <f>IF($F3962&gt;0,TEXT($B3962,"dd.mm")&amp;"_"&amp;$D3962,"")</f>
        <v/>
      </c>
    </row>
    <row r="3963">
      <c r="A3963" t="n">
        <v>3962</v>
      </c>
      <c r="B3963">
        <f>Движение!$A$587</f>
        <v/>
      </c>
      <c r="C3963">
        <f>Движение!$C$587</f>
        <v/>
      </c>
      <c r="D3963" t="inlineStr">
        <is>
          <t>Ми-П</t>
        </is>
      </c>
      <c r="E3963">
        <f>Движение!$AB$587</f>
        <v/>
      </c>
      <c r="F3963">
        <f>N(Движение!$AC$587)</f>
        <v/>
      </c>
      <c r="G3963">
        <f>N(Движение!$AD$587)</f>
        <v/>
      </c>
      <c r="H3963">
        <f>Движение!$AE$587</f>
        <v/>
      </c>
      <c r="I3963">
        <f>IF($F3963&gt;0,TEXT($B3963,"dd.mm")&amp;"_"&amp;$D3963,"")</f>
        <v/>
      </c>
    </row>
    <row r="3964">
      <c r="A3964" t="n">
        <v>3963</v>
      </c>
      <c r="B3964">
        <f>Движение!$A$588</f>
        <v/>
      </c>
      <c r="C3964">
        <f>Движение!$C$588</f>
        <v/>
      </c>
      <c r="D3964" t="inlineStr">
        <is>
          <t>АК-10</t>
        </is>
      </c>
      <c r="E3964">
        <f>Движение!$D$588</f>
        <v/>
      </c>
      <c r="F3964">
        <f>N(Движение!$E$588)</f>
        <v/>
      </c>
      <c r="G3964">
        <f>N(Движение!$F$588)</f>
        <v/>
      </c>
      <c r="H3964">
        <f>Движение!$G$588</f>
        <v/>
      </c>
      <c r="I3964">
        <f>IF($F3964&gt;0,TEXT($B3964,"dd.mm")&amp;"_"&amp;$D3964,"")</f>
        <v/>
      </c>
    </row>
    <row r="3965">
      <c r="A3965" t="n">
        <v>3964</v>
      </c>
      <c r="B3965">
        <f>Движение!$A$588</f>
        <v/>
      </c>
      <c r="C3965">
        <f>Движение!$C$588</f>
        <v/>
      </c>
      <c r="D3965" t="inlineStr">
        <is>
          <t>АК-15</t>
        </is>
      </c>
      <c r="E3965">
        <f>Движение!$H$588</f>
        <v/>
      </c>
      <c r="F3965">
        <f>N(Движение!$I$588)</f>
        <v/>
      </c>
      <c r="G3965">
        <f>N(Движение!$J$588)</f>
        <v/>
      </c>
      <c r="H3965">
        <f>Движение!$K$588</f>
        <v/>
      </c>
      <c r="I3965">
        <f>IF($F3965&gt;0,TEXT($B3965,"dd.mm")&amp;"_"&amp;$D3965,"")</f>
        <v/>
      </c>
    </row>
    <row r="3966">
      <c r="A3966" t="n">
        <v>3965</v>
      </c>
      <c r="B3966">
        <f>Движение!$A$588</f>
        <v/>
      </c>
      <c r="C3966">
        <f>Движение!$C$588</f>
        <v/>
      </c>
      <c r="D3966" t="inlineStr">
        <is>
          <t>Г 1800</t>
        </is>
      </c>
      <c r="E3966">
        <f>Движение!$L$588</f>
        <v/>
      </c>
      <c r="F3966">
        <f>N(Движение!$M$588)</f>
        <v/>
      </c>
      <c r="G3966">
        <f>N(Движение!$N$588)</f>
        <v/>
      </c>
      <c r="H3966">
        <f>Движение!$O$588</f>
        <v/>
      </c>
      <c r="I3966">
        <f>IF($F3966&gt;0,TEXT($B3966,"dd.mm")&amp;"_"&amp;$D3966,"")</f>
        <v/>
      </c>
    </row>
    <row r="3967">
      <c r="A3967" t="n">
        <v>3966</v>
      </c>
      <c r="B3967">
        <f>Движение!$A$588</f>
        <v/>
      </c>
      <c r="C3967">
        <f>Движение!$C$588</f>
        <v/>
      </c>
      <c r="D3967" t="inlineStr">
        <is>
          <t>Г 3500</t>
        </is>
      </c>
      <c r="E3967">
        <f>Движение!$P$588</f>
        <v/>
      </c>
      <c r="F3967">
        <f>N(Движение!$Q$588)</f>
        <v/>
      </c>
      <c r="G3967">
        <f>N(Движение!$R$588)</f>
        <v/>
      </c>
      <c r="H3967">
        <f>Движение!$S$588</f>
        <v/>
      </c>
      <c r="I3967">
        <f>IF($F3967&gt;0,TEXT($B3967,"dd.mm")&amp;"_"&amp;$D3967,"")</f>
        <v/>
      </c>
    </row>
    <row r="3968">
      <c r="A3968" t="n">
        <v>3967</v>
      </c>
      <c r="B3968">
        <f>Движение!$A$588</f>
        <v/>
      </c>
      <c r="C3968">
        <f>Движение!$C$588</f>
        <v/>
      </c>
      <c r="D3968" t="inlineStr">
        <is>
          <t>Г 800</t>
        </is>
      </c>
      <c r="E3968">
        <f>Движение!$T$588</f>
        <v/>
      </c>
      <c r="F3968">
        <f>N(Движение!$U$588)</f>
        <v/>
      </c>
      <c r="G3968">
        <f>N(Движение!$V$588)</f>
        <v/>
      </c>
      <c r="H3968">
        <f>Движение!$W$588</f>
        <v/>
      </c>
      <c r="I3968">
        <f>IF($F3968&gt;0,TEXT($B3968,"dd.mm")&amp;"_"&amp;$D3968,"")</f>
        <v/>
      </c>
    </row>
    <row r="3969">
      <c r="A3969" t="n">
        <v>3968</v>
      </c>
      <c r="B3969">
        <f>Движение!$A$588</f>
        <v/>
      </c>
      <c r="C3969">
        <f>Движение!$C$588</f>
        <v/>
      </c>
      <c r="D3969" t="inlineStr">
        <is>
          <t>Ми-К</t>
        </is>
      </c>
      <c r="E3969">
        <f>Движение!$X$588</f>
        <v/>
      </c>
      <c r="F3969">
        <f>N(Движение!$Y$588)</f>
        <v/>
      </c>
      <c r="G3969">
        <f>N(Движение!$Z$588)</f>
        <v/>
      </c>
      <c r="H3969">
        <f>Движение!$AA$588</f>
        <v/>
      </c>
      <c r="I3969">
        <f>IF($F3969&gt;0,TEXT($B3969,"dd.mm")&amp;"_"&amp;$D3969,"")</f>
        <v/>
      </c>
    </row>
    <row r="3970">
      <c r="A3970" t="n">
        <v>3969</v>
      </c>
      <c r="B3970">
        <f>Движение!$A$588</f>
        <v/>
      </c>
      <c r="C3970">
        <f>Движение!$C$588</f>
        <v/>
      </c>
      <c r="D3970" t="inlineStr">
        <is>
          <t>Ми-П</t>
        </is>
      </c>
      <c r="E3970">
        <f>Движение!$AB$588</f>
        <v/>
      </c>
      <c r="F3970">
        <f>N(Движение!$AC$588)</f>
        <v/>
      </c>
      <c r="G3970">
        <f>N(Движение!$AD$588)</f>
        <v/>
      </c>
      <c r="H3970">
        <f>Движение!$AE$588</f>
        <v/>
      </c>
      <c r="I3970">
        <f>IF($F3970&gt;0,TEXT($B3970,"dd.mm")&amp;"_"&amp;$D3970,"")</f>
        <v/>
      </c>
    </row>
    <row r="3971">
      <c r="A3971" t="n">
        <v>3970</v>
      </c>
      <c r="B3971">
        <f>Движение!$A$589</f>
        <v/>
      </c>
      <c r="C3971">
        <f>Движение!$C$589</f>
        <v/>
      </c>
      <c r="D3971" t="inlineStr">
        <is>
          <t>АК-10</t>
        </is>
      </c>
      <c r="E3971">
        <f>Движение!$D$589</f>
        <v/>
      </c>
      <c r="F3971">
        <f>N(Движение!$E$589)</f>
        <v/>
      </c>
      <c r="G3971">
        <f>N(Движение!$F$589)</f>
        <v/>
      </c>
      <c r="H3971">
        <f>Движение!$G$589</f>
        <v/>
      </c>
      <c r="I3971">
        <f>IF($F3971&gt;0,TEXT($B3971,"dd.mm")&amp;"_"&amp;$D3971,"")</f>
        <v/>
      </c>
    </row>
    <row r="3972">
      <c r="A3972" t="n">
        <v>3971</v>
      </c>
      <c r="B3972">
        <f>Движение!$A$589</f>
        <v/>
      </c>
      <c r="C3972">
        <f>Движение!$C$589</f>
        <v/>
      </c>
      <c r="D3972" t="inlineStr">
        <is>
          <t>АК-15</t>
        </is>
      </c>
      <c r="E3972">
        <f>Движение!$H$589</f>
        <v/>
      </c>
      <c r="F3972">
        <f>N(Движение!$I$589)</f>
        <v/>
      </c>
      <c r="G3972">
        <f>N(Движение!$J$589)</f>
        <v/>
      </c>
      <c r="H3972">
        <f>Движение!$K$589</f>
        <v/>
      </c>
      <c r="I3972">
        <f>IF($F3972&gt;0,TEXT($B3972,"dd.mm")&amp;"_"&amp;$D3972,"")</f>
        <v/>
      </c>
    </row>
    <row r="3973">
      <c r="A3973" t="n">
        <v>3972</v>
      </c>
      <c r="B3973">
        <f>Движение!$A$589</f>
        <v/>
      </c>
      <c r="C3973">
        <f>Движение!$C$589</f>
        <v/>
      </c>
      <c r="D3973" t="inlineStr">
        <is>
          <t>Г 1800</t>
        </is>
      </c>
      <c r="E3973">
        <f>Движение!$L$589</f>
        <v/>
      </c>
      <c r="F3973">
        <f>N(Движение!$M$589)</f>
        <v/>
      </c>
      <c r="G3973">
        <f>N(Движение!$N$589)</f>
        <v/>
      </c>
      <c r="H3973">
        <f>Движение!$O$589</f>
        <v/>
      </c>
      <c r="I3973">
        <f>IF($F3973&gt;0,TEXT($B3973,"dd.mm")&amp;"_"&amp;$D3973,"")</f>
        <v/>
      </c>
    </row>
    <row r="3974">
      <c r="A3974" t="n">
        <v>3973</v>
      </c>
      <c r="B3974">
        <f>Движение!$A$589</f>
        <v/>
      </c>
      <c r="C3974">
        <f>Движение!$C$589</f>
        <v/>
      </c>
      <c r="D3974" t="inlineStr">
        <is>
          <t>Г 3500</t>
        </is>
      </c>
      <c r="E3974">
        <f>Движение!$P$589</f>
        <v/>
      </c>
      <c r="F3974">
        <f>N(Движение!$Q$589)</f>
        <v/>
      </c>
      <c r="G3974">
        <f>N(Движение!$R$589)</f>
        <v/>
      </c>
      <c r="H3974">
        <f>Движение!$S$589</f>
        <v/>
      </c>
      <c r="I3974">
        <f>IF($F3974&gt;0,TEXT($B3974,"dd.mm")&amp;"_"&amp;$D3974,"")</f>
        <v/>
      </c>
    </row>
    <row r="3975">
      <c r="A3975" t="n">
        <v>3974</v>
      </c>
      <c r="B3975">
        <f>Движение!$A$589</f>
        <v/>
      </c>
      <c r="C3975">
        <f>Движение!$C$589</f>
        <v/>
      </c>
      <c r="D3975" t="inlineStr">
        <is>
          <t>Г 800</t>
        </is>
      </c>
      <c r="E3975">
        <f>Движение!$T$589</f>
        <v/>
      </c>
      <c r="F3975">
        <f>N(Движение!$U$589)</f>
        <v/>
      </c>
      <c r="G3975">
        <f>N(Движение!$V$589)</f>
        <v/>
      </c>
      <c r="H3975">
        <f>Движение!$W$589</f>
        <v/>
      </c>
      <c r="I3975">
        <f>IF($F3975&gt;0,TEXT($B3975,"dd.mm")&amp;"_"&amp;$D3975,"")</f>
        <v/>
      </c>
    </row>
    <row r="3976">
      <c r="A3976" t="n">
        <v>3975</v>
      </c>
      <c r="B3976">
        <f>Движение!$A$589</f>
        <v/>
      </c>
      <c r="C3976">
        <f>Движение!$C$589</f>
        <v/>
      </c>
      <c r="D3976" t="inlineStr">
        <is>
          <t>Ми-К</t>
        </is>
      </c>
      <c r="E3976">
        <f>Движение!$X$589</f>
        <v/>
      </c>
      <c r="F3976">
        <f>N(Движение!$Y$589)</f>
        <v/>
      </c>
      <c r="G3976">
        <f>N(Движение!$Z$589)</f>
        <v/>
      </c>
      <c r="H3976">
        <f>Движение!$AA$589</f>
        <v/>
      </c>
      <c r="I3976">
        <f>IF($F3976&gt;0,TEXT($B3976,"dd.mm")&amp;"_"&amp;$D3976,"")</f>
        <v/>
      </c>
    </row>
    <row r="3977">
      <c r="A3977" t="n">
        <v>3976</v>
      </c>
      <c r="B3977">
        <f>Движение!$A$589</f>
        <v/>
      </c>
      <c r="C3977">
        <f>Движение!$C$589</f>
        <v/>
      </c>
      <c r="D3977" t="inlineStr">
        <is>
          <t>Ми-П</t>
        </is>
      </c>
      <c r="E3977">
        <f>Движение!$AB$589</f>
        <v/>
      </c>
      <c r="F3977">
        <f>N(Движение!$AC$589)</f>
        <v/>
      </c>
      <c r="G3977">
        <f>N(Движение!$AD$589)</f>
        <v/>
      </c>
      <c r="H3977">
        <f>Движение!$AE$589</f>
        <v/>
      </c>
      <c r="I3977">
        <f>IF($F3977&gt;0,TEXT($B3977,"dd.mm")&amp;"_"&amp;$D3977,"")</f>
        <v/>
      </c>
    </row>
    <row r="3978">
      <c r="A3978" t="n">
        <v>3977</v>
      </c>
      <c r="B3978">
        <f>Движение!$A$590</f>
        <v/>
      </c>
      <c r="C3978">
        <f>Движение!$C$590</f>
        <v/>
      </c>
      <c r="D3978" t="inlineStr">
        <is>
          <t>АК-10</t>
        </is>
      </c>
      <c r="E3978">
        <f>Движение!$D$590</f>
        <v/>
      </c>
      <c r="F3978">
        <f>N(Движение!$E$590)</f>
        <v/>
      </c>
      <c r="G3978">
        <f>N(Движение!$F$590)</f>
        <v/>
      </c>
      <c r="H3978">
        <f>Движение!$G$590</f>
        <v/>
      </c>
      <c r="I3978">
        <f>IF($F3978&gt;0,TEXT($B3978,"dd.mm")&amp;"_"&amp;$D3978,"")</f>
        <v/>
      </c>
    </row>
    <row r="3979">
      <c r="A3979" t="n">
        <v>3978</v>
      </c>
      <c r="B3979">
        <f>Движение!$A$590</f>
        <v/>
      </c>
      <c r="C3979">
        <f>Движение!$C$590</f>
        <v/>
      </c>
      <c r="D3979" t="inlineStr">
        <is>
          <t>АК-15</t>
        </is>
      </c>
      <c r="E3979">
        <f>Движение!$H$590</f>
        <v/>
      </c>
      <c r="F3979">
        <f>N(Движение!$I$590)</f>
        <v/>
      </c>
      <c r="G3979">
        <f>N(Движение!$J$590)</f>
        <v/>
      </c>
      <c r="H3979">
        <f>Движение!$K$590</f>
        <v/>
      </c>
      <c r="I3979">
        <f>IF($F3979&gt;0,TEXT($B3979,"dd.mm")&amp;"_"&amp;$D3979,"")</f>
        <v/>
      </c>
    </row>
    <row r="3980">
      <c r="A3980" t="n">
        <v>3979</v>
      </c>
      <c r="B3980">
        <f>Движение!$A$590</f>
        <v/>
      </c>
      <c r="C3980">
        <f>Движение!$C$590</f>
        <v/>
      </c>
      <c r="D3980" t="inlineStr">
        <is>
          <t>Г 1800</t>
        </is>
      </c>
      <c r="E3980">
        <f>Движение!$L$590</f>
        <v/>
      </c>
      <c r="F3980">
        <f>N(Движение!$M$590)</f>
        <v/>
      </c>
      <c r="G3980">
        <f>N(Движение!$N$590)</f>
        <v/>
      </c>
      <c r="H3980">
        <f>Движение!$O$590</f>
        <v/>
      </c>
      <c r="I3980">
        <f>IF($F3980&gt;0,TEXT($B3980,"dd.mm")&amp;"_"&amp;$D3980,"")</f>
        <v/>
      </c>
    </row>
    <row r="3981">
      <c r="A3981" t="n">
        <v>3980</v>
      </c>
      <c r="B3981">
        <f>Движение!$A$590</f>
        <v/>
      </c>
      <c r="C3981">
        <f>Движение!$C$590</f>
        <v/>
      </c>
      <c r="D3981" t="inlineStr">
        <is>
          <t>Г 3500</t>
        </is>
      </c>
      <c r="E3981">
        <f>Движение!$P$590</f>
        <v/>
      </c>
      <c r="F3981">
        <f>N(Движение!$Q$590)</f>
        <v/>
      </c>
      <c r="G3981">
        <f>N(Движение!$R$590)</f>
        <v/>
      </c>
      <c r="H3981">
        <f>Движение!$S$590</f>
        <v/>
      </c>
      <c r="I3981">
        <f>IF($F3981&gt;0,TEXT($B3981,"dd.mm")&amp;"_"&amp;$D3981,"")</f>
        <v/>
      </c>
    </row>
    <row r="3982">
      <c r="A3982" t="n">
        <v>3981</v>
      </c>
      <c r="B3982">
        <f>Движение!$A$590</f>
        <v/>
      </c>
      <c r="C3982">
        <f>Движение!$C$590</f>
        <v/>
      </c>
      <c r="D3982" t="inlineStr">
        <is>
          <t>Г 800</t>
        </is>
      </c>
      <c r="E3982">
        <f>Движение!$T$590</f>
        <v/>
      </c>
      <c r="F3982">
        <f>N(Движение!$U$590)</f>
        <v/>
      </c>
      <c r="G3982">
        <f>N(Движение!$V$590)</f>
        <v/>
      </c>
      <c r="H3982">
        <f>Движение!$W$590</f>
        <v/>
      </c>
      <c r="I3982">
        <f>IF($F3982&gt;0,TEXT($B3982,"dd.mm")&amp;"_"&amp;$D3982,"")</f>
        <v/>
      </c>
    </row>
    <row r="3983">
      <c r="A3983" t="n">
        <v>3982</v>
      </c>
      <c r="B3983">
        <f>Движение!$A$590</f>
        <v/>
      </c>
      <c r="C3983">
        <f>Движение!$C$590</f>
        <v/>
      </c>
      <c r="D3983" t="inlineStr">
        <is>
          <t>Ми-К</t>
        </is>
      </c>
      <c r="E3983">
        <f>Движение!$X$590</f>
        <v/>
      </c>
      <c r="F3983">
        <f>N(Движение!$Y$590)</f>
        <v/>
      </c>
      <c r="G3983">
        <f>N(Движение!$Z$590)</f>
        <v/>
      </c>
      <c r="H3983">
        <f>Движение!$AA$590</f>
        <v/>
      </c>
      <c r="I3983">
        <f>IF($F3983&gt;0,TEXT($B3983,"dd.mm")&amp;"_"&amp;$D3983,"")</f>
        <v/>
      </c>
    </row>
    <row r="3984">
      <c r="A3984" t="n">
        <v>3983</v>
      </c>
      <c r="B3984">
        <f>Движение!$A$590</f>
        <v/>
      </c>
      <c r="C3984">
        <f>Движение!$C$590</f>
        <v/>
      </c>
      <c r="D3984" t="inlineStr">
        <is>
          <t>Ми-П</t>
        </is>
      </c>
      <c r="E3984">
        <f>Движение!$AB$590</f>
        <v/>
      </c>
      <c r="F3984">
        <f>N(Движение!$AC$590)</f>
        <v/>
      </c>
      <c r="G3984">
        <f>N(Движение!$AD$590)</f>
        <v/>
      </c>
      <c r="H3984">
        <f>Движение!$AE$590</f>
        <v/>
      </c>
      <c r="I3984">
        <f>IF($F3984&gt;0,TEXT($B3984,"dd.mm")&amp;"_"&amp;$D3984,"")</f>
        <v/>
      </c>
    </row>
    <row r="3985">
      <c r="A3985" t="n">
        <v>3984</v>
      </c>
      <c r="B3985">
        <f>Движение!$A$591</f>
        <v/>
      </c>
      <c r="C3985">
        <f>Движение!$C$591</f>
        <v/>
      </c>
      <c r="D3985" t="inlineStr">
        <is>
          <t>АК-10</t>
        </is>
      </c>
      <c r="E3985">
        <f>Движение!$D$591</f>
        <v/>
      </c>
      <c r="F3985">
        <f>N(Движение!$E$591)</f>
        <v/>
      </c>
      <c r="G3985">
        <f>N(Движение!$F$591)</f>
        <v/>
      </c>
      <c r="H3985">
        <f>Движение!$G$591</f>
        <v/>
      </c>
      <c r="I3985">
        <f>IF($F3985&gt;0,TEXT($B3985,"dd.mm")&amp;"_"&amp;$D3985,"")</f>
        <v/>
      </c>
    </row>
    <row r="3986">
      <c r="A3986" t="n">
        <v>3985</v>
      </c>
      <c r="B3986">
        <f>Движение!$A$591</f>
        <v/>
      </c>
      <c r="C3986">
        <f>Движение!$C$591</f>
        <v/>
      </c>
      <c r="D3986" t="inlineStr">
        <is>
          <t>АК-15</t>
        </is>
      </c>
      <c r="E3986">
        <f>Движение!$H$591</f>
        <v/>
      </c>
      <c r="F3986">
        <f>N(Движение!$I$591)</f>
        <v/>
      </c>
      <c r="G3986">
        <f>N(Движение!$J$591)</f>
        <v/>
      </c>
      <c r="H3986">
        <f>Движение!$K$591</f>
        <v/>
      </c>
      <c r="I3986">
        <f>IF($F3986&gt;0,TEXT($B3986,"dd.mm")&amp;"_"&amp;$D3986,"")</f>
        <v/>
      </c>
    </row>
    <row r="3987">
      <c r="A3987" t="n">
        <v>3986</v>
      </c>
      <c r="B3987">
        <f>Движение!$A$591</f>
        <v/>
      </c>
      <c r="C3987">
        <f>Движение!$C$591</f>
        <v/>
      </c>
      <c r="D3987" t="inlineStr">
        <is>
          <t>Г 1800</t>
        </is>
      </c>
      <c r="E3987">
        <f>Движение!$L$591</f>
        <v/>
      </c>
      <c r="F3987">
        <f>N(Движение!$M$591)</f>
        <v/>
      </c>
      <c r="G3987">
        <f>N(Движение!$N$591)</f>
        <v/>
      </c>
      <c r="H3987">
        <f>Движение!$O$591</f>
        <v/>
      </c>
      <c r="I3987">
        <f>IF($F3987&gt;0,TEXT($B3987,"dd.mm")&amp;"_"&amp;$D3987,"")</f>
        <v/>
      </c>
    </row>
    <row r="3988">
      <c r="A3988" t="n">
        <v>3987</v>
      </c>
      <c r="B3988">
        <f>Движение!$A$591</f>
        <v/>
      </c>
      <c r="C3988">
        <f>Движение!$C$591</f>
        <v/>
      </c>
      <c r="D3988" t="inlineStr">
        <is>
          <t>Г 3500</t>
        </is>
      </c>
      <c r="E3988">
        <f>Движение!$P$591</f>
        <v/>
      </c>
      <c r="F3988">
        <f>N(Движение!$Q$591)</f>
        <v/>
      </c>
      <c r="G3988">
        <f>N(Движение!$R$591)</f>
        <v/>
      </c>
      <c r="H3988">
        <f>Движение!$S$591</f>
        <v/>
      </c>
      <c r="I3988">
        <f>IF($F3988&gt;0,TEXT($B3988,"dd.mm")&amp;"_"&amp;$D3988,"")</f>
        <v/>
      </c>
    </row>
    <row r="3989">
      <c r="A3989" t="n">
        <v>3988</v>
      </c>
      <c r="B3989">
        <f>Движение!$A$591</f>
        <v/>
      </c>
      <c r="C3989">
        <f>Движение!$C$591</f>
        <v/>
      </c>
      <c r="D3989" t="inlineStr">
        <is>
          <t>Г 800</t>
        </is>
      </c>
      <c r="E3989">
        <f>Движение!$T$591</f>
        <v/>
      </c>
      <c r="F3989">
        <f>N(Движение!$U$591)</f>
        <v/>
      </c>
      <c r="G3989">
        <f>N(Движение!$V$591)</f>
        <v/>
      </c>
      <c r="H3989">
        <f>Движение!$W$591</f>
        <v/>
      </c>
      <c r="I3989">
        <f>IF($F3989&gt;0,TEXT($B3989,"dd.mm")&amp;"_"&amp;$D3989,"")</f>
        <v/>
      </c>
    </row>
    <row r="3990">
      <c r="A3990" t="n">
        <v>3989</v>
      </c>
      <c r="B3990">
        <f>Движение!$A$591</f>
        <v/>
      </c>
      <c r="C3990">
        <f>Движение!$C$591</f>
        <v/>
      </c>
      <c r="D3990" t="inlineStr">
        <is>
          <t>Ми-К</t>
        </is>
      </c>
      <c r="E3990">
        <f>Движение!$X$591</f>
        <v/>
      </c>
      <c r="F3990">
        <f>N(Движение!$Y$591)</f>
        <v/>
      </c>
      <c r="G3990">
        <f>N(Движение!$Z$591)</f>
        <v/>
      </c>
      <c r="H3990">
        <f>Движение!$AA$591</f>
        <v/>
      </c>
      <c r="I3990">
        <f>IF($F3990&gt;0,TEXT($B3990,"dd.mm")&amp;"_"&amp;$D3990,"")</f>
        <v/>
      </c>
    </row>
    <row r="3991">
      <c r="A3991" t="n">
        <v>3990</v>
      </c>
      <c r="B3991">
        <f>Движение!$A$591</f>
        <v/>
      </c>
      <c r="C3991">
        <f>Движение!$C$591</f>
        <v/>
      </c>
      <c r="D3991" t="inlineStr">
        <is>
          <t>Ми-П</t>
        </is>
      </c>
      <c r="E3991">
        <f>Движение!$AB$591</f>
        <v/>
      </c>
      <c r="F3991">
        <f>N(Движение!$AC$591)</f>
        <v/>
      </c>
      <c r="G3991">
        <f>N(Движение!$AD$591)</f>
        <v/>
      </c>
      <c r="H3991">
        <f>Движение!$AE$591</f>
        <v/>
      </c>
      <c r="I3991">
        <f>IF($F3991&gt;0,TEXT($B3991,"dd.mm")&amp;"_"&amp;$D3991,"")</f>
        <v/>
      </c>
    </row>
    <row r="3992">
      <c r="A3992" t="n">
        <v>3991</v>
      </c>
      <c r="B3992">
        <f>Движение!$A$592</f>
        <v/>
      </c>
      <c r="C3992">
        <f>Движение!$C$592</f>
        <v/>
      </c>
      <c r="D3992" t="inlineStr">
        <is>
          <t>АК-10</t>
        </is>
      </c>
      <c r="E3992">
        <f>Движение!$D$592</f>
        <v/>
      </c>
      <c r="F3992">
        <f>N(Движение!$E$592)</f>
        <v/>
      </c>
      <c r="G3992">
        <f>N(Движение!$F$592)</f>
        <v/>
      </c>
      <c r="H3992">
        <f>Движение!$G$592</f>
        <v/>
      </c>
      <c r="I3992">
        <f>IF($F3992&gt;0,TEXT($B3992,"dd.mm")&amp;"_"&amp;$D3992,"")</f>
        <v/>
      </c>
    </row>
    <row r="3993">
      <c r="A3993" t="n">
        <v>3992</v>
      </c>
      <c r="B3993">
        <f>Движение!$A$592</f>
        <v/>
      </c>
      <c r="C3993">
        <f>Движение!$C$592</f>
        <v/>
      </c>
      <c r="D3993" t="inlineStr">
        <is>
          <t>АК-15</t>
        </is>
      </c>
      <c r="E3993">
        <f>Движение!$H$592</f>
        <v/>
      </c>
      <c r="F3993">
        <f>N(Движение!$I$592)</f>
        <v/>
      </c>
      <c r="G3993">
        <f>N(Движение!$J$592)</f>
        <v/>
      </c>
      <c r="H3993">
        <f>Движение!$K$592</f>
        <v/>
      </c>
      <c r="I3993">
        <f>IF($F3993&gt;0,TEXT($B3993,"dd.mm")&amp;"_"&amp;$D3993,"")</f>
        <v/>
      </c>
    </row>
    <row r="3994">
      <c r="A3994" t="n">
        <v>3993</v>
      </c>
      <c r="B3994">
        <f>Движение!$A$592</f>
        <v/>
      </c>
      <c r="C3994">
        <f>Движение!$C$592</f>
        <v/>
      </c>
      <c r="D3994" t="inlineStr">
        <is>
          <t>Г 1800</t>
        </is>
      </c>
      <c r="E3994">
        <f>Движение!$L$592</f>
        <v/>
      </c>
      <c r="F3994">
        <f>N(Движение!$M$592)</f>
        <v/>
      </c>
      <c r="G3994">
        <f>N(Движение!$N$592)</f>
        <v/>
      </c>
      <c r="H3994">
        <f>Движение!$O$592</f>
        <v/>
      </c>
      <c r="I3994">
        <f>IF($F3994&gt;0,TEXT($B3994,"dd.mm")&amp;"_"&amp;$D3994,"")</f>
        <v/>
      </c>
    </row>
    <row r="3995">
      <c r="A3995" t="n">
        <v>3994</v>
      </c>
      <c r="B3995">
        <f>Движение!$A$592</f>
        <v/>
      </c>
      <c r="C3995">
        <f>Движение!$C$592</f>
        <v/>
      </c>
      <c r="D3995" t="inlineStr">
        <is>
          <t>Г 3500</t>
        </is>
      </c>
      <c r="E3995">
        <f>Движение!$P$592</f>
        <v/>
      </c>
      <c r="F3995">
        <f>N(Движение!$Q$592)</f>
        <v/>
      </c>
      <c r="G3995">
        <f>N(Движение!$R$592)</f>
        <v/>
      </c>
      <c r="H3995">
        <f>Движение!$S$592</f>
        <v/>
      </c>
      <c r="I3995">
        <f>IF($F3995&gt;0,TEXT($B3995,"dd.mm")&amp;"_"&amp;$D3995,"")</f>
        <v/>
      </c>
    </row>
    <row r="3996">
      <c r="A3996" t="n">
        <v>3995</v>
      </c>
      <c r="B3996">
        <f>Движение!$A$592</f>
        <v/>
      </c>
      <c r="C3996">
        <f>Движение!$C$592</f>
        <v/>
      </c>
      <c r="D3996" t="inlineStr">
        <is>
          <t>Г 800</t>
        </is>
      </c>
      <c r="E3996">
        <f>Движение!$T$592</f>
        <v/>
      </c>
      <c r="F3996">
        <f>N(Движение!$U$592)</f>
        <v/>
      </c>
      <c r="G3996">
        <f>N(Движение!$V$592)</f>
        <v/>
      </c>
      <c r="H3996">
        <f>Движение!$W$592</f>
        <v/>
      </c>
      <c r="I3996">
        <f>IF($F3996&gt;0,TEXT($B3996,"dd.mm")&amp;"_"&amp;$D3996,"")</f>
        <v/>
      </c>
    </row>
    <row r="3997">
      <c r="A3997" t="n">
        <v>3996</v>
      </c>
      <c r="B3997">
        <f>Движение!$A$592</f>
        <v/>
      </c>
      <c r="C3997">
        <f>Движение!$C$592</f>
        <v/>
      </c>
      <c r="D3997" t="inlineStr">
        <is>
          <t>Ми-К</t>
        </is>
      </c>
      <c r="E3997">
        <f>Движение!$X$592</f>
        <v/>
      </c>
      <c r="F3997">
        <f>N(Движение!$Y$592)</f>
        <v/>
      </c>
      <c r="G3997">
        <f>N(Движение!$Z$592)</f>
        <v/>
      </c>
      <c r="H3997">
        <f>Движение!$AA$592</f>
        <v/>
      </c>
      <c r="I3997">
        <f>IF($F3997&gt;0,TEXT($B3997,"dd.mm")&amp;"_"&amp;$D3997,"")</f>
        <v/>
      </c>
    </row>
    <row r="3998">
      <c r="A3998" t="n">
        <v>3997</v>
      </c>
      <c r="B3998">
        <f>Движение!$A$592</f>
        <v/>
      </c>
      <c r="C3998">
        <f>Движение!$C$592</f>
        <v/>
      </c>
      <c r="D3998" t="inlineStr">
        <is>
          <t>Ми-П</t>
        </is>
      </c>
      <c r="E3998">
        <f>Движение!$AB$592</f>
        <v/>
      </c>
      <c r="F3998">
        <f>N(Движение!$AC$592)</f>
        <v/>
      </c>
      <c r="G3998">
        <f>N(Движение!$AD$592)</f>
        <v/>
      </c>
      <c r="H3998">
        <f>Движение!$AE$592</f>
        <v/>
      </c>
      <c r="I3998">
        <f>IF($F3998&gt;0,TEXT($B3998,"dd.mm")&amp;"_"&amp;$D3998,"")</f>
        <v/>
      </c>
    </row>
    <row r="3999">
      <c r="A3999" t="n">
        <v>3998</v>
      </c>
      <c r="B3999">
        <f>Движение!$A$593</f>
        <v/>
      </c>
      <c r="C3999">
        <f>Движение!$C$593</f>
        <v/>
      </c>
      <c r="D3999" t="inlineStr">
        <is>
          <t>АК-10</t>
        </is>
      </c>
      <c r="E3999">
        <f>Движение!$D$593</f>
        <v/>
      </c>
      <c r="F3999">
        <f>N(Движение!$E$593)</f>
        <v/>
      </c>
      <c r="G3999">
        <f>N(Движение!$F$593)</f>
        <v/>
      </c>
      <c r="H3999">
        <f>Движение!$G$593</f>
        <v/>
      </c>
      <c r="I3999">
        <f>IF($F3999&gt;0,TEXT($B3999,"dd.mm")&amp;"_"&amp;$D3999,"")</f>
        <v/>
      </c>
    </row>
    <row r="4000">
      <c r="A4000" t="n">
        <v>3999</v>
      </c>
      <c r="B4000">
        <f>Движение!$A$593</f>
        <v/>
      </c>
      <c r="C4000">
        <f>Движение!$C$593</f>
        <v/>
      </c>
      <c r="D4000" t="inlineStr">
        <is>
          <t>АК-15</t>
        </is>
      </c>
      <c r="E4000">
        <f>Движение!$H$593</f>
        <v/>
      </c>
      <c r="F4000">
        <f>N(Движение!$I$593)</f>
        <v/>
      </c>
      <c r="G4000">
        <f>N(Движение!$J$593)</f>
        <v/>
      </c>
      <c r="H4000">
        <f>Движение!$K$593</f>
        <v/>
      </c>
      <c r="I4000">
        <f>IF($F4000&gt;0,TEXT($B4000,"dd.mm")&amp;"_"&amp;$D4000,"")</f>
        <v/>
      </c>
    </row>
    <row r="4001">
      <c r="A4001" t="n">
        <v>4000</v>
      </c>
      <c r="B4001">
        <f>Движение!$A$593</f>
        <v/>
      </c>
      <c r="C4001">
        <f>Движение!$C$593</f>
        <v/>
      </c>
      <c r="D4001" t="inlineStr">
        <is>
          <t>Г 1800</t>
        </is>
      </c>
      <c r="E4001">
        <f>Движение!$L$593</f>
        <v/>
      </c>
      <c r="F4001">
        <f>N(Движение!$M$593)</f>
        <v/>
      </c>
      <c r="G4001">
        <f>N(Движение!$N$593)</f>
        <v/>
      </c>
      <c r="H4001">
        <f>Движение!$O$593</f>
        <v/>
      </c>
      <c r="I4001">
        <f>IF($F4001&gt;0,TEXT($B4001,"dd.mm")&amp;"_"&amp;$D4001,"")</f>
        <v/>
      </c>
    </row>
    <row r="4002">
      <c r="A4002" t="n">
        <v>4001</v>
      </c>
      <c r="B4002">
        <f>Движение!$A$593</f>
        <v/>
      </c>
      <c r="C4002">
        <f>Движение!$C$593</f>
        <v/>
      </c>
      <c r="D4002" t="inlineStr">
        <is>
          <t>Г 3500</t>
        </is>
      </c>
      <c r="E4002">
        <f>Движение!$P$593</f>
        <v/>
      </c>
      <c r="F4002">
        <f>N(Движение!$Q$593)</f>
        <v/>
      </c>
      <c r="G4002">
        <f>N(Движение!$R$593)</f>
        <v/>
      </c>
      <c r="H4002">
        <f>Движение!$S$593</f>
        <v/>
      </c>
      <c r="I4002">
        <f>IF($F4002&gt;0,TEXT($B4002,"dd.mm")&amp;"_"&amp;$D4002,"")</f>
        <v/>
      </c>
    </row>
    <row r="4003">
      <c r="A4003" t="n">
        <v>4002</v>
      </c>
      <c r="B4003">
        <f>Движение!$A$593</f>
        <v/>
      </c>
      <c r="C4003">
        <f>Движение!$C$593</f>
        <v/>
      </c>
      <c r="D4003" t="inlineStr">
        <is>
          <t>Г 800</t>
        </is>
      </c>
      <c r="E4003">
        <f>Движение!$T$593</f>
        <v/>
      </c>
      <c r="F4003">
        <f>N(Движение!$U$593)</f>
        <v/>
      </c>
      <c r="G4003">
        <f>N(Движение!$V$593)</f>
        <v/>
      </c>
      <c r="H4003">
        <f>Движение!$W$593</f>
        <v/>
      </c>
      <c r="I4003">
        <f>IF($F4003&gt;0,TEXT($B4003,"dd.mm")&amp;"_"&amp;$D4003,"")</f>
        <v/>
      </c>
    </row>
    <row r="4004">
      <c r="A4004" t="n">
        <v>4003</v>
      </c>
      <c r="B4004">
        <f>Движение!$A$593</f>
        <v/>
      </c>
      <c r="C4004">
        <f>Движение!$C$593</f>
        <v/>
      </c>
      <c r="D4004" t="inlineStr">
        <is>
          <t>Ми-К</t>
        </is>
      </c>
      <c r="E4004">
        <f>Движение!$X$593</f>
        <v/>
      </c>
      <c r="F4004">
        <f>N(Движение!$Y$593)</f>
        <v/>
      </c>
      <c r="G4004">
        <f>N(Движение!$Z$593)</f>
        <v/>
      </c>
      <c r="H4004">
        <f>Движение!$AA$593</f>
        <v/>
      </c>
      <c r="I4004">
        <f>IF($F4004&gt;0,TEXT($B4004,"dd.mm")&amp;"_"&amp;$D4004,"")</f>
        <v/>
      </c>
    </row>
    <row r="4005">
      <c r="A4005" t="n">
        <v>4004</v>
      </c>
      <c r="B4005">
        <f>Движение!$A$593</f>
        <v/>
      </c>
      <c r="C4005">
        <f>Движение!$C$593</f>
        <v/>
      </c>
      <c r="D4005" t="inlineStr">
        <is>
          <t>Ми-П</t>
        </is>
      </c>
      <c r="E4005">
        <f>Движение!$AB$593</f>
        <v/>
      </c>
      <c r="F4005">
        <f>N(Движение!$AC$593)</f>
        <v/>
      </c>
      <c r="G4005">
        <f>N(Движение!$AD$593)</f>
        <v/>
      </c>
      <c r="H4005">
        <f>Движение!$AE$593</f>
        <v/>
      </c>
      <c r="I4005">
        <f>IF($F4005&gt;0,TEXT($B4005,"dd.mm")&amp;"_"&amp;$D4005,"")</f>
        <v/>
      </c>
    </row>
    <row r="4006">
      <c r="A4006" t="n">
        <v>4005</v>
      </c>
      <c r="B4006">
        <f>Движение!$A$594</f>
        <v/>
      </c>
      <c r="C4006">
        <f>Движение!$C$594</f>
        <v/>
      </c>
      <c r="D4006" t="inlineStr">
        <is>
          <t>АК-10</t>
        </is>
      </c>
      <c r="E4006">
        <f>Движение!$D$594</f>
        <v/>
      </c>
      <c r="F4006">
        <f>N(Движение!$E$594)</f>
        <v/>
      </c>
      <c r="G4006">
        <f>N(Движение!$F$594)</f>
        <v/>
      </c>
      <c r="H4006">
        <f>Движение!$G$594</f>
        <v/>
      </c>
      <c r="I4006">
        <f>IF($F4006&gt;0,TEXT($B4006,"dd.mm")&amp;"_"&amp;$D4006,"")</f>
        <v/>
      </c>
    </row>
    <row r="4007">
      <c r="A4007" t="n">
        <v>4006</v>
      </c>
      <c r="B4007">
        <f>Движение!$A$594</f>
        <v/>
      </c>
      <c r="C4007">
        <f>Движение!$C$594</f>
        <v/>
      </c>
      <c r="D4007" t="inlineStr">
        <is>
          <t>АК-15</t>
        </is>
      </c>
      <c r="E4007">
        <f>Движение!$H$594</f>
        <v/>
      </c>
      <c r="F4007">
        <f>N(Движение!$I$594)</f>
        <v/>
      </c>
      <c r="G4007">
        <f>N(Движение!$J$594)</f>
        <v/>
      </c>
      <c r="H4007">
        <f>Движение!$K$594</f>
        <v/>
      </c>
      <c r="I4007">
        <f>IF($F4007&gt;0,TEXT($B4007,"dd.mm")&amp;"_"&amp;$D4007,"")</f>
        <v/>
      </c>
    </row>
    <row r="4008">
      <c r="A4008" t="n">
        <v>4007</v>
      </c>
      <c r="B4008">
        <f>Движение!$A$594</f>
        <v/>
      </c>
      <c r="C4008">
        <f>Движение!$C$594</f>
        <v/>
      </c>
      <c r="D4008" t="inlineStr">
        <is>
          <t>Г 1800</t>
        </is>
      </c>
      <c r="E4008">
        <f>Движение!$L$594</f>
        <v/>
      </c>
      <c r="F4008">
        <f>N(Движение!$M$594)</f>
        <v/>
      </c>
      <c r="G4008">
        <f>N(Движение!$N$594)</f>
        <v/>
      </c>
      <c r="H4008">
        <f>Движение!$O$594</f>
        <v/>
      </c>
      <c r="I4008">
        <f>IF($F4008&gt;0,TEXT($B4008,"dd.mm")&amp;"_"&amp;$D4008,"")</f>
        <v/>
      </c>
    </row>
    <row r="4009">
      <c r="A4009" t="n">
        <v>4008</v>
      </c>
      <c r="B4009">
        <f>Движение!$A$594</f>
        <v/>
      </c>
      <c r="C4009">
        <f>Движение!$C$594</f>
        <v/>
      </c>
      <c r="D4009" t="inlineStr">
        <is>
          <t>Г 3500</t>
        </is>
      </c>
      <c r="E4009">
        <f>Движение!$P$594</f>
        <v/>
      </c>
      <c r="F4009">
        <f>N(Движение!$Q$594)</f>
        <v/>
      </c>
      <c r="G4009">
        <f>N(Движение!$R$594)</f>
        <v/>
      </c>
      <c r="H4009">
        <f>Движение!$S$594</f>
        <v/>
      </c>
      <c r="I4009">
        <f>IF($F4009&gt;0,TEXT($B4009,"dd.mm")&amp;"_"&amp;$D4009,"")</f>
        <v/>
      </c>
    </row>
    <row r="4010">
      <c r="A4010" t="n">
        <v>4009</v>
      </c>
      <c r="B4010">
        <f>Движение!$A$594</f>
        <v/>
      </c>
      <c r="C4010">
        <f>Движение!$C$594</f>
        <v/>
      </c>
      <c r="D4010" t="inlineStr">
        <is>
          <t>Г 800</t>
        </is>
      </c>
      <c r="E4010">
        <f>Движение!$T$594</f>
        <v/>
      </c>
      <c r="F4010">
        <f>N(Движение!$U$594)</f>
        <v/>
      </c>
      <c r="G4010">
        <f>N(Движение!$V$594)</f>
        <v/>
      </c>
      <c r="H4010">
        <f>Движение!$W$594</f>
        <v/>
      </c>
      <c r="I4010">
        <f>IF($F4010&gt;0,TEXT($B4010,"dd.mm")&amp;"_"&amp;$D4010,"")</f>
        <v/>
      </c>
    </row>
    <row r="4011">
      <c r="A4011" t="n">
        <v>4010</v>
      </c>
      <c r="B4011">
        <f>Движение!$A$594</f>
        <v/>
      </c>
      <c r="C4011">
        <f>Движение!$C$594</f>
        <v/>
      </c>
      <c r="D4011" t="inlineStr">
        <is>
          <t>Ми-К</t>
        </is>
      </c>
      <c r="E4011">
        <f>Движение!$X$594</f>
        <v/>
      </c>
      <c r="F4011">
        <f>N(Движение!$Y$594)</f>
        <v/>
      </c>
      <c r="G4011">
        <f>N(Движение!$Z$594)</f>
        <v/>
      </c>
      <c r="H4011">
        <f>Движение!$AA$594</f>
        <v/>
      </c>
      <c r="I4011">
        <f>IF($F4011&gt;0,TEXT($B4011,"dd.mm")&amp;"_"&amp;$D4011,"")</f>
        <v/>
      </c>
    </row>
    <row r="4012">
      <c r="A4012" t="n">
        <v>4011</v>
      </c>
      <c r="B4012">
        <f>Движение!$A$594</f>
        <v/>
      </c>
      <c r="C4012">
        <f>Движение!$C$594</f>
        <v/>
      </c>
      <c r="D4012" t="inlineStr">
        <is>
          <t>Ми-П</t>
        </is>
      </c>
      <c r="E4012">
        <f>Движение!$AB$594</f>
        <v/>
      </c>
      <c r="F4012">
        <f>N(Движение!$AC$594)</f>
        <v/>
      </c>
      <c r="G4012">
        <f>N(Движение!$AD$594)</f>
        <v/>
      </c>
      <c r="H4012">
        <f>Движение!$AE$594</f>
        <v/>
      </c>
      <c r="I4012">
        <f>IF($F4012&gt;0,TEXT($B4012,"dd.mm")&amp;"_"&amp;$D4012,"")</f>
        <v/>
      </c>
    </row>
    <row r="4013">
      <c r="A4013" t="n">
        <v>4012</v>
      </c>
      <c r="B4013">
        <f>Движение!$A$595</f>
        <v/>
      </c>
      <c r="C4013">
        <f>Движение!$C$595</f>
        <v/>
      </c>
      <c r="D4013" t="inlineStr">
        <is>
          <t>АК-10</t>
        </is>
      </c>
      <c r="E4013">
        <f>Движение!$D$595</f>
        <v/>
      </c>
      <c r="F4013">
        <f>N(Движение!$E$595)</f>
        <v/>
      </c>
      <c r="G4013">
        <f>N(Движение!$F$595)</f>
        <v/>
      </c>
      <c r="H4013">
        <f>Движение!$G$595</f>
        <v/>
      </c>
      <c r="I4013">
        <f>IF($F4013&gt;0,TEXT($B4013,"dd.mm")&amp;"_"&amp;$D4013,"")</f>
        <v/>
      </c>
    </row>
    <row r="4014">
      <c r="A4014" t="n">
        <v>4013</v>
      </c>
      <c r="B4014">
        <f>Движение!$A$595</f>
        <v/>
      </c>
      <c r="C4014">
        <f>Движение!$C$595</f>
        <v/>
      </c>
      <c r="D4014" t="inlineStr">
        <is>
          <t>АК-15</t>
        </is>
      </c>
      <c r="E4014">
        <f>Движение!$H$595</f>
        <v/>
      </c>
      <c r="F4014">
        <f>N(Движение!$I$595)</f>
        <v/>
      </c>
      <c r="G4014">
        <f>N(Движение!$J$595)</f>
        <v/>
      </c>
      <c r="H4014">
        <f>Движение!$K$595</f>
        <v/>
      </c>
      <c r="I4014">
        <f>IF($F4014&gt;0,TEXT($B4014,"dd.mm")&amp;"_"&amp;$D4014,"")</f>
        <v/>
      </c>
    </row>
    <row r="4015">
      <c r="A4015" t="n">
        <v>4014</v>
      </c>
      <c r="B4015">
        <f>Движение!$A$595</f>
        <v/>
      </c>
      <c r="C4015">
        <f>Движение!$C$595</f>
        <v/>
      </c>
      <c r="D4015" t="inlineStr">
        <is>
          <t>Г 1800</t>
        </is>
      </c>
      <c r="E4015">
        <f>Движение!$L$595</f>
        <v/>
      </c>
      <c r="F4015">
        <f>N(Движение!$M$595)</f>
        <v/>
      </c>
      <c r="G4015">
        <f>N(Движение!$N$595)</f>
        <v/>
      </c>
      <c r="H4015">
        <f>Движение!$O$595</f>
        <v/>
      </c>
      <c r="I4015">
        <f>IF($F4015&gt;0,TEXT($B4015,"dd.mm")&amp;"_"&amp;$D4015,"")</f>
        <v/>
      </c>
    </row>
    <row r="4016">
      <c r="A4016" t="n">
        <v>4015</v>
      </c>
      <c r="B4016">
        <f>Движение!$A$595</f>
        <v/>
      </c>
      <c r="C4016">
        <f>Движение!$C$595</f>
        <v/>
      </c>
      <c r="D4016" t="inlineStr">
        <is>
          <t>Г 3500</t>
        </is>
      </c>
      <c r="E4016">
        <f>Движение!$P$595</f>
        <v/>
      </c>
      <c r="F4016">
        <f>N(Движение!$Q$595)</f>
        <v/>
      </c>
      <c r="G4016">
        <f>N(Движение!$R$595)</f>
        <v/>
      </c>
      <c r="H4016">
        <f>Движение!$S$595</f>
        <v/>
      </c>
      <c r="I4016">
        <f>IF($F4016&gt;0,TEXT($B4016,"dd.mm")&amp;"_"&amp;$D4016,"")</f>
        <v/>
      </c>
    </row>
    <row r="4017">
      <c r="A4017" t="n">
        <v>4016</v>
      </c>
      <c r="B4017">
        <f>Движение!$A$595</f>
        <v/>
      </c>
      <c r="C4017">
        <f>Движение!$C$595</f>
        <v/>
      </c>
      <c r="D4017" t="inlineStr">
        <is>
          <t>Г 800</t>
        </is>
      </c>
      <c r="E4017">
        <f>Движение!$T$595</f>
        <v/>
      </c>
      <c r="F4017">
        <f>N(Движение!$U$595)</f>
        <v/>
      </c>
      <c r="G4017">
        <f>N(Движение!$V$595)</f>
        <v/>
      </c>
      <c r="H4017">
        <f>Движение!$W$595</f>
        <v/>
      </c>
      <c r="I4017">
        <f>IF($F4017&gt;0,TEXT($B4017,"dd.mm")&amp;"_"&amp;$D4017,"")</f>
        <v/>
      </c>
    </row>
    <row r="4018">
      <c r="A4018" t="n">
        <v>4017</v>
      </c>
      <c r="B4018">
        <f>Движение!$A$595</f>
        <v/>
      </c>
      <c r="C4018">
        <f>Движение!$C$595</f>
        <v/>
      </c>
      <c r="D4018" t="inlineStr">
        <is>
          <t>Ми-К</t>
        </is>
      </c>
      <c r="E4018">
        <f>Движение!$X$595</f>
        <v/>
      </c>
      <c r="F4018">
        <f>N(Движение!$Y$595)</f>
        <v/>
      </c>
      <c r="G4018">
        <f>N(Движение!$Z$595)</f>
        <v/>
      </c>
      <c r="H4018">
        <f>Движение!$AA$595</f>
        <v/>
      </c>
      <c r="I4018">
        <f>IF($F4018&gt;0,TEXT($B4018,"dd.mm")&amp;"_"&amp;$D4018,"")</f>
        <v/>
      </c>
    </row>
    <row r="4019">
      <c r="A4019" t="n">
        <v>4018</v>
      </c>
      <c r="B4019">
        <f>Движение!$A$595</f>
        <v/>
      </c>
      <c r="C4019">
        <f>Движение!$C$595</f>
        <v/>
      </c>
      <c r="D4019" t="inlineStr">
        <is>
          <t>Ми-П</t>
        </is>
      </c>
      <c r="E4019">
        <f>Движение!$AB$595</f>
        <v/>
      </c>
      <c r="F4019">
        <f>N(Движение!$AC$595)</f>
        <v/>
      </c>
      <c r="G4019">
        <f>N(Движение!$AD$595)</f>
        <v/>
      </c>
      <c r="H4019">
        <f>Движение!$AE$595</f>
        <v/>
      </c>
      <c r="I4019">
        <f>IF($F4019&gt;0,TEXT($B4019,"dd.mm")&amp;"_"&amp;$D4019,"")</f>
        <v/>
      </c>
    </row>
    <row r="4020">
      <c r="A4020" t="n">
        <v>4019</v>
      </c>
      <c r="B4020">
        <f>Движение!$A$596</f>
        <v/>
      </c>
      <c r="C4020">
        <f>Движение!$C$596</f>
        <v/>
      </c>
      <c r="D4020" t="inlineStr">
        <is>
          <t>АК-10</t>
        </is>
      </c>
      <c r="E4020">
        <f>Движение!$D$596</f>
        <v/>
      </c>
      <c r="F4020">
        <f>N(Движение!$E$596)</f>
        <v/>
      </c>
      <c r="G4020">
        <f>N(Движение!$F$596)</f>
        <v/>
      </c>
      <c r="H4020">
        <f>Движение!$G$596</f>
        <v/>
      </c>
      <c r="I4020">
        <f>IF($F4020&gt;0,TEXT($B4020,"dd.mm")&amp;"_"&amp;$D4020,"")</f>
        <v/>
      </c>
    </row>
    <row r="4021">
      <c r="A4021" t="n">
        <v>4020</v>
      </c>
      <c r="B4021">
        <f>Движение!$A$596</f>
        <v/>
      </c>
      <c r="C4021">
        <f>Движение!$C$596</f>
        <v/>
      </c>
      <c r="D4021" t="inlineStr">
        <is>
          <t>АК-15</t>
        </is>
      </c>
      <c r="E4021">
        <f>Движение!$H$596</f>
        <v/>
      </c>
      <c r="F4021">
        <f>N(Движение!$I$596)</f>
        <v/>
      </c>
      <c r="G4021">
        <f>N(Движение!$J$596)</f>
        <v/>
      </c>
      <c r="H4021">
        <f>Движение!$K$596</f>
        <v/>
      </c>
      <c r="I4021">
        <f>IF($F4021&gt;0,TEXT($B4021,"dd.mm")&amp;"_"&amp;$D4021,"")</f>
        <v/>
      </c>
    </row>
    <row r="4022">
      <c r="A4022" t="n">
        <v>4021</v>
      </c>
      <c r="B4022">
        <f>Движение!$A$596</f>
        <v/>
      </c>
      <c r="C4022">
        <f>Движение!$C$596</f>
        <v/>
      </c>
      <c r="D4022" t="inlineStr">
        <is>
          <t>Г 1800</t>
        </is>
      </c>
      <c r="E4022">
        <f>Движение!$L$596</f>
        <v/>
      </c>
      <c r="F4022">
        <f>N(Движение!$M$596)</f>
        <v/>
      </c>
      <c r="G4022">
        <f>N(Движение!$N$596)</f>
        <v/>
      </c>
      <c r="H4022">
        <f>Движение!$O$596</f>
        <v/>
      </c>
      <c r="I4022">
        <f>IF($F4022&gt;0,TEXT($B4022,"dd.mm")&amp;"_"&amp;$D4022,"")</f>
        <v/>
      </c>
    </row>
    <row r="4023">
      <c r="A4023" t="n">
        <v>4022</v>
      </c>
      <c r="B4023">
        <f>Движение!$A$596</f>
        <v/>
      </c>
      <c r="C4023">
        <f>Движение!$C$596</f>
        <v/>
      </c>
      <c r="D4023" t="inlineStr">
        <is>
          <t>Г 3500</t>
        </is>
      </c>
      <c r="E4023">
        <f>Движение!$P$596</f>
        <v/>
      </c>
      <c r="F4023">
        <f>N(Движение!$Q$596)</f>
        <v/>
      </c>
      <c r="G4023">
        <f>N(Движение!$R$596)</f>
        <v/>
      </c>
      <c r="H4023">
        <f>Движение!$S$596</f>
        <v/>
      </c>
      <c r="I4023">
        <f>IF($F4023&gt;0,TEXT($B4023,"dd.mm")&amp;"_"&amp;$D4023,"")</f>
        <v/>
      </c>
    </row>
    <row r="4024">
      <c r="A4024" t="n">
        <v>4023</v>
      </c>
      <c r="B4024">
        <f>Движение!$A$596</f>
        <v/>
      </c>
      <c r="C4024">
        <f>Движение!$C$596</f>
        <v/>
      </c>
      <c r="D4024" t="inlineStr">
        <is>
          <t>Г 800</t>
        </is>
      </c>
      <c r="E4024">
        <f>Движение!$T$596</f>
        <v/>
      </c>
      <c r="F4024">
        <f>N(Движение!$U$596)</f>
        <v/>
      </c>
      <c r="G4024">
        <f>N(Движение!$V$596)</f>
        <v/>
      </c>
      <c r="H4024">
        <f>Движение!$W$596</f>
        <v/>
      </c>
      <c r="I4024">
        <f>IF($F4024&gt;0,TEXT($B4024,"dd.mm")&amp;"_"&amp;$D4024,"")</f>
        <v/>
      </c>
    </row>
    <row r="4025">
      <c r="A4025" t="n">
        <v>4024</v>
      </c>
      <c r="B4025">
        <f>Движение!$A$596</f>
        <v/>
      </c>
      <c r="C4025">
        <f>Движение!$C$596</f>
        <v/>
      </c>
      <c r="D4025" t="inlineStr">
        <is>
          <t>Ми-К</t>
        </is>
      </c>
      <c r="E4025">
        <f>Движение!$X$596</f>
        <v/>
      </c>
      <c r="F4025">
        <f>N(Движение!$Y$596)</f>
        <v/>
      </c>
      <c r="G4025">
        <f>N(Движение!$Z$596)</f>
        <v/>
      </c>
      <c r="H4025">
        <f>Движение!$AA$596</f>
        <v/>
      </c>
      <c r="I4025">
        <f>IF($F4025&gt;0,TEXT($B4025,"dd.mm")&amp;"_"&amp;$D4025,"")</f>
        <v/>
      </c>
    </row>
    <row r="4026">
      <c r="A4026" t="n">
        <v>4025</v>
      </c>
      <c r="B4026">
        <f>Движение!$A$596</f>
        <v/>
      </c>
      <c r="C4026">
        <f>Движение!$C$596</f>
        <v/>
      </c>
      <c r="D4026" t="inlineStr">
        <is>
          <t>Ми-П</t>
        </is>
      </c>
      <c r="E4026">
        <f>Движение!$AB$596</f>
        <v/>
      </c>
      <c r="F4026">
        <f>N(Движение!$AC$596)</f>
        <v/>
      </c>
      <c r="G4026">
        <f>N(Движение!$AD$596)</f>
        <v/>
      </c>
      <c r="H4026">
        <f>Движение!$AE$596</f>
        <v/>
      </c>
      <c r="I4026">
        <f>IF($F4026&gt;0,TEXT($B4026,"dd.mm")&amp;"_"&amp;$D4026,"")</f>
        <v/>
      </c>
    </row>
    <row r="4027">
      <c r="A4027" t="n">
        <v>4026</v>
      </c>
      <c r="B4027">
        <f>Движение!$A$597</f>
        <v/>
      </c>
      <c r="C4027">
        <f>Движение!$C$597</f>
        <v/>
      </c>
      <c r="D4027" t="inlineStr">
        <is>
          <t>АК-10</t>
        </is>
      </c>
      <c r="E4027">
        <f>Движение!$D$597</f>
        <v/>
      </c>
      <c r="F4027">
        <f>N(Движение!$E$597)</f>
        <v/>
      </c>
      <c r="G4027">
        <f>N(Движение!$F$597)</f>
        <v/>
      </c>
      <c r="H4027">
        <f>Движение!$G$597</f>
        <v/>
      </c>
      <c r="I4027">
        <f>IF($F4027&gt;0,TEXT($B4027,"dd.mm")&amp;"_"&amp;$D4027,"")</f>
        <v/>
      </c>
    </row>
    <row r="4028">
      <c r="A4028" t="n">
        <v>4027</v>
      </c>
      <c r="B4028">
        <f>Движение!$A$597</f>
        <v/>
      </c>
      <c r="C4028">
        <f>Движение!$C$597</f>
        <v/>
      </c>
      <c r="D4028" t="inlineStr">
        <is>
          <t>АК-15</t>
        </is>
      </c>
      <c r="E4028">
        <f>Движение!$H$597</f>
        <v/>
      </c>
      <c r="F4028">
        <f>N(Движение!$I$597)</f>
        <v/>
      </c>
      <c r="G4028">
        <f>N(Движение!$J$597)</f>
        <v/>
      </c>
      <c r="H4028">
        <f>Движение!$K$597</f>
        <v/>
      </c>
      <c r="I4028">
        <f>IF($F4028&gt;0,TEXT($B4028,"dd.mm")&amp;"_"&amp;$D4028,"")</f>
        <v/>
      </c>
    </row>
    <row r="4029">
      <c r="A4029" t="n">
        <v>4028</v>
      </c>
      <c r="B4029">
        <f>Движение!$A$597</f>
        <v/>
      </c>
      <c r="C4029">
        <f>Движение!$C$597</f>
        <v/>
      </c>
      <c r="D4029" t="inlineStr">
        <is>
          <t>Г 1800</t>
        </is>
      </c>
      <c r="E4029">
        <f>Движение!$L$597</f>
        <v/>
      </c>
      <c r="F4029">
        <f>N(Движение!$M$597)</f>
        <v/>
      </c>
      <c r="G4029">
        <f>N(Движение!$N$597)</f>
        <v/>
      </c>
      <c r="H4029">
        <f>Движение!$O$597</f>
        <v/>
      </c>
      <c r="I4029">
        <f>IF($F4029&gt;0,TEXT($B4029,"dd.mm")&amp;"_"&amp;$D4029,"")</f>
        <v/>
      </c>
    </row>
    <row r="4030">
      <c r="A4030" t="n">
        <v>4029</v>
      </c>
      <c r="B4030">
        <f>Движение!$A$597</f>
        <v/>
      </c>
      <c r="C4030">
        <f>Движение!$C$597</f>
        <v/>
      </c>
      <c r="D4030" t="inlineStr">
        <is>
          <t>Г 3500</t>
        </is>
      </c>
      <c r="E4030">
        <f>Движение!$P$597</f>
        <v/>
      </c>
      <c r="F4030">
        <f>N(Движение!$Q$597)</f>
        <v/>
      </c>
      <c r="G4030">
        <f>N(Движение!$R$597)</f>
        <v/>
      </c>
      <c r="H4030">
        <f>Движение!$S$597</f>
        <v/>
      </c>
      <c r="I4030">
        <f>IF($F4030&gt;0,TEXT($B4030,"dd.mm")&amp;"_"&amp;$D4030,"")</f>
        <v/>
      </c>
    </row>
    <row r="4031">
      <c r="A4031" t="n">
        <v>4030</v>
      </c>
      <c r="B4031">
        <f>Движение!$A$597</f>
        <v/>
      </c>
      <c r="C4031">
        <f>Движение!$C$597</f>
        <v/>
      </c>
      <c r="D4031" t="inlineStr">
        <is>
          <t>Г 800</t>
        </is>
      </c>
      <c r="E4031">
        <f>Движение!$T$597</f>
        <v/>
      </c>
      <c r="F4031">
        <f>N(Движение!$U$597)</f>
        <v/>
      </c>
      <c r="G4031">
        <f>N(Движение!$V$597)</f>
        <v/>
      </c>
      <c r="H4031">
        <f>Движение!$W$597</f>
        <v/>
      </c>
      <c r="I4031">
        <f>IF($F4031&gt;0,TEXT($B4031,"dd.mm")&amp;"_"&amp;$D4031,"")</f>
        <v/>
      </c>
    </row>
    <row r="4032">
      <c r="A4032" t="n">
        <v>4031</v>
      </c>
      <c r="B4032">
        <f>Движение!$A$597</f>
        <v/>
      </c>
      <c r="C4032">
        <f>Движение!$C$597</f>
        <v/>
      </c>
      <c r="D4032" t="inlineStr">
        <is>
          <t>Ми-К</t>
        </is>
      </c>
      <c r="E4032">
        <f>Движение!$X$597</f>
        <v/>
      </c>
      <c r="F4032">
        <f>N(Движение!$Y$597)</f>
        <v/>
      </c>
      <c r="G4032">
        <f>N(Движение!$Z$597)</f>
        <v/>
      </c>
      <c r="H4032">
        <f>Движение!$AA$597</f>
        <v/>
      </c>
      <c r="I4032">
        <f>IF($F4032&gt;0,TEXT($B4032,"dd.mm")&amp;"_"&amp;$D4032,"")</f>
        <v/>
      </c>
    </row>
    <row r="4033">
      <c r="A4033" t="n">
        <v>4032</v>
      </c>
      <c r="B4033">
        <f>Движение!$A$597</f>
        <v/>
      </c>
      <c r="C4033">
        <f>Движение!$C$597</f>
        <v/>
      </c>
      <c r="D4033" t="inlineStr">
        <is>
          <t>Ми-П</t>
        </is>
      </c>
      <c r="E4033">
        <f>Движение!$AB$597</f>
        <v/>
      </c>
      <c r="F4033">
        <f>N(Движение!$AC$597)</f>
        <v/>
      </c>
      <c r="G4033">
        <f>N(Движение!$AD$597)</f>
        <v/>
      </c>
      <c r="H4033">
        <f>Движение!$AE$597</f>
        <v/>
      </c>
      <c r="I4033">
        <f>IF($F4033&gt;0,TEXT($B4033,"dd.mm")&amp;"_"&amp;$D4033,"")</f>
        <v/>
      </c>
    </row>
    <row r="4034">
      <c r="A4034" t="n">
        <v>4033</v>
      </c>
      <c r="B4034">
        <f>Движение!$A$598</f>
        <v/>
      </c>
      <c r="C4034">
        <f>Движение!$C$598</f>
        <v/>
      </c>
      <c r="D4034" t="inlineStr">
        <is>
          <t>АК-10</t>
        </is>
      </c>
      <c r="E4034">
        <f>Движение!$D$598</f>
        <v/>
      </c>
      <c r="F4034">
        <f>N(Движение!$E$598)</f>
        <v/>
      </c>
      <c r="G4034">
        <f>N(Движение!$F$598)</f>
        <v/>
      </c>
      <c r="H4034">
        <f>Движение!$G$598</f>
        <v/>
      </c>
      <c r="I4034">
        <f>IF($F4034&gt;0,TEXT($B4034,"dd.mm")&amp;"_"&amp;$D4034,"")</f>
        <v/>
      </c>
    </row>
    <row r="4035">
      <c r="A4035" t="n">
        <v>4034</v>
      </c>
      <c r="B4035">
        <f>Движение!$A$598</f>
        <v/>
      </c>
      <c r="C4035">
        <f>Движение!$C$598</f>
        <v/>
      </c>
      <c r="D4035" t="inlineStr">
        <is>
          <t>АК-15</t>
        </is>
      </c>
      <c r="E4035">
        <f>Движение!$H$598</f>
        <v/>
      </c>
      <c r="F4035">
        <f>N(Движение!$I$598)</f>
        <v/>
      </c>
      <c r="G4035">
        <f>N(Движение!$J$598)</f>
        <v/>
      </c>
      <c r="H4035">
        <f>Движение!$K$598</f>
        <v/>
      </c>
      <c r="I4035">
        <f>IF($F4035&gt;0,TEXT($B4035,"dd.mm")&amp;"_"&amp;$D4035,"")</f>
        <v/>
      </c>
    </row>
    <row r="4036">
      <c r="A4036" t="n">
        <v>4035</v>
      </c>
      <c r="B4036">
        <f>Движение!$A$598</f>
        <v/>
      </c>
      <c r="C4036">
        <f>Движение!$C$598</f>
        <v/>
      </c>
      <c r="D4036" t="inlineStr">
        <is>
          <t>Г 1800</t>
        </is>
      </c>
      <c r="E4036">
        <f>Движение!$L$598</f>
        <v/>
      </c>
      <c r="F4036">
        <f>N(Движение!$M$598)</f>
        <v/>
      </c>
      <c r="G4036">
        <f>N(Движение!$N$598)</f>
        <v/>
      </c>
      <c r="H4036">
        <f>Движение!$O$598</f>
        <v/>
      </c>
      <c r="I4036">
        <f>IF($F4036&gt;0,TEXT($B4036,"dd.mm")&amp;"_"&amp;$D4036,"")</f>
        <v/>
      </c>
    </row>
    <row r="4037">
      <c r="A4037" t="n">
        <v>4036</v>
      </c>
      <c r="B4037">
        <f>Движение!$A$598</f>
        <v/>
      </c>
      <c r="C4037">
        <f>Движение!$C$598</f>
        <v/>
      </c>
      <c r="D4037" t="inlineStr">
        <is>
          <t>Г 3500</t>
        </is>
      </c>
      <c r="E4037">
        <f>Движение!$P$598</f>
        <v/>
      </c>
      <c r="F4037">
        <f>N(Движение!$Q$598)</f>
        <v/>
      </c>
      <c r="G4037">
        <f>N(Движение!$R$598)</f>
        <v/>
      </c>
      <c r="H4037">
        <f>Движение!$S$598</f>
        <v/>
      </c>
      <c r="I4037">
        <f>IF($F4037&gt;0,TEXT($B4037,"dd.mm")&amp;"_"&amp;$D4037,"")</f>
        <v/>
      </c>
    </row>
    <row r="4038">
      <c r="A4038" t="n">
        <v>4037</v>
      </c>
      <c r="B4038">
        <f>Движение!$A$598</f>
        <v/>
      </c>
      <c r="C4038">
        <f>Движение!$C$598</f>
        <v/>
      </c>
      <c r="D4038" t="inlineStr">
        <is>
          <t>Г 800</t>
        </is>
      </c>
      <c r="E4038">
        <f>Движение!$T$598</f>
        <v/>
      </c>
      <c r="F4038">
        <f>N(Движение!$U$598)</f>
        <v/>
      </c>
      <c r="G4038">
        <f>N(Движение!$V$598)</f>
        <v/>
      </c>
      <c r="H4038">
        <f>Движение!$W$598</f>
        <v/>
      </c>
      <c r="I4038">
        <f>IF($F4038&gt;0,TEXT($B4038,"dd.mm")&amp;"_"&amp;$D4038,"")</f>
        <v/>
      </c>
    </row>
    <row r="4039">
      <c r="A4039" t="n">
        <v>4038</v>
      </c>
      <c r="B4039">
        <f>Движение!$A$598</f>
        <v/>
      </c>
      <c r="C4039">
        <f>Движение!$C$598</f>
        <v/>
      </c>
      <c r="D4039" t="inlineStr">
        <is>
          <t>Ми-К</t>
        </is>
      </c>
      <c r="E4039">
        <f>Движение!$X$598</f>
        <v/>
      </c>
      <c r="F4039">
        <f>N(Движение!$Y$598)</f>
        <v/>
      </c>
      <c r="G4039">
        <f>N(Движение!$Z$598)</f>
        <v/>
      </c>
      <c r="H4039">
        <f>Движение!$AA$598</f>
        <v/>
      </c>
      <c r="I4039">
        <f>IF($F4039&gt;0,TEXT($B4039,"dd.mm")&amp;"_"&amp;$D4039,"")</f>
        <v/>
      </c>
    </row>
    <row r="4040">
      <c r="A4040" t="n">
        <v>4039</v>
      </c>
      <c r="B4040">
        <f>Движение!$A$598</f>
        <v/>
      </c>
      <c r="C4040">
        <f>Движение!$C$598</f>
        <v/>
      </c>
      <c r="D4040" t="inlineStr">
        <is>
          <t>Ми-П</t>
        </is>
      </c>
      <c r="E4040">
        <f>Движение!$AB$598</f>
        <v/>
      </c>
      <c r="F4040">
        <f>N(Движение!$AC$598)</f>
        <v/>
      </c>
      <c r="G4040">
        <f>N(Движение!$AD$598)</f>
        <v/>
      </c>
      <c r="H4040">
        <f>Движение!$AE$598</f>
        <v/>
      </c>
      <c r="I4040">
        <f>IF($F4040&gt;0,TEXT($B4040,"dd.mm")&amp;"_"&amp;$D4040,"")</f>
        <v/>
      </c>
    </row>
    <row r="4041">
      <c r="A4041" t="n">
        <v>4040</v>
      </c>
      <c r="B4041">
        <f>Движение!$A$599</f>
        <v/>
      </c>
      <c r="C4041">
        <f>Движение!$C$599</f>
        <v/>
      </c>
      <c r="D4041" t="inlineStr">
        <is>
          <t>АК-10</t>
        </is>
      </c>
      <c r="E4041">
        <f>Движение!$D$599</f>
        <v/>
      </c>
      <c r="F4041">
        <f>N(Движение!$E$599)</f>
        <v/>
      </c>
      <c r="G4041">
        <f>N(Движение!$F$599)</f>
        <v/>
      </c>
      <c r="H4041">
        <f>Движение!$G$599</f>
        <v/>
      </c>
      <c r="I4041">
        <f>IF($F4041&gt;0,TEXT($B4041,"dd.mm")&amp;"_"&amp;$D4041,"")</f>
        <v/>
      </c>
    </row>
    <row r="4042">
      <c r="A4042" t="n">
        <v>4041</v>
      </c>
      <c r="B4042">
        <f>Движение!$A$599</f>
        <v/>
      </c>
      <c r="C4042">
        <f>Движение!$C$599</f>
        <v/>
      </c>
      <c r="D4042" t="inlineStr">
        <is>
          <t>АК-15</t>
        </is>
      </c>
      <c r="E4042">
        <f>Движение!$H$599</f>
        <v/>
      </c>
      <c r="F4042">
        <f>N(Движение!$I$599)</f>
        <v/>
      </c>
      <c r="G4042">
        <f>N(Движение!$J$599)</f>
        <v/>
      </c>
      <c r="H4042">
        <f>Движение!$K$599</f>
        <v/>
      </c>
      <c r="I4042">
        <f>IF($F4042&gt;0,TEXT($B4042,"dd.mm")&amp;"_"&amp;$D4042,"")</f>
        <v/>
      </c>
    </row>
    <row r="4043">
      <c r="A4043" t="n">
        <v>4042</v>
      </c>
      <c r="B4043">
        <f>Движение!$A$599</f>
        <v/>
      </c>
      <c r="C4043">
        <f>Движение!$C$599</f>
        <v/>
      </c>
      <c r="D4043" t="inlineStr">
        <is>
          <t>Г 1800</t>
        </is>
      </c>
      <c r="E4043">
        <f>Движение!$L$599</f>
        <v/>
      </c>
      <c r="F4043">
        <f>N(Движение!$M$599)</f>
        <v/>
      </c>
      <c r="G4043">
        <f>N(Движение!$N$599)</f>
        <v/>
      </c>
      <c r="H4043">
        <f>Движение!$O$599</f>
        <v/>
      </c>
      <c r="I4043">
        <f>IF($F4043&gt;0,TEXT($B4043,"dd.mm")&amp;"_"&amp;$D4043,"")</f>
        <v/>
      </c>
    </row>
    <row r="4044">
      <c r="A4044" t="n">
        <v>4043</v>
      </c>
      <c r="B4044">
        <f>Движение!$A$599</f>
        <v/>
      </c>
      <c r="C4044">
        <f>Движение!$C$599</f>
        <v/>
      </c>
      <c r="D4044" t="inlineStr">
        <is>
          <t>Г 3500</t>
        </is>
      </c>
      <c r="E4044">
        <f>Движение!$P$599</f>
        <v/>
      </c>
      <c r="F4044">
        <f>N(Движение!$Q$599)</f>
        <v/>
      </c>
      <c r="G4044">
        <f>N(Движение!$R$599)</f>
        <v/>
      </c>
      <c r="H4044">
        <f>Движение!$S$599</f>
        <v/>
      </c>
      <c r="I4044">
        <f>IF($F4044&gt;0,TEXT($B4044,"dd.mm")&amp;"_"&amp;$D4044,"")</f>
        <v/>
      </c>
    </row>
    <row r="4045">
      <c r="A4045" t="n">
        <v>4044</v>
      </c>
      <c r="B4045">
        <f>Движение!$A$599</f>
        <v/>
      </c>
      <c r="C4045">
        <f>Движение!$C$599</f>
        <v/>
      </c>
      <c r="D4045" t="inlineStr">
        <is>
          <t>Г 800</t>
        </is>
      </c>
      <c r="E4045">
        <f>Движение!$T$599</f>
        <v/>
      </c>
      <c r="F4045">
        <f>N(Движение!$U$599)</f>
        <v/>
      </c>
      <c r="G4045">
        <f>N(Движение!$V$599)</f>
        <v/>
      </c>
      <c r="H4045">
        <f>Движение!$W$599</f>
        <v/>
      </c>
      <c r="I4045">
        <f>IF($F4045&gt;0,TEXT($B4045,"dd.mm")&amp;"_"&amp;$D4045,"")</f>
        <v/>
      </c>
    </row>
    <row r="4046">
      <c r="A4046" t="n">
        <v>4045</v>
      </c>
      <c r="B4046">
        <f>Движение!$A$599</f>
        <v/>
      </c>
      <c r="C4046">
        <f>Движение!$C$599</f>
        <v/>
      </c>
      <c r="D4046" t="inlineStr">
        <is>
          <t>Ми-К</t>
        </is>
      </c>
      <c r="E4046">
        <f>Движение!$X$599</f>
        <v/>
      </c>
      <c r="F4046">
        <f>N(Движение!$Y$599)</f>
        <v/>
      </c>
      <c r="G4046">
        <f>N(Движение!$Z$599)</f>
        <v/>
      </c>
      <c r="H4046">
        <f>Движение!$AA$599</f>
        <v/>
      </c>
      <c r="I4046">
        <f>IF($F4046&gt;0,TEXT($B4046,"dd.mm")&amp;"_"&amp;$D4046,"")</f>
        <v/>
      </c>
    </row>
    <row r="4047">
      <c r="A4047" t="n">
        <v>4046</v>
      </c>
      <c r="B4047">
        <f>Движение!$A$599</f>
        <v/>
      </c>
      <c r="C4047">
        <f>Движение!$C$599</f>
        <v/>
      </c>
      <c r="D4047" t="inlineStr">
        <is>
          <t>Ми-П</t>
        </is>
      </c>
      <c r="E4047">
        <f>Движение!$AB$599</f>
        <v/>
      </c>
      <c r="F4047">
        <f>N(Движение!$AC$599)</f>
        <v/>
      </c>
      <c r="G4047">
        <f>N(Движение!$AD$599)</f>
        <v/>
      </c>
      <c r="H4047">
        <f>Движение!$AE$599</f>
        <v/>
      </c>
      <c r="I4047">
        <f>IF($F4047&gt;0,TEXT($B4047,"dd.mm")&amp;"_"&amp;$D4047,"")</f>
        <v/>
      </c>
    </row>
    <row r="4048">
      <c r="A4048" t="n">
        <v>4047</v>
      </c>
      <c r="B4048">
        <f>Движение!$A$600</f>
        <v/>
      </c>
      <c r="C4048">
        <f>Движение!$C$600</f>
        <v/>
      </c>
      <c r="D4048" t="inlineStr">
        <is>
          <t>АК-10</t>
        </is>
      </c>
      <c r="E4048">
        <f>Движение!$D$600</f>
        <v/>
      </c>
      <c r="F4048">
        <f>N(Движение!$E$600)</f>
        <v/>
      </c>
      <c r="G4048">
        <f>N(Движение!$F$600)</f>
        <v/>
      </c>
      <c r="H4048">
        <f>Движение!$G$600</f>
        <v/>
      </c>
      <c r="I4048">
        <f>IF($F4048&gt;0,TEXT($B4048,"dd.mm")&amp;"_"&amp;$D4048,"")</f>
        <v/>
      </c>
    </row>
    <row r="4049">
      <c r="A4049" t="n">
        <v>4048</v>
      </c>
      <c r="B4049">
        <f>Движение!$A$600</f>
        <v/>
      </c>
      <c r="C4049">
        <f>Движение!$C$600</f>
        <v/>
      </c>
      <c r="D4049" t="inlineStr">
        <is>
          <t>АК-15</t>
        </is>
      </c>
      <c r="E4049">
        <f>Движение!$H$600</f>
        <v/>
      </c>
      <c r="F4049">
        <f>N(Движение!$I$600)</f>
        <v/>
      </c>
      <c r="G4049">
        <f>N(Движение!$J$600)</f>
        <v/>
      </c>
      <c r="H4049">
        <f>Движение!$K$600</f>
        <v/>
      </c>
      <c r="I4049">
        <f>IF($F4049&gt;0,TEXT($B4049,"dd.mm")&amp;"_"&amp;$D4049,"")</f>
        <v/>
      </c>
    </row>
    <row r="4050">
      <c r="A4050" t="n">
        <v>4049</v>
      </c>
      <c r="B4050">
        <f>Движение!$A$600</f>
        <v/>
      </c>
      <c r="C4050">
        <f>Движение!$C$600</f>
        <v/>
      </c>
      <c r="D4050" t="inlineStr">
        <is>
          <t>Г 1800</t>
        </is>
      </c>
      <c r="E4050">
        <f>Движение!$L$600</f>
        <v/>
      </c>
      <c r="F4050">
        <f>N(Движение!$M$600)</f>
        <v/>
      </c>
      <c r="G4050">
        <f>N(Движение!$N$600)</f>
        <v/>
      </c>
      <c r="H4050">
        <f>Движение!$O$600</f>
        <v/>
      </c>
      <c r="I4050">
        <f>IF($F4050&gt;0,TEXT($B4050,"dd.mm")&amp;"_"&amp;$D4050,"")</f>
        <v/>
      </c>
    </row>
    <row r="4051">
      <c r="A4051" t="n">
        <v>4050</v>
      </c>
      <c r="B4051">
        <f>Движение!$A$600</f>
        <v/>
      </c>
      <c r="C4051">
        <f>Движение!$C$600</f>
        <v/>
      </c>
      <c r="D4051" t="inlineStr">
        <is>
          <t>Г 3500</t>
        </is>
      </c>
      <c r="E4051">
        <f>Движение!$P$600</f>
        <v/>
      </c>
      <c r="F4051">
        <f>N(Движение!$Q$600)</f>
        <v/>
      </c>
      <c r="G4051">
        <f>N(Движение!$R$600)</f>
        <v/>
      </c>
      <c r="H4051">
        <f>Движение!$S$600</f>
        <v/>
      </c>
      <c r="I4051">
        <f>IF($F4051&gt;0,TEXT($B4051,"dd.mm")&amp;"_"&amp;$D4051,"")</f>
        <v/>
      </c>
    </row>
    <row r="4052">
      <c r="A4052" t="n">
        <v>4051</v>
      </c>
      <c r="B4052">
        <f>Движение!$A$600</f>
        <v/>
      </c>
      <c r="C4052">
        <f>Движение!$C$600</f>
        <v/>
      </c>
      <c r="D4052" t="inlineStr">
        <is>
          <t>Г 800</t>
        </is>
      </c>
      <c r="E4052">
        <f>Движение!$T$600</f>
        <v/>
      </c>
      <c r="F4052">
        <f>N(Движение!$U$600)</f>
        <v/>
      </c>
      <c r="G4052">
        <f>N(Движение!$V$600)</f>
        <v/>
      </c>
      <c r="H4052">
        <f>Движение!$W$600</f>
        <v/>
      </c>
      <c r="I4052">
        <f>IF($F4052&gt;0,TEXT($B4052,"dd.mm")&amp;"_"&amp;$D4052,"")</f>
        <v/>
      </c>
    </row>
    <row r="4053">
      <c r="A4053" t="n">
        <v>4052</v>
      </c>
      <c r="B4053">
        <f>Движение!$A$600</f>
        <v/>
      </c>
      <c r="C4053">
        <f>Движение!$C$600</f>
        <v/>
      </c>
      <c r="D4053" t="inlineStr">
        <is>
          <t>Ми-К</t>
        </is>
      </c>
      <c r="E4053">
        <f>Движение!$X$600</f>
        <v/>
      </c>
      <c r="F4053">
        <f>N(Движение!$Y$600)</f>
        <v/>
      </c>
      <c r="G4053">
        <f>N(Движение!$Z$600)</f>
        <v/>
      </c>
      <c r="H4053">
        <f>Движение!$AA$600</f>
        <v/>
      </c>
      <c r="I4053">
        <f>IF($F4053&gt;0,TEXT($B4053,"dd.mm")&amp;"_"&amp;$D4053,"")</f>
        <v/>
      </c>
    </row>
    <row r="4054">
      <c r="A4054" t="n">
        <v>4053</v>
      </c>
      <c r="B4054">
        <f>Движение!$A$600</f>
        <v/>
      </c>
      <c r="C4054">
        <f>Движение!$C$600</f>
        <v/>
      </c>
      <c r="D4054" t="inlineStr">
        <is>
          <t>Ми-П</t>
        </is>
      </c>
      <c r="E4054">
        <f>Движение!$AB$600</f>
        <v/>
      </c>
      <c r="F4054">
        <f>N(Движение!$AC$600)</f>
        <v/>
      </c>
      <c r="G4054">
        <f>N(Движение!$AD$600)</f>
        <v/>
      </c>
      <c r="H4054">
        <f>Движение!$AE$600</f>
        <v/>
      </c>
      <c r="I4054">
        <f>IF($F4054&gt;0,TEXT($B4054,"dd.mm")&amp;"_"&amp;$D4054,"")</f>
        <v/>
      </c>
    </row>
    <row r="4055">
      <c r="A4055" t="n">
        <v>4054</v>
      </c>
      <c r="B4055">
        <f>Движение!$A$601</f>
        <v/>
      </c>
      <c r="C4055">
        <f>Движение!$C$601</f>
        <v/>
      </c>
      <c r="D4055" t="inlineStr">
        <is>
          <t>АК-10</t>
        </is>
      </c>
      <c r="E4055">
        <f>Движение!$D$601</f>
        <v/>
      </c>
      <c r="F4055">
        <f>N(Движение!$E$601)</f>
        <v/>
      </c>
      <c r="G4055">
        <f>N(Движение!$F$601)</f>
        <v/>
      </c>
      <c r="H4055">
        <f>Движение!$G$601</f>
        <v/>
      </c>
      <c r="I4055">
        <f>IF($F4055&gt;0,TEXT($B4055,"dd.mm")&amp;"_"&amp;$D4055,"")</f>
        <v/>
      </c>
    </row>
    <row r="4056">
      <c r="A4056" t="n">
        <v>4055</v>
      </c>
      <c r="B4056">
        <f>Движение!$A$601</f>
        <v/>
      </c>
      <c r="C4056">
        <f>Движение!$C$601</f>
        <v/>
      </c>
      <c r="D4056" t="inlineStr">
        <is>
          <t>АК-15</t>
        </is>
      </c>
      <c r="E4056">
        <f>Движение!$H$601</f>
        <v/>
      </c>
      <c r="F4056">
        <f>N(Движение!$I$601)</f>
        <v/>
      </c>
      <c r="G4056">
        <f>N(Движение!$J$601)</f>
        <v/>
      </c>
      <c r="H4056">
        <f>Движение!$K$601</f>
        <v/>
      </c>
      <c r="I4056">
        <f>IF($F4056&gt;0,TEXT($B4056,"dd.mm")&amp;"_"&amp;$D4056,"")</f>
        <v/>
      </c>
    </row>
    <row r="4057">
      <c r="A4057" t="n">
        <v>4056</v>
      </c>
      <c r="B4057">
        <f>Движение!$A$601</f>
        <v/>
      </c>
      <c r="C4057">
        <f>Движение!$C$601</f>
        <v/>
      </c>
      <c r="D4057" t="inlineStr">
        <is>
          <t>Г 1800</t>
        </is>
      </c>
      <c r="E4057">
        <f>Движение!$L$601</f>
        <v/>
      </c>
      <c r="F4057">
        <f>N(Движение!$M$601)</f>
        <v/>
      </c>
      <c r="G4057">
        <f>N(Движение!$N$601)</f>
        <v/>
      </c>
      <c r="H4057">
        <f>Движение!$O$601</f>
        <v/>
      </c>
      <c r="I4057">
        <f>IF($F4057&gt;0,TEXT($B4057,"dd.mm")&amp;"_"&amp;$D4057,"")</f>
        <v/>
      </c>
    </row>
    <row r="4058">
      <c r="A4058" t="n">
        <v>4057</v>
      </c>
      <c r="B4058">
        <f>Движение!$A$601</f>
        <v/>
      </c>
      <c r="C4058">
        <f>Движение!$C$601</f>
        <v/>
      </c>
      <c r="D4058" t="inlineStr">
        <is>
          <t>Г 3500</t>
        </is>
      </c>
      <c r="E4058">
        <f>Движение!$P$601</f>
        <v/>
      </c>
      <c r="F4058">
        <f>N(Движение!$Q$601)</f>
        <v/>
      </c>
      <c r="G4058">
        <f>N(Движение!$R$601)</f>
        <v/>
      </c>
      <c r="H4058">
        <f>Движение!$S$601</f>
        <v/>
      </c>
      <c r="I4058">
        <f>IF($F4058&gt;0,TEXT($B4058,"dd.mm")&amp;"_"&amp;$D4058,"")</f>
        <v/>
      </c>
    </row>
    <row r="4059">
      <c r="A4059" t="n">
        <v>4058</v>
      </c>
      <c r="B4059">
        <f>Движение!$A$601</f>
        <v/>
      </c>
      <c r="C4059">
        <f>Движение!$C$601</f>
        <v/>
      </c>
      <c r="D4059" t="inlineStr">
        <is>
          <t>Г 800</t>
        </is>
      </c>
      <c r="E4059">
        <f>Движение!$T$601</f>
        <v/>
      </c>
      <c r="F4059">
        <f>N(Движение!$U$601)</f>
        <v/>
      </c>
      <c r="G4059">
        <f>N(Движение!$V$601)</f>
        <v/>
      </c>
      <c r="H4059">
        <f>Движение!$W$601</f>
        <v/>
      </c>
      <c r="I4059">
        <f>IF($F4059&gt;0,TEXT($B4059,"dd.mm")&amp;"_"&amp;$D4059,"")</f>
        <v/>
      </c>
    </row>
    <row r="4060">
      <c r="A4060" t="n">
        <v>4059</v>
      </c>
      <c r="B4060">
        <f>Движение!$A$601</f>
        <v/>
      </c>
      <c r="C4060">
        <f>Движение!$C$601</f>
        <v/>
      </c>
      <c r="D4060" t="inlineStr">
        <is>
          <t>Ми-К</t>
        </is>
      </c>
      <c r="E4060">
        <f>Движение!$X$601</f>
        <v/>
      </c>
      <c r="F4060">
        <f>N(Движение!$Y$601)</f>
        <v/>
      </c>
      <c r="G4060">
        <f>N(Движение!$Z$601)</f>
        <v/>
      </c>
      <c r="H4060">
        <f>Движение!$AA$601</f>
        <v/>
      </c>
      <c r="I4060">
        <f>IF($F4060&gt;0,TEXT($B4060,"dd.mm")&amp;"_"&amp;$D4060,"")</f>
        <v/>
      </c>
    </row>
    <row r="4061">
      <c r="A4061" t="n">
        <v>4060</v>
      </c>
      <c r="B4061">
        <f>Движение!$A$601</f>
        <v/>
      </c>
      <c r="C4061">
        <f>Движение!$C$601</f>
        <v/>
      </c>
      <c r="D4061" t="inlineStr">
        <is>
          <t>Ми-П</t>
        </is>
      </c>
      <c r="E4061">
        <f>Движение!$AB$601</f>
        <v/>
      </c>
      <c r="F4061">
        <f>N(Движение!$AC$601)</f>
        <v/>
      </c>
      <c r="G4061">
        <f>N(Движение!$AD$601)</f>
        <v/>
      </c>
      <c r="H4061">
        <f>Движение!$AE$601</f>
        <v/>
      </c>
      <c r="I4061">
        <f>IF($F4061&gt;0,TEXT($B4061,"dd.mm")&amp;"_"&amp;$D4061,"")</f>
        <v/>
      </c>
    </row>
    <row r="4062">
      <c r="A4062" t="n">
        <v>4061</v>
      </c>
      <c r="B4062">
        <f>Движение!$A$602</f>
        <v/>
      </c>
      <c r="C4062">
        <f>Движение!$C$602</f>
        <v/>
      </c>
      <c r="D4062" t="inlineStr">
        <is>
          <t>АК-10</t>
        </is>
      </c>
      <c r="E4062">
        <f>Движение!$D$602</f>
        <v/>
      </c>
      <c r="F4062">
        <f>N(Движение!$E$602)</f>
        <v/>
      </c>
      <c r="G4062">
        <f>N(Движение!$F$602)</f>
        <v/>
      </c>
      <c r="H4062">
        <f>Движение!$G$602</f>
        <v/>
      </c>
      <c r="I4062">
        <f>IF($F4062&gt;0,TEXT($B4062,"dd.mm")&amp;"_"&amp;$D4062,"")</f>
        <v/>
      </c>
    </row>
    <row r="4063">
      <c r="A4063" t="n">
        <v>4062</v>
      </c>
      <c r="B4063">
        <f>Движение!$A$602</f>
        <v/>
      </c>
      <c r="C4063">
        <f>Движение!$C$602</f>
        <v/>
      </c>
      <c r="D4063" t="inlineStr">
        <is>
          <t>АК-15</t>
        </is>
      </c>
      <c r="E4063">
        <f>Движение!$H$602</f>
        <v/>
      </c>
      <c r="F4063">
        <f>N(Движение!$I$602)</f>
        <v/>
      </c>
      <c r="G4063">
        <f>N(Движение!$J$602)</f>
        <v/>
      </c>
      <c r="H4063">
        <f>Движение!$K$602</f>
        <v/>
      </c>
      <c r="I4063">
        <f>IF($F4063&gt;0,TEXT($B4063,"dd.mm")&amp;"_"&amp;$D4063,"")</f>
        <v/>
      </c>
    </row>
    <row r="4064">
      <c r="A4064" t="n">
        <v>4063</v>
      </c>
      <c r="B4064">
        <f>Движение!$A$602</f>
        <v/>
      </c>
      <c r="C4064">
        <f>Движение!$C$602</f>
        <v/>
      </c>
      <c r="D4064" t="inlineStr">
        <is>
          <t>Г 1800</t>
        </is>
      </c>
      <c r="E4064">
        <f>Движение!$L$602</f>
        <v/>
      </c>
      <c r="F4064">
        <f>N(Движение!$M$602)</f>
        <v/>
      </c>
      <c r="G4064">
        <f>N(Движение!$N$602)</f>
        <v/>
      </c>
      <c r="H4064">
        <f>Движение!$O$602</f>
        <v/>
      </c>
      <c r="I4064">
        <f>IF($F4064&gt;0,TEXT($B4064,"dd.mm")&amp;"_"&amp;$D4064,"")</f>
        <v/>
      </c>
    </row>
    <row r="4065">
      <c r="A4065" t="n">
        <v>4064</v>
      </c>
      <c r="B4065">
        <f>Движение!$A$602</f>
        <v/>
      </c>
      <c r="C4065">
        <f>Движение!$C$602</f>
        <v/>
      </c>
      <c r="D4065" t="inlineStr">
        <is>
          <t>Г 3500</t>
        </is>
      </c>
      <c r="E4065">
        <f>Движение!$P$602</f>
        <v/>
      </c>
      <c r="F4065">
        <f>N(Движение!$Q$602)</f>
        <v/>
      </c>
      <c r="G4065">
        <f>N(Движение!$R$602)</f>
        <v/>
      </c>
      <c r="H4065">
        <f>Движение!$S$602</f>
        <v/>
      </c>
      <c r="I4065">
        <f>IF($F4065&gt;0,TEXT($B4065,"dd.mm")&amp;"_"&amp;$D4065,"")</f>
        <v/>
      </c>
    </row>
    <row r="4066">
      <c r="A4066" t="n">
        <v>4065</v>
      </c>
      <c r="B4066">
        <f>Движение!$A$602</f>
        <v/>
      </c>
      <c r="C4066">
        <f>Движение!$C$602</f>
        <v/>
      </c>
      <c r="D4066" t="inlineStr">
        <is>
          <t>Г 800</t>
        </is>
      </c>
      <c r="E4066">
        <f>Движение!$T$602</f>
        <v/>
      </c>
      <c r="F4066">
        <f>N(Движение!$U$602)</f>
        <v/>
      </c>
      <c r="G4066">
        <f>N(Движение!$V$602)</f>
        <v/>
      </c>
      <c r="H4066">
        <f>Движение!$W$602</f>
        <v/>
      </c>
      <c r="I4066">
        <f>IF($F4066&gt;0,TEXT($B4066,"dd.mm")&amp;"_"&amp;$D4066,"")</f>
        <v/>
      </c>
    </row>
    <row r="4067">
      <c r="A4067" t="n">
        <v>4066</v>
      </c>
      <c r="B4067">
        <f>Движение!$A$602</f>
        <v/>
      </c>
      <c r="C4067">
        <f>Движение!$C$602</f>
        <v/>
      </c>
      <c r="D4067" t="inlineStr">
        <is>
          <t>Ми-К</t>
        </is>
      </c>
      <c r="E4067">
        <f>Движение!$X$602</f>
        <v/>
      </c>
      <c r="F4067">
        <f>N(Движение!$Y$602)</f>
        <v/>
      </c>
      <c r="G4067">
        <f>N(Движение!$Z$602)</f>
        <v/>
      </c>
      <c r="H4067">
        <f>Движение!$AA$602</f>
        <v/>
      </c>
      <c r="I4067">
        <f>IF($F4067&gt;0,TEXT($B4067,"dd.mm")&amp;"_"&amp;$D4067,"")</f>
        <v/>
      </c>
    </row>
    <row r="4068">
      <c r="A4068" t="n">
        <v>4067</v>
      </c>
      <c r="B4068">
        <f>Движение!$A$602</f>
        <v/>
      </c>
      <c r="C4068">
        <f>Движение!$C$602</f>
        <v/>
      </c>
      <c r="D4068" t="inlineStr">
        <is>
          <t>Ми-П</t>
        </is>
      </c>
      <c r="E4068">
        <f>Движение!$AB$602</f>
        <v/>
      </c>
      <c r="F4068">
        <f>N(Движение!$AC$602)</f>
        <v/>
      </c>
      <c r="G4068">
        <f>N(Движение!$AD$602)</f>
        <v/>
      </c>
      <c r="H4068">
        <f>Движение!$AE$602</f>
        <v/>
      </c>
      <c r="I4068">
        <f>IF($F4068&gt;0,TEXT($B4068,"dd.mm")&amp;"_"&amp;$D4068,"")</f>
        <v/>
      </c>
    </row>
    <row r="4069">
      <c r="A4069" t="n">
        <v>4068</v>
      </c>
      <c r="B4069">
        <f>Движение!$A$603</f>
        <v/>
      </c>
      <c r="C4069">
        <f>Движение!$C$603</f>
        <v/>
      </c>
      <c r="D4069" t="inlineStr">
        <is>
          <t>АК-10</t>
        </is>
      </c>
      <c r="E4069">
        <f>Движение!$D$603</f>
        <v/>
      </c>
      <c r="F4069">
        <f>N(Движение!$E$603)</f>
        <v/>
      </c>
      <c r="G4069">
        <f>N(Движение!$F$603)</f>
        <v/>
      </c>
      <c r="H4069">
        <f>Движение!$G$603</f>
        <v/>
      </c>
      <c r="I4069">
        <f>IF($F4069&gt;0,TEXT($B4069,"dd.mm")&amp;"_"&amp;$D4069,"")</f>
        <v/>
      </c>
    </row>
    <row r="4070">
      <c r="A4070" t="n">
        <v>4069</v>
      </c>
      <c r="B4070">
        <f>Движение!$A$603</f>
        <v/>
      </c>
      <c r="C4070">
        <f>Движение!$C$603</f>
        <v/>
      </c>
      <c r="D4070" t="inlineStr">
        <is>
          <t>АК-15</t>
        </is>
      </c>
      <c r="E4070">
        <f>Движение!$H$603</f>
        <v/>
      </c>
      <c r="F4070">
        <f>N(Движение!$I$603)</f>
        <v/>
      </c>
      <c r="G4070">
        <f>N(Движение!$J$603)</f>
        <v/>
      </c>
      <c r="H4070">
        <f>Движение!$K$603</f>
        <v/>
      </c>
      <c r="I4070">
        <f>IF($F4070&gt;0,TEXT($B4070,"dd.mm")&amp;"_"&amp;$D4070,"")</f>
        <v/>
      </c>
    </row>
    <row r="4071">
      <c r="A4071" t="n">
        <v>4070</v>
      </c>
      <c r="B4071">
        <f>Движение!$A$603</f>
        <v/>
      </c>
      <c r="C4071">
        <f>Движение!$C$603</f>
        <v/>
      </c>
      <c r="D4071" t="inlineStr">
        <is>
          <t>Г 1800</t>
        </is>
      </c>
      <c r="E4071">
        <f>Движение!$L$603</f>
        <v/>
      </c>
      <c r="F4071">
        <f>N(Движение!$M$603)</f>
        <v/>
      </c>
      <c r="G4071">
        <f>N(Движение!$N$603)</f>
        <v/>
      </c>
      <c r="H4071">
        <f>Движение!$O$603</f>
        <v/>
      </c>
      <c r="I4071">
        <f>IF($F4071&gt;0,TEXT($B4071,"dd.mm")&amp;"_"&amp;$D4071,"")</f>
        <v/>
      </c>
    </row>
    <row r="4072">
      <c r="A4072" t="n">
        <v>4071</v>
      </c>
      <c r="B4072">
        <f>Движение!$A$603</f>
        <v/>
      </c>
      <c r="C4072">
        <f>Движение!$C$603</f>
        <v/>
      </c>
      <c r="D4072" t="inlineStr">
        <is>
          <t>Г 3500</t>
        </is>
      </c>
      <c r="E4072">
        <f>Движение!$P$603</f>
        <v/>
      </c>
      <c r="F4072">
        <f>N(Движение!$Q$603)</f>
        <v/>
      </c>
      <c r="G4072">
        <f>N(Движение!$R$603)</f>
        <v/>
      </c>
      <c r="H4072">
        <f>Движение!$S$603</f>
        <v/>
      </c>
      <c r="I4072">
        <f>IF($F4072&gt;0,TEXT($B4072,"dd.mm")&amp;"_"&amp;$D4072,"")</f>
        <v/>
      </c>
    </row>
    <row r="4073">
      <c r="A4073" t="n">
        <v>4072</v>
      </c>
      <c r="B4073">
        <f>Движение!$A$603</f>
        <v/>
      </c>
      <c r="C4073">
        <f>Движение!$C$603</f>
        <v/>
      </c>
      <c r="D4073" t="inlineStr">
        <is>
          <t>Г 800</t>
        </is>
      </c>
      <c r="E4073">
        <f>Движение!$T$603</f>
        <v/>
      </c>
      <c r="F4073">
        <f>N(Движение!$U$603)</f>
        <v/>
      </c>
      <c r="G4073">
        <f>N(Движение!$V$603)</f>
        <v/>
      </c>
      <c r="H4073">
        <f>Движение!$W$603</f>
        <v/>
      </c>
      <c r="I4073">
        <f>IF($F4073&gt;0,TEXT($B4073,"dd.mm")&amp;"_"&amp;$D4073,"")</f>
        <v/>
      </c>
    </row>
    <row r="4074">
      <c r="A4074" t="n">
        <v>4073</v>
      </c>
      <c r="B4074">
        <f>Движение!$A$603</f>
        <v/>
      </c>
      <c r="C4074">
        <f>Движение!$C$603</f>
        <v/>
      </c>
      <c r="D4074" t="inlineStr">
        <is>
          <t>Ми-К</t>
        </is>
      </c>
      <c r="E4074">
        <f>Движение!$X$603</f>
        <v/>
      </c>
      <c r="F4074">
        <f>N(Движение!$Y$603)</f>
        <v/>
      </c>
      <c r="G4074">
        <f>N(Движение!$Z$603)</f>
        <v/>
      </c>
      <c r="H4074">
        <f>Движение!$AA$603</f>
        <v/>
      </c>
      <c r="I4074">
        <f>IF($F4074&gt;0,TEXT($B4074,"dd.mm")&amp;"_"&amp;$D4074,"")</f>
        <v/>
      </c>
    </row>
    <row r="4075">
      <c r="A4075" t="n">
        <v>4074</v>
      </c>
      <c r="B4075">
        <f>Движение!$A$603</f>
        <v/>
      </c>
      <c r="C4075">
        <f>Движение!$C$603</f>
        <v/>
      </c>
      <c r="D4075" t="inlineStr">
        <is>
          <t>Ми-П</t>
        </is>
      </c>
      <c r="E4075">
        <f>Движение!$AB$603</f>
        <v/>
      </c>
      <c r="F4075">
        <f>N(Движение!$AC$603)</f>
        <v/>
      </c>
      <c r="G4075">
        <f>N(Движение!$AD$603)</f>
        <v/>
      </c>
      <c r="H4075">
        <f>Движение!$AE$603</f>
        <v/>
      </c>
      <c r="I4075">
        <f>IF($F4075&gt;0,TEXT($B4075,"dd.mm")&amp;"_"&amp;$D4075,"")</f>
        <v/>
      </c>
    </row>
    <row r="4076">
      <c r="A4076" t="n">
        <v>4075</v>
      </c>
      <c r="B4076">
        <f>Движение!$A$604</f>
        <v/>
      </c>
      <c r="C4076">
        <f>Движение!$C$604</f>
        <v/>
      </c>
      <c r="D4076" t="inlineStr">
        <is>
          <t>АК-10</t>
        </is>
      </c>
      <c r="E4076">
        <f>Движение!$D$604</f>
        <v/>
      </c>
      <c r="F4076">
        <f>N(Движение!$E$604)</f>
        <v/>
      </c>
      <c r="G4076">
        <f>N(Движение!$F$604)</f>
        <v/>
      </c>
      <c r="H4076">
        <f>Движение!$G$604</f>
        <v/>
      </c>
      <c r="I4076">
        <f>IF($F4076&gt;0,TEXT($B4076,"dd.mm")&amp;"_"&amp;$D4076,"")</f>
        <v/>
      </c>
    </row>
    <row r="4077">
      <c r="A4077" t="n">
        <v>4076</v>
      </c>
      <c r="B4077">
        <f>Движение!$A$604</f>
        <v/>
      </c>
      <c r="C4077">
        <f>Движение!$C$604</f>
        <v/>
      </c>
      <c r="D4077" t="inlineStr">
        <is>
          <t>АК-15</t>
        </is>
      </c>
      <c r="E4077">
        <f>Движение!$H$604</f>
        <v/>
      </c>
      <c r="F4077">
        <f>N(Движение!$I$604)</f>
        <v/>
      </c>
      <c r="G4077">
        <f>N(Движение!$J$604)</f>
        <v/>
      </c>
      <c r="H4077">
        <f>Движение!$K$604</f>
        <v/>
      </c>
      <c r="I4077">
        <f>IF($F4077&gt;0,TEXT($B4077,"dd.mm")&amp;"_"&amp;$D4077,"")</f>
        <v/>
      </c>
    </row>
    <row r="4078">
      <c r="A4078" t="n">
        <v>4077</v>
      </c>
      <c r="B4078">
        <f>Движение!$A$604</f>
        <v/>
      </c>
      <c r="C4078">
        <f>Движение!$C$604</f>
        <v/>
      </c>
      <c r="D4078" t="inlineStr">
        <is>
          <t>Г 1800</t>
        </is>
      </c>
      <c r="E4078">
        <f>Движение!$L$604</f>
        <v/>
      </c>
      <c r="F4078">
        <f>N(Движение!$M$604)</f>
        <v/>
      </c>
      <c r="G4078">
        <f>N(Движение!$N$604)</f>
        <v/>
      </c>
      <c r="H4078">
        <f>Движение!$O$604</f>
        <v/>
      </c>
      <c r="I4078">
        <f>IF($F4078&gt;0,TEXT($B4078,"dd.mm")&amp;"_"&amp;$D4078,"")</f>
        <v/>
      </c>
    </row>
    <row r="4079">
      <c r="A4079" t="n">
        <v>4078</v>
      </c>
      <c r="B4079">
        <f>Движение!$A$604</f>
        <v/>
      </c>
      <c r="C4079">
        <f>Движение!$C$604</f>
        <v/>
      </c>
      <c r="D4079" t="inlineStr">
        <is>
          <t>Г 3500</t>
        </is>
      </c>
      <c r="E4079">
        <f>Движение!$P$604</f>
        <v/>
      </c>
      <c r="F4079">
        <f>N(Движение!$Q$604)</f>
        <v/>
      </c>
      <c r="G4079">
        <f>N(Движение!$R$604)</f>
        <v/>
      </c>
      <c r="H4079">
        <f>Движение!$S$604</f>
        <v/>
      </c>
      <c r="I4079">
        <f>IF($F4079&gt;0,TEXT($B4079,"dd.mm")&amp;"_"&amp;$D4079,"")</f>
        <v/>
      </c>
    </row>
    <row r="4080">
      <c r="A4080" t="n">
        <v>4079</v>
      </c>
      <c r="B4080">
        <f>Движение!$A$604</f>
        <v/>
      </c>
      <c r="C4080">
        <f>Движение!$C$604</f>
        <v/>
      </c>
      <c r="D4080" t="inlineStr">
        <is>
          <t>Г 800</t>
        </is>
      </c>
      <c r="E4080">
        <f>Движение!$T$604</f>
        <v/>
      </c>
      <c r="F4080">
        <f>N(Движение!$U$604)</f>
        <v/>
      </c>
      <c r="G4080">
        <f>N(Движение!$V$604)</f>
        <v/>
      </c>
      <c r="H4080">
        <f>Движение!$W$604</f>
        <v/>
      </c>
      <c r="I4080">
        <f>IF($F4080&gt;0,TEXT($B4080,"dd.mm")&amp;"_"&amp;$D4080,"")</f>
        <v/>
      </c>
    </row>
    <row r="4081">
      <c r="A4081" t="n">
        <v>4080</v>
      </c>
      <c r="B4081">
        <f>Движение!$A$604</f>
        <v/>
      </c>
      <c r="C4081">
        <f>Движение!$C$604</f>
        <v/>
      </c>
      <c r="D4081" t="inlineStr">
        <is>
          <t>Ми-К</t>
        </is>
      </c>
      <c r="E4081">
        <f>Движение!$X$604</f>
        <v/>
      </c>
      <c r="F4081">
        <f>N(Движение!$Y$604)</f>
        <v/>
      </c>
      <c r="G4081">
        <f>N(Движение!$Z$604)</f>
        <v/>
      </c>
      <c r="H4081">
        <f>Движение!$AA$604</f>
        <v/>
      </c>
      <c r="I4081">
        <f>IF($F4081&gt;0,TEXT($B4081,"dd.mm")&amp;"_"&amp;$D4081,"")</f>
        <v/>
      </c>
    </row>
    <row r="4082">
      <c r="A4082" t="n">
        <v>4081</v>
      </c>
      <c r="B4082">
        <f>Движение!$A$604</f>
        <v/>
      </c>
      <c r="C4082">
        <f>Движение!$C$604</f>
        <v/>
      </c>
      <c r="D4082" t="inlineStr">
        <is>
          <t>Ми-П</t>
        </is>
      </c>
      <c r="E4082">
        <f>Движение!$AB$604</f>
        <v/>
      </c>
      <c r="F4082">
        <f>N(Движение!$AC$604)</f>
        <v/>
      </c>
      <c r="G4082">
        <f>N(Движение!$AD$604)</f>
        <v/>
      </c>
      <c r="H4082">
        <f>Движение!$AE$604</f>
        <v/>
      </c>
      <c r="I4082">
        <f>IF($F4082&gt;0,TEXT($B4082,"dd.mm")&amp;"_"&amp;$D4082,"")</f>
        <v/>
      </c>
    </row>
    <row r="4083">
      <c r="A4083" t="n">
        <v>4082</v>
      </c>
      <c r="B4083">
        <f>Движение!$A$605</f>
        <v/>
      </c>
      <c r="C4083">
        <f>Движение!$C$605</f>
        <v/>
      </c>
      <c r="D4083" t="inlineStr">
        <is>
          <t>АК-10</t>
        </is>
      </c>
      <c r="E4083">
        <f>Движение!$D$605</f>
        <v/>
      </c>
      <c r="F4083">
        <f>N(Движение!$E$605)</f>
        <v/>
      </c>
      <c r="G4083">
        <f>N(Движение!$F$605)</f>
        <v/>
      </c>
      <c r="H4083">
        <f>Движение!$G$605</f>
        <v/>
      </c>
      <c r="I4083">
        <f>IF($F4083&gt;0,TEXT($B4083,"dd.mm")&amp;"_"&amp;$D4083,"")</f>
        <v/>
      </c>
    </row>
    <row r="4084">
      <c r="A4084" t="n">
        <v>4083</v>
      </c>
      <c r="B4084">
        <f>Движение!$A$605</f>
        <v/>
      </c>
      <c r="C4084">
        <f>Движение!$C$605</f>
        <v/>
      </c>
      <c r="D4084" t="inlineStr">
        <is>
          <t>АК-15</t>
        </is>
      </c>
      <c r="E4084">
        <f>Движение!$H$605</f>
        <v/>
      </c>
      <c r="F4084">
        <f>N(Движение!$I$605)</f>
        <v/>
      </c>
      <c r="G4084">
        <f>N(Движение!$J$605)</f>
        <v/>
      </c>
      <c r="H4084">
        <f>Движение!$K$605</f>
        <v/>
      </c>
      <c r="I4084">
        <f>IF($F4084&gt;0,TEXT($B4084,"dd.mm")&amp;"_"&amp;$D4084,"")</f>
        <v/>
      </c>
    </row>
    <row r="4085">
      <c r="A4085" t="n">
        <v>4084</v>
      </c>
      <c r="B4085">
        <f>Движение!$A$605</f>
        <v/>
      </c>
      <c r="C4085">
        <f>Движение!$C$605</f>
        <v/>
      </c>
      <c r="D4085" t="inlineStr">
        <is>
          <t>Г 1800</t>
        </is>
      </c>
      <c r="E4085">
        <f>Движение!$L$605</f>
        <v/>
      </c>
      <c r="F4085">
        <f>N(Движение!$M$605)</f>
        <v/>
      </c>
      <c r="G4085">
        <f>N(Движение!$N$605)</f>
        <v/>
      </c>
      <c r="H4085">
        <f>Движение!$O$605</f>
        <v/>
      </c>
      <c r="I4085">
        <f>IF($F4085&gt;0,TEXT($B4085,"dd.mm")&amp;"_"&amp;$D4085,"")</f>
        <v/>
      </c>
    </row>
    <row r="4086">
      <c r="A4086" t="n">
        <v>4085</v>
      </c>
      <c r="B4086">
        <f>Движение!$A$605</f>
        <v/>
      </c>
      <c r="C4086">
        <f>Движение!$C$605</f>
        <v/>
      </c>
      <c r="D4086" t="inlineStr">
        <is>
          <t>Г 3500</t>
        </is>
      </c>
      <c r="E4086">
        <f>Движение!$P$605</f>
        <v/>
      </c>
      <c r="F4086">
        <f>N(Движение!$Q$605)</f>
        <v/>
      </c>
      <c r="G4086">
        <f>N(Движение!$R$605)</f>
        <v/>
      </c>
      <c r="H4086">
        <f>Движение!$S$605</f>
        <v/>
      </c>
      <c r="I4086">
        <f>IF($F4086&gt;0,TEXT($B4086,"dd.mm")&amp;"_"&amp;$D4086,"")</f>
        <v/>
      </c>
    </row>
    <row r="4087">
      <c r="A4087" t="n">
        <v>4086</v>
      </c>
      <c r="B4087">
        <f>Движение!$A$605</f>
        <v/>
      </c>
      <c r="C4087">
        <f>Движение!$C$605</f>
        <v/>
      </c>
      <c r="D4087" t="inlineStr">
        <is>
          <t>Г 800</t>
        </is>
      </c>
      <c r="E4087">
        <f>Движение!$T$605</f>
        <v/>
      </c>
      <c r="F4087">
        <f>N(Движение!$U$605)</f>
        <v/>
      </c>
      <c r="G4087">
        <f>N(Движение!$V$605)</f>
        <v/>
      </c>
      <c r="H4087">
        <f>Движение!$W$605</f>
        <v/>
      </c>
      <c r="I4087">
        <f>IF($F4087&gt;0,TEXT($B4087,"dd.mm")&amp;"_"&amp;$D4087,"")</f>
        <v/>
      </c>
    </row>
    <row r="4088">
      <c r="A4088" t="n">
        <v>4087</v>
      </c>
      <c r="B4088">
        <f>Движение!$A$605</f>
        <v/>
      </c>
      <c r="C4088">
        <f>Движение!$C$605</f>
        <v/>
      </c>
      <c r="D4088" t="inlineStr">
        <is>
          <t>Ми-К</t>
        </is>
      </c>
      <c r="E4088">
        <f>Движение!$X$605</f>
        <v/>
      </c>
      <c r="F4088">
        <f>N(Движение!$Y$605)</f>
        <v/>
      </c>
      <c r="G4088">
        <f>N(Движение!$Z$605)</f>
        <v/>
      </c>
      <c r="H4088">
        <f>Движение!$AA$605</f>
        <v/>
      </c>
      <c r="I4088">
        <f>IF($F4088&gt;0,TEXT($B4088,"dd.mm")&amp;"_"&amp;$D4088,"")</f>
        <v/>
      </c>
    </row>
    <row r="4089">
      <c r="A4089" t="n">
        <v>4088</v>
      </c>
      <c r="B4089">
        <f>Движение!$A$605</f>
        <v/>
      </c>
      <c r="C4089">
        <f>Движение!$C$605</f>
        <v/>
      </c>
      <c r="D4089" t="inlineStr">
        <is>
          <t>Ми-П</t>
        </is>
      </c>
      <c r="E4089">
        <f>Движение!$AB$605</f>
        <v/>
      </c>
      <c r="F4089">
        <f>N(Движение!$AC$605)</f>
        <v/>
      </c>
      <c r="G4089">
        <f>N(Движение!$AD$605)</f>
        <v/>
      </c>
      <c r="H4089">
        <f>Движение!$AE$605</f>
        <v/>
      </c>
      <c r="I4089">
        <f>IF($F4089&gt;0,TEXT($B4089,"dd.mm")&amp;"_"&amp;$D4089,"")</f>
        <v/>
      </c>
    </row>
    <row r="4090">
      <c r="A4090" t="n">
        <v>4089</v>
      </c>
      <c r="B4090">
        <f>Движение!$A$606</f>
        <v/>
      </c>
      <c r="C4090">
        <f>Движение!$C$606</f>
        <v/>
      </c>
      <c r="D4090" t="inlineStr">
        <is>
          <t>АК-10</t>
        </is>
      </c>
      <c r="E4090">
        <f>Движение!$D$606</f>
        <v/>
      </c>
      <c r="F4090">
        <f>N(Движение!$E$606)</f>
        <v/>
      </c>
      <c r="G4090">
        <f>N(Движение!$F$606)</f>
        <v/>
      </c>
      <c r="H4090">
        <f>Движение!$G$606</f>
        <v/>
      </c>
      <c r="I4090">
        <f>IF($F4090&gt;0,TEXT($B4090,"dd.mm")&amp;"_"&amp;$D4090,"")</f>
        <v/>
      </c>
    </row>
    <row r="4091">
      <c r="A4091" t="n">
        <v>4090</v>
      </c>
      <c r="B4091">
        <f>Движение!$A$606</f>
        <v/>
      </c>
      <c r="C4091">
        <f>Движение!$C$606</f>
        <v/>
      </c>
      <c r="D4091" t="inlineStr">
        <is>
          <t>АК-15</t>
        </is>
      </c>
      <c r="E4091">
        <f>Движение!$H$606</f>
        <v/>
      </c>
      <c r="F4091">
        <f>N(Движение!$I$606)</f>
        <v/>
      </c>
      <c r="G4091">
        <f>N(Движение!$J$606)</f>
        <v/>
      </c>
      <c r="H4091">
        <f>Движение!$K$606</f>
        <v/>
      </c>
      <c r="I4091">
        <f>IF($F4091&gt;0,TEXT($B4091,"dd.mm")&amp;"_"&amp;$D4091,"")</f>
        <v/>
      </c>
    </row>
    <row r="4092">
      <c r="A4092" t="n">
        <v>4091</v>
      </c>
      <c r="B4092">
        <f>Движение!$A$606</f>
        <v/>
      </c>
      <c r="C4092">
        <f>Движение!$C$606</f>
        <v/>
      </c>
      <c r="D4092" t="inlineStr">
        <is>
          <t>Г 1800</t>
        </is>
      </c>
      <c r="E4092">
        <f>Движение!$L$606</f>
        <v/>
      </c>
      <c r="F4092">
        <f>N(Движение!$M$606)</f>
        <v/>
      </c>
      <c r="G4092">
        <f>N(Движение!$N$606)</f>
        <v/>
      </c>
      <c r="H4092">
        <f>Движение!$O$606</f>
        <v/>
      </c>
      <c r="I4092">
        <f>IF($F4092&gt;0,TEXT($B4092,"dd.mm")&amp;"_"&amp;$D4092,"")</f>
        <v/>
      </c>
    </row>
    <row r="4093">
      <c r="A4093" t="n">
        <v>4092</v>
      </c>
      <c r="B4093">
        <f>Движение!$A$606</f>
        <v/>
      </c>
      <c r="C4093">
        <f>Движение!$C$606</f>
        <v/>
      </c>
      <c r="D4093" t="inlineStr">
        <is>
          <t>Г 3500</t>
        </is>
      </c>
      <c r="E4093">
        <f>Движение!$P$606</f>
        <v/>
      </c>
      <c r="F4093">
        <f>N(Движение!$Q$606)</f>
        <v/>
      </c>
      <c r="G4093">
        <f>N(Движение!$R$606)</f>
        <v/>
      </c>
      <c r="H4093">
        <f>Движение!$S$606</f>
        <v/>
      </c>
      <c r="I4093">
        <f>IF($F4093&gt;0,TEXT($B4093,"dd.mm")&amp;"_"&amp;$D4093,"")</f>
        <v/>
      </c>
    </row>
    <row r="4094">
      <c r="A4094" t="n">
        <v>4093</v>
      </c>
      <c r="B4094">
        <f>Движение!$A$606</f>
        <v/>
      </c>
      <c r="C4094">
        <f>Движение!$C$606</f>
        <v/>
      </c>
      <c r="D4094" t="inlineStr">
        <is>
          <t>Г 800</t>
        </is>
      </c>
      <c r="E4094">
        <f>Движение!$T$606</f>
        <v/>
      </c>
      <c r="F4094">
        <f>N(Движение!$U$606)</f>
        <v/>
      </c>
      <c r="G4094">
        <f>N(Движение!$V$606)</f>
        <v/>
      </c>
      <c r="H4094">
        <f>Движение!$W$606</f>
        <v/>
      </c>
      <c r="I4094">
        <f>IF($F4094&gt;0,TEXT($B4094,"dd.mm")&amp;"_"&amp;$D4094,"")</f>
        <v/>
      </c>
    </row>
    <row r="4095">
      <c r="A4095" t="n">
        <v>4094</v>
      </c>
      <c r="B4095">
        <f>Движение!$A$606</f>
        <v/>
      </c>
      <c r="C4095">
        <f>Движение!$C$606</f>
        <v/>
      </c>
      <c r="D4095" t="inlineStr">
        <is>
          <t>Ми-К</t>
        </is>
      </c>
      <c r="E4095">
        <f>Движение!$X$606</f>
        <v/>
      </c>
      <c r="F4095">
        <f>N(Движение!$Y$606)</f>
        <v/>
      </c>
      <c r="G4095">
        <f>N(Движение!$Z$606)</f>
        <v/>
      </c>
      <c r="H4095">
        <f>Движение!$AA$606</f>
        <v/>
      </c>
      <c r="I4095">
        <f>IF($F4095&gt;0,TEXT($B4095,"dd.mm")&amp;"_"&amp;$D4095,"")</f>
        <v/>
      </c>
    </row>
    <row r="4096">
      <c r="A4096" t="n">
        <v>4095</v>
      </c>
      <c r="B4096">
        <f>Движение!$A$606</f>
        <v/>
      </c>
      <c r="C4096">
        <f>Движение!$C$606</f>
        <v/>
      </c>
      <c r="D4096" t="inlineStr">
        <is>
          <t>Ми-П</t>
        </is>
      </c>
      <c r="E4096">
        <f>Движение!$AB$606</f>
        <v/>
      </c>
      <c r="F4096">
        <f>N(Движение!$AC$606)</f>
        <v/>
      </c>
      <c r="G4096">
        <f>N(Движение!$AD$606)</f>
        <v/>
      </c>
      <c r="H4096">
        <f>Движение!$AE$606</f>
        <v/>
      </c>
      <c r="I4096">
        <f>IF($F4096&gt;0,TEXT($B4096,"dd.mm")&amp;"_"&amp;$D4096,"")</f>
        <v/>
      </c>
    </row>
    <row r="4097">
      <c r="A4097" t="n">
        <v>4096</v>
      </c>
      <c r="B4097">
        <f>Движение!$A$607</f>
        <v/>
      </c>
      <c r="C4097">
        <f>Движение!$C$607</f>
        <v/>
      </c>
      <c r="D4097" t="inlineStr">
        <is>
          <t>АК-10</t>
        </is>
      </c>
      <c r="E4097">
        <f>Движение!$D$607</f>
        <v/>
      </c>
      <c r="F4097">
        <f>N(Движение!$E$607)</f>
        <v/>
      </c>
      <c r="G4097">
        <f>N(Движение!$F$607)</f>
        <v/>
      </c>
      <c r="H4097">
        <f>Движение!$G$607</f>
        <v/>
      </c>
      <c r="I4097">
        <f>IF($F4097&gt;0,TEXT($B4097,"dd.mm")&amp;"_"&amp;$D4097,"")</f>
        <v/>
      </c>
    </row>
    <row r="4098">
      <c r="A4098" t="n">
        <v>4097</v>
      </c>
      <c r="B4098">
        <f>Движение!$A$607</f>
        <v/>
      </c>
      <c r="C4098">
        <f>Движение!$C$607</f>
        <v/>
      </c>
      <c r="D4098" t="inlineStr">
        <is>
          <t>АК-15</t>
        </is>
      </c>
      <c r="E4098">
        <f>Движение!$H$607</f>
        <v/>
      </c>
      <c r="F4098">
        <f>N(Движение!$I$607)</f>
        <v/>
      </c>
      <c r="G4098">
        <f>N(Движение!$J$607)</f>
        <v/>
      </c>
      <c r="H4098">
        <f>Движение!$K$607</f>
        <v/>
      </c>
      <c r="I4098">
        <f>IF($F4098&gt;0,TEXT($B4098,"dd.mm")&amp;"_"&amp;$D4098,"")</f>
        <v/>
      </c>
    </row>
    <row r="4099">
      <c r="A4099" t="n">
        <v>4098</v>
      </c>
      <c r="B4099">
        <f>Движение!$A$607</f>
        <v/>
      </c>
      <c r="C4099">
        <f>Движение!$C$607</f>
        <v/>
      </c>
      <c r="D4099" t="inlineStr">
        <is>
          <t>Г 1800</t>
        </is>
      </c>
      <c r="E4099">
        <f>Движение!$L$607</f>
        <v/>
      </c>
      <c r="F4099">
        <f>N(Движение!$M$607)</f>
        <v/>
      </c>
      <c r="G4099">
        <f>N(Движение!$N$607)</f>
        <v/>
      </c>
      <c r="H4099">
        <f>Движение!$O$607</f>
        <v/>
      </c>
      <c r="I4099">
        <f>IF($F4099&gt;0,TEXT($B4099,"dd.mm")&amp;"_"&amp;$D4099,"")</f>
        <v/>
      </c>
    </row>
    <row r="4100">
      <c r="A4100" t="n">
        <v>4099</v>
      </c>
      <c r="B4100">
        <f>Движение!$A$607</f>
        <v/>
      </c>
      <c r="C4100">
        <f>Движение!$C$607</f>
        <v/>
      </c>
      <c r="D4100" t="inlineStr">
        <is>
          <t>Г 3500</t>
        </is>
      </c>
      <c r="E4100">
        <f>Движение!$P$607</f>
        <v/>
      </c>
      <c r="F4100">
        <f>N(Движение!$Q$607)</f>
        <v/>
      </c>
      <c r="G4100">
        <f>N(Движение!$R$607)</f>
        <v/>
      </c>
      <c r="H4100">
        <f>Движение!$S$607</f>
        <v/>
      </c>
      <c r="I4100">
        <f>IF($F4100&gt;0,TEXT($B4100,"dd.mm")&amp;"_"&amp;$D4100,"")</f>
        <v/>
      </c>
    </row>
    <row r="4101">
      <c r="A4101" t="n">
        <v>4100</v>
      </c>
      <c r="B4101">
        <f>Движение!$A$607</f>
        <v/>
      </c>
      <c r="C4101">
        <f>Движение!$C$607</f>
        <v/>
      </c>
      <c r="D4101" t="inlineStr">
        <is>
          <t>Г 800</t>
        </is>
      </c>
      <c r="E4101">
        <f>Движение!$T$607</f>
        <v/>
      </c>
      <c r="F4101">
        <f>N(Движение!$U$607)</f>
        <v/>
      </c>
      <c r="G4101">
        <f>N(Движение!$V$607)</f>
        <v/>
      </c>
      <c r="H4101">
        <f>Движение!$W$607</f>
        <v/>
      </c>
      <c r="I4101">
        <f>IF($F4101&gt;0,TEXT($B4101,"dd.mm")&amp;"_"&amp;$D4101,"")</f>
        <v/>
      </c>
    </row>
    <row r="4102">
      <c r="A4102" t="n">
        <v>4101</v>
      </c>
      <c r="B4102">
        <f>Движение!$A$607</f>
        <v/>
      </c>
      <c r="C4102">
        <f>Движение!$C$607</f>
        <v/>
      </c>
      <c r="D4102" t="inlineStr">
        <is>
          <t>Ми-К</t>
        </is>
      </c>
      <c r="E4102">
        <f>Движение!$X$607</f>
        <v/>
      </c>
      <c r="F4102">
        <f>N(Движение!$Y$607)</f>
        <v/>
      </c>
      <c r="G4102">
        <f>N(Движение!$Z$607)</f>
        <v/>
      </c>
      <c r="H4102">
        <f>Движение!$AA$607</f>
        <v/>
      </c>
      <c r="I4102">
        <f>IF($F4102&gt;0,TEXT($B4102,"dd.mm")&amp;"_"&amp;$D4102,"")</f>
        <v/>
      </c>
    </row>
    <row r="4103">
      <c r="A4103" t="n">
        <v>4102</v>
      </c>
      <c r="B4103">
        <f>Движение!$A$607</f>
        <v/>
      </c>
      <c r="C4103">
        <f>Движение!$C$607</f>
        <v/>
      </c>
      <c r="D4103" t="inlineStr">
        <is>
          <t>Ми-П</t>
        </is>
      </c>
      <c r="E4103">
        <f>Движение!$AB$607</f>
        <v/>
      </c>
      <c r="F4103">
        <f>N(Движение!$AC$607)</f>
        <v/>
      </c>
      <c r="G4103">
        <f>N(Движение!$AD$607)</f>
        <v/>
      </c>
      <c r="H4103">
        <f>Движение!$AE$607</f>
        <v/>
      </c>
      <c r="I4103">
        <f>IF($F4103&gt;0,TEXT($B4103,"dd.mm")&amp;"_"&amp;$D4103,"")</f>
        <v/>
      </c>
    </row>
    <row r="4104">
      <c r="A4104" t="n">
        <v>4103</v>
      </c>
      <c r="B4104">
        <f>Движение!$A$608</f>
        <v/>
      </c>
      <c r="C4104">
        <f>Движение!$C$608</f>
        <v/>
      </c>
      <c r="D4104" t="inlineStr">
        <is>
          <t>АК-10</t>
        </is>
      </c>
      <c r="E4104">
        <f>Движение!$D$608</f>
        <v/>
      </c>
      <c r="F4104">
        <f>N(Движение!$E$608)</f>
        <v/>
      </c>
      <c r="G4104">
        <f>N(Движение!$F$608)</f>
        <v/>
      </c>
      <c r="H4104">
        <f>Движение!$G$608</f>
        <v/>
      </c>
      <c r="I4104">
        <f>IF($F4104&gt;0,TEXT($B4104,"dd.mm")&amp;"_"&amp;$D4104,"")</f>
        <v/>
      </c>
    </row>
    <row r="4105">
      <c r="A4105" t="n">
        <v>4104</v>
      </c>
      <c r="B4105">
        <f>Движение!$A$608</f>
        <v/>
      </c>
      <c r="C4105">
        <f>Движение!$C$608</f>
        <v/>
      </c>
      <c r="D4105" t="inlineStr">
        <is>
          <t>АК-15</t>
        </is>
      </c>
      <c r="E4105">
        <f>Движение!$H$608</f>
        <v/>
      </c>
      <c r="F4105">
        <f>N(Движение!$I$608)</f>
        <v/>
      </c>
      <c r="G4105">
        <f>N(Движение!$J$608)</f>
        <v/>
      </c>
      <c r="H4105">
        <f>Движение!$K$608</f>
        <v/>
      </c>
      <c r="I4105">
        <f>IF($F4105&gt;0,TEXT($B4105,"dd.mm")&amp;"_"&amp;$D4105,"")</f>
        <v/>
      </c>
    </row>
    <row r="4106">
      <c r="A4106" t="n">
        <v>4105</v>
      </c>
      <c r="B4106">
        <f>Движение!$A$608</f>
        <v/>
      </c>
      <c r="C4106">
        <f>Движение!$C$608</f>
        <v/>
      </c>
      <c r="D4106" t="inlineStr">
        <is>
          <t>Г 1800</t>
        </is>
      </c>
      <c r="E4106">
        <f>Движение!$L$608</f>
        <v/>
      </c>
      <c r="F4106">
        <f>N(Движение!$M$608)</f>
        <v/>
      </c>
      <c r="G4106">
        <f>N(Движение!$N$608)</f>
        <v/>
      </c>
      <c r="H4106">
        <f>Движение!$O$608</f>
        <v/>
      </c>
      <c r="I4106">
        <f>IF($F4106&gt;0,TEXT($B4106,"dd.mm")&amp;"_"&amp;$D4106,"")</f>
        <v/>
      </c>
    </row>
    <row r="4107">
      <c r="A4107" t="n">
        <v>4106</v>
      </c>
      <c r="B4107">
        <f>Движение!$A$608</f>
        <v/>
      </c>
      <c r="C4107">
        <f>Движение!$C$608</f>
        <v/>
      </c>
      <c r="D4107" t="inlineStr">
        <is>
          <t>Г 3500</t>
        </is>
      </c>
      <c r="E4107">
        <f>Движение!$P$608</f>
        <v/>
      </c>
      <c r="F4107">
        <f>N(Движение!$Q$608)</f>
        <v/>
      </c>
      <c r="G4107">
        <f>N(Движение!$R$608)</f>
        <v/>
      </c>
      <c r="H4107">
        <f>Движение!$S$608</f>
        <v/>
      </c>
      <c r="I4107">
        <f>IF($F4107&gt;0,TEXT($B4107,"dd.mm")&amp;"_"&amp;$D4107,"")</f>
        <v/>
      </c>
    </row>
    <row r="4108">
      <c r="A4108" t="n">
        <v>4107</v>
      </c>
      <c r="B4108">
        <f>Движение!$A$608</f>
        <v/>
      </c>
      <c r="C4108">
        <f>Движение!$C$608</f>
        <v/>
      </c>
      <c r="D4108" t="inlineStr">
        <is>
          <t>Г 800</t>
        </is>
      </c>
      <c r="E4108">
        <f>Движение!$T$608</f>
        <v/>
      </c>
      <c r="F4108">
        <f>N(Движение!$U$608)</f>
        <v/>
      </c>
      <c r="G4108">
        <f>N(Движение!$V$608)</f>
        <v/>
      </c>
      <c r="H4108">
        <f>Движение!$W$608</f>
        <v/>
      </c>
      <c r="I4108">
        <f>IF($F4108&gt;0,TEXT($B4108,"dd.mm")&amp;"_"&amp;$D4108,"")</f>
        <v/>
      </c>
    </row>
    <row r="4109">
      <c r="A4109" t="n">
        <v>4108</v>
      </c>
      <c r="B4109">
        <f>Движение!$A$608</f>
        <v/>
      </c>
      <c r="C4109">
        <f>Движение!$C$608</f>
        <v/>
      </c>
      <c r="D4109" t="inlineStr">
        <is>
          <t>Ми-К</t>
        </is>
      </c>
      <c r="E4109">
        <f>Движение!$X$608</f>
        <v/>
      </c>
      <c r="F4109">
        <f>N(Движение!$Y$608)</f>
        <v/>
      </c>
      <c r="G4109">
        <f>N(Движение!$Z$608)</f>
        <v/>
      </c>
      <c r="H4109">
        <f>Движение!$AA$608</f>
        <v/>
      </c>
      <c r="I4109">
        <f>IF($F4109&gt;0,TEXT($B4109,"dd.mm")&amp;"_"&amp;$D4109,"")</f>
        <v/>
      </c>
    </row>
    <row r="4110">
      <c r="A4110" t="n">
        <v>4109</v>
      </c>
      <c r="B4110">
        <f>Движение!$A$608</f>
        <v/>
      </c>
      <c r="C4110">
        <f>Движение!$C$608</f>
        <v/>
      </c>
      <c r="D4110" t="inlineStr">
        <is>
          <t>Ми-П</t>
        </is>
      </c>
      <c r="E4110">
        <f>Движение!$AB$608</f>
        <v/>
      </c>
      <c r="F4110">
        <f>N(Движение!$AC$608)</f>
        <v/>
      </c>
      <c r="G4110">
        <f>N(Движение!$AD$608)</f>
        <v/>
      </c>
      <c r="H4110">
        <f>Движение!$AE$608</f>
        <v/>
      </c>
      <c r="I4110">
        <f>IF($F4110&gt;0,TEXT($B4110,"dd.mm")&amp;"_"&amp;$D4110,"")</f>
        <v/>
      </c>
    </row>
    <row r="4111">
      <c r="A4111" t="n">
        <v>4110</v>
      </c>
      <c r="B4111">
        <f>Движение!$A$609</f>
        <v/>
      </c>
      <c r="C4111">
        <f>Движение!$C$609</f>
        <v/>
      </c>
      <c r="D4111" t="inlineStr">
        <is>
          <t>АК-10</t>
        </is>
      </c>
      <c r="E4111">
        <f>Движение!$D$609</f>
        <v/>
      </c>
      <c r="F4111">
        <f>N(Движение!$E$609)</f>
        <v/>
      </c>
      <c r="G4111">
        <f>N(Движение!$F$609)</f>
        <v/>
      </c>
      <c r="H4111">
        <f>Движение!$G$609</f>
        <v/>
      </c>
      <c r="I4111">
        <f>IF($F4111&gt;0,TEXT($B4111,"dd.mm")&amp;"_"&amp;$D4111,"")</f>
        <v/>
      </c>
    </row>
    <row r="4112">
      <c r="A4112" t="n">
        <v>4111</v>
      </c>
      <c r="B4112">
        <f>Движение!$A$609</f>
        <v/>
      </c>
      <c r="C4112">
        <f>Движение!$C$609</f>
        <v/>
      </c>
      <c r="D4112" t="inlineStr">
        <is>
          <t>АК-15</t>
        </is>
      </c>
      <c r="E4112">
        <f>Движение!$H$609</f>
        <v/>
      </c>
      <c r="F4112">
        <f>N(Движение!$I$609)</f>
        <v/>
      </c>
      <c r="G4112">
        <f>N(Движение!$J$609)</f>
        <v/>
      </c>
      <c r="H4112">
        <f>Движение!$K$609</f>
        <v/>
      </c>
      <c r="I4112">
        <f>IF($F4112&gt;0,TEXT($B4112,"dd.mm")&amp;"_"&amp;$D4112,"")</f>
        <v/>
      </c>
    </row>
    <row r="4113">
      <c r="A4113" t="n">
        <v>4112</v>
      </c>
      <c r="B4113">
        <f>Движение!$A$609</f>
        <v/>
      </c>
      <c r="C4113">
        <f>Движение!$C$609</f>
        <v/>
      </c>
      <c r="D4113" t="inlineStr">
        <is>
          <t>Г 1800</t>
        </is>
      </c>
      <c r="E4113">
        <f>Движение!$L$609</f>
        <v/>
      </c>
      <c r="F4113">
        <f>N(Движение!$M$609)</f>
        <v/>
      </c>
      <c r="G4113">
        <f>N(Движение!$N$609)</f>
        <v/>
      </c>
      <c r="H4113">
        <f>Движение!$O$609</f>
        <v/>
      </c>
      <c r="I4113">
        <f>IF($F4113&gt;0,TEXT($B4113,"dd.mm")&amp;"_"&amp;$D4113,"")</f>
        <v/>
      </c>
    </row>
    <row r="4114">
      <c r="A4114" t="n">
        <v>4113</v>
      </c>
      <c r="B4114">
        <f>Движение!$A$609</f>
        <v/>
      </c>
      <c r="C4114">
        <f>Движение!$C$609</f>
        <v/>
      </c>
      <c r="D4114" t="inlineStr">
        <is>
          <t>Г 3500</t>
        </is>
      </c>
      <c r="E4114">
        <f>Движение!$P$609</f>
        <v/>
      </c>
      <c r="F4114">
        <f>N(Движение!$Q$609)</f>
        <v/>
      </c>
      <c r="G4114">
        <f>N(Движение!$R$609)</f>
        <v/>
      </c>
      <c r="H4114">
        <f>Движение!$S$609</f>
        <v/>
      </c>
      <c r="I4114">
        <f>IF($F4114&gt;0,TEXT($B4114,"dd.mm")&amp;"_"&amp;$D4114,"")</f>
        <v/>
      </c>
    </row>
    <row r="4115">
      <c r="A4115" t="n">
        <v>4114</v>
      </c>
      <c r="B4115">
        <f>Движение!$A$609</f>
        <v/>
      </c>
      <c r="C4115">
        <f>Движение!$C$609</f>
        <v/>
      </c>
      <c r="D4115" t="inlineStr">
        <is>
          <t>Г 800</t>
        </is>
      </c>
      <c r="E4115">
        <f>Движение!$T$609</f>
        <v/>
      </c>
      <c r="F4115">
        <f>N(Движение!$U$609)</f>
        <v/>
      </c>
      <c r="G4115">
        <f>N(Движение!$V$609)</f>
        <v/>
      </c>
      <c r="H4115">
        <f>Движение!$W$609</f>
        <v/>
      </c>
      <c r="I4115">
        <f>IF($F4115&gt;0,TEXT($B4115,"dd.mm")&amp;"_"&amp;$D4115,"")</f>
        <v/>
      </c>
    </row>
    <row r="4116">
      <c r="A4116" t="n">
        <v>4115</v>
      </c>
      <c r="B4116">
        <f>Движение!$A$609</f>
        <v/>
      </c>
      <c r="C4116">
        <f>Движение!$C$609</f>
        <v/>
      </c>
      <c r="D4116" t="inlineStr">
        <is>
          <t>Ми-К</t>
        </is>
      </c>
      <c r="E4116">
        <f>Движение!$X$609</f>
        <v/>
      </c>
      <c r="F4116">
        <f>N(Движение!$Y$609)</f>
        <v/>
      </c>
      <c r="G4116">
        <f>N(Движение!$Z$609)</f>
        <v/>
      </c>
      <c r="H4116">
        <f>Движение!$AA$609</f>
        <v/>
      </c>
      <c r="I4116">
        <f>IF($F4116&gt;0,TEXT($B4116,"dd.mm")&amp;"_"&amp;$D4116,"")</f>
        <v/>
      </c>
    </row>
    <row r="4117">
      <c r="A4117" t="n">
        <v>4116</v>
      </c>
      <c r="B4117">
        <f>Движение!$A$609</f>
        <v/>
      </c>
      <c r="C4117">
        <f>Движение!$C$609</f>
        <v/>
      </c>
      <c r="D4117" t="inlineStr">
        <is>
          <t>Ми-П</t>
        </is>
      </c>
      <c r="E4117">
        <f>Движение!$AB$609</f>
        <v/>
      </c>
      <c r="F4117">
        <f>N(Движение!$AC$609)</f>
        <v/>
      </c>
      <c r="G4117">
        <f>N(Движение!$AD$609)</f>
        <v/>
      </c>
      <c r="H4117">
        <f>Движение!$AE$609</f>
        <v/>
      </c>
      <c r="I4117">
        <f>IF($F4117&gt;0,TEXT($B4117,"dd.mm")&amp;"_"&amp;$D4117,"")</f>
        <v/>
      </c>
    </row>
    <row r="4118">
      <c r="A4118" t="n">
        <v>4117</v>
      </c>
      <c r="B4118">
        <f>Движение!$A$610</f>
        <v/>
      </c>
      <c r="C4118">
        <f>Движение!$C$610</f>
        <v/>
      </c>
      <c r="D4118" t="inlineStr">
        <is>
          <t>АК-10</t>
        </is>
      </c>
      <c r="E4118">
        <f>Движение!$D$610</f>
        <v/>
      </c>
      <c r="F4118">
        <f>N(Движение!$E$610)</f>
        <v/>
      </c>
      <c r="G4118">
        <f>N(Движение!$F$610)</f>
        <v/>
      </c>
      <c r="H4118">
        <f>Движение!$G$610</f>
        <v/>
      </c>
      <c r="I4118">
        <f>IF($F4118&gt;0,TEXT($B4118,"dd.mm")&amp;"_"&amp;$D4118,"")</f>
        <v/>
      </c>
    </row>
    <row r="4119">
      <c r="A4119" t="n">
        <v>4118</v>
      </c>
      <c r="B4119">
        <f>Движение!$A$610</f>
        <v/>
      </c>
      <c r="C4119">
        <f>Движение!$C$610</f>
        <v/>
      </c>
      <c r="D4119" t="inlineStr">
        <is>
          <t>АК-15</t>
        </is>
      </c>
      <c r="E4119">
        <f>Движение!$H$610</f>
        <v/>
      </c>
      <c r="F4119">
        <f>N(Движение!$I$610)</f>
        <v/>
      </c>
      <c r="G4119">
        <f>N(Движение!$J$610)</f>
        <v/>
      </c>
      <c r="H4119">
        <f>Движение!$K$610</f>
        <v/>
      </c>
      <c r="I4119">
        <f>IF($F4119&gt;0,TEXT($B4119,"dd.mm")&amp;"_"&amp;$D4119,"")</f>
        <v/>
      </c>
    </row>
    <row r="4120">
      <c r="A4120" t="n">
        <v>4119</v>
      </c>
      <c r="B4120">
        <f>Движение!$A$610</f>
        <v/>
      </c>
      <c r="C4120">
        <f>Движение!$C$610</f>
        <v/>
      </c>
      <c r="D4120" t="inlineStr">
        <is>
          <t>Г 1800</t>
        </is>
      </c>
      <c r="E4120">
        <f>Движение!$L$610</f>
        <v/>
      </c>
      <c r="F4120">
        <f>N(Движение!$M$610)</f>
        <v/>
      </c>
      <c r="G4120">
        <f>N(Движение!$N$610)</f>
        <v/>
      </c>
      <c r="H4120">
        <f>Движение!$O$610</f>
        <v/>
      </c>
      <c r="I4120">
        <f>IF($F4120&gt;0,TEXT($B4120,"dd.mm")&amp;"_"&amp;$D4120,"")</f>
        <v/>
      </c>
    </row>
    <row r="4121">
      <c r="A4121" t="n">
        <v>4120</v>
      </c>
      <c r="B4121">
        <f>Движение!$A$610</f>
        <v/>
      </c>
      <c r="C4121">
        <f>Движение!$C$610</f>
        <v/>
      </c>
      <c r="D4121" t="inlineStr">
        <is>
          <t>Г 3500</t>
        </is>
      </c>
      <c r="E4121">
        <f>Движение!$P$610</f>
        <v/>
      </c>
      <c r="F4121">
        <f>N(Движение!$Q$610)</f>
        <v/>
      </c>
      <c r="G4121">
        <f>N(Движение!$R$610)</f>
        <v/>
      </c>
      <c r="H4121">
        <f>Движение!$S$610</f>
        <v/>
      </c>
      <c r="I4121">
        <f>IF($F4121&gt;0,TEXT($B4121,"dd.mm")&amp;"_"&amp;$D4121,"")</f>
        <v/>
      </c>
    </row>
    <row r="4122">
      <c r="A4122" t="n">
        <v>4121</v>
      </c>
      <c r="B4122">
        <f>Движение!$A$610</f>
        <v/>
      </c>
      <c r="C4122">
        <f>Движение!$C$610</f>
        <v/>
      </c>
      <c r="D4122" t="inlineStr">
        <is>
          <t>Г 800</t>
        </is>
      </c>
      <c r="E4122">
        <f>Движение!$T$610</f>
        <v/>
      </c>
      <c r="F4122">
        <f>N(Движение!$U$610)</f>
        <v/>
      </c>
      <c r="G4122">
        <f>N(Движение!$V$610)</f>
        <v/>
      </c>
      <c r="H4122">
        <f>Движение!$W$610</f>
        <v/>
      </c>
      <c r="I4122">
        <f>IF($F4122&gt;0,TEXT($B4122,"dd.mm")&amp;"_"&amp;$D4122,"")</f>
        <v/>
      </c>
    </row>
    <row r="4123">
      <c r="A4123" t="n">
        <v>4122</v>
      </c>
      <c r="B4123">
        <f>Движение!$A$610</f>
        <v/>
      </c>
      <c r="C4123">
        <f>Движение!$C$610</f>
        <v/>
      </c>
      <c r="D4123" t="inlineStr">
        <is>
          <t>Ми-К</t>
        </is>
      </c>
      <c r="E4123">
        <f>Движение!$X$610</f>
        <v/>
      </c>
      <c r="F4123">
        <f>N(Движение!$Y$610)</f>
        <v/>
      </c>
      <c r="G4123">
        <f>N(Движение!$Z$610)</f>
        <v/>
      </c>
      <c r="H4123">
        <f>Движение!$AA$610</f>
        <v/>
      </c>
      <c r="I4123">
        <f>IF($F4123&gt;0,TEXT($B4123,"dd.mm")&amp;"_"&amp;$D4123,"")</f>
        <v/>
      </c>
    </row>
    <row r="4124">
      <c r="A4124" t="n">
        <v>4123</v>
      </c>
      <c r="B4124">
        <f>Движение!$A$610</f>
        <v/>
      </c>
      <c r="C4124">
        <f>Движение!$C$610</f>
        <v/>
      </c>
      <c r="D4124" t="inlineStr">
        <is>
          <t>Ми-П</t>
        </is>
      </c>
      <c r="E4124">
        <f>Движение!$AB$610</f>
        <v/>
      </c>
      <c r="F4124">
        <f>N(Движение!$AC$610)</f>
        <v/>
      </c>
      <c r="G4124">
        <f>N(Движение!$AD$610)</f>
        <v/>
      </c>
      <c r="H4124">
        <f>Движение!$AE$610</f>
        <v/>
      </c>
      <c r="I4124">
        <f>IF($F4124&gt;0,TEXT($B4124,"dd.mm")&amp;"_"&amp;$D4124,"")</f>
        <v/>
      </c>
    </row>
    <row r="4125">
      <c r="A4125" t="n">
        <v>4124</v>
      </c>
      <c r="B4125">
        <f>Движение!$A$611</f>
        <v/>
      </c>
      <c r="C4125">
        <f>Движение!$C$611</f>
        <v/>
      </c>
      <c r="D4125" t="inlineStr">
        <is>
          <t>АК-10</t>
        </is>
      </c>
      <c r="E4125">
        <f>Движение!$D$611</f>
        <v/>
      </c>
      <c r="F4125">
        <f>N(Движение!$E$611)</f>
        <v/>
      </c>
      <c r="G4125">
        <f>N(Движение!$F$611)</f>
        <v/>
      </c>
      <c r="H4125">
        <f>Движение!$G$611</f>
        <v/>
      </c>
      <c r="I4125">
        <f>IF($F4125&gt;0,TEXT($B4125,"dd.mm")&amp;"_"&amp;$D4125,"")</f>
        <v/>
      </c>
    </row>
    <row r="4126">
      <c r="A4126" t="n">
        <v>4125</v>
      </c>
      <c r="B4126">
        <f>Движение!$A$611</f>
        <v/>
      </c>
      <c r="C4126">
        <f>Движение!$C$611</f>
        <v/>
      </c>
      <c r="D4126" t="inlineStr">
        <is>
          <t>АК-15</t>
        </is>
      </c>
      <c r="E4126">
        <f>Движение!$H$611</f>
        <v/>
      </c>
      <c r="F4126">
        <f>N(Движение!$I$611)</f>
        <v/>
      </c>
      <c r="G4126">
        <f>N(Движение!$J$611)</f>
        <v/>
      </c>
      <c r="H4126">
        <f>Движение!$K$611</f>
        <v/>
      </c>
      <c r="I4126">
        <f>IF($F4126&gt;0,TEXT($B4126,"dd.mm")&amp;"_"&amp;$D4126,"")</f>
        <v/>
      </c>
    </row>
    <row r="4127">
      <c r="A4127" t="n">
        <v>4126</v>
      </c>
      <c r="B4127">
        <f>Движение!$A$611</f>
        <v/>
      </c>
      <c r="C4127">
        <f>Движение!$C$611</f>
        <v/>
      </c>
      <c r="D4127" t="inlineStr">
        <is>
          <t>Г 1800</t>
        </is>
      </c>
      <c r="E4127">
        <f>Движение!$L$611</f>
        <v/>
      </c>
      <c r="F4127">
        <f>N(Движение!$M$611)</f>
        <v/>
      </c>
      <c r="G4127">
        <f>N(Движение!$N$611)</f>
        <v/>
      </c>
      <c r="H4127">
        <f>Движение!$O$611</f>
        <v/>
      </c>
      <c r="I4127">
        <f>IF($F4127&gt;0,TEXT($B4127,"dd.mm")&amp;"_"&amp;$D4127,"")</f>
        <v/>
      </c>
    </row>
    <row r="4128">
      <c r="A4128" t="n">
        <v>4127</v>
      </c>
      <c r="B4128">
        <f>Движение!$A$611</f>
        <v/>
      </c>
      <c r="C4128">
        <f>Движение!$C$611</f>
        <v/>
      </c>
      <c r="D4128" t="inlineStr">
        <is>
          <t>Г 3500</t>
        </is>
      </c>
      <c r="E4128">
        <f>Движение!$P$611</f>
        <v/>
      </c>
      <c r="F4128">
        <f>N(Движение!$Q$611)</f>
        <v/>
      </c>
      <c r="G4128">
        <f>N(Движение!$R$611)</f>
        <v/>
      </c>
      <c r="H4128">
        <f>Движение!$S$611</f>
        <v/>
      </c>
      <c r="I4128">
        <f>IF($F4128&gt;0,TEXT($B4128,"dd.mm")&amp;"_"&amp;$D4128,"")</f>
        <v/>
      </c>
    </row>
    <row r="4129">
      <c r="A4129" t="n">
        <v>4128</v>
      </c>
      <c r="B4129">
        <f>Движение!$A$611</f>
        <v/>
      </c>
      <c r="C4129">
        <f>Движение!$C$611</f>
        <v/>
      </c>
      <c r="D4129" t="inlineStr">
        <is>
          <t>Г 800</t>
        </is>
      </c>
      <c r="E4129">
        <f>Движение!$T$611</f>
        <v/>
      </c>
      <c r="F4129">
        <f>N(Движение!$U$611)</f>
        <v/>
      </c>
      <c r="G4129">
        <f>N(Движение!$V$611)</f>
        <v/>
      </c>
      <c r="H4129">
        <f>Движение!$W$611</f>
        <v/>
      </c>
      <c r="I4129">
        <f>IF($F4129&gt;0,TEXT($B4129,"dd.mm")&amp;"_"&amp;$D4129,"")</f>
        <v/>
      </c>
    </row>
    <row r="4130">
      <c r="A4130" t="n">
        <v>4129</v>
      </c>
      <c r="B4130">
        <f>Движение!$A$611</f>
        <v/>
      </c>
      <c r="C4130">
        <f>Движение!$C$611</f>
        <v/>
      </c>
      <c r="D4130" t="inlineStr">
        <is>
          <t>Ми-К</t>
        </is>
      </c>
      <c r="E4130">
        <f>Движение!$X$611</f>
        <v/>
      </c>
      <c r="F4130">
        <f>N(Движение!$Y$611)</f>
        <v/>
      </c>
      <c r="G4130">
        <f>N(Движение!$Z$611)</f>
        <v/>
      </c>
      <c r="H4130">
        <f>Движение!$AA$611</f>
        <v/>
      </c>
      <c r="I4130">
        <f>IF($F4130&gt;0,TEXT($B4130,"dd.mm")&amp;"_"&amp;$D4130,"")</f>
        <v/>
      </c>
    </row>
    <row r="4131">
      <c r="A4131" t="n">
        <v>4130</v>
      </c>
      <c r="B4131">
        <f>Движение!$A$611</f>
        <v/>
      </c>
      <c r="C4131">
        <f>Движение!$C$611</f>
        <v/>
      </c>
      <c r="D4131" t="inlineStr">
        <is>
          <t>Ми-П</t>
        </is>
      </c>
      <c r="E4131">
        <f>Движение!$AB$611</f>
        <v/>
      </c>
      <c r="F4131">
        <f>N(Движение!$AC$611)</f>
        <v/>
      </c>
      <c r="G4131">
        <f>N(Движение!$AD$611)</f>
        <v/>
      </c>
      <c r="H4131">
        <f>Движение!$AE$611</f>
        <v/>
      </c>
      <c r="I4131">
        <f>IF($F4131&gt;0,TEXT($B4131,"dd.mm")&amp;"_"&amp;$D4131,"")</f>
        <v/>
      </c>
    </row>
    <row r="4132">
      <c r="A4132" t="n">
        <v>4131</v>
      </c>
      <c r="B4132">
        <f>Движение!$A$612</f>
        <v/>
      </c>
      <c r="C4132">
        <f>Движение!$C$612</f>
        <v/>
      </c>
      <c r="D4132" t="inlineStr">
        <is>
          <t>АК-10</t>
        </is>
      </c>
      <c r="E4132">
        <f>Движение!$D$612</f>
        <v/>
      </c>
      <c r="F4132">
        <f>N(Движение!$E$612)</f>
        <v/>
      </c>
      <c r="G4132">
        <f>N(Движение!$F$612)</f>
        <v/>
      </c>
      <c r="H4132">
        <f>Движение!$G$612</f>
        <v/>
      </c>
      <c r="I4132">
        <f>IF($F4132&gt;0,TEXT($B4132,"dd.mm")&amp;"_"&amp;$D4132,"")</f>
        <v/>
      </c>
    </row>
    <row r="4133">
      <c r="A4133" t="n">
        <v>4132</v>
      </c>
      <c r="B4133">
        <f>Движение!$A$612</f>
        <v/>
      </c>
      <c r="C4133">
        <f>Движение!$C$612</f>
        <v/>
      </c>
      <c r="D4133" t="inlineStr">
        <is>
          <t>АК-15</t>
        </is>
      </c>
      <c r="E4133">
        <f>Движение!$H$612</f>
        <v/>
      </c>
      <c r="F4133">
        <f>N(Движение!$I$612)</f>
        <v/>
      </c>
      <c r="G4133">
        <f>N(Движение!$J$612)</f>
        <v/>
      </c>
      <c r="H4133">
        <f>Движение!$K$612</f>
        <v/>
      </c>
      <c r="I4133">
        <f>IF($F4133&gt;0,TEXT($B4133,"dd.mm")&amp;"_"&amp;$D4133,"")</f>
        <v/>
      </c>
    </row>
    <row r="4134">
      <c r="A4134" t="n">
        <v>4133</v>
      </c>
      <c r="B4134">
        <f>Движение!$A$612</f>
        <v/>
      </c>
      <c r="C4134">
        <f>Движение!$C$612</f>
        <v/>
      </c>
      <c r="D4134" t="inlineStr">
        <is>
          <t>Г 1800</t>
        </is>
      </c>
      <c r="E4134">
        <f>Движение!$L$612</f>
        <v/>
      </c>
      <c r="F4134">
        <f>N(Движение!$M$612)</f>
        <v/>
      </c>
      <c r="G4134">
        <f>N(Движение!$N$612)</f>
        <v/>
      </c>
      <c r="H4134">
        <f>Движение!$O$612</f>
        <v/>
      </c>
      <c r="I4134">
        <f>IF($F4134&gt;0,TEXT($B4134,"dd.mm")&amp;"_"&amp;$D4134,"")</f>
        <v/>
      </c>
    </row>
    <row r="4135">
      <c r="A4135" t="n">
        <v>4134</v>
      </c>
      <c r="B4135">
        <f>Движение!$A$612</f>
        <v/>
      </c>
      <c r="C4135">
        <f>Движение!$C$612</f>
        <v/>
      </c>
      <c r="D4135" t="inlineStr">
        <is>
          <t>Г 3500</t>
        </is>
      </c>
      <c r="E4135">
        <f>Движение!$P$612</f>
        <v/>
      </c>
      <c r="F4135">
        <f>N(Движение!$Q$612)</f>
        <v/>
      </c>
      <c r="G4135">
        <f>N(Движение!$R$612)</f>
        <v/>
      </c>
      <c r="H4135">
        <f>Движение!$S$612</f>
        <v/>
      </c>
      <c r="I4135">
        <f>IF($F4135&gt;0,TEXT($B4135,"dd.mm")&amp;"_"&amp;$D4135,"")</f>
        <v/>
      </c>
    </row>
    <row r="4136">
      <c r="A4136" t="n">
        <v>4135</v>
      </c>
      <c r="B4136">
        <f>Движение!$A$612</f>
        <v/>
      </c>
      <c r="C4136">
        <f>Движение!$C$612</f>
        <v/>
      </c>
      <c r="D4136" t="inlineStr">
        <is>
          <t>Г 800</t>
        </is>
      </c>
      <c r="E4136">
        <f>Движение!$T$612</f>
        <v/>
      </c>
      <c r="F4136">
        <f>N(Движение!$U$612)</f>
        <v/>
      </c>
      <c r="G4136">
        <f>N(Движение!$V$612)</f>
        <v/>
      </c>
      <c r="H4136">
        <f>Движение!$W$612</f>
        <v/>
      </c>
      <c r="I4136">
        <f>IF($F4136&gt;0,TEXT($B4136,"dd.mm")&amp;"_"&amp;$D4136,"")</f>
        <v/>
      </c>
    </row>
    <row r="4137">
      <c r="A4137" t="n">
        <v>4136</v>
      </c>
      <c r="B4137">
        <f>Движение!$A$612</f>
        <v/>
      </c>
      <c r="C4137">
        <f>Движение!$C$612</f>
        <v/>
      </c>
      <c r="D4137" t="inlineStr">
        <is>
          <t>Ми-К</t>
        </is>
      </c>
      <c r="E4137">
        <f>Движение!$X$612</f>
        <v/>
      </c>
      <c r="F4137">
        <f>N(Движение!$Y$612)</f>
        <v/>
      </c>
      <c r="G4137">
        <f>N(Движение!$Z$612)</f>
        <v/>
      </c>
      <c r="H4137">
        <f>Движение!$AA$612</f>
        <v/>
      </c>
      <c r="I4137">
        <f>IF($F4137&gt;0,TEXT($B4137,"dd.mm")&amp;"_"&amp;$D4137,"")</f>
        <v/>
      </c>
    </row>
    <row r="4138">
      <c r="A4138" t="n">
        <v>4137</v>
      </c>
      <c r="B4138">
        <f>Движение!$A$612</f>
        <v/>
      </c>
      <c r="C4138">
        <f>Движение!$C$612</f>
        <v/>
      </c>
      <c r="D4138" t="inlineStr">
        <is>
          <t>Ми-П</t>
        </is>
      </c>
      <c r="E4138">
        <f>Движение!$AB$612</f>
        <v/>
      </c>
      <c r="F4138">
        <f>N(Движение!$AC$612)</f>
        <v/>
      </c>
      <c r="G4138">
        <f>N(Движение!$AD$612)</f>
        <v/>
      </c>
      <c r="H4138">
        <f>Движение!$AE$612</f>
        <v/>
      </c>
      <c r="I4138">
        <f>IF($F4138&gt;0,TEXT($B4138,"dd.mm")&amp;"_"&amp;$D4138,"")</f>
        <v/>
      </c>
    </row>
    <row r="4139">
      <c r="A4139" t="n">
        <v>4138</v>
      </c>
      <c r="B4139">
        <f>Движение!$A$613</f>
        <v/>
      </c>
      <c r="C4139">
        <f>Движение!$C$613</f>
        <v/>
      </c>
      <c r="D4139" t="inlineStr">
        <is>
          <t>АК-10</t>
        </is>
      </c>
      <c r="E4139">
        <f>Движение!$D$613</f>
        <v/>
      </c>
      <c r="F4139">
        <f>N(Движение!$E$613)</f>
        <v/>
      </c>
      <c r="G4139">
        <f>N(Движение!$F$613)</f>
        <v/>
      </c>
      <c r="H4139">
        <f>Движение!$G$613</f>
        <v/>
      </c>
      <c r="I4139">
        <f>IF($F4139&gt;0,TEXT($B4139,"dd.mm")&amp;"_"&amp;$D4139,"")</f>
        <v/>
      </c>
    </row>
    <row r="4140">
      <c r="A4140" t="n">
        <v>4139</v>
      </c>
      <c r="B4140">
        <f>Движение!$A$613</f>
        <v/>
      </c>
      <c r="C4140">
        <f>Движение!$C$613</f>
        <v/>
      </c>
      <c r="D4140" t="inlineStr">
        <is>
          <t>АК-15</t>
        </is>
      </c>
      <c r="E4140">
        <f>Движение!$H$613</f>
        <v/>
      </c>
      <c r="F4140">
        <f>N(Движение!$I$613)</f>
        <v/>
      </c>
      <c r="G4140">
        <f>N(Движение!$J$613)</f>
        <v/>
      </c>
      <c r="H4140">
        <f>Движение!$K$613</f>
        <v/>
      </c>
      <c r="I4140">
        <f>IF($F4140&gt;0,TEXT($B4140,"dd.mm")&amp;"_"&amp;$D4140,"")</f>
        <v/>
      </c>
    </row>
    <row r="4141">
      <c r="A4141" t="n">
        <v>4140</v>
      </c>
      <c r="B4141">
        <f>Движение!$A$613</f>
        <v/>
      </c>
      <c r="C4141">
        <f>Движение!$C$613</f>
        <v/>
      </c>
      <c r="D4141" t="inlineStr">
        <is>
          <t>Г 1800</t>
        </is>
      </c>
      <c r="E4141">
        <f>Движение!$L$613</f>
        <v/>
      </c>
      <c r="F4141">
        <f>N(Движение!$M$613)</f>
        <v/>
      </c>
      <c r="G4141">
        <f>N(Движение!$N$613)</f>
        <v/>
      </c>
      <c r="H4141">
        <f>Движение!$O$613</f>
        <v/>
      </c>
      <c r="I4141">
        <f>IF($F4141&gt;0,TEXT($B4141,"dd.mm")&amp;"_"&amp;$D4141,"")</f>
        <v/>
      </c>
    </row>
    <row r="4142">
      <c r="A4142" t="n">
        <v>4141</v>
      </c>
      <c r="B4142">
        <f>Движение!$A$613</f>
        <v/>
      </c>
      <c r="C4142">
        <f>Движение!$C$613</f>
        <v/>
      </c>
      <c r="D4142" t="inlineStr">
        <is>
          <t>Г 3500</t>
        </is>
      </c>
      <c r="E4142">
        <f>Движение!$P$613</f>
        <v/>
      </c>
      <c r="F4142">
        <f>N(Движение!$Q$613)</f>
        <v/>
      </c>
      <c r="G4142">
        <f>N(Движение!$R$613)</f>
        <v/>
      </c>
      <c r="H4142">
        <f>Движение!$S$613</f>
        <v/>
      </c>
      <c r="I4142">
        <f>IF($F4142&gt;0,TEXT($B4142,"dd.mm")&amp;"_"&amp;$D4142,"")</f>
        <v/>
      </c>
    </row>
    <row r="4143">
      <c r="A4143" t="n">
        <v>4142</v>
      </c>
      <c r="B4143">
        <f>Движение!$A$613</f>
        <v/>
      </c>
      <c r="C4143">
        <f>Движение!$C$613</f>
        <v/>
      </c>
      <c r="D4143" t="inlineStr">
        <is>
          <t>Г 800</t>
        </is>
      </c>
      <c r="E4143">
        <f>Движение!$T$613</f>
        <v/>
      </c>
      <c r="F4143">
        <f>N(Движение!$U$613)</f>
        <v/>
      </c>
      <c r="G4143">
        <f>N(Движение!$V$613)</f>
        <v/>
      </c>
      <c r="H4143">
        <f>Движение!$W$613</f>
        <v/>
      </c>
      <c r="I4143">
        <f>IF($F4143&gt;0,TEXT($B4143,"dd.mm")&amp;"_"&amp;$D4143,"")</f>
        <v/>
      </c>
    </row>
    <row r="4144">
      <c r="A4144" t="n">
        <v>4143</v>
      </c>
      <c r="B4144">
        <f>Движение!$A$613</f>
        <v/>
      </c>
      <c r="C4144">
        <f>Движение!$C$613</f>
        <v/>
      </c>
      <c r="D4144" t="inlineStr">
        <is>
          <t>Ми-К</t>
        </is>
      </c>
      <c r="E4144">
        <f>Движение!$X$613</f>
        <v/>
      </c>
      <c r="F4144">
        <f>N(Движение!$Y$613)</f>
        <v/>
      </c>
      <c r="G4144">
        <f>N(Движение!$Z$613)</f>
        <v/>
      </c>
      <c r="H4144">
        <f>Движение!$AA$613</f>
        <v/>
      </c>
      <c r="I4144">
        <f>IF($F4144&gt;0,TEXT($B4144,"dd.mm")&amp;"_"&amp;$D4144,"")</f>
        <v/>
      </c>
    </row>
    <row r="4145">
      <c r="A4145" t="n">
        <v>4144</v>
      </c>
      <c r="B4145">
        <f>Движение!$A$613</f>
        <v/>
      </c>
      <c r="C4145">
        <f>Движение!$C$613</f>
        <v/>
      </c>
      <c r="D4145" t="inlineStr">
        <is>
          <t>Ми-П</t>
        </is>
      </c>
      <c r="E4145">
        <f>Движение!$AB$613</f>
        <v/>
      </c>
      <c r="F4145">
        <f>N(Движение!$AC$613)</f>
        <v/>
      </c>
      <c r="G4145">
        <f>N(Движение!$AD$613)</f>
        <v/>
      </c>
      <c r="H4145">
        <f>Движение!$AE$613</f>
        <v/>
      </c>
      <c r="I4145">
        <f>IF($F4145&gt;0,TEXT($B4145,"dd.mm")&amp;"_"&amp;$D4145,"")</f>
        <v/>
      </c>
    </row>
    <row r="4146">
      <c r="A4146" t="n">
        <v>4145</v>
      </c>
      <c r="B4146">
        <f>Движение!$A$614</f>
        <v/>
      </c>
      <c r="C4146">
        <f>Движение!$C$614</f>
        <v/>
      </c>
      <c r="D4146" t="inlineStr">
        <is>
          <t>АК-10</t>
        </is>
      </c>
      <c r="E4146">
        <f>Движение!$D$614</f>
        <v/>
      </c>
      <c r="F4146">
        <f>N(Движение!$E$614)</f>
        <v/>
      </c>
      <c r="G4146">
        <f>N(Движение!$F$614)</f>
        <v/>
      </c>
      <c r="H4146">
        <f>Движение!$G$614</f>
        <v/>
      </c>
      <c r="I4146">
        <f>IF($F4146&gt;0,TEXT($B4146,"dd.mm")&amp;"_"&amp;$D4146,"")</f>
        <v/>
      </c>
    </row>
    <row r="4147">
      <c r="A4147" t="n">
        <v>4146</v>
      </c>
      <c r="B4147">
        <f>Движение!$A$614</f>
        <v/>
      </c>
      <c r="C4147">
        <f>Движение!$C$614</f>
        <v/>
      </c>
      <c r="D4147" t="inlineStr">
        <is>
          <t>АК-15</t>
        </is>
      </c>
      <c r="E4147">
        <f>Движение!$H$614</f>
        <v/>
      </c>
      <c r="F4147">
        <f>N(Движение!$I$614)</f>
        <v/>
      </c>
      <c r="G4147">
        <f>N(Движение!$J$614)</f>
        <v/>
      </c>
      <c r="H4147">
        <f>Движение!$K$614</f>
        <v/>
      </c>
      <c r="I4147">
        <f>IF($F4147&gt;0,TEXT($B4147,"dd.mm")&amp;"_"&amp;$D4147,"")</f>
        <v/>
      </c>
    </row>
    <row r="4148">
      <c r="A4148" t="n">
        <v>4147</v>
      </c>
      <c r="B4148">
        <f>Движение!$A$614</f>
        <v/>
      </c>
      <c r="C4148">
        <f>Движение!$C$614</f>
        <v/>
      </c>
      <c r="D4148" t="inlineStr">
        <is>
          <t>Г 1800</t>
        </is>
      </c>
      <c r="E4148">
        <f>Движение!$L$614</f>
        <v/>
      </c>
      <c r="F4148">
        <f>N(Движение!$M$614)</f>
        <v/>
      </c>
      <c r="G4148">
        <f>N(Движение!$N$614)</f>
        <v/>
      </c>
      <c r="H4148">
        <f>Движение!$O$614</f>
        <v/>
      </c>
      <c r="I4148">
        <f>IF($F4148&gt;0,TEXT($B4148,"dd.mm")&amp;"_"&amp;$D4148,"")</f>
        <v/>
      </c>
    </row>
    <row r="4149">
      <c r="A4149" t="n">
        <v>4148</v>
      </c>
      <c r="B4149">
        <f>Движение!$A$614</f>
        <v/>
      </c>
      <c r="C4149">
        <f>Движение!$C$614</f>
        <v/>
      </c>
      <c r="D4149" t="inlineStr">
        <is>
          <t>Г 3500</t>
        </is>
      </c>
      <c r="E4149">
        <f>Движение!$P$614</f>
        <v/>
      </c>
      <c r="F4149">
        <f>N(Движение!$Q$614)</f>
        <v/>
      </c>
      <c r="G4149">
        <f>N(Движение!$R$614)</f>
        <v/>
      </c>
      <c r="H4149">
        <f>Движение!$S$614</f>
        <v/>
      </c>
      <c r="I4149">
        <f>IF($F4149&gt;0,TEXT($B4149,"dd.mm")&amp;"_"&amp;$D4149,"")</f>
        <v/>
      </c>
    </row>
    <row r="4150">
      <c r="A4150" t="n">
        <v>4149</v>
      </c>
      <c r="B4150">
        <f>Движение!$A$614</f>
        <v/>
      </c>
      <c r="C4150">
        <f>Движение!$C$614</f>
        <v/>
      </c>
      <c r="D4150" t="inlineStr">
        <is>
          <t>Г 800</t>
        </is>
      </c>
      <c r="E4150">
        <f>Движение!$T$614</f>
        <v/>
      </c>
      <c r="F4150">
        <f>N(Движение!$U$614)</f>
        <v/>
      </c>
      <c r="G4150">
        <f>N(Движение!$V$614)</f>
        <v/>
      </c>
      <c r="H4150">
        <f>Движение!$W$614</f>
        <v/>
      </c>
      <c r="I4150">
        <f>IF($F4150&gt;0,TEXT($B4150,"dd.mm")&amp;"_"&amp;$D4150,"")</f>
        <v/>
      </c>
    </row>
    <row r="4151">
      <c r="A4151" t="n">
        <v>4150</v>
      </c>
      <c r="B4151">
        <f>Движение!$A$614</f>
        <v/>
      </c>
      <c r="C4151">
        <f>Движение!$C$614</f>
        <v/>
      </c>
      <c r="D4151" t="inlineStr">
        <is>
          <t>Ми-К</t>
        </is>
      </c>
      <c r="E4151">
        <f>Движение!$X$614</f>
        <v/>
      </c>
      <c r="F4151">
        <f>N(Движение!$Y$614)</f>
        <v/>
      </c>
      <c r="G4151">
        <f>N(Движение!$Z$614)</f>
        <v/>
      </c>
      <c r="H4151">
        <f>Движение!$AA$614</f>
        <v/>
      </c>
      <c r="I4151">
        <f>IF($F4151&gt;0,TEXT($B4151,"dd.mm")&amp;"_"&amp;$D4151,"")</f>
        <v/>
      </c>
    </row>
    <row r="4152">
      <c r="A4152" t="n">
        <v>4151</v>
      </c>
      <c r="B4152">
        <f>Движение!$A$614</f>
        <v/>
      </c>
      <c r="C4152">
        <f>Движение!$C$614</f>
        <v/>
      </c>
      <c r="D4152" t="inlineStr">
        <is>
          <t>Ми-П</t>
        </is>
      </c>
      <c r="E4152">
        <f>Движение!$AB$614</f>
        <v/>
      </c>
      <c r="F4152">
        <f>N(Движение!$AC$614)</f>
        <v/>
      </c>
      <c r="G4152">
        <f>N(Движение!$AD$614)</f>
        <v/>
      </c>
      <c r="H4152">
        <f>Движение!$AE$614</f>
        <v/>
      </c>
      <c r="I4152">
        <f>IF($F4152&gt;0,TEXT($B4152,"dd.mm")&amp;"_"&amp;$D4152,"")</f>
        <v/>
      </c>
    </row>
    <row r="4153">
      <c r="A4153" t="n">
        <v>4152</v>
      </c>
      <c r="B4153">
        <f>Движение!$A$615</f>
        <v/>
      </c>
      <c r="C4153">
        <f>Движение!$C$615</f>
        <v/>
      </c>
      <c r="D4153" t="inlineStr">
        <is>
          <t>АК-10</t>
        </is>
      </c>
      <c r="E4153">
        <f>Движение!$D$615</f>
        <v/>
      </c>
      <c r="F4153">
        <f>N(Движение!$E$615)</f>
        <v/>
      </c>
      <c r="G4153">
        <f>N(Движение!$F$615)</f>
        <v/>
      </c>
      <c r="H4153">
        <f>Движение!$G$615</f>
        <v/>
      </c>
      <c r="I4153">
        <f>IF($F4153&gt;0,TEXT($B4153,"dd.mm")&amp;"_"&amp;$D4153,"")</f>
        <v/>
      </c>
    </row>
    <row r="4154">
      <c r="A4154" t="n">
        <v>4153</v>
      </c>
      <c r="B4154">
        <f>Движение!$A$615</f>
        <v/>
      </c>
      <c r="C4154">
        <f>Движение!$C$615</f>
        <v/>
      </c>
      <c r="D4154" t="inlineStr">
        <is>
          <t>АК-15</t>
        </is>
      </c>
      <c r="E4154">
        <f>Движение!$H$615</f>
        <v/>
      </c>
      <c r="F4154">
        <f>N(Движение!$I$615)</f>
        <v/>
      </c>
      <c r="G4154">
        <f>N(Движение!$J$615)</f>
        <v/>
      </c>
      <c r="H4154">
        <f>Движение!$K$615</f>
        <v/>
      </c>
      <c r="I4154">
        <f>IF($F4154&gt;0,TEXT($B4154,"dd.mm")&amp;"_"&amp;$D4154,"")</f>
        <v/>
      </c>
    </row>
    <row r="4155">
      <c r="A4155" t="n">
        <v>4154</v>
      </c>
      <c r="B4155">
        <f>Движение!$A$615</f>
        <v/>
      </c>
      <c r="C4155">
        <f>Движение!$C$615</f>
        <v/>
      </c>
      <c r="D4155" t="inlineStr">
        <is>
          <t>Г 1800</t>
        </is>
      </c>
      <c r="E4155">
        <f>Движение!$L$615</f>
        <v/>
      </c>
      <c r="F4155">
        <f>N(Движение!$M$615)</f>
        <v/>
      </c>
      <c r="G4155">
        <f>N(Движение!$N$615)</f>
        <v/>
      </c>
      <c r="H4155">
        <f>Движение!$O$615</f>
        <v/>
      </c>
      <c r="I4155">
        <f>IF($F4155&gt;0,TEXT($B4155,"dd.mm")&amp;"_"&amp;$D4155,"")</f>
        <v/>
      </c>
    </row>
    <row r="4156">
      <c r="A4156" t="n">
        <v>4155</v>
      </c>
      <c r="B4156">
        <f>Движение!$A$615</f>
        <v/>
      </c>
      <c r="C4156">
        <f>Движение!$C$615</f>
        <v/>
      </c>
      <c r="D4156" t="inlineStr">
        <is>
          <t>Г 3500</t>
        </is>
      </c>
      <c r="E4156">
        <f>Движение!$P$615</f>
        <v/>
      </c>
      <c r="F4156">
        <f>N(Движение!$Q$615)</f>
        <v/>
      </c>
      <c r="G4156">
        <f>N(Движение!$R$615)</f>
        <v/>
      </c>
      <c r="H4156">
        <f>Движение!$S$615</f>
        <v/>
      </c>
      <c r="I4156">
        <f>IF($F4156&gt;0,TEXT($B4156,"dd.mm")&amp;"_"&amp;$D4156,"")</f>
        <v/>
      </c>
    </row>
    <row r="4157">
      <c r="A4157" t="n">
        <v>4156</v>
      </c>
      <c r="B4157">
        <f>Движение!$A$615</f>
        <v/>
      </c>
      <c r="C4157">
        <f>Движение!$C$615</f>
        <v/>
      </c>
      <c r="D4157" t="inlineStr">
        <is>
          <t>Г 800</t>
        </is>
      </c>
      <c r="E4157">
        <f>Движение!$T$615</f>
        <v/>
      </c>
      <c r="F4157">
        <f>N(Движение!$U$615)</f>
        <v/>
      </c>
      <c r="G4157">
        <f>N(Движение!$V$615)</f>
        <v/>
      </c>
      <c r="H4157">
        <f>Движение!$W$615</f>
        <v/>
      </c>
      <c r="I4157">
        <f>IF($F4157&gt;0,TEXT($B4157,"dd.mm")&amp;"_"&amp;$D4157,"")</f>
        <v/>
      </c>
    </row>
    <row r="4158">
      <c r="A4158" t="n">
        <v>4157</v>
      </c>
      <c r="B4158">
        <f>Движение!$A$615</f>
        <v/>
      </c>
      <c r="C4158">
        <f>Движение!$C$615</f>
        <v/>
      </c>
      <c r="D4158" t="inlineStr">
        <is>
          <t>Ми-К</t>
        </is>
      </c>
      <c r="E4158">
        <f>Движение!$X$615</f>
        <v/>
      </c>
      <c r="F4158">
        <f>N(Движение!$Y$615)</f>
        <v/>
      </c>
      <c r="G4158">
        <f>N(Движение!$Z$615)</f>
        <v/>
      </c>
      <c r="H4158">
        <f>Движение!$AA$615</f>
        <v/>
      </c>
      <c r="I4158">
        <f>IF($F4158&gt;0,TEXT($B4158,"dd.mm")&amp;"_"&amp;$D4158,"")</f>
        <v/>
      </c>
    </row>
    <row r="4159">
      <c r="A4159" t="n">
        <v>4158</v>
      </c>
      <c r="B4159">
        <f>Движение!$A$615</f>
        <v/>
      </c>
      <c r="C4159">
        <f>Движение!$C$615</f>
        <v/>
      </c>
      <c r="D4159" t="inlineStr">
        <is>
          <t>Ми-П</t>
        </is>
      </c>
      <c r="E4159">
        <f>Движение!$AB$615</f>
        <v/>
      </c>
      <c r="F4159">
        <f>N(Движение!$AC$615)</f>
        <v/>
      </c>
      <c r="G4159">
        <f>N(Движение!$AD$615)</f>
        <v/>
      </c>
      <c r="H4159">
        <f>Движение!$AE$615</f>
        <v/>
      </c>
      <c r="I4159">
        <f>IF($F4159&gt;0,TEXT($B4159,"dd.mm")&amp;"_"&amp;$D4159,"")</f>
        <v/>
      </c>
    </row>
    <row r="4160">
      <c r="A4160" t="n">
        <v>4159</v>
      </c>
      <c r="B4160">
        <f>Движение!$A$616</f>
        <v/>
      </c>
      <c r="C4160">
        <f>Движение!$C$616</f>
        <v/>
      </c>
      <c r="D4160" t="inlineStr">
        <is>
          <t>АК-10</t>
        </is>
      </c>
      <c r="E4160">
        <f>Движение!$D$616</f>
        <v/>
      </c>
      <c r="F4160">
        <f>N(Движение!$E$616)</f>
        <v/>
      </c>
      <c r="G4160">
        <f>N(Движение!$F$616)</f>
        <v/>
      </c>
      <c r="H4160">
        <f>Движение!$G$616</f>
        <v/>
      </c>
      <c r="I4160">
        <f>IF($F4160&gt;0,TEXT($B4160,"dd.mm")&amp;"_"&amp;$D4160,"")</f>
        <v/>
      </c>
    </row>
    <row r="4161">
      <c r="A4161" t="n">
        <v>4160</v>
      </c>
      <c r="B4161">
        <f>Движение!$A$616</f>
        <v/>
      </c>
      <c r="C4161">
        <f>Движение!$C$616</f>
        <v/>
      </c>
      <c r="D4161" t="inlineStr">
        <is>
          <t>АК-15</t>
        </is>
      </c>
      <c r="E4161">
        <f>Движение!$H$616</f>
        <v/>
      </c>
      <c r="F4161">
        <f>N(Движение!$I$616)</f>
        <v/>
      </c>
      <c r="G4161">
        <f>N(Движение!$J$616)</f>
        <v/>
      </c>
      <c r="H4161">
        <f>Движение!$K$616</f>
        <v/>
      </c>
      <c r="I4161">
        <f>IF($F4161&gt;0,TEXT($B4161,"dd.mm")&amp;"_"&amp;$D4161,"")</f>
        <v/>
      </c>
    </row>
    <row r="4162">
      <c r="A4162" t="n">
        <v>4161</v>
      </c>
      <c r="B4162">
        <f>Движение!$A$616</f>
        <v/>
      </c>
      <c r="C4162">
        <f>Движение!$C$616</f>
        <v/>
      </c>
      <c r="D4162" t="inlineStr">
        <is>
          <t>Г 1800</t>
        </is>
      </c>
      <c r="E4162">
        <f>Движение!$L$616</f>
        <v/>
      </c>
      <c r="F4162">
        <f>N(Движение!$M$616)</f>
        <v/>
      </c>
      <c r="G4162">
        <f>N(Движение!$N$616)</f>
        <v/>
      </c>
      <c r="H4162">
        <f>Движение!$O$616</f>
        <v/>
      </c>
      <c r="I4162">
        <f>IF($F4162&gt;0,TEXT($B4162,"dd.mm")&amp;"_"&amp;$D4162,"")</f>
        <v/>
      </c>
    </row>
    <row r="4163">
      <c r="A4163" t="n">
        <v>4162</v>
      </c>
      <c r="B4163">
        <f>Движение!$A$616</f>
        <v/>
      </c>
      <c r="C4163">
        <f>Движение!$C$616</f>
        <v/>
      </c>
      <c r="D4163" t="inlineStr">
        <is>
          <t>Г 3500</t>
        </is>
      </c>
      <c r="E4163">
        <f>Движение!$P$616</f>
        <v/>
      </c>
      <c r="F4163">
        <f>N(Движение!$Q$616)</f>
        <v/>
      </c>
      <c r="G4163">
        <f>N(Движение!$R$616)</f>
        <v/>
      </c>
      <c r="H4163">
        <f>Движение!$S$616</f>
        <v/>
      </c>
      <c r="I4163">
        <f>IF($F4163&gt;0,TEXT($B4163,"dd.mm")&amp;"_"&amp;$D4163,"")</f>
        <v/>
      </c>
    </row>
    <row r="4164">
      <c r="A4164" t="n">
        <v>4163</v>
      </c>
      <c r="B4164">
        <f>Движение!$A$616</f>
        <v/>
      </c>
      <c r="C4164">
        <f>Движение!$C$616</f>
        <v/>
      </c>
      <c r="D4164" t="inlineStr">
        <is>
          <t>Г 800</t>
        </is>
      </c>
      <c r="E4164">
        <f>Движение!$T$616</f>
        <v/>
      </c>
      <c r="F4164">
        <f>N(Движение!$U$616)</f>
        <v/>
      </c>
      <c r="G4164">
        <f>N(Движение!$V$616)</f>
        <v/>
      </c>
      <c r="H4164">
        <f>Движение!$W$616</f>
        <v/>
      </c>
      <c r="I4164">
        <f>IF($F4164&gt;0,TEXT($B4164,"dd.mm")&amp;"_"&amp;$D4164,"")</f>
        <v/>
      </c>
    </row>
    <row r="4165">
      <c r="A4165" t="n">
        <v>4164</v>
      </c>
      <c r="B4165">
        <f>Движение!$A$616</f>
        <v/>
      </c>
      <c r="C4165">
        <f>Движение!$C$616</f>
        <v/>
      </c>
      <c r="D4165" t="inlineStr">
        <is>
          <t>Ми-К</t>
        </is>
      </c>
      <c r="E4165">
        <f>Движение!$X$616</f>
        <v/>
      </c>
      <c r="F4165">
        <f>N(Движение!$Y$616)</f>
        <v/>
      </c>
      <c r="G4165">
        <f>N(Движение!$Z$616)</f>
        <v/>
      </c>
      <c r="H4165">
        <f>Движение!$AA$616</f>
        <v/>
      </c>
      <c r="I4165">
        <f>IF($F4165&gt;0,TEXT($B4165,"dd.mm")&amp;"_"&amp;$D4165,"")</f>
        <v/>
      </c>
    </row>
    <row r="4166">
      <c r="A4166" t="n">
        <v>4165</v>
      </c>
      <c r="B4166">
        <f>Движение!$A$616</f>
        <v/>
      </c>
      <c r="C4166">
        <f>Движение!$C$616</f>
        <v/>
      </c>
      <c r="D4166" t="inlineStr">
        <is>
          <t>Ми-П</t>
        </is>
      </c>
      <c r="E4166">
        <f>Движение!$AB$616</f>
        <v/>
      </c>
      <c r="F4166">
        <f>N(Движение!$AC$616)</f>
        <v/>
      </c>
      <c r="G4166">
        <f>N(Движение!$AD$616)</f>
        <v/>
      </c>
      <c r="H4166">
        <f>Движение!$AE$616</f>
        <v/>
      </c>
      <c r="I4166">
        <f>IF($F4166&gt;0,TEXT($B4166,"dd.mm")&amp;"_"&amp;$D4166,"")</f>
        <v/>
      </c>
    </row>
    <row r="4167">
      <c r="A4167" t="n">
        <v>4166</v>
      </c>
      <c r="B4167">
        <f>Движение!$A$617</f>
        <v/>
      </c>
      <c r="C4167">
        <f>Движение!$C$617</f>
        <v/>
      </c>
      <c r="D4167" t="inlineStr">
        <is>
          <t>АК-10</t>
        </is>
      </c>
      <c r="E4167">
        <f>Движение!$D$617</f>
        <v/>
      </c>
      <c r="F4167">
        <f>N(Движение!$E$617)</f>
        <v/>
      </c>
      <c r="G4167">
        <f>N(Движение!$F$617)</f>
        <v/>
      </c>
      <c r="H4167">
        <f>Движение!$G$617</f>
        <v/>
      </c>
      <c r="I4167">
        <f>IF($F4167&gt;0,TEXT($B4167,"dd.mm")&amp;"_"&amp;$D4167,"")</f>
        <v/>
      </c>
    </row>
    <row r="4168">
      <c r="A4168" t="n">
        <v>4167</v>
      </c>
      <c r="B4168">
        <f>Движение!$A$617</f>
        <v/>
      </c>
      <c r="C4168">
        <f>Движение!$C$617</f>
        <v/>
      </c>
      <c r="D4168" t="inlineStr">
        <is>
          <t>АК-15</t>
        </is>
      </c>
      <c r="E4168">
        <f>Движение!$H$617</f>
        <v/>
      </c>
      <c r="F4168">
        <f>N(Движение!$I$617)</f>
        <v/>
      </c>
      <c r="G4168">
        <f>N(Движение!$J$617)</f>
        <v/>
      </c>
      <c r="H4168">
        <f>Движение!$K$617</f>
        <v/>
      </c>
      <c r="I4168">
        <f>IF($F4168&gt;0,TEXT($B4168,"dd.mm")&amp;"_"&amp;$D4168,"")</f>
        <v/>
      </c>
    </row>
    <row r="4169">
      <c r="A4169" t="n">
        <v>4168</v>
      </c>
      <c r="B4169">
        <f>Движение!$A$617</f>
        <v/>
      </c>
      <c r="C4169">
        <f>Движение!$C$617</f>
        <v/>
      </c>
      <c r="D4169" t="inlineStr">
        <is>
          <t>Г 1800</t>
        </is>
      </c>
      <c r="E4169">
        <f>Движение!$L$617</f>
        <v/>
      </c>
      <c r="F4169">
        <f>N(Движение!$M$617)</f>
        <v/>
      </c>
      <c r="G4169">
        <f>N(Движение!$N$617)</f>
        <v/>
      </c>
      <c r="H4169">
        <f>Движение!$O$617</f>
        <v/>
      </c>
      <c r="I4169">
        <f>IF($F4169&gt;0,TEXT($B4169,"dd.mm")&amp;"_"&amp;$D4169,"")</f>
        <v/>
      </c>
    </row>
    <row r="4170">
      <c r="A4170" t="n">
        <v>4169</v>
      </c>
      <c r="B4170">
        <f>Движение!$A$617</f>
        <v/>
      </c>
      <c r="C4170">
        <f>Движение!$C$617</f>
        <v/>
      </c>
      <c r="D4170" t="inlineStr">
        <is>
          <t>Г 3500</t>
        </is>
      </c>
      <c r="E4170">
        <f>Движение!$P$617</f>
        <v/>
      </c>
      <c r="F4170">
        <f>N(Движение!$Q$617)</f>
        <v/>
      </c>
      <c r="G4170">
        <f>N(Движение!$R$617)</f>
        <v/>
      </c>
      <c r="H4170">
        <f>Движение!$S$617</f>
        <v/>
      </c>
      <c r="I4170">
        <f>IF($F4170&gt;0,TEXT($B4170,"dd.mm")&amp;"_"&amp;$D4170,"")</f>
        <v/>
      </c>
    </row>
    <row r="4171">
      <c r="A4171" t="n">
        <v>4170</v>
      </c>
      <c r="B4171">
        <f>Движение!$A$617</f>
        <v/>
      </c>
      <c r="C4171">
        <f>Движение!$C$617</f>
        <v/>
      </c>
      <c r="D4171" t="inlineStr">
        <is>
          <t>Г 800</t>
        </is>
      </c>
      <c r="E4171">
        <f>Движение!$T$617</f>
        <v/>
      </c>
      <c r="F4171">
        <f>N(Движение!$U$617)</f>
        <v/>
      </c>
      <c r="G4171">
        <f>N(Движение!$V$617)</f>
        <v/>
      </c>
      <c r="H4171">
        <f>Движение!$W$617</f>
        <v/>
      </c>
      <c r="I4171">
        <f>IF($F4171&gt;0,TEXT($B4171,"dd.mm")&amp;"_"&amp;$D4171,"")</f>
        <v/>
      </c>
    </row>
    <row r="4172">
      <c r="A4172" t="n">
        <v>4171</v>
      </c>
      <c r="B4172">
        <f>Движение!$A$617</f>
        <v/>
      </c>
      <c r="C4172">
        <f>Движение!$C$617</f>
        <v/>
      </c>
      <c r="D4172" t="inlineStr">
        <is>
          <t>Ми-К</t>
        </is>
      </c>
      <c r="E4172">
        <f>Движение!$X$617</f>
        <v/>
      </c>
      <c r="F4172">
        <f>N(Движение!$Y$617)</f>
        <v/>
      </c>
      <c r="G4172">
        <f>N(Движение!$Z$617)</f>
        <v/>
      </c>
      <c r="H4172">
        <f>Движение!$AA$617</f>
        <v/>
      </c>
      <c r="I4172">
        <f>IF($F4172&gt;0,TEXT($B4172,"dd.mm")&amp;"_"&amp;$D4172,"")</f>
        <v/>
      </c>
    </row>
    <row r="4173">
      <c r="A4173" t="n">
        <v>4172</v>
      </c>
      <c r="B4173">
        <f>Движение!$A$617</f>
        <v/>
      </c>
      <c r="C4173">
        <f>Движение!$C$617</f>
        <v/>
      </c>
      <c r="D4173" t="inlineStr">
        <is>
          <t>Ми-П</t>
        </is>
      </c>
      <c r="E4173">
        <f>Движение!$AB$617</f>
        <v/>
      </c>
      <c r="F4173">
        <f>N(Движение!$AC$617)</f>
        <v/>
      </c>
      <c r="G4173">
        <f>N(Движение!$AD$617)</f>
        <v/>
      </c>
      <c r="H4173">
        <f>Движение!$AE$617</f>
        <v/>
      </c>
      <c r="I4173">
        <f>IF($F4173&gt;0,TEXT($B4173,"dd.mm")&amp;"_"&amp;$D4173,"")</f>
        <v/>
      </c>
    </row>
    <row r="4174">
      <c r="A4174" t="n">
        <v>4173</v>
      </c>
      <c r="B4174">
        <f>Движение!$A$618</f>
        <v/>
      </c>
      <c r="C4174">
        <f>Движение!$C$618</f>
        <v/>
      </c>
      <c r="D4174" t="inlineStr">
        <is>
          <t>АК-10</t>
        </is>
      </c>
      <c r="E4174">
        <f>Движение!$D$618</f>
        <v/>
      </c>
      <c r="F4174">
        <f>N(Движение!$E$618)</f>
        <v/>
      </c>
      <c r="G4174">
        <f>N(Движение!$F$618)</f>
        <v/>
      </c>
      <c r="H4174">
        <f>Движение!$G$618</f>
        <v/>
      </c>
      <c r="I4174">
        <f>IF($F4174&gt;0,TEXT($B4174,"dd.mm")&amp;"_"&amp;$D4174,"")</f>
        <v/>
      </c>
    </row>
    <row r="4175">
      <c r="A4175" t="n">
        <v>4174</v>
      </c>
      <c r="B4175">
        <f>Движение!$A$618</f>
        <v/>
      </c>
      <c r="C4175">
        <f>Движение!$C$618</f>
        <v/>
      </c>
      <c r="D4175" t="inlineStr">
        <is>
          <t>АК-15</t>
        </is>
      </c>
      <c r="E4175">
        <f>Движение!$H$618</f>
        <v/>
      </c>
      <c r="F4175">
        <f>N(Движение!$I$618)</f>
        <v/>
      </c>
      <c r="G4175">
        <f>N(Движение!$J$618)</f>
        <v/>
      </c>
      <c r="H4175">
        <f>Движение!$K$618</f>
        <v/>
      </c>
      <c r="I4175">
        <f>IF($F4175&gt;0,TEXT($B4175,"dd.mm")&amp;"_"&amp;$D4175,"")</f>
        <v/>
      </c>
    </row>
    <row r="4176">
      <c r="A4176" t="n">
        <v>4175</v>
      </c>
      <c r="B4176">
        <f>Движение!$A$618</f>
        <v/>
      </c>
      <c r="C4176">
        <f>Движение!$C$618</f>
        <v/>
      </c>
      <c r="D4176" t="inlineStr">
        <is>
          <t>Г 1800</t>
        </is>
      </c>
      <c r="E4176">
        <f>Движение!$L$618</f>
        <v/>
      </c>
      <c r="F4176">
        <f>N(Движение!$M$618)</f>
        <v/>
      </c>
      <c r="G4176">
        <f>N(Движение!$N$618)</f>
        <v/>
      </c>
      <c r="H4176">
        <f>Движение!$O$618</f>
        <v/>
      </c>
      <c r="I4176">
        <f>IF($F4176&gt;0,TEXT($B4176,"dd.mm")&amp;"_"&amp;$D4176,"")</f>
        <v/>
      </c>
    </row>
    <row r="4177">
      <c r="A4177" t="n">
        <v>4176</v>
      </c>
      <c r="B4177">
        <f>Движение!$A$618</f>
        <v/>
      </c>
      <c r="C4177">
        <f>Движение!$C$618</f>
        <v/>
      </c>
      <c r="D4177" t="inlineStr">
        <is>
          <t>Г 3500</t>
        </is>
      </c>
      <c r="E4177">
        <f>Движение!$P$618</f>
        <v/>
      </c>
      <c r="F4177">
        <f>N(Движение!$Q$618)</f>
        <v/>
      </c>
      <c r="G4177">
        <f>N(Движение!$R$618)</f>
        <v/>
      </c>
      <c r="H4177">
        <f>Движение!$S$618</f>
        <v/>
      </c>
      <c r="I4177">
        <f>IF($F4177&gt;0,TEXT($B4177,"dd.mm")&amp;"_"&amp;$D4177,"")</f>
        <v/>
      </c>
    </row>
    <row r="4178">
      <c r="A4178" t="n">
        <v>4177</v>
      </c>
      <c r="B4178">
        <f>Движение!$A$618</f>
        <v/>
      </c>
      <c r="C4178">
        <f>Движение!$C$618</f>
        <v/>
      </c>
      <c r="D4178" t="inlineStr">
        <is>
          <t>Г 800</t>
        </is>
      </c>
      <c r="E4178">
        <f>Движение!$T$618</f>
        <v/>
      </c>
      <c r="F4178">
        <f>N(Движение!$U$618)</f>
        <v/>
      </c>
      <c r="G4178">
        <f>N(Движение!$V$618)</f>
        <v/>
      </c>
      <c r="H4178">
        <f>Движение!$W$618</f>
        <v/>
      </c>
      <c r="I4178">
        <f>IF($F4178&gt;0,TEXT($B4178,"dd.mm")&amp;"_"&amp;$D4178,"")</f>
        <v/>
      </c>
    </row>
    <row r="4179">
      <c r="A4179" t="n">
        <v>4178</v>
      </c>
      <c r="B4179">
        <f>Движение!$A$618</f>
        <v/>
      </c>
      <c r="C4179">
        <f>Движение!$C$618</f>
        <v/>
      </c>
      <c r="D4179" t="inlineStr">
        <is>
          <t>Ми-К</t>
        </is>
      </c>
      <c r="E4179">
        <f>Движение!$X$618</f>
        <v/>
      </c>
      <c r="F4179">
        <f>N(Движение!$Y$618)</f>
        <v/>
      </c>
      <c r="G4179">
        <f>N(Движение!$Z$618)</f>
        <v/>
      </c>
      <c r="H4179">
        <f>Движение!$AA$618</f>
        <v/>
      </c>
      <c r="I4179">
        <f>IF($F4179&gt;0,TEXT($B4179,"dd.mm")&amp;"_"&amp;$D4179,"")</f>
        <v/>
      </c>
    </row>
    <row r="4180">
      <c r="A4180" t="n">
        <v>4179</v>
      </c>
      <c r="B4180">
        <f>Движение!$A$618</f>
        <v/>
      </c>
      <c r="C4180">
        <f>Движение!$C$618</f>
        <v/>
      </c>
      <c r="D4180" t="inlineStr">
        <is>
          <t>Ми-П</t>
        </is>
      </c>
      <c r="E4180">
        <f>Движение!$AB$618</f>
        <v/>
      </c>
      <c r="F4180">
        <f>N(Движение!$AC$618)</f>
        <v/>
      </c>
      <c r="G4180">
        <f>N(Движение!$AD$618)</f>
        <v/>
      </c>
      <c r="H4180">
        <f>Движение!$AE$618</f>
        <v/>
      </c>
      <c r="I4180">
        <f>IF($F4180&gt;0,TEXT($B4180,"dd.mm")&amp;"_"&amp;$D4180,"")</f>
        <v/>
      </c>
    </row>
    <row r="4181">
      <c r="A4181" t="n">
        <v>4180</v>
      </c>
      <c r="B4181">
        <f>Движение!$A$619</f>
        <v/>
      </c>
      <c r="C4181">
        <f>Движение!$C$619</f>
        <v/>
      </c>
      <c r="D4181" t="inlineStr">
        <is>
          <t>АК-10</t>
        </is>
      </c>
      <c r="E4181">
        <f>Движение!$D$619</f>
        <v/>
      </c>
      <c r="F4181">
        <f>N(Движение!$E$619)</f>
        <v/>
      </c>
      <c r="G4181">
        <f>N(Движение!$F$619)</f>
        <v/>
      </c>
      <c r="H4181">
        <f>Движение!$G$619</f>
        <v/>
      </c>
      <c r="I4181">
        <f>IF($F4181&gt;0,TEXT($B4181,"dd.mm")&amp;"_"&amp;$D4181,"")</f>
        <v/>
      </c>
    </row>
    <row r="4182">
      <c r="A4182" t="n">
        <v>4181</v>
      </c>
      <c r="B4182">
        <f>Движение!$A$619</f>
        <v/>
      </c>
      <c r="C4182">
        <f>Движение!$C$619</f>
        <v/>
      </c>
      <c r="D4182" t="inlineStr">
        <is>
          <t>АК-15</t>
        </is>
      </c>
      <c r="E4182">
        <f>Движение!$H$619</f>
        <v/>
      </c>
      <c r="F4182">
        <f>N(Движение!$I$619)</f>
        <v/>
      </c>
      <c r="G4182">
        <f>N(Движение!$J$619)</f>
        <v/>
      </c>
      <c r="H4182">
        <f>Движение!$K$619</f>
        <v/>
      </c>
      <c r="I4182">
        <f>IF($F4182&gt;0,TEXT($B4182,"dd.mm")&amp;"_"&amp;$D4182,"")</f>
        <v/>
      </c>
    </row>
    <row r="4183">
      <c r="A4183" t="n">
        <v>4182</v>
      </c>
      <c r="B4183">
        <f>Движение!$A$619</f>
        <v/>
      </c>
      <c r="C4183">
        <f>Движение!$C$619</f>
        <v/>
      </c>
      <c r="D4183" t="inlineStr">
        <is>
          <t>Г 1800</t>
        </is>
      </c>
      <c r="E4183">
        <f>Движение!$L$619</f>
        <v/>
      </c>
      <c r="F4183">
        <f>N(Движение!$M$619)</f>
        <v/>
      </c>
      <c r="G4183">
        <f>N(Движение!$N$619)</f>
        <v/>
      </c>
      <c r="H4183">
        <f>Движение!$O$619</f>
        <v/>
      </c>
      <c r="I4183">
        <f>IF($F4183&gt;0,TEXT($B4183,"dd.mm")&amp;"_"&amp;$D4183,"")</f>
        <v/>
      </c>
    </row>
    <row r="4184">
      <c r="A4184" t="n">
        <v>4183</v>
      </c>
      <c r="B4184">
        <f>Движение!$A$619</f>
        <v/>
      </c>
      <c r="C4184">
        <f>Движение!$C$619</f>
        <v/>
      </c>
      <c r="D4184" t="inlineStr">
        <is>
          <t>Г 3500</t>
        </is>
      </c>
      <c r="E4184">
        <f>Движение!$P$619</f>
        <v/>
      </c>
      <c r="F4184">
        <f>N(Движение!$Q$619)</f>
        <v/>
      </c>
      <c r="G4184">
        <f>N(Движение!$R$619)</f>
        <v/>
      </c>
      <c r="H4184">
        <f>Движение!$S$619</f>
        <v/>
      </c>
      <c r="I4184">
        <f>IF($F4184&gt;0,TEXT($B4184,"dd.mm")&amp;"_"&amp;$D4184,"")</f>
        <v/>
      </c>
    </row>
    <row r="4185">
      <c r="A4185" t="n">
        <v>4184</v>
      </c>
      <c r="B4185">
        <f>Движение!$A$619</f>
        <v/>
      </c>
      <c r="C4185">
        <f>Движение!$C$619</f>
        <v/>
      </c>
      <c r="D4185" t="inlineStr">
        <is>
          <t>Г 800</t>
        </is>
      </c>
      <c r="E4185">
        <f>Движение!$T$619</f>
        <v/>
      </c>
      <c r="F4185">
        <f>N(Движение!$U$619)</f>
        <v/>
      </c>
      <c r="G4185">
        <f>N(Движение!$V$619)</f>
        <v/>
      </c>
      <c r="H4185">
        <f>Движение!$W$619</f>
        <v/>
      </c>
      <c r="I4185">
        <f>IF($F4185&gt;0,TEXT($B4185,"dd.mm")&amp;"_"&amp;$D4185,"")</f>
        <v/>
      </c>
    </row>
    <row r="4186">
      <c r="A4186" t="n">
        <v>4185</v>
      </c>
      <c r="B4186">
        <f>Движение!$A$619</f>
        <v/>
      </c>
      <c r="C4186">
        <f>Движение!$C$619</f>
        <v/>
      </c>
      <c r="D4186" t="inlineStr">
        <is>
          <t>Ми-К</t>
        </is>
      </c>
      <c r="E4186">
        <f>Движение!$X$619</f>
        <v/>
      </c>
      <c r="F4186">
        <f>N(Движение!$Y$619)</f>
        <v/>
      </c>
      <c r="G4186">
        <f>N(Движение!$Z$619)</f>
        <v/>
      </c>
      <c r="H4186">
        <f>Движение!$AA$619</f>
        <v/>
      </c>
      <c r="I4186">
        <f>IF($F4186&gt;0,TEXT($B4186,"dd.mm")&amp;"_"&amp;$D4186,"")</f>
        <v/>
      </c>
    </row>
    <row r="4187">
      <c r="A4187" t="n">
        <v>4186</v>
      </c>
      <c r="B4187">
        <f>Движение!$A$619</f>
        <v/>
      </c>
      <c r="C4187">
        <f>Движение!$C$619</f>
        <v/>
      </c>
      <c r="D4187" t="inlineStr">
        <is>
          <t>Ми-П</t>
        </is>
      </c>
      <c r="E4187">
        <f>Движение!$AB$619</f>
        <v/>
      </c>
      <c r="F4187">
        <f>N(Движение!$AC$619)</f>
        <v/>
      </c>
      <c r="G4187">
        <f>N(Движение!$AD$619)</f>
        <v/>
      </c>
      <c r="H4187">
        <f>Движение!$AE$619</f>
        <v/>
      </c>
      <c r="I4187">
        <f>IF($F4187&gt;0,TEXT($B4187,"dd.mm")&amp;"_"&amp;$D4187,"")</f>
        <v/>
      </c>
    </row>
    <row r="4188">
      <c r="A4188" t="n">
        <v>4187</v>
      </c>
      <c r="B4188">
        <f>Движение!$A$620</f>
        <v/>
      </c>
      <c r="C4188">
        <f>Движение!$C$620</f>
        <v/>
      </c>
      <c r="D4188" t="inlineStr">
        <is>
          <t>АК-10</t>
        </is>
      </c>
      <c r="E4188">
        <f>Движение!$D$620</f>
        <v/>
      </c>
      <c r="F4188">
        <f>N(Движение!$E$620)</f>
        <v/>
      </c>
      <c r="G4188">
        <f>N(Движение!$F$620)</f>
        <v/>
      </c>
      <c r="H4188">
        <f>Движение!$G$620</f>
        <v/>
      </c>
      <c r="I4188">
        <f>IF($F4188&gt;0,TEXT($B4188,"dd.mm")&amp;"_"&amp;$D4188,"")</f>
        <v/>
      </c>
    </row>
    <row r="4189">
      <c r="A4189" t="n">
        <v>4188</v>
      </c>
      <c r="B4189">
        <f>Движение!$A$620</f>
        <v/>
      </c>
      <c r="C4189">
        <f>Движение!$C$620</f>
        <v/>
      </c>
      <c r="D4189" t="inlineStr">
        <is>
          <t>АК-15</t>
        </is>
      </c>
      <c r="E4189">
        <f>Движение!$H$620</f>
        <v/>
      </c>
      <c r="F4189">
        <f>N(Движение!$I$620)</f>
        <v/>
      </c>
      <c r="G4189">
        <f>N(Движение!$J$620)</f>
        <v/>
      </c>
      <c r="H4189">
        <f>Движение!$K$620</f>
        <v/>
      </c>
      <c r="I4189">
        <f>IF($F4189&gt;0,TEXT($B4189,"dd.mm")&amp;"_"&amp;$D4189,"")</f>
        <v/>
      </c>
    </row>
    <row r="4190">
      <c r="A4190" t="n">
        <v>4189</v>
      </c>
      <c r="B4190">
        <f>Движение!$A$620</f>
        <v/>
      </c>
      <c r="C4190">
        <f>Движение!$C$620</f>
        <v/>
      </c>
      <c r="D4190" t="inlineStr">
        <is>
          <t>Г 1800</t>
        </is>
      </c>
      <c r="E4190">
        <f>Движение!$L$620</f>
        <v/>
      </c>
      <c r="F4190">
        <f>N(Движение!$M$620)</f>
        <v/>
      </c>
      <c r="G4190">
        <f>N(Движение!$N$620)</f>
        <v/>
      </c>
      <c r="H4190">
        <f>Движение!$O$620</f>
        <v/>
      </c>
      <c r="I4190">
        <f>IF($F4190&gt;0,TEXT($B4190,"dd.mm")&amp;"_"&amp;$D4190,"")</f>
        <v/>
      </c>
    </row>
    <row r="4191">
      <c r="A4191" t="n">
        <v>4190</v>
      </c>
      <c r="B4191">
        <f>Движение!$A$620</f>
        <v/>
      </c>
      <c r="C4191">
        <f>Движение!$C$620</f>
        <v/>
      </c>
      <c r="D4191" t="inlineStr">
        <is>
          <t>Г 3500</t>
        </is>
      </c>
      <c r="E4191">
        <f>Движение!$P$620</f>
        <v/>
      </c>
      <c r="F4191">
        <f>N(Движение!$Q$620)</f>
        <v/>
      </c>
      <c r="G4191">
        <f>N(Движение!$R$620)</f>
        <v/>
      </c>
      <c r="H4191">
        <f>Движение!$S$620</f>
        <v/>
      </c>
      <c r="I4191">
        <f>IF($F4191&gt;0,TEXT($B4191,"dd.mm")&amp;"_"&amp;$D4191,"")</f>
        <v/>
      </c>
    </row>
    <row r="4192">
      <c r="A4192" t="n">
        <v>4191</v>
      </c>
      <c r="B4192">
        <f>Движение!$A$620</f>
        <v/>
      </c>
      <c r="C4192">
        <f>Движение!$C$620</f>
        <v/>
      </c>
      <c r="D4192" t="inlineStr">
        <is>
          <t>Г 800</t>
        </is>
      </c>
      <c r="E4192">
        <f>Движение!$T$620</f>
        <v/>
      </c>
      <c r="F4192">
        <f>N(Движение!$U$620)</f>
        <v/>
      </c>
      <c r="G4192">
        <f>N(Движение!$V$620)</f>
        <v/>
      </c>
      <c r="H4192">
        <f>Движение!$W$620</f>
        <v/>
      </c>
      <c r="I4192">
        <f>IF($F4192&gt;0,TEXT($B4192,"dd.mm")&amp;"_"&amp;$D4192,"")</f>
        <v/>
      </c>
    </row>
    <row r="4193">
      <c r="A4193" t="n">
        <v>4192</v>
      </c>
      <c r="B4193">
        <f>Движение!$A$620</f>
        <v/>
      </c>
      <c r="C4193">
        <f>Движение!$C$620</f>
        <v/>
      </c>
      <c r="D4193" t="inlineStr">
        <is>
          <t>Ми-К</t>
        </is>
      </c>
      <c r="E4193">
        <f>Движение!$X$620</f>
        <v/>
      </c>
      <c r="F4193">
        <f>N(Движение!$Y$620)</f>
        <v/>
      </c>
      <c r="G4193">
        <f>N(Движение!$Z$620)</f>
        <v/>
      </c>
      <c r="H4193">
        <f>Движение!$AA$620</f>
        <v/>
      </c>
      <c r="I4193">
        <f>IF($F4193&gt;0,TEXT($B4193,"dd.mm")&amp;"_"&amp;$D4193,"")</f>
        <v/>
      </c>
    </row>
    <row r="4194">
      <c r="A4194" t="n">
        <v>4193</v>
      </c>
      <c r="B4194">
        <f>Движение!$A$620</f>
        <v/>
      </c>
      <c r="C4194">
        <f>Движение!$C$620</f>
        <v/>
      </c>
      <c r="D4194" t="inlineStr">
        <is>
          <t>Ми-П</t>
        </is>
      </c>
      <c r="E4194">
        <f>Движение!$AB$620</f>
        <v/>
      </c>
      <c r="F4194">
        <f>N(Движение!$AC$620)</f>
        <v/>
      </c>
      <c r="G4194">
        <f>N(Движение!$AD$620)</f>
        <v/>
      </c>
      <c r="H4194">
        <f>Движение!$AE$620</f>
        <v/>
      </c>
      <c r="I4194">
        <f>IF($F4194&gt;0,TEXT($B4194,"dd.mm")&amp;"_"&amp;$D4194,"")</f>
        <v/>
      </c>
    </row>
    <row r="4195">
      <c r="A4195" t="n">
        <v>4194</v>
      </c>
      <c r="B4195">
        <f>Движение!$A$621</f>
        <v/>
      </c>
      <c r="C4195">
        <f>Движение!$C$621</f>
        <v/>
      </c>
      <c r="D4195" t="inlineStr">
        <is>
          <t>АК-10</t>
        </is>
      </c>
      <c r="E4195">
        <f>Движение!$D$621</f>
        <v/>
      </c>
      <c r="F4195">
        <f>N(Движение!$E$621)</f>
        <v/>
      </c>
      <c r="G4195">
        <f>N(Движение!$F$621)</f>
        <v/>
      </c>
      <c r="H4195">
        <f>Движение!$G$621</f>
        <v/>
      </c>
      <c r="I4195">
        <f>IF($F4195&gt;0,TEXT($B4195,"dd.mm")&amp;"_"&amp;$D4195,"")</f>
        <v/>
      </c>
    </row>
    <row r="4196">
      <c r="A4196" t="n">
        <v>4195</v>
      </c>
      <c r="B4196">
        <f>Движение!$A$621</f>
        <v/>
      </c>
      <c r="C4196">
        <f>Движение!$C$621</f>
        <v/>
      </c>
      <c r="D4196" t="inlineStr">
        <is>
          <t>АК-15</t>
        </is>
      </c>
      <c r="E4196">
        <f>Движение!$H$621</f>
        <v/>
      </c>
      <c r="F4196">
        <f>N(Движение!$I$621)</f>
        <v/>
      </c>
      <c r="G4196">
        <f>N(Движение!$J$621)</f>
        <v/>
      </c>
      <c r="H4196">
        <f>Движение!$K$621</f>
        <v/>
      </c>
      <c r="I4196">
        <f>IF($F4196&gt;0,TEXT($B4196,"dd.mm")&amp;"_"&amp;$D4196,"")</f>
        <v/>
      </c>
    </row>
    <row r="4197">
      <c r="A4197" t="n">
        <v>4196</v>
      </c>
      <c r="B4197">
        <f>Движение!$A$621</f>
        <v/>
      </c>
      <c r="C4197">
        <f>Движение!$C$621</f>
        <v/>
      </c>
      <c r="D4197" t="inlineStr">
        <is>
          <t>Г 1800</t>
        </is>
      </c>
      <c r="E4197">
        <f>Движение!$L$621</f>
        <v/>
      </c>
      <c r="F4197">
        <f>N(Движение!$M$621)</f>
        <v/>
      </c>
      <c r="G4197">
        <f>N(Движение!$N$621)</f>
        <v/>
      </c>
      <c r="H4197">
        <f>Движение!$O$621</f>
        <v/>
      </c>
      <c r="I4197">
        <f>IF($F4197&gt;0,TEXT($B4197,"dd.mm")&amp;"_"&amp;$D4197,"")</f>
        <v/>
      </c>
    </row>
    <row r="4198">
      <c r="A4198" t="n">
        <v>4197</v>
      </c>
      <c r="B4198">
        <f>Движение!$A$621</f>
        <v/>
      </c>
      <c r="C4198">
        <f>Движение!$C$621</f>
        <v/>
      </c>
      <c r="D4198" t="inlineStr">
        <is>
          <t>Г 3500</t>
        </is>
      </c>
      <c r="E4198">
        <f>Движение!$P$621</f>
        <v/>
      </c>
      <c r="F4198">
        <f>N(Движение!$Q$621)</f>
        <v/>
      </c>
      <c r="G4198">
        <f>N(Движение!$R$621)</f>
        <v/>
      </c>
      <c r="H4198">
        <f>Движение!$S$621</f>
        <v/>
      </c>
      <c r="I4198">
        <f>IF($F4198&gt;0,TEXT($B4198,"dd.mm")&amp;"_"&amp;$D4198,"")</f>
        <v/>
      </c>
    </row>
    <row r="4199">
      <c r="A4199" t="n">
        <v>4198</v>
      </c>
      <c r="B4199">
        <f>Движение!$A$621</f>
        <v/>
      </c>
      <c r="C4199">
        <f>Движение!$C$621</f>
        <v/>
      </c>
      <c r="D4199" t="inlineStr">
        <is>
          <t>Г 800</t>
        </is>
      </c>
      <c r="E4199">
        <f>Движение!$T$621</f>
        <v/>
      </c>
      <c r="F4199">
        <f>N(Движение!$U$621)</f>
        <v/>
      </c>
      <c r="G4199">
        <f>N(Движение!$V$621)</f>
        <v/>
      </c>
      <c r="H4199">
        <f>Движение!$W$621</f>
        <v/>
      </c>
      <c r="I4199">
        <f>IF($F4199&gt;0,TEXT($B4199,"dd.mm")&amp;"_"&amp;$D4199,"")</f>
        <v/>
      </c>
    </row>
    <row r="4200">
      <c r="A4200" t="n">
        <v>4199</v>
      </c>
      <c r="B4200">
        <f>Движение!$A$621</f>
        <v/>
      </c>
      <c r="C4200">
        <f>Движение!$C$621</f>
        <v/>
      </c>
      <c r="D4200" t="inlineStr">
        <is>
          <t>Ми-К</t>
        </is>
      </c>
      <c r="E4200">
        <f>Движение!$X$621</f>
        <v/>
      </c>
      <c r="F4200">
        <f>N(Движение!$Y$621)</f>
        <v/>
      </c>
      <c r="G4200">
        <f>N(Движение!$Z$621)</f>
        <v/>
      </c>
      <c r="H4200">
        <f>Движение!$AA$621</f>
        <v/>
      </c>
      <c r="I4200">
        <f>IF($F4200&gt;0,TEXT($B4200,"dd.mm")&amp;"_"&amp;$D4200,"")</f>
        <v/>
      </c>
    </row>
    <row r="4201">
      <c r="A4201" t="n">
        <v>4200</v>
      </c>
      <c r="B4201">
        <f>Движение!$A$621</f>
        <v/>
      </c>
      <c r="C4201">
        <f>Движение!$C$621</f>
        <v/>
      </c>
      <c r="D4201" t="inlineStr">
        <is>
          <t>Ми-П</t>
        </is>
      </c>
      <c r="E4201">
        <f>Движение!$AB$621</f>
        <v/>
      </c>
      <c r="F4201">
        <f>N(Движение!$AC$621)</f>
        <v/>
      </c>
      <c r="G4201">
        <f>N(Движение!$AD$621)</f>
        <v/>
      </c>
      <c r="H4201">
        <f>Движение!$AE$621</f>
        <v/>
      </c>
      <c r="I4201">
        <f>IF($F4201&gt;0,TEXT($B4201,"dd.mm")&amp;"_"&amp;$D4201,"")</f>
        <v/>
      </c>
    </row>
    <row r="4202">
      <c r="A4202" t="n">
        <v>4201</v>
      </c>
      <c r="B4202">
        <f>Движение!$A$622</f>
        <v/>
      </c>
      <c r="C4202">
        <f>Движение!$C$622</f>
        <v/>
      </c>
      <c r="D4202" t="inlineStr">
        <is>
          <t>АК-10</t>
        </is>
      </c>
      <c r="E4202">
        <f>Движение!$D$622</f>
        <v/>
      </c>
      <c r="F4202">
        <f>N(Движение!$E$622)</f>
        <v/>
      </c>
      <c r="G4202">
        <f>N(Движение!$F$622)</f>
        <v/>
      </c>
      <c r="H4202">
        <f>Движение!$G$622</f>
        <v/>
      </c>
      <c r="I4202">
        <f>IF($F4202&gt;0,TEXT($B4202,"dd.mm")&amp;"_"&amp;$D4202,"")</f>
        <v/>
      </c>
    </row>
    <row r="4203">
      <c r="A4203" t="n">
        <v>4202</v>
      </c>
      <c r="B4203">
        <f>Движение!$A$622</f>
        <v/>
      </c>
      <c r="C4203">
        <f>Движение!$C$622</f>
        <v/>
      </c>
      <c r="D4203" t="inlineStr">
        <is>
          <t>АК-15</t>
        </is>
      </c>
      <c r="E4203">
        <f>Движение!$H$622</f>
        <v/>
      </c>
      <c r="F4203">
        <f>N(Движение!$I$622)</f>
        <v/>
      </c>
      <c r="G4203">
        <f>N(Движение!$J$622)</f>
        <v/>
      </c>
      <c r="H4203">
        <f>Движение!$K$622</f>
        <v/>
      </c>
      <c r="I4203">
        <f>IF($F4203&gt;0,TEXT($B4203,"dd.mm")&amp;"_"&amp;$D4203,"")</f>
        <v/>
      </c>
    </row>
    <row r="4204">
      <c r="A4204" t="n">
        <v>4203</v>
      </c>
      <c r="B4204">
        <f>Движение!$A$622</f>
        <v/>
      </c>
      <c r="C4204">
        <f>Движение!$C$622</f>
        <v/>
      </c>
      <c r="D4204" t="inlineStr">
        <is>
          <t>Г 1800</t>
        </is>
      </c>
      <c r="E4204">
        <f>Движение!$L$622</f>
        <v/>
      </c>
      <c r="F4204">
        <f>N(Движение!$M$622)</f>
        <v/>
      </c>
      <c r="G4204">
        <f>N(Движение!$N$622)</f>
        <v/>
      </c>
      <c r="H4204">
        <f>Движение!$O$622</f>
        <v/>
      </c>
      <c r="I4204">
        <f>IF($F4204&gt;0,TEXT($B4204,"dd.mm")&amp;"_"&amp;$D4204,"")</f>
        <v/>
      </c>
    </row>
    <row r="4205">
      <c r="A4205" t="n">
        <v>4204</v>
      </c>
      <c r="B4205">
        <f>Движение!$A$622</f>
        <v/>
      </c>
      <c r="C4205">
        <f>Движение!$C$622</f>
        <v/>
      </c>
      <c r="D4205" t="inlineStr">
        <is>
          <t>Г 3500</t>
        </is>
      </c>
      <c r="E4205">
        <f>Движение!$P$622</f>
        <v/>
      </c>
      <c r="F4205">
        <f>N(Движение!$Q$622)</f>
        <v/>
      </c>
      <c r="G4205">
        <f>N(Движение!$R$622)</f>
        <v/>
      </c>
      <c r="H4205">
        <f>Движение!$S$622</f>
        <v/>
      </c>
      <c r="I4205">
        <f>IF($F4205&gt;0,TEXT($B4205,"dd.mm")&amp;"_"&amp;$D4205,"")</f>
        <v/>
      </c>
    </row>
    <row r="4206">
      <c r="A4206" t="n">
        <v>4205</v>
      </c>
      <c r="B4206">
        <f>Движение!$A$622</f>
        <v/>
      </c>
      <c r="C4206">
        <f>Движение!$C$622</f>
        <v/>
      </c>
      <c r="D4206" t="inlineStr">
        <is>
          <t>Г 800</t>
        </is>
      </c>
      <c r="E4206">
        <f>Движение!$T$622</f>
        <v/>
      </c>
      <c r="F4206">
        <f>N(Движение!$U$622)</f>
        <v/>
      </c>
      <c r="G4206">
        <f>N(Движение!$V$622)</f>
        <v/>
      </c>
      <c r="H4206">
        <f>Движение!$W$622</f>
        <v/>
      </c>
      <c r="I4206">
        <f>IF($F4206&gt;0,TEXT($B4206,"dd.mm")&amp;"_"&amp;$D4206,"")</f>
        <v/>
      </c>
    </row>
    <row r="4207">
      <c r="A4207" t="n">
        <v>4206</v>
      </c>
      <c r="B4207">
        <f>Движение!$A$622</f>
        <v/>
      </c>
      <c r="C4207">
        <f>Движение!$C$622</f>
        <v/>
      </c>
      <c r="D4207" t="inlineStr">
        <is>
          <t>Ми-К</t>
        </is>
      </c>
      <c r="E4207">
        <f>Движение!$X$622</f>
        <v/>
      </c>
      <c r="F4207">
        <f>N(Движение!$Y$622)</f>
        <v/>
      </c>
      <c r="G4207">
        <f>N(Движение!$Z$622)</f>
        <v/>
      </c>
      <c r="H4207">
        <f>Движение!$AA$622</f>
        <v/>
      </c>
      <c r="I4207">
        <f>IF($F4207&gt;0,TEXT($B4207,"dd.mm")&amp;"_"&amp;$D4207,"")</f>
        <v/>
      </c>
    </row>
    <row r="4208">
      <c r="A4208" t="n">
        <v>4207</v>
      </c>
      <c r="B4208">
        <f>Движение!$A$622</f>
        <v/>
      </c>
      <c r="C4208">
        <f>Движение!$C$622</f>
        <v/>
      </c>
      <c r="D4208" t="inlineStr">
        <is>
          <t>Ми-П</t>
        </is>
      </c>
      <c r="E4208">
        <f>Движение!$AB$622</f>
        <v/>
      </c>
      <c r="F4208">
        <f>N(Движение!$AC$622)</f>
        <v/>
      </c>
      <c r="G4208">
        <f>N(Движение!$AD$622)</f>
        <v/>
      </c>
      <c r="H4208">
        <f>Движение!$AE$622</f>
        <v/>
      </c>
      <c r="I4208">
        <f>IF($F4208&gt;0,TEXT($B4208,"dd.mm")&amp;"_"&amp;$D4208,"")</f>
        <v/>
      </c>
    </row>
    <row r="4209">
      <c r="A4209" t="n">
        <v>4208</v>
      </c>
      <c r="B4209">
        <f>Движение!$A$623</f>
        <v/>
      </c>
      <c r="C4209">
        <f>Движение!$C$623</f>
        <v/>
      </c>
      <c r="D4209" t="inlineStr">
        <is>
          <t>АК-10</t>
        </is>
      </c>
      <c r="E4209">
        <f>Движение!$D$623</f>
        <v/>
      </c>
      <c r="F4209">
        <f>N(Движение!$E$623)</f>
        <v/>
      </c>
      <c r="G4209">
        <f>N(Движение!$F$623)</f>
        <v/>
      </c>
      <c r="H4209">
        <f>Движение!$G$623</f>
        <v/>
      </c>
      <c r="I4209">
        <f>IF($F4209&gt;0,TEXT($B4209,"dd.mm")&amp;"_"&amp;$D4209,"")</f>
        <v/>
      </c>
    </row>
    <row r="4210">
      <c r="A4210" t="n">
        <v>4209</v>
      </c>
      <c r="B4210">
        <f>Движение!$A$623</f>
        <v/>
      </c>
      <c r="C4210">
        <f>Движение!$C$623</f>
        <v/>
      </c>
      <c r="D4210" t="inlineStr">
        <is>
          <t>АК-15</t>
        </is>
      </c>
      <c r="E4210">
        <f>Движение!$H$623</f>
        <v/>
      </c>
      <c r="F4210">
        <f>N(Движение!$I$623)</f>
        <v/>
      </c>
      <c r="G4210">
        <f>N(Движение!$J$623)</f>
        <v/>
      </c>
      <c r="H4210">
        <f>Движение!$K$623</f>
        <v/>
      </c>
      <c r="I4210">
        <f>IF($F4210&gt;0,TEXT($B4210,"dd.mm")&amp;"_"&amp;$D4210,"")</f>
        <v/>
      </c>
    </row>
    <row r="4211">
      <c r="A4211" t="n">
        <v>4210</v>
      </c>
      <c r="B4211">
        <f>Движение!$A$623</f>
        <v/>
      </c>
      <c r="C4211">
        <f>Движение!$C$623</f>
        <v/>
      </c>
      <c r="D4211" t="inlineStr">
        <is>
          <t>Г 1800</t>
        </is>
      </c>
      <c r="E4211">
        <f>Движение!$L$623</f>
        <v/>
      </c>
      <c r="F4211">
        <f>N(Движение!$M$623)</f>
        <v/>
      </c>
      <c r="G4211">
        <f>N(Движение!$N$623)</f>
        <v/>
      </c>
      <c r="H4211">
        <f>Движение!$O$623</f>
        <v/>
      </c>
      <c r="I4211">
        <f>IF($F4211&gt;0,TEXT($B4211,"dd.mm")&amp;"_"&amp;$D4211,"")</f>
        <v/>
      </c>
    </row>
    <row r="4212">
      <c r="A4212" t="n">
        <v>4211</v>
      </c>
      <c r="B4212">
        <f>Движение!$A$623</f>
        <v/>
      </c>
      <c r="C4212">
        <f>Движение!$C$623</f>
        <v/>
      </c>
      <c r="D4212" t="inlineStr">
        <is>
          <t>Г 3500</t>
        </is>
      </c>
      <c r="E4212">
        <f>Движение!$P$623</f>
        <v/>
      </c>
      <c r="F4212">
        <f>N(Движение!$Q$623)</f>
        <v/>
      </c>
      <c r="G4212">
        <f>N(Движение!$R$623)</f>
        <v/>
      </c>
      <c r="H4212">
        <f>Движение!$S$623</f>
        <v/>
      </c>
      <c r="I4212">
        <f>IF($F4212&gt;0,TEXT($B4212,"dd.mm")&amp;"_"&amp;$D4212,"")</f>
        <v/>
      </c>
    </row>
    <row r="4213">
      <c r="A4213" t="n">
        <v>4212</v>
      </c>
      <c r="B4213">
        <f>Движение!$A$623</f>
        <v/>
      </c>
      <c r="C4213">
        <f>Движение!$C$623</f>
        <v/>
      </c>
      <c r="D4213" t="inlineStr">
        <is>
          <t>Г 800</t>
        </is>
      </c>
      <c r="E4213">
        <f>Движение!$T$623</f>
        <v/>
      </c>
      <c r="F4213">
        <f>N(Движение!$U$623)</f>
        <v/>
      </c>
      <c r="G4213">
        <f>N(Движение!$V$623)</f>
        <v/>
      </c>
      <c r="H4213">
        <f>Движение!$W$623</f>
        <v/>
      </c>
      <c r="I4213">
        <f>IF($F4213&gt;0,TEXT($B4213,"dd.mm")&amp;"_"&amp;$D4213,"")</f>
        <v/>
      </c>
    </row>
    <row r="4214">
      <c r="A4214" t="n">
        <v>4213</v>
      </c>
      <c r="B4214">
        <f>Движение!$A$623</f>
        <v/>
      </c>
      <c r="C4214">
        <f>Движение!$C$623</f>
        <v/>
      </c>
      <c r="D4214" t="inlineStr">
        <is>
          <t>Ми-К</t>
        </is>
      </c>
      <c r="E4214">
        <f>Движение!$X$623</f>
        <v/>
      </c>
      <c r="F4214">
        <f>N(Движение!$Y$623)</f>
        <v/>
      </c>
      <c r="G4214">
        <f>N(Движение!$Z$623)</f>
        <v/>
      </c>
      <c r="H4214">
        <f>Движение!$AA$623</f>
        <v/>
      </c>
      <c r="I4214">
        <f>IF($F4214&gt;0,TEXT($B4214,"dd.mm")&amp;"_"&amp;$D4214,"")</f>
        <v/>
      </c>
    </row>
    <row r="4215">
      <c r="A4215" t="n">
        <v>4214</v>
      </c>
      <c r="B4215">
        <f>Движение!$A$623</f>
        <v/>
      </c>
      <c r="C4215">
        <f>Движение!$C$623</f>
        <v/>
      </c>
      <c r="D4215" t="inlineStr">
        <is>
          <t>Ми-П</t>
        </is>
      </c>
      <c r="E4215">
        <f>Движение!$AB$623</f>
        <v/>
      </c>
      <c r="F4215">
        <f>N(Движение!$AC$623)</f>
        <v/>
      </c>
      <c r="G4215">
        <f>N(Движение!$AD$623)</f>
        <v/>
      </c>
      <c r="H4215">
        <f>Движение!$AE$623</f>
        <v/>
      </c>
      <c r="I4215">
        <f>IF($F4215&gt;0,TEXT($B4215,"dd.mm")&amp;"_"&amp;$D4215,"")</f>
        <v/>
      </c>
    </row>
    <row r="4216">
      <c r="A4216" t="n">
        <v>4215</v>
      </c>
      <c r="B4216">
        <f>Движение!$A$624</f>
        <v/>
      </c>
      <c r="C4216">
        <f>Движение!$C$624</f>
        <v/>
      </c>
      <c r="D4216" t="inlineStr">
        <is>
          <t>АК-10</t>
        </is>
      </c>
      <c r="E4216">
        <f>Движение!$D$624</f>
        <v/>
      </c>
      <c r="F4216">
        <f>N(Движение!$E$624)</f>
        <v/>
      </c>
      <c r="G4216">
        <f>N(Движение!$F$624)</f>
        <v/>
      </c>
      <c r="H4216">
        <f>Движение!$G$624</f>
        <v/>
      </c>
      <c r="I4216">
        <f>IF($F4216&gt;0,TEXT($B4216,"dd.mm")&amp;"_"&amp;$D4216,"")</f>
        <v/>
      </c>
    </row>
    <row r="4217">
      <c r="A4217" t="n">
        <v>4216</v>
      </c>
      <c r="B4217">
        <f>Движение!$A$624</f>
        <v/>
      </c>
      <c r="C4217">
        <f>Движение!$C$624</f>
        <v/>
      </c>
      <c r="D4217" t="inlineStr">
        <is>
          <t>АК-15</t>
        </is>
      </c>
      <c r="E4217">
        <f>Движение!$H$624</f>
        <v/>
      </c>
      <c r="F4217">
        <f>N(Движение!$I$624)</f>
        <v/>
      </c>
      <c r="G4217">
        <f>N(Движение!$J$624)</f>
        <v/>
      </c>
      <c r="H4217">
        <f>Движение!$K$624</f>
        <v/>
      </c>
      <c r="I4217">
        <f>IF($F4217&gt;0,TEXT($B4217,"dd.mm")&amp;"_"&amp;$D4217,"")</f>
        <v/>
      </c>
    </row>
    <row r="4218">
      <c r="A4218" t="n">
        <v>4217</v>
      </c>
      <c r="B4218">
        <f>Движение!$A$624</f>
        <v/>
      </c>
      <c r="C4218">
        <f>Движение!$C$624</f>
        <v/>
      </c>
      <c r="D4218" t="inlineStr">
        <is>
          <t>Г 1800</t>
        </is>
      </c>
      <c r="E4218">
        <f>Движение!$L$624</f>
        <v/>
      </c>
      <c r="F4218">
        <f>N(Движение!$M$624)</f>
        <v/>
      </c>
      <c r="G4218">
        <f>N(Движение!$N$624)</f>
        <v/>
      </c>
      <c r="H4218">
        <f>Движение!$O$624</f>
        <v/>
      </c>
      <c r="I4218">
        <f>IF($F4218&gt;0,TEXT($B4218,"dd.mm")&amp;"_"&amp;$D4218,"")</f>
        <v/>
      </c>
    </row>
    <row r="4219">
      <c r="A4219" t="n">
        <v>4218</v>
      </c>
      <c r="B4219">
        <f>Движение!$A$624</f>
        <v/>
      </c>
      <c r="C4219">
        <f>Движение!$C$624</f>
        <v/>
      </c>
      <c r="D4219" t="inlineStr">
        <is>
          <t>Г 3500</t>
        </is>
      </c>
      <c r="E4219">
        <f>Движение!$P$624</f>
        <v/>
      </c>
      <c r="F4219">
        <f>N(Движение!$Q$624)</f>
        <v/>
      </c>
      <c r="G4219">
        <f>N(Движение!$R$624)</f>
        <v/>
      </c>
      <c r="H4219">
        <f>Движение!$S$624</f>
        <v/>
      </c>
      <c r="I4219">
        <f>IF($F4219&gt;0,TEXT($B4219,"dd.mm")&amp;"_"&amp;$D4219,"")</f>
        <v/>
      </c>
    </row>
    <row r="4220">
      <c r="A4220" t="n">
        <v>4219</v>
      </c>
      <c r="B4220">
        <f>Движение!$A$624</f>
        <v/>
      </c>
      <c r="C4220">
        <f>Движение!$C$624</f>
        <v/>
      </c>
      <c r="D4220" t="inlineStr">
        <is>
          <t>Г 800</t>
        </is>
      </c>
      <c r="E4220">
        <f>Движение!$T$624</f>
        <v/>
      </c>
      <c r="F4220">
        <f>N(Движение!$U$624)</f>
        <v/>
      </c>
      <c r="G4220">
        <f>N(Движение!$V$624)</f>
        <v/>
      </c>
      <c r="H4220">
        <f>Движение!$W$624</f>
        <v/>
      </c>
      <c r="I4220">
        <f>IF($F4220&gt;0,TEXT($B4220,"dd.mm")&amp;"_"&amp;$D4220,"")</f>
        <v/>
      </c>
    </row>
    <row r="4221">
      <c r="A4221" t="n">
        <v>4220</v>
      </c>
      <c r="B4221">
        <f>Движение!$A$624</f>
        <v/>
      </c>
      <c r="C4221">
        <f>Движение!$C$624</f>
        <v/>
      </c>
      <c r="D4221" t="inlineStr">
        <is>
          <t>Ми-К</t>
        </is>
      </c>
      <c r="E4221">
        <f>Движение!$X$624</f>
        <v/>
      </c>
      <c r="F4221">
        <f>N(Движение!$Y$624)</f>
        <v/>
      </c>
      <c r="G4221">
        <f>N(Движение!$Z$624)</f>
        <v/>
      </c>
      <c r="H4221">
        <f>Движение!$AA$624</f>
        <v/>
      </c>
      <c r="I4221">
        <f>IF($F4221&gt;0,TEXT($B4221,"dd.mm")&amp;"_"&amp;$D4221,"")</f>
        <v/>
      </c>
    </row>
    <row r="4222">
      <c r="A4222" t="n">
        <v>4221</v>
      </c>
      <c r="B4222">
        <f>Движение!$A$624</f>
        <v/>
      </c>
      <c r="C4222">
        <f>Движение!$C$624</f>
        <v/>
      </c>
      <c r="D4222" t="inlineStr">
        <is>
          <t>Ми-П</t>
        </is>
      </c>
      <c r="E4222">
        <f>Движение!$AB$624</f>
        <v/>
      </c>
      <c r="F4222">
        <f>N(Движение!$AC$624)</f>
        <v/>
      </c>
      <c r="G4222">
        <f>N(Движение!$AD$624)</f>
        <v/>
      </c>
      <c r="H4222">
        <f>Движение!$AE$624</f>
        <v/>
      </c>
      <c r="I4222">
        <f>IF($F4222&gt;0,TEXT($B4222,"dd.mm")&amp;"_"&amp;$D4222,"")</f>
        <v/>
      </c>
    </row>
    <row r="4223">
      <c r="A4223" t="n">
        <v>4222</v>
      </c>
      <c r="B4223">
        <f>Движение!$A$625</f>
        <v/>
      </c>
      <c r="C4223">
        <f>Движение!$C$625</f>
        <v/>
      </c>
      <c r="D4223" t="inlineStr">
        <is>
          <t>АК-10</t>
        </is>
      </c>
      <c r="E4223">
        <f>Движение!$D$625</f>
        <v/>
      </c>
      <c r="F4223">
        <f>N(Движение!$E$625)</f>
        <v/>
      </c>
      <c r="G4223">
        <f>N(Движение!$F$625)</f>
        <v/>
      </c>
      <c r="H4223">
        <f>Движение!$G$625</f>
        <v/>
      </c>
      <c r="I4223">
        <f>IF($F4223&gt;0,TEXT($B4223,"dd.mm")&amp;"_"&amp;$D4223,"")</f>
        <v/>
      </c>
    </row>
    <row r="4224">
      <c r="A4224" t="n">
        <v>4223</v>
      </c>
      <c r="B4224">
        <f>Движение!$A$625</f>
        <v/>
      </c>
      <c r="C4224">
        <f>Движение!$C$625</f>
        <v/>
      </c>
      <c r="D4224" t="inlineStr">
        <is>
          <t>АК-15</t>
        </is>
      </c>
      <c r="E4224">
        <f>Движение!$H$625</f>
        <v/>
      </c>
      <c r="F4224">
        <f>N(Движение!$I$625)</f>
        <v/>
      </c>
      <c r="G4224">
        <f>N(Движение!$J$625)</f>
        <v/>
      </c>
      <c r="H4224">
        <f>Движение!$K$625</f>
        <v/>
      </c>
      <c r="I4224">
        <f>IF($F4224&gt;0,TEXT($B4224,"dd.mm")&amp;"_"&amp;$D4224,"")</f>
        <v/>
      </c>
    </row>
    <row r="4225">
      <c r="A4225" t="n">
        <v>4224</v>
      </c>
      <c r="B4225">
        <f>Движение!$A$625</f>
        <v/>
      </c>
      <c r="C4225">
        <f>Движение!$C$625</f>
        <v/>
      </c>
      <c r="D4225" t="inlineStr">
        <is>
          <t>Г 1800</t>
        </is>
      </c>
      <c r="E4225">
        <f>Движение!$L$625</f>
        <v/>
      </c>
      <c r="F4225">
        <f>N(Движение!$M$625)</f>
        <v/>
      </c>
      <c r="G4225">
        <f>N(Движение!$N$625)</f>
        <v/>
      </c>
      <c r="H4225">
        <f>Движение!$O$625</f>
        <v/>
      </c>
      <c r="I4225">
        <f>IF($F4225&gt;0,TEXT($B4225,"dd.mm")&amp;"_"&amp;$D4225,"")</f>
        <v/>
      </c>
    </row>
    <row r="4226">
      <c r="A4226" t="n">
        <v>4225</v>
      </c>
      <c r="B4226">
        <f>Движение!$A$625</f>
        <v/>
      </c>
      <c r="C4226">
        <f>Движение!$C$625</f>
        <v/>
      </c>
      <c r="D4226" t="inlineStr">
        <is>
          <t>Г 3500</t>
        </is>
      </c>
      <c r="E4226">
        <f>Движение!$P$625</f>
        <v/>
      </c>
      <c r="F4226">
        <f>N(Движение!$Q$625)</f>
        <v/>
      </c>
      <c r="G4226">
        <f>N(Движение!$R$625)</f>
        <v/>
      </c>
      <c r="H4226">
        <f>Движение!$S$625</f>
        <v/>
      </c>
      <c r="I4226">
        <f>IF($F4226&gt;0,TEXT($B4226,"dd.mm")&amp;"_"&amp;$D4226,"")</f>
        <v/>
      </c>
    </row>
    <row r="4227">
      <c r="A4227" t="n">
        <v>4226</v>
      </c>
      <c r="B4227">
        <f>Движение!$A$625</f>
        <v/>
      </c>
      <c r="C4227">
        <f>Движение!$C$625</f>
        <v/>
      </c>
      <c r="D4227" t="inlineStr">
        <is>
          <t>Г 800</t>
        </is>
      </c>
      <c r="E4227">
        <f>Движение!$T$625</f>
        <v/>
      </c>
      <c r="F4227">
        <f>N(Движение!$U$625)</f>
        <v/>
      </c>
      <c r="G4227">
        <f>N(Движение!$V$625)</f>
        <v/>
      </c>
      <c r="H4227">
        <f>Движение!$W$625</f>
        <v/>
      </c>
      <c r="I4227">
        <f>IF($F4227&gt;0,TEXT($B4227,"dd.mm")&amp;"_"&amp;$D4227,"")</f>
        <v/>
      </c>
    </row>
    <row r="4228">
      <c r="A4228" t="n">
        <v>4227</v>
      </c>
      <c r="B4228">
        <f>Движение!$A$625</f>
        <v/>
      </c>
      <c r="C4228">
        <f>Движение!$C$625</f>
        <v/>
      </c>
      <c r="D4228" t="inlineStr">
        <is>
          <t>Ми-К</t>
        </is>
      </c>
      <c r="E4228">
        <f>Движение!$X$625</f>
        <v/>
      </c>
      <c r="F4228">
        <f>N(Движение!$Y$625)</f>
        <v/>
      </c>
      <c r="G4228">
        <f>N(Движение!$Z$625)</f>
        <v/>
      </c>
      <c r="H4228">
        <f>Движение!$AA$625</f>
        <v/>
      </c>
      <c r="I4228">
        <f>IF($F4228&gt;0,TEXT($B4228,"dd.mm")&amp;"_"&amp;$D4228,"")</f>
        <v/>
      </c>
    </row>
    <row r="4229">
      <c r="A4229" t="n">
        <v>4228</v>
      </c>
      <c r="B4229">
        <f>Движение!$A$625</f>
        <v/>
      </c>
      <c r="C4229">
        <f>Движение!$C$625</f>
        <v/>
      </c>
      <c r="D4229" t="inlineStr">
        <is>
          <t>Ми-П</t>
        </is>
      </c>
      <c r="E4229">
        <f>Движение!$AB$625</f>
        <v/>
      </c>
      <c r="F4229">
        <f>N(Движение!$AC$625)</f>
        <v/>
      </c>
      <c r="G4229">
        <f>N(Движение!$AD$625)</f>
        <v/>
      </c>
      <c r="H4229">
        <f>Движение!$AE$625</f>
        <v/>
      </c>
      <c r="I4229">
        <f>IF($F4229&gt;0,TEXT($B4229,"dd.mm")&amp;"_"&amp;$D4229,"")</f>
        <v/>
      </c>
    </row>
    <row r="4230">
      <c r="A4230" t="n">
        <v>4229</v>
      </c>
      <c r="B4230">
        <f>Движение!$A$626</f>
        <v/>
      </c>
      <c r="C4230">
        <f>Движение!$C$626</f>
        <v/>
      </c>
      <c r="D4230" t="inlineStr">
        <is>
          <t>АК-10</t>
        </is>
      </c>
      <c r="E4230">
        <f>Движение!$D$626</f>
        <v/>
      </c>
      <c r="F4230">
        <f>N(Движение!$E$626)</f>
        <v/>
      </c>
      <c r="G4230">
        <f>N(Движение!$F$626)</f>
        <v/>
      </c>
      <c r="H4230">
        <f>Движение!$G$626</f>
        <v/>
      </c>
      <c r="I4230">
        <f>IF($F4230&gt;0,TEXT($B4230,"dd.mm")&amp;"_"&amp;$D4230,"")</f>
        <v/>
      </c>
    </row>
    <row r="4231">
      <c r="A4231" t="n">
        <v>4230</v>
      </c>
      <c r="B4231">
        <f>Движение!$A$626</f>
        <v/>
      </c>
      <c r="C4231">
        <f>Движение!$C$626</f>
        <v/>
      </c>
      <c r="D4231" t="inlineStr">
        <is>
          <t>АК-15</t>
        </is>
      </c>
      <c r="E4231">
        <f>Движение!$H$626</f>
        <v/>
      </c>
      <c r="F4231">
        <f>N(Движение!$I$626)</f>
        <v/>
      </c>
      <c r="G4231">
        <f>N(Движение!$J$626)</f>
        <v/>
      </c>
      <c r="H4231">
        <f>Движение!$K$626</f>
        <v/>
      </c>
      <c r="I4231">
        <f>IF($F4231&gt;0,TEXT($B4231,"dd.mm")&amp;"_"&amp;$D4231,"")</f>
        <v/>
      </c>
    </row>
    <row r="4232">
      <c r="A4232" t="n">
        <v>4231</v>
      </c>
      <c r="B4232">
        <f>Движение!$A$626</f>
        <v/>
      </c>
      <c r="C4232">
        <f>Движение!$C$626</f>
        <v/>
      </c>
      <c r="D4232" t="inlineStr">
        <is>
          <t>Г 1800</t>
        </is>
      </c>
      <c r="E4232">
        <f>Движение!$L$626</f>
        <v/>
      </c>
      <c r="F4232">
        <f>N(Движение!$M$626)</f>
        <v/>
      </c>
      <c r="G4232">
        <f>N(Движение!$N$626)</f>
        <v/>
      </c>
      <c r="H4232">
        <f>Движение!$O$626</f>
        <v/>
      </c>
      <c r="I4232">
        <f>IF($F4232&gt;0,TEXT($B4232,"dd.mm")&amp;"_"&amp;$D4232,"")</f>
        <v/>
      </c>
    </row>
    <row r="4233">
      <c r="A4233" t="n">
        <v>4232</v>
      </c>
      <c r="B4233">
        <f>Движение!$A$626</f>
        <v/>
      </c>
      <c r="C4233">
        <f>Движение!$C$626</f>
        <v/>
      </c>
      <c r="D4233" t="inlineStr">
        <is>
          <t>Г 3500</t>
        </is>
      </c>
      <c r="E4233">
        <f>Движение!$P$626</f>
        <v/>
      </c>
      <c r="F4233">
        <f>N(Движение!$Q$626)</f>
        <v/>
      </c>
      <c r="G4233">
        <f>N(Движение!$R$626)</f>
        <v/>
      </c>
      <c r="H4233">
        <f>Движение!$S$626</f>
        <v/>
      </c>
      <c r="I4233">
        <f>IF($F4233&gt;0,TEXT($B4233,"dd.mm")&amp;"_"&amp;$D4233,"")</f>
        <v/>
      </c>
    </row>
    <row r="4234">
      <c r="A4234" t="n">
        <v>4233</v>
      </c>
      <c r="B4234">
        <f>Движение!$A$626</f>
        <v/>
      </c>
      <c r="C4234">
        <f>Движение!$C$626</f>
        <v/>
      </c>
      <c r="D4234" t="inlineStr">
        <is>
          <t>Г 800</t>
        </is>
      </c>
      <c r="E4234">
        <f>Движение!$T$626</f>
        <v/>
      </c>
      <c r="F4234">
        <f>N(Движение!$U$626)</f>
        <v/>
      </c>
      <c r="G4234">
        <f>N(Движение!$V$626)</f>
        <v/>
      </c>
      <c r="H4234">
        <f>Движение!$W$626</f>
        <v/>
      </c>
      <c r="I4234">
        <f>IF($F4234&gt;0,TEXT($B4234,"dd.mm")&amp;"_"&amp;$D4234,"")</f>
        <v/>
      </c>
    </row>
    <row r="4235">
      <c r="A4235" t="n">
        <v>4234</v>
      </c>
      <c r="B4235">
        <f>Движение!$A$626</f>
        <v/>
      </c>
      <c r="C4235">
        <f>Движение!$C$626</f>
        <v/>
      </c>
      <c r="D4235" t="inlineStr">
        <is>
          <t>Ми-К</t>
        </is>
      </c>
      <c r="E4235">
        <f>Движение!$X$626</f>
        <v/>
      </c>
      <c r="F4235">
        <f>N(Движение!$Y$626)</f>
        <v/>
      </c>
      <c r="G4235">
        <f>N(Движение!$Z$626)</f>
        <v/>
      </c>
      <c r="H4235">
        <f>Движение!$AA$626</f>
        <v/>
      </c>
      <c r="I4235">
        <f>IF($F4235&gt;0,TEXT($B4235,"dd.mm")&amp;"_"&amp;$D4235,"")</f>
        <v/>
      </c>
    </row>
    <row r="4236">
      <c r="A4236" t="n">
        <v>4235</v>
      </c>
      <c r="B4236">
        <f>Движение!$A$626</f>
        <v/>
      </c>
      <c r="C4236">
        <f>Движение!$C$626</f>
        <v/>
      </c>
      <c r="D4236" t="inlineStr">
        <is>
          <t>Ми-П</t>
        </is>
      </c>
      <c r="E4236">
        <f>Движение!$AB$626</f>
        <v/>
      </c>
      <c r="F4236">
        <f>N(Движение!$AC$626)</f>
        <v/>
      </c>
      <c r="G4236">
        <f>N(Движение!$AD$626)</f>
        <v/>
      </c>
      <c r="H4236">
        <f>Движение!$AE$626</f>
        <v/>
      </c>
      <c r="I4236">
        <f>IF($F4236&gt;0,TEXT($B4236,"dd.mm")&amp;"_"&amp;$D4236,"")</f>
        <v/>
      </c>
    </row>
    <row r="4237">
      <c r="A4237" t="n">
        <v>4236</v>
      </c>
      <c r="B4237">
        <f>Движение!$A$627</f>
        <v/>
      </c>
      <c r="C4237">
        <f>Движение!$C$627</f>
        <v/>
      </c>
      <c r="D4237" t="inlineStr">
        <is>
          <t>АК-10</t>
        </is>
      </c>
      <c r="E4237">
        <f>Движение!$D$627</f>
        <v/>
      </c>
      <c r="F4237">
        <f>N(Движение!$E$627)</f>
        <v/>
      </c>
      <c r="G4237">
        <f>N(Движение!$F$627)</f>
        <v/>
      </c>
      <c r="H4237">
        <f>Движение!$G$627</f>
        <v/>
      </c>
      <c r="I4237">
        <f>IF($F4237&gt;0,TEXT($B4237,"dd.mm")&amp;"_"&amp;$D4237,"")</f>
        <v/>
      </c>
    </row>
    <row r="4238">
      <c r="A4238" t="n">
        <v>4237</v>
      </c>
      <c r="B4238">
        <f>Движение!$A$627</f>
        <v/>
      </c>
      <c r="C4238">
        <f>Движение!$C$627</f>
        <v/>
      </c>
      <c r="D4238" t="inlineStr">
        <is>
          <t>АК-15</t>
        </is>
      </c>
      <c r="E4238">
        <f>Движение!$H$627</f>
        <v/>
      </c>
      <c r="F4238">
        <f>N(Движение!$I$627)</f>
        <v/>
      </c>
      <c r="G4238">
        <f>N(Движение!$J$627)</f>
        <v/>
      </c>
      <c r="H4238">
        <f>Движение!$K$627</f>
        <v/>
      </c>
      <c r="I4238">
        <f>IF($F4238&gt;0,TEXT($B4238,"dd.mm")&amp;"_"&amp;$D4238,"")</f>
        <v/>
      </c>
    </row>
    <row r="4239">
      <c r="A4239" t="n">
        <v>4238</v>
      </c>
      <c r="B4239">
        <f>Движение!$A$627</f>
        <v/>
      </c>
      <c r="C4239">
        <f>Движение!$C$627</f>
        <v/>
      </c>
      <c r="D4239" t="inlineStr">
        <is>
          <t>Г 1800</t>
        </is>
      </c>
      <c r="E4239">
        <f>Движение!$L$627</f>
        <v/>
      </c>
      <c r="F4239">
        <f>N(Движение!$M$627)</f>
        <v/>
      </c>
      <c r="G4239">
        <f>N(Движение!$N$627)</f>
        <v/>
      </c>
      <c r="H4239">
        <f>Движение!$O$627</f>
        <v/>
      </c>
      <c r="I4239">
        <f>IF($F4239&gt;0,TEXT($B4239,"dd.mm")&amp;"_"&amp;$D4239,"")</f>
        <v/>
      </c>
    </row>
    <row r="4240">
      <c r="A4240" t="n">
        <v>4239</v>
      </c>
      <c r="B4240">
        <f>Движение!$A$627</f>
        <v/>
      </c>
      <c r="C4240">
        <f>Движение!$C$627</f>
        <v/>
      </c>
      <c r="D4240" t="inlineStr">
        <is>
          <t>Г 3500</t>
        </is>
      </c>
      <c r="E4240">
        <f>Движение!$P$627</f>
        <v/>
      </c>
      <c r="F4240">
        <f>N(Движение!$Q$627)</f>
        <v/>
      </c>
      <c r="G4240">
        <f>N(Движение!$R$627)</f>
        <v/>
      </c>
      <c r="H4240">
        <f>Движение!$S$627</f>
        <v/>
      </c>
      <c r="I4240">
        <f>IF($F4240&gt;0,TEXT($B4240,"dd.mm")&amp;"_"&amp;$D4240,"")</f>
        <v/>
      </c>
    </row>
    <row r="4241">
      <c r="A4241" t="n">
        <v>4240</v>
      </c>
      <c r="B4241">
        <f>Движение!$A$627</f>
        <v/>
      </c>
      <c r="C4241">
        <f>Движение!$C$627</f>
        <v/>
      </c>
      <c r="D4241" t="inlineStr">
        <is>
          <t>Г 800</t>
        </is>
      </c>
      <c r="E4241">
        <f>Движение!$T$627</f>
        <v/>
      </c>
      <c r="F4241">
        <f>N(Движение!$U$627)</f>
        <v/>
      </c>
      <c r="G4241">
        <f>N(Движение!$V$627)</f>
        <v/>
      </c>
      <c r="H4241">
        <f>Движение!$W$627</f>
        <v/>
      </c>
      <c r="I4241">
        <f>IF($F4241&gt;0,TEXT($B4241,"dd.mm")&amp;"_"&amp;$D4241,"")</f>
        <v/>
      </c>
    </row>
    <row r="4242">
      <c r="A4242" t="n">
        <v>4241</v>
      </c>
      <c r="B4242">
        <f>Движение!$A$627</f>
        <v/>
      </c>
      <c r="C4242">
        <f>Движение!$C$627</f>
        <v/>
      </c>
      <c r="D4242" t="inlineStr">
        <is>
          <t>Ми-К</t>
        </is>
      </c>
      <c r="E4242">
        <f>Движение!$X$627</f>
        <v/>
      </c>
      <c r="F4242">
        <f>N(Движение!$Y$627)</f>
        <v/>
      </c>
      <c r="G4242">
        <f>N(Движение!$Z$627)</f>
        <v/>
      </c>
      <c r="H4242">
        <f>Движение!$AA$627</f>
        <v/>
      </c>
      <c r="I4242">
        <f>IF($F4242&gt;0,TEXT($B4242,"dd.mm")&amp;"_"&amp;$D4242,"")</f>
        <v/>
      </c>
    </row>
    <row r="4243">
      <c r="A4243" t="n">
        <v>4242</v>
      </c>
      <c r="B4243">
        <f>Движение!$A$627</f>
        <v/>
      </c>
      <c r="C4243">
        <f>Движение!$C$627</f>
        <v/>
      </c>
      <c r="D4243" t="inlineStr">
        <is>
          <t>Ми-П</t>
        </is>
      </c>
      <c r="E4243">
        <f>Движение!$AB$627</f>
        <v/>
      </c>
      <c r="F4243">
        <f>N(Движение!$AC$627)</f>
        <v/>
      </c>
      <c r="G4243">
        <f>N(Движение!$AD$627)</f>
        <v/>
      </c>
      <c r="H4243">
        <f>Движение!$AE$627</f>
        <v/>
      </c>
      <c r="I4243">
        <f>IF($F4243&gt;0,TEXT($B4243,"dd.mm")&amp;"_"&amp;$D4243,"")</f>
        <v/>
      </c>
    </row>
    <row r="4244">
      <c r="A4244" t="n">
        <v>4243</v>
      </c>
      <c r="B4244">
        <f>Движение!$A$628</f>
        <v/>
      </c>
      <c r="C4244">
        <f>Движение!$C$628</f>
        <v/>
      </c>
      <c r="D4244" t="inlineStr">
        <is>
          <t>АК-10</t>
        </is>
      </c>
      <c r="E4244">
        <f>Движение!$D$628</f>
        <v/>
      </c>
      <c r="F4244">
        <f>N(Движение!$E$628)</f>
        <v/>
      </c>
      <c r="G4244">
        <f>N(Движение!$F$628)</f>
        <v/>
      </c>
      <c r="H4244">
        <f>Движение!$G$628</f>
        <v/>
      </c>
      <c r="I4244">
        <f>IF($F4244&gt;0,TEXT($B4244,"dd.mm")&amp;"_"&amp;$D4244,"")</f>
        <v/>
      </c>
    </row>
    <row r="4245">
      <c r="A4245" t="n">
        <v>4244</v>
      </c>
      <c r="B4245">
        <f>Движение!$A$628</f>
        <v/>
      </c>
      <c r="C4245">
        <f>Движение!$C$628</f>
        <v/>
      </c>
      <c r="D4245" t="inlineStr">
        <is>
          <t>АК-15</t>
        </is>
      </c>
      <c r="E4245">
        <f>Движение!$H$628</f>
        <v/>
      </c>
      <c r="F4245">
        <f>N(Движение!$I$628)</f>
        <v/>
      </c>
      <c r="G4245">
        <f>N(Движение!$J$628)</f>
        <v/>
      </c>
      <c r="H4245">
        <f>Движение!$K$628</f>
        <v/>
      </c>
      <c r="I4245">
        <f>IF($F4245&gt;0,TEXT($B4245,"dd.mm")&amp;"_"&amp;$D4245,"")</f>
        <v/>
      </c>
    </row>
    <row r="4246">
      <c r="A4246" t="n">
        <v>4245</v>
      </c>
      <c r="B4246">
        <f>Движение!$A$628</f>
        <v/>
      </c>
      <c r="C4246">
        <f>Движение!$C$628</f>
        <v/>
      </c>
      <c r="D4246" t="inlineStr">
        <is>
          <t>Г 1800</t>
        </is>
      </c>
      <c r="E4246">
        <f>Движение!$L$628</f>
        <v/>
      </c>
      <c r="F4246">
        <f>N(Движение!$M$628)</f>
        <v/>
      </c>
      <c r="G4246">
        <f>N(Движение!$N$628)</f>
        <v/>
      </c>
      <c r="H4246">
        <f>Движение!$O$628</f>
        <v/>
      </c>
      <c r="I4246">
        <f>IF($F4246&gt;0,TEXT($B4246,"dd.mm")&amp;"_"&amp;$D4246,"")</f>
        <v/>
      </c>
    </row>
    <row r="4247">
      <c r="A4247" t="n">
        <v>4246</v>
      </c>
      <c r="B4247">
        <f>Движение!$A$628</f>
        <v/>
      </c>
      <c r="C4247">
        <f>Движение!$C$628</f>
        <v/>
      </c>
      <c r="D4247" t="inlineStr">
        <is>
          <t>Г 3500</t>
        </is>
      </c>
      <c r="E4247">
        <f>Движение!$P$628</f>
        <v/>
      </c>
      <c r="F4247">
        <f>N(Движение!$Q$628)</f>
        <v/>
      </c>
      <c r="G4247">
        <f>N(Движение!$R$628)</f>
        <v/>
      </c>
      <c r="H4247">
        <f>Движение!$S$628</f>
        <v/>
      </c>
      <c r="I4247">
        <f>IF($F4247&gt;0,TEXT($B4247,"dd.mm")&amp;"_"&amp;$D4247,"")</f>
        <v/>
      </c>
    </row>
    <row r="4248">
      <c r="A4248" t="n">
        <v>4247</v>
      </c>
      <c r="B4248">
        <f>Движение!$A$628</f>
        <v/>
      </c>
      <c r="C4248">
        <f>Движение!$C$628</f>
        <v/>
      </c>
      <c r="D4248" t="inlineStr">
        <is>
          <t>Г 800</t>
        </is>
      </c>
      <c r="E4248">
        <f>Движение!$T$628</f>
        <v/>
      </c>
      <c r="F4248">
        <f>N(Движение!$U$628)</f>
        <v/>
      </c>
      <c r="G4248">
        <f>N(Движение!$V$628)</f>
        <v/>
      </c>
      <c r="H4248">
        <f>Движение!$W$628</f>
        <v/>
      </c>
      <c r="I4248">
        <f>IF($F4248&gt;0,TEXT($B4248,"dd.mm")&amp;"_"&amp;$D4248,"")</f>
        <v/>
      </c>
    </row>
    <row r="4249">
      <c r="A4249" t="n">
        <v>4248</v>
      </c>
      <c r="B4249">
        <f>Движение!$A$628</f>
        <v/>
      </c>
      <c r="C4249">
        <f>Движение!$C$628</f>
        <v/>
      </c>
      <c r="D4249" t="inlineStr">
        <is>
          <t>Ми-К</t>
        </is>
      </c>
      <c r="E4249">
        <f>Движение!$X$628</f>
        <v/>
      </c>
      <c r="F4249">
        <f>N(Движение!$Y$628)</f>
        <v/>
      </c>
      <c r="G4249">
        <f>N(Движение!$Z$628)</f>
        <v/>
      </c>
      <c r="H4249">
        <f>Движение!$AA$628</f>
        <v/>
      </c>
      <c r="I4249">
        <f>IF($F4249&gt;0,TEXT($B4249,"dd.mm")&amp;"_"&amp;$D4249,"")</f>
        <v/>
      </c>
    </row>
    <row r="4250">
      <c r="A4250" t="n">
        <v>4249</v>
      </c>
      <c r="B4250">
        <f>Движение!$A$628</f>
        <v/>
      </c>
      <c r="C4250">
        <f>Движение!$C$628</f>
        <v/>
      </c>
      <c r="D4250" t="inlineStr">
        <is>
          <t>Ми-П</t>
        </is>
      </c>
      <c r="E4250">
        <f>Движение!$AB$628</f>
        <v/>
      </c>
      <c r="F4250">
        <f>N(Движение!$AC$628)</f>
        <v/>
      </c>
      <c r="G4250">
        <f>N(Движение!$AD$628)</f>
        <v/>
      </c>
      <c r="H4250">
        <f>Движение!$AE$628</f>
        <v/>
      </c>
      <c r="I4250">
        <f>IF($F4250&gt;0,TEXT($B4250,"dd.mm")&amp;"_"&amp;$D4250,"")</f>
        <v/>
      </c>
    </row>
    <row r="4251">
      <c r="A4251" t="n">
        <v>4250</v>
      </c>
      <c r="B4251">
        <f>Движение!$A$629</f>
        <v/>
      </c>
      <c r="C4251">
        <f>Движение!$C$629</f>
        <v/>
      </c>
      <c r="D4251" t="inlineStr">
        <is>
          <t>АК-10</t>
        </is>
      </c>
      <c r="E4251">
        <f>Движение!$D$629</f>
        <v/>
      </c>
      <c r="F4251">
        <f>N(Движение!$E$629)</f>
        <v/>
      </c>
      <c r="G4251">
        <f>N(Движение!$F$629)</f>
        <v/>
      </c>
      <c r="H4251">
        <f>Движение!$G$629</f>
        <v/>
      </c>
      <c r="I4251">
        <f>IF($F4251&gt;0,TEXT($B4251,"dd.mm")&amp;"_"&amp;$D4251,"")</f>
        <v/>
      </c>
    </row>
    <row r="4252">
      <c r="A4252" t="n">
        <v>4251</v>
      </c>
      <c r="B4252">
        <f>Движение!$A$629</f>
        <v/>
      </c>
      <c r="C4252">
        <f>Движение!$C$629</f>
        <v/>
      </c>
      <c r="D4252" t="inlineStr">
        <is>
          <t>АК-15</t>
        </is>
      </c>
      <c r="E4252">
        <f>Движение!$H$629</f>
        <v/>
      </c>
      <c r="F4252">
        <f>N(Движение!$I$629)</f>
        <v/>
      </c>
      <c r="G4252">
        <f>N(Движение!$J$629)</f>
        <v/>
      </c>
      <c r="H4252">
        <f>Движение!$K$629</f>
        <v/>
      </c>
      <c r="I4252">
        <f>IF($F4252&gt;0,TEXT($B4252,"dd.mm")&amp;"_"&amp;$D4252,"")</f>
        <v/>
      </c>
    </row>
    <row r="4253">
      <c r="A4253" t="n">
        <v>4252</v>
      </c>
      <c r="B4253">
        <f>Движение!$A$629</f>
        <v/>
      </c>
      <c r="C4253">
        <f>Движение!$C$629</f>
        <v/>
      </c>
      <c r="D4253" t="inlineStr">
        <is>
          <t>Г 1800</t>
        </is>
      </c>
      <c r="E4253">
        <f>Движение!$L$629</f>
        <v/>
      </c>
      <c r="F4253">
        <f>N(Движение!$M$629)</f>
        <v/>
      </c>
      <c r="G4253">
        <f>N(Движение!$N$629)</f>
        <v/>
      </c>
      <c r="H4253">
        <f>Движение!$O$629</f>
        <v/>
      </c>
      <c r="I4253">
        <f>IF($F4253&gt;0,TEXT($B4253,"dd.mm")&amp;"_"&amp;$D4253,"")</f>
        <v/>
      </c>
    </row>
    <row r="4254">
      <c r="A4254" t="n">
        <v>4253</v>
      </c>
      <c r="B4254">
        <f>Движение!$A$629</f>
        <v/>
      </c>
      <c r="C4254">
        <f>Движение!$C$629</f>
        <v/>
      </c>
      <c r="D4254" t="inlineStr">
        <is>
          <t>Г 3500</t>
        </is>
      </c>
      <c r="E4254">
        <f>Движение!$P$629</f>
        <v/>
      </c>
      <c r="F4254">
        <f>N(Движение!$Q$629)</f>
        <v/>
      </c>
      <c r="G4254">
        <f>N(Движение!$R$629)</f>
        <v/>
      </c>
      <c r="H4254">
        <f>Движение!$S$629</f>
        <v/>
      </c>
      <c r="I4254">
        <f>IF($F4254&gt;0,TEXT($B4254,"dd.mm")&amp;"_"&amp;$D4254,"")</f>
        <v/>
      </c>
    </row>
    <row r="4255">
      <c r="A4255" t="n">
        <v>4254</v>
      </c>
      <c r="B4255">
        <f>Движение!$A$629</f>
        <v/>
      </c>
      <c r="C4255">
        <f>Движение!$C$629</f>
        <v/>
      </c>
      <c r="D4255" t="inlineStr">
        <is>
          <t>Г 800</t>
        </is>
      </c>
      <c r="E4255">
        <f>Движение!$T$629</f>
        <v/>
      </c>
      <c r="F4255">
        <f>N(Движение!$U$629)</f>
        <v/>
      </c>
      <c r="G4255">
        <f>N(Движение!$V$629)</f>
        <v/>
      </c>
      <c r="H4255">
        <f>Движение!$W$629</f>
        <v/>
      </c>
      <c r="I4255">
        <f>IF($F4255&gt;0,TEXT($B4255,"dd.mm")&amp;"_"&amp;$D4255,"")</f>
        <v/>
      </c>
    </row>
    <row r="4256">
      <c r="A4256" t="n">
        <v>4255</v>
      </c>
      <c r="B4256">
        <f>Движение!$A$629</f>
        <v/>
      </c>
      <c r="C4256">
        <f>Движение!$C$629</f>
        <v/>
      </c>
      <c r="D4256" t="inlineStr">
        <is>
          <t>Ми-К</t>
        </is>
      </c>
      <c r="E4256">
        <f>Движение!$X$629</f>
        <v/>
      </c>
      <c r="F4256">
        <f>N(Движение!$Y$629)</f>
        <v/>
      </c>
      <c r="G4256">
        <f>N(Движение!$Z$629)</f>
        <v/>
      </c>
      <c r="H4256">
        <f>Движение!$AA$629</f>
        <v/>
      </c>
      <c r="I4256">
        <f>IF($F4256&gt;0,TEXT($B4256,"dd.mm")&amp;"_"&amp;$D4256,"")</f>
        <v/>
      </c>
    </row>
    <row r="4257">
      <c r="A4257" t="n">
        <v>4256</v>
      </c>
      <c r="B4257">
        <f>Движение!$A$629</f>
        <v/>
      </c>
      <c r="C4257">
        <f>Движение!$C$629</f>
        <v/>
      </c>
      <c r="D4257" t="inlineStr">
        <is>
          <t>Ми-П</t>
        </is>
      </c>
      <c r="E4257">
        <f>Движение!$AB$629</f>
        <v/>
      </c>
      <c r="F4257">
        <f>N(Движение!$AC$629)</f>
        <v/>
      </c>
      <c r="G4257">
        <f>N(Движение!$AD$629)</f>
        <v/>
      </c>
      <c r="H4257">
        <f>Движение!$AE$629</f>
        <v/>
      </c>
      <c r="I4257">
        <f>IF($F4257&gt;0,TEXT($B4257,"dd.mm")&amp;"_"&amp;$D4257,"")</f>
        <v/>
      </c>
    </row>
    <row r="4258">
      <c r="A4258" t="n">
        <v>4257</v>
      </c>
      <c r="B4258">
        <f>Движение!$A$630</f>
        <v/>
      </c>
      <c r="C4258">
        <f>Движение!$C$630</f>
        <v/>
      </c>
      <c r="D4258" t="inlineStr">
        <is>
          <t>АК-10</t>
        </is>
      </c>
      <c r="E4258">
        <f>Движение!$D$630</f>
        <v/>
      </c>
      <c r="F4258">
        <f>N(Движение!$E$630)</f>
        <v/>
      </c>
      <c r="G4258">
        <f>N(Движение!$F$630)</f>
        <v/>
      </c>
      <c r="H4258">
        <f>Движение!$G$630</f>
        <v/>
      </c>
      <c r="I4258">
        <f>IF($F4258&gt;0,TEXT($B4258,"dd.mm")&amp;"_"&amp;$D4258,"")</f>
        <v/>
      </c>
    </row>
    <row r="4259">
      <c r="A4259" t="n">
        <v>4258</v>
      </c>
      <c r="B4259">
        <f>Движение!$A$630</f>
        <v/>
      </c>
      <c r="C4259">
        <f>Движение!$C$630</f>
        <v/>
      </c>
      <c r="D4259" t="inlineStr">
        <is>
          <t>АК-15</t>
        </is>
      </c>
      <c r="E4259">
        <f>Движение!$H$630</f>
        <v/>
      </c>
      <c r="F4259">
        <f>N(Движение!$I$630)</f>
        <v/>
      </c>
      <c r="G4259">
        <f>N(Движение!$J$630)</f>
        <v/>
      </c>
      <c r="H4259">
        <f>Движение!$K$630</f>
        <v/>
      </c>
      <c r="I4259">
        <f>IF($F4259&gt;0,TEXT($B4259,"dd.mm")&amp;"_"&amp;$D4259,"")</f>
        <v/>
      </c>
    </row>
    <row r="4260">
      <c r="A4260" t="n">
        <v>4259</v>
      </c>
      <c r="B4260">
        <f>Движение!$A$630</f>
        <v/>
      </c>
      <c r="C4260">
        <f>Движение!$C$630</f>
        <v/>
      </c>
      <c r="D4260" t="inlineStr">
        <is>
          <t>Г 1800</t>
        </is>
      </c>
      <c r="E4260">
        <f>Движение!$L$630</f>
        <v/>
      </c>
      <c r="F4260">
        <f>N(Движение!$M$630)</f>
        <v/>
      </c>
      <c r="G4260">
        <f>N(Движение!$N$630)</f>
        <v/>
      </c>
      <c r="H4260">
        <f>Движение!$O$630</f>
        <v/>
      </c>
      <c r="I4260">
        <f>IF($F4260&gt;0,TEXT($B4260,"dd.mm")&amp;"_"&amp;$D4260,"")</f>
        <v/>
      </c>
    </row>
    <row r="4261">
      <c r="A4261" t="n">
        <v>4260</v>
      </c>
      <c r="B4261">
        <f>Движение!$A$630</f>
        <v/>
      </c>
      <c r="C4261">
        <f>Движение!$C$630</f>
        <v/>
      </c>
      <c r="D4261" t="inlineStr">
        <is>
          <t>Г 3500</t>
        </is>
      </c>
      <c r="E4261">
        <f>Движение!$P$630</f>
        <v/>
      </c>
      <c r="F4261">
        <f>N(Движение!$Q$630)</f>
        <v/>
      </c>
      <c r="G4261">
        <f>N(Движение!$R$630)</f>
        <v/>
      </c>
      <c r="H4261">
        <f>Движение!$S$630</f>
        <v/>
      </c>
      <c r="I4261">
        <f>IF($F4261&gt;0,TEXT($B4261,"dd.mm")&amp;"_"&amp;$D4261,"")</f>
        <v/>
      </c>
    </row>
    <row r="4262">
      <c r="A4262" t="n">
        <v>4261</v>
      </c>
      <c r="B4262">
        <f>Движение!$A$630</f>
        <v/>
      </c>
      <c r="C4262">
        <f>Движение!$C$630</f>
        <v/>
      </c>
      <c r="D4262" t="inlineStr">
        <is>
          <t>Г 800</t>
        </is>
      </c>
      <c r="E4262">
        <f>Движение!$T$630</f>
        <v/>
      </c>
      <c r="F4262">
        <f>N(Движение!$U$630)</f>
        <v/>
      </c>
      <c r="G4262">
        <f>N(Движение!$V$630)</f>
        <v/>
      </c>
      <c r="H4262">
        <f>Движение!$W$630</f>
        <v/>
      </c>
      <c r="I4262">
        <f>IF($F4262&gt;0,TEXT($B4262,"dd.mm")&amp;"_"&amp;$D4262,"")</f>
        <v/>
      </c>
    </row>
    <row r="4263">
      <c r="A4263" t="n">
        <v>4262</v>
      </c>
      <c r="B4263">
        <f>Движение!$A$630</f>
        <v/>
      </c>
      <c r="C4263">
        <f>Движение!$C$630</f>
        <v/>
      </c>
      <c r="D4263" t="inlineStr">
        <is>
          <t>Ми-К</t>
        </is>
      </c>
      <c r="E4263">
        <f>Движение!$X$630</f>
        <v/>
      </c>
      <c r="F4263">
        <f>N(Движение!$Y$630)</f>
        <v/>
      </c>
      <c r="G4263">
        <f>N(Движение!$Z$630)</f>
        <v/>
      </c>
      <c r="H4263">
        <f>Движение!$AA$630</f>
        <v/>
      </c>
      <c r="I4263">
        <f>IF($F4263&gt;0,TEXT($B4263,"dd.mm")&amp;"_"&amp;$D4263,"")</f>
        <v/>
      </c>
    </row>
    <row r="4264">
      <c r="A4264" t="n">
        <v>4263</v>
      </c>
      <c r="B4264">
        <f>Движение!$A$630</f>
        <v/>
      </c>
      <c r="C4264">
        <f>Движение!$C$630</f>
        <v/>
      </c>
      <c r="D4264" t="inlineStr">
        <is>
          <t>Ми-П</t>
        </is>
      </c>
      <c r="E4264">
        <f>Движение!$AB$630</f>
        <v/>
      </c>
      <c r="F4264">
        <f>N(Движение!$AC$630)</f>
        <v/>
      </c>
      <c r="G4264">
        <f>N(Движение!$AD$630)</f>
        <v/>
      </c>
      <c r="H4264">
        <f>Движение!$AE$630</f>
        <v/>
      </c>
      <c r="I4264">
        <f>IF($F4264&gt;0,TEXT($B4264,"dd.mm")&amp;"_"&amp;$D4264,"")</f>
        <v/>
      </c>
    </row>
    <row r="4265">
      <c r="A4265" t="n">
        <v>4264</v>
      </c>
      <c r="B4265">
        <f>Движение!$A$631</f>
        <v/>
      </c>
      <c r="C4265">
        <f>Движение!$C$631</f>
        <v/>
      </c>
      <c r="D4265" t="inlineStr">
        <is>
          <t>АК-10</t>
        </is>
      </c>
      <c r="E4265">
        <f>Движение!$D$631</f>
        <v/>
      </c>
      <c r="F4265">
        <f>N(Движение!$E$631)</f>
        <v/>
      </c>
      <c r="G4265">
        <f>N(Движение!$F$631)</f>
        <v/>
      </c>
      <c r="H4265">
        <f>Движение!$G$631</f>
        <v/>
      </c>
      <c r="I4265">
        <f>IF($F4265&gt;0,TEXT($B4265,"dd.mm")&amp;"_"&amp;$D4265,"")</f>
        <v/>
      </c>
    </row>
    <row r="4266">
      <c r="A4266" t="n">
        <v>4265</v>
      </c>
      <c r="B4266">
        <f>Движение!$A$631</f>
        <v/>
      </c>
      <c r="C4266">
        <f>Движение!$C$631</f>
        <v/>
      </c>
      <c r="D4266" t="inlineStr">
        <is>
          <t>АК-15</t>
        </is>
      </c>
      <c r="E4266">
        <f>Движение!$H$631</f>
        <v/>
      </c>
      <c r="F4266">
        <f>N(Движение!$I$631)</f>
        <v/>
      </c>
      <c r="G4266">
        <f>N(Движение!$J$631)</f>
        <v/>
      </c>
      <c r="H4266">
        <f>Движение!$K$631</f>
        <v/>
      </c>
      <c r="I4266">
        <f>IF($F4266&gt;0,TEXT($B4266,"dd.mm")&amp;"_"&amp;$D4266,"")</f>
        <v/>
      </c>
    </row>
    <row r="4267">
      <c r="A4267" t="n">
        <v>4266</v>
      </c>
      <c r="B4267">
        <f>Движение!$A$631</f>
        <v/>
      </c>
      <c r="C4267">
        <f>Движение!$C$631</f>
        <v/>
      </c>
      <c r="D4267" t="inlineStr">
        <is>
          <t>Г 1800</t>
        </is>
      </c>
      <c r="E4267">
        <f>Движение!$L$631</f>
        <v/>
      </c>
      <c r="F4267">
        <f>N(Движение!$M$631)</f>
        <v/>
      </c>
      <c r="G4267">
        <f>N(Движение!$N$631)</f>
        <v/>
      </c>
      <c r="H4267">
        <f>Движение!$O$631</f>
        <v/>
      </c>
      <c r="I4267">
        <f>IF($F4267&gt;0,TEXT($B4267,"dd.mm")&amp;"_"&amp;$D4267,"")</f>
        <v/>
      </c>
    </row>
    <row r="4268">
      <c r="A4268" t="n">
        <v>4267</v>
      </c>
      <c r="B4268">
        <f>Движение!$A$631</f>
        <v/>
      </c>
      <c r="C4268">
        <f>Движение!$C$631</f>
        <v/>
      </c>
      <c r="D4268" t="inlineStr">
        <is>
          <t>Г 3500</t>
        </is>
      </c>
      <c r="E4268">
        <f>Движение!$P$631</f>
        <v/>
      </c>
      <c r="F4268">
        <f>N(Движение!$Q$631)</f>
        <v/>
      </c>
      <c r="G4268">
        <f>N(Движение!$R$631)</f>
        <v/>
      </c>
      <c r="H4268">
        <f>Движение!$S$631</f>
        <v/>
      </c>
      <c r="I4268">
        <f>IF($F4268&gt;0,TEXT($B4268,"dd.mm")&amp;"_"&amp;$D4268,"")</f>
        <v/>
      </c>
    </row>
    <row r="4269">
      <c r="A4269" t="n">
        <v>4268</v>
      </c>
      <c r="B4269">
        <f>Движение!$A$631</f>
        <v/>
      </c>
      <c r="C4269">
        <f>Движение!$C$631</f>
        <v/>
      </c>
      <c r="D4269" t="inlineStr">
        <is>
          <t>Г 800</t>
        </is>
      </c>
      <c r="E4269">
        <f>Движение!$T$631</f>
        <v/>
      </c>
      <c r="F4269">
        <f>N(Движение!$U$631)</f>
        <v/>
      </c>
      <c r="G4269">
        <f>N(Движение!$V$631)</f>
        <v/>
      </c>
      <c r="H4269">
        <f>Движение!$W$631</f>
        <v/>
      </c>
      <c r="I4269">
        <f>IF($F4269&gt;0,TEXT($B4269,"dd.mm")&amp;"_"&amp;$D4269,"")</f>
        <v/>
      </c>
    </row>
    <row r="4270">
      <c r="A4270" t="n">
        <v>4269</v>
      </c>
      <c r="B4270">
        <f>Движение!$A$631</f>
        <v/>
      </c>
      <c r="C4270">
        <f>Движение!$C$631</f>
        <v/>
      </c>
      <c r="D4270" t="inlineStr">
        <is>
          <t>Ми-К</t>
        </is>
      </c>
      <c r="E4270">
        <f>Движение!$X$631</f>
        <v/>
      </c>
      <c r="F4270">
        <f>N(Движение!$Y$631)</f>
        <v/>
      </c>
      <c r="G4270">
        <f>N(Движение!$Z$631)</f>
        <v/>
      </c>
      <c r="H4270">
        <f>Движение!$AA$631</f>
        <v/>
      </c>
      <c r="I4270">
        <f>IF($F4270&gt;0,TEXT($B4270,"dd.mm")&amp;"_"&amp;$D4270,"")</f>
        <v/>
      </c>
    </row>
    <row r="4271">
      <c r="A4271" t="n">
        <v>4270</v>
      </c>
      <c r="B4271">
        <f>Движение!$A$631</f>
        <v/>
      </c>
      <c r="C4271">
        <f>Движение!$C$631</f>
        <v/>
      </c>
      <c r="D4271" t="inlineStr">
        <is>
          <t>Ми-П</t>
        </is>
      </c>
      <c r="E4271">
        <f>Движение!$AB$631</f>
        <v/>
      </c>
      <c r="F4271">
        <f>N(Движение!$AC$631)</f>
        <v/>
      </c>
      <c r="G4271">
        <f>N(Движение!$AD$631)</f>
        <v/>
      </c>
      <c r="H4271">
        <f>Движение!$AE$631</f>
        <v/>
      </c>
      <c r="I4271">
        <f>IF($F4271&gt;0,TEXT($B4271,"dd.mm")&amp;"_"&amp;$D4271,"")</f>
        <v/>
      </c>
    </row>
    <row r="4272">
      <c r="A4272" t="n">
        <v>4271</v>
      </c>
      <c r="B4272">
        <f>Движение!$A$632</f>
        <v/>
      </c>
      <c r="C4272">
        <f>Движение!$C$632</f>
        <v/>
      </c>
      <c r="D4272" t="inlineStr">
        <is>
          <t>АК-10</t>
        </is>
      </c>
      <c r="E4272">
        <f>Движение!$D$632</f>
        <v/>
      </c>
      <c r="F4272">
        <f>N(Движение!$E$632)</f>
        <v/>
      </c>
      <c r="G4272">
        <f>N(Движение!$F$632)</f>
        <v/>
      </c>
      <c r="H4272">
        <f>Движение!$G$632</f>
        <v/>
      </c>
      <c r="I4272">
        <f>IF($F4272&gt;0,TEXT($B4272,"dd.mm")&amp;"_"&amp;$D4272,"")</f>
        <v/>
      </c>
    </row>
    <row r="4273">
      <c r="A4273" t="n">
        <v>4272</v>
      </c>
      <c r="B4273">
        <f>Движение!$A$632</f>
        <v/>
      </c>
      <c r="C4273">
        <f>Движение!$C$632</f>
        <v/>
      </c>
      <c r="D4273" t="inlineStr">
        <is>
          <t>АК-15</t>
        </is>
      </c>
      <c r="E4273">
        <f>Движение!$H$632</f>
        <v/>
      </c>
      <c r="F4273">
        <f>N(Движение!$I$632)</f>
        <v/>
      </c>
      <c r="G4273">
        <f>N(Движение!$J$632)</f>
        <v/>
      </c>
      <c r="H4273">
        <f>Движение!$K$632</f>
        <v/>
      </c>
      <c r="I4273">
        <f>IF($F4273&gt;0,TEXT($B4273,"dd.mm")&amp;"_"&amp;$D4273,"")</f>
        <v/>
      </c>
    </row>
    <row r="4274">
      <c r="A4274" t="n">
        <v>4273</v>
      </c>
      <c r="B4274">
        <f>Движение!$A$632</f>
        <v/>
      </c>
      <c r="C4274">
        <f>Движение!$C$632</f>
        <v/>
      </c>
      <c r="D4274" t="inlineStr">
        <is>
          <t>Г 1800</t>
        </is>
      </c>
      <c r="E4274">
        <f>Движение!$L$632</f>
        <v/>
      </c>
      <c r="F4274">
        <f>N(Движение!$M$632)</f>
        <v/>
      </c>
      <c r="G4274">
        <f>N(Движение!$N$632)</f>
        <v/>
      </c>
      <c r="H4274">
        <f>Движение!$O$632</f>
        <v/>
      </c>
      <c r="I4274">
        <f>IF($F4274&gt;0,TEXT($B4274,"dd.mm")&amp;"_"&amp;$D4274,"")</f>
        <v/>
      </c>
    </row>
    <row r="4275">
      <c r="A4275" t="n">
        <v>4274</v>
      </c>
      <c r="B4275">
        <f>Движение!$A$632</f>
        <v/>
      </c>
      <c r="C4275">
        <f>Движение!$C$632</f>
        <v/>
      </c>
      <c r="D4275" t="inlineStr">
        <is>
          <t>Г 3500</t>
        </is>
      </c>
      <c r="E4275">
        <f>Движение!$P$632</f>
        <v/>
      </c>
      <c r="F4275">
        <f>N(Движение!$Q$632)</f>
        <v/>
      </c>
      <c r="G4275">
        <f>N(Движение!$R$632)</f>
        <v/>
      </c>
      <c r="H4275">
        <f>Движение!$S$632</f>
        <v/>
      </c>
      <c r="I4275">
        <f>IF($F4275&gt;0,TEXT($B4275,"dd.mm")&amp;"_"&amp;$D4275,"")</f>
        <v/>
      </c>
    </row>
    <row r="4276">
      <c r="A4276" t="n">
        <v>4275</v>
      </c>
      <c r="B4276">
        <f>Движение!$A$632</f>
        <v/>
      </c>
      <c r="C4276">
        <f>Движение!$C$632</f>
        <v/>
      </c>
      <c r="D4276" t="inlineStr">
        <is>
          <t>Г 800</t>
        </is>
      </c>
      <c r="E4276">
        <f>Движение!$T$632</f>
        <v/>
      </c>
      <c r="F4276">
        <f>N(Движение!$U$632)</f>
        <v/>
      </c>
      <c r="G4276">
        <f>N(Движение!$V$632)</f>
        <v/>
      </c>
      <c r="H4276">
        <f>Движение!$W$632</f>
        <v/>
      </c>
      <c r="I4276">
        <f>IF($F4276&gt;0,TEXT($B4276,"dd.mm")&amp;"_"&amp;$D4276,"")</f>
        <v/>
      </c>
    </row>
    <row r="4277">
      <c r="A4277" t="n">
        <v>4276</v>
      </c>
      <c r="B4277">
        <f>Движение!$A$632</f>
        <v/>
      </c>
      <c r="C4277">
        <f>Движение!$C$632</f>
        <v/>
      </c>
      <c r="D4277" t="inlineStr">
        <is>
          <t>Ми-К</t>
        </is>
      </c>
      <c r="E4277">
        <f>Движение!$X$632</f>
        <v/>
      </c>
      <c r="F4277">
        <f>N(Движение!$Y$632)</f>
        <v/>
      </c>
      <c r="G4277">
        <f>N(Движение!$Z$632)</f>
        <v/>
      </c>
      <c r="H4277">
        <f>Движение!$AA$632</f>
        <v/>
      </c>
      <c r="I4277">
        <f>IF($F4277&gt;0,TEXT($B4277,"dd.mm")&amp;"_"&amp;$D4277,"")</f>
        <v/>
      </c>
    </row>
    <row r="4278">
      <c r="A4278" t="n">
        <v>4277</v>
      </c>
      <c r="B4278">
        <f>Движение!$A$632</f>
        <v/>
      </c>
      <c r="C4278">
        <f>Движение!$C$632</f>
        <v/>
      </c>
      <c r="D4278" t="inlineStr">
        <is>
          <t>Ми-П</t>
        </is>
      </c>
      <c r="E4278">
        <f>Движение!$AB$632</f>
        <v/>
      </c>
      <c r="F4278">
        <f>N(Движение!$AC$632)</f>
        <v/>
      </c>
      <c r="G4278">
        <f>N(Движение!$AD$632)</f>
        <v/>
      </c>
      <c r="H4278">
        <f>Движение!$AE$632</f>
        <v/>
      </c>
      <c r="I4278">
        <f>IF($F4278&gt;0,TEXT($B4278,"dd.mm")&amp;"_"&amp;$D4278,"")</f>
        <v/>
      </c>
    </row>
    <row r="4279">
      <c r="A4279" t="n">
        <v>4278</v>
      </c>
      <c r="B4279">
        <f>Движение!$A$633</f>
        <v/>
      </c>
      <c r="C4279">
        <f>Движение!$C$633</f>
        <v/>
      </c>
      <c r="D4279" t="inlineStr">
        <is>
          <t>АК-10</t>
        </is>
      </c>
      <c r="E4279">
        <f>Движение!$D$633</f>
        <v/>
      </c>
      <c r="F4279">
        <f>N(Движение!$E$633)</f>
        <v/>
      </c>
      <c r="G4279">
        <f>N(Движение!$F$633)</f>
        <v/>
      </c>
      <c r="H4279">
        <f>Движение!$G$633</f>
        <v/>
      </c>
      <c r="I4279">
        <f>IF($F4279&gt;0,TEXT($B4279,"dd.mm")&amp;"_"&amp;$D4279,"")</f>
        <v/>
      </c>
    </row>
    <row r="4280">
      <c r="A4280" t="n">
        <v>4279</v>
      </c>
      <c r="B4280">
        <f>Движение!$A$633</f>
        <v/>
      </c>
      <c r="C4280">
        <f>Движение!$C$633</f>
        <v/>
      </c>
      <c r="D4280" t="inlineStr">
        <is>
          <t>АК-15</t>
        </is>
      </c>
      <c r="E4280">
        <f>Движение!$H$633</f>
        <v/>
      </c>
      <c r="F4280">
        <f>N(Движение!$I$633)</f>
        <v/>
      </c>
      <c r="G4280">
        <f>N(Движение!$J$633)</f>
        <v/>
      </c>
      <c r="H4280">
        <f>Движение!$K$633</f>
        <v/>
      </c>
      <c r="I4280">
        <f>IF($F4280&gt;0,TEXT($B4280,"dd.mm")&amp;"_"&amp;$D4280,"")</f>
        <v/>
      </c>
    </row>
    <row r="4281">
      <c r="A4281" t="n">
        <v>4280</v>
      </c>
      <c r="B4281">
        <f>Движение!$A$633</f>
        <v/>
      </c>
      <c r="C4281">
        <f>Движение!$C$633</f>
        <v/>
      </c>
      <c r="D4281" t="inlineStr">
        <is>
          <t>Г 1800</t>
        </is>
      </c>
      <c r="E4281">
        <f>Движение!$L$633</f>
        <v/>
      </c>
      <c r="F4281">
        <f>N(Движение!$M$633)</f>
        <v/>
      </c>
      <c r="G4281">
        <f>N(Движение!$N$633)</f>
        <v/>
      </c>
      <c r="H4281">
        <f>Движение!$O$633</f>
        <v/>
      </c>
      <c r="I4281">
        <f>IF($F4281&gt;0,TEXT($B4281,"dd.mm")&amp;"_"&amp;$D4281,"")</f>
        <v/>
      </c>
    </row>
    <row r="4282">
      <c r="A4282" t="n">
        <v>4281</v>
      </c>
      <c r="B4282">
        <f>Движение!$A$633</f>
        <v/>
      </c>
      <c r="C4282">
        <f>Движение!$C$633</f>
        <v/>
      </c>
      <c r="D4282" t="inlineStr">
        <is>
          <t>Г 3500</t>
        </is>
      </c>
      <c r="E4282">
        <f>Движение!$P$633</f>
        <v/>
      </c>
      <c r="F4282">
        <f>N(Движение!$Q$633)</f>
        <v/>
      </c>
      <c r="G4282">
        <f>N(Движение!$R$633)</f>
        <v/>
      </c>
      <c r="H4282">
        <f>Движение!$S$633</f>
        <v/>
      </c>
      <c r="I4282">
        <f>IF($F4282&gt;0,TEXT($B4282,"dd.mm")&amp;"_"&amp;$D4282,"")</f>
        <v/>
      </c>
    </row>
    <row r="4283">
      <c r="A4283" t="n">
        <v>4282</v>
      </c>
      <c r="B4283">
        <f>Движение!$A$633</f>
        <v/>
      </c>
      <c r="C4283">
        <f>Движение!$C$633</f>
        <v/>
      </c>
      <c r="D4283" t="inlineStr">
        <is>
          <t>Г 800</t>
        </is>
      </c>
      <c r="E4283">
        <f>Движение!$T$633</f>
        <v/>
      </c>
      <c r="F4283">
        <f>N(Движение!$U$633)</f>
        <v/>
      </c>
      <c r="G4283">
        <f>N(Движение!$V$633)</f>
        <v/>
      </c>
      <c r="H4283">
        <f>Движение!$W$633</f>
        <v/>
      </c>
      <c r="I4283">
        <f>IF($F4283&gt;0,TEXT($B4283,"dd.mm")&amp;"_"&amp;$D4283,"")</f>
        <v/>
      </c>
    </row>
    <row r="4284">
      <c r="A4284" t="n">
        <v>4283</v>
      </c>
      <c r="B4284">
        <f>Движение!$A$633</f>
        <v/>
      </c>
      <c r="C4284">
        <f>Движение!$C$633</f>
        <v/>
      </c>
      <c r="D4284" t="inlineStr">
        <is>
          <t>Ми-К</t>
        </is>
      </c>
      <c r="E4284">
        <f>Движение!$X$633</f>
        <v/>
      </c>
      <c r="F4284">
        <f>N(Движение!$Y$633)</f>
        <v/>
      </c>
      <c r="G4284">
        <f>N(Движение!$Z$633)</f>
        <v/>
      </c>
      <c r="H4284">
        <f>Движение!$AA$633</f>
        <v/>
      </c>
      <c r="I4284">
        <f>IF($F4284&gt;0,TEXT($B4284,"dd.mm")&amp;"_"&amp;$D4284,"")</f>
        <v/>
      </c>
    </row>
    <row r="4285">
      <c r="A4285" t="n">
        <v>4284</v>
      </c>
      <c r="B4285">
        <f>Движение!$A$633</f>
        <v/>
      </c>
      <c r="C4285">
        <f>Движение!$C$633</f>
        <v/>
      </c>
      <c r="D4285" t="inlineStr">
        <is>
          <t>Ми-П</t>
        </is>
      </c>
      <c r="E4285">
        <f>Движение!$AB$633</f>
        <v/>
      </c>
      <c r="F4285">
        <f>N(Движение!$AC$633)</f>
        <v/>
      </c>
      <c r="G4285">
        <f>N(Движение!$AD$633)</f>
        <v/>
      </c>
      <c r="H4285">
        <f>Движение!$AE$633</f>
        <v/>
      </c>
      <c r="I4285">
        <f>IF($F4285&gt;0,TEXT($B4285,"dd.mm")&amp;"_"&amp;$D4285,"")</f>
        <v/>
      </c>
    </row>
    <row r="4286">
      <c r="A4286" t="n">
        <v>4285</v>
      </c>
      <c r="B4286">
        <f>Движение!$A$634</f>
        <v/>
      </c>
      <c r="C4286">
        <f>Движение!$C$634</f>
        <v/>
      </c>
      <c r="D4286" t="inlineStr">
        <is>
          <t>АК-10</t>
        </is>
      </c>
      <c r="E4286">
        <f>Движение!$D$634</f>
        <v/>
      </c>
      <c r="F4286">
        <f>N(Движение!$E$634)</f>
        <v/>
      </c>
      <c r="G4286">
        <f>N(Движение!$F$634)</f>
        <v/>
      </c>
      <c r="H4286">
        <f>Движение!$G$634</f>
        <v/>
      </c>
      <c r="I4286">
        <f>IF($F4286&gt;0,TEXT($B4286,"dd.mm")&amp;"_"&amp;$D4286,"")</f>
        <v/>
      </c>
    </row>
    <row r="4287">
      <c r="A4287" t="n">
        <v>4286</v>
      </c>
      <c r="B4287">
        <f>Движение!$A$634</f>
        <v/>
      </c>
      <c r="C4287">
        <f>Движение!$C$634</f>
        <v/>
      </c>
      <c r="D4287" t="inlineStr">
        <is>
          <t>АК-15</t>
        </is>
      </c>
      <c r="E4287">
        <f>Движение!$H$634</f>
        <v/>
      </c>
      <c r="F4287">
        <f>N(Движение!$I$634)</f>
        <v/>
      </c>
      <c r="G4287">
        <f>N(Движение!$J$634)</f>
        <v/>
      </c>
      <c r="H4287">
        <f>Движение!$K$634</f>
        <v/>
      </c>
      <c r="I4287">
        <f>IF($F4287&gt;0,TEXT($B4287,"dd.mm")&amp;"_"&amp;$D4287,"")</f>
        <v/>
      </c>
    </row>
    <row r="4288">
      <c r="A4288" t="n">
        <v>4287</v>
      </c>
      <c r="B4288">
        <f>Движение!$A$634</f>
        <v/>
      </c>
      <c r="C4288">
        <f>Движение!$C$634</f>
        <v/>
      </c>
      <c r="D4288" t="inlineStr">
        <is>
          <t>Г 1800</t>
        </is>
      </c>
      <c r="E4288">
        <f>Движение!$L$634</f>
        <v/>
      </c>
      <c r="F4288">
        <f>N(Движение!$M$634)</f>
        <v/>
      </c>
      <c r="G4288">
        <f>N(Движение!$N$634)</f>
        <v/>
      </c>
      <c r="H4288">
        <f>Движение!$O$634</f>
        <v/>
      </c>
      <c r="I4288">
        <f>IF($F4288&gt;0,TEXT($B4288,"dd.mm")&amp;"_"&amp;$D4288,"")</f>
        <v/>
      </c>
    </row>
    <row r="4289">
      <c r="A4289" t="n">
        <v>4288</v>
      </c>
      <c r="B4289">
        <f>Движение!$A$634</f>
        <v/>
      </c>
      <c r="C4289">
        <f>Движение!$C$634</f>
        <v/>
      </c>
      <c r="D4289" t="inlineStr">
        <is>
          <t>Г 3500</t>
        </is>
      </c>
      <c r="E4289">
        <f>Движение!$P$634</f>
        <v/>
      </c>
      <c r="F4289">
        <f>N(Движение!$Q$634)</f>
        <v/>
      </c>
      <c r="G4289">
        <f>N(Движение!$R$634)</f>
        <v/>
      </c>
      <c r="H4289">
        <f>Движение!$S$634</f>
        <v/>
      </c>
      <c r="I4289">
        <f>IF($F4289&gt;0,TEXT($B4289,"dd.mm")&amp;"_"&amp;$D4289,"")</f>
        <v/>
      </c>
    </row>
    <row r="4290">
      <c r="A4290" t="n">
        <v>4289</v>
      </c>
      <c r="B4290">
        <f>Движение!$A$634</f>
        <v/>
      </c>
      <c r="C4290">
        <f>Движение!$C$634</f>
        <v/>
      </c>
      <c r="D4290" t="inlineStr">
        <is>
          <t>Г 800</t>
        </is>
      </c>
      <c r="E4290">
        <f>Движение!$T$634</f>
        <v/>
      </c>
      <c r="F4290">
        <f>N(Движение!$U$634)</f>
        <v/>
      </c>
      <c r="G4290">
        <f>N(Движение!$V$634)</f>
        <v/>
      </c>
      <c r="H4290">
        <f>Движение!$W$634</f>
        <v/>
      </c>
      <c r="I4290">
        <f>IF($F4290&gt;0,TEXT($B4290,"dd.mm")&amp;"_"&amp;$D4290,"")</f>
        <v/>
      </c>
    </row>
    <row r="4291">
      <c r="A4291" t="n">
        <v>4290</v>
      </c>
      <c r="B4291">
        <f>Движение!$A$634</f>
        <v/>
      </c>
      <c r="C4291">
        <f>Движение!$C$634</f>
        <v/>
      </c>
      <c r="D4291" t="inlineStr">
        <is>
          <t>Ми-К</t>
        </is>
      </c>
      <c r="E4291">
        <f>Движение!$X$634</f>
        <v/>
      </c>
      <c r="F4291">
        <f>N(Движение!$Y$634)</f>
        <v/>
      </c>
      <c r="G4291">
        <f>N(Движение!$Z$634)</f>
        <v/>
      </c>
      <c r="H4291">
        <f>Движение!$AA$634</f>
        <v/>
      </c>
      <c r="I4291">
        <f>IF($F4291&gt;0,TEXT($B4291,"dd.mm")&amp;"_"&amp;$D4291,"")</f>
        <v/>
      </c>
    </row>
    <row r="4292">
      <c r="A4292" t="n">
        <v>4291</v>
      </c>
      <c r="B4292">
        <f>Движение!$A$634</f>
        <v/>
      </c>
      <c r="C4292">
        <f>Движение!$C$634</f>
        <v/>
      </c>
      <c r="D4292" t="inlineStr">
        <is>
          <t>Ми-П</t>
        </is>
      </c>
      <c r="E4292">
        <f>Движение!$AB$634</f>
        <v/>
      </c>
      <c r="F4292">
        <f>N(Движение!$AC$634)</f>
        <v/>
      </c>
      <c r="G4292">
        <f>N(Движение!$AD$634)</f>
        <v/>
      </c>
      <c r="H4292">
        <f>Движение!$AE$634</f>
        <v/>
      </c>
      <c r="I4292">
        <f>IF($F4292&gt;0,TEXT($B4292,"dd.mm")&amp;"_"&amp;$D4292,"")</f>
        <v/>
      </c>
    </row>
    <row r="4293">
      <c r="A4293" t="n">
        <v>4292</v>
      </c>
      <c r="B4293">
        <f>Движение!$A$635</f>
        <v/>
      </c>
      <c r="C4293">
        <f>Движение!$C$635</f>
        <v/>
      </c>
      <c r="D4293" t="inlineStr">
        <is>
          <t>АК-10</t>
        </is>
      </c>
      <c r="E4293">
        <f>Движение!$D$635</f>
        <v/>
      </c>
      <c r="F4293">
        <f>N(Движение!$E$635)</f>
        <v/>
      </c>
      <c r="G4293">
        <f>N(Движение!$F$635)</f>
        <v/>
      </c>
      <c r="H4293">
        <f>Движение!$G$635</f>
        <v/>
      </c>
      <c r="I4293">
        <f>IF($F4293&gt;0,TEXT($B4293,"dd.mm")&amp;"_"&amp;$D4293,"")</f>
        <v/>
      </c>
    </row>
    <row r="4294">
      <c r="A4294" t="n">
        <v>4293</v>
      </c>
      <c r="B4294">
        <f>Движение!$A$635</f>
        <v/>
      </c>
      <c r="C4294">
        <f>Движение!$C$635</f>
        <v/>
      </c>
      <c r="D4294" t="inlineStr">
        <is>
          <t>АК-15</t>
        </is>
      </c>
      <c r="E4294">
        <f>Движение!$H$635</f>
        <v/>
      </c>
      <c r="F4294">
        <f>N(Движение!$I$635)</f>
        <v/>
      </c>
      <c r="G4294">
        <f>N(Движение!$J$635)</f>
        <v/>
      </c>
      <c r="H4294">
        <f>Движение!$K$635</f>
        <v/>
      </c>
      <c r="I4294">
        <f>IF($F4294&gt;0,TEXT($B4294,"dd.mm")&amp;"_"&amp;$D4294,"")</f>
        <v/>
      </c>
    </row>
    <row r="4295">
      <c r="A4295" t="n">
        <v>4294</v>
      </c>
      <c r="B4295">
        <f>Движение!$A$635</f>
        <v/>
      </c>
      <c r="C4295">
        <f>Движение!$C$635</f>
        <v/>
      </c>
      <c r="D4295" t="inlineStr">
        <is>
          <t>Г 1800</t>
        </is>
      </c>
      <c r="E4295">
        <f>Движение!$L$635</f>
        <v/>
      </c>
      <c r="F4295">
        <f>N(Движение!$M$635)</f>
        <v/>
      </c>
      <c r="G4295">
        <f>N(Движение!$N$635)</f>
        <v/>
      </c>
      <c r="H4295">
        <f>Движение!$O$635</f>
        <v/>
      </c>
      <c r="I4295">
        <f>IF($F4295&gt;0,TEXT($B4295,"dd.mm")&amp;"_"&amp;$D4295,"")</f>
        <v/>
      </c>
    </row>
    <row r="4296">
      <c r="A4296" t="n">
        <v>4295</v>
      </c>
      <c r="B4296">
        <f>Движение!$A$635</f>
        <v/>
      </c>
      <c r="C4296">
        <f>Движение!$C$635</f>
        <v/>
      </c>
      <c r="D4296" t="inlineStr">
        <is>
          <t>Г 3500</t>
        </is>
      </c>
      <c r="E4296">
        <f>Движение!$P$635</f>
        <v/>
      </c>
      <c r="F4296">
        <f>N(Движение!$Q$635)</f>
        <v/>
      </c>
      <c r="G4296">
        <f>N(Движение!$R$635)</f>
        <v/>
      </c>
      <c r="H4296">
        <f>Движение!$S$635</f>
        <v/>
      </c>
      <c r="I4296">
        <f>IF($F4296&gt;0,TEXT($B4296,"dd.mm")&amp;"_"&amp;$D4296,"")</f>
        <v/>
      </c>
    </row>
    <row r="4297">
      <c r="A4297" t="n">
        <v>4296</v>
      </c>
      <c r="B4297">
        <f>Движение!$A$635</f>
        <v/>
      </c>
      <c r="C4297">
        <f>Движение!$C$635</f>
        <v/>
      </c>
      <c r="D4297" t="inlineStr">
        <is>
          <t>Г 800</t>
        </is>
      </c>
      <c r="E4297">
        <f>Движение!$T$635</f>
        <v/>
      </c>
      <c r="F4297">
        <f>N(Движение!$U$635)</f>
        <v/>
      </c>
      <c r="G4297">
        <f>N(Движение!$V$635)</f>
        <v/>
      </c>
      <c r="H4297">
        <f>Движение!$W$635</f>
        <v/>
      </c>
      <c r="I4297">
        <f>IF($F4297&gt;0,TEXT($B4297,"dd.mm")&amp;"_"&amp;$D4297,"")</f>
        <v/>
      </c>
    </row>
    <row r="4298">
      <c r="A4298" t="n">
        <v>4297</v>
      </c>
      <c r="B4298">
        <f>Движение!$A$635</f>
        <v/>
      </c>
      <c r="C4298">
        <f>Движение!$C$635</f>
        <v/>
      </c>
      <c r="D4298" t="inlineStr">
        <is>
          <t>Ми-К</t>
        </is>
      </c>
      <c r="E4298">
        <f>Движение!$X$635</f>
        <v/>
      </c>
      <c r="F4298">
        <f>N(Движение!$Y$635)</f>
        <v/>
      </c>
      <c r="G4298">
        <f>N(Движение!$Z$635)</f>
        <v/>
      </c>
      <c r="H4298">
        <f>Движение!$AA$635</f>
        <v/>
      </c>
      <c r="I4298">
        <f>IF($F4298&gt;0,TEXT($B4298,"dd.mm")&amp;"_"&amp;$D4298,"")</f>
        <v/>
      </c>
    </row>
    <row r="4299">
      <c r="A4299" t="n">
        <v>4298</v>
      </c>
      <c r="B4299">
        <f>Движение!$A$635</f>
        <v/>
      </c>
      <c r="C4299">
        <f>Движение!$C$635</f>
        <v/>
      </c>
      <c r="D4299" t="inlineStr">
        <is>
          <t>Ми-П</t>
        </is>
      </c>
      <c r="E4299">
        <f>Движение!$AB$635</f>
        <v/>
      </c>
      <c r="F4299">
        <f>N(Движение!$AC$635)</f>
        <v/>
      </c>
      <c r="G4299">
        <f>N(Движение!$AD$635)</f>
        <v/>
      </c>
      <c r="H4299">
        <f>Движение!$AE$635</f>
        <v/>
      </c>
      <c r="I4299">
        <f>IF($F4299&gt;0,TEXT($B4299,"dd.mm")&amp;"_"&amp;$D4299,"")</f>
        <v/>
      </c>
    </row>
    <row r="4300">
      <c r="A4300" t="n">
        <v>4299</v>
      </c>
      <c r="B4300">
        <f>Движение!$A$636</f>
        <v/>
      </c>
      <c r="C4300">
        <f>Движение!$C$636</f>
        <v/>
      </c>
      <c r="D4300" t="inlineStr">
        <is>
          <t>АК-10</t>
        </is>
      </c>
      <c r="E4300">
        <f>Движение!$D$636</f>
        <v/>
      </c>
      <c r="F4300">
        <f>N(Движение!$E$636)</f>
        <v/>
      </c>
      <c r="G4300">
        <f>N(Движение!$F$636)</f>
        <v/>
      </c>
      <c r="H4300">
        <f>Движение!$G$636</f>
        <v/>
      </c>
      <c r="I4300">
        <f>IF($F4300&gt;0,TEXT($B4300,"dd.mm")&amp;"_"&amp;$D4300,"")</f>
        <v/>
      </c>
    </row>
    <row r="4301">
      <c r="A4301" t="n">
        <v>4300</v>
      </c>
      <c r="B4301">
        <f>Движение!$A$636</f>
        <v/>
      </c>
      <c r="C4301">
        <f>Движение!$C$636</f>
        <v/>
      </c>
      <c r="D4301" t="inlineStr">
        <is>
          <t>АК-15</t>
        </is>
      </c>
      <c r="E4301">
        <f>Движение!$H$636</f>
        <v/>
      </c>
      <c r="F4301">
        <f>N(Движение!$I$636)</f>
        <v/>
      </c>
      <c r="G4301">
        <f>N(Движение!$J$636)</f>
        <v/>
      </c>
      <c r="H4301">
        <f>Движение!$K$636</f>
        <v/>
      </c>
      <c r="I4301">
        <f>IF($F4301&gt;0,TEXT($B4301,"dd.mm")&amp;"_"&amp;$D4301,"")</f>
        <v/>
      </c>
    </row>
    <row r="4302">
      <c r="A4302" t="n">
        <v>4301</v>
      </c>
      <c r="B4302">
        <f>Движение!$A$636</f>
        <v/>
      </c>
      <c r="C4302">
        <f>Движение!$C$636</f>
        <v/>
      </c>
      <c r="D4302" t="inlineStr">
        <is>
          <t>Г 1800</t>
        </is>
      </c>
      <c r="E4302">
        <f>Движение!$L$636</f>
        <v/>
      </c>
      <c r="F4302">
        <f>N(Движение!$M$636)</f>
        <v/>
      </c>
      <c r="G4302">
        <f>N(Движение!$N$636)</f>
        <v/>
      </c>
      <c r="H4302">
        <f>Движение!$O$636</f>
        <v/>
      </c>
      <c r="I4302">
        <f>IF($F4302&gt;0,TEXT($B4302,"dd.mm")&amp;"_"&amp;$D4302,"")</f>
        <v/>
      </c>
    </row>
    <row r="4303">
      <c r="A4303" t="n">
        <v>4302</v>
      </c>
      <c r="B4303">
        <f>Движение!$A$636</f>
        <v/>
      </c>
      <c r="C4303">
        <f>Движение!$C$636</f>
        <v/>
      </c>
      <c r="D4303" t="inlineStr">
        <is>
          <t>Г 3500</t>
        </is>
      </c>
      <c r="E4303">
        <f>Движение!$P$636</f>
        <v/>
      </c>
      <c r="F4303">
        <f>N(Движение!$Q$636)</f>
        <v/>
      </c>
      <c r="G4303">
        <f>N(Движение!$R$636)</f>
        <v/>
      </c>
      <c r="H4303">
        <f>Движение!$S$636</f>
        <v/>
      </c>
      <c r="I4303">
        <f>IF($F4303&gt;0,TEXT($B4303,"dd.mm")&amp;"_"&amp;$D4303,"")</f>
        <v/>
      </c>
    </row>
    <row r="4304">
      <c r="A4304" t="n">
        <v>4303</v>
      </c>
      <c r="B4304">
        <f>Движение!$A$636</f>
        <v/>
      </c>
      <c r="C4304">
        <f>Движение!$C$636</f>
        <v/>
      </c>
      <c r="D4304" t="inlineStr">
        <is>
          <t>Г 800</t>
        </is>
      </c>
      <c r="E4304">
        <f>Движение!$T$636</f>
        <v/>
      </c>
      <c r="F4304">
        <f>N(Движение!$U$636)</f>
        <v/>
      </c>
      <c r="G4304">
        <f>N(Движение!$V$636)</f>
        <v/>
      </c>
      <c r="H4304">
        <f>Движение!$W$636</f>
        <v/>
      </c>
      <c r="I4304">
        <f>IF($F4304&gt;0,TEXT($B4304,"dd.mm")&amp;"_"&amp;$D4304,"")</f>
        <v/>
      </c>
    </row>
    <row r="4305">
      <c r="A4305" t="n">
        <v>4304</v>
      </c>
      <c r="B4305">
        <f>Движение!$A$636</f>
        <v/>
      </c>
      <c r="C4305">
        <f>Движение!$C$636</f>
        <v/>
      </c>
      <c r="D4305" t="inlineStr">
        <is>
          <t>Ми-К</t>
        </is>
      </c>
      <c r="E4305">
        <f>Движение!$X$636</f>
        <v/>
      </c>
      <c r="F4305">
        <f>N(Движение!$Y$636)</f>
        <v/>
      </c>
      <c r="G4305">
        <f>N(Движение!$Z$636)</f>
        <v/>
      </c>
      <c r="H4305">
        <f>Движение!$AA$636</f>
        <v/>
      </c>
      <c r="I4305">
        <f>IF($F4305&gt;0,TEXT($B4305,"dd.mm")&amp;"_"&amp;$D4305,"")</f>
        <v/>
      </c>
    </row>
    <row r="4306">
      <c r="A4306" t="n">
        <v>4305</v>
      </c>
      <c r="B4306">
        <f>Движение!$A$636</f>
        <v/>
      </c>
      <c r="C4306">
        <f>Движение!$C$636</f>
        <v/>
      </c>
      <c r="D4306" t="inlineStr">
        <is>
          <t>Ми-П</t>
        </is>
      </c>
      <c r="E4306">
        <f>Движение!$AB$636</f>
        <v/>
      </c>
      <c r="F4306">
        <f>N(Движение!$AC$636)</f>
        <v/>
      </c>
      <c r="G4306">
        <f>N(Движение!$AD$636)</f>
        <v/>
      </c>
      <c r="H4306">
        <f>Движение!$AE$636</f>
        <v/>
      </c>
      <c r="I4306">
        <f>IF($F4306&gt;0,TEXT($B4306,"dd.mm")&amp;"_"&amp;$D4306,"")</f>
        <v/>
      </c>
    </row>
    <row r="4307">
      <c r="A4307" t="n">
        <v>4306</v>
      </c>
      <c r="B4307">
        <f>Движение!$A$637</f>
        <v/>
      </c>
      <c r="C4307">
        <f>Движение!$C$637</f>
        <v/>
      </c>
      <c r="D4307" t="inlineStr">
        <is>
          <t>АК-10</t>
        </is>
      </c>
      <c r="E4307">
        <f>Движение!$D$637</f>
        <v/>
      </c>
      <c r="F4307">
        <f>N(Движение!$E$637)</f>
        <v/>
      </c>
      <c r="G4307">
        <f>N(Движение!$F$637)</f>
        <v/>
      </c>
      <c r="H4307">
        <f>Движение!$G$637</f>
        <v/>
      </c>
      <c r="I4307">
        <f>IF($F4307&gt;0,TEXT($B4307,"dd.mm")&amp;"_"&amp;$D4307,"")</f>
        <v/>
      </c>
    </row>
    <row r="4308">
      <c r="A4308" t="n">
        <v>4307</v>
      </c>
      <c r="B4308">
        <f>Движение!$A$637</f>
        <v/>
      </c>
      <c r="C4308">
        <f>Движение!$C$637</f>
        <v/>
      </c>
      <c r="D4308" t="inlineStr">
        <is>
          <t>АК-15</t>
        </is>
      </c>
      <c r="E4308">
        <f>Движение!$H$637</f>
        <v/>
      </c>
      <c r="F4308">
        <f>N(Движение!$I$637)</f>
        <v/>
      </c>
      <c r="G4308">
        <f>N(Движение!$J$637)</f>
        <v/>
      </c>
      <c r="H4308">
        <f>Движение!$K$637</f>
        <v/>
      </c>
      <c r="I4308">
        <f>IF($F4308&gt;0,TEXT($B4308,"dd.mm")&amp;"_"&amp;$D4308,"")</f>
        <v/>
      </c>
    </row>
    <row r="4309">
      <c r="A4309" t="n">
        <v>4308</v>
      </c>
      <c r="B4309">
        <f>Движение!$A$637</f>
        <v/>
      </c>
      <c r="C4309">
        <f>Движение!$C$637</f>
        <v/>
      </c>
      <c r="D4309" t="inlineStr">
        <is>
          <t>Г 1800</t>
        </is>
      </c>
      <c r="E4309">
        <f>Движение!$L$637</f>
        <v/>
      </c>
      <c r="F4309">
        <f>N(Движение!$M$637)</f>
        <v/>
      </c>
      <c r="G4309">
        <f>N(Движение!$N$637)</f>
        <v/>
      </c>
      <c r="H4309">
        <f>Движение!$O$637</f>
        <v/>
      </c>
      <c r="I4309">
        <f>IF($F4309&gt;0,TEXT($B4309,"dd.mm")&amp;"_"&amp;$D4309,"")</f>
        <v/>
      </c>
    </row>
    <row r="4310">
      <c r="A4310" t="n">
        <v>4309</v>
      </c>
      <c r="B4310">
        <f>Движение!$A$637</f>
        <v/>
      </c>
      <c r="C4310">
        <f>Движение!$C$637</f>
        <v/>
      </c>
      <c r="D4310" t="inlineStr">
        <is>
          <t>Г 3500</t>
        </is>
      </c>
      <c r="E4310">
        <f>Движение!$P$637</f>
        <v/>
      </c>
      <c r="F4310">
        <f>N(Движение!$Q$637)</f>
        <v/>
      </c>
      <c r="G4310">
        <f>N(Движение!$R$637)</f>
        <v/>
      </c>
      <c r="H4310">
        <f>Движение!$S$637</f>
        <v/>
      </c>
      <c r="I4310">
        <f>IF($F4310&gt;0,TEXT($B4310,"dd.mm")&amp;"_"&amp;$D4310,"")</f>
        <v/>
      </c>
    </row>
    <row r="4311">
      <c r="A4311" t="n">
        <v>4310</v>
      </c>
      <c r="B4311">
        <f>Движение!$A$637</f>
        <v/>
      </c>
      <c r="C4311">
        <f>Движение!$C$637</f>
        <v/>
      </c>
      <c r="D4311" t="inlineStr">
        <is>
          <t>Г 800</t>
        </is>
      </c>
      <c r="E4311">
        <f>Движение!$T$637</f>
        <v/>
      </c>
      <c r="F4311">
        <f>N(Движение!$U$637)</f>
        <v/>
      </c>
      <c r="G4311">
        <f>N(Движение!$V$637)</f>
        <v/>
      </c>
      <c r="H4311">
        <f>Движение!$W$637</f>
        <v/>
      </c>
      <c r="I4311">
        <f>IF($F4311&gt;0,TEXT($B4311,"dd.mm")&amp;"_"&amp;$D4311,"")</f>
        <v/>
      </c>
    </row>
    <row r="4312">
      <c r="A4312" t="n">
        <v>4311</v>
      </c>
      <c r="B4312">
        <f>Движение!$A$637</f>
        <v/>
      </c>
      <c r="C4312">
        <f>Движение!$C$637</f>
        <v/>
      </c>
      <c r="D4312" t="inlineStr">
        <is>
          <t>Ми-К</t>
        </is>
      </c>
      <c r="E4312">
        <f>Движение!$X$637</f>
        <v/>
      </c>
      <c r="F4312">
        <f>N(Движение!$Y$637)</f>
        <v/>
      </c>
      <c r="G4312">
        <f>N(Движение!$Z$637)</f>
        <v/>
      </c>
      <c r="H4312">
        <f>Движение!$AA$637</f>
        <v/>
      </c>
      <c r="I4312">
        <f>IF($F4312&gt;0,TEXT($B4312,"dd.mm")&amp;"_"&amp;$D4312,"")</f>
        <v/>
      </c>
    </row>
    <row r="4313">
      <c r="A4313" t="n">
        <v>4312</v>
      </c>
      <c r="B4313">
        <f>Движение!$A$637</f>
        <v/>
      </c>
      <c r="C4313">
        <f>Движение!$C$637</f>
        <v/>
      </c>
      <c r="D4313" t="inlineStr">
        <is>
          <t>Ми-П</t>
        </is>
      </c>
      <c r="E4313">
        <f>Движение!$AB$637</f>
        <v/>
      </c>
      <c r="F4313">
        <f>N(Движение!$AC$637)</f>
        <v/>
      </c>
      <c r="G4313">
        <f>N(Движение!$AD$637)</f>
        <v/>
      </c>
      <c r="H4313">
        <f>Движение!$AE$637</f>
        <v/>
      </c>
      <c r="I4313">
        <f>IF($F4313&gt;0,TEXT($B4313,"dd.mm")&amp;"_"&amp;$D4313,"")</f>
        <v/>
      </c>
    </row>
    <row r="4314">
      <c r="A4314" t="n">
        <v>4313</v>
      </c>
      <c r="B4314">
        <f>Движение!$A$638</f>
        <v/>
      </c>
      <c r="C4314">
        <f>Движение!$C$638</f>
        <v/>
      </c>
      <c r="D4314" t="inlineStr">
        <is>
          <t>АК-10</t>
        </is>
      </c>
      <c r="E4314">
        <f>Движение!$D$638</f>
        <v/>
      </c>
      <c r="F4314">
        <f>N(Движение!$E$638)</f>
        <v/>
      </c>
      <c r="G4314">
        <f>N(Движение!$F$638)</f>
        <v/>
      </c>
      <c r="H4314">
        <f>Движение!$G$638</f>
        <v/>
      </c>
      <c r="I4314">
        <f>IF($F4314&gt;0,TEXT($B4314,"dd.mm")&amp;"_"&amp;$D4314,"")</f>
        <v/>
      </c>
    </row>
    <row r="4315">
      <c r="A4315" t="n">
        <v>4314</v>
      </c>
      <c r="B4315">
        <f>Движение!$A$638</f>
        <v/>
      </c>
      <c r="C4315">
        <f>Движение!$C$638</f>
        <v/>
      </c>
      <c r="D4315" t="inlineStr">
        <is>
          <t>АК-15</t>
        </is>
      </c>
      <c r="E4315">
        <f>Движение!$H$638</f>
        <v/>
      </c>
      <c r="F4315">
        <f>N(Движение!$I$638)</f>
        <v/>
      </c>
      <c r="G4315">
        <f>N(Движение!$J$638)</f>
        <v/>
      </c>
      <c r="H4315">
        <f>Движение!$K$638</f>
        <v/>
      </c>
      <c r="I4315">
        <f>IF($F4315&gt;0,TEXT($B4315,"dd.mm")&amp;"_"&amp;$D4315,"")</f>
        <v/>
      </c>
    </row>
    <row r="4316">
      <c r="A4316" t="n">
        <v>4315</v>
      </c>
      <c r="B4316">
        <f>Движение!$A$638</f>
        <v/>
      </c>
      <c r="C4316">
        <f>Движение!$C$638</f>
        <v/>
      </c>
      <c r="D4316" t="inlineStr">
        <is>
          <t>Г 1800</t>
        </is>
      </c>
      <c r="E4316">
        <f>Движение!$L$638</f>
        <v/>
      </c>
      <c r="F4316">
        <f>N(Движение!$M$638)</f>
        <v/>
      </c>
      <c r="G4316">
        <f>N(Движение!$N$638)</f>
        <v/>
      </c>
      <c r="H4316">
        <f>Движение!$O$638</f>
        <v/>
      </c>
      <c r="I4316">
        <f>IF($F4316&gt;0,TEXT($B4316,"dd.mm")&amp;"_"&amp;$D4316,"")</f>
        <v/>
      </c>
    </row>
    <row r="4317">
      <c r="A4317" t="n">
        <v>4316</v>
      </c>
      <c r="B4317">
        <f>Движение!$A$638</f>
        <v/>
      </c>
      <c r="C4317">
        <f>Движение!$C$638</f>
        <v/>
      </c>
      <c r="D4317" t="inlineStr">
        <is>
          <t>Г 3500</t>
        </is>
      </c>
      <c r="E4317">
        <f>Движение!$P$638</f>
        <v/>
      </c>
      <c r="F4317">
        <f>N(Движение!$Q$638)</f>
        <v/>
      </c>
      <c r="G4317">
        <f>N(Движение!$R$638)</f>
        <v/>
      </c>
      <c r="H4317">
        <f>Движение!$S$638</f>
        <v/>
      </c>
      <c r="I4317">
        <f>IF($F4317&gt;0,TEXT($B4317,"dd.mm")&amp;"_"&amp;$D4317,"")</f>
        <v/>
      </c>
    </row>
    <row r="4318">
      <c r="A4318" t="n">
        <v>4317</v>
      </c>
      <c r="B4318">
        <f>Движение!$A$638</f>
        <v/>
      </c>
      <c r="C4318">
        <f>Движение!$C$638</f>
        <v/>
      </c>
      <c r="D4318" t="inlineStr">
        <is>
          <t>Г 800</t>
        </is>
      </c>
      <c r="E4318">
        <f>Движение!$T$638</f>
        <v/>
      </c>
      <c r="F4318">
        <f>N(Движение!$U$638)</f>
        <v/>
      </c>
      <c r="G4318">
        <f>N(Движение!$V$638)</f>
        <v/>
      </c>
      <c r="H4318">
        <f>Движение!$W$638</f>
        <v/>
      </c>
      <c r="I4318">
        <f>IF($F4318&gt;0,TEXT($B4318,"dd.mm")&amp;"_"&amp;$D4318,"")</f>
        <v/>
      </c>
    </row>
    <row r="4319">
      <c r="A4319" t="n">
        <v>4318</v>
      </c>
      <c r="B4319">
        <f>Движение!$A$638</f>
        <v/>
      </c>
      <c r="C4319">
        <f>Движение!$C$638</f>
        <v/>
      </c>
      <c r="D4319" t="inlineStr">
        <is>
          <t>Ми-К</t>
        </is>
      </c>
      <c r="E4319">
        <f>Движение!$X$638</f>
        <v/>
      </c>
      <c r="F4319">
        <f>N(Движение!$Y$638)</f>
        <v/>
      </c>
      <c r="G4319">
        <f>N(Движение!$Z$638)</f>
        <v/>
      </c>
      <c r="H4319">
        <f>Движение!$AA$638</f>
        <v/>
      </c>
      <c r="I4319">
        <f>IF($F4319&gt;0,TEXT($B4319,"dd.mm")&amp;"_"&amp;$D4319,"")</f>
        <v/>
      </c>
    </row>
    <row r="4320">
      <c r="A4320" t="n">
        <v>4319</v>
      </c>
      <c r="B4320">
        <f>Движение!$A$638</f>
        <v/>
      </c>
      <c r="C4320">
        <f>Движение!$C$638</f>
        <v/>
      </c>
      <c r="D4320" t="inlineStr">
        <is>
          <t>Ми-П</t>
        </is>
      </c>
      <c r="E4320">
        <f>Движение!$AB$638</f>
        <v/>
      </c>
      <c r="F4320">
        <f>N(Движение!$AC$638)</f>
        <v/>
      </c>
      <c r="G4320">
        <f>N(Движение!$AD$638)</f>
        <v/>
      </c>
      <c r="H4320">
        <f>Движение!$AE$638</f>
        <v/>
      </c>
      <c r="I4320">
        <f>IF($F4320&gt;0,TEXT($B4320,"dd.mm")&amp;"_"&amp;$D4320,"")</f>
        <v/>
      </c>
    </row>
    <row r="4321">
      <c r="A4321" t="n">
        <v>4320</v>
      </c>
      <c r="B4321">
        <f>Движение!$A$639</f>
        <v/>
      </c>
      <c r="C4321">
        <f>Движение!$C$639</f>
        <v/>
      </c>
      <c r="D4321" t="inlineStr">
        <is>
          <t>АК-10</t>
        </is>
      </c>
      <c r="E4321">
        <f>Движение!$D$639</f>
        <v/>
      </c>
      <c r="F4321">
        <f>N(Движение!$E$639)</f>
        <v/>
      </c>
      <c r="G4321">
        <f>N(Движение!$F$639)</f>
        <v/>
      </c>
      <c r="H4321">
        <f>Движение!$G$639</f>
        <v/>
      </c>
      <c r="I4321">
        <f>IF($F4321&gt;0,TEXT($B4321,"dd.mm")&amp;"_"&amp;$D4321,"")</f>
        <v/>
      </c>
    </row>
    <row r="4322">
      <c r="A4322" t="n">
        <v>4321</v>
      </c>
      <c r="B4322">
        <f>Движение!$A$639</f>
        <v/>
      </c>
      <c r="C4322">
        <f>Движение!$C$639</f>
        <v/>
      </c>
      <c r="D4322" t="inlineStr">
        <is>
          <t>АК-15</t>
        </is>
      </c>
      <c r="E4322">
        <f>Движение!$H$639</f>
        <v/>
      </c>
      <c r="F4322">
        <f>N(Движение!$I$639)</f>
        <v/>
      </c>
      <c r="G4322">
        <f>N(Движение!$J$639)</f>
        <v/>
      </c>
      <c r="H4322">
        <f>Движение!$K$639</f>
        <v/>
      </c>
      <c r="I4322">
        <f>IF($F4322&gt;0,TEXT($B4322,"dd.mm")&amp;"_"&amp;$D4322,"")</f>
        <v/>
      </c>
    </row>
    <row r="4323">
      <c r="A4323" t="n">
        <v>4322</v>
      </c>
      <c r="B4323">
        <f>Движение!$A$639</f>
        <v/>
      </c>
      <c r="C4323">
        <f>Движение!$C$639</f>
        <v/>
      </c>
      <c r="D4323" t="inlineStr">
        <is>
          <t>Г 1800</t>
        </is>
      </c>
      <c r="E4323">
        <f>Движение!$L$639</f>
        <v/>
      </c>
      <c r="F4323">
        <f>N(Движение!$M$639)</f>
        <v/>
      </c>
      <c r="G4323">
        <f>N(Движение!$N$639)</f>
        <v/>
      </c>
      <c r="H4323">
        <f>Движение!$O$639</f>
        <v/>
      </c>
      <c r="I4323">
        <f>IF($F4323&gt;0,TEXT($B4323,"dd.mm")&amp;"_"&amp;$D4323,"")</f>
        <v/>
      </c>
    </row>
    <row r="4324">
      <c r="A4324" t="n">
        <v>4323</v>
      </c>
      <c r="B4324">
        <f>Движение!$A$639</f>
        <v/>
      </c>
      <c r="C4324">
        <f>Движение!$C$639</f>
        <v/>
      </c>
      <c r="D4324" t="inlineStr">
        <is>
          <t>Г 3500</t>
        </is>
      </c>
      <c r="E4324">
        <f>Движение!$P$639</f>
        <v/>
      </c>
      <c r="F4324">
        <f>N(Движение!$Q$639)</f>
        <v/>
      </c>
      <c r="G4324">
        <f>N(Движение!$R$639)</f>
        <v/>
      </c>
      <c r="H4324">
        <f>Движение!$S$639</f>
        <v/>
      </c>
      <c r="I4324">
        <f>IF($F4324&gt;0,TEXT($B4324,"dd.mm")&amp;"_"&amp;$D4324,"")</f>
        <v/>
      </c>
    </row>
    <row r="4325">
      <c r="A4325" t="n">
        <v>4324</v>
      </c>
      <c r="B4325">
        <f>Движение!$A$639</f>
        <v/>
      </c>
      <c r="C4325">
        <f>Движение!$C$639</f>
        <v/>
      </c>
      <c r="D4325" t="inlineStr">
        <is>
          <t>Г 800</t>
        </is>
      </c>
      <c r="E4325">
        <f>Движение!$T$639</f>
        <v/>
      </c>
      <c r="F4325">
        <f>N(Движение!$U$639)</f>
        <v/>
      </c>
      <c r="G4325">
        <f>N(Движение!$V$639)</f>
        <v/>
      </c>
      <c r="H4325">
        <f>Движение!$W$639</f>
        <v/>
      </c>
      <c r="I4325">
        <f>IF($F4325&gt;0,TEXT($B4325,"dd.mm")&amp;"_"&amp;$D4325,"")</f>
        <v/>
      </c>
    </row>
    <row r="4326">
      <c r="A4326" t="n">
        <v>4325</v>
      </c>
      <c r="B4326">
        <f>Движение!$A$639</f>
        <v/>
      </c>
      <c r="C4326">
        <f>Движение!$C$639</f>
        <v/>
      </c>
      <c r="D4326" t="inlineStr">
        <is>
          <t>Ми-К</t>
        </is>
      </c>
      <c r="E4326">
        <f>Движение!$X$639</f>
        <v/>
      </c>
      <c r="F4326">
        <f>N(Движение!$Y$639)</f>
        <v/>
      </c>
      <c r="G4326">
        <f>N(Движение!$Z$639)</f>
        <v/>
      </c>
      <c r="H4326">
        <f>Движение!$AA$639</f>
        <v/>
      </c>
      <c r="I4326">
        <f>IF($F4326&gt;0,TEXT($B4326,"dd.mm")&amp;"_"&amp;$D4326,"")</f>
        <v/>
      </c>
    </row>
    <row r="4327">
      <c r="A4327" t="n">
        <v>4326</v>
      </c>
      <c r="B4327">
        <f>Движение!$A$639</f>
        <v/>
      </c>
      <c r="C4327">
        <f>Движение!$C$639</f>
        <v/>
      </c>
      <c r="D4327" t="inlineStr">
        <is>
          <t>Ми-П</t>
        </is>
      </c>
      <c r="E4327">
        <f>Движение!$AB$639</f>
        <v/>
      </c>
      <c r="F4327">
        <f>N(Движение!$AC$639)</f>
        <v/>
      </c>
      <c r="G4327">
        <f>N(Движение!$AD$639)</f>
        <v/>
      </c>
      <c r="H4327">
        <f>Движение!$AE$639</f>
        <v/>
      </c>
      <c r="I4327">
        <f>IF($F4327&gt;0,TEXT($B4327,"dd.mm")&amp;"_"&amp;$D4327,"")</f>
        <v/>
      </c>
    </row>
    <row r="4328">
      <c r="A4328" t="n">
        <v>4327</v>
      </c>
      <c r="B4328">
        <f>Движение!$A$640</f>
        <v/>
      </c>
      <c r="C4328">
        <f>Движение!$C$640</f>
        <v/>
      </c>
      <c r="D4328" t="inlineStr">
        <is>
          <t>АК-10</t>
        </is>
      </c>
      <c r="E4328">
        <f>Движение!$D$640</f>
        <v/>
      </c>
      <c r="F4328">
        <f>N(Движение!$E$640)</f>
        <v/>
      </c>
      <c r="G4328">
        <f>N(Движение!$F$640)</f>
        <v/>
      </c>
      <c r="H4328">
        <f>Движение!$G$640</f>
        <v/>
      </c>
      <c r="I4328">
        <f>IF($F4328&gt;0,TEXT($B4328,"dd.mm")&amp;"_"&amp;$D4328,"")</f>
        <v/>
      </c>
    </row>
    <row r="4329">
      <c r="A4329" t="n">
        <v>4328</v>
      </c>
      <c r="B4329">
        <f>Движение!$A$640</f>
        <v/>
      </c>
      <c r="C4329">
        <f>Движение!$C$640</f>
        <v/>
      </c>
      <c r="D4329" t="inlineStr">
        <is>
          <t>АК-15</t>
        </is>
      </c>
      <c r="E4329">
        <f>Движение!$H$640</f>
        <v/>
      </c>
      <c r="F4329">
        <f>N(Движение!$I$640)</f>
        <v/>
      </c>
      <c r="G4329">
        <f>N(Движение!$J$640)</f>
        <v/>
      </c>
      <c r="H4329">
        <f>Движение!$K$640</f>
        <v/>
      </c>
      <c r="I4329">
        <f>IF($F4329&gt;0,TEXT($B4329,"dd.mm")&amp;"_"&amp;$D4329,"")</f>
        <v/>
      </c>
    </row>
    <row r="4330">
      <c r="A4330" t="n">
        <v>4329</v>
      </c>
      <c r="B4330">
        <f>Движение!$A$640</f>
        <v/>
      </c>
      <c r="C4330">
        <f>Движение!$C$640</f>
        <v/>
      </c>
      <c r="D4330" t="inlineStr">
        <is>
          <t>Г 1800</t>
        </is>
      </c>
      <c r="E4330">
        <f>Движение!$L$640</f>
        <v/>
      </c>
      <c r="F4330">
        <f>N(Движение!$M$640)</f>
        <v/>
      </c>
      <c r="G4330">
        <f>N(Движение!$N$640)</f>
        <v/>
      </c>
      <c r="H4330">
        <f>Движение!$O$640</f>
        <v/>
      </c>
      <c r="I4330">
        <f>IF($F4330&gt;0,TEXT($B4330,"dd.mm")&amp;"_"&amp;$D4330,"")</f>
        <v/>
      </c>
    </row>
    <row r="4331">
      <c r="A4331" t="n">
        <v>4330</v>
      </c>
      <c r="B4331">
        <f>Движение!$A$640</f>
        <v/>
      </c>
      <c r="C4331">
        <f>Движение!$C$640</f>
        <v/>
      </c>
      <c r="D4331" t="inlineStr">
        <is>
          <t>Г 3500</t>
        </is>
      </c>
      <c r="E4331">
        <f>Движение!$P$640</f>
        <v/>
      </c>
      <c r="F4331">
        <f>N(Движение!$Q$640)</f>
        <v/>
      </c>
      <c r="G4331">
        <f>N(Движение!$R$640)</f>
        <v/>
      </c>
      <c r="H4331">
        <f>Движение!$S$640</f>
        <v/>
      </c>
      <c r="I4331">
        <f>IF($F4331&gt;0,TEXT($B4331,"dd.mm")&amp;"_"&amp;$D4331,"")</f>
        <v/>
      </c>
    </row>
    <row r="4332">
      <c r="A4332" t="n">
        <v>4331</v>
      </c>
      <c r="B4332">
        <f>Движение!$A$640</f>
        <v/>
      </c>
      <c r="C4332">
        <f>Движение!$C$640</f>
        <v/>
      </c>
      <c r="D4332" t="inlineStr">
        <is>
          <t>Г 800</t>
        </is>
      </c>
      <c r="E4332">
        <f>Движение!$T$640</f>
        <v/>
      </c>
      <c r="F4332">
        <f>N(Движение!$U$640)</f>
        <v/>
      </c>
      <c r="G4332">
        <f>N(Движение!$V$640)</f>
        <v/>
      </c>
      <c r="H4332">
        <f>Движение!$W$640</f>
        <v/>
      </c>
      <c r="I4332">
        <f>IF($F4332&gt;0,TEXT($B4332,"dd.mm")&amp;"_"&amp;$D4332,"")</f>
        <v/>
      </c>
    </row>
    <row r="4333">
      <c r="A4333" t="n">
        <v>4332</v>
      </c>
      <c r="B4333">
        <f>Движение!$A$640</f>
        <v/>
      </c>
      <c r="C4333">
        <f>Движение!$C$640</f>
        <v/>
      </c>
      <c r="D4333" t="inlineStr">
        <is>
          <t>Ми-К</t>
        </is>
      </c>
      <c r="E4333">
        <f>Движение!$X$640</f>
        <v/>
      </c>
      <c r="F4333">
        <f>N(Движение!$Y$640)</f>
        <v/>
      </c>
      <c r="G4333">
        <f>N(Движение!$Z$640)</f>
        <v/>
      </c>
      <c r="H4333">
        <f>Движение!$AA$640</f>
        <v/>
      </c>
      <c r="I4333">
        <f>IF($F4333&gt;0,TEXT($B4333,"dd.mm")&amp;"_"&amp;$D4333,"")</f>
        <v/>
      </c>
    </row>
    <row r="4334">
      <c r="A4334" t="n">
        <v>4333</v>
      </c>
      <c r="B4334">
        <f>Движение!$A$640</f>
        <v/>
      </c>
      <c r="C4334">
        <f>Движение!$C$640</f>
        <v/>
      </c>
      <c r="D4334" t="inlineStr">
        <is>
          <t>Ми-П</t>
        </is>
      </c>
      <c r="E4334">
        <f>Движение!$AB$640</f>
        <v/>
      </c>
      <c r="F4334">
        <f>N(Движение!$AC$640)</f>
        <v/>
      </c>
      <c r="G4334">
        <f>N(Движение!$AD$640)</f>
        <v/>
      </c>
      <c r="H4334">
        <f>Движение!$AE$640</f>
        <v/>
      </c>
      <c r="I4334">
        <f>IF($F4334&gt;0,TEXT($B4334,"dd.mm")&amp;"_"&amp;$D4334,"")</f>
        <v/>
      </c>
    </row>
    <row r="4335">
      <c r="A4335" t="n">
        <v>4334</v>
      </c>
      <c r="B4335">
        <f>Движение!$A$641</f>
        <v/>
      </c>
      <c r="C4335">
        <f>Движение!$C$641</f>
        <v/>
      </c>
      <c r="D4335" t="inlineStr">
        <is>
          <t>АК-10</t>
        </is>
      </c>
      <c r="E4335">
        <f>Движение!$D$641</f>
        <v/>
      </c>
      <c r="F4335">
        <f>N(Движение!$E$641)</f>
        <v/>
      </c>
      <c r="G4335">
        <f>N(Движение!$F$641)</f>
        <v/>
      </c>
      <c r="H4335">
        <f>Движение!$G$641</f>
        <v/>
      </c>
      <c r="I4335">
        <f>IF($F4335&gt;0,TEXT($B4335,"dd.mm")&amp;"_"&amp;$D4335,"")</f>
        <v/>
      </c>
    </row>
    <row r="4336">
      <c r="A4336" t="n">
        <v>4335</v>
      </c>
      <c r="B4336">
        <f>Движение!$A$641</f>
        <v/>
      </c>
      <c r="C4336">
        <f>Движение!$C$641</f>
        <v/>
      </c>
      <c r="D4336" t="inlineStr">
        <is>
          <t>АК-15</t>
        </is>
      </c>
      <c r="E4336">
        <f>Движение!$H$641</f>
        <v/>
      </c>
      <c r="F4336">
        <f>N(Движение!$I$641)</f>
        <v/>
      </c>
      <c r="G4336">
        <f>N(Движение!$J$641)</f>
        <v/>
      </c>
      <c r="H4336">
        <f>Движение!$K$641</f>
        <v/>
      </c>
      <c r="I4336">
        <f>IF($F4336&gt;0,TEXT($B4336,"dd.mm")&amp;"_"&amp;$D4336,"")</f>
        <v/>
      </c>
    </row>
    <row r="4337">
      <c r="A4337" t="n">
        <v>4336</v>
      </c>
      <c r="B4337">
        <f>Движение!$A$641</f>
        <v/>
      </c>
      <c r="C4337">
        <f>Движение!$C$641</f>
        <v/>
      </c>
      <c r="D4337" t="inlineStr">
        <is>
          <t>Г 1800</t>
        </is>
      </c>
      <c r="E4337">
        <f>Движение!$L$641</f>
        <v/>
      </c>
      <c r="F4337">
        <f>N(Движение!$M$641)</f>
        <v/>
      </c>
      <c r="G4337">
        <f>N(Движение!$N$641)</f>
        <v/>
      </c>
      <c r="H4337">
        <f>Движение!$O$641</f>
        <v/>
      </c>
      <c r="I4337">
        <f>IF($F4337&gt;0,TEXT($B4337,"dd.mm")&amp;"_"&amp;$D4337,"")</f>
        <v/>
      </c>
    </row>
    <row r="4338">
      <c r="A4338" t="n">
        <v>4337</v>
      </c>
      <c r="B4338">
        <f>Движение!$A$641</f>
        <v/>
      </c>
      <c r="C4338">
        <f>Движение!$C$641</f>
        <v/>
      </c>
      <c r="D4338" t="inlineStr">
        <is>
          <t>Г 3500</t>
        </is>
      </c>
      <c r="E4338">
        <f>Движение!$P$641</f>
        <v/>
      </c>
      <c r="F4338">
        <f>N(Движение!$Q$641)</f>
        <v/>
      </c>
      <c r="G4338">
        <f>N(Движение!$R$641)</f>
        <v/>
      </c>
      <c r="H4338">
        <f>Движение!$S$641</f>
        <v/>
      </c>
      <c r="I4338">
        <f>IF($F4338&gt;0,TEXT($B4338,"dd.mm")&amp;"_"&amp;$D4338,"")</f>
        <v/>
      </c>
    </row>
    <row r="4339">
      <c r="A4339" t="n">
        <v>4338</v>
      </c>
      <c r="B4339">
        <f>Движение!$A$641</f>
        <v/>
      </c>
      <c r="C4339">
        <f>Движение!$C$641</f>
        <v/>
      </c>
      <c r="D4339" t="inlineStr">
        <is>
          <t>Г 800</t>
        </is>
      </c>
      <c r="E4339">
        <f>Движение!$T$641</f>
        <v/>
      </c>
      <c r="F4339">
        <f>N(Движение!$U$641)</f>
        <v/>
      </c>
      <c r="G4339">
        <f>N(Движение!$V$641)</f>
        <v/>
      </c>
      <c r="H4339">
        <f>Движение!$W$641</f>
        <v/>
      </c>
      <c r="I4339">
        <f>IF($F4339&gt;0,TEXT($B4339,"dd.mm")&amp;"_"&amp;$D4339,"")</f>
        <v/>
      </c>
    </row>
    <row r="4340">
      <c r="A4340" t="n">
        <v>4339</v>
      </c>
      <c r="B4340">
        <f>Движение!$A$641</f>
        <v/>
      </c>
      <c r="C4340">
        <f>Движение!$C$641</f>
        <v/>
      </c>
      <c r="D4340" t="inlineStr">
        <is>
          <t>Ми-К</t>
        </is>
      </c>
      <c r="E4340">
        <f>Движение!$X$641</f>
        <v/>
      </c>
      <c r="F4340">
        <f>N(Движение!$Y$641)</f>
        <v/>
      </c>
      <c r="G4340">
        <f>N(Движение!$Z$641)</f>
        <v/>
      </c>
      <c r="H4340">
        <f>Движение!$AA$641</f>
        <v/>
      </c>
      <c r="I4340">
        <f>IF($F4340&gt;0,TEXT($B4340,"dd.mm")&amp;"_"&amp;$D4340,"")</f>
        <v/>
      </c>
    </row>
    <row r="4341">
      <c r="A4341" t="n">
        <v>4340</v>
      </c>
      <c r="B4341">
        <f>Движение!$A$641</f>
        <v/>
      </c>
      <c r="C4341">
        <f>Движение!$C$641</f>
        <v/>
      </c>
      <c r="D4341" t="inlineStr">
        <is>
          <t>Ми-П</t>
        </is>
      </c>
      <c r="E4341">
        <f>Движение!$AB$641</f>
        <v/>
      </c>
      <c r="F4341">
        <f>N(Движение!$AC$641)</f>
        <v/>
      </c>
      <c r="G4341">
        <f>N(Движение!$AD$641)</f>
        <v/>
      </c>
      <c r="H4341">
        <f>Движение!$AE$641</f>
        <v/>
      </c>
      <c r="I4341">
        <f>IF($F4341&gt;0,TEXT($B4341,"dd.mm")&amp;"_"&amp;$D4341,"")</f>
        <v/>
      </c>
    </row>
    <row r="4342">
      <c r="A4342" t="n">
        <v>4341</v>
      </c>
      <c r="B4342">
        <f>Движение!$A$642</f>
        <v/>
      </c>
      <c r="C4342">
        <f>Движение!$C$642</f>
        <v/>
      </c>
      <c r="D4342" t="inlineStr">
        <is>
          <t>АК-10</t>
        </is>
      </c>
      <c r="E4342">
        <f>Движение!$D$642</f>
        <v/>
      </c>
      <c r="F4342">
        <f>N(Движение!$E$642)</f>
        <v/>
      </c>
      <c r="G4342">
        <f>N(Движение!$F$642)</f>
        <v/>
      </c>
      <c r="H4342">
        <f>Движение!$G$642</f>
        <v/>
      </c>
      <c r="I4342">
        <f>IF($F4342&gt;0,TEXT($B4342,"dd.mm")&amp;"_"&amp;$D4342,"")</f>
        <v/>
      </c>
    </row>
    <row r="4343">
      <c r="A4343" t="n">
        <v>4342</v>
      </c>
      <c r="B4343">
        <f>Движение!$A$642</f>
        <v/>
      </c>
      <c r="C4343">
        <f>Движение!$C$642</f>
        <v/>
      </c>
      <c r="D4343" t="inlineStr">
        <is>
          <t>АК-15</t>
        </is>
      </c>
      <c r="E4343">
        <f>Движение!$H$642</f>
        <v/>
      </c>
      <c r="F4343">
        <f>N(Движение!$I$642)</f>
        <v/>
      </c>
      <c r="G4343">
        <f>N(Движение!$J$642)</f>
        <v/>
      </c>
      <c r="H4343">
        <f>Движение!$K$642</f>
        <v/>
      </c>
      <c r="I4343">
        <f>IF($F4343&gt;0,TEXT($B4343,"dd.mm")&amp;"_"&amp;$D4343,"")</f>
        <v/>
      </c>
    </row>
    <row r="4344">
      <c r="A4344" t="n">
        <v>4343</v>
      </c>
      <c r="B4344">
        <f>Движение!$A$642</f>
        <v/>
      </c>
      <c r="C4344">
        <f>Движение!$C$642</f>
        <v/>
      </c>
      <c r="D4344" t="inlineStr">
        <is>
          <t>Г 1800</t>
        </is>
      </c>
      <c r="E4344">
        <f>Движение!$L$642</f>
        <v/>
      </c>
      <c r="F4344">
        <f>N(Движение!$M$642)</f>
        <v/>
      </c>
      <c r="G4344">
        <f>N(Движение!$N$642)</f>
        <v/>
      </c>
      <c r="H4344">
        <f>Движение!$O$642</f>
        <v/>
      </c>
      <c r="I4344">
        <f>IF($F4344&gt;0,TEXT($B4344,"dd.mm")&amp;"_"&amp;$D4344,"")</f>
        <v/>
      </c>
    </row>
    <row r="4345">
      <c r="A4345" t="n">
        <v>4344</v>
      </c>
      <c r="B4345">
        <f>Движение!$A$642</f>
        <v/>
      </c>
      <c r="C4345">
        <f>Движение!$C$642</f>
        <v/>
      </c>
      <c r="D4345" t="inlineStr">
        <is>
          <t>Г 3500</t>
        </is>
      </c>
      <c r="E4345">
        <f>Движение!$P$642</f>
        <v/>
      </c>
      <c r="F4345">
        <f>N(Движение!$Q$642)</f>
        <v/>
      </c>
      <c r="G4345">
        <f>N(Движение!$R$642)</f>
        <v/>
      </c>
      <c r="H4345">
        <f>Движение!$S$642</f>
        <v/>
      </c>
      <c r="I4345">
        <f>IF($F4345&gt;0,TEXT($B4345,"dd.mm")&amp;"_"&amp;$D4345,"")</f>
        <v/>
      </c>
    </row>
    <row r="4346">
      <c r="A4346" t="n">
        <v>4345</v>
      </c>
      <c r="B4346">
        <f>Движение!$A$642</f>
        <v/>
      </c>
      <c r="C4346">
        <f>Движение!$C$642</f>
        <v/>
      </c>
      <c r="D4346" t="inlineStr">
        <is>
          <t>Г 800</t>
        </is>
      </c>
      <c r="E4346">
        <f>Движение!$T$642</f>
        <v/>
      </c>
      <c r="F4346">
        <f>N(Движение!$U$642)</f>
        <v/>
      </c>
      <c r="G4346">
        <f>N(Движение!$V$642)</f>
        <v/>
      </c>
      <c r="H4346">
        <f>Движение!$W$642</f>
        <v/>
      </c>
      <c r="I4346">
        <f>IF($F4346&gt;0,TEXT($B4346,"dd.mm")&amp;"_"&amp;$D4346,"")</f>
        <v/>
      </c>
    </row>
    <row r="4347">
      <c r="A4347" t="n">
        <v>4346</v>
      </c>
      <c r="B4347">
        <f>Движение!$A$642</f>
        <v/>
      </c>
      <c r="C4347">
        <f>Движение!$C$642</f>
        <v/>
      </c>
      <c r="D4347" t="inlineStr">
        <is>
          <t>Ми-К</t>
        </is>
      </c>
      <c r="E4347">
        <f>Движение!$X$642</f>
        <v/>
      </c>
      <c r="F4347">
        <f>N(Движение!$Y$642)</f>
        <v/>
      </c>
      <c r="G4347">
        <f>N(Движение!$Z$642)</f>
        <v/>
      </c>
      <c r="H4347">
        <f>Движение!$AA$642</f>
        <v/>
      </c>
      <c r="I4347">
        <f>IF($F4347&gt;0,TEXT($B4347,"dd.mm")&amp;"_"&amp;$D4347,"")</f>
        <v/>
      </c>
    </row>
    <row r="4348">
      <c r="A4348" t="n">
        <v>4347</v>
      </c>
      <c r="B4348">
        <f>Движение!$A$642</f>
        <v/>
      </c>
      <c r="C4348">
        <f>Движение!$C$642</f>
        <v/>
      </c>
      <c r="D4348" t="inlineStr">
        <is>
          <t>Ми-П</t>
        </is>
      </c>
      <c r="E4348">
        <f>Движение!$AB$642</f>
        <v/>
      </c>
      <c r="F4348">
        <f>N(Движение!$AC$642)</f>
        <v/>
      </c>
      <c r="G4348">
        <f>N(Движение!$AD$642)</f>
        <v/>
      </c>
      <c r="H4348">
        <f>Движение!$AE$642</f>
        <v/>
      </c>
      <c r="I4348">
        <f>IF($F4348&gt;0,TEXT($B4348,"dd.mm")&amp;"_"&amp;$D4348,"")</f>
        <v/>
      </c>
    </row>
    <row r="4349">
      <c r="A4349" t="n">
        <v>4348</v>
      </c>
      <c r="B4349">
        <f>Движение!$A$643</f>
        <v/>
      </c>
      <c r="C4349">
        <f>Движение!$C$643</f>
        <v/>
      </c>
      <c r="D4349" t="inlineStr">
        <is>
          <t>АК-10</t>
        </is>
      </c>
      <c r="E4349">
        <f>Движение!$D$643</f>
        <v/>
      </c>
      <c r="F4349">
        <f>N(Движение!$E$643)</f>
        <v/>
      </c>
      <c r="G4349">
        <f>N(Движение!$F$643)</f>
        <v/>
      </c>
      <c r="H4349">
        <f>Движение!$G$643</f>
        <v/>
      </c>
      <c r="I4349">
        <f>IF($F4349&gt;0,TEXT($B4349,"dd.mm")&amp;"_"&amp;$D4349,"")</f>
        <v/>
      </c>
    </row>
    <row r="4350">
      <c r="A4350" t="n">
        <v>4349</v>
      </c>
      <c r="B4350">
        <f>Движение!$A$643</f>
        <v/>
      </c>
      <c r="C4350">
        <f>Движение!$C$643</f>
        <v/>
      </c>
      <c r="D4350" t="inlineStr">
        <is>
          <t>АК-15</t>
        </is>
      </c>
      <c r="E4350">
        <f>Движение!$H$643</f>
        <v/>
      </c>
      <c r="F4350">
        <f>N(Движение!$I$643)</f>
        <v/>
      </c>
      <c r="G4350">
        <f>N(Движение!$J$643)</f>
        <v/>
      </c>
      <c r="H4350">
        <f>Движение!$K$643</f>
        <v/>
      </c>
      <c r="I4350">
        <f>IF($F4350&gt;0,TEXT($B4350,"dd.mm")&amp;"_"&amp;$D4350,"")</f>
        <v/>
      </c>
    </row>
    <row r="4351">
      <c r="A4351" t="n">
        <v>4350</v>
      </c>
      <c r="B4351">
        <f>Движение!$A$643</f>
        <v/>
      </c>
      <c r="C4351">
        <f>Движение!$C$643</f>
        <v/>
      </c>
      <c r="D4351" t="inlineStr">
        <is>
          <t>Г 1800</t>
        </is>
      </c>
      <c r="E4351">
        <f>Движение!$L$643</f>
        <v/>
      </c>
      <c r="F4351">
        <f>N(Движение!$M$643)</f>
        <v/>
      </c>
      <c r="G4351">
        <f>N(Движение!$N$643)</f>
        <v/>
      </c>
      <c r="H4351">
        <f>Движение!$O$643</f>
        <v/>
      </c>
      <c r="I4351">
        <f>IF($F4351&gt;0,TEXT($B4351,"dd.mm")&amp;"_"&amp;$D4351,"")</f>
        <v/>
      </c>
    </row>
    <row r="4352">
      <c r="A4352" t="n">
        <v>4351</v>
      </c>
      <c r="B4352">
        <f>Движение!$A$643</f>
        <v/>
      </c>
      <c r="C4352">
        <f>Движение!$C$643</f>
        <v/>
      </c>
      <c r="D4352" t="inlineStr">
        <is>
          <t>Г 3500</t>
        </is>
      </c>
      <c r="E4352">
        <f>Движение!$P$643</f>
        <v/>
      </c>
      <c r="F4352">
        <f>N(Движение!$Q$643)</f>
        <v/>
      </c>
      <c r="G4352">
        <f>N(Движение!$R$643)</f>
        <v/>
      </c>
      <c r="H4352">
        <f>Движение!$S$643</f>
        <v/>
      </c>
      <c r="I4352">
        <f>IF($F4352&gt;0,TEXT($B4352,"dd.mm")&amp;"_"&amp;$D4352,"")</f>
        <v/>
      </c>
    </row>
    <row r="4353">
      <c r="A4353" t="n">
        <v>4352</v>
      </c>
      <c r="B4353">
        <f>Движение!$A$643</f>
        <v/>
      </c>
      <c r="C4353">
        <f>Движение!$C$643</f>
        <v/>
      </c>
      <c r="D4353" t="inlineStr">
        <is>
          <t>Г 800</t>
        </is>
      </c>
      <c r="E4353">
        <f>Движение!$T$643</f>
        <v/>
      </c>
      <c r="F4353">
        <f>N(Движение!$U$643)</f>
        <v/>
      </c>
      <c r="G4353">
        <f>N(Движение!$V$643)</f>
        <v/>
      </c>
      <c r="H4353">
        <f>Движение!$W$643</f>
        <v/>
      </c>
      <c r="I4353">
        <f>IF($F4353&gt;0,TEXT($B4353,"dd.mm")&amp;"_"&amp;$D4353,"")</f>
        <v/>
      </c>
    </row>
    <row r="4354">
      <c r="A4354" t="n">
        <v>4353</v>
      </c>
      <c r="B4354">
        <f>Движение!$A$643</f>
        <v/>
      </c>
      <c r="C4354">
        <f>Движение!$C$643</f>
        <v/>
      </c>
      <c r="D4354" t="inlineStr">
        <is>
          <t>Ми-К</t>
        </is>
      </c>
      <c r="E4354">
        <f>Движение!$X$643</f>
        <v/>
      </c>
      <c r="F4354">
        <f>N(Движение!$Y$643)</f>
        <v/>
      </c>
      <c r="G4354">
        <f>N(Движение!$Z$643)</f>
        <v/>
      </c>
      <c r="H4354">
        <f>Движение!$AA$643</f>
        <v/>
      </c>
      <c r="I4354">
        <f>IF($F4354&gt;0,TEXT($B4354,"dd.mm")&amp;"_"&amp;$D4354,"")</f>
        <v/>
      </c>
    </row>
    <row r="4355">
      <c r="A4355" t="n">
        <v>4354</v>
      </c>
      <c r="B4355">
        <f>Движение!$A$643</f>
        <v/>
      </c>
      <c r="C4355">
        <f>Движение!$C$643</f>
        <v/>
      </c>
      <c r="D4355" t="inlineStr">
        <is>
          <t>Ми-П</t>
        </is>
      </c>
      <c r="E4355">
        <f>Движение!$AB$643</f>
        <v/>
      </c>
      <c r="F4355">
        <f>N(Движение!$AC$643)</f>
        <v/>
      </c>
      <c r="G4355">
        <f>N(Движение!$AD$643)</f>
        <v/>
      </c>
      <c r="H4355">
        <f>Движение!$AE$643</f>
        <v/>
      </c>
      <c r="I4355">
        <f>IF($F4355&gt;0,TEXT($B4355,"dd.mm")&amp;"_"&amp;$D4355,"")</f>
        <v/>
      </c>
    </row>
    <row r="4356">
      <c r="A4356" t="n">
        <v>4355</v>
      </c>
      <c r="B4356">
        <f>Движение!$A$644</f>
        <v/>
      </c>
      <c r="C4356">
        <f>Движение!$C$644</f>
        <v/>
      </c>
      <c r="D4356" t="inlineStr">
        <is>
          <t>АК-10</t>
        </is>
      </c>
      <c r="E4356">
        <f>Движение!$D$644</f>
        <v/>
      </c>
      <c r="F4356">
        <f>N(Движение!$E$644)</f>
        <v/>
      </c>
      <c r="G4356">
        <f>N(Движение!$F$644)</f>
        <v/>
      </c>
      <c r="H4356">
        <f>Движение!$G$644</f>
        <v/>
      </c>
      <c r="I4356">
        <f>IF($F4356&gt;0,TEXT($B4356,"dd.mm")&amp;"_"&amp;$D4356,"")</f>
        <v/>
      </c>
    </row>
    <row r="4357">
      <c r="A4357" t="n">
        <v>4356</v>
      </c>
      <c r="B4357">
        <f>Движение!$A$644</f>
        <v/>
      </c>
      <c r="C4357">
        <f>Движение!$C$644</f>
        <v/>
      </c>
      <c r="D4357" t="inlineStr">
        <is>
          <t>АК-15</t>
        </is>
      </c>
      <c r="E4357">
        <f>Движение!$H$644</f>
        <v/>
      </c>
      <c r="F4357">
        <f>N(Движение!$I$644)</f>
        <v/>
      </c>
      <c r="G4357">
        <f>N(Движение!$J$644)</f>
        <v/>
      </c>
      <c r="H4357">
        <f>Движение!$K$644</f>
        <v/>
      </c>
      <c r="I4357">
        <f>IF($F4357&gt;0,TEXT($B4357,"dd.mm")&amp;"_"&amp;$D4357,"")</f>
        <v/>
      </c>
    </row>
    <row r="4358">
      <c r="A4358" t="n">
        <v>4357</v>
      </c>
      <c r="B4358">
        <f>Движение!$A$644</f>
        <v/>
      </c>
      <c r="C4358">
        <f>Движение!$C$644</f>
        <v/>
      </c>
      <c r="D4358" t="inlineStr">
        <is>
          <t>Г 1800</t>
        </is>
      </c>
      <c r="E4358">
        <f>Движение!$L$644</f>
        <v/>
      </c>
      <c r="F4358">
        <f>N(Движение!$M$644)</f>
        <v/>
      </c>
      <c r="G4358">
        <f>N(Движение!$N$644)</f>
        <v/>
      </c>
      <c r="H4358">
        <f>Движение!$O$644</f>
        <v/>
      </c>
      <c r="I4358">
        <f>IF($F4358&gt;0,TEXT($B4358,"dd.mm")&amp;"_"&amp;$D4358,"")</f>
        <v/>
      </c>
    </row>
    <row r="4359">
      <c r="A4359" t="n">
        <v>4358</v>
      </c>
      <c r="B4359">
        <f>Движение!$A$644</f>
        <v/>
      </c>
      <c r="C4359">
        <f>Движение!$C$644</f>
        <v/>
      </c>
      <c r="D4359" t="inlineStr">
        <is>
          <t>Г 3500</t>
        </is>
      </c>
      <c r="E4359">
        <f>Движение!$P$644</f>
        <v/>
      </c>
      <c r="F4359">
        <f>N(Движение!$Q$644)</f>
        <v/>
      </c>
      <c r="G4359">
        <f>N(Движение!$R$644)</f>
        <v/>
      </c>
      <c r="H4359">
        <f>Движение!$S$644</f>
        <v/>
      </c>
      <c r="I4359">
        <f>IF($F4359&gt;0,TEXT($B4359,"dd.mm")&amp;"_"&amp;$D4359,"")</f>
        <v/>
      </c>
    </row>
    <row r="4360">
      <c r="A4360" t="n">
        <v>4359</v>
      </c>
      <c r="B4360">
        <f>Движение!$A$644</f>
        <v/>
      </c>
      <c r="C4360">
        <f>Движение!$C$644</f>
        <v/>
      </c>
      <c r="D4360" t="inlineStr">
        <is>
          <t>Г 800</t>
        </is>
      </c>
      <c r="E4360">
        <f>Движение!$T$644</f>
        <v/>
      </c>
      <c r="F4360">
        <f>N(Движение!$U$644)</f>
        <v/>
      </c>
      <c r="G4360">
        <f>N(Движение!$V$644)</f>
        <v/>
      </c>
      <c r="H4360">
        <f>Движение!$W$644</f>
        <v/>
      </c>
      <c r="I4360">
        <f>IF($F4360&gt;0,TEXT($B4360,"dd.mm")&amp;"_"&amp;$D4360,"")</f>
        <v/>
      </c>
    </row>
    <row r="4361">
      <c r="A4361" t="n">
        <v>4360</v>
      </c>
      <c r="B4361">
        <f>Движение!$A$644</f>
        <v/>
      </c>
      <c r="C4361">
        <f>Движение!$C$644</f>
        <v/>
      </c>
      <c r="D4361" t="inlineStr">
        <is>
          <t>Ми-К</t>
        </is>
      </c>
      <c r="E4361">
        <f>Движение!$X$644</f>
        <v/>
      </c>
      <c r="F4361">
        <f>N(Движение!$Y$644)</f>
        <v/>
      </c>
      <c r="G4361">
        <f>N(Движение!$Z$644)</f>
        <v/>
      </c>
      <c r="H4361">
        <f>Движение!$AA$644</f>
        <v/>
      </c>
      <c r="I4361">
        <f>IF($F4361&gt;0,TEXT($B4361,"dd.mm")&amp;"_"&amp;$D4361,"")</f>
        <v/>
      </c>
    </row>
    <row r="4362">
      <c r="A4362" t="n">
        <v>4361</v>
      </c>
      <c r="B4362">
        <f>Движение!$A$644</f>
        <v/>
      </c>
      <c r="C4362">
        <f>Движение!$C$644</f>
        <v/>
      </c>
      <c r="D4362" t="inlineStr">
        <is>
          <t>Ми-П</t>
        </is>
      </c>
      <c r="E4362">
        <f>Движение!$AB$644</f>
        <v/>
      </c>
      <c r="F4362">
        <f>N(Движение!$AC$644)</f>
        <v/>
      </c>
      <c r="G4362">
        <f>N(Движение!$AD$644)</f>
        <v/>
      </c>
      <c r="H4362">
        <f>Движение!$AE$644</f>
        <v/>
      </c>
      <c r="I4362">
        <f>IF($F4362&gt;0,TEXT($B4362,"dd.mm")&amp;"_"&amp;$D4362,"")</f>
        <v/>
      </c>
    </row>
    <row r="4363">
      <c r="A4363" t="n">
        <v>4362</v>
      </c>
      <c r="B4363">
        <f>Движение!$A$645</f>
        <v/>
      </c>
      <c r="C4363">
        <f>Движение!$C$645</f>
        <v/>
      </c>
      <c r="D4363" t="inlineStr">
        <is>
          <t>АК-10</t>
        </is>
      </c>
      <c r="E4363">
        <f>Движение!$D$645</f>
        <v/>
      </c>
      <c r="F4363">
        <f>N(Движение!$E$645)</f>
        <v/>
      </c>
      <c r="G4363">
        <f>N(Движение!$F$645)</f>
        <v/>
      </c>
      <c r="H4363">
        <f>Движение!$G$645</f>
        <v/>
      </c>
      <c r="I4363">
        <f>IF($F4363&gt;0,TEXT($B4363,"dd.mm")&amp;"_"&amp;$D4363,"")</f>
        <v/>
      </c>
    </row>
    <row r="4364">
      <c r="A4364" t="n">
        <v>4363</v>
      </c>
      <c r="B4364">
        <f>Движение!$A$645</f>
        <v/>
      </c>
      <c r="C4364">
        <f>Движение!$C$645</f>
        <v/>
      </c>
      <c r="D4364" t="inlineStr">
        <is>
          <t>АК-15</t>
        </is>
      </c>
      <c r="E4364">
        <f>Движение!$H$645</f>
        <v/>
      </c>
      <c r="F4364">
        <f>N(Движение!$I$645)</f>
        <v/>
      </c>
      <c r="G4364">
        <f>N(Движение!$J$645)</f>
        <v/>
      </c>
      <c r="H4364">
        <f>Движение!$K$645</f>
        <v/>
      </c>
      <c r="I4364">
        <f>IF($F4364&gt;0,TEXT($B4364,"dd.mm")&amp;"_"&amp;$D4364,"")</f>
        <v/>
      </c>
    </row>
    <row r="4365">
      <c r="A4365" t="n">
        <v>4364</v>
      </c>
      <c r="B4365">
        <f>Движение!$A$645</f>
        <v/>
      </c>
      <c r="C4365">
        <f>Движение!$C$645</f>
        <v/>
      </c>
      <c r="D4365" t="inlineStr">
        <is>
          <t>Г 1800</t>
        </is>
      </c>
      <c r="E4365">
        <f>Движение!$L$645</f>
        <v/>
      </c>
      <c r="F4365">
        <f>N(Движение!$M$645)</f>
        <v/>
      </c>
      <c r="G4365">
        <f>N(Движение!$N$645)</f>
        <v/>
      </c>
      <c r="H4365">
        <f>Движение!$O$645</f>
        <v/>
      </c>
      <c r="I4365">
        <f>IF($F4365&gt;0,TEXT($B4365,"dd.mm")&amp;"_"&amp;$D4365,"")</f>
        <v/>
      </c>
    </row>
    <row r="4366">
      <c r="A4366" t="n">
        <v>4365</v>
      </c>
      <c r="B4366">
        <f>Движение!$A$645</f>
        <v/>
      </c>
      <c r="C4366">
        <f>Движение!$C$645</f>
        <v/>
      </c>
      <c r="D4366" t="inlineStr">
        <is>
          <t>Г 3500</t>
        </is>
      </c>
      <c r="E4366">
        <f>Движение!$P$645</f>
        <v/>
      </c>
      <c r="F4366">
        <f>N(Движение!$Q$645)</f>
        <v/>
      </c>
      <c r="G4366">
        <f>N(Движение!$R$645)</f>
        <v/>
      </c>
      <c r="H4366">
        <f>Движение!$S$645</f>
        <v/>
      </c>
      <c r="I4366">
        <f>IF($F4366&gt;0,TEXT($B4366,"dd.mm")&amp;"_"&amp;$D4366,"")</f>
        <v/>
      </c>
    </row>
    <row r="4367">
      <c r="A4367" t="n">
        <v>4366</v>
      </c>
      <c r="B4367">
        <f>Движение!$A$645</f>
        <v/>
      </c>
      <c r="C4367">
        <f>Движение!$C$645</f>
        <v/>
      </c>
      <c r="D4367" t="inlineStr">
        <is>
          <t>Г 800</t>
        </is>
      </c>
      <c r="E4367">
        <f>Движение!$T$645</f>
        <v/>
      </c>
      <c r="F4367">
        <f>N(Движение!$U$645)</f>
        <v/>
      </c>
      <c r="G4367">
        <f>N(Движение!$V$645)</f>
        <v/>
      </c>
      <c r="H4367">
        <f>Движение!$W$645</f>
        <v/>
      </c>
      <c r="I4367">
        <f>IF($F4367&gt;0,TEXT($B4367,"dd.mm")&amp;"_"&amp;$D4367,"")</f>
        <v/>
      </c>
    </row>
    <row r="4368">
      <c r="A4368" t="n">
        <v>4367</v>
      </c>
      <c r="B4368">
        <f>Движение!$A$645</f>
        <v/>
      </c>
      <c r="C4368">
        <f>Движение!$C$645</f>
        <v/>
      </c>
      <c r="D4368" t="inlineStr">
        <is>
          <t>Ми-К</t>
        </is>
      </c>
      <c r="E4368">
        <f>Движение!$X$645</f>
        <v/>
      </c>
      <c r="F4368">
        <f>N(Движение!$Y$645)</f>
        <v/>
      </c>
      <c r="G4368">
        <f>N(Движение!$Z$645)</f>
        <v/>
      </c>
      <c r="H4368">
        <f>Движение!$AA$645</f>
        <v/>
      </c>
      <c r="I4368">
        <f>IF($F4368&gt;0,TEXT($B4368,"dd.mm")&amp;"_"&amp;$D4368,"")</f>
        <v/>
      </c>
    </row>
    <row r="4369">
      <c r="A4369" t="n">
        <v>4368</v>
      </c>
      <c r="B4369">
        <f>Движение!$A$645</f>
        <v/>
      </c>
      <c r="C4369">
        <f>Движение!$C$645</f>
        <v/>
      </c>
      <c r="D4369" t="inlineStr">
        <is>
          <t>Ми-П</t>
        </is>
      </c>
      <c r="E4369">
        <f>Движение!$AB$645</f>
        <v/>
      </c>
      <c r="F4369">
        <f>N(Движение!$AC$645)</f>
        <v/>
      </c>
      <c r="G4369">
        <f>N(Движение!$AD$645)</f>
        <v/>
      </c>
      <c r="H4369">
        <f>Движение!$AE$645</f>
        <v/>
      </c>
      <c r="I4369">
        <f>IF($F4369&gt;0,TEXT($B4369,"dd.mm")&amp;"_"&amp;$D4369,"")</f>
        <v/>
      </c>
    </row>
    <row r="4370">
      <c r="A4370" t="n">
        <v>4369</v>
      </c>
      <c r="B4370">
        <f>Движение!$A$646</f>
        <v/>
      </c>
      <c r="C4370">
        <f>Движение!$C$646</f>
        <v/>
      </c>
      <c r="D4370" t="inlineStr">
        <is>
          <t>АК-10</t>
        </is>
      </c>
      <c r="E4370">
        <f>Движение!$D$646</f>
        <v/>
      </c>
      <c r="F4370">
        <f>N(Движение!$E$646)</f>
        <v/>
      </c>
      <c r="G4370">
        <f>N(Движение!$F$646)</f>
        <v/>
      </c>
      <c r="H4370">
        <f>Движение!$G$646</f>
        <v/>
      </c>
      <c r="I4370">
        <f>IF($F4370&gt;0,TEXT($B4370,"dd.mm")&amp;"_"&amp;$D4370,"")</f>
        <v/>
      </c>
    </row>
    <row r="4371">
      <c r="A4371" t="n">
        <v>4370</v>
      </c>
      <c r="B4371">
        <f>Движение!$A$646</f>
        <v/>
      </c>
      <c r="C4371">
        <f>Движение!$C$646</f>
        <v/>
      </c>
      <c r="D4371" t="inlineStr">
        <is>
          <t>АК-15</t>
        </is>
      </c>
      <c r="E4371">
        <f>Движение!$H$646</f>
        <v/>
      </c>
      <c r="F4371">
        <f>N(Движение!$I$646)</f>
        <v/>
      </c>
      <c r="G4371">
        <f>N(Движение!$J$646)</f>
        <v/>
      </c>
      <c r="H4371">
        <f>Движение!$K$646</f>
        <v/>
      </c>
      <c r="I4371">
        <f>IF($F4371&gt;0,TEXT($B4371,"dd.mm")&amp;"_"&amp;$D4371,"")</f>
        <v/>
      </c>
    </row>
    <row r="4372">
      <c r="A4372" t="n">
        <v>4371</v>
      </c>
      <c r="B4372">
        <f>Движение!$A$646</f>
        <v/>
      </c>
      <c r="C4372">
        <f>Движение!$C$646</f>
        <v/>
      </c>
      <c r="D4372" t="inlineStr">
        <is>
          <t>Г 1800</t>
        </is>
      </c>
      <c r="E4372">
        <f>Движение!$L$646</f>
        <v/>
      </c>
      <c r="F4372">
        <f>N(Движение!$M$646)</f>
        <v/>
      </c>
      <c r="G4372">
        <f>N(Движение!$N$646)</f>
        <v/>
      </c>
      <c r="H4372">
        <f>Движение!$O$646</f>
        <v/>
      </c>
      <c r="I4372">
        <f>IF($F4372&gt;0,TEXT($B4372,"dd.mm")&amp;"_"&amp;$D4372,"")</f>
        <v/>
      </c>
    </row>
    <row r="4373">
      <c r="A4373" t="n">
        <v>4372</v>
      </c>
      <c r="B4373">
        <f>Движение!$A$646</f>
        <v/>
      </c>
      <c r="C4373">
        <f>Движение!$C$646</f>
        <v/>
      </c>
      <c r="D4373" t="inlineStr">
        <is>
          <t>Г 3500</t>
        </is>
      </c>
      <c r="E4373">
        <f>Движение!$P$646</f>
        <v/>
      </c>
      <c r="F4373">
        <f>N(Движение!$Q$646)</f>
        <v/>
      </c>
      <c r="G4373">
        <f>N(Движение!$R$646)</f>
        <v/>
      </c>
      <c r="H4373">
        <f>Движение!$S$646</f>
        <v/>
      </c>
      <c r="I4373">
        <f>IF($F4373&gt;0,TEXT($B4373,"dd.mm")&amp;"_"&amp;$D4373,"")</f>
        <v/>
      </c>
    </row>
    <row r="4374">
      <c r="A4374" t="n">
        <v>4373</v>
      </c>
      <c r="B4374">
        <f>Движение!$A$646</f>
        <v/>
      </c>
      <c r="C4374">
        <f>Движение!$C$646</f>
        <v/>
      </c>
      <c r="D4374" t="inlineStr">
        <is>
          <t>Г 800</t>
        </is>
      </c>
      <c r="E4374">
        <f>Движение!$T$646</f>
        <v/>
      </c>
      <c r="F4374">
        <f>N(Движение!$U$646)</f>
        <v/>
      </c>
      <c r="G4374">
        <f>N(Движение!$V$646)</f>
        <v/>
      </c>
      <c r="H4374">
        <f>Движение!$W$646</f>
        <v/>
      </c>
      <c r="I4374">
        <f>IF($F4374&gt;0,TEXT($B4374,"dd.mm")&amp;"_"&amp;$D4374,"")</f>
        <v/>
      </c>
    </row>
    <row r="4375">
      <c r="A4375" t="n">
        <v>4374</v>
      </c>
      <c r="B4375">
        <f>Движение!$A$646</f>
        <v/>
      </c>
      <c r="C4375">
        <f>Движение!$C$646</f>
        <v/>
      </c>
      <c r="D4375" t="inlineStr">
        <is>
          <t>Ми-К</t>
        </is>
      </c>
      <c r="E4375">
        <f>Движение!$X$646</f>
        <v/>
      </c>
      <c r="F4375">
        <f>N(Движение!$Y$646)</f>
        <v/>
      </c>
      <c r="G4375">
        <f>N(Движение!$Z$646)</f>
        <v/>
      </c>
      <c r="H4375">
        <f>Движение!$AA$646</f>
        <v/>
      </c>
      <c r="I4375">
        <f>IF($F4375&gt;0,TEXT($B4375,"dd.mm")&amp;"_"&amp;$D4375,"")</f>
        <v/>
      </c>
    </row>
    <row r="4376">
      <c r="A4376" t="n">
        <v>4375</v>
      </c>
      <c r="B4376">
        <f>Движение!$A$646</f>
        <v/>
      </c>
      <c r="C4376">
        <f>Движение!$C$646</f>
        <v/>
      </c>
      <c r="D4376" t="inlineStr">
        <is>
          <t>Ми-П</t>
        </is>
      </c>
      <c r="E4376">
        <f>Движение!$AB$646</f>
        <v/>
      </c>
      <c r="F4376">
        <f>N(Движение!$AC$646)</f>
        <v/>
      </c>
      <c r="G4376">
        <f>N(Движение!$AD$646)</f>
        <v/>
      </c>
      <c r="H4376">
        <f>Движение!$AE$646</f>
        <v/>
      </c>
      <c r="I4376">
        <f>IF($F4376&gt;0,TEXT($B4376,"dd.mm")&amp;"_"&amp;$D4376,"")</f>
        <v/>
      </c>
    </row>
    <row r="4377">
      <c r="A4377" t="n">
        <v>4376</v>
      </c>
      <c r="B4377">
        <f>Движение!$A$647</f>
        <v/>
      </c>
      <c r="C4377">
        <f>Движение!$C$647</f>
        <v/>
      </c>
      <c r="D4377" t="inlineStr">
        <is>
          <t>АК-10</t>
        </is>
      </c>
      <c r="E4377">
        <f>Движение!$D$647</f>
        <v/>
      </c>
      <c r="F4377">
        <f>N(Движение!$E$647)</f>
        <v/>
      </c>
      <c r="G4377">
        <f>N(Движение!$F$647)</f>
        <v/>
      </c>
      <c r="H4377">
        <f>Движение!$G$647</f>
        <v/>
      </c>
      <c r="I4377">
        <f>IF($F4377&gt;0,TEXT($B4377,"dd.mm")&amp;"_"&amp;$D4377,"")</f>
        <v/>
      </c>
    </row>
    <row r="4378">
      <c r="A4378" t="n">
        <v>4377</v>
      </c>
      <c r="B4378">
        <f>Движение!$A$647</f>
        <v/>
      </c>
      <c r="C4378">
        <f>Движение!$C$647</f>
        <v/>
      </c>
      <c r="D4378" t="inlineStr">
        <is>
          <t>АК-15</t>
        </is>
      </c>
      <c r="E4378">
        <f>Движение!$H$647</f>
        <v/>
      </c>
      <c r="F4378">
        <f>N(Движение!$I$647)</f>
        <v/>
      </c>
      <c r="G4378">
        <f>N(Движение!$J$647)</f>
        <v/>
      </c>
      <c r="H4378">
        <f>Движение!$K$647</f>
        <v/>
      </c>
      <c r="I4378">
        <f>IF($F4378&gt;0,TEXT($B4378,"dd.mm")&amp;"_"&amp;$D4378,"")</f>
        <v/>
      </c>
    </row>
    <row r="4379">
      <c r="A4379" t="n">
        <v>4378</v>
      </c>
      <c r="B4379">
        <f>Движение!$A$647</f>
        <v/>
      </c>
      <c r="C4379">
        <f>Движение!$C$647</f>
        <v/>
      </c>
      <c r="D4379" t="inlineStr">
        <is>
          <t>Г 1800</t>
        </is>
      </c>
      <c r="E4379">
        <f>Движение!$L$647</f>
        <v/>
      </c>
      <c r="F4379">
        <f>N(Движение!$M$647)</f>
        <v/>
      </c>
      <c r="G4379">
        <f>N(Движение!$N$647)</f>
        <v/>
      </c>
      <c r="H4379">
        <f>Движение!$O$647</f>
        <v/>
      </c>
      <c r="I4379">
        <f>IF($F4379&gt;0,TEXT($B4379,"dd.mm")&amp;"_"&amp;$D4379,"")</f>
        <v/>
      </c>
    </row>
    <row r="4380">
      <c r="A4380" t="n">
        <v>4379</v>
      </c>
      <c r="B4380">
        <f>Движение!$A$647</f>
        <v/>
      </c>
      <c r="C4380">
        <f>Движение!$C$647</f>
        <v/>
      </c>
      <c r="D4380" t="inlineStr">
        <is>
          <t>Г 3500</t>
        </is>
      </c>
      <c r="E4380">
        <f>Движение!$P$647</f>
        <v/>
      </c>
      <c r="F4380">
        <f>N(Движение!$Q$647)</f>
        <v/>
      </c>
      <c r="G4380">
        <f>N(Движение!$R$647)</f>
        <v/>
      </c>
      <c r="H4380">
        <f>Движение!$S$647</f>
        <v/>
      </c>
      <c r="I4380">
        <f>IF($F4380&gt;0,TEXT($B4380,"dd.mm")&amp;"_"&amp;$D4380,"")</f>
        <v/>
      </c>
    </row>
    <row r="4381">
      <c r="A4381" t="n">
        <v>4380</v>
      </c>
      <c r="B4381">
        <f>Движение!$A$647</f>
        <v/>
      </c>
      <c r="C4381">
        <f>Движение!$C$647</f>
        <v/>
      </c>
      <c r="D4381" t="inlineStr">
        <is>
          <t>Г 800</t>
        </is>
      </c>
      <c r="E4381">
        <f>Движение!$T$647</f>
        <v/>
      </c>
      <c r="F4381">
        <f>N(Движение!$U$647)</f>
        <v/>
      </c>
      <c r="G4381">
        <f>N(Движение!$V$647)</f>
        <v/>
      </c>
      <c r="H4381">
        <f>Движение!$W$647</f>
        <v/>
      </c>
      <c r="I4381">
        <f>IF($F4381&gt;0,TEXT($B4381,"dd.mm")&amp;"_"&amp;$D4381,"")</f>
        <v/>
      </c>
    </row>
    <row r="4382">
      <c r="A4382" t="n">
        <v>4381</v>
      </c>
      <c r="B4382">
        <f>Движение!$A$647</f>
        <v/>
      </c>
      <c r="C4382">
        <f>Движение!$C$647</f>
        <v/>
      </c>
      <c r="D4382" t="inlineStr">
        <is>
          <t>Ми-К</t>
        </is>
      </c>
      <c r="E4382">
        <f>Движение!$X$647</f>
        <v/>
      </c>
      <c r="F4382">
        <f>N(Движение!$Y$647)</f>
        <v/>
      </c>
      <c r="G4382">
        <f>N(Движение!$Z$647)</f>
        <v/>
      </c>
      <c r="H4382">
        <f>Движение!$AA$647</f>
        <v/>
      </c>
      <c r="I4382">
        <f>IF($F4382&gt;0,TEXT($B4382,"dd.mm")&amp;"_"&amp;$D4382,"")</f>
        <v/>
      </c>
    </row>
    <row r="4383">
      <c r="A4383" t="n">
        <v>4382</v>
      </c>
      <c r="B4383">
        <f>Движение!$A$647</f>
        <v/>
      </c>
      <c r="C4383">
        <f>Движение!$C$647</f>
        <v/>
      </c>
      <c r="D4383" t="inlineStr">
        <is>
          <t>Ми-П</t>
        </is>
      </c>
      <c r="E4383">
        <f>Движение!$AB$647</f>
        <v/>
      </c>
      <c r="F4383">
        <f>N(Движение!$AC$647)</f>
        <v/>
      </c>
      <c r="G4383">
        <f>N(Движение!$AD$647)</f>
        <v/>
      </c>
      <c r="H4383">
        <f>Движение!$AE$647</f>
        <v/>
      </c>
      <c r="I4383">
        <f>IF($F4383&gt;0,TEXT($B4383,"dd.mm")&amp;"_"&amp;$D4383,"")</f>
        <v/>
      </c>
    </row>
    <row r="4384">
      <c r="A4384" t="n">
        <v>4383</v>
      </c>
      <c r="B4384">
        <f>Движение!$A$648</f>
        <v/>
      </c>
      <c r="C4384">
        <f>Движение!$C$648</f>
        <v/>
      </c>
      <c r="D4384" t="inlineStr">
        <is>
          <t>АК-10</t>
        </is>
      </c>
      <c r="E4384">
        <f>Движение!$D$648</f>
        <v/>
      </c>
      <c r="F4384">
        <f>N(Движение!$E$648)</f>
        <v/>
      </c>
      <c r="G4384">
        <f>N(Движение!$F$648)</f>
        <v/>
      </c>
      <c r="H4384">
        <f>Движение!$G$648</f>
        <v/>
      </c>
      <c r="I4384">
        <f>IF($F4384&gt;0,TEXT($B4384,"dd.mm")&amp;"_"&amp;$D4384,"")</f>
        <v/>
      </c>
    </row>
    <row r="4385">
      <c r="A4385" t="n">
        <v>4384</v>
      </c>
      <c r="B4385">
        <f>Движение!$A$648</f>
        <v/>
      </c>
      <c r="C4385">
        <f>Движение!$C$648</f>
        <v/>
      </c>
      <c r="D4385" t="inlineStr">
        <is>
          <t>АК-15</t>
        </is>
      </c>
      <c r="E4385">
        <f>Движение!$H$648</f>
        <v/>
      </c>
      <c r="F4385">
        <f>N(Движение!$I$648)</f>
        <v/>
      </c>
      <c r="G4385">
        <f>N(Движение!$J$648)</f>
        <v/>
      </c>
      <c r="H4385">
        <f>Движение!$K$648</f>
        <v/>
      </c>
      <c r="I4385">
        <f>IF($F4385&gt;0,TEXT($B4385,"dd.mm")&amp;"_"&amp;$D4385,"")</f>
        <v/>
      </c>
    </row>
    <row r="4386">
      <c r="A4386" t="n">
        <v>4385</v>
      </c>
      <c r="B4386">
        <f>Движение!$A$648</f>
        <v/>
      </c>
      <c r="C4386">
        <f>Движение!$C$648</f>
        <v/>
      </c>
      <c r="D4386" t="inlineStr">
        <is>
          <t>Г 1800</t>
        </is>
      </c>
      <c r="E4386">
        <f>Движение!$L$648</f>
        <v/>
      </c>
      <c r="F4386">
        <f>N(Движение!$M$648)</f>
        <v/>
      </c>
      <c r="G4386">
        <f>N(Движение!$N$648)</f>
        <v/>
      </c>
      <c r="H4386">
        <f>Движение!$O$648</f>
        <v/>
      </c>
      <c r="I4386">
        <f>IF($F4386&gt;0,TEXT($B4386,"dd.mm")&amp;"_"&amp;$D4386,"")</f>
        <v/>
      </c>
    </row>
    <row r="4387">
      <c r="A4387" t="n">
        <v>4386</v>
      </c>
      <c r="B4387">
        <f>Движение!$A$648</f>
        <v/>
      </c>
      <c r="C4387">
        <f>Движение!$C$648</f>
        <v/>
      </c>
      <c r="D4387" t="inlineStr">
        <is>
          <t>Г 3500</t>
        </is>
      </c>
      <c r="E4387">
        <f>Движение!$P$648</f>
        <v/>
      </c>
      <c r="F4387">
        <f>N(Движение!$Q$648)</f>
        <v/>
      </c>
      <c r="G4387">
        <f>N(Движение!$R$648)</f>
        <v/>
      </c>
      <c r="H4387">
        <f>Движение!$S$648</f>
        <v/>
      </c>
      <c r="I4387">
        <f>IF($F4387&gt;0,TEXT($B4387,"dd.mm")&amp;"_"&amp;$D4387,"")</f>
        <v/>
      </c>
    </row>
    <row r="4388">
      <c r="A4388" t="n">
        <v>4387</v>
      </c>
      <c r="B4388">
        <f>Движение!$A$648</f>
        <v/>
      </c>
      <c r="C4388">
        <f>Движение!$C$648</f>
        <v/>
      </c>
      <c r="D4388" t="inlineStr">
        <is>
          <t>Г 800</t>
        </is>
      </c>
      <c r="E4388">
        <f>Движение!$T$648</f>
        <v/>
      </c>
      <c r="F4388">
        <f>N(Движение!$U$648)</f>
        <v/>
      </c>
      <c r="G4388">
        <f>N(Движение!$V$648)</f>
        <v/>
      </c>
      <c r="H4388">
        <f>Движение!$W$648</f>
        <v/>
      </c>
      <c r="I4388">
        <f>IF($F4388&gt;0,TEXT($B4388,"dd.mm")&amp;"_"&amp;$D4388,"")</f>
        <v/>
      </c>
    </row>
    <row r="4389">
      <c r="A4389" t="n">
        <v>4388</v>
      </c>
      <c r="B4389">
        <f>Движение!$A$648</f>
        <v/>
      </c>
      <c r="C4389">
        <f>Движение!$C$648</f>
        <v/>
      </c>
      <c r="D4389" t="inlineStr">
        <is>
          <t>Ми-К</t>
        </is>
      </c>
      <c r="E4389">
        <f>Движение!$X$648</f>
        <v/>
      </c>
      <c r="F4389">
        <f>N(Движение!$Y$648)</f>
        <v/>
      </c>
      <c r="G4389">
        <f>N(Движение!$Z$648)</f>
        <v/>
      </c>
      <c r="H4389">
        <f>Движение!$AA$648</f>
        <v/>
      </c>
      <c r="I4389">
        <f>IF($F4389&gt;0,TEXT($B4389,"dd.mm")&amp;"_"&amp;$D4389,"")</f>
        <v/>
      </c>
    </row>
    <row r="4390">
      <c r="A4390" t="n">
        <v>4389</v>
      </c>
      <c r="B4390">
        <f>Движение!$A$648</f>
        <v/>
      </c>
      <c r="C4390">
        <f>Движение!$C$648</f>
        <v/>
      </c>
      <c r="D4390" t="inlineStr">
        <is>
          <t>Ми-П</t>
        </is>
      </c>
      <c r="E4390">
        <f>Движение!$AB$648</f>
        <v/>
      </c>
      <c r="F4390">
        <f>N(Движение!$AC$648)</f>
        <v/>
      </c>
      <c r="G4390">
        <f>N(Движение!$AD$648)</f>
        <v/>
      </c>
      <c r="H4390">
        <f>Движение!$AE$648</f>
        <v/>
      </c>
      <c r="I4390">
        <f>IF($F4390&gt;0,TEXT($B4390,"dd.mm")&amp;"_"&amp;$D4390,"")</f>
        <v/>
      </c>
    </row>
    <row r="4391">
      <c r="A4391" t="n">
        <v>4390</v>
      </c>
      <c r="B4391">
        <f>Движение!$A$649</f>
        <v/>
      </c>
      <c r="C4391">
        <f>Движение!$C$649</f>
        <v/>
      </c>
      <c r="D4391" t="inlineStr">
        <is>
          <t>АК-10</t>
        </is>
      </c>
      <c r="E4391">
        <f>Движение!$D$649</f>
        <v/>
      </c>
      <c r="F4391">
        <f>N(Движение!$E$649)</f>
        <v/>
      </c>
      <c r="G4391">
        <f>N(Движение!$F$649)</f>
        <v/>
      </c>
      <c r="H4391">
        <f>Движение!$G$649</f>
        <v/>
      </c>
      <c r="I4391">
        <f>IF($F4391&gt;0,TEXT($B4391,"dd.mm")&amp;"_"&amp;$D4391,"")</f>
        <v/>
      </c>
    </row>
    <row r="4392">
      <c r="A4392" t="n">
        <v>4391</v>
      </c>
      <c r="B4392">
        <f>Движение!$A$649</f>
        <v/>
      </c>
      <c r="C4392">
        <f>Движение!$C$649</f>
        <v/>
      </c>
      <c r="D4392" t="inlineStr">
        <is>
          <t>АК-15</t>
        </is>
      </c>
      <c r="E4392">
        <f>Движение!$H$649</f>
        <v/>
      </c>
      <c r="F4392">
        <f>N(Движение!$I$649)</f>
        <v/>
      </c>
      <c r="G4392">
        <f>N(Движение!$J$649)</f>
        <v/>
      </c>
      <c r="H4392">
        <f>Движение!$K$649</f>
        <v/>
      </c>
      <c r="I4392">
        <f>IF($F4392&gt;0,TEXT($B4392,"dd.mm")&amp;"_"&amp;$D4392,"")</f>
        <v/>
      </c>
    </row>
    <row r="4393">
      <c r="A4393" t="n">
        <v>4392</v>
      </c>
      <c r="B4393">
        <f>Движение!$A$649</f>
        <v/>
      </c>
      <c r="C4393">
        <f>Движение!$C$649</f>
        <v/>
      </c>
      <c r="D4393" t="inlineStr">
        <is>
          <t>Г 1800</t>
        </is>
      </c>
      <c r="E4393">
        <f>Движение!$L$649</f>
        <v/>
      </c>
      <c r="F4393">
        <f>N(Движение!$M$649)</f>
        <v/>
      </c>
      <c r="G4393">
        <f>N(Движение!$N$649)</f>
        <v/>
      </c>
      <c r="H4393">
        <f>Движение!$O$649</f>
        <v/>
      </c>
      <c r="I4393">
        <f>IF($F4393&gt;0,TEXT($B4393,"dd.mm")&amp;"_"&amp;$D4393,"")</f>
        <v/>
      </c>
    </row>
    <row r="4394">
      <c r="A4394" t="n">
        <v>4393</v>
      </c>
      <c r="B4394">
        <f>Движение!$A$649</f>
        <v/>
      </c>
      <c r="C4394">
        <f>Движение!$C$649</f>
        <v/>
      </c>
      <c r="D4394" t="inlineStr">
        <is>
          <t>Г 3500</t>
        </is>
      </c>
      <c r="E4394">
        <f>Движение!$P$649</f>
        <v/>
      </c>
      <c r="F4394">
        <f>N(Движение!$Q$649)</f>
        <v/>
      </c>
      <c r="G4394">
        <f>N(Движение!$R$649)</f>
        <v/>
      </c>
      <c r="H4394">
        <f>Движение!$S$649</f>
        <v/>
      </c>
      <c r="I4394">
        <f>IF($F4394&gt;0,TEXT($B4394,"dd.mm")&amp;"_"&amp;$D4394,"")</f>
        <v/>
      </c>
    </row>
    <row r="4395">
      <c r="A4395" t="n">
        <v>4394</v>
      </c>
      <c r="B4395">
        <f>Движение!$A$649</f>
        <v/>
      </c>
      <c r="C4395">
        <f>Движение!$C$649</f>
        <v/>
      </c>
      <c r="D4395" t="inlineStr">
        <is>
          <t>Г 800</t>
        </is>
      </c>
      <c r="E4395">
        <f>Движение!$T$649</f>
        <v/>
      </c>
      <c r="F4395">
        <f>N(Движение!$U$649)</f>
        <v/>
      </c>
      <c r="G4395">
        <f>N(Движение!$V$649)</f>
        <v/>
      </c>
      <c r="H4395">
        <f>Движение!$W$649</f>
        <v/>
      </c>
      <c r="I4395">
        <f>IF($F4395&gt;0,TEXT($B4395,"dd.mm")&amp;"_"&amp;$D4395,"")</f>
        <v/>
      </c>
    </row>
    <row r="4396">
      <c r="A4396" t="n">
        <v>4395</v>
      </c>
      <c r="B4396">
        <f>Движение!$A$649</f>
        <v/>
      </c>
      <c r="C4396">
        <f>Движение!$C$649</f>
        <v/>
      </c>
      <c r="D4396" t="inlineStr">
        <is>
          <t>Ми-К</t>
        </is>
      </c>
      <c r="E4396">
        <f>Движение!$X$649</f>
        <v/>
      </c>
      <c r="F4396">
        <f>N(Движение!$Y$649)</f>
        <v/>
      </c>
      <c r="G4396">
        <f>N(Движение!$Z$649)</f>
        <v/>
      </c>
      <c r="H4396">
        <f>Движение!$AA$649</f>
        <v/>
      </c>
      <c r="I4396">
        <f>IF($F4396&gt;0,TEXT($B4396,"dd.mm")&amp;"_"&amp;$D4396,"")</f>
        <v/>
      </c>
    </row>
    <row r="4397">
      <c r="A4397" t="n">
        <v>4396</v>
      </c>
      <c r="B4397">
        <f>Движение!$A$649</f>
        <v/>
      </c>
      <c r="C4397">
        <f>Движение!$C$649</f>
        <v/>
      </c>
      <c r="D4397" t="inlineStr">
        <is>
          <t>Ми-П</t>
        </is>
      </c>
      <c r="E4397">
        <f>Движение!$AB$649</f>
        <v/>
      </c>
      <c r="F4397">
        <f>N(Движение!$AC$649)</f>
        <v/>
      </c>
      <c r="G4397">
        <f>N(Движение!$AD$649)</f>
        <v/>
      </c>
      <c r="H4397">
        <f>Движение!$AE$649</f>
        <v/>
      </c>
      <c r="I4397">
        <f>IF($F4397&gt;0,TEXT($B4397,"dd.mm")&amp;"_"&amp;$D4397,"")</f>
        <v/>
      </c>
    </row>
    <row r="4398">
      <c r="A4398" t="n">
        <v>4397</v>
      </c>
      <c r="B4398">
        <f>Движение!$A$650</f>
        <v/>
      </c>
      <c r="C4398">
        <f>Движение!$C$650</f>
        <v/>
      </c>
      <c r="D4398" t="inlineStr">
        <is>
          <t>АК-10</t>
        </is>
      </c>
      <c r="E4398">
        <f>Движение!$D$650</f>
        <v/>
      </c>
      <c r="F4398">
        <f>N(Движение!$E$650)</f>
        <v/>
      </c>
      <c r="G4398">
        <f>N(Движение!$F$650)</f>
        <v/>
      </c>
      <c r="H4398">
        <f>Движение!$G$650</f>
        <v/>
      </c>
      <c r="I4398">
        <f>IF($F4398&gt;0,TEXT($B4398,"dd.mm")&amp;"_"&amp;$D4398,"")</f>
        <v/>
      </c>
    </row>
    <row r="4399">
      <c r="A4399" t="n">
        <v>4398</v>
      </c>
      <c r="B4399">
        <f>Движение!$A$650</f>
        <v/>
      </c>
      <c r="C4399">
        <f>Движение!$C$650</f>
        <v/>
      </c>
      <c r="D4399" t="inlineStr">
        <is>
          <t>АК-15</t>
        </is>
      </c>
      <c r="E4399">
        <f>Движение!$H$650</f>
        <v/>
      </c>
      <c r="F4399">
        <f>N(Движение!$I$650)</f>
        <v/>
      </c>
      <c r="G4399">
        <f>N(Движение!$J$650)</f>
        <v/>
      </c>
      <c r="H4399">
        <f>Движение!$K$650</f>
        <v/>
      </c>
      <c r="I4399">
        <f>IF($F4399&gt;0,TEXT($B4399,"dd.mm")&amp;"_"&amp;$D4399,"")</f>
        <v/>
      </c>
    </row>
    <row r="4400">
      <c r="A4400" t="n">
        <v>4399</v>
      </c>
      <c r="B4400">
        <f>Движение!$A$650</f>
        <v/>
      </c>
      <c r="C4400">
        <f>Движение!$C$650</f>
        <v/>
      </c>
      <c r="D4400" t="inlineStr">
        <is>
          <t>Г 1800</t>
        </is>
      </c>
      <c r="E4400">
        <f>Движение!$L$650</f>
        <v/>
      </c>
      <c r="F4400">
        <f>N(Движение!$M$650)</f>
        <v/>
      </c>
      <c r="G4400">
        <f>N(Движение!$N$650)</f>
        <v/>
      </c>
      <c r="H4400">
        <f>Движение!$O$650</f>
        <v/>
      </c>
      <c r="I4400">
        <f>IF($F4400&gt;0,TEXT($B4400,"dd.mm")&amp;"_"&amp;$D4400,"")</f>
        <v/>
      </c>
    </row>
    <row r="4401">
      <c r="A4401" t="n">
        <v>4400</v>
      </c>
      <c r="B4401">
        <f>Движение!$A$650</f>
        <v/>
      </c>
      <c r="C4401">
        <f>Движение!$C$650</f>
        <v/>
      </c>
      <c r="D4401" t="inlineStr">
        <is>
          <t>Г 3500</t>
        </is>
      </c>
      <c r="E4401">
        <f>Движение!$P$650</f>
        <v/>
      </c>
      <c r="F4401">
        <f>N(Движение!$Q$650)</f>
        <v/>
      </c>
      <c r="G4401">
        <f>N(Движение!$R$650)</f>
        <v/>
      </c>
      <c r="H4401">
        <f>Движение!$S$650</f>
        <v/>
      </c>
      <c r="I4401">
        <f>IF($F4401&gt;0,TEXT($B4401,"dd.mm")&amp;"_"&amp;$D4401,"")</f>
        <v/>
      </c>
    </row>
    <row r="4402">
      <c r="A4402" t="n">
        <v>4401</v>
      </c>
      <c r="B4402">
        <f>Движение!$A$650</f>
        <v/>
      </c>
      <c r="C4402">
        <f>Движение!$C$650</f>
        <v/>
      </c>
      <c r="D4402" t="inlineStr">
        <is>
          <t>Г 800</t>
        </is>
      </c>
      <c r="E4402">
        <f>Движение!$T$650</f>
        <v/>
      </c>
      <c r="F4402">
        <f>N(Движение!$U$650)</f>
        <v/>
      </c>
      <c r="G4402">
        <f>N(Движение!$V$650)</f>
        <v/>
      </c>
      <c r="H4402">
        <f>Движение!$W$650</f>
        <v/>
      </c>
      <c r="I4402">
        <f>IF($F4402&gt;0,TEXT($B4402,"dd.mm")&amp;"_"&amp;$D4402,"")</f>
        <v/>
      </c>
    </row>
    <row r="4403">
      <c r="A4403" t="n">
        <v>4402</v>
      </c>
      <c r="B4403">
        <f>Движение!$A$650</f>
        <v/>
      </c>
      <c r="C4403">
        <f>Движение!$C$650</f>
        <v/>
      </c>
      <c r="D4403" t="inlineStr">
        <is>
          <t>Ми-К</t>
        </is>
      </c>
      <c r="E4403">
        <f>Движение!$X$650</f>
        <v/>
      </c>
      <c r="F4403">
        <f>N(Движение!$Y$650)</f>
        <v/>
      </c>
      <c r="G4403">
        <f>N(Движение!$Z$650)</f>
        <v/>
      </c>
      <c r="H4403">
        <f>Движение!$AA$650</f>
        <v/>
      </c>
      <c r="I4403">
        <f>IF($F4403&gt;0,TEXT($B4403,"dd.mm")&amp;"_"&amp;$D4403,"")</f>
        <v/>
      </c>
    </row>
    <row r="4404">
      <c r="A4404" t="n">
        <v>4403</v>
      </c>
      <c r="B4404">
        <f>Движение!$A$650</f>
        <v/>
      </c>
      <c r="C4404">
        <f>Движение!$C$650</f>
        <v/>
      </c>
      <c r="D4404" t="inlineStr">
        <is>
          <t>Ми-П</t>
        </is>
      </c>
      <c r="E4404">
        <f>Движение!$AB$650</f>
        <v/>
      </c>
      <c r="F4404">
        <f>N(Движение!$AC$650)</f>
        <v/>
      </c>
      <c r="G4404">
        <f>N(Движение!$AD$650)</f>
        <v/>
      </c>
      <c r="H4404">
        <f>Движение!$AE$650</f>
        <v/>
      </c>
      <c r="I4404">
        <f>IF($F4404&gt;0,TEXT($B4404,"dd.mm")&amp;"_"&amp;$D4404,"")</f>
        <v/>
      </c>
    </row>
    <row r="4405">
      <c r="A4405" t="n">
        <v>4404</v>
      </c>
      <c r="B4405">
        <f>Движение!$A$651</f>
        <v/>
      </c>
      <c r="C4405">
        <f>Движение!$C$651</f>
        <v/>
      </c>
      <c r="D4405" t="inlineStr">
        <is>
          <t>АК-10</t>
        </is>
      </c>
      <c r="E4405">
        <f>Движение!$D$651</f>
        <v/>
      </c>
      <c r="F4405">
        <f>N(Движение!$E$651)</f>
        <v/>
      </c>
      <c r="G4405">
        <f>N(Движение!$F$651)</f>
        <v/>
      </c>
      <c r="H4405">
        <f>Движение!$G$651</f>
        <v/>
      </c>
      <c r="I4405">
        <f>IF($F4405&gt;0,TEXT($B4405,"dd.mm")&amp;"_"&amp;$D4405,"")</f>
        <v/>
      </c>
    </row>
    <row r="4406">
      <c r="A4406" t="n">
        <v>4405</v>
      </c>
      <c r="B4406">
        <f>Движение!$A$651</f>
        <v/>
      </c>
      <c r="C4406">
        <f>Движение!$C$651</f>
        <v/>
      </c>
      <c r="D4406" t="inlineStr">
        <is>
          <t>АК-15</t>
        </is>
      </c>
      <c r="E4406">
        <f>Движение!$H$651</f>
        <v/>
      </c>
      <c r="F4406">
        <f>N(Движение!$I$651)</f>
        <v/>
      </c>
      <c r="G4406">
        <f>N(Движение!$J$651)</f>
        <v/>
      </c>
      <c r="H4406">
        <f>Движение!$K$651</f>
        <v/>
      </c>
      <c r="I4406">
        <f>IF($F4406&gt;0,TEXT($B4406,"dd.mm")&amp;"_"&amp;$D4406,"")</f>
        <v/>
      </c>
    </row>
    <row r="4407">
      <c r="A4407" t="n">
        <v>4406</v>
      </c>
      <c r="B4407">
        <f>Движение!$A$651</f>
        <v/>
      </c>
      <c r="C4407">
        <f>Движение!$C$651</f>
        <v/>
      </c>
      <c r="D4407" t="inlineStr">
        <is>
          <t>Г 1800</t>
        </is>
      </c>
      <c r="E4407">
        <f>Движение!$L$651</f>
        <v/>
      </c>
      <c r="F4407">
        <f>N(Движение!$M$651)</f>
        <v/>
      </c>
      <c r="G4407">
        <f>N(Движение!$N$651)</f>
        <v/>
      </c>
      <c r="H4407">
        <f>Движение!$O$651</f>
        <v/>
      </c>
      <c r="I4407">
        <f>IF($F4407&gt;0,TEXT($B4407,"dd.mm")&amp;"_"&amp;$D4407,"")</f>
        <v/>
      </c>
    </row>
    <row r="4408">
      <c r="A4408" t="n">
        <v>4407</v>
      </c>
      <c r="B4408">
        <f>Движение!$A$651</f>
        <v/>
      </c>
      <c r="C4408">
        <f>Движение!$C$651</f>
        <v/>
      </c>
      <c r="D4408" t="inlineStr">
        <is>
          <t>Г 3500</t>
        </is>
      </c>
      <c r="E4408">
        <f>Движение!$P$651</f>
        <v/>
      </c>
      <c r="F4408">
        <f>N(Движение!$Q$651)</f>
        <v/>
      </c>
      <c r="G4408">
        <f>N(Движение!$R$651)</f>
        <v/>
      </c>
      <c r="H4408">
        <f>Движение!$S$651</f>
        <v/>
      </c>
      <c r="I4408">
        <f>IF($F4408&gt;0,TEXT($B4408,"dd.mm")&amp;"_"&amp;$D4408,"")</f>
        <v/>
      </c>
    </row>
    <row r="4409">
      <c r="A4409" t="n">
        <v>4408</v>
      </c>
      <c r="B4409">
        <f>Движение!$A$651</f>
        <v/>
      </c>
      <c r="C4409">
        <f>Движение!$C$651</f>
        <v/>
      </c>
      <c r="D4409" t="inlineStr">
        <is>
          <t>Г 800</t>
        </is>
      </c>
      <c r="E4409">
        <f>Движение!$T$651</f>
        <v/>
      </c>
      <c r="F4409">
        <f>N(Движение!$U$651)</f>
        <v/>
      </c>
      <c r="G4409">
        <f>N(Движение!$V$651)</f>
        <v/>
      </c>
      <c r="H4409">
        <f>Движение!$W$651</f>
        <v/>
      </c>
      <c r="I4409">
        <f>IF($F4409&gt;0,TEXT($B4409,"dd.mm")&amp;"_"&amp;$D4409,"")</f>
        <v/>
      </c>
    </row>
    <row r="4410">
      <c r="A4410" t="n">
        <v>4409</v>
      </c>
      <c r="B4410">
        <f>Движение!$A$651</f>
        <v/>
      </c>
      <c r="C4410">
        <f>Движение!$C$651</f>
        <v/>
      </c>
      <c r="D4410" t="inlineStr">
        <is>
          <t>Ми-К</t>
        </is>
      </c>
      <c r="E4410">
        <f>Движение!$X$651</f>
        <v/>
      </c>
      <c r="F4410">
        <f>N(Движение!$Y$651)</f>
        <v/>
      </c>
      <c r="G4410">
        <f>N(Движение!$Z$651)</f>
        <v/>
      </c>
      <c r="H4410">
        <f>Движение!$AA$651</f>
        <v/>
      </c>
      <c r="I4410">
        <f>IF($F4410&gt;0,TEXT($B4410,"dd.mm")&amp;"_"&amp;$D4410,"")</f>
        <v/>
      </c>
    </row>
    <row r="4411">
      <c r="A4411" t="n">
        <v>4410</v>
      </c>
      <c r="B4411">
        <f>Движение!$A$651</f>
        <v/>
      </c>
      <c r="C4411">
        <f>Движение!$C$651</f>
        <v/>
      </c>
      <c r="D4411" t="inlineStr">
        <is>
          <t>Ми-П</t>
        </is>
      </c>
      <c r="E4411">
        <f>Движение!$AB$651</f>
        <v/>
      </c>
      <c r="F4411">
        <f>N(Движение!$AC$651)</f>
        <v/>
      </c>
      <c r="G4411">
        <f>N(Движение!$AD$651)</f>
        <v/>
      </c>
      <c r="H4411">
        <f>Движение!$AE$651</f>
        <v/>
      </c>
      <c r="I4411">
        <f>IF($F4411&gt;0,TEXT($B4411,"dd.mm")&amp;"_"&amp;$D4411,"")</f>
        <v/>
      </c>
    </row>
    <row r="4412">
      <c r="A4412" t="n">
        <v>4411</v>
      </c>
      <c r="B4412">
        <f>Движение!$A$652</f>
        <v/>
      </c>
      <c r="C4412">
        <f>Движение!$C$652</f>
        <v/>
      </c>
      <c r="D4412" t="inlineStr">
        <is>
          <t>АК-10</t>
        </is>
      </c>
      <c r="E4412">
        <f>Движение!$D$652</f>
        <v/>
      </c>
      <c r="F4412">
        <f>N(Движение!$E$652)</f>
        <v/>
      </c>
      <c r="G4412">
        <f>N(Движение!$F$652)</f>
        <v/>
      </c>
      <c r="H4412">
        <f>Движение!$G$652</f>
        <v/>
      </c>
      <c r="I4412">
        <f>IF($F4412&gt;0,TEXT($B4412,"dd.mm")&amp;"_"&amp;$D4412,"")</f>
        <v/>
      </c>
    </row>
    <row r="4413">
      <c r="A4413" t="n">
        <v>4412</v>
      </c>
      <c r="B4413">
        <f>Движение!$A$652</f>
        <v/>
      </c>
      <c r="C4413">
        <f>Движение!$C$652</f>
        <v/>
      </c>
      <c r="D4413" t="inlineStr">
        <is>
          <t>АК-15</t>
        </is>
      </c>
      <c r="E4413">
        <f>Движение!$H$652</f>
        <v/>
      </c>
      <c r="F4413">
        <f>N(Движение!$I$652)</f>
        <v/>
      </c>
      <c r="G4413">
        <f>N(Движение!$J$652)</f>
        <v/>
      </c>
      <c r="H4413">
        <f>Движение!$K$652</f>
        <v/>
      </c>
      <c r="I4413">
        <f>IF($F4413&gt;0,TEXT($B4413,"dd.mm")&amp;"_"&amp;$D4413,"")</f>
        <v/>
      </c>
    </row>
    <row r="4414">
      <c r="A4414" t="n">
        <v>4413</v>
      </c>
      <c r="B4414">
        <f>Движение!$A$652</f>
        <v/>
      </c>
      <c r="C4414">
        <f>Движение!$C$652</f>
        <v/>
      </c>
      <c r="D4414" t="inlineStr">
        <is>
          <t>Г 1800</t>
        </is>
      </c>
      <c r="E4414">
        <f>Движение!$L$652</f>
        <v/>
      </c>
      <c r="F4414">
        <f>N(Движение!$M$652)</f>
        <v/>
      </c>
      <c r="G4414">
        <f>N(Движение!$N$652)</f>
        <v/>
      </c>
      <c r="H4414">
        <f>Движение!$O$652</f>
        <v/>
      </c>
      <c r="I4414">
        <f>IF($F4414&gt;0,TEXT($B4414,"dd.mm")&amp;"_"&amp;$D4414,"")</f>
        <v/>
      </c>
    </row>
    <row r="4415">
      <c r="A4415" t="n">
        <v>4414</v>
      </c>
      <c r="B4415">
        <f>Движение!$A$652</f>
        <v/>
      </c>
      <c r="C4415">
        <f>Движение!$C$652</f>
        <v/>
      </c>
      <c r="D4415" t="inlineStr">
        <is>
          <t>Г 3500</t>
        </is>
      </c>
      <c r="E4415">
        <f>Движение!$P$652</f>
        <v/>
      </c>
      <c r="F4415">
        <f>N(Движение!$Q$652)</f>
        <v/>
      </c>
      <c r="G4415">
        <f>N(Движение!$R$652)</f>
        <v/>
      </c>
      <c r="H4415">
        <f>Движение!$S$652</f>
        <v/>
      </c>
      <c r="I4415">
        <f>IF($F4415&gt;0,TEXT($B4415,"dd.mm")&amp;"_"&amp;$D4415,"")</f>
        <v/>
      </c>
    </row>
    <row r="4416">
      <c r="A4416" t="n">
        <v>4415</v>
      </c>
      <c r="B4416">
        <f>Движение!$A$652</f>
        <v/>
      </c>
      <c r="C4416">
        <f>Движение!$C$652</f>
        <v/>
      </c>
      <c r="D4416" t="inlineStr">
        <is>
          <t>Г 800</t>
        </is>
      </c>
      <c r="E4416">
        <f>Движение!$T$652</f>
        <v/>
      </c>
      <c r="F4416">
        <f>N(Движение!$U$652)</f>
        <v/>
      </c>
      <c r="G4416">
        <f>N(Движение!$V$652)</f>
        <v/>
      </c>
      <c r="H4416">
        <f>Движение!$W$652</f>
        <v/>
      </c>
      <c r="I4416">
        <f>IF($F4416&gt;0,TEXT($B4416,"dd.mm")&amp;"_"&amp;$D4416,"")</f>
        <v/>
      </c>
    </row>
    <row r="4417">
      <c r="A4417" t="n">
        <v>4416</v>
      </c>
      <c r="B4417">
        <f>Движение!$A$652</f>
        <v/>
      </c>
      <c r="C4417">
        <f>Движение!$C$652</f>
        <v/>
      </c>
      <c r="D4417" t="inlineStr">
        <is>
          <t>Ми-К</t>
        </is>
      </c>
      <c r="E4417">
        <f>Движение!$X$652</f>
        <v/>
      </c>
      <c r="F4417">
        <f>N(Движение!$Y$652)</f>
        <v/>
      </c>
      <c r="G4417">
        <f>N(Движение!$Z$652)</f>
        <v/>
      </c>
      <c r="H4417">
        <f>Движение!$AA$652</f>
        <v/>
      </c>
      <c r="I4417">
        <f>IF($F4417&gt;0,TEXT($B4417,"dd.mm")&amp;"_"&amp;$D4417,"")</f>
        <v/>
      </c>
    </row>
    <row r="4418">
      <c r="A4418" t="n">
        <v>4417</v>
      </c>
      <c r="B4418">
        <f>Движение!$A$652</f>
        <v/>
      </c>
      <c r="C4418">
        <f>Движение!$C$652</f>
        <v/>
      </c>
      <c r="D4418" t="inlineStr">
        <is>
          <t>Ми-П</t>
        </is>
      </c>
      <c r="E4418">
        <f>Движение!$AB$652</f>
        <v/>
      </c>
      <c r="F4418">
        <f>N(Движение!$AC$652)</f>
        <v/>
      </c>
      <c r="G4418">
        <f>N(Движение!$AD$652)</f>
        <v/>
      </c>
      <c r="H4418">
        <f>Движение!$AE$652</f>
        <v/>
      </c>
      <c r="I4418">
        <f>IF($F4418&gt;0,TEXT($B4418,"dd.mm")&amp;"_"&amp;$D4418,"")</f>
        <v/>
      </c>
    </row>
    <row r="4419">
      <c r="A4419" t="n">
        <v>4418</v>
      </c>
      <c r="B4419">
        <f>Движение!$A$653</f>
        <v/>
      </c>
      <c r="C4419">
        <f>Движение!$C$653</f>
        <v/>
      </c>
      <c r="D4419" t="inlineStr">
        <is>
          <t>АК-10</t>
        </is>
      </c>
      <c r="E4419">
        <f>Движение!$D$653</f>
        <v/>
      </c>
      <c r="F4419">
        <f>N(Движение!$E$653)</f>
        <v/>
      </c>
      <c r="G4419">
        <f>N(Движение!$F$653)</f>
        <v/>
      </c>
      <c r="H4419">
        <f>Движение!$G$653</f>
        <v/>
      </c>
      <c r="I4419">
        <f>IF($F4419&gt;0,TEXT($B4419,"dd.mm")&amp;"_"&amp;$D4419,"")</f>
        <v/>
      </c>
    </row>
    <row r="4420">
      <c r="A4420" t="n">
        <v>4419</v>
      </c>
      <c r="B4420">
        <f>Движение!$A$653</f>
        <v/>
      </c>
      <c r="C4420">
        <f>Движение!$C$653</f>
        <v/>
      </c>
      <c r="D4420" t="inlineStr">
        <is>
          <t>АК-15</t>
        </is>
      </c>
      <c r="E4420">
        <f>Движение!$H$653</f>
        <v/>
      </c>
      <c r="F4420">
        <f>N(Движение!$I$653)</f>
        <v/>
      </c>
      <c r="G4420">
        <f>N(Движение!$J$653)</f>
        <v/>
      </c>
      <c r="H4420">
        <f>Движение!$K$653</f>
        <v/>
      </c>
      <c r="I4420">
        <f>IF($F4420&gt;0,TEXT($B4420,"dd.mm")&amp;"_"&amp;$D4420,"")</f>
        <v/>
      </c>
    </row>
    <row r="4421">
      <c r="A4421" t="n">
        <v>4420</v>
      </c>
      <c r="B4421">
        <f>Движение!$A$653</f>
        <v/>
      </c>
      <c r="C4421">
        <f>Движение!$C$653</f>
        <v/>
      </c>
      <c r="D4421" t="inlineStr">
        <is>
          <t>Г 1800</t>
        </is>
      </c>
      <c r="E4421">
        <f>Движение!$L$653</f>
        <v/>
      </c>
      <c r="F4421">
        <f>N(Движение!$M$653)</f>
        <v/>
      </c>
      <c r="G4421">
        <f>N(Движение!$N$653)</f>
        <v/>
      </c>
      <c r="H4421">
        <f>Движение!$O$653</f>
        <v/>
      </c>
      <c r="I4421">
        <f>IF($F4421&gt;0,TEXT($B4421,"dd.mm")&amp;"_"&amp;$D4421,"")</f>
        <v/>
      </c>
    </row>
    <row r="4422">
      <c r="A4422" t="n">
        <v>4421</v>
      </c>
      <c r="B4422">
        <f>Движение!$A$653</f>
        <v/>
      </c>
      <c r="C4422">
        <f>Движение!$C$653</f>
        <v/>
      </c>
      <c r="D4422" t="inlineStr">
        <is>
          <t>Г 3500</t>
        </is>
      </c>
      <c r="E4422">
        <f>Движение!$P$653</f>
        <v/>
      </c>
      <c r="F4422">
        <f>N(Движение!$Q$653)</f>
        <v/>
      </c>
      <c r="G4422">
        <f>N(Движение!$R$653)</f>
        <v/>
      </c>
      <c r="H4422">
        <f>Движение!$S$653</f>
        <v/>
      </c>
      <c r="I4422">
        <f>IF($F4422&gt;0,TEXT($B4422,"dd.mm")&amp;"_"&amp;$D4422,"")</f>
        <v/>
      </c>
    </row>
    <row r="4423">
      <c r="A4423" t="n">
        <v>4422</v>
      </c>
      <c r="B4423">
        <f>Движение!$A$653</f>
        <v/>
      </c>
      <c r="C4423">
        <f>Движение!$C$653</f>
        <v/>
      </c>
      <c r="D4423" t="inlineStr">
        <is>
          <t>Г 800</t>
        </is>
      </c>
      <c r="E4423">
        <f>Движение!$T$653</f>
        <v/>
      </c>
      <c r="F4423">
        <f>N(Движение!$U$653)</f>
        <v/>
      </c>
      <c r="G4423">
        <f>N(Движение!$V$653)</f>
        <v/>
      </c>
      <c r="H4423">
        <f>Движение!$W$653</f>
        <v/>
      </c>
      <c r="I4423">
        <f>IF($F4423&gt;0,TEXT($B4423,"dd.mm")&amp;"_"&amp;$D4423,"")</f>
        <v/>
      </c>
    </row>
    <row r="4424">
      <c r="A4424" t="n">
        <v>4423</v>
      </c>
      <c r="B4424">
        <f>Движение!$A$653</f>
        <v/>
      </c>
      <c r="C4424">
        <f>Движение!$C$653</f>
        <v/>
      </c>
      <c r="D4424" t="inlineStr">
        <is>
          <t>Ми-К</t>
        </is>
      </c>
      <c r="E4424">
        <f>Движение!$X$653</f>
        <v/>
      </c>
      <c r="F4424">
        <f>N(Движение!$Y$653)</f>
        <v/>
      </c>
      <c r="G4424">
        <f>N(Движение!$Z$653)</f>
        <v/>
      </c>
      <c r="H4424">
        <f>Движение!$AA$653</f>
        <v/>
      </c>
      <c r="I4424">
        <f>IF($F4424&gt;0,TEXT($B4424,"dd.mm")&amp;"_"&amp;$D4424,"")</f>
        <v/>
      </c>
    </row>
    <row r="4425">
      <c r="A4425" t="n">
        <v>4424</v>
      </c>
      <c r="B4425">
        <f>Движение!$A$653</f>
        <v/>
      </c>
      <c r="C4425">
        <f>Движение!$C$653</f>
        <v/>
      </c>
      <c r="D4425" t="inlineStr">
        <is>
          <t>Ми-П</t>
        </is>
      </c>
      <c r="E4425">
        <f>Движение!$AB$653</f>
        <v/>
      </c>
      <c r="F4425">
        <f>N(Движение!$AC$653)</f>
        <v/>
      </c>
      <c r="G4425">
        <f>N(Движение!$AD$653)</f>
        <v/>
      </c>
      <c r="H4425">
        <f>Движение!$AE$653</f>
        <v/>
      </c>
      <c r="I4425">
        <f>IF($F4425&gt;0,TEXT($B4425,"dd.mm")&amp;"_"&amp;$D4425,"")</f>
        <v/>
      </c>
    </row>
    <row r="4426">
      <c r="A4426" t="n">
        <v>4425</v>
      </c>
      <c r="B4426">
        <f>Движение!$A$654</f>
        <v/>
      </c>
      <c r="C4426">
        <f>Движение!$C$654</f>
        <v/>
      </c>
      <c r="D4426" t="inlineStr">
        <is>
          <t>АК-10</t>
        </is>
      </c>
      <c r="E4426">
        <f>Движение!$D$654</f>
        <v/>
      </c>
      <c r="F4426">
        <f>N(Движение!$E$654)</f>
        <v/>
      </c>
      <c r="G4426">
        <f>N(Движение!$F$654)</f>
        <v/>
      </c>
      <c r="H4426">
        <f>Движение!$G$654</f>
        <v/>
      </c>
      <c r="I4426">
        <f>IF($F4426&gt;0,TEXT($B4426,"dd.mm")&amp;"_"&amp;$D4426,"")</f>
        <v/>
      </c>
    </row>
    <row r="4427">
      <c r="A4427" t="n">
        <v>4426</v>
      </c>
      <c r="B4427">
        <f>Движение!$A$654</f>
        <v/>
      </c>
      <c r="C4427">
        <f>Движение!$C$654</f>
        <v/>
      </c>
      <c r="D4427" t="inlineStr">
        <is>
          <t>АК-15</t>
        </is>
      </c>
      <c r="E4427">
        <f>Движение!$H$654</f>
        <v/>
      </c>
      <c r="F4427">
        <f>N(Движение!$I$654)</f>
        <v/>
      </c>
      <c r="G4427">
        <f>N(Движение!$J$654)</f>
        <v/>
      </c>
      <c r="H4427">
        <f>Движение!$K$654</f>
        <v/>
      </c>
      <c r="I4427">
        <f>IF($F4427&gt;0,TEXT($B4427,"dd.mm")&amp;"_"&amp;$D4427,"")</f>
        <v/>
      </c>
    </row>
    <row r="4428">
      <c r="A4428" t="n">
        <v>4427</v>
      </c>
      <c r="B4428">
        <f>Движение!$A$654</f>
        <v/>
      </c>
      <c r="C4428">
        <f>Движение!$C$654</f>
        <v/>
      </c>
      <c r="D4428" t="inlineStr">
        <is>
          <t>Г 1800</t>
        </is>
      </c>
      <c r="E4428">
        <f>Движение!$L$654</f>
        <v/>
      </c>
      <c r="F4428">
        <f>N(Движение!$M$654)</f>
        <v/>
      </c>
      <c r="G4428">
        <f>N(Движение!$N$654)</f>
        <v/>
      </c>
      <c r="H4428">
        <f>Движение!$O$654</f>
        <v/>
      </c>
      <c r="I4428">
        <f>IF($F4428&gt;0,TEXT($B4428,"dd.mm")&amp;"_"&amp;$D4428,"")</f>
        <v/>
      </c>
    </row>
    <row r="4429">
      <c r="A4429" t="n">
        <v>4428</v>
      </c>
      <c r="B4429">
        <f>Движение!$A$654</f>
        <v/>
      </c>
      <c r="C4429">
        <f>Движение!$C$654</f>
        <v/>
      </c>
      <c r="D4429" t="inlineStr">
        <is>
          <t>Г 3500</t>
        </is>
      </c>
      <c r="E4429">
        <f>Движение!$P$654</f>
        <v/>
      </c>
      <c r="F4429">
        <f>N(Движение!$Q$654)</f>
        <v/>
      </c>
      <c r="G4429">
        <f>N(Движение!$R$654)</f>
        <v/>
      </c>
      <c r="H4429">
        <f>Движение!$S$654</f>
        <v/>
      </c>
      <c r="I4429">
        <f>IF($F4429&gt;0,TEXT($B4429,"dd.mm")&amp;"_"&amp;$D4429,"")</f>
        <v/>
      </c>
    </row>
    <row r="4430">
      <c r="A4430" t="n">
        <v>4429</v>
      </c>
      <c r="B4430">
        <f>Движение!$A$654</f>
        <v/>
      </c>
      <c r="C4430">
        <f>Движение!$C$654</f>
        <v/>
      </c>
      <c r="D4430" t="inlineStr">
        <is>
          <t>Г 800</t>
        </is>
      </c>
      <c r="E4430">
        <f>Движение!$T$654</f>
        <v/>
      </c>
      <c r="F4430">
        <f>N(Движение!$U$654)</f>
        <v/>
      </c>
      <c r="G4430">
        <f>N(Движение!$V$654)</f>
        <v/>
      </c>
      <c r="H4430">
        <f>Движение!$W$654</f>
        <v/>
      </c>
      <c r="I4430">
        <f>IF($F4430&gt;0,TEXT($B4430,"dd.mm")&amp;"_"&amp;$D4430,"")</f>
        <v/>
      </c>
    </row>
    <row r="4431">
      <c r="A4431" t="n">
        <v>4430</v>
      </c>
      <c r="B4431">
        <f>Движение!$A$654</f>
        <v/>
      </c>
      <c r="C4431">
        <f>Движение!$C$654</f>
        <v/>
      </c>
      <c r="D4431" t="inlineStr">
        <is>
          <t>Ми-К</t>
        </is>
      </c>
      <c r="E4431">
        <f>Движение!$X$654</f>
        <v/>
      </c>
      <c r="F4431">
        <f>N(Движение!$Y$654)</f>
        <v/>
      </c>
      <c r="G4431">
        <f>N(Движение!$Z$654)</f>
        <v/>
      </c>
      <c r="H4431">
        <f>Движение!$AA$654</f>
        <v/>
      </c>
      <c r="I4431">
        <f>IF($F4431&gt;0,TEXT($B4431,"dd.mm")&amp;"_"&amp;$D4431,"")</f>
        <v/>
      </c>
    </row>
    <row r="4432">
      <c r="A4432" t="n">
        <v>4431</v>
      </c>
      <c r="B4432">
        <f>Движение!$A$654</f>
        <v/>
      </c>
      <c r="C4432">
        <f>Движение!$C$654</f>
        <v/>
      </c>
      <c r="D4432" t="inlineStr">
        <is>
          <t>Ми-П</t>
        </is>
      </c>
      <c r="E4432">
        <f>Движение!$AB$654</f>
        <v/>
      </c>
      <c r="F4432">
        <f>N(Движение!$AC$654)</f>
        <v/>
      </c>
      <c r="G4432">
        <f>N(Движение!$AD$654)</f>
        <v/>
      </c>
      <c r="H4432">
        <f>Движение!$AE$654</f>
        <v/>
      </c>
      <c r="I4432">
        <f>IF($F4432&gt;0,TEXT($B4432,"dd.mm")&amp;"_"&amp;$D4432,"")</f>
        <v/>
      </c>
    </row>
    <row r="4433">
      <c r="A4433" t="n">
        <v>4432</v>
      </c>
      <c r="B4433">
        <f>Движение!$A$655</f>
        <v/>
      </c>
      <c r="C4433">
        <f>Движение!$C$655</f>
        <v/>
      </c>
      <c r="D4433" t="inlineStr">
        <is>
          <t>АК-10</t>
        </is>
      </c>
      <c r="E4433">
        <f>Движение!$D$655</f>
        <v/>
      </c>
      <c r="F4433">
        <f>N(Движение!$E$655)</f>
        <v/>
      </c>
      <c r="G4433">
        <f>N(Движение!$F$655)</f>
        <v/>
      </c>
      <c r="H4433">
        <f>Движение!$G$655</f>
        <v/>
      </c>
      <c r="I4433">
        <f>IF($F4433&gt;0,TEXT($B4433,"dd.mm")&amp;"_"&amp;$D4433,"")</f>
        <v/>
      </c>
    </row>
    <row r="4434">
      <c r="A4434" t="n">
        <v>4433</v>
      </c>
      <c r="B4434">
        <f>Движение!$A$655</f>
        <v/>
      </c>
      <c r="C4434">
        <f>Движение!$C$655</f>
        <v/>
      </c>
      <c r="D4434" t="inlineStr">
        <is>
          <t>АК-15</t>
        </is>
      </c>
      <c r="E4434">
        <f>Движение!$H$655</f>
        <v/>
      </c>
      <c r="F4434">
        <f>N(Движение!$I$655)</f>
        <v/>
      </c>
      <c r="G4434">
        <f>N(Движение!$J$655)</f>
        <v/>
      </c>
      <c r="H4434">
        <f>Движение!$K$655</f>
        <v/>
      </c>
      <c r="I4434">
        <f>IF($F4434&gt;0,TEXT($B4434,"dd.mm")&amp;"_"&amp;$D4434,"")</f>
        <v/>
      </c>
    </row>
    <row r="4435">
      <c r="A4435" t="n">
        <v>4434</v>
      </c>
      <c r="B4435">
        <f>Движение!$A$655</f>
        <v/>
      </c>
      <c r="C4435">
        <f>Движение!$C$655</f>
        <v/>
      </c>
      <c r="D4435" t="inlineStr">
        <is>
          <t>Г 1800</t>
        </is>
      </c>
      <c r="E4435">
        <f>Движение!$L$655</f>
        <v/>
      </c>
      <c r="F4435">
        <f>N(Движение!$M$655)</f>
        <v/>
      </c>
      <c r="G4435">
        <f>N(Движение!$N$655)</f>
        <v/>
      </c>
      <c r="H4435">
        <f>Движение!$O$655</f>
        <v/>
      </c>
      <c r="I4435">
        <f>IF($F4435&gt;0,TEXT($B4435,"dd.mm")&amp;"_"&amp;$D4435,"")</f>
        <v/>
      </c>
    </row>
    <row r="4436">
      <c r="A4436" t="n">
        <v>4435</v>
      </c>
      <c r="B4436">
        <f>Движение!$A$655</f>
        <v/>
      </c>
      <c r="C4436">
        <f>Движение!$C$655</f>
        <v/>
      </c>
      <c r="D4436" t="inlineStr">
        <is>
          <t>Г 3500</t>
        </is>
      </c>
      <c r="E4436">
        <f>Движение!$P$655</f>
        <v/>
      </c>
      <c r="F4436">
        <f>N(Движение!$Q$655)</f>
        <v/>
      </c>
      <c r="G4436">
        <f>N(Движение!$R$655)</f>
        <v/>
      </c>
      <c r="H4436">
        <f>Движение!$S$655</f>
        <v/>
      </c>
      <c r="I4436">
        <f>IF($F4436&gt;0,TEXT($B4436,"dd.mm")&amp;"_"&amp;$D4436,"")</f>
        <v/>
      </c>
    </row>
    <row r="4437">
      <c r="A4437" t="n">
        <v>4436</v>
      </c>
      <c r="B4437">
        <f>Движение!$A$655</f>
        <v/>
      </c>
      <c r="C4437">
        <f>Движение!$C$655</f>
        <v/>
      </c>
      <c r="D4437" t="inlineStr">
        <is>
          <t>Г 800</t>
        </is>
      </c>
      <c r="E4437">
        <f>Движение!$T$655</f>
        <v/>
      </c>
      <c r="F4437">
        <f>N(Движение!$U$655)</f>
        <v/>
      </c>
      <c r="G4437">
        <f>N(Движение!$V$655)</f>
        <v/>
      </c>
      <c r="H4437">
        <f>Движение!$W$655</f>
        <v/>
      </c>
      <c r="I4437">
        <f>IF($F4437&gt;0,TEXT($B4437,"dd.mm")&amp;"_"&amp;$D4437,"")</f>
        <v/>
      </c>
    </row>
    <row r="4438">
      <c r="A4438" t="n">
        <v>4437</v>
      </c>
      <c r="B4438">
        <f>Движение!$A$655</f>
        <v/>
      </c>
      <c r="C4438">
        <f>Движение!$C$655</f>
        <v/>
      </c>
      <c r="D4438" t="inlineStr">
        <is>
          <t>Ми-К</t>
        </is>
      </c>
      <c r="E4438">
        <f>Движение!$X$655</f>
        <v/>
      </c>
      <c r="F4438">
        <f>N(Движение!$Y$655)</f>
        <v/>
      </c>
      <c r="G4438">
        <f>N(Движение!$Z$655)</f>
        <v/>
      </c>
      <c r="H4438">
        <f>Движение!$AA$655</f>
        <v/>
      </c>
      <c r="I4438">
        <f>IF($F4438&gt;0,TEXT($B4438,"dd.mm")&amp;"_"&amp;$D4438,"")</f>
        <v/>
      </c>
    </row>
    <row r="4439">
      <c r="A4439" t="n">
        <v>4438</v>
      </c>
      <c r="B4439">
        <f>Движение!$A$655</f>
        <v/>
      </c>
      <c r="C4439">
        <f>Движение!$C$655</f>
        <v/>
      </c>
      <c r="D4439" t="inlineStr">
        <is>
          <t>Ми-П</t>
        </is>
      </c>
      <c r="E4439">
        <f>Движение!$AB$655</f>
        <v/>
      </c>
      <c r="F4439">
        <f>N(Движение!$AC$655)</f>
        <v/>
      </c>
      <c r="G4439">
        <f>N(Движение!$AD$655)</f>
        <v/>
      </c>
      <c r="H4439">
        <f>Движение!$AE$655</f>
        <v/>
      </c>
      <c r="I4439">
        <f>IF($F4439&gt;0,TEXT($B4439,"dd.mm")&amp;"_"&amp;$D4439,"")</f>
        <v/>
      </c>
    </row>
    <row r="4440">
      <c r="A4440" t="n">
        <v>4439</v>
      </c>
      <c r="B4440">
        <f>Движение!$A$656</f>
        <v/>
      </c>
      <c r="C4440">
        <f>Движение!$C$656</f>
        <v/>
      </c>
      <c r="D4440" t="inlineStr">
        <is>
          <t>АК-10</t>
        </is>
      </c>
      <c r="E4440">
        <f>Движение!$D$656</f>
        <v/>
      </c>
      <c r="F4440">
        <f>N(Движение!$E$656)</f>
        <v/>
      </c>
      <c r="G4440">
        <f>N(Движение!$F$656)</f>
        <v/>
      </c>
      <c r="H4440">
        <f>Движение!$G$656</f>
        <v/>
      </c>
      <c r="I4440">
        <f>IF($F4440&gt;0,TEXT($B4440,"dd.mm")&amp;"_"&amp;$D4440,"")</f>
        <v/>
      </c>
    </row>
    <row r="4441">
      <c r="A4441" t="n">
        <v>4440</v>
      </c>
      <c r="B4441">
        <f>Движение!$A$656</f>
        <v/>
      </c>
      <c r="C4441">
        <f>Движение!$C$656</f>
        <v/>
      </c>
      <c r="D4441" t="inlineStr">
        <is>
          <t>АК-15</t>
        </is>
      </c>
      <c r="E4441">
        <f>Движение!$H$656</f>
        <v/>
      </c>
      <c r="F4441">
        <f>N(Движение!$I$656)</f>
        <v/>
      </c>
      <c r="G4441">
        <f>N(Движение!$J$656)</f>
        <v/>
      </c>
      <c r="H4441">
        <f>Движение!$K$656</f>
        <v/>
      </c>
      <c r="I4441">
        <f>IF($F4441&gt;0,TEXT($B4441,"dd.mm")&amp;"_"&amp;$D4441,"")</f>
        <v/>
      </c>
    </row>
    <row r="4442">
      <c r="A4442" t="n">
        <v>4441</v>
      </c>
      <c r="B4442">
        <f>Движение!$A$656</f>
        <v/>
      </c>
      <c r="C4442">
        <f>Движение!$C$656</f>
        <v/>
      </c>
      <c r="D4442" t="inlineStr">
        <is>
          <t>Г 1800</t>
        </is>
      </c>
      <c r="E4442">
        <f>Движение!$L$656</f>
        <v/>
      </c>
      <c r="F4442">
        <f>N(Движение!$M$656)</f>
        <v/>
      </c>
      <c r="G4442">
        <f>N(Движение!$N$656)</f>
        <v/>
      </c>
      <c r="H4442">
        <f>Движение!$O$656</f>
        <v/>
      </c>
      <c r="I4442">
        <f>IF($F4442&gt;0,TEXT($B4442,"dd.mm")&amp;"_"&amp;$D4442,"")</f>
        <v/>
      </c>
    </row>
    <row r="4443">
      <c r="A4443" t="n">
        <v>4442</v>
      </c>
      <c r="B4443">
        <f>Движение!$A$656</f>
        <v/>
      </c>
      <c r="C4443">
        <f>Движение!$C$656</f>
        <v/>
      </c>
      <c r="D4443" t="inlineStr">
        <is>
          <t>Г 3500</t>
        </is>
      </c>
      <c r="E4443">
        <f>Движение!$P$656</f>
        <v/>
      </c>
      <c r="F4443">
        <f>N(Движение!$Q$656)</f>
        <v/>
      </c>
      <c r="G4443">
        <f>N(Движение!$R$656)</f>
        <v/>
      </c>
      <c r="H4443">
        <f>Движение!$S$656</f>
        <v/>
      </c>
      <c r="I4443">
        <f>IF($F4443&gt;0,TEXT($B4443,"dd.mm")&amp;"_"&amp;$D4443,"")</f>
        <v/>
      </c>
    </row>
    <row r="4444">
      <c r="A4444" t="n">
        <v>4443</v>
      </c>
      <c r="B4444">
        <f>Движение!$A$656</f>
        <v/>
      </c>
      <c r="C4444">
        <f>Движение!$C$656</f>
        <v/>
      </c>
      <c r="D4444" t="inlineStr">
        <is>
          <t>Г 800</t>
        </is>
      </c>
      <c r="E4444">
        <f>Движение!$T$656</f>
        <v/>
      </c>
      <c r="F4444">
        <f>N(Движение!$U$656)</f>
        <v/>
      </c>
      <c r="G4444">
        <f>N(Движение!$V$656)</f>
        <v/>
      </c>
      <c r="H4444">
        <f>Движение!$W$656</f>
        <v/>
      </c>
      <c r="I4444">
        <f>IF($F4444&gt;0,TEXT($B4444,"dd.mm")&amp;"_"&amp;$D4444,"")</f>
        <v/>
      </c>
    </row>
    <row r="4445">
      <c r="A4445" t="n">
        <v>4444</v>
      </c>
      <c r="B4445">
        <f>Движение!$A$656</f>
        <v/>
      </c>
      <c r="C4445">
        <f>Движение!$C$656</f>
        <v/>
      </c>
      <c r="D4445" t="inlineStr">
        <is>
          <t>Ми-К</t>
        </is>
      </c>
      <c r="E4445">
        <f>Движение!$X$656</f>
        <v/>
      </c>
      <c r="F4445">
        <f>N(Движение!$Y$656)</f>
        <v/>
      </c>
      <c r="G4445">
        <f>N(Движение!$Z$656)</f>
        <v/>
      </c>
      <c r="H4445">
        <f>Движение!$AA$656</f>
        <v/>
      </c>
      <c r="I4445">
        <f>IF($F4445&gt;0,TEXT($B4445,"dd.mm")&amp;"_"&amp;$D4445,"")</f>
        <v/>
      </c>
    </row>
    <row r="4446">
      <c r="A4446" t="n">
        <v>4445</v>
      </c>
      <c r="B4446">
        <f>Движение!$A$656</f>
        <v/>
      </c>
      <c r="C4446">
        <f>Движение!$C$656</f>
        <v/>
      </c>
      <c r="D4446" t="inlineStr">
        <is>
          <t>Ми-П</t>
        </is>
      </c>
      <c r="E4446">
        <f>Движение!$AB$656</f>
        <v/>
      </c>
      <c r="F4446">
        <f>N(Движение!$AC$656)</f>
        <v/>
      </c>
      <c r="G4446">
        <f>N(Движение!$AD$656)</f>
        <v/>
      </c>
      <c r="H4446">
        <f>Движение!$AE$656</f>
        <v/>
      </c>
      <c r="I4446">
        <f>IF($F4446&gt;0,TEXT($B4446,"dd.mm")&amp;"_"&amp;$D4446,"")</f>
        <v/>
      </c>
    </row>
    <row r="4447">
      <c r="A4447" t="n">
        <v>4446</v>
      </c>
      <c r="B4447">
        <f>Движение!$A$657</f>
        <v/>
      </c>
      <c r="C4447">
        <f>Движение!$C$657</f>
        <v/>
      </c>
      <c r="D4447" t="inlineStr">
        <is>
          <t>АК-10</t>
        </is>
      </c>
      <c r="E4447">
        <f>Движение!$D$657</f>
        <v/>
      </c>
      <c r="F4447">
        <f>N(Движение!$E$657)</f>
        <v/>
      </c>
      <c r="G4447">
        <f>N(Движение!$F$657)</f>
        <v/>
      </c>
      <c r="H4447">
        <f>Движение!$G$657</f>
        <v/>
      </c>
      <c r="I4447">
        <f>IF($F4447&gt;0,TEXT($B4447,"dd.mm")&amp;"_"&amp;$D4447,"")</f>
        <v/>
      </c>
    </row>
    <row r="4448">
      <c r="A4448" t="n">
        <v>4447</v>
      </c>
      <c r="B4448">
        <f>Движение!$A$657</f>
        <v/>
      </c>
      <c r="C4448">
        <f>Движение!$C$657</f>
        <v/>
      </c>
      <c r="D4448" t="inlineStr">
        <is>
          <t>АК-15</t>
        </is>
      </c>
      <c r="E4448">
        <f>Движение!$H$657</f>
        <v/>
      </c>
      <c r="F4448">
        <f>N(Движение!$I$657)</f>
        <v/>
      </c>
      <c r="G4448">
        <f>N(Движение!$J$657)</f>
        <v/>
      </c>
      <c r="H4448">
        <f>Движение!$K$657</f>
        <v/>
      </c>
      <c r="I4448">
        <f>IF($F4448&gt;0,TEXT($B4448,"dd.mm")&amp;"_"&amp;$D4448,"")</f>
        <v/>
      </c>
    </row>
    <row r="4449">
      <c r="A4449" t="n">
        <v>4448</v>
      </c>
      <c r="B4449">
        <f>Движение!$A$657</f>
        <v/>
      </c>
      <c r="C4449">
        <f>Движение!$C$657</f>
        <v/>
      </c>
      <c r="D4449" t="inlineStr">
        <is>
          <t>Г 1800</t>
        </is>
      </c>
      <c r="E4449">
        <f>Движение!$L$657</f>
        <v/>
      </c>
      <c r="F4449">
        <f>N(Движение!$M$657)</f>
        <v/>
      </c>
      <c r="G4449">
        <f>N(Движение!$N$657)</f>
        <v/>
      </c>
      <c r="H4449">
        <f>Движение!$O$657</f>
        <v/>
      </c>
      <c r="I4449">
        <f>IF($F4449&gt;0,TEXT($B4449,"dd.mm")&amp;"_"&amp;$D4449,"")</f>
        <v/>
      </c>
    </row>
    <row r="4450">
      <c r="A4450" t="n">
        <v>4449</v>
      </c>
      <c r="B4450">
        <f>Движение!$A$657</f>
        <v/>
      </c>
      <c r="C4450">
        <f>Движение!$C$657</f>
        <v/>
      </c>
      <c r="D4450" t="inlineStr">
        <is>
          <t>Г 3500</t>
        </is>
      </c>
      <c r="E4450">
        <f>Движение!$P$657</f>
        <v/>
      </c>
      <c r="F4450">
        <f>N(Движение!$Q$657)</f>
        <v/>
      </c>
      <c r="G4450">
        <f>N(Движение!$R$657)</f>
        <v/>
      </c>
      <c r="H4450">
        <f>Движение!$S$657</f>
        <v/>
      </c>
      <c r="I4450">
        <f>IF($F4450&gt;0,TEXT($B4450,"dd.mm")&amp;"_"&amp;$D4450,"")</f>
        <v/>
      </c>
    </row>
    <row r="4451">
      <c r="A4451" t="n">
        <v>4450</v>
      </c>
      <c r="B4451">
        <f>Движение!$A$657</f>
        <v/>
      </c>
      <c r="C4451">
        <f>Движение!$C$657</f>
        <v/>
      </c>
      <c r="D4451" t="inlineStr">
        <is>
          <t>Г 800</t>
        </is>
      </c>
      <c r="E4451">
        <f>Движение!$T$657</f>
        <v/>
      </c>
      <c r="F4451">
        <f>N(Движение!$U$657)</f>
        <v/>
      </c>
      <c r="G4451">
        <f>N(Движение!$V$657)</f>
        <v/>
      </c>
      <c r="H4451">
        <f>Движение!$W$657</f>
        <v/>
      </c>
      <c r="I4451">
        <f>IF($F4451&gt;0,TEXT($B4451,"dd.mm")&amp;"_"&amp;$D4451,"")</f>
        <v/>
      </c>
    </row>
    <row r="4452">
      <c r="A4452" t="n">
        <v>4451</v>
      </c>
      <c r="B4452">
        <f>Движение!$A$657</f>
        <v/>
      </c>
      <c r="C4452">
        <f>Движение!$C$657</f>
        <v/>
      </c>
      <c r="D4452" t="inlineStr">
        <is>
          <t>Ми-К</t>
        </is>
      </c>
      <c r="E4452">
        <f>Движение!$X$657</f>
        <v/>
      </c>
      <c r="F4452">
        <f>N(Движение!$Y$657)</f>
        <v/>
      </c>
      <c r="G4452">
        <f>N(Движение!$Z$657)</f>
        <v/>
      </c>
      <c r="H4452">
        <f>Движение!$AA$657</f>
        <v/>
      </c>
      <c r="I4452">
        <f>IF($F4452&gt;0,TEXT($B4452,"dd.mm")&amp;"_"&amp;$D4452,"")</f>
        <v/>
      </c>
    </row>
    <row r="4453">
      <c r="A4453" t="n">
        <v>4452</v>
      </c>
      <c r="B4453">
        <f>Движение!$A$657</f>
        <v/>
      </c>
      <c r="C4453">
        <f>Движение!$C$657</f>
        <v/>
      </c>
      <c r="D4453" t="inlineStr">
        <is>
          <t>Ми-П</t>
        </is>
      </c>
      <c r="E4453">
        <f>Движение!$AB$657</f>
        <v/>
      </c>
      <c r="F4453">
        <f>N(Движение!$AC$657)</f>
        <v/>
      </c>
      <c r="G4453">
        <f>N(Движение!$AD$657)</f>
        <v/>
      </c>
      <c r="H4453">
        <f>Движение!$AE$657</f>
        <v/>
      </c>
      <c r="I4453">
        <f>IF($F4453&gt;0,TEXT($B4453,"dd.mm")&amp;"_"&amp;$D4453,"")</f>
        <v/>
      </c>
    </row>
    <row r="4454">
      <c r="A4454" t="n">
        <v>4453</v>
      </c>
      <c r="B4454">
        <f>Движение!$A$658</f>
        <v/>
      </c>
      <c r="C4454">
        <f>Движение!$C$658</f>
        <v/>
      </c>
      <c r="D4454" t="inlineStr">
        <is>
          <t>АК-10</t>
        </is>
      </c>
      <c r="E4454">
        <f>Движение!$D$658</f>
        <v/>
      </c>
      <c r="F4454">
        <f>N(Движение!$E$658)</f>
        <v/>
      </c>
      <c r="G4454">
        <f>N(Движение!$F$658)</f>
        <v/>
      </c>
      <c r="H4454">
        <f>Движение!$G$658</f>
        <v/>
      </c>
      <c r="I4454">
        <f>IF($F4454&gt;0,TEXT($B4454,"dd.mm")&amp;"_"&amp;$D4454,"")</f>
        <v/>
      </c>
    </row>
    <row r="4455">
      <c r="A4455" t="n">
        <v>4454</v>
      </c>
      <c r="B4455">
        <f>Движение!$A$658</f>
        <v/>
      </c>
      <c r="C4455">
        <f>Движение!$C$658</f>
        <v/>
      </c>
      <c r="D4455" t="inlineStr">
        <is>
          <t>АК-15</t>
        </is>
      </c>
      <c r="E4455">
        <f>Движение!$H$658</f>
        <v/>
      </c>
      <c r="F4455">
        <f>N(Движение!$I$658)</f>
        <v/>
      </c>
      <c r="G4455">
        <f>N(Движение!$J$658)</f>
        <v/>
      </c>
      <c r="H4455">
        <f>Движение!$K$658</f>
        <v/>
      </c>
      <c r="I4455">
        <f>IF($F4455&gt;0,TEXT($B4455,"dd.mm")&amp;"_"&amp;$D4455,"")</f>
        <v/>
      </c>
    </row>
    <row r="4456">
      <c r="A4456" t="n">
        <v>4455</v>
      </c>
      <c r="B4456">
        <f>Движение!$A$658</f>
        <v/>
      </c>
      <c r="C4456">
        <f>Движение!$C$658</f>
        <v/>
      </c>
      <c r="D4456" t="inlineStr">
        <is>
          <t>Г 1800</t>
        </is>
      </c>
      <c r="E4456">
        <f>Движение!$L$658</f>
        <v/>
      </c>
      <c r="F4456">
        <f>N(Движение!$M$658)</f>
        <v/>
      </c>
      <c r="G4456">
        <f>N(Движение!$N$658)</f>
        <v/>
      </c>
      <c r="H4456">
        <f>Движение!$O$658</f>
        <v/>
      </c>
      <c r="I4456">
        <f>IF($F4456&gt;0,TEXT($B4456,"dd.mm")&amp;"_"&amp;$D4456,"")</f>
        <v/>
      </c>
    </row>
    <row r="4457">
      <c r="A4457" t="n">
        <v>4456</v>
      </c>
      <c r="B4457">
        <f>Движение!$A$658</f>
        <v/>
      </c>
      <c r="C4457">
        <f>Движение!$C$658</f>
        <v/>
      </c>
      <c r="D4457" t="inlineStr">
        <is>
          <t>Г 3500</t>
        </is>
      </c>
      <c r="E4457">
        <f>Движение!$P$658</f>
        <v/>
      </c>
      <c r="F4457">
        <f>N(Движение!$Q$658)</f>
        <v/>
      </c>
      <c r="G4457">
        <f>N(Движение!$R$658)</f>
        <v/>
      </c>
      <c r="H4457">
        <f>Движение!$S$658</f>
        <v/>
      </c>
      <c r="I4457">
        <f>IF($F4457&gt;0,TEXT($B4457,"dd.mm")&amp;"_"&amp;$D4457,"")</f>
        <v/>
      </c>
    </row>
    <row r="4458">
      <c r="A4458" t="n">
        <v>4457</v>
      </c>
      <c r="B4458">
        <f>Движение!$A$658</f>
        <v/>
      </c>
      <c r="C4458">
        <f>Движение!$C$658</f>
        <v/>
      </c>
      <c r="D4458" t="inlineStr">
        <is>
          <t>Г 800</t>
        </is>
      </c>
      <c r="E4458">
        <f>Движение!$T$658</f>
        <v/>
      </c>
      <c r="F4458">
        <f>N(Движение!$U$658)</f>
        <v/>
      </c>
      <c r="G4458">
        <f>N(Движение!$V$658)</f>
        <v/>
      </c>
      <c r="H4458">
        <f>Движение!$W$658</f>
        <v/>
      </c>
      <c r="I4458">
        <f>IF($F4458&gt;0,TEXT($B4458,"dd.mm")&amp;"_"&amp;$D4458,"")</f>
        <v/>
      </c>
    </row>
    <row r="4459">
      <c r="A4459" t="n">
        <v>4458</v>
      </c>
      <c r="B4459">
        <f>Движение!$A$658</f>
        <v/>
      </c>
      <c r="C4459">
        <f>Движение!$C$658</f>
        <v/>
      </c>
      <c r="D4459" t="inlineStr">
        <is>
          <t>Ми-К</t>
        </is>
      </c>
      <c r="E4459">
        <f>Движение!$X$658</f>
        <v/>
      </c>
      <c r="F4459">
        <f>N(Движение!$Y$658)</f>
        <v/>
      </c>
      <c r="G4459">
        <f>N(Движение!$Z$658)</f>
        <v/>
      </c>
      <c r="H4459">
        <f>Движение!$AA$658</f>
        <v/>
      </c>
      <c r="I4459">
        <f>IF($F4459&gt;0,TEXT($B4459,"dd.mm")&amp;"_"&amp;$D4459,"")</f>
        <v/>
      </c>
    </row>
    <row r="4460">
      <c r="A4460" t="n">
        <v>4459</v>
      </c>
      <c r="B4460">
        <f>Движение!$A$658</f>
        <v/>
      </c>
      <c r="C4460">
        <f>Движение!$C$658</f>
        <v/>
      </c>
      <c r="D4460" t="inlineStr">
        <is>
          <t>Ми-П</t>
        </is>
      </c>
      <c r="E4460">
        <f>Движение!$AB$658</f>
        <v/>
      </c>
      <c r="F4460">
        <f>N(Движение!$AC$658)</f>
        <v/>
      </c>
      <c r="G4460">
        <f>N(Движение!$AD$658)</f>
        <v/>
      </c>
      <c r="H4460">
        <f>Движение!$AE$658</f>
        <v/>
      </c>
      <c r="I4460">
        <f>IF($F4460&gt;0,TEXT($B4460,"dd.mm")&amp;"_"&amp;$D4460,"")</f>
        <v/>
      </c>
    </row>
    <row r="4461">
      <c r="A4461" t="n">
        <v>4460</v>
      </c>
      <c r="B4461">
        <f>Движение!$A$659</f>
        <v/>
      </c>
      <c r="C4461">
        <f>Движение!$C$659</f>
        <v/>
      </c>
      <c r="D4461" t="inlineStr">
        <is>
          <t>АК-10</t>
        </is>
      </c>
      <c r="E4461">
        <f>Движение!$D$659</f>
        <v/>
      </c>
      <c r="F4461">
        <f>N(Движение!$E$659)</f>
        <v/>
      </c>
      <c r="G4461">
        <f>N(Движение!$F$659)</f>
        <v/>
      </c>
      <c r="H4461">
        <f>Движение!$G$659</f>
        <v/>
      </c>
      <c r="I4461">
        <f>IF($F4461&gt;0,TEXT($B4461,"dd.mm")&amp;"_"&amp;$D4461,"")</f>
        <v/>
      </c>
    </row>
    <row r="4462">
      <c r="A4462" t="n">
        <v>4461</v>
      </c>
      <c r="B4462">
        <f>Движение!$A$659</f>
        <v/>
      </c>
      <c r="C4462">
        <f>Движение!$C$659</f>
        <v/>
      </c>
      <c r="D4462" t="inlineStr">
        <is>
          <t>АК-15</t>
        </is>
      </c>
      <c r="E4462">
        <f>Движение!$H$659</f>
        <v/>
      </c>
      <c r="F4462">
        <f>N(Движение!$I$659)</f>
        <v/>
      </c>
      <c r="G4462">
        <f>N(Движение!$J$659)</f>
        <v/>
      </c>
      <c r="H4462">
        <f>Движение!$K$659</f>
        <v/>
      </c>
      <c r="I4462">
        <f>IF($F4462&gt;0,TEXT($B4462,"dd.mm")&amp;"_"&amp;$D4462,"")</f>
        <v/>
      </c>
    </row>
    <row r="4463">
      <c r="A4463" t="n">
        <v>4462</v>
      </c>
      <c r="B4463">
        <f>Движение!$A$659</f>
        <v/>
      </c>
      <c r="C4463">
        <f>Движение!$C$659</f>
        <v/>
      </c>
      <c r="D4463" t="inlineStr">
        <is>
          <t>Г 1800</t>
        </is>
      </c>
      <c r="E4463">
        <f>Движение!$L$659</f>
        <v/>
      </c>
      <c r="F4463">
        <f>N(Движение!$M$659)</f>
        <v/>
      </c>
      <c r="G4463">
        <f>N(Движение!$N$659)</f>
        <v/>
      </c>
      <c r="H4463">
        <f>Движение!$O$659</f>
        <v/>
      </c>
      <c r="I4463">
        <f>IF($F4463&gt;0,TEXT($B4463,"dd.mm")&amp;"_"&amp;$D4463,"")</f>
        <v/>
      </c>
    </row>
    <row r="4464">
      <c r="A4464" t="n">
        <v>4463</v>
      </c>
      <c r="B4464">
        <f>Движение!$A$659</f>
        <v/>
      </c>
      <c r="C4464">
        <f>Движение!$C$659</f>
        <v/>
      </c>
      <c r="D4464" t="inlineStr">
        <is>
          <t>Г 3500</t>
        </is>
      </c>
      <c r="E4464">
        <f>Движение!$P$659</f>
        <v/>
      </c>
      <c r="F4464">
        <f>N(Движение!$Q$659)</f>
        <v/>
      </c>
      <c r="G4464">
        <f>N(Движение!$R$659)</f>
        <v/>
      </c>
      <c r="H4464">
        <f>Движение!$S$659</f>
        <v/>
      </c>
      <c r="I4464">
        <f>IF($F4464&gt;0,TEXT($B4464,"dd.mm")&amp;"_"&amp;$D4464,"")</f>
        <v/>
      </c>
    </row>
    <row r="4465">
      <c r="A4465" t="n">
        <v>4464</v>
      </c>
      <c r="B4465">
        <f>Движение!$A$659</f>
        <v/>
      </c>
      <c r="C4465">
        <f>Движение!$C$659</f>
        <v/>
      </c>
      <c r="D4465" t="inlineStr">
        <is>
          <t>Г 800</t>
        </is>
      </c>
      <c r="E4465">
        <f>Движение!$T$659</f>
        <v/>
      </c>
      <c r="F4465">
        <f>N(Движение!$U$659)</f>
        <v/>
      </c>
      <c r="G4465">
        <f>N(Движение!$V$659)</f>
        <v/>
      </c>
      <c r="H4465">
        <f>Движение!$W$659</f>
        <v/>
      </c>
      <c r="I4465">
        <f>IF($F4465&gt;0,TEXT($B4465,"dd.mm")&amp;"_"&amp;$D4465,"")</f>
        <v/>
      </c>
    </row>
    <row r="4466">
      <c r="A4466" t="n">
        <v>4465</v>
      </c>
      <c r="B4466">
        <f>Движение!$A$659</f>
        <v/>
      </c>
      <c r="C4466">
        <f>Движение!$C$659</f>
        <v/>
      </c>
      <c r="D4466" t="inlineStr">
        <is>
          <t>Ми-К</t>
        </is>
      </c>
      <c r="E4466">
        <f>Движение!$X$659</f>
        <v/>
      </c>
      <c r="F4466">
        <f>N(Движение!$Y$659)</f>
        <v/>
      </c>
      <c r="G4466">
        <f>N(Движение!$Z$659)</f>
        <v/>
      </c>
      <c r="H4466">
        <f>Движение!$AA$659</f>
        <v/>
      </c>
      <c r="I4466">
        <f>IF($F4466&gt;0,TEXT($B4466,"dd.mm")&amp;"_"&amp;$D4466,"")</f>
        <v/>
      </c>
    </row>
    <row r="4467">
      <c r="A4467" t="n">
        <v>4466</v>
      </c>
      <c r="B4467">
        <f>Движение!$A$659</f>
        <v/>
      </c>
      <c r="C4467">
        <f>Движение!$C$659</f>
        <v/>
      </c>
      <c r="D4467" t="inlineStr">
        <is>
          <t>Ми-П</t>
        </is>
      </c>
      <c r="E4467">
        <f>Движение!$AB$659</f>
        <v/>
      </c>
      <c r="F4467">
        <f>N(Движение!$AC$659)</f>
        <v/>
      </c>
      <c r="G4467">
        <f>N(Движение!$AD$659)</f>
        <v/>
      </c>
      <c r="H4467">
        <f>Движение!$AE$659</f>
        <v/>
      </c>
      <c r="I4467">
        <f>IF($F4467&gt;0,TEXT($B4467,"dd.mm")&amp;"_"&amp;$D4467,"")</f>
        <v/>
      </c>
    </row>
    <row r="4468">
      <c r="A4468" t="n">
        <v>4467</v>
      </c>
      <c r="B4468">
        <f>Движение!$A$660</f>
        <v/>
      </c>
      <c r="C4468">
        <f>Движение!$C$660</f>
        <v/>
      </c>
      <c r="D4468" t="inlineStr">
        <is>
          <t>АК-10</t>
        </is>
      </c>
      <c r="E4468">
        <f>Движение!$D$660</f>
        <v/>
      </c>
      <c r="F4468">
        <f>N(Движение!$E$660)</f>
        <v/>
      </c>
      <c r="G4468">
        <f>N(Движение!$F$660)</f>
        <v/>
      </c>
      <c r="H4468">
        <f>Движение!$G$660</f>
        <v/>
      </c>
      <c r="I4468">
        <f>IF($F4468&gt;0,TEXT($B4468,"dd.mm")&amp;"_"&amp;$D4468,"")</f>
        <v/>
      </c>
    </row>
    <row r="4469">
      <c r="A4469" t="n">
        <v>4468</v>
      </c>
      <c r="B4469">
        <f>Движение!$A$660</f>
        <v/>
      </c>
      <c r="C4469">
        <f>Движение!$C$660</f>
        <v/>
      </c>
      <c r="D4469" t="inlineStr">
        <is>
          <t>АК-15</t>
        </is>
      </c>
      <c r="E4469">
        <f>Движение!$H$660</f>
        <v/>
      </c>
      <c r="F4469">
        <f>N(Движение!$I$660)</f>
        <v/>
      </c>
      <c r="G4469">
        <f>N(Движение!$J$660)</f>
        <v/>
      </c>
      <c r="H4469">
        <f>Движение!$K$660</f>
        <v/>
      </c>
      <c r="I4469">
        <f>IF($F4469&gt;0,TEXT($B4469,"dd.mm")&amp;"_"&amp;$D4469,"")</f>
        <v/>
      </c>
    </row>
    <row r="4470">
      <c r="A4470" t="n">
        <v>4469</v>
      </c>
      <c r="B4470">
        <f>Движение!$A$660</f>
        <v/>
      </c>
      <c r="C4470">
        <f>Движение!$C$660</f>
        <v/>
      </c>
      <c r="D4470" t="inlineStr">
        <is>
          <t>Г 1800</t>
        </is>
      </c>
      <c r="E4470">
        <f>Движение!$L$660</f>
        <v/>
      </c>
      <c r="F4470">
        <f>N(Движение!$M$660)</f>
        <v/>
      </c>
      <c r="G4470">
        <f>N(Движение!$N$660)</f>
        <v/>
      </c>
      <c r="H4470">
        <f>Движение!$O$660</f>
        <v/>
      </c>
      <c r="I4470">
        <f>IF($F4470&gt;0,TEXT($B4470,"dd.mm")&amp;"_"&amp;$D4470,"")</f>
        <v/>
      </c>
    </row>
    <row r="4471">
      <c r="A4471" t="n">
        <v>4470</v>
      </c>
      <c r="B4471">
        <f>Движение!$A$660</f>
        <v/>
      </c>
      <c r="C4471">
        <f>Движение!$C$660</f>
        <v/>
      </c>
      <c r="D4471" t="inlineStr">
        <is>
          <t>Г 3500</t>
        </is>
      </c>
      <c r="E4471">
        <f>Движение!$P$660</f>
        <v/>
      </c>
      <c r="F4471">
        <f>N(Движение!$Q$660)</f>
        <v/>
      </c>
      <c r="G4471">
        <f>N(Движение!$R$660)</f>
        <v/>
      </c>
      <c r="H4471">
        <f>Движение!$S$660</f>
        <v/>
      </c>
      <c r="I4471">
        <f>IF($F4471&gt;0,TEXT($B4471,"dd.mm")&amp;"_"&amp;$D4471,"")</f>
        <v/>
      </c>
    </row>
    <row r="4472">
      <c r="A4472" t="n">
        <v>4471</v>
      </c>
      <c r="B4472">
        <f>Движение!$A$660</f>
        <v/>
      </c>
      <c r="C4472">
        <f>Движение!$C$660</f>
        <v/>
      </c>
      <c r="D4472" t="inlineStr">
        <is>
          <t>Г 800</t>
        </is>
      </c>
      <c r="E4472">
        <f>Движение!$T$660</f>
        <v/>
      </c>
      <c r="F4472">
        <f>N(Движение!$U$660)</f>
        <v/>
      </c>
      <c r="G4472">
        <f>N(Движение!$V$660)</f>
        <v/>
      </c>
      <c r="H4472">
        <f>Движение!$W$660</f>
        <v/>
      </c>
      <c r="I4472">
        <f>IF($F4472&gt;0,TEXT($B4472,"dd.mm")&amp;"_"&amp;$D4472,"")</f>
        <v/>
      </c>
    </row>
    <row r="4473">
      <c r="A4473" t="n">
        <v>4472</v>
      </c>
      <c r="B4473">
        <f>Движение!$A$660</f>
        <v/>
      </c>
      <c r="C4473">
        <f>Движение!$C$660</f>
        <v/>
      </c>
      <c r="D4473" t="inlineStr">
        <is>
          <t>Ми-К</t>
        </is>
      </c>
      <c r="E4473">
        <f>Движение!$X$660</f>
        <v/>
      </c>
      <c r="F4473">
        <f>N(Движение!$Y$660)</f>
        <v/>
      </c>
      <c r="G4473">
        <f>N(Движение!$Z$660)</f>
        <v/>
      </c>
      <c r="H4473">
        <f>Движение!$AA$660</f>
        <v/>
      </c>
      <c r="I4473">
        <f>IF($F4473&gt;0,TEXT($B4473,"dd.mm")&amp;"_"&amp;$D4473,"")</f>
        <v/>
      </c>
    </row>
    <row r="4474">
      <c r="A4474" t="n">
        <v>4473</v>
      </c>
      <c r="B4474">
        <f>Движение!$A$660</f>
        <v/>
      </c>
      <c r="C4474">
        <f>Движение!$C$660</f>
        <v/>
      </c>
      <c r="D4474" t="inlineStr">
        <is>
          <t>Ми-П</t>
        </is>
      </c>
      <c r="E4474">
        <f>Движение!$AB$660</f>
        <v/>
      </c>
      <c r="F4474">
        <f>N(Движение!$AC$660)</f>
        <v/>
      </c>
      <c r="G4474">
        <f>N(Движение!$AD$660)</f>
        <v/>
      </c>
      <c r="H4474">
        <f>Движение!$AE$660</f>
        <v/>
      </c>
      <c r="I4474">
        <f>IF($F4474&gt;0,TEXT($B4474,"dd.mm")&amp;"_"&amp;$D4474,"")</f>
        <v/>
      </c>
    </row>
    <row r="4475">
      <c r="A4475" t="n">
        <v>4474</v>
      </c>
      <c r="B4475">
        <f>Движение!$A$661</f>
        <v/>
      </c>
      <c r="C4475">
        <f>Движение!$C$661</f>
        <v/>
      </c>
      <c r="D4475" t="inlineStr">
        <is>
          <t>АК-10</t>
        </is>
      </c>
      <c r="E4475">
        <f>Движение!$D$661</f>
        <v/>
      </c>
      <c r="F4475">
        <f>N(Движение!$E$661)</f>
        <v/>
      </c>
      <c r="G4475">
        <f>N(Движение!$F$661)</f>
        <v/>
      </c>
      <c r="H4475">
        <f>Движение!$G$661</f>
        <v/>
      </c>
      <c r="I4475">
        <f>IF($F4475&gt;0,TEXT($B4475,"dd.mm")&amp;"_"&amp;$D4475,"")</f>
        <v/>
      </c>
    </row>
    <row r="4476">
      <c r="A4476" t="n">
        <v>4475</v>
      </c>
      <c r="B4476">
        <f>Движение!$A$661</f>
        <v/>
      </c>
      <c r="C4476">
        <f>Движение!$C$661</f>
        <v/>
      </c>
      <c r="D4476" t="inlineStr">
        <is>
          <t>АК-15</t>
        </is>
      </c>
      <c r="E4476">
        <f>Движение!$H$661</f>
        <v/>
      </c>
      <c r="F4476">
        <f>N(Движение!$I$661)</f>
        <v/>
      </c>
      <c r="G4476">
        <f>N(Движение!$J$661)</f>
        <v/>
      </c>
      <c r="H4476">
        <f>Движение!$K$661</f>
        <v/>
      </c>
      <c r="I4476">
        <f>IF($F4476&gt;0,TEXT($B4476,"dd.mm")&amp;"_"&amp;$D4476,"")</f>
        <v/>
      </c>
    </row>
    <row r="4477">
      <c r="A4477" t="n">
        <v>4476</v>
      </c>
      <c r="B4477">
        <f>Движение!$A$661</f>
        <v/>
      </c>
      <c r="C4477">
        <f>Движение!$C$661</f>
        <v/>
      </c>
      <c r="D4477" t="inlineStr">
        <is>
          <t>Г 1800</t>
        </is>
      </c>
      <c r="E4477">
        <f>Движение!$L$661</f>
        <v/>
      </c>
      <c r="F4477">
        <f>N(Движение!$M$661)</f>
        <v/>
      </c>
      <c r="G4477">
        <f>N(Движение!$N$661)</f>
        <v/>
      </c>
      <c r="H4477">
        <f>Движение!$O$661</f>
        <v/>
      </c>
      <c r="I4477">
        <f>IF($F4477&gt;0,TEXT($B4477,"dd.mm")&amp;"_"&amp;$D4477,"")</f>
        <v/>
      </c>
    </row>
    <row r="4478">
      <c r="A4478" t="n">
        <v>4477</v>
      </c>
      <c r="B4478">
        <f>Движение!$A$661</f>
        <v/>
      </c>
      <c r="C4478">
        <f>Движение!$C$661</f>
        <v/>
      </c>
      <c r="D4478" t="inlineStr">
        <is>
          <t>Г 3500</t>
        </is>
      </c>
      <c r="E4478">
        <f>Движение!$P$661</f>
        <v/>
      </c>
      <c r="F4478">
        <f>N(Движение!$Q$661)</f>
        <v/>
      </c>
      <c r="G4478">
        <f>N(Движение!$R$661)</f>
        <v/>
      </c>
      <c r="H4478">
        <f>Движение!$S$661</f>
        <v/>
      </c>
      <c r="I4478">
        <f>IF($F4478&gt;0,TEXT($B4478,"dd.mm")&amp;"_"&amp;$D4478,"")</f>
        <v/>
      </c>
    </row>
    <row r="4479">
      <c r="A4479" t="n">
        <v>4478</v>
      </c>
      <c r="B4479">
        <f>Движение!$A$661</f>
        <v/>
      </c>
      <c r="C4479">
        <f>Движение!$C$661</f>
        <v/>
      </c>
      <c r="D4479" t="inlineStr">
        <is>
          <t>Г 800</t>
        </is>
      </c>
      <c r="E4479">
        <f>Движение!$T$661</f>
        <v/>
      </c>
      <c r="F4479">
        <f>N(Движение!$U$661)</f>
        <v/>
      </c>
      <c r="G4479">
        <f>N(Движение!$V$661)</f>
        <v/>
      </c>
      <c r="H4479">
        <f>Движение!$W$661</f>
        <v/>
      </c>
      <c r="I4479">
        <f>IF($F4479&gt;0,TEXT($B4479,"dd.mm")&amp;"_"&amp;$D4479,"")</f>
        <v/>
      </c>
    </row>
    <row r="4480">
      <c r="A4480" t="n">
        <v>4479</v>
      </c>
      <c r="B4480">
        <f>Движение!$A$661</f>
        <v/>
      </c>
      <c r="C4480">
        <f>Движение!$C$661</f>
        <v/>
      </c>
      <c r="D4480" t="inlineStr">
        <is>
          <t>Ми-К</t>
        </is>
      </c>
      <c r="E4480">
        <f>Движение!$X$661</f>
        <v/>
      </c>
      <c r="F4480">
        <f>N(Движение!$Y$661)</f>
        <v/>
      </c>
      <c r="G4480">
        <f>N(Движение!$Z$661)</f>
        <v/>
      </c>
      <c r="H4480">
        <f>Движение!$AA$661</f>
        <v/>
      </c>
      <c r="I4480">
        <f>IF($F4480&gt;0,TEXT($B4480,"dd.mm")&amp;"_"&amp;$D4480,"")</f>
        <v/>
      </c>
    </row>
    <row r="4481">
      <c r="A4481" t="n">
        <v>4480</v>
      </c>
      <c r="B4481">
        <f>Движение!$A$661</f>
        <v/>
      </c>
      <c r="C4481">
        <f>Движение!$C$661</f>
        <v/>
      </c>
      <c r="D4481" t="inlineStr">
        <is>
          <t>Ми-П</t>
        </is>
      </c>
      <c r="E4481">
        <f>Движение!$AB$661</f>
        <v/>
      </c>
      <c r="F4481">
        <f>N(Движение!$AC$661)</f>
        <v/>
      </c>
      <c r="G4481">
        <f>N(Движение!$AD$661)</f>
        <v/>
      </c>
      <c r="H4481">
        <f>Движение!$AE$661</f>
        <v/>
      </c>
      <c r="I4481">
        <f>IF($F4481&gt;0,TEXT($B4481,"dd.mm")&amp;"_"&amp;$D4481,"")</f>
        <v/>
      </c>
    </row>
    <row r="4482">
      <c r="A4482" t="n">
        <v>4481</v>
      </c>
      <c r="B4482">
        <f>Движение!$A$662</f>
        <v/>
      </c>
      <c r="C4482">
        <f>Движение!$C$662</f>
        <v/>
      </c>
      <c r="D4482" t="inlineStr">
        <is>
          <t>АК-10</t>
        </is>
      </c>
      <c r="E4482">
        <f>Движение!$D$662</f>
        <v/>
      </c>
      <c r="F4482">
        <f>N(Движение!$E$662)</f>
        <v/>
      </c>
      <c r="G4482">
        <f>N(Движение!$F$662)</f>
        <v/>
      </c>
      <c r="H4482">
        <f>Движение!$G$662</f>
        <v/>
      </c>
      <c r="I4482">
        <f>IF($F4482&gt;0,TEXT($B4482,"dd.mm")&amp;"_"&amp;$D4482,"")</f>
        <v/>
      </c>
    </row>
    <row r="4483">
      <c r="A4483" t="n">
        <v>4482</v>
      </c>
      <c r="B4483">
        <f>Движение!$A$662</f>
        <v/>
      </c>
      <c r="C4483">
        <f>Движение!$C$662</f>
        <v/>
      </c>
      <c r="D4483" t="inlineStr">
        <is>
          <t>АК-15</t>
        </is>
      </c>
      <c r="E4483">
        <f>Движение!$H$662</f>
        <v/>
      </c>
      <c r="F4483">
        <f>N(Движение!$I$662)</f>
        <v/>
      </c>
      <c r="G4483">
        <f>N(Движение!$J$662)</f>
        <v/>
      </c>
      <c r="H4483">
        <f>Движение!$K$662</f>
        <v/>
      </c>
      <c r="I4483">
        <f>IF($F4483&gt;0,TEXT($B4483,"dd.mm")&amp;"_"&amp;$D4483,"")</f>
        <v/>
      </c>
    </row>
    <row r="4484">
      <c r="A4484" t="n">
        <v>4483</v>
      </c>
      <c r="B4484">
        <f>Движение!$A$662</f>
        <v/>
      </c>
      <c r="C4484">
        <f>Движение!$C$662</f>
        <v/>
      </c>
      <c r="D4484" t="inlineStr">
        <is>
          <t>Г 1800</t>
        </is>
      </c>
      <c r="E4484">
        <f>Движение!$L$662</f>
        <v/>
      </c>
      <c r="F4484">
        <f>N(Движение!$M$662)</f>
        <v/>
      </c>
      <c r="G4484">
        <f>N(Движение!$N$662)</f>
        <v/>
      </c>
      <c r="H4484">
        <f>Движение!$O$662</f>
        <v/>
      </c>
      <c r="I4484">
        <f>IF($F4484&gt;0,TEXT($B4484,"dd.mm")&amp;"_"&amp;$D4484,"")</f>
        <v/>
      </c>
    </row>
    <row r="4485">
      <c r="A4485" t="n">
        <v>4484</v>
      </c>
      <c r="B4485">
        <f>Движение!$A$662</f>
        <v/>
      </c>
      <c r="C4485">
        <f>Движение!$C$662</f>
        <v/>
      </c>
      <c r="D4485" t="inlineStr">
        <is>
          <t>Г 3500</t>
        </is>
      </c>
      <c r="E4485">
        <f>Движение!$P$662</f>
        <v/>
      </c>
      <c r="F4485">
        <f>N(Движение!$Q$662)</f>
        <v/>
      </c>
      <c r="G4485">
        <f>N(Движение!$R$662)</f>
        <v/>
      </c>
      <c r="H4485">
        <f>Движение!$S$662</f>
        <v/>
      </c>
      <c r="I4485">
        <f>IF($F4485&gt;0,TEXT($B4485,"dd.mm")&amp;"_"&amp;$D4485,"")</f>
        <v/>
      </c>
    </row>
    <row r="4486">
      <c r="A4486" t="n">
        <v>4485</v>
      </c>
      <c r="B4486">
        <f>Движение!$A$662</f>
        <v/>
      </c>
      <c r="C4486">
        <f>Движение!$C$662</f>
        <v/>
      </c>
      <c r="D4486" t="inlineStr">
        <is>
          <t>Г 800</t>
        </is>
      </c>
      <c r="E4486">
        <f>Движение!$T$662</f>
        <v/>
      </c>
      <c r="F4486">
        <f>N(Движение!$U$662)</f>
        <v/>
      </c>
      <c r="G4486">
        <f>N(Движение!$V$662)</f>
        <v/>
      </c>
      <c r="H4486">
        <f>Движение!$W$662</f>
        <v/>
      </c>
      <c r="I4486">
        <f>IF($F4486&gt;0,TEXT($B4486,"dd.mm")&amp;"_"&amp;$D4486,"")</f>
        <v/>
      </c>
    </row>
    <row r="4487">
      <c r="A4487" t="n">
        <v>4486</v>
      </c>
      <c r="B4487">
        <f>Движение!$A$662</f>
        <v/>
      </c>
      <c r="C4487">
        <f>Движение!$C$662</f>
        <v/>
      </c>
      <c r="D4487" t="inlineStr">
        <is>
          <t>Ми-К</t>
        </is>
      </c>
      <c r="E4487">
        <f>Движение!$X$662</f>
        <v/>
      </c>
      <c r="F4487">
        <f>N(Движение!$Y$662)</f>
        <v/>
      </c>
      <c r="G4487">
        <f>N(Движение!$Z$662)</f>
        <v/>
      </c>
      <c r="H4487">
        <f>Движение!$AA$662</f>
        <v/>
      </c>
      <c r="I4487">
        <f>IF($F4487&gt;0,TEXT($B4487,"dd.mm")&amp;"_"&amp;$D4487,"")</f>
        <v/>
      </c>
    </row>
    <row r="4488">
      <c r="A4488" t="n">
        <v>4487</v>
      </c>
      <c r="B4488">
        <f>Движение!$A$662</f>
        <v/>
      </c>
      <c r="C4488">
        <f>Движение!$C$662</f>
        <v/>
      </c>
      <c r="D4488" t="inlineStr">
        <is>
          <t>Ми-П</t>
        </is>
      </c>
      <c r="E4488">
        <f>Движение!$AB$662</f>
        <v/>
      </c>
      <c r="F4488">
        <f>N(Движение!$AC$662)</f>
        <v/>
      </c>
      <c r="G4488">
        <f>N(Движение!$AD$662)</f>
        <v/>
      </c>
      <c r="H4488">
        <f>Движение!$AE$662</f>
        <v/>
      </c>
      <c r="I4488">
        <f>IF($F4488&gt;0,TEXT($B4488,"dd.mm")&amp;"_"&amp;$D4488,"")</f>
        <v/>
      </c>
    </row>
    <row r="4489">
      <c r="A4489" t="n">
        <v>4488</v>
      </c>
      <c r="B4489">
        <f>Движение!$A$663</f>
        <v/>
      </c>
      <c r="C4489">
        <f>Движение!$C$663</f>
        <v/>
      </c>
      <c r="D4489" t="inlineStr">
        <is>
          <t>АК-10</t>
        </is>
      </c>
      <c r="E4489">
        <f>Движение!$D$663</f>
        <v/>
      </c>
      <c r="F4489">
        <f>N(Движение!$E$663)</f>
        <v/>
      </c>
      <c r="G4489">
        <f>N(Движение!$F$663)</f>
        <v/>
      </c>
      <c r="H4489">
        <f>Движение!$G$663</f>
        <v/>
      </c>
      <c r="I4489">
        <f>IF($F4489&gt;0,TEXT($B4489,"dd.mm")&amp;"_"&amp;$D4489,"")</f>
        <v/>
      </c>
    </row>
    <row r="4490">
      <c r="A4490" t="n">
        <v>4489</v>
      </c>
      <c r="B4490">
        <f>Движение!$A$663</f>
        <v/>
      </c>
      <c r="C4490">
        <f>Движение!$C$663</f>
        <v/>
      </c>
      <c r="D4490" t="inlineStr">
        <is>
          <t>АК-15</t>
        </is>
      </c>
      <c r="E4490">
        <f>Движение!$H$663</f>
        <v/>
      </c>
      <c r="F4490">
        <f>N(Движение!$I$663)</f>
        <v/>
      </c>
      <c r="G4490">
        <f>N(Движение!$J$663)</f>
        <v/>
      </c>
      <c r="H4490">
        <f>Движение!$K$663</f>
        <v/>
      </c>
      <c r="I4490">
        <f>IF($F4490&gt;0,TEXT($B4490,"dd.mm")&amp;"_"&amp;$D4490,"")</f>
        <v/>
      </c>
    </row>
    <row r="4491">
      <c r="A4491" t="n">
        <v>4490</v>
      </c>
      <c r="B4491">
        <f>Движение!$A$663</f>
        <v/>
      </c>
      <c r="C4491">
        <f>Движение!$C$663</f>
        <v/>
      </c>
      <c r="D4491" t="inlineStr">
        <is>
          <t>Г 1800</t>
        </is>
      </c>
      <c r="E4491">
        <f>Движение!$L$663</f>
        <v/>
      </c>
      <c r="F4491">
        <f>N(Движение!$M$663)</f>
        <v/>
      </c>
      <c r="G4491">
        <f>N(Движение!$N$663)</f>
        <v/>
      </c>
      <c r="H4491">
        <f>Движение!$O$663</f>
        <v/>
      </c>
      <c r="I4491">
        <f>IF($F4491&gt;0,TEXT($B4491,"dd.mm")&amp;"_"&amp;$D4491,"")</f>
        <v/>
      </c>
    </row>
    <row r="4492">
      <c r="A4492" t="n">
        <v>4491</v>
      </c>
      <c r="B4492">
        <f>Движение!$A$663</f>
        <v/>
      </c>
      <c r="C4492">
        <f>Движение!$C$663</f>
        <v/>
      </c>
      <c r="D4492" t="inlineStr">
        <is>
          <t>Г 3500</t>
        </is>
      </c>
      <c r="E4492">
        <f>Движение!$P$663</f>
        <v/>
      </c>
      <c r="F4492">
        <f>N(Движение!$Q$663)</f>
        <v/>
      </c>
      <c r="G4492">
        <f>N(Движение!$R$663)</f>
        <v/>
      </c>
      <c r="H4492">
        <f>Движение!$S$663</f>
        <v/>
      </c>
      <c r="I4492">
        <f>IF($F4492&gt;0,TEXT($B4492,"dd.mm")&amp;"_"&amp;$D4492,"")</f>
        <v/>
      </c>
    </row>
    <row r="4493">
      <c r="A4493" t="n">
        <v>4492</v>
      </c>
      <c r="B4493">
        <f>Движение!$A$663</f>
        <v/>
      </c>
      <c r="C4493">
        <f>Движение!$C$663</f>
        <v/>
      </c>
      <c r="D4493" t="inlineStr">
        <is>
          <t>Г 800</t>
        </is>
      </c>
      <c r="E4493">
        <f>Движение!$T$663</f>
        <v/>
      </c>
      <c r="F4493">
        <f>N(Движение!$U$663)</f>
        <v/>
      </c>
      <c r="G4493">
        <f>N(Движение!$V$663)</f>
        <v/>
      </c>
      <c r="H4493">
        <f>Движение!$W$663</f>
        <v/>
      </c>
      <c r="I4493">
        <f>IF($F4493&gt;0,TEXT($B4493,"dd.mm")&amp;"_"&amp;$D4493,"")</f>
        <v/>
      </c>
    </row>
    <row r="4494">
      <c r="A4494" t="n">
        <v>4493</v>
      </c>
      <c r="B4494">
        <f>Движение!$A$663</f>
        <v/>
      </c>
      <c r="C4494">
        <f>Движение!$C$663</f>
        <v/>
      </c>
      <c r="D4494" t="inlineStr">
        <is>
          <t>Ми-К</t>
        </is>
      </c>
      <c r="E4494">
        <f>Движение!$X$663</f>
        <v/>
      </c>
      <c r="F4494">
        <f>N(Движение!$Y$663)</f>
        <v/>
      </c>
      <c r="G4494">
        <f>N(Движение!$Z$663)</f>
        <v/>
      </c>
      <c r="H4494">
        <f>Движение!$AA$663</f>
        <v/>
      </c>
      <c r="I4494">
        <f>IF($F4494&gt;0,TEXT($B4494,"dd.mm")&amp;"_"&amp;$D4494,"")</f>
        <v/>
      </c>
    </row>
    <row r="4495">
      <c r="A4495" t="n">
        <v>4494</v>
      </c>
      <c r="B4495">
        <f>Движение!$A$663</f>
        <v/>
      </c>
      <c r="C4495">
        <f>Движение!$C$663</f>
        <v/>
      </c>
      <c r="D4495" t="inlineStr">
        <is>
          <t>Ми-П</t>
        </is>
      </c>
      <c r="E4495">
        <f>Движение!$AB$663</f>
        <v/>
      </c>
      <c r="F4495">
        <f>N(Движение!$AC$663)</f>
        <v/>
      </c>
      <c r="G4495">
        <f>N(Движение!$AD$663)</f>
        <v/>
      </c>
      <c r="H4495">
        <f>Движение!$AE$663</f>
        <v/>
      </c>
      <c r="I4495">
        <f>IF($F4495&gt;0,TEXT($B4495,"dd.mm")&amp;"_"&amp;$D4495,"")</f>
        <v/>
      </c>
    </row>
    <row r="4496">
      <c r="A4496" t="n">
        <v>4495</v>
      </c>
      <c r="B4496">
        <f>Движение!$A$664</f>
        <v/>
      </c>
      <c r="C4496">
        <f>Движение!$C$664</f>
        <v/>
      </c>
      <c r="D4496" t="inlineStr">
        <is>
          <t>АК-10</t>
        </is>
      </c>
      <c r="E4496">
        <f>Движение!$D$664</f>
        <v/>
      </c>
      <c r="F4496">
        <f>N(Движение!$E$664)</f>
        <v/>
      </c>
      <c r="G4496">
        <f>N(Движение!$F$664)</f>
        <v/>
      </c>
      <c r="H4496">
        <f>Движение!$G$664</f>
        <v/>
      </c>
      <c r="I4496">
        <f>IF($F4496&gt;0,TEXT($B4496,"dd.mm")&amp;"_"&amp;$D4496,"")</f>
        <v/>
      </c>
    </row>
    <row r="4497">
      <c r="A4497" t="n">
        <v>4496</v>
      </c>
      <c r="B4497">
        <f>Движение!$A$664</f>
        <v/>
      </c>
      <c r="C4497">
        <f>Движение!$C$664</f>
        <v/>
      </c>
      <c r="D4497" t="inlineStr">
        <is>
          <t>АК-15</t>
        </is>
      </c>
      <c r="E4497">
        <f>Движение!$H$664</f>
        <v/>
      </c>
      <c r="F4497">
        <f>N(Движение!$I$664)</f>
        <v/>
      </c>
      <c r="G4497">
        <f>N(Движение!$J$664)</f>
        <v/>
      </c>
      <c r="H4497">
        <f>Движение!$K$664</f>
        <v/>
      </c>
      <c r="I4497">
        <f>IF($F4497&gt;0,TEXT($B4497,"dd.mm")&amp;"_"&amp;$D4497,"")</f>
        <v/>
      </c>
    </row>
    <row r="4498">
      <c r="A4498" t="n">
        <v>4497</v>
      </c>
      <c r="B4498">
        <f>Движение!$A$664</f>
        <v/>
      </c>
      <c r="C4498">
        <f>Движение!$C$664</f>
        <v/>
      </c>
      <c r="D4498" t="inlineStr">
        <is>
          <t>Г 1800</t>
        </is>
      </c>
      <c r="E4498">
        <f>Движение!$L$664</f>
        <v/>
      </c>
      <c r="F4498">
        <f>N(Движение!$M$664)</f>
        <v/>
      </c>
      <c r="G4498">
        <f>N(Движение!$N$664)</f>
        <v/>
      </c>
      <c r="H4498">
        <f>Движение!$O$664</f>
        <v/>
      </c>
      <c r="I4498">
        <f>IF($F4498&gt;0,TEXT($B4498,"dd.mm")&amp;"_"&amp;$D4498,"")</f>
        <v/>
      </c>
    </row>
    <row r="4499">
      <c r="A4499" t="n">
        <v>4498</v>
      </c>
      <c r="B4499">
        <f>Движение!$A$664</f>
        <v/>
      </c>
      <c r="C4499">
        <f>Движение!$C$664</f>
        <v/>
      </c>
      <c r="D4499" t="inlineStr">
        <is>
          <t>Г 3500</t>
        </is>
      </c>
      <c r="E4499">
        <f>Движение!$P$664</f>
        <v/>
      </c>
      <c r="F4499">
        <f>N(Движение!$Q$664)</f>
        <v/>
      </c>
      <c r="G4499">
        <f>N(Движение!$R$664)</f>
        <v/>
      </c>
      <c r="H4499">
        <f>Движение!$S$664</f>
        <v/>
      </c>
      <c r="I4499">
        <f>IF($F4499&gt;0,TEXT($B4499,"dd.mm")&amp;"_"&amp;$D4499,"")</f>
        <v/>
      </c>
    </row>
    <row r="4500">
      <c r="A4500" t="n">
        <v>4499</v>
      </c>
      <c r="B4500">
        <f>Движение!$A$664</f>
        <v/>
      </c>
      <c r="C4500">
        <f>Движение!$C$664</f>
        <v/>
      </c>
      <c r="D4500" t="inlineStr">
        <is>
          <t>Г 800</t>
        </is>
      </c>
      <c r="E4500">
        <f>Движение!$T$664</f>
        <v/>
      </c>
      <c r="F4500">
        <f>N(Движение!$U$664)</f>
        <v/>
      </c>
      <c r="G4500">
        <f>N(Движение!$V$664)</f>
        <v/>
      </c>
      <c r="H4500">
        <f>Движение!$W$664</f>
        <v/>
      </c>
      <c r="I4500">
        <f>IF($F4500&gt;0,TEXT($B4500,"dd.mm")&amp;"_"&amp;$D4500,"")</f>
        <v/>
      </c>
    </row>
    <row r="4501">
      <c r="A4501" t="n">
        <v>4500</v>
      </c>
      <c r="B4501">
        <f>Движение!$A$664</f>
        <v/>
      </c>
      <c r="C4501">
        <f>Движение!$C$664</f>
        <v/>
      </c>
      <c r="D4501" t="inlineStr">
        <is>
          <t>Ми-К</t>
        </is>
      </c>
      <c r="E4501">
        <f>Движение!$X$664</f>
        <v/>
      </c>
      <c r="F4501">
        <f>N(Движение!$Y$664)</f>
        <v/>
      </c>
      <c r="G4501">
        <f>N(Движение!$Z$664)</f>
        <v/>
      </c>
      <c r="H4501">
        <f>Движение!$AA$664</f>
        <v/>
      </c>
      <c r="I4501">
        <f>IF($F4501&gt;0,TEXT($B4501,"dd.mm")&amp;"_"&amp;$D4501,"")</f>
        <v/>
      </c>
    </row>
    <row r="4502">
      <c r="A4502" t="n">
        <v>4501</v>
      </c>
      <c r="B4502">
        <f>Движение!$A$664</f>
        <v/>
      </c>
      <c r="C4502">
        <f>Движение!$C$664</f>
        <v/>
      </c>
      <c r="D4502" t="inlineStr">
        <is>
          <t>Ми-П</t>
        </is>
      </c>
      <c r="E4502">
        <f>Движение!$AB$664</f>
        <v/>
      </c>
      <c r="F4502">
        <f>N(Движение!$AC$664)</f>
        <v/>
      </c>
      <c r="G4502">
        <f>N(Движение!$AD$664)</f>
        <v/>
      </c>
      <c r="H4502">
        <f>Движение!$AE$664</f>
        <v/>
      </c>
      <c r="I4502">
        <f>IF($F4502&gt;0,TEXT($B4502,"dd.mm")&amp;"_"&amp;$D4502,"")</f>
        <v/>
      </c>
    </row>
    <row r="4503">
      <c r="A4503" t="n">
        <v>4502</v>
      </c>
      <c r="B4503">
        <f>Движение!$A$665</f>
        <v/>
      </c>
      <c r="C4503">
        <f>Движение!$C$665</f>
        <v/>
      </c>
      <c r="D4503" t="inlineStr">
        <is>
          <t>АК-10</t>
        </is>
      </c>
      <c r="E4503">
        <f>Движение!$D$665</f>
        <v/>
      </c>
      <c r="F4503">
        <f>N(Движение!$E$665)</f>
        <v/>
      </c>
      <c r="G4503">
        <f>N(Движение!$F$665)</f>
        <v/>
      </c>
      <c r="H4503">
        <f>Движение!$G$665</f>
        <v/>
      </c>
      <c r="I4503">
        <f>IF($F4503&gt;0,TEXT($B4503,"dd.mm")&amp;"_"&amp;$D4503,"")</f>
        <v/>
      </c>
    </row>
    <row r="4504">
      <c r="A4504" t="n">
        <v>4503</v>
      </c>
      <c r="B4504">
        <f>Движение!$A$665</f>
        <v/>
      </c>
      <c r="C4504">
        <f>Движение!$C$665</f>
        <v/>
      </c>
      <c r="D4504" t="inlineStr">
        <is>
          <t>АК-15</t>
        </is>
      </c>
      <c r="E4504">
        <f>Движение!$H$665</f>
        <v/>
      </c>
      <c r="F4504">
        <f>N(Движение!$I$665)</f>
        <v/>
      </c>
      <c r="G4504">
        <f>N(Движение!$J$665)</f>
        <v/>
      </c>
      <c r="H4504">
        <f>Движение!$K$665</f>
        <v/>
      </c>
      <c r="I4504">
        <f>IF($F4504&gt;0,TEXT($B4504,"dd.mm")&amp;"_"&amp;$D4504,"")</f>
        <v/>
      </c>
    </row>
    <row r="4505">
      <c r="A4505" t="n">
        <v>4504</v>
      </c>
      <c r="B4505">
        <f>Движение!$A$665</f>
        <v/>
      </c>
      <c r="C4505">
        <f>Движение!$C$665</f>
        <v/>
      </c>
      <c r="D4505" t="inlineStr">
        <is>
          <t>Г 1800</t>
        </is>
      </c>
      <c r="E4505">
        <f>Движение!$L$665</f>
        <v/>
      </c>
      <c r="F4505">
        <f>N(Движение!$M$665)</f>
        <v/>
      </c>
      <c r="G4505">
        <f>N(Движение!$N$665)</f>
        <v/>
      </c>
      <c r="H4505">
        <f>Движение!$O$665</f>
        <v/>
      </c>
      <c r="I4505">
        <f>IF($F4505&gt;0,TEXT($B4505,"dd.mm")&amp;"_"&amp;$D4505,"")</f>
        <v/>
      </c>
    </row>
    <row r="4506">
      <c r="A4506" t="n">
        <v>4505</v>
      </c>
      <c r="B4506">
        <f>Движение!$A$665</f>
        <v/>
      </c>
      <c r="C4506">
        <f>Движение!$C$665</f>
        <v/>
      </c>
      <c r="D4506" t="inlineStr">
        <is>
          <t>Г 3500</t>
        </is>
      </c>
      <c r="E4506">
        <f>Движение!$P$665</f>
        <v/>
      </c>
      <c r="F4506">
        <f>N(Движение!$Q$665)</f>
        <v/>
      </c>
      <c r="G4506">
        <f>N(Движение!$R$665)</f>
        <v/>
      </c>
      <c r="H4506">
        <f>Движение!$S$665</f>
        <v/>
      </c>
      <c r="I4506">
        <f>IF($F4506&gt;0,TEXT($B4506,"dd.mm")&amp;"_"&amp;$D4506,"")</f>
        <v/>
      </c>
    </row>
    <row r="4507">
      <c r="A4507" t="n">
        <v>4506</v>
      </c>
      <c r="B4507">
        <f>Движение!$A$665</f>
        <v/>
      </c>
      <c r="C4507">
        <f>Движение!$C$665</f>
        <v/>
      </c>
      <c r="D4507" t="inlineStr">
        <is>
          <t>Г 800</t>
        </is>
      </c>
      <c r="E4507">
        <f>Движение!$T$665</f>
        <v/>
      </c>
      <c r="F4507">
        <f>N(Движение!$U$665)</f>
        <v/>
      </c>
      <c r="G4507">
        <f>N(Движение!$V$665)</f>
        <v/>
      </c>
      <c r="H4507">
        <f>Движение!$W$665</f>
        <v/>
      </c>
      <c r="I4507">
        <f>IF($F4507&gt;0,TEXT($B4507,"dd.mm")&amp;"_"&amp;$D4507,"")</f>
        <v/>
      </c>
    </row>
    <row r="4508">
      <c r="A4508" t="n">
        <v>4507</v>
      </c>
      <c r="B4508">
        <f>Движение!$A$665</f>
        <v/>
      </c>
      <c r="C4508">
        <f>Движение!$C$665</f>
        <v/>
      </c>
      <c r="D4508" t="inlineStr">
        <is>
          <t>Ми-К</t>
        </is>
      </c>
      <c r="E4508">
        <f>Движение!$X$665</f>
        <v/>
      </c>
      <c r="F4508">
        <f>N(Движение!$Y$665)</f>
        <v/>
      </c>
      <c r="G4508">
        <f>N(Движение!$Z$665)</f>
        <v/>
      </c>
      <c r="H4508">
        <f>Движение!$AA$665</f>
        <v/>
      </c>
      <c r="I4508">
        <f>IF($F4508&gt;0,TEXT($B4508,"dd.mm")&amp;"_"&amp;$D4508,"")</f>
        <v/>
      </c>
    </row>
    <row r="4509">
      <c r="A4509" t="n">
        <v>4508</v>
      </c>
      <c r="B4509">
        <f>Движение!$A$665</f>
        <v/>
      </c>
      <c r="C4509">
        <f>Движение!$C$665</f>
        <v/>
      </c>
      <c r="D4509" t="inlineStr">
        <is>
          <t>Ми-П</t>
        </is>
      </c>
      <c r="E4509">
        <f>Движение!$AB$665</f>
        <v/>
      </c>
      <c r="F4509">
        <f>N(Движение!$AC$665)</f>
        <v/>
      </c>
      <c r="G4509">
        <f>N(Движение!$AD$665)</f>
        <v/>
      </c>
      <c r="H4509">
        <f>Движение!$AE$665</f>
        <v/>
      </c>
      <c r="I4509">
        <f>IF($F4509&gt;0,TEXT($B4509,"dd.mm")&amp;"_"&amp;$D4509,"")</f>
        <v/>
      </c>
    </row>
    <row r="4510">
      <c r="A4510" t="n">
        <v>4509</v>
      </c>
      <c r="B4510">
        <f>Движение!$A$666</f>
        <v/>
      </c>
      <c r="C4510">
        <f>Движение!$C$666</f>
        <v/>
      </c>
      <c r="D4510" t="inlineStr">
        <is>
          <t>АК-10</t>
        </is>
      </c>
      <c r="E4510">
        <f>Движение!$D$666</f>
        <v/>
      </c>
      <c r="F4510">
        <f>N(Движение!$E$666)</f>
        <v/>
      </c>
      <c r="G4510">
        <f>N(Движение!$F$666)</f>
        <v/>
      </c>
      <c r="H4510">
        <f>Движение!$G$666</f>
        <v/>
      </c>
      <c r="I4510">
        <f>IF($F4510&gt;0,TEXT($B4510,"dd.mm")&amp;"_"&amp;$D4510,"")</f>
        <v/>
      </c>
    </row>
    <row r="4511">
      <c r="A4511" t="n">
        <v>4510</v>
      </c>
      <c r="B4511">
        <f>Движение!$A$666</f>
        <v/>
      </c>
      <c r="C4511">
        <f>Движение!$C$666</f>
        <v/>
      </c>
      <c r="D4511" t="inlineStr">
        <is>
          <t>АК-15</t>
        </is>
      </c>
      <c r="E4511">
        <f>Движение!$H$666</f>
        <v/>
      </c>
      <c r="F4511">
        <f>N(Движение!$I$666)</f>
        <v/>
      </c>
      <c r="G4511">
        <f>N(Движение!$J$666)</f>
        <v/>
      </c>
      <c r="H4511">
        <f>Движение!$K$666</f>
        <v/>
      </c>
      <c r="I4511">
        <f>IF($F4511&gt;0,TEXT($B4511,"dd.mm")&amp;"_"&amp;$D4511,"")</f>
        <v/>
      </c>
    </row>
    <row r="4512">
      <c r="A4512" t="n">
        <v>4511</v>
      </c>
      <c r="B4512">
        <f>Движение!$A$666</f>
        <v/>
      </c>
      <c r="C4512">
        <f>Движение!$C$666</f>
        <v/>
      </c>
      <c r="D4512" t="inlineStr">
        <is>
          <t>Г 1800</t>
        </is>
      </c>
      <c r="E4512">
        <f>Движение!$L$666</f>
        <v/>
      </c>
      <c r="F4512">
        <f>N(Движение!$M$666)</f>
        <v/>
      </c>
      <c r="G4512">
        <f>N(Движение!$N$666)</f>
        <v/>
      </c>
      <c r="H4512">
        <f>Движение!$O$666</f>
        <v/>
      </c>
      <c r="I4512">
        <f>IF($F4512&gt;0,TEXT($B4512,"dd.mm")&amp;"_"&amp;$D4512,"")</f>
        <v/>
      </c>
    </row>
    <row r="4513">
      <c r="A4513" t="n">
        <v>4512</v>
      </c>
      <c r="B4513">
        <f>Движение!$A$666</f>
        <v/>
      </c>
      <c r="C4513">
        <f>Движение!$C$666</f>
        <v/>
      </c>
      <c r="D4513" t="inlineStr">
        <is>
          <t>Г 3500</t>
        </is>
      </c>
      <c r="E4513">
        <f>Движение!$P$666</f>
        <v/>
      </c>
      <c r="F4513">
        <f>N(Движение!$Q$666)</f>
        <v/>
      </c>
      <c r="G4513">
        <f>N(Движение!$R$666)</f>
        <v/>
      </c>
      <c r="H4513">
        <f>Движение!$S$666</f>
        <v/>
      </c>
      <c r="I4513">
        <f>IF($F4513&gt;0,TEXT($B4513,"dd.mm")&amp;"_"&amp;$D4513,"")</f>
        <v/>
      </c>
    </row>
    <row r="4514">
      <c r="A4514" t="n">
        <v>4513</v>
      </c>
      <c r="B4514">
        <f>Движение!$A$666</f>
        <v/>
      </c>
      <c r="C4514">
        <f>Движение!$C$666</f>
        <v/>
      </c>
      <c r="D4514" t="inlineStr">
        <is>
          <t>Г 800</t>
        </is>
      </c>
      <c r="E4514">
        <f>Движение!$T$666</f>
        <v/>
      </c>
      <c r="F4514">
        <f>N(Движение!$U$666)</f>
        <v/>
      </c>
      <c r="G4514">
        <f>N(Движение!$V$666)</f>
        <v/>
      </c>
      <c r="H4514">
        <f>Движение!$W$666</f>
        <v/>
      </c>
      <c r="I4514">
        <f>IF($F4514&gt;0,TEXT($B4514,"dd.mm")&amp;"_"&amp;$D4514,"")</f>
        <v/>
      </c>
    </row>
    <row r="4515">
      <c r="A4515" t="n">
        <v>4514</v>
      </c>
      <c r="B4515">
        <f>Движение!$A$666</f>
        <v/>
      </c>
      <c r="C4515">
        <f>Движение!$C$666</f>
        <v/>
      </c>
      <c r="D4515" t="inlineStr">
        <is>
          <t>Ми-К</t>
        </is>
      </c>
      <c r="E4515">
        <f>Движение!$X$666</f>
        <v/>
      </c>
      <c r="F4515">
        <f>N(Движение!$Y$666)</f>
        <v/>
      </c>
      <c r="G4515">
        <f>N(Движение!$Z$666)</f>
        <v/>
      </c>
      <c r="H4515">
        <f>Движение!$AA$666</f>
        <v/>
      </c>
      <c r="I4515">
        <f>IF($F4515&gt;0,TEXT($B4515,"dd.mm")&amp;"_"&amp;$D4515,"")</f>
        <v/>
      </c>
    </row>
    <row r="4516">
      <c r="A4516" t="n">
        <v>4515</v>
      </c>
      <c r="B4516">
        <f>Движение!$A$666</f>
        <v/>
      </c>
      <c r="C4516">
        <f>Движение!$C$666</f>
        <v/>
      </c>
      <c r="D4516" t="inlineStr">
        <is>
          <t>Ми-П</t>
        </is>
      </c>
      <c r="E4516">
        <f>Движение!$AB$666</f>
        <v/>
      </c>
      <c r="F4516">
        <f>N(Движение!$AC$666)</f>
        <v/>
      </c>
      <c r="G4516">
        <f>N(Движение!$AD$666)</f>
        <v/>
      </c>
      <c r="H4516">
        <f>Движение!$AE$666</f>
        <v/>
      </c>
      <c r="I4516">
        <f>IF($F4516&gt;0,TEXT($B4516,"dd.mm")&amp;"_"&amp;$D4516,"")</f>
        <v/>
      </c>
    </row>
    <row r="4517">
      <c r="A4517" t="n">
        <v>4516</v>
      </c>
      <c r="B4517">
        <f>Движение!$A$667</f>
        <v/>
      </c>
      <c r="C4517">
        <f>Движение!$C$667</f>
        <v/>
      </c>
      <c r="D4517" t="inlineStr">
        <is>
          <t>АК-10</t>
        </is>
      </c>
      <c r="E4517">
        <f>Движение!$D$667</f>
        <v/>
      </c>
      <c r="F4517">
        <f>N(Движение!$E$667)</f>
        <v/>
      </c>
      <c r="G4517">
        <f>N(Движение!$F$667)</f>
        <v/>
      </c>
      <c r="H4517">
        <f>Движение!$G$667</f>
        <v/>
      </c>
      <c r="I4517">
        <f>IF($F4517&gt;0,TEXT($B4517,"dd.mm")&amp;"_"&amp;$D4517,"")</f>
        <v/>
      </c>
    </row>
    <row r="4518">
      <c r="A4518" t="n">
        <v>4517</v>
      </c>
      <c r="B4518">
        <f>Движение!$A$667</f>
        <v/>
      </c>
      <c r="C4518">
        <f>Движение!$C$667</f>
        <v/>
      </c>
      <c r="D4518" t="inlineStr">
        <is>
          <t>АК-15</t>
        </is>
      </c>
      <c r="E4518">
        <f>Движение!$H$667</f>
        <v/>
      </c>
      <c r="F4518">
        <f>N(Движение!$I$667)</f>
        <v/>
      </c>
      <c r="G4518">
        <f>N(Движение!$J$667)</f>
        <v/>
      </c>
      <c r="H4518">
        <f>Движение!$K$667</f>
        <v/>
      </c>
      <c r="I4518">
        <f>IF($F4518&gt;0,TEXT($B4518,"dd.mm")&amp;"_"&amp;$D4518,"")</f>
        <v/>
      </c>
    </row>
    <row r="4519">
      <c r="A4519" t="n">
        <v>4518</v>
      </c>
      <c r="B4519">
        <f>Движение!$A$667</f>
        <v/>
      </c>
      <c r="C4519">
        <f>Движение!$C$667</f>
        <v/>
      </c>
      <c r="D4519" t="inlineStr">
        <is>
          <t>Г 1800</t>
        </is>
      </c>
      <c r="E4519">
        <f>Движение!$L$667</f>
        <v/>
      </c>
      <c r="F4519">
        <f>N(Движение!$M$667)</f>
        <v/>
      </c>
      <c r="G4519">
        <f>N(Движение!$N$667)</f>
        <v/>
      </c>
      <c r="H4519">
        <f>Движение!$O$667</f>
        <v/>
      </c>
      <c r="I4519">
        <f>IF($F4519&gt;0,TEXT($B4519,"dd.mm")&amp;"_"&amp;$D4519,"")</f>
        <v/>
      </c>
    </row>
    <row r="4520">
      <c r="A4520" t="n">
        <v>4519</v>
      </c>
      <c r="B4520">
        <f>Движение!$A$667</f>
        <v/>
      </c>
      <c r="C4520">
        <f>Движение!$C$667</f>
        <v/>
      </c>
      <c r="D4520" t="inlineStr">
        <is>
          <t>Г 3500</t>
        </is>
      </c>
      <c r="E4520">
        <f>Движение!$P$667</f>
        <v/>
      </c>
      <c r="F4520">
        <f>N(Движение!$Q$667)</f>
        <v/>
      </c>
      <c r="G4520">
        <f>N(Движение!$R$667)</f>
        <v/>
      </c>
      <c r="H4520">
        <f>Движение!$S$667</f>
        <v/>
      </c>
      <c r="I4520">
        <f>IF($F4520&gt;0,TEXT($B4520,"dd.mm")&amp;"_"&amp;$D4520,"")</f>
        <v/>
      </c>
    </row>
    <row r="4521">
      <c r="A4521" t="n">
        <v>4520</v>
      </c>
      <c r="B4521">
        <f>Движение!$A$667</f>
        <v/>
      </c>
      <c r="C4521">
        <f>Движение!$C$667</f>
        <v/>
      </c>
      <c r="D4521" t="inlineStr">
        <is>
          <t>Г 800</t>
        </is>
      </c>
      <c r="E4521">
        <f>Движение!$T$667</f>
        <v/>
      </c>
      <c r="F4521">
        <f>N(Движение!$U$667)</f>
        <v/>
      </c>
      <c r="G4521">
        <f>N(Движение!$V$667)</f>
        <v/>
      </c>
      <c r="H4521">
        <f>Движение!$W$667</f>
        <v/>
      </c>
      <c r="I4521">
        <f>IF($F4521&gt;0,TEXT($B4521,"dd.mm")&amp;"_"&amp;$D4521,"")</f>
        <v/>
      </c>
    </row>
    <row r="4522">
      <c r="A4522" t="n">
        <v>4521</v>
      </c>
      <c r="B4522">
        <f>Движение!$A$667</f>
        <v/>
      </c>
      <c r="C4522">
        <f>Движение!$C$667</f>
        <v/>
      </c>
      <c r="D4522" t="inlineStr">
        <is>
          <t>Ми-К</t>
        </is>
      </c>
      <c r="E4522">
        <f>Движение!$X$667</f>
        <v/>
      </c>
      <c r="F4522">
        <f>N(Движение!$Y$667)</f>
        <v/>
      </c>
      <c r="G4522">
        <f>N(Движение!$Z$667)</f>
        <v/>
      </c>
      <c r="H4522">
        <f>Движение!$AA$667</f>
        <v/>
      </c>
      <c r="I4522">
        <f>IF($F4522&gt;0,TEXT($B4522,"dd.mm")&amp;"_"&amp;$D4522,"")</f>
        <v/>
      </c>
    </row>
    <row r="4523">
      <c r="A4523" t="n">
        <v>4522</v>
      </c>
      <c r="B4523">
        <f>Движение!$A$667</f>
        <v/>
      </c>
      <c r="C4523">
        <f>Движение!$C$667</f>
        <v/>
      </c>
      <c r="D4523" t="inlineStr">
        <is>
          <t>Ми-П</t>
        </is>
      </c>
      <c r="E4523">
        <f>Движение!$AB$667</f>
        <v/>
      </c>
      <c r="F4523">
        <f>N(Движение!$AC$667)</f>
        <v/>
      </c>
      <c r="G4523">
        <f>N(Движение!$AD$667)</f>
        <v/>
      </c>
      <c r="H4523">
        <f>Движение!$AE$667</f>
        <v/>
      </c>
      <c r="I4523">
        <f>IF($F4523&gt;0,TEXT($B4523,"dd.mm")&amp;"_"&amp;$D4523,"")</f>
        <v/>
      </c>
    </row>
    <row r="4524">
      <c r="A4524" t="n">
        <v>4523</v>
      </c>
      <c r="B4524">
        <f>Движение!$A$668</f>
        <v/>
      </c>
      <c r="C4524">
        <f>Движение!$C$668</f>
        <v/>
      </c>
      <c r="D4524" t="inlineStr">
        <is>
          <t>АК-10</t>
        </is>
      </c>
      <c r="E4524">
        <f>Движение!$D$668</f>
        <v/>
      </c>
      <c r="F4524">
        <f>N(Движение!$E$668)</f>
        <v/>
      </c>
      <c r="G4524">
        <f>N(Движение!$F$668)</f>
        <v/>
      </c>
      <c r="H4524">
        <f>Движение!$G$668</f>
        <v/>
      </c>
      <c r="I4524">
        <f>IF($F4524&gt;0,TEXT($B4524,"dd.mm")&amp;"_"&amp;$D4524,"")</f>
        <v/>
      </c>
    </row>
    <row r="4525">
      <c r="A4525" t="n">
        <v>4524</v>
      </c>
      <c r="B4525">
        <f>Движение!$A$668</f>
        <v/>
      </c>
      <c r="C4525">
        <f>Движение!$C$668</f>
        <v/>
      </c>
      <c r="D4525" t="inlineStr">
        <is>
          <t>АК-15</t>
        </is>
      </c>
      <c r="E4525">
        <f>Движение!$H$668</f>
        <v/>
      </c>
      <c r="F4525">
        <f>N(Движение!$I$668)</f>
        <v/>
      </c>
      <c r="G4525">
        <f>N(Движение!$J$668)</f>
        <v/>
      </c>
      <c r="H4525">
        <f>Движение!$K$668</f>
        <v/>
      </c>
      <c r="I4525">
        <f>IF($F4525&gt;0,TEXT($B4525,"dd.mm")&amp;"_"&amp;$D4525,"")</f>
        <v/>
      </c>
    </row>
    <row r="4526">
      <c r="A4526" t="n">
        <v>4525</v>
      </c>
      <c r="B4526">
        <f>Движение!$A$668</f>
        <v/>
      </c>
      <c r="C4526">
        <f>Движение!$C$668</f>
        <v/>
      </c>
      <c r="D4526" t="inlineStr">
        <is>
          <t>Г 1800</t>
        </is>
      </c>
      <c r="E4526">
        <f>Движение!$L$668</f>
        <v/>
      </c>
      <c r="F4526">
        <f>N(Движение!$M$668)</f>
        <v/>
      </c>
      <c r="G4526">
        <f>N(Движение!$N$668)</f>
        <v/>
      </c>
      <c r="H4526">
        <f>Движение!$O$668</f>
        <v/>
      </c>
      <c r="I4526">
        <f>IF($F4526&gt;0,TEXT($B4526,"dd.mm")&amp;"_"&amp;$D4526,"")</f>
        <v/>
      </c>
    </row>
    <row r="4527">
      <c r="A4527" t="n">
        <v>4526</v>
      </c>
      <c r="B4527">
        <f>Движение!$A$668</f>
        <v/>
      </c>
      <c r="C4527">
        <f>Движение!$C$668</f>
        <v/>
      </c>
      <c r="D4527" t="inlineStr">
        <is>
          <t>Г 3500</t>
        </is>
      </c>
      <c r="E4527">
        <f>Движение!$P$668</f>
        <v/>
      </c>
      <c r="F4527">
        <f>N(Движение!$Q$668)</f>
        <v/>
      </c>
      <c r="G4527">
        <f>N(Движение!$R$668)</f>
        <v/>
      </c>
      <c r="H4527">
        <f>Движение!$S$668</f>
        <v/>
      </c>
      <c r="I4527">
        <f>IF($F4527&gt;0,TEXT($B4527,"dd.mm")&amp;"_"&amp;$D4527,"")</f>
        <v/>
      </c>
    </row>
    <row r="4528">
      <c r="A4528" t="n">
        <v>4527</v>
      </c>
      <c r="B4528">
        <f>Движение!$A$668</f>
        <v/>
      </c>
      <c r="C4528">
        <f>Движение!$C$668</f>
        <v/>
      </c>
      <c r="D4528" t="inlineStr">
        <is>
          <t>Г 800</t>
        </is>
      </c>
      <c r="E4528">
        <f>Движение!$T$668</f>
        <v/>
      </c>
      <c r="F4528">
        <f>N(Движение!$U$668)</f>
        <v/>
      </c>
      <c r="G4528">
        <f>N(Движение!$V$668)</f>
        <v/>
      </c>
      <c r="H4528">
        <f>Движение!$W$668</f>
        <v/>
      </c>
      <c r="I4528">
        <f>IF($F4528&gt;0,TEXT($B4528,"dd.mm")&amp;"_"&amp;$D4528,"")</f>
        <v/>
      </c>
    </row>
    <row r="4529">
      <c r="A4529" t="n">
        <v>4528</v>
      </c>
      <c r="B4529">
        <f>Движение!$A$668</f>
        <v/>
      </c>
      <c r="C4529">
        <f>Движение!$C$668</f>
        <v/>
      </c>
      <c r="D4529" t="inlineStr">
        <is>
          <t>Ми-К</t>
        </is>
      </c>
      <c r="E4529">
        <f>Движение!$X$668</f>
        <v/>
      </c>
      <c r="F4529">
        <f>N(Движение!$Y$668)</f>
        <v/>
      </c>
      <c r="G4529">
        <f>N(Движение!$Z$668)</f>
        <v/>
      </c>
      <c r="H4529">
        <f>Движение!$AA$668</f>
        <v/>
      </c>
      <c r="I4529">
        <f>IF($F4529&gt;0,TEXT($B4529,"dd.mm")&amp;"_"&amp;$D4529,"")</f>
        <v/>
      </c>
    </row>
    <row r="4530">
      <c r="A4530" t="n">
        <v>4529</v>
      </c>
      <c r="B4530">
        <f>Движение!$A$668</f>
        <v/>
      </c>
      <c r="C4530">
        <f>Движение!$C$668</f>
        <v/>
      </c>
      <c r="D4530" t="inlineStr">
        <is>
          <t>Ми-П</t>
        </is>
      </c>
      <c r="E4530">
        <f>Движение!$AB$668</f>
        <v/>
      </c>
      <c r="F4530">
        <f>N(Движение!$AC$668)</f>
        <v/>
      </c>
      <c r="G4530">
        <f>N(Движение!$AD$668)</f>
        <v/>
      </c>
      <c r="H4530">
        <f>Движение!$AE$668</f>
        <v/>
      </c>
      <c r="I4530">
        <f>IF($F4530&gt;0,TEXT($B4530,"dd.mm")&amp;"_"&amp;$D4530,"")</f>
        <v/>
      </c>
    </row>
    <row r="4531">
      <c r="A4531" t="n">
        <v>4530</v>
      </c>
      <c r="B4531">
        <f>Движение!$A$669</f>
        <v/>
      </c>
      <c r="C4531">
        <f>Движение!$C$669</f>
        <v/>
      </c>
      <c r="D4531" t="inlineStr">
        <is>
          <t>АК-10</t>
        </is>
      </c>
      <c r="E4531">
        <f>Движение!$D$669</f>
        <v/>
      </c>
      <c r="F4531">
        <f>N(Движение!$E$669)</f>
        <v/>
      </c>
      <c r="G4531">
        <f>N(Движение!$F$669)</f>
        <v/>
      </c>
      <c r="H4531">
        <f>Движение!$G$669</f>
        <v/>
      </c>
      <c r="I4531">
        <f>IF($F4531&gt;0,TEXT($B4531,"dd.mm")&amp;"_"&amp;$D4531,"")</f>
        <v/>
      </c>
    </row>
    <row r="4532">
      <c r="A4532" t="n">
        <v>4531</v>
      </c>
      <c r="B4532">
        <f>Движение!$A$669</f>
        <v/>
      </c>
      <c r="C4532">
        <f>Движение!$C$669</f>
        <v/>
      </c>
      <c r="D4532" t="inlineStr">
        <is>
          <t>АК-15</t>
        </is>
      </c>
      <c r="E4532">
        <f>Движение!$H$669</f>
        <v/>
      </c>
      <c r="F4532">
        <f>N(Движение!$I$669)</f>
        <v/>
      </c>
      <c r="G4532">
        <f>N(Движение!$J$669)</f>
        <v/>
      </c>
      <c r="H4532">
        <f>Движение!$K$669</f>
        <v/>
      </c>
      <c r="I4532">
        <f>IF($F4532&gt;0,TEXT($B4532,"dd.mm")&amp;"_"&amp;$D4532,"")</f>
        <v/>
      </c>
    </row>
    <row r="4533">
      <c r="A4533" t="n">
        <v>4532</v>
      </c>
      <c r="B4533">
        <f>Движение!$A$669</f>
        <v/>
      </c>
      <c r="C4533">
        <f>Движение!$C$669</f>
        <v/>
      </c>
      <c r="D4533" t="inlineStr">
        <is>
          <t>Г 1800</t>
        </is>
      </c>
      <c r="E4533">
        <f>Движение!$L$669</f>
        <v/>
      </c>
      <c r="F4533">
        <f>N(Движение!$M$669)</f>
        <v/>
      </c>
      <c r="G4533">
        <f>N(Движение!$N$669)</f>
        <v/>
      </c>
      <c r="H4533">
        <f>Движение!$O$669</f>
        <v/>
      </c>
      <c r="I4533">
        <f>IF($F4533&gt;0,TEXT($B4533,"dd.mm")&amp;"_"&amp;$D4533,"")</f>
        <v/>
      </c>
    </row>
    <row r="4534">
      <c r="A4534" t="n">
        <v>4533</v>
      </c>
      <c r="B4534">
        <f>Движение!$A$669</f>
        <v/>
      </c>
      <c r="C4534">
        <f>Движение!$C$669</f>
        <v/>
      </c>
      <c r="D4534" t="inlineStr">
        <is>
          <t>Г 3500</t>
        </is>
      </c>
      <c r="E4534">
        <f>Движение!$P$669</f>
        <v/>
      </c>
      <c r="F4534">
        <f>N(Движение!$Q$669)</f>
        <v/>
      </c>
      <c r="G4534">
        <f>N(Движение!$R$669)</f>
        <v/>
      </c>
      <c r="H4534">
        <f>Движение!$S$669</f>
        <v/>
      </c>
      <c r="I4534">
        <f>IF($F4534&gt;0,TEXT($B4534,"dd.mm")&amp;"_"&amp;$D4534,"")</f>
        <v/>
      </c>
    </row>
    <row r="4535">
      <c r="A4535" t="n">
        <v>4534</v>
      </c>
      <c r="B4535">
        <f>Движение!$A$669</f>
        <v/>
      </c>
      <c r="C4535">
        <f>Движение!$C$669</f>
        <v/>
      </c>
      <c r="D4535" t="inlineStr">
        <is>
          <t>Г 800</t>
        </is>
      </c>
      <c r="E4535">
        <f>Движение!$T$669</f>
        <v/>
      </c>
      <c r="F4535">
        <f>N(Движение!$U$669)</f>
        <v/>
      </c>
      <c r="G4535">
        <f>N(Движение!$V$669)</f>
        <v/>
      </c>
      <c r="H4535">
        <f>Движение!$W$669</f>
        <v/>
      </c>
      <c r="I4535">
        <f>IF($F4535&gt;0,TEXT($B4535,"dd.mm")&amp;"_"&amp;$D4535,"")</f>
        <v/>
      </c>
    </row>
    <row r="4536">
      <c r="A4536" t="n">
        <v>4535</v>
      </c>
      <c r="B4536">
        <f>Движение!$A$669</f>
        <v/>
      </c>
      <c r="C4536">
        <f>Движение!$C$669</f>
        <v/>
      </c>
      <c r="D4536" t="inlineStr">
        <is>
          <t>Ми-К</t>
        </is>
      </c>
      <c r="E4536">
        <f>Движение!$X$669</f>
        <v/>
      </c>
      <c r="F4536">
        <f>N(Движение!$Y$669)</f>
        <v/>
      </c>
      <c r="G4536">
        <f>N(Движение!$Z$669)</f>
        <v/>
      </c>
      <c r="H4536">
        <f>Движение!$AA$669</f>
        <v/>
      </c>
      <c r="I4536">
        <f>IF($F4536&gt;0,TEXT($B4536,"dd.mm")&amp;"_"&amp;$D4536,"")</f>
        <v/>
      </c>
    </row>
    <row r="4537">
      <c r="A4537" t="n">
        <v>4536</v>
      </c>
      <c r="B4537">
        <f>Движение!$A$669</f>
        <v/>
      </c>
      <c r="C4537">
        <f>Движение!$C$669</f>
        <v/>
      </c>
      <c r="D4537" t="inlineStr">
        <is>
          <t>Ми-П</t>
        </is>
      </c>
      <c r="E4537">
        <f>Движение!$AB$669</f>
        <v/>
      </c>
      <c r="F4537">
        <f>N(Движение!$AC$669)</f>
        <v/>
      </c>
      <c r="G4537">
        <f>N(Движение!$AD$669)</f>
        <v/>
      </c>
      <c r="H4537">
        <f>Движение!$AE$669</f>
        <v/>
      </c>
      <c r="I4537">
        <f>IF($F4537&gt;0,TEXT($B4537,"dd.mm")&amp;"_"&amp;$D4537,"")</f>
        <v/>
      </c>
    </row>
    <row r="4538">
      <c r="A4538" t="n">
        <v>4537</v>
      </c>
      <c r="B4538">
        <f>Движение!$A$670</f>
        <v/>
      </c>
      <c r="C4538">
        <f>Движение!$C$670</f>
        <v/>
      </c>
      <c r="D4538" t="inlineStr">
        <is>
          <t>АК-10</t>
        </is>
      </c>
      <c r="E4538">
        <f>Движение!$D$670</f>
        <v/>
      </c>
      <c r="F4538">
        <f>N(Движение!$E$670)</f>
        <v/>
      </c>
      <c r="G4538">
        <f>N(Движение!$F$670)</f>
        <v/>
      </c>
      <c r="H4538">
        <f>Движение!$G$670</f>
        <v/>
      </c>
      <c r="I4538">
        <f>IF($F4538&gt;0,TEXT($B4538,"dd.mm")&amp;"_"&amp;$D4538,"")</f>
        <v/>
      </c>
    </row>
    <row r="4539">
      <c r="A4539" t="n">
        <v>4538</v>
      </c>
      <c r="B4539">
        <f>Движение!$A$670</f>
        <v/>
      </c>
      <c r="C4539">
        <f>Движение!$C$670</f>
        <v/>
      </c>
      <c r="D4539" t="inlineStr">
        <is>
          <t>АК-15</t>
        </is>
      </c>
      <c r="E4539">
        <f>Движение!$H$670</f>
        <v/>
      </c>
      <c r="F4539">
        <f>N(Движение!$I$670)</f>
        <v/>
      </c>
      <c r="G4539">
        <f>N(Движение!$J$670)</f>
        <v/>
      </c>
      <c r="H4539">
        <f>Движение!$K$670</f>
        <v/>
      </c>
      <c r="I4539">
        <f>IF($F4539&gt;0,TEXT($B4539,"dd.mm")&amp;"_"&amp;$D4539,"")</f>
        <v/>
      </c>
    </row>
    <row r="4540">
      <c r="A4540" t="n">
        <v>4539</v>
      </c>
      <c r="B4540">
        <f>Движение!$A$670</f>
        <v/>
      </c>
      <c r="C4540">
        <f>Движение!$C$670</f>
        <v/>
      </c>
      <c r="D4540" t="inlineStr">
        <is>
          <t>Г 1800</t>
        </is>
      </c>
      <c r="E4540">
        <f>Движение!$L$670</f>
        <v/>
      </c>
      <c r="F4540">
        <f>N(Движение!$M$670)</f>
        <v/>
      </c>
      <c r="G4540">
        <f>N(Движение!$N$670)</f>
        <v/>
      </c>
      <c r="H4540">
        <f>Движение!$O$670</f>
        <v/>
      </c>
      <c r="I4540">
        <f>IF($F4540&gt;0,TEXT($B4540,"dd.mm")&amp;"_"&amp;$D4540,"")</f>
        <v/>
      </c>
    </row>
    <row r="4541">
      <c r="A4541" t="n">
        <v>4540</v>
      </c>
      <c r="B4541">
        <f>Движение!$A$670</f>
        <v/>
      </c>
      <c r="C4541">
        <f>Движение!$C$670</f>
        <v/>
      </c>
      <c r="D4541" t="inlineStr">
        <is>
          <t>Г 3500</t>
        </is>
      </c>
      <c r="E4541">
        <f>Движение!$P$670</f>
        <v/>
      </c>
      <c r="F4541">
        <f>N(Движение!$Q$670)</f>
        <v/>
      </c>
      <c r="G4541">
        <f>N(Движение!$R$670)</f>
        <v/>
      </c>
      <c r="H4541">
        <f>Движение!$S$670</f>
        <v/>
      </c>
      <c r="I4541">
        <f>IF($F4541&gt;0,TEXT($B4541,"dd.mm")&amp;"_"&amp;$D4541,"")</f>
        <v/>
      </c>
    </row>
    <row r="4542">
      <c r="A4542" t="n">
        <v>4541</v>
      </c>
      <c r="B4542">
        <f>Движение!$A$670</f>
        <v/>
      </c>
      <c r="C4542">
        <f>Движение!$C$670</f>
        <v/>
      </c>
      <c r="D4542" t="inlineStr">
        <is>
          <t>Г 800</t>
        </is>
      </c>
      <c r="E4542">
        <f>Движение!$T$670</f>
        <v/>
      </c>
      <c r="F4542">
        <f>N(Движение!$U$670)</f>
        <v/>
      </c>
      <c r="G4542">
        <f>N(Движение!$V$670)</f>
        <v/>
      </c>
      <c r="H4542">
        <f>Движение!$W$670</f>
        <v/>
      </c>
      <c r="I4542">
        <f>IF($F4542&gt;0,TEXT($B4542,"dd.mm")&amp;"_"&amp;$D4542,"")</f>
        <v/>
      </c>
    </row>
    <row r="4543">
      <c r="A4543" t="n">
        <v>4542</v>
      </c>
      <c r="B4543">
        <f>Движение!$A$670</f>
        <v/>
      </c>
      <c r="C4543">
        <f>Движение!$C$670</f>
        <v/>
      </c>
      <c r="D4543" t="inlineStr">
        <is>
          <t>Ми-К</t>
        </is>
      </c>
      <c r="E4543">
        <f>Движение!$X$670</f>
        <v/>
      </c>
      <c r="F4543">
        <f>N(Движение!$Y$670)</f>
        <v/>
      </c>
      <c r="G4543">
        <f>N(Движение!$Z$670)</f>
        <v/>
      </c>
      <c r="H4543">
        <f>Движение!$AA$670</f>
        <v/>
      </c>
      <c r="I4543">
        <f>IF($F4543&gt;0,TEXT($B4543,"dd.mm")&amp;"_"&amp;$D4543,"")</f>
        <v/>
      </c>
    </row>
    <row r="4544">
      <c r="A4544" t="n">
        <v>4543</v>
      </c>
      <c r="B4544">
        <f>Движение!$A$670</f>
        <v/>
      </c>
      <c r="C4544">
        <f>Движение!$C$670</f>
        <v/>
      </c>
      <c r="D4544" t="inlineStr">
        <is>
          <t>Ми-П</t>
        </is>
      </c>
      <c r="E4544">
        <f>Движение!$AB$670</f>
        <v/>
      </c>
      <c r="F4544">
        <f>N(Движение!$AC$670)</f>
        <v/>
      </c>
      <c r="G4544">
        <f>N(Движение!$AD$670)</f>
        <v/>
      </c>
      <c r="H4544">
        <f>Движение!$AE$670</f>
        <v/>
      </c>
      <c r="I4544">
        <f>IF($F4544&gt;0,TEXT($B4544,"dd.mm")&amp;"_"&amp;$D4544,"")</f>
        <v/>
      </c>
    </row>
    <row r="4545">
      <c r="A4545" t="n">
        <v>4544</v>
      </c>
      <c r="B4545">
        <f>Движение!$A$671</f>
        <v/>
      </c>
      <c r="C4545">
        <f>Движение!$C$671</f>
        <v/>
      </c>
      <c r="D4545" t="inlineStr">
        <is>
          <t>АК-10</t>
        </is>
      </c>
      <c r="E4545">
        <f>Движение!$D$671</f>
        <v/>
      </c>
      <c r="F4545">
        <f>N(Движение!$E$671)</f>
        <v/>
      </c>
      <c r="G4545">
        <f>N(Движение!$F$671)</f>
        <v/>
      </c>
      <c r="H4545">
        <f>Движение!$G$671</f>
        <v/>
      </c>
      <c r="I4545">
        <f>IF($F4545&gt;0,TEXT($B4545,"dd.mm")&amp;"_"&amp;$D4545,"")</f>
        <v/>
      </c>
    </row>
    <row r="4546">
      <c r="A4546" t="n">
        <v>4545</v>
      </c>
      <c r="B4546">
        <f>Движение!$A$671</f>
        <v/>
      </c>
      <c r="C4546">
        <f>Движение!$C$671</f>
        <v/>
      </c>
      <c r="D4546" t="inlineStr">
        <is>
          <t>АК-15</t>
        </is>
      </c>
      <c r="E4546">
        <f>Движение!$H$671</f>
        <v/>
      </c>
      <c r="F4546">
        <f>N(Движение!$I$671)</f>
        <v/>
      </c>
      <c r="G4546">
        <f>N(Движение!$J$671)</f>
        <v/>
      </c>
      <c r="H4546">
        <f>Движение!$K$671</f>
        <v/>
      </c>
      <c r="I4546">
        <f>IF($F4546&gt;0,TEXT($B4546,"dd.mm")&amp;"_"&amp;$D4546,"")</f>
        <v/>
      </c>
    </row>
    <row r="4547">
      <c r="A4547" t="n">
        <v>4546</v>
      </c>
      <c r="B4547">
        <f>Движение!$A$671</f>
        <v/>
      </c>
      <c r="C4547">
        <f>Движение!$C$671</f>
        <v/>
      </c>
      <c r="D4547" t="inlineStr">
        <is>
          <t>Г 1800</t>
        </is>
      </c>
      <c r="E4547">
        <f>Движение!$L$671</f>
        <v/>
      </c>
      <c r="F4547">
        <f>N(Движение!$M$671)</f>
        <v/>
      </c>
      <c r="G4547">
        <f>N(Движение!$N$671)</f>
        <v/>
      </c>
      <c r="H4547">
        <f>Движение!$O$671</f>
        <v/>
      </c>
      <c r="I4547">
        <f>IF($F4547&gt;0,TEXT($B4547,"dd.mm")&amp;"_"&amp;$D4547,"")</f>
        <v/>
      </c>
    </row>
    <row r="4548">
      <c r="A4548" t="n">
        <v>4547</v>
      </c>
      <c r="B4548">
        <f>Движение!$A$671</f>
        <v/>
      </c>
      <c r="C4548">
        <f>Движение!$C$671</f>
        <v/>
      </c>
      <c r="D4548" t="inlineStr">
        <is>
          <t>Г 3500</t>
        </is>
      </c>
      <c r="E4548">
        <f>Движение!$P$671</f>
        <v/>
      </c>
      <c r="F4548">
        <f>N(Движение!$Q$671)</f>
        <v/>
      </c>
      <c r="G4548">
        <f>N(Движение!$R$671)</f>
        <v/>
      </c>
      <c r="H4548">
        <f>Движение!$S$671</f>
        <v/>
      </c>
      <c r="I4548">
        <f>IF($F4548&gt;0,TEXT($B4548,"dd.mm")&amp;"_"&amp;$D4548,"")</f>
        <v/>
      </c>
    </row>
    <row r="4549">
      <c r="A4549" t="n">
        <v>4548</v>
      </c>
      <c r="B4549">
        <f>Движение!$A$671</f>
        <v/>
      </c>
      <c r="C4549">
        <f>Движение!$C$671</f>
        <v/>
      </c>
      <c r="D4549" t="inlineStr">
        <is>
          <t>Г 800</t>
        </is>
      </c>
      <c r="E4549">
        <f>Движение!$T$671</f>
        <v/>
      </c>
      <c r="F4549">
        <f>N(Движение!$U$671)</f>
        <v/>
      </c>
      <c r="G4549">
        <f>N(Движение!$V$671)</f>
        <v/>
      </c>
      <c r="H4549">
        <f>Движение!$W$671</f>
        <v/>
      </c>
      <c r="I4549">
        <f>IF($F4549&gt;0,TEXT($B4549,"dd.mm")&amp;"_"&amp;$D4549,"")</f>
        <v/>
      </c>
    </row>
    <row r="4550">
      <c r="A4550" t="n">
        <v>4549</v>
      </c>
      <c r="B4550">
        <f>Движение!$A$671</f>
        <v/>
      </c>
      <c r="C4550">
        <f>Движение!$C$671</f>
        <v/>
      </c>
      <c r="D4550" t="inlineStr">
        <is>
          <t>Ми-К</t>
        </is>
      </c>
      <c r="E4550">
        <f>Движение!$X$671</f>
        <v/>
      </c>
      <c r="F4550">
        <f>N(Движение!$Y$671)</f>
        <v/>
      </c>
      <c r="G4550">
        <f>N(Движение!$Z$671)</f>
        <v/>
      </c>
      <c r="H4550">
        <f>Движение!$AA$671</f>
        <v/>
      </c>
      <c r="I4550">
        <f>IF($F4550&gt;0,TEXT($B4550,"dd.mm")&amp;"_"&amp;$D4550,"")</f>
        <v/>
      </c>
    </row>
    <row r="4551">
      <c r="A4551" t="n">
        <v>4550</v>
      </c>
      <c r="B4551">
        <f>Движение!$A$671</f>
        <v/>
      </c>
      <c r="C4551">
        <f>Движение!$C$671</f>
        <v/>
      </c>
      <c r="D4551" t="inlineStr">
        <is>
          <t>Ми-П</t>
        </is>
      </c>
      <c r="E4551">
        <f>Движение!$AB$671</f>
        <v/>
      </c>
      <c r="F4551">
        <f>N(Движение!$AC$671)</f>
        <v/>
      </c>
      <c r="G4551">
        <f>N(Движение!$AD$671)</f>
        <v/>
      </c>
      <c r="H4551">
        <f>Движение!$AE$671</f>
        <v/>
      </c>
      <c r="I4551">
        <f>IF($F4551&gt;0,TEXT($B4551,"dd.mm")&amp;"_"&amp;$D4551,"")</f>
        <v/>
      </c>
    </row>
    <row r="4552">
      <c r="A4552" t="n">
        <v>4551</v>
      </c>
      <c r="B4552">
        <f>Движение!$A$672</f>
        <v/>
      </c>
      <c r="C4552">
        <f>Движение!$C$672</f>
        <v/>
      </c>
      <c r="D4552" t="inlineStr">
        <is>
          <t>АК-10</t>
        </is>
      </c>
      <c r="E4552">
        <f>Движение!$D$672</f>
        <v/>
      </c>
      <c r="F4552">
        <f>N(Движение!$E$672)</f>
        <v/>
      </c>
      <c r="G4552">
        <f>N(Движение!$F$672)</f>
        <v/>
      </c>
      <c r="H4552">
        <f>Движение!$G$672</f>
        <v/>
      </c>
      <c r="I4552">
        <f>IF($F4552&gt;0,TEXT($B4552,"dd.mm")&amp;"_"&amp;$D4552,"")</f>
        <v/>
      </c>
    </row>
    <row r="4553">
      <c r="A4553" t="n">
        <v>4552</v>
      </c>
      <c r="B4553">
        <f>Движение!$A$672</f>
        <v/>
      </c>
      <c r="C4553">
        <f>Движение!$C$672</f>
        <v/>
      </c>
      <c r="D4553" t="inlineStr">
        <is>
          <t>АК-15</t>
        </is>
      </c>
      <c r="E4553">
        <f>Движение!$H$672</f>
        <v/>
      </c>
      <c r="F4553">
        <f>N(Движение!$I$672)</f>
        <v/>
      </c>
      <c r="G4553">
        <f>N(Движение!$J$672)</f>
        <v/>
      </c>
      <c r="H4553">
        <f>Движение!$K$672</f>
        <v/>
      </c>
      <c r="I4553">
        <f>IF($F4553&gt;0,TEXT($B4553,"dd.mm")&amp;"_"&amp;$D4553,"")</f>
        <v/>
      </c>
    </row>
    <row r="4554">
      <c r="A4554" t="n">
        <v>4553</v>
      </c>
      <c r="B4554">
        <f>Движение!$A$672</f>
        <v/>
      </c>
      <c r="C4554">
        <f>Движение!$C$672</f>
        <v/>
      </c>
      <c r="D4554" t="inlineStr">
        <is>
          <t>Г 1800</t>
        </is>
      </c>
      <c r="E4554">
        <f>Движение!$L$672</f>
        <v/>
      </c>
      <c r="F4554">
        <f>N(Движение!$M$672)</f>
        <v/>
      </c>
      <c r="G4554">
        <f>N(Движение!$N$672)</f>
        <v/>
      </c>
      <c r="H4554">
        <f>Движение!$O$672</f>
        <v/>
      </c>
      <c r="I4554">
        <f>IF($F4554&gt;0,TEXT($B4554,"dd.mm")&amp;"_"&amp;$D4554,"")</f>
        <v/>
      </c>
    </row>
    <row r="4555">
      <c r="A4555" t="n">
        <v>4554</v>
      </c>
      <c r="B4555">
        <f>Движение!$A$672</f>
        <v/>
      </c>
      <c r="C4555">
        <f>Движение!$C$672</f>
        <v/>
      </c>
      <c r="D4555" t="inlineStr">
        <is>
          <t>Г 3500</t>
        </is>
      </c>
      <c r="E4555">
        <f>Движение!$P$672</f>
        <v/>
      </c>
      <c r="F4555">
        <f>N(Движение!$Q$672)</f>
        <v/>
      </c>
      <c r="G4555">
        <f>N(Движение!$R$672)</f>
        <v/>
      </c>
      <c r="H4555">
        <f>Движение!$S$672</f>
        <v/>
      </c>
      <c r="I4555">
        <f>IF($F4555&gt;0,TEXT($B4555,"dd.mm")&amp;"_"&amp;$D4555,"")</f>
        <v/>
      </c>
    </row>
    <row r="4556">
      <c r="A4556" t="n">
        <v>4555</v>
      </c>
      <c r="B4556">
        <f>Движение!$A$672</f>
        <v/>
      </c>
      <c r="C4556">
        <f>Движение!$C$672</f>
        <v/>
      </c>
      <c r="D4556" t="inlineStr">
        <is>
          <t>Г 800</t>
        </is>
      </c>
      <c r="E4556">
        <f>Движение!$T$672</f>
        <v/>
      </c>
      <c r="F4556">
        <f>N(Движение!$U$672)</f>
        <v/>
      </c>
      <c r="G4556">
        <f>N(Движение!$V$672)</f>
        <v/>
      </c>
      <c r="H4556">
        <f>Движение!$W$672</f>
        <v/>
      </c>
      <c r="I4556">
        <f>IF($F4556&gt;0,TEXT($B4556,"dd.mm")&amp;"_"&amp;$D4556,"")</f>
        <v/>
      </c>
    </row>
    <row r="4557">
      <c r="A4557" t="n">
        <v>4556</v>
      </c>
      <c r="B4557">
        <f>Движение!$A$672</f>
        <v/>
      </c>
      <c r="C4557">
        <f>Движение!$C$672</f>
        <v/>
      </c>
      <c r="D4557" t="inlineStr">
        <is>
          <t>Ми-К</t>
        </is>
      </c>
      <c r="E4557">
        <f>Движение!$X$672</f>
        <v/>
      </c>
      <c r="F4557">
        <f>N(Движение!$Y$672)</f>
        <v/>
      </c>
      <c r="G4557">
        <f>N(Движение!$Z$672)</f>
        <v/>
      </c>
      <c r="H4557">
        <f>Движение!$AA$672</f>
        <v/>
      </c>
      <c r="I4557">
        <f>IF($F4557&gt;0,TEXT($B4557,"dd.mm")&amp;"_"&amp;$D4557,"")</f>
        <v/>
      </c>
    </row>
    <row r="4558">
      <c r="A4558" t="n">
        <v>4557</v>
      </c>
      <c r="B4558">
        <f>Движение!$A$672</f>
        <v/>
      </c>
      <c r="C4558">
        <f>Движение!$C$672</f>
        <v/>
      </c>
      <c r="D4558" t="inlineStr">
        <is>
          <t>Ми-П</t>
        </is>
      </c>
      <c r="E4558">
        <f>Движение!$AB$672</f>
        <v/>
      </c>
      <c r="F4558">
        <f>N(Движение!$AC$672)</f>
        <v/>
      </c>
      <c r="G4558">
        <f>N(Движение!$AD$672)</f>
        <v/>
      </c>
      <c r="H4558">
        <f>Движение!$AE$672</f>
        <v/>
      </c>
      <c r="I4558">
        <f>IF($F4558&gt;0,TEXT($B4558,"dd.mm")&amp;"_"&amp;$D4558,"")</f>
        <v/>
      </c>
    </row>
    <row r="4559">
      <c r="A4559" t="n">
        <v>4558</v>
      </c>
      <c r="B4559">
        <f>Движение!$A$673</f>
        <v/>
      </c>
      <c r="C4559">
        <f>Движение!$C$673</f>
        <v/>
      </c>
      <c r="D4559" t="inlineStr">
        <is>
          <t>АК-10</t>
        </is>
      </c>
      <c r="E4559">
        <f>Движение!$D$673</f>
        <v/>
      </c>
      <c r="F4559">
        <f>N(Движение!$E$673)</f>
        <v/>
      </c>
      <c r="G4559">
        <f>N(Движение!$F$673)</f>
        <v/>
      </c>
      <c r="H4559">
        <f>Движение!$G$673</f>
        <v/>
      </c>
      <c r="I4559">
        <f>IF($F4559&gt;0,TEXT($B4559,"dd.mm")&amp;"_"&amp;$D4559,"")</f>
        <v/>
      </c>
    </row>
    <row r="4560">
      <c r="A4560" t="n">
        <v>4559</v>
      </c>
      <c r="B4560">
        <f>Движение!$A$673</f>
        <v/>
      </c>
      <c r="C4560">
        <f>Движение!$C$673</f>
        <v/>
      </c>
      <c r="D4560" t="inlineStr">
        <is>
          <t>АК-15</t>
        </is>
      </c>
      <c r="E4560">
        <f>Движение!$H$673</f>
        <v/>
      </c>
      <c r="F4560">
        <f>N(Движение!$I$673)</f>
        <v/>
      </c>
      <c r="G4560">
        <f>N(Движение!$J$673)</f>
        <v/>
      </c>
      <c r="H4560">
        <f>Движение!$K$673</f>
        <v/>
      </c>
      <c r="I4560">
        <f>IF($F4560&gt;0,TEXT($B4560,"dd.mm")&amp;"_"&amp;$D4560,"")</f>
        <v/>
      </c>
    </row>
    <row r="4561">
      <c r="A4561" t="n">
        <v>4560</v>
      </c>
      <c r="B4561">
        <f>Движение!$A$673</f>
        <v/>
      </c>
      <c r="C4561">
        <f>Движение!$C$673</f>
        <v/>
      </c>
      <c r="D4561" t="inlineStr">
        <is>
          <t>Г 1800</t>
        </is>
      </c>
      <c r="E4561">
        <f>Движение!$L$673</f>
        <v/>
      </c>
      <c r="F4561">
        <f>N(Движение!$M$673)</f>
        <v/>
      </c>
      <c r="G4561">
        <f>N(Движение!$N$673)</f>
        <v/>
      </c>
      <c r="H4561">
        <f>Движение!$O$673</f>
        <v/>
      </c>
      <c r="I4561">
        <f>IF($F4561&gt;0,TEXT($B4561,"dd.mm")&amp;"_"&amp;$D4561,"")</f>
        <v/>
      </c>
    </row>
    <row r="4562">
      <c r="A4562" t="n">
        <v>4561</v>
      </c>
      <c r="B4562">
        <f>Движение!$A$673</f>
        <v/>
      </c>
      <c r="C4562">
        <f>Движение!$C$673</f>
        <v/>
      </c>
      <c r="D4562" t="inlineStr">
        <is>
          <t>Г 3500</t>
        </is>
      </c>
      <c r="E4562">
        <f>Движение!$P$673</f>
        <v/>
      </c>
      <c r="F4562">
        <f>N(Движение!$Q$673)</f>
        <v/>
      </c>
      <c r="G4562">
        <f>N(Движение!$R$673)</f>
        <v/>
      </c>
      <c r="H4562">
        <f>Движение!$S$673</f>
        <v/>
      </c>
      <c r="I4562">
        <f>IF($F4562&gt;0,TEXT($B4562,"dd.mm")&amp;"_"&amp;$D4562,"")</f>
        <v/>
      </c>
    </row>
    <row r="4563">
      <c r="A4563" t="n">
        <v>4562</v>
      </c>
      <c r="B4563">
        <f>Движение!$A$673</f>
        <v/>
      </c>
      <c r="C4563">
        <f>Движение!$C$673</f>
        <v/>
      </c>
      <c r="D4563" t="inlineStr">
        <is>
          <t>Г 800</t>
        </is>
      </c>
      <c r="E4563">
        <f>Движение!$T$673</f>
        <v/>
      </c>
      <c r="F4563">
        <f>N(Движение!$U$673)</f>
        <v/>
      </c>
      <c r="G4563">
        <f>N(Движение!$V$673)</f>
        <v/>
      </c>
      <c r="H4563">
        <f>Движение!$W$673</f>
        <v/>
      </c>
      <c r="I4563">
        <f>IF($F4563&gt;0,TEXT($B4563,"dd.mm")&amp;"_"&amp;$D4563,"")</f>
        <v/>
      </c>
    </row>
    <row r="4564">
      <c r="A4564" t="n">
        <v>4563</v>
      </c>
      <c r="B4564">
        <f>Движение!$A$673</f>
        <v/>
      </c>
      <c r="C4564">
        <f>Движение!$C$673</f>
        <v/>
      </c>
      <c r="D4564" t="inlineStr">
        <is>
          <t>Ми-К</t>
        </is>
      </c>
      <c r="E4564">
        <f>Движение!$X$673</f>
        <v/>
      </c>
      <c r="F4564">
        <f>N(Движение!$Y$673)</f>
        <v/>
      </c>
      <c r="G4564">
        <f>N(Движение!$Z$673)</f>
        <v/>
      </c>
      <c r="H4564">
        <f>Движение!$AA$673</f>
        <v/>
      </c>
      <c r="I4564">
        <f>IF($F4564&gt;0,TEXT($B4564,"dd.mm")&amp;"_"&amp;$D4564,"")</f>
        <v/>
      </c>
    </row>
    <row r="4565">
      <c r="A4565" t="n">
        <v>4564</v>
      </c>
      <c r="B4565">
        <f>Движение!$A$673</f>
        <v/>
      </c>
      <c r="C4565">
        <f>Движение!$C$673</f>
        <v/>
      </c>
      <c r="D4565" t="inlineStr">
        <is>
          <t>Ми-П</t>
        </is>
      </c>
      <c r="E4565">
        <f>Движение!$AB$673</f>
        <v/>
      </c>
      <c r="F4565">
        <f>N(Движение!$AC$673)</f>
        <v/>
      </c>
      <c r="G4565">
        <f>N(Движение!$AD$673)</f>
        <v/>
      </c>
      <c r="H4565">
        <f>Движение!$AE$673</f>
        <v/>
      </c>
      <c r="I4565">
        <f>IF($F4565&gt;0,TEXT($B4565,"dd.mm")&amp;"_"&amp;$D4565,"")</f>
        <v/>
      </c>
    </row>
    <row r="4566">
      <c r="A4566" t="n">
        <v>4565</v>
      </c>
      <c r="B4566">
        <f>Движение!$A$674</f>
        <v/>
      </c>
      <c r="C4566">
        <f>Движение!$C$674</f>
        <v/>
      </c>
      <c r="D4566" t="inlineStr">
        <is>
          <t>АК-10</t>
        </is>
      </c>
      <c r="E4566">
        <f>Движение!$D$674</f>
        <v/>
      </c>
      <c r="F4566">
        <f>N(Движение!$E$674)</f>
        <v/>
      </c>
      <c r="G4566">
        <f>N(Движение!$F$674)</f>
        <v/>
      </c>
      <c r="H4566">
        <f>Движение!$G$674</f>
        <v/>
      </c>
      <c r="I4566">
        <f>IF($F4566&gt;0,TEXT($B4566,"dd.mm")&amp;"_"&amp;$D4566,"")</f>
        <v/>
      </c>
    </row>
    <row r="4567">
      <c r="A4567" t="n">
        <v>4566</v>
      </c>
      <c r="B4567">
        <f>Движение!$A$674</f>
        <v/>
      </c>
      <c r="C4567">
        <f>Движение!$C$674</f>
        <v/>
      </c>
      <c r="D4567" t="inlineStr">
        <is>
          <t>АК-15</t>
        </is>
      </c>
      <c r="E4567">
        <f>Движение!$H$674</f>
        <v/>
      </c>
      <c r="F4567">
        <f>N(Движение!$I$674)</f>
        <v/>
      </c>
      <c r="G4567">
        <f>N(Движение!$J$674)</f>
        <v/>
      </c>
      <c r="H4567">
        <f>Движение!$K$674</f>
        <v/>
      </c>
      <c r="I4567">
        <f>IF($F4567&gt;0,TEXT($B4567,"dd.mm")&amp;"_"&amp;$D4567,"")</f>
        <v/>
      </c>
    </row>
    <row r="4568">
      <c r="A4568" t="n">
        <v>4567</v>
      </c>
      <c r="B4568">
        <f>Движение!$A$674</f>
        <v/>
      </c>
      <c r="C4568">
        <f>Движение!$C$674</f>
        <v/>
      </c>
      <c r="D4568" t="inlineStr">
        <is>
          <t>Г 1800</t>
        </is>
      </c>
      <c r="E4568">
        <f>Движение!$L$674</f>
        <v/>
      </c>
      <c r="F4568">
        <f>N(Движение!$M$674)</f>
        <v/>
      </c>
      <c r="G4568">
        <f>N(Движение!$N$674)</f>
        <v/>
      </c>
      <c r="H4568">
        <f>Движение!$O$674</f>
        <v/>
      </c>
      <c r="I4568">
        <f>IF($F4568&gt;0,TEXT($B4568,"dd.mm")&amp;"_"&amp;$D4568,"")</f>
        <v/>
      </c>
    </row>
    <row r="4569">
      <c r="A4569" t="n">
        <v>4568</v>
      </c>
      <c r="B4569">
        <f>Движение!$A$674</f>
        <v/>
      </c>
      <c r="C4569">
        <f>Движение!$C$674</f>
        <v/>
      </c>
      <c r="D4569" t="inlineStr">
        <is>
          <t>Г 3500</t>
        </is>
      </c>
      <c r="E4569">
        <f>Движение!$P$674</f>
        <v/>
      </c>
      <c r="F4569">
        <f>N(Движение!$Q$674)</f>
        <v/>
      </c>
      <c r="G4569">
        <f>N(Движение!$R$674)</f>
        <v/>
      </c>
      <c r="H4569">
        <f>Движение!$S$674</f>
        <v/>
      </c>
      <c r="I4569">
        <f>IF($F4569&gt;0,TEXT($B4569,"dd.mm")&amp;"_"&amp;$D4569,"")</f>
        <v/>
      </c>
    </row>
    <row r="4570">
      <c r="A4570" t="n">
        <v>4569</v>
      </c>
      <c r="B4570">
        <f>Движение!$A$674</f>
        <v/>
      </c>
      <c r="C4570">
        <f>Движение!$C$674</f>
        <v/>
      </c>
      <c r="D4570" t="inlineStr">
        <is>
          <t>Г 800</t>
        </is>
      </c>
      <c r="E4570">
        <f>Движение!$T$674</f>
        <v/>
      </c>
      <c r="F4570">
        <f>N(Движение!$U$674)</f>
        <v/>
      </c>
      <c r="G4570">
        <f>N(Движение!$V$674)</f>
        <v/>
      </c>
      <c r="H4570">
        <f>Движение!$W$674</f>
        <v/>
      </c>
      <c r="I4570">
        <f>IF($F4570&gt;0,TEXT($B4570,"dd.mm")&amp;"_"&amp;$D4570,"")</f>
        <v/>
      </c>
    </row>
    <row r="4571">
      <c r="A4571" t="n">
        <v>4570</v>
      </c>
      <c r="B4571">
        <f>Движение!$A$674</f>
        <v/>
      </c>
      <c r="C4571">
        <f>Движение!$C$674</f>
        <v/>
      </c>
      <c r="D4571" t="inlineStr">
        <is>
          <t>Ми-К</t>
        </is>
      </c>
      <c r="E4571">
        <f>Движение!$X$674</f>
        <v/>
      </c>
      <c r="F4571">
        <f>N(Движение!$Y$674)</f>
        <v/>
      </c>
      <c r="G4571">
        <f>N(Движение!$Z$674)</f>
        <v/>
      </c>
      <c r="H4571">
        <f>Движение!$AA$674</f>
        <v/>
      </c>
      <c r="I4571">
        <f>IF($F4571&gt;0,TEXT($B4571,"dd.mm")&amp;"_"&amp;$D4571,"")</f>
        <v/>
      </c>
    </row>
    <row r="4572">
      <c r="A4572" t="n">
        <v>4571</v>
      </c>
      <c r="B4572">
        <f>Движение!$A$674</f>
        <v/>
      </c>
      <c r="C4572">
        <f>Движение!$C$674</f>
        <v/>
      </c>
      <c r="D4572" t="inlineStr">
        <is>
          <t>Ми-П</t>
        </is>
      </c>
      <c r="E4572">
        <f>Движение!$AB$674</f>
        <v/>
      </c>
      <c r="F4572">
        <f>N(Движение!$AC$674)</f>
        <v/>
      </c>
      <c r="G4572">
        <f>N(Движение!$AD$674)</f>
        <v/>
      </c>
      <c r="H4572">
        <f>Движение!$AE$674</f>
        <v/>
      </c>
      <c r="I4572">
        <f>IF($F4572&gt;0,TEXT($B4572,"dd.mm")&amp;"_"&amp;$D4572,"")</f>
        <v/>
      </c>
    </row>
    <row r="4573">
      <c r="A4573" t="n">
        <v>4572</v>
      </c>
      <c r="B4573">
        <f>Движение!$A$675</f>
        <v/>
      </c>
      <c r="C4573">
        <f>Движение!$C$675</f>
        <v/>
      </c>
      <c r="D4573" t="inlineStr">
        <is>
          <t>АК-10</t>
        </is>
      </c>
      <c r="E4573">
        <f>Движение!$D$675</f>
        <v/>
      </c>
      <c r="F4573">
        <f>N(Движение!$E$675)</f>
        <v/>
      </c>
      <c r="G4573">
        <f>N(Движение!$F$675)</f>
        <v/>
      </c>
      <c r="H4573">
        <f>Движение!$G$675</f>
        <v/>
      </c>
      <c r="I4573">
        <f>IF($F4573&gt;0,TEXT($B4573,"dd.mm")&amp;"_"&amp;$D4573,"")</f>
        <v/>
      </c>
    </row>
    <row r="4574">
      <c r="A4574" t="n">
        <v>4573</v>
      </c>
      <c r="B4574">
        <f>Движение!$A$675</f>
        <v/>
      </c>
      <c r="C4574">
        <f>Движение!$C$675</f>
        <v/>
      </c>
      <c r="D4574" t="inlineStr">
        <is>
          <t>АК-15</t>
        </is>
      </c>
      <c r="E4574">
        <f>Движение!$H$675</f>
        <v/>
      </c>
      <c r="F4574">
        <f>N(Движение!$I$675)</f>
        <v/>
      </c>
      <c r="G4574">
        <f>N(Движение!$J$675)</f>
        <v/>
      </c>
      <c r="H4574">
        <f>Движение!$K$675</f>
        <v/>
      </c>
      <c r="I4574">
        <f>IF($F4574&gt;0,TEXT($B4574,"dd.mm")&amp;"_"&amp;$D4574,"")</f>
        <v/>
      </c>
    </row>
    <row r="4575">
      <c r="A4575" t="n">
        <v>4574</v>
      </c>
      <c r="B4575">
        <f>Движение!$A$675</f>
        <v/>
      </c>
      <c r="C4575">
        <f>Движение!$C$675</f>
        <v/>
      </c>
      <c r="D4575" t="inlineStr">
        <is>
          <t>Г 1800</t>
        </is>
      </c>
      <c r="E4575">
        <f>Движение!$L$675</f>
        <v/>
      </c>
      <c r="F4575">
        <f>N(Движение!$M$675)</f>
        <v/>
      </c>
      <c r="G4575">
        <f>N(Движение!$N$675)</f>
        <v/>
      </c>
      <c r="H4575">
        <f>Движение!$O$675</f>
        <v/>
      </c>
      <c r="I4575">
        <f>IF($F4575&gt;0,TEXT($B4575,"dd.mm")&amp;"_"&amp;$D4575,"")</f>
        <v/>
      </c>
    </row>
    <row r="4576">
      <c r="A4576" t="n">
        <v>4575</v>
      </c>
      <c r="B4576">
        <f>Движение!$A$675</f>
        <v/>
      </c>
      <c r="C4576">
        <f>Движение!$C$675</f>
        <v/>
      </c>
      <c r="D4576" t="inlineStr">
        <is>
          <t>Г 3500</t>
        </is>
      </c>
      <c r="E4576">
        <f>Движение!$P$675</f>
        <v/>
      </c>
      <c r="F4576">
        <f>N(Движение!$Q$675)</f>
        <v/>
      </c>
      <c r="G4576">
        <f>N(Движение!$R$675)</f>
        <v/>
      </c>
      <c r="H4576">
        <f>Движение!$S$675</f>
        <v/>
      </c>
      <c r="I4576">
        <f>IF($F4576&gt;0,TEXT($B4576,"dd.mm")&amp;"_"&amp;$D4576,"")</f>
        <v/>
      </c>
    </row>
    <row r="4577">
      <c r="A4577" t="n">
        <v>4576</v>
      </c>
      <c r="B4577">
        <f>Движение!$A$675</f>
        <v/>
      </c>
      <c r="C4577">
        <f>Движение!$C$675</f>
        <v/>
      </c>
      <c r="D4577" t="inlineStr">
        <is>
          <t>Г 800</t>
        </is>
      </c>
      <c r="E4577">
        <f>Движение!$T$675</f>
        <v/>
      </c>
      <c r="F4577">
        <f>N(Движение!$U$675)</f>
        <v/>
      </c>
      <c r="G4577">
        <f>N(Движение!$V$675)</f>
        <v/>
      </c>
      <c r="H4577">
        <f>Движение!$W$675</f>
        <v/>
      </c>
      <c r="I4577">
        <f>IF($F4577&gt;0,TEXT($B4577,"dd.mm")&amp;"_"&amp;$D4577,"")</f>
        <v/>
      </c>
    </row>
    <row r="4578">
      <c r="A4578" t="n">
        <v>4577</v>
      </c>
      <c r="B4578">
        <f>Движение!$A$675</f>
        <v/>
      </c>
      <c r="C4578">
        <f>Движение!$C$675</f>
        <v/>
      </c>
      <c r="D4578" t="inlineStr">
        <is>
          <t>Ми-К</t>
        </is>
      </c>
      <c r="E4578">
        <f>Движение!$X$675</f>
        <v/>
      </c>
      <c r="F4578">
        <f>N(Движение!$Y$675)</f>
        <v/>
      </c>
      <c r="G4578">
        <f>N(Движение!$Z$675)</f>
        <v/>
      </c>
      <c r="H4578">
        <f>Движение!$AA$675</f>
        <v/>
      </c>
      <c r="I4578">
        <f>IF($F4578&gt;0,TEXT($B4578,"dd.mm")&amp;"_"&amp;$D4578,"")</f>
        <v/>
      </c>
    </row>
    <row r="4579">
      <c r="A4579" t="n">
        <v>4578</v>
      </c>
      <c r="B4579">
        <f>Движение!$A$675</f>
        <v/>
      </c>
      <c r="C4579">
        <f>Движение!$C$675</f>
        <v/>
      </c>
      <c r="D4579" t="inlineStr">
        <is>
          <t>Ми-П</t>
        </is>
      </c>
      <c r="E4579">
        <f>Движение!$AB$675</f>
        <v/>
      </c>
      <c r="F4579">
        <f>N(Движение!$AC$675)</f>
        <v/>
      </c>
      <c r="G4579">
        <f>N(Движение!$AD$675)</f>
        <v/>
      </c>
      <c r="H4579">
        <f>Движение!$AE$675</f>
        <v/>
      </c>
      <c r="I4579">
        <f>IF($F4579&gt;0,TEXT($B4579,"dd.mm")&amp;"_"&amp;$D4579,"")</f>
        <v/>
      </c>
    </row>
    <row r="4580">
      <c r="A4580" t="n">
        <v>4579</v>
      </c>
      <c r="B4580">
        <f>Движение!$A$676</f>
        <v/>
      </c>
      <c r="C4580">
        <f>Движение!$C$676</f>
        <v/>
      </c>
      <c r="D4580" t="inlineStr">
        <is>
          <t>АК-10</t>
        </is>
      </c>
      <c r="E4580">
        <f>Движение!$D$676</f>
        <v/>
      </c>
      <c r="F4580">
        <f>N(Движение!$E$676)</f>
        <v/>
      </c>
      <c r="G4580">
        <f>N(Движение!$F$676)</f>
        <v/>
      </c>
      <c r="H4580">
        <f>Движение!$G$676</f>
        <v/>
      </c>
      <c r="I4580">
        <f>IF($F4580&gt;0,TEXT($B4580,"dd.mm")&amp;"_"&amp;$D4580,"")</f>
        <v/>
      </c>
    </row>
    <row r="4581">
      <c r="A4581" t="n">
        <v>4580</v>
      </c>
      <c r="B4581">
        <f>Движение!$A$676</f>
        <v/>
      </c>
      <c r="C4581">
        <f>Движение!$C$676</f>
        <v/>
      </c>
      <c r="D4581" t="inlineStr">
        <is>
          <t>АК-15</t>
        </is>
      </c>
      <c r="E4581">
        <f>Движение!$H$676</f>
        <v/>
      </c>
      <c r="F4581">
        <f>N(Движение!$I$676)</f>
        <v/>
      </c>
      <c r="G4581">
        <f>N(Движение!$J$676)</f>
        <v/>
      </c>
      <c r="H4581">
        <f>Движение!$K$676</f>
        <v/>
      </c>
      <c r="I4581">
        <f>IF($F4581&gt;0,TEXT($B4581,"dd.mm")&amp;"_"&amp;$D4581,"")</f>
        <v/>
      </c>
    </row>
    <row r="4582">
      <c r="A4582" t="n">
        <v>4581</v>
      </c>
      <c r="B4582">
        <f>Движение!$A$676</f>
        <v/>
      </c>
      <c r="C4582">
        <f>Движение!$C$676</f>
        <v/>
      </c>
      <c r="D4582" t="inlineStr">
        <is>
          <t>Г 1800</t>
        </is>
      </c>
      <c r="E4582">
        <f>Движение!$L$676</f>
        <v/>
      </c>
      <c r="F4582">
        <f>N(Движение!$M$676)</f>
        <v/>
      </c>
      <c r="G4582">
        <f>N(Движение!$N$676)</f>
        <v/>
      </c>
      <c r="H4582">
        <f>Движение!$O$676</f>
        <v/>
      </c>
      <c r="I4582">
        <f>IF($F4582&gt;0,TEXT($B4582,"dd.mm")&amp;"_"&amp;$D4582,"")</f>
        <v/>
      </c>
    </row>
    <row r="4583">
      <c r="A4583" t="n">
        <v>4582</v>
      </c>
      <c r="B4583">
        <f>Движение!$A$676</f>
        <v/>
      </c>
      <c r="C4583">
        <f>Движение!$C$676</f>
        <v/>
      </c>
      <c r="D4583" t="inlineStr">
        <is>
          <t>Г 3500</t>
        </is>
      </c>
      <c r="E4583">
        <f>Движение!$P$676</f>
        <v/>
      </c>
      <c r="F4583">
        <f>N(Движение!$Q$676)</f>
        <v/>
      </c>
      <c r="G4583">
        <f>N(Движение!$R$676)</f>
        <v/>
      </c>
      <c r="H4583">
        <f>Движение!$S$676</f>
        <v/>
      </c>
      <c r="I4583">
        <f>IF($F4583&gt;0,TEXT($B4583,"dd.mm")&amp;"_"&amp;$D4583,"")</f>
        <v/>
      </c>
    </row>
    <row r="4584">
      <c r="A4584" t="n">
        <v>4583</v>
      </c>
      <c r="B4584">
        <f>Движение!$A$676</f>
        <v/>
      </c>
      <c r="C4584">
        <f>Движение!$C$676</f>
        <v/>
      </c>
      <c r="D4584" t="inlineStr">
        <is>
          <t>Г 800</t>
        </is>
      </c>
      <c r="E4584">
        <f>Движение!$T$676</f>
        <v/>
      </c>
      <c r="F4584">
        <f>N(Движение!$U$676)</f>
        <v/>
      </c>
      <c r="G4584">
        <f>N(Движение!$V$676)</f>
        <v/>
      </c>
      <c r="H4584">
        <f>Движение!$W$676</f>
        <v/>
      </c>
      <c r="I4584">
        <f>IF($F4584&gt;0,TEXT($B4584,"dd.mm")&amp;"_"&amp;$D4584,"")</f>
        <v/>
      </c>
    </row>
    <row r="4585">
      <c r="A4585" t="n">
        <v>4584</v>
      </c>
      <c r="B4585">
        <f>Движение!$A$676</f>
        <v/>
      </c>
      <c r="C4585">
        <f>Движение!$C$676</f>
        <v/>
      </c>
      <c r="D4585" t="inlineStr">
        <is>
          <t>Ми-К</t>
        </is>
      </c>
      <c r="E4585">
        <f>Движение!$X$676</f>
        <v/>
      </c>
      <c r="F4585">
        <f>N(Движение!$Y$676)</f>
        <v/>
      </c>
      <c r="G4585">
        <f>N(Движение!$Z$676)</f>
        <v/>
      </c>
      <c r="H4585">
        <f>Движение!$AA$676</f>
        <v/>
      </c>
      <c r="I4585">
        <f>IF($F4585&gt;0,TEXT($B4585,"dd.mm")&amp;"_"&amp;$D4585,"")</f>
        <v/>
      </c>
    </row>
    <row r="4586">
      <c r="A4586" t="n">
        <v>4585</v>
      </c>
      <c r="B4586">
        <f>Движение!$A$676</f>
        <v/>
      </c>
      <c r="C4586">
        <f>Движение!$C$676</f>
        <v/>
      </c>
      <c r="D4586" t="inlineStr">
        <is>
          <t>Ми-П</t>
        </is>
      </c>
      <c r="E4586">
        <f>Движение!$AB$676</f>
        <v/>
      </c>
      <c r="F4586">
        <f>N(Движение!$AC$676)</f>
        <v/>
      </c>
      <c r="G4586">
        <f>N(Движение!$AD$676)</f>
        <v/>
      </c>
      <c r="H4586">
        <f>Движение!$AE$676</f>
        <v/>
      </c>
      <c r="I4586">
        <f>IF($F4586&gt;0,TEXT($B4586,"dd.mm")&amp;"_"&amp;$D4586,"")</f>
        <v/>
      </c>
    </row>
    <row r="4587">
      <c r="A4587" t="n">
        <v>4586</v>
      </c>
      <c r="B4587">
        <f>Движение!$A$677</f>
        <v/>
      </c>
      <c r="C4587">
        <f>Движение!$C$677</f>
        <v/>
      </c>
      <c r="D4587" t="inlineStr">
        <is>
          <t>АК-10</t>
        </is>
      </c>
      <c r="E4587">
        <f>Движение!$D$677</f>
        <v/>
      </c>
      <c r="F4587">
        <f>N(Движение!$E$677)</f>
        <v/>
      </c>
      <c r="G4587">
        <f>N(Движение!$F$677)</f>
        <v/>
      </c>
      <c r="H4587">
        <f>Движение!$G$677</f>
        <v/>
      </c>
      <c r="I4587">
        <f>IF($F4587&gt;0,TEXT($B4587,"dd.mm")&amp;"_"&amp;$D4587,"")</f>
        <v/>
      </c>
    </row>
    <row r="4588">
      <c r="A4588" t="n">
        <v>4587</v>
      </c>
      <c r="B4588">
        <f>Движение!$A$677</f>
        <v/>
      </c>
      <c r="C4588">
        <f>Движение!$C$677</f>
        <v/>
      </c>
      <c r="D4588" t="inlineStr">
        <is>
          <t>АК-15</t>
        </is>
      </c>
      <c r="E4588">
        <f>Движение!$H$677</f>
        <v/>
      </c>
      <c r="F4588">
        <f>N(Движение!$I$677)</f>
        <v/>
      </c>
      <c r="G4588">
        <f>N(Движение!$J$677)</f>
        <v/>
      </c>
      <c r="H4588">
        <f>Движение!$K$677</f>
        <v/>
      </c>
      <c r="I4588">
        <f>IF($F4588&gt;0,TEXT($B4588,"dd.mm")&amp;"_"&amp;$D4588,"")</f>
        <v/>
      </c>
    </row>
    <row r="4589">
      <c r="A4589" t="n">
        <v>4588</v>
      </c>
      <c r="B4589">
        <f>Движение!$A$677</f>
        <v/>
      </c>
      <c r="C4589">
        <f>Движение!$C$677</f>
        <v/>
      </c>
      <c r="D4589" t="inlineStr">
        <is>
          <t>Г 1800</t>
        </is>
      </c>
      <c r="E4589">
        <f>Движение!$L$677</f>
        <v/>
      </c>
      <c r="F4589">
        <f>N(Движение!$M$677)</f>
        <v/>
      </c>
      <c r="G4589">
        <f>N(Движение!$N$677)</f>
        <v/>
      </c>
      <c r="H4589">
        <f>Движение!$O$677</f>
        <v/>
      </c>
      <c r="I4589">
        <f>IF($F4589&gt;0,TEXT($B4589,"dd.mm")&amp;"_"&amp;$D4589,"")</f>
        <v/>
      </c>
    </row>
    <row r="4590">
      <c r="A4590" t="n">
        <v>4589</v>
      </c>
      <c r="B4590">
        <f>Движение!$A$677</f>
        <v/>
      </c>
      <c r="C4590">
        <f>Движение!$C$677</f>
        <v/>
      </c>
      <c r="D4590" t="inlineStr">
        <is>
          <t>Г 3500</t>
        </is>
      </c>
      <c r="E4590">
        <f>Движение!$P$677</f>
        <v/>
      </c>
      <c r="F4590">
        <f>N(Движение!$Q$677)</f>
        <v/>
      </c>
      <c r="G4590">
        <f>N(Движение!$R$677)</f>
        <v/>
      </c>
      <c r="H4590">
        <f>Движение!$S$677</f>
        <v/>
      </c>
      <c r="I4590">
        <f>IF($F4590&gt;0,TEXT($B4590,"dd.mm")&amp;"_"&amp;$D4590,"")</f>
        <v/>
      </c>
    </row>
    <row r="4591">
      <c r="A4591" t="n">
        <v>4590</v>
      </c>
      <c r="B4591">
        <f>Движение!$A$677</f>
        <v/>
      </c>
      <c r="C4591">
        <f>Движение!$C$677</f>
        <v/>
      </c>
      <c r="D4591" t="inlineStr">
        <is>
          <t>Г 800</t>
        </is>
      </c>
      <c r="E4591">
        <f>Движение!$T$677</f>
        <v/>
      </c>
      <c r="F4591">
        <f>N(Движение!$U$677)</f>
        <v/>
      </c>
      <c r="G4591">
        <f>N(Движение!$V$677)</f>
        <v/>
      </c>
      <c r="H4591">
        <f>Движение!$W$677</f>
        <v/>
      </c>
      <c r="I4591">
        <f>IF($F4591&gt;0,TEXT($B4591,"dd.mm")&amp;"_"&amp;$D4591,"")</f>
        <v/>
      </c>
    </row>
    <row r="4592">
      <c r="A4592" t="n">
        <v>4591</v>
      </c>
      <c r="B4592">
        <f>Движение!$A$677</f>
        <v/>
      </c>
      <c r="C4592">
        <f>Движение!$C$677</f>
        <v/>
      </c>
      <c r="D4592" t="inlineStr">
        <is>
          <t>Ми-К</t>
        </is>
      </c>
      <c r="E4592">
        <f>Движение!$X$677</f>
        <v/>
      </c>
      <c r="F4592">
        <f>N(Движение!$Y$677)</f>
        <v/>
      </c>
      <c r="G4592">
        <f>N(Движение!$Z$677)</f>
        <v/>
      </c>
      <c r="H4592">
        <f>Движение!$AA$677</f>
        <v/>
      </c>
      <c r="I4592">
        <f>IF($F4592&gt;0,TEXT($B4592,"dd.mm")&amp;"_"&amp;$D4592,"")</f>
        <v/>
      </c>
    </row>
    <row r="4593">
      <c r="A4593" t="n">
        <v>4592</v>
      </c>
      <c r="B4593">
        <f>Движение!$A$677</f>
        <v/>
      </c>
      <c r="C4593">
        <f>Движение!$C$677</f>
        <v/>
      </c>
      <c r="D4593" t="inlineStr">
        <is>
          <t>Ми-П</t>
        </is>
      </c>
      <c r="E4593">
        <f>Движение!$AB$677</f>
        <v/>
      </c>
      <c r="F4593">
        <f>N(Движение!$AC$677)</f>
        <v/>
      </c>
      <c r="G4593">
        <f>N(Движение!$AD$677)</f>
        <v/>
      </c>
      <c r="H4593">
        <f>Движение!$AE$677</f>
        <v/>
      </c>
      <c r="I4593">
        <f>IF($F4593&gt;0,TEXT($B4593,"dd.mm")&amp;"_"&amp;$D4593,"")</f>
        <v/>
      </c>
    </row>
    <row r="4594">
      <c r="A4594" t="n">
        <v>4593</v>
      </c>
      <c r="B4594">
        <f>Движение!$A$678</f>
        <v/>
      </c>
      <c r="C4594">
        <f>Движение!$C$678</f>
        <v/>
      </c>
      <c r="D4594" t="inlineStr">
        <is>
          <t>АК-10</t>
        </is>
      </c>
      <c r="E4594">
        <f>Движение!$D$678</f>
        <v/>
      </c>
      <c r="F4594">
        <f>N(Движение!$E$678)</f>
        <v/>
      </c>
      <c r="G4594">
        <f>N(Движение!$F$678)</f>
        <v/>
      </c>
      <c r="H4594">
        <f>Движение!$G$678</f>
        <v/>
      </c>
      <c r="I4594">
        <f>IF($F4594&gt;0,TEXT($B4594,"dd.mm")&amp;"_"&amp;$D4594,"")</f>
        <v/>
      </c>
    </row>
    <row r="4595">
      <c r="A4595" t="n">
        <v>4594</v>
      </c>
      <c r="B4595">
        <f>Движение!$A$678</f>
        <v/>
      </c>
      <c r="C4595">
        <f>Движение!$C$678</f>
        <v/>
      </c>
      <c r="D4595" t="inlineStr">
        <is>
          <t>АК-15</t>
        </is>
      </c>
      <c r="E4595">
        <f>Движение!$H$678</f>
        <v/>
      </c>
      <c r="F4595">
        <f>N(Движение!$I$678)</f>
        <v/>
      </c>
      <c r="G4595">
        <f>N(Движение!$J$678)</f>
        <v/>
      </c>
      <c r="H4595">
        <f>Движение!$K$678</f>
        <v/>
      </c>
      <c r="I4595">
        <f>IF($F4595&gt;0,TEXT($B4595,"dd.mm")&amp;"_"&amp;$D4595,"")</f>
        <v/>
      </c>
    </row>
    <row r="4596">
      <c r="A4596" t="n">
        <v>4595</v>
      </c>
      <c r="B4596">
        <f>Движение!$A$678</f>
        <v/>
      </c>
      <c r="C4596">
        <f>Движение!$C$678</f>
        <v/>
      </c>
      <c r="D4596" t="inlineStr">
        <is>
          <t>Г 1800</t>
        </is>
      </c>
      <c r="E4596">
        <f>Движение!$L$678</f>
        <v/>
      </c>
      <c r="F4596">
        <f>N(Движение!$M$678)</f>
        <v/>
      </c>
      <c r="G4596">
        <f>N(Движение!$N$678)</f>
        <v/>
      </c>
      <c r="H4596">
        <f>Движение!$O$678</f>
        <v/>
      </c>
      <c r="I4596">
        <f>IF($F4596&gt;0,TEXT($B4596,"dd.mm")&amp;"_"&amp;$D4596,"")</f>
        <v/>
      </c>
    </row>
    <row r="4597">
      <c r="A4597" t="n">
        <v>4596</v>
      </c>
      <c r="B4597">
        <f>Движение!$A$678</f>
        <v/>
      </c>
      <c r="C4597">
        <f>Движение!$C$678</f>
        <v/>
      </c>
      <c r="D4597" t="inlineStr">
        <is>
          <t>Г 3500</t>
        </is>
      </c>
      <c r="E4597">
        <f>Движение!$P$678</f>
        <v/>
      </c>
      <c r="F4597">
        <f>N(Движение!$Q$678)</f>
        <v/>
      </c>
      <c r="G4597">
        <f>N(Движение!$R$678)</f>
        <v/>
      </c>
      <c r="H4597">
        <f>Движение!$S$678</f>
        <v/>
      </c>
      <c r="I4597">
        <f>IF($F4597&gt;0,TEXT($B4597,"dd.mm")&amp;"_"&amp;$D4597,"")</f>
        <v/>
      </c>
    </row>
    <row r="4598">
      <c r="A4598" t="n">
        <v>4597</v>
      </c>
      <c r="B4598">
        <f>Движение!$A$678</f>
        <v/>
      </c>
      <c r="C4598">
        <f>Движение!$C$678</f>
        <v/>
      </c>
      <c r="D4598" t="inlineStr">
        <is>
          <t>Г 800</t>
        </is>
      </c>
      <c r="E4598">
        <f>Движение!$T$678</f>
        <v/>
      </c>
      <c r="F4598">
        <f>N(Движение!$U$678)</f>
        <v/>
      </c>
      <c r="G4598">
        <f>N(Движение!$V$678)</f>
        <v/>
      </c>
      <c r="H4598">
        <f>Движение!$W$678</f>
        <v/>
      </c>
      <c r="I4598">
        <f>IF($F4598&gt;0,TEXT($B4598,"dd.mm")&amp;"_"&amp;$D4598,"")</f>
        <v/>
      </c>
    </row>
    <row r="4599">
      <c r="A4599" t="n">
        <v>4598</v>
      </c>
      <c r="B4599">
        <f>Движение!$A$678</f>
        <v/>
      </c>
      <c r="C4599">
        <f>Движение!$C$678</f>
        <v/>
      </c>
      <c r="D4599" t="inlineStr">
        <is>
          <t>Ми-К</t>
        </is>
      </c>
      <c r="E4599">
        <f>Движение!$X$678</f>
        <v/>
      </c>
      <c r="F4599">
        <f>N(Движение!$Y$678)</f>
        <v/>
      </c>
      <c r="G4599">
        <f>N(Движение!$Z$678)</f>
        <v/>
      </c>
      <c r="H4599">
        <f>Движение!$AA$678</f>
        <v/>
      </c>
      <c r="I4599">
        <f>IF($F4599&gt;0,TEXT($B4599,"dd.mm")&amp;"_"&amp;$D4599,"")</f>
        <v/>
      </c>
    </row>
    <row r="4600">
      <c r="A4600" t="n">
        <v>4599</v>
      </c>
      <c r="B4600">
        <f>Движение!$A$678</f>
        <v/>
      </c>
      <c r="C4600">
        <f>Движение!$C$678</f>
        <v/>
      </c>
      <c r="D4600" t="inlineStr">
        <is>
          <t>Ми-П</t>
        </is>
      </c>
      <c r="E4600">
        <f>Движение!$AB$678</f>
        <v/>
      </c>
      <c r="F4600">
        <f>N(Движение!$AC$678)</f>
        <v/>
      </c>
      <c r="G4600">
        <f>N(Движение!$AD$678)</f>
        <v/>
      </c>
      <c r="H4600">
        <f>Движение!$AE$678</f>
        <v/>
      </c>
      <c r="I4600">
        <f>IF($F4600&gt;0,TEXT($B4600,"dd.mm")&amp;"_"&amp;$D4600,"")</f>
        <v/>
      </c>
    </row>
    <row r="4601">
      <c r="A4601" t="n">
        <v>4600</v>
      </c>
      <c r="B4601">
        <f>Движение!$A$679</f>
        <v/>
      </c>
      <c r="C4601">
        <f>Движение!$C$679</f>
        <v/>
      </c>
      <c r="D4601" t="inlineStr">
        <is>
          <t>АК-10</t>
        </is>
      </c>
      <c r="E4601">
        <f>Движение!$D$679</f>
        <v/>
      </c>
      <c r="F4601">
        <f>N(Движение!$E$679)</f>
        <v/>
      </c>
      <c r="G4601">
        <f>N(Движение!$F$679)</f>
        <v/>
      </c>
      <c r="H4601">
        <f>Движение!$G$679</f>
        <v/>
      </c>
      <c r="I4601">
        <f>IF($F4601&gt;0,TEXT($B4601,"dd.mm")&amp;"_"&amp;$D4601,"")</f>
        <v/>
      </c>
    </row>
    <row r="4602">
      <c r="A4602" t="n">
        <v>4601</v>
      </c>
      <c r="B4602">
        <f>Движение!$A$679</f>
        <v/>
      </c>
      <c r="C4602">
        <f>Движение!$C$679</f>
        <v/>
      </c>
      <c r="D4602" t="inlineStr">
        <is>
          <t>АК-15</t>
        </is>
      </c>
      <c r="E4602">
        <f>Движение!$H$679</f>
        <v/>
      </c>
      <c r="F4602">
        <f>N(Движение!$I$679)</f>
        <v/>
      </c>
      <c r="G4602">
        <f>N(Движение!$J$679)</f>
        <v/>
      </c>
      <c r="H4602">
        <f>Движение!$K$679</f>
        <v/>
      </c>
      <c r="I4602">
        <f>IF($F4602&gt;0,TEXT($B4602,"dd.mm")&amp;"_"&amp;$D4602,"")</f>
        <v/>
      </c>
    </row>
    <row r="4603">
      <c r="A4603" t="n">
        <v>4602</v>
      </c>
      <c r="B4603">
        <f>Движение!$A$679</f>
        <v/>
      </c>
      <c r="C4603">
        <f>Движение!$C$679</f>
        <v/>
      </c>
      <c r="D4603" t="inlineStr">
        <is>
          <t>Г 1800</t>
        </is>
      </c>
      <c r="E4603">
        <f>Движение!$L$679</f>
        <v/>
      </c>
      <c r="F4603">
        <f>N(Движение!$M$679)</f>
        <v/>
      </c>
      <c r="G4603">
        <f>N(Движение!$N$679)</f>
        <v/>
      </c>
      <c r="H4603">
        <f>Движение!$O$679</f>
        <v/>
      </c>
      <c r="I4603">
        <f>IF($F4603&gt;0,TEXT($B4603,"dd.mm")&amp;"_"&amp;$D4603,"")</f>
        <v/>
      </c>
    </row>
    <row r="4604">
      <c r="A4604" t="n">
        <v>4603</v>
      </c>
      <c r="B4604">
        <f>Движение!$A$679</f>
        <v/>
      </c>
      <c r="C4604">
        <f>Движение!$C$679</f>
        <v/>
      </c>
      <c r="D4604" t="inlineStr">
        <is>
          <t>Г 3500</t>
        </is>
      </c>
      <c r="E4604">
        <f>Движение!$P$679</f>
        <v/>
      </c>
      <c r="F4604">
        <f>N(Движение!$Q$679)</f>
        <v/>
      </c>
      <c r="G4604">
        <f>N(Движение!$R$679)</f>
        <v/>
      </c>
      <c r="H4604">
        <f>Движение!$S$679</f>
        <v/>
      </c>
      <c r="I4604">
        <f>IF($F4604&gt;0,TEXT($B4604,"dd.mm")&amp;"_"&amp;$D4604,"")</f>
        <v/>
      </c>
    </row>
    <row r="4605">
      <c r="A4605" t="n">
        <v>4604</v>
      </c>
      <c r="B4605">
        <f>Движение!$A$679</f>
        <v/>
      </c>
      <c r="C4605">
        <f>Движение!$C$679</f>
        <v/>
      </c>
      <c r="D4605" t="inlineStr">
        <is>
          <t>Г 800</t>
        </is>
      </c>
      <c r="E4605">
        <f>Движение!$T$679</f>
        <v/>
      </c>
      <c r="F4605">
        <f>N(Движение!$U$679)</f>
        <v/>
      </c>
      <c r="G4605">
        <f>N(Движение!$V$679)</f>
        <v/>
      </c>
      <c r="H4605">
        <f>Движение!$W$679</f>
        <v/>
      </c>
      <c r="I4605">
        <f>IF($F4605&gt;0,TEXT($B4605,"dd.mm")&amp;"_"&amp;$D4605,"")</f>
        <v/>
      </c>
    </row>
    <row r="4606">
      <c r="A4606" t="n">
        <v>4605</v>
      </c>
      <c r="B4606">
        <f>Движение!$A$679</f>
        <v/>
      </c>
      <c r="C4606">
        <f>Движение!$C$679</f>
        <v/>
      </c>
      <c r="D4606" t="inlineStr">
        <is>
          <t>Ми-К</t>
        </is>
      </c>
      <c r="E4606">
        <f>Движение!$X$679</f>
        <v/>
      </c>
      <c r="F4606">
        <f>N(Движение!$Y$679)</f>
        <v/>
      </c>
      <c r="G4606">
        <f>N(Движение!$Z$679)</f>
        <v/>
      </c>
      <c r="H4606">
        <f>Движение!$AA$679</f>
        <v/>
      </c>
      <c r="I4606">
        <f>IF($F4606&gt;0,TEXT($B4606,"dd.mm")&amp;"_"&amp;$D4606,"")</f>
        <v/>
      </c>
    </row>
    <row r="4607">
      <c r="A4607" t="n">
        <v>4606</v>
      </c>
      <c r="B4607">
        <f>Движение!$A$679</f>
        <v/>
      </c>
      <c r="C4607">
        <f>Движение!$C$679</f>
        <v/>
      </c>
      <c r="D4607" t="inlineStr">
        <is>
          <t>Ми-П</t>
        </is>
      </c>
      <c r="E4607">
        <f>Движение!$AB$679</f>
        <v/>
      </c>
      <c r="F4607">
        <f>N(Движение!$AC$679)</f>
        <v/>
      </c>
      <c r="G4607">
        <f>N(Движение!$AD$679)</f>
        <v/>
      </c>
      <c r="H4607">
        <f>Движение!$AE$679</f>
        <v/>
      </c>
      <c r="I4607">
        <f>IF($F4607&gt;0,TEXT($B4607,"dd.mm")&amp;"_"&amp;$D4607,"")</f>
        <v/>
      </c>
    </row>
    <row r="4608">
      <c r="A4608" t="n">
        <v>4607</v>
      </c>
      <c r="B4608">
        <f>Движение!$A$680</f>
        <v/>
      </c>
      <c r="C4608">
        <f>Движение!$C$680</f>
        <v/>
      </c>
      <c r="D4608" t="inlineStr">
        <is>
          <t>АК-10</t>
        </is>
      </c>
      <c r="E4608">
        <f>Движение!$D$680</f>
        <v/>
      </c>
      <c r="F4608">
        <f>N(Движение!$E$680)</f>
        <v/>
      </c>
      <c r="G4608">
        <f>N(Движение!$F$680)</f>
        <v/>
      </c>
      <c r="H4608">
        <f>Движение!$G$680</f>
        <v/>
      </c>
      <c r="I4608">
        <f>IF($F4608&gt;0,TEXT($B4608,"dd.mm")&amp;"_"&amp;$D4608,"")</f>
        <v/>
      </c>
    </row>
    <row r="4609">
      <c r="A4609" t="n">
        <v>4608</v>
      </c>
      <c r="B4609">
        <f>Движение!$A$680</f>
        <v/>
      </c>
      <c r="C4609">
        <f>Движение!$C$680</f>
        <v/>
      </c>
      <c r="D4609" t="inlineStr">
        <is>
          <t>АК-15</t>
        </is>
      </c>
      <c r="E4609">
        <f>Движение!$H$680</f>
        <v/>
      </c>
      <c r="F4609">
        <f>N(Движение!$I$680)</f>
        <v/>
      </c>
      <c r="G4609">
        <f>N(Движение!$J$680)</f>
        <v/>
      </c>
      <c r="H4609">
        <f>Движение!$K$680</f>
        <v/>
      </c>
      <c r="I4609">
        <f>IF($F4609&gt;0,TEXT($B4609,"dd.mm")&amp;"_"&amp;$D4609,"")</f>
        <v/>
      </c>
    </row>
    <row r="4610">
      <c r="A4610" t="n">
        <v>4609</v>
      </c>
      <c r="B4610">
        <f>Движение!$A$680</f>
        <v/>
      </c>
      <c r="C4610">
        <f>Движение!$C$680</f>
        <v/>
      </c>
      <c r="D4610" t="inlineStr">
        <is>
          <t>Г 1800</t>
        </is>
      </c>
      <c r="E4610">
        <f>Движение!$L$680</f>
        <v/>
      </c>
      <c r="F4610">
        <f>N(Движение!$M$680)</f>
        <v/>
      </c>
      <c r="G4610">
        <f>N(Движение!$N$680)</f>
        <v/>
      </c>
      <c r="H4610">
        <f>Движение!$O$680</f>
        <v/>
      </c>
      <c r="I4610">
        <f>IF($F4610&gt;0,TEXT($B4610,"dd.mm")&amp;"_"&amp;$D4610,"")</f>
        <v/>
      </c>
    </row>
    <row r="4611">
      <c r="A4611" t="n">
        <v>4610</v>
      </c>
      <c r="B4611">
        <f>Движение!$A$680</f>
        <v/>
      </c>
      <c r="C4611">
        <f>Движение!$C$680</f>
        <v/>
      </c>
      <c r="D4611" t="inlineStr">
        <is>
          <t>Г 3500</t>
        </is>
      </c>
      <c r="E4611">
        <f>Движение!$P$680</f>
        <v/>
      </c>
      <c r="F4611">
        <f>N(Движение!$Q$680)</f>
        <v/>
      </c>
      <c r="G4611">
        <f>N(Движение!$R$680)</f>
        <v/>
      </c>
      <c r="H4611">
        <f>Движение!$S$680</f>
        <v/>
      </c>
      <c r="I4611">
        <f>IF($F4611&gt;0,TEXT($B4611,"dd.mm")&amp;"_"&amp;$D4611,"")</f>
        <v/>
      </c>
    </row>
    <row r="4612">
      <c r="A4612" t="n">
        <v>4611</v>
      </c>
      <c r="B4612">
        <f>Движение!$A$680</f>
        <v/>
      </c>
      <c r="C4612">
        <f>Движение!$C$680</f>
        <v/>
      </c>
      <c r="D4612" t="inlineStr">
        <is>
          <t>Г 800</t>
        </is>
      </c>
      <c r="E4612">
        <f>Движение!$T$680</f>
        <v/>
      </c>
      <c r="F4612">
        <f>N(Движение!$U$680)</f>
        <v/>
      </c>
      <c r="G4612">
        <f>N(Движение!$V$680)</f>
        <v/>
      </c>
      <c r="H4612">
        <f>Движение!$W$680</f>
        <v/>
      </c>
      <c r="I4612">
        <f>IF($F4612&gt;0,TEXT($B4612,"dd.mm")&amp;"_"&amp;$D4612,"")</f>
        <v/>
      </c>
    </row>
    <row r="4613">
      <c r="A4613" t="n">
        <v>4612</v>
      </c>
      <c r="B4613">
        <f>Движение!$A$680</f>
        <v/>
      </c>
      <c r="C4613">
        <f>Движение!$C$680</f>
        <v/>
      </c>
      <c r="D4613" t="inlineStr">
        <is>
          <t>Ми-К</t>
        </is>
      </c>
      <c r="E4613">
        <f>Движение!$X$680</f>
        <v/>
      </c>
      <c r="F4613">
        <f>N(Движение!$Y$680)</f>
        <v/>
      </c>
      <c r="G4613">
        <f>N(Движение!$Z$680)</f>
        <v/>
      </c>
      <c r="H4613">
        <f>Движение!$AA$680</f>
        <v/>
      </c>
      <c r="I4613">
        <f>IF($F4613&gt;0,TEXT($B4613,"dd.mm")&amp;"_"&amp;$D4613,"")</f>
        <v/>
      </c>
    </row>
    <row r="4614">
      <c r="A4614" t="n">
        <v>4613</v>
      </c>
      <c r="B4614">
        <f>Движение!$A$680</f>
        <v/>
      </c>
      <c r="C4614">
        <f>Движение!$C$680</f>
        <v/>
      </c>
      <c r="D4614" t="inlineStr">
        <is>
          <t>Ми-П</t>
        </is>
      </c>
      <c r="E4614">
        <f>Движение!$AB$680</f>
        <v/>
      </c>
      <c r="F4614">
        <f>N(Движение!$AC$680)</f>
        <v/>
      </c>
      <c r="G4614">
        <f>N(Движение!$AD$680)</f>
        <v/>
      </c>
      <c r="H4614">
        <f>Движение!$AE$680</f>
        <v/>
      </c>
      <c r="I4614">
        <f>IF($F4614&gt;0,TEXT($B4614,"dd.mm")&amp;"_"&amp;$D4614,"")</f>
        <v/>
      </c>
    </row>
    <row r="4615">
      <c r="A4615" t="n">
        <v>4614</v>
      </c>
      <c r="B4615">
        <f>Движение!$A$681</f>
        <v/>
      </c>
      <c r="C4615">
        <f>Движение!$C$681</f>
        <v/>
      </c>
      <c r="D4615" t="inlineStr">
        <is>
          <t>АК-10</t>
        </is>
      </c>
      <c r="E4615">
        <f>Движение!$D$681</f>
        <v/>
      </c>
      <c r="F4615">
        <f>N(Движение!$E$681)</f>
        <v/>
      </c>
      <c r="G4615">
        <f>N(Движение!$F$681)</f>
        <v/>
      </c>
      <c r="H4615">
        <f>Движение!$G$681</f>
        <v/>
      </c>
      <c r="I4615">
        <f>IF($F4615&gt;0,TEXT($B4615,"dd.mm")&amp;"_"&amp;$D4615,"")</f>
        <v/>
      </c>
    </row>
    <row r="4616">
      <c r="A4616" t="n">
        <v>4615</v>
      </c>
      <c r="B4616">
        <f>Движение!$A$681</f>
        <v/>
      </c>
      <c r="C4616">
        <f>Движение!$C$681</f>
        <v/>
      </c>
      <c r="D4616" t="inlineStr">
        <is>
          <t>АК-15</t>
        </is>
      </c>
      <c r="E4616">
        <f>Движение!$H$681</f>
        <v/>
      </c>
      <c r="F4616">
        <f>N(Движение!$I$681)</f>
        <v/>
      </c>
      <c r="G4616">
        <f>N(Движение!$J$681)</f>
        <v/>
      </c>
      <c r="H4616">
        <f>Движение!$K$681</f>
        <v/>
      </c>
      <c r="I4616">
        <f>IF($F4616&gt;0,TEXT($B4616,"dd.mm")&amp;"_"&amp;$D4616,"")</f>
        <v/>
      </c>
    </row>
    <row r="4617">
      <c r="A4617" t="n">
        <v>4616</v>
      </c>
      <c r="B4617">
        <f>Движение!$A$681</f>
        <v/>
      </c>
      <c r="C4617">
        <f>Движение!$C$681</f>
        <v/>
      </c>
      <c r="D4617" t="inlineStr">
        <is>
          <t>Г 1800</t>
        </is>
      </c>
      <c r="E4617">
        <f>Движение!$L$681</f>
        <v/>
      </c>
      <c r="F4617">
        <f>N(Движение!$M$681)</f>
        <v/>
      </c>
      <c r="G4617">
        <f>N(Движение!$N$681)</f>
        <v/>
      </c>
      <c r="H4617">
        <f>Движение!$O$681</f>
        <v/>
      </c>
      <c r="I4617">
        <f>IF($F4617&gt;0,TEXT($B4617,"dd.mm")&amp;"_"&amp;$D4617,"")</f>
        <v/>
      </c>
    </row>
    <row r="4618">
      <c r="A4618" t="n">
        <v>4617</v>
      </c>
      <c r="B4618">
        <f>Движение!$A$681</f>
        <v/>
      </c>
      <c r="C4618">
        <f>Движение!$C$681</f>
        <v/>
      </c>
      <c r="D4618" t="inlineStr">
        <is>
          <t>Г 3500</t>
        </is>
      </c>
      <c r="E4618">
        <f>Движение!$P$681</f>
        <v/>
      </c>
      <c r="F4618">
        <f>N(Движение!$Q$681)</f>
        <v/>
      </c>
      <c r="G4618">
        <f>N(Движение!$R$681)</f>
        <v/>
      </c>
      <c r="H4618">
        <f>Движение!$S$681</f>
        <v/>
      </c>
      <c r="I4618">
        <f>IF($F4618&gt;0,TEXT($B4618,"dd.mm")&amp;"_"&amp;$D4618,"")</f>
        <v/>
      </c>
    </row>
    <row r="4619">
      <c r="A4619" t="n">
        <v>4618</v>
      </c>
      <c r="B4619">
        <f>Движение!$A$681</f>
        <v/>
      </c>
      <c r="C4619">
        <f>Движение!$C$681</f>
        <v/>
      </c>
      <c r="D4619" t="inlineStr">
        <is>
          <t>Г 800</t>
        </is>
      </c>
      <c r="E4619">
        <f>Движение!$T$681</f>
        <v/>
      </c>
      <c r="F4619">
        <f>N(Движение!$U$681)</f>
        <v/>
      </c>
      <c r="G4619">
        <f>N(Движение!$V$681)</f>
        <v/>
      </c>
      <c r="H4619">
        <f>Движение!$W$681</f>
        <v/>
      </c>
      <c r="I4619">
        <f>IF($F4619&gt;0,TEXT($B4619,"dd.mm")&amp;"_"&amp;$D4619,"")</f>
        <v/>
      </c>
    </row>
    <row r="4620">
      <c r="A4620" t="n">
        <v>4619</v>
      </c>
      <c r="B4620">
        <f>Движение!$A$681</f>
        <v/>
      </c>
      <c r="C4620">
        <f>Движение!$C$681</f>
        <v/>
      </c>
      <c r="D4620" t="inlineStr">
        <is>
          <t>Ми-К</t>
        </is>
      </c>
      <c r="E4620">
        <f>Движение!$X$681</f>
        <v/>
      </c>
      <c r="F4620">
        <f>N(Движение!$Y$681)</f>
        <v/>
      </c>
      <c r="G4620">
        <f>N(Движение!$Z$681)</f>
        <v/>
      </c>
      <c r="H4620">
        <f>Движение!$AA$681</f>
        <v/>
      </c>
      <c r="I4620">
        <f>IF($F4620&gt;0,TEXT($B4620,"dd.mm")&amp;"_"&amp;$D4620,"")</f>
        <v/>
      </c>
    </row>
    <row r="4621">
      <c r="A4621" t="n">
        <v>4620</v>
      </c>
      <c r="B4621">
        <f>Движение!$A$681</f>
        <v/>
      </c>
      <c r="C4621">
        <f>Движение!$C$681</f>
        <v/>
      </c>
      <c r="D4621" t="inlineStr">
        <is>
          <t>Ми-П</t>
        </is>
      </c>
      <c r="E4621">
        <f>Движение!$AB$681</f>
        <v/>
      </c>
      <c r="F4621">
        <f>N(Движение!$AC$681)</f>
        <v/>
      </c>
      <c r="G4621">
        <f>N(Движение!$AD$681)</f>
        <v/>
      </c>
      <c r="H4621">
        <f>Движение!$AE$681</f>
        <v/>
      </c>
      <c r="I4621">
        <f>IF($F4621&gt;0,TEXT($B4621,"dd.mm")&amp;"_"&amp;$D4621,"")</f>
        <v/>
      </c>
    </row>
    <row r="4622">
      <c r="A4622" t="n">
        <v>4621</v>
      </c>
      <c r="B4622">
        <f>Движение!$A$682</f>
        <v/>
      </c>
      <c r="C4622">
        <f>Движение!$C$682</f>
        <v/>
      </c>
      <c r="D4622" t="inlineStr">
        <is>
          <t>АК-10</t>
        </is>
      </c>
      <c r="E4622">
        <f>Движение!$D$682</f>
        <v/>
      </c>
      <c r="F4622">
        <f>N(Движение!$E$682)</f>
        <v/>
      </c>
      <c r="G4622">
        <f>N(Движение!$F$682)</f>
        <v/>
      </c>
      <c r="H4622">
        <f>Движение!$G$682</f>
        <v/>
      </c>
      <c r="I4622">
        <f>IF($F4622&gt;0,TEXT($B4622,"dd.mm")&amp;"_"&amp;$D4622,"")</f>
        <v/>
      </c>
    </row>
    <row r="4623">
      <c r="A4623" t="n">
        <v>4622</v>
      </c>
      <c r="B4623">
        <f>Движение!$A$682</f>
        <v/>
      </c>
      <c r="C4623">
        <f>Движение!$C$682</f>
        <v/>
      </c>
      <c r="D4623" t="inlineStr">
        <is>
          <t>АК-15</t>
        </is>
      </c>
      <c r="E4623">
        <f>Движение!$H$682</f>
        <v/>
      </c>
      <c r="F4623">
        <f>N(Движение!$I$682)</f>
        <v/>
      </c>
      <c r="G4623">
        <f>N(Движение!$J$682)</f>
        <v/>
      </c>
      <c r="H4623">
        <f>Движение!$K$682</f>
        <v/>
      </c>
      <c r="I4623">
        <f>IF($F4623&gt;0,TEXT($B4623,"dd.mm")&amp;"_"&amp;$D4623,"")</f>
        <v/>
      </c>
    </row>
    <row r="4624">
      <c r="A4624" t="n">
        <v>4623</v>
      </c>
      <c r="B4624">
        <f>Движение!$A$682</f>
        <v/>
      </c>
      <c r="C4624">
        <f>Движение!$C$682</f>
        <v/>
      </c>
      <c r="D4624" t="inlineStr">
        <is>
          <t>Г 1800</t>
        </is>
      </c>
      <c r="E4624">
        <f>Движение!$L$682</f>
        <v/>
      </c>
      <c r="F4624">
        <f>N(Движение!$M$682)</f>
        <v/>
      </c>
      <c r="G4624">
        <f>N(Движение!$N$682)</f>
        <v/>
      </c>
      <c r="H4624">
        <f>Движение!$O$682</f>
        <v/>
      </c>
      <c r="I4624">
        <f>IF($F4624&gt;0,TEXT($B4624,"dd.mm")&amp;"_"&amp;$D4624,"")</f>
        <v/>
      </c>
    </row>
    <row r="4625">
      <c r="A4625" t="n">
        <v>4624</v>
      </c>
      <c r="B4625">
        <f>Движение!$A$682</f>
        <v/>
      </c>
      <c r="C4625">
        <f>Движение!$C$682</f>
        <v/>
      </c>
      <c r="D4625" t="inlineStr">
        <is>
          <t>Г 3500</t>
        </is>
      </c>
      <c r="E4625">
        <f>Движение!$P$682</f>
        <v/>
      </c>
      <c r="F4625">
        <f>N(Движение!$Q$682)</f>
        <v/>
      </c>
      <c r="G4625">
        <f>N(Движение!$R$682)</f>
        <v/>
      </c>
      <c r="H4625">
        <f>Движение!$S$682</f>
        <v/>
      </c>
      <c r="I4625">
        <f>IF($F4625&gt;0,TEXT($B4625,"dd.mm")&amp;"_"&amp;$D4625,"")</f>
        <v/>
      </c>
    </row>
    <row r="4626">
      <c r="A4626" t="n">
        <v>4625</v>
      </c>
      <c r="B4626">
        <f>Движение!$A$682</f>
        <v/>
      </c>
      <c r="C4626">
        <f>Движение!$C$682</f>
        <v/>
      </c>
      <c r="D4626" t="inlineStr">
        <is>
          <t>Г 800</t>
        </is>
      </c>
      <c r="E4626">
        <f>Движение!$T$682</f>
        <v/>
      </c>
      <c r="F4626">
        <f>N(Движение!$U$682)</f>
        <v/>
      </c>
      <c r="G4626">
        <f>N(Движение!$V$682)</f>
        <v/>
      </c>
      <c r="H4626">
        <f>Движение!$W$682</f>
        <v/>
      </c>
      <c r="I4626">
        <f>IF($F4626&gt;0,TEXT($B4626,"dd.mm")&amp;"_"&amp;$D4626,"")</f>
        <v/>
      </c>
    </row>
    <row r="4627">
      <c r="A4627" t="n">
        <v>4626</v>
      </c>
      <c r="B4627">
        <f>Движение!$A$682</f>
        <v/>
      </c>
      <c r="C4627">
        <f>Движение!$C$682</f>
        <v/>
      </c>
      <c r="D4627" t="inlineStr">
        <is>
          <t>Ми-К</t>
        </is>
      </c>
      <c r="E4627">
        <f>Движение!$X$682</f>
        <v/>
      </c>
      <c r="F4627">
        <f>N(Движение!$Y$682)</f>
        <v/>
      </c>
      <c r="G4627">
        <f>N(Движение!$Z$682)</f>
        <v/>
      </c>
      <c r="H4627">
        <f>Движение!$AA$682</f>
        <v/>
      </c>
      <c r="I4627">
        <f>IF($F4627&gt;0,TEXT($B4627,"dd.mm")&amp;"_"&amp;$D4627,"")</f>
        <v/>
      </c>
    </row>
    <row r="4628">
      <c r="A4628" t="n">
        <v>4627</v>
      </c>
      <c r="B4628">
        <f>Движение!$A$682</f>
        <v/>
      </c>
      <c r="C4628">
        <f>Движение!$C$682</f>
        <v/>
      </c>
      <c r="D4628" t="inlineStr">
        <is>
          <t>Ми-П</t>
        </is>
      </c>
      <c r="E4628">
        <f>Движение!$AB$682</f>
        <v/>
      </c>
      <c r="F4628">
        <f>N(Движение!$AC$682)</f>
        <v/>
      </c>
      <c r="G4628">
        <f>N(Движение!$AD$682)</f>
        <v/>
      </c>
      <c r="H4628">
        <f>Движение!$AE$682</f>
        <v/>
      </c>
      <c r="I4628">
        <f>IF($F4628&gt;0,TEXT($B4628,"dd.mm")&amp;"_"&amp;$D4628,"")</f>
        <v/>
      </c>
    </row>
    <row r="4629">
      <c r="A4629" t="n">
        <v>4628</v>
      </c>
      <c r="B4629">
        <f>Движение!$A$683</f>
        <v/>
      </c>
      <c r="C4629">
        <f>Движение!$C$683</f>
        <v/>
      </c>
      <c r="D4629" t="inlineStr">
        <is>
          <t>АК-10</t>
        </is>
      </c>
      <c r="E4629">
        <f>Движение!$D$683</f>
        <v/>
      </c>
      <c r="F4629">
        <f>N(Движение!$E$683)</f>
        <v/>
      </c>
      <c r="G4629">
        <f>N(Движение!$F$683)</f>
        <v/>
      </c>
      <c r="H4629">
        <f>Движение!$G$683</f>
        <v/>
      </c>
      <c r="I4629">
        <f>IF($F4629&gt;0,TEXT($B4629,"dd.mm")&amp;"_"&amp;$D4629,"")</f>
        <v/>
      </c>
    </row>
    <row r="4630">
      <c r="A4630" t="n">
        <v>4629</v>
      </c>
      <c r="B4630">
        <f>Движение!$A$683</f>
        <v/>
      </c>
      <c r="C4630">
        <f>Движение!$C$683</f>
        <v/>
      </c>
      <c r="D4630" t="inlineStr">
        <is>
          <t>АК-15</t>
        </is>
      </c>
      <c r="E4630">
        <f>Движение!$H$683</f>
        <v/>
      </c>
      <c r="F4630">
        <f>N(Движение!$I$683)</f>
        <v/>
      </c>
      <c r="G4630">
        <f>N(Движение!$J$683)</f>
        <v/>
      </c>
      <c r="H4630">
        <f>Движение!$K$683</f>
        <v/>
      </c>
      <c r="I4630">
        <f>IF($F4630&gt;0,TEXT($B4630,"dd.mm")&amp;"_"&amp;$D4630,"")</f>
        <v/>
      </c>
    </row>
    <row r="4631">
      <c r="A4631" t="n">
        <v>4630</v>
      </c>
      <c r="B4631">
        <f>Движение!$A$683</f>
        <v/>
      </c>
      <c r="C4631">
        <f>Движение!$C$683</f>
        <v/>
      </c>
      <c r="D4631" t="inlineStr">
        <is>
          <t>Г 1800</t>
        </is>
      </c>
      <c r="E4631">
        <f>Движение!$L$683</f>
        <v/>
      </c>
      <c r="F4631">
        <f>N(Движение!$M$683)</f>
        <v/>
      </c>
      <c r="G4631">
        <f>N(Движение!$N$683)</f>
        <v/>
      </c>
      <c r="H4631">
        <f>Движение!$O$683</f>
        <v/>
      </c>
      <c r="I4631">
        <f>IF($F4631&gt;0,TEXT($B4631,"dd.mm")&amp;"_"&amp;$D4631,"")</f>
        <v/>
      </c>
    </row>
    <row r="4632">
      <c r="A4632" t="n">
        <v>4631</v>
      </c>
      <c r="B4632">
        <f>Движение!$A$683</f>
        <v/>
      </c>
      <c r="C4632">
        <f>Движение!$C$683</f>
        <v/>
      </c>
      <c r="D4632" t="inlineStr">
        <is>
          <t>Г 3500</t>
        </is>
      </c>
      <c r="E4632">
        <f>Движение!$P$683</f>
        <v/>
      </c>
      <c r="F4632">
        <f>N(Движение!$Q$683)</f>
        <v/>
      </c>
      <c r="G4632">
        <f>N(Движение!$R$683)</f>
        <v/>
      </c>
      <c r="H4632">
        <f>Движение!$S$683</f>
        <v/>
      </c>
      <c r="I4632">
        <f>IF($F4632&gt;0,TEXT($B4632,"dd.mm")&amp;"_"&amp;$D4632,"")</f>
        <v/>
      </c>
    </row>
    <row r="4633">
      <c r="A4633" t="n">
        <v>4632</v>
      </c>
      <c r="B4633">
        <f>Движение!$A$683</f>
        <v/>
      </c>
      <c r="C4633">
        <f>Движение!$C$683</f>
        <v/>
      </c>
      <c r="D4633" t="inlineStr">
        <is>
          <t>Г 800</t>
        </is>
      </c>
      <c r="E4633">
        <f>Движение!$T$683</f>
        <v/>
      </c>
      <c r="F4633">
        <f>N(Движение!$U$683)</f>
        <v/>
      </c>
      <c r="G4633">
        <f>N(Движение!$V$683)</f>
        <v/>
      </c>
      <c r="H4633">
        <f>Движение!$W$683</f>
        <v/>
      </c>
      <c r="I4633">
        <f>IF($F4633&gt;0,TEXT($B4633,"dd.mm")&amp;"_"&amp;$D4633,"")</f>
        <v/>
      </c>
    </row>
    <row r="4634">
      <c r="A4634" t="n">
        <v>4633</v>
      </c>
      <c r="B4634">
        <f>Движение!$A$683</f>
        <v/>
      </c>
      <c r="C4634">
        <f>Движение!$C$683</f>
        <v/>
      </c>
      <c r="D4634" t="inlineStr">
        <is>
          <t>Ми-К</t>
        </is>
      </c>
      <c r="E4634">
        <f>Движение!$X$683</f>
        <v/>
      </c>
      <c r="F4634">
        <f>N(Движение!$Y$683)</f>
        <v/>
      </c>
      <c r="G4634">
        <f>N(Движение!$Z$683)</f>
        <v/>
      </c>
      <c r="H4634">
        <f>Движение!$AA$683</f>
        <v/>
      </c>
      <c r="I4634">
        <f>IF($F4634&gt;0,TEXT($B4634,"dd.mm")&amp;"_"&amp;$D4634,"")</f>
        <v/>
      </c>
    </row>
    <row r="4635">
      <c r="A4635" t="n">
        <v>4634</v>
      </c>
      <c r="B4635">
        <f>Движение!$A$683</f>
        <v/>
      </c>
      <c r="C4635">
        <f>Движение!$C$683</f>
        <v/>
      </c>
      <c r="D4635" t="inlineStr">
        <is>
          <t>Ми-П</t>
        </is>
      </c>
      <c r="E4635">
        <f>Движение!$AB$683</f>
        <v/>
      </c>
      <c r="F4635">
        <f>N(Движение!$AC$683)</f>
        <v/>
      </c>
      <c r="G4635">
        <f>N(Движение!$AD$683)</f>
        <v/>
      </c>
      <c r="H4635">
        <f>Движение!$AE$683</f>
        <v/>
      </c>
      <c r="I4635">
        <f>IF($F4635&gt;0,TEXT($B4635,"dd.mm")&amp;"_"&amp;$D4635,"")</f>
        <v/>
      </c>
    </row>
    <row r="4636">
      <c r="A4636" t="n">
        <v>4635</v>
      </c>
      <c r="B4636">
        <f>Движение!$A$684</f>
        <v/>
      </c>
      <c r="C4636">
        <f>Движение!$C$684</f>
        <v/>
      </c>
      <c r="D4636" t="inlineStr">
        <is>
          <t>АК-10</t>
        </is>
      </c>
      <c r="E4636">
        <f>Движение!$D$684</f>
        <v/>
      </c>
      <c r="F4636">
        <f>N(Движение!$E$684)</f>
        <v/>
      </c>
      <c r="G4636">
        <f>N(Движение!$F$684)</f>
        <v/>
      </c>
      <c r="H4636">
        <f>Движение!$G$684</f>
        <v/>
      </c>
      <c r="I4636">
        <f>IF($F4636&gt;0,TEXT($B4636,"dd.mm")&amp;"_"&amp;$D4636,"")</f>
        <v/>
      </c>
    </row>
    <row r="4637">
      <c r="A4637" t="n">
        <v>4636</v>
      </c>
      <c r="B4637">
        <f>Движение!$A$684</f>
        <v/>
      </c>
      <c r="C4637">
        <f>Движение!$C$684</f>
        <v/>
      </c>
      <c r="D4637" t="inlineStr">
        <is>
          <t>АК-15</t>
        </is>
      </c>
      <c r="E4637">
        <f>Движение!$H$684</f>
        <v/>
      </c>
      <c r="F4637">
        <f>N(Движение!$I$684)</f>
        <v/>
      </c>
      <c r="G4637">
        <f>N(Движение!$J$684)</f>
        <v/>
      </c>
      <c r="H4637">
        <f>Движение!$K$684</f>
        <v/>
      </c>
      <c r="I4637">
        <f>IF($F4637&gt;0,TEXT($B4637,"dd.mm")&amp;"_"&amp;$D4637,"")</f>
        <v/>
      </c>
    </row>
    <row r="4638">
      <c r="A4638" t="n">
        <v>4637</v>
      </c>
      <c r="B4638">
        <f>Движение!$A$684</f>
        <v/>
      </c>
      <c r="C4638">
        <f>Движение!$C$684</f>
        <v/>
      </c>
      <c r="D4638" t="inlineStr">
        <is>
          <t>Г 1800</t>
        </is>
      </c>
      <c r="E4638">
        <f>Движение!$L$684</f>
        <v/>
      </c>
      <c r="F4638">
        <f>N(Движение!$M$684)</f>
        <v/>
      </c>
      <c r="G4638">
        <f>N(Движение!$N$684)</f>
        <v/>
      </c>
      <c r="H4638">
        <f>Движение!$O$684</f>
        <v/>
      </c>
      <c r="I4638">
        <f>IF($F4638&gt;0,TEXT($B4638,"dd.mm")&amp;"_"&amp;$D4638,"")</f>
        <v/>
      </c>
    </row>
    <row r="4639">
      <c r="A4639" t="n">
        <v>4638</v>
      </c>
      <c r="B4639">
        <f>Движение!$A$684</f>
        <v/>
      </c>
      <c r="C4639">
        <f>Движение!$C$684</f>
        <v/>
      </c>
      <c r="D4639" t="inlineStr">
        <is>
          <t>Г 3500</t>
        </is>
      </c>
      <c r="E4639">
        <f>Движение!$P$684</f>
        <v/>
      </c>
      <c r="F4639">
        <f>N(Движение!$Q$684)</f>
        <v/>
      </c>
      <c r="G4639">
        <f>N(Движение!$R$684)</f>
        <v/>
      </c>
      <c r="H4639">
        <f>Движение!$S$684</f>
        <v/>
      </c>
      <c r="I4639">
        <f>IF($F4639&gt;0,TEXT($B4639,"dd.mm")&amp;"_"&amp;$D4639,"")</f>
        <v/>
      </c>
    </row>
    <row r="4640">
      <c r="A4640" t="n">
        <v>4639</v>
      </c>
      <c r="B4640">
        <f>Движение!$A$684</f>
        <v/>
      </c>
      <c r="C4640">
        <f>Движение!$C$684</f>
        <v/>
      </c>
      <c r="D4640" t="inlineStr">
        <is>
          <t>Г 800</t>
        </is>
      </c>
      <c r="E4640">
        <f>Движение!$T$684</f>
        <v/>
      </c>
      <c r="F4640">
        <f>N(Движение!$U$684)</f>
        <v/>
      </c>
      <c r="G4640">
        <f>N(Движение!$V$684)</f>
        <v/>
      </c>
      <c r="H4640">
        <f>Движение!$W$684</f>
        <v/>
      </c>
      <c r="I4640">
        <f>IF($F4640&gt;0,TEXT($B4640,"dd.mm")&amp;"_"&amp;$D4640,"")</f>
        <v/>
      </c>
    </row>
    <row r="4641">
      <c r="A4641" t="n">
        <v>4640</v>
      </c>
      <c r="B4641">
        <f>Движение!$A$684</f>
        <v/>
      </c>
      <c r="C4641">
        <f>Движение!$C$684</f>
        <v/>
      </c>
      <c r="D4641" t="inlineStr">
        <is>
          <t>Ми-К</t>
        </is>
      </c>
      <c r="E4641">
        <f>Движение!$X$684</f>
        <v/>
      </c>
      <c r="F4641">
        <f>N(Движение!$Y$684)</f>
        <v/>
      </c>
      <c r="G4641">
        <f>N(Движение!$Z$684)</f>
        <v/>
      </c>
      <c r="H4641">
        <f>Движение!$AA$684</f>
        <v/>
      </c>
      <c r="I4641">
        <f>IF($F4641&gt;0,TEXT($B4641,"dd.mm")&amp;"_"&amp;$D4641,"")</f>
        <v/>
      </c>
    </row>
    <row r="4642">
      <c r="A4642" t="n">
        <v>4641</v>
      </c>
      <c r="B4642">
        <f>Движение!$A$684</f>
        <v/>
      </c>
      <c r="C4642">
        <f>Движение!$C$684</f>
        <v/>
      </c>
      <c r="D4642" t="inlineStr">
        <is>
          <t>Ми-П</t>
        </is>
      </c>
      <c r="E4642">
        <f>Движение!$AB$684</f>
        <v/>
      </c>
      <c r="F4642">
        <f>N(Движение!$AC$684)</f>
        <v/>
      </c>
      <c r="G4642">
        <f>N(Движение!$AD$684)</f>
        <v/>
      </c>
      <c r="H4642">
        <f>Движение!$AE$684</f>
        <v/>
      </c>
      <c r="I4642">
        <f>IF($F4642&gt;0,TEXT($B4642,"dd.mm")&amp;"_"&amp;$D4642,"")</f>
        <v/>
      </c>
    </row>
    <row r="4643">
      <c r="A4643" t="n">
        <v>4642</v>
      </c>
      <c r="B4643">
        <f>Движение!$A$685</f>
        <v/>
      </c>
      <c r="C4643">
        <f>Движение!$C$685</f>
        <v/>
      </c>
      <c r="D4643" t="inlineStr">
        <is>
          <t>АК-10</t>
        </is>
      </c>
      <c r="E4643">
        <f>Движение!$D$685</f>
        <v/>
      </c>
      <c r="F4643">
        <f>N(Движение!$E$685)</f>
        <v/>
      </c>
      <c r="G4643">
        <f>N(Движение!$F$685)</f>
        <v/>
      </c>
      <c r="H4643">
        <f>Движение!$G$685</f>
        <v/>
      </c>
      <c r="I4643">
        <f>IF($F4643&gt;0,TEXT($B4643,"dd.mm")&amp;"_"&amp;$D4643,"")</f>
        <v/>
      </c>
    </row>
    <row r="4644">
      <c r="A4644" t="n">
        <v>4643</v>
      </c>
      <c r="B4644">
        <f>Движение!$A$685</f>
        <v/>
      </c>
      <c r="C4644">
        <f>Движение!$C$685</f>
        <v/>
      </c>
      <c r="D4644" t="inlineStr">
        <is>
          <t>АК-15</t>
        </is>
      </c>
      <c r="E4644">
        <f>Движение!$H$685</f>
        <v/>
      </c>
      <c r="F4644">
        <f>N(Движение!$I$685)</f>
        <v/>
      </c>
      <c r="G4644">
        <f>N(Движение!$J$685)</f>
        <v/>
      </c>
      <c r="H4644">
        <f>Движение!$K$685</f>
        <v/>
      </c>
      <c r="I4644">
        <f>IF($F4644&gt;0,TEXT($B4644,"dd.mm")&amp;"_"&amp;$D4644,"")</f>
        <v/>
      </c>
    </row>
    <row r="4645">
      <c r="A4645" t="n">
        <v>4644</v>
      </c>
      <c r="B4645">
        <f>Движение!$A$685</f>
        <v/>
      </c>
      <c r="C4645">
        <f>Движение!$C$685</f>
        <v/>
      </c>
      <c r="D4645" t="inlineStr">
        <is>
          <t>Г 1800</t>
        </is>
      </c>
      <c r="E4645">
        <f>Движение!$L$685</f>
        <v/>
      </c>
      <c r="F4645">
        <f>N(Движение!$M$685)</f>
        <v/>
      </c>
      <c r="G4645">
        <f>N(Движение!$N$685)</f>
        <v/>
      </c>
      <c r="H4645">
        <f>Движение!$O$685</f>
        <v/>
      </c>
      <c r="I4645">
        <f>IF($F4645&gt;0,TEXT($B4645,"dd.mm")&amp;"_"&amp;$D4645,"")</f>
        <v/>
      </c>
    </row>
    <row r="4646">
      <c r="A4646" t="n">
        <v>4645</v>
      </c>
      <c r="B4646">
        <f>Движение!$A$685</f>
        <v/>
      </c>
      <c r="C4646">
        <f>Движение!$C$685</f>
        <v/>
      </c>
      <c r="D4646" t="inlineStr">
        <is>
          <t>Г 3500</t>
        </is>
      </c>
      <c r="E4646">
        <f>Движение!$P$685</f>
        <v/>
      </c>
      <c r="F4646">
        <f>N(Движение!$Q$685)</f>
        <v/>
      </c>
      <c r="G4646">
        <f>N(Движение!$R$685)</f>
        <v/>
      </c>
      <c r="H4646">
        <f>Движение!$S$685</f>
        <v/>
      </c>
      <c r="I4646">
        <f>IF($F4646&gt;0,TEXT($B4646,"dd.mm")&amp;"_"&amp;$D4646,"")</f>
        <v/>
      </c>
    </row>
    <row r="4647">
      <c r="A4647" t="n">
        <v>4646</v>
      </c>
      <c r="B4647">
        <f>Движение!$A$685</f>
        <v/>
      </c>
      <c r="C4647">
        <f>Движение!$C$685</f>
        <v/>
      </c>
      <c r="D4647" t="inlineStr">
        <is>
          <t>Г 800</t>
        </is>
      </c>
      <c r="E4647">
        <f>Движение!$T$685</f>
        <v/>
      </c>
      <c r="F4647">
        <f>N(Движение!$U$685)</f>
        <v/>
      </c>
      <c r="G4647">
        <f>N(Движение!$V$685)</f>
        <v/>
      </c>
      <c r="H4647">
        <f>Движение!$W$685</f>
        <v/>
      </c>
      <c r="I4647">
        <f>IF($F4647&gt;0,TEXT($B4647,"dd.mm")&amp;"_"&amp;$D4647,"")</f>
        <v/>
      </c>
    </row>
    <row r="4648">
      <c r="A4648" t="n">
        <v>4647</v>
      </c>
      <c r="B4648">
        <f>Движение!$A$685</f>
        <v/>
      </c>
      <c r="C4648">
        <f>Движение!$C$685</f>
        <v/>
      </c>
      <c r="D4648" t="inlineStr">
        <is>
          <t>Ми-К</t>
        </is>
      </c>
      <c r="E4648">
        <f>Движение!$X$685</f>
        <v/>
      </c>
      <c r="F4648">
        <f>N(Движение!$Y$685)</f>
        <v/>
      </c>
      <c r="G4648">
        <f>N(Движение!$Z$685)</f>
        <v/>
      </c>
      <c r="H4648">
        <f>Движение!$AA$685</f>
        <v/>
      </c>
      <c r="I4648">
        <f>IF($F4648&gt;0,TEXT($B4648,"dd.mm")&amp;"_"&amp;$D4648,"")</f>
        <v/>
      </c>
    </row>
    <row r="4649">
      <c r="A4649" t="n">
        <v>4648</v>
      </c>
      <c r="B4649">
        <f>Движение!$A$685</f>
        <v/>
      </c>
      <c r="C4649">
        <f>Движение!$C$685</f>
        <v/>
      </c>
      <c r="D4649" t="inlineStr">
        <is>
          <t>Ми-П</t>
        </is>
      </c>
      <c r="E4649">
        <f>Движение!$AB$685</f>
        <v/>
      </c>
      <c r="F4649">
        <f>N(Движение!$AC$685)</f>
        <v/>
      </c>
      <c r="G4649">
        <f>N(Движение!$AD$685)</f>
        <v/>
      </c>
      <c r="H4649">
        <f>Движение!$AE$685</f>
        <v/>
      </c>
      <c r="I4649">
        <f>IF($F4649&gt;0,TEXT($B4649,"dd.mm")&amp;"_"&amp;$D4649,"")</f>
        <v/>
      </c>
    </row>
    <row r="4650">
      <c r="A4650" t="n">
        <v>4649</v>
      </c>
      <c r="B4650">
        <f>Движение!$A$686</f>
        <v/>
      </c>
      <c r="C4650">
        <f>Движение!$C$686</f>
        <v/>
      </c>
      <c r="D4650" t="inlineStr">
        <is>
          <t>АК-10</t>
        </is>
      </c>
      <c r="E4650">
        <f>Движение!$D$686</f>
        <v/>
      </c>
      <c r="F4650">
        <f>N(Движение!$E$686)</f>
        <v/>
      </c>
      <c r="G4650">
        <f>N(Движение!$F$686)</f>
        <v/>
      </c>
      <c r="H4650">
        <f>Движение!$G$686</f>
        <v/>
      </c>
      <c r="I4650">
        <f>IF($F4650&gt;0,TEXT($B4650,"dd.mm")&amp;"_"&amp;$D4650,"")</f>
        <v/>
      </c>
    </row>
    <row r="4651">
      <c r="A4651" t="n">
        <v>4650</v>
      </c>
      <c r="B4651">
        <f>Движение!$A$686</f>
        <v/>
      </c>
      <c r="C4651">
        <f>Движение!$C$686</f>
        <v/>
      </c>
      <c r="D4651" t="inlineStr">
        <is>
          <t>АК-15</t>
        </is>
      </c>
      <c r="E4651">
        <f>Движение!$H$686</f>
        <v/>
      </c>
      <c r="F4651">
        <f>N(Движение!$I$686)</f>
        <v/>
      </c>
      <c r="G4651">
        <f>N(Движение!$J$686)</f>
        <v/>
      </c>
      <c r="H4651">
        <f>Движение!$K$686</f>
        <v/>
      </c>
      <c r="I4651">
        <f>IF($F4651&gt;0,TEXT($B4651,"dd.mm")&amp;"_"&amp;$D4651,"")</f>
        <v/>
      </c>
    </row>
    <row r="4652">
      <c r="A4652" t="n">
        <v>4651</v>
      </c>
      <c r="B4652">
        <f>Движение!$A$686</f>
        <v/>
      </c>
      <c r="C4652">
        <f>Движение!$C$686</f>
        <v/>
      </c>
      <c r="D4652" t="inlineStr">
        <is>
          <t>Г 1800</t>
        </is>
      </c>
      <c r="E4652">
        <f>Движение!$L$686</f>
        <v/>
      </c>
      <c r="F4652">
        <f>N(Движение!$M$686)</f>
        <v/>
      </c>
      <c r="G4652">
        <f>N(Движение!$N$686)</f>
        <v/>
      </c>
      <c r="H4652">
        <f>Движение!$O$686</f>
        <v/>
      </c>
      <c r="I4652">
        <f>IF($F4652&gt;0,TEXT($B4652,"dd.mm")&amp;"_"&amp;$D4652,"")</f>
        <v/>
      </c>
    </row>
    <row r="4653">
      <c r="A4653" t="n">
        <v>4652</v>
      </c>
      <c r="B4653">
        <f>Движение!$A$686</f>
        <v/>
      </c>
      <c r="C4653">
        <f>Движение!$C$686</f>
        <v/>
      </c>
      <c r="D4653" t="inlineStr">
        <is>
          <t>Г 3500</t>
        </is>
      </c>
      <c r="E4653">
        <f>Движение!$P$686</f>
        <v/>
      </c>
      <c r="F4653">
        <f>N(Движение!$Q$686)</f>
        <v/>
      </c>
      <c r="G4653">
        <f>N(Движение!$R$686)</f>
        <v/>
      </c>
      <c r="H4653">
        <f>Движение!$S$686</f>
        <v/>
      </c>
      <c r="I4653">
        <f>IF($F4653&gt;0,TEXT($B4653,"dd.mm")&amp;"_"&amp;$D4653,"")</f>
        <v/>
      </c>
    </row>
    <row r="4654">
      <c r="A4654" t="n">
        <v>4653</v>
      </c>
      <c r="B4654">
        <f>Движение!$A$686</f>
        <v/>
      </c>
      <c r="C4654">
        <f>Движение!$C$686</f>
        <v/>
      </c>
      <c r="D4654" t="inlineStr">
        <is>
          <t>Г 800</t>
        </is>
      </c>
      <c r="E4654">
        <f>Движение!$T$686</f>
        <v/>
      </c>
      <c r="F4654">
        <f>N(Движение!$U$686)</f>
        <v/>
      </c>
      <c r="G4654">
        <f>N(Движение!$V$686)</f>
        <v/>
      </c>
      <c r="H4654">
        <f>Движение!$W$686</f>
        <v/>
      </c>
      <c r="I4654">
        <f>IF($F4654&gt;0,TEXT($B4654,"dd.mm")&amp;"_"&amp;$D4654,"")</f>
        <v/>
      </c>
    </row>
    <row r="4655">
      <c r="A4655" t="n">
        <v>4654</v>
      </c>
      <c r="B4655">
        <f>Движение!$A$686</f>
        <v/>
      </c>
      <c r="C4655">
        <f>Движение!$C$686</f>
        <v/>
      </c>
      <c r="D4655" t="inlineStr">
        <is>
          <t>Ми-К</t>
        </is>
      </c>
      <c r="E4655">
        <f>Движение!$X$686</f>
        <v/>
      </c>
      <c r="F4655">
        <f>N(Движение!$Y$686)</f>
        <v/>
      </c>
      <c r="G4655">
        <f>N(Движение!$Z$686)</f>
        <v/>
      </c>
      <c r="H4655">
        <f>Движение!$AA$686</f>
        <v/>
      </c>
      <c r="I4655">
        <f>IF($F4655&gt;0,TEXT($B4655,"dd.mm")&amp;"_"&amp;$D4655,"")</f>
        <v/>
      </c>
    </row>
    <row r="4656">
      <c r="A4656" t="n">
        <v>4655</v>
      </c>
      <c r="B4656">
        <f>Движение!$A$686</f>
        <v/>
      </c>
      <c r="C4656">
        <f>Движение!$C$686</f>
        <v/>
      </c>
      <c r="D4656" t="inlineStr">
        <is>
          <t>Ми-П</t>
        </is>
      </c>
      <c r="E4656">
        <f>Движение!$AB$686</f>
        <v/>
      </c>
      <c r="F4656">
        <f>N(Движение!$AC$686)</f>
        <v/>
      </c>
      <c r="G4656">
        <f>N(Движение!$AD$686)</f>
        <v/>
      </c>
      <c r="H4656">
        <f>Движение!$AE$686</f>
        <v/>
      </c>
      <c r="I4656">
        <f>IF($F4656&gt;0,TEXT($B4656,"dd.mm")&amp;"_"&amp;$D4656,"")</f>
        <v/>
      </c>
    </row>
    <row r="4657">
      <c r="A4657" t="n">
        <v>4656</v>
      </c>
      <c r="B4657">
        <f>Движение!$A$687</f>
        <v/>
      </c>
      <c r="C4657">
        <f>Движение!$C$687</f>
        <v/>
      </c>
      <c r="D4657" t="inlineStr">
        <is>
          <t>АК-10</t>
        </is>
      </c>
      <c r="E4657">
        <f>Движение!$D$687</f>
        <v/>
      </c>
      <c r="F4657">
        <f>N(Движение!$E$687)</f>
        <v/>
      </c>
      <c r="G4657">
        <f>N(Движение!$F$687)</f>
        <v/>
      </c>
      <c r="H4657">
        <f>Движение!$G$687</f>
        <v/>
      </c>
      <c r="I4657">
        <f>IF($F4657&gt;0,TEXT($B4657,"dd.mm")&amp;"_"&amp;$D4657,"")</f>
        <v/>
      </c>
    </row>
    <row r="4658">
      <c r="A4658" t="n">
        <v>4657</v>
      </c>
      <c r="B4658">
        <f>Движение!$A$687</f>
        <v/>
      </c>
      <c r="C4658">
        <f>Движение!$C$687</f>
        <v/>
      </c>
      <c r="D4658" t="inlineStr">
        <is>
          <t>АК-15</t>
        </is>
      </c>
      <c r="E4658">
        <f>Движение!$H$687</f>
        <v/>
      </c>
      <c r="F4658">
        <f>N(Движение!$I$687)</f>
        <v/>
      </c>
      <c r="G4658">
        <f>N(Движение!$J$687)</f>
        <v/>
      </c>
      <c r="H4658">
        <f>Движение!$K$687</f>
        <v/>
      </c>
      <c r="I4658">
        <f>IF($F4658&gt;0,TEXT($B4658,"dd.mm")&amp;"_"&amp;$D4658,"")</f>
        <v/>
      </c>
    </row>
    <row r="4659">
      <c r="A4659" t="n">
        <v>4658</v>
      </c>
      <c r="B4659">
        <f>Движение!$A$687</f>
        <v/>
      </c>
      <c r="C4659">
        <f>Движение!$C$687</f>
        <v/>
      </c>
      <c r="D4659" t="inlineStr">
        <is>
          <t>Г 1800</t>
        </is>
      </c>
      <c r="E4659">
        <f>Движение!$L$687</f>
        <v/>
      </c>
      <c r="F4659">
        <f>N(Движение!$M$687)</f>
        <v/>
      </c>
      <c r="G4659">
        <f>N(Движение!$N$687)</f>
        <v/>
      </c>
      <c r="H4659">
        <f>Движение!$O$687</f>
        <v/>
      </c>
      <c r="I4659">
        <f>IF($F4659&gt;0,TEXT($B4659,"dd.mm")&amp;"_"&amp;$D4659,"")</f>
        <v/>
      </c>
    </row>
    <row r="4660">
      <c r="A4660" t="n">
        <v>4659</v>
      </c>
      <c r="B4660">
        <f>Движение!$A$687</f>
        <v/>
      </c>
      <c r="C4660">
        <f>Движение!$C$687</f>
        <v/>
      </c>
      <c r="D4660" t="inlineStr">
        <is>
          <t>Г 3500</t>
        </is>
      </c>
      <c r="E4660">
        <f>Движение!$P$687</f>
        <v/>
      </c>
      <c r="F4660">
        <f>N(Движение!$Q$687)</f>
        <v/>
      </c>
      <c r="G4660">
        <f>N(Движение!$R$687)</f>
        <v/>
      </c>
      <c r="H4660">
        <f>Движение!$S$687</f>
        <v/>
      </c>
      <c r="I4660">
        <f>IF($F4660&gt;0,TEXT($B4660,"dd.mm")&amp;"_"&amp;$D4660,"")</f>
        <v/>
      </c>
    </row>
    <row r="4661">
      <c r="A4661" t="n">
        <v>4660</v>
      </c>
      <c r="B4661">
        <f>Движение!$A$687</f>
        <v/>
      </c>
      <c r="C4661">
        <f>Движение!$C$687</f>
        <v/>
      </c>
      <c r="D4661" t="inlineStr">
        <is>
          <t>Г 800</t>
        </is>
      </c>
      <c r="E4661">
        <f>Движение!$T$687</f>
        <v/>
      </c>
      <c r="F4661">
        <f>N(Движение!$U$687)</f>
        <v/>
      </c>
      <c r="G4661">
        <f>N(Движение!$V$687)</f>
        <v/>
      </c>
      <c r="H4661">
        <f>Движение!$W$687</f>
        <v/>
      </c>
      <c r="I4661">
        <f>IF($F4661&gt;0,TEXT($B4661,"dd.mm")&amp;"_"&amp;$D4661,"")</f>
        <v/>
      </c>
    </row>
    <row r="4662">
      <c r="A4662" t="n">
        <v>4661</v>
      </c>
      <c r="B4662">
        <f>Движение!$A$687</f>
        <v/>
      </c>
      <c r="C4662">
        <f>Движение!$C$687</f>
        <v/>
      </c>
      <c r="D4662" t="inlineStr">
        <is>
          <t>Ми-К</t>
        </is>
      </c>
      <c r="E4662">
        <f>Движение!$X$687</f>
        <v/>
      </c>
      <c r="F4662">
        <f>N(Движение!$Y$687)</f>
        <v/>
      </c>
      <c r="G4662">
        <f>N(Движение!$Z$687)</f>
        <v/>
      </c>
      <c r="H4662">
        <f>Движение!$AA$687</f>
        <v/>
      </c>
      <c r="I4662">
        <f>IF($F4662&gt;0,TEXT($B4662,"dd.mm")&amp;"_"&amp;$D4662,"")</f>
        <v/>
      </c>
    </row>
    <row r="4663">
      <c r="A4663" t="n">
        <v>4662</v>
      </c>
      <c r="B4663">
        <f>Движение!$A$687</f>
        <v/>
      </c>
      <c r="C4663">
        <f>Движение!$C$687</f>
        <v/>
      </c>
      <c r="D4663" t="inlineStr">
        <is>
          <t>Ми-П</t>
        </is>
      </c>
      <c r="E4663">
        <f>Движение!$AB$687</f>
        <v/>
      </c>
      <c r="F4663">
        <f>N(Движение!$AC$687)</f>
        <v/>
      </c>
      <c r="G4663">
        <f>N(Движение!$AD$687)</f>
        <v/>
      </c>
      <c r="H4663">
        <f>Движение!$AE$687</f>
        <v/>
      </c>
      <c r="I4663">
        <f>IF($F4663&gt;0,TEXT($B4663,"dd.mm")&amp;"_"&amp;$D4663,"")</f>
        <v/>
      </c>
    </row>
    <row r="4664">
      <c r="A4664" t="n">
        <v>4663</v>
      </c>
      <c r="B4664">
        <f>Движение!$A$688</f>
        <v/>
      </c>
      <c r="C4664">
        <f>Движение!$C$688</f>
        <v/>
      </c>
      <c r="D4664" t="inlineStr">
        <is>
          <t>АК-10</t>
        </is>
      </c>
      <c r="E4664">
        <f>Движение!$D$688</f>
        <v/>
      </c>
      <c r="F4664">
        <f>N(Движение!$E$688)</f>
        <v/>
      </c>
      <c r="G4664">
        <f>N(Движение!$F$688)</f>
        <v/>
      </c>
      <c r="H4664">
        <f>Движение!$G$688</f>
        <v/>
      </c>
      <c r="I4664">
        <f>IF($F4664&gt;0,TEXT($B4664,"dd.mm")&amp;"_"&amp;$D4664,"")</f>
        <v/>
      </c>
    </row>
    <row r="4665">
      <c r="A4665" t="n">
        <v>4664</v>
      </c>
      <c r="B4665">
        <f>Движение!$A$688</f>
        <v/>
      </c>
      <c r="C4665">
        <f>Движение!$C$688</f>
        <v/>
      </c>
      <c r="D4665" t="inlineStr">
        <is>
          <t>АК-15</t>
        </is>
      </c>
      <c r="E4665">
        <f>Движение!$H$688</f>
        <v/>
      </c>
      <c r="F4665">
        <f>N(Движение!$I$688)</f>
        <v/>
      </c>
      <c r="G4665">
        <f>N(Движение!$J$688)</f>
        <v/>
      </c>
      <c r="H4665">
        <f>Движение!$K$688</f>
        <v/>
      </c>
      <c r="I4665">
        <f>IF($F4665&gt;0,TEXT($B4665,"dd.mm")&amp;"_"&amp;$D4665,"")</f>
        <v/>
      </c>
    </row>
    <row r="4666">
      <c r="A4666" t="n">
        <v>4665</v>
      </c>
      <c r="B4666">
        <f>Движение!$A$688</f>
        <v/>
      </c>
      <c r="C4666">
        <f>Движение!$C$688</f>
        <v/>
      </c>
      <c r="D4666" t="inlineStr">
        <is>
          <t>Г 1800</t>
        </is>
      </c>
      <c r="E4666">
        <f>Движение!$L$688</f>
        <v/>
      </c>
      <c r="F4666">
        <f>N(Движение!$M$688)</f>
        <v/>
      </c>
      <c r="G4666">
        <f>N(Движение!$N$688)</f>
        <v/>
      </c>
      <c r="H4666">
        <f>Движение!$O$688</f>
        <v/>
      </c>
      <c r="I4666">
        <f>IF($F4666&gt;0,TEXT($B4666,"dd.mm")&amp;"_"&amp;$D4666,"")</f>
        <v/>
      </c>
    </row>
    <row r="4667">
      <c r="A4667" t="n">
        <v>4666</v>
      </c>
      <c r="B4667">
        <f>Движение!$A$688</f>
        <v/>
      </c>
      <c r="C4667">
        <f>Движение!$C$688</f>
        <v/>
      </c>
      <c r="D4667" t="inlineStr">
        <is>
          <t>Г 3500</t>
        </is>
      </c>
      <c r="E4667">
        <f>Движение!$P$688</f>
        <v/>
      </c>
      <c r="F4667">
        <f>N(Движение!$Q$688)</f>
        <v/>
      </c>
      <c r="G4667">
        <f>N(Движение!$R$688)</f>
        <v/>
      </c>
      <c r="H4667">
        <f>Движение!$S$688</f>
        <v/>
      </c>
      <c r="I4667">
        <f>IF($F4667&gt;0,TEXT($B4667,"dd.mm")&amp;"_"&amp;$D4667,"")</f>
        <v/>
      </c>
    </row>
    <row r="4668">
      <c r="A4668" t="n">
        <v>4667</v>
      </c>
      <c r="B4668">
        <f>Движение!$A$688</f>
        <v/>
      </c>
      <c r="C4668">
        <f>Движение!$C$688</f>
        <v/>
      </c>
      <c r="D4668" t="inlineStr">
        <is>
          <t>Г 800</t>
        </is>
      </c>
      <c r="E4668">
        <f>Движение!$T$688</f>
        <v/>
      </c>
      <c r="F4668">
        <f>N(Движение!$U$688)</f>
        <v/>
      </c>
      <c r="G4668">
        <f>N(Движение!$V$688)</f>
        <v/>
      </c>
      <c r="H4668">
        <f>Движение!$W$688</f>
        <v/>
      </c>
      <c r="I4668">
        <f>IF($F4668&gt;0,TEXT($B4668,"dd.mm")&amp;"_"&amp;$D4668,"")</f>
        <v/>
      </c>
    </row>
    <row r="4669">
      <c r="A4669" t="n">
        <v>4668</v>
      </c>
      <c r="B4669">
        <f>Движение!$A$688</f>
        <v/>
      </c>
      <c r="C4669">
        <f>Движение!$C$688</f>
        <v/>
      </c>
      <c r="D4669" t="inlineStr">
        <is>
          <t>Ми-К</t>
        </is>
      </c>
      <c r="E4669">
        <f>Движение!$X$688</f>
        <v/>
      </c>
      <c r="F4669">
        <f>N(Движение!$Y$688)</f>
        <v/>
      </c>
      <c r="G4669">
        <f>N(Движение!$Z$688)</f>
        <v/>
      </c>
      <c r="H4669">
        <f>Движение!$AA$688</f>
        <v/>
      </c>
      <c r="I4669">
        <f>IF($F4669&gt;0,TEXT($B4669,"dd.mm")&amp;"_"&amp;$D4669,"")</f>
        <v/>
      </c>
    </row>
    <row r="4670">
      <c r="A4670" t="n">
        <v>4669</v>
      </c>
      <c r="B4670">
        <f>Движение!$A$688</f>
        <v/>
      </c>
      <c r="C4670">
        <f>Движение!$C$688</f>
        <v/>
      </c>
      <c r="D4670" t="inlineStr">
        <is>
          <t>Ми-П</t>
        </is>
      </c>
      <c r="E4670">
        <f>Движение!$AB$688</f>
        <v/>
      </c>
      <c r="F4670">
        <f>N(Движение!$AC$688)</f>
        <v/>
      </c>
      <c r="G4670">
        <f>N(Движение!$AD$688)</f>
        <v/>
      </c>
      <c r="H4670">
        <f>Движение!$AE$688</f>
        <v/>
      </c>
      <c r="I4670">
        <f>IF($F4670&gt;0,TEXT($B4670,"dd.mm")&amp;"_"&amp;$D4670,"")</f>
        <v/>
      </c>
    </row>
    <row r="4671">
      <c r="A4671" t="n">
        <v>4670</v>
      </c>
      <c r="B4671">
        <f>Движение!$A$689</f>
        <v/>
      </c>
      <c r="C4671">
        <f>Движение!$C$689</f>
        <v/>
      </c>
      <c r="D4671" t="inlineStr">
        <is>
          <t>АК-10</t>
        </is>
      </c>
      <c r="E4671">
        <f>Движение!$D$689</f>
        <v/>
      </c>
      <c r="F4671">
        <f>N(Движение!$E$689)</f>
        <v/>
      </c>
      <c r="G4671">
        <f>N(Движение!$F$689)</f>
        <v/>
      </c>
      <c r="H4671">
        <f>Движение!$G$689</f>
        <v/>
      </c>
      <c r="I4671">
        <f>IF($F4671&gt;0,TEXT($B4671,"dd.mm")&amp;"_"&amp;$D4671,"")</f>
        <v/>
      </c>
    </row>
    <row r="4672">
      <c r="A4672" t="n">
        <v>4671</v>
      </c>
      <c r="B4672">
        <f>Движение!$A$689</f>
        <v/>
      </c>
      <c r="C4672">
        <f>Движение!$C$689</f>
        <v/>
      </c>
      <c r="D4672" t="inlineStr">
        <is>
          <t>АК-15</t>
        </is>
      </c>
      <c r="E4672">
        <f>Движение!$H$689</f>
        <v/>
      </c>
      <c r="F4672">
        <f>N(Движение!$I$689)</f>
        <v/>
      </c>
      <c r="G4672">
        <f>N(Движение!$J$689)</f>
        <v/>
      </c>
      <c r="H4672">
        <f>Движение!$K$689</f>
        <v/>
      </c>
      <c r="I4672">
        <f>IF($F4672&gt;0,TEXT($B4672,"dd.mm")&amp;"_"&amp;$D4672,"")</f>
        <v/>
      </c>
    </row>
    <row r="4673">
      <c r="A4673" t="n">
        <v>4672</v>
      </c>
      <c r="B4673">
        <f>Движение!$A$689</f>
        <v/>
      </c>
      <c r="C4673">
        <f>Движение!$C$689</f>
        <v/>
      </c>
      <c r="D4673" t="inlineStr">
        <is>
          <t>Г 1800</t>
        </is>
      </c>
      <c r="E4673">
        <f>Движение!$L$689</f>
        <v/>
      </c>
      <c r="F4673">
        <f>N(Движение!$M$689)</f>
        <v/>
      </c>
      <c r="G4673">
        <f>N(Движение!$N$689)</f>
        <v/>
      </c>
      <c r="H4673">
        <f>Движение!$O$689</f>
        <v/>
      </c>
      <c r="I4673">
        <f>IF($F4673&gt;0,TEXT($B4673,"dd.mm")&amp;"_"&amp;$D4673,"")</f>
        <v/>
      </c>
    </row>
    <row r="4674">
      <c r="A4674" t="n">
        <v>4673</v>
      </c>
      <c r="B4674">
        <f>Движение!$A$689</f>
        <v/>
      </c>
      <c r="C4674">
        <f>Движение!$C$689</f>
        <v/>
      </c>
      <c r="D4674" t="inlineStr">
        <is>
          <t>Г 3500</t>
        </is>
      </c>
      <c r="E4674">
        <f>Движение!$P$689</f>
        <v/>
      </c>
      <c r="F4674">
        <f>N(Движение!$Q$689)</f>
        <v/>
      </c>
      <c r="G4674">
        <f>N(Движение!$R$689)</f>
        <v/>
      </c>
      <c r="H4674">
        <f>Движение!$S$689</f>
        <v/>
      </c>
      <c r="I4674">
        <f>IF($F4674&gt;0,TEXT($B4674,"dd.mm")&amp;"_"&amp;$D4674,"")</f>
        <v/>
      </c>
    </row>
    <row r="4675">
      <c r="A4675" t="n">
        <v>4674</v>
      </c>
      <c r="B4675">
        <f>Движение!$A$689</f>
        <v/>
      </c>
      <c r="C4675">
        <f>Движение!$C$689</f>
        <v/>
      </c>
      <c r="D4675" t="inlineStr">
        <is>
          <t>Г 800</t>
        </is>
      </c>
      <c r="E4675">
        <f>Движение!$T$689</f>
        <v/>
      </c>
      <c r="F4675">
        <f>N(Движение!$U$689)</f>
        <v/>
      </c>
      <c r="G4675">
        <f>N(Движение!$V$689)</f>
        <v/>
      </c>
      <c r="H4675">
        <f>Движение!$W$689</f>
        <v/>
      </c>
      <c r="I4675">
        <f>IF($F4675&gt;0,TEXT($B4675,"dd.mm")&amp;"_"&amp;$D4675,"")</f>
        <v/>
      </c>
    </row>
    <row r="4676">
      <c r="A4676" t="n">
        <v>4675</v>
      </c>
      <c r="B4676">
        <f>Движение!$A$689</f>
        <v/>
      </c>
      <c r="C4676">
        <f>Движение!$C$689</f>
        <v/>
      </c>
      <c r="D4676" t="inlineStr">
        <is>
          <t>Ми-К</t>
        </is>
      </c>
      <c r="E4676">
        <f>Движение!$X$689</f>
        <v/>
      </c>
      <c r="F4676">
        <f>N(Движение!$Y$689)</f>
        <v/>
      </c>
      <c r="G4676">
        <f>N(Движение!$Z$689)</f>
        <v/>
      </c>
      <c r="H4676">
        <f>Движение!$AA$689</f>
        <v/>
      </c>
      <c r="I4676">
        <f>IF($F4676&gt;0,TEXT($B4676,"dd.mm")&amp;"_"&amp;$D4676,"")</f>
        <v/>
      </c>
    </row>
    <row r="4677">
      <c r="A4677" t="n">
        <v>4676</v>
      </c>
      <c r="B4677">
        <f>Движение!$A$689</f>
        <v/>
      </c>
      <c r="C4677">
        <f>Движение!$C$689</f>
        <v/>
      </c>
      <c r="D4677" t="inlineStr">
        <is>
          <t>Ми-П</t>
        </is>
      </c>
      <c r="E4677">
        <f>Движение!$AB$689</f>
        <v/>
      </c>
      <c r="F4677">
        <f>N(Движение!$AC$689)</f>
        <v/>
      </c>
      <c r="G4677">
        <f>N(Движение!$AD$689)</f>
        <v/>
      </c>
      <c r="H4677">
        <f>Движение!$AE$689</f>
        <v/>
      </c>
      <c r="I4677">
        <f>IF($F4677&gt;0,TEXT($B4677,"dd.mm")&amp;"_"&amp;$D4677,"")</f>
        <v/>
      </c>
    </row>
    <row r="4678">
      <c r="A4678" t="n">
        <v>4677</v>
      </c>
      <c r="B4678">
        <f>Движение!$A$690</f>
        <v/>
      </c>
      <c r="C4678">
        <f>Движение!$C$690</f>
        <v/>
      </c>
      <c r="D4678" t="inlineStr">
        <is>
          <t>АК-10</t>
        </is>
      </c>
      <c r="E4678">
        <f>Движение!$D$690</f>
        <v/>
      </c>
      <c r="F4678">
        <f>N(Движение!$E$690)</f>
        <v/>
      </c>
      <c r="G4678">
        <f>N(Движение!$F$690)</f>
        <v/>
      </c>
      <c r="H4678">
        <f>Движение!$G$690</f>
        <v/>
      </c>
      <c r="I4678">
        <f>IF($F4678&gt;0,TEXT($B4678,"dd.mm")&amp;"_"&amp;$D4678,"")</f>
        <v/>
      </c>
    </row>
    <row r="4679">
      <c r="A4679" t="n">
        <v>4678</v>
      </c>
      <c r="B4679">
        <f>Движение!$A$690</f>
        <v/>
      </c>
      <c r="C4679">
        <f>Движение!$C$690</f>
        <v/>
      </c>
      <c r="D4679" t="inlineStr">
        <is>
          <t>АК-15</t>
        </is>
      </c>
      <c r="E4679">
        <f>Движение!$H$690</f>
        <v/>
      </c>
      <c r="F4679">
        <f>N(Движение!$I$690)</f>
        <v/>
      </c>
      <c r="G4679">
        <f>N(Движение!$J$690)</f>
        <v/>
      </c>
      <c r="H4679">
        <f>Движение!$K$690</f>
        <v/>
      </c>
      <c r="I4679">
        <f>IF($F4679&gt;0,TEXT($B4679,"dd.mm")&amp;"_"&amp;$D4679,"")</f>
        <v/>
      </c>
    </row>
    <row r="4680">
      <c r="A4680" t="n">
        <v>4679</v>
      </c>
      <c r="B4680">
        <f>Движение!$A$690</f>
        <v/>
      </c>
      <c r="C4680">
        <f>Движение!$C$690</f>
        <v/>
      </c>
      <c r="D4680" t="inlineStr">
        <is>
          <t>Г 1800</t>
        </is>
      </c>
      <c r="E4680">
        <f>Движение!$L$690</f>
        <v/>
      </c>
      <c r="F4680">
        <f>N(Движение!$M$690)</f>
        <v/>
      </c>
      <c r="G4680">
        <f>N(Движение!$N$690)</f>
        <v/>
      </c>
      <c r="H4680">
        <f>Движение!$O$690</f>
        <v/>
      </c>
      <c r="I4680">
        <f>IF($F4680&gt;0,TEXT($B4680,"dd.mm")&amp;"_"&amp;$D4680,"")</f>
        <v/>
      </c>
    </row>
    <row r="4681">
      <c r="A4681" t="n">
        <v>4680</v>
      </c>
      <c r="B4681">
        <f>Движение!$A$690</f>
        <v/>
      </c>
      <c r="C4681">
        <f>Движение!$C$690</f>
        <v/>
      </c>
      <c r="D4681" t="inlineStr">
        <is>
          <t>Г 3500</t>
        </is>
      </c>
      <c r="E4681">
        <f>Движение!$P$690</f>
        <v/>
      </c>
      <c r="F4681">
        <f>N(Движение!$Q$690)</f>
        <v/>
      </c>
      <c r="G4681">
        <f>N(Движение!$R$690)</f>
        <v/>
      </c>
      <c r="H4681">
        <f>Движение!$S$690</f>
        <v/>
      </c>
      <c r="I4681">
        <f>IF($F4681&gt;0,TEXT($B4681,"dd.mm")&amp;"_"&amp;$D4681,"")</f>
        <v/>
      </c>
    </row>
    <row r="4682">
      <c r="A4682" t="n">
        <v>4681</v>
      </c>
      <c r="B4682">
        <f>Движение!$A$690</f>
        <v/>
      </c>
      <c r="C4682">
        <f>Движение!$C$690</f>
        <v/>
      </c>
      <c r="D4682" t="inlineStr">
        <is>
          <t>Г 800</t>
        </is>
      </c>
      <c r="E4682">
        <f>Движение!$T$690</f>
        <v/>
      </c>
      <c r="F4682">
        <f>N(Движение!$U$690)</f>
        <v/>
      </c>
      <c r="G4682">
        <f>N(Движение!$V$690)</f>
        <v/>
      </c>
      <c r="H4682">
        <f>Движение!$W$690</f>
        <v/>
      </c>
      <c r="I4682">
        <f>IF($F4682&gt;0,TEXT($B4682,"dd.mm")&amp;"_"&amp;$D4682,"")</f>
        <v/>
      </c>
    </row>
    <row r="4683">
      <c r="A4683" t="n">
        <v>4682</v>
      </c>
      <c r="B4683">
        <f>Движение!$A$690</f>
        <v/>
      </c>
      <c r="C4683">
        <f>Движение!$C$690</f>
        <v/>
      </c>
      <c r="D4683" t="inlineStr">
        <is>
          <t>Ми-К</t>
        </is>
      </c>
      <c r="E4683">
        <f>Движение!$X$690</f>
        <v/>
      </c>
      <c r="F4683">
        <f>N(Движение!$Y$690)</f>
        <v/>
      </c>
      <c r="G4683">
        <f>N(Движение!$Z$690)</f>
        <v/>
      </c>
      <c r="H4683">
        <f>Движение!$AA$690</f>
        <v/>
      </c>
      <c r="I4683">
        <f>IF($F4683&gt;0,TEXT($B4683,"dd.mm")&amp;"_"&amp;$D4683,"")</f>
        <v/>
      </c>
    </row>
    <row r="4684">
      <c r="A4684" t="n">
        <v>4683</v>
      </c>
      <c r="B4684">
        <f>Движение!$A$690</f>
        <v/>
      </c>
      <c r="C4684">
        <f>Движение!$C$690</f>
        <v/>
      </c>
      <c r="D4684" t="inlineStr">
        <is>
          <t>Ми-П</t>
        </is>
      </c>
      <c r="E4684">
        <f>Движение!$AB$690</f>
        <v/>
      </c>
      <c r="F4684">
        <f>N(Движение!$AC$690)</f>
        <v/>
      </c>
      <c r="G4684">
        <f>N(Движение!$AD$690)</f>
        <v/>
      </c>
      <c r="H4684">
        <f>Движение!$AE$690</f>
        <v/>
      </c>
      <c r="I4684">
        <f>IF($F4684&gt;0,TEXT($B4684,"dd.mm")&amp;"_"&amp;$D4684,"")</f>
        <v/>
      </c>
    </row>
    <row r="4685">
      <c r="A4685" t="n">
        <v>4684</v>
      </c>
      <c r="B4685">
        <f>Движение!$A$691</f>
        <v/>
      </c>
      <c r="C4685">
        <f>Движение!$C$691</f>
        <v/>
      </c>
      <c r="D4685" t="inlineStr">
        <is>
          <t>АК-10</t>
        </is>
      </c>
      <c r="E4685">
        <f>Движение!$D$691</f>
        <v/>
      </c>
      <c r="F4685">
        <f>N(Движение!$E$691)</f>
        <v/>
      </c>
      <c r="G4685">
        <f>N(Движение!$F$691)</f>
        <v/>
      </c>
      <c r="H4685">
        <f>Движение!$G$691</f>
        <v/>
      </c>
      <c r="I4685">
        <f>IF($F4685&gt;0,TEXT($B4685,"dd.mm")&amp;"_"&amp;$D4685,"")</f>
        <v/>
      </c>
    </row>
    <row r="4686">
      <c r="A4686" t="n">
        <v>4685</v>
      </c>
      <c r="B4686">
        <f>Движение!$A$691</f>
        <v/>
      </c>
      <c r="C4686">
        <f>Движение!$C$691</f>
        <v/>
      </c>
      <c r="D4686" t="inlineStr">
        <is>
          <t>АК-15</t>
        </is>
      </c>
      <c r="E4686">
        <f>Движение!$H$691</f>
        <v/>
      </c>
      <c r="F4686">
        <f>N(Движение!$I$691)</f>
        <v/>
      </c>
      <c r="G4686">
        <f>N(Движение!$J$691)</f>
        <v/>
      </c>
      <c r="H4686">
        <f>Движение!$K$691</f>
        <v/>
      </c>
      <c r="I4686">
        <f>IF($F4686&gt;0,TEXT($B4686,"dd.mm")&amp;"_"&amp;$D4686,"")</f>
        <v/>
      </c>
    </row>
    <row r="4687">
      <c r="A4687" t="n">
        <v>4686</v>
      </c>
      <c r="B4687">
        <f>Движение!$A$691</f>
        <v/>
      </c>
      <c r="C4687">
        <f>Движение!$C$691</f>
        <v/>
      </c>
      <c r="D4687" t="inlineStr">
        <is>
          <t>Г 1800</t>
        </is>
      </c>
      <c r="E4687">
        <f>Движение!$L$691</f>
        <v/>
      </c>
      <c r="F4687">
        <f>N(Движение!$M$691)</f>
        <v/>
      </c>
      <c r="G4687">
        <f>N(Движение!$N$691)</f>
        <v/>
      </c>
      <c r="H4687">
        <f>Движение!$O$691</f>
        <v/>
      </c>
      <c r="I4687">
        <f>IF($F4687&gt;0,TEXT($B4687,"dd.mm")&amp;"_"&amp;$D4687,"")</f>
        <v/>
      </c>
    </row>
    <row r="4688">
      <c r="A4688" t="n">
        <v>4687</v>
      </c>
      <c r="B4688">
        <f>Движение!$A$691</f>
        <v/>
      </c>
      <c r="C4688">
        <f>Движение!$C$691</f>
        <v/>
      </c>
      <c r="D4688" t="inlineStr">
        <is>
          <t>Г 3500</t>
        </is>
      </c>
      <c r="E4688">
        <f>Движение!$P$691</f>
        <v/>
      </c>
      <c r="F4688">
        <f>N(Движение!$Q$691)</f>
        <v/>
      </c>
      <c r="G4688">
        <f>N(Движение!$R$691)</f>
        <v/>
      </c>
      <c r="H4688">
        <f>Движение!$S$691</f>
        <v/>
      </c>
      <c r="I4688">
        <f>IF($F4688&gt;0,TEXT($B4688,"dd.mm")&amp;"_"&amp;$D4688,"")</f>
        <v/>
      </c>
    </row>
    <row r="4689">
      <c r="A4689" t="n">
        <v>4688</v>
      </c>
      <c r="B4689">
        <f>Движение!$A$691</f>
        <v/>
      </c>
      <c r="C4689">
        <f>Движение!$C$691</f>
        <v/>
      </c>
      <c r="D4689" t="inlineStr">
        <is>
          <t>Г 800</t>
        </is>
      </c>
      <c r="E4689">
        <f>Движение!$T$691</f>
        <v/>
      </c>
      <c r="F4689">
        <f>N(Движение!$U$691)</f>
        <v/>
      </c>
      <c r="G4689">
        <f>N(Движение!$V$691)</f>
        <v/>
      </c>
      <c r="H4689">
        <f>Движение!$W$691</f>
        <v/>
      </c>
      <c r="I4689">
        <f>IF($F4689&gt;0,TEXT($B4689,"dd.mm")&amp;"_"&amp;$D4689,"")</f>
        <v/>
      </c>
    </row>
    <row r="4690">
      <c r="A4690" t="n">
        <v>4689</v>
      </c>
      <c r="B4690">
        <f>Движение!$A$691</f>
        <v/>
      </c>
      <c r="C4690">
        <f>Движение!$C$691</f>
        <v/>
      </c>
      <c r="D4690" t="inlineStr">
        <is>
          <t>Ми-К</t>
        </is>
      </c>
      <c r="E4690">
        <f>Движение!$X$691</f>
        <v/>
      </c>
      <c r="F4690">
        <f>N(Движение!$Y$691)</f>
        <v/>
      </c>
      <c r="G4690">
        <f>N(Движение!$Z$691)</f>
        <v/>
      </c>
      <c r="H4690">
        <f>Движение!$AA$691</f>
        <v/>
      </c>
      <c r="I4690">
        <f>IF($F4690&gt;0,TEXT($B4690,"dd.mm")&amp;"_"&amp;$D4690,"")</f>
        <v/>
      </c>
    </row>
    <row r="4691">
      <c r="A4691" t="n">
        <v>4690</v>
      </c>
      <c r="B4691">
        <f>Движение!$A$691</f>
        <v/>
      </c>
      <c r="C4691">
        <f>Движение!$C$691</f>
        <v/>
      </c>
      <c r="D4691" t="inlineStr">
        <is>
          <t>Ми-П</t>
        </is>
      </c>
      <c r="E4691">
        <f>Движение!$AB$691</f>
        <v/>
      </c>
      <c r="F4691">
        <f>N(Движение!$AC$691)</f>
        <v/>
      </c>
      <c r="G4691">
        <f>N(Движение!$AD$691)</f>
        <v/>
      </c>
      <c r="H4691">
        <f>Движение!$AE$691</f>
        <v/>
      </c>
      <c r="I4691">
        <f>IF($F4691&gt;0,TEXT($B4691,"dd.mm")&amp;"_"&amp;$D4691,"")</f>
        <v/>
      </c>
    </row>
    <row r="4692">
      <c r="A4692" t="n">
        <v>4691</v>
      </c>
      <c r="B4692">
        <f>Движение!$A$692</f>
        <v/>
      </c>
      <c r="C4692">
        <f>Движение!$C$692</f>
        <v/>
      </c>
      <c r="D4692" t="inlineStr">
        <is>
          <t>АК-10</t>
        </is>
      </c>
      <c r="E4692">
        <f>Движение!$D$692</f>
        <v/>
      </c>
      <c r="F4692">
        <f>N(Движение!$E$692)</f>
        <v/>
      </c>
      <c r="G4692">
        <f>N(Движение!$F$692)</f>
        <v/>
      </c>
      <c r="H4692">
        <f>Движение!$G$692</f>
        <v/>
      </c>
      <c r="I4692">
        <f>IF($F4692&gt;0,TEXT($B4692,"dd.mm")&amp;"_"&amp;$D4692,"")</f>
        <v/>
      </c>
    </row>
    <row r="4693">
      <c r="A4693" t="n">
        <v>4692</v>
      </c>
      <c r="B4693">
        <f>Движение!$A$692</f>
        <v/>
      </c>
      <c r="C4693">
        <f>Движение!$C$692</f>
        <v/>
      </c>
      <c r="D4693" t="inlineStr">
        <is>
          <t>АК-15</t>
        </is>
      </c>
      <c r="E4693">
        <f>Движение!$H$692</f>
        <v/>
      </c>
      <c r="F4693">
        <f>N(Движение!$I$692)</f>
        <v/>
      </c>
      <c r="G4693">
        <f>N(Движение!$J$692)</f>
        <v/>
      </c>
      <c r="H4693">
        <f>Движение!$K$692</f>
        <v/>
      </c>
      <c r="I4693">
        <f>IF($F4693&gt;0,TEXT($B4693,"dd.mm")&amp;"_"&amp;$D4693,"")</f>
        <v/>
      </c>
    </row>
    <row r="4694">
      <c r="A4694" t="n">
        <v>4693</v>
      </c>
      <c r="B4694">
        <f>Движение!$A$692</f>
        <v/>
      </c>
      <c r="C4694">
        <f>Движение!$C$692</f>
        <v/>
      </c>
      <c r="D4694" t="inlineStr">
        <is>
          <t>Г 1800</t>
        </is>
      </c>
      <c r="E4694">
        <f>Движение!$L$692</f>
        <v/>
      </c>
      <c r="F4694">
        <f>N(Движение!$M$692)</f>
        <v/>
      </c>
      <c r="G4694">
        <f>N(Движение!$N$692)</f>
        <v/>
      </c>
      <c r="H4694">
        <f>Движение!$O$692</f>
        <v/>
      </c>
      <c r="I4694">
        <f>IF($F4694&gt;0,TEXT($B4694,"dd.mm")&amp;"_"&amp;$D4694,"")</f>
        <v/>
      </c>
    </row>
    <row r="4695">
      <c r="A4695" t="n">
        <v>4694</v>
      </c>
      <c r="B4695">
        <f>Движение!$A$692</f>
        <v/>
      </c>
      <c r="C4695">
        <f>Движение!$C$692</f>
        <v/>
      </c>
      <c r="D4695" t="inlineStr">
        <is>
          <t>Г 3500</t>
        </is>
      </c>
      <c r="E4695">
        <f>Движение!$P$692</f>
        <v/>
      </c>
      <c r="F4695">
        <f>N(Движение!$Q$692)</f>
        <v/>
      </c>
      <c r="G4695">
        <f>N(Движение!$R$692)</f>
        <v/>
      </c>
      <c r="H4695">
        <f>Движение!$S$692</f>
        <v/>
      </c>
      <c r="I4695">
        <f>IF($F4695&gt;0,TEXT($B4695,"dd.mm")&amp;"_"&amp;$D4695,"")</f>
        <v/>
      </c>
    </row>
    <row r="4696">
      <c r="A4696" t="n">
        <v>4695</v>
      </c>
      <c r="B4696">
        <f>Движение!$A$692</f>
        <v/>
      </c>
      <c r="C4696">
        <f>Движение!$C$692</f>
        <v/>
      </c>
      <c r="D4696" t="inlineStr">
        <is>
          <t>Г 800</t>
        </is>
      </c>
      <c r="E4696">
        <f>Движение!$T$692</f>
        <v/>
      </c>
      <c r="F4696">
        <f>N(Движение!$U$692)</f>
        <v/>
      </c>
      <c r="G4696">
        <f>N(Движение!$V$692)</f>
        <v/>
      </c>
      <c r="H4696">
        <f>Движение!$W$692</f>
        <v/>
      </c>
      <c r="I4696">
        <f>IF($F4696&gt;0,TEXT($B4696,"dd.mm")&amp;"_"&amp;$D4696,"")</f>
        <v/>
      </c>
    </row>
    <row r="4697">
      <c r="A4697" t="n">
        <v>4696</v>
      </c>
      <c r="B4697">
        <f>Движение!$A$692</f>
        <v/>
      </c>
      <c r="C4697">
        <f>Движение!$C$692</f>
        <v/>
      </c>
      <c r="D4697" t="inlineStr">
        <is>
          <t>Ми-К</t>
        </is>
      </c>
      <c r="E4697">
        <f>Движение!$X$692</f>
        <v/>
      </c>
      <c r="F4697">
        <f>N(Движение!$Y$692)</f>
        <v/>
      </c>
      <c r="G4697">
        <f>N(Движение!$Z$692)</f>
        <v/>
      </c>
      <c r="H4697">
        <f>Движение!$AA$692</f>
        <v/>
      </c>
      <c r="I4697">
        <f>IF($F4697&gt;0,TEXT($B4697,"dd.mm")&amp;"_"&amp;$D4697,"")</f>
        <v/>
      </c>
    </row>
    <row r="4698">
      <c r="A4698" t="n">
        <v>4697</v>
      </c>
      <c r="B4698">
        <f>Движение!$A$692</f>
        <v/>
      </c>
      <c r="C4698">
        <f>Движение!$C$692</f>
        <v/>
      </c>
      <c r="D4698" t="inlineStr">
        <is>
          <t>Ми-П</t>
        </is>
      </c>
      <c r="E4698">
        <f>Движение!$AB$692</f>
        <v/>
      </c>
      <c r="F4698">
        <f>N(Движение!$AC$692)</f>
        <v/>
      </c>
      <c r="G4698">
        <f>N(Движение!$AD$692)</f>
        <v/>
      </c>
      <c r="H4698">
        <f>Движение!$AE$692</f>
        <v/>
      </c>
      <c r="I4698">
        <f>IF($F4698&gt;0,TEXT($B4698,"dd.mm")&amp;"_"&amp;$D4698,"")</f>
        <v/>
      </c>
    </row>
    <row r="4699">
      <c r="A4699" t="n">
        <v>4698</v>
      </c>
      <c r="B4699">
        <f>Движение!$A$693</f>
        <v/>
      </c>
      <c r="C4699">
        <f>Движение!$C$693</f>
        <v/>
      </c>
      <c r="D4699" t="inlineStr">
        <is>
          <t>АК-10</t>
        </is>
      </c>
      <c r="E4699">
        <f>Движение!$D$693</f>
        <v/>
      </c>
      <c r="F4699">
        <f>N(Движение!$E$693)</f>
        <v/>
      </c>
      <c r="G4699">
        <f>N(Движение!$F$693)</f>
        <v/>
      </c>
      <c r="H4699">
        <f>Движение!$G$693</f>
        <v/>
      </c>
      <c r="I4699">
        <f>IF($F4699&gt;0,TEXT($B4699,"dd.mm")&amp;"_"&amp;$D4699,"")</f>
        <v/>
      </c>
    </row>
    <row r="4700">
      <c r="A4700" t="n">
        <v>4699</v>
      </c>
      <c r="B4700">
        <f>Движение!$A$693</f>
        <v/>
      </c>
      <c r="C4700">
        <f>Движение!$C$693</f>
        <v/>
      </c>
      <c r="D4700" t="inlineStr">
        <is>
          <t>АК-15</t>
        </is>
      </c>
      <c r="E4700">
        <f>Движение!$H$693</f>
        <v/>
      </c>
      <c r="F4700">
        <f>N(Движение!$I$693)</f>
        <v/>
      </c>
      <c r="G4700">
        <f>N(Движение!$J$693)</f>
        <v/>
      </c>
      <c r="H4700">
        <f>Движение!$K$693</f>
        <v/>
      </c>
      <c r="I4700">
        <f>IF($F4700&gt;0,TEXT($B4700,"dd.mm")&amp;"_"&amp;$D4700,"")</f>
        <v/>
      </c>
    </row>
    <row r="4701">
      <c r="A4701" t="n">
        <v>4700</v>
      </c>
      <c r="B4701">
        <f>Движение!$A$693</f>
        <v/>
      </c>
      <c r="C4701">
        <f>Движение!$C$693</f>
        <v/>
      </c>
      <c r="D4701" t="inlineStr">
        <is>
          <t>Г 1800</t>
        </is>
      </c>
      <c r="E4701">
        <f>Движение!$L$693</f>
        <v/>
      </c>
      <c r="F4701">
        <f>N(Движение!$M$693)</f>
        <v/>
      </c>
      <c r="G4701">
        <f>N(Движение!$N$693)</f>
        <v/>
      </c>
      <c r="H4701">
        <f>Движение!$O$693</f>
        <v/>
      </c>
      <c r="I4701">
        <f>IF($F4701&gt;0,TEXT($B4701,"dd.mm")&amp;"_"&amp;$D4701,"")</f>
        <v/>
      </c>
    </row>
    <row r="4702">
      <c r="A4702" t="n">
        <v>4701</v>
      </c>
      <c r="B4702">
        <f>Движение!$A$693</f>
        <v/>
      </c>
      <c r="C4702">
        <f>Движение!$C$693</f>
        <v/>
      </c>
      <c r="D4702" t="inlineStr">
        <is>
          <t>Г 3500</t>
        </is>
      </c>
      <c r="E4702">
        <f>Движение!$P$693</f>
        <v/>
      </c>
      <c r="F4702">
        <f>N(Движение!$Q$693)</f>
        <v/>
      </c>
      <c r="G4702">
        <f>N(Движение!$R$693)</f>
        <v/>
      </c>
      <c r="H4702">
        <f>Движение!$S$693</f>
        <v/>
      </c>
      <c r="I4702">
        <f>IF($F4702&gt;0,TEXT($B4702,"dd.mm")&amp;"_"&amp;$D4702,"")</f>
        <v/>
      </c>
    </row>
    <row r="4703">
      <c r="A4703" t="n">
        <v>4702</v>
      </c>
      <c r="B4703">
        <f>Движение!$A$693</f>
        <v/>
      </c>
      <c r="C4703">
        <f>Движение!$C$693</f>
        <v/>
      </c>
      <c r="D4703" t="inlineStr">
        <is>
          <t>Г 800</t>
        </is>
      </c>
      <c r="E4703">
        <f>Движение!$T$693</f>
        <v/>
      </c>
      <c r="F4703">
        <f>N(Движение!$U$693)</f>
        <v/>
      </c>
      <c r="G4703">
        <f>N(Движение!$V$693)</f>
        <v/>
      </c>
      <c r="H4703">
        <f>Движение!$W$693</f>
        <v/>
      </c>
      <c r="I4703">
        <f>IF($F4703&gt;0,TEXT($B4703,"dd.mm")&amp;"_"&amp;$D4703,"")</f>
        <v/>
      </c>
    </row>
    <row r="4704">
      <c r="A4704" t="n">
        <v>4703</v>
      </c>
      <c r="B4704">
        <f>Движение!$A$693</f>
        <v/>
      </c>
      <c r="C4704">
        <f>Движение!$C$693</f>
        <v/>
      </c>
      <c r="D4704" t="inlineStr">
        <is>
          <t>Ми-К</t>
        </is>
      </c>
      <c r="E4704">
        <f>Движение!$X$693</f>
        <v/>
      </c>
      <c r="F4704">
        <f>N(Движение!$Y$693)</f>
        <v/>
      </c>
      <c r="G4704">
        <f>N(Движение!$Z$693)</f>
        <v/>
      </c>
      <c r="H4704">
        <f>Движение!$AA$693</f>
        <v/>
      </c>
      <c r="I4704">
        <f>IF($F4704&gt;0,TEXT($B4704,"dd.mm")&amp;"_"&amp;$D4704,"")</f>
        <v/>
      </c>
    </row>
    <row r="4705">
      <c r="A4705" t="n">
        <v>4704</v>
      </c>
      <c r="B4705">
        <f>Движение!$A$693</f>
        <v/>
      </c>
      <c r="C4705">
        <f>Движение!$C$693</f>
        <v/>
      </c>
      <c r="D4705" t="inlineStr">
        <is>
          <t>Ми-П</t>
        </is>
      </c>
      <c r="E4705">
        <f>Движение!$AB$693</f>
        <v/>
      </c>
      <c r="F4705">
        <f>N(Движение!$AC$693)</f>
        <v/>
      </c>
      <c r="G4705">
        <f>N(Движение!$AD$693)</f>
        <v/>
      </c>
      <c r="H4705">
        <f>Движение!$AE$693</f>
        <v/>
      </c>
      <c r="I4705">
        <f>IF($F4705&gt;0,TEXT($B4705,"dd.mm")&amp;"_"&amp;$D4705,"")</f>
        <v/>
      </c>
    </row>
    <row r="4706">
      <c r="A4706" t="n">
        <v>4705</v>
      </c>
      <c r="B4706">
        <f>Движение!$A$694</f>
        <v/>
      </c>
      <c r="C4706">
        <f>Движение!$C$694</f>
        <v/>
      </c>
      <c r="D4706" t="inlineStr">
        <is>
          <t>АК-10</t>
        </is>
      </c>
      <c r="E4706">
        <f>Движение!$D$694</f>
        <v/>
      </c>
      <c r="F4706">
        <f>N(Движение!$E$694)</f>
        <v/>
      </c>
      <c r="G4706">
        <f>N(Движение!$F$694)</f>
        <v/>
      </c>
      <c r="H4706">
        <f>Движение!$G$694</f>
        <v/>
      </c>
      <c r="I4706">
        <f>IF($F4706&gt;0,TEXT($B4706,"dd.mm")&amp;"_"&amp;$D4706,"")</f>
        <v/>
      </c>
    </row>
    <row r="4707">
      <c r="A4707" t="n">
        <v>4706</v>
      </c>
      <c r="B4707">
        <f>Движение!$A$694</f>
        <v/>
      </c>
      <c r="C4707">
        <f>Движение!$C$694</f>
        <v/>
      </c>
      <c r="D4707" t="inlineStr">
        <is>
          <t>АК-15</t>
        </is>
      </c>
      <c r="E4707">
        <f>Движение!$H$694</f>
        <v/>
      </c>
      <c r="F4707">
        <f>N(Движение!$I$694)</f>
        <v/>
      </c>
      <c r="G4707">
        <f>N(Движение!$J$694)</f>
        <v/>
      </c>
      <c r="H4707">
        <f>Движение!$K$694</f>
        <v/>
      </c>
      <c r="I4707">
        <f>IF($F4707&gt;0,TEXT($B4707,"dd.mm")&amp;"_"&amp;$D4707,"")</f>
        <v/>
      </c>
    </row>
    <row r="4708">
      <c r="A4708" t="n">
        <v>4707</v>
      </c>
      <c r="B4708">
        <f>Движение!$A$694</f>
        <v/>
      </c>
      <c r="C4708">
        <f>Движение!$C$694</f>
        <v/>
      </c>
      <c r="D4708" t="inlineStr">
        <is>
          <t>Г 1800</t>
        </is>
      </c>
      <c r="E4708">
        <f>Движение!$L$694</f>
        <v/>
      </c>
      <c r="F4708">
        <f>N(Движение!$M$694)</f>
        <v/>
      </c>
      <c r="G4708">
        <f>N(Движение!$N$694)</f>
        <v/>
      </c>
      <c r="H4708">
        <f>Движение!$O$694</f>
        <v/>
      </c>
      <c r="I4708">
        <f>IF($F4708&gt;0,TEXT($B4708,"dd.mm")&amp;"_"&amp;$D4708,"")</f>
        <v/>
      </c>
    </row>
    <row r="4709">
      <c r="A4709" t="n">
        <v>4708</v>
      </c>
      <c r="B4709">
        <f>Движение!$A$694</f>
        <v/>
      </c>
      <c r="C4709">
        <f>Движение!$C$694</f>
        <v/>
      </c>
      <c r="D4709" t="inlineStr">
        <is>
          <t>Г 3500</t>
        </is>
      </c>
      <c r="E4709">
        <f>Движение!$P$694</f>
        <v/>
      </c>
      <c r="F4709">
        <f>N(Движение!$Q$694)</f>
        <v/>
      </c>
      <c r="G4709">
        <f>N(Движение!$R$694)</f>
        <v/>
      </c>
      <c r="H4709">
        <f>Движение!$S$694</f>
        <v/>
      </c>
      <c r="I4709">
        <f>IF($F4709&gt;0,TEXT($B4709,"dd.mm")&amp;"_"&amp;$D4709,"")</f>
        <v/>
      </c>
    </row>
    <row r="4710">
      <c r="A4710" t="n">
        <v>4709</v>
      </c>
      <c r="B4710">
        <f>Движение!$A$694</f>
        <v/>
      </c>
      <c r="C4710">
        <f>Движение!$C$694</f>
        <v/>
      </c>
      <c r="D4710" t="inlineStr">
        <is>
          <t>Г 800</t>
        </is>
      </c>
      <c r="E4710">
        <f>Движение!$T$694</f>
        <v/>
      </c>
      <c r="F4710">
        <f>N(Движение!$U$694)</f>
        <v/>
      </c>
      <c r="G4710">
        <f>N(Движение!$V$694)</f>
        <v/>
      </c>
      <c r="H4710">
        <f>Движение!$W$694</f>
        <v/>
      </c>
      <c r="I4710">
        <f>IF($F4710&gt;0,TEXT($B4710,"dd.mm")&amp;"_"&amp;$D4710,"")</f>
        <v/>
      </c>
    </row>
    <row r="4711">
      <c r="A4711" t="n">
        <v>4710</v>
      </c>
      <c r="B4711">
        <f>Движение!$A$694</f>
        <v/>
      </c>
      <c r="C4711">
        <f>Движение!$C$694</f>
        <v/>
      </c>
      <c r="D4711" t="inlineStr">
        <is>
          <t>Ми-К</t>
        </is>
      </c>
      <c r="E4711">
        <f>Движение!$X$694</f>
        <v/>
      </c>
      <c r="F4711">
        <f>N(Движение!$Y$694)</f>
        <v/>
      </c>
      <c r="G4711">
        <f>N(Движение!$Z$694)</f>
        <v/>
      </c>
      <c r="H4711">
        <f>Движение!$AA$694</f>
        <v/>
      </c>
      <c r="I4711">
        <f>IF($F4711&gt;0,TEXT($B4711,"dd.mm")&amp;"_"&amp;$D4711,"")</f>
        <v/>
      </c>
    </row>
    <row r="4712">
      <c r="A4712" t="n">
        <v>4711</v>
      </c>
      <c r="B4712">
        <f>Движение!$A$694</f>
        <v/>
      </c>
      <c r="C4712">
        <f>Движение!$C$694</f>
        <v/>
      </c>
      <c r="D4712" t="inlineStr">
        <is>
          <t>Ми-П</t>
        </is>
      </c>
      <c r="E4712">
        <f>Движение!$AB$694</f>
        <v/>
      </c>
      <c r="F4712">
        <f>N(Движение!$AC$694)</f>
        <v/>
      </c>
      <c r="G4712">
        <f>N(Движение!$AD$694)</f>
        <v/>
      </c>
      <c r="H4712">
        <f>Движение!$AE$694</f>
        <v/>
      </c>
      <c r="I4712">
        <f>IF($F4712&gt;0,TEXT($B4712,"dd.mm")&amp;"_"&amp;$D4712,"")</f>
        <v/>
      </c>
    </row>
    <row r="4713">
      <c r="A4713" t="n">
        <v>4712</v>
      </c>
      <c r="B4713">
        <f>Движение!$A$695</f>
        <v/>
      </c>
      <c r="C4713">
        <f>Движение!$C$695</f>
        <v/>
      </c>
      <c r="D4713" t="inlineStr">
        <is>
          <t>АК-10</t>
        </is>
      </c>
      <c r="E4713">
        <f>Движение!$D$695</f>
        <v/>
      </c>
      <c r="F4713">
        <f>N(Движение!$E$695)</f>
        <v/>
      </c>
      <c r="G4713">
        <f>N(Движение!$F$695)</f>
        <v/>
      </c>
      <c r="H4713">
        <f>Движение!$G$695</f>
        <v/>
      </c>
      <c r="I4713">
        <f>IF($F4713&gt;0,TEXT($B4713,"dd.mm")&amp;"_"&amp;$D4713,"")</f>
        <v/>
      </c>
    </row>
    <row r="4714">
      <c r="A4714" t="n">
        <v>4713</v>
      </c>
      <c r="B4714">
        <f>Движение!$A$695</f>
        <v/>
      </c>
      <c r="C4714">
        <f>Движение!$C$695</f>
        <v/>
      </c>
      <c r="D4714" t="inlineStr">
        <is>
          <t>АК-15</t>
        </is>
      </c>
      <c r="E4714">
        <f>Движение!$H$695</f>
        <v/>
      </c>
      <c r="F4714">
        <f>N(Движение!$I$695)</f>
        <v/>
      </c>
      <c r="G4714">
        <f>N(Движение!$J$695)</f>
        <v/>
      </c>
      <c r="H4714">
        <f>Движение!$K$695</f>
        <v/>
      </c>
      <c r="I4714">
        <f>IF($F4714&gt;0,TEXT($B4714,"dd.mm")&amp;"_"&amp;$D4714,"")</f>
        <v/>
      </c>
    </row>
    <row r="4715">
      <c r="A4715" t="n">
        <v>4714</v>
      </c>
      <c r="B4715">
        <f>Движение!$A$695</f>
        <v/>
      </c>
      <c r="C4715">
        <f>Движение!$C$695</f>
        <v/>
      </c>
      <c r="D4715" t="inlineStr">
        <is>
          <t>Г 1800</t>
        </is>
      </c>
      <c r="E4715">
        <f>Движение!$L$695</f>
        <v/>
      </c>
      <c r="F4715">
        <f>N(Движение!$M$695)</f>
        <v/>
      </c>
      <c r="G4715">
        <f>N(Движение!$N$695)</f>
        <v/>
      </c>
      <c r="H4715">
        <f>Движение!$O$695</f>
        <v/>
      </c>
      <c r="I4715">
        <f>IF($F4715&gt;0,TEXT($B4715,"dd.mm")&amp;"_"&amp;$D4715,"")</f>
        <v/>
      </c>
    </row>
    <row r="4716">
      <c r="A4716" t="n">
        <v>4715</v>
      </c>
      <c r="B4716">
        <f>Движение!$A$695</f>
        <v/>
      </c>
      <c r="C4716">
        <f>Движение!$C$695</f>
        <v/>
      </c>
      <c r="D4716" t="inlineStr">
        <is>
          <t>Г 3500</t>
        </is>
      </c>
      <c r="E4716">
        <f>Движение!$P$695</f>
        <v/>
      </c>
      <c r="F4716">
        <f>N(Движение!$Q$695)</f>
        <v/>
      </c>
      <c r="G4716">
        <f>N(Движение!$R$695)</f>
        <v/>
      </c>
      <c r="H4716">
        <f>Движение!$S$695</f>
        <v/>
      </c>
      <c r="I4716">
        <f>IF($F4716&gt;0,TEXT($B4716,"dd.mm")&amp;"_"&amp;$D4716,"")</f>
        <v/>
      </c>
    </row>
    <row r="4717">
      <c r="A4717" t="n">
        <v>4716</v>
      </c>
      <c r="B4717">
        <f>Движение!$A$695</f>
        <v/>
      </c>
      <c r="C4717">
        <f>Движение!$C$695</f>
        <v/>
      </c>
      <c r="D4717" t="inlineStr">
        <is>
          <t>Г 800</t>
        </is>
      </c>
      <c r="E4717">
        <f>Движение!$T$695</f>
        <v/>
      </c>
      <c r="F4717">
        <f>N(Движение!$U$695)</f>
        <v/>
      </c>
      <c r="G4717">
        <f>N(Движение!$V$695)</f>
        <v/>
      </c>
      <c r="H4717">
        <f>Движение!$W$695</f>
        <v/>
      </c>
      <c r="I4717">
        <f>IF($F4717&gt;0,TEXT($B4717,"dd.mm")&amp;"_"&amp;$D4717,"")</f>
        <v/>
      </c>
    </row>
    <row r="4718">
      <c r="A4718" t="n">
        <v>4717</v>
      </c>
      <c r="B4718">
        <f>Движение!$A$695</f>
        <v/>
      </c>
      <c r="C4718">
        <f>Движение!$C$695</f>
        <v/>
      </c>
      <c r="D4718" t="inlineStr">
        <is>
          <t>Ми-К</t>
        </is>
      </c>
      <c r="E4718">
        <f>Движение!$X$695</f>
        <v/>
      </c>
      <c r="F4718">
        <f>N(Движение!$Y$695)</f>
        <v/>
      </c>
      <c r="G4718">
        <f>N(Движение!$Z$695)</f>
        <v/>
      </c>
      <c r="H4718">
        <f>Движение!$AA$695</f>
        <v/>
      </c>
      <c r="I4718">
        <f>IF($F4718&gt;0,TEXT($B4718,"dd.mm")&amp;"_"&amp;$D4718,"")</f>
        <v/>
      </c>
    </row>
    <row r="4719">
      <c r="A4719" t="n">
        <v>4718</v>
      </c>
      <c r="B4719">
        <f>Движение!$A$695</f>
        <v/>
      </c>
      <c r="C4719">
        <f>Движение!$C$695</f>
        <v/>
      </c>
      <c r="D4719" t="inlineStr">
        <is>
          <t>Ми-П</t>
        </is>
      </c>
      <c r="E4719">
        <f>Движение!$AB$695</f>
        <v/>
      </c>
      <c r="F4719">
        <f>N(Движение!$AC$695)</f>
        <v/>
      </c>
      <c r="G4719">
        <f>N(Движение!$AD$695)</f>
        <v/>
      </c>
      <c r="H4719">
        <f>Движение!$AE$695</f>
        <v/>
      </c>
      <c r="I4719">
        <f>IF($F4719&gt;0,TEXT($B4719,"dd.mm")&amp;"_"&amp;$D4719,"")</f>
        <v/>
      </c>
    </row>
    <row r="4720">
      <c r="A4720" t="n">
        <v>4719</v>
      </c>
      <c r="B4720">
        <f>Движение!$A$696</f>
        <v/>
      </c>
      <c r="C4720">
        <f>Движение!$C$696</f>
        <v/>
      </c>
      <c r="D4720" t="inlineStr">
        <is>
          <t>АК-10</t>
        </is>
      </c>
      <c r="E4720">
        <f>Движение!$D$696</f>
        <v/>
      </c>
      <c r="F4720">
        <f>N(Движение!$E$696)</f>
        <v/>
      </c>
      <c r="G4720">
        <f>N(Движение!$F$696)</f>
        <v/>
      </c>
      <c r="H4720">
        <f>Движение!$G$696</f>
        <v/>
      </c>
      <c r="I4720">
        <f>IF($F4720&gt;0,TEXT($B4720,"dd.mm")&amp;"_"&amp;$D4720,"")</f>
        <v/>
      </c>
    </row>
    <row r="4721">
      <c r="A4721" t="n">
        <v>4720</v>
      </c>
      <c r="B4721">
        <f>Движение!$A$696</f>
        <v/>
      </c>
      <c r="C4721">
        <f>Движение!$C$696</f>
        <v/>
      </c>
      <c r="D4721" t="inlineStr">
        <is>
          <t>АК-15</t>
        </is>
      </c>
      <c r="E4721">
        <f>Движение!$H$696</f>
        <v/>
      </c>
      <c r="F4721">
        <f>N(Движение!$I$696)</f>
        <v/>
      </c>
      <c r="G4721">
        <f>N(Движение!$J$696)</f>
        <v/>
      </c>
      <c r="H4721">
        <f>Движение!$K$696</f>
        <v/>
      </c>
      <c r="I4721">
        <f>IF($F4721&gt;0,TEXT($B4721,"dd.mm")&amp;"_"&amp;$D4721,"")</f>
        <v/>
      </c>
    </row>
    <row r="4722">
      <c r="A4722" t="n">
        <v>4721</v>
      </c>
      <c r="B4722">
        <f>Движение!$A$696</f>
        <v/>
      </c>
      <c r="C4722">
        <f>Движение!$C$696</f>
        <v/>
      </c>
      <c r="D4722" t="inlineStr">
        <is>
          <t>Г 1800</t>
        </is>
      </c>
      <c r="E4722">
        <f>Движение!$L$696</f>
        <v/>
      </c>
      <c r="F4722">
        <f>N(Движение!$M$696)</f>
        <v/>
      </c>
      <c r="G4722">
        <f>N(Движение!$N$696)</f>
        <v/>
      </c>
      <c r="H4722">
        <f>Движение!$O$696</f>
        <v/>
      </c>
      <c r="I4722">
        <f>IF($F4722&gt;0,TEXT($B4722,"dd.mm")&amp;"_"&amp;$D4722,"")</f>
        <v/>
      </c>
    </row>
    <row r="4723">
      <c r="A4723" t="n">
        <v>4722</v>
      </c>
      <c r="B4723">
        <f>Движение!$A$696</f>
        <v/>
      </c>
      <c r="C4723">
        <f>Движение!$C$696</f>
        <v/>
      </c>
      <c r="D4723" t="inlineStr">
        <is>
          <t>Г 3500</t>
        </is>
      </c>
      <c r="E4723">
        <f>Движение!$P$696</f>
        <v/>
      </c>
      <c r="F4723">
        <f>N(Движение!$Q$696)</f>
        <v/>
      </c>
      <c r="G4723">
        <f>N(Движение!$R$696)</f>
        <v/>
      </c>
      <c r="H4723">
        <f>Движение!$S$696</f>
        <v/>
      </c>
      <c r="I4723">
        <f>IF($F4723&gt;0,TEXT($B4723,"dd.mm")&amp;"_"&amp;$D4723,"")</f>
        <v/>
      </c>
    </row>
    <row r="4724">
      <c r="A4724" t="n">
        <v>4723</v>
      </c>
      <c r="B4724">
        <f>Движение!$A$696</f>
        <v/>
      </c>
      <c r="C4724">
        <f>Движение!$C$696</f>
        <v/>
      </c>
      <c r="D4724" t="inlineStr">
        <is>
          <t>Г 800</t>
        </is>
      </c>
      <c r="E4724">
        <f>Движение!$T$696</f>
        <v/>
      </c>
      <c r="F4724">
        <f>N(Движение!$U$696)</f>
        <v/>
      </c>
      <c r="G4724">
        <f>N(Движение!$V$696)</f>
        <v/>
      </c>
      <c r="H4724">
        <f>Движение!$W$696</f>
        <v/>
      </c>
      <c r="I4724">
        <f>IF($F4724&gt;0,TEXT($B4724,"dd.mm")&amp;"_"&amp;$D4724,"")</f>
        <v/>
      </c>
    </row>
    <row r="4725">
      <c r="A4725" t="n">
        <v>4724</v>
      </c>
      <c r="B4725">
        <f>Движение!$A$696</f>
        <v/>
      </c>
      <c r="C4725">
        <f>Движение!$C$696</f>
        <v/>
      </c>
      <c r="D4725" t="inlineStr">
        <is>
          <t>Ми-К</t>
        </is>
      </c>
      <c r="E4725">
        <f>Движение!$X$696</f>
        <v/>
      </c>
      <c r="F4725">
        <f>N(Движение!$Y$696)</f>
        <v/>
      </c>
      <c r="G4725">
        <f>N(Движение!$Z$696)</f>
        <v/>
      </c>
      <c r="H4725">
        <f>Движение!$AA$696</f>
        <v/>
      </c>
      <c r="I4725">
        <f>IF($F4725&gt;0,TEXT($B4725,"dd.mm")&amp;"_"&amp;$D4725,"")</f>
        <v/>
      </c>
    </row>
    <row r="4726">
      <c r="A4726" t="n">
        <v>4725</v>
      </c>
      <c r="B4726">
        <f>Движение!$A$696</f>
        <v/>
      </c>
      <c r="C4726">
        <f>Движение!$C$696</f>
        <v/>
      </c>
      <c r="D4726" t="inlineStr">
        <is>
          <t>Ми-П</t>
        </is>
      </c>
      <c r="E4726">
        <f>Движение!$AB$696</f>
        <v/>
      </c>
      <c r="F4726">
        <f>N(Движение!$AC$696)</f>
        <v/>
      </c>
      <c r="G4726">
        <f>N(Движение!$AD$696)</f>
        <v/>
      </c>
      <c r="H4726">
        <f>Движение!$AE$696</f>
        <v/>
      </c>
      <c r="I4726">
        <f>IF($F4726&gt;0,TEXT($B4726,"dd.mm")&amp;"_"&amp;$D4726,"")</f>
        <v/>
      </c>
    </row>
    <row r="4727">
      <c r="A4727" t="n">
        <v>4726</v>
      </c>
      <c r="B4727">
        <f>Движение!$A$697</f>
        <v/>
      </c>
      <c r="C4727">
        <f>Движение!$C$697</f>
        <v/>
      </c>
      <c r="D4727" t="inlineStr">
        <is>
          <t>АК-10</t>
        </is>
      </c>
      <c r="E4727">
        <f>Движение!$D$697</f>
        <v/>
      </c>
      <c r="F4727">
        <f>N(Движение!$E$697)</f>
        <v/>
      </c>
      <c r="G4727">
        <f>N(Движение!$F$697)</f>
        <v/>
      </c>
      <c r="H4727">
        <f>Движение!$G$697</f>
        <v/>
      </c>
      <c r="I4727">
        <f>IF($F4727&gt;0,TEXT($B4727,"dd.mm")&amp;"_"&amp;$D4727,"")</f>
        <v/>
      </c>
    </row>
    <row r="4728">
      <c r="A4728" t="n">
        <v>4727</v>
      </c>
      <c r="B4728">
        <f>Движение!$A$697</f>
        <v/>
      </c>
      <c r="C4728">
        <f>Движение!$C$697</f>
        <v/>
      </c>
      <c r="D4728" t="inlineStr">
        <is>
          <t>АК-15</t>
        </is>
      </c>
      <c r="E4728">
        <f>Движение!$H$697</f>
        <v/>
      </c>
      <c r="F4728">
        <f>N(Движение!$I$697)</f>
        <v/>
      </c>
      <c r="G4728">
        <f>N(Движение!$J$697)</f>
        <v/>
      </c>
      <c r="H4728">
        <f>Движение!$K$697</f>
        <v/>
      </c>
      <c r="I4728">
        <f>IF($F4728&gt;0,TEXT($B4728,"dd.mm")&amp;"_"&amp;$D4728,"")</f>
        <v/>
      </c>
    </row>
    <row r="4729">
      <c r="A4729" t="n">
        <v>4728</v>
      </c>
      <c r="B4729">
        <f>Движение!$A$697</f>
        <v/>
      </c>
      <c r="C4729">
        <f>Движение!$C$697</f>
        <v/>
      </c>
      <c r="D4729" t="inlineStr">
        <is>
          <t>Г 1800</t>
        </is>
      </c>
      <c r="E4729">
        <f>Движение!$L$697</f>
        <v/>
      </c>
      <c r="F4729">
        <f>N(Движение!$M$697)</f>
        <v/>
      </c>
      <c r="G4729">
        <f>N(Движение!$N$697)</f>
        <v/>
      </c>
      <c r="H4729">
        <f>Движение!$O$697</f>
        <v/>
      </c>
      <c r="I4729">
        <f>IF($F4729&gt;0,TEXT($B4729,"dd.mm")&amp;"_"&amp;$D4729,"")</f>
        <v/>
      </c>
    </row>
    <row r="4730">
      <c r="A4730" t="n">
        <v>4729</v>
      </c>
      <c r="B4730">
        <f>Движение!$A$697</f>
        <v/>
      </c>
      <c r="C4730">
        <f>Движение!$C$697</f>
        <v/>
      </c>
      <c r="D4730" t="inlineStr">
        <is>
          <t>Г 3500</t>
        </is>
      </c>
      <c r="E4730">
        <f>Движение!$P$697</f>
        <v/>
      </c>
      <c r="F4730">
        <f>N(Движение!$Q$697)</f>
        <v/>
      </c>
      <c r="G4730">
        <f>N(Движение!$R$697)</f>
        <v/>
      </c>
      <c r="H4730">
        <f>Движение!$S$697</f>
        <v/>
      </c>
      <c r="I4730">
        <f>IF($F4730&gt;0,TEXT($B4730,"dd.mm")&amp;"_"&amp;$D4730,"")</f>
        <v/>
      </c>
    </row>
    <row r="4731">
      <c r="A4731" t="n">
        <v>4730</v>
      </c>
      <c r="B4731">
        <f>Движение!$A$697</f>
        <v/>
      </c>
      <c r="C4731">
        <f>Движение!$C$697</f>
        <v/>
      </c>
      <c r="D4731" t="inlineStr">
        <is>
          <t>Г 800</t>
        </is>
      </c>
      <c r="E4731">
        <f>Движение!$T$697</f>
        <v/>
      </c>
      <c r="F4731">
        <f>N(Движение!$U$697)</f>
        <v/>
      </c>
      <c r="G4731">
        <f>N(Движение!$V$697)</f>
        <v/>
      </c>
      <c r="H4731">
        <f>Движение!$W$697</f>
        <v/>
      </c>
      <c r="I4731">
        <f>IF($F4731&gt;0,TEXT($B4731,"dd.mm")&amp;"_"&amp;$D4731,"")</f>
        <v/>
      </c>
    </row>
    <row r="4732">
      <c r="A4732" t="n">
        <v>4731</v>
      </c>
      <c r="B4732">
        <f>Движение!$A$697</f>
        <v/>
      </c>
      <c r="C4732">
        <f>Движение!$C$697</f>
        <v/>
      </c>
      <c r="D4732" t="inlineStr">
        <is>
          <t>Ми-К</t>
        </is>
      </c>
      <c r="E4732">
        <f>Движение!$X$697</f>
        <v/>
      </c>
      <c r="F4732">
        <f>N(Движение!$Y$697)</f>
        <v/>
      </c>
      <c r="G4732">
        <f>N(Движение!$Z$697)</f>
        <v/>
      </c>
      <c r="H4732">
        <f>Движение!$AA$697</f>
        <v/>
      </c>
      <c r="I4732">
        <f>IF($F4732&gt;0,TEXT($B4732,"dd.mm")&amp;"_"&amp;$D4732,"")</f>
        <v/>
      </c>
    </row>
    <row r="4733">
      <c r="A4733" t="n">
        <v>4732</v>
      </c>
      <c r="B4733">
        <f>Движение!$A$697</f>
        <v/>
      </c>
      <c r="C4733">
        <f>Движение!$C$697</f>
        <v/>
      </c>
      <c r="D4733" t="inlineStr">
        <is>
          <t>Ми-П</t>
        </is>
      </c>
      <c r="E4733">
        <f>Движение!$AB$697</f>
        <v/>
      </c>
      <c r="F4733">
        <f>N(Движение!$AC$697)</f>
        <v/>
      </c>
      <c r="G4733">
        <f>N(Движение!$AD$697)</f>
        <v/>
      </c>
      <c r="H4733">
        <f>Движение!$AE$697</f>
        <v/>
      </c>
      <c r="I4733">
        <f>IF($F4733&gt;0,TEXT($B4733,"dd.mm")&amp;"_"&amp;$D4733,"")</f>
        <v/>
      </c>
    </row>
    <row r="4734">
      <c r="A4734" t="n">
        <v>4733</v>
      </c>
      <c r="B4734">
        <f>Движение!$A$698</f>
        <v/>
      </c>
      <c r="C4734">
        <f>Движение!$C$698</f>
        <v/>
      </c>
      <c r="D4734" t="inlineStr">
        <is>
          <t>АК-10</t>
        </is>
      </c>
      <c r="E4734">
        <f>Движение!$D$698</f>
        <v/>
      </c>
      <c r="F4734">
        <f>N(Движение!$E$698)</f>
        <v/>
      </c>
      <c r="G4734">
        <f>N(Движение!$F$698)</f>
        <v/>
      </c>
      <c r="H4734">
        <f>Движение!$G$698</f>
        <v/>
      </c>
      <c r="I4734">
        <f>IF($F4734&gt;0,TEXT($B4734,"dd.mm")&amp;"_"&amp;$D4734,"")</f>
        <v/>
      </c>
    </row>
    <row r="4735">
      <c r="A4735" t="n">
        <v>4734</v>
      </c>
      <c r="B4735">
        <f>Движение!$A$698</f>
        <v/>
      </c>
      <c r="C4735">
        <f>Движение!$C$698</f>
        <v/>
      </c>
      <c r="D4735" t="inlineStr">
        <is>
          <t>АК-15</t>
        </is>
      </c>
      <c r="E4735">
        <f>Движение!$H$698</f>
        <v/>
      </c>
      <c r="F4735">
        <f>N(Движение!$I$698)</f>
        <v/>
      </c>
      <c r="G4735">
        <f>N(Движение!$J$698)</f>
        <v/>
      </c>
      <c r="H4735">
        <f>Движение!$K$698</f>
        <v/>
      </c>
      <c r="I4735">
        <f>IF($F4735&gt;0,TEXT($B4735,"dd.mm")&amp;"_"&amp;$D4735,"")</f>
        <v/>
      </c>
    </row>
    <row r="4736">
      <c r="A4736" t="n">
        <v>4735</v>
      </c>
      <c r="B4736">
        <f>Движение!$A$698</f>
        <v/>
      </c>
      <c r="C4736">
        <f>Движение!$C$698</f>
        <v/>
      </c>
      <c r="D4736" t="inlineStr">
        <is>
          <t>Г 1800</t>
        </is>
      </c>
      <c r="E4736">
        <f>Движение!$L$698</f>
        <v/>
      </c>
      <c r="F4736">
        <f>N(Движение!$M$698)</f>
        <v/>
      </c>
      <c r="G4736">
        <f>N(Движение!$N$698)</f>
        <v/>
      </c>
      <c r="H4736">
        <f>Движение!$O$698</f>
        <v/>
      </c>
      <c r="I4736">
        <f>IF($F4736&gt;0,TEXT($B4736,"dd.mm")&amp;"_"&amp;$D4736,"")</f>
        <v/>
      </c>
    </row>
    <row r="4737">
      <c r="A4737" t="n">
        <v>4736</v>
      </c>
      <c r="B4737">
        <f>Движение!$A$698</f>
        <v/>
      </c>
      <c r="C4737">
        <f>Движение!$C$698</f>
        <v/>
      </c>
      <c r="D4737" t="inlineStr">
        <is>
          <t>Г 3500</t>
        </is>
      </c>
      <c r="E4737">
        <f>Движение!$P$698</f>
        <v/>
      </c>
      <c r="F4737">
        <f>N(Движение!$Q$698)</f>
        <v/>
      </c>
      <c r="G4737">
        <f>N(Движение!$R$698)</f>
        <v/>
      </c>
      <c r="H4737">
        <f>Движение!$S$698</f>
        <v/>
      </c>
      <c r="I4737">
        <f>IF($F4737&gt;0,TEXT($B4737,"dd.mm")&amp;"_"&amp;$D4737,"")</f>
        <v/>
      </c>
    </row>
    <row r="4738">
      <c r="A4738" t="n">
        <v>4737</v>
      </c>
      <c r="B4738">
        <f>Движение!$A$698</f>
        <v/>
      </c>
      <c r="C4738">
        <f>Движение!$C$698</f>
        <v/>
      </c>
      <c r="D4738" t="inlineStr">
        <is>
          <t>Г 800</t>
        </is>
      </c>
      <c r="E4738">
        <f>Движение!$T$698</f>
        <v/>
      </c>
      <c r="F4738">
        <f>N(Движение!$U$698)</f>
        <v/>
      </c>
      <c r="G4738">
        <f>N(Движение!$V$698)</f>
        <v/>
      </c>
      <c r="H4738">
        <f>Движение!$W$698</f>
        <v/>
      </c>
      <c r="I4738">
        <f>IF($F4738&gt;0,TEXT($B4738,"dd.mm")&amp;"_"&amp;$D4738,"")</f>
        <v/>
      </c>
    </row>
    <row r="4739">
      <c r="A4739" t="n">
        <v>4738</v>
      </c>
      <c r="B4739">
        <f>Движение!$A$698</f>
        <v/>
      </c>
      <c r="C4739">
        <f>Движение!$C$698</f>
        <v/>
      </c>
      <c r="D4739" t="inlineStr">
        <is>
          <t>Ми-К</t>
        </is>
      </c>
      <c r="E4739">
        <f>Движение!$X$698</f>
        <v/>
      </c>
      <c r="F4739">
        <f>N(Движение!$Y$698)</f>
        <v/>
      </c>
      <c r="G4739">
        <f>N(Движение!$Z$698)</f>
        <v/>
      </c>
      <c r="H4739">
        <f>Движение!$AA$698</f>
        <v/>
      </c>
      <c r="I4739">
        <f>IF($F4739&gt;0,TEXT($B4739,"dd.mm")&amp;"_"&amp;$D4739,"")</f>
        <v/>
      </c>
    </row>
    <row r="4740">
      <c r="A4740" t="n">
        <v>4739</v>
      </c>
      <c r="B4740">
        <f>Движение!$A$698</f>
        <v/>
      </c>
      <c r="C4740">
        <f>Движение!$C$698</f>
        <v/>
      </c>
      <c r="D4740" t="inlineStr">
        <is>
          <t>Ми-П</t>
        </is>
      </c>
      <c r="E4740">
        <f>Движение!$AB$698</f>
        <v/>
      </c>
      <c r="F4740">
        <f>N(Движение!$AC$698)</f>
        <v/>
      </c>
      <c r="G4740">
        <f>N(Движение!$AD$698)</f>
        <v/>
      </c>
      <c r="H4740">
        <f>Движение!$AE$698</f>
        <v/>
      </c>
      <c r="I4740">
        <f>IF($F4740&gt;0,TEXT($B4740,"dd.mm")&amp;"_"&amp;$D4740,"")</f>
        <v/>
      </c>
    </row>
    <row r="4741">
      <c r="A4741" t="n">
        <v>4740</v>
      </c>
      <c r="B4741">
        <f>Движение!$A$699</f>
        <v/>
      </c>
      <c r="C4741">
        <f>Движение!$C$699</f>
        <v/>
      </c>
      <c r="D4741" t="inlineStr">
        <is>
          <t>АК-10</t>
        </is>
      </c>
      <c r="E4741">
        <f>Движение!$D$699</f>
        <v/>
      </c>
      <c r="F4741">
        <f>N(Движение!$E$699)</f>
        <v/>
      </c>
      <c r="G4741">
        <f>N(Движение!$F$699)</f>
        <v/>
      </c>
      <c r="H4741">
        <f>Движение!$G$699</f>
        <v/>
      </c>
      <c r="I4741">
        <f>IF($F4741&gt;0,TEXT($B4741,"dd.mm")&amp;"_"&amp;$D4741,"")</f>
        <v/>
      </c>
    </row>
    <row r="4742">
      <c r="A4742" t="n">
        <v>4741</v>
      </c>
      <c r="B4742">
        <f>Движение!$A$699</f>
        <v/>
      </c>
      <c r="C4742">
        <f>Движение!$C$699</f>
        <v/>
      </c>
      <c r="D4742" t="inlineStr">
        <is>
          <t>АК-15</t>
        </is>
      </c>
      <c r="E4742">
        <f>Движение!$H$699</f>
        <v/>
      </c>
      <c r="F4742">
        <f>N(Движение!$I$699)</f>
        <v/>
      </c>
      <c r="G4742">
        <f>N(Движение!$J$699)</f>
        <v/>
      </c>
      <c r="H4742">
        <f>Движение!$K$699</f>
        <v/>
      </c>
      <c r="I4742">
        <f>IF($F4742&gt;0,TEXT($B4742,"dd.mm")&amp;"_"&amp;$D4742,"")</f>
        <v/>
      </c>
    </row>
    <row r="4743">
      <c r="A4743" t="n">
        <v>4742</v>
      </c>
      <c r="B4743">
        <f>Движение!$A$699</f>
        <v/>
      </c>
      <c r="C4743">
        <f>Движение!$C$699</f>
        <v/>
      </c>
      <c r="D4743" t="inlineStr">
        <is>
          <t>Г 1800</t>
        </is>
      </c>
      <c r="E4743">
        <f>Движение!$L$699</f>
        <v/>
      </c>
      <c r="F4743">
        <f>N(Движение!$M$699)</f>
        <v/>
      </c>
      <c r="G4743">
        <f>N(Движение!$N$699)</f>
        <v/>
      </c>
      <c r="H4743">
        <f>Движение!$O$699</f>
        <v/>
      </c>
      <c r="I4743">
        <f>IF($F4743&gt;0,TEXT($B4743,"dd.mm")&amp;"_"&amp;$D4743,"")</f>
        <v/>
      </c>
    </row>
    <row r="4744">
      <c r="A4744" t="n">
        <v>4743</v>
      </c>
      <c r="B4744">
        <f>Движение!$A$699</f>
        <v/>
      </c>
      <c r="C4744">
        <f>Движение!$C$699</f>
        <v/>
      </c>
      <c r="D4744" t="inlineStr">
        <is>
          <t>Г 3500</t>
        </is>
      </c>
      <c r="E4744">
        <f>Движение!$P$699</f>
        <v/>
      </c>
      <c r="F4744">
        <f>N(Движение!$Q$699)</f>
        <v/>
      </c>
      <c r="G4744">
        <f>N(Движение!$R$699)</f>
        <v/>
      </c>
      <c r="H4744">
        <f>Движение!$S$699</f>
        <v/>
      </c>
      <c r="I4744">
        <f>IF($F4744&gt;0,TEXT($B4744,"dd.mm")&amp;"_"&amp;$D4744,"")</f>
        <v/>
      </c>
    </row>
    <row r="4745">
      <c r="A4745" t="n">
        <v>4744</v>
      </c>
      <c r="B4745">
        <f>Движение!$A$699</f>
        <v/>
      </c>
      <c r="C4745">
        <f>Движение!$C$699</f>
        <v/>
      </c>
      <c r="D4745" t="inlineStr">
        <is>
          <t>Г 800</t>
        </is>
      </c>
      <c r="E4745">
        <f>Движение!$T$699</f>
        <v/>
      </c>
      <c r="F4745">
        <f>N(Движение!$U$699)</f>
        <v/>
      </c>
      <c r="G4745">
        <f>N(Движение!$V$699)</f>
        <v/>
      </c>
      <c r="H4745">
        <f>Движение!$W$699</f>
        <v/>
      </c>
      <c r="I4745">
        <f>IF($F4745&gt;0,TEXT($B4745,"dd.mm")&amp;"_"&amp;$D4745,"")</f>
        <v/>
      </c>
    </row>
    <row r="4746">
      <c r="A4746" t="n">
        <v>4745</v>
      </c>
      <c r="B4746">
        <f>Движение!$A$699</f>
        <v/>
      </c>
      <c r="C4746">
        <f>Движение!$C$699</f>
        <v/>
      </c>
      <c r="D4746" t="inlineStr">
        <is>
          <t>Ми-К</t>
        </is>
      </c>
      <c r="E4746">
        <f>Движение!$X$699</f>
        <v/>
      </c>
      <c r="F4746">
        <f>N(Движение!$Y$699)</f>
        <v/>
      </c>
      <c r="G4746">
        <f>N(Движение!$Z$699)</f>
        <v/>
      </c>
      <c r="H4746">
        <f>Движение!$AA$699</f>
        <v/>
      </c>
      <c r="I4746">
        <f>IF($F4746&gt;0,TEXT($B4746,"dd.mm")&amp;"_"&amp;$D4746,"")</f>
        <v/>
      </c>
    </row>
    <row r="4747">
      <c r="A4747" t="n">
        <v>4746</v>
      </c>
      <c r="B4747">
        <f>Движение!$A$699</f>
        <v/>
      </c>
      <c r="C4747">
        <f>Движение!$C$699</f>
        <v/>
      </c>
      <c r="D4747" t="inlineStr">
        <is>
          <t>Ми-П</t>
        </is>
      </c>
      <c r="E4747">
        <f>Движение!$AB$699</f>
        <v/>
      </c>
      <c r="F4747">
        <f>N(Движение!$AC$699)</f>
        <v/>
      </c>
      <c r="G4747">
        <f>N(Движение!$AD$699)</f>
        <v/>
      </c>
      <c r="H4747">
        <f>Движение!$AE$699</f>
        <v/>
      </c>
      <c r="I4747">
        <f>IF($F4747&gt;0,TEXT($B4747,"dd.mm")&amp;"_"&amp;$D4747,"")</f>
        <v/>
      </c>
    </row>
    <row r="4748">
      <c r="A4748" t="n">
        <v>4747</v>
      </c>
      <c r="B4748">
        <f>Движение!$A$700</f>
        <v/>
      </c>
      <c r="C4748">
        <f>Движение!$C$700</f>
        <v/>
      </c>
      <c r="D4748" t="inlineStr">
        <is>
          <t>АК-10</t>
        </is>
      </c>
      <c r="E4748">
        <f>Движение!$D$700</f>
        <v/>
      </c>
      <c r="F4748">
        <f>N(Движение!$E$700)</f>
        <v/>
      </c>
      <c r="G4748">
        <f>N(Движение!$F$700)</f>
        <v/>
      </c>
      <c r="H4748">
        <f>Движение!$G$700</f>
        <v/>
      </c>
      <c r="I4748">
        <f>IF($F4748&gt;0,TEXT($B4748,"dd.mm")&amp;"_"&amp;$D4748,"")</f>
        <v/>
      </c>
    </row>
    <row r="4749">
      <c r="A4749" t="n">
        <v>4748</v>
      </c>
      <c r="B4749">
        <f>Движение!$A$700</f>
        <v/>
      </c>
      <c r="C4749">
        <f>Движение!$C$700</f>
        <v/>
      </c>
      <c r="D4749" t="inlineStr">
        <is>
          <t>АК-15</t>
        </is>
      </c>
      <c r="E4749">
        <f>Движение!$H$700</f>
        <v/>
      </c>
      <c r="F4749">
        <f>N(Движение!$I$700)</f>
        <v/>
      </c>
      <c r="G4749">
        <f>N(Движение!$J$700)</f>
        <v/>
      </c>
      <c r="H4749">
        <f>Движение!$K$700</f>
        <v/>
      </c>
      <c r="I4749">
        <f>IF($F4749&gt;0,TEXT($B4749,"dd.mm")&amp;"_"&amp;$D4749,"")</f>
        <v/>
      </c>
    </row>
    <row r="4750">
      <c r="A4750" t="n">
        <v>4749</v>
      </c>
      <c r="B4750">
        <f>Движение!$A$700</f>
        <v/>
      </c>
      <c r="C4750">
        <f>Движение!$C$700</f>
        <v/>
      </c>
      <c r="D4750" t="inlineStr">
        <is>
          <t>Г 1800</t>
        </is>
      </c>
      <c r="E4750">
        <f>Движение!$L$700</f>
        <v/>
      </c>
      <c r="F4750">
        <f>N(Движение!$M$700)</f>
        <v/>
      </c>
      <c r="G4750">
        <f>N(Движение!$N$700)</f>
        <v/>
      </c>
      <c r="H4750">
        <f>Движение!$O$700</f>
        <v/>
      </c>
      <c r="I4750">
        <f>IF($F4750&gt;0,TEXT($B4750,"dd.mm")&amp;"_"&amp;$D4750,"")</f>
        <v/>
      </c>
    </row>
    <row r="4751">
      <c r="A4751" t="n">
        <v>4750</v>
      </c>
      <c r="B4751">
        <f>Движение!$A$700</f>
        <v/>
      </c>
      <c r="C4751">
        <f>Движение!$C$700</f>
        <v/>
      </c>
      <c r="D4751" t="inlineStr">
        <is>
          <t>Г 3500</t>
        </is>
      </c>
      <c r="E4751">
        <f>Движение!$P$700</f>
        <v/>
      </c>
      <c r="F4751">
        <f>N(Движение!$Q$700)</f>
        <v/>
      </c>
      <c r="G4751">
        <f>N(Движение!$R$700)</f>
        <v/>
      </c>
      <c r="H4751">
        <f>Движение!$S$700</f>
        <v/>
      </c>
      <c r="I4751">
        <f>IF($F4751&gt;0,TEXT($B4751,"dd.mm")&amp;"_"&amp;$D4751,"")</f>
        <v/>
      </c>
    </row>
    <row r="4752">
      <c r="A4752" t="n">
        <v>4751</v>
      </c>
      <c r="B4752">
        <f>Движение!$A$700</f>
        <v/>
      </c>
      <c r="C4752">
        <f>Движение!$C$700</f>
        <v/>
      </c>
      <c r="D4752" t="inlineStr">
        <is>
          <t>Г 800</t>
        </is>
      </c>
      <c r="E4752">
        <f>Движение!$T$700</f>
        <v/>
      </c>
      <c r="F4752">
        <f>N(Движение!$U$700)</f>
        <v/>
      </c>
      <c r="G4752">
        <f>N(Движение!$V$700)</f>
        <v/>
      </c>
      <c r="H4752">
        <f>Движение!$W$700</f>
        <v/>
      </c>
      <c r="I4752">
        <f>IF($F4752&gt;0,TEXT($B4752,"dd.mm")&amp;"_"&amp;$D4752,"")</f>
        <v/>
      </c>
    </row>
    <row r="4753">
      <c r="A4753" t="n">
        <v>4752</v>
      </c>
      <c r="B4753">
        <f>Движение!$A$700</f>
        <v/>
      </c>
      <c r="C4753">
        <f>Движение!$C$700</f>
        <v/>
      </c>
      <c r="D4753" t="inlineStr">
        <is>
          <t>Ми-К</t>
        </is>
      </c>
      <c r="E4753">
        <f>Движение!$X$700</f>
        <v/>
      </c>
      <c r="F4753">
        <f>N(Движение!$Y$700)</f>
        <v/>
      </c>
      <c r="G4753">
        <f>N(Движение!$Z$700)</f>
        <v/>
      </c>
      <c r="H4753">
        <f>Движение!$AA$700</f>
        <v/>
      </c>
      <c r="I4753">
        <f>IF($F4753&gt;0,TEXT($B4753,"dd.mm")&amp;"_"&amp;$D4753,"")</f>
        <v/>
      </c>
    </row>
    <row r="4754">
      <c r="A4754" t="n">
        <v>4753</v>
      </c>
      <c r="B4754">
        <f>Движение!$A$700</f>
        <v/>
      </c>
      <c r="C4754">
        <f>Движение!$C$700</f>
        <v/>
      </c>
      <c r="D4754" t="inlineStr">
        <is>
          <t>Ми-П</t>
        </is>
      </c>
      <c r="E4754">
        <f>Движение!$AB$700</f>
        <v/>
      </c>
      <c r="F4754">
        <f>N(Движение!$AC$700)</f>
        <v/>
      </c>
      <c r="G4754">
        <f>N(Движение!$AD$700)</f>
        <v/>
      </c>
      <c r="H4754">
        <f>Движение!$AE$700</f>
        <v/>
      </c>
      <c r="I4754">
        <f>IF($F4754&gt;0,TEXT($B4754,"dd.mm")&amp;"_"&amp;$D4754,"")</f>
        <v/>
      </c>
    </row>
    <row r="4755">
      <c r="A4755" t="n">
        <v>4754</v>
      </c>
      <c r="B4755">
        <f>Движение!$A$701</f>
        <v/>
      </c>
      <c r="C4755">
        <f>Движение!$C$701</f>
        <v/>
      </c>
      <c r="D4755" t="inlineStr">
        <is>
          <t>АК-10</t>
        </is>
      </c>
      <c r="E4755">
        <f>Движение!$D$701</f>
        <v/>
      </c>
      <c r="F4755">
        <f>N(Движение!$E$701)</f>
        <v/>
      </c>
      <c r="G4755">
        <f>N(Движение!$F$701)</f>
        <v/>
      </c>
      <c r="H4755">
        <f>Движение!$G$701</f>
        <v/>
      </c>
      <c r="I4755">
        <f>IF($F4755&gt;0,TEXT($B4755,"dd.mm")&amp;"_"&amp;$D4755,"")</f>
        <v/>
      </c>
    </row>
    <row r="4756">
      <c r="A4756" t="n">
        <v>4755</v>
      </c>
      <c r="B4756">
        <f>Движение!$A$701</f>
        <v/>
      </c>
      <c r="C4756">
        <f>Движение!$C$701</f>
        <v/>
      </c>
      <c r="D4756" t="inlineStr">
        <is>
          <t>АК-15</t>
        </is>
      </c>
      <c r="E4756">
        <f>Движение!$H$701</f>
        <v/>
      </c>
      <c r="F4756">
        <f>N(Движение!$I$701)</f>
        <v/>
      </c>
      <c r="G4756">
        <f>N(Движение!$J$701)</f>
        <v/>
      </c>
      <c r="H4756">
        <f>Движение!$K$701</f>
        <v/>
      </c>
      <c r="I4756">
        <f>IF($F4756&gt;0,TEXT($B4756,"dd.mm")&amp;"_"&amp;$D4756,"")</f>
        <v/>
      </c>
    </row>
    <row r="4757">
      <c r="A4757" t="n">
        <v>4756</v>
      </c>
      <c r="B4757">
        <f>Движение!$A$701</f>
        <v/>
      </c>
      <c r="C4757">
        <f>Движение!$C$701</f>
        <v/>
      </c>
      <c r="D4757" t="inlineStr">
        <is>
          <t>Г 1800</t>
        </is>
      </c>
      <c r="E4757">
        <f>Движение!$L$701</f>
        <v/>
      </c>
      <c r="F4757">
        <f>N(Движение!$M$701)</f>
        <v/>
      </c>
      <c r="G4757">
        <f>N(Движение!$N$701)</f>
        <v/>
      </c>
      <c r="H4757">
        <f>Движение!$O$701</f>
        <v/>
      </c>
      <c r="I4757">
        <f>IF($F4757&gt;0,TEXT($B4757,"dd.mm")&amp;"_"&amp;$D4757,"")</f>
        <v/>
      </c>
    </row>
    <row r="4758">
      <c r="A4758" t="n">
        <v>4757</v>
      </c>
      <c r="B4758">
        <f>Движение!$A$701</f>
        <v/>
      </c>
      <c r="C4758">
        <f>Движение!$C$701</f>
        <v/>
      </c>
      <c r="D4758" t="inlineStr">
        <is>
          <t>Г 3500</t>
        </is>
      </c>
      <c r="E4758">
        <f>Движение!$P$701</f>
        <v/>
      </c>
      <c r="F4758">
        <f>N(Движение!$Q$701)</f>
        <v/>
      </c>
      <c r="G4758">
        <f>N(Движение!$R$701)</f>
        <v/>
      </c>
      <c r="H4758">
        <f>Движение!$S$701</f>
        <v/>
      </c>
      <c r="I4758">
        <f>IF($F4758&gt;0,TEXT($B4758,"dd.mm")&amp;"_"&amp;$D4758,"")</f>
        <v/>
      </c>
    </row>
    <row r="4759">
      <c r="A4759" t="n">
        <v>4758</v>
      </c>
      <c r="B4759">
        <f>Движение!$A$701</f>
        <v/>
      </c>
      <c r="C4759">
        <f>Движение!$C$701</f>
        <v/>
      </c>
      <c r="D4759" t="inlineStr">
        <is>
          <t>Г 800</t>
        </is>
      </c>
      <c r="E4759">
        <f>Движение!$T$701</f>
        <v/>
      </c>
      <c r="F4759">
        <f>N(Движение!$U$701)</f>
        <v/>
      </c>
      <c r="G4759">
        <f>N(Движение!$V$701)</f>
        <v/>
      </c>
      <c r="H4759">
        <f>Движение!$W$701</f>
        <v/>
      </c>
      <c r="I4759">
        <f>IF($F4759&gt;0,TEXT($B4759,"dd.mm")&amp;"_"&amp;$D4759,"")</f>
        <v/>
      </c>
    </row>
    <row r="4760">
      <c r="A4760" t="n">
        <v>4759</v>
      </c>
      <c r="B4760">
        <f>Движение!$A$701</f>
        <v/>
      </c>
      <c r="C4760">
        <f>Движение!$C$701</f>
        <v/>
      </c>
      <c r="D4760" t="inlineStr">
        <is>
          <t>Ми-К</t>
        </is>
      </c>
      <c r="E4760">
        <f>Движение!$X$701</f>
        <v/>
      </c>
      <c r="F4760">
        <f>N(Движение!$Y$701)</f>
        <v/>
      </c>
      <c r="G4760">
        <f>N(Движение!$Z$701)</f>
        <v/>
      </c>
      <c r="H4760">
        <f>Движение!$AA$701</f>
        <v/>
      </c>
      <c r="I4760">
        <f>IF($F4760&gt;0,TEXT($B4760,"dd.mm")&amp;"_"&amp;$D4760,"")</f>
        <v/>
      </c>
    </row>
    <row r="4761">
      <c r="A4761" t="n">
        <v>4760</v>
      </c>
      <c r="B4761">
        <f>Движение!$A$701</f>
        <v/>
      </c>
      <c r="C4761">
        <f>Движение!$C$701</f>
        <v/>
      </c>
      <c r="D4761" t="inlineStr">
        <is>
          <t>Ми-П</t>
        </is>
      </c>
      <c r="E4761">
        <f>Движение!$AB$701</f>
        <v/>
      </c>
      <c r="F4761">
        <f>N(Движение!$AC$701)</f>
        <v/>
      </c>
      <c r="G4761">
        <f>N(Движение!$AD$701)</f>
        <v/>
      </c>
      <c r="H4761">
        <f>Движение!$AE$701</f>
        <v/>
      </c>
      <c r="I4761">
        <f>IF($F4761&gt;0,TEXT($B4761,"dd.mm")&amp;"_"&amp;$D4761,"")</f>
        <v/>
      </c>
    </row>
    <row r="4762">
      <c r="A4762" t="n">
        <v>4761</v>
      </c>
      <c r="B4762">
        <f>Движение!$A$702</f>
        <v/>
      </c>
      <c r="C4762">
        <f>Движение!$C$702</f>
        <v/>
      </c>
      <c r="D4762" t="inlineStr">
        <is>
          <t>АК-10</t>
        </is>
      </c>
      <c r="E4762">
        <f>Движение!$D$702</f>
        <v/>
      </c>
      <c r="F4762">
        <f>N(Движение!$E$702)</f>
        <v/>
      </c>
      <c r="G4762">
        <f>N(Движение!$F$702)</f>
        <v/>
      </c>
      <c r="H4762">
        <f>Движение!$G$702</f>
        <v/>
      </c>
      <c r="I4762">
        <f>IF($F4762&gt;0,TEXT($B4762,"dd.mm")&amp;"_"&amp;$D4762,"")</f>
        <v/>
      </c>
    </row>
    <row r="4763">
      <c r="A4763" t="n">
        <v>4762</v>
      </c>
      <c r="B4763">
        <f>Движение!$A$702</f>
        <v/>
      </c>
      <c r="C4763">
        <f>Движение!$C$702</f>
        <v/>
      </c>
      <c r="D4763" t="inlineStr">
        <is>
          <t>АК-15</t>
        </is>
      </c>
      <c r="E4763">
        <f>Движение!$H$702</f>
        <v/>
      </c>
      <c r="F4763">
        <f>N(Движение!$I$702)</f>
        <v/>
      </c>
      <c r="G4763">
        <f>N(Движение!$J$702)</f>
        <v/>
      </c>
      <c r="H4763">
        <f>Движение!$K$702</f>
        <v/>
      </c>
      <c r="I4763">
        <f>IF($F4763&gt;0,TEXT($B4763,"dd.mm")&amp;"_"&amp;$D4763,"")</f>
        <v/>
      </c>
    </row>
    <row r="4764">
      <c r="A4764" t="n">
        <v>4763</v>
      </c>
      <c r="B4764">
        <f>Движение!$A$702</f>
        <v/>
      </c>
      <c r="C4764">
        <f>Движение!$C$702</f>
        <v/>
      </c>
      <c r="D4764" t="inlineStr">
        <is>
          <t>Г 1800</t>
        </is>
      </c>
      <c r="E4764">
        <f>Движение!$L$702</f>
        <v/>
      </c>
      <c r="F4764">
        <f>N(Движение!$M$702)</f>
        <v/>
      </c>
      <c r="G4764">
        <f>N(Движение!$N$702)</f>
        <v/>
      </c>
      <c r="H4764">
        <f>Движение!$O$702</f>
        <v/>
      </c>
      <c r="I4764">
        <f>IF($F4764&gt;0,TEXT($B4764,"dd.mm")&amp;"_"&amp;$D4764,"")</f>
        <v/>
      </c>
    </row>
    <row r="4765">
      <c r="A4765" t="n">
        <v>4764</v>
      </c>
      <c r="B4765">
        <f>Движение!$A$702</f>
        <v/>
      </c>
      <c r="C4765">
        <f>Движение!$C$702</f>
        <v/>
      </c>
      <c r="D4765" t="inlineStr">
        <is>
          <t>Г 3500</t>
        </is>
      </c>
      <c r="E4765">
        <f>Движение!$P$702</f>
        <v/>
      </c>
      <c r="F4765">
        <f>N(Движение!$Q$702)</f>
        <v/>
      </c>
      <c r="G4765">
        <f>N(Движение!$R$702)</f>
        <v/>
      </c>
      <c r="H4765">
        <f>Движение!$S$702</f>
        <v/>
      </c>
      <c r="I4765">
        <f>IF($F4765&gt;0,TEXT($B4765,"dd.mm")&amp;"_"&amp;$D4765,"")</f>
        <v/>
      </c>
    </row>
    <row r="4766">
      <c r="A4766" t="n">
        <v>4765</v>
      </c>
      <c r="B4766">
        <f>Движение!$A$702</f>
        <v/>
      </c>
      <c r="C4766">
        <f>Движение!$C$702</f>
        <v/>
      </c>
      <c r="D4766" t="inlineStr">
        <is>
          <t>Г 800</t>
        </is>
      </c>
      <c r="E4766">
        <f>Движение!$T$702</f>
        <v/>
      </c>
      <c r="F4766">
        <f>N(Движение!$U$702)</f>
        <v/>
      </c>
      <c r="G4766">
        <f>N(Движение!$V$702)</f>
        <v/>
      </c>
      <c r="H4766">
        <f>Движение!$W$702</f>
        <v/>
      </c>
      <c r="I4766">
        <f>IF($F4766&gt;0,TEXT($B4766,"dd.mm")&amp;"_"&amp;$D4766,"")</f>
        <v/>
      </c>
    </row>
    <row r="4767">
      <c r="A4767" t="n">
        <v>4766</v>
      </c>
      <c r="B4767">
        <f>Движение!$A$702</f>
        <v/>
      </c>
      <c r="C4767">
        <f>Движение!$C$702</f>
        <v/>
      </c>
      <c r="D4767" t="inlineStr">
        <is>
          <t>Ми-К</t>
        </is>
      </c>
      <c r="E4767">
        <f>Движение!$X$702</f>
        <v/>
      </c>
      <c r="F4767">
        <f>N(Движение!$Y$702)</f>
        <v/>
      </c>
      <c r="G4767">
        <f>N(Движение!$Z$702)</f>
        <v/>
      </c>
      <c r="H4767">
        <f>Движение!$AA$702</f>
        <v/>
      </c>
      <c r="I4767">
        <f>IF($F4767&gt;0,TEXT($B4767,"dd.mm")&amp;"_"&amp;$D4767,"")</f>
        <v/>
      </c>
    </row>
    <row r="4768">
      <c r="A4768" t="n">
        <v>4767</v>
      </c>
      <c r="B4768">
        <f>Движение!$A$702</f>
        <v/>
      </c>
      <c r="C4768">
        <f>Движение!$C$702</f>
        <v/>
      </c>
      <c r="D4768" t="inlineStr">
        <is>
          <t>Ми-П</t>
        </is>
      </c>
      <c r="E4768">
        <f>Движение!$AB$702</f>
        <v/>
      </c>
      <c r="F4768">
        <f>N(Движение!$AC$702)</f>
        <v/>
      </c>
      <c r="G4768">
        <f>N(Движение!$AD$702)</f>
        <v/>
      </c>
      <c r="H4768">
        <f>Движение!$AE$702</f>
        <v/>
      </c>
      <c r="I4768">
        <f>IF($F4768&gt;0,TEXT($B4768,"dd.mm")&amp;"_"&amp;$D4768,"")</f>
        <v/>
      </c>
    </row>
    <row r="4769">
      <c r="A4769" t="n">
        <v>4768</v>
      </c>
      <c r="B4769">
        <f>Движение!$A$703</f>
        <v/>
      </c>
      <c r="C4769">
        <f>Движение!$C$703</f>
        <v/>
      </c>
      <c r="D4769" t="inlineStr">
        <is>
          <t>АК-10</t>
        </is>
      </c>
      <c r="E4769">
        <f>Движение!$D$703</f>
        <v/>
      </c>
      <c r="F4769">
        <f>N(Движение!$E$703)</f>
        <v/>
      </c>
      <c r="G4769">
        <f>N(Движение!$F$703)</f>
        <v/>
      </c>
      <c r="H4769">
        <f>Движение!$G$703</f>
        <v/>
      </c>
      <c r="I4769">
        <f>IF($F4769&gt;0,TEXT($B4769,"dd.mm")&amp;"_"&amp;$D4769,"")</f>
        <v/>
      </c>
    </row>
    <row r="4770">
      <c r="A4770" t="n">
        <v>4769</v>
      </c>
      <c r="B4770">
        <f>Движение!$A$703</f>
        <v/>
      </c>
      <c r="C4770">
        <f>Движение!$C$703</f>
        <v/>
      </c>
      <c r="D4770" t="inlineStr">
        <is>
          <t>АК-15</t>
        </is>
      </c>
      <c r="E4770">
        <f>Движение!$H$703</f>
        <v/>
      </c>
      <c r="F4770">
        <f>N(Движение!$I$703)</f>
        <v/>
      </c>
      <c r="G4770">
        <f>N(Движение!$J$703)</f>
        <v/>
      </c>
      <c r="H4770">
        <f>Движение!$K$703</f>
        <v/>
      </c>
      <c r="I4770">
        <f>IF($F4770&gt;0,TEXT($B4770,"dd.mm")&amp;"_"&amp;$D4770,"")</f>
        <v/>
      </c>
    </row>
    <row r="4771">
      <c r="A4771" t="n">
        <v>4770</v>
      </c>
      <c r="B4771">
        <f>Движение!$A$703</f>
        <v/>
      </c>
      <c r="C4771">
        <f>Движение!$C$703</f>
        <v/>
      </c>
      <c r="D4771" t="inlineStr">
        <is>
          <t>Г 1800</t>
        </is>
      </c>
      <c r="E4771">
        <f>Движение!$L$703</f>
        <v/>
      </c>
      <c r="F4771">
        <f>N(Движение!$M$703)</f>
        <v/>
      </c>
      <c r="G4771">
        <f>N(Движение!$N$703)</f>
        <v/>
      </c>
      <c r="H4771">
        <f>Движение!$O$703</f>
        <v/>
      </c>
      <c r="I4771">
        <f>IF($F4771&gt;0,TEXT($B4771,"dd.mm")&amp;"_"&amp;$D4771,"")</f>
        <v/>
      </c>
    </row>
    <row r="4772">
      <c r="A4772" t="n">
        <v>4771</v>
      </c>
      <c r="B4772">
        <f>Движение!$A$703</f>
        <v/>
      </c>
      <c r="C4772">
        <f>Движение!$C$703</f>
        <v/>
      </c>
      <c r="D4772" t="inlineStr">
        <is>
          <t>Г 3500</t>
        </is>
      </c>
      <c r="E4772">
        <f>Движение!$P$703</f>
        <v/>
      </c>
      <c r="F4772">
        <f>N(Движение!$Q$703)</f>
        <v/>
      </c>
      <c r="G4772">
        <f>N(Движение!$R$703)</f>
        <v/>
      </c>
      <c r="H4772">
        <f>Движение!$S$703</f>
        <v/>
      </c>
      <c r="I4772">
        <f>IF($F4772&gt;0,TEXT($B4772,"dd.mm")&amp;"_"&amp;$D4772,"")</f>
        <v/>
      </c>
    </row>
    <row r="4773">
      <c r="A4773" t="n">
        <v>4772</v>
      </c>
      <c r="B4773">
        <f>Движение!$A$703</f>
        <v/>
      </c>
      <c r="C4773">
        <f>Движение!$C$703</f>
        <v/>
      </c>
      <c r="D4773" t="inlineStr">
        <is>
          <t>Г 800</t>
        </is>
      </c>
      <c r="E4773">
        <f>Движение!$T$703</f>
        <v/>
      </c>
      <c r="F4773">
        <f>N(Движение!$U$703)</f>
        <v/>
      </c>
      <c r="G4773">
        <f>N(Движение!$V$703)</f>
        <v/>
      </c>
      <c r="H4773">
        <f>Движение!$W$703</f>
        <v/>
      </c>
      <c r="I4773">
        <f>IF($F4773&gt;0,TEXT($B4773,"dd.mm")&amp;"_"&amp;$D4773,"")</f>
        <v/>
      </c>
    </row>
    <row r="4774">
      <c r="A4774" t="n">
        <v>4773</v>
      </c>
      <c r="B4774">
        <f>Движение!$A$703</f>
        <v/>
      </c>
      <c r="C4774">
        <f>Движение!$C$703</f>
        <v/>
      </c>
      <c r="D4774" t="inlineStr">
        <is>
          <t>Ми-К</t>
        </is>
      </c>
      <c r="E4774">
        <f>Движение!$X$703</f>
        <v/>
      </c>
      <c r="F4774">
        <f>N(Движение!$Y$703)</f>
        <v/>
      </c>
      <c r="G4774">
        <f>N(Движение!$Z$703)</f>
        <v/>
      </c>
      <c r="H4774">
        <f>Движение!$AA$703</f>
        <v/>
      </c>
      <c r="I4774">
        <f>IF($F4774&gt;0,TEXT($B4774,"dd.mm")&amp;"_"&amp;$D4774,"")</f>
        <v/>
      </c>
    </row>
    <row r="4775">
      <c r="A4775" t="n">
        <v>4774</v>
      </c>
      <c r="B4775">
        <f>Движение!$A$703</f>
        <v/>
      </c>
      <c r="C4775">
        <f>Движение!$C$703</f>
        <v/>
      </c>
      <c r="D4775" t="inlineStr">
        <is>
          <t>Ми-П</t>
        </is>
      </c>
      <c r="E4775">
        <f>Движение!$AB$703</f>
        <v/>
      </c>
      <c r="F4775">
        <f>N(Движение!$AC$703)</f>
        <v/>
      </c>
      <c r="G4775">
        <f>N(Движение!$AD$703)</f>
        <v/>
      </c>
      <c r="H4775">
        <f>Движение!$AE$703</f>
        <v/>
      </c>
      <c r="I4775">
        <f>IF($F4775&gt;0,TEXT($B4775,"dd.mm")&amp;"_"&amp;$D4775,"")</f>
        <v/>
      </c>
    </row>
    <row r="4776">
      <c r="A4776" t="n">
        <v>4775</v>
      </c>
      <c r="B4776">
        <f>Движение!$A$704</f>
        <v/>
      </c>
      <c r="C4776">
        <f>Движение!$C$704</f>
        <v/>
      </c>
      <c r="D4776" t="inlineStr">
        <is>
          <t>АК-10</t>
        </is>
      </c>
      <c r="E4776">
        <f>Движение!$D$704</f>
        <v/>
      </c>
      <c r="F4776">
        <f>N(Движение!$E$704)</f>
        <v/>
      </c>
      <c r="G4776">
        <f>N(Движение!$F$704)</f>
        <v/>
      </c>
      <c r="H4776">
        <f>Движение!$G$704</f>
        <v/>
      </c>
      <c r="I4776">
        <f>IF($F4776&gt;0,TEXT($B4776,"dd.mm")&amp;"_"&amp;$D4776,"")</f>
        <v/>
      </c>
    </row>
    <row r="4777">
      <c r="A4777" t="n">
        <v>4776</v>
      </c>
      <c r="B4777">
        <f>Движение!$A$704</f>
        <v/>
      </c>
      <c r="C4777">
        <f>Движение!$C$704</f>
        <v/>
      </c>
      <c r="D4777" t="inlineStr">
        <is>
          <t>АК-15</t>
        </is>
      </c>
      <c r="E4777">
        <f>Движение!$H$704</f>
        <v/>
      </c>
      <c r="F4777">
        <f>N(Движение!$I$704)</f>
        <v/>
      </c>
      <c r="G4777">
        <f>N(Движение!$J$704)</f>
        <v/>
      </c>
      <c r="H4777">
        <f>Движение!$K$704</f>
        <v/>
      </c>
      <c r="I4777">
        <f>IF($F4777&gt;0,TEXT($B4777,"dd.mm")&amp;"_"&amp;$D4777,"")</f>
        <v/>
      </c>
    </row>
    <row r="4778">
      <c r="A4778" t="n">
        <v>4777</v>
      </c>
      <c r="B4778">
        <f>Движение!$A$704</f>
        <v/>
      </c>
      <c r="C4778">
        <f>Движение!$C$704</f>
        <v/>
      </c>
      <c r="D4778" t="inlineStr">
        <is>
          <t>Г 1800</t>
        </is>
      </c>
      <c r="E4778">
        <f>Движение!$L$704</f>
        <v/>
      </c>
      <c r="F4778">
        <f>N(Движение!$M$704)</f>
        <v/>
      </c>
      <c r="G4778">
        <f>N(Движение!$N$704)</f>
        <v/>
      </c>
      <c r="H4778">
        <f>Движение!$O$704</f>
        <v/>
      </c>
      <c r="I4778">
        <f>IF($F4778&gt;0,TEXT($B4778,"dd.mm")&amp;"_"&amp;$D4778,"")</f>
        <v/>
      </c>
    </row>
    <row r="4779">
      <c r="A4779" t="n">
        <v>4778</v>
      </c>
      <c r="B4779">
        <f>Движение!$A$704</f>
        <v/>
      </c>
      <c r="C4779">
        <f>Движение!$C$704</f>
        <v/>
      </c>
      <c r="D4779" t="inlineStr">
        <is>
          <t>Г 3500</t>
        </is>
      </c>
      <c r="E4779">
        <f>Движение!$P$704</f>
        <v/>
      </c>
      <c r="F4779">
        <f>N(Движение!$Q$704)</f>
        <v/>
      </c>
      <c r="G4779">
        <f>N(Движение!$R$704)</f>
        <v/>
      </c>
      <c r="H4779">
        <f>Движение!$S$704</f>
        <v/>
      </c>
      <c r="I4779">
        <f>IF($F4779&gt;0,TEXT($B4779,"dd.mm")&amp;"_"&amp;$D4779,"")</f>
        <v/>
      </c>
    </row>
    <row r="4780">
      <c r="A4780" t="n">
        <v>4779</v>
      </c>
      <c r="B4780">
        <f>Движение!$A$704</f>
        <v/>
      </c>
      <c r="C4780">
        <f>Движение!$C$704</f>
        <v/>
      </c>
      <c r="D4780" t="inlineStr">
        <is>
          <t>Г 800</t>
        </is>
      </c>
      <c r="E4780">
        <f>Движение!$T$704</f>
        <v/>
      </c>
      <c r="F4780">
        <f>N(Движение!$U$704)</f>
        <v/>
      </c>
      <c r="G4780">
        <f>N(Движение!$V$704)</f>
        <v/>
      </c>
      <c r="H4780">
        <f>Движение!$W$704</f>
        <v/>
      </c>
      <c r="I4780">
        <f>IF($F4780&gt;0,TEXT($B4780,"dd.mm")&amp;"_"&amp;$D4780,"")</f>
        <v/>
      </c>
    </row>
    <row r="4781">
      <c r="A4781" t="n">
        <v>4780</v>
      </c>
      <c r="B4781">
        <f>Движение!$A$704</f>
        <v/>
      </c>
      <c r="C4781">
        <f>Движение!$C$704</f>
        <v/>
      </c>
      <c r="D4781" t="inlineStr">
        <is>
          <t>Ми-К</t>
        </is>
      </c>
      <c r="E4781">
        <f>Движение!$X$704</f>
        <v/>
      </c>
      <c r="F4781">
        <f>N(Движение!$Y$704)</f>
        <v/>
      </c>
      <c r="G4781">
        <f>N(Движение!$Z$704)</f>
        <v/>
      </c>
      <c r="H4781">
        <f>Движение!$AA$704</f>
        <v/>
      </c>
      <c r="I4781">
        <f>IF($F4781&gt;0,TEXT($B4781,"dd.mm")&amp;"_"&amp;$D4781,"")</f>
        <v/>
      </c>
    </row>
    <row r="4782">
      <c r="A4782" t="n">
        <v>4781</v>
      </c>
      <c r="B4782">
        <f>Движение!$A$704</f>
        <v/>
      </c>
      <c r="C4782">
        <f>Движение!$C$704</f>
        <v/>
      </c>
      <c r="D4782" t="inlineStr">
        <is>
          <t>Ми-П</t>
        </is>
      </c>
      <c r="E4782">
        <f>Движение!$AB$704</f>
        <v/>
      </c>
      <c r="F4782">
        <f>N(Движение!$AC$704)</f>
        <v/>
      </c>
      <c r="G4782">
        <f>N(Движение!$AD$704)</f>
        <v/>
      </c>
      <c r="H4782">
        <f>Движение!$AE$704</f>
        <v/>
      </c>
      <c r="I4782">
        <f>IF($F4782&gt;0,TEXT($B4782,"dd.mm")&amp;"_"&amp;$D4782,"")</f>
        <v/>
      </c>
    </row>
    <row r="4783">
      <c r="A4783" t="n">
        <v>4782</v>
      </c>
      <c r="B4783">
        <f>Движение!$A$705</f>
        <v/>
      </c>
      <c r="C4783">
        <f>Движение!$C$705</f>
        <v/>
      </c>
      <c r="D4783" t="inlineStr">
        <is>
          <t>АК-10</t>
        </is>
      </c>
      <c r="E4783">
        <f>Движение!$D$705</f>
        <v/>
      </c>
      <c r="F4783">
        <f>N(Движение!$E$705)</f>
        <v/>
      </c>
      <c r="G4783">
        <f>N(Движение!$F$705)</f>
        <v/>
      </c>
      <c r="H4783">
        <f>Движение!$G$705</f>
        <v/>
      </c>
      <c r="I4783">
        <f>IF($F4783&gt;0,TEXT($B4783,"dd.mm")&amp;"_"&amp;$D4783,"")</f>
        <v/>
      </c>
    </row>
    <row r="4784">
      <c r="A4784" t="n">
        <v>4783</v>
      </c>
      <c r="B4784">
        <f>Движение!$A$705</f>
        <v/>
      </c>
      <c r="C4784">
        <f>Движение!$C$705</f>
        <v/>
      </c>
      <c r="D4784" t="inlineStr">
        <is>
          <t>АК-15</t>
        </is>
      </c>
      <c r="E4784">
        <f>Движение!$H$705</f>
        <v/>
      </c>
      <c r="F4784">
        <f>N(Движение!$I$705)</f>
        <v/>
      </c>
      <c r="G4784">
        <f>N(Движение!$J$705)</f>
        <v/>
      </c>
      <c r="H4784">
        <f>Движение!$K$705</f>
        <v/>
      </c>
      <c r="I4784">
        <f>IF($F4784&gt;0,TEXT($B4784,"dd.mm")&amp;"_"&amp;$D4784,"")</f>
        <v/>
      </c>
    </row>
    <row r="4785">
      <c r="A4785" t="n">
        <v>4784</v>
      </c>
      <c r="B4785">
        <f>Движение!$A$705</f>
        <v/>
      </c>
      <c r="C4785">
        <f>Движение!$C$705</f>
        <v/>
      </c>
      <c r="D4785" t="inlineStr">
        <is>
          <t>Г 1800</t>
        </is>
      </c>
      <c r="E4785">
        <f>Движение!$L$705</f>
        <v/>
      </c>
      <c r="F4785">
        <f>N(Движение!$M$705)</f>
        <v/>
      </c>
      <c r="G4785">
        <f>N(Движение!$N$705)</f>
        <v/>
      </c>
      <c r="H4785">
        <f>Движение!$O$705</f>
        <v/>
      </c>
      <c r="I4785">
        <f>IF($F4785&gt;0,TEXT($B4785,"dd.mm")&amp;"_"&amp;$D4785,"")</f>
        <v/>
      </c>
    </row>
    <row r="4786">
      <c r="A4786" t="n">
        <v>4785</v>
      </c>
      <c r="B4786">
        <f>Движение!$A$705</f>
        <v/>
      </c>
      <c r="C4786">
        <f>Движение!$C$705</f>
        <v/>
      </c>
      <c r="D4786" t="inlineStr">
        <is>
          <t>Г 3500</t>
        </is>
      </c>
      <c r="E4786">
        <f>Движение!$P$705</f>
        <v/>
      </c>
      <c r="F4786">
        <f>N(Движение!$Q$705)</f>
        <v/>
      </c>
      <c r="G4786">
        <f>N(Движение!$R$705)</f>
        <v/>
      </c>
      <c r="H4786">
        <f>Движение!$S$705</f>
        <v/>
      </c>
      <c r="I4786">
        <f>IF($F4786&gt;0,TEXT($B4786,"dd.mm")&amp;"_"&amp;$D4786,"")</f>
        <v/>
      </c>
    </row>
    <row r="4787">
      <c r="A4787" t="n">
        <v>4786</v>
      </c>
      <c r="B4787">
        <f>Движение!$A$705</f>
        <v/>
      </c>
      <c r="C4787">
        <f>Движение!$C$705</f>
        <v/>
      </c>
      <c r="D4787" t="inlineStr">
        <is>
          <t>Г 800</t>
        </is>
      </c>
      <c r="E4787">
        <f>Движение!$T$705</f>
        <v/>
      </c>
      <c r="F4787">
        <f>N(Движение!$U$705)</f>
        <v/>
      </c>
      <c r="G4787">
        <f>N(Движение!$V$705)</f>
        <v/>
      </c>
      <c r="H4787">
        <f>Движение!$W$705</f>
        <v/>
      </c>
      <c r="I4787">
        <f>IF($F4787&gt;0,TEXT($B4787,"dd.mm")&amp;"_"&amp;$D4787,"")</f>
        <v/>
      </c>
    </row>
    <row r="4788">
      <c r="A4788" t="n">
        <v>4787</v>
      </c>
      <c r="B4788">
        <f>Движение!$A$705</f>
        <v/>
      </c>
      <c r="C4788">
        <f>Движение!$C$705</f>
        <v/>
      </c>
      <c r="D4788" t="inlineStr">
        <is>
          <t>Ми-К</t>
        </is>
      </c>
      <c r="E4788">
        <f>Движение!$X$705</f>
        <v/>
      </c>
      <c r="F4788">
        <f>N(Движение!$Y$705)</f>
        <v/>
      </c>
      <c r="G4788">
        <f>N(Движение!$Z$705)</f>
        <v/>
      </c>
      <c r="H4788">
        <f>Движение!$AA$705</f>
        <v/>
      </c>
      <c r="I4788">
        <f>IF($F4788&gt;0,TEXT($B4788,"dd.mm")&amp;"_"&amp;$D4788,"")</f>
        <v/>
      </c>
    </row>
    <row r="4789">
      <c r="A4789" t="n">
        <v>4788</v>
      </c>
      <c r="B4789">
        <f>Движение!$A$705</f>
        <v/>
      </c>
      <c r="C4789">
        <f>Движение!$C$705</f>
        <v/>
      </c>
      <c r="D4789" t="inlineStr">
        <is>
          <t>Ми-П</t>
        </is>
      </c>
      <c r="E4789">
        <f>Движение!$AB$705</f>
        <v/>
      </c>
      <c r="F4789">
        <f>N(Движение!$AC$705)</f>
        <v/>
      </c>
      <c r="G4789">
        <f>N(Движение!$AD$705)</f>
        <v/>
      </c>
      <c r="H4789">
        <f>Движение!$AE$705</f>
        <v/>
      </c>
      <c r="I4789">
        <f>IF($F4789&gt;0,TEXT($B4789,"dd.mm")&amp;"_"&amp;$D4789,"")</f>
        <v/>
      </c>
    </row>
    <row r="4790">
      <c r="A4790" t="n">
        <v>4789</v>
      </c>
      <c r="B4790">
        <f>Движение!$A$706</f>
        <v/>
      </c>
      <c r="C4790">
        <f>Движение!$C$706</f>
        <v/>
      </c>
      <c r="D4790" t="inlineStr">
        <is>
          <t>АК-10</t>
        </is>
      </c>
      <c r="E4790">
        <f>Движение!$D$706</f>
        <v/>
      </c>
      <c r="F4790">
        <f>N(Движение!$E$706)</f>
        <v/>
      </c>
      <c r="G4790">
        <f>N(Движение!$F$706)</f>
        <v/>
      </c>
      <c r="H4790">
        <f>Движение!$G$706</f>
        <v/>
      </c>
      <c r="I4790">
        <f>IF($F4790&gt;0,TEXT($B4790,"dd.mm")&amp;"_"&amp;$D4790,"")</f>
        <v/>
      </c>
    </row>
    <row r="4791">
      <c r="A4791" t="n">
        <v>4790</v>
      </c>
      <c r="B4791">
        <f>Движение!$A$706</f>
        <v/>
      </c>
      <c r="C4791">
        <f>Движение!$C$706</f>
        <v/>
      </c>
      <c r="D4791" t="inlineStr">
        <is>
          <t>АК-15</t>
        </is>
      </c>
      <c r="E4791">
        <f>Движение!$H$706</f>
        <v/>
      </c>
      <c r="F4791">
        <f>N(Движение!$I$706)</f>
        <v/>
      </c>
      <c r="G4791">
        <f>N(Движение!$J$706)</f>
        <v/>
      </c>
      <c r="H4791">
        <f>Движение!$K$706</f>
        <v/>
      </c>
      <c r="I4791">
        <f>IF($F4791&gt;0,TEXT($B4791,"dd.mm")&amp;"_"&amp;$D4791,"")</f>
        <v/>
      </c>
    </row>
    <row r="4792">
      <c r="A4792" t="n">
        <v>4791</v>
      </c>
      <c r="B4792">
        <f>Движение!$A$706</f>
        <v/>
      </c>
      <c r="C4792">
        <f>Движение!$C$706</f>
        <v/>
      </c>
      <c r="D4792" t="inlineStr">
        <is>
          <t>Г 1800</t>
        </is>
      </c>
      <c r="E4792">
        <f>Движение!$L$706</f>
        <v/>
      </c>
      <c r="F4792">
        <f>N(Движение!$M$706)</f>
        <v/>
      </c>
      <c r="G4792">
        <f>N(Движение!$N$706)</f>
        <v/>
      </c>
      <c r="H4792">
        <f>Движение!$O$706</f>
        <v/>
      </c>
      <c r="I4792">
        <f>IF($F4792&gt;0,TEXT($B4792,"dd.mm")&amp;"_"&amp;$D4792,"")</f>
        <v/>
      </c>
    </row>
    <row r="4793">
      <c r="A4793" t="n">
        <v>4792</v>
      </c>
      <c r="B4793">
        <f>Движение!$A$706</f>
        <v/>
      </c>
      <c r="C4793">
        <f>Движение!$C$706</f>
        <v/>
      </c>
      <c r="D4793" t="inlineStr">
        <is>
          <t>Г 3500</t>
        </is>
      </c>
      <c r="E4793">
        <f>Движение!$P$706</f>
        <v/>
      </c>
      <c r="F4793">
        <f>N(Движение!$Q$706)</f>
        <v/>
      </c>
      <c r="G4793">
        <f>N(Движение!$R$706)</f>
        <v/>
      </c>
      <c r="H4793">
        <f>Движение!$S$706</f>
        <v/>
      </c>
      <c r="I4793">
        <f>IF($F4793&gt;0,TEXT($B4793,"dd.mm")&amp;"_"&amp;$D4793,"")</f>
        <v/>
      </c>
    </row>
    <row r="4794">
      <c r="A4794" t="n">
        <v>4793</v>
      </c>
      <c r="B4794">
        <f>Движение!$A$706</f>
        <v/>
      </c>
      <c r="C4794">
        <f>Движение!$C$706</f>
        <v/>
      </c>
      <c r="D4794" t="inlineStr">
        <is>
          <t>Г 800</t>
        </is>
      </c>
      <c r="E4794">
        <f>Движение!$T$706</f>
        <v/>
      </c>
      <c r="F4794">
        <f>N(Движение!$U$706)</f>
        <v/>
      </c>
      <c r="G4794">
        <f>N(Движение!$V$706)</f>
        <v/>
      </c>
      <c r="H4794">
        <f>Движение!$W$706</f>
        <v/>
      </c>
      <c r="I4794">
        <f>IF($F4794&gt;0,TEXT($B4794,"dd.mm")&amp;"_"&amp;$D4794,"")</f>
        <v/>
      </c>
    </row>
    <row r="4795">
      <c r="A4795" t="n">
        <v>4794</v>
      </c>
      <c r="B4795">
        <f>Движение!$A$706</f>
        <v/>
      </c>
      <c r="C4795">
        <f>Движение!$C$706</f>
        <v/>
      </c>
      <c r="D4795" t="inlineStr">
        <is>
          <t>Ми-К</t>
        </is>
      </c>
      <c r="E4795">
        <f>Движение!$X$706</f>
        <v/>
      </c>
      <c r="F4795">
        <f>N(Движение!$Y$706)</f>
        <v/>
      </c>
      <c r="G4795">
        <f>N(Движение!$Z$706)</f>
        <v/>
      </c>
      <c r="H4795">
        <f>Движение!$AA$706</f>
        <v/>
      </c>
      <c r="I4795">
        <f>IF($F4795&gt;0,TEXT($B4795,"dd.mm")&amp;"_"&amp;$D4795,"")</f>
        <v/>
      </c>
    </row>
    <row r="4796">
      <c r="A4796" t="n">
        <v>4795</v>
      </c>
      <c r="B4796">
        <f>Движение!$A$706</f>
        <v/>
      </c>
      <c r="C4796">
        <f>Движение!$C$706</f>
        <v/>
      </c>
      <c r="D4796" t="inlineStr">
        <is>
          <t>Ми-П</t>
        </is>
      </c>
      <c r="E4796">
        <f>Движение!$AB$706</f>
        <v/>
      </c>
      <c r="F4796">
        <f>N(Движение!$AC$706)</f>
        <v/>
      </c>
      <c r="G4796">
        <f>N(Движение!$AD$706)</f>
        <v/>
      </c>
      <c r="H4796">
        <f>Движение!$AE$706</f>
        <v/>
      </c>
      <c r="I4796">
        <f>IF($F4796&gt;0,TEXT($B4796,"dd.mm")&amp;"_"&amp;$D4796,"")</f>
        <v/>
      </c>
    </row>
    <row r="4797">
      <c r="A4797" t="n">
        <v>4796</v>
      </c>
      <c r="B4797">
        <f>Движение!$A$707</f>
        <v/>
      </c>
      <c r="C4797">
        <f>Движение!$C$707</f>
        <v/>
      </c>
      <c r="D4797" t="inlineStr">
        <is>
          <t>АК-10</t>
        </is>
      </c>
      <c r="E4797">
        <f>Движение!$D$707</f>
        <v/>
      </c>
      <c r="F4797">
        <f>N(Движение!$E$707)</f>
        <v/>
      </c>
      <c r="G4797">
        <f>N(Движение!$F$707)</f>
        <v/>
      </c>
      <c r="H4797">
        <f>Движение!$G$707</f>
        <v/>
      </c>
      <c r="I4797">
        <f>IF($F4797&gt;0,TEXT($B4797,"dd.mm")&amp;"_"&amp;$D4797,"")</f>
        <v/>
      </c>
    </row>
    <row r="4798">
      <c r="A4798" t="n">
        <v>4797</v>
      </c>
      <c r="B4798">
        <f>Движение!$A$707</f>
        <v/>
      </c>
      <c r="C4798">
        <f>Движение!$C$707</f>
        <v/>
      </c>
      <c r="D4798" t="inlineStr">
        <is>
          <t>АК-15</t>
        </is>
      </c>
      <c r="E4798">
        <f>Движение!$H$707</f>
        <v/>
      </c>
      <c r="F4798">
        <f>N(Движение!$I$707)</f>
        <v/>
      </c>
      <c r="G4798">
        <f>N(Движение!$J$707)</f>
        <v/>
      </c>
      <c r="H4798">
        <f>Движение!$K$707</f>
        <v/>
      </c>
      <c r="I4798">
        <f>IF($F4798&gt;0,TEXT($B4798,"dd.mm")&amp;"_"&amp;$D4798,"")</f>
        <v/>
      </c>
    </row>
    <row r="4799">
      <c r="A4799" t="n">
        <v>4798</v>
      </c>
      <c r="B4799">
        <f>Движение!$A$707</f>
        <v/>
      </c>
      <c r="C4799">
        <f>Движение!$C$707</f>
        <v/>
      </c>
      <c r="D4799" t="inlineStr">
        <is>
          <t>Г 1800</t>
        </is>
      </c>
      <c r="E4799">
        <f>Движение!$L$707</f>
        <v/>
      </c>
      <c r="F4799">
        <f>N(Движение!$M$707)</f>
        <v/>
      </c>
      <c r="G4799">
        <f>N(Движение!$N$707)</f>
        <v/>
      </c>
      <c r="H4799">
        <f>Движение!$O$707</f>
        <v/>
      </c>
      <c r="I4799">
        <f>IF($F4799&gt;0,TEXT($B4799,"dd.mm")&amp;"_"&amp;$D4799,"")</f>
        <v/>
      </c>
    </row>
    <row r="4800">
      <c r="A4800" t="n">
        <v>4799</v>
      </c>
      <c r="B4800">
        <f>Движение!$A$707</f>
        <v/>
      </c>
      <c r="C4800">
        <f>Движение!$C$707</f>
        <v/>
      </c>
      <c r="D4800" t="inlineStr">
        <is>
          <t>Г 3500</t>
        </is>
      </c>
      <c r="E4800">
        <f>Движение!$P$707</f>
        <v/>
      </c>
      <c r="F4800">
        <f>N(Движение!$Q$707)</f>
        <v/>
      </c>
      <c r="G4800">
        <f>N(Движение!$R$707)</f>
        <v/>
      </c>
      <c r="H4800">
        <f>Движение!$S$707</f>
        <v/>
      </c>
      <c r="I4800">
        <f>IF($F4800&gt;0,TEXT($B4800,"dd.mm")&amp;"_"&amp;$D4800,"")</f>
        <v/>
      </c>
    </row>
    <row r="4801">
      <c r="A4801" t="n">
        <v>4800</v>
      </c>
      <c r="B4801">
        <f>Движение!$A$707</f>
        <v/>
      </c>
      <c r="C4801">
        <f>Движение!$C$707</f>
        <v/>
      </c>
      <c r="D4801" t="inlineStr">
        <is>
          <t>Г 800</t>
        </is>
      </c>
      <c r="E4801">
        <f>Движение!$T$707</f>
        <v/>
      </c>
      <c r="F4801">
        <f>N(Движение!$U$707)</f>
        <v/>
      </c>
      <c r="G4801">
        <f>N(Движение!$V$707)</f>
        <v/>
      </c>
      <c r="H4801">
        <f>Движение!$W$707</f>
        <v/>
      </c>
      <c r="I4801">
        <f>IF($F4801&gt;0,TEXT($B4801,"dd.mm")&amp;"_"&amp;$D4801,"")</f>
        <v/>
      </c>
    </row>
    <row r="4802">
      <c r="A4802" t="n">
        <v>4801</v>
      </c>
      <c r="B4802">
        <f>Движение!$A$707</f>
        <v/>
      </c>
      <c r="C4802">
        <f>Движение!$C$707</f>
        <v/>
      </c>
      <c r="D4802" t="inlineStr">
        <is>
          <t>Ми-К</t>
        </is>
      </c>
      <c r="E4802">
        <f>Движение!$X$707</f>
        <v/>
      </c>
      <c r="F4802">
        <f>N(Движение!$Y$707)</f>
        <v/>
      </c>
      <c r="G4802">
        <f>N(Движение!$Z$707)</f>
        <v/>
      </c>
      <c r="H4802">
        <f>Движение!$AA$707</f>
        <v/>
      </c>
      <c r="I4802">
        <f>IF($F4802&gt;0,TEXT($B4802,"dd.mm")&amp;"_"&amp;$D4802,"")</f>
        <v/>
      </c>
    </row>
    <row r="4803">
      <c r="A4803" t="n">
        <v>4802</v>
      </c>
      <c r="B4803">
        <f>Движение!$A$707</f>
        <v/>
      </c>
      <c r="C4803">
        <f>Движение!$C$707</f>
        <v/>
      </c>
      <c r="D4803" t="inlineStr">
        <is>
          <t>Ми-П</t>
        </is>
      </c>
      <c r="E4803">
        <f>Движение!$AB$707</f>
        <v/>
      </c>
      <c r="F4803">
        <f>N(Движение!$AC$707)</f>
        <v/>
      </c>
      <c r="G4803">
        <f>N(Движение!$AD$707)</f>
        <v/>
      </c>
      <c r="H4803">
        <f>Движение!$AE$707</f>
        <v/>
      </c>
      <c r="I4803">
        <f>IF($F4803&gt;0,TEXT($B4803,"dd.mm")&amp;"_"&amp;$D4803,"")</f>
        <v/>
      </c>
    </row>
    <row r="4804">
      <c r="A4804" t="n">
        <v>4803</v>
      </c>
      <c r="B4804">
        <f>Движение!$A$708</f>
        <v/>
      </c>
      <c r="C4804">
        <f>Движение!$C$708</f>
        <v/>
      </c>
      <c r="D4804" t="inlineStr">
        <is>
          <t>АК-10</t>
        </is>
      </c>
      <c r="E4804">
        <f>Движение!$D$708</f>
        <v/>
      </c>
      <c r="F4804">
        <f>N(Движение!$E$708)</f>
        <v/>
      </c>
      <c r="G4804">
        <f>N(Движение!$F$708)</f>
        <v/>
      </c>
      <c r="H4804">
        <f>Движение!$G$708</f>
        <v/>
      </c>
      <c r="I4804">
        <f>IF($F4804&gt;0,TEXT($B4804,"dd.mm")&amp;"_"&amp;$D4804,"")</f>
        <v/>
      </c>
    </row>
    <row r="4805">
      <c r="A4805" t="n">
        <v>4804</v>
      </c>
      <c r="B4805">
        <f>Движение!$A$708</f>
        <v/>
      </c>
      <c r="C4805">
        <f>Движение!$C$708</f>
        <v/>
      </c>
      <c r="D4805" t="inlineStr">
        <is>
          <t>АК-15</t>
        </is>
      </c>
      <c r="E4805">
        <f>Движение!$H$708</f>
        <v/>
      </c>
      <c r="F4805">
        <f>N(Движение!$I$708)</f>
        <v/>
      </c>
      <c r="G4805">
        <f>N(Движение!$J$708)</f>
        <v/>
      </c>
      <c r="H4805">
        <f>Движение!$K$708</f>
        <v/>
      </c>
      <c r="I4805">
        <f>IF($F4805&gt;0,TEXT($B4805,"dd.mm")&amp;"_"&amp;$D4805,"")</f>
        <v/>
      </c>
    </row>
    <row r="4806">
      <c r="A4806" t="n">
        <v>4805</v>
      </c>
      <c r="B4806">
        <f>Движение!$A$708</f>
        <v/>
      </c>
      <c r="C4806">
        <f>Движение!$C$708</f>
        <v/>
      </c>
      <c r="D4806" t="inlineStr">
        <is>
          <t>Г 1800</t>
        </is>
      </c>
      <c r="E4806">
        <f>Движение!$L$708</f>
        <v/>
      </c>
      <c r="F4806">
        <f>N(Движение!$M$708)</f>
        <v/>
      </c>
      <c r="G4806">
        <f>N(Движение!$N$708)</f>
        <v/>
      </c>
      <c r="H4806">
        <f>Движение!$O$708</f>
        <v/>
      </c>
      <c r="I4806">
        <f>IF($F4806&gt;0,TEXT($B4806,"dd.mm")&amp;"_"&amp;$D4806,"")</f>
        <v/>
      </c>
    </row>
    <row r="4807">
      <c r="A4807" t="n">
        <v>4806</v>
      </c>
      <c r="B4807">
        <f>Движение!$A$708</f>
        <v/>
      </c>
      <c r="C4807">
        <f>Движение!$C$708</f>
        <v/>
      </c>
      <c r="D4807" t="inlineStr">
        <is>
          <t>Г 3500</t>
        </is>
      </c>
      <c r="E4807">
        <f>Движение!$P$708</f>
        <v/>
      </c>
      <c r="F4807">
        <f>N(Движение!$Q$708)</f>
        <v/>
      </c>
      <c r="G4807">
        <f>N(Движение!$R$708)</f>
        <v/>
      </c>
      <c r="H4807">
        <f>Движение!$S$708</f>
        <v/>
      </c>
      <c r="I4807">
        <f>IF($F4807&gt;0,TEXT($B4807,"dd.mm")&amp;"_"&amp;$D4807,"")</f>
        <v/>
      </c>
    </row>
    <row r="4808">
      <c r="A4808" t="n">
        <v>4807</v>
      </c>
      <c r="B4808">
        <f>Движение!$A$708</f>
        <v/>
      </c>
      <c r="C4808">
        <f>Движение!$C$708</f>
        <v/>
      </c>
      <c r="D4808" t="inlineStr">
        <is>
          <t>Г 800</t>
        </is>
      </c>
      <c r="E4808">
        <f>Движение!$T$708</f>
        <v/>
      </c>
      <c r="F4808">
        <f>N(Движение!$U$708)</f>
        <v/>
      </c>
      <c r="G4808">
        <f>N(Движение!$V$708)</f>
        <v/>
      </c>
      <c r="H4808">
        <f>Движение!$W$708</f>
        <v/>
      </c>
      <c r="I4808">
        <f>IF($F4808&gt;0,TEXT($B4808,"dd.mm")&amp;"_"&amp;$D4808,"")</f>
        <v/>
      </c>
    </row>
    <row r="4809">
      <c r="A4809" t="n">
        <v>4808</v>
      </c>
      <c r="B4809">
        <f>Движение!$A$708</f>
        <v/>
      </c>
      <c r="C4809">
        <f>Движение!$C$708</f>
        <v/>
      </c>
      <c r="D4809" t="inlineStr">
        <is>
          <t>Ми-К</t>
        </is>
      </c>
      <c r="E4809">
        <f>Движение!$X$708</f>
        <v/>
      </c>
      <c r="F4809">
        <f>N(Движение!$Y$708)</f>
        <v/>
      </c>
      <c r="G4809">
        <f>N(Движение!$Z$708)</f>
        <v/>
      </c>
      <c r="H4809">
        <f>Движение!$AA$708</f>
        <v/>
      </c>
      <c r="I4809">
        <f>IF($F4809&gt;0,TEXT($B4809,"dd.mm")&amp;"_"&amp;$D4809,"")</f>
        <v/>
      </c>
    </row>
    <row r="4810">
      <c r="A4810" t="n">
        <v>4809</v>
      </c>
      <c r="B4810">
        <f>Движение!$A$708</f>
        <v/>
      </c>
      <c r="C4810">
        <f>Движение!$C$708</f>
        <v/>
      </c>
      <c r="D4810" t="inlineStr">
        <is>
          <t>Ми-П</t>
        </is>
      </c>
      <c r="E4810">
        <f>Движение!$AB$708</f>
        <v/>
      </c>
      <c r="F4810">
        <f>N(Движение!$AC$708)</f>
        <v/>
      </c>
      <c r="G4810">
        <f>N(Движение!$AD$708)</f>
        <v/>
      </c>
      <c r="H4810">
        <f>Движение!$AE$708</f>
        <v/>
      </c>
      <c r="I4810">
        <f>IF($F4810&gt;0,TEXT($B4810,"dd.mm")&amp;"_"&amp;$D4810,"")</f>
        <v/>
      </c>
    </row>
    <row r="4811">
      <c r="A4811" t="n">
        <v>4810</v>
      </c>
      <c r="B4811">
        <f>Движение!$A$709</f>
        <v/>
      </c>
      <c r="C4811">
        <f>Движение!$C$709</f>
        <v/>
      </c>
      <c r="D4811" t="inlineStr">
        <is>
          <t>АК-10</t>
        </is>
      </c>
      <c r="E4811">
        <f>Движение!$D$709</f>
        <v/>
      </c>
      <c r="F4811">
        <f>N(Движение!$E$709)</f>
        <v/>
      </c>
      <c r="G4811">
        <f>N(Движение!$F$709)</f>
        <v/>
      </c>
      <c r="H4811">
        <f>Движение!$G$709</f>
        <v/>
      </c>
      <c r="I4811">
        <f>IF($F4811&gt;0,TEXT($B4811,"dd.mm")&amp;"_"&amp;$D4811,"")</f>
        <v/>
      </c>
    </row>
    <row r="4812">
      <c r="A4812" t="n">
        <v>4811</v>
      </c>
      <c r="B4812">
        <f>Движение!$A$709</f>
        <v/>
      </c>
      <c r="C4812">
        <f>Движение!$C$709</f>
        <v/>
      </c>
      <c r="D4812" t="inlineStr">
        <is>
          <t>АК-15</t>
        </is>
      </c>
      <c r="E4812">
        <f>Движение!$H$709</f>
        <v/>
      </c>
      <c r="F4812">
        <f>N(Движение!$I$709)</f>
        <v/>
      </c>
      <c r="G4812">
        <f>N(Движение!$J$709)</f>
        <v/>
      </c>
      <c r="H4812">
        <f>Движение!$K$709</f>
        <v/>
      </c>
      <c r="I4812">
        <f>IF($F4812&gt;0,TEXT($B4812,"dd.mm")&amp;"_"&amp;$D4812,"")</f>
        <v/>
      </c>
    </row>
    <row r="4813">
      <c r="A4813" t="n">
        <v>4812</v>
      </c>
      <c r="B4813">
        <f>Движение!$A$709</f>
        <v/>
      </c>
      <c r="C4813">
        <f>Движение!$C$709</f>
        <v/>
      </c>
      <c r="D4813" t="inlineStr">
        <is>
          <t>Г 1800</t>
        </is>
      </c>
      <c r="E4813">
        <f>Движение!$L$709</f>
        <v/>
      </c>
      <c r="F4813">
        <f>N(Движение!$M$709)</f>
        <v/>
      </c>
      <c r="G4813">
        <f>N(Движение!$N$709)</f>
        <v/>
      </c>
      <c r="H4813">
        <f>Движение!$O$709</f>
        <v/>
      </c>
      <c r="I4813">
        <f>IF($F4813&gt;0,TEXT($B4813,"dd.mm")&amp;"_"&amp;$D4813,"")</f>
        <v/>
      </c>
    </row>
    <row r="4814">
      <c r="A4814" t="n">
        <v>4813</v>
      </c>
      <c r="B4814">
        <f>Движение!$A$709</f>
        <v/>
      </c>
      <c r="C4814">
        <f>Движение!$C$709</f>
        <v/>
      </c>
      <c r="D4814" t="inlineStr">
        <is>
          <t>Г 3500</t>
        </is>
      </c>
      <c r="E4814">
        <f>Движение!$P$709</f>
        <v/>
      </c>
      <c r="F4814">
        <f>N(Движение!$Q$709)</f>
        <v/>
      </c>
      <c r="G4814">
        <f>N(Движение!$R$709)</f>
        <v/>
      </c>
      <c r="H4814">
        <f>Движение!$S$709</f>
        <v/>
      </c>
      <c r="I4814">
        <f>IF($F4814&gt;0,TEXT($B4814,"dd.mm")&amp;"_"&amp;$D4814,"")</f>
        <v/>
      </c>
    </row>
    <row r="4815">
      <c r="A4815" t="n">
        <v>4814</v>
      </c>
      <c r="B4815">
        <f>Движение!$A$709</f>
        <v/>
      </c>
      <c r="C4815">
        <f>Движение!$C$709</f>
        <v/>
      </c>
      <c r="D4815" t="inlineStr">
        <is>
          <t>Г 800</t>
        </is>
      </c>
      <c r="E4815">
        <f>Движение!$T$709</f>
        <v/>
      </c>
      <c r="F4815">
        <f>N(Движение!$U$709)</f>
        <v/>
      </c>
      <c r="G4815">
        <f>N(Движение!$V$709)</f>
        <v/>
      </c>
      <c r="H4815">
        <f>Движение!$W$709</f>
        <v/>
      </c>
      <c r="I4815">
        <f>IF($F4815&gt;0,TEXT($B4815,"dd.mm")&amp;"_"&amp;$D4815,"")</f>
        <v/>
      </c>
    </row>
    <row r="4816">
      <c r="A4816" t="n">
        <v>4815</v>
      </c>
      <c r="B4816">
        <f>Движение!$A$709</f>
        <v/>
      </c>
      <c r="C4816">
        <f>Движение!$C$709</f>
        <v/>
      </c>
      <c r="D4816" t="inlineStr">
        <is>
          <t>Ми-К</t>
        </is>
      </c>
      <c r="E4816">
        <f>Движение!$X$709</f>
        <v/>
      </c>
      <c r="F4816">
        <f>N(Движение!$Y$709)</f>
        <v/>
      </c>
      <c r="G4816">
        <f>N(Движение!$Z$709)</f>
        <v/>
      </c>
      <c r="H4816">
        <f>Движение!$AA$709</f>
        <v/>
      </c>
      <c r="I4816">
        <f>IF($F4816&gt;0,TEXT($B4816,"dd.mm")&amp;"_"&amp;$D4816,"")</f>
        <v/>
      </c>
    </row>
    <row r="4817">
      <c r="A4817" t="n">
        <v>4816</v>
      </c>
      <c r="B4817">
        <f>Движение!$A$709</f>
        <v/>
      </c>
      <c r="C4817">
        <f>Движение!$C$709</f>
        <v/>
      </c>
      <c r="D4817" t="inlineStr">
        <is>
          <t>Ми-П</t>
        </is>
      </c>
      <c r="E4817">
        <f>Движение!$AB$709</f>
        <v/>
      </c>
      <c r="F4817">
        <f>N(Движение!$AC$709)</f>
        <v/>
      </c>
      <c r="G4817">
        <f>N(Движение!$AD$709)</f>
        <v/>
      </c>
      <c r="H4817">
        <f>Движение!$AE$709</f>
        <v/>
      </c>
      <c r="I4817">
        <f>IF($F4817&gt;0,TEXT($B4817,"dd.mm")&amp;"_"&amp;$D4817,"")</f>
        <v/>
      </c>
    </row>
    <row r="4818">
      <c r="A4818" t="n">
        <v>4817</v>
      </c>
      <c r="B4818">
        <f>Движение!$A$710</f>
        <v/>
      </c>
      <c r="C4818">
        <f>Движение!$C$710</f>
        <v/>
      </c>
      <c r="D4818" t="inlineStr">
        <is>
          <t>АК-10</t>
        </is>
      </c>
      <c r="E4818">
        <f>Движение!$D$710</f>
        <v/>
      </c>
      <c r="F4818">
        <f>N(Движение!$E$710)</f>
        <v/>
      </c>
      <c r="G4818">
        <f>N(Движение!$F$710)</f>
        <v/>
      </c>
      <c r="H4818">
        <f>Движение!$G$710</f>
        <v/>
      </c>
      <c r="I4818">
        <f>IF($F4818&gt;0,TEXT($B4818,"dd.mm")&amp;"_"&amp;$D4818,"")</f>
        <v/>
      </c>
    </row>
    <row r="4819">
      <c r="A4819" t="n">
        <v>4818</v>
      </c>
      <c r="B4819">
        <f>Движение!$A$710</f>
        <v/>
      </c>
      <c r="C4819">
        <f>Движение!$C$710</f>
        <v/>
      </c>
      <c r="D4819" t="inlineStr">
        <is>
          <t>АК-15</t>
        </is>
      </c>
      <c r="E4819">
        <f>Движение!$H$710</f>
        <v/>
      </c>
      <c r="F4819">
        <f>N(Движение!$I$710)</f>
        <v/>
      </c>
      <c r="G4819">
        <f>N(Движение!$J$710)</f>
        <v/>
      </c>
      <c r="H4819">
        <f>Движение!$K$710</f>
        <v/>
      </c>
      <c r="I4819">
        <f>IF($F4819&gt;0,TEXT($B4819,"dd.mm")&amp;"_"&amp;$D4819,"")</f>
        <v/>
      </c>
    </row>
    <row r="4820">
      <c r="A4820" t="n">
        <v>4819</v>
      </c>
      <c r="B4820">
        <f>Движение!$A$710</f>
        <v/>
      </c>
      <c r="C4820">
        <f>Движение!$C$710</f>
        <v/>
      </c>
      <c r="D4820" t="inlineStr">
        <is>
          <t>Г 1800</t>
        </is>
      </c>
      <c r="E4820">
        <f>Движение!$L$710</f>
        <v/>
      </c>
      <c r="F4820">
        <f>N(Движение!$M$710)</f>
        <v/>
      </c>
      <c r="G4820">
        <f>N(Движение!$N$710)</f>
        <v/>
      </c>
      <c r="H4820">
        <f>Движение!$O$710</f>
        <v/>
      </c>
      <c r="I4820">
        <f>IF($F4820&gt;0,TEXT($B4820,"dd.mm")&amp;"_"&amp;$D4820,"")</f>
        <v/>
      </c>
    </row>
    <row r="4821">
      <c r="A4821" t="n">
        <v>4820</v>
      </c>
      <c r="B4821">
        <f>Движение!$A$710</f>
        <v/>
      </c>
      <c r="C4821">
        <f>Движение!$C$710</f>
        <v/>
      </c>
      <c r="D4821" t="inlineStr">
        <is>
          <t>Г 3500</t>
        </is>
      </c>
      <c r="E4821">
        <f>Движение!$P$710</f>
        <v/>
      </c>
      <c r="F4821">
        <f>N(Движение!$Q$710)</f>
        <v/>
      </c>
      <c r="G4821">
        <f>N(Движение!$R$710)</f>
        <v/>
      </c>
      <c r="H4821">
        <f>Движение!$S$710</f>
        <v/>
      </c>
      <c r="I4821">
        <f>IF($F4821&gt;0,TEXT($B4821,"dd.mm")&amp;"_"&amp;$D4821,"")</f>
        <v/>
      </c>
    </row>
    <row r="4822">
      <c r="A4822" t="n">
        <v>4821</v>
      </c>
      <c r="B4822">
        <f>Движение!$A$710</f>
        <v/>
      </c>
      <c r="C4822">
        <f>Движение!$C$710</f>
        <v/>
      </c>
      <c r="D4822" t="inlineStr">
        <is>
          <t>Г 800</t>
        </is>
      </c>
      <c r="E4822">
        <f>Движение!$T$710</f>
        <v/>
      </c>
      <c r="F4822">
        <f>N(Движение!$U$710)</f>
        <v/>
      </c>
      <c r="G4822">
        <f>N(Движение!$V$710)</f>
        <v/>
      </c>
      <c r="H4822">
        <f>Движение!$W$710</f>
        <v/>
      </c>
      <c r="I4822">
        <f>IF($F4822&gt;0,TEXT($B4822,"dd.mm")&amp;"_"&amp;$D4822,"")</f>
        <v/>
      </c>
    </row>
    <row r="4823">
      <c r="A4823" t="n">
        <v>4822</v>
      </c>
      <c r="B4823">
        <f>Движение!$A$710</f>
        <v/>
      </c>
      <c r="C4823">
        <f>Движение!$C$710</f>
        <v/>
      </c>
      <c r="D4823" t="inlineStr">
        <is>
          <t>Ми-К</t>
        </is>
      </c>
      <c r="E4823">
        <f>Движение!$X$710</f>
        <v/>
      </c>
      <c r="F4823">
        <f>N(Движение!$Y$710)</f>
        <v/>
      </c>
      <c r="G4823">
        <f>N(Движение!$Z$710)</f>
        <v/>
      </c>
      <c r="H4823">
        <f>Движение!$AA$710</f>
        <v/>
      </c>
      <c r="I4823">
        <f>IF($F4823&gt;0,TEXT($B4823,"dd.mm")&amp;"_"&amp;$D4823,"")</f>
        <v/>
      </c>
    </row>
    <row r="4824">
      <c r="A4824" t="n">
        <v>4823</v>
      </c>
      <c r="B4824">
        <f>Движение!$A$710</f>
        <v/>
      </c>
      <c r="C4824">
        <f>Движение!$C$710</f>
        <v/>
      </c>
      <c r="D4824" t="inlineStr">
        <is>
          <t>Ми-П</t>
        </is>
      </c>
      <c r="E4824">
        <f>Движение!$AB$710</f>
        <v/>
      </c>
      <c r="F4824">
        <f>N(Движение!$AC$710)</f>
        <v/>
      </c>
      <c r="G4824">
        <f>N(Движение!$AD$710)</f>
        <v/>
      </c>
      <c r="H4824">
        <f>Движение!$AE$710</f>
        <v/>
      </c>
      <c r="I4824">
        <f>IF($F4824&gt;0,TEXT($B4824,"dd.mm")&amp;"_"&amp;$D4824,"")</f>
        <v/>
      </c>
    </row>
    <row r="4825">
      <c r="A4825" t="n">
        <v>4824</v>
      </c>
      <c r="B4825">
        <f>Движение!$A$711</f>
        <v/>
      </c>
      <c r="C4825">
        <f>Движение!$C$711</f>
        <v/>
      </c>
      <c r="D4825" t="inlineStr">
        <is>
          <t>АК-10</t>
        </is>
      </c>
      <c r="E4825">
        <f>Движение!$D$711</f>
        <v/>
      </c>
      <c r="F4825">
        <f>N(Движение!$E$711)</f>
        <v/>
      </c>
      <c r="G4825">
        <f>N(Движение!$F$711)</f>
        <v/>
      </c>
      <c r="H4825">
        <f>Движение!$G$711</f>
        <v/>
      </c>
      <c r="I4825">
        <f>IF($F4825&gt;0,TEXT($B4825,"dd.mm")&amp;"_"&amp;$D4825,"")</f>
        <v/>
      </c>
    </row>
    <row r="4826">
      <c r="A4826" t="n">
        <v>4825</v>
      </c>
      <c r="B4826">
        <f>Движение!$A$711</f>
        <v/>
      </c>
      <c r="C4826">
        <f>Движение!$C$711</f>
        <v/>
      </c>
      <c r="D4826" t="inlineStr">
        <is>
          <t>АК-15</t>
        </is>
      </c>
      <c r="E4826">
        <f>Движение!$H$711</f>
        <v/>
      </c>
      <c r="F4826">
        <f>N(Движение!$I$711)</f>
        <v/>
      </c>
      <c r="G4826">
        <f>N(Движение!$J$711)</f>
        <v/>
      </c>
      <c r="H4826">
        <f>Движение!$K$711</f>
        <v/>
      </c>
      <c r="I4826">
        <f>IF($F4826&gt;0,TEXT($B4826,"dd.mm")&amp;"_"&amp;$D4826,"")</f>
        <v/>
      </c>
    </row>
    <row r="4827">
      <c r="A4827" t="n">
        <v>4826</v>
      </c>
      <c r="B4827">
        <f>Движение!$A$711</f>
        <v/>
      </c>
      <c r="C4827">
        <f>Движение!$C$711</f>
        <v/>
      </c>
      <c r="D4827" t="inlineStr">
        <is>
          <t>Г 1800</t>
        </is>
      </c>
      <c r="E4827">
        <f>Движение!$L$711</f>
        <v/>
      </c>
      <c r="F4827">
        <f>N(Движение!$M$711)</f>
        <v/>
      </c>
      <c r="G4827">
        <f>N(Движение!$N$711)</f>
        <v/>
      </c>
      <c r="H4827">
        <f>Движение!$O$711</f>
        <v/>
      </c>
      <c r="I4827">
        <f>IF($F4827&gt;0,TEXT($B4827,"dd.mm")&amp;"_"&amp;$D4827,"")</f>
        <v/>
      </c>
    </row>
    <row r="4828">
      <c r="A4828" t="n">
        <v>4827</v>
      </c>
      <c r="B4828">
        <f>Движение!$A$711</f>
        <v/>
      </c>
      <c r="C4828">
        <f>Движение!$C$711</f>
        <v/>
      </c>
      <c r="D4828" t="inlineStr">
        <is>
          <t>Г 3500</t>
        </is>
      </c>
      <c r="E4828">
        <f>Движение!$P$711</f>
        <v/>
      </c>
      <c r="F4828">
        <f>N(Движение!$Q$711)</f>
        <v/>
      </c>
      <c r="G4828">
        <f>N(Движение!$R$711)</f>
        <v/>
      </c>
      <c r="H4828">
        <f>Движение!$S$711</f>
        <v/>
      </c>
      <c r="I4828">
        <f>IF($F4828&gt;0,TEXT($B4828,"dd.mm")&amp;"_"&amp;$D4828,"")</f>
        <v/>
      </c>
    </row>
    <row r="4829">
      <c r="A4829" t="n">
        <v>4828</v>
      </c>
      <c r="B4829">
        <f>Движение!$A$711</f>
        <v/>
      </c>
      <c r="C4829">
        <f>Движение!$C$711</f>
        <v/>
      </c>
      <c r="D4829" t="inlineStr">
        <is>
          <t>Г 800</t>
        </is>
      </c>
      <c r="E4829">
        <f>Движение!$T$711</f>
        <v/>
      </c>
      <c r="F4829">
        <f>N(Движение!$U$711)</f>
        <v/>
      </c>
      <c r="G4829">
        <f>N(Движение!$V$711)</f>
        <v/>
      </c>
      <c r="H4829">
        <f>Движение!$W$711</f>
        <v/>
      </c>
      <c r="I4829">
        <f>IF($F4829&gt;0,TEXT($B4829,"dd.mm")&amp;"_"&amp;$D4829,"")</f>
        <v/>
      </c>
    </row>
    <row r="4830">
      <c r="A4830" t="n">
        <v>4829</v>
      </c>
      <c r="B4830">
        <f>Движение!$A$711</f>
        <v/>
      </c>
      <c r="C4830">
        <f>Движение!$C$711</f>
        <v/>
      </c>
      <c r="D4830" t="inlineStr">
        <is>
          <t>Ми-К</t>
        </is>
      </c>
      <c r="E4830">
        <f>Движение!$X$711</f>
        <v/>
      </c>
      <c r="F4830">
        <f>N(Движение!$Y$711)</f>
        <v/>
      </c>
      <c r="G4830">
        <f>N(Движение!$Z$711)</f>
        <v/>
      </c>
      <c r="H4830">
        <f>Движение!$AA$711</f>
        <v/>
      </c>
      <c r="I4830">
        <f>IF($F4830&gt;0,TEXT($B4830,"dd.mm")&amp;"_"&amp;$D4830,"")</f>
        <v/>
      </c>
    </row>
    <row r="4831">
      <c r="A4831" t="n">
        <v>4830</v>
      </c>
      <c r="B4831">
        <f>Движение!$A$711</f>
        <v/>
      </c>
      <c r="C4831">
        <f>Движение!$C$711</f>
        <v/>
      </c>
      <c r="D4831" t="inlineStr">
        <is>
          <t>Ми-П</t>
        </is>
      </c>
      <c r="E4831">
        <f>Движение!$AB$711</f>
        <v/>
      </c>
      <c r="F4831">
        <f>N(Движение!$AC$711)</f>
        <v/>
      </c>
      <c r="G4831">
        <f>N(Движение!$AD$711)</f>
        <v/>
      </c>
      <c r="H4831">
        <f>Движение!$AE$711</f>
        <v/>
      </c>
      <c r="I4831">
        <f>IF($F4831&gt;0,TEXT($B4831,"dd.mm")&amp;"_"&amp;$D4831,"")</f>
        <v/>
      </c>
    </row>
    <row r="4832">
      <c r="A4832" t="n">
        <v>4831</v>
      </c>
      <c r="B4832">
        <f>Движение!$A$712</f>
        <v/>
      </c>
      <c r="C4832">
        <f>Движение!$C$712</f>
        <v/>
      </c>
      <c r="D4832" t="inlineStr">
        <is>
          <t>АК-10</t>
        </is>
      </c>
      <c r="E4832">
        <f>Движение!$D$712</f>
        <v/>
      </c>
      <c r="F4832">
        <f>N(Движение!$E$712)</f>
        <v/>
      </c>
      <c r="G4832">
        <f>N(Движение!$F$712)</f>
        <v/>
      </c>
      <c r="H4832">
        <f>Движение!$G$712</f>
        <v/>
      </c>
      <c r="I4832">
        <f>IF($F4832&gt;0,TEXT($B4832,"dd.mm")&amp;"_"&amp;$D4832,"")</f>
        <v/>
      </c>
    </row>
    <row r="4833">
      <c r="A4833" t="n">
        <v>4832</v>
      </c>
      <c r="B4833">
        <f>Движение!$A$712</f>
        <v/>
      </c>
      <c r="C4833">
        <f>Движение!$C$712</f>
        <v/>
      </c>
      <c r="D4833" t="inlineStr">
        <is>
          <t>АК-15</t>
        </is>
      </c>
      <c r="E4833">
        <f>Движение!$H$712</f>
        <v/>
      </c>
      <c r="F4833">
        <f>N(Движение!$I$712)</f>
        <v/>
      </c>
      <c r="G4833">
        <f>N(Движение!$J$712)</f>
        <v/>
      </c>
      <c r="H4833">
        <f>Движение!$K$712</f>
        <v/>
      </c>
      <c r="I4833">
        <f>IF($F4833&gt;0,TEXT($B4833,"dd.mm")&amp;"_"&amp;$D4833,"")</f>
        <v/>
      </c>
    </row>
    <row r="4834">
      <c r="A4834" t="n">
        <v>4833</v>
      </c>
      <c r="B4834">
        <f>Движение!$A$712</f>
        <v/>
      </c>
      <c r="C4834">
        <f>Движение!$C$712</f>
        <v/>
      </c>
      <c r="D4834" t="inlineStr">
        <is>
          <t>Г 1800</t>
        </is>
      </c>
      <c r="E4834">
        <f>Движение!$L$712</f>
        <v/>
      </c>
      <c r="F4834">
        <f>N(Движение!$M$712)</f>
        <v/>
      </c>
      <c r="G4834">
        <f>N(Движение!$N$712)</f>
        <v/>
      </c>
      <c r="H4834">
        <f>Движение!$O$712</f>
        <v/>
      </c>
      <c r="I4834">
        <f>IF($F4834&gt;0,TEXT($B4834,"dd.mm")&amp;"_"&amp;$D4834,"")</f>
        <v/>
      </c>
    </row>
    <row r="4835">
      <c r="A4835" t="n">
        <v>4834</v>
      </c>
      <c r="B4835">
        <f>Движение!$A$712</f>
        <v/>
      </c>
      <c r="C4835">
        <f>Движение!$C$712</f>
        <v/>
      </c>
      <c r="D4835" t="inlineStr">
        <is>
          <t>Г 3500</t>
        </is>
      </c>
      <c r="E4835">
        <f>Движение!$P$712</f>
        <v/>
      </c>
      <c r="F4835">
        <f>N(Движение!$Q$712)</f>
        <v/>
      </c>
      <c r="G4835">
        <f>N(Движение!$R$712)</f>
        <v/>
      </c>
      <c r="H4835">
        <f>Движение!$S$712</f>
        <v/>
      </c>
      <c r="I4835">
        <f>IF($F4835&gt;0,TEXT($B4835,"dd.mm")&amp;"_"&amp;$D4835,"")</f>
        <v/>
      </c>
    </row>
    <row r="4836">
      <c r="A4836" t="n">
        <v>4835</v>
      </c>
      <c r="B4836">
        <f>Движение!$A$712</f>
        <v/>
      </c>
      <c r="C4836">
        <f>Движение!$C$712</f>
        <v/>
      </c>
      <c r="D4836" t="inlineStr">
        <is>
          <t>Г 800</t>
        </is>
      </c>
      <c r="E4836">
        <f>Движение!$T$712</f>
        <v/>
      </c>
      <c r="F4836">
        <f>N(Движение!$U$712)</f>
        <v/>
      </c>
      <c r="G4836">
        <f>N(Движение!$V$712)</f>
        <v/>
      </c>
      <c r="H4836">
        <f>Движение!$W$712</f>
        <v/>
      </c>
      <c r="I4836">
        <f>IF($F4836&gt;0,TEXT($B4836,"dd.mm")&amp;"_"&amp;$D4836,"")</f>
        <v/>
      </c>
    </row>
    <row r="4837">
      <c r="A4837" t="n">
        <v>4836</v>
      </c>
      <c r="B4837">
        <f>Движение!$A$712</f>
        <v/>
      </c>
      <c r="C4837">
        <f>Движение!$C$712</f>
        <v/>
      </c>
      <c r="D4837" t="inlineStr">
        <is>
          <t>Ми-К</t>
        </is>
      </c>
      <c r="E4837">
        <f>Движение!$X$712</f>
        <v/>
      </c>
      <c r="F4837">
        <f>N(Движение!$Y$712)</f>
        <v/>
      </c>
      <c r="G4837">
        <f>N(Движение!$Z$712)</f>
        <v/>
      </c>
      <c r="H4837">
        <f>Движение!$AA$712</f>
        <v/>
      </c>
      <c r="I4837">
        <f>IF($F4837&gt;0,TEXT($B4837,"dd.mm")&amp;"_"&amp;$D4837,"")</f>
        <v/>
      </c>
    </row>
    <row r="4838">
      <c r="A4838" t="n">
        <v>4837</v>
      </c>
      <c r="B4838">
        <f>Движение!$A$712</f>
        <v/>
      </c>
      <c r="C4838">
        <f>Движение!$C$712</f>
        <v/>
      </c>
      <c r="D4838" t="inlineStr">
        <is>
          <t>Ми-П</t>
        </is>
      </c>
      <c r="E4838">
        <f>Движение!$AB$712</f>
        <v/>
      </c>
      <c r="F4838">
        <f>N(Движение!$AC$712)</f>
        <v/>
      </c>
      <c r="G4838">
        <f>N(Движение!$AD$712)</f>
        <v/>
      </c>
      <c r="H4838">
        <f>Движение!$AE$712</f>
        <v/>
      </c>
      <c r="I4838">
        <f>IF($F4838&gt;0,TEXT($B4838,"dd.mm")&amp;"_"&amp;$D4838,"")</f>
        <v/>
      </c>
    </row>
    <row r="4839">
      <c r="A4839" t="n">
        <v>4838</v>
      </c>
      <c r="B4839">
        <f>Движение!$A$713</f>
        <v/>
      </c>
      <c r="C4839">
        <f>Движение!$C$713</f>
        <v/>
      </c>
      <c r="D4839" t="inlineStr">
        <is>
          <t>АК-10</t>
        </is>
      </c>
      <c r="E4839">
        <f>Движение!$D$713</f>
        <v/>
      </c>
      <c r="F4839">
        <f>N(Движение!$E$713)</f>
        <v/>
      </c>
      <c r="G4839">
        <f>N(Движение!$F$713)</f>
        <v/>
      </c>
      <c r="H4839">
        <f>Движение!$G$713</f>
        <v/>
      </c>
      <c r="I4839">
        <f>IF($F4839&gt;0,TEXT($B4839,"dd.mm")&amp;"_"&amp;$D4839,"")</f>
        <v/>
      </c>
    </row>
    <row r="4840">
      <c r="A4840" t="n">
        <v>4839</v>
      </c>
      <c r="B4840">
        <f>Движение!$A$713</f>
        <v/>
      </c>
      <c r="C4840">
        <f>Движение!$C$713</f>
        <v/>
      </c>
      <c r="D4840" t="inlineStr">
        <is>
          <t>АК-15</t>
        </is>
      </c>
      <c r="E4840">
        <f>Движение!$H$713</f>
        <v/>
      </c>
      <c r="F4840">
        <f>N(Движение!$I$713)</f>
        <v/>
      </c>
      <c r="G4840">
        <f>N(Движение!$J$713)</f>
        <v/>
      </c>
      <c r="H4840">
        <f>Движение!$K$713</f>
        <v/>
      </c>
      <c r="I4840">
        <f>IF($F4840&gt;0,TEXT($B4840,"dd.mm")&amp;"_"&amp;$D4840,"")</f>
        <v/>
      </c>
    </row>
    <row r="4841">
      <c r="A4841" t="n">
        <v>4840</v>
      </c>
      <c r="B4841">
        <f>Движение!$A$713</f>
        <v/>
      </c>
      <c r="C4841">
        <f>Движение!$C$713</f>
        <v/>
      </c>
      <c r="D4841" t="inlineStr">
        <is>
          <t>Г 1800</t>
        </is>
      </c>
      <c r="E4841">
        <f>Движение!$L$713</f>
        <v/>
      </c>
      <c r="F4841">
        <f>N(Движение!$M$713)</f>
        <v/>
      </c>
      <c r="G4841">
        <f>N(Движение!$N$713)</f>
        <v/>
      </c>
      <c r="H4841">
        <f>Движение!$O$713</f>
        <v/>
      </c>
      <c r="I4841">
        <f>IF($F4841&gt;0,TEXT($B4841,"dd.mm")&amp;"_"&amp;$D4841,"")</f>
        <v/>
      </c>
    </row>
    <row r="4842">
      <c r="A4842" t="n">
        <v>4841</v>
      </c>
      <c r="B4842">
        <f>Движение!$A$713</f>
        <v/>
      </c>
      <c r="C4842">
        <f>Движение!$C$713</f>
        <v/>
      </c>
      <c r="D4842" t="inlineStr">
        <is>
          <t>Г 3500</t>
        </is>
      </c>
      <c r="E4842">
        <f>Движение!$P$713</f>
        <v/>
      </c>
      <c r="F4842">
        <f>N(Движение!$Q$713)</f>
        <v/>
      </c>
      <c r="G4842">
        <f>N(Движение!$R$713)</f>
        <v/>
      </c>
      <c r="H4842">
        <f>Движение!$S$713</f>
        <v/>
      </c>
      <c r="I4842">
        <f>IF($F4842&gt;0,TEXT($B4842,"dd.mm")&amp;"_"&amp;$D4842,"")</f>
        <v/>
      </c>
    </row>
    <row r="4843">
      <c r="A4843" t="n">
        <v>4842</v>
      </c>
      <c r="B4843">
        <f>Движение!$A$713</f>
        <v/>
      </c>
      <c r="C4843">
        <f>Движение!$C$713</f>
        <v/>
      </c>
      <c r="D4843" t="inlineStr">
        <is>
          <t>Г 800</t>
        </is>
      </c>
      <c r="E4843">
        <f>Движение!$T$713</f>
        <v/>
      </c>
      <c r="F4843">
        <f>N(Движение!$U$713)</f>
        <v/>
      </c>
      <c r="G4843">
        <f>N(Движение!$V$713)</f>
        <v/>
      </c>
      <c r="H4843">
        <f>Движение!$W$713</f>
        <v/>
      </c>
      <c r="I4843">
        <f>IF($F4843&gt;0,TEXT($B4843,"dd.mm")&amp;"_"&amp;$D4843,"")</f>
        <v/>
      </c>
    </row>
    <row r="4844">
      <c r="A4844" t="n">
        <v>4843</v>
      </c>
      <c r="B4844">
        <f>Движение!$A$713</f>
        <v/>
      </c>
      <c r="C4844">
        <f>Движение!$C$713</f>
        <v/>
      </c>
      <c r="D4844" t="inlineStr">
        <is>
          <t>Ми-К</t>
        </is>
      </c>
      <c r="E4844">
        <f>Движение!$X$713</f>
        <v/>
      </c>
      <c r="F4844">
        <f>N(Движение!$Y$713)</f>
        <v/>
      </c>
      <c r="G4844">
        <f>N(Движение!$Z$713)</f>
        <v/>
      </c>
      <c r="H4844">
        <f>Движение!$AA$713</f>
        <v/>
      </c>
      <c r="I4844">
        <f>IF($F4844&gt;0,TEXT($B4844,"dd.mm")&amp;"_"&amp;$D4844,"")</f>
        <v/>
      </c>
    </row>
    <row r="4845">
      <c r="A4845" t="n">
        <v>4844</v>
      </c>
      <c r="B4845">
        <f>Движение!$A$713</f>
        <v/>
      </c>
      <c r="C4845">
        <f>Движение!$C$713</f>
        <v/>
      </c>
      <c r="D4845" t="inlineStr">
        <is>
          <t>Ми-П</t>
        </is>
      </c>
      <c r="E4845">
        <f>Движение!$AB$713</f>
        <v/>
      </c>
      <c r="F4845">
        <f>N(Движение!$AC$713)</f>
        <v/>
      </c>
      <c r="G4845">
        <f>N(Движение!$AD$713)</f>
        <v/>
      </c>
      <c r="H4845">
        <f>Движение!$AE$713</f>
        <v/>
      </c>
      <c r="I4845">
        <f>IF($F4845&gt;0,TEXT($B4845,"dd.mm")&amp;"_"&amp;$D4845,"")</f>
        <v/>
      </c>
    </row>
    <row r="4846">
      <c r="A4846" t="n">
        <v>4845</v>
      </c>
      <c r="B4846">
        <f>Движение!$A$714</f>
        <v/>
      </c>
      <c r="C4846">
        <f>Движение!$C$714</f>
        <v/>
      </c>
      <c r="D4846" t="inlineStr">
        <is>
          <t>АК-10</t>
        </is>
      </c>
      <c r="E4846">
        <f>Движение!$D$714</f>
        <v/>
      </c>
      <c r="F4846">
        <f>N(Движение!$E$714)</f>
        <v/>
      </c>
      <c r="G4846">
        <f>N(Движение!$F$714)</f>
        <v/>
      </c>
      <c r="H4846">
        <f>Движение!$G$714</f>
        <v/>
      </c>
      <c r="I4846">
        <f>IF($F4846&gt;0,TEXT($B4846,"dd.mm")&amp;"_"&amp;$D4846,"")</f>
        <v/>
      </c>
    </row>
    <row r="4847">
      <c r="A4847" t="n">
        <v>4846</v>
      </c>
      <c r="B4847">
        <f>Движение!$A$714</f>
        <v/>
      </c>
      <c r="C4847">
        <f>Движение!$C$714</f>
        <v/>
      </c>
      <c r="D4847" t="inlineStr">
        <is>
          <t>АК-15</t>
        </is>
      </c>
      <c r="E4847">
        <f>Движение!$H$714</f>
        <v/>
      </c>
      <c r="F4847">
        <f>N(Движение!$I$714)</f>
        <v/>
      </c>
      <c r="G4847">
        <f>N(Движение!$J$714)</f>
        <v/>
      </c>
      <c r="H4847">
        <f>Движение!$K$714</f>
        <v/>
      </c>
      <c r="I4847">
        <f>IF($F4847&gt;0,TEXT($B4847,"dd.mm")&amp;"_"&amp;$D4847,"")</f>
        <v/>
      </c>
    </row>
    <row r="4848">
      <c r="A4848" t="n">
        <v>4847</v>
      </c>
      <c r="B4848">
        <f>Движение!$A$714</f>
        <v/>
      </c>
      <c r="C4848">
        <f>Движение!$C$714</f>
        <v/>
      </c>
      <c r="D4848" t="inlineStr">
        <is>
          <t>Г 1800</t>
        </is>
      </c>
      <c r="E4848">
        <f>Движение!$L$714</f>
        <v/>
      </c>
      <c r="F4848">
        <f>N(Движение!$M$714)</f>
        <v/>
      </c>
      <c r="G4848">
        <f>N(Движение!$N$714)</f>
        <v/>
      </c>
      <c r="H4848">
        <f>Движение!$O$714</f>
        <v/>
      </c>
      <c r="I4848">
        <f>IF($F4848&gt;0,TEXT($B4848,"dd.mm")&amp;"_"&amp;$D4848,"")</f>
        <v/>
      </c>
    </row>
    <row r="4849">
      <c r="A4849" t="n">
        <v>4848</v>
      </c>
      <c r="B4849">
        <f>Движение!$A$714</f>
        <v/>
      </c>
      <c r="C4849">
        <f>Движение!$C$714</f>
        <v/>
      </c>
      <c r="D4849" t="inlineStr">
        <is>
          <t>Г 3500</t>
        </is>
      </c>
      <c r="E4849">
        <f>Движение!$P$714</f>
        <v/>
      </c>
      <c r="F4849">
        <f>N(Движение!$Q$714)</f>
        <v/>
      </c>
      <c r="G4849">
        <f>N(Движение!$R$714)</f>
        <v/>
      </c>
      <c r="H4849">
        <f>Движение!$S$714</f>
        <v/>
      </c>
      <c r="I4849">
        <f>IF($F4849&gt;0,TEXT($B4849,"dd.mm")&amp;"_"&amp;$D4849,"")</f>
        <v/>
      </c>
    </row>
    <row r="4850">
      <c r="A4850" t="n">
        <v>4849</v>
      </c>
      <c r="B4850">
        <f>Движение!$A$714</f>
        <v/>
      </c>
      <c r="C4850">
        <f>Движение!$C$714</f>
        <v/>
      </c>
      <c r="D4850" t="inlineStr">
        <is>
          <t>Г 800</t>
        </is>
      </c>
      <c r="E4850">
        <f>Движение!$T$714</f>
        <v/>
      </c>
      <c r="F4850">
        <f>N(Движение!$U$714)</f>
        <v/>
      </c>
      <c r="G4850">
        <f>N(Движение!$V$714)</f>
        <v/>
      </c>
      <c r="H4850">
        <f>Движение!$W$714</f>
        <v/>
      </c>
      <c r="I4850">
        <f>IF($F4850&gt;0,TEXT($B4850,"dd.mm")&amp;"_"&amp;$D4850,"")</f>
        <v/>
      </c>
    </row>
    <row r="4851">
      <c r="A4851" t="n">
        <v>4850</v>
      </c>
      <c r="B4851">
        <f>Движение!$A$714</f>
        <v/>
      </c>
      <c r="C4851">
        <f>Движение!$C$714</f>
        <v/>
      </c>
      <c r="D4851" t="inlineStr">
        <is>
          <t>Ми-К</t>
        </is>
      </c>
      <c r="E4851">
        <f>Движение!$X$714</f>
        <v/>
      </c>
      <c r="F4851">
        <f>N(Движение!$Y$714)</f>
        <v/>
      </c>
      <c r="G4851">
        <f>N(Движение!$Z$714)</f>
        <v/>
      </c>
      <c r="H4851">
        <f>Движение!$AA$714</f>
        <v/>
      </c>
      <c r="I4851">
        <f>IF($F4851&gt;0,TEXT($B4851,"dd.mm")&amp;"_"&amp;$D4851,"")</f>
        <v/>
      </c>
    </row>
    <row r="4852">
      <c r="A4852" t="n">
        <v>4851</v>
      </c>
      <c r="B4852">
        <f>Движение!$A$714</f>
        <v/>
      </c>
      <c r="C4852">
        <f>Движение!$C$714</f>
        <v/>
      </c>
      <c r="D4852" t="inlineStr">
        <is>
          <t>Ми-П</t>
        </is>
      </c>
      <c r="E4852">
        <f>Движение!$AB$714</f>
        <v/>
      </c>
      <c r="F4852">
        <f>N(Движение!$AC$714)</f>
        <v/>
      </c>
      <c r="G4852">
        <f>N(Движение!$AD$714)</f>
        <v/>
      </c>
      <c r="H4852">
        <f>Движение!$AE$714</f>
        <v/>
      </c>
      <c r="I4852">
        <f>IF($F4852&gt;0,TEXT($B4852,"dd.mm")&amp;"_"&amp;$D4852,"")</f>
        <v/>
      </c>
    </row>
    <row r="4853">
      <c r="A4853" t="n">
        <v>4852</v>
      </c>
      <c r="B4853">
        <f>Движение!$A$715</f>
        <v/>
      </c>
      <c r="C4853">
        <f>Движение!$C$715</f>
        <v/>
      </c>
      <c r="D4853" t="inlineStr">
        <is>
          <t>АК-10</t>
        </is>
      </c>
      <c r="E4853">
        <f>Движение!$D$715</f>
        <v/>
      </c>
      <c r="F4853">
        <f>N(Движение!$E$715)</f>
        <v/>
      </c>
      <c r="G4853">
        <f>N(Движение!$F$715)</f>
        <v/>
      </c>
      <c r="H4853">
        <f>Движение!$G$715</f>
        <v/>
      </c>
      <c r="I4853">
        <f>IF($F4853&gt;0,TEXT($B4853,"dd.mm")&amp;"_"&amp;$D4853,"")</f>
        <v/>
      </c>
    </row>
    <row r="4854">
      <c r="A4854" t="n">
        <v>4853</v>
      </c>
      <c r="B4854">
        <f>Движение!$A$715</f>
        <v/>
      </c>
      <c r="C4854">
        <f>Движение!$C$715</f>
        <v/>
      </c>
      <c r="D4854" t="inlineStr">
        <is>
          <t>АК-15</t>
        </is>
      </c>
      <c r="E4854">
        <f>Движение!$H$715</f>
        <v/>
      </c>
      <c r="F4854">
        <f>N(Движение!$I$715)</f>
        <v/>
      </c>
      <c r="G4854">
        <f>N(Движение!$J$715)</f>
        <v/>
      </c>
      <c r="H4854">
        <f>Движение!$K$715</f>
        <v/>
      </c>
      <c r="I4854">
        <f>IF($F4854&gt;0,TEXT($B4854,"dd.mm")&amp;"_"&amp;$D4854,"")</f>
        <v/>
      </c>
    </row>
    <row r="4855">
      <c r="A4855" t="n">
        <v>4854</v>
      </c>
      <c r="B4855">
        <f>Движение!$A$715</f>
        <v/>
      </c>
      <c r="C4855">
        <f>Движение!$C$715</f>
        <v/>
      </c>
      <c r="D4855" t="inlineStr">
        <is>
          <t>Г 1800</t>
        </is>
      </c>
      <c r="E4855">
        <f>Движение!$L$715</f>
        <v/>
      </c>
      <c r="F4855">
        <f>N(Движение!$M$715)</f>
        <v/>
      </c>
      <c r="G4855">
        <f>N(Движение!$N$715)</f>
        <v/>
      </c>
      <c r="H4855">
        <f>Движение!$O$715</f>
        <v/>
      </c>
      <c r="I4855">
        <f>IF($F4855&gt;0,TEXT($B4855,"dd.mm")&amp;"_"&amp;$D4855,"")</f>
        <v/>
      </c>
    </row>
    <row r="4856">
      <c r="A4856" t="n">
        <v>4855</v>
      </c>
      <c r="B4856">
        <f>Движение!$A$715</f>
        <v/>
      </c>
      <c r="C4856">
        <f>Движение!$C$715</f>
        <v/>
      </c>
      <c r="D4856" t="inlineStr">
        <is>
          <t>Г 3500</t>
        </is>
      </c>
      <c r="E4856">
        <f>Движение!$P$715</f>
        <v/>
      </c>
      <c r="F4856">
        <f>N(Движение!$Q$715)</f>
        <v/>
      </c>
      <c r="G4856">
        <f>N(Движение!$R$715)</f>
        <v/>
      </c>
      <c r="H4856">
        <f>Движение!$S$715</f>
        <v/>
      </c>
      <c r="I4856">
        <f>IF($F4856&gt;0,TEXT($B4856,"dd.mm")&amp;"_"&amp;$D4856,"")</f>
        <v/>
      </c>
    </row>
    <row r="4857">
      <c r="A4857" t="n">
        <v>4856</v>
      </c>
      <c r="B4857">
        <f>Движение!$A$715</f>
        <v/>
      </c>
      <c r="C4857">
        <f>Движение!$C$715</f>
        <v/>
      </c>
      <c r="D4857" t="inlineStr">
        <is>
          <t>Г 800</t>
        </is>
      </c>
      <c r="E4857">
        <f>Движение!$T$715</f>
        <v/>
      </c>
      <c r="F4857">
        <f>N(Движение!$U$715)</f>
        <v/>
      </c>
      <c r="G4857">
        <f>N(Движение!$V$715)</f>
        <v/>
      </c>
      <c r="H4857">
        <f>Движение!$W$715</f>
        <v/>
      </c>
      <c r="I4857">
        <f>IF($F4857&gt;0,TEXT($B4857,"dd.mm")&amp;"_"&amp;$D4857,"")</f>
        <v/>
      </c>
    </row>
    <row r="4858">
      <c r="A4858" t="n">
        <v>4857</v>
      </c>
      <c r="B4858">
        <f>Движение!$A$715</f>
        <v/>
      </c>
      <c r="C4858">
        <f>Движение!$C$715</f>
        <v/>
      </c>
      <c r="D4858" t="inlineStr">
        <is>
          <t>Ми-К</t>
        </is>
      </c>
      <c r="E4858">
        <f>Движение!$X$715</f>
        <v/>
      </c>
      <c r="F4858">
        <f>N(Движение!$Y$715)</f>
        <v/>
      </c>
      <c r="G4858">
        <f>N(Движение!$Z$715)</f>
        <v/>
      </c>
      <c r="H4858">
        <f>Движение!$AA$715</f>
        <v/>
      </c>
      <c r="I4858">
        <f>IF($F4858&gt;0,TEXT($B4858,"dd.mm")&amp;"_"&amp;$D4858,"")</f>
        <v/>
      </c>
    </row>
    <row r="4859">
      <c r="A4859" t="n">
        <v>4858</v>
      </c>
      <c r="B4859">
        <f>Движение!$A$715</f>
        <v/>
      </c>
      <c r="C4859">
        <f>Движение!$C$715</f>
        <v/>
      </c>
      <c r="D4859" t="inlineStr">
        <is>
          <t>Ми-П</t>
        </is>
      </c>
      <c r="E4859">
        <f>Движение!$AB$715</f>
        <v/>
      </c>
      <c r="F4859">
        <f>N(Движение!$AC$715)</f>
        <v/>
      </c>
      <c r="G4859">
        <f>N(Движение!$AD$715)</f>
        <v/>
      </c>
      <c r="H4859">
        <f>Движение!$AE$715</f>
        <v/>
      </c>
      <c r="I4859">
        <f>IF($F4859&gt;0,TEXT($B4859,"dd.mm")&amp;"_"&amp;$D4859,"")</f>
        <v/>
      </c>
    </row>
    <row r="4860">
      <c r="A4860" t="n">
        <v>4859</v>
      </c>
      <c r="B4860">
        <f>Движение!$A$716</f>
        <v/>
      </c>
      <c r="C4860">
        <f>Движение!$C$716</f>
        <v/>
      </c>
      <c r="D4860" t="inlineStr">
        <is>
          <t>АК-10</t>
        </is>
      </c>
      <c r="E4860">
        <f>Движение!$D$716</f>
        <v/>
      </c>
      <c r="F4860">
        <f>N(Движение!$E$716)</f>
        <v/>
      </c>
      <c r="G4860">
        <f>N(Движение!$F$716)</f>
        <v/>
      </c>
      <c r="H4860">
        <f>Движение!$G$716</f>
        <v/>
      </c>
      <c r="I4860">
        <f>IF($F4860&gt;0,TEXT($B4860,"dd.mm")&amp;"_"&amp;$D4860,"")</f>
        <v/>
      </c>
    </row>
    <row r="4861">
      <c r="A4861" t="n">
        <v>4860</v>
      </c>
      <c r="B4861">
        <f>Движение!$A$716</f>
        <v/>
      </c>
      <c r="C4861">
        <f>Движение!$C$716</f>
        <v/>
      </c>
      <c r="D4861" t="inlineStr">
        <is>
          <t>АК-15</t>
        </is>
      </c>
      <c r="E4861">
        <f>Движение!$H$716</f>
        <v/>
      </c>
      <c r="F4861">
        <f>N(Движение!$I$716)</f>
        <v/>
      </c>
      <c r="G4861">
        <f>N(Движение!$J$716)</f>
        <v/>
      </c>
      <c r="H4861">
        <f>Движение!$K$716</f>
        <v/>
      </c>
      <c r="I4861">
        <f>IF($F4861&gt;0,TEXT($B4861,"dd.mm")&amp;"_"&amp;$D4861,"")</f>
        <v/>
      </c>
    </row>
    <row r="4862">
      <c r="A4862" t="n">
        <v>4861</v>
      </c>
      <c r="B4862">
        <f>Движение!$A$716</f>
        <v/>
      </c>
      <c r="C4862">
        <f>Движение!$C$716</f>
        <v/>
      </c>
      <c r="D4862" t="inlineStr">
        <is>
          <t>Г 1800</t>
        </is>
      </c>
      <c r="E4862">
        <f>Движение!$L$716</f>
        <v/>
      </c>
      <c r="F4862">
        <f>N(Движение!$M$716)</f>
        <v/>
      </c>
      <c r="G4862">
        <f>N(Движение!$N$716)</f>
        <v/>
      </c>
      <c r="H4862">
        <f>Движение!$O$716</f>
        <v/>
      </c>
      <c r="I4862">
        <f>IF($F4862&gt;0,TEXT($B4862,"dd.mm")&amp;"_"&amp;$D4862,"")</f>
        <v/>
      </c>
    </row>
    <row r="4863">
      <c r="A4863" t="n">
        <v>4862</v>
      </c>
      <c r="B4863">
        <f>Движение!$A$716</f>
        <v/>
      </c>
      <c r="C4863">
        <f>Движение!$C$716</f>
        <v/>
      </c>
      <c r="D4863" t="inlineStr">
        <is>
          <t>Г 3500</t>
        </is>
      </c>
      <c r="E4863">
        <f>Движение!$P$716</f>
        <v/>
      </c>
      <c r="F4863">
        <f>N(Движение!$Q$716)</f>
        <v/>
      </c>
      <c r="G4863">
        <f>N(Движение!$R$716)</f>
        <v/>
      </c>
      <c r="H4863">
        <f>Движение!$S$716</f>
        <v/>
      </c>
      <c r="I4863">
        <f>IF($F4863&gt;0,TEXT($B4863,"dd.mm")&amp;"_"&amp;$D4863,"")</f>
        <v/>
      </c>
    </row>
    <row r="4864">
      <c r="A4864" t="n">
        <v>4863</v>
      </c>
      <c r="B4864">
        <f>Движение!$A$716</f>
        <v/>
      </c>
      <c r="C4864">
        <f>Движение!$C$716</f>
        <v/>
      </c>
      <c r="D4864" t="inlineStr">
        <is>
          <t>Г 800</t>
        </is>
      </c>
      <c r="E4864">
        <f>Движение!$T$716</f>
        <v/>
      </c>
      <c r="F4864">
        <f>N(Движение!$U$716)</f>
        <v/>
      </c>
      <c r="G4864">
        <f>N(Движение!$V$716)</f>
        <v/>
      </c>
      <c r="H4864">
        <f>Движение!$W$716</f>
        <v/>
      </c>
      <c r="I4864">
        <f>IF($F4864&gt;0,TEXT($B4864,"dd.mm")&amp;"_"&amp;$D4864,"")</f>
        <v/>
      </c>
    </row>
    <row r="4865">
      <c r="A4865" t="n">
        <v>4864</v>
      </c>
      <c r="B4865">
        <f>Движение!$A$716</f>
        <v/>
      </c>
      <c r="C4865">
        <f>Движение!$C$716</f>
        <v/>
      </c>
      <c r="D4865" t="inlineStr">
        <is>
          <t>Ми-К</t>
        </is>
      </c>
      <c r="E4865">
        <f>Движение!$X$716</f>
        <v/>
      </c>
      <c r="F4865">
        <f>N(Движение!$Y$716)</f>
        <v/>
      </c>
      <c r="G4865">
        <f>N(Движение!$Z$716)</f>
        <v/>
      </c>
      <c r="H4865">
        <f>Движение!$AA$716</f>
        <v/>
      </c>
      <c r="I4865">
        <f>IF($F4865&gt;0,TEXT($B4865,"dd.mm")&amp;"_"&amp;$D4865,"")</f>
        <v/>
      </c>
    </row>
    <row r="4866">
      <c r="A4866" t="n">
        <v>4865</v>
      </c>
      <c r="B4866">
        <f>Движение!$A$716</f>
        <v/>
      </c>
      <c r="C4866">
        <f>Движение!$C$716</f>
        <v/>
      </c>
      <c r="D4866" t="inlineStr">
        <is>
          <t>Ми-П</t>
        </is>
      </c>
      <c r="E4866">
        <f>Движение!$AB$716</f>
        <v/>
      </c>
      <c r="F4866">
        <f>N(Движение!$AC$716)</f>
        <v/>
      </c>
      <c r="G4866">
        <f>N(Движение!$AD$716)</f>
        <v/>
      </c>
      <c r="H4866">
        <f>Движение!$AE$716</f>
        <v/>
      </c>
      <c r="I4866">
        <f>IF($F4866&gt;0,TEXT($B4866,"dd.mm")&amp;"_"&amp;$D4866,"")</f>
        <v/>
      </c>
    </row>
    <row r="4867">
      <c r="A4867" t="n">
        <v>4866</v>
      </c>
      <c r="B4867">
        <f>Движение!$A$717</f>
        <v/>
      </c>
      <c r="C4867">
        <f>Движение!$C$717</f>
        <v/>
      </c>
      <c r="D4867" t="inlineStr">
        <is>
          <t>АК-10</t>
        </is>
      </c>
      <c r="E4867">
        <f>Движение!$D$717</f>
        <v/>
      </c>
      <c r="F4867">
        <f>N(Движение!$E$717)</f>
        <v/>
      </c>
      <c r="G4867">
        <f>N(Движение!$F$717)</f>
        <v/>
      </c>
      <c r="H4867">
        <f>Движение!$G$717</f>
        <v/>
      </c>
      <c r="I4867">
        <f>IF($F4867&gt;0,TEXT($B4867,"dd.mm")&amp;"_"&amp;$D4867,"")</f>
        <v/>
      </c>
    </row>
    <row r="4868">
      <c r="A4868" t="n">
        <v>4867</v>
      </c>
      <c r="B4868">
        <f>Движение!$A$717</f>
        <v/>
      </c>
      <c r="C4868">
        <f>Движение!$C$717</f>
        <v/>
      </c>
      <c r="D4868" t="inlineStr">
        <is>
          <t>АК-15</t>
        </is>
      </c>
      <c r="E4868">
        <f>Движение!$H$717</f>
        <v/>
      </c>
      <c r="F4868">
        <f>N(Движение!$I$717)</f>
        <v/>
      </c>
      <c r="G4868">
        <f>N(Движение!$J$717)</f>
        <v/>
      </c>
      <c r="H4868">
        <f>Движение!$K$717</f>
        <v/>
      </c>
      <c r="I4868">
        <f>IF($F4868&gt;0,TEXT($B4868,"dd.mm")&amp;"_"&amp;$D4868,"")</f>
        <v/>
      </c>
    </row>
    <row r="4869">
      <c r="A4869" t="n">
        <v>4868</v>
      </c>
      <c r="B4869">
        <f>Движение!$A$717</f>
        <v/>
      </c>
      <c r="C4869">
        <f>Движение!$C$717</f>
        <v/>
      </c>
      <c r="D4869" t="inlineStr">
        <is>
          <t>Г 1800</t>
        </is>
      </c>
      <c r="E4869">
        <f>Движение!$L$717</f>
        <v/>
      </c>
      <c r="F4869">
        <f>N(Движение!$M$717)</f>
        <v/>
      </c>
      <c r="G4869">
        <f>N(Движение!$N$717)</f>
        <v/>
      </c>
      <c r="H4869">
        <f>Движение!$O$717</f>
        <v/>
      </c>
      <c r="I4869">
        <f>IF($F4869&gt;0,TEXT($B4869,"dd.mm")&amp;"_"&amp;$D4869,"")</f>
        <v/>
      </c>
    </row>
    <row r="4870">
      <c r="A4870" t="n">
        <v>4869</v>
      </c>
      <c r="B4870">
        <f>Движение!$A$717</f>
        <v/>
      </c>
      <c r="C4870">
        <f>Движение!$C$717</f>
        <v/>
      </c>
      <c r="D4870" t="inlineStr">
        <is>
          <t>Г 3500</t>
        </is>
      </c>
      <c r="E4870">
        <f>Движение!$P$717</f>
        <v/>
      </c>
      <c r="F4870">
        <f>N(Движение!$Q$717)</f>
        <v/>
      </c>
      <c r="G4870">
        <f>N(Движение!$R$717)</f>
        <v/>
      </c>
      <c r="H4870">
        <f>Движение!$S$717</f>
        <v/>
      </c>
      <c r="I4870">
        <f>IF($F4870&gt;0,TEXT($B4870,"dd.mm")&amp;"_"&amp;$D4870,"")</f>
        <v/>
      </c>
    </row>
    <row r="4871">
      <c r="A4871" t="n">
        <v>4870</v>
      </c>
      <c r="B4871">
        <f>Движение!$A$717</f>
        <v/>
      </c>
      <c r="C4871">
        <f>Движение!$C$717</f>
        <v/>
      </c>
      <c r="D4871" t="inlineStr">
        <is>
          <t>Г 800</t>
        </is>
      </c>
      <c r="E4871">
        <f>Движение!$T$717</f>
        <v/>
      </c>
      <c r="F4871">
        <f>N(Движение!$U$717)</f>
        <v/>
      </c>
      <c r="G4871">
        <f>N(Движение!$V$717)</f>
        <v/>
      </c>
      <c r="H4871">
        <f>Движение!$W$717</f>
        <v/>
      </c>
      <c r="I4871">
        <f>IF($F4871&gt;0,TEXT($B4871,"dd.mm")&amp;"_"&amp;$D4871,"")</f>
        <v/>
      </c>
    </row>
    <row r="4872">
      <c r="A4872" t="n">
        <v>4871</v>
      </c>
      <c r="B4872">
        <f>Движение!$A$717</f>
        <v/>
      </c>
      <c r="C4872">
        <f>Движение!$C$717</f>
        <v/>
      </c>
      <c r="D4872" t="inlineStr">
        <is>
          <t>Ми-К</t>
        </is>
      </c>
      <c r="E4872">
        <f>Движение!$X$717</f>
        <v/>
      </c>
      <c r="F4872">
        <f>N(Движение!$Y$717)</f>
        <v/>
      </c>
      <c r="G4872">
        <f>N(Движение!$Z$717)</f>
        <v/>
      </c>
      <c r="H4872">
        <f>Движение!$AA$717</f>
        <v/>
      </c>
      <c r="I4872">
        <f>IF($F4872&gt;0,TEXT($B4872,"dd.mm")&amp;"_"&amp;$D4872,"")</f>
        <v/>
      </c>
    </row>
    <row r="4873">
      <c r="A4873" t="n">
        <v>4872</v>
      </c>
      <c r="B4873">
        <f>Движение!$A$717</f>
        <v/>
      </c>
      <c r="C4873">
        <f>Движение!$C$717</f>
        <v/>
      </c>
      <c r="D4873" t="inlineStr">
        <is>
          <t>Ми-П</t>
        </is>
      </c>
      <c r="E4873">
        <f>Движение!$AB$717</f>
        <v/>
      </c>
      <c r="F4873">
        <f>N(Движение!$AC$717)</f>
        <v/>
      </c>
      <c r="G4873">
        <f>N(Движение!$AD$717)</f>
        <v/>
      </c>
      <c r="H4873">
        <f>Движение!$AE$717</f>
        <v/>
      </c>
      <c r="I4873">
        <f>IF($F4873&gt;0,TEXT($B4873,"dd.mm")&amp;"_"&amp;$D4873,"")</f>
        <v/>
      </c>
    </row>
    <row r="4874">
      <c r="A4874" t="n">
        <v>4873</v>
      </c>
      <c r="B4874">
        <f>Движение!$A$718</f>
        <v/>
      </c>
      <c r="C4874">
        <f>Движение!$C$718</f>
        <v/>
      </c>
      <c r="D4874" t="inlineStr">
        <is>
          <t>АК-10</t>
        </is>
      </c>
      <c r="E4874">
        <f>Движение!$D$718</f>
        <v/>
      </c>
      <c r="F4874">
        <f>N(Движение!$E$718)</f>
        <v/>
      </c>
      <c r="G4874">
        <f>N(Движение!$F$718)</f>
        <v/>
      </c>
      <c r="H4874">
        <f>Движение!$G$718</f>
        <v/>
      </c>
      <c r="I4874">
        <f>IF($F4874&gt;0,TEXT($B4874,"dd.mm")&amp;"_"&amp;$D4874,"")</f>
        <v/>
      </c>
    </row>
    <row r="4875">
      <c r="A4875" t="n">
        <v>4874</v>
      </c>
      <c r="B4875">
        <f>Движение!$A$718</f>
        <v/>
      </c>
      <c r="C4875">
        <f>Движение!$C$718</f>
        <v/>
      </c>
      <c r="D4875" t="inlineStr">
        <is>
          <t>АК-15</t>
        </is>
      </c>
      <c r="E4875">
        <f>Движение!$H$718</f>
        <v/>
      </c>
      <c r="F4875">
        <f>N(Движение!$I$718)</f>
        <v/>
      </c>
      <c r="G4875">
        <f>N(Движение!$J$718)</f>
        <v/>
      </c>
      <c r="H4875">
        <f>Движение!$K$718</f>
        <v/>
      </c>
      <c r="I4875">
        <f>IF($F4875&gt;0,TEXT($B4875,"dd.mm")&amp;"_"&amp;$D4875,"")</f>
        <v/>
      </c>
    </row>
    <row r="4876">
      <c r="A4876" t="n">
        <v>4875</v>
      </c>
      <c r="B4876">
        <f>Движение!$A$718</f>
        <v/>
      </c>
      <c r="C4876">
        <f>Движение!$C$718</f>
        <v/>
      </c>
      <c r="D4876" t="inlineStr">
        <is>
          <t>Г 1800</t>
        </is>
      </c>
      <c r="E4876">
        <f>Движение!$L$718</f>
        <v/>
      </c>
      <c r="F4876">
        <f>N(Движение!$M$718)</f>
        <v/>
      </c>
      <c r="G4876">
        <f>N(Движение!$N$718)</f>
        <v/>
      </c>
      <c r="H4876">
        <f>Движение!$O$718</f>
        <v/>
      </c>
      <c r="I4876">
        <f>IF($F4876&gt;0,TEXT($B4876,"dd.mm")&amp;"_"&amp;$D4876,"")</f>
        <v/>
      </c>
    </row>
    <row r="4877">
      <c r="A4877" t="n">
        <v>4876</v>
      </c>
      <c r="B4877">
        <f>Движение!$A$718</f>
        <v/>
      </c>
      <c r="C4877">
        <f>Движение!$C$718</f>
        <v/>
      </c>
      <c r="D4877" t="inlineStr">
        <is>
          <t>Г 3500</t>
        </is>
      </c>
      <c r="E4877">
        <f>Движение!$P$718</f>
        <v/>
      </c>
      <c r="F4877">
        <f>N(Движение!$Q$718)</f>
        <v/>
      </c>
      <c r="G4877">
        <f>N(Движение!$R$718)</f>
        <v/>
      </c>
      <c r="H4877">
        <f>Движение!$S$718</f>
        <v/>
      </c>
      <c r="I4877">
        <f>IF($F4877&gt;0,TEXT($B4877,"dd.mm")&amp;"_"&amp;$D4877,"")</f>
        <v/>
      </c>
    </row>
    <row r="4878">
      <c r="A4878" t="n">
        <v>4877</v>
      </c>
      <c r="B4878">
        <f>Движение!$A$718</f>
        <v/>
      </c>
      <c r="C4878">
        <f>Движение!$C$718</f>
        <v/>
      </c>
      <c r="D4878" t="inlineStr">
        <is>
          <t>Г 800</t>
        </is>
      </c>
      <c r="E4878">
        <f>Движение!$T$718</f>
        <v/>
      </c>
      <c r="F4878">
        <f>N(Движение!$U$718)</f>
        <v/>
      </c>
      <c r="G4878">
        <f>N(Движение!$V$718)</f>
        <v/>
      </c>
      <c r="H4878">
        <f>Движение!$W$718</f>
        <v/>
      </c>
      <c r="I4878">
        <f>IF($F4878&gt;0,TEXT($B4878,"dd.mm")&amp;"_"&amp;$D4878,"")</f>
        <v/>
      </c>
    </row>
    <row r="4879">
      <c r="A4879" t="n">
        <v>4878</v>
      </c>
      <c r="B4879">
        <f>Движение!$A$718</f>
        <v/>
      </c>
      <c r="C4879">
        <f>Движение!$C$718</f>
        <v/>
      </c>
      <c r="D4879" t="inlineStr">
        <is>
          <t>Ми-К</t>
        </is>
      </c>
      <c r="E4879">
        <f>Движение!$X$718</f>
        <v/>
      </c>
      <c r="F4879">
        <f>N(Движение!$Y$718)</f>
        <v/>
      </c>
      <c r="G4879">
        <f>N(Движение!$Z$718)</f>
        <v/>
      </c>
      <c r="H4879">
        <f>Движение!$AA$718</f>
        <v/>
      </c>
      <c r="I4879">
        <f>IF($F4879&gt;0,TEXT($B4879,"dd.mm")&amp;"_"&amp;$D4879,"")</f>
        <v/>
      </c>
    </row>
    <row r="4880">
      <c r="A4880" t="n">
        <v>4879</v>
      </c>
      <c r="B4880">
        <f>Движение!$A$718</f>
        <v/>
      </c>
      <c r="C4880">
        <f>Движение!$C$718</f>
        <v/>
      </c>
      <c r="D4880" t="inlineStr">
        <is>
          <t>Ми-П</t>
        </is>
      </c>
      <c r="E4880">
        <f>Движение!$AB$718</f>
        <v/>
      </c>
      <c r="F4880">
        <f>N(Движение!$AC$718)</f>
        <v/>
      </c>
      <c r="G4880">
        <f>N(Движение!$AD$718)</f>
        <v/>
      </c>
      <c r="H4880">
        <f>Движение!$AE$718</f>
        <v/>
      </c>
      <c r="I4880">
        <f>IF($F4880&gt;0,TEXT($B4880,"dd.mm")&amp;"_"&amp;$D4880,"")</f>
        <v/>
      </c>
    </row>
    <row r="4881">
      <c r="A4881" t="n">
        <v>4880</v>
      </c>
      <c r="B4881">
        <f>Движение!$A$719</f>
        <v/>
      </c>
      <c r="C4881">
        <f>Движение!$C$719</f>
        <v/>
      </c>
      <c r="D4881" t="inlineStr">
        <is>
          <t>АК-10</t>
        </is>
      </c>
      <c r="E4881">
        <f>Движение!$D$719</f>
        <v/>
      </c>
      <c r="F4881">
        <f>N(Движение!$E$719)</f>
        <v/>
      </c>
      <c r="G4881">
        <f>N(Движение!$F$719)</f>
        <v/>
      </c>
      <c r="H4881">
        <f>Движение!$G$719</f>
        <v/>
      </c>
      <c r="I4881">
        <f>IF($F4881&gt;0,TEXT($B4881,"dd.mm")&amp;"_"&amp;$D4881,"")</f>
        <v/>
      </c>
    </row>
    <row r="4882">
      <c r="A4882" t="n">
        <v>4881</v>
      </c>
      <c r="B4882">
        <f>Движение!$A$719</f>
        <v/>
      </c>
      <c r="C4882">
        <f>Движение!$C$719</f>
        <v/>
      </c>
      <c r="D4882" t="inlineStr">
        <is>
          <t>АК-15</t>
        </is>
      </c>
      <c r="E4882">
        <f>Движение!$H$719</f>
        <v/>
      </c>
      <c r="F4882">
        <f>N(Движение!$I$719)</f>
        <v/>
      </c>
      <c r="G4882">
        <f>N(Движение!$J$719)</f>
        <v/>
      </c>
      <c r="H4882">
        <f>Движение!$K$719</f>
        <v/>
      </c>
      <c r="I4882">
        <f>IF($F4882&gt;0,TEXT($B4882,"dd.mm")&amp;"_"&amp;$D4882,"")</f>
        <v/>
      </c>
    </row>
    <row r="4883">
      <c r="A4883" t="n">
        <v>4882</v>
      </c>
      <c r="B4883">
        <f>Движение!$A$719</f>
        <v/>
      </c>
      <c r="C4883">
        <f>Движение!$C$719</f>
        <v/>
      </c>
      <c r="D4883" t="inlineStr">
        <is>
          <t>Г 1800</t>
        </is>
      </c>
      <c r="E4883">
        <f>Движение!$L$719</f>
        <v/>
      </c>
      <c r="F4883">
        <f>N(Движение!$M$719)</f>
        <v/>
      </c>
      <c r="G4883">
        <f>N(Движение!$N$719)</f>
        <v/>
      </c>
      <c r="H4883">
        <f>Движение!$O$719</f>
        <v/>
      </c>
      <c r="I4883">
        <f>IF($F4883&gt;0,TEXT($B4883,"dd.mm")&amp;"_"&amp;$D4883,"")</f>
        <v/>
      </c>
    </row>
    <row r="4884">
      <c r="A4884" t="n">
        <v>4883</v>
      </c>
      <c r="B4884">
        <f>Движение!$A$719</f>
        <v/>
      </c>
      <c r="C4884">
        <f>Движение!$C$719</f>
        <v/>
      </c>
      <c r="D4884" t="inlineStr">
        <is>
          <t>Г 3500</t>
        </is>
      </c>
      <c r="E4884">
        <f>Движение!$P$719</f>
        <v/>
      </c>
      <c r="F4884">
        <f>N(Движение!$Q$719)</f>
        <v/>
      </c>
      <c r="G4884">
        <f>N(Движение!$R$719)</f>
        <v/>
      </c>
      <c r="H4884">
        <f>Движение!$S$719</f>
        <v/>
      </c>
      <c r="I4884">
        <f>IF($F4884&gt;0,TEXT($B4884,"dd.mm")&amp;"_"&amp;$D4884,"")</f>
        <v/>
      </c>
    </row>
    <row r="4885">
      <c r="A4885" t="n">
        <v>4884</v>
      </c>
      <c r="B4885">
        <f>Движение!$A$719</f>
        <v/>
      </c>
      <c r="C4885">
        <f>Движение!$C$719</f>
        <v/>
      </c>
      <c r="D4885" t="inlineStr">
        <is>
          <t>Г 800</t>
        </is>
      </c>
      <c r="E4885">
        <f>Движение!$T$719</f>
        <v/>
      </c>
      <c r="F4885">
        <f>N(Движение!$U$719)</f>
        <v/>
      </c>
      <c r="G4885">
        <f>N(Движение!$V$719)</f>
        <v/>
      </c>
      <c r="H4885">
        <f>Движение!$W$719</f>
        <v/>
      </c>
      <c r="I4885">
        <f>IF($F4885&gt;0,TEXT($B4885,"dd.mm")&amp;"_"&amp;$D4885,"")</f>
        <v/>
      </c>
    </row>
    <row r="4886">
      <c r="A4886" t="n">
        <v>4885</v>
      </c>
      <c r="B4886">
        <f>Движение!$A$719</f>
        <v/>
      </c>
      <c r="C4886">
        <f>Движение!$C$719</f>
        <v/>
      </c>
      <c r="D4886" t="inlineStr">
        <is>
          <t>Ми-К</t>
        </is>
      </c>
      <c r="E4886">
        <f>Движение!$X$719</f>
        <v/>
      </c>
      <c r="F4886">
        <f>N(Движение!$Y$719)</f>
        <v/>
      </c>
      <c r="G4886">
        <f>N(Движение!$Z$719)</f>
        <v/>
      </c>
      <c r="H4886">
        <f>Движение!$AA$719</f>
        <v/>
      </c>
      <c r="I4886">
        <f>IF($F4886&gt;0,TEXT($B4886,"dd.mm")&amp;"_"&amp;$D4886,"")</f>
        <v/>
      </c>
    </row>
    <row r="4887">
      <c r="A4887" t="n">
        <v>4886</v>
      </c>
      <c r="B4887">
        <f>Движение!$A$719</f>
        <v/>
      </c>
      <c r="C4887">
        <f>Движение!$C$719</f>
        <v/>
      </c>
      <c r="D4887" t="inlineStr">
        <is>
          <t>Ми-П</t>
        </is>
      </c>
      <c r="E4887">
        <f>Движение!$AB$719</f>
        <v/>
      </c>
      <c r="F4887">
        <f>N(Движение!$AC$719)</f>
        <v/>
      </c>
      <c r="G4887">
        <f>N(Движение!$AD$719)</f>
        <v/>
      </c>
      <c r="H4887">
        <f>Движение!$AE$719</f>
        <v/>
      </c>
      <c r="I4887">
        <f>IF($F4887&gt;0,TEXT($B4887,"dd.mm")&amp;"_"&amp;$D4887,"")</f>
        <v/>
      </c>
    </row>
    <row r="4888">
      <c r="A4888" t="n">
        <v>4887</v>
      </c>
      <c r="B4888">
        <f>Движение!$A$720</f>
        <v/>
      </c>
      <c r="C4888">
        <f>Движение!$C$720</f>
        <v/>
      </c>
      <c r="D4888" t="inlineStr">
        <is>
          <t>АК-10</t>
        </is>
      </c>
      <c r="E4888">
        <f>Движение!$D$720</f>
        <v/>
      </c>
      <c r="F4888">
        <f>N(Движение!$E$720)</f>
        <v/>
      </c>
      <c r="G4888">
        <f>N(Движение!$F$720)</f>
        <v/>
      </c>
      <c r="H4888">
        <f>Движение!$G$720</f>
        <v/>
      </c>
      <c r="I4888">
        <f>IF($F4888&gt;0,TEXT($B4888,"dd.mm")&amp;"_"&amp;$D4888,"")</f>
        <v/>
      </c>
    </row>
    <row r="4889">
      <c r="A4889" t="n">
        <v>4888</v>
      </c>
      <c r="B4889">
        <f>Движение!$A$720</f>
        <v/>
      </c>
      <c r="C4889">
        <f>Движение!$C$720</f>
        <v/>
      </c>
      <c r="D4889" t="inlineStr">
        <is>
          <t>АК-15</t>
        </is>
      </c>
      <c r="E4889">
        <f>Движение!$H$720</f>
        <v/>
      </c>
      <c r="F4889">
        <f>N(Движение!$I$720)</f>
        <v/>
      </c>
      <c r="G4889">
        <f>N(Движение!$J$720)</f>
        <v/>
      </c>
      <c r="H4889">
        <f>Движение!$K$720</f>
        <v/>
      </c>
      <c r="I4889">
        <f>IF($F4889&gt;0,TEXT($B4889,"dd.mm")&amp;"_"&amp;$D4889,"")</f>
        <v/>
      </c>
    </row>
    <row r="4890">
      <c r="A4890" t="n">
        <v>4889</v>
      </c>
      <c r="B4890">
        <f>Движение!$A$720</f>
        <v/>
      </c>
      <c r="C4890">
        <f>Движение!$C$720</f>
        <v/>
      </c>
      <c r="D4890" t="inlineStr">
        <is>
          <t>Г 1800</t>
        </is>
      </c>
      <c r="E4890">
        <f>Движение!$L$720</f>
        <v/>
      </c>
      <c r="F4890">
        <f>N(Движение!$M$720)</f>
        <v/>
      </c>
      <c r="G4890">
        <f>N(Движение!$N$720)</f>
        <v/>
      </c>
      <c r="H4890">
        <f>Движение!$O$720</f>
        <v/>
      </c>
      <c r="I4890">
        <f>IF($F4890&gt;0,TEXT($B4890,"dd.mm")&amp;"_"&amp;$D4890,"")</f>
        <v/>
      </c>
    </row>
    <row r="4891">
      <c r="A4891" t="n">
        <v>4890</v>
      </c>
      <c r="B4891">
        <f>Движение!$A$720</f>
        <v/>
      </c>
      <c r="C4891">
        <f>Движение!$C$720</f>
        <v/>
      </c>
      <c r="D4891" t="inlineStr">
        <is>
          <t>Г 3500</t>
        </is>
      </c>
      <c r="E4891">
        <f>Движение!$P$720</f>
        <v/>
      </c>
      <c r="F4891">
        <f>N(Движение!$Q$720)</f>
        <v/>
      </c>
      <c r="G4891">
        <f>N(Движение!$R$720)</f>
        <v/>
      </c>
      <c r="H4891">
        <f>Движение!$S$720</f>
        <v/>
      </c>
      <c r="I4891">
        <f>IF($F4891&gt;0,TEXT($B4891,"dd.mm")&amp;"_"&amp;$D4891,"")</f>
        <v/>
      </c>
    </row>
    <row r="4892">
      <c r="A4892" t="n">
        <v>4891</v>
      </c>
      <c r="B4892">
        <f>Движение!$A$720</f>
        <v/>
      </c>
      <c r="C4892">
        <f>Движение!$C$720</f>
        <v/>
      </c>
      <c r="D4892" t="inlineStr">
        <is>
          <t>Г 800</t>
        </is>
      </c>
      <c r="E4892">
        <f>Движение!$T$720</f>
        <v/>
      </c>
      <c r="F4892">
        <f>N(Движение!$U$720)</f>
        <v/>
      </c>
      <c r="G4892">
        <f>N(Движение!$V$720)</f>
        <v/>
      </c>
      <c r="H4892">
        <f>Движение!$W$720</f>
        <v/>
      </c>
      <c r="I4892">
        <f>IF($F4892&gt;0,TEXT($B4892,"dd.mm")&amp;"_"&amp;$D4892,"")</f>
        <v/>
      </c>
    </row>
    <row r="4893">
      <c r="A4893" t="n">
        <v>4892</v>
      </c>
      <c r="B4893">
        <f>Движение!$A$720</f>
        <v/>
      </c>
      <c r="C4893">
        <f>Движение!$C$720</f>
        <v/>
      </c>
      <c r="D4893" t="inlineStr">
        <is>
          <t>Ми-К</t>
        </is>
      </c>
      <c r="E4893">
        <f>Движение!$X$720</f>
        <v/>
      </c>
      <c r="F4893">
        <f>N(Движение!$Y$720)</f>
        <v/>
      </c>
      <c r="G4893">
        <f>N(Движение!$Z$720)</f>
        <v/>
      </c>
      <c r="H4893">
        <f>Движение!$AA$720</f>
        <v/>
      </c>
      <c r="I4893">
        <f>IF($F4893&gt;0,TEXT($B4893,"dd.mm")&amp;"_"&amp;$D4893,"")</f>
        <v/>
      </c>
    </row>
    <row r="4894">
      <c r="A4894" t="n">
        <v>4893</v>
      </c>
      <c r="B4894">
        <f>Движение!$A$720</f>
        <v/>
      </c>
      <c r="C4894">
        <f>Движение!$C$720</f>
        <v/>
      </c>
      <c r="D4894" t="inlineStr">
        <is>
          <t>Ми-П</t>
        </is>
      </c>
      <c r="E4894">
        <f>Движение!$AB$720</f>
        <v/>
      </c>
      <c r="F4894">
        <f>N(Движение!$AC$720)</f>
        <v/>
      </c>
      <c r="G4894">
        <f>N(Движение!$AD$720)</f>
        <v/>
      </c>
      <c r="H4894">
        <f>Движение!$AE$720</f>
        <v/>
      </c>
      <c r="I4894">
        <f>IF($F4894&gt;0,TEXT($B4894,"dd.mm")&amp;"_"&amp;$D4894,"")</f>
        <v/>
      </c>
    </row>
    <row r="4895">
      <c r="A4895" t="n">
        <v>4894</v>
      </c>
      <c r="B4895">
        <f>Движение!$A$721</f>
        <v/>
      </c>
      <c r="C4895">
        <f>Движение!$C$721</f>
        <v/>
      </c>
      <c r="D4895" t="inlineStr">
        <is>
          <t>АК-10</t>
        </is>
      </c>
      <c r="E4895">
        <f>Движение!$D$721</f>
        <v/>
      </c>
      <c r="F4895">
        <f>N(Движение!$E$721)</f>
        <v/>
      </c>
      <c r="G4895">
        <f>N(Движение!$F$721)</f>
        <v/>
      </c>
      <c r="H4895">
        <f>Движение!$G$721</f>
        <v/>
      </c>
      <c r="I4895">
        <f>IF($F4895&gt;0,TEXT($B4895,"dd.mm")&amp;"_"&amp;$D4895,"")</f>
        <v/>
      </c>
    </row>
    <row r="4896">
      <c r="A4896" t="n">
        <v>4895</v>
      </c>
      <c r="B4896">
        <f>Движение!$A$721</f>
        <v/>
      </c>
      <c r="C4896">
        <f>Движение!$C$721</f>
        <v/>
      </c>
      <c r="D4896" t="inlineStr">
        <is>
          <t>АК-15</t>
        </is>
      </c>
      <c r="E4896">
        <f>Движение!$H$721</f>
        <v/>
      </c>
      <c r="F4896">
        <f>N(Движение!$I$721)</f>
        <v/>
      </c>
      <c r="G4896">
        <f>N(Движение!$J$721)</f>
        <v/>
      </c>
      <c r="H4896">
        <f>Движение!$K$721</f>
        <v/>
      </c>
      <c r="I4896">
        <f>IF($F4896&gt;0,TEXT($B4896,"dd.mm")&amp;"_"&amp;$D4896,"")</f>
        <v/>
      </c>
    </row>
    <row r="4897">
      <c r="A4897" t="n">
        <v>4896</v>
      </c>
      <c r="B4897">
        <f>Движение!$A$721</f>
        <v/>
      </c>
      <c r="C4897">
        <f>Движение!$C$721</f>
        <v/>
      </c>
      <c r="D4897" t="inlineStr">
        <is>
          <t>Г 1800</t>
        </is>
      </c>
      <c r="E4897">
        <f>Движение!$L$721</f>
        <v/>
      </c>
      <c r="F4897">
        <f>N(Движение!$M$721)</f>
        <v/>
      </c>
      <c r="G4897">
        <f>N(Движение!$N$721)</f>
        <v/>
      </c>
      <c r="H4897">
        <f>Движение!$O$721</f>
        <v/>
      </c>
      <c r="I4897">
        <f>IF($F4897&gt;0,TEXT($B4897,"dd.mm")&amp;"_"&amp;$D4897,"")</f>
        <v/>
      </c>
    </row>
    <row r="4898">
      <c r="A4898" t="n">
        <v>4897</v>
      </c>
      <c r="B4898">
        <f>Движение!$A$721</f>
        <v/>
      </c>
      <c r="C4898">
        <f>Движение!$C$721</f>
        <v/>
      </c>
      <c r="D4898" t="inlineStr">
        <is>
          <t>Г 3500</t>
        </is>
      </c>
      <c r="E4898">
        <f>Движение!$P$721</f>
        <v/>
      </c>
      <c r="F4898">
        <f>N(Движение!$Q$721)</f>
        <v/>
      </c>
      <c r="G4898">
        <f>N(Движение!$R$721)</f>
        <v/>
      </c>
      <c r="H4898">
        <f>Движение!$S$721</f>
        <v/>
      </c>
      <c r="I4898">
        <f>IF($F4898&gt;0,TEXT($B4898,"dd.mm")&amp;"_"&amp;$D4898,"")</f>
        <v/>
      </c>
    </row>
    <row r="4899">
      <c r="A4899" t="n">
        <v>4898</v>
      </c>
      <c r="B4899">
        <f>Движение!$A$721</f>
        <v/>
      </c>
      <c r="C4899">
        <f>Движение!$C$721</f>
        <v/>
      </c>
      <c r="D4899" t="inlineStr">
        <is>
          <t>Г 800</t>
        </is>
      </c>
      <c r="E4899">
        <f>Движение!$T$721</f>
        <v/>
      </c>
      <c r="F4899">
        <f>N(Движение!$U$721)</f>
        <v/>
      </c>
      <c r="G4899">
        <f>N(Движение!$V$721)</f>
        <v/>
      </c>
      <c r="H4899">
        <f>Движение!$W$721</f>
        <v/>
      </c>
      <c r="I4899">
        <f>IF($F4899&gt;0,TEXT($B4899,"dd.mm")&amp;"_"&amp;$D4899,"")</f>
        <v/>
      </c>
    </row>
    <row r="4900">
      <c r="A4900" t="n">
        <v>4899</v>
      </c>
      <c r="B4900">
        <f>Движение!$A$721</f>
        <v/>
      </c>
      <c r="C4900">
        <f>Движение!$C$721</f>
        <v/>
      </c>
      <c r="D4900" t="inlineStr">
        <is>
          <t>Ми-К</t>
        </is>
      </c>
      <c r="E4900">
        <f>Движение!$X$721</f>
        <v/>
      </c>
      <c r="F4900">
        <f>N(Движение!$Y$721)</f>
        <v/>
      </c>
      <c r="G4900">
        <f>N(Движение!$Z$721)</f>
        <v/>
      </c>
      <c r="H4900">
        <f>Движение!$AA$721</f>
        <v/>
      </c>
      <c r="I4900">
        <f>IF($F4900&gt;0,TEXT($B4900,"dd.mm")&amp;"_"&amp;$D4900,"")</f>
        <v/>
      </c>
    </row>
    <row r="4901">
      <c r="A4901" t="n">
        <v>4900</v>
      </c>
      <c r="B4901">
        <f>Движение!$A$721</f>
        <v/>
      </c>
      <c r="C4901">
        <f>Движение!$C$721</f>
        <v/>
      </c>
      <c r="D4901" t="inlineStr">
        <is>
          <t>Ми-П</t>
        </is>
      </c>
      <c r="E4901">
        <f>Движение!$AB$721</f>
        <v/>
      </c>
      <c r="F4901">
        <f>N(Движение!$AC$721)</f>
        <v/>
      </c>
      <c r="G4901">
        <f>N(Движение!$AD$721)</f>
        <v/>
      </c>
      <c r="H4901">
        <f>Движение!$AE$721</f>
        <v/>
      </c>
      <c r="I4901">
        <f>IF($F4901&gt;0,TEXT($B4901,"dd.mm")&amp;"_"&amp;$D4901,"")</f>
        <v/>
      </c>
    </row>
    <row r="4902">
      <c r="A4902" t="n">
        <v>4901</v>
      </c>
      <c r="B4902">
        <f>Движение!$A$722</f>
        <v/>
      </c>
      <c r="C4902">
        <f>Движение!$C$722</f>
        <v/>
      </c>
      <c r="D4902" t="inlineStr">
        <is>
          <t>АК-10</t>
        </is>
      </c>
      <c r="E4902">
        <f>Движение!$D$722</f>
        <v/>
      </c>
      <c r="F4902">
        <f>N(Движение!$E$722)</f>
        <v/>
      </c>
      <c r="G4902">
        <f>N(Движение!$F$722)</f>
        <v/>
      </c>
      <c r="H4902">
        <f>Движение!$G$722</f>
        <v/>
      </c>
      <c r="I4902">
        <f>IF($F4902&gt;0,TEXT($B4902,"dd.mm")&amp;"_"&amp;$D4902,"")</f>
        <v/>
      </c>
    </row>
    <row r="4903">
      <c r="A4903" t="n">
        <v>4902</v>
      </c>
      <c r="B4903">
        <f>Движение!$A$722</f>
        <v/>
      </c>
      <c r="C4903">
        <f>Движение!$C$722</f>
        <v/>
      </c>
      <c r="D4903" t="inlineStr">
        <is>
          <t>АК-15</t>
        </is>
      </c>
      <c r="E4903">
        <f>Движение!$H$722</f>
        <v/>
      </c>
      <c r="F4903">
        <f>N(Движение!$I$722)</f>
        <v/>
      </c>
      <c r="G4903">
        <f>N(Движение!$J$722)</f>
        <v/>
      </c>
      <c r="H4903">
        <f>Движение!$K$722</f>
        <v/>
      </c>
      <c r="I4903">
        <f>IF($F4903&gt;0,TEXT($B4903,"dd.mm")&amp;"_"&amp;$D4903,"")</f>
        <v/>
      </c>
    </row>
    <row r="4904">
      <c r="A4904" t="n">
        <v>4903</v>
      </c>
      <c r="B4904">
        <f>Движение!$A$722</f>
        <v/>
      </c>
      <c r="C4904">
        <f>Движение!$C$722</f>
        <v/>
      </c>
      <c r="D4904" t="inlineStr">
        <is>
          <t>Г 1800</t>
        </is>
      </c>
      <c r="E4904">
        <f>Движение!$L$722</f>
        <v/>
      </c>
      <c r="F4904">
        <f>N(Движение!$M$722)</f>
        <v/>
      </c>
      <c r="G4904">
        <f>N(Движение!$N$722)</f>
        <v/>
      </c>
      <c r="H4904">
        <f>Движение!$O$722</f>
        <v/>
      </c>
      <c r="I4904">
        <f>IF($F4904&gt;0,TEXT($B4904,"dd.mm")&amp;"_"&amp;$D4904,"")</f>
        <v/>
      </c>
    </row>
    <row r="4905">
      <c r="A4905" t="n">
        <v>4904</v>
      </c>
      <c r="B4905">
        <f>Движение!$A$722</f>
        <v/>
      </c>
      <c r="C4905">
        <f>Движение!$C$722</f>
        <v/>
      </c>
      <c r="D4905" t="inlineStr">
        <is>
          <t>Г 3500</t>
        </is>
      </c>
      <c r="E4905">
        <f>Движение!$P$722</f>
        <v/>
      </c>
      <c r="F4905">
        <f>N(Движение!$Q$722)</f>
        <v/>
      </c>
      <c r="G4905">
        <f>N(Движение!$R$722)</f>
        <v/>
      </c>
      <c r="H4905">
        <f>Движение!$S$722</f>
        <v/>
      </c>
      <c r="I4905">
        <f>IF($F4905&gt;0,TEXT($B4905,"dd.mm")&amp;"_"&amp;$D4905,"")</f>
        <v/>
      </c>
    </row>
    <row r="4906">
      <c r="A4906" t="n">
        <v>4905</v>
      </c>
      <c r="B4906">
        <f>Движение!$A$722</f>
        <v/>
      </c>
      <c r="C4906">
        <f>Движение!$C$722</f>
        <v/>
      </c>
      <c r="D4906" t="inlineStr">
        <is>
          <t>Г 800</t>
        </is>
      </c>
      <c r="E4906">
        <f>Движение!$T$722</f>
        <v/>
      </c>
      <c r="F4906">
        <f>N(Движение!$U$722)</f>
        <v/>
      </c>
      <c r="G4906">
        <f>N(Движение!$V$722)</f>
        <v/>
      </c>
      <c r="H4906">
        <f>Движение!$W$722</f>
        <v/>
      </c>
      <c r="I4906">
        <f>IF($F4906&gt;0,TEXT($B4906,"dd.mm")&amp;"_"&amp;$D4906,"")</f>
        <v/>
      </c>
    </row>
    <row r="4907">
      <c r="A4907" t="n">
        <v>4906</v>
      </c>
      <c r="B4907">
        <f>Движение!$A$722</f>
        <v/>
      </c>
      <c r="C4907">
        <f>Движение!$C$722</f>
        <v/>
      </c>
      <c r="D4907" t="inlineStr">
        <is>
          <t>Ми-К</t>
        </is>
      </c>
      <c r="E4907">
        <f>Движение!$X$722</f>
        <v/>
      </c>
      <c r="F4907">
        <f>N(Движение!$Y$722)</f>
        <v/>
      </c>
      <c r="G4907">
        <f>N(Движение!$Z$722)</f>
        <v/>
      </c>
      <c r="H4907">
        <f>Движение!$AA$722</f>
        <v/>
      </c>
      <c r="I4907">
        <f>IF($F4907&gt;0,TEXT($B4907,"dd.mm")&amp;"_"&amp;$D4907,"")</f>
        <v/>
      </c>
    </row>
    <row r="4908">
      <c r="A4908" t="n">
        <v>4907</v>
      </c>
      <c r="B4908">
        <f>Движение!$A$722</f>
        <v/>
      </c>
      <c r="C4908">
        <f>Движение!$C$722</f>
        <v/>
      </c>
      <c r="D4908" t="inlineStr">
        <is>
          <t>Ми-П</t>
        </is>
      </c>
      <c r="E4908">
        <f>Движение!$AB$722</f>
        <v/>
      </c>
      <c r="F4908">
        <f>N(Движение!$AC$722)</f>
        <v/>
      </c>
      <c r="G4908">
        <f>N(Движение!$AD$722)</f>
        <v/>
      </c>
      <c r="H4908">
        <f>Движение!$AE$722</f>
        <v/>
      </c>
      <c r="I4908">
        <f>IF($F4908&gt;0,TEXT($B4908,"dd.mm")&amp;"_"&amp;$D4908,"")</f>
        <v/>
      </c>
    </row>
    <row r="4909">
      <c r="A4909" t="n">
        <v>4908</v>
      </c>
      <c r="B4909">
        <f>Движение!$A$723</f>
        <v/>
      </c>
      <c r="C4909">
        <f>Движение!$C$723</f>
        <v/>
      </c>
      <c r="D4909" t="inlineStr">
        <is>
          <t>АК-10</t>
        </is>
      </c>
      <c r="E4909">
        <f>Движение!$D$723</f>
        <v/>
      </c>
      <c r="F4909">
        <f>N(Движение!$E$723)</f>
        <v/>
      </c>
      <c r="G4909">
        <f>N(Движение!$F$723)</f>
        <v/>
      </c>
      <c r="H4909">
        <f>Движение!$G$723</f>
        <v/>
      </c>
      <c r="I4909">
        <f>IF($F4909&gt;0,TEXT($B4909,"dd.mm")&amp;"_"&amp;$D4909,"")</f>
        <v/>
      </c>
    </row>
    <row r="4910">
      <c r="A4910" t="n">
        <v>4909</v>
      </c>
      <c r="B4910">
        <f>Движение!$A$723</f>
        <v/>
      </c>
      <c r="C4910">
        <f>Движение!$C$723</f>
        <v/>
      </c>
      <c r="D4910" t="inlineStr">
        <is>
          <t>АК-15</t>
        </is>
      </c>
      <c r="E4910">
        <f>Движение!$H$723</f>
        <v/>
      </c>
      <c r="F4910">
        <f>N(Движение!$I$723)</f>
        <v/>
      </c>
      <c r="G4910">
        <f>N(Движение!$J$723)</f>
        <v/>
      </c>
      <c r="H4910">
        <f>Движение!$K$723</f>
        <v/>
      </c>
      <c r="I4910">
        <f>IF($F4910&gt;0,TEXT($B4910,"dd.mm")&amp;"_"&amp;$D4910,"")</f>
        <v/>
      </c>
    </row>
    <row r="4911">
      <c r="A4911" t="n">
        <v>4910</v>
      </c>
      <c r="B4911">
        <f>Движение!$A$723</f>
        <v/>
      </c>
      <c r="C4911">
        <f>Движение!$C$723</f>
        <v/>
      </c>
      <c r="D4911" t="inlineStr">
        <is>
          <t>Г 1800</t>
        </is>
      </c>
      <c r="E4911">
        <f>Движение!$L$723</f>
        <v/>
      </c>
      <c r="F4911">
        <f>N(Движение!$M$723)</f>
        <v/>
      </c>
      <c r="G4911">
        <f>N(Движение!$N$723)</f>
        <v/>
      </c>
      <c r="H4911">
        <f>Движение!$O$723</f>
        <v/>
      </c>
      <c r="I4911">
        <f>IF($F4911&gt;0,TEXT($B4911,"dd.mm")&amp;"_"&amp;$D4911,"")</f>
        <v/>
      </c>
    </row>
    <row r="4912">
      <c r="A4912" t="n">
        <v>4911</v>
      </c>
      <c r="B4912">
        <f>Движение!$A$723</f>
        <v/>
      </c>
      <c r="C4912">
        <f>Движение!$C$723</f>
        <v/>
      </c>
      <c r="D4912" t="inlineStr">
        <is>
          <t>Г 3500</t>
        </is>
      </c>
      <c r="E4912">
        <f>Движение!$P$723</f>
        <v/>
      </c>
      <c r="F4912">
        <f>N(Движение!$Q$723)</f>
        <v/>
      </c>
      <c r="G4912">
        <f>N(Движение!$R$723)</f>
        <v/>
      </c>
      <c r="H4912">
        <f>Движение!$S$723</f>
        <v/>
      </c>
      <c r="I4912">
        <f>IF($F4912&gt;0,TEXT($B4912,"dd.mm")&amp;"_"&amp;$D4912,"")</f>
        <v/>
      </c>
    </row>
    <row r="4913">
      <c r="A4913" t="n">
        <v>4912</v>
      </c>
      <c r="B4913">
        <f>Движение!$A$723</f>
        <v/>
      </c>
      <c r="C4913">
        <f>Движение!$C$723</f>
        <v/>
      </c>
      <c r="D4913" t="inlineStr">
        <is>
          <t>Г 800</t>
        </is>
      </c>
      <c r="E4913">
        <f>Движение!$T$723</f>
        <v/>
      </c>
      <c r="F4913">
        <f>N(Движение!$U$723)</f>
        <v/>
      </c>
      <c r="G4913">
        <f>N(Движение!$V$723)</f>
        <v/>
      </c>
      <c r="H4913">
        <f>Движение!$W$723</f>
        <v/>
      </c>
      <c r="I4913">
        <f>IF($F4913&gt;0,TEXT($B4913,"dd.mm")&amp;"_"&amp;$D4913,"")</f>
        <v/>
      </c>
    </row>
    <row r="4914">
      <c r="A4914" t="n">
        <v>4913</v>
      </c>
      <c r="B4914">
        <f>Движение!$A$723</f>
        <v/>
      </c>
      <c r="C4914">
        <f>Движение!$C$723</f>
        <v/>
      </c>
      <c r="D4914" t="inlineStr">
        <is>
          <t>Ми-К</t>
        </is>
      </c>
      <c r="E4914">
        <f>Движение!$X$723</f>
        <v/>
      </c>
      <c r="F4914">
        <f>N(Движение!$Y$723)</f>
        <v/>
      </c>
      <c r="G4914">
        <f>N(Движение!$Z$723)</f>
        <v/>
      </c>
      <c r="H4914">
        <f>Движение!$AA$723</f>
        <v/>
      </c>
      <c r="I4914">
        <f>IF($F4914&gt;0,TEXT($B4914,"dd.mm")&amp;"_"&amp;$D4914,"")</f>
        <v/>
      </c>
    </row>
    <row r="4915">
      <c r="A4915" t="n">
        <v>4914</v>
      </c>
      <c r="B4915">
        <f>Движение!$A$723</f>
        <v/>
      </c>
      <c r="C4915">
        <f>Движение!$C$723</f>
        <v/>
      </c>
      <c r="D4915" t="inlineStr">
        <is>
          <t>Ми-П</t>
        </is>
      </c>
      <c r="E4915">
        <f>Движение!$AB$723</f>
        <v/>
      </c>
      <c r="F4915">
        <f>N(Движение!$AC$723)</f>
        <v/>
      </c>
      <c r="G4915">
        <f>N(Движение!$AD$723)</f>
        <v/>
      </c>
      <c r="H4915">
        <f>Движение!$AE$723</f>
        <v/>
      </c>
      <c r="I4915">
        <f>IF($F4915&gt;0,TEXT($B4915,"dd.mm")&amp;"_"&amp;$D4915,"")</f>
        <v/>
      </c>
    </row>
    <row r="4916">
      <c r="A4916" t="n">
        <v>4915</v>
      </c>
      <c r="B4916">
        <f>Движение!$A$724</f>
        <v/>
      </c>
      <c r="C4916">
        <f>Движение!$C$724</f>
        <v/>
      </c>
      <c r="D4916" t="inlineStr">
        <is>
          <t>АК-10</t>
        </is>
      </c>
      <c r="E4916">
        <f>Движение!$D$724</f>
        <v/>
      </c>
      <c r="F4916">
        <f>N(Движение!$E$724)</f>
        <v/>
      </c>
      <c r="G4916">
        <f>N(Движение!$F$724)</f>
        <v/>
      </c>
      <c r="H4916">
        <f>Движение!$G$724</f>
        <v/>
      </c>
      <c r="I4916">
        <f>IF($F4916&gt;0,TEXT($B4916,"dd.mm")&amp;"_"&amp;$D4916,"")</f>
        <v/>
      </c>
    </row>
    <row r="4917">
      <c r="A4917" t="n">
        <v>4916</v>
      </c>
      <c r="B4917">
        <f>Движение!$A$724</f>
        <v/>
      </c>
      <c r="C4917">
        <f>Движение!$C$724</f>
        <v/>
      </c>
      <c r="D4917" t="inlineStr">
        <is>
          <t>АК-15</t>
        </is>
      </c>
      <c r="E4917">
        <f>Движение!$H$724</f>
        <v/>
      </c>
      <c r="F4917">
        <f>N(Движение!$I$724)</f>
        <v/>
      </c>
      <c r="G4917">
        <f>N(Движение!$J$724)</f>
        <v/>
      </c>
      <c r="H4917">
        <f>Движение!$K$724</f>
        <v/>
      </c>
      <c r="I4917">
        <f>IF($F4917&gt;0,TEXT($B4917,"dd.mm")&amp;"_"&amp;$D4917,"")</f>
        <v/>
      </c>
    </row>
    <row r="4918">
      <c r="A4918" t="n">
        <v>4917</v>
      </c>
      <c r="B4918">
        <f>Движение!$A$724</f>
        <v/>
      </c>
      <c r="C4918">
        <f>Движение!$C$724</f>
        <v/>
      </c>
      <c r="D4918" t="inlineStr">
        <is>
          <t>Г 1800</t>
        </is>
      </c>
      <c r="E4918">
        <f>Движение!$L$724</f>
        <v/>
      </c>
      <c r="F4918">
        <f>N(Движение!$M$724)</f>
        <v/>
      </c>
      <c r="G4918">
        <f>N(Движение!$N$724)</f>
        <v/>
      </c>
      <c r="H4918">
        <f>Движение!$O$724</f>
        <v/>
      </c>
      <c r="I4918">
        <f>IF($F4918&gt;0,TEXT($B4918,"dd.mm")&amp;"_"&amp;$D4918,"")</f>
        <v/>
      </c>
    </row>
    <row r="4919">
      <c r="A4919" t="n">
        <v>4918</v>
      </c>
      <c r="B4919">
        <f>Движение!$A$724</f>
        <v/>
      </c>
      <c r="C4919">
        <f>Движение!$C$724</f>
        <v/>
      </c>
      <c r="D4919" t="inlineStr">
        <is>
          <t>Г 3500</t>
        </is>
      </c>
      <c r="E4919">
        <f>Движение!$P$724</f>
        <v/>
      </c>
      <c r="F4919">
        <f>N(Движение!$Q$724)</f>
        <v/>
      </c>
      <c r="G4919">
        <f>N(Движение!$R$724)</f>
        <v/>
      </c>
      <c r="H4919">
        <f>Движение!$S$724</f>
        <v/>
      </c>
      <c r="I4919">
        <f>IF($F4919&gt;0,TEXT($B4919,"dd.mm")&amp;"_"&amp;$D4919,"")</f>
        <v/>
      </c>
    </row>
    <row r="4920">
      <c r="A4920" t="n">
        <v>4919</v>
      </c>
      <c r="B4920">
        <f>Движение!$A$724</f>
        <v/>
      </c>
      <c r="C4920">
        <f>Движение!$C$724</f>
        <v/>
      </c>
      <c r="D4920" t="inlineStr">
        <is>
          <t>Г 800</t>
        </is>
      </c>
      <c r="E4920">
        <f>Движение!$T$724</f>
        <v/>
      </c>
      <c r="F4920">
        <f>N(Движение!$U$724)</f>
        <v/>
      </c>
      <c r="G4920">
        <f>N(Движение!$V$724)</f>
        <v/>
      </c>
      <c r="H4920">
        <f>Движение!$W$724</f>
        <v/>
      </c>
      <c r="I4920">
        <f>IF($F4920&gt;0,TEXT($B4920,"dd.mm")&amp;"_"&amp;$D4920,"")</f>
        <v/>
      </c>
    </row>
    <row r="4921">
      <c r="A4921" t="n">
        <v>4920</v>
      </c>
      <c r="B4921">
        <f>Движение!$A$724</f>
        <v/>
      </c>
      <c r="C4921">
        <f>Движение!$C$724</f>
        <v/>
      </c>
      <c r="D4921" t="inlineStr">
        <is>
          <t>Ми-К</t>
        </is>
      </c>
      <c r="E4921">
        <f>Движение!$X$724</f>
        <v/>
      </c>
      <c r="F4921">
        <f>N(Движение!$Y$724)</f>
        <v/>
      </c>
      <c r="G4921">
        <f>N(Движение!$Z$724)</f>
        <v/>
      </c>
      <c r="H4921">
        <f>Движение!$AA$724</f>
        <v/>
      </c>
      <c r="I4921">
        <f>IF($F4921&gt;0,TEXT($B4921,"dd.mm")&amp;"_"&amp;$D4921,"")</f>
        <v/>
      </c>
    </row>
    <row r="4922">
      <c r="A4922" t="n">
        <v>4921</v>
      </c>
      <c r="B4922">
        <f>Движение!$A$724</f>
        <v/>
      </c>
      <c r="C4922">
        <f>Движение!$C$724</f>
        <v/>
      </c>
      <c r="D4922" t="inlineStr">
        <is>
          <t>Ми-П</t>
        </is>
      </c>
      <c r="E4922">
        <f>Движение!$AB$724</f>
        <v/>
      </c>
      <c r="F4922">
        <f>N(Движение!$AC$724)</f>
        <v/>
      </c>
      <c r="G4922">
        <f>N(Движение!$AD$724)</f>
        <v/>
      </c>
      <c r="H4922">
        <f>Движение!$AE$724</f>
        <v/>
      </c>
      <c r="I4922">
        <f>IF($F4922&gt;0,TEXT($B4922,"dd.mm")&amp;"_"&amp;$D4922,"")</f>
        <v/>
      </c>
    </row>
    <row r="4923">
      <c r="A4923" t="n">
        <v>4922</v>
      </c>
      <c r="B4923">
        <f>Движение!$A$725</f>
        <v/>
      </c>
      <c r="C4923">
        <f>Движение!$C$725</f>
        <v/>
      </c>
      <c r="D4923" t="inlineStr">
        <is>
          <t>АК-10</t>
        </is>
      </c>
      <c r="E4923">
        <f>Движение!$D$725</f>
        <v/>
      </c>
      <c r="F4923">
        <f>N(Движение!$E$725)</f>
        <v/>
      </c>
      <c r="G4923">
        <f>N(Движение!$F$725)</f>
        <v/>
      </c>
      <c r="H4923">
        <f>Движение!$G$725</f>
        <v/>
      </c>
      <c r="I4923">
        <f>IF($F4923&gt;0,TEXT($B4923,"dd.mm")&amp;"_"&amp;$D4923,"")</f>
        <v/>
      </c>
    </row>
    <row r="4924">
      <c r="A4924" t="n">
        <v>4923</v>
      </c>
      <c r="B4924">
        <f>Движение!$A$725</f>
        <v/>
      </c>
      <c r="C4924">
        <f>Движение!$C$725</f>
        <v/>
      </c>
      <c r="D4924" t="inlineStr">
        <is>
          <t>АК-15</t>
        </is>
      </c>
      <c r="E4924">
        <f>Движение!$H$725</f>
        <v/>
      </c>
      <c r="F4924">
        <f>N(Движение!$I$725)</f>
        <v/>
      </c>
      <c r="G4924">
        <f>N(Движение!$J$725)</f>
        <v/>
      </c>
      <c r="H4924">
        <f>Движение!$K$725</f>
        <v/>
      </c>
      <c r="I4924">
        <f>IF($F4924&gt;0,TEXT($B4924,"dd.mm")&amp;"_"&amp;$D4924,"")</f>
        <v/>
      </c>
    </row>
    <row r="4925">
      <c r="A4925" t="n">
        <v>4924</v>
      </c>
      <c r="B4925">
        <f>Движение!$A$725</f>
        <v/>
      </c>
      <c r="C4925">
        <f>Движение!$C$725</f>
        <v/>
      </c>
      <c r="D4925" t="inlineStr">
        <is>
          <t>Г 1800</t>
        </is>
      </c>
      <c r="E4925">
        <f>Движение!$L$725</f>
        <v/>
      </c>
      <c r="F4925">
        <f>N(Движение!$M$725)</f>
        <v/>
      </c>
      <c r="G4925">
        <f>N(Движение!$N$725)</f>
        <v/>
      </c>
      <c r="H4925">
        <f>Движение!$O$725</f>
        <v/>
      </c>
      <c r="I4925">
        <f>IF($F4925&gt;0,TEXT($B4925,"dd.mm")&amp;"_"&amp;$D4925,"")</f>
        <v/>
      </c>
    </row>
    <row r="4926">
      <c r="A4926" t="n">
        <v>4925</v>
      </c>
      <c r="B4926">
        <f>Движение!$A$725</f>
        <v/>
      </c>
      <c r="C4926">
        <f>Движение!$C$725</f>
        <v/>
      </c>
      <c r="D4926" t="inlineStr">
        <is>
          <t>Г 3500</t>
        </is>
      </c>
      <c r="E4926">
        <f>Движение!$P$725</f>
        <v/>
      </c>
      <c r="F4926">
        <f>N(Движение!$Q$725)</f>
        <v/>
      </c>
      <c r="G4926">
        <f>N(Движение!$R$725)</f>
        <v/>
      </c>
      <c r="H4926">
        <f>Движение!$S$725</f>
        <v/>
      </c>
      <c r="I4926">
        <f>IF($F4926&gt;0,TEXT($B4926,"dd.mm")&amp;"_"&amp;$D4926,"")</f>
        <v/>
      </c>
    </row>
    <row r="4927">
      <c r="A4927" t="n">
        <v>4926</v>
      </c>
      <c r="B4927">
        <f>Движение!$A$725</f>
        <v/>
      </c>
      <c r="C4927">
        <f>Движение!$C$725</f>
        <v/>
      </c>
      <c r="D4927" t="inlineStr">
        <is>
          <t>Г 800</t>
        </is>
      </c>
      <c r="E4927">
        <f>Движение!$T$725</f>
        <v/>
      </c>
      <c r="F4927">
        <f>N(Движение!$U$725)</f>
        <v/>
      </c>
      <c r="G4927">
        <f>N(Движение!$V$725)</f>
        <v/>
      </c>
      <c r="H4927">
        <f>Движение!$W$725</f>
        <v/>
      </c>
      <c r="I4927">
        <f>IF($F4927&gt;0,TEXT($B4927,"dd.mm")&amp;"_"&amp;$D4927,"")</f>
        <v/>
      </c>
    </row>
    <row r="4928">
      <c r="A4928" t="n">
        <v>4927</v>
      </c>
      <c r="B4928">
        <f>Движение!$A$725</f>
        <v/>
      </c>
      <c r="C4928">
        <f>Движение!$C$725</f>
        <v/>
      </c>
      <c r="D4928" t="inlineStr">
        <is>
          <t>Ми-К</t>
        </is>
      </c>
      <c r="E4928">
        <f>Движение!$X$725</f>
        <v/>
      </c>
      <c r="F4928">
        <f>N(Движение!$Y$725)</f>
        <v/>
      </c>
      <c r="G4928">
        <f>N(Движение!$Z$725)</f>
        <v/>
      </c>
      <c r="H4928">
        <f>Движение!$AA$725</f>
        <v/>
      </c>
      <c r="I4928">
        <f>IF($F4928&gt;0,TEXT($B4928,"dd.mm")&amp;"_"&amp;$D4928,"")</f>
        <v/>
      </c>
    </row>
    <row r="4929">
      <c r="A4929" t="n">
        <v>4928</v>
      </c>
      <c r="B4929">
        <f>Движение!$A$725</f>
        <v/>
      </c>
      <c r="C4929">
        <f>Движение!$C$725</f>
        <v/>
      </c>
      <c r="D4929" t="inlineStr">
        <is>
          <t>Ми-П</t>
        </is>
      </c>
      <c r="E4929">
        <f>Движение!$AB$725</f>
        <v/>
      </c>
      <c r="F4929">
        <f>N(Движение!$AC$725)</f>
        <v/>
      </c>
      <c r="G4929">
        <f>N(Движение!$AD$725)</f>
        <v/>
      </c>
      <c r="H4929">
        <f>Движение!$AE$725</f>
        <v/>
      </c>
      <c r="I4929">
        <f>IF($F4929&gt;0,TEXT($B4929,"dd.mm")&amp;"_"&amp;$D4929,"")</f>
        <v/>
      </c>
    </row>
    <row r="4930">
      <c r="A4930" t="n">
        <v>4929</v>
      </c>
      <c r="B4930">
        <f>Движение!$A$726</f>
        <v/>
      </c>
      <c r="C4930">
        <f>Движение!$C$726</f>
        <v/>
      </c>
      <c r="D4930" t="inlineStr">
        <is>
          <t>АК-10</t>
        </is>
      </c>
      <c r="E4930">
        <f>Движение!$D$726</f>
        <v/>
      </c>
      <c r="F4930">
        <f>N(Движение!$E$726)</f>
        <v/>
      </c>
      <c r="G4930">
        <f>N(Движение!$F$726)</f>
        <v/>
      </c>
      <c r="H4930">
        <f>Движение!$G$726</f>
        <v/>
      </c>
      <c r="I4930">
        <f>IF($F4930&gt;0,TEXT($B4930,"dd.mm")&amp;"_"&amp;$D4930,"")</f>
        <v/>
      </c>
    </row>
    <row r="4931">
      <c r="A4931" t="n">
        <v>4930</v>
      </c>
      <c r="B4931">
        <f>Движение!$A$726</f>
        <v/>
      </c>
      <c r="C4931">
        <f>Движение!$C$726</f>
        <v/>
      </c>
      <c r="D4931" t="inlineStr">
        <is>
          <t>АК-15</t>
        </is>
      </c>
      <c r="E4931">
        <f>Движение!$H$726</f>
        <v/>
      </c>
      <c r="F4931">
        <f>N(Движение!$I$726)</f>
        <v/>
      </c>
      <c r="G4931">
        <f>N(Движение!$J$726)</f>
        <v/>
      </c>
      <c r="H4931">
        <f>Движение!$K$726</f>
        <v/>
      </c>
      <c r="I4931">
        <f>IF($F4931&gt;0,TEXT($B4931,"dd.mm")&amp;"_"&amp;$D4931,"")</f>
        <v/>
      </c>
    </row>
    <row r="4932">
      <c r="A4932" t="n">
        <v>4931</v>
      </c>
      <c r="B4932">
        <f>Движение!$A$726</f>
        <v/>
      </c>
      <c r="C4932">
        <f>Движение!$C$726</f>
        <v/>
      </c>
      <c r="D4932" t="inlineStr">
        <is>
          <t>Г 1800</t>
        </is>
      </c>
      <c r="E4932">
        <f>Движение!$L$726</f>
        <v/>
      </c>
      <c r="F4932">
        <f>N(Движение!$M$726)</f>
        <v/>
      </c>
      <c r="G4932">
        <f>N(Движение!$N$726)</f>
        <v/>
      </c>
      <c r="H4932">
        <f>Движение!$O$726</f>
        <v/>
      </c>
      <c r="I4932">
        <f>IF($F4932&gt;0,TEXT($B4932,"dd.mm")&amp;"_"&amp;$D4932,"")</f>
        <v/>
      </c>
    </row>
    <row r="4933">
      <c r="A4933" t="n">
        <v>4932</v>
      </c>
      <c r="B4933">
        <f>Движение!$A$726</f>
        <v/>
      </c>
      <c r="C4933">
        <f>Движение!$C$726</f>
        <v/>
      </c>
      <c r="D4933" t="inlineStr">
        <is>
          <t>Г 3500</t>
        </is>
      </c>
      <c r="E4933">
        <f>Движение!$P$726</f>
        <v/>
      </c>
      <c r="F4933">
        <f>N(Движение!$Q$726)</f>
        <v/>
      </c>
      <c r="G4933">
        <f>N(Движение!$R$726)</f>
        <v/>
      </c>
      <c r="H4933">
        <f>Движение!$S$726</f>
        <v/>
      </c>
      <c r="I4933">
        <f>IF($F4933&gt;0,TEXT($B4933,"dd.mm")&amp;"_"&amp;$D4933,"")</f>
        <v/>
      </c>
    </row>
    <row r="4934">
      <c r="A4934" t="n">
        <v>4933</v>
      </c>
      <c r="B4934">
        <f>Движение!$A$726</f>
        <v/>
      </c>
      <c r="C4934">
        <f>Движение!$C$726</f>
        <v/>
      </c>
      <c r="D4934" t="inlineStr">
        <is>
          <t>Г 800</t>
        </is>
      </c>
      <c r="E4934">
        <f>Движение!$T$726</f>
        <v/>
      </c>
      <c r="F4934">
        <f>N(Движение!$U$726)</f>
        <v/>
      </c>
      <c r="G4934">
        <f>N(Движение!$V$726)</f>
        <v/>
      </c>
      <c r="H4934">
        <f>Движение!$W$726</f>
        <v/>
      </c>
      <c r="I4934">
        <f>IF($F4934&gt;0,TEXT($B4934,"dd.mm")&amp;"_"&amp;$D4934,"")</f>
        <v/>
      </c>
    </row>
    <row r="4935">
      <c r="A4935" t="n">
        <v>4934</v>
      </c>
      <c r="B4935">
        <f>Движение!$A$726</f>
        <v/>
      </c>
      <c r="C4935">
        <f>Движение!$C$726</f>
        <v/>
      </c>
      <c r="D4935" t="inlineStr">
        <is>
          <t>Ми-К</t>
        </is>
      </c>
      <c r="E4935">
        <f>Движение!$X$726</f>
        <v/>
      </c>
      <c r="F4935">
        <f>N(Движение!$Y$726)</f>
        <v/>
      </c>
      <c r="G4935">
        <f>N(Движение!$Z$726)</f>
        <v/>
      </c>
      <c r="H4935">
        <f>Движение!$AA$726</f>
        <v/>
      </c>
      <c r="I4935">
        <f>IF($F4935&gt;0,TEXT($B4935,"dd.mm")&amp;"_"&amp;$D4935,"")</f>
        <v/>
      </c>
    </row>
    <row r="4936">
      <c r="A4936" t="n">
        <v>4935</v>
      </c>
      <c r="B4936">
        <f>Движение!$A$726</f>
        <v/>
      </c>
      <c r="C4936">
        <f>Движение!$C$726</f>
        <v/>
      </c>
      <c r="D4936" t="inlineStr">
        <is>
          <t>Ми-П</t>
        </is>
      </c>
      <c r="E4936">
        <f>Движение!$AB$726</f>
        <v/>
      </c>
      <c r="F4936">
        <f>N(Движение!$AC$726)</f>
        <v/>
      </c>
      <c r="G4936">
        <f>N(Движение!$AD$726)</f>
        <v/>
      </c>
      <c r="H4936">
        <f>Движение!$AE$726</f>
        <v/>
      </c>
      <c r="I4936">
        <f>IF($F4936&gt;0,TEXT($B4936,"dd.mm")&amp;"_"&amp;$D4936,"")</f>
        <v/>
      </c>
    </row>
    <row r="4937">
      <c r="A4937" t="n">
        <v>4936</v>
      </c>
      <c r="B4937">
        <f>Движение!$A$727</f>
        <v/>
      </c>
      <c r="C4937">
        <f>Движение!$C$727</f>
        <v/>
      </c>
      <c r="D4937" t="inlineStr">
        <is>
          <t>АК-10</t>
        </is>
      </c>
      <c r="E4937">
        <f>Движение!$D$727</f>
        <v/>
      </c>
      <c r="F4937">
        <f>N(Движение!$E$727)</f>
        <v/>
      </c>
      <c r="G4937">
        <f>N(Движение!$F$727)</f>
        <v/>
      </c>
      <c r="H4937">
        <f>Движение!$G$727</f>
        <v/>
      </c>
      <c r="I4937">
        <f>IF($F4937&gt;0,TEXT($B4937,"dd.mm")&amp;"_"&amp;$D4937,"")</f>
        <v/>
      </c>
    </row>
    <row r="4938">
      <c r="A4938" t="n">
        <v>4937</v>
      </c>
      <c r="B4938">
        <f>Движение!$A$727</f>
        <v/>
      </c>
      <c r="C4938">
        <f>Движение!$C$727</f>
        <v/>
      </c>
      <c r="D4938" t="inlineStr">
        <is>
          <t>АК-15</t>
        </is>
      </c>
      <c r="E4938">
        <f>Движение!$H$727</f>
        <v/>
      </c>
      <c r="F4938">
        <f>N(Движение!$I$727)</f>
        <v/>
      </c>
      <c r="G4938">
        <f>N(Движение!$J$727)</f>
        <v/>
      </c>
      <c r="H4938">
        <f>Движение!$K$727</f>
        <v/>
      </c>
      <c r="I4938">
        <f>IF($F4938&gt;0,TEXT($B4938,"dd.mm")&amp;"_"&amp;$D4938,"")</f>
        <v/>
      </c>
    </row>
    <row r="4939">
      <c r="A4939" t="n">
        <v>4938</v>
      </c>
      <c r="B4939">
        <f>Движение!$A$727</f>
        <v/>
      </c>
      <c r="C4939">
        <f>Движение!$C$727</f>
        <v/>
      </c>
      <c r="D4939" t="inlineStr">
        <is>
          <t>Г 1800</t>
        </is>
      </c>
      <c r="E4939">
        <f>Движение!$L$727</f>
        <v/>
      </c>
      <c r="F4939">
        <f>N(Движение!$M$727)</f>
        <v/>
      </c>
      <c r="G4939">
        <f>N(Движение!$N$727)</f>
        <v/>
      </c>
      <c r="H4939">
        <f>Движение!$O$727</f>
        <v/>
      </c>
      <c r="I4939">
        <f>IF($F4939&gt;0,TEXT($B4939,"dd.mm")&amp;"_"&amp;$D4939,"")</f>
        <v/>
      </c>
    </row>
    <row r="4940">
      <c r="A4940" t="n">
        <v>4939</v>
      </c>
      <c r="B4940">
        <f>Движение!$A$727</f>
        <v/>
      </c>
      <c r="C4940">
        <f>Движение!$C$727</f>
        <v/>
      </c>
      <c r="D4940" t="inlineStr">
        <is>
          <t>Г 3500</t>
        </is>
      </c>
      <c r="E4940">
        <f>Движение!$P$727</f>
        <v/>
      </c>
      <c r="F4940">
        <f>N(Движение!$Q$727)</f>
        <v/>
      </c>
      <c r="G4940">
        <f>N(Движение!$R$727)</f>
        <v/>
      </c>
      <c r="H4940">
        <f>Движение!$S$727</f>
        <v/>
      </c>
      <c r="I4940">
        <f>IF($F4940&gt;0,TEXT($B4940,"dd.mm")&amp;"_"&amp;$D4940,"")</f>
        <v/>
      </c>
    </row>
    <row r="4941">
      <c r="A4941" t="n">
        <v>4940</v>
      </c>
      <c r="B4941">
        <f>Движение!$A$727</f>
        <v/>
      </c>
      <c r="C4941">
        <f>Движение!$C$727</f>
        <v/>
      </c>
      <c r="D4941" t="inlineStr">
        <is>
          <t>Г 800</t>
        </is>
      </c>
      <c r="E4941">
        <f>Движение!$T$727</f>
        <v/>
      </c>
      <c r="F4941">
        <f>N(Движение!$U$727)</f>
        <v/>
      </c>
      <c r="G4941">
        <f>N(Движение!$V$727)</f>
        <v/>
      </c>
      <c r="H4941">
        <f>Движение!$W$727</f>
        <v/>
      </c>
      <c r="I4941">
        <f>IF($F4941&gt;0,TEXT($B4941,"dd.mm")&amp;"_"&amp;$D4941,"")</f>
        <v/>
      </c>
    </row>
    <row r="4942">
      <c r="A4942" t="n">
        <v>4941</v>
      </c>
      <c r="B4942">
        <f>Движение!$A$727</f>
        <v/>
      </c>
      <c r="C4942">
        <f>Движение!$C$727</f>
        <v/>
      </c>
      <c r="D4942" t="inlineStr">
        <is>
          <t>Ми-К</t>
        </is>
      </c>
      <c r="E4942">
        <f>Движение!$X$727</f>
        <v/>
      </c>
      <c r="F4942">
        <f>N(Движение!$Y$727)</f>
        <v/>
      </c>
      <c r="G4942">
        <f>N(Движение!$Z$727)</f>
        <v/>
      </c>
      <c r="H4942">
        <f>Движение!$AA$727</f>
        <v/>
      </c>
      <c r="I4942">
        <f>IF($F4942&gt;0,TEXT($B4942,"dd.mm")&amp;"_"&amp;$D4942,"")</f>
        <v/>
      </c>
    </row>
    <row r="4943">
      <c r="A4943" t="n">
        <v>4942</v>
      </c>
      <c r="B4943">
        <f>Движение!$A$727</f>
        <v/>
      </c>
      <c r="C4943">
        <f>Движение!$C$727</f>
        <v/>
      </c>
      <c r="D4943" t="inlineStr">
        <is>
          <t>Ми-П</t>
        </is>
      </c>
      <c r="E4943">
        <f>Движение!$AB$727</f>
        <v/>
      </c>
      <c r="F4943">
        <f>N(Движение!$AC$727)</f>
        <v/>
      </c>
      <c r="G4943">
        <f>N(Движение!$AD$727)</f>
        <v/>
      </c>
      <c r="H4943">
        <f>Движение!$AE$727</f>
        <v/>
      </c>
      <c r="I4943">
        <f>IF($F4943&gt;0,TEXT($B4943,"dd.mm")&amp;"_"&amp;$D4943,"")</f>
        <v/>
      </c>
    </row>
    <row r="4944">
      <c r="A4944" t="n">
        <v>4943</v>
      </c>
      <c r="B4944">
        <f>Движение!$A$728</f>
        <v/>
      </c>
      <c r="C4944">
        <f>Движение!$C$728</f>
        <v/>
      </c>
      <c r="D4944" t="inlineStr">
        <is>
          <t>АК-10</t>
        </is>
      </c>
      <c r="E4944">
        <f>Движение!$D$728</f>
        <v/>
      </c>
      <c r="F4944">
        <f>N(Движение!$E$728)</f>
        <v/>
      </c>
      <c r="G4944">
        <f>N(Движение!$F$728)</f>
        <v/>
      </c>
      <c r="H4944">
        <f>Движение!$G$728</f>
        <v/>
      </c>
      <c r="I4944">
        <f>IF($F4944&gt;0,TEXT($B4944,"dd.mm")&amp;"_"&amp;$D4944,"")</f>
        <v/>
      </c>
    </row>
    <row r="4945">
      <c r="A4945" t="n">
        <v>4944</v>
      </c>
      <c r="B4945">
        <f>Движение!$A$728</f>
        <v/>
      </c>
      <c r="C4945">
        <f>Движение!$C$728</f>
        <v/>
      </c>
      <c r="D4945" t="inlineStr">
        <is>
          <t>АК-15</t>
        </is>
      </c>
      <c r="E4945">
        <f>Движение!$H$728</f>
        <v/>
      </c>
      <c r="F4945">
        <f>N(Движение!$I$728)</f>
        <v/>
      </c>
      <c r="G4945">
        <f>N(Движение!$J$728)</f>
        <v/>
      </c>
      <c r="H4945">
        <f>Движение!$K$728</f>
        <v/>
      </c>
      <c r="I4945">
        <f>IF($F4945&gt;0,TEXT($B4945,"dd.mm")&amp;"_"&amp;$D4945,"")</f>
        <v/>
      </c>
    </row>
    <row r="4946">
      <c r="A4946" t="n">
        <v>4945</v>
      </c>
      <c r="B4946">
        <f>Движение!$A$728</f>
        <v/>
      </c>
      <c r="C4946">
        <f>Движение!$C$728</f>
        <v/>
      </c>
      <c r="D4946" t="inlineStr">
        <is>
          <t>Г 1800</t>
        </is>
      </c>
      <c r="E4946">
        <f>Движение!$L$728</f>
        <v/>
      </c>
      <c r="F4946">
        <f>N(Движение!$M$728)</f>
        <v/>
      </c>
      <c r="G4946">
        <f>N(Движение!$N$728)</f>
        <v/>
      </c>
      <c r="H4946">
        <f>Движение!$O$728</f>
        <v/>
      </c>
      <c r="I4946">
        <f>IF($F4946&gt;0,TEXT($B4946,"dd.mm")&amp;"_"&amp;$D4946,"")</f>
        <v/>
      </c>
    </row>
    <row r="4947">
      <c r="A4947" t="n">
        <v>4946</v>
      </c>
      <c r="B4947">
        <f>Движение!$A$728</f>
        <v/>
      </c>
      <c r="C4947">
        <f>Движение!$C$728</f>
        <v/>
      </c>
      <c r="D4947" t="inlineStr">
        <is>
          <t>Г 3500</t>
        </is>
      </c>
      <c r="E4947">
        <f>Движение!$P$728</f>
        <v/>
      </c>
      <c r="F4947">
        <f>N(Движение!$Q$728)</f>
        <v/>
      </c>
      <c r="G4947">
        <f>N(Движение!$R$728)</f>
        <v/>
      </c>
      <c r="H4947">
        <f>Движение!$S$728</f>
        <v/>
      </c>
      <c r="I4947">
        <f>IF($F4947&gt;0,TEXT($B4947,"dd.mm")&amp;"_"&amp;$D4947,"")</f>
        <v/>
      </c>
    </row>
    <row r="4948">
      <c r="A4948" t="n">
        <v>4947</v>
      </c>
      <c r="B4948">
        <f>Движение!$A$728</f>
        <v/>
      </c>
      <c r="C4948">
        <f>Движение!$C$728</f>
        <v/>
      </c>
      <c r="D4948" t="inlineStr">
        <is>
          <t>Г 800</t>
        </is>
      </c>
      <c r="E4948">
        <f>Движение!$T$728</f>
        <v/>
      </c>
      <c r="F4948">
        <f>N(Движение!$U$728)</f>
        <v/>
      </c>
      <c r="G4948">
        <f>N(Движение!$V$728)</f>
        <v/>
      </c>
      <c r="H4948">
        <f>Движение!$W$728</f>
        <v/>
      </c>
      <c r="I4948">
        <f>IF($F4948&gt;0,TEXT($B4948,"dd.mm")&amp;"_"&amp;$D4948,"")</f>
        <v/>
      </c>
    </row>
    <row r="4949">
      <c r="A4949" t="n">
        <v>4948</v>
      </c>
      <c r="B4949">
        <f>Движение!$A$728</f>
        <v/>
      </c>
      <c r="C4949">
        <f>Движение!$C$728</f>
        <v/>
      </c>
      <c r="D4949" t="inlineStr">
        <is>
          <t>Ми-К</t>
        </is>
      </c>
      <c r="E4949">
        <f>Движение!$X$728</f>
        <v/>
      </c>
      <c r="F4949">
        <f>N(Движение!$Y$728)</f>
        <v/>
      </c>
      <c r="G4949">
        <f>N(Движение!$Z$728)</f>
        <v/>
      </c>
      <c r="H4949">
        <f>Движение!$AA$728</f>
        <v/>
      </c>
      <c r="I4949">
        <f>IF($F4949&gt;0,TEXT($B4949,"dd.mm")&amp;"_"&amp;$D4949,"")</f>
        <v/>
      </c>
    </row>
    <row r="4950">
      <c r="A4950" t="n">
        <v>4949</v>
      </c>
      <c r="B4950">
        <f>Движение!$A$728</f>
        <v/>
      </c>
      <c r="C4950">
        <f>Движение!$C$728</f>
        <v/>
      </c>
      <c r="D4950" t="inlineStr">
        <is>
          <t>Ми-П</t>
        </is>
      </c>
      <c r="E4950">
        <f>Движение!$AB$728</f>
        <v/>
      </c>
      <c r="F4950">
        <f>N(Движение!$AC$728)</f>
        <v/>
      </c>
      <c r="G4950">
        <f>N(Движение!$AD$728)</f>
        <v/>
      </c>
      <c r="H4950">
        <f>Движение!$AE$728</f>
        <v/>
      </c>
      <c r="I4950">
        <f>IF($F4950&gt;0,TEXT($B4950,"dd.mm")&amp;"_"&amp;$D4950,"")</f>
        <v/>
      </c>
    </row>
    <row r="4951">
      <c r="A4951" t="n">
        <v>4950</v>
      </c>
      <c r="B4951">
        <f>Движение!$A$729</f>
        <v/>
      </c>
      <c r="C4951">
        <f>Движение!$C$729</f>
        <v/>
      </c>
      <c r="D4951" t="inlineStr">
        <is>
          <t>АК-10</t>
        </is>
      </c>
      <c r="E4951">
        <f>Движение!$D$729</f>
        <v/>
      </c>
      <c r="F4951">
        <f>N(Движение!$E$729)</f>
        <v/>
      </c>
      <c r="G4951">
        <f>N(Движение!$F$729)</f>
        <v/>
      </c>
      <c r="H4951">
        <f>Движение!$G$729</f>
        <v/>
      </c>
      <c r="I4951">
        <f>IF($F4951&gt;0,TEXT($B4951,"dd.mm")&amp;"_"&amp;$D4951,"")</f>
        <v/>
      </c>
    </row>
    <row r="4952">
      <c r="A4952" t="n">
        <v>4951</v>
      </c>
      <c r="B4952">
        <f>Движение!$A$729</f>
        <v/>
      </c>
      <c r="C4952">
        <f>Движение!$C$729</f>
        <v/>
      </c>
      <c r="D4952" t="inlineStr">
        <is>
          <t>АК-15</t>
        </is>
      </c>
      <c r="E4952">
        <f>Движение!$H$729</f>
        <v/>
      </c>
      <c r="F4952">
        <f>N(Движение!$I$729)</f>
        <v/>
      </c>
      <c r="G4952">
        <f>N(Движение!$J$729)</f>
        <v/>
      </c>
      <c r="H4952">
        <f>Движение!$K$729</f>
        <v/>
      </c>
      <c r="I4952">
        <f>IF($F4952&gt;0,TEXT($B4952,"dd.mm")&amp;"_"&amp;$D4952,"")</f>
        <v/>
      </c>
    </row>
    <row r="4953">
      <c r="A4953" t="n">
        <v>4952</v>
      </c>
      <c r="B4953">
        <f>Движение!$A$729</f>
        <v/>
      </c>
      <c r="C4953">
        <f>Движение!$C$729</f>
        <v/>
      </c>
      <c r="D4953" t="inlineStr">
        <is>
          <t>Г 1800</t>
        </is>
      </c>
      <c r="E4953">
        <f>Движение!$L$729</f>
        <v/>
      </c>
      <c r="F4953">
        <f>N(Движение!$M$729)</f>
        <v/>
      </c>
      <c r="G4953">
        <f>N(Движение!$N$729)</f>
        <v/>
      </c>
      <c r="H4953">
        <f>Движение!$O$729</f>
        <v/>
      </c>
      <c r="I4953">
        <f>IF($F4953&gt;0,TEXT($B4953,"dd.mm")&amp;"_"&amp;$D4953,"")</f>
        <v/>
      </c>
    </row>
    <row r="4954">
      <c r="A4954" t="n">
        <v>4953</v>
      </c>
      <c r="B4954">
        <f>Движение!$A$729</f>
        <v/>
      </c>
      <c r="C4954">
        <f>Движение!$C$729</f>
        <v/>
      </c>
      <c r="D4954" t="inlineStr">
        <is>
          <t>Г 3500</t>
        </is>
      </c>
      <c r="E4954">
        <f>Движение!$P$729</f>
        <v/>
      </c>
      <c r="F4954">
        <f>N(Движение!$Q$729)</f>
        <v/>
      </c>
      <c r="G4954">
        <f>N(Движение!$R$729)</f>
        <v/>
      </c>
      <c r="H4954">
        <f>Движение!$S$729</f>
        <v/>
      </c>
      <c r="I4954">
        <f>IF($F4954&gt;0,TEXT($B4954,"dd.mm")&amp;"_"&amp;$D4954,"")</f>
        <v/>
      </c>
    </row>
    <row r="4955">
      <c r="A4955" t="n">
        <v>4954</v>
      </c>
      <c r="B4955">
        <f>Движение!$A$729</f>
        <v/>
      </c>
      <c r="C4955">
        <f>Движение!$C$729</f>
        <v/>
      </c>
      <c r="D4955" t="inlineStr">
        <is>
          <t>Г 800</t>
        </is>
      </c>
      <c r="E4955">
        <f>Движение!$T$729</f>
        <v/>
      </c>
      <c r="F4955">
        <f>N(Движение!$U$729)</f>
        <v/>
      </c>
      <c r="G4955">
        <f>N(Движение!$V$729)</f>
        <v/>
      </c>
      <c r="H4955">
        <f>Движение!$W$729</f>
        <v/>
      </c>
      <c r="I4955">
        <f>IF($F4955&gt;0,TEXT($B4955,"dd.mm")&amp;"_"&amp;$D4955,"")</f>
        <v/>
      </c>
    </row>
    <row r="4956">
      <c r="A4956" t="n">
        <v>4955</v>
      </c>
      <c r="B4956">
        <f>Движение!$A$729</f>
        <v/>
      </c>
      <c r="C4956">
        <f>Движение!$C$729</f>
        <v/>
      </c>
      <c r="D4956" t="inlineStr">
        <is>
          <t>Ми-К</t>
        </is>
      </c>
      <c r="E4956">
        <f>Движение!$X$729</f>
        <v/>
      </c>
      <c r="F4956">
        <f>N(Движение!$Y$729)</f>
        <v/>
      </c>
      <c r="G4956">
        <f>N(Движение!$Z$729)</f>
        <v/>
      </c>
      <c r="H4956">
        <f>Движение!$AA$729</f>
        <v/>
      </c>
      <c r="I4956">
        <f>IF($F4956&gt;0,TEXT($B4956,"dd.mm")&amp;"_"&amp;$D4956,"")</f>
        <v/>
      </c>
    </row>
    <row r="4957">
      <c r="A4957" t="n">
        <v>4956</v>
      </c>
      <c r="B4957">
        <f>Движение!$A$729</f>
        <v/>
      </c>
      <c r="C4957">
        <f>Движение!$C$729</f>
        <v/>
      </c>
      <c r="D4957" t="inlineStr">
        <is>
          <t>Ми-П</t>
        </is>
      </c>
      <c r="E4957">
        <f>Движение!$AB$729</f>
        <v/>
      </c>
      <c r="F4957">
        <f>N(Движение!$AC$729)</f>
        <v/>
      </c>
      <c r="G4957">
        <f>N(Движение!$AD$729)</f>
        <v/>
      </c>
      <c r="H4957">
        <f>Движение!$AE$729</f>
        <v/>
      </c>
      <c r="I4957">
        <f>IF($F4957&gt;0,TEXT($B4957,"dd.mm")&amp;"_"&amp;$D4957,"")</f>
        <v/>
      </c>
    </row>
    <row r="4958">
      <c r="A4958" t="n">
        <v>4957</v>
      </c>
      <c r="B4958">
        <f>Движение!$A$730</f>
        <v/>
      </c>
      <c r="C4958">
        <f>Движение!$C$730</f>
        <v/>
      </c>
      <c r="D4958" t="inlineStr">
        <is>
          <t>АК-10</t>
        </is>
      </c>
      <c r="E4958">
        <f>Движение!$D$730</f>
        <v/>
      </c>
      <c r="F4958">
        <f>N(Движение!$E$730)</f>
        <v/>
      </c>
      <c r="G4958">
        <f>N(Движение!$F$730)</f>
        <v/>
      </c>
      <c r="H4958">
        <f>Движение!$G$730</f>
        <v/>
      </c>
      <c r="I4958">
        <f>IF($F4958&gt;0,TEXT($B4958,"dd.mm")&amp;"_"&amp;$D4958,"")</f>
        <v/>
      </c>
    </row>
    <row r="4959">
      <c r="A4959" t="n">
        <v>4958</v>
      </c>
      <c r="B4959">
        <f>Движение!$A$730</f>
        <v/>
      </c>
      <c r="C4959">
        <f>Движение!$C$730</f>
        <v/>
      </c>
      <c r="D4959" t="inlineStr">
        <is>
          <t>АК-15</t>
        </is>
      </c>
      <c r="E4959">
        <f>Движение!$H$730</f>
        <v/>
      </c>
      <c r="F4959">
        <f>N(Движение!$I$730)</f>
        <v/>
      </c>
      <c r="G4959">
        <f>N(Движение!$J$730)</f>
        <v/>
      </c>
      <c r="H4959">
        <f>Движение!$K$730</f>
        <v/>
      </c>
      <c r="I4959">
        <f>IF($F4959&gt;0,TEXT($B4959,"dd.mm")&amp;"_"&amp;$D4959,"")</f>
        <v/>
      </c>
    </row>
    <row r="4960">
      <c r="A4960" t="n">
        <v>4959</v>
      </c>
      <c r="B4960">
        <f>Движение!$A$730</f>
        <v/>
      </c>
      <c r="C4960">
        <f>Движение!$C$730</f>
        <v/>
      </c>
      <c r="D4960" t="inlineStr">
        <is>
          <t>Г 1800</t>
        </is>
      </c>
      <c r="E4960">
        <f>Движение!$L$730</f>
        <v/>
      </c>
      <c r="F4960">
        <f>N(Движение!$M$730)</f>
        <v/>
      </c>
      <c r="G4960">
        <f>N(Движение!$N$730)</f>
        <v/>
      </c>
      <c r="H4960">
        <f>Движение!$O$730</f>
        <v/>
      </c>
      <c r="I4960">
        <f>IF($F4960&gt;0,TEXT($B4960,"dd.mm")&amp;"_"&amp;$D4960,"")</f>
        <v/>
      </c>
    </row>
    <row r="4961">
      <c r="A4961" t="n">
        <v>4960</v>
      </c>
      <c r="B4961">
        <f>Движение!$A$730</f>
        <v/>
      </c>
      <c r="C4961">
        <f>Движение!$C$730</f>
        <v/>
      </c>
      <c r="D4961" t="inlineStr">
        <is>
          <t>Г 3500</t>
        </is>
      </c>
      <c r="E4961">
        <f>Движение!$P$730</f>
        <v/>
      </c>
      <c r="F4961">
        <f>N(Движение!$Q$730)</f>
        <v/>
      </c>
      <c r="G4961">
        <f>N(Движение!$R$730)</f>
        <v/>
      </c>
      <c r="H4961">
        <f>Движение!$S$730</f>
        <v/>
      </c>
      <c r="I4961">
        <f>IF($F4961&gt;0,TEXT($B4961,"dd.mm")&amp;"_"&amp;$D4961,"")</f>
        <v/>
      </c>
    </row>
    <row r="4962">
      <c r="A4962" t="n">
        <v>4961</v>
      </c>
      <c r="B4962">
        <f>Движение!$A$730</f>
        <v/>
      </c>
      <c r="C4962">
        <f>Движение!$C$730</f>
        <v/>
      </c>
      <c r="D4962" t="inlineStr">
        <is>
          <t>Г 800</t>
        </is>
      </c>
      <c r="E4962">
        <f>Движение!$T$730</f>
        <v/>
      </c>
      <c r="F4962">
        <f>N(Движение!$U$730)</f>
        <v/>
      </c>
      <c r="G4962">
        <f>N(Движение!$V$730)</f>
        <v/>
      </c>
      <c r="H4962">
        <f>Движение!$W$730</f>
        <v/>
      </c>
      <c r="I4962">
        <f>IF($F4962&gt;0,TEXT($B4962,"dd.mm")&amp;"_"&amp;$D4962,"")</f>
        <v/>
      </c>
    </row>
    <row r="4963">
      <c r="A4963" t="n">
        <v>4962</v>
      </c>
      <c r="B4963">
        <f>Движение!$A$730</f>
        <v/>
      </c>
      <c r="C4963">
        <f>Движение!$C$730</f>
        <v/>
      </c>
      <c r="D4963" t="inlineStr">
        <is>
          <t>Ми-К</t>
        </is>
      </c>
      <c r="E4963">
        <f>Движение!$X$730</f>
        <v/>
      </c>
      <c r="F4963">
        <f>N(Движение!$Y$730)</f>
        <v/>
      </c>
      <c r="G4963">
        <f>N(Движение!$Z$730)</f>
        <v/>
      </c>
      <c r="H4963">
        <f>Движение!$AA$730</f>
        <v/>
      </c>
      <c r="I4963">
        <f>IF($F4963&gt;0,TEXT($B4963,"dd.mm")&amp;"_"&amp;$D4963,"")</f>
        <v/>
      </c>
    </row>
    <row r="4964">
      <c r="A4964" t="n">
        <v>4963</v>
      </c>
      <c r="B4964">
        <f>Движение!$A$730</f>
        <v/>
      </c>
      <c r="C4964">
        <f>Движение!$C$730</f>
        <v/>
      </c>
      <c r="D4964" t="inlineStr">
        <is>
          <t>Ми-П</t>
        </is>
      </c>
      <c r="E4964">
        <f>Движение!$AB$730</f>
        <v/>
      </c>
      <c r="F4964">
        <f>N(Движение!$AC$730)</f>
        <v/>
      </c>
      <c r="G4964">
        <f>N(Движение!$AD$730)</f>
        <v/>
      </c>
      <c r="H4964">
        <f>Движение!$AE$730</f>
        <v/>
      </c>
      <c r="I4964">
        <f>IF($F4964&gt;0,TEXT($B4964,"dd.mm")&amp;"_"&amp;$D4964,"")</f>
        <v/>
      </c>
    </row>
    <row r="4965">
      <c r="A4965" t="n">
        <v>4964</v>
      </c>
      <c r="B4965">
        <f>Движение!$A$731</f>
        <v/>
      </c>
      <c r="C4965">
        <f>Движение!$C$731</f>
        <v/>
      </c>
      <c r="D4965" t="inlineStr">
        <is>
          <t>АК-10</t>
        </is>
      </c>
      <c r="E4965">
        <f>Движение!$D$731</f>
        <v/>
      </c>
      <c r="F4965">
        <f>N(Движение!$E$731)</f>
        <v/>
      </c>
      <c r="G4965">
        <f>N(Движение!$F$731)</f>
        <v/>
      </c>
      <c r="H4965">
        <f>Движение!$G$731</f>
        <v/>
      </c>
      <c r="I4965">
        <f>IF($F4965&gt;0,TEXT($B4965,"dd.mm")&amp;"_"&amp;$D4965,"")</f>
        <v/>
      </c>
    </row>
    <row r="4966">
      <c r="A4966" t="n">
        <v>4965</v>
      </c>
      <c r="B4966">
        <f>Движение!$A$731</f>
        <v/>
      </c>
      <c r="C4966">
        <f>Движение!$C$731</f>
        <v/>
      </c>
      <c r="D4966" t="inlineStr">
        <is>
          <t>АК-15</t>
        </is>
      </c>
      <c r="E4966">
        <f>Движение!$H$731</f>
        <v/>
      </c>
      <c r="F4966">
        <f>N(Движение!$I$731)</f>
        <v/>
      </c>
      <c r="G4966">
        <f>N(Движение!$J$731)</f>
        <v/>
      </c>
      <c r="H4966">
        <f>Движение!$K$731</f>
        <v/>
      </c>
      <c r="I4966">
        <f>IF($F4966&gt;0,TEXT($B4966,"dd.mm")&amp;"_"&amp;$D4966,"")</f>
        <v/>
      </c>
    </row>
    <row r="4967">
      <c r="A4967" t="n">
        <v>4966</v>
      </c>
      <c r="B4967">
        <f>Движение!$A$731</f>
        <v/>
      </c>
      <c r="C4967">
        <f>Движение!$C$731</f>
        <v/>
      </c>
      <c r="D4967" t="inlineStr">
        <is>
          <t>Г 1800</t>
        </is>
      </c>
      <c r="E4967">
        <f>Движение!$L$731</f>
        <v/>
      </c>
      <c r="F4967">
        <f>N(Движение!$M$731)</f>
        <v/>
      </c>
      <c r="G4967">
        <f>N(Движение!$N$731)</f>
        <v/>
      </c>
      <c r="H4967">
        <f>Движение!$O$731</f>
        <v/>
      </c>
      <c r="I4967">
        <f>IF($F4967&gt;0,TEXT($B4967,"dd.mm")&amp;"_"&amp;$D4967,"")</f>
        <v/>
      </c>
    </row>
    <row r="4968">
      <c r="A4968" t="n">
        <v>4967</v>
      </c>
      <c r="B4968">
        <f>Движение!$A$731</f>
        <v/>
      </c>
      <c r="C4968">
        <f>Движение!$C$731</f>
        <v/>
      </c>
      <c r="D4968" t="inlineStr">
        <is>
          <t>Г 3500</t>
        </is>
      </c>
      <c r="E4968">
        <f>Движение!$P$731</f>
        <v/>
      </c>
      <c r="F4968">
        <f>N(Движение!$Q$731)</f>
        <v/>
      </c>
      <c r="G4968">
        <f>N(Движение!$R$731)</f>
        <v/>
      </c>
      <c r="H4968">
        <f>Движение!$S$731</f>
        <v/>
      </c>
      <c r="I4968">
        <f>IF($F4968&gt;0,TEXT($B4968,"dd.mm")&amp;"_"&amp;$D4968,"")</f>
        <v/>
      </c>
    </row>
    <row r="4969">
      <c r="A4969" t="n">
        <v>4968</v>
      </c>
      <c r="B4969">
        <f>Движение!$A$731</f>
        <v/>
      </c>
      <c r="C4969">
        <f>Движение!$C$731</f>
        <v/>
      </c>
      <c r="D4969" t="inlineStr">
        <is>
          <t>Г 800</t>
        </is>
      </c>
      <c r="E4969">
        <f>Движение!$T$731</f>
        <v/>
      </c>
      <c r="F4969">
        <f>N(Движение!$U$731)</f>
        <v/>
      </c>
      <c r="G4969">
        <f>N(Движение!$V$731)</f>
        <v/>
      </c>
      <c r="H4969">
        <f>Движение!$W$731</f>
        <v/>
      </c>
      <c r="I4969">
        <f>IF($F4969&gt;0,TEXT($B4969,"dd.mm")&amp;"_"&amp;$D4969,"")</f>
        <v/>
      </c>
    </row>
    <row r="4970">
      <c r="A4970" t="n">
        <v>4969</v>
      </c>
      <c r="B4970">
        <f>Движение!$A$731</f>
        <v/>
      </c>
      <c r="C4970">
        <f>Движение!$C$731</f>
        <v/>
      </c>
      <c r="D4970" t="inlineStr">
        <is>
          <t>Ми-К</t>
        </is>
      </c>
      <c r="E4970">
        <f>Движение!$X$731</f>
        <v/>
      </c>
      <c r="F4970">
        <f>N(Движение!$Y$731)</f>
        <v/>
      </c>
      <c r="G4970">
        <f>N(Движение!$Z$731)</f>
        <v/>
      </c>
      <c r="H4970">
        <f>Движение!$AA$731</f>
        <v/>
      </c>
      <c r="I4970">
        <f>IF($F4970&gt;0,TEXT($B4970,"dd.mm")&amp;"_"&amp;$D4970,"")</f>
        <v/>
      </c>
    </row>
    <row r="4971">
      <c r="A4971" t="n">
        <v>4970</v>
      </c>
      <c r="B4971">
        <f>Движение!$A$731</f>
        <v/>
      </c>
      <c r="C4971">
        <f>Движение!$C$731</f>
        <v/>
      </c>
      <c r="D4971" t="inlineStr">
        <is>
          <t>Ми-П</t>
        </is>
      </c>
      <c r="E4971">
        <f>Движение!$AB$731</f>
        <v/>
      </c>
      <c r="F4971">
        <f>N(Движение!$AC$731)</f>
        <v/>
      </c>
      <c r="G4971">
        <f>N(Движение!$AD$731)</f>
        <v/>
      </c>
      <c r="H4971">
        <f>Движение!$AE$731</f>
        <v/>
      </c>
      <c r="I4971">
        <f>IF($F4971&gt;0,TEXT($B4971,"dd.mm")&amp;"_"&amp;$D4971,"")</f>
        <v/>
      </c>
    </row>
    <row r="4972">
      <c r="A4972" t="n">
        <v>4971</v>
      </c>
      <c r="B4972">
        <f>Движение!$A$732</f>
        <v/>
      </c>
      <c r="C4972">
        <f>Движение!$C$732</f>
        <v/>
      </c>
      <c r="D4972" t="inlineStr">
        <is>
          <t>АК-10</t>
        </is>
      </c>
      <c r="E4972">
        <f>Движение!$D$732</f>
        <v/>
      </c>
      <c r="F4972">
        <f>N(Движение!$E$732)</f>
        <v/>
      </c>
      <c r="G4972">
        <f>N(Движение!$F$732)</f>
        <v/>
      </c>
      <c r="H4972">
        <f>Движение!$G$732</f>
        <v/>
      </c>
      <c r="I4972">
        <f>IF($F4972&gt;0,TEXT($B4972,"dd.mm")&amp;"_"&amp;$D4972,"")</f>
        <v/>
      </c>
    </row>
    <row r="4973">
      <c r="A4973" t="n">
        <v>4972</v>
      </c>
      <c r="B4973">
        <f>Движение!$A$732</f>
        <v/>
      </c>
      <c r="C4973">
        <f>Движение!$C$732</f>
        <v/>
      </c>
      <c r="D4973" t="inlineStr">
        <is>
          <t>АК-15</t>
        </is>
      </c>
      <c r="E4973">
        <f>Движение!$H$732</f>
        <v/>
      </c>
      <c r="F4973">
        <f>N(Движение!$I$732)</f>
        <v/>
      </c>
      <c r="G4973">
        <f>N(Движение!$J$732)</f>
        <v/>
      </c>
      <c r="H4973">
        <f>Движение!$K$732</f>
        <v/>
      </c>
      <c r="I4973">
        <f>IF($F4973&gt;0,TEXT($B4973,"dd.mm")&amp;"_"&amp;$D4973,"")</f>
        <v/>
      </c>
    </row>
    <row r="4974">
      <c r="A4974" t="n">
        <v>4973</v>
      </c>
      <c r="B4974">
        <f>Движение!$A$732</f>
        <v/>
      </c>
      <c r="C4974">
        <f>Движение!$C$732</f>
        <v/>
      </c>
      <c r="D4974" t="inlineStr">
        <is>
          <t>Г 1800</t>
        </is>
      </c>
      <c r="E4974">
        <f>Движение!$L$732</f>
        <v/>
      </c>
      <c r="F4974">
        <f>N(Движение!$M$732)</f>
        <v/>
      </c>
      <c r="G4974">
        <f>N(Движение!$N$732)</f>
        <v/>
      </c>
      <c r="H4974">
        <f>Движение!$O$732</f>
        <v/>
      </c>
      <c r="I4974">
        <f>IF($F4974&gt;0,TEXT($B4974,"dd.mm")&amp;"_"&amp;$D4974,"")</f>
        <v/>
      </c>
    </row>
    <row r="4975">
      <c r="A4975" t="n">
        <v>4974</v>
      </c>
      <c r="B4975">
        <f>Движение!$A$732</f>
        <v/>
      </c>
      <c r="C4975">
        <f>Движение!$C$732</f>
        <v/>
      </c>
      <c r="D4975" t="inlineStr">
        <is>
          <t>Г 3500</t>
        </is>
      </c>
      <c r="E4975">
        <f>Движение!$P$732</f>
        <v/>
      </c>
      <c r="F4975">
        <f>N(Движение!$Q$732)</f>
        <v/>
      </c>
      <c r="G4975">
        <f>N(Движение!$R$732)</f>
        <v/>
      </c>
      <c r="H4975">
        <f>Движение!$S$732</f>
        <v/>
      </c>
      <c r="I4975">
        <f>IF($F4975&gt;0,TEXT($B4975,"dd.mm")&amp;"_"&amp;$D4975,"")</f>
        <v/>
      </c>
    </row>
    <row r="4976">
      <c r="A4976" t="n">
        <v>4975</v>
      </c>
      <c r="B4976">
        <f>Движение!$A$732</f>
        <v/>
      </c>
      <c r="C4976">
        <f>Движение!$C$732</f>
        <v/>
      </c>
      <c r="D4976" t="inlineStr">
        <is>
          <t>Г 800</t>
        </is>
      </c>
      <c r="E4976">
        <f>Движение!$T$732</f>
        <v/>
      </c>
      <c r="F4976">
        <f>N(Движение!$U$732)</f>
        <v/>
      </c>
      <c r="G4976">
        <f>N(Движение!$V$732)</f>
        <v/>
      </c>
      <c r="H4976">
        <f>Движение!$W$732</f>
        <v/>
      </c>
      <c r="I4976">
        <f>IF($F4976&gt;0,TEXT($B4976,"dd.mm")&amp;"_"&amp;$D4976,"")</f>
        <v/>
      </c>
    </row>
    <row r="4977">
      <c r="A4977" t="n">
        <v>4976</v>
      </c>
      <c r="B4977">
        <f>Движение!$A$732</f>
        <v/>
      </c>
      <c r="C4977">
        <f>Движение!$C$732</f>
        <v/>
      </c>
      <c r="D4977" t="inlineStr">
        <is>
          <t>Ми-К</t>
        </is>
      </c>
      <c r="E4977">
        <f>Движение!$X$732</f>
        <v/>
      </c>
      <c r="F4977">
        <f>N(Движение!$Y$732)</f>
        <v/>
      </c>
      <c r="G4977">
        <f>N(Движение!$Z$732)</f>
        <v/>
      </c>
      <c r="H4977">
        <f>Движение!$AA$732</f>
        <v/>
      </c>
      <c r="I4977">
        <f>IF($F4977&gt;0,TEXT($B4977,"dd.mm")&amp;"_"&amp;$D4977,"")</f>
        <v/>
      </c>
    </row>
    <row r="4978">
      <c r="A4978" t="n">
        <v>4977</v>
      </c>
      <c r="B4978">
        <f>Движение!$A$732</f>
        <v/>
      </c>
      <c r="C4978">
        <f>Движение!$C$732</f>
        <v/>
      </c>
      <c r="D4978" t="inlineStr">
        <is>
          <t>Ми-П</t>
        </is>
      </c>
      <c r="E4978">
        <f>Движение!$AB$732</f>
        <v/>
      </c>
      <c r="F4978">
        <f>N(Движение!$AC$732)</f>
        <v/>
      </c>
      <c r="G4978">
        <f>N(Движение!$AD$732)</f>
        <v/>
      </c>
      <c r="H4978">
        <f>Движение!$AE$732</f>
        <v/>
      </c>
      <c r="I4978">
        <f>IF($F4978&gt;0,TEXT($B4978,"dd.mm")&amp;"_"&amp;$D4978,"")</f>
        <v/>
      </c>
    </row>
    <row r="4979">
      <c r="A4979" t="n">
        <v>4978</v>
      </c>
      <c r="B4979">
        <f>Движение!$A$733</f>
        <v/>
      </c>
      <c r="C4979">
        <f>Движение!$C$733</f>
        <v/>
      </c>
      <c r="D4979" t="inlineStr">
        <is>
          <t>АК-10</t>
        </is>
      </c>
      <c r="E4979">
        <f>Движение!$D$733</f>
        <v/>
      </c>
      <c r="F4979">
        <f>N(Движение!$E$733)</f>
        <v/>
      </c>
      <c r="G4979">
        <f>N(Движение!$F$733)</f>
        <v/>
      </c>
      <c r="H4979">
        <f>Движение!$G$733</f>
        <v/>
      </c>
      <c r="I4979">
        <f>IF($F4979&gt;0,TEXT($B4979,"dd.mm")&amp;"_"&amp;$D4979,"")</f>
        <v/>
      </c>
    </row>
    <row r="4980">
      <c r="A4980" t="n">
        <v>4979</v>
      </c>
      <c r="B4980">
        <f>Движение!$A$733</f>
        <v/>
      </c>
      <c r="C4980">
        <f>Движение!$C$733</f>
        <v/>
      </c>
      <c r="D4980" t="inlineStr">
        <is>
          <t>АК-15</t>
        </is>
      </c>
      <c r="E4980">
        <f>Движение!$H$733</f>
        <v/>
      </c>
      <c r="F4980">
        <f>N(Движение!$I$733)</f>
        <v/>
      </c>
      <c r="G4980">
        <f>N(Движение!$J$733)</f>
        <v/>
      </c>
      <c r="H4980">
        <f>Движение!$K$733</f>
        <v/>
      </c>
      <c r="I4980">
        <f>IF($F4980&gt;0,TEXT($B4980,"dd.mm")&amp;"_"&amp;$D4980,"")</f>
        <v/>
      </c>
    </row>
    <row r="4981">
      <c r="A4981" t="n">
        <v>4980</v>
      </c>
      <c r="B4981">
        <f>Движение!$A$733</f>
        <v/>
      </c>
      <c r="C4981">
        <f>Движение!$C$733</f>
        <v/>
      </c>
      <c r="D4981" t="inlineStr">
        <is>
          <t>Г 1800</t>
        </is>
      </c>
      <c r="E4981">
        <f>Движение!$L$733</f>
        <v/>
      </c>
      <c r="F4981">
        <f>N(Движение!$M$733)</f>
        <v/>
      </c>
      <c r="G4981">
        <f>N(Движение!$N$733)</f>
        <v/>
      </c>
      <c r="H4981">
        <f>Движение!$O$733</f>
        <v/>
      </c>
      <c r="I4981">
        <f>IF($F4981&gt;0,TEXT($B4981,"dd.mm")&amp;"_"&amp;$D4981,"")</f>
        <v/>
      </c>
    </row>
    <row r="4982">
      <c r="A4982" t="n">
        <v>4981</v>
      </c>
      <c r="B4982">
        <f>Движение!$A$733</f>
        <v/>
      </c>
      <c r="C4982">
        <f>Движение!$C$733</f>
        <v/>
      </c>
      <c r="D4982" t="inlineStr">
        <is>
          <t>Г 3500</t>
        </is>
      </c>
      <c r="E4982">
        <f>Движение!$P$733</f>
        <v/>
      </c>
      <c r="F4982">
        <f>N(Движение!$Q$733)</f>
        <v/>
      </c>
      <c r="G4982">
        <f>N(Движение!$R$733)</f>
        <v/>
      </c>
      <c r="H4982">
        <f>Движение!$S$733</f>
        <v/>
      </c>
      <c r="I4982">
        <f>IF($F4982&gt;0,TEXT($B4982,"dd.mm")&amp;"_"&amp;$D4982,"")</f>
        <v/>
      </c>
    </row>
    <row r="4983">
      <c r="A4983" t="n">
        <v>4982</v>
      </c>
      <c r="B4983">
        <f>Движение!$A$733</f>
        <v/>
      </c>
      <c r="C4983">
        <f>Движение!$C$733</f>
        <v/>
      </c>
      <c r="D4983" t="inlineStr">
        <is>
          <t>Г 800</t>
        </is>
      </c>
      <c r="E4983">
        <f>Движение!$T$733</f>
        <v/>
      </c>
      <c r="F4983">
        <f>N(Движение!$U$733)</f>
        <v/>
      </c>
      <c r="G4983">
        <f>N(Движение!$V$733)</f>
        <v/>
      </c>
      <c r="H4983">
        <f>Движение!$W$733</f>
        <v/>
      </c>
      <c r="I4983">
        <f>IF($F4983&gt;0,TEXT($B4983,"dd.mm")&amp;"_"&amp;$D4983,"")</f>
        <v/>
      </c>
    </row>
    <row r="4984">
      <c r="A4984" t="n">
        <v>4983</v>
      </c>
      <c r="B4984">
        <f>Движение!$A$733</f>
        <v/>
      </c>
      <c r="C4984">
        <f>Движение!$C$733</f>
        <v/>
      </c>
      <c r="D4984" t="inlineStr">
        <is>
          <t>Ми-К</t>
        </is>
      </c>
      <c r="E4984">
        <f>Движение!$X$733</f>
        <v/>
      </c>
      <c r="F4984">
        <f>N(Движение!$Y$733)</f>
        <v/>
      </c>
      <c r="G4984">
        <f>N(Движение!$Z$733)</f>
        <v/>
      </c>
      <c r="H4984">
        <f>Движение!$AA$733</f>
        <v/>
      </c>
      <c r="I4984">
        <f>IF($F4984&gt;0,TEXT($B4984,"dd.mm")&amp;"_"&amp;$D4984,"")</f>
        <v/>
      </c>
    </row>
    <row r="4985">
      <c r="A4985" t="n">
        <v>4984</v>
      </c>
      <c r="B4985">
        <f>Движение!$A$733</f>
        <v/>
      </c>
      <c r="C4985">
        <f>Движение!$C$733</f>
        <v/>
      </c>
      <c r="D4985" t="inlineStr">
        <is>
          <t>Ми-П</t>
        </is>
      </c>
      <c r="E4985">
        <f>Движение!$AB$733</f>
        <v/>
      </c>
      <c r="F4985">
        <f>N(Движение!$AC$733)</f>
        <v/>
      </c>
      <c r="G4985">
        <f>N(Движение!$AD$733)</f>
        <v/>
      </c>
      <c r="H4985">
        <f>Движение!$AE$733</f>
        <v/>
      </c>
      <c r="I4985">
        <f>IF($F4985&gt;0,TEXT($B4985,"dd.mm")&amp;"_"&amp;$D4985,"")</f>
        <v/>
      </c>
    </row>
    <row r="4986">
      <c r="A4986" t="n">
        <v>4985</v>
      </c>
      <c r="B4986">
        <f>Движение!$A$734</f>
        <v/>
      </c>
      <c r="C4986">
        <f>Движение!$C$734</f>
        <v/>
      </c>
      <c r="D4986" t="inlineStr">
        <is>
          <t>АК-10</t>
        </is>
      </c>
      <c r="E4986">
        <f>Движение!$D$734</f>
        <v/>
      </c>
      <c r="F4986">
        <f>N(Движение!$E$734)</f>
        <v/>
      </c>
      <c r="G4986">
        <f>N(Движение!$F$734)</f>
        <v/>
      </c>
      <c r="H4986">
        <f>Движение!$G$734</f>
        <v/>
      </c>
      <c r="I4986">
        <f>IF($F4986&gt;0,TEXT($B4986,"dd.mm")&amp;"_"&amp;$D4986,"")</f>
        <v/>
      </c>
    </row>
    <row r="4987">
      <c r="A4987" t="n">
        <v>4986</v>
      </c>
      <c r="B4987">
        <f>Движение!$A$734</f>
        <v/>
      </c>
      <c r="C4987">
        <f>Движение!$C$734</f>
        <v/>
      </c>
      <c r="D4987" t="inlineStr">
        <is>
          <t>АК-15</t>
        </is>
      </c>
      <c r="E4987">
        <f>Движение!$H$734</f>
        <v/>
      </c>
      <c r="F4987">
        <f>N(Движение!$I$734)</f>
        <v/>
      </c>
      <c r="G4987">
        <f>N(Движение!$J$734)</f>
        <v/>
      </c>
      <c r="H4987">
        <f>Движение!$K$734</f>
        <v/>
      </c>
      <c r="I4987">
        <f>IF($F4987&gt;0,TEXT($B4987,"dd.mm")&amp;"_"&amp;$D4987,"")</f>
        <v/>
      </c>
    </row>
    <row r="4988">
      <c r="A4988" t="n">
        <v>4987</v>
      </c>
      <c r="B4988">
        <f>Движение!$A$734</f>
        <v/>
      </c>
      <c r="C4988">
        <f>Движение!$C$734</f>
        <v/>
      </c>
      <c r="D4988" t="inlineStr">
        <is>
          <t>Г 1800</t>
        </is>
      </c>
      <c r="E4988">
        <f>Движение!$L$734</f>
        <v/>
      </c>
      <c r="F4988">
        <f>N(Движение!$M$734)</f>
        <v/>
      </c>
      <c r="G4988">
        <f>N(Движение!$N$734)</f>
        <v/>
      </c>
      <c r="H4988">
        <f>Движение!$O$734</f>
        <v/>
      </c>
      <c r="I4988">
        <f>IF($F4988&gt;0,TEXT($B4988,"dd.mm")&amp;"_"&amp;$D4988,"")</f>
        <v/>
      </c>
    </row>
    <row r="4989">
      <c r="A4989" t="n">
        <v>4988</v>
      </c>
      <c r="B4989">
        <f>Движение!$A$734</f>
        <v/>
      </c>
      <c r="C4989">
        <f>Движение!$C$734</f>
        <v/>
      </c>
      <c r="D4989" t="inlineStr">
        <is>
          <t>Г 3500</t>
        </is>
      </c>
      <c r="E4989">
        <f>Движение!$P$734</f>
        <v/>
      </c>
      <c r="F4989">
        <f>N(Движение!$Q$734)</f>
        <v/>
      </c>
      <c r="G4989">
        <f>N(Движение!$R$734)</f>
        <v/>
      </c>
      <c r="H4989">
        <f>Движение!$S$734</f>
        <v/>
      </c>
      <c r="I4989">
        <f>IF($F4989&gt;0,TEXT($B4989,"dd.mm")&amp;"_"&amp;$D4989,"")</f>
        <v/>
      </c>
    </row>
    <row r="4990">
      <c r="A4990" t="n">
        <v>4989</v>
      </c>
      <c r="B4990">
        <f>Движение!$A$734</f>
        <v/>
      </c>
      <c r="C4990">
        <f>Движение!$C$734</f>
        <v/>
      </c>
      <c r="D4990" t="inlineStr">
        <is>
          <t>Г 800</t>
        </is>
      </c>
      <c r="E4990">
        <f>Движение!$T$734</f>
        <v/>
      </c>
      <c r="F4990">
        <f>N(Движение!$U$734)</f>
        <v/>
      </c>
      <c r="G4990">
        <f>N(Движение!$V$734)</f>
        <v/>
      </c>
      <c r="H4990">
        <f>Движение!$W$734</f>
        <v/>
      </c>
      <c r="I4990">
        <f>IF($F4990&gt;0,TEXT($B4990,"dd.mm")&amp;"_"&amp;$D4990,"")</f>
        <v/>
      </c>
    </row>
    <row r="4991">
      <c r="A4991" t="n">
        <v>4990</v>
      </c>
      <c r="B4991">
        <f>Движение!$A$734</f>
        <v/>
      </c>
      <c r="C4991">
        <f>Движение!$C$734</f>
        <v/>
      </c>
      <c r="D4991" t="inlineStr">
        <is>
          <t>Ми-К</t>
        </is>
      </c>
      <c r="E4991">
        <f>Движение!$X$734</f>
        <v/>
      </c>
      <c r="F4991">
        <f>N(Движение!$Y$734)</f>
        <v/>
      </c>
      <c r="G4991">
        <f>N(Движение!$Z$734)</f>
        <v/>
      </c>
      <c r="H4991">
        <f>Движение!$AA$734</f>
        <v/>
      </c>
      <c r="I4991">
        <f>IF($F4991&gt;0,TEXT($B4991,"dd.mm")&amp;"_"&amp;$D4991,"")</f>
        <v/>
      </c>
    </row>
    <row r="4992">
      <c r="A4992" t="n">
        <v>4991</v>
      </c>
      <c r="B4992">
        <f>Движение!$A$734</f>
        <v/>
      </c>
      <c r="C4992">
        <f>Движение!$C$734</f>
        <v/>
      </c>
      <c r="D4992" t="inlineStr">
        <is>
          <t>Ми-П</t>
        </is>
      </c>
      <c r="E4992">
        <f>Движение!$AB$734</f>
        <v/>
      </c>
      <c r="F4992">
        <f>N(Движение!$AC$734)</f>
        <v/>
      </c>
      <c r="G4992">
        <f>N(Движение!$AD$734)</f>
        <v/>
      </c>
      <c r="H4992">
        <f>Движение!$AE$734</f>
        <v/>
      </c>
      <c r="I4992">
        <f>IF($F4992&gt;0,TEXT($B4992,"dd.mm")&amp;"_"&amp;$D4992,"")</f>
        <v/>
      </c>
    </row>
    <row r="4993">
      <c r="A4993" t="n">
        <v>4992</v>
      </c>
      <c r="B4993">
        <f>Движение!$A$735</f>
        <v/>
      </c>
      <c r="C4993">
        <f>Движение!$C$735</f>
        <v/>
      </c>
      <c r="D4993" t="inlineStr">
        <is>
          <t>АК-10</t>
        </is>
      </c>
      <c r="E4993">
        <f>Движение!$D$735</f>
        <v/>
      </c>
      <c r="F4993">
        <f>N(Движение!$E$735)</f>
        <v/>
      </c>
      <c r="G4993">
        <f>N(Движение!$F$735)</f>
        <v/>
      </c>
      <c r="H4993">
        <f>Движение!$G$735</f>
        <v/>
      </c>
      <c r="I4993">
        <f>IF($F4993&gt;0,TEXT($B4993,"dd.mm")&amp;"_"&amp;$D4993,"")</f>
        <v/>
      </c>
    </row>
    <row r="4994">
      <c r="A4994" t="n">
        <v>4993</v>
      </c>
      <c r="B4994">
        <f>Движение!$A$735</f>
        <v/>
      </c>
      <c r="C4994">
        <f>Движение!$C$735</f>
        <v/>
      </c>
      <c r="D4994" t="inlineStr">
        <is>
          <t>АК-15</t>
        </is>
      </c>
      <c r="E4994">
        <f>Движение!$H$735</f>
        <v/>
      </c>
      <c r="F4994">
        <f>N(Движение!$I$735)</f>
        <v/>
      </c>
      <c r="G4994">
        <f>N(Движение!$J$735)</f>
        <v/>
      </c>
      <c r="H4994">
        <f>Движение!$K$735</f>
        <v/>
      </c>
      <c r="I4994">
        <f>IF($F4994&gt;0,TEXT($B4994,"dd.mm")&amp;"_"&amp;$D4994,"")</f>
        <v/>
      </c>
    </row>
    <row r="4995">
      <c r="A4995" t="n">
        <v>4994</v>
      </c>
      <c r="B4995">
        <f>Движение!$A$735</f>
        <v/>
      </c>
      <c r="C4995">
        <f>Движение!$C$735</f>
        <v/>
      </c>
      <c r="D4995" t="inlineStr">
        <is>
          <t>Г 1800</t>
        </is>
      </c>
      <c r="E4995">
        <f>Движение!$L$735</f>
        <v/>
      </c>
      <c r="F4995">
        <f>N(Движение!$M$735)</f>
        <v/>
      </c>
      <c r="G4995">
        <f>N(Движение!$N$735)</f>
        <v/>
      </c>
      <c r="H4995">
        <f>Движение!$O$735</f>
        <v/>
      </c>
      <c r="I4995">
        <f>IF($F4995&gt;0,TEXT($B4995,"dd.mm")&amp;"_"&amp;$D4995,"")</f>
        <v/>
      </c>
    </row>
    <row r="4996">
      <c r="A4996" t="n">
        <v>4995</v>
      </c>
      <c r="B4996">
        <f>Движение!$A$735</f>
        <v/>
      </c>
      <c r="C4996">
        <f>Движение!$C$735</f>
        <v/>
      </c>
      <c r="D4996" t="inlineStr">
        <is>
          <t>Г 3500</t>
        </is>
      </c>
      <c r="E4996">
        <f>Движение!$P$735</f>
        <v/>
      </c>
      <c r="F4996">
        <f>N(Движение!$Q$735)</f>
        <v/>
      </c>
      <c r="G4996">
        <f>N(Движение!$R$735)</f>
        <v/>
      </c>
      <c r="H4996">
        <f>Движение!$S$735</f>
        <v/>
      </c>
      <c r="I4996">
        <f>IF($F4996&gt;0,TEXT($B4996,"dd.mm")&amp;"_"&amp;$D4996,"")</f>
        <v/>
      </c>
    </row>
    <row r="4997">
      <c r="A4997" t="n">
        <v>4996</v>
      </c>
      <c r="B4997">
        <f>Движение!$A$735</f>
        <v/>
      </c>
      <c r="C4997">
        <f>Движение!$C$735</f>
        <v/>
      </c>
      <c r="D4997" t="inlineStr">
        <is>
          <t>Г 800</t>
        </is>
      </c>
      <c r="E4997">
        <f>Движение!$T$735</f>
        <v/>
      </c>
      <c r="F4997">
        <f>N(Движение!$U$735)</f>
        <v/>
      </c>
      <c r="G4997">
        <f>N(Движение!$V$735)</f>
        <v/>
      </c>
      <c r="H4997">
        <f>Движение!$W$735</f>
        <v/>
      </c>
      <c r="I4997">
        <f>IF($F4997&gt;0,TEXT($B4997,"dd.mm")&amp;"_"&amp;$D4997,"")</f>
        <v/>
      </c>
    </row>
    <row r="4998">
      <c r="A4998" t="n">
        <v>4997</v>
      </c>
      <c r="B4998">
        <f>Движение!$A$735</f>
        <v/>
      </c>
      <c r="C4998">
        <f>Движение!$C$735</f>
        <v/>
      </c>
      <c r="D4998" t="inlineStr">
        <is>
          <t>Ми-К</t>
        </is>
      </c>
      <c r="E4998">
        <f>Движение!$X$735</f>
        <v/>
      </c>
      <c r="F4998">
        <f>N(Движение!$Y$735)</f>
        <v/>
      </c>
      <c r="G4998">
        <f>N(Движение!$Z$735)</f>
        <v/>
      </c>
      <c r="H4998">
        <f>Движение!$AA$735</f>
        <v/>
      </c>
      <c r="I4998">
        <f>IF($F4998&gt;0,TEXT($B4998,"dd.mm")&amp;"_"&amp;$D4998,"")</f>
        <v/>
      </c>
    </row>
    <row r="4999">
      <c r="A4999" t="n">
        <v>4998</v>
      </c>
      <c r="B4999">
        <f>Движение!$A$735</f>
        <v/>
      </c>
      <c r="C4999">
        <f>Движение!$C$735</f>
        <v/>
      </c>
      <c r="D4999" t="inlineStr">
        <is>
          <t>Ми-П</t>
        </is>
      </c>
      <c r="E4999">
        <f>Движение!$AB$735</f>
        <v/>
      </c>
      <c r="F4999">
        <f>N(Движение!$AC$735)</f>
        <v/>
      </c>
      <c r="G4999">
        <f>N(Движение!$AD$735)</f>
        <v/>
      </c>
      <c r="H4999">
        <f>Движение!$AE$735</f>
        <v/>
      </c>
      <c r="I4999">
        <f>IF($F4999&gt;0,TEXT($B4999,"dd.mm")&amp;"_"&amp;$D4999,"")</f>
        <v/>
      </c>
    </row>
    <row r="5000">
      <c r="A5000" t="n">
        <v>4999</v>
      </c>
      <c r="B5000">
        <f>Движение!$A$736</f>
        <v/>
      </c>
      <c r="C5000">
        <f>Движение!$C$736</f>
        <v/>
      </c>
      <c r="D5000" t="inlineStr">
        <is>
          <t>АК-10</t>
        </is>
      </c>
      <c r="E5000">
        <f>Движение!$D$736</f>
        <v/>
      </c>
      <c r="F5000">
        <f>N(Движение!$E$736)</f>
        <v/>
      </c>
      <c r="G5000">
        <f>N(Движение!$F$736)</f>
        <v/>
      </c>
      <c r="H5000">
        <f>Движение!$G$736</f>
        <v/>
      </c>
      <c r="I5000">
        <f>IF($F5000&gt;0,TEXT($B5000,"dd.mm")&amp;"_"&amp;$D5000,"")</f>
        <v/>
      </c>
    </row>
    <row r="5001">
      <c r="A5001" t="n">
        <v>5000</v>
      </c>
      <c r="B5001">
        <f>Движение!$A$736</f>
        <v/>
      </c>
      <c r="C5001">
        <f>Движение!$C$736</f>
        <v/>
      </c>
      <c r="D5001" t="inlineStr">
        <is>
          <t>АК-15</t>
        </is>
      </c>
      <c r="E5001">
        <f>Движение!$H$736</f>
        <v/>
      </c>
      <c r="F5001">
        <f>N(Движение!$I$736)</f>
        <v/>
      </c>
      <c r="G5001">
        <f>N(Движение!$J$736)</f>
        <v/>
      </c>
      <c r="H5001">
        <f>Движение!$K$736</f>
        <v/>
      </c>
      <c r="I5001">
        <f>IF($F5001&gt;0,TEXT($B5001,"dd.mm")&amp;"_"&amp;$D5001,"")</f>
        <v/>
      </c>
    </row>
    <row r="5002">
      <c r="A5002" t="n">
        <v>5001</v>
      </c>
      <c r="B5002">
        <f>Движение!$A$736</f>
        <v/>
      </c>
      <c r="C5002">
        <f>Движение!$C$736</f>
        <v/>
      </c>
      <c r="D5002" t="inlineStr">
        <is>
          <t>Г 1800</t>
        </is>
      </c>
      <c r="E5002">
        <f>Движение!$L$736</f>
        <v/>
      </c>
      <c r="F5002">
        <f>N(Движение!$M$736)</f>
        <v/>
      </c>
      <c r="G5002">
        <f>N(Движение!$N$736)</f>
        <v/>
      </c>
      <c r="H5002">
        <f>Движение!$O$736</f>
        <v/>
      </c>
      <c r="I5002">
        <f>IF($F5002&gt;0,TEXT($B5002,"dd.mm")&amp;"_"&amp;$D5002,"")</f>
        <v/>
      </c>
    </row>
    <row r="5003">
      <c r="A5003" t="n">
        <v>5002</v>
      </c>
      <c r="B5003">
        <f>Движение!$A$736</f>
        <v/>
      </c>
      <c r="C5003">
        <f>Движение!$C$736</f>
        <v/>
      </c>
      <c r="D5003" t="inlineStr">
        <is>
          <t>Г 3500</t>
        </is>
      </c>
      <c r="E5003">
        <f>Движение!$P$736</f>
        <v/>
      </c>
      <c r="F5003">
        <f>N(Движение!$Q$736)</f>
        <v/>
      </c>
      <c r="G5003">
        <f>N(Движение!$R$736)</f>
        <v/>
      </c>
      <c r="H5003">
        <f>Движение!$S$736</f>
        <v/>
      </c>
      <c r="I5003">
        <f>IF($F5003&gt;0,TEXT($B5003,"dd.mm")&amp;"_"&amp;$D5003,"")</f>
        <v/>
      </c>
    </row>
    <row r="5004">
      <c r="A5004" t="n">
        <v>5003</v>
      </c>
      <c r="B5004">
        <f>Движение!$A$736</f>
        <v/>
      </c>
      <c r="C5004">
        <f>Движение!$C$736</f>
        <v/>
      </c>
      <c r="D5004" t="inlineStr">
        <is>
          <t>Г 800</t>
        </is>
      </c>
      <c r="E5004">
        <f>Движение!$T$736</f>
        <v/>
      </c>
      <c r="F5004">
        <f>N(Движение!$U$736)</f>
        <v/>
      </c>
      <c r="G5004">
        <f>N(Движение!$V$736)</f>
        <v/>
      </c>
      <c r="H5004">
        <f>Движение!$W$736</f>
        <v/>
      </c>
      <c r="I5004">
        <f>IF($F5004&gt;0,TEXT($B5004,"dd.mm")&amp;"_"&amp;$D5004,"")</f>
        <v/>
      </c>
    </row>
    <row r="5005">
      <c r="A5005" t="n">
        <v>5004</v>
      </c>
      <c r="B5005">
        <f>Движение!$A$736</f>
        <v/>
      </c>
      <c r="C5005">
        <f>Движение!$C$736</f>
        <v/>
      </c>
      <c r="D5005" t="inlineStr">
        <is>
          <t>Ми-К</t>
        </is>
      </c>
      <c r="E5005">
        <f>Движение!$X$736</f>
        <v/>
      </c>
      <c r="F5005">
        <f>N(Движение!$Y$736)</f>
        <v/>
      </c>
      <c r="G5005">
        <f>N(Движение!$Z$736)</f>
        <v/>
      </c>
      <c r="H5005">
        <f>Движение!$AA$736</f>
        <v/>
      </c>
      <c r="I5005">
        <f>IF($F5005&gt;0,TEXT($B5005,"dd.mm")&amp;"_"&amp;$D5005,"")</f>
        <v/>
      </c>
    </row>
    <row r="5006">
      <c r="A5006" t="n">
        <v>5005</v>
      </c>
      <c r="B5006">
        <f>Движение!$A$736</f>
        <v/>
      </c>
      <c r="C5006">
        <f>Движение!$C$736</f>
        <v/>
      </c>
      <c r="D5006" t="inlineStr">
        <is>
          <t>Ми-П</t>
        </is>
      </c>
      <c r="E5006">
        <f>Движение!$AB$736</f>
        <v/>
      </c>
      <c r="F5006">
        <f>N(Движение!$AC$736)</f>
        <v/>
      </c>
      <c r="G5006">
        <f>N(Движение!$AD$736)</f>
        <v/>
      </c>
      <c r="H5006">
        <f>Движение!$AE$736</f>
        <v/>
      </c>
      <c r="I5006">
        <f>IF($F5006&gt;0,TEXT($B5006,"dd.mm")&amp;"_"&amp;$D5006,"")</f>
        <v/>
      </c>
    </row>
    <row r="5007">
      <c r="A5007" t="n">
        <v>5006</v>
      </c>
      <c r="B5007">
        <f>Движение!$A$737</f>
        <v/>
      </c>
      <c r="C5007">
        <f>Движение!$C$737</f>
        <v/>
      </c>
      <c r="D5007" t="inlineStr">
        <is>
          <t>АК-10</t>
        </is>
      </c>
      <c r="E5007">
        <f>Движение!$D$737</f>
        <v/>
      </c>
      <c r="F5007">
        <f>N(Движение!$E$737)</f>
        <v/>
      </c>
      <c r="G5007">
        <f>N(Движение!$F$737)</f>
        <v/>
      </c>
      <c r="H5007">
        <f>Движение!$G$737</f>
        <v/>
      </c>
      <c r="I5007">
        <f>IF($F5007&gt;0,TEXT($B5007,"dd.mm")&amp;"_"&amp;$D5007,"")</f>
        <v/>
      </c>
    </row>
    <row r="5008">
      <c r="A5008" t="n">
        <v>5007</v>
      </c>
      <c r="B5008">
        <f>Движение!$A$737</f>
        <v/>
      </c>
      <c r="C5008">
        <f>Движение!$C$737</f>
        <v/>
      </c>
      <c r="D5008" t="inlineStr">
        <is>
          <t>АК-15</t>
        </is>
      </c>
      <c r="E5008">
        <f>Движение!$H$737</f>
        <v/>
      </c>
      <c r="F5008">
        <f>N(Движение!$I$737)</f>
        <v/>
      </c>
      <c r="G5008">
        <f>N(Движение!$J$737)</f>
        <v/>
      </c>
      <c r="H5008">
        <f>Движение!$K$737</f>
        <v/>
      </c>
      <c r="I5008">
        <f>IF($F5008&gt;0,TEXT($B5008,"dd.mm")&amp;"_"&amp;$D5008,"")</f>
        <v/>
      </c>
    </row>
    <row r="5009">
      <c r="A5009" t="n">
        <v>5008</v>
      </c>
      <c r="B5009">
        <f>Движение!$A$737</f>
        <v/>
      </c>
      <c r="C5009">
        <f>Движение!$C$737</f>
        <v/>
      </c>
      <c r="D5009" t="inlineStr">
        <is>
          <t>Г 1800</t>
        </is>
      </c>
      <c r="E5009">
        <f>Движение!$L$737</f>
        <v/>
      </c>
      <c r="F5009">
        <f>N(Движение!$M$737)</f>
        <v/>
      </c>
      <c r="G5009">
        <f>N(Движение!$N$737)</f>
        <v/>
      </c>
      <c r="H5009">
        <f>Движение!$O$737</f>
        <v/>
      </c>
      <c r="I5009">
        <f>IF($F5009&gt;0,TEXT($B5009,"dd.mm")&amp;"_"&amp;$D5009,"")</f>
        <v/>
      </c>
    </row>
    <row r="5010">
      <c r="A5010" t="n">
        <v>5009</v>
      </c>
      <c r="B5010">
        <f>Движение!$A$737</f>
        <v/>
      </c>
      <c r="C5010">
        <f>Движение!$C$737</f>
        <v/>
      </c>
      <c r="D5010" t="inlineStr">
        <is>
          <t>Г 3500</t>
        </is>
      </c>
      <c r="E5010">
        <f>Движение!$P$737</f>
        <v/>
      </c>
      <c r="F5010">
        <f>N(Движение!$Q$737)</f>
        <v/>
      </c>
      <c r="G5010">
        <f>N(Движение!$R$737)</f>
        <v/>
      </c>
      <c r="H5010">
        <f>Движение!$S$737</f>
        <v/>
      </c>
      <c r="I5010">
        <f>IF($F5010&gt;0,TEXT($B5010,"dd.mm")&amp;"_"&amp;$D5010,"")</f>
        <v/>
      </c>
    </row>
    <row r="5011">
      <c r="A5011" t="n">
        <v>5010</v>
      </c>
      <c r="B5011">
        <f>Движение!$A$737</f>
        <v/>
      </c>
      <c r="C5011">
        <f>Движение!$C$737</f>
        <v/>
      </c>
      <c r="D5011" t="inlineStr">
        <is>
          <t>Г 800</t>
        </is>
      </c>
      <c r="E5011">
        <f>Движение!$T$737</f>
        <v/>
      </c>
      <c r="F5011">
        <f>N(Движение!$U$737)</f>
        <v/>
      </c>
      <c r="G5011">
        <f>N(Движение!$V$737)</f>
        <v/>
      </c>
      <c r="H5011">
        <f>Движение!$W$737</f>
        <v/>
      </c>
      <c r="I5011">
        <f>IF($F5011&gt;0,TEXT($B5011,"dd.mm")&amp;"_"&amp;$D5011,"")</f>
        <v/>
      </c>
    </row>
    <row r="5012">
      <c r="A5012" t="n">
        <v>5011</v>
      </c>
      <c r="B5012">
        <f>Движение!$A$737</f>
        <v/>
      </c>
      <c r="C5012">
        <f>Движение!$C$737</f>
        <v/>
      </c>
      <c r="D5012" t="inlineStr">
        <is>
          <t>Ми-К</t>
        </is>
      </c>
      <c r="E5012">
        <f>Движение!$X$737</f>
        <v/>
      </c>
      <c r="F5012">
        <f>N(Движение!$Y$737)</f>
        <v/>
      </c>
      <c r="G5012">
        <f>N(Движение!$Z$737)</f>
        <v/>
      </c>
      <c r="H5012">
        <f>Движение!$AA$737</f>
        <v/>
      </c>
      <c r="I5012">
        <f>IF($F5012&gt;0,TEXT($B5012,"dd.mm")&amp;"_"&amp;$D5012,"")</f>
        <v/>
      </c>
    </row>
    <row r="5013">
      <c r="A5013" t="n">
        <v>5012</v>
      </c>
      <c r="B5013">
        <f>Движение!$A$737</f>
        <v/>
      </c>
      <c r="C5013">
        <f>Движение!$C$737</f>
        <v/>
      </c>
      <c r="D5013" t="inlineStr">
        <is>
          <t>Ми-П</t>
        </is>
      </c>
      <c r="E5013">
        <f>Движение!$AB$737</f>
        <v/>
      </c>
      <c r="F5013">
        <f>N(Движение!$AC$737)</f>
        <v/>
      </c>
      <c r="G5013">
        <f>N(Движение!$AD$737)</f>
        <v/>
      </c>
      <c r="H5013">
        <f>Движение!$AE$737</f>
        <v/>
      </c>
      <c r="I5013">
        <f>IF($F5013&gt;0,TEXT($B5013,"dd.mm")&amp;"_"&amp;$D5013,"")</f>
        <v/>
      </c>
    </row>
    <row r="5014">
      <c r="A5014" t="n">
        <v>5013</v>
      </c>
      <c r="B5014">
        <f>Движение!$A$738</f>
        <v/>
      </c>
      <c r="C5014">
        <f>Движение!$C$738</f>
        <v/>
      </c>
      <c r="D5014" t="inlineStr">
        <is>
          <t>АК-10</t>
        </is>
      </c>
      <c r="E5014">
        <f>Движение!$D$738</f>
        <v/>
      </c>
      <c r="F5014">
        <f>N(Движение!$E$738)</f>
        <v/>
      </c>
      <c r="G5014">
        <f>N(Движение!$F$738)</f>
        <v/>
      </c>
      <c r="H5014">
        <f>Движение!$G$738</f>
        <v/>
      </c>
      <c r="I5014">
        <f>IF($F5014&gt;0,TEXT($B5014,"dd.mm")&amp;"_"&amp;$D5014,"")</f>
        <v/>
      </c>
    </row>
    <row r="5015">
      <c r="A5015" t="n">
        <v>5014</v>
      </c>
      <c r="B5015">
        <f>Движение!$A$738</f>
        <v/>
      </c>
      <c r="C5015">
        <f>Движение!$C$738</f>
        <v/>
      </c>
      <c r="D5015" t="inlineStr">
        <is>
          <t>АК-15</t>
        </is>
      </c>
      <c r="E5015">
        <f>Движение!$H$738</f>
        <v/>
      </c>
      <c r="F5015">
        <f>N(Движение!$I$738)</f>
        <v/>
      </c>
      <c r="G5015">
        <f>N(Движение!$J$738)</f>
        <v/>
      </c>
      <c r="H5015">
        <f>Движение!$K$738</f>
        <v/>
      </c>
      <c r="I5015">
        <f>IF($F5015&gt;0,TEXT($B5015,"dd.mm")&amp;"_"&amp;$D5015,"")</f>
        <v/>
      </c>
    </row>
    <row r="5016">
      <c r="A5016" t="n">
        <v>5015</v>
      </c>
      <c r="B5016">
        <f>Движение!$A$738</f>
        <v/>
      </c>
      <c r="C5016">
        <f>Движение!$C$738</f>
        <v/>
      </c>
      <c r="D5016" t="inlineStr">
        <is>
          <t>Г 1800</t>
        </is>
      </c>
      <c r="E5016">
        <f>Движение!$L$738</f>
        <v/>
      </c>
      <c r="F5016">
        <f>N(Движение!$M$738)</f>
        <v/>
      </c>
      <c r="G5016">
        <f>N(Движение!$N$738)</f>
        <v/>
      </c>
      <c r="H5016">
        <f>Движение!$O$738</f>
        <v/>
      </c>
      <c r="I5016">
        <f>IF($F5016&gt;0,TEXT($B5016,"dd.mm")&amp;"_"&amp;$D5016,"")</f>
        <v/>
      </c>
    </row>
    <row r="5017">
      <c r="A5017" t="n">
        <v>5016</v>
      </c>
      <c r="B5017">
        <f>Движение!$A$738</f>
        <v/>
      </c>
      <c r="C5017">
        <f>Движение!$C$738</f>
        <v/>
      </c>
      <c r="D5017" t="inlineStr">
        <is>
          <t>Г 3500</t>
        </is>
      </c>
      <c r="E5017">
        <f>Движение!$P$738</f>
        <v/>
      </c>
      <c r="F5017">
        <f>N(Движение!$Q$738)</f>
        <v/>
      </c>
      <c r="G5017">
        <f>N(Движение!$R$738)</f>
        <v/>
      </c>
      <c r="H5017">
        <f>Движение!$S$738</f>
        <v/>
      </c>
      <c r="I5017">
        <f>IF($F5017&gt;0,TEXT($B5017,"dd.mm")&amp;"_"&amp;$D5017,"")</f>
        <v/>
      </c>
    </row>
    <row r="5018">
      <c r="A5018" t="n">
        <v>5017</v>
      </c>
      <c r="B5018">
        <f>Движение!$A$738</f>
        <v/>
      </c>
      <c r="C5018">
        <f>Движение!$C$738</f>
        <v/>
      </c>
      <c r="D5018" t="inlineStr">
        <is>
          <t>Г 800</t>
        </is>
      </c>
      <c r="E5018">
        <f>Движение!$T$738</f>
        <v/>
      </c>
      <c r="F5018">
        <f>N(Движение!$U$738)</f>
        <v/>
      </c>
      <c r="G5018">
        <f>N(Движение!$V$738)</f>
        <v/>
      </c>
      <c r="H5018">
        <f>Движение!$W$738</f>
        <v/>
      </c>
      <c r="I5018">
        <f>IF($F5018&gt;0,TEXT($B5018,"dd.mm")&amp;"_"&amp;$D5018,"")</f>
        <v/>
      </c>
    </row>
    <row r="5019">
      <c r="A5019" t="n">
        <v>5018</v>
      </c>
      <c r="B5019">
        <f>Движение!$A$738</f>
        <v/>
      </c>
      <c r="C5019">
        <f>Движение!$C$738</f>
        <v/>
      </c>
      <c r="D5019" t="inlineStr">
        <is>
          <t>Ми-К</t>
        </is>
      </c>
      <c r="E5019">
        <f>Движение!$X$738</f>
        <v/>
      </c>
      <c r="F5019">
        <f>N(Движение!$Y$738)</f>
        <v/>
      </c>
      <c r="G5019">
        <f>N(Движение!$Z$738)</f>
        <v/>
      </c>
      <c r="H5019">
        <f>Движение!$AA$738</f>
        <v/>
      </c>
      <c r="I5019">
        <f>IF($F5019&gt;0,TEXT($B5019,"dd.mm")&amp;"_"&amp;$D5019,"")</f>
        <v/>
      </c>
    </row>
    <row r="5020">
      <c r="A5020" t="n">
        <v>5019</v>
      </c>
      <c r="B5020">
        <f>Движение!$A$738</f>
        <v/>
      </c>
      <c r="C5020">
        <f>Движение!$C$738</f>
        <v/>
      </c>
      <c r="D5020" t="inlineStr">
        <is>
          <t>Ми-П</t>
        </is>
      </c>
      <c r="E5020">
        <f>Движение!$AB$738</f>
        <v/>
      </c>
      <c r="F5020">
        <f>N(Движение!$AC$738)</f>
        <v/>
      </c>
      <c r="G5020">
        <f>N(Движение!$AD$738)</f>
        <v/>
      </c>
      <c r="H5020">
        <f>Движение!$AE$738</f>
        <v/>
      </c>
      <c r="I5020">
        <f>IF($F5020&gt;0,TEXT($B5020,"dd.mm")&amp;"_"&amp;$D5020,"")</f>
        <v/>
      </c>
    </row>
    <row r="5021">
      <c r="A5021" t="n">
        <v>5020</v>
      </c>
      <c r="B5021">
        <f>Движение!$A$739</f>
        <v/>
      </c>
      <c r="C5021">
        <f>Движение!$C$739</f>
        <v/>
      </c>
      <c r="D5021" t="inlineStr">
        <is>
          <t>АК-10</t>
        </is>
      </c>
      <c r="E5021">
        <f>Движение!$D$739</f>
        <v/>
      </c>
      <c r="F5021">
        <f>N(Движение!$E$739)</f>
        <v/>
      </c>
      <c r="G5021">
        <f>N(Движение!$F$739)</f>
        <v/>
      </c>
      <c r="H5021">
        <f>Движение!$G$739</f>
        <v/>
      </c>
      <c r="I5021">
        <f>IF($F5021&gt;0,TEXT($B5021,"dd.mm")&amp;"_"&amp;$D5021,"")</f>
        <v/>
      </c>
    </row>
    <row r="5022">
      <c r="A5022" t="n">
        <v>5021</v>
      </c>
      <c r="B5022">
        <f>Движение!$A$739</f>
        <v/>
      </c>
      <c r="C5022">
        <f>Движение!$C$739</f>
        <v/>
      </c>
      <c r="D5022" t="inlineStr">
        <is>
          <t>АК-15</t>
        </is>
      </c>
      <c r="E5022">
        <f>Движение!$H$739</f>
        <v/>
      </c>
      <c r="F5022">
        <f>N(Движение!$I$739)</f>
        <v/>
      </c>
      <c r="G5022">
        <f>N(Движение!$J$739)</f>
        <v/>
      </c>
      <c r="H5022">
        <f>Движение!$K$739</f>
        <v/>
      </c>
      <c r="I5022">
        <f>IF($F5022&gt;0,TEXT($B5022,"dd.mm")&amp;"_"&amp;$D5022,"")</f>
        <v/>
      </c>
    </row>
    <row r="5023">
      <c r="A5023" t="n">
        <v>5022</v>
      </c>
      <c r="B5023">
        <f>Движение!$A$739</f>
        <v/>
      </c>
      <c r="C5023">
        <f>Движение!$C$739</f>
        <v/>
      </c>
      <c r="D5023" t="inlineStr">
        <is>
          <t>Г 1800</t>
        </is>
      </c>
      <c r="E5023">
        <f>Движение!$L$739</f>
        <v/>
      </c>
      <c r="F5023">
        <f>N(Движение!$M$739)</f>
        <v/>
      </c>
      <c r="G5023">
        <f>N(Движение!$N$739)</f>
        <v/>
      </c>
      <c r="H5023">
        <f>Движение!$O$739</f>
        <v/>
      </c>
      <c r="I5023">
        <f>IF($F5023&gt;0,TEXT($B5023,"dd.mm")&amp;"_"&amp;$D5023,"")</f>
        <v/>
      </c>
    </row>
    <row r="5024">
      <c r="A5024" t="n">
        <v>5023</v>
      </c>
      <c r="B5024">
        <f>Движение!$A$739</f>
        <v/>
      </c>
      <c r="C5024">
        <f>Движение!$C$739</f>
        <v/>
      </c>
      <c r="D5024" t="inlineStr">
        <is>
          <t>Г 3500</t>
        </is>
      </c>
      <c r="E5024">
        <f>Движение!$P$739</f>
        <v/>
      </c>
      <c r="F5024">
        <f>N(Движение!$Q$739)</f>
        <v/>
      </c>
      <c r="G5024">
        <f>N(Движение!$R$739)</f>
        <v/>
      </c>
      <c r="H5024">
        <f>Движение!$S$739</f>
        <v/>
      </c>
      <c r="I5024">
        <f>IF($F5024&gt;0,TEXT($B5024,"dd.mm")&amp;"_"&amp;$D5024,"")</f>
        <v/>
      </c>
    </row>
    <row r="5025">
      <c r="A5025" t="n">
        <v>5024</v>
      </c>
      <c r="B5025">
        <f>Движение!$A$739</f>
        <v/>
      </c>
      <c r="C5025">
        <f>Движение!$C$739</f>
        <v/>
      </c>
      <c r="D5025" t="inlineStr">
        <is>
          <t>Г 800</t>
        </is>
      </c>
      <c r="E5025">
        <f>Движение!$T$739</f>
        <v/>
      </c>
      <c r="F5025">
        <f>N(Движение!$U$739)</f>
        <v/>
      </c>
      <c r="G5025">
        <f>N(Движение!$V$739)</f>
        <v/>
      </c>
      <c r="H5025">
        <f>Движение!$W$739</f>
        <v/>
      </c>
      <c r="I5025">
        <f>IF($F5025&gt;0,TEXT($B5025,"dd.mm")&amp;"_"&amp;$D5025,"")</f>
        <v/>
      </c>
    </row>
    <row r="5026">
      <c r="A5026" t="n">
        <v>5025</v>
      </c>
      <c r="B5026">
        <f>Движение!$A$739</f>
        <v/>
      </c>
      <c r="C5026">
        <f>Движение!$C$739</f>
        <v/>
      </c>
      <c r="D5026" t="inlineStr">
        <is>
          <t>Ми-К</t>
        </is>
      </c>
      <c r="E5026">
        <f>Движение!$X$739</f>
        <v/>
      </c>
      <c r="F5026">
        <f>N(Движение!$Y$739)</f>
        <v/>
      </c>
      <c r="G5026">
        <f>N(Движение!$Z$739)</f>
        <v/>
      </c>
      <c r="H5026">
        <f>Движение!$AA$739</f>
        <v/>
      </c>
      <c r="I5026">
        <f>IF($F5026&gt;0,TEXT($B5026,"dd.mm")&amp;"_"&amp;$D5026,"")</f>
        <v/>
      </c>
    </row>
    <row r="5027">
      <c r="A5027" t="n">
        <v>5026</v>
      </c>
      <c r="B5027">
        <f>Движение!$A$739</f>
        <v/>
      </c>
      <c r="C5027">
        <f>Движение!$C$739</f>
        <v/>
      </c>
      <c r="D5027" t="inlineStr">
        <is>
          <t>Ми-П</t>
        </is>
      </c>
      <c r="E5027">
        <f>Движение!$AB$739</f>
        <v/>
      </c>
      <c r="F5027">
        <f>N(Движение!$AC$739)</f>
        <v/>
      </c>
      <c r="G5027">
        <f>N(Движение!$AD$739)</f>
        <v/>
      </c>
      <c r="H5027">
        <f>Движение!$AE$739</f>
        <v/>
      </c>
      <c r="I5027">
        <f>IF($F5027&gt;0,TEXT($B5027,"dd.mm")&amp;"_"&amp;$D5027,"")</f>
        <v/>
      </c>
    </row>
    <row r="5028">
      <c r="A5028" t="n">
        <v>5027</v>
      </c>
      <c r="B5028">
        <f>Движение!$A$740</f>
        <v/>
      </c>
      <c r="C5028">
        <f>Движение!$C$740</f>
        <v/>
      </c>
      <c r="D5028" t="inlineStr">
        <is>
          <t>АК-10</t>
        </is>
      </c>
      <c r="E5028">
        <f>Движение!$D$740</f>
        <v/>
      </c>
      <c r="F5028">
        <f>N(Движение!$E$740)</f>
        <v/>
      </c>
      <c r="G5028">
        <f>N(Движение!$F$740)</f>
        <v/>
      </c>
      <c r="H5028">
        <f>Движение!$G$740</f>
        <v/>
      </c>
      <c r="I5028">
        <f>IF($F5028&gt;0,TEXT($B5028,"dd.mm")&amp;"_"&amp;$D5028,"")</f>
        <v/>
      </c>
    </row>
    <row r="5029">
      <c r="A5029" t="n">
        <v>5028</v>
      </c>
      <c r="B5029">
        <f>Движение!$A$740</f>
        <v/>
      </c>
      <c r="C5029">
        <f>Движение!$C$740</f>
        <v/>
      </c>
      <c r="D5029" t="inlineStr">
        <is>
          <t>АК-15</t>
        </is>
      </c>
      <c r="E5029">
        <f>Движение!$H$740</f>
        <v/>
      </c>
      <c r="F5029">
        <f>N(Движение!$I$740)</f>
        <v/>
      </c>
      <c r="G5029">
        <f>N(Движение!$J$740)</f>
        <v/>
      </c>
      <c r="H5029">
        <f>Движение!$K$740</f>
        <v/>
      </c>
      <c r="I5029">
        <f>IF($F5029&gt;0,TEXT($B5029,"dd.mm")&amp;"_"&amp;$D5029,"")</f>
        <v/>
      </c>
    </row>
    <row r="5030">
      <c r="A5030" t="n">
        <v>5029</v>
      </c>
      <c r="B5030">
        <f>Движение!$A$740</f>
        <v/>
      </c>
      <c r="C5030">
        <f>Движение!$C$740</f>
        <v/>
      </c>
      <c r="D5030" t="inlineStr">
        <is>
          <t>Г 1800</t>
        </is>
      </c>
      <c r="E5030">
        <f>Движение!$L$740</f>
        <v/>
      </c>
      <c r="F5030">
        <f>N(Движение!$M$740)</f>
        <v/>
      </c>
      <c r="G5030">
        <f>N(Движение!$N$740)</f>
        <v/>
      </c>
      <c r="H5030">
        <f>Движение!$O$740</f>
        <v/>
      </c>
      <c r="I5030">
        <f>IF($F5030&gt;0,TEXT($B5030,"dd.mm")&amp;"_"&amp;$D5030,"")</f>
        <v/>
      </c>
    </row>
    <row r="5031">
      <c r="A5031" t="n">
        <v>5030</v>
      </c>
      <c r="B5031">
        <f>Движение!$A$740</f>
        <v/>
      </c>
      <c r="C5031">
        <f>Движение!$C$740</f>
        <v/>
      </c>
      <c r="D5031" t="inlineStr">
        <is>
          <t>Г 3500</t>
        </is>
      </c>
      <c r="E5031">
        <f>Движение!$P$740</f>
        <v/>
      </c>
      <c r="F5031">
        <f>N(Движение!$Q$740)</f>
        <v/>
      </c>
      <c r="G5031">
        <f>N(Движение!$R$740)</f>
        <v/>
      </c>
      <c r="H5031">
        <f>Движение!$S$740</f>
        <v/>
      </c>
      <c r="I5031">
        <f>IF($F5031&gt;0,TEXT($B5031,"dd.mm")&amp;"_"&amp;$D5031,"")</f>
        <v/>
      </c>
    </row>
    <row r="5032">
      <c r="A5032" t="n">
        <v>5031</v>
      </c>
      <c r="B5032">
        <f>Движение!$A$740</f>
        <v/>
      </c>
      <c r="C5032">
        <f>Движение!$C$740</f>
        <v/>
      </c>
      <c r="D5032" t="inlineStr">
        <is>
          <t>Г 800</t>
        </is>
      </c>
      <c r="E5032">
        <f>Движение!$T$740</f>
        <v/>
      </c>
      <c r="F5032">
        <f>N(Движение!$U$740)</f>
        <v/>
      </c>
      <c r="G5032">
        <f>N(Движение!$V$740)</f>
        <v/>
      </c>
      <c r="H5032">
        <f>Движение!$W$740</f>
        <v/>
      </c>
      <c r="I5032">
        <f>IF($F5032&gt;0,TEXT($B5032,"dd.mm")&amp;"_"&amp;$D5032,"")</f>
        <v/>
      </c>
    </row>
    <row r="5033">
      <c r="A5033" t="n">
        <v>5032</v>
      </c>
      <c r="B5033">
        <f>Движение!$A$740</f>
        <v/>
      </c>
      <c r="C5033">
        <f>Движение!$C$740</f>
        <v/>
      </c>
      <c r="D5033" t="inlineStr">
        <is>
          <t>Ми-К</t>
        </is>
      </c>
      <c r="E5033">
        <f>Движение!$X$740</f>
        <v/>
      </c>
      <c r="F5033">
        <f>N(Движение!$Y$740)</f>
        <v/>
      </c>
      <c r="G5033">
        <f>N(Движение!$Z$740)</f>
        <v/>
      </c>
      <c r="H5033">
        <f>Движение!$AA$740</f>
        <v/>
      </c>
      <c r="I5033">
        <f>IF($F5033&gt;0,TEXT($B5033,"dd.mm")&amp;"_"&amp;$D5033,"")</f>
        <v/>
      </c>
    </row>
    <row r="5034">
      <c r="A5034" t="n">
        <v>5033</v>
      </c>
      <c r="B5034">
        <f>Движение!$A$740</f>
        <v/>
      </c>
      <c r="C5034">
        <f>Движение!$C$740</f>
        <v/>
      </c>
      <c r="D5034" t="inlineStr">
        <is>
          <t>Ми-П</t>
        </is>
      </c>
      <c r="E5034">
        <f>Движение!$AB$740</f>
        <v/>
      </c>
      <c r="F5034">
        <f>N(Движение!$AC$740)</f>
        <v/>
      </c>
      <c r="G5034">
        <f>N(Движение!$AD$740)</f>
        <v/>
      </c>
      <c r="H5034">
        <f>Движение!$AE$740</f>
        <v/>
      </c>
      <c r="I5034">
        <f>IF($F5034&gt;0,TEXT($B5034,"dd.mm")&amp;"_"&amp;$D5034,"")</f>
        <v/>
      </c>
    </row>
    <row r="5035">
      <c r="A5035" t="n">
        <v>5034</v>
      </c>
      <c r="B5035">
        <f>Движение!$A$741</f>
        <v/>
      </c>
      <c r="C5035">
        <f>Движение!$C$741</f>
        <v/>
      </c>
      <c r="D5035" t="inlineStr">
        <is>
          <t>АК-10</t>
        </is>
      </c>
      <c r="E5035">
        <f>Движение!$D$741</f>
        <v/>
      </c>
      <c r="F5035">
        <f>N(Движение!$E$741)</f>
        <v/>
      </c>
      <c r="G5035">
        <f>N(Движение!$F$741)</f>
        <v/>
      </c>
      <c r="H5035">
        <f>Движение!$G$741</f>
        <v/>
      </c>
      <c r="I5035">
        <f>IF($F5035&gt;0,TEXT($B5035,"dd.mm")&amp;"_"&amp;$D5035,"")</f>
        <v/>
      </c>
    </row>
    <row r="5036">
      <c r="A5036" t="n">
        <v>5035</v>
      </c>
      <c r="B5036">
        <f>Движение!$A$741</f>
        <v/>
      </c>
      <c r="C5036">
        <f>Движение!$C$741</f>
        <v/>
      </c>
      <c r="D5036" t="inlineStr">
        <is>
          <t>АК-15</t>
        </is>
      </c>
      <c r="E5036">
        <f>Движение!$H$741</f>
        <v/>
      </c>
      <c r="F5036">
        <f>N(Движение!$I$741)</f>
        <v/>
      </c>
      <c r="G5036">
        <f>N(Движение!$J$741)</f>
        <v/>
      </c>
      <c r="H5036">
        <f>Движение!$K$741</f>
        <v/>
      </c>
      <c r="I5036">
        <f>IF($F5036&gt;0,TEXT($B5036,"dd.mm")&amp;"_"&amp;$D5036,"")</f>
        <v/>
      </c>
    </row>
    <row r="5037">
      <c r="A5037" t="n">
        <v>5036</v>
      </c>
      <c r="B5037">
        <f>Движение!$A$741</f>
        <v/>
      </c>
      <c r="C5037">
        <f>Движение!$C$741</f>
        <v/>
      </c>
      <c r="D5037" t="inlineStr">
        <is>
          <t>Г 1800</t>
        </is>
      </c>
      <c r="E5037">
        <f>Движение!$L$741</f>
        <v/>
      </c>
      <c r="F5037">
        <f>N(Движение!$M$741)</f>
        <v/>
      </c>
      <c r="G5037">
        <f>N(Движение!$N$741)</f>
        <v/>
      </c>
      <c r="H5037">
        <f>Движение!$O$741</f>
        <v/>
      </c>
      <c r="I5037">
        <f>IF($F5037&gt;0,TEXT($B5037,"dd.mm")&amp;"_"&amp;$D5037,"")</f>
        <v/>
      </c>
    </row>
    <row r="5038">
      <c r="A5038" t="n">
        <v>5037</v>
      </c>
      <c r="B5038">
        <f>Движение!$A$741</f>
        <v/>
      </c>
      <c r="C5038">
        <f>Движение!$C$741</f>
        <v/>
      </c>
      <c r="D5038" t="inlineStr">
        <is>
          <t>Г 3500</t>
        </is>
      </c>
      <c r="E5038">
        <f>Движение!$P$741</f>
        <v/>
      </c>
      <c r="F5038">
        <f>N(Движение!$Q$741)</f>
        <v/>
      </c>
      <c r="G5038">
        <f>N(Движение!$R$741)</f>
        <v/>
      </c>
      <c r="H5038">
        <f>Движение!$S$741</f>
        <v/>
      </c>
      <c r="I5038">
        <f>IF($F5038&gt;0,TEXT($B5038,"dd.mm")&amp;"_"&amp;$D5038,"")</f>
        <v/>
      </c>
    </row>
    <row r="5039">
      <c r="A5039" t="n">
        <v>5038</v>
      </c>
      <c r="B5039">
        <f>Движение!$A$741</f>
        <v/>
      </c>
      <c r="C5039">
        <f>Движение!$C$741</f>
        <v/>
      </c>
      <c r="D5039" t="inlineStr">
        <is>
          <t>Г 800</t>
        </is>
      </c>
      <c r="E5039">
        <f>Движение!$T$741</f>
        <v/>
      </c>
      <c r="F5039">
        <f>N(Движение!$U$741)</f>
        <v/>
      </c>
      <c r="G5039">
        <f>N(Движение!$V$741)</f>
        <v/>
      </c>
      <c r="H5039">
        <f>Движение!$W$741</f>
        <v/>
      </c>
      <c r="I5039">
        <f>IF($F5039&gt;0,TEXT($B5039,"dd.mm")&amp;"_"&amp;$D5039,"")</f>
        <v/>
      </c>
    </row>
    <row r="5040">
      <c r="A5040" t="n">
        <v>5039</v>
      </c>
      <c r="B5040">
        <f>Движение!$A$741</f>
        <v/>
      </c>
      <c r="C5040">
        <f>Движение!$C$741</f>
        <v/>
      </c>
      <c r="D5040" t="inlineStr">
        <is>
          <t>Ми-К</t>
        </is>
      </c>
      <c r="E5040">
        <f>Движение!$X$741</f>
        <v/>
      </c>
      <c r="F5040">
        <f>N(Движение!$Y$741)</f>
        <v/>
      </c>
      <c r="G5040">
        <f>N(Движение!$Z$741)</f>
        <v/>
      </c>
      <c r="H5040">
        <f>Движение!$AA$741</f>
        <v/>
      </c>
      <c r="I5040">
        <f>IF($F5040&gt;0,TEXT($B5040,"dd.mm")&amp;"_"&amp;$D5040,"")</f>
        <v/>
      </c>
    </row>
    <row r="5041">
      <c r="A5041" t="n">
        <v>5040</v>
      </c>
      <c r="B5041">
        <f>Движение!$A$741</f>
        <v/>
      </c>
      <c r="C5041">
        <f>Движение!$C$741</f>
        <v/>
      </c>
      <c r="D5041" t="inlineStr">
        <is>
          <t>Ми-П</t>
        </is>
      </c>
      <c r="E5041">
        <f>Движение!$AB$741</f>
        <v/>
      </c>
      <c r="F5041">
        <f>N(Движение!$AC$741)</f>
        <v/>
      </c>
      <c r="G5041">
        <f>N(Движение!$AD$741)</f>
        <v/>
      </c>
      <c r="H5041">
        <f>Движение!$AE$741</f>
        <v/>
      </c>
      <c r="I5041">
        <f>IF($F5041&gt;0,TEXT($B5041,"dd.mm")&amp;"_"&amp;$D5041,"")</f>
        <v/>
      </c>
    </row>
    <row r="5042">
      <c r="A5042" t="n">
        <v>5041</v>
      </c>
      <c r="B5042">
        <f>Движение!$A$742</f>
        <v/>
      </c>
      <c r="C5042">
        <f>Движение!$C$742</f>
        <v/>
      </c>
      <c r="D5042" t="inlineStr">
        <is>
          <t>АК-10</t>
        </is>
      </c>
      <c r="E5042">
        <f>Движение!$D$742</f>
        <v/>
      </c>
      <c r="F5042">
        <f>N(Движение!$E$742)</f>
        <v/>
      </c>
      <c r="G5042">
        <f>N(Движение!$F$742)</f>
        <v/>
      </c>
      <c r="H5042">
        <f>Движение!$G$742</f>
        <v/>
      </c>
      <c r="I5042">
        <f>IF($F5042&gt;0,TEXT($B5042,"dd.mm")&amp;"_"&amp;$D5042,"")</f>
        <v/>
      </c>
    </row>
    <row r="5043">
      <c r="A5043" t="n">
        <v>5042</v>
      </c>
      <c r="B5043">
        <f>Движение!$A$742</f>
        <v/>
      </c>
      <c r="C5043">
        <f>Движение!$C$742</f>
        <v/>
      </c>
      <c r="D5043" t="inlineStr">
        <is>
          <t>АК-15</t>
        </is>
      </c>
      <c r="E5043">
        <f>Движение!$H$742</f>
        <v/>
      </c>
      <c r="F5043">
        <f>N(Движение!$I$742)</f>
        <v/>
      </c>
      <c r="G5043">
        <f>N(Движение!$J$742)</f>
        <v/>
      </c>
      <c r="H5043">
        <f>Движение!$K$742</f>
        <v/>
      </c>
      <c r="I5043">
        <f>IF($F5043&gt;0,TEXT($B5043,"dd.mm")&amp;"_"&amp;$D5043,"")</f>
        <v/>
      </c>
    </row>
    <row r="5044">
      <c r="A5044" t="n">
        <v>5043</v>
      </c>
      <c r="B5044">
        <f>Движение!$A$742</f>
        <v/>
      </c>
      <c r="C5044">
        <f>Движение!$C$742</f>
        <v/>
      </c>
      <c r="D5044" t="inlineStr">
        <is>
          <t>Г 1800</t>
        </is>
      </c>
      <c r="E5044">
        <f>Движение!$L$742</f>
        <v/>
      </c>
      <c r="F5044">
        <f>N(Движение!$M$742)</f>
        <v/>
      </c>
      <c r="G5044">
        <f>N(Движение!$N$742)</f>
        <v/>
      </c>
      <c r="H5044">
        <f>Движение!$O$742</f>
        <v/>
      </c>
      <c r="I5044">
        <f>IF($F5044&gt;0,TEXT($B5044,"dd.mm")&amp;"_"&amp;$D5044,"")</f>
        <v/>
      </c>
    </row>
    <row r="5045">
      <c r="A5045" t="n">
        <v>5044</v>
      </c>
      <c r="B5045">
        <f>Движение!$A$742</f>
        <v/>
      </c>
      <c r="C5045">
        <f>Движение!$C$742</f>
        <v/>
      </c>
      <c r="D5045" t="inlineStr">
        <is>
          <t>Г 3500</t>
        </is>
      </c>
      <c r="E5045">
        <f>Движение!$P$742</f>
        <v/>
      </c>
      <c r="F5045">
        <f>N(Движение!$Q$742)</f>
        <v/>
      </c>
      <c r="G5045">
        <f>N(Движение!$R$742)</f>
        <v/>
      </c>
      <c r="H5045">
        <f>Движение!$S$742</f>
        <v/>
      </c>
      <c r="I5045">
        <f>IF($F5045&gt;0,TEXT($B5045,"dd.mm")&amp;"_"&amp;$D5045,"")</f>
        <v/>
      </c>
    </row>
    <row r="5046">
      <c r="A5046" t="n">
        <v>5045</v>
      </c>
      <c r="B5046">
        <f>Движение!$A$742</f>
        <v/>
      </c>
      <c r="C5046">
        <f>Движение!$C$742</f>
        <v/>
      </c>
      <c r="D5046" t="inlineStr">
        <is>
          <t>Г 800</t>
        </is>
      </c>
      <c r="E5046">
        <f>Движение!$T$742</f>
        <v/>
      </c>
      <c r="F5046">
        <f>N(Движение!$U$742)</f>
        <v/>
      </c>
      <c r="G5046">
        <f>N(Движение!$V$742)</f>
        <v/>
      </c>
      <c r="H5046">
        <f>Движение!$W$742</f>
        <v/>
      </c>
      <c r="I5046">
        <f>IF($F5046&gt;0,TEXT($B5046,"dd.mm")&amp;"_"&amp;$D5046,"")</f>
        <v/>
      </c>
    </row>
    <row r="5047">
      <c r="A5047" t="n">
        <v>5046</v>
      </c>
      <c r="B5047">
        <f>Движение!$A$742</f>
        <v/>
      </c>
      <c r="C5047">
        <f>Движение!$C$742</f>
        <v/>
      </c>
      <c r="D5047" t="inlineStr">
        <is>
          <t>Ми-К</t>
        </is>
      </c>
      <c r="E5047">
        <f>Движение!$X$742</f>
        <v/>
      </c>
      <c r="F5047">
        <f>N(Движение!$Y$742)</f>
        <v/>
      </c>
      <c r="G5047">
        <f>N(Движение!$Z$742)</f>
        <v/>
      </c>
      <c r="H5047">
        <f>Движение!$AA$742</f>
        <v/>
      </c>
      <c r="I5047">
        <f>IF($F5047&gt;0,TEXT($B5047,"dd.mm")&amp;"_"&amp;$D5047,"")</f>
        <v/>
      </c>
    </row>
    <row r="5048">
      <c r="A5048" t="n">
        <v>5047</v>
      </c>
      <c r="B5048">
        <f>Движение!$A$742</f>
        <v/>
      </c>
      <c r="C5048">
        <f>Движение!$C$742</f>
        <v/>
      </c>
      <c r="D5048" t="inlineStr">
        <is>
          <t>Ми-П</t>
        </is>
      </c>
      <c r="E5048">
        <f>Движение!$AB$742</f>
        <v/>
      </c>
      <c r="F5048">
        <f>N(Движение!$AC$742)</f>
        <v/>
      </c>
      <c r="G5048">
        <f>N(Движение!$AD$742)</f>
        <v/>
      </c>
      <c r="H5048">
        <f>Движение!$AE$742</f>
        <v/>
      </c>
      <c r="I5048">
        <f>IF($F5048&gt;0,TEXT($B5048,"dd.mm")&amp;"_"&amp;$D5048,"")</f>
        <v/>
      </c>
    </row>
    <row r="5049">
      <c r="A5049" t="n">
        <v>5048</v>
      </c>
      <c r="B5049">
        <f>Движение!$A$743</f>
        <v/>
      </c>
      <c r="C5049">
        <f>Движение!$C$743</f>
        <v/>
      </c>
      <c r="D5049" t="inlineStr">
        <is>
          <t>АК-10</t>
        </is>
      </c>
      <c r="E5049">
        <f>Движение!$D$743</f>
        <v/>
      </c>
      <c r="F5049">
        <f>N(Движение!$E$743)</f>
        <v/>
      </c>
      <c r="G5049">
        <f>N(Движение!$F$743)</f>
        <v/>
      </c>
      <c r="H5049">
        <f>Движение!$G$743</f>
        <v/>
      </c>
      <c r="I5049">
        <f>IF($F5049&gt;0,TEXT($B5049,"dd.mm")&amp;"_"&amp;$D5049,"")</f>
        <v/>
      </c>
    </row>
    <row r="5050">
      <c r="A5050" t="n">
        <v>5049</v>
      </c>
      <c r="B5050">
        <f>Движение!$A$743</f>
        <v/>
      </c>
      <c r="C5050">
        <f>Движение!$C$743</f>
        <v/>
      </c>
      <c r="D5050" t="inlineStr">
        <is>
          <t>АК-15</t>
        </is>
      </c>
      <c r="E5050">
        <f>Движение!$H$743</f>
        <v/>
      </c>
      <c r="F5050">
        <f>N(Движение!$I$743)</f>
        <v/>
      </c>
      <c r="G5050">
        <f>N(Движение!$J$743)</f>
        <v/>
      </c>
      <c r="H5050">
        <f>Движение!$K$743</f>
        <v/>
      </c>
      <c r="I5050">
        <f>IF($F5050&gt;0,TEXT($B5050,"dd.mm")&amp;"_"&amp;$D5050,"")</f>
        <v/>
      </c>
    </row>
    <row r="5051">
      <c r="A5051" t="n">
        <v>5050</v>
      </c>
      <c r="B5051">
        <f>Движение!$A$743</f>
        <v/>
      </c>
      <c r="C5051">
        <f>Движение!$C$743</f>
        <v/>
      </c>
      <c r="D5051" t="inlineStr">
        <is>
          <t>Г 1800</t>
        </is>
      </c>
      <c r="E5051">
        <f>Движение!$L$743</f>
        <v/>
      </c>
      <c r="F5051">
        <f>N(Движение!$M$743)</f>
        <v/>
      </c>
      <c r="G5051">
        <f>N(Движение!$N$743)</f>
        <v/>
      </c>
      <c r="H5051">
        <f>Движение!$O$743</f>
        <v/>
      </c>
      <c r="I5051">
        <f>IF($F5051&gt;0,TEXT($B5051,"dd.mm")&amp;"_"&amp;$D5051,"")</f>
        <v/>
      </c>
    </row>
    <row r="5052">
      <c r="A5052" t="n">
        <v>5051</v>
      </c>
      <c r="B5052">
        <f>Движение!$A$743</f>
        <v/>
      </c>
      <c r="C5052">
        <f>Движение!$C$743</f>
        <v/>
      </c>
      <c r="D5052" t="inlineStr">
        <is>
          <t>Г 3500</t>
        </is>
      </c>
      <c r="E5052">
        <f>Движение!$P$743</f>
        <v/>
      </c>
      <c r="F5052">
        <f>N(Движение!$Q$743)</f>
        <v/>
      </c>
      <c r="G5052">
        <f>N(Движение!$R$743)</f>
        <v/>
      </c>
      <c r="H5052">
        <f>Движение!$S$743</f>
        <v/>
      </c>
      <c r="I5052">
        <f>IF($F5052&gt;0,TEXT($B5052,"dd.mm")&amp;"_"&amp;$D5052,"")</f>
        <v/>
      </c>
    </row>
    <row r="5053">
      <c r="A5053" t="n">
        <v>5052</v>
      </c>
      <c r="B5053">
        <f>Движение!$A$743</f>
        <v/>
      </c>
      <c r="C5053">
        <f>Движение!$C$743</f>
        <v/>
      </c>
      <c r="D5053" t="inlineStr">
        <is>
          <t>Г 800</t>
        </is>
      </c>
      <c r="E5053">
        <f>Движение!$T$743</f>
        <v/>
      </c>
      <c r="F5053">
        <f>N(Движение!$U$743)</f>
        <v/>
      </c>
      <c r="G5053">
        <f>N(Движение!$V$743)</f>
        <v/>
      </c>
      <c r="H5053">
        <f>Движение!$W$743</f>
        <v/>
      </c>
      <c r="I5053">
        <f>IF($F5053&gt;0,TEXT($B5053,"dd.mm")&amp;"_"&amp;$D5053,"")</f>
        <v/>
      </c>
    </row>
    <row r="5054">
      <c r="A5054" t="n">
        <v>5053</v>
      </c>
      <c r="B5054">
        <f>Движение!$A$743</f>
        <v/>
      </c>
      <c r="C5054">
        <f>Движение!$C$743</f>
        <v/>
      </c>
      <c r="D5054" t="inlineStr">
        <is>
          <t>Ми-К</t>
        </is>
      </c>
      <c r="E5054">
        <f>Движение!$X$743</f>
        <v/>
      </c>
      <c r="F5054">
        <f>N(Движение!$Y$743)</f>
        <v/>
      </c>
      <c r="G5054">
        <f>N(Движение!$Z$743)</f>
        <v/>
      </c>
      <c r="H5054">
        <f>Движение!$AA$743</f>
        <v/>
      </c>
      <c r="I5054">
        <f>IF($F5054&gt;0,TEXT($B5054,"dd.mm")&amp;"_"&amp;$D5054,"")</f>
        <v/>
      </c>
    </row>
    <row r="5055">
      <c r="A5055" t="n">
        <v>5054</v>
      </c>
      <c r="B5055">
        <f>Движение!$A$743</f>
        <v/>
      </c>
      <c r="C5055">
        <f>Движение!$C$743</f>
        <v/>
      </c>
      <c r="D5055" t="inlineStr">
        <is>
          <t>Ми-П</t>
        </is>
      </c>
      <c r="E5055">
        <f>Движение!$AB$743</f>
        <v/>
      </c>
      <c r="F5055">
        <f>N(Движение!$AC$743)</f>
        <v/>
      </c>
      <c r="G5055">
        <f>N(Движение!$AD$743)</f>
        <v/>
      </c>
      <c r="H5055">
        <f>Движение!$AE$743</f>
        <v/>
      </c>
      <c r="I5055">
        <f>IF($F5055&gt;0,TEXT($B5055,"dd.mm")&amp;"_"&amp;$D5055,"")</f>
        <v/>
      </c>
    </row>
    <row r="5056">
      <c r="A5056" t="n">
        <v>5055</v>
      </c>
      <c r="B5056">
        <f>Движение!$A$744</f>
        <v/>
      </c>
      <c r="C5056">
        <f>Движение!$C$744</f>
        <v/>
      </c>
      <c r="D5056" t="inlineStr">
        <is>
          <t>АК-10</t>
        </is>
      </c>
      <c r="E5056">
        <f>Движение!$D$744</f>
        <v/>
      </c>
      <c r="F5056">
        <f>N(Движение!$E$744)</f>
        <v/>
      </c>
      <c r="G5056">
        <f>N(Движение!$F$744)</f>
        <v/>
      </c>
      <c r="H5056">
        <f>Движение!$G$744</f>
        <v/>
      </c>
      <c r="I5056">
        <f>IF($F5056&gt;0,TEXT($B5056,"dd.mm")&amp;"_"&amp;$D5056,"")</f>
        <v/>
      </c>
    </row>
    <row r="5057">
      <c r="A5057" t="n">
        <v>5056</v>
      </c>
      <c r="B5057">
        <f>Движение!$A$744</f>
        <v/>
      </c>
      <c r="C5057">
        <f>Движение!$C$744</f>
        <v/>
      </c>
      <c r="D5057" t="inlineStr">
        <is>
          <t>АК-15</t>
        </is>
      </c>
      <c r="E5057">
        <f>Движение!$H$744</f>
        <v/>
      </c>
      <c r="F5057">
        <f>N(Движение!$I$744)</f>
        <v/>
      </c>
      <c r="G5057">
        <f>N(Движение!$J$744)</f>
        <v/>
      </c>
      <c r="H5057">
        <f>Движение!$K$744</f>
        <v/>
      </c>
      <c r="I5057">
        <f>IF($F5057&gt;0,TEXT($B5057,"dd.mm")&amp;"_"&amp;$D5057,"")</f>
        <v/>
      </c>
    </row>
    <row r="5058">
      <c r="A5058" t="n">
        <v>5057</v>
      </c>
      <c r="B5058">
        <f>Движение!$A$744</f>
        <v/>
      </c>
      <c r="C5058">
        <f>Движение!$C$744</f>
        <v/>
      </c>
      <c r="D5058" t="inlineStr">
        <is>
          <t>Г 1800</t>
        </is>
      </c>
      <c r="E5058">
        <f>Движение!$L$744</f>
        <v/>
      </c>
      <c r="F5058">
        <f>N(Движение!$M$744)</f>
        <v/>
      </c>
      <c r="G5058">
        <f>N(Движение!$N$744)</f>
        <v/>
      </c>
      <c r="H5058">
        <f>Движение!$O$744</f>
        <v/>
      </c>
      <c r="I5058">
        <f>IF($F5058&gt;0,TEXT($B5058,"dd.mm")&amp;"_"&amp;$D5058,"")</f>
        <v/>
      </c>
    </row>
    <row r="5059">
      <c r="A5059" t="n">
        <v>5058</v>
      </c>
      <c r="B5059">
        <f>Движение!$A$744</f>
        <v/>
      </c>
      <c r="C5059">
        <f>Движение!$C$744</f>
        <v/>
      </c>
      <c r="D5059" t="inlineStr">
        <is>
          <t>Г 3500</t>
        </is>
      </c>
      <c r="E5059">
        <f>Движение!$P$744</f>
        <v/>
      </c>
      <c r="F5059">
        <f>N(Движение!$Q$744)</f>
        <v/>
      </c>
      <c r="G5059">
        <f>N(Движение!$R$744)</f>
        <v/>
      </c>
      <c r="H5059">
        <f>Движение!$S$744</f>
        <v/>
      </c>
      <c r="I5059">
        <f>IF($F5059&gt;0,TEXT($B5059,"dd.mm")&amp;"_"&amp;$D5059,"")</f>
        <v/>
      </c>
    </row>
    <row r="5060">
      <c r="A5060" t="n">
        <v>5059</v>
      </c>
      <c r="B5060">
        <f>Движение!$A$744</f>
        <v/>
      </c>
      <c r="C5060">
        <f>Движение!$C$744</f>
        <v/>
      </c>
      <c r="D5060" t="inlineStr">
        <is>
          <t>Г 800</t>
        </is>
      </c>
      <c r="E5060">
        <f>Движение!$T$744</f>
        <v/>
      </c>
      <c r="F5060">
        <f>N(Движение!$U$744)</f>
        <v/>
      </c>
      <c r="G5060">
        <f>N(Движение!$V$744)</f>
        <v/>
      </c>
      <c r="H5060">
        <f>Движение!$W$744</f>
        <v/>
      </c>
      <c r="I5060">
        <f>IF($F5060&gt;0,TEXT($B5060,"dd.mm")&amp;"_"&amp;$D5060,"")</f>
        <v/>
      </c>
    </row>
    <row r="5061">
      <c r="A5061" t="n">
        <v>5060</v>
      </c>
      <c r="B5061">
        <f>Движение!$A$744</f>
        <v/>
      </c>
      <c r="C5061">
        <f>Движение!$C$744</f>
        <v/>
      </c>
      <c r="D5061" t="inlineStr">
        <is>
          <t>Ми-К</t>
        </is>
      </c>
      <c r="E5061">
        <f>Движение!$X$744</f>
        <v/>
      </c>
      <c r="F5061">
        <f>N(Движение!$Y$744)</f>
        <v/>
      </c>
      <c r="G5061">
        <f>N(Движение!$Z$744)</f>
        <v/>
      </c>
      <c r="H5061">
        <f>Движение!$AA$744</f>
        <v/>
      </c>
      <c r="I5061">
        <f>IF($F5061&gt;0,TEXT($B5061,"dd.mm")&amp;"_"&amp;$D5061,"")</f>
        <v/>
      </c>
    </row>
    <row r="5062">
      <c r="A5062" t="n">
        <v>5061</v>
      </c>
      <c r="B5062">
        <f>Движение!$A$744</f>
        <v/>
      </c>
      <c r="C5062">
        <f>Движение!$C$744</f>
        <v/>
      </c>
      <c r="D5062" t="inlineStr">
        <is>
          <t>Ми-П</t>
        </is>
      </c>
      <c r="E5062">
        <f>Движение!$AB$744</f>
        <v/>
      </c>
      <c r="F5062">
        <f>N(Движение!$AC$744)</f>
        <v/>
      </c>
      <c r="G5062">
        <f>N(Движение!$AD$744)</f>
        <v/>
      </c>
      <c r="H5062">
        <f>Движение!$AE$744</f>
        <v/>
      </c>
      <c r="I5062">
        <f>IF($F5062&gt;0,TEXT($B5062,"dd.mm")&amp;"_"&amp;$D5062,"")</f>
        <v/>
      </c>
    </row>
    <row r="5063">
      <c r="A5063" t="n">
        <v>5062</v>
      </c>
      <c r="B5063">
        <f>Движение!$A$745</f>
        <v/>
      </c>
      <c r="C5063">
        <f>Движение!$C$745</f>
        <v/>
      </c>
      <c r="D5063" t="inlineStr">
        <is>
          <t>АК-10</t>
        </is>
      </c>
      <c r="E5063">
        <f>Движение!$D$745</f>
        <v/>
      </c>
      <c r="F5063">
        <f>N(Движение!$E$745)</f>
        <v/>
      </c>
      <c r="G5063">
        <f>N(Движение!$F$745)</f>
        <v/>
      </c>
      <c r="H5063">
        <f>Движение!$G$745</f>
        <v/>
      </c>
      <c r="I5063">
        <f>IF($F5063&gt;0,TEXT($B5063,"dd.mm")&amp;"_"&amp;$D5063,"")</f>
        <v/>
      </c>
    </row>
    <row r="5064">
      <c r="A5064" t="n">
        <v>5063</v>
      </c>
      <c r="B5064">
        <f>Движение!$A$745</f>
        <v/>
      </c>
      <c r="C5064">
        <f>Движение!$C$745</f>
        <v/>
      </c>
      <c r="D5064" t="inlineStr">
        <is>
          <t>АК-15</t>
        </is>
      </c>
      <c r="E5064">
        <f>Движение!$H$745</f>
        <v/>
      </c>
      <c r="F5064">
        <f>N(Движение!$I$745)</f>
        <v/>
      </c>
      <c r="G5064">
        <f>N(Движение!$J$745)</f>
        <v/>
      </c>
      <c r="H5064">
        <f>Движение!$K$745</f>
        <v/>
      </c>
      <c r="I5064">
        <f>IF($F5064&gt;0,TEXT($B5064,"dd.mm")&amp;"_"&amp;$D5064,"")</f>
        <v/>
      </c>
    </row>
    <row r="5065">
      <c r="A5065" t="n">
        <v>5064</v>
      </c>
      <c r="B5065">
        <f>Движение!$A$745</f>
        <v/>
      </c>
      <c r="C5065">
        <f>Движение!$C$745</f>
        <v/>
      </c>
      <c r="D5065" t="inlineStr">
        <is>
          <t>Г 1800</t>
        </is>
      </c>
      <c r="E5065">
        <f>Движение!$L$745</f>
        <v/>
      </c>
      <c r="F5065">
        <f>N(Движение!$M$745)</f>
        <v/>
      </c>
      <c r="G5065">
        <f>N(Движение!$N$745)</f>
        <v/>
      </c>
      <c r="H5065">
        <f>Движение!$O$745</f>
        <v/>
      </c>
      <c r="I5065">
        <f>IF($F5065&gt;0,TEXT($B5065,"dd.mm")&amp;"_"&amp;$D5065,"")</f>
        <v/>
      </c>
    </row>
    <row r="5066">
      <c r="A5066" t="n">
        <v>5065</v>
      </c>
      <c r="B5066">
        <f>Движение!$A$745</f>
        <v/>
      </c>
      <c r="C5066">
        <f>Движение!$C$745</f>
        <v/>
      </c>
      <c r="D5066" t="inlineStr">
        <is>
          <t>Г 3500</t>
        </is>
      </c>
      <c r="E5066">
        <f>Движение!$P$745</f>
        <v/>
      </c>
      <c r="F5066">
        <f>N(Движение!$Q$745)</f>
        <v/>
      </c>
      <c r="G5066">
        <f>N(Движение!$R$745)</f>
        <v/>
      </c>
      <c r="H5066">
        <f>Движение!$S$745</f>
        <v/>
      </c>
      <c r="I5066">
        <f>IF($F5066&gt;0,TEXT($B5066,"dd.mm")&amp;"_"&amp;$D5066,"")</f>
        <v/>
      </c>
    </row>
    <row r="5067">
      <c r="A5067" t="n">
        <v>5066</v>
      </c>
      <c r="B5067">
        <f>Движение!$A$745</f>
        <v/>
      </c>
      <c r="C5067">
        <f>Движение!$C$745</f>
        <v/>
      </c>
      <c r="D5067" t="inlineStr">
        <is>
          <t>Г 800</t>
        </is>
      </c>
      <c r="E5067">
        <f>Движение!$T$745</f>
        <v/>
      </c>
      <c r="F5067">
        <f>N(Движение!$U$745)</f>
        <v/>
      </c>
      <c r="G5067">
        <f>N(Движение!$V$745)</f>
        <v/>
      </c>
      <c r="H5067">
        <f>Движение!$W$745</f>
        <v/>
      </c>
      <c r="I5067">
        <f>IF($F5067&gt;0,TEXT($B5067,"dd.mm")&amp;"_"&amp;$D5067,"")</f>
        <v/>
      </c>
    </row>
    <row r="5068">
      <c r="A5068" t="n">
        <v>5067</v>
      </c>
      <c r="B5068">
        <f>Движение!$A$745</f>
        <v/>
      </c>
      <c r="C5068">
        <f>Движение!$C$745</f>
        <v/>
      </c>
      <c r="D5068" t="inlineStr">
        <is>
          <t>Ми-К</t>
        </is>
      </c>
      <c r="E5068">
        <f>Движение!$X$745</f>
        <v/>
      </c>
      <c r="F5068">
        <f>N(Движение!$Y$745)</f>
        <v/>
      </c>
      <c r="G5068">
        <f>N(Движение!$Z$745)</f>
        <v/>
      </c>
      <c r="H5068">
        <f>Движение!$AA$745</f>
        <v/>
      </c>
      <c r="I5068">
        <f>IF($F5068&gt;0,TEXT($B5068,"dd.mm")&amp;"_"&amp;$D5068,"")</f>
        <v/>
      </c>
    </row>
    <row r="5069">
      <c r="A5069" t="n">
        <v>5068</v>
      </c>
      <c r="B5069">
        <f>Движение!$A$745</f>
        <v/>
      </c>
      <c r="C5069">
        <f>Движение!$C$745</f>
        <v/>
      </c>
      <c r="D5069" t="inlineStr">
        <is>
          <t>Ми-П</t>
        </is>
      </c>
      <c r="E5069">
        <f>Движение!$AB$745</f>
        <v/>
      </c>
      <c r="F5069">
        <f>N(Движение!$AC$745)</f>
        <v/>
      </c>
      <c r="G5069">
        <f>N(Движение!$AD$745)</f>
        <v/>
      </c>
      <c r="H5069">
        <f>Движение!$AE$745</f>
        <v/>
      </c>
      <c r="I5069">
        <f>IF($F5069&gt;0,TEXT($B5069,"dd.mm")&amp;"_"&amp;$D5069,"")</f>
        <v/>
      </c>
    </row>
    <row r="5070">
      <c r="A5070" t="n">
        <v>5069</v>
      </c>
      <c r="B5070">
        <f>Движение!$A$746</f>
        <v/>
      </c>
      <c r="C5070">
        <f>Движение!$C$746</f>
        <v/>
      </c>
      <c r="D5070" t="inlineStr">
        <is>
          <t>АК-10</t>
        </is>
      </c>
      <c r="E5070">
        <f>Движение!$D$746</f>
        <v/>
      </c>
      <c r="F5070">
        <f>N(Движение!$E$746)</f>
        <v/>
      </c>
      <c r="G5070">
        <f>N(Движение!$F$746)</f>
        <v/>
      </c>
      <c r="H5070">
        <f>Движение!$G$746</f>
        <v/>
      </c>
      <c r="I5070">
        <f>IF($F5070&gt;0,TEXT($B5070,"dd.mm")&amp;"_"&amp;$D5070,"")</f>
        <v/>
      </c>
    </row>
    <row r="5071">
      <c r="A5071" t="n">
        <v>5070</v>
      </c>
      <c r="B5071">
        <f>Движение!$A$746</f>
        <v/>
      </c>
      <c r="C5071">
        <f>Движение!$C$746</f>
        <v/>
      </c>
      <c r="D5071" t="inlineStr">
        <is>
          <t>АК-15</t>
        </is>
      </c>
      <c r="E5071">
        <f>Движение!$H$746</f>
        <v/>
      </c>
      <c r="F5071">
        <f>N(Движение!$I$746)</f>
        <v/>
      </c>
      <c r="G5071">
        <f>N(Движение!$J$746)</f>
        <v/>
      </c>
      <c r="H5071">
        <f>Движение!$K$746</f>
        <v/>
      </c>
      <c r="I5071">
        <f>IF($F5071&gt;0,TEXT($B5071,"dd.mm")&amp;"_"&amp;$D5071,"")</f>
        <v/>
      </c>
    </row>
    <row r="5072">
      <c r="A5072" t="n">
        <v>5071</v>
      </c>
      <c r="B5072">
        <f>Движение!$A$746</f>
        <v/>
      </c>
      <c r="C5072">
        <f>Движение!$C$746</f>
        <v/>
      </c>
      <c r="D5072" t="inlineStr">
        <is>
          <t>Г 1800</t>
        </is>
      </c>
      <c r="E5072">
        <f>Движение!$L$746</f>
        <v/>
      </c>
      <c r="F5072">
        <f>N(Движение!$M$746)</f>
        <v/>
      </c>
      <c r="G5072">
        <f>N(Движение!$N$746)</f>
        <v/>
      </c>
      <c r="H5072">
        <f>Движение!$O$746</f>
        <v/>
      </c>
      <c r="I5072">
        <f>IF($F5072&gt;0,TEXT($B5072,"dd.mm")&amp;"_"&amp;$D5072,"")</f>
        <v/>
      </c>
    </row>
    <row r="5073">
      <c r="A5073" t="n">
        <v>5072</v>
      </c>
      <c r="B5073">
        <f>Движение!$A$746</f>
        <v/>
      </c>
      <c r="C5073">
        <f>Движение!$C$746</f>
        <v/>
      </c>
      <c r="D5073" t="inlineStr">
        <is>
          <t>Г 3500</t>
        </is>
      </c>
      <c r="E5073">
        <f>Движение!$P$746</f>
        <v/>
      </c>
      <c r="F5073">
        <f>N(Движение!$Q$746)</f>
        <v/>
      </c>
      <c r="G5073">
        <f>N(Движение!$R$746)</f>
        <v/>
      </c>
      <c r="H5073">
        <f>Движение!$S$746</f>
        <v/>
      </c>
      <c r="I5073">
        <f>IF($F5073&gt;0,TEXT($B5073,"dd.mm")&amp;"_"&amp;$D5073,"")</f>
        <v/>
      </c>
    </row>
    <row r="5074">
      <c r="A5074" t="n">
        <v>5073</v>
      </c>
      <c r="B5074">
        <f>Движение!$A$746</f>
        <v/>
      </c>
      <c r="C5074">
        <f>Движение!$C$746</f>
        <v/>
      </c>
      <c r="D5074" t="inlineStr">
        <is>
          <t>Г 800</t>
        </is>
      </c>
      <c r="E5074">
        <f>Движение!$T$746</f>
        <v/>
      </c>
      <c r="F5074">
        <f>N(Движение!$U$746)</f>
        <v/>
      </c>
      <c r="G5074">
        <f>N(Движение!$V$746)</f>
        <v/>
      </c>
      <c r="H5074">
        <f>Движение!$W$746</f>
        <v/>
      </c>
      <c r="I5074">
        <f>IF($F5074&gt;0,TEXT($B5074,"dd.mm")&amp;"_"&amp;$D5074,"")</f>
        <v/>
      </c>
    </row>
    <row r="5075">
      <c r="A5075" t="n">
        <v>5074</v>
      </c>
      <c r="B5075">
        <f>Движение!$A$746</f>
        <v/>
      </c>
      <c r="C5075">
        <f>Движение!$C$746</f>
        <v/>
      </c>
      <c r="D5075" t="inlineStr">
        <is>
          <t>Ми-К</t>
        </is>
      </c>
      <c r="E5075">
        <f>Движение!$X$746</f>
        <v/>
      </c>
      <c r="F5075">
        <f>N(Движение!$Y$746)</f>
        <v/>
      </c>
      <c r="G5075">
        <f>N(Движение!$Z$746)</f>
        <v/>
      </c>
      <c r="H5075">
        <f>Движение!$AA$746</f>
        <v/>
      </c>
      <c r="I5075">
        <f>IF($F5075&gt;0,TEXT($B5075,"dd.mm")&amp;"_"&amp;$D5075,"")</f>
        <v/>
      </c>
    </row>
    <row r="5076">
      <c r="A5076" t="n">
        <v>5075</v>
      </c>
      <c r="B5076">
        <f>Движение!$A$746</f>
        <v/>
      </c>
      <c r="C5076">
        <f>Движение!$C$746</f>
        <v/>
      </c>
      <c r="D5076" t="inlineStr">
        <is>
          <t>Ми-П</t>
        </is>
      </c>
      <c r="E5076">
        <f>Движение!$AB$746</f>
        <v/>
      </c>
      <c r="F5076">
        <f>N(Движение!$AC$746)</f>
        <v/>
      </c>
      <c r="G5076">
        <f>N(Движение!$AD$746)</f>
        <v/>
      </c>
      <c r="H5076">
        <f>Движение!$AE$746</f>
        <v/>
      </c>
      <c r="I5076">
        <f>IF($F5076&gt;0,TEXT($B5076,"dd.mm")&amp;"_"&amp;$D5076,"")</f>
        <v/>
      </c>
    </row>
    <row r="5077">
      <c r="A5077" t="n">
        <v>5076</v>
      </c>
      <c r="B5077">
        <f>Движение!$A$747</f>
        <v/>
      </c>
      <c r="C5077">
        <f>Движение!$C$747</f>
        <v/>
      </c>
      <c r="D5077" t="inlineStr">
        <is>
          <t>АК-10</t>
        </is>
      </c>
      <c r="E5077">
        <f>Движение!$D$747</f>
        <v/>
      </c>
      <c r="F5077">
        <f>N(Движение!$E$747)</f>
        <v/>
      </c>
      <c r="G5077">
        <f>N(Движение!$F$747)</f>
        <v/>
      </c>
      <c r="H5077">
        <f>Движение!$G$747</f>
        <v/>
      </c>
      <c r="I5077">
        <f>IF($F5077&gt;0,TEXT($B5077,"dd.mm")&amp;"_"&amp;$D5077,"")</f>
        <v/>
      </c>
    </row>
    <row r="5078">
      <c r="A5078" t="n">
        <v>5077</v>
      </c>
      <c r="B5078">
        <f>Движение!$A$747</f>
        <v/>
      </c>
      <c r="C5078">
        <f>Движение!$C$747</f>
        <v/>
      </c>
      <c r="D5078" t="inlineStr">
        <is>
          <t>АК-15</t>
        </is>
      </c>
      <c r="E5078">
        <f>Движение!$H$747</f>
        <v/>
      </c>
      <c r="F5078">
        <f>N(Движение!$I$747)</f>
        <v/>
      </c>
      <c r="G5078">
        <f>N(Движение!$J$747)</f>
        <v/>
      </c>
      <c r="H5078">
        <f>Движение!$K$747</f>
        <v/>
      </c>
      <c r="I5078">
        <f>IF($F5078&gt;0,TEXT($B5078,"dd.mm")&amp;"_"&amp;$D5078,"")</f>
        <v/>
      </c>
    </row>
    <row r="5079">
      <c r="A5079" t="n">
        <v>5078</v>
      </c>
      <c r="B5079">
        <f>Движение!$A$747</f>
        <v/>
      </c>
      <c r="C5079">
        <f>Движение!$C$747</f>
        <v/>
      </c>
      <c r="D5079" t="inlineStr">
        <is>
          <t>Г 1800</t>
        </is>
      </c>
      <c r="E5079">
        <f>Движение!$L$747</f>
        <v/>
      </c>
      <c r="F5079">
        <f>N(Движение!$M$747)</f>
        <v/>
      </c>
      <c r="G5079">
        <f>N(Движение!$N$747)</f>
        <v/>
      </c>
      <c r="H5079">
        <f>Движение!$O$747</f>
        <v/>
      </c>
      <c r="I5079">
        <f>IF($F5079&gt;0,TEXT($B5079,"dd.mm")&amp;"_"&amp;$D5079,"")</f>
        <v/>
      </c>
    </row>
    <row r="5080">
      <c r="A5080" t="n">
        <v>5079</v>
      </c>
      <c r="B5080">
        <f>Движение!$A$747</f>
        <v/>
      </c>
      <c r="C5080">
        <f>Движение!$C$747</f>
        <v/>
      </c>
      <c r="D5080" t="inlineStr">
        <is>
          <t>Г 3500</t>
        </is>
      </c>
      <c r="E5080">
        <f>Движение!$P$747</f>
        <v/>
      </c>
      <c r="F5080">
        <f>N(Движение!$Q$747)</f>
        <v/>
      </c>
      <c r="G5080">
        <f>N(Движение!$R$747)</f>
        <v/>
      </c>
      <c r="H5080">
        <f>Движение!$S$747</f>
        <v/>
      </c>
      <c r="I5080">
        <f>IF($F5080&gt;0,TEXT($B5080,"dd.mm")&amp;"_"&amp;$D5080,"")</f>
        <v/>
      </c>
    </row>
    <row r="5081">
      <c r="A5081" t="n">
        <v>5080</v>
      </c>
      <c r="B5081">
        <f>Движение!$A$747</f>
        <v/>
      </c>
      <c r="C5081">
        <f>Движение!$C$747</f>
        <v/>
      </c>
      <c r="D5081" t="inlineStr">
        <is>
          <t>Г 800</t>
        </is>
      </c>
      <c r="E5081">
        <f>Движение!$T$747</f>
        <v/>
      </c>
      <c r="F5081">
        <f>N(Движение!$U$747)</f>
        <v/>
      </c>
      <c r="G5081">
        <f>N(Движение!$V$747)</f>
        <v/>
      </c>
      <c r="H5081">
        <f>Движение!$W$747</f>
        <v/>
      </c>
      <c r="I5081">
        <f>IF($F5081&gt;0,TEXT($B5081,"dd.mm")&amp;"_"&amp;$D5081,"")</f>
        <v/>
      </c>
    </row>
    <row r="5082">
      <c r="A5082" t="n">
        <v>5081</v>
      </c>
      <c r="B5082">
        <f>Движение!$A$747</f>
        <v/>
      </c>
      <c r="C5082">
        <f>Движение!$C$747</f>
        <v/>
      </c>
      <c r="D5082" t="inlineStr">
        <is>
          <t>Ми-К</t>
        </is>
      </c>
      <c r="E5082">
        <f>Движение!$X$747</f>
        <v/>
      </c>
      <c r="F5082">
        <f>N(Движение!$Y$747)</f>
        <v/>
      </c>
      <c r="G5082">
        <f>N(Движение!$Z$747)</f>
        <v/>
      </c>
      <c r="H5082">
        <f>Движение!$AA$747</f>
        <v/>
      </c>
      <c r="I5082">
        <f>IF($F5082&gt;0,TEXT($B5082,"dd.mm")&amp;"_"&amp;$D5082,"")</f>
        <v/>
      </c>
    </row>
    <row r="5083">
      <c r="A5083" t="n">
        <v>5082</v>
      </c>
      <c r="B5083">
        <f>Движение!$A$747</f>
        <v/>
      </c>
      <c r="C5083">
        <f>Движение!$C$747</f>
        <v/>
      </c>
      <c r="D5083" t="inlineStr">
        <is>
          <t>Ми-П</t>
        </is>
      </c>
      <c r="E5083">
        <f>Движение!$AB$747</f>
        <v/>
      </c>
      <c r="F5083">
        <f>N(Движение!$AC$747)</f>
        <v/>
      </c>
      <c r="G5083">
        <f>N(Движение!$AD$747)</f>
        <v/>
      </c>
      <c r="H5083">
        <f>Движение!$AE$747</f>
        <v/>
      </c>
      <c r="I5083">
        <f>IF($F5083&gt;0,TEXT($B5083,"dd.mm")&amp;"_"&amp;$D5083,"")</f>
        <v/>
      </c>
    </row>
    <row r="5084">
      <c r="A5084" t="n">
        <v>5083</v>
      </c>
      <c r="B5084">
        <f>Движение!$A$748</f>
        <v/>
      </c>
      <c r="C5084">
        <f>Движение!$C$748</f>
        <v/>
      </c>
      <c r="D5084" t="inlineStr">
        <is>
          <t>АК-10</t>
        </is>
      </c>
      <c r="E5084">
        <f>Движение!$D$748</f>
        <v/>
      </c>
      <c r="F5084">
        <f>N(Движение!$E$748)</f>
        <v/>
      </c>
      <c r="G5084">
        <f>N(Движение!$F$748)</f>
        <v/>
      </c>
      <c r="H5084">
        <f>Движение!$G$748</f>
        <v/>
      </c>
      <c r="I5084">
        <f>IF($F5084&gt;0,TEXT($B5084,"dd.mm")&amp;"_"&amp;$D5084,"")</f>
        <v/>
      </c>
    </row>
    <row r="5085">
      <c r="A5085" t="n">
        <v>5084</v>
      </c>
      <c r="B5085">
        <f>Движение!$A$748</f>
        <v/>
      </c>
      <c r="C5085">
        <f>Движение!$C$748</f>
        <v/>
      </c>
      <c r="D5085" t="inlineStr">
        <is>
          <t>АК-15</t>
        </is>
      </c>
      <c r="E5085">
        <f>Движение!$H$748</f>
        <v/>
      </c>
      <c r="F5085">
        <f>N(Движение!$I$748)</f>
        <v/>
      </c>
      <c r="G5085">
        <f>N(Движение!$J$748)</f>
        <v/>
      </c>
      <c r="H5085">
        <f>Движение!$K$748</f>
        <v/>
      </c>
      <c r="I5085">
        <f>IF($F5085&gt;0,TEXT($B5085,"dd.mm")&amp;"_"&amp;$D5085,"")</f>
        <v/>
      </c>
    </row>
    <row r="5086">
      <c r="A5086" t="n">
        <v>5085</v>
      </c>
      <c r="B5086">
        <f>Движение!$A$748</f>
        <v/>
      </c>
      <c r="C5086">
        <f>Движение!$C$748</f>
        <v/>
      </c>
      <c r="D5086" t="inlineStr">
        <is>
          <t>Г 1800</t>
        </is>
      </c>
      <c r="E5086">
        <f>Движение!$L$748</f>
        <v/>
      </c>
      <c r="F5086">
        <f>N(Движение!$M$748)</f>
        <v/>
      </c>
      <c r="G5086">
        <f>N(Движение!$N$748)</f>
        <v/>
      </c>
      <c r="H5086">
        <f>Движение!$O$748</f>
        <v/>
      </c>
      <c r="I5086">
        <f>IF($F5086&gt;0,TEXT($B5086,"dd.mm")&amp;"_"&amp;$D5086,"")</f>
        <v/>
      </c>
    </row>
    <row r="5087">
      <c r="A5087" t="n">
        <v>5086</v>
      </c>
      <c r="B5087">
        <f>Движение!$A$748</f>
        <v/>
      </c>
      <c r="C5087">
        <f>Движение!$C$748</f>
        <v/>
      </c>
      <c r="D5087" t="inlineStr">
        <is>
          <t>Г 3500</t>
        </is>
      </c>
      <c r="E5087">
        <f>Движение!$P$748</f>
        <v/>
      </c>
      <c r="F5087">
        <f>N(Движение!$Q$748)</f>
        <v/>
      </c>
      <c r="G5087">
        <f>N(Движение!$R$748)</f>
        <v/>
      </c>
      <c r="H5087">
        <f>Движение!$S$748</f>
        <v/>
      </c>
      <c r="I5087">
        <f>IF($F5087&gt;0,TEXT($B5087,"dd.mm")&amp;"_"&amp;$D5087,"")</f>
        <v/>
      </c>
    </row>
    <row r="5088">
      <c r="A5088" t="n">
        <v>5087</v>
      </c>
      <c r="B5088">
        <f>Движение!$A$748</f>
        <v/>
      </c>
      <c r="C5088">
        <f>Движение!$C$748</f>
        <v/>
      </c>
      <c r="D5088" t="inlineStr">
        <is>
          <t>Г 800</t>
        </is>
      </c>
      <c r="E5088">
        <f>Движение!$T$748</f>
        <v/>
      </c>
      <c r="F5088">
        <f>N(Движение!$U$748)</f>
        <v/>
      </c>
      <c r="G5088">
        <f>N(Движение!$V$748)</f>
        <v/>
      </c>
      <c r="H5088">
        <f>Движение!$W$748</f>
        <v/>
      </c>
      <c r="I5088">
        <f>IF($F5088&gt;0,TEXT($B5088,"dd.mm")&amp;"_"&amp;$D5088,"")</f>
        <v/>
      </c>
    </row>
    <row r="5089">
      <c r="A5089" t="n">
        <v>5088</v>
      </c>
      <c r="B5089">
        <f>Движение!$A$748</f>
        <v/>
      </c>
      <c r="C5089">
        <f>Движение!$C$748</f>
        <v/>
      </c>
      <c r="D5089" t="inlineStr">
        <is>
          <t>Ми-К</t>
        </is>
      </c>
      <c r="E5089">
        <f>Движение!$X$748</f>
        <v/>
      </c>
      <c r="F5089">
        <f>N(Движение!$Y$748)</f>
        <v/>
      </c>
      <c r="G5089">
        <f>N(Движение!$Z$748)</f>
        <v/>
      </c>
      <c r="H5089">
        <f>Движение!$AA$748</f>
        <v/>
      </c>
      <c r="I5089">
        <f>IF($F5089&gt;0,TEXT($B5089,"dd.mm")&amp;"_"&amp;$D5089,"")</f>
        <v/>
      </c>
    </row>
    <row r="5090">
      <c r="A5090" t="n">
        <v>5089</v>
      </c>
      <c r="B5090">
        <f>Движение!$A$748</f>
        <v/>
      </c>
      <c r="C5090">
        <f>Движение!$C$748</f>
        <v/>
      </c>
      <c r="D5090" t="inlineStr">
        <is>
          <t>Ми-П</t>
        </is>
      </c>
      <c r="E5090">
        <f>Движение!$AB$748</f>
        <v/>
      </c>
      <c r="F5090">
        <f>N(Движение!$AC$748)</f>
        <v/>
      </c>
      <c r="G5090">
        <f>N(Движение!$AD$748)</f>
        <v/>
      </c>
      <c r="H5090">
        <f>Движение!$AE$748</f>
        <v/>
      </c>
      <c r="I5090">
        <f>IF($F5090&gt;0,TEXT($B5090,"dd.mm")&amp;"_"&amp;$D5090,"")</f>
        <v/>
      </c>
    </row>
    <row r="5091">
      <c r="A5091" t="n">
        <v>5090</v>
      </c>
      <c r="B5091">
        <f>Движение!$A$749</f>
        <v/>
      </c>
      <c r="C5091">
        <f>Движение!$C$749</f>
        <v/>
      </c>
      <c r="D5091" t="inlineStr">
        <is>
          <t>АК-10</t>
        </is>
      </c>
      <c r="E5091">
        <f>Движение!$D$749</f>
        <v/>
      </c>
      <c r="F5091">
        <f>N(Движение!$E$749)</f>
        <v/>
      </c>
      <c r="G5091">
        <f>N(Движение!$F$749)</f>
        <v/>
      </c>
      <c r="H5091">
        <f>Движение!$G$749</f>
        <v/>
      </c>
      <c r="I5091">
        <f>IF($F5091&gt;0,TEXT($B5091,"dd.mm")&amp;"_"&amp;$D5091,"")</f>
        <v/>
      </c>
    </row>
    <row r="5092">
      <c r="A5092" t="n">
        <v>5091</v>
      </c>
      <c r="B5092">
        <f>Движение!$A$749</f>
        <v/>
      </c>
      <c r="C5092">
        <f>Движение!$C$749</f>
        <v/>
      </c>
      <c r="D5092" t="inlineStr">
        <is>
          <t>АК-15</t>
        </is>
      </c>
      <c r="E5092">
        <f>Движение!$H$749</f>
        <v/>
      </c>
      <c r="F5092">
        <f>N(Движение!$I$749)</f>
        <v/>
      </c>
      <c r="G5092">
        <f>N(Движение!$J$749)</f>
        <v/>
      </c>
      <c r="H5092">
        <f>Движение!$K$749</f>
        <v/>
      </c>
      <c r="I5092">
        <f>IF($F5092&gt;0,TEXT($B5092,"dd.mm")&amp;"_"&amp;$D5092,"")</f>
        <v/>
      </c>
    </row>
    <row r="5093">
      <c r="A5093" t="n">
        <v>5092</v>
      </c>
      <c r="B5093">
        <f>Движение!$A$749</f>
        <v/>
      </c>
      <c r="C5093">
        <f>Движение!$C$749</f>
        <v/>
      </c>
      <c r="D5093" t="inlineStr">
        <is>
          <t>Г 1800</t>
        </is>
      </c>
      <c r="E5093">
        <f>Движение!$L$749</f>
        <v/>
      </c>
      <c r="F5093">
        <f>N(Движение!$M$749)</f>
        <v/>
      </c>
      <c r="G5093">
        <f>N(Движение!$N$749)</f>
        <v/>
      </c>
      <c r="H5093">
        <f>Движение!$O$749</f>
        <v/>
      </c>
      <c r="I5093">
        <f>IF($F5093&gt;0,TEXT($B5093,"dd.mm")&amp;"_"&amp;$D5093,"")</f>
        <v/>
      </c>
    </row>
    <row r="5094">
      <c r="A5094" t="n">
        <v>5093</v>
      </c>
      <c r="B5094">
        <f>Движение!$A$749</f>
        <v/>
      </c>
      <c r="C5094">
        <f>Движение!$C$749</f>
        <v/>
      </c>
      <c r="D5094" t="inlineStr">
        <is>
          <t>Г 3500</t>
        </is>
      </c>
      <c r="E5094">
        <f>Движение!$P$749</f>
        <v/>
      </c>
      <c r="F5094">
        <f>N(Движение!$Q$749)</f>
        <v/>
      </c>
      <c r="G5094">
        <f>N(Движение!$R$749)</f>
        <v/>
      </c>
      <c r="H5094">
        <f>Движение!$S$749</f>
        <v/>
      </c>
      <c r="I5094">
        <f>IF($F5094&gt;0,TEXT($B5094,"dd.mm")&amp;"_"&amp;$D5094,"")</f>
        <v/>
      </c>
    </row>
    <row r="5095">
      <c r="A5095" t="n">
        <v>5094</v>
      </c>
      <c r="B5095">
        <f>Движение!$A$749</f>
        <v/>
      </c>
      <c r="C5095">
        <f>Движение!$C$749</f>
        <v/>
      </c>
      <c r="D5095" t="inlineStr">
        <is>
          <t>Г 800</t>
        </is>
      </c>
      <c r="E5095">
        <f>Движение!$T$749</f>
        <v/>
      </c>
      <c r="F5095">
        <f>N(Движение!$U$749)</f>
        <v/>
      </c>
      <c r="G5095">
        <f>N(Движение!$V$749)</f>
        <v/>
      </c>
      <c r="H5095">
        <f>Движение!$W$749</f>
        <v/>
      </c>
      <c r="I5095">
        <f>IF($F5095&gt;0,TEXT($B5095,"dd.mm")&amp;"_"&amp;$D5095,"")</f>
        <v/>
      </c>
    </row>
    <row r="5096">
      <c r="A5096" t="n">
        <v>5095</v>
      </c>
      <c r="B5096">
        <f>Движение!$A$749</f>
        <v/>
      </c>
      <c r="C5096">
        <f>Движение!$C$749</f>
        <v/>
      </c>
      <c r="D5096" t="inlineStr">
        <is>
          <t>Ми-К</t>
        </is>
      </c>
      <c r="E5096">
        <f>Движение!$X$749</f>
        <v/>
      </c>
      <c r="F5096">
        <f>N(Движение!$Y$749)</f>
        <v/>
      </c>
      <c r="G5096">
        <f>N(Движение!$Z$749)</f>
        <v/>
      </c>
      <c r="H5096">
        <f>Движение!$AA$749</f>
        <v/>
      </c>
      <c r="I5096">
        <f>IF($F5096&gt;0,TEXT($B5096,"dd.mm")&amp;"_"&amp;$D5096,"")</f>
        <v/>
      </c>
    </row>
    <row r="5097">
      <c r="A5097" t="n">
        <v>5096</v>
      </c>
      <c r="B5097">
        <f>Движение!$A$749</f>
        <v/>
      </c>
      <c r="C5097">
        <f>Движение!$C$749</f>
        <v/>
      </c>
      <c r="D5097" t="inlineStr">
        <is>
          <t>Ми-П</t>
        </is>
      </c>
      <c r="E5097">
        <f>Движение!$AB$749</f>
        <v/>
      </c>
      <c r="F5097">
        <f>N(Движение!$AC$749)</f>
        <v/>
      </c>
      <c r="G5097">
        <f>N(Движение!$AD$749)</f>
        <v/>
      </c>
      <c r="H5097">
        <f>Движение!$AE$749</f>
        <v/>
      </c>
      <c r="I5097">
        <f>IF($F5097&gt;0,TEXT($B5097,"dd.mm")&amp;"_"&amp;$D5097,"")</f>
        <v/>
      </c>
    </row>
    <row r="5098">
      <c r="A5098" t="n">
        <v>5097</v>
      </c>
      <c r="B5098">
        <f>Движение!$A$750</f>
        <v/>
      </c>
      <c r="C5098">
        <f>Движение!$C$750</f>
        <v/>
      </c>
      <c r="D5098" t="inlineStr">
        <is>
          <t>АК-10</t>
        </is>
      </c>
      <c r="E5098">
        <f>Движение!$D$750</f>
        <v/>
      </c>
      <c r="F5098">
        <f>N(Движение!$E$750)</f>
        <v/>
      </c>
      <c r="G5098">
        <f>N(Движение!$F$750)</f>
        <v/>
      </c>
      <c r="H5098">
        <f>Движение!$G$750</f>
        <v/>
      </c>
      <c r="I5098">
        <f>IF($F5098&gt;0,TEXT($B5098,"dd.mm")&amp;"_"&amp;$D5098,"")</f>
        <v/>
      </c>
    </row>
    <row r="5099">
      <c r="A5099" t="n">
        <v>5098</v>
      </c>
      <c r="B5099">
        <f>Движение!$A$750</f>
        <v/>
      </c>
      <c r="C5099">
        <f>Движение!$C$750</f>
        <v/>
      </c>
      <c r="D5099" t="inlineStr">
        <is>
          <t>АК-15</t>
        </is>
      </c>
      <c r="E5099">
        <f>Движение!$H$750</f>
        <v/>
      </c>
      <c r="F5099">
        <f>N(Движение!$I$750)</f>
        <v/>
      </c>
      <c r="G5099">
        <f>N(Движение!$J$750)</f>
        <v/>
      </c>
      <c r="H5099">
        <f>Движение!$K$750</f>
        <v/>
      </c>
      <c r="I5099">
        <f>IF($F5099&gt;0,TEXT($B5099,"dd.mm")&amp;"_"&amp;$D5099,"")</f>
        <v/>
      </c>
    </row>
    <row r="5100">
      <c r="A5100" t="n">
        <v>5099</v>
      </c>
      <c r="B5100">
        <f>Движение!$A$750</f>
        <v/>
      </c>
      <c r="C5100">
        <f>Движение!$C$750</f>
        <v/>
      </c>
      <c r="D5100" t="inlineStr">
        <is>
          <t>Г 1800</t>
        </is>
      </c>
      <c r="E5100">
        <f>Движение!$L$750</f>
        <v/>
      </c>
      <c r="F5100">
        <f>N(Движение!$M$750)</f>
        <v/>
      </c>
      <c r="G5100">
        <f>N(Движение!$N$750)</f>
        <v/>
      </c>
      <c r="H5100">
        <f>Движение!$O$750</f>
        <v/>
      </c>
      <c r="I5100">
        <f>IF($F5100&gt;0,TEXT($B5100,"dd.mm")&amp;"_"&amp;$D5100,"")</f>
        <v/>
      </c>
    </row>
    <row r="5101">
      <c r="A5101" t="n">
        <v>5100</v>
      </c>
      <c r="B5101">
        <f>Движение!$A$750</f>
        <v/>
      </c>
      <c r="C5101">
        <f>Движение!$C$750</f>
        <v/>
      </c>
      <c r="D5101" t="inlineStr">
        <is>
          <t>Г 3500</t>
        </is>
      </c>
      <c r="E5101">
        <f>Движение!$P$750</f>
        <v/>
      </c>
      <c r="F5101">
        <f>N(Движение!$Q$750)</f>
        <v/>
      </c>
      <c r="G5101">
        <f>N(Движение!$R$750)</f>
        <v/>
      </c>
      <c r="H5101">
        <f>Движение!$S$750</f>
        <v/>
      </c>
      <c r="I5101">
        <f>IF($F5101&gt;0,TEXT($B5101,"dd.mm")&amp;"_"&amp;$D5101,"")</f>
        <v/>
      </c>
    </row>
    <row r="5102">
      <c r="A5102" t="n">
        <v>5101</v>
      </c>
      <c r="B5102">
        <f>Движение!$A$750</f>
        <v/>
      </c>
      <c r="C5102">
        <f>Движение!$C$750</f>
        <v/>
      </c>
      <c r="D5102" t="inlineStr">
        <is>
          <t>Г 800</t>
        </is>
      </c>
      <c r="E5102">
        <f>Движение!$T$750</f>
        <v/>
      </c>
      <c r="F5102">
        <f>N(Движение!$U$750)</f>
        <v/>
      </c>
      <c r="G5102">
        <f>N(Движение!$V$750)</f>
        <v/>
      </c>
      <c r="H5102">
        <f>Движение!$W$750</f>
        <v/>
      </c>
      <c r="I5102">
        <f>IF($F5102&gt;0,TEXT($B5102,"dd.mm")&amp;"_"&amp;$D5102,"")</f>
        <v/>
      </c>
    </row>
    <row r="5103">
      <c r="A5103" t="n">
        <v>5102</v>
      </c>
      <c r="B5103">
        <f>Движение!$A$750</f>
        <v/>
      </c>
      <c r="C5103">
        <f>Движение!$C$750</f>
        <v/>
      </c>
      <c r="D5103" t="inlineStr">
        <is>
          <t>Ми-К</t>
        </is>
      </c>
      <c r="E5103">
        <f>Движение!$X$750</f>
        <v/>
      </c>
      <c r="F5103">
        <f>N(Движение!$Y$750)</f>
        <v/>
      </c>
      <c r="G5103">
        <f>N(Движение!$Z$750)</f>
        <v/>
      </c>
      <c r="H5103">
        <f>Движение!$AA$750</f>
        <v/>
      </c>
      <c r="I5103">
        <f>IF($F5103&gt;0,TEXT($B5103,"dd.mm")&amp;"_"&amp;$D5103,"")</f>
        <v/>
      </c>
    </row>
    <row r="5104">
      <c r="A5104" t="n">
        <v>5103</v>
      </c>
      <c r="B5104">
        <f>Движение!$A$750</f>
        <v/>
      </c>
      <c r="C5104">
        <f>Движение!$C$750</f>
        <v/>
      </c>
      <c r="D5104" t="inlineStr">
        <is>
          <t>Ми-П</t>
        </is>
      </c>
      <c r="E5104">
        <f>Движение!$AB$750</f>
        <v/>
      </c>
      <c r="F5104">
        <f>N(Движение!$AC$750)</f>
        <v/>
      </c>
      <c r="G5104">
        <f>N(Движение!$AD$750)</f>
        <v/>
      </c>
      <c r="H5104">
        <f>Движение!$AE$750</f>
        <v/>
      </c>
      <c r="I5104">
        <f>IF($F5104&gt;0,TEXT($B5104,"dd.mm")&amp;"_"&amp;$D5104,"")</f>
        <v/>
      </c>
    </row>
    <row r="5105">
      <c r="A5105" t="n">
        <v>5104</v>
      </c>
      <c r="B5105">
        <f>Движение!$A$751</f>
        <v/>
      </c>
      <c r="C5105">
        <f>Движение!$C$751</f>
        <v/>
      </c>
      <c r="D5105" t="inlineStr">
        <is>
          <t>АК-10</t>
        </is>
      </c>
      <c r="E5105">
        <f>Движение!$D$751</f>
        <v/>
      </c>
      <c r="F5105">
        <f>N(Движение!$E$751)</f>
        <v/>
      </c>
      <c r="G5105">
        <f>N(Движение!$F$751)</f>
        <v/>
      </c>
      <c r="H5105">
        <f>Движение!$G$751</f>
        <v/>
      </c>
      <c r="I5105">
        <f>IF($F5105&gt;0,TEXT($B5105,"dd.mm")&amp;"_"&amp;$D5105,"")</f>
        <v/>
      </c>
    </row>
    <row r="5106">
      <c r="A5106" t="n">
        <v>5105</v>
      </c>
      <c r="B5106">
        <f>Движение!$A$751</f>
        <v/>
      </c>
      <c r="C5106">
        <f>Движение!$C$751</f>
        <v/>
      </c>
      <c r="D5106" t="inlineStr">
        <is>
          <t>АК-15</t>
        </is>
      </c>
      <c r="E5106">
        <f>Движение!$H$751</f>
        <v/>
      </c>
      <c r="F5106">
        <f>N(Движение!$I$751)</f>
        <v/>
      </c>
      <c r="G5106">
        <f>N(Движение!$J$751)</f>
        <v/>
      </c>
      <c r="H5106">
        <f>Движение!$K$751</f>
        <v/>
      </c>
      <c r="I5106">
        <f>IF($F5106&gt;0,TEXT($B5106,"dd.mm")&amp;"_"&amp;$D5106,"")</f>
        <v/>
      </c>
    </row>
    <row r="5107">
      <c r="A5107" t="n">
        <v>5106</v>
      </c>
      <c r="B5107">
        <f>Движение!$A$751</f>
        <v/>
      </c>
      <c r="C5107">
        <f>Движение!$C$751</f>
        <v/>
      </c>
      <c r="D5107" t="inlineStr">
        <is>
          <t>Г 1800</t>
        </is>
      </c>
      <c r="E5107">
        <f>Движение!$L$751</f>
        <v/>
      </c>
      <c r="F5107">
        <f>N(Движение!$M$751)</f>
        <v/>
      </c>
      <c r="G5107">
        <f>N(Движение!$N$751)</f>
        <v/>
      </c>
      <c r="H5107">
        <f>Движение!$O$751</f>
        <v/>
      </c>
      <c r="I5107">
        <f>IF($F5107&gt;0,TEXT($B5107,"dd.mm")&amp;"_"&amp;$D5107,"")</f>
        <v/>
      </c>
    </row>
    <row r="5108">
      <c r="A5108" t="n">
        <v>5107</v>
      </c>
      <c r="B5108">
        <f>Движение!$A$751</f>
        <v/>
      </c>
      <c r="C5108">
        <f>Движение!$C$751</f>
        <v/>
      </c>
      <c r="D5108" t="inlineStr">
        <is>
          <t>Г 3500</t>
        </is>
      </c>
      <c r="E5108">
        <f>Движение!$P$751</f>
        <v/>
      </c>
      <c r="F5108">
        <f>N(Движение!$Q$751)</f>
        <v/>
      </c>
      <c r="G5108">
        <f>N(Движение!$R$751)</f>
        <v/>
      </c>
      <c r="H5108">
        <f>Движение!$S$751</f>
        <v/>
      </c>
      <c r="I5108">
        <f>IF($F5108&gt;0,TEXT($B5108,"dd.mm")&amp;"_"&amp;$D5108,"")</f>
        <v/>
      </c>
    </row>
    <row r="5109">
      <c r="A5109" t="n">
        <v>5108</v>
      </c>
      <c r="B5109">
        <f>Движение!$A$751</f>
        <v/>
      </c>
      <c r="C5109">
        <f>Движение!$C$751</f>
        <v/>
      </c>
      <c r="D5109" t="inlineStr">
        <is>
          <t>Г 800</t>
        </is>
      </c>
      <c r="E5109">
        <f>Движение!$T$751</f>
        <v/>
      </c>
      <c r="F5109">
        <f>N(Движение!$U$751)</f>
        <v/>
      </c>
      <c r="G5109">
        <f>N(Движение!$V$751)</f>
        <v/>
      </c>
      <c r="H5109">
        <f>Движение!$W$751</f>
        <v/>
      </c>
      <c r="I5109">
        <f>IF($F5109&gt;0,TEXT($B5109,"dd.mm")&amp;"_"&amp;$D5109,"")</f>
        <v/>
      </c>
    </row>
    <row r="5110">
      <c r="A5110" t="n">
        <v>5109</v>
      </c>
      <c r="B5110">
        <f>Движение!$A$751</f>
        <v/>
      </c>
      <c r="C5110">
        <f>Движение!$C$751</f>
        <v/>
      </c>
      <c r="D5110" t="inlineStr">
        <is>
          <t>Ми-К</t>
        </is>
      </c>
      <c r="E5110">
        <f>Движение!$X$751</f>
        <v/>
      </c>
      <c r="F5110">
        <f>N(Движение!$Y$751)</f>
        <v/>
      </c>
      <c r="G5110">
        <f>N(Движение!$Z$751)</f>
        <v/>
      </c>
      <c r="H5110">
        <f>Движение!$AA$751</f>
        <v/>
      </c>
      <c r="I5110">
        <f>IF($F5110&gt;0,TEXT($B5110,"dd.mm")&amp;"_"&amp;$D5110,"")</f>
        <v/>
      </c>
    </row>
    <row r="5111">
      <c r="A5111" t="n">
        <v>5110</v>
      </c>
      <c r="B5111">
        <f>Движение!$A$751</f>
        <v/>
      </c>
      <c r="C5111">
        <f>Движение!$C$751</f>
        <v/>
      </c>
      <c r="D5111" t="inlineStr">
        <is>
          <t>Ми-П</t>
        </is>
      </c>
      <c r="E5111">
        <f>Движение!$AB$751</f>
        <v/>
      </c>
      <c r="F5111">
        <f>N(Движение!$AC$751)</f>
        <v/>
      </c>
      <c r="G5111">
        <f>N(Движение!$AD$751)</f>
        <v/>
      </c>
      <c r="H5111">
        <f>Движение!$AE$751</f>
        <v/>
      </c>
      <c r="I5111">
        <f>IF($F5111&gt;0,TEXT($B5111,"dd.mm")&amp;"_"&amp;$D5111,"")</f>
        <v/>
      </c>
    </row>
  </sheetData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15"/>
  <sheetViews>
    <sheetView showGridLines="0" tabSelected="1" workbookViewId="0">
      <pane ySplit="4" topLeftCell="A215" activePane="bottomLeft" state="frozen"/>
      <selection pane="bottomLeft" activeCell="G240" sqref="G240"/>
    </sheetView>
  </sheetViews>
  <sheetFormatPr baseColWidth="8" defaultRowHeight="14.4"/>
  <cols>
    <col width="14" customWidth="1" style="31" min="1" max="1"/>
    <col width="18" customWidth="1" style="31" min="2" max="2"/>
    <col width="14" customWidth="1" style="31" min="3" max="20"/>
  </cols>
  <sheetData>
    <row r="1" ht="31.95" customHeight="1" s="31">
      <c r="A1" s="1" t="n"/>
      <c r="B1" s="1" t="n"/>
      <c r="C1" s="1" t="n"/>
      <c r="D1" s="2" t="inlineStr">
        <is>
          <t>Хранение по капсулам FIFO</t>
        </is>
      </c>
      <c r="E1" s="1" t="n"/>
      <c r="F1" s="1" t="n"/>
      <c r="G1" s="1" t="n"/>
      <c r="H1" s="1" t="n"/>
      <c r="I1" s="1" t="n"/>
      <c r="J1" s="1" t="n"/>
      <c r="K1" s="1" t="n"/>
      <c r="L1" s="1" t="n"/>
    </row>
    <row r="2" ht="25.95" customHeight="1" s="31">
      <c r="A2" s="1" t="n"/>
      <c r="B2" s="1" t="n"/>
      <c r="C2" s="1" t="n"/>
      <c r="D2" s="3" t="inlineStr">
        <is>
          <t>Расчетный лист. Капсулы создаются из приходов на листе «Движение».</t>
        </is>
      </c>
      <c r="E2" s="1" t="n"/>
      <c r="F2" s="1" t="n"/>
      <c r="G2" s="1" t="n"/>
      <c r="H2" s="1" t="n"/>
      <c r="I2" s="1" t="n"/>
      <c r="J2" s="1" t="n"/>
      <c r="K2" s="1" t="n"/>
      <c r="L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55">
        <f>Настройки!$B$5+0</f>
        <v/>
      </c>
      <c r="L3" s="55">
        <f>Настройки!$B$5+1</f>
        <v/>
      </c>
      <c r="M3" s="55">
        <f>Настройки!$B$5+2</f>
        <v/>
      </c>
      <c r="N3" s="55">
        <f>Настройки!$B$5+3</f>
        <v/>
      </c>
      <c r="O3" s="55">
        <f>Настройки!$B$5+4</f>
        <v/>
      </c>
      <c r="P3" s="55">
        <f>Настройки!$B$5+5</f>
        <v/>
      </c>
      <c r="Q3" s="55">
        <f>Настройки!$B$5+6</f>
        <v/>
      </c>
    </row>
    <row r="4" ht="43.2" customHeight="1" s="31">
      <c r="A4" s="30" t="inlineStr">
        <is>
          <t>ID движения</t>
        </is>
      </c>
      <c r="B4" s="30" t="inlineStr">
        <is>
          <t>Капсула</t>
        </is>
      </c>
      <c r="C4" s="30" t="inlineStr">
        <is>
          <t>Товар</t>
        </is>
      </c>
      <c r="D4" s="30" t="inlineStr">
        <is>
          <t>Дата прихода</t>
        </is>
      </c>
      <c r="E4" s="30" t="inlineStr">
        <is>
          <t>Кол-во капсулы</t>
        </is>
      </c>
      <c r="F4" s="30" t="inlineStr">
        <is>
          <t>Предыдущие капсулы FIFO</t>
        </is>
      </c>
      <c r="G4" s="30" t="inlineStr">
        <is>
          <t>Остаток на начало периода</t>
        </is>
      </c>
      <c r="H4" s="30" t="inlineStr">
        <is>
          <t>Приход в периоде</t>
        </is>
      </c>
      <c r="I4" s="30" t="inlineStr">
        <is>
          <t>Списано FIFO в периоде</t>
        </is>
      </c>
      <c r="J4" s="30" t="inlineStr">
        <is>
          <t>Остаток на конец периода</t>
        </is>
      </c>
      <c r="K4" s="30" t="inlineStr">
        <is>
          <t>Платный остаток 1</t>
        </is>
      </c>
      <c r="L4" s="30" t="inlineStr">
        <is>
          <t>Платный остаток 2</t>
        </is>
      </c>
      <c r="M4" s="30" t="inlineStr">
        <is>
          <t>Платный остаток 3</t>
        </is>
      </c>
      <c r="N4" s="30" t="inlineStr">
        <is>
          <t>Платный остаток 4</t>
        </is>
      </c>
      <c r="O4" s="30" t="inlineStr">
        <is>
          <t>Платный остаток 5</t>
        </is>
      </c>
      <c r="P4" s="30" t="inlineStr">
        <is>
          <t>Платный остаток 6</t>
        </is>
      </c>
      <c r="Q4" s="30" t="inlineStr">
        <is>
          <t>Платный остаток 7</t>
        </is>
      </c>
      <c r="R4" s="30" t="inlineStr">
        <is>
          <t>Платные шт-дни</t>
        </is>
      </c>
      <c r="S4" s="30" t="inlineStr">
        <is>
          <t>Тариф</t>
        </is>
      </c>
      <c r="T4" s="30" t="inlineStr">
        <is>
          <t>Сумма хранения</t>
        </is>
      </c>
    </row>
    <row r="5">
      <c r="A5" s="20">
        <f>Тех_Движение!$A$2</f>
        <v/>
      </c>
      <c r="B5" s="20">
        <f>IF(Тех_Движение!$F$2&gt;0,Тех_Движение!$I$2,"")</f>
        <v/>
      </c>
      <c r="C5" s="20">
        <f>IF($B5="","",Тех_Движение!$D$2)</f>
        <v/>
      </c>
      <c r="D5" s="42">
        <f>IF($B5="","",Тех_Движение!$B$2)</f>
        <v/>
      </c>
      <c r="E5" s="54">
        <f>IF($B5="","",Тех_Движение!$F$2)</f>
        <v/>
      </c>
      <c r="F5" s="54">
        <f>IF($B5="","",0)</f>
        <v/>
      </c>
      <c r="G5" s="54">
        <f>IF($B5="","",MAX(0,$E5-MAX(0,SUMIFS(Тех_Движение!$G$2:$G$5111,Тех_Движение!$D$2:$D$5111,$C5,Тех_Движение!$B$2:$B$5111,"&lt;="&amp;Настройки!$B$5-1)-$F5)))</f>
        <v/>
      </c>
      <c r="H5" s="54">
        <f>IF($B5="","",IF(AND($D5&gt;=Настройки!$B$5,$D5&lt;=Настройки!$B$6),$E5,0))</f>
        <v/>
      </c>
      <c r="I5" s="54">
        <f>IF($B5="","",$G5+$H5-$J5)</f>
        <v/>
      </c>
      <c r="J5" s="54">
        <f>IF($B5="","",MAX(0,$E5-MAX(0,SUMIFS(Тех_Движение!$G$2:$G$5111,Тех_Движение!$D$2:$D$5111,$C5,Тех_Движение!$B$2:$B$5111,"&lt;="&amp;Настройки!$B$6)-$F5)))</f>
        <v/>
      </c>
      <c r="K5" s="54">
        <f>IF(OR($B5="",K$3&lt;$D5+Настройки!$B$7),0,MAX(0,$E5-MAX(0,SUMIFS(Тех_Движение!$G$2:$G$5111,Тех_Движение!$D$2:$D$5111,$C5,Тех_Движение!$B$2:$B$5111,"&lt;="&amp;K$3)-$F5)))</f>
        <v/>
      </c>
      <c r="L5" s="54">
        <f>IF(OR($B5="",L$3&lt;$D5+Настройки!$B$7),0,MAX(0,$E5-MAX(0,SUMIFS(Тех_Движение!$G$2:$G$5111,Тех_Движение!$D$2:$D$5111,$C5,Тех_Движение!$B$2:$B$5111,"&lt;="&amp;L$3)-$F5)))</f>
        <v/>
      </c>
      <c r="M5" s="54">
        <f>IF(OR($B5="",M$3&lt;$D5+Настройки!$B$7),0,MAX(0,$E5-MAX(0,SUMIFS(Тех_Движение!$G$2:$G$5111,Тех_Движение!$D$2:$D$5111,$C5,Тех_Движение!$B$2:$B$5111,"&lt;="&amp;M$3)-$F5)))</f>
        <v/>
      </c>
      <c r="N5" s="54">
        <f>IF(OR($B5="",N$3&lt;$D5+Настройки!$B$7),0,MAX(0,$E5-MAX(0,SUMIFS(Тех_Движение!$G$2:$G$5111,Тех_Движение!$D$2:$D$5111,$C5,Тех_Движение!$B$2:$B$5111,"&lt;="&amp;N$3)-$F5)))</f>
        <v/>
      </c>
      <c r="O5" s="54">
        <f>IF(OR($B5="",O$3&lt;$D5+Настройки!$B$7),0,MAX(0,$E5-MAX(0,SUMIFS(Тех_Движение!$G$2:$G$5111,Тех_Движение!$D$2:$D$5111,$C5,Тех_Движение!$B$2:$B$5111,"&lt;="&amp;O$3)-$F5)))</f>
        <v/>
      </c>
      <c r="P5" s="54">
        <f>IF(OR($B5="",P$3&lt;$D5+Настройки!$B$7),0,MAX(0,$E5-MAX(0,SUMIFS(Тех_Движение!$G$2:$G$5111,Тех_Движение!$D$2:$D$5111,$C5,Тех_Движение!$B$2:$B$5111,"&lt;="&amp;P$3)-$F5)))</f>
        <v/>
      </c>
      <c r="Q5" s="54">
        <f>IF(OR($B5="",Q$3&lt;$D5+Настройки!$B$7),0,MAX(0,$E5-MAX(0,SUMIFS(Тех_Движение!$G$2:$G$5111,Тех_Движение!$D$2:$D$5111,$C5,Тех_Движение!$B$2:$B$5111,"&lt;="&amp;Q$3)-$F5)))</f>
        <v/>
      </c>
      <c r="R5" s="54">
        <f>IF($B5="","",SUM($K5:$Q5))</f>
        <v/>
      </c>
      <c r="S5" s="56">
        <f>IF($B5="","",VLOOKUP($C5,Настройки!$A$11:$L$17,9,FALSE))</f>
        <v/>
      </c>
      <c r="T5" s="56">
        <f>IF($B5="","",$R5*$S5)</f>
        <v/>
      </c>
    </row>
    <row r="6">
      <c r="A6" s="20">
        <f>Тех_Движение!$A$3</f>
        <v/>
      </c>
      <c r="B6" s="20">
        <f>IF(Тех_Движение!$F$3&gt;0,Тех_Движение!$I$3,"")</f>
        <v/>
      </c>
      <c r="C6" s="20">
        <f>IF($B6="","",Тех_Движение!$D$3)</f>
        <v/>
      </c>
      <c r="D6" s="42">
        <f>IF($B6="","",Тех_Движение!$B$3)</f>
        <v/>
      </c>
      <c r="E6" s="54">
        <f>IF($B6="","",Тех_Движение!$F$3)</f>
        <v/>
      </c>
      <c r="F6" s="54">
        <f>IF($B6="","",SUMIFS($E$5:$E5,$C$5:$C5,$C6))</f>
        <v/>
      </c>
      <c r="G6" s="54">
        <f>IF($B6="","",MAX(0,$E6-MAX(0,SUMIFS(Тех_Движение!$G$2:$G$5111,Тех_Движение!$D$2:$D$5111,$C6,Тех_Движение!$B$2:$B$5111,"&lt;="&amp;Настройки!$B$5-1)-$F6)))</f>
        <v/>
      </c>
      <c r="H6" s="54">
        <f>IF($B6="","",IF(AND($D6&gt;=Настройки!$B$5,$D6&lt;=Настройки!$B$6),$E6,0))</f>
        <v/>
      </c>
      <c r="I6" s="54">
        <f>IF($B6="","",$G6+$H6-$J6)</f>
        <v/>
      </c>
      <c r="J6" s="54">
        <f>IF($B6="","",MAX(0,$E6-MAX(0,SUMIFS(Тех_Движение!$G$2:$G$5111,Тех_Движение!$D$2:$D$5111,$C6,Тех_Движение!$B$2:$B$5111,"&lt;="&amp;Настройки!$B$6)-$F6)))</f>
        <v/>
      </c>
      <c r="K6" s="54">
        <f>IF(OR($B6="",K$3&lt;$D6+Настройки!$B$7),0,MAX(0,$E6-MAX(0,SUMIFS(Тех_Движение!$G$2:$G$5111,Тех_Движение!$D$2:$D$5111,$C6,Тех_Движение!$B$2:$B$5111,"&lt;="&amp;K$3)-$F6)))</f>
        <v/>
      </c>
      <c r="L6" s="54">
        <f>IF(OR($B6="",L$3&lt;$D6+Настройки!$B$7),0,MAX(0,$E6-MAX(0,SUMIFS(Тех_Движение!$G$2:$G$5111,Тех_Движение!$D$2:$D$5111,$C6,Тех_Движение!$B$2:$B$5111,"&lt;="&amp;L$3)-$F6)))</f>
        <v/>
      </c>
      <c r="M6" s="54">
        <f>IF(OR($B6="",M$3&lt;$D6+Настройки!$B$7),0,MAX(0,$E6-MAX(0,SUMIFS(Тех_Движение!$G$2:$G$5111,Тех_Движение!$D$2:$D$5111,$C6,Тех_Движение!$B$2:$B$5111,"&lt;="&amp;M$3)-$F6)))</f>
        <v/>
      </c>
      <c r="N6" s="54">
        <f>IF(OR($B6="",N$3&lt;$D6+Настройки!$B$7),0,MAX(0,$E6-MAX(0,SUMIFS(Тех_Движение!$G$2:$G$5111,Тех_Движение!$D$2:$D$5111,$C6,Тех_Движение!$B$2:$B$5111,"&lt;="&amp;N$3)-$F6)))</f>
        <v/>
      </c>
      <c r="O6" s="54">
        <f>IF(OR($B6="",O$3&lt;$D6+Настройки!$B$7),0,MAX(0,$E6-MAX(0,SUMIFS(Тех_Движение!$G$2:$G$5111,Тех_Движение!$D$2:$D$5111,$C6,Тех_Движение!$B$2:$B$5111,"&lt;="&amp;O$3)-$F6)))</f>
        <v/>
      </c>
      <c r="P6" s="54">
        <f>IF(OR($B6="",P$3&lt;$D6+Настройки!$B$7),0,MAX(0,$E6-MAX(0,SUMIFS(Тех_Движение!$G$2:$G$5111,Тех_Движение!$D$2:$D$5111,$C6,Тех_Движение!$B$2:$B$5111,"&lt;="&amp;P$3)-$F6)))</f>
        <v/>
      </c>
      <c r="Q6" s="54">
        <f>IF(OR($B6="",Q$3&lt;$D6+Настройки!$B$7),0,MAX(0,$E6-MAX(0,SUMIFS(Тех_Движение!$G$2:$G$5111,Тех_Движение!$D$2:$D$5111,$C6,Тех_Движение!$B$2:$B$5111,"&lt;="&amp;Q$3)-$F6)))</f>
        <v/>
      </c>
      <c r="R6" s="54">
        <f>IF($B6="","",SUM($K6:$Q6))</f>
        <v/>
      </c>
      <c r="S6" s="56">
        <f>IF($B6="","",VLOOKUP($C6,Настройки!$A$11:$L$17,9,FALSE))</f>
        <v/>
      </c>
      <c r="T6" s="56">
        <f>IF($B6="","",$R6*$S6)</f>
        <v/>
      </c>
    </row>
    <row r="7">
      <c r="A7" s="20">
        <f>Тех_Движение!$A$4</f>
        <v/>
      </c>
      <c r="B7" s="20">
        <f>IF(Тех_Движение!$F$4&gt;0,Тех_Движение!$I$4,"")</f>
        <v/>
      </c>
      <c r="C7" s="20">
        <f>IF($B7="","",Тех_Движение!$D$4)</f>
        <v/>
      </c>
      <c r="D7" s="42">
        <f>IF($B7="","",Тех_Движение!$B$4)</f>
        <v/>
      </c>
      <c r="E7" s="54">
        <f>IF($B7="","",Тех_Движение!$F$4)</f>
        <v/>
      </c>
      <c r="F7" s="54">
        <f>IF($B7="","",SUMIFS($E$5:$E6,$C$5:$C6,$C7))</f>
        <v/>
      </c>
      <c r="G7" s="54">
        <f>IF($B7="","",MAX(0,$E7-MAX(0,SUMIFS(Тех_Движение!$G$2:$G$5111,Тех_Движение!$D$2:$D$5111,$C7,Тех_Движение!$B$2:$B$5111,"&lt;="&amp;Настройки!$B$5-1)-$F7)))</f>
        <v/>
      </c>
      <c r="H7" s="54">
        <f>IF($B7="","",IF(AND($D7&gt;=Настройки!$B$5,$D7&lt;=Настройки!$B$6),$E7,0))</f>
        <v/>
      </c>
      <c r="I7" s="54">
        <f>IF($B7="","",$G7+$H7-$J7)</f>
        <v/>
      </c>
      <c r="J7" s="54">
        <f>IF($B7="","",MAX(0,$E7-MAX(0,SUMIFS(Тех_Движение!$G$2:$G$5111,Тех_Движение!$D$2:$D$5111,$C7,Тех_Движение!$B$2:$B$5111,"&lt;="&amp;Настройки!$B$6)-$F7)))</f>
        <v/>
      </c>
      <c r="K7" s="54">
        <f>IF(OR($B7="",K$3&lt;$D7+Настройки!$B$7),0,MAX(0,$E7-MAX(0,SUMIFS(Тех_Движение!$G$2:$G$5111,Тех_Движение!$D$2:$D$5111,$C7,Тех_Движение!$B$2:$B$5111,"&lt;="&amp;K$3)-$F7)))</f>
        <v/>
      </c>
      <c r="L7" s="54">
        <f>IF(OR($B7="",L$3&lt;$D7+Настройки!$B$7),0,MAX(0,$E7-MAX(0,SUMIFS(Тех_Движение!$G$2:$G$5111,Тех_Движение!$D$2:$D$5111,$C7,Тех_Движение!$B$2:$B$5111,"&lt;="&amp;L$3)-$F7)))</f>
        <v/>
      </c>
      <c r="M7" s="54">
        <f>IF(OR($B7="",M$3&lt;$D7+Настройки!$B$7),0,MAX(0,$E7-MAX(0,SUMIFS(Тех_Движение!$G$2:$G$5111,Тех_Движение!$D$2:$D$5111,$C7,Тех_Движение!$B$2:$B$5111,"&lt;="&amp;M$3)-$F7)))</f>
        <v/>
      </c>
      <c r="N7" s="54">
        <f>IF(OR($B7="",N$3&lt;$D7+Настройки!$B$7),0,MAX(0,$E7-MAX(0,SUMIFS(Тех_Движение!$G$2:$G$5111,Тех_Движение!$D$2:$D$5111,$C7,Тех_Движение!$B$2:$B$5111,"&lt;="&amp;N$3)-$F7)))</f>
        <v/>
      </c>
      <c r="O7" s="54">
        <f>IF(OR($B7="",O$3&lt;$D7+Настройки!$B$7),0,MAX(0,$E7-MAX(0,SUMIFS(Тех_Движение!$G$2:$G$5111,Тех_Движение!$D$2:$D$5111,$C7,Тех_Движение!$B$2:$B$5111,"&lt;="&amp;O$3)-$F7)))</f>
        <v/>
      </c>
      <c r="P7" s="54">
        <f>IF(OR($B7="",P$3&lt;$D7+Настройки!$B$7),0,MAX(0,$E7-MAX(0,SUMIFS(Тех_Движение!$G$2:$G$5111,Тех_Движение!$D$2:$D$5111,$C7,Тех_Движение!$B$2:$B$5111,"&lt;="&amp;P$3)-$F7)))</f>
        <v/>
      </c>
      <c r="Q7" s="54">
        <f>IF(OR($B7="",Q$3&lt;$D7+Настройки!$B$7),0,MAX(0,$E7-MAX(0,SUMIFS(Тех_Движение!$G$2:$G$5111,Тех_Движение!$D$2:$D$5111,$C7,Тех_Движение!$B$2:$B$5111,"&lt;="&amp;Q$3)-$F7)))</f>
        <v/>
      </c>
      <c r="R7" s="54">
        <f>IF($B7="","",SUM($K7:$Q7))</f>
        <v/>
      </c>
      <c r="S7" s="56">
        <f>IF($B7="","",VLOOKUP($C7,Настройки!$A$11:$L$17,9,FALSE))</f>
        <v/>
      </c>
      <c r="T7" s="56">
        <f>IF($B7="","",$R7*$S7)</f>
        <v/>
      </c>
    </row>
    <row r="8">
      <c r="A8" s="20">
        <f>Тех_Движение!$A$5</f>
        <v/>
      </c>
      <c r="B8" s="20">
        <f>IF(Тех_Движение!$F$5&gt;0,Тех_Движение!$I$5,"")</f>
        <v/>
      </c>
      <c r="C8" s="20">
        <f>IF($B8="","",Тех_Движение!$D$5)</f>
        <v/>
      </c>
      <c r="D8" s="42">
        <f>IF($B8="","",Тех_Движение!$B$5)</f>
        <v/>
      </c>
      <c r="E8" s="54">
        <f>IF($B8="","",Тех_Движение!$F$5)</f>
        <v/>
      </c>
      <c r="F8" s="54">
        <f>IF($B8="","",SUMIFS($E$5:$E7,$C$5:$C7,$C8))</f>
        <v/>
      </c>
      <c r="G8" s="54">
        <f>IF($B8="","",MAX(0,$E8-MAX(0,SUMIFS(Тех_Движение!$G$2:$G$5111,Тех_Движение!$D$2:$D$5111,$C8,Тех_Движение!$B$2:$B$5111,"&lt;="&amp;Настройки!$B$5-1)-$F8)))</f>
        <v/>
      </c>
      <c r="H8" s="54">
        <f>IF($B8="","",IF(AND($D8&gt;=Настройки!$B$5,$D8&lt;=Настройки!$B$6),$E8,0))</f>
        <v/>
      </c>
      <c r="I8" s="54">
        <f>IF($B8="","",$G8+$H8-$J8)</f>
        <v/>
      </c>
      <c r="J8" s="54">
        <f>IF($B8="","",MAX(0,$E8-MAX(0,SUMIFS(Тех_Движение!$G$2:$G$5111,Тех_Движение!$D$2:$D$5111,$C8,Тех_Движение!$B$2:$B$5111,"&lt;="&amp;Настройки!$B$6)-$F8)))</f>
        <v/>
      </c>
      <c r="K8" s="54">
        <f>IF(OR($B8="",K$3&lt;$D8+Настройки!$B$7),0,MAX(0,$E8-MAX(0,SUMIFS(Тех_Движение!$G$2:$G$5111,Тех_Движение!$D$2:$D$5111,$C8,Тех_Движение!$B$2:$B$5111,"&lt;="&amp;K$3)-$F8)))</f>
        <v/>
      </c>
      <c r="L8" s="54">
        <f>IF(OR($B8="",L$3&lt;$D8+Настройки!$B$7),0,MAX(0,$E8-MAX(0,SUMIFS(Тех_Движение!$G$2:$G$5111,Тех_Движение!$D$2:$D$5111,$C8,Тех_Движение!$B$2:$B$5111,"&lt;="&amp;L$3)-$F8)))</f>
        <v/>
      </c>
      <c r="M8" s="54">
        <f>IF(OR($B8="",M$3&lt;$D8+Настройки!$B$7),0,MAX(0,$E8-MAX(0,SUMIFS(Тех_Движение!$G$2:$G$5111,Тех_Движение!$D$2:$D$5111,$C8,Тех_Движение!$B$2:$B$5111,"&lt;="&amp;M$3)-$F8)))</f>
        <v/>
      </c>
      <c r="N8" s="54">
        <f>IF(OR($B8="",N$3&lt;$D8+Настройки!$B$7),0,MAX(0,$E8-MAX(0,SUMIFS(Тех_Движение!$G$2:$G$5111,Тех_Движение!$D$2:$D$5111,$C8,Тех_Движение!$B$2:$B$5111,"&lt;="&amp;N$3)-$F8)))</f>
        <v/>
      </c>
      <c r="O8" s="54">
        <f>IF(OR($B8="",O$3&lt;$D8+Настройки!$B$7),0,MAX(0,$E8-MAX(0,SUMIFS(Тех_Движение!$G$2:$G$5111,Тех_Движение!$D$2:$D$5111,$C8,Тех_Движение!$B$2:$B$5111,"&lt;="&amp;O$3)-$F8)))</f>
        <v/>
      </c>
      <c r="P8" s="54">
        <f>IF(OR($B8="",P$3&lt;$D8+Настройки!$B$7),0,MAX(0,$E8-MAX(0,SUMIFS(Тех_Движение!$G$2:$G$5111,Тех_Движение!$D$2:$D$5111,$C8,Тех_Движение!$B$2:$B$5111,"&lt;="&amp;P$3)-$F8)))</f>
        <v/>
      </c>
      <c r="Q8" s="54">
        <f>IF(OR($B8="",Q$3&lt;$D8+Настройки!$B$7),0,MAX(0,$E8-MAX(0,SUMIFS(Тех_Движение!$G$2:$G$5111,Тех_Движение!$D$2:$D$5111,$C8,Тех_Движение!$B$2:$B$5111,"&lt;="&amp;Q$3)-$F8)))</f>
        <v/>
      </c>
      <c r="R8" s="54">
        <f>IF($B8="","",SUM($K8:$Q8))</f>
        <v/>
      </c>
      <c r="S8" s="56">
        <f>IF($B8="","",VLOOKUP($C8,Настройки!$A$11:$L$17,9,FALSE))</f>
        <v/>
      </c>
      <c r="T8" s="56">
        <f>IF($B8="","",$R8*$S8)</f>
        <v/>
      </c>
    </row>
    <row r="9">
      <c r="A9" s="20">
        <f>Тех_Движение!$A$6</f>
        <v/>
      </c>
      <c r="B9" s="20">
        <f>IF(Тех_Движение!$F$6&gt;0,Тех_Движение!$I$6,"")</f>
        <v/>
      </c>
      <c r="C9" s="20">
        <f>IF($B9="","",Тех_Движение!$D$6)</f>
        <v/>
      </c>
      <c r="D9" s="42">
        <f>IF($B9="","",Тех_Движение!$B$6)</f>
        <v/>
      </c>
      <c r="E9" s="54">
        <f>IF($B9="","",Тех_Движение!$F$6)</f>
        <v/>
      </c>
      <c r="F9" s="54">
        <f>IF($B9="","",SUMIFS($E$5:$E8,$C$5:$C8,$C9))</f>
        <v/>
      </c>
      <c r="G9" s="54">
        <f>IF($B9="","",MAX(0,$E9-MAX(0,SUMIFS(Тех_Движение!$G$2:$G$5111,Тех_Движение!$D$2:$D$5111,$C9,Тех_Движение!$B$2:$B$5111,"&lt;="&amp;Настройки!$B$5-1)-$F9)))</f>
        <v/>
      </c>
      <c r="H9" s="54">
        <f>IF($B9="","",IF(AND($D9&gt;=Настройки!$B$5,$D9&lt;=Настройки!$B$6),$E9,0))</f>
        <v/>
      </c>
      <c r="I9" s="54">
        <f>IF($B9="","",$G9+$H9-$J9)</f>
        <v/>
      </c>
      <c r="J9" s="54">
        <f>IF($B9="","",MAX(0,$E9-MAX(0,SUMIFS(Тех_Движение!$G$2:$G$5111,Тех_Движение!$D$2:$D$5111,$C9,Тех_Движение!$B$2:$B$5111,"&lt;="&amp;Настройки!$B$6)-$F9)))</f>
        <v/>
      </c>
      <c r="K9" s="54">
        <f>IF(OR($B9="",K$3&lt;$D9+Настройки!$B$7),0,MAX(0,$E9-MAX(0,SUMIFS(Тех_Движение!$G$2:$G$5111,Тех_Движение!$D$2:$D$5111,$C9,Тех_Движение!$B$2:$B$5111,"&lt;="&amp;K$3)-$F9)))</f>
        <v/>
      </c>
      <c r="L9" s="54">
        <f>IF(OR($B9="",L$3&lt;$D9+Настройки!$B$7),0,MAX(0,$E9-MAX(0,SUMIFS(Тех_Движение!$G$2:$G$5111,Тех_Движение!$D$2:$D$5111,$C9,Тех_Движение!$B$2:$B$5111,"&lt;="&amp;L$3)-$F9)))</f>
        <v/>
      </c>
      <c r="M9" s="54">
        <f>IF(OR($B9="",M$3&lt;$D9+Настройки!$B$7),0,MAX(0,$E9-MAX(0,SUMIFS(Тех_Движение!$G$2:$G$5111,Тех_Движение!$D$2:$D$5111,$C9,Тех_Движение!$B$2:$B$5111,"&lt;="&amp;M$3)-$F9)))</f>
        <v/>
      </c>
      <c r="N9" s="54">
        <f>IF(OR($B9="",N$3&lt;$D9+Настройки!$B$7),0,MAX(0,$E9-MAX(0,SUMIFS(Тех_Движение!$G$2:$G$5111,Тех_Движение!$D$2:$D$5111,$C9,Тех_Движение!$B$2:$B$5111,"&lt;="&amp;N$3)-$F9)))</f>
        <v/>
      </c>
      <c r="O9" s="54">
        <f>IF(OR($B9="",O$3&lt;$D9+Настройки!$B$7),0,MAX(0,$E9-MAX(0,SUMIFS(Тех_Движение!$G$2:$G$5111,Тех_Движение!$D$2:$D$5111,$C9,Тех_Движение!$B$2:$B$5111,"&lt;="&amp;O$3)-$F9)))</f>
        <v/>
      </c>
      <c r="P9" s="54">
        <f>IF(OR($B9="",P$3&lt;$D9+Настройки!$B$7),0,MAX(0,$E9-MAX(0,SUMIFS(Тех_Движение!$G$2:$G$5111,Тех_Движение!$D$2:$D$5111,$C9,Тех_Движение!$B$2:$B$5111,"&lt;="&amp;P$3)-$F9)))</f>
        <v/>
      </c>
      <c r="Q9" s="54">
        <f>IF(OR($B9="",Q$3&lt;$D9+Настройки!$B$7),0,MAX(0,$E9-MAX(0,SUMIFS(Тех_Движение!$G$2:$G$5111,Тех_Движение!$D$2:$D$5111,$C9,Тех_Движение!$B$2:$B$5111,"&lt;="&amp;Q$3)-$F9)))</f>
        <v/>
      </c>
      <c r="R9" s="54">
        <f>IF($B9="","",SUM($K9:$Q9))</f>
        <v/>
      </c>
      <c r="S9" s="56">
        <f>IF($B9="","",VLOOKUP($C9,Настройки!$A$11:$L$17,9,FALSE))</f>
        <v/>
      </c>
      <c r="T9" s="56">
        <f>IF($B9="","",$R9*$S9)</f>
        <v/>
      </c>
    </row>
    <row r="10">
      <c r="A10" s="20">
        <f>Тех_Движение!$A$7</f>
        <v/>
      </c>
      <c r="B10" s="20">
        <f>IF(Тех_Движение!$F$7&gt;0,Тех_Движение!$I$7,"")</f>
        <v/>
      </c>
      <c r="C10" s="20">
        <f>IF($B10="","",Тех_Движение!$D$7)</f>
        <v/>
      </c>
      <c r="D10" s="42">
        <f>IF($B10="","",Тех_Движение!$B$7)</f>
        <v/>
      </c>
      <c r="E10" s="54">
        <f>IF($B10="","",Тех_Движение!$F$7)</f>
        <v/>
      </c>
      <c r="F10" s="54">
        <f>IF($B10="","",SUMIFS($E$5:$E9,$C$5:$C9,$C10))</f>
        <v/>
      </c>
      <c r="G10" s="54">
        <f>IF($B10="","",MAX(0,$E10-MAX(0,SUMIFS(Тех_Движение!$G$2:$G$5111,Тех_Движение!$D$2:$D$5111,$C10,Тех_Движение!$B$2:$B$5111,"&lt;="&amp;Настройки!$B$5-1)-$F10)))</f>
        <v/>
      </c>
      <c r="H10" s="54">
        <f>IF($B10="","",IF(AND($D10&gt;=Настройки!$B$5,$D10&lt;=Настройки!$B$6),$E10,0))</f>
        <v/>
      </c>
      <c r="I10" s="54">
        <f>IF($B10="","",$G10+$H10-$J10)</f>
        <v/>
      </c>
      <c r="J10" s="54">
        <f>IF($B10="","",MAX(0,$E10-MAX(0,SUMIFS(Тех_Движение!$G$2:$G$5111,Тех_Движение!$D$2:$D$5111,$C10,Тех_Движение!$B$2:$B$5111,"&lt;="&amp;Настройки!$B$6)-$F10)))</f>
        <v/>
      </c>
      <c r="K10" s="54">
        <f>IF(OR($B10="",K$3&lt;$D10+Настройки!$B$7),0,MAX(0,$E10-MAX(0,SUMIFS(Тех_Движение!$G$2:$G$5111,Тех_Движение!$D$2:$D$5111,$C10,Тех_Движение!$B$2:$B$5111,"&lt;="&amp;K$3)-$F10)))</f>
        <v/>
      </c>
      <c r="L10" s="54">
        <f>IF(OR($B10="",L$3&lt;$D10+Настройки!$B$7),0,MAX(0,$E10-MAX(0,SUMIFS(Тех_Движение!$G$2:$G$5111,Тех_Движение!$D$2:$D$5111,$C10,Тех_Движение!$B$2:$B$5111,"&lt;="&amp;L$3)-$F10)))</f>
        <v/>
      </c>
      <c r="M10" s="54">
        <f>IF(OR($B10="",M$3&lt;$D10+Настройки!$B$7),0,MAX(0,$E10-MAX(0,SUMIFS(Тех_Движение!$G$2:$G$5111,Тех_Движение!$D$2:$D$5111,$C10,Тех_Движение!$B$2:$B$5111,"&lt;="&amp;M$3)-$F10)))</f>
        <v/>
      </c>
      <c r="N10" s="54">
        <f>IF(OR($B10="",N$3&lt;$D10+Настройки!$B$7),0,MAX(0,$E10-MAX(0,SUMIFS(Тех_Движение!$G$2:$G$5111,Тех_Движение!$D$2:$D$5111,$C10,Тех_Движение!$B$2:$B$5111,"&lt;="&amp;N$3)-$F10)))</f>
        <v/>
      </c>
      <c r="O10" s="54">
        <f>IF(OR($B10="",O$3&lt;$D10+Настройки!$B$7),0,MAX(0,$E10-MAX(0,SUMIFS(Тех_Движение!$G$2:$G$5111,Тех_Движение!$D$2:$D$5111,$C10,Тех_Движение!$B$2:$B$5111,"&lt;="&amp;O$3)-$F10)))</f>
        <v/>
      </c>
      <c r="P10" s="54">
        <f>IF(OR($B10="",P$3&lt;$D10+Настройки!$B$7),0,MAX(0,$E10-MAX(0,SUMIFS(Тех_Движение!$G$2:$G$5111,Тех_Движение!$D$2:$D$5111,$C10,Тех_Движение!$B$2:$B$5111,"&lt;="&amp;P$3)-$F10)))</f>
        <v/>
      </c>
      <c r="Q10" s="54">
        <f>IF(OR($B10="",Q$3&lt;$D10+Настройки!$B$7),0,MAX(0,$E10-MAX(0,SUMIFS(Тех_Движение!$G$2:$G$5111,Тех_Движение!$D$2:$D$5111,$C10,Тех_Движение!$B$2:$B$5111,"&lt;="&amp;Q$3)-$F10)))</f>
        <v/>
      </c>
      <c r="R10" s="54">
        <f>IF($B10="","",SUM($K10:$Q10))</f>
        <v/>
      </c>
      <c r="S10" s="56">
        <f>IF($B10="","",VLOOKUP($C10,Настройки!$A$11:$L$17,9,FALSE))</f>
        <v/>
      </c>
      <c r="T10" s="56">
        <f>IF($B10="","",$R10*$S10)</f>
        <v/>
      </c>
    </row>
    <row r="11">
      <c r="A11" s="20">
        <f>Тех_Движение!$A$8</f>
        <v/>
      </c>
      <c r="B11" s="20">
        <f>IF(Тех_Движение!$F$8&gt;0,Тех_Движение!$I$8,"")</f>
        <v/>
      </c>
      <c r="C11" s="20">
        <f>IF($B11="","",Тех_Движение!$D$8)</f>
        <v/>
      </c>
      <c r="D11" s="42">
        <f>IF($B11="","",Тех_Движение!$B$8)</f>
        <v/>
      </c>
      <c r="E11" s="54">
        <f>IF($B11="","",Тех_Движение!$F$8)</f>
        <v/>
      </c>
      <c r="F11" s="54">
        <f>IF($B11="","",SUMIFS($E$5:$E10,$C$5:$C10,$C11))</f>
        <v/>
      </c>
      <c r="G11" s="54">
        <f>IF($B11="","",MAX(0,$E11-MAX(0,SUMIFS(Тех_Движение!$G$2:$G$5111,Тех_Движение!$D$2:$D$5111,$C11,Тех_Движение!$B$2:$B$5111,"&lt;="&amp;Настройки!$B$5-1)-$F11)))</f>
        <v/>
      </c>
      <c r="H11" s="54">
        <f>IF($B11="","",IF(AND($D11&gt;=Настройки!$B$5,$D11&lt;=Настройки!$B$6),$E11,0))</f>
        <v/>
      </c>
      <c r="I11" s="54">
        <f>IF($B11="","",$G11+$H11-$J11)</f>
        <v/>
      </c>
      <c r="J11" s="54">
        <f>IF($B11="","",MAX(0,$E11-MAX(0,SUMIFS(Тех_Движение!$G$2:$G$5111,Тех_Движение!$D$2:$D$5111,$C11,Тех_Движение!$B$2:$B$5111,"&lt;="&amp;Настройки!$B$6)-$F11)))</f>
        <v/>
      </c>
      <c r="K11" s="54">
        <f>IF(OR($B11="",K$3&lt;$D11+Настройки!$B$7),0,MAX(0,$E11-MAX(0,SUMIFS(Тех_Движение!$G$2:$G$5111,Тех_Движение!$D$2:$D$5111,$C11,Тех_Движение!$B$2:$B$5111,"&lt;="&amp;K$3)-$F11)))</f>
        <v/>
      </c>
      <c r="L11" s="54">
        <f>IF(OR($B11="",L$3&lt;$D11+Настройки!$B$7),0,MAX(0,$E11-MAX(0,SUMIFS(Тех_Движение!$G$2:$G$5111,Тех_Движение!$D$2:$D$5111,$C11,Тех_Движение!$B$2:$B$5111,"&lt;="&amp;L$3)-$F11)))</f>
        <v/>
      </c>
      <c r="M11" s="54">
        <f>IF(OR($B11="",M$3&lt;$D11+Настройки!$B$7),0,MAX(0,$E11-MAX(0,SUMIFS(Тех_Движение!$G$2:$G$5111,Тех_Движение!$D$2:$D$5111,$C11,Тех_Движение!$B$2:$B$5111,"&lt;="&amp;M$3)-$F11)))</f>
        <v/>
      </c>
      <c r="N11" s="54">
        <f>IF(OR($B11="",N$3&lt;$D11+Настройки!$B$7),0,MAX(0,$E11-MAX(0,SUMIFS(Тех_Движение!$G$2:$G$5111,Тех_Движение!$D$2:$D$5111,$C11,Тех_Движение!$B$2:$B$5111,"&lt;="&amp;N$3)-$F11)))</f>
        <v/>
      </c>
      <c r="O11" s="54">
        <f>IF(OR($B11="",O$3&lt;$D11+Настройки!$B$7),0,MAX(0,$E11-MAX(0,SUMIFS(Тех_Движение!$G$2:$G$5111,Тех_Движение!$D$2:$D$5111,$C11,Тех_Движение!$B$2:$B$5111,"&lt;="&amp;O$3)-$F11)))</f>
        <v/>
      </c>
      <c r="P11" s="54">
        <f>IF(OR($B11="",P$3&lt;$D11+Настройки!$B$7),0,MAX(0,$E11-MAX(0,SUMIFS(Тех_Движение!$G$2:$G$5111,Тех_Движение!$D$2:$D$5111,$C11,Тех_Движение!$B$2:$B$5111,"&lt;="&amp;P$3)-$F11)))</f>
        <v/>
      </c>
      <c r="Q11" s="54">
        <f>IF(OR($B11="",Q$3&lt;$D11+Настройки!$B$7),0,MAX(0,$E11-MAX(0,SUMIFS(Тех_Движение!$G$2:$G$5111,Тех_Движение!$D$2:$D$5111,$C11,Тех_Движение!$B$2:$B$5111,"&lt;="&amp;Q$3)-$F11)))</f>
        <v/>
      </c>
      <c r="R11" s="54">
        <f>IF($B11="","",SUM($K11:$Q11))</f>
        <v/>
      </c>
      <c r="S11" s="56">
        <f>IF($B11="","",VLOOKUP($C11,Настройки!$A$11:$L$17,9,FALSE))</f>
        <v/>
      </c>
      <c r="T11" s="56">
        <f>IF($B11="","",$R11*$S11)</f>
        <v/>
      </c>
    </row>
    <row r="12">
      <c r="A12" s="20">
        <f>Тех_Движение!$A$9</f>
        <v/>
      </c>
      <c r="B12" s="20">
        <f>IF(Тех_Движение!$F$9&gt;0,Тех_Движение!$I$9,"")</f>
        <v/>
      </c>
      <c r="C12" s="20">
        <f>IF($B12="","",Тех_Движение!$D$9)</f>
        <v/>
      </c>
      <c r="D12" s="42">
        <f>IF($B12="","",Тех_Движение!$B$9)</f>
        <v/>
      </c>
      <c r="E12" s="54">
        <f>IF($B12="","",Тех_Движение!$F$9)</f>
        <v/>
      </c>
      <c r="F12" s="54">
        <f>IF($B12="","",SUMIFS($E$5:$E11,$C$5:$C11,$C12))</f>
        <v/>
      </c>
      <c r="G12" s="54">
        <f>IF($B12="","",MAX(0,$E12-MAX(0,SUMIFS(Тех_Движение!$G$2:$G$5111,Тех_Движение!$D$2:$D$5111,$C12,Тех_Движение!$B$2:$B$5111,"&lt;="&amp;Настройки!$B$5-1)-$F12)))</f>
        <v/>
      </c>
      <c r="H12" s="54">
        <f>IF($B12="","",IF(AND($D12&gt;=Настройки!$B$5,$D12&lt;=Настройки!$B$6),$E12,0))</f>
        <v/>
      </c>
      <c r="I12" s="54">
        <f>IF($B12="","",$G12+$H12-$J12)</f>
        <v/>
      </c>
      <c r="J12" s="54">
        <f>IF($B12="","",MAX(0,$E12-MAX(0,SUMIFS(Тех_Движение!$G$2:$G$5111,Тех_Движение!$D$2:$D$5111,$C12,Тех_Движение!$B$2:$B$5111,"&lt;="&amp;Настройки!$B$6)-$F12)))</f>
        <v/>
      </c>
      <c r="K12" s="54">
        <f>IF(OR($B12="",K$3&lt;$D12+Настройки!$B$7),0,MAX(0,$E12-MAX(0,SUMIFS(Тех_Движение!$G$2:$G$5111,Тех_Движение!$D$2:$D$5111,$C12,Тех_Движение!$B$2:$B$5111,"&lt;="&amp;K$3)-$F12)))</f>
        <v/>
      </c>
      <c r="L12" s="54">
        <f>IF(OR($B12="",L$3&lt;$D12+Настройки!$B$7),0,MAX(0,$E12-MAX(0,SUMIFS(Тех_Движение!$G$2:$G$5111,Тех_Движение!$D$2:$D$5111,$C12,Тех_Движение!$B$2:$B$5111,"&lt;="&amp;L$3)-$F12)))</f>
        <v/>
      </c>
      <c r="M12" s="54">
        <f>IF(OR($B12="",M$3&lt;$D12+Настройки!$B$7),0,MAX(0,$E12-MAX(0,SUMIFS(Тех_Движение!$G$2:$G$5111,Тех_Движение!$D$2:$D$5111,$C12,Тех_Движение!$B$2:$B$5111,"&lt;="&amp;M$3)-$F12)))</f>
        <v/>
      </c>
      <c r="N12" s="54">
        <f>IF(OR($B12="",N$3&lt;$D12+Настройки!$B$7),0,MAX(0,$E12-MAX(0,SUMIFS(Тех_Движение!$G$2:$G$5111,Тех_Движение!$D$2:$D$5111,$C12,Тех_Движение!$B$2:$B$5111,"&lt;="&amp;N$3)-$F12)))</f>
        <v/>
      </c>
      <c r="O12" s="54">
        <f>IF(OR($B12="",O$3&lt;$D12+Настройки!$B$7),0,MAX(0,$E12-MAX(0,SUMIFS(Тех_Движение!$G$2:$G$5111,Тех_Движение!$D$2:$D$5111,$C12,Тех_Движение!$B$2:$B$5111,"&lt;="&amp;O$3)-$F12)))</f>
        <v/>
      </c>
      <c r="P12" s="54">
        <f>IF(OR($B12="",P$3&lt;$D12+Настройки!$B$7),0,MAX(0,$E12-MAX(0,SUMIFS(Тех_Движение!$G$2:$G$5111,Тех_Движение!$D$2:$D$5111,$C12,Тех_Движение!$B$2:$B$5111,"&lt;="&amp;P$3)-$F12)))</f>
        <v/>
      </c>
      <c r="Q12" s="54">
        <f>IF(OR($B12="",Q$3&lt;$D12+Настройки!$B$7),0,MAX(0,$E12-MAX(0,SUMIFS(Тех_Движение!$G$2:$G$5111,Тех_Движение!$D$2:$D$5111,$C12,Тех_Движение!$B$2:$B$5111,"&lt;="&amp;Q$3)-$F12)))</f>
        <v/>
      </c>
      <c r="R12" s="54">
        <f>IF($B12="","",SUM($K12:$Q12))</f>
        <v/>
      </c>
      <c r="S12" s="56">
        <f>IF($B12="","",VLOOKUP($C12,Настройки!$A$11:$L$17,9,FALSE))</f>
        <v/>
      </c>
      <c r="T12" s="56">
        <f>IF($B12="","",$R12*$S12)</f>
        <v/>
      </c>
    </row>
    <row r="13">
      <c r="A13" s="20">
        <f>Тех_Движение!$A$10</f>
        <v/>
      </c>
      <c r="B13" s="20">
        <f>IF(Тех_Движение!$F$10&gt;0,Тех_Движение!$I$10,"")</f>
        <v/>
      </c>
      <c r="C13" s="20">
        <f>IF($B13="","",Тех_Движение!$D$10)</f>
        <v/>
      </c>
      <c r="D13" s="42">
        <f>IF($B13="","",Тех_Движение!$B$10)</f>
        <v/>
      </c>
      <c r="E13" s="54">
        <f>IF($B13="","",Тех_Движение!$F$10)</f>
        <v/>
      </c>
      <c r="F13" s="54">
        <f>IF($B13="","",SUMIFS($E$5:$E12,$C$5:$C12,$C13))</f>
        <v/>
      </c>
      <c r="G13" s="54">
        <f>IF($B13="","",MAX(0,$E13-MAX(0,SUMIFS(Тех_Движение!$G$2:$G$5111,Тех_Движение!$D$2:$D$5111,$C13,Тех_Движение!$B$2:$B$5111,"&lt;="&amp;Настройки!$B$5-1)-$F13)))</f>
        <v/>
      </c>
      <c r="H13" s="54">
        <f>IF($B13="","",IF(AND($D13&gt;=Настройки!$B$5,$D13&lt;=Настройки!$B$6),$E13,0))</f>
        <v/>
      </c>
      <c r="I13" s="54">
        <f>IF($B13="","",$G13+$H13-$J13)</f>
        <v/>
      </c>
      <c r="J13" s="54">
        <f>IF($B13="","",MAX(0,$E13-MAX(0,SUMIFS(Тех_Движение!$G$2:$G$5111,Тех_Движение!$D$2:$D$5111,$C13,Тех_Движение!$B$2:$B$5111,"&lt;="&amp;Настройки!$B$6)-$F13)))</f>
        <v/>
      </c>
      <c r="K13" s="54">
        <f>IF(OR($B13="",K$3&lt;$D13+Настройки!$B$7),0,MAX(0,$E13-MAX(0,SUMIFS(Тех_Движение!$G$2:$G$5111,Тех_Движение!$D$2:$D$5111,$C13,Тех_Движение!$B$2:$B$5111,"&lt;="&amp;K$3)-$F13)))</f>
        <v/>
      </c>
      <c r="L13" s="54">
        <f>IF(OR($B13="",L$3&lt;$D13+Настройки!$B$7),0,MAX(0,$E13-MAX(0,SUMIFS(Тех_Движение!$G$2:$G$5111,Тех_Движение!$D$2:$D$5111,$C13,Тех_Движение!$B$2:$B$5111,"&lt;="&amp;L$3)-$F13)))</f>
        <v/>
      </c>
      <c r="M13" s="54">
        <f>IF(OR($B13="",M$3&lt;$D13+Настройки!$B$7),0,MAX(0,$E13-MAX(0,SUMIFS(Тех_Движение!$G$2:$G$5111,Тех_Движение!$D$2:$D$5111,$C13,Тех_Движение!$B$2:$B$5111,"&lt;="&amp;M$3)-$F13)))</f>
        <v/>
      </c>
      <c r="N13" s="54">
        <f>IF(OR($B13="",N$3&lt;$D13+Настройки!$B$7),0,MAX(0,$E13-MAX(0,SUMIFS(Тех_Движение!$G$2:$G$5111,Тех_Движение!$D$2:$D$5111,$C13,Тех_Движение!$B$2:$B$5111,"&lt;="&amp;N$3)-$F13)))</f>
        <v/>
      </c>
      <c r="O13" s="54">
        <f>IF(OR($B13="",O$3&lt;$D13+Настройки!$B$7),0,MAX(0,$E13-MAX(0,SUMIFS(Тех_Движение!$G$2:$G$5111,Тех_Движение!$D$2:$D$5111,$C13,Тех_Движение!$B$2:$B$5111,"&lt;="&amp;O$3)-$F13)))</f>
        <v/>
      </c>
      <c r="P13" s="54">
        <f>IF(OR($B13="",P$3&lt;$D13+Настройки!$B$7),0,MAX(0,$E13-MAX(0,SUMIFS(Тех_Движение!$G$2:$G$5111,Тех_Движение!$D$2:$D$5111,$C13,Тех_Движение!$B$2:$B$5111,"&lt;="&amp;P$3)-$F13)))</f>
        <v/>
      </c>
      <c r="Q13" s="54">
        <f>IF(OR($B13="",Q$3&lt;$D13+Настройки!$B$7),0,MAX(0,$E13-MAX(0,SUMIFS(Тех_Движение!$G$2:$G$5111,Тех_Движение!$D$2:$D$5111,$C13,Тех_Движение!$B$2:$B$5111,"&lt;="&amp;Q$3)-$F13)))</f>
        <v/>
      </c>
      <c r="R13" s="54">
        <f>IF($B13="","",SUM($K13:$Q13))</f>
        <v/>
      </c>
      <c r="S13" s="56">
        <f>IF($B13="","",VLOOKUP($C13,Настройки!$A$11:$L$17,9,FALSE))</f>
        <v/>
      </c>
      <c r="T13" s="56">
        <f>IF($B13="","",$R13*$S13)</f>
        <v/>
      </c>
    </row>
    <row r="14">
      <c r="A14" s="20">
        <f>Тех_Движение!$A$11</f>
        <v/>
      </c>
      <c r="B14" s="20">
        <f>IF(Тех_Движение!$F$11&gt;0,Тех_Движение!$I$11,"")</f>
        <v/>
      </c>
      <c r="C14" s="20">
        <f>IF($B14="","",Тех_Движение!$D$11)</f>
        <v/>
      </c>
      <c r="D14" s="42">
        <f>IF($B14="","",Тех_Движение!$B$11)</f>
        <v/>
      </c>
      <c r="E14" s="54">
        <f>IF($B14="","",Тех_Движение!$F$11)</f>
        <v/>
      </c>
      <c r="F14" s="54">
        <f>IF($B14="","",SUMIFS($E$5:$E13,$C$5:$C13,$C14))</f>
        <v/>
      </c>
      <c r="G14" s="54">
        <f>IF($B14="","",MAX(0,$E14-MAX(0,SUMIFS(Тех_Движение!$G$2:$G$5111,Тех_Движение!$D$2:$D$5111,$C14,Тех_Движение!$B$2:$B$5111,"&lt;="&amp;Настройки!$B$5-1)-$F14)))</f>
        <v/>
      </c>
      <c r="H14" s="54">
        <f>IF($B14="","",IF(AND($D14&gt;=Настройки!$B$5,$D14&lt;=Настройки!$B$6),$E14,0))</f>
        <v/>
      </c>
      <c r="I14" s="54">
        <f>IF($B14="","",$G14+$H14-$J14)</f>
        <v/>
      </c>
      <c r="J14" s="54">
        <f>IF($B14="","",MAX(0,$E14-MAX(0,SUMIFS(Тех_Движение!$G$2:$G$5111,Тех_Движение!$D$2:$D$5111,$C14,Тех_Движение!$B$2:$B$5111,"&lt;="&amp;Настройки!$B$6)-$F14)))</f>
        <v/>
      </c>
      <c r="K14" s="54">
        <f>IF(OR($B14="",K$3&lt;$D14+Настройки!$B$7),0,MAX(0,$E14-MAX(0,SUMIFS(Тех_Движение!$G$2:$G$5111,Тех_Движение!$D$2:$D$5111,$C14,Тех_Движение!$B$2:$B$5111,"&lt;="&amp;K$3)-$F14)))</f>
        <v/>
      </c>
      <c r="L14" s="54">
        <f>IF(OR($B14="",L$3&lt;$D14+Настройки!$B$7),0,MAX(0,$E14-MAX(0,SUMIFS(Тех_Движение!$G$2:$G$5111,Тех_Движение!$D$2:$D$5111,$C14,Тех_Движение!$B$2:$B$5111,"&lt;="&amp;L$3)-$F14)))</f>
        <v/>
      </c>
      <c r="M14" s="54">
        <f>IF(OR($B14="",M$3&lt;$D14+Настройки!$B$7),0,MAX(0,$E14-MAX(0,SUMIFS(Тех_Движение!$G$2:$G$5111,Тех_Движение!$D$2:$D$5111,$C14,Тех_Движение!$B$2:$B$5111,"&lt;="&amp;M$3)-$F14)))</f>
        <v/>
      </c>
      <c r="N14" s="54">
        <f>IF(OR($B14="",N$3&lt;$D14+Настройки!$B$7),0,MAX(0,$E14-MAX(0,SUMIFS(Тех_Движение!$G$2:$G$5111,Тех_Движение!$D$2:$D$5111,$C14,Тех_Движение!$B$2:$B$5111,"&lt;="&amp;N$3)-$F14)))</f>
        <v/>
      </c>
      <c r="O14" s="54">
        <f>IF(OR($B14="",O$3&lt;$D14+Настройки!$B$7),0,MAX(0,$E14-MAX(0,SUMIFS(Тех_Движение!$G$2:$G$5111,Тех_Движение!$D$2:$D$5111,$C14,Тех_Движение!$B$2:$B$5111,"&lt;="&amp;O$3)-$F14)))</f>
        <v/>
      </c>
      <c r="P14" s="54">
        <f>IF(OR($B14="",P$3&lt;$D14+Настройки!$B$7),0,MAX(0,$E14-MAX(0,SUMIFS(Тех_Движение!$G$2:$G$5111,Тех_Движение!$D$2:$D$5111,$C14,Тех_Движение!$B$2:$B$5111,"&lt;="&amp;P$3)-$F14)))</f>
        <v/>
      </c>
      <c r="Q14" s="54">
        <f>IF(OR($B14="",Q$3&lt;$D14+Настройки!$B$7),0,MAX(0,$E14-MAX(0,SUMIFS(Тех_Движение!$G$2:$G$5111,Тех_Движение!$D$2:$D$5111,$C14,Тех_Движение!$B$2:$B$5111,"&lt;="&amp;Q$3)-$F14)))</f>
        <v/>
      </c>
      <c r="R14" s="54">
        <f>IF($B14="","",SUM($K14:$Q14))</f>
        <v/>
      </c>
      <c r="S14" s="56">
        <f>IF($B14="","",VLOOKUP($C14,Настройки!$A$11:$L$17,9,FALSE))</f>
        <v/>
      </c>
      <c r="T14" s="56">
        <f>IF($B14="","",$R14*$S14)</f>
        <v/>
      </c>
    </row>
    <row r="15">
      <c r="A15" s="20">
        <f>Тех_Движение!$A$12</f>
        <v/>
      </c>
      <c r="B15" s="20">
        <f>IF(Тех_Движение!$F$12&gt;0,Тех_Движение!$I$12,"")</f>
        <v/>
      </c>
      <c r="C15" s="20">
        <f>IF($B15="","",Тех_Движение!$D$12)</f>
        <v/>
      </c>
      <c r="D15" s="42">
        <f>IF($B15="","",Тех_Движение!$B$12)</f>
        <v/>
      </c>
      <c r="E15" s="54">
        <f>IF($B15="","",Тех_Движение!$F$12)</f>
        <v/>
      </c>
      <c r="F15" s="54">
        <f>IF($B15="","",SUMIFS($E$5:$E14,$C$5:$C14,$C15))</f>
        <v/>
      </c>
      <c r="G15" s="54">
        <f>IF($B15="","",MAX(0,$E15-MAX(0,SUMIFS(Тех_Движение!$G$2:$G$5111,Тех_Движение!$D$2:$D$5111,$C15,Тех_Движение!$B$2:$B$5111,"&lt;="&amp;Настройки!$B$5-1)-$F15)))</f>
        <v/>
      </c>
      <c r="H15" s="54">
        <f>IF($B15="","",IF(AND($D15&gt;=Настройки!$B$5,$D15&lt;=Настройки!$B$6),$E15,0))</f>
        <v/>
      </c>
      <c r="I15" s="54">
        <f>IF($B15="","",$G15+$H15-$J15)</f>
        <v/>
      </c>
      <c r="J15" s="54">
        <f>IF($B15="","",MAX(0,$E15-MAX(0,SUMIFS(Тех_Движение!$G$2:$G$5111,Тех_Движение!$D$2:$D$5111,$C15,Тех_Движение!$B$2:$B$5111,"&lt;="&amp;Настройки!$B$6)-$F15)))</f>
        <v/>
      </c>
      <c r="K15" s="54">
        <f>IF(OR($B15="",K$3&lt;$D15+Настройки!$B$7),0,MAX(0,$E15-MAX(0,SUMIFS(Тех_Движение!$G$2:$G$5111,Тех_Движение!$D$2:$D$5111,$C15,Тех_Движение!$B$2:$B$5111,"&lt;="&amp;K$3)-$F15)))</f>
        <v/>
      </c>
      <c r="L15" s="54">
        <f>IF(OR($B15="",L$3&lt;$D15+Настройки!$B$7),0,MAX(0,$E15-MAX(0,SUMIFS(Тех_Движение!$G$2:$G$5111,Тех_Движение!$D$2:$D$5111,$C15,Тех_Движение!$B$2:$B$5111,"&lt;="&amp;L$3)-$F15)))</f>
        <v/>
      </c>
      <c r="M15" s="54">
        <f>IF(OR($B15="",M$3&lt;$D15+Настройки!$B$7),0,MAX(0,$E15-MAX(0,SUMIFS(Тех_Движение!$G$2:$G$5111,Тех_Движение!$D$2:$D$5111,$C15,Тех_Движение!$B$2:$B$5111,"&lt;="&amp;M$3)-$F15)))</f>
        <v/>
      </c>
      <c r="N15" s="54">
        <f>IF(OR($B15="",N$3&lt;$D15+Настройки!$B$7),0,MAX(0,$E15-MAX(0,SUMIFS(Тех_Движение!$G$2:$G$5111,Тех_Движение!$D$2:$D$5111,$C15,Тех_Движение!$B$2:$B$5111,"&lt;="&amp;N$3)-$F15)))</f>
        <v/>
      </c>
      <c r="O15" s="54">
        <f>IF(OR($B15="",O$3&lt;$D15+Настройки!$B$7),0,MAX(0,$E15-MAX(0,SUMIFS(Тех_Движение!$G$2:$G$5111,Тех_Движение!$D$2:$D$5111,$C15,Тех_Движение!$B$2:$B$5111,"&lt;="&amp;O$3)-$F15)))</f>
        <v/>
      </c>
      <c r="P15" s="54">
        <f>IF(OR($B15="",P$3&lt;$D15+Настройки!$B$7),0,MAX(0,$E15-MAX(0,SUMIFS(Тех_Движение!$G$2:$G$5111,Тех_Движение!$D$2:$D$5111,$C15,Тех_Движение!$B$2:$B$5111,"&lt;="&amp;P$3)-$F15)))</f>
        <v/>
      </c>
      <c r="Q15" s="54">
        <f>IF(OR($B15="",Q$3&lt;$D15+Настройки!$B$7),0,MAX(0,$E15-MAX(0,SUMIFS(Тех_Движение!$G$2:$G$5111,Тех_Движение!$D$2:$D$5111,$C15,Тех_Движение!$B$2:$B$5111,"&lt;="&amp;Q$3)-$F15)))</f>
        <v/>
      </c>
      <c r="R15" s="54">
        <f>IF($B15="","",SUM($K15:$Q15))</f>
        <v/>
      </c>
      <c r="S15" s="56">
        <f>IF($B15="","",VLOOKUP($C15,Настройки!$A$11:$L$17,9,FALSE))</f>
        <v/>
      </c>
      <c r="T15" s="56">
        <f>IF($B15="","",$R15*$S15)</f>
        <v/>
      </c>
    </row>
    <row r="16">
      <c r="A16" s="20">
        <f>Тех_Движение!$A$13</f>
        <v/>
      </c>
      <c r="B16" s="20">
        <f>IF(Тех_Движение!$F$13&gt;0,Тех_Движение!$I$13,"")</f>
        <v/>
      </c>
      <c r="C16" s="20">
        <f>IF($B16="","",Тех_Движение!$D$13)</f>
        <v/>
      </c>
      <c r="D16" s="42">
        <f>IF($B16="","",Тех_Движение!$B$13)</f>
        <v/>
      </c>
      <c r="E16" s="54">
        <f>IF($B16="","",Тех_Движение!$F$13)</f>
        <v/>
      </c>
      <c r="F16" s="54">
        <f>IF($B16="","",SUMIFS($E$5:$E15,$C$5:$C15,$C16))</f>
        <v/>
      </c>
      <c r="G16" s="54">
        <f>IF($B16="","",MAX(0,$E16-MAX(0,SUMIFS(Тех_Движение!$G$2:$G$5111,Тех_Движение!$D$2:$D$5111,$C16,Тех_Движение!$B$2:$B$5111,"&lt;="&amp;Настройки!$B$5-1)-$F16)))</f>
        <v/>
      </c>
      <c r="H16" s="54">
        <f>IF($B16="","",IF(AND($D16&gt;=Настройки!$B$5,$D16&lt;=Настройки!$B$6),$E16,0))</f>
        <v/>
      </c>
      <c r="I16" s="54">
        <f>IF($B16="","",$G16+$H16-$J16)</f>
        <v/>
      </c>
      <c r="J16" s="54">
        <f>IF($B16="","",MAX(0,$E16-MAX(0,SUMIFS(Тех_Движение!$G$2:$G$5111,Тех_Движение!$D$2:$D$5111,$C16,Тех_Движение!$B$2:$B$5111,"&lt;="&amp;Настройки!$B$6)-$F16)))</f>
        <v/>
      </c>
      <c r="K16" s="54">
        <f>IF(OR($B16="",K$3&lt;$D16+Настройки!$B$7),0,MAX(0,$E16-MAX(0,SUMIFS(Тех_Движение!$G$2:$G$5111,Тех_Движение!$D$2:$D$5111,$C16,Тех_Движение!$B$2:$B$5111,"&lt;="&amp;K$3)-$F16)))</f>
        <v/>
      </c>
      <c r="L16" s="54">
        <f>IF(OR($B16="",L$3&lt;$D16+Настройки!$B$7),0,MAX(0,$E16-MAX(0,SUMIFS(Тех_Движение!$G$2:$G$5111,Тех_Движение!$D$2:$D$5111,$C16,Тех_Движение!$B$2:$B$5111,"&lt;="&amp;L$3)-$F16)))</f>
        <v/>
      </c>
      <c r="M16" s="54">
        <f>IF(OR($B16="",M$3&lt;$D16+Настройки!$B$7),0,MAX(0,$E16-MAX(0,SUMIFS(Тех_Движение!$G$2:$G$5111,Тех_Движение!$D$2:$D$5111,$C16,Тех_Движение!$B$2:$B$5111,"&lt;="&amp;M$3)-$F16)))</f>
        <v/>
      </c>
      <c r="N16" s="54">
        <f>IF(OR($B16="",N$3&lt;$D16+Настройки!$B$7),0,MAX(0,$E16-MAX(0,SUMIFS(Тех_Движение!$G$2:$G$5111,Тех_Движение!$D$2:$D$5111,$C16,Тех_Движение!$B$2:$B$5111,"&lt;="&amp;N$3)-$F16)))</f>
        <v/>
      </c>
      <c r="O16" s="54">
        <f>IF(OR($B16="",O$3&lt;$D16+Настройки!$B$7),0,MAX(0,$E16-MAX(0,SUMIFS(Тех_Движение!$G$2:$G$5111,Тех_Движение!$D$2:$D$5111,$C16,Тех_Движение!$B$2:$B$5111,"&lt;="&amp;O$3)-$F16)))</f>
        <v/>
      </c>
      <c r="P16" s="54">
        <f>IF(OR($B16="",P$3&lt;$D16+Настройки!$B$7),0,MAX(0,$E16-MAX(0,SUMIFS(Тех_Движение!$G$2:$G$5111,Тех_Движение!$D$2:$D$5111,$C16,Тех_Движение!$B$2:$B$5111,"&lt;="&amp;P$3)-$F16)))</f>
        <v/>
      </c>
      <c r="Q16" s="54">
        <f>IF(OR($B16="",Q$3&lt;$D16+Настройки!$B$7),0,MAX(0,$E16-MAX(0,SUMIFS(Тех_Движение!$G$2:$G$5111,Тех_Движение!$D$2:$D$5111,$C16,Тех_Движение!$B$2:$B$5111,"&lt;="&amp;Q$3)-$F16)))</f>
        <v/>
      </c>
      <c r="R16" s="54">
        <f>IF($B16="","",SUM($K16:$Q16))</f>
        <v/>
      </c>
      <c r="S16" s="56">
        <f>IF($B16="","",VLOOKUP($C16,Настройки!$A$11:$L$17,9,FALSE))</f>
        <v/>
      </c>
      <c r="T16" s="56">
        <f>IF($B16="","",$R16*$S16)</f>
        <v/>
      </c>
    </row>
    <row r="17">
      <c r="A17" s="20">
        <f>Тех_Движение!$A$14</f>
        <v/>
      </c>
      <c r="B17" s="20">
        <f>IF(Тех_Движение!$F$14&gt;0,Тех_Движение!$I$14,"")</f>
        <v/>
      </c>
      <c r="C17" s="20">
        <f>IF($B17="","",Тех_Движение!$D$14)</f>
        <v/>
      </c>
      <c r="D17" s="42">
        <f>IF($B17="","",Тех_Движение!$B$14)</f>
        <v/>
      </c>
      <c r="E17" s="54">
        <f>IF($B17="","",Тех_Движение!$F$14)</f>
        <v/>
      </c>
      <c r="F17" s="54">
        <f>IF($B17="","",SUMIFS($E$5:$E16,$C$5:$C16,$C17))</f>
        <v/>
      </c>
      <c r="G17" s="54">
        <f>IF($B17="","",MAX(0,$E17-MAX(0,SUMIFS(Тех_Движение!$G$2:$G$5111,Тех_Движение!$D$2:$D$5111,$C17,Тех_Движение!$B$2:$B$5111,"&lt;="&amp;Настройки!$B$5-1)-$F17)))</f>
        <v/>
      </c>
      <c r="H17" s="54">
        <f>IF($B17="","",IF(AND($D17&gt;=Настройки!$B$5,$D17&lt;=Настройки!$B$6),$E17,0))</f>
        <v/>
      </c>
      <c r="I17" s="54">
        <f>IF($B17="","",$G17+$H17-$J17)</f>
        <v/>
      </c>
      <c r="J17" s="54">
        <f>IF($B17="","",MAX(0,$E17-MAX(0,SUMIFS(Тех_Движение!$G$2:$G$5111,Тех_Движение!$D$2:$D$5111,$C17,Тех_Движение!$B$2:$B$5111,"&lt;="&amp;Настройки!$B$6)-$F17)))</f>
        <v/>
      </c>
      <c r="K17" s="54">
        <f>IF(OR($B17="",K$3&lt;$D17+Настройки!$B$7),0,MAX(0,$E17-MAX(0,SUMIFS(Тех_Движение!$G$2:$G$5111,Тех_Движение!$D$2:$D$5111,$C17,Тех_Движение!$B$2:$B$5111,"&lt;="&amp;K$3)-$F17)))</f>
        <v/>
      </c>
      <c r="L17" s="54">
        <f>IF(OR($B17="",L$3&lt;$D17+Настройки!$B$7),0,MAX(0,$E17-MAX(0,SUMIFS(Тех_Движение!$G$2:$G$5111,Тех_Движение!$D$2:$D$5111,$C17,Тех_Движение!$B$2:$B$5111,"&lt;="&amp;L$3)-$F17)))</f>
        <v/>
      </c>
      <c r="M17" s="54">
        <f>IF(OR($B17="",M$3&lt;$D17+Настройки!$B$7),0,MAX(0,$E17-MAX(0,SUMIFS(Тех_Движение!$G$2:$G$5111,Тех_Движение!$D$2:$D$5111,$C17,Тех_Движение!$B$2:$B$5111,"&lt;="&amp;M$3)-$F17)))</f>
        <v/>
      </c>
      <c r="N17" s="54">
        <f>IF(OR($B17="",N$3&lt;$D17+Настройки!$B$7),0,MAX(0,$E17-MAX(0,SUMIFS(Тех_Движение!$G$2:$G$5111,Тех_Движение!$D$2:$D$5111,$C17,Тех_Движение!$B$2:$B$5111,"&lt;="&amp;N$3)-$F17)))</f>
        <v/>
      </c>
      <c r="O17" s="54">
        <f>IF(OR($B17="",O$3&lt;$D17+Настройки!$B$7),0,MAX(0,$E17-MAX(0,SUMIFS(Тех_Движение!$G$2:$G$5111,Тех_Движение!$D$2:$D$5111,$C17,Тех_Движение!$B$2:$B$5111,"&lt;="&amp;O$3)-$F17)))</f>
        <v/>
      </c>
      <c r="P17" s="54">
        <f>IF(OR($B17="",P$3&lt;$D17+Настройки!$B$7),0,MAX(0,$E17-MAX(0,SUMIFS(Тех_Движение!$G$2:$G$5111,Тех_Движение!$D$2:$D$5111,$C17,Тех_Движение!$B$2:$B$5111,"&lt;="&amp;P$3)-$F17)))</f>
        <v/>
      </c>
      <c r="Q17" s="54">
        <f>IF(OR($B17="",Q$3&lt;$D17+Настройки!$B$7),0,MAX(0,$E17-MAX(0,SUMIFS(Тех_Движение!$G$2:$G$5111,Тех_Движение!$D$2:$D$5111,$C17,Тех_Движение!$B$2:$B$5111,"&lt;="&amp;Q$3)-$F17)))</f>
        <v/>
      </c>
      <c r="R17" s="54">
        <f>IF($B17="","",SUM($K17:$Q17))</f>
        <v/>
      </c>
      <c r="S17" s="56">
        <f>IF($B17="","",VLOOKUP($C17,Настройки!$A$11:$L$17,9,FALSE))</f>
        <v/>
      </c>
      <c r="T17" s="56">
        <f>IF($B17="","",$R17*$S17)</f>
        <v/>
      </c>
    </row>
    <row r="18">
      <c r="A18" s="20">
        <f>Тех_Движение!$A$15</f>
        <v/>
      </c>
      <c r="B18" s="20">
        <f>IF(Тех_Движение!$F$15&gt;0,Тех_Движение!$I$15,"")</f>
        <v/>
      </c>
      <c r="C18" s="20">
        <f>IF($B18="","",Тех_Движение!$D$15)</f>
        <v/>
      </c>
      <c r="D18" s="42">
        <f>IF($B18="","",Тех_Движение!$B$15)</f>
        <v/>
      </c>
      <c r="E18" s="54">
        <f>IF($B18="","",Тех_Движение!$F$15)</f>
        <v/>
      </c>
      <c r="F18" s="54">
        <f>IF($B18="","",SUMIFS($E$5:$E17,$C$5:$C17,$C18))</f>
        <v/>
      </c>
      <c r="G18" s="54">
        <f>IF($B18="","",MAX(0,$E18-MAX(0,SUMIFS(Тех_Движение!$G$2:$G$5111,Тех_Движение!$D$2:$D$5111,$C18,Тех_Движение!$B$2:$B$5111,"&lt;="&amp;Настройки!$B$5-1)-$F18)))</f>
        <v/>
      </c>
      <c r="H18" s="54">
        <f>IF($B18="","",IF(AND($D18&gt;=Настройки!$B$5,$D18&lt;=Настройки!$B$6),$E18,0))</f>
        <v/>
      </c>
      <c r="I18" s="54">
        <f>IF($B18="","",$G18+$H18-$J18)</f>
        <v/>
      </c>
      <c r="J18" s="54">
        <f>IF($B18="","",MAX(0,$E18-MAX(0,SUMIFS(Тех_Движение!$G$2:$G$5111,Тех_Движение!$D$2:$D$5111,$C18,Тех_Движение!$B$2:$B$5111,"&lt;="&amp;Настройки!$B$6)-$F18)))</f>
        <v/>
      </c>
      <c r="K18" s="54">
        <f>IF(OR($B18="",K$3&lt;$D18+Настройки!$B$7),0,MAX(0,$E18-MAX(0,SUMIFS(Тех_Движение!$G$2:$G$5111,Тех_Движение!$D$2:$D$5111,$C18,Тех_Движение!$B$2:$B$5111,"&lt;="&amp;K$3)-$F18)))</f>
        <v/>
      </c>
      <c r="L18" s="54">
        <f>IF(OR($B18="",L$3&lt;$D18+Настройки!$B$7),0,MAX(0,$E18-MAX(0,SUMIFS(Тех_Движение!$G$2:$G$5111,Тех_Движение!$D$2:$D$5111,$C18,Тех_Движение!$B$2:$B$5111,"&lt;="&amp;L$3)-$F18)))</f>
        <v/>
      </c>
      <c r="M18" s="54">
        <f>IF(OR($B18="",M$3&lt;$D18+Настройки!$B$7),0,MAX(0,$E18-MAX(0,SUMIFS(Тех_Движение!$G$2:$G$5111,Тех_Движение!$D$2:$D$5111,$C18,Тех_Движение!$B$2:$B$5111,"&lt;="&amp;M$3)-$F18)))</f>
        <v/>
      </c>
      <c r="N18" s="54">
        <f>IF(OR($B18="",N$3&lt;$D18+Настройки!$B$7),0,MAX(0,$E18-MAX(0,SUMIFS(Тех_Движение!$G$2:$G$5111,Тех_Движение!$D$2:$D$5111,$C18,Тех_Движение!$B$2:$B$5111,"&lt;="&amp;N$3)-$F18)))</f>
        <v/>
      </c>
      <c r="O18" s="54">
        <f>IF(OR($B18="",O$3&lt;$D18+Настройки!$B$7),0,MAX(0,$E18-MAX(0,SUMIFS(Тех_Движение!$G$2:$G$5111,Тех_Движение!$D$2:$D$5111,$C18,Тех_Движение!$B$2:$B$5111,"&lt;="&amp;O$3)-$F18)))</f>
        <v/>
      </c>
      <c r="P18" s="54">
        <f>IF(OR($B18="",P$3&lt;$D18+Настройки!$B$7),0,MAX(0,$E18-MAX(0,SUMIFS(Тех_Движение!$G$2:$G$5111,Тех_Движение!$D$2:$D$5111,$C18,Тех_Движение!$B$2:$B$5111,"&lt;="&amp;P$3)-$F18)))</f>
        <v/>
      </c>
      <c r="Q18" s="54">
        <f>IF(OR($B18="",Q$3&lt;$D18+Настройки!$B$7),0,MAX(0,$E18-MAX(0,SUMIFS(Тех_Движение!$G$2:$G$5111,Тех_Движение!$D$2:$D$5111,$C18,Тех_Движение!$B$2:$B$5111,"&lt;="&amp;Q$3)-$F18)))</f>
        <v/>
      </c>
      <c r="R18" s="54">
        <f>IF($B18="","",SUM($K18:$Q18))</f>
        <v/>
      </c>
      <c r="S18" s="56">
        <f>IF($B18="","",VLOOKUP($C18,Настройки!$A$11:$L$17,9,FALSE))</f>
        <v/>
      </c>
      <c r="T18" s="56">
        <f>IF($B18="","",$R18*$S18)</f>
        <v/>
      </c>
    </row>
    <row r="19">
      <c r="A19" s="20">
        <f>Тех_Движение!$A$16</f>
        <v/>
      </c>
      <c r="B19" s="20">
        <f>IF(Тех_Движение!$F$16&gt;0,Тех_Движение!$I$16,"")</f>
        <v/>
      </c>
      <c r="C19" s="20">
        <f>IF($B19="","",Тех_Движение!$D$16)</f>
        <v/>
      </c>
      <c r="D19" s="42">
        <f>IF($B19="","",Тех_Движение!$B$16)</f>
        <v/>
      </c>
      <c r="E19" s="54">
        <f>IF($B19="","",Тех_Движение!$F$16)</f>
        <v/>
      </c>
      <c r="F19" s="54">
        <f>IF($B19="","",SUMIFS($E$5:$E18,$C$5:$C18,$C19))</f>
        <v/>
      </c>
      <c r="G19" s="54">
        <f>IF($B19="","",MAX(0,$E19-MAX(0,SUMIFS(Тех_Движение!$G$2:$G$5111,Тех_Движение!$D$2:$D$5111,$C19,Тех_Движение!$B$2:$B$5111,"&lt;="&amp;Настройки!$B$5-1)-$F19)))</f>
        <v/>
      </c>
      <c r="H19" s="54">
        <f>IF($B19="","",IF(AND($D19&gt;=Настройки!$B$5,$D19&lt;=Настройки!$B$6),$E19,0))</f>
        <v/>
      </c>
      <c r="I19" s="54">
        <f>IF($B19="","",$G19+$H19-$J19)</f>
        <v/>
      </c>
      <c r="J19" s="54">
        <f>IF($B19="","",MAX(0,$E19-MAX(0,SUMIFS(Тех_Движение!$G$2:$G$5111,Тех_Движение!$D$2:$D$5111,$C19,Тех_Движение!$B$2:$B$5111,"&lt;="&amp;Настройки!$B$6)-$F19)))</f>
        <v/>
      </c>
      <c r="K19" s="54">
        <f>IF(OR($B19="",K$3&lt;$D19+Настройки!$B$7),0,MAX(0,$E19-MAX(0,SUMIFS(Тех_Движение!$G$2:$G$5111,Тех_Движение!$D$2:$D$5111,$C19,Тех_Движение!$B$2:$B$5111,"&lt;="&amp;K$3)-$F19)))</f>
        <v/>
      </c>
      <c r="L19" s="54">
        <f>IF(OR($B19="",L$3&lt;$D19+Настройки!$B$7),0,MAX(0,$E19-MAX(0,SUMIFS(Тех_Движение!$G$2:$G$5111,Тех_Движение!$D$2:$D$5111,$C19,Тех_Движение!$B$2:$B$5111,"&lt;="&amp;L$3)-$F19)))</f>
        <v/>
      </c>
      <c r="M19" s="54">
        <f>IF(OR($B19="",M$3&lt;$D19+Настройки!$B$7),0,MAX(0,$E19-MAX(0,SUMIFS(Тех_Движение!$G$2:$G$5111,Тех_Движение!$D$2:$D$5111,$C19,Тех_Движение!$B$2:$B$5111,"&lt;="&amp;M$3)-$F19)))</f>
        <v/>
      </c>
      <c r="N19" s="54">
        <f>IF(OR($B19="",N$3&lt;$D19+Настройки!$B$7),0,MAX(0,$E19-MAX(0,SUMIFS(Тех_Движение!$G$2:$G$5111,Тех_Движение!$D$2:$D$5111,$C19,Тех_Движение!$B$2:$B$5111,"&lt;="&amp;N$3)-$F19)))</f>
        <v/>
      </c>
      <c r="O19" s="54">
        <f>IF(OR($B19="",O$3&lt;$D19+Настройки!$B$7),0,MAX(0,$E19-MAX(0,SUMIFS(Тех_Движение!$G$2:$G$5111,Тех_Движение!$D$2:$D$5111,$C19,Тех_Движение!$B$2:$B$5111,"&lt;="&amp;O$3)-$F19)))</f>
        <v/>
      </c>
      <c r="P19" s="54">
        <f>IF(OR($B19="",P$3&lt;$D19+Настройки!$B$7),0,MAX(0,$E19-MAX(0,SUMIFS(Тех_Движение!$G$2:$G$5111,Тех_Движение!$D$2:$D$5111,$C19,Тех_Движение!$B$2:$B$5111,"&lt;="&amp;P$3)-$F19)))</f>
        <v/>
      </c>
      <c r="Q19" s="54">
        <f>IF(OR($B19="",Q$3&lt;$D19+Настройки!$B$7),0,MAX(0,$E19-MAX(0,SUMIFS(Тех_Движение!$G$2:$G$5111,Тех_Движение!$D$2:$D$5111,$C19,Тех_Движение!$B$2:$B$5111,"&lt;="&amp;Q$3)-$F19)))</f>
        <v/>
      </c>
      <c r="R19" s="54">
        <f>IF($B19="","",SUM($K19:$Q19))</f>
        <v/>
      </c>
      <c r="S19" s="56">
        <f>IF($B19="","",VLOOKUP($C19,Настройки!$A$11:$L$17,9,FALSE))</f>
        <v/>
      </c>
      <c r="T19" s="56">
        <f>IF($B19="","",$R19*$S19)</f>
        <v/>
      </c>
    </row>
    <row r="20">
      <c r="A20" s="20">
        <f>Тех_Движение!$A$17</f>
        <v/>
      </c>
      <c r="B20" s="20">
        <f>IF(Тех_Движение!$F$17&gt;0,Тех_Движение!$I$17,"")</f>
        <v/>
      </c>
      <c r="C20" s="20">
        <f>IF($B20="","",Тех_Движение!$D$17)</f>
        <v/>
      </c>
      <c r="D20" s="42">
        <f>IF($B20="","",Тех_Движение!$B$17)</f>
        <v/>
      </c>
      <c r="E20" s="54">
        <f>IF($B20="","",Тех_Движение!$F$17)</f>
        <v/>
      </c>
      <c r="F20" s="54">
        <f>IF($B20="","",SUMIFS($E$5:$E19,$C$5:$C19,$C20))</f>
        <v/>
      </c>
      <c r="G20" s="54">
        <f>IF($B20="","",MAX(0,$E20-MAX(0,SUMIFS(Тех_Движение!$G$2:$G$5111,Тех_Движение!$D$2:$D$5111,$C20,Тех_Движение!$B$2:$B$5111,"&lt;="&amp;Настройки!$B$5-1)-$F20)))</f>
        <v/>
      </c>
      <c r="H20" s="54">
        <f>IF($B20="","",IF(AND($D20&gt;=Настройки!$B$5,$D20&lt;=Настройки!$B$6),$E20,0))</f>
        <v/>
      </c>
      <c r="I20" s="54">
        <f>IF($B20="","",$G20+$H20-$J20)</f>
        <v/>
      </c>
      <c r="J20" s="54">
        <f>IF($B20="","",MAX(0,$E20-MAX(0,SUMIFS(Тех_Движение!$G$2:$G$5111,Тех_Движение!$D$2:$D$5111,$C20,Тех_Движение!$B$2:$B$5111,"&lt;="&amp;Настройки!$B$6)-$F20)))</f>
        <v/>
      </c>
      <c r="K20" s="54">
        <f>IF(OR($B20="",K$3&lt;$D20+Настройки!$B$7),0,MAX(0,$E20-MAX(0,SUMIFS(Тех_Движение!$G$2:$G$5111,Тех_Движение!$D$2:$D$5111,$C20,Тех_Движение!$B$2:$B$5111,"&lt;="&amp;K$3)-$F20)))</f>
        <v/>
      </c>
      <c r="L20" s="54">
        <f>IF(OR($B20="",L$3&lt;$D20+Настройки!$B$7),0,MAX(0,$E20-MAX(0,SUMIFS(Тех_Движение!$G$2:$G$5111,Тех_Движение!$D$2:$D$5111,$C20,Тех_Движение!$B$2:$B$5111,"&lt;="&amp;L$3)-$F20)))</f>
        <v/>
      </c>
      <c r="M20" s="54">
        <f>IF(OR($B20="",M$3&lt;$D20+Настройки!$B$7),0,MAX(0,$E20-MAX(0,SUMIFS(Тех_Движение!$G$2:$G$5111,Тех_Движение!$D$2:$D$5111,$C20,Тех_Движение!$B$2:$B$5111,"&lt;="&amp;M$3)-$F20)))</f>
        <v/>
      </c>
      <c r="N20" s="54">
        <f>IF(OR($B20="",N$3&lt;$D20+Настройки!$B$7),0,MAX(0,$E20-MAX(0,SUMIFS(Тех_Движение!$G$2:$G$5111,Тех_Движение!$D$2:$D$5111,$C20,Тех_Движение!$B$2:$B$5111,"&lt;="&amp;N$3)-$F20)))</f>
        <v/>
      </c>
      <c r="O20" s="54">
        <f>IF(OR($B20="",O$3&lt;$D20+Настройки!$B$7),0,MAX(0,$E20-MAX(0,SUMIFS(Тех_Движение!$G$2:$G$5111,Тех_Движение!$D$2:$D$5111,$C20,Тех_Движение!$B$2:$B$5111,"&lt;="&amp;O$3)-$F20)))</f>
        <v/>
      </c>
      <c r="P20" s="54">
        <f>IF(OR($B20="",P$3&lt;$D20+Настройки!$B$7),0,MAX(0,$E20-MAX(0,SUMIFS(Тех_Движение!$G$2:$G$5111,Тех_Движение!$D$2:$D$5111,$C20,Тех_Движение!$B$2:$B$5111,"&lt;="&amp;P$3)-$F20)))</f>
        <v/>
      </c>
      <c r="Q20" s="54">
        <f>IF(OR($B20="",Q$3&lt;$D20+Настройки!$B$7),0,MAX(0,$E20-MAX(0,SUMIFS(Тех_Движение!$G$2:$G$5111,Тех_Движение!$D$2:$D$5111,$C20,Тех_Движение!$B$2:$B$5111,"&lt;="&amp;Q$3)-$F20)))</f>
        <v/>
      </c>
      <c r="R20" s="54">
        <f>IF($B20="","",SUM($K20:$Q20))</f>
        <v/>
      </c>
      <c r="S20" s="56">
        <f>IF($B20="","",VLOOKUP($C20,Настройки!$A$11:$L$17,9,FALSE))</f>
        <v/>
      </c>
      <c r="T20" s="56">
        <f>IF($B20="","",$R20*$S20)</f>
        <v/>
      </c>
    </row>
    <row r="21">
      <c r="A21" s="20">
        <f>Тех_Движение!$A$18</f>
        <v/>
      </c>
      <c r="B21" s="20">
        <f>IF(Тех_Движение!$F$18&gt;0,Тех_Движение!$I$18,"")</f>
        <v/>
      </c>
      <c r="C21" s="20">
        <f>IF($B21="","",Тех_Движение!$D$18)</f>
        <v/>
      </c>
      <c r="D21" s="42">
        <f>IF($B21="","",Тех_Движение!$B$18)</f>
        <v/>
      </c>
      <c r="E21" s="54">
        <f>IF($B21="","",Тех_Движение!$F$18)</f>
        <v/>
      </c>
      <c r="F21" s="54">
        <f>IF($B21="","",SUMIFS($E$5:$E20,$C$5:$C20,$C21))</f>
        <v/>
      </c>
      <c r="G21" s="54">
        <f>IF($B21="","",MAX(0,$E21-MAX(0,SUMIFS(Тех_Движение!$G$2:$G$5111,Тех_Движение!$D$2:$D$5111,$C21,Тех_Движение!$B$2:$B$5111,"&lt;="&amp;Настройки!$B$5-1)-$F21)))</f>
        <v/>
      </c>
      <c r="H21" s="54">
        <f>IF($B21="","",IF(AND($D21&gt;=Настройки!$B$5,$D21&lt;=Настройки!$B$6),$E21,0))</f>
        <v/>
      </c>
      <c r="I21" s="54">
        <f>IF($B21="","",$G21+$H21-$J21)</f>
        <v/>
      </c>
      <c r="J21" s="54">
        <f>IF($B21="","",MAX(0,$E21-MAX(0,SUMIFS(Тех_Движение!$G$2:$G$5111,Тех_Движение!$D$2:$D$5111,$C21,Тех_Движение!$B$2:$B$5111,"&lt;="&amp;Настройки!$B$6)-$F21)))</f>
        <v/>
      </c>
      <c r="K21" s="54">
        <f>IF(OR($B21="",K$3&lt;$D21+Настройки!$B$7),0,MAX(0,$E21-MAX(0,SUMIFS(Тех_Движение!$G$2:$G$5111,Тех_Движение!$D$2:$D$5111,$C21,Тех_Движение!$B$2:$B$5111,"&lt;="&amp;K$3)-$F21)))</f>
        <v/>
      </c>
      <c r="L21" s="54">
        <f>IF(OR($B21="",L$3&lt;$D21+Настройки!$B$7),0,MAX(0,$E21-MAX(0,SUMIFS(Тех_Движение!$G$2:$G$5111,Тех_Движение!$D$2:$D$5111,$C21,Тех_Движение!$B$2:$B$5111,"&lt;="&amp;L$3)-$F21)))</f>
        <v/>
      </c>
      <c r="M21" s="54">
        <f>IF(OR($B21="",M$3&lt;$D21+Настройки!$B$7),0,MAX(0,$E21-MAX(0,SUMIFS(Тех_Движение!$G$2:$G$5111,Тех_Движение!$D$2:$D$5111,$C21,Тех_Движение!$B$2:$B$5111,"&lt;="&amp;M$3)-$F21)))</f>
        <v/>
      </c>
      <c r="N21" s="54">
        <f>IF(OR($B21="",N$3&lt;$D21+Настройки!$B$7),0,MAX(0,$E21-MAX(0,SUMIFS(Тех_Движение!$G$2:$G$5111,Тех_Движение!$D$2:$D$5111,$C21,Тех_Движение!$B$2:$B$5111,"&lt;="&amp;N$3)-$F21)))</f>
        <v/>
      </c>
      <c r="O21" s="54">
        <f>IF(OR($B21="",O$3&lt;$D21+Настройки!$B$7),0,MAX(0,$E21-MAX(0,SUMIFS(Тех_Движение!$G$2:$G$5111,Тех_Движение!$D$2:$D$5111,$C21,Тех_Движение!$B$2:$B$5111,"&lt;="&amp;O$3)-$F21)))</f>
        <v/>
      </c>
      <c r="P21" s="54">
        <f>IF(OR($B21="",P$3&lt;$D21+Настройки!$B$7),0,MAX(0,$E21-MAX(0,SUMIFS(Тех_Движение!$G$2:$G$5111,Тех_Движение!$D$2:$D$5111,$C21,Тех_Движение!$B$2:$B$5111,"&lt;="&amp;P$3)-$F21)))</f>
        <v/>
      </c>
      <c r="Q21" s="54">
        <f>IF(OR($B21="",Q$3&lt;$D21+Настройки!$B$7),0,MAX(0,$E21-MAX(0,SUMIFS(Тех_Движение!$G$2:$G$5111,Тех_Движение!$D$2:$D$5111,$C21,Тех_Движение!$B$2:$B$5111,"&lt;="&amp;Q$3)-$F21)))</f>
        <v/>
      </c>
      <c r="R21" s="54">
        <f>IF($B21="","",SUM($K21:$Q21))</f>
        <v/>
      </c>
      <c r="S21" s="56">
        <f>IF($B21="","",VLOOKUP($C21,Настройки!$A$11:$L$17,9,FALSE))</f>
        <v/>
      </c>
      <c r="T21" s="56">
        <f>IF($B21="","",$R21*$S21)</f>
        <v/>
      </c>
    </row>
    <row r="22">
      <c r="A22" s="20">
        <f>Тех_Движение!$A$19</f>
        <v/>
      </c>
      <c r="B22" s="20">
        <f>IF(Тех_Движение!$F$19&gt;0,Тех_Движение!$I$19,"")</f>
        <v/>
      </c>
      <c r="C22" s="20">
        <f>IF($B22="","",Тех_Движение!$D$19)</f>
        <v/>
      </c>
      <c r="D22" s="42">
        <f>IF($B22="","",Тех_Движение!$B$19)</f>
        <v/>
      </c>
      <c r="E22" s="54">
        <f>IF($B22="","",Тех_Движение!$F$19)</f>
        <v/>
      </c>
      <c r="F22" s="54">
        <f>IF($B22="","",SUMIFS($E$5:$E21,$C$5:$C21,$C22))</f>
        <v/>
      </c>
      <c r="G22" s="54">
        <f>IF($B22="","",MAX(0,$E22-MAX(0,SUMIFS(Тех_Движение!$G$2:$G$5111,Тех_Движение!$D$2:$D$5111,$C22,Тех_Движение!$B$2:$B$5111,"&lt;="&amp;Настройки!$B$5-1)-$F22)))</f>
        <v/>
      </c>
      <c r="H22" s="54">
        <f>IF($B22="","",IF(AND($D22&gt;=Настройки!$B$5,$D22&lt;=Настройки!$B$6),$E22,0))</f>
        <v/>
      </c>
      <c r="I22" s="54">
        <f>IF($B22="","",$G22+$H22-$J22)</f>
        <v/>
      </c>
      <c r="J22" s="54">
        <f>IF($B22="","",MAX(0,$E22-MAX(0,SUMIFS(Тех_Движение!$G$2:$G$5111,Тех_Движение!$D$2:$D$5111,$C22,Тех_Движение!$B$2:$B$5111,"&lt;="&amp;Настройки!$B$6)-$F22)))</f>
        <v/>
      </c>
      <c r="K22" s="54">
        <f>IF(OR($B22="",K$3&lt;$D22+Настройки!$B$7),0,MAX(0,$E22-MAX(0,SUMIFS(Тех_Движение!$G$2:$G$5111,Тех_Движение!$D$2:$D$5111,$C22,Тех_Движение!$B$2:$B$5111,"&lt;="&amp;K$3)-$F22)))</f>
        <v/>
      </c>
      <c r="L22" s="54">
        <f>IF(OR($B22="",L$3&lt;$D22+Настройки!$B$7),0,MAX(0,$E22-MAX(0,SUMIFS(Тех_Движение!$G$2:$G$5111,Тех_Движение!$D$2:$D$5111,$C22,Тех_Движение!$B$2:$B$5111,"&lt;="&amp;L$3)-$F22)))</f>
        <v/>
      </c>
      <c r="M22" s="54">
        <f>IF(OR($B22="",M$3&lt;$D22+Настройки!$B$7),0,MAX(0,$E22-MAX(0,SUMIFS(Тех_Движение!$G$2:$G$5111,Тех_Движение!$D$2:$D$5111,$C22,Тех_Движение!$B$2:$B$5111,"&lt;="&amp;M$3)-$F22)))</f>
        <v/>
      </c>
      <c r="N22" s="54">
        <f>IF(OR($B22="",N$3&lt;$D22+Настройки!$B$7),0,MAX(0,$E22-MAX(0,SUMIFS(Тех_Движение!$G$2:$G$5111,Тех_Движение!$D$2:$D$5111,$C22,Тех_Движение!$B$2:$B$5111,"&lt;="&amp;N$3)-$F22)))</f>
        <v/>
      </c>
      <c r="O22" s="54">
        <f>IF(OR($B22="",O$3&lt;$D22+Настройки!$B$7),0,MAX(0,$E22-MAX(0,SUMIFS(Тех_Движение!$G$2:$G$5111,Тех_Движение!$D$2:$D$5111,$C22,Тех_Движение!$B$2:$B$5111,"&lt;="&amp;O$3)-$F22)))</f>
        <v/>
      </c>
      <c r="P22" s="54">
        <f>IF(OR($B22="",P$3&lt;$D22+Настройки!$B$7),0,MAX(0,$E22-MAX(0,SUMIFS(Тех_Движение!$G$2:$G$5111,Тех_Движение!$D$2:$D$5111,$C22,Тех_Движение!$B$2:$B$5111,"&lt;="&amp;P$3)-$F22)))</f>
        <v/>
      </c>
      <c r="Q22" s="54">
        <f>IF(OR($B22="",Q$3&lt;$D22+Настройки!$B$7),0,MAX(0,$E22-MAX(0,SUMIFS(Тех_Движение!$G$2:$G$5111,Тех_Движение!$D$2:$D$5111,$C22,Тех_Движение!$B$2:$B$5111,"&lt;="&amp;Q$3)-$F22)))</f>
        <v/>
      </c>
      <c r="R22" s="54">
        <f>IF($B22="","",SUM($K22:$Q22))</f>
        <v/>
      </c>
      <c r="S22" s="56">
        <f>IF($B22="","",VLOOKUP($C22,Настройки!$A$11:$L$17,9,FALSE))</f>
        <v/>
      </c>
      <c r="T22" s="56">
        <f>IF($B22="","",$R22*$S22)</f>
        <v/>
      </c>
    </row>
    <row r="23">
      <c r="A23" s="20">
        <f>Тех_Движение!$A$20</f>
        <v/>
      </c>
      <c r="B23" s="20">
        <f>IF(Тех_Движение!$F$20&gt;0,Тех_Движение!$I$20,"")</f>
        <v/>
      </c>
      <c r="C23" s="20">
        <f>IF($B23="","",Тех_Движение!$D$20)</f>
        <v/>
      </c>
      <c r="D23" s="42">
        <f>IF($B23="","",Тех_Движение!$B$20)</f>
        <v/>
      </c>
      <c r="E23" s="54">
        <f>IF($B23="","",Тех_Движение!$F$20)</f>
        <v/>
      </c>
      <c r="F23" s="54">
        <f>IF($B23="","",SUMIFS($E$5:$E22,$C$5:$C22,$C23))</f>
        <v/>
      </c>
      <c r="G23" s="54">
        <f>IF($B23="","",MAX(0,$E23-MAX(0,SUMIFS(Тех_Движение!$G$2:$G$5111,Тех_Движение!$D$2:$D$5111,$C23,Тех_Движение!$B$2:$B$5111,"&lt;="&amp;Настройки!$B$5-1)-$F23)))</f>
        <v/>
      </c>
      <c r="H23" s="54">
        <f>IF($B23="","",IF(AND($D23&gt;=Настройки!$B$5,$D23&lt;=Настройки!$B$6),$E23,0))</f>
        <v/>
      </c>
      <c r="I23" s="54">
        <f>IF($B23="","",$G23+$H23-$J23)</f>
        <v/>
      </c>
      <c r="J23" s="54">
        <f>IF($B23="","",MAX(0,$E23-MAX(0,SUMIFS(Тех_Движение!$G$2:$G$5111,Тех_Движение!$D$2:$D$5111,$C23,Тех_Движение!$B$2:$B$5111,"&lt;="&amp;Настройки!$B$6)-$F23)))</f>
        <v/>
      </c>
      <c r="K23" s="54">
        <f>IF(OR($B23="",K$3&lt;$D23+Настройки!$B$7),0,MAX(0,$E23-MAX(0,SUMIFS(Тех_Движение!$G$2:$G$5111,Тех_Движение!$D$2:$D$5111,$C23,Тех_Движение!$B$2:$B$5111,"&lt;="&amp;K$3)-$F23)))</f>
        <v/>
      </c>
      <c r="L23" s="54">
        <f>IF(OR($B23="",L$3&lt;$D23+Настройки!$B$7),0,MAX(0,$E23-MAX(0,SUMIFS(Тех_Движение!$G$2:$G$5111,Тех_Движение!$D$2:$D$5111,$C23,Тех_Движение!$B$2:$B$5111,"&lt;="&amp;L$3)-$F23)))</f>
        <v/>
      </c>
      <c r="M23" s="54">
        <f>IF(OR($B23="",M$3&lt;$D23+Настройки!$B$7),0,MAX(0,$E23-MAX(0,SUMIFS(Тех_Движение!$G$2:$G$5111,Тех_Движение!$D$2:$D$5111,$C23,Тех_Движение!$B$2:$B$5111,"&lt;="&amp;M$3)-$F23)))</f>
        <v/>
      </c>
      <c r="N23" s="54">
        <f>IF(OR($B23="",N$3&lt;$D23+Настройки!$B$7),0,MAX(0,$E23-MAX(0,SUMIFS(Тех_Движение!$G$2:$G$5111,Тех_Движение!$D$2:$D$5111,$C23,Тех_Движение!$B$2:$B$5111,"&lt;="&amp;N$3)-$F23)))</f>
        <v/>
      </c>
      <c r="O23" s="54">
        <f>IF(OR($B23="",O$3&lt;$D23+Настройки!$B$7),0,MAX(0,$E23-MAX(0,SUMIFS(Тех_Движение!$G$2:$G$5111,Тех_Движение!$D$2:$D$5111,$C23,Тех_Движение!$B$2:$B$5111,"&lt;="&amp;O$3)-$F23)))</f>
        <v/>
      </c>
      <c r="P23" s="54">
        <f>IF(OR($B23="",P$3&lt;$D23+Настройки!$B$7),0,MAX(0,$E23-MAX(0,SUMIFS(Тех_Движение!$G$2:$G$5111,Тех_Движение!$D$2:$D$5111,$C23,Тех_Движение!$B$2:$B$5111,"&lt;="&amp;P$3)-$F23)))</f>
        <v/>
      </c>
      <c r="Q23" s="54">
        <f>IF(OR($B23="",Q$3&lt;$D23+Настройки!$B$7),0,MAX(0,$E23-MAX(0,SUMIFS(Тех_Движение!$G$2:$G$5111,Тех_Движение!$D$2:$D$5111,$C23,Тех_Движение!$B$2:$B$5111,"&lt;="&amp;Q$3)-$F23)))</f>
        <v/>
      </c>
      <c r="R23" s="54">
        <f>IF($B23="","",SUM($K23:$Q23))</f>
        <v/>
      </c>
      <c r="S23" s="56">
        <f>IF($B23="","",VLOOKUP($C23,Настройки!$A$11:$L$17,9,FALSE))</f>
        <v/>
      </c>
      <c r="T23" s="56">
        <f>IF($B23="","",$R23*$S23)</f>
        <v/>
      </c>
    </row>
    <row r="24">
      <c r="A24" s="20">
        <f>Тех_Движение!$A$21</f>
        <v/>
      </c>
      <c r="B24" s="20">
        <f>IF(Тех_Движение!$F$21&gt;0,Тех_Движение!$I$21,"")</f>
        <v/>
      </c>
      <c r="C24" s="20">
        <f>IF($B24="","",Тех_Движение!$D$21)</f>
        <v/>
      </c>
      <c r="D24" s="42">
        <f>IF($B24="","",Тех_Движение!$B$21)</f>
        <v/>
      </c>
      <c r="E24" s="54">
        <f>IF($B24="","",Тех_Движение!$F$21)</f>
        <v/>
      </c>
      <c r="F24" s="54">
        <f>IF($B24="","",SUMIFS($E$5:$E23,$C$5:$C23,$C24))</f>
        <v/>
      </c>
      <c r="G24" s="54">
        <f>IF($B24="","",MAX(0,$E24-MAX(0,SUMIFS(Тех_Движение!$G$2:$G$5111,Тех_Движение!$D$2:$D$5111,$C24,Тех_Движение!$B$2:$B$5111,"&lt;="&amp;Настройки!$B$5-1)-$F24)))</f>
        <v/>
      </c>
      <c r="H24" s="54">
        <f>IF($B24="","",IF(AND($D24&gt;=Настройки!$B$5,$D24&lt;=Настройки!$B$6),$E24,0))</f>
        <v/>
      </c>
      <c r="I24" s="54">
        <f>IF($B24="","",$G24+$H24-$J24)</f>
        <v/>
      </c>
      <c r="J24" s="54">
        <f>IF($B24="","",MAX(0,$E24-MAX(0,SUMIFS(Тех_Движение!$G$2:$G$5111,Тех_Движение!$D$2:$D$5111,$C24,Тех_Движение!$B$2:$B$5111,"&lt;="&amp;Настройки!$B$6)-$F24)))</f>
        <v/>
      </c>
      <c r="K24" s="54">
        <f>IF(OR($B24="",K$3&lt;$D24+Настройки!$B$7),0,MAX(0,$E24-MAX(0,SUMIFS(Тех_Движение!$G$2:$G$5111,Тех_Движение!$D$2:$D$5111,$C24,Тех_Движение!$B$2:$B$5111,"&lt;="&amp;K$3)-$F24)))</f>
        <v/>
      </c>
      <c r="L24" s="54">
        <f>IF(OR($B24="",L$3&lt;$D24+Настройки!$B$7),0,MAX(0,$E24-MAX(0,SUMIFS(Тех_Движение!$G$2:$G$5111,Тех_Движение!$D$2:$D$5111,$C24,Тех_Движение!$B$2:$B$5111,"&lt;="&amp;L$3)-$F24)))</f>
        <v/>
      </c>
      <c r="M24" s="54">
        <f>IF(OR($B24="",M$3&lt;$D24+Настройки!$B$7),0,MAX(0,$E24-MAX(0,SUMIFS(Тех_Движение!$G$2:$G$5111,Тех_Движение!$D$2:$D$5111,$C24,Тех_Движение!$B$2:$B$5111,"&lt;="&amp;M$3)-$F24)))</f>
        <v/>
      </c>
      <c r="N24" s="54">
        <f>IF(OR($B24="",N$3&lt;$D24+Настройки!$B$7),0,MAX(0,$E24-MAX(0,SUMIFS(Тех_Движение!$G$2:$G$5111,Тех_Движение!$D$2:$D$5111,$C24,Тех_Движение!$B$2:$B$5111,"&lt;="&amp;N$3)-$F24)))</f>
        <v/>
      </c>
      <c r="O24" s="54">
        <f>IF(OR($B24="",O$3&lt;$D24+Настройки!$B$7),0,MAX(0,$E24-MAX(0,SUMIFS(Тех_Движение!$G$2:$G$5111,Тех_Движение!$D$2:$D$5111,$C24,Тех_Движение!$B$2:$B$5111,"&lt;="&amp;O$3)-$F24)))</f>
        <v/>
      </c>
      <c r="P24" s="54">
        <f>IF(OR($B24="",P$3&lt;$D24+Настройки!$B$7),0,MAX(0,$E24-MAX(0,SUMIFS(Тех_Движение!$G$2:$G$5111,Тех_Движение!$D$2:$D$5111,$C24,Тех_Движение!$B$2:$B$5111,"&lt;="&amp;P$3)-$F24)))</f>
        <v/>
      </c>
      <c r="Q24" s="54">
        <f>IF(OR($B24="",Q$3&lt;$D24+Настройки!$B$7),0,MAX(0,$E24-MAX(0,SUMIFS(Тех_Движение!$G$2:$G$5111,Тех_Движение!$D$2:$D$5111,$C24,Тех_Движение!$B$2:$B$5111,"&lt;="&amp;Q$3)-$F24)))</f>
        <v/>
      </c>
      <c r="R24" s="54">
        <f>IF($B24="","",SUM($K24:$Q24))</f>
        <v/>
      </c>
      <c r="S24" s="56">
        <f>IF($B24="","",VLOOKUP($C24,Настройки!$A$11:$L$17,9,FALSE))</f>
        <v/>
      </c>
      <c r="T24" s="56">
        <f>IF($B24="","",$R24*$S24)</f>
        <v/>
      </c>
    </row>
    <row r="25">
      <c r="A25" s="20">
        <f>Тех_Движение!$A$22</f>
        <v/>
      </c>
      <c r="B25" s="20">
        <f>IF(Тех_Движение!$F$22&gt;0,Тех_Движение!$I$22,"")</f>
        <v/>
      </c>
      <c r="C25" s="20">
        <f>IF($B25="","",Тех_Движение!$D$22)</f>
        <v/>
      </c>
      <c r="D25" s="42">
        <f>IF($B25="","",Тех_Движение!$B$22)</f>
        <v/>
      </c>
      <c r="E25" s="54">
        <f>IF($B25="","",Тех_Движение!$F$22)</f>
        <v/>
      </c>
      <c r="F25" s="54">
        <f>IF($B25="","",SUMIFS($E$5:$E24,$C$5:$C24,$C25))</f>
        <v/>
      </c>
      <c r="G25" s="54">
        <f>IF($B25="","",MAX(0,$E25-MAX(0,SUMIFS(Тех_Движение!$G$2:$G$5111,Тех_Движение!$D$2:$D$5111,$C25,Тех_Движение!$B$2:$B$5111,"&lt;="&amp;Настройки!$B$5-1)-$F25)))</f>
        <v/>
      </c>
      <c r="H25" s="54">
        <f>IF($B25="","",IF(AND($D25&gt;=Настройки!$B$5,$D25&lt;=Настройки!$B$6),$E25,0))</f>
        <v/>
      </c>
      <c r="I25" s="54">
        <f>IF($B25="","",$G25+$H25-$J25)</f>
        <v/>
      </c>
      <c r="J25" s="54">
        <f>IF($B25="","",MAX(0,$E25-MAX(0,SUMIFS(Тех_Движение!$G$2:$G$5111,Тех_Движение!$D$2:$D$5111,$C25,Тех_Движение!$B$2:$B$5111,"&lt;="&amp;Настройки!$B$6)-$F25)))</f>
        <v/>
      </c>
      <c r="K25" s="54">
        <f>IF(OR($B25="",K$3&lt;$D25+Настройки!$B$7),0,MAX(0,$E25-MAX(0,SUMIFS(Тех_Движение!$G$2:$G$5111,Тех_Движение!$D$2:$D$5111,$C25,Тех_Движение!$B$2:$B$5111,"&lt;="&amp;K$3)-$F25)))</f>
        <v/>
      </c>
      <c r="L25" s="54">
        <f>IF(OR($B25="",L$3&lt;$D25+Настройки!$B$7),0,MAX(0,$E25-MAX(0,SUMIFS(Тех_Движение!$G$2:$G$5111,Тех_Движение!$D$2:$D$5111,$C25,Тех_Движение!$B$2:$B$5111,"&lt;="&amp;L$3)-$F25)))</f>
        <v/>
      </c>
      <c r="M25" s="54">
        <f>IF(OR($B25="",M$3&lt;$D25+Настройки!$B$7),0,MAX(0,$E25-MAX(0,SUMIFS(Тех_Движение!$G$2:$G$5111,Тех_Движение!$D$2:$D$5111,$C25,Тех_Движение!$B$2:$B$5111,"&lt;="&amp;M$3)-$F25)))</f>
        <v/>
      </c>
      <c r="N25" s="54">
        <f>IF(OR($B25="",N$3&lt;$D25+Настройки!$B$7),0,MAX(0,$E25-MAX(0,SUMIFS(Тех_Движение!$G$2:$G$5111,Тех_Движение!$D$2:$D$5111,$C25,Тех_Движение!$B$2:$B$5111,"&lt;="&amp;N$3)-$F25)))</f>
        <v/>
      </c>
      <c r="O25" s="54">
        <f>IF(OR($B25="",O$3&lt;$D25+Настройки!$B$7),0,MAX(0,$E25-MAX(0,SUMIFS(Тех_Движение!$G$2:$G$5111,Тех_Движение!$D$2:$D$5111,$C25,Тех_Движение!$B$2:$B$5111,"&lt;="&amp;O$3)-$F25)))</f>
        <v/>
      </c>
      <c r="P25" s="54">
        <f>IF(OR($B25="",P$3&lt;$D25+Настройки!$B$7),0,MAX(0,$E25-MAX(0,SUMIFS(Тех_Движение!$G$2:$G$5111,Тех_Движение!$D$2:$D$5111,$C25,Тех_Движение!$B$2:$B$5111,"&lt;="&amp;P$3)-$F25)))</f>
        <v/>
      </c>
      <c r="Q25" s="54">
        <f>IF(OR($B25="",Q$3&lt;$D25+Настройки!$B$7),0,MAX(0,$E25-MAX(0,SUMIFS(Тех_Движение!$G$2:$G$5111,Тех_Движение!$D$2:$D$5111,$C25,Тех_Движение!$B$2:$B$5111,"&lt;="&amp;Q$3)-$F25)))</f>
        <v/>
      </c>
      <c r="R25" s="54">
        <f>IF($B25="","",SUM($K25:$Q25))</f>
        <v/>
      </c>
      <c r="S25" s="56">
        <f>IF($B25="","",VLOOKUP($C25,Настройки!$A$11:$L$17,9,FALSE))</f>
        <v/>
      </c>
      <c r="T25" s="56">
        <f>IF($B25="","",$R25*$S25)</f>
        <v/>
      </c>
    </row>
    <row r="26">
      <c r="A26" s="20">
        <f>Тех_Движение!$A$23</f>
        <v/>
      </c>
      <c r="B26" s="20">
        <f>IF(Тех_Движение!$F$23&gt;0,Тех_Движение!$I$23,"")</f>
        <v/>
      </c>
      <c r="C26" s="20">
        <f>IF($B26="","",Тех_Движение!$D$23)</f>
        <v/>
      </c>
      <c r="D26" s="42">
        <f>IF($B26="","",Тех_Движение!$B$23)</f>
        <v/>
      </c>
      <c r="E26" s="54">
        <f>IF($B26="","",Тех_Движение!$F$23)</f>
        <v/>
      </c>
      <c r="F26" s="54">
        <f>IF($B26="","",SUMIFS($E$5:$E25,$C$5:$C25,$C26))</f>
        <v/>
      </c>
      <c r="G26" s="54">
        <f>IF($B26="","",MAX(0,$E26-MAX(0,SUMIFS(Тех_Движение!$G$2:$G$5111,Тех_Движение!$D$2:$D$5111,$C26,Тех_Движение!$B$2:$B$5111,"&lt;="&amp;Настройки!$B$5-1)-$F26)))</f>
        <v/>
      </c>
      <c r="H26" s="54">
        <f>IF($B26="","",IF(AND($D26&gt;=Настройки!$B$5,$D26&lt;=Настройки!$B$6),$E26,0))</f>
        <v/>
      </c>
      <c r="I26" s="54">
        <f>IF($B26="","",$G26+$H26-$J26)</f>
        <v/>
      </c>
      <c r="J26" s="54">
        <f>IF($B26="","",MAX(0,$E26-MAX(0,SUMIFS(Тех_Движение!$G$2:$G$5111,Тех_Движение!$D$2:$D$5111,$C26,Тех_Движение!$B$2:$B$5111,"&lt;="&amp;Настройки!$B$6)-$F26)))</f>
        <v/>
      </c>
      <c r="K26" s="54">
        <f>IF(OR($B26="",K$3&lt;$D26+Настройки!$B$7),0,MAX(0,$E26-MAX(0,SUMIFS(Тех_Движение!$G$2:$G$5111,Тех_Движение!$D$2:$D$5111,$C26,Тех_Движение!$B$2:$B$5111,"&lt;="&amp;K$3)-$F26)))</f>
        <v/>
      </c>
      <c r="L26" s="54">
        <f>IF(OR($B26="",L$3&lt;$D26+Настройки!$B$7),0,MAX(0,$E26-MAX(0,SUMIFS(Тех_Движение!$G$2:$G$5111,Тех_Движение!$D$2:$D$5111,$C26,Тех_Движение!$B$2:$B$5111,"&lt;="&amp;L$3)-$F26)))</f>
        <v/>
      </c>
      <c r="M26" s="54">
        <f>IF(OR($B26="",M$3&lt;$D26+Настройки!$B$7),0,MAX(0,$E26-MAX(0,SUMIFS(Тех_Движение!$G$2:$G$5111,Тех_Движение!$D$2:$D$5111,$C26,Тех_Движение!$B$2:$B$5111,"&lt;="&amp;M$3)-$F26)))</f>
        <v/>
      </c>
      <c r="N26" s="54">
        <f>IF(OR($B26="",N$3&lt;$D26+Настройки!$B$7),0,MAX(0,$E26-MAX(0,SUMIFS(Тех_Движение!$G$2:$G$5111,Тех_Движение!$D$2:$D$5111,$C26,Тех_Движение!$B$2:$B$5111,"&lt;="&amp;N$3)-$F26)))</f>
        <v/>
      </c>
      <c r="O26" s="54">
        <f>IF(OR($B26="",O$3&lt;$D26+Настройки!$B$7),0,MAX(0,$E26-MAX(0,SUMIFS(Тех_Движение!$G$2:$G$5111,Тех_Движение!$D$2:$D$5111,$C26,Тех_Движение!$B$2:$B$5111,"&lt;="&amp;O$3)-$F26)))</f>
        <v/>
      </c>
      <c r="P26" s="54">
        <f>IF(OR($B26="",P$3&lt;$D26+Настройки!$B$7),0,MAX(0,$E26-MAX(0,SUMIFS(Тех_Движение!$G$2:$G$5111,Тех_Движение!$D$2:$D$5111,$C26,Тех_Движение!$B$2:$B$5111,"&lt;="&amp;P$3)-$F26)))</f>
        <v/>
      </c>
      <c r="Q26" s="54">
        <f>IF(OR($B26="",Q$3&lt;$D26+Настройки!$B$7),0,MAX(0,$E26-MAX(0,SUMIFS(Тех_Движение!$G$2:$G$5111,Тех_Движение!$D$2:$D$5111,$C26,Тех_Движение!$B$2:$B$5111,"&lt;="&amp;Q$3)-$F26)))</f>
        <v/>
      </c>
      <c r="R26" s="54">
        <f>IF($B26="","",SUM($K26:$Q26))</f>
        <v/>
      </c>
      <c r="S26" s="56">
        <f>IF($B26="","",VLOOKUP($C26,Настройки!$A$11:$L$17,9,FALSE))</f>
        <v/>
      </c>
      <c r="T26" s="56">
        <f>IF($B26="","",$R26*$S26)</f>
        <v/>
      </c>
    </row>
    <row r="27">
      <c r="A27" s="20">
        <f>Тех_Движение!$A$24</f>
        <v/>
      </c>
      <c r="B27" s="20">
        <f>IF(Тех_Движение!$F$24&gt;0,Тех_Движение!$I$24,"")</f>
        <v/>
      </c>
      <c r="C27" s="20">
        <f>IF($B27="","",Тех_Движение!$D$24)</f>
        <v/>
      </c>
      <c r="D27" s="42">
        <f>IF($B27="","",Тех_Движение!$B$24)</f>
        <v/>
      </c>
      <c r="E27" s="54">
        <f>IF($B27="","",Тех_Движение!$F$24)</f>
        <v/>
      </c>
      <c r="F27" s="54">
        <f>IF($B27="","",SUMIFS($E$5:$E26,$C$5:$C26,$C27))</f>
        <v/>
      </c>
      <c r="G27" s="54">
        <f>IF($B27="","",MAX(0,$E27-MAX(0,SUMIFS(Тех_Движение!$G$2:$G$5111,Тех_Движение!$D$2:$D$5111,$C27,Тех_Движение!$B$2:$B$5111,"&lt;="&amp;Настройки!$B$5-1)-$F27)))</f>
        <v/>
      </c>
      <c r="H27" s="54">
        <f>IF($B27="","",IF(AND($D27&gt;=Настройки!$B$5,$D27&lt;=Настройки!$B$6),$E27,0))</f>
        <v/>
      </c>
      <c r="I27" s="54">
        <f>IF($B27="","",$G27+$H27-$J27)</f>
        <v/>
      </c>
      <c r="J27" s="54">
        <f>IF($B27="","",MAX(0,$E27-MAX(0,SUMIFS(Тех_Движение!$G$2:$G$5111,Тех_Движение!$D$2:$D$5111,$C27,Тех_Движение!$B$2:$B$5111,"&lt;="&amp;Настройки!$B$6)-$F27)))</f>
        <v/>
      </c>
      <c r="K27" s="54">
        <f>IF(OR($B27="",K$3&lt;$D27+Настройки!$B$7),0,MAX(0,$E27-MAX(0,SUMIFS(Тех_Движение!$G$2:$G$5111,Тех_Движение!$D$2:$D$5111,$C27,Тех_Движение!$B$2:$B$5111,"&lt;="&amp;K$3)-$F27)))</f>
        <v/>
      </c>
      <c r="L27" s="54">
        <f>IF(OR($B27="",L$3&lt;$D27+Настройки!$B$7),0,MAX(0,$E27-MAX(0,SUMIFS(Тех_Движение!$G$2:$G$5111,Тех_Движение!$D$2:$D$5111,$C27,Тех_Движение!$B$2:$B$5111,"&lt;="&amp;L$3)-$F27)))</f>
        <v/>
      </c>
      <c r="M27" s="54">
        <f>IF(OR($B27="",M$3&lt;$D27+Настройки!$B$7),0,MAX(0,$E27-MAX(0,SUMIFS(Тех_Движение!$G$2:$G$5111,Тех_Движение!$D$2:$D$5111,$C27,Тех_Движение!$B$2:$B$5111,"&lt;="&amp;M$3)-$F27)))</f>
        <v/>
      </c>
      <c r="N27" s="54">
        <f>IF(OR($B27="",N$3&lt;$D27+Настройки!$B$7),0,MAX(0,$E27-MAX(0,SUMIFS(Тех_Движение!$G$2:$G$5111,Тех_Движение!$D$2:$D$5111,$C27,Тех_Движение!$B$2:$B$5111,"&lt;="&amp;N$3)-$F27)))</f>
        <v/>
      </c>
      <c r="O27" s="54">
        <f>IF(OR($B27="",O$3&lt;$D27+Настройки!$B$7),0,MAX(0,$E27-MAX(0,SUMIFS(Тех_Движение!$G$2:$G$5111,Тех_Движение!$D$2:$D$5111,$C27,Тех_Движение!$B$2:$B$5111,"&lt;="&amp;O$3)-$F27)))</f>
        <v/>
      </c>
      <c r="P27" s="54">
        <f>IF(OR($B27="",P$3&lt;$D27+Настройки!$B$7),0,MAX(0,$E27-MAX(0,SUMIFS(Тех_Движение!$G$2:$G$5111,Тех_Движение!$D$2:$D$5111,$C27,Тех_Движение!$B$2:$B$5111,"&lt;="&amp;P$3)-$F27)))</f>
        <v/>
      </c>
      <c r="Q27" s="54">
        <f>IF(OR($B27="",Q$3&lt;$D27+Настройки!$B$7),0,MAX(0,$E27-MAX(0,SUMIFS(Тех_Движение!$G$2:$G$5111,Тех_Движение!$D$2:$D$5111,$C27,Тех_Движение!$B$2:$B$5111,"&lt;="&amp;Q$3)-$F27)))</f>
        <v/>
      </c>
      <c r="R27" s="54">
        <f>IF($B27="","",SUM($K27:$Q27))</f>
        <v/>
      </c>
      <c r="S27" s="56">
        <f>IF($B27="","",VLOOKUP($C27,Настройки!$A$11:$L$17,9,FALSE))</f>
        <v/>
      </c>
      <c r="T27" s="56">
        <f>IF($B27="","",$R27*$S27)</f>
        <v/>
      </c>
    </row>
    <row r="28">
      <c r="A28" s="20">
        <f>Тех_Движение!$A$25</f>
        <v/>
      </c>
      <c r="B28" s="20">
        <f>IF(Тех_Движение!$F$25&gt;0,Тех_Движение!$I$25,"")</f>
        <v/>
      </c>
      <c r="C28" s="20">
        <f>IF($B28="","",Тех_Движение!$D$25)</f>
        <v/>
      </c>
      <c r="D28" s="42">
        <f>IF($B28="","",Тех_Движение!$B$25)</f>
        <v/>
      </c>
      <c r="E28" s="54">
        <f>IF($B28="","",Тех_Движение!$F$25)</f>
        <v/>
      </c>
      <c r="F28" s="54">
        <f>IF($B28="","",SUMIFS($E$5:$E27,$C$5:$C27,$C28))</f>
        <v/>
      </c>
      <c r="G28" s="54">
        <f>IF($B28="","",MAX(0,$E28-MAX(0,SUMIFS(Тех_Движение!$G$2:$G$5111,Тех_Движение!$D$2:$D$5111,$C28,Тех_Движение!$B$2:$B$5111,"&lt;="&amp;Настройки!$B$5-1)-$F28)))</f>
        <v/>
      </c>
      <c r="H28" s="54">
        <f>IF($B28="","",IF(AND($D28&gt;=Настройки!$B$5,$D28&lt;=Настройки!$B$6),$E28,0))</f>
        <v/>
      </c>
      <c r="I28" s="54">
        <f>IF($B28="","",$G28+$H28-$J28)</f>
        <v/>
      </c>
      <c r="J28" s="54">
        <f>IF($B28="","",MAX(0,$E28-MAX(0,SUMIFS(Тех_Движение!$G$2:$G$5111,Тех_Движение!$D$2:$D$5111,$C28,Тех_Движение!$B$2:$B$5111,"&lt;="&amp;Настройки!$B$6)-$F28)))</f>
        <v/>
      </c>
      <c r="K28" s="54">
        <f>IF(OR($B28="",K$3&lt;$D28+Настройки!$B$7),0,MAX(0,$E28-MAX(0,SUMIFS(Тех_Движение!$G$2:$G$5111,Тех_Движение!$D$2:$D$5111,$C28,Тех_Движение!$B$2:$B$5111,"&lt;="&amp;K$3)-$F28)))</f>
        <v/>
      </c>
      <c r="L28" s="54">
        <f>IF(OR($B28="",L$3&lt;$D28+Настройки!$B$7),0,MAX(0,$E28-MAX(0,SUMIFS(Тех_Движение!$G$2:$G$5111,Тех_Движение!$D$2:$D$5111,$C28,Тех_Движение!$B$2:$B$5111,"&lt;="&amp;L$3)-$F28)))</f>
        <v/>
      </c>
      <c r="M28" s="54">
        <f>IF(OR($B28="",M$3&lt;$D28+Настройки!$B$7),0,MAX(0,$E28-MAX(0,SUMIFS(Тех_Движение!$G$2:$G$5111,Тех_Движение!$D$2:$D$5111,$C28,Тех_Движение!$B$2:$B$5111,"&lt;="&amp;M$3)-$F28)))</f>
        <v/>
      </c>
      <c r="N28" s="54">
        <f>IF(OR($B28="",N$3&lt;$D28+Настройки!$B$7),0,MAX(0,$E28-MAX(0,SUMIFS(Тех_Движение!$G$2:$G$5111,Тех_Движение!$D$2:$D$5111,$C28,Тех_Движение!$B$2:$B$5111,"&lt;="&amp;N$3)-$F28)))</f>
        <v/>
      </c>
      <c r="O28" s="54">
        <f>IF(OR($B28="",O$3&lt;$D28+Настройки!$B$7),0,MAX(0,$E28-MAX(0,SUMIFS(Тех_Движение!$G$2:$G$5111,Тех_Движение!$D$2:$D$5111,$C28,Тех_Движение!$B$2:$B$5111,"&lt;="&amp;O$3)-$F28)))</f>
        <v/>
      </c>
      <c r="P28" s="54">
        <f>IF(OR($B28="",P$3&lt;$D28+Настройки!$B$7),0,MAX(0,$E28-MAX(0,SUMIFS(Тех_Движение!$G$2:$G$5111,Тех_Движение!$D$2:$D$5111,$C28,Тех_Движение!$B$2:$B$5111,"&lt;="&amp;P$3)-$F28)))</f>
        <v/>
      </c>
      <c r="Q28" s="54">
        <f>IF(OR($B28="",Q$3&lt;$D28+Настройки!$B$7),0,MAX(0,$E28-MAX(0,SUMIFS(Тех_Движение!$G$2:$G$5111,Тех_Движение!$D$2:$D$5111,$C28,Тех_Движение!$B$2:$B$5111,"&lt;="&amp;Q$3)-$F28)))</f>
        <v/>
      </c>
      <c r="R28" s="54">
        <f>IF($B28="","",SUM($K28:$Q28))</f>
        <v/>
      </c>
      <c r="S28" s="56">
        <f>IF($B28="","",VLOOKUP($C28,Настройки!$A$11:$L$17,9,FALSE))</f>
        <v/>
      </c>
      <c r="T28" s="56">
        <f>IF($B28="","",$R28*$S28)</f>
        <v/>
      </c>
    </row>
    <row r="29">
      <c r="A29" s="20">
        <f>Тех_Движение!$A$26</f>
        <v/>
      </c>
      <c r="B29" s="20">
        <f>IF(Тех_Движение!$F$26&gt;0,Тех_Движение!$I$26,"")</f>
        <v/>
      </c>
      <c r="C29" s="20">
        <f>IF($B29="","",Тех_Движение!$D$26)</f>
        <v/>
      </c>
      <c r="D29" s="42">
        <f>IF($B29="","",Тех_Движение!$B$26)</f>
        <v/>
      </c>
      <c r="E29" s="54">
        <f>IF($B29="","",Тех_Движение!$F$26)</f>
        <v/>
      </c>
      <c r="F29" s="54">
        <f>IF($B29="","",SUMIFS($E$5:$E28,$C$5:$C28,$C29))</f>
        <v/>
      </c>
      <c r="G29" s="54">
        <f>IF($B29="","",MAX(0,$E29-MAX(0,SUMIFS(Тех_Движение!$G$2:$G$5111,Тех_Движение!$D$2:$D$5111,$C29,Тех_Движение!$B$2:$B$5111,"&lt;="&amp;Настройки!$B$5-1)-$F29)))</f>
        <v/>
      </c>
      <c r="H29" s="54">
        <f>IF($B29="","",IF(AND($D29&gt;=Настройки!$B$5,$D29&lt;=Настройки!$B$6),$E29,0))</f>
        <v/>
      </c>
      <c r="I29" s="54">
        <f>IF($B29="","",$G29+$H29-$J29)</f>
        <v/>
      </c>
      <c r="J29" s="54">
        <f>IF($B29="","",MAX(0,$E29-MAX(0,SUMIFS(Тех_Движение!$G$2:$G$5111,Тех_Движение!$D$2:$D$5111,$C29,Тех_Движение!$B$2:$B$5111,"&lt;="&amp;Настройки!$B$6)-$F29)))</f>
        <v/>
      </c>
      <c r="K29" s="54">
        <f>IF(OR($B29="",K$3&lt;$D29+Настройки!$B$7),0,MAX(0,$E29-MAX(0,SUMIFS(Тех_Движение!$G$2:$G$5111,Тех_Движение!$D$2:$D$5111,$C29,Тех_Движение!$B$2:$B$5111,"&lt;="&amp;K$3)-$F29)))</f>
        <v/>
      </c>
      <c r="L29" s="54">
        <f>IF(OR($B29="",L$3&lt;$D29+Настройки!$B$7),0,MAX(0,$E29-MAX(0,SUMIFS(Тех_Движение!$G$2:$G$5111,Тех_Движение!$D$2:$D$5111,$C29,Тех_Движение!$B$2:$B$5111,"&lt;="&amp;L$3)-$F29)))</f>
        <v/>
      </c>
      <c r="M29" s="54">
        <f>IF(OR($B29="",M$3&lt;$D29+Настройки!$B$7),0,MAX(0,$E29-MAX(0,SUMIFS(Тех_Движение!$G$2:$G$5111,Тех_Движение!$D$2:$D$5111,$C29,Тех_Движение!$B$2:$B$5111,"&lt;="&amp;M$3)-$F29)))</f>
        <v/>
      </c>
      <c r="N29" s="54">
        <f>IF(OR($B29="",N$3&lt;$D29+Настройки!$B$7),0,MAX(0,$E29-MAX(0,SUMIFS(Тех_Движение!$G$2:$G$5111,Тех_Движение!$D$2:$D$5111,$C29,Тех_Движение!$B$2:$B$5111,"&lt;="&amp;N$3)-$F29)))</f>
        <v/>
      </c>
      <c r="O29" s="54">
        <f>IF(OR($B29="",O$3&lt;$D29+Настройки!$B$7),0,MAX(0,$E29-MAX(0,SUMIFS(Тех_Движение!$G$2:$G$5111,Тех_Движение!$D$2:$D$5111,$C29,Тех_Движение!$B$2:$B$5111,"&lt;="&amp;O$3)-$F29)))</f>
        <v/>
      </c>
      <c r="P29" s="54">
        <f>IF(OR($B29="",P$3&lt;$D29+Настройки!$B$7),0,MAX(0,$E29-MAX(0,SUMIFS(Тех_Движение!$G$2:$G$5111,Тех_Движение!$D$2:$D$5111,$C29,Тех_Движение!$B$2:$B$5111,"&lt;="&amp;P$3)-$F29)))</f>
        <v/>
      </c>
      <c r="Q29" s="54">
        <f>IF(OR($B29="",Q$3&lt;$D29+Настройки!$B$7),0,MAX(0,$E29-MAX(0,SUMIFS(Тех_Движение!$G$2:$G$5111,Тех_Движение!$D$2:$D$5111,$C29,Тех_Движение!$B$2:$B$5111,"&lt;="&amp;Q$3)-$F29)))</f>
        <v/>
      </c>
      <c r="R29" s="54">
        <f>IF($B29="","",SUM($K29:$Q29))</f>
        <v/>
      </c>
      <c r="S29" s="56">
        <f>IF($B29="","",VLOOKUP($C29,Настройки!$A$11:$L$17,9,FALSE))</f>
        <v/>
      </c>
      <c r="T29" s="56">
        <f>IF($B29="","",$R29*$S29)</f>
        <v/>
      </c>
    </row>
    <row r="30">
      <c r="A30" s="20">
        <f>Тех_Движение!$A$27</f>
        <v/>
      </c>
      <c r="B30" s="20">
        <f>IF(Тех_Движение!$F$27&gt;0,Тех_Движение!$I$27,"")</f>
        <v/>
      </c>
      <c r="C30" s="20">
        <f>IF($B30="","",Тех_Движение!$D$27)</f>
        <v/>
      </c>
      <c r="D30" s="42">
        <f>IF($B30="","",Тех_Движение!$B$27)</f>
        <v/>
      </c>
      <c r="E30" s="54">
        <f>IF($B30="","",Тех_Движение!$F$27)</f>
        <v/>
      </c>
      <c r="F30" s="54">
        <f>IF($B30="","",SUMIFS($E$5:$E29,$C$5:$C29,$C30))</f>
        <v/>
      </c>
      <c r="G30" s="54">
        <f>IF($B30="","",MAX(0,$E30-MAX(0,SUMIFS(Тех_Движение!$G$2:$G$5111,Тех_Движение!$D$2:$D$5111,$C30,Тех_Движение!$B$2:$B$5111,"&lt;="&amp;Настройки!$B$5-1)-$F30)))</f>
        <v/>
      </c>
      <c r="H30" s="54">
        <f>IF($B30="","",IF(AND($D30&gt;=Настройки!$B$5,$D30&lt;=Настройки!$B$6),$E30,0))</f>
        <v/>
      </c>
      <c r="I30" s="54">
        <f>IF($B30="","",$G30+$H30-$J30)</f>
        <v/>
      </c>
      <c r="J30" s="54">
        <f>IF($B30="","",MAX(0,$E30-MAX(0,SUMIFS(Тех_Движение!$G$2:$G$5111,Тех_Движение!$D$2:$D$5111,$C30,Тех_Движение!$B$2:$B$5111,"&lt;="&amp;Настройки!$B$6)-$F30)))</f>
        <v/>
      </c>
      <c r="K30" s="54">
        <f>IF(OR($B30="",K$3&lt;$D30+Настройки!$B$7),0,MAX(0,$E30-MAX(0,SUMIFS(Тех_Движение!$G$2:$G$5111,Тех_Движение!$D$2:$D$5111,$C30,Тех_Движение!$B$2:$B$5111,"&lt;="&amp;K$3)-$F30)))</f>
        <v/>
      </c>
      <c r="L30" s="54">
        <f>IF(OR($B30="",L$3&lt;$D30+Настройки!$B$7),0,MAX(0,$E30-MAX(0,SUMIFS(Тех_Движение!$G$2:$G$5111,Тех_Движение!$D$2:$D$5111,$C30,Тех_Движение!$B$2:$B$5111,"&lt;="&amp;L$3)-$F30)))</f>
        <v/>
      </c>
      <c r="M30" s="54">
        <f>IF(OR($B30="",M$3&lt;$D30+Настройки!$B$7),0,MAX(0,$E30-MAX(0,SUMIFS(Тех_Движение!$G$2:$G$5111,Тех_Движение!$D$2:$D$5111,$C30,Тех_Движение!$B$2:$B$5111,"&lt;="&amp;M$3)-$F30)))</f>
        <v/>
      </c>
      <c r="N30" s="54">
        <f>IF(OR($B30="",N$3&lt;$D30+Настройки!$B$7),0,MAX(0,$E30-MAX(0,SUMIFS(Тех_Движение!$G$2:$G$5111,Тех_Движение!$D$2:$D$5111,$C30,Тех_Движение!$B$2:$B$5111,"&lt;="&amp;N$3)-$F30)))</f>
        <v/>
      </c>
      <c r="O30" s="54">
        <f>IF(OR($B30="",O$3&lt;$D30+Настройки!$B$7),0,MAX(0,$E30-MAX(0,SUMIFS(Тех_Движение!$G$2:$G$5111,Тех_Движение!$D$2:$D$5111,$C30,Тех_Движение!$B$2:$B$5111,"&lt;="&amp;O$3)-$F30)))</f>
        <v/>
      </c>
      <c r="P30" s="54">
        <f>IF(OR($B30="",P$3&lt;$D30+Настройки!$B$7),0,MAX(0,$E30-MAX(0,SUMIFS(Тех_Движение!$G$2:$G$5111,Тех_Движение!$D$2:$D$5111,$C30,Тех_Движение!$B$2:$B$5111,"&lt;="&amp;P$3)-$F30)))</f>
        <v/>
      </c>
      <c r="Q30" s="54">
        <f>IF(OR($B30="",Q$3&lt;$D30+Настройки!$B$7),0,MAX(0,$E30-MAX(0,SUMIFS(Тех_Движение!$G$2:$G$5111,Тех_Движение!$D$2:$D$5111,$C30,Тех_Движение!$B$2:$B$5111,"&lt;="&amp;Q$3)-$F30)))</f>
        <v/>
      </c>
      <c r="R30" s="54">
        <f>IF($B30="","",SUM($K30:$Q30))</f>
        <v/>
      </c>
      <c r="S30" s="56">
        <f>IF($B30="","",VLOOKUP($C30,Настройки!$A$11:$L$17,9,FALSE))</f>
        <v/>
      </c>
      <c r="T30" s="56">
        <f>IF($B30="","",$R30*$S30)</f>
        <v/>
      </c>
    </row>
    <row r="31">
      <c r="A31" s="20">
        <f>Тех_Движение!$A$28</f>
        <v/>
      </c>
      <c r="B31" s="20">
        <f>IF(Тех_Движение!$F$28&gt;0,Тех_Движение!$I$28,"")</f>
        <v/>
      </c>
      <c r="C31" s="20">
        <f>IF($B31="","",Тех_Движение!$D$28)</f>
        <v/>
      </c>
      <c r="D31" s="42">
        <f>IF($B31="","",Тех_Движение!$B$28)</f>
        <v/>
      </c>
      <c r="E31" s="54">
        <f>IF($B31="","",Тех_Движение!$F$28)</f>
        <v/>
      </c>
      <c r="F31" s="54">
        <f>IF($B31="","",SUMIFS($E$5:$E30,$C$5:$C30,$C31))</f>
        <v/>
      </c>
      <c r="G31" s="54">
        <f>IF($B31="","",MAX(0,$E31-MAX(0,SUMIFS(Тех_Движение!$G$2:$G$5111,Тех_Движение!$D$2:$D$5111,$C31,Тех_Движение!$B$2:$B$5111,"&lt;="&amp;Настройки!$B$5-1)-$F31)))</f>
        <v/>
      </c>
      <c r="H31" s="54">
        <f>IF($B31="","",IF(AND($D31&gt;=Настройки!$B$5,$D31&lt;=Настройки!$B$6),$E31,0))</f>
        <v/>
      </c>
      <c r="I31" s="54">
        <f>IF($B31="","",$G31+$H31-$J31)</f>
        <v/>
      </c>
      <c r="J31" s="54">
        <f>IF($B31="","",MAX(0,$E31-MAX(0,SUMIFS(Тех_Движение!$G$2:$G$5111,Тех_Движение!$D$2:$D$5111,$C31,Тех_Движение!$B$2:$B$5111,"&lt;="&amp;Настройки!$B$6)-$F31)))</f>
        <v/>
      </c>
      <c r="K31" s="54">
        <f>IF(OR($B31="",K$3&lt;$D31+Настройки!$B$7),0,MAX(0,$E31-MAX(0,SUMIFS(Тех_Движение!$G$2:$G$5111,Тех_Движение!$D$2:$D$5111,$C31,Тех_Движение!$B$2:$B$5111,"&lt;="&amp;K$3)-$F31)))</f>
        <v/>
      </c>
      <c r="L31" s="54">
        <f>IF(OR($B31="",L$3&lt;$D31+Настройки!$B$7),0,MAX(0,$E31-MAX(0,SUMIFS(Тех_Движение!$G$2:$G$5111,Тех_Движение!$D$2:$D$5111,$C31,Тех_Движение!$B$2:$B$5111,"&lt;="&amp;L$3)-$F31)))</f>
        <v/>
      </c>
      <c r="M31" s="54">
        <f>IF(OR($B31="",M$3&lt;$D31+Настройки!$B$7),0,MAX(0,$E31-MAX(0,SUMIFS(Тех_Движение!$G$2:$G$5111,Тех_Движение!$D$2:$D$5111,$C31,Тех_Движение!$B$2:$B$5111,"&lt;="&amp;M$3)-$F31)))</f>
        <v/>
      </c>
      <c r="N31" s="54">
        <f>IF(OR($B31="",N$3&lt;$D31+Настройки!$B$7),0,MAX(0,$E31-MAX(0,SUMIFS(Тех_Движение!$G$2:$G$5111,Тех_Движение!$D$2:$D$5111,$C31,Тех_Движение!$B$2:$B$5111,"&lt;="&amp;N$3)-$F31)))</f>
        <v/>
      </c>
      <c r="O31" s="54">
        <f>IF(OR($B31="",O$3&lt;$D31+Настройки!$B$7),0,MAX(0,$E31-MAX(0,SUMIFS(Тех_Движение!$G$2:$G$5111,Тех_Движение!$D$2:$D$5111,$C31,Тех_Движение!$B$2:$B$5111,"&lt;="&amp;O$3)-$F31)))</f>
        <v/>
      </c>
      <c r="P31" s="54">
        <f>IF(OR($B31="",P$3&lt;$D31+Настройки!$B$7),0,MAX(0,$E31-MAX(0,SUMIFS(Тех_Движение!$G$2:$G$5111,Тех_Движение!$D$2:$D$5111,$C31,Тех_Движение!$B$2:$B$5111,"&lt;="&amp;P$3)-$F31)))</f>
        <v/>
      </c>
      <c r="Q31" s="54">
        <f>IF(OR($B31="",Q$3&lt;$D31+Настройки!$B$7),0,MAX(0,$E31-MAX(0,SUMIFS(Тех_Движение!$G$2:$G$5111,Тех_Движение!$D$2:$D$5111,$C31,Тех_Движение!$B$2:$B$5111,"&lt;="&amp;Q$3)-$F31)))</f>
        <v/>
      </c>
      <c r="R31" s="54">
        <f>IF($B31="","",SUM($K31:$Q31))</f>
        <v/>
      </c>
      <c r="S31" s="56">
        <f>IF($B31="","",VLOOKUP($C31,Настройки!$A$11:$L$17,9,FALSE))</f>
        <v/>
      </c>
      <c r="T31" s="56">
        <f>IF($B31="","",$R31*$S31)</f>
        <v/>
      </c>
    </row>
    <row r="32">
      <c r="A32" s="20">
        <f>Тех_Движение!$A$29</f>
        <v/>
      </c>
      <c r="B32" s="20">
        <f>IF(Тех_Движение!$F$29&gt;0,Тех_Движение!$I$29,"")</f>
        <v/>
      </c>
      <c r="C32" s="20">
        <f>IF($B32="","",Тех_Движение!$D$29)</f>
        <v/>
      </c>
      <c r="D32" s="42">
        <f>IF($B32="","",Тех_Движение!$B$29)</f>
        <v/>
      </c>
      <c r="E32" s="54">
        <f>IF($B32="","",Тех_Движение!$F$29)</f>
        <v/>
      </c>
      <c r="F32" s="54">
        <f>IF($B32="","",SUMIFS($E$5:$E31,$C$5:$C31,$C32))</f>
        <v/>
      </c>
      <c r="G32" s="54">
        <f>IF($B32="","",MAX(0,$E32-MAX(0,SUMIFS(Тех_Движение!$G$2:$G$5111,Тех_Движение!$D$2:$D$5111,$C32,Тех_Движение!$B$2:$B$5111,"&lt;="&amp;Настройки!$B$5-1)-$F32)))</f>
        <v/>
      </c>
      <c r="H32" s="54">
        <f>IF($B32="","",IF(AND($D32&gt;=Настройки!$B$5,$D32&lt;=Настройки!$B$6),$E32,0))</f>
        <v/>
      </c>
      <c r="I32" s="54">
        <f>IF($B32="","",$G32+$H32-$J32)</f>
        <v/>
      </c>
      <c r="J32" s="54">
        <f>IF($B32="","",MAX(0,$E32-MAX(0,SUMIFS(Тех_Движение!$G$2:$G$5111,Тех_Движение!$D$2:$D$5111,$C32,Тех_Движение!$B$2:$B$5111,"&lt;="&amp;Настройки!$B$6)-$F32)))</f>
        <v/>
      </c>
      <c r="K32" s="54">
        <f>IF(OR($B32="",K$3&lt;$D32+Настройки!$B$7),0,MAX(0,$E32-MAX(0,SUMIFS(Тех_Движение!$G$2:$G$5111,Тех_Движение!$D$2:$D$5111,$C32,Тех_Движение!$B$2:$B$5111,"&lt;="&amp;K$3)-$F32)))</f>
        <v/>
      </c>
      <c r="L32" s="54">
        <f>IF(OR($B32="",L$3&lt;$D32+Настройки!$B$7),0,MAX(0,$E32-MAX(0,SUMIFS(Тех_Движение!$G$2:$G$5111,Тех_Движение!$D$2:$D$5111,$C32,Тех_Движение!$B$2:$B$5111,"&lt;="&amp;L$3)-$F32)))</f>
        <v/>
      </c>
      <c r="M32" s="54">
        <f>IF(OR($B32="",M$3&lt;$D32+Настройки!$B$7),0,MAX(0,$E32-MAX(0,SUMIFS(Тех_Движение!$G$2:$G$5111,Тех_Движение!$D$2:$D$5111,$C32,Тех_Движение!$B$2:$B$5111,"&lt;="&amp;M$3)-$F32)))</f>
        <v/>
      </c>
      <c r="N32" s="54">
        <f>IF(OR($B32="",N$3&lt;$D32+Настройки!$B$7),0,MAX(0,$E32-MAX(0,SUMIFS(Тех_Движение!$G$2:$G$5111,Тех_Движение!$D$2:$D$5111,$C32,Тех_Движение!$B$2:$B$5111,"&lt;="&amp;N$3)-$F32)))</f>
        <v/>
      </c>
      <c r="O32" s="54">
        <f>IF(OR($B32="",O$3&lt;$D32+Настройки!$B$7),0,MAX(0,$E32-MAX(0,SUMIFS(Тех_Движение!$G$2:$G$5111,Тех_Движение!$D$2:$D$5111,$C32,Тех_Движение!$B$2:$B$5111,"&lt;="&amp;O$3)-$F32)))</f>
        <v/>
      </c>
      <c r="P32" s="54">
        <f>IF(OR($B32="",P$3&lt;$D32+Настройки!$B$7),0,MAX(0,$E32-MAX(0,SUMIFS(Тех_Движение!$G$2:$G$5111,Тех_Движение!$D$2:$D$5111,$C32,Тех_Движение!$B$2:$B$5111,"&lt;="&amp;P$3)-$F32)))</f>
        <v/>
      </c>
      <c r="Q32" s="54">
        <f>IF(OR($B32="",Q$3&lt;$D32+Настройки!$B$7),0,MAX(0,$E32-MAX(0,SUMIFS(Тех_Движение!$G$2:$G$5111,Тех_Движение!$D$2:$D$5111,$C32,Тех_Движение!$B$2:$B$5111,"&lt;="&amp;Q$3)-$F32)))</f>
        <v/>
      </c>
      <c r="R32" s="54">
        <f>IF($B32="","",SUM($K32:$Q32))</f>
        <v/>
      </c>
      <c r="S32" s="56">
        <f>IF($B32="","",VLOOKUP($C32,Настройки!$A$11:$L$17,9,FALSE))</f>
        <v/>
      </c>
      <c r="T32" s="56">
        <f>IF($B32="","",$R32*$S32)</f>
        <v/>
      </c>
    </row>
    <row r="33">
      <c r="A33" s="20">
        <f>Тех_Движение!$A$30</f>
        <v/>
      </c>
      <c r="B33" s="20">
        <f>IF(Тех_Движение!$F$30&gt;0,Тех_Движение!$I$30,"")</f>
        <v/>
      </c>
      <c r="C33" s="20">
        <f>IF($B33="","",Тех_Движение!$D$30)</f>
        <v/>
      </c>
      <c r="D33" s="42">
        <f>IF($B33="","",Тех_Движение!$B$30)</f>
        <v/>
      </c>
      <c r="E33" s="54">
        <f>IF($B33="","",Тех_Движение!$F$30)</f>
        <v/>
      </c>
      <c r="F33" s="54">
        <f>IF($B33="","",SUMIFS($E$5:$E32,$C$5:$C32,$C33))</f>
        <v/>
      </c>
      <c r="G33" s="54">
        <f>IF($B33="","",MAX(0,$E33-MAX(0,SUMIFS(Тех_Движение!$G$2:$G$5111,Тех_Движение!$D$2:$D$5111,$C33,Тех_Движение!$B$2:$B$5111,"&lt;="&amp;Настройки!$B$5-1)-$F33)))</f>
        <v/>
      </c>
      <c r="H33" s="54">
        <f>IF($B33="","",IF(AND($D33&gt;=Настройки!$B$5,$D33&lt;=Настройки!$B$6),$E33,0))</f>
        <v/>
      </c>
      <c r="I33" s="54">
        <f>IF($B33="","",$G33+$H33-$J33)</f>
        <v/>
      </c>
      <c r="J33" s="54">
        <f>IF($B33="","",MAX(0,$E33-MAX(0,SUMIFS(Тех_Движение!$G$2:$G$5111,Тех_Движение!$D$2:$D$5111,$C33,Тех_Движение!$B$2:$B$5111,"&lt;="&amp;Настройки!$B$6)-$F33)))</f>
        <v/>
      </c>
      <c r="K33" s="54">
        <f>IF(OR($B33="",K$3&lt;$D33+Настройки!$B$7),0,MAX(0,$E33-MAX(0,SUMIFS(Тех_Движение!$G$2:$G$5111,Тех_Движение!$D$2:$D$5111,$C33,Тех_Движение!$B$2:$B$5111,"&lt;="&amp;K$3)-$F33)))</f>
        <v/>
      </c>
      <c r="L33" s="54">
        <f>IF(OR($B33="",L$3&lt;$D33+Настройки!$B$7),0,MAX(0,$E33-MAX(0,SUMIFS(Тех_Движение!$G$2:$G$5111,Тех_Движение!$D$2:$D$5111,$C33,Тех_Движение!$B$2:$B$5111,"&lt;="&amp;L$3)-$F33)))</f>
        <v/>
      </c>
      <c r="M33" s="54">
        <f>IF(OR($B33="",M$3&lt;$D33+Настройки!$B$7),0,MAX(0,$E33-MAX(0,SUMIFS(Тех_Движение!$G$2:$G$5111,Тех_Движение!$D$2:$D$5111,$C33,Тех_Движение!$B$2:$B$5111,"&lt;="&amp;M$3)-$F33)))</f>
        <v/>
      </c>
      <c r="N33" s="54">
        <f>IF(OR($B33="",N$3&lt;$D33+Настройки!$B$7),0,MAX(0,$E33-MAX(0,SUMIFS(Тех_Движение!$G$2:$G$5111,Тех_Движение!$D$2:$D$5111,$C33,Тех_Движение!$B$2:$B$5111,"&lt;="&amp;N$3)-$F33)))</f>
        <v/>
      </c>
      <c r="O33" s="54">
        <f>IF(OR($B33="",O$3&lt;$D33+Настройки!$B$7),0,MAX(0,$E33-MAX(0,SUMIFS(Тех_Движение!$G$2:$G$5111,Тех_Движение!$D$2:$D$5111,$C33,Тех_Движение!$B$2:$B$5111,"&lt;="&amp;O$3)-$F33)))</f>
        <v/>
      </c>
      <c r="P33" s="54">
        <f>IF(OR($B33="",P$3&lt;$D33+Настройки!$B$7),0,MAX(0,$E33-MAX(0,SUMIFS(Тех_Движение!$G$2:$G$5111,Тех_Движение!$D$2:$D$5111,$C33,Тех_Движение!$B$2:$B$5111,"&lt;="&amp;P$3)-$F33)))</f>
        <v/>
      </c>
      <c r="Q33" s="54">
        <f>IF(OR($B33="",Q$3&lt;$D33+Настройки!$B$7),0,MAX(0,$E33-MAX(0,SUMIFS(Тех_Движение!$G$2:$G$5111,Тех_Движение!$D$2:$D$5111,$C33,Тех_Движение!$B$2:$B$5111,"&lt;="&amp;Q$3)-$F33)))</f>
        <v/>
      </c>
      <c r="R33" s="54">
        <f>IF($B33="","",SUM($K33:$Q33))</f>
        <v/>
      </c>
      <c r="S33" s="56">
        <f>IF($B33="","",VLOOKUP($C33,Настройки!$A$11:$L$17,9,FALSE))</f>
        <v/>
      </c>
      <c r="T33" s="56">
        <f>IF($B33="","",$R33*$S33)</f>
        <v/>
      </c>
    </row>
    <row r="34">
      <c r="A34" s="20">
        <f>Тех_Движение!$A$31</f>
        <v/>
      </c>
      <c r="B34" s="20">
        <f>IF(Тех_Движение!$F$31&gt;0,Тех_Движение!$I$31,"")</f>
        <v/>
      </c>
      <c r="C34" s="20">
        <f>IF($B34="","",Тех_Движение!$D$31)</f>
        <v/>
      </c>
      <c r="D34" s="42">
        <f>IF($B34="","",Тех_Движение!$B$31)</f>
        <v/>
      </c>
      <c r="E34" s="54">
        <f>IF($B34="","",Тех_Движение!$F$31)</f>
        <v/>
      </c>
      <c r="F34" s="54">
        <f>IF($B34="","",SUMIFS($E$5:$E33,$C$5:$C33,$C34))</f>
        <v/>
      </c>
      <c r="G34" s="54">
        <f>IF($B34="","",MAX(0,$E34-MAX(0,SUMIFS(Тех_Движение!$G$2:$G$5111,Тех_Движение!$D$2:$D$5111,$C34,Тех_Движение!$B$2:$B$5111,"&lt;="&amp;Настройки!$B$5-1)-$F34)))</f>
        <v/>
      </c>
      <c r="H34" s="54">
        <f>IF($B34="","",IF(AND($D34&gt;=Настройки!$B$5,$D34&lt;=Настройки!$B$6),$E34,0))</f>
        <v/>
      </c>
      <c r="I34" s="54">
        <f>IF($B34="","",$G34+$H34-$J34)</f>
        <v/>
      </c>
      <c r="J34" s="54">
        <f>IF($B34="","",MAX(0,$E34-MAX(0,SUMIFS(Тех_Движение!$G$2:$G$5111,Тех_Движение!$D$2:$D$5111,$C34,Тех_Движение!$B$2:$B$5111,"&lt;="&amp;Настройки!$B$6)-$F34)))</f>
        <v/>
      </c>
      <c r="K34" s="54">
        <f>IF(OR($B34="",K$3&lt;$D34+Настройки!$B$7),0,MAX(0,$E34-MAX(0,SUMIFS(Тех_Движение!$G$2:$G$5111,Тех_Движение!$D$2:$D$5111,$C34,Тех_Движение!$B$2:$B$5111,"&lt;="&amp;K$3)-$F34)))</f>
        <v/>
      </c>
      <c r="L34" s="54">
        <f>IF(OR($B34="",L$3&lt;$D34+Настройки!$B$7),0,MAX(0,$E34-MAX(0,SUMIFS(Тех_Движение!$G$2:$G$5111,Тех_Движение!$D$2:$D$5111,$C34,Тех_Движение!$B$2:$B$5111,"&lt;="&amp;L$3)-$F34)))</f>
        <v/>
      </c>
      <c r="M34" s="54">
        <f>IF(OR($B34="",M$3&lt;$D34+Настройки!$B$7),0,MAX(0,$E34-MAX(0,SUMIFS(Тех_Движение!$G$2:$G$5111,Тех_Движение!$D$2:$D$5111,$C34,Тех_Движение!$B$2:$B$5111,"&lt;="&amp;M$3)-$F34)))</f>
        <v/>
      </c>
      <c r="N34" s="54">
        <f>IF(OR($B34="",N$3&lt;$D34+Настройки!$B$7),0,MAX(0,$E34-MAX(0,SUMIFS(Тех_Движение!$G$2:$G$5111,Тех_Движение!$D$2:$D$5111,$C34,Тех_Движение!$B$2:$B$5111,"&lt;="&amp;N$3)-$F34)))</f>
        <v/>
      </c>
      <c r="O34" s="54">
        <f>IF(OR($B34="",O$3&lt;$D34+Настройки!$B$7),0,MAX(0,$E34-MAX(0,SUMIFS(Тех_Движение!$G$2:$G$5111,Тех_Движение!$D$2:$D$5111,$C34,Тех_Движение!$B$2:$B$5111,"&lt;="&amp;O$3)-$F34)))</f>
        <v/>
      </c>
      <c r="P34" s="54">
        <f>IF(OR($B34="",P$3&lt;$D34+Настройки!$B$7),0,MAX(0,$E34-MAX(0,SUMIFS(Тех_Движение!$G$2:$G$5111,Тех_Движение!$D$2:$D$5111,$C34,Тех_Движение!$B$2:$B$5111,"&lt;="&amp;P$3)-$F34)))</f>
        <v/>
      </c>
      <c r="Q34" s="54">
        <f>IF(OR($B34="",Q$3&lt;$D34+Настройки!$B$7),0,MAX(0,$E34-MAX(0,SUMIFS(Тех_Движение!$G$2:$G$5111,Тех_Движение!$D$2:$D$5111,$C34,Тех_Движение!$B$2:$B$5111,"&lt;="&amp;Q$3)-$F34)))</f>
        <v/>
      </c>
      <c r="R34" s="54">
        <f>IF($B34="","",SUM($K34:$Q34))</f>
        <v/>
      </c>
      <c r="S34" s="56">
        <f>IF($B34="","",VLOOKUP($C34,Настройки!$A$11:$L$17,9,FALSE))</f>
        <v/>
      </c>
      <c r="T34" s="56">
        <f>IF($B34="","",$R34*$S34)</f>
        <v/>
      </c>
    </row>
    <row r="35">
      <c r="A35" s="20">
        <f>Тех_Движение!$A$32</f>
        <v/>
      </c>
      <c r="B35" s="20">
        <f>IF(Тех_Движение!$F$32&gt;0,Тех_Движение!$I$32,"")</f>
        <v/>
      </c>
      <c r="C35" s="20">
        <f>IF($B35="","",Тех_Движение!$D$32)</f>
        <v/>
      </c>
      <c r="D35" s="42">
        <f>IF($B35="","",Тех_Движение!$B$32)</f>
        <v/>
      </c>
      <c r="E35" s="54">
        <f>IF($B35="","",Тех_Движение!$F$32)</f>
        <v/>
      </c>
      <c r="F35" s="54">
        <f>IF($B35="","",SUMIFS($E$5:$E34,$C$5:$C34,$C35))</f>
        <v/>
      </c>
      <c r="G35" s="54">
        <f>IF($B35="","",MAX(0,$E35-MAX(0,SUMIFS(Тех_Движение!$G$2:$G$5111,Тех_Движение!$D$2:$D$5111,$C35,Тех_Движение!$B$2:$B$5111,"&lt;="&amp;Настройки!$B$5-1)-$F35)))</f>
        <v/>
      </c>
      <c r="H35" s="54">
        <f>IF($B35="","",IF(AND($D35&gt;=Настройки!$B$5,$D35&lt;=Настройки!$B$6),$E35,0))</f>
        <v/>
      </c>
      <c r="I35" s="54">
        <f>IF($B35="","",$G35+$H35-$J35)</f>
        <v/>
      </c>
      <c r="J35" s="54">
        <f>IF($B35="","",MAX(0,$E35-MAX(0,SUMIFS(Тех_Движение!$G$2:$G$5111,Тех_Движение!$D$2:$D$5111,$C35,Тех_Движение!$B$2:$B$5111,"&lt;="&amp;Настройки!$B$6)-$F35)))</f>
        <v/>
      </c>
      <c r="K35" s="54">
        <f>IF(OR($B35="",K$3&lt;$D35+Настройки!$B$7),0,MAX(0,$E35-MAX(0,SUMIFS(Тех_Движение!$G$2:$G$5111,Тех_Движение!$D$2:$D$5111,$C35,Тех_Движение!$B$2:$B$5111,"&lt;="&amp;K$3)-$F35)))</f>
        <v/>
      </c>
      <c r="L35" s="54">
        <f>IF(OR($B35="",L$3&lt;$D35+Настройки!$B$7),0,MAX(0,$E35-MAX(0,SUMIFS(Тех_Движение!$G$2:$G$5111,Тех_Движение!$D$2:$D$5111,$C35,Тех_Движение!$B$2:$B$5111,"&lt;="&amp;L$3)-$F35)))</f>
        <v/>
      </c>
      <c r="M35" s="54">
        <f>IF(OR($B35="",M$3&lt;$D35+Настройки!$B$7),0,MAX(0,$E35-MAX(0,SUMIFS(Тех_Движение!$G$2:$G$5111,Тех_Движение!$D$2:$D$5111,$C35,Тех_Движение!$B$2:$B$5111,"&lt;="&amp;M$3)-$F35)))</f>
        <v/>
      </c>
      <c r="N35" s="54">
        <f>IF(OR($B35="",N$3&lt;$D35+Настройки!$B$7),0,MAX(0,$E35-MAX(0,SUMIFS(Тех_Движение!$G$2:$G$5111,Тех_Движение!$D$2:$D$5111,$C35,Тех_Движение!$B$2:$B$5111,"&lt;="&amp;N$3)-$F35)))</f>
        <v/>
      </c>
      <c r="O35" s="54">
        <f>IF(OR($B35="",O$3&lt;$D35+Настройки!$B$7),0,MAX(0,$E35-MAX(0,SUMIFS(Тех_Движение!$G$2:$G$5111,Тех_Движение!$D$2:$D$5111,$C35,Тех_Движение!$B$2:$B$5111,"&lt;="&amp;O$3)-$F35)))</f>
        <v/>
      </c>
      <c r="P35" s="54">
        <f>IF(OR($B35="",P$3&lt;$D35+Настройки!$B$7),0,MAX(0,$E35-MAX(0,SUMIFS(Тех_Движение!$G$2:$G$5111,Тех_Движение!$D$2:$D$5111,$C35,Тех_Движение!$B$2:$B$5111,"&lt;="&amp;P$3)-$F35)))</f>
        <v/>
      </c>
      <c r="Q35" s="54">
        <f>IF(OR($B35="",Q$3&lt;$D35+Настройки!$B$7),0,MAX(0,$E35-MAX(0,SUMIFS(Тех_Движение!$G$2:$G$5111,Тех_Движение!$D$2:$D$5111,$C35,Тех_Движение!$B$2:$B$5111,"&lt;="&amp;Q$3)-$F35)))</f>
        <v/>
      </c>
      <c r="R35" s="54">
        <f>IF($B35="","",SUM($K35:$Q35))</f>
        <v/>
      </c>
      <c r="S35" s="56">
        <f>IF($B35="","",VLOOKUP($C35,Настройки!$A$11:$L$17,9,FALSE))</f>
        <v/>
      </c>
      <c r="T35" s="56">
        <f>IF($B35="","",$R35*$S35)</f>
        <v/>
      </c>
    </row>
    <row r="36">
      <c r="A36" s="20">
        <f>Тех_Движение!$A$33</f>
        <v/>
      </c>
      <c r="B36" s="20">
        <f>IF(Тех_Движение!$F$33&gt;0,Тех_Движение!$I$33,"")</f>
        <v/>
      </c>
      <c r="C36" s="20">
        <f>IF($B36="","",Тех_Движение!$D$33)</f>
        <v/>
      </c>
      <c r="D36" s="42">
        <f>IF($B36="","",Тех_Движение!$B$33)</f>
        <v/>
      </c>
      <c r="E36" s="54">
        <f>IF($B36="","",Тех_Движение!$F$33)</f>
        <v/>
      </c>
      <c r="F36" s="54">
        <f>IF($B36="","",SUMIFS($E$5:$E35,$C$5:$C35,$C36))</f>
        <v/>
      </c>
      <c r="G36" s="54">
        <f>IF($B36="","",MAX(0,$E36-MAX(0,SUMIFS(Тех_Движение!$G$2:$G$5111,Тех_Движение!$D$2:$D$5111,$C36,Тех_Движение!$B$2:$B$5111,"&lt;="&amp;Настройки!$B$5-1)-$F36)))</f>
        <v/>
      </c>
      <c r="H36" s="54">
        <f>IF($B36="","",IF(AND($D36&gt;=Настройки!$B$5,$D36&lt;=Настройки!$B$6),$E36,0))</f>
        <v/>
      </c>
      <c r="I36" s="54">
        <f>IF($B36="","",$G36+$H36-$J36)</f>
        <v/>
      </c>
      <c r="J36" s="54">
        <f>IF($B36="","",MAX(0,$E36-MAX(0,SUMIFS(Тех_Движение!$G$2:$G$5111,Тех_Движение!$D$2:$D$5111,$C36,Тех_Движение!$B$2:$B$5111,"&lt;="&amp;Настройки!$B$6)-$F36)))</f>
        <v/>
      </c>
      <c r="K36" s="54">
        <f>IF(OR($B36="",K$3&lt;$D36+Настройки!$B$7),0,MAX(0,$E36-MAX(0,SUMIFS(Тех_Движение!$G$2:$G$5111,Тех_Движение!$D$2:$D$5111,$C36,Тех_Движение!$B$2:$B$5111,"&lt;="&amp;K$3)-$F36)))</f>
        <v/>
      </c>
      <c r="L36" s="54">
        <f>IF(OR($B36="",L$3&lt;$D36+Настройки!$B$7),0,MAX(0,$E36-MAX(0,SUMIFS(Тех_Движение!$G$2:$G$5111,Тех_Движение!$D$2:$D$5111,$C36,Тех_Движение!$B$2:$B$5111,"&lt;="&amp;L$3)-$F36)))</f>
        <v/>
      </c>
      <c r="M36" s="54">
        <f>IF(OR($B36="",M$3&lt;$D36+Настройки!$B$7),0,MAX(0,$E36-MAX(0,SUMIFS(Тех_Движение!$G$2:$G$5111,Тех_Движение!$D$2:$D$5111,$C36,Тех_Движение!$B$2:$B$5111,"&lt;="&amp;M$3)-$F36)))</f>
        <v/>
      </c>
      <c r="N36" s="54">
        <f>IF(OR($B36="",N$3&lt;$D36+Настройки!$B$7),0,MAX(0,$E36-MAX(0,SUMIFS(Тех_Движение!$G$2:$G$5111,Тех_Движение!$D$2:$D$5111,$C36,Тех_Движение!$B$2:$B$5111,"&lt;="&amp;N$3)-$F36)))</f>
        <v/>
      </c>
      <c r="O36" s="54">
        <f>IF(OR($B36="",O$3&lt;$D36+Настройки!$B$7),0,MAX(0,$E36-MAX(0,SUMIFS(Тех_Движение!$G$2:$G$5111,Тех_Движение!$D$2:$D$5111,$C36,Тех_Движение!$B$2:$B$5111,"&lt;="&amp;O$3)-$F36)))</f>
        <v/>
      </c>
      <c r="P36" s="54">
        <f>IF(OR($B36="",P$3&lt;$D36+Настройки!$B$7),0,MAX(0,$E36-MAX(0,SUMIFS(Тех_Движение!$G$2:$G$5111,Тех_Движение!$D$2:$D$5111,$C36,Тех_Движение!$B$2:$B$5111,"&lt;="&amp;P$3)-$F36)))</f>
        <v/>
      </c>
      <c r="Q36" s="54">
        <f>IF(OR($B36="",Q$3&lt;$D36+Настройки!$B$7),0,MAX(0,$E36-MAX(0,SUMIFS(Тех_Движение!$G$2:$G$5111,Тех_Движение!$D$2:$D$5111,$C36,Тех_Движение!$B$2:$B$5111,"&lt;="&amp;Q$3)-$F36)))</f>
        <v/>
      </c>
      <c r="R36" s="54">
        <f>IF($B36="","",SUM($K36:$Q36))</f>
        <v/>
      </c>
      <c r="S36" s="56">
        <f>IF($B36="","",VLOOKUP($C36,Настройки!$A$11:$L$17,9,FALSE))</f>
        <v/>
      </c>
      <c r="T36" s="56">
        <f>IF($B36="","",$R36*$S36)</f>
        <v/>
      </c>
    </row>
    <row r="37">
      <c r="A37" s="20">
        <f>Тех_Движение!$A$34</f>
        <v/>
      </c>
      <c r="B37" s="20">
        <f>IF(Тех_Движение!$F$34&gt;0,Тех_Движение!$I$34,"")</f>
        <v/>
      </c>
      <c r="C37" s="20">
        <f>IF($B37="","",Тех_Движение!$D$34)</f>
        <v/>
      </c>
      <c r="D37" s="42">
        <f>IF($B37="","",Тех_Движение!$B$34)</f>
        <v/>
      </c>
      <c r="E37" s="54">
        <f>IF($B37="","",Тех_Движение!$F$34)</f>
        <v/>
      </c>
      <c r="F37" s="54">
        <f>IF($B37="","",SUMIFS($E$5:$E36,$C$5:$C36,$C37))</f>
        <v/>
      </c>
      <c r="G37" s="54">
        <f>IF($B37="","",MAX(0,$E37-MAX(0,SUMIFS(Тех_Движение!$G$2:$G$5111,Тех_Движение!$D$2:$D$5111,$C37,Тех_Движение!$B$2:$B$5111,"&lt;="&amp;Настройки!$B$5-1)-$F37)))</f>
        <v/>
      </c>
      <c r="H37" s="54">
        <f>IF($B37="","",IF(AND($D37&gt;=Настройки!$B$5,$D37&lt;=Настройки!$B$6),$E37,0))</f>
        <v/>
      </c>
      <c r="I37" s="54">
        <f>IF($B37="","",$G37+$H37-$J37)</f>
        <v/>
      </c>
      <c r="J37" s="54">
        <f>IF($B37="","",MAX(0,$E37-MAX(0,SUMIFS(Тех_Движение!$G$2:$G$5111,Тех_Движение!$D$2:$D$5111,$C37,Тех_Движение!$B$2:$B$5111,"&lt;="&amp;Настройки!$B$6)-$F37)))</f>
        <v/>
      </c>
      <c r="K37" s="54">
        <f>IF(OR($B37="",K$3&lt;$D37+Настройки!$B$7),0,MAX(0,$E37-MAX(0,SUMIFS(Тех_Движение!$G$2:$G$5111,Тех_Движение!$D$2:$D$5111,$C37,Тех_Движение!$B$2:$B$5111,"&lt;="&amp;K$3)-$F37)))</f>
        <v/>
      </c>
      <c r="L37" s="54">
        <f>IF(OR($B37="",L$3&lt;$D37+Настройки!$B$7),0,MAX(0,$E37-MAX(0,SUMIFS(Тех_Движение!$G$2:$G$5111,Тех_Движение!$D$2:$D$5111,$C37,Тех_Движение!$B$2:$B$5111,"&lt;="&amp;L$3)-$F37)))</f>
        <v/>
      </c>
      <c r="M37" s="54">
        <f>IF(OR($B37="",M$3&lt;$D37+Настройки!$B$7),0,MAX(0,$E37-MAX(0,SUMIFS(Тех_Движение!$G$2:$G$5111,Тех_Движение!$D$2:$D$5111,$C37,Тех_Движение!$B$2:$B$5111,"&lt;="&amp;M$3)-$F37)))</f>
        <v/>
      </c>
      <c r="N37" s="54">
        <f>IF(OR($B37="",N$3&lt;$D37+Настройки!$B$7),0,MAX(0,$E37-MAX(0,SUMIFS(Тех_Движение!$G$2:$G$5111,Тех_Движение!$D$2:$D$5111,$C37,Тех_Движение!$B$2:$B$5111,"&lt;="&amp;N$3)-$F37)))</f>
        <v/>
      </c>
      <c r="O37" s="54">
        <f>IF(OR($B37="",O$3&lt;$D37+Настройки!$B$7),0,MAX(0,$E37-MAX(0,SUMIFS(Тех_Движение!$G$2:$G$5111,Тех_Движение!$D$2:$D$5111,$C37,Тех_Движение!$B$2:$B$5111,"&lt;="&amp;O$3)-$F37)))</f>
        <v/>
      </c>
      <c r="P37" s="54">
        <f>IF(OR($B37="",P$3&lt;$D37+Настройки!$B$7),0,MAX(0,$E37-MAX(0,SUMIFS(Тех_Движение!$G$2:$G$5111,Тех_Движение!$D$2:$D$5111,$C37,Тех_Движение!$B$2:$B$5111,"&lt;="&amp;P$3)-$F37)))</f>
        <v/>
      </c>
      <c r="Q37" s="54">
        <f>IF(OR($B37="",Q$3&lt;$D37+Настройки!$B$7),0,MAX(0,$E37-MAX(0,SUMIFS(Тех_Движение!$G$2:$G$5111,Тех_Движение!$D$2:$D$5111,$C37,Тех_Движение!$B$2:$B$5111,"&lt;="&amp;Q$3)-$F37)))</f>
        <v/>
      </c>
      <c r="R37" s="54">
        <f>IF($B37="","",SUM($K37:$Q37))</f>
        <v/>
      </c>
      <c r="S37" s="56">
        <f>IF($B37="","",VLOOKUP($C37,Настройки!$A$11:$L$17,9,FALSE))</f>
        <v/>
      </c>
      <c r="T37" s="56">
        <f>IF($B37="","",$R37*$S37)</f>
        <v/>
      </c>
    </row>
    <row r="38">
      <c r="A38" s="20">
        <f>Тех_Движение!$A$35</f>
        <v/>
      </c>
      <c r="B38" s="20">
        <f>IF(Тех_Движение!$F$35&gt;0,Тех_Движение!$I$35,"")</f>
        <v/>
      </c>
      <c r="C38" s="20">
        <f>IF($B38="","",Тех_Движение!$D$35)</f>
        <v/>
      </c>
      <c r="D38" s="42">
        <f>IF($B38="","",Тех_Движение!$B$35)</f>
        <v/>
      </c>
      <c r="E38" s="54">
        <f>IF($B38="","",Тех_Движение!$F$35)</f>
        <v/>
      </c>
      <c r="F38" s="54">
        <f>IF($B38="","",SUMIFS($E$5:$E37,$C$5:$C37,$C38))</f>
        <v/>
      </c>
      <c r="G38" s="54">
        <f>IF($B38="","",MAX(0,$E38-MAX(0,SUMIFS(Тех_Движение!$G$2:$G$5111,Тех_Движение!$D$2:$D$5111,$C38,Тех_Движение!$B$2:$B$5111,"&lt;="&amp;Настройки!$B$5-1)-$F38)))</f>
        <v/>
      </c>
      <c r="H38" s="54">
        <f>IF($B38="","",IF(AND($D38&gt;=Настройки!$B$5,$D38&lt;=Настройки!$B$6),$E38,0))</f>
        <v/>
      </c>
      <c r="I38" s="54">
        <f>IF($B38="","",$G38+$H38-$J38)</f>
        <v/>
      </c>
      <c r="J38" s="54">
        <f>IF($B38="","",MAX(0,$E38-MAX(0,SUMIFS(Тех_Движение!$G$2:$G$5111,Тех_Движение!$D$2:$D$5111,$C38,Тех_Движение!$B$2:$B$5111,"&lt;="&amp;Настройки!$B$6)-$F38)))</f>
        <v/>
      </c>
      <c r="K38" s="54">
        <f>IF(OR($B38="",K$3&lt;$D38+Настройки!$B$7),0,MAX(0,$E38-MAX(0,SUMIFS(Тех_Движение!$G$2:$G$5111,Тех_Движение!$D$2:$D$5111,$C38,Тех_Движение!$B$2:$B$5111,"&lt;="&amp;K$3)-$F38)))</f>
        <v/>
      </c>
      <c r="L38" s="54">
        <f>IF(OR($B38="",L$3&lt;$D38+Настройки!$B$7),0,MAX(0,$E38-MAX(0,SUMIFS(Тех_Движение!$G$2:$G$5111,Тех_Движение!$D$2:$D$5111,$C38,Тех_Движение!$B$2:$B$5111,"&lt;="&amp;L$3)-$F38)))</f>
        <v/>
      </c>
      <c r="M38" s="54">
        <f>IF(OR($B38="",M$3&lt;$D38+Настройки!$B$7),0,MAX(0,$E38-MAX(0,SUMIFS(Тех_Движение!$G$2:$G$5111,Тех_Движение!$D$2:$D$5111,$C38,Тех_Движение!$B$2:$B$5111,"&lt;="&amp;M$3)-$F38)))</f>
        <v/>
      </c>
      <c r="N38" s="54">
        <f>IF(OR($B38="",N$3&lt;$D38+Настройки!$B$7),0,MAX(0,$E38-MAX(0,SUMIFS(Тех_Движение!$G$2:$G$5111,Тех_Движение!$D$2:$D$5111,$C38,Тех_Движение!$B$2:$B$5111,"&lt;="&amp;N$3)-$F38)))</f>
        <v/>
      </c>
      <c r="O38" s="54">
        <f>IF(OR($B38="",O$3&lt;$D38+Настройки!$B$7),0,MAX(0,$E38-MAX(0,SUMIFS(Тех_Движение!$G$2:$G$5111,Тех_Движение!$D$2:$D$5111,$C38,Тех_Движение!$B$2:$B$5111,"&lt;="&amp;O$3)-$F38)))</f>
        <v/>
      </c>
      <c r="P38" s="54">
        <f>IF(OR($B38="",P$3&lt;$D38+Настройки!$B$7),0,MAX(0,$E38-MAX(0,SUMIFS(Тех_Движение!$G$2:$G$5111,Тех_Движение!$D$2:$D$5111,$C38,Тех_Движение!$B$2:$B$5111,"&lt;="&amp;P$3)-$F38)))</f>
        <v/>
      </c>
      <c r="Q38" s="54">
        <f>IF(OR($B38="",Q$3&lt;$D38+Настройки!$B$7),0,MAX(0,$E38-MAX(0,SUMIFS(Тех_Движение!$G$2:$G$5111,Тех_Движение!$D$2:$D$5111,$C38,Тех_Движение!$B$2:$B$5111,"&lt;="&amp;Q$3)-$F38)))</f>
        <v/>
      </c>
      <c r="R38" s="54">
        <f>IF($B38="","",SUM($K38:$Q38))</f>
        <v/>
      </c>
      <c r="S38" s="56">
        <f>IF($B38="","",VLOOKUP($C38,Настройки!$A$11:$L$17,9,FALSE))</f>
        <v/>
      </c>
      <c r="T38" s="56">
        <f>IF($B38="","",$R38*$S38)</f>
        <v/>
      </c>
    </row>
    <row r="39">
      <c r="A39" s="20">
        <f>Тех_Движение!$A$36</f>
        <v/>
      </c>
      <c r="B39" s="20">
        <f>IF(Тех_Движение!$F$36&gt;0,Тех_Движение!$I$36,"")</f>
        <v/>
      </c>
      <c r="C39" s="20">
        <f>IF($B39="","",Тех_Движение!$D$36)</f>
        <v/>
      </c>
      <c r="D39" s="42">
        <f>IF($B39="","",Тех_Движение!$B$36)</f>
        <v/>
      </c>
      <c r="E39" s="54">
        <f>IF($B39="","",Тех_Движение!$F$36)</f>
        <v/>
      </c>
      <c r="F39" s="54">
        <f>IF($B39="","",SUMIFS($E$5:$E38,$C$5:$C38,$C39))</f>
        <v/>
      </c>
      <c r="G39" s="54">
        <f>IF($B39="","",MAX(0,$E39-MAX(0,SUMIFS(Тех_Движение!$G$2:$G$5111,Тех_Движение!$D$2:$D$5111,$C39,Тех_Движение!$B$2:$B$5111,"&lt;="&amp;Настройки!$B$5-1)-$F39)))</f>
        <v/>
      </c>
      <c r="H39" s="54">
        <f>IF($B39="","",IF(AND($D39&gt;=Настройки!$B$5,$D39&lt;=Настройки!$B$6),$E39,0))</f>
        <v/>
      </c>
      <c r="I39" s="54">
        <f>IF($B39="","",$G39+$H39-$J39)</f>
        <v/>
      </c>
      <c r="J39" s="54">
        <f>IF($B39="","",MAX(0,$E39-MAX(0,SUMIFS(Тех_Движение!$G$2:$G$5111,Тех_Движение!$D$2:$D$5111,$C39,Тех_Движение!$B$2:$B$5111,"&lt;="&amp;Настройки!$B$6)-$F39)))</f>
        <v/>
      </c>
      <c r="K39" s="54">
        <f>IF(OR($B39="",K$3&lt;$D39+Настройки!$B$7),0,MAX(0,$E39-MAX(0,SUMIFS(Тех_Движение!$G$2:$G$5111,Тех_Движение!$D$2:$D$5111,$C39,Тех_Движение!$B$2:$B$5111,"&lt;="&amp;K$3)-$F39)))</f>
        <v/>
      </c>
      <c r="L39" s="54">
        <f>IF(OR($B39="",L$3&lt;$D39+Настройки!$B$7),0,MAX(0,$E39-MAX(0,SUMIFS(Тех_Движение!$G$2:$G$5111,Тех_Движение!$D$2:$D$5111,$C39,Тех_Движение!$B$2:$B$5111,"&lt;="&amp;L$3)-$F39)))</f>
        <v/>
      </c>
      <c r="M39" s="54">
        <f>IF(OR($B39="",M$3&lt;$D39+Настройки!$B$7),0,MAX(0,$E39-MAX(0,SUMIFS(Тех_Движение!$G$2:$G$5111,Тех_Движение!$D$2:$D$5111,$C39,Тех_Движение!$B$2:$B$5111,"&lt;="&amp;M$3)-$F39)))</f>
        <v/>
      </c>
      <c r="N39" s="54">
        <f>IF(OR($B39="",N$3&lt;$D39+Настройки!$B$7),0,MAX(0,$E39-MAX(0,SUMIFS(Тех_Движение!$G$2:$G$5111,Тех_Движение!$D$2:$D$5111,$C39,Тех_Движение!$B$2:$B$5111,"&lt;="&amp;N$3)-$F39)))</f>
        <v/>
      </c>
      <c r="O39" s="54">
        <f>IF(OR($B39="",O$3&lt;$D39+Настройки!$B$7),0,MAX(0,$E39-MAX(0,SUMIFS(Тех_Движение!$G$2:$G$5111,Тех_Движение!$D$2:$D$5111,$C39,Тех_Движение!$B$2:$B$5111,"&lt;="&amp;O$3)-$F39)))</f>
        <v/>
      </c>
      <c r="P39" s="54">
        <f>IF(OR($B39="",P$3&lt;$D39+Настройки!$B$7),0,MAX(0,$E39-MAX(0,SUMIFS(Тех_Движение!$G$2:$G$5111,Тех_Движение!$D$2:$D$5111,$C39,Тех_Движение!$B$2:$B$5111,"&lt;="&amp;P$3)-$F39)))</f>
        <v/>
      </c>
      <c r="Q39" s="54">
        <f>IF(OR($B39="",Q$3&lt;$D39+Настройки!$B$7),0,MAX(0,$E39-MAX(0,SUMIFS(Тех_Движение!$G$2:$G$5111,Тех_Движение!$D$2:$D$5111,$C39,Тех_Движение!$B$2:$B$5111,"&lt;="&amp;Q$3)-$F39)))</f>
        <v/>
      </c>
      <c r="R39" s="54">
        <f>IF($B39="","",SUM($K39:$Q39))</f>
        <v/>
      </c>
      <c r="S39" s="56">
        <f>IF($B39="","",VLOOKUP($C39,Настройки!$A$11:$L$17,9,FALSE))</f>
        <v/>
      </c>
      <c r="T39" s="56">
        <f>IF($B39="","",$R39*$S39)</f>
        <v/>
      </c>
    </row>
    <row r="40">
      <c r="A40" s="20">
        <f>Тех_Движение!$A$37</f>
        <v/>
      </c>
      <c r="B40" s="20">
        <f>IF(Тех_Движение!$F$37&gt;0,Тех_Движение!$I$37,"")</f>
        <v/>
      </c>
      <c r="C40" s="20">
        <f>IF($B40="","",Тех_Движение!$D$37)</f>
        <v/>
      </c>
      <c r="D40" s="42">
        <f>IF($B40="","",Тех_Движение!$B$37)</f>
        <v/>
      </c>
      <c r="E40" s="54">
        <f>IF($B40="","",Тех_Движение!$F$37)</f>
        <v/>
      </c>
      <c r="F40" s="54">
        <f>IF($B40="","",SUMIFS($E$5:$E39,$C$5:$C39,$C40))</f>
        <v/>
      </c>
      <c r="G40" s="54">
        <f>IF($B40="","",MAX(0,$E40-MAX(0,SUMIFS(Тех_Движение!$G$2:$G$5111,Тех_Движение!$D$2:$D$5111,$C40,Тех_Движение!$B$2:$B$5111,"&lt;="&amp;Настройки!$B$5-1)-$F40)))</f>
        <v/>
      </c>
      <c r="H40" s="54">
        <f>IF($B40="","",IF(AND($D40&gt;=Настройки!$B$5,$D40&lt;=Настройки!$B$6),$E40,0))</f>
        <v/>
      </c>
      <c r="I40" s="54">
        <f>IF($B40="","",$G40+$H40-$J40)</f>
        <v/>
      </c>
      <c r="J40" s="54">
        <f>IF($B40="","",MAX(0,$E40-MAX(0,SUMIFS(Тех_Движение!$G$2:$G$5111,Тех_Движение!$D$2:$D$5111,$C40,Тех_Движение!$B$2:$B$5111,"&lt;="&amp;Настройки!$B$6)-$F40)))</f>
        <v/>
      </c>
      <c r="K40" s="54">
        <f>IF(OR($B40="",K$3&lt;$D40+Настройки!$B$7),0,MAX(0,$E40-MAX(0,SUMIFS(Тех_Движение!$G$2:$G$5111,Тех_Движение!$D$2:$D$5111,$C40,Тех_Движение!$B$2:$B$5111,"&lt;="&amp;K$3)-$F40)))</f>
        <v/>
      </c>
      <c r="L40" s="54">
        <f>IF(OR($B40="",L$3&lt;$D40+Настройки!$B$7),0,MAX(0,$E40-MAX(0,SUMIFS(Тех_Движение!$G$2:$G$5111,Тех_Движение!$D$2:$D$5111,$C40,Тех_Движение!$B$2:$B$5111,"&lt;="&amp;L$3)-$F40)))</f>
        <v/>
      </c>
      <c r="M40" s="54">
        <f>IF(OR($B40="",M$3&lt;$D40+Настройки!$B$7),0,MAX(0,$E40-MAX(0,SUMIFS(Тех_Движение!$G$2:$G$5111,Тех_Движение!$D$2:$D$5111,$C40,Тех_Движение!$B$2:$B$5111,"&lt;="&amp;M$3)-$F40)))</f>
        <v/>
      </c>
      <c r="N40" s="54">
        <f>IF(OR($B40="",N$3&lt;$D40+Настройки!$B$7),0,MAX(0,$E40-MAX(0,SUMIFS(Тех_Движение!$G$2:$G$5111,Тех_Движение!$D$2:$D$5111,$C40,Тех_Движение!$B$2:$B$5111,"&lt;="&amp;N$3)-$F40)))</f>
        <v/>
      </c>
      <c r="O40" s="54">
        <f>IF(OR($B40="",O$3&lt;$D40+Настройки!$B$7),0,MAX(0,$E40-MAX(0,SUMIFS(Тех_Движение!$G$2:$G$5111,Тех_Движение!$D$2:$D$5111,$C40,Тех_Движение!$B$2:$B$5111,"&lt;="&amp;O$3)-$F40)))</f>
        <v/>
      </c>
      <c r="P40" s="54">
        <f>IF(OR($B40="",P$3&lt;$D40+Настройки!$B$7),0,MAX(0,$E40-MAX(0,SUMIFS(Тех_Движение!$G$2:$G$5111,Тех_Движение!$D$2:$D$5111,$C40,Тех_Движение!$B$2:$B$5111,"&lt;="&amp;P$3)-$F40)))</f>
        <v/>
      </c>
      <c r="Q40" s="54">
        <f>IF(OR($B40="",Q$3&lt;$D40+Настройки!$B$7),0,MAX(0,$E40-MAX(0,SUMIFS(Тех_Движение!$G$2:$G$5111,Тех_Движение!$D$2:$D$5111,$C40,Тех_Движение!$B$2:$B$5111,"&lt;="&amp;Q$3)-$F40)))</f>
        <v/>
      </c>
      <c r="R40" s="54">
        <f>IF($B40="","",SUM($K40:$Q40))</f>
        <v/>
      </c>
      <c r="S40" s="56">
        <f>IF($B40="","",VLOOKUP($C40,Настройки!$A$11:$L$17,9,FALSE))</f>
        <v/>
      </c>
      <c r="T40" s="56">
        <f>IF($B40="","",$R40*$S40)</f>
        <v/>
      </c>
    </row>
    <row r="41">
      <c r="A41" s="20">
        <f>Тех_Движение!$A$38</f>
        <v/>
      </c>
      <c r="B41" s="20">
        <f>IF(Тех_Движение!$F$38&gt;0,Тех_Движение!$I$38,"")</f>
        <v/>
      </c>
      <c r="C41" s="20">
        <f>IF($B41="","",Тех_Движение!$D$38)</f>
        <v/>
      </c>
      <c r="D41" s="42">
        <f>IF($B41="","",Тех_Движение!$B$38)</f>
        <v/>
      </c>
      <c r="E41" s="54">
        <f>IF($B41="","",Тех_Движение!$F$38)</f>
        <v/>
      </c>
      <c r="F41" s="54">
        <f>IF($B41="","",SUMIFS($E$5:$E40,$C$5:$C40,$C41))</f>
        <v/>
      </c>
      <c r="G41" s="54">
        <f>IF($B41="","",MAX(0,$E41-MAX(0,SUMIFS(Тех_Движение!$G$2:$G$5111,Тех_Движение!$D$2:$D$5111,$C41,Тех_Движение!$B$2:$B$5111,"&lt;="&amp;Настройки!$B$5-1)-$F41)))</f>
        <v/>
      </c>
      <c r="H41" s="54">
        <f>IF($B41="","",IF(AND($D41&gt;=Настройки!$B$5,$D41&lt;=Настройки!$B$6),$E41,0))</f>
        <v/>
      </c>
      <c r="I41" s="54">
        <f>IF($B41="","",$G41+$H41-$J41)</f>
        <v/>
      </c>
      <c r="J41" s="54">
        <f>IF($B41="","",MAX(0,$E41-MAX(0,SUMIFS(Тех_Движение!$G$2:$G$5111,Тех_Движение!$D$2:$D$5111,$C41,Тех_Движение!$B$2:$B$5111,"&lt;="&amp;Настройки!$B$6)-$F41)))</f>
        <v/>
      </c>
      <c r="K41" s="54">
        <f>IF(OR($B41="",K$3&lt;$D41+Настройки!$B$7),0,MAX(0,$E41-MAX(0,SUMIFS(Тех_Движение!$G$2:$G$5111,Тех_Движение!$D$2:$D$5111,$C41,Тех_Движение!$B$2:$B$5111,"&lt;="&amp;K$3)-$F41)))</f>
        <v/>
      </c>
      <c r="L41" s="54">
        <f>IF(OR($B41="",L$3&lt;$D41+Настройки!$B$7),0,MAX(0,$E41-MAX(0,SUMIFS(Тех_Движение!$G$2:$G$5111,Тех_Движение!$D$2:$D$5111,$C41,Тех_Движение!$B$2:$B$5111,"&lt;="&amp;L$3)-$F41)))</f>
        <v/>
      </c>
      <c r="M41" s="54">
        <f>IF(OR($B41="",M$3&lt;$D41+Настройки!$B$7),0,MAX(0,$E41-MAX(0,SUMIFS(Тех_Движение!$G$2:$G$5111,Тех_Движение!$D$2:$D$5111,$C41,Тех_Движение!$B$2:$B$5111,"&lt;="&amp;M$3)-$F41)))</f>
        <v/>
      </c>
      <c r="N41" s="54">
        <f>IF(OR($B41="",N$3&lt;$D41+Настройки!$B$7),0,MAX(0,$E41-MAX(0,SUMIFS(Тех_Движение!$G$2:$G$5111,Тех_Движение!$D$2:$D$5111,$C41,Тех_Движение!$B$2:$B$5111,"&lt;="&amp;N$3)-$F41)))</f>
        <v/>
      </c>
      <c r="O41" s="54">
        <f>IF(OR($B41="",O$3&lt;$D41+Настройки!$B$7),0,MAX(0,$E41-MAX(0,SUMIFS(Тех_Движение!$G$2:$G$5111,Тех_Движение!$D$2:$D$5111,$C41,Тех_Движение!$B$2:$B$5111,"&lt;="&amp;O$3)-$F41)))</f>
        <v/>
      </c>
      <c r="P41" s="54">
        <f>IF(OR($B41="",P$3&lt;$D41+Настройки!$B$7),0,MAX(0,$E41-MAX(0,SUMIFS(Тех_Движение!$G$2:$G$5111,Тех_Движение!$D$2:$D$5111,$C41,Тех_Движение!$B$2:$B$5111,"&lt;="&amp;P$3)-$F41)))</f>
        <v/>
      </c>
      <c r="Q41" s="54">
        <f>IF(OR($B41="",Q$3&lt;$D41+Настройки!$B$7),0,MAX(0,$E41-MAX(0,SUMIFS(Тех_Движение!$G$2:$G$5111,Тех_Движение!$D$2:$D$5111,$C41,Тех_Движение!$B$2:$B$5111,"&lt;="&amp;Q$3)-$F41)))</f>
        <v/>
      </c>
      <c r="R41" s="54">
        <f>IF($B41="","",SUM($K41:$Q41))</f>
        <v/>
      </c>
      <c r="S41" s="56">
        <f>IF($B41="","",VLOOKUP($C41,Настройки!$A$11:$L$17,9,FALSE))</f>
        <v/>
      </c>
      <c r="T41" s="56">
        <f>IF($B41="","",$R41*$S41)</f>
        <v/>
      </c>
    </row>
    <row r="42">
      <c r="A42" s="20">
        <f>Тех_Движение!$A$39</f>
        <v/>
      </c>
      <c r="B42" s="20">
        <f>IF(Тех_Движение!$F$39&gt;0,Тех_Движение!$I$39,"")</f>
        <v/>
      </c>
      <c r="C42" s="20">
        <f>IF($B42="","",Тех_Движение!$D$39)</f>
        <v/>
      </c>
      <c r="D42" s="42">
        <f>IF($B42="","",Тех_Движение!$B$39)</f>
        <v/>
      </c>
      <c r="E42" s="54">
        <f>IF($B42="","",Тех_Движение!$F$39)</f>
        <v/>
      </c>
      <c r="F42" s="54">
        <f>IF($B42="","",SUMIFS($E$5:$E41,$C$5:$C41,$C42))</f>
        <v/>
      </c>
      <c r="G42" s="54">
        <f>IF($B42="","",MAX(0,$E42-MAX(0,SUMIFS(Тех_Движение!$G$2:$G$5111,Тех_Движение!$D$2:$D$5111,$C42,Тех_Движение!$B$2:$B$5111,"&lt;="&amp;Настройки!$B$5-1)-$F42)))</f>
        <v/>
      </c>
      <c r="H42" s="54">
        <f>IF($B42="","",IF(AND($D42&gt;=Настройки!$B$5,$D42&lt;=Настройки!$B$6),$E42,0))</f>
        <v/>
      </c>
      <c r="I42" s="54">
        <f>IF($B42="","",$G42+$H42-$J42)</f>
        <v/>
      </c>
      <c r="J42" s="54">
        <f>IF($B42="","",MAX(0,$E42-MAX(0,SUMIFS(Тех_Движение!$G$2:$G$5111,Тех_Движение!$D$2:$D$5111,$C42,Тех_Движение!$B$2:$B$5111,"&lt;="&amp;Настройки!$B$6)-$F42)))</f>
        <v/>
      </c>
      <c r="K42" s="54">
        <f>IF(OR($B42="",K$3&lt;$D42+Настройки!$B$7),0,MAX(0,$E42-MAX(0,SUMIFS(Тех_Движение!$G$2:$G$5111,Тех_Движение!$D$2:$D$5111,$C42,Тех_Движение!$B$2:$B$5111,"&lt;="&amp;K$3)-$F42)))</f>
        <v/>
      </c>
      <c r="L42" s="54">
        <f>IF(OR($B42="",L$3&lt;$D42+Настройки!$B$7),0,MAX(0,$E42-MAX(0,SUMIFS(Тех_Движение!$G$2:$G$5111,Тех_Движение!$D$2:$D$5111,$C42,Тех_Движение!$B$2:$B$5111,"&lt;="&amp;L$3)-$F42)))</f>
        <v/>
      </c>
      <c r="M42" s="54">
        <f>IF(OR($B42="",M$3&lt;$D42+Настройки!$B$7),0,MAX(0,$E42-MAX(0,SUMIFS(Тех_Движение!$G$2:$G$5111,Тех_Движение!$D$2:$D$5111,$C42,Тех_Движение!$B$2:$B$5111,"&lt;="&amp;M$3)-$F42)))</f>
        <v/>
      </c>
      <c r="N42" s="54">
        <f>IF(OR($B42="",N$3&lt;$D42+Настройки!$B$7),0,MAX(0,$E42-MAX(0,SUMIFS(Тех_Движение!$G$2:$G$5111,Тех_Движение!$D$2:$D$5111,$C42,Тех_Движение!$B$2:$B$5111,"&lt;="&amp;N$3)-$F42)))</f>
        <v/>
      </c>
      <c r="O42" s="54">
        <f>IF(OR($B42="",O$3&lt;$D42+Настройки!$B$7),0,MAX(0,$E42-MAX(0,SUMIFS(Тех_Движение!$G$2:$G$5111,Тех_Движение!$D$2:$D$5111,$C42,Тех_Движение!$B$2:$B$5111,"&lt;="&amp;O$3)-$F42)))</f>
        <v/>
      </c>
      <c r="P42" s="54">
        <f>IF(OR($B42="",P$3&lt;$D42+Настройки!$B$7),0,MAX(0,$E42-MAX(0,SUMIFS(Тех_Движение!$G$2:$G$5111,Тех_Движение!$D$2:$D$5111,$C42,Тех_Движение!$B$2:$B$5111,"&lt;="&amp;P$3)-$F42)))</f>
        <v/>
      </c>
      <c r="Q42" s="54">
        <f>IF(OR($B42="",Q$3&lt;$D42+Настройки!$B$7),0,MAX(0,$E42-MAX(0,SUMIFS(Тех_Движение!$G$2:$G$5111,Тех_Движение!$D$2:$D$5111,$C42,Тех_Движение!$B$2:$B$5111,"&lt;="&amp;Q$3)-$F42)))</f>
        <v/>
      </c>
      <c r="R42" s="54">
        <f>IF($B42="","",SUM($K42:$Q42))</f>
        <v/>
      </c>
      <c r="S42" s="56">
        <f>IF($B42="","",VLOOKUP($C42,Настройки!$A$11:$L$17,9,FALSE))</f>
        <v/>
      </c>
      <c r="T42" s="56">
        <f>IF($B42="","",$R42*$S42)</f>
        <v/>
      </c>
    </row>
    <row r="43">
      <c r="A43" s="20">
        <f>Тех_Движение!$A$40</f>
        <v/>
      </c>
      <c r="B43" s="20">
        <f>IF(Тех_Движение!$F$40&gt;0,Тех_Движение!$I$40,"")</f>
        <v/>
      </c>
      <c r="C43" s="20">
        <f>IF($B43="","",Тех_Движение!$D$40)</f>
        <v/>
      </c>
      <c r="D43" s="42">
        <f>IF($B43="","",Тех_Движение!$B$40)</f>
        <v/>
      </c>
      <c r="E43" s="54">
        <f>IF($B43="","",Тех_Движение!$F$40)</f>
        <v/>
      </c>
      <c r="F43" s="54">
        <f>IF($B43="","",SUMIFS($E$5:$E42,$C$5:$C42,$C43))</f>
        <v/>
      </c>
      <c r="G43" s="54">
        <f>IF($B43="","",MAX(0,$E43-MAX(0,SUMIFS(Тех_Движение!$G$2:$G$5111,Тех_Движение!$D$2:$D$5111,$C43,Тех_Движение!$B$2:$B$5111,"&lt;="&amp;Настройки!$B$5-1)-$F43)))</f>
        <v/>
      </c>
      <c r="H43" s="54">
        <f>IF($B43="","",IF(AND($D43&gt;=Настройки!$B$5,$D43&lt;=Настройки!$B$6),$E43,0))</f>
        <v/>
      </c>
      <c r="I43" s="54">
        <f>IF($B43="","",$G43+$H43-$J43)</f>
        <v/>
      </c>
      <c r="J43" s="54">
        <f>IF($B43="","",MAX(0,$E43-MAX(0,SUMIFS(Тех_Движение!$G$2:$G$5111,Тех_Движение!$D$2:$D$5111,$C43,Тех_Движение!$B$2:$B$5111,"&lt;="&amp;Настройки!$B$6)-$F43)))</f>
        <v/>
      </c>
      <c r="K43" s="54">
        <f>IF(OR($B43="",K$3&lt;$D43+Настройки!$B$7),0,MAX(0,$E43-MAX(0,SUMIFS(Тех_Движение!$G$2:$G$5111,Тех_Движение!$D$2:$D$5111,$C43,Тех_Движение!$B$2:$B$5111,"&lt;="&amp;K$3)-$F43)))</f>
        <v/>
      </c>
      <c r="L43" s="54">
        <f>IF(OR($B43="",L$3&lt;$D43+Настройки!$B$7),0,MAX(0,$E43-MAX(0,SUMIFS(Тех_Движение!$G$2:$G$5111,Тех_Движение!$D$2:$D$5111,$C43,Тех_Движение!$B$2:$B$5111,"&lt;="&amp;L$3)-$F43)))</f>
        <v/>
      </c>
      <c r="M43" s="54">
        <f>IF(OR($B43="",M$3&lt;$D43+Настройки!$B$7),0,MAX(0,$E43-MAX(0,SUMIFS(Тех_Движение!$G$2:$G$5111,Тех_Движение!$D$2:$D$5111,$C43,Тех_Движение!$B$2:$B$5111,"&lt;="&amp;M$3)-$F43)))</f>
        <v/>
      </c>
      <c r="N43" s="54">
        <f>IF(OR($B43="",N$3&lt;$D43+Настройки!$B$7),0,MAX(0,$E43-MAX(0,SUMIFS(Тех_Движение!$G$2:$G$5111,Тех_Движение!$D$2:$D$5111,$C43,Тех_Движение!$B$2:$B$5111,"&lt;="&amp;N$3)-$F43)))</f>
        <v/>
      </c>
      <c r="O43" s="54">
        <f>IF(OR($B43="",O$3&lt;$D43+Настройки!$B$7),0,MAX(0,$E43-MAX(0,SUMIFS(Тех_Движение!$G$2:$G$5111,Тех_Движение!$D$2:$D$5111,$C43,Тех_Движение!$B$2:$B$5111,"&lt;="&amp;O$3)-$F43)))</f>
        <v/>
      </c>
      <c r="P43" s="54">
        <f>IF(OR($B43="",P$3&lt;$D43+Настройки!$B$7),0,MAX(0,$E43-MAX(0,SUMIFS(Тех_Движение!$G$2:$G$5111,Тех_Движение!$D$2:$D$5111,$C43,Тех_Движение!$B$2:$B$5111,"&lt;="&amp;P$3)-$F43)))</f>
        <v/>
      </c>
      <c r="Q43" s="54">
        <f>IF(OR($B43="",Q$3&lt;$D43+Настройки!$B$7),0,MAX(0,$E43-MAX(0,SUMIFS(Тех_Движение!$G$2:$G$5111,Тех_Движение!$D$2:$D$5111,$C43,Тех_Движение!$B$2:$B$5111,"&lt;="&amp;Q$3)-$F43)))</f>
        <v/>
      </c>
      <c r="R43" s="54">
        <f>IF($B43="","",SUM($K43:$Q43))</f>
        <v/>
      </c>
      <c r="S43" s="56">
        <f>IF($B43="","",VLOOKUP($C43,Настройки!$A$11:$L$17,9,FALSE))</f>
        <v/>
      </c>
      <c r="T43" s="56">
        <f>IF($B43="","",$R43*$S43)</f>
        <v/>
      </c>
    </row>
    <row r="44">
      <c r="A44" s="20">
        <f>Тех_Движение!$A$41</f>
        <v/>
      </c>
      <c r="B44" s="20">
        <f>IF(Тех_Движение!$F$41&gt;0,Тех_Движение!$I$41,"")</f>
        <v/>
      </c>
      <c r="C44" s="20">
        <f>IF($B44="","",Тех_Движение!$D$41)</f>
        <v/>
      </c>
      <c r="D44" s="42">
        <f>IF($B44="","",Тех_Движение!$B$41)</f>
        <v/>
      </c>
      <c r="E44" s="54">
        <f>IF($B44="","",Тех_Движение!$F$41)</f>
        <v/>
      </c>
      <c r="F44" s="54">
        <f>IF($B44="","",SUMIFS($E$5:$E43,$C$5:$C43,$C44))</f>
        <v/>
      </c>
      <c r="G44" s="54">
        <f>IF($B44="","",MAX(0,$E44-MAX(0,SUMIFS(Тех_Движение!$G$2:$G$5111,Тех_Движение!$D$2:$D$5111,$C44,Тех_Движение!$B$2:$B$5111,"&lt;="&amp;Настройки!$B$5-1)-$F44)))</f>
        <v/>
      </c>
      <c r="H44" s="54">
        <f>IF($B44="","",IF(AND($D44&gt;=Настройки!$B$5,$D44&lt;=Настройки!$B$6),$E44,0))</f>
        <v/>
      </c>
      <c r="I44" s="54">
        <f>IF($B44="","",$G44+$H44-$J44)</f>
        <v/>
      </c>
      <c r="J44" s="54">
        <f>IF($B44="","",MAX(0,$E44-MAX(0,SUMIFS(Тех_Движение!$G$2:$G$5111,Тех_Движение!$D$2:$D$5111,$C44,Тех_Движение!$B$2:$B$5111,"&lt;="&amp;Настройки!$B$6)-$F44)))</f>
        <v/>
      </c>
      <c r="K44" s="54">
        <f>IF(OR($B44="",K$3&lt;$D44+Настройки!$B$7),0,MAX(0,$E44-MAX(0,SUMIFS(Тех_Движение!$G$2:$G$5111,Тех_Движение!$D$2:$D$5111,$C44,Тех_Движение!$B$2:$B$5111,"&lt;="&amp;K$3)-$F44)))</f>
        <v/>
      </c>
      <c r="L44" s="54">
        <f>IF(OR($B44="",L$3&lt;$D44+Настройки!$B$7),0,MAX(0,$E44-MAX(0,SUMIFS(Тех_Движение!$G$2:$G$5111,Тех_Движение!$D$2:$D$5111,$C44,Тех_Движение!$B$2:$B$5111,"&lt;="&amp;L$3)-$F44)))</f>
        <v/>
      </c>
      <c r="M44" s="54">
        <f>IF(OR($B44="",M$3&lt;$D44+Настройки!$B$7),0,MAX(0,$E44-MAX(0,SUMIFS(Тех_Движение!$G$2:$G$5111,Тех_Движение!$D$2:$D$5111,$C44,Тех_Движение!$B$2:$B$5111,"&lt;="&amp;M$3)-$F44)))</f>
        <v/>
      </c>
      <c r="N44" s="54">
        <f>IF(OR($B44="",N$3&lt;$D44+Настройки!$B$7),0,MAX(0,$E44-MAX(0,SUMIFS(Тех_Движение!$G$2:$G$5111,Тех_Движение!$D$2:$D$5111,$C44,Тех_Движение!$B$2:$B$5111,"&lt;="&amp;N$3)-$F44)))</f>
        <v/>
      </c>
      <c r="O44" s="54">
        <f>IF(OR($B44="",O$3&lt;$D44+Настройки!$B$7),0,MAX(0,$E44-MAX(0,SUMIFS(Тех_Движение!$G$2:$G$5111,Тех_Движение!$D$2:$D$5111,$C44,Тех_Движение!$B$2:$B$5111,"&lt;="&amp;O$3)-$F44)))</f>
        <v/>
      </c>
      <c r="P44" s="54">
        <f>IF(OR($B44="",P$3&lt;$D44+Настройки!$B$7),0,MAX(0,$E44-MAX(0,SUMIFS(Тех_Движение!$G$2:$G$5111,Тех_Движение!$D$2:$D$5111,$C44,Тех_Движение!$B$2:$B$5111,"&lt;="&amp;P$3)-$F44)))</f>
        <v/>
      </c>
      <c r="Q44" s="54">
        <f>IF(OR($B44="",Q$3&lt;$D44+Настройки!$B$7),0,MAX(0,$E44-MAX(0,SUMIFS(Тех_Движение!$G$2:$G$5111,Тех_Движение!$D$2:$D$5111,$C44,Тех_Движение!$B$2:$B$5111,"&lt;="&amp;Q$3)-$F44)))</f>
        <v/>
      </c>
      <c r="R44" s="54">
        <f>IF($B44="","",SUM($K44:$Q44))</f>
        <v/>
      </c>
      <c r="S44" s="56">
        <f>IF($B44="","",VLOOKUP($C44,Настройки!$A$11:$L$17,9,FALSE))</f>
        <v/>
      </c>
      <c r="T44" s="56">
        <f>IF($B44="","",$R44*$S44)</f>
        <v/>
      </c>
    </row>
    <row r="45">
      <c r="A45" s="20">
        <f>Тех_Движение!$A$42</f>
        <v/>
      </c>
      <c r="B45" s="20">
        <f>IF(Тех_Движение!$F$42&gt;0,Тех_Движение!$I$42,"")</f>
        <v/>
      </c>
      <c r="C45" s="20">
        <f>IF($B45="","",Тех_Движение!$D$42)</f>
        <v/>
      </c>
      <c r="D45" s="42">
        <f>IF($B45="","",Тех_Движение!$B$42)</f>
        <v/>
      </c>
      <c r="E45" s="54">
        <f>IF($B45="","",Тех_Движение!$F$42)</f>
        <v/>
      </c>
      <c r="F45" s="54">
        <f>IF($B45="","",SUMIFS($E$5:$E44,$C$5:$C44,$C45))</f>
        <v/>
      </c>
      <c r="G45" s="54">
        <f>IF($B45="","",MAX(0,$E45-MAX(0,SUMIFS(Тех_Движение!$G$2:$G$5111,Тех_Движение!$D$2:$D$5111,$C45,Тех_Движение!$B$2:$B$5111,"&lt;="&amp;Настройки!$B$5-1)-$F45)))</f>
        <v/>
      </c>
      <c r="H45" s="54">
        <f>IF($B45="","",IF(AND($D45&gt;=Настройки!$B$5,$D45&lt;=Настройки!$B$6),$E45,0))</f>
        <v/>
      </c>
      <c r="I45" s="54">
        <f>IF($B45="","",$G45+$H45-$J45)</f>
        <v/>
      </c>
      <c r="J45" s="54">
        <f>IF($B45="","",MAX(0,$E45-MAX(0,SUMIFS(Тех_Движение!$G$2:$G$5111,Тех_Движение!$D$2:$D$5111,$C45,Тех_Движение!$B$2:$B$5111,"&lt;="&amp;Настройки!$B$6)-$F45)))</f>
        <v/>
      </c>
      <c r="K45" s="54">
        <f>IF(OR($B45="",K$3&lt;$D45+Настройки!$B$7),0,MAX(0,$E45-MAX(0,SUMIFS(Тех_Движение!$G$2:$G$5111,Тех_Движение!$D$2:$D$5111,$C45,Тех_Движение!$B$2:$B$5111,"&lt;="&amp;K$3)-$F45)))</f>
        <v/>
      </c>
      <c r="L45" s="54">
        <f>IF(OR($B45="",L$3&lt;$D45+Настройки!$B$7),0,MAX(0,$E45-MAX(0,SUMIFS(Тех_Движение!$G$2:$G$5111,Тех_Движение!$D$2:$D$5111,$C45,Тех_Движение!$B$2:$B$5111,"&lt;="&amp;L$3)-$F45)))</f>
        <v/>
      </c>
      <c r="M45" s="54">
        <f>IF(OR($B45="",M$3&lt;$D45+Настройки!$B$7),0,MAX(0,$E45-MAX(0,SUMIFS(Тех_Движение!$G$2:$G$5111,Тех_Движение!$D$2:$D$5111,$C45,Тех_Движение!$B$2:$B$5111,"&lt;="&amp;M$3)-$F45)))</f>
        <v/>
      </c>
      <c r="N45" s="54">
        <f>IF(OR($B45="",N$3&lt;$D45+Настройки!$B$7),0,MAX(0,$E45-MAX(0,SUMIFS(Тех_Движение!$G$2:$G$5111,Тех_Движение!$D$2:$D$5111,$C45,Тех_Движение!$B$2:$B$5111,"&lt;="&amp;N$3)-$F45)))</f>
        <v/>
      </c>
      <c r="O45" s="54">
        <f>IF(OR($B45="",O$3&lt;$D45+Настройки!$B$7),0,MAX(0,$E45-MAX(0,SUMIFS(Тех_Движение!$G$2:$G$5111,Тех_Движение!$D$2:$D$5111,$C45,Тех_Движение!$B$2:$B$5111,"&lt;="&amp;O$3)-$F45)))</f>
        <v/>
      </c>
      <c r="P45" s="54">
        <f>IF(OR($B45="",P$3&lt;$D45+Настройки!$B$7),0,MAX(0,$E45-MAX(0,SUMIFS(Тех_Движение!$G$2:$G$5111,Тех_Движение!$D$2:$D$5111,$C45,Тех_Движение!$B$2:$B$5111,"&lt;="&amp;P$3)-$F45)))</f>
        <v/>
      </c>
      <c r="Q45" s="54">
        <f>IF(OR($B45="",Q$3&lt;$D45+Настройки!$B$7),0,MAX(0,$E45-MAX(0,SUMIFS(Тех_Движение!$G$2:$G$5111,Тех_Движение!$D$2:$D$5111,$C45,Тех_Движение!$B$2:$B$5111,"&lt;="&amp;Q$3)-$F45)))</f>
        <v/>
      </c>
      <c r="R45" s="54">
        <f>IF($B45="","",SUM($K45:$Q45))</f>
        <v/>
      </c>
      <c r="S45" s="56">
        <f>IF($B45="","",VLOOKUP($C45,Настройки!$A$11:$L$17,9,FALSE))</f>
        <v/>
      </c>
      <c r="T45" s="56">
        <f>IF($B45="","",$R45*$S45)</f>
        <v/>
      </c>
    </row>
    <row r="46">
      <c r="A46" s="20">
        <f>Тех_Движение!$A$43</f>
        <v/>
      </c>
      <c r="B46" s="20">
        <f>IF(Тех_Движение!$F$43&gt;0,Тех_Движение!$I$43,"")</f>
        <v/>
      </c>
      <c r="C46" s="20">
        <f>IF($B46="","",Тех_Движение!$D$43)</f>
        <v/>
      </c>
      <c r="D46" s="42">
        <f>IF($B46="","",Тех_Движение!$B$43)</f>
        <v/>
      </c>
      <c r="E46" s="54">
        <f>IF($B46="","",Тех_Движение!$F$43)</f>
        <v/>
      </c>
      <c r="F46" s="54">
        <f>IF($B46="","",SUMIFS($E$5:$E45,$C$5:$C45,$C46))</f>
        <v/>
      </c>
      <c r="G46" s="54">
        <f>IF($B46="","",MAX(0,$E46-MAX(0,SUMIFS(Тех_Движение!$G$2:$G$5111,Тех_Движение!$D$2:$D$5111,$C46,Тех_Движение!$B$2:$B$5111,"&lt;="&amp;Настройки!$B$5-1)-$F46)))</f>
        <v/>
      </c>
      <c r="H46" s="54">
        <f>IF($B46="","",IF(AND($D46&gt;=Настройки!$B$5,$D46&lt;=Настройки!$B$6),$E46,0))</f>
        <v/>
      </c>
      <c r="I46" s="54">
        <f>IF($B46="","",$G46+$H46-$J46)</f>
        <v/>
      </c>
      <c r="J46" s="54">
        <f>IF($B46="","",MAX(0,$E46-MAX(0,SUMIFS(Тех_Движение!$G$2:$G$5111,Тех_Движение!$D$2:$D$5111,$C46,Тех_Движение!$B$2:$B$5111,"&lt;="&amp;Настройки!$B$6)-$F46)))</f>
        <v/>
      </c>
      <c r="K46" s="54">
        <f>IF(OR($B46="",K$3&lt;$D46+Настройки!$B$7),0,MAX(0,$E46-MAX(0,SUMIFS(Тех_Движение!$G$2:$G$5111,Тех_Движение!$D$2:$D$5111,$C46,Тех_Движение!$B$2:$B$5111,"&lt;="&amp;K$3)-$F46)))</f>
        <v/>
      </c>
      <c r="L46" s="54">
        <f>IF(OR($B46="",L$3&lt;$D46+Настройки!$B$7),0,MAX(0,$E46-MAX(0,SUMIFS(Тех_Движение!$G$2:$G$5111,Тех_Движение!$D$2:$D$5111,$C46,Тех_Движение!$B$2:$B$5111,"&lt;="&amp;L$3)-$F46)))</f>
        <v/>
      </c>
      <c r="M46" s="54">
        <f>IF(OR($B46="",M$3&lt;$D46+Настройки!$B$7),0,MAX(0,$E46-MAX(0,SUMIFS(Тех_Движение!$G$2:$G$5111,Тех_Движение!$D$2:$D$5111,$C46,Тех_Движение!$B$2:$B$5111,"&lt;="&amp;M$3)-$F46)))</f>
        <v/>
      </c>
      <c r="N46" s="54">
        <f>IF(OR($B46="",N$3&lt;$D46+Настройки!$B$7),0,MAX(0,$E46-MAX(0,SUMIFS(Тех_Движение!$G$2:$G$5111,Тех_Движение!$D$2:$D$5111,$C46,Тех_Движение!$B$2:$B$5111,"&lt;="&amp;N$3)-$F46)))</f>
        <v/>
      </c>
      <c r="O46" s="54">
        <f>IF(OR($B46="",O$3&lt;$D46+Настройки!$B$7),0,MAX(0,$E46-MAX(0,SUMIFS(Тех_Движение!$G$2:$G$5111,Тех_Движение!$D$2:$D$5111,$C46,Тех_Движение!$B$2:$B$5111,"&lt;="&amp;O$3)-$F46)))</f>
        <v/>
      </c>
      <c r="P46" s="54">
        <f>IF(OR($B46="",P$3&lt;$D46+Настройки!$B$7),0,MAX(0,$E46-MAX(0,SUMIFS(Тех_Движение!$G$2:$G$5111,Тех_Движение!$D$2:$D$5111,$C46,Тех_Движение!$B$2:$B$5111,"&lt;="&amp;P$3)-$F46)))</f>
        <v/>
      </c>
      <c r="Q46" s="54">
        <f>IF(OR($B46="",Q$3&lt;$D46+Настройки!$B$7),0,MAX(0,$E46-MAX(0,SUMIFS(Тех_Движение!$G$2:$G$5111,Тех_Движение!$D$2:$D$5111,$C46,Тех_Движение!$B$2:$B$5111,"&lt;="&amp;Q$3)-$F46)))</f>
        <v/>
      </c>
      <c r="R46" s="54">
        <f>IF($B46="","",SUM($K46:$Q46))</f>
        <v/>
      </c>
      <c r="S46" s="56">
        <f>IF($B46="","",VLOOKUP($C46,Настройки!$A$11:$L$17,9,FALSE))</f>
        <v/>
      </c>
      <c r="T46" s="56">
        <f>IF($B46="","",$R46*$S46)</f>
        <v/>
      </c>
    </row>
    <row r="47">
      <c r="A47" s="20">
        <f>Тех_Движение!$A$44</f>
        <v/>
      </c>
      <c r="B47" s="20">
        <f>IF(Тех_Движение!$F$44&gt;0,Тех_Движение!$I$44,"")</f>
        <v/>
      </c>
      <c r="C47" s="20">
        <f>IF($B47="","",Тех_Движение!$D$44)</f>
        <v/>
      </c>
      <c r="D47" s="42">
        <f>IF($B47="","",Тех_Движение!$B$44)</f>
        <v/>
      </c>
      <c r="E47" s="54">
        <f>IF($B47="","",Тех_Движение!$F$44)</f>
        <v/>
      </c>
      <c r="F47" s="54">
        <f>IF($B47="","",SUMIFS($E$5:$E46,$C$5:$C46,$C47))</f>
        <v/>
      </c>
      <c r="G47" s="54">
        <f>IF($B47="","",MAX(0,$E47-MAX(0,SUMIFS(Тех_Движение!$G$2:$G$5111,Тех_Движение!$D$2:$D$5111,$C47,Тех_Движение!$B$2:$B$5111,"&lt;="&amp;Настройки!$B$5-1)-$F47)))</f>
        <v/>
      </c>
      <c r="H47" s="54">
        <f>IF($B47="","",IF(AND($D47&gt;=Настройки!$B$5,$D47&lt;=Настройки!$B$6),$E47,0))</f>
        <v/>
      </c>
      <c r="I47" s="54">
        <f>IF($B47="","",$G47+$H47-$J47)</f>
        <v/>
      </c>
      <c r="J47" s="54">
        <f>IF($B47="","",MAX(0,$E47-MAX(0,SUMIFS(Тех_Движение!$G$2:$G$5111,Тех_Движение!$D$2:$D$5111,$C47,Тех_Движение!$B$2:$B$5111,"&lt;="&amp;Настройки!$B$6)-$F47)))</f>
        <v/>
      </c>
      <c r="K47" s="54">
        <f>IF(OR($B47="",K$3&lt;$D47+Настройки!$B$7),0,MAX(0,$E47-MAX(0,SUMIFS(Тех_Движение!$G$2:$G$5111,Тех_Движение!$D$2:$D$5111,$C47,Тех_Движение!$B$2:$B$5111,"&lt;="&amp;K$3)-$F47)))</f>
        <v/>
      </c>
      <c r="L47" s="54">
        <f>IF(OR($B47="",L$3&lt;$D47+Настройки!$B$7),0,MAX(0,$E47-MAX(0,SUMIFS(Тех_Движение!$G$2:$G$5111,Тех_Движение!$D$2:$D$5111,$C47,Тех_Движение!$B$2:$B$5111,"&lt;="&amp;L$3)-$F47)))</f>
        <v/>
      </c>
      <c r="M47" s="54">
        <f>IF(OR($B47="",M$3&lt;$D47+Настройки!$B$7),0,MAX(0,$E47-MAX(0,SUMIFS(Тех_Движение!$G$2:$G$5111,Тех_Движение!$D$2:$D$5111,$C47,Тех_Движение!$B$2:$B$5111,"&lt;="&amp;M$3)-$F47)))</f>
        <v/>
      </c>
      <c r="N47" s="54">
        <f>IF(OR($B47="",N$3&lt;$D47+Настройки!$B$7),0,MAX(0,$E47-MAX(0,SUMIFS(Тех_Движение!$G$2:$G$5111,Тех_Движение!$D$2:$D$5111,$C47,Тех_Движение!$B$2:$B$5111,"&lt;="&amp;N$3)-$F47)))</f>
        <v/>
      </c>
      <c r="O47" s="54">
        <f>IF(OR($B47="",O$3&lt;$D47+Настройки!$B$7),0,MAX(0,$E47-MAX(0,SUMIFS(Тех_Движение!$G$2:$G$5111,Тех_Движение!$D$2:$D$5111,$C47,Тех_Движение!$B$2:$B$5111,"&lt;="&amp;O$3)-$F47)))</f>
        <v/>
      </c>
      <c r="P47" s="54">
        <f>IF(OR($B47="",P$3&lt;$D47+Настройки!$B$7),0,MAX(0,$E47-MAX(0,SUMIFS(Тех_Движение!$G$2:$G$5111,Тех_Движение!$D$2:$D$5111,$C47,Тех_Движение!$B$2:$B$5111,"&lt;="&amp;P$3)-$F47)))</f>
        <v/>
      </c>
      <c r="Q47" s="54">
        <f>IF(OR($B47="",Q$3&lt;$D47+Настройки!$B$7),0,MAX(0,$E47-MAX(0,SUMIFS(Тех_Движение!$G$2:$G$5111,Тех_Движение!$D$2:$D$5111,$C47,Тех_Движение!$B$2:$B$5111,"&lt;="&amp;Q$3)-$F47)))</f>
        <v/>
      </c>
      <c r="R47" s="54">
        <f>IF($B47="","",SUM($K47:$Q47))</f>
        <v/>
      </c>
      <c r="S47" s="56">
        <f>IF($B47="","",VLOOKUP($C47,Настройки!$A$11:$L$17,9,FALSE))</f>
        <v/>
      </c>
      <c r="T47" s="56">
        <f>IF($B47="","",$R47*$S47)</f>
        <v/>
      </c>
    </row>
    <row r="48">
      <c r="A48" s="20">
        <f>Тех_Движение!$A$45</f>
        <v/>
      </c>
      <c r="B48" s="20">
        <f>IF(Тех_Движение!$F$45&gt;0,Тех_Движение!$I$45,"")</f>
        <v/>
      </c>
      <c r="C48" s="20">
        <f>IF($B48="","",Тех_Движение!$D$45)</f>
        <v/>
      </c>
      <c r="D48" s="42">
        <f>IF($B48="","",Тех_Движение!$B$45)</f>
        <v/>
      </c>
      <c r="E48" s="54">
        <f>IF($B48="","",Тех_Движение!$F$45)</f>
        <v/>
      </c>
      <c r="F48" s="54">
        <f>IF($B48="","",SUMIFS($E$5:$E47,$C$5:$C47,$C48))</f>
        <v/>
      </c>
      <c r="G48" s="54">
        <f>IF($B48="","",MAX(0,$E48-MAX(0,SUMIFS(Тех_Движение!$G$2:$G$5111,Тех_Движение!$D$2:$D$5111,$C48,Тех_Движение!$B$2:$B$5111,"&lt;="&amp;Настройки!$B$5-1)-$F48)))</f>
        <v/>
      </c>
      <c r="H48" s="54">
        <f>IF($B48="","",IF(AND($D48&gt;=Настройки!$B$5,$D48&lt;=Настройки!$B$6),$E48,0))</f>
        <v/>
      </c>
      <c r="I48" s="54">
        <f>IF($B48="","",$G48+$H48-$J48)</f>
        <v/>
      </c>
      <c r="J48" s="54">
        <f>IF($B48="","",MAX(0,$E48-MAX(0,SUMIFS(Тех_Движение!$G$2:$G$5111,Тех_Движение!$D$2:$D$5111,$C48,Тех_Движение!$B$2:$B$5111,"&lt;="&amp;Настройки!$B$6)-$F48)))</f>
        <v/>
      </c>
      <c r="K48" s="54">
        <f>IF(OR($B48="",K$3&lt;$D48+Настройки!$B$7),0,MAX(0,$E48-MAX(0,SUMIFS(Тех_Движение!$G$2:$G$5111,Тех_Движение!$D$2:$D$5111,$C48,Тех_Движение!$B$2:$B$5111,"&lt;="&amp;K$3)-$F48)))</f>
        <v/>
      </c>
      <c r="L48" s="54">
        <f>IF(OR($B48="",L$3&lt;$D48+Настройки!$B$7),0,MAX(0,$E48-MAX(0,SUMIFS(Тех_Движение!$G$2:$G$5111,Тех_Движение!$D$2:$D$5111,$C48,Тех_Движение!$B$2:$B$5111,"&lt;="&amp;L$3)-$F48)))</f>
        <v/>
      </c>
      <c r="M48" s="54">
        <f>IF(OR($B48="",M$3&lt;$D48+Настройки!$B$7),0,MAX(0,$E48-MAX(0,SUMIFS(Тех_Движение!$G$2:$G$5111,Тех_Движение!$D$2:$D$5111,$C48,Тех_Движение!$B$2:$B$5111,"&lt;="&amp;M$3)-$F48)))</f>
        <v/>
      </c>
      <c r="N48" s="54">
        <f>IF(OR($B48="",N$3&lt;$D48+Настройки!$B$7),0,MAX(0,$E48-MAX(0,SUMIFS(Тех_Движение!$G$2:$G$5111,Тех_Движение!$D$2:$D$5111,$C48,Тех_Движение!$B$2:$B$5111,"&lt;="&amp;N$3)-$F48)))</f>
        <v/>
      </c>
      <c r="O48" s="54">
        <f>IF(OR($B48="",O$3&lt;$D48+Настройки!$B$7),0,MAX(0,$E48-MAX(0,SUMIFS(Тех_Движение!$G$2:$G$5111,Тех_Движение!$D$2:$D$5111,$C48,Тех_Движение!$B$2:$B$5111,"&lt;="&amp;O$3)-$F48)))</f>
        <v/>
      </c>
      <c r="P48" s="54">
        <f>IF(OR($B48="",P$3&lt;$D48+Настройки!$B$7),0,MAX(0,$E48-MAX(0,SUMIFS(Тех_Движение!$G$2:$G$5111,Тех_Движение!$D$2:$D$5111,$C48,Тех_Движение!$B$2:$B$5111,"&lt;="&amp;P$3)-$F48)))</f>
        <v/>
      </c>
      <c r="Q48" s="54">
        <f>IF(OR($B48="",Q$3&lt;$D48+Настройки!$B$7),0,MAX(0,$E48-MAX(0,SUMIFS(Тех_Движение!$G$2:$G$5111,Тех_Движение!$D$2:$D$5111,$C48,Тех_Движение!$B$2:$B$5111,"&lt;="&amp;Q$3)-$F48)))</f>
        <v/>
      </c>
      <c r="R48" s="54">
        <f>IF($B48="","",SUM($K48:$Q48))</f>
        <v/>
      </c>
      <c r="S48" s="56">
        <f>IF($B48="","",VLOOKUP($C48,Настройки!$A$11:$L$17,9,FALSE))</f>
        <v/>
      </c>
      <c r="T48" s="56">
        <f>IF($B48="","",$R48*$S48)</f>
        <v/>
      </c>
    </row>
    <row r="49">
      <c r="A49" s="20">
        <f>Тех_Движение!$A$46</f>
        <v/>
      </c>
      <c r="B49" s="20">
        <f>IF(Тех_Движение!$F$46&gt;0,Тех_Движение!$I$46,"")</f>
        <v/>
      </c>
      <c r="C49" s="20">
        <f>IF($B49="","",Тех_Движение!$D$46)</f>
        <v/>
      </c>
      <c r="D49" s="42">
        <f>IF($B49="","",Тех_Движение!$B$46)</f>
        <v/>
      </c>
      <c r="E49" s="54">
        <f>IF($B49="","",Тех_Движение!$F$46)</f>
        <v/>
      </c>
      <c r="F49" s="54">
        <f>IF($B49="","",SUMIFS($E$5:$E48,$C$5:$C48,$C49))</f>
        <v/>
      </c>
      <c r="G49" s="54">
        <f>IF($B49="","",MAX(0,$E49-MAX(0,SUMIFS(Тех_Движение!$G$2:$G$5111,Тех_Движение!$D$2:$D$5111,$C49,Тех_Движение!$B$2:$B$5111,"&lt;="&amp;Настройки!$B$5-1)-$F49)))</f>
        <v/>
      </c>
      <c r="H49" s="54">
        <f>IF($B49="","",IF(AND($D49&gt;=Настройки!$B$5,$D49&lt;=Настройки!$B$6),$E49,0))</f>
        <v/>
      </c>
      <c r="I49" s="54">
        <f>IF($B49="","",$G49+$H49-$J49)</f>
        <v/>
      </c>
      <c r="J49" s="54">
        <f>IF($B49="","",MAX(0,$E49-MAX(0,SUMIFS(Тех_Движение!$G$2:$G$5111,Тех_Движение!$D$2:$D$5111,$C49,Тех_Движение!$B$2:$B$5111,"&lt;="&amp;Настройки!$B$6)-$F49)))</f>
        <v/>
      </c>
      <c r="K49" s="54">
        <f>IF(OR($B49="",K$3&lt;$D49+Настройки!$B$7),0,MAX(0,$E49-MAX(0,SUMIFS(Тех_Движение!$G$2:$G$5111,Тех_Движение!$D$2:$D$5111,$C49,Тех_Движение!$B$2:$B$5111,"&lt;="&amp;K$3)-$F49)))</f>
        <v/>
      </c>
      <c r="L49" s="54">
        <f>IF(OR($B49="",L$3&lt;$D49+Настройки!$B$7),0,MAX(0,$E49-MAX(0,SUMIFS(Тех_Движение!$G$2:$G$5111,Тех_Движение!$D$2:$D$5111,$C49,Тех_Движение!$B$2:$B$5111,"&lt;="&amp;L$3)-$F49)))</f>
        <v/>
      </c>
      <c r="M49" s="54">
        <f>IF(OR($B49="",M$3&lt;$D49+Настройки!$B$7),0,MAX(0,$E49-MAX(0,SUMIFS(Тех_Движение!$G$2:$G$5111,Тех_Движение!$D$2:$D$5111,$C49,Тех_Движение!$B$2:$B$5111,"&lt;="&amp;M$3)-$F49)))</f>
        <v/>
      </c>
      <c r="N49" s="54">
        <f>IF(OR($B49="",N$3&lt;$D49+Настройки!$B$7),0,MAX(0,$E49-MAX(0,SUMIFS(Тех_Движение!$G$2:$G$5111,Тех_Движение!$D$2:$D$5111,$C49,Тех_Движение!$B$2:$B$5111,"&lt;="&amp;N$3)-$F49)))</f>
        <v/>
      </c>
      <c r="O49" s="54">
        <f>IF(OR($B49="",O$3&lt;$D49+Настройки!$B$7),0,MAX(0,$E49-MAX(0,SUMIFS(Тех_Движение!$G$2:$G$5111,Тех_Движение!$D$2:$D$5111,$C49,Тех_Движение!$B$2:$B$5111,"&lt;="&amp;O$3)-$F49)))</f>
        <v/>
      </c>
      <c r="P49" s="54">
        <f>IF(OR($B49="",P$3&lt;$D49+Настройки!$B$7),0,MAX(0,$E49-MAX(0,SUMIFS(Тех_Движение!$G$2:$G$5111,Тех_Движение!$D$2:$D$5111,$C49,Тех_Движение!$B$2:$B$5111,"&lt;="&amp;P$3)-$F49)))</f>
        <v/>
      </c>
      <c r="Q49" s="54">
        <f>IF(OR($B49="",Q$3&lt;$D49+Настройки!$B$7),0,MAX(0,$E49-MAX(0,SUMIFS(Тех_Движение!$G$2:$G$5111,Тех_Движение!$D$2:$D$5111,$C49,Тех_Движение!$B$2:$B$5111,"&lt;="&amp;Q$3)-$F49)))</f>
        <v/>
      </c>
      <c r="R49" s="54">
        <f>IF($B49="","",SUM($K49:$Q49))</f>
        <v/>
      </c>
      <c r="S49" s="56">
        <f>IF($B49="","",VLOOKUP($C49,Настройки!$A$11:$L$17,9,FALSE))</f>
        <v/>
      </c>
      <c r="T49" s="56">
        <f>IF($B49="","",$R49*$S49)</f>
        <v/>
      </c>
    </row>
    <row r="50">
      <c r="A50" s="20">
        <f>Тех_Движение!$A$47</f>
        <v/>
      </c>
      <c r="B50" s="20">
        <f>IF(Тех_Движение!$F$47&gt;0,Тех_Движение!$I$47,"")</f>
        <v/>
      </c>
      <c r="C50" s="20">
        <f>IF($B50="","",Тех_Движение!$D$47)</f>
        <v/>
      </c>
      <c r="D50" s="42">
        <f>IF($B50="","",Тех_Движение!$B$47)</f>
        <v/>
      </c>
      <c r="E50" s="54">
        <f>IF($B50="","",Тех_Движение!$F$47)</f>
        <v/>
      </c>
      <c r="F50" s="54">
        <f>IF($B50="","",SUMIFS($E$5:$E49,$C$5:$C49,$C50))</f>
        <v/>
      </c>
      <c r="G50" s="54">
        <f>IF($B50="","",MAX(0,$E50-MAX(0,SUMIFS(Тех_Движение!$G$2:$G$5111,Тех_Движение!$D$2:$D$5111,$C50,Тех_Движение!$B$2:$B$5111,"&lt;="&amp;Настройки!$B$5-1)-$F50)))</f>
        <v/>
      </c>
      <c r="H50" s="54">
        <f>IF($B50="","",IF(AND($D50&gt;=Настройки!$B$5,$D50&lt;=Настройки!$B$6),$E50,0))</f>
        <v/>
      </c>
      <c r="I50" s="54">
        <f>IF($B50="","",$G50+$H50-$J50)</f>
        <v/>
      </c>
      <c r="J50" s="54">
        <f>IF($B50="","",MAX(0,$E50-MAX(0,SUMIFS(Тех_Движение!$G$2:$G$5111,Тех_Движение!$D$2:$D$5111,$C50,Тех_Движение!$B$2:$B$5111,"&lt;="&amp;Настройки!$B$6)-$F50)))</f>
        <v/>
      </c>
      <c r="K50" s="54">
        <f>IF(OR($B50="",K$3&lt;$D50+Настройки!$B$7),0,MAX(0,$E50-MAX(0,SUMIFS(Тех_Движение!$G$2:$G$5111,Тех_Движение!$D$2:$D$5111,$C50,Тех_Движение!$B$2:$B$5111,"&lt;="&amp;K$3)-$F50)))</f>
        <v/>
      </c>
      <c r="L50" s="54">
        <f>IF(OR($B50="",L$3&lt;$D50+Настройки!$B$7),0,MAX(0,$E50-MAX(0,SUMIFS(Тех_Движение!$G$2:$G$5111,Тех_Движение!$D$2:$D$5111,$C50,Тех_Движение!$B$2:$B$5111,"&lt;="&amp;L$3)-$F50)))</f>
        <v/>
      </c>
      <c r="M50" s="54">
        <f>IF(OR($B50="",M$3&lt;$D50+Настройки!$B$7),0,MAX(0,$E50-MAX(0,SUMIFS(Тех_Движение!$G$2:$G$5111,Тех_Движение!$D$2:$D$5111,$C50,Тех_Движение!$B$2:$B$5111,"&lt;="&amp;M$3)-$F50)))</f>
        <v/>
      </c>
      <c r="N50" s="54">
        <f>IF(OR($B50="",N$3&lt;$D50+Настройки!$B$7),0,MAX(0,$E50-MAX(0,SUMIFS(Тех_Движение!$G$2:$G$5111,Тех_Движение!$D$2:$D$5111,$C50,Тех_Движение!$B$2:$B$5111,"&lt;="&amp;N$3)-$F50)))</f>
        <v/>
      </c>
      <c r="O50" s="54">
        <f>IF(OR($B50="",O$3&lt;$D50+Настройки!$B$7),0,MAX(0,$E50-MAX(0,SUMIFS(Тех_Движение!$G$2:$G$5111,Тех_Движение!$D$2:$D$5111,$C50,Тех_Движение!$B$2:$B$5111,"&lt;="&amp;O$3)-$F50)))</f>
        <v/>
      </c>
      <c r="P50" s="54">
        <f>IF(OR($B50="",P$3&lt;$D50+Настройки!$B$7),0,MAX(0,$E50-MAX(0,SUMIFS(Тех_Движение!$G$2:$G$5111,Тех_Движение!$D$2:$D$5111,$C50,Тех_Движение!$B$2:$B$5111,"&lt;="&amp;P$3)-$F50)))</f>
        <v/>
      </c>
      <c r="Q50" s="54">
        <f>IF(OR($B50="",Q$3&lt;$D50+Настройки!$B$7),0,MAX(0,$E50-MAX(0,SUMIFS(Тех_Движение!$G$2:$G$5111,Тех_Движение!$D$2:$D$5111,$C50,Тех_Движение!$B$2:$B$5111,"&lt;="&amp;Q$3)-$F50)))</f>
        <v/>
      </c>
      <c r="R50" s="54">
        <f>IF($B50="","",SUM($K50:$Q50))</f>
        <v/>
      </c>
      <c r="S50" s="56">
        <f>IF($B50="","",VLOOKUP($C50,Настройки!$A$11:$L$17,9,FALSE))</f>
        <v/>
      </c>
      <c r="T50" s="56">
        <f>IF($B50="","",$R50*$S50)</f>
        <v/>
      </c>
    </row>
    <row r="51">
      <c r="A51" s="20">
        <f>Тех_Движение!$A$48</f>
        <v/>
      </c>
      <c r="B51" s="20">
        <f>IF(Тех_Движение!$F$48&gt;0,Тех_Движение!$I$48,"")</f>
        <v/>
      </c>
      <c r="C51" s="20">
        <f>IF($B51="","",Тех_Движение!$D$48)</f>
        <v/>
      </c>
      <c r="D51" s="42">
        <f>IF($B51="","",Тех_Движение!$B$48)</f>
        <v/>
      </c>
      <c r="E51" s="54">
        <f>IF($B51="","",Тех_Движение!$F$48)</f>
        <v/>
      </c>
      <c r="F51" s="54">
        <f>IF($B51="","",SUMIFS($E$5:$E50,$C$5:$C50,$C51))</f>
        <v/>
      </c>
      <c r="G51" s="54">
        <f>IF($B51="","",MAX(0,$E51-MAX(0,SUMIFS(Тех_Движение!$G$2:$G$5111,Тех_Движение!$D$2:$D$5111,$C51,Тех_Движение!$B$2:$B$5111,"&lt;="&amp;Настройки!$B$5-1)-$F51)))</f>
        <v/>
      </c>
      <c r="H51" s="54">
        <f>IF($B51="","",IF(AND($D51&gt;=Настройки!$B$5,$D51&lt;=Настройки!$B$6),$E51,0))</f>
        <v/>
      </c>
      <c r="I51" s="54">
        <f>IF($B51="","",$G51+$H51-$J51)</f>
        <v/>
      </c>
      <c r="J51" s="54">
        <f>IF($B51="","",MAX(0,$E51-MAX(0,SUMIFS(Тех_Движение!$G$2:$G$5111,Тех_Движение!$D$2:$D$5111,$C51,Тех_Движение!$B$2:$B$5111,"&lt;="&amp;Настройки!$B$6)-$F51)))</f>
        <v/>
      </c>
      <c r="K51" s="54">
        <f>IF(OR($B51="",K$3&lt;$D51+Настройки!$B$7),0,MAX(0,$E51-MAX(0,SUMIFS(Тех_Движение!$G$2:$G$5111,Тех_Движение!$D$2:$D$5111,$C51,Тех_Движение!$B$2:$B$5111,"&lt;="&amp;K$3)-$F51)))</f>
        <v/>
      </c>
      <c r="L51" s="54">
        <f>IF(OR($B51="",L$3&lt;$D51+Настройки!$B$7),0,MAX(0,$E51-MAX(0,SUMIFS(Тех_Движение!$G$2:$G$5111,Тех_Движение!$D$2:$D$5111,$C51,Тех_Движение!$B$2:$B$5111,"&lt;="&amp;L$3)-$F51)))</f>
        <v/>
      </c>
      <c r="M51" s="54">
        <f>IF(OR($B51="",M$3&lt;$D51+Настройки!$B$7),0,MAX(0,$E51-MAX(0,SUMIFS(Тех_Движение!$G$2:$G$5111,Тех_Движение!$D$2:$D$5111,$C51,Тех_Движение!$B$2:$B$5111,"&lt;="&amp;M$3)-$F51)))</f>
        <v/>
      </c>
      <c r="N51" s="54">
        <f>IF(OR($B51="",N$3&lt;$D51+Настройки!$B$7),0,MAX(0,$E51-MAX(0,SUMIFS(Тех_Движение!$G$2:$G$5111,Тех_Движение!$D$2:$D$5111,$C51,Тех_Движение!$B$2:$B$5111,"&lt;="&amp;N$3)-$F51)))</f>
        <v/>
      </c>
      <c r="O51" s="54">
        <f>IF(OR($B51="",O$3&lt;$D51+Настройки!$B$7),0,MAX(0,$E51-MAX(0,SUMIFS(Тех_Движение!$G$2:$G$5111,Тех_Движение!$D$2:$D$5111,$C51,Тех_Движение!$B$2:$B$5111,"&lt;="&amp;O$3)-$F51)))</f>
        <v/>
      </c>
      <c r="P51" s="54">
        <f>IF(OR($B51="",P$3&lt;$D51+Настройки!$B$7),0,MAX(0,$E51-MAX(0,SUMIFS(Тех_Движение!$G$2:$G$5111,Тех_Движение!$D$2:$D$5111,$C51,Тех_Движение!$B$2:$B$5111,"&lt;="&amp;P$3)-$F51)))</f>
        <v/>
      </c>
      <c r="Q51" s="54">
        <f>IF(OR($B51="",Q$3&lt;$D51+Настройки!$B$7),0,MAX(0,$E51-MAX(0,SUMIFS(Тех_Движение!$G$2:$G$5111,Тех_Движение!$D$2:$D$5111,$C51,Тех_Движение!$B$2:$B$5111,"&lt;="&amp;Q$3)-$F51)))</f>
        <v/>
      </c>
      <c r="R51" s="54">
        <f>IF($B51="","",SUM($K51:$Q51))</f>
        <v/>
      </c>
      <c r="S51" s="56">
        <f>IF($B51="","",VLOOKUP($C51,Настройки!$A$11:$L$17,9,FALSE))</f>
        <v/>
      </c>
      <c r="T51" s="56">
        <f>IF($B51="","",$R51*$S51)</f>
        <v/>
      </c>
    </row>
    <row r="52">
      <c r="A52" s="20">
        <f>Тех_Движение!$A$49</f>
        <v/>
      </c>
      <c r="B52" s="20">
        <f>IF(Тех_Движение!$F$49&gt;0,Тех_Движение!$I$49,"")</f>
        <v/>
      </c>
      <c r="C52" s="20">
        <f>IF($B52="","",Тех_Движение!$D$49)</f>
        <v/>
      </c>
      <c r="D52" s="42">
        <f>IF($B52="","",Тех_Движение!$B$49)</f>
        <v/>
      </c>
      <c r="E52" s="54">
        <f>IF($B52="","",Тех_Движение!$F$49)</f>
        <v/>
      </c>
      <c r="F52" s="54">
        <f>IF($B52="","",SUMIFS($E$5:$E51,$C$5:$C51,$C52))</f>
        <v/>
      </c>
      <c r="G52" s="54">
        <f>IF($B52="","",MAX(0,$E52-MAX(0,SUMIFS(Тех_Движение!$G$2:$G$5111,Тех_Движение!$D$2:$D$5111,$C52,Тех_Движение!$B$2:$B$5111,"&lt;="&amp;Настройки!$B$5-1)-$F52)))</f>
        <v/>
      </c>
      <c r="H52" s="54">
        <f>IF($B52="","",IF(AND($D52&gt;=Настройки!$B$5,$D52&lt;=Настройки!$B$6),$E52,0))</f>
        <v/>
      </c>
      <c r="I52" s="54">
        <f>IF($B52="","",$G52+$H52-$J52)</f>
        <v/>
      </c>
      <c r="J52" s="54">
        <f>IF($B52="","",MAX(0,$E52-MAX(0,SUMIFS(Тех_Движение!$G$2:$G$5111,Тех_Движение!$D$2:$D$5111,$C52,Тех_Движение!$B$2:$B$5111,"&lt;="&amp;Настройки!$B$6)-$F52)))</f>
        <v/>
      </c>
      <c r="K52" s="54">
        <f>IF(OR($B52="",K$3&lt;$D52+Настройки!$B$7),0,MAX(0,$E52-MAX(0,SUMIFS(Тех_Движение!$G$2:$G$5111,Тех_Движение!$D$2:$D$5111,$C52,Тех_Движение!$B$2:$B$5111,"&lt;="&amp;K$3)-$F52)))</f>
        <v/>
      </c>
      <c r="L52" s="54">
        <f>IF(OR($B52="",L$3&lt;$D52+Настройки!$B$7),0,MAX(0,$E52-MAX(0,SUMIFS(Тех_Движение!$G$2:$G$5111,Тех_Движение!$D$2:$D$5111,$C52,Тех_Движение!$B$2:$B$5111,"&lt;="&amp;L$3)-$F52)))</f>
        <v/>
      </c>
      <c r="M52" s="54">
        <f>IF(OR($B52="",M$3&lt;$D52+Настройки!$B$7),0,MAX(0,$E52-MAX(0,SUMIFS(Тех_Движение!$G$2:$G$5111,Тех_Движение!$D$2:$D$5111,$C52,Тех_Движение!$B$2:$B$5111,"&lt;="&amp;M$3)-$F52)))</f>
        <v/>
      </c>
      <c r="N52" s="54">
        <f>IF(OR($B52="",N$3&lt;$D52+Настройки!$B$7),0,MAX(0,$E52-MAX(0,SUMIFS(Тех_Движение!$G$2:$G$5111,Тех_Движение!$D$2:$D$5111,$C52,Тех_Движение!$B$2:$B$5111,"&lt;="&amp;N$3)-$F52)))</f>
        <v/>
      </c>
      <c r="O52" s="54">
        <f>IF(OR($B52="",O$3&lt;$D52+Настройки!$B$7),0,MAX(0,$E52-MAX(0,SUMIFS(Тех_Движение!$G$2:$G$5111,Тех_Движение!$D$2:$D$5111,$C52,Тех_Движение!$B$2:$B$5111,"&lt;="&amp;O$3)-$F52)))</f>
        <v/>
      </c>
      <c r="P52" s="54">
        <f>IF(OR($B52="",P$3&lt;$D52+Настройки!$B$7),0,MAX(0,$E52-MAX(0,SUMIFS(Тех_Движение!$G$2:$G$5111,Тех_Движение!$D$2:$D$5111,$C52,Тех_Движение!$B$2:$B$5111,"&lt;="&amp;P$3)-$F52)))</f>
        <v/>
      </c>
      <c r="Q52" s="54">
        <f>IF(OR($B52="",Q$3&lt;$D52+Настройки!$B$7),0,MAX(0,$E52-MAX(0,SUMIFS(Тех_Движение!$G$2:$G$5111,Тех_Движение!$D$2:$D$5111,$C52,Тех_Движение!$B$2:$B$5111,"&lt;="&amp;Q$3)-$F52)))</f>
        <v/>
      </c>
      <c r="R52" s="54">
        <f>IF($B52="","",SUM($K52:$Q52))</f>
        <v/>
      </c>
      <c r="S52" s="56">
        <f>IF($B52="","",VLOOKUP($C52,Настройки!$A$11:$L$17,9,FALSE))</f>
        <v/>
      </c>
      <c r="T52" s="56">
        <f>IF($B52="","",$R52*$S52)</f>
        <v/>
      </c>
    </row>
    <row r="53">
      <c r="A53" s="20">
        <f>Тех_Движение!$A$50</f>
        <v/>
      </c>
      <c r="B53" s="20">
        <f>IF(Тех_Движение!$F$50&gt;0,Тех_Движение!$I$50,"")</f>
        <v/>
      </c>
      <c r="C53" s="20">
        <f>IF($B53="","",Тех_Движение!$D$50)</f>
        <v/>
      </c>
      <c r="D53" s="42">
        <f>IF($B53="","",Тех_Движение!$B$50)</f>
        <v/>
      </c>
      <c r="E53" s="54">
        <f>IF($B53="","",Тех_Движение!$F$50)</f>
        <v/>
      </c>
      <c r="F53" s="54">
        <f>IF($B53="","",SUMIFS($E$5:$E52,$C$5:$C52,$C53))</f>
        <v/>
      </c>
      <c r="G53" s="54">
        <f>IF($B53="","",MAX(0,$E53-MAX(0,SUMIFS(Тех_Движение!$G$2:$G$5111,Тех_Движение!$D$2:$D$5111,$C53,Тех_Движение!$B$2:$B$5111,"&lt;="&amp;Настройки!$B$5-1)-$F53)))</f>
        <v/>
      </c>
      <c r="H53" s="54">
        <f>IF($B53="","",IF(AND($D53&gt;=Настройки!$B$5,$D53&lt;=Настройки!$B$6),$E53,0))</f>
        <v/>
      </c>
      <c r="I53" s="54">
        <f>IF($B53="","",$G53+$H53-$J53)</f>
        <v/>
      </c>
      <c r="J53" s="54">
        <f>IF($B53="","",MAX(0,$E53-MAX(0,SUMIFS(Тех_Движение!$G$2:$G$5111,Тех_Движение!$D$2:$D$5111,$C53,Тех_Движение!$B$2:$B$5111,"&lt;="&amp;Настройки!$B$6)-$F53)))</f>
        <v/>
      </c>
      <c r="K53" s="54">
        <f>IF(OR($B53="",K$3&lt;$D53+Настройки!$B$7),0,MAX(0,$E53-MAX(0,SUMIFS(Тех_Движение!$G$2:$G$5111,Тех_Движение!$D$2:$D$5111,$C53,Тех_Движение!$B$2:$B$5111,"&lt;="&amp;K$3)-$F53)))</f>
        <v/>
      </c>
      <c r="L53" s="54">
        <f>IF(OR($B53="",L$3&lt;$D53+Настройки!$B$7),0,MAX(0,$E53-MAX(0,SUMIFS(Тех_Движение!$G$2:$G$5111,Тех_Движение!$D$2:$D$5111,$C53,Тех_Движение!$B$2:$B$5111,"&lt;="&amp;L$3)-$F53)))</f>
        <v/>
      </c>
      <c r="M53" s="54">
        <f>IF(OR($B53="",M$3&lt;$D53+Настройки!$B$7),0,MAX(0,$E53-MAX(0,SUMIFS(Тех_Движение!$G$2:$G$5111,Тех_Движение!$D$2:$D$5111,$C53,Тех_Движение!$B$2:$B$5111,"&lt;="&amp;M$3)-$F53)))</f>
        <v/>
      </c>
      <c r="N53" s="54">
        <f>IF(OR($B53="",N$3&lt;$D53+Настройки!$B$7),0,MAX(0,$E53-MAX(0,SUMIFS(Тех_Движение!$G$2:$G$5111,Тех_Движение!$D$2:$D$5111,$C53,Тех_Движение!$B$2:$B$5111,"&lt;="&amp;N$3)-$F53)))</f>
        <v/>
      </c>
      <c r="O53" s="54">
        <f>IF(OR($B53="",O$3&lt;$D53+Настройки!$B$7),0,MAX(0,$E53-MAX(0,SUMIFS(Тех_Движение!$G$2:$G$5111,Тех_Движение!$D$2:$D$5111,$C53,Тех_Движение!$B$2:$B$5111,"&lt;="&amp;O$3)-$F53)))</f>
        <v/>
      </c>
      <c r="P53" s="54">
        <f>IF(OR($B53="",P$3&lt;$D53+Настройки!$B$7),0,MAX(0,$E53-MAX(0,SUMIFS(Тех_Движение!$G$2:$G$5111,Тех_Движение!$D$2:$D$5111,$C53,Тех_Движение!$B$2:$B$5111,"&lt;="&amp;P$3)-$F53)))</f>
        <v/>
      </c>
      <c r="Q53" s="54">
        <f>IF(OR($B53="",Q$3&lt;$D53+Настройки!$B$7),0,MAX(0,$E53-MAX(0,SUMIFS(Тех_Движение!$G$2:$G$5111,Тех_Движение!$D$2:$D$5111,$C53,Тех_Движение!$B$2:$B$5111,"&lt;="&amp;Q$3)-$F53)))</f>
        <v/>
      </c>
      <c r="R53" s="54">
        <f>IF($B53="","",SUM($K53:$Q53))</f>
        <v/>
      </c>
      <c r="S53" s="56">
        <f>IF($B53="","",VLOOKUP($C53,Настройки!$A$11:$L$17,9,FALSE))</f>
        <v/>
      </c>
      <c r="T53" s="56">
        <f>IF($B53="","",$R53*$S53)</f>
        <v/>
      </c>
    </row>
    <row r="54">
      <c r="A54" s="20">
        <f>Тех_Движение!$A$51</f>
        <v/>
      </c>
      <c r="B54" s="20">
        <f>IF(Тех_Движение!$F$51&gt;0,Тех_Движение!$I$51,"")</f>
        <v/>
      </c>
      <c r="C54" s="20">
        <f>IF($B54="","",Тех_Движение!$D$51)</f>
        <v/>
      </c>
      <c r="D54" s="42">
        <f>IF($B54="","",Тех_Движение!$B$51)</f>
        <v/>
      </c>
      <c r="E54" s="54">
        <f>IF($B54="","",Тех_Движение!$F$51)</f>
        <v/>
      </c>
      <c r="F54" s="54">
        <f>IF($B54="","",SUMIFS($E$5:$E53,$C$5:$C53,$C54))</f>
        <v/>
      </c>
      <c r="G54" s="54">
        <f>IF($B54="","",MAX(0,$E54-MAX(0,SUMIFS(Тех_Движение!$G$2:$G$5111,Тех_Движение!$D$2:$D$5111,$C54,Тех_Движение!$B$2:$B$5111,"&lt;="&amp;Настройки!$B$5-1)-$F54)))</f>
        <v/>
      </c>
      <c r="H54" s="54">
        <f>IF($B54="","",IF(AND($D54&gt;=Настройки!$B$5,$D54&lt;=Настройки!$B$6),$E54,0))</f>
        <v/>
      </c>
      <c r="I54" s="54">
        <f>IF($B54="","",$G54+$H54-$J54)</f>
        <v/>
      </c>
      <c r="J54" s="54">
        <f>IF($B54="","",MAX(0,$E54-MAX(0,SUMIFS(Тех_Движение!$G$2:$G$5111,Тех_Движение!$D$2:$D$5111,$C54,Тех_Движение!$B$2:$B$5111,"&lt;="&amp;Настройки!$B$6)-$F54)))</f>
        <v/>
      </c>
      <c r="K54" s="54">
        <f>IF(OR($B54="",K$3&lt;$D54+Настройки!$B$7),0,MAX(0,$E54-MAX(0,SUMIFS(Тех_Движение!$G$2:$G$5111,Тех_Движение!$D$2:$D$5111,$C54,Тех_Движение!$B$2:$B$5111,"&lt;="&amp;K$3)-$F54)))</f>
        <v/>
      </c>
      <c r="L54" s="54">
        <f>IF(OR($B54="",L$3&lt;$D54+Настройки!$B$7),0,MAX(0,$E54-MAX(0,SUMIFS(Тех_Движение!$G$2:$G$5111,Тех_Движение!$D$2:$D$5111,$C54,Тех_Движение!$B$2:$B$5111,"&lt;="&amp;L$3)-$F54)))</f>
        <v/>
      </c>
      <c r="M54" s="54">
        <f>IF(OR($B54="",M$3&lt;$D54+Настройки!$B$7),0,MAX(0,$E54-MAX(0,SUMIFS(Тех_Движение!$G$2:$G$5111,Тех_Движение!$D$2:$D$5111,$C54,Тех_Движение!$B$2:$B$5111,"&lt;="&amp;M$3)-$F54)))</f>
        <v/>
      </c>
      <c r="N54" s="54">
        <f>IF(OR($B54="",N$3&lt;$D54+Настройки!$B$7),0,MAX(0,$E54-MAX(0,SUMIFS(Тех_Движение!$G$2:$G$5111,Тех_Движение!$D$2:$D$5111,$C54,Тех_Движение!$B$2:$B$5111,"&lt;="&amp;N$3)-$F54)))</f>
        <v/>
      </c>
      <c r="O54" s="54">
        <f>IF(OR($B54="",O$3&lt;$D54+Настройки!$B$7),0,MAX(0,$E54-MAX(0,SUMIFS(Тех_Движение!$G$2:$G$5111,Тех_Движение!$D$2:$D$5111,$C54,Тех_Движение!$B$2:$B$5111,"&lt;="&amp;O$3)-$F54)))</f>
        <v/>
      </c>
      <c r="P54" s="54">
        <f>IF(OR($B54="",P$3&lt;$D54+Настройки!$B$7),0,MAX(0,$E54-MAX(0,SUMIFS(Тех_Движение!$G$2:$G$5111,Тех_Движение!$D$2:$D$5111,$C54,Тех_Движение!$B$2:$B$5111,"&lt;="&amp;P$3)-$F54)))</f>
        <v/>
      </c>
      <c r="Q54" s="54">
        <f>IF(OR($B54="",Q$3&lt;$D54+Настройки!$B$7),0,MAX(0,$E54-MAX(0,SUMIFS(Тех_Движение!$G$2:$G$5111,Тех_Движение!$D$2:$D$5111,$C54,Тех_Движение!$B$2:$B$5111,"&lt;="&amp;Q$3)-$F54)))</f>
        <v/>
      </c>
      <c r="R54" s="54">
        <f>IF($B54="","",SUM($K54:$Q54))</f>
        <v/>
      </c>
      <c r="S54" s="56">
        <f>IF($B54="","",VLOOKUP($C54,Настройки!$A$11:$L$17,9,FALSE))</f>
        <v/>
      </c>
      <c r="T54" s="56">
        <f>IF($B54="","",$R54*$S54)</f>
        <v/>
      </c>
    </row>
    <row r="55">
      <c r="A55" s="20">
        <f>Тех_Движение!$A$52</f>
        <v/>
      </c>
      <c r="B55" s="20">
        <f>IF(Тех_Движение!$F$52&gt;0,Тех_Движение!$I$52,"")</f>
        <v/>
      </c>
      <c r="C55" s="20">
        <f>IF($B55="","",Тех_Движение!$D$52)</f>
        <v/>
      </c>
      <c r="D55" s="42">
        <f>IF($B55="","",Тех_Движение!$B$52)</f>
        <v/>
      </c>
      <c r="E55" s="54">
        <f>IF($B55="","",Тех_Движение!$F$52)</f>
        <v/>
      </c>
      <c r="F55" s="54">
        <f>IF($B55="","",SUMIFS($E$5:$E54,$C$5:$C54,$C55))</f>
        <v/>
      </c>
      <c r="G55" s="54">
        <f>IF($B55="","",MAX(0,$E55-MAX(0,SUMIFS(Тех_Движение!$G$2:$G$5111,Тех_Движение!$D$2:$D$5111,$C55,Тех_Движение!$B$2:$B$5111,"&lt;="&amp;Настройки!$B$5-1)-$F55)))</f>
        <v/>
      </c>
      <c r="H55" s="54">
        <f>IF($B55="","",IF(AND($D55&gt;=Настройки!$B$5,$D55&lt;=Настройки!$B$6),$E55,0))</f>
        <v/>
      </c>
      <c r="I55" s="54">
        <f>IF($B55="","",$G55+$H55-$J55)</f>
        <v/>
      </c>
      <c r="J55" s="54">
        <f>IF($B55="","",MAX(0,$E55-MAX(0,SUMIFS(Тех_Движение!$G$2:$G$5111,Тех_Движение!$D$2:$D$5111,$C55,Тех_Движение!$B$2:$B$5111,"&lt;="&amp;Настройки!$B$6)-$F55)))</f>
        <v/>
      </c>
      <c r="K55" s="54">
        <f>IF(OR($B55="",K$3&lt;$D55+Настройки!$B$7),0,MAX(0,$E55-MAX(0,SUMIFS(Тех_Движение!$G$2:$G$5111,Тех_Движение!$D$2:$D$5111,$C55,Тех_Движение!$B$2:$B$5111,"&lt;="&amp;K$3)-$F55)))</f>
        <v/>
      </c>
      <c r="L55" s="54">
        <f>IF(OR($B55="",L$3&lt;$D55+Настройки!$B$7),0,MAX(0,$E55-MAX(0,SUMIFS(Тех_Движение!$G$2:$G$5111,Тех_Движение!$D$2:$D$5111,$C55,Тех_Движение!$B$2:$B$5111,"&lt;="&amp;L$3)-$F55)))</f>
        <v/>
      </c>
      <c r="M55" s="54">
        <f>IF(OR($B55="",M$3&lt;$D55+Настройки!$B$7),0,MAX(0,$E55-MAX(0,SUMIFS(Тех_Движение!$G$2:$G$5111,Тех_Движение!$D$2:$D$5111,$C55,Тех_Движение!$B$2:$B$5111,"&lt;="&amp;M$3)-$F55)))</f>
        <v/>
      </c>
      <c r="N55" s="54">
        <f>IF(OR($B55="",N$3&lt;$D55+Настройки!$B$7),0,MAX(0,$E55-MAX(0,SUMIFS(Тех_Движение!$G$2:$G$5111,Тех_Движение!$D$2:$D$5111,$C55,Тех_Движение!$B$2:$B$5111,"&lt;="&amp;N$3)-$F55)))</f>
        <v/>
      </c>
      <c r="O55" s="54">
        <f>IF(OR($B55="",O$3&lt;$D55+Настройки!$B$7),0,MAX(0,$E55-MAX(0,SUMIFS(Тех_Движение!$G$2:$G$5111,Тех_Движение!$D$2:$D$5111,$C55,Тех_Движение!$B$2:$B$5111,"&lt;="&amp;O$3)-$F55)))</f>
        <v/>
      </c>
      <c r="P55" s="54">
        <f>IF(OR($B55="",P$3&lt;$D55+Настройки!$B$7),0,MAX(0,$E55-MAX(0,SUMIFS(Тех_Движение!$G$2:$G$5111,Тех_Движение!$D$2:$D$5111,$C55,Тех_Движение!$B$2:$B$5111,"&lt;="&amp;P$3)-$F55)))</f>
        <v/>
      </c>
      <c r="Q55" s="54">
        <f>IF(OR($B55="",Q$3&lt;$D55+Настройки!$B$7),0,MAX(0,$E55-MAX(0,SUMIFS(Тех_Движение!$G$2:$G$5111,Тех_Движение!$D$2:$D$5111,$C55,Тех_Движение!$B$2:$B$5111,"&lt;="&amp;Q$3)-$F55)))</f>
        <v/>
      </c>
      <c r="R55" s="54">
        <f>IF($B55="","",SUM($K55:$Q55))</f>
        <v/>
      </c>
      <c r="S55" s="56">
        <f>IF($B55="","",VLOOKUP($C55,Настройки!$A$11:$L$17,9,FALSE))</f>
        <v/>
      </c>
      <c r="T55" s="56">
        <f>IF($B55="","",$R55*$S55)</f>
        <v/>
      </c>
    </row>
    <row r="56">
      <c r="A56" s="20">
        <f>Тех_Движение!$A$53</f>
        <v/>
      </c>
      <c r="B56" s="20">
        <f>IF(Тех_Движение!$F$53&gt;0,Тех_Движение!$I$53,"")</f>
        <v/>
      </c>
      <c r="C56" s="20">
        <f>IF($B56="","",Тех_Движение!$D$53)</f>
        <v/>
      </c>
      <c r="D56" s="42">
        <f>IF($B56="","",Тех_Движение!$B$53)</f>
        <v/>
      </c>
      <c r="E56" s="54">
        <f>IF($B56="","",Тех_Движение!$F$53)</f>
        <v/>
      </c>
      <c r="F56" s="54">
        <f>IF($B56="","",SUMIFS($E$5:$E55,$C$5:$C55,$C56))</f>
        <v/>
      </c>
      <c r="G56" s="54">
        <f>IF($B56="","",MAX(0,$E56-MAX(0,SUMIFS(Тех_Движение!$G$2:$G$5111,Тех_Движение!$D$2:$D$5111,$C56,Тех_Движение!$B$2:$B$5111,"&lt;="&amp;Настройки!$B$5-1)-$F56)))</f>
        <v/>
      </c>
      <c r="H56" s="54">
        <f>IF($B56="","",IF(AND($D56&gt;=Настройки!$B$5,$D56&lt;=Настройки!$B$6),$E56,0))</f>
        <v/>
      </c>
      <c r="I56" s="54">
        <f>IF($B56="","",$G56+$H56-$J56)</f>
        <v/>
      </c>
      <c r="J56" s="54">
        <f>IF($B56="","",MAX(0,$E56-MAX(0,SUMIFS(Тех_Движение!$G$2:$G$5111,Тех_Движение!$D$2:$D$5111,$C56,Тех_Движение!$B$2:$B$5111,"&lt;="&amp;Настройки!$B$6)-$F56)))</f>
        <v/>
      </c>
      <c r="K56" s="54">
        <f>IF(OR($B56="",K$3&lt;$D56+Настройки!$B$7),0,MAX(0,$E56-MAX(0,SUMIFS(Тех_Движение!$G$2:$G$5111,Тех_Движение!$D$2:$D$5111,$C56,Тех_Движение!$B$2:$B$5111,"&lt;="&amp;K$3)-$F56)))</f>
        <v/>
      </c>
      <c r="L56" s="54">
        <f>IF(OR($B56="",L$3&lt;$D56+Настройки!$B$7),0,MAX(0,$E56-MAX(0,SUMIFS(Тех_Движение!$G$2:$G$5111,Тех_Движение!$D$2:$D$5111,$C56,Тех_Движение!$B$2:$B$5111,"&lt;="&amp;L$3)-$F56)))</f>
        <v/>
      </c>
      <c r="M56" s="54">
        <f>IF(OR($B56="",M$3&lt;$D56+Настройки!$B$7),0,MAX(0,$E56-MAX(0,SUMIFS(Тех_Движение!$G$2:$G$5111,Тех_Движение!$D$2:$D$5111,$C56,Тех_Движение!$B$2:$B$5111,"&lt;="&amp;M$3)-$F56)))</f>
        <v/>
      </c>
      <c r="N56" s="54">
        <f>IF(OR($B56="",N$3&lt;$D56+Настройки!$B$7),0,MAX(0,$E56-MAX(0,SUMIFS(Тех_Движение!$G$2:$G$5111,Тех_Движение!$D$2:$D$5111,$C56,Тех_Движение!$B$2:$B$5111,"&lt;="&amp;N$3)-$F56)))</f>
        <v/>
      </c>
      <c r="O56" s="54">
        <f>IF(OR($B56="",O$3&lt;$D56+Настройки!$B$7),0,MAX(0,$E56-MAX(0,SUMIFS(Тех_Движение!$G$2:$G$5111,Тех_Движение!$D$2:$D$5111,$C56,Тех_Движение!$B$2:$B$5111,"&lt;="&amp;O$3)-$F56)))</f>
        <v/>
      </c>
      <c r="P56" s="54">
        <f>IF(OR($B56="",P$3&lt;$D56+Настройки!$B$7),0,MAX(0,$E56-MAX(0,SUMIFS(Тех_Движение!$G$2:$G$5111,Тех_Движение!$D$2:$D$5111,$C56,Тех_Движение!$B$2:$B$5111,"&lt;="&amp;P$3)-$F56)))</f>
        <v/>
      </c>
      <c r="Q56" s="54">
        <f>IF(OR($B56="",Q$3&lt;$D56+Настройки!$B$7),0,MAX(0,$E56-MAX(0,SUMIFS(Тех_Движение!$G$2:$G$5111,Тех_Движение!$D$2:$D$5111,$C56,Тех_Движение!$B$2:$B$5111,"&lt;="&amp;Q$3)-$F56)))</f>
        <v/>
      </c>
      <c r="R56" s="54">
        <f>IF($B56="","",SUM($K56:$Q56))</f>
        <v/>
      </c>
      <c r="S56" s="56">
        <f>IF($B56="","",VLOOKUP($C56,Настройки!$A$11:$L$17,9,FALSE))</f>
        <v/>
      </c>
      <c r="T56" s="56">
        <f>IF($B56="","",$R56*$S56)</f>
        <v/>
      </c>
    </row>
    <row r="57">
      <c r="A57" s="20">
        <f>Тех_Движение!$A$54</f>
        <v/>
      </c>
      <c r="B57" s="20">
        <f>IF(Тех_Движение!$F$54&gt;0,Тех_Движение!$I$54,"")</f>
        <v/>
      </c>
      <c r="C57" s="20">
        <f>IF($B57="","",Тех_Движение!$D$54)</f>
        <v/>
      </c>
      <c r="D57" s="42">
        <f>IF($B57="","",Тех_Движение!$B$54)</f>
        <v/>
      </c>
      <c r="E57" s="54">
        <f>IF($B57="","",Тех_Движение!$F$54)</f>
        <v/>
      </c>
      <c r="F57" s="54">
        <f>IF($B57="","",SUMIFS($E$5:$E56,$C$5:$C56,$C57))</f>
        <v/>
      </c>
      <c r="G57" s="54">
        <f>IF($B57="","",MAX(0,$E57-MAX(0,SUMIFS(Тех_Движение!$G$2:$G$5111,Тех_Движение!$D$2:$D$5111,$C57,Тех_Движение!$B$2:$B$5111,"&lt;="&amp;Настройки!$B$5-1)-$F57)))</f>
        <v/>
      </c>
      <c r="H57" s="54">
        <f>IF($B57="","",IF(AND($D57&gt;=Настройки!$B$5,$D57&lt;=Настройки!$B$6),$E57,0))</f>
        <v/>
      </c>
      <c r="I57" s="54">
        <f>IF($B57="","",$G57+$H57-$J57)</f>
        <v/>
      </c>
      <c r="J57" s="54">
        <f>IF($B57="","",MAX(0,$E57-MAX(0,SUMIFS(Тех_Движение!$G$2:$G$5111,Тех_Движение!$D$2:$D$5111,$C57,Тех_Движение!$B$2:$B$5111,"&lt;="&amp;Настройки!$B$6)-$F57)))</f>
        <v/>
      </c>
      <c r="K57" s="54">
        <f>IF(OR($B57="",K$3&lt;$D57+Настройки!$B$7),0,MAX(0,$E57-MAX(0,SUMIFS(Тех_Движение!$G$2:$G$5111,Тех_Движение!$D$2:$D$5111,$C57,Тех_Движение!$B$2:$B$5111,"&lt;="&amp;K$3)-$F57)))</f>
        <v/>
      </c>
      <c r="L57" s="54">
        <f>IF(OR($B57="",L$3&lt;$D57+Настройки!$B$7),0,MAX(0,$E57-MAX(0,SUMIFS(Тех_Движение!$G$2:$G$5111,Тех_Движение!$D$2:$D$5111,$C57,Тех_Движение!$B$2:$B$5111,"&lt;="&amp;L$3)-$F57)))</f>
        <v/>
      </c>
      <c r="M57" s="54">
        <f>IF(OR($B57="",M$3&lt;$D57+Настройки!$B$7),0,MAX(0,$E57-MAX(0,SUMIFS(Тех_Движение!$G$2:$G$5111,Тех_Движение!$D$2:$D$5111,$C57,Тех_Движение!$B$2:$B$5111,"&lt;="&amp;M$3)-$F57)))</f>
        <v/>
      </c>
      <c r="N57" s="54">
        <f>IF(OR($B57="",N$3&lt;$D57+Настройки!$B$7),0,MAX(0,$E57-MAX(0,SUMIFS(Тех_Движение!$G$2:$G$5111,Тех_Движение!$D$2:$D$5111,$C57,Тех_Движение!$B$2:$B$5111,"&lt;="&amp;N$3)-$F57)))</f>
        <v/>
      </c>
      <c r="O57" s="54">
        <f>IF(OR($B57="",O$3&lt;$D57+Настройки!$B$7),0,MAX(0,$E57-MAX(0,SUMIFS(Тех_Движение!$G$2:$G$5111,Тех_Движение!$D$2:$D$5111,$C57,Тех_Движение!$B$2:$B$5111,"&lt;="&amp;O$3)-$F57)))</f>
        <v/>
      </c>
      <c r="P57" s="54">
        <f>IF(OR($B57="",P$3&lt;$D57+Настройки!$B$7),0,MAX(0,$E57-MAX(0,SUMIFS(Тех_Движение!$G$2:$G$5111,Тех_Движение!$D$2:$D$5111,$C57,Тех_Движение!$B$2:$B$5111,"&lt;="&amp;P$3)-$F57)))</f>
        <v/>
      </c>
      <c r="Q57" s="54">
        <f>IF(OR($B57="",Q$3&lt;$D57+Настройки!$B$7),0,MAX(0,$E57-MAX(0,SUMIFS(Тех_Движение!$G$2:$G$5111,Тех_Движение!$D$2:$D$5111,$C57,Тех_Движение!$B$2:$B$5111,"&lt;="&amp;Q$3)-$F57)))</f>
        <v/>
      </c>
      <c r="R57" s="54">
        <f>IF($B57="","",SUM($K57:$Q57))</f>
        <v/>
      </c>
      <c r="S57" s="56">
        <f>IF($B57="","",VLOOKUP($C57,Настройки!$A$11:$L$17,9,FALSE))</f>
        <v/>
      </c>
      <c r="T57" s="56">
        <f>IF($B57="","",$R57*$S57)</f>
        <v/>
      </c>
    </row>
    <row r="58">
      <c r="A58" s="20">
        <f>Тех_Движение!$A$55</f>
        <v/>
      </c>
      <c r="B58" s="20">
        <f>IF(Тех_Движение!$F$55&gt;0,Тех_Движение!$I$55,"")</f>
        <v/>
      </c>
      <c r="C58" s="20">
        <f>IF($B58="","",Тех_Движение!$D$55)</f>
        <v/>
      </c>
      <c r="D58" s="42">
        <f>IF($B58="","",Тех_Движение!$B$55)</f>
        <v/>
      </c>
      <c r="E58" s="54">
        <f>IF($B58="","",Тех_Движение!$F$55)</f>
        <v/>
      </c>
      <c r="F58" s="54">
        <f>IF($B58="","",SUMIFS($E$5:$E57,$C$5:$C57,$C58))</f>
        <v/>
      </c>
      <c r="G58" s="54">
        <f>IF($B58="","",MAX(0,$E58-MAX(0,SUMIFS(Тех_Движение!$G$2:$G$5111,Тех_Движение!$D$2:$D$5111,$C58,Тех_Движение!$B$2:$B$5111,"&lt;="&amp;Настройки!$B$5-1)-$F58)))</f>
        <v/>
      </c>
      <c r="H58" s="54">
        <f>IF($B58="","",IF(AND($D58&gt;=Настройки!$B$5,$D58&lt;=Настройки!$B$6),$E58,0))</f>
        <v/>
      </c>
      <c r="I58" s="54">
        <f>IF($B58="","",$G58+$H58-$J58)</f>
        <v/>
      </c>
      <c r="J58" s="54">
        <f>IF($B58="","",MAX(0,$E58-MAX(0,SUMIFS(Тех_Движение!$G$2:$G$5111,Тех_Движение!$D$2:$D$5111,$C58,Тех_Движение!$B$2:$B$5111,"&lt;="&amp;Настройки!$B$6)-$F58)))</f>
        <v/>
      </c>
      <c r="K58" s="54">
        <f>IF(OR($B58="",K$3&lt;$D58+Настройки!$B$7),0,MAX(0,$E58-MAX(0,SUMIFS(Тех_Движение!$G$2:$G$5111,Тех_Движение!$D$2:$D$5111,$C58,Тех_Движение!$B$2:$B$5111,"&lt;="&amp;K$3)-$F58)))</f>
        <v/>
      </c>
      <c r="L58" s="54">
        <f>IF(OR($B58="",L$3&lt;$D58+Настройки!$B$7),0,MAX(0,$E58-MAX(0,SUMIFS(Тех_Движение!$G$2:$G$5111,Тех_Движение!$D$2:$D$5111,$C58,Тех_Движение!$B$2:$B$5111,"&lt;="&amp;L$3)-$F58)))</f>
        <v/>
      </c>
      <c r="M58" s="54">
        <f>IF(OR($B58="",M$3&lt;$D58+Настройки!$B$7),0,MAX(0,$E58-MAX(0,SUMIFS(Тех_Движение!$G$2:$G$5111,Тех_Движение!$D$2:$D$5111,$C58,Тех_Движение!$B$2:$B$5111,"&lt;="&amp;M$3)-$F58)))</f>
        <v/>
      </c>
      <c r="N58" s="54">
        <f>IF(OR($B58="",N$3&lt;$D58+Настройки!$B$7),0,MAX(0,$E58-MAX(0,SUMIFS(Тех_Движение!$G$2:$G$5111,Тех_Движение!$D$2:$D$5111,$C58,Тех_Движение!$B$2:$B$5111,"&lt;="&amp;N$3)-$F58)))</f>
        <v/>
      </c>
      <c r="O58" s="54">
        <f>IF(OR($B58="",O$3&lt;$D58+Настройки!$B$7),0,MAX(0,$E58-MAX(0,SUMIFS(Тех_Движение!$G$2:$G$5111,Тех_Движение!$D$2:$D$5111,$C58,Тех_Движение!$B$2:$B$5111,"&lt;="&amp;O$3)-$F58)))</f>
        <v/>
      </c>
      <c r="P58" s="54">
        <f>IF(OR($B58="",P$3&lt;$D58+Настройки!$B$7),0,MAX(0,$E58-MAX(0,SUMIFS(Тех_Движение!$G$2:$G$5111,Тех_Движение!$D$2:$D$5111,$C58,Тех_Движение!$B$2:$B$5111,"&lt;="&amp;P$3)-$F58)))</f>
        <v/>
      </c>
      <c r="Q58" s="54">
        <f>IF(OR($B58="",Q$3&lt;$D58+Настройки!$B$7),0,MAX(0,$E58-MAX(0,SUMIFS(Тех_Движение!$G$2:$G$5111,Тех_Движение!$D$2:$D$5111,$C58,Тех_Движение!$B$2:$B$5111,"&lt;="&amp;Q$3)-$F58)))</f>
        <v/>
      </c>
      <c r="R58" s="54">
        <f>IF($B58="","",SUM($K58:$Q58))</f>
        <v/>
      </c>
      <c r="S58" s="56">
        <f>IF($B58="","",VLOOKUP($C58,Настройки!$A$11:$L$17,9,FALSE))</f>
        <v/>
      </c>
      <c r="T58" s="56">
        <f>IF($B58="","",$R58*$S58)</f>
        <v/>
      </c>
    </row>
    <row r="59">
      <c r="A59" s="20">
        <f>Тех_Движение!$A$56</f>
        <v/>
      </c>
      <c r="B59" s="20">
        <f>IF(Тех_Движение!$F$56&gt;0,Тех_Движение!$I$56,"")</f>
        <v/>
      </c>
      <c r="C59" s="20">
        <f>IF($B59="","",Тех_Движение!$D$56)</f>
        <v/>
      </c>
      <c r="D59" s="42">
        <f>IF($B59="","",Тех_Движение!$B$56)</f>
        <v/>
      </c>
      <c r="E59" s="54">
        <f>IF($B59="","",Тех_Движение!$F$56)</f>
        <v/>
      </c>
      <c r="F59" s="54">
        <f>IF($B59="","",SUMIFS($E$5:$E58,$C$5:$C58,$C59))</f>
        <v/>
      </c>
      <c r="G59" s="54">
        <f>IF($B59="","",MAX(0,$E59-MAX(0,SUMIFS(Тех_Движение!$G$2:$G$5111,Тех_Движение!$D$2:$D$5111,$C59,Тех_Движение!$B$2:$B$5111,"&lt;="&amp;Настройки!$B$5-1)-$F59)))</f>
        <v/>
      </c>
      <c r="H59" s="54">
        <f>IF($B59="","",IF(AND($D59&gt;=Настройки!$B$5,$D59&lt;=Настройки!$B$6),$E59,0))</f>
        <v/>
      </c>
      <c r="I59" s="54">
        <f>IF($B59="","",$G59+$H59-$J59)</f>
        <v/>
      </c>
      <c r="J59" s="54">
        <f>IF($B59="","",MAX(0,$E59-MAX(0,SUMIFS(Тех_Движение!$G$2:$G$5111,Тех_Движение!$D$2:$D$5111,$C59,Тех_Движение!$B$2:$B$5111,"&lt;="&amp;Настройки!$B$6)-$F59)))</f>
        <v/>
      </c>
      <c r="K59" s="54">
        <f>IF(OR($B59="",K$3&lt;$D59+Настройки!$B$7),0,MAX(0,$E59-MAX(0,SUMIFS(Тех_Движение!$G$2:$G$5111,Тех_Движение!$D$2:$D$5111,$C59,Тех_Движение!$B$2:$B$5111,"&lt;="&amp;K$3)-$F59)))</f>
        <v/>
      </c>
      <c r="L59" s="54">
        <f>IF(OR($B59="",L$3&lt;$D59+Настройки!$B$7),0,MAX(0,$E59-MAX(0,SUMIFS(Тех_Движение!$G$2:$G$5111,Тех_Движение!$D$2:$D$5111,$C59,Тех_Движение!$B$2:$B$5111,"&lt;="&amp;L$3)-$F59)))</f>
        <v/>
      </c>
      <c r="M59" s="54">
        <f>IF(OR($B59="",M$3&lt;$D59+Настройки!$B$7),0,MAX(0,$E59-MAX(0,SUMIFS(Тех_Движение!$G$2:$G$5111,Тех_Движение!$D$2:$D$5111,$C59,Тех_Движение!$B$2:$B$5111,"&lt;="&amp;M$3)-$F59)))</f>
        <v/>
      </c>
      <c r="N59" s="54">
        <f>IF(OR($B59="",N$3&lt;$D59+Настройки!$B$7),0,MAX(0,$E59-MAX(0,SUMIFS(Тех_Движение!$G$2:$G$5111,Тех_Движение!$D$2:$D$5111,$C59,Тех_Движение!$B$2:$B$5111,"&lt;="&amp;N$3)-$F59)))</f>
        <v/>
      </c>
      <c r="O59" s="54">
        <f>IF(OR($B59="",O$3&lt;$D59+Настройки!$B$7),0,MAX(0,$E59-MAX(0,SUMIFS(Тех_Движение!$G$2:$G$5111,Тех_Движение!$D$2:$D$5111,$C59,Тех_Движение!$B$2:$B$5111,"&lt;="&amp;O$3)-$F59)))</f>
        <v/>
      </c>
      <c r="P59" s="54">
        <f>IF(OR($B59="",P$3&lt;$D59+Настройки!$B$7),0,MAX(0,$E59-MAX(0,SUMIFS(Тех_Движение!$G$2:$G$5111,Тех_Движение!$D$2:$D$5111,$C59,Тех_Движение!$B$2:$B$5111,"&lt;="&amp;P$3)-$F59)))</f>
        <v/>
      </c>
      <c r="Q59" s="54">
        <f>IF(OR($B59="",Q$3&lt;$D59+Настройки!$B$7),0,MAX(0,$E59-MAX(0,SUMIFS(Тех_Движение!$G$2:$G$5111,Тех_Движение!$D$2:$D$5111,$C59,Тех_Движение!$B$2:$B$5111,"&lt;="&amp;Q$3)-$F59)))</f>
        <v/>
      </c>
      <c r="R59" s="54">
        <f>IF($B59="","",SUM($K59:$Q59))</f>
        <v/>
      </c>
      <c r="S59" s="56">
        <f>IF($B59="","",VLOOKUP($C59,Настройки!$A$11:$L$17,9,FALSE))</f>
        <v/>
      </c>
      <c r="T59" s="56">
        <f>IF($B59="","",$R59*$S59)</f>
        <v/>
      </c>
    </row>
    <row r="60">
      <c r="A60" s="20">
        <f>Тех_Движение!$A$57</f>
        <v/>
      </c>
      <c r="B60" s="20">
        <f>IF(Тех_Движение!$F$57&gt;0,Тех_Движение!$I$57,"")</f>
        <v/>
      </c>
      <c r="C60" s="20">
        <f>IF($B60="","",Тех_Движение!$D$57)</f>
        <v/>
      </c>
      <c r="D60" s="42">
        <f>IF($B60="","",Тех_Движение!$B$57)</f>
        <v/>
      </c>
      <c r="E60" s="54">
        <f>IF($B60="","",Тех_Движение!$F$57)</f>
        <v/>
      </c>
      <c r="F60" s="54">
        <f>IF($B60="","",SUMIFS($E$5:$E59,$C$5:$C59,$C60))</f>
        <v/>
      </c>
      <c r="G60" s="54">
        <f>IF($B60="","",MAX(0,$E60-MAX(0,SUMIFS(Тех_Движение!$G$2:$G$5111,Тех_Движение!$D$2:$D$5111,$C60,Тех_Движение!$B$2:$B$5111,"&lt;="&amp;Настройки!$B$5-1)-$F60)))</f>
        <v/>
      </c>
      <c r="H60" s="54">
        <f>IF($B60="","",IF(AND($D60&gt;=Настройки!$B$5,$D60&lt;=Настройки!$B$6),$E60,0))</f>
        <v/>
      </c>
      <c r="I60" s="54">
        <f>IF($B60="","",$G60+$H60-$J60)</f>
        <v/>
      </c>
      <c r="J60" s="54">
        <f>IF($B60="","",MAX(0,$E60-MAX(0,SUMIFS(Тех_Движение!$G$2:$G$5111,Тех_Движение!$D$2:$D$5111,$C60,Тех_Движение!$B$2:$B$5111,"&lt;="&amp;Настройки!$B$6)-$F60)))</f>
        <v/>
      </c>
      <c r="K60" s="54">
        <f>IF(OR($B60="",K$3&lt;$D60+Настройки!$B$7),0,MAX(0,$E60-MAX(0,SUMIFS(Тех_Движение!$G$2:$G$5111,Тех_Движение!$D$2:$D$5111,$C60,Тех_Движение!$B$2:$B$5111,"&lt;="&amp;K$3)-$F60)))</f>
        <v/>
      </c>
      <c r="L60" s="54">
        <f>IF(OR($B60="",L$3&lt;$D60+Настройки!$B$7),0,MAX(0,$E60-MAX(0,SUMIFS(Тех_Движение!$G$2:$G$5111,Тех_Движение!$D$2:$D$5111,$C60,Тех_Движение!$B$2:$B$5111,"&lt;="&amp;L$3)-$F60)))</f>
        <v/>
      </c>
      <c r="M60" s="54">
        <f>IF(OR($B60="",M$3&lt;$D60+Настройки!$B$7),0,MAX(0,$E60-MAX(0,SUMIFS(Тех_Движение!$G$2:$G$5111,Тех_Движение!$D$2:$D$5111,$C60,Тех_Движение!$B$2:$B$5111,"&lt;="&amp;M$3)-$F60)))</f>
        <v/>
      </c>
      <c r="N60" s="54">
        <f>IF(OR($B60="",N$3&lt;$D60+Настройки!$B$7),0,MAX(0,$E60-MAX(0,SUMIFS(Тех_Движение!$G$2:$G$5111,Тех_Движение!$D$2:$D$5111,$C60,Тех_Движение!$B$2:$B$5111,"&lt;="&amp;N$3)-$F60)))</f>
        <v/>
      </c>
      <c r="O60" s="54">
        <f>IF(OR($B60="",O$3&lt;$D60+Настройки!$B$7),0,MAX(0,$E60-MAX(0,SUMIFS(Тех_Движение!$G$2:$G$5111,Тех_Движение!$D$2:$D$5111,$C60,Тех_Движение!$B$2:$B$5111,"&lt;="&amp;O$3)-$F60)))</f>
        <v/>
      </c>
      <c r="P60" s="54">
        <f>IF(OR($B60="",P$3&lt;$D60+Настройки!$B$7),0,MAX(0,$E60-MAX(0,SUMIFS(Тех_Движение!$G$2:$G$5111,Тех_Движение!$D$2:$D$5111,$C60,Тех_Движение!$B$2:$B$5111,"&lt;="&amp;P$3)-$F60)))</f>
        <v/>
      </c>
      <c r="Q60" s="54">
        <f>IF(OR($B60="",Q$3&lt;$D60+Настройки!$B$7),0,MAX(0,$E60-MAX(0,SUMIFS(Тех_Движение!$G$2:$G$5111,Тех_Движение!$D$2:$D$5111,$C60,Тех_Движение!$B$2:$B$5111,"&lt;="&amp;Q$3)-$F60)))</f>
        <v/>
      </c>
      <c r="R60" s="54">
        <f>IF($B60="","",SUM($K60:$Q60))</f>
        <v/>
      </c>
      <c r="S60" s="56">
        <f>IF($B60="","",VLOOKUP($C60,Настройки!$A$11:$L$17,9,FALSE))</f>
        <v/>
      </c>
      <c r="T60" s="56">
        <f>IF($B60="","",$R60*$S60)</f>
        <v/>
      </c>
    </row>
    <row r="61">
      <c r="A61" s="20">
        <f>Тех_Движение!$A$58</f>
        <v/>
      </c>
      <c r="B61" s="20">
        <f>IF(Тех_Движение!$F$58&gt;0,Тех_Движение!$I$58,"")</f>
        <v/>
      </c>
      <c r="C61" s="20">
        <f>IF($B61="","",Тех_Движение!$D$58)</f>
        <v/>
      </c>
      <c r="D61" s="42">
        <f>IF($B61="","",Тех_Движение!$B$58)</f>
        <v/>
      </c>
      <c r="E61" s="54">
        <f>IF($B61="","",Тех_Движение!$F$58)</f>
        <v/>
      </c>
      <c r="F61" s="54">
        <f>IF($B61="","",SUMIFS($E$5:$E60,$C$5:$C60,$C61))</f>
        <v/>
      </c>
      <c r="G61" s="54">
        <f>IF($B61="","",MAX(0,$E61-MAX(0,SUMIFS(Тех_Движение!$G$2:$G$5111,Тех_Движение!$D$2:$D$5111,$C61,Тех_Движение!$B$2:$B$5111,"&lt;="&amp;Настройки!$B$5-1)-$F61)))</f>
        <v/>
      </c>
      <c r="H61" s="54">
        <f>IF($B61="","",IF(AND($D61&gt;=Настройки!$B$5,$D61&lt;=Настройки!$B$6),$E61,0))</f>
        <v/>
      </c>
      <c r="I61" s="54">
        <f>IF($B61="","",$G61+$H61-$J61)</f>
        <v/>
      </c>
      <c r="J61" s="54">
        <f>IF($B61="","",MAX(0,$E61-MAX(0,SUMIFS(Тех_Движение!$G$2:$G$5111,Тех_Движение!$D$2:$D$5111,$C61,Тех_Движение!$B$2:$B$5111,"&lt;="&amp;Настройки!$B$6)-$F61)))</f>
        <v/>
      </c>
      <c r="K61" s="54">
        <f>IF(OR($B61="",K$3&lt;$D61+Настройки!$B$7),0,MAX(0,$E61-MAX(0,SUMIFS(Тех_Движение!$G$2:$G$5111,Тех_Движение!$D$2:$D$5111,$C61,Тех_Движение!$B$2:$B$5111,"&lt;="&amp;K$3)-$F61)))</f>
        <v/>
      </c>
      <c r="L61" s="54">
        <f>IF(OR($B61="",L$3&lt;$D61+Настройки!$B$7),0,MAX(0,$E61-MAX(0,SUMIFS(Тех_Движение!$G$2:$G$5111,Тех_Движение!$D$2:$D$5111,$C61,Тех_Движение!$B$2:$B$5111,"&lt;="&amp;L$3)-$F61)))</f>
        <v/>
      </c>
      <c r="M61" s="54">
        <f>IF(OR($B61="",M$3&lt;$D61+Настройки!$B$7),0,MAX(0,$E61-MAX(0,SUMIFS(Тех_Движение!$G$2:$G$5111,Тех_Движение!$D$2:$D$5111,$C61,Тех_Движение!$B$2:$B$5111,"&lt;="&amp;M$3)-$F61)))</f>
        <v/>
      </c>
      <c r="N61" s="54">
        <f>IF(OR($B61="",N$3&lt;$D61+Настройки!$B$7),0,MAX(0,$E61-MAX(0,SUMIFS(Тех_Движение!$G$2:$G$5111,Тех_Движение!$D$2:$D$5111,$C61,Тех_Движение!$B$2:$B$5111,"&lt;="&amp;N$3)-$F61)))</f>
        <v/>
      </c>
      <c r="O61" s="54">
        <f>IF(OR($B61="",O$3&lt;$D61+Настройки!$B$7),0,MAX(0,$E61-MAX(0,SUMIFS(Тех_Движение!$G$2:$G$5111,Тех_Движение!$D$2:$D$5111,$C61,Тех_Движение!$B$2:$B$5111,"&lt;="&amp;O$3)-$F61)))</f>
        <v/>
      </c>
      <c r="P61" s="54">
        <f>IF(OR($B61="",P$3&lt;$D61+Настройки!$B$7),0,MAX(0,$E61-MAX(0,SUMIFS(Тех_Движение!$G$2:$G$5111,Тех_Движение!$D$2:$D$5111,$C61,Тех_Движение!$B$2:$B$5111,"&lt;="&amp;P$3)-$F61)))</f>
        <v/>
      </c>
      <c r="Q61" s="54">
        <f>IF(OR($B61="",Q$3&lt;$D61+Настройки!$B$7),0,MAX(0,$E61-MAX(0,SUMIFS(Тех_Движение!$G$2:$G$5111,Тех_Движение!$D$2:$D$5111,$C61,Тех_Движение!$B$2:$B$5111,"&lt;="&amp;Q$3)-$F61)))</f>
        <v/>
      </c>
      <c r="R61" s="54">
        <f>IF($B61="","",SUM($K61:$Q61))</f>
        <v/>
      </c>
      <c r="S61" s="56">
        <f>IF($B61="","",VLOOKUP($C61,Настройки!$A$11:$L$17,9,FALSE))</f>
        <v/>
      </c>
      <c r="T61" s="56">
        <f>IF($B61="","",$R61*$S61)</f>
        <v/>
      </c>
    </row>
    <row r="62">
      <c r="A62" s="20">
        <f>Тех_Движение!$A$59</f>
        <v/>
      </c>
      <c r="B62" s="20">
        <f>IF(Тех_Движение!$F$59&gt;0,Тех_Движение!$I$59,"")</f>
        <v/>
      </c>
      <c r="C62" s="20">
        <f>IF($B62="","",Тех_Движение!$D$59)</f>
        <v/>
      </c>
      <c r="D62" s="42">
        <f>IF($B62="","",Тех_Движение!$B$59)</f>
        <v/>
      </c>
      <c r="E62" s="54">
        <f>IF($B62="","",Тех_Движение!$F$59)</f>
        <v/>
      </c>
      <c r="F62" s="54">
        <f>IF($B62="","",SUMIFS($E$5:$E61,$C$5:$C61,$C62))</f>
        <v/>
      </c>
      <c r="G62" s="54">
        <f>IF($B62="","",MAX(0,$E62-MAX(0,SUMIFS(Тех_Движение!$G$2:$G$5111,Тех_Движение!$D$2:$D$5111,$C62,Тех_Движение!$B$2:$B$5111,"&lt;="&amp;Настройки!$B$5-1)-$F62)))</f>
        <v/>
      </c>
      <c r="H62" s="54">
        <f>IF($B62="","",IF(AND($D62&gt;=Настройки!$B$5,$D62&lt;=Настройки!$B$6),$E62,0))</f>
        <v/>
      </c>
      <c r="I62" s="54">
        <f>IF($B62="","",$G62+$H62-$J62)</f>
        <v/>
      </c>
      <c r="J62" s="54">
        <f>IF($B62="","",MAX(0,$E62-MAX(0,SUMIFS(Тех_Движение!$G$2:$G$5111,Тех_Движение!$D$2:$D$5111,$C62,Тех_Движение!$B$2:$B$5111,"&lt;="&amp;Настройки!$B$6)-$F62)))</f>
        <v/>
      </c>
      <c r="K62" s="54">
        <f>IF(OR($B62="",K$3&lt;$D62+Настройки!$B$7),0,MAX(0,$E62-MAX(0,SUMIFS(Тех_Движение!$G$2:$G$5111,Тех_Движение!$D$2:$D$5111,$C62,Тех_Движение!$B$2:$B$5111,"&lt;="&amp;K$3)-$F62)))</f>
        <v/>
      </c>
      <c r="L62" s="54">
        <f>IF(OR($B62="",L$3&lt;$D62+Настройки!$B$7),0,MAX(0,$E62-MAX(0,SUMIFS(Тех_Движение!$G$2:$G$5111,Тех_Движение!$D$2:$D$5111,$C62,Тех_Движение!$B$2:$B$5111,"&lt;="&amp;L$3)-$F62)))</f>
        <v/>
      </c>
      <c r="M62" s="54">
        <f>IF(OR($B62="",M$3&lt;$D62+Настройки!$B$7),0,MAX(0,$E62-MAX(0,SUMIFS(Тех_Движение!$G$2:$G$5111,Тех_Движение!$D$2:$D$5111,$C62,Тех_Движение!$B$2:$B$5111,"&lt;="&amp;M$3)-$F62)))</f>
        <v/>
      </c>
      <c r="N62" s="54">
        <f>IF(OR($B62="",N$3&lt;$D62+Настройки!$B$7),0,MAX(0,$E62-MAX(0,SUMIFS(Тех_Движение!$G$2:$G$5111,Тех_Движение!$D$2:$D$5111,$C62,Тех_Движение!$B$2:$B$5111,"&lt;="&amp;N$3)-$F62)))</f>
        <v/>
      </c>
      <c r="O62" s="54">
        <f>IF(OR($B62="",O$3&lt;$D62+Настройки!$B$7),0,MAX(0,$E62-MAX(0,SUMIFS(Тех_Движение!$G$2:$G$5111,Тех_Движение!$D$2:$D$5111,$C62,Тех_Движение!$B$2:$B$5111,"&lt;="&amp;O$3)-$F62)))</f>
        <v/>
      </c>
      <c r="P62" s="54">
        <f>IF(OR($B62="",P$3&lt;$D62+Настройки!$B$7),0,MAX(0,$E62-MAX(0,SUMIFS(Тех_Движение!$G$2:$G$5111,Тех_Движение!$D$2:$D$5111,$C62,Тех_Движение!$B$2:$B$5111,"&lt;="&amp;P$3)-$F62)))</f>
        <v/>
      </c>
      <c r="Q62" s="54">
        <f>IF(OR($B62="",Q$3&lt;$D62+Настройки!$B$7),0,MAX(0,$E62-MAX(0,SUMIFS(Тех_Движение!$G$2:$G$5111,Тех_Движение!$D$2:$D$5111,$C62,Тех_Движение!$B$2:$B$5111,"&lt;="&amp;Q$3)-$F62)))</f>
        <v/>
      </c>
      <c r="R62" s="54">
        <f>IF($B62="","",SUM($K62:$Q62))</f>
        <v/>
      </c>
      <c r="S62" s="56">
        <f>IF($B62="","",VLOOKUP($C62,Настройки!$A$11:$L$17,9,FALSE))</f>
        <v/>
      </c>
      <c r="T62" s="56">
        <f>IF($B62="","",$R62*$S62)</f>
        <v/>
      </c>
    </row>
    <row r="63">
      <c r="A63" s="20">
        <f>Тех_Движение!$A$60</f>
        <v/>
      </c>
      <c r="B63" s="20">
        <f>IF(Тех_Движение!$F$60&gt;0,Тех_Движение!$I$60,"")</f>
        <v/>
      </c>
      <c r="C63" s="20">
        <f>IF($B63="","",Тех_Движение!$D$60)</f>
        <v/>
      </c>
      <c r="D63" s="42">
        <f>IF($B63="","",Тех_Движение!$B$60)</f>
        <v/>
      </c>
      <c r="E63" s="54">
        <f>IF($B63="","",Тех_Движение!$F$60)</f>
        <v/>
      </c>
      <c r="F63" s="54">
        <f>IF($B63="","",SUMIFS($E$5:$E62,$C$5:$C62,$C63))</f>
        <v/>
      </c>
      <c r="G63" s="54">
        <f>IF($B63="","",MAX(0,$E63-MAX(0,SUMIFS(Тех_Движение!$G$2:$G$5111,Тех_Движение!$D$2:$D$5111,$C63,Тех_Движение!$B$2:$B$5111,"&lt;="&amp;Настройки!$B$5-1)-$F63)))</f>
        <v/>
      </c>
      <c r="H63" s="54">
        <f>IF($B63="","",IF(AND($D63&gt;=Настройки!$B$5,$D63&lt;=Настройки!$B$6),$E63,0))</f>
        <v/>
      </c>
      <c r="I63" s="54">
        <f>IF($B63="","",$G63+$H63-$J63)</f>
        <v/>
      </c>
      <c r="J63" s="54">
        <f>IF($B63="","",MAX(0,$E63-MAX(0,SUMIFS(Тех_Движение!$G$2:$G$5111,Тех_Движение!$D$2:$D$5111,$C63,Тех_Движение!$B$2:$B$5111,"&lt;="&amp;Настройки!$B$6)-$F63)))</f>
        <v/>
      </c>
      <c r="K63" s="54">
        <f>IF(OR($B63="",K$3&lt;$D63+Настройки!$B$7),0,MAX(0,$E63-MAX(0,SUMIFS(Тех_Движение!$G$2:$G$5111,Тех_Движение!$D$2:$D$5111,$C63,Тех_Движение!$B$2:$B$5111,"&lt;="&amp;K$3)-$F63)))</f>
        <v/>
      </c>
      <c r="L63" s="54">
        <f>IF(OR($B63="",L$3&lt;$D63+Настройки!$B$7),0,MAX(0,$E63-MAX(0,SUMIFS(Тех_Движение!$G$2:$G$5111,Тех_Движение!$D$2:$D$5111,$C63,Тех_Движение!$B$2:$B$5111,"&lt;="&amp;L$3)-$F63)))</f>
        <v/>
      </c>
      <c r="M63" s="54">
        <f>IF(OR($B63="",M$3&lt;$D63+Настройки!$B$7),0,MAX(0,$E63-MAX(0,SUMIFS(Тех_Движение!$G$2:$G$5111,Тех_Движение!$D$2:$D$5111,$C63,Тех_Движение!$B$2:$B$5111,"&lt;="&amp;M$3)-$F63)))</f>
        <v/>
      </c>
      <c r="N63" s="54">
        <f>IF(OR($B63="",N$3&lt;$D63+Настройки!$B$7),0,MAX(0,$E63-MAX(0,SUMIFS(Тех_Движение!$G$2:$G$5111,Тех_Движение!$D$2:$D$5111,$C63,Тех_Движение!$B$2:$B$5111,"&lt;="&amp;N$3)-$F63)))</f>
        <v/>
      </c>
      <c r="O63" s="54">
        <f>IF(OR($B63="",O$3&lt;$D63+Настройки!$B$7),0,MAX(0,$E63-MAX(0,SUMIFS(Тех_Движение!$G$2:$G$5111,Тех_Движение!$D$2:$D$5111,$C63,Тех_Движение!$B$2:$B$5111,"&lt;="&amp;O$3)-$F63)))</f>
        <v/>
      </c>
      <c r="P63" s="54">
        <f>IF(OR($B63="",P$3&lt;$D63+Настройки!$B$7),0,MAX(0,$E63-MAX(0,SUMIFS(Тех_Движение!$G$2:$G$5111,Тех_Движение!$D$2:$D$5111,$C63,Тех_Движение!$B$2:$B$5111,"&lt;="&amp;P$3)-$F63)))</f>
        <v/>
      </c>
      <c r="Q63" s="54">
        <f>IF(OR($B63="",Q$3&lt;$D63+Настройки!$B$7),0,MAX(0,$E63-MAX(0,SUMIFS(Тех_Движение!$G$2:$G$5111,Тех_Движение!$D$2:$D$5111,$C63,Тех_Движение!$B$2:$B$5111,"&lt;="&amp;Q$3)-$F63)))</f>
        <v/>
      </c>
      <c r="R63" s="54">
        <f>IF($B63="","",SUM($K63:$Q63))</f>
        <v/>
      </c>
      <c r="S63" s="56">
        <f>IF($B63="","",VLOOKUP($C63,Настройки!$A$11:$L$17,9,FALSE))</f>
        <v/>
      </c>
      <c r="T63" s="56">
        <f>IF($B63="","",$R63*$S63)</f>
        <v/>
      </c>
    </row>
    <row r="64">
      <c r="A64" s="20">
        <f>Тех_Движение!$A$61</f>
        <v/>
      </c>
      <c r="B64" s="20">
        <f>IF(Тех_Движение!$F$61&gt;0,Тех_Движение!$I$61,"")</f>
        <v/>
      </c>
      <c r="C64" s="20">
        <f>IF($B64="","",Тех_Движение!$D$61)</f>
        <v/>
      </c>
      <c r="D64" s="42">
        <f>IF($B64="","",Тех_Движение!$B$61)</f>
        <v/>
      </c>
      <c r="E64" s="54">
        <f>IF($B64="","",Тех_Движение!$F$61)</f>
        <v/>
      </c>
      <c r="F64" s="54">
        <f>IF($B64="","",SUMIFS($E$5:$E63,$C$5:$C63,$C64))</f>
        <v/>
      </c>
      <c r="G64" s="54">
        <f>IF($B64="","",MAX(0,$E64-MAX(0,SUMIFS(Тех_Движение!$G$2:$G$5111,Тех_Движение!$D$2:$D$5111,$C64,Тех_Движение!$B$2:$B$5111,"&lt;="&amp;Настройки!$B$5-1)-$F64)))</f>
        <v/>
      </c>
      <c r="H64" s="54">
        <f>IF($B64="","",IF(AND($D64&gt;=Настройки!$B$5,$D64&lt;=Настройки!$B$6),$E64,0))</f>
        <v/>
      </c>
      <c r="I64" s="54">
        <f>IF($B64="","",$G64+$H64-$J64)</f>
        <v/>
      </c>
      <c r="J64" s="54">
        <f>IF($B64="","",MAX(0,$E64-MAX(0,SUMIFS(Тех_Движение!$G$2:$G$5111,Тех_Движение!$D$2:$D$5111,$C64,Тех_Движение!$B$2:$B$5111,"&lt;="&amp;Настройки!$B$6)-$F64)))</f>
        <v/>
      </c>
      <c r="K64" s="54">
        <f>IF(OR($B64="",K$3&lt;$D64+Настройки!$B$7),0,MAX(0,$E64-MAX(0,SUMIFS(Тех_Движение!$G$2:$G$5111,Тех_Движение!$D$2:$D$5111,$C64,Тех_Движение!$B$2:$B$5111,"&lt;="&amp;K$3)-$F64)))</f>
        <v/>
      </c>
      <c r="L64" s="54">
        <f>IF(OR($B64="",L$3&lt;$D64+Настройки!$B$7),0,MAX(0,$E64-MAX(0,SUMIFS(Тех_Движение!$G$2:$G$5111,Тех_Движение!$D$2:$D$5111,$C64,Тех_Движение!$B$2:$B$5111,"&lt;="&amp;L$3)-$F64)))</f>
        <v/>
      </c>
      <c r="M64" s="54">
        <f>IF(OR($B64="",M$3&lt;$D64+Настройки!$B$7),0,MAX(0,$E64-MAX(0,SUMIFS(Тех_Движение!$G$2:$G$5111,Тех_Движение!$D$2:$D$5111,$C64,Тех_Движение!$B$2:$B$5111,"&lt;="&amp;M$3)-$F64)))</f>
        <v/>
      </c>
      <c r="N64" s="54">
        <f>IF(OR($B64="",N$3&lt;$D64+Настройки!$B$7),0,MAX(0,$E64-MAX(0,SUMIFS(Тех_Движение!$G$2:$G$5111,Тех_Движение!$D$2:$D$5111,$C64,Тех_Движение!$B$2:$B$5111,"&lt;="&amp;N$3)-$F64)))</f>
        <v/>
      </c>
      <c r="O64" s="54">
        <f>IF(OR($B64="",O$3&lt;$D64+Настройки!$B$7),0,MAX(0,$E64-MAX(0,SUMIFS(Тех_Движение!$G$2:$G$5111,Тех_Движение!$D$2:$D$5111,$C64,Тех_Движение!$B$2:$B$5111,"&lt;="&amp;O$3)-$F64)))</f>
        <v/>
      </c>
      <c r="P64" s="54">
        <f>IF(OR($B64="",P$3&lt;$D64+Настройки!$B$7),0,MAX(0,$E64-MAX(0,SUMIFS(Тех_Движение!$G$2:$G$5111,Тех_Движение!$D$2:$D$5111,$C64,Тех_Движение!$B$2:$B$5111,"&lt;="&amp;P$3)-$F64)))</f>
        <v/>
      </c>
      <c r="Q64" s="54">
        <f>IF(OR($B64="",Q$3&lt;$D64+Настройки!$B$7),0,MAX(0,$E64-MAX(0,SUMIFS(Тех_Движение!$G$2:$G$5111,Тех_Движение!$D$2:$D$5111,$C64,Тех_Движение!$B$2:$B$5111,"&lt;="&amp;Q$3)-$F64)))</f>
        <v/>
      </c>
      <c r="R64" s="54">
        <f>IF($B64="","",SUM($K64:$Q64))</f>
        <v/>
      </c>
      <c r="S64" s="56">
        <f>IF($B64="","",VLOOKUP($C64,Настройки!$A$11:$L$17,9,FALSE))</f>
        <v/>
      </c>
      <c r="T64" s="56">
        <f>IF($B64="","",$R64*$S64)</f>
        <v/>
      </c>
    </row>
    <row r="65">
      <c r="A65" s="20">
        <f>Тех_Движение!$A$62</f>
        <v/>
      </c>
      <c r="B65" s="20">
        <f>IF(Тех_Движение!$F$62&gt;0,Тех_Движение!$I$62,"")</f>
        <v/>
      </c>
      <c r="C65" s="20">
        <f>IF($B65="","",Тех_Движение!$D$62)</f>
        <v/>
      </c>
      <c r="D65" s="42">
        <f>IF($B65="","",Тех_Движение!$B$62)</f>
        <v/>
      </c>
      <c r="E65" s="54">
        <f>IF($B65="","",Тех_Движение!$F$62)</f>
        <v/>
      </c>
      <c r="F65" s="54">
        <f>IF($B65="","",SUMIFS($E$5:$E64,$C$5:$C64,$C65))</f>
        <v/>
      </c>
      <c r="G65" s="54">
        <f>IF($B65="","",MAX(0,$E65-MAX(0,SUMIFS(Тех_Движение!$G$2:$G$5111,Тех_Движение!$D$2:$D$5111,$C65,Тех_Движение!$B$2:$B$5111,"&lt;="&amp;Настройки!$B$5-1)-$F65)))</f>
        <v/>
      </c>
      <c r="H65" s="54">
        <f>IF($B65="","",IF(AND($D65&gt;=Настройки!$B$5,$D65&lt;=Настройки!$B$6),$E65,0))</f>
        <v/>
      </c>
      <c r="I65" s="54">
        <f>IF($B65="","",$G65+$H65-$J65)</f>
        <v/>
      </c>
      <c r="J65" s="54">
        <f>IF($B65="","",MAX(0,$E65-MAX(0,SUMIFS(Тех_Движение!$G$2:$G$5111,Тех_Движение!$D$2:$D$5111,$C65,Тех_Движение!$B$2:$B$5111,"&lt;="&amp;Настройки!$B$6)-$F65)))</f>
        <v/>
      </c>
      <c r="K65" s="54">
        <f>IF(OR($B65="",K$3&lt;$D65+Настройки!$B$7),0,MAX(0,$E65-MAX(0,SUMIFS(Тех_Движение!$G$2:$G$5111,Тех_Движение!$D$2:$D$5111,$C65,Тех_Движение!$B$2:$B$5111,"&lt;="&amp;K$3)-$F65)))</f>
        <v/>
      </c>
      <c r="L65" s="54">
        <f>IF(OR($B65="",L$3&lt;$D65+Настройки!$B$7),0,MAX(0,$E65-MAX(0,SUMIFS(Тех_Движение!$G$2:$G$5111,Тех_Движение!$D$2:$D$5111,$C65,Тех_Движение!$B$2:$B$5111,"&lt;="&amp;L$3)-$F65)))</f>
        <v/>
      </c>
      <c r="M65" s="54">
        <f>IF(OR($B65="",M$3&lt;$D65+Настройки!$B$7),0,MAX(0,$E65-MAX(0,SUMIFS(Тех_Движение!$G$2:$G$5111,Тех_Движение!$D$2:$D$5111,$C65,Тех_Движение!$B$2:$B$5111,"&lt;="&amp;M$3)-$F65)))</f>
        <v/>
      </c>
      <c r="N65" s="54">
        <f>IF(OR($B65="",N$3&lt;$D65+Настройки!$B$7),0,MAX(0,$E65-MAX(0,SUMIFS(Тех_Движение!$G$2:$G$5111,Тех_Движение!$D$2:$D$5111,$C65,Тех_Движение!$B$2:$B$5111,"&lt;="&amp;N$3)-$F65)))</f>
        <v/>
      </c>
      <c r="O65" s="54">
        <f>IF(OR($B65="",O$3&lt;$D65+Настройки!$B$7),0,MAX(0,$E65-MAX(0,SUMIFS(Тех_Движение!$G$2:$G$5111,Тех_Движение!$D$2:$D$5111,$C65,Тех_Движение!$B$2:$B$5111,"&lt;="&amp;O$3)-$F65)))</f>
        <v/>
      </c>
      <c r="P65" s="54">
        <f>IF(OR($B65="",P$3&lt;$D65+Настройки!$B$7),0,MAX(0,$E65-MAX(0,SUMIFS(Тех_Движение!$G$2:$G$5111,Тех_Движение!$D$2:$D$5111,$C65,Тех_Движение!$B$2:$B$5111,"&lt;="&amp;P$3)-$F65)))</f>
        <v/>
      </c>
      <c r="Q65" s="54">
        <f>IF(OR($B65="",Q$3&lt;$D65+Настройки!$B$7),0,MAX(0,$E65-MAX(0,SUMIFS(Тех_Движение!$G$2:$G$5111,Тех_Движение!$D$2:$D$5111,$C65,Тех_Движение!$B$2:$B$5111,"&lt;="&amp;Q$3)-$F65)))</f>
        <v/>
      </c>
      <c r="R65" s="54">
        <f>IF($B65="","",SUM($K65:$Q65))</f>
        <v/>
      </c>
      <c r="S65" s="56">
        <f>IF($B65="","",VLOOKUP($C65,Настройки!$A$11:$L$17,9,FALSE))</f>
        <v/>
      </c>
      <c r="T65" s="56">
        <f>IF($B65="","",$R65*$S65)</f>
        <v/>
      </c>
    </row>
    <row r="66">
      <c r="A66" s="20">
        <f>Тех_Движение!$A$63</f>
        <v/>
      </c>
      <c r="B66" s="20">
        <f>IF(Тех_Движение!$F$63&gt;0,Тех_Движение!$I$63,"")</f>
        <v/>
      </c>
      <c r="C66" s="20">
        <f>IF($B66="","",Тех_Движение!$D$63)</f>
        <v/>
      </c>
      <c r="D66" s="42">
        <f>IF($B66="","",Тех_Движение!$B$63)</f>
        <v/>
      </c>
      <c r="E66" s="54">
        <f>IF($B66="","",Тех_Движение!$F$63)</f>
        <v/>
      </c>
      <c r="F66" s="54">
        <f>IF($B66="","",SUMIFS($E$5:$E65,$C$5:$C65,$C66))</f>
        <v/>
      </c>
      <c r="G66" s="54">
        <f>IF($B66="","",MAX(0,$E66-MAX(0,SUMIFS(Тех_Движение!$G$2:$G$5111,Тех_Движение!$D$2:$D$5111,$C66,Тех_Движение!$B$2:$B$5111,"&lt;="&amp;Настройки!$B$5-1)-$F66)))</f>
        <v/>
      </c>
      <c r="H66" s="54">
        <f>IF($B66="","",IF(AND($D66&gt;=Настройки!$B$5,$D66&lt;=Настройки!$B$6),$E66,0))</f>
        <v/>
      </c>
      <c r="I66" s="54">
        <f>IF($B66="","",$G66+$H66-$J66)</f>
        <v/>
      </c>
      <c r="J66" s="54">
        <f>IF($B66="","",MAX(0,$E66-MAX(0,SUMIFS(Тех_Движение!$G$2:$G$5111,Тех_Движение!$D$2:$D$5111,$C66,Тех_Движение!$B$2:$B$5111,"&lt;="&amp;Настройки!$B$6)-$F66)))</f>
        <v/>
      </c>
      <c r="K66" s="54">
        <f>IF(OR($B66="",K$3&lt;$D66+Настройки!$B$7),0,MAX(0,$E66-MAX(0,SUMIFS(Тех_Движение!$G$2:$G$5111,Тех_Движение!$D$2:$D$5111,$C66,Тех_Движение!$B$2:$B$5111,"&lt;="&amp;K$3)-$F66)))</f>
        <v/>
      </c>
      <c r="L66" s="54">
        <f>IF(OR($B66="",L$3&lt;$D66+Настройки!$B$7),0,MAX(0,$E66-MAX(0,SUMIFS(Тех_Движение!$G$2:$G$5111,Тех_Движение!$D$2:$D$5111,$C66,Тех_Движение!$B$2:$B$5111,"&lt;="&amp;L$3)-$F66)))</f>
        <v/>
      </c>
      <c r="M66" s="54">
        <f>IF(OR($B66="",M$3&lt;$D66+Настройки!$B$7),0,MAX(0,$E66-MAX(0,SUMIFS(Тех_Движение!$G$2:$G$5111,Тех_Движение!$D$2:$D$5111,$C66,Тех_Движение!$B$2:$B$5111,"&lt;="&amp;M$3)-$F66)))</f>
        <v/>
      </c>
      <c r="N66" s="54">
        <f>IF(OR($B66="",N$3&lt;$D66+Настройки!$B$7),0,MAX(0,$E66-MAX(0,SUMIFS(Тех_Движение!$G$2:$G$5111,Тех_Движение!$D$2:$D$5111,$C66,Тех_Движение!$B$2:$B$5111,"&lt;="&amp;N$3)-$F66)))</f>
        <v/>
      </c>
      <c r="O66" s="54">
        <f>IF(OR($B66="",O$3&lt;$D66+Настройки!$B$7),0,MAX(0,$E66-MAX(0,SUMIFS(Тех_Движение!$G$2:$G$5111,Тех_Движение!$D$2:$D$5111,$C66,Тех_Движение!$B$2:$B$5111,"&lt;="&amp;O$3)-$F66)))</f>
        <v/>
      </c>
      <c r="P66" s="54">
        <f>IF(OR($B66="",P$3&lt;$D66+Настройки!$B$7),0,MAX(0,$E66-MAX(0,SUMIFS(Тех_Движение!$G$2:$G$5111,Тех_Движение!$D$2:$D$5111,$C66,Тех_Движение!$B$2:$B$5111,"&lt;="&amp;P$3)-$F66)))</f>
        <v/>
      </c>
      <c r="Q66" s="54">
        <f>IF(OR($B66="",Q$3&lt;$D66+Настройки!$B$7),0,MAX(0,$E66-MAX(0,SUMIFS(Тех_Движение!$G$2:$G$5111,Тех_Движение!$D$2:$D$5111,$C66,Тех_Движение!$B$2:$B$5111,"&lt;="&amp;Q$3)-$F66)))</f>
        <v/>
      </c>
      <c r="R66" s="54">
        <f>IF($B66="","",SUM($K66:$Q66))</f>
        <v/>
      </c>
      <c r="S66" s="56">
        <f>IF($B66="","",VLOOKUP($C66,Настройки!$A$11:$L$17,9,FALSE))</f>
        <v/>
      </c>
      <c r="T66" s="56">
        <f>IF($B66="","",$R66*$S66)</f>
        <v/>
      </c>
    </row>
    <row r="67">
      <c r="A67" s="20">
        <f>Тех_Движение!$A$64</f>
        <v/>
      </c>
      <c r="B67" s="20">
        <f>IF(Тех_Движение!$F$64&gt;0,Тех_Движение!$I$64,"")</f>
        <v/>
      </c>
      <c r="C67" s="20">
        <f>IF($B67="","",Тех_Движение!$D$64)</f>
        <v/>
      </c>
      <c r="D67" s="42">
        <f>IF($B67="","",Тех_Движение!$B$64)</f>
        <v/>
      </c>
      <c r="E67" s="54">
        <f>IF($B67="","",Тех_Движение!$F$64)</f>
        <v/>
      </c>
      <c r="F67" s="54">
        <f>IF($B67="","",SUMIFS($E$5:$E66,$C$5:$C66,$C67))</f>
        <v/>
      </c>
      <c r="G67" s="54">
        <f>IF($B67="","",MAX(0,$E67-MAX(0,SUMIFS(Тех_Движение!$G$2:$G$5111,Тех_Движение!$D$2:$D$5111,$C67,Тех_Движение!$B$2:$B$5111,"&lt;="&amp;Настройки!$B$5-1)-$F67)))</f>
        <v/>
      </c>
      <c r="H67" s="54">
        <f>IF($B67="","",IF(AND($D67&gt;=Настройки!$B$5,$D67&lt;=Настройки!$B$6),$E67,0))</f>
        <v/>
      </c>
      <c r="I67" s="54">
        <f>IF($B67="","",$G67+$H67-$J67)</f>
        <v/>
      </c>
      <c r="J67" s="54">
        <f>IF($B67="","",MAX(0,$E67-MAX(0,SUMIFS(Тех_Движение!$G$2:$G$5111,Тех_Движение!$D$2:$D$5111,$C67,Тех_Движение!$B$2:$B$5111,"&lt;="&amp;Настройки!$B$6)-$F67)))</f>
        <v/>
      </c>
      <c r="K67" s="54">
        <f>IF(OR($B67="",K$3&lt;$D67+Настройки!$B$7),0,MAX(0,$E67-MAX(0,SUMIFS(Тех_Движение!$G$2:$G$5111,Тех_Движение!$D$2:$D$5111,$C67,Тех_Движение!$B$2:$B$5111,"&lt;="&amp;K$3)-$F67)))</f>
        <v/>
      </c>
      <c r="L67" s="54">
        <f>IF(OR($B67="",L$3&lt;$D67+Настройки!$B$7),0,MAX(0,$E67-MAX(0,SUMIFS(Тех_Движение!$G$2:$G$5111,Тех_Движение!$D$2:$D$5111,$C67,Тех_Движение!$B$2:$B$5111,"&lt;="&amp;L$3)-$F67)))</f>
        <v/>
      </c>
      <c r="M67" s="54">
        <f>IF(OR($B67="",M$3&lt;$D67+Настройки!$B$7),0,MAX(0,$E67-MAX(0,SUMIFS(Тех_Движение!$G$2:$G$5111,Тех_Движение!$D$2:$D$5111,$C67,Тех_Движение!$B$2:$B$5111,"&lt;="&amp;M$3)-$F67)))</f>
        <v/>
      </c>
      <c r="N67" s="54">
        <f>IF(OR($B67="",N$3&lt;$D67+Настройки!$B$7),0,MAX(0,$E67-MAX(0,SUMIFS(Тех_Движение!$G$2:$G$5111,Тех_Движение!$D$2:$D$5111,$C67,Тех_Движение!$B$2:$B$5111,"&lt;="&amp;N$3)-$F67)))</f>
        <v/>
      </c>
      <c r="O67" s="54">
        <f>IF(OR($B67="",O$3&lt;$D67+Настройки!$B$7),0,MAX(0,$E67-MAX(0,SUMIFS(Тех_Движение!$G$2:$G$5111,Тех_Движение!$D$2:$D$5111,$C67,Тех_Движение!$B$2:$B$5111,"&lt;="&amp;O$3)-$F67)))</f>
        <v/>
      </c>
      <c r="P67" s="54">
        <f>IF(OR($B67="",P$3&lt;$D67+Настройки!$B$7),0,MAX(0,$E67-MAX(0,SUMIFS(Тех_Движение!$G$2:$G$5111,Тех_Движение!$D$2:$D$5111,$C67,Тех_Движение!$B$2:$B$5111,"&lt;="&amp;P$3)-$F67)))</f>
        <v/>
      </c>
      <c r="Q67" s="54">
        <f>IF(OR($B67="",Q$3&lt;$D67+Настройки!$B$7),0,MAX(0,$E67-MAX(0,SUMIFS(Тех_Движение!$G$2:$G$5111,Тех_Движение!$D$2:$D$5111,$C67,Тех_Движение!$B$2:$B$5111,"&lt;="&amp;Q$3)-$F67)))</f>
        <v/>
      </c>
      <c r="R67" s="54">
        <f>IF($B67="","",SUM($K67:$Q67))</f>
        <v/>
      </c>
      <c r="S67" s="56">
        <f>IF($B67="","",VLOOKUP($C67,Настройки!$A$11:$L$17,9,FALSE))</f>
        <v/>
      </c>
      <c r="T67" s="56">
        <f>IF($B67="","",$R67*$S67)</f>
        <v/>
      </c>
    </row>
    <row r="68">
      <c r="A68" s="20">
        <f>Тех_Движение!$A$65</f>
        <v/>
      </c>
      <c r="B68" s="20">
        <f>IF(Тех_Движение!$F$65&gt;0,Тех_Движение!$I$65,"")</f>
        <v/>
      </c>
      <c r="C68" s="20">
        <f>IF($B68="","",Тех_Движение!$D$65)</f>
        <v/>
      </c>
      <c r="D68" s="42">
        <f>IF($B68="","",Тех_Движение!$B$65)</f>
        <v/>
      </c>
      <c r="E68" s="54">
        <f>IF($B68="","",Тех_Движение!$F$65)</f>
        <v/>
      </c>
      <c r="F68" s="54">
        <f>IF($B68="","",SUMIFS($E$5:$E67,$C$5:$C67,$C68))</f>
        <v/>
      </c>
      <c r="G68" s="54">
        <f>IF($B68="","",MAX(0,$E68-MAX(0,SUMIFS(Тех_Движение!$G$2:$G$5111,Тех_Движение!$D$2:$D$5111,$C68,Тех_Движение!$B$2:$B$5111,"&lt;="&amp;Настройки!$B$5-1)-$F68)))</f>
        <v/>
      </c>
      <c r="H68" s="54">
        <f>IF($B68="","",IF(AND($D68&gt;=Настройки!$B$5,$D68&lt;=Настройки!$B$6),$E68,0))</f>
        <v/>
      </c>
      <c r="I68" s="54">
        <f>IF($B68="","",$G68+$H68-$J68)</f>
        <v/>
      </c>
      <c r="J68" s="54">
        <f>IF($B68="","",MAX(0,$E68-MAX(0,SUMIFS(Тех_Движение!$G$2:$G$5111,Тех_Движение!$D$2:$D$5111,$C68,Тех_Движение!$B$2:$B$5111,"&lt;="&amp;Настройки!$B$6)-$F68)))</f>
        <v/>
      </c>
      <c r="K68" s="54">
        <f>IF(OR($B68="",K$3&lt;$D68+Настройки!$B$7),0,MAX(0,$E68-MAX(0,SUMIFS(Тех_Движение!$G$2:$G$5111,Тех_Движение!$D$2:$D$5111,$C68,Тех_Движение!$B$2:$B$5111,"&lt;="&amp;K$3)-$F68)))</f>
        <v/>
      </c>
      <c r="L68" s="54">
        <f>IF(OR($B68="",L$3&lt;$D68+Настройки!$B$7),0,MAX(0,$E68-MAX(0,SUMIFS(Тех_Движение!$G$2:$G$5111,Тех_Движение!$D$2:$D$5111,$C68,Тех_Движение!$B$2:$B$5111,"&lt;="&amp;L$3)-$F68)))</f>
        <v/>
      </c>
      <c r="M68" s="54">
        <f>IF(OR($B68="",M$3&lt;$D68+Настройки!$B$7),0,MAX(0,$E68-MAX(0,SUMIFS(Тех_Движение!$G$2:$G$5111,Тех_Движение!$D$2:$D$5111,$C68,Тех_Движение!$B$2:$B$5111,"&lt;="&amp;M$3)-$F68)))</f>
        <v/>
      </c>
      <c r="N68" s="54">
        <f>IF(OR($B68="",N$3&lt;$D68+Настройки!$B$7),0,MAX(0,$E68-MAX(0,SUMIFS(Тех_Движение!$G$2:$G$5111,Тех_Движение!$D$2:$D$5111,$C68,Тех_Движение!$B$2:$B$5111,"&lt;="&amp;N$3)-$F68)))</f>
        <v/>
      </c>
      <c r="O68" s="54">
        <f>IF(OR($B68="",O$3&lt;$D68+Настройки!$B$7),0,MAX(0,$E68-MAX(0,SUMIFS(Тех_Движение!$G$2:$G$5111,Тех_Движение!$D$2:$D$5111,$C68,Тех_Движение!$B$2:$B$5111,"&lt;="&amp;O$3)-$F68)))</f>
        <v/>
      </c>
      <c r="P68" s="54">
        <f>IF(OR($B68="",P$3&lt;$D68+Настройки!$B$7),0,MAX(0,$E68-MAX(0,SUMIFS(Тех_Движение!$G$2:$G$5111,Тех_Движение!$D$2:$D$5111,$C68,Тех_Движение!$B$2:$B$5111,"&lt;="&amp;P$3)-$F68)))</f>
        <v/>
      </c>
      <c r="Q68" s="54">
        <f>IF(OR($B68="",Q$3&lt;$D68+Настройки!$B$7),0,MAX(0,$E68-MAX(0,SUMIFS(Тех_Движение!$G$2:$G$5111,Тех_Движение!$D$2:$D$5111,$C68,Тех_Движение!$B$2:$B$5111,"&lt;="&amp;Q$3)-$F68)))</f>
        <v/>
      </c>
      <c r="R68" s="54">
        <f>IF($B68="","",SUM($K68:$Q68))</f>
        <v/>
      </c>
      <c r="S68" s="56">
        <f>IF($B68="","",VLOOKUP($C68,Настройки!$A$11:$L$17,9,FALSE))</f>
        <v/>
      </c>
      <c r="T68" s="56">
        <f>IF($B68="","",$R68*$S68)</f>
        <v/>
      </c>
    </row>
    <row r="69">
      <c r="A69" s="20">
        <f>Тех_Движение!$A$66</f>
        <v/>
      </c>
      <c r="B69" s="20">
        <f>IF(Тех_Движение!$F$66&gt;0,Тех_Движение!$I$66,"")</f>
        <v/>
      </c>
      <c r="C69" s="20">
        <f>IF($B69="","",Тех_Движение!$D$66)</f>
        <v/>
      </c>
      <c r="D69" s="42">
        <f>IF($B69="","",Тех_Движение!$B$66)</f>
        <v/>
      </c>
      <c r="E69" s="54">
        <f>IF($B69="","",Тех_Движение!$F$66)</f>
        <v/>
      </c>
      <c r="F69" s="54">
        <f>IF($B69="","",SUMIFS($E$5:$E68,$C$5:$C68,$C69))</f>
        <v/>
      </c>
      <c r="G69" s="54">
        <f>IF($B69="","",MAX(0,$E69-MAX(0,SUMIFS(Тех_Движение!$G$2:$G$5111,Тех_Движение!$D$2:$D$5111,$C69,Тех_Движение!$B$2:$B$5111,"&lt;="&amp;Настройки!$B$5-1)-$F69)))</f>
        <v/>
      </c>
      <c r="H69" s="54">
        <f>IF($B69="","",IF(AND($D69&gt;=Настройки!$B$5,$D69&lt;=Настройки!$B$6),$E69,0))</f>
        <v/>
      </c>
      <c r="I69" s="54">
        <f>IF($B69="","",$G69+$H69-$J69)</f>
        <v/>
      </c>
      <c r="J69" s="54">
        <f>IF($B69="","",MAX(0,$E69-MAX(0,SUMIFS(Тех_Движение!$G$2:$G$5111,Тех_Движение!$D$2:$D$5111,$C69,Тех_Движение!$B$2:$B$5111,"&lt;="&amp;Настройки!$B$6)-$F69)))</f>
        <v/>
      </c>
      <c r="K69" s="54">
        <f>IF(OR($B69="",K$3&lt;$D69+Настройки!$B$7),0,MAX(0,$E69-MAX(0,SUMIFS(Тех_Движение!$G$2:$G$5111,Тех_Движение!$D$2:$D$5111,$C69,Тех_Движение!$B$2:$B$5111,"&lt;="&amp;K$3)-$F69)))</f>
        <v/>
      </c>
      <c r="L69" s="54">
        <f>IF(OR($B69="",L$3&lt;$D69+Настройки!$B$7),0,MAX(0,$E69-MAX(0,SUMIFS(Тех_Движение!$G$2:$G$5111,Тех_Движение!$D$2:$D$5111,$C69,Тех_Движение!$B$2:$B$5111,"&lt;="&amp;L$3)-$F69)))</f>
        <v/>
      </c>
      <c r="M69" s="54">
        <f>IF(OR($B69="",M$3&lt;$D69+Настройки!$B$7),0,MAX(0,$E69-MAX(0,SUMIFS(Тех_Движение!$G$2:$G$5111,Тех_Движение!$D$2:$D$5111,$C69,Тех_Движение!$B$2:$B$5111,"&lt;="&amp;M$3)-$F69)))</f>
        <v/>
      </c>
      <c r="N69" s="54">
        <f>IF(OR($B69="",N$3&lt;$D69+Настройки!$B$7),0,MAX(0,$E69-MAX(0,SUMIFS(Тех_Движение!$G$2:$G$5111,Тех_Движение!$D$2:$D$5111,$C69,Тех_Движение!$B$2:$B$5111,"&lt;="&amp;N$3)-$F69)))</f>
        <v/>
      </c>
      <c r="O69" s="54">
        <f>IF(OR($B69="",O$3&lt;$D69+Настройки!$B$7),0,MAX(0,$E69-MAX(0,SUMIFS(Тех_Движение!$G$2:$G$5111,Тех_Движение!$D$2:$D$5111,$C69,Тех_Движение!$B$2:$B$5111,"&lt;="&amp;O$3)-$F69)))</f>
        <v/>
      </c>
      <c r="P69" s="54">
        <f>IF(OR($B69="",P$3&lt;$D69+Настройки!$B$7),0,MAX(0,$E69-MAX(0,SUMIFS(Тех_Движение!$G$2:$G$5111,Тех_Движение!$D$2:$D$5111,$C69,Тех_Движение!$B$2:$B$5111,"&lt;="&amp;P$3)-$F69)))</f>
        <v/>
      </c>
      <c r="Q69" s="54">
        <f>IF(OR($B69="",Q$3&lt;$D69+Настройки!$B$7),0,MAX(0,$E69-MAX(0,SUMIFS(Тех_Движение!$G$2:$G$5111,Тех_Движение!$D$2:$D$5111,$C69,Тех_Движение!$B$2:$B$5111,"&lt;="&amp;Q$3)-$F69)))</f>
        <v/>
      </c>
      <c r="R69" s="54">
        <f>IF($B69="","",SUM($K69:$Q69))</f>
        <v/>
      </c>
      <c r="S69" s="56">
        <f>IF($B69="","",VLOOKUP($C69,Настройки!$A$11:$L$17,9,FALSE))</f>
        <v/>
      </c>
      <c r="T69" s="56">
        <f>IF($B69="","",$R69*$S69)</f>
        <v/>
      </c>
    </row>
    <row r="70">
      <c r="A70" s="20">
        <f>Тех_Движение!$A$67</f>
        <v/>
      </c>
      <c r="B70" s="20">
        <f>IF(Тех_Движение!$F$67&gt;0,Тех_Движение!$I$67,"")</f>
        <v/>
      </c>
      <c r="C70" s="20">
        <f>IF($B70="","",Тех_Движение!$D$67)</f>
        <v/>
      </c>
      <c r="D70" s="42">
        <f>IF($B70="","",Тех_Движение!$B$67)</f>
        <v/>
      </c>
      <c r="E70" s="54">
        <f>IF($B70="","",Тех_Движение!$F$67)</f>
        <v/>
      </c>
      <c r="F70" s="54">
        <f>IF($B70="","",SUMIFS($E$5:$E69,$C$5:$C69,$C70))</f>
        <v/>
      </c>
      <c r="G70" s="54">
        <f>IF($B70="","",MAX(0,$E70-MAX(0,SUMIFS(Тех_Движение!$G$2:$G$5111,Тех_Движение!$D$2:$D$5111,$C70,Тех_Движение!$B$2:$B$5111,"&lt;="&amp;Настройки!$B$5-1)-$F70)))</f>
        <v/>
      </c>
      <c r="H70" s="54">
        <f>IF($B70="","",IF(AND($D70&gt;=Настройки!$B$5,$D70&lt;=Настройки!$B$6),$E70,0))</f>
        <v/>
      </c>
      <c r="I70" s="54">
        <f>IF($B70="","",$G70+$H70-$J70)</f>
        <v/>
      </c>
      <c r="J70" s="54">
        <f>IF($B70="","",MAX(0,$E70-MAX(0,SUMIFS(Тех_Движение!$G$2:$G$5111,Тех_Движение!$D$2:$D$5111,$C70,Тех_Движение!$B$2:$B$5111,"&lt;="&amp;Настройки!$B$6)-$F70)))</f>
        <v/>
      </c>
      <c r="K70" s="54">
        <f>IF(OR($B70="",K$3&lt;$D70+Настройки!$B$7),0,MAX(0,$E70-MAX(0,SUMIFS(Тех_Движение!$G$2:$G$5111,Тех_Движение!$D$2:$D$5111,$C70,Тех_Движение!$B$2:$B$5111,"&lt;="&amp;K$3)-$F70)))</f>
        <v/>
      </c>
      <c r="L70" s="54">
        <f>IF(OR($B70="",L$3&lt;$D70+Настройки!$B$7),0,MAX(0,$E70-MAX(0,SUMIFS(Тех_Движение!$G$2:$G$5111,Тех_Движение!$D$2:$D$5111,$C70,Тех_Движение!$B$2:$B$5111,"&lt;="&amp;L$3)-$F70)))</f>
        <v/>
      </c>
      <c r="M70" s="54">
        <f>IF(OR($B70="",M$3&lt;$D70+Настройки!$B$7),0,MAX(0,$E70-MAX(0,SUMIFS(Тех_Движение!$G$2:$G$5111,Тех_Движение!$D$2:$D$5111,$C70,Тех_Движение!$B$2:$B$5111,"&lt;="&amp;M$3)-$F70)))</f>
        <v/>
      </c>
      <c r="N70" s="54">
        <f>IF(OR($B70="",N$3&lt;$D70+Настройки!$B$7),0,MAX(0,$E70-MAX(0,SUMIFS(Тех_Движение!$G$2:$G$5111,Тех_Движение!$D$2:$D$5111,$C70,Тех_Движение!$B$2:$B$5111,"&lt;="&amp;N$3)-$F70)))</f>
        <v/>
      </c>
      <c r="O70" s="54">
        <f>IF(OR($B70="",O$3&lt;$D70+Настройки!$B$7),0,MAX(0,$E70-MAX(0,SUMIFS(Тех_Движение!$G$2:$G$5111,Тех_Движение!$D$2:$D$5111,$C70,Тех_Движение!$B$2:$B$5111,"&lt;="&amp;O$3)-$F70)))</f>
        <v/>
      </c>
      <c r="P70" s="54">
        <f>IF(OR($B70="",P$3&lt;$D70+Настройки!$B$7),0,MAX(0,$E70-MAX(0,SUMIFS(Тех_Движение!$G$2:$G$5111,Тех_Движение!$D$2:$D$5111,$C70,Тех_Движение!$B$2:$B$5111,"&lt;="&amp;P$3)-$F70)))</f>
        <v/>
      </c>
      <c r="Q70" s="54">
        <f>IF(OR($B70="",Q$3&lt;$D70+Настройки!$B$7),0,MAX(0,$E70-MAX(0,SUMIFS(Тех_Движение!$G$2:$G$5111,Тех_Движение!$D$2:$D$5111,$C70,Тех_Движение!$B$2:$B$5111,"&lt;="&amp;Q$3)-$F70)))</f>
        <v/>
      </c>
      <c r="R70" s="54">
        <f>IF($B70="","",SUM($K70:$Q70))</f>
        <v/>
      </c>
      <c r="S70" s="56">
        <f>IF($B70="","",VLOOKUP($C70,Настройки!$A$11:$L$17,9,FALSE))</f>
        <v/>
      </c>
      <c r="T70" s="56">
        <f>IF($B70="","",$R70*$S70)</f>
        <v/>
      </c>
    </row>
    <row r="71">
      <c r="A71" s="20">
        <f>Тех_Движение!$A$68</f>
        <v/>
      </c>
      <c r="B71" s="20">
        <f>IF(Тех_Движение!$F$68&gt;0,Тех_Движение!$I$68,"")</f>
        <v/>
      </c>
      <c r="C71" s="20">
        <f>IF($B71="","",Тех_Движение!$D$68)</f>
        <v/>
      </c>
      <c r="D71" s="42">
        <f>IF($B71="","",Тех_Движение!$B$68)</f>
        <v/>
      </c>
      <c r="E71" s="54">
        <f>IF($B71="","",Тех_Движение!$F$68)</f>
        <v/>
      </c>
      <c r="F71" s="54">
        <f>IF($B71="","",SUMIFS($E$5:$E70,$C$5:$C70,$C71))</f>
        <v/>
      </c>
      <c r="G71" s="54">
        <f>IF($B71="","",MAX(0,$E71-MAX(0,SUMIFS(Тех_Движение!$G$2:$G$5111,Тех_Движение!$D$2:$D$5111,$C71,Тех_Движение!$B$2:$B$5111,"&lt;="&amp;Настройки!$B$5-1)-$F71)))</f>
        <v/>
      </c>
      <c r="H71" s="54">
        <f>IF($B71="","",IF(AND($D71&gt;=Настройки!$B$5,$D71&lt;=Настройки!$B$6),$E71,0))</f>
        <v/>
      </c>
      <c r="I71" s="54">
        <f>IF($B71="","",$G71+$H71-$J71)</f>
        <v/>
      </c>
      <c r="J71" s="54">
        <f>IF($B71="","",MAX(0,$E71-MAX(0,SUMIFS(Тех_Движение!$G$2:$G$5111,Тех_Движение!$D$2:$D$5111,$C71,Тех_Движение!$B$2:$B$5111,"&lt;="&amp;Настройки!$B$6)-$F71)))</f>
        <v/>
      </c>
      <c r="K71" s="54">
        <f>IF(OR($B71="",K$3&lt;$D71+Настройки!$B$7),0,MAX(0,$E71-MAX(0,SUMIFS(Тех_Движение!$G$2:$G$5111,Тех_Движение!$D$2:$D$5111,$C71,Тех_Движение!$B$2:$B$5111,"&lt;="&amp;K$3)-$F71)))</f>
        <v/>
      </c>
      <c r="L71" s="54">
        <f>IF(OR($B71="",L$3&lt;$D71+Настройки!$B$7),0,MAX(0,$E71-MAX(0,SUMIFS(Тех_Движение!$G$2:$G$5111,Тех_Движение!$D$2:$D$5111,$C71,Тех_Движение!$B$2:$B$5111,"&lt;="&amp;L$3)-$F71)))</f>
        <v/>
      </c>
      <c r="M71" s="54">
        <f>IF(OR($B71="",M$3&lt;$D71+Настройки!$B$7),0,MAX(0,$E71-MAX(0,SUMIFS(Тех_Движение!$G$2:$G$5111,Тех_Движение!$D$2:$D$5111,$C71,Тех_Движение!$B$2:$B$5111,"&lt;="&amp;M$3)-$F71)))</f>
        <v/>
      </c>
      <c r="N71" s="54">
        <f>IF(OR($B71="",N$3&lt;$D71+Настройки!$B$7),0,MAX(0,$E71-MAX(0,SUMIFS(Тех_Движение!$G$2:$G$5111,Тех_Движение!$D$2:$D$5111,$C71,Тех_Движение!$B$2:$B$5111,"&lt;="&amp;N$3)-$F71)))</f>
        <v/>
      </c>
      <c r="O71" s="54">
        <f>IF(OR($B71="",O$3&lt;$D71+Настройки!$B$7),0,MAX(0,$E71-MAX(0,SUMIFS(Тех_Движение!$G$2:$G$5111,Тех_Движение!$D$2:$D$5111,$C71,Тех_Движение!$B$2:$B$5111,"&lt;="&amp;O$3)-$F71)))</f>
        <v/>
      </c>
      <c r="P71" s="54">
        <f>IF(OR($B71="",P$3&lt;$D71+Настройки!$B$7),0,MAX(0,$E71-MAX(0,SUMIFS(Тех_Движение!$G$2:$G$5111,Тех_Движение!$D$2:$D$5111,$C71,Тех_Движение!$B$2:$B$5111,"&lt;="&amp;P$3)-$F71)))</f>
        <v/>
      </c>
      <c r="Q71" s="54">
        <f>IF(OR($B71="",Q$3&lt;$D71+Настройки!$B$7),0,MAX(0,$E71-MAX(0,SUMIFS(Тех_Движение!$G$2:$G$5111,Тех_Движение!$D$2:$D$5111,$C71,Тех_Движение!$B$2:$B$5111,"&lt;="&amp;Q$3)-$F71)))</f>
        <v/>
      </c>
      <c r="R71" s="54">
        <f>IF($B71="","",SUM($K71:$Q71))</f>
        <v/>
      </c>
      <c r="S71" s="56">
        <f>IF($B71="","",VLOOKUP($C71,Настройки!$A$11:$L$17,9,FALSE))</f>
        <v/>
      </c>
      <c r="T71" s="56">
        <f>IF($B71="","",$R71*$S71)</f>
        <v/>
      </c>
    </row>
    <row r="72">
      <c r="A72" s="20">
        <f>Тех_Движение!$A$69</f>
        <v/>
      </c>
      <c r="B72" s="20">
        <f>IF(Тех_Движение!$F$69&gt;0,Тех_Движение!$I$69,"")</f>
        <v/>
      </c>
      <c r="C72" s="20">
        <f>IF($B72="","",Тех_Движение!$D$69)</f>
        <v/>
      </c>
      <c r="D72" s="42">
        <f>IF($B72="","",Тех_Движение!$B$69)</f>
        <v/>
      </c>
      <c r="E72" s="54">
        <f>IF($B72="","",Тех_Движение!$F$69)</f>
        <v/>
      </c>
      <c r="F72" s="54">
        <f>IF($B72="","",SUMIFS($E$5:$E71,$C$5:$C71,$C72))</f>
        <v/>
      </c>
      <c r="G72" s="54">
        <f>IF($B72="","",MAX(0,$E72-MAX(0,SUMIFS(Тех_Движение!$G$2:$G$5111,Тех_Движение!$D$2:$D$5111,$C72,Тех_Движение!$B$2:$B$5111,"&lt;="&amp;Настройки!$B$5-1)-$F72)))</f>
        <v/>
      </c>
      <c r="H72" s="54">
        <f>IF($B72="","",IF(AND($D72&gt;=Настройки!$B$5,$D72&lt;=Настройки!$B$6),$E72,0))</f>
        <v/>
      </c>
      <c r="I72" s="54">
        <f>IF($B72="","",$G72+$H72-$J72)</f>
        <v/>
      </c>
      <c r="J72" s="54">
        <f>IF($B72="","",MAX(0,$E72-MAX(0,SUMIFS(Тех_Движение!$G$2:$G$5111,Тех_Движение!$D$2:$D$5111,$C72,Тех_Движение!$B$2:$B$5111,"&lt;="&amp;Настройки!$B$6)-$F72)))</f>
        <v/>
      </c>
      <c r="K72" s="54">
        <f>IF(OR($B72="",K$3&lt;$D72+Настройки!$B$7),0,MAX(0,$E72-MAX(0,SUMIFS(Тех_Движение!$G$2:$G$5111,Тех_Движение!$D$2:$D$5111,$C72,Тех_Движение!$B$2:$B$5111,"&lt;="&amp;K$3)-$F72)))</f>
        <v/>
      </c>
      <c r="L72" s="54">
        <f>IF(OR($B72="",L$3&lt;$D72+Настройки!$B$7),0,MAX(0,$E72-MAX(0,SUMIFS(Тех_Движение!$G$2:$G$5111,Тех_Движение!$D$2:$D$5111,$C72,Тех_Движение!$B$2:$B$5111,"&lt;="&amp;L$3)-$F72)))</f>
        <v/>
      </c>
      <c r="M72" s="54">
        <f>IF(OR($B72="",M$3&lt;$D72+Настройки!$B$7),0,MAX(0,$E72-MAX(0,SUMIFS(Тех_Движение!$G$2:$G$5111,Тех_Движение!$D$2:$D$5111,$C72,Тех_Движение!$B$2:$B$5111,"&lt;="&amp;M$3)-$F72)))</f>
        <v/>
      </c>
      <c r="N72" s="54">
        <f>IF(OR($B72="",N$3&lt;$D72+Настройки!$B$7),0,MAX(0,$E72-MAX(0,SUMIFS(Тех_Движение!$G$2:$G$5111,Тех_Движение!$D$2:$D$5111,$C72,Тех_Движение!$B$2:$B$5111,"&lt;="&amp;N$3)-$F72)))</f>
        <v/>
      </c>
      <c r="O72" s="54">
        <f>IF(OR($B72="",O$3&lt;$D72+Настройки!$B$7),0,MAX(0,$E72-MAX(0,SUMIFS(Тех_Движение!$G$2:$G$5111,Тех_Движение!$D$2:$D$5111,$C72,Тех_Движение!$B$2:$B$5111,"&lt;="&amp;O$3)-$F72)))</f>
        <v/>
      </c>
      <c r="P72" s="54">
        <f>IF(OR($B72="",P$3&lt;$D72+Настройки!$B$7),0,MAX(0,$E72-MAX(0,SUMIFS(Тех_Движение!$G$2:$G$5111,Тех_Движение!$D$2:$D$5111,$C72,Тех_Движение!$B$2:$B$5111,"&lt;="&amp;P$3)-$F72)))</f>
        <v/>
      </c>
      <c r="Q72" s="54">
        <f>IF(OR($B72="",Q$3&lt;$D72+Настройки!$B$7),0,MAX(0,$E72-MAX(0,SUMIFS(Тех_Движение!$G$2:$G$5111,Тех_Движение!$D$2:$D$5111,$C72,Тех_Движение!$B$2:$B$5111,"&lt;="&amp;Q$3)-$F72)))</f>
        <v/>
      </c>
      <c r="R72" s="54">
        <f>IF($B72="","",SUM($K72:$Q72))</f>
        <v/>
      </c>
      <c r="S72" s="56">
        <f>IF($B72="","",VLOOKUP($C72,Настройки!$A$11:$L$17,9,FALSE))</f>
        <v/>
      </c>
      <c r="T72" s="56">
        <f>IF($B72="","",$R72*$S72)</f>
        <v/>
      </c>
    </row>
    <row r="73">
      <c r="A73" s="20">
        <f>Тех_Движение!$A$70</f>
        <v/>
      </c>
      <c r="B73" s="20">
        <f>IF(Тех_Движение!$F$70&gt;0,Тех_Движение!$I$70,"")</f>
        <v/>
      </c>
      <c r="C73" s="20">
        <f>IF($B73="","",Тех_Движение!$D$70)</f>
        <v/>
      </c>
      <c r="D73" s="42">
        <f>IF($B73="","",Тех_Движение!$B$70)</f>
        <v/>
      </c>
      <c r="E73" s="54">
        <f>IF($B73="","",Тех_Движение!$F$70)</f>
        <v/>
      </c>
      <c r="F73" s="54">
        <f>IF($B73="","",SUMIFS($E$5:$E72,$C$5:$C72,$C73))</f>
        <v/>
      </c>
      <c r="G73" s="54">
        <f>IF($B73="","",MAX(0,$E73-MAX(0,SUMIFS(Тех_Движение!$G$2:$G$5111,Тех_Движение!$D$2:$D$5111,$C73,Тех_Движение!$B$2:$B$5111,"&lt;="&amp;Настройки!$B$5-1)-$F73)))</f>
        <v/>
      </c>
      <c r="H73" s="54">
        <f>IF($B73="","",IF(AND($D73&gt;=Настройки!$B$5,$D73&lt;=Настройки!$B$6),$E73,0))</f>
        <v/>
      </c>
      <c r="I73" s="54">
        <f>IF($B73="","",$G73+$H73-$J73)</f>
        <v/>
      </c>
      <c r="J73" s="54">
        <f>IF($B73="","",MAX(0,$E73-MAX(0,SUMIFS(Тех_Движение!$G$2:$G$5111,Тех_Движение!$D$2:$D$5111,$C73,Тех_Движение!$B$2:$B$5111,"&lt;="&amp;Настройки!$B$6)-$F73)))</f>
        <v/>
      </c>
      <c r="K73" s="54">
        <f>IF(OR($B73="",K$3&lt;$D73+Настройки!$B$7),0,MAX(0,$E73-MAX(0,SUMIFS(Тех_Движение!$G$2:$G$5111,Тех_Движение!$D$2:$D$5111,$C73,Тех_Движение!$B$2:$B$5111,"&lt;="&amp;K$3)-$F73)))</f>
        <v/>
      </c>
      <c r="L73" s="54">
        <f>IF(OR($B73="",L$3&lt;$D73+Настройки!$B$7),0,MAX(0,$E73-MAX(0,SUMIFS(Тех_Движение!$G$2:$G$5111,Тех_Движение!$D$2:$D$5111,$C73,Тех_Движение!$B$2:$B$5111,"&lt;="&amp;L$3)-$F73)))</f>
        <v/>
      </c>
      <c r="M73" s="54">
        <f>IF(OR($B73="",M$3&lt;$D73+Настройки!$B$7),0,MAX(0,$E73-MAX(0,SUMIFS(Тех_Движение!$G$2:$G$5111,Тех_Движение!$D$2:$D$5111,$C73,Тех_Движение!$B$2:$B$5111,"&lt;="&amp;M$3)-$F73)))</f>
        <v/>
      </c>
      <c r="N73" s="54">
        <f>IF(OR($B73="",N$3&lt;$D73+Настройки!$B$7),0,MAX(0,$E73-MAX(0,SUMIFS(Тех_Движение!$G$2:$G$5111,Тех_Движение!$D$2:$D$5111,$C73,Тех_Движение!$B$2:$B$5111,"&lt;="&amp;N$3)-$F73)))</f>
        <v/>
      </c>
      <c r="O73" s="54">
        <f>IF(OR($B73="",O$3&lt;$D73+Настройки!$B$7),0,MAX(0,$E73-MAX(0,SUMIFS(Тех_Движение!$G$2:$G$5111,Тех_Движение!$D$2:$D$5111,$C73,Тех_Движение!$B$2:$B$5111,"&lt;="&amp;O$3)-$F73)))</f>
        <v/>
      </c>
      <c r="P73" s="54">
        <f>IF(OR($B73="",P$3&lt;$D73+Настройки!$B$7),0,MAX(0,$E73-MAX(0,SUMIFS(Тех_Движение!$G$2:$G$5111,Тех_Движение!$D$2:$D$5111,$C73,Тех_Движение!$B$2:$B$5111,"&lt;="&amp;P$3)-$F73)))</f>
        <v/>
      </c>
      <c r="Q73" s="54">
        <f>IF(OR($B73="",Q$3&lt;$D73+Настройки!$B$7),0,MAX(0,$E73-MAX(0,SUMIFS(Тех_Движение!$G$2:$G$5111,Тех_Движение!$D$2:$D$5111,$C73,Тех_Движение!$B$2:$B$5111,"&lt;="&amp;Q$3)-$F73)))</f>
        <v/>
      </c>
      <c r="R73" s="54">
        <f>IF($B73="","",SUM($K73:$Q73))</f>
        <v/>
      </c>
      <c r="S73" s="56">
        <f>IF($B73="","",VLOOKUP($C73,Настройки!$A$11:$L$17,9,FALSE))</f>
        <v/>
      </c>
      <c r="T73" s="56">
        <f>IF($B73="","",$R73*$S73)</f>
        <v/>
      </c>
    </row>
    <row r="74">
      <c r="A74" s="20">
        <f>Тех_Движение!$A$71</f>
        <v/>
      </c>
      <c r="B74" s="20">
        <f>IF(Тех_Движение!$F$71&gt;0,Тех_Движение!$I$71,"")</f>
        <v/>
      </c>
      <c r="C74" s="20">
        <f>IF($B74="","",Тех_Движение!$D$71)</f>
        <v/>
      </c>
      <c r="D74" s="42">
        <f>IF($B74="","",Тех_Движение!$B$71)</f>
        <v/>
      </c>
      <c r="E74" s="54">
        <f>IF($B74="","",Тех_Движение!$F$71)</f>
        <v/>
      </c>
      <c r="F74" s="54">
        <f>IF($B74="","",SUMIFS($E$5:$E73,$C$5:$C73,$C74))</f>
        <v/>
      </c>
      <c r="G74" s="54">
        <f>IF($B74="","",MAX(0,$E74-MAX(0,SUMIFS(Тех_Движение!$G$2:$G$5111,Тех_Движение!$D$2:$D$5111,$C74,Тех_Движение!$B$2:$B$5111,"&lt;="&amp;Настройки!$B$5-1)-$F74)))</f>
        <v/>
      </c>
      <c r="H74" s="54">
        <f>IF($B74="","",IF(AND($D74&gt;=Настройки!$B$5,$D74&lt;=Настройки!$B$6),$E74,0))</f>
        <v/>
      </c>
      <c r="I74" s="54">
        <f>IF($B74="","",$G74+$H74-$J74)</f>
        <v/>
      </c>
      <c r="J74" s="54">
        <f>IF($B74="","",MAX(0,$E74-MAX(0,SUMIFS(Тех_Движение!$G$2:$G$5111,Тех_Движение!$D$2:$D$5111,$C74,Тех_Движение!$B$2:$B$5111,"&lt;="&amp;Настройки!$B$6)-$F74)))</f>
        <v/>
      </c>
      <c r="K74" s="54">
        <f>IF(OR($B74="",K$3&lt;$D74+Настройки!$B$7),0,MAX(0,$E74-MAX(0,SUMIFS(Тех_Движение!$G$2:$G$5111,Тех_Движение!$D$2:$D$5111,$C74,Тех_Движение!$B$2:$B$5111,"&lt;="&amp;K$3)-$F74)))</f>
        <v/>
      </c>
      <c r="L74" s="54">
        <f>IF(OR($B74="",L$3&lt;$D74+Настройки!$B$7),0,MAX(0,$E74-MAX(0,SUMIFS(Тех_Движение!$G$2:$G$5111,Тех_Движение!$D$2:$D$5111,$C74,Тех_Движение!$B$2:$B$5111,"&lt;="&amp;L$3)-$F74)))</f>
        <v/>
      </c>
      <c r="M74" s="54">
        <f>IF(OR($B74="",M$3&lt;$D74+Настройки!$B$7),0,MAX(0,$E74-MAX(0,SUMIFS(Тех_Движение!$G$2:$G$5111,Тех_Движение!$D$2:$D$5111,$C74,Тех_Движение!$B$2:$B$5111,"&lt;="&amp;M$3)-$F74)))</f>
        <v/>
      </c>
      <c r="N74" s="54">
        <f>IF(OR($B74="",N$3&lt;$D74+Настройки!$B$7),0,MAX(0,$E74-MAX(0,SUMIFS(Тех_Движение!$G$2:$G$5111,Тех_Движение!$D$2:$D$5111,$C74,Тех_Движение!$B$2:$B$5111,"&lt;="&amp;N$3)-$F74)))</f>
        <v/>
      </c>
      <c r="O74" s="54">
        <f>IF(OR($B74="",O$3&lt;$D74+Настройки!$B$7),0,MAX(0,$E74-MAX(0,SUMIFS(Тех_Движение!$G$2:$G$5111,Тех_Движение!$D$2:$D$5111,$C74,Тех_Движение!$B$2:$B$5111,"&lt;="&amp;O$3)-$F74)))</f>
        <v/>
      </c>
      <c r="P74" s="54">
        <f>IF(OR($B74="",P$3&lt;$D74+Настройки!$B$7),0,MAX(0,$E74-MAX(0,SUMIFS(Тех_Движение!$G$2:$G$5111,Тех_Движение!$D$2:$D$5111,$C74,Тех_Движение!$B$2:$B$5111,"&lt;="&amp;P$3)-$F74)))</f>
        <v/>
      </c>
      <c r="Q74" s="54">
        <f>IF(OR($B74="",Q$3&lt;$D74+Настройки!$B$7),0,MAX(0,$E74-MAX(0,SUMIFS(Тех_Движение!$G$2:$G$5111,Тех_Движение!$D$2:$D$5111,$C74,Тех_Движение!$B$2:$B$5111,"&lt;="&amp;Q$3)-$F74)))</f>
        <v/>
      </c>
      <c r="R74" s="54">
        <f>IF($B74="","",SUM($K74:$Q74))</f>
        <v/>
      </c>
      <c r="S74" s="56">
        <f>IF($B74="","",VLOOKUP($C74,Настройки!$A$11:$L$17,9,FALSE))</f>
        <v/>
      </c>
      <c r="T74" s="56">
        <f>IF($B74="","",$R74*$S74)</f>
        <v/>
      </c>
    </row>
    <row r="75">
      <c r="A75" s="20">
        <f>Тех_Движение!$A$72</f>
        <v/>
      </c>
      <c r="B75" s="20">
        <f>IF(Тех_Движение!$F$72&gt;0,Тех_Движение!$I$72,"")</f>
        <v/>
      </c>
      <c r="C75" s="20">
        <f>IF($B75="","",Тех_Движение!$D$72)</f>
        <v/>
      </c>
      <c r="D75" s="42">
        <f>IF($B75="","",Тех_Движение!$B$72)</f>
        <v/>
      </c>
      <c r="E75" s="54">
        <f>IF($B75="","",Тех_Движение!$F$72)</f>
        <v/>
      </c>
      <c r="F75" s="54">
        <f>IF($B75="","",SUMIFS($E$5:$E74,$C$5:$C74,$C75))</f>
        <v/>
      </c>
      <c r="G75" s="54">
        <f>IF($B75="","",MAX(0,$E75-MAX(0,SUMIFS(Тех_Движение!$G$2:$G$5111,Тех_Движение!$D$2:$D$5111,$C75,Тех_Движение!$B$2:$B$5111,"&lt;="&amp;Настройки!$B$5-1)-$F75)))</f>
        <v/>
      </c>
      <c r="H75" s="54">
        <f>IF($B75="","",IF(AND($D75&gt;=Настройки!$B$5,$D75&lt;=Настройки!$B$6),$E75,0))</f>
        <v/>
      </c>
      <c r="I75" s="54">
        <f>IF($B75="","",$G75+$H75-$J75)</f>
        <v/>
      </c>
      <c r="J75" s="54">
        <f>IF($B75="","",MAX(0,$E75-MAX(0,SUMIFS(Тех_Движение!$G$2:$G$5111,Тех_Движение!$D$2:$D$5111,$C75,Тех_Движение!$B$2:$B$5111,"&lt;="&amp;Настройки!$B$6)-$F75)))</f>
        <v/>
      </c>
      <c r="K75" s="54">
        <f>IF(OR($B75="",K$3&lt;$D75+Настройки!$B$7),0,MAX(0,$E75-MAX(0,SUMIFS(Тех_Движение!$G$2:$G$5111,Тех_Движение!$D$2:$D$5111,$C75,Тех_Движение!$B$2:$B$5111,"&lt;="&amp;K$3)-$F75)))</f>
        <v/>
      </c>
      <c r="L75" s="54">
        <f>IF(OR($B75="",L$3&lt;$D75+Настройки!$B$7),0,MAX(0,$E75-MAX(0,SUMIFS(Тех_Движение!$G$2:$G$5111,Тех_Движение!$D$2:$D$5111,$C75,Тех_Движение!$B$2:$B$5111,"&lt;="&amp;L$3)-$F75)))</f>
        <v/>
      </c>
      <c r="M75" s="54">
        <f>IF(OR($B75="",M$3&lt;$D75+Настройки!$B$7),0,MAX(0,$E75-MAX(0,SUMIFS(Тех_Движение!$G$2:$G$5111,Тех_Движение!$D$2:$D$5111,$C75,Тех_Движение!$B$2:$B$5111,"&lt;="&amp;M$3)-$F75)))</f>
        <v/>
      </c>
      <c r="N75" s="54">
        <f>IF(OR($B75="",N$3&lt;$D75+Настройки!$B$7),0,MAX(0,$E75-MAX(0,SUMIFS(Тех_Движение!$G$2:$G$5111,Тех_Движение!$D$2:$D$5111,$C75,Тех_Движение!$B$2:$B$5111,"&lt;="&amp;N$3)-$F75)))</f>
        <v/>
      </c>
      <c r="O75" s="54">
        <f>IF(OR($B75="",O$3&lt;$D75+Настройки!$B$7),0,MAX(0,$E75-MAX(0,SUMIFS(Тех_Движение!$G$2:$G$5111,Тех_Движение!$D$2:$D$5111,$C75,Тех_Движение!$B$2:$B$5111,"&lt;="&amp;O$3)-$F75)))</f>
        <v/>
      </c>
      <c r="P75" s="54">
        <f>IF(OR($B75="",P$3&lt;$D75+Настройки!$B$7),0,MAX(0,$E75-MAX(0,SUMIFS(Тех_Движение!$G$2:$G$5111,Тех_Движение!$D$2:$D$5111,$C75,Тех_Движение!$B$2:$B$5111,"&lt;="&amp;P$3)-$F75)))</f>
        <v/>
      </c>
      <c r="Q75" s="54">
        <f>IF(OR($B75="",Q$3&lt;$D75+Настройки!$B$7),0,MAX(0,$E75-MAX(0,SUMIFS(Тех_Движение!$G$2:$G$5111,Тех_Движение!$D$2:$D$5111,$C75,Тех_Движение!$B$2:$B$5111,"&lt;="&amp;Q$3)-$F75)))</f>
        <v/>
      </c>
      <c r="R75" s="54">
        <f>IF($B75="","",SUM($K75:$Q75))</f>
        <v/>
      </c>
      <c r="S75" s="56">
        <f>IF($B75="","",VLOOKUP($C75,Настройки!$A$11:$L$17,9,FALSE))</f>
        <v/>
      </c>
      <c r="T75" s="56">
        <f>IF($B75="","",$R75*$S75)</f>
        <v/>
      </c>
    </row>
    <row r="76">
      <c r="A76" s="20">
        <f>Тех_Движение!$A$73</f>
        <v/>
      </c>
      <c r="B76" s="20">
        <f>IF(Тех_Движение!$F$73&gt;0,Тех_Движение!$I$73,"")</f>
        <v/>
      </c>
      <c r="C76" s="20">
        <f>IF($B76="","",Тех_Движение!$D$73)</f>
        <v/>
      </c>
      <c r="D76" s="42">
        <f>IF($B76="","",Тех_Движение!$B$73)</f>
        <v/>
      </c>
      <c r="E76" s="54">
        <f>IF($B76="","",Тех_Движение!$F$73)</f>
        <v/>
      </c>
      <c r="F76" s="54">
        <f>IF($B76="","",SUMIFS($E$5:$E75,$C$5:$C75,$C76))</f>
        <v/>
      </c>
      <c r="G76" s="54">
        <f>IF($B76="","",MAX(0,$E76-MAX(0,SUMIFS(Тех_Движение!$G$2:$G$5111,Тех_Движение!$D$2:$D$5111,$C76,Тех_Движение!$B$2:$B$5111,"&lt;="&amp;Настройки!$B$5-1)-$F76)))</f>
        <v/>
      </c>
      <c r="H76" s="54">
        <f>IF($B76="","",IF(AND($D76&gt;=Настройки!$B$5,$D76&lt;=Настройки!$B$6),$E76,0))</f>
        <v/>
      </c>
      <c r="I76" s="54">
        <f>IF($B76="","",$G76+$H76-$J76)</f>
        <v/>
      </c>
      <c r="J76" s="54">
        <f>IF($B76="","",MAX(0,$E76-MAX(0,SUMIFS(Тех_Движение!$G$2:$G$5111,Тех_Движение!$D$2:$D$5111,$C76,Тех_Движение!$B$2:$B$5111,"&lt;="&amp;Настройки!$B$6)-$F76)))</f>
        <v/>
      </c>
      <c r="K76" s="54">
        <f>IF(OR($B76="",K$3&lt;$D76+Настройки!$B$7),0,MAX(0,$E76-MAX(0,SUMIFS(Тех_Движение!$G$2:$G$5111,Тех_Движение!$D$2:$D$5111,$C76,Тех_Движение!$B$2:$B$5111,"&lt;="&amp;K$3)-$F76)))</f>
        <v/>
      </c>
      <c r="L76" s="54">
        <f>IF(OR($B76="",L$3&lt;$D76+Настройки!$B$7),0,MAX(0,$E76-MAX(0,SUMIFS(Тех_Движение!$G$2:$G$5111,Тех_Движение!$D$2:$D$5111,$C76,Тех_Движение!$B$2:$B$5111,"&lt;="&amp;L$3)-$F76)))</f>
        <v/>
      </c>
      <c r="M76" s="54">
        <f>IF(OR($B76="",M$3&lt;$D76+Настройки!$B$7),0,MAX(0,$E76-MAX(0,SUMIFS(Тех_Движение!$G$2:$G$5111,Тех_Движение!$D$2:$D$5111,$C76,Тех_Движение!$B$2:$B$5111,"&lt;="&amp;M$3)-$F76)))</f>
        <v/>
      </c>
      <c r="N76" s="54">
        <f>IF(OR($B76="",N$3&lt;$D76+Настройки!$B$7),0,MAX(0,$E76-MAX(0,SUMIFS(Тех_Движение!$G$2:$G$5111,Тех_Движение!$D$2:$D$5111,$C76,Тех_Движение!$B$2:$B$5111,"&lt;="&amp;N$3)-$F76)))</f>
        <v/>
      </c>
      <c r="O76" s="54">
        <f>IF(OR($B76="",O$3&lt;$D76+Настройки!$B$7),0,MAX(0,$E76-MAX(0,SUMIFS(Тех_Движение!$G$2:$G$5111,Тех_Движение!$D$2:$D$5111,$C76,Тех_Движение!$B$2:$B$5111,"&lt;="&amp;O$3)-$F76)))</f>
        <v/>
      </c>
      <c r="P76" s="54">
        <f>IF(OR($B76="",P$3&lt;$D76+Настройки!$B$7),0,MAX(0,$E76-MAX(0,SUMIFS(Тех_Движение!$G$2:$G$5111,Тех_Движение!$D$2:$D$5111,$C76,Тех_Движение!$B$2:$B$5111,"&lt;="&amp;P$3)-$F76)))</f>
        <v/>
      </c>
      <c r="Q76" s="54">
        <f>IF(OR($B76="",Q$3&lt;$D76+Настройки!$B$7),0,MAX(0,$E76-MAX(0,SUMIFS(Тех_Движение!$G$2:$G$5111,Тех_Движение!$D$2:$D$5111,$C76,Тех_Движение!$B$2:$B$5111,"&lt;="&amp;Q$3)-$F76)))</f>
        <v/>
      </c>
      <c r="R76" s="54">
        <f>IF($B76="","",SUM($K76:$Q76))</f>
        <v/>
      </c>
      <c r="S76" s="56">
        <f>IF($B76="","",VLOOKUP($C76,Настройки!$A$11:$L$17,9,FALSE))</f>
        <v/>
      </c>
      <c r="T76" s="56">
        <f>IF($B76="","",$R76*$S76)</f>
        <v/>
      </c>
    </row>
    <row r="77">
      <c r="A77" s="20">
        <f>Тех_Движение!$A$74</f>
        <v/>
      </c>
      <c r="B77" s="20">
        <f>IF(Тех_Движение!$F$74&gt;0,Тех_Движение!$I$74,"")</f>
        <v/>
      </c>
      <c r="C77" s="20">
        <f>IF($B77="","",Тех_Движение!$D$74)</f>
        <v/>
      </c>
      <c r="D77" s="42">
        <f>IF($B77="","",Тех_Движение!$B$74)</f>
        <v/>
      </c>
      <c r="E77" s="54">
        <f>IF($B77="","",Тех_Движение!$F$74)</f>
        <v/>
      </c>
      <c r="F77" s="54">
        <f>IF($B77="","",SUMIFS($E$5:$E76,$C$5:$C76,$C77))</f>
        <v/>
      </c>
      <c r="G77" s="54">
        <f>IF($B77="","",MAX(0,$E77-MAX(0,SUMIFS(Тех_Движение!$G$2:$G$5111,Тех_Движение!$D$2:$D$5111,$C77,Тех_Движение!$B$2:$B$5111,"&lt;="&amp;Настройки!$B$5-1)-$F77)))</f>
        <v/>
      </c>
      <c r="H77" s="54">
        <f>IF($B77="","",IF(AND($D77&gt;=Настройки!$B$5,$D77&lt;=Настройки!$B$6),$E77,0))</f>
        <v/>
      </c>
      <c r="I77" s="54">
        <f>IF($B77="","",$G77+$H77-$J77)</f>
        <v/>
      </c>
      <c r="J77" s="54">
        <f>IF($B77="","",MAX(0,$E77-MAX(0,SUMIFS(Тех_Движение!$G$2:$G$5111,Тех_Движение!$D$2:$D$5111,$C77,Тех_Движение!$B$2:$B$5111,"&lt;="&amp;Настройки!$B$6)-$F77)))</f>
        <v/>
      </c>
      <c r="K77" s="54">
        <f>IF(OR($B77="",K$3&lt;$D77+Настройки!$B$7),0,MAX(0,$E77-MAX(0,SUMIFS(Тех_Движение!$G$2:$G$5111,Тех_Движение!$D$2:$D$5111,$C77,Тех_Движение!$B$2:$B$5111,"&lt;="&amp;K$3)-$F77)))</f>
        <v/>
      </c>
      <c r="L77" s="54">
        <f>IF(OR($B77="",L$3&lt;$D77+Настройки!$B$7),0,MAX(0,$E77-MAX(0,SUMIFS(Тех_Движение!$G$2:$G$5111,Тех_Движение!$D$2:$D$5111,$C77,Тех_Движение!$B$2:$B$5111,"&lt;="&amp;L$3)-$F77)))</f>
        <v/>
      </c>
      <c r="M77" s="54">
        <f>IF(OR($B77="",M$3&lt;$D77+Настройки!$B$7),0,MAX(0,$E77-MAX(0,SUMIFS(Тех_Движение!$G$2:$G$5111,Тех_Движение!$D$2:$D$5111,$C77,Тех_Движение!$B$2:$B$5111,"&lt;="&amp;M$3)-$F77)))</f>
        <v/>
      </c>
      <c r="N77" s="54">
        <f>IF(OR($B77="",N$3&lt;$D77+Настройки!$B$7),0,MAX(0,$E77-MAX(0,SUMIFS(Тех_Движение!$G$2:$G$5111,Тех_Движение!$D$2:$D$5111,$C77,Тех_Движение!$B$2:$B$5111,"&lt;="&amp;N$3)-$F77)))</f>
        <v/>
      </c>
      <c r="O77" s="54">
        <f>IF(OR($B77="",O$3&lt;$D77+Настройки!$B$7),0,MAX(0,$E77-MAX(0,SUMIFS(Тех_Движение!$G$2:$G$5111,Тех_Движение!$D$2:$D$5111,$C77,Тех_Движение!$B$2:$B$5111,"&lt;="&amp;O$3)-$F77)))</f>
        <v/>
      </c>
      <c r="P77" s="54">
        <f>IF(OR($B77="",P$3&lt;$D77+Настройки!$B$7),0,MAX(0,$E77-MAX(0,SUMIFS(Тех_Движение!$G$2:$G$5111,Тех_Движение!$D$2:$D$5111,$C77,Тех_Движение!$B$2:$B$5111,"&lt;="&amp;P$3)-$F77)))</f>
        <v/>
      </c>
      <c r="Q77" s="54">
        <f>IF(OR($B77="",Q$3&lt;$D77+Настройки!$B$7),0,MAX(0,$E77-MAX(0,SUMIFS(Тех_Движение!$G$2:$G$5111,Тех_Движение!$D$2:$D$5111,$C77,Тех_Движение!$B$2:$B$5111,"&lt;="&amp;Q$3)-$F77)))</f>
        <v/>
      </c>
      <c r="R77" s="54">
        <f>IF($B77="","",SUM($K77:$Q77))</f>
        <v/>
      </c>
      <c r="S77" s="56">
        <f>IF($B77="","",VLOOKUP($C77,Настройки!$A$11:$L$17,9,FALSE))</f>
        <v/>
      </c>
      <c r="T77" s="56">
        <f>IF($B77="","",$R77*$S77)</f>
        <v/>
      </c>
    </row>
    <row r="78">
      <c r="A78" s="20">
        <f>Тех_Движение!$A$75</f>
        <v/>
      </c>
      <c r="B78" s="20">
        <f>IF(Тех_Движение!$F$75&gt;0,Тех_Движение!$I$75,"")</f>
        <v/>
      </c>
      <c r="C78" s="20">
        <f>IF($B78="","",Тех_Движение!$D$75)</f>
        <v/>
      </c>
      <c r="D78" s="42">
        <f>IF($B78="","",Тех_Движение!$B$75)</f>
        <v/>
      </c>
      <c r="E78" s="54">
        <f>IF($B78="","",Тех_Движение!$F$75)</f>
        <v/>
      </c>
      <c r="F78" s="54">
        <f>IF($B78="","",SUMIFS($E$5:$E77,$C$5:$C77,$C78))</f>
        <v/>
      </c>
      <c r="G78" s="54">
        <f>IF($B78="","",MAX(0,$E78-MAX(0,SUMIFS(Тех_Движение!$G$2:$G$5111,Тех_Движение!$D$2:$D$5111,$C78,Тех_Движение!$B$2:$B$5111,"&lt;="&amp;Настройки!$B$5-1)-$F78)))</f>
        <v/>
      </c>
      <c r="H78" s="54">
        <f>IF($B78="","",IF(AND($D78&gt;=Настройки!$B$5,$D78&lt;=Настройки!$B$6),$E78,0))</f>
        <v/>
      </c>
      <c r="I78" s="54">
        <f>IF($B78="","",$G78+$H78-$J78)</f>
        <v/>
      </c>
      <c r="J78" s="54">
        <f>IF($B78="","",MAX(0,$E78-MAX(0,SUMIFS(Тех_Движение!$G$2:$G$5111,Тех_Движение!$D$2:$D$5111,$C78,Тех_Движение!$B$2:$B$5111,"&lt;="&amp;Настройки!$B$6)-$F78)))</f>
        <v/>
      </c>
      <c r="K78" s="54">
        <f>IF(OR($B78="",K$3&lt;$D78+Настройки!$B$7),0,MAX(0,$E78-MAX(0,SUMIFS(Тех_Движение!$G$2:$G$5111,Тех_Движение!$D$2:$D$5111,$C78,Тех_Движение!$B$2:$B$5111,"&lt;="&amp;K$3)-$F78)))</f>
        <v/>
      </c>
      <c r="L78" s="54">
        <f>IF(OR($B78="",L$3&lt;$D78+Настройки!$B$7),0,MAX(0,$E78-MAX(0,SUMIFS(Тех_Движение!$G$2:$G$5111,Тех_Движение!$D$2:$D$5111,$C78,Тех_Движение!$B$2:$B$5111,"&lt;="&amp;L$3)-$F78)))</f>
        <v/>
      </c>
      <c r="M78" s="54">
        <f>IF(OR($B78="",M$3&lt;$D78+Настройки!$B$7),0,MAX(0,$E78-MAX(0,SUMIFS(Тех_Движение!$G$2:$G$5111,Тех_Движение!$D$2:$D$5111,$C78,Тех_Движение!$B$2:$B$5111,"&lt;="&amp;M$3)-$F78)))</f>
        <v/>
      </c>
      <c r="N78" s="54">
        <f>IF(OR($B78="",N$3&lt;$D78+Настройки!$B$7),0,MAX(0,$E78-MAX(0,SUMIFS(Тех_Движение!$G$2:$G$5111,Тех_Движение!$D$2:$D$5111,$C78,Тех_Движение!$B$2:$B$5111,"&lt;="&amp;N$3)-$F78)))</f>
        <v/>
      </c>
      <c r="O78" s="54">
        <f>IF(OR($B78="",O$3&lt;$D78+Настройки!$B$7),0,MAX(0,$E78-MAX(0,SUMIFS(Тех_Движение!$G$2:$G$5111,Тех_Движение!$D$2:$D$5111,$C78,Тех_Движение!$B$2:$B$5111,"&lt;="&amp;O$3)-$F78)))</f>
        <v/>
      </c>
      <c r="P78" s="54">
        <f>IF(OR($B78="",P$3&lt;$D78+Настройки!$B$7),0,MAX(0,$E78-MAX(0,SUMIFS(Тех_Движение!$G$2:$G$5111,Тех_Движение!$D$2:$D$5111,$C78,Тех_Движение!$B$2:$B$5111,"&lt;="&amp;P$3)-$F78)))</f>
        <v/>
      </c>
      <c r="Q78" s="54">
        <f>IF(OR($B78="",Q$3&lt;$D78+Настройки!$B$7),0,MAX(0,$E78-MAX(0,SUMIFS(Тех_Движение!$G$2:$G$5111,Тех_Движение!$D$2:$D$5111,$C78,Тех_Движение!$B$2:$B$5111,"&lt;="&amp;Q$3)-$F78)))</f>
        <v/>
      </c>
      <c r="R78" s="54">
        <f>IF($B78="","",SUM($K78:$Q78))</f>
        <v/>
      </c>
      <c r="S78" s="56">
        <f>IF($B78="","",VLOOKUP($C78,Настройки!$A$11:$L$17,9,FALSE))</f>
        <v/>
      </c>
      <c r="T78" s="56">
        <f>IF($B78="","",$R78*$S78)</f>
        <v/>
      </c>
    </row>
    <row r="79">
      <c r="A79" s="20">
        <f>Тех_Движение!$A$76</f>
        <v/>
      </c>
      <c r="B79" s="20">
        <f>IF(Тех_Движение!$F$76&gt;0,Тех_Движение!$I$76,"")</f>
        <v/>
      </c>
      <c r="C79" s="20">
        <f>IF($B79="","",Тех_Движение!$D$76)</f>
        <v/>
      </c>
      <c r="D79" s="42">
        <f>IF($B79="","",Тех_Движение!$B$76)</f>
        <v/>
      </c>
      <c r="E79" s="54">
        <f>IF($B79="","",Тех_Движение!$F$76)</f>
        <v/>
      </c>
      <c r="F79" s="54">
        <f>IF($B79="","",SUMIFS($E$5:$E78,$C$5:$C78,$C79))</f>
        <v/>
      </c>
      <c r="G79" s="54">
        <f>IF($B79="","",MAX(0,$E79-MAX(0,SUMIFS(Тех_Движение!$G$2:$G$5111,Тех_Движение!$D$2:$D$5111,$C79,Тех_Движение!$B$2:$B$5111,"&lt;="&amp;Настройки!$B$5-1)-$F79)))</f>
        <v/>
      </c>
      <c r="H79" s="54">
        <f>IF($B79="","",IF(AND($D79&gt;=Настройки!$B$5,$D79&lt;=Настройки!$B$6),$E79,0))</f>
        <v/>
      </c>
      <c r="I79" s="54">
        <f>IF($B79="","",$G79+$H79-$J79)</f>
        <v/>
      </c>
      <c r="J79" s="54">
        <f>IF($B79="","",MAX(0,$E79-MAX(0,SUMIFS(Тех_Движение!$G$2:$G$5111,Тех_Движение!$D$2:$D$5111,$C79,Тех_Движение!$B$2:$B$5111,"&lt;="&amp;Настройки!$B$6)-$F79)))</f>
        <v/>
      </c>
      <c r="K79" s="54">
        <f>IF(OR($B79="",K$3&lt;$D79+Настройки!$B$7),0,MAX(0,$E79-MAX(0,SUMIFS(Тех_Движение!$G$2:$G$5111,Тех_Движение!$D$2:$D$5111,$C79,Тех_Движение!$B$2:$B$5111,"&lt;="&amp;K$3)-$F79)))</f>
        <v/>
      </c>
      <c r="L79" s="54">
        <f>IF(OR($B79="",L$3&lt;$D79+Настройки!$B$7),0,MAX(0,$E79-MAX(0,SUMIFS(Тех_Движение!$G$2:$G$5111,Тех_Движение!$D$2:$D$5111,$C79,Тех_Движение!$B$2:$B$5111,"&lt;="&amp;L$3)-$F79)))</f>
        <v/>
      </c>
      <c r="M79" s="54">
        <f>IF(OR($B79="",M$3&lt;$D79+Настройки!$B$7),0,MAX(0,$E79-MAX(0,SUMIFS(Тех_Движение!$G$2:$G$5111,Тех_Движение!$D$2:$D$5111,$C79,Тех_Движение!$B$2:$B$5111,"&lt;="&amp;M$3)-$F79)))</f>
        <v/>
      </c>
      <c r="N79" s="54">
        <f>IF(OR($B79="",N$3&lt;$D79+Настройки!$B$7),0,MAX(0,$E79-MAX(0,SUMIFS(Тех_Движение!$G$2:$G$5111,Тех_Движение!$D$2:$D$5111,$C79,Тех_Движение!$B$2:$B$5111,"&lt;="&amp;N$3)-$F79)))</f>
        <v/>
      </c>
      <c r="O79" s="54">
        <f>IF(OR($B79="",O$3&lt;$D79+Настройки!$B$7),0,MAX(0,$E79-MAX(0,SUMIFS(Тех_Движение!$G$2:$G$5111,Тех_Движение!$D$2:$D$5111,$C79,Тех_Движение!$B$2:$B$5111,"&lt;="&amp;O$3)-$F79)))</f>
        <v/>
      </c>
      <c r="P79" s="54">
        <f>IF(OR($B79="",P$3&lt;$D79+Настройки!$B$7),0,MAX(0,$E79-MAX(0,SUMIFS(Тех_Движение!$G$2:$G$5111,Тех_Движение!$D$2:$D$5111,$C79,Тех_Движение!$B$2:$B$5111,"&lt;="&amp;P$3)-$F79)))</f>
        <v/>
      </c>
      <c r="Q79" s="54">
        <f>IF(OR($B79="",Q$3&lt;$D79+Настройки!$B$7),0,MAX(0,$E79-MAX(0,SUMIFS(Тех_Движение!$G$2:$G$5111,Тех_Движение!$D$2:$D$5111,$C79,Тех_Движение!$B$2:$B$5111,"&lt;="&amp;Q$3)-$F79)))</f>
        <v/>
      </c>
      <c r="R79" s="54">
        <f>IF($B79="","",SUM($K79:$Q79))</f>
        <v/>
      </c>
      <c r="S79" s="56">
        <f>IF($B79="","",VLOOKUP($C79,Настройки!$A$11:$L$17,9,FALSE))</f>
        <v/>
      </c>
      <c r="T79" s="56">
        <f>IF($B79="","",$R79*$S79)</f>
        <v/>
      </c>
    </row>
    <row r="80">
      <c r="A80" s="20">
        <f>Тех_Движение!$A$77</f>
        <v/>
      </c>
      <c r="B80" s="20">
        <f>IF(Тех_Движение!$F$77&gt;0,Тех_Движение!$I$77,"")</f>
        <v/>
      </c>
      <c r="C80" s="20">
        <f>IF($B80="","",Тех_Движение!$D$77)</f>
        <v/>
      </c>
      <c r="D80" s="42">
        <f>IF($B80="","",Тех_Движение!$B$77)</f>
        <v/>
      </c>
      <c r="E80" s="54">
        <f>IF($B80="","",Тех_Движение!$F$77)</f>
        <v/>
      </c>
      <c r="F80" s="54">
        <f>IF($B80="","",SUMIFS($E$5:$E79,$C$5:$C79,$C80))</f>
        <v/>
      </c>
      <c r="G80" s="54">
        <f>IF($B80="","",MAX(0,$E80-MAX(0,SUMIFS(Тех_Движение!$G$2:$G$5111,Тех_Движение!$D$2:$D$5111,$C80,Тех_Движение!$B$2:$B$5111,"&lt;="&amp;Настройки!$B$5-1)-$F80)))</f>
        <v/>
      </c>
      <c r="H80" s="54">
        <f>IF($B80="","",IF(AND($D80&gt;=Настройки!$B$5,$D80&lt;=Настройки!$B$6),$E80,0))</f>
        <v/>
      </c>
      <c r="I80" s="54">
        <f>IF($B80="","",$G80+$H80-$J80)</f>
        <v/>
      </c>
      <c r="J80" s="54">
        <f>IF($B80="","",MAX(0,$E80-MAX(0,SUMIFS(Тех_Движение!$G$2:$G$5111,Тех_Движение!$D$2:$D$5111,$C80,Тех_Движение!$B$2:$B$5111,"&lt;="&amp;Настройки!$B$6)-$F80)))</f>
        <v/>
      </c>
      <c r="K80" s="54">
        <f>IF(OR($B80="",K$3&lt;$D80+Настройки!$B$7),0,MAX(0,$E80-MAX(0,SUMIFS(Тех_Движение!$G$2:$G$5111,Тех_Движение!$D$2:$D$5111,$C80,Тех_Движение!$B$2:$B$5111,"&lt;="&amp;K$3)-$F80)))</f>
        <v/>
      </c>
      <c r="L80" s="54">
        <f>IF(OR($B80="",L$3&lt;$D80+Настройки!$B$7),0,MAX(0,$E80-MAX(0,SUMIFS(Тех_Движение!$G$2:$G$5111,Тех_Движение!$D$2:$D$5111,$C80,Тех_Движение!$B$2:$B$5111,"&lt;="&amp;L$3)-$F80)))</f>
        <v/>
      </c>
      <c r="M80" s="54">
        <f>IF(OR($B80="",M$3&lt;$D80+Настройки!$B$7),0,MAX(0,$E80-MAX(0,SUMIFS(Тех_Движение!$G$2:$G$5111,Тех_Движение!$D$2:$D$5111,$C80,Тех_Движение!$B$2:$B$5111,"&lt;="&amp;M$3)-$F80)))</f>
        <v/>
      </c>
      <c r="N80" s="54">
        <f>IF(OR($B80="",N$3&lt;$D80+Настройки!$B$7),0,MAX(0,$E80-MAX(0,SUMIFS(Тех_Движение!$G$2:$G$5111,Тех_Движение!$D$2:$D$5111,$C80,Тех_Движение!$B$2:$B$5111,"&lt;="&amp;N$3)-$F80)))</f>
        <v/>
      </c>
      <c r="O80" s="54">
        <f>IF(OR($B80="",O$3&lt;$D80+Настройки!$B$7),0,MAX(0,$E80-MAX(0,SUMIFS(Тех_Движение!$G$2:$G$5111,Тех_Движение!$D$2:$D$5111,$C80,Тех_Движение!$B$2:$B$5111,"&lt;="&amp;O$3)-$F80)))</f>
        <v/>
      </c>
      <c r="P80" s="54">
        <f>IF(OR($B80="",P$3&lt;$D80+Настройки!$B$7),0,MAX(0,$E80-MAX(0,SUMIFS(Тех_Движение!$G$2:$G$5111,Тех_Движение!$D$2:$D$5111,$C80,Тех_Движение!$B$2:$B$5111,"&lt;="&amp;P$3)-$F80)))</f>
        <v/>
      </c>
      <c r="Q80" s="54">
        <f>IF(OR($B80="",Q$3&lt;$D80+Настройки!$B$7),0,MAX(0,$E80-MAX(0,SUMIFS(Тех_Движение!$G$2:$G$5111,Тех_Движение!$D$2:$D$5111,$C80,Тех_Движение!$B$2:$B$5111,"&lt;="&amp;Q$3)-$F80)))</f>
        <v/>
      </c>
      <c r="R80" s="54">
        <f>IF($B80="","",SUM($K80:$Q80))</f>
        <v/>
      </c>
      <c r="S80" s="56">
        <f>IF($B80="","",VLOOKUP($C80,Настройки!$A$11:$L$17,9,FALSE))</f>
        <v/>
      </c>
      <c r="T80" s="56">
        <f>IF($B80="","",$R80*$S80)</f>
        <v/>
      </c>
    </row>
    <row r="81">
      <c r="A81" s="20">
        <f>Тех_Движение!$A$78</f>
        <v/>
      </c>
      <c r="B81" s="20">
        <f>IF(Тех_Движение!$F$78&gt;0,Тех_Движение!$I$78,"")</f>
        <v/>
      </c>
      <c r="C81" s="20">
        <f>IF($B81="","",Тех_Движение!$D$78)</f>
        <v/>
      </c>
      <c r="D81" s="42">
        <f>IF($B81="","",Тех_Движение!$B$78)</f>
        <v/>
      </c>
      <c r="E81" s="54">
        <f>IF($B81="","",Тех_Движение!$F$78)</f>
        <v/>
      </c>
      <c r="F81" s="54">
        <f>IF($B81="","",SUMIFS($E$5:$E80,$C$5:$C80,$C81))</f>
        <v/>
      </c>
      <c r="G81" s="54">
        <f>IF($B81="","",MAX(0,$E81-MAX(0,SUMIFS(Тех_Движение!$G$2:$G$5111,Тех_Движение!$D$2:$D$5111,$C81,Тех_Движение!$B$2:$B$5111,"&lt;="&amp;Настройки!$B$5-1)-$F81)))</f>
        <v/>
      </c>
      <c r="H81" s="54">
        <f>IF($B81="","",IF(AND($D81&gt;=Настройки!$B$5,$D81&lt;=Настройки!$B$6),$E81,0))</f>
        <v/>
      </c>
      <c r="I81" s="54">
        <f>IF($B81="","",$G81+$H81-$J81)</f>
        <v/>
      </c>
      <c r="J81" s="54">
        <f>IF($B81="","",MAX(0,$E81-MAX(0,SUMIFS(Тех_Движение!$G$2:$G$5111,Тех_Движение!$D$2:$D$5111,$C81,Тех_Движение!$B$2:$B$5111,"&lt;="&amp;Настройки!$B$6)-$F81)))</f>
        <v/>
      </c>
      <c r="K81" s="54">
        <f>IF(OR($B81="",K$3&lt;$D81+Настройки!$B$7),0,MAX(0,$E81-MAX(0,SUMIFS(Тех_Движение!$G$2:$G$5111,Тех_Движение!$D$2:$D$5111,$C81,Тех_Движение!$B$2:$B$5111,"&lt;="&amp;K$3)-$F81)))</f>
        <v/>
      </c>
      <c r="L81" s="54">
        <f>IF(OR($B81="",L$3&lt;$D81+Настройки!$B$7),0,MAX(0,$E81-MAX(0,SUMIFS(Тех_Движение!$G$2:$G$5111,Тех_Движение!$D$2:$D$5111,$C81,Тех_Движение!$B$2:$B$5111,"&lt;="&amp;L$3)-$F81)))</f>
        <v/>
      </c>
      <c r="M81" s="54">
        <f>IF(OR($B81="",M$3&lt;$D81+Настройки!$B$7),0,MAX(0,$E81-MAX(0,SUMIFS(Тех_Движение!$G$2:$G$5111,Тех_Движение!$D$2:$D$5111,$C81,Тех_Движение!$B$2:$B$5111,"&lt;="&amp;M$3)-$F81)))</f>
        <v/>
      </c>
      <c r="N81" s="54">
        <f>IF(OR($B81="",N$3&lt;$D81+Настройки!$B$7),0,MAX(0,$E81-MAX(0,SUMIFS(Тех_Движение!$G$2:$G$5111,Тех_Движение!$D$2:$D$5111,$C81,Тех_Движение!$B$2:$B$5111,"&lt;="&amp;N$3)-$F81)))</f>
        <v/>
      </c>
      <c r="O81" s="54">
        <f>IF(OR($B81="",O$3&lt;$D81+Настройки!$B$7),0,MAX(0,$E81-MAX(0,SUMIFS(Тех_Движение!$G$2:$G$5111,Тех_Движение!$D$2:$D$5111,$C81,Тех_Движение!$B$2:$B$5111,"&lt;="&amp;O$3)-$F81)))</f>
        <v/>
      </c>
      <c r="P81" s="54">
        <f>IF(OR($B81="",P$3&lt;$D81+Настройки!$B$7),0,MAX(0,$E81-MAX(0,SUMIFS(Тех_Движение!$G$2:$G$5111,Тех_Движение!$D$2:$D$5111,$C81,Тех_Движение!$B$2:$B$5111,"&lt;="&amp;P$3)-$F81)))</f>
        <v/>
      </c>
      <c r="Q81" s="54">
        <f>IF(OR($B81="",Q$3&lt;$D81+Настройки!$B$7),0,MAX(0,$E81-MAX(0,SUMIFS(Тех_Движение!$G$2:$G$5111,Тех_Движение!$D$2:$D$5111,$C81,Тех_Движение!$B$2:$B$5111,"&lt;="&amp;Q$3)-$F81)))</f>
        <v/>
      </c>
      <c r="R81" s="54">
        <f>IF($B81="","",SUM($K81:$Q81))</f>
        <v/>
      </c>
      <c r="S81" s="56">
        <f>IF($B81="","",VLOOKUP($C81,Настройки!$A$11:$L$17,9,FALSE))</f>
        <v/>
      </c>
      <c r="T81" s="56">
        <f>IF($B81="","",$R81*$S81)</f>
        <v/>
      </c>
    </row>
    <row r="82">
      <c r="A82" s="20">
        <f>Тех_Движение!$A$79</f>
        <v/>
      </c>
      <c r="B82" s="20">
        <f>IF(Тех_Движение!$F$79&gt;0,Тех_Движение!$I$79,"")</f>
        <v/>
      </c>
      <c r="C82" s="20">
        <f>IF($B82="","",Тех_Движение!$D$79)</f>
        <v/>
      </c>
      <c r="D82" s="42">
        <f>IF($B82="","",Тех_Движение!$B$79)</f>
        <v/>
      </c>
      <c r="E82" s="54">
        <f>IF($B82="","",Тех_Движение!$F$79)</f>
        <v/>
      </c>
      <c r="F82" s="54">
        <f>IF($B82="","",SUMIFS($E$5:$E81,$C$5:$C81,$C82))</f>
        <v/>
      </c>
      <c r="G82" s="54">
        <f>IF($B82="","",MAX(0,$E82-MAX(0,SUMIFS(Тех_Движение!$G$2:$G$5111,Тех_Движение!$D$2:$D$5111,$C82,Тех_Движение!$B$2:$B$5111,"&lt;="&amp;Настройки!$B$5-1)-$F82)))</f>
        <v/>
      </c>
      <c r="H82" s="54">
        <f>IF($B82="","",IF(AND($D82&gt;=Настройки!$B$5,$D82&lt;=Настройки!$B$6),$E82,0))</f>
        <v/>
      </c>
      <c r="I82" s="54">
        <f>IF($B82="","",$G82+$H82-$J82)</f>
        <v/>
      </c>
      <c r="J82" s="54">
        <f>IF($B82="","",MAX(0,$E82-MAX(0,SUMIFS(Тех_Движение!$G$2:$G$5111,Тех_Движение!$D$2:$D$5111,$C82,Тех_Движение!$B$2:$B$5111,"&lt;="&amp;Настройки!$B$6)-$F82)))</f>
        <v/>
      </c>
      <c r="K82" s="54">
        <f>IF(OR($B82="",K$3&lt;$D82+Настройки!$B$7),0,MAX(0,$E82-MAX(0,SUMIFS(Тех_Движение!$G$2:$G$5111,Тех_Движение!$D$2:$D$5111,$C82,Тех_Движение!$B$2:$B$5111,"&lt;="&amp;K$3)-$F82)))</f>
        <v/>
      </c>
      <c r="L82" s="54">
        <f>IF(OR($B82="",L$3&lt;$D82+Настройки!$B$7),0,MAX(0,$E82-MAX(0,SUMIFS(Тех_Движение!$G$2:$G$5111,Тех_Движение!$D$2:$D$5111,$C82,Тех_Движение!$B$2:$B$5111,"&lt;="&amp;L$3)-$F82)))</f>
        <v/>
      </c>
      <c r="M82" s="54">
        <f>IF(OR($B82="",M$3&lt;$D82+Настройки!$B$7),0,MAX(0,$E82-MAX(0,SUMIFS(Тех_Движение!$G$2:$G$5111,Тех_Движение!$D$2:$D$5111,$C82,Тех_Движение!$B$2:$B$5111,"&lt;="&amp;M$3)-$F82)))</f>
        <v/>
      </c>
      <c r="N82" s="54">
        <f>IF(OR($B82="",N$3&lt;$D82+Настройки!$B$7),0,MAX(0,$E82-MAX(0,SUMIFS(Тех_Движение!$G$2:$G$5111,Тех_Движение!$D$2:$D$5111,$C82,Тех_Движение!$B$2:$B$5111,"&lt;="&amp;N$3)-$F82)))</f>
        <v/>
      </c>
      <c r="O82" s="54">
        <f>IF(OR($B82="",O$3&lt;$D82+Настройки!$B$7),0,MAX(0,$E82-MAX(0,SUMIFS(Тех_Движение!$G$2:$G$5111,Тех_Движение!$D$2:$D$5111,$C82,Тех_Движение!$B$2:$B$5111,"&lt;="&amp;O$3)-$F82)))</f>
        <v/>
      </c>
      <c r="P82" s="54">
        <f>IF(OR($B82="",P$3&lt;$D82+Настройки!$B$7),0,MAX(0,$E82-MAX(0,SUMIFS(Тех_Движение!$G$2:$G$5111,Тех_Движение!$D$2:$D$5111,$C82,Тех_Движение!$B$2:$B$5111,"&lt;="&amp;P$3)-$F82)))</f>
        <v/>
      </c>
      <c r="Q82" s="54">
        <f>IF(OR($B82="",Q$3&lt;$D82+Настройки!$B$7),0,MAX(0,$E82-MAX(0,SUMIFS(Тех_Движение!$G$2:$G$5111,Тех_Движение!$D$2:$D$5111,$C82,Тех_Движение!$B$2:$B$5111,"&lt;="&amp;Q$3)-$F82)))</f>
        <v/>
      </c>
      <c r="R82" s="54">
        <f>IF($B82="","",SUM($K82:$Q82))</f>
        <v/>
      </c>
      <c r="S82" s="56">
        <f>IF($B82="","",VLOOKUP($C82,Настройки!$A$11:$L$17,9,FALSE))</f>
        <v/>
      </c>
      <c r="T82" s="56">
        <f>IF($B82="","",$R82*$S82)</f>
        <v/>
      </c>
    </row>
    <row r="83">
      <c r="A83" s="20">
        <f>Тех_Движение!$A$80</f>
        <v/>
      </c>
      <c r="B83" s="20">
        <f>IF(Тех_Движение!$F$80&gt;0,Тех_Движение!$I$80,"")</f>
        <v/>
      </c>
      <c r="C83" s="20">
        <f>IF($B83="","",Тех_Движение!$D$80)</f>
        <v/>
      </c>
      <c r="D83" s="42">
        <f>IF($B83="","",Тех_Движение!$B$80)</f>
        <v/>
      </c>
      <c r="E83" s="54">
        <f>IF($B83="","",Тех_Движение!$F$80)</f>
        <v/>
      </c>
      <c r="F83" s="54">
        <f>IF($B83="","",SUMIFS($E$5:$E82,$C$5:$C82,$C83))</f>
        <v/>
      </c>
      <c r="G83" s="54">
        <f>IF($B83="","",MAX(0,$E83-MAX(0,SUMIFS(Тех_Движение!$G$2:$G$5111,Тех_Движение!$D$2:$D$5111,$C83,Тех_Движение!$B$2:$B$5111,"&lt;="&amp;Настройки!$B$5-1)-$F83)))</f>
        <v/>
      </c>
      <c r="H83" s="54">
        <f>IF($B83="","",IF(AND($D83&gt;=Настройки!$B$5,$D83&lt;=Настройки!$B$6),$E83,0))</f>
        <v/>
      </c>
      <c r="I83" s="54">
        <f>IF($B83="","",$G83+$H83-$J83)</f>
        <v/>
      </c>
      <c r="J83" s="54">
        <f>IF($B83="","",MAX(0,$E83-MAX(0,SUMIFS(Тех_Движение!$G$2:$G$5111,Тех_Движение!$D$2:$D$5111,$C83,Тех_Движение!$B$2:$B$5111,"&lt;="&amp;Настройки!$B$6)-$F83)))</f>
        <v/>
      </c>
      <c r="K83" s="54">
        <f>IF(OR($B83="",K$3&lt;$D83+Настройки!$B$7),0,MAX(0,$E83-MAX(0,SUMIFS(Тех_Движение!$G$2:$G$5111,Тех_Движение!$D$2:$D$5111,$C83,Тех_Движение!$B$2:$B$5111,"&lt;="&amp;K$3)-$F83)))</f>
        <v/>
      </c>
      <c r="L83" s="54">
        <f>IF(OR($B83="",L$3&lt;$D83+Настройки!$B$7),0,MAX(0,$E83-MAX(0,SUMIFS(Тех_Движение!$G$2:$G$5111,Тех_Движение!$D$2:$D$5111,$C83,Тех_Движение!$B$2:$B$5111,"&lt;="&amp;L$3)-$F83)))</f>
        <v/>
      </c>
      <c r="M83" s="54">
        <f>IF(OR($B83="",M$3&lt;$D83+Настройки!$B$7),0,MAX(0,$E83-MAX(0,SUMIFS(Тех_Движение!$G$2:$G$5111,Тех_Движение!$D$2:$D$5111,$C83,Тех_Движение!$B$2:$B$5111,"&lt;="&amp;M$3)-$F83)))</f>
        <v/>
      </c>
      <c r="N83" s="54">
        <f>IF(OR($B83="",N$3&lt;$D83+Настройки!$B$7),0,MAX(0,$E83-MAX(0,SUMIFS(Тех_Движение!$G$2:$G$5111,Тех_Движение!$D$2:$D$5111,$C83,Тех_Движение!$B$2:$B$5111,"&lt;="&amp;N$3)-$F83)))</f>
        <v/>
      </c>
      <c r="O83" s="54">
        <f>IF(OR($B83="",O$3&lt;$D83+Настройки!$B$7),0,MAX(0,$E83-MAX(0,SUMIFS(Тех_Движение!$G$2:$G$5111,Тех_Движение!$D$2:$D$5111,$C83,Тех_Движение!$B$2:$B$5111,"&lt;="&amp;O$3)-$F83)))</f>
        <v/>
      </c>
      <c r="P83" s="54">
        <f>IF(OR($B83="",P$3&lt;$D83+Настройки!$B$7),0,MAX(0,$E83-MAX(0,SUMIFS(Тех_Движение!$G$2:$G$5111,Тех_Движение!$D$2:$D$5111,$C83,Тех_Движение!$B$2:$B$5111,"&lt;="&amp;P$3)-$F83)))</f>
        <v/>
      </c>
      <c r="Q83" s="54">
        <f>IF(OR($B83="",Q$3&lt;$D83+Настройки!$B$7),0,MAX(0,$E83-MAX(0,SUMIFS(Тех_Движение!$G$2:$G$5111,Тех_Движение!$D$2:$D$5111,$C83,Тех_Движение!$B$2:$B$5111,"&lt;="&amp;Q$3)-$F83)))</f>
        <v/>
      </c>
      <c r="R83" s="54">
        <f>IF($B83="","",SUM($K83:$Q83))</f>
        <v/>
      </c>
      <c r="S83" s="56">
        <f>IF($B83="","",VLOOKUP($C83,Настройки!$A$11:$L$17,9,FALSE))</f>
        <v/>
      </c>
      <c r="T83" s="56">
        <f>IF($B83="","",$R83*$S83)</f>
        <v/>
      </c>
    </row>
    <row r="84">
      <c r="A84" s="20">
        <f>Тех_Движение!$A$81</f>
        <v/>
      </c>
      <c r="B84" s="20">
        <f>IF(Тех_Движение!$F$81&gt;0,Тех_Движение!$I$81,"")</f>
        <v/>
      </c>
      <c r="C84" s="20">
        <f>IF($B84="","",Тех_Движение!$D$81)</f>
        <v/>
      </c>
      <c r="D84" s="42">
        <f>IF($B84="","",Тех_Движение!$B$81)</f>
        <v/>
      </c>
      <c r="E84" s="54">
        <f>IF($B84="","",Тех_Движение!$F$81)</f>
        <v/>
      </c>
      <c r="F84" s="54">
        <f>IF($B84="","",SUMIFS($E$5:$E83,$C$5:$C83,$C84))</f>
        <v/>
      </c>
      <c r="G84" s="54">
        <f>IF($B84="","",MAX(0,$E84-MAX(0,SUMIFS(Тех_Движение!$G$2:$G$5111,Тех_Движение!$D$2:$D$5111,$C84,Тех_Движение!$B$2:$B$5111,"&lt;="&amp;Настройки!$B$5-1)-$F84)))</f>
        <v/>
      </c>
      <c r="H84" s="54">
        <f>IF($B84="","",IF(AND($D84&gt;=Настройки!$B$5,$D84&lt;=Настройки!$B$6),$E84,0))</f>
        <v/>
      </c>
      <c r="I84" s="54">
        <f>IF($B84="","",$G84+$H84-$J84)</f>
        <v/>
      </c>
      <c r="J84" s="54">
        <f>IF($B84="","",MAX(0,$E84-MAX(0,SUMIFS(Тех_Движение!$G$2:$G$5111,Тех_Движение!$D$2:$D$5111,$C84,Тех_Движение!$B$2:$B$5111,"&lt;="&amp;Настройки!$B$6)-$F84)))</f>
        <v/>
      </c>
      <c r="K84" s="54">
        <f>IF(OR($B84="",K$3&lt;$D84+Настройки!$B$7),0,MAX(0,$E84-MAX(0,SUMIFS(Тех_Движение!$G$2:$G$5111,Тех_Движение!$D$2:$D$5111,$C84,Тех_Движение!$B$2:$B$5111,"&lt;="&amp;K$3)-$F84)))</f>
        <v/>
      </c>
      <c r="L84" s="54">
        <f>IF(OR($B84="",L$3&lt;$D84+Настройки!$B$7),0,MAX(0,$E84-MAX(0,SUMIFS(Тех_Движение!$G$2:$G$5111,Тех_Движение!$D$2:$D$5111,$C84,Тех_Движение!$B$2:$B$5111,"&lt;="&amp;L$3)-$F84)))</f>
        <v/>
      </c>
      <c r="M84" s="54">
        <f>IF(OR($B84="",M$3&lt;$D84+Настройки!$B$7),0,MAX(0,$E84-MAX(0,SUMIFS(Тех_Движение!$G$2:$G$5111,Тех_Движение!$D$2:$D$5111,$C84,Тех_Движение!$B$2:$B$5111,"&lt;="&amp;M$3)-$F84)))</f>
        <v/>
      </c>
      <c r="N84" s="54">
        <f>IF(OR($B84="",N$3&lt;$D84+Настройки!$B$7),0,MAX(0,$E84-MAX(0,SUMIFS(Тех_Движение!$G$2:$G$5111,Тех_Движение!$D$2:$D$5111,$C84,Тех_Движение!$B$2:$B$5111,"&lt;="&amp;N$3)-$F84)))</f>
        <v/>
      </c>
      <c r="O84" s="54">
        <f>IF(OR($B84="",O$3&lt;$D84+Настройки!$B$7),0,MAX(0,$E84-MAX(0,SUMIFS(Тех_Движение!$G$2:$G$5111,Тех_Движение!$D$2:$D$5111,$C84,Тех_Движение!$B$2:$B$5111,"&lt;="&amp;O$3)-$F84)))</f>
        <v/>
      </c>
      <c r="P84" s="54">
        <f>IF(OR($B84="",P$3&lt;$D84+Настройки!$B$7),0,MAX(0,$E84-MAX(0,SUMIFS(Тех_Движение!$G$2:$G$5111,Тех_Движение!$D$2:$D$5111,$C84,Тех_Движение!$B$2:$B$5111,"&lt;="&amp;P$3)-$F84)))</f>
        <v/>
      </c>
      <c r="Q84" s="54">
        <f>IF(OR($B84="",Q$3&lt;$D84+Настройки!$B$7),0,MAX(0,$E84-MAX(0,SUMIFS(Тех_Движение!$G$2:$G$5111,Тех_Движение!$D$2:$D$5111,$C84,Тех_Движение!$B$2:$B$5111,"&lt;="&amp;Q$3)-$F84)))</f>
        <v/>
      </c>
      <c r="R84" s="54">
        <f>IF($B84="","",SUM($K84:$Q84))</f>
        <v/>
      </c>
      <c r="S84" s="56">
        <f>IF($B84="","",VLOOKUP($C84,Настройки!$A$11:$L$17,9,FALSE))</f>
        <v/>
      </c>
      <c r="T84" s="56">
        <f>IF($B84="","",$R84*$S84)</f>
        <v/>
      </c>
    </row>
    <row r="85">
      <c r="A85" s="20">
        <f>Тех_Движение!$A$82</f>
        <v/>
      </c>
      <c r="B85" s="20">
        <f>IF(Тех_Движение!$F$82&gt;0,Тех_Движение!$I$82,"")</f>
        <v/>
      </c>
      <c r="C85" s="20">
        <f>IF($B85="","",Тех_Движение!$D$82)</f>
        <v/>
      </c>
      <c r="D85" s="42">
        <f>IF($B85="","",Тех_Движение!$B$82)</f>
        <v/>
      </c>
      <c r="E85" s="54">
        <f>IF($B85="","",Тех_Движение!$F$82)</f>
        <v/>
      </c>
      <c r="F85" s="54">
        <f>IF($B85="","",SUMIFS($E$5:$E84,$C$5:$C84,$C85))</f>
        <v/>
      </c>
      <c r="G85" s="54">
        <f>IF($B85="","",MAX(0,$E85-MAX(0,SUMIFS(Тех_Движение!$G$2:$G$5111,Тех_Движение!$D$2:$D$5111,$C85,Тех_Движение!$B$2:$B$5111,"&lt;="&amp;Настройки!$B$5-1)-$F85)))</f>
        <v/>
      </c>
      <c r="H85" s="54">
        <f>IF($B85="","",IF(AND($D85&gt;=Настройки!$B$5,$D85&lt;=Настройки!$B$6),$E85,0))</f>
        <v/>
      </c>
      <c r="I85" s="54">
        <f>IF($B85="","",$G85+$H85-$J85)</f>
        <v/>
      </c>
      <c r="J85" s="54">
        <f>IF($B85="","",MAX(0,$E85-MAX(0,SUMIFS(Тех_Движение!$G$2:$G$5111,Тех_Движение!$D$2:$D$5111,$C85,Тех_Движение!$B$2:$B$5111,"&lt;="&amp;Настройки!$B$6)-$F85)))</f>
        <v/>
      </c>
      <c r="K85" s="54">
        <f>IF(OR($B85="",K$3&lt;$D85+Настройки!$B$7),0,MAX(0,$E85-MAX(0,SUMIFS(Тех_Движение!$G$2:$G$5111,Тех_Движение!$D$2:$D$5111,$C85,Тех_Движение!$B$2:$B$5111,"&lt;="&amp;K$3)-$F85)))</f>
        <v/>
      </c>
      <c r="L85" s="54">
        <f>IF(OR($B85="",L$3&lt;$D85+Настройки!$B$7),0,MAX(0,$E85-MAX(0,SUMIFS(Тех_Движение!$G$2:$G$5111,Тех_Движение!$D$2:$D$5111,$C85,Тех_Движение!$B$2:$B$5111,"&lt;="&amp;L$3)-$F85)))</f>
        <v/>
      </c>
      <c r="M85" s="54">
        <f>IF(OR($B85="",M$3&lt;$D85+Настройки!$B$7),0,MAX(0,$E85-MAX(0,SUMIFS(Тех_Движение!$G$2:$G$5111,Тех_Движение!$D$2:$D$5111,$C85,Тех_Движение!$B$2:$B$5111,"&lt;="&amp;M$3)-$F85)))</f>
        <v/>
      </c>
      <c r="N85" s="54">
        <f>IF(OR($B85="",N$3&lt;$D85+Настройки!$B$7),0,MAX(0,$E85-MAX(0,SUMIFS(Тех_Движение!$G$2:$G$5111,Тех_Движение!$D$2:$D$5111,$C85,Тех_Движение!$B$2:$B$5111,"&lt;="&amp;N$3)-$F85)))</f>
        <v/>
      </c>
      <c r="O85" s="54">
        <f>IF(OR($B85="",O$3&lt;$D85+Настройки!$B$7),0,MAX(0,$E85-MAX(0,SUMIFS(Тех_Движение!$G$2:$G$5111,Тех_Движение!$D$2:$D$5111,$C85,Тех_Движение!$B$2:$B$5111,"&lt;="&amp;O$3)-$F85)))</f>
        <v/>
      </c>
      <c r="P85" s="54">
        <f>IF(OR($B85="",P$3&lt;$D85+Настройки!$B$7),0,MAX(0,$E85-MAX(0,SUMIFS(Тех_Движение!$G$2:$G$5111,Тех_Движение!$D$2:$D$5111,$C85,Тех_Движение!$B$2:$B$5111,"&lt;="&amp;P$3)-$F85)))</f>
        <v/>
      </c>
      <c r="Q85" s="54">
        <f>IF(OR($B85="",Q$3&lt;$D85+Настройки!$B$7),0,MAX(0,$E85-MAX(0,SUMIFS(Тех_Движение!$G$2:$G$5111,Тех_Движение!$D$2:$D$5111,$C85,Тех_Движение!$B$2:$B$5111,"&lt;="&amp;Q$3)-$F85)))</f>
        <v/>
      </c>
      <c r="R85" s="54">
        <f>IF($B85="","",SUM($K85:$Q85))</f>
        <v/>
      </c>
      <c r="S85" s="56">
        <f>IF($B85="","",VLOOKUP($C85,Настройки!$A$11:$L$17,9,FALSE))</f>
        <v/>
      </c>
      <c r="T85" s="56">
        <f>IF($B85="","",$R85*$S85)</f>
        <v/>
      </c>
    </row>
    <row r="86">
      <c r="A86" s="20">
        <f>Тех_Движение!$A$83</f>
        <v/>
      </c>
      <c r="B86" s="20">
        <f>IF(Тех_Движение!$F$83&gt;0,Тех_Движение!$I$83,"")</f>
        <v/>
      </c>
      <c r="C86" s="20">
        <f>IF($B86="","",Тех_Движение!$D$83)</f>
        <v/>
      </c>
      <c r="D86" s="42">
        <f>IF($B86="","",Тех_Движение!$B$83)</f>
        <v/>
      </c>
      <c r="E86" s="54">
        <f>IF($B86="","",Тех_Движение!$F$83)</f>
        <v/>
      </c>
      <c r="F86" s="54">
        <f>IF($B86="","",SUMIFS($E$5:$E85,$C$5:$C85,$C86))</f>
        <v/>
      </c>
      <c r="G86" s="54">
        <f>IF($B86="","",MAX(0,$E86-MAX(0,SUMIFS(Тех_Движение!$G$2:$G$5111,Тех_Движение!$D$2:$D$5111,$C86,Тех_Движение!$B$2:$B$5111,"&lt;="&amp;Настройки!$B$5-1)-$F86)))</f>
        <v/>
      </c>
      <c r="H86" s="54">
        <f>IF($B86="","",IF(AND($D86&gt;=Настройки!$B$5,$D86&lt;=Настройки!$B$6),$E86,0))</f>
        <v/>
      </c>
      <c r="I86" s="54">
        <f>IF($B86="","",$G86+$H86-$J86)</f>
        <v/>
      </c>
      <c r="J86" s="54">
        <f>IF($B86="","",MAX(0,$E86-MAX(0,SUMIFS(Тех_Движение!$G$2:$G$5111,Тех_Движение!$D$2:$D$5111,$C86,Тех_Движение!$B$2:$B$5111,"&lt;="&amp;Настройки!$B$6)-$F86)))</f>
        <v/>
      </c>
      <c r="K86" s="54">
        <f>IF(OR($B86="",K$3&lt;$D86+Настройки!$B$7),0,MAX(0,$E86-MAX(0,SUMIFS(Тех_Движение!$G$2:$G$5111,Тех_Движение!$D$2:$D$5111,$C86,Тех_Движение!$B$2:$B$5111,"&lt;="&amp;K$3)-$F86)))</f>
        <v/>
      </c>
      <c r="L86" s="54">
        <f>IF(OR($B86="",L$3&lt;$D86+Настройки!$B$7),0,MAX(0,$E86-MAX(0,SUMIFS(Тех_Движение!$G$2:$G$5111,Тех_Движение!$D$2:$D$5111,$C86,Тех_Движение!$B$2:$B$5111,"&lt;="&amp;L$3)-$F86)))</f>
        <v/>
      </c>
      <c r="M86" s="54">
        <f>IF(OR($B86="",M$3&lt;$D86+Настройки!$B$7),0,MAX(0,$E86-MAX(0,SUMIFS(Тех_Движение!$G$2:$G$5111,Тех_Движение!$D$2:$D$5111,$C86,Тех_Движение!$B$2:$B$5111,"&lt;="&amp;M$3)-$F86)))</f>
        <v/>
      </c>
      <c r="N86" s="54">
        <f>IF(OR($B86="",N$3&lt;$D86+Настройки!$B$7),0,MAX(0,$E86-MAX(0,SUMIFS(Тех_Движение!$G$2:$G$5111,Тех_Движение!$D$2:$D$5111,$C86,Тех_Движение!$B$2:$B$5111,"&lt;="&amp;N$3)-$F86)))</f>
        <v/>
      </c>
      <c r="O86" s="54">
        <f>IF(OR($B86="",O$3&lt;$D86+Настройки!$B$7),0,MAX(0,$E86-MAX(0,SUMIFS(Тех_Движение!$G$2:$G$5111,Тех_Движение!$D$2:$D$5111,$C86,Тех_Движение!$B$2:$B$5111,"&lt;="&amp;O$3)-$F86)))</f>
        <v/>
      </c>
      <c r="P86" s="54">
        <f>IF(OR($B86="",P$3&lt;$D86+Настройки!$B$7),0,MAX(0,$E86-MAX(0,SUMIFS(Тех_Движение!$G$2:$G$5111,Тех_Движение!$D$2:$D$5111,$C86,Тех_Движение!$B$2:$B$5111,"&lt;="&amp;P$3)-$F86)))</f>
        <v/>
      </c>
      <c r="Q86" s="54">
        <f>IF(OR($B86="",Q$3&lt;$D86+Настройки!$B$7),0,MAX(0,$E86-MAX(0,SUMIFS(Тех_Движение!$G$2:$G$5111,Тех_Движение!$D$2:$D$5111,$C86,Тех_Движение!$B$2:$B$5111,"&lt;="&amp;Q$3)-$F86)))</f>
        <v/>
      </c>
      <c r="R86" s="54">
        <f>IF($B86="","",SUM($K86:$Q86))</f>
        <v/>
      </c>
      <c r="S86" s="56">
        <f>IF($B86="","",VLOOKUP($C86,Настройки!$A$11:$L$17,9,FALSE))</f>
        <v/>
      </c>
      <c r="T86" s="56">
        <f>IF($B86="","",$R86*$S86)</f>
        <v/>
      </c>
    </row>
    <row r="87">
      <c r="A87" s="20">
        <f>Тех_Движение!$A$84</f>
        <v/>
      </c>
      <c r="B87" s="20">
        <f>IF(Тех_Движение!$F$84&gt;0,Тех_Движение!$I$84,"")</f>
        <v/>
      </c>
      <c r="C87" s="20">
        <f>IF($B87="","",Тех_Движение!$D$84)</f>
        <v/>
      </c>
      <c r="D87" s="42">
        <f>IF($B87="","",Тех_Движение!$B$84)</f>
        <v/>
      </c>
      <c r="E87" s="54">
        <f>IF($B87="","",Тех_Движение!$F$84)</f>
        <v/>
      </c>
      <c r="F87" s="54">
        <f>IF($B87="","",SUMIFS($E$5:$E86,$C$5:$C86,$C87))</f>
        <v/>
      </c>
      <c r="G87" s="54">
        <f>IF($B87="","",MAX(0,$E87-MAX(0,SUMIFS(Тех_Движение!$G$2:$G$5111,Тех_Движение!$D$2:$D$5111,$C87,Тех_Движение!$B$2:$B$5111,"&lt;="&amp;Настройки!$B$5-1)-$F87)))</f>
        <v/>
      </c>
      <c r="H87" s="54">
        <f>IF($B87="","",IF(AND($D87&gt;=Настройки!$B$5,$D87&lt;=Настройки!$B$6),$E87,0))</f>
        <v/>
      </c>
      <c r="I87" s="54">
        <f>IF($B87="","",$G87+$H87-$J87)</f>
        <v/>
      </c>
      <c r="J87" s="54">
        <f>IF($B87="","",MAX(0,$E87-MAX(0,SUMIFS(Тех_Движение!$G$2:$G$5111,Тех_Движение!$D$2:$D$5111,$C87,Тех_Движение!$B$2:$B$5111,"&lt;="&amp;Настройки!$B$6)-$F87)))</f>
        <v/>
      </c>
      <c r="K87" s="54">
        <f>IF(OR($B87="",K$3&lt;$D87+Настройки!$B$7),0,MAX(0,$E87-MAX(0,SUMIFS(Тех_Движение!$G$2:$G$5111,Тех_Движение!$D$2:$D$5111,$C87,Тех_Движение!$B$2:$B$5111,"&lt;="&amp;K$3)-$F87)))</f>
        <v/>
      </c>
      <c r="L87" s="54">
        <f>IF(OR($B87="",L$3&lt;$D87+Настройки!$B$7),0,MAX(0,$E87-MAX(0,SUMIFS(Тех_Движение!$G$2:$G$5111,Тех_Движение!$D$2:$D$5111,$C87,Тех_Движение!$B$2:$B$5111,"&lt;="&amp;L$3)-$F87)))</f>
        <v/>
      </c>
      <c r="M87" s="54">
        <f>IF(OR($B87="",M$3&lt;$D87+Настройки!$B$7),0,MAX(0,$E87-MAX(0,SUMIFS(Тех_Движение!$G$2:$G$5111,Тех_Движение!$D$2:$D$5111,$C87,Тех_Движение!$B$2:$B$5111,"&lt;="&amp;M$3)-$F87)))</f>
        <v/>
      </c>
      <c r="N87" s="54">
        <f>IF(OR($B87="",N$3&lt;$D87+Настройки!$B$7),0,MAX(0,$E87-MAX(0,SUMIFS(Тех_Движение!$G$2:$G$5111,Тех_Движение!$D$2:$D$5111,$C87,Тех_Движение!$B$2:$B$5111,"&lt;="&amp;N$3)-$F87)))</f>
        <v/>
      </c>
      <c r="O87" s="54">
        <f>IF(OR($B87="",O$3&lt;$D87+Настройки!$B$7),0,MAX(0,$E87-MAX(0,SUMIFS(Тех_Движение!$G$2:$G$5111,Тех_Движение!$D$2:$D$5111,$C87,Тех_Движение!$B$2:$B$5111,"&lt;="&amp;O$3)-$F87)))</f>
        <v/>
      </c>
      <c r="P87" s="54">
        <f>IF(OR($B87="",P$3&lt;$D87+Настройки!$B$7),0,MAX(0,$E87-MAX(0,SUMIFS(Тех_Движение!$G$2:$G$5111,Тех_Движение!$D$2:$D$5111,$C87,Тех_Движение!$B$2:$B$5111,"&lt;="&amp;P$3)-$F87)))</f>
        <v/>
      </c>
      <c r="Q87" s="54">
        <f>IF(OR($B87="",Q$3&lt;$D87+Настройки!$B$7),0,MAX(0,$E87-MAX(0,SUMIFS(Тех_Движение!$G$2:$G$5111,Тех_Движение!$D$2:$D$5111,$C87,Тех_Движение!$B$2:$B$5111,"&lt;="&amp;Q$3)-$F87)))</f>
        <v/>
      </c>
      <c r="R87" s="54">
        <f>IF($B87="","",SUM($K87:$Q87))</f>
        <v/>
      </c>
      <c r="S87" s="56">
        <f>IF($B87="","",VLOOKUP($C87,Настройки!$A$11:$L$17,9,FALSE))</f>
        <v/>
      </c>
      <c r="T87" s="56">
        <f>IF($B87="","",$R87*$S87)</f>
        <v/>
      </c>
    </row>
    <row r="88">
      <c r="A88" s="20">
        <f>Тех_Движение!$A$85</f>
        <v/>
      </c>
      <c r="B88" s="20">
        <f>IF(Тех_Движение!$F$85&gt;0,Тех_Движение!$I$85,"")</f>
        <v/>
      </c>
      <c r="C88" s="20">
        <f>IF($B88="","",Тех_Движение!$D$85)</f>
        <v/>
      </c>
      <c r="D88" s="42">
        <f>IF($B88="","",Тех_Движение!$B$85)</f>
        <v/>
      </c>
      <c r="E88" s="54">
        <f>IF($B88="","",Тех_Движение!$F$85)</f>
        <v/>
      </c>
      <c r="F88" s="54">
        <f>IF($B88="","",SUMIFS($E$5:$E87,$C$5:$C87,$C88))</f>
        <v/>
      </c>
      <c r="G88" s="54">
        <f>IF($B88="","",MAX(0,$E88-MAX(0,SUMIFS(Тех_Движение!$G$2:$G$5111,Тех_Движение!$D$2:$D$5111,$C88,Тех_Движение!$B$2:$B$5111,"&lt;="&amp;Настройки!$B$5-1)-$F88)))</f>
        <v/>
      </c>
      <c r="H88" s="54">
        <f>IF($B88="","",IF(AND($D88&gt;=Настройки!$B$5,$D88&lt;=Настройки!$B$6),$E88,0))</f>
        <v/>
      </c>
      <c r="I88" s="54">
        <f>IF($B88="","",$G88+$H88-$J88)</f>
        <v/>
      </c>
      <c r="J88" s="54">
        <f>IF($B88="","",MAX(0,$E88-MAX(0,SUMIFS(Тех_Движение!$G$2:$G$5111,Тех_Движение!$D$2:$D$5111,$C88,Тех_Движение!$B$2:$B$5111,"&lt;="&amp;Настройки!$B$6)-$F88)))</f>
        <v/>
      </c>
      <c r="K88" s="54">
        <f>IF(OR($B88="",K$3&lt;$D88+Настройки!$B$7),0,MAX(0,$E88-MAX(0,SUMIFS(Тех_Движение!$G$2:$G$5111,Тех_Движение!$D$2:$D$5111,$C88,Тех_Движение!$B$2:$B$5111,"&lt;="&amp;K$3)-$F88)))</f>
        <v/>
      </c>
      <c r="L88" s="54">
        <f>IF(OR($B88="",L$3&lt;$D88+Настройки!$B$7),0,MAX(0,$E88-MAX(0,SUMIFS(Тех_Движение!$G$2:$G$5111,Тех_Движение!$D$2:$D$5111,$C88,Тех_Движение!$B$2:$B$5111,"&lt;="&amp;L$3)-$F88)))</f>
        <v/>
      </c>
      <c r="M88" s="54">
        <f>IF(OR($B88="",M$3&lt;$D88+Настройки!$B$7),0,MAX(0,$E88-MAX(0,SUMIFS(Тех_Движение!$G$2:$G$5111,Тех_Движение!$D$2:$D$5111,$C88,Тех_Движение!$B$2:$B$5111,"&lt;="&amp;M$3)-$F88)))</f>
        <v/>
      </c>
      <c r="N88" s="54">
        <f>IF(OR($B88="",N$3&lt;$D88+Настройки!$B$7),0,MAX(0,$E88-MAX(0,SUMIFS(Тех_Движение!$G$2:$G$5111,Тех_Движение!$D$2:$D$5111,$C88,Тех_Движение!$B$2:$B$5111,"&lt;="&amp;N$3)-$F88)))</f>
        <v/>
      </c>
      <c r="O88" s="54">
        <f>IF(OR($B88="",O$3&lt;$D88+Настройки!$B$7),0,MAX(0,$E88-MAX(0,SUMIFS(Тех_Движение!$G$2:$G$5111,Тех_Движение!$D$2:$D$5111,$C88,Тех_Движение!$B$2:$B$5111,"&lt;="&amp;O$3)-$F88)))</f>
        <v/>
      </c>
      <c r="P88" s="54">
        <f>IF(OR($B88="",P$3&lt;$D88+Настройки!$B$7),0,MAX(0,$E88-MAX(0,SUMIFS(Тех_Движение!$G$2:$G$5111,Тех_Движение!$D$2:$D$5111,$C88,Тех_Движение!$B$2:$B$5111,"&lt;="&amp;P$3)-$F88)))</f>
        <v/>
      </c>
      <c r="Q88" s="54">
        <f>IF(OR($B88="",Q$3&lt;$D88+Настройки!$B$7),0,MAX(0,$E88-MAX(0,SUMIFS(Тех_Движение!$G$2:$G$5111,Тех_Движение!$D$2:$D$5111,$C88,Тех_Движение!$B$2:$B$5111,"&lt;="&amp;Q$3)-$F88)))</f>
        <v/>
      </c>
      <c r="R88" s="54">
        <f>IF($B88="","",SUM($K88:$Q88))</f>
        <v/>
      </c>
      <c r="S88" s="56">
        <f>IF($B88="","",VLOOKUP($C88,Настройки!$A$11:$L$17,9,FALSE))</f>
        <v/>
      </c>
      <c r="T88" s="56">
        <f>IF($B88="","",$R88*$S88)</f>
        <v/>
      </c>
    </row>
    <row r="89">
      <c r="A89" s="20">
        <f>Тех_Движение!$A$86</f>
        <v/>
      </c>
      <c r="B89" s="20">
        <f>IF(Тех_Движение!$F$86&gt;0,Тех_Движение!$I$86,"")</f>
        <v/>
      </c>
      <c r="C89" s="20">
        <f>IF($B89="","",Тех_Движение!$D$86)</f>
        <v/>
      </c>
      <c r="D89" s="42">
        <f>IF($B89="","",Тех_Движение!$B$86)</f>
        <v/>
      </c>
      <c r="E89" s="54">
        <f>IF($B89="","",Тех_Движение!$F$86)</f>
        <v/>
      </c>
      <c r="F89" s="54">
        <f>IF($B89="","",SUMIFS($E$5:$E88,$C$5:$C88,$C89))</f>
        <v/>
      </c>
      <c r="G89" s="54">
        <f>IF($B89="","",MAX(0,$E89-MAX(0,SUMIFS(Тех_Движение!$G$2:$G$5111,Тех_Движение!$D$2:$D$5111,$C89,Тех_Движение!$B$2:$B$5111,"&lt;="&amp;Настройки!$B$5-1)-$F89)))</f>
        <v/>
      </c>
      <c r="H89" s="54">
        <f>IF($B89="","",IF(AND($D89&gt;=Настройки!$B$5,$D89&lt;=Настройки!$B$6),$E89,0))</f>
        <v/>
      </c>
      <c r="I89" s="54">
        <f>IF($B89="","",$G89+$H89-$J89)</f>
        <v/>
      </c>
      <c r="J89" s="54">
        <f>IF($B89="","",MAX(0,$E89-MAX(0,SUMIFS(Тех_Движение!$G$2:$G$5111,Тех_Движение!$D$2:$D$5111,$C89,Тех_Движение!$B$2:$B$5111,"&lt;="&amp;Настройки!$B$6)-$F89)))</f>
        <v/>
      </c>
      <c r="K89" s="54">
        <f>IF(OR($B89="",K$3&lt;$D89+Настройки!$B$7),0,MAX(0,$E89-MAX(0,SUMIFS(Тех_Движение!$G$2:$G$5111,Тех_Движение!$D$2:$D$5111,$C89,Тех_Движение!$B$2:$B$5111,"&lt;="&amp;K$3)-$F89)))</f>
        <v/>
      </c>
      <c r="L89" s="54">
        <f>IF(OR($B89="",L$3&lt;$D89+Настройки!$B$7),0,MAX(0,$E89-MAX(0,SUMIFS(Тех_Движение!$G$2:$G$5111,Тех_Движение!$D$2:$D$5111,$C89,Тех_Движение!$B$2:$B$5111,"&lt;="&amp;L$3)-$F89)))</f>
        <v/>
      </c>
      <c r="M89" s="54">
        <f>IF(OR($B89="",M$3&lt;$D89+Настройки!$B$7),0,MAX(0,$E89-MAX(0,SUMIFS(Тех_Движение!$G$2:$G$5111,Тех_Движение!$D$2:$D$5111,$C89,Тех_Движение!$B$2:$B$5111,"&lt;="&amp;M$3)-$F89)))</f>
        <v/>
      </c>
      <c r="N89" s="54">
        <f>IF(OR($B89="",N$3&lt;$D89+Настройки!$B$7),0,MAX(0,$E89-MAX(0,SUMIFS(Тех_Движение!$G$2:$G$5111,Тех_Движение!$D$2:$D$5111,$C89,Тех_Движение!$B$2:$B$5111,"&lt;="&amp;N$3)-$F89)))</f>
        <v/>
      </c>
      <c r="O89" s="54">
        <f>IF(OR($B89="",O$3&lt;$D89+Настройки!$B$7),0,MAX(0,$E89-MAX(0,SUMIFS(Тех_Движение!$G$2:$G$5111,Тех_Движение!$D$2:$D$5111,$C89,Тех_Движение!$B$2:$B$5111,"&lt;="&amp;O$3)-$F89)))</f>
        <v/>
      </c>
      <c r="P89" s="54">
        <f>IF(OR($B89="",P$3&lt;$D89+Настройки!$B$7),0,MAX(0,$E89-MAX(0,SUMIFS(Тех_Движение!$G$2:$G$5111,Тех_Движение!$D$2:$D$5111,$C89,Тех_Движение!$B$2:$B$5111,"&lt;="&amp;P$3)-$F89)))</f>
        <v/>
      </c>
      <c r="Q89" s="54">
        <f>IF(OR($B89="",Q$3&lt;$D89+Настройки!$B$7),0,MAX(0,$E89-MAX(0,SUMIFS(Тех_Движение!$G$2:$G$5111,Тех_Движение!$D$2:$D$5111,$C89,Тех_Движение!$B$2:$B$5111,"&lt;="&amp;Q$3)-$F89)))</f>
        <v/>
      </c>
      <c r="R89" s="54">
        <f>IF($B89="","",SUM($K89:$Q89))</f>
        <v/>
      </c>
      <c r="S89" s="56">
        <f>IF($B89="","",VLOOKUP($C89,Настройки!$A$11:$L$17,9,FALSE))</f>
        <v/>
      </c>
      <c r="T89" s="56">
        <f>IF($B89="","",$R89*$S89)</f>
        <v/>
      </c>
    </row>
    <row r="90">
      <c r="A90" s="20">
        <f>Тех_Движение!$A$87</f>
        <v/>
      </c>
      <c r="B90" s="20">
        <f>IF(Тех_Движение!$F$87&gt;0,Тех_Движение!$I$87,"")</f>
        <v/>
      </c>
      <c r="C90" s="20">
        <f>IF($B90="","",Тех_Движение!$D$87)</f>
        <v/>
      </c>
      <c r="D90" s="42">
        <f>IF($B90="","",Тех_Движение!$B$87)</f>
        <v/>
      </c>
      <c r="E90" s="54">
        <f>IF($B90="","",Тех_Движение!$F$87)</f>
        <v/>
      </c>
      <c r="F90" s="54">
        <f>IF($B90="","",SUMIFS($E$5:$E89,$C$5:$C89,$C90))</f>
        <v/>
      </c>
      <c r="G90" s="54">
        <f>IF($B90="","",MAX(0,$E90-MAX(0,SUMIFS(Тех_Движение!$G$2:$G$5111,Тех_Движение!$D$2:$D$5111,$C90,Тех_Движение!$B$2:$B$5111,"&lt;="&amp;Настройки!$B$5-1)-$F90)))</f>
        <v/>
      </c>
      <c r="H90" s="54">
        <f>IF($B90="","",IF(AND($D90&gt;=Настройки!$B$5,$D90&lt;=Настройки!$B$6),$E90,0))</f>
        <v/>
      </c>
      <c r="I90" s="54">
        <f>IF($B90="","",$G90+$H90-$J90)</f>
        <v/>
      </c>
      <c r="J90" s="54">
        <f>IF($B90="","",MAX(0,$E90-MAX(0,SUMIFS(Тех_Движение!$G$2:$G$5111,Тех_Движение!$D$2:$D$5111,$C90,Тех_Движение!$B$2:$B$5111,"&lt;="&amp;Настройки!$B$6)-$F90)))</f>
        <v/>
      </c>
      <c r="K90" s="54">
        <f>IF(OR($B90="",K$3&lt;$D90+Настройки!$B$7),0,MAX(0,$E90-MAX(0,SUMIFS(Тех_Движение!$G$2:$G$5111,Тех_Движение!$D$2:$D$5111,$C90,Тех_Движение!$B$2:$B$5111,"&lt;="&amp;K$3)-$F90)))</f>
        <v/>
      </c>
      <c r="L90" s="54">
        <f>IF(OR($B90="",L$3&lt;$D90+Настройки!$B$7),0,MAX(0,$E90-MAX(0,SUMIFS(Тех_Движение!$G$2:$G$5111,Тех_Движение!$D$2:$D$5111,$C90,Тех_Движение!$B$2:$B$5111,"&lt;="&amp;L$3)-$F90)))</f>
        <v/>
      </c>
      <c r="M90" s="54">
        <f>IF(OR($B90="",M$3&lt;$D90+Настройки!$B$7),0,MAX(0,$E90-MAX(0,SUMIFS(Тех_Движение!$G$2:$G$5111,Тех_Движение!$D$2:$D$5111,$C90,Тех_Движение!$B$2:$B$5111,"&lt;="&amp;M$3)-$F90)))</f>
        <v/>
      </c>
      <c r="N90" s="54">
        <f>IF(OR($B90="",N$3&lt;$D90+Настройки!$B$7),0,MAX(0,$E90-MAX(0,SUMIFS(Тех_Движение!$G$2:$G$5111,Тех_Движение!$D$2:$D$5111,$C90,Тех_Движение!$B$2:$B$5111,"&lt;="&amp;N$3)-$F90)))</f>
        <v/>
      </c>
      <c r="O90" s="54">
        <f>IF(OR($B90="",O$3&lt;$D90+Настройки!$B$7),0,MAX(0,$E90-MAX(0,SUMIFS(Тех_Движение!$G$2:$G$5111,Тех_Движение!$D$2:$D$5111,$C90,Тех_Движение!$B$2:$B$5111,"&lt;="&amp;O$3)-$F90)))</f>
        <v/>
      </c>
      <c r="P90" s="54">
        <f>IF(OR($B90="",P$3&lt;$D90+Настройки!$B$7),0,MAX(0,$E90-MAX(0,SUMIFS(Тех_Движение!$G$2:$G$5111,Тех_Движение!$D$2:$D$5111,$C90,Тех_Движение!$B$2:$B$5111,"&lt;="&amp;P$3)-$F90)))</f>
        <v/>
      </c>
      <c r="Q90" s="54">
        <f>IF(OR($B90="",Q$3&lt;$D90+Настройки!$B$7),0,MAX(0,$E90-MAX(0,SUMIFS(Тех_Движение!$G$2:$G$5111,Тех_Движение!$D$2:$D$5111,$C90,Тех_Движение!$B$2:$B$5111,"&lt;="&amp;Q$3)-$F90)))</f>
        <v/>
      </c>
      <c r="R90" s="54">
        <f>IF($B90="","",SUM($K90:$Q90))</f>
        <v/>
      </c>
      <c r="S90" s="56">
        <f>IF($B90="","",VLOOKUP($C90,Настройки!$A$11:$L$17,9,FALSE))</f>
        <v/>
      </c>
      <c r="T90" s="56">
        <f>IF($B90="","",$R90*$S90)</f>
        <v/>
      </c>
    </row>
    <row r="91">
      <c r="A91" s="20">
        <f>Тех_Движение!$A$88</f>
        <v/>
      </c>
      <c r="B91" s="20">
        <f>IF(Тех_Движение!$F$88&gt;0,Тех_Движение!$I$88,"")</f>
        <v/>
      </c>
      <c r="C91" s="20">
        <f>IF($B91="","",Тех_Движение!$D$88)</f>
        <v/>
      </c>
      <c r="D91" s="42">
        <f>IF($B91="","",Тех_Движение!$B$88)</f>
        <v/>
      </c>
      <c r="E91" s="54">
        <f>IF($B91="","",Тех_Движение!$F$88)</f>
        <v/>
      </c>
      <c r="F91" s="54">
        <f>IF($B91="","",SUMIFS($E$5:$E90,$C$5:$C90,$C91))</f>
        <v/>
      </c>
      <c r="G91" s="54">
        <f>IF($B91="","",MAX(0,$E91-MAX(0,SUMIFS(Тех_Движение!$G$2:$G$5111,Тех_Движение!$D$2:$D$5111,$C91,Тех_Движение!$B$2:$B$5111,"&lt;="&amp;Настройки!$B$5-1)-$F91)))</f>
        <v/>
      </c>
      <c r="H91" s="54">
        <f>IF($B91="","",IF(AND($D91&gt;=Настройки!$B$5,$D91&lt;=Настройки!$B$6),$E91,0))</f>
        <v/>
      </c>
      <c r="I91" s="54">
        <f>IF($B91="","",$G91+$H91-$J91)</f>
        <v/>
      </c>
      <c r="J91" s="54">
        <f>IF($B91="","",MAX(0,$E91-MAX(0,SUMIFS(Тех_Движение!$G$2:$G$5111,Тех_Движение!$D$2:$D$5111,$C91,Тех_Движение!$B$2:$B$5111,"&lt;="&amp;Настройки!$B$6)-$F91)))</f>
        <v/>
      </c>
      <c r="K91" s="54">
        <f>IF(OR($B91="",K$3&lt;$D91+Настройки!$B$7),0,MAX(0,$E91-MAX(0,SUMIFS(Тех_Движение!$G$2:$G$5111,Тех_Движение!$D$2:$D$5111,$C91,Тех_Движение!$B$2:$B$5111,"&lt;="&amp;K$3)-$F91)))</f>
        <v/>
      </c>
      <c r="L91" s="54">
        <f>IF(OR($B91="",L$3&lt;$D91+Настройки!$B$7),0,MAX(0,$E91-MAX(0,SUMIFS(Тех_Движение!$G$2:$G$5111,Тех_Движение!$D$2:$D$5111,$C91,Тех_Движение!$B$2:$B$5111,"&lt;="&amp;L$3)-$F91)))</f>
        <v/>
      </c>
      <c r="M91" s="54">
        <f>IF(OR($B91="",M$3&lt;$D91+Настройки!$B$7),0,MAX(0,$E91-MAX(0,SUMIFS(Тех_Движение!$G$2:$G$5111,Тех_Движение!$D$2:$D$5111,$C91,Тех_Движение!$B$2:$B$5111,"&lt;="&amp;M$3)-$F91)))</f>
        <v/>
      </c>
      <c r="N91" s="54">
        <f>IF(OR($B91="",N$3&lt;$D91+Настройки!$B$7),0,MAX(0,$E91-MAX(0,SUMIFS(Тех_Движение!$G$2:$G$5111,Тех_Движение!$D$2:$D$5111,$C91,Тех_Движение!$B$2:$B$5111,"&lt;="&amp;N$3)-$F91)))</f>
        <v/>
      </c>
      <c r="O91" s="54">
        <f>IF(OR($B91="",O$3&lt;$D91+Настройки!$B$7),0,MAX(0,$E91-MAX(0,SUMIFS(Тех_Движение!$G$2:$G$5111,Тех_Движение!$D$2:$D$5111,$C91,Тех_Движение!$B$2:$B$5111,"&lt;="&amp;O$3)-$F91)))</f>
        <v/>
      </c>
      <c r="P91" s="54">
        <f>IF(OR($B91="",P$3&lt;$D91+Настройки!$B$7),0,MAX(0,$E91-MAX(0,SUMIFS(Тех_Движение!$G$2:$G$5111,Тех_Движение!$D$2:$D$5111,$C91,Тех_Движение!$B$2:$B$5111,"&lt;="&amp;P$3)-$F91)))</f>
        <v/>
      </c>
      <c r="Q91" s="54">
        <f>IF(OR($B91="",Q$3&lt;$D91+Настройки!$B$7),0,MAX(0,$E91-MAX(0,SUMIFS(Тех_Движение!$G$2:$G$5111,Тех_Движение!$D$2:$D$5111,$C91,Тех_Движение!$B$2:$B$5111,"&lt;="&amp;Q$3)-$F91)))</f>
        <v/>
      </c>
      <c r="R91" s="54">
        <f>IF($B91="","",SUM($K91:$Q91))</f>
        <v/>
      </c>
      <c r="S91" s="56">
        <f>IF($B91="","",VLOOKUP($C91,Настройки!$A$11:$L$17,9,FALSE))</f>
        <v/>
      </c>
      <c r="T91" s="56">
        <f>IF($B91="","",$R91*$S91)</f>
        <v/>
      </c>
    </row>
    <row r="92">
      <c r="A92" s="20">
        <f>Тех_Движение!$A$89</f>
        <v/>
      </c>
      <c r="B92" s="20">
        <f>IF(Тех_Движение!$F$89&gt;0,Тех_Движение!$I$89,"")</f>
        <v/>
      </c>
      <c r="C92" s="20">
        <f>IF($B92="","",Тех_Движение!$D$89)</f>
        <v/>
      </c>
      <c r="D92" s="42">
        <f>IF($B92="","",Тех_Движение!$B$89)</f>
        <v/>
      </c>
      <c r="E92" s="54">
        <f>IF($B92="","",Тех_Движение!$F$89)</f>
        <v/>
      </c>
      <c r="F92" s="54">
        <f>IF($B92="","",SUMIFS($E$5:$E91,$C$5:$C91,$C92))</f>
        <v/>
      </c>
      <c r="G92" s="54">
        <f>IF($B92="","",MAX(0,$E92-MAX(0,SUMIFS(Тех_Движение!$G$2:$G$5111,Тех_Движение!$D$2:$D$5111,$C92,Тех_Движение!$B$2:$B$5111,"&lt;="&amp;Настройки!$B$5-1)-$F92)))</f>
        <v/>
      </c>
      <c r="H92" s="54">
        <f>IF($B92="","",IF(AND($D92&gt;=Настройки!$B$5,$D92&lt;=Настройки!$B$6),$E92,0))</f>
        <v/>
      </c>
      <c r="I92" s="54">
        <f>IF($B92="","",$G92+$H92-$J92)</f>
        <v/>
      </c>
      <c r="J92" s="54">
        <f>IF($B92="","",MAX(0,$E92-MAX(0,SUMIFS(Тех_Движение!$G$2:$G$5111,Тех_Движение!$D$2:$D$5111,$C92,Тех_Движение!$B$2:$B$5111,"&lt;="&amp;Настройки!$B$6)-$F92)))</f>
        <v/>
      </c>
      <c r="K92" s="54">
        <f>IF(OR($B92="",K$3&lt;$D92+Настройки!$B$7),0,MAX(0,$E92-MAX(0,SUMIFS(Тех_Движение!$G$2:$G$5111,Тех_Движение!$D$2:$D$5111,$C92,Тех_Движение!$B$2:$B$5111,"&lt;="&amp;K$3)-$F92)))</f>
        <v/>
      </c>
      <c r="L92" s="54">
        <f>IF(OR($B92="",L$3&lt;$D92+Настройки!$B$7),0,MAX(0,$E92-MAX(0,SUMIFS(Тех_Движение!$G$2:$G$5111,Тех_Движение!$D$2:$D$5111,$C92,Тех_Движение!$B$2:$B$5111,"&lt;="&amp;L$3)-$F92)))</f>
        <v/>
      </c>
      <c r="M92" s="54">
        <f>IF(OR($B92="",M$3&lt;$D92+Настройки!$B$7),0,MAX(0,$E92-MAX(0,SUMIFS(Тех_Движение!$G$2:$G$5111,Тех_Движение!$D$2:$D$5111,$C92,Тех_Движение!$B$2:$B$5111,"&lt;="&amp;M$3)-$F92)))</f>
        <v/>
      </c>
      <c r="N92" s="54">
        <f>IF(OR($B92="",N$3&lt;$D92+Настройки!$B$7),0,MAX(0,$E92-MAX(0,SUMIFS(Тех_Движение!$G$2:$G$5111,Тех_Движение!$D$2:$D$5111,$C92,Тех_Движение!$B$2:$B$5111,"&lt;="&amp;N$3)-$F92)))</f>
        <v/>
      </c>
      <c r="O92" s="54">
        <f>IF(OR($B92="",O$3&lt;$D92+Настройки!$B$7),0,MAX(0,$E92-MAX(0,SUMIFS(Тех_Движение!$G$2:$G$5111,Тех_Движение!$D$2:$D$5111,$C92,Тех_Движение!$B$2:$B$5111,"&lt;="&amp;O$3)-$F92)))</f>
        <v/>
      </c>
      <c r="P92" s="54">
        <f>IF(OR($B92="",P$3&lt;$D92+Настройки!$B$7),0,MAX(0,$E92-MAX(0,SUMIFS(Тех_Движение!$G$2:$G$5111,Тех_Движение!$D$2:$D$5111,$C92,Тех_Движение!$B$2:$B$5111,"&lt;="&amp;P$3)-$F92)))</f>
        <v/>
      </c>
      <c r="Q92" s="54">
        <f>IF(OR($B92="",Q$3&lt;$D92+Настройки!$B$7),0,MAX(0,$E92-MAX(0,SUMIFS(Тех_Движение!$G$2:$G$5111,Тех_Движение!$D$2:$D$5111,$C92,Тех_Движение!$B$2:$B$5111,"&lt;="&amp;Q$3)-$F92)))</f>
        <v/>
      </c>
      <c r="R92" s="54">
        <f>IF($B92="","",SUM($K92:$Q92))</f>
        <v/>
      </c>
      <c r="S92" s="56">
        <f>IF($B92="","",VLOOKUP($C92,Настройки!$A$11:$L$17,9,FALSE))</f>
        <v/>
      </c>
      <c r="T92" s="56">
        <f>IF($B92="","",$R92*$S92)</f>
        <v/>
      </c>
    </row>
    <row r="93">
      <c r="A93" s="20">
        <f>Тех_Движение!$A$90</f>
        <v/>
      </c>
      <c r="B93" s="20">
        <f>IF(Тех_Движение!$F$90&gt;0,Тех_Движение!$I$90,"")</f>
        <v/>
      </c>
      <c r="C93" s="20">
        <f>IF($B93="","",Тех_Движение!$D$90)</f>
        <v/>
      </c>
      <c r="D93" s="42">
        <f>IF($B93="","",Тех_Движение!$B$90)</f>
        <v/>
      </c>
      <c r="E93" s="54">
        <f>IF($B93="","",Тех_Движение!$F$90)</f>
        <v/>
      </c>
      <c r="F93" s="54">
        <f>IF($B93="","",SUMIFS($E$5:$E92,$C$5:$C92,$C93))</f>
        <v/>
      </c>
      <c r="G93" s="54">
        <f>IF($B93="","",MAX(0,$E93-MAX(0,SUMIFS(Тех_Движение!$G$2:$G$5111,Тех_Движение!$D$2:$D$5111,$C93,Тех_Движение!$B$2:$B$5111,"&lt;="&amp;Настройки!$B$5-1)-$F93)))</f>
        <v/>
      </c>
      <c r="H93" s="54">
        <f>IF($B93="","",IF(AND($D93&gt;=Настройки!$B$5,$D93&lt;=Настройки!$B$6),$E93,0))</f>
        <v/>
      </c>
      <c r="I93" s="54">
        <f>IF($B93="","",$G93+$H93-$J93)</f>
        <v/>
      </c>
      <c r="J93" s="54">
        <f>IF($B93="","",MAX(0,$E93-MAX(0,SUMIFS(Тех_Движение!$G$2:$G$5111,Тех_Движение!$D$2:$D$5111,$C93,Тех_Движение!$B$2:$B$5111,"&lt;="&amp;Настройки!$B$6)-$F93)))</f>
        <v/>
      </c>
      <c r="K93" s="54">
        <f>IF(OR($B93="",K$3&lt;$D93+Настройки!$B$7),0,MAX(0,$E93-MAX(0,SUMIFS(Тех_Движение!$G$2:$G$5111,Тех_Движение!$D$2:$D$5111,$C93,Тех_Движение!$B$2:$B$5111,"&lt;="&amp;K$3)-$F93)))</f>
        <v/>
      </c>
      <c r="L93" s="54">
        <f>IF(OR($B93="",L$3&lt;$D93+Настройки!$B$7),0,MAX(0,$E93-MAX(0,SUMIFS(Тех_Движение!$G$2:$G$5111,Тех_Движение!$D$2:$D$5111,$C93,Тех_Движение!$B$2:$B$5111,"&lt;="&amp;L$3)-$F93)))</f>
        <v/>
      </c>
      <c r="M93" s="54">
        <f>IF(OR($B93="",M$3&lt;$D93+Настройки!$B$7),0,MAX(0,$E93-MAX(0,SUMIFS(Тех_Движение!$G$2:$G$5111,Тех_Движение!$D$2:$D$5111,$C93,Тех_Движение!$B$2:$B$5111,"&lt;="&amp;M$3)-$F93)))</f>
        <v/>
      </c>
      <c r="N93" s="54">
        <f>IF(OR($B93="",N$3&lt;$D93+Настройки!$B$7),0,MAX(0,$E93-MAX(0,SUMIFS(Тех_Движение!$G$2:$G$5111,Тех_Движение!$D$2:$D$5111,$C93,Тех_Движение!$B$2:$B$5111,"&lt;="&amp;N$3)-$F93)))</f>
        <v/>
      </c>
      <c r="O93" s="54">
        <f>IF(OR($B93="",O$3&lt;$D93+Настройки!$B$7),0,MAX(0,$E93-MAX(0,SUMIFS(Тех_Движение!$G$2:$G$5111,Тех_Движение!$D$2:$D$5111,$C93,Тех_Движение!$B$2:$B$5111,"&lt;="&amp;O$3)-$F93)))</f>
        <v/>
      </c>
      <c r="P93" s="54">
        <f>IF(OR($B93="",P$3&lt;$D93+Настройки!$B$7),0,MAX(0,$E93-MAX(0,SUMIFS(Тех_Движение!$G$2:$G$5111,Тех_Движение!$D$2:$D$5111,$C93,Тех_Движение!$B$2:$B$5111,"&lt;="&amp;P$3)-$F93)))</f>
        <v/>
      </c>
      <c r="Q93" s="54">
        <f>IF(OR($B93="",Q$3&lt;$D93+Настройки!$B$7),0,MAX(0,$E93-MAX(0,SUMIFS(Тех_Движение!$G$2:$G$5111,Тех_Движение!$D$2:$D$5111,$C93,Тех_Движение!$B$2:$B$5111,"&lt;="&amp;Q$3)-$F93)))</f>
        <v/>
      </c>
      <c r="R93" s="54">
        <f>IF($B93="","",SUM($K93:$Q93))</f>
        <v/>
      </c>
      <c r="S93" s="56">
        <f>IF($B93="","",VLOOKUP($C93,Настройки!$A$11:$L$17,9,FALSE))</f>
        <v/>
      </c>
      <c r="T93" s="56">
        <f>IF($B93="","",$R93*$S93)</f>
        <v/>
      </c>
    </row>
    <row r="94">
      <c r="A94" s="20">
        <f>Тех_Движение!$A$91</f>
        <v/>
      </c>
      <c r="B94" s="20">
        <f>IF(Тех_Движение!$F$91&gt;0,Тех_Движение!$I$91,"")</f>
        <v/>
      </c>
      <c r="C94" s="20">
        <f>IF($B94="","",Тех_Движение!$D$91)</f>
        <v/>
      </c>
      <c r="D94" s="42">
        <f>IF($B94="","",Тех_Движение!$B$91)</f>
        <v/>
      </c>
      <c r="E94" s="54">
        <f>IF($B94="","",Тех_Движение!$F$91)</f>
        <v/>
      </c>
      <c r="F94" s="54">
        <f>IF($B94="","",SUMIFS($E$5:$E93,$C$5:$C93,$C94))</f>
        <v/>
      </c>
      <c r="G94" s="54">
        <f>IF($B94="","",MAX(0,$E94-MAX(0,SUMIFS(Тех_Движение!$G$2:$G$5111,Тех_Движение!$D$2:$D$5111,$C94,Тех_Движение!$B$2:$B$5111,"&lt;="&amp;Настройки!$B$5-1)-$F94)))</f>
        <v/>
      </c>
      <c r="H94" s="54">
        <f>IF($B94="","",IF(AND($D94&gt;=Настройки!$B$5,$D94&lt;=Настройки!$B$6),$E94,0))</f>
        <v/>
      </c>
      <c r="I94" s="54">
        <f>IF($B94="","",$G94+$H94-$J94)</f>
        <v/>
      </c>
      <c r="J94" s="54">
        <f>IF($B94="","",MAX(0,$E94-MAX(0,SUMIFS(Тех_Движение!$G$2:$G$5111,Тех_Движение!$D$2:$D$5111,$C94,Тех_Движение!$B$2:$B$5111,"&lt;="&amp;Настройки!$B$6)-$F94)))</f>
        <v/>
      </c>
      <c r="K94" s="54">
        <f>IF(OR($B94="",K$3&lt;$D94+Настройки!$B$7),0,MAX(0,$E94-MAX(0,SUMIFS(Тех_Движение!$G$2:$G$5111,Тех_Движение!$D$2:$D$5111,$C94,Тех_Движение!$B$2:$B$5111,"&lt;="&amp;K$3)-$F94)))</f>
        <v/>
      </c>
      <c r="L94" s="54">
        <f>IF(OR($B94="",L$3&lt;$D94+Настройки!$B$7),0,MAX(0,$E94-MAX(0,SUMIFS(Тех_Движение!$G$2:$G$5111,Тех_Движение!$D$2:$D$5111,$C94,Тех_Движение!$B$2:$B$5111,"&lt;="&amp;L$3)-$F94)))</f>
        <v/>
      </c>
      <c r="M94" s="54">
        <f>IF(OR($B94="",M$3&lt;$D94+Настройки!$B$7),0,MAX(0,$E94-MAX(0,SUMIFS(Тех_Движение!$G$2:$G$5111,Тех_Движение!$D$2:$D$5111,$C94,Тех_Движение!$B$2:$B$5111,"&lt;="&amp;M$3)-$F94)))</f>
        <v/>
      </c>
      <c r="N94" s="54">
        <f>IF(OR($B94="",N$3&lt;$D94+Настройки!$B$7),0,MAX(0,$E94-MAX(0,SUMIFS(Тех_Движение!$G$2:$G$5111,Тех_Движение!$D$2:$D$5111,$C94,Тех_Движение!$B$2:$B$5111,"&lt;="&amp;N$3)-$F94)))</f>
        <v/>
      </c>
      <c r="O94" s="54">
        <f>IF(OR($B94="",O$3&lt;$D94+Настройки!$B$7),0,MAX(0,$E94-MAX(0,SUMIFS(Тех_Движение!$G$2:$G$5111,Тех_Движение!$D$2:$D$5111,$C94,Тех_Движение!$B$2:$B$5111,"&lt;="&amp;O$3)-$F94)))</f>
        <v/>
      </c>
      <c r="P94" s="54">
        <f>IF(OR($B94="",P$3&lt;$D94+Настройки!$B$7),0,MAX(0,$E94-MAX(0,SUMIFS(Тех_Движение!$G$2:$G$5111,Тех_Движение!$D$2:$D$5111,$C94,Тех_Движение!$B$2:$B$5111,"&lt;="&amp;P$3)-$F94)))</f>
        <v/>
      </c>
      <c r="Q94" s="54">
        <f>IF(OR($B94="",Q$3&lt;$D94+Настройки!$B$7),0,MAX(0,$E94-MAX(0,SUMIFS(Тех_Движение!$G$2:$G$5111,Тех_Движение!$D$2:$D$5111,$C94,Тех_Движение!$B$2:$B$5111,"&lt;="&amp;Q$3)-$F94)))</f>
        <v/>
      </c>
      <c r="R94" s="54">
        <f>IF($B94="","",SUM($K94:$Q94))</f>
        <v/>
      </c>
      <c r="S94" s="56">
        <f>IF($B94="","",VLOOKUP($C94,Настройки!$A$11:$L$17,9,FALSE))</f>
        <v/>
      </c>
      <c r="T94" s="56">
        <f>IF($B94="","",$R94*$S94)</f>
        <v/>
      </c>
    </row>
    <row r="95">
      <c r="A95" s="20">
        <f>Тех_Движение!$A$92</f>
        <v/>
      </c>
      <c r="B95" s="20">
        <f>IF(Тех_Движение!$F$92&gt;0,Тех_Движение!$I$92,"")</f>
        <v/>
      </c>
      <c r="C95" s="20">
        <f>IF($B95="","",Тех_Движение!$D$92)</f>
        <v/>
      </c>
      <c r="D95" s="42">
        <f>IF($B95="","",Тех_Движение!$B$92)</f>
        <v/>
      </c>
      <c r="E95" s="54">
        <f>IF($B95="","",Тех_Движение!$F$92)</f>
        <v/>
      </c>
      <c r="F95" s="54">
        <f>IF($B95="","",SUMIFS($E$5:$E94,$C$5:$C94,$C95))</f>
        <v/>
      </c>
      <c r="G95" s="54">
        <f>IF($B95="","",MAX(0,$E95-MAX(0,SUMIFS(Тех_Движение!$G$2:$G$5111,Тех_Движение!$D$2:$D$5111,$C95,Тех_Движение!$B$2:$B$5111,"&lt;="&amp;Настройки!$B$5-1)-$F95)))</f>
        <v/>
      </c>
      <c r="H95" s="54">
        <f>IF($B95="","",IF(AND($D95&gt;=Настройки!$B$5,$D95&lt;=Настройки!$B$6),$E95,0))</f>
        <v/>
      </c>
      <c r="I95" s="54">
        <f>IF($B95="","",$G95+$H95-$J95)</f>
        <v/>
      </c>
      <c r="J95" s="54">
        <f>IF($B95="","",MAX(0,$E95-MAX(0,SUMIFS(Тех_Движение!$G$2:$G$5111,Тех_Движение!$D$2:$D$5111,$C95,Тех_Движение!$B$2:$B$5111,"&lt;="&amp;Настройки!$B$6)-$F95)))</f>
        <v/>
      </c>
      <c r="K95" s="54">
        <f>IF(OR($B95="",K$3&lt;$D95+Настройки!$B$7),0,MAX(0,$E95-MAX(0,SUMIFS(Тех_Движение!$G$2:$G$5111,Тех_Движение!$D$2:$D$5111,$C95,Тех_Движение!$B$2:$B$5111,"&lt;="&amp;K$3)-$F95)))</f>
        <v/>
      </c>
      <c r="L95" s="54">
        <f>IF(OR($B95="",L$3&lt;$D95+Настройки!$B$7),0,MAX(0,$E95-MAX(0,SUMIFS(Тех_Движение!$G$2:$G$5111,Тех_Движение!$D$2:$D$5111,$C95,Тех_Движение!$B$2:$B$5111,"&lt;="&amp;L$3)-$F95)))</f>
        <v/>
      </c>
      <c r="M95" s="54">
        <f>IF(OR($B95="",M$3&lt;$D95+Настройки!$B$7),0,MAX(0,$E95-MAX(0,SUMIFS(Тех_Движение!$G$2:$G$5111,Тех_Движение!$D$2:$D$5111,$C95,Тех_Движение!$B$2:$B$5111,"&lt;="&amp;M$3)-$F95)))</f>
        <v/>
      </c>
      <c r="N95" s="54">
        <f>IF(OR($B95="",N$3&lt;$D95+Настройки!$B$7),0,MAX(0,$E95-MAX(0,SUMIFS(Тех_Движение!$G$2:$G$5111,Тех_Движение!$D$2:$D$5111,$C95,Тех_Движение!$B$2:$B$5111,"&lt;="&amp;N$3)-$F95)))</f>
        <v/>
      </c>
      <c r="O95" s="54">
        <f>IF(OR($B95="",O$3&lt;$D95+Настройки!$B$7),0,MAX(0,$E95-MAX(0,SUMIFS(Тех_Движение!$G$2:$G$5111,Тех_Движение!$D$2:$D$5111,$C95,Тех_Движение!$B$2:$B$5111,"&lt;="&amp;O$3)-$F95)))</f>
        <v/>
      </c>
      <c r="P95" s="54">
        <f>IF(OR($B95="",P$3&lt;$D95+Настройки!$B$7),0,MAX(0,$E95-MAX(0,SUMIFS(Тех_Движение!$G$2:$G$5111,Тех_Движение!$D$2:$D$5111,$C95,Тех_Движение!$B$2:$B$5111,"&lt;="&amp;P$3)-$F95)))</f>
        <v/>
      </c>
      <c r="Q95" s="54">
        <f>IF(OR($B95="",Q$3&lt;$D95+Настройки!$B$7),0,MAX(0,$E95-MAX(0,SUMIFS(Тех_Движение!$G$2:$G$5111,Тех_Движение!$D$2:$D$5111,$C95,Тех_Движение!$B$2:$B$5111,"&lt;="&amp;Q$3)-$F95)))</f>
        <v/>
      </c>
      <c r="R95" s="54">
        <f>IF($B95="","",SUM($K95:$Q95))</f>
        <v/>
      </c>
      <c r="S95" s="56">
        <f>IF($B95="","",VLOOKUP($C95,Настройки!$A$11:$L$17,9,FALSE))</f>
        <v/>
      </c>
      <c r="T95" s="56">
        <f>IF($B95="","",$R95*$S95)</f>
        <v/>
      </c>
    </row>
    <row r="96">
      <c r="A96" s="20">
        <f>Тех_Движение!$A$93</f>
        <v/>
      </c>
      <c r="B96" s="20">
        <f>IF(Тех_Движение!$F$93&gt;0,Тех_Движение!$I$93,"")</f>
        <v/>
      </c>
      <c r="C96" s="20">
        <f>IF($B96="","",Тех_Движение!$D$93)</f>
        <v/>
      </c>
      <c r="D96" s="42">
        <f>IF($B96="","",Тех_Движение!$B$93)</f>
        <v/>
      </c>
      <c r="E96" s="54">
        <f>IF($B96="","",Тех_Движение!$F$93)</f>
        <v/>
      </c>
      <c r="F96" s="54">
        <f>IF($B96="","",SUMIFS($E$5:$E95,$C$5:$C95,$C96))</f>
        <v/>
      </c>
      <c r="G96" s="54">
        <f>IF($B96="","",MAX(0,$E96-MAX(0,SUMIFS(Тех_Движение!$G$2:$G$5111,Тех_Движение!$D$2:$D$5111,$C96,Тех_Движение!$B$2:$B$5111,"&lt;="&amp;Настройки!$B$5-1)-$F96)))</f>
        <v/>
      </c>
      <c r="H96" s="54">
        <f>IF($B96="","",IF(AND($D96&gt;=Настройки!$B$5,$D96&lt;=Настройки!$B$6),$E96,0))</f>
        <v/>
      </c>
      <c r="I96" s="54">
        <f>IF($B96="","",$G96+$H96-$J96)</f>
        <v/>
      </c>
      <c r="J96" s="54">
        <f>IF($B96="","",MAX(0,$E96-MAX(0,SUMIFS(Тех_Движение!$G$2:$G$5111,Тех_Движение!$D$2:$D$5111,$C96,Тех_Движение!$B$2:$B$5111,"&lt;="&amp;Настройки!$B$6)-$F96)))</f>
        <v/>
      </c>
      <c r="K96" s="54">
        <f>IF(OR($B96="",K$3&lt;$D96+Настройки!$B$7),0,MAX(0,$E96-MAX(0,SUMIFS(Тех_Движение!$G$2:$G$5111,Тех_Движение!$D$2:$D$5111,$C96,Тех_Движение!$B$2:$B$5111,"&lt;="&amp;K$3)-$F96)))</f>
        <v/>
      </c>
      <c r="L96" s="54">
        <f>IF(OR($B96="",L$3&lt;$D96+Настройки!$B$7),0,MAX(0,$E96-MAX(0,SUMIFS(Тех_Движение!$G$2:$G$5111,Тех_Движение!$D$2:$D$5111,$C96,Тех_Движение!$B$2:$B$5111,"&lt;="&amp;L$3)-$F96)))</f>
        <v/>
      </c>
      <c r="M96" s="54">
        <f>IF(OR($B96="",M$3&lt;$D96+Настройки!$B$7),0,MAX(0,$E96-MAX(0,SUMIFS(Тех_Движение!$G$2:$G$5111,Тех_Движение!$D$2:$D$5111,$C96,Тех_Движение!$B$2:$B$5111,"&lt;="&amp;M$3)-$F96)))</f>
        <v/>
      </c>
      <c r="N96" s="54">
        <f>IF(OR($B96="",N$3&lt;$D96+Настройки!$B$7),0,MAX(0,$E96-MAX(0,SUMIFS(Тех_Движение!$G$2:$G$5111,Тех_Движение!$D$2:$D$5111,$C96,Тех_Движение!$B$2:$B$5111,"&lt;="&amp;N$3)-$F96)))</f>
        <v/>
      </c>
      <c r="O96" s="54">
        <f>IF(OR($B96="",O$3&lt;$D96+Настройки!$B$7),0,MAX(0,$E96-MAX(0,SUMIFS(Тех_Движение!$G$2:$G$5111,Тех_Движение!$D$2:$D$5111,$C96,Тех_Движение!$B$2:$B$5111,"&lt;="&amp;O$3)-$F96)))</f>
        <v/>
      </c>
      <c r="P96" s="54">
        <f>IF(OR($B96="",P$3&lt;$D96+Настройки!$B$7),0,MAX(0,$E96-MAX(0,SUMIFS(Тех_Движение!$G$2:$G$5111,Тех_Движение!$D$2:$D$5111,$C96,Тех_Движение!$B$2:$B$5111,"&lt;="&amp;P$3)-$F96)))</f>
        <v/>
      </c>
      <c r="Q96" s="54">
        <f>IF(OR($B96="",Q$3&lt;$D96+Настройки!$B$7),0,MAX(0,$E96-MAX(0,SUMIFS(Тех_Движение!$G$2:$G$5111,Тех_Движение!$D$2:$D$5111,$C96,Тех_Движение!$B$2:$B$5111,"&lt;="&amp;Q$3)-$F96)))</f>
        <v/>
      </c>
      <c r="R96" s="54">
        <f>IF($B96="","",SUM($K96:$Q96))</f>
        <v/>
      </c>
      <c r="S96" s="56">
        <f>IF($B96="","",VLOOKUP($C96,Настройки!$A$11:$L$17,9,FALSE))</f>
        <v/>
      </c>
      <c r="T96" s="56">
        <f>IF($B96="","",$R96*$S96)</f>
        <v/>
      </c>
    </row>
    <row r="97">
      <c r="A97" s="20">
        <f>Тех_Движение!$A$94</f>
        <v/>
      </c>
      <c r="B97" s="20">
        <f>IF(Тех_Движение!$F$94&gt;0,Тех_Движение!$I$94,"")</f>
        <v/>
      </c>
      <c r="C97" s="20">
        <f>IF($B97="","",Тех_Движение!$D$94)</f>
        <v/>
      </c>
      <c r="D97" s="42">
        <f>IF($B97="","",Тех_Движение!$B$94)</f>
        <v/>
      </c>
      <c r="E97" s="54">
        <f>IF($B97="","",Тех_Движение!$F$94)</f>
        <v/>
      </c>
      <c r="F97" s="54">
        <f>IF($B97="","",SUMIFS($E$5:$E96,$C$5:$C96,$C97))</f>
        <v/>
      </c>
      <c r="G97" s="54">
        <f>IF($B97="","",MAX(0,$E97-MAX(0,SUMIFS(Тех_Движение!$G$2:$G$5111,Тех_Движение!$D$2:$D$5111,$C97,Тех_Движение!$B$2:$B$5111,"&lt;="&amp;Настройки!$B$5-1)-$F97)))</f>
        <v/>
      </c>
      <c r="H97" s="54">
        <f>IF($B97="","",IF(AND($D97&gt;=Настройки!$B$5,$D97&lt;=Настройки!$B$6),$E97,0))</f>
        <v/>
      </c>
      <c r="I97" s="54">
        <f>IF($B97="","",$G97+$H97-$J97)</f>
        <v/>
      </c>
      <c r="J97" s="54">
        <f>IF($B97="","",MAX(0,$E97-MAX(0,SUMIFS(Тех_Движение!$G$2:$G$5111,Тех_Движение!$D$2:$D$5111,$C97,Тех_Движение!$B$2:$B$5111,"&lt;="&amp;Настройки!$B$6)-$F97)))</f>
        <v/>
      </c>
      <c r="K97" s="54">
        <f>IF(OR($B97="",K$3&lt;$D97+Настройки!$B$7),0,MAX(0,$E97-MAX(0,SUMIFS(Тех_Движение!$G$2:$G$5111,Тех_Движение!$D$2:$D$5111,$C97,Тех_Движение!$B$2:$B$5111,"&lt;="&amp;K$3)-$F97)))</f>
        <v/>
      </c>
      <c r="L97" s="54">
        <f>IF(OR($B97="",L$3&lt;$D97+Настройки!$B$7),0,MAX(0,$E97-MAX(0,SUMIFS(Тех_Движение!$G$2:$G$5111,Тех_Движение!$D$2:$D$5111,$C97,Тех_Движение!$B$2:$B$5111,"&lt;="&amp;L$3)-$F97)))</f>
        <v/>
      </c>
      <c r="M97" s="54">
        <f>IF(OR($B97="",M$3&lt;$D97+Настройки!$B$7),0,MAX(0,$E97-MAX(0,SUMIFS(Тех_Движение!$G$2:$G$5111,Тех_Движение!$D$2:$D$5111,$C97,Тех_Движение!$B$2:$B$5111,"&lt;="&amp;M$3)-$F97)))</f>
        <v/>
      </c>
      <c r="N97" s="54">
        <f>IF(OR($B97="",N$3&lt;$D97+Настройки!$B$7),0,MAX(0,$E97-MAX(0,SUMIFS(Тех_Движение!$G$2:$G$5111,Тех_Движение!$D$2:$D$5111,$C97,Тех_Движение!$B$2:$B$5111,"&lt;="&amp;N$3)-$F97)))</f>
        <v/>
      </c>
      <c r="O97" s="54">
        <f>IF(OR($B97="",O$3&lt;$D97+Настройки!$B$7),0,MAX(0,$E97-MAX(0,SUMIFS(Тех_Движение!$G$2:$G$5111,Тех_Движение!$D$2:$D$5111,$C97,Тех_Движение!$B$2:$B$5111,"&lt;="&amp;O$3)-$F97)))</f>
        <v/>
      </c>
      <c r="P97" s="54">
        <f>IF(OR($B97="",P$3&lt;$D97+Настройки!$B$7),0,MAX(0,$E97-MAX(0,SUMIFS(Тех_Движение!$G$2:$G$5111,Тех_Движение!$D$2:$D$5111,$C97,Тех_Движение!$B$2:$B$5111,"&lt;="&amp;P$3)-$F97)))</f>
        <v/>
      </c>
      <c r="Q97" s="54">
        <f>IF(OR($B97="",Q$3&lt;$D97+Настройки!$B$7),0,MAX(0,$E97-MAX(0,SUMIFS(Тех_Движение!$G$2:$G$5111,Тех_Движение!$D$2:$D$5111,$C97,Тех_Движение!$B$2:$B$5111,"&lt;="&amp;Q$3)-$F97)))</f>
        <v/>
      </c>
      <c r="R97" s="54">
        <f>IF($B97="","",SUM($K97:$Q97))</f>
        <v/>
      </c>
      <c r="S97" s="56">
        <f>IF($B97="","",VLOOKUP($C97,Настройки!$A$11:$L$17,9,FALSE))</f>
        <v/>
      </c>
      <c r="T97" s="56">
        <f>IF($B97="","",$R97*$S97)</f>
        <v/>
      </c>
    </row>
    <row r="98">
      <c r="A98" s="20">
        <f>Тех_Движение!$A$95</f>
        <v/>
      </c>
      <c r="B98" s="20">
        <f>IF(Тех_Движение!$F$95&gt;0,Тех_Движение!$I$95,"")</f>
        <v/>
      </c>
      <c r="C98" s="20">
        <f>IF($B98="","",Тех_Движение!$D$95)</f>
        <v/>
      </c>
      <c r="D98" s="42">
        <f>IF($B98="","",Тех_Движение!$B$95)</f>
        <v/>
      </c>
      <c r="E98" s="54">
        <f>IF($B98="","",Тех_Движение!$F$95)</f>
        <v/>
      </c>
      <c r="F98" s="54">
        <f>IF($B98="","",SUMIFS($E$5:$E97,$C$5:$C97,$C98))</f>
        <v/>
      </c>
      <c r="G98" s="54">
        <f>IF($B98="","",MAX(0,$E98-MAX(0,SUMIFS(Тех_Движение!$G$2:$G$5111,Тех_Движение!$D$2:$D$5111,$C98,Тех_Движение!$B$2:$B$5111,"&lt;="&amp;Настройки!$B$5-1)-$F98)))</f>
        <v/>
      </c>
      <c r="H98" s="54">
        <f>IF($B98="","",IF(AND($D98&gt;=Настройки!$B$5,$D98&lt;=Настройки!$B$6),$E98,0))</f>
        <v/>
      </c>
      <c r="I98" s="54">
        <f>IF($B98="","",$G98+$H98-$J98)</f>
        <v/>
      </c>
      <c r="J98" s="54">
        <f>IF($B98="","",MAX(0,$E98-MAX(0,SUMIFS(Тех_Движение!$G$2:$G$5111,Тех_Движение!$D$2:$D$5111,$C98,Тех_Движение!$B$2:$B$5111,"&lt;="&amp;Настройки!$B$6)-$F98)))</f>
        <v/>
      </c>
      <c r="K98" s="54">
        <f>IF(OR($B98="",K$3&lt;$D98+Настройки!$B$7),0,MAX(0,$E98-MAX(0,SUMIFS(Тех_Движение!$G$2:$G$5111,Тех_Движение!$D$2:$D$5111,$C98,Тех_Движение!$B$2:$B$5111,"&lt;="&amp;K$3)-$F98)))</f>
        <v/>
      </c>
      <c r="L98" s="54">
        <f>IF(OR($B98="",L$3&lt;$D98+Настройки!$B$7),0,MAX(0,$E98-MAX(0,SUMIFS(Тех_Движение!$G$2:$G$5111,Тех_Движение!$D$2:$D$5111,$C98,Тех_Движение!$B$2:$B$5111,"&lt;="&amp;L$3)-$F98)))</f>
        <v/>
      </c>
      <c r="M98" s="54">
        <f>IF(OR($B98="",M$3&lt;$D98+Настройки!$B$7),0,MAX(0,$E98-MAX(0,SUMIFS(Тех_Движение!$G$2:$G$5111,Тех_Движение!$D$2:$D$5111,$C98,Тех_Движение!$B$2:$B$5111,"&lt;="&amp;M$3)-$F98)))</f>
        <v/>
      </c>
      <c r="N98" s="54">
        <f>IF(OR($B98="",N$3&lt;$D98+Настройки!$B$7),0,MAX(0,$E98-MAX(0,SUMIFS(Тех_Движение!$G$2:$G$5111,Тех_Движение!$D$2:$D$5111,$C98,Тех_Движение!$B$2:$B$5111,"&lt;="&amp;N$3)-$F98)))</f>
        <v/>
      </c>
      <c r="O98" s="54">
        <f>IF(OR($B98="",O$3&lt;$D98+Настройки!$B$7),0,MAX(0,$E98-MAX(0,SUMIFS(Тех_Движение!$G$2:$G$5111,Тех_Движение!$D$2:$D$5111,$C98,Тех_Движение!$B$2:$B$5111,"&lt;="&amp;O$3)-$F98)))</f>
        <v/>
      </c>
      <c r="P98" s="54">
        <f>IF(OR($B98="",P$3&lt;$D98+Настройки!$B$7),0,MAX(0,$E98-MAX(0,SUMIFS(Тех_Движение!$G$2:$G$5111,Тех_Движение!$D$2:$D$5111,$C98,Тех_Движение!$B$2:$B$5111,"&lt;="&amp;P$3)-$F98)))</f>
        <v/>
      </c>
      <c r="Q98" s="54">
        <f>IF(OR($B98="",Q$3&lt;$D98+Настройки!$B$7),0,MAX(0,$E98-MAX(0,SUMIFS(Тех_Движение!$G$2:$G$5111,Тех_Движение!$D$2:$D$5111,$C98,Тех_Движение!$B$2:$B$5111,"&lt;="&amp;Q$3)-$F98)))</f>
        <v/>
      </c>
      <c r="R98" s="54">
        <f>IF($B98="","",SUM($K98:$Q98))</f>
        <v/>
      </c>
      <c r="S98" s="56">
        <f>IF($B98="","",VLOOKUP($C98,Настройки!$A$11:$L$17,9,FALSE))</f>
        <v/>
      </c>
      <c r="T98" s="56">
        <f>IF($B98="","",$R98*$S98)</f>
        <v/>
      </c>
    </row>
    <row r="99">
      <c r="A99" s="20">
        <f>Тех_Движение!$A$96</f>
        <v/>
      </c>
      <c r="B99" s="20">
        <f>IF(Тех_Движение!$F$96&gt;0,Тех_Движение!$I$96,"")</f>
        <v/>
      </c>
      <c r="C99" s="20">
        <f>IF($B99="","",Тех_Движение!$D$96)</f>
        <v/>
      </c>
      <c r="D99" s="42">
        <f>IF($B99="","",Тех_Движение!$B$96)</f>
        <v/>
      </c>
      <c r="E99" s="54">
        <f>IF($B99="","",Тех_Движение!$F$96)</f>
        <v/>
      </c>
      <c r="F99" s="54">
        <f>IF($B99="","",SUMIFS($E$5:$E98,$C$5:$C98,$C99))</f>
        <v/>
      </c>
      <c r="G99" s="54">
        <f>IF($B99="","",MAX(0,$E99-MAX(0,SUMIFS(Тех_Движение!$G$2:$G$5111,Тех_Движение!$D$2:$D$5111,$C99,Тех_Движение!$B$2:$B$5111,"&lt;="&amp;Настройки!$B$5-1)-$F99)))</f>
        <v/>
      </c>
      <c r="H99" s="54">
        <f>IF($B99="","",IF(AND($D99&gt;=Настройки!$B$5,$D99&lt;=Настройки!$B$6),$E99,0))</f>
        <v/>
      </c>
      <c r="I99" s="54">
        <f>IF($B99="","",$G99+$H99-$J99)</f>
        <v/>
      </c>
      <c r="J99" s="54">
        <f>IF($B99="","",MAX(0,$E99-MAX(0,SUMIFS(Тех_Движение!$G$2:$G$5111,Тех_Движение!$D$2:$D$5111,$C99,Тех_Движение!$B$2:$B$5111,"&lt;="&amp;Настройки!$B$6)-$F99)))</f>
        <v/>
      </c>
      <c r="K99" s="54">
        <f>IF(OR($B99="",K$3&lt;$D99+Настройки!$B$7),0,MAX(0,$E99-MAX(0,SUMIFS(Тех_Движение!$G$2:$G$5111,Тех_Движение!$D$2:$D$5111,$C99,Тех_Движение!$B$2:$B$5111,"&lt;="&amp;K$3)-$F99)))</f>
        <v/>
      </c>
      <c r="L99" s="54">
        <f>IF(OR($B99="",L$3&lt;$D99+Настройки!$B$7),0,MAX(0,$E99-MAX(0,SUMIFS(Тех_Движение!$G$2:$G$5111,Тех_Движение!$D$2:$D$5111,$C99,Тех_Движение!$B$2:$B$5111,"&lt;="&amp;L$3)-$F99)))</f>
        <v/>
      </c>
      <c r="M99" s="54">
        <f>IF(OR($B99="",M$3&lt;$D99+Настройки!$B$7),0,MAX(0,$E99-MAX(0,SUMIFS(Тех_Движение!$G$2:$G$5111,Тех_Движение!$D$2:$D$5111,$C99,Тех_Движение!$B$2:$B$5111,"&lt;="&amp;M$3)-$F99)))</f>
        <v/>
      </c>
      <c r="N99" s="54">
        <f>IF(OR($B99="",N$3&lt;$D99+Настройки!$B$7),0,MAX(0,$E99-MAX(0,SUMIFS(Тех_Движение!$G$2:$G$5111,Тех_Движение!$D$2:$D$5111,$C99,Тех_Движение!$B$2:$B$5111,"&lt;="&amp;N$3)-$F99)))</f>
        <v/>
      </c>
      <c r="O99" s="54">
        <f>IF(OR($B99="",O$3&lt;$D99+Настройки!$B$7),0,MAX(0,$E99-MAX(0,SUMIFS(Тех_Движение!$G$2:$G$5111,Тех_Движение!$D$2:$D$5111,$C99,Тех_Движение!$B$2:$B$5111,"&lt;="&amp;O$3)-$F99)))</f>
        <v/>
      </c>
      <c r="P99" s="54">
        <f>IF(OR($B99="",P$3&lt;$D99+Настройки!$B$7),0,MAX(0,$E99-MAX(0,SUMIFS(Тех_Движение!$G$2:$G$5111,Тех_Движение!$D$2:$D$5111,$C99,Тех_Движение!$B$2:$B$5111,"&lt;="&amp;P$3)-$F99)))</f>
        <v/>
      </c>
      <c r="Q99" s="54">
        <f>IF(OR($B99="",Q$3&lt;$D99+Настройки!$B$7),0,MAX(0,$E99-MAX(0,SUMIFS(Тех_Движение!$G$2:$G$5111,Тех_Движение!$D$2:$D$5111,$C99,Тех_Движение!$B$2:$B$5111,"&lt;="&amp;Q$3)-$F99)))</f>
        <v/>
      </c>
      <c r="R99" s="54">
        <f>IF($B99="","",SUM($K99:$Q99))</f>
        <v/>
      </c>
      <c r="S99" s="56">
        <f>IF($B99="","",VLOOKUP($C99,Настройки!$A$11:$L$17,9,FALSE))</f>
        <v/>
      </c>
      <c r="T99" s="56">
        <f>IF($B99="","",$R99*$S99)</f>
        <v/>
      </c>
    </row>
    <row r="100">
      <c r="A100" s="20">
        <f>Тех_Движение!$A$97</f>
        <v/>
      </c>
      <c r="B100" s="20">
        <f>IF(Тех_Движение!$F$97&gt;0,Тех_Движение!$I$97,"")</f>
        <v/>
      </c>
      <c r="C100" s="20">
        <f>IF($B100="","",Тех_Движение!$D$97)</f>
        <v/>
      </c>
      <c r="D100" s="42">
        <f>IF($B100="","",Тех_Движение!$B$97)</f>
        <v/>
      </c>
      <c r="E100" s="54">
        <f>IF($B100="","",Тех_Движение!$F$97)</f>
        <v/>
      </c>
      <c r="F100" s="54">
        <f>IF($B100="","",SUMIFS($E$5:$E99,$C$5:$C99,$C100))</f>
        <v/>
      </c>
      <c r="G100" s="54">
        <f>IF($B100="","",MAX(0,$E100-MAX(0,SUMIFS(Тех_Движение!$G$2:$G$5111,Тех_Движение!$D$2:$D$5111,$C100,Тех_Движение!$B$2:$B$5111,"&lt;="&amp;Настройки!$B$5-1)-$F100)))</f>
        <v/>
      </c>
      <c r="H100" s="54">
        <f>IF($B100="","",IF(AND($D100&gt;=Настройки!$B$5,$D100&lt;=Настройки!$B$6),$E100,0))</f>
        <v/>
      </c>
      <c r="I100" s="54">
        <f>IF($B100="","",$G100+$H100-$J100)</f>
        <v/>
      </c>
      <c r="J100" s="54">
        <f>IF($B100="","",MAX(0,$E100-MAX(0,SUMIFS(Тех_Движение!$G$2:$G$5111,Тех_Движение!$D$2:$D$5111,$C100,Тех_Движение!$B$2:$B$5111,"&lt;="&amp;Настройки!$B$6)-$F100)))</f>
        <v/>
      </c>
      <c r="K100" s="54">
        <f>IF(OR($B100="",K$3&lt;$D100+Настройки!$B$7),0,MAX(0,$E100-MAX(0,SUMIFS(Тех_Движение!$G$2:$G$5111,Тех_Движение!$D$2:$D$5111,$C100,Тех_Движение!$B$2:$B$5111,"&lt;="&amp;K$3)-$F100)))</f>
        <v/>
      </c>
      <c r="L100" s="54">
        <f>IF(OR($B100="",L$3&lt;$D100+Настройки!$B$7),0,MAX(0,$E100-MAX(0,SUMIFS(Тех_Движение!$G$2:$G$5111,Тех_Движение!$D$2:$D$5111,$C100,Тех_Движение!$B$2:$B$5111,"&lt;="&amp;L$3)-$F100)))</f>
        <v/>
      </c>
      <c r="M100" s="54">
        <f>IF(OR($B100="",M$3&lt;$D100+Настройки!$B$7),0,MAX(0,$E100-MAX(0,SUMIFS(Тех_Движение!$G$2:$G$5111,Тех_Движение!$D$2:$D$5111,$C100,Тех_Движение!$B$2:$B$5111,"&lt;="&amp;M$3)-$F100)))</f>
        <v/>
      </c>
      <c r="N100" s="54">
        <f>IF(OR($B100="",N$3&lt;$D100+Настройки!$B$7),0,MAX(0,$E100-MAX(0,SUMIFS(Тех_Движение!$G$2:$G$5111,Тех_Движение!$D$2:$D$5111,$C100,Тех_Движение!$B$2:$B$5111,"&lt;="&amp;N$3)-$F100)))</f>
        <v/>
      </c>
      <c r="O100" s="54">
        <f>IF(OR($B100="",O$3&lt;$D100+Настройки!$B$7),0,MAX(0,$E100-MAX(0,SUMIFS(Тех_Движение!$G$2:$G$5111,Тех_Движение!$D$2:$D$5111,$C100,Тех_Движение!$B$2:$B$5111,"&lt;="&amp;O$3)-$F100)))</f>
        <v/>
      </c>
      <c r="P100" s="54">
        <f>IF(OR($B100="",P$3&lt;$D100+Настройки!$B$7),0,MAX(0,$E100-MAX(0,SUMIFS(Тех_Движение!$G$2:$G$5111,Тех_Движение!$D$2:$D$5111,$C100,Тех_Движение!$B$2:$B$5111,"&lt;="&amp;P$3)-$F100)))</f>
        <v/>
      </c>
      <c r="Q100" s="54">
        <f>IF(OR($B100="",Q$3&lt;$D100+Настройки!$B$7),0,MAX(0,$E100-MAX(0,SUMIFS(Тех_Движение!$G$2:$G$5111,Тех_Движение!$D$2:$D$5111,$C100,Тех_Движение!$B$2:$B$5111,"&lt;="&amp;Q$3)-$F100)))</f>
        <v/>
      </c>
      <c r="R100" s="54">
        <f>IF($B100="","",SUM($K100:$Q100))</f>
        <v/>
      </c>
      <c r="S100" s="56">
        <f>IF($B100="","",VLOOKUP($C100,Настройки!$A$11:$L$17,9,FALSE))</f>
        <v/>
      </c>
      <c r="T100" s="56">
        <f>IF($B100="","",$R100*$S100)</f>
        <v/>
      </c>
    </row>
    <row r="101">
      <c r="A101" s="20">
        <f>Тех_Движение!$A$98</f>
        <v/>
      </c>
      <c r="B101" s="20">
        <f>IF(Тех_Движение!$F$98&gt;0,Тех_Движение!$I$98,"")</f>
        <v/>
      </c>
      <c r="C101" s="20">
        <f>IF($B101="","",Тех_Движение!$D$98)</f>
        <v/>
      </c>
      <c r="D101" s="42">
        <f>IF($B101="","",Тех_Движение!$B$98)</f>
        <v/>
      </c>
      <c r="E101" s="54">
        <f>IF($B101="","",Тех_Движение!$F$98)</f>
        <v/>
      </c>
      <c r="F101" s="54">
        <f>IF($B101="","",SUMIFS($E$5:$E100,$C$5:$C100,$C101))</f>
        <v/>
      </c>
      <c r="G101" s="54">
        <f>IF($B101="","",MAX(0,$E101-MAX(0,SUMIFS(Тех_Движение!$G$2:$G$5111,Тех_Движение!$D$2:$D$5111,$C101,Тех_Движение!$B$2:$B$5111,"&lt;="&amp;Настройки!$B$5-1)-$F101)))</f>
        <v/>
      </c>
      <c r="H101" s="54">
        <f>IF($B101="","",IF(AND($D101&gt;=Настройки!$B$5,$D101&lt;=Настройки!$B$6),$E101,0))</f>
        <v/>
      </c>
      <c r="I101" s="54">
        <f>IF($B101="","",$G101+$H101-$J101)</f>
        <v/>
      </c>
      <c r="J101" s="54">
        <f>IF($B101="","",MAX(0,$E101-MAX(0,SUMIFS(Тех_Движение!$G$2:$G$5111,Тех_Движение!$D$2:$D$5111,$C101,Тех_Движение!$B$2:$B$5111,"&lt;="&amp;Настройки!$B$6)-$F101)))</f>
        <v/>
      </c>
      <c r="K101" s="54">
        <f>IF(OR($B101="",K$3&lt;$D101+Настройки!$B$7),0,MAX(0,$E101-MAX(0,SUMIFS(Тех_Движение!$G$2:$G$5111,Тех_Движение!$D$2:$D$5111,$C101,Тех_Движение!$B$2:$B$5111,"&lt;="&amp;K$3)-$F101)))</f>
        <v/>
      </c>
      <c r="L101" s="54">
        <f>IF(OR($B101="",L$3&lt;$D101+Настройки!$B$7),0,MAX(0,$E101-MAX(0,SUMIFS(Тех_Движение!$G$2:$G$5111,Тех_Движение!$D$2:$D$5111,$C101,Тех_Движение!$B$2:$B$5111,"&lt;="&amp;L$3)-$F101)))</f>
        <v/>
      </c>
      <c r="M101" s="54">
        <f>IF(OR($B101="",M$3&lt;$D101+Настройки!$B$7),0,MAX(0,$E101-MAX(0,SUMIFS(Тех_Движение!$G$2:$G$5111,Тех_Движение!$D$2:$D$5111,$C101,Тех_Движение!$B$2:$B$5111,"&lt;="&amp;M$3)-$F101)))</f>
        <v/>
      </c>
      <c r="N101" s="54">
        <f>IF(OR($B101="",N$3&lt;$D101+Настройки!$B$7),0,MAX(0,$E101-MAX(0,SUMIFS(Тех_Движение!$G$2:$G$5111,Тех_Движение!$D$2:$D$5111,$C101,Тех_Движение!$B$2:$B$5111,"&lt;="&amp;N$3)-$F101)))</f>
        <v/>
      </c>
      <c r="O101" s="54">
        <f>IF(OR($B101="",O$3&lt;$D101+Настройки!$B$7),0,MAX(0,$E101-MAX(0,SUMIFS(Тех_Движение!$G$2:$G$5111,Тех_Движение!$D$2:$D$5111,$C101,Тех_Движение!$B$2:$B$5111,"&lt;="&amp;O$3)-$F101)))</f>
        <v/>
      </c>
      <c r="P101" s="54">
        <f>IF(OR($B101="",P$3&lt;$D101+Настройки!$B$7),0,MAX(0,$E101-MAX(0,SUMIFS(Тех_Движение!$G$2:$G$5111,Тех_Движение!$D$2:$D$5111,$C101,Тех_Движение!$B$2:$B$5111,"&lt;="&amp;P$3)-$F101)))</f>
        <v/>
      </c>
      <c r="Q101" s="54">
        <f>IF(OR($B101="",Q$3&lt;$D101+Настройки!$B$7),0,MAX(0,$E101-MAX(0,SUMIFS(Тех_Движение!$G$2:$G$5111,Тех_Движение!$D$2:$D$5111,$C101,Тех_Движение!$B$2:$B$5111,"&lt;="&amp;Q$3)-$F101)))</f>
        <v/>
      </c>
      <c r="R101" s="54">
        <f>IF($B101="","",SUM($K101:$Q101))</f>
        <v/>
      </c>
      <c r="S101" s="56">
        <f>IF($B101="","",VLOOKUP($C101,Настройки!$A$11:$L$17,9,FALSE))</f>
        <v/>
      </c>
      <c r="T101" s="56">
        <f>IF($B101="","",$R101*$S101)</f>
        <v/>
      </c>
    </row>
    <row r="102">
      <c r="A102" s="20">
        <f>Тех_Движение!$A$99</f>
        <v/>
      </c>
      <c r="B102" s="20">
        <f>IF(Тех_Движение!$F$99&gt;0,Тех_Движение!$I$99,"")</f>
        <v/>
      </c>
      <c r="C102" s="20">
        <f>IF($B102="","",Тех_Движение!$D$99)</f>
        <v/>
      </c>
      <c r="D102" s="42">
        <f>IF($B102="","",Тех_Движение!$B$99)</f>
        <v/>
      </c>
      <c r="E102" s="54">
        <f>IF($B102="","",Тех_Движение!$F$99)</f>
        <v/>
      </c>
      <c r="F102" s="54">
        <f>IF($B102="","",SUMIFS($E$5:$E101,$C$5:$C101,$C102))</f>
        <v/>
      </c>
      <c r="G102" s="54">
        <f>IF($B102="","",MAX(0,$E102-MAX(0,SUMIFS(Тех_Движение!$G$2:$G$5111,Тех_Движение!$D$2:$D$5111,$C102,Тех_Движение!$B$2:$B$5111,"&lt;="&amp;Настройки!$B$5-1)-$F102)))</f>
        <v/>
      </c>
      <c r="H102" s="54">
        <f>IF($B102="","",IF(AND($D102&gt;=Настройки!$B$5,$D102&lt;=Настройки!$B$6),$E102,0))</f>
        <v/>
      </c>
      <c r="I102" s="54">
        <f>IF($B102="","",$G102+$H102-$J102)</f>
        <v/>
      </c>
      <c r="J102" s="54">
        <f>IF($B102="","",MAX(0,$E102-MAX(0,SUMIFS(Тех_Движение!$G$2:$G$5111,Тех_Движение!$D$2:$D$5111,$C102,Тех_Движение!$B$2:$B$5111,"&lt;="&amp;Настройки!$B$6)-$F102)))</f>
        <v/>
      </c>
      <c r="K102" s="54">
        <f>IF(OR($B102="",K$3&lt;$D102+Настройки!$B$7),0,MAX(0,$E102-MAX(0,SUMIFS(Тех_Движение!$G$2:$G$5111,Тех_Движение!$D$2:$D$5111,$C102,Тех_Движение!$B$2:$B$5111,"&lt;="&amp;K$3)-$F102)))</f>
        <v/>
      </c>
      <c r="L102" s="54">
        <f>IF(OR($B102="",L$3&lt;$D102+Настройки!$B$7),0,MAX(0,$E102-MAX(0,SUMIFS(Тех_Движение!$G$2:$G$5111,Тех_Движение!$D$2:$D$5111,$C102,Тех_Движение!$B$2:$B$5111,"&lt;="&amp;L$3)-$F102)))</f>
        <v/>
      </c>
      <c r="M102" s="54">
        <f>IF(OR($B102="",M$3&lt;$D102+Настройки!$B$7),0,MAX(0,$E102-MAX(0,SUMIFS(Тех_Движение!$G$2:$G$5111,Тех_Движение!$D$2:$D$5111,$C102,Тех_Движение!$B$2:$B$5111,"&lt;="&amp;M$3)-$F102)))</f>
        <v/>
      </c>
      <c r="N102" s="54">
        <f>IF(OR($B102="",N$3&lt;$D102+Настройки!$B$7),0,MAX(0,$E102-MAX(0,SUMIFS(Тех_Движение!$G$2:$G$5111,Тех_Движение!$D$2:$D$5111,$C102,Тех_Движение!$B$2:$B$5111,"&lt;="&amp;N$3)-$F102)))</f>
        <v/>
      </c>
      <c r="O102" s="54">
        <f>IF(OR($B102="",O$3&lt;$D102+Настройки!$B$7),0,MAX(0,$E102-MAX(0,SUMIFS(Тех_Движение!$G$2:$G$5111,Тех_Движение!$D$2:$D$5111,$C102,Тех_Движение!$B$2:$B$5111,"&lt;="&amp;O$3)-$F102)))</f>
        <v/>
      </c>
      <c r="P102" s="54">
        <f>IF(OR($B102="",P$3&lt;$D102+Настройки!$B$7),0,MAX(0,$E102-MAX(0,SUMIFS(Тех_Движение!$G$2:$G$5111,Тех_Движение!$D$2:$D$5111,$C102,Тех_Движение!$B$2:$B$5111,"&lt;="&amp;P$3)-$F102)))</f>
        <v/>
      </c>
      <c r="Q102" s="54">
        <f>IF(OR($B102="",Q$3&lt;$D102+Настройки!$B$7),0,MAX(0,$E102-MAX(0,SUMIFS(Тех_Движение!$G$2:$G$5111,Тех_Движение!$D$2:$D$5111,$C102,Тех_Движение!$B$2:$B$5111,"&lt;="&amp;Q$3)-$F102)))</f>
        <v/>
      </c>
      <c r="R102" s="54">
        <f>IF($B102="","",SUM($K102:$Q102))</f>
        <v/>
      </c>
      <c r="S102" s="56">
        <f>IF($B102="","",VLOOKUP($C102,Настройки!$A$11:$L$17,9,FALSE))</f>
        <v/>
      </c>
      <c r="T102" s="56">
        <f>IF($B102="","",$R102*$S102)</f>
        <v/>
      </c>
    </row>
    <row r="103">
      <c r="A103" s="20">
        <f>Тех_Движение!$A$100</f>
        <v/>
      </c>
      <c r="B103" s="20">
        <f>IF(Тех_Движение!$F$100&gt;0,Тех_Движение!$I$100,"")</f>
        <v/>
      </c>
      <c r="C103" s="20">
        <f>IF($B103="","",Тех_Движение!$D$100)</f>
        <v/>
      </c>
      <c r="D103" s="42">
        <f>IF($B103="","",Тех_Движение!$B$100)</f>
        <v/>
      </c>
      <c r="E103" s="54">
        <f>IF($B103="","",Тех_Движение!$F$100)</f>
        <v/>
      </c>
      <c r="F103" s="54">
        <f>IF($B103="","",SUMIFS($E$5:$E102,$C$5:$C102,$C103))</f>
        <v/>
      </c>
      <c r="G103" s="54">
        <f>IF($B103="","",MAX(0,$E103-MAX(0,SUMIFS(Тех_Движение!$G$2:$G$5111,Тех_Движение!$D$2:$D$5111,$C103,Тех_Движение!$B$2:$B$5111,"&lt;="&amp;Настройки!$B$5-1)-$F103)))</f>
        <v/>
      </c>
      <c r="H103" s="54">
        <f>IF($B103="","",IF(AND($D103&gt;=Настройки!$B$5,$D103&lt;=Настройки!$B$6),$E103,0))</f>
        <v/>
      </c>
      <c r="I103" s="54">
        <f>IF($B103="","",$G103+$H103-$J103)</f>
        <v/>
      </c>
      <c r="J103" s="54">
        <f>IF($B103="","",MAX(0,$E103-MAX(0,SUMIFS(Тех_Движение!$G$2:$G$5111,Тех_Движение!$D$2:$D$5111,$C103,Тех_Движение!$B$2:$B$5111,"&lt;="&amp;Настройки!$B$6)-$F103)))</f>
        <v/>
      </c>
      <c r="K103" s="54">
        <f>IF(OR($B103="",K$3&lt;$D103+Настройки!$B$7),0,MAX(0,$E103-MAX(0,SUMIFS(Тех_Движение!$G$2:$G$5111,Тех_Движение!$D$2:$D$5111,$C103,Тех_Движение!$B$2:$B$5111,"&lt;="&amp;K$3)-$F103)))</f>
        <v/>
      </c>
      <c r="L103" s="54">
        <f>IF(OR($B103="",L$3&lt;$D103+Настройки!$B$7),0,MAX(0,$E103-MAX(0,SUMIFS(Тех_Движение!$G$2:$G$5111,Тех_Движение!$D$2:$D$5111,$C103,Тех_Движение!$B$2:$B$5111,"&lt;="&amp;L$3)-$F103)))</f>
        <v/>
      </c>
      <c r="M103" s="54">
        <f>IF(OR($B103="",M$3&lt;$D103+Настройки!$B$7),0,MAX(0,$E103-MAX(0,SUMIFS(Тех_Движение!$G$2:$G$5111,Тех_Движение!$D$2:$D$5111,$C103,Тех_Движение!$B$2:$B$5111,"&lt;="&amp;M$3)-$F103)))</f>
        <v/>
      </c>
      <c r="N103" s="54">
        <f>IF(OR($B103="",N$3&lt;$D103+Настройки!$B$7),0,MAX(0,$E103-MAX(0,SUMIFS(Тех_Движение!$G$2:$G$5111,Тех_Движение!$D$2:$D$5111,$C103,Тех_Движение!$B$2:$B$5111,"&lt;="&amp;N$3)-$F103)))</f>
        <v/>
      </c>
      <c r="O103" s="54">
        <f>IF(OR($B103="",O$3&lt;$D103+Настройки!$B$7),0,MAX(0,$E103-MAX(0,SUMIFS(Тех_Движение!$G$2:$G$5111,Тех_Движение!$D$2:$D$5111,$C103,Тех_Движение!$B$2:$B$5111,"&lt;="&amp;O$3)-$F103)))</f>
        <v/>
      </c>
      <c r="P103" s="54">
        <f>IF(OR($B103="",P$3&lt;$D103+Настройки!$B$7),0,MAX(0,$E103-MAX(0,SUMIFS(Тех_Движение!$G$2:$G$5111,Тех_Движение!$D$2:$D$5111,$C103,Тех_Движение!$B$2:$B$5111,"&lt;="&amp;P$3)-$F103)))</f>
        <v/>
      </c>
      <c r="Q103" s="54">
        <f>IF(OR($B103="",Q$3&lt;$D103+Настройки!$B$7),0,MAX(0,$E103-MAX(0,SUMIFS(Тех_Движение!$G$2:$G$5111,Тех_Движение!$D$2:$D$5111,$C103,Тех_Движение!$B$2:$B$5111,"&lt;="&amp;Q$3)-$F103)))</f>
        <v/>
      </c>
      <c r="R103" s="54">
        <f>IF($B103="","",SUM($K103:$Q103))</f>
        <v/>
      </c>
      <c r="S103" s="56">
        <f>IF($B103="","",VLOOKUP($C103,Настройки!$A$11:$L$17,9,FALSE))</f>
        <v/>
      </c>
      <c r="T103" s="56">
        <f>IF($B103="","",$R103*$S103)</f>
        <v/>
      </c>
    </row>
    <row r="104">
      <c r="A104" s="20">
        <f>Тех_Движение!$A$101</f>
        <v/>
      </c>
      <c r="B104" s="20">
        <f>IF(Тех_Движение!$F$101&gt;0,Тех_Движение!$I$101,"")</f>
        <v/>
      </c>
      <c r="C104" s="20">
        <f>IF($B104="","",Тех_Движение!$D$101)</f>
        <v/>
      </c>
      <c r="D104" s="42">
        <f>IF($B104="","",Тех_Движение!$B$101)</f>
        <v/>
      </c>
      <c r="E104" s="54">
        <f>IF($B104="","",Тех_Движение!$F$101)</f>
        <v/>
      </c>
      <c r="F104" s="54">
        <f>IF($B104="","",SUMIFS($E$5:$E103,$C$5:$C103,$C104))</f>
        <v/>
      </c>
      <c r="G104" s="54">
        <f>IF($B104="","",MAX(0,$E104-MAX(0,SUMIFS(Тех_Движение!$G$2:$G$5111,Тех_Движение!$D$2:$D$5111,$C104,Тех_Движение!$B$2:$B$5111,"&lt;="&amp;Настройки!$B$5-1)-$F104)))</f>
        <v/>
      </c>
      <c r="H104" s="54">
        <f>IF($B104="","",IF(AND($D104&gt;=Настройки!$B$5,$D104&lt;=Настройки!$B$6),$E104,0))</f>
        <v/>
      </c>
      <c r="I104" s="54">
        <f>IF($B104="","",$G104+$H104-$J104)</f>
        <v/>
      </c>
      <c r="J104" s="54">
        <f>IF($B104="","",MAX(0,$E104-MAX(0,SUMIFS(Тех_Движение!$G$2:$G$5111,Тех_Движение!$D$2:$D$5111,$C104,Тех_Движение!$B$2:$B$5111,"&lt;="&amp;Настройки!$B$6)-$F104)))</f>
        <v/>
      </c>
      <c r="K104" s="54">
        <f>IF(OR($B104="",K$3&lt;$D104+Настройки!$B$7),0,MAX(0,$E104-MAX(0,SUMIFS(Тех_Движение!$G$2:$G$5111,Тех_Движение!$D$2:$D$5111,$C104,Тех_Движение!$B$2:$B$5111,"&lt;="&amp;K$3)-$F104)))</f>
        <v/>
      </c>
      <c r="L104" s="54">
        <f>IF(OR($B104="",L$3&lt;$D104+Настройки!$B$7),0,MAX(0,$E104-MAX(0,SUMIFS(Тех_Движение!$G$2:$G$5111,Тех_Движение!$D$2:$D$5111,$C104,Тех_Движение!$B$2:$B$5111,"&lt;="&amp;L$3)-$F104)))</f>
        <v/>
      </c>
      <c r="M104" s="54">
        <f>IF(OR($B104="",M$3&lt;$D104+Настройки!$B$7),0,MAX(0,$E104-MAX(0,SUMIFS(Тех_Движение!$G$2:$G$5111,Тех_Движение!$D$2:$D$5111,$C104,Тех_Движение!$B$2:$B$5111,"&lt;="&amp;M$3)-$F104)))</f>
        <v/>
      </c>
      <c r="N104" s="54">
        <f>IF(OR($B104="",N$3&lt;$D104+Настройки!$B$7),0,MAX(0,$E104-MAX(0,SUMIFS(Тех_Движение!$G$2:$G$5111,Тех_Движение!$D$2:$D$5111,$C104,Тех_Движение!$B$2:$B$5111,"&lt;="&amp;N$3)-$F104)))</f>
        <v/>
      </c>
      <c r="O104" s="54">
        <f>IF(OR($B104="",O$3&lt;$D104+Настройки!$B$7),0,MAX(0,$E104-MAX(0,SUMIFS(Тех_Движение!$G$2:$G$5111,Тех_Движение!$D$2:$D$5111,$C104,Тех_Движение!$B$2:$B$5111,"&lt;="&amp;O$3)-$F104)))</f>
        <v/>
      </c>
      <c r="P104" s="54">
        <f>IF(OR($B104="",P$3&lt;$D104+Настройки!$B$7),0,MAX(0,$E104-MAX(0,SUMIFS(Тех_Движение!$G$2:$G$5111,Тех_Движение!$D$2:$D$5111,$C104,Тех_Движение!$B$2:$B$5111,"&lt;="&amp;P$3)-$F104)))</f>
        <v/>
      </c>
      <c r="Q104" s="54">
        <f>IF(OR($B104="",Q$3&lt;$D104+Настройки!$B$7),0,MAX(0,$E104-MAX(0,SUMIFS(Тех_Движение!$G$2:$G$5111,Тех_Движение!$D$2:$D$5111,$C104,Тех_Движение!$B$2:$B$5111,"&lt;="&amp;Q$3)-$F104)))</f>
        <v/>
      </c>
      <c r="R104" s="54">
        <f>IF($B104="","",SUM($K104:$Q104))</f>
        <v/>
      </c>
      <c r="S104" s="56">
        <f>IF($B104="","",VLOOKUP($C104,Настройки!$A$11:$L$17,9,FALSE))</f>
        <v/>
      </c>
      <c r="T104" s="56">
        <f>IF($B104="","",$R104*$S104)</f>
        <v/>
      </c>
    </row>
    <row r="105">
      <c r="A105" s="20">
        <f>Тех_Движение!$A$102</f>
        <v/>
      </c>
      <c r="B105" s="20">
        <f>IF(Тех_Движение!$F$102&gt;0,Тех_Движение!$I$102,"")</f>
        <v/>
      </c>
      <c r="C105" s="20">
        <f>IF($B105="","",Тех_Движение!$D$102)</f>
        <v/>
      </c>
      <c r="D105" s="42">
        <f>IF($B105="","",Тех_Движение!$B$102)</f>
        <v/>
      </c>
      <c r="E105" s="54">
        <f>IF($B105="","",Тех_Движение!$F$102)</f>
        <v/>
      </c>
      <c r="F105" s="54">
        <f>IF($B105="","",SUMIFS($E$5:$E104,$C$5:$C104,$C105))</f>
        <v/>
      </c>
      <c r="G105" s="54">
        <f>IF($B105="","",MAX(0,$E105-MAX(0,SUMIFS(Тех_Движение!$G$2:$G$5111,Тех_Движение!$D$2:$D$5111,$C105,Тех_Движение!$B$2:$B$5111,"&lt;="&amp;Настройки!$B$5-1)-$F105)))</f>
        <v/>
      </c>
      <c r="H105" s="54">
        <f>IF($B105="","",IF(AND($D105&gt;=Настройки!$B$5,$D105&lt;=Настройки!$B$6),$E105,0))</f>
        <v/>
      </c>
      <c r="I105" s="54">
        <f>IF($B105="","",$G105+$H105-$J105)</f>
        <v/>
      </c>
      <c r="J105" s="54">
        <f>IF($B105="","",MAX(0,$E105-MAX(0,SUMIFS(Тех_Движение!$G$2:$G$5111,Тех_Движение!$D$2:$D$5111,$C105,Тех_Движение!$B$2:$B$5111,"&lt;="&amp;Настройки!$B$6)-$F105)))</f>
        <v/>
      </c>
      <c r="K105" s="54">
        <f>IF(OR($B105="",K$3&lt;$D105+Настройки!$B$7),0,MAX(0,$E105-MAX(0,SUMIFS(Тех_Движение!$G$2:$G$5111,Тех_Движение!$D$2:$D$5111,$C105,Тех_Движение!$B$2:$B$5111,"&lt;="&amp;K$3)-$F105)))</f>
        <v/>
      </c>
      <c r="L105" s="54">
        <f>IF(OR($B105="",L$3&lt;$D105+Настройки!$B$7),0,MAX(0,$E105-MAX(0,SUMIFS(Тех_Движение!$G$2:$G$5111,Тех_Движение!$D$2:$D$5111,$C105,Тех_Движение!$B$2:$B$5111,"&lt;="&amp;L$3)-$F105)))</f>
        <v/>
      </c>
      <c r="M105" s="54">
        <f>IF(OR($B105="",M$3&lt;$D105+Настройки!$B$7),0,MAX(0,$E105-MAX(0,SUMIFS(Тех_Движение!$G$2:$G$5111,Тех_Движение!$D$2:$D$5111,$C105,Тех_Движение!$B$2:$B$5111,"&lt;="&amp;M$3)-$F105)))</f>
        <v/>
      </c>
      <c r="N105" s="54">
        <f>IF(OR($B105="",N$3&lt;$D105+Настройки!$B$7),0,MAX(0,$E105-MAX(0,SUMIFS(Тех_Движение!$G$2:$G$5111,Тех_Движение!$D$2:$D$5111,$C105,Тех_Движение!$B$2:$B$5111,"&lt;="&amp;N$3)-$F105)))</f>
        <v/>
      </c>
      <c r="O105" s="54">
        <f>IF(OR($B105="",O$3&lt;$D105+Настройки!$B$7),0,MAX(0,$E105-MAX(0,SUMIFS(Тех_Движение!$G$2:$G$5111,Тех_Движение!$D$2:$D$5111,$C105,Тех_Движение!$B$2:$B$5111,"&lt;="&amp;O$3)-$F105)))</f>
        <v/>
      </c>
      <c r="P105" s="54">
        <f>IF(OR($B105="",P$3&lt;$D105+Настройки!$B$7),0,MAX(0,$E105-MAX(0,SUMIFS(Тех_Движение!$G$2:$G$5111,Тех_Движение!$D$2:$D$5111,$C105,Тех_Движение!$B$2:$B$5111,"&lt;="&amp;P$3)-$F105)))</f>
        <v/>
      </c>
      <c r="Q105" s="54">
        <f>IF(OR($B105="",Q$3&lt;$D105+Настройки!$B$7),0,MAX(0,$E105-MAX(0,SUMIFS(Тех_Движение!$G$2:$G$5111,Тех_Движение!$D$2:$D$5111,$C105,Тех_Движение!$B$2:$B$5111,"&lt;="&amp;Q$3)-$F105)))</f>
        <v/>
      </c>
      <c r="R105" s="54">
        <f>IF($B105="","",SUM($K105:$Q105))</f>
        <v/>
      </c>
      <c r="S105" s="56">
        <f>IF($B105="","",VLOOKUP($C105,Настройки!$A$11:$L$17,9,FALSE))</f>
        <v/>
      </c>
      <c r="T105" s="56">
        <f>IF($B105="","",$R105*$S105)</f>
        <v/>
      </c>
    </row>
    <row r="106">
      <c r="A106" s="20">
        <f>Тех_Движение!$A$103</f>
        <v/>
      </c>
      <c r="B106" s="20">
        <f>IF(Тех_Движение!$F$103&gt;0,Тех_Движение!$I$103,"")</f>
        <v/>
      </c>
      <c r="C106" s="20">
        <f>IF($B106="","",Тех_Движение!$D$103)</f>
        <v/>
      </c>
      <c r="D106" s="42">
        <f>IF($B106="","",Тех_Движение!$B$103)</f>
        <v/>
      </c>
      <c r="E106" s="54">
        <f>IF($B106="","",Тех_Движение!$F$103)</f>
        <v/>
      </c>
      <c r="F106" s="54">
        <f>IF($B106="","",SUMIFS($E$5:$E105,$C$5:$C105,$C106))</f>
        <v/>
      </c>
      <c r="G106" s="54">
        <f>IF($B106="","",MAX(0,$E106-MAX(0,SUMIFS(Тех_Движение!$G$2:$G$5111,Тех_Движение!$D$2:$D$5111,$C106,Тех_Движение!$B$2:$B$5111,"&lt;="&amp;Настройки!$B$5-1)-$F106)))</f>
        <v/>
      </c>
      <c r="H106" s="54">
        <f>IF($B106="","",IF(AND($D106&gt;=Настройки!$B$5,$D106&lt;=Настройки!$B$6),$E106,0))</f>
        <v/>
      </c>
      <c r="I106" s="54">
        <f>IF($B106="","",$G106+$H106-$J106)</f>
        <v/>
      </c>
      <c r="J106" s="54">
        <f>IF($B106="","",MAX(0,$E106-MAX(0,SUMIFS(Тех_Движение!$G$2:$G$5111,Тех_Движение!$D$2:$D$5111,$C106,Тех_Движение!$B$2:$B$5111,"&lt;="&amp;Настройки!$B$6)-$F106)))</f>
        <v/>
      </c>
      <c r="K106" s="54">
        <f>IF(OR($B106="",K$3&lt;$D106+Настройки!$B$7),0,MAX(0,$E106-MAX(0,SUMIFS(Тех_Движение!$G$2:$G$5111,Тех_Движение!$D$2:$D$5111,$C106,Тех_Движение!$B$2:$B$5111,"&lt;="&amp;K$3)-$F106)))</f>
        <v/>
      </c>
      <c r="L106" s="54">
        <f>IF(OR($B106="",L$3&lt;$D106+Настройки!$B$7),0,MAX(0,$E106-MAX(0,SUMIFS(Тех_Движение!$G$2:$G$5111,Тех_Движение!$D$2:$D$5111,$C106,Тех_Движение!$B$2:$B$5111,"&lt;="&amp;L$3)-$F106)))</f>
        <v/>
      </c>
      <c r="M106" s="54">
        <f>IF(OR($B106="",M$3&lt;$D106+Настройки!$B$7),0,MAX(0,$E106-MAX(0,SUMIFS(Тех_Движение!$G$2:$G$5111,Тех_Движение!$D$2:$D$5111,$C106,Тех_Движение!$B$2:$B$5111,"&lt;="&amp;M$3)-$F106)))</f>
        <v/>
      </c>
      <c r="N106" s="54">
        <f>IF(OR($B106="",N$3&lt;$D106+Настройки!$B$7),0,MAX(0,$E106-MAX(0,SUMIFS(Тех_Движение!$G$2:$G$5111,Тех_Движение!$D$2:$D$5111,$C106,Тех_Движение!$B$2:$B$5111,"&lt;="&amp;N$3)-$F106)))</f>
        <v/>
      </c>
      <c r="O106" s="54">
        <f>IF(OR($B106="",O$3&lt;$D106+Настройки!$B$7),0,MAX(0,$E106-MAX(0,SUMIFS(Тех_Движение!$G$2:$G$5111,Тех_Движение!$D$2:$D$5111,$C106,Тех_Движение!$B$2:$B$5111,"&lt;="&amp;O$3)-$F106)))</f>
        <v/>
      </c>
      <c r="P106" s="54">
        <f>IF(OR($B106="",P$3&lt;$D106+Настройки!$B$7),0,MAX(0,$E106-MAX(0,SUMIFS(Тех_Движение!$G$2:$G$5111,Тех_Движение!$D$2:$D$5111,$C106,Тех_Движение!$B$2:$B$5111,"&lt;="&amp;P$3)-$F106)))</f>
        <v/>
      </c>
      <c r="Q106" s="54">
        <f>IF(OR($B106="",Q$3&lt;$D106+Настройки!$B$7),0,MAX(0,$E106-MAX(0,SUMIFS(Тех_Движение!$G$2:$G$5111,Тех_Движение!$D$2:$D$5111,$C106,Тех_Движение!$B$2:$B$5111,"&lt;="&amp;Q$3)-$F106)))</f>
        <v/>
      </c>
      <c r="R106" s="54">
        <f>IF($B106="","",SUM($K106:$Q106))</f>
        <v/>
      </c>
      <c r="S106" s="56">
        <f>IF($B106="","",VLOOKUP($C106,Настройки!$A$11:$L$17,9,FALSE))</f>
        <v/>
      </c>
      <c r="T106" s="56">
        <f>IF($B106="","",$R106*$S106)</f>
        <v/>
      </c>
    </row>
    <row r="107">
      <c r="A107" s="20">
        <f>Тех_Движение!$A$104</f>
        <v/>
      </c>
      <c r="B107" s="20">
        <f>IF(Тех_Движение!$F$104&gt;0,Тех_Движение!$I$104,"")</f>
        <v/>
      </c>
      <c r="C107" s="20">
        <f>IF($B107="","",Тех_Движение!$D$104)</f>
        <v/>
      </c>
      <c r="D107" s="42">
        <f>IF($B107="","",Тех_Движение!$B$104)</f>
        <v/>
      </c>
      <c r="E107" s="54">
        <f>IF($B107="","",Тех_Движение!$F$104)</f>
        <v/>
      </c>
      <c r="F107" s="54">
        <f>IF($B107="","",SUMIFS($E$5:$E106,$C$5:$C106,$C107))</f>
        <v/>
      </c>
      <c r="G107" s="54">
        <f>IF($B107="","",MAX(0,$E107-MAX(0,SUMIFS(Тех_Движение!$G$2:$G$5111,Тех_Движение!$D$2:$D$5111,$C107,Тех_Движение!$B$2:$B$5111,"&lt;="&amp;Настройки!$B$5-1)-$F107)))</f>
        <v/>
      </c>
      <c r="H107" s="54">
        <f>IF($B107="","",IF(AND($D107&gt;=Настройки!$B$5,$D107&lt;=Настройки!$B$6),$E107,0))</f>
        <v/>
      </c>
      <c r="I107" s="54">
        <f>IF($B107="","",$G107+$H107-$J107)</f>
        <v/>
      </c>
      <c r="J107" s="54">
        <f>IF($B107="","",MAX(0,$E107-MAX(0,SUMIFS(Тех_Движение!$G$2:$G$5111,Тех_Движение!$D$2:$D$5111,$C107,Тех_Движение!$B$2:$B$5111,"&lt;="&amp;Настройки!$B$6)-$F107)))</f>
        <v/>
      </c>
      <c r="K107" s="54">
        <f>IF(OR($B107="",K$3&lt;$D107+Настройки!$B$7),0,MAX(0,$E107-MAX(0,SUMIFS(Тех_Движение!$G$2:$G$5111,Тех_Движение!$D$2:$D$5111,$C107,Тех_Движение!$B$2:$B$5111,"&lt;="&amp;K$3)-$F107)))</f>
        <v/>
      </c>
      <c r="L107" s="54">
        <f>IF(OR($B107="",L$3&lt;$D107+Настройки!$B$7),0,MAX(0,$E107-MAX(0,SUMIFS(Тех_Движение!$G$2:$G$5111,Тех_Движение!$D$2:$D$5111,$C107,Тех_Движение!$B$2:$B$5111,"&lt;="&amp;L$3)-$F107)))</f>
        <v/>
      </c>
      <c r="M107" s="54">
        <f>IF(OR($B107="",M$3&lt;$D107+Настройки!$B$7),0,MAX(0,$E107-MAX(0,SUMIFS(Тех_Движение!$G$2:$G$5111,Тех_Движение!$D$2:$D$5111,$C107,Тех_Движение!$B$2:$B$5111,"&lt;="&amp;M$3)-$F107)))</f>
        <v/>
      </c>
      <c r="N107" s="54">
        <f>IF(OR($B107="",N$3&lt;$D107+Настройки!$B$7),0,MAX(0,$E107-MAX(0,SUMIFS(Тех_Движение!$G$2:$G$5111,Тех_Движение!$D$2:$D$5111,$C107,Тех_Движение!$B$2:$B$5111,"&lt;="&amp;N$3)-$F107)))</f>
        <v/>
      </c>
      <c r="O107" s="54">
        <f>IF(OR($B107="",O$3&lt;$D107+Настройки!$B$7),0,MAX(0,$E107-MAX(0,SUMIFS(Тех_Движение!$G$2:$G$5111,Тех_Движение!$D$2:$D$5111,$C107,Тех_Движение!$B$2:$B$5111,"&lt;="&amp;O$3)-$F107)))</f>
        <v/>
      </c>
      <c r="P107" s="54">
        <f>IF(OR($B107="",P$3&lt;$D107+Настройки!$B$7),0,MAX(0,$E107-MAX(0,SUMIFS(Тех_Движение!$G$2:$G$5111,Тех_Движение!$D$2:$D$5111,$C107,Тех_Движение!$B$2:$B$5111,"&lt;="&amp;P$3)-$F107)))</f>
        <v/>
      </c>
      <c r="Q107" s="54">
        <f>IF(OR($B107="",Q$3&lt;$D107+Настройки!$B$7),0,MAX(0,$E107-MAX(0,SUMIFS(Тех_Движение!$G$2:$G$5111,Тех_Движение!$D$2:$D$5111,$C107,Тех_Движение!$B$2:$B$5111,"&lt;="&amp;Q$3)-$F107)))</f>
        <v/>
      </c>
      <c r="R107" s="54">
        <f>IF($B107="","",SUM($K107:$Q107))</f>
        <v/>
      </c>
      <c r="S107" s="56">
        <f>IF($B107="","",VLOOKUP($C107,Настройки!$A$11:$L$17,9,FALSE))</f>
        <v/>
      </c>
      <c r="T107" s="56">
        <f>IF($B107="","",$R107*$S107)</f>
        <v/>
      </c>
    </row>
    <row r="108">
      <c r="A108" s="20">
        <f>Тех_Движение!$A$105</f>
        <v/>
      </c>
      <c r="B108" s="20">
        <f>IF(Тех_Движение!$F$105&gt;0,Тех_Движение!$I$105,"")</f>
        <v/>
      </c>
      <c r="C108" s="20">
        <f>IF($B108="","",Тех_Движение!$D$105)</f>
        <v/>
      </c>
      <c r="D108" s="42">
        <f>IF($B108="","",Тех_Движение!$B$105)</f>
        <v/>
      </c>
      <c r="E108" s="54">
        <f>IF($B108="","",Тех_Движение!$F$105)</f>
        <v/>
      </c>
      <c r="F108" s="54">
        <f>IF($B108="","",SUMIFS($E$5:$E107,$C$5:$C107,$C108))</f>
        <v/>
      </c>
      <c r="G108" s="54">
        <f>IF($B108="","",MAX(0,$E108-MAX(0,SUMIFS(Тех_Движение!$G$2:$G$5111,Тех_Движение!$D$2:$D$5111,$C108,Тех_Движение!$B$2:$B$5111,"&lt;="&amp;Настройки!$B$5-1)-$F108)))</f>
        <v/>
      </c>
      <c r="H108" s="54">
        <f>IF($B108="","",IF(AND($D108&gt;=Настройки!$B$5,$D108&lt;=Настройки!$B$6),$E108,0))</f>
        <v/>
      </c>
      <c r="I108" s="54">
        <f>IF($B108="","",$G108+$H108-$J108)</f>
        <v/>
      </c>
      <c r="J108" s="54">
        <f>IF($B108="","",MAX(0,$E108-MAX(0,SUMIFS(Тех_Движение!$G$2:$G$5111,Тех_Движение!$D$2:$D$5111,$C108,Тех_Движение!$B$2:$B$5111,"&lt;="&amp;Настройки!$B$6)-$F108)))</f>
        <v/>
      </c>
      <c r="K108" s="54">
        <f>IF(OR($B108="",K$3&lt;$D108+Настройки!$B$7),0,MAX(0,$E108-MAX(0,SUMIFS(Тех_Движение!$G$2:$G$5111,Тех_Движение!$D$2:$D$5111,$C108,Тех_Движение!$B$2:$B$5111,"&lt;="&amp;K$3)-$F108)))</f>
        <v/>
      </c>
      <c r="L108" s="54">
        <f>IF(OR($B108="",L$3&lt;$D108+Настройки!$B$7),0,MAX(0,$E108-MAX(0,SUMIFS(Тех_Движение!$G$2:$G$5111,Тех_Движение!$D$2:$D$5111,$C108,Тех_Движение!$B$2:$B$5111,"&lt;="&amp;L$3)-$F108)))</f>
        <v/>
      </c>
      <c r="M108" s="54">
        <f>IF(OR($B108="",M$3&lt;$D108+Настройки!$B$7),0,MAX(0,$E108-MAX(0,SUMIFS(Тех_Движение!$G$2:$G$5111,Тех_Движение!$D$2:$D$5111,$C108,Тех_Движение!$B$2:$B$5111,"&lt;="&amp;M$3)-$F108)))</f>
        <v/>
      </c>
      <c r="N108" s="54">
        <f>IF(OR($B108="",N$3&lt;$D108+Настройки!$B$7),0,MAX(0,$E108-MAX(0,SUMIFS(Тех_Движение!$G$2:$G$5111,Тех_Движение!$D$2:$D$5111,$C108,Тех_Движение!$B$2:$B$5111,"&lt;="&amp;N$3)-$F108)))</f>
        <v/>
      </c>
      <c r="O108" s="54">
        <f>IF(OR($B108="",O$3&lt;$D108+Настройки!$B$7),0,MAX(0,$E108-MAX(0,SUMIFS(Тех_Движение!$G$2:$G$5111,Тех_Движение!$D$2:$D$5111,$C108,Тех_Движение!$B$2:$B$5111,"&lt;="&amp;O$3)-$F108)))</f>
        <v/>
      </c>
      <c r="P108" s="54">
        <f>IF(OR($B108="",P$3&lt;$D108+Настройки!$B$7),0,MAX(0,$E108-MAX(0,SUMIFS(Тех_Движение!$G$2:$G$5111,Тех_Движение!$D$2:$D$5111,$C108,Тех_Движение!$B$2:$B$5111,"&lt;="&amp;P$3)-$F108)))</f>
        <v/>
      </c>
      <c r="Q108" s="54">
        <f>IF(OR($B108="",Q$3&lt;$D108+Настройки!$B$7),0,MAX(0,$E108-MAX(0,SUMIFS(Тех_Движение!$G$2:$G$5111,Тех_Движение!$D$2:$D$5111,$C108,Тех_Движение!$B$2:$B$5111,"&lt;="&amp;Q$3)-$F108)))</f>
        <v/>
      </c>
      <c r="R108" s="54">
        <f>IF($B108="","",SUM($K108:$Q108))</f>
        <v/>
      </c>
      <c r="S108" s="56">
        <f>IF($B108="","",VLOOKUP($C108,Настройки!$A$11:$L$17,9,FALSE))</f>
        <v/>
      </c>
      <c r="T108" s="56">
        <f>IF($B108="","",$R108*$S108)</f>
        <v/>
      </c>
    </row>
    <row r="109">
      <c r="A109" s="20">
        <f>Тех_Движение!$A$106</f>
        <v/>
      </c>
      <c r="B109" s="20">
        <f>IF(Тех_Движение!$F$106&gt;0,Тех_Движение!$I$106,"")</f>
        <v/>
      </c>
      <c r="C109" s="20">
        <f>IF($B109="","",Тех_Движение!$D$106)</f>
        <v/>
      </c>
      <c r="D109" s="42">
        <f>IF($B109="","",Тех_Движение!$B$106)</f>
        <v/>
      </c>
      <c r="E109" s="54">
        <f>IF($B109="","",Тех_Движение!$F$106)</f>
        <v/>
      </c>
      <c r="F109" s="54">
        <f>IF($B109="","",SUMIFS($E$5:$E108,$C$5:$C108,$C109))</f>
        <v/>
      </c>
      <c r="G109" s="54">
        <f>IF($B109="","",MAX(0,$E109-MAX(0,SUMIFS(Тех_Движение!$G$2:$G$5111,Тех_Движение!$D$2:$D$5111,$C109,Тех_Движение!$B$2:$B$5111,"&lt;="&amp;Настройки!$B$5-1)-$F109)))</f>
        <v/>
      </c>
      <c r="H109" s="54">
        <f>IF($B109="","",IF(AND($D109&gt;=Настройки!$B$5,$D109&lt;=Настройки!$B$6),$E109,0))</f>
        <v/>
      </c>
      <c r="I109" s="54">
        <f>IF($B109="","",$G109+$H109-$J109)</f>
        <v/>
      </c>
      <c r="J109" s="54">
        <f>IF($B109="","",MAX(0,$E109-MAX(0,SUMIFS(Тех_Движение!$G$2:$G$5111,Тех_Движение!$D$2:$D$5111,$C109,Тех_Движение!$B$2:$B$5111,"&lt;="&amp;Настройки!$B$6)-$F109)))</f>
        <v/>
      </c>
      <c r="K109" s="54">
        <f>IF(OR($B109="",K$3&lt;$D109+Настройки!$B$7),0,MAX(0,$E109-MAX(0,SUMIFS(Тех_Движение!$G$2:$G$5111,Тех_Движение!$D$2:$D$5111,$C109,Тех_Движение!$B$2:$B$5111,"&lt;="&amp;K$3)-$F109)))</f>
        <v/>
      </c>
      <c r="L109" s="54">
        <f>IF(OR($B109="",L$3&lt;$D109+Настройки!$B$7),0,MAX(0,$E109-MAX(0,SUMIFS(Тех_Движение!$G$2:$G$5111,Тех_Движение!$D$2:$D$5111,$C109,Тех_Движение!$B$2:$B$5111,"&lt;="&amp;L$3)-$F109)))</f>
        <v/>
      </c>
      <c r="M109" s="54">
        <f>IF(OR($B109="",M$3&lt;$D109+Настройки!$B$7),0,MAX(0,$E109-MAX(0,SUMIFS(Тех_Движение!$G$2:$G$5111,Тех_Движение!$D$2:$D$5111,$C109,Тех_Движение!$B$2:$B$5111,"&lt;="&amp;M$3)-$F109)))</f>
        <v/>
      </c>
      <c r="N109" s="54">
        <f>IF(OR($B109="",N$3&lt;$D109+Настройки!$B$7),0,MAX(0,$E109-MAX(0,SUMIFS(Тех_Движение!$G$2:$G$5111,Тех_Движение!$D$2:$D$5111,$C109,Тех_Движение!$B$2:$B$5111,"&lt;="&amp;N$3)-$F109)))</f>
        <v/>
      </c>
      <c r="O109" s="54">
        <f>IF(OR($B109="",O$3&lt;$D109+Настройки!$B$7),0,MAX(0,$E109-MAX(0,SUMIFS(Тех_Движение!$G$2:$G$5111,Тех_Движение!$D$2:$D$5111,$C109,Тех_Движение!$B$2:$B$5111,"&lt;="&amp;O$3)-$F109)))</f>
        <v/>
      </c>
      <c r="P109" s="54">
        <f>IF(OR($B109="",P$3&lt;$D109+Настройки!$B$7),0,MAX(0,$E109-MAX(0,SUMIFS(Тех_Движение!$G$2:$G$5111,Тех_Движение!$D$2:$D$5111,$C109,Тех_Движение!$B$2:$B$5111,"&lt;="&amp;P$3)-$F109)))</f>
        <v/>
      </c>
      <c r="Q109" s="54">
        <f>IF(OR($B109="",Q$3&lt;$D109+Настройки!$B$7),0,MAX(0,$E109-MAX(0,SUMIFS(Тех_Движение!$G$2:$G$5111,Тех_Движение!$D$2:$D$5111,$C109,Тех_Движение!$B$2:$B$5111,"&lt;="&amp;Q$3)-$F109)))</f>
        <v/>
      </c>
      <c r="R109" s="54">
        <f>IF($B109="","",SUM($K109:$Q109))</f>
        <v/>
      </c>
      <c r="S109" s="56">
        <f>IF($B109="","",VLOOKUP($C109,Настройки!$A$11:$L$17,9,FALSE))</f>
        <v/>
      </c>
      <c r="T109" s="56">
        <f>IF($B109="","",$R109*$S109)</f>
        <v/>
      </c>
    </row>
    <row r="110">
      <c r="A110" s="20">
        <f>Тех_Движение!$A$107</f>
        <v/>
      </c>
      <c r="B110" s="20">
        <f>IF(Тех_Движение!$F$107&gt;0,Тех_Движение!$I$107,"")</f>
        <v/>
      </c>
      <c r="C110" s="20">
        <f>IF($B110="","",Тех_Движение!$D$107)</f>
        <v/>
      </c>
      <c r="D110" s="42">
        <f>IF($B110="","",Тех_Движение!$B$107)</f>
        <v/>
      </c>
      <c r="E110" s="54">
        <f>IF($B110="","",Тех_Движение!$F$107)</f>
        <v/>
      </c>
      <c r="F110" s="54">
        <f>IF($B110="","",SUMIFS($E$5:$E109,$C$5:$C109,$C110))</f>
        <v/>
      </c>
      <c r="G110" s="54">
        <f>IF($B110="","",MAX(0,$E110-MAX(0,SUMIFS(Тех_Движение!$G$2:$G$5111,Тех_Движение!$D$2:$D$5111,$C110,Тех_Движение!$B$2:$B$5111,"&lt;="&amp;Настройки!$B$5-1)-$F110)))</f>
        <v/>
      </c>
      <c r="H110" s="54">
        <f>IF($B110="","",IF(AND($D110&gt;=Настройки!$B$5,$D110&lt;=Настройки!$B$6),$E110,0))</f>
        <v/>
      </c>
      <c r="I110" s="54">
        <f>IF($B110="","",$G110+$H110-$J110)</f>
        <v/>
      </c>
      <c r="J110" s="54">
        <f>IF($B110="","",MAX(0,$E110-MAX(0,SUMIFS(Тех_Движение!$G$2:$G$5111,Тех_Движение!$D$2:$D$5111,$C110,Тех_Движение!$B$2:$B$5111,"&lt;="&amp;Настройки!$B$6)-$F110)))</f>
        <v/>
      </c>
      <c r="K110" s="54">
        <f>IF(OR($B110="",K$3&lt;$D110+Настройки!$B$7),0,MAX(0,$E110-MAX(0,SUMIFS(Тех_Движение!$G$2:$G$5111,Тех_Движение!$D$2:$D$5111,$C110,Тех_Движение!$B$2:$B$5111,"&lt;="&amp;K$3)-$F110)))</f>
        <v/>
      </c>
      <c r="L110" s="54">
        <f>IF(OR($B110="",L$3&lt;$D110+Настройки!$B$7),0,MAX(0,$E110-MAX(0,SUMIFS(Тех_Движение!$G$2:$G$5111,Тех_Движение!$D$2:$D$5111,$C110,Тех_Движение!$B$2:$B$5111,"&lt;="&amp;L$3)-$F110)))</f>
        <v/>
      </c>
      <c r="M110" s="54">
        <f>IF(OR($B110="",M$3&lt;$D110+Настройки!$B$7),0,MAX(0,$E110-MAX(0,SUMIFS(Тех_Движение!$G$2:$G$5111,Тех_Движение!$D$2:$D$5111,$C110,Тех_Движение!$B$2:$B$5111,"&lt;="&amp;M$3)-$F110)))</f>
        <v/>
      </c>
      <c r="N110" s="54">
        <f>IF(OR($B110="",N$3&lt;$D110+Настройки!$B$7),0,MAX(0,$E110-MAX(0,SUMIFS(Тех_Движение!$G$2:$G$5111,Тех_Движение!$D$2:$D$5111,$C110,Тех_Движение!$B$2:$B$5111,"&lt;="&amp;N$3)-$F110)))</f>
        <v/>
      </c>
      <c r="O110" s="54">
        <f>IF(OR($B110="",O$3&lt;$D110+Настройки!$B$7),0,MAX(0,$E110-MAX(0,SUMIFS(Тех_Движение!$G$2:$G$5111,Тех_Движение!$D$2:$D$5111,$C110,Тех_Движение!$B$2:$B$5111,"&lt;="&amp;O$3)-$F110)))</f>
        <v/>
      </c>
      <c r="P110" s="54">
        <f>IF(OR($B110="",P$3&lt;$D110+Настройки!$B$7),0,MAX(0,$E110-MAX(0,SUMIFS(Тех_Движение!$G$2:$G$5111,Тех_Движение!$D$2:$D$5111,$C110,Тех_Движение!$B$2:$B$5111,"&lt;="&amp;P$3)-$F110)))</f>
        <v/>
      </c>
      <c r="Q110" s="54">
        <f>IF(OR($B110="",Q$3&lt;$D110+Настройки!$B$7),0,MAX(0,$E110-MAX(0,SUMIFS(Тех_Движение!$G$2:$G$5111,Тех_Движение!$D$2:$D$5111,$C110,Тех_Движение!$B$2:$B$5111,"&lt;="&amp;Q$3)-$F110)))</f>
        <v/>
      </c>
      <c r="R110" s="54">
        <f>IF($B110="","",SUM($K110:$Q110))</f>
        <v/>
      </c>
      <c r="S110" s="56">
        <f>IF($B110="","",VLOOKUP($C110,Настройки!$A$11:$L$17,9,FALSE))</f>
        <v/>
      </c>
      <c r="T110" s="56">
        <f>IF($B110="","",$R110*$S110)</f>
        <v/>
      </c>
    </row>
    <row r="111">
      <c r="A111" s="20">
        <f>Тех_Движение!$A$108</f>
        <v/>
      </c>
      <c r="B111" s="20">
        <f>IF(Тех_Движение!$F$108&gt;0,Тех_Движение!$I$108,"")</f>
        <v/>
      </c>
      <c r="C111" s="20">
        <f>IF($B111="","",Тех_Движение!$D$108)</f>
        <v/>
      </c>
      <c r="D111" s="42">
        <f>IF($B111="","",Тех_Движение!$B$108)</f>
        <v/>
      </c>
      <c r="E111" s="54">
        <f>IF($B111="","",Тех_Движение!$F$108)</f>
        <v/>
      </c>
      <c r="F111" s="54">
        <f>IF($B111="","",SUMIFS($E$5:$E110,$C$5:$C110,$C111))</f>
        <v/>
      </c>
      <c r="G111" s="54">
        <f>IF($B111="","",MAX(0,$E111-MAX(0,SUMIFS(Тех_Движение!$G$2:$G$5111,Тех_Движение!$D$2:$D$5111,$C111,Тех_Движение!$B$2:$B$5111,"&lt;="&amp;Настройки!$B$5-1)-$F111)))</f>
        <v/>
      </c>
      <c r="H111" s="54">
        <f>IF($B111="","",IF(AND($D111&gt;=Настройки!$B$5,$D111&lt;=Настройки!$B$6),$E111,0))</f>
        <v/>
      </c>
      <c r="I111" s="54">
        <f>IF($B111="","",$G111+$H111-$J111)</f>
        <v/>
      </c>
      <c r="J111" s="54">
        <f>IF($B111="","",MAX(0,$E111-MAX(0,SUMIFS(Тех_Движение!$G$2:$G$5111,Тех_Движение!$D$2:$D$5111,$C111,Тех_Движение!$B$2:$B$5111,"&lt;="&amp;Настройки!$B$6)-$F111)))</f>
        <v/>
      </c>
      <c r="K111" s="54">
        <f>IF(OR($B111="",K$3&lt;$D111+Настройки!$B$7),0,MAX(0,$E111-MAX(0,SUMIFS(Тех_Движение!$G$2:$G$5111,Тех_Движение!$D$2:$D$5111,$C111,Тех_Движение!$B$2:$B$5111,"&lt;="&amp;K$3)-$F111)))</f>
        <v/>
      </c>
      <c r="L111" s="54">
        <f>IF(OR($B111="",L$3&lt;$D111+Настройки!$B$7),0,MAX(0,$E111-MAX(0,SUMIFS(Тех_Движение!$G$2:$G$5111,Тех_Движение!$D$2:$D$5111,$C111,Тех_Движение!$B$2:$B$5111,"&lt;="&amp;L$3)-$F111)))</f>
        <v/>
      </c>
      <c r="M111" s="54">
        <f>IF(OR($B111="",M$3&lt;$D111+Настройки!$B$7),0,MAX(0,$E111-MAX(0,SUMIFS(Тех_Движение!$G$2:$G$5111,Тех_Движение!$D$2:$D$5111,$C111,Тех_Движение!$B$2:$B$5111,"&lt;="&amp;M$3)-$F111)))</f>
        <v/>
      </c>
      <c r="N111" s="54">
        <f>IF(OR($B111="",N$3&lt;$D111+Настройки!$B$7),0,MAX(0,$E111-MAX(0,SUMIFS(Тех_Движение!$G$2:$G$5111,Тех_Движение!$D$2:$D$5111,$C111,Тех_Движение!$B$2:$B$5111,"&lt;="&amp;N$3)-$F111)))</f>
        <v/>
      </c>
      <c r="O111" s="54">
        <f>IF(OR($B111="",O$3&lt;$D111+Настройки!$B$7),0,MAX(0,$E111-MAX(0,SUMIFS(Тех_Движение!$G$2:$G$5111,Тех_Движение!$D$2:$D$5111,$C111,Тех_Движение!$B$2:$B$5111,"&lt;="&amp;O$3)-$F111)))</f>
        <v/>
      </c>
      <c r="P111" s="54">
        <f>IF(OR($B111="",P$3&lt;$D111+Настройки!$B$7),0,MAX(0,$E111-MAX(0,SUMIFS(Тех_Движение!$G$2:$G$5111,Тех_Движение!$D$2:$D$5111,$C111,Тех_Движение!$B$2:$B$5111,"&lt;="&amp;P$3)-$F111)))</f>
        <v/>
      </c>
      <c r="Q111" s="54">
        <f>IF(OR($B111="",Q$3&lt;$D111+Настройки!$B$7),0,MAX(0,$E111-MAX(0,SUMIFS(Тех_Движение!$G$2:$G$5111,Тех_Движение!$D$2:$D$5111,$C111,Тех_Движение!$B$2:$B$5111,"&lt;="&amp;Q$3)-$F111)))</f>
        <v/>
      </c>
      <c r="R111" s="54">
        <f>IF($B111="","",SUM($K111:$Q111))</f>
        <v/>
      </c>
      <c r="S111" s="56">
        <f>IF($B111="","",VLOOKUP($C111,Настройки!$A$11:$L$17,9,FALSE))</f>
        <v/>
      </c>
      <c r="T111" s="56">
        <f>IF($B111="","",$R111*$S111)</f>
        <v/>
      </c>
    </row>
    <row r="112">
      <c r="A112" s="20">
        <f>Тех_Движение!$A$109</f>
        <v/>
      </c>
      <c r="B112" s="20">
        <f>IF(Тех_Движение!$F$109&gt;0,Тех_Движение!$I$109,"")</f>
        <v/>
      </c>
      <c r="C112" s="20">
        <f>IF($B112="","",Тех_Движение!$D$109)</f>
        <v/>
      </c>
      <c r="D112" s="42">
        <f>IF($B112="","",Тех_Движение!$B$109)</f>
        <v/>
      </c>
      <c r="E112" s="54">
        <f>IF($B112="","",Тех_Движение!$F$109)</f>
        <v/>
      </c>
      <c r="F112" s="54">
        <f>IF($B112="","",SUMIFS($E$5:$E111,$C$5:$C111,$C112))</f>
        <v/>
      </c>
      <c r="G112" s="54">
        <f>IF($B112="","",MAX(0,$E112-MAX(0,SUMIFS(Тех_Движение!$G$2:$G$5111,Тех_Движение!$D$2:$D$5111,$C112,Тех_Движение!$B$2:$B$5111,"&lt;="&amp;Настройки!$B$5-1)-$F112)))</f>
        <v/>
      </c>
      <c r="H112" s="54">
        <f>IF($B112="","",IF(AND($D112&gt;=Настройки!$B$5,$D112&lt;=Настройки!$B$6),$E112,0))</f>
        <v/>
      </c>
      <c r="I112" s="54">
        <f>IF($B112="","",$G112+$H112-$J112)</f>
        <v/>
      </c>
      <c r="J112" s="54">
        <f>IF($B112="","",MAX(0,$E112-MAX(0,SUMIFS(Тех_Движение!$G$2:$G$5111,Тех_Движение!$D$2:$D$5111,$C112,Тех_Движение!$B$2:$B$5111,"&lt;="&amp;Настройки!$B$6)-$F112)))</f>
        <v/>
      </c>
      <c r="K112" s="54">
        <f>IF(OR($B112="",K$3&lt;$D112+Настройки!$B$7),0,MAX(0,$E112-MAX(0,SUMIFS(Тех_Движение!$G$2:$G$5111,Тех_Движение!$D$2:$D$5111,$C112,Тех_Движение!$B$2:$B$5111,"&lt;="&amp;K$3)-$F112)))</f>
        <v/>
      </c>
      <c r="L112" s="54">
        <f>IF(OR($B112="",L$3&lt;$D112+Настройки!$B$7),0,MAX(0,$E112-MAX(0,SUMIFS(Тех_Движение!$G$2:$G$5111,Тех_Движение!$D$2:$D$5111,$C112,Тех_Движение!$B$2:$B$5111,"&lt;="&amp;L$3)-$F112)))</f>
        <v/>
      </c>
      <c r="M112" s="54">
        <f>IF(OR($B112="",M$3&lt;$D112+Настройки!$B$7),0,MAX(0,$E112-MAX(0,SUMIFS(Тех_Движение!$G$2:$G$5111,Тех_Движение!$D$2:$D$5111,$C112,Тех_Движение!$B$2:$B$5111,"&lt;="&amp;M$3)-$F112)))</f>
        <v/>
      </c>
      <c r="N112" s="54">
        <f>IF(OR($B112="",N$3&lt;$D112+Настройки!$B$7),0,MAX(0,$E112-MAX(0,SUMIFS(Тех_Движение!$G$2:$G$5111,Тех_Движение!$D$2:$D$5111,$C112,Тех_Движение!$B$2:$B$5111,"&lt;="&amp;N$3)-$F112)))</f>
        <v/>
      </c>
      <c r="O112" s="54">
        <f>IF(OR($B112="",O$3&lt;$D112+Настройки!$B$7),0,MAX(0,$E112-MAX(0,SUMIFS(Тех_Движение!$G$2:$G$5111,Тех_Движение!$D$2:$D$5111,$C112,Тех_Движение!$B$2:$B$5111,"&lt;="&amp;O$3)-$F112)))</f>
        <v/>
      </c>
      <c r="P112" s="54">
        <f>IF(OR($B112="",P$3&lt;$D112+Настройки!$B$7),0,MAX(0,$E112-MAX(0,SUMIFS(Тех_Движение!$G$2:$G$5111,Тех_Движение!$D$2:$D$5111,$C112,Тех_Движение!$B$2:$B$5111,"&lt;="&amp;P$3)-$F112)))</f>
        <v/>
      </c>
      <c r="Q112" s="54">
        <f>IF(OR($B112="",Q$3&lt;$D112+Настройки!$B$7),0,MAX(0,$E112-MAX(0,SUMIFS(Тех_Движение!$G$2:$G$5111,Тех_Движение!$D$2:$D$5111,$C112,Тех_Движение!$B$2:$B$5111,"&lt;="&amp;Q$3)-$F112)))</f>
        <v/>
      </c>
      <c r="R112" s="54">
        <f>IF($B112="","",SUM($K112:$Q112))</f>
        <v/>
      </c>
      <c r="S112" s="56">
        <f>IF($B112="","",VLOOKUP($C112,Настройки!$A$11:$L$17,9,FALSE))</f>
        <v/>
      </c>
      <c r="T112" s="56">
        <f>IF($B112="","",$R112*$S112)</f>
        <v/>
      </c>
    </row>
    <row r="113">
      <c r="A113" s="20">
        <f>Тех_Движение!$A$110</f>
        <v/>
      </c>
      <c r="B113" s="20">
        <f>IF(Тех_Движение!$F$110&gt;0,Тех_Движение!$I$110,"")</f>
        <v/>
      </c>
      <c r="C113" s="20">
        <f>IF($B113="","",Тех_Движение!$D$110)</f>
        <v/>
      </c>
      <c r="D113" s="42">
        <f>IF($B113="","",Тех_Движение!$B$110)</f>
        <v/>
      </c>
      <c r="E113" s="54">
        <f>IF($B113="","",Тех_Движение!$F$110)</f>
        <v/>
      </c>
      <c r="F113" s="54">
        <f>IF($B113="","",SUMIFS($E$5:$E112,$C$5:$C112,$C113))</f>
        <v/>
      </c>
      <c r="G113" s="54">
        <f>IF($B113="","",MAX(0,$E113-MAX(0,SUMIFS(Тех_Движение!$G$2:$G$5111,Тех_Движение!$D$2:$D$5111,$C113,Тех_Движение!$B$2:$B$5111,"&lt;="&amp;Настройки!$B$5-1)-$F113)))</f>
        <v/>
      </c>
      <c r="H113" s="54">
        <f>IF($B113="","",IF(AND($D113&gt;=Настройки!$B$5,$D113&lt;=Настройки!$B$6),$E113,0))</f>
        <v/>
      </c>
      <c r="I113" s="54">
        <f>IF($B113="","",$G113+$H113-$J113)</f>
        <v/>
      </c>
      <c r="J113" s="54">
        <f>IF($B113="","",MAX(0,$E113-MAX(0,SUMIFS(Тех_Движение!$G$2:$G$5111,Тех_Движение!$D$2:$D$5111,$C113,Тех_Движение!$B$2:$B$5111,"&lt;="&amp;Настройки!$B$6)-$F113)))</f>
        <v/>
      </c>
      <c r="K113" s="54">
        <f>IF(OR($B113="",K$3&lt;$D113+Настройки!$B$7),0,MAX(0,$E113-MAX(0,SUMIFS(Тех_Движение!$G$2:$G$5111,Тех_Движение!$D$2:$D$5111,$C113,Тех_Движение!$B$2:$B$5111,"&lt;="&amp;K$3)-$F113)))</f>
        <v/>
      </c>
      <c r="L113" s="54">
        <f>IF(OR($B113="",L$3&lt;$D113+Настройки!$B$7),0,MAX(0,$E113-MAX(0,SUMIFS(Тех_Движение!$G$2:$G$5111,Тех_Движение!$D$2:$D$5111,$C113,Тех_Движение!$B$2:$B$5111,"&lt;="&amp;L$3)-$F113)))</f>
        <v/>
      </c>
      <c r="M113" s="54">
        <f>IF(OR($B113="",M$3&lt;$D113+Настройки!$B$7),0,MAX(0,$E113-MAX(0,SUMIFS(Тех_Движение!$G$2:$G$5111,Тех_Движение!$D$2:$D$5111,$C113,Тех_Движение!$B$2:$B$5111,"&lt;="&amp;M$3)-$F113)))</f>
        <v/>
      </c>
      <c r="N113" s="54">
        <f>IF(OR($B113="",N$3&lt;$D113+Настройки!$B$7),0,MAX(0,$E113-MAX(0,SUMIFS(Тех_Движение!$G$2:$G$5111,Тех_Движение!$D$2:$D$5111,$C113,Тех_Движение!$B$2:$B$5111,"&lt;="&amp;N$3)-$F113)))</f>
        <v/>
      </c>
      <c r="O113" s="54">
        <f>IF(OR($B113="",O$3&lt;$D113+Настройки!$B$7),0,MAX(0,$E113-MAX(0,SUMIFS(Тех_Движение!$G$2:$G$5111,Тех_Движение!$D$2:$D$5111,$C113,Тех_Движение!$B$2:$B$5111,"&lt;="&amp;O$3)-$F113)))</f>
        <v/>
      </c>
      <c r="P113" s="54">
        <f>IF(OR($B113="",P$3&lt;$D113+Настройки!$B$7),0,MAX(0,$E113-MAX(0,SUMIFS(Тех_Движение!$G$2:$G$5111,Тех_Движение!$D$2:$D$5111,$C113,Тех_Движение!$B$2:$B$5111,"&lt;="&amp;P$3)-$F113)))</f>
        <v/>
      </c>
      <c r="Q113" s="54">
        <f>IF(OR($B113="",Q$3&lt;$D113+Настройки!$B$7),0,MAX(0,$E113-MAX(0,SUMIFS(Тех_Движение!$G$2:$G$5111,Тех_Движение!$D$2:$D$5111,$C113,Тех_Движение!$B$2:$B$5111,"&lt;="&amp;Q$3)-$F113)))</f>
        <v/>
      </c>
      <c r="R113" s="54">
        <f>IF($B113="","",SUM($K113:$Q113))</f>
        <v/>
      </c>
      <c r="S113" s="56">
        <f>IF($B113="","",VLOOKUP($C113,Настройки!$A$11:$L$17,9,FALSE))</f>
        <v/>
      </c>
      <c r="T113" s="56">
        <f>IF($B113="","",$R113*$S113)</f>
        <v/>
      </c>
    </row>
    <row r="114">
      <c r="A114" s="20">
        <f>Тех_Движение!$A$111</f>
        <v/>
      </c>
      <c r="B114" s="20">
        <f>IF(Тех_Движение!$F$111&gt;0,Тех_Движение!$I$111,"")</f>
        <v/>
      </c>
      <c r="C114" s="20">
        <f>IF($B114="","",Тех_Движение!$D$111)</f>
        <v/>
      </c>
      <c r="D114" s="42">
        <f>IF($B114="","",Тех_Движение!$B$111)</f>
        <v/>
      </c>
      <c r="E114" s="54">
        <f>IF($B114="","",Тех_Движение!$F$111)</f>
        <v/>
      </c>
      <c r="F114" s="54">
        <f>IF($B114="","",SUMIFS($E$5:$E113,$C$5:$C113,$C114))</f>
        <v/>
      </c>
      <c r="G114" s="54">
        <f>IF($B114="","",MAX(0,$E114-MAX(0,SUMIFS(Тех_Движение!$G$2:$G$5111,Тех_Движение!$D$2:$D$5111,$C114,Тех_Движение!$B$2:$B$5111,"&lt;="&amp;Настройки!$B$5-1)-$F114)))</f>
        <v/>
      </c>
      <c r="H114" s="54">
        <f>IF($B114="","",IF(AND($D114&gt;=Настройки!$B$5,$D114&lt;=Настройки!$B$6),$E114,0))</f>
        <v/>
      </c>
      <c r="I114" s="54">
        <f>IF($B114="","",$G114+$H114-$J114)</f>
        <v/>
      </c>
      <c r="J114" s="54">
        <f>IF($B114="","",MAX(0,$E114-MAX(0,SUMIFS(Тех_Движение!$G$2:$G$5111,Тех_Движение!$D$2:$D$5111,$C114,Тех_Движение!$B$2:$B$5111,"&lt;="&amp;Настройки!$B$6)-$F114)))</f>
        <v/>
      </c>
      <c r="K114" s="54">
        <f>IF(OR($B114="",K$3&lt;$D114+Настройки!$B$7),0,MAX(0,$E114-MAX(0,SUMIFS(Тех_Движение!$G$2:$G$5111,Тех_Движение!$D$2:$D$5111,$C114,Тех_Движение!$B$2:$B$5111,"&lt;="&amp;K$3)-$F114)))</f>
        <v/>
      </c>
      <c r="L114" s="54">
        <f>IF(OR($B114="",L$3&lt;$D114+Настройки!$B$7),0,MAX(0,$E114-MAX(0,SUMIFS(Тех_Движение!$G$2:$G$5111,Тех_Движение!$D$2:$D$5111,$C114,Тех_Движение!$B$2:$B$5111,"&lt;="&amp;L$3)-$F114)))</f>
        <v/>
      </c>
      <c r="M114" s="54">
        <f>IF(OR($B114="",M$3&lt;$D114+Настройки!$B$7),0,MAX(0,$E114-MAX(0,SUMIFS(Тех_Движение!$G$2:$G$5111,Тех_Движение!$D$2:$D$5111,$C114,Тех_Движение!$B$2:$B$5111,"&lt;="&amp;M$3)-$F114)))</f>
        <v/>
      </c>
      <c r="N114" s="54">
        <f>IF(OR($B114="",N$3&lt;$D114+Настройки!$B$7),0,MAX(0,$E114-MAX(0,SUMIFS(Тех_Движение!$G$2:$G$5111,Тех_Движение!$D$2:$D$5111,$C114,Тех_Движение!$B$2:$B$5111,"&lt;="&amp;N$3)-$F114)))</f>
        <v/>
      </c>
      <c r="O114" s="54">
        <f>IF(OR($B114="",O$3&lt;$D114+Настройки!$B$7),0,MAX(0,$E114-MAX(0,SUMIFS(Тех_Движение!$G$2:$G$5111,Тех_Движение!$D$2:$D$5111,$C114,Тех_Движение!$B$2:$B$5111,"&lt;="&amp;O$3)-$F114)))</f>
        <v/>
      </c>
      <c r="P114" s="54">
        <f>IF(OR($B114="",P$3&lt;$D114+Настройки!$B$7),0,MAX(0,$E114-MAX(0,SUMIFS(Тех_Движение!$G$2:$G$5111,Тех_Движение!$D$2:$D$5111,$C114,Тех_Движение!$B$2:$B$5111,"&lt;="&amp;P$3)-$F114)))</f>
        <v/>
      </c>
      <c r="Q114" s="54">
        <f>IF(OR($B114="",Q$3&lt;$D114+Настройки!$B$7),0,MAX(0,$E114-MAX(0,SUMIFS(Тех_Движение!$G$2:$G$5111,Тех_Движение!$D$2:$D$5111,$C114,Тех_Движение!$B$2:$B$5111,"&lt;="&amp;Q$3)-$F114)))</f>
        <v/>
      </c>
      <c r="R114" s="54">
        <f>IF($B114="","",SUM($K114:$Q114))</f>
        <v/>
      </c>
      <c r="S114" s="56">
        <f>IF($B114="","",VLOOKUP($C114,Настройки!$A$11:$L$17,9,FALSE))</f>
        <v/>
      </c>
      <c r="T114" s="56">
        <f>IF($B114="","",$R114*$S114)</f>
        <v/>
      </c>
    </row>
    <row r="115">
      <c r="A115" s="20">
        <f>Тех_Движение!$A$112</f>
        <v/>
      </c>
      <c r="B115" s="20">
        <f>IF(Тех_Движение!$F$112&gt;0,Тех_Движение!$I$112,"")</f>
        <v/>
      </c>
      <c r="C115" s="20">
        <f>IF($B115="","",Тех_Движение!$D$112)</f>
        <v/>
      </c>
      <c r="D115" s="42">
        <f>IF($B115="","",Тех_Движение!$B$112)</f>
        <v/>
      </c>
      <c r="E115" s="54">
        <f>IF($B115="","",Тех_Движение!$F$112)</f>
        <v/>
      </c>
      <c r="F115" s="54">
        <f>IF($B115="","",SUMIFS($E$5:$E114,$C$5:$C114,$C115))</f>
        <v/>
      </c>
      <c r="G115" s="54">
        <f>IF($B115="","",MAX(0,$E115-MAX(0,SUMIFS(Тех_Движение!$G$2:$G$5111,Тех_Движение!$D$2:$D$5111,$C115,Тех_Движение!$B$2:$B$5111,"&lt;="&amp;Настройки!$B$5-1)-$F115)))</f>
        <v/>
      </c>
      <c r="H115" s="54">
        <f>IF($B115="","",IF(AND($D115&gt;=Настройки!$B$5,$D115&lt;=Настройки!$B$6),$E115,0))</f>
        <v/>
      </c>
      <c r="I115" s="54">
        <f>IF($B115="","",$G115+$H115-$J115)</f>
        <v/>
      </c>
      <c r="J115" s="54">
        <f>IF($B115="","",MAX(0,$E115-MAX(0,SUMIFS(Тех_Движение!$G$2:$G$5111,Тех_Движение!$D$2:$D$5111,$C115,Тех_Движение!$B$2:$B$5111,"&lt;="&amp;Настройки!$B$6)-$F115)))</f>
        <v/>
      </c>
      <c r="K115" s="54">
        <f>IF(OR($B115="",K$3&lt;$D115+Настройки!$B$7),0,MAX(0,$E115-MAX(0,SUMIFS(Тех_Движение!$G$2:$G$5111,Тех_Движение!$D$2:$D$5111,$C115,Тех_Движение!$B$2:$B$5111,"&lt;="&amp;K$3)-$F115)))</f>
        <v/>
      </c>
      <c r="L115" s="54">
        <f>IF(OR($B115="",L$3&lt;$D115+Настройки!$B$7),0,MAX(0,$E115-MAX(0,SUMIFS(Тех_Движение!$G$2:$G$5111,Тех_Движение!$D$2:$D$5111,$C115,Тех_Движение!$B$2:$B$5111,"&lt;="&amp;L$3)-$F115)))</f>
        <v/>
      </c>
      <c r="M115" s="54">
        <f>IF(OR($B115="",M$3&lt;$D115+Настройки!$B$7),0,MAX(0,$E115-MAX(0,SUMIFS(Тех_Движение!$G$2:$G$5111,Тех_Движение!$D$2:$D$5111,$C115,Тех_Движение!$B$2:$B$5111,"&lt;="&amp;M$3)-$F115)))</f>
        <v/>
      </c>
      <c r="N115" s="54">
        <f>IF(OR($B115="",N$3&lt;$D115+Настройки!$B$7),0,MAX(0,$E115-MAX(0,SUMIFS(Тех_Движение!$G$2:$G$5111,Тех_Движение!$D$2:$D$5111,$C115,Тех_Движение!$B$2:$B$5111,"&lt;="&amp;N$3)-$F115)))</f>
        <v/>
      </c>
      <c r="O115" s="54">
        <f>IF(OR($B115="",O$3&lt;$D115+Настройки!$B$7),0,MAX(0,$E115-MAX(0,SUMIFS(Тех_Движение!$G$2:$G$5111,Тех_Движение!$D$2:$D$5111,$C115,Тех_Движение!$B$2:$B$5111,"&lt;="&amp;O$3)-$F115)))</f>
        <v/>
      </c>
      <c r="P115" s="54">
        <f>IF(OR($B115="",P$3&lt;$D115+Настройки!$B$7),0,MAX(0,$E115-MAX(0,SUMIFS(Тех_Движение!$G$2:$G$5111,Тех_Движение!$D$2:$D$5111,$C115,Тех_Движение!$B$2:$B$5111,"&lt;="&amp;P$3)-$F115)))</f>
        <v/>
      </c>
      <c r="Q115" s="54">
        <f>IF(OR($B115="",Q$3&lt;$D115+Настройки!$B$7),0,MAX(0,$E115-MAX(0,SUMIFS(Тех_Движение!$G$2:$G$5111,Тех_Движение!$D$2:$D$5111,$C115,Тех_Движение!$B$2:$B$5111,"&lt;="&amp;Q$3)-$F115)))</f>
        <v/>
      </c>
      <c r="R115" s="54">
        <f>IF($B115="","",SUM($K115:$Q115))</f>
        <v/>
      </c>
      <c r="S115" s="56">
        <f>IF($B115="","",VLOOKUP($C115,Настройки!$A$11:$L$17,9,FALSE))</f>
        <v/>
      </c>
      <c r="T115" s="56">
        <f>IF($B115="","",$R115*$S115)</f>
        <v/>
      </c>
    </row>
    <row r="116">
      <c r="A116" s="20">
        <f>Тех_Движение!$A$113</f>
        <v/>
      </c>
      <c r="B116" s="20">
        <f>IF(Тех_Движение!$F$113&gt;0,Тех_Движение!$I$113,"")</f>
        <v/>
      </c>
      <c r="C116" s="20">
        <f>IF($B116="","",Тех_Движение!$D$113)</f>
        <v/>
      </c>
      <c r="D116" s="42">
        <f>IF($B116="","",Тех_Движение!$B$113)</f>
        <v/>
      </c>
      <c r="E116" s="54">
        <f>IF($B116="","",Тех_Движение!$F$113)</f>
        <v/>
      </c>
      <c r="F116" s="54">
        <f>IF($B116="","",SUMIFS($E$5:$E115,$C$5:$C115,$C116))</f>
        <v/>
      </c>
      <c r="G116" s="54">
        <f>IF($B116="","",MAX(0,$E116-MAX(0,SUMIFS(Тех_Движение!$G$2:$G$5111,Тех_Движение!$D$2:$D$5111,$C116,Тех_Движение!$B$2:$B$5111,"&lt;="&amp;Настройки!$B$5-1)-$F116)))</f>
        <v/>
      </c>
      <c r="H116" s="54">
        <f>IF($B116="","",IF(AND($D116&gt;=Настройки!$B$5,$D116&lt;=Настройки!$B$6),$E116,0))</f>
        <v/>
      </c>
      <c r="I116" s="54">
        <f>IF($B116="","",$G116+$H116-$J116)</f>
        <v/>
      </c>
      <c r="J116" s="54">
        <f>IF($B116="","",MAX(0,$E116-MAX(0,SUMIFS(Тех_Движение!$G$2:$G$5111,Тех_Движение!$D$2:$D$5111,$C116,Тех_Движение!$B$2:$B$5111,"&lt;="&amp;Настройки!$B$6)-$F116)))</f>
        <v/>
      </c>
      <c r="K116" s="54">
        <f>IF(OR($B116="",K$3&lt;$D116+Настройки!$B$7),0,MAX(0,$E116-MAX(0,SUMIFS(Тех_Движение!$G$2:$G$5111,Тех_Движение!$D$2:$D$5111,$C116,Тех_Движение!$B$2:$B$5111,"&lt;="&amp;K$3)-$F116)))</f>
        <v/>
      </c>
      <c r="L116" s="54">
        <f>IF(OR($B116="",L$3&lt;$D116+Настройки!$B$7),0,MAX(0,$E116-MAX(0,SUMIFS(Тех_Движение!$G$2:$G$5111,Тех_Движение!$D$2:$D$5111,$C116,Тех_Движение!$B$2:$B$5111,"&lt;="&amp;L$3)-$F116)))</f>
        <v/>
      </c>
      <c r="M116" s="54">
        <f>IF(OR($B116="",M$3&lt;$D116+Настройки!$B$7),0,MAX(0,$E116-MAX(0,SUMIFS(Тех_Движение!$G$2:$G$5111,Тех_Движение!$D$2:$D$5111,$C116,Тех_Движение!$B$2:$B$5111,"&lt;="&amp;M$3)-$F116)))</f>
        <v/>
      </c>
      <c r="N116" s="54">
        <f>IF(OR($B116="",N$3&lt;$D116+Настройки!$B$7),0,MAX(0,$E116-MAX(0,SUMIFS(Тех_Движение!$G$2:$G$5111,Тех_Движение!$D$2:$D$5111,$C116,Тех_Движение!$B$2:$B$5111,"&lt;="&amp;N$3)-$F116)))</f>
        <v/>
      </c>
      <c r="O116" s="54">
        <f>IF(OR($B116="",O$3&lt;$D116+Настройки!$B$7),0,MAX(0,$E116-MAX(0,SUMIFS(Тех_Движение!$G$2:$G$5111,Тех_Движение!$D$2:$D$5111,$C116,Тех_Движение!$B$2:$B$5111,"&lt;="&amp;O$3)-$F116)))</f>
        <v/>
      </c>
      <c r="P116" s="54">
        <f>IF(OR($B116="",P$3&lt;$D116+Настройки!$B$7),0,MAX(0,$E116-MAX(0,SUMIFS(Тех_Движение!$G$2:$G$5111,Тех_Движение!$D$2:$D$5111,$C116,Тех_Движение!$B$2:$B$5111,"&lt;="&amp;P$3)-$F116)))</f>
        <v/>
      </c>
      <c r="Q116" s="54">
        <f>IF(OR($B116="",Q$3&lt;$D116+Настройки!$B$7),0,MAX(0,$E116-MAX(0,SUMIFS(Тех_Движение!$G$2:$G$5111,Тех_Движение!$D$2:$D$5111,$C116,Тех_Движение!$B$2:$B$5111,"&lt;="&amp;Q$3)-$F116)))</f>
        <v/>
      </c>
      <c r="R116" s="54">
        <f>IF($B116="","",SUM($K116:$Q116))</f>
        <v/>
      </c>
      <c r="S116" s="56">
        <f>IF($B116="","",VLOOKUP($C116,Настройки!$A$11:$L$17,9,FALSE))</f>
        <v/>
      </c>
      <c r="T116" s="56">
        <f>IF($B116="","",$R116*$S116)</f>
        <v/>
      </c>
    </row>
    <row r="117">
      <c r="A117" s="20">
        <f>Тех_Движение!$A$114</f>
        <v/>
      </c>
      <c r="B117" s="20">
        <f>IF(Тех_Движение!$F$114&gt;0,Тех_Движение!$I$114,"")</f>
        <v/>
      </c>
      <c r="C117" s="20">
        <f>IF($B117="","",Тех_Движение!$D$114)</f>
        <v/>
      </c>
      <c r="D117" s="42">
        <f>IF($B117="","",Тех_Движение!$B$114)</f>
        <v/>
      </c>
      <c r="E117" s="54">
        <f>IF($B117="","",Тех_Движение!$F$114)</f>
        <v/>
      </c>
      <c r="F117" s="54">
        <f>IF($B117="","",SUMIFS($E$5:$E116,$C$5:$C116,$C117))</f>
        <v/>
      </c>
      <c r="G117" s="54">
        <f>IF($B117="","",MAX(0,$E117-MAX(0,SUMIFS(Тех_Движение!$G$2:$G$5111,Тех_Движение!$D$2:$D$5111,$C117,Тех_Движение!$B$2:$B$5111,"&lt;="&amp;Настройки!$B$5-1)-$F117)))</f>
        <v/>
      </c>
      <c r="H117" s="54">
        <f>IF($B117="","",IF(AND($D117&gt;=Настройки!$B$5,$D117&lt;=Настройки!$B$6),$E117,0))</f>
        <v/>
      </c>
      <c r="I117" s="54">
        <f>IF($B117="","",$G117+$H117-$J117)</f>
        <v/>
      </c>
      <c r="J117" s="54">
        <f>IF($B117="","",MAX(0,$E117-MAX(0,SUMIFS(Тех_Движение!$G$2:$G$5111,Тех_Движение!$D$2:$D$5111,$C117,Тех_Движение!$B$2:$B$5111,"&lt;="&amp;Настройки!$B$6)-$F117)))</f>
        <v/>
      </c>
      <c r="K117" s="54">
        <f>IF(OR($B117="",K$3&lt;$D117+Настройки!$B$7),0,MAX(0,$E117-MAX(0,SUMIFS(Тех_Движение!$G$2:$G$5111,Тех_Движение!$D$2:$D$5111,$C117,Тех_Движение!$B$2:$B$5111,"&lt;="&amp;K$3)-$F117)))</f>
        <v/>
      </c>
      <c r="L117" s="54">
        <f>IF(OR($B117="",L$3&lt;$D117+Настройки!$B$7),0,MAX(0,$E117-MAX(0,SUMIFS(Тех_Движение!$G$2:$G$5111,Тех_Движение!$D$2:$D$5111,$C117,Тех_Движение!$B$2:$B$5111,"&lt;="&amp;L$3)-$F117)))</f>
        <v/>
      </c>
      <c r="M117" s="54">
        <f>IF(OR($B117="",M$3&lt;$D117+Настройки!$B$7),0,MAX(0,$E117-MAX(0,SUMIFS(Тех_Движение!$G$2:$G$5111,Тех_Движение!$D$2:$D$5111,$C117,Тех_Движение!$B$2:$B$5111,"&lt;="&amp;M$3)-$F117)))</f>
        <v/>
      </c>
      <c r="N117" s="54">
        <f>IF(OR($B117="",N$3&lt;$D117+Настройки!$B$7),0,MAX(0,$E117-MAX(0,SUMIFS(Тех_Движение!$G$2:$G$5111,Тех_Движение!$D$2:$D$5111,$C117,Тех_Движение!$B$2:$B$5111,"&lt;="&amp;N$3)-$F117)))</f>
        <v/>
      </c>
      <c r="O117" s="54">
        <f>IF(OR($B117="",O$3&lt;$D117+Настройки!$B$7),0,MAX(0,$E117-MAX(0,SUMIFS(Тех_Движение!$G$2:$G$5111,Тех_Движение!$D$2:$D$5111,$C117,Тех_Движение!$B$2:$B$5111,"&lt;="&amp;O$3)-$F117)))</f>
        <v/>
      </c>
      <c r="P117" s="54">
        <f>IF(OR($B117="",P$3&lt;$D117+Настройки!$B$7),0,MAX(0,$E117-MAX(0,SUMIFS(Тех_Движение!$G$2:$G$5111,Тех_Движение!$D$2:$D$5111,$C117,Тех_Движение!$B$2:$B$5111,"&lt;="&amp;P$3)-$F117)))</f>
        <v/>
      </c>
      <c r="Q117" s="54">
        <f>IF(OR($B117="",Q$3&lt;$D117+Настройки!$B$7),0,MAX(0,$E117-MAX(0,SUMIFS(Тех_Движение!$G$2:$G$5111,Тех_Движение!$D$2:$D$5111,$C117,Тех_Движение!$B$2:$B$5111,"&lt;="&amp;Q$3)-$F117)))</f>
        <v/>
      </c>
      <c r="R117" s="54">
        <f>IF($B117="","",SUM($K117:$Q117))</f>
        <v/>
      </c>
      <c r="S117" s="56">
        <f>IF($B117="","",VLOOKUP($C117,Настройки!$A$11:$L$17,9,FALSE))</f>
        <v/>
      </c>
      <c r="T117" s="56">
        <f>IF($B117="","",$R117*$S117)</f>
        <v/>
      </c>
    </row>
    <row r="118">
      <c r="A118" s="20">
        <f>Тех_Движение!$A$115</f>
        <v/>
      </c>
      <c r="B118" s="20">
        <f>IF(Тех_Движение!$F$115&gt;0,Тех_Движение!$I$115,"")</f>
        <v/>
      </c>
      <c r="C118" s="20">
        <f>IF($B118="","",Тех_Движение!$D$115)</f>
        <v/>
      </c>
      <c r="D118" s="42">
        <f>IF($B118="","",Тех_Движение!$B$115)</f>
        <v/>
      </c>
      <c r="E118" s="54">
        <f>IF($B118="","",Тех_Движение!$F$115)</f>
        <v/>
      </c>
      <c r="F118" s="54">
        <f>IF($B118="","",SUMIFS($E$5:$E117,$C$5:$C117,$C118))</f>
        <v/>
      </c>
      <c r="G118" s="54">
        <f>IF($B118="","",MAX(0,$E118-MAX(0,SUMIFS(Тех_Движение!$G$2:$G$5111,Тех_Движение!$D$2:$D$5111,$C118,Тех_Движение!$B$2:$B$5111,"&lt;="&amp;Настройки!$B$5-1)-$F118)))</f>
        <v/>
      </c>
      <c r="H118" s="54">
        <f>IF($B118="","",IF(AND($D118&gt;=Настройки!$B$5,$D118&lt;=Настройки!$B$6),$E118,0))</f>
        <v/>
      </c>
      <c r="I118" s="54">
        <f>IF($B118="","",$G118+$H118-$J118)</f>
        <v/>
      </c>
      <c r="J118" s="54">
        <f>IF($B118="","",MAX(0,$E118-MAX(0,SUMIFS(Тех_Движение!$G$2:$G$5111,Тех_Движение!$D$2:$D$5111,$C118,Тех_Движение!$B$2:$B$5111,"&lt;="&amp;Настройки!$B$6)-$F118)))</f>
        <v/>
      </c>
      <c r="K118" s="54">
        <f>IF(OR($B118="",K$3&lt;$D118+Настройки!$B$7),0,MAX(0,$E118-MAX(0,SUMIFS(Тех_Движение!$G$2:$G$5111,Тех_Движение!$D$2:$D$5111,$C118,Тех_Движение!$B$2:$B$5111,"&lt;="&amp;K$3)-$F118)))</f>
        <v/>
      </c>
      <c r="L118" s="54">
        <f>IF(OR($B118="",L$3&lt;$D118+Настройки!$B$7),0,MAX(0,$E118-MAX(0,SUMIFS(Тех_Движение!$G$2:$G$5111,Тех_Движение!$D$2:$D$5111,$C118,Тех_Движение!$B$2:$B$5111,"&lt;="&amp;L$3)-$F118)))</f>
        <v/>
      </c>
      <c r="M118" s="54">
        <f>IF(OR($B118="",M$3&lt;$D118+Настройки!$B$7),0,MAX(0,$E118-MAX(0,SUMIFS(Тех_Движение!$G$2:$G$5111,Тех_Движение!$D$2:$D$5111,$C118,Тех_Движение!$B$2:$B$5111,"&lt;="&amp;M$3)-$F118)))</f>
        <v/>
      </c>
      <c r="N118" s="54">
        <f>IF(OR($B118="",N$3&lt;$D118+Настройки!$B$7),0,MAX(0,$E118-MAX(0,SUMIFS(Тех_Движение!$G$2:$G$5111,Тех_Движение!$D$2:$D$5111,$C118,Тех_Движение!$B$2:$B$5111,"&lt;="&amp;N$3)-$F118)))</f>
        <v/>
      </c>
      <c r="O118" s="54">
        <f>IF(OR($B118="",O$3&lt;$D118+Настройки!$B$7),0,MAX(0,$E118-MAX(0,SUMIFS(Тех_Движение!$G$2:$G$5111,Тех_Движение!$D$2:$D$5111,$C118,Тех_Движение!$B$2:$B$5111,"&lt;="&amp;O$3)-$F118)))</f>
        <v/>
      </c>
      <c r="P118" s="54">
        <f>IF(OR($B118="",P$3&lt;$D118+Настройки!$B$7),0,MAX(0,$E118-MAX(0,SUMIFS(Тех_Движение!$G$2:$G$5111,Тех_Движение!$D$2:$D$5111,$C118,Тех_Движение!$B$2:$B$5111,"&lt;="&amp;P$3)-$F118)))</f>
        <v/>
      </c>
      <c r="Q118" s="54">
        <f>IF(OR($B118="",Q$3&lt;$D118+Настройки!$B$7),0,MAX(0,$E118-MAX(0,SUMIFS(Тех_Движение!$G$2:$G$5111,Тех_Движение!$D$2:$D$5111,$C118,Тех_Движение!$B$2:$B$5111,"&lt;="&amp;Q$3)-$F118)))</f>
        <v/>
      </c>
      <c r="R118" s="54">
        <f>IF($B118="","",SUM($K118:$Q118))</f>
        <v/>
      </c>
      <c r="S118" s="56">
        <f>IF($B118="","",VLOOKUP($C118,Настройки!$A$11:$L$17,9,FALSE))</f>
        <v/>
      </c>
      <c r="T118" s="56">
        <f>IF($B118="","",$R118*$S118)</f>
        <v/>
      </c>
    </row>
    <row r="119">
      <c r="A119" s="20">
        <f>Тех_Движение!$A$116</f>
        <v/>
      </c>
      <c r="B119" s="20">
        <f>IF(Тех_Движение!$F$116&gt;0,Тех_Движение!$I$116,"")</f>
        <v/>
      </c>
      <c r="C119" s="20">
        <f>IF($B119="","",Тех_Движение!$D$116)</f>
        <v/>
      </c>
      <c r="D119" s="42">
        <f>IF($B119="","",Тех_Движение!$B$116)</f>
        <v/>
      </c>
      <c r="E119" s="54">
        <f>IF($B119="","",Тех_Движение!$F$116)</f>
        <v/>
      </c>
      <c r="F119" s="54">
        <f>IF($B119="","",SUMIFS($E$5:$E118,$C$5:$C118,$C119))</f>
        <v/>
      </c>
      <c r="G119" s="54">
        <f>IF($B119="","",MAX(0,$E119-MAX(0,SUMIFS(Тех_Движение!$G$2:$G$5111,Тех_Движение!$D$2:$D$5111,$C119,Тех_Движение!$B$2:$B$5111,"&lt;="&amp;Настройки!$B$5-1)-$F119)))</f>
        <v/>
      </c>
      <c r="H119" s="54">
        <f>IF($B119="","",IF(AND($D119&gt;=Настройки!$B$5,$D119&lt;=Настройки!$B$6),$E119,0))</f>
        <v/>
      </c>
      <c r="I119" s="54">
        <f>IF($B119="","",$G119+$H119-$J119)</f>
        <v/>
      </c>
      <c r="J119" s="54">
        <f>IF($B119="","",MAX(0,$E119-MAX(0,SUMIFS(Тех_Движение!$G$2:$G$5111,Тех_Движение!$D$2:$D$5111,$C119,Тех_Движение!$B$2:$B$5111,"&lt;="&amp;Настройки!$B$6)-$F119)))</f>
        <v/>
      </c>
      <c r="K119" s="54">
        <f>IF(OR($B119="",K$3&lt;$D119+Настройки!$B$7),0,MAX(0,$E119-MAX(0,SUMIFS(Тех_Движение!$G$2:$G$5111,Тех_Движение!$D$2:$D$5111,$C119,Тех_Движение!$B$2:$B$5111,"&lt;="&amp;K$3)-$F119)))</f>
        <v/>
      </c>
      <c r="L119" s="54">
        <f>IF(OR($B119="",L$3&lt;$D119+Настройки!$B$7),0,MAX(0,$E119-MAX(0,SUMIFS(Тех_Движение!$G$2:$G$5111,Тех_Движение!$D$2:$D$5111,$C119,Тех_Движение!$B$2:$B$5111,"&lt;="&amp;L$3)-$F119)))</f>
        <v/>
      </c>
      <c r="M119" s="54">
        <f>IF(OR($B119="",M$3&lt;$D119+Настройки!$B$7),0,MAX(0,$E119-MAX(0,SUMIFS(Тех_Движение!$G$2:$G$5111,Тех_Движение!$D$2:$D$5111,$C119,Тех_Движение!$B$2:$B$5111,"&lt;="&amp;M$3)-$F119)))</f>
        <v/>
      </c>
      <c r="N119" s="54">
        <f>IF(OR($B119="",N$3&lt;$D119+Настройки!$B$7),0,MAX(0,$E119-MAX(0,SUMIFS(Тех_Движение!$G$2:$G$5111,Тех_Движение!$D$2:$D$5111,$C119,Тех_Движение!$B$2:$B$5111,"&lt;="&amp;N$3)-$F119)))</f>
        <v/>
      </c>
      <c r="O119" s="54">
        <f>IF(OR($B119="",O$3&lt;$D119+Настройки!$B$7),0,MAX(0,$E119-MAX(0,SUMIFS(Тех_Движение!$G$2:$G$5111,Тех_Движение!$D$2:$D$5111,$C119,Тех_Движение!$B$2:$B$5111,"&lt;="&amp;O$3)-$F119)))</f>
        <v/>
      </c>
      <c r="P119" s="54">
        <f>IF(OR($B119="",P$3&lt;$D119+Настройки!$B$7),0,MAX(0,$E119-MAX(0,SUMIFS(Тех_Движение!$G$2:$G$5111,Тех_Движение!$D$2:$D$5111,$C119,Тех_Движение!$B$2:$B$5111,"&lt;="&amp;P$3)-$F119)))</f>
        <v/>
      </c>
      <c r="Q119" s="54">
        <f>IF(OR($B119="",Q$3&lt;$D119+Настройки!$B$7),0,MAX(0,$E119-MAX(0,SUMIFS(Тех_Движение!$G$2:$G$5111,Тех_Движение!$D$2:$D$5111,$C119,Тех_Движение!$B$2:$B$5111,"&lt;="&amp;Q$3)-$F119)))</f>
        <v/>
      </c>
      <c r="R119" s="54">
        <f>IF($B119="","",SUM($K119:$Q119))</f>
        <v/>
      </c>
      <c r="S119" s="56">
        <f>IF($B119="","",VLOOKUP($C119,Настройки!$A$11:$L$17,9,FALSE))</f>
        <v/>
      </c>
      <c r="T119" s="56">
        <f>IF($B119="","",$R119*$S119)</f>
        <v/>
      </c>
    </row>
    <row r="120">
      <c r="A120" s="20">
        <f>Тех_Движение!$A$117</f>
        <v/>
      </c>
      <c r="B120" s="20">
        <f>IF(Тех_Движение!$F$117&gt;0,Тех_Движение!$I$117,"")</f>
        <v/>
      </c>
      <c r="C120" s="20">
        <f>IF($B120="","",Тех_Движение!$D$117)</f>
        <v/>
      </c>
      <c r="D120" s="42">
        <f>IF($B120="","",Тех_Движение!$B$117)</f>
        <v/>
      </c>
      <c r="E120" s="54">
        <f>IF($B120="","",Тех_Движение!$F$117)</f>
        <v/>
      </c>
      <c r="F120" s="54">
        <f>IF($B120="","",SUMIFS($E$5:$E119,$C$5:$C119,$C120))</f>
        <v/>
      </c>
      <c r="G120" s="54">
        <f>IF($B120="","",MAX(0,$E120-MAX(0,SUMIFS(Тех_Движение!$G$2:$G$5111,Тех_Движение!$D$2:$D$5111,$C120,Тех_Движение!$B$2:$B$5111,"&lt;="&amp;Настройки!$B$5-1)-$F120)))</f>
        <v/>
      </c>
      <c r="H120" s="54">
        <f>IF($B120="","",IF(AND($D120&gt;=Настройки!$B$5,$D120&lt;=Настройки!$B$6),$E120,0))</f>
        <v/>
      </c>
      <c r="I120" s="54">
        <f>IF($B120="","",$G120+$H120-$J120)</f>
        <v/>
      </c>
      <c r="J120" s="54">
        <f>IF($B120="","",MAX(0,$E120-MAX(0,SUMIFS(Тех_Движение!$G$2:$G$5111,Тех_Движение!$D$2:$D$5111,$C120,Тех_Движение!$B$2:$B$5111,"&lt;="&amp;Настройки!$B$6)-$F120)))</f>
        <v/>
      </c>
      <c r="K120" s="54">
        <f>IF(OR($B120="",K$3&lt;$D120+Настройки!$B$7),0,MAX(0,$E120-MAX(0,SUMIFS(Тех_Движение!$G$2:$G$5111,Тех_Движение!$D$2:$D$5111,$C120,Тех_Движение!$B$2:$B$5111,"&lt;="&amp;K$3)-$F120)))</f>
        <v/>
      </c>
      <c r="L120" s="54">
        <f>IF(OR($B120="",L$3&lt;$D120+Настройки!$B$7),0,MAX(0,$E120-MAX(0,SUMIFS(Тех_Движение!$G$2:$G$5111,Тех_Движение!$D$2:$D$5111,$C120,Тех_Движение!$B$2:$B$5111,"&lt;="&amp;L$3)-$F120)))</f>
        <v/>
      </c>
      <c r="M120" s="54">
        <f>IF(OR($B120="",M$3&lt;$D120+Настройки!$B$7),0,MAX(0,$E120-MAX(0,SUMIFS(Тех_Движение!$G$2:$G$5111,Тех_Движение!$D$2:$D$5111,$C120,Тех_Движение!$B$2:$B$5111,"&lt;="&amp;M$3)-$F120)))</f>
        <v/>
      </c>
      <c r="N120" s="54">
        <f>IF(OR($B120="",N$3&lt;$D120+Настройки!$B$7),0,MAX(0,$E120-MAX(0,SUMIFS(Тех_Движение!$G$2:$G$5111,Тех_Движение!$D$2:$D$5111,$C120,Тех_Движение!$B$2:$B$5111,"&lt;="&amp;N$3)-$F120)))</f>
        <v/>
      </c>
      <c r="O120" s="54">
        <f>IF(OR($B120="",O$3&lt;$D120+Настройки!$B$7),0,MAX(0,$E120-MAX(0,SUMIFS(Тех_Движение!$G$2:$G$5111,Тех_Движение!$D$2:$D$5111,$C120,Тех_Движение!$B$2:$B$5111,"&lt;="&amp;O$3)-$F120)))</f>
        <v/>
      </c>
      <c r="P120" s="54">
        <f>IF(OR($B120="",P$3&lt;$D120+Настройки!$B$7),0,MAX(0,$E120-MAX(0,SUMIFS(Тех_Движение!$G$2:$G$5111,Тех_Движение!$D$2:$D$5111,$C120,Тех_Движение!$B$2:$B$5111,"&lt;="&amp;P$3)-$F120)))</f>
        <v/>
      </c>
      <c r="Q120" s="54">
        <f>IF(OR($B120="",Q$3&lt;$D120+Настройки!$B$7),0,MAX(0,$E120-MAX(0,SUMIFS(Тех_Движение!$G$2:$G$5111,Тех_Движение!$D$2:$D$5111,$C120,Тех_Движение!$B$2:$B$5111,"&lt;="&amp;Q$3)-$F120)))</f>
        <v/>
      </c>
      <c r="R120" s="54">
        <f>IF($B120="","",SUM($K120:$Q120))</f>
        <v/>
      </c>
      <c r="S120" s="56">
        <f>IF($B120="","",VLOOKUP($C120,Настройки!$A$11:$L$17,9,FALSE))</f>
        <v/>
      </c>
      <c r="T120" s="56">
        <f>IF($B120="","",$R120*$S120)</f>
        <v/>
      </c>
    </row>
    <row r="121">
      <c r="A121" s="20">
        <f>Тех_Движение!$A$118</f>
        <v/>
      </c>
      <c r="B121" s="20">
        <f>IF(Тех_Движение!$F$118&gt;0,Тех_Движение!$I$118,"")</f>
        <v/>
      </c>
      <c r="C121" s="20">
        <f>IF($B121="","",Тех_Движение!$D$118)</f>
        <v/>
      </c>
      <c r="D121" s="42">
        <f>IF($B121="","",Тех_Движение!$B$118)</f>
        <v/>
      </c>
      <c r="E121" s="54">
        <f>IF($B121="","",Тех_Движение!$F$118)</f>
        <v/>
      </c>
      <c r="F121" s="54">
        <f>IF($B121="","",SUMIFS($E$5:$E120,$C$5:$C120,$C121))</f>
        <v/>
      </c>
      <c r="G121" s="54">
        <f>IF($B121="","",MAX(0,$E121-MAX(0,SUMIFS(Тех_Движение!$G$2:$G$5111,Тех_Движение!$D$2:$D$5111,$C121,Тех_Движение!$B$2:$B$5111,"&lt;="&amp;Настройки!$B$5-1)-$F121)))</f>
        <v/>
      </c>
      <c r="H121" s="54">
        <f>IF($B121="","",IF(AND($D121&gt;=Настройки!$B$5,$D121&lt;=Настройки!$B$6),$E121,0))</f>
        <v/>
      </c>
      <c r="I121" s="54">
        <f>IF($B121="","",$G121+$H121-$J121)</f>
        <v/>
      </c>
      <c r="J121" s="54">
        <f>IF($B121="","",MAX(0,$E121-MAX(0,SUMIFS(Тех_Движение!$G$2:$G$5111,Тех_Движение!$D$2:$D$5111,$C121,Тех_Движение!$B$2:$B$5111,"&lt;="&amp;Настройки!$B$6)-$F121)))</f>
        <v/>
      </c>
      <c r="K121" s="54">
        <f>IF(OR($B121="",K$3&lt;$D121+Настройки!$B$7),0,MAX(0,$E121-MAX(0,SUMIFS(Тех_Движение!$G$2:$G$5111,Тех_Движение!$D$2:$D$5111,$C121,Тех_Движение!$B$2:$B$5111,"&lt;="&amp;K$3)-$F121)))</f>
        <v/>
      </c>
      <c r="L121" s="54">
        <f>IF(OR($B121="",L$3&lt;$D121+Настройки!$B$7),0,MAX(0,$E121-MAX(0,SUMIFS(Тех_Движение!$G$2:$G$5111,Тех_Движение!$D$2:$D$5111,$C121,Тех_Движение!$B$2:$B$5111,"&lt;="&amp;L$3)-$F121)))</f>
        <v/>
      </c>
      <c r="M121" s="54">
        <f>IF(OR($B121="",M$3&lt;$D121+Настройки!$B$7),0,MAX(0,$E121-MAX(0,SUMIFS(Тех_Движение!$G$2:$G$5111,Тех_Движение!$D$2:$D$5111,$C121,Тех_Движение!$B$2:$B$5111,"&lt;="&amp;M$3)-$F121)))</f>
        <v/>
      </c>
      <c r="N121" s="54">
        <f>IF(OR($B121="",N$3&lt;$D121+Настройки!$B$7),0,MAX(0,$E121-MAX(0,SUMIFS(Тех_Движение!$G$2:$G$5111,Тех_Движение!$D$2:$D$5111,$C121,Тех_Движение!$B$2:$B$5111,"&lt;="&amp;N$3)-$F121)))</f>
        <v/>
      </c>
      <c r="O121" s="54">
        <f>IF(OR($B121="",O$3&lt;$D121+Настройки!$B$7),0,MAX(0,$E121-MAX(0,SUMIFS(Тех_Движение!$G$2:$G$5111,Тех_Движение!$D$2:$D$5111,$C121,Тех_Движение!$B$2:$B$5111,"&lt;="&amp;O$3)-$F121)))</f>
        <v/>
      </c>
      <c r="P121" s="54">
        <f>IF(OR($B121="",P$3&lt;$D121+Настройки!$B$7),0,MAX(0,$E121-MAX(0,SUMIFS(Тех_Движение!$G$2:$G$5111,Тех_Движение!$D$2:$D$5111,$C121,Тех_Движение!$B$2:$B$5111,"&lt;="&amp;P$3)-$F121)))</f>
        <v/>
      </c>
      <c r="Q121" s="54">
        <f>IF(OR($B121="",Q$3&lt;$D121+Настройки!$B$7),0,MAX(0,$E121-MAX(0,SUMIFS(Тех_Движение!$G$2:$G$5111,Тех_Движение!$D$2:$D$5111,$C121,Тех_Движение!$B$2:$B$5111,"&lt;="&amp;Q$3)-$F121)))</f>
        <v/>
      </c>
      <c r="R121" s="54">
        <f>IF($B121="","",SUM($K121:$Q121))</f>
        <v/>
      </c>
      <c r="S121" s="56">
        <f>IF($B121="","",VLOOKUP($C121,Настройки!$A$11:$L$17,9,FALSE))</f>
        <v/>
      </c>
      <c r="T121" s="56">
        <f>IF($B121="","",$R121*$S121)</f>
        <v/>
      </c>
    </row>
    <row r="122">
      <c r="A122" s="20">
        <f>Тех_Движение!$A$119</f>
        <v/>
      </c>
      <c r="B122" s="20">
        <f>IF(Тех_Движение!$F$119&gt;0,Тех_Движение!$I$119,"")</f>
        <v/>
      </c>
      <c r="C122" s="20">
        <f>IF($B122="","",Тех_Движение!$D$119)</f>
        <v/>
      </c>
      <c r="D122" s="42">
        <f>IF($B122="","",Тех_Движение!$B$119)</f>
        <v/>
      </c>
      <c r="E122" s="54">
        <f>IF($B122="","",Тех_Движение!$F$119)</f>
        <v/>
      </c>
      <c r="F122" s="54">
        <f>IF($B122="","",SUMIFS($E$5:$E121,$C$5:$C121,$C122))</f>
        <v/>
      </c>
      <c r="G122" s="54">
        <f>IF($B122="","",MAX(0,$E122-MAX(0,SUMIFS(Тех_Движение!$G$2:$G$5111,Тех_Движение!$D$2:$D$5111,$C122,Тех_Движение!$B$2:$B$5111,"&lt;="&amp;Настройки!$B$5-1)-$F122)))</f>
        <v/>
      </c>
      <c r="H122" s="54">
        <f>IF($B122="","",IF(AND($D122&gt;=Настройки!$B$5,$D122&lt;=Настройки!$B$6),$E122,0))</f>
        <v/>
      </c>
      <c r="I122" s="54">
        <f>IF($B122="","",$G122+$H122-$J122)</f>
        <v/>
      </c>
      <c r="J122" s="54">
        <f>IF($B122="","",MAX(0,$E122-MAX(0,SUMIFS(Тех_Движение!$G$2:$G$5111,Тех_Движение!$D$2:$D$5111,$C122,Тех_Движение!$B$2:$B$5111,"&lt;="&amp;Настройки!$B$6)-$F122)))</f>
        <v/>
      </c>
      <c r="K122" s="54">
        <f>IF(OR($B122="",K$3&lt;$D122+Настройки!$B$7),0,MAX(0,$E122-MAX(0,SUMIFS(Тех_Движение!$G$2:$G$5111,Тех_Движение!$D$2:$D$5111,$C122,Тех_Движение!$B$2:$B$5111,"&lt;="&amp;K$3)-$F122)))</f>
        <v/>
      </c>
      <c r="L122" s="54">
        <f>IF(OR($B122="",L$3&lt;$D122+Настройки!$B$7),0,MAX(0,$E122-MAX(0,SUMIFS(Тех_Движение!$G$2:$G$5111,Тех_Движение!$D$2:$D$5111,$C122,Тех_Движение!$B$2:$B$5111,"&lt;="&amp;L$3)-$F122)))</f>
        <v/>
      </c>
      <c r="M122" s="54">
        <f>IF(OR($B122="",M$3&lt;$D122+Настройки!$B$7),0,MAX(0,$E122-MAX(0,SUMIFS(Тех_Движение!$G$2:$G$5111,Тех_Движение!$D$2:$D$5111,$C122,Тех_Движение!$B$2:$B$5111,"&lt;="&amp;M$3)-$F122)))</f>
        <v/>
      </c>
      <c r="N122" s="54">
        <f>IF(OR($B122="",N$3&lt;$D122+Настройки!$B$7),0,MAX(0,$E122-MAX(0,SUMIFS(Тех_Движение!$G$2:$G$5111,Тех_Движение!$D$2:$D$5111,$C122,Тех_Движение!$B$2:$B$5111,"&lt;="&amp;N$3)-$F122)))</f>
        <v/>
      </c>
      <c r="O122" s="54">
        <f>IF(OR($B122="",O$3&lt;$D122+Настройки!$B$7),0,MAX(0,$E122-MAX(0,SUMIFS(Тех_Движение!$G$2:$G$5111,Тех_Движение!$D$2:$D$5111,$C122,Тех_Движение!$B$2:$B$5111,"&lt;="&amp;O$3)-$F122)))</f>
        <v/>
      </c>
      <c r="P122" s="54">
        <f>IF(OR($B122="",P$3&lt;$D122+Настройки!$B$7),0,MAX(0,$E122-MAX(0,SUMIFS(Тех_Движение!$G$2:$G$5111,Тех_Движение!$D$2:$D$5111,$C122,Тех_Движение!$B$2:$B$5111,"&lt;="&amp;P$3)-$F122)))</f>
        <v/>
      </c>
      <c r="Q122" s="54">
        <f>IF(OR($B122="",Q$3&lt;$D122+Настройки!$B$7),0,MAX(0,$E122-MAX(0,SUMIFS(Тех_Движение!$G$2:$G$5111,Тех_Движение!$D$2:$D$5111,$C122,Тех_Движение!$B$2:$B$5111,"&lt;="&amp;Q$3)-$F122)))</f>
        <v/>
      </c>
      <c r="R122" s="54">
        <f>IF($B122="","",SUM($K122:$Q122))</f>
        <v/>
      </c>
      <c r="S122" s="56">
        <f>IF($B122="","",VLOOKUP($C122,Настройки!$A$11:$L$17,9,FALSE))</f>
        <v/>
      </c>
      <c r="T122" s="56">
        <f>IF($B122="","",$R122*$S122)</f>
        <v/>
      </c>
    </row>
    <row r="123">
      <c r="A123" s="20">
        <f>Тех_Движение!$A$120</f>
        <v/>
      </c>
      <c r="B123" s="20">
        <f>IF(Тех_Движение!$F$120&gt;0,Тех_Движение!$I$120,"")</f>
        <v/>
      </c>
      <c r="C123" s="20">
        <f>IF($B123="","",Тех_Движение!$D$120)</f>
        <v/>
      </c>
      <c r="D123" s="42">
        <f>IF($B123="","",Тех_Движение!$B$120)</f>
        <v/>
      </c>
      <c r="E123" s="54">
        <f>IF($B123="","",Тех_Движение!$F$120)</f>
        <v/>
      </c>
      <c r="F123" s="54">
        <f>IF($B123="","",SUMIFS($E$5:$E122,$C$5:$C122,$C123))</f>
        <v/>
      </c>
      <c r="G123" s="54">
        <f>IF($B123="","",MAX(0,$E123-MAX(0,SUMIFS(Тех_Движение!$G$2:$G$5111,Тех_Движение!$D$2:$D$5111,$C123,Тех_Движение!$B$2:$B$5111,"&lt;="&amp;Настройки!$B$5-1)-$F123)))</f>
        <v/>
      </c>
      <c r="H123" s="54">
        <f>IF($B123="","",IF(AND($D123&gt;=Настройки!$B$5,$D123&lt;=Настройки!$B$6),$E123,0))</f>
        <v/>
      </c>
      <c r="I123" s="54">
        <f>IF($B123="","",$G123+$H123-$J123)</f>
        <v/>
      </c>
      <c r="J123" s="54">
        <f>IF($B123="","",MAX(0,$E123-MAX(0,SUMIFS(Тех_Движение!$G$2:$G$5111,Тех_Движение!$D$2:$D$5111,$C123,Тех_Движение!$B$2:$B$5111,"&lt;="&amp;Настройки!$B$6)-$F123)))</f>
        <v/>
      </c>
      <c r="K123" s="54">
        <f>IF(OR($B123="",K$3&lt;$D123+Настройки!$B$7),0,MAX(0,$E123-MAX(0,SUMIFS(Тех_Движение!$G$2:$G$5111,Тех_Движение!$D$2:$D$5111,$C123,Тех_Движение!$B$2:$B$5111,"&lt;="&amp;K$3)-$F123)))</f>
        <v/>
      </c>
      <c r="L123" s="54">
        <f>IF(OR($B123="",L$3&lt;$D123+Настройки!$B$7),0,MAX(0,$E123-MAX(0,SUMIFS(Тех_Движение!$G$2:$G$5111,Тех_Движение!$D$2:$D$5111,$C123,Тех_Движение!$B$2:$B$5111,"&lt;="&amp;L$3)-$F123)))</f>
        <v/>
      </c>
      <c r="M123" s="54">
        <f>IF(OR($B123="",M$3&lt;$D123+Настройки!$B$7),0,MAX(0,$E123-MAX(0,SUMIFS(Тех_Движение!$G$2:$G$5111,Тех_Движение!$D$2:$D$5111,$C123,Тех_Движение!$B$2:$B$5111,"&lt;="&amp;M$3)-$F123)))</f>
        <v/>
      </c>
      <c r="N123" s="54">
        <f>IF(OR($B123="",N$3&lt;$D123+Настройки!$B$7),0,MAX(0,$E123-MAX(0,SUMIFS(Тех_Движение!$G$2:$G$5111,Тех_Движение!$D$2:$D$5111,$C123,Тех_Движение!$B$2:$B$5111,"&lt;="&amp;N$3)-$F123)))</f>
        <v/>
      </c>
      <c r="O123" s="54">
        <f>IF(OR($B123="",O$3&lt;$D123+Настройки!$B$7),0,MAX(0,$E123-MAX(0,SUMIFS(Тех_Движение!$G$2:$G$5111,Тех_Движение!$D$2:$D$5111,$C123,Тех_Движение!$B$2:$B$5111,"&lt;="&amp;O$3)-$F123)))</f>
        <v/>
      </c>
      <c r="P123" s="54">
        <f>IF(OR($B123="",P$3&lt;$D123+Настройки!$B$7),0,MAX(0,$E123-MAX(0,SUMIFS(Тех_Движение!$G$2:$G$5111,Тех_Движение!$D$2:$D$5111,$C123,Тех_Движение!$B$2:$B$5111,"&lt;="&amp;P$3)-$F123)))</f>
        <v/>
      </c>
      <c r="Q123" s="54">
        <f>IF(OR($B123="",Q$3&lt;$D123+Настройки!$B$7),0,MAX(0,$E123-MAX(0,SUMIFS(Тех_Движение!$G$2:$G$5111,Тех_Движение!$D$2:$D$5111,$C123,Тех_Движение!$B$2:$B$5111,"&lt;="&amp;Q$3)-$F123)))</f>
        <v/>
      </c>
      <c r="R123" s="54">
        <f>IF($B123="","",SUM($K123:$Q123))</f>
        <v/>
      </c>
      <c r="S123" s="56">
        <f>IF($B123="","",VLOOKUP($C123,Настройки!$A$11:$L$17,9,FALSE))</f>
        <v/>
      </c>
      <c r="T123" s="56">
        <f>IF($B123="","",$R123*$S123)</f>
        <v/>
      </c>
    </row>
    <row r="124">
      <c r="A124" s="20">
        <f>Тех_Движение!$A$121</f>
        <v/>
      </c>
      <c r="B124" s="20">
        <f>IF(Тех_Движение!$F$121&gt;0,Тех_Движение!$I$121,"")</f>
        <v/>
      </c>
      <c r="C124" s="20">
        <f>IF($B124="","",Тех_Движение!$D$121)</f>
        <v/>
      </c>
      <c r="D124" s="42">
        <f>IF($B124="","",Тех_Движение!$B$121)</f>
        <v/>
      </c>
      <c r="E124" s="54">
        <f>IF($B124="","",Тех_Движение!$F$121)</f>
        <v/>
      </c>
      <c r="F124" s="54">
        <f>IF($B124="","",SUMIFS($E$5:$E123,$C$5:$C123,$C124))</f>
        <v/>
      </c>
      <c r="G124" s="54">
        <f>IF($B124="","",MAX(0,$E124-MAX(0,SUMIFS(Тех_Движение!$G$2:$G$5111,Тех_Движение!$D$2:$D$5111,$C124,Тех_Движение!$B$2:$B$5111,"&lt;="&amp;Настройки!$B$5-1)-$F124)))</f>
        <v/>
      </c>
      <c r="H124" s="54">
        <f>IF($B124="","",IF(AND($D124&gt;=Настройки!$B$5,$D124&lt;=Настройки!$B$6),$E124,0))</f>
        <v/>
      </c>
      <c r="I124" s="54">
        <f>IF($B124="","",$G124+$H124-$J124)</f>
        <v/>
      </c>
      <c r="J124" s="54">
        <f>IF($B124="","",MAX(0,$E124-MAX(0,SUMIFS(Тех_Движение!$G$2:$G$5111,Тех_Движение!$D$2:$D$5111,$C124,Тех_Движение!$B$2:$B$5111,"&lt;="&amp;Настройки!$B$6)-$F124)))</f>
        <v/>
      </c>
      <c r="K124" s="54">
        <f>IF(OR($B124="",K$3&lt;$D124+Настройки!$B$7),0,MAX(0,$E124-MAX(0,SUMIFS(Тех_Движение!$G$2:$G$5111,Тех_Движение!$D$2:$D$5111,$C124,Тех_Движение!$B$2:$B$5111,"&lt;="&amp;K$3)-$F124)))</f>
        <v/>
      </c>
      <c r="L124" s="54">
        <f>IF(OR($B124="",L$3&lt;$D124+Настройки!$B$7),0,MAX(0,$E124-MAX(0,SUMIFS(Тех_Движение!$G$2:$G$5111,Тех_Движение!$D$2:$D$5111,$C124,Тех_Движение!$B$2:$B$5111,"&lt;="&amp;L$3)-$F124)))</f>
        <v/>
      </c>
      <c r="M124" s="54">
        <f>IF(OR($B124="",M$3&lt;$D124+Настройки!$B$7),0,MAX(0,$E124-MAX(0,SUMIFS(Тех_Движение!$G$2:$G$5111,Тех_Движение!$D$2:$D$5111,$C124,Тех_Движение!$B$2:$B$5111,"&lt;="&amp;M$3)-$F124)))</f>
        <v/>
      </c>
      <c r="N124" s="54">
        <f>IF(OR($B124="",N$3&lt;$D124+Настройки!$B$7),0,MAX(0,$E124-MAX(0,SUMIFS(Тех_Движение!$G$2:$G$5111,Тех_Движение!$D$2:$D$5111,$C124,Тех_Движение!$B$2:$B$5111,"&lt;="&amp;N$3)-$F124)))</f>
        <v/>
      </c>
      <c r="O124" s="54">
        <f>IF(OR($B124="",O$3&lt;$D124+Настройки!$B$7),0,MAX(0,$E124-MAX(0,SUMIFS(Тех_Движение!$G$2:$G$5111,Тех_Движение!$D$2:$D$5111,$C124,Тех_Движение!$B$2:$B$5111,"&lt;="&amp;O$3)-$F124)))</f>
        <v/>
      </c>
      <c r="P124" s="54">
        <f>IF(OR($B124="",P$3&lt;$D124+Настройки!$B$7),0,MAX(0,$E124-MAX(0,SUMIFS(Тех_Движение!$G$2:$G$5111,Тех_Движение!$D$2:$D$5111,$C124,Тех_Движение!$B$2:$B$5111,"&lt;="&amp;P$3)-$F124)))</f>
        <v/>
      </c>
      <c r="Q124" s="54">
        <f>IF(OR($B124="",Q$3&lt;$D124+Настройки!$B$7),0,MAX(0,$E124-MAX(0,SUMIFS(Тех_Движение!$G$2:$G$5111,Тех_Движение!$D$2:$D$5111,$C124,Тех_Движение!$B$2:$B$5111,"&lt;="&amp;Q$3)-$F124)))</f>
        <v/>
      </c>
      <c r="R124" s="54">
        <f>IF($B124="","",SUM($K124:$Q124))</f>
        <v/>
      </c>
      <c r="S124" s="56">
        <f>IF($B124="","",VLOOKUP($C124,Настройки!$A$11:$L$17,9,FALSE))</f>
        <v/>
      </c>
      <c r="T124" s="56">
        <f>IF($B124="","",$R124*$S124)</f>
        <v/>
      </c>
    </row>
    <row r="125">
      <c r="A125" s="20">
        <f>Тех_Движение!$A$122</f>
        <v/>
      </c>
      <c r="B125" s="20">
        <f>IF(Тех_Движение!$F$122&gt;0,Тех_Движение!$I$122,"")</f>
        <v/>
      </c>
      <c r="C125" s="20">
        <f>IF($B125="","",Тех_Движение!$D$122)</f>
        <v/>
      </c>
      <c r="D125" s="42">
        <f>IF($B125="","",Тех_Движение!$B$122)</f>
        <v/>
      </c>
      <c r="E125" s="54">
        <f>IF($B125="","",Тех_Движение!$F$122)</f>
        <v/>
      </c>
      <c r="F125" s="54">
        <f>IF($B125="","",SUMIFS($E$5:$E124,$C$5:$C124,$C125))</f>
        <v/>
      </c>
      <c r="G125" s="54">
        <f>IF($B125="","",MAX(0,$E125-MAX(0,SUMIFS(Тех_Движение!$G$2:$G$5111,Тех_Движение!$D$2:$D$5111,$C125,Тех_Движение!$B$2:$B$5111,"&lt;="&amp;Настройки!$B$5-1)-$F125)))</f>
        <v/>
      </c>
      <c r="H125" s="54">
        <f>IF($B125="","",IF(AND($D125&gt;=Настройки!$B$5,$D125&lt;=Настройки!$B$6),$E125,0))</f>
        <v/>
      </c>
      <c r="I125" s="54">
        <f>IF($B125="","",$G125+$H125-$J125)</f>
        <v/>
      </c>
      <c r="J125" s="54">
        <f>IF($B125="","",MAX(0,$E125-MAX(0,SUMIFS(Тех_Движение!$G$2:$G$5111,Тех_Движение!$D$2:$D$5111,$C125,Тех_Движение!$B$2:$B$5111,"&lt;="&amp;Настройки!$B$6)-$F125)))</f>
        <v/>
      </c>
      <c r="K125" s="54">
        <f>IF(OR($B125="",K$3&lt;$D125+Настройки!$B$7),0,MAX(0,$E125-MAX(0,SUMIFS(Тех_Движение!$G$2:$G$5111,Тех_Движение!$D$2:$D$5111,$C125,Тех_Движение!$B$2:$B$5111,"&lt;="&amp;K$3)-$F125)))</f>
        <v/>
      </c>
      <c r="L125" s="54">
        <f>IF(OR($B125="",L$3&lt;$D125+Настройки!$B$7),0,MAX(0,$E125-MAX(0,SUMIFS(Тех_Движение!$G$2:$G$5111,Тех_Движение!$D$2:$D$5111,$C125,Тех_Движение!$B$2:$B$5111,"&lt;="&amp;L$3)-$F125)))</f>
        <v/>
      </c>
      <c r="M125" s="54">
        <f>IF(OR($B125="",M$3&lt;$D125+Настройки!$B$7),0,MAX(0,$E125-MAX(0,SUMIFS(Тех_Движение!$G$2:$G$5111,Тех_Движение!$D$2:$D$5111,$C125,Тех_Движение!$B$2:$B$5111,"&lt;="&amp;M$3)-$F125)))</f>
        <v/>
      </c>
      <c r="N125" s="54">
        <f>IF(OR($B125="",N$3&lt;$D125+Настройки!$B$7),0,MAX(0,$E125-MAX(0,SUMIFS(Тех_Движение!$G$2:$G$5111,Тех_Движение!$D$2:$D$5111,$C125,Тех_Движение!$B$2:$B$5111,"&lt;="&amp;N$3)-$F125)))</f>
        <v/>
      </c>
      <c r="O125" s="54">
        <f>IF(OR($B125="",O$3&lt;$D125+Настройки!$B$7),0,MAX(0,$E125-MAX(0,SUMIFS(Тех_Движение!$G$2:$G$5111,Тех_Движение!$D$2:$D$5111,$C125,Тех_Движение!$B$2:$B$5111,"&lt;="&amp;O$3)-$F125)))</f>
        <v/>
      </c>
      <c r="P125" s="54">
        <f>IF(OR($B125="",P$3&lt;$D125+Настройки!$B$7),0,MAX(0,$E125-MAX(0,SUMIFS(Тех_Движение!$G$2:$G$5111,Тех_Движение!$D$2:$D$5111,$C125,Тех_Движение!$B$2:$B$5111,"&lt;="&amp;P$3)-$F125)))</f>
        <v/>
      </c>
      <c r="Q125" s="54">
        <f>IF(OR($B125="",Q$3&lt;$D125+Настройки!$B$7),0,MAX(0,$E125-MAX(0,SUMIFS(Тех_Движение!$G$2:$G$5111,Тех_Движение!$D$2:$D$5111,$C125,Тех_Движение!$B$2:$B$5111,"&lt;="&amp;Q$3)-$F125)))</f>
        <v/>
      </c>
      <c r="R125" s="54">
        <f>IF($B125="","",SUM($K125:$Q125))</f>
        <v/>
      </c>
      <c r="S125" s="56">
        <f>IF($B125="","",VLOOKUP($C125,Настройки!$A$11:$L$17,9,FALSE))</f>
        <v/>
      </c>
      <c r="T125" s="56">
        <f>IF($B125="","",$R125*$S125)</f>
        <v/>
      </c>
    </row>
    <row r="126">
      <c r="A126" s="20">
        <f>Тех_Движение!$A$123</f>
        <v/>
      </c>
      <c r="B126" s="20">
        <f>IF(Тех_Движение!$F$123&gt;0,Тех_Движение!$I$123,"")</f>
        <v/>
      </c>
      <c r="C126" s="20">
        <f>IF($B126="","",Тех_Движение!$D$123)</f>
        <v/>
      </c>
      <c r="D126" s="42">
        <f>IF($B126="","",Тех_Движение!$B$123)</f>
        <v/>
      </c>
      <c r="E126" s="54">
        <f>IF($B126="","",Тех_Движение!$F$123)</f>
        <v/>
      </c>
      <c r="F126" s="54">
        <f>IF($B126="","",SUMIFS($E$5:$E125,$C$5:$C125,$C126))</f>
        <v/>
      </c>
      <c r="G126" s="54">
        <f>IF($B126="","",MAX(0,$E126-MAX(0,SUMIFS(Тех_Движение!$G$2:$G$5111,Тех_Движение!$D$2:$D$5111,$C126,Тех_Движение!$B$2:$B$5111,"&lt;="&amp;Настройки!$B$5-1)-$F126)))</f>
        <v/>
      </c>
      <c r="H126" s="54">
        <f>IF($B126="","",IF(AND($D126&gt;=Настройки!$B$5,$D126&lt;=Настройки!$B$6),$E126,0))</f>
        <v/>
      </c>
      <c r="I126" s="54">
        <f>IF($B126="","",$G126+$H126-$J126)</f>
        <v/>
      </c>
      <c r="J126" s="54">
        <f>IF($B126="","",MAX(0,$E126-MAX(0,SUMIFS(Тех_Движение!$G$2:$G$5111,Тех_Движение!$D$2:$D$5111,$C126,Тех_Движение!$B$2:$B$5111,"&lt;="&amp;Настройки!$B$6)-$F126)))</f>
        <v/>
      </c>
      <c r="K126" s="54">
        <f>IF(OR($B126="",K$3&lt;$D126+Настройки!$B$7),0,MAX(0,$E126-MAX(0,SUMIFS(Тех_Движение!$G$2:$G$5111,Тех_Движение!$D$2:$D$5111,$C126,Тех_Движение!$B$2:$B$5111,"&lt;="&amp;K$3)-$F126)))</f>
        <v/>
      </c>
      <c r="L126" s="54">
        <f>IF(OR($B126="",L$3&lt;$D126+Настройки!$B$7),0,MAX(0,$E126-MAX(0,SUMIFS(Тех_Движение!$G$2:$G$5111,Тех_Движение!$D$2:$D$5111,$C126,Тех_Движение!$B$2:$B$5111,"&lt;="&amp;L$3)-$F126)))</f>
        <v/>
      </c>
      <c r="M126" s="54">
        <f>IF(OR($B126="",M$3&lt;$D126+Настройки!$B$7),0,MAX(0,$E126-MAX(0,SUMIFS(Тех_Движение!$G$2:$G$5111,Тех_Движение!$D$2:$D$5111,$C126,Тех_Движение!$B$2:$B$5111,"&lt;="&amp;M$3)-$F126)))</f>
        <v/>
      </c>
      <c r="N126" s="54">
        <f>IF(OR($B126="",N$3&lt;$D126+Настройки!$B$7),0,MAX(0,$E126-MAX(0,SUMIFS(Тех_Движение!$G$2:$G$5111,Тех_Движение!$D$2:$D$5111,$C126,Тех_Движение!$B$2:$B$5111,"&lt;="&amp;N$3)-$F126)))</f>
        <v/>
      </c>
      <c r="O126" s="54">
        <f>IF(OR($B126="",O$3&lt;$D126+Настройки!$B$7),0,MAX(0,$E126-MAX(0,SUMIFS(Тех_Движение!$G$2:$G$5111,Тех_Движение!$D$2:$D$5111,$C126,Тех_Движение!$B$2:$B$5111,"&lt;="&amp;O$3)-$F126)))</f>
        <v/>
      </c>
      <c r="P126" s="54">
        <f>IF(OR($B126="",P$3&lt;$D126+Настройки!$B$7),0,MAX(0,$E126-MAX(0,SUMIFS(Тех_Движение!$G$2:$G$5111,Тех_Движение!$D$2:$D$5111,$C126,Тех_Движение!$B$2:$B$5111,"&lt;="&amp;P$3)-$F126)))</f>
        <v/>
      </c>
      <c r="Q126" s="54">
        <f>IF(OR($B126="",Q$3&lt;$D126+Настройки!$B$7),0,MAX(0,$E126-MAX(0,SUMIFS(Тех_Движение!$G$2:$G$5111,Тех_Движение!$D$2:$D$5111,$C126,Тех_Движение!$B$2:$B$5111,"&lt;="&amp;Q$3)-$F126)))</f>
        <v/>
      </c>
      <c r="R126" s="54">
        <f>IF($B126="","",SUM($K126:$Q126))</f>
        <v/>
      </c>
      <c r="S126" s="56">
        <f>IF($B126="","",VLOOKUP($C126,Настройки!$A$11:$L$17,9,FALSE))</f>
        <v/>
      </c>
      <c r="T126" s="56">
        <f>IF($B126="","",$R126*$S126)</f>
        <v/>
      </c>
    </row>
    <row r="127">
      <c r="A127" s="20">
        <f>Тех_Движение!$A$124</f>
        <v/>
      </c>
      <c r="B127" s="20">
        <f>IF(Тех_Движение!$F$124&gt;0,Тех_Движение!$I$124,"")</f>
        <v/>
      </c>
      <c r="C127" s="20">
        <f>IF($B127="","",Тех_Движение!$D$124)</f>
        <v/>
      </c>
      <c r="D127" s="42">
        <f>IF($B127="","",Тех_Движение!$B$124)</f>
        <v/>
      </c>
      <c r="E127" s="54">
        <f>IF($B127="","",Тех_Движение!$F$124)</f>
        <v/>
      </c>
      <c r="F127" s="54">
        <f>IF($B127="","",SUMIFS($E$5:$E126,$C$5:$C126,$C127))</f>
        <v/>
      </c>
      <c r="G127" s="54">
        <f>IF($B127="","",MAX(0,$E127-MAX(0,SUMIFS(Тех_Движение!$G$2:$G$5111,Тех_Движение!$D$2:$D$5111,$C127,Тех_Движение!$B$2:$B$5111,"&lt;="&amp;Настройки!$B$5-1)-$F127)))</f>
        <v/>
      </c>
      <c r="H127" s="54">
        <f>IF($B127="","",IF(AND($D127&gt;=Настройки!$B$5,$D127&lt;=Настройки!$B$6),$E127,0))</f>
        <v/>
      </c>
      <c r="I127" s="54">
        <f>IF($B127="","",$G127+$H127-$J127)</f>
        <v/>
      </c>
      <c r="J127" s="54">
        <f>IF($B127="","",MAX(0,$E127-MAX(0,SUMIFS(Тех_Движение!$G$2:$G$5111,Тех_Движение!$D$2:$D$5111,$C127,Тех_Движение!$B$2:$B$5111,"&lt;="&amp;Настройки!$B$6)-$F127)))</f>
        <v/>
      </c>
      <c r="K127" s="54">
        <f>IF(OR($B127="",K$3&lt;$D127+Настройки!$B$7),0,MAX(0,$E127-MAX(0,SUMIFS(Тех_Движение!$G$2:$G$5111,Тех_Движение!$D$2:$D$5111,$C127,Тех_Движение!$B$2:$B$5111,"&lt;="&amp;K$3)-$F127)))</f>
        <v/>
      </c>
      <c r="L127" s="54">
        <f>IF(OR($B127="",L$3&lt;$D127+Настройки!$B$7),0,MAX(0,$E127-MAX(0,SUMIFS(Тех_Движение!$G$2:$G$5111,Тех_Движение!$D$2:$D$5111,$C127,Тех_Движение!$B$2:$B$5111,"&lt;="&amp;L$3)-$F127)))</f>
        <v/>
      </c>
      <c r="M127" s="54">
        <f>IF(OR($B127="",M$3&lt;$D127+Настройки!$B$7),0,MAX(0,$E127-MAX(0,SUMIFS(Тех_Движение!$G$2:$G$5111,Тех_Движение!$D$2:$D$5111,$C127,Тех_Движение!$B$2:$B$5111,"&lt;="&amp;M$3)-$F127)))</f>
        <v/>
      </c>
      <c r="N127" s="54">
        <f>IF(OR($B127="",N$3&lt;$D127+Настройки!$B$7),0,MAX(0,$E127-MAX(0,SUMIFS(Тех_Движение!$G$2:$G$5111,Тех_Движение!$D$2:$D$5111,$C127,Тех_Движение!$B$2:$B$5111,"&lt;="&amp;N$3)-$F127)))</f>
        <v/>
      </c>
      <c r="O127" s="54">
        <f>IF(OR($B127="",O$3&lt;$D127+Настройки!$B$7),0,MAX(0,$E127-MAX(0,SUMIFS(Тех_Движение!$G$2:$G$5111,Тех_Движение!$D$2:$D$5111,$C127,Тех_Движение!$B$2:$B$5111,"&lt;="&amp;O$3)-$F127)))</f>
        <v/>
      </c>
      <c r="P127" s="54">
        <f>IF(OR($B127="",P$3&lt;$D127+Настройки!$B$7),0,MAX(0,$E127-MAX(0,SUMIFS(Тех_Движение!$G$2:$G$5111,Тех_Движение!$D$2:$D$5111,$C127,Тех_Движение!$B$2:$B$5111,"&lt;="&amp;P$3)-$F127)))</f>
        <v/>
      </c>
      <c r="Q127" s="54">
        <f>IF(OR($B127="",Q$3&lt;$D127+Настройки!$B$7),0,MAX(0,$E127-MAX(0,SUMIFS(Тех_Движение!$G$2:$G$5111,Тех_Движение!$D$2:$D$5111,$C127,Тех_Движение!$B$2:$B$5111,"&lt;="&amp;Q$3)-$F127)))</f>
        <v/>
      </c>
      <c r="R127" s="54">
        <f>IF($B127="","",SUM($K127:$Q127))</f>
        <v/>
      </c>
      <c r="S127" s="56">
        <f>IF($B127="","",VLOOKUP($C127,Настройки!$A$11:$L$17,9,FALSE))</f>
        <v/>
      </c>
      <c r="T127" s="56">
        <f>IF($B127="","",$R127*$S127)</f>
        <v/>
      </c>
    </row>
    <row r="128">
      <c r="A128" s="20">
        <f>Тех_Движение!$A$125</f>
        <v/>
      </c>
      <c r="B128" s="20">
        <f>IF(Тех_Движение!$F$125&gt;0,Тех_Движение!$I$125,"")</f>
        <v/>
      </c>
      <c r="C128" s="20">
        <f>IF($B128="","",Тех_Движение!$D$125)</f>
        <v/>
      </c>
      <c r="D128" s="42">
        <f>IF($B128="","",Тех_Движение!$B$125)</f>
        <v/>
      </c>
      <c r="E128" s="54">
        <f>IF($B128="","",Тех_Движение!$F$125)</f>
        <v/>
      </c>
      <c r="F128" s="54">
        <f>IF($B128="","",SUMIFS($E$5:$E127,$C$5:$C127,$C128))</f>
        <v/>
      </c>
      <c r="G128" s="54">
        <f>IF($B128="","",MAX(0,$E128-MAX(0,SUMIFS(Тех_Движение!$G$2:$G$5111,Тех_Движение!$D$2:$D$5111,$C128,Тех_Движение!$B$2:$B$5111,"&lt;="&amp;Настройки!$B$5-1)-$F128)))</f>
        <v/>
      </c>
      <c r="H128" s="54">
        <f>IF($B128="","",IF(AND($D128&gt;=Настройки!$B$5,$D128&lt;=Настройки!$B$6),$E128,0))</f>
        <v/>
      </c>
      <c r="I128" s="54">
        <f>IF($B128="","",$G128+$H128-$J128)</f>
        <v/>
      </c>
      <c r="J128" s="54">
        <f>IF($B128="","",MAX(0,$E128-MAX(0,SUMIFS(Тех_Движение!$G$2:$G$5111,Тех_Движение!$D$2:$D$5111,$C128,Тех_Движение!$B$2:$B$5111,"&lt;="&amp;Настройки!$B$6)-$F128)))</f>
        <v/>
      </c>
      <c r="K128" s="54">
        <f>IF(OR($B128="",K$3&lt;$D128+Настройки!$B$7),0,MAX(0,$E128-MAX(0,SUMIFS(Тех_Движение!$G$2:$G$5111,Тех_Движение!$D$2:$D$5111,$C128,Тех_Движение!$B$2:$B$5111,"&lt;="&amp;K$3)-$F128)))</f>
        <v/>
      </c>
      <c r="L128" s="54">
        <f>IF(OR($B128="",L$3&lt;$D128+Настройки!$B$7),0,MAX(0,$E128-MAX(0,SUMIFS(Тех_Движение!$G$2:$G$5111,Тех_Движение!$D$2:$D$5111,$C128,Тех_Движение!$B$2:$B$5111,"&lt;="&amp;L$3)-$F128)))</f>
        <v/>
      </c>
      <c r="M128" s="54">
        <f>IF(OR($B128="",M$3&lt;$D128+Настройки!$B$7),0,MAX(0,$E128-MAX(0,SUMIFS(Тех_Движение!$G$2:$G$5111,Тех_Движение!$D$2:$D$5111,$C128,Тех_Движение!$B$2:$B$5111,"&lt;="&amp;M$3)-$F128)))</f>
        <v/>
      </c>
      <c r="N128" s="54">
        <f>IF(OR($B128="",N$3&lt;$D128+Настройки!$B$7),0,MAX(0,$E128-MAX(0,SUMIFS(Тех_Движение!$G$2:$G$5111,Тех_Движение!$D$2:$D$5111,$C128,Тех_Движение!$B$2:$B$5111,"&lt;="&amp;N$3)-$F128)))</f>
        <v/>
      </c>
      <c r="O128" s="54">
        <f>IF(OR($B128="",O$3&lt;$D128+Настройки!$B$7),0,MAX(0,$E128-MAX(0,SUMIFS(Тех_Движение!$G$2:$G$5111,Тех_Движение!$D$2:$D$5111,$C128,Тех_Движение!$B$2:$B$5111,"&lt;="&amp;O$3)-$F128)))</f>
        <v/>
      </c>
      <c r="P128" s="54">
        <f>IF(OR($B128="",P$3&lt;$D128+Настройки!$B$7),0,MAX(0,$E128-MAX(0,SUMIFS(Тех_Движение!$G$2:$G$5111,Тех_Движение!$D$2:$D$5111,$C128,Тех_Движение!$B$2:$B$5111,"&lt;="&amp;P$3)-$F128)))</f>
        <v/>
      </c>
      <c r="Q128" s="54">
        <f>IF(OR($B128="",Q$3&lt;$D128+Настройки!$B$7),0,MAX(0,$E128-MAX(0,SUMIFS(Тех_Движение!$G$2:$G$5111,Тех_Движение!$D$2:$D$5111,$C128,Тех_Движение!$B$2:$B$5111,"&lt;="&amp;Q$3)-$F128)))</f>
        <v/>
      </c>
      <c r="R128" s="54">
        <f>IF($B128="","",SUM($K128:$Q128))</f>
        <v/>
      </c>
      <c r="S128" s="56">
        <f>IF($B128="","",VLOOKUP($C128,Настройки!$A$11:$L$17,9,FALSE))</f>
        <v/>
      </c>
      <c r="T128" s="56">
        <f>IF($B128="","",$R128*$S128)</f>
        <v/>
      </c>
    </row>
    <row r="129">
      <c r="A129" s="20">
        <f>Тех_Движение!$A$126</f>
        <v/>
      </c>
      <c r="B129" s="20">
        <f>IF(Тех_Движение!$F$126&gt;0,Тех_Движение!$I$126,"")</f>
        <v/>
      </c>
      <c r="C129" s="20">
        <f>IF($B129="","",Тех_Движение!$D$126)</f>
        <v/>
      </c>
      <c r="D129" s="42">
        <f>IF($B129="","",Тех_Движение!$B$126)</f>
        <v/>
      </c>
      <c r="E129" s="54">
        <f>IF($B129="","",Тех_Движение!$F$126)</f>
        <v/>
      </c>
      <c r="F129" s="54">
        <f>IF($B129="","",SUMIFS($E$5:$E128,$C$5:$C128,$C129))</f>
        <v/>
      </c>
      <c r="G129" s="54">
        <f>IF($B129="","",MAX(0,$E129-MAX(0,SUMIFS(Тех_Движение!$G$2:$G$5111,Тех_Движение!$D$2:$D$5111,$C129,Тех_Движение!$B$2:$B$5111,"&lt;="&amp;Настройки!$B$5-1)-$F129)))</f>
        <v/>
      </c>
      <c r="H129" s="54">
        <f>IF($B129="","",IF(AND($D129&gt;=Настройки!$B$5,$D129&lt;=Настройки!$B$6),$E129,0))</f>
        <v/>
      </c>
      <c r="I129" s="54">
        <f>IF($B129="","",$G129+$H129-$J129)</f>
        <v/>
      </c>
      <c r="J129" s="54">
        <f>IF($B129="","",MAX(0,$E129-MAX(0,SUMIFS(Тех_Движение!$G$2:$G$5111,Тех_Движение!$D$2:$D$5111,$C129,Тех_Движение!$B$2:$B$5111,"&lt;="&amp;Настройки!$B$6)-$F129)))</f>
        <v/>
      </c>
      <c r="K129" s="54">
        <f>IF(OR($B129="",K$3&lt;$D129+Настройки!$B$7),0,MAX(0,$E129-MAX(0,SUMIFS(Тех_Движение!$G$2:$G$5111,Тех_Движение!$D$2:$D$5111,$C129,Тех_Движение!$B$2:$B$5111,"&lt;="&amp;K$3)-$F129)))</f>
        <v/>
      </c>
      <c r="L129" s="54">
        <f>IF(OR($B129="",L$3&lt;$D129+Настройки!$B$7),0,MAX(0,$E129-MAX(0,SUMIFS(Тех_Движение!$G$2:$G$5111,Тех_Движение!$D$2:$D$5111,$C129,Тех_Движение!$B$2:$B$5111,"&lt;="&amp;L$3)-$F129)))</f>
        <v/>
      </c>
      <c r="M129" s="54">
        <f>IF(OR($B129="",M$3&lt;$D129+Настройки!$B$7),0,MAX(0,$E129-MAX(0,SUMIFS(Тех_Движение!$G$2:$G$5111,Тех_Движение!$D$2:$D$5111,$C129,Тех_Движение!$B$2:$B$5111,"&lt;="&amp;M$3)-$F129)))</f>
        <v/>
      </c>
      <c r="N129" s="54">
        <f>IF(OR($B129="",N$3&lt;$D129+Настройки!$B$7),0,MAX(0,$E129-MAX(0,SUMIFS(Тех_Движение!$G$2:$G$5111,Тех_Движение!$D$2:$D$5111,$C129,Тех_Движение!$B$2:$B$5111,"&lt;="&amp;N$3)-$F129)))</f>
        <v/>
      </c>
      <c r="O129" s="54">
        <f>IF(OR($B129="",O$3&lt;$D129+Настройки!$B$7),0,MAX(0,$E129-MAX(0,SUMIFS(Тех_Движение!$G$2:$G$5111,Тех_Движение!$D$2:$D$5111,$C129,Тех_Движение!$B$2:$B$5111,"&lt;="&amp;O$3)-$F129)))</f>
        <v/>
      </c>
      <c r="P129" s="54">
        <f>IF(OR($B129="",P$3&lt;$D129+Настройки!$B$7),0,MAX(0,$E129-MAX(0,SUMIFS(Тех_Движение!$G$2:$G$5111,Тех_Движение!$D$2:$D$5111,$C129,Тех_Движение!$B$2:$B$5111,"&lt;="&amp;P$3)-$F129)))</f>
        <v/>
      </c>
      <c r="Q129" s="54">
        <f>IF(OR($B129="",Q$3&lt;$D129+Настройки!$B$7),0,MAX(0,$E129-MAX(0,SUMIFS(Тех_Движение!$G$2:$G$5111,Тех_Движение!$D$2:$D$5111,$C129,Тех_Движение!$B$2:$B$5111,"&lt;="&amp;Q$3)-$F129)))</f>
        <v/>
      </c>
      <c r="R129" s="54">
        <f>IF($B129="","",SUM($K129:$Q129))</f>
        <v/>
      </c>
      <c r="S129" s="56">
        <f>IF($B129="","",VLOOKUP($C129,Настройки!$A$11:$L$17,9,FALSE))</f>
        <v/>
      </c>
      <c r="T129" s="56">
        <f>IF($B129="","",$R129*$S129)</f>
        <v/>
      </c>
    </row>
    <row r="130">
      <c r="A130" s="20">
        <f>Тех_Движение!$A$127</f>
        <v/>
      </c>
      <c r="B130" s="20">
        <f>IF(Тех_Движение!$F$127&gt;0,Тех_Движение!$I$127,"")</f>
        <v/>
      </c>
      <c r="C130" s="20">
        <f>IF($B130="","",Тех_Движение!$D$127)</f>
        <v/>
      </c>
      <c r="D130" s="42">
        <f>IF($B130="","",Тех_Движение!$B$127)</f>
        <v/>
      </c>
      <c r="E130" s="54">
        <f>IF($B130="","",Тех_Движение!$F$127)</f>
        <v/>
      </c>
      <c r="F130" s="54">
        <f>IF($B130="","",SUMIFS($E$5:$E129,$C$5:$C129,$C130))</f>
        <v/>
      </c>
      <c r="G130" s="54">
        <f>IF($B130="","",MAX(0,$E130-MAX(0,SUMIFS(Тех_Движение!$G$2:$G$5111,Тех_Движение!$D$2:$D$5111,$C130,Тех_Движение!$B$2:$B$5111,"&lt;="&amp;Настройки!$B$5-1)-$F130)))</f>
        <v/>
      </c>
      <c r="H130" s="54">
        <f>IF($B130="","",IF(AND($D130&gt;=Настройки!$B$5,$D130&lt;=Настройки!$B$6),$E130,0))</f>
        <v/>
      </c>
      <c r="I130" s="54">
        <f>IF($B130="","",$G130+$H130-$J130)</f>
        <v/>
      </c>
      <c r="J130" s="54">
        <f>IF($B130="","",MAX(0,$E130-MAX(0,SUMIFS(Тех_Движение!$G$2:$G$5111,Тех_Движение!$D$2:$D$5111,$C130,Тех_Движение!$B$2:$B$5111,"&lt;="&amp;Настройки!$B$6)-$F130)))</f>
        <v/>
      </c>
      <c r="K130" s="54">
        <f>IF(OR($B130="",K$3&lt;$D130+Настройки!$B$7),0,MAX(0,$E130-MAX(0,SUMIFS(Тех_Движение!$G$2:$G$5111,Тех_Движение!$D$2:$D$5111,$C130,Тех_Движение!$B$2:$B$5111,"&lt;="&amp;K$3)-$F130)))</f>
        <v/>
      </c>
      <c r="L130" s="54">
        <f>IF(OR($B130="",L$3&lt;$D130+Настройки!$B$7),0,MAX(0,$E130-MAX(0,SUMIFS(Тех_Движение!$G$2:$G$5111,Тех_Движение!$D$2:$D$5111,$C130,Тех_Движение!$B$2:$B$5111,"&lt;="&amp;L$3)-$F130)))</f>
        <v/>
      </c>
      <c r="M130" s="54">
        <f>IF(OR($B130="",M$3&lt;$D130+Настройки!$B$7),0,MAX(0,$E130-MAX(0,SUMIFS(Тех_Движение!$G$2:$G$5111,Тех_Движение!$D$2:$D$5111,$C130,Тех_Движение!$B$2:$B$5111,"&lt;="&amp;M$3)-$F130)))</f>
        <v/>
      </c>
      <c r="N130" s="54">
        <f>IF(OR($B130="",N$3&lt;$D130+Настройки!$B$7),0,MAX(0,$E130-MAX(0,SUMIFS(Тех_Движение!$G$2:$G$5111,Тех_Движение!$D$2:$D$5111,$C130,Тех_Движение!$B$2:$B$5111,"&lt;="&amp;N$3)-$F130)))</f>
        <v/>
      </c>
      <c r="O130" s="54">
        <f>IF(OR($B130="",O$3&lt;$D130+Настройки!$B$7),0,MAX(0,$E130-MAX(0,SUMIFS(Тех_Движение!$G$2:$G$5111,Тех_Движение!$D$2:$D$5111,$C130,Тех_Движение!$B$2:$B$5111,"&lt;="&amp;O$3)-$F130)))</f>
        <v/>
      </c>
      <c r="P130" s="54">
        <f>IF(OR($B130="",P$3&lt;$D130+Настройки!$B$7),0,MAX(0,$E130-MAX(0,SUMIFS(Тех_Движение!$G$2:$G$5111,Тех_Движение!$D$2:$D$5111,$C130,Тех_Движение!$B$2:$B$5111,"&lt;="&amp;P$3)-$F130)))</f>
        <v/>
      </c>
      <c r="Q130" s="54">
        <f>IF(OR($B130="",Q$3&lt;$D130+Настройки!$B$7),0,MAX(0,$E130-MAX(0,SUMIFS(Тех_Движение!$G$2:$G$5111,Тех_Движение!$D$2:$D$5111,$C130,Тех_Движение!$B$2:$B$5111,"&lt;="&amp;Q$3)-$F130)))</f>
        <v/>
      </c>
      <c r="R130" s="54">
        <f>IF($B130="","",SUM($K130:$Q130))</f>
        <v/>
      </c>
      <c r="S130" s="56">
        <f>IF($B130="","",VLOOKUP($C130,Настройки!$A$11:$L$17,9,FALSE))</f>
        <v/>
      </c>
      <c r="T130" s="56">
        <f>IF($B130="","",$R130*$S130)</f>
        <v/>
      </c>
    </row>
    <row r="131">
      <c r="A131" s="20">
        <f>Тех_Движение!$A$128</f>
        <v/>
      </c>
      <c r="B131" s="20">
        <f>IF(Тех_Движение!$F$128&gt;0,Тех_Движение!$I$128,"")</f>
        <v/>
      </c>
      <c r="C131" s="20">
        <f>IF($B131="","",Тех_Движение!$D$128)</f>
        <v/>
      </c>
      <c r="D131" s="42">
        <f>IF($B131="","",Тех_Движение!$B$128)</f>
        <v/>
      </c>
      <c r="E131" s="54">
        <f>IF($B131="","",Тех_Движение!$F$128)</f>
        <v/>
      </c>
      <c r="F131" s="54">
        <f>IF($B131="","",SUMIFS($E$5:$E130,$C$5:$C130,$C131))</f>
        <v/>
      </c>
      <c r="G131" s="54">
        <f>IF($B131="","",MAX(0,$E131-MAX(0,SUMIFS(Тех_Движение!$G$2:$G$5111,Тех_Движение!$D$2:$D$5111,$C131,Тех_Движение!$B$2:$B$5111,"&lt;="&amp;Настройки!$B$5-1)-$F131)))</f>
        <v/>
      </c>
      <c r="H131" s="54">
        <f>IF($B131="","",IF(AND($D131&gt;=Настройки!$B$5,$D131&lt;=Настройки!$B$6),$E131,0))</f>
        <v/>
      </c>
      <c r="I131" s="54">
        <f>IF($B131="","",$G131+$H131-$J131)</f>
        <v/>
      </c>
      <c r="J131" s="54">
        <f>IF($B131="","",MAX(0,$E131-MAX(0,SUMIFS(Тех_Движение!$G$2:$G$5111,Тех_Движение!$D$2:$D$5111,$C131,Тех_Движение!$B$2:$B$5111,"&lt;="&amp;Настройки!$B$6)-$F131)))</f>
        <v/>
      </c>
      <c r="K131" s="54">
        <f>IF(OR($B131="",K$3&lt;$D131+Настройки!$B$7),0,MAX(0,$E131-MAX(0,SUMIFS(Тех_Движение!$G$2:$G$5111,Тех_Движение!$D$2:$D$5111,$C131,Тех_Движение!$B$2:$B$5111,"&lt;="&amp;K$3)-$F131)))</f>
        <v/>
      </c>
      <c r="L131" s="54">
        <f>IF(OR($B131="",L$3&lt;$D131+Настройки!$B$7),0,MAX(0,$E131-MAX(0,SUMIFS(Тех_Движение!$G$2:$G$5111,Тех_Движение!$D$2:$D$5111,$C131,Тех_Движение!$B$2:$B$5111,"&lt;="&amp;L$3)-$F131)))</f>
        <v/>
      </c>
      <c r="M131" s="54">
        <f>IF(OR($B131="",M$3&lt;$D131+Настройки!$B$7),0,MAX(0,$E131-MAX(0,SUMIFS(Тех_Движение!$G$2:$G$5111,Тех_Движение!$D$2:$D$5111,$C131,Тех_Движение!$B$2:$B$5111,"&lt;="&amp;M$3)-$F131)))</f>
        <v/>
      </c>
      <c r="N131" s="54">
        <f>IF(OR($B131="",N$3&lt;$D131+Настройки!$B$7),0,MAX(0,$E131-MAX(0,SUMIFS(Тех_Движение!$G$2:$G$5111,Тех_Движение!$D$2:$D$5111,$C131,Тех_Движение!$B$2:$B$5111,"&lt;="&amp;N$3)-$F131)))</f>
        <v/>
      </c>
      <c r="O131" s="54">
        <f>IF(OR($B131="",O$3&lt;$D131+Настройки!$B$7),0,MAX(0,$E131-MAX(0,SUMIFS(Тех_Движение!$G$2:$G$5111,Тех_Движение!$D$2:$D$5111,$C131,Тех_Движение!$B$2:$B$5111,"&lt;="&amp;O$3)-$F131)))</f>
        <v/>
      </c>
      <c r="P131" s="54">
        <f>IF(OR($B131="",P$3&lt;$D131+Настройки!$B$7),0,MAX(0,$E131-MAX(0,SUMIFS(Тех_Движение!$G$2:$G$5111,Тех_Движение!$D$2:$D$5111,$C131,Тех_Движение!$B$2:$B$5111,"&lt;="&amp;P$3)-$F131)))</f>
        <v/>
      </c>
      <c r="Q131" s="54">
        <f>IF(OR($B131="",Q$3&lt;$D131+Настройки!$B$7),0,MAX(0,$E131-MAX(0,SUMIFS(Тех_Движение!$G$2:$G$5111,Тех_Движение!$D$2:$D$5111,$C131,Тех_Движение!$B$2:$B$5111,"&lt;="&amp;Q$3)-$F131)))</f>
        <v/>
      </c>
      <c r="R131" s="54">
        <f>IF($B131="","",SUM($K131:$Q131))</f>
        <v/>
      </c>
      <c r="S131" s="56">
        <f>IF($B131="","",VLOOKUP($C131,Настройки!$A$11:$L$17,9,FALSE))</f>
        <v/>
      </c>
      <c r="T131" s="56">
        <f>IF($B131="","",$R131*$S131)</f>
        <v/>
      </c>
    </row>
    <row r="132">
      <c r="A132" s="20">
        <f>Тех_Движение!$A$129</f>
        <v/>
      </c>
      <c r="B132" s="20">
        <f>IF(Тех_Движение!$F$129&gt;0,Тех_Движение!$I$129,"")</f>
        <v/>
      </c>
      <c r="C132" s="20">
        <f>IF($B132="","",Тех_Движение!$D$129)</f>
        <v/>
      </c>
      <c r="D132" s="42">
        <f>IF($B132="","",Тех_Движение!$B$129)</f>
        <v/>
      </c>
      <c r="E132" s="54">
        <f>IF($B132="","",Тех_Движение!$F$129)</f>
        <v/>
      </c>
      <c r="F132" s="54">
        <f>IF($B132="","",SUMIFS($E$5:$E131,$C$5:$C131,$C132))</f>
        <v/>
      </c>
      <c r="G132" s="54">
        <f>IF($B132="","",MAX(0,$E132-MAX(0,SUMIFS(Тех_Движение!$G$2:$G$5111,Тех_Движение!$D$2:$D$5111,$C132,Тех_Движение!$B$2:$B$5111,"&lt;="&amp;Настройки!$B$5-1)-$F132)))</f>
        <v/>
      </c>
      <c r="H132" s="54">
        <f>IF($B132="","",IF(AND($D132&gt;=Настройки!$B$5,$D132&lt;=Настройки!$B$6),$E132,0))</f>
        <v/>
      </c>
      <c r="I132" s="54">
        <f>IF($B132="","",$G132+$H132-$J132)</f>
        <v/>
      </c>
      <c r="J132" s="54">
        <f>IF($B132="","",MAX(0,$E132-MAX(0,SUMIFS(Тех_Движение!$G$2:$G$5111,Тех_Движение!$D$2:$D$5111,$C132,Тех_Движение!$B$2:$B$5111,"&lt;="&amp;Настройки!$B$6)-$F132)))</f>
        <v/>
      </c>
      <c r="K132" s="54">
        <f>IF(OR($B132="",K$3&lt;$D132+Настройки!$B$7),0,MAX(0,$E132-MAX(0,SUMIFS(Тех_Движение!$G$2:$G$5111,Тех_Движение!$D$2:$D$5111,$C132,Тех_Движение!$B$2:$B$5111,"&lt;="&amp;K$3)-$F132)))</f>
        <v/>
      </c>
      <c r="L132" s="54">
        <f>IF(OR($B132="",L$3&lt;$D132+Настройки!$B$7),0,MAX(0,$E132-MAX(0,SUMIFS(Тех_Движение!$G$2:$G$5111,Тех_Движение!$D$2:$D$5111,$C132,Тех_Движение!$B$2:$B$5111,"&lt;="&amp;L$3)-$F132)))</f>
        <v/>
      </c>
      <c r="M132" s="54">
        <f>IF(OR($B132="",M$3&lt;$D132+Настройки!$B$7),0,MAX(0,$E132-MAX(0,SUMIFS(Тех_Движение!$G$2:$G$5111,Тех_Движение!$D$2:$D$5111,$C132,Тех_Движение!$B$2:$B$5111,"&lt;="&amp;M$3)-$F132)))</f>
        <v/>
      </c>
      <c r="N132" s="54">
        <f>IF(OR($B132="",N$3&lt;$D132+Настройки!$B$7),0,MAX(0,$E132-MAX(0,SUMIFS(Тех_Движение!$G$2:$G$5111,Тех_Движение!$D$2:$D$5111,$C132,Тех_Движение!$B$2:$B$5111,"&lt;="&amp;N$3)-$F132)))</f>
        <v/>
      </c>
      <c r="O132" s="54">
        <f>IF(OR($B132="",O$3&lt;$D132+Настройки!$B$7),0,MAX(0,$E132-MAX(0,SUMIFS(Тех_Движение!$G$2:$G$5111,Тех_Движение!$D$2:$D$5111,$C132,Тех_Движение!$B$2:$B$5111,"&lt;="&amp;O$3)-$F132)))</f>
        <v/>
      </c>
      <c r="P132" s="54">
        <f>IF(OR($B132="",P$3&lt;$D132+Настройки!$B$7),0,MAX(0,$E132-MAX(0,SUMIFS(Тех_Движение!$G$2:$G$5111,Тех_Движение!$D$2:$D$5111,$C132,Тех_Движение!$B$2:$B$5111,"&lt;="&amp;P$3)-$F132)))</f>
        <v/>
      </c>
      <c r="Q132" s="54">
        <f>IF(OR($B132="",Q$3&lt;$D132+Настройки!$B$7),0,MAX(0,$E132-MAX(0,SUMIFS(Тех_Движение!$G$2:$G$5111,Тех_Движение!$D$2:$D$5111,$C132,Тех_Движение!$B$2:$B$5111,"&lt;="&amp;Q$3)-$F132)))</f>
        <v/>
      </c>
      <c r="R132" s="54">
        <f>IF($B132="","",SUM($K132:$Q132))</f>
        <v/>
      </c>
      <c r="S132" s="56">
        <f>IF($B132="","",VLOOKUP($C132,Настройки!$A$11:$L$17,9,FALSE))</f>
        <v/>
      </c>
      <c r="T132" s="56">
        <f>IF($B132="","",$R132*$S132)</f>
        <v/>
      </c>
    </row>
    <row r="133">
      <c r="A133" s="20">
        <f>Тех_Движение!$A$130</f>
        <v/>
      </c>
      <c r="B133" s="20">
        <f>IF(Тех_Движение!$F$130&gt;0,Тех_Движение!$I$130,"")</f>
        <v/>
      </c>
      <c r="C133" s="20">
        <f>IF($B133="","",Тех_Движение!$D$130)</f>
        <v/>
      </c>
      <c r="D133" s="42">
        <f>IF($B133="","",Тех_Движение!$B$130)</f>
        <v/>
      </c>
      <c r="E133" s="54">
        <f>IF($B133="","",Тех_Движение!$F$130)</f>
        <v/>
      </c>
      <c r="F133" s="54">
        <f>IF($B133="","",SUMIFS($E$5:$E132,$C$5:$C132,$C133))</f>
        <v/>
      </c>
      <c r="G133" s="54">
        <f>IF($B133="","",MAX(0,$E133-MAX(0,SUMIFS(Тех_Движение!$G$2:$G$5111,Тех_Движение!$D$2:$D$5111,$C133,Тех_Движение!$B$2:$B$5111,"&lt;="&amp;Настройки!$B$5-1)-$F133)))</f>
        <v/>
      </c>
      <c r="H133" s="54">
        <f>IF($B133="","",IF(AND($D133&gt;=Настройки!$B$5,$D133&lt;=Настройки!$B$6),$E133,0))</f>
        <v/>
      </c>
      <c r="I133" s="54">
        <f>IF($B133="","",$G133+$H133-$J133)</f>
        <v/>
      </c>
      <c r="J133" s="54">
        <f>IF($B133="","",MAX(0,$E133-MAX(0,SUMIFS(Тех_Движение!$G$2:$G$5111,Тех_Движение!$D$2:$D$5111,$C133,Тех_Движение!$B$2:$B$5111,"&lt;="&amp;Настройки!$B$6)-$F133)))</f>
        <v/>
      </c>
      <c r="K133" s="54">
        <f>IF(OR($B133="",K$3&lt;$D133+Настройки!$B$7),0,MAX(0,$E133-MAX(0,SUMIFS(Тех_Движение!$G$2:$G$5111,Тех_Движение!$D$2:$D$5111,$C133,Тех_Движение!$B$2:$B$5111,"&lt;="&amp;K$3)-$F133)))</f>
        <v/>
      </c>
      <c r="L133" s="54">
        <f>IF(OR($B133="",L$3&lt;$D133+Настройки!$B$7),0,MAX(0,$E133-MAX(0,SUMIFS(Тех_Движение!$G$2:$G$5111,Тех_Движение!$D$2:$D$5111,$C133,Тех_Движение!$B$2:$B$5111,"&lt;="&amp;L$3)-$F133)))</f>
        <v/>
      </c>
      <c r="M133" s="54">
        <f>IF(OR($B133="",M$3&lt;$D133+Настройки!$B$7),0,MAX(0,$E133-MAX(0,SUMIFS(Тех_Движение!$G$2:$G$5111,Тех_Движение!$D$2:$D$5111,$C133,Тех_Движение!$B$2:$B$5111,"&lt;="&amp;M$3)-$F133)))</f>
        <v/>
      </c>
      <c r="N133" s="54">
        <f>IF(OR($B133="",N$3&lt;$D133+Настройки!$B$7),0,MAX(0,$E133-MAX(0,SUMIFS(Тех_Движение!$G$2:$G$5111,Тех_Движение!$D$2:$D$5111,$C133,Тех_Движение!$B$2:$B$5111,"&lt;="&amp;N$3)-$F133)))</f>
        <v/>
      </c>
      <c r="O133" s="54">
        <f>IF(OR($B133="",O$3&lt;$D133+Настройки!$B$7),0,MAX(0,$E133-MAX(0,SUMIFS(Тех_Движение!$G$2:$G$5111,Тех_Движение!$D$2:$D$5111,$C133,Тех_Движение!$B$2:$B$5111,"&lt;="&amp;O$3)-$F133)))</f>
        <v/>
      </c>
      <c r="P133" s="54">
        <f>IF(OR($B133="",P$3&lt;$D133+Настройки!$B$7),0,MAX(0,$E133-MAX(0,SUMIFS(Тех_Движение!$G$2:$G$5111,Тех_Движение!$D$2:$D$5111,$C133,Тех_Движение!$B$2:$B$5111,"&lt;="&amp;P$3)-$F133)))</f>
        <v/>
      </c>
      <c r="Q133" s="54">
        <f>IF(OR($B133="",Q$3&lt;$D133+Настройки!$B$7),0,MAX(0,$E133-MAX(0,SUMIFS(Тех_Движение!$G$2:$G$5111,Тех_Движение!$D$2:$D$5111,$C133,Тех_Движение!$B$2:$B$5111,"&lt;="&amp;Q$3)-$F133)))</f>
        <v/>
      </c>
      <c r="R133" s="54">
        <f>IF($B133="","",SUM($K133:$Q133))</f>
        <v/>
      </c>
      <c r="S133" s="56">
        <f>IF($B133="","",VLOOKUP($C133,Настройки!$A$11:$L$17,9,FALSE))</f>
        <v/>
      </c>
      <c r="T133" s="56">
        <f>IF($B133="","",$R133*$S133)</f>
        <v/>
      </c>
    </row>
    <row r="134">
      <c r="A134" s="20">
        <f>Тех_Движение!$A$131</f>
        <v/>
      </c>
      <c r="B134" s="20">
        <f>IF(Тех_Движение!$F$131&gt;0,Тех_Движение!$I$131,"")</f>
        <v/>
      </c>
      <c r="C134" s="20">
        <f>IF($B134="","",Тех_Движение!$D$131)</f>
        <v/>
      </c>
      <c r="D134" s="42">
        <f>IF($B134="","",Тех_Движение!$B$131)</f>
        <v/>
      </c>
      <c r="E134" s="54">
        <f>IF($B134="","",Тех_Движение!$F$131)</f>
        <v/>
      </c>
      <c r="F134" s="54">
        <f>IF($B134="","",SUMIFS($E$5:$E133,$C$5:$C133,$C134))</f>
        <v/>
      </c>
      <c r="G134" s="54">
        <f>IF($B134="","",MAX(0,$E134-MAX(0,SUMIFS(Тех_Движение!$G$2:$G$5111,Тех_Движение!$D$2:$D$5111,$C134,Тех_Движение!$B$2:$B$5111,"&lt;="&amp;Настройки!$B$5-1)-$F134)))</f>
        <v/>
      </c>
      <c r="H134" s="54">
        <f>IF($B134="","",IF(AND($D134&gt;=Настройки!$B$5,$D134&lt;=Настройки!$B$6),$E134,0))</f>
        <v/>
      </c>
      <c r="I134" s="54">
        <f>IF($B134="","",$G134+$H134-$J134)</f>
        <v/>
      </c>
      <c r="J134" s="54">
        <f>IF($B134="","",MAX(0,$E134-MAX(0,SUMIFS(Тех_Движение!$G$2:$G$5111,Тех_Движение!$D$2:$D$5111,$C134,Тех_Движение!$B$2:$B$5111,"&lt;="&amp;Настройки!$B$6)-$F134)))</f>
        <v/>
      </c>
      <c r="K134" s="54">
        <f>IF(OR($B134="",K$3&lt;$D134+Настройки!$B$7),0,MAX(0,$E134-MAX(0,SUMIFS(Тех_Движение!$G$2:$G$5111,Тех_Движение!$D$2:$D$5111,$C134,Тех_Движение!$B$2:$B$5111,"&lt;="&amp;K$3)-$F134)))</f>
        <v/>
      </c>
      <c r="L134" s="54">
        <f>IF(OR($B134="",L$3&lt;$D134+Настройки!$B$7),0,MAX(0,$E134-MAX(0,SUMIFS(Тех_Движение!$G$2:$G$5111,Тех_Движение!$D$2:$D$5111,$C134,Тех_Движение!$B$2:$B$5111,"&lt;="&amp;L$3)-$F134)))</f>
        <v/>
      </c>
      <c r="M134" s="54">
        <f>IF(OR($B134="",M$3&lt;$D134+Настройки!$B$7),0,MAX(0,$E134-MAX(0,SUMIFS(Тех_Движение!$G$2:$G$5111,Тех_Движение!$D$2:$D$5111,$C134,Тех_Движение!$B$2:$B$5111,"&lt;="&amp;M$3)-$F134)))</f>
        <v/>
      </c>
      <c r="N134" s="54">
        <f>IF(OR($B134="",N$3&lt;$D134+Настройки!$B$7),0,MAX(0,$E134-MAX(0,SUMIFS(Тех_Движение!$G$2:$G$5111,Тех_Движение!$D$2:$D$5111,$C134,Тех_Движение!$B$2:$B$5111,"&lt;="&amp;N$3)-$F134)))</f>
        <v/>
      </c>
      <c r="O134" s="54">
        <f>IF(OR($B134="",O$3&lt;$D134+Настройки!$B$7),0,MAX(0,$E134-MAX(0,SUMIFS(Тех_Движение!$G$2:$G$5111,Тех_Движение!$D$2:$D$5111,$C134,Тех_Движение!$B$2:$B$5111,"&lt;="&amp;O$3)-$F134)))</f>
        <v/>
      </c>
      <c r="P134" s="54">
        <f>IF(OR($B134="",P$3&lt;$D134+Настройки!$B$7),0,MAX(0,$E134-MAX(0,SUMIFS(Тех_Движение!$G$2:$G$5111,Тех_Движение!$D$2:$D$5111,$C134,Тех_Движение!$B$2:$B$5111,"&lt;="&amp;P$3)-$F134)))</f>
        <v/>
      </c>
      <c r="Q134" s="54">
        <f>IF(OR($B134="",Q$3&lt;$D134+Настройки!$B$7),0,MAX(0,$E134-MAX(0,SUMIFS(Тех_Движение!$G$2:$G$5111,Тех_Движение!$D$2:$D$5111,$C134,Тех_Движение!$B$2:$B$5111,"&lt;="&amp;Q$3)-$F134)))</f>
        <v/>
      </c>
      <c r="R134" s="54">
        <f>IF($B134="","",SUM($K134:$Q134))</f>
        <v/>
      </c>
      <c r="S134" s="56">
        <f>IF($B134="","",VLOOKUP($C134,Настройки!$A$11:$L$17,9,FALSE))</f>
        <v/>
      </c>
      <c r="T134" s="56">
        <f>IF($B134="","",$R134*$S134)</f>
        <v/>
      </c>
    </row>
    <row r="135">
      <c r="A135" s="20">
        <f>Тех_Движение!$A$132</f>
        <v/>
      </c>
      <c r="B135" s="20">
        <f>IF(Тех_Движение!$F$132&gt;0,Тех_Движение!$I$132,"")</f>
        <v/>
      </c>
      <c r="C135" s="20">
        <f>IF($B135="","",Тех_Движение!$D$132)</f>
        <v/>
      </c>
      <c r="D135" s="42">
        <f>IF($B135="","",Тех_Движение!$B$132)</f>
        <v/>
      </c>
      <c r="E135" s="54">
        <f>IF($B135="","",Тех_Движение!$F$132)</f>
        <v/>
      </c>
      <c r="F135" s="54">
        <f>IF($B135="","",SUMIFS($E$5:$E134,$C$5:$C134,$C135))</f>
        <v/>
      </c>
      <c r="G135" s="54">
        <f>IF($B135="","",MAX(0,$E135-MAX(0,SUMIFS(Тех_Движение!$G$2:$G$5111,Тех_Движение!$D$2:$D$5111,$C135,Тех_Движение!$B$2:$B$5111,"&lt;="&amp;Настройки!$B$5-1)-$F135)))</f>
        <v/>
      </c>
      <c r="H135" s="54">
        <f>IF($B135="","",IF(AND($D135&gt;=Настройки!$B$5,$D135&lt;=Настройки!$B$6),$E135,0))</f>
        <v/>
      </c>
      <c r="I135" s="54">
        <f>IF($B135="","",$G135+$H135-$J135)</f>
        <v/>
      </c>
      <c r="J135" s="54">
        <f>IF($B135="","",MAX(0,$E135-MAX(0,SUMIFS(Тех_Движение!$G$2:$G$5111,Тех_Движение!$D$2:$D$5111,$C135,Тех_Движение!$B$2:$B$5111,"&lt;="&amp;Настройки!$B$6)-$F135)))</f>
        <v/>
      </c>
      <c r="K135" s="54">
        <f>IF(OR($B135="",K$3&lt;$D135+Настройки!$B$7),0,MAX(0,$E135-MAX(0,SUMIFS(Тех_Движение!$G$2:$G$5111,Тех_Движение!$D$2:$D$5111,$C135,Тех_Движение!$B$2:$B$5111,"&lt;="&amp;K$3)-$F135)))</f>
        <v/>
      </c>
      <c r="L135" s="54">
        <f>IF(OR($B135="",L$3&lt;$D135+Настройки!$B$7),0,MAX(0,$E135-MAX(0,SUMIFS(Тех_Движение!$G$2:$G$5111,Тех_Движение!$D$2:$D$5111,$C135,Тех_Движение!$B$2:$B$5111,"&lt;="&amp;L$3)-$F135)))</f>
        <v/>
      </c>
      <c r="M135" s="54">
        <f>IF(OR($B135="",M$3&lt;$D135+Настройки!$B$7),0,MAX(0,$E135-MAX(0,SUMIFS(Тех_Движение!$G$2:$G$5111,Тех_Движение!$D$2:$D$5111,$C135,Тех_Движение!$B$2:$B$5111,"&lt;="&amp;M$3)-$F135)))</f>
        <v/>
      </c>
      <c r="N135" s="54">
        <f>IF(OR($B135="",N$3&lt;$D135+Настройки!$B$7),0,MAX(0,$E135-MAX(0,SUMIFS(Тех_Движение!$G$2:$G$5111,Тех_Движение!$D$2:$D$5111,$C135,Тех_Движение!$B$2:$B$5111,"&lt;="&amp;N$3)-$F135)))</f>
        <v/>
      </c>
      <c r="O135" s="54">
        <f>IF(OR($B135="",O$3&lt;$D135+Настройки!$B$7),0,MAX(0,$E135-MAX(0,SUMIFS(Тех_Движение!$G$2:$G$5111,Тех_Движение!$D$2:$D$5111,$C135,Тех_Движение!$B$2:$B$5111,"&lt;="&amp;O$3)-$F135)))</f>
        <v/>
      </c>
      <c r="P135" s="54">
        <f>IF(OR($B135="",P$3&lt;$D135+Настройки!$B$7),0,MAX(0,$E135-MAX(0,SUMIFS(Тех_Движение!$G$2:$G$5111,Тех_Движение!$D$2:$D$5111,$C135,Тех_Движение!$B$2:$B$5111,"&lt;="&amp;P$3)-$F135)))</f>
        <v/>
      </c>
      <c r="Q135" s="54">
        <f>IF(OR($B135="",Q$3&lt;$D135+Настройки!$B$7),0,MAX(0,$E135-MAX(0,SUMIFS(Тех_Движение!$G$2:$G$5111,Тех_Движение!$D$2:$D$5111,$C135,Тех_Движение!$B$2:$B$5111,"&lt;="&amp;Q$3)-$F135)))</f>
        <v/>
      </c>
      <c r="R135" s="54">
        <f>IF($B135="","",SUM($K135:$Q135))</f>
        <v/>
      </c>
      <c r="S135" s="56">
        <f>IF($B135="","",VLOOKUP($C135,Настройки!$A$11:$L$17,9,FALSE))</f>
        <v/>
      </c>
      <c r="T135" s="56">
        <f>IF($B135="","",$R135*$S135)</f>
        <v/>
      </c>
    </row>
    <row r="136">
      <c r="A136" s="20">
        <f>Тех_Движение!$A$133</f>
        <v/>
      </c>
      <c r="B136" s="20">
        <f>IF(Тех_Движение!$F$133&gt;0,Тех_Движение!$I$133,"")</f>
        <v/>
      </c>
      <c r="C136" s="20">
        <f>IF($B136="","",Тех_Движение!$D$133)</f>
        <v/>
      </c>
      <c r="D136" s="42">
        <f>IF($B136="","",Тех_Движение!$B$133)</f>
        <v/>
      </c>
      <c r="E136" s="54">
        <f>IF($B136="","",Тех_Движение!$F$133)</f>
        <v/>
      </c>
      <c r="F136" s="54">
        <f>IF($B136="","",SUMIFS($E$5:$E135,$C$5:$C135,$C136))</f>
        <v/>
      </c>
      <c r="G136" s="54">
        <f>IF($B136="","",MAX(0,$E136-MAX(0,SUMIFS(Тех_Движение!$G$2:$G$5111,Тех_Движение!$D$2:$D$5111,$C136,Тех_Движение!$B$2:$B$5111,"&lt;="&amp;Настройки!$B$5-1)-$F136)))</f>
        <v/>
      </c>
      <c r="H136" s="54">
        <f>IF($B136="","",IF(AND($D136&gt;=Настройки!$B$5,$D136&lt;=Настройки!$B$6),$E136,0))</f>
        <v/>
      </c>
      <c r="I136" s="54">
        <f>IF($B136="","",$G136+$H136-$J136)</f>
        <v/>
      </c>
      <c r="J136" s="54">
        <f>IF($B136="","",MAX(0,$E136-MAX(0,SUMIFS(Тех_Движение!$G$2:$G$5111,Тех_Движение!$D$2:$D$5111,$C136,Тех_Движение!$B$2:$B$5111,"&lt;="&amp;Настройки!$B$6)-$F136)))</f>
        <v/>
      </c>
      <c r="K136" s="54">
        <f>IF(OR($B136="",K$3&lt;$D136+Настройки!$B$7),0,MAX(0,$E136-MAX(0,SUMIFS(Тех_Движение!$G$2:$G$5111,Тех_Движение!$D$2:$D$5111,$C136,Тех_Движение!$B$2:$B$5111,"&lt;="&amp;K$3)-$F136)))</f>
        <v/>
      </c>
      <c r="L136" s="54">
        <f>IF(OR($B136="",L$3&lt;$D136+Настройки!$B$7),0,MAX(0,$E136-MAX(0,SUMIFS(Тех_Движение!$G$2:$G$5111,Тех_Движение!$D$2:$D$5111,$C136,Тех_Движение!$B$2:$B$5111,"&lt;="&amp;L$3)-$F136)))</f>
        <v/>
      </c>
      <c r="M136" s="54">
        <f>IF(OR($B136="",M$3&lt;$D136+Настройки!$B$7),0,MAX(0,$E136-MAX(0,SUMIFS(Тех_Движение!$G$2:$G$5111,Тех_Движение!$D$2:$D$5111,$C136,Тех_Движение!$B$2:$B$5111,"&lt;="&amp;M$3)-$F136)))</f>
        <v/>
      </c>
      <c r="N136" s="54">
        <f>IF(OR($B136="",N$3&lt;$D136+Настройки!$B$7),0,MAX(0,$E136-MAX(0,SUMIFS(Тех_Движение!$G$2:$G$5111,Тех_Движение!$D$2:$D$5111,$C136,Тех_Движение!$B$2:$B$5111,"&lt;="&amp;N$3)-$F136)))</f>
        <v/>
      </c>
      <c r="O136" s="54">
        <f>IF(OR($B136="",O$3&lt;$D136+Настройки!$B$7),0,MAX(0,$E136-MAX(0,SUMIFS(Тех_Движение!$G$2:$G$5111,Тех_Движение!$D$2:$D$5111,$C136,Тех_Движение!$B$2:$B$5111,"&lt;="&amp;O$3)-$F136)))</f>
        <v/>
      </c>
      <c r="P136" s="54">
        <f>IF(OR($B136="",P$3&lt;$D136+Настройки!$B$7),0,MAX(0,$E136-MAX(0,SUMIFS(Тех_Движение!$G$2:$G$5111,Тех_Движение!$D$2:$D$5111,$C136,Тех_Движение!$B$2:$B$5111,"&lt;="&amp;P$3)-$F136)))</f>
        <v/>
      </c>
      <c r="Q136" s="54">
        <f>IF(OR($B136="",Q$3&lt;$D136+Настройки!$B$7),0,MAX(0,$E136-MAX(0,SUMIFS(Тех_Движение!$G$2:$G$5111,Тех_Движение!$D$2:$D$5111,$C136,Тех_Движение!$B$2:$B$5111,"&lt;="&amp;Q$3)-$F136)))</f>
        <v/>
      </c>
      <c r="R136" s="54">
        <f>IF($B136="","",SUM($K136:$Q136))</f>
        <v/>
      </c>
      <c r="S136" s="56">
        <f>IF($B136="","",VLOOKUP($C136,Настройки!$A$11:$L$17,9,FALSE))</f>
        <v/>
      </c>
      <c r="T136" s="56">
        <f>IF($B136="","",$R136*$S136)</f>
        <v/>
      </c>
    </row>
    <row r="137">
      <c r="A137" s="20">
        <f>Тех_Движение!$A$134</f>
        <v/>
      </c>
      <c r="B137" s="20">
        <f>IF(Тех_Движение!$F$134&gt;0,Тех_Движение!$I$134,"")</f>
        <v/>
      </c>
      <c r="C137" s="20">
        <f>IF($B137="","",Тех_Движение!$D$134)</f>
        <v/>
      </c>
      <c r="D137" s="42">
        <f>IF($B137="","",Тех_Движение!$B$134)</f>
        <v/>
      </c>
      <c r="E137" s="54">
        <f>IF($B137="","",Тех_Движение!$F$134)</f>
        <v/>
      </c>
      <c r="F137" s="54">
        <f>IF($B137="","",SUMIFS($E$5:$E136,$C$5:$C136,$C137))</f>
        <v/>
      </c>
      <c r="G137" s="54">
        <f>IF($B137="","",MAX(0,$E137-MAX(0,SUMIFS(Тех_Движение!$G$2:$G$5111,Тех_Движение!$D$2:$D$5111,$C137,Тех_Движение!$B$2:$B$5111,"&lt;="&amp;Настройки!$B$5-1)-$F137)))</f>
        <v/>
      </c>
      <c r="H137" s="54">
        <f>IF($B137="","",IF(AND($D137&gt;=Настройки!$B$5,$D137&lt;=Настройки!$B$6),$E137,0))</f>
        <v/>
      </c>
      <c r="I137" s="54">
        <f>IF($B137="","",$G137+$H137-$J137)</f>
        <v/>
      </c>
      <c r="J137" s="54">
        <f>IF($B137="","",MAX(0,$E137-MAX(0,SUMIFS(Тех_Движение!$G$2:$G$5111,Тех_Движение!$D$2:$D$5111,$C137,Тех_Движение!$B$2:$B$5111,"&lt;="&amp;Настройки!$B$6)-$F137)))</f>
        <v/>
      </c>
      <c r="K137" s="54">
        <f>IF(OR($B137="",K$3&lt;$D137+Настройки!$B$7),0,MAX(0,$E137-MAX(0,SUMIFS(Тех_Движение!$G$2:$G$5111,Тех_Движение!$D$2:$D$5111,$C137,Тех_Движение!$B$2:$B$5111,"&lt;="&amp;K$3)-$F137)))</f>
        <v/>
      </c>
      <c r="L137" s="54">
        <f>IF(OR($B137="",L$3&lt;$D137+Настройки!$B$7),0,MAX(0,$E137-MAX(0,SUMIFS(Тех_Движение!$G$2:$G$5111,Тех_Движение!$D$2:$D$5111,$C137,Тех_Движение!$B$2:$B$5111,"&lt;="&amp;L$3)-$F137)))</f>
        <v/>
      </c>
      <c r="M137" s="54">
        <f>IF(OR($B137="",M$3&lt;$D137+Настройки!$B$7),0,MAX(0,$E137-MAX(0,SUMIFS(Тех_Движение!$G$2:$G$5111,Тех_Движение!$D$2:$D$5111,$C137,Тех_Движение!$B$2:$B$5111,"&lt;="&amp;M$3)-$F137)))</f>
        <v/>
      </c>
      <c r="N137" s="54">
        <f>IF(OR($B137="",N$3&lt;$D137+Настройки!$B$7),0,MAX(0,$E137-MAX(0,SUMIFS(Тех_Движение!$G$2:$G$5111,Тех_Движение!$D$2:$D$5111,$C137,Тех_Движение!$B$2:$B$5111,"&lt;="&amp;N$3)-$F137)))</f>
        <v/>
      </c>
      <c r="O137" s="54">
        <f>IF(OR($B137="",O$3&lt;$D137+Настройки!$B$7),0,MAX(0,$E137-MAX(0,SUMIFS(Тех_Движение!$G$2:$G$5111,Тех_Движение!$D$2:$D$5111,$C137,Тех_Движение!$B$2:$B$5111,"&lt;="&amp;O$3)-$F137)))</f>
        <v/>
      </c>
      <c r="P137" s="54">
        <f>IF(OR($B137="",P$3&lt;$D137+Настройки!$B$7),0,MAX(0,$E137-MAX(0,SUMIFS(Тех_Движение!$G$2:$G$5111,Тех_Движение!$D$2:$D$5111,$C137,Тех_Движение!$B$2:$B$5111,"&lt;="&amp;P$3)-$F137)))</f>
        <v/>
      </c>
      <c r="Q137" s="54">
        <f>IF(OR($B137="",Q$3&lt;$D137+Настройки!$B$7),0,MAX(0,$E137-MAX(0,SUMIFS(Тех_Движение!$G$2:$G$5111,Тех_Движение!$D$2:$D$5111,$C137,Тех_Движение!$B$2:$B$5111,"&lt;="&amp;Q$3)-$F137)))</f>
        <v/>
      </c>
      <c r="R137" s="54">
        <f>IF($B137="","",SUM($K137:$Q137))</f>
        <v/>
      </c>
      <c r="S137" s="56">
        <f>IF($B137="","",VLOOKUP($C137,Настройки!$A$11:$L$17,9,FALSE))</f>
        <v/>
      </c>
      <c r="T137" s="56">
        <f>IF($B137="","",$R137*$S137)</f>
        <v/>
      </c>
    </row>
    <row r="138">
      <c r="A138" s="20">
        <f>Тех_Движение!$A$135</f>
        <v/>
      </c>
      <c r="B138" s="20">
        <f>IF(Тех_Движение!$F$135&gt;0,Тех_Движение!$I$135,"")</f>
        <v/>
      </c>
      <c r="C138" s="20">
        <f>IF($B138="","",Тех_Движение!$D$135)</f>
        <v/>
      </c>
      <c r="D138" s="42">
        <f>IF($B138="","",Тех_Движение!$B$135)</f>
        <v/>
      </c>
      <c r="E138" s="54">
        <f>IF($B138="","",Тех_Движение!$F$135)</f>
        <v/>
      </c>
      <c r="F138" s="54">
        <f>IF($B138="","",SUMIFS($E$5:$E137,$C$5:$C137,$C138))</f>
        <v/>
      </c>
      <c r="G138" s="54">
        <f>IF($B138="","",MAX(0,$E138-MAX(0,SUMIFS(Тех_Движение!$G$2:$G$5111,Тех_Движение!$D$2:$D$5111,$C138,Тех_Движение!$B$2:$B$5111,"&lt;="&amp;Настройки!$B$5-1)-$F138)))</f>
        <v/>
      </c>
      <c r="H138" s="54">
        <f>IF($B138="","",IF(AND($D138&gt;=Настройки!$B$5,$D138&lt;=Настройки!$B$6),$E138,0))</f>
        <v/>
      </c>
      <c r="I138" s="54">
        <f>IF($B138="","",$G138+$H138-$J138)</f>
        <v/>
      </c>
      <c r="J138" s="54">
        <f>IF($B138="","",MAX(0,$E138-MAX(0,SUMIFS(Тех_Движение!$G$2:$G$5111,Тех_Движение!$D$2:$D$5111,$C138,Тех_Движение!$B$2:$B$5111,"&lt;="&amp;Настройки!$B$6)-$F138)))</f>
        <v/>
      </c>
      <c r="K138" s="54">
        <f>IF(OR($B138="",K$3&lt;$D138+Настройки!$B$7),0,MAX(0,$E138-MAX(0,SUMIFS(Тех_Движение!$G$2:$G$5111,Тех_Движение!$D$2:$D$5111,$C138,Тех_Движение!$B$2:$B$5111,"&lt;="&amp;K$3)-$F138)))</f>
        <v/>
      </c>
      <c r="L138" s="54">
        <f>IF(OR($B138="",L$3&lt;$D138+Настройки!$B$7),0,MAX(0,$E138-MAX(0,SUMIFS(Тех_Движение!$G$2:$G$5111,Тех_Движение!$D$2:$D$5111,$C138,Тех_Движение!$B$2:$B$5111,"&lt;="&amp;L$3)-$F138)))</f>
        <v/>
      </c>
      <c r="M138" s="54">
        <f>IF(OR($B138="",M$3&lt;$D138+Настройки!$B$7),0,MAX(0,$E138-MAX(0,SUMIFS(Тех_Движение!$G$2:$G$5111,Тех_Движение!$D$2:$D$5111,$C138,Тех_Движение!$B$2:$B$5111,"&lt;="&amp;M$3)-$F138)))</f>
        <v/>
      </c>
      <c r="N138" s="54">
        <f>IF(OR($B138="",N$3&lt;$D138+Настройки!$B$7),0,MAX(0,$E138-MAX(0,SUMIFS(Тех_Движение!$G$2:$G$5111,Тех_Движение!$D$2:$D$5111,$C138,Тех_Движение!$B$2:$B$5111,"&lt;="&amp;N$3)-$F138)))</f>
        <v/>
      </c>
      <c r="O138" s="54">
        <f>IF(OR($B138="",O$3&lt;$D138+Настройки!$B$7),0,MAX(0,$E138-MAX(0,SUMIFS(Тех_Движение!$G$2:$G$5111,Тех_Движение!$D$2:$D$5111,$C138,Тех_Движение!$B$2:$B$5111,"&lt;="&amp;O$3)-$F138)))</f>
        <v/>
      </c>
      <c r="P138" s="54">
        <f>IF(OR($B138="",P$3&lt;$D138+Настройки!$B$7),0,MAX(0,$E138-MAX(0,SUMIFS(Тех_Движение!$G$2:$G$5111,Тех_Движение!$D$2:$D$5111,$C138,Тех_Движение!$B$2:$B$5111,"&lt;="&amp;P$3)-$F138)))</f>
        <v/>
      </c>
      <c r="Q138" s="54">
        <f>IF(OR($B138="",Q$3&lt;$D138+Настройки!$B$7),0,MAX(0,$E138-MAX(0,SUMIFS(Тех_Движение!$G$2:$G$5111,Тех_Движение!$D$2:$D$5111,$C138,Тех_Движение!$B$2:$B$5111,"&lt;="&amp;Q$3)-$F138)))</f>
        <v/>
      </c>
      <c r="R138" s="54">
        <f>IF($B138="","",SUM($K138:$Q138))</f>
        <v/>
      </c>
      <c r="S138" s="56">
        <f>IF($B138="","",VLOOKUP($C138,Настройки!$A$11:$L$17,9,FALSE))</f>
        <v/>
      </c>
      <c r="T138" s="56">
        <f>IF($B138="","",$R138*$S138)</f>
        <v/>
      </c>
    </row>
    <row r="139">
      <c r="A139" s="20">
        <f>Тех_Движение!$A$136</f>
        <v/>
      </c>
      <c r="B139" s="20">
        <f>IF(Тех_Движение!$F$136&gt;0,Тех_Движение!$I$136,"")</f>
        <v/>
      </c>
      <c r="C139" s="20">
        <f>IF($B139="","",Тех_Движение!$D$136)</f>
        <v/>
      </c>
      <c r="D139" s="42">
        <f>IF($B139="","",Тех_Движение!$B$136)</f>
        <v/>
      </c>
      <c r="E139" s="54">
        <f>IF($B139="","",Тех_Движение!$F$136)</f>
        <v/>
      </c>
      <c r="F139" s="54">
        <f>IF($B139="","",SUMIFS($E$5:$E138,$C$5:$C138,$C139))</f>
        <v/>
      </c>
      <c r="G139" s="54">
        <f>IF($B139="","",MAX(0,$E139-MAX(0,SUMIFS(Тех_Движение!$G$2:$G$5111,Тех_Движение!$D$2:$D$5111,$C139,Тех_Движение!$B$2:$B$5111,"&lt;="&amp;Настройки!$B$5-1)-$F139)))</f>
        <v/>
      </c>
      <c r="H139" s="54">
        <f>IF($B139="","",IF(AND($D139&gt;=Настройки!$B$5,$D139&lt;=Настройки!$B$6),$E139,0))</f>
        <v/>
      </c>
      <c r="I139" s="54">
        <f>IF($B139="","",$G139+$H139-$J139)</f>
        <v/>
      </c>
      <c r="J139" s="54">
        <f>IF($B139="","",MAX(0,$E139-MAX(0,SUMIFS(Тех_Движение!$G$2:$G$5111,Тех_Движение!$D$2:$D$5111,$C139,Тех_Движение!$B$2:$B$5111,"&lt;="&amp;Настройки!$B$6)-$F139)))</f>
        <v/>
      </c>
      <c r="K139" s="54">
        <f>IF(OR($B139="",K$3&lt;$D139+Настройки!$B$7),0,MAX(0,$E139-MAX(0,SUMIFS(Тех_Движение!$G$2:$G$5111,Тех_Движение!$D$2:$D$5111,$C139,Тех_Движение!$B$2:$B$5111,"&lt;="&amp;K$3)-$F139)))</f>
        <v/>
      </c>
      <c r="L139" s="54">
        <f>IF(OR($B139="",L$3&lt;$D139+Настройки!$B$7),0,MAX(0,$E139-MAX(0,SUMIFS(Тех_Движение!$G$2:$G$5111,Тех_Движение!$D$2:$D$5111,$C139,Тех_Движение!$B$2:$B$5111,"&lt;="&amp;L$3)-$F139)))</f>
        <v/>
      </c>
      <c r="M139" s="54">
        <f>IF(OR($B139="",M$3&lt;$D139+Настройки!$B$7),0,MAX(0,$E139-MAX(0,SUMIFS(Тех_Движение!$G$2:$G$5111,Тех_Движение!$D$2:$D$5111,$C139,Тех_Движение!$B$2:$B$5111,"&lt;="&amp;M$3)-$F139)))</f>
        <v/>
      </c>
      <c r="N139" s="54">
        <f>IF(OR($B139="",N$3&lt;$D139+Настройки!$B$7),0,MAX(0,$E139-MAX(0,SUMIFS(Тех_Движение!$G$2:$G$5111,Тех_Движение!$D$2:$D$5111,$C139,Тех_Движение!$B$2:$B$5111,"&lt;="&amp;N$3)-$F139)))</f>
        <v/>
      </c>
      <c r="O139" s="54">
        <f>IF(OR($B139="",O$3&lt;$D139+Настройки!$B$7),0,MAX(0,$E139-MAX(0,SUMIFS(Тех_Движение!$G$2:$G$5111,Тех_Движение!$D$2:$D$5111,$C139,Тех_Движение!$B$2:$B$5111,"&lt;="&amp;O$3)-$F139)))</f>
        <v/>
      </c>
      <c r="P139" s="54">
        <f>IF(OR($B139="",P$3&lt;$D139+Настройки!$B$7),0,MAX(0,$E139-MAX(0,SUMIFS(Тех_Движение!$G$2:$G$5111,Тех_Движение!$D$2:$D$5111,$C139,Тех_Движение!$B$2:$B$5111,"&lt;="&amp;P$3)-$F139)))</f>
        <v/>
      </c>
      <c r="Q139" s="54">
        <f>IF(OR($B139="",Q$3&lt;$D139+Настройки!$B$7),0,MAX(0,$E139-MAX(0,SUMIFS(Тех_Движение!$G$2:$G$5111,Тех_Движение!$D$2:$D$5111,$C139,Тех_Движение!$B$2:$B$5111,"&lt;="&amp;Q$3)-$F139)))</f>
        <v/>
      </c>
      <c r="R139" s="54">
        <f>IF($B139="","",SUM($K139:$Q139))</f>
        <v/>
      </c>
      <c r="S139" s="56">
        <f>IF($B139="","",VLOOKUP($C139,Настройки!$A$11:$L$17,9,FALSE))</f>
        <v/>
      </c>
      <c r="T139" s="56">
        <f>IF($B139="","",$R139*$S139)</f>
        <v/>
      </c>
    </row>
    <row r="140">
      <c r="A140" s="20">
        <f>Тех_Движение!$A$137</f>
        <v/>
      </c>
      <c r="B140" s="20">
        <f>IF(Тех_Движение!$F$137&gt;0,Тех_Движение!$I$137,"")</f>
        <v/>
      </c>
      <c r="C140" s="20">
        <f>IF($B140="","",Тех_Движение!$D$137)</f>
        <v/>
      </c>
      <c r="D140" s="42">
        <f>IF($B140="","",Тех_Движение!$B$137)</f>
        <v/>
      </c>
      <c r="E140" s="54">
        <f>IF($B140="","",Тех_Движение!$F$137)</f>
        <v/>
      </c>
      <c r="F140" s="54">
        <f>IF($B140="","",SUMIFS($E$5:$E139,$C$5:$C139,$C140))</f>
        <v/>
      </c>
      <c r="G140" s="54">
        <f>IF($B140="","",MAX(0,$E140-MAX(0,SUMIFS(Тех_Движение!$G$2:$G$5111,Тех_Движение!$D$2:$D$5111,$C140,Тех_Движение!$B$2:$B$5111,"&lt;="&amp;Настройки!$B$5-1)-$F140)))</f>
        <v/>
      </c>
      <c r="H140" s="54">
        <f>IF($B140="","",IF(AND($D140&gt;=Настройки!$B$5,$D140&lt;=Настройки!$B$6),$E140,0))</f>
        <v/>
      </c>
      <c r="I140" s="54">
        <f>IF($B140="","",$G140+$H140-$J140)</f>
        <v/>
      </c>
      <c r="J140" s="54">
        <f>IF($B140="","",MAX(0,$E140-MAX(0,SUMIFS(Тех_Движение!$G$2:$G$5111,Тех_Движение!$D$2:$D$5111,$C140,Тех_Движение!$B$2:$B$5111,"&lt;="&amp;Настройки!$B$6)-$F140)))</f>
        <v/>
      </c>
      <c r="K140" s="54">
        <f>IF(OR($B140="",K$3&lt;$D140+Настройки!$B$7),0,MAX(0,$E140-MAX(0,SUMIFS(Тех_Движение!$G$2:$G$5111,Тех_Движение!$D$2:$D$5111,$C140,Тех_Движение!$B$2:$B$5111,"&lt;="&amp;K$3)-$F140)))</f>
        <v/>
      </c>
      <c r="L140" s="54">
        <f>IF(OR($B140="",L$3&lt;$D140+Настройки!$B$7),0,MAX(0,$E140-MAX(0,SUMIFS(Тех_Движение!$G$2:$G$5111,Тех_Движение!$D$2:$D$5111,$C140,Тех_Движение!$B$2:$B$5111,"&lt;="&amp;L$3)-$F140)))</f>
        <v/>
      </c>
      <c r="M140" s="54">
        <f>IF(OR($B140="",M$3&lt;$D140+Настройки!$B$7),0,MAX(0,$E140-MAX(0,SUMIFS(Тех_Движение!$G$2:$G$5111,Тех_Движение!$D$2:$D$5111,$C140,Тех_Движение!$B$2:$B$5111,"&lt;="&amp;M$3)-$F140)))</f>
        <v/>
      </c>
      <c r="N140" s="54">
        <f>IF(OR($B140="",N$3&lt;$D140+Настройки!$B$7),0,MAX(0,$E140-MAX(0,SUMIFS(Тех_Движение!$G$2:$G$5111,Тех_Движение!$D$2:$D$5111,$C140,Тех_Движение!$B$2:$B$5111,"&lt;="&amp;N$3)-$F140)))</f>
        <v/>
      </c>
      <c r="O140" s="54">
        <f>IF(OR($B140="",O$3&lt;$D140+Настройки!$B$7),0,MAX(0,$E140-MAX(0,SUMIFS(Тех_Движение!$G$2:$G$5111,Тех_Движение!$D$2:$D$5111,$C140,Тех_Движение!$B$2:$B$5111,"&lt;="&amp;O$3)-$F140)))</f>
        <v/>
      </c>
      <c r="P140" s="54">
        <f>IF(OR($B140="",P$3&lt;$D140+Настройки!$B$7),0,MAX(0,$E140-MAX(0,SUMIFS(Тех_Движение!$G$2:$G$5111,Тех_Движение!$D$2:$D$5111,$C140,Тех_Движение!$B$2:$B$5111,"&lt;="&amp;P$3)-$F140)))</f>
        <v/>
      </c>
      <c r="Q140" s="54">
        <f>IF(OR($B140="",Q$3&lt;$D140+Настройки!$B$7),0,MAX(0,$E140-MAX(0,SUMIFS(Тех_Движение!$G$2:$G$5111,Тех_Движение!$D$2:$D$5111,$C140,Тех_Движение!$B$2:$B$5111,"&lt;="&amp;Q$3)-$F140)))</f>
        <v/>
      </c>
      <c r="R140" s="54">
        <f>IF($B140="","",SUM($K140:$Q140))</f>
        <v/>
      </c>
      <c r="S140" s="56">
        <f>IF($B140="","",VLOOKUP($C140,Настройки!$A$11:$L$17,9,FALSE))</f>
        <v/>
      </c>
      <c r="T140" s="56">
        <f>IF($B140="","",$R140*$S140)</f>
        <v/>
      </c>
    </row>
    <row r="141">
      <c r="A141" s="20">
        <f>Тех_Движение!$A$138</f>
        <v/>
      </c>
      <c r="B141" s="20">
        <f>IF(Тех_Движение!$F$138&gt;0,Тех_Движение!$I$138,"")</f>
        <v/>
      </c>
      <c r="C141" s="20">
        <f>IF($B141="","",Тех_Движение!$D$138)</f>
        <v/>
      </c>
      <c r="D141" s="42">
        <f>IF($B141="","",Тех_Движение!$B$138)</f>
        <v/>
      </c>
      <c r="E141" s="54">
        <f>IF($B141="","",Тех_Движение!$F$138)</f>
        <v/>
      </c>
      <c r="F141" s="54">
        <f>IF($B141="","",SUMIFS($E$5:$E140,$C$5:$C140,$C141))</f>
        <v/>
      </c>
      <c r="G141" s="54">
        <f>IF($B141="","",MAX(0,$E141-MAX(0,SUMIFS(Тех_Движение!$G$2:$G$5111,Тех_Движение!$D$2:$D$5111,$C141,Тех_Движение!$B$2:$B$5111,"&lt;="&amp;Настройки!$B$5-1)-$F141)))</f>
        <v/>
      </c>
      <c r="H141" s="54">
        <f>IF($B141="","",IF(AND($D141&gt;=Настройки!$B$5,$D141&lt;=Настройки!$B$6),$E141,0))</f>
        <v/>
      </c>
      <c r="I141" s="54">
        <f>IF($B141="","",$G141+$H141-$J141)</f>
        <v/>
      </c>
      <c r="J141" s="54">
        <f>IF($B141="","",MAX(0,$E141-MAX(0,SUMIFS(Тех_Движение!$G$2:$G$5111,Тех_Движение!$D$2:$D$5111,$C141,Тех_Движение!$B$2:$B$5111,"&lt;="&amp;Настройки!$B$6)-$F141)))</f>
        <v/>
      </c>
      <c r="K141" s="54">
        <f>IF(OR($B141="",K$3&lt;$D141+Настройки!$B$7),0,MAX(0,$E141-MAX(0,SUMIFS(Тех_Движение!$G$2:$G$5111,Тех_Движение!$D$2:$D$5111,$C141,Тех_Движение!$B$2:$B$5111,"&lt;="&amp;K$3)-$F141)))</f>
        <v/>
      </c>
      <c r="L141" s="54">
        <f>IF(OR($B141="",L$3&lt;$D141+Настройки!$B$7),0,MAX(0,$E141-MAX(0,SUMIFS(Тех_Движение!$G$2:$G$5111,Тех_Движение!$D$2:$D$5111,$C141,Тех_Движение!$B$2:$B$5111,"&lt;="&amp;L$3)-$F141)))</f>
        <v/>
      </c>
      <c r="M141" s="54">
        <f>IF(OR($B141="",M$3&lt;$D141+Настройки!$B$7),0,MAX(0,$E141-MAX(0,SUMIFS(Тех_Движение!$G$2:$G$5111,Тех_Движение!$D$2:$D$5111,$C141,Тех_Движение!$B$2:$B$5111,"&lt;="&amp;M$3)-$F141)))</f>
        <v/>
      </c>
      <c r="N141" s="54">
        <f>IF(OR($B141="",N$3&lt;$D141+Настройки!$B$7),0,MAX(0,$E141-MAX(0,SUMIFS(Тех_Движение!$G$2:$G$5111,Тех_Движение!$D$2:$D$5111,$C141,Тех_Движение!$B$2:$B$5111,"&lt;="&amp;N$3)-$F141)))</f>
        <v/>
      </c>
      <c r="O141" s="54">
        <f>IF(OR($B141="",O$3&lt;$D141+Настройки!$B$7),0,MAX(0,$E141-MAX(0,SUMIFS(Тех_Движение!$G$2:$G$5111,Тех_Движение!$D$2:$D$5111,$C141,Тех_Движение!$B$2:$B$5111,"&lt;="&amp;O$3)-$F141)))</f>
        <v/>
      </c>
      <c r="P141" s="54">
        <f>IF(OR($B141="",P$3&lt;$D141+Настройки!$B$7),0,MAX(0,$E141-MAX(0,SUMIFS(Тех_Движение!$G$2:$G$5111,Тех_Движение!$D$2:$D$5111,$C141,Тех_Движение!$B$2:$B$5111,"&lt;="&amp;P$3)-$F141)))</f>
        <v/>
      </c>
      <c r="Q141" s="54">
        <f>IF(OR($B141="",Q$3&lt;$D141+Настройки!$B$7),0,MAX(0,$E141-MAX(0,SUMIFS(Тех_Движение!$G$2:$G$5111,Тех_Движение!$D$2:$D$5111,$C141,Тех_Движение!$B$2:$B$5111,"&lt;="&amp;Q$3)-$F141)))</f>
        <v/>
      </c>
      <c r="R141" s="54">
        <f>IF($B141="","",SUM($K141:$Q141))</f>
        <v/>
      </c>
      <c r="S141" s="56">
        <f>IF($B141="","",VLOOKUP($C141,Настройки!$A$11:$L$17,9,FALSE))</f>
        <v/>
      </c>
      <c r="T141" s="56">
        <f>IF($B141="","",$R141*$S141)</f>
        <v/>
      </c>
    </row>
    <row r="142">
      <c r="A142" s="20">
        <f>Тех_Движение!$A$139</f>
        <v/>
      </c>
      <c r="B142" s="20">
        <f>IF(Тех_Движение!$F$139&gt;0,Тех_Движение!$I$139,"")</f>
        <v/>
      </c>
      <c r="C142" s="20">
        <f>IF($B142="","",Тех_Движение!$D$139)</f>
        <v/>
      </c>
      <c r="D142" s="42">
        <f>IF($B142="","",Тех_Движение!$B$139)</f>
        <v/>
      </c>
      <c r="E142" s="54">
        <f>IF($B142="","",Тех_Движение!$F$139)</f>
        <v/>
      </c>
      <c r="F142" s="54">
        <f>IF($B142="","",SUMIFS($E$5:$E141,$C$5:$C141,$C142))</f>
        <v/>
      </c>
      <c r="G142" s="54">
        <f>IF($B142="","",MAX(0,$E142-MAX(0,SUMIFS(Тех_Движение!$G$2:$G$5111,Тех_Движение!$D$2:$D$5111,$C142,Тех_Движение!$B$2:$B$5111,"&lt;="&amp;Настройки!$B$5-1)-$F142)))</f>
        <v/>
      </c>
      <c r="H142" s="54">
        <f>IF($B142="","",IF(AND($D142&gt;=Настройки!$B$5,$D142&lt;=Настройки!$B$6),$E142,0))</f>
        <v/>
      </c>
      <c r="I142" s="54">
        <f>IF($B142="","",$G142+$H142-$J142)</f>
        <v/>
      </c>
      <c r="J142" s="54">
        <f>IF($B142="","",MAX(0,$E142-MAX(0,SUMIFS(Тех_Движение!$G$2:$G$5111,Тех_Движение!$D$2:$D$5111,$C142,Тех_Движение!$B$2:$B$5111,"&lt;="&amp;Настройки!$B$6)-$F142)))</f>
        <v/>
      </c>
      <c r="K142" s="54">
        <f>IF(OR($B142="",K$3&lt;$D142+Настройки!$B$7),0,MAX(0,$E142-MAX(0,SUMIFS(Тех_Движение!$G$2:$G$5111,Тех_Движение!$D$2:$D$5111,$C142,Тех_Движение!$B$2:$B$5111,"&lt;="&amp;K$3)-$F142)))</f>
        <v/>
      </c>
      <c r="L142" s="54">
        <f>IF(OR($B142="",L$3&lt;$D142+Настройки!$B$7),0,MAX(0,$E142-MAX(0,SUMIFS(Тех_Движение!$G$2:$G$5111,Тех_Движение!$D$2:$D$5111,$C142,Тех_Движение!$B$2:$B$5111,"&lt;="&amp;L$3)-$F142)))</f>
        <v/>
      </c>
      <c r="M142" s="54">
        <f>IF(OR($B142="",M$3&lt;$D142+Настройки!$B$7),0,MAX(0,$E142-MAX(0,SUMIFS(Тех_Движение!$G$2:$G$5111,Тех_Движение!$D$2:$D$5111,$C142,Тех_Движение!$B$2:$B$5111,"&lt;="&amp;M$3)-$F142)))</f>
        <v/>
      </c>
      <c r="N142" s="54">
        <f>IF(OR($B142="",N$3&lt;$D142+Настройки!$B$7),0,MAX(0,$E142-MAX(0,SUMIFS(Тех_Движение!$G$2:$G$5111,Тех_Движение!$D$2:$D$5111,$C142,Тех_Движение!$B$2:$B$5111,"&lt;="&amp;N$3)-$F142)))</f>
        <v/>
      </c>
      <c r="O142" s="54">
        <f>IF(OR($B142="",O$3&lt;$D142+Настройки!$B$7),0,MAX(0,$E142-MAX(0,SUMIFS(Тех_Движение!$G$2:$G$5111,Тех_Движение!$D$2:$D$5111,$C142,Тех_Движение!$B$2:$B$5111,"&lt;="&amp;O$3)-$F142)))</f>
        <v/>
      </c>
      <c r="P142" s="54">
        <f>IF(OR($B142="",P$3&lt;$D142+Настройки!$B$7),0,MAX(0,$E142-MAX(0,SUMIFS(Тех_Движение!$G$2:$G$5111,Тех_Движение!$D$2:$D$5111,$C142,Тех_Движение!$B$2:$B$5111,"&lt;="&amp;P$3)-$F142)))</f>
        <v/>
      </c>
      <c r="Q142" s="54">
        <f>IF(OR($B142="",Q$3&lt;$D142+Настройки!$B$7),0,MAX(0,$E142-MAX(0,SUMIFS(Тех_Движение!$G$2:$G$5111,Тех_Движение!$D$2:$D$5111,$C142,Тех_Движение!$B$2:$B$5111,"&lt;="&amp;Q$3)-$F142)))</f>
        <v/>
      </c>
      <c r="R142" s="54">
        <f>IF($B142="","",SUM($K142:$Q142))</f>
        <v/>
      </c>
      <c r="S142" s="56">
        <f>IF($B142="","",VLOOKUP($C142,Настройки!$A$11:$L$17,9,FALSE))</f>
        <v/>
      </c>
      <c r="T142" s="56">
        <f>IF($B142="","",$R142*$S142)</f>
        <v/>
      </c>
    </row>
    <row r="143">
      <c r="A143" s="20">
        <f>Тех_Движение!$A$140</f>
        <v/>
      </c>
      <c r="B143" s="20">
        <f>IF(Тех_Движение!$F$140&gt;0,Тех_Движение!$I$140,"")</f>
        <v/>
      </c>
      <c r="C143" s="20">
        <f>IF($B143="","",Тех_Движение!$D$140)</f>
        <v/>
      </c>
      <c r="D143" s="42">
        <f>IF($B143="","",Тех_Движение!$B$140)</f>
        <v/>
      </c>
      <c r="E143" s="54">
        <f>IF($B143="","",Тех_Движение!$F$140)</f>
        <v/>
      </c>
      <c r="F143" s="54">
        <f>IF($B143="","",SUMIFS($E$5:$E142,$C$5:$C142,$C143))</f>
        <v/>
      </c>
      <c r="G143" s="54">
        <f>IF($B143="","",MAX(0,$E143-MAX(0,SUMIFS(Тех_Движение!$G$2:$G$5111,Тех_Движение!$D$2:$D$5111,$C143,Тех_Движение!$B$2:$B$5111,"&lt;="&amp;Настройки!$B$5-1)-$F143)))</f>
        <v/>
      </c>
      <c r="H143" s="54">
        <f>IF($B143="","",IF(AND($D143&gt;=Настройки!$B$5,$D143&lt;=Настройки!$B$6),$E143,0))</f>
        <v/>
      </c>
      <c r="I143" s="54">
        <f>IF($B143="","",$G143+$H143-$J143)</f>
        <v/>
      </c>
      <c r="J143" s="54">
        <f>IF($B143="","",MAX(0,$E143-MAX(0,SUMIFS(Тех_Движение!$G$2:$G$5111,Тех_Движение!$D$2:$D$5111,$C143,Тех_Движение!$B$2:$B$5111,"&lt;="&amp;Настройки!$B$6)-$F143)))</f>
        <v/>
      </c>
      <c r="K143" s="54">
        <f>IF(OR($B143="",K$3&lt;$D143+Настройки!$B$7),0,MAX(0,$E143-MAX(0,SUMIFS(Тех_Движение!$G$2:$G$5111,Тех_Движение!$D$2:$D$5111,$C143,Тех_Движение!$B$2:$B$5111,"&lt;="&amp;K$3)-$F143)))</f>
        <v/>
      </c>
      <c r="L143" s="54">
        <f>IF(OR($B143="",L$3&lt;$D143+Настройки!$B$7),0,MAX(0,$E143-MAX(0,SUMIFS(Тех_Движение!$G$2:$G$5111,Тех_Движение!$D$2:$D$5111,$C143,Тех_Движение!$B$2:$B$5111,"&lt;="&amp;L$3)-$F143)))</f>
        <v/>
      </c>
      <c r="M143" s="54">
        <f>IF(OR($B143="",M$3&lt;$D143+Настройки!$B$7),0,MAX(0,$E143-MAX(0,SUMIFS(Тех_Движение!$G$2:$G$5111,Тех_Движение!$D$2:$D$5111,$C143,Тех_Движение!$B$2:$B$5111,"&lt;="&amp;M$3)-$F143)))</f>
        <v/>
      </c>
      <c r="N143" s="54">
        <f>IF(OR($B143="",N$3&lt;$D143+Настройки!$B$7),0,MAX(0,$E143-MAX(0,SUMIFS(Тех_Движение!$G$2:$G$5111,Тех_Движение!$D$2:$D$5111,$C143,Тех_Движение!$B$2:$B$5111,"&lt;="&amp;N$3)-$F143)))</f>
        <v/>
      </c>
      <c r="O143" s="54">
        <f>IF(OR($B143="",O$3&lt;$D143+Настройки!$B$7),0,MAX(0,$E143-MAX(0,SUMIFS(Тех_Движение!$G$2:$G$5111,Тех_Движение!$D$2:$D$5111,$C143,Тех_Движение!$B$2:$B$5111,"&lt;="&amp;O$3)-$F143)))</f>
        <v/>
      </c>
      <c r="P143" s="54">
        <f>IF(OR($B143="",P$3&lt;$D143+Настройки!$B$7),0,MAX(0,$E143-MAX(0,SUMIFS(Тех_Движение!$G$2:$G$5111,Тех_Движение!$D$2:$D$5111,$C143,Тех_Движение!$B$2:$B$5111,"&lt;="&amp;P$3)-$F143)))</f>
        <v/>
      </c>
      <c r="Q143" s="54">
        <f>IF(OR($B143="",Q$3&lt;$D143+Настройки!$B$7),0,MAX(0,$E143-MAX(0,SUMIFS(Тех_Движение!$G$2:$G$5111,Тех_Движение!$D$2:$D$5111,$C143,Тех_Движение!$B$2:$B$5111,"&lt;="&amp;Q$3)-$F143)))</f>
        <v/>
      </c>
      <c r="R143" s="54">
        <f>IF($B143="","",SUM($K143:$Q143))</f>
        <v/>
      </c>
      <c r="S143" s="56">
        <f>IF($B143="","",VLOOKUP($C143,Настройки!$A$11:$L$17,9,FALSE))</f>
        <v/>
      </c>
      <c r="T143" s="56">
        <f>IF($B143="","",$R143*$S143)</f>
        <v/>
      </c>
    </row>
    <row r="144">
      <c r="A144" s="20">
        <f>Тех_Движение!$A$141</f>
        <v/>
      </c>
      <c r="B144" s="20">
        <f>IF(Тех_Движение!$F$141&gt;0,Тех_Движение!$I$141,"")</f>
        <v/>
      </c>
      <c r="C144" s="20">
        <f>IF($B144="","",Тех_Движение!$D$141)</f>
        <v/>
      </c>
      <c r="D144" s="42">
        <f>IF($B144="","",Тех_Движение!$B$141)</f>
        <v/>
      </c>
      <c r="E144" s="54">
        <f>IF($B144="","",Тех_Движение!$F$141)</f>
        <v/>
      </c>
      <c r="F144" s="54">
        <f>IF($B144="","",SUMIFS($E$5:$E143,$C$5:$C143,$C144))</f>
        <v/>
      </c>
      <c r="G144" s="54">
        <f>IF($B144="","",MAX(0,$E144-MAX(0,SUMIFS(Тех_Движение!$G$2:$G$5111,Тех_Движение!$D$2:$D$5111,$C144,Тех_Движение!$B$2:$B$5111,"&lt;="&amp;Настройки!$B$5-1)-$F144)))</f>
        <v/>
      </c>
      <c r="H144" s="54">
        <f>IF($B144="","",IF(AND($D144&gt;=Настройки!$B$5,$D144&lt;=Настройки!$B$6),$E144,0))</f>
        <v/>
      </c>
      <c r="I144" s="54">
        <f>IF($B144="","",$G144+$H144-$J144)</f>
        <v/>
      </c>
      <c r="J144" s="54">
        <f>IF($B144="","",MAX(0,$E144-MAX(0,SUMIFS(Тех_Движение!$G$2:$G$5111,Тех_Движение!$D$2:$D$5111,$C144,Тех_Движение!$B$2:$B$5111,"&lt;="&amp;Настройки!$B$6)-$F144)))</f>
        <v/>
      </c>
      <c r="K144" s="54">
        <f>IF(OR($B144="",K$3&lt;$D144+Настройки!$B$7),0,MAX(0,$E144-MAX(0,SUMIFS(Тех_Движение!$G$2:$G$5111,Тех_Движение!$D$2:$D$5111,$C144,Тех_Движение!$B$2:$B$5111,"&lt;="&amp;K$3)-$F144)))</f>
        <v/>
      </c>
      <c r="L144" s="54">
        <f>IF(OR($B144="",L$3&lt;$D144+Настройки!$B$7),0,MAX(0,$E144-MAX(0,SUMIFS(Тех_Движение!$G$2:$G$5111,Тех_Движение!$D$2:$D$5111,$C144,Тех_Движение!$B$2:$B$5111,"&lt;="&amp;L$3)-$F144)))</f>
        <v/>
      </c>
      <c r="M144" s="54">
        <f>IF(OR($B144="",M$3&lt;$D144+Настройки!$B$7),0,MAX(0,$E144-MAX(0,SUMIFS(Тех_Движение!$G$2:$G$5111,Тех_Движение!$D$2:$D$5111,$C144,Тех_Движение!$B$2:$B$5111,"&lt;="&amp;M$3)-$F144)))</f>
        <v/>
      </c>
      <c r="N144" s="54">
        <f>IF(OR($B144="",N$3&lt;$D144+Настройки!$B$7),0,MAX(0,$E144-MAX(0,SUMIFS(Тех_Движение!$G$2:$G$5111,Тех_Движение!$D$2:$D$5111,$C144,Тех_Движение!$B$2:$B$5111,"&lt;="&amp;N$3)-$F144)))</f>
        <v/>
      </c>
      <c r="O144" s="54">
        <f>IF(OR($B144="",O$3&lt;$D144+Настройки!$B$7),0,MAX(0,$E144-MAX(0,SUMIFS(Тех_Движение!$G$2:$G$5111,Тех_Движение!$D$2:$D$5111,$C144,Тех_Движение!$B$2:$B$5111,"&lt;="&amp;O$3)-$F144)))</f>
        <v/>
      </c>
      <c r="P144" s="54">
        <f>IF(OR($B144="",P$3&lt;$D144+Настройки!$B$7),0,MAX(0,$E144-MAX(0,SUMIFS(Тех_Движение!$G$2:$G$5111,Тех_Движение!$D$2:$D$5111,$C144,Тех_Движение!$B$2:$B$5111,"&lt;="&amp;P$3)-$F144)))</f>
        <v/>
      </c>
      <c r="Q144" s="54">
        <f>IF(OR($B144="",Q$3&lt;$D144+Настройки!$B$7),0,MAX(0,$E144-MAX(0,SUMIFS(Тех_Движение!$G$2:$G$5111,Тех_Движение!$D$2:$D$5111,$C144,Тех_Движение!$B$2:$B$5111,"&lt;="&amp;Q$3)-$F144)))</f>
        <v/>
      </c>
      <c r="R144" s="54">
        <f>IF($B144="","",SUM($K144:$Q144))</f>
        <v/>
      </c>
      <c r="S144" s="56">
        <f>IF($B144="","",VLOOKUP($C144,Настройки!$A$11:$L$17,9,FALSE))</f>
        <v/>
      </c>
      <c r="T144" s="56">
        <f>IF($B144="","",$R144*$S144)</f>
        <v/>
      </c>
    </row>
    <row r="145">
      <c r="A145" s="20">
        <f>Тех_Движение!$A$142</f>
        <v/>
      </c>
      <c r="B145" s="20">
        <f>IF(Тех_Движение!$F$142&gt;0,Тех_Движение!$I$142,"")</f>
        <v/>
      </c>
      <c r="C145" s="20">
        <f>IF($B145="","",Тех_Движение!$D$142)</f>
        <v/>
      </c>
      <c r="D145" s="42">
        <f>IF($B145="","",Тех_Движение!$B$142)</f>
        <v/>
      </c>
      <c r="E145" s="54">
        <f>IF($B145="","",Тех_Движение!$F$142)</f>
        <v/>
      </c>
      <c r="F145" s="54">
        <f>IF($B145="","",SUMIFS($E$5:$E144,$C$5:$C144,$C145))</f>
        <v/>
      </c>
      <c r="G145" s="54">
        <f>IF($B145="","",MAX(0,$E145-MAX(0,SUMIFS(Тех_Движение!$G$2:$G$5111,Тех_Движение!$D$2:$D$5111,$C145,Тех_Движение!$B$2:$B$5111,"&lt;="&amp;Настройки!$B$5-1)-$F145)))</f>
        <v/>
      </c>
      <c r="H145" s="54">
        <f>IF($B145="","",IF(AND($D145&gt;=Настройки!$B$5,$D145&lt;=Настройки!$B$6),$E145,0))</f>
        <v/>
      </c>
      <c r="I145" s="54">
        <f>IF($B145="","",$G145+$H145-$J145)</f>
        <v/>
      </c>
      <c r="J145" s="54">
        <f>IF($B145="","",MAX(0,$E145-MAX(0,SUMIFS(Тех_Движение!$G$2:$G$5111,Тех_Движение!$D$2:$D$5111,$C145,Тех_Движение!$B$2:$B$5111,"&lt;="&amp;Настройки!$B$6)-$F145)))</f>
        <v/>
      </c>
      <c r="K145" s="54">
        <f>IF(OR($B145="",K$3&lt;$D145+Настройки!$B$7),0,MAX(0,$E145-MAX(0,SUMIFS(Тех_Движение!$G$2:$G$5111,Тех_Движение!$D$2:$D$5111,$C145,Тех_Движение!$B$2:$B$5111,"&lt;="&amp;K$3)-$F145)))</f>
        <v/>
      </c>
      <c r="L145" s="54">
        <f>IF(OR($B145="",L$3&lt;$D145+Настройки!$B$7),0,MAX(0,$E145-MAX(0,SUMIFS(Тех_Движение!$G$2:$G$5111,Тех_Движение!$D$2:$D$5111,$C145,Тех_Движение!$B$2:$B$5111,"&lt;="&amp;L$3)-$F145)))</f>
        <v/>
      </c>
      <c r="M145" s="54">
        <f>IF(OR($B145="",M$3&lt;$D145+Настройки!$B$7),0,MAX(0,$E145-MAX(0,SUMIFS(Тех_Движение!$G$2:$G$5111,Тех_Движение!$D$2:$D$5111,$C145,Тех_Движение!$B$2:$B$5111,"&lt;="&amp;M$3)-$F145)))</f>
        <v/>
      </c>
      <c r="N145" s="54">
        <f>IF(OR($B145="",N$3&lt;$D145+Настройки!$B$7),0,MAX(0,$E145-MAX(0,SUMIFS(Тех_Движение!$G$2:$G$5111,Тех_Движение!$D$2:$D$5111,$C145,Тех_Движение!$B$2:$B$5111,"&lt;="&amp;N$3)-$F145)))</f>
        <v/>
      </c>
      <c r="O145" s="54">
        <f>IF(OR($B145="",O$3&lt;$D145+Настройки!$B$7),0,MAX(0,$E145-MAX(0,SUMIFS(Тех_Движение!$G$2:$G$5111,Тех_Движение!$D$2:$D$5111,$C145,Тех_Движение!$B$2:$B$5111,"&lt;="&amp;O$3)-$F145)))</f>
        <v/>
      </c>
      <c r="P145" s="54">
        <f>IF(OR($B145="",P$3&lt;$D145+Настройки!$B$7),0,MAX(0,$E145-MAX(0,SUMIFS(Тех_Движение!$G$2:$G$5111,Тех_Движение!$D$2:$D$5111,$C145,Тех_Движение!$B$2:$B$5111,"&lt;="&amp;P$3)-$F145)))</f>
        <v/>
      </c>
      <c r="Q145" s="54">
        <f>IF(OR($B145="",Q$3&lt;$D145+Настройки!$B$7),0,MAX(0,$E145-MAX(0,SUMIFS(Тех_Движение!$G$2:$G$5111,Тех_Движение!$D$2:$D$5111,$C145,Тех_Движение!$B$2:$B$5111,"&lt;="&amp;Q$3)-$F145)))</f>
        <v/>
      </c>
      <c r="R145" s="54">
        <f>IF($B145="","",SUM($K145:$Q145))</f>
        <v/>
      </c>
      <c r="S145" s="56">
        <f>IF($B145="","",VLOOKUP($C145,Настройки!$A$11:$L$17,9,FALSE))</f>
        <v/>
      </c>
      <c r="T145" s="56">
        <f>IF($B145="","",$R145*$S145)</f>
        <v/>
      </c>
    </row>
    <row r="146">
      <c r="A146" s="20">
        <f>Тех_Движение!$A$143</f>
        <v/>
      </c>
      <c r="B146" s="20">
        <f>IF(Тех_Движение!$F$143&gt;0,Тех_Движение!$I$143,"")</f>
        <v/>
      </c>
      <c r="C146" s="20">
        <f>IF($B146="","",Тех_Движение!$D$143)</f>
        <v/>
      </c>
      <c r="D146" s="42">
        <f>IF($B146="","",Тех_Движение!$B$143)</f>
        <v/>
      </c>
      <c r="E146" s="54">
        <f>IF($B146="","",Тех_Движение!$F$143)</f>
        <v/>
      </c>
      <c r="F146" s="54">
        <f>IF($B146="","",SUMIFS($E$5:$E145,$C$5:$C145,$C146))</f>
        <v/>
      </c>
      <c r="G146" s="54">
        <f>IF($B146="","",MAX(0,$E146-MAX(0,SUMIFS(Тех_Движение!$G$2:$G$5111,Тех_Движение!$D$2:$D$5111,$C146,Тех_Движение!$B$2:$B$5111,"&lt;="&amp;Настройки!$B$5-1)-$F146)))</f>
        <v/>
      </c>
      <c r="H146" s="54">
        <f>IF($B146="","",IF(AND($D146&gt;=Настройки!$B$5,$D146&lt;=Настройки!$B$6),$E146,0))</f>
        <v/>
      </c>
      <c r="I146" s="54">
        <f>IF($B146="","",$G146+$H146-$J146)</f>
        <v/>
      </c>
      <c r="J146" s="54">
        <f>IF($B146="","",MAX(0,$E146-MAX(0,SUMIFS(Тех_Движение!$G$2:$G$5111,Тех_Движение!$D$2:$D$5111,$C146,Тех_Движение!$B$2:$B$5111,"&lt;="&amp;Настройки!$B$6)-$F146)))</f>
        <v/>
      </c>
      <c r="K146" s="54">
        <f>IF(OR($B146="",K$3&lt;$D146+Настройки!$B$7),0,MAX(0,$E146-MAX(0,SUMIFS(Тех_Движение!$G$2:$G$5111,Тех_Движение!$D$2:$D$5111,$C146,Тех_Движение!$B$2:$B$5111,"&lt;="&amp;K$3)-$F146)))</f>
        <v/>
      </c>
      <c r="L146" s="54">
        <f>IF(OR($B146="",L$3&lt;$D146+Настройки!$B$7),0,MAX(0,$E146-MAX(0,SUMIFS(Тех_Движение!$G$2:$G$5111,Тех_Движение!$D$2:$D$5111,$C146,Тех_Движение!$B$2:$B$5111,"&lt;="&amp;L$3)-$F146)))</f>
        <v/>
      </c>
      <c r="M146" s="54">
        <f>IF(OR($B146="",M$3&lt;$D146+Настройки!$B$7),0,MAX(0,$E146-MAX(0,SUMIFS(Тех_Движение!$G$2:$G$5111,Тех_Движение!$D$2:$D$5111,$C146,Тех_Движение!$B$2:$B$5111,"&lt;="&amp;M$3)-$F146)))</f>
        <v/>
      </c>
      <c r="N146" s="54">
        <f>IF(OR($B146="",N$3&lt;$D146+Настройки!$B$7),0,MAX(0,$E146-MAX(0,SUMIFS(Тех_Движение!$G$2:$G$5111,Тех_Движение!$D$2:$D$5111,$C146,Тех_Движение!$B$2:$B$5111,"&lt;="&amp;N$3)-$F146)))</f>
        <v/>
      </c>
      <c r="O146" s="54">
        <f>IF(OR($B146="",O$3&lt;$D146+Настройки!$B$7),0,MAX(0,$E146-MAX(0,SUMIFS(Тех_Движение!$G$2:$G$5111,Тех_Движение!$D$2:$D$5111,$C146,Тех_Движение!$B$2:$B$5111,"&lt;="&amp;O$3)-$F146)))</f>
        <v/>
      </c>
      <c r="P146" s="54">
        <f>IF(OR($B146="",P$3&lt;$D146+Настройки!$B$7),0,MAX(0,$E146-MAX(0,SUMIFS(Тех_Движение!$G$2:$G$5111,Тех_Движение!$D$2:$D$5111,$C146,Тех_Движение!$B$2:$B$5111,"&lt;="&amp;P$3)-$F146)))</f>
        <v/>
      </c>
      <c r="Q146" s="54">
        <f>IF(OR($B146="",Q$3&lt;$D146+Настройки!$B$7),0,MAX(0,$E146-MAX(0,SUMIFS(Тех_Движение!$G$2:$G$5111,Тех_Движение!$D$2:$D$5111,$C146,Тех_Движение!$B$2:$B$5111,"&lt;="&amp;Q$3)-$F146)))</f>
        <v/>
      </c>
      <c r="R146" s="54">
        <f>IF($B146="","",SUM($K146:$Q146))</f>
        <v/>
      </c>
      <c r="S146" s="56">
        <f>IF($B146="","",VLOOKUP($C146,Настройки!$A$11:$L$17,9,FALSE))</f>
        <v/>
      </c>
      <c r="T146" s="56">
        <f>IF($B146="","",$R146*$S146)</f>
        <v/>
      </c>
    </row>
    <row r="147">
      <c r="A147" s="20">
        <f>Тех_Движение!$A$144</f>
        <v/>
      </c>
      <c r="B147" s="20">
        <f>IF(Тех_Движение!$F$144&gt;0,Тех_Движение!$I$144,"")</f>
        <v/>
      </c>
      <c r="C147" s="20">
        <f>IF($B147="","",Тех_Движение!$D$144)</f>
        <v/>
      </c>
      <c r="D147" s="42">
        <f>IF($B147="","",Тех_Движение!$B$144)</f>
        <v/>
      </c>
      <c r="E147" s="54">
        <f>IF($B147="","",Тех_Движение!$F$144)</f>
        <v/>
      </c>
      <c r="F147" s="54">
        <f>IF($B147="","",SUMIFS($E$5:$E146,$C$5:$C146,$C147))</f>
        <v/>
      </c>
      <c r="G147" s="54">
        <f>IF($B147="","",MAX(0,$E147-MAX(0,SUMIFS(Тех_Движение!$G$2:$G$5111,Тех_Движение!$D$2:$D$5111,$C147,Тех_Движение!$B$2:$B$5111,"&lt;="&amp;Настройки!$B$5-1)-$F147)))</f>
        <v/>
      </c>
      <c r="H147" s="54">
        <f>IF($B147="","",IF(AND($D147&gt;=Настройки!$B$5,$D147&lt;=Настройки!$B$6),$E147,0))</f>
        <v/>
      </c>
      <c r="I147" s="54">
        <f>IF($B147="","",$G147+$H147-$J147)</f>
        <v/>
      </c>
      <c r="J147" s="54">
        <f>IF($B147="","",MAX(0,$E147-MAX(0,SUMIFS(Тех_Движение!$G$2:$G$5111,Тех_Движение!$D$2:$D$5111,$C147,Тех_Движение!$B$2:$B$5111,"&lt;="&amp;Настройки!$B$6)-$F147)))</f>
        <v/>
      </c>
      <c r="K147" s="54">
        <f>IF(OR($B147="",K$3&lt;$D147+Настройки!$B$7),0,MAX(0,$E147-MAX(0,SUMIFS(Тех_Движение!$G$2:$G$5111,Тех_Движение!$D$2:$D$5111,$C147,Тех_Движение!$B$2:$B$5111,"&lt;="&amp;K$3)-$F147)))</f>
        <v/>
      </c>
      <c r="L147" s="54">
        <f>IF(OR($B147="",L$3&lt;$D147+Настройки!$B$7),0,MAX(0,$E147-MAX(0,SUMIFS(Тех_Движение!$G$2:$G$5111,Тех_Движение!$D$2:$D$5111,$C147,Тех_Движение!$B$2:$B$5111,"&lt;="&amp;L$3)-$F147)))</f>
        <v/>
      </c>
      <c r="M147" s="54">
        <f>IF(OR($B147="",M$3&lt;$D147+Настройки!$B$7),0,MAX(0,$E147-MAX(0,SUMIFS(Тех_Движение!$G$2:$G$5111,Тех_Движение!$D$2:$D$5111,$C147,Тех_Движение!$B$2:$B$5111,"&lt;="&amp;M$3)-$F147)))</f>
        <v/>
      </c>
      <c r="N147" s="54">
        <f>IF(OR($B147="",N$3&lt;$D147+Настройки!$B$7),0,MAX(0,$E147-MAX(0,SUMIFS(Тех_Движение!$G$2:$G$5111,Тех_Движение!$D$2:$D$5111,$C147,Тех_Движение!$B$2:$B$5111,"&lt;="&amp;N$3)-$F147)))</f>
        <v/>
      </c>
      <c r="O147" s="54">
        <f>IF(OR($B147="",O$3&lt;$D147+Настройки!$B$7),0,MAX(0,$E147-MAX(0,SUMIFS(Тех_Движение!$G$2:$G$5111,Тех_Движение!$D$2:$D$5111,$C147,Тех_Движение!$B$2:$B$5111,"&lt;="&amp;O$3)-$F147)))</f>
        <v/>
      </c>
      <c r="P147" s="54">
        <f>IF(OR($B147="",P$3&lt;$D147+Настройки!$B$7),0,MAX(0,$E147-MAX(0,SUMIFS(Тех_Движение!$G$2:$G$5111,Тех_Движение!$D$2:$D$5111,$C147,Тех_Движение!$B$2:$B$5111,"&lt;="&amp;P$3)-$F147)))</f>
        <v/>
      </c>
      <c r="Q147" s="54">
        <f>IF(OR($B147="",Q$3&lt;$D147+Настройки!$B$7),0,MAX(0,$E147-MAX(0,SUMIFS(Тех_Движение!$G$2:$G$5111,Тех_Движение!$D$2:$D$5111,$C147,Тех_Движение!$B$2:$B$5111,"&lt;="&amp;Q$3)-$F147)))</f>
        <v/>
      </c>
      <c r="R147" s="54">
        <f>IF($B147="","",SUM($K147:$Q147))</f>
        <v/>
      </c>
      <c r="S147" s="56">
        <f>IF($B147="","",VLOOKUP($C147,Настройки!$A$11:$L$17,9,FALSE))</f>
        <v/>
      </c>
      <c r="T147" s="56">
        <f>IF($B147="","",$R147*$S147)</f>
        <v/>
      </c>
    </row>
    <row r="148">
      <c r="A148" s="20">
        <f>Тех_Движение!$A$145</f>
        <v/>
      </c>
      <c r="B148" s="20">
        <f>IF(Тех_Движение!$F$145&gt;0,Тех_Движение!$I$145,"")</f>
        <v/>
      </c>
      <c r="C148" s="20">
        <f>IF($B148="","",Тех_Движение!$D$145)</f>
        <v/>
      </c>
      <c r="D148" s="42">
        <f>IF($B148="","",Тех_Движение!$B$145)</f>
        <v/>
      </c>
      <c r="E148" s="54">
        <f>IF($B148="","",Тех_Движение!$F$145)</f>
        <v/>
      </c>
      <c r="F148" s="54">
        <f>IF($B148="","",SUMIFS($E$5:$E147,$C$5:$C147,$C148))</f>
        <v/>
      </c>
      <c r="G148" s="54">
        <f>IF($B148="","",MAX(0,$E148-MAX(0,SUMIFS(Тех_Движение!$G$2:$G$5111,Тех_Движение!$D$2:$D$5111,$C148,Тех_Движение!$B$2:$B$5111,"&lt;="&amp;Настройки!$B$5-1)-$F148)))</f>
        <v/>
      </c>
      <c r="H148" s="54">
        <f>IF($B148="","",IF(AND($D148&gt;=Настройки!$B$5,$D148&lt;=Настройки!$B$6),$E148,0))</f>
        <v/>
      </c>
      <c r="I148" s="54">
        <f>IF($B148="","",$G148+$H148-$J148)</f>
        <v/>
      </c>
      <c r="J148" s="54">
        <f>IF($B148="","",MAX(0,$E148-MAX(0,SUMIFS(Тех_Движение!$G$2:$G$5111,Тех_Движение!$D$2:$D$5111,$C148,Тех_Движение!$B$2:$B$5111,"&lt;="&amp;Настройки!$B$6)-$F148)))</f>
        <v/>
      </c>
      <c r="K148" s="54">
        <f>IF(OR($B148="",K$3&lt;$D148+Настройки!$B$7),0,MAX(0,$E148-MAX(0,SUMIFS(Тех_Движение!$G$2:$G$5111,Тех_Движение!$D$2:$D$5111,$C148,Тех_Движение!$B$2:$B$5111,"&lt;="&amp;K$3)-$F148)))</f>
        <v/>
      </c>
      <c r="L148" s="54">
        <f>IF(OR($B148="",L$3&lt;$D148+Настройки!$B$7),0,MAX(0,$E148-MAX(0,SUMIFS(Тех_Движение!$G$2:$G$5111,Тех_Движение!$D$2:$D$5111,$C148,Тех_Движение!$B$2:$B$5111,"&lt;="&amp;L$3)-$F148)))</f>
        <v/>
      </c>
      <c r="M148" s="54">
        <f>IF(OR($B148="",M$3&lt;$D148+Настройки!$B$7),0,MAX(0,$E148-MAX(0,SUMIFS(Тех_Движение!$G$2:$G$5111,Тех_Движение!$D$2:$D$5111,$C148,Тех_Движение!$B$2:$B$5111,"&lt;="&amp;M$3)-$F148)))</f>
        <v/>
      </c>
      <c r="N148" s="54">
        <f>IF(OR($B148="",N$3&lt;$D148+Настройки!$B$7),0,MAX(0,$E148-MAX(0,SUMIFS(Тех_Движение!$G$2:$G$5111,Тех_Движение!$D$2:$D$5111,$C148,Тех_Движение!$B$2:$B$5111,"&lt;="&amp;N$3)-$F148)))</f>
        <v/>
      </c>
      <c r="O148" s="54">
        <f>IF(OR($B148="",O$3&lt;$D148+Настройки!$B$7),0,MAX(0,$E148-MAX(0,SUMIFS(Тех_Движение!$G$2:$G$5111,Тех_Движение!$D$2:$D$5111,$C148,Тех_Движение!$B$2:$B$5111,"&lt;="&amp;O$3)-$F148)))</f>
        <v/>
      </c>
      <c r="P148" s="54">
        <f>IF(OR($B148="",P$3&lt;$D148+Настройки!$B$7),0,MAX(0,$E148-MAX(0,SUMIFS(Тех_Движение!$G$2:$G$5111,Тех_Движение!$D$2:$D$5111,$C148,Тех_Движение!$B$2:$B$5111,"&lt;="&amp;P$3)-$F148)))</f>
        <v/>
      </c>
      <c r="Q148" s="54">
        <f>IF(OR($B148="",Q$3&lt;$D148+Настройки!$B$7),0,MAX(0,$E148-MAX(0,SUMIFS(Тех_Движение!$G$2:$G$5111,Тех_Движение!$D$2:$D$5111,$C148,Тех_Движение!$B$2:$B$5111,"&lt;="&amp;Q$3)-$F148)))</f>
        <v/>
      </c>
      <c r="R148" s="54">
        <f>IF($B148="","",SUM($K148:$Q148))</f>
        <v/>
      </c>
      <c r="S148" s="56">
        <f>IF($B148="","",VLOOKUP($C148,Настройки!$A$11:$L$17,9,FALSE))</f>
        <v/>
      </c>
      <c r="T148" s="56">
        <f>IF($B148="","",$R148*$S148)</f>
        <v/>
      </c>
    </row>
    <row r="149">
      <c r="A149" s="20">
        <f>Тех_Движение!$A$146</f>
        <v/>
      </c>
      <c r="B149" s="20">
        <f>IF(Тех_Движение!$F$146&gt;0,Тех_Движение!$I$146,"")</f>
        <v/>
      </c>
      <c r="C149" s="20">
        <f>IF($B149="","",Тех_Движение!$D$146)</f>
        <v/>
      </c>
      <c r="D149" s="42">
        <f>IF($B149="","",Тех_Движение!$B$146)</f>
        <v/>
      </c>
      <c r="E149" s="54">
        <f>IF($B149="","",Тех_Движение!$F$146)</f>
        <v/>
      </c>
      <c r="F149" s="54">
        <f>IF($B149="","",SUMIFS($E$5:$E148,$C$5:$C148,$C149))</f>
        <v/>
      </c>
      <c r="G149" s="54">
        <f>IF($B149="","",MAX(0,$E149-MAX(0,SUMIFS(Тех_Движение!$G$2:$G$5111,Тех_Движение!$D$2:$D$5111,$C149,Тех_Движение!$B$2:$B$5111,"&lt;="&amp;Настройки!$B$5-1)-$F149)))</f>
        <v/>
      </c>
      <c r="H149" s="54">
        <f>IF($B149="","",IF(AND($D149&gt;=Настройки!$B$5,$D149&lt;=Настройки!$B$6),$E149,0))</f>
        <v/>
      </c>
      <c r="I149" s="54">
        <f>IF($B149="","",$G149+$H149-$J149)</f>
        <v/>
      </c>
      <c r="J149" s="54">
        <f>IF($B149="","",MAX(0,$E149-MAX(0,SUMIFS(Тех_Движение!$G$2:$G$5111,Тех_Движение!$D$2:$D$5111,$C149,Тех_Движение!$B$2:$B$5111,"&lt;="&amp;Настройки!$B$6)-$F149)))</f>
        <v/>
      </c>
      <c r="K149" s="54">
        <f>IF(OR($B149="",K$3&lt;$D149+Настройки!$B$7),0,MAX(0,$E149-MAX(0,SUMIFS(Тех_Движение!$G$2:$G$5111,Тех_Движение!$D$2:$D$5111,$C149,Тех_Движение!$B$2:$B$5111,"&lt;="&amp;K$3)-$F149)))</f>
        <v/>
      </c>
      <c r="L149" s="54">
        <f>IF(OR($B149="",L$3&lt;$D149+Настройки!$B$7),0,MAX(0,$E149-MAX(0,SUMIFS(Тех_Движение!$G$2:$G$5111,Тех_Движение!$D$2:$D$5111,$C149,Тех_Движение!$B$2:$B$5111,"&lt;="&amp;L$3)-$F149)))</f>
        <v/>
      </c>
      <c r="M149" s="54">
        <f>IF(OR($B149="",M$3&lt;$D149+Настройки!$B$7),0,MAX(0,$E149-MAX(0,SUMIFS(Тех_Движение!$G$2:$G$5111,Тех_Движение!$D$2:$D$5111,$C149,Тех_Движение!$B$2:$B$5111,"&lt;="&amp;M$3)-$F149)))</f>
        <v/>
      </c>
      <c r="N149" s="54">
        <f>IF(OR($B149="",N$3&lt;$D149+Настройки!$B$7),0,MAX(0,$E149-MAX(0,SUMIFS(Тех_Движение!$G$2:$G$5111,Тех_Движение!$D$2:$D$5111,$C149,Тех_Движение!$B$2:$B$5111,"&lt;="&amp;N$3)-$F149)))</f>
        <v/>
      </c>
      <c r="O149" s="54">
        <f>IF(OR($B149="",O$3&lt;$D149+Настройки!$B$7),0,MAX(0,$E149-MAX(0,SUMIFS(Тех_Движение!$G$2:$G$5111,Тех_Движение!$D$2:$D$5111,$C149,Тех_Движение!$B$2:$B$5111,"&lt;="&amp;O$3)-$F149)))</f>
        <v/>
      </c>
      <c r="P149" s="54">
        <f>IF(OR($B149="",P$3&lt;$D149+Настройки!$B$7),0,MAX(0,$E149-MAX(0,SUMIFS(Тех_Движение!$G$2:$G$5111,Тех_Движение!$D$2:$D$5111,$C149,Тех_Движение!$B$2:$B$5111,"&lt;="&amp;P$3)-$F149)))</f>
        <v/>
      </c>
      <c r="Q149" s="54">
        <f>IF(OR($B149="",Q$3&lt;$D149+Настройки!$B$7),0,MAX(0,$E149-MAX(0,SUMIFS(Тех_Движение!$G$2:$G$5111,Тех_Движение!$D$2:$D$5111,$C149,Тех_Движение!$B$2:$B$5111,"&lt;="&amp;Q$3)-$F149)))</f>
        <v/>
      </c>
      <c r="R149" s="54">
        <f>IF($B149="","",SUM($K149:$Q149))</f>
        <v/>
      </c>
      <c r="S149" s="56">
        <f>IF($B149="","",VLOOKUP($C149,Настройки!$A$11:$L$17,9,FALSE))</f>
        <v/>
      </c>
      <c r="T149" s="56">
        <f>IF($B149="","",$R149*$S149)</f>
        <v/>
      </c>
    </row>
    <row r="150">
      <c r="A150" s="20">
        <f>Тех_Движение!$A$147</f>
        <v/>
      </c>
      <c r="B150" s="20">
        <f>IF(Тех_Движение!$F$147&gt;0,Тех_Движение!$I$147,"")</f>
        <v/>
      </c>
      <c r="C150" s="20">
        <f>IF($B150="","",Тех_Движение!$D$147)</f>
        <v/>
      </c>
      <c r="D150" s="42">
        <f>IF($B150="","",Тех_Движение!$B$147)</f>
        <v/>
      </c>
      <c r="E150" s="54">
        <f>IF($B150="","",Тех_Движение!$F$147)</f>
        <v/>
      </c>
      <c r="F150" s="54">
        <f>IF($B150="","",SUMIFS($E$5:$E149,$C$5:$C149,$C150))</f>
        <v/>
      </c>
      <c r="G150" s="54">
        <f>IF($B150="","",MAX(0,$E150-MAX(0,SUMIFS(Тех_Движение!$G$2:$G$5111,Тех_Движение!$D$2:$D$5111,$C150,Тех_Движение!$B$2:$B$5111,"&lt;="&amp;Настройки!$B$5-1)-$F150)))</f>
        <v/>
      </c>
      <c r="H150" s="54">
        <f>IF($B150="","",IF(AND($D150&gt;=Настройки!$B$5,$D150&lt;=Настройки!$B$6),$E150,0))</f>
        <v/>
      </c>
      <c r="I150" s="54">
        <f>IF($B150="","",$G150+$H150-$J150)</f>
        <v/>
      </c>
      <c r="J150" s="54">
        <f>IF($B150="","",MAX(0,$E150-MAX(0,SUMIFS(Тех_Движение!$G$2:$G$5111,Тех_Движение!$D$2:$D$5111,$C150,Тех_Движение!$B$2:$B$5111,"&lt;="&amp;Настройки!$B$6)-$F150)))</f>
        <v/>
      </c>
      <c r="K150" s="54">
        <f>IF(OR($B150="",K$3&lt;$D150+Настройки!$B$7),0,MAX(0,$E150-MAX(0,SUMIFS(Тех_Движение!$G$2:$G$5111,Тех_Движение!$D$2:$D$5111,$C150,Тех_Движение!$B$2:$B$5111,"&lt;="&amp;K$3)-$F150)))</f>
        <v/>
      </c>
      <c r="L150" s="54">
        <f>IF(OR($B150="",L$3&lt;$D150+Настройки!$B$7),0,MAX(0,$E150-MAX(0,SUMIFS(Тех_Движение!$G$2:$G$5111,Тех_Движение!$D$2:$D$5111,$C150,Тех_Движение!$B$2:$B$5111,"&lt;="&amp;L$3)-$F150)))</f>
        <v/>
      </c>
      <c r="M150" s="54">
        <f>IF(OR($B150="",M$3&lt;$D150+Настройки!$B$7),0,MAX(0,$E150-MAX(0,SUMIFS(Тех_Движение!$G$2:$G$5111,Тех_Движение!$D$2:$D$5111,$C150,Тех_Движение!$B$2:$B$5111,"&lt;="&amp;M$3)-$F150)))</f>
        <v/>
      </c>
      <c r="N150" s="54">
        <f>IF(OR($B150="",N$3&lt;$D150+Настройки!$B$7),0,MAX(0,$E150-MAX(0,SUMIFS(Тех_Движение!$G$2:$G$5111,Тех_Движение!$D$2:$D$5111,$C150,Тех_Движение!$B$2:$B$5111,"&lt;="&amp;N$3)-$F150)))</f>
        <v/>
      </c>
      <c r="O150" s="54">
        <f>IF(OR($B150="",O$3&lt;$D150+Настройки!$B$7),0,MAX(0,$E150-MAX(0,SUMIFS(Тех_Движение!$G$2:$G$5111,Тех_Движение!$D$2:$D$5111,$C150,Тех_Движение!$B$2:$B$5111,"&lt;="&amp;O$3)-$F150)))</f>
        <v/>
      </c>
      <c r="P150" s="54">
        <f>IF(OR($B150="",P$3&lt;$D150+Настройки!$B$7),0,MAX(0,$E150-MAX(0,SUMIFS(Тех_Движение!$G$2:$G$5111,Тех_Движение!$D$2:$D$5111,$C150,Тех_Движение!$B$2:$B$5111,"&lt;="&amp;P$3)-$F150)))</f>
        <v/>
      </c>
      <c r="Q150" s="54">
        <f>IF(OR($B150="",Q$3&lt;$D150+Настройки!$B$7),0,MAX(0,$E150-MAX(0,SUMIFS(Тех_Движение!$G$2:$G$5111,Тех_Движение!$D$2:$D$5111,$C150,Тех_Движение!$B$2:$B$5111,"&lt;="&amp;Q$3)-$F150)))</f>
        <v/>
      </c>
      <c r="R150" s="54">
        <f>IF($B150="","",SUM($K150:$Q150))</f>
        <v/>
      </c>
      <c r="S150" s="56">
        <f>IF($B150="","",VLOOKUP($C150,Настройки!$A$11:$L$17,9,FALSE))</f>
        <v/>
      </c>
      <c r="T150" s="56">
        <f>IF($B150="","",$R150*$S150)</f>
        <v/>
      </c>
    </row>
    <row r="151">
      <c r="A151" s="20">
        <f>Тех_Движение!$A$148</f>
        <v/>
      </c>
      <c r="B151" s="20">
        <f>IF(Тех_Движение!$F$148&gt;0,Тех_Движение!$I$148,"")</f>
        <v/>
      </c>
      <c r="C151" s="20">
        <f>IF($B151="","",Тех_Движение!$D$148)</f>
        <v/>
      </c>
      <c r="D151" s="42">
        <f>IF($B151="","",Тех_Движение!$B$148)</f>
        <v/>
      </c>
      <c r="E151" s="54">
        <f>IF($B151="","",Тех_Движение!$F$148)</f>
        <v/>
      </c>
      <c r="F151" s="54">
        <f>IF($B151="","",SUMIFS($E$5:$E150,$C$5:$C150,$C151))</f>
        <v/>
      </c>
      <c r="G151" s="54">
        <f>IF($B151="","",MAX(0,$E151-MAX(0,SUMIFS(Тех_Движение!$G$2:$G$5111,Тех_Движение!$D$2:$D$5111,$C151,Тех_Движение!$B$2:$B$5111,"&lt;="&amp;Настройки!$B$5-1)-$F151)))</f>
        <v/>
      </c>
      <c r="H151" s="54">
        <f>IF($B151="","",IF(AND($D151&gt;=Настройки!$B$5,$D151&lt;=Настройки!$B$6),$E151,0))</f>
        <v/>
      </c>
      <c r="I151" s="54">
        <f>IF($B151="","",$G151+$H151-$J151)</f>
        <v/>
      </c>
      <c r="J151" s="54">
        <f>IF($B151="","",MAX(0,$E151-MAX(0,SUMIFS(Тех_Движение!$G$2:$G$5111,Тех_Движение!$D$2:$D$5111,$C151,Тех_Движение!$B$2:$B$5111,"&lt;="&amp;Настройки!$B$6)-$F151)))</f>
        <v/>
      </c>
      <c r="K151" s="54">
        <f>IF(OR($B151="",K$3&lt;$D151+Настройки!$B$7),0,MAX(0,$E151-MAX(0,SUMIFS(Тех_Движение!$G$2:$G$5111,Тех_Движение!$D$2:$D$5111,$C151,Тех_Движение!$B$2:$B$5111,"&lt;="&amp;K$3)-$F151)))</f>
        <v/>
      </c>
      <c r="L151" s="54">
        <f>IF(OR($B151="",L$3&lt;$D151+Настройки!$B$7),0,MAX(0,$E151-MAX(0,SUMIFS(Тех_Движение!$G$2:$G$5111,Тех_Движение!$D$2:$D$5111,$C151,Тех_Движение!$B$2:$B$5111,"&lt;="&amp;L$3)-$F151)))</f>
        <v/>
      </c>
      <c r="M151" s="54">
        <f>IF(OR($B151="",M$3&lt;$D151+Настройки!$B$7),0,MAX(0,$E151-MAX(0,SUMIFS(Тех_Движение!$G$2:$G$5111,Тех_Движение!$D$2:$D$5111,$C151,Тех_Движение!$B$2:$B$5111,"&lt;="&amp;M$3)-$F151)))</f>
        <v/>
      </c>
      <c r="N151" s="54">
        <f>IF(OR($B151="",N$3&lt;$D151+Настройки!$B$7),0,MAX(0,$E151-MAX(0,SUMIFS(Тех_Движение!$G$2:$G$5111,Тех_Движение!$D$2:$D$5111,$C151,Тех_Движение!$B$2:$B$5111,"&lt;="&amp;N$3)-$F151)))</f>
        <v/>
      </c>
      <c r="O151" s="54">
        <f>IF(OR($B151="",O$3&lt;$D151+Настройки!$B$7),0,MAX(0,$E151-MAX(0,SUMIFS(Тех_Движение!$G$2:$G$5111,Тех_Движение!$D$2:$D$5111,$C151,Тех_Движение!$B$2:$B$5111,"&lt;="&amp;O$3)-$F151)))</f>
        <v/>
      </c>
      <c r="P151" s="54">
        <f>IF(OR($B151="",P$3&lt;$D151+Настройки!$B$7),0,MAX(0,$E151-MAX(0,SUMIFS(Тех_Движение!$G$2:$G$5111,Тех_Движение!$D$2:$D$5111,$C151,Тех_Движение!$B$2:$B$5111,"&lt;="&amp;P$3)-$F151)))</f>
        <v/>
      </c>
      <c r="Q151" s="54">
        <f>IF(OR($B151="",Q$3&lt;$D151+Настройки!$B$7),0,MAX(0,$E151-MAX(0,SUMIFS(Тех_Движение!$G$2:$G$5111,Тех_Движение!$D$2:$D$5111,$C151,Тех_Движение!$B$2:$B$5111,"&lt;="&amp;Q$3)-$F151)))</f>
        <v/>
      </c>
      <c r="R151" s="54">
        <f>IF($B151="","",SUM($K151:$Q151))</f>
        <v/>
      </c>
      <c r="S151" s="56">
        <f>IF($B151="","",VLOOKUP($C151,Настройки!$A$11:$L$17,9,FALSE))</f>
        <v/>
      </c>
      <c r="T151" s="56">
        <f>IF($B151="","",$R151*$S151)</f>
        <v/>
      </c>
    </row>
    <row r="152">
      <c r="A152" s="20">
        <f>Тех_Движение!$A$149</f>
        <v/>
      </c>
      <c r="B152" s="20">
        <f>IF(Тех_Движение!$F$149&gt;0,Тех_Движение!$I$149,"")</f>
        <v/>
      </c>
      <c r="C152" s="20">
        <f>IF($B152="","",Тех_Движение!$D$149)</f>
        <v/>
      </c>
      <c r="D152" s="42">
        <f>IF($B152="","",Тех_Движение!$B$149)</f>
        <v/>
      </c>
      <c r="E152" s="54">
        <f>IF($B152="","",Тех_Движение!$F$149)</f>
        <v/>
      </c>
      <c r="F152" s="54">
        <f>IF($B152="","",SUMIFS($E$5:$E151,$C$5:$C151,$C152))</f>
        <v/>
      </c>
      <c r="G152" s="54">
        <f>IF($B152="","",MAX(0,$E152-MAX(0,SUMIFS(Тех_Движение!$G$2:$G$5111,Тех_Движение!$D$2:$D$5111,$C152,Тех_Движение!$B$2:$B$5111,"&lt;="&amp;Настройки!$B$5-1)-$F152)))</f>
        <v/>
      </c>
      <c r="H152" s="54">
        <f>IF($B152="","",IF(AND($D152&gt;=Настройки!$B$5,$D152&lt;=Настройки!$B$6),$E152,0))</f>
        <v/>
      </c>
      <c r="I152" s="54">
        <f>IF($B152="","",$G152+$H152-$J152)</f>
        <v/>
      </c>
      <c r="J152" s="54">
        <f>IF($B152="","",MAX(0,$E152-MAX(0,SUMIFS(Тех_Движение!$G$2:$G$5111,Тех_Движение!$D$2:$D$5111,$C152,Тех_Движение!$B$2:$B$5111,"&lt;="&amp;Настройки!$B$6)-$F152)))</f>
        <v/>
      </c>
      <c r="K152" s="54">
        <f>IF(OR($B152="",K$3&lt;$D152+Настройки!$B$7),0,MAX(0,$E152-MAX(0,SUMIFS(Тех_Движение!$G$2:$G$5111,Тех_Движение!$D$2:$D$5111,$C152,Тех_Движение!$B$2:$B$5111,"&lt;="&amp;K$3)-$F152)))</f>
        <v/>
      </c>
      <c r="L152" s="54">
        <f>IF(OR($B152="",L$3&lt;$D152+Настройки!$B$7),0,MAX(0,$E152-MAX(0,SUMIFS(Тех_Движение!$G$2:$G$5111,Тех_Движение!$D$2:$D$5111,$C152,Тех_Движение!$B$2:$B$5111,"&lt;="&amp;L$3)-$F152)))</f>
        <v/>
      </c>
      <c r="M152" s="54">
        <f>IF(OR($B152="",M$3&lt;$D152+Настройки!$B$7),0,MAX(0,$E152-MAX(0,SUMIFS(Тех_Движение!$G$2:$G$5111,Тех_Движение!$D$2:$D$5111,$C152,Тех_Движение!$B$2:$B$5111,"&lt;="&amp;M$3)-$F152)))</f>
        <v/>
      </c>
      <c r="N152" s="54">
        <f>IF(OR($B152="",N$3&lt;$D152+Настройки!$B$7),0,MAX(0,$E152-MAX(0,SUMIFS(Тех_Движение!$G$2:$G$5111,Тех_Движение!$D$2:$D$5111,$C152,Тех_Движение!$B$2:$B$5111,"&lt;="&amp;N$3)-$F152)))</f>
        <v/>
      </c>
      <c r="O152" s="54">
        <f>IF(OR($B152="",O$3&lt;$D152+Настройки!$B$7),0,MAX(0,$E152-MAX(0,SUMIFS(Тех_Движение!$G$2:$G$5111,Тех_Движение!$D$2:$D$5111,$C152,Тех_Движение!$B$2:$B$5111,"&lt;="&amp;O$3)-$F152)))</f>
        <v/>
      </c>
      <c r="P152" s="54">
        <f>IF(OR($B152="",P$3&lt;$D152+Настройки!$B$7),0,MAX(0,$E152-MAX(0,SUMIFS(Тех_Движение!$G$2:$G$5111,Тех_Движение!$D$2:$D$5111,$C152,Тех_Движение!$B$2:$B$5111,"&lt;="&amp;P$3)-$F152)))</f>
        <v/>
      </c>
      <c r="Q152" s="54">
        <f>IF(OR($B152="",Q$3&lt;$D152+Настройки!$B$7),0,MAX(0,$E152-MAX(0,SUMIFS(Тех_Движение!$G$2:$G$5111,Тех_Движение!$D$2:$D$5111,$C152,Тех_Движение!$B$2:$B$5111,"&lt;="&amp;Q$3)-$F152)))</f>
        <v/>
      </c>
      <c r="R152" s="54">
        <f>IF($B152="","",SUM($K152:$Q152))</f>
        <v/>
      </c>
      <c r="S152" s="56">
        <f>IF($B152="","",VLOOKUP($C152,Настройки!$A$11:$L$17,9,FALSE))</f>
        <v/>
      </c>
      <c r="T152" s="56">
        <f>IF($B152="","",$R152*$S152)</f>
        <v/>
      </c>
    </row>
    <row r="153">
      <c r="A153" s="20">
        <f>Тех_Движение!$A$150</f>
        <v/>
      </c>
      <c r="B153" s="20">
        <f>IF(Тех_Движение!$F$150&gt;0,Тех_Движение!$I$150,"")</f>
        <v/>
      </c>
      <c r="C153" s="20">
        <f>IF($B153="","",Тех_Движение!$D$150)</f>
        <v/>
      </c>
      <c r="D153" s="42">
        <f>IF($B153="","",Тех_Движение!$B$150)</f>
        <v/>
      </c>
      <c r="E153" s="54">
        <f>IF($B153="","",Тех_Движение!$F$150)</f>
        <v/>
      </c>
      <c r="F153" s="54">
        <f>IF($B153="","",SUMIFS($E$5:$E152,$C$5:$C152,$C153))</f>
        <v/>
      </c>
      <c r="G153" s="54">
        <f>IF($B153="","",MAX(0,$E153-MAX(0,SUMIFS(Тех_Движение!$G$2:$G$5111,Тех_Движение!$D$2:$D$5111,$C153,Тех_Движение!$B$2:$B$5111,"&lt;="&amp;Настройки!$B$5-1)-$F153)))</f>
        <v/>
      </c>
      <c r="H153" s="54">
        <f>IF($B153="","",IF(AND($D153&gt;=Настройки!$B$5,$D153&lt;=Настройки!$B$6),$E153,0))</f>
        <v/>
      </c>
      <c r="I153" s="54">
        <f>IF($B153="","",$G153+$H153-$J153)</f>
        <v/>
      </c>
      <c r="J153" s="54">
        <f>IF($B153="","",MAX(0,$E153-MAX(0,SUMIFS(Тех_Движение!$G$2:$G$5111,Тех_Движение!$D$2:$D$5111,$C153,Тех_Движение!$B$2:$B$5111,"&lt;="&amp;Настройки!$B$6)-$F153)))</f>
        <v/>
      </c>
      <c r="K153" s="54">
        <f>IF(OR($B153="",K$3&lt;$D153+Настройки!$B$7),0,MAX(0,$E153-MAX(0,SUMIFS(Тех_Движение!$G$2:$G$5111,Тех_Движение!$D$2:$D$5111,$C153,Тех_Движение!$B$2:$B$5111,"&lt;="&amp;K$3)-$F153)))</f>
        <v/>
      </c>
      <c r="L153" s="54">
        <f>IF(OR($B153="",L$3&lt;$D153+Настройки!$B$7),0,MAX(0,$E153-MAX(0,SUMIFS(Тех_Движение!$G$2:$G$5111,Тех_Движение!$D$2:$D$5111,$C153,Тех_Движение!$B$2:$B$5111,"&lt;="&amp;L$3)-$F153)))</f>
        <v/>
      </c>
      <c r="M153" s="54">
        <f>IF(OR($B153="",M$3&lt;$D153+Настройки!$B$7),0,MAX(0,$E153-MAX(0,SUMIFS(Тех_Движение!$G$2:$G$5111,Тех_Движение!$D$2:$D$5111,$C153,Тех_Движение!$B$2:$B$5111,"&lt;="&amp;M$3)-$F153)))</f>
        <v/>
      </c>
      <c r="N153" s="54">
        <f>IF(OR($B153="",N$3&lt;$D153+Настройки!$B$7),0,MAX(0,$E153-MAX(0,SUMIFS(Тех_Движение!$G$2:$G$5111,Тех_Движение!$D$2:$D$5111,$C153,Тех_Движение!$B$2:$B$5111,"&lt;="&amp;N$3)-$F153)))</f>
        <v/>
      </c>
      <c r="O153" s="54">
        <f>IF(OR($B153="",O$3&lt;$D153+Настройки!$B$7),0,MAX(0,$E153-MAX(0,SUMIFS(Тех_Движение!$G$2:$G$5111,Тех_Движение!$D$2:$D$5111,$C153,Тех_Движение!$B$2:$B$5111,"&lt;="&amp;O$3)-$F153)))</f>
        <v/>
      </c>
      <c r="P153" s="54">
        <f>IF(OR($B153="",P$3&lt;$D153+Настройки!$B$7),0,MAX(0,$E153-MAX(0,SUMIFS(Тех_Движение!$G$2:$G$5111,Тех_Движение!$D$2:$D$5111,$C153,Тех_Движение!$B$2:$B$5111,"&lt;="&amp;P$3)-$F153)))</f>
        <v/>
      </c>
      <c r="Q153" s="54">
        <f>IF(OR($B153="",Q$3&lt;$D153+Настройки!$B$7),0,MAX(0,$E153-MAX(0,SUMIFS(Тех_Движение!$G$2:$G$5111,Тех_Движение!$D$2:$D$5111,$C153,Тех_Движение!$B$2:$B$5111,"&lt;="&amp;Q$3)-$F153)))</f>
        <v/>
      </c>
      <c r="R153" s="54">
        <f>IF($B153="","",SUM($K153:$Q153))</f>
        <v/>
      </c>
      <c r="S153" s="56">
        <f>IF($B153="","",VLOOKUP($C153,Настройки!$A$11:$L$17,9,FALSE))</f>
        <v/>
      </c>
      <c r="T153" s="56">
        <f>IF($B153="","",$R153*$S153)</f>
        <v/>
      </c>
    </row>
    <row r="154">
      <c r="A154" s="20">
        <f>Тех_Движение!$A$151</f>
        <v/>
      </c>
      <c r="B154" s="20">
        <f>IF(Тех_Движение!$F$151&gt;0,Тех_Движение!$I$151,"")</f>
        <v/>
      </c>
      <c r="C154" s="20">
        <f>IF($B154="","",Тех_Движение!$D$151)</f>
        <v/>
      </c>
      <c r="D154" s="42">
        <f>IF($B154="","",Тех_Движение!$B$151)</f>
        <v/>
      </c>
      <c r="E154" s="54">
        <f>IF($B154="","",Тех_Движение!$F$151)</f>
        <v/>
      </c>
      <c r="F154" s="54">
        <f>IF($B154="","",SUMIFS($E$5:$E153,$C$5:$C153,$C154))</f>
        <v/>
      </c>
      <c r="G154" s="54">
        <f>IF($B154="","",MAX(0,$E154-MAX(0,SUMIFS(Тех_Движение!$G$2:$G$5111,Тех_Движение!$D$2:$D$5111,$C154,Тех_Движение!$B$2:$B$5111,"&lt;="&amp;Настройки!$B$5-1)-$F154)))</f>
        <v/>
      </c>
      <c r="H154" s="54">
        <f>IF($B154="","",IF(AND($D154&gt;=Настройки!$B$5,$D154&lt;=Настройки!$B$6),$E154,0))</f>
        <v/>
      </c>
      <c r="I154" s="54">
        <f>IF($B154="","",$G154+$H154-$J154)</f>
        <v/>
      </c>
      <c r="J154" s="54">
        <f>IF($B154="","",MAX(0,$E154-MAX(0,SUMIFS(Тех_Движение!$G$2:$G$5111,Тех_Движение!$D$2:$D$5111,$C154,Тех_Движение!$B$2:$B$5111,"&lt;="&amp;Настройки!$B$6)-$F154)))</f>
        <v/>
      </c>
      <c r="K154" s="54">
        <f>IF(OR($B154="",K$3&lt;$D154+Настройки!$B$7),0,MAX(0,$E154-MAX(0,SUMIFS(Тех_Движение!$G$2:$G$5111,Тех_Движение!$D$2:$D$5111,$C154,Тех_Движение!$B$2:$B$5111,"&lt;="&amp;K$3)-$F154)))</f>
        <v/>
      </c>
      <c r="L154" s="54">
        <f>IF(OR($B154="",L$3&lt;$D154+Настройки!$B$7),0,MAX(0,$E154-MAX(0,SUMIFS(Тех_Движение!$G$2:$G$5111,Тех_Движение!$D$2:$D$5111,$C154,Тех_Движение!$B$2:$B$5111,"&lt;="&amp;L$3)-$F154)))</f>
        <v/>
      </c>
      <c r="M154" s="54">
        <f>IF(OR($B154="",M$3&lt;$D154+Настройки!$B$7),0,MAX(0,$E154-MAX(0,SUMIFS(Тех_Движение!$G$2:$G$5111,Тех_Движение!$D$2:$D$5111,$C154,Тех_Движение!$B$2:$B$5111,"&lt;="&amp;M$3)-$F154)))</f>
        <v/>
      </c>
      <c r="N154" s="54">
        <f>IF(OR($B154="",N$3&lt;$D154+Настройки!$B$7),0,MAX(0,$E154-MAX(0,SUMIFS(Тех_Движение!$G$2:$G$5111,Тех_Движение!$D$2:$D$5111,$C154,Тех_Движение!$B$2:$B$5111,"&lt;="&amp;N$3)-$F154)))</f>
        <v/>
      </c>
      <c r="O154" s="54">
        <f>IF(OR($B154="",O$3&lt;$D154+Настройки!$B$7),0,MAX(0,$E154-MAX(0,SUMIFS(Тех_Движение!$G$2:$G$5111,Тех_Движение!$D$2:$D$5111,$C154,Тех_Движение!$B$2:$B$5111,"&lt;="&amp;O$3)-$F154)))</f>
        <v/>
      </c>
      <c r="P154" s="54">
        <f>IF(OR($B154="",P$3&lt;$D154+Настройки!$B$7),0,MAX(0,$E154-MAX(0,SUMIFS(Тех_Движение!$G$2:$G$5111,Тех_Движение!$D$2:$D$5111,$C154,Тех_Движение!$B$2:$B$5111,"&lt;="&amp;P$3)-$F154)))</f>
        <v/>
      </c>
      <c r="Q154" s="54">
        <f>IF(OR($B154="",Q$3&lt;$D154+Настройки!$B$7),0,MAX(0,$E154-MAX(0,SUMIFS(Тех_Движение!$G$2:$G$5111,Тех_Движение!$D$2:$D$5111,$C154,Тех_Движение!$B$2:$B$5111,"&lt;="&amp;Q$3)-$F154)))</f>
        <v/>
      </c>
      <c r="R154" s="54">
        <f>IF($B154="","",SUM($K154:$Q154))</f>
        <v/>
      </c>
      <c r="S154" s="56">
        <f>IF($B154="","",VLOOKUP($C154,Настройки!$A$11:$L$17,9,FALSE))</f>
        <v/>
      </c>
      <c r="T154" s="56">
        <f>IF($B154="","",$R154*$S154)</f>
        <v/>
      </c>
    </row>
    <row r="155">
      <c r="A155" s="20">
        <f>Тех_Движение!$A$152</f>
        <v/>
      </c>
      <c r="B155" s="20">
        <f>IF(Тех_Движение!$F$152&gt;0,Тех_Движение!$I$152,"")</f>
        <v/>
      </c>
      <c r="C155" s="20">
        <f>IF($B155="","",Тех_Движение!$D$152)</f>
        <v/>
      </c>
      <c r="D155" s="42">
        <f>IF($B155="","",Тех_Движение!$B$152)</f>
        <v/>
      </c>
      <c r="E155" s="54">
        <f>IF($B155="","",Тех_Движение!$F$152)</f>
        <v/>
      </c>
      <c r="F155" s="54">
        <f>IF($B155="","",SUMIFS($E$5:$E154,$C$5:$C154,$C155))</f>
        <v/>
      </c>
      <c r="G155" s="54">
        <f>IF($B155="","",MAX(0,$E155-MAX(0,SUMIFS(Тех_Движение!$G$2:$G$5111,Тех_Движение!$D$2:$D$5111,$C155,Тех_Движение!$B$2:$B$5111,"&lt;="&amp;Настройки!$B$5-1)-$F155)))</f>
        <v/>
      </c>
      <c r="H155" s="54">
        <f>IF($B155="","",IF(AND($D155&gt;=Настройки!$B$5,$D155&lt;=Настройки!$B$6),$E155,0))</f>
        <v/>
      </c>
      <c r="I155" s="54">
        <f>IF($B155="","",$G155+$H155-$J155)</f>
        <v/>
      </c>
      <c r="J155" s="54">
        <f>IF($B155="","",MAX(0,$E155-MAX(0,SUMIFS(Тех_Движение!$G$2:$G$5111,Тех_Движение!$D$2:$D$5111,$C155,Тех_Движение!$B$2:$B$5111,"&lt;="&amp;Настройки!$B$6)-$F155)))</f>
        <v/>
      </c>
      <c r="K155" s="54">
        <f>IF(OR($B155="",K$3&lt;$D155+Настройки!$B$7),0,MAX(0,$E155-MAX(0,SUMIFS(Тех_Движение!$G$2:$G$5111,Тех_Движение!$D$2:$D$5111,$C155,Тех_Движение!$B$2:$B$5111,"&lt;="&amp;K$3)-$F155)))</f>
        <v/>
      </c>
      <c r="L155" s="54">
        <f>IF(OR($B155="",L$3&lt;$D155+Настройки!$B$7),0,MAX(0,$E155-MAX(0,SUMIFS(Тех_Движение!$G$2:$G$5111,Тех_Движение!$D$2:$D$5111,$C155,Тех_Движение!$B$2:$B$5111,"&lt;="&amp;L$3)-$F155)))</f>
        <v/>
      </c>
      <c r="M155" s="54">
        <f>IF(OR($B155="",M$3&lt;$D155+Настройки!$B$7),0,MAX(0,$E155-MAX(0,SUMIFS(Тех_Движение!$G$2:$G$5111,Тех_Движение!$D$2:$D$5111,$C155,Тех_Движение!$B$2:$B$5111,"&lt;="&amp;M$3)-$F155)))</f>
        <v/>
      </c>
      <c r="N155" s="54">
        <f>IF(OR($B155="",N$3&lt;$D155+Настройки!$B$7),0,MAX(0,$E155-MAX(0,SUMIFS(Тех_Движение!$G$2:$G$5111,Тех_Движение!$D$2:$D$5111,$C155,Тех_Движение!$B$2:$B$5111,"&lt;="&amp;N$3)-$F155)))</f>
        <v/>
      </c>
      <c r="O155" s="54">
        <f>IF(OR($B155="",O$3&lt;$D155+Настройки!$B$7),0,MAX(0,$E155-MAX(0,SUMIFS(Тех_Движение!$G$2:$G$5111,Тех_Движение!$D$2:$D$5111,$C155,Тех_Движение!$B$2:$B$5111,"&lt;="&amp;O$3)-$F155)))</f>
        <v/>
      </c>
      <c r="P155" s="54">
        <f>IF(OR($B155="",P$3&lt;$D155+Настройки!$B$7),0,MAX(0,$E155-MAX(0,SUMIFS(Тех_Движение!$G$2:$G$5111,Тех_Движение!$D$2:$D$5111,$C155,Тех_Движение!$B$2:$B$5111,"&lt;="&amp;P$3)-$F155)))</f>
        <v/>
      </c>
      <c r="Q155" s="54">
        <f>IF(OR($B155="",Q$3&lt;$D155+Настройки!$B$7),0,MAX(0,$E155-MAX(0,SUMIFS(Тех_Движение!$G$2:$G$5111,Тех_Движение!$D$2:$D$5111,$C155,Тех_Движение!$B$2:$B$5111,"&lt;="&amp;Q$3)-$F155)))</f>
        <v/>
      </c>
      <c r="R155" s="54">
        <f>IF($B155="","",SUM($K155:$Q155))</f>
        <v/>
      </c>
      <c r="S155" s="56">
        <f>IF($B155="","",VLOOKUP($C155,Настройки!$A$11:$L$17,9,FALSE))</f>
        <v/>
      </c>
      <c r="T155" s="56">
        <f>IF($B155="","",$R155*$S155)</f>
        <v/>
      </c>
    </row>
    <row r="156">
      <c r="A156" s="20">
        <f>Тех_Движение!$A$153</f>
        <v/>
      </c>
      <c r="B156" s="20">
        <f>IF(Тех_Движение!$F$153&gt;0,Тех_Движение!$I$153,"")</f>
        <v/>
      </c>
      <c r="C156" s="20">
        <f>IF($B156="","",Тех_Движение!$D$153)</f>
        <v/>
      </c>
      <c r="D156" s="42">
        <f>IF($B156="","",Тех_Движение!$B$153)</f>
        <v/>
      </c>
      <c r="E156" s="54">
        <f>IF($B156="","",Тех_Движение!$F$153)</f>
        <v/>
      </c>
      <c r="F156" s="54">
        <f>IF($B156="","",SUMIFS($E$5:$E155,$C$5:$C155,$C156))</f>
        <v/>
      </c>
      <c r="G156" s="54">
        <f>IF($B156="","",MAX(0,$E156-MAX(0,SUMIFS(Тех_Движение!$G$2:$G$5111,Тех_Движение!$D$2:$D$5111,$C156,Тех_Движение!$B$2:$B$5111,"&lt;="&amp;Настройки!$B$5-1)-$F156)))</f>
        <v/>
      </c>
      <c r="H156" s="54">
        <f>IF($B156="","",IF(AND($D156&gt;=Настройки!$B$5,$D156&lt;=Настройки!$B$6),$E156,0))</f>
        <v/>
      </c>
      <c r="I156" s="54">
        <f>IF($B156="","",$G156+$H156-$J156)</f>
        <v/>
      </c>
      <c r="J156" s="54">
        <f>IF($B156="","",MAX(0,$E156-MAX(0,SUMIFS(Тех_Движение!$G$2:$G$5111,Тех_Движение!$D$2:$D$5111,$C156,Тех_Движение!$B$2:$B$5111,"&lt;="&amp;Настройки!$B$6)-$F156)))</f>
        <v/>
      </c>
      <c r="K156" s="54">
        <f>IF(OR($B156="",K$3&lt;$D156+Настройки!$B$7),0,MAX(0,$E156-MAX(0,SUMIFS(Тех_Движение!$G$2:$G$5111,Тех_Движение!$D$2:$D$5111,$C156,Тех_Движение!$B$2:$B$5111,"&lt;="&amp;K$3)-$F156)))</f>
        <v/>
      </c>
      <c r="L156" s="54">
        <f>IF(OR($B156="",L$3&lt;$D156+Настройки!$B$7),0,MAX(0,$E156-MAX(0,SUMIFS(Тех_Движение!$G$2:$G$5111,Тех_Движение!$D$2:$D$5111,$C156,Тех_Движение!$B$2:$B$5111,"&lt;="&amp;L$3)-$F156)))</f>
        <v/>
      </c>
      <c r="M156" s="54">
        <f>IF(OR($B156="",M$3&lt;$D156+Настройки!$B$7),0,MAX(0,$E156-MAX(0,SUMIFS(Тех_Движение!$G$2:$G$5111,Тех_Движение!$D$2:$D$5111,$C156,Тех_Движение!$B$2:$B$5111,"&lt;="&amp;M$3)-$F156)))</f>
        <v/>
      </c>
      <c r="N156" s="54">
        <f>IF(OR($B156="",N$3&lt;$D156+Настройки!$B$7),0,MAX(0,$E156-MAX(0,SUMIFS(Тех_Движение!$G$2:$G$5111,Тех_Движение!$D$2:$D$5111,$C156,Тех_Движение!$B$2:$B$5111,"&lt;="&amp;N$3)-$F156)))</f>
        <v/>
      </c>
      <c r="O156" s="54">
        <f>IF(OR($B156="",O$3&lt;$D156+Настройки!$B$7),0,MAX(0,$E156-MAX(0,SUMIFS(Тех_Движение!$G$2:$G$5111,Тех_Движение!$D$2:$D$5111,$C156,Тех_Движение!$B$2:$B$5111,"&lt;="&amp;O$3)-$F156)))</f>
        <v/>
      </c>
      <c r="P156" s="54">
        <f>IF(OR($B156="",P$3&lt;$D156+Настройки!$B$7),0,MAX(0,$E156-MAX(0,SUMIFS(Тех_Движение!$G$2:$G$5111,Тех_Движение!$D$2:$D$5111,$C156,Тех_Движение!$B$2:$B$5111,"&lt;="&amp;P$3)-$F156)))</f>
        <v/>
      </c>
      <c r="Q156" s="54">
        <f>IF(OR($B156="",Q$3&lt;$D156+Настройки!$B$7),0,MAX(0,$E156-MAX(0,SUMIFS(Тех_Движение!$G$2:$G$5111,Тех_Движение!$D$2:$D$5111,$C156,Тех_Движение!$B$2:$B$5111,"&lt;="&amp;Q$3)-$F156)))</f>
        <v/>
      </c>
      <c r="R156" s="54">
        <f>IF($B156="","",SUM($K156:$Q156))</f>
        <v/>
      </c>
      <c r="S156" s="56">
        <f>IF($B156="","",VLOOKUP($C156,Настройки!$A$11:$L$17,9,FALSE))</f>
        <v/>
      </c>
      <c r="T156" s="56">
        <f>IF($B156="","",$R156*$S156)</f>
        <v/>
      </c>
    </row>
    <row r="157">
      <c r="A157" s="20">
        <f>Тех_Движение!$A$154</f>
        <v/>
      </c>
      <c r="B157" s="20">
        <f>IF(Тех_Движение!$F$154&gt;0,Тех_Движение!$I$154,"")</f>
        <v/>
      </c>
      <c r="C157" s="20">
        <f>IF($B157="","",Тех_Движение!$D$154)</f>
        <v/>
      </c>
      <c r="D157" s="42">
        <f>IF($B157="","",Тех_Движение!$B$154)</f>
        <v/>
      </c>
      <c r="E157" s="54">
        <f>IF($B157="","",Тех_Движение!$F$154)</f>
        <v/>
      </c>
      <c r="F157" s="54">
        <f>IF($B157="","",SUMIFS($E$5:$E156,$C$5:$C156,$C157))</f>
        <v/>
      </c>
      <c r="G157" s="54">
        <f>IF($B157="","",MAX(0,$E157-MAX(0,SUMIFS(Тех_Движение!$G$2:$G$5111,Тех_Движение!$D$2:$D$5111,$C157,Тех_Движение!$B$2:$B$5111,"&lt;="&amp;Настройки!$B$5-1)-$F157)))</f>
        <v/>
      </c>
      <c r="H157" s="54">
        <f>IF($B157="","",IF(AND($D157&gt;=Настройки!$B$5,$D157&lt;=Настройки!$B$6),$E157,0))</f>
        <v/>
      </c>
      <c r="I157" s="54">
        <f>IF($B157="","",$G157+$H157-$J157)</f>
        <v/>
      </c>
      <c r="J157" s="54">
        <f>IF($B157="","",MAX(0,$E157-MAX(0,SUMIFS(Тех_Движение!$G$2:$G$5111,Тех_Движение!$D$2:$D$5111,$C157,Тех_Движение!$B$2:$B$5111,"&lt;="&amp;Настройки!$B$6)-$F157)))</f>
        <v/>
      </c>
      <c r="K157" s="54">
        <f>IF(OR($B157="",K$3&lt;$D157+Настройки!$B$7),0,MAX(0,$E157-MAX(0,SUMIFS(Тех_Движение!$G$2:$G$5111,Тех_Движение!$D$2:$D$5111,$C157,Тех_Движение!$B$2:$B$5111,"&lt;="&amp;K$3)-$F157)))</f>
        <v/>
      </c>
      <c r="L157" s="54">
        <f>IF(OR($B157="",L$3&lt;$D157+Настройки!$B$7),0,MAX(0,$E157-MAX(0,SUMIFS(Тех_Движение!$G$2:$G$5111,Тех_Движение!$D$2:$D$5111,$C157,Тех_Движение!$B$2:$B$5111,"&lt;="&amp;L$3)-$F157)))</f>
        <v/>
      </c>
      <c r="M157" s="54">
        <f>IF(OR($B157="",M$3&lt;$D157+Настройки!$B$7),0,MAX(0,$E157-MAX(0,SUMIFS(Тех_Движение!$G$2:$G$5111,Тех_Движение!$D$2:$D$5111,$C157,Тех_Движение!$B$2:$B$5111,"&lt;="&amp;M$3)-$F157)))</f>
        <v/>
      </c>
      <c r="N157" s="54">
        <f>IF(OR($B157="",N$3&lt;$D157+Настройки!$B$7),0,MAX(0,$E157-MAX(0,SUMIFS(Тех_Движение!$G$2:$G$5111,Тех_Движение!$D$2:$D$5111,$C157,Тех_Движение!$B$2:$B$5111,"&lt;="&amp;N$3)-$F157)))</f>
        <v/>
      </c>
      <c r="O157" s="54">
        <f>IF(OR($B157="",O$3&lt;$D157+Настройки!$B$7),0,MAX(0,$E157-MAX(0,SUMIFS(Тех_Движение!$G$2:$G$5111,Тех_Движение!$D$2:$D$5111,$C157,Тех_Движение!$B$2:$B$5111,"&lt;="&amp;O$3)-$F157)))</f>
        <v/>
      </c>
      <c r="P157" s="54">
        <f>IF(OR($B157="",P$3&lt;$D157+Настройки!$B$7),0,MAX(0,$E157-MAX(0,SUMIFS(Тех_Движение!$G$2:$G$5111,Тех_Движение!$D$2:$D$5111,$C157,Тех_Движение!$B$2:$B$5111,"&lt;="&amp;P$3)-$F157)))</f>
        <v/>
      </c>
      <c r="Q157" s="54">
        <f>IF(OR($B157="",Q$3&lt;$D157+Настройки!$B$7),0,MAX(0,$E157-MAX(0,SUMIFS(Тех_Движение!$G$2:$G$5111,Тех_Движение!$D$2:$D$5111,$C157,Тех_Движение!$B$2:$B$5111,"&lt;="&amp;Q$3)-$F157)))</f>
        <v/>
      </c>
      <c r="R157" s="54">
        <f>IF($B157="","",SUM($K157:$Q157))</f>
        <v/>
      </c>
      <c r="S157" s="56">
        <f>IF($B157="","",VLOOKUP($C157,Настройки!$A$11:$L$17,9,FALSE))</f>
        <v/>
      </c>
      <c r="T157" s="56">
        <f>IF($B157="","",$R157*$S157)</f>
        <v/>
      </c>
    </row>
    <row r="158">
      <c r="A158" s="20">
        <f>Тех_Движение!$A$155</f>
        <v/>
      </c>
      <c r="B158" s="20">
        <f>IF(Тех_Движение!$F$155&gt;0,Тех_Движение!$I$155,"")</f>
        <v/>
      </c>
      <c r="C158" s="20">
        <f>IF($B158="","",Тех_Движение!$D$155)</f>
        <v/>
      </c>
      <c r="D158" s="42">
        <f>IF($B158="","",Тех_Движение!$B$155)</f>
        <v/>
      </c>
      <c r="E158" s="54">
        <f>IF($B158="","",Тех_Движение!$F$155)</f>
        <v/>
      </c>
      <c r="F158" s="54">
        <f>IF($B158="","",SUMIFS($E$5:$E157,$C$5:$C157,$C158))</f>
        <v/>
      </c>
      <c r="G158" s="54">
        <f>IF($B158="","",MAX(0,$E158-MAX(0,SUMIFS(Тех_Движение!$G$2:$G$5111,Тех_Движение!$D$2:$D$5111,$C158,Тех_Движение!$B$2:$B$5111,"&lt;="&amp;Настройки!$B$5-1)-$F158)))</f>
        <v/>
      </c>
      <c r="H158" s="54">
        <f>IF($B158="","",IF(AND($D158&gt;=Настройки!$B$5,$D158&lt;=Настройки!$B$6),$E158,0))</f>
        <v/>
      </c>
      <c r="I158" s="54">
        <f>IF($B158="","",$G158+$H158-$J158)</f>
        <v/>
      </c>
      <c r="J158" s="54">
        <f>IF($B158="","",MAX(0,$E158-MAX(0,SUMIFS(Тех_Движение!$G$2:$G$5111,Тех_Движение!$D$2:$D$5111,$C158,Тех_Движение!$B$2:$B$5111,"&lt;="&amp;Настройки!$B$6)-$F158)))</f>
        <v/>
      </c>
      <c r="K158" s="54">
        <f>IF(OR($B158="",K$3&lt;$D158+Настройки!$B$7),0,MAX(0,$E158-MAX(0,SUMIFS(Тех_Движение!$G$2:$G$5111,Тех_Движение!$D$2:$D$5111,$C158,Тех_Движение!$B$2:$B$5111,"&lt;="&amp;K$3)-$F158)))</f>
        <v/>
      </c>
      <c r="L158" s="54">
        <f>IF(OR($B158="",L$3&lt;$D158+Настройки!$B$7),0,MAX(0,$E158-MAX(0,SUMIFS(Тех_Движение!$G$2:$G$5111,Тех_Движение!$D$2:$D$5111,$C158,Тех_Движение!$B$2:$B$5111,"&lt;="&amp;L$3)-$F158)))</f>
        <v/>
      </c>
      <c r="M158" s="54">
        <f>IF(OR($B158="",M$3&lt;$D158+Настройки!$B$7),0,MAX(0,$E158-MAX(0,SUMIFS(Тех_Движение!$G$2:$G$5111,Тех_Движение!$D$2:$D$5111,$C158,Тех_Движение!$B$2:$B$5111,"&lt;="&amp;M$3)-$F158)))</f>
        <v/>
      </c>
      <c r="N158" s="54">
        <f>IF(OR($B158="",N$3&lt;$D158+Настройки!$B$7),0,MAX(0,$E158-MAX(0,SUMIFS(Тех_Движение!$G$2:$G$5111,Тех_Движение!$D$2:$D$5111,$C158,Тех_Движение!$B$2:$B$5111,"&lt;="&amp;N$3)-$F158)))</f>
        <v/>
      </c>
      <c r="O158" s="54">
        <f>IF(OR($B158="",O$3&lt;$D158+Настройки!$B$7),0,MAX(0,$E158-MAX(0,SUMIFS(Тех_Движение!$G$2:$G$5111,Тех_Движение!$D$2:$D$5111,$C158,Тех_Движение!$B$2:$B$5111,"&lt;="&amp;O$3)-$F158)))</f>
        <v/>
      </c>
      <c r="P158" s="54">
        <f>IF(OR($B158="",P$3&lt;$D158+Настройки!$B$7),0,MAX(0,$E158-MAX(0,SUMIFS(Тех_Движение!$G$2:$G$5111,Тех_Движение!$D$2:$D$5111,$C158,Тех_Движение!$B$2:$B$5111,"&lt;="&amp;P$3)-$F158)))</f>
        <v/>
      </c>
      <c r="Q158" s="54">
        <f>IF(OR($B158="",Q$3&lt;$D158+Настройки!$B$7),0,MAX(0,$E158-MAX(0,SUMIFS(Тех_Движение!$G$2:$G$5111,Тех_Движение!$D$2:$D$5111,$C158,Тех_Движение!$B$2:$B$5111,"&lt;="&amp;Q$3)-$F158)))</f>
        <v/>
      </c>
      <c r="R158" s="54">
        <f>IF($B158="","",SUM($K158:$Q158))</f>
        <v/>
      </c>
      <c r="S158" s="56">
        <f>IF($B158="","",VLOOKUP($C158,Настройки!$A$11:$L$17,9,FALSE))</f>
        <v/>
      </c>
      <c r="T158" s="56">
        <f>IF($B158="","",$R158*$S158)</f>
        <v/>
      </c>
    </row>
    <row r="159">
      <c r="A159" s="20">
        <f>Тех_Движение!$A$156</f>
        <v/>
      </c>
      <c r="B159" s="20">
        <f>IF(Тех_Движение!$F$156&gt;0,Тех_Движение!$I$156,"")</f>
        <v/>
      </c>
      <c r="C159" s="20">
        <f>IF($B159="","",Тех_Движение!$D$156)</f>
        <v/>
      </c>
      <c r="D159" s="42">
        <f>IF($B159="","",Тех_Движение!$B$156)</f>
        <v/>
      </c>
      <c r="E159" s="54">
        <f>IF($B159="","",Тех_Движение!$F$156)</f>
        <v/>
      </c>
      <c r="F159" s="54">
        <f>IF($B159="","",SUMIFS($E$5:$E158,$C$5:$C158,$C159))</f>
        <v/>
      </c>
      <c r="G159" s="54">
        <f>IF($B159="","",MAX(0,$E159-MAX(0,SUMIFS(Тех_Движение!$G$2:$G$5111,Тех_Движение!$D$2:$D$5111,$C159,Тех_Движение!$B$2:$B$5111,"&lt;="&amp;Настройки!$B$5-1)-$F159)))</f>
        <v/>
      </c>
      <c r="H159" s="54">
        <f>IF($B159="","",IF(AND($D159&gt;=Настройки!$B$5,$D159&lt;=Настройки!$B$6),$E159,0))</f>
        <v/>
      </c>
      <c r="I159" s="54">
        <f>IF($B159="","",$G159+$H159-$J159)</f>
        <v/>
      </c>
      <c r="J159" s="54">
        <f>IF($B159="","",MAX(0,$E159-MAX(0,SUMIFS(Тех_Движение!$G$2:$G$5111,Тех_Движение!$D$2:$D$5111,$C159,Тех_Движение!$B$2:$B$5111,"&lt;="&amp;Настройки!$B$6)-$F159)))</f>
        <v/>
      </c>
      <c r="K159" s="54">
        <f>IF(OR($B159="",K$3&lt;$D159+Настройки!$B$7),0,MAX(0,$E159-MAX(0,SUMIFS(Тех_Движение!$G$2:$G$5111,Тех_Движение!$D$2:$D$5111,$C159,Тех_Движение!$B$2:$B$5111,"&lt;="&amp;K$3)-$F159)))</f>
        <v/>
      </c>
      <c r="L159" s="54">
        <f>IF(OR($B159="",L$3&lt;$D159+Настройки!$B$7),0,MAX(0,$E159-MAX(0,SUMIFS(Тех_Движение!$G$2:$G$5111,Тех_Движение!$D$2:$D$5111,$C159,Тех_Движение!$B$2:$B$5111,"&lt;="&amp;L$3)-$F159)))</f>
        <v/>
      </c>
      <c r="M159" s="54">
        <f>IF(OR($B159="",M$3&lt;$D159+Настройки!$B$7),0,MAX(0,$E159-MAX(0,SUMIFS(Тех_Движение!$G$2:$G$5111,Тех_Движение!$D$2:$D$5111,$C159,Тех_Движение!$B$2:$B$5111,"&lt;="&amp;M$3)-$F159)))</f>
        <v/>
      </c>
      <c r="N159" s="54">
        <f>IF(OR($B159="",N$3&lt;$D159+Настройки!$B$7),0,MAX(0,$E159-MAX(0,SUMIFS(Тех_Движение!$G$2:$G$5111,Тех_Движение!$D$2:$D$5111,$C159,Тех_Движение!$B$2:$B$5111,"&lt;="&amp;N$3)-$F159)))</f>
        <v/>
      </c>
      <c r="O159" s="54">
        <f>IF(OR($B159="",O$3&lt;$D159+Настройки!$B$7),0,MAX(0,$E159-MAX(0,SUMIFS(Тех_Движение!$G$2:$G$5111,Тех_Движение!$D$2:$D$5111,$C159,Тех_Движение!$B$2:$B$5111,"&lt;="&amp;O$3)-$F159)))</f>
        <v/>
      </c>
      <c r="P159" s="54">
        <f>IF(OR($B159="",P$3&lt;$D159+Настройки!$B$7),0,MAX(0,$E159-MAX(0,SUMIFS(Тех_Движение!$G$2:$G$5111,Тех_Движение!$D$2:$D$5111,$C159,Тех_Движение!$B$2:$B$5111,"&lt;="&amp;P$3)-$F159)))</f>
        <v/>
      </c>
      <c r="Q159" s="54">
        <f>IF(OR($B159="",Q$3&lt;$D159+Настройки!$B$7),0,MAX(0,$E159-MAX(0,SUMIFS(Тех_Движение!$G$2:$G$5111,Тех_Движение!$D$2:$D$5111,$C159,Тех_Движение!$B$2:$B$5111,"&lt;="&amp;Q$3)-$F159)))</f>
        <v/>
      </c>
      <c r="R159" s="54">
        <f>IF($B159="","",SUM($K159:$Q159))</f>
        <v/>
      </c>
      <c r="S159" s="56">
        <f>IF($B159="","",VLOOKUP($C159,Настройки!$A$11:$L$17,9,FALSE))</f>
        <v/>
      </c>
      <c r="T159" s="56">
        <f>IF($B159="","",$R159*$S159)</f>
        <v/>
      </c>
    </row>
    <row r="160">
      <c r="A160" s="20">
        <f>Тех_Движение!$A$157</f>
        <v/>
      </c>
      <c r="B160" s="20">
        <f>IF(Тех_Движение!$F$157&gt;0,Тех_Движение!$I$157,"")</f>
        <v/>
      </c>
      <c r="C160" s="20">
        <f>IF($B160="","",Тех_Движение!$D$157)</f>
        <v/>
      </c>
      <c r="D160" s="42">
        <f>IF($B160="","",Тех_Движение!$B$157)</f>
        <v/>
      </c>
      <c r="E160" s="54">
        <f>IF($B160="","",Тех_Движение!$F$157)</f>
        <v/>
      </c>
      <c r="F160" s="54">
        <f>IF($B160="","",SUMIFS($E$5:$E159,$C$5:$C159,$C160))</f>
        <v/>
      </c>
      <c r="G160" s="54">
        <f>IF($B160="","",MAX(0,$E160-MAX(0,SUMIFS(Тех_Движение!$G$2:$G$5111,Тех_Движение!$D$2:$D$5111,$C160,Тех_Движение!$B$2:$B$5111,"&lt;="&amp;Настройки!$B$5-1)-$F160)))</f>
        <v/>
      </c>
      <c r="H160" s="54">
        <f>IF($B160="","",IF(AND($D160&gt;=Настройки!$B$5,$D160&lt;=Настройки!$B$6),$E160,0))</f>
        <v/>
      </c>
      <c r="I160" s="54">
        <f>IF($B160="","",$G160+$H160-$J160)</f>
        <v/>
      </c>
      <c r="J160" s="54">
        <f>IF($B160="","",MAX(0,$E160-MAX(0,SUMIFS(Тех_Движение!$G$2:$G$5111,Тех_Движение!$D$2:$D$5111,$C160,Тех_Движение!$B$2:$B$5111,"&lt;="&amp;Настройки!$B$6)-$F160)))</f>
        <v/>
      </c>
      <c r="K160" s="54">
        <f>IF(OR($B160="",K$3&lt;$D160+Настройки!$B$7),0,MAX(0,$E160-MAX(0,SUMIFS(Тех_Движение!$G$2:$G$5111,Тех_Движение!$D$2:$D$5111,$C160,Тех_Движение!$B$2:$B$5111,"&lt;="&amp;K$3)-$F160)))</f>
        <v/>
      </c>
      <c r="L160" s="54">
        <f>IF(OR($B160="",L$3&lt;$D160+Настройки!$B$7),0,MAX(0,$E160-MAX(0,SUMIFS(Тех_Движение!$G$2:$G$5111,Тех_Движение!$D$2:$D$5111,$C160,Тех_Движение!$B$2:$B$5111,"&lt;="&amp;L$3)-$F160)))</f>
        <v/>
      </c>
      <c r="M160" s="54">
        <f>IF(OR($B160="",M$3&lt;$D160+Настройки!$B$7),0,MAX(0,$E160-MAX(0,SUMIFS(Тех_Движение!$G$2:$G$5111,Тех_Движение!$D$2:$D$5111,$C160,Тех_Движение!$B$2:$B$5111,"&lt;="&amp;M$3)-$F160)))</f>
        <v/>
      </c>
      <c r="N160" s="54">
        <f>IF(OR($B160="",N$3&lt;$D160+Настройки!$B$7),0,MAX(0,$E160-MAX(0,SUMIFS(Тех_Движение!$G$2:$G$5111,Тех_Движение!$D$2:$D$5111,$C160,Тех_Движение!$B$2:$B$5111,"&lt;="&amp;N$3)-$F160)))</f>
        <v/>
      </c>
      <c r="O160" s="54">
        <f>IF(OR($B160="",O$3&lt;$D160+Настройки!$B$7),0,MAX(0,$E160-MAX(0,SUMIFS(Тех_Движение!$G$2:$G$5111,Тех_Движение!$D$2:$D$5111,$C160,Тех_Движение!$B$2:$B$5111,"&lt;="&amp;O$3)-$F160)))</f>
        <v/>
      </c>
      <c r="P160" s="54">
        <f>IF(OR($B160="",P$3&lt;$D160+Настройки!$B$7),0,MAX(0,$E160-MAX(0,SUMIFS(Тех_Движение!$G$2:$G$5111,Тех_Движение!$D$2:$D$5111,$C160,Тех_Движение!$B$2:$B$5111,"&lt;="&amp;P$3)-$F160)))</f>
        <v/>
      </c>
      <c r="Q160" s="54">
        <f>IF(OR($B160="",Q$3&lt;$D160+Настройки!$B$7),0,MAX(0,$E160-MAX(0,SUMIFS(Тех_Движение!$G$2:$G$5111,Тех_Движение!$D$2:$D$5111,$C160,Тех_Движение!$B$2:$B$5111,"&lt;="&amp;Q$3)-$F160)))</f>
        <v/>
      </c>
      <c r="R160" s="54">
        <f>IF($B160="","",SUM($K160:$Q160))</f>
        <v/>
      </c>
      <c r="S160" s="56">
        <f>IF($B160="","",VLOOKUP($C160,Настройки!$A$11:$L$17,9,FALSE))</f>
        <v/>
      </c>
      <c r="T160" s="56">
        <f>IF($B160="","",$R160*$S160)</f>
        <v/>
      </c>
    </row>
    <row r="161">
      <c r="A161" s="20">
        <f>Тех_Движение!$A$158</f>
        <v/>
      </c>
      <c r="B161" s="20">
        <f>IF(Тех_Движение!$F$158&gt;0,Тех_Движение!$I$158,"")</f>
        <v/>
      </c>
      <c r="C161" s="20">
        <f>IF($B161="","",Тех_Движение!$D$158)</f>
        <v/>
      </c>
      <c r="D161" s="42">
        <f>IF($B161="","",Тех_Движение!$B$158)</f>
        <v/>
      </c>
      <c r="E161" s="54">
        <f>IF($B161="","",Тех_Движение!$F$158)</f>
        <v/>
      </c>
      <c r="F161" s="54">
        <f>IF($B161="","",SUMIFS($E$5:$E160,$C$5:$C160,$C161))</f>
        <v/>
      </c>
      <c r="G161" s="54">
        <f>IF($B161="","",MAX(0,$E161-MAX(0,SUMIFS(Тех_Движение!$G$2:$G$5111,Тех_Движение!$D$2:$D$5111,$C161,Тех_Движение!$B$2:$B$5111,"&lt;="&amp;Настройки!$B$5-1)-$F161)))</f>
        <v/>
      </c>
      <c r="H161" s="54">
        <f>IF($B161="","",IF(AND($D161&gt;=Настройки!$B$5,$D161&lt;=Настройки!$B$6),$E161,0))</f>
        <v/>
      </c>
      <c r="I161" s="54">
        <f>IF($B161="","",$G161+$H161-$J161)</f>
        <v/>
      </c>
      <c r="J161" s="54">
        <f>IF($B161="","",MAX(0,$E161-MAX(0,SUMIFS(Тех_Движение!$G$2:$G$5111,Тех_Движение!$D$2:$D$5111,$C161,Тех_Движение!$B$2:$B$5111,"&lt;="&amp;Настройки!$B$6)-$F161)))</f>
        <v/>
      </c>
      <c r="K161" s="54">
        <f>IF(OR($B161="",K$3&lt;$D161+Настройки!$B$7),0,MAX(0,$E161-MAX(0,SUMIFS(Тех_Движение!$G$2:$G$5111,Тех_Движение!$D$2:$D$5111,$C161,Тех_Движение!$B$2:$B$5111,"&lt;="&amp;K$3)-$F161)))</f>
        <v/>
      </c>
      <c r="L161" s="54">
        <f>IF(OR($B161="",L$3&lt;$D161+Настройки!$B$7),0,MAX(0,$E161-MAX(0,SUMIFS(Тех_Движение!$G$2:$G$5111,Тех_Движение!$D$2:$D$5111,$C161,Тех_Движение!$B$2:$B$5111,"&lt;="&amp;L$3)-$F161)))</f>
        <v/>
      </c>
      <c r="M161" s="54">
        <f>IF(OR($B161="",M$3&lt;$D161+Настройки!$B$7),0,MAX(0,$E161-MAX(0,SUMIFS(Тех_Движение!$G$2:$G$5111,Тех_Движение!$D$2:$D$5111,$C161,Тех_Движение!$B$2:$B$5111,"&lt;="&amp;M$3)-$F161)))</f>
        <v/>
      </c>
      <c r="N161" s="54">
        <f>IF(OR($B161="",N$3&lt;$D161+Настройки!$B$7),0,MAX(0,$E161-MAX(0,SUMIFS(Тех_Движение!$G$2:$G$5111,Тех_Движение!$D$2:$D$5111,$C161,Тех_Движение!$B$2:$B$5111,"&lt;="&amp;N$3)-$F161)))</f>
        <v/>
      </c>
      <c r="O161" s="54">
        <f>IF(OR($B161="",O$3&lt;$D161+Настройки!$B$7),0,MAX(0,$E161-MAX(0,SUMIFS(Тех_Движение!$G$2:$G$5111,Тех_Движение!$D$2:$D$5111,$C161,Тех_Движение!$B$2:$B$5111,"&lt;="&amp;O$3)-$F161)))</f>
        <v/>
      </c>
      <c r="P161" s="54">
        <f>IF(OR($B161="",P$3&lt;$D161+Настройки!$B$7),0,MAX(0,$E161-MAX(0,SUMIFS(Тех_Движение!$G$2:$G$5111,Тех_Движение!$D$2:$D$5111,$C161,Тех_Движение!$B$2:$B$5111,"&lt;="&amp;P$3)-$F161)))</f>
        <v/>
      </c>
      <c r="Q161" s="54">
        <f>IF(OR($B161="",Q$3&lt;$D161+Настройки!$B$7),0,MAX(0,$E161-MAX(0,SUMIFS(Тех_Движение!$G$2:$G$5111,Тех_Движение!$D$2:$D$5111,$C161,Тех_Движение!$B$2:$B$5111,"&lt;="&amp;Q$3)-$F161)))</f>
        <v/>
      </c>
      <c r="R161" s="54">
        <f>IF($B161="","",SUM($K161:$Q161))</f>
        <v/>
      </c>
      <c r="S161" s="56">
        <f>IF($B161="","",VLOOKUP($C161,Настройки!$A$11:$L$17,9,FALSE))</f>
        <v/>
      </c>
      <c r="T161" s="56">
        <f>IF($B161="","",$R161*$S161)</f>
        <v/>
      </c>
    </row>
    <row r="162">
      <c r="A162" s="20">
        <f>Тех_Движение!$A$159</f>
        <v/>
      </c>
      <c r="B162" s="20">
        <f>IF(Тех_Движение!$F$159&gt;0,Тех_Движение!$I$159,"")</f>
        <v/>
      </c>
      <c r="C162" s="20">
        <f>IF($B162="","",Тех_Движение!$D$159)</f>
        <v/>
      </c>
      <c r="D162" s="42">
        <f>IF($B162="","",Тех_Движение!$B$159)</f>
        <v/>
      </c>
      <c r="E162" s="54">
        <f>IF($B162="","",Тех_Движение!$F$159)</f>
        <v/>
      </c>
      <c r="F162" s="54">
        <f>IF($B162="","",SUMIFS($E$5:$E161,$C$5:$C161,$C162))</f>
        <v/>
      </c>
      <c r="G162" s="54">
        <f>IF($B162="","",MAX(0,$E162-MAX(0,SUMIFS(Тех_Движение!$G$2:$G$5111,Тех_Движение!$D$2:$D$5111,$C162,Тех_Движение!$B$2:$B$5111,"&lt;="&amp;Настройки!$B$5-1)-$F162)))</f>
        <v/>
      </c>
      <c r="H162" s="54">
        <f>IF($B162="","",IF(AND($D162&gt;=Настройки!$B$5,$D162&lt;=Настройки!$B$6),$E162,0))</f>
        <v/>
      </c>
      <c r="I162" s="54">
        <f>IF($B162="","",$G162+$H162-$J162)</f>
        <v/>
      </c>
      <c r="J162" s="54">
        <f>IF($B162="","",MAX(0,$E162-MAX(0,SUMIFS(Тех_Движение!$G$2:$G$5111,Тех_Движение!$D$2:$D$5111,$C162,Тех_Движение!$B$2:$B$5111,"&lt;="&amp;Настройки!$B$6)-$F162)))</f>
        <v/>
      </c>
      <c r="K162" s="54">
        <f>IF(OR($B162="",K$3&lt;$D162+Настройки!$B$7),0,MAX(0,$E162-MAX(0,SUMIFS(Тех_Движение!$G$2:$G$5111,Тех_Движение!$D$2:$D$5111,$C162,Тех_Движение!$B$2:$B$5111,"&lt;="&amp;K$3)-$F162)))</f>
        <v/>
      </c>
      <c r="L162" s="54">
        <f>IF(OR($B162="",L$3&lt;$D162+Настройки!$B$7),0,MAX(0,$E162-MAX(0,SUMIFS(Тех_Движение!$G$2:$G$5111,Тех_Движение!$D$2:$D$5111,$C162,Тех_Движение!$B$2:$B$5111,"&lt;="&amp;L$3)-$F162)))</f>
        <v/>
      </c>
      <c r="M162" s="54">
        <f>IF(OR($B162="",M$3&lt;$D162+Настройки!$B$7),0,MAX(0,$E162-MAX(0,SUMIFS(Тех_Движение!$G$2:$G$5111,Тех_Движение!$D$2:$D$5111,$C162,Тех_Движение!$B$2:$B$5111,"&lt;="&amp;M$3)-$F162)))</f>
        <v/>
      </c>
      <c r="N162" s="54">
        <f>IF(OR($B162="",N$3&lt;$D162+Настройки!$B$7),0,MAX(0,$E162-MAX(0,SUMIFS(Тех_Движение!$G$2:$G$5111,Тех_Движение!$D$2:$D$5111,$C162,Тех_Движение!$B$2:$B$5111,"&lt;="&amp;N$3)-$F162)))</f>
        <v/>
      </c>
      <c r="O162" s="54">
        <f>IF(OR($B162="",O$3&lt;$D162+Настройки!$B$7),0,MAX(0,$E162-MAX(0,SUMIFS(Тех_Движение!$G$2:$G$5111,Тех_Движение!$D$2:$D$5111,$C162,Тех_Движение!$B$2:$B$5111,"&lt;="&amp;O$3)-$F162)))</f>
        <v/>
      </c>
      <c r="P162" s="54">
        <f>IF(OR($B162="",P$3&lt;$D162+Настройки!$B$7),0,MAX(0,$E162-MAX(0,SUMIFS(Тех_Движение!$G$2:$G$5111,Тех_Движение!$D$2:$D$5111,$C162,Тех_Движение!$B$2:$B$5111,"&lt;="&amp;P$3)-$F162)))</f>
        <v/>
      </c>
      <c r="Q162" s="54">
        <f>IF(OR($B162="",Q$3&lt;$D162+Настройки!$B$7),0,MAX(0,$E162-MAX(0,SUMIFS(Тех_Движение!$G$2:$G$5111,Тех_Движение!$D$2:$D$5111,$C162,Тех_Движение!$B$2:$B$5111,"&lt;="&amp;Q$3)-$F162)))</f>
        <v/>
      </c>
      <c r="R162" s="54">
        <f>IF($B162="","",SUM($K162:$Q162))</f>
        <v/>
      </c>
      <c r="S162" s="56">
        <f>IF($B162="","",VLOOKUP($C162,Настройки!$A$11:$L$17,9,FALSE))</f>
        <v/>
      </c>
      <c r="T162" s="56">
        <f>IF($B162="","",$R162*$S162)</f>
        <v/>
      </c>
    </row>
    <row r="163">
      <c r="A163" s="20">
        <f>Тех_Движение!$A$160</f>
        <v/>
      </c>
      <c r="B163" s="20">
        <f>IF(Тех_Движение!$F$160&gt;0,Тех_Движение!$I$160,"")</f>
        <v/>
      </c>
      <c r="C163" s="20">
        <f>IF($B163="","",Тех_Движение!$D$160)</f>
        <v/>
      </c>
      <c r="D163" s="42">
        <f>IF($B163="","",Тех_Движение!$B$160)</f>
        <v/>
      </c>
      <c r="E163" s="54">
        <f>IF($B163="","",Тех_Движение!$F$160)</f>
        <v/>
      </c>
      <c r="F163" s="54">
        <f>IF($B163="","",SUMIFS($E$5:$E162,$C$5:$C162,$C163))</f>
        <v/>
      </c>
      <c r="G163" s="54">
        <f>IF($B163="","",MAX(0,$E163-MAX(0,SUMIFS(Тех_Движение!$G$2:$G$5111,Тех_Движение!$D$2:$D$5111,$C163,Тех_Движение!$B$2:$B$5111,"&lt;="&amp;Настройки!$B$5-1)-$F163)))</f>
        <v/>
      </c>
      <c r="H163" s="54">
        <f>IF($B163="","",IF(AND($D163&gt;=Настройки!$B$5,$D163&lt;=Настройки!$B$6),$E163,0))</f>
        <v/>
      </c>
      <c r="I163" s="54">
        <f>IF($B163="","",$G163+$H163-$J163)</f>
        <v/>
      </c>
      <c r="J163" s="54">
        <f>IF($B163="","",MAX(0,$E163-MAX(0,SUMIFS(Тех_Движение!$G$2:$G$5111,Тех_Движение!$D$2:$D$5111,$C163,Тех_Движение!$B$2:$B$5111,"&lt;="&amp;Настройки!$B$6)-$F163)))</f>
        <v/>
      </c>
      <c r="K163" s="54">
        <f>IF(OR($B163="",K$3&lt;$D163+Настройки!$B$7),0,MAX(0,$E163-MAX(0,SUMIFS(Тех_Движение!$G$2:$G$5111,Тех_Движение!$D$2:$D$5111,$C163,Тех_Движение!$B$2:$B$5111,"&lt;="&amp;K$3)-$F163)))</f>
        <v/>
      </c>
      <c r="L163" s="54">
        <f>IF(OR($B163="",L$3&lt;$D163+Настройки!$B$7),0,MAX(0,$E163-MAX(0,SUMIFS(Тех_Движение!$G$2:$G$5111,Тех_Движение!$D$2:$D$5111,$C163,Тех_Движение!$B$2:$B$5111,"&lt;="&amp;L$3)-$F163)))</f>
        <v/>
      </c>
      <c r="M163" s="54">
        <f>IF(OR($B163="",M$3&lt;$D163+Настройки!$B$7),0,MAX(0,$E163-MAX(0,SUMIFS(Тех_Движение!$G$2:$G$5111,Тех_Движение!$D$2:$D$5111,$C163,Тех_Движение!$B$2:$B$5111,"&lt;="&amp;M$3)-$F163)))</f>
        <v/>
      </c>
      <c r="N163" s="54">
        <f>IF(OR($B163="",N$3&lt;$D163+Настройки!$B$7),0,MAX(0,$E163-MAX(0,SUMIFS(Тех_Движение!$G$2:$G$5111,Тех_Движение!$D$2:$D$5111,$C163,Тех_Движение!$B$2:$B$5111,"&lt;="&amp;N$3)-$F163)))</f>
        <v/>
      </c>
      <c r="O163" s="54">
        <f>IF(OR($B163="",O$3&lt;$D163+Настройки!$B$7),0,MAX(0,$E163-MAX(0,SUMIFS(Тех_Движение!$G$2:$G$5111,Тех_Движение!$D$2:$D$5111,$C163,Тех_Движение!$B$2:$B$5111,"&lt;="&amp;O$3)-$F163)))</f>
        <v/>
      </c>
      <c r="P163" s="54">
        <f>IF(OR($B163="",P$3&lt;$D163+Настройки!$B$7),0,MAX(0,$E163-MAX(0,SUMIFS(Тех_Движение!$G$2:$G$5111,Тех_Движение!$D$2:$D$5111,$C163,Тех_Движение!$B$2:$B$5111,"&lt;="&amp;P$3)-$F163)))</f>
        <v/>
      </c>
      <c r="Q163" s="54">
        <f>IF(OR($B163="",Q$3&lt;$D163+Настройки!$B$7),0,MAX(0,$E163-MAX(0,SUMIFS(Тех_Движение!$G$2:$G$5111,Тех_Движение!$D$2:$D$5111,$C163,Тех_Движение!$B$2:$B$5111,"&lt;="&amp;Q$3)-$F163)))</f>
        <v/>
      </c>
      <c r="R163" s="54">
        <f>IF($B163="","",SUM($K163:$Q163))</f>
        <v/>
      </c>
      <c r="S163" s="56">
        <f>IF($B163="","",VLOOKUP($C163,Настройки!$A$11:$L$17,9,FALSE))</f>
        <v/>
      </c>
      <c r="T163" s="56">
        <f>IF($B163="","",$R163*$S163)</f>
        <v/>
      </c>
    </row>
    <row r="164">
      <c r="A164" s="20">
        <f>Тех_Движение!$A$161</f>
        <v/>
      </c>
      <c r="B164" s="20">
        <f>IF(Тех_Движение!$F$161&gt;0,Тех_Движение!$I$161,"")</f>
        <v/>
      </c>
      <c r="C164" s="20">
        <f>IF($B164="","",Тех_Движение!$D$161)</f>
        <v/>
      </c>
      <c r="D164" s="42">
        <f>IF($B164="","",Тех_Движение!$B$161)</f>
        <v/>
      </c>
      <c r="E164" s="54">
        <f>IF($B164="","",Тех_Движение!$F$161)</f>
        <v/>
      </c>
      <c r="F164" s="54">
        <f>IF($B164="","",SUMIFS($E$5:$E163,$C$5:$C163,$C164))</f>
        <v/>
      </c>
      <c r="G164" s="54">
        <f>IF($B164="","",MAX(0,$E164-MAX(0,SUMIFS(Тех_Движение!$G$2:$G$5111,Тех_Движение!$D$2:$D$5111,$C164,Тех_Движение!$B$2:$B$5111,"&lt;="&amp;Настройки!$B$5-1)-$F164)))</f>
        <v/>
      </c>
      <c r="H164" s="54">
        <f>IF($B164="","",IF(AND($D164&gt;=Настройки!$B$5,$D164&lt;=Настройки!$B$6),$E164,0))</f>
        <v/>
      </c>
      <c r="I164" s="54">
        <f>IF($B164="","",$G164+$H164-$J164)</f>
        <v/>
      </c>
      <c r="J164" s="54">
        <f>IF($B164="","",MAX(0,$E164-MAX(0,SUMIFS(Тех_Движение!$G$2:$G$5111,Тех_Движение!$D$2:$D$5111,$C164,Тех_Движение!$B$2:$B$5111,"&lt;="&amp;Настройки!$B$6)-$F164)))</f>
        <v/>
      </c>
      <c r="K164" s="54">
        <f>IF(OR($B164="",K$3&lt;$D164+Настройки!$B$7),0,MAX(0,$E164-MAX(0,SUMIFS(Тех_Движение!$G$2:$G$5111,Тех_Движение!$D$2:$D$5111,$C164,Тех_Движение!$B$2:$B$5111,"&lt;="&amp;K$3)-$F164)))</f>
        <v/>
      </c>
      <c r="L164" s="54">
        <f>IF(OR($B164="",L$3&lt;$D164+Настройки!$B$7),0,MAX(0,$E164-MAX(0,SUMIFS(Тех_Движение!$G$2:$G$5111,Тех_Движение!$D$2:$D$5111,$C164,Тех_Движение!$B$2:$B$5111,"&lt;="&amp;L$3)-$F164)))</f>
        <v/>
      </c>
      <c r="M164" s="54">
        <f>IF(OR($B164="",M$3&lt;$D164+Настройки!$B$7),0,MAX(0,$E164-MAX(0,SUMIFS(Тех_Движение!$G$2:$G$5111,Тех_Движение!$D$2:$D$5111,$C164,Тех_Движение!$B$2:$B$5111,"&lt;="&amp;M$3)-$F164)))</f>
        <v/>
      </c>
      <c r="N164" s="54">
        <f>IF(OR($B164="",N$3&lt;$D164+Настройки!$B$7),0,MAX(0,$E164-MAX(0,SUMIFS(Тех_Движение!$G$2:$G$5111,Тех_Движение!$D$2:$D$5111,$C164,Тех_Движение!$B$2:$B$5111,"&lt;="&amp;N$3)-$F164)))</f>
        <v/>
      </c>
      <c r="O164" s="54">
        <f>IF(OR($B164="",O$3&lt;$D164+Настройки!$B$7),0,MAX(0,$E164-MAX(0,SUMIFS(Тех_Движение!$G$2:$G$5111,Тех_Движение!$D$2:$D$5111,$C164,Тех_Движение!$B$2:$B$5111,"&lt;="&amp;O$3)-$F164)))</f>
        <v/>
      </c>
      <c r="P164" s="54">
        <f>IF(OR($B164="",P$3&lt;$D164+Настройки!$B$7),0,MAX(0,$E164-MAX(0,SUMIFS(Тех_Движение!$G$2:$G$5111,Тех_Движение!$D$2:$D$5111,$C164,Тех_Движение!$B$2:$B$5111,"&lt;="&amp;P$3)-$F164)))</f>
        <v/>
      </c>
      <c r="Q164" s="54">
        <f>IF(OR($B164="",Q$3&lt;$D164+Настройки!$B$7),0,MAX(0,$E164-MAX(0,SUMIFS(Тех_Движение!$G$2:$G$5111,Тех_Движение!$D$2:$D$5111,$C164,Тех_Движение!$B$2:$B$5111,"&lt;="&amp;Q$3)-$F164)))</f>
        <v/>
      </c>
      <c r="R164" s="54">
        <f>IF($B164="","",SUM($K164:$Q164))</f>
        <v/>
      </c>
      <c r="S164" s="56">
        <f>IF($B164="","",VLOOKUP($C164,Настройки!$A$11:$L$17,9,FALSE))</f>
        <v/>
      </c>
      <c r="T164" s="56">
        <f>IF($B164="","",$R164*$S164)</f>
        <v/>
      </c>
    </row>
    <row r="165">
      <c r="A165" s="20">
        <f>Тех_Движение!$A$162</f>
        <v/>
      </c>
      <c r="B165" s="20">
        <f>IF(Тех_Движение!$F$162&gt;0,Тех_Движение!$I$162,"")</f>
        <v/>
      </c>
      <c r="C165" s="20">
        <f>IF($B165="","",Тех_Движение!$D$162)</f>
        <v/>
      </c>
      <c r="D165" s="42">
        <f>IF($B165="","",Тех_Движение!$B$162)</f>
        <v/>
      </c>
      <c r="E165" s="54">
        <f>IF($B165="","",Тех_Движение!$F$162)</f>
        <v/>
      </c>
      <c r="F165" s="54">
        <f>IF($B165="","",SUMIFS($E$5:$E164,$C$5:$C164,$C165))</f>
        <v/>
      </c>
      <c r="G165" s="54">
        <f>IF($B165="","",MAX(0,$E165-MAX(0,SUMIFS(Тех_Движение!$G$2:$G$5111,Тех_Движение!$D$2:$D$5111,$C165,Тех_Движение!$B$2:$B$5111,"&lt;="&amp;Настройки!$B$5-1)-$F165)))</f>
        <v/>
      </c>
      <c r="H165" s="54">
        <f>IF($B165="","",IF(AND($D165&gt;=Настройки!$B$5,$D165&lt;=Настройки!$B$6),$E165,0))</f>
        <v/>
      </c>
      <c r="I165" s="54">
        <f>IF($B165="","",$G165+$H165-$J165)</f>
        <v/>
      </c>
      <c r="J165" s="54">
        <f>IF($B165="","",MAX(0,$E165-MAX(0,SUMIFS(Тех_Движение!$G$2:$G$5111,Тех_Движение!$D$2:$D$5111,$C165,Тех_Движение!$B$2:$B$5111,"&lt;="&amp;Настройки!$B$6)-$F165)))</f>
        <v/>
      </c>
      <c r="K165" s="54">
        <f>IF(OR($B165="",K$3&lt;$D165+Настройки!$B$7),0,MAX(0,$E165-MAX(0,SUMIFS(Тех_Движение!$G$2:$G$5111,Тех_Движение!$D$2:$D$5111,$C165,Тех_Движение!$B$2:$B$5111,"&lt;="&amp;K$3)-$F165)))</f>
        <v/>
      </c>
      <c r="L165" s="54">
        <f>IF(OR($B165="",L$3&lt;$D165+Настройки!$B$7),0,MAX(0,$E165-MAX(0,SUMIFS(Тех_Движение!$G$2:$G$5111,Тех_Движение!$D$2:$D$5111,$C165,Тех_Движение!$B$2:$B$5111,"&lt;="&amp;L$3)-$F165)))</f>
        <v/>
      </c>
      <c r="M165" s="54">
        <f>IF(OR($B165="",M$3&lt;$D165+Настройки!$B$7),0,MAX(0,$E165-MAX(0,SUMIFS(Тех_Движение!$G$2:$G$5111,Тех_Движение!$D$2:$D$5111,$C165,Тех_Движение!$B$2:$B$5111,"&lt;="&amp;M$3)-$F165)))</f>
        <v/>
      </c>
      <c r="N165" s="54">
        <f>IF(OR($B165="",N$3&lt;$D165+Настройки!$B$7),0,MAX(0,$E165-MAX(0,SUMIFS(Тех_Движение!$G$2:$G$5111,Тех_Движение!$D$2:$D$5111,$C165,Тех_Движение!$B$2:$B$5111,"&lt;="&amp;N$3)-$F165)))</f>
        <v/>
      </c>
      <c r="O165" s="54">
        <f>IF(OR($B165="",O$3&lt;$D165+Настройки!$B$7),0,MAX(0,$E165-MAX(0,SUMIFS(Тех_Движение!$G$2:$G$5111,Тех_Движение!$D$2:$D$5111,$C165,Тех_Движение!$B$2:$B$5111,"&lt;="&amp;O$3)-$F165)))</f>
        <v/>
      </c>
      <c r="P165" s="54">
        <f>IF(OR($B165="",P$3&lt;$D165+Настройки!$B$7),0,MAX(0,$E165-MAX(0,SUMIFS(Тех_Движение!$G$2:$G$5111,Тех_Движение!$D$2:$D$5111,$C165,Тех_Движение!$B$2:$B$5111,"&lt;="&amp;P$3)-$F165)))</f>
        <v/>
      </c>
      <c r="Q165" s="54">
        <f>IF(OR($B165="",Q$3&lt;$D165+Настройки!$B$7),0,MAX(0,$E165-MAX(0,SUMIFS(Тех_Движение!$G$2:$G$5111,Тех_Движение!$D$2:$D$5111,$C165,Тех_Движение!$B$2:$B$5111,"&lt;="&amp;Q$3)-$F165)))</f>
        <v/>
      </c>
      <c r="R165" s="54">
        <f>IF($B165="","",SUM($K165:$Q165))</f>
        <v/>
      </c>
      <c r="S165" s="56">
        <f>IF($B165="","",VLOOKUP($C165,Настройки!$A$11:$L$17,9,FALSE))</f>
        <v/>
      </c>
      <c r="T165" s="56">
        <f>IF($B165="","",$R165*$S165)</f>
        <v/>
      </c>
    </row>
    <row r="166">
      <c r="A166" s="20">
        <f>Тех_Движение!$A$163</f>
        <v/>
      </c>
      <c r="B166" s="20">
        <f>IF(Тех_Движение!$F$163&gt;0,Тех_Движение!$I$163,"")</f>
        <v/>
      </c>
      <c r="C166" s="20">
        <f>IF($B166="","",Тех_Движение!$D$163)</f>
        <v/>
      </c>
      <c r="D166" s="42">
        <f>IF($B166="","",Тех_Движение!$B$163)</f>
        <v/>
      </c>
      <c r="E166" s="54">
        <f>IF($B166="","",Тех_Движение!$F$163)</f>
        <v/>
      </c>
      <c r="F166" s="54">
        <f>IF($B166="","",SUMIFS($E$5:$E165,$C$5:$C165,$C166))</f>
        <v/>
      </c>
      <c r="G166" s="54">
        <f>IF($B166="","",MAX(0,$E166-MAX(0,SUMIFS(Тех_Движение!$G$2:$G$5111,Тех_Движение!$D$2:$D$5111,$C166,Тех_Движение!$B$2:$B$5111,"&lt;="&amp;Настройки!$B$5-1)-$F166)))</f>
        <v/>
      </c>
      <c r="H166" s="54">
        <f>IF($B166="","",IF(AND($D166&gt;=Настройки!$B$5,$D166&lt;=Настройки!$B$6),$E166,0))</f>
        <v/>
      </c>
      <c r="I166" s="54">
        <f>IF($B166="","",$G166+$H166-$J166)</f>
        <v/>
      </c>
      <c r="J166" s="54">
        <f>IF($B166="","",MAX(0,$E166-MAX(0,SUMIFS(Тех_Движение!$G$2:$G$5111,Тех_Движение!$D$2:$D$5111,$C166,Тех_Движение!$B$2:$B$5111,"&lt;="&amp;Настройки!$B$6)-$F166)))</f>
        <v/>
      </c>
      <c r="K166" s="54">
        <f>IF(OR($B166="",K$3&lt;$D166+Настройки!$B$7),0,MAX(0,$E166-MAX(0,SUMIFS(Тех_Движение!$G$2:$G$5111,Тех_Движение!$D$2:$D$5111,$C166,Тех_Движение!$B$2:$B$5111,"&lt;="&amp;K$3)-$F166)))</f>
        <v/>
      </c>
      <c r="L166" s="54">
        <f>IF(OR($B166="",L$3&lt;$D166+Настройки!$B$7),0,MAX(0,$E166-MAX(0,SUMIFS(Тех_Движение!$G$2:$G$5111,Тех_Движение!$D$2:$D$5111,$C166,Тех_Движение!$B$2:$B$5111,"&lt;="&amp;L$3)-$F166)))</f>
        <v/>
      </c>
      <c r="M166" s="54">
        <f>IF(OR($B166="",M$3&lt;$D166+Настройки!$B$7),0,MAX(0,$E166-MAX(0,SUMIFS(Тех_Движение!$G$2:$G$5111,Тех_Движение!$D$2:$D$5111,$C166,Тех_Движение!$B$2:$B$5111,"&lt;="&amp;M$3)-$F166)))</f>
        <v/>
      </c>
      <c r="N166" s="54">
        <f>IF(OR($B166="",N$3&lt;$D166+Настройки!$B$7),0,MAX(0,$E166-MAX(0,SUMIFS(Тех_Движение!$G$2:$G$5111,Тех_Движение!$D$2:$D$5111,$C166,Тех_Движение!$B$2:$B$5111,"&lt;="&amp;N$3)-$F166)))</f>
        <v/>
      </c>
      <c r="O166" s="54">
        <f>IF(OR($B166="",O$3&lt;$D166+Настройки!$B$7),0,MAX(0,$E166-MAX(0,SUMIFS(Тех_Движение!$G$2:$G$5111,Тех_Движение!$D$2:$D$5111,$C166,Тех_Движение!$B$2:$B$5111,"&lt;="&amp;O$3)-$F166)))</f>
        <v/>
      </c>
      <c r="P166" s="54">
        <f>IF(OR($B166="",P$3&lt;$D166+Настройки!$B$7),0,MAX(0,$E166-MAX(0,SUMIFS(Тех_Движение!$G$2:$G$5111,Тех_Движение!$D$2:$D$5111,$C166,Тех_Движение!$B$2:$B$5111,"&lt;="&amp;P$3)-$F166)))</f>
        <v/>
      </c>
      <c r="Q166" s="54">
        <f>IF(OR($B166="",Q$3&lt;$D166+Настройки!$B$7),0,MAX(0,$E166-MAX(0,SUMIFS(Тех_Движение!$G$2:$G$5111,Тех_Движение!$D$2:$D$5111,$C166,Тех_Движение!$B$2:$B$5111,"&lt;="&amp;Q$3)-$F166)))</f>
        <v/>
      </c>
      <c r="R166" s="54">
        <f>IF($B166="","",SUM($K166:$Q166))</f>
        <v/>
      </c>
      <c r="S166" s="56">
        <f>IF($B166="","",VLOOKUP($C166,Настройки!$A$11:$L$17,9,FALSE))</f>
        <v/>
      </c>
      <c r="T166" s="56">
        <f>IF($B166="","",$R166*$S166)</f>
        <v/>
      </c>
    </row>
    <row r="167">
      <c r="A167" s="20">
        <f>Тех_Движение!$A$164</f>
        <v/>
      </c>
      <c r="B167" s="20">
        <f>IF(Тех_Движение!$F$164&gt;0,Тех_Движение!$I$164,"")</f>
        <v/>
      </c>
      <c r="C167" s="20">
        <f>IF($B167="","",Тех_Движение!$D$164)</f>
        <v/>
      </c>
      <c r="D167" s="42">
        <f>IF($B167="","",Тех_Движение!$B$164)</f>
        <v/>
      </c>
      <c r="E167" s="54">
        <f>IF($B167="","",Тех_Движение!$F$164)</f>
        <v/>
      </c>
      <c r="F167" s="54">
        <f>IF($B167="","",SUMIFS($E$5:$E166,$C$5:$C166,$C167))</f>
        <v/>
      </c>
      <c r="G167" s="54">
        <f>IF($B167="","",MAX(0,$E167-MAX(0,SUMIFS(Тех_Движение!$G$2:$G$5111,Тех_Движение!$D$2:$D$5111,$C167,Тех_Движение!$B$2:$B$5111,"&lt;="&amp;Настройки!$B$5-1)-$F167)))</f>
        <v/>
      </c>
      <c r="H167" s="54">
        <f>IF($B167="","",IF(AND($D167&gt;=Настройки!$B$5,$D167&lt;=Настройки!$B$6),$E167,0))</f>
        <v/>
      </c>
      <c r="I167" s="54">
        <f>IF($B167="","",$G167+$H167-$J167)</f>
        <v/>
      </c>
      <c r="J167" s="54">
        <f>IF($B167="","",MAX(0,$E167-MAX(0,SUMIFS(Тех_Движение!$G$2:$G$5111,Тех_Движение!$D$2:$D$5111,$C167,Тех_Движение!$B$2:$B$5111,"&lt;="&amp;Настройки!$B$6)-$F167)))</f>
        <v/>
      </c>
      <c r="K167" s="54">
        <f>IF(OR($B167="",K$3&lt;$D167+Настройки!$B$7),0,MAX(0,$E167-MAX(0,SUMIFS(Тех_Движение!$G$2:$G$5111,Тех_Движение!$D$2:$D$5111,$C167,Тех_Движение!$B$2:$B$5111,"&lt;="&amp;K$3)-$F167)))</f>
        <v/>
      </c>
      <c r="L167" s="54">
        <f>IF(OR($B167="",L$3&lt;$D167+Настройки!$B$7),0,MAX(0,$E167-MAX(0,SUMIFS(Тех_Движение!$G$2:$G$5111,Тех_Движение!$D$2:$D$5111,$C167,Тех_Движение!$B$2:$B$5111,"&lt;="&amp;L$3)-$F167)))</f>
        <v/>
      </c>
      <c r="M167" s="54">
        <f>IF(OR($B167="",M$3&lt;$D167+Настройки!$B$7),0,MAX(0,$E167-MAX(0,SUMIFS(Тех_Движение!$G$2:$G$5111,Тех_Движение!$D$2:$D$5111,$C167,Тех_Движение!$B$2:$B$5111,"&lt;="&amp;M$3)-$F167)))</f>
        <v/>
      </c>
      <c r="N167" s="54">
        <f>IF(OR($B167="",N$3&lt;$D167+Настройки!$B$7),0,MAX(0,$E167-MAX(0,SUMIFS(Тех_Движение!$G$2:$G$5111,Тех_Движение!$D$2:$D$5111,$C167,Тех_Движение!$B$2:$B$5111,"&lt;="&amp;N$3)-$F167)))</f>
        <v/>
      </c>
      <c r="O167" s="54">
        <f>IF(OR($B167="",O$3&lt;$D167+Настройки!$B$7),0,MAX(0,$E167-MAX(0,SUMIFS(Тех_Движение!$G$2:$G$5111,Тех_Движение!$D$2:$D$5111,$C167,Тех_Движение!$B$2:$B$5111,"&lt;="&amp;O$3)-$F167)))</f>
        <v/>
      </c>
      <c r="P167" s="54">
        <f>IF(OR($B167="",P$3&lt;$D167+Настройки!$B$7),0,MAX(0,$E167-MAX(0,SUMIFS(Тех_Движение!$G$2:$G$5111,Тех_Движение!$D$2:$D$5111,$C167,Тех_Движение!$B$2:$B$5111,"&lt;="&amp;P$3)-$F167)))</f>
        <v/>
      </c>
      <c r="Q167" s="54">
        <f>IF(OR($B167="",Q$3&lt;$D167+Настройки!$B$7),0,MAX(0,$E167-MAX(0,SUMIFS(Тех_Движение!$G$2:$G$5111,Тех_Движение!$D$2:$D$5111,$C167,Тех_Движение!$B$2:$B$5111,"&lt;="&amp;Q$3)-$F167)))</f>
        <v/>
      </c>
      <c r="R167" s="54">
        <f>IF($B167="","",SUM($K167:$Q167))</f>
        <v/>
      </c>
      <c r="S167" s="56">
        <f>IF($B167="","",VLOOKUP($C167,Настройки!$A$11:$L$17,9,FALSE))</f>
        <v/>
      </c>
      <c r="T167" s="56">
        <f>IF($B167="","",$R167*$S167)</f>
        <v/>
      </c>
    </row>
    <row r="168">
      <c r="A168" s="20">
        <f>Тех_Движение!$A$165</f>
        <v/>
      </c>
      <c r="B168" s="20">
        <f>IF(Тех_Движение!$F$165&gt;0,Тех_Движение!$I$165,"")</f>
        <v/>
      </c>
      <c r="C168" s="20">
        <f>IF($B168="","",Тех_Движение!$D$165)</f>
        <v/>
      </c>
      <c r="D168" s="42">
        <f>IF($B168="","",Тех_Движение!$B$165)</f>
        <v/>
      </c>
      <c r="E168" s="54">
        <f>IF($B168="","",Тех_Движение!$F$165)</f>
        <v/>
      </c>
      <c r="F168" s="54">
        <f>IF($B168="","",SUMIFS($E$5:$E167,$C$5:$C167,$C168))</f>
        <v/>
      </c>
      <c r="G168" s="54">
        <f>IF($B168="","",MAX(0,$E168-MAX(0,SUMIFS(Тех_Движение!$G$2:$G$5111,Тех_Движение!$D$2:$D$5111,$C168,Тех_Движение!$B$2:$B$5111,"&lt;="&amp;Настройки!$B$5-1)-$F168)))</f>
        <v/>
      </c>
      <c r="H168" s="54">
        <f>IF($B168="","",IF(AND($D168&gt;=Настройки!$B$5,$D168&lt;=Настройки!$B$6),$E168,0))</f>
        <v/>
      </c>
      <c r="I168" s="54">
        <f>IF($B168="","",$G168+$H168-$J168)</f>
        <v/>
      </c>
      <c r="J168" s="54">
        <f>IF($B168="","",MAX(0,$E168-MAX(0,SUMIFS(Тех_Движение!$G$2:$G$5111,Тех_Движение!$D$2:$D$5111,$C168,Тех_Движение!$B$2:$B$5111,"&lt;="&amp;Настройки!$B$6)-$F168)))</f>
        <v/>
      </c>
      <c r="K168" s="54">
        <f>IF(OR($B168="",K$3&lt;$D168+Настройки!$B$7),0,MAX(0,$E168-MAX(0,SUMIFS(Тех_Движение!$G$2:$G$5111,Тех_Движение!$D$2:$D$5111,$C168,Тех_Движение!$B$2:$B$5111,"&lt;="&amp;K$3)-$F168)))</f>
        <v/>
      </c>
      <c r="L168" s="54">
        <f>IF(OR($B168="",L$3&lt;$D168+Настройки!$B$7),0,MAX(0,$E168-MAX(0,SUMIFS(Тех_Движение!$G$2:$G$5111,Тех_Движение!$D$2:$D$5111,$C168,Тех_Движение!$B$2:$B$5111,"&lt;="&amp;L$3)-$F168)))</f>
        <v/>
      </c>
      <c r="M168" s="54">
        <f>IF(OR($B168="",M$3&lt;$D168+Настройки!$B$7),0,MAX(0,$E168-MAX(0,SUMIFS(Тех_Движение!$G$2:$G$5111,Тех_Движение!$D$2:$D$5111,$C168,Тех_Движение!$B$2:$B$5111,"&lt;="&amp;M$3)-$F168)))</f>
        <v/>
      </c>
      <c r="N168" s="54">
        <f>IF(OR($B168="",N$3&lt;$D168+Настройки!$B$7),0,MAX(0,$E168-MAX(0,SUMIFS(Тех_Движение!$G$2:$G$5111,Тех_Движение!$D$2:$D$5111,$C168,Тех_Движение!$B$2:$B$5111,"&lt;="&amp;N$3)-$F168)))</f>
        <v/>
      </c>
      <c r="O168" s="54">
        <f>IF(OR($B168="",O$3&lt;$D168+Настройки!$B$7),0,MAX(0,$E168-MAX(0,SUMIFS(Тех_Движение!$G$2:$G$5111,Тех_Движение!$D$2:$D$5111,$C168,Тех_Движение!$B$2:$B$5111,"&lt;="&amp;O$3)-$F168)))</f>
        <v/>
      </c>
      <c r="P168" s="54">
        <f>IF(OR($B168="",P$3&lt;$D168+Настройки!$B$7),0,MAX(0,$E168-MAX(0,SUMIFS(Тех_Движение!$G$2:$G$5111,Тех_Движение!$D$2:$D$5111,$C168,Тех_Движение!$B$2:$B$5111,"&lt;="&amp;P$3)-$F168)))</f>
        <v/>
      </c>
      <c r="Q168" s="54">
        <f>IF(OR($B168="",Q$3&lt;$D168+Настройки!$B$7),0,MAX(0,$E168-MAX(0,SUMIFS(Тех_Движение!$G$2:$G$5111,Тех_Движение!$D$2:$D$5111,$C168,Тех_Движение!$B$2:$B$5111,"&lt;="&amp;Q$3)-$F168)))</f>
        <v/>
      </c>
      <c r="R168" s="54">
        <f>IF($B168="","",SUM($K168:$Q168))</f>
        <v/>
      </c>
      <c r="S168" s="56">
        <f>IF($B168="","",VLOOKUP($C168,Настройки!$A$11:$L$17,9,FALSE))</f>
        <v/>
      </c>
      <c r="T168" s="56">
        <f>IF($B168="","",$R168*$S168)</f>
        <v/>
      </c>
    </row>
    <row r="169">
      <c r="A169" s="20">
        <f>Тех_Движение!$A$166</f>
        <v/>
      </c>
      <c r="B169" s="20">
        <f>IF(Тех_Движение!$F$166&gt;0,Тех_Движение!$I$166,"")</f>
        <v/>
      </c>
      <c r="C169" s="20">
        <f>IF($B169="","",Тех_Движение!$D$166)</f>
        <v/>
      </c>
      <c r="D169" s="42">
        <f>IF($B169="","",Тех_Движение!$B$166)</f>
        <v/>
      </c>
      <c r="E169" s="54">
        <f>IF($B169="","",Тех_Движение!$F$166)</f>
        <v/>
      </c>
      <c r="F169" s="54">
        <f>IF($B169="","",SUMIFS($E$5:$E168,$C$5:$C168,$C169))</f>
        <v/>
      </c>
      <c r="G169" s="54">
        <f>IF($B169="","",MAX(0,$E169-MAX(0,SUMIFS(Тех_Движение!$G$2:$G$5111,Тех_Движение!$D$2:$D$5111,$C169,Тех_Движение!$B$2:$B$5111,"&lt;="&amp;Настройки!$B$5-1)-$F169)))</f>
        <v/>
      </c>
      <c r="H169" s="54">
        <f>IF($B169="","",IF(AND($D169&gt;=Настройки!$B$5,$D169&lt;=Настройки!$B$6),$E169,0))</f>
        <v/>
      </c>
      <c r="I169" s="54">
        <f>IF($B169="","",$G169+$H169-$J169)</f>
        <v/>
      </c>
      <c r="J169" s="54">
        <f>IF($B169="","",MAX(0,$E169-MAX(0,SUMIFS(Тех_Движение!$G$2:$G$5111,Тех_Движение!$D$2:$D$5111,$C169,Тех_Движение!$B$2:$B$5111,"&lt;="&amp;Настройки!$B$6)-$F169)))</f>
        <v/>
      </c>
      <c r="K169" s="54">
        <f>IF(OR($B169="",K$3&lt;$D169+Настройки!$B$7),0,MAX(0,$E169-MAX(0,SUMIFS(Тех_Движение!$G$2:$G$5111,Тех_Движение!$D$2:$D$5111,$C169,Тех_Движение!$B$2:$B$5111,"&lt;="&amp;K$3)-$F169)))</f>
        <v/>
      </c>
      <c r="L169" s="54">
        <f>IF(OR($B169="",L$3&lt;$D169+Настройки!$B$7),0,MAX(0,$E169-MAX(0,SUMIFS(Тех_Движение!$G$2:$G$5111,Тех_Движение!$D$2:$D$5111,$C169,Тех_Движение!$B$2:$B$5111,"&lt;="&amp;L$3)-$F169)))</f>
        <v/>
      </c>
      <c r="M169" s="54">
        <f>IF(OR($B169="",M$3&lt;$D169+Настройки!$B$7),0,MAX(0,$E169-MAX(0,SUMIFS(Тех_Движение!$G$2:$G$5111,Тех_Движение!$D$2:$D$5111,$C169,Тех_Движение!$B$2:$B$5111,"&lt;="&amp;M$3)-$F169)))</f>
        <v/>
      </c>
      <c r="N169" s="54">
        <f>IF(OR($B169="",N$3&lt;$D169+Настройки!$B$7),0,MAX(0,$E169-MAX(0,SUMIFS(Тех_Движение!$G$2:$G$5111,Тех_Движение!$D$2:$D$5111,$C169,Тех_Движение!$B$2:$B$5111,"&lt;="&amp;N$3)-$F169)))</f>
        <v/>
      </c>
      <c r="O169" s="54">
        <f>IF(OR($B169="",O$3&lt;$D169+Настройки!$B$7),0,MAX(0,$E169-MAX(0,SUMIFS(Тех_Движение!$G$2:$G$5111,Тех_Движение!$D$2:$D$5111,$C169,Тех_Движение!$B$2:$B$5111,"&lt;="&amp;O$3)-$F169)))</f>
        <v/>
      </c>
      <c r="P169" s="54">
        <f>IF(OR($B169="",P$3&lt;$D169+Настройки!$B$7),0,MAX(0,$E169-MAX(0,SUMIFS(Тех_Движение!$G$2:$G$5111,Тех_Движение!$D$2:$D$5111,$C169,Тех_Движение!$B$2:$B$5111,"&lt;="&amp;P$3)-$F169)))</f>
        <v/>
      </c>
      <c r="Q169" s="54">
        <f>IF(OR($B169="",Q$3&lt;$D169+Настройки!$B$7),0,MAX(0,$E169-MAX(0,SUMIFS(Тех_Движение!$G$2:$G$5111,Тех_Движение!$D$2:$D$5111,$C169,Тех_Движение!$B$2:$B$5111,"&lt;="&amp;Q$3)-$F169)))</f>
        <v/>
      </c>
      <c r="R169" s="54">
        <f>IF($B169="","",SUM($K169:$Q169))</f>
        <v/>
      </c>
      <c r="S169" s="56">
        <f>IF($B169="","",VLOOKUP($C169,Настройки!$A$11:$L$17,9,FALSE))</f>
        <v/>
      </c>
      <c r="T169" s="56">
        <f>IF($B169="","",$R169*$S169)</f>
        <v/>
      </c>
    </row>
    <row r="170">
      <c r="A170" s="20">
        <f>Тех_Движение!$A$167</f>
        <v/>
      </c>
      <c r="B170" s="20">
        <f>IF(Тех_Движение!$F$167&gt;0,Тех_Движение!$I$167,"")</f>
        <v/>
      </c>
      <c r="C170" s="20">
        <f>IF($B170="","",Тех_Движение!$D$167)</f>
        <v/>
      </c>
      <c r="D170" s="42">
        <f>IF($B170="","",Тех_Движение!$B$167)</f>
        <v/>
      </c>
      <c r="E170" s="54">
        <f>IF($B170="","",Тех_Движение!$F$167)</f>
        <v/>
      </c>
      <c r="F170" s="54">
        <f>IF($B170="","",SUMIFS($E$5:$E169,$C$5:$C169,$C170))</f>
        <v/>
      </c>
      <c r="G170" s="54">
        <f>IF($B170="","",MAX(0,$E170-MAX(0,SUMIFS(Тех_Движение!$G$2:$G$5111,Тех_Движение!$D$2:$D$5111,$C170,Тех_Движение!$B$2:$B$5111,"&lt;="&amp;Настройки!$B$5-1)-$F170)))</f>
        <v/>
      </c>
      <c r="H170" s="54">
        <f>IF($B170="","",IF(AND($D170&gt;=Настройки!$B$5,$D170&lt;=Настройки!$B$6),$E170,0))</f>
        <v/>
      </c>
      <c r="I170" s="54">
        <f>IF($B170="","",$G170+$H170-$J170)</f>
        <v/>
      </c>
      <c r="J170" s="54">
        <f>IF($B170="","",MAX(0,$E170-MAX(0,SUMIFS(Тех_Движение!$G$2:$G$5111,Тех_Движение!$D$2:$D$5111,$C170,Тех_Движение!$B$2:$B$5111,"&lt;="&amp;Настройки!$B$6)-$F170)))</f>
        <v/>
      </c>
      <c r="K170" s="54">
        <f>IF(OR($B170="",K$3&lt;$D170+Настройки!$B$7),0,MAX(0,$E170-MAX(0,SUMIFS(Тех_Движение!$G$2:$G$5111,Тех_Движение!$D$2:$D$5111,$C170,Тех_Движение!$B$2:$B$5111,"&lt;="&amp;K$3)-$F170)))</f>
        <v/>
      </c>
      <c r="L170" s="54">
        <f>IF(OR($B170="",L$3&lt;$D170+Настройки!$B$7),0,MAX(0,$E170-MAX(0,SUMIFS(Тех_Движение!$G$2:$G$5111,Тех_Движение!$D$2:$D$5111,$C170,Тех_Движение!$B$2:$B$5111,"&lt;="&amp;L$3)-$F170)))</f>
        <v/>
      </c>
      <c r="M170" s="54">
        <f>IF(OR($B170="",M$3&lt;$D170+Настройки!$B$7),0,MAX(0,$E170-MAX(0,SUMIFS(Тех_Движение!$G$2:$G$5111,Тех_Движение!$D$2:$D$5111,$C170,Тех_Движение!$B$2:$B$5111,"&lt;="&amp;M$3)-$F170)))</f>
        <v/>
      </c>
      <c r="N170" s="54">
        <f>IF(OR($B170="",N$3&lt;$D170+Настройки!$B$7),0,MAX(0,$E170-MAX(0,SUMIFS(Тех_Движение!$G$2:$G$5111,Тех_Движение!$D$2:$D$5111,$C170,Тех_Движение!$B$2:$B$5111,"&lt;="&amp;N$3)-$F170)))</f>
        <v/>
      </c>
      <c r="O170" s="54">
        <f>IF(OR($B170="",O$3&lt;$D170+Настройки!$B$7),0,MAX(0,$E170-MAX(0,SUMIFS(Тех_Движение!$G$2:$G$5111,Тех_Движение!$D$2:$D$5111,$C170,Тех_Движение!$B$2:$B$5111,"&lt;="&amp;O$3)-$F170)))</f>
        <v/>
      </c>
      <c r="P170" s="54">
        <f>IF(OR($B170="",P$3&lt;$D170+Настройки!$B$7),0,MAX(0,$E170-MAX(0,SUMIFS(Тех_Движение!$G$2:$G$5111,Тех_Движение!$D$2:$D$5111,$C170,Тех_Движение!$B$2:$B$5111,"&lt;="&amp;P$3)-$F170)))</f>
        <v/>
      </c>
      <c r="Q170" s="54">
        <f>IF(OR($B170="",Q$3&lt;$D170+Настройки!$B$7),0,MAX(0,$E170-MAX(0,SUMIFS(Тех_Движение!$G$2:$G$5111,Тех_Движение!$D$2:$D$5111,$C170,Тех_Движение!$B$2:$B$5111,"&lt;="&amp;Q$3)-$F170)))</f>
        <v/>
      </c>
      <c r="R170" s="54">
        <f>IF($B170="","",SUM($K170:$Q170))</f>
        <v/>
      </c>
      <c r="S170" s="56">
        <f>IF($B170="","",VLOOKUP($C170,Настройки!$A$11:$L$17,9,FALSE))</f>
        <v/>
      </c>
      <c r="T170" s="56">
        <f>IF($B170="","",$R170*$S170)</f>
        <v/>
      </c>
    </row>
    <row r="171">
      <c r="A171" s="20">
        <f>Тех_Движение!$A$168</f>
        <v/>
      </c>
      <c r="B171" s="20">
        <f>IF(Тех_Движение!$F$168&gt;0,Тех_Движение!$I$168,"")</f>
        <v/>
      </c>
      <c r="C171" s="20">
        <f>IF($B171="","",Тех_Движение!$D$168)</f>
        <v/>
      </c>
      <c r="D171" s="42">
        <f>IF($B171="","",Тех_Движение!$B$168)</f>
        <v/>
      </c>
      <c r="E171" s="54">
        <f>IF($B171="","",Тех_Движение!$F$168)</f>
        <v/>
      </c>
      <c r="F171" s="54">
        <f>IF($B171="","",SUMIFS($E$5:$E170,$C$5:$C170,$C171))</f>
        <v/>
      </c>
      <c r="G171" s="54">
        <f>IF($B171="","",MAX(0,$E171-MAX(0,SUMIFS(Тех_Движение!$G$2:$G$5111,Тех_Движение!$D$2:$D$5111,$C171,Тех_Движение!$B$2:$B$5111,"&lt;="&amp;Настройки!$B$5-1)-$F171)))</f>
        <v/>
      </c>
      <c r="H171" s="54">
        <f>IF($B171="","",IF(AND($D171&gt;=Настройки!$B$5,$D171&lt;=Настройки!$B$6),$E171,0))</f>
        <v/>
      </c>
      <c r="I171" s="54">
        <f>IF($B171="","",$G171+$H171-$J171)</f>
        <v/>
      </c>
      <c r="J171" s="54">
        <f>IF($B171="","",MAX(0,$E171-MAX(0,SUMIFS(Тех_Движение!$G$2:$G$5111,Тех_Движение!$D$2:$D$5111,$C171,Тех_Движение!$B$2:$B$5111,"&lt;="&amp;Настройки!$B$6)-$F171)))</f>
        <v/>
      </c>
      <c r="K171" s="54">
        <f>IF(OR($B171="",K$3&lt;$D171+Настройки!$B$7),0,MAX(0,$E171-MAX(0,SUMIFS(Тех_Движение!$G$2:$G$5111,Тех_Движение!$D$2:$D$5111,$C171,Тех_Движение!$B$2:$B$5111,"&lt;="&amp;K$3)-$F171)))</f>
        <v/>
      </c>
      <c r="L171" s="54">
        <f>IF(OR($B171="",L$3&lt;$D171+Настройки!$B$7),0,MAX(0,$E171-MAX(0,SUMIFS(Тех_Движение!$G$2:$G$5111,Тех_Движение!$D$2:$D$5111,$C171,Тех_Движение!$B$2:$B$5111,"&lt;="&amp;L$3)-$F171)))</f>
        <v/>
      </c>
      <c r="M171" s="54">
        <f>IF(OR($B171="",M$3&lt;$D171+Настройки!$B$7),0,MAX(0,$E171-MAX(0,SUMIFS(Тех_Движение!$G$2:$G$5111,Тех_Движение!$D$2:$D$5111,$C171,Тех_Движение!$B$2:$B$5111,"&lt;="&amp;M$3)-$F171)))</f>
        <v/>
      </c>
      <c r="N171" s="54">
        <f>IF(OR($B171="",N$3&lt;$D171+Настройки!$B$7),0,MAX(0,$E171-MAX(0,SUMIFS(Тех_Движение!$G$2:$G$5111,Тех_Движение!$D$2:$D$5111,$C171,Тех_Движение!$B$2:$B$5111,"&lt;="&amp;N$3)-$F171)))</f>
        <v/>
      </c>
      <c r="O171" s="54">
        <f>IF(OR($B171="",O$3&lt;$D171+Настройки!$B$7),0,MAX(0,$E171-MAX(0,SUMIFS(Тех_Движение!$G$2:$G$5111,Тех_Движение!$D$2:$D$5111,$C171,Тех_Движение!$B$2:$B$5111,"&lt;="&amp;O$3)-$F171)))</f>
        <v/>
      </c>
      <c r="P171" s="54">
        <f>IF(OR($B171="",P$3&lt;$D171+Настройки!$B$7),0,MAX(0,$E171-MAX(0,SUMIFS(Тех_Движение!$G$2:$G$5111,Тех_Движение!$D$2:$D$5111,$C171,Тех_Движение!$B$2:$B$5111,"&lt;="&amp;P$3)-$F171)))</f>
        <v/>
      </c>
      <c r="Q171" s="54">
        <f>IF(OR($B171="",Q$3&lt;$D171+Настройки!$B$7),0,MAX(0,$E171-MAX(0,SUMIFS(Тех_Движение!$G$2:$G$5111,Тех_Движение!$D$2:$D$5111,$C171,Тех_Движение!$B$2:$B$5111,"&lt;="&amp;Q$3)-$F171)))</f>
        <v/>
      </c>
      <c r="R171" s="54">
        <f>IF($B171="","",SUM($K171:$Q171))</f>
        <v/>
      </c>
      <c r="S171" s="56">
        <f>IF($B171="","",VLOOKUP($C171,Настройки!$A$11:$L$17,9,FALSE))</f>
        <v/>
      </c>
      <c r="T171" s="56">
        <f>IF($B171="","",$R171*$S171)</f>
        <v/>
      </c>
    </row>
    <row r="172">
      <c r="A172" s="20">
        <f>Тех_Движение!$A$169</f>
        <v/>
      </c>
      <c r="B172" s="20">
        <f>IF(Тех_Движение!$F$169&gt;0,Тех_Движение!$I$169,"")</f>
        <v/>
      </c>
      <c r="C172" s="20">
        <f>IF($B172="","",Тех_Движение!$D$169)</f>
        <v/>
      </c>
      <c r="D172" s="42">
        <f>IF($B172="","",Тех_Движение!$B$169)</f>
        <v/>
      </c>
      <c r="E172" s="54">
        <f>IF($B172="","",Тех_Движение!$F$169)</f>
        <v/>
      </c>
      <c r="F172" s="54">
        <f>IF($B172="","",SUMIFS($E$5:$E171,$C$5:$C171,$C172))</f>
        <v/>
      </c>
      <c r="G172" s="54">
        <f>IF($B172="","",MAX(0,$E172-MAX(0,SUMIFS(Тех_Движение!$G$2:$G$5111,Тех_Движение!$D$2:$D$5111,$C172,Тех_Движение!$B$2:$B$5111,"&lt;="&amp;Настройки!$B$5-1)-$F172)))</f>
        <v/>
      </c>
      <c r="H172" s="54">
        <f>IF($B172="","",IF(AND($D172&gt;=Настройки!$B$5,$D172&lt;=Настройки!$B$6),$E172,0))</f>
        <v/>
      </c>
      <c r="I172" s="54">
        <f>IF($B172="","",$G172+$H172-$J172)</f>
        <v/>
      </c>
      <c r="J172" s="54">
        <f>IF($B172="","",MAX(0,$E172-MAX(0,SUMIFS(Тех_Движение!$G$2:$G$5111,Тех_Движение!$D$2:$D$5111,$C172,Тех_Движение!$B$2:$B$5111,"&lt;="&amp;Настройки!$B$6)-$F172)))</f>
        <v/>
      </c>
      <c r="K172" s="54">
        <f>IF(OR($B172="",K$3&lt;$D172+Настройки!$B$7),0,MAX(0,$E172-MAX(0,SUMIFS(Тех_Движение!$G$2:$G$5111,Тех_Движение!$D$2:$D$5111,$C172,Тех_Движение!$B$2:$B$5111,"&lt;="&amp;K$3)-$F172)))</f>
        <v/>
      </c>
      <c r="L172" s="54">
        <f>IF(OR($B172="",L$3&lt;$D172+Настройки!$B$7),0,MAX(0,$E172-MAX(0,SUMIFS(Тех_Движение!$G$2:$G$5111,Тех_Движение!$D$2:$D$5111,$C172,Тех_Движение!$B$2:$B$5111,"&lt;="&amp;L$3)-$F172)))</f>
        <v/>
      </c>
      <c r="M172" s="54">
        <f>IF(OR($B172="",M$3&lt;$D172+Настройки!$B$7),0,MAX(0,$E172-MAX(0,SUMIFS(Тех_Движение!$G$2:$G$5111,Тех_Движение!$D$2:$D$5111,$C172,Тех_Движение!$B$2:$B$5111,"&lt;="&amp;M$3)-$F172)))</f>
        <v/>
      </c>
      <c r="N172" s="54">
        <f>IF(OR($B172="",N$3&lt;$D172+Настройки!$B$7),0,MAX(0,$E172-MAX(0,SUMIFS(Тех_Движение!$G$2:$G$5111,Тех_Движение!$D$2:$D$5111,$C172,Тех_Движение!$B$2:$B$5111,"&lt;="&amp;N$3)-$F172)))</f>
        <v/>
      </c>
      <c r="O172" s="54">
        <f>IF(OR($B172="",O$3&lt;$D172+Настройки!$B$7),0,MAX(0,$E172-MAX(0,SUMIFS(Тех_Движение!$G$2:$G$5111,Тех_Движение!$D$2:$D$5111,$C172,Тех_Движение!$B$2:$B$5111,"&lt;="&amp;O$3)-$F172)))</f>
        <v/>
      </c>
      <c r="P172" s="54">
        <f>IF(OR($B172="",P$3&lt;$D172+Настройки!$B$7),0,MAX(0,$E172-MAX(0,SUMIFS(Тех_Движение!$G$2:$G$5111,Тех_Движение!$D$2:$D$5111,$C172,Тех_Движение!$B$2:$B$5111,"&lt;="&amp;P$3)-$F172)))</f>
        <v/>
      </c>
      <c r="Q172" s="54">
        <f>IF(OR($B172="",Q$3&lt;$D172+Настройки!$B$7),0,MAX(0,$E172-MAX(0,SUMIFS(Тех_Движение!$G$2:$G$5111,Тех_Движение!$D$2:$D$5111,$C172,Тех_Движение!$B$2:$B$5111,"&lt;="&amp;Q$3)-$F172)))</f>
        <v/>
      </c>
      <c r="R172" s="54">
        <f>IF($B172="","",SUM($K172:$Q172))</f>
        <v/>
      </c>
      <c r="S172" s="56">
        <f>IF($B172="","",VLOOKUP($C172,Настройки!$A$11:$L$17,9,FALSE))</f>
        <v/>
      </c>
      <c r="T172" s="56">
        <f>IF($B172="","",$R172*$S172)</f>
        <v/>
      </c>
    </row>
    <row r="173">
      <c r="A173" s="20">
        <f>Тех_Движение!$A$170</f>
        <v/>
      </c>
      <c r="B173" s="20">
        <f>IF(Тех_Движение!$F$170&gt;0,Тех_Движение!$I$170,"")</f>
        <v/>
      </c>
      <c r="C173" s="20">
        <f>IF($B173="","",Тех_Движение!$D$170)</f>
        <v/>
      </c>
      <c r="D173" s="42">
        <f>IF($B173="","",Тех_Движение!$B$170)</f>
        <v/>
      </c>
      <c r="E173" s="54">
        <f>IF($B173="","",Тех_Движение!$F$170)</f>
        <v/>
      </c>
      <c r="F173" s="54">
        <f>IF($B173="","",SUMIFS($E$5:$E172,$C$5:$C172,$C173))</f>
        <v/>
      </c>
      <c r="G173" s="54">
        <f>IF($B173="","",MAX(0,$E173-MAX(0,SUMIFS(Тех_Движение!$G$2:$G$5111,Тех_Движение!$D$2:$D$5111,$C173,Тех_Движение!$B$2:$B$5111,"&lt;="&amp;Настройки!$B$5-1)-$F173)))</f>
        <v/>
      </c>
      <c r="H173" s="54">
        <f>IF($B173="","",IF(AND($D173&gt;=Настройки!$B$5,$D173&lt;=Настройки!$B$6),$E173,0))</f>
        <v/>
      </c>
      <c r="I173" s="54">
        <f>IF($B173="","",$G173+$H173-$J173)</f>
        <v/>
      </c>
      <c r="J173" s="54">
        <f>IF($B173="","",MAX(0,$E173-MAX(0,SUMIFS(Тех_Движение!$G$2:$G$5111,Тех_Движение!$D$2:$D$5111,$C173,Тех_Движение!$B$2:$B$5111,"&lt;="&amp;Настройки!$B$6)-$F173)))</f>
        <v/>
      </c>
      <c r="K173" s="54">
        <f>IF(OR($B173="",K$3&lt;$D173+Настройки!$B$7),0,MAX(0,$E173-MAX(0,SUMIFS(Тех_Движение!$G$2:$G$5111,Тех_Движение!$D$2:$D$5111,$C173,Тех_Движение!$B$2:$B$5111,"&lt;="&amp;K$3)-$F173)))</f>
        <v/>
      </c>
      <c r="L173" s="54">
        <f>IF(OR($B173="",L$3&lt;$D173+Настройки!$B$7),0,MAX(0,$E173-MAX(0,SUMIFS(Тех_Движение!$G$2:$G$5111,Тех_Движение!$D$2:$D$5111,$C173,Тех_Движение!$B$2:$B$5111,"&lt;="&amp;L$3)-$F173)))</f>
        <v/>
      </c>
      <c r="M173" s="54">
        <f>IF(OR($B173="",M$3&lt;$D173+Настройки!$B$7),0,MAX(0,$E173-MAX(0,SUMIFS(Тех_Движение!$G$2:$G$5111,Тех_Движение!$D$2:$D$5111,$C173,Тех_Движение!$B$2:$B$5111,"&lt;="&amp;M$3)-$F173)))</f>
        <v/>
      </c>
      <c r="N173" s="54">
        <f>IF(OR($B173="",N$3&lt;$D173+Настройки!$B$7),0,MAX(0,$E173-MAX(0,SUMIFS(Тех_Движение!$G$2:$G$5111,Тех_Движение!$D$2:$D$5111,$C173,Тех_Движение!$B$2:$B$5111,"&lt;="&amp;N$3)-$F173)))</f>
        <v/>
      </c>
      <c r="O173" s="54">
        <f>IF(OR($B173="",O$3&lt;$D173+Настройки!$B$7),0,MAX(0,$E173-MAX(0,SUMIFS(Тех_Движение!$G$2:$G$5111,Тех_Движение!$D$2:$D$5111,$C173,Тех_Движение!$B$2:$B$5111,"&lt;="&amp;O$3)-$F173)))</f>
        <v/>
      </c>
      <c r="P173" s="54">
        <f>IF(OR($B173="",P$3&lt;$D173+Настройки!$B$7),0,MAX(0,$E173-MAX(0,SUMIFS(Тех_Движение!$G$2:$G$5111,Тех_Движение!$D$2:$D$5111,$C173,Тех_Движение!$B$2:$B$5111,"&lt;="&amp;P$3)-$F173)))</f>
        <v/>
      </c>
      <c r="Q173" s="54">
        <f>IF(OR($B173="",Q$3&lt;$D173+Настройки!$B$7),0,MAX(0,$E173-MAX(0,SUMIFS(Тех_Движение!$G$2:$G$5111,Тех_Движение!$D$2:$D$5111,$C173,Тех_Движение!$B$2:$B$5111,"&lt;="&amp;Q$3)-$F173)))</f>
        <v/>
      </c>
      <c r="R173" s="54">
        <f>IF($B173="","",SUM($K173:$Q173))</f>
        <v/>
      </c>
      <c r="S173" s="56">
        <f>IF($B173="","",VLOOKUP($C173,Настройки!$A$11:$L$17,9,FALSE))</f>
        <v/>
      </c>
      <c r="T173" s="56">
        <f>IF($B173="","",$R173*$S173)</f>
        <v/>
      </c>
    </row>
    <row r="174">
      <c r="A174" s="20">
        <f>Тех_Движение!$A$171</f>
        <v/>
      </c>
      <c r="B174" s="20">
        <f>IF(Тех_Движение!$F$171&gt;0,Тех_Движение!$I$171,"")</f>
        <v/>
      </c>
      <c r="C174" s="20">
        <f>IF($B174="","",Тех_Движение!$D$171)</f>
        <v/>
      </c>
      <c r="D174" s="42">
        <f>IF($B174="","",Тех_Движение!$B$171)</f>
        <v/>
      </c>
      <c r="E174" s="54">
        <f>IF($B174="","",Тех_Движение!$F$171)</f>
        <v/>
      </c>
      <c r="F174" s="54">
        <f>IF($B174="","",SUMIFS($E$5:$E173,$C$5:$C173,$C174))</f>
        <v/>
      </c>
      <c r="G174" s="54">
        <f>IF($B174="","",MAX(0,$E174-MAX(0,SUMIFS(Тех_Движение!$G$2:$G$5111,Тех_Движение!$D$2:$D$5111,$C174,Тех_Движение!$B$2:$B$5111,"&lt;="&amp;Настройки!$B$5-1)-$F174)))</f>
        <v/>
      </c>
      <c r="H174" s="54">
        <f>IF($B174="","",IF(AND($D174&gt;=Настройки!$B$5,$D174&lt;=Настройки!$B$6),$E174,0))</f>
        <v/>
      </c>
      <c r="I174" s="54">
        <f>IF($B174="","",$G174+$H174-$J174)</f>
        <v/>
      </c>
      <c r="J174" s="54">
        <f>IF($B174="","",MAX(0,$E174-MAX(0,SUMIFS(Тех_Движение!$G$2:$G$5111,Тех_Движение!$D$2:$D$5111,$C174,Тех_Движение!$B$2:$B$5111,"&lt;="&amp;Настройки!$B$6)-$F174)))</f>
        <v/>
      </c>
      <c r="K174" s="54">
        <f>IF(OR($B174="",K$3&lt;$D174+Настройки!$B$7),0,MAX(0,$E174-MAX(0,SUMIFS(Тех_Движение!$G$2:$G$5111,Тех_Движение!$D$2:$D$5111,$C174,Тех_Движение!$B$2:$B$5111,"&lt;="&amp;K$3)-$F174)))</f>
        <v/>
      </c>
      <c r="L174" s="54">
        <f>IF(OR($B174="",L$3&lt;$D174+Настройки!$B$7),0,MAX(0,$E174-MAX(0,SUMIFS(Тех_Движение!$G$2:$G$5111,Тех_Движение!$D$2:$D$5111,$C174,Тех_Движение!$B$2:$B$5111,"&lt;="&amp;L$3)-$F174)))</f>
        <v/>
      </c>
      <c r="M174" s="54">
        <f>IF(OR($B174="",M$3&lt;$D174+Настройки!$B$7),0,MAX(0,$E174-MAX(0,SUMIFS(Тех_Движение!$G$2:$G$5111,Тех_Движение!$D$2:$D$5111,$C174,Тех_Движение!$B$2:$B$5111,"&lt;="&amp;M$3)-$F174)))</f>
        <v/>
      </c>
      <c r="N174" s="54">
        <f>IF(OR($B174="",N$3&lt;$D174+Настройки!$B$7),0,MAX(0,$E174-MAX(0,SUMIFS(Тех_Движение!$G$2:$G$5111,Тех_Движение!$D$2:$D$5111,$C174,Тех_Движение!$B$2:$B$5111,"&lt;="&amp;N$3)-$F174)))</f>
        <v/>
      </c>
      <c r="O174" s="54">
        <f>IF(OR($B174="",O$3&lt;$D174+Настройки!$B$7),0,MAX(0,$E174-MAX(0,SUMIFS(Тех_Движение!$G$2:$G$5111,Тех_Движение!$D$2:$D$5111,$C174,Тех_Движение!$B$2:$B$5111,"&lt;="&amp;O$3)-$F174)))</f>
        <v/>
      </c>
      <c r="P174" s="54">
        <f>IF(OR($B174="",P$3&lt;$D174+Настройки!$B$7),0,MAX(0,$E174-MAX(0,SUMIFS(Тех_Движение!$G$2:$G$5111,Тех_Движение!$D$2:$D$5111,$C174,Тех_Движение!$B$2:$B$5111,"&lt;="&amp;P$3)-$F174)))</f>
        <v/>
      </c>
      <c r="Q174" s="54">
        <f>IF(OR($B174="",Q$3&lt;$D174+Настройки!$B$7),0,MAX(0,$E174-MAX(0,SUMIFS(Тех_Движение!$G$2:$G$5111,Тех_Движение!$D$2:$D$5111,$C174,Тех_Движение!$B$2:$B$5111,"&lt;="&amp;Q$3)-$F174)))</f>
        <v/>
      </c>
      <c r="R174" s="54">
        <f>IF($B174="","",SUM($K174:$Q174))</f>
        <v/>
      </c>
      <c r="S174" s="56">
        <f>IF($B174="","",VLOOKUP($C174,Настройки!$A$11:$L$17,9,FALSE))</f>
        <v/>
      </c>
      <c r="T174" s="56">
        <f>IF($B174="","",$R174*$S174)</f>
        <v/>
      </c>
    </row>
    <row r="175">
      <c r="A175" s="20">
        <f>Тех_Движение!$A$172</f>
        <v/>
      </c>
      <c r="B175" s="20">
        <f>IF(Тех_Движение!$F$172&gt;0,Тех_Движение!$I$172,"")</f>
        <v/>
      </c>
      <c r="C175" s="20">
        <f>IF($B175="","",Тех_Движение!$D$172)</f>
        <v/>
      </c>
      <c r="D175" s="42">
        <f>IF($B175="","",Тех_Движение!$B$172)</f>
        <v/>
      </c>
      <c r="E175" s="54">
        <f>IF($B175="","",Тех_Движение!$F$172)</f>
        <v/>
      </c>
      <c r="F175" s="54">
        <f>IF($B175="","",SUMIFS($E$5:$E174,$C$5:$C174,$C175))</f>
        <v/>
      </c>
      <c r="G175" s="54">
        <f>IF($B175="","",MAX(0,$E175-MAX(0,SUMIFS(Тех_Движение!$G$2:$G$5111,Тех_Движение!$D$2:$D$5111,$C175,Тех_Движение!$B$2:$B$5111,"&lt;="&amp;Настройки!$B$5-1)-$F175)))</f>
        <v/>
      </c>
      <c r="H175" s="54">
        <f>IF($B175="","",IF(AND($D175&gt;=Настройки!$B$5,$D175&lt;=Настройки!$B$6),$E175,0))</f>
        <v/>
      </c>
      <c r="I175" s="54">
        <f>IF($B175="","",$G175+$H175-$J175)</f>
        <v/>
      </c>
      <c r="J175" s="54">
        <f>IF($B175="","",MAX(0,$E175-MAX(0,SUMIFS(Тех_Движение!$G$2:$G$5111,Тех_Движение!$D$2:$D$5111,$C175,Тех_Движение!$B$2:$B$5111,"&lt;="&amp;Настройки!$B$6)-$F175)))</f>
        <v/>
      </c>
      <c r="K175" s="54">
        <f>IF(OR($B175="",K$3&lt;$D175+Настройки!$B$7),0,MAX(0,$E175-MAX(0,SUMIFS(Тех_Движение!$G$2:$G$5111,Тех_Движение!$D$2:$D$5111,$C175,Тех_Движение!$B$2:$B$5111,"&lt;="&amp;K$3)-$F175)))</f>
        <v/>
      </c>
      <c r="L175" s="54">
        <f>IF(OR($B175="",L$3&lt;$D175+Настройки!$B$7),0,MAX(0,$E175-MAX(0,SUMIFS(Тех_Движение!$G$2:$G$5111,Тех_Движение!$D$2:$D$5111,$C175,Тех_Движение!$B$2:$B$5111,"&lt;="&amp;L$3)-$F175)))</f>
        <v/>
      </c>
      <c r="M175" s="54">
        <f>IF(OR($B175="",M$3&lt;$D175+Настройки!$B$7),0,MAX(0,$E175-MAX(0,SUMIFS(Тех_Движение!$G$2:$G$5111,Тех_Движение!$D$2:$D$5111,$C175,Тех_Движение!$B$2:$B$5111,"&lt;="&amp;M$3)-$F175)))</f>
        <v/>
      </c>
      <c r="N175" s="54">
        <f>IF(OR($B175="",N$3&lt;$D175+Настройки!$B$7),0,MAX(0,$E175-MAX(0,SUMIFS(Тех_Движение!$G$2:$G$5111,Тех_Движение!$D$2:$D$5111,$C175,Тех_Движение!$B$2:$B$5111,"&lt;="&amp;N$3)-$F175)))</f>
        <v/>
      </c>
      <c r="O175" s="54">
        <f>IF(OR($B175="",O$3&lt;$D175+Настройки!$B$7),0,MAX(0,$E175-MAX(0,SUMIFS(Тех_Движение!$G$2:$G$5111,Тех_Движение!$D$2:$D$5111,$C175,Тех_Движение!$B$2:$B$5111,"&lt;="&amp;O$3)-$F175)))</f>
        <v/>
      </c>
      <c r="P175" s="54">
        <f>IF(OR($B175="",P$3&lt;$D175+Настройки!$B$7),0,MAX(0,$E175-MAX(0,SUMIFS(Тех_Движение!$G$2:$G$5111,Тех_Движение!$D$2:$D$5111,$C175,Тех_Движение!$B$2:$B$5111,"&lt;="&amp;P$3)-$F175)))</f>
        <v/>
      </c>
      <c r="Q175" s="54">
        <f>IF(OR($B175="",Q$3&lt;$D175+Настройки!$B$7),0,MAX(0,$E175-MAX(0,SUMIFS(Тех_Движение!$G$2:$G$5111,Тех_Движение!$D$2:$D$5111,$C175,Тех_Движение!$B$2:$B$5111,"&lt;="&amp;Q$3)-$F175)))</f>
        <v/>
      </c>
      <c r="R175" s="54">
        <f>IF($B175="","",SUM($K175:$Q175))</f>
        <v/>
      </c>
      <c r="S175" s="56">
        <f>IF($B175="","",VLOOKUP($C175,Настройки!$A$11:$L$17,9,FALSE))</f>
        <v/>
      </c>
      <c r="T175" s="56">
        <f>IF($B175="","",$R175*$S175)</f>
        <v/>
      </c>
    </row>
    <row r="176">
      <c r="A176" s="20">
        <f>Тех_Движение!$A$173</f>
        <v/>
      </c>
      <c r="B176" s="20">
        <f>IF(Тех_Движение!$F$173&gt;0,Тех_Движение!$I$173,"")</f>
        <v/>
      </c>
      <c r="C176" s="20">
        <f>IF($B176="","",Тех_Движение!$D$173)</f>
        <v/>
      </c>
      <c r="D176" s="42">
        <f>IF($B176="","",Тех_Движение!$B$173)</f>
        <v/>
      </c>
      <c r="E176" s="54">
        <f>IF($B176="","",Тех_Движение!$F$173)</f>
        <v/>
      </c>
      <c r="F176" s="54">
        <f>IF($B176="","",SUMIFS($E$5:$E175,$C$5:$C175,$C176))</f>
        <v/>
      </c>
      <c r="G176" s="54">
        <f>IF($B176="","",MAX(0,$E176-MAX(0,SUMIFS(Тех_Движение!$G$2:$G$5111,Тех_Движение!$D$2:$D$5111,$C176,Тех_Движение!$B$2:$B$5111,"&lt;="&amp;Настройки!$B$5-1)-$F176)))</f>
        <v/>
      </c>
      <c r="H176" s="54">
        <f>IF($B176="","",IF(AND($D176&gt;=Настройки!$B$5,$D176&lt;=Настройки!$B$6),$E176,0))</f>
        <v/>
      </c>
      <c r="I176" s="54">
        <f>IF($B176="","",$G176+$H176-$J176)</f>
        <v/>
      </c>
      <c r="J176" s="54">
        <f>IF($B176="","",MAX(0,$E176-MAX(0,SUMIFS(Тех_Движение!$G$2:$G$5111,Тех_Движение!$D$2:$D$5111,$C176,Тех_Движение!$B$2:$B$5111,"&lt;="&amp;Настройки!$B$6)-$F176)))</f>
        <v/>
      </c>
      <c r="K176" s="54">
        <f>IF(OR($B176="",K$3&lt;$D176+Настройки!$B$7),0,MAX(0,$E176-MAX(0,SUMIFS(Тех_Движение!$G$2:$G$5111,Тех_Движение!$D$2:$D$5111,$C176,Тех_Движение!$B$2:$B$5111,"&lt;="&amp;K$3)-$F176)))</f>
        <v/>
      </c>
      <c r="L176" s="54">
        <f>IF(OR($B176="",L$3&lt;$D176+Настройки!$B$7),0,MAX(0,$E176-MAX(0,SUMIFS(Тех_Движение!$G$2:$G$5111,Тех_Движение!$D$2:$D$5111,$C176,Тех_Движение!$B$2:$B$5111,"&lt;="&amp;L$3)-$F176)))</f>
        <v/>
      </c>
      <c r="M176" s="54">
        <f>IF(OR($B176="",M$3&lt;$D176+Настройки!$B$7),0,MAX(0,$E176-MAX(0,SUMIFS(Тех_Движение!$G$2:$G$5111,Тех_Движение!$D$2:$D$5111,$C176,Тех_Движение!$B$2:$B$5111,"&lt;="&amp;M$3)-$F176)))</f>
        <v/>
      </c>
      <c r="N176" s="54">
        <f>IF(OR($B176="",N$3&lt;$D176+Настройки!$B$7),0,MAX(0,$E176-MAX(0,SUMIFS(Тех_Движение!$G$2:$G$5111,Тех_Движение!$D$2:$D$5111,$C176,Тех_Движение!$B$2:$B$5111,"&lt;="&amp;N$3)-$F176)))</f>
        <v/>
      </c>
      <c r="O176" s="54">
        <f>IF(OR($B176="",O$3&lt;$D176+Настройки!$B$7),0,MAX(0,$E176-MAX(0,SUMIFS(Тех_Движение!$G$2:$G$5111,Тех_Движение!$D$2:$D$5111,$C176,Тех_Движение!$B$2:$B$5111,"&lt;="&amp;O$3)-$F176)))</f>
        <v/>
      </c>
      <c r="P176" s="54">
        <f>IF(OR($B176="",P$3&lt;$D176+Настройки!$B$7),0,MAX(0,$E176-MAX(0,SUMIFS(Тех_Движение!$G$2:$G$5111,Тех_Движение!$D$2:$D$5111,$C176,Тех_Движение!$B$2:$B$5111,"&lt;="&amp;P$3)-$F176)))</f>
        <v/>
      </c>
      <c r="Q176" s="54">
        <f>IF(OR($B176="",Q$3&lt;$D176+Настройки!$B$7),0,MAX(0,$E176-MAX(0,SUMIFS(Тех_Движение!$G$2:$G$5111,Тех_Движение!$D$2:$D$5111,$C176,Тех_Движение!$B$2:$B$5111,"&lt;="&amp;Q$3)-$F176)))</f>
        <v/>
      </c>
      <c r="R176" s="54">
        <f>IF($B176="","",SUM($K176:$Q176))</f>
        <v/>
      </c>
      <c r="S176" s="56">
        <f>IF($B176="","",VLOOKUP($C176,Настройки!$A$11:$L$17,9,FALSE))</f>
        <v/>
      </c>
      <c r="T176" s="56">
        <f>IF($B176="","",$R176*$S176)</f>
        <v/>
      </c>
    </row>
    <row r="177">
      <c r="A177" s="20">
        <f>Тех_Движение!$A$174</f>
        <v/>
      </c>
      <c r="B177" s="20">
        <f>IF(Тех_Движение!$F$174&gt;0,Тех_Движение!$I$174,"")</f>
        <v/>
      </c>
      <c r="C177" s="20">
        <f>IF($B177="","",Тех_Движение!$D$174)</f>
        <v/>
      </c>
      <c r="D177" s="42">
        <f>IF($B177="","",Тех_Движение!$B$174)</f>
        <v/>
      </c>
      <c r="E177" s="54">
        <f>IF($B177="","",Тех_Движение!$F$174)</f>
        <v/>
      </c>
      <c r="F177" s="54">
        <f>IF($B177="","",SUMIFS($E$5:$E176,$C$5:$C176,$C177))</f>
        <v/>
      </c>
      <c r="G177" s="54">
        <f>IF($B177="","",MAX(0,$E177-MAX(0,SUMIFS(Тех_Движение!$G$2:$G$5111,Тех_Движение!$D$2:$D$5111,$C177,Тех_Движение!$B$2:$B$5111,"&lt;="&amp;Настройки!$B$5-1)-$F177)))</f>
        <v/>
      </c>
      <c r="H177" s="54">
        <f>IF($B177="","",IF(AND($D177&gt;=Настройки!$B$5,$D177&lt;=Настройки!$B$6),$E177,0))</f>
        <v/>
      </c>
      <c r="I177" s="54">
        <f>IF($B177="","",$G177+$H177-$J177)</f>
        <v/>
      </c>
      <c r="J177" s="54">
        <f>IF($B177="","",MAX(0,$E177-MAX(0,SUMIFS(Тех_Движение!$G$2:$G$5111,Тех_Движение!$D$2:$D$5111,$C177,Тех_Движение!$B$2:$B$5111,"&lt;="&amp;Настройки!$B$6)-$F177)))</f>
        <v/>
      </c>
      <c r="K177" s="54">
        <f>IF(OR($B177="",K$3&lt;$D177+Настройки!$B$7),0,MAX(0,$E177-MAX(0,SUMIFS(Тех_Движение!$G$2:$G$5111,Тех_Движение!$D$2:$D$5111,$C177,Тех_Движение!$B$2:$B$5111,"&lt;="&amp;K$3)-$F177)))</f>
        <v/>
      </c>
      <c r="L177" s="54">
        <f>IF(OR($B177="",L$3&lt;$D177+Настройки!$B$7),0,MAX(0,$E177-MAX(0,SUMIFS(Тех_Движение!$G$2:$G$5111,Тех_Движение!$D$2:$D$5111,$C177,Тех_Движение!$B$2:$B$5111,"&lt;="&amp;L$3)-$F177)))</f>
        <v/>
      </c>
      <c r="M177" s="54">
        <f>IF(OR($B177="",M$3&lt;$D177+Настройки!$B$7),0,MAX(0,$E177-MAX(0,SUMIFS(Тех_Движение!$G$2:$G$5111,Тех_Движение!$D$2:$D$5111,$C177,Тех_Движение!$B$2:$B$5111,"&lt;="&amp;M$3)-$F177)))</f>
        <v/>
      </c>
      <c r="N177" s="54">
        <f>IF(OR($B177="",N$3&lt;$D177+Настройки!$B$7),0,MAX(0,$E177-MAX(0,SUMIFS(Тех_Движение!$G$2:$G$5111,Тех_Движение!$D$2:$D$5111,$C177,Тех_Движение!$B$2:$B$5111,"&lt;="&amp;N$3)-$F177)))</f>
        <v/>
      </c>
      <c r="O177" s="54">
        <f>IF(OR($B177="",O$3&lt;$D177+Настройки!$B$7),0,MAX(0,$E177-MAX(0,SUMIFS(Тех_Движение!$G$2:$G$5111,Тех_Движение!$D$2:$D$5111,$C177,Тех_Движение!$B$2:$B$5111,"&lt;="&amp;O$3)-$F177)))</f>
        <v/>
      </c>
      <c r="P177" s="54">
        <f>IF(OR($B177="",P$3&lt;$D177+Настройки!$B$7),0,MAX(0,$E177-MAX(0,SUMIFS(Тех_Движение!$G$2:$G$5111,Тех_Движение!$D$2:$D$5111,$C177,Тех_Движение!$B$2:$B$5111,"&lt;="&amp;P$3)-$F177)))</f>
        <v/>
      </c>
      <c r="Q177" s="54">
        <f>IF(OR($B177="",Q$3&lt;$D177+Настройки!$B$7),0,MAX(0,$E177-MAX(0,SUMIFS(Тех_Движение!$G$2:$G$5111,Тех_Движение!$D$2:$D$5111,$C177,Тех_Движение!$B$2:$B$5111,"&lt;="&amp;Q$3)-$F177)))</f>
        <v/>
      </c>
      <c r="R177" s="54">
        <f>IF($B177="","",SUM($K177:$Q177))</f>
        <v/>
      </c>
      <c r="S177" s="56">
        <f>IF($B177="","",VLOOKUP($C177,Настройки!$A$11:$L$17,9,FALSE))</f>
        <v/>
      </c>
      <c r="T177" s="56">
        <f>IF($B177="","",$R177*$S177)</f>
        <v/>
      </c>
    </row>
    <row r="178">
      <c r="A178" s="20">
        <f>Тех_Движение!$A$175</f>
        <v/>
      </c>
      <c r="B178" s="20">
        <f>IF(Тех_Движение!$F$175&gt;0,Тех_Движение!$I$175,"")</f>
        <v/>
      </c>
      <c r="C178" s="20">
        <f>IF($B178="","",Тех_Движение!$D$175)</f>
        <v/>
      </c>
      <c r="D178" s="42">
        <f>IF($B178="","",Тех_Движение!$B$175)</f>
        <v/>
      </c>
      <c r="E178" s="54">
        <f>IF($B178="","",Тех_Движение!$F$175)</f>
        <v/>
      </c>
      <c r="F178" s="54">
        <f>IF($B178="","",SUMIFS($E$5:$E177,$C$5:$C177,$C178))</f>
        <v/>
      </c>
      <c r="G178" s="54">
        <f>IF($B178="","",MAX(0,$E178-MAX(0,SUMIFS(Тех_Движение!$G$2:$G$5111,Тех_Движение!$D$2:$D$5111,$C178,Тех_Движение!$B$2:$B$5111,"&lt;="&amp;Настройки!$B$5-1)-$F178)))</f>
        <v/>
      </c>
      <c r="H178" s="54">
        <f>IF($B178="","",IF(AND($D178&gt;=Настройки!$B$5,$D178&lt;=Настройки!$B$6),$E178,0))</f>
        <v/>
      </c>
      <c r="I178" s="54">
        <f>IF($B178="","",$G178+$H178-$J178)</f>
        <v/>
      </c>
      <c r="J178" s="54">
        <f>IF($B178="","",MAX(0,$E178-MAX(0,SUMIFS(Тех_Движение!$G$2:$G$5111,Тех_Движение!$D$2:$D$5111,$C178,Тех_Движение!$B$2:$B$5111,"&lt;="&amp;Настройки!$B$6)-$F178)))</f>
        <v/>
      </c>
      <c r="K178" s="54">
        <f>IF(OR($B178="",K$3&lt;$D178+Настройки!$B$7),0,MAX(0,$E178-MAX(0,SUMIFS(Тех_Движение!$G$2:$G$5111,Тех_Движение!$D$2:$D$5111,$C178,Тех_Движение!$B$2:$B$5111,"&lt;="&amp;K$3)-$F178)))</f>
        <v/>
      </c>
      <c r="L178" s="54">
        <f>IF(OR($B178="",L$3&lt;$D178+Настройки!$B$7),0,MAX(0,$E178-MAX(0,SUMIFS(Тех_Движение!$G$2:$G$5111,Тех_Движение!$D$2:$D$5111,$C178,Тех_Движение!$B$2:$B$5111,"&lt;="&amp;L$3)-$F178)))</f>
        <v/>
      </c>
      <c r="M178" s="54">
        <f>IF(OR($B178="",M$3&lt;$D178+Настройки!$B$7),0,MAX(0,$E178-MAX(0,SUMIFS(Тех_Движение!$G$2:$G$5111,Тех_Движение!$D$2:$D$5111,$C178,Тех_Движение!$B$2:$B$5111,"&lt;="&amp;M$3)-$F178)))</f>
        <v/>
      </c>
      <c r="N178" s="54">
        <f>IF(OR($B178="",N$3&lt;$D178+Настройки!$B$7),0,MAX(0,$E178-MAX(0,SUMIFS(Тех_Движение!$G$2:$G$5111,Тех_Движение!$D$2:$D$5111,$C178,Тех_Движение!$B$2:$B$5111,"&lt;="&amp;N$3)-$F178)))</f>
        <v/>
      </c>
      <c r="O178" s="54">
        <f>IF(OR($B178="",O$3&lt;$D178+Настройки!$B$7),0,MAX(0,$E178-MAX(0,SUMIFS(Тех_Движение!$G$2:$G$5111,Тех_Движение!$D$2:$D$5111,$C178,Тех_Движение!$B$2:$B$5111,"&lt;="&amp;O$3)-$F178)))</f>
        <v/>
      </c>
      <c r="P178" s="54">
        <f>IF(OR($B178="",P$3&lt;$D178+Настройки!$B$7),0,MAX(0,$E178-MAX(0,SUMIFS(Тех_Движение!$G$2:$G$5111,Тех_Движение!$D$2:$D$5111,$C178,Тех_Движение!$B$2:$B$5111,"&lt;="&amp;P$3)-$F178)))</f>
        <v/>
      </c>
      <c r="Q178" s="54">
        <f>IF(OR($B178="",Q$3&lt;$D178+Настройки!$B$7),0,MAX(0,$E178-MAX(0,SUMIFS(Тех_Движение!$G$2:$G$5111,Тех_Движение!$D$2:$D$5111,$C178,Тех_Движение!$B$2:$B$5111,"&lt;="&amp;Q$3)-$F178)))</f>
        <v/>
      </c>
      <c r="R178" s="54">
        <f>IF($B178="","",SUM($K178:$Q178))</f>
        <v/>
      </c>
      <c r="S178" s="56">
        <f>IF($B178="","",VLOOKUP($C178,Настройки!$A$11:$L$17,9,FALSE))</f>
        <v/>
      </c>
      <c r="T178" s="56">
        <f>IF($B178="","",$R178*$S178)</f>
        <v/>
      </c>
    </row>
    <row r="179">
      <c r="A179" s="20">
        <f>Тех_Движение!$A$176</f>
        <v/>
      </c>
      <c r="B179" s="20">
        <f>IF(Тех_Движение!$F$176&gt;0,Тех_Движение!$I$176,"")</f>
        <v/>
      </c>
      <c r="C179" s="20">
        <f>IF($B179="","",Тех_Движение!$D$176)</f>
        <v/>
      </c>
      <c r="D179" s="42">
        <f>IF($B179="","",Тех_Движение!$B$176)</f>
        <v/>
      </c>
      <c r="E179" s="54">
        <f>IF($B179="","",Тех_Движение!$F$176)</f>
        <v/>
      </c>
      <c r="F179" s="54">
        <f>IF($B179="","",SUMIFS($E$5:$E178,$C$5:$C178,$C179))</f>
        <v/>
      </c>
      <c r="G179" s="54">
        <f>IF($B179="","",MAX(0,$E179-MAX(0,SUMIFS(Тех_Движение!$G$2:$G$5111,Тех_Движение!$D$2:$D$5111,$C179,Тех_Движение!$B$2:$B$5111,"&lt;="&amp;Настройки!$B$5-1)-$F179)))</f>
        <v/>
      </c>
      <c r="H179" s="54">
        <f>IF($B179="","",IF(AND($D179&gt;=Настройки!$B$5,$D179&lt;=Настройки!$B$6),$E179,0))</f>
        <v/>
      </c>
      <c r="I179" s="54">
        <f>IF($B179="","",$G179+$H179-$J179)</f>
        <v/>
      </c>
      <c r="J179" s="54">
        <f>IF($B179="","",MAX(0,$E179-MAX(0,SUMIFS(Тех_Движение!$G$2:$G$5111,Тех_Движение!$D$2:$D$5111,$C179,Тех_Движение!$B$2:$B$5111,"&lt;="&amp;Настройки!$B$6)-$F179)))</f>
        <v/>
      </c>
      <c r="K179" s="54">
        <f>IF(OR($B179="",K$3&lt;$D179+Настройки!$B$7),0,MAX(0,$E179-MAX(0,SUMIFS(Тех_Движение!$G$2:$G$5111,Тех_Движение!$D$2:$D$5111,$C179,Тех_Движение!$B$2:$B$5111,"&lt;="&amp;K$3)-$F179)))</f>
        <v/>
      </c>
      <c r="L179" s="54">
        <f>IF(OR($B179="",L$3&lt;$D179+Настройки!$B$7),0,MAX(0,$E179-MAX(0,SUMIFS(Тех_Движение!$G$2:$G$5111,Тех_Движение!$D$2:$D$5111,$C179,Тех_Движение!$B$2:$B$5111,"&lt;="&amp;L$3)-$F179)))</f>
        <v/>
      </c>
      <c r="M179" s="54">
        <f>IF(OR($B179="",M$3&lt;$D179+Настройки!$B$7),0,MAX(0,$E179-MAX(0,SUMIFS(Тех_Движение!$G$2:$G$5111,Тех_Движение!$D$2:$D$5111,$C179,Тех_Движение!$B$2:$B$5111,"&lt;="&amp;M$3)-$F179)))</f>
        <v/>
      </c>
      <c r="N179" s="54">
        <f>IF(OR($B179="",N$3&lt;$D179+Настройки!$B$7),0,MAX(0,$E179-MAX(0,SUMIFS(Тех_Движение!$G$2:$G$5111,Тех_Движение!$D$2:$D$5111,$C179,Тех_Движение!$B$2:$B$5111,"&lt;="&amp;N$3)-$F179)))</f>
        <v/>
      </c>
      <c r="O179" s="54">
        <f>IF(OR($B179="",O$3&lt;$D179+Настройки!$B$7),0,MAX(0,$E179-MAX(0,SUMIFS(Тех_Движение!$G$2:$G$5111,Тех_Движение!$D$2:$D$5111,$C179,Тех_Движение!$B$2:$B$5111,"&lt;="&amp;O$3)-$F179)))</f>
        <v/>
      </c>
      <c r="P179" s="54">
        <f>IF(OR($B179="",P$3&lt;$D179+Настройки!$B$7),0,MAX(0,$E179-MAX(0,SUMIFS(Тех_Движение!$G$2:$G$5111,Тех_Движение!$D$2:$D$5111,$C179,Тех_Движение!$B$2:$B$5111,"&lt;="&amp;P$3)-$F179)))</f>
        <v/>
      </c>
      <c r="Q179" s="54">
        <f>IF(OR($B179="",Q$3&lt;$D179+Настройки!$B$7),0,MAX(0,$E179-MAX(0,SUMIFS(Тех_Движение!$G$2:$G$5111,Тех_Движение!$D$2:$D$5111,$C179,Тех_Движение!$B$2:$B$5111,"&lt;="&amp;Q$3)-$F179)))</f>
        <v/>
      </c>
      <c r="R179" s="54">
        <f>IF($B179="","",SUM($K179:$Q179))</f>
        <v/>
      </c>
      <c r="S179" s="56">
        <f>IF($B179="","",VLOOKUP($C179,Настройки!$A$11:$L$17,9,FALSE))</f>
        <v/>
      </c>
      <c r="T179" s="56">
        <f>IF($B179="","",$R179*$S179)</f>
        <v/>
      </c>
    </row>
    <row r="180">
      <c r="A180" s="20">
        <f>Тех_Движение!$A$177</f>
        <v/>
      </c>
      <c r="B180" s="20">
        <f>IF(Тех_Движение!$F$177&gt;0,Тех_Движение!$I$177,"")</f>
        <v/>
      </c>
      <c r="C180" s="20">
        <f>IF($B180="","",Тех_Движение!$D$177)</f>
        <v/>
      </c>
      <c r="D180" s="42">
        <f>IF($B180="","",Тех_Движение!$B$177)</f>
        <v/>
      </c>
      <c r="E180" s="54">
        <f>IF($B180="","",Тех_Движение!$F$177)</f>
        <v/>
      </c>
      <c r="F180" s="54">
        <f>IF($B180="","",SUMIFS($E$5:$E179,$C$5:$C179,$C180))</f>
        <v/>
      </c>
      <c r="G180" s="54">
        <f>IF($B180="","",MAX(0,$E180-MAX(0,SUMIFS(Тех_Движение!$G$2:$G$5111,Тех_Движение!$D$2:$D$5111,$C180,Тех_Движение!$B$2:$B$5111,"&lt;="&amp;Настройки!$B$5-1)-$F180)))</f>
        <v/>
      </c>
      <c r="H180" s="54">
        <f>IF($B180="","",IF(AND($D180&gt;=Настройки!$B$5,$D180&lt;=Настройки!$B$6),$E180,0))</f>
        <v/>
      </c>
      <c r="I180" s="54">
        <f>IF($B180="","",$G180+$H180-$J180)</f>
        <v/>
      </c>
      <c r="J180" s="54">
        <f>IF($B180="","",MAX(0,$E180-MAX(0,SUMIFS(Тех_Движение!$G$2:$G$5111,Тех_Движение!$D$2:$D$5111,$C180,Тех_Движение!$B$2:$B$5111,"&lt;="&amp;Настройки!$B$6)-$F180)))</f>
        <v/>
      </c>
      <c r="K180" s="54">
        <f>IF(OR($B180="",K$3&lt;$D180+Настройки!$B$7),0,MAX(0,$E180-MAX(0,SUMIFS(Тех_Движение!$G$2:$G$5111,Тех_Движение!$D$2:$D$5111,$C180,Тех_Движение!$B$2:$B$5111,"&lt;="&amp;K$3)-$F180)))</f>
        <v/>
      </c>
      <c r="L180" s="54">
        <f>IF(OR($B180="",L$3&lt;$D180+Настройки!$B$7),0,MAX(0,$E180-MAX(0,SUMIFS(Тех_Движение!$G$2:$G$5111,Тех_Движение!$D$2:$D$5111,$C180,Тех_Движение!$B$2:$B$5111,"&lt;="&amp;L$3)-$F180)))</f>
        <v/>
      </c>
      <c r="M180" s="54">
        <f>IF(OR($B180="",M$3&lt;$D180+Настройки!$B$7),0,MAX(0,$E180-MAX(0,SUMIFS(Тех_Движение!$G$2:$G$5111,Тех_Движение!$D$2:$D$5111,$C180,Тех_Движение!$B$2:$B$5111,"&lt;="&amp;M$3)-$F180)))</f>
        <v/>
      </c>
      <c r="N180" s="54">
        <f>IF(OR($B180="",N$3&lt;$D180+Настройки!$B$7),0,MAX(0,$E180-MAX(0,SUMIFS(Тех_Движение!$G$2:$G$5111,Тех_Движение!$D$2:$D$5111,$C180,Тех_Движение!$B$2:$B$5111,"&lt;="&amp;N$3)-$F180)))</f>
        <v/>
      </c>
      <c r="O180" s="54">
        <f>IF(OR($B180="",O$3&lt;$D180+Настройки!$B$7),0,MAX(0,$E180-MAX(0,SUMIFS(Тех_Движение!$G$2:$G$5111,Тех_Движение!$D$2:$D$5111,$C180,Тех_Движение!$B$2:$B$5111,"&lt;="&amp;O$3)-$F180)))</f>
        <v/>
      </c>
      <c r="P180" s="54">
        <f>IF(OR($B180="",P$3&lt;$D180+Настройки!$B$7),0,MAX(0,$E180-MAX(0,SUMIFS(Тех_Движение!$G$2:$G$5111,Тех_Движение!$D$2:$D$5111,$C180,Тех_Движение!$B$2:$B$5111,"&lt;="&amp;P$3)-$F180)))</f>
        <v/>
      </c>
      <c r="Q180" s="54">
        <f>IF(OR($B180="",Q$3&lt;$D180+Настройки!$B$7),0,MAX(0,$E180-MAX(0,SUMIFS(Тех_Движение!$G$2:$G$5111,Тех_Движение!$D$2:$D$5111,$C180,Тех_Движение!$B$2:$B$5111,"&lt;="&amp;Q$3)-$F180)))</f>
        <v/>
      </c>
      <c r="R180" s="54">
        <f>IF($B180="","",SUM($K180:$Q180))</f>
        <v/>
      </c>
      <c r="S180" s="56">
        <f>IF($B180="","",VLOOKUP($C180,Настройки!$A$11:$L$17,9,FALSE))</f>
        <v/>
      </c>
      <c r="T180" s="56">
        <f>IF($B180="","",$R180*$S180)</f>
        <v/>
      </c>
    </row>
    <row r="181">
      <c r="A181" s="20">
        <f>Тех_Движение!$A$178</f>
        <v/>
      </c>
      <c r="B181" s="20">
        <f>IF(Тех_Движение!$F$178&gt;0,Тех_Движение!$I$178,"")</f>
        <v/>
      </c>
      <c r="C181" s="20">
        <f>IF($B181="","",Тех_Движение!$D$178)</f>
        <v/>
      </c>
      <c r="D181" s="42">
        <f>IF($B181="","",Тех_Движение!$B$178)</f>
        <v/>
      </c>
      <c r="E181" s="54">
        <f>IF($B181="","",Тех_Движение!$F$178)</f>
        <v/>
      </c>
      <c r="F181" s="54">
        <f>IF($B181="","",SUMIFS($E$5:$E180,$C$5:$C180,$C181))</f>
        <v/>
      </c>
      <c r="G181" s="54">
        <f>IF($B181="","",MAX(0,$E181-MAX(0,SUMIFS(Тех_Движение!$G$2:$G$5111,Тех_Движение!$D$2:$D$5111,$C181,Тех_Движение!$B$2:$B$5111,"&lt;="&amp;Настройки!$B$5-1)-$F181)))</f>
        <v/>
      </c>
      <c r="H181" s="54">
        <f>IF($B181="","",IF(AND($D181&gt;=Настройки!$B$5,$D181&lt;=Настройки!$B$6),$E181,0))</f>
        <v/>
      </c>
      <c r="I181" s="54">
        <f>IF($B181="","",$G181+$H181-$J181)</f>
        <v/>
      </c>
      <c r="J181" s="54">
        <f>IF($B181="","",MAX(0,$E181-MAX(0,SUMIFS(Тех_Движение!$G$2:$G$5111,Тех_Движение!$D$2:$D$5111,$C181,Тех_Движение!$B$2:$B$5111,"&lt;="&amp;Настройки!$B$6)-$F181)))</f>
        <v/>
      </c>
      <c r="K181" s="54">
        <f>IF(OR($B181="",K$3&lt;$D181+Настройки!$B$7),0,MAX(0,$E181-MAX(0,SUMIFS(Тех_Движение!$G$2:$G$5111,Тех_Движение!$D$2:$D$5111,$C181,Тех_Движение!$B$2:$B$5111,"&lt;="&amp;K$3)-$F181)))</f>
        <v/>
      </c>
      <c r="L181" s="54">
        <f>IF(OR($B181="",L$3&lt;$D181+Настройки!$B$7),0,MAX(0,$E181-MAX(0,SUMIFS(Тех_Движение!$G$2:$G$5111,Тех_Движение!$D$2:$D$5111,$C181,Тех_Движение!$B$2:$B$5111,"&lt;="&amp;L$3)-$F181)))</f>
        <v/>
      </c>
      <c r="M181" s="54">
        <f>IF(OR($B181="",M$3&lt;$D181+Настройки!$B$7),0,MAX(0,$E181-MAX(0,SUMIFS(Тех_Движение!$G$2:$G$5111,Тех_Движение!$D$2:$D$5111,$C181,Тех_Движение!$B$2:$B$5111,"&lt;="&amp;M$3)-$F181)))</f>
        <v/>
      </c>
      <c r="N181" s="54">
        <f>IF(OR($B181="",N$3&lt;$D181+Настройки!$B$7),0,MAX(0,$E181-MAX(0,SUMIFS(Тех_Движение!$G$2:$G$5111,Тех_Движение!$D$2:$D$5111,$C181,Тех_Движение!$B$2:$B$5111,"&lt;="&amp;N$3)-$F181)))</f>
        <v/>
      </c>
      <c r="O181" s="54">
        <f>IF(OR($B181="",O$3&lt;$D181+Настройки!$B$7),0,MAX(0,$E181-MAX(0,SUMIFS(Тех_Движение!$G$2:$G$5111,Тех_Движение!$D$2:$D$5111,$C181,Тех_Движение!$B$2:$B$5111,"&lt;="&amp;O$3)-$F181)))</f>
        <v/>
      </c>
      <c r="P181" s="54">
        <f>IF(OR($B181="",P$3&lt;$D181+Настройки!$B$7),0,MAX(0,$E181-MAX(0,SUMIFS(Тех_Движение!$G$2:$G$5111,Тех_Движение!$D$2:$D$5111,$C181,Тех_Движение!$B$2:$B$5111,"&lt;="&amp;P$3)-$F181)))</f>
        <v/>
      </c>
      <c r="Q181" s="54">
        <f>IF(OR($B181="",Q$3&lt;$D181+Настройки!$B$7),0,MAX(0,$E181-MAX(0,SUMIFS(Тех_Движение!$G$2:$G$5111,Тех_Движение!$D$2:$D$5111,$C181,Тех_Движение!$B$2:$B$5111,"&lt;="&amp;Q$3)-$F181)))</f>
        <v/>
      </c>
      <c r="R181" s="54">
        <f>IF($B181="","",SUM($K181:$Q181))</f>
        <v/>
      </c>
      <c r="S181" s="56">
        <f>IF($B181="","",VLOOKUP($C181,Настройки!$A$11:$L$17,9,FALSE))</f>
        <v/>
      </c>
      <c r="T181" s="56">
        <f>IF($B181="","",$R181*$S181)</f>
        <v/>
      </c>
    </row>
    <row r="182">
      <c r="A182" s="20">
        <f>Тех_Движение!$A$179</f>
        <v/>
      </c>
      <c r="B182" s="20">
        <f>IF(Тех_Движение!$F$179&gt;0,Тех_Движение!$I$179,"")</f>
        <v/>
      </c>
      <c r="C182" s="20">
        <f>IF($B182="","",Тех_Движение!$D$179)</f>
        <v/>
      </c>
      <c r="D182" s="42">
        <f>IF($B182="","",Тех_Движение!$B$179)</f>
        <v/>
      </c>
      <c r="E182" s="54">
        <f>IF($B182="","",Тех_Движение!$F$179)</f>
        <v/>
      </c>
      <c r="F182" s="54">
        <f>IF($B182="","",SUMIFS($E$5:$E181,$C$5:$C181,$C182))</f>
        <v/>
      </c>
      <c r="G182" s="54">
        <f>IF($B182="","",MAX(0,$E182-MAX(0,SUMIFS(Тех_Движение!$G$2:$G$5111,Тех_Движение!$D$2:$D$5111,$C182,Тех_Движение!$B$2:$B$5111,"&lt;="&amp;Настройки!$B$5-1)-$F182)))</f>
        <v/>
      </c>
      <c r="H182" s="54">
        <f>IF($B182="","",IF(AND($D182&gt;=Настройки!$B$5,$D182&lt;=Настройки!$B$6),$E182,0))</f>
        <v/>
      </c>
      <c r="I182" s="54">
        <f>IF($B182="","",$G182+$H182-$J182)</f>
        <v/>
      </c>
      <c r="J182" s="54">
        <f>IF($B182="","",MAX(0,$E182-MAX(0,SUMIFS(Тех_Движение!$G$2:$G$5111,Тех_Движение!$D$2:$D$5111,$C182,Тех_Движение!$B$2:$B$5111,"&lt;="&amp;Настройки!$B$6)-$F182)))</f>
        <v/>
      </c>
      <c r="K182" s="54">
        <f>IF(OR($B182="",K$3&lt;$D182+Настройки!$B$7),0,MAX(0,$E182-MAX(0,SUMIFS(Тех_Движение!$G$2:$G$5111,Тех_Движение!$D$2:$D$5111,$C182,Тех_Движение!$B$2:$B$5111,"&lt;="&amp;K$3)-$F182)))</f>
        <v/>
      </c>
      <c r="L182" s="54">
        <f>IF(OR($B182="",L$3&lt;$D182+Настройки!$B$7),0,MAX(0,$E182-MAX(0,SUMIFS(Тех_Движение!$G$2:$G$5111,Тех_Движение!$D$2:$D$5111,$C182,Тех_Движение!$B$2:$B$5111,"&lt;="&amp;L$3)-$F182)))</f>
        <v/>
      </c>
      <c r="M182" s="54">
        <f>IF(OR($B182="",M$3&lt;$D182+Настройки!$B$7),0,MAX(0,$E182-MAX(0,SUMIFS(Тех_Движение!$G$2:$G$5111,Тех_Движение!$D$2:$D$5111,$C182,Тех_Движение!$B$2:$B$5111,"&lt;="&amp;M$3)-$F182)))</f>
        <v/>
      </c>
      <c r="N182" s="54">
        <f>IF(OR($B182="",N$3&lt;$D182+Настройки!$B$7),0,MAX(0,$E182-MAX(0,SUMIFS(Тех_Движение!$G$2:$G$5111,Тех_Движение!$D$2:$D$5111,$C182,Тех_Движение!$B$2:$B$5111,"&lt;="&amp;N$3)-$F182)))</f>
        <v/>
      </c>
      <c r="O182" s="54">
        <f>IF(OR($B182="",O$3&lt;$D182+Настройки!$B$7),0,MAX(0,$E182-MAX(0,SUMIFS(Тех_Движение!$G$2:$G$5111,Тех_Движение!$D$2:$D$5111,$C182,Тех_Движение!$B$2:$B$5111,"&lt;="&amp;O$3)-$F182)))</f>
        <v/>
      </c>
      <c r="P182" s="54">
        <f>IF(OR($B182="",P$3&lt;$D182+Настройки!$B$7),0,MAX(0,$E182-MAX(0,SUMIFS(Тех_Движение!$G$2:$G$5111,Тех_Движение!$D$2:$D$5111,$C182,Тех_Движение!$B$2:$B$5111,"&lt;="&amp;P$3)-$F182)))</f>
        <v/>
      </c>
      <c r="Q182" s="54">
        <f>IF(OR($B182="",Q$3&lt;$D182+Настройки!$B$7),0,MAX(0,$E182-MAX(0,SUMIFS(Тех_Движение!$G$2:$G$5111,Тех_Движение!$D$2:$D$5111,$C182,Тех_Движение!$B$2:$B$5111,"&lt;="&amp;Q$3)-$F182)))</f>
        <v/>
      </c>
      <c r="R182" s="54">
        <f>IF($B182="","",SUM($K182:$Q182))</f>
        <v/>
      </c>
      <c r="S182" s="56">
        <f>IF($B182="","",VLOOKUP($C182,Настройки!$A$11:$L$17,9,FALSE))</f>
        <v/>
      </c>
      <c r="T182" s="56">
        <f>IF($B182="","",$R182*$S182)</f>
        <v/>
      </c>
    </row>
    <row r="183">
      <c r="A183" s="20">
        <f>Тех_Движение!$A$180</f>
        <v/>
      </c>
      <c r="B183" s="20">
        <f>IF(Тех_Движение!$F$180&gt;0,Тех_Движение!$I$180,"")</f>
        <v/>
      </c>
      <c r="C183" s="20">
        <f>IF($B183="","",Тех_Движение!$D$180)</f>
        <v/>
      </c>
      <c r="D183" s="42">
        <f>IF($B183="","",Тех_Движение!$B$180)</f>
        <v/>
      </c>
      <c r="E183" s="54">
        <f>IF($B183="","",Тех_Движение!$F$180)</f>
        <v/>
      </c>
      <c r="F183" s="54">
        <f>IF($B183="","",SUMIFS($E$5:$E182,$C$5:$C182,$C183))</f>
        <v/>
      </c>
      <c r="G183" s="54">
        <f>IF($B183="","",MAX(0,$E183-MAX(0,SUMIFS(Тех_Движение!$G$2:$G$5111,Тех_Движение!$D$2:$D$5111,$C183,Тех_Движение!$B$2:$B$5111,"&lt;="&amp;Настройки!$B$5-1)-$F183)))</f>
        <v/>
      </c>
      <c r="H183" s="54">
        <f>IF($B183="","",IF(AND($D183&gt;=Настройки!$B$5,$D183&lt;=Настройки!$B$6),$E183,0))</f>
        <v/>
      </c>
      <c r="I183" s="54">
        <f>IF($B183="","",$G183+$H183-$J183)</f>
        <v/>
      </c>
      <c r="J183" s="54">
        <f>IF($B183="","",MAX(0,$E183-MAX(0,SUMIFS(Тех_Движение!$G$2:$G$5111,Тех_Движение!$D$2:$D$5111,$C183,Тех_Движение!$B$2:$B$5111,"&lt;="&amp;Настройки!$B$6)-$F183)))</f>
        <v/>
      </c>
      <c r="K183" s="54">
        <f>IF(OR($B183="",K$3&lt;$D183+Настройки!$B$7),0,MAX(0,$E183-MAX(0,SUMIFS(Тех_Движение!$G$2:$G$5111,Тех_Движение!$D$2:$D$5111,$C183,Тех_Движение!$B$2:$B$5111,"&lt;="&amp;K$3)-$F183)))</f>
        <v/>
      </c>
      <c r="L183" s="54">
        <f>IF(OR($B183="",L$3&lt;$D183+Настройки!$B$7),0,MAX(0,$E183-MAX(0,SUMIFS(Тех_Движение!$G$2:$G$5111,Тех_Движение!$D$2:$D$5111,$C183,Тех_Движение!$B$2:$B$5111,"&lt;="&amp;L$3)-$F183)))</f>
        <v/>
      </c>
      <c r="M183" s="54">
        <f>IF(OR($B183="",M$3&lt;$D183+Настройки!$B$7),0,MAX(0,$E183-MAX(0,SUMIFS(Тех_Движение!$G$2:$G$5111,Тех_Движение!$D$2:$D$5111,$C183,Тех_Движение!$B$2:$B$5111,"&lt;="&amp;M$3)-$F183)))</f>
        <v/>
      </c>
      <c r="N183" s="54">
        <f>IF(OR($B183="",N$3&lt;$D183+Настройки!$B$7),0,MAX(0,$E183-MAX(0,SUMIFS(Тех_Движение!$G$2:$G$5111,Тех_Движение!$D$2:$D$5111,$C183,Тех_Движение!$B$2:$B$5111,"&lt;="&amp;N$3)-$F183)))</f>
        <v/>
      </c>
      <c r="O183" s="54">
        <f>IF(OR($B183="",O$3&lt;$D183+Настройки!$B$7),0,MAX(0,$E183-MAX(0,SUMIFS(Тех_Движение!$G$2:$G$5111,Тех_Движение!$D$2:$D$5111,$C183,Тех_Движение!$B$2:$B$5111,"&lt;="&amp;O$3)-$F183)))</f>
        <v/>
      </c>
      <c r="P183" s="54">
        <f>IF(OR($B183="",P$3&lt;$D183+Настройки!$B$7),0,MAX(0,$E183-MAX(0,SUMIFS(Тех_Движение!$G$2:$G$5111,Тех_Движение!$D$2:$D$5111,$C183,Тех_Движение!$B$2:$B$5111,"&lt;="&amp;P$3)-$F183)))</f>
        <v/>
      </c>
      <c r="Q183" s="54">
        <f>IF(OR($B183="",Q$3&lt;$D183+Настройки!$B$7),0,MAX(0,$E183-MAX(0,SUMIFS(Тех_Движение!$G$2:$G$5111,Тех_Движение!$D$2:$D$5111,$C183,Тех_Движение!$B$2:$B$5111,"&lt;="&amp;Q$3)-$F183)))</f>
        <v/>
      </c>
      <c r="R183" s="54">
        <f>IF($B183="","",SUM($K183:$Q183))</f>
        <v/>
      </c>
      <c r="S183" s="56">
        <f>IF($B183="","",VLOOKUP($C183,Настройки!$A$11:$L$17,9,FALSE))</f>
        <v/>
      </c>
      <c r="T183" s="56">
        <f>IF($B183="","",$R183*$S183)</f>
        <v/>
      </c>
    </row>
    <row r="184">
      <c r="A184" s="20">
        <f>Тех_Движение!$A$181</f>
        <v/>
      </c>
      <c r="B184" s="20">
        <f>IF(Тех_Движение!$F$181&gt;0,Тех_Движение!$I$181,"")</f>
        <v/>
      </c>
      <c r="C184" s="20">
        <f>IF($B184="","",Тех_Движение!$D$181)</f>
        <v/>
      </c>
      <c r="D184" s="42">
        <f>IF($B184="","",Тех_Движение!$B$181)</f>
        <v/>
      </c>
      <c r="E184" s="54">
        <f>IF($B184="","",Тех_Движение!$F$181)</f>
        <v/>
      </c>
      <c r="F184" s="54">
        <f>IF($B184="","",SUMIFS($E$5:$E183,$C$5:$C183,$C184))</f>
        <v/>
      </c>
      <c r="G184" s="54">
        <f>IF($B184="","",MAX(0,$E184-MAX(0,SUMIFS(Тех_Движение!$G$2:$G$5111,Тех_Движение!$D$2:$D$5111,$C184,Тех_Движение!$B$2:$B$5111,"&lt;="&amp;Настройки!$B$5-1)-$F184)))</f>
        <v/>
      </c>
      <c r="H184" s="54">
        <f>IF($B184="","",IF(AND($D184&gt;=Настройки!$B$5,$D184&lt;=Настройки!$B$6),$E184,0))</f>
        <v/>
      </c>
      <c r="I184" s="54">
        <f>IF($B184="","",$G184+$H184-$J184)</f>
        <v/>
      </c>
      <c r="J184" s="54">
        <f>IF($B184="","",MAX(0,$E184-MAX(0,SUMIFS(Тех_Движение!$G$2:$G$5111,Тех_Движение!$D$2:$D$5111,$C184,Тех_Движение!$B$2:$B$5111,"&lt;="&amp;Настройки!$B$6)-$F184)))</f>
        <v/>
      </c>
      <c r="K184" s="54">
        <f>IF(OR($B184="",K$3&lt;$D184+Настройки!$B$7),0,MAX(0,$E184-MAX(0,SUMIFS(Тех_Движение!$G$2:$G$5111,Тех_Движение!$D$2:$D$5111,$C184,Тех_Движение!$B$2:$B$5111,"&lt;="&amp;K$3)-$F184)))</f>
        <v/>
      </c>
      <c r="L184" s="54">
        <f>IF(OR($B184="",L$3&lt;$D184+Настройки!$B$7),0,MAX(0,$E184-MAX(0,SUMIFS(Тех_Движение!$G$2:$G$5111,Тех_Движение!$D$2:$D$5111,$C184,Тех_Движение!$B$2:$B$5111,"&lt;="&amp;L$3)-$F184)))</f>
        <v/>
      </c>
      <c r="M184" s="54">
        <f>IF(OR($B184="",M$3&lt;$D184+Настройки!$B$7),0,MAX(0,$E184-MAX(0,SUMIFS(Тех_Движение!$G$2:$G$5111,Тех_Движение!$D$2:$D$5111,$C184,Тех_Движение!$B$2:$B$5111,"&lt;="&amp;M$3)-$F184)))</f>
        <v/>
      </c>
      <c r="N184" s="54">
        <f>IF(OR($B184="",N$3&lt;$D184+Настройки!$B$7),0,MAX(0,$E184-MAX(0,SUMIFS(Тех_Движение!$G$2:$G$5111,Тех_Движение!$D$2:$D$5111,$C184,Тех_Движение!$B$2:$B$5111,"&lt;="&amp;N$3)-$F184)))</f>
        <v/>
      </c>
      <c r="O184" s="54">
        <f>IF(OR($B184="",O$3&lt;$D184+Настройки!$B$7),0,MAX(0,$E184-MAX(0,SUMIFS(Тех_Движение!$G$2:$G$5111,Тех_Движение!$D$2:$D$5111,$C184,Тех_Движение!$B$2:$B$5111,"&lt;="&amp;O$3)-$F184)))</f>
        <v/>
      </c>
      <c r="P184" s="54">
        <f>IF(OR($B184="",P$3&lt;$D184+Настройки!$B$7),0,MAX(0,$E184-MAX(0,SUMIFS(Тех_Движение!$G$2:$G$5111,Тех_Движение!$D$2:$D$5111,$C184,Тех_Движение!$B$2:$B$5111,"&lt;="&amp;P$3)-$F184)))</f>
        <v/>
      </c>
      <c r="Q184" s="54">
        <f>IF(OR($B184="",Q$3&lt;$D184+Настройки!$B$7),0,MAX(0,$E184-MAX(0,SUMIFS(Тех_Движение!$G$2:$G$5111,Тех_Движение!$D$2:$D$5111,$C184,Тех_Движение!$B$2:$B$5111,"&lt;="&amp;Q$3)-$F184)))</f>
        <v/>
      </c>
      <c r="R184" s="54">
        <f>IF($B184="","",SUM($K184:$Q184))</f>
        <v/>
      </c>
      <c r="S184" s="56">
        <f>IF($B184="","",VLOOKUP($C184,Настройки!$A$11:$L$17,9,FALSE))</f>
        <v/>
      </c>
      <c r="T184" s="56">
        <f>IF($B184="","",$R184*$S184)</f>
        <v/>
      </c>
    </row>
    <row r="185">
      <c r="A185" s="20">
        <f>Тех_Движение!$A$182</f>
        <v/>
      </c>
      <c r="B185" s="20">
        <f>IF(Тех_Движение!$F$182&gt;0,Тех_Движение!$I$182,"")</f>
        <v/>
      </c>
      <c r="C185" s="20">
        <f>IF($B185="","",Тех_Движение!$D$182)</f>
        <v/>
      </c>
      <c r="D185" s="42">
        <f>IF($B185="","",Тех_Движение!$B$182)</f>
        <v/>
      </c>
      <c r="E185" s="54">
        <f>IF($B185="","",Тех_Движение!$F$182)</f>
        <v/>
      </c>
      <c r="F185" s="54">
        <f>IF($B185="","",SUMIFS($E$5:$E184,$C$5:$C184,$C185))</f>
        <v/>
      </c>
      <c r="G185" s="54">
        <f>IF($B185="","",MAX(0,$E185-MAX(0,SUMIFS(Тех_Движение!$G$2:$G$5111,Тех_Движение!$D$2:$D$5111,$C185,Тех_Движение!$B$2:$B$5111,"&lt;="&amp;Настройки!$B$5-1)-$F185)))</f>
        <v/>
      </c>
      <c r="H185" s="54">
        <f>IF($B185="","",IF(AND($D185&gt;=Настройки!$B$5,$D185&lt;=Настройки!$B$6),$E185,0))</f>
        <v/>
      </c>
      <c r="I185" s="54">
        <f>IF($B185="","",$G185+$H185-$J185)</f>
        <v/>
      </c>
      <c r="J185" s="54">
        <f>IF($B185="","",MAX(0,$E185-MAX(0,SUMIFS(Тех_Движение!$G$2:$G$5111,Тех_Движение!$D$2:$D$5111,$C185,Тех_Движение!$B$2:$B$5111,"&lt;="&amp;Настройки!$B$6)-$F185)))</f>
        <v/>
      </c>
      <c r="K185" s="54">
        <f>IF(OR($B185="",K$3&lt;$D185+Настройки!$B$7),0,MAX(0,$E185-MAX(0,SUMIFS(Тех_Движение!$G$2:$G$5111,Тех_Движение!$D$2:$D$5111,$C185,Тех_Движение!$B$2:$B$5111,"&lt;="&amp;K$3)-$F185)))</f>
        <v/>
      </c>
      <c r="L185" s="54">
        <f>IF(OR($B185="",L$3&lt;$D185+Настройки!$B$7),0,MAX(0,$E185-MAX(0,SUMIFS(Тех_Движение!$G$2:$G$5111,Тех_Движение!$D$2:$D$5111,$C185,Тех_Движение!$B$2:$B$5111,"&lt;="&amp;L$3)-$F185)))</f>
        <v/>
      </c>
      <c r="M185" s="54">
        <f>IF(OR($B185="",M$3&lt;$D185+Настройки!$B$7),0,MAX(0,$E185-MAX(0,SUMIFS(Тех_Движение!$G$2:$G$5111,Тех_Движение!$D$2:$D$5111,$C185,Тех_Движение!$B$2:$B$5111,"&lt;="&amp;M$3)-$F185)))</f>
        <v/>
      </c>
      <c r="N185" s="54">
        <f>IF(OR($B185="",N$3&lt;$D185+Настройки!$B$7),0,MAX(0,$E185-MAX(0,SUMIFS(Тех_Движение!$G$2:$G$5111,Тех_Движение!$D$2:$D$5111,$C185,Тех_Движение!$B$2:$B$5111,"&lt;="&amp;N$3)-$F185)))</f>
        <v/>
      </c>
      <c r="O185" s="54">
        <f>IF(OR($B185="",O$3&lt;$D185+Настройки!$B$7),0,MAX(0,$E185-MAX(0,SUMIFS(Тех_Движение!$G$2:$G$5111,Тех_Движение!$D$2:$D$5111,$C185,Тех_Движение!$B$2:$B$5111,"&lt;="&amp;O$3)-$F185)))</f>
        <v/>
      </c>
      <c r="P185" s="54">
        <f>IF(OR($B185="",P$3&lt;$D185+Настройки!$B$7),0,MAX(0,$E185-MAX(0,SUMIFS(Тех_Движение!$G$2:$G$5111,Тех_Движение!$D$2:$D$5111,$C185,Тех_Движение!$B$2:$B$5111,"&lt;="&amp;P$3)-$F185)))</f>
        <v/>
      </c>
      <c r="Q185" s="54">
        <f>IF(OR($B185="",Q$3&lt;$D185+Настройки!$B$7),0,MAX(0,$E185-MAX(0,SUMIFS(Тех_Движение!$G$2:$G$5111,Тех_Движение!$D$2:$D$5111,$C185,Тех_Движение!$B$2:$B$5111,"&lt;="&amp;Q$3)-$F185)))</f>
        <v/>
      </c>
      <c r="R185" s="54">
        <f>IF($B185="","",SUM($K185:$Q185))</f>
        <v/>
      </c>
      <c r="S185" s="56">
        <f>IF($B185="","",VLOOKUP($C185,Настройки!$A$11:$L$17,9,FALSE))</f>
        <v/>
      </c>
      <c r="T185" s="56">
        <f>IF($B185="","",$R185*$S185)</f>
        <v/>
      </c>
    </row>
    <row r="186">
      <c r="A186" s="20">
        <f>Тех_Движение!$A$183</f>
        <v/>
      </c>
      <c r="B186" s="20">
        <f>IF(Тех_Движение!$F$183&gt;0,Тех_Движение!$I$183,"")</f>
        <v/>
      </c>
      <c r="C186" s="20">
        <f>IF($B186="","",Тех_Движение!$D$183)</f>
        <v/>
      </c>
      <c r="D186" s="42">
        <f>IF($B186="","",Тех_Движение!$B$183)</f>
        <v/>
      </c>
      <c r="E186" s="54">
        <f>IF($B186="","",Тех_Движение!$F$183)</f>
        <v/>
      </c>
      <c r="F186" s="54">
        <f>IF($B186="","",SUMIFS($E$5:$E185,$C$5:$C185,$C186))</f>
        <v/>
      </c>
      <c r="G186" s="54">
        <f>IF($B186="","",MAX(0,$E186-MAX(0,SUMIFS(Тех_Движение!$G$2:$G$5111,Тех_Движение!$D$2:$D$5111,$C186,Тех_Движение!$B$2:$B$5111,"&lt;="&amp;Настройки!$B$5-1)-$F186)))</f>
        <v/>
      </c>
      <c r="H186" s="54">
        <f>IF($B186="","",IF(AND($D186&gt;=Настройки!$B$5,$D186&lt;=Настройки!$B$6),$E186,0))</f>
        <v/>
      </c>
      <c r="I186" s="54">
        <f>IF($B186="","",$G186+$H186-$J186)</f>
        <v/>
      </c>
      <c r="J186" s="54">
        <f>IF($B186="","",MAX(0,$E186-MAX(0,SUMIFS(Тех_Движение!$G$2:$G$5111,Тех_Движение!$D$2:$D$5111,$C186,Тех_Движение!$B$2:$B$5111,"&lt;="&amp;Настройки!$B$6)-$F186)))</f>
        <v/>
      </c>
      <c r="K186" s="54">
        <f>IF(OR($B186="",K$3&lt;$D186+Настройки!$B$7),0,MAX(0,$E186-MAX(0,SUMIFS(Тех_Движение!$G$2:$G$5111,Тех_Движение!$D$2:$D$5111,$C186,Тех_Движение!$B$2:$B$5111,"&lt;="&amp;K$3)-$F186)))</f>
        <v/>
      </c>
      <c r="L186" s="54">
        <f>IF(OR($B186="",L$3&lt;$D186+Настройки!$B$7),0,MAX(0,$E186-MAX(0,SUMIFS(Тех_Движение!$G$2:$G$5111,Тех_Движение!$D$2:$D$5111,$C186,Тех_Движение!$B$2:$B$5111,"&lt;="&amp;L$3)-$F186)))</f>
        <v/>
      </c>
      <c r="M186" s="54">
        <f>IF(OR($B186="",M$3&lt;$D186+Настройки!$B$7),0,MAX(0,$E186-MAX(0,SUMIFS(Тех_Движение!$G$2:$G$5111,Тех_Движение!$D$2:$D$5111,$C186,Тех_Движение!$B$2:$B$5111,"&lt;="&amp;M$3)-$F186)))</f>
        <v/>
      </c>
      <c r="N186" s="54">
        <f>IF(OR($B186="",N$3&lt;$D186+Настройки!$B$7),0,MAX(0,$E186-MAX(0,SUMIFS(Тех_Движение!$G$2:$G$5111,Тех_Движение!$D$2:$D$5111,$C186,Тех_Движение!$B$2:$B$5111,"&lt;="&amp;N$3)-$F186)))</f>
        <v/>
      </c>
      <c r="O186" s="54">
        <f>IF(OR($B186="",O$3&lt;$D186+Настройки!$B$7),0,MAX(0,$E186-MAX(0,SUMIFS(Тех_Движение!$G$2:$G$5111,Тех_Движение!$D$2:$D$5111,$C186,Тех_Движение!$B$2:$B$5111,"&lt;="&amp;O$3)-$F186)))</f>
        <v/>
      </c>
      <c r="P186" s="54">
        <f>IF(OR($B186="",P$3&lt;$D186+Настройки!$B$7),0,MAX(0,$E186-MAX(0,SUMIFS(Тех_Движение!$G$2:$G$5111,Тех_Движение!$D$2:$D$5111,$C186,Тех_Движение!$B$2:$B$5111,"&lt;="&amp;P$3)-$F186)))</f>
        <v/>
      </c>
      <c r="Q186" s="54">
        <f>IF(OR($B186="",Q$3&lt;$D186+Настройки!$B$7),0,MAX(0,$E186-MAX(0,SUMIFS(Тех_Движение!$G$2:$G$5111,Тех_Движение!$D$2:$D$5111,$C186,Тех_Движение!$B$2:$B$5111,"&lt;="&amp;Q$3)-$F186)))</f>
        <v/>
      </c>
      <c r="R186" s="54">
        <f>IF($B186="","",SUM($K186:$Q186))</f>
        <v/>
      </c>
      <c r="S186" s="56">
        <f>IF($B186="","",VLOOKUP($C186,Настройки!$A$11:$L$17,9,FALSE))</f>
        <v/>
      </c>
      <c r="T186" s="56">
        <f>IF($B186="","",$R186*$S186)</f>
        <v/>
      </c>
    </row>
    <row r="187">
      <c r="A187" s="20">
        <f>Тех_Движение!$A$184</f>
        <v/>
      </c>
      <c r="B187" s="20">
        <f>IF(Тех_Движение!$F$184&gt;0,Тех_Движение!$I$184,"")</f>
        <v/>
      </c>
      <c r="C187" s="20">
        <f>IF($B187="","",Тех_Движение!$D$184)</f>
        <v/>
      </c>
      <c r="D187" s="42">
        <f>IF($B187="","",Тех_Движение!$B$184)</f>
        <v/>
      </c>
      <c r="E187" s="54">
        <f>IF($B187="","",Тех_Движение!$F$184)</f>
        <v/>
      </c>
      <c r="F187" s="54">
        <f>IF($B187="","",SUMIFS($E$5:$E186,$C$5:$C186,$C187))</f>
        <v/>
      </c>
      <c r="G187" s="54">
        <f>IF($B187="","",MAX(0,$E187-MAX(0,SUMIFS(Тех_Движение!$G$2:$G$5111,Тех_Движение!$D$2:$D$5111,$C187,Тех_Движение!$B$2:$B$5111,"&lt;="&amp;Настройки!$B$5-1)-$F187)))</f>
        <v/>
      </c>
      <c r="H187" s="54">
        <f>IF($B187="","",IF(AND($D187&gt;=Настройки!$B$5,$D187&lt;=Настройки!$B$6),$E187,0))</f>
        <v/>
      </c>
      <c r="I187" s="54">
        <f>IF($B187="","",$G187+$H187-$J187)</f>
        <v/>
      </c>
      <c r="J187" s="54">
        <f>IF($B187="","",MAX(0,$E187-MAX(0,SUMIFS(Тех_Движение!$G$2:$G$5111,Тех_Движение!$D$2:$D$5111,$C187,Тех_Движение!$B$2:$B$5111,"&lt;="&amp;Настройки!$B$6)-$F187)))</f>
        <v/>
      </c>
      <c r="K187" s="54">
        <f>IF(OR($B187="",K$3&lt;$D187+Настройки!$B$7),0,MAX(0,$E187-MAX(0,SUMIFS(Тех_Движение!$G$2:$G$5111,Тех_Движение!$D$2:$D$5111,$C187,Тех_Движение!$B$2:$B$5111,"&lt;="&amp;K$3)-$F187)))</f>
        <v/>
      </c>
      <c r="L187" s="54">
        <f>IF(OR($B187="",L$3&lt;$D187+Настройки!$B$7),0,MAX(0,$E187-MAX(0,SUMIFS(Тех_Движение!$G$2:$G$5111,Тех_Движение!$D$2:$D$5111,$C187,Тех_Движение!$B$2:$B$5111,"&lt;="&amp;L$3)-$F187)))</f>
        <v/>
      </c>
      <c r="M187" s="54">
        <f>IF(OR($B187="",M$3&lt;$D187+Настройки!$B$7),0,MAX(0,$E187-MAX(0,SUMIFS(Тех_Движение!$G$2:$G$5111,Тех_Движение!$D$2:$D$5111,$C187,Тех_Движение!$B$2:$B$5111,"&lt;="&amp;M$3)-$F187)))</f>
        <v/>
      </c>
      <c r="N187" s="54">
        <f>IF(OR($B187="",N$3&lt;$D187+Настройки!$B$7),0,MAX(0,$E187-MAX(0,SUMIFS(Тех_Движение!$G$2:$G$5111,Тех_Движение!$D$2:$D$5111,$C187,Тех_Движение!$B$2:$B$5111,"&lt;="&amp;N$3)-$F187)))</f>
        <v/>
      </c>
      <c r="O187" s="54">
        <f>IF(OR($B187="",O$3&lt;$D187+Настройки!$B$7),0,MAX(0,$E187-MAX(0,SUMIFS(Тех_Движение!$G$2:$G$5111,Тех_Движение!$D$2:$D$5111,$C187,Тех_Движение!$B$2:$B$5111,"&lt;="&amp;O$3)-$F187)))</f>
        <v/>
      </c>
      <c r="P187" s="54">
        <f>IF(OR($B187="",P$3&lt;$D187+Настройки!$B$7),0,MAX(0,$E187-MAX(0,SUMIFS(Тех_Движение!$G$2:$G$5111,Тех_Движение!$D$2:$D$5111,$C187,Тех_Движение!$B$2:$B$5111,"&lt;="&amp;P$3)-$F187)))</f>
        <v/>
      </c>
      <c r="Q187" s="54">
        <f>IF(OR($B187="",Q$3&lt;$D187+Настройки!$B$7),0,MAX(0,$E187-MAX(0,SUMIFS(Тех_Движение!$G$2:$G$5111,Тех_Движение!$D$2:$D$5111,$C187,Тех_Движение!$B$2:$B$5111,"&lt;="&amp;Q$3)-$F187)))</f>
        <v/>
      </c>
      <c r="R187" s="54">
        <f>IF($B187="","",SUM($K187:$Q187))</f>
        <v/>
      </c>
      <c r="S187" s="56">
        <f>IF($B187="","",VLOOKUP($C187,Настройки!$A$11:$L$17,9,FALSE))</f>
        <v/>
      </c>
      <c r="T187" s="56">
        <f>IF($B187="","",$R187*$S187)</f>
        <v/>
      </c>
    </row>
    <row r="188">
      <c r="A188" s="20">
        <f>Тех_Движение!$A$185</f>
        <v/>
      </c>
      <c r="B188" s="20">
        <f>IF(Тех_Движение!$F$185&gt;0,Тех_Движение!$I$185,"")</f>
        <v/>
      </c>
      <c r="C188" s="20">
        <f>IF($B188="","",Тех_Движение!$D$185)</f>
        <v/>
      </c>
      <c r="D188" s="42">
        <f>IF($B188="","",Тех_Движение!$B$185)</f>
        <v/>
      </c>
      <c r="E188" s="54">
        <f>IF($B188="","",Тех_Движение!$F$185)</f>
        <v/>
      </c>
      <c r="F188" s="54">
        <f>IF($B188="","",SUMIFS($E$5:$E187,$C$5:$C187,$C188))</f>
        <v/>
      </c>
      <c r="G188" s="54">
        <f>IF($B188="","",MAX(0,$E188-MAX(0,SUMIFS(Тех_Движение!$G$2:$G$5111,Тех_Движение!$D$2:$D$5111,$C188,Тех_Движение!$B$2:$B$5111,"&lt;="&amp;Настройки!$B$5-1)-$F188)))</f>
        <v/>
      </c>
      <c r="H188" s="54">
        <f>IF($B188="","",IF(AND($D188&gt;=Настройки!$B$5,$D188&lt;=Настройки!$B$6),$E188,0))</f>
        <v/>
      </c>
      <c r="I188" s="54">
        <f>IF($B188="","",$G188+$H188-$J188)</f>
        <v/>
      </c>
      <c r="J188" s="54">
        <f>IF($B188="","",MAX(0,$E188-MAX(0,SUMIFS(Тех_Движение!$G$2:$G$5111,Тех_Движение!$D$2:$D$5111,$C188,Тех_Движение!$B$2:$B$5111,"&lt;="&amp;Настройки!$B$6)-$F188)))</f>
        <v/>
      </c>
      <c r="K188" s="54">
        <f>IF(OR($B188="",K$3&lt;$D188+Настройки!$B$7),0,MAX(0,$E188-MAX(0,SUMIFS(Тех_Движение!$G$2:$G$5111,Тех_Движение!$D$2:$D$5111,$C188,Тех_Движение!$B$2:$B$5111,"&lt;="&amp;K$3)-$F188)))</f>
        <v/>
      </c>
      <c r="L188" s="54">
        <f>IF(OR($B188="",L$3&lt;$D188+Настройки!$B$7),0,MAX(0,$E188-MAX(0,SUMIFS(Тех_Движение!$G$2:$G$5111,Тех_Движение!$D$2:$D$5111,$C188,Тех_Движение!$B$2:$B$5111,"&lt;="&amp;L$3)-$F188)))</f>
        <v/>
      </c>
      <c r="M188" s="54">
        <f>IF(OR($B188="",M$3&lt;$D188+Настройки!$B$7),0,MAX(0,$E188-MAX(0,SUMIFS(Тех_Движение!$G$2:$G$5111,Тех_Движение!$D$2:$D$5111,$C188,Тех_Движение!$B$2:$B$5111,"&lt;="&amp;M$3)-$F188)))</f>
        <v/>
      </c>
      <c r="N188" s="54">
        <f>IF(OR($B188="",N$3&lt;$D188+Настройки!$B$7),0,MAX(0,$E188-MAX(0,SUMIFS(Тех_Движение!$G$2:$G$5111,Тех_Движение!$D$2:$D$5111,$C188,Тех_Движение!$B$2:$B$5111,"&lt;="&amp;N$3)-$F188)))</f>
        <v/>
      </c>
      <c r="O188" s="54">
        <f>IF(OR($B188="",O$3&lt;$D188+Настройки!$B$7),0,MAX(0,$E188-MAX(0,SUMIFS(Тех_Движение!$G$2:$G$5111,Тех_Движение!$D$2:$D$5111,$C188,Тех_Движение!$B$2:$B$5111,"&lt;="&amp;O$3)-$F188)))</f>
        <v/>
      </c>
      <c r="P188" s="54">
        <f>IF(OR($B188="",P$3&lt;$D188+Настройки!$B$7),0,MAX(0,$E188-MAX(0,SUMIFS(Тех_Движение!$G$2:$G$5111,Тех_Движение!$D$2:$D$5111,$C188,Тех_Движение!$B$2:$B$5111,"&lt;="&amp;P$3)-$F188)))</f>
        <v/>
      </c>
      <c r="Q188" s="54">
        <f>IF(OR($B188="",Q$3&lt;$D188+Настройки!$B$7),0,MAX(0,$E188-MAX(0,SUMIFS(Тех_Движение!$G$2:$G$5111,Тех_Движение!$D$2:$D$5111,$C188,Тех_Движение!$B$2:$B$5111,"&lt;="&amp;Q$3)-$F188)))</f>
        <v/>
      </c>
      <c r="R188" s="54">
        <f>IF($B188="","",SUM($K188:$Q188))</f>
        <v/>
      </c>
      <c r="S188" s="56">
        <f>IF($B188="","",VLOOKUP($C188,Настройки!$A$11:$L$17,9,FALSE))</f>
        <v/>
      </c>
      <c r="T188" s="56">
        <f>IF($B188="","",$R188*$S188)</f>
        <v/>
      </c>
    </row>
    <row r="189">
      <c r="A189" s="20">
        <f>Тех_Движение!$A$186</f>
        <v/>
      </c>
      <c r="B189" s="20">
        <f>IF(Тех_Движение!$F$186&gt;0,Тех_Движение!$I$186,"")</f>
        <v/>
      </c>
      <c r="C189" s="20">
        <f>IF($B189="","",Тех_Движение!$D$186)</f>
        <v/>
      </c>
      <c r="D189" s="42">
        <f>IF($B189="","",Тех_Движение!$B$186)</f>
        <v/>
      </c>
      <c r="E189" s="54">
        <f>IF($B189="","",Тех_Движение!$F$186)</f>
        <v/>
      </c>
      <c r="F189" s="54">
        <f>IF($B189="","",SUMIFS($E$5:$E188,$C$5:$C188,$C189))</f>
        <v/>
      </c>
      <c r="G189" s="54">
        <f>IF($B189="","",MAX(0,$E189-MAX(0,SUMIFS(Тех_Движение!$G$2:$G$5111,Тех_Движение!$D$2:$D$5111,$C189,Тех_Движение!$B$2:$B$5111,"&lt;="&amp;Настройки!$B$5-1)-$F189)))</f>
        <v/>
      </c>
      <c r="H189" s="54">
        <f>IF($B189="","",IF(AND($D189&gt;=Настройки!$B$5,$D189&lt;=Настройки!$B$6),$E189,0))</f>
        <v/>
      </c>
      <c r="I189" s="54">
        <f>IF($B189="","",$G189+$H189-$J189)</f>
        <v/>
      </c>
      <c r="J189" s="54">
        <f>IF($B189="","",MAX(0,$E189-MAX(0,SUMIFS(Тех_Движение!$G$2:$G$5111,Тех_Движение!$D$2:$D$5111,$C189,Тех_Движение!$B$2:$B$5111,"&lt;="&amp;Настройки!$B$6)-$F189)))</f>
        <v/>
      </c>
      <c r="K189" s="54">
        <f>IF(OR($B189="",K$3&lt;$D189+Настройки!$B$7),0,MAX(0,$E189-MAX(0,SUMIFS(Тех_Движение!$G$2:$G$5111,Тех_Движение!$D$2:$D$5111,$C189,Тех_Движение!$B$2:$B$5111,"&lt;="&amp;K$3)-$F189)))</f>
        <v/>
      </c>
      <c r="L189" s="54">
        <f>IF(OR($B189="",L$3&lt;$D189+Настройки!$B$7),0,MAX(0,$E189-MAX(0,SUMIFS(Тех_Движение!$G$2:$G$5111,Тех_Движение!$D$2:$D$5111,$C189,Тех_Движение!$B$2:$B$5111,"&lt;="&amp;L$3)-$F189)))</f>
        <v/>
      </c>
      <c r="M189" s="54">
        <f>IF(OR($B189="",M$3&lt;$D189+Настройки!$B$7),0,MAX(0,$E189-MAX(0,SUMIFS(Тех_Движение!$G$2:$G$5111,Тех_Движение!$D$2:$D$5111,$C189,Тех_Движение!$B$2:$B$5111,"&lt;="&amp;M$3)-$F189)))</f>
        <v/>
      </c>
      <c r="N189" s="54">
        <f>IF(OR($B189="",N$3&lt;$D189+Настройки!$B$7),0,MAX(0,$E189-MAX(0,SUMIFS(Тех_Движение!$G$2:$G$5111,Тех_Движение!$D$2:$D$5111,$C189,Тех_Движение!$B$2:$B$5111,"&lt;="&amp;N$3)-$F189)))</f>
        <v/>
      </c>
      <c r="O189" s="54">
        <f>IF(OR($B189="",O$3&lt;$D189+Настройки!$B$7),0,MAX(0,$E189-MAX(0,SUMIFS(Тех_Движение!$G$2:$G$5111,Тех_Движение!$D$2:$D$5111,$C189,Тех_Движение!$B$2:$B$5111,"&lt;="&amp;O$3)-$F189)))</f>
        <v/>
      </c>
      <c r="P189" s="54">
        <f>IF(OR($B189="",P$3&lt;$D189+Настройки!$B$7),0,MAX(0,$E189-MAX(0,SUMIFS(Тех_Движение!$G$2:$G$5111,Тех_Движение!$D$2:$D$5111,$C189,Тех_Движение!$B$2:$B$5111,"&lt;="&amp;P$3)-$F189)))</f>
        <v/>
      </c>
      <c r="Q189" s="54">
        <f>IF(OR($B189="",Q$3&lt;$D189+Настройки!$B$7),0,MAX(0,$E189-MAX(0,SUMIFS(Тех_Движение!$G$2:$G$5111,Тех_Движение!$D$2:$D$5111,$C189,Тех_Движение!$B$2:$B$5111,"&lt;="&amp;Q$3)-$F189)))</f>
        <v/>
      </c>
      <c r="R189" s="54">
        <f>IF($B189="","",SUM($K189:$Q189))</f>
        <v/>
      </c>
      <c r="S189" s="56">
        <f>IF($B189="","",VLOOKUP($C189,Настройки!$A$11:$L$17,9,FALSE))</f>
        <v/>
      </c>
      <c r="T189" s="56">
        <f>IF($B189="","",$R189*$S189)</f>
        <v/>
      </c>
    </row>
    <row r="190">
      <c r="A190" s="20">
        <f>Тех_Движение!$A$187</f>
        <v/>
      </c>
      <c r="B190" s="20">
        <f>IF(Тех_Движение!$F$187&gt;0,Тех_Движение!$I$187,"")</f>
        <v/>
      </c>
      <c r="C190" s="20">
        <f>IF($B190="","",Тех_Движение!$D$187)</f>
        <v/>
      </c>
      <c r="D190" s="42">
        <f>IF($B190="","",Тех_Движение!$B$187)</f>
        <v/>
      </c>
      <c r="E190" s="54">
        <f>IF($B190="","",Тех_Движение!$F$187)</f>
        <v/>
      </c>
      <c r="F190" s="54">
        <f>IF($B190="","",SUMIFS($E$5:$E189,$C$5:$C189,$C190))</f>
        <v/>
      </c>
      <c r="G190" s="54">
        <f>IF($B190="","",MAX(0,$E190-MAX(0,SUMIFS(Тех_Движение!$G$2:$G$5111,Тех_Движение!$D$2:$D$5111,$C190,Тех_Движение!$B$2:$B$5111,"&lt;="&amp;Настройки!$B$5-1)-$F190)))</f>
        <v/>
      </c>
      <c r="H190" s="54">
        <f>IF($B190="","",IF(AND($D190&gt;=Настройки!$B$5,$D190&lt;=Настройки!$B$6),$E190,0))</f>
        <v/>
      </c>
      <c r="I190" s="54">
        <f>IF($B190="","",$G190+$H190-$J190)</f>
        <v/>
      </c>
      <c r="J190" s="54">
        <f>IF($B190="","",MAX(0,$E190-MAX(0,SUMIFS(Тех_Движение!$G$2:$G$5111,Тех_Движение!$D$2:$D$5111,$C190,Тех_Движение!$B$2:$B$5111,"&lt;="&amp;Настройки!$B$6)-$F190)))</f>
        <v/>
      </c>
      <c r="K190" s="54">
        <f>IF(OR($B190="",K$3&lt;$D190+Настройки!$B$7),0,MAX(0,$E190-MAX(0,SUMIFS(Тех_Движение!$G$2:$G$5111,Тех_Движение!$D$2:$D$5111,$C190,Тех_Движение!$B$2:$B$5111,"&lt;="&amp;K$3)-$F190)))</f>
        <v/>
      </c>
      <c r="L190" s="54">
        <f>IF(OR($B190="",L$3&lt;$D190+Настройки!$B$7),0,MAX(0,$E190-MAX(0,SUMIFS(Тех_Движение!$G$2:$G$5111,Тех_Движение!$D$2:$D$5111,$C190,Тех_Движение!$B$2:$B$5111,"&lt;="&amp;L$3)-$F190)))</f>
        <v/>
      </c>
      <c r="M190" s="54">
        <f>IF(OR($B190="",M$3&lt;$D190+Настройки!$B$7),0,MAX(0,$E190-MAX(0,SUMIFS(Тех_Движение!$G$2:$G$5111,Тех_Движение!$D$2:$D$5111,$C190,Тех_Движение!$B$2:$B$5111,"&lt;="&amp;M$3)-$F190)))</f>
        <v/>
      </c>
      <c r="N190" s="54">
        <f>IF(OR($B190="",N$3&lt;$D190+Настройки!$B$7),0,MAX(0,$E190-MAX(0,SUMIFS(Тех_Движение!$G$2:$G$5111,Тех_Движение!$D$2:$D$5111,$C190,Тех_Движение!$B$2:$B$5111,"&lt;="&amp;N$3)-$F190)))</f>
        <v/>
      </c>
      <c r="O190" s="54">
        <f>IF(OR($B190="",O$3&lt;$D190+Настройки!$B$7),0,MAX(0,$E190-MAX(0,SUMIFS(Тех_Движение!$G$2:$G$5111,Тех_Движение!$D$2:$D$5111,$C190,Тех_Движение!$B$2:$B$5111,"&lt;="&amp;O$3)-$F190)))</f>
        <v/>
      </c>
      <c r="P190" s="54">
        <f>IF(OR($B190="",P$3&lt;$D190+Настройки!$B$7),0,MAX(0,$E190-MAX(0,SUMIFS(Тех_Движение!$G$2:$G$5111,Тех_Движение!$D$2:$D$5111,$C190,Тех_Движение!$B$2:$B$5111,"&lt;="&amp;P$3)-$F190)))</f>
        <v/>
      </c>
      <c r="Q190" s="54">
        <f>IF(OR($B190="",Q$3&lt;$D190+Настройки!$B$7),0,MAX(0,$E190-MAX(0,SUMIFS(Тех_Движение!$G$2:$G$5111,Тех_Движение!$D$2:$D$5111,$C190,Тех_Движение!$B$2:$B$5111,"&lt;="&amp;Q$3)-$F190)))</f>
        <v/>
      </c>
      <c r="R190" s="54">
        <f>IF($B190="","",SUM($K190:$Q190))</f>
        <v/>
      </c>
      <c r="S190" s="56">
        <f>IF($B190="","",VLOOKUP($C190,Настройки!$A$11:$L$17,9,FALSE))</f>
        <v/>
      </c>
      <c r="T190" s="56">
        <f>IF($B190="","",$R190*$S190)</f>
        <v/>
      </c>
    </row>
    <row r="191">
      <c r="A191" s="20">
        <f>Тех_Движение!$A$188</f>
        <v/>
      </c>
      <c r="B191" s="20">
        <f>IF(Тех_Движение!$F$188&gt;0,Тех_Движение!$I$188,"")</f>
        <v/>
      </c>
      <c r="C191" s="20">
        <f>IF($B191="","",Тех_Движение!$D$188)</f>
        <v/>
      </c>
      <c r="D191" s="42">
        <f>IF($B191="","",Тех_Движение!$B$188)</f>
        <v/>
      </c>
      <c r="E191" s="54">
        <f>IF($B191="","",Тех_Движение!$F$188)</f>
        <v/>
      </c>
      <c r="F191" s="54">
        <f>IF($B191="","",SUMIFS($E$5:$E190,$C$5:$C190,$C191))</f>
        <v/>
      </c>
      <c r="G191" s="54">
        <f>IF($B191="","",MAX(0,$E191-MAX(0,SUMIFS(Тех_Движение!$G$2:$G$5111,Тех_Движение!$D$2:$D$5111,$C191,Тех_Движение!$B$2:$B$5111,"&lt;="&amp;Настройки!$B$5-1)-$F191)))</f>
        <v/>
      </c>
      <c r="H191" s="54">
        <f>IF($B191="","",IF(AND($D191&gt;=Настройки!$B$5,$D191&lt;=Настройки!$B$6),$E191,0))</f>
        <v/>
      </c>
      <c r="I191" s="54">
        <f>IF($B191="","",$G191+$H191-$J191)</f>
        <v/>
      </c>
      <c r="J191" s="54">
        <f>IF($B191="","",MAX(0,$E191-MAX(0,SUMIFS(Тех_Движение!$G$2:$G$5111,Тех_Движение!$D$2:$D$5111,$C191,Тех_Движение!$B$2:$B$5111,"&lt;="&amp;Настройки!$B$6)-$F191)))</f>
        <v/>
      </c>
      <c r="K191" s="54">
        <f>IF(OR($B191="",K$3&lt;$D191+Настройки!$B$7),0,MAX(0,$E191-MAX(0,SUMIFS(Тех_Движение!$G$2:$G$5111,Тех_Движение!$D$2:$D$5111,$C191,Тех_Движение!$B$2:$B$5111,"&lt;="&amp;K$3)-$F191)))</f>
        <v/>
      </c>
      <c r="L191" s="54">
        <f>IF(OR($B191="",L$3&lt;$D191+Настройки!$B$7),0,MAX(0,$E191-MAX(0,SUMIFS(Тех_Движение!$G$2:$G$5111,Тех_Движение!$D$2:$D$5111,$C191,Тех_Движение!$B$2:$B$5111,"&lt;="&amp;L$3)-$F191)))</f>
        <v/>
      </c>
      <c r="M191" s="54">
        <f>IF(OR($B191="",M$3&lt;$D191+Настройки!$B$7),0,MAX(0,$E191-MAX(0,SUMIFS(Тех_Движение!$G$2:$G$5111,Тех_Движение!$D$2:$D$5111,$C191,Тех_Движение!$B$2:$B$5111,"&lt;="&amp;M$3)-$F191)))</f>
        <v/>
      </c>
      <c r="N191" s="54">
        <f>IF(OR($B191="",N$3&lt;$D191+Настройки!$B$7),0,MAX(0,$E191-MAX(0,SUMIFS(Тех_Движение!$G$2:$G$5111,Тех_Движение!$D$2:$D$5111,$C191,Тех_Движение!$B$2:$B$5111,"&lt;="&amp;N$3)-$F191)))</f>
        <v/>
      </c>
      <c r="O191" s="54">
        <f>IF(OR($B191="",O$3&lt;$D191+Настройки!$B$7),0,MAX(0,$E191-MAX(0,SUMIFS(Тех_Движение!$G$2:$G$5111,Тех_Движение!$D$2:$D$5111,$C191,Тех_Движение!$B$2:$B$5111,"&lt;="&amp;O$3)-$F191)))</f>
        <v/>
      </c>
      <c r="P191" s="54">
        <f>IF(OR($B191="",P$3&lt;$D191+Настройки!$B$7),0,MAX(0,$E191-MAX(0,SUMIFS(Тех_Движение!$G$2:$G$5111,Тех_Движение!$D$2:$D$5111,$C191,Тех_Движение!$B$2:$B$5111,"&lt;="&amp;P$3)-$F191)))</f>
        <v/>
      </c>
      <c r="Q191" s="54">
        <f>IF(OR($B191="",Q$3&lt;$D191+Настройки!$B$7),0,MAX(0,$E191-MAX(0,SUMIFS(Тех_Движение!$G$2:$G$5111,Тех_Движение!$D$2:$D$5111,$C191,Тех_Движение!$B$2:$B$5111,"&lt;="&amp;Q$3)-$F191)))</f>
        <v/>
      </c>
      <c r="R191" s="54">
        <f>IF($B191="","",SUM($K191:$Q191))</f>
        <v/>
      </c>
      <c r="S191" s="56">
        <f>IF($B191="","",VLOOKUP($C191,Настройки!$A$11:$L$17,9,FALSE))</f>
        <v/>
      </c>
      <c r="T191" s="56">
        <f>IF($B191="","",$R191*$S191)</f>
        <v/>
      </c>
    </row>
    <row r="192">
      <c r="A192" s="20">
        <f>Тех_Движение!$A$189</f>
        <v/>
      </c>
      <c r="B192" s="20">
        <f>IF(Тех_Движение!$F$189&gt;0,Тех_Движение!$I$189,"")</f>
        <v/>
      </c>
      <c r="C192" s="20">
        <f>IF($B192="","",Тех_Движение!$D$189)</f>
        <v/>
      </c>
      <c r="D192" s="42">
        <f>IF($B192="","",Тех_Движение!$B$189)</f>
        <v/>
      </c>
      <c r="E192" s="54">
        <f>IF($B192="","",Тех_Движение!$F$189)</f>
        <v/>
      </c>
      <c r="F192" s="54">
        <f>IF($B192="","",SUMIFS($E$5:$E191,$C$5:$C191,$C192))</f>
        <v/>
      </c>
      <c r="G192" s="54">
        <f>IF($B192="","",MAX(0,$E192-MAX(0,SUMIFS(Тех_Движение!$G$2:$G$5111,Тех_Движение!$D$2:$D$5111,$C192,Тех_Движение!$B$2:$B$5111,"&lt;="&amp;Настройки!$B$5-1)-$F192)))</f>
        <v/>
      </c>
      <c r="H192" s="54">
        <f>IF($B192="","",IF(AND($D192&gt;=Настройки!$B$5,$D192&lt;=Настройки!$B$6),$E192,0))</f>
        <v/>
      </c>
      <c r="I192" s="54">
        <f>IF($B192="","",$G192+$H192-$J192)</f>
        <v/>
      </c>
      <c r="J192" s="54">
        <f>IF($B192="","",MAX(0,$E192-MAX(0,SUMIFS(Тех_Движение!$G$2:$G$5111,Тех_Движение!$D$2:$D$5111,$C192,Тех_Движение!$B$2:$B$5111,"&lt;="&amp;Настройки!$B$6)-$F192)))</f>
        <v/>
      </c>
      <c r="K192" s="54">
        <f>IF(OR($B192="",K$3&lt;$D192+Настройки!$B$7),0,MAX(0,$E192-MAX(0,SUMIFS(Тех_Движение!$G$2:$G$5111,Тех_Движение!$D$2:$D$5111,$C192,Тех_Движение!$B$2:$B$5111,"&lt;="&amp;K$3)-$F192)))</f>
        <v/>
      </c>
      <c r="L192" s="54">
        <f>IF(OR($B192="",L$3&lt;$D192+Настройки!$B$7),0,MAX(0,$E192-MAX(0,SUMIFS(Тех_Движение!$G$2:$G$5111,Тех_Движение!$D$2:$D$5111,$C192,Тех_Движение!$B$2:$B$5111,"&lt;="&amp;L$3)-$F192)))</f>
        <v/>
      </c>
      <c r="M192" s="54">
        <f>IF(OR($B192="",M$3&lt;$D192+Настройки!$B$7),0,MAX(0,$E192-MAX(0,SUMIFS(Тех_Движение!$G$2:$G$5111,Тех_Движение!$D$2:$D$5111,$C192,Тех_Движение!$B$2:$B$5111,"&lt;="&amp;M$3)-$F192)))</f>
        <v/>
      </c>
      <c r="N192" s="54">
        <f>IF(OR($B192="",N$3&lt;$D192+Настройки!$B$7),0,MAX(0,$E192-MAX(0,SUMIFS(Тех_Движение!$G$2:$G$5111,Тех_Движение!$D$2:$D$5111,$C192,Тех_Движение!$B$2:$B$5111,"&lt;="&amp;N$3)-$F192)))</f>
        <v/>
      </c>
      <c r="O192" s="54">
        <f>IF(OR($B192="",O$3&lt;$D192+Настройки!$B$7),0,MAX(0,$E192-MAX(0,SUMIFS(Тех_Движение!$G$2:$G$5111,Тех_Движение!$D$2:$D$5111,$C192,Тех_Движение!$B$2:$B$5111,"&lt;="&amp;O$3)-$F192)))</f>
        <v/>
      </c>
      <c r="P192" s="54">
        <f>IF(OR($B192="",P$3&lt;$D192+Настройки!$B$7),0,MAX(0,$E192-MAX(0,SUMIFS(Тех_Движение!$G$2:$G$5111,Тех_Движение!$D$2:$D$5111,$C192,Тех_Движение!$B$2:$B$5111,"&lt;="&amp;P$3)-$F192)))</f>
        <v/>
      </c>
      <c r="Q192" s="54">
        <f>IF(OR($B192="",Q$3&lt;$D192+Настройки!$B$7),0,MAX(0,$E192-MAX(0,SUMIFS(Тех_Движение!$G$2:$G$5111,Тех_Движение!$D$2:$D$5111,$C192,Тех_Движение!$B$2:$B$5111,"&lt;="&amp;Q$3)-$F192)))</f>
        <v/>
      </c>
      <c r="R192" s="54">
        <f>IF($B192="","",SUM($K192:$Q192))</f>
        <v/>
      </c>
      <c r="S192" s="56">
        <f>IF($B192="","",VLOOKUP($C192,Настройки!$A$11:$L$17,9,FALSE))</f>
        <v/>
      </c>
      <c r="T192" s="56">
        <f>IF($B192="","",$R192*$S192)</f>
        <v/>
      </c>
    </row>
    <row r="193">
      <c r="A193" s="20">
        <f>Тех_Движение!$A$190</f>
        <v/>
      </c>
      <c r="B193" s="20">
        <f>IF(Тех_Движение!$F$190&gt;0,Тех_Движение!$I$190,"")</f>
        <v/>
      </c>
      <c r="C193" s="20">
        <f>IF($B193="","",Тех_Движение!$D$190)</f>
        <v/>
      </c>
      <c r="D193" s="42">
        <f>IF($B193="","",Тех_Движение!$B$190)</f>
        <v/>
      </c>
      <c r="E193" s="54">
        <f>IF($B193="","",Тех_Движение!$F$190)</f>
        <v/>
      </c>
      <c r="F193" s="54">
        <f>IF($B193="","",SUMIFS($E$5:$E192,$C$5:$C192,$C193))</f>
        <v/>
      </c>
      <c r="G193" s="54">
        <f>IF($B193="","",MAX(0,$E193-MAX(0,SUMIFS(Тех_Движение!$G$2:$G$5111,Тех_Движение!$D$2:$D$5111,$C193,Тех_Движение!$B$2:$B$5111,"&lt;="&amp;Настройки!$B$5-1)-$F193)))</f>
        <v/>
      </c>
      <c r="H193" s="54">
        <f>IF($B193="","",IF(AND($D193&gt;=Настройки!$B$5,$D193&lt;=Настройки!$B$6),$E193,0))</f>
        <v/>
      </c>
      <c r="I193" s="54">
        <f>IF($B193="","",$G193+$H193-$J193)</f>
        <v/>
      </c>
      <c r="J193" s="54">
        <f>IF($B193="","",MAX(0,$E193-MAX(0,SUMIFS(Тех_Движение!$G$2:$G$5111,Тех_Движение!$D$2:$D$5111,$C193,Тех_Движение!$B$2:$B$5111,"&lt;="&amp;Настройки!$B$6)-$F193)))</f>
        <v/>
      </c>
      <c r="K193" s="54">
        <f>IF(OR($B193="",K$3&lt;$D193+Настройки!$B$7),0,MAX(0,$E193-MAX(0,SUMIFS(Тех_Движение!$G$2:$G$5111,Тех_Движение!$D$2:$D$5111,$C193,Тех_Движение!$B$2:$B$5111,"&lt;="&amp;K$3)-$F193)))</f>
        <v/>
      </c>
      <c r="L193" s="54">
        <f>IF(OR($B193="",L$3&lt;$D193+Настройки!$B$7),0,MAX(0,$E193-MAX(0,SUMIFS(Тех_Движение!$G$2:$G$5111,Тех_Движение!$D$2:$D$5111,$C193,Тех_Движение!$B$2:$B$5111,"&lt;="&amp;L$3)-$F193)))</f>
        <v/>
      </c>
      <c r="M193" s="54">
        <f>IF(OR($B193="",M$3&lt;$D193+Настройки!$B$7),0,MAX(0,$E193-MAX(0,SUMIFS(Тех_Движение!$G$2:$G$5111,Тех_Движение!$D$2:$D$5111,$C193,Тех_Движение!$B$2:$B$5111,"&lt;="&amp;M$3)-$F193)))</f>
        <v/>
      </c>
      <c r="N193" s="54">
        <f>IF(OR($B193="",N$3&lt;$D193+Настройки!$B$7),0,MAX(0,$E193-MAX(0,SUMIFS(Тех_Движение!$G$2:$G$5111,Тех_Движение!$D$2:$D$5111,$C193,Тех_Движение!$B$2:$B$5111,"&lt;="&amp;N$3)-$F193)))</f>
        <v/>
      </c>
      <c r="O193" s="54">
        <f>IF(OR($B193="",O$3&lt;$D193+Настройки!$B$7),0,MAX(0,$E193-MAX(0,SUMIFS(Тех_Движение!$G$2:$G$5111,Тех_Движение!$D$2:$D$5111,$C193,Тех_Движение!$B$2:$B$5111,"&lt;="&amp;O$3)-$F193)))</f>
        <v/>
      </c>
      <c r="P193" s="54">
        <f>IF(OR($B193="",P$3&lt;$D193+Настройки!$B$7),0,MAX(0,$E193-MAX(0,SUMIFS(Тех_Движение!$G$2:$G$5111,Тех_Движение!$D$2:$D$5111,$C193,Тех_Движение!$B$2:$B$5111,"&lt;="&amp;P$3)-$F193)))</f>
        <v/>
      </c>
      <c r="Q193" s="54">
        <f>IF(OR($B193="",Q$3&lt;$D193+Настройки!$B$7),0,MAX(0,$E193-MAX(0,SUMIFS(Тех_Движение!$G$2:$G$5111,Тех_Движение!$D$2:$D$5111,$C193,Тех_Движение!$B$2:$B$5111,"&lt;="&amp;Q$3)-$F193)))</f>
        <v/>
      </c>
      <c r="R193" s="54">
        <f>IF($B193="","",SUM($K193:$Q193))</f>
        <v/>
      </c>
      <c r="S193" s="56">
        <f>IF($B193="","",VLOOKUP($C193,Настройки!$A$11:$L$17,9,FALSE))</f>
        <v/>
      </c>
      <c r="T193" s="56">
        <f>IF($B193="","",$R193*$S193)</f>
        <v/>
      </c>
    </row>
    <row r="194">
      <c r="A194" s="20">
        <f>Тех_Движение!$A$191</f>
        <v/>
      </c>
      <c r="B194" s="20">
        <f>IF(Тех_Движение!$F$191&gt;0,Тех_Движение!$I$191,"")</f>
        <v/>
      </c>
      <c r="C194" s="20">
        <f>IF($B194="","",Тех_Движение!$D$191)</f>
        <v/>
      </c>
      <c r="D194" s="42">
        <f>IF($B194="","",Тех_Движение!$B$191)</f>
        <v/>
      </c>
      <c r="E194" s="54">
        <f>IF($B194="","",Тех_Движение!$F$191)</f>
        <v/>
      </c>
      <c r="F194" s="54">
        <f>IF($B194="","",SUMIFS($E$5:$E193,$C$5:$C193,$C194))</f>
        <v/>
      </c>
      <c r="G194" s="54">
        <f>IF($B194="","",MAX(0,$E194-MAX(0,SUMIFS(Тех_Движение!$G$2:$G$5111,Тех_Движение!$D$2:$D$5111,$C194,Тех_Движение!$B$2:$B$5111,"&lt;="&amp;Настройки!$B$5-1)-$F194)))</f>
        <v/>
      </c>
      <c r="H194" s="54">
        <f>IF($B194="","",IF(AND($D194&gt;=Настройки!$B$5,$D194&lt;=Настройки!$B$6),$E194,0))</f>
        <v/>
      </c>
      <c r="I194" s="54">
        <f>IF($B194="","",$G194+$H194-$J194)</f>
        <v/>
      </c>
      <c r="J194" s="54">
        <f>IF($B194="","",MAX(0,$E194-MAX(0,SUMIFS(Тех_Движение!$G$2:$G$5111,Тех_Движение!$D$2:$D$5111,$C194,Тех_Движение!$B$2:$B$5111,"&lt;="&amp;Настройки!$B$6)-$F194)))</f>
        <v/>
      </c>
      <c r="K194" s="54">
        <f>IF(OR($B194="",K$3&lt;$D194+Настройки!$B$7),0,MAX(0,$E194-MAX(0,SUMIFS(Тех_Движение!$G$2:$G$5111,Тех_Движение!$D$2:$D$5111,$C194,Тех_Движение!$B$2:$B$5111,"&lt;="&amp;K$3)-$F194)))</f>
        <v/>
      </c>
      <c r="L194" s="54">
        <f>IF(OR($B194="",L$3&lt;$D194+Настройки!$B$7),0,MAX(0,$E194-MAX(0,SUMIFS(Тех_Движение!$G$2:$G$5111,Тех_Движение!$D$2:$D$5111,$C194,Тех_Движение!$B$2:$B$5111,"&lt;="&amp;L$3)-$F194)))</f>
        <v/>
      </c>
      <c r="M194" s="54">
        <f>IF(OR($B194="",M$3&lt;$D194+Настройки!$B$7),0,MAX(0,$E194-MAX(0,SUMIFS(Тех_Движение!$G$2:$G$5111,Тех_Движение!$D$2:$D$5111,$C194,Тех_Движение!$B$2:$B$5111,"&lt;="&amp;M$3)-$F194)))</f>
        <v/>
      </c>
      <c r="N194" s="54">
        <f>IF(OR($B194="",N$3&lt;$D194+Настройки!$B$7),0,MAX(0,$E194-MAX(0,SUMIFS(Тех_Движение!$G$2:$G$5111,Тех_Движение!$D$2:$D$5111,$C194,Тех_Движение!$B$2:$B$5111,"&lt;="&amp;N$3)-$F194)))</f>
        <v/>
      </c>
      <c r="O194" s="54">
        <f>IF(OR($B194="",O$3&lt;$D194+Настройки!$B$7),0,MAX(0,$E194-MAX(0,SUMIFS(Тех_Движение!$G$2:$G$5111,Тех_Движение!$D$2:$D$5111,$C194,Тех_Движение!$B$2:$B$5111,"&lt;="&amp;O$3)-$F194)))</f>
        <v/>
      </c>
      <c r="P194" s="54">
        <f>IF(OR($B194="",P$3&lt;$D194+Настройки!$B$7),0,MAX(0,$E194-MAX(0,SUMIFS(Тех_Движение!$G$2:$G$5111,Тех_Движение!$D$2:$D$5111,$C194,Тех_Движение!$B$2:$B$5111,"&lt;="&amp;P$3)-$F194)))</f>
        <v/>
      </c>
      <c r="Q194" s="54">
        <f>IF(OR($B194="",Q$3&lt;$D194+Настройки!$B$7),0,MAX(0,$E194-MAX(0,SUMIFS(Тех_Движение!$G$2:$G$5111,Тех_Движение!$D$2:$D$5111,$C194,Тех_Движение!$B$2:$B$5111,"&lt;="&amp;Q$3)-$F194)))</f>
        <v/>
      </c>
      <c r="R194" s="54">
        <f>IF($B194="","",SUM($K194:$Q194))</f>
        <v/>
      </c>
      <c r="S194" s="56">
        <f>IF($B194="","",VLOOKUP($C194,Настройки!$A$11:$L$17,9,FALSE))</f>
        <v/>
      </c>
      <c r="T194" s="56">
        <f>IF($B194="","",$R194*$S194)</f>
        <v/>
      </c>
    </row>
    <row r="195">
      <c r="A195" s="20">
        <f>Тех_Движение!$A$192</f>
        <v/>
      </c>
      <c r="B195" s="20">
        <f>IF(Тех_Движение!$F$192&gt;0,Тех_Движение!$I$192,"")</f>
        <v/>
      </c>
      <c r="C195" s="20">
        <f>IF($B195="","",Тех_Движение!$D$192)</f>
        <v/>
      </c>
      <c r="D195" s="42">
        <f>IF($B195="","",Тех_Движение!$B$192)</f>
        <v/>
      </c>
      <c r="E195" s="54">
        <f>IF($B195="","",Тех_Движение!$F$192)</f>
        <v/>
      </c>
      <c r="F195" s="54">
        <f>IF($B195="","",SUMIFS($E$5:$E194,$C$5:$C194,$C195))</f>
        <v/>
      </c>
      <c r="G195" s="54">
        <f>IF($B195="","",MAX(0,$E195-MAX(0,SUMIFS(Тех_Движение!$G$2:$G$5111,Тех_Движение!$D$2:$D$5111,$C195,Тех_Движение!$B$2:$B$5111,"&lt;="&amp;Настройки!$B$5-1)-$F195)))</f>
        <v/>
      </c>
      <c r="H195" s="54">
        <f>IF($B195="","",IF(AND($D195&gt;=Настройки!$B$5,$D195&lt;=Настройки!$B$6),$E195,0))</f>
        <v/>
      </c>
      <c r="I195" s="54">
        <f>IF($B195="","",$G195+$H195-$J195)</f>
        <v/>
      </c>
      <c r="J195" s="54">
        <f>IF($B195="","",MAX(0,$E195-MAX(0,SUMIFS(Тех_Движение!$G$2:$G$5111,Тех_Движение!$D$2:$D$5111,$C195,Тех_Движение!$B$2:$B$5111,"&lt;="&amp;Настройки!$B$6)-$F195)))</f>
        <v/>
      </c>
      <c r="K195" s="54">
        <f>IF(OR($B195="",K$3&lt;$D195+Настройки!$B$7),0,MAX(0,$E195-MAX(0,SUMIFS(Тех_Движение!$G$2:$G$5111,Тех_Движение!$D$2:$D$5111,$C195,Тех_Движение!$B$2:$B$5111,"&lt;="&amp;K$3)-$F195)))</f>
        <v/>
      </c>
      <c r="L195" s="54">
        <f>IF(OR($B195="",L$3&lt;$D195+Настройки!$B$7),0,MAX(0,$E195-MAX(0,SUMIFS(Тех_Движение!$G$2:$G$5111,Тех_Движение!$D$2:$D$5111,$C195,Тех_Движение!$B$2:$B$5111,"&lt;="&amp;L$3)-$F195)))</f>
        <v/>
      </c>
      <c r="M195" s="54">
        <f>IF(OR($B195="",M$3&lt;$D195+Настройки!$B$7),0,MAX(0,$E195-MAX(0,SUMIFS(Тех_Движение!$G$2:$G$5111,Тех_Движение!$D$2:$D$5111,$C195,Тех_Движение!$B$2:$B$5111,"&lt;="&amp;M$3)-$F195)))</f>
        <v/>
      </c>
      <c r="N195" s="54">
        <f>IF(OR($B195="",N$3&lt;$D195+Настройки!$B$7),0,MAX(0,$E195-MAX(0,SUMIFS(Тех_Движение!$G$2:$G$5111,Тех_Движение!$D$2:$D$5111,$C195,Тех_Движение!$B$2:$B$5111,"&lt;="&amp;N$3)-$F195)))</f>
        <v/>
      </c>
      <c r="O195" s="54">
        <f>IF(OR($B195="",O$3&lt;$D195+Настройки!$B$7),0,MAX(0,$E195-MAX(0,SUMIFS(Тех_Движение!$G$2:$G$5111,Тех_Движение!$D$2:$D$5111,$C195,Тех_Движение!$B$2:$B$5111,"&lt;="&amp;O$3)-$F195)))</f>
        <v/>
      </c>
      <c r="P195" s="54">
        <f>IF(OR($B195="",P$3&lt;$D195+Настройки!$B$7),0,MAX(0,$E195-MAX(0,SUMIFS(Тех_Движение!$G$2:$G$5111,Тех_Движение!$D$2:$D$5111,$C195,Тех_Движение!$B$2:$B$5111,"&lt;="&amp;P$3)-$F195)))</f>
        <v/>
      </c>
      <c r="Q195" s="54">
        <f>IF(OR($B195="",Q$3&lt;$D195+Настройки!$B$7),0,MAX(0,$E195-MAX(0,SUMIFS(Тех_Движение!$G$2:$G$5111,Тех_Движение!$D$2:$D$5111,$C195,Тех_Движение!$B$2:$B$5111,"&lt;="&amp;Q$3)-$F195)))</f>
        <v/>
      </c>
      <c r="R195" s="54">
        <f>IF($B195="","",SUM($K195:$Q195))</f>
        <v/>
      </c>
      <c r="S195" s="56">
        <f>IF($B195="","",VLOOKUP($C195,Настройки!$A$11:$L$17,9,FALSE))</f>
        <v/>
      </c>
      <c r="T195" s="56">
        <f>IF($B195="","",$R195*$S195)</f>
        <v/>
      </c>
    </row>
    <row r="196">
      <c r="A196" s="20">
        <f>Тех_Движение!$A$193</f>
        <v/>
      </c>
      <c r="B196" s="20">
        <f>IF(Тех_Движение!$F$193&gt;0,Тех_Движение!$I$193,"")</f>
        <v/>
      </c>
      <c r="C196" s="20">
        <f>IF($B196="","",Тех_Движение!$D$193)</f>
        <v/>
      </c>
      <c r="D196" s="42">
        <f>IF($B196="","",Тех_Движение!$B$193)</f>
        <v/>
      </c>
      <c r="E196" s="54">
        <f>IF($B196="","",Тех_Движение!$F$193)</f>
        <v/>
      </c>
      <c r="F196" s="54">
        <f>IF($B196="","",SUMIFS($E$5:$E195,$C$5:$C195,$C196))</f>
        <v/>
      </c>
      <c r="G196" s="54">
        <f>IF($B196="","",MAX(0,$E196-MAX(0,SUMIFS(Тех_Движение!$G$2:$G$5111,Тех_Движение!$D$2:$D$5111,$C196,Тех_Движение!$B$2:$B$5111,"&lt;="&amp;Настройки!$B$5-1)-$F196)))</f>
        <v/>
      </c>
      <c r="H196" s="54">
        <f>IF($B196="","",IF(AND($D196&gt;=Настройки!$B$5,$D196&lt;=Настройки!$B$6),$E196,0))</f>
        <v/>
      </c>
      <c r="I196" s="54">
        <f>IF($B196="","",$G196+$H196-$J196)</f>
        <v/>
      </c>
      <c r="J196" s="54">
        <f>IF($B196="","",MAX(0,$E196-MAX(0,SUMIFS(Тех_Движение!$G$2:$G$5111,Тех_Движение!$D$2:$D$5111,$C196,Тех_Движение!$B$2:$B$5111,"&lt;="&amp;Настройки!$B$6)-$F196)))</f>
        <v/>
      </c>
      <c r="K196" s="54">
        <f>IF(OR($B196="",K$3&lt;$D196+Настройки!$B$7),0,MAX(0,$E196-MAX(0,SUMIFS(Тех_Движение!$G$2:$G$5111,Тех_Движение!$D$2:$D$5111,$C196,Тех_Движение!$B$2:$B$5111,"&lt;="&amp;K$3)-$F196)))</f>
        <v/>
      </c>
      <c r="L196" s="54">
        <f>IF(OR($B196="",L$3&lt;$D196+Настройки!$B$7),0,MAX(0,$E196-MAX(0,SUMIFS(Тех_Движение!$G$2:$G$5111,Тех_Движение!$D$2:$D$5111,$C196,Тех_Движение!$B$2:$B$5111,"&lt;="&amp;L$3)-$F196)))</f>
        <v/>
      </c>
      <c r="M196" s="54">
        <f>IF(OR($B196="",M$3&lt;$D196+Настройки!$B$7),0,MAX(0,$E196-MAX(0,SUMIFS(Тех_Движение!$G$2:$G$5111,Тех_Движение!$D$2:$D$5111,$C196,Тех_Движение!$B$2:$B$5111,"&lt;="&amp;M$3)-$F196)))</f>
        <v/>
      </c>
      <c r="N196" s="54">
        <f>IF(OR($B196="",N$3&lt;$D196+Настройки!$B$7),0,MAX(0,$E196-MAX(0,SUMIFS(Тех_Движение!$G$2:$G$5111,Тех_Движение!$D$2:$D$5111,$C196,Тех_Движение!$B$2:$B$5111,"&lt;="&amp;N$3)-$F196)))</f>
        <v/>
      </c>
      <c r="O196" s="54">
        <f>IF(OR($B196="",O$3&lt;$D196+Настройки!$B$7),0,MAX(0,$E196-MAX(0,SUMIFS(Тех_Движение!$G$2:$G$5111,Тех_Движение!$D$2:$D$5111,$C196,Тех_Движение!$B$2:$B$5111,"&lt;="&amp;O$3)-$F196)))</f>
        <v/>
      </c>
      <c r="P196" s="54">
        <f>IF(OR($B196="",P$3&lt;$D196+Настройки!$B$7),0,MAX(0,$E196-MAX(0,SUMIFS(Тех_Движение!$G$2:$G$5111,Тех_Движение!$D$2:$D$5111,$C196,Тех_Движение!$B$2:$B$5111,"&lt;="&amp;P$3)-$F196)))</f>
        <v/>
      </c>
      <c r="Q196" s="54">
        <f>IF(OR($B196="",Q$3&lt;$D196+Настройки!$B$7),0,MAX(0,$E196-MAX(0,SUMIFS(Тех_Движение!$G$2:$G$5111,Тех_Движение!$D$2:$D$5111,$C196,Тех_Движение!$B$2:$B$5111,"&lt;="&amp;Q$3)-$F196)))</f>
        <v/>
      </c>
      <c r="R196" s="54">
        <f>IF($B196="","",SUM($K196:$Q196))</f>
        <v/>
      </c>
      <c r="S196" s="56">
        <f>IF($B196="","",VLOOKUP($C196,Настройки!$A$11:$L$17,9,FALSE))</f>
        <v/>
      </c>
      <c r="T196" s="56">
        <f>IF($B196="","",$R196*$S196)</f>
        <v/>
      </c>
    </row>
    <row r="197">
      <c r="A197" s="20">
        <f>Тех_Движение!$A$194</f>
        <v/>
      </c>
      <c r="B197" s="20">
        <f>IF(Тех_Движение!$F$194&gt;0,Тех_Движение!$I$194,"")</f>
        <v/>
      </c>
      <c r="C197" s="20">
        <f>IF($B197="","",Тех_Движение!$D$194)</f>
        <v/>
      </c>
      <c r="D197" s="42">
        <f>IF($B197="","",Тех_Движение!$B$194)</f>
        <v/>
      </c>
      <c r="E197" s="54">
        <f>IF($B197="","",Тех_Движение!$F$194)</f>
        <v/>
      </c>
      <c r="F197" s="54">
        <f>IF($B197="","",SUMIFS($E$5:$E196,$C$5:$C196,$C197))</f>
        <v/>
      </c>
      <c r="G197" s="54">
        <f>IF($B197="","",MAX(0,$E197-MAX(0,SUMIFS(Тех_Движение!$G$2:$G$5111,Тех_Движение!$D$2:$D$5111,$C197,Тех_Движение!$B$2:$B$5111,"&lt;="&amp;Настройки!$B$5-1)-$F197)))</f>
        <v/>
      </c>
      <c r="H197" s="54">
        <f>IF($B197="","",IF(AND($D197&gt;=Настройки!$B$5,$D197&lt;=Настройки!$B$6),$E197,0))</f>
        <v/>
      </c>
      <c r="I197" s="54">
        <f>IF($B197="","",$G197+$H197-$J197)</f>
        <v/>
      </c>
      <c r="J197" s="54">
        <f>IF($B197="","",MAX(0,$E197-MAX(0,SUMIFS(Тех_Движение!$G$2:$G$5111,Тех_Движение!$D$2:$D$5111,$C197,Тех_Движение!$B$2:$B$5111,"&lt;="&amp;Настройки!$B$6)-$F197)))</f>
        <v/>
      </c>
      <c r="K197" s="54">
        <f>IF(OR($B197="",K$3&lt;$D197+Настройки!$B$7),0,MAX(0,$E197-MAX(0,SUMIFS(Тех_Движение!$G$2:$G$5111,Тех_Движение!$D$2:$D$5111,$C197,Тех_Движение!$B$2:$B$5111,"&lt;="&amp;K$3)-$F197)))</f>
        <v/>
      </c>
      <c r="L197" s="54">
        <f>IF(OR($B197="",L$3&lt;$D197+Настройки!$B$7),0,MAX(0,$E197-MAX(0,SUMIFS(Тех_Движение!$G$2:$G$5111,Тех_Движение!$D$2:$D$5111,$C197,Тех_Движение!$B$2:$B$5111,"&lt;="&amp;L$3)-$F197)))</f>
        <v/>
      </c>
      <c r="M197" s="54">
        <f>IF(OR($B197="",M$3&lt;$D197+Настройки!$B$7),0,MAX(0,$E197-MAX(0,SUMIFS(Тех_Движение!$G$2:$G$5111,Тех_Движение!$D$2:$D$5111,$C197,Тех_Движение!$B$2:$B$5111,"&lt;="&amp;M$3)-$F197)))</f>
        <v/>
      </c>
      <c r="N197" s="54">
        <f>IF(OR($B197="",N$3&lt;$D197+Настройки!$B$7),0,MAX(0,$E197-MAX(0,SUMIFS(Тех_Движение!$G$2:$G$5111,Тех_Движение!$D$2:$D$5111,$C197,Тех_Движение!$B$2:$B$5111,"&lt;="&amp;N$3)-$F197)))</f>
        <v/>
      </c>
      <c r="O197" s="54">
        <f>IF(OR($B197="",O$3&lt;$D197+Настройки!$B$7),0,MAX(0,$E197-MAX(0,SUMIFS(Тех_Движение!$G$2:$G$5111,Тех_Движение!$D$2:$D$5111,$C197,Тех_Движение!$B$2:$B$5111,"&lt;="&amp;O$3)-$F197)))</f>
        <v/>
      </c>
      <c r="P197" s="54">
        <f>IF(OR($B197="",P$3&lt;$D197+Настройки!$B$7),0,MAX(0,$E197-MAX(0,SUMIFS(Тех_Движение!$G$2:$G$5111,Тех_Движение!$D$2:$D$5111,$C197,Тех_Движение!$B$2:$B$5111,"&lt;="&amp;P$3)-$F197)))</f>
        <v/>
      </c>
      <c r="Q197" s="54">
        <f>IF(OR($B197="",Q$3&lt;$D197+Настройки!$B$7),0,MAX(0,$E197-MAX(0,SUMIFS(Тех_Движение!$G$2:$G$5111,Тех_Движение!$D$2:$D$5111,$C197,Тех_Движение!$B$2:$B$5111,"&lt;="&amp;Q$3)-$F197)))</f>
        <v/>
      </c>
      <c r="R197" s="54">
        <f>IF($B197="","",SUM($K197:$Q197))</f>
        <v/>
      </c>
      <c r="S197" s="56">
        <f>IF($B197="","",VLOOKUP($C197,Настройки!$A$11:$L$17,9,FALSE))</f>
        <v/>
      </c>
      <c r="T197" s="56">
        <f>IF($B197="","",$R197*$S197)</f>
        <v/>
      </c>
    </row>
    <row r="198">
      <c r="A198" s="20">
        <f>Тех_Движение!$A$195</f>
        <v/>
      </c>
      <c r="B198" s="20">
        <f>IF(Тех_Движение!$F$195&gt;0,Тех_Движение!$I$195,"")</f>
        <v/>
      </c>
      <c r="C198" s="20">
        <f>IF($B198="","",Тех_Движение!$D$195)</f>
        <v/>
      </c>
      <c r="D198" s="42">
        <f>IF($B198="","",Тех_Движение!$B$195)</f>
        <v/>
      </c>
      <c r="E198" s="54">
        <f>IF($B198="","",Тех_Движение!$F$195)</f>
        <v/>
      </c>
      <c r="F198" s="54">
        <f>IF($B198="","",SUMIFS($E$5:$E197,$C$5:$C197,$C198))</f>
        <v/>
      </c>
      <c r="G198" s="54">
        <f>IF($B198="","",MAX(0,$E198-MAX(0,SUMIFS(Тех_Движение!$G$2:$G$5111,Тех_Движение!$D$2:$D$5111,$C198,Тех_Движение!$B$2:$B$5111,"&lt;="&amp;Настройки!$B$5-1)-$F198)))</f>
        <v/>
      </c>
      <c r="H198" s="54">
        <f>IF($B198="","",IF(AND($D198&gt;=Настройки!$B$5,$D198&lt;=Настройки!$B$6),$E198,0))</f>
        <v/>
      </c>
      <c r="I198" s="54">
        <f>IF($B198="","",$G198+$H198-$J198)</f>
        <v/>
      </c>
      <c r="J198" s="54">
        <f>IF($B198="","",MAX(0,$E198-MAX(0,SUMIFS(Тех_Движение!$G$2:$G$5111,Тех_Движение!$D$2:$D$5111,$C198,Тех_Движение!$B$2:$B$5111,"&lt;="&amp;Настройки!$B$6)-$F198)))</f>
        <v/>
      </c>
      <c r="K198" s="54">
        <f>IF(OR($B198="",K$3&lt;$D198+Настройки!$B$7),0,MAX(0,$E198-MAX(0,SUMIFS(Тех_Движение!$G$2:$G$5111,Тех_Движение!$D$2:$D$5111,$C198,Тех_Движение!$B$2:$B$5111,"&lt;="&amp;K$3)-$F198)))</f>
        <v/>
      </c>
      <c r="L198" s="54">
        <f>IF(OR($B198="",L$3&lt;$D198+Настройки!$B$7),0,MAX(0,$E198-MAX(0,SUMIFS(Тех_Движение!$G$2:$G$5111,Тех_Движение!$D$2:$D$5111,$C198,Тех_Движение!$B$2:$B$5111,"&lt;="&amp;L$3)-$F198)))</f>
        <v/>
      </c>
      <c r="M198" s="54">
        <f>IF(OR($B198="",M$3&lt;$D198+Настройки!$B$7),0,MAX(0,$E198-MAX(0,SUMIFS(Тех_Движение!$G$2:$G$5111,Тех_Движение!$D$2:$D$5111,$C198,Тех_Движение!$B$2:$B$5111,"&lt;="&amp;M$3)-$F198)))</f>
        <v/>
      </c>
      <c r="N198" s="54">
        <f>IF(OR($B198="",N$3&lt;$D198+Настройки!$B$7),0,MAX(0,$E198-MAX(0,SUMIFS(Тех_Движение!$G$2:$G$5111,Тех_Движение!$D$2:$D$5111,$C198,Тех_Движение!$B$2:$B$5111,"&lt;="&amp;N$3)-$F198)))</f>
        <v/>
      </c>
      <c r="O198" s="54">
        <f>IF(OR($B198="",O$3&lt;$D198+Настройки!$B$7),0,MAX(0,$E198-MAX(0,SUMIFS(Тех_Движение!$G$2:$G$5111,Тех_Движение!$D$2:$D$5111,$C198,Тех_Движение!$B$2:$B$5111,"&lt;="&amp;O$3)-$F198)))</f>
        <v/>
      </c>
      <c r="P198" s="54">
        <f>IF(OR($B198="",P$3&lt;$D198+Настройки!$B$7),0,MAX(0,$E198-MAX(0,SUMIFS(Тех_Движение!$G$2:$G$5111,Тех_Движение!$D$2:$D$5111,$C198,Тех_Движение!$B$2:$B$5111,"&lt;="&amp;P$3)-$F198)))</f>
        <v/>
      </c>
      <c r="Q198" s="54">
        <f>IF(OR($B198="",Q$3&lt;$D198+Настройки!$B$7),0,MAX(0,$E198-MAX(0,SUMIFS(Тех_Движение!$G$2:$G$5111,Тех_Движение!$D$2:$D$5111,$C198,Тех_Движение!$B$2:$B$5111,"&lt;="&amp;Q$3)-$F198)))</f>
        <v/>
      </c>
      <c r="R198" s="54">
        <f>IF($B198="","",SUM($K198:$Q198))</f>
        <v/>
      </c>
      <c r="S198" s="56">
        <f>IF($B198="","",VLOOKUP($C198,Настройки!$A$11:$L$17,9,FALSE))</f>
        <v/>
      </c>
      <c r="T198" s="56">
        <f>IF($B198="","",$R198*$S198)</f>
        <v/>
      </c>
    </row>
    <row r="199">
      <c r="A199" s="20">
        <f>Тех_Движение!$A$196</f>
        <v/>
      </c>
      <c r="B199" s="20">
        <f>IF(Тех_Движение!$F$196&gt;0,Тех_Движение!$I$196,"")</f>
        <v/>
      </c>
      <c r="C199" s="20">
        <f>IF($B199="","",Тех_Движение!$D$196)</f>
        <v/>
      </c>
      <c r="D199" s="42">
        <f>IF($B199="","",Тех_Движение!$B$196)</f>
        <v/>
      </c>
      <c r="E199" s="54">
        <f>IF($B199="","",Тех_Движение!$F$196)</f>
        <v/>
      </c>
      <c r="F199" s="54">
        <f>IF($B199="","",SUMIFS($E$5:$E198,$C$5:$C198,$C199))</f>
        <v/>
      </c>
      <c r="G199" s="54">
        <f>IF($B199="","",MAX(0,$E199-MAX(0,SUMIFS(Тех_Движение!$G$2:$G$5111,Тех_Движение!$D$2:$D$5111,$C199,Тех_Движение!$B$2:$B$5111,"&lt;="&amp;Настройки!$B$5-1)-$F199)))</f>
        <v/>
      </c>
      <c r="H199" s="54">
        <f>IF($B199="","",IF(AND($D199&gt;=Настройки!$B$5,$D199&lt;=Настройки!$B$6),$E199,0))</f>
        <v/>
      </c>
      <c r="I199" s="54">
        <f>IF($B199="","",$G199+$H199-$J199)</f>
        <v/>
      </c>
      <c r="J199" s="54">
        <f>IF($B199="","",MAX(0,$E199-MAX(0,SUMIFS(Тех_Движение!$G$2:$G$5111,Тех_Движение!$D$2:$D$5111,$C199,Тех_Движение!$B$2:$B$5111,"&lt;="&amp;Настройки!$B$6)-$F199)))</f>
        <v/>
      </c>
      <c r="K199" s="54">
        <f>IF(OR($B199="",K$3&lt;$D199+Настройки!$B$7),0,MAX(0,$E199-MAX(0,SUMIFS(Тех_Движение!$G$2:$G$5111,Тех_Движение!$D$2:$D$5111,$C199,Тех_Движение!$B$2:$B$5111,"&lt;="&amp;K$3)-$F199)))</f>
        <v/>
      </c>
      <c r="L199" s="54">
        <f>IF(OR($B199="",L$3&lt;$D199+Настройки!$B$7),0,MAX(0,$E199-MAX(0,SUMIFS(Тех_Движение!$G$2:$G$5111,Тех_Движение!$D$2:$D$5111,$C199,Тех_Движение!$B$2:$B$5111,"&lt;="&amp;L$3)-$F199)))</f>
        <v/>
      </c>
      <c r="M199" s="54">
        <f>IF(OR($B199="",M$3&lt;$D199+Настройки!$B$7),0,MAX(0,$E199-MAX(0,SUMIFS(Тех_Движение!$G$2:$G$5111,Тех_Движение!$D$2:$D$5111,$C199,Тех_Движение!$B$2:$B$5111,"&lt;="&amp;M$3)-$F199)))</f>
        <v/>
      </c>
      <c r="N199" s="54">
        <f>IF(OR($B199="",N$3&lt;$D199+Настройки!$B$7),0,MAX(0,$E199-MAX(0,SUMIFS(Тех_Движение!$G$2:$G$5111,Тех_Движение!$D$2:$D$5111,$C199,Тех_Движение!$B$2:$B$5111,"&lt;="&amp;N$3)-$F199)))</f>
        <v/>
      </c>
      <c r="O199" s="54">
        <f>IF(OR($B199="",O$3&lt;$D199+Настройки!$B$7),0,MAX(0,$E199-MAX(0,SUMIFS(Тех_Движение!$G$2:$G$5111,Тех_Движение!$D$2:$D$5111,$C199,Тех_Движение!$B$2:$B$5111,"&lt;="&amp;O$3)-$F199)))</f>
        <v/>
      </c>
      <c r="P199" s="54">
        <f>IF(OR($B199="",P$3&lt;$D199+Настройки!$B$7),0,MAX(0,$E199-MAX(0,SUMIFS(Тех_Движение!$G$2:$G$5111,Тех_Движение!$D$2:$D$5111,$C199,Тех_Движение!$B$2:$B$5111,"&lt;="&amp;P$3)-$F199)))</f>
        <v/>
      </c>
      <c r="Q199" s="54">
        <f>IF(OR($B199="",Q$3&lt;$D199+Настройки!$B$7),0,MAX(0,$E199-MAX(0,SUMIFS(Тех_Движение!$G$2:$G$5111,Тех_Движение!$D$2:$D$5111,$C199,Тех_Движение!$B$2:$B$5111,"&lt;="&amp;Q$3)-$F199)))</f>
        <v/>
      </c>
      <c r="R199" s="54">
        <f>IF($B199="","",SUM($K199:$Q199))</f>
        <v/>
      </c>
      <c r="S199" s="56">
        <f>IF($B199="","",VLOOKUP($C199,Настройки!$A$11:$L$17,9,FALSE))</f>
        <v/>
      </c>
      <c r="T199" s="56">
        <f>IF($B199="","",$R199*$S199)</f>
        <v/>
      </c>
    </row>
    <row r="200">
      <c r="A200" s="20">
        <f>Тех_Движение!$A$197</f>
        <v/>
      </c>
      <c r="B200" s="20">
        <f>IF(Тех_Движение!$F$197&gt;0,Тех_Движение!$I$197,"")</f>
        <v/>
      </c>
      <c r="C200" s="20">
        <f>IF($B200="","",Тех_Движение!$D$197)</f>
        <v/>
      </c>
      <c r="D200" s="42">
        <f>IF($B200="","",Тех_Движение!$B$197)</f>
        <v/>
      </c>
      <c r="E200" s="54">
        <f>IF($B200="","",Тех_Движение!$F$197)</f>
        <v/>
      </c>
      <c r="F200" s="54">
        <f>IF($B200="","",SUMIFS($E$5:$E199,$C$5:$C199,$C200))</f>
        <v/>
      </c>
      <c r="G200" s="54">
        <f>IF($B200="","",MAX(0,$E200-MAX(0,SUMIFS(Тех_Движение!$G$2:$G$5111,Тех_Движение!$D$2:$D$5111,$C200,Тех_Движение!$B$2:$B$5111,"&lt;="&amp;Настройки!$B$5-1)-$F200)))</f>
        <v/>
      </c>
      <c r="H200" s="54">
        <f>IF($B200="","",IF(AND($D200&gt;=Настройки!$B$5,$D200&lt;=Настройки!$B$6),$E200,0))</f>
        <v/>
      </c>
      <c r="I200" s="54">
        <f>IF($B200="","",$G200+$H200-$J200)</f>
        <v/>
      </c>
      <c r="J200" s="54">
        <f>IF($B200="","",MAX(0,$E200-MAX(0,SUMIFS(Тех_Движение!$G$2:$G$5111,Тех_Движение!$D$2:$D$5111,$C200,Тех_Движение!$B$2:$B$5111,"&lt;="&amp;Настройки!$B$6)-$F200)))</f>
        <v/>
      </c>
      <c r="K200" s="54">
        <f>IF(OR($B200="",K$3&lt;$D200+Настройки!$B$7),0,MAX(0,$E200-MAX(0,SUMIFS(Тех_Движение!$G$2:$G$5111,Тех_Движение!$D$2:$D$5111,$C200,Тех_Движение!$B$2:$B$5111,"&lt;="&amp;K$3)-$F200)))</f>
        <v/>
      </c>
      <c r="L200" s="54">
        <f>IF(OR($B200="",L$3&lt;$D200+Настройки!$B$7),0,MAX(0,$E200-MAX(0,SUMIFS(Тех_Движение!$G$2:$G$5111,Тех_Движение!$D$2:$D$5111,$C200,Тех_Движение!$B$2:$B$5111,"&lt;="&amp;L$3)-$F200)))</f>
        <v/>
      </c>
      <c r="M200" s="54">
        <f>IF(OR($B200="",M$3&lt;$D200+Настройки!$B$7),0,MAX(0,$E200-MAX(0,SUMIFS(Тех_Движение!$G$2:$G$5111,Тех_Движение!$D$2:$D$5111,$C200,Тех_Движение!$B$2:$B$5111,"&lt;="&amp;M$3)-$F200)))</f>
        <v/>
      </c>
      <c r="N200" s="54">
        <f>IF(OR($B200="",N$3&lt;$D200+Настройки!$B$7),0,MAX(0,$E200-MAX(0,SUMIFS(Тех_Движение!$G$2:$G$5111,Тех_Движение!$D$2:$D$5111,$C200,Тех_Движение!$B$2:$B$5111,"&lt;="&amp;N$3)-$F200)))</f>
        <v/>
      </c>
      <c r="O200" s="54">
        <f>IF(OR($B200="",O$3&lt;$D200+Настройки!$B$7),0,MAX(0,$E200-MAX(0,SUMIFS(Тех_Движение!$G$2:$G$5111,Тех_Движение!$D$2:$D$5111,$C200,Тех_Движение!$B$2:$B$5111,"&lt;="&amp;O$3)-$F200)))</f>
        <v/>
      </c>
      <c r="P200" s="54">
        <f>IF(OR($B200="",P$3&lt;$D200+Настройки!$B$7),0,MAX(0,$E200-MAX(0,SUMIFS(Тех_Движение!$G$2:$G$5111,Тех_Движение!$D$2:$D$5111,$C200,Тех_Движение!$B$2:$B$5111,"&lt;="&amp;P$3)-$F200)))</f>
        <v/>
      </c>
      <c r="Q200" s="54">
        <f>IF(OR($B200="",Q$3&lt;$D200+Настройки!$B$7),0,MAX(0,$E200-MAX(0,SUMIFS(Тех_Движение!$G$2:$G$5111,Тех_Движение!$D$2:$D$5111,$C200,Тех_Движение!$B$2:$B$5111,"&lt;="&amp;Q$3)-$F200)))</f>
        <v/>
      </c>
      <c r="R200" s="54">
        <f>IF($B200="","",SUM($K200:$Q200))</f>
        <v/>
      </c>
      <c r="S200" s="56">
        <f>IF($B200="","",VLOOKUP($C200,Настройки!$A$11:$L$17,9,FALSE))</f>
        <v/>
      </c>
      <c r="T200" s="56">
        <f>IF($B200="","",$R200*$S200)</f>
        <v/>
      </c>
    </row>
    <row r="201">
      <c r="A201" s="20">
        <f>Тех_Движение!$A$198</f>
        <v/>
      </c>
      <c r="B201" s="20">
        <f>IF(Тех_Движение!$F$198&gt;0,Тех_Движение!$I$198,"")</f>
        <v/>
      </c>
      <c r="C201" s="20">
        <f>IF($B201="","",Тех_Движение!$D$198)</f>
        <v/>
      </c>
      <c r="D201" s="42">
        <f>IF($B201="","",Тех_Движение!$B$198)</f>
        <v/>
      </c>
      <c r="E201" s="54">
        <f>IF($B201="","",Тех_Движение!$F$198)</f>
        <v/>
      </c>
      <c r="F201" s="54">
        <f>IF($B201="","",SUMIFS($E$5:$E200,$C$5:$C200,$C201))</f>
        <v/>
      </c>
      <c r="G201" s="54">
        <f>IF($B201="","",MAX(0,$E201-MAX(0,SUMIFS(Тех_Движение!$G$2:$G$5111,Тех_Движение!$D$2:$D$5111,$C201,Тех_Движение!$B$2:$B$5111,"&lt;="&amp;Настройки!$B$5-1)-$F201)))</f>
        <v/>
      </c>
      <c r="H201" s="54">
        <f>IF($B201="","",IF(AND($D201&gt;=Настройки!$B$5,$D201&lt;=Настройки!$B$6),$E201,0))</f>
        <v/>
      </c>
      <c r="I201" s="54">
        <f>IF($B201="","",$G201+$H201-$J201)</f>
        <v/>
      </c>
      <c r="J201" s="54">
        <f>IF($B201="","",MAX(0,$E201-MAX(0,SUMIFS(Тех_Движение!$G$2:$G$5111,Тех_Движение!$D$2:$D$5111,$C201,Тех_Движение!$B$2:$B$5111,"&lt;="&amp;Настройки!$B$6)-$F201)))</f>
        <v/>
      </c>
      <c r="K201" s="54">
        <f>IF(OR($B201="",K$3&lt;$D201+Настройки!$B$7),0,MAX(0,$E201-MAX(0,SUMIFS(Тех_Движение!$G$2:$G$5111,Тех_Движение!$D$2:$D$5111,$C201,Тех_Движение!$B$2:$B$5111,"&lt;="&amp;K$3)-$F201)))</f>
        <v/>
      </c>
      <c r="L201" s="54">
        <f>IF(OR($B201="",L$3&lt;$D201+Настройки!$B$7),0,MAX(0,$E201-MAX(0,SUMIFS(Тех_Движение!$G$2:$G$5111,Тех_Движение!$D$2:$D$5111,$C201,Тех_Движение!$B$2:$B$5111,"&lt;="&amp;L$3)-$F201)))</f>
        <v/>
      </c>
      <c r="M201" s="54">
        <f>IF(OR($B201="",M$3&lt;$D201+Настройки!$B$7),0,MAX(0,$E201-MAX(0,SUMIFS(Тех_Движение!$G$2:$G$5111,Тех_Движение!$D$2:$D$5111,$C201,Тех_Движение!$B$2:$B$5111,"&lt;="&amp;M$3)-$F201)))</f>
        <v/>
      </c>
      <c r="N201" s="54">
        <f>IF(OR($B201="",N$3&lt;$D201+Настройки!$B$7),0,MAX(0,$E201-MAX(0,SUMIFS(Тех_Движение!$G$2:$G$5111,Тех_Движение!$D$2:$D$5111,$C201,Тех_Движение!$B$2:$B$5111,"&lt;="&amp;N$3)-$F201)))</f>
        <v/>
      </c>
      <c r="O201" s="54">
        <f>IF(OR($B201="",O$3&lt;$D201+Настройки!$B$7),0,MAX(0,$E201-MAX(0,SUMIFS(Тех_Движение!$G$2:$G$5111,Тех_Движение!$D$2:$D$5111,$C201,Тех_Движение!$B$2:$B$5111,"&lt;="&amp;O$3)-$F201)))</f>
        <v/>
      </c>
      <c r="P201" s="54">
        <f>IF(OR($B201="",P$3&lt;$D201+Настройки!$B$7),0,MAX(0,$E201-MAX(0,SUMIFS(Тех_Движение!$G$2:$G$5111,Тех_Движение!$D$2:$D$5111,$C201,Тех_Движение!$B$2:$B$5111,"&lt;="&amp;P$3)-$F201)))</f>
        <v/>
      </c>
      <c r="Q201" s="54">
        <f>IF(OR($B201="",Q$3&lt;$D201+Настройки!$B$7),0,MAX(0,$E201-MAX(0,SUMIFS(Тех_Движение!$G$2:$G$5111,Тех_Движение!$D$2:$D$5111,$C201,Тех_Движение!$B$2:$B$5111,"&lt;="&amp;Q$3)-$F201)))</f>
        <v/>
      </c>
      <c r="R201" s="54">
        <f>IF($B201="","",SUM($K201:$Q201))</f>
        <v/>
      </c>
      <c r="S201" s="56">
        <f>IF($B201="","",VLOOKUP($C201,Настройки!$A$11:$L$17,9,FALSE))</f>
        <v/>
      </c>
      <c r="T201" s="56">
        <f>IF($B201="","",$R201*$S201)</f>
        <v/>
      </c>
    </row>
    <row r="202">
      <c r="A202" s="20">
        <f>Тех_Движение!$A$199</f>
        <v/>
      </c>
      <c r="B202" s="20">
        <f>IF(Тех_Движение!$F$199&gt;0,Тех_Движение!$I$199,"")</f>
        <v/>
      </c>
      <c r="C202" s="20">
        <f>IF($B202="","",Тех_Движение!$D$199)</f>
        <v/>
      </c>
      <c r="D202" s="42">
        <f>IF($B202="","",Тех_Движение!$B$199)</f>
        <v/>
      </c>
      <c r="E202" s="54">
        <f>IF($B202="","",Тех_Движение!$F$199)</f>
        <v/>
      </c>
      <c r="F202" s="54">
        <f>IF($B202="","",SUMIFS($E$5:$E201,$C$5:$C201,$C202))</f>
        <v/>
      </c>
      <c r="G202" s="54">
        <f>IF($B202="","",MAX(0,$E202-MAX(0,SUMIFS(Тех_Движение!$G$2:$G$5111,Тех_Движение!$D$2:$D$5111,$C202,Тех_Движение!$B$2:$B$5111,"&lt;="&amp;Настройки!$B$5-1)-$F202)))</f>
        <v/>
      </c>
      <c r="H202" s="54">
        <f>IF($B202="","",IF(AND($D202&gt;=Настройки!$B$5,$D202&lt;=Настройки!$B$6),$E202,0))</f>
        <v/>
      </c>
      <c r="I202" s="54">
        <f>IF($B202="","",$G202+$H202-$J202)</f>
        <v/>
      </c>
      <c r="J202" s="54">
        <f>IF($B202="","",MAX(0,$E202-MAX(0,SUMIFS(Тех_Движение!$G$2:$G$5111,Тех_Движение!$D$2:$D$5111,$C202,Тех_Движение!$B$2:$B$5111,"&lt;="&amp;Настройки!$B$6)-$F202)))</f>
        <v/>
      </c>
      <c r="K202" s="54">
        <f>IF(OR($B202="",K$3&lt;$D202+Настройки!$B$7),0,MAX(0,$E202-MAX(0,SUMIFS(Тех_Движение!$G$2:$G$5111,Тех_Движение!$D$2:$D$5111,$C202,Тех_Движение!$B$2:$B$5111,"&lt;="&amp;K$3)-$F202)))</f>
        <v/>
      </c>
      <c r="L202" s="54">
        <f>IF(OR($B202="",L$3&lt;$D202+Настройки!$B$7),0,MAX(0,$E202-MAX(0,SUMIFS(Тех_Движение!$G$2:$G$5111,Тех_Движение!$D$2:$D$5111,$C202,Тех_Движение!$B$2:$B$5111,"&lt;="&amp;L$3)-$F202)))</f>
        <v/>
      </c>
      <c r="M202" s="54">
        <f>IF(OR($B202="",M$3&lt;$D202+Настройки!$B$7),0,MAX(0,$E202-MAX(0,SUMIFS(Тех_Движение!$G$2:$G$5111,Тех_Движение!$D$2:$D$5111,$C202,Тех_Движение!$B$2:$B$5111,"&lt;="&amp;M$3)-$F202)))</f>
        <v/>
      </c>
      <c r="N202" s="54">
        <f>IF(OR($B202="",N$3&lt;$D202+Настройки!$B$7),0,MAX(0,$E202-MAX(0,SUMIFS(Тех_Движение!$G$2:$G$5111,Тех_Движение!$D$2:$D$5111,$C202,Тех_Движение!$B$2:$B$5111,"&lt;="&amp;N$3)-$F202)))</f>
        <v/>
      </c>
      <c r="O202" s="54">
        <f>IF(OR($B202="",O$3&lt;$D202+Настройки!$B$7),0,MAX(0,$E202-MAX(0,SUMIFS(Тех_Движение!$G$2:$G$5111,Тех_Движение!$D$2:$D$5111,$C202,Тех_Движение!$B$2:$B$5111,"&lt;="&amp;O$3)-$F202)))</f>
        <v/>
      </c>
      <c r="P202" s="54">
        <f>IF(OR($B202="",P$3&lt;$D202+Настройки!$B$7),0,MAX(0,$E202-MAX(0,SUMIFS(Тех_Движение!$G$2:$G$5111,Тех_Движение!$D$2:$D$5111,$C202,Тех_Движение!$B$2:$B$5111,"&lt;="&amp;P$3)-$F202)))</f>
        <v/>
      </c>
      <c r="Q202" s="54">
        <f>IF(OR($B202="",Q$3&lt;$D202+Настройки!$B$7),0,MAX(0,$E202-MAX(0,SUMIFS(Тех_Движение!$G$2:$G$5111,Тех_Движение!$D$2:$D$5111,$C202,Тех_Движение!$B$2:$B$5111,"&lt;="&amp;Q$3)-$F202)))</f>
        <v/>
      </c>
      <c r="R202" s="54">
        <f>IF($B202="","",SUM($K202:$Q202))</f>
        <v/>
      </c>
      <c r="S202" s="56">
        <f>IF($B202="","",VLOOKUP($C202,Настройки!$A$11:$L$17,9,FALSE))</f>
        <v/>
      </c>
      <c r="T202" s="56">
        <f>IF($B202="","",$R202*$S202)</f>
        <v/>
      </c>
    </row>
    <row r="203">
      <c r="A203" s="20">
        <f>Тех_Движение!$A$200</f>
        <v/>
      </c>
      <c r="B203" s="20">
        <f>IF(Тех_Движение!$F$200&gt;0,Тех_Движение!$I$200,"")</f>
        <v/>
      </c>
      <c r="C203" s="20">
        <f>IF($B203="","",Тех_Движение!$D$200)</f>
        <v/>
      </c>
      <c r="D203" s="42">
        <f>IF($B203="","",Тех_Движение!$B$200)</f>
        <v/>
      </c>
      <c r="E203" s="54">
        <f>IF($B203="","",Тех_Движение!$F$200)</f>
        <v/>
      </c>
      <c r="F203" s="54">
        <f>IF($B203="","",SUMIFS($E$5:$E202,$C$5:$C202,$C203))</f>
        <v/>
      </c>
      <c r="G203" s="54">
        <f>IF($B203="","",MAX(0,$E203-MAX(0,SUMIFS(Тех_Движение!$G$2:$G$5111,Тех_Движение!$D$2:$D$5111,$C203,Тех_Движение!$B$2:$B$5111,"&lt;="&amp;Настройки!$B$5-1)-$F203)))</f>
        <v/>
      </c>
      <c r="H203" s="54">
        <f>IF($B203="","",IF(AND($D203&gt;=Настройки!$B$5,$D203&lt;=Настройки!$B$6),$E203,0))</f>
        <v/>
      </c>
      <c r="I203" s="54">
        <f>IF($B203="","",$G203+$H203-$J203)</f>
        <v/>
      </c>
      <c r="J203" s="54">
        <f>IF($B203="","",MAX(0,$E203-MAX(0,SUMIFS(Тех_Движение!$G$2:$G$5111,Тех_Движение!$D$2:$D$5111,$C203,Тех_Движение!$B$2:$B$5111,"&lt;="&amp;Настройки!$B$6)-$F203)))</f>
        <v/>
      </c>
      <c r="K203" s="54">
        <f>IF(OR($B203="",K$3&lt;$D203+Настройки!$B$7),0,MAX(0,$E203-MAX(0,SUMIFS(Тех_Движение!$G$2:$G$5111,Тех_Движение!$D$2:$D$5111,$C203,Тех_Движение!$B$2:$B$5111,"&lt;="&amp;K$3)-$F203)))</f>
        <v/>
      </c>
      <c r="L203" s="54">
        <f>IF(OR($B203="",L$3&lt;$D203+Настройки!$B$7),0,MAX(0,$E203-MAX(0,SUMIFS(Тех_Движение!$G$2:$G$5111,Тех_Движение!$D$2:$D$5111,$C203,Тех_Движение!$B$2:$B$5111,"&lt;="&amp;L$3)-$F203)))</f>
        <v/>
      </c>
      <c r="M203" s="54">
        <f>IF(OR($B203="",M$3&lt;$D203+Настройки!$B$7),0,MAX(0,$E203-MAX(0,SUMIFS(Тех_Движение!$G$2:$G$5111,Тех_Движение!$D$2:$D$5111,$C203,Тех_Движение!$B$2:$B$5111,"&lt;="&amp;M$3)-$F203)))</f>
        <v/>
      </c>
      <c r="N203" s="54">
        <f>IF(OR($B203="",N$3&lt;$D203+Настройки!$B$7),0,MAX(0,$E203-MAX(0,SUMIFS(Тех_Движение!$G$2:$G$5111,Тех_Движение!$D$2:$D$5111,$C203,Тех_Движение!$B$2:$B$5111,"&lt;="&amp;N$3)-$F203)))</f>
        <v/>
      </c>
      <c r="O203" s="54">
        <f>IF(OR($B203="",O$3&lt;$D203+Настройки!$B$7),0,MAX(0,$E203-MAX(0,SUMIFS(Тех_Движение!$G$2:$G$5111,Тех_Движение!$D$2:$D$5111,$C203,Тех_Движение!$B$2:$B$5111,"&lt;="&amp;O$3)-$F203)))</f>
        <v/>
      </c>
      <c r="P203" s="54">
        <f>IF(OR($B203="",P$3&lt;$D203+Настройки!$B$7),0,MAX(0,$E203-MAX(0,SUMIFS(Тех_Движение!$G$2:$G$5111,Тех_Движение!$D$2:$D$5111,$C203,Тех_Движение!$B$2:$B$5111,"&lt;="&amp;P$3)-$F203)))</f>
        <v/>
      </c>
      <c r="Q203" s="54">
        <f>IF(OR($B203="",Q$3&lt;$D203+Настройки!$B$7),0,MAX(0,$E203-MAX(0,SUMIFS(Тех_Движение!$G$2:$G$5111,Тех_Движение!$D$2:$D$5111,$C203,Тех_Движение!$B$2:$B$5111,"&lt;="&amp;Q$3)-$F203)))</f>
        <v/>
      </c>
      <c r="R203" s="54">
        <f>IF($B203="","",SUM($K203:$Q203))</f>
        <v/>
      </c>
      <c r="S203" s="56">
        <f>IF($B203="","",VLOOKUP($C203,Настройки!$A$11:$L$17,9,FALSE))</f>
        <v/>
      </c>
      <c r="T203" s="56">
        <f>IF($B203="","",$R203*$S203)</f>
        <v/>
      </c>
    </row>
    <row r="204">
      <c r="A204" s="20">
        <f>Тех_Движение!$A$201</f>
        <v/>
      </c>
      <c r="B204" s="20">
        <f>IF(Тех_Движение!$F$201&gt;0,Тех_Движение!$I$201,"")</f>
        <v/>
      </c>
      <c r="C204" s="20">
        <f>IF($B204="","",Тех_Движение!$D$201)</f>
        <v/>
      </c>
      <c r="D204" s="42">
        <f>IF($B204="","",Тех_Движение!$B$201)</f>
        <v/>
      </c>
      <c r="E204" s="54">
        <f>IF($B204="","",Тех_Движение!$F$201)</f>
        <v/>
      </c>
      <c r="F204" s="54">
        <f>IF($B204="","",SUMIFS($E$5:$E203,$C$5:$C203,$C204))</f>
        <v/>
      </c>
      <c r="G204" s="54">
        <f>IF($B204="","",MAX(0,$E204-MAX(0,SUMIFS(Тех_Движение!$G$2:$G$5111,Тех_Движение!$D$2:$D$5111,$C204,Тех_Движение!$B$2:$B$5111,"&lt;="&amp;Настройки!$B$5-1)-$F204)))</f>
        <v/>
      </c>
      <c r="H204" s="54">
        <f>IF($B204="","",IF(AND($D204&gt;=Настройки!$B$5,$D204&lt;=Настройки!$B$6),$E204,0))</f>
        <v/>
      </c>
      <c r="I204" s="54">
        <f>IF($B204="","",$G204+$H204-$J204)</f>
        <v/>
      </c>
      <c r="J204" s="54">
        <f>IF($B204="","",MAX(0,$E204-MAX(0,SUMIFS(Тех_Движение!$G$2:$G$5111,Тех_Движение!$D$2:$D$5111,$C204,Тех_Движение!$B$2:$B$5111,"&lt;="&amp;Настройки!$B$6)-$F204)))</f>
        <v/>
      </c>
      <c r="K204" s="54">
        <f>IF(OR($B204="",K$3&lt;$D204+Настройки!$B$7),0,MAX(0,$E204-MAX(0,SUMIFS(Тех_Движение!$G$2:$G$5111,Тех_Движение!$D$2:$D$5111,$C204,Тех_Движение!$B$2:$B$5111,"&lt;="&amp;K$3)-$F204)))</f>
        <v/>
      </c>
      <c r="L204" s="54">
        <f>IF(OR($B204="",L$3&lt;$D204+Настройки!$B$7),0,MAX(0,$E204-MAX(0,SUMIFS(Тех_Движение!$G$2:$G$5111,Тех_Движение!$D$2:$D$5111,$C204,Тех_Движение!$B$2:$B$5111,"&lt;="&amp;L$3)-$F204)))</f>
        <v/>
      </c>
      <c r="M204" s="54">
        <f>IF(OR($B204="",M$3&lt;$D204+Настройки!$B$7),0,MAX(0,$E204-MAX(0,SUMIFS(Тех_Движение!$G$2:$G$5111,Тех_Движение!$D$2:$D$5111,$C204,Тех_Движение!$B$2:$B$5111,"&lt;="&amp;M$3)-$F204)))</f>
        <v/>
      </c>
      <c r="N204" s="54">
        <f>IF(OR($B204="",N$3&lt;$D204+Настройки!$B$7),0,MAX(0,$E204-MAX(0,SUMIFS(Тех_Движение!$G$2:$G$5111,Тех_Движение!$D$2:$D$5111,$C204,Тех_Движение!$B$2:$B$5111,"&lt;="&amp;N$3)-$F204)))</f>
        <v/>
      </c>
      <c r="O204" s="54">
        <f>IF(OR($B204="",O$3&lt;$D204+Настройки!$B$7),0,MAX(0,$E204-MAX(0,SUMIFS(Тех_Движение!$G$2:$G$5111,Тех_Движение!$D$2:$D$5111,$C204,Тех_Движение!$B$2:$B$5111,"&lt;="&amp;O$3)-$F204)))</f>
        <v/>
      </c>
      <c r="P204" s="54">
        <f>IF(OR($B204="",P$3&lt;$D204+Настройки!$B$7),0,MAX(0,$E204-MAX(0,SUMIFS(Тех_Движение!$G$2:$G$5111,Тех_Движение!$D$2:$D$5111,$C204,Тех_Движение!$B$2:$B$5111,"&lt;="&amp;P$3)-$F204)))</f>
        <v/>
      </c>
      <c r="Q204" s="54">
        <f>IF(OR($B204="",Q$3&lt;$D204+Настройки!$B$7),0,MAX(0,$E204-MAX(0,SUMIFS(Тех_Движение!$G$2:$G$5111,Тех_Движение!$D$2:$D$5111,$C204,Тех_Движение!$B$2:$B$5111,"&lt;="&amp;Q$3)-$F204)))</f>
        <v/>
      </c>
      <c r="R204" s="54">
        <f>IF($B204="","",SUM($K204:$Q204))</f>
        <v/>
      </c>
      <c r="S204" s="56">
        <f>IF($B204="","",VLOOKUP($C204,Настройки!$A$11:$L$17,9,FALSE))</f>
        <v/>
      </c>
      <c r="T204" s="56">
        <f>IF($B204="","",$R204*$S204)</f>
        <v/>
      </c>
    </row>
    <row r="205">
      <c r="A205" s="20">
        <f>Тех_Движение!$A$202</f>
        <v/>
      </c>
      <c r="B205" s="20">
        <f>IF(Тех_Движение!$F$202&gt;0,Тех_Движение!$I$202,"")</f>
        <v/>
      </c>
      <c r="C205" s="20">
        <f>IF($B205="","",Тех_Движение!$D$202)</f>
        <v/>
      </c>
      <c r="D205" s="42">
        <f>IF($B205="","",Тех_Движение!$B$202)</f>
        <v/>
      </c>
      <c r="E205" s="54">
        <f>IF($B205="","",Тех_Движение!$F$202)</f>
        <v/>
      </c>
      <c r="F205" s="54">
        <f>IF($B205="","",SUMIFS($E$5:$E204,$C$5:$C204,$C205))</f>
        <v/>
      </c>
      <c r="G205" s="54">
        <f>IF($B205="","",MAX(0,$E205-MAX(0,SUMIFS(Тех_Движение!$G$2:$G$5111,Тех_Движение!$D$2:$D$5111,$C205,Тех_Движение!$B$2:$B$5111,"&lt;="&amp;Настройки!$B$5-1)-$F205)))</f>
        <v/>
      </c>
      <c r="H205" s="54">
        <f>IF($B205="","",IF(AND($D205&gt;=Настройки!$B$5,$D205&lt;=Настройки!$B$6),$E205,0))</f>
        <v/>
      </c>
      <c r="I205" s="54">
        <f>IF($B205="","",$G205+$H205-$J205)</f>
        <v/>
      </c>
      <c r="J205" s="54">
        <f>IF($B205="","",MAX(0,$E205-MAX(0,SUMIFS(Тех_Движение!$G$2:$G$5111,Тех_Движение!$D$2:$D$5111,$C205,Тех_Движение!$B$2:$B$5111,"&lt;="&amp;Настройки!$B$6)-$F205)))</f>
        <v/>
      </c>
      <c r="K205" s="54">
        <f>IF(OR($B205="",K$3&lt;$D205+Настройки!$B$7),0,MAX(0,$E205-MAX(0,SUMIFS(Тех_Движение!$G$2:$G$5111,Тех_Движение!$D$2:$D$5111,$C205,Тех_Движение!$B$2:$B$5111,"&lt;="&amp;K$3)-$F205)))</f>
        <v/>
      </c>
      <c r="L205" s="54">
        <f>IF(OR($B205="",L$3&lt;$D205+Настройки!$B$7),0,MAX(0,$E205-MAX(0,SUMIFS(Тех_Движение!$G$2:$G$5111,Тех_Движение!$D$2:$D$5111,$C205,Тех_Движение!$B$2:$B$5111,"&lt;="&amp;L$3)-$F205)))</f>
        <v/>
      </c>
      <c r="M205" s="54">
        <f>IF(OR($B205="",M$3&lt;$D205+Настройки!$B$7),0,MAX(0,$E205-MAX(0,SUMIFS(Тех_Движение!$G$2:$G$5111,Тех_Движение!$D$2:$D$5111,$C205,Тех_Движение!$B$2:$B$5111,"&lt;="&amp;M$3)-$F205)))</f>
        <v/>
      </c>
      <c r="N205" s="54">
        <f>IF(OR($B205="",N$3&lt;$D205+Настройки!$B$7),0,MAX(0,$E205-MAX(0,SUMIFS(Тех_Движение!$G$2:$G$5111,Тех_Движение!$D$2:$D$5111,$C205,Тех_Движение!$B$2:$B$5111,"&lt;="&amp;N$3)-$F205)))</f>
        <v/>
      </c>
      <c r="O205" s="54">
        <f>IF(OR($B205="",O$3&lt;$D205+Настройки!$B$7),0,MAX(0,$E205-MAX(0,SUMIFS(Тех_Движение!$G$2:$G$5111,Тех_Движение!$D$2:$D$5111,$C205,Тех_Движение!$B$2:$B$5111,"&lt;="&amp;O$3)-$F205)))</f>
        <v/>
      </c>
      <c r="P205" s="54">
        <f>IF(OR($B205="",P$3&lt;$D205+Настройки!$B$7),0,MAX(0,$E205-MAX(0,SUMIFS(Тех_Движение!$G$2:$G$5111,Тех_Движение!$D$2:$D$5111,$C205,Тех_Движение!$B$2:$B$5111,"&lt;="&amp;P$3)-$F205)))</f>
        <v/>
      </c>
      <c r="Q205" s="54">
        <f>IF(OR($B205="",Q$3&lt;$D205+Настройки!$B$7),0,MAX(0,$E205-MAX(0,SUMIFS(Тех_Движение!$G$2:$G$5111,Тех_Движение!$D$2:$D$5111,$C205,Тех_Движение!$B$2:$B$5111,"&lt;="&amp;Q$3)-$F205)))</f>
        <v/>
      </c>
      <c r="R205" s="54">
        <f>IF($B205="","",SUM($K205:$Q205))</f>
        <v/>
      </c>
      <c r="S205" s="56">
        <f>IF($B205="","",VLOOKUP($C205,Настройки!$A$11:$L$17,9,FALSE))</f>
        <v/>
      </c>
      <c r="T205" s="56">
        <f>IF($B205="","",$R205*$S205)</f>
        <v/>
      </c>
    </row>
    <row r="206">
      <c r="A206" s="20">
        <f>Тех_Движение!$A$203</f>
        <v/>
      </c>
      <c r="B206" s="20">
        <f>IF(Тех_Движение!$F$203&gt;0,Тех_Движение!$I$203,"")</f>
        <v/>
      </c>
      <c r="C206" s="20">
        <f>IF($B206="","",Тех_Движение!$D$203)</f>
        <v/>
      </c>
      <c r="D206" s="42">
        <f>IF($B206="","",Тех_Движение!$B$203)</f>
        <v/>
      </c>
      <c r="E206" s="54">
        <f>IF($B206="","",Тех_Движение!$F$203)</f>
        <v/>
      </c>
      <c r="F206" s="54">
        <f>IF($B206="","",SUMIFS($E$5:$E205,$C$5:$C205,$C206))</f>
        <v/>
      </c>
      <c r="G206" s="54">
        <f>IF($B206="","",MAX(0,$E206-MAX(0,SUMIFS(Тех_Движение!$G$2:$G$5111,Тех_Движение!$D$2:$D$5111,$C206,Тех_Движение!$B$2:$B$5111,"&lt;="&amp;Настройки!$B$5-1)-$F206)))</f>
        <v/>
      </c>
      <c r="H206" s="54">
        <f>IF($B206="","",IF(AND($D206&gt;=Настройки!$B$5,$D206&lt;=Настройки!$B$6),$E206,0))</f>
        <v/>
      </c>
      <c r="I206" s="54">
        <f>IF($B206="","",$G206+$H206-$J206)</f>
        <v/>
      </c>
      <c r="J206" s="54">
        <f>IF($B206="","",MAX(0,$E206-MAX(0,SUMIFS(Тех_Движение!$G$2:$G$5111,Тех_Движение!$D$2:$D$5111,$C206,Тех_Движение!$B$2:$B$5111,"&lt;="&amp;Настройки!$B$6)-$F206)))</f>
        <v/>
      </c>
      <c r="K206" s="54">
        <f>IF(OR($B206="",K$3&lt;$D206+Настройки!$B$7),0,MAX(0,$E206-MAX(0,SUMIFS(Тех_Движение!$G$2:$G$5111,Тех_Движение!$D$2:$D$5111,$C206,Тех_Движение!$B$2:$B$5111,"&lt;="&amp;K$3)-$F206)))</f>
        <v/>
      </c>
      <c r="L206" s="54">
        <f>IF(OR($B206="",L$3&lt;$D206+Настройки!$B$7),0,MAX(0,$E206-MAX(0,SUMIFS(Тех_Движение!$G$2:$G$5111,Тех_Движение!$D$2:$D$5111,$C206,Тех_Движение!$B$2:$B$5111,"&lt;="&amp;L$3)-$F206)))</f>
        <v/>
      </c>
      <c r="M206" s="54">
        <f>IF(OR($B206="",M$3&lt;$D206+Настройки!$B$7),0,MAX(0,$E206-MAX(0,SUMIFS(Тех_Движение!$G$2:$G$5111,Тех_Движение!$D$2:$D$5111,$C206,Тех_Движение!$B$2:$B$5111,"&lt;="&amp;M$3)-$F206)))</f>
        <v/>
      </c>
      <c r="N206" s="54">
        <f>IF(OR($B206="",N$3&lt;$D206+Настройки!$B$7),0,MAX(0,$E206-MAX(0,SUMIFS(Тех_Движение!$G$2:$G$5111,Тех_Движение!$D$2:$D$5111,$C206,Тех_Движение!$B$2:$B$5111,"&lt;="&amp;N$3)-$F206)))</f>
        <v/>
      </c>
      <c r="O206" s="54">
        <f>IF(OR($B206="",O$3&lt;$D206+Настройки!$B$7),0,MAX(0,$E206-MAX(0,SUMIFS(Тех_Движение!$G$2:$G$5111,Тех_Движение!$D$2:$D$5111,$C206,Тех_Движение!$B$2:$B$5111,"&lt;="&amp;O$3)-$F206)))</f>
        <v/>
      </c>
      <c r="P206" s="54">
        <f>IF(OR($B206="",P$3&lt;$D206+Настройки!$B$7),0,MAX(0,$E206-MAX(0,SUMIFS(Тех_Движение!$G$2:$G$5111,Тех_Движение!$D$2:$D$5111,$C206,Тех_Движение!$B$2:$B$5111,"&lt;="&amp;P$3)-$F206)))</f>
        <v/>
      </c>
      <c r="Q206" s="54">
        <f>IF(OR($B206="",Q$3&lt;$D206+Настройки!$B$7),0,MAX(0,$E206-MAX(0,SUMIFS(Тех_Движение!$G$2:$G$5111,Тех_Движение!$D$2:$D$5111,$C206,Тех_Движение!$B$2:$B$5111,"&lt;="&amp;Q$3)-$F206)))</f>
        <v/>
      </c>
      <c r="R206" s="54">
        <f>IF($B206="","",SUM($K206:$Q206))</f>
        <v/>
      </c>
      <c r="S206" s="56">
        <f>IF($B206="","",VLOOKUP($C206,Настройки!$A$11:$L$17,9,FALSE))</f>
        <v/>
      </c>
      <c r="T206" s="56">
        <f>IF($B206="","",$R206*$S206)</f>
        <v/>
      </c>
    </row>
    <row r="207">
      <c r="A207" s="20">
        <f>Тех_Движение!$A$204</f>
        <v/>
      </c>
      <c r="B207" s="20">
        <f>IF(Тех_Движение!$F$204&gt;0,Тех_Движение!$I$204,"")</f>
        <v/>
      </c>
      <c r="C207" s="20">
        <f>IF($B207="","",Тех_Движение!$D$204)</f>
        <v/>
      </c>
      <c r="D207" s="42">
        <f>IF($B207="","",Тех_Движение!$B$204)</f>
        <v/>
      </c>
      <c r="E207" s="54">
        <f>IF($B207="","",Тех_Движение!$F$204)</f>
        <v/>
      </c>
      <c r="F207" s="54">
        <f>IF($B207="","",SUMIFS($E$5:$E206,$C$5:$C206,$C207))</f>
        <v/>
      </c>
      <c r="G207" s="54">
        <f>IF($B207="","",MAX(0,$E207-MAX(0,SUMIFS(Тех_Движение!$G$2:$G$5111,Тех_Движение!$D$2:$D$5111,$C207,Тех_Движение!$B$2:$B$5111,"&lt;="&amp;Настройки!$B$5-1)-$F207)))</f>
        <v/>
      </c>
      <c r="H207" s="54">
        <f>IF($B207="","",IF(AND($D207&gt;=Настройки!$B$5,$D207&lt;=Настройки!$B$6),$E207,0))</f>
        <v/>
      </c>
      <c r="I207" s="54">
        <f>IF($B207="","",$G207+$H207-$J207)</f>
        <v/>
      </c>
      <c r="J207" s="54">
        <f>IF($B207="","",MAX(0,$E207-MAX(0,SUMIFS(Тех_Движение!$G$2:$G$5111,Тех_Движение!$D$2:$D$5111,$C207,Тех_Движение!$B$2:$B$5111,"&lt;="&amp;Настройки!$B$6)-$F207)))</f>
        <v/>
      </c>
      <c r="K207" s="54">
        <f>IF(OR($B207="",K$3&lt;$D207+Настройки!$B$7),0,MAX(0,$E207-MAX(0,SUMIFS(Тех_Движение!$G$2:$G$5111,Тех_Движение!$D$2:$D$5111,$C207,Тех_Движение!$B$2:$B$5111,"&lt;="&amp;K$3)-$F207)))</f>
        <v/>
      </c>
      <c r="L207" s="54">
        <f>IF(OR($B207="",L$3&lt;$D207+Настройки!$B$7),0,MAX(0,$E207-MAX(0,SUMIFS(Тех_Движение!$G$2:$G$5111,Тех_Движение!$D$2:$D$5111,$C207,Тех_Движение!$B$2:$B$5111,"&lt;="&amp;L$3)-$F207)))</f>
        <v/>
      </c>
      <c r="M207" s="54">
        <f>IF(OR($B207="",M$3&lt;$D207+Настройки!$B$7),0,MAX(0,$E207-MAX(0,SUMIFS(Тех_Движение!$G$2:$G$5111,Тех_Движение!$D$2:$D$5111,$C207,Тех_Движение!$B$2:$B$5111,"&lt;="&amp;M$3)-$F207)))</f>
        <v/>
      </c>
      <c r="N207" s="54">
        <f>IF(OR($B207="",N$3&lt;$D207+Настройки!$B$7),0,MAX(0,$E207-MAX(0,SUMIFS(Тех_Движение!$G$2:$G$5111,Тех_Движение!$D$2:$D$5111,$C207,Тех_Движение!$B$2:$B$5111,"&lt;="&amp;N$3)-$F207)))</f>
        <v/>
      </c>
      <c r="O207" s="54">
        <f>IF(OR($B207="",O$3&lt;$D207+Настройки!$B$7),0,MAX(0,$E207-MAX(0,SUMIFS(Тех_Движение!$G$2:$G$5111,Тех_Движение!$D$2:$D$5111,$C207,Тех_Движение!$B$2:$B$5111,"&lt;="&amp;O$3)-$F207)))</f>
        <v/>
      </c>
      <c r="P207" s="54">
        <f>IF(OR($B207="",P$3&lt;$D207+Настройки!$B$7),0,MAX(0,$E207-MAX(0,SUMIFS(Тех_Движение!$G$2:$G$5111,Тех_Движение!$D$2:$D$5111,$C207,Тех_Движение!$B$2:$B$5111,"&lt;="&amp;P$3)-$F207)))</f>
        <v/>
      </c>
      <c r="Q207" s="54">
        <f>IF(OR($B207="",Q$3&lt;$D207+Настройки!$B$7),0,MAX(0,$E207-MAX(0,SUMIFS(Тех_Движение!$G$2:$G$5111,Тех_Движение!$D$2:$D$5111,$C207,Тех_Движение!$B$2:$B$5111,"&lt;="&amp;Q$3)-$F207)))</f>
        <v/>
      </c>
      <c r="R207" s="54">
        <f>IF($B207="","",SUM($K207:$Q207))</f>
        <v/>
      </c>
      <c r="S207" s="56">
        <f>IF($B207="","",VLOOKUP($C207,Настройки!$A$11:$L$17,9,FALSE))</f>
        <v/>
      </c>
      <c r="T207" s="56">
        <f>IF($B207="","",$R207*$S207)</f>
        <v/>
      </c>
    </row>
    <row r="208">
      <c r="A208" s="20">
        <f>Тех_Движение!$A$205</f>
        <v/>
      </c>
      <c r="B208" s="20">
        <f>IF(Тех_Движение!$F$205&gt;0,Тех_Движение!$I$205,"")</f>
        <v/>
      </c>
      <c r="C208" s="20">
        <f>IF($B208="","",Тех_Движение!$D$205)</f>
        <v/>
      </c>
      <c r="D208" s="42">
        <f>IF($B208="","",Тех_Движение!$B$205)</f>
        <v/>
      </c>
      <c r="E208" s="54">
        <f>IF($B208="","",Тех_Движение!$F$205)</f>
        <v/>
      </c>
      <c r="F208" s="54">
        <f>IF($B208="","",SUMIFS($E$5:$E207,$C$5:$C207,$C208))</f>
        <v/>
      </c>
      <c r="G208" s="54">
        <f>IF($B208="","",MAX(0,$E208-MAX(0,SUMIFS(Тех_Движение!$G$2:$G$5111,Тех_Движение!$D$2:$D$5111,$C208,Тех_Движение!$B$2:$B$5111,"&lt;="&amp;Настройки!$B$5-1)-$F208)))</f>
        <v/>
      </c>
      <c r="H208" s="54">
        <f>IF($B208="","",IF(AND($D208&gt;=Настройки!$B$5,$D208&lt;=Настройки!$B$6),$E208,0))</f>
        <v/>
      </c>
      <c r="I208" s="54">
        <f>IF($B208="","",$G208+$H208-$J208)</f>
        <v/>
      </c>
      <c r="J208" s="54">
        <f>IF($B208="","",MAX(0,$E208-MAX(0,SUMIFS(Тех_Движение!$G$2:$G$5111,Тех_Движение!$D$2:$D$5111,$C208,Тех_Движение!$B$2:$B$5111,"&lt;="&amp;Настройки!$B$6)-$F208)))</f>
        <v/>
      </c>
      <c r="K208" s="54">
        <f>IF(OR($B208="",K$3&lt;$D208+Настройки!$B$7),0,MAX(0,$E208-MAX(0,SUMIFS(Тех_Движение!$G$2:$G$5111,Тех_Движение!$D$2:$D$5111,$C208,Тех_Движение!$B$2:$B$5111,"&lt;="&amp;K$3)-$F208)))</f>
        <v/>
      </c>
      <c r="L208" s="54">
        <f>IF(OR($B208="",L$3&lt;$D208+Настройки!$B$7),0,MAX(0,$E208-MAX(0,SUMIFS(Тех_Движение!$G$2:$G$5111,Тех_Движение!$D$2:$D$5111,$C208,Тех_Движение!$B$2:$B$5111,"&lt;="&amp;L$3)-$F208)))</f>
        <v/>
      </c>
      <c r="M208" s="54">
        <f>IF(OR($B208="",M$3&lt;$D208+Настройки!$B$7),0,MAX(0,$E208-MAX(0,SUMIFS(Тех_Движение!$G$2:$G$5111,Тех_Движение!$D$2:$D$5111,$C208,Тех_Движение!$B$2:$B$5111,"&lt;="&amp;M$3)-$F208)))</f>
        <v/>
      </c>
      <c r="N208" s="54">
        <f>IF(OR($B208="",N$3&lt;$D208+Настройки!$B$7),0,MAX(0,$E208-MAX(0,SUMIFS(Тех_Движение!$G$2:$G$5111,Тех_Движение!$D$2:$D$5111,$C208,Тех_Движение!$B$2:$B$5111,"&lt;="&amp;N$3)-$F208)))</f>
        <v/>
      </c>
      <c r="O208" s="54">
        <f>IF(OR($B208="",O$3&lt;$D208+Настройки!$B$7),0,MAX(0,$E208-MAX(0,SUMIFS(Тех_Движение!$G$2:$G$5111,Тех_Движение!$D$2:$D$5111,$C208,Тех_Движение!$B$2:$B$5111,"&lt;="&amp;O$3)-$F208)))</f>
        <v/>
      </c>
      <c r="P208" s="54">
        <f>IF(OR($B208="",P$3&lt;$D208+Настройки!$B$7),0,MAX(0,$E208-MAX(0,SUMIFS(Тех_Движение!$G$2:$G$5111,Тех_Движение!$D$2:$D$5111,$C208,Тех_Движение!$B$2:$B$5111,"&lt;="&amp;P$3)-$F208)))</f>
        <v/>
      </c>
      <c r="Q208" s="54">
        <f>IF(OR($B208="",Q$3&lt;$D208+Настройки!$B$7),0,MAX(0,$E208-MAX(0,SUMIFS(Тех_Движение!$G$2:$G$5111,Тех_Движение!$D$2:$D$5111,$C208,Тех_Движение!$B$2:$B$5111,"&lt;="&amp;Q$3)-$F208)))</f>
        <v/>
      </c>
      <c r="R208" s="54">
        <f>IF($B208="","",SUM($K208:$Q208))</f>
        <v/>
      </c>
      <c r="S208" s="56">
        <f>IF($B208="","",VLOOKUP($C208,Настройки!$A$11:$L$17,9,FALSE))</f>
        <v/>
      </c>
      <c r="T208" s="56">
        <f>IF($B208="","",$R208*$S208)</f>
        <v/>
      </c>
    </row>
    <row r="209">
      <c r="A209" s="20">
        <f>Тех_Движение!$A$206</f>
        <v/>
      </c>
      <c r="B209" s="20">
        <f>IF(Тех_Движение!$F$206&gt;0,Тех_Движение!$I$206,"")</f>
        <v/>
      </c>
      <c r="C209" s="20">
        <f>IF($B209="","",Тех_Движение!$D$206)</f>
        <v/>
      </c>
      <c r="D209" s="42">
        <f>IF($B209="","",Тех_Движение!$B$206)</f>
        <v/>
      </c>
      <c r="E209" s="54">
        <f>IF($B209="","",Тех_Движение!$F$206)</f>
        <v/>
      </c>
      <c r="F209" s="54">
        <f>IF($B209="","",SUMIFS($E$5:$E208,$C$5:$C208,$C209))</f>
        <v/>
      </c>
      <c r="G209" s="54">
        <f>IF($B209="","",MAX(0,$E209-MAX(0,SUMIFS(Тех_Движение!$G$2:$G$5111,Тех_Движение!$D$2:$D$5111,$C209,Тех_Движение!$B$2:$B$5111,"&lt;="&amp;Настройки!$B$5-1)-$F209)))</f>
        <v/>
      </c>
      <c r="H209" s="54">
        <f>IF($B209="","",IF(AND($D209&gt;=Настройки!$B$5,$D209&lt;=Настройки!$B$6),$E209,0))</f>
        <v/>
      </c>
      <c r="I209" s="54">
        <f>IF($B209="","",$G209+$H209-$J209)</f>
        <v/>
      </c>
      <c r="J209" s="54">
        <f>IF($B209="","",MAX(0,$E209-MAX(0,SUMIFS(Тех_Движение!$G$2:$G$5111,Тех_Движение!$D$2:$D$5111,$C209,Тех_Движение!$B$2:$B$5111,"&lt;="&amp;Настройки!$B$6)-$F209)))</f>
        <v/>
      </c>
      <c r="K209" s="54">
        <f>IF(OR($B209="",K$3&lt;$D209+Настройки!$B$7),0,MAX(0,$E209-MAX(0,SUMIFS(Тех_Движение!$G$2:$G$5111,Тех_Движение!$D$2:$D$5111,$C209,Тех_Движение!$B$2:$B$5111,"&lt;="&amp;K$3)-$F209)))</f>
        <v/>
      </c>
      <c r="L209" s="54">
        <f>IF(OR($B209="",L$3&lt;$D209+Настройки!$B$7),0,MAX(0,$E209-MAX(0,SUMIFS(Тех_Движение!$G$2:$G$5111,Тех_Движение!$D$2:$D$5111,$C209,Тех_Движение!$B$2:$B$5111,"&lt;="&amp;L$3)-$F209)))</f>
        <v/>
      </c>
      <c r="M209" s="54">
        <f>IF(OR($B209="",M$3&lt;$D209+Настройки!$B$7),0,MAX(0,$E209-MAX(0,SUMIFS(Тех_Движение!$G$2:$G$5111,Тех_Движение!$D$2:$D$5111,$C209,Тех_Движение!$B$2:$B$5111,"&lt;="&amp;M$3)-$F209)))</f>
        <v/>
      </c>
      <c r="N209" s="54">
        <f>IF(OR($B209="",N$3&lt;$D209+Настройки!$B$7),0,MAX(0,$E209-MAX(0,SUMIFS(Тех_Движение!$G$2:$G$5111,Тех_Движение!$D$2:$D$5111,$C209,Тех_Движение!$B$2:$B$5111,"&lt;="&amp;N$3)-$F209)))</f>
        <v/>
      </c>
      <c r="O209" s="54">
        <f>IF(OR($B209="",O$3&lt;$D209+Настройки!$B$7),0,MAX(0,$E209-MAX(0,SUMIFS(Тех_Движение!$G$2:$G$5111,Тех_Движение!$D$2:$D$5111,$C209,Тех_Движение!$B$2:$B$5111,"&lt;="&amp;O$3)-$F209)))</f>
        <v/>
      </c>
      <c r="P209" s="54">
        <f>IF(OR($B209="",P$3&lt;$D209+Настройки!$B$7),0,MAX(0,$E209-MAX(0,SUMIFS(Тех_Движение!$G$2:$G$5111,Тех_Движение!$D$2:$D$5111,$C209,Тех_Движение!$B$2:$B$5111,"&lt;="&amp;P$3)-$F209)))</f>
        <v/>
      </c>
      <c r="Q209" s="54">
        <f>IF(OR($B209="",Q$3&lt;$D209+Настройки!$B$7),0,MAX(0,$E209-MAX(0,SUMIFS(Тех_Движение!$G$2:$G$5111,Тех_Движение!$D$2:$D$5111,$C209,Тех_Движение!$B$2:$B$5111,"&lt;="&amp;Q$3)-$F209)))</f>
        <v/>
      </c>
      <c r="R209" s="54">
        <f>IF($B209="","",SUM($K209:$Q209))</f>
        <v/>
      </c>
      <c r="S209" s="56">
        <f>IF($B209="","",VLOOKUP($C209,Настройки!$A$11:$L$17,9,FALSE))</f>
        <v/>
      </c>
      <c r="T209" s="56">
        <f>IF($B209="","",$R209*$S209)</f>
        <v/>
      </c>
    </row>
    <row r="210">
      <c r="A210" s="20">
        <f>Тех_Движение!$A$207</f>
        <v/>
      </c>
      <c r="B210" s="20">
        <f>IF(Тех_Движение!$F$207&gt;0,Тех_Движение!$I$207,"")</f>
        <v/>
      </c>
      <c r="C210" s="20">
        <f>IF($B210="","",Тех_Движение!$D$207)</f>
        <v/>
      </c>
      <c r="D210" s="42">
        <f>IF($B210="","",Тех_Движение!$B$207)</f>
        <v/>
      </c>
      <c r="E210" s="54">
        <f>IF($B210="","",Тех_Движение!$F$207)</f>
        <v/>
      </c>
      <c r="F210" s="54">
        <f>IF($B210="","",SUMIFS($E$5:$E209,$C$5:$C209,$C210))</f>
        <v/>
      </c>
      <c r="G210" s="54">
        <f>IF($B210="","",MAX(0,$E210-MAX(0,SUMIFS(Тех_Движение!$G$2:$G$5111,Тех_Движение!$D$2:$D$5111,$C210,Тех_Движение!$B$2:$B$5111,"&lt;="&amp;Настройки!$B$5-1)-$F210)))</f>
        <v/>
      </c>
      <c r="H210" s="54">
        <f>IF($B210="","",IF(AND($D210&gt;=Настройки!$B$5,$D210&lt;=Настройки!$B$6),$E210,0))</f>
        <v/>
      </c>
      <c r="I210" s="54">
        <f>IF($B210="","",$G210+$H210-$J210)</f>
        <v/>
      </c>
      <c r="J210" s="54">
        <f>IF($B210="","",MAX(0,$E210-MAX(0,SUMIFS(Тех_Движение!$G$2:$G$5111,Тех_Движение!$D$2:$D$5111,$C210,Тех_Движение!$B$2:$B$5111,"&lt;="&amp;Настройки!$B$6)-$F210)))</f>
        <v/>
      </c>
      <c r="K210" s="54">
        <f>IF(OR($B210="",K$3&lt;$D210+Настройки!$B$7),0,MAX(0,$E210-MAX(0,SUMIFS(Тех_Движение!$G$2:$G$5111,Тех_Движение!$D$2:$D$5111,$C210,Тех_Движение!$B$2:$B$5111,"&lt;="&amp;K$3)-$F210)))</f>
        <v/>
      </c>
      <c r="L210" s="54">
        <f>IF(OR($B210="",L$3&lt;$D210+Настройки!$B$7),0,MAX(0,$E210-MAX(0,SUMIFS(Тех_Движение!$G$2:$G$5111,Тех_Движение!$D$2:$D$5111,$C210,Тех_Движение!$B$2:$B$5111,"&lt;="&amp;L$3)-$F210)))</f>
        <v/>
      </c>
      <c r="M210" s="54">
        <f>IF(OR($B210="",M$3&lt;$D210+Настройки!$B$7),0,MAX(0,$E210-MAX(0,SUMIFS(Тех_Движение!$G$2:$G$5111,Тех_Движение!$D$2:$D$5111,$C210,Тех_Движение!$B$2:$B$5111,"&lt;="&amp;M$3)-$F210)))</f>
        <v/>
      </c>
      <c r="N210" s="54">
        <f>IF(OR($B210="",N$3&lt;$D210+Настройки!$B$7),0,MAX(0,$E210-MAX(0,SUMIFS(Тех_Движение!$G$2:$G$5111,Тех_Движение!$D$2:$D$5111,$C210,Тех_Движение!$B$2:$B$5111,"&lt;="&amp;N$3)-$F210)))</f>
        <v/>
      </c>
      <c r="O210" s="54">
        <f>IF(OR($B210="",O$3&lt;$D210+Настройки!$B$7),0,MAX(0,$E210-MAX(0,SUMIFS(Тех_Движение!$G$2:$G$5111,Тех_Движение!$D$2:$D$5111,$C210,Тех_Движение!$B$2:$B$5111,"&lt;="&amp;O$3)-$F210)))</f>
        <v/>
      </c>
      <c r="P210" s="54">
        <f>IF(OR($B210="",P$3&lt;$D210+Настройки!$B$7),0,MAX(0,$E210-MAX(0,SUMIFS(Тех_Движение!$G$2:$G$5111,Тех_Движение!$D$2:$D$5111,$C210,Тех_Движение!$B$2:$B$5111,"&lt;="&amp;P$3)-$F210)))</f>
        <v/>
      </c>
      <c r="Q210" s="54">
        <f>IF(OR($B210="",Q$3&lt;$D210+Настройки!$B$7),0,MAX(0,$E210-MAX(0,SUMIFS(Тех_Движение!$G$2:$G$5111,Тех_Движение!$D$2:$D$5111,$C210,Тех_Движение!$B$2:$B$5111,"&lt;="&amp;Q$3)-$F210)))</f>
        <v/>
      </c>
      <c r="R210" s="54">
        <f>IF($B210="","",SUM($K210:$Q210))</f>
        <v/>
      </c>
      <c r="S210" s="56">
        <f>IF($B210="","",VLOOKUP($C210,Настройки!$A$11:$L$17,9,FALSE))</f>
        <v/>
      </c>
      <c r="T210" s="56">
        <f>IF($B210="","",$R210*$S210)</f>
        <v/>
      </c>
    </row>
    <row r="211">
      <c r="A211" s="20">
        <f>Тех_Движение!$A$208</f>
        <v/>
      </c>
      <c r="B211" s="20">
        <f>IF(Тех_Движение!$F$208&gt;0,Тех_Движение!$I$208,"")</f>
        <v/>
      </c>
      <c r="C211" s="20">
        <f>IF($B211="","",Тех_Движение!$D$208)</f>
        <v/>
      </c>
      <c r="D211" s="42">
        <f>IF($B211="","",Тех_Движение!$B$208)</f>
        <v/>
      </c>
      <c r="E211" s="54">
        <f>IF($B211="","",Тех_Движение!$F$208)</f>
        <v/>
      </c>
      <c r="F211" s="54">
        <f>IF($B211="","",SUMIFS($E$5:$E210,$C$5:$C210,$C211))</f>
        <v/>
      </c>
      <c r="G211" s="54">
        <f>IF($B211="","",MAX(0,$E211-MAX(0,SUMIFS(Тех_Движение!$G$2:$G$5111,Тех_Движение!$D$2:$D$5111,$C211,Тех_Движение!$B$2:$B$5111,"&lt;="&amp;Настройки!$B$5-1)-$F211)))</f>
        <v/>
      </c>
      <c r="H211" s="54">
        <f>IF($B211="","",IF(AND($D211&gt;=Настройки!$B$5,$D211&lt;=Настройки!$B$6),$E211,0))</f>
        <v/>
      </c>
      <c r="I211" s="54">
        <f>IF($B211="","",$G211+$H211-$J211)</f>
        <v/>
      </c>
      <c r="J211" s="54">
        <f>IF($B211="","",MAX(0,$E211-MAX(0,SUMIFS(Тех_Движение!$G$2:$G$5111,Тех_Движение!$D$2:$D$5111,$C211,Тех_Движение!$B$2:$B$5111,"&lt;="&amp;Настройки!$B$6)-$F211)))</f>
        <v/>
      </c>
      <c r="K211" s="54">
        <f>IF(OR($B211="",K$3&lt;$D211+Настройки!$B$7),0,MAX(0,$E211-MAX(0,SUMIFS(Тех_Движение!$G$2:$G$5111,Тех_Движение!$D$2:$D$5111,$C211,Тех_Движение!$B$2:$B$5111,"&lt;="&amp;K$3)-$F211)))</f>
        <v/>
      </c>
      <c r="L211" s="54">
        <f>IF(OR($B211="",L$3&lt;$D211+Настройки!$B$7),0,MAX(0,$E211-MAX(0,SUMIFS(Тех_Движение!$G$2:$G$5111,Тех_Движение!$D$2:$D$5111,$C211,Тех_Движение!$B$2:$B$5111,"&lt;="&amp;L$3)-$F211)))</f>
        <v/>
      </c>
      <c r="M211" s="54">
        <f>IF(OR($B211="",M$3&lt;$D211+Настройки!$B$7),0,MAX(0,$E211-MAX(0,SUMIFS(Тех_Движение!$G$2:$G$5111,Тех_Движение!$D$2:$D$5111,$C211,Тех_Движение!$B$2:$B$5111,"&lt;="&amp;M$3)-$F211)))</f>
        <v/>
      </c>
      <c r="N211" s="54">
        <f>IF(OR($B211="",N$3&lt;$D211+Настройки!$B$7),0,MAX(0,$E211-MAX(0,SUMIFS(Тех_Движение!$G$2:$G$5111,Тех_Движение!$D$2:$D$5111,$C211,Тех_Движение!$B$2:$B$5111,"&lt;="&amp;N$3)-$F211)))</f>
        <v/>
      </c>
      <c r="O211" s="54">
        <f>IF(OR($B211="",O$3&lt;$D211+Настройки!$B$7),0,MAX(0,$E211-MAX(0,SUMIFS(Тех_Движение!$G$2:$G$5111,Тех_Движение!$D$2:$D$5111,$C211,Тех_Движение!$B$2:$B$5111,"&lt;="&amp;O$3)-$F211)))</f>
        <v/>
      </c>
      <c r="P211" s="54">
        <f>IF(OR($B211="",P$3&lt;$D211+Настройки!$B$7),0,MAX(0,$E211-MAX(0,SUMIFS(Тех_Движение!$G$2:$G$5111,Тех_Движение!$D$2:$D$5111,$C211,Тех_Движение!$B$2:$B$5111,"&lt;="&amp;P$3)-$F211)))</f>
        <v/>
      </c>
      <c r="Q211" s="54">
        <f>IF(OR($B211="",Q$3&lt;$D211+Настройки!$B$7),0,MAX(0,$E211-MAX(0,SUMIFS(Тех_Движение!$G$2:$G$5111,Тех_Движение!$D$2:$D$5111,$C211,Тех_Движение!$B$2:$B$5111,"&lt;="&amp;Q$3)-$F211)))</f>
        <v/>
      </c>
      <c r="R211" s="54">
        <f>IF($B211="","",SUM($K211:$Q211))</f>
        <v/>
      </c>
      <c r="S211" s="56">
        <f>IF($B211="","",VLOOKUP($C211,Настройки!$A$11:$L$17,9,FALSE))</f>
        <v/>
      </c>
      <c r="T211" s="56">
        <f>IF($B211="","",$R211*$S211)</f>
        <v/>
      </c>
    </row>
    <row r="212">
      <c r="A212" s="20">
        <f>Тех_Движение!$A$209</f>
        <v/>
      </c>
      <c r="B212" s="20">
        <f>IF(Тех_Движение!$F$209&gt;0,Тех_Движение!$I$209,"")</f>
        <v/>
      </c>
      <c r="C212" s="20">
        <f>IF($B212="","",Тех_Движение!$D$209)</f>
        <v/>
      </c>
      <c r="D212" s="42">
        <f>IF($B212="","",Тех_Движение!$B$209)</f>
        <v/>
      </c>
      <c r="E212" s="54">
        <f>IF($B212="","",Тех_Движение!$F$209)</f>
        <v/>
      </c>
      <c r="F212" s="54">
        <f>IF($B212="","",SUMIFS($E$5:$E211,$C$5:$C211,$C212))</f>
        <v/>
      </c>
      <c r="G212" s="54">
        <f>IF($B212="","",MAX(0,$E212-MAX(0,SUMIFS(Тех_Движение!$G$2:$G$5111,Тех_Движение!$D$2:$D$5111,$C212,Тех_Движение!$B$2:$B$5111,"&lt;="&amp;Настройки!$B$5-1)-$F212)))</f>
        <v/>
      </c>
      <c r="H212" s="54">
        <f>IF($B212="","",IF(AND($D212&gt;=Настройки!$B$5,$D212&lt;=Настройки!$B$6),$E212,0))</f>
        <v/>
      </c>
      <c r="I212" s="54">
        <f>IF($B212="","",$G212+$H212-$J212)</f>
        <v/>
      </c>
      <c r="J212" s="54">
        <f>IF($B212="","",MAX(0,$E212-MAX(0,SUMIFS(Тех_Движение!$G$2:$G$5111,Тех_Движение!$D$2:$D$5111,$C212,Тех_Движение!$B$2:$B$5111,"&lt;="&amp;Настройки!$B$6)-$F212)))</f>
        <v/>
      </c>
      <c r="K212" s="54">
        <f>IF(OR($B212="",K$3&lt;$D212+Настройки!$B$7),0,MAX(0,$E212-MAX(0,SUMIFS(Тех_Движение!$G$2:$G$5111,Тех_Движение!$D$2:$D$5111,$C212,Тех_Движение!$B$2:$B$5111,"&lt;="&amp;K$3)-$F212)))</f>
        <v/>
      </c>
      <c r="L212" s="54">
        <f>IF(OR($B212="",L$3&lt;$D212+Настройки!$B$7),0,MAX(0,$E212-MAX(0,SUMIFS(Тех_Движение!$G$2:$G$5111,Тех_Движение!$D$2:$D$5111,$C212,Тех_Движение!$B$2:$B$5111,"&lt;="&amp;L$3)-$F212)))</f>
        <v/>
      </c>
      <c r="M212" s="54">
        <f>IF(OR($B212="",M$3&lt;$D212+Настройки!$B$7),0,MAX(0,$E212-MAX(0,SUMIFS(Тех_Движение!$G$2:$G$5111,Тех_Движение!$D$2:$D$5111,$C212,Тех_Движение!$B$2:$B$5111,"&lt;="&amp;M$3)-$F212)))</f>
        <v/>
      </c>
      <c r="N212" s="54">
        <f>IF(OR($B212="",N$3&lt;$D212+Настройки!$B$7),0,MAX(0,$E212-MAX(0,SUMIFS(Тех_Движение!$G$2:$G$5111,Тех_Движение!$D$2:$D$5111,$C212,Тех_Движение!$B$2:$B$5111,"&lt;="&amp;N$3)-$F212)))</f>
        <v/>
      </c>
      <c r="O212" s="54">
        <f>IF(OR($B212="",O$3&lt;$D212+Настройки!$B$7),0,MAX(0,$E212-MAX(0,SUMIFS(Тех_Движение!$G$2:$G$5111,Тех_Движение!$D$2:$D$5111,$C212,Тех_Движение!$B$2:$B$5111,"&lt;="&amp;O$3)-$F212)))</f>
        <v/>
      </c>
      <c r="P212" s="54">
        <f>IF(OR($B212="",P$3&lt;$D212+Настройки!$B$7),0,MAX(0,$E212-MAX(0,SUMIFS(Тех_Движение!$G$2:$G$5111,Тех_Движение!$D$2:$D$5111,$C212,Тех_Движение!$B$2:$B$5111,"&lt;="&amp;P$3)-$F212)))</f>
        <v/>
      </c>
      <c r="Q212" s="54">
        <f>IF(OR($B212="",Q$3&lt;$D212+Настройки!$B$7),0,MAX(0,$E212-MAX(0,SUMIFS(Тех_Движение!$G$2:$G$5111,Тех_Движение!$D$2:$D$5111,$C212,Тех_Движение!$B$2:$B$5111,"&lt;="&amp;Q$3)-$F212)))</f>
        <v/>
      </c>
      <c r="R212" s="54">
        <f>IF($B212="","",SUM($K212:$Q212))</f>
        <v/>
      </c>
      <c r="S212" s="56">
        <f>IF($B212="","",VLOOKUP($C212,Настройки!$A$11:$L$17,9,FALSE))</f>
        <v/>
      </c>
      <c r="T212" s="56">
        <f>IF($B212="","",$R212*$S212)</f>
        <v/>
      </c>
    </row>
    <row r="213">
      <c r="A213" s="20">
        <f>Тех_Движение!$A$210</f>
        <v/>
      </c>
      <c r="B213" s="20">
        <f>IF(Тех_Движение!$F$210&gt;0,Тех_Движение!$I$210,"")</f>
        <v/>
      </c>
      <c r="C213" s="20">
        <f>IF($B213="","",Тех_Движение!$D$210)</f>
        <v/>
      </c>
      <c r="D213" s="42">
        <f>IF($B213="","",Тех_Движение!$B$210)</f>
        <v/>
      </c>
      <c r="E213" s="54">
        <f>IF($B213="","",Тех_Движение!$F$210)</f>
        <v/>
      </c>
      <c r="F213" s="54">
        <f>IF($B213="","",SUMIFS($E$5:$E212,$C$5:$C212,$C213))</f>
        <v/>
      </c>
      <c r="G213" s="54">
        <f>IF($B213="","",MAX(0,$E213-MAX(0,SUMIFS(Тех_Движение!$G$2:$G$5111,Тех_Движение!$D$2:$D$5111,$C213,Тех_Движение!$B$2:$B$5111,"&lt;="&amp;Настройки!$B$5-1)-$F213)))</f>
        <v/>
      </c>
      <c r="H213" s="54">
        <f>IF($B213="","",IF(AND($D213&gt;=Настройки!$B$5,$D213&lt;=Настройки!$B$6),$E213,0))</f>
        <v/>
      </c>
      <c r="I213" s="54">
        <f>IF($B213="","",$G213+$H213-$J213)</f>
        <v/>
      </c>
      <c r="J213" s="54">
        <f>IF($B213="","",MAX(0,$E213-MAX(0,SUMIFS(Тех_Движение!$G$2:$G$5111,Тех_Движение!$D$2:$D$5111,$C213,Тех_Движение!$B$2:$B$5111,"&lt;="&amp;Настройки!$B$6)-$F213)))</f>
        <v/>
      </c>
      <c r="K213" s="54">
        <f>IF(OR($B213="",K$3&lt;$D213+Настройки!$B$7),0,MAX(0,$E213-MAX(0,SUMIFS(Тех_Движение!$G$2:$G$5111,Тех_Движение!$D$2:$D$5111,$C213,Тех_Движение!$B$2:$B$5111,"&lt;="&amp;K$3)-$F213)))</f>
        <v/>
      </c>
      <c r="L213" s="54">
        <f>IF(OR($B213="",L$3&lt;$D213+Настройки!$B$7),0,MAX(0,$E213-MAX(0,SUMIFS(Тех_Движение!$G$2:$G$5111,Тех_Движение!$D$2:$D$5111,$C213,Тех_Движение!$B$2:$B$5111,"&lt;="&amp;L$3)-$F213)))</f>
        <v/>
      </c>
      <c r="M213" s="54">
        <f>IF(OR($B213="",M$3&lt;$D213+Настройки!$B$7),0,MAX(0,$E213-MAX(0,SUMIFS(Тех_Движение!$G$2:$G$5111,Тех_Движение!$D$2:$D$5111,$C213,Тех_Движение!$B$2:$B$5111,"&lt;="&amp;M$3)-$F213)))</f>
        <v/>
      </c>
      <c r="N213" s="54">
        <f>IF(OR($B213="",N$3&lt;$D213+Настройки!$B$7),0,MAX(0,$E213-MAX(0,SUMIFS(Тех_Движение!$G$2:$G$5111,Тех_Движение!$D$2:$D$5111,$C213,Тех_Движение!$B$2:$B$5111,"&lt;="&amp;N$3)-$F213)))</f>
        <v/>
      </c>
      <c r="O213" s="54">
        <f>IF(OR($B213="",O$3&lt;$D213+Настройки!$B$7),0,MAX(0,$E213-MAX(0,SUMIFS(Тех_Движение!$G$2:$G$5111,Тех_Движение!$D$2:$D$5111,$C213,Тех_Движение!$B$2:$B$5111,"&lt;="&amp;O$3)-$F213)))</f>
        <v/>
      </c>
      <c r="P213" s="54">
        <f>IF(OR($B213="",P$3&lt;$D213+Настройки!$B$7),0,MAX(0,$E213-MAX(0,SUMIFS(Тех_Движение!$G$2:$G$5111,Тех_Движение!$D$2:$D$5111,$C213,Тех_Движение!$B$2:$B$5111,"&lt;="&amp;P$3)-$F213)))</f>
        <v/>
      </c>
      <c r="Q213" s="54">
        <f>IF(OR($B213="",Q$3&lt;$D213+Настройки!$B$7),0,MAX(0,$E213-MAX(0,SUMIFS(Тех_Движение!$G$2:$G$5111,Тех_Движение!$D$2:$D$5111,$C213,Тех_Движение!$B$2:$B$5111,"&lt;="&amp;Q$3)-$F213)))</f>
        <v/>
      </c>
      <c r="R213" s="54">
        <f>IF($B213="","",SUM($K213:$Q213))</f>
        <v/>
      </c>
      <c r="S213" s="56">
        <f>IF($B213="","",VLOOKUP($C213,Настройки!$A$11:$L$17,9,FALSE))</f>
        <v/>
      </c>
      <c r="T213" s="56">
        <f>IF($B213="","",$R213*$S213)</f>
        <v/>
      </c>
    </row>
    <row r="214">
      <c r="A214" s="20">
        <f>Тех_Движение!$A$211</f>
        <v/>
      </c>
      <c r="B214" s="20">
        <f>IF(Тех_Движение!$F$211&gt;0,Тех_Движение!$I$211,"")</f>
        <v/>
      </c>
      <c r="C214" s="20">
        <f>IF($B214="","",Тех_Движение!$D$211)</f>
        <v/>
      </c>
      <c r="D214" s="42">
        <f>IF($B214="","",Тех_Движение!$B$211)</f>
        <v/>
      </c>
      <c r="E214" s="54">
        <f>IF($B214="","",Тех_Движение!$F$211)</f>
        <v/>
      </c>
      <c r="F214" s="54">
        <f>IF($B214="","",SUMIFS($E$5:$E213,$C$5:$C213,$C214))</f>
        <v/>
      </c>
      <c r="G214" s="54">
        <f>IF($B214="","",MAX(0,$E214-MAX(0,SUMIFS(Тех_Движение!$G$2:$G$5111,Тех_Движение!$D$2:$D$5111,$C214,Тех_Движение!$B$2:$B$5111,"&lt;="&amp;Настройки!$B$5-1)-$F214)))</f>
        <v/>
      </c>
      <c r="H214" s="54">
        <f>IF($B214="","",IF(AND($D214&gt;=Настройки!$B$5,$D214&lt;=Настройки!$B$6),$E214,0))</f>
        <v/>
      </c>
      <c r="I214" s="54">
        <f>IF($B214="","",$G214+$H214-$J214)</f>
        <v/>
      </c>
      <c r="J214" s="54">
        <f>IF($B214="","",MAX(0,$E214-MAX(0,SUMIFS(Тех_Движение!$G$2:$G$5111,Тех_Движение!$D$2:$D$5111,$C214,Тех_Движение!$B$2:$B$5111,"&lt;="&amp;Настройки!$B$6)-$F214)))</f>
        <v/>
      </c>
      <c r="K214" s="54">
        <f>IF(OR($B214="",K$3&lt;$D214+Настройки!$B$7),0,MAX(0,$E214-MAX(0,SUMIFS(Тех_Движение!$G$2:$G$5111,Тех_Движение!$D$2:$D$5111,$C214,Тех_Движение!$B$2:$B$5111,"&lt;="&amp;K$3)-$F214)))</f>
        <v/>
      </c>
      <c r="L214" s="54">
        <f>IF(OR($B214="",L$3&lt;$D214+Настройки!$B$7),0,MAX(0,$E214-MAX(0,SUMIFS(Тех_Движение!$G$2:$G$5111,Тех_Движение!$D$2:$D$5111,$C214,Тех_Движение!$B$2:$B$5111,"&lt;="&amp;L$3)-$F214)))</f>
        <v/>
      </c>
      <c r="M214" s="54">
        <f>IF(OR($B214="",M$3&lt;$D214+Настройки!$B$7),0,MAX(0,$E214-MAX(0,SUMIFS(Тех_Движение!$G$2:$G$5111,Тех_Движение!$D$2:$D$5111,$C214,Тех_Движение!$B$2:$B$5111,"&lt;="&amp;M$3)-$F214)))</f>
        <v/>
      </c>
      <c r="N214" s="54">
        <f>IF(OR($B214="",N$3&lt;$D214+Настройки!$B$7),0,MAX(0,$E214-MAX(0,SUMIFS(Тех_Движение!$G$2:$G$5111,Тех_Движение!$D$2:$D$5111,$C214,Тех_Движение!$B$2:$B$5111,"&lt;="&amp;N$3)-$F214)))</f>
        <v/>
      </c>
      <c r="O214" s="54">
        <f>IF(OR($B214="",O$3&lt;$D214+Настройки!$B$7),0,MAX(0,$E214-MAX(0,SUMIFS(Тех_Движение!$G$2:$G$5111,Тех_Движение!$D$2:$D$5111,$C214,Тех_Движение!$B$2:$B$5111,"&lt;="&amp;O$3)-$F214)))</f>
        <v/>
      </c>
      <c r="P214" s="54">
        <f>IF(OR($B214="",P$3&lt;$D214+Настройки!$B$7),0,MAX(0,$E214-MAX(0,SUMIFS(Тех_Движение!$G$2:$G$5111,Тех_Движение!$D$2:$D$5111,$C214,Тех_Движение!$B$2:$B$5111,"&lt;="&amp;P$3)-$F214)))</f>
        <v/>
      </c>
      <c r="Q214" s="54">
        <f>IF(OR($B214="",Q$3&lt;$D214+Настройки!$B$7),0,MAX(0,$E214-MAX(0,SUMIFS(Тех_Движение!$G$2:$G$5111,Тех_Движение!$D$2:$D$5111,$C214,Тех_Движение!$B$2:$B$5111,"&lt;="&amp;Q$3)-$F214)))</f>
        <v/>
      </c>
      <c r="R214" s="54">
        <f>IF($B214="","",SUM($K214:$Q214))</f>
        <v/>
      </c>
      <c r="S214" s="56">
        <f>IF($B214="","",VLOOKUP($C214,Настройки!$A$11:$L$17,9,FALSE))</f>
        <v/>
      </c>
      <c r="T214" s="56">
        <f>IF($B214="","",$R214*$S214)</f>
        <v/>
      </c>
    </row>
    <row r="215">
      <c r="A215" s="20">
        <f>Тех_Движение!$A$212</f>
        <v/>
      </c>
      <c r="B215" s="20">
        <f>IF(Тех_Движение!$F$212&gt;0,Тех_Движение!$I$212,"")</f>
        <v/>
      </c>
      <c r="C215" s="20">
        <f>IF($B215="","",Тех_Движение!$D$212)</f>
        <v/>
      </c>
      <c r="D215" s="42">
        <f>IF($B215="","",Тех_Движение!$B$212)</f>
        <v/>
      </c>
      <c r="E215" s="54">
        <f>IF($B215="","",Тех_Движение!$F$212)</f>
        <v/>
      </c>
      <c r="F215" s="54">
        <f>IF($B215="","",SUMIFS($E$5:$E214,$C$5:$C214,$C215))</f>
        <v/>
      </c>
      <c r="G215" s="54">
        <f>IF($B215="","",MAX(0,$E215-MAX(0,SUMIFS(Тех_Движение!$G$2:$G$5111,Тех_Движение!$D$2:$D$5111,$C215,Тех_Движение!$B$2:$B$5111,"&lt;="&amp;Настройки!$B$5-1)-$F215)))</f>
        <v/>
      </c>
      <c r="H215" s="54">
        <f>IF($B215="","",IF(AND($D215&gt;=Настройки!$B$5,$D215&lt;=Настройки!$B$6),$E215,0))</f>
        <v/>
      </c>
      <c r="I215" s="54">
        <f>IF($B215="","",$G215+$H215-$J215)</f>
        <v/>
      </c>
      <c r="J215" s="54">
        <f>IF($B215="","",MAX(0,$E215-MAX(0,SUMIFS(Тех_Движение!$G$2:$G$5111,Тех_Движение!$D$2:$D$5111,$C215,Тех_Движение!$B$2:$B$5111,"&lt;="&amp;Настройки!$B$6)-$F215)))</f>
        <v/>
      </c>
      <c r="K215" s="54">
        <f>IF(OR($B215="",K$3&lt;$D215+Настройки!$B$7),0,MAX(0,$E215-MAX(0,SUMIFS(Тех_Движение!$G$2:$G$5111,Тех_Движение!$D$2:$D$5111,$C215,Тех_Движение!$B$2:$B$5111,"&lt;="&amp;K$3)-$F215)))</f>
        <v/>
      </c>
      <c r="L215" s="54">
        <f>IF(OR($B215="",L$3&lt;$D215+Настройки!$B$7),0,MAX(0,$E215-MAX(0,SUMIFS(Тех_Движение!$G$2:$G$5111,Тех_Движение!$D$2:$D$5111,$C215,Тех_Движение!$B$2:$B$5111,"&lt;="&amp;L$3)-$F215)))</f>
        <v/>
      </c>
      <c r="M215" s="54">
        <f>IF(OR($B215="",M$3&lt;$D215+Настройки!$B$7),0,MAX(0,$E215-MAX(0,SUMIFS(Тех_Движение!$G$2:$G$5111,Тех_Движение!$D$2:$D$5111,$C215,Тех_Движение!$B$2:$B$5111,"&lt;="&amp;M$3)-$F215)))</f>
        <v/>
      </c>
      <c r="N215" s="54">
        <f>IF(OR($B215="",N$3&lt;$D215+Настройки!$B$7),0,MAX(0,$E215-MAX(0,SUMIFS(Тех_Движение!$G$2:$G$5111,Тех_Движение!$D$2:$D$5111,$C215,Тех_Движение!$B$2:$B$5111,"&lt;="&amp;N$3)-$F215)))</f>
        <v/>
      </c>
      <c r="O215" s="54">
        <f>IF(OR($B215="",O$3&lt;$D215+Настройки!$B$7),0,MAX(0,$E215-MAX(0,SUMIFS(Тех_Движение!$G$2:$G$5111,Тех_Движение!$D$2:$D$5111,$C215,Тех_Движение!$B$2:$B$5111,"&lt;="&amp;O$3)-$F215)))</f>
        <v/>
      </c>
      <c r="P215" s="54">
        <f>IF(OR($B215="",P$3&lt;$D215+Настройки!$B$7),0,MAX(0,$E215-MAX(0,SUMIFS(Тех_Движение!$G$2:$G$5111,Тех_Движение!$D$2:$D$5111,$C215,Тех_Движение!$B$2:$B$5111,"&lt;="&amp;P$3)-$F215)))</f>
        <v/>
      </c>
      <c r="Q215" s="54">
        <f>IF(OR($B215="",Q$3&lt;$D215+Настройки!$B$7),0,MAX(0,$E215-MAX(0,SUMIFS(Тех_Движение!$G$2:$G$5111,Тех_Движение!$D$2:$D$5111,$C215,Тех_Движение!$B$2:$B$5111,"&lt;="&amp;Q$3)-$F215)))</f>
        <v/>
      </c>
      <c r="R215" s="54">
        <f>IF($B215="","",SUM($K215:$Q215))</f>
        <v/>
      </c>
      <c r="S215" s="56">
        <f>IF($B215="","",VLOOKUP($C215,Настройки!$A$11:$L$17,9,FALSE))</f>
        <v/>
      </c>
      <c r="T215" s="56">
        <f>IF($B215="","",$R215*$S215)</f>
        <v/>
      </c>
    </row>
    <row r="216">
      <c r="A216" s="20">
        <f>Тех_Движение!$A$213</f>
        <v/>
      </c>
      <c r="B216" s="20">
        <f>IF(Тех_Движение!$F$213&gt;0,Тех_Движение!$I$213,"")</f>
        <v/>
      </c>
      <c r="C216" s="20">
        <f>IF($B216="","",Тех_Движение!$D$213)</f>
        <v/>
      </c>
      <c r="D216" s="42">
        <f>IF($B216="","",Тех_Движение!$B$213)</f>
        <v/>
      </c>
      <c r="E216" s="54">
        <f>IF($B216="","",Тех_Движение!$F$213)</f>
        <v/>
      </c>
      <c r="F216" s="54">
        <f>IF($B216="","",SUMIFS($E$5:$E215,$C$5:$C215,$C216))</f>
        <v/>
      </c>
      <c r="G216" s="54">
        <f>IF($B216="","",MAX(0,$E216-MAX(0,SUMIFS(Тех_Движение!$G$2:$G$5111,Тех_Движение!$D$2:$D$5111,$C216,Тех_Движение!$B$2:$B$5111,"&lt;="&amp;Настройки!$B$5-1)-$F216)))</f>
        <v/>
      </c>
      <c r="H216" s="54">
        <f>IF($B216="","",IF(AND($D216&gt;=Настройки!$B$5,$D216&lt;=Настройки!$B$6),$E216,0))</f>
        <v/>
      </c>
      <c r="I216" s="54">
        <f>IF($B216="","",$G216+$H216-$J216)</f>
        <v/>
      </c>
      <c r="J216" s="54">
        <f>IF($B216="","",MAX(0,$E216-MAX(0,SUMIFS(Тех_Движение!$G$2:$G$5111,Тех_Движение!$D$2:$D$5111,$C216,Тех_Движение!$B$2:$B$5111,"&lt;="&amp;Настройки!$B$6)-$F216)))</f>
        <v/>
      </c>
      <c r="K216" s="54">
        <f>IF(OR($B216="",K$3&lt;$D216+Настройки!$B$7),0,MAX(0,$E216-MAX(0,SUMIFS(Тех_Движение!$G$2:$G$5111,Тех_Движение!$D$2:$D$5111,$C216,Тех_Движение!$B$2:$B$5111,"&lt;="&amp;K$3)-$F216)))</f>
        <v/>
      </c>
      <c r="L216" s="54">
        <f>IF(OR($B216="",L$3&lt;$D216+Настройки!$B$7),0,MAX(0,$E216-MAX(0,SUMIFS(Тех_Движение!$G$2:$G$5111,Тех_Движение!$D$2:$D$5111,$C216,Тех_Движение!$B$2:$B$5111,"&lt;="&amp;L$3)-$F216)))</f>
        <v/>
      </c>
      <c r="M216" s="54">
        <f>IF(OR($B216="",M$3&lt;$D216+Настройки!$B$7),0,MAX(0,$E216-MAX(0,SUMIFS(Тех_Движение!$G$2:$G$5111,Тех_Движение!$D$2:$D$5111,$C216,Тех_Движение!$B$2:$B$5111,"&lt;="&amp;M$3)-$F216)))</f>
        <v/>
      </c>
      <c r="N216" s="54">
        <f>IF(OR($B216="",N$3&lt;$D216+Настройки!$B$7),0,MAX(0,$E216-MAX(0,SUMIFS(Тех_Движение!$G$2:$G$5111,Тех_Движение!$D$2:$D$5111,$C216,Тех_Движение!$B$2:$B$5111,"&lt;="&amp;N$3)-$F216)))</f>
        <v/>
      </c>
      <c r="O216" s="54">
        <f>IF(OR($B216="",O$3&lt;$D216+Настройки!$B$7),0,MAX(0,$E216-MAX(0,SUMIFS(Тех_Движение!$G$2:$G$5111,Тех_Движение!$D$2:$D$5111,$C216,Тех_Движение!$B$2:$B$5111,"&lt;="&amp;O$3)-$F216)))</f>
        <v/>
      </c>
      <c r="P216" s="54">
        <f>IF(OR($B216="",P$3&lt;$D216+Настройки!$B$7),0,MAX(0,$E216-MAX(0,SUMIFS(Тех_Движение!$G$2:$G$5111,Тех_Движение!$D$2:$D$5111,$C216,Тех_Движение!$B$2:$B$5111,"&lt;="&amp;P$3)-$F216)))</f>
        <v/>
      </c>
      <c r="Q216" s="54">
        <f>IF(OR($B216="",Q$3&lt;$D216+Настройки!$B$7),0,MAX(0,$E216-MAX(0,SUMIFS(Тех_Движение!$G$2:$G$5111,Тех_Движение!$D$2:$D$5111,$C216,Тех_Движение!$B$2:$B$5111,"&lt;="&amp;Q$3)-$F216)))</f>
        <v/>
      </c>
      <c r="R216" s="54">
        <f>IF($B216="","",SUM($K216:$Q216))</f>
        <v/>
      </c>
      <c r="S216" s="56">
        <f>IF($B216="","",VLOOKUP($C216,Настройки!$A$11:$L$17,9,FALSE))</f>
        <v/>
      </c>
      <c r="T216" s="56">
        <f>IF($B216="","",$R216*$S216)</f>
        <v/>
      </c>
    </row>
    <row r="217">
      <c r="A217" s="20">
        <f>Тех_Движение!$A$214</f>
        <v/>
      </c>
      <c r="B217" s="20">
        <f>IF(Тех_Движение!$F$214&gt;0,Тех_Движение!$I$214,"")</f>
        <v/>
      </c>
      <c r="C217" s="20">
        <f>IF($B217="","",Тех_Движение!$D$214)</f>
        <v/>
      </c>
      <c r="D217" s="42">
        <f>IF($B217="","",Тех_Движение!$B$214)</f>
        <v/>
      </c>
      <c r="E217" s="54">
        <f>IF($B217="","",Тех_Движение!$F$214)</f>
        <v/>
      </c>
      <c r="F217" s="54">
        <f>IF($B217="","",SUMIFS($E$5:$E216,$C$5:$C216,$C217))</f>
        <v/>
      </c>
      <c r="G217" s="54">
        <f>IF($B217="","",MAX(0,$E217-MAX(0,SUMIFS(Тех_Движение!$G$2:$G$5111,Тех_Движение!$D$2:$D$5111,$C217,Тех_Движение!$B$2:$B$5111,"&lt;="&amp;Настройки!$B$5-1)-$F217)))</f>
        <v/>
      </c>
      <c r="H217" s="54">
        <f>IF($B217="","",IF(AND($D217&gt;=Настройки!$B$5,$D217&lt;=Настройки!$B$6),$E217,0))</f>
        <v/>
      </c>
      <c r="I217" s="54">
        <f>IF($B217="","",$G217+$H217-$J217)</f>
        <v/>
      </c>
      <c r="J217" s="54">
        <f>IF($B217="","",MAX(0,$E217-MAX(0,SUMIFS(Тех_Движение!$G$2:$G$5111,Тех_Движение!$D$2:$D$5111,$C217,Тех_Движение!$B$2:$B$5111,"&lt;="&amp;Настройки!$B$6)-$F217)))</f>
        <v/>
      </c>
      <c r="K217" s="54">
        <f>IF(OR($B217="",K$3&lt;$D217+Настройки!$B$7),0,MAX(0,$E217-MAX(0,SUMIFS(Тех_Движение!$G$2:$G$5111,Тех_Движение!$D$2:$D$5111,$C217,Тех_Движение!$B$2:$B$5111,"&lt;="&amp;K$3)-$F217)))</f>
        <v/>
      </c>
      <c r="L217" s="54">
        <f>IF(OR($B217="",L$3&lt;$D217+Настройки!$B$7),0,MAX(0,$E217-MAX(0,SUMIFS(Тех_Движение!$G$2:$G$5111,Тех_Движение!$D$2:$D$5111,$C217,Тех_Движение!$B$2:$B$5111,"&lt;="&amp;L$3)-$F217)))</f>
        <v/>
      </c>
      <c r="M217" s="54">
        <f>IF(OR($B217="",M$3&lt;$D217+Настройки!$B$7),0,MAX(0,$E217-MAX(0,SUMIFS(Тех_Движение!$G$2:$G$5111,Тех_Движение!$D$2:$D$5111,$C217,Тех_Движение!$B$2:$B$5111,"&lt;="&amp;M$3)-$F217)))</f>
        <v/>
      </c>
      <c r="N217" s="54">
        <f>IF(OR($B217="",N$3&lt;$D217+Настройки!$B$7),0,MAX(0,$E217-MAX(0,SUMIFS(Тех_Движение!$G$2:$G$5111,Тех_Движение!$D$2:$D$5111,$C217,Тех_Движение!$B$2:$B$5111,"&lt;="&amp;N$3)-$F217)))</f>
        <v/>
      </c>
      <c r="O217" s="54">
        <f>IF(OR($B217="",O$3&lt;$D217+Настройки!$B$7),0,MAX(0,$E217-MAX(0,SUMIFS(Тех_Движение!$G$2:$G$5111,Тех_Движение!$D$2:$D$5111,$C217,Тех_Движение!$B$2:$B$5111,"&lt;="&amp;O$3)-$F217)))</f>
        <v/>
      </c>
      <c r="P217" s="54">
        <f>IF(OR($B217="",P$3&lt;$D217+Настройки!$B$7),0,MAX(0,$E217-MAX(0,SUMIFS(Тех_Движение!$G$2:$G$5111,Тех_Движение!$D$2:$D$5111,$C217,Тех_Движение!$B$2:$B$5111,"&lt;="&amp;P$3)-$F217)))</f>
        <v/>
      </c>
      <c r="Q217" s="54">
        <f>IF(OR($B217="",Q$3&lt;$D217+Настройки!$B$7),0,MAX(0,$E217-MAX(0,SUMIFS(Тех_Движение!$G$2:$G$5111,Тех_Движение!$D$2:$D$5111,$C217,Тех_Движение!$B$2:$B$5111,"&lt;="&amp;Q$3)-$F217)))</f>
        <v/>
      </c>
      <c r="R217" s="54">
        <f>IF($B217="","",SUM($K217:$Q217))</f>
        <v/>
      </c>
      <c r="S217" s="56">
        <f>IF($B217="","",VLOOKUP($C217,Настройки!$A$11:$L$17,9,FALSE))</f>
        <v/>
      </c>
      <c r="T217" s="56">
        <f>IF($B217="","",$R217*$S217)</f>
        <v/>
      </c>
    </row>
    <row r="218">
      <c r="A218" s="20">
        <f>Тех_Движение!$A$215</f>
        <v/>
      </c>
      <c r="B218" s="20">
        <f>IF(Тех_Движение!$F$215&gt;0,Тех_Движение!$I$215,"")</f>
        <v/>
      </c>
      <c r="C218" s="20">
        <f>IF($B218="","",Тех_Движение!$D$215)</f>
        <v/>
      </c>
      <c r="D218" s="42">
        <f>IF($B218="","",Тех_Движение!$B$215)</f>
        <v/>
      </c>
      <c r="E218" s="54">
        <f>IF($B218="","",Тех_Движение!$F$215)</f>
        <v/>
      </c>
      <c r="F218" s="54">
        <f>IF($B218="","",SUMIFS($E$5:$E217,$C$5:$C217,$C218))</f>
        <v/>
      </c>
      <c r="G218" s="54">
        <f>IF($B218="","",MAX(0,$E218-MAX(0,SUMIFS(Тех_Движение!$G$2:$G$5111,Тех_Движение!$D$2:$D$5111,$C218,Тех_Движение!$B$2:$B$5111,"&lt;="&amp;Настройки!$B$5-1)-$F218)))</f>
        <v/>
      </c>
      <c r="H218" s="54">
        <f>IF($B218="","",IF(AND($D218&gt;=Настройки!$B$5,$D218&lt;=Настройки!$B$6),$E218,0))</f>
        <v/>
      </c>
      <c r="I218" s="54">
        <f>IF($B218="","",$G218+$H218-$J218)</f>
        <v/>
      </c>
      <c r="J218" s="54">
        <f>IF($B218="","",MAX(0,$E218-MAX(0,SUMIFS(Тех_Движение!$G$2:$G$5111,Тех_Движение!$D$2:$D$5111,$C218,Тех_Движение!$B$2:$B$5111,"&lt;="&amp;Настройки!$B$6)-$F218)))</f>
        <v/>
      </c>
      <c r="K218" s="54">
        <f>IF(OR($B218="",K$3&lt;$D218+Настройки!$B$7),0,MAX(0,$E218-MAX(0,SUMIFS(Тех_Движение!$G$2:$G$5111,Тех_Движение!$D$2:$D$5111,$C218,Тех_Движение!$B$2:$B$5111,"&lt;="&amp;K$3)-$F218)))</f>
        <v/>
      </c>
      <c r="L218" s="54">
        <f>IF(OR($B218="",L$3&lt;$D218+Настройки!$B$7),0,MAX(0,$E218-MAX(0,SUMIFS(Тех_Движение!$G$2:$G$5111,Тех_Движение!$D$2:$D$5111,$C218,Тех_Движение!$B$2:$B$5111,"&lt;="&amp;L$3)-$F218)))</f>
        <v/>
      </c>
      <c r="M218" s="54">
        <f>IF(OR($B218="",M$3&lt;$D218+Настройки!$B$7),0,MAX(0,$E218-MAX(0,SUMIFS(Тех_Движение!$G$2:$G$5111,Тех_Движение!$D$2:$D$5111,$C218,Тех_Движение!$B$2:$B$5111,"&lt;="&amp;M$3)-$F218)))</f>
        <v/>
      </c>
      <c r="N218" s="54">
        <f>IF(OR($B218="",N$3&lt;$D218+Настройки!$B$7),0,MAX(0,$E218-MAX(0,SUMIFS(Тех_Движение!$G$2:$G$5111,Тех_Движение!$D$2:$D$5111,$C218,Тех_Движение!$B$2:$B$5111,"&lt;="&amp;N$3)-$F218)))</f>
        <v/>
      </c>
      <c r="O218" s="54">
        <f>IF(OR($B218="",O$3&lt;$D218+Настройки!$B$7),0,MAX(0,$E218-MAX(0,SUMIFS(Тех_Движение!$G$2:$G$5111,Тех_Движение!$D$2:$D$5111,$C218,Тех_Движение!$B$2:$B$5111,"&lt;="&amp;O$3)-$F218)))</f>
        <v/>
      </c>
      <c r="P218" s="54">
        <f>IF(OR($B218="",P$3&lt;$D218+Настройки!$B$7),0,MAX(0,$E218-MAX(0,SUMIFS(Тех_Движение!$G$2:$G$5111,Тех_Движение!$D$2:$D$5111,$C218,Тех_Движение!$B$2:$B$5111,"&lt;="&amp;P$3)-$F218)))</f>
        <v/>
      </c>
      <c r="Q218" s="54">
        <f>IF(OR($B218="",Q$3&lt;$D218+Настройки!$B$7),0,MAX(0,$E218-MAX(0,SUMIFS(Тех_Движение!$G$2:$G$5111,Тех_Движение!$D$2:$D$5111,$C218,Тех_Движение!$B$2:$B$5111,"&lt;="&amp;Q$3)-$F218)))</f>
        <v/>
      </c>
      <c r="R218" s="54">
        <f>IF($B218="","",SUM($K218:$Q218))</f>
        <v/>
      </c>
      <c r="S218" s="56">
        <f>IF($B218="","",VLOOKUP($C218,Настройки!$A$11:$L$17,9,FALSE))</f>
        <v/>
      </c>
      <c r="T218" s="56">
        <f>IF($B218="","",$R218*$S218)</f>
        <v/>
      </c>
    </row>
    <row r="219">
      <c r="A219" s="20">
        <f>Тех_Движение!$A$216</f>
        <v/>
      </c>
      <c r="B219" s="20">
        <f>IF(Тех_Движение!$F$216&gt;0,Тех_Движение!$I$216,"")</f>
        <v/>
      </c>
      <c r="C219" s="20">
        <f>IF($B219="","",Тех_Движение!$D$216)</f>
        <v/>
      </c>
      <c r="D219" s="42">
        <f>IF($B219="","",Тех_Движение!$B$216)</f>
        <v/>
      </c>
      <c r="E219" s="54">
        <f>IF($B219="","",Тех_Движение!$F$216)</f>
        <v/>
      </c>
      <c r="F219" s="54">
        <f>IF($B219="","",SUMIFS($E$5:$E218,$C$5:$C218,$C219))</f>
        <v/>
      </c>
      <c r="G219" s="54">
        <f>IF($B219="","",MAX(0,$E219-MAX(0,SUMIFS(Тех_Движение!$G$2:$G$5111,Тех_Движение!$D$2:$D$5111,$C219,Тех_Движение!$B$2:$B$5111,"&lt;="&amp;Настройки!$B$5-1)-$F219)))</f>
        <v/>
      </c>
      <c r="H219" s="54">
        <f>IF($B219="","",IF(AND($D219&gt;=Настройки!$B$5,$D219&lt;=Настройки!$B$6),$E219,0))</f>
        <v/>
      </c>
      <c r="I219" s="54">
        <f>IF($B219="","",$G219+$H219-$J219)</f>
        <v/>
      </c>
      <c r="J219" s="54">
        <f>IF($B219="","",MAX(0,$E219-MAX(0,SUMIFS(Тех_Движение!$G$2:$G$5111,Тех_Движение!$D$2:$D$5111,$C219,Тех_Движение!$B$2:$B$5111,"&lt;="&amp;Настройки!$B$6)-$F219)))</f>
        <v/>
      </c>
      <c r="K219" s="54">
        <f>IF(OR($B219="",K$3&lt;$D219+Настройки!$B$7),0,MAX(0,$E219-MAX(0,SUMIFS(Тех_Движение!$G$2:$G$5111,Тех_Движение!$D$2:$D$5111,$C219,Тех_Движение!$B$2:$B$5111,"&lt;="&amp;K$3)-$F219)))</f>
        <v/>
      </c>
      <c r="L219" s="54">
        <f>IF(OR($B219="",L$3&lt;$D219+Настройки!$B$7),0,MAX(0,$E219-MAX(0,SUMIFS(Тех_Движение!$G$2:$G$5111,Тех_Движение!$D$2:$D$5111,$C219,Тех_Движение!$B$2:$B$5111,"&lt;="&amp;L$3)-$F219)))</f>
        <v/>
      </c>
      <c r="M219" s="54">
        <f>IF(OR($B219="",M$3&lt;$D219+Настройки!$B$7),0,MAX(0,$E219-MAX(0,SUMIFS(Тех_Движение!$G$2:$G$5111,Тех_Движение!$D$2:$D$5111,$C219,Тех_Движение!$B$2:$B$5111,"&lt;="&amp;M$3)-$F219)))</f>
        <v/>
      </c>
      <c r="N219" s="54">
        <f>IF(OR($B219="",N$3&lt;$D219+Настройки!$B$7),0,MAX(0,$E219-MAX(0,SUMIFS(Тех_Движение!$G$2:$G$5111,Тех_Движение!$D$2:$D$5111,$C219,Тех_Движение!$B$2:$B$5111,"&lt;="&amp;N$3)-$F219)))</f>
        <v/>
      </c>
      <c r="O219" s="54">
        <f>IF(OR($B219="",O$3&lt;$D219+Настройки!$B$7),0,MAX(0,$E219-MAX(0,SUMIFS(Тех_Движение!$G$2:$G$5111,Тех_Движение!$D$2:$D$5111,$C219,Тех_Движение!$B$2:$B$5111,"&lt;="&amp;O$3)-$F219)))</f>
        <v/>
      </c>
      <c r="P219" s="54">
        <f>IF(OR($B219="",P$3&lt;$D219+Настройки!$B$7),0,MAX(0,$E219-MAX(0,SUMIFS(Тех_Движение!$G$2:$G$5111,Тех_Движение!$D$2:$D$5111,$C219,Тех_Движение!$B$2:$B$5111,"&lt;="&amp;P$3)-$F219)))</f>
        <v/>
      </c>
      <c r="Q219" s="54">
        <f>IF(OR($B219="",Q$3&lt;$D219+Настройки!$B$7),0,MAX(0,$E219-MAX(0,SUMIFS(Тех_Движение!$G$2:$G$5111,Тех_Движение!$D$2:$D$5111,$C219,Тех_Движение!$B$2:$B$5111,"&lt;="&amp;Q$3)-$F219)))</f>
        <v/>
      </c>
      <c r="R219" s="54">
        <f>IF($B219="","",SUM($K219:$Q219))</f>
        <v/>
      </c>
      <c r="S219" s="56">
        <f>IF($B219="","",VLOOKUP($C219,Настройки!$A$11:$L$17,9,FALSE))</f>
        <v/>
      </c>
      <c r="T219" s="56">
        <f>IF($B219="","",$R219*$S219)</f>
        <v/>
      </c>
    </row>
    <row r="220">
      <c r="A220" s="20">
        <f>Тех_Движение!$A$217</f>
        <v/>
      </c>
      <c r="B220" s="20">
        <f>IF(Тех_Движение!$F$217&gt;0,Тех_Движение!$I$217,"")</f>
        <v/>
      </c>
      <c r="C220" s="20">
        <f>IF($B220="","",Тех_Движение!$D$217)</f>
        <v/>
      </c>
      <c r="D220" s="42">
        <f>IF($B220="","",Тех_Движение!$B$217)</f>
        <v/>
      </c>
      <c r="E220" s="54">
        <f>IF($B220="","",Тех_Движение!$F$217)</f>
        <v/>
      </c>
      <c r="F220" s="54">
        <f>IF($B220="","",SUMIFS($E$5:$E219,$C$5:$C219,$C220))</f>
        <v/>
      </c>
      <c r="G220" s="54">
        <f>IF($B220="","",MAX(0,$E220-MAX(0,SUMIFS(Тех_Движение!$G$2:$G$5111,Тех_Движение!$D$2:$D$5111,$C220,Тех_Движение!$B$2:$B$5111,"&lt;="&amp;Настройки!$B$5-1)-$F220)))</f>
        <v/>
      </c>
      <c r="H220" s="54">
        <f>IF($B220="","",IF(AND($D220&gt;=Настройки!$B$5,$D220&lt;=Настройки!$B$6),$E220,0))</f>
        <v/>
      </c>
      <c r="I220" s="54">
        <f>IF($B220="","",$G220+$H220-$J220)</f>
        <v/>
      </c>
      <c r="J220" s="54">
        <f>IF($B220="","",MAX(0,$E220-MAX(0,SUMIFS(Тех_Движение!$G$2:$G$5111,Тех_Движение!$D$2:$D$5111,$C220,Тех_Движение!$B$2:$B$5111,"&lt;="&amp;Настройки!$B$6)-$F220)))</f>
        <v/>
      </c>
      <c r="K220" s="54">
        <f>IF(OR($B220="",K$3&lt;$D220+Настройки!$B$7),0,MAX(0,$E220-MAX(0,SUMIFS(Тех_Движение!$G$2:$G$5111,Тех_Движение!$D$2:$D$5111,$C220,Тех_Движение!$B$2:$B$5111,"&lt;="&amp;K$3)-$F220)))</f>
        <v/>
      </c>
      <c r="L220" s="54">
        <f>IF(OR($B220="",L$3&lt;$D220+Настройки!$B$7),0,MAX(0,$E220-MAX(0,SUMIFS(Тех_Движение!$G$2:$G$5111,Тех_Движение!$D$2:$D$5111,$C220,Тех_Движение!$B$2:$B$5111,"&lt;="&amp;L$3)-$F220)))</f>
        <v/>
      </c>
      <c r="M220" s="54">
        <f>IF(OR($B220="",M$3&lt;$D220+Настройки!$B$7),0,MAX(0,$E220-MAX(0,SUMIFS(Тех_Движение!$G$2:$G$5111,Тех_Движение!$D$2:$D$5111,$C220,Тех_Движение!$B$2:$B$5111,"&lt;="&amp;M$3)-$F220)))</f>
        <v/>
      </c>
      <c r="N220" s="54">
        <f>IF(OR($B220="",N$3&lt;$D220+Настройки!$B$7),0,MAX(0,$E220-MAX(0,SUMIFS(Тех_Движение!$G$2:$G$5111,Тех_Движение!$D$2:$D$5111,$C220,Тех_Движение!$B$2:$B$5111,"&lt;="&amp;N$3)-$F220)))</f>
        <v/>
      </c>
      <c r="O220" s="54">
        <f>IF(OR($B220="",O$3&lt;$D220+Настройки!$B$7),0,MAX(0,$E220-MAX(0,SUMIFS(Тех_Движение!$G$2:$G$5111,Тех_Движение!$D$2:$D$5111,$C220,Тех_Движение!$B$2:$B$5111,"&lt;="&amp;O$3)-$F220)))</f>
        <v/>
      </c>
      <c r="P220" s="54">
        <f>IF(OR($B220="",P$3&lt;$D220+Настройки!$B$7),0,MAX(0,$E220-MAX(0,SUMIFS(Тех_Движение!$G$2:$G$5111,Тех_Движение!$D$2:$D$5111,$C220,Тех_Движение!$B$2:$B$5111,"&lt;="&amp;P$3)-$F220)))</f>
        <v/>
      </c>
      <c r="Q220" s="54">
        <f>IF(OR($B220="",Q$3&lt;$D220+Настройки!$B$7),0,MAX(0,$E220-MAX(0,SUMIFS(Тех_Движение!$G$2:$G$5111,Тех_Движение!$D$2:$D$5111,$C220,Тех_Движение!$B$2:$B$5111,"&lt;="&amp;Q$3)-$F220)))</f>
        <v/>
      </c>
      <c r="R220" s="54">
        <f>IF($B220="","",SUM($K220:$Q220))</f>
        <v/>
      </c>
      <c r="S220" s="56">
        <f>IF($B220="","",VLOOKUP($C220,Настройки!$A$11:$L$17,9,FALSE))</f>
        <v/>
      </c>
      <c r="T220" s="56">
        <f>IF($B220="","",$R220*$S220)</f>
        <v/>
      </c>
    </row>
    <row r="221">
      <c r="A221" s="20">
        <f>Тех_Движение!$A$218</f>
        <v/>
      </c>
      <c r="B221" s="20">
        <f>IF(Тех_Движение!$F$218&gt;0,Тех_Движение!$I$218,"")</f>
        <v/>
      </c>
      <c r="C221" s="20">
        <f>IF($B221="","",Тех_Движение!$D$218)</f>
        <v/>
      </c>
      <c r="D221" s="42">
        <f>IF($B221="","",Тех_Движение!$B$218)</f>
        <v/>
      </c>
      <c r="E221" s="54">
        <f>IF($B221="","",Тех_Движение!$F$218)</f>
        <v/>
      </c>
      <c r="F221" s="54">
        <f>IF($B221="","",SUMIFS($E$5:$E220,$C$5:$C220,$C221))</f>
        <v/>
      </c>
      <c r="G221" s="54">
        <f>IF($B221="","",MAX(0,$E221-MAX(0,SUMIFS(Тех_Движение!$G$2:$G$5111,Тех_Движение!$D$2:$D$5111,$C221,Тех_Движение!$B$2:$B$5111,"&lt;="&amp;Настройки!$B$5-1)-$F221)))</f>
        <v/>
      </c>
      <c r="H221" s="54">
        <f>IF($B221="","",IF(AND($D221&gt;=Настройки!$B$5,$D221&lt;=Настройки!$B$6),$E221,0))</f>
        <v/>
      </c>
      <c r="I221" s="54">
        <f>IF($B221="","",$G221+$H221-$J221)</f>
        <v/>
      </c>
      <c r="J221" s="54">
        <f>IF($B221="","",MAX(0,$E221-MAX(0,SUMIFS(Тех_Движение!$G$2:$G$5111,Тех_Движение!$D$2:$D$5111,$C221,Тех_Движение!$B$2:$B$5111,"&lt;="&amp;Настройки!$B$6)-$F221)))</f>
        <v/>
      </c>
      <c r="K221" s="54">
        <f>IF(OR($B221="",K$3&lt;$D221+Настройки!$B$7),0,MAX(0,$E221-MAX(0,SUMIFS(Тех_Движение!$G$2:$G$5111,Тех_Движение!$D$2:$D$5111,$C221,Тех_Движение!$B$2:$B$5111,"&lt;="&amp;K$3)-$F221)))</f>
        <v/>
      </c>
      <c r="L221" s="54">
        <f>IF(OR($B221="",L$3&lt;$D221+Настройки!$B$7),0,MAX(0,$E221-MAX(0,SUMIFS(Тех_Движение!$G$2:$G$5111,Тех_Движение!$D$2:$D$5111,$C221,Тех_Движение!$B$2:$B$5111,"&lt;="&amp;L$3)-$F221)))</f>
        <v/>
      </c>
      <c r="M221" s="54">
        <f>IF(OR($B221="",M$3&lt;$D221+Настройки!$B$7),0,MAX(0,$E221-MAX(0,SUMIFS(Тех_Движение!$G$2:$G$5111,Тех_Движение!$D$2:$D$5111,$C221,Тех_Движение!$B$2:$B$5111,"&lt;="&amp;M$3)-$F221)))</f>
        <v/>
      </c>
      <c r="N221" s="54">
        <f>IF(OR($B221="",N$3&lt;$D221+Настройки!$B$7),0,MAX(0,$E221-MAX(0,SUMIFS(Тех_Движение!$G$2:$G$5111,Тех_Движение!$D$2:$D$5111,$C221,Тех_Движение!$B$2:$B$5111,"&lt;="&amp;N$3)-$F221)))</f>
        <v/>
      </c>
      <c r="O221" s="54">
        <f>IF(OR($B221="",O$3&lt;$D221+Настройки!$B$7),0,MAX(0,$E221-MAX(0,SUMIFS(Тех_Движение!$G$2:$G$5111,Тех_Движение!$D$2:$D$5111,$C221,Тех_Движение!$B$2:$B$5111,"&lt;="&amp;O$3)-$F221)))</f>
        <v/>
      </c>
      <c r="P221" s="54">
        <f>IF(OR($B221="",P$3&lt;$D221+Настройки!$B$7),0,MAX(0,$E221-MAX(0,SUMIFS(Тех_Движение!$G$2:$G$5111,Тех_Движение!$D$2:$D$5111,$C221,Тех_Движение!$B$2:$B$5111,"&lt;="&amp;P$3)-$F221)))</f>
        <v/>
      </c>
      <c r="Q221" s="54">
        <f>IF(OR($B221="",Q$3&lt;$D221+Настройки!$B$7),0,MAX(0,$E221-MAX(0,SUMIFS(Тех_Движение!$G$2:$G$5111,Тех_Движение!$D$2:$D$5111,$C221,Тех_Движение!$B$2:$B$5111,"&lt;="&amp;Q$3)-$F221)))</f>
        <v/>
      </c>
      <c r="R221" s="54">
        <f>IF($B221="","",SUM($K221:$Q221))</f>
        <v/>
      </c>
      <c r="S221" s="56">
        <f>IF($B221="","",VLOOKUP($C221,Настройки!$A$11:$L$17,9,FALSE))</f>
        <v/>
      </c>
      <c r="T221" s="56">
        <f>IF($B221="","",$R221*$S221)</f>
        <v/>
      </c>
    </row>
    <row r="222">
      <c r="A222" s="20">
        <f>Тех_Движение!$A$219</f>
        <v/>
      </c>
      <c r="B222" s="20">
        <f>IF(Тех_Движение!$F$219&gt;0,Тех_Движение!$I$219,"")</f>
        <v/>
      </c>
      <c r="C222" s="20">
        <f>IF($B222="","",Тех_Движение!$D$219)</f>
        <v/>
      </c>
      <c r="D222" s="42">
        <f>IF($B222="","",Тех_Движение!$B$219)</f>
        <v/>
      </c>
      <c r="E222" s="54">
        <f>IF($B222="","",Тех_Движение!$F$219)</f>
        <v/>
      </c>
      <c r="F222" s="54">
        <f>IF($B222="","",SUMIFS($E$5:$E221,$C$5:$C221,$C222))</f>
        <v/>
      </c>
      <c r="G222" s="54">
        <f>IF($B222="","",MAX(0,$E222-MAX(0,SUMIFS(Тех_Движение!$G$2:$G$5111,Тех_Движение!$D$2:$D$5111,$C222,Тех_Движение!$B$2:$B$5111,"&lt;="&amp;Настройки!$B$5-1)-$F222)))</f>
        <v/>
      </c>
      <c r="H222" s="54">
        <f>IF($B222="","",IF(AND($D222&gt;=Настройки!$B$5,$D222&lt;=Настройки!$B$6),$E222,0))</f>
        <v/>
      </c>
      <c r="I222" s="54">
        <f>IF($B222="","",$G222+$H222-$J222)</f>
        <v/>
      </c>
      <c r="J222" s="54">
        <f>IF($B222="","",MAX(0,$E222-MAX(0,SUMIFS(Тех_Движение!$G$2:$G$5111,Тех_Движение!$D$2:$D$5111,$C222,Тех_Движение!$B$2:$B$5111,"&lt;="&amp;Настройки!$B$6)-$F222)))</f>
        <v/>
      </c>
      <c r="K222" s="54">
        <f>IF(OR($B222="",K$3&lt;$D222+Настройки!$B$7),0,MAX(0,$E222-MAX(0,SUMIFS(Тех_Движение!$G$2:$G$5111,Тех_Движение!$D$2:$D$5111,$C222,Тех_Движение!$B$2:$B$5111,"&lt;="&amp;K$3)-$F222)))</f>
        <v/>
      </c>
      <c r="L222" s="54">
        <f>IF(OR($B222="",L$3&lt;$D222+Настройки!$B$7),0,MAX(0,$E222-MAX(0,SUMIFS(Тех_Движение!$G$2:$G$5111,Тех_Движение!$D$2:$D$5111,$C222,Тех_Движение!$B$2:$B$5111,"&lt;="&amp;L$3)-$F222)))</f>
        <v/>
      </c>
      <c r="M222" s="54">
        <f>IF(OR($B222="",M$3&lt;$D222+Настройки!$B$7),0,MAX(0,$E222-MAX(0,SUMIFS(Тех_Движение!$G$2:$G$5111,Тех_Движение!$D$2:$D$5111,$C222,Тех_Движение!$B$2:$B$5111,"&lt;="&amp;M$3)-$F222)))</f>
        <v/>
      </c>
      <c r="N222" s="54">
        <f>IF(OR($B222="",N$3&lt;$D222+Настройки!$B$7),0,MAX(0,$E222-MAX(0,SUMIFS(Тех_Движение!$G$2:$G$5111,Тех_Движение!$D$2:$D$5111,$C222,Тех_Движение!$B$2:$B$5111,"&lt;="&amp;N$3)-$F222)))</f>
        <v/>
      </c>
      <c r="O222" s="54">
        <f>IF(OR($B222="",O$3&lt;$D222+Настройки!$B$7),0,MAX(0,$E222-MAX(0,SUMIFS(Тех_Движение!$G$2:$G$5111,Тех_Движение!$D$2:$D$5111,$C222,Тех_Движение!$B$2:$B$5111,"&lt;="&amp;O$3)-$F222)))</f>
        <v/>
      </c>
      <c r="P222" s="54">
        <f>IF(OR($B222="",P$3&lt;$D222+Настройки!$B$7),0,MAX(0,$E222-MAX(0,SUMIFS(Тех_Движение!$G$2:$G$5111,Тех_Движение!$D$2:$D$5111,$C222,Тех_Движение!$B$2:$B$5111,"&lt;="&amp;P$3)-$F222)))</f>
        <v/>
      </c>
      <c r="Q222" s="54">
        <f>IF(OR($B222="",Q$3&lt;$D222+Настройки!$B$7),0,MAX(0,$E222-MAX(0,SUMIFS(Тех_Движение!$G$2:$G$5111,Тех_Движение!$D$2:$D$5111,$C222,Тех_Движение!$B$2:$B$5111,"&lt;="&amp;Q$3)-$F222)))</f>
        <v/>
      </c>
      <c r="R222" s="54">
        <f>IF($B222="","",SUM($K222:$Q222))</f>
        <v/>
      </c>
      <c r="S222" s="56">
        <f>IF($B222="","",VLOOKUP($C222,Настройки!$A$11:$L$17,9,FALSE))</f>
        <v/>
      </c>
      <c r="T222" s="56">
        <f>IF($B222="","",$R222*$S222)</f>
        <v/>
      </c>
    </row>
    <row r="223">
      <c r="A223" s="20">
        <f>Тех_Движение!$A$220</f>
        <v/>
      </c>
      <c r="B223" s="20">
        <f>IF(Тех_Движение!$F$220&gt;0,Тех_Движение!$I$220,"")</f>
        <v/>
      </c>
      <c r="C223" s="20">
        <f>IF($B223="","",Тех_Движение!$D$220)</f>
        <v/>
      </c>
      <c r="D223" s="42">
        <f>IF($B223="","",Тех_Движение!$B$220)</f>
        <v/>
      </c>
      <c r="E223" s="54">
        <f>IF($B223="","",Тех_Движение!$F$220)</f>
        <v/>
      </c>
      <c r="F223" s="54">
        <f>IF($B223="","",SUMIFS($E$5:$E222,$C$5:$C222,$C223))</f>
        <v/>
      </c>
      <c r="G223" s="54">
        <f>IF($B223="","",MAX(0,$E223-MAX(0,SUMIFS(Тех_Движение!$G$2:$G$5111,Тех_Движение!$D$2:$D$5111,$C223,Тех_Движение!$B$2:$B$5111,"&lt;="&amp;Настройки!$B$5-1)-$F223)))</f>
        <v/>
      </c>
      <c r="H223" s="54">
        <f>IF($B223="","",IF(AND($D223&gt;=Настройки!$B$5,$D223&lt;=Настройки!$B$6),$E223,0))</f>
        <v/>
      </c>
      <c r="I223" s="54">
        <f>IF($B223="","",$G223+$H223-$J223)</f>
        <v/>
      </c>
      <c r="J223" s="54">
        <f>IF($B223="","",MAX(0,$E223-MAX(0,SUMIFS(Тех_Движение!$G$2:$G$5111,Тех_Движение!$D$2:$D$5111,$C223,Тех_Движение!$B$2:$B$5111,"&lt;="&amp;Настройки!$B$6)-$F223)))</f>
        <v/>
      </c>
      <c r="K223" s="54">
        <f>IF(OR($B223="",K$3&lt;$D223+Настройки!$B$7),0,MAX(0,$E223-MAX(0,SUMIFS(Тех_Движение!$G$2:$G$5111,Тех_Движение!$D$2:$D$5111,$C223,Тех_Движение!$B$2:$B$5111,"&lt;="&amp;K$3)-$F223)))</f>
        <v/>
      </c>
      <c r="L223" s="54">
        <f>IF(OR($B223="",L$3&lt;$D223+Настройки!$B$7),0,MAX(0,$E223-MAX(0,SUMIFS(Тех_Движение!$G$2:$G$5111,Тех_Движение!$D$2:$D$5111,$C223,Тех_Движение!$B$2:$B$5111,"&lt;="&amp;L$3)-$F223)))</f>
        <v/>
      </c>
      <c r="M223" s="54">
        <f>IF(OR($B223="",M$3&lt;$D223+Настройки!$B$7),0,MAX(0,$E223-MAX(0,SUMIFS(Тех_Движение!$G$2:$G$5111,Тех_Движение!$D$2:$D$5111,$C223,Тех_Движение!$B$2:$B$5111,"&lt;="&amp;M$3)-$F223)))</f>
        <v/>
      </c>
      <c r="N223" s="54">
        <f>IF(OR($B223="",N$3&lt;$D223+Настройки!$B$7),0,MAX(0,$E223-MAX(0,SUMIFS(Тех_Движение!$G$2:$G$5111,Тех_Движение!$D$2:$D$5111,$C223,Тех_Движение!$B$2:$B$5111,"&lt;="&amp;N$3)-$F223)))</f>
        <v/>
      </c>
      <c r="O223" s="54">
        <f>IF(OR($B223="",O$3&lt;$D223+Настройки!$B$7),0,MAX(0,$E223-MAX(0,SUMIFS(Тех_Движение!$G$2:$G$5111,Тех_Движение!$D$2:$D$5111,$C223,Тех_Движение!$B$2:$B$5111,"&lt;="&amp;O$3)-$F223)))</f>
        <v/>
      </c>
      <c r="P223" s="54">
        <f>IF(OR($B223="",P$3&lt;$D223+Настройки!$B$7),0,MAX(0,$E223-MAX(0,SUMIFS(Тех_Движение!$G$2:$G$5111,Тех_Движение!$D$2:$D$5111,$C223,Тех_Движение!$B$2:$B$5111,"&lt;="&amp;P$3)-$F223)))</f>
        <v/>
      </c>
      <c r="Q223" s="54">
        <f>IF(OR($B223="",Q$3&lt;$D223+Настройки!$B$7),0,MAX(0,$E223-MAX(0,SUMIFS(Тех_Движение!$G$2:$G$5111,Тех_Движение!$D$2:$D$5111,$C223,Тех_Движение!$B$2:$B$5111,"&lt;="&amp;Q$3)-$F223)))</f>
        <v/>
      </c>
      <c r="R223" s="54">
        <f>IF($B223="","",SUM($K223:$Q223))</f>
        <v/>
      </c>
      <c r="S223" s="56">
        <f>IF($B223="","",VLOOKUP($C223,Настройки!$A$11:$L$17,9,FALSE))</f>
        <v/>
      </c>
      <c r="T223" s="56">
        <f>IF($B223="","",$R223*$S223)</f>
        <v/>
      </c>
    </row>
    <row r="224">
      <c r="A224" s="20">
        <f>Тех_Движение!$A$221</f>
        <v/>
      </c>
      <c r="B224" s="20">
        <f>IF(Тех_Движение!$F$221&gt;0,Тех_Движение!$I$221,"")</f>
        <v/>
      </c>
      <c r="C224" s="20">
        <f>IF($B224="","",Тех_Движение!$D$221)</f>
        <v/>
      </c>
      <c r="D224" s="42">
        <f>IF($B224="","",Тех_Движение!$B$221)</f>
        <v/>
      </c>
      <c r="E224" s="54">
        <f>IF($B224="","",Тех_Движение!$F$221)</f>
        <v/>
      </c>
      <c r="F224" s="54">
        <f>IF($B224="","",SUMIFS($E$5:$E223,$C$5:$C223,$C224))</f>
        <v/>
      </c>
      <c r="G224" s="54">
        <f>IF($B224="","",MAX(0,$E224-MAX(0,SUMIFS(Тех_Движение!$G$2:$G$5111,Тех_Движение!$D$2:$D$5111,$C224,Тех_Движение!$B$2:$B$5111,"&lt;="&amp;Настройки!$B$5-1)-$F224)))</f>
        <v/>
      </c>
      <c r="H224" s="54">
        <f>IF($B224="","",IF(AND($D224&gt;=Настройки!$B$5,$D224&lt;=Настройки!$B$6),$E224,0))</f>
        <v/>
      </c>
      <c r="I224" s="54">
        <f>IF($B224="","",$G224+$H224-$J224)</f>
        <v/>
      </c>
      <c r="J224" s="54">
        <f>IF($B224="","",MAX(0,$E224-MAX(0,SUMIFS(Тех_Движение!$G$2:$G$5111,Тех_Движение!$D$2:$D$5111,$C224,Тех_Движение!$B$2:$B$5111,"&lt;="&amp;Настройки!$B$6)-$F224)))</f>
        <v/>
      </c>
      <c r="K224" s="54">
        <f>IF(OR($B224="",K$3&lt;$D224+Настройки!$B$7),0,MAX(0,$E224-MAX(0,SUMIFS(Тех_Движение!$G$2:$G$5111,Тех_Движение!$D$2:$D$5111,$C224,Тех_Движение!$B$2:$B$5111,"&lt;="&amp;K$3)-$F224)))</f>
        <v/>
      </c>
      <c r="L224" s="54">
        <f>IF(OR($B224="",L$3&lt;$D224+Настройки!$B$7),0,MAX(0,$E224-MAX(0,SUMIFS(Тех_Движение!$G$2:$G$5111,Тех_Движение!$D$2:$D$5111,$C224,Тех_Движение!$B$2:$B$5111,"&lt;="&amp;L$3)-$F224)))</f>
        <v/>
      </c>
      <c r="M224" s="54">
        <f>IF(OR($B224="",M$3&lt;$D224+Настройки!$B$7),0,MAX(0,$E224-MAX(0,SUMIFS(Тех_Движение!$G$2:$G$5111,Тех_Движение!$D$2:$D$5111,$C224,Тех_Движение!$B$2:$B$5111,"&lt;="&amp;M$3)-$F224)))</f>
        <v/>
      </c>
      <c r="N224" s="54">
        <f>IF(OR($B224="",N$3&lt;$D224+Настройки!$B$7),0,MAX(0,$E224-MAX(0,SUMIFS(Тех_Движение!$G$2:$G$5111,Тех_Движение!$D$2:$D$5111,$C224,Тех_Движение!$B$2:$B$5111,"&lt;="&amp;N$3)-$F224)))</f>
        <v/>
      </c>
      <c r="O224" s="54">
        <f>IF(OR($B224="",O$3&lt;$D224+Настройки!$B$7),0,MAX(0,$E224-MAX(0,SUMIFS(Тех_Движение!$G$2:$G$5111,Тех_Движение!$D$2:$D$5111,$C224,Тех_Движение!$B$2:$B$5111,"&lt;="&amp;O$3)-$F224)))</f>
        <v/>
      </c>
      <c r="P224" s="54">
        <f>IF(OR($B224="",P$3&lt;$D224+Настройки!$B$7),0,MAX(0,$E224-MAX(0,SUMIFS(Тех_Движение!$G$2:$G$5111,Тех_Движение!$D$2:$D$5111,$C224,Тех_Движение!$B$2:$B$5111,"&lt;="&amp;P$3)-$F224)))</f>
        <v/>
      </c>
      <c r="Q224" s="54">
        <f>IF(OR($B224="",Q$3&lt;$D224+Настройки!$B$7),0,MAX(0,$E224-MAX(0,SUMIFS(Тех_Движение!$G$2:$G$5111,Тех_Движение!$D$2:$D$5111,$C224,Тех_Движение!$B$2:$B$5111,"&lt;="&amp;Q$3)-$F224)))</f>
        <v/>
      </c>
      <c r="R224" s="54">
        <f>IF($B224="","",SUM($K224:$Q224))</f>
        <v/>
      </c>
      <c r="S224" s="56">
        <f>IF($B224="","",VLOOKUP($C224,Настройки!$A$11:$L$17,9,FALSE))</f>
        <v/>
      </c>
      <c r="T224" s="56">
        <f>IF($B224="","",$R224*$S224)</f>
        <v/>
      </c>
    </row>
    <row r="225">
      <c r="A225" s="20">
        <f>Тех_Движение!$A$222</f>
        <v/>
      </c>
      <c r="B225" s="20">
        <f>IF(Тех_Движение!$F$222&gt;0,Тех_Движение!$I$222,"")</f>
        <v/>
      </c>
      <c r="C225" s="20">
        <f>IF($B225="","",Тех_Движение!$D$222)</f>
        <v/>
      </c>
      <c r="D225" s="42">
        <f>IF($B225="","",Тех_Движение!$B$222)</f>
        <v/>
      </c>
      <c r="E225" s="54">
        <f>IF($B225="","",Тех_Движение!$F$222)</f>
        <v/>
      </c>
      <c r="F225" s="54">
        <f>IF($B225="","",SUMIFS($E$5:$E224,$C$5:$C224,$C225))</f>
        <v/>
      </c>
      <c r="G225" s="54">
        <f>IF($B225="","",MAX(0,$E225-MAX(0,SUMIFS(Тех_Движение!$G$2:$G$5111,Тех_Движение!$D$2:$D$5111,$C225,Тех_Движение!$B$2:$B$5111,"&lt;="&amp;Настройки!$B$5-1)-$F225)))</f>
        <v/>
      </c>
      <c r="H225" s="54">
        <f>IF($B225="","",IF(AND($D225&gt;=Настройки!$B$5,$D225&lt;=Настройки!$B$6),$E225,0))</f>
        <v/>
      </c>
      <c r="I225" s="54">
        <f>IF($B225="","",$G225+$H225-$J225)</f>
        <v/>
      </c>
      <c r="J225" s="54">
        <f>IF($B225="","",MAX(0,$E225-MAX(0,SUMIFS(Тех_Движение!$G$2:$G$5111,Тех_Движение!$D$2:$D$5111,$C225,Тех_Движение!$B$2:$B$5111,"&lt;="&amp;Настройки!$B$6)-$F225)))</f>
        <v/>
      </c>
      <c r="K225" s="54">
        <f>IF(OR($B225="",K$3&lt;$D225+Настройки!$B$7),0,MAX(0,$E225-MAX(0,SUMIFS(Тех_Движение!$G$2:$G$5111,Тех_Движение!$D$2:$D$5111,$C225,Тех_Движение!$B$2:$B$5111,"&lt;="&amp;K$3)-$F225)))</f>
        <v/>
      </c>
      <c r="L225" s="54">
        <f>IF(OR($B225="",L$3&lt;$D225+Настройки!$B$7),0,MAX(0,$E225-MAX(0,SUMIFS(Тех_Движение!$G$2:$G$5111,Тех_Движение!$D$2:$D$5111,$C225,Тех_Движение!$B$2:$B$5111,"&lt;="&amp;L$3)-$F225)))</f>
        <v/>
      </c>
      <c r="M225" s="54">
        <f>IF(OR($B225="",M$3&lt;$D225+Настройки!$B$7),0,MAX(0,$E225-MAX(0,SUMIFS(Тех_Движение!$G$2:$G$5111,Тех_Движение!$D$2:$D$5111,$C225,Тех_Движение!$B$2:$B$5111,"&lt;="&amp;M$3)-$F225)))</f>
        <v/>
      </c>
      <c r="N225" s="54">
        <f>IF(OR($B225="",N$3&lt;$D225+Настройки!$B$7),0,MAX(0,$E225-MAX(0,SUMIFS(Тех_Движение!$G$2:$G$5111,Тех_Движение!$D$2:$D$5111,$C225,Тех_Движение!$B$2:$B$5111,"&lt;="&amp;N$3)-$F225)))</f>
        <v/>
      </c>
      <c r="O225" s="54">
        <f>IF(OR($B225="",O$3&lt;$D225+Настройки!$B$7),0,MAX(0,$E225-MAX(0,SUMIFS(Тех_Движение!$G$2:$G$5111,Тех_Движение!$D$2:$D$5111,$C225,Тех_Движение!$B$2:$B$5111,"&lt;="&amp;O$3)-$F225)))</f>
        <v/>
      </c>
      <c r="P225" s="54">
        <f>IF(OR($B225="",P$3&lt;$D225+Настройки!$B$7),0,MAX(0,$E225-MAX(0,SUMIFS(Тех_Движение!$G$2:$G$5111,Тех_Движение!$D$2:$D$5111,$C225,Тех_Движение!$B$2:$B$5111,"&lt;="&amp;P$3)-$F225)))</f>
        <v/>
      </c>
      <c r="Q225" s="54">
        <f>IF(OR($B225="",Q$3&lt;$D225+Настройки!$B$7),0,MAX(0,$E225-MAX(0,SUMIFS(Тех_Движение!$G$2:$G$5111,Тех_Движение!$D$2:$D$5111,$C225,Тех_Движение!$B$2:$B$5111,"&lt;="&amp;Q$3)-$F225)))</f>
        <v/>
      </c>
      <c r="R225" s="54">
        <f>IF($B225="","",SUM($K225:$Q225))</f>
        <v/>
      </c>
      <c r="S225" s="56">
        <f>IF($B225="","",VLOOKUP($C225,Настройки!$A$11:$L$17,9,FALSE))</f>
        <v/>
      </c>
      <c r="T225" s="56">
        <f>IF($B225="","",$R225*$S225)</f>
        <v/>
      </c>
    </row>
    <row r="226">
      <c r="A226" s="20">
        <f>Тех_Движение!$A$223</f>
        <v/>
      </c>
      <c r="B226" s="20">
        <f>IF(Тех_Движение!$F$223&gt;0,Тех_Движение!$I$223,"")</f>
        <v/>
      </c>
      <c r="C226" s="20">
        <f>IF($B226="","",Тех_Движение!$D$223)</f>
        <v/>
      </c>
      <c r="D226" s="42">
        <f>IF($B226="","",Тех_Движение!$B$223)</f>
        <v/>
      </c>
      <c r="E226" s="54">
        <f>IF($B226="","",Тех_Движение!$F$223)</f>
        <v/>
      </c>
      <c r="F226" s="54">
        <f>IF($B226="","",SUMIFS($E$5:$E225,$C$5:$C225,$C226))</f>
        <v/>
      </c>
      <c r="G226" s="54">
        <f>IF($B226="","",MAX(0,$E226-MAX(0,SUMIFS(Тех_Движение!$G$2:$G$5111,Тех_Движение!$D$2:$D$5111,$C226,Тех_Движение!$B$2:$B$5111,"&lt;="&amp;Настройки!$B$5-1)-$F226)))</f>
        <v/>
      </c>
      <c r="H226" s="54">
        <f>IF($B226="","",IF(AND($D226&gt;=Настройки!$B$5,$D226&lt;=Настройки!$B$6),$E226,0))</f>
        <v/>
      </c>
      <c r="I226" s="54">
        <f>IF($B226="","",$G226+$H226-$J226)</f>
        <v/>
      </c>
      <c r="J226" s="54">
        <f>IF($B226="","",MAX(0,$E226-MAX(0,SUMIFS(Тех_Движение!$G$2:$G$5111,Тех_Движение!$D$2:$D$5111,$C226,Тех_Движение!$B$2:$B$5111,"&lt;="&amp;Настройки!$B$6)-$F226)))</f>
        <v/>
      </c>
      <c r="K226" s="54">
        <f>IF(OR($B226="",K$3&lt;$D226+Настройки!$B$7),0,MAX(0,$E226-MAX(0,SUMIFS(Тех_Движение!$G$2:$G$5111,Тех_Движение!$D$2:$D$5111,$C226,Тех_Движение!$B$2:$B$5111,"&lt;="&amp;K$3)-$F226)))</f>
        <v/>
      </c>
      <c r="L226" s="54">
        <f>IF(OR($B226="",L$3&lt;$D226+Настройки!$B$7),0,MAX(0,$E226-MAX(0,SUMIFS(Тех_Движение!$G$2:$G$5111,Тех_Движение!$D$2:$D$5111,$C226,Тех_Движение!$B$2:$B$5111,"&lt;="&amp;L$3)-$F226)))</f>
        <v/>
      </c>
      <c r="M226" s="54">
        <f>IF(OR($B226="",M$3&lt;$D226+Настройки!$B$7),0,MAX(0,$E226-MAX(0,SUMIFS(Тех_Движение!$G$2:$G$5111,Тех_Движение!$D$2:$D$5111,$C226,Тех_Движение!$B$2:$B$5111,"&lt;="&amp;M$3)-$F226)))</f>
        <v/>
      </c>
      <c r="N226" s="54">
        <f>IF(OR($B226="",N$3&lt;$D226+Настройки!$B$7),0,MAX(0,$E226-MAX(0,SUMIFS(Тех_Движение!$G$2:$G$5111,Тех_Движение!$D$2:$D$5111,$C226,Тех_Движение!$B$2:$B$5111,"&lt;="&amp;N$3)-$F226)))</f>
        <v/>
      </c>
      <c r="O226" s="54">
        <f>IF(OR($B226="",O$3&lt;$D226+Настройки!$B$7),0,MAX(0,$E226-MAX(0,SUMIFS(Тех_Движение!$G$2:$G$5111,Тех_Движение!$D$2:$D$5111,$C226,Тех_Движение!$B$2:$B$5111,"&lt;="&amp;O$3)-$F226)))</f>
        <v/>
      </c>
      <c r="P226" s="54">
        <f>IF(OR($B226="",P$3&lt;$D226+Настройки!$B$7),0,MAX(0,$E226-MAX(0,SUMIFS(Тех_Движение!$G$2:$G$5111,Тех_Движение!$D$2:$D$5111,$C226,Тех_Движение!$B$2:$B$5111,"&lt;="&amp;P$3)-$F226)))</f>
        <v/>
      </c>
      <c r="Q226" s="54">
        <f>IF(OR($B226="",Q$3&lt;$D226+Настройки!$B$7),0,MAX(0,$E226-MAX(0,SUMIFS(Тех_Движение!$G$2:$G$5111,Тех_Движение!$D$2:$D$5111,$C226,Тех_Движение!$B$2:$B$5111,"&lt;="&amp;Q$3)-$F226)))</f>
        <v/>
      </c>
      <c r="R226" s="54">
        <f>IF($B226="","",SUM($K226:$Q226))</f>
        <v/>
      </c>
      <c r="S226" s="56">
        <f>IF($B226="","",VLOOKUP($C226,Настройки!$A$11:$L$17,9,FALSE))</f>
        <v/>
      </c>
      <c r="T226" s="56">
        <f>IF($B226="","",$R226*$S226)</f>
        <v/>
      </c>
    </row>
    <row r="227">
      <c r="A227" s="20">
        <f>Тех_Движение!$A$224</f>
        <v/>
      </c>
      <c r="B227" s="20">
        <f>IF(Тех_Движение!$F$224&gt;0,Тех_Движение!$I$224,"")</f>
        <v/>
      </c>
      <c r="C227" s="20">
        <f>IF($B227="","",Тех_Движение!$D$224)</f>
        <v/>
      </c>
      <c r="D227" s="42">
        <f>IF($B227="","",Тех_Движение!$B$224)</f>
        <v/>
      </c>
      <c r="E227" s="54">
        <f>IF($B227="","",Тех_Движение!$F$224)</f>
        <v/>
      </c>
      <c r="F227" s="54">
        <f>IF($B227="","",SUMIFS($E$5:$E226,$C$5:$C226,$C227))</f>
        <v/>
      </c>
      <c r="G227" s="54">
        <f>IF($B227="","",MAX(0,$E227-MAX(0,SUMIFS(Тех_Движение!$G$2:$G$5111,Тех_Движение!$D$2:$D$5111,$C227,Тех_Движение!$B$2:$B$5111,"&lt;="&amp;Настройки!$B$5-1)-$F227)))</f>
        <v/>
      </c>
      <c r="H227" s="54">
        <f>IF($B227="","",IF(AND($D227&gt;=Настройки!$B$5,$D227&lt;=Настройки!$B$6),$E227,0))</f>
        <v/>
      </c>
      <c r="I227" s="54">
        <f>IF($B227="","",$G227+$H227-$J227)</f>
        <v/>
      </c>
      <c r="J227" s="54">
        <f>IF($B227="","",MAX(0,$E227-MAX(0,SUMIFS(Тех_Движение!$G$2:$G$5111,Тех_Движение!$D$2:$D$5111,$C227,Тех_Движение!$B$2:$B$5111,"&lt;="&amp;Настройки!$B$6)-$F227)))</f>
        <v/>
      </c>
      <c r="K227" s="54">
        <f>IF(OR($B227="",K$3&lt;$D227+Настройки!$B$7),0,MAX(0,$E227-MAX(0,SUMIFS(Тех_Движение!$G$2:$G$5111,Тех_Движение!$D$2:$D$5111,$C227,Тех_Движение!$B$2:$B$5111,"&lt;="&amp;K$3)-$F227)))</f>
        <v/>
      </c>
      <c r="L227" s="54">
        <f>IF(OR($B227="",L$3&lt;$D227+Настройки!$B$7),0,MAX(0,$E227-MAX(0,SUMIFS(Тех_Движение!$G$2:$G$5111,Тех_Движение!$D$2:$D$5111,$C227,Тех_Движение!$B$2:$B$5111,"&lt;="&amp;L$3)-$F227)))</f>
        <v/>
      </c>
      <c r="M227" s="54">
        <f>IF(OR($B227="",M$3&lt;$D227+Настройки!$B$7),0,MAX(0,$E227-MAX(0,SUMIFS(Тех_Движение!$G$2:$G$5111,Тех_Движение!$D$2:$D$5111,$C227,Тех_Движение!$B$2:$B$5111,"&lt;="&amp;M$3)-$F227)))</f>
        <v/>
      </c>
      <c r="N227" s="54">
        <f>IF(OR($B227="",N$3&lt;$D227+Настройки!$B$7),0,MAX(0,$E227-MAX(0,SUMIFS(Тех_Движение!$G$2:$G$5111,Тех_Движение!$D$2:$D$5111,$C227,Тех_Движение!$B$2:$B$5111,"&lt;="&amp;N$3)-$F227)))</f>
        <v/>
      </c>
      <c r="O227" s="54">
        <f>IF(OR($B227="",O$3&lt;$D227+Настройки!$B$7),0,MAX(0,$E227-MAX(0,SUMIFS(Тех_Движение!$G$2:$G$5111,Тех_Движение!$D$2:$D$5111,$C227,Тех_Движение!$B$2:$B$5111,"&lt;="&amp;O$3)-$F227)))</f>
        <v/>
      </c>
      <c r="P227" s="54">
        <f>IF(OR($B227="",P$3&lt;$D227+Настройки!$B$7),0,MAX(0,$E227-MAX(0,SUMIFS(Тех_Движение!$G$2:$G$5111,Тех_Движение!$D$2:$D$5111,$C227,Тех_Движение!$B$2:$B$5111,"&lt;="&amp;P$3)-$F227)))</f>
        <v/>
      </c>
      <c r="Q227" s="54">
        <f>IF(OR($B227="",Q$3&lt;$D227+Настройки!$B$7),0,MAX(0,$E227-MAX(0,SUMIFS(Тех_Движение!$G$2:$G$5111,Тех_Движение!$D$2:$D$5111,$C227,Тех_Движение!$B$2:$B$5111,"&lt;="&amp;Q$3)-$F227)))</f>
        <v/>
      </c>
      <c r="R227" s="54">
        <f>IF($B227="","",SUM($K227:$Q227))</f>
        <v/>
      </c>
      <c r="S227" s="56">
        <f>IF($B227="","",VLOOKUP($C227,Настройки!$A$11:$L$17,9,FALSE))</f>
        <v/>
      </c>
      <c r="T227" s="56">
        <f>IF($B227="","",$R227*$S227)</f>
        <v/>
      </c>
    </row>
    <row r="228">
      <c r="A228" s="20">
        <f>Тех_Движение!$A$225</f>
        <v/>
      </c>
      <c r="B228" s="20">
        <f>IF(Тех_Движение!$F$225&gt;0,Тех_Движение!$I$225,"")</f>
        <v/>
      </c>
      <c r="C228" s="20">
        <f>IF($B228="","",Тех_Движение!$D$225)</f>
        <v/>
      </c>
      <c r="D228" s="42">
        <f>IF($B228="","",Тех_Движение!$B$225)</f>
        <v/>
      </c>
      <c r="E228" s="54">
        <f>IF($B228="","",Тех_Движение!$F$225)</f>
        <v/>
      </c>
      <c r="F228" s="54">
        <f>IF($B228="","",SUMIFS($E$5:$E227,$C$5:$C227,$C228))</f>
        <v/>
      </c>
      <c r="G228" s="54">
        <f>IF($B228="","",MAX(0,$E228-MAX(0,SUMIFS(Тех_Движение!$G$2:$G$5111,Тех_Движение!$D$2:$D$5111,$C228,Тех_Движение!$B$2:$B$5111,"&lt;="&amp;Настройки!$B$5-1)-$F228)))</f>
        <v/>
      </c>
      <c r="H228" s="54">
        <f>IF($B228="","",IF(AND($D228&gt;=Настройки!$B$5,$D228&lt;=Настройки!$B$6),$E228,0))</f>
        <v/>
      </c>
      <c r="I228" s="54">
        <f>IF($B228="","",$G228+$H228-$J228)</f>
        <v/>
      </c>
      <c r="J228" s="54">
        <f>IF($B228="","",MAX(0,$E228-MAX(0,SUMIFS(Тех_Движение!$G$2:$G$5111,Тех_Движение!$D$2:$D$5111,$C228,Тех_Движение!$B$2:$B$5111,"&lt;="&amp;Настройки!$B$6)-$F228)))</f>
        <v/>
      </c>
      <c r="K228" s="54">
        <f>IF(OR($B228="",K$3&lt;$D228+Настройки!$B$7),0,MAX(0,$E228-MAX(0,SUMIFS(Тех_Движение!$G$2:$G$5111,Тех_Движение!$D$2:$D$5111,$C228,Тех_Движение!$B$2:$B$5111,"&lt;="&amp;K$3)-$F228)))</f>
        <v/>
      </c>
      <c r="L228" s="54">
        <f>IF(OR($B228="",L$3&lt;$D228+Настройки!$B$7),0,MAX(0,$E228-MAX(0,SUMIFS(Тех_Движение!$G$2:$G$5111,Тех_Движение!$D$2:$D$5111,$C228,Тех_Движение!$B$2:$B$5111,"&lt;="&amp;L$3)-$F228)))</f>
        <v/>
      </c>
      <c r="M228" s="54">
        <f>IF(OR($B228="",M$3&lt;$D228+Настройки!$B$7),0,MAX(0,$E228-MAX(0,SUMIFS(Тех_Движение!$G$2:$G$5111,Тех_Движение!$D$2:$D$5111,$C228,Тех_Движение!$B$2:$B$5111,"&lt;="&amp;M$3)-$F228)))</f>
        <v/>
      </c>
      <c r="N228" s="54">
        <f>IF(OR($B228="",N$3&lt;$D228+Настройки!$B$7),0,MAX(0,$E228-MAX(0,SUMIFS(Тех_Движение!$G$2:$G$5111,Тех_Движение!$D$2:$D$5111,$C228,Тех_Движение!$B$2:$B$5111,"&lt;="&amp;N$3)-$F228)))</f>
        <v/>
      </c>
      <c r="O228" s="54">
        <f>IF(OR($B228="",O$3&lt;$D228+Настройки!$B$7),0,MAX(0,$E228-MAX(0,SUMIFS(Тех_Движение!$G$2:$G$5111,Тех_Движение!$D$2:$D$5111,$C228,Тех_Движение!$B$2:$B$5111,"&lt;="&amp;O$3)-$F228)))</f>
        <v/>
      </c>
      <c r="P228" s="54">
        <f>IF(OR($B228="",P$3&lt;$D228+Настройки!$B$7),0,MAX(0,$E228-MAX(0,SUMIFS(Тех_Движение!$G$2:$G$5111,Тех_Движение!$D$2:$D$5111,$C228,Тех_Движение!$B$2:$B$5111,"&lt;="&amp;P$3)-$F228)))</f>
        <v/>
      </c>
      <c r="Q228" s="54">
        <f>IF(OR($B228="",Q$3&lt;$D228+Настройки!$B$7),0,MAX(0,$E228-MAX(0,SUMIFS(Тех_Движение!$G$2:$G$5111,Тех_Движение!$D$2:$D$5111,$C228,Тех_Движение!$B$2:$B$5111,"&lt;="&amp;Q$3)-$F228)))</f>
        <v/>
      </c>
      <c r="R228" s="54">
        <f>IF($B228="","",SUM($K228:$Q228))</f>
        <v/>
      </c>
      <c r="S228" s="56">
        <f>IF($B228="","",VLOOKUP($C228,Настройки!$A$11:$L$17,9,FALSE))</f>
        <v/>
      </c>
      <c r="T228" s="56">
        <f>IF($B228="","",$R228*$S228)</f>
        <v/>
      </c>
    </row>
    <row r="229">
      <c r="A229" s="20">
        <f>Тех_Движение!$A$226</f>
        <v/>
      </c>
      <c r="B229" s="20">
        <f>IF(Тех_Движение!$F$226&gt;0,Тех_Движение!$I$226,"")</f>
        <v/>
      </c>
      <c r="C229" s="20">
        <f>IF($B229="","",Тех_Движение!$D$226)</f>
        <v/>
      </c>
      <c r="D229" s="42">
        <f>IF($B229="","",Тех_Движение!$B$226)</f>
        <v/>
      </c>
      <c r="E229" s="54">
        <f>IF($B229="","",Тех_Движение!$F$226)</f>
        <v/>
      </c>
      <c r="F229" s="54">
        <f>IF($B229="","",SUMIFS($E$5:$E228,$C$5:$C228,$C229))</f>
        <v/>
      </c>
      <c r="G229" s="54">
        <f>IF($B229="","",MAX(0,$E229-MAX(0,SUMIFS(Тех_Движение!$G$2:$G$5111,Тех_Движение!$D$2:$D$5111,$C229,Тех_Движение!$B$2:$B$5111,"&lt;="&amp;Настройки!$B$5-1)-$F229)))</f>
        <v/>
      </c>
      <c r="H229" s="54">
        <f>IF($B229="","",IF(AND($D229&gt;=Настройки!$B$5,$D229&lt;=Настройки!$B$6),$E229,0))</f>
        <v/>
      </c>
      <c r="I229" s="54">
        <f>IF($B229="","",$G229+$H229-$J229)</f>
        <v/>
      </c>
      <c r="J229" s="54">
        <f>IF($B229="","",MAX(0,$E229-MAX(0,SUMIFS(Тех_Движение!$G$2:$G$5111,Тех_Движение!$D$2:$D$5111,$C229,Тех_Движение!$B$2:$B$5111,"&lt;="&amp;Настройки!$B$6)-$F229)))</f>
        <v/>
      </c>
      <c r="K229" s="54">
        <f>IF(OR($B229="",K$3&lt;$D229+Настройки!$B$7),0,MAX(0,$E229-MAX(0,SUMIFS(Тех_Движение!$G$2:$G$5111,Тех_Движение!$D$2:$D$5111,$C229,Тех_Движение!$B$2:$B$5111,"&lt;="&amp;K$3)-$F229)))</f>
        <v/>
      </c>
      <c r="L229" s="54">
        <f>IF(OR($B229="",L$3&lt;$D229+Настройки!$B$7),0,MAX(0,$E229-MAX(0,SUMIFS(Тех_Движение!$G$2:$G$5111,Тех_Движение!$D$2:$D$5111,$C229,Тех_Движение!$B$2:$B$5111,"&lt;="&amp;L$3)-$F229)))</f>
        <v/>
      </c>
      <c r="M229" s="54">
        <f>IF(OR($B229="",M$3&lt;$D229+Настройки!$B$7),0,MAX(0,$E229-MAX(0,SUMIFS(Тех_Движение!$G$2:$G$5111,Тех_Движение!$D$2:$D$5111,$C229,Тех_Движение!$B$2:$B$5111,"&lt;="&amp;M$3)-$F229)))</f>
        <v/>
      </c>
      <c r="N229" s="54">
        <f>IF(OR($B229="",N$3&lt;$D229+Настройки!$B$7),0,MAX(0,$E229-MAX(0,SUMIFS(Тех_Движение!$G$2:$G$5111,Тех_Движение!$D$2:$D$5111,$C229,Тех_Движение!$B$2:$B$5111,"&lt;="&amp;N$3)-$F229)))</f>
        <v/>
      </c>
      <c r="O229" s="54">
        <f>IF(OR($B229="",O$3&lt;$D229+Настройки!$B$7),0,MAX(0,$E229-MAX(0,SUMIFS(Тех_Движение!$G$2:$G$5111,Тех_Движение!$D$2:$D$5111,$C229,Тех_Движение!$B$2:$B$5111,"&lt;="&amp;O$3)-$F229)))</f>
        <v/>
      </c>
      <c r="P229" s="54">
        <f>IF(OR($B229="",P$3&lt;$D229+Настройки!$B$7),0,MAX(0,$E229-MAX(0,SUMIFS(Тех_Движение!$G$2:$G$5111,Тех_Движение!$D$2:$D$5111,$C229,Тех_Движение!$B$2:$B$5111,"&lt;="&amp;P$3)-$F229)))</f>
        <v/>
      </c>
      <c r="Q229" s="54">
        <f>IF(OR($B229="",Q$3&lt;$D229+Настройки!$B$7),0,MAX(0,$E229-MAX(0,SUMIFS(Тех_Движение!$G$2:$G$5111,Тех_Движение!$D$2:$D$5111,$C229,Тех_Движение!$B$2:$B$5111,"&lt;="&amp;Q$3)-$F229)))</f>
        <v/>
      </c>
      <c r="R229" s="54">
        <f>IF($B229="","",SUM($K229:$Q229))</f>
        <v/>
      </c>
      <c r="S229" s="56">
        <f>IF($B229="","",VLOOKUP($C229,Настройки!$A$11:$L$17,9,FALSE))</f>
        <v/>
      </c>
      <c r="T229" s="56">
        <f>IF($B229="","",$R229*$S229)</f>
        <v/>
      </c>
    </row>
    <row r="230">
      <c r="A230" s="20">
        <f>Тех_Движение!$A$227</f>
        <v/>
      </c>
      <c r="B230" s="20">
        <f>IF(Тех_Движение!$F$227&gt;0,Тех_Движение!$I$227,"")</f>
        <v/>
      </c>
      <c r="C230" s="20">
        <f>IF($B230="","",Тех_Движение!$D$227)</f>
        <v/>
      </c>
      <c r="D230" s="42">
        <f>IF($B230="","",Тех_Движение!$B$227)</f>
        <v/>
      </c>
      <c r="E230" s="54">
        <f>IF($B230="","",Тех_Движение!$F$227)</f>
        <v/>
      </c>
      <c r="F230" s="54">
        <f>IF($B230="","",SUMIFS($E$5:$E229,$C$5:$C229,$C230))</f>
        <v/>
      </c>
      <c r="G230" s="54">
        <f>IF($B230="","",MAX(0,$E230-MAX(0,SUMIFS(Тех_Движение!$G$2:$G$5111,Тех_Движение!$D$2:$D$5111,$C230,Тех_Движение!$B$2:$B$5111,"&lt;="&amp;Настройки!$B$5-1)-$F230)))</f>
        <v/>
      </c>
      <c r="H230" s="54">
        <f>IF($B230="","",IF(AND($D230&gt;=Настройки!$B$5,$D230&lt;=Настройки!$B$6),$E230,0))</f>
        <v/>
      </c>
      <c r="I230" s="54">
        <f>IF($B230="","",$G230+$H230-$J230)</f>
        <v/>
      </c>
      <c r="J230" s="54">
        <f>IF($B230="","",MAX(0,$E230-MAX(0,SUMIFS(Тех_Движение!$G$2:$G$5111,Тех_Движение!$D$2:$D$5111,$C230,Тех_Движение!$B$2:$B$5111,"&lt;="&amp;Настройки!$B$6)-$F230)))</f>
        <v/>
      </c>
      <c r="K230" s="54">
        <f>IF(OR($B230="",K$3&lt;$D230+Настройки!$B$7),0,MAX(0,$E230-MAX(0,SUMIFS(Тех_Движение!$G$2:$G$5111,Тех_Движение!$D$2:$D$5111,$C230,Тех_Движение!$B$2:$B$5111,"&lt;="&amp;K$3)-$F230)))</f>
        <v/>
      </c>
      <c r="L230" s="54">
        <f>IF(OR($B230="",L$3&lt;$D230+Настройки!$B$7),0,MAX(0,$E230-MAX(0,SUMIFS(Тех_Движение!$G$2:$G$5111,Тех_Движение!$D$2:$D$5111,$C230,Тех_Движение!$B$2:$B$5111,"&lt;="&amp;L$3)-$F230)))</f>
        <v/>
      </c>
      <c r="M230" s="54">
        <f>IF(OR($B230="",M$3&lt;$D230+Настройки!$B$7),0,MAX(0,$E230-MAX(0,SUMIFS(Тех_Движение!$G$2:$G$5111,Тех_Движение!$D$2:$D$5111,$C230,Тех_Движение!$B$2:$B$5111,"&lt;="&amp;M$3)-$F230)))</f>
        <v/>
      </c>
      <c r="N230" s="54">
        <f>IF(OR($B230="",N$3&lt;$D230+Настройки!$B$7),0,MAX(0,$E230-MAX(0,SUMIFS(Тех_Движение!$G$2:$G$5111,Тех_Движение!$D$2:$D$5111,$C230,Тех_Движение!$B$2:$B$5111,"&lt;="&amp;N$3)-$F230)))</f>
        <v/>
      </c>
      <c r="O230" s="54">
        <f>IF(OR($B230="",O$3&lt;$D230+Настройки!$B$7),0,MAX(0,$E230-MAX(0,SUMIFS(Тех_Движение!$G$2:$G$5111,Тех_Движение!$D$2:$D$5111,$C230,Тех_Движение!$B$2:$B$5111,"&lt;="&amp;O$3)-$F230)))</f>
        <v/>
      </c>
      <c r="P230" s="54">
        <f>IF(OR($B230="",P$3&lt;$D230+Настройки!$B$7),0,MAX(0,$E230-MAX(0,SUMIFS(Тех_Движение!$G$2:$G$5111,Тех_Движение!$D$2:$D$5111,$C230,Тех_Движение!$B$2:$B$5111,"&lt;="&amp;P$3)-$F230)))</f>
        <v/>
      </c>
      <c r="Q230" s="54">
        <f>IF(OR($B230="",Q$3&lt;$D230+Настройки!$B$7),0,MAX(0,$E230-MAX(0,SUMIFS(Тех_Движение!$G$2:$G$5111,Тех_Движение!$D$2:$D$5111,$C230,Тех_Движение!$B$2:$B$5111,"&lt;="&amp;Q$3)-$F230)))</f>
        <v/>
      </c>
      <c r="R230" s="54">
        <f>IF($B230="","",SUM($K230:$Q230))</f>
        <v/>
      </c>
      <c r="S230" s="56">
        <f>IF($B230="","",VLOOKUP($C230,Настройки!$A$11:$L$17,9,FALSE))</f>
        <v/>
      </c>
      <c r="T230" s="56">
        <f>IF($B230="","",$R230*$S230)</f>
        <v/>
      </c>
    </row>
    <row r="231">
      <c r="A231" s="20">
        <f>Тех_Движение!$A$228</f>
        <v/>
      </c>
      <c r="B231" s="20">
        <f>IF(Тех_Движение!$F$228&gt;0,Тех_Движение!$I$228,"")</f>
        <v/>
      </c>
      <c r="C231" s="20">
        <f>IF($B231="","",Тех_Движение!$D$228)</f>
        <v/>
      </c>
      <c r="D231" s="42">
        <f>IF($B231="","",Тех_Движение!$B$228)</f>
        <v/>
      </c>
      <c r="E231" s="54">
        <f>IF($B231="","",Тех_Движение!$F$228)</f>
        <v/>
      </c>
      <c r="F231" s="54">
        <f>IF($B231="","",SUMIFS($E$5:$E230,$C$5:$C230,$C231))</f>
        <v/>
      </c>
      <c r="G231" s="54">
        <f>IF($B231="","",MAX(0,$E231-MAX(0,SUMIFS(Тех_Движение!$G$2:$G$5111,Тех_Движение!$D$2:$D$5111,$C231,Тех_Движение!$B$2:$B$5111,"&lt;="&amp;Настройки!$B$5-1)-$F231)))</f>
        <v/>
      </c>
      <c r="H231" s="54">
        <f>IF($B231="","",IF(AND($D231&gt;=Настройки!$B$5,$D231&lt;=Настройки!$B$6),$E231,0))</f>
        <v/>
      </c>
      <c r="I231" s="54">
        <f>IF($B231="","",$G231+$H231-$J231)</f>
        <v/>
      </c>
      <c r="J231" s="54">
        <f>IF($B231="","",MAX(0,$E231-MAX(0,SUMIFS(Тех_Движение!$G$2:$G$5111,Тех_Движение!$D$2:$D$5111,$C231,Тех_Движение!$B$2:$B$5111,"&lt;="&amp;Настройки!$B$6)-$F231)))</f>
        <v/>
      </c>
      <c r="K231" s="54">
        <f>IF(OR($B231="",K$3&lt;$D231+Настройки!$B$7),0,MAX(0,$E231-MAX(0,SUMIFS(Тех_Движение!$G$2:$G$5111,Тех_Движение!$D$2:$D$5111,$C231,Тех_Движение!$B$2:$B$5111,"&lt;="&amp;K$3)-$F231)))</f>
        <v/>
      </c>
      <c r="L231" s="54">
        <f>IF(OR($B231="",L$3&lt;$D231+Настройки!$B$7),0,MAX(0,$E231-MAX(0,SUMIFS(Тех_Движение!$G$2:$G$5111,Тех_Движение!$D$2:$D$5111,$C231,Тех_Движение!$B$2:$B$5111,"&lt;="&amp;L$3)-$F231)))</f>
        <v/>
      </c>
      <c r="M231" s="54">
        <f>IF(OR($B231="",M$3&lt;$D231+Настройки!$B$7),0,MAX(0,$E231-MAX(0,SUMIFS(Тех_Движение!$G$2:$G$5111,Тех_Движение!$D$2:$D$5111,$C231,Тех_Движение!$B$2:$B$5111,"&lt;="&amp;M$3)-$F231)))</f>
        <v/>
      </c>
      <c r="N231" s="54">
        <f>IF(OR($B231="",N$3&lt;$D231+Настройки!$B$7),0,MAX(0,$E231-MAX(0,SUMIFS(Тех_Движение!$G$2:$G$5111,Тех_Движение!$D$2:$D$5111,$C231,Тех_Движение!$B$2:$B$5111,"&lt;="&amp;N$3)-$F231)))</f>
        <v/>
      </c>
      <c r="O231" s="54">
        <f>IF(OR($B231="",O$3&lt;$D231+Настройки!$B$7),0,MAX(0,$E231-MAX(0,SUMIFS(Тех_Движение!$G$2:$G$5111,Тех_Движение!$D$2:$D$5111,$C231,Тех_Движение!$B$2:$B$5111,"&lt;="&amp;O$3)-$F231)))</f>
        <v/>
      </c>
      <c r="P231" s="54">
        <f>IF(OR($B231="",P$3&lt;$D231+Настройки!$B$7),0,MAX(0,$E231-MAX(0,SUMIFS(Тех_Движение!$G$2:$G$5111,Тех_Движение!$D$2:$D$5111,$C231,Тех_Движение!$B$2:$B$5111,"&lt;="&amp;P$3)-$F231)))</f>
        <v/>
      </c>
      <c r="Q231" s="54">
        <f>IF(OR($B231="",Q$3&lt;$D231+Настройки!$B$7),0,MAX(0,$E231-MAX(0,SUMIFS(Тех_Движение!$G$2:$G$5111,Тех_Движение!$D$2:$D$5111,$C231,Тех_Движение!$B$2:$B$5111,"&lt;="&amp;Q$3)-$F231)))</f>
        <v/>
      </c>
      <c r="R231" s="54">
        <f>IF($B231="","",SUM($K231:$Q231))</f>
        <v/>
      </c>
      <c r="S231" s="56">
        <f>IF($B231="","",VLOOKUP($C231,Настройки!$A$11:$L$17,9,FALSE))</f>
        <v/>
      </c>
      <c r="T231" s="56">
        <f>IF($B231="","",$R231*$S231)</f>
        <v/>
      </c>
    </row>
    <row r="232">
      <c r="A232" s="20">
        <f>Тех_Движение!$A$229</f>
        <v/>
      </c>
      <c r="B232" s="20">
        <f>IF(Тех_Движение!$F$229&gt;0,Тех_Движение!$I$229,"")</f>
        <v/>
      </c>
      <c r="C232" s="20">
        <f>IF($B232="","",Тех_Движение!$D$229)</f>
        <v/>
      </c>
      <c r="D232" s="42">
        <f>IF($B232="","",Тех_Движение!$B$229)</f>
        <v/>
      </c>
      <c r="E232" s="54">
        <f>IF($B232="","",Тех_Движение!$F$229)</f>
        <v/>
      </c>
      <c r="F232" s="54">
        <f>IF($B232="","",SUMIFS($E$5:$E231,$C$5:$C231,$C232))</f>
        <v/>
      </c>
      <c r="G232" s="54">
        <f>IF($B232="","",MAX(0,$E232-MAX(0,SUMIFS(Тех_Движение!$G$2:$G$5111,Тех_Движение!$D$2:$D$5111,$C232,Тех_Движение!$B$2:$B$5111,"&lt;="&amp;Настройки!$B$5-1)-$F232)))</f>
        <v/>
      </c>
      <c r="H232" s="54">
        <f>IF($B232="","",IF(AND($D232&gt;=Настройки!$B$5,$D232&lt;=Настройки!$B$6),$E232,0))</f>
        <v/>
      </c>
      <c r="I232" s="54">
        <f>IF($B232="","",$G232+$H232-$J232)</f>
        <v/>
      </c>
      <c r="J232" s="54">
        <f>IF($B232="","",MAX(0,$E232-MAX(0,SUMIFS(Тех_Движение!$G$2:$G$5111,Тех_Движение!$D$2:$D$5111,$C232,Тех_Движение!$B$2:$B$5111,"&lt;="&amp;Настройки!$B$6)-$F232)))</f>
        <v/>
      </c>
      <c r="K232" s="54">
        <f>IF(OR($B232="",K$3&lt;$D232+Настройки!$B$7),0,MAX(0,$E232-MAX(0,SUMIFS(Тех_Движение!$G$2:$G$5111,Тех_Движение!$D$2:$D$5111,$C232,Тех_Движение!$B$2:$B$5111,"&lt;="&amp;K$3)-$F232)))</f>
        <v/>
      </c>
      <c r="L232" s="54">
        <f>IF(OR($B232="",L$3&lt;$D232+Настройки!$B$7),0,MAX(0,$E232-MAX(0,SUMIFS(Тех_Движение!$G$2:$G$5111,Тех_Движение!$D$2:$D$5111,$C232,Тех_Движение!$B$2:$B$5111,"&lt;="&amp;L$3)-$F232)))</f>
        <v/>
      </c>
      <c r="M232" s="54">
        <f>IF(OR($B232="",M$3&lt;$D232+Настройки!$B$7),0,MAX(0,$E232-MAX(0,SUMIFS(Тех_Движение!$G$2:$G$5111,Тех_Движение!$D$2:$D$5111,$C232,Тех_Движение!$B$2:$B$5111,"&lt;="&amp;M$3)-$F232)))</f>
        <v/>
      </c>
      <c r="N232" s="54">
        <f>IF(OR($B232="",N$3&lt;$D232+Настройки!$B$7),0,MAX(0,$E232-MAX(0,SUMIFS(Тех_Движение!$G$2:$G$5111,Тех_Движение!$D$2:$D$5111,$C232,Тех_Движение!$B$2:$B$5111,"&lt;="&amp;N$3)-$F232)))</f>
        <v/>
      </c>
      <c r="O232" s="54">
        <f>IF(OR($B232="",O$3&lt;$D232+Настройки!$B$7),0,MAX(0,$E232-MAX(0,SUMIFS(Тех_Движение!$G$2:$G$5111,Тех_Движение!$D$2:$D$5111,$C232,Тех_Движение!$B$2:$B$5111,"&lt;="&amp;O$3)-$F232)))</f>
        <v/>
      </c>
      <c r="P232" s="54">
        <f>IF(OR($B232="",P$3&lt;$D232+Настройки!$B$7),0,MAX(0,$E232-MAX(0,SUMIFS(Тех_Движение!$G$2:$G$5111,Тех_Движение!$D$2:$D$5111,$C232,Тех_Движение!$B$2:$B$5111,"&lt;="&amp;P$3)-$F232)))</f>
        <v/>
      </c>
      <c r="Q232" s="54">
        <f>IF(OR($B232="",Q$3&lt;$D232+Настройки!$B$7),0,MAX(0,$E232-MAX(0,SUMIFS(Тех_Движение!$G$2:$G$5111,Тех_Движение!$D$2:$D$5111,$C232,Тех_Движение!$B$2:$B$5111,"&lt;="&amp;Q$3)-$F232)))</f>
        <v/>
      </c>
      <c r="R232" s="54">
        <f>IF($B232="","",SUM($K232:$Q232))</f>
        <v/>
      </c>
      <c r="S232" s="56">
        <f>IF($B232="","",VLOOKUP($C232,Настройки!$A$11:$L$17,9,FALSE))</f>
        <v/>
      </c>
      <c r="T232" s="56">
        <f>IF($B232="","",$R232*$S232)</f>
        <v/>
      </c>
    </row>
    <row r="233">
      <c r="A233" s="20">
        <f>Тех_Движение!$A$230</f>
        <v/>
      </c>
      <c r="B233" s="20">
        <f>IF(Тех_Движение!$F$230&gt;0,Тех_Движение!$I$230,"")</f>
        <v/>
      </c>
      <c r="C233" s="20">
        <f>IF($B233="","",Тех_Движение!$D$230)</f>
        <v/>
      </c>
      <c r="D233" s="42">
        <f>IF($B233="","",Тех_Движение!$B$230)</f>
        <v/>
      </c>
      <c r="E233" s="54">
        <f>IF($B233="","",Тех_Движение!$F$230)</f>
        <v/>
      </c>
      <c r="F233" s="54">
        <f>IF($B233="","",SUMIFS($E$5:$E232,$C$5:$C232,$C233))</f>
        <v/>
      </c>
      <c r="G233" s="54">
        <f>IF($B233="","",MAX(0,$E233-MAX(0,SUMIFS(Тех_Движение!$G$2:$G$5111,Тех_Движение!$D$2:$D$5111,$C233,Тех_Движение!$B$2:$B$5111,"&lt;="&amp;Настройки!$B$5-1)-$F233)))</f>
        <v/>
      </c>
      <c r="H233" s="54">
        <f>IF($B233="","",IF(AND($D233&gt;=Настройки!$B$5,$D233&lt;=Настройки!$B$6),$E233,0))</f>
        <v/>
      </c>
      <c r="I233" s="54">
        <f>IF($B233="","",$G233+$H233-$J233)</f>
        <v/>
      </c>
      <c r="J233" s="54">
        <f>IF($B233="","",MAX(0,$E233-MAX(0,SUMIFS(Тех_Движение!$G$2:$G$5111,Тех_Движение!$D$2:$D$5111,$C233,Тех_Движение!$B$2:$B$5111,"&lt;="&amp;Настройки!$B$6)-$F233)))</f>
        <v/>
      </c>
      <c r="K233" s="54">
        <f>IF(OR($B233="",K$3&lt;$D233+Настройки!$B$7),0,MAX(0,$E233-MAX(0,SUMIFS(Тех_Движение!$G$2:$G$5111,Тех_Движение!$D$2:$D$5111,$C233,Тех_Движение!$B$2:$B$5111,"&lt;="&amp;K$3)-$F233)))</f>
        <v/>
      </c>
      <c r="L233" s="54">
        <f>IF(OR($B233="",L$3&lt;$D233+Настройки!$B$7),0,MAX(0,$E233-MAX(0,SUMIFS(Тех_Движение!$G$2:$G$5111,Тех_Движение!$D$2:$D$5111,$C233,Тех_Движение!$B$2:$B$5111,"&lt;="&amp;L$3)-$F233)))</f>
        <v/>
      </c>
      <c r="M233" s="54">
        <f>IF(OR($B233="",M$3&lt;$D233+Настройки!$B$7),0,MAX(0,$E233-MAX(0,SUMIFS(Тех_Движение!$G$2:$G$5111,Тех_Движение!$D$2:$D$5111,$C233,Тех_Движение!$B$2:$B$5111,"&lt;="&amp;M$3)-$F233)))</f>
        <v/>
      </c>
      <c r="N233" s="54">
        <f>IF(OR($B233="",N$3&lt;$D233+Настройки!$B$7),0,MAX(0,$E233-MAX(0,SUMIFS(Тех_Движение!$G$2:$G$5111,Тех_Движение!$D$2:$D$5111,$C233,Тех_Движение!$B$2:$B$5111,"&lt;="&amp;N$3)-$F233)))</f>
        <v/>
      </c>
      <c r="O233" s="54">
        <f>IF(OR($B233="",O$3&lt;$D233+Настройки!$B$7),0,MAX(0,$E233-MAX(0,SUMIFS(Тех_Движение!$G$2:$G$5111,Тех_Движение!$D$2:$D$5111,$C233,Тех_Движение!$B$2:$B$5111,"&lt;="&amp;O$3)-$F233)))</f>
        <v/>
      </c>
      <c r="P233" s="54">
        <f>IF(OR($B233="",P$3&lt;$D233+Настройки!$B$7),0,MAX(0,$E233-MAX(0,SUMIFS(Тех_Движение!$G$2:$G$5111,Тех_Движение!$D$2:$D$5111,$C233,Тех_Движение!$B$2:$B$5111,"&lt;="&amp;P$3)-$F233)))</f>
        <v/>
      </c>
      <c r="Q233" s="54">
        <f>IF(OR($B233="",Q$3&lt;$D233+Настройки!$B$7),0,MAX(0,$E233-MAX(0,SUMIFS(Тех_Движение!$G$2:$G$5111,Тех_Движение!$D$2:$D$5111,$C233,Тех_Движение!$B$2:$B$5111,"&lt;="&amp;Q$3)-$F233)))</f>
        <v/>
      </c>
      <c r="R233" s="54">
        <f>IF($B233="","",SUM($K233:$Q233))</f>
        <v/>
      </c>
      <c r="S233" s="56">
        <f>IF($B233="","",VLOOKUP($C233,Настройки!$A$11:$L$17,9,FALSE))</f>
        <v/>
      </c>
      <c r="T233" s="56">
        <f>IF($B233="","",$R233*$S233)</f>
        <v/>
      </c>
    </row>
    <row r="234">
      <c r="A234" s="20">
        <f>Тех_Движение!$A$231</f>
        <v/>
      </c>
      <c r="B234" s="20">
        <f>IF(Тех_Движение!$F$231&gt;0,Тех_Движение!$I$231,"")</f>
        <v/>
      </c>
      <c r="C234" s="20">
        <f>IF($B234="","",Тех_Движение!$D$231)</f>
        <v/>
      </c>
      <c r="D234" s="42">
        <f>IF($B234="","",Тех_Движение!$B$231)</f>
        <v/>
      </c>
      <c r="E234" s="54">
        <f>IF($B234="","",Тех_Движение!$F$231)</f>
        <v/>
      </c>
      <c r="F234" s="54">
        <f>IF($B234="","",SUMIFS($E$5:$E233,$C$5:$C233,$C234))</f>
        <v/>
      </c>
      <c r="G234" s="54">
        <f>IF($B234="","",MAX(0,$E234-MAX(0,SUMIFS(Тех_Движение!$G$2:$G$5111,Тех_Движение!$D$2:$D$5111,$C234,Тех_Движение!$B$2:$B$5111,"&lt;="&amp;Настройки!$B$5-1)-$F234)))</f>
        <v/>
      </c>
      <c r="H234" s="54">
        <f>IF($B234="","",IF(AND($D234&gt;=Настройки!$B$5,$D234&lt;=Настройки!$B$6),$E234,0))</f>
        <v/>
      </c>
      <c r="I234" s="54">
        <f>IF($B234="","",$G234+$H234-$J234)</f>
        <v/>
      </c>
      <c r="J234" s="54">
        <f>IF($B234="","",MAX(0,$E234-MAX(0,SUMIFS(Тех_Движение!$G$2:$G$5111,Тех_Движение!$D$2:$D$5111,$C234,Тех_Движение!$B$2:$B$5111,"&lt;="&amp;Настройки!$B$6)-$F234)))</f>
        <v/>
      </c>
      <c r="K234" s="54">
        <f>IF(OR($B234="",K$3&lt;$D234+Настройки!$B$7),0,MAX(0,$E234-MAX(0,SUMIFS(Тех_Движение!$G$2:$G$5111,Тех_Движение!$D$2:$D$5111,$C234,Тех_Движение!$B$2:$B$5111,"&lt;="&amp;K$3)-$F234)))</f>
        <v/>
      </c>
      <c r="L234" s="54">
        <f>IF(OR($B234="",L$3&lt;$D234+Настройки!$B$7),0,MAX(0,$E234-MAX(0,SUMIFS(Тех_Движение!$G$2:$G$5111,Тех_Движение!$D$2:$D$5111,$C234,Тех_Движение!$B$2:$B$5111,"&lt;="&amp;L$3)-$F234)))</f>
        <v/>
      </c>
      <c r="M234" s="54">
        <f>IF(OR($B234="",M$3&lt;$D234+Настройки!$B$7),0,MAX(0,$E234-MAX(0,SUMIFS(Тех_Движение!$G$2:$G$5111,Тех_Движение!$D$2:$D$5111,$C234,Тех_Движение!$B$2:$B$5111,"&lt;="&amp;M$3)-$F234)))</f>
        <v/>
      </c>
      <c r="N234" s="54">
        <f>IF(OR($B234="",N$3&lt;$D234+Настройки!$B$7),0,MAX(0,$E234-MAX(0,SUMIFS(Тех_Движение!$G$2:$G$5111,Тех_Движение!$D$2:$D$5111,$C234,Тех_Движение!$B$2:$B$5111,"&lt;="&amp;N$3)-$F234)))</f>
        <v/>
      </c>
      <c r="O234" s="54">
        <f>IF(OR($B234="",O$3&lt;$D234+Настройки!$B$7),0,MAX(0,$E234-MAX(0,SUMIFS(Тех_Движение!$G$2:$G$5111,Тех_Движение!$D$2:$D$5111,$C234,Тех_Движение!$B$2:$B$5111,"&lt;="&amp;O$3)-$F234)))</f>
        <v/>
      </c>
      <c r="P234" s="54">
        <f>IF(OR($B234="",P$3&lt;$D234+Настройки!$B$7),0,MAX(0,$E234-MAX(0,SUMIFS(Тех_Движение!$G$2:$G$5111,Тех_Движение!$D$2:$D$5111,$C234,Тех_Движение!$B$2:$B$5111,"&lt;="&amp;P$3)-$F234)))</f>
        <v/>
      </c>
      <c r="Q234" s="54">
        <f>IF(OR($B234="",Q$3&lt;$D234+Настройки!$B$7),0,MAX(0,$E234-MAX(0,SUMIFS(Тех_Движение!$G$2:$G$5111,Тех_Движение!$D$2:$D$5111,$C234,Тех_Движение!$B$2:$B$5111,"&lt;="&amp;Q$3)-$F234)))</f>
        <v/>
      </c>
      <c r="R234" s="54">
        <f>IF($B234="","",SUM($K234:$Q234))</f>
        <v/>
      </c>
      <c r="S234" s="56">
        <f>IF($B234="","",VLOOKUP($C234,Настройки!$A$11:$L$17,9,FALSE))</f>
        <v/>
      </c>
      <c r="T234" s="56">
        <f>IF($B234="","",$R234*$S234)</f>
        <v/>
      </c>
    </row>
    <row r="235">
      <c r="A235" s="20">
        <f>Тех_Движение!$A$232</f>
        <v/>
      </c>
      <c r="B235" s="20">
        <f>IF(Тех_Движение!$F$232&gt;0,Тех_Движение!$I$232,"")</f>
        <v/>
      </c>
      <c r="C235" s="20">
        <f>IF($B235="","",Тех_Движение!$D$232)</f>
        <v/>
      </c>
      <c r="D235" s="42">
        <f>IF($B235="","",Тех_Движение!$B$232)</f>
        <v/>
      </c>
      <c r="E235" s="54">
        <f>IF($B235="","",Тех_Движение!$F$232)</f>
        <v/>
      </c>
      <c r="F235" s="54">
        <f>IF($B235="","",SUMIFS($E$5:$E234,$C$5:$C234,$C235))</f>
        <v/>
      </c>
      <c r="G235" s="54">
        <f>IF($B235="","",MAX(0,$E235-MAX(0,SUMIFS(Тех_Движение!$G$2:$G$5111,Тех_Движение!$D$2:$D$5111,$C235,Тех_Движение!$B$2:$B$5111,"&lt;="&amp;Настройки!$B$5-1)-$F235)))</f>
        <v/>
      </c>
      <c r="H235" s="54">
        <f>IF($B235="","",IF(AND($D235&gt;=Настройки!$B$5,$D235&lt;=Настройки!$B$6),$E235,0))</f>
        <v/>
      </c>
      <c r="I235" s="54">
        <f>IF($B235="","",$G235+$H235-$J235)</f>
        <v/>
      </c>
      <c r="J235" s="54">
        <f>IF($B235="","",MAX(0,$E235-MAX(0,SUMIFS(Тех_Движение!$G$2:$G$5111,Тех_Движение!$D$2:$D$5111,$C235,Тех_Движение!$B$2:$B$5111,"&lt;="&amp;Настройки!$B$6)-$F235)))</f>
        <v/>
      </c>
      <c r="K235" s="54">
        <f>IF(OR($B235="",K$3&lt;$D235+Настройки!$B$7),0,MAX(0,$E235-MAX(0,SUMIFS(Тех_Движение!$G$2:$G$5111,Тех_Движение!$D$2:$D$5111,$C235,Тех_Движение!$B$2:$B$5111,"&lt;="&amp;K$3)-$F235)))</f>
        <v/>
      </c>
      <c r="L235" s="54">
        <f>IF(OR($B235="",L$3&lt;$D235+Настройки!$B$7),0,MAX(0,$E235-MAX(0,SUMIFS(Тех_Движение!$G$2:$G$5111,Тех_Движение!$D$2:$D$5111,$C235,Тех_Движение!$B$2:$B$5111,"&lt;="&amp;L$3)-$F235)))</f>
        <v/>
      </c>
      <c r="M235" s="54">
        <f>IF(OR($B235="",M$3&lt;$D235+Настройки!$B$7),0,MAX(0,$E235-MAX(0,SUMIFS(Тех_Движение!$G$2:$G$5111,Тех_Движение!$D$2:$D$5111,$C235,Тех_Движение!$B$2:$B$5111,"&lt;="&amp;M$3)-$F235)))</f>
        <v/>
      </c>
      <c r="N235" s="54">
        <f>IF(OR($B235="",N$3&lt;$D235+Настройки!$B$7),0,MAX(0,$E235-MAX(0,SUMIFS(Тех_Движение!$G$2:$G$5111,Тех_Движение!$D$2:$D$5111,$C235,Тех_Движение!$B$2:$B$5111,"&lt;="&amp;N$3)-$F235)))</f>
        <v/>
      </c>
      <c r="O235" s="54">
        <f>IF(OR($B235="",O$3&lt;$D235+Настройки!$B$7),0,MAX(0,$E235-MAX(0,SUMIFS(Тех_Движение!$G$2:$G$5111,Тех_Движение!$D$2:$D$5111,$C235,Тех_Движение!$B$2:$B$5111,"&lt;="&amp;O$3)-$F235)))</f>
        <v/>
      </c>
      <c r="P235" s="54">
        <f>IF(OR($B235="",P$3&lt;$D235+Настройки!$B$7),0,MAX(0,$E235-MAX(0,SUMIFS(Тех_Движение!$G$2:$G$5111,Тех_Движение!$D$2:$D$5111,$C235,Тех_Движение!$B$2:$B$5111,"&lt;="&amp;P$3)-$F235)))</f>
        <v/>
      </c>
      <c r="Q235" s="54">
        <f>IF(OR($B235="",Q$3&lt;$D235+Настройки!$B$7),0,MAX(0,$E235-MAX(0,SUMIFS(Тех_Движение!$G$2:$G$5111,Тех_Движение!$D$2:$D$5111,$C235,Тех_Движение!$B$2:$B$5111,"&lt;="&amp;Q$3)-$F235)))</f>
        <v/>
      </c>
      <c r="R235" s="54">
        <f>IF($B235="","",SUM($K235:$Q235))</f>
        <v/>
      </c>
      <c r="S235" s="56">
        <f>IF($B235="","",VLOOKUP($C235,Настройки!$A$11:$L$17,9,FALSE))</f>
        <v/>
      </c>
      <c r="T235" s="56">
        <f>IF($B235="","",$R235*$S235)</f>
        <v/>
      </c>
    </row>
    <row r="236">
      <c r="A236" s="20">
        <f>Тех_Движение!$A$233</f>
        <v/>
      </c>
      <c r="B236" s="20">
        <f>IF(Тех_Движение!$F$233&gt;0,Тех_Движение!$I$233,"")</f>
        <v/>
      </c>
      <c r="C236" s="20">
        <f>IF($B236="","",Тех_Движение!$D$233)</f>
        <v/>
      </c>
      <c r="D236" s="42">
        <f>IF($B236="","",Тех_Движение!$B$233)</f>
        <v/>
      </c>
      <c r="E236" s="54">
        <f>IF($B236="","",Тех_Движение!$F$233)</f>
        <v/>
      </c>
      <c r="F236" s="54">
        <f>IF($B236="","",SUMIFS($E$5:$E235,$C$5:$C235,$C236))</f>
        <v/>
      </c>
      <c r="G236" s="54">
        <f>IF($B236="","",MAX(0,$E236-MAX(0,SUMIFS(Тех_Движение!$G$2:$G$5111,Тех_Движение!$D$2:$D$5111,$C236,Тех_Движение!$B$2:$B$5111,"&lt;="&amp;Настройки!$B$5-1)-$F236)))</f>
        <v/>
      </c>
      <c r="H236" s="54">
        <f>IF($B236="","",IF(AND($D236&gt;=Настройки!$B$5,$D236&lt;=Настройки!$B$6),$E236,0))</f>
        <v/>
      </c>
      <c r="I236" s="54">
        <f>IF($B236="","",$G236+$H236-$J236)</f>
        <v/>
      </c>
      <c r="J236" s="54">
        <f>IF($B236="","",MAX(0,$E236-MAX(0,SUMIFS(Тех_Движение!$G$2:$G$5111,Тех_Движение!$D$2:$D$5111,$C236,Тех_Движение!$B$2:$B$5111,"&lt;="&amp;Настройки!$B$6)-$F236)))</f>
        <v/>
      </c>
      <c r="K236" s="54">
        <f>IF(OR($B236="",K$3&lt;$D236+Настройки!$B$7),0,MAX(0,$E236-MAX(0,SUMIFS(Тех_Движение!$G$2:$G$5111,Тех_Движение!$D$2:$D$5111,$C236,Тех_Движение!$B$2:$B$5111,"&lt;="&amp;K$3)-$F236)))</f>
        <v/>
      </c>
      <c r="L236" s="54">
        <f>IF(OR($B236="",L$3&lt;$D236+Настройки!$B$7),0,MAX(0,$E236-MAX(0,SUMIFS(Тех_Движение!$G$2:$G$5111,Тех_Движение!$D$2:$D$5111,$C236,Тех_Движение!$B$2:$B$5111,"&lt;="&amp;L$3)-$F236)))</f>
        <v/>
      </c>
      <c r="M236" s="54">
        <f>IF(OR($B236="",M$3&lt;$D236+Настройки!$B$7),0,MAX(0,$E236-MAX(0,SUMIFS(Тех_Движение!$G$2:$G$5111,Тех_Движение!$D$2:$D$5111,$C236,Тех_Движение!$B$2:$B$5111,"&lt;="&amp;M$3)-$F236)))</f>
        <v/>
      </c>
      <c r="N236" s="54">
        <f>IF(OR($B236="",N$3&lt;$D236+Настройки!$B$7),0,MAX(0,$E236-MAX(0,SUMIFS(Тех_Движение!$G$2:$G$5111,Тех_Движение!$D$2:$D$5111,$C236,Тех_Движение!$B$2:$B$5111,"&lt;="&amp;N$3)-$F236)))</f>
        <v/>
      </c>
      <c r="O236" s="54">
        <f>IF(OR($B236="",O$3&lt;$D236+Настройки!$B$7),0,MAX(0,$E236-MAX(0,SUMIFS(Тех_Движение!$G$2:$G$5111,Тех_Движение!$D$2:$D$5111,$C236,Тех_Движение!$B$2:$B$5111,"&lt;="&amp;O$3)-$F236)))</f>
        <v/>
      </c>
      <c r="P236" s="54">
        <f>IF(OR($B236="",P$3&lt;$D236+Настройки!$B$7),0,MAX(0,$E236-MAX(0,SUMIFS(Тех_Движение!$G$2:$G$5111,Тех_Движение!$D$2:$D$5111,$C236,Тех_Движение!$B$2:$B$5111,"&lt;="&amp;P$3)-$F236)))</f>
        <v/>
      </c>
      <c r="Q236" s="54">
        <f>IF(OR($B236="",Q$3&lt;$D236+Настройки!$B$7),0,MAX(0,$E236-MAX(0,SUMIFS(Тех_Движение!$G$2:$G$5111,Тех_Движение!$D$2:$D$5111,$C236,Тех_Движение!$B$2:$B$5111,"&lt;="&amp;Q$3)-$F236)))</f>
        <v/>
      </c>
      <c r="R236" s="54">
        <f>IF($B236="","",SUM($K236:$Q236))</f>
        <v/>
      </c>
      <c r="S236" s="56">
        <f>IF($B236="","",VLOOKUP($C236,Настройки!$A$11:$L$17,9,FALSE))</f>
        <v/>
      </c>
      <c r="T236" s="56">
        <f>IF($B236="","",$R236*$S236)</f>
        <v/>
      </c>
    </row>
    <row r="237">
      <c r="A237" s="20">
        <f>Тех_Движение!$A$234</f>
        <v/>
      </c>
      <c r="B237" s="20">
        <f>IF(Тех_Движение!$F$234&gt;0,Тех_Движение!$I$234,"")</f>
        <v/>
      </c>
      <c r="C237" s="20">
        <f>IF($B237="","",Тех_Движение!$D$234)</f>
        <v/>
      </c>
      <c r="D237" s="42">
        <f>IF($B237="","",Тех_Движение!$B$234)</f>
        <v/>
      </c>
      <c r="E237" s="54">
        <f>IF($B237="","",Тех_Движение!$F$234)</f>
        <v/>
      </c>
      <c r="F237" s="54">
        <f>IF($B237="","",SUMIFS($E$5:$E236,$C$5:$C236,$C237))</f>
        <v/>
      </c>
      <c r="G237" s="54">
        <f>IF($B237="","",MAX(0,$E237-MAX(0,SUMIFS(Тех_Движение!$G$2:$G$5111,Тех_Движение!$D$2:$D$5111,$C237,Тех_Движение!$B$2:$B$5111,"&lt;="&amp;Настройки!$B$5-1)-$F237)))</f>
        <v/>
      </c>
      <c r="H237" s="54">
        <f>IF($B237="","",IF(AND($D237&gt;=Настройки!$B$5,$D237&lt;=Настройки!$B$6),$E237,0))</f>
        <v/>
      </c>
      <c r="I237" s="54">
        <f>IF($B237="","",$G237+$H237-$J237)</f>
        <v/>
      </c>
      <c r="J237" s="54">
        <f>IF($B237="","",MAX(0,$E237-MAX(0,SUMIFS(Тех_Движение!$G$2:$G$5111,Тех_Движение!$D$2:$D$5111,$C237,Тех_Движение!$B$2:$B$5111,"&lt;="&amp;Настройки!$B$6)-$F237)))</f>
        <v/>
      </c>
      <c r="K237" s="54">
        <f>IF(OR($B237="",K$3&lt;$D237+Настройки!$B$7),0,MAX(0,$E237-MAX(0,SUMIFS(Тех_Движение!$G$2:$G$5111,Тех_Движение!$D$2:$D$5111,$C237,Тех_Движение!$B$2:$B$5111,"&lt;="&amp;K$3)-$F237)))</f>
        <v/>
      </c>
      <c r="L237" s="54">
        <f>IF(OR($B237="",L$3&lt;$D237+Настройки!$B$7),0,MAX(0,$E237-MAX(0,SUMIFS(Тех_Движение!$G$2:$G$5111,Тех_Движение!$D$2:$D$5111,$C237,Тех_Движение!$B$2:$B$5111,"&lt;="&amp;L$3)-$F237)))</f>
        <v/>
      </c>
      <c r="M237" s="54">
        <f>IF(OR($B237="",M$3&lt;$D237+Настройки!$B$7),0,MAX(0,$E237-MAX(0,SUMIFS(Тех_Движение!$G$2:$G$5111,Тех_Движение!$D$2:$D$5111,$C237,Тех_Движение!$B$2:$B$5111,"&lt;="&amp;M$3)-$F237)))</f>
        <v/>
      </c>
      <c r="N237" s="54">
        <f>IF(OR($B237="",N$3&lt;$D237+Настройки!$B$7),0,MAX(0,$E237-MAX(0,SUMIFS(Тех_Движение!$G$2:$G$5111,Тех_Движение!$D$2:$D$5111,$C237,Тех_Движение!$B$2:$B$5111,"&lt;="&amp;N$3)-$F237)))</f>
        <v/>
      </c>
      <c r="O237" s="54">
        <f>IF(OR($B237="",O$3&lt;$D237+Настройки!$B$7),0,MAX(0,$E237-MAX(0,SUMIFS(Тех_Движение!$G$2:$G$5111,Тех_Движение!$D$2:$D$5111,$C237,Тех_Движение!$B$2:$B$5111,"&lt;="&amp;O$3)-$F237)))</f>
        <v/>
      </c>
      <c r="P237" s="54">
        <f>IF(OR($B237="",P$3&lt;$D237+Настройки!$B$7),0,MAX(0,$E237-MAX(0,SUMIFS(Тех_Движение!$G$2:$G$5111,Тех_Движение!$D$2:$D$5111,$C237,Тех_Движение!$B$2:$B$5111,"&lt;="&amp;P$3)-$F237)))</f>
        <v/>
      </c>
      <c r="Q237" s="54">
        <f>IF(OR($B237="",Q$3&lt;$D237+Настройки!$B$7),0,MAX(0,$E237-MAX(0,SUMIFS(Тех_Движение!$G$2:$G$5111,Тех_Движение!$D$2:$D$5111,$C237,Тех_Движение!$B$2:$B$5111,"&lt;="&amp;Q$3)-$F237)))</f>
        <v/>
      </c>
      <c r="R237" s="54">
        <f>IF($B237="","",SUM($K237:$Q237))</f>
        <v/>
      </c>
      <c r="S237" s="56">
        <f>IF($B237="","",VLOOKUP($C237,Настройки!$A$11:$L$17,9,FALSE))</f>
        <v/>
      </c>
      <c r="T237" s="56">
        <f>IF($B237="","",$R237*$S237)</f>
        <v/>
      </c>
    </row>
    <row r="238">
      <c r="A238" s="20">
        <f>Тех_Движение!$A$235</f>
        <v/>
      </c>
      <c r="B238" s="20">
        <f>IF(Тех_Движение!$F$235&gt;0,Тех_Движение!$I$235,"")</f>
        <v/>
      </c>
      <c r="C238" s="20">
        <f>IF($B238="","",Тех_Движение!$D$235)</f>
        <v/>
      </c>
      <c r="D238" s="42">
        <f>IF($B238="","",Тех_Движение!$B$235)</f>
        <v/>
      </c>
      <c r="E238" s="54">
        <f>IF($B238="","",Тех_Движение!$F$235)</f>
        <v/>
      </c>
      <c r="F238" s="54">
        <f>IF($B238="","",SUMIFS($E$5:$E237,$C$5:$C237,$C238))</f>
        <v/>
      </c>
      <c r="G238" s="54">
        <f>IF($B238="","",MAX(0,$E238-MAX(0,SUMIFS(Тех_Движение!$G$2:$G$5111,Тех_Движение!$D$2:$D$5111,$C238,Тех_Движение!$B$2:$B$5111,"&lt;="&amp;Настройки!$B$5-1)-$F238)))</f>
        <v/>
      </c>
      <c r="H238" s="54">
        <f>IF($B238="","",IF(AND($D238&gt;=Настройки!$B$5,$D238&lt;=Настройки!$B$6),$E238,0))</f>
        <v/>
      </c>
      <c r="I238" s="54">
        <f>IF($B238="","",$G238+$H238-$J238)</f>
        <v/>
      </c>
      <c r="J238" s="54">
        <f>IF($B238="","",MAX(0,$E238-MAX(0,SUMIFS(Тех_Движение!$G$2:$G$5111,Тех_Движение!$D$2:$D$5111,$C238,Тех_Движение!$B$2:$B$5111,"&lt;="&amp;Настройки!$B$6)-$F238)))</f>
        <v/>
      </c>
      <c r="K238" s="54">
        <f>IF(OR($B238="",K$3&lt;$D238+Настройки!$B$7),0,MAX(0,$E238-MAX(0,SUMIFS(Тех_Движение!$G$2:$G$5111,Тех_Движение!$D$2:$D$5111,$C238,Тех_Движение!$B$2:$B$5111,"&lt;="&amp;K$3)-$F238)))</f>
        <v/>
      </c>
      <c r="L238" s="54">
        <f>IF(OR($B238="",L$3&lt;$D238+Настройки!$B$7),0,MAX(0,$E238-MAX(0,SUMIFS(Тех_Движение!$G$2:$G$5111,Тех_Движение!$D$2:$D$5111,$C238,Тех_Движение!$B$2:$B$5111,"&lt;="&amp;L$3)-$F238)))</f>
        <v/>
      </c>
      <c r="M238" s="54">
        <f>IF(OR($B238="",M$3&lt;$D238+Настройки!$B$7),0,MAX(0,$E238-MAX(0,SUMIFS(Тех_Движение!$G$2:$G$5111,Тех_Движение!$D$2:$D$5111,$C238,Тех_Движение!$B$2:$B$5111,"&lt;="&amp;M$3)-$F238)))</f>
        <v/>
      </c>
      <c r="N238" s="54">
        <f>IF(OR($B238="",N$3&lt;$D238+Настройки!$B$7),0,MAX(0,$E238-MAX(0,SUMIFS(Тех_Движение!$G$2:$G$5111,Тех_Движение!$D$2:$D$5111,$C238,Тех_Движение!$B$2:$B$5111,"&lt;="&amp;N$3)-$F238)))</f>
        <v/>
      </c>
      <c r="O238" s="54">
        <f>IF(OR($B238="",O$3&lt;$D238+Настройки!$B$7),0,MAX(0,$E238-MAX(0,SUMIFS(Тех_Движение!$G$2:$G$5111,Тех_Движение!$D$2:$D$5111,$C238,Тех_Движение!$B$2:$B$5111,"&lt;="&amp;O$3)-$F238)))</f>
        <v/>
      </c>
      <c r="P238" s="54">
        <f>IF(OR($B238="",P$3&lt;$D238+Настройки!$B$7),0,MAX(0,$E238-MAX(0,SUMIFS(Тех_Движение!$G$2:$G$5111,Тех_Движение!$D$2:$D$5111,$C238,Тех_Движение!$B$2:$B$5111,"&lt;="&amp;P$3)-$F238)))</f>
        <v/>
      </c>
      <c r="Q238" s="54">
        <f>IF(OR($B238="",Q$3&lt;$D238+Настройки!$B$7),0,MAX(0,$E238-MAX(0,SUMIFS(Тех_Движение!$G$2:$G$5111,Тех_Движение!$D$2:$D$5111,$C238,Тех_Движение!$B$2:$B$5111,"&lt;="&amp;Q$3)-$F238)))</f>
        <v/>
      </c>
      <c r="R238" s="54">
        <f>IF($B238="","",SUM($K238:$Q238))</f>
        <v/>
      </c>
      <c r="S238" s="56">
        <f>IF($B238="","",VLOOKUP($C238,Настройки!$A$11:$L$17,9,FALSE))</f>
        <v/>
      </c>
      <c r="T238" s="56">
        <f>IF($B238="","",$R238*$S238)</f>
        <v/>
      </c>
    </row>
    <row r="239">
      <c r="A239" s="20">
        <f>Тех_Движение!$A$236</f>
        <v/>
      </c>
      <c r="B239" s="20">
        <f>IF(Тех_Движение!$F$236&gt;0,Тех_Движение!$I$236,"")</f>
        <v/>
      </c>
      <c r="C239" s="20">
        <f>IF($B239="","",Тех_Движение!$D$236)</f>
        <v/>
      </c>
      <c r="D239" s="42">
        <f>IF($B239="","",Тех_Движение!$B$236)</f>
        <v/>
      </c>
      <c r="E239" s="54">
        <f>IF($B239="","",Тех_Движение!$F$236)</f>
        <v/>
      </c>
      <c r="F239" s="54">
        <f>IF($B239="","",SUMIFS($E$5:$E238,$C$5:$C238,$C239))</f>
        <v/>
      </c>
      <c r="G239" s="54">
        <f>IF($B239="","",MAX(0,$E239-MAX(0,SUMIFS(Тех_Движение!$G$2:$G$5111,Тех_Движение!$D$2:$D$5111,$C239,Тех_Движение!$B$2:$B$5111,"&lt;="&amp;Настройки!$B$5-1)-$F239)))</f>
        <v/>
      </c>
      <c r="H239" s="54">
        <f>IF($B239="","",IF(AND($D239&gt;=Настройки!$B$5,$D239&lt;=Настройки!$B$6),$E239,0))</f>
        <v/>
      </c>
      <c r="I239" s="54">
        <f>IF($B239="","",$G239+$H239-$J239)</f>
        <v/>
      </c>
      <c r="J239" s="54">
        <f>IF($B239="","",MAX(0,$E239-MAX(0,SUMIFS(Тех_Движение!$G$2:$G$5111,Тех_Движение!$D$2:$D$5111,$C239,Тех_Движение!$B$2:$B$5111,"&lt;="&amp;Настройки!$B$6)-$F239)))</f>
        <v/>
      </c>
      <c r="K239" s="54">
        <f>IF(OR($B239="",K$3&lt;$D239+Настройки!$B$7),0,MAX(0,$E239-MAX(0,SUMIFS(Тех_Движение!$G$2:$G$5111,Тех_Движение!$D$2:$D$5111,$C239,Тех_Движение!$B$2:$B$5111,"&lt;="&amp;K$3)-$F239)))</f>
        <v/>
      </c>
      <c r="L239" s="54">
        <f>IF(OR($B239="",L$3&lt;$D239+Настройки!$B$7),0,MAX(0,$E239-MAX(0,SUMIFS(Тех_Движение!$G$2:$G$5111,Тех_Движение!$D$2:$D$5111,$C239,Тех_Движение!$B$2:$B$5111,"&lt;="&amp;L$3)-$F239)))</f>
        <v/>
      </c>
      <c r="M239" s="54">
        <f>IF(OR($B239="",M$3&lt;$D239+Настройки!$B$7),0,MAX(0,$E239-MAX(0,SUMIFS(Тех_Движение!$G$2:$G$5111,Тех_Движение!$D$2:$D$5111,$C239,Тех_Движение!$B$2:$B$5111,"&lt;="&amp;M$3)-$F239)))</f>
        <v/>
      </c>
      <c r="N239" s="54">
        <f>IF(OR($B239="",N$3&lt;$D239+Настройки!$B$7),0,MAX(0,$E239-MAX(0,SUMIFS(Тех_Движение!$G$2:$G$5111,Тех_Движение!$D$2:$D$5111,$C239,Тех_Движение!$B$2:$B$5111,"&lt;="&amp;N$3)-$F239)))</f>
        <v/>
      </c>
      <c r="O239" s="54">
        <f>IF(OR($B239="",O$3&lt;$D239+Настройки!$B$7),0,MAX(0,$E239-MAX(0,SUMIFS(Тех_Движение!$G$2:$G$5111,Тех_Движение!$D$2:$D$5111,$C239,Тех_Движение!$B$2:$B$5111,"&lt;="&amp;O$3)-$F239)))</f>
        <v/>
      </c>
      <c r="P239" s="54">
        <f>IF(OR($B239="",P$3&lt;$D239+Настройки!$B$7),0,MAX(0,$E239-MAX(0,SUMIFS(Тех_Движение!$G$2:$G$5111,Тех_Движение!$D$2:$D$5111,$C239,Тех_Движение!$B$2:$B$5111,"&lt;="&amp;P$3)-$F239)))</f>
        <v/>
      </c>
      <c r="Q239" s="54">
        <f>IF(OR($B239="",Q$3&lt;$D239+Настройки!$B$7),0,MAX(0,$E239-MAX(0,SUMIFS(Тех_Движение!$G$2:$G$5111,Тех_Движение!$D$2:$D$5111,$C239,Тех_Движение!$B$2:$B$5111,"&lt;="&amp;Q$3)-$F239)))</f>
        <v/>
      </c>
      <c r="R239" s="54">
        <f>IF($B239="","",SUM($K239:$Q239))</f>
        <v/>
      </c>
      <c r="S239" s="56">
        <f>IF($B239="","",VLOOKUP($C239,Настройки!$A$11:$L$17,9,FALSE))</f>
        <v/>
      </c>
      <c r="T239" s="56">
        <f>IF($B239="","",$R239*$S239)</f>
        <v/>
      </c>
    </row>
    <row r="240">
      <c r="A240" s="20">
        <f>Тех_Движение!$A$237</f>
        <v/>
      </c>
      <c r="B240" s="20">
        <f>IF(Тех_Движение!$F$237&gt;0,Тех_Движение!$I$237,"")</f>
        <v/>
      </c>
      <c r="C240" s="20">
        <f>IF($B240="","",Тех_Движение!$D$237)</f>
        <v/>
      </c>
      <c r="D240" s="42">
        <f>IF($B240="","",Тех_Движение!$B$237)</f>
        <v/>
      </c>
      <c r="E240" s="54">
        <f>IF($B240="","",Тех_Движение!$F$237)</f>
        <v/>
      </c>
      <c r="F240" s="54">
        <f>IF($B240="","",SUMIFS($E$5:$E239,$C$5:$C239,$C240))</f>
        <v/>
      </c>
      <c r="G240" s="54">
        <f>IF($B240="","",MAX(0,$E240-MAX(0,SUMIFS(Тех_Движение!$G$2:$G$5111,Тех_Движение!$D$2:$D$5111,$C240,Тех_Движение!$B$2:$B$5111,"&lt;="&amp;Настройки!$B$5-1)-$F240)))</f>
        <v/>
      </c>
      <c r="H240" s="54">
        <f>IF($B240="","",IF(AND($D240&gt;=Настройки!$B$5,$D240&lt;=Настройки!$B$6),$E240,0))</f>
        <v/>
      </c>
      <c r="I240" s="54">
        <f>IF($B240="","",$G240+$H240-$J240)</f>
        <v/>
      </c>
      <c r="J240" s="54">
        <f>IF($B240="","",MAX(0,$E240-MAX(0,SUMIFS(Тех_Движение!$G$2:$G$5111,Тех_Движение!$D$2:$D$5111,$C240,Тех_Движение!$B$2:$B$5111,"&lt;="&amp;Настройки!$B$6)-$F240)))</f>
        <v/>
      </c>
      <c r="K240" s="54">
        <f>IF(OR($B240="",K$3&lt;$D240+Настройки!$B$7),0,MAX(0,$E240-MAX(0,SUMIFS(Тех_Движение!$G$2:$G$5111,Тех_Движение!$D$2:$D$5111,$C240,Тех_Движение!$B$2:$B$5111,"&lt;="&amp;K$3)-$F240)))</f>
        <v/>
      </c>
      <c r="L240" s="54">
        <f>IF(OR($B240="",L$3&lt;$D240+Настройки!$B$7),0,MAX(0,$E240-MAX(0,SUMIFS(Тех_Движение!$G$2:$G$5111,Тех_Движение!$D$2:$D$5111,$C240,Тех_Движение!$B$2:$B$5111,"&lt;="&amp;L$3)-$F240)))</f>
        <v/>
      </c>
      <c r="M240" s="54">
        <f>IF(OR($B240="",M$3&lt;$D240+Настройки!$B$7),0,MAX(0,$E240-MAX(0,SUMIFS(Тех_Движение!$G$2:$G$5111,Тех_Движение!$D$2:$D$5111,$C240,Тех_Движение!$B$2:$B$5111,"&lt;="&amp;M$3)-$F240)))</f>
        <v/>
      </c>
      <c r="N240" s="54">
        <f>IF(OR($B240="",N$3&lt;$D240+Настройки!$B$7),0,MAX(0,$E240-MAX(0,SUMIFS(Тех_Движение!$G$2:$G$5111,Тех_Движение!$D$2:$D$5111,$C240,Тех_Движение!$B$2:$B$5111,"&lt;="&amp;N$3)-$F240)))</f>
        <v/>
      </c>
      <c r="O240" s="54">
        <f>IF(OR($B240="",O$3&lt;$D240+Настройки!$B$7),0,MAX(0,$E240-MAX(0,SUMIFS(Тех_Движение!$G$2:$G$5111,Тех_Движение!$D$2:$D$5111,$C240,Тех_Движение!$B$2:$B$5111,"&lt;="&amp;O$3)-$F240)))</f>
        <v/>
      </c>
      <c r="P240" s="54">
        <f>IF(OR($B240="",P$3&lt;$D240+Настройки!$B$7),0,MAX(0,$E240-MAX(0,SUMIFS(Тех_Движение!$G$2:$G$5111,Тех_Движение!$D$2:$D$5111,$C240,Тех_Движение!$B$2:$B$5111,"&lt;="&amp;P$3)-$F240)))</f>
        <v/>
      </c>
      <c r="Q240" s="54">
        <f>IF(OR($B240="",Q$3&lt;$D240+Настройки!$B$7),0,MAX(0,$E240-MAX(0,SUMIFS(Тех_Движение!$G$2:$G$5111,Тех_Движение!$D$2:$D$5111,$C240,Тех_Движение!$B$2:$B$5111,"&lt;="&amp;Q$3)-$F240)))</f>
        <v/>
      </c>
      <c r="R240" s="54">
        <f>IF($B240="","",SUM($K240:$Q240))</f>
        <v/>
      </c>
      <c r="S240" s="56">
        <f>IF($B240="","",VLOOKUP($C240,Настройки!$A$11:$L$17,9,FALSE))</f>
        <v/>
      </c>
      <c r="T240" s="56">
        <f>IF($B240="","",$R240*$S240)</f>
        <v/>
      </c>
    </row>
    <row r="241">
      <c r="A241" s="20">
        <f>Тех_Движение!$A$238</f>
        <v/>
      </c>
      <c r="B241" s="20">
        <f>IF(Тех_Движение!$F$238&gt;0,Тех_Движение!$I$238,"")</f>
        <v/>
      </c>
      <c r="C241" s="20">
        <f>IF($B241="","",Тех_Движение!$D$238)</f>
        <v/>
      </c>
      <c r="D241" s="42">
        <f>IF($B241="","",Тех_Движение!$B$238)</f>
        <v/>
      </c>
      <c r="E241" s="54">
        <f>IF($B241="","",Тех_Движение!$F$238)</f>
        <v/>
      </c>
      <c r="F241" s="54">
        <f>IF($B241="","",SUMIFS($E$5:$E240,$C$5:$C240,$C241))</f>
        <v/>
      </c>
      <c r="G241" s="54">
        <f>IF($B241="","",MAX(0,$E241-MAX(0,SUMIFS(Тех_Движение!$G$2:$G$5111,Тех_Движение!$D$2:$D$5111,$C241,Тех_Движение!$B$2:$B$5111,"&lt;="&amp;Настройки!$B$5-1)-$F241)))</f>
        <v/>
      </c>
      <c r="H241" s="54">
        <f>IF($B241="","",IF(AND($D241&gt;=Настройки!$B$5,$D241&lt;=Настройки!$B$6),$E241,0))</f>
        <v/>
      </c>
      <c r="I241" s="54">
        <f>IF($B241="","",$G241+$H241-$J241)</f>
        <v/>
      </c>
      <c r="J241" s="54">
        <f>IF($B241="","",MAX(0,$E241-MAX(0,SUMIFS(Тех_Движение!$G$2:$G$5111,Тех_Движение!$D$2:$D$5111,$C241,Тех_Движение!$B$2:$B$5111,"&lt;="&amp;Настройки!$B$6)-$F241)))</f>
        <v/>
      </c>
      <c r="K241" s="54">
        <f>IF(OR($B241="",K$3&lt;$D241+Настройки!$B$7),0,MAX(0,$E241-MAX(0,SUMIFS(Тех_Движение!$G$2:$G$5111,Тех_Движение!$D$2:$D$5111,$C241,Тех_Движение!$B$2:$B$5111,"&lt;="&amp;K$3)-$F241)))</f>
        <v/>
      </c>
      <c r="L241" s="54">
        <f>IF(OR($B241="",L$3&lt;$D241+Настройки!$B$7),0,MAX(0,$E241-MAX(0,SUMIFS(Тех_Движение!$G$2:$G$5111,Тех_Движение!$D$2:$D$5111,$C241,Тех_Движение!$B$2:$B$5111,"&lt;="&amp;L$3)-$F241)))</f>
        <v/>
      </c>
      <c r="M241" s="54">
        <f>IF(OR($B241="",M$3&lt;$D241+Настройки!$B$7),0,MAX(0,$E241-MAX(0,SUMIFS(Тех_Движение!$G$2:$G$5111,Тех_Движение!$D$2:$D$5111,$C241,Тех_Движение!$B$2:$B$5111,"&lt;="&amp;M$3)-$F241)))</f>
        <v/>
      </c>
      <c r="N241" s="54">
        <f>IF(OR($B241="",N$3&lt;$D241+Настройки!$B$7),0,MAX(0,$E241-MAX(0,SUMIFS(Тех_Движение!$G$2:$G$5111,Тех_Движение!$D$2:$D$5111,$C241,Тех_Движение!$B$2:$B$5111,"&lt;="&amp;N$3)-$F241)))</f>
        <v/>
      </c>
      <c r="O241" s="54">
        <f>IF(OR($B241="",O$3&lt;$D241+Настройки!$B$7),0,MAX(0,$E241-MAX(0,SUMIFS(Тех_Движение!$G$2:$G$5111,Тех_Движение!$D$2:$D$5111,$C241,Тех_Движение!$B$2:$B$5111,"&lt;="&amp;O$3)-$F241)))</f>
        <v/>
      </c>
      <c r="P241" s="54">
        <f>IF(OR($B241="",P$3&lt;$D241+Настройки!$B$7),0,MAX(0,$E241-MAX(0,SUMIFS(Тех_Движение!$G$2:$G$5111,Тех_Движение!$D$2:$D$5111,$C241,Тех_Движение!$B$2:$B$5111,"&lt;="&amp;P$3)-$F241)))</f>
        <v/>
      </c>
      <c r="Q241" s="54">
        <f>IF(OR($B241="",Q$3&lt;$D241+Настройки!$B$7),0,MAX(0,$E241-MAX(0,SUMIFS(Тех_Движение!$G$2:$G$5111,Тех_Движение!$D$2:$D$5111,$C241,Тех_Движение!$B$2:$B$5111,"&lt;="&amp;Q$3)-$F241)))</f>
        <v/>
      </c>
      <c r="R241" s="54">
        <f>IF($B241="","",SUM($K241:$Q241))</f>
        <v/>
      </c>
      <c r="S241" s="56">
        <f>IF($B241="","",VLOOKUP($C241,Настройки!$A$11:$L$17,9,FALSE))</f>
        <v/>
      </c>
      <c r="T241" s="56">
        <f>IF($B241="","",$R241*$S241)</f>
        <v/>
      </c>
    </row>
    <row r="242">
      <c r="A242" s="20">
        <f>Тех_Движение!$A$239</f>
        <v/>
      </c>
      <c r="B242" s="20">
        <f>IF(Тех_Движение!$F$239&gt;0,Тех_Движение!$I$239,"")</f>
        <v/>
      </c>
      <c r="C242" s="20">
        <f>IF($B242="","",Тех_Движение!$D$239)</f>
        <v/>
      </c>
      <c r="D242" s="42">
        <f>IF($B242="","",Тех_Движение!$B$239)</f>
        <v/>
      </c>
      <c r="E242" s="54">
        <f>IF($B242="","",Тех_Движение!$F$239)</f>
        <v/>
      </c>
      <c r="F242" s="54">
        <f>IF($B242="","",SUMIFS($E$5:$E241,$C$5:$C241,$C242))</f>
        <v/>
      </c>
      <c r="G242" s="54">
        <f>IF($B242="","",MAX(0,$E242-MAX(0,SUMIFS(Тех_Движение!$G$2:$G$5111,Тех_Движение!$D$2:$D$5111,$C242,Тех_Движение!$B$2:$B$5111,"&lt;="&amp;Настройки!$B$5-1)-$F242)))</f>
        <v/>
      </c>
      <c r="H242" s="54">
        <f>IF($B242="","",IF(AND($D242&gt;=Настройки!$B$5,$D242&lt;=Настройки!$B$6),$E242,0))</f>
        <v/>
      </c>
      <c r="I242" s="54">
        <f>IF($B242="","",$G242+$H242-$J242)</f>
        <v/>
      </c>
      <c r="J242" s="54">
        <f>IF($B242="","",MAX(0,$E242-MAX(0,SUMIFS(Тех_Движение!$G$2:$G$5111,Тех_Движение!$D$2:$D$5111,$C242,Тех_Движение!$B$2:$B$5111,"&lt;="&amp;Настройки!$B$6)-$F242)))</f>
        <v/>
      </c>
      <c r="K242" s="54">
        <f>IF(OR($B242="",K$3&lt;$D242+Настройки!$B$7),0,MAX(0,$E242-MAX(0,SUMIFS(Тех_Движение!$G$2:$G$5111,Тех_Движение!$D$2:$D$5111,$C242,Тех_Движение!$B$2:$B$5111,"&lt;="&amp;K$3)-$F242)))</f>
        <v/>
      </c>
      <c r="L242" s="54">
        <f>IF(OR($B242="",L$3&lt;$D242+Настройки!$B$7),0,MAX(0,$E242-MAX(0,SUMIFS(Тех_Движение!$G$2:$G$5111,Тех_Движение!$D$2:$D$5111,$C242,Тех_Движение!$B$2:$B$5111,"&lt;="&amp;L$3)-$F242)))</f>
        <v/>
      </c>
      <c r="M242" s="54">
        <f>IF(OR($B242="",M$3&lt;$D242+Настройки!$B$7),0,MAX(0,$E242-MAX(0,SUMIFS(Тех_Движение!$G$2:$G$5111,Тех_Движение!$D$2:$D$5111,$C242,Тех_Движение!$B$2:$B$5111,"&lt;="&amp;M$3)-$F242)))</f>
        <v/>
      </c>
      <c r="N242" s="54">
        <f>IF(OR($B242="",N$3&lt;$D242+Настройки!$B$7),0,MAX(0,$E242-MAX(0,SUMIFS(Тех_Движение!$G$2:$G$5111,Тех_Движение!$D$2:$D$5111,$C242,Тех_Движение!$B$2:$B$5111,"&lt;="&amp;N$3)-$F242)))</f>
        <v/>
      </c>
      <c r="O242" s="54">
        <f>IF(OR($B242="",O$3&lt;$D242+Настройки!$B$7),0,MAX(0,$E242-MAX(0,SUMIFS(Тех_Движение!$G$2:$G$5111,Тех_Движение!$D$2:$D$5111,$C242,Тех_Движение!$B$2:$B$5111,"&lt;="&amp;O$3)-$F242)))</f>
        <v/>
      </c>
      <c r="P242" s="54">
        <f>IF(OR($B242="",P$3&lt;$D242+Настройки!$B$7),0,MAX(0,$E242-MAX(0,SUMIFS(Тех_Движение!$G$2:$G$5111,Тех_Движение!$D$2:$D$5111,$C242,Тех_Движение!$B$2:$B$5111,"&lt;="&amp;P$3)-$F242)))</f>
        <v/>
      </c>
      <c r="Q242" s="54">
        <f>IF(OR($B242="",Q$3&lt;$D242+Настройки!$B$7),0,MAX(0,$E242-MAX(0,SUMIFS(Тех_Движение!$G$2:$G$5111,Тех_Движение!$D$2:$D$5111,$C242,Тех_Движение!$B$2:$B$5111,"&lt;="&amp;Q$3)-$F242)))</f>
        <v/>
      </c>
      <c r="R242" s="54">
        <f>IF($B242="","",SUM($K242:$Q242))</f>
        <v/>
      </c>
      <c r="S242" s="56">
        <f>IF($B242="","",VLOOKUP($C242,Настройки!$A$11:$L$17,9,FALSE))</f>
        <v/>
      </c>
      <c r="T242" s="56">
        <f>IF($B242="","",$R242*$S242)</f>
        <v/>
      </c>
    </row>
    <row r="243">
      <c r="A243" s="20">
        <f>Тех_Движение!$A$240</f>
        <v/>
      </c>
      <c r="B243" s="20">
        <f>IF(Тех_Движение!$F$240&gt;0,Тех_Движение!$I$240,"")</f>
        <v/>
      </c>
      <c r="C243" s="20">
        <f>IF($B243="","",Тех_Движение!$D$240)</f>
        <v/>
      </c>
      <c r="D243" s="42">
        <f>IF($B243="","",Тех_Движение!$B$240)</f>
        <v/>
      </c>
      <c r="E243" s="54">
        <f>IF($B243="","",Тех_Движение!$F$240)</f>
        <v/>
      </c>
      <c r="F243" s="54">
        <f>IF($B243="","",SUMIFS($E$5:$E242,$C$5:$C242,$C243))</f>
        <v/>
      </c>
      <c r="G243" s="54">
        <f>IF($B243="","",MAX(0,$E243-MAX(0,SUMIFS(Тех_Движение!$G$2:$G$5111,Тех_Движение!$D$2:$D$5111,$C243,Тех_Движение!$B$2:$B$5111,"&lt;="&amp;Настройки!$B$5-1)-$F243)))</f>
        <v/>
      </c>
      <c r="H243" s="54">
        <f>IF($B243="","",IF(AND($D243&gt;=Настройки!$B$5,$D243&lt;=Настройки!$B$6),$E243,0))</f>
        <v/>
      </c>
      <c r="I243" s="54">
        <f>IF($B243="","",$G243+$H243-$J243)</f>
        <v/>
      </c>
      <c r="J243" s="54">
        <f>IF($B243="","",MAX(0,$E243-MAX(0,SUMIFS(Тех_Движение!$G$2:$G$5111,Тех_Движение!$D$2:$D$5111,$C243,Тех_Движение!$B$2:$B$5111,"&lt;="&amp;Настройки!$B$6)-$F243)))</f>
        <v/>
      </c>
      <c r="K243" s="54">
        <f>IF(OR($B243="",K$3&lt;$D243+Настройки!$B$7),0,MAX(0,$E243-MAX(0,SUMIFS(Тех_Движение!$G$2:$G$5111,Тех_Движение!$D$2:$D$5111,$C243,Тех_Движение!$B$2:$B$5111,"&lt;="&amp;K$3)-$F243)))</f>
        <v/>
      </c>
      <c r="L243" s="54">
        <f>IF(OR($B243="",L$3&lt;$D243+Настройки!$B$7),0,MAX(0,$E243-MAX(0,SUMIFS(Тех_Движение!$G$2:$G$5111,Тех_Движение!$D$2:$D$5111,$C243,Тех_Движение!$B$2:$B$5111,"&lt;="&amp;L$3)-$F243)))</f>
        <v/>
      </c>
      <c r="M243" s="54">
        <f>IF(OR($B243="",M$3&lt;$D243+Настройки!$B$7),0,MAX(0,$E243-MAX(0,SUMIFS(Тех_Движение!$G$2:$G$5111,Тех_Движение!$D$2:$D$5111,$C243,Тех_Движение!$B$2:$B$5111,"&lt;="&amp;M$3)-$F243)))</f>
        <v/>
      </c>
      <c r="N243" s="54">
        <f>IF(OR($B243="",N$3&lt;$D243+Настройки!$B$7),0,MAX(0,$E243-MAX(0,SUMIFS(Тех_Движение!$G$2:$G$5111,Тех_Движение!$D$2:$D$5111,$C243,Тех_Движение!$B$2:$B$5111,"&lt;="&amp;N$3)-$F243)))</f>
        <v/>
      </c>
      <c r="O243" s="54">
        <f>IF(OR($B243="",O$3&lt;$D243+Настройки!$B$7),0,MAX(0,$E243-MAX(0,SUMIFS(Тех_Движение!$G$2:$G$5111,Тех_Движение!$D$2:$D$5111,$C243,Тех_Движение!$B$2:$B$5111,"&lt;="&amp;O$3)-$F243)))</f>
        <v/>
      </c>
      <c r="P243" s="54">
        <f>IF(OR($B243="",P$3&lt;$D243+Настройки!$B$7),0,MAX(0,$E243-MAX(0,SUMIFS(Тех_Движение!$G$2:$G$5111,Тех_Движение!$D$2:$D$5111,$C243,Тех_Движение!$B$2:$B$5111,"&lt;="&amp;P$3)-$F243)))</f>
        <v/>
      </c>
      <c r="Q243" s="54">
        <f>IF(OR($B243="",Q$3&lt;$D243+Настройки!$B$7),0,MAX(0,$E243-MAX(0,SUMIFS(Тех_Движение!$G$2:$G$5111,Тех_Движение!$D$2:$D$5111,$C243,Тех_Движение!$B$2:$B$5111,"&lt;="&amp;Q$3)-$F243)))</f>
        <v/>
      </c>
      <c r="R243" s="54">
        <f>IF($B243="","",SUM($K243:$Q243))</f>
        <v/>
      </c>
      <c r="S243" s="56">
        <f>IF($B243="","",VLOOKUP($C243,Настройки!$A$11:$L$17,9,FALSE))</f>
        <v/>
      </c>
      <c r="T243" s="56">
        <f>IF($B243="","",$R243*$S243)</f>
        <v/>
      </c>
    </row>
    <row r="244">
      <c r="A244" s="20">
        <f>Тех_Движение!$A$241</f>
        <v/>
      </c>
      <c r="B244" s="20">
        <f>IF(Тех_Движение!$F$241&gt;0,Тех_Движение!$I$241,"")</f>
        <v/>
      </c>
      <c r="C244" s="20">
        <f>IF($B244="","",Тех_Движение!$D$241)</f>
        <v/>
      </c>
      <c r="D244" s="42">
        <f>IF($B244="","",Тех_Движение!$B$241)</f>
        <v/>
      </c>
      <c r="E244" s="54">
        <f>IF($B244="","",Тех_Движение!$F$241)</f>
        <v/>
      </c>
      <c r="F244" s="54">
        <f>IF($B244="","",SUMIFS($E$5:$E243,$C$5:$C243,$C244))</f>
        <v/>
      </c>
      <c r="G244" s="54">
        <f>IF($B244="","",MAX(0,$E244-MAX(0,SUMIFS(Тех_Движение!$G$2:$G$5111,Тех_Движение!$D$2:$D$5111,$C244,Тех_Движение!$B$2:$B$5111,"&lt;="&amp;Настройки!$B$5-1)-$F244)))</f>
        <v/>
      </c>
      <c r="H244" s="54">
        <f>IF($B244="","",IF(AND($D244&gt;=Настройки!$B$5,$D244&lt;=Настройки!$B$6),$E244,0))</f>
        <v/>
      </c>
      <c r="I244" s="54">
        <f>IF($B244="","",$G244+$H244-$J244)</f>
        <v/>
      </c>
      <c r="J244" s="54">
        <f>IF($B244="","",MAX(0,$E244-MAX(0,SUMIFS(Тех_Движение!$G$2:$G$5111,Тех_Движение!$D$2:$D$5111,$C244,Тех_Движение!$B$2:$B$5111,"&lt;="&amp;Настройки!$B$6)-$F244)))</f>
        <v/>
      </c>
      <c r="K244" s="54">
        <f>IF(OR($B244="",K$3&lt;$D244+Настройки!$B$7),0,MAX(0,$E244-MAX(0,SUMIFS(Тех_Движение!$G$2:$G$5111,Тех_Движение!$D$2:$D$5111,$C244,Тех_Движение!$B$2:$B$5111,"&lt;="&amp;K$3)-$F244)))</f>
        <v/>
      </c>
      <c r="L244" s="54">
        <f>IF(OR($B244="",L$3&lt;$D244+Настройки!$B$7),0,MAX(0,$E244-MAX(0,SUMIFS(Тех_Движение!$G$2:$G$5111,Тех_Движение!$D$2:$D$5111,$C244,Тех_Движение!$B$2:$B$5111,"&lt;="&amp;L$3)-$F244)))</f>
        <v/>
      </c>
      <c r="M244" s="54">
        <f>IF(OR($B244="",M$3&lt;$D244+Настройки!$B$7),0,MAX(0,$E244-MAX(0,SUMIFS(Тех_Движение!$G$2:$G$5111,Тех_Движение!$D$2:$D$5111,$C244,Тех_Движение!$B$2:$B$5111,"&lt;="&amp;M$3)-$F244)))</f>
        <v/>
      </c>
      <c r="N244" s="54">
        <f>IF(OR($B244="",N$3&lt;$D244+Настройки!$B$7),0,MAX(0,$E244-MAX(0,SUMIFS(Тех_Движение!$G$2:$G$5111,Тех_Движение!$D$2:$D$5111,$C244,Тех_Движение!$B$2:$B$5111,"&lt;="&amp;N$3)-$F244)))</f>
        <v/>
      </c>
      <c r="O244" s="54">
        <f>IF(OR($B244="",O$3&lt;$D244+Настройки!$B$7),0,MAX(0,$E244-MAX(0,SUMIFS(Тех_Движение!$G$2:$G$5111,Тех_Движение!$D$2:$D$5111,$C244,Тех_Движение!$B$2:$B$5111,"&lt;="&amp;O$3)-$F244)))</f>
        <v/>
      </c>
      <c r="P244" s="54">
        <f>IF(OR($B244="",P$3&lt;$D244+Настройки!$B$7),0,MAX(0,$E244-MAX(0,SUMIFS(Тех_Движение!$G$2:$G$5111,Тех_Движение!$D$2:$D$5111,$C244,Тех_Движение!$B$2:$B$5111,"&lt;="&amp;P$3)-$F244)))</f>
        <v/>
      </c>
      <c r="Q244" s="54">
        <f>IF(OR($B244="",Q$3&lt;$D244+Настройки!$B$7),0,MAX(0,$E244-MAX(0,SUMIFS(Тех_Движение!$G$2:$G$5111,Тех_Движение!$D$2:$D$5111,$C244,Тех_Движение!$B$2:$B$5111,"&lt;="&amp;Q$3)-$F244)))</f>
        <v/>
      </c>
      <c r="R244" s="54">
        <f>IF($B244="","",SUM($K244:$Q244))</f>
        <v/>
      </c>
      <c r="S244" s="56">
        <f>IF($B244="","",VLOOKUP($C244,Настройки!$A$11:$L$17,9,FALSE))</f>
        <v/>
      </c>
      <c r="T244" s="56">
        <f>IF($B244="","",$R244*$S244)</f>
        <v/>
      </c>
    </row>
    <row r="245">
      <c r="A245" s="20">
        <f>Тех_Движение!$A$242</f>
        <v/>
      </c>
      <c r="B245" s="20">
        <f>IF(Тех_Движение!$F$242&gt;0,Тех_Движение!$I$242,"")</f>
        <v/>
      </c>
      <c r="C245" s="20">
        <f>IF($B245="","",Тех_Движение!$D$242)</f>
        <v/>
      </c>
      <c r="D245" s="42">
        <f>IF($B245="","",Тех_Движение!$B$242)</f>
        <v/>
      </c>
      <c r="E245" s="54">
        <f>IF($B245="","",Тех_Движение!$F$242)</f>
        <v/>
      </c>
      <c r="F245" s="54">
        <f>IF($B245="","",SUMIFS($E$5:$E244,$C$5:$C244,$C245))</f>
        <v/>
      </c>
      <c r="G245" s="54">
        <f>IF($B245="","",MAX(0,$E245-MAX(0,SUMIFS(Тех_Движение!$G$2:$G$5111,Тех_Движение!$D$2:$D$5111,$C245,Тех_Движение!$B$2:$B$5111,"&lt;="&amp;Настройки!$B$5-1)-$F245)))</f>
        <v/>
      </c>
      <c r="H245" s="54">
        <f>IF($B245="","",IF(AND($D245&gt;=Настройки!$B$5,$D245&lt;=Настройки!$B$6),$E245,0))</f>
        <v/>
      </c>
      <c r="I245" s="54">
        <f>IF($B245="","",$G245+$H245-$J245)</f>
        <v/>
      </c>
      <c r="J245" s="54">
        <f>IF($B245="","",MAX(0,$E245-MAX(0,SUMIFS(Тех_Движение!$G$2:$G$5111,Тех_Движение!$D$2:$D$5111,$C245,Тех_Движение!$B$2:$B$5111,"&lt;="&amp;Настройки!$B$6)-$F245)))</f>
        <v/>
      </c>
      <c r="K245" s="54">
        <f>IF(OR($B245="",K$3&lt;$D245+Настройки!$B$7),0,MAX(0,$E245-MAX(0,SUMIFS(Тех_Движение!$G$2:$G$5111,Тех_Движение!$D$2:$D$5111,$C245,Тех_Движение!$B$2:$B$5111,"&lt;="&amp;K$3)-$F245)))</f>
        <v/>
      </c>
      <c r="L245" s="54">
        <f>IF(OR($B245="",L$3&lt;$D245+Настройки!$B$7),0,MAX(0,$E245-MAX(0,SUMIFS(Тех_Движение!$G$2:$G$5111,Тех_Движение!$D$2:$D$5111,$C245,Тех_Движение!$B$2:$B$5111,"&lt;="&amp;L$3)-$F245)))</f>
        <v/>
      </c>
      <c r="M245" s="54">
        <f>IF(OR($B245="",M$3&lt;$D245+Настройки!$B$7),0,MAX(0,$E245-MAX(0,SUMIFS(Тех_Движение!$G$2:$G$5111,Тех_Движение!$D$2:$D$5111,$C245,Тех_Движение!$B$2:$B$5111,"&lt;="&amp;M$3)-$F245)))</f>
        <v/>
      </c>
      <c r="N245" s="54">
        <f>IF(OR($B245="",N$3&lt;$D245+Настройки!$B$7),0,MAX(0,$E245-MAX(0,SUMIFS(Тех_Движение!$G$2:$G$5111,Тех_Движение!$D$2:$D$5111,$C245,Тех_Движение!$B$2:$B$5111,"&lt;="&amp;N$3)-$F245)))</f>
        <v/>
      </c>
      <c r="O245" s="54">
        <f>IF(OR($B245="",O$3&lt;$D245+Настройки!$B$7),0,MAX(0,$E245-MAX(0,SUMIFS(Тех_Движение!$G$2:$G$5111,Тех_Движение!$D$2:$D$5111,$C245,Тех_Движение!$B$2:$B$5111,"&lt;="&amp;O$3)-$F245)))</f>
        <v/>
      </c>
      <c r="P245" s="54">
        <f>IF(OR($B245="",P$3&lt;$D245+Настройки!$B$7),0,MAX(0,$E245-MAX(0,SUMIFS(Тех_Движение!$G$2:$G$5111,Тех_Движение!$D$2:$D$5111,$C245,Тех_Движение!$B$2:$B$5111,"&lt;="&amp;P$3)-$F245)))</f>
        <v/>
      </c>
      <c r="Q245" s="54">
        <f>IF(OR($B245="",Q$3&lt;$D245+Настройки!$B$7),0,MAX(0,$E245-MAX(0,SUMIFS(Тех_Движение!$G$2:$G$5111,Тех_Движение!$D$2:$D$5111,$C245,Тех_Движение!$B$2:$B$5111,"&lt;="&amp;Q$3)-$F245)))</f>
        <v/>
      </c>
      <c r="R245" s="54">
        <f>IF($B245="","",SUM($K245:$Q245))</f>
        <v/>
      </c>
      <c r="S245" s="56">
        <f>IF($B245="","",VLOOKUP($C245,Настройки!$A$11:$L$17,9,FALSE))</f>
        <v/>
      </c>
      <c r="T245" s="56">
        <f>IF($B245="","",$R245*$S245)</f>
        <v/>
      </c>
    </row>
    <row r="246">
      <c r="A246" s="20">
        <f>Тех_Движение!$A$243</f>
        <v/>
      </c>
      <c r="B246" s="20">
        <f>IF(Тех_Движение!$F$243&gt;0,Тех_Движение!$I$243,"")</f>
        <v/>
      </c>
      <c r="C246" s="20">
        <f>IF($B246="","",Тех_Движение!$D$243)</f>
        <v/>
      </c>
      <c r="D246" s="42">
        <f>IF($B246="","",Тех_Движение!$B$243)</f>
        <v/>
      </c>
      <c r="E246" s="54">
        <f>IF($B246="","",Тех_Движение!$F$243)</f>
        <v/>
      </c>
      <c r="F246" s="54">
        <f>IF($B246="","",SUMIFS($E$5:$E245,$C$5:$C245,$C246))</f>
        <v/>
      </c>
      <c r="G246" s="54">
        <f>IF($B246="","",MAX(0,$E246-MAX(0,SUMIFS(Тех_Движение!$G$2:$G$5111,Тех_Движение!$D$2:$D$5111,$C246,Тех_Движение!$B$2:$B$5111,"&lt;="&amp;Настройки!$B$5-1)-$F246)))</f>
        <v/>
      </c>
      <c r="H246" s="54">
        <f>IF($B246="","",IF(AND($D246&gt;=Настройки!$B$5,$D246&lt;=Настройки!$B$6),$E246,0))</f>
        <v/>
      </c>
      <c r="I246" s="54">
        <f>IF($B246="","",$G246+$H246-$J246)</f>
        <v/>
      </c>
      <c r="J246" s="54">
        <f>IF($B246="","",MAX(0,$E246-MAX(0,SUMIFS(Тех_Движение!$G$2:$G$5111,Тех_Движение!$D$2:$D$5111,$C246,Тех_Движение!$B$2:$B$5111,"&lt;="&amp;Настройки!$B$6)-$F246)))</f>
        <v/>
      </c>
      <c r="K246" s="54">
        <f>IF(OR($B246="",K$3&lt;$D246+Настройки!$B$7),0,MAX(0,$E246-MAX(0,SUMIFS(Тех_Движение!$G$2:$G$5111,Тех_Движение!$D$2:$D$5111,$C246,Тех_Движение!$B$2:$B$5111,"&lt;="&amp;K$3)-$F246)))</f>
        <v/>
      </c>
      <c r="L246" s="54">
        <f>IF(OR($B246="",L$3&lt;$D246+Настройки!$B$7),0,MAX(0,$E246-MAX(0,SUMIFS(Тех_Движение!$G$2:$G$5111,Тех_Движение!$D$2:$D$5111,$C246,Тех_Движение!$B$2:$B$5111,"&lt;="&amp;L$3)-$F246)))</f>
        <v/>
      </c>
      <c r="M246" s="54">
        <f>IF(OR($B246="",M$3&lt;$D246+Настройки!$B$7),0,MAX(0,$E246-MAX(0,SUMIFS(Тех_Движение!$G$2:$G$5111,Тех_Движение!$D$2:$D$5111,$C246,Тех_Движение!$B$2:$B$5111,"&lt;="&amp;M$3)-$F246)))</f>
        <v/>
      </c>
      <c r="N246" s="54">
        <f>IF(OR($B246="",N$3&lt;$D246+Настройки!$B$7),0,MAX(0,$E246-MAX(0,SUMIFS(Тех_Движение!$G$2:$G$5111,Тех_Движение!$D$2:$D$5111,$C246,Тех_Движение!$B$2:$B$5111,"&lt;="&amp;N$3)-$F246)))</f>
        <v/>
      </c>
      <c r="O246" s="54">
        <f>IF(OR($B246="",O$3&lt;$D246+Настройки!$B$7),0,MAX(0,$E246-MAX(0,SUMIFS(Тех_Движение!$G$2:$G$5111,Тех_Движение!$D$2:$D$5111,$C246,Тех_Движение!$B$2:$B$5111,"&lt;="&amp;O$3)-$F246)))</f>
        <v/>
      </c>
      <c r="P246" s="54">
        <f>IF(OR($B246="",P$3&lt;$D246+Настройки!$B$7),0,MAX(0,$E246-MAX(0,SUMIFS(Тех_Движение!$G$2:$G$5111,Тех_Движение!$D$2:$D$5111,$C246,Тех_Движение!$B$2:$B$5111,"&lt;="&amp;P$3)-$F246)))</f>
        <v/>
      </c>
      <c r="Q246" s="54">
        <f>IF(OR($B246="",Q$3&lt;$D246+Настройки!$B$7),0,MAX(0,$E246-MAX(0,SUMIFS(Тех_Движение!$G$2:$G$5111,Тех_Движение!$D$2:$D$5111,$C246,Тех_Движение!$B$2:$B$5111,"&lt;="&amp;Q$3)-$F246)))</f>
        <v/>
      </c>
      <c r="R246" s="54">
        <f>IF($B246="","",SUM($K246:$Q246))</f>
        <v/>
      </c>
      <c r="S246" s="56">
        <f>IF($B246="","",VLOOKUP($C246,Настройки!$A$11:$L$17,9,FALSE))</f>
        <v/>
      </c>
      <c r="T246" s="56">
        <f>IF($B246="","",$R246*$S246)</f>
        <v/>
      </c>
    </row>
    <row r="247">
      <c r="A247" s="20">
        <f>Тех_Движение!$A$244</f>
        <v/>
      </c>
      <c r="B247" s="20">
        <f>IF(Тех_Движение!$F$244&gt;0,Тех_Движение!$I$244,"")</f>
        <v/>
      </c>
      <c r="C247" s="20">
        <f>IF($B247="","",Тех_Движение!$D$244)</f>
        <v/>
      </c>
      <c r="D247" s="42">
        <f>IF($B247="","",Тех_Движение!$B$244)</f>
        <v/>
      </c>
      <c r="E247" s="54">
        <f>IF($B247="","",Тех_Движение!$F$244)</f>
        <v/>
      </c>
      <c r="F247" s="54">
        <f>IF($B247="","",SUMIFS($E$5:$E246,$C$5:$C246,$C247))</f>
        <v/>
      </c>
      <c r="G247" s="54">
        <f>IF($B247="","",MAX(0,$E247-MAX(0,SUMIFS(Тех_Движение!$G$2:$G$5111,Тех_Движение!$D$2:$D$5111,$C247,Тех_Движение!$B$2:$B$5111,"&lt;="&amp;Настройки!$B$5-1)-$F247)))</f>
        <v/>
      </c>
      <c r="H247" s="54">
        <f>IF($B247="","",IF(AND($D247&gt;=Настройки!$B$5,$D247&lt;=Настройки!$B$6),$E247,0))</f>
        <v/>
      </c>
      <c r="I247" s="54">
        <f>IF($B247="","",$G247+$H247-$J247)</f>
        <v/>
      </c>
      <c r="J247" s="54">
        <f>IF($B247="","",MAX(0,$E247-MAX(0,SUMIFS(Тех_Движение!$G$2:$G$5111,Тех_Движение!$D$2:$D$5111,$C247,Тех_Движение!$B$2:$B$5111,"&lt;="&amp;Настройки!$B$6)-$F247)))</f>
        <v/>
      </c>
      <c r="K247" s="54">
        <f>IF(OR($B247="",K$3&lt;$D247+Настройки!$B$7),0,MAX(0,$E247-MAX(0,SUMIFS(Тех_Движение!$G$2:$G$5111,Тех_Движение!$D$2:$D$5111,$C247,Тех_Движение!$B$2:$B$5111,"&lt;="&amp;K$3)-$F247)))</f>
        <v/>
      </c>
      <c r="L247" s="54">
        <f>IF(OR($B247="",L$3&lt;$D247+Настройки!$B$7),0,MAX(0,$E247-MAX(0,SUMIFS(Тех_Движение!$G$2:$G$5111,Тех_Движение!$D$2:$D$5111,$C247,Тех_Движение!$B$2:$B$5111,"&lt;="&amp;L$3)-$F247)))</f>
        <v/>
      </c>
      <c r="M247" s="54">
        <f>IF(OR($B247="",M$3&lt;$D247+Настройки!$B$7),0,MAX(0,$E247-MAX(0,SUMIFS(Тех_Движение!$G$2:$G$5111,Тех_Движение!$D$2:$D$5111,$C247,Тех_Движение!$B$2:$B$5111,"&lt;="&amp;M$3)-$F247)))</f>
        <v/>
      </c>
      <c r="N247" s="54">
        <f>IF(OR($B247="",N$3&lt;$D247+Настройки!$B$7),0,MAX(0,$E247-MAX(0,SUMIFS(Тех_Движение!$G$2:$G$5111,Тех_Движение!$D$2:$D$5111,$C247,Тех_Движение!$B$2:$B$5111,"&lt;="&amp;N$3)-$F247)))</f>
        <v/>
      </c>
      <c r="O247" s="54">
        <f>IF(OR($B247="",O$3&lt;$D247+Настройки!$B$7),0,MAX(0,$E247-MAX(0,SUMIFS(Тех_Движение!$G$2:$G$5111,Тех_Движение!$D$2:$D$5111,$C247,Тех_Движение!$B$2:$B$5111,"&lt;="&amp;O$3)-$F247)))</f>
        <v/>
      </c>
      <c r="P247" s="54">
        <f>IF(OR($B247="",P$3&lt;$D247+Настройки!$B$7),0,MAX(0,$E247-MAX(0,SUMIFS(Тех_Движение!$G$2:$G$5111,Тех_Движение!$D$2:$D$5111,$C247,Тех_Движение!$B$2:$B$5111,"&lt;="&amp;P$3)-$F247)))</f>
        <v/>
      </c>
      <c r="Q247" s="54">
        <f>IF(OR($B247="",Q$3&lt;$D247+Настройки!$B$7),0,MAX(0,$E247-MAX(0,SUMIFS(Тех_Движение!$G$2:$G$5111,Тех_Движение!$D$2:$D$5111,$C247,Тех_Движение!$B$2:$B$5111,"&lt;="&amp;Q$3)-$F247)))</f>
        <v/>
      </c>
      <c r="R247" s="54">
        <f>IF($B247="","",SUM($K247:$Q247))</f>
        <v/>
      </c>
      <c r="S247" s="56">
        <f>IF($B247="","",VLOOKUP($C247,Настройки!$A$11:$L$17,9,FALSE))</f>
        <v/>
      </c>
      <c r="T247" s="56">
        <f>IF($B247="","",$R247*$S247)</f>
        <v/>
      </c>
    </row>
    <row r="248">
      <c r="A248" s="20">
        <f>Тех_Движение!$A$245</f>
        <v/>
      </c>
      <c r="B248" s="20">
        <f>IF(Тех_Движение!$F$245&gt;0,Тех_Движение!$I$245,"")</f>
        <v/>
      </c>
      <c r="C248" s="20">
        <f>IF($B248="","",Тех_Движение!$D$245)</f>
        <v/>
      </c>
      <c r="D248" s="42">
        <f>IF($B248="","",Тех_Движение!$B$245)</f>
        <v/>
      </c>
      <c r="E248" s="54">
        <f>IF($B248="","",Тех_Движение!$F$245)</f>
        <v/>
      </c>
      <c r="F248" s="54">
        <f>IF($B248="","",SUMIFS($E$5:$E247,$C$5:$C247,$C248))</f>
        <v/>
      </c>
      <c r="G248" s="54">
        <f>IF($B248="","",MAX(0,$E248-MAX(0,SUMIFS(Тех_Движение!$G$2:$G$5111,Тех_Движение!$D$2:$D$5111,$C248,Тех_Движение!$B$2:$B$5111,"&lt;="&amp;Настройки!$B$5-1)-$F248)))</f>
        <v/>
      </c>
      <c r="H248" s="54">
        <f>IF($B248="","",IF(AND($D248&gt;=Настройки!$B$5,$D248&lt;=Настройки!$B$6),$E248,0))</f>
        <v/>
      </c>
      <c r="I248" s="54">
        <f>IF($B248="","",$G248+$H248-$J248)</f>
        <v/>
      </c>
      <c r="J248" s="54">
        <f>IF($B248="","",MAX(0,$E248-MAX(0,SUMIFS(Тех_Движение!$G$2:$G$5111,Тех_Движение!$D$2:$D$5111,$C248,Тех_Движение!$B$2:$B$5111,"&lt;="&amp;Настройки!$B$6)-$F248)))</f>
        <v/>
      </c>
      <c r="K248" s="54">
        <f>IF(OR($B248="",K$3&lt;$D248+Настройки!$B$7),0,MAX(0,$E248-MAX(0,SUMIFS(Тех_Движение!$G$2:$G$5111,Тех_Движение!$D$2:$D$5111,$C248,Тех_Движение!$B$2:$B$5111,"&lt;="&amp;K$3)-$F248)))</f>
        <v/>
      </c>
      <c r="L248" s="54">
        <f>IF(OR($B248="",L$3&lt;$D248+Настройки!$B$7),0,MAX(0,$E248-MAX(0,SUMIFS(Тех_Движение!$G$2:$G$5111,Тех_Движение!$D$2:$D$5111,$C248,Тех_Движение!$B$2:$B$5111,"&lt;="&amp;L$3)-$F248)))</f>
        <v/>
      </c>
      <c r="M248" s="54">
        <f>IF(OR($B248="",M$3&lt;$D248+Настройки!$B$7),0,MAX(0,$E248-MAX(0,SUMIFS(Тех_Движение!$G$2:$G$5111,Тех_Движение!$D$2:$D$5111,$C248,Тех_Движение!$B$2:$B$5111,"&lt;="&amp;M$3)-$F248)))</f>
        <v/>
      </c>
      <c r="N248" s="54">
        <f>IF(OR($B248="",N$3&lt;$D248+Настройки!$B$7),0,MAX(0,$E248-MAX(0,SUMIFS(Тех_Движение!$G$2:$G$5111,Тех_Движение!$D$2:$D$5111,$C248,Тех_Движение!$B$2:$B$5111,"&lt;="&amp;N$3)-$F248)))</f>
        <v/>
      </c>
      <c r="O248" s="54">
        <f>IF(OR($B248="",O$3&lt;$D248+Настройки!$B$7),0,MAX(0,$E248-MAX(0,SUMIFS(Тех_Движение!$G$2:$G$5111,Тех_Движение!$D$2:$D$5111,$C248,Тех_Движение!$B$2:$B$5111,"&lt;="&amp;O$3)-$F248)))</f>
        <v/>
      </c>
      <c r="P248" s="54">
        <f>IF(OR($B248="",P$3&lt;$D248+Настройки!$B$7),0,MAX(0,$E248-MAX(0,SUMIFS(Тех_Движение!$G$2:$G$5111,Тех_Движение!$D$2:$D$5111,$C248,Тех_Движение!$B$2:$B$5111,"&lt;="&amp;P$3)-$F248)))</f>
        <v/>
      </c>
      <c r="Q248" s="54">
        <f>IF(OR($B248="",Q$3&lt;$D248+Настройки!$B$7),0,MAX(0,$E248-MAX(0,SUMIFS(Тех_Движение!$G$2:$G$5111,Тех_Движение!$D$2:$D$5111,$C248,Тех_Движение!$B$2:$B$5111,"&lt;="&amp;Q$3)-$F248)))</f>
        <v/>
      </c>
      <c r="R248" s="54">
        <f>IF($B248="","",SUM($K248:$Q248))</f>
        <v/>
      </c>
      <c r="S248" s="56">
        <f>IF($B248="","",VLOOKUP($C248,Настройки!$A$11:$L$17,9,FALSE))</f>
        <v/>
      </c>
      <c r="T248" s="56">
        <f>IF($B248="","",$R248*$S248)</f>
        <v/>
      </c>
    </row>
    <row r="249">
      <c r="A249" s="20">
        <f>Тех_Движение!$A$246</f>
        <v/>
      </c>
      <c r="B249" s="20">
        <f>IF(Тех_Движение!$F$246&gt;0,Тех_Движение!$I$246,"")</f>
        <v/>
      </c>
      <c r="C249" s="20">
        <f>IF($B249="","",Тех_Движение!$D$246)</f>
        <v/>
      </c>
      <c r="D249" s="42">
        <f>IF($B249="","",Тех_Движение!$B$246)</f>
        <v/>
      </c>
      <c r="E249" s="54">
        <f>IF($B249="","",Тех_Движение!$F$246)</f>
        <v/>
      </c>
      <c r="F249" s="54">
        <f>IF($B249="","",SUMIFS($E$5:$E248,$C$5:$C248,$C249))</f>
        <v/>
      </c>
      <c r="G249" s="54">
        <f>IF($B249="","",MAX(0,$E249-MAX(0,SUMIFS(Тех_Движение!$G$2:$G$5111,Тех_Движение!$D$2:$D$5111,$C249,Тех_Движение!$B$2:$B$5111,"&lt;="&amp;Настройки!$B$5-1)-$F249)))</f>
        <v/>
      </c>
      <c r="H249" s="54">
        <f>IF($B249="","",IF(AND($D249&gt;=Настройки!$B$5,$D249&lt;=Настройки!$B$6),$E249,0))</f>
        <v/>
      </c>
      <c r="I249" s="54">
        <f>IF($B249="","",$G249+$H249-$J249)</f>
        <v/>
      </c>
      <c r="J249" s="54">
        <f>IF($B249="","",MAX(0,$E249-MAX(0,SUMIFS(Тех_Движение!$G$2:$G$5111,Тех_Движение!$D$2:$D$5111,$C249,Тех_Движение!$B$2:$B$5111,"&lt;="&amp;Настройки!$B$6)-$F249)))</f>
        <v/>
      </c>
      <c r="K249" s="54">
        <f>IF(OR($B249="",K$3&lt;$D249+Настройки!$B$7),0,MAX(0,$E249-MAX(0,SUMIFS(Тех_Движение!$G$2:$G$5111,Тех_Движение!$D$2:$D$5111,$C249,Тех_Движение!$B$2:$B$5111,"&lt;="&amp;K$3)-$F249)))</f>
        <v/>
      </c>
      <c r="L249" s="54">
        <f>IF(OR($B249="",L$3&lt;$D249+Настройки!$B$7),0,MAX(0,$E249-MAX(0,SUMIFS(Тех_Движение!$G$2:$G$5111,Тех_Движение!$D$2:$D$5111,$C249,Тех_Движение!$B$2:$B$5111,"&lt;="&amp;L$3)-$F249)))</f>
        <v/>
      </c>
      <c r="M249" s="54">
        <f>IF(OR($B249="",M$3&lt;$D249+Настройки!$B$7),0,MAX(0,$E249-MAX(0,SUMIFS(Тех_Движение!$G$2:$G$5111,Тех_Движение!$D$2:$D$5111,$C249,Тех_Движение!$B$2:$B$5111,"&lt;="&amp;M$3)-$F249)))</f>
        <v/>
      </c>
      <c r="N249" s="54">
        <f>IF(OR($B249="",N$3&lt;$D249+Настройки!$B$7),0,MAX(0,$E249-MAX(0,SUMIFS(Тех_Движение!$G$2:$G$5111,Тех_Движение!$D$2:$D$5111,$C249,Тех_Движение!$B$2:$B$5111,"&lt;="&amp;N$3)-$F249)))</f>
        <v/>
      </c>
      <c r="O249" s="54">
        <f>IF(OR($B249="",O$3&lt;$D249+Настройки!$B$7),0,MAX(0,$E249-MAX(0,SUMIFS(Тех_Движение!$G$2:$G$5111,Тех_Движение!$D$2:$D$5111,$C249,Тех_Движение!$B$2:$B$5111,"&lt;="&amp;O$3)-$F249)))</f>
        <v/>
      </c>
      <c r="P249" s="54">
        <f>IF(OR($B249="",P$3&lt;$D249+Настройки!$B$7),0,MAX(0,$E249-MAX(0,SUMIFS(Тех_Движение!$G$2:$G$5111,Тех_Движение!$D$2:$D$5111,$C249,Тех_Движение!$B$2:$B$5111,"&lt;="&amp;P$3)-$F249)))</f>
        <v/>
      </c>
      <c r="Q249" s="54">
        <f>IF(OR($B249="",Q$3&lt;$D249+Настройки!$B$7),0,MAX(0,$E249-MAX(0,SUMIFS(Тех_Движение!$G$2:$G$5111,Тех_Движение!$D$2:$D$5111,$C249,Тех_Движение!$B$2:$B$5111,"&lt;="&amp;Q$3)-$F249)))</f>
        <v/>
      </c>
      <c r="R249" s="54">
        <f>IF($B249="","",SUM($K249:$Q249))</f>
        <v/>
      </c>
      <c r="S249" s="56">
        <f>IF($B249="","",VLOOKUP($C249,Настройки!$A$11:$L$17,9,FALSE))</f>
        <v/>
      </c>
      <c r="T249" s="56">
        <f>IF($B249="","",$R249*$S249)</f>
        <v/>
      </c>
    </row>
    <row r="250">
      <c r="A250" s="20">
        <f>Тех_Движение!$A$247</f>
        <v/>
      </c>
      <c r="B250" s="20">
        <f>IF(Тех_Движение!$F$247&gt;0,Тех_Движение!$I$247,"")</f>
        <v/>
      </c>
      <c r="C250" s="20">
        <f>IF($B250="","",Тех_Движение!$D$247)</f>
        <v/>
      </c>
      <c r="D250" s="42">
        <f>IF($B250="","",Тех_Движение!$B$247)</f>
        <v/>
      </c>
      <c r="E250" s="54">
        <f>IF($B250="","",Тех_Движение!$F$247)</f>
        <v/>
      </c>
      <c r="F250" s="54">
        <f>IF($B250="","",SUMIFS($E$5:$E249,$C$5:$C249,$C250))</f>
        <v/>
      </c>
      <c r="G250" s="54">
        <f>IF($B250="","",MAX(0,$E250-MAX(0,SUMIFS(Тех_Движение!$G$2:$G$5111,Тех_Движение!$D$2:$D$5111,$C250,Тех_Движение!$B$2:$B$5111,"&lt;="&amp;Настройки!$B$5-1)-$F250)))</f>
        <v/>
      </c>
      <c r="H250" s="54">
        <f>IF($B250="","",IF(AND($D250&gt;=Настройки!$B$5,$D250&lt;=Настройки!$B$6),$E250,0))</f>
        <v/>
      </c>
      <c r="I250" s="54">
        <f>IF($B250="","",$G250+$H250-$J250)</f>
        <v/>
      </c>
      <c r="J250" s="54">
        <f>IF($B250="","",MAX(0,$E250-MAX(0,SUMIFS(Тех_Движение!$G$2:$G$5111,Тех_Движение!$D$2:$D$5111,$C250,Тех_Движение!$B$2:$B$5111,"&lt;="&amp;Настройки!$B$6)-$F250)))</f>
        <v/>
      </c>
      <c r="K250" s="54">
        <f>IF(OR($B250="",K$3&lt;$D250+Настройки!$B$7),0,MAX(0,$E250-MAX(0,SUMIFS(Тех_Движение!$G$2:$G$5111,Тех_Движение!$D$2:$D$5111,$C250,Тех_Движение!$B$2:$B$5111,"&lt;="&amp;K$3)-$F250)))</f>
        <v/>
      </c>
      <c r="L250" s="54">
        <f>IF(OR($B250="",L$3&lt;$D250+Настройки!$B$7),0,MAX(0,$E250-MAX(0,SUMIFS(Тех_Движение!$G$2:$G$5111,Тех_Движение!$D$2:$D$5111,$C250,Тех_Движение!$B$2:$B$5111,"&lt;="&amp;L$3)-$F250)))</f>
        <v/>
      </c>
      <c r="M250" s="54">
        <f>IF(OR($B250="",M$3&lt;$D250+Настройки!$B$7),0,MAX(0,$E250-MAX(0,SUMIFS(Тех_Движение!$G$2:$G$5111,Тех_Движение!$D$2:$D$5111,$C250,Тех_Движение!$B$2:$B$5111,"&lt;="&amp;M$3)-$F250)))</f>
        <v/>
      </c>
      <c r="N250" s="54">
        <f>IF(OR($B250="",N$3&lt;$D250+Настройки!$B$7),0,MAX(0,$E250-MAX(0,SUMIFS(Тех_Движение!$G$2:$G$5111,Тех_Движение!$D$2:$D$5111,$C250,Тех_Движение!$B$2:$B$5111,"&lt;="&amp;N$3)-$F250)))</f>
        <v/>
      </c>
      <c r="O250" s="54">
        <f>IF(OR($B250="",O$3&lt;$D250+Настройки!$B$7),0,MAX(0,$E250-MAX(0,SUMIFS(Тех_Движение!$G$2:$G$5111,Тех_Движение!$D$2:$D$5111,$C250,Тех_Движение!$B$2:$B$5111,"&lt;="&amp;O$3)-$F250)))</f>
        <v/>
      </c>
      <c r="P250" s="54">
        <f>IF(OR($B250="",P$3&lt;$D250+Настройки!$B$7),0,MAX(0,$E250-MAX(0,SUMIFS(Тех_Движение!$G$2:$G$5111,Тех_Движение!$D$2:$D$5111,$C250,Тех_Движение!$B$2:$B$5111,"&lt;="&amp;P$3)-$F250)))</f>
        <v/>
      </c>
      <c r="Q250" s="54">
        <f>IF(OR($B250="",Q$3&lt;$D250+Настройки!$B$7),0,MAX(0,$E250-MAX(0,SUMIFS(Тех_Движение!$G$2:$G$5111,Тех_Движение!$D$2:$D$5111,$C250,Тех_Движение!$B$2:$B$5111,"&lt;="&amp;Q$3)-$F250)))</f>
        <v/>
      </c>
      <c r="R250" s="54">
        <f>IF($B250="","",SUM($K250:$Q250))</f>
        <v/>
      </c>
      <c r="S250" s="56">
        <f>IF($B250="","",VLOOKUP($C250,Настройки!$A$11:$L$17,9,FALSE))</f>
        <v/>
      </c>
      <c r="T250" s="56">
        <f>IF($B250="","",$R250*$S250)</f>
        <v/>
      </c>
    </row>
    <row r="251">
      <c r="A251" s="20">
        <f>Тех_Движение!$A$248</f>
        <v/>
      </c>
      <c r="B251" s="20">
        <f>IF(Тех_Движение!$F$248&gt;0,Тех_Движение!$I$248,"")</f>
        <v/>
      </c>
      <c r="C251" s="20">
        <f>IF($B251="","",Тех_Движение!$D$248)</f>
        <v/>
      </c>
      <c r="D251" s="42">
        <f>IF($B251="","",Тех_Движение!$B$248)</f>
        <v/>
      </c>
      <c r="E251" s="54">
        <f>IF($B251="","",Тех_Движение!$F$248)</f>
        <v/>
      </c>
      <c r="F251" s="54">
        <f>IF($B251="","",SUMIFS($E$5:$E250,$C$5:$C250,$C251))</f>
        <v/>
      </c>
      <c r="G251" s="54">
        <f>IF($B251="","",MAX(0,$E251-MAX(0,SUMIFS(Тех_Движение!$G$2:$G$5111,Тех_Движение!$D$2:$D$5111,$C251,Тех_Движение!$B$2:$B$5111,"&lt;="&amp;Настройки!$B$5-1)-$F251)))</f>
        <v/>
      </c>
      <c r="H251" s="54">
        <f>IF($B251="","",IF(AND($D251&gt;=Настройки!$B$5,$D251&lt;=Настройки!$B$6),$E251,0))</f>
        <v/>
      </c>
      <c r="I251" s="54">
        <f>IF($B251="","",$G251+$H251-$J251)</f>
        <v/>
      </c>
      <c r="J251" s="54">
        <f>IF($B251="","",MAX(0,$E251-MAX(0,SUMIFS(Тех_Движение!$G$2:$G$5111,Тех_Движение!$D$2:$D$5111,$C251,Тех_Движение!$B$2:$B$5111,"&lt;="&amp;Настройки!$B$6)-$F251)))</f>
        <v/>
      </c>
      <c r="K251" s="54">
        <f>IF(OR($B251="",K$3&lt;$D251+Настройки!$B$7),0,MAX(0,$E251-MAX(0,SUMIFS(Тех_Движение!$G$2:$G$5111,Тех_Движение!$D$2:$D$5111,$C251,Тех_Движение!$B$2:$B$5111,"&lt;="&amp;K$3)-$F251)))</f>
        <v/>
      </c>
      <c r="L251" s="54">
        <f>IF(OR($B251="",L$3&lt;$D251+Настройки!$B$7),0,MAX(0,$E251-MAX(0,SUMIFS(Тех_Движение!$G$2:$G$5111,Тех_Движение!$D$2:$D$5111,$C251,Тех_Движение!$B$2:$B$5111,"&lt;="&amp;L$3)-$F251)))</f>
        <v/>
      </c>
      <c r="M251" s="54">
        <f>IF(OR($B251="",M$3&lt;$D251+Настройки!$B$7),0,MAX(0,$E251-MAX(0,SUMIFS(Тех_Движение!$G$2:$G$5111,Тех_Движение!$D$2:$D$5111,$C251,Тех_Движение!$B$2:$B$5111,"&lt;="&amp;M$3)-$F251)))</f>
        <v/>
      </c>
      <c r="N251" s="54">
        <f>IF(OR($B251="",N$3&lt;$D251+Настройки!$B$7),0,MAX(0,$E251-MAX(0,SUMIFS(Тех_Движение!$G$2:$G$5111,Тех_Движение!$D$2:$D$5111,$C251,Тех_Движение!$B$2:$B$5111,"&lt;="&amp;N$3)-$F251)))</f>
        <v/>
      </c>
      <c r="O251" s="54">
        <f>IF(OR($B251="",O$3&lt;$D251+Настройки!$B$7),0,MAX(0,$E251-MAX(0,SUMIFS(Тех_Движение!$G$2:$G$5111,Тех_Движение!$D$2:$D$5111,$C251,Тех_Движение!$B$2:$B$5111,"&lt;="&amp;O$3)-$F251)))</f>
        <v/>
      </c>
      <c r="P251" s="54">
        <f>IF(OR($B251="",P$3&lt;$D251+Настройки!$B$7),0,MAX(0,$E251-MAX(0,SUMIFS(Тех_Движение!$G$2:$G$5111,Тех_Движение!$D$2:$D$5111,$C251,Тех_Движение!$B$2:$B$5111,"&lt;="&amp;P$3)-$F251)))</f>
        <v/>
      </c>
      <c r="Q251" s="54">
        <f>IF(OR($B251="",Q$3&lt;$D251+Настройки!$B$7),0,MAX(0,$E251-MAX(0,SUMIFS(Тех_Движение!$G$2:$G$5111,Тех_Движение!$D$2:$D$5111,$C251,Тех_Движение!$B$2:$B$5111,"&lt;="&amp;Q$3)-$F251)))</f>
        <v/>
      </c>
      <c r="R251" s="54">
        <f>IF($B251="","",SUM($K251:$Q251))</f>
        <v/>
      </c>
      <c r="S251" s="56">
        <f>IF($B251="","",VLOOKUP($C251,Настройки!$A$11:$L$17,9,FALSE))</f>
        <v/>
      </c>
      <c r="T251" s="56">
        <f>IF($B251="","",$R251*$S251)</f>
        <v/>
      </c>
    </row>
    <row r="252">
      <c r="A252" s="20">
        <f>Тех_Движение!$A$249</f>
        <v/>
      </c>
      <c r="B252" s="20">
        <f>IF(Тех_Движение!$F$249&gt;0,Тех_Движение!$I$249,"")</f>
        <v/>
      </c>
      <c r="C252" s="20">
        <f>IF($B252="","",Тех_Движение!$D$249)</f>
        <v/>
      </c>
      <c r="D252" s="42">
        <f>IF($B252="","",Тех_Движение!$B$249)</f>
        <v/>
      </c>
      <c r="E252" s="54">
        <f>IF($B252="","",Тех_Движение!$F$249)</f>
        <v/>
      </c>
      <c r="F252" s="54">
        <f>IF($B252="","",SUMIFS($E$5:$E251,$C$5:$C251,$C252))</f>
        <v/>
      </c>
      <c r="G252" s="54">
        <f>IF($B252="","",MAX(0,$E252-MAX(0,SUMIFS(Тех_Движение!$G$2:$G$5111,Тех_Движение!$D$2:$D$5111,$C252,Тех_Движение!$B$2:$B$5111,"&lt;="&amp;Настройки!$B$5-1)-$F252)))</f>
        <v/>
      </c>
      <c r="H252" s="54">
        <f>IF($B252="","",IF(AND($D252&gt;=Настройки!$B$5,$D252&lt;=Настройки!$B$6),$E252,0))</f>
        <v/>
      </c>
      <c r="I252" s="54">
        <f>IF($B252="","",$G252+$H252-$J252)</f>
        <v/>
      </c>
      <c r="J252" s="54">
        <f>IF($B252="","",MAX(0,$E252-MAX(0,SUMIFS(Тех_Движение!$G$2:$G$5111,Тех_Движение!$D$2:$D$5111,$C252,Тех_Движение!$B$2:$B$5111,"&lt;="&amp;Настройки!$B$6)-$F252)))</f>
        <v/>
      </c>
      <c r="K252" s="54">
        <f>IF(OR($B252="",K$3&lt;$D252+Настройки!$B$7),0,MAX(0,$E252-MAX(0,SUMIFS(Тех_Движение!$G$2:$G$5111,Тех_Движение!$D$2:$D$5111,$C252,Тех_Движение!$B$2:$B$5111,"&lt;="&amp;K$3)-$F252)))</f>
        <v/>
      </c>
      <c r="L252" s="54">
        <f>IF(OR($B252="",L$3&lt;$D252+Настройки!$B$7),0,MAX(0,$E252-MAX(0,SUMIFS(Тех_Движение!$G$2:$G$5111,Тех_Движение!$D$2:$D$5111,$C252,Тех_Движение!$B$2:$B$5111,"&lt;="&amp;L$3)-$F252)))</f>
        <v/>
      </c>
      <c r="M252" s="54">
        <f>IF(OR($B252="",M$3&lt;$D252+Настройки!$B$7),0,MAX(0,$E252-MAX(0,SUMIFS(Тех_Движение!$G$2:$G$5111,Тех_Движение!$D$2:$D$5111,$C252,Тех_Движение!$B$2:$B$5111,"&lt;="&amp;M$3)-$F252)))</f>
        <v/>
      </c>
      <c r="N252" s="54">
        <f>IF(OR($B252="",N$3&lt;$D252+Настройки!$B$7),0,MAX(0,$E252-MAX(0,SUMIFS(Тех_Движение!$G$2:$G$5111,Тех_Движение!$D$2:$D$5111,$C252,Тех_Движение!$B$2:$B$5111,"&lt;="&amp;N$3)-$F252)))</f>
        <v/>
      </c>
      <c r="O252" s="54">
        <f>IF(OR($B252="",O$3&lt;$D252+Настройки!$B$7),0,MAX(0,$E252-MAX(0,SUMIFS(Тех_Движение!$G$2:$G$5111,Тех_Движение!$D$2:$D$5111,$C252,Тех_Движение!$B$2:$B$5111,"&lt;="&amp;O$3)-$F252)))</f>
        <v/>
      </c>
      <c r="P252" s="54">
        <f>IF(OR($B252="",P$3&lt;$D252+Настройки!$B$7),0,MAX(0,$E252-MAX(0,SUMIFS(Тех_Движение!$G$2:$G$5111,Тех_Движение!$D$2:$D$5111,$C252,Тех_Движение!$B$2:$B$5111,"&lt;="&amp;P$3)-$F252)))</f>
        <v/>
      </c>
      <c r="Q252" s="54">
        <f>IF(OR($B252="",Q$3&lt;$D252+Настройки!$B$7),0,MAX(0,$E252-MAX(0,SUMIFS(Тех_Движение!$G$2:$G$5111,Тех_Движение!$D$2:$D$5111,$C252,Тех_Движение!$B$2:$B$5111,"&lt;="&amp;Q$3)-$F252)))</f>
        <v/>
      </c>
      <c r="R252" s="54">
        <f>IF($B252="","",SUM($K252:$Q252))</f>
        <v/>
      </c>
      <c r="S252" s="56">
        <f>IF($B252="","",VLOOKUP($C252,Настройки!$A$11:$L$17,9,FALSE))</f>
        <v/>
      </c>
      <c r="T252" s="56">
        <f>IF($B252="","",$R252*$S252)</f>
        <v/>
      </c>
    </row>
    <row r="253">
      <c r="A253" s="20">
        <f>Тех_Движение!$A$250</f>
        <v/>
      </c>
      <c r="B253" s="20">
        <f>IF(Тех_Движение!$F$250&gt;0,Тех_Движение!$I$250,"")</f>
        <v/>
      </c>
      <c r="C253" s="20">
        <f>IF($B253="","",Тех_Движение!$D$250)</f>
        <v/>
      </c>
      <c r="D253" s="42">
        <f>IF($B253="","",Тех_Движение!$B$250)</f>
        <v/>
      </c>
      <c r="E253" s="54">
        <f>IF($B253="","",Тех_Движение!$F$250)</f>
        <v/>
      </c>
      <c r="F253" s="54">
        <f>IF($B253="","",SUMIFS($E$5:$E252,$C$5:$C252,$C253))</f>
        <v/>
      </c>
      <c r="G253" s="54">
        <f>IF($B253="","",MAX(0,$E253-MAX(0,SUMIFS(Тех_Движение!$G$2:$G$5111,Тех_Движение!$D$2:$D$5111,$C253,Тех_Движение!$B$2:$B$5111,"&lt;="&amp;Настройки!$B$5-1)-$F253)))</f>
        <v/>
      </c>
      <c r="H253" s="54">
        <f>IF($B253="","",IF(AND($D253&gt;=Настройки!$B$5,$D253&lt;=Настройки!$B$6),$E253,0))</f>
        <v/>
      </c>
      <c r="I253" s="54">
        <f>IF($B253="","",$G253+$H253-$J253)</f>
        <v/>
      </c>
      <c r="J253" s="54">
        <f>IF($B253="","",MAX(0,$E253-MAX(0,SUMIFS(Тех_Движение!$G$2:$G$5111,Тех_Движение!$D$2:$D$5111,$C253,Тех_Движение!$B$2:$B$5111,"&lt;="&amp;Настройки!$B$6)-$F253)))</f>
        <v/>
      </c>
      <c r="K253" s="54">
        <f>IF(OR($B253="",K$3&lt;$D253+Настройки!$B$7),0,MAX(0,$E253-MAX(0,SUMIFS(Тех_Движение!$G$2:$G$5111,Тех_Движение!$D$2:$D$5111,$C253,Тех_Движение!$B$2:$B$5111,"&lt;="&amp;K$3)-$F253)))</f>
        <v/>
      </c>
      <c r="L253" s="54">
        <f>IF(OR($B253="",L$3&lt;$D253+Настройки!$B$7),0,MAX(0,$E253-MAX(0,SUMIFS(Тех_Движение!$G$2:$G$5111,Тех_Движение!$D$2:$D$5111,$C253,Тех_Движение!$B$2:$B$5111,"&lt;="&amp;L$3)-$F253)))</f>
        <v/>
      </c>
      <c r="M253" s="54">
        <f>IF(OR($B253="",M$3&lt;$D253+Настройки!$B$7),0,MAX(0,$E253-MAX(0,SUMIFS(Тех_Движение!$G$2:$G$5111,Тех_Движение!$D$2:$D$5111,$C253,Тех_Движение!$B$2:$B$5111,"&lt;="&amp;M$3)-$F253)))</f>
        <v/>
      </c>
      <c r="N253" s="54">
        <f>IF(OR($B253="",N$3&lt;$D253+Настройки!$B$7),0,MAX(0,$E253-MAX(0,SUMIFS(Тех_Движение!$G$2:$G$5111,Тех_Движение!$D$2:$D$5111,$C253,Тех_Движение!$B$2:$B$5111,"&lt;="&amp;N$3)-$F253)))</f>
        <v/>
      </c>
      <c r="O253" s="54">
        <f>IF(OR($B253="",O$3&lt;$D253+Настройки!$B$7),0,MAX(0,$E253-MAX(0,SUMIFS(Тех_Движение!$G$2:$G$5111,Тех_Движение!$D$2:$D$5111,$C253,Тех_Движение!$B$2:$B$5111,"&lt;="&amp;O$3)-$F253)))</f>
        <v/>
      </c>
      <c r="P253" s="54">
        <f>IF(OR($B253="",P$3&lt;$D253+Настройки!$B$7),0,MAX(0,$E253-MAX(0,SUMIFS(Тех_Движение!$G$2:$G$5111,Тех_Движение!$D$2:$D$5111,$C253,Тех_Движение!$B$2:$B$5111,"&lt;="&amp;P$3)-$F253)))</f>
        <v/>
      </c>
      <c r="Q253" s="54">
        <f>IF(OR($B253="",Q$3&lt;$D253+Настройки!$B$7),0,MAX(0,$E253-MAX(0,SUMIFS(Тех_Движение!$G$2:$G$5111,Тех_Движение!$D$2:$D$5111,$C253,Тех_Движение!$B$2:$B$5111,"&lt;="&amp;Q$3)-$F253)))</f>
        <v/>
      </c>
      <c r="R253" s="54">
        <f>IF($B253="","",SUM($K253:$Q253))</f>
        <v/>
      </c>
      <c r="S253" s="56">
        <f>IF($B253="","",VLOOKUP($C253,Настройки!$A$11:$L$17,9,FALSE))</f>
        <v/>
      </c>
      <c r="T253" s="56">
        <f>IF($B253="","",$R253*$S253)</f>
        <v/>
      </c>
    </row>
    <row r="254">
      <c r="A254" s="20">
        <f>Тех_Движение!$A$251</f>
        <v/>
      </c>
      <c r="B254" s="20">
        <f>IF(Тех_Движение!$F$251&gt;0,Тех_Движение!$I$251,"")</f>
        <v/>
      </c>
      <c r="C254" s="20">
        <f>IF($B254="","",Тех_Движение!$D$251)</f>
        <v/>
      </c>
      <c r="D254" s="42">
        <f>IF($B254="","",Тех_Движение!$B$251)</f>
        <v/>
      </c>
      <c r="E254" s="54">
        <f>IF($B254="","",Тех_Движение!$F$251)</f>
        <v/>
      </c>
      <c r="F254" s="54">
        <f>IF($B254="","",SUMIFS($E$5:$E253,$C$5:$C253,$C254))</f>
        <v/>
      </c>
      <c r="G254" s="54">
        <f>IF($B254="","",MAX(0,$E254-MAX(0,SUMIFS(Тех_Движение!$G$2:$G$5111,Тех_Движение!$D$2:$D$5111,$C254,Тех_Движение!$B$2:$B$5111,"&lt;="&amp;Настройки!$B$5-1)-$F254)))</f>
        <v/>
      </c>
      <c r="H254" s="54">
        <f>IF($B254="","",IF(AND($D254&gt;=Настройки!$B$5,$D254&lt;=Настройки!$B$6),$E254,0))</f>
        <v/>
      </c>
      <c r="I254" s="54">
        <f>IF($B254="","",$G254+$H254-$J254)</f>
        <v/>
      </c>
      <c r="J254" s="54">
        <f>IF($B254="","",MAX(0,$E254-MAX(0,SUMIFS(Тех_Движение!$G$2:$G$5111,Тех_Движение!$D$2:$D$5111,$C254,Тех_Движение!$B$2:$B$5111,"&lt;="&amp;Настройки!$B$6)-$F254)))</f>
        <v/>
      </c>
      <c r="K254" s="54">
        <f>IF(OR($B254="",K$3&lt;$D254+Настройки!$B$7),0,MAX(0,$E254-MAX(0,SUMIFS(Тех_Движение!$G$2:$G$5111,Тех_Движение!$D$2:$D$5111,$C254,Тех_Движение!$B$2:$B$5111,"&lt;="&amp;K$3)-$F254)))</f>
        <v/>
      </c>
      <c r="L254" s="54">
        <f>IF(OR($B254="",L$3&lt;$D254+Настройки!$B$7),0,MAX(0,$E254-MAX(0,SUMIFS(Тех_Движение!$G$2:$G$5111,Тех_Движение!$D$2:$D$5111,$C254,Тех_Движение!$B$2:$B$5111,"&lt;="&amp;L$3)-$F254)))</f>
        <v/>
      </c>
      <c r="M254" s="54">
        <f>IF(OR($B254="",M$3&lt;$D254+Настройки!$B$7),0,MAX(0,$E254-MAX(0,SUMIFS(Тех_Движение!$G$2:$G$5111,Тех_Движение!$D$2:$D$5111,$C254,Тех_Движение!$B$2:$B$5111,"&lt;="&amp;M$3)-$F254)))</f>
        <v/>
      </c>
      <c r="N254" s="54">
        <f>IF(OR($B254="",N$3&lt;$D254+Настройки!$B$7),0,MAX(0,$E254-MAX(0,SUMIFS(Тех_Движение!$G$2:$G$5111,Тех_Движение!$D$2:$D$5111,$C254,Тех_Движение!$B$2:$B$5111,"&lt;="&amp;N$3)-$F254)))</f>
        <v/>
      </c>
      <c r="O254" s="54">
        <f>IF(OR($B254="",O$3&lt;$D254+Настройки!$B$7),0,MAX(0,$E254-MAX(0,SUMIFS(Тех_Движение!$G$2:$G$5111,Тех_Движение!$D$2:$D$5111,$C254,Тех_Движение!$B$2:$B$5111,"&lt;="&amp;O$3)-$F254)))</f>
        <v/>
      </c>
      <c r="P254" s="54">
        <f>IF(OR($B254="",P$3&lt;$D254+Настройки!$B$7),0,MAX(0,$E254-MAX(0,SUMIFS(Тех_Движение!$G$2:$G$5111,Тех_Движение!$D$2:$D$5111,$C254,Тех_Движение!$B$2:$B$5111,"&lt;="&amp;P$3)-$F254)))</f>
        <v/>
      </c>
      <c r="Q254" s="54">
        <f>IF(OR($B254="",Q$3&lt;$D254+Настройки!$B$7),0,MAX(0,$E254-MAX(0,SUMIFS(Тех_Движение!$G$2:$G$5111,Тех_Движение!$D$2:$D$5111,$C254,Тех_Движение!$B$2:$B$5111,"&lt;="&amp;Q$3)-$F254)))</f>
        <v/>
      </c>
      <c r="R254" s="54">
        <f>IF($B254="","",SUM($K254:$Q254))</f>
        <v/>
      </c>
      <c r="S254" s="56">
        <f>IF($B254="","",VLOOKUP($C254,Настройки!$A$11:$L$17,9,FALSE))</f>
        <v/>
      </c>
      <c r="T254" s="56">
        <f>IF($B254="","",$R254*$S254)</f>
        <v/>
      </c>
    </row>
    <row r="255">
      <c r="A255" s="20">
        <f>Тех_Движение!$A$252</f>
        <v/>
      </c>
      <c r="B255" s="20">
        <f>IF(Тех_Движение!$F$252&gt;0,Тех_Движение!$I$252,"")</f>
        <v/>
      </c>
      <c r="C255" s="20">
        <f>IF($B255="","",Тех_Движение!$D$252)</f>
        <v/>
      </c>
      <c r="D255" s="42">
        <f>IF($B255="","",Тех_Движение!$B$252)</f>
        <v/>
      </c>
      <c r="E255" s="54">
        <f>IF($B255="","",Тех_Движение!$F$252)</f>
        <v/>
      </c>
      <c r="F255" s="54">
        <f>IF($B255="","",SUMIFS($E$5:$E254,$C$5:$C254,$C255))</f>
        <v/>
      </c>
      <c r="G255" s="54">
        <f>IF($B255="","",MAX(0,$E255-MAX(0,SUMIFS(Тех_Движение!$G$2:$G$5111,Тех_Движение!$D$2:$D$5111,$C255,Тех_Движение!$B$2:$B$5111,"&lt;="&amp;Настройки!$B$5-1)-$F255)))</f>
        <v/>
      </c>
      <c r="H255" s="54">
        <f>IF($B255="","",IF(AND($D255&gt;=Настройки!$B$5,$D255&lt;=Настройки!$B$6),$E255,0))</f>
        <v/>
      </c>
      <c r="I255" s="54">
        <f>IF($B255="","",$G255+$H255-$J255)</f>
        <v/>
      </c>
      <c r="J255" s="54">
        <f>IF($B255="","",MAX(0,$E255-MAX(0,SUMIFS(Тех_Движение!$G$2:$G$5111,Тех_Движение!$D$2:$D$5111,$C255,Тех_Движение!$B$2:$B$5111,"&lt;="&amp;Настройки!$B$6)-$F255)))</f>
        <v/>
      </c>
      <c r="K255" s="54">
        <f>IF(OR($B255="",K$3&lt;$D255+Настройки!$B$7),0,MAX(0,$E255-MAX(0,SUMIFS(Тех_Движение!$G$2:$G$5111,Тех_Движение!$D$2:$D$5111,$C255,Тех_Движение!$B$2:$B$5111,"&lt;="&amp;K$3)-$F255)))</f>
        <v/>
      </c>
      <c r="L255" s="54">
        <f>IF(OR($B255="",L$3&lt;$D255+Настройки!$B$7),0,MAX(0,$E255-MAX(0,SUMIFS(Тех_Движение!$G$2:$G$5111,Тех_Движение!$D$2:$D$5111,$C255,Тех_Движение!$B$2:$B$5111,"&lt;="&amp;L$3)-$F255)))</f>
        <v/>
      </c>
      <c r="M255" s="54">
        <f>IF(OR($B255="",M$3&lt;$D255+Настройки!$B$7),0,MAX(0,$E255-MAX(0,SUMIFS(Тех_Движение!$G$2:$G$5111,Тех_Движение!$D$2:$D$5111,$C255,Тех_Движение!$B$2:$B$5111,"&lt;="&amp;M$3)-$F255)))</f>
        <v/>
      </c>
      <c r="N255" s="54">
        <f>IF(OR($B255="",N$3&lt;$D255+Настройки!$B$7),0,MAX(0,$E255-MAX(0,SUMIFS(Тех_Движение!$G$2:$G$5111,Тех_Движение!$D$2:$D$5111,$C255,Тех_Движение!$B$2:$B$5111,"&lt;="&amp;N$3)-$F255)))</f>
        <v/>
      </c>
      <c r="O255" s="54">
        <f>IF(OR($B255="",O$3&lt;$D255+Настройки!$B$7),0,MAX(0,$E255-MAX(0,SUMIFS(Тех_Движение!$G$2:$G$5111,Тех_Движение!$D$2:$D$5111,$C255,Тех_Движение!$B$2:$B$5111,"&lt;="&amp;O$3)-$F255)))</f>
        <v/>
      </c>
      <c r="P255" s="54">
        <f>IF(OR($B255="",P$3&lt;$D255+Настройки!$B$7),0,MAX(0,$E255-MAX(0,SUMIFS(Тех_Движение!$G$2:$G$5111,Тех_Движение!$D$2:$D$5111,$C255,Тех_Движение!$B$2:$B$5111,"&lt;="&amp;P$3)-$F255)))</f>
        <v/>
      </c>
      <c r="Q255" s="54">
        <f>IF(OR($B255="",Q$3&lt;$D255+Настройки!$B$7),0,MAX(0,$E255-MAX(0,SUMIFS(Тех_Движение!$G$2:$G$5111,Тех_Движение!$D$2:$D$5111,$C255,Тех_Движение!$B$2:$B$5111,"&lt;="&amp;Q$3)-$F255)))</f>
        <v/>
      </c>
      <c r="R255" s="54">
        <f>IF($B255="","",SUM($K255:$Q255))</f>
        <v/>
      </c>
      <c r="S255" s="56">
        <f>IF($B255="","",VLOOKUP($C255,Настройки!$A$11:$L$17,9,FALSE))</f>
        <v/>
      </c>
      <c r="T255" s="56">
        <f>IF($B255="","",$R255*$S255)</f>
        <v/>
      </c>
    </row>
    <row r="256">
      <c r="A256" s="20">
        <f>Тех_Движение!$A$253</f>
        <v/>
      </c>
      <c r="B256" s="20">
        <f>IF(Тех_Движение!$F$253&gt;0,Тех_Движение!$I$253,"")</f>
        <v/>
      </c>
      <c r="C256" s="20">
        <f>IF($B256="","",Тех_Движение!$D$253)</f>
        <v/>
      </c>
      <c r="D256" s="42">
        <f>IF($B256="","",Тех_Движение!$B$253)</f>
        <v/>
      </c>
      <c r="E256" s="54">
        <f>IF($B256="","",Тех_Движение!$F$253)</f>
        <v/>
      </c>
      <c r="F256" s="54">
        <f>IF($B256="","",SUMIFS($E$5:$E255,$C$5:$C255,$C256))</f>
        <v/>
      </c>
      <c r="G256" s="54">
        <f>IF($B256="","",MAX(0,$E256-MAX(0,SUMIFS(Тех_Движение!$G$2:$G$5111,Тех_Движение!$D$2:$D$5111,$C256,Тех_Движение!$B$2:$B$5111,"&lt;="&amp;Настройки!$B$5-1)-$F256)))</f>
        <v/>
      </c>
      <c r="H256" s="54">
        <f>IF($B256="","",IF(AND($D256&gt;=Настройки!$B$5,$D256&lt;=Настройки!$B$6),$E256,0))</f>
        <v/>
      </c>
      <c r="I256" s="54">
        <f>IF($B256="","",$G256+$H256-$J256)</f>
        <v/>
      </c>
      <c r="J256" s="54">
        <f>IF($B256="","",MAX(0,$E256-MAX(0,SUMIFS(Тех_Движение!$G$2:$G$5111,Тех_Движение!$D$2:$D$5111,$C256,Тех_Движение!$B$2:$B$5111,"&lt;="&amp;Настройки!$B$6)-$F256)))</f>
        <v/>
      </c>
      <c r="K256" s="54">
        <f>IF(OR($B256="",K$3&lt;$D256+Настройки!$B$7),0,MAX(0,$E256-MAX(0,SUMIFS(Тех_Движение!$G$2:$G$5111,Тех_Движение!$D$2:$D$5111,$C256,Тех_Движение!$B$2:$B$5111,"&lt;="&amp;K$3)-$F256)))</f>
        <v/>
      </c>
      <c r="L256" s="54">
        <f>IF(OR($B256="",L$3&lt;$D256+Настройки!$B$7),0,MAX(0,$E256-MAX(0,SUMIFS(Тех_Движение!$G$2:$G$5111,Тех_Движение!$D$2:$D$5111,$C256,Тех_Движение!$B$2:$B$5111,"&lt;="&amp;L$3)-$F256)))</f>
        <v/>
      </c>
      <c r="M256" s="54">
        <f>IF(OR($B256="",M$3&lt;$D256+Настройки!$B$7),0,MAX(0,$E256-MAX(0,SUMIFS(Тех_Движение!$G$2:$G$5111,Тех_Движение!$D$2:$D$5111,$C256,Тех_Движение!$B$2:$B$5111,"&lt;="&amp;M$3)-$F256)))</f>
        <v/>
      </c>
      <c r="N256" s="54">
        <f>IF(OR($B256="",N$3&lt;$D256+Настройки!$B$7),0,MAX(0,$E256-MAX(0,SUMIFS(Тех_Движение!$G$2:$G$5111,Тех_Движение!$D$2:$D$5111,$C256,Тех_Движение!$B$2:$B$5111,"&lt;="&amp;N$3)-$F256)))</f>
        <v/>
      </c>
      <c r="O256" s="54">
        <f>IF(OR($B256="",O$3&lt;$D256+Настройки!$B$7),0,MAX(0,$E256-MAX(0,SUMIFS(Тех_Движение!$G$2:$G$5111,Тех_Движение!$D$2:$D$5111,$C256,Тех_Движение!$B$2:$B$5111,"&lt;="&amp;O$3)-$F256)))</f>
        <v/>
      </c>
      <c r="P256" s="54">
        <f>IF(OR($B256="",P$3&lt;$D256+Настройки!$B$7),0,MAX(0,$E256-MAX(0,SUMIFS(Тех_Движение!$G$2:$G$5111,Тех_Движение!$D$2:$D$5111,$C256,Тех_Движение!$B$2:$B$5111,"&lt;="&amp;P$3)-$F256)))</f>
        <v/>
      </c>
      <c r="Q256" s="54">
        <f>IF(OR($B256="",Q$3&lt;$D256+Настройки!$B$7),0,MAX(0,$E256-MAX(0,SUMIFS(Тех_Движение!$G$2:$G$5111,Тех_Движение!$D$2:$D$5111,$C256,Тех_Движение!$B$2:$B$5111,"&lt;="&amp;Q$3)-$F256)))</f>
        <v/>
      </c>
      <c r="R256" s="54">
        <f>IF($B256="","",SUM($K256:$Q256))</f>
        <v/>
      </c>
      <c r="S256" s="56">
        <f>IF($B256="","",VLOOKUP($C256,Настройки!$A$11:$L$17,9,FALSE))</f>
        <v/>
      </c>
      <c r="T256" s="56">
        <f>IF($B256="","",$R256*$S256)</f>
        <v/>
      </c>
    </row>
    <row r="257">
      <c r="A257" s="20">
        <f>Тех_Движение!$A$254</f>
        <v/>
      </c>
      <c r="B257" s="20">
        <f>IF(Тех_Движение!$F$254&gt;0,Тех_Движение!$I$254,"")</f>
        <v/>
      </c>
      <c r="C257" s="20">
        <f>IF($B257="","",Тех_Движение!$D$254)</f>
        <v/>
      </c>
      <c r="D257" s="42">
        <f>IF($B257="","",Тех_Движение!$B$254)</f>
        <v/>
      </c>
      <c r="E257" s="54">
        <f>IF($B257="","",Тех_Движение!$F$254)</f>
        <v/>
      </c>
      <c r="F257" s="54">
        <f>IF($B257="","",SUMIFS($E$5:$E256,$C$5:$C256,$C257))</f>
        <v/>
      </c>
      <c r="G257" s="54">
        <f>IF($B257="","",MAX(0,$E257-MAX(0,SUMIFS(Тех_Движение!$G$2:$G$5111,Тех_Движение!$D$2:$D$5111,$C257,Тех_Движение!$B$2:$B$5111,"&lt;="&amp;Настройки!$B$5-1)-$F257)))</f>
        <v/>
      </c>
      <c r="H257" s="54">
        <f>IF($B257="","",IF(AND($D257&gt;=Настройки!$B$5,$D257&lt;=Настройки!$B$6),$E257,0))</f>
        <v/>
      </c>
      <c r="I257" s="54">
        <f>IF($B257="","",$G257+$H257-$J257)</f>
        <v/>
      </c>
      <c r="J257" s="54">
        <f>IF($B257="","",MAX(0,$E257-MAX(0,SUMIFS(Тех_Движение!$G$2:$G$5111,Тех_Движение!$D$2:$D$5111,$C257,Тех_Движение!$B$2:$B$5111,"&lt;="&amp;Настройки!$B$6)-$F257)))</f>
        <v/>
      </c>
      <c r="K257" s="54">
        <f>IF(OR($B257="",K$3&lt;$D257+Настройки!$B$7),0,MAX(0,$E257-MAX(0,SUMIFS(Тех_Движение!$G$2:$G$5111,Тех_Движение!$D$2:$D$5111,$C257,Тех_Движение!$B$2:$B$5111,"&lt;="&amp;K$3)-$F257)))</f>
        <v/>
      </c>
      <c r="L257" s="54">
        <f>IF(OR($B257="",L$3&lt;$D257+Настройки!$B$7),0,MAX(0,$E257-MAX(0,SUMIFS(Тех_Движение!$G$2:$G$5111,Тех_Движение!$D$2:$D$5111,$C257,Тех_Движение!$B$2:$B$5111,"&lt;="&amp;L$3)-$F257)))</f>
        <v/>
      </c>
      <c r="M257" s="54">
        <f>IF(OR($B257="",M$3&lt;$D257+Настройки!$B$7),0,MAX(0,$E257-MAX(0,SUMIFS(Тех_Движение!$G$2:$G$5111,Тех_Движение!$D$2:$D$5111,$C257,Тех_Движение!$B$2:$B$5111,"&lt;="&amp;M$3)-$F257)))</f>
        <v/>
      </c>
      <c r="N257" s="54">
        <f>IF(OR($B257="",N$3&lt;$D257+Настройки!$B$7),0,MAX(0,$E257-MAX(0,SUMIFS(Тех_Движение!$G$2:$G$5111,Тех_Движение!$D$2:$D$5111,$C257,Тех_Движение!$B$2:$B$5111,"&lt;="&amp;N$3)-$F257)))</f>
        <v/>
      </c>
      <c r="O257" s="54">
        <f>IF(OR($B257="",O$3&lt;$D257+Настройки!$B$7),0,MAX(0,$E257-MAX(0,SUMIFS(Тех_Движение!$G$2:$G$5111,Тех_Движение!$D$2:$D$5111,$C257,Тех_Движение!$B$2:$B$5111,"&lt;="&amp;O$3)-$F257)))</f>
        <v/>
      </c>
      <c r="P257" s="54">
        <f>IF(OR($B257="",P$3&lt;$D257+Настройки!$B$7),0,MAX(0,$E257-MAX(0,SUMIFS(Тех_Движение!$G$2:$G$5111,Тех_Движение!$D$2:$D$5111,$C257,Тех_Движение!$B$2:$B$5111,"&lt;="&amp;P$3)-$F257)))</f>
        <v/>
      </c>
      <c r="Q257" s="54">
        <f>IF(OR($B257="",Q$3&lt;$D257+Настройки!$B$7),0,MAX(0,$E257-MAX(0,SUMIFS(Тех_Движение!$G$2:$G$5111,Тех_Движение!$D$2:$D$5111,$C257,Тех_Движение!$B$2:$B$5111,"&lt;="&amp;Q$3)-$F257)))</f>
        <v/>
      </c>
      <c r="R257" s="54">
        <f>IF($B257="","",SUM($K257:$Q257))</f>
        <v/>
      </c>
      <c r="S257" s="56">
        <f>IF($B257="","",VLOOKUP($C257,Настройки!$A$11:$L$17,9,FALSE))</f>
        <v/>
      </c>
      <c r="T257" s="56">
        <f>IF($B257="","",$R257*$S257)</f>
        <v/>
      </c>
    </row>
    <row r="258">
      <c r="A258" s="20">
        <f>Тех_Движение!$A$255</f>
        <v/>
      </c>
      <c r="B258" s="20">
        <f>IF(Тех_Движение!$F$255&gt;0,Тех_Движение!$I$255,"")</f>
        <v/>
      </c>
      <c r="C258" s="20">
        <f>IF($B258="","",Тех_Движение!$D$255)</f>
        <v/>
      </c>
      <c r="D258" s="42">
        <f>IF($B258="","",Тех_Движение!$B$255)</f>
        <v/>
      </c>
      <c r="E258" s="54">
        <f>IF($B258="","",Тех_Движение!$F$255)</f>
        <v/>
      </c>
      <c r="F258" s="54">
        <f>IF($B258="","",SUMIFS($E$5:$E257,$C$5:$C257,$C258))</f>
        <v/>
      </c>
      <c r="G258" s="54">
        <f>IF($B258="","",MAX(0,$E258-MAX(0,SUMIFS(Тех_Движение!$G$2:$G$5111,Тех_Движение!$D$2:$D$5111,$C258,Тех_Движение!$B$2:$B$5111,"&lt;="&amp;Настройки!$B$5-1)-$F258)))</f>
        <v/>
      </c>
      <c r="H258" s="54">
        <f>IF($B258="","",IF(AND($D258&gt;=Настройки!$B$5,$D258&lt;=Настройки!$B$6),$E258,0))</f>
        <v/>
      </c>
      <c r="I258" s="54">
        <f>IF($B258="","",$G258+$H258-$J258)</f>
        <v/>
      </c>
      <c r="J258" s="54">
        <f>IF($B258="","",MAX(0,$E258-MAX(0,SUMIFS(Тех_Движение!$G$2:$G$5111,Тех_Движение!$D$2:$D$5111,$C258,Тех_Движение!$B$2:$B$5111,"&lt;="&amp;Настройки!$B$6)-$F258)))</f>
        <v/>
      </c>
      <c r="K258" s="54">
        <f>IF(OR($B258="",K$3&lt;$D258+Настройки!$B$7),0,MAX(0,$E258-MAX(0,SUMIFS(Тех_Движение!$G$2:$G$5111,Тех_Движение!$D$2:$D$5111,$C258,Тех_Движение!$B$2:$B$5111,"&lt;="&amp;K$3)-$F258)))</f>
        <v/>
      </c>
      <c r="L258" s="54">
        <f>IF(OR($B258="",L$3&lt;$D258+Настройки!$B$7),0,MAX(0,$E258-MAX(0,SUMIFS(Тех_Движение!$G$2:$G$5111,Тех_Движение!$D$2:$D$5111,$C258,Тех_Движение!$B$2:$B$5111,"&lt;="&amp;L$3)-$F258)))</f>
        <v/>
      </c>
      <c r="M258" s="54">
        <f>IF(OR($B258="",M$3&lt;$D258+Настройки!$B$7),0,MAX(0,$E258-MAX(0,SUMIFS(Тех_Движение!$G$2:$G$5111,Тех_Движение!$D$2:$D$5111,$C258,Тех_Движение!$B$2:$B$5111,"&lt;="&amp;M$3)-$F258)))</f>
        <v/>
      </c>
      <c r="N258" s="54">
        <f>IF(OR($B258="",N$3&lt;$D258+Настройки!$B$7),0,MAX(0,$E258-MAX(0,SUMIFS(Тех_Движение!$G$2:$G$5111,Тех_Движение!$D$2:$D$5111,$C258,Тех_Движение!$B$2:$B$5111,"&lt;="&amp;N$3)-$F258)))</f>
        <v/>
      </c>
      <c r="O258" s="54">
        <f>IF(OR($B258="",O$3&lt;$D258+Настройки!$B$7),0,MAX(0,$E258-MAX(0,SUMIFS(Тех_Движение!$G$2:$G$5111,Тех_Движение!$D$2:$D$5111,$C258,Тех_Движение!$B$2:$B$5111,"&lt;="&amp;O$3)-$F258)))</f>
        <v/>
      </c>
      <c r="P258" s="54">
        <f>IF(OR($B258="",P$3&lt;$D258+Настройки!$B$7),0,MAX(0,$E258-MAX(0,SUMIFS(Тех_Движение!$G$2:$G$5111,Тех_Движение!$D$2:$D$5111,$C258,Тех_Движение!$B$2:$B$5111,"&lt;="&amp;P$3)-$F258)))</f>
        <v/>
      </c>
      <c r="Q258" s="54">
        <f>IF(OR($B258="",Q$3&lt;$D258+Настройки!$B$7),0,MAX(0,$E258-MAX(0,SUMIFS(Тех_Движение!$G$2:$G$5111,Тех_Движение!$D$2:$D$5111,$C258,Тех_Движение!$B$2:$B$5111,"&lt;="&amp;Q$3)-$F258)))</f>
        <v/>
      </c>
      <c r="R258" s="54">
        <f>IF($B258="","",SUM($K258:$Q258))</f>
        <v/>
      </c>
      <c r="S258" s="56">
        <f>IF($B258="","",VLOOKUP($C258,Настройки!$A$11:$L$17,9,FALSE))</f>
        <v/>
      </c>
      <c r="T258" s="56">
        <f>IF($B258="","",$R258*$S258)</f>
        <v/>
      </c>
    </row>
    <row r="259">
      <c r="A259" s="20">
        <f>Тех_Движение!$A$256</f>
        <v/>
      </c>
      <c r="B259" s="20">
        <f>IF(Тех_Движение!$F$256&gt;0,Тех_Движение!$I$256,"")</f>
        <v/>
      </c>
      <c r="C259" s="20">
        <f>IF($B259="","",Тех_Движение!$D$256)</f>
        <v/>
      </c>
      <c r="D259" s="42">
        <f>IF($B259="","",Тех_Движение!$B$256)</f>
        <v/>
      </c>
      <c r="E259" s="54">
        <f>IF($B259="","",Тех_Движение!$F$256)</f>
        <v/>
      </c>
      <c r="F259" s="54">
        <f>IF($B259="","",SUMIFS($E$5:$E258,$C$5:$C258,$C259))</f>
        <v/>
      </c>
      <c r="G259" s="54">
        <f>IF($B259="","",MAX(0,$E259-MAX(0,SUMIFS(Тех_Движение!$G$2:$G$5111,Тех_Движение!$D$2:$D$5111,$C259,Тех_Движение!$B$2:$B$5111,"&lt;="&amp;Настройки!$B$5-1)-$F259)))</f>
        <v/>
      </c>
      <c r="H259" s="54">
        <f>IF($B259="","",IF(AND($D259&gt;=Настройки!$B$5,$D259&lt;=Настройки!$B$6),$E259,0))</f>
        <v/>
      </c>
      <c r="I259" s="54">
        <f>IF($B259="","",$G259+$H259-$J259)</f>
        <v/>
      </c>
      <c r="J259" s="54">
        <f>IF($B259="","",MAX(0,$E259-MAX(0,SUMIFS(Тех_Движение!$G$2:$G$5111,Тех_Движение!$D$2:$D$5111,$C259,Тех_Движение!$B$2:$B$5111,"&lt;="&amp;Настройки!$B$6)-$F259)))</f>
        <v/>
      </c>
      <c r="K259" s="54">
        <f>IF(OR($B259="",K$3&lt;$D259+Настройки!$B$7),0,MAX(0,$E259-MAX(0,SUMIFS(Тех_Движение!$G$2:$G$5111,Тех_Движение!$D$2:$D$5111,$C259,Тех_Движение!$B$2:$B$5111,"&lt;="&amp;K$3)-$F259)))</f>
        <v/>
      </c>
      <c r="L259" s="54">
        <f>IF(OR($B259="",L$3&lt;$D259+Настройки!$B$7),0,MAX(0,$E259-MAX(0,SUMIFS(Тех_Движение!$G$2:$G$5111,Тех_Движение!$D$2:$D$5111,$C259,Тех_Движение!$B$2:$B$5111,"&lt;="&amp;L$3)-$F259)))</f>
        <v/>
      </c>
      <c r="M259" s="54">
        <f>IF(OR($B259="",M$3&lt;$D259+Настройки!$B$7),0,MAX(0,$E259-MAX(0,SUMIFS(Тех_Движение!$G$2:$G$5111,Тех_Движение!$D$2:$D$5111,$C259,Тех_Движение!$B$2:$B$5111,"&lt;="&amp;M$3)-$F259)))</f>
        <v/>
      </c>
      <c r="N259" s="54">
        <f>IF(OR($B259="",N$3&lt;$D259+Настройки!$B$7),0,MAX(0,$E259-MAX(0,SUMIFS(Тех_Движение!$G$2:$G$5111,Тех_Движение!$D$2:$D$5111,$C259,Тех_Движение!$B$2:$B$5111,"&lt;="&amp;N$3)-$F259)))</f>
        <v/>
      </c>
      <c r="O259" s="54">
        <f>IF(OR($B259="",O$3&lt;$D259+Настройки!$B$7),0,MAX(0,$E259-MAX(0,SUMIFS(Тех_Движение!$G$2:$G$5111,Тех_Движение!$D$2:$D$5111,$C259,Тех_Движение!$B$2:$B$5111,"&lt;="&amp;O$3)-$F259)))</f>
        <v/>
      </c>
      <c r="P259" s="54">
        <f>IF(OR($B259="",P$3&lt;$D259+Настройки!$B$7),0,MAX(0,$E259-MAX(0,SUMIFS(Тех_Движение!$G$2:$G$5111,Тех_Движение!$D$2:$D$5111,$C259,Тех_Движение!$B$2:$B$5111,"&lt;="&amp;P$3)-$F259)))</f>
        <v/>
      </c>
      <c r="Q259" s="54">
        <f>IF(OR($B259="",Q$3&lt;$D259+Настройки!$B$7),0,MAX(0,$E259-MAX(0,SUMIFS(Тех_Движение!$G$2:$G$5111,Тех_Движение!$D$2:$D$5111,$C259,Тех_Движение!$B$2:$B$5111,"&lt;="&amp;Q$3)-$F259)))</f>
        <v/>
      </c>
      <c r="R259" s="54">
        <f>IF($B259="","",SUM($K259:$Q259))</f>
        <v/>
      </c>
      <c r="S259" s="56">
        <f>IF($B259="","",VLOOKUP($C259,Настройки!$A$11:$L$17,9,FALSE))</f>
        <v/>
      </c>
      <c r="T259" s="56">
        <f>IF($B259="","",$R259*$S259)</f>
        <v/>
      </c>
    </row>
    <row r="260">
      <c r="A260" s="20">
        <f>Тех_Движение!$A$257</f>
        <v/>
      </c>
      <c r="B260" s="20">
        <f>IF(Тех_Движение!$F$257&gt;0,Тех_Движение!$I$257,"")</f>
        <v/>
      </c>
      <c r="C260" s="20">
        <f>IF($B260="","",Тех_Движение!$D$257)</f>
        <v/>
      </c>
      <c r="D260" s="42">
        <f>IF($B260="","",Тех_Движение!$B$257)</f>
        <v/>
      </c>
      <c r="E260" s="54">
        <f>IF($B260="","",Тех_Движение!$F$257)</f>
        <v/>
      </c>
      <c r="F260" s="54">
        <f>IF($B260="","",SUMIFS($E$5:$E259,$C$5:$C259,$C260))</f>
        <v/>
      </c>
      <c r="G260" s="54">
        <f>IF($B260="","",MAX(0,$E260-MAX(0,SUMIFS(Тех_Движение!$G$2:$G$5111,Тех_Движение!$D$2:$D$5111,$C260,Тех_Движение!$B$2:$B$5111,"&lt;="&amp;Настройки!$B$5-1)-$F260)))</f>
        <v/>
      </c>
      <c r="H260" s="54">
        <f>IF($B260="","",IF(AND($D260&gt;=Настройки!$B$5,$D260&lt;=Настройки!$B$6),$E260,0))</f>
        <v/>
      </c>
      <c r="I260" s="54">
        <f>IF($B260="","",$G260+$H260-$J260)</f>
        <v/>
      </c>
      <c r="J260" s="54">
        <f>IF($B260="","",MAX(0,$E260-MAX(0,SUMIFS(Тех_Движение!$G$2:$G$5111,Тех_Движение!$D$2:$D$5111,$C260,Тех_Движение!$B$2:$B$5111,"&lt;="&amp;Настройки!$B$6)-$F260)))</f>
        <v/>
      </c>
      <c r="K260" s="54">
        <f>IF(OR($B260="",K$3&lt;$D260+Настройки!$B$7),0,MAX(0,$E260-MAX(0,SUMIFS(Тех_Движение!$G$2:$G$5111,Тех_Движение!$D$2:$D$5111,$C260,Тех_Движение!$B$2:$B$5111,"&lt;="&amp;K$3)-$F260)))</f>
        <v/>
      </c>
      <c r="L260" s="54">
        <f>IF(OR($B260="",L$3&lt;$D260+Настройки!$B$7),0,MAX(0,$E260-MAX(0,SUMIFS(Тех_Движение!$G$2:$G$5111,Тех_Движение!$D$2:$D$5111,$C260,Тех_Движение!$B$2:$B$5111,"&lt;="&amp;L$3)-$F260)))</f>
        <v/>
      </c>
      <c r="M260" s="54">
        <f>IF(OR($B260="",M$3&lt;$D260+Настройки!$B$7),0,MAX(0,$E260-MAX(0,SUMIFS(Тех_Движение!$G$2:$G$5111,Тех_Движение!$D$2:$D$5111,$C260,Тех_Движение!$B$2:$B$5111,"&lt;="&amp;M$3)-$F260)))</f>
        <v/>
      </c>
      <c r="N260" s="54">
        <f>IF(OR($B260="",N$3&lt;$D260+Настройки!$B$7),0,MAX(0,$E260-MAX(0,SUMIFS(Тех_Движение!$G$2:$G$5111,Тех_Движение!$D$2:$D$5111,$C260,Тех_Движение!$B$2:$B$5111,"&lt;="&amp;N$3)-$F260)))</f>
        <v/>
      </c>
      <c r="O260" s="54">
        <f>IF(OR($B260="",O$3&lt;$D260+Настройки!$B$7),0,MAX(0,$E260-MAX(0,SUMIFS(Тех_Движение!$G$2:$G$5111,Тех_Движение!$D$2:$D$5111,$C260,Тех_Движение!$B$2:$B$5111,"&lt;="&amp;O$3)-$F260)))</f>
        <v/>
      </c>
      <c r="P260" s="54">
        <f>IF(OR($B260="",P$3&lt;$D260+Настройки!$B$7),0,MAX(0,$E260-MAX(0,SUMIFS(Тех_Движение!$G$2:$G$5111,Тех_Движение!$D$2:$D$5111,$C260,Тех_Движение!$B$2:$B$5111,"&lt;="&amp;P$3)-$F260)))</f>
        <v/>
      </c>
      <c r="Q260" s="54">
        <f>IF(OR($B260="",Q$3&lt;$D260+Настройки!$B$7),0,MAX(0,$E260-MAX(0,SUMIFS(Тех_Движение!$G$2:$G$5111,Тех_Движение!$D$2:$D$5111,$C260,Тех_Движение!$B$2:$B$5111,"&lt;="&amp;Q$3)-$F260)))</f>
        <v/>
      </c>
      <c r="R260" s="54">
        <f>IF($B260="","",SUM($K260:$Q260))</f>
        <v/>
      </c>
      <c r="S260" s="56">
        <f>IF($B260="","",VLOOKUP($C260,Настройки!$A$11:$L$17,9,FALSE))</f>
        <v/>
      </c>
      <c r="T260" s="56">
        <f>IF($B260="","",$R260*$S260)</f>
        <v/>
      </c>
    </row>
    <row r="261">
      <c r="A261" s="20">
        <f>Тех_Движение!$A$258</f>
        <v/>
      </c>
      <c r="B261" s="20">
        <f>IF(Тех_Движение!$F$258&gt;0,Тех_Движение!$I$258,"")</f>
        <v/>
      </c>
      <c r="C261" s="20">
        <f>IF($B261="","",Тех_Движение!$D$258)</f>
        <v/>
      </c>
      <c r="D261" s="42">
        <f>IF($B261="","",Тех_Движение!$B$258)</f>
        <v/>
      </c>
      <c r="E261" s="54">
        <f>IF($B261="","",Тех_Движение!$F$258)</f>
        <v/>
      </c>
      <c r="F261" s="54">
        <f>IF($B261="","",SUMIFS($E$5:$E260,$C$5:$C260,$C261))</f>
        <v/>
      </c>
      <c r="G261" s="54">
        <f>IF($B261="","",MAX(0,$E261-MAX(0,SUMIFS(Тех_Движение!$G$2:$G$5111,Тех_Движение!$D$2:$D$5111,$C261,Тех_Движение!$B$2:$B$5111,"&lt;="&amp;Настройки!$B$5-1)-$F261)))</f>
        <v/>
      </c>
      <c r="H261" s="54">
        <f>IF($B261="","",IF(AND($D261&gt;=Настройки!$B$5,$D261&lt;=Настройки!$B$6),$E261,0))</f>
        <v/>
      </c>
      <c r="I261" s="54">
        <f>IF($B261="","",$G261+$H261-$J261)</f>
        <v/>
      </c>
      <c r="J261" s="54">
        <f>IF($B261="","",MAX(0,$E261-MAX(0,SUMIFS(Тех_Движение!$G$2:$G$5111,Тех_Движение!$D$2:$D$5111,$C261,Тех_Движение!$B$2:$B$5111,"&lt;="&amp;Настройки!$B$6)-$F261)))</f>
        <v/>
      </c>
      <c r="K261" s="54">
        <f>IF(OR($B261="",K$3&lt;$D261+Настройки!$B$7),0,MAX(0,$E261-MAX(0,SUMIFS(Тех_Движение!$G$2:$G$5111,Тех_Движение!$D$2:$D$5111,$C261,Тех_Движение!$B$2:$B$5111,"&lt;="&amp;K$3)-$F261)))</f>
        <v/>
      </c>
      <c r="L261" s="54">
        <f>IF(OR($B261="",L$3&lt;$D261+Настройки!$B$7),0,MAX(0,$E261-MAX(0,SUMIFS(Тех_Движение!$G$2:$G$5111,Тех_Движение!$D$2:$D$5111,$C261,Тех_Движение!$B$2:$B$5111,"&lt;="&amp;L$3)-$F261)))</f>
        <v/>
      </c>
      <c r="M261" s="54">
        <f>IF(OR($B261="",M$3&lt;$D261+Настройки!$B$7),0,MAX(0,$E261-MAX(0,SUMIFS(Тех_Движение!$G$2:$G$5111,Тех_Движение!$D$2:$D$5111,$C261,Тех_Движение!$B$2:$B$5111,"&lt;="&amp;M$3)-$F261)))</f>
        <v/>
      </c>
      <c r="N261" s="54">
        <f>IF(OR($B261="",N$3&lt;$D261+Настройки!$B$7),0,MAX(0,$E261-MAX(0,SUMIFS(Тех_Движение!$G$2:$G$5111,Тех_Движение!$D$2:$D$5111,$C261,Тех_Движение!$B$2:$B$5111,"&lt;="&amp;N$3)-$F261)))</f>
        <v/>
      </c>
      <c r="O261" s="54">
        <f>IF(OR($B261="",O$3&lt;$D261+Настройки!$B$7),0,MAX(0,$E261-MAX(0,SUMIFS(Тех_Движение!$G$2:$G$5111,Тех_Движение!$D$2:$D$5111,$C261,Тех_Движение!$B$2:$B$5111,"&lt;="&amp;O$3)-$F261)))</f>
        <v/>
      </c>
      <c r="P261" s="54">
        <f>IF(OR($B261="",P$3&lt;$D261+Настройки!$B$7),0,MAX(0,$E261-MAX(0,SUMIFS(Тех_Движение!$G$2:$G$5111,Тех_Движение!$D$2:$D$5111,$C261,Тех_Движение!$B$2:$B$5111,"&lt;="&amp;P$3)-$F261)))</f>
        <v/>
      </c>
      <c r="Q261" s="54">
        <f>IF(OR($B261="",Q$3&lt;$D261+Настройки!$B$7),0,MAX(0,$E261-MAX(0,SUMIFS(Тех_Движение!$G$2:$G$5111,Тех_Движение!$D$2:$D$5111,$C261,Тех_Движение!$B$2:$B$5111,"&lt;="&amp;Q$3)-$F261)))</f>
        <v/>
      </c>
      <c r="R261" s="54">
        <f>IF($B261="","",SUM($K261:$Q261))</f>
        <v/>
      </c>
      <c r="S261" s="56">
        <f>IF($B261="","",VLOOKUP($C261,Настройки!$A$11:$L$17,9,FALSE))</f>
        <v/>
      </c>
      <c r="T261" s="56">
        <f>IF($B261="","",$R261*$S261)</f>
        <v/>
      </c>
    </row>
    <row r="262">
      <c r="A262" s="20">
        <f>Тех_Движение!$A$259</f>
        <v/>
      </c>
      <c r="B262" s="20">
        <f>IF(Тех_Движение!$F$259&gt;0,Тех_Движение!$I$259,"")</f>
        <v/>
      </c>
      <c r="C262" s="20">
        <f>IF($B262="","",Тех_Движение!$D$259)</f>
        <v/>
      </c>
      <c r="D262" s="42">
        <f>IF($B262="","",Тех_Движение!$B$259)</f>
        <v/>
      </c>
      <c r="E262" s="54">
        <f>IF($B262="","",Тех_Движение!$F$259)</f>
        <v/>
      </c>
      <c r="F262" s="54">
        <f>IF($B262="","",SUMIFS($E$5:$E261,$C$5:$C261,$C262))</f>
        <v/>
      </c>
      <c r="G262" s="54">
        <f>IF($B262="","",MAX(0,$E262-MAX(0,SUMIFS(Тех_Движение!$G$2:$G$5111,Тех_Движение!$D$2:$D$5111,$C262,Тех_Движение!$B$2:$B$5111,"&lt;="&amp;Настройки!$B$5-1)-$F262)))</f>
        <v/>
      </c>
      <c r="H262" s="54">
        <f>IF($B262="","",IF(AND($D262&gt;=Настройки!$B$5,$D262&lt;=Настройки!$B$6),$E262,0))</f>
        <v/>
      </c>
      <c r="I262" s="54">
        <f>IF($B262="","",$G262+$H262-$J262)</f>
        <v/>
      </c>
      <c r="J262" s="54">
        <f>IF($B262="","",MAX(0,$E262-MAX(0,SUMIFS(Тех_Движение!$G$2:$G$5111,Тех_Движение!$D$2:$D$5111,$C262,Тех_Движение!$B$2:$B$5111,"&lt;="&amp;Настройки!$B$6)-$F262)))</f>
        <v/>
      </c>
      <c r="K262" s="54">
        <f>IF(OR($B262="",K$3&lt;$D262+Настройки!$B$7),0,MAX(0,$E262-MAX(0,SUMIFS(Тех_Движение!$G$2:$G$5111,Тех_Движение!$D$2:$D$5111,$C262,Тех_Движение!$B$2:$B$5111,"&lt;="&amp;K$3)-$F262)))</f>
        <v/>
      </c>
      <c r="L262" s="54">
        <f>IF(OR($B262="",L$3&lt;$D262+Настройки!$B$7),0,MAX(0,$E262-MAX(0,SUMIFS(Тех_Движение!$G$2:$G$5111,Тех_Движение!$D$2:$D$5111,$C262,Тех_Движение!$B$2:$B$5111,"&lt;="&amp;L$3)-$F262)))</f>
        <v/>
      </c>
      <c r="M262" s="54">
        <f>IF(OR($B262="",M$3&lt;$D262+Настройки!$B$7),0,MAX(0,$E262-MAX(0,SUMIFS(Тех_Движение!$G$2:$G$5111,Тех_Движение!$D$2:$D$5111,$C262,Тех_Движение!$B$2:$B$5111,"&lt;="&amp;M$3)-$F262)))</f>
        <v/>
      </c>
      <c r="N262" s="54">
        <f>IF(OR($B262="",N$3&lt;$D262+Настройки!$B$7),0,MAX(0,$E262-MAX(0,SUMIFS(Тех_Движение!$G$2:$G$5111,Тех_Движение!$D$2:$D$5111,$C262,Тех_Движение!$B$2:$B$5111,"&lt;="&amp;N$3)-$F262)))</f>
        <v/>
      </c>
      <c r="O262" s="54">
        <f>IF(OR($B262="",O$3&lt;$D262+Настройки!$B$7),0,MAX(0,$E262-MAX(0,SUMIFS(Тех_Движение!$G$2:$G$5111,Тех_Движение!$D$2:$D$5111,$C262,Тех_Движение!$B$2:$B$5111,"&lt;="&amp;O$3)-$F262)))</f>
        <v/>
      </c>
      <c r="P262" s="54">
        <f>IF(OR($B262="",P$3&lt;$D262+Настройки!$B$7),0,MAX(0,$E262-MAX(0,SUMIFS(Тех_Движение!$G$2:$G$5111,Тех_Движение!$D$2:$D$5111,$C262,Тех_Движение!$B$2:$B$5111,"&lt;="&amp;P$3)-$F262)))</f>
        <v/>
      </c>
      <c r="Q262" s="54">
        <f>IF(OR($B262="",Q$3&lt;$D262+Настройки!$B$7),0,MAX(0,$E262-MAX(0,SUMIFS(Тех_Движение!$G$2:$G$5111,Тех_Движение!$D$2:$D$5111,$C262,Тех_Движение!$B$2:$B$5111,"&lt;="&amp;Q$3)-$F262)))</f>
        <v/>
      </c>
      <c r="R262" s="54">
        <f>IF($B262="","",SUM($K262:$Q262))</f>
        <v/>
      </c>
      <c r="S262" s="56">
        <f>IF($B262="","",VLOOKUP($C262,Настройки!$A$11:$L$17,9,FALSE))</f>
        <v/>
      </c>
      <c r="T262" s="56">
        <f>IF($B262="","",$R262*$S262)</f>
        <v/>
      </c>
    </row>
    <row r="263">
      <c r="A263" s="20">
        <f>Тех_Движение!$A$260</f>
        <v/>
      </c>
      <c r="B263" s="20">
        <f>IF(Тех_Движение!$F$260&gt;0,Тех_Движение!$I$260,"")</f>
        <v/>
      </c>
      <c r="C263" s="20">
        <f>IF($B263="","",Тех_Движение!$D$260)</f>
        <v/>
      </c>
      <c r="D263" s="42">
        <f>IF($B263="","",Тех_Движение!$B$260)</f>
        <v/>
      </c>
      <c r="E263" s="54">
        <f>IF($B263="","",Тех_Движение!$F$260)</f>
        <v/>
      </c>
      <c r="F263" s="54">
        <f>IF($B263="","",SUMIFS($E$5:$E262,$C$5:$C262,$C263))</f>
        <v/>
      </c>
      <c r="G263" s="54">
        <f>IF($B263="","",MAX(0,$E263-MAX(0,SUMIFS(Тех_Движение!$G$2:$G$5111,Тех_Движение!$D$2:$D$5111,$C263,Тех_Движение!$B$2:$B$5111,"&lt;="&amp;Настройки!$B$5-1)-$F263)))</f>
        <v/>
      </c>
      <c r="H263" s="54">
        <f>IF($B263="","",IF(AND($D263&gt;=Настройки!$B$5,$D263&lt;=Настройки!$B$6),$E263,0))</f>
        <v/>
      </c>
      <c r="I263" s="54">
        <f>IF($B263="","",$G263+$H263-$J263)</f>
        <v/>
      </c>
      <c r="J263" s="54">
        <f>IF($B263="","",MAX(0,$E263-MAX(0,SUMIFS(Тех_Движение!$G$2:$G$5111,Тех_Движение!$D$2:$D$5111,$C263,Тех_Движение!$B$2:$B$5111,"&lt;="&amp;Настройки!$B$6)-$F263)))</f>
        <v/>
      </c>
      <c r="K263" s="54">
        <f>IF(OR($B263="",K$3&lt;$D263+Настройки!$B$7),0,MAX(0,$E263-MAX(0,SUMIFS(Тех_Движение!$G$2:$G$5111,Тех_Движение!$D$2:$D$5111,$C263,Тех_Движение!$B$2:$B$5111,"&lt;="&amp;K$3)-$F263)))</f>
        <v/>
      </c>
      <c r="L263" s="54">
        <f>IF(OR($B263="",L$3&lt;$D263+Настройки!$B$7),0,MAX(0,$E263-MAX(0,SUMIFS(Тех_Движение!$G$2:$G$5111,Тех_Движение!$D$2:$D$5111,$C263,Тех_Движение!$B$2:$B$5111,"&lt;="&amp;L$3)-$F263)))</f>
        <v/>
      </c>
      <c r="M263" s="54">
        <f>IF(OR($B263="",M$3&lt;$D263+Настройки!$B$7),0,MAX(0,$E263-MAX(0,SUMIFS(Тех_Движение!$G$2:$G$5111,Тех_Движение!$D$2:$D$5111,$C263,Тех_Движение!$B$2:$B$5111,"&lt;="&amp;M$3)-$F263)))</f>
        <v/>
      </c>
      <c r="N263" s="54">
        <f>IF(OR($B263="",N$3&lt;$D263+Настройки!$B$7),0,MAX(0,$E263-MAX(0,SUMIFS(Тех_Движение!$G$2:$G$5111,Тех_Движение!$D$2:$D$5111,$C263,Тех_Движение!$B$2:$B$5111,"&lt;="&amp;N$3)-$F263)))</f>
        <v/>
      </c>
      <c r="O263" s="54">
        <f>IF(OR($B263="",O$3&lt;$D263+Настройки!$B$7),0,MAX(0,$E263-MAX(0,SUMIFS(Тех_Движение!$G$2:$G$5111,Тех_Движение!$D$2:$D$5111,$C263,Тех_Движение!$B$2:$B$5111,"&lt;="&amp;O$3)-$F263)))</f>
        <v/>
      </c>
      <c r="P263" s="54">
        <f>IF(OR($B263="",P$3&lt;$D263+Настройки!$B$7),0,MAX(0,$E263-MAX(0,SUMIFS(Тех_Движение!$G$2:$G$5111,Тех_Движение!$D$2:$D$5111,$C263,Тех_Движение!$B$2:$B$5111,"&lt;="&amp;P$3)-$F263)))</f>
        <v/>
      </c>
      <c r="Q263" s="54">
        <f>IF(OR($B263="",Q$3&lt;$D263+Настройки!$B$7),0,MAX(0,$E263-MAX(0,SUMIFS(Тех_Движение!$G$2:$G$5111,Тех_Движение!$D$2:$D$5111,$C263,Тех_Движение!$B$2:$B$5111,"&lt;="&amp;Q$3)-$F263)))</f>
        <v/>
      </c>
      <c r="R263" s="54">
        <f>IF($B263="","",SUM($K263:$Q263))</f>
        <v/>
      </c>
      <c r="S263" s="56">
        <f>IF($B263="","",VLOOKUP($C263,Настройки!$A$11:$L$17,9,FALSE))</f>
        <v/>
      </c>
      <c r="T263" s="56">
        <f>IF($B263="","",$R263*$S263)</f>
        <v/>
      </c>
    </row>
    <row r="264">
      <c r="A264" s="20">
        <f>Тех_Движение!$A$261</f>
        <v/>
      </c>
      <c r="B264" s="20">
        <f>IF(Тех_Движение!$F$261&gt;0,Тех_Движение!$I$261,"")</f>
        <v/>
      </c>
      <c r="C264" s="20">
        <f>IF($B264="","",Тех_Движение!$D$261)</f>
        <v/>
      </c>
      <c r="D264" s="42">
        <f>IF($B264="","",Тех_Движение!$B$261)</f>
        <v/>
      </c>
      <c r="E264" s="54">
        <f>IF($B264="","",Тех_Движение!$F$261)</f>
        <v/>
      </c>
      <c r="F264" s="54">
        <f>IF($B264="","",SUMIFS($E$5:$E263,$C$5:$C263,$C264))</f>
        <v/>
      </c>
      <c r="G264" s="54">
        <f>IF($B264="","",MAX(0,$E264-MAX(0,SUMIFS(Тех_Движение!$G$2:$G$5111,Тех_Движение!$D$2:$D$5111,$C264,Тех_Движение!$B$2:$B$5111,"&lt;="&amp;Настройки!$B$5-1)-$F264)))</f>
        <v/>
      </c>
      <c r="H264" s="54">
        <f>IF($B264="","",IF(AND($D264&gt;=Настройки!$B$5,$D264&lt;=Настройки!$B$6),$E264,0))</f>
        <v/>
      </c>
      <c r="I264" s="54">
        <f>IF($B264="","",$G264+$H264-$J264)</f>
        <v/>
      </c>
      <c r="J264" s="54">
        <f>IF($B264="","",MAX(0,$E264-MAX(0,SUMIFS(Тех_Движение!$G$2:$G$5111,Тех_Движение!$D$2:$D$5111,$C264,Тех_Движение!$B$2:$B$5111,"&lt;="&amp;Настройки!$B$6)-$F264)))</f>
        <v/>
      </c>
      <c r="K264" s="54">
        <f>IF(OR($B264="",K$3&lt;$D264+Настройки!$B$7),0,MAX(0,$E264-MAX(0,SUMIFS(Тех_Движение!$G$2:$G$5111,Тех_Движение!$D$2:$D$5111,$C264,Тех_Движение!$B$2:$B$5111,"&lt;="&amp;K$3)-$F264)))</f>
        <v/>
      </c>
      <c r="L264" s="54">
        <f>IF(OR($B264="",L$3&lt;$D264+Настройки!$B$7),0,MAX(0,$E264-MAX(0,SUMIFS(Тех_Движение!$G$2:$G$5111,Тех_Движение!$D$2:$D$5111,$C264,Тех_Движение!$B$2:$B$5111,"&lt;="&amp;L$3)-$F264)))</f>
        <v/>
      </c>
      <c r="M264" s="54">
        <f>IF(OR($B264="",M$3&lt;$D264+Настройки!$B$7),0,MAX(0,$E264-MAX(0,SUMIFS(Тех_Движение!$G$2:$G$5111,Тех_Движение!$D$2:$D$5111,$C264,Тех_Движение!$B$2:$B$5111,"&lt;="&amp;M$3)-$F264)))</f>
        <v/>
      </c>
      <c r="N264" s="54">
        <f>IF(OR($B264="",N$3&lt;$D264+Настройки!$B$7),0,MAX(0,$E264-MAX(0,SUMIFS(Тех_Движение!$G$2:$G$5111,Тех_Движение!$D$2:$D$5111,$C264,Тех_Движение!$B$2:$B$5111,"&lt;="&amp;N$3)-$F264)))</f>
        <v/>
      </c>
      <c r="O264" s="54">
        <f>IF(OR($B264="",O$3&lt;$D264+Настройки!$B$7),0,MAX(0,$E264-MAX(0,SUMIFS(Тех_Движение!$G$2:$G$5111,Тех_Движение!$D$2:$D$5111,$C264,Тех_Движение!$B$2:$B$5111,"&lt;="&amp;O$3)-$F264)))</f>
        <v/>
      </c>
      <c r="P264" s="54">
        <f>IF(OR($B264="",P$3&lt;$D264+Настройки!$B$7),0,MAX(0,$E264-MAX(0,SUMIFS(Тех_Движение!$G$2:$G$5111,Тех_Движение!$D$2:$D$5111,$C264,Тех_Движение!$B$2:$B$5111,"&lt;="&amp;P$3)-$F264)))</f>
        <v/>
      </c>
      <c r="Q264" s="54">
        <f>IF(OR($B264="",Q$3&lt;$D264+Настройки!$B$7),0,MAX(0,$E264-MAX(0,SUMIFS(Тех_Движение!$G$2:$G$5111,Тех_Движение!$D$2:$D$5111,$C264,Тех_Движение!$B$2:$B$5111,"&lt;="&amp;Q$3)-$F264)))</f>
        <v/>
      </c>
      <c r="R264" s="54">
        <f>IF($B264="","",SUM($K264:$Q264))</f>
        <v/>
      </c>
      <c r="S264" s="56">
        <f>IF($B264="","",VLOOKUP($C264,Настройки!$A$11:$L$17,9,FALSE))</f>
        <v/>
      </c>
      <c r="T264" s="56">
        <f>IF($B264="","",$R264*$S264)</f>
        <v/>
      </c>
    </row>
    <row r="265">
      <c r="A265" s="20">
        <f>Тех_Движение!$A$262</f>
        <v/>
      </c>
      <c r="B265" s="20">
        <f>IF(Тех_Движение!$F$262&gt;0,Тех_Движение!$I$262,"")</f>
        <v/>
      </c>
      <c r="C265" s="20">
        <f>IF($B265="","",Тех_Движение!$D$262)</f>
        <v/>
      </c>
      <c r="D265" s="42">
        <f>IF($B265="","",Тех_Движение!$B$262)</f>
        <v/>
      </c>
      <c r="E265" s="54">
        <f>IF($B265="","",Тех_Движение!$F$262)</f>
        <v/>
      </c>
      <c r="F265" s="54">
        <f>IF($B265="","",SUMIFS($E$5:$E264,$C$5:$C264,$C265))</f>
        <v/>
      </c>
      <c r="G265" s="54">
        <f>IF($B265="","",MAX(0,$E265-MAX(0,SUMIFS(Тех_Движение!$G$2:$G$5111,Тех_Движение!$D$2:$D$5111,$C265,Тех_Движение!$B$2:$B$5111,"&lt;="&amp;Настройки!$B$5-1)-$F265)))</f>
        <v/>
      </c>
      <c r="H265" s="54">
        <f>IF($B265="","",IF(AND($D265&gt;=Настройки!$B$5,$D265&lt;=Настройки!$B$6),$E265,0))</f>
        <v/>
      </c>
      <c r="I265" s="54">
        <f>IF($B265="","",$G265+$H265-$J265)</f>
        <v/>
      </c>
      <c r="J265" s="54">
        <f>IF($B265="","",MAX(0,$E265-MAX(0,SUMIFS(Тех_Движение!$G$2:$G$5111,Тех_Движение!$D$2:$D$5111,$C265,Тех_Движение!$B$2:$B$5111,"&lt;="&amp;Настройки!$B$6)-$F265)))</f>
        <v/>
      </c>
      <c r="K265" s="54">
        <f>IF(OR($B265="",K$3&lt;$D265+Настройки!$B$7),0,MAX(0,$E265-MAX(0,SUMIFS(Тех_Движение!$G$2:$G$5111,Тех_Движение!$D$2:$D$5111,$C265,Тех_Движение!$B$2:$B$5111,"&lt;="&amp;K$3)-$F265)))</f>
        <v/>
      </c>
      <c r="L265" s="54">
        <f>IF(OR($B265="",L$3&lt;$D265+Настройки!$B$7),0,MAX(0,$E265-MAX(0,SUMIFS(Тех_Движение!$G$2:$G$5111,Тех_Движение!$D$2:$D$5111,$C265,Тех_Движение!$B$2:$B$5111,"&lt;="&amp;L$3)-$F265)))</f>
        <v/>
      </c>
      <c r="M265" s="54">
        <f>IF(OR($B265="",M$3&lt;$D265+Настройки!$B$7),0,MAX(0,$E265-MAX(0,SUMIFS(Тех_Движение!$G$2:$G$5111,Тех_Движение!$D$2:$D$5111,$C265,Тех_Движение!$B$2:$B$5111,"&lt;="&amp;M$3)-$F265)))</f>
        <v/>
      </c>
      <c r="N265" s="54">
        <f>IF(OR($B265="",N$3&lt;$D265+Настройки!$B$7),0,MAX(0,$E265-MAX(0,SUMIFS(Тех_Движение!$G$2:$G$5111,Тех_Движение!$D$2:$D$5111,$C265,Тех_Движение!$B$2:$B$5111,"&lt;="&amp;N$3)-$F265)))</f>
        <v/>
      </c>
      <c r="O265" s="54">
        <f>IF(OR($B265="",O$3&lt;$D265+Настройки!$B$7),0,MAX(0,$E265-MAX(0,SUMIFS(Тех_Движение!$G$2:$G$5111,Тех_Движение!$D$2:$D$5111,$C265,Тех_Движение!$B$2:$B$5111,"&lt;="&amp;O$3)-$F265)))</f>
        <v/>
      </c>
      <c r="P265" s="54">
        <f>IF(OR($B265="",P$3&lt;$D265+Настройки!$B$7),0,MAX(0,$E265-MAX(0,SUMIFS(Тех_Движение!$G$2:$G$5111,Тех_Движение!$D$2:$D$5111,$C265,Тех_Движение!$B$2:$B$5111,"&lt;="&amp;P$3)-$F265)))</f>
        <v/>
      </c>
      <c r="Q265" s="54">
        <f>IF(OR($B265="",Q$3&lt;$D265+Настройки!$B$7),0,MAX(0,$E265-MAX(0,SUMIFS(Тех_Движение!$G$2:$G$5111,Тех_Движение!$D$2:$D$5111,$C265,Тех_Движение!$B$2:$B$5111,"&lt;="&amp;Q$3)-$F265)))</f>
        <v/>
      </c>
      <c r="R265" s="54">
        <f>IF($B265="","",SUM($K265:$Q265))</f>
        <v/>
      </c>
      <c r="S265" s="56">
        <f>IF($B265="","",VLOOKUP($C265,Настройки!$A$11:$L$17,9,FALSE))</f>
        <v/>
      </c>
      <c r="T265" s="56">
        <f>IF($B265="","",$R265*$S265)</f>
        <v/>
      </c>
    </row>
    <row r="266">
      <c r="A266" s="20">
        <f>Тех_Движение!$A$263</f>
        <v/>
      </c>
      <c r="B266" s="20">
        <f>IF(Тех_Движение!$F$263&gt;0,Тех_Движение!$I$263,"")</f>
        <v/>
      </c>
      <c r="C266" s="20">
        <f>IF($B266="","",Тех_Движение!$D$263)</f>
        <v/>
      </c>
      <c r="D266" s="42">
        <f>IF($B266="","",Тех_Движение!$B$263)</f>
        <v/>
      </c>
      <c r="E266" s="54">
        <f>IF($B266="","",Тех_Движение!$F$263)</f>
        <v/>
      </c>
      <c r="F266" s="54">
        <f>IF($B266="","",SUMIFS($E$5:$E265,$C$5:$C265,$C266))</f>
        <v/>
      </c>
      <c r="G266" s="54">
        <f>IF($B266="","",MAX(0,$E266-MAX(0,SUMIFS(Тех_Движение!$G$2:$G$5111,Тех_Движение!$D$2:$D$5111,$C266,Тех_Движение!$B$2:$B$5111,"&lt;="&amp;Настройки!$B$5-1)-$F266)))</f>
        <v/>
      </c>
      <c r="H266" s="54">
        <f>IF($B266="","",IF(AND($D266&gt;=Настройки!$B$5,$D266&lt;=Настройки!$B$6),$E266,0))</f>
        <v/>
      </c>
      <c r="I266" s="54">
        <f>IF($B266="","",$G266+$H266-$J266)</f>
        <v/>
      </c>
      <c r="J266" s="54">
        <f>IF($B266="","",MAX(0,$E266-MAX(0,SUMIFS(Тех_Движение!$G$2:$G$5111,Тех_Движение!$D$2:$D$5111,$C266,Тех_Движение!$B$2:$B$5111,"&lt;="&amp;Настройки!$B$6)-$F266)))</f>
        <v/>
      </c>
      <c r="K266" s="54">
        <f>IF(OR($B266="",K$3&lt;$D266+Настройки!$B$7),0,MAX(0,$E266-MAX(0,SUMIFS(Тех_Движение!$G$2:$G$5111,Тех_Движение!$D$2:$D$5111,$C266,Тех_Движение!$B$2:$B$5111,"&lt;="&amp;K$3)-$F266)))</f>
        <v/>
      </c>
      <c r="L266" s="54">
        <f>IF(OR($B266="",L$3&lt;$D266+Настройки!$B$7),0,MAX(0,$E266-MAX(0,SUMIFS(Тех_Движение!$G$2:$G$5111,Тех_Движение!$D$2:$D$5111,$C266,Тех_Движение!$B$2:$B$5111,"&lt;="&amp;L$3)-$F266)))</f>
        <v/>
      </c>
      <c r="M266" s="54">
        <f>IF(OR($B266="",M$3&lt;$D266+Настройки!$B$7),0,MAX(0,$E266-MAX(0,SUMIFS(Тех_Движение!$G$2:$G$5111,Тех_Движение!$D$2:$D$5111,$C266,Тех_Движение!$B$2:$B$5111,"&lt;="&amp;M$3)-$F266)))</f>
        <v/>
      </c>
      <c r="N266" s="54">
        <f>IF(OR($B266="",N$3&lt;$D266+Настройки!$B$7),0,MAX(0,$E266-MAX(0,SUMIFS(Тех_Движение!$G$2:$G$5111,Тех_Движение!$D$2:$D$5111,$C266,Тех_Движение!$B$2:$B$5111,"&lt;="&amp;N$3)-$F266)))</f>
        <v/>
      </c>
      <c r="O266" s="54">
        <f>IF(OR($B266="",O$3&lt;$D266+Настройки!$B$7),0,MAX(0,$E266-MAX(0,SUMIFS(Тех_Движение!$G$2:$G$5111,Тех_Движение!$D$2:$D$5111,$C266,Тех_Движение!$B$2:$B$5111,"&lt;="&amp;O$3)-$F266)))</f>
        <v/>
      </c>
      <c r="P266" s="54">
        <f>IF(OR($B266="",P$3&lt;$D266+Настройки!$B$7),0,MAX(0,$E266-MAX(0,SUMIFS(Тех_Движение!$G$2:$G$5111,Тех_Движение!$D$2:$D$5111,$C266,Тех_Движение!$B$2:$B$5111,"&lt;="&amp;P$3)-$F266)))</f>
        <v/>
      </c>
      <c r="Q266" s="54">
        <f>IF(OR($B266="",Q$3&lt;$D266+Настройки!$B$7),0,MAX(0,$E266-MAX(0,SUMIFS(Тех_Движение!$G$2:$G$5111,Тех_Движение!$D$2:$D$5111,$C266,Тех_Движение!$B$2:$B$5111,"&lt;="&amp;Q$3)-$F266)))</f>
        <v/>
      </c>
      <c r="R266" s="54">
        <f>IF($B266="","",SUM($K266:$Q266))</f>
        <v/>
      </c>
      <c r="S266" s="56">
        <f>IF($B266="","",VLOOKUP($C266,Настройки!$A$11:$L$17,9,FALSE))</f>
        <v/>
      </c>
      <c r="T266" s="56">
        <f>IF($B266="","",$R266*$S266)</f>
        <v/>
      </c>
    </row>
    <row r="267">
      <c r="A267" s="20">
        <f>Тех_Движение!$A$264</f>
        <v/>
      </c>
      <c r="B267" s="20">
        <f>IF(Тех_Движение!$F$264&gt;0,Тех_Движение!$I$264,"")</f>
        <v/>
      </c>
      <c r="C267" s="20">
        <f>IF($B267="","",Тех_Движение!$D$264)</f>
        <v/>
      </c>
      <c r="D267" s="42">
        <f>IF($B267="","",Тех_Движение!$B$264)</f>
        <v/>
      </c>
      <c r="E267" s="54">
        <f>IF($B267="","",Тех_Движение!$F$264)</f>
        <v/>
      </c>
      <c r="F267" s="54">
        <f>IF($B267="","",SUMIFS($E$5:$E266,$C$5:$C266,$C267))</f>
        <v/>
      </c>
      <c r="G267" s="54">
        <f>IF($B267="","",MAX(0,$E267-MAX(0,SUMIFS(Тех_Движение!$G$2:$G$5111,Тех_Движение!$D$2:$D$5111,$C267,Тех_Движение!$B$2:$B$5111,"&lt;="&amp;Настройки!$B$5-1)-$F267)))</f>
        <v/>
      </c>
      <c r="H267" s="54">
        <f>IF($B267="","",IF(AND($D267&gt;=Настройки!$B$5,$D267&lt;=Настройки!$B$6),$E267,0))</f>
        <v/>
      </c>
      <c r="I267" s="54">
        <f>IF($B267="","",$G267+$H267-$J267)</f>
        <v/>
      </c>
      <c r="J267" s="54">
        <f>IF($B267="","",MAX(0,$E267-MAX(0,SUMIFS(Тех_Движение!$G$2:$G$5111,Тех_Движение!$D$2:$D$5111,$C267,Тех_Движение!$B$2:$B$5111,"&lt;="&amp;Настройки!$B$6)-$F267)))</f>
        <v/>
      </c>
      <c r="K267" s="54">
        <f>IF(OR($B267="",K$3&lt;$D267+Настройки!$B$7),0,MAX(0,$E267-MAX(0,SUMIFS(Тех_Движение!$G$2:$G$5111,Тех_Движение!$D$2:$D$5111,$C267,Тех_Движение!$B$2:$B$5111,"&lt;="&amp;K$3)-$F267)))</f>
        <v/>
      </c>
      <c r="L267" s="54">
        <f>IF(OR($B267="",L$3&lt;$D267+Настройки!$B$7),0,MAX(0,$E267-MAX(0,SUMIFS(Тех_Движение!$G$2:$G$5111,Тех_Движение!$D$2:$D$5111,$C267,Тех_Движение!$B$2:$B$5111,"&lt;="&amp;L$3)-$F267)))</f>
        <v/>
      </c>
      <c r="M267" s="54">
        <f>IF(OR($B267="",M$3&lt;$D267+Настройки!$B$7),0,MAX(0,$E267-MAX(0,SUMIFS(Тех_Движение!$G$2:$G$5111,Тех_Движение!$D$2:$D$5111,$C267,Тех_Движение!$B$2:$B$5111,"&lt;="&amp;M$3)-$F267)))</f>
        <v/>
      </c>
      <c r="N267" s="54">
        <f>IF(OR($B267="",N$3&lt;$D267+Настройки!$B$7),0,MAX(0,$E267-MAX(0,SUMIFS(Тех_Движение!$G$2:$G$5111,Тех_Движение!$D$2:$D$5111,$C267,Тех_Движение!$B$2:$B$5111,"&lt;="&amp;N$3)-$F267)))</f>
        <v/>
      </c>
      <c r="O267" s="54">
        <f>IF(OR($B267="",O$3&lt;$D267+Настройки!$B$7),0,MAX(0,$E267-MAX(0,SUMIFS(Тех_Движение!$G$2:$G$5111,Тех_Движение!$D$2:$D$5111,$C267,Тех_Движение!$B$2:$B$5111,"&lt;="&amp;O$3)-$F267)))</f>
        <v/>
      </c>
      <c r="P267" s="54">
        <f>IF(OR($B267="",P$3&lt;$D267+Настройки!$B$7),0,MAX(0,$E267-MAX(0,SUMIFS(Тех_Движение!$G$2:$G$5111,Тех_Движение!$D$2:$D$5111,$C267,Тех_Движение!$B$2:$B$5111,"&lt;="&amp;P$3)-$F267)))</f>
        <v/>
      </c>
      <c r="Q267" s="54">
        <f>IF(OR($B267="",Q$3&lt;$D267+Настройки!$B$7),0,MAX(0,$E267-MAX(0,SUMIFS(Тех_Движение!$G$2:$G$5111,Тех_Движение!$D$2:$D$5111,$C267,Тех_Движение!$B$2:$B$5111,"&lt;="&amp;Q$3)-$F267)))</f>
        <v/>
      </c>
      <c r="R267" s="54">
        <f>IF($B267="","",SUM($K267:$Q267))</f>
        <v/>
      </c>
      <c r="S267" s="56">
        <f>IF($B267="","",VLOOKUP($C267,Настройки!$A$11:$L$17,9,FALSE))</f>
        <v/>
      </c>
      <c r="T267" s="56">
        <f>IF($B267="","",$R267*$S267)</f>
        <v/>
      </c>
    </row>
    <row r="268">
      <c r="A268" s="20">
        <f>Тех_Движение!$A$265</f>
        <v/>
      </c>
      <c r="B268" s="20">
        <f>IF(Тех_Движение!$F$265&gt;0,Тех_Движение!$I$265,"")</f>
        <v/>
      </c>
      <c r="C268" s="20">
        <f>IF($B268="","",Тех_Движение!$D$265)</f>
        <v/>
      </c>
      <c r="D268" s="42">
        <f>IF($B268="","",Тех_Движение!$B$265)</f>
        <v/>
      </c>
      <c r="E268" s="54">
        <f>IF($B268="","",Тех_Движение!$F$265)</f>
        <v/>
      </c>
      <c r="F268" s="54">
        <f>IF($B268="","",SUMIFS($E$5:$E267,$C$5:$C267,$C268))</f>
        <v/>
      </c>
      <c r="G268" s="54">
        <f>IF($B268="","",MAX(0,$E268-MAX(0,SUMIFS(Тех_Движение!$G$2:$G$5111,Тех_Движение!$D$2:$D$5111,$C268,Тех_Движение!$B$2:$B$5111,"&lt;="&amp;Настройки!$B$5-1)-$F268)))</f>
        <v/>
      </c>
      <c r="H268" s="54">
        <f>IF($B268="","",IF(AND($D268&gt;=Настройки!$B$5,$D268&lt;=Настройки!$B$6),$E268,0))</f>
        <v/>
      </c>
      <c r="I268" s="54">
        <f>IF($B268="","",$G268+$H268-$J268)</f>
        <v/>
      </c>
      <c r="J268" s="54">
        <f>IF($B268="","",MAX(0,$E268-MAX(0,SUMIFS(Тех_Движение!$G$2:$G$5111,Тех_Движение!$D$2:$D$5111,$C268,Тех_Движение!$B$2:$B$5111,"&lt;="&amp;Настройки!$B$6)-$F268)))</f>
        <v/>
      </c>
      <c r="K268" s="54">
        <f>IF(OR($B268="",K$3&lt;$D268+Настройки!$B$7),0,MAX(0,$E268-MAX(0,SUMIFS(Тех_Движение!$G$2:$G$5111,Тех_Движение!$D$2:$D$5111,$C268,Тех_Движение!$B$2:$B$5111,"&lt;="&amp;K$3)-$F268)))</f>
        <v/>
      </c>
      <c r="L268" s="54">
        <f>IF(OR($B268="",L$3&lt;$D268+Настройки!$B$7),0,MAX(0,$E268-MAX(0,SUMIFS(Тех_Движение!$G$2:$G$5111,Тех_Движение!$D$2:$D$5111,$C268,Тех_Движение!$B$2:$B$5111,"&lt;="&amp;L$3)-$F268)))</f>
        <v/>
      </c>
      <c r="M268" s="54">
        <f>IF(OR($B268="",M$3&lt;$D268+Настройки!$B$7),0,MAX(0,$E268-MAX(0,SUMIFS(Тех_Движение!$G$2:$G$5111,Тех_Движение!$D$2:$D$5111,$C268,Тех_Движение!$B$2:$B$5111,"&lt;="&amp;M$3)-$F268)))</f>
        <v/>
      </c>
      <c r="N268" s="54">
        <f>IF(OR($B268="",N$3&lt;$D268+Настройки!$B$7),0,MAX(0,$E268-MAX(0,SUMIFS(Тех_Движение!$G$2:$G$5111,Тех_Движение!$D$2:$D$5111,$C268,Тех_Движение!$B$2:$B$5111,"&lt;="&amp;N$3)-$F268)))</f>
        <v/>
      </c>
      <c r="O268" s="54">
        <f>IF(OR($B268="",O$3&lt;$D268+Настройки!$B$7),0,MAX(0,$E268-MAX(0,SUMIFS(Тех_Движение!$G$2:$G$5111,Тех_Движение!$D$2:$D$5111,$C268,Тех_Движение!$B$2:$B$5111,"&lt;="&amp;O$3)-$F268)))</f>
        <v/>
      </c>
      <c r="P268" s="54">
        <f>IF(OR($B268="",P$3&lt;$D268+Настройки!$B$7),0,MAX(0,$E268-MAX(0,SUMIFS(Тех_Движение!$G$2:$G$5111,Тех_Движение!$D$2:$D$5111,$C268,Тех_Движение!$B$2:$B$5111,"&lt;="&amp;P$3)-$F268)))</f>
        <v/>
      </c>
      <c r="Q268" s="54">
        <f>IF(OR($B268="",Q$3&lt;$D268+Настройки!$B$7),0,MAX(0,$E268-MAX(0,SUMIFS(Тех_Движение!$G$2:$G$5111,Тех_Движение!$D$2:$D$5111,$C268,Тех_Движение!$B$2:$B$5111,"&lt;="&amp;Q$3)-$F268)))</f>
        <v/>
      </c>
      <c r="R268" s="54">
        <f>IF($B268="","",SUM($K268:$Q268))</f>
        <v/>
      </c>
      <c r="S268" s="56">
        <f>IF($B268="","",VLOOKUP($C268,Настройки!$A$11:$L$17,9,FALSE))</f>
        <v/>
      </c>
      <c r="T268" s="56">
        <f>IF($B268="","",$R268*$S268)</f>
        <v/>
      </c>
    </row>
    <row r="269">
      <c r="A269" s="20">
        <f>Тех_Движение!$A$266</f>
        <v/>
      </c>
      <c r="B269" s="20">
        <f>IF(Тех_Движение!$F$266&gt;0,Тех_Движение!$I$266,"")</f>
        <v/>
      </c>
      <c r="C269" s="20">
        <f>IF($B269="","",Тех_Движение!$D$266)</f>
        <v/>
      </c>
      <c r="D269" s="42">
        <f>IF($B269="","",Тех_Движение!$B$266)</f>
        <v/>
      </c>
      <c r="E269" s="54">
        <f>IF($B269="","",Тех_Движение!$F$266)</f>
        <v/>
      </c>
      <c r="F269" s="54">
        <f>IF($B269="","",SUMIFS($E$5:$E268,$C$5:$C268,$C269))</f>
        <v/>
      </c>
      <c r="G269" s="54">
        <f>IF($B269="","",MAX(0,$E269-MAX(0,SUMIFS(Тех_Движение!$G$2:$G$5111,Тех_Движение!$D$2:$D$5111,$C269,Тех_Движение!$B$2:$B$5111,"&lt;="&amp;Настройки!$B$5-1)-$F269)))</f>
        <v/>
      </c>
      <c r="H269" s="54">
        <f>IF($B269="","",IF(AND($D269&gt;=Настройки!$B$5,$D269&lt;=Настройки!$B$6),$E269,0))</f>
        <v/>
      </c>
      <c r="I269" s="54">
        <f>IF($B269="","",$G269+$H269-$J269)</f>
        <v/>
      </c>
      <c r="J269" s="54">
        <f>IF($B269="","",MAX(0,$E269-MAX(0,SUMIFS(Тех_Движение!$G$2:$G$5111,Тех_Движение!$D$2:$D$5111,$C269,Тех_Движение!$B$2:$B$5111,"&lt;="&amp;Настройки!$B$6)-$F269)))</f>
        <v/>
      </c>
      <c r="K269" s="54">
        <f>IF(OR($B269="",K$3&lt;$D269+Настройки!$B$7),0,MAX(0,$E269-MAX(0,SUMIFS(Тех_Движение!$G$2:$G$5111,Тех_Движение!$D$2:$D$5111,$C269,Тех_Движение!$B$2:$B$5111,"&lt;="&amp;K$3)-$F269)))</f>
        <v/>
      </c>
      <c r="L269" s="54">
        <f>IF(OR($B269="",L$3&lt;$D269+Настройки!$B$7),0,MAX(0,$E269-MAX(0,SUMIFS(Тех_Движение!$G$2:$G$5111,Тех_Движение!$D$2:$D$5111,$C269,Тех_Движение!$B$2:$B$5111,"&lt;="&amp;L$3)-$F269)))</f>
        <v/>
      </c>
      <c r="M269" s="54">
        <f>IF(OR($B269="",M$3&lt;$D269+Настройки!$B$7),0,MAX(0,$E269-MAX(0,SUMIFS(Тех_Движение!$G$2:$G$5111,Тех_Движение!$D$2:$D$5111,$C269,Тех_Движение!$B$2:$B$5111,"&lt;="&amp;M$3)-$F269)))</f>
        <v/>
      </c>
      <c r="N269" s="54">
        <f>IF(OR($B269="",N$3&lt;$D269+Настройки!$B$7),0,MAX(0,$E269-MAX(0,SUMIFS(Тех_Движение!$G$2:$G$5111,Тех_Движение!$D$2:$D$5111,$C269,Тех_Движение!$B$2:$B$5111,"&lt;="&amp;N$3)-$F269)))</f>
        <v/>
      </c>
      <c r="O269" s="54">
        <f>IF(OR($B269="",O$3&lt;$D269+Настройки!$B$7),0,MAX(0,$E269-MAX(0,SUMIFS(Тех_Движение!$G$2:$G$5111,Тех_Движение!$D$2:$D$5111,$C269,Тех_Движение!$B$2:$B$5111,"&lt;="&amp;O$3)-$F269)))</f>
        <v/>
      </c>
      <c r="P269" s="54">
        <f>IF(OR($B269="",P$3&lt;$D269+Настройки!$B$7),0,MAX(0,$E269-MAX(0,SUMIFS(Тех_Движение!$G$2:$G$5111,Тех_Движение!$D$2:$D$5111,$C269,Тех_Движение!$B$2:$B$5111,"&lt;="&amp;P$3)-$F269)))</f>
        <v/>
      </c>
      <c r="Q269" s="54">
        <f>IF(OR($B269="",Q$3&lt;$D269+Настройки!$B$7),0,MAX(0,$E269-MAX(0,SUMIFS(Тех_Движение!$G$2:$G$5111,Тех_Движение!$D$2:$D$5111,$C269,Тех_Движение!$B$2:$B$5111,"&lt;="&amp;Q$3)-$F269)))</f>
        <v/>
      </c>
      <c r="R269" s="54">
        <f>IF($B269="","",SUM($K269:$Q269))</f>
        <v/>
      </c>
      <c r="S269" s="56">
        <f>IF($B269="","",VLOOKUP($C269,Настройки!$A$11:$L$17,9,FALSE))</f>
        <v/>
      </c>
      <c r="T269" s="56">
        <f>IF($B269="","",$R269*$S269)</f>
        <v/>
      </c>
    </row>
    <row r="270">
      <c r="A270" s="20">
        <f>Тех_Движение!$A$267</f>
        <v/>
      </c>
      <c r="B270" s="20">
        <f>IF(Тех_Движение!$F$267&gt;0,Тех_Движение!$I$267,"")</f>
        <v/>
      </c>
      <c r="C270" s="20">
        <f>IF($B270="","",Тех_Движение!$D$267)</f>
        <v/>
      </c>
      <c r="D270" s="42">
        <f>IF($B270="","",Тех_Движение!$B$267)</f>
        <v/>
      </c>
      <c r="E270" s="54">
        <f>IF($B270="","",Тех_Движение!$F$267)</f>
        <v/>
      </c>
      <c r="F270" s="54">
        <f>IF($B270="","",SUMIFS($E$5:$E269,$C$5:$C269,$C270))</f>
        <v/>
      </c>
      <c r="G270" s="54">
        <f>IF($B270="","",MAX(0,$E270-MAX(0,SUMIFS(Тех_Движение!$G$2:$G$5111,Тех_Движение!$D$2:$D$5111,$C270,Тех_Движение!$B$2:$B$5111,"&lt;="&amp;Настройки!$B$5-1)-$F270)))</f>
        <v/>
      </c>
      <c r="H270" s="54">
        <f>IF($B270="","",IF(AND($D270&gt;=Настройки!$B$5,$D270&lt;=Настройки!$B$6),$E270,0))</f>
        <v/>
      </c>
      <c r="I270" s="54">
        <f>IF($B270="","",$G270+$H270-$J270)</f>
        <v/>
      </c>
      <c r="J270" s="54">
        <f>IF($B270="","",MAX(0,$E270-MAX(0,SUMIFS(Тех_Движение!$G$2:$G$5111,Тех_Движение!$D$2:$D$5111,$C270,Тех_Движение!$B$2:$B$5111,"&lt;="&amp;Настройки!$B$6)-$F270)))</f>
        <v/>
      </c>
      <c r="K270" s="54">
        <f>IF(OR($B270="",K$3&lt;$D270+Настройки!$B$7),0,MAX(0,$E270-MAX(0,SUMIFS(Тех_Движение!$G$2:$G$5111,Тех_Движение!$D$2:$D$5111,$C270,Тех_Движение!$B$2:$B$5111,"&lt;="&amp;K$3)-$F270)))</f>
        <v/>
      </c>
      <c r="L270" s="54">
        <f>IF(OR($B270="",L$3&lt;$D270+Настройки!$B$7),0,MAX(0,$E270-MAX(0,SUMIFS(Тех_Движение!$G$2:$G$5111,Тех_Движение!$D$2:$D$5111,$C270,Тех_Движение!$B$2:$B$5111,"&lt;="&amp;L$3)-$F270)))</f>
        <v/>
      </c>
      <c r="M270" s="54">
        <f>IF(OR($B270="",M$3&lt;$D270+Настройки!$B$7),0,MAX(0,$E270-MAX(0,SUMIFS(Тех_Движение!$G$2:$G$5111,Тех_Движение!$D$2:$D$5111,$C270,Тех_Движение!$B$2:$B$5111,"&lt;="&amp;M$3)-$F270)))</f>
        <v/>
      </c>
      <c r="N270" s="54">
        <f>IF(OR($B270="",N$3&lt;$D270+Настройки!$B$7),0,MAX(0,$E270-MAX(0,SUMIFS(Тех_Движение!$G$2:$G$5111,Тех_Движение!$D$2:$D$5111,$C270,Тех_Движение!$B$2:$B$5111,"&lt;="&amp;N$3)-$F270)))</f>
        <v/>
      </c>
      <c r="O270" s="54">
        <f>IF(OR($B270="",O$3&lt;$D270+Настройки!$B$7),0,MAX(0,$E270-MAX(0,SUMIFS(Тех_Движение!$G$2:$G$5111,Тех_Движение!$D$2:$D$5111,$C270,Тех_Движение!$B$2:$B$5111,"&lt;="&amp;O$3)-$F270)))</f>
        <v/>
      </c>
      <c r="P270" s="54">
        <f>IF(OR($B270="",P$3&lt;$D270+Настройки!$B$7),0,MAX(0,$E270-MAX(0,SUMIFS(Тех_Движение!$G$2:$G$5111,Тех_Движение!$D$2:$D$5111,$C270,Тех_Движение!$B$2:$B$5111,"&lt;="&amp;P$3)-$F270)))</f>
        <v/>
      </c>
      <c r="Q270" s="54">
        <f>IF(OR($B270="",Q$3&lt;$D270+Настройки!$B$7),0,MAX(0,$E270-MAX(0,SUMIFS(Тех_Движение!$G$2:$G$5111,Тех_Движение!$D$2:$D$5111,$C270,Тех_Движение!$B$2:$B$5111,"&lt;="&amp;Q$3)-$F270)))</f>
        <v/>
      </c>
      <c r="R270" s="54">
        <f>IF($B270="","",SUM($K270:$Q270))</f>
        <v/>
      </c>
      <c r="S270" s="56">
        <f>IF($B270="","",VLOOKUP($C270,Настройки!$A$11:$L$17,9,FALSE))</f>
        <v/>
      </c>
      <c r="T270" s="56">
        <f>IF($B270="","",$R270*$S270)</f>
        <v/>
      </c>
    </row>
    <row r="271">
      <c r="A271" s="20">
        <f>Тех_Движение!$A$268</f>
        <v/>
      </c>
      <c r="B271" s="20">
        <f>IF(Тех_Движение!$F$268&gt;0,Тех_Движение!$I$268,"")</f>
        <v/>
      </c>
      <c r="C271" s="20">
        <f>IF($B271="","",Тех_Движение!$D$268)</f>
        <v/>
      </c>
      <c r="D271" s="42">
        <f>IF($B271="","",Тех_Движение!$B$268)</f>
        <v/>
      </c>
      <c r="E271" s="54">
        <f>IF($B271="","",Тех_Движение!$F$268)</f>
        <v/>
      </c>
      <c r="F271" s="54">
        <f>IF($B271="","",SUMIFS($E$5:$E270,$C$5:$C270,$C271))</f>
        <v/>
      </c>
      <c r="G271" s="54">
        <f>IF($B271="","",MAX(0,$E271-MAX(0,SUMIFS(Тех_Движение!$G$2:$G$5111,Тех_Движение!$D$2:$D$5111,$C271,Тех_Движение!$B$2:$B$5111,"&lt;="&amp;Настройки!$B$5-1)-$F271)))</f>
        <v/>
      </c>
      <c r="H271" s="54">
        <f>IF($B271="","",IF(AND($D271&gt;=Настройки!$B$5,$D271&lt;=Настройки!$B$6),$E271,0))</f>
        <v/>
      </c>
      <c r="I271" s="54">
        <f>IF($B271="","",$G271+$H271-$J271)</f>
        <v/>
      </c>
      <c r="J271" s="54">
        <f>IF($B271="","",MAX(0,$E271-MAX(0,SUMIFS(Тех_Движение!$G$2:$G$5111,Тех_Движение!$D$2:$D$5111,$C271,Тех_Движение!$B$2:$B$5111,"&lt;="&amp;Настройки!$B$6)-$F271)))</f>
        <v/>
      </c>
      <c r="K271" s="54">
        <f>IF(OR($B271="",K$3&lt;$D271+Настройки!$B$7),0,MAX(0,$E271-MAX(0,SUMIFS(Тех_Движение!$G$2:$G$5111,Тех_Движение!$D$2:$D$5111,$C271,Тех_Движение!$B$2:$B$5111,"&lt;="&amp;K$3)-$F271)))</f>
        <v/>
      </c>
      <c r="L271" s="54">
        <f>IF(OR($B271="",L$3&lt;$D271+Настройки!$B$7),0,MAX(0,$E271-MAX(0,SUMIFS(Тех_Движение!$G$2:$G$5111,Тех_Движение!$D$2:$D$5111,$C271,Тех_Движение!$B$2:$B$5111,"&lt;="&amp;L$3)-$F271)))</f>
        <v/>
      </c>
      <c r="M271" s="54">
        <f>IF(OR($B271="",M$3&lt;$D271+Настройки!$B$7),0,MAX(0,$E271-MAX(0,SUMIFS(Тех_Движение!$G$2:$G$5111,Тех_Движение!$D$2:$D$5111,$C271,Тех_Движение!$B$2:$B$5111,"&lt;="&amp;M$3)-$F271)))</f>
        <v/>
      </c>
      <c r="N271" s="54">
        <f>IF(OR($B271="",N$3&lt;$D271+Настройки!$B$7),0,MAX(0,$E271-MAX(0,SUMIFS(Тех_Движение!$G$2:$G$5111,Тех_Движение!$D$2:$D$5111,$C271,Тех_Движение!$B$2:$B$5111,"&lt;="&amp;N$3)-$F271)))</f>
        <v/>
      </c>
      <c r="O271" s="54">
        <f>IF(OR($B271="",O$3&lt;$D271+Настройки!$B$7),0,MAX(0,$E271-MAX(0,SUMIFS(Тех_Движение!$G$2:$G$5111,Тех_Движение!$D$2:$D$5111,$C271,Тех_Движение!$B$2:$B$5111,"&lt;="&amp;O$3)-$F271)))</f>
        <v/>
      </c>
      <c r="P271" s="54">
        <f>IF(OR($B271="",P$3&lt;$D271+Настройки!$B$7),0,MAX(0,$E271-MAX(0,SUMIFS(Тех_Движение!$G$2:$G$5111,Тех_Движение!$D$2:$D$5111,$C271,Тех_Движение!$B$2:$B$5111,"&lt;="&amp;P$3)-$F271)))</f>
        <v/>
      </c>
      <c r="Q271" s="54">
        <f>IF(OR($B271="",Q$3&lt;$D271+Настройки!$B$7),0,MAX(0,$E271-MAX(0,SUMIFS(Тех_Движение!$G$2:$G$5111,Тех_Движение!$D$2:$D$5111,$C271,Тех_Движение!$B$2:$B$5111,"&lt;="&amp;Q$3)-$F271)))</f>
        <v/>
      </c>
      <c r="R271" s="54">
        <f>IF($B271="","",SUM($K271:$Q271))</f>
        <v/>
      </c>
      <c r="S271" s="56">
        <f>IF($B271="","",VLOOKUP($C271,Настройки!$A$11:$L$17,9,FALSE))</f>
        <v/>
      </c>
      <c r="T271" s="56">
        <f>IF($B271="","",$R271*$S271)</f>
        <v/>
      </c>
    </row>
    <row r="272">
      <c r="A272" s="20">
        <f>Тех_Движение!$A$269</f>
        <v/>
      </c>
      <c r="B272" s="20">
        <f>IF(Тех_Движение!$F$269&gt;0,Тех_Движение!$I$269,"")</f>
        <v/>
      </c>
      <c r="C272" s="20">
        <f>IF($B272="","",Тех_Движение!$D$269)</f>
        <v/>
      </c>
      <c r="D272" s="42">
        <f>IF($B272="","",Тех_Движение!$B$269)</f>
        <v/>
      </c>
      <c r="E272" s="54">
        <f>IF($B272="","",Тех_Движение!$F$269)</f>
        <v/>
      </c>
      <c r="F272" s="54">
        <f>IF($B272="","",SUMIFS($E$5:$E271,$C$5:$C271,$C272))</f>
        <v/>
      </c>
      <c r="G272" s="54">
        <f>IF($B272="","",MAX(0,$E272-MAX(0,SUMIFS(Тех_Движение!$G$2:$G$5111,Тех_Движение!$D$2:$D$5111,$C272,Тех_Движение!$B$2:$B$5111,"&lt;="&amp;Настройки!$B$5-1)-$F272)))</f>
        <v/>
      </c>
      <c r="H272" s="54">
        <f>IF($B272="","",IF(AND($D272&gt;=Настройки!$B$5,$D272&lt;=Настройки!$B$6),$E272,0))</f>
        <v/>
      </c>
      <c r="I272" s="54">
        <f>IF($B272="","",$G272+$H272-$J272)</f>
        <v/>
      </c>
      <c r="J272" s="54">
        <f>IF($B272="","",MAX(0,$E272-MAX(0,SUMIFS(Тех_Движение!$G$2:$G$5111,Тех_Движение!$D$2:$D$5111,$C272,Тех_Движение!$B$2:$B$5111,"&lt;="&amp;Настройки!$B$6)-$F272)))</f>
        <v/>
      </c>
      <c r="K272" s="54">
        <f>IF(OR($B272="",K$3&lt;$D272+Настройки!$B$7),0,MAX(0,$E272-MAX(0,SUMIFS(Тех_Движение!$G$2:$G$5111,Тех_Движение!$D$2:$D$5111,$C272,Тех_Движение!$B$2:$B$5111,"&lt;="&amp;K$3)-$F272)))</f>
        <v/>
      </c>
      <c r="L272" s="54">
        <f>IF(OR($B272="",L$3&lt;$D272+Настройки!$B$7),0,MAX(0,$E272-MAX(0,SUMIFS(Тех_Движение!$G$2:$G$5111,Тех_Движение!$D$2:$D$5111,$C272,Тех_Движение!$B$2:$B$5111,"&lt;="&amp;L$3)-$F272)))</f>
        <v/>
      </c>
      <c r="M272" s="54">
        <f>IF(OR($B272="",M$3&lt;$D272+Настройки!$B$7),0,MAX(0,$E272-MAX(0,SUMIFS(Тех_Движение!$G$2:$G$5111,Тех_Движение!$D$2:$D$5111,$C272,Тех_Движение!$B$2:$B$5111,"&lt;="&amp;M$3)-$F272)))</f>
        <v/>
      </c>
      <c r="N272" s="54">
        <f>IF(OR($B272="",N$3&lt;$D272+Настройки!$B$7),0,MAX(0,$E272-MAX(0,SUMIFS(Тех_Движение!$G$2:$G$5111,Тех_Движение!$D$2:$D$5111,$C272,Тех_Движение!$B$2:$B$5111,"&lt;="&amp;N$3)-$F272)))</f>
        <v/>
      </c>
      <c r="O272" s="54">
        <f>IF(OR($B272="",O$3&lt;$D272+Настройки!$B$7),0,MAX(0,$E272-MAX(0,SUMIFS(Тех_Движение!$G$2:$G$5111,Тех_Движение!$D$2:$D$5111,$C272,Тех_Движение!$B$2:$B$5111,"&lt;="&amp;O$3)-$F272)))</f>
        <v/>
      </c>
      <c r="P272" s="54">
        <f>IF(OR($B272="",P$3&lt;$D272+Настройки!$B$7),0,MAX(0,$E272-MAX(0,SUMIFS(Тех_Движение!$G$2:$G$5111,Тех_Движение!$D$2:$D$5111,$C272,Тех_Движение!$B$2:$B$5111,"&lt;="&amp;P$3)-$F272)))</f>
        <v/>
      </c>
      <c r="Q272" s="54">
        <f>IF(OR($B272="",Q$3&lt;$D272+Настройки!$B$7),0,MAX(0,$E272-MAX(0,SUMIFS(Тех_Движение!$G$2:$G$5111,Тех_Движение!$D$2:$D$5111,$C272,Тех_Движение!$B$2:$B$5111,"&lt;="&amp;Q$3)-$F272)))</f>
        <v/>
      </c>
      <c r="R272" s="54">
        <f>IF($B272="","",SUM($K272:$Q272))</f>
        <v/>
      </c>
      <c r="S272" s="56">
        <f>IF($B272="","",VLOOKUP($C272,Настройки!$A$11:$L$17,9,FALSE))</f>
        <v/>
      </c>
      <c r="T272" s="56">
        <f>IF($B272="","",$R272*$S272)</f>
        <v/>
      </c>
    </row>
    <row r="273">
      <c r="A273" s="20">
        <f>Тех_Движение!$A$270</f>
        <v/>
      </c>
      <c r="B273" s="20">
        <f>IF(Тех_Движение!$F$270&gt;0,Тех_Движение!$I$270,"")</f>
        <v/>
      </c>
      <c r="C273" s="20">
        <f>IF($B273="","",Тех_Движение!$D$270)</f>
        <v/>
      </c>
      <c r="D273" s="42">
        <f>IF($B273="","",Тех_Движение!$B$270)</f>
        <v/>
      </c>
      <c r="E273" s="54">
        <f>IF($B273="","",Тех_Движение!$F$270)</f>
        <v/>
      </c>
      <c r="F273" s="54">
        <f>IF($B273="","",SUMIFS($E$5:$E272,$C$5:$C272,$C273))</f>
        <v/>
      </c>
      <c r="G273" s="54">
        <f>IF($B273="","",MAX(0,$E273-MAX(0,SUMIFS(Тех_Движение!$G$2:$G$5111,Тех_Движение!$D$2:$D$5111,$C273,Тех_Движение!$B$2:$B$5111,"&lt;="&amp;Настройки!$B$5-1)-$F273)))</f>
        <v/>
      </c>
      <c r="H273" s="54">
        <f>IF($B273="","",IF(AND($D273&gt;=Настройки!$B$5,$D273&lt;=Настройки!$B$6),$E273,0))</f>
        <v/>
      </c>
      <c r="I273" s="54">
        <f>IF($B273="","",$G273+$H273-$J273)</f>
        <v/>
      </c>
      <c r="J273" s="54">
        <f>IF($B273="","",MAX(0,$E273-MAX(0,SUMIFS(Тех_Движение!$G$2:$G$5111,Тех_Движение!$D$2:$D$5111,$C273,Тех_Движение!$B$2:$B$5111,"&lt;="&amp;Настройки!$B$6)-$F273)))</f>
        <v/>
      </c>
      <c r="K273" s="54">
        <f>IF(OR($B273="",K$3&lt;$D273+Настройки!$B$7),0,MAX(0,$E273-MAX(0,SUMIFS(Тех_Движение!$G$2:$G$5111,Тех_Движение!$D$2:$D$5111,$C273,Тех_Движение!$B$2:$B$5111,"&lt;="&amp;K$3)-$F273)))</f>
        <v/>
      </c>
      <c r="L273" s="54">
        <f>IF(OR($B273="",L$3&lt;$D273+Настройки!$B$7),0,MAX(0,$E273-MAX(0,SUMIFS(Тех_Движение!$G$2:$G$5111,Тех_Движение!$D$2:$D$5111,$C273,Тех_Движение!$B$2:$B$5111,"&lt;="&amp;L$3)-$F273)))</f>
        <v/>
      </c>
      <c r="M273" s="54">
        <f>IF(OR($B273="",M$3&lt;$D273+Настройки!$B$7),0,MAX(0,$E273-MAX(0,SUMIFS(Тех_Движение!$G$2:$G$5111,Тех_Движение!$D$2:$D$5111,$C273,Тех_Движение!$B$2:$B$5111,"&lt;="&amp;M$3)-$F273)))</f>
        <v/>
      </c>
      <c r="N273" s="54">
        <f>IF(OR($B273="",N$3&lt;$D273+Настройки!$B$7),0,MAX(0,$E273-MAX(0,SUMIFS(Тех_Движение!$G$2:$G$5111,Тех_Движение!$D$2:$D$5111,$C273,Тех_Движение!$B$2:$B$5111,"&lt;="&amp;N$3)-$F273)))</f>
        <v/>
      </c>
      <c r="O273" s="54">
        <f>IF(OR($B273="",O$3&lt;$D273+Настройки!$B$7),0,MAX(0,$E273-MAX(0,SUMIFS(Тех_Движение!$G$2:$G$5111,Тех_Движение!$D$2:$D$5111,$C273,Тех_Движение!$B$2:$B$5111,"&lt;="&amp;O$3)-$F273)))</f>
        <v/>
      </c>
      <c r="P273" s="54">
        <f>IF(OR($B273="",P$3&lt;$D273+Настройки!$B$7),0,MAX(0,$E273-MAX(0,SUMIFS(Тех_Движение!$G$2:$G$5111,Тех_Движение!$D$2:$D$5111,$C273,Тех_Движение!$B$2:$B$5111,"&lt;="&amp;P$3)-$F273)))</f>
        <v/>
      </c>
      <c r="Q273" s="54">
        <f>IF(OR($B273="",Q$3&lt;$D273+Настройки!$B$7),0,MAX(0,$E273-MAX(0,SUMIFS(Тех_Движение!$G$2:$G$5111,Тех_Движение!$D$2:$D$5111,$C273,Тех_Движение!$B$2:$B$5111,"&lt;="&amp;Q$3)-$F273)))</f>
        <v/>
      </c>
      <c r="R273" s="54">
        <f>IF($B273="","",SUM($K273:$Q273))</f>
        <v/>
      </c>
      <c r="S273" s="56">
        <f>IF($B273="","",VLOOKUP($C273,Настройки!$A$11:$L$17,9,FALSE))</f>
        <v/>
      </c>
      <c r="T273" s="56">
        <f>IF($B273="","",$R273*$S273)</f>
        <v/>
      </c>
    </row>
    <row r="274">
      <c r="A274" s="20">
        <f>Тех_Движение!$A$271</f>
        <v/>
      </c>
      <c r="B274" s="20">
        <f>IF(Тех_Движение!$F$271&gt;0,Тех_Движение!$I$271,"")</f>
        <v/>
      </c>
      <c r="C274" s="20">
        <f>IF($B274="","",Тех_Движение!$D$271)</f>
        <v/>
      </c>
      <c r="D274" s="42">
        <f>IF($B274="","",Тех_Движение!$B$271)</f>
        <v/>
      </c>
      <c r="E274" s="54">
        <f>IF($B274="","",Тех_Движение!$F$271)</f>
        <v/>
      </c>
      <c r="F274" s="54">
        <f>IF($B274="","",SUMIFS($E$5:$E273,$C$5:$C273,$C274))</f>
        <v/>
      </c>
      <c r="G274" s="54">
        <f>IF($B274="","",MAX(0,$E274-MAX(0,SUMIFS(Тех_Движение!$G$2:$G$5111,Тех_Движение!$D$2:$D$5111,$C274,Тех_Движение!$B$2:$B$5111,"&lt;="&amp;Настройки!$B$5-1)-$F274)))</f>
        <v/>
      </c>
      <c r="H274" s="54">
        <f>IF($B274="","",IF(AND($D274&gt;=Настройки!$B$5,$D274&lt;=Настройки!$B$6),$E274,0))</f>
        <v/>
      </c>
      <c r="I274" s="54">
        <f>IF($B274="","",$G274+$H274-$J274)</f>
        <v/>
      </c>
      <c r="J274" s="54">
        <f>IF($B274="","",MAX(0,$E274-MAX(0,SUMIFS(Тех_Движение!$G$2:$G$5111,Тех_Движение!$D$2:$D$5111,$C274,Тех_Движение!$B$2:$B$5111,"&lt;="&amp;Настройки!$B$6)-$F274)))</f>
        <v/>
      </c>
      <c r="K274" s="54">
        <f>IF(OR($B274="",K$3&lt;$D274+Настройки!$B$7),0,MAX(0,$E274-MAX(0,SUMIFS(Тех_Движение!$G$2:$G$5111,Тех_Движение!$D$2:$D$5111,$C274,Тех_Движение!$B$2:$B$5111,"&lt;="&amp;K$3)-$F274)))</f>
        <v/>
      </c>
      <c r="L274" s="54">
        <f>IF(OR($B274="",L$3&lt;$D274+Настройки!$B$7),0,MAX(0,$E274-MAX(0,SUMIFS(Тех_Движение!$G$2:$G$5111,Тех_Движение!$D$2:$D$5111,$C274,Тех_Движение!$B$2:$B$5111,"&lt;="&amp;L$3)-$F274)))</f>
        <v/>
      </c>
      <c r="M274" s="54">
        <f>IF(OR($B274="",M$3&lt;$D274+Настройки!$B$7),0,MAX(0,$E274-MAX(0,SUMIFS(Тех_Движение!$G$2:$G$5111,Тех_Движение!$D$2:$D$5111,$C274,Тех_Движение!$B$2:$B$5111,"&lt;="&amp;M$3)-$F274)))</f>
        <v/>
      </c>
      <c r="N274" s="54">
        <f>IF(OR($B274="",N$3&lt;$D274+Настройки!$B$7),0,MAX(0,$E274-MAX(0,SUMIFS(Тех_Движение!$G$2:$G$5111,Тех_Движение!$D$2:$D$5111,$C274,Тех_Движение!$B$2:$B$5111,"&lt;="&amp;N$3)-$F274)))</f>
        <v/>
      </c>
      <c r="O274" s="54">
        <f>IF(OR($B274="",O$3&lt;$D274+Настройки!$B$7),0,MAX(0,$E274-MAX(0,SUMIFS(Тех_Движение!$G$2:$G$5111,Тех_Движение!$D$2:$D$5111,$C274,Тех_Движение!$B$2:$B$5111,"&lt;="&amp;O$3)-$F274)))</f>
        <v/>
      </c>
      <c r="P274" s="54">
        <f>IF(OR($B274="",P$3&lt;$D274+Настройки!$B$7),0,MAX(0,$E274-MAX(0,SUMIFS(Тех_Движение!$G$2:$G$5111,Тех_Движение!$D$2:$D$5111,$C274,Тех_Движение!$B$2:$B$5111,"&lt;="&amp;P$3)-$F274)))</f>
        <v/>
      </c>
      <c r="Q274" s="54">
        <f>IF(OR($B274="",Q$3&lt;$D274+Настройки!$B$7),0,MAX(0,$E274-MAX(0,SUMIFS(Тех_Движение!$G$2:$G$5111,Тех_Движение!$D$2:$D$5111,$C274,Тех_Движение!$B$2:$B$5111,"&lt;="&amp;Q$3)-$F274)))</f>
        <v/>
      </c>
      <c r="R274" s="54">
        <f>IF($B274="","",SUM($K274:$Q274))</f>
        <v/>
      </c>
      <c r="S274" s="56">
        <f>IF($B274="","",VLOOKUP($C274,Настройки!$A$11:$L$17,9,FALSE))</f>
        <v/>
      </c>
      <c r="T274" s="56">
        <f>IF($B274="","",$R274*$S274)</f>
        <v/>
      </c>
    </row>
    <row r="275">
      <c r="A275" s="20">
        <f>Тех_Движение!$A$272</f>
        <v/>
      </c>
      <c r="B275" s="20">
        <f>IF(Тех_Движение!$F$272&gt;0,Тех_Движение!$I$272,"")</f>
        <v/>
      </c>
      <c r="C275" s="20">
        <f>IF($B275="","",Тех_Движение!$D$272)</f>
        <v/>
      </c>
      <c r="D275" s="42">
        <f>IF($B275="","",Тех_Движение!$B$272)</f>
        <v/>
      </c>
      <c r="E275" s="54">
        <f>IF($B275="","",Тех_Движение!$F$272)</f>
        <v/>
      </c>
      <c r="F275" s="54">
        <f>IF($B275="","",SUMIFS($E$5:$E274,$C$5:$C274,$C275))</f>
        <v/>
      </c>
      <c r="G275" s="54">
        <f>IF($B275="","",MAX(0,$E275-MAX(0,SUMIFS(Тех_Движение!$G$2:$G$5111,Тех_Движение!$D$2:$D$5111,$C275,Тех_Движение!$B$2:$B$5111,"&lt;="&amp;Настройки!$B$5-1)-$F275)))</f>
        <v/>
      </c>
      <c r="H275" s="54">
        <f>IF($B275="","",IF(AND($D275&gt;=Настройки!$B$5,$D275&lt;=Настройки!$B$6),$E275,0))</f>
        <v/>
      </c>
      <c r="I275" s="54">
        <f>IF($B275="","",$G275+$H275-$J275)</f>
        <v/>
      </c>
      <c r="J275" s="54">
        <f>IF($B275="","",MAX(0,$E275-MAX(0,SUMIFS(Тех_Движение!$G$2:$G$5111,Тех_Движение!$D$2:$D$5111,$C275,Тех_Движение!$B$2:$B$5111,"&lt;="&amp;Настройки!$B$6)-$F275)))</f>
        <v/>
      </c>
      <c r="K275" s="54">
        <f>IF(OR($B275="",K$3&lt;$D275+Настройки!$B$7),0,MAX(0,$E275-MAX(0,SUMIFS(Тех_Движение!$G$2:$G$5111,Тех_Движение!$D$2:$D$5111,$C275,Тех_Движение!$B$2:$B$5111,"&lt;="&amp;K$3)-$F275)))</f>
        <v/>
      </c>
      <c r="L275" s="54">
        <f>IF(OR($B275="",L$3&lt;$D275+Настройки!$B$7),0,MAX(0,$E275-MAX(0,SUMIFS(Тех_Движение!$G$2:$G$5111,Тех_Движение!$D$2:$D$5111,$C275,Тех_Движение!$B$2:$B$5111,"&lt;="&amp;L$3)-$F275)))</f>
        <v/>
      </c>
      <c r="M275" s="54">
        <f>IF(OR($B275="",M$3&lt;$D275+Настройки!$B$7),0,MAX(0,$E275-MAX(0,SUMIFS(Тех_Движение!$G$2:$G$5111,Тех_Движение!$D$2:$D$5111,$C275,Тех_Движение!$B$2:$B$5111,"&lt;="&amp;M$3)-$F275)))</f>
        <v/>
      </c>
      <c r="N275" s="54">
        <f>IF(OR($B275="",N$3&lt;$D275+Настройки!$B$7),0,MAX(0,$E275-MAX(0,SUMIFS(Тех_Движение!$G$2:$G$5111,Тех_Движение!$D$2:$D$5111,$C275,Тех_Движение!$B$2:$B$5111,"&lt;="&amp;N$3)-$F275)))</f>
        <v/>
      </c>
      <c r="O275" s="54">
        <f>IF(OR($B275="",O$3&lt;$D275+Настройки!$B$7),0,MAX(0,$E275-MAX(0,SUMIFS(Тех_Движение!$G$2:$G$5111,Тех_Движение!$D$2:$D$5111,$C275,Тех_Движение!$B$2:$B$5111,"&lt;="&amp;O$3)-$F275)))</f>
        <v/>
      </c>
      <c r="P275" s="54">
        <f>IF(OR($B275="",P$3&lt;$D275+Настройки!$B$7),0,MAX(0,$E275-MAX(0,SUMIFS(Тех_Движение!$G$2:$G$5111,Тех_Движение!$D$2:$D$5111,$C275,Тех_Движение!$B$2:$B$5111,"&lt;="&amp;P$3)-$F275)))</f>
        <v/>
      </c>
      <c r="Q275" s="54">
        <f>IF(OR($B275="",Q$3&lt;$D275+Настройки!$B$7),0,MAX(0,$E275-MAX(0,SUMIFS(Тех_Движение!$G$2:$G$5111,Тех_Движение!$D$2:$D$5111,$C275,Тех_Движение!$B$2:$B$5111,"&lt;="&amp;Q$3)-$F275)))</f>
        <v/>
      </c>
      <c r="R275" s="54">
        <f>IF($B275="","",SUM($K275:$Q275))</f>
        <v/>
      </c>
      <c r="S275" s="56">
        <f>IF($B275="","",VLOOKUP($C275,Настройки!$A$11:$L$17,9,FALSE))</f>
        <v/>
      </c>
      <c r="T275" s="56">
        <f>IF($B275="","",$R275*$S275)</f>
        <v/>
      </c>
    </row>
    <row r="276">
      <c r="A276" s="20">
        <f>Тех_Движение!$A$273</f>
        <v/>
      </c>
      <c r="B276" s="20">
        <f>IF(Тех_Движение!$F$273&gt;0,Тех_Движение!$I$273,"")</f>
        <v/>
      </c>
      <c r="C276" s="20">
        <f>IF($B276="","",Тех_Движение!$D$273)</f>
        <v/>
      </c>
      <c r="D276" s="42">
        <f>IF($B276="","",Тех_Движение!$B$273)</f>
        <v/>
      </c>
      <c r="E276" s="54">
        <f>IF($B276="","",Тех_Движение!$F$273)</f>
        <v/>
      </c>
      <c r="F276" s="54">
        <f>IF($B276="","",SUMIFS($E$5:$E275,$C$5:$C275,$C276))</f>
        <v/>
      </c>
      <c r="G276" s="54">
        <f>IF($B276="","",MAX(0,$E276-MAX(0,SUMIFS(Тех_Движение!$G$2:$G$5111,Тех_Движение!$D$2:$D$5111,$C276,Тех_Движение!$B$2:$B$5111,"&lt;="&amp;Настройки!$B$5-1)-$F276)))</f>
        <v/>
      </c>
      <c r="H276" s="54">
        <f>IF($B276="","",IF(AND($D276&gt;=Настройки!$B$5,$D276&lt;=Настройки!$B$6),$E276,0))</f>
        <v/>
      </c>
      <c r="I276" s="54">
        <f>IF($B276="","",$G276+$H276-$J276)</f>
        <v/>
      </c>
      <c r="J276" s="54">
        <f>IF($B276="","",MAX(0,$E276-MAX(0,SUMIFS(Тех_Движение!$G$2:$G$5111,Тех_Движение!$D$2:$D$5111,$C276,Тех_Движение!$B$2:$B$5111,"&lt;="&amp;Настройки!$B$6)-$F276)))</f>
        <v/>
      </c>
      <c r="K276" s="54">
        <f>IF(OR($B276="",K$3&lt;$D276+Настройки!$B$7),0,MAX(0,$E276-MAX(0,SUMIFS(Тех_Движение!$G$2:$G$5111,Тех_Движение!$D$2:$D$5111,$C276,Тех_Движение!$B$2:$B$5111,"&lt;="&amp;K$3)-$F276)))</f>
        <v/>
      </c>
      <c r="L276" s="54">
        <f>IF(OR($B276="",L$3&lt;$D276+Настройки!$B$7),0,MAX(0,$E276-MAX(0,SUMIFS(Тех_Движение!$G$2:$G$5111,Тех_Движение!$D$2:$D$5111,$C276,Тех_Движение!$B$2:$B$5111,"&lt;="&amp;L$3)-$F276)))</f>
        <v/>
      </c>
      <c r="M276" s="54">
        <f>IF(OR($B276="",M$3&lt;$D276+Настройки!$B$7),0,MAX(0,$E276-MAX(0,SUMIFS(Тех_Движение!$G$2:$G$5111,Тех_Движение!$D$2:$D$5111,$C276,Тех_Движение!$B$2:$B$5111,"&lt;="&amp;M$3)-$F276)))</f>
        <v/>
      </c>
      <c r="N276" s="54">
        <f>IF(OR($B276="",N$3&lt;$D276+Настройки!$B$7),0,MAX(0,$E276-MAX(0,SUMIFS(Тех_Движение!$G$2:$G$5111,Тех_Движение!$D$2:$D$5111,$C276,Тех_Движение!$B$2:$B$5111,"&lt;="&amp;N$3)-$F276)))</f>
        <v/>
      </c>
      <c r="O276" s="54">
        <f>IF(OR($B276="",O$3&lt;$D276+Настройки!$B$7),0,MAX(0,$E276-MAX(0,SUMIFS(Тех_Движение!$G$2:$G$5111,Тех_Движение!$D$2:$D$5111,$C276,Тех_Движение!$B$2:$B$5111,"&lt;="&amp;O$3)-$F276)))</f>
        <v/>
      </c>
      <c r="P276" s="54">
        <f>IF(OR($B276="",P$3&lt;$D276+Настройки!$B$7),0,MAX(0,$E276-MAX(0,SUMIFS(Тех_Движение!$G$2:$G$5111,Тех_Движение!$D$2:$D$5111,$C276,Тех_Движение!$B$2:$B$5111,"&lt;="&amp;P$3)-$F276)))</f>
        <v/>
      </c>
      <c r="Q276" s="54">
        <f>IF(OR($B276="",Q$3&lt;$D276+Настройки!$B$7),0,MAX(0,$E276-MAX(0,SUMIFS(Тех_Движение!$G$2:$G$5111,Тех_Движение!$D$2:$D$5111,$C276,Тех_Движение!$B$2:$B$5111,"&lt;="&amp;Q$3)-$F276)))</f>
        <v/>
      </c>
      <c r="R276" s="54">
        <f>IF($B276="","",SUM($K276:$Q276))</f>
        <v/>
      </c>
      <c r="S276" s="56">
        <f>IF($B276="","",VLOOKUP($C276,Настройки!$A$11:$L$17,9,FALSE))</f>
        <v/>
      </c>
      <c r="T276" s="56">
        <f>IF($B276="","",$R276*$S276)</f>
        <v/>
      </c>
    </row>
    <row r="277">
      <c r="A277" s="20">
        <f>Тех_Движение!$A$274</f>
        <v/>
      </c>
      <c r="B277" s="20">
        <f>IF(Тех_Движение!$F$274&gt;0,Тех_Движение!$I$274,"")</f>
        <v/>
      </c>
      <c r="C277" s="20">
        <f>IF($B277="","",Тех_Движение!$D$274)</f>
        <v/>
      </c>
      <c r="D277" s="42">
        <f>IF($B277="","",Тех_Движение!$B$274)</f>
        <v/>
      </c>
      <c r="E277" s="54">
        <f>IF($B277="","",Тех_Движение!$F$274)</f>
        <v/>
      </c>
      <c r="F277" s="54">
        <f>IF($B277="","",SUMIFS($E$5:$E276,$C$5:$C276,$C277))</f>
        <v/>
      </c>
      <c r="G277" s="54">
        <f>IF($B277="","",MAX(0,$E277-MAX(0,SUMIFS(Тех_Движение!$G$2:$G$5111,Тех_Движение!$D$2:$D$5111,$C277,Тех_Движение!$B$2:$B$5111,"&lt;="&amp;Настройки!$B$5-1)-$F277)))</f>
        <v/>
      </c>
      <c r="H277" s="54">
        <f>IF($B277="","",IF(AND($D277&gt;=Настройки!$B$5,$D277&lt;=Настройки!$B$6),$E277,0))</f>
        <v/>
      </c>
      <c r="I277" s="54">
        <f>IF($B277="","",$G277+$H277-$J277)</f>
        <v/>
      </c>
      <c r="J277" s="54">
        <f>IF($B277="","",MAX(0,$E277-MAX(0,SUMIFS(Тех_Движение!$G$2:$G$5111,Тех_Движение!$D$2:$D$5111,$C277,Тех_Движение!$B$2:$B$5111,"&lt;="&amp;Настройки!$B$6)-$F277)))</f>
        <v/>
      </c>
      <c r="K277" s="54">
        <f>IF(OR($B277="",K$3&lt;$D277+Настройки!$B$7),0,MAX(0,$E277-MAX(0,SUMIFS(Тех_Движение!$G$2:$G$5111,Тех_Движение!$D$2:$D$5111,$C277,Тех_Движение!$B$2:$B$5111,"&lt;="&amp;K$3)-$F277)))</f>
        <v/>
      </c>
      <c r="L277" s="54">
        <f>IF(OR($B277="",L$3&lt;$D277+Настройки!$B$7),0,MAX(0,$E277-MAX(0,SUMIFS(Тех_Движение!$G$2:$G$5111,Тех_Движение!$D$2:$D$5111,$C277,Тех_Движение!$B$2:$B$5111,"&lt;="&amp;L$3)-$F277)))</f>
        <v/>
      </c>
      <c r="M277" s="54">
        <f>IF(OR($B277="",M$3&lt;$D277+Настройки!$B$7),0,MAX(0,$E277-MAX(0,SUMIFS(Тех_Движение!$G$2:$G$5111,Тех_Движение!$D$2:$D$5111,$C277,Тех_Движение!$B$2:$B$5111,"&lt;="&amp;M$3)-$F277)))</f>
        <v/>
      </c>
      <c r="N277" s="54">
        <f>IF(OR($B277="",N$3&lt;$D277+Настройки!$B$7),0,MAX(0,$E277-MAX(0,SUMIFS(Тех_Движение!$G$2:$G$5111,Тех_Движение!$D$2:$D$5111,$C277,Тех_Движение!$B$2:$B$5111,"&lt;="&amp;N$3)-$F277)))</f>
        <v/>
      </c>
      <c r="O277" s="54">
        <f>IF(OR($B277="",O$3&lt;$D277+Настройки!$B$7),0,MAX(0,$E277-MAX(0,SUMIFS(Тех_Движение!$G$2:$G$5111,Тех_Движение!$D$2:$D$5111,$C277,Тех_Движение!$B$2:$B$5111,"&lt;="&amp;O$3)-$F277)))</f>
        <v/>
      </c>
      <c r="P277" s="54">
        <f>IF(OR($B277="",P$3&lt;$D277+Настройки!$B$7),0,MAX(0,$E277-MAX(0,SUMIFS(Тех_Движение!$G$2:$G$5111,Тех_Движение!$D$2:$D$5111,$C277,Тех_Движение!$B$2:$B$5111,"&lt;="&amp;P$3)-$F277)))</f>
        <v/>
      </c>
      <c r="Q277" s="54">
        <f>IF(OR($B277="",Q$3&lt;$D277+Настройки!$B$7),0,MAX(0,$E277-MAX(0,SUMIFS(Тех_Движение!$G$2:$G$5111,Тех_Движение!$D$2:$D$5111,$C277,Тех_Движение!$B$2:$B$5111,"&lt;="&amp;Q$3)-$F277)))</f>
        <v/>
      </c>
      <c r="R277" s="54">
        <f>IF($B277="","",SUM($K277:$Q277))</f>
        <v/>
      </c>
      <c r="S277" s="56">
        <f>IF($B277="","",VLOOKUP($C277,Настройки!$A$11:$L$17,9,FALSE))</f>
        <v/>
      </c>
      <c r="T277" s="56">
        <f>IF($B277="","",$R277*$S277)</f>
        <v/>
      </c>
    </row>
    <row r="278">
      <c r="A278" s="20">
        <f>Тех_Движение!$A$275</f>
        <v/>
      </c>
      <c r="B278" s="20">
        <f>IF(Тех_Движение!$F$275&gt;0,Тех_Движение!$I$275,"")</f>
        <v/>
      </c>
      <c r="C278" s="20">
        <f>IF($B278="","",Тех_Движение!$D$275)</f>
        <v/>
      </c>
      <c r="D278" s="42">
        <f>IF($B278="","",Тех_Движение!$B$275)</f>
        <v/>
      </c>
      <c r="E278" s="54">
        <f>IF($B278="","",Тех_Движение!$F$275)</f>
        <v/>
      </c>
      <c r="F278" s="54">
        <f>IF($B278="","",SUMIFS($E$5:$E277,$C$5:$C277,$C278))</f>
        <v/>
      </c>
      <c r="G278" s="54">
        <f>IF($B278="","",MAX(0,$E278-MAX(0,SUMIFS(Тех_Движение!$G$2:$G$5111,Тех_Движение!$D$2:$D$5111,$C278,Тех_Движение!$B$2:$B$5111,"&lt;="&amp;Настройки!$B$5-1)-$F278)))</f>
        <v/>
      </c>
      <c r="H278" s="54">
        <f>IF($B278="","",IF(AND($D278&gt;=Настройки!$B$5,$D278&lt;=Настройки!$B$6),$E278,0))</f>
        <v/>
      </c>
      <c r="I278" s="54">
        <f>IF($B278="","",$G278+$H278-$J278)</f>
        <v/>
      </c>
      <c r="J278" s="54">
        <f>IF($B278="","",MAX(0,$E278-MAX(0,SUMIFS(Тех_Движение!$G$2:$G$5111,Тех_Движение!$D$2:$D$5111,$C278,Тех_Движение!$B$2:$B$5111,"&lt;="&amp;Настройки!$B$6)-$F278)))</f>
        <v/>
      </c>
      <c r="K278" s="54">
        <f>IF(OR($B278="",K$3&lt;$D278+Настройки!$B$7),0,MAX(0,$E278-MAX(0,SUMIFS(Тех_Движение!$G$2:$G$5111,Тех_Движение!$D$2:$D$5111,$C278,Тех_Движение!$B$2:$B$5111,"&lt;="&amp;K$3)-$F278)))</f>
        <v/>
      </c>
      <c r="L278" s="54">
        <f>IF(OR($B278="",L$3&lt;$D278+Настройки!$B$7),0,MAX(0,$E278-MAX(0,SUMIFS(Тех_Движение!$G$2:$G$5111,Тех_Движение!$D$2:$D$5111,$C278,Тех_Движение!$B$2:$B$5111,"&lt;="&amp;L$3)-$F278)))</f>
        <v/>
      </c>
      <c r="M278" s="54">
        <f>IF(OR($B278="",M$3&lt;$D278+Настройки!$B$7),0,MAX(0,$E278-MAX(0,SUMIFS(Тех_Движение!$G$2:$G$5111,Тех_Движение!$D$2:$D$5111,$C278,Тех_Движение!$B$2:$B$5111,"&lt;="&amp;M$3)-$F278)))</f>
        <v/>
      </c>
      <c r="N278" s="54">
        <f>IF(OR($B278="",N$3&lt;$D278+Настройки!$B$7),0,MAX(0,$E278-MAX(0,SUMIFS(Тех_Движение!$G$2:$G$5111,Тех_Движение!$D$2:$D$5111,$C278,Тех_Движение!$B$2:$B$5111,"&lt;="&amp;N$3)-$F278)))</f>
        <v/>
      </c>
      <c r="O278" s="54">
        <f>IF(OR($B278="",O$3&lt;$D278+Настройки!$B$7),0,MAX(0,$E278-MAX(0,SUMIFS(Тех_Движение!$G$2:$G$5111,Тех_Движение!$D$2:$D$5111,$C278,Тех_Движение!$B$2:$B$5111,"&lt;="&amp;O$3)-$F278)))</f>
        <v/>
      </c>
      <c r="P278" s="54">
        <f>IF(OR($B278="",P$3&lt;$D278+Настройки!$B$7),0,MAX(0,$E278-MAX(0,SUMIFS(Тех_Движение!$G$2:$G$5111,Тех_Движение!$D$2:$D$5111,$C278,Тех_Движение!$B$2:$B$5111,"&lt;="&amp;P$3)-$F278)))</f>
        <v/>
      </c>
      <c r="Q278" s="54">
        <f>IF(OR($B278="",Q$3&lt;$D278+Настройки!$B$7),0,MAX(0,$E278-MAX(0,SUMIFS(Тех_Движение!$G$2:$G$5111,Тех_Движение!$D$2:$D$5111,$C278,Тех_Движение!$B$2:$B$5111,"&lt;="&amp;Q$3)-$F278)))</f>
        <v/>
      </c>
      <c r="R278" s="54">
        <f>IF($B278="","",SUM($K278:$Q278))</f>
        <v/>
      </c>
      <c r="S278" s="56">
        <f>IF($B278="","",VLOOKUP($C278,Настройки!$A$11:$L$17,9,FALSE))</f>
        <v/>
      </c>
      <c r="T278" s="56">
        <f>IF($B278="","",$R278*$S278)</f>
        <v/>
      </c>
    </row>
    <row r="279">
      <c r="A279" s="20">
        <f>Тех_Движение!$A$276</f>
        <v/>
      </c>
      <c r="B279" s="20">
        <f>IF(Тех_Движение!$F$276&gt;0,Тех_Движение!$I$276,"")</f>
        <v/>
      </c>
      <c r="C279" s="20">
        <f>IF($B279="","",Тех_Движение!$D$276)</f>
        <v/>
      </c>
      <c r="D279" s="42">
        <f>IF($B279="","",Тех_Движение!$B$276)</f>
        <v/>
      </c>
      <c r="E279" s="54">
        <f>IF($B279="","",Тех_Движение!$F$276)</f>
        <v/>
      </c>
      <c r="F279" s="54">
        <f>IF($B279="","",SUMIFS($E$5:$E278,$C$5:$C278,$C279))</f>
        <v/>
      </c>
      <c r="G279" s="54">
        <f>IF($B279="","",MAX(0,$E279-MAX(0,SUMIFS(Тех_Движение!$G$2:$G$5111,Тех_Движение!$D$2:$D$5111,$C279,Тех_Движение!$B$2:$B$5111,"&lt;="&amp;Настройки!$B$5-1)-$F279)))</f>
        <v/>
      </c>
      <c r="H279" s="54">
        <f>IF($B279="","",IF(AND($D279&gt;=Настройки!$B$5,$D279&lt;=Настройки!$B$6),$E279,0))</f>
        <v/>
      </c>
      <c r="I279" s="54">
        <f>IF($B279="","",$G279+$H279-$J279)</f>
        <v/>
      </c>
      <c r="J279" s="54">
        <f>IF($B279="","",MAX(0,$E279-MAX(0,SUMIFS(Тех_Движение!$G$2:$G$5111,Тех_Движение!$D$2:$D$5111,$C279,Тех_Движение!$B$2:$B$5111,"&lt;="&amp;Настройки!$B$6)-$F279)))</f>
        <v/>
      </c>
      <c r="K279" s="54">
        <f>IF(OR($B279="",K$3&lt;$D279+Настройки!$B$7),0,MAX(0,$E279-MAX(0,SUMIFS(Тех_Движение!$G$2:$G$5111,Тех_Движение!$D$2:$D$5111,$C279,Тех_Движение!$B$2:$B$5111,"&lt;="&amp;K$3)-$F279)))</f>
        <v/>
      </c>
      <c r="L279" s="54">
        <f>IF(OR($B279="",L$3&lt;$D279+Настройки!$B$7),0,MAX(0,$E279-MAX(0,SUMIFS(Тех_Движение!$G$2:$G$5111,Тех_Движение!$D$2:$D$5111,$C279,Тех_Движение!$B$2:$B$5111,"&lt;="&amp;L$3)-$F279)))</f>
        <v/>
      </c>
      <c r="M279" s="54">
        <f>IF(OR($B279="",M$3&lt;$D279+Настройки!$B$7),0,MAX(0,$E279-MAX(0,SUMIFS(Тех_Движение!$G$2:$G$5111,Тех_Движение!$D$2:$D$5111,$C279,Тех_Движение!$B$2:$B$5111,"&lt;="&amp;M$3)-$F279)))</f>
        <v/>
      </c>
      <c r="N279" s="54">
        <f>IF(OR($B279="",N$3&lt;$D279+Настройки!$B$7),0,MAX(0,$E279-MAX(0,SUMIFS(Тех_Движение!$G$2:$G$5111,Тех_Движение!$D$2:$D$5111,$C279,Тех_Движение!$B$2:$B$5111,"&lt;="&amp;N$3)-$F279)))</f>
        <v/>
      </c>
      <c r="O279" s="54">
        <f>IF(OR($B279="",O$3&lt;$D279+Настройки!$B$7),0,MAX(0,$E279-MAX(0,SUMIFS(Тех_Движение!$G$2:$G$5111,Тех_Движение!$D$2:$D$5111,$C279,Тех_Движение!$B$2:$B$5111,"&lt;="&amp;O$3)-$F279)))</f>
        <v/>
      </c>
      <c r="P279" s="54">
        <f>IF(OR($B279="",P$3&lt;$D279+Настройки!$B$7),0,MAX(0,$E279-MAX(0,SUMIFS(Тех_Движение!$G$2:$G$5111,Тех_Движение!$D$2:$D$5111,$C279,Тех_Движение!$B$2:$B$5111,"&lt;="&amp;P$3)-$F279)))</f>
        <v/>
      </c>
      <c r="Q279" s="54">
        <f>IF(OR($B279="",Q$3&lt;$D279+Настройки!$B$7),0,MAX(0,$E279-MAX(0,SUMIFS(Тех_Движение!$G$2:$G$5111,Тех_Движение!$D$2:$D$5111,$C279,Тех_Движение!$B$2:$B$5111,"&lt;="&amp;Q$3)-$F279)))</f>
        <v/>
      </c>
      <c r="R279" s="54">
        <f>IF($B279="","",SUM($K279:$Q279))</f>
        <v/>
      </c>
      <c r="S279" s="56">
        <f>IF($B279="","",VLOOKUP($C279,Настройки!$A$11:$L$17,9,FALSE))</f>
        <v/>
      </c>
      <c r="T279" s="56">
        <f>IF($B279="","",$R279*$S279)</f>
        <v/>
      </c>
    </row>
    <row r="280">
      <c r="A280" s="20">
        <f>Тех_Движение!$A$277</f>
        <v/>
      </c>
      <c r="B280" s="20">
        <f>IF(Тех_Движение!$F$277&gt;0,Тех_Движение!$I$277,"")</f>
        <v/>
      </c>
      <c r="C280" s="20">
        <f>IF($B280="","",Тех_Движение!$D$277)</f>
        <v/>
      </c>
      <c r="D280" s="42">
        <f>IF($B280="","",Тех_Движение!$B$277)</f>
        <v/>
      </c>
      <c r="E280" s="54">
        <f>IF($B280="","",Тех_Движение!$F$277)</f>
        <v/>
      </c>
      <c r="F280" s="54">
        <f>IF($B280="","",SUMIFS($E$5:$E279,$C$5:$C279,$C280))</f>
        <v/>
      </c>
      <c r="G280" s="54">
        <f>IF($B280="","",MAX(0,$E280-MAX(0,SUMIFS(Тех_Движение!$G$2:$G$5111,Тех_Движение!$D$2:$D$5111,$C280,Тех_Движение!$B$2:$B$5111,"&lt;="&amp;Настройки!$B$5-1)-$F280)))</f>
        <v/>
      </c>
      <c r="H280" s="54">
        <f>IF($B280="","",IF(AND($D280&gt;=Настройки!$B$5,$D280&lt;=Настройки!$B$6),$E280,0))</f>
        <v/>
      </c>
      <c r="I280" s="54">
        <f>IF($B280="","",$G280+$H280-$J280)</f>
        <v/>
      </c>
      <c r="J280" s="54">
        <f>IF($B280="","",MAX(0,$E280-MAX(0,SUMIFS(Тех_Движение!$G$2:$G$5111,Тех_Движение!$D$2:$D$5111,$C280,Тех_Движение!$B$2:$B$5111,"&lt;="&amp;Настройки!$B$6)-$F280)))</f>
        <v/>
      </c>
      <c r="K280" s="54">
        <f>IF(OR($B280="",K$3&lt;$D280+Настройки!$B$7),0,MAX(0,$E280-MAX(0,SUMIFS(Тех_Движение!$G$2:$G$5111,Тех_Движение!$D$2:$D$5111,$C280,Тех_Движение!$B$2:$B$5111,"&lt;="&amp;K$3)-$F280)))</f>
        <v/>
      </c>
      <c r="L280" s="54">
        <f>IF(OR($B280="",L$3&lt;$D280+Настройки!$B$7),0,MAX(0,$E280-MAX(0,SUMIFS(Тех_Движение!$G$2:$G$5111,Тех_Движение!$D$2:$D$5111,$C280,Тех_Движение!$B$2:$B$5111,"&lt;="&amp;L$3)-$F280)))</f>
        <v/>
      </c>
      <c r="M280" s="54">
        <f>IF(OR($B280="",M$3&lt;$D280+Настройки!$B$7),0,MAX(0,$E280-MAX(0,SUMIFS(Тех_Движение!$G$2:$G$5111,Тех_Движение!$D$2:$D$5111,$C280,Тех_Движение!$B$2:$B$5111,"&lt;="&amp;M$3)-$F280)))</f>
        <v/>
      </c>
      <c r="N280" s="54">
        <f>IF(OR($B280="",N$3&lt;$D280+Настройки!$B$7),0,MAX(0,$E280-MAX(0,SUMIFS(Тех_Движение!$G$2:$G$5111,Тех_Движение!$D$2:$D$5111,$C280,Тех_Движение!$B$2:$B$5111,"&lt;="&amp;N$3)-$F280)))</f>
        <v/>
      </c>
      <c r="O280" s="54">
        <f>IF(OR($B280="",O$3&lt;$D280+Настройки!$B$7),0,MAX(0,$E280-MAX(0,SUMIFS(Тех_Движение!$G$2:$G$5111,Тех_Движение!$D$2:$D$5111,$C280,Тех_Движение!$B$2:$B$5111,"&lt;="&amp;O$3)-$F280)))</f>
        <v/>
      </c>
      <c r="P280" s="54">
        <f>IF(OR($B280="",P$3&lt;$D280+Настройки!$B$7),0,MAX(0,$E280-MAX(0,SUMIFS(Тех_Движение!$G$2:$G$5111,Тех_Движение!$D$2:$D$5111,$C280,Тех_Движение!$B$2:$B$5111,"&lt;="&amp;P$3)-$F280)))</f>
        <v/>
      </c>
      <c r="Q280" s="54">
        <f>IF(OR($B280="",Q$3&lt;$D280+Настройки!$B$7),0,MAX(0,$E280-MAX(0,SUMIFS(Тех_Движение!$G$2:$G$5111,Тех_Движение!$D$2:$D$5111,$C280,Тех_Движение!$B$2:$B$5111,"&lt;="&amp;Q$3)-$F280)))</f>
        <v/>
      </c>
      <c r="R280" s="54">
        <f>IF($B280="","",SUM($K280:$Q280))</f>
        <v/>
      </c>
      <c r="S280" s="56">
        <f>IF($B280="","",VLOOKUP($C280,Настройки!$A$11:$L$17,9,FALSE))</f>
        <v/>
      </c>
      <c r="T280" s="56">
        <f>IF($B280="","",$R280*$S280)</f>
        <v/>
      </c>
    </row>
    <row r="281">
      <c r="A281" s="20">
        <f>Тех_Движение!$A$278</f>
        <v/>
      </c>
      <c r="B281" s="20">
        <f>IF(Тех_Движение!$F$278&gt;0,Тех_Движение!$I$278,"")</f>
        <v/>
      </c>
      <c r="C281" s="20">
        <f>IF($B281="","",Тех_Движение!$D$278)</f>
        <v/>
      </c>
      <c r="D281" s="42">
        <f>IF($B281="","",Тех_Движение!$B$278)</f>
        <v/>
      </c>
      <c r="E281" s="54">
        <f>IF($B281="","",Тех_Движение!$F$278)</f>
        <v/>
      </c>
      <c r="F281" s="54">
        <f>IF($B281="","",SUMIFS($E$5:$E280,$C$5:$C280,$C281))</f>
        <v/>
      </c>
      <c r="G281" s="54">
        <f>IF($B281="","",MAX(0,$E281-MAX(0,SUMIFS(Тех_Движение!$G$2:$G$5111,Тех_Движение!$D$2:$D$5111,$C281,Тех_Движение!$B$2:$B$5111,"&lt;="&amp;Настройки!$B$5-1)-$F281)))</f>
        <v/>
      </c>
      <c r="H281" s="54">
        <f>IF($B281="","",IF(AND($D281&gt;=Настройки!$B$5,$D281&lt;=Настройки!$B$6),$E281,0))</f>
        <v/>
      </c>
      <c r="I281" s="54">
        <f>IF($B281="","",$G281+$H281-$J281)</f>
        <v/>
      </c>
      <c r="J281" s="54">
        <f>IF($B281="","",MAX(0,$E281-MAX(0,SUMIFS(Тех_Движение!$G$2:$G$5111,Тех_Движение!$D$2:$D$5111,$C281,Тех_Движение!$B$2:$B$5111,"&lt;="&amp;Настройки!$B$6)-$F281)))</f>
        <v/>
      </c>
      <c r="K281" s="54">
        <f>IF(OR($B281="",K$3&lt;$D281+Настройки!$B$7),0,MAX(0,$E281-MAX(0,SUMIFS(Тех_Движение!$G$2:$G$5111,Тех_Движение!$D$2:$D$5111,$C281,Тех_Движение!$B$2:$B$5111,"&lt;="&amp;K$3)-$F281)))</f>
        <v/>
      </c>
      <c r="L281" s="54">
        <f>IF(OR($B281="",L$3&lt;$D281+Настройки!$B$7),0,MAX(0,$E281-MAX(0,SUMIFS(Тех_Движение!$G$2:$G$5111,Тех_Движение!$D$2:$D$5111,$C281,Тех_Движение!$B$2:$B$5111,"&lt;="&amp;L$3)-$F281)))</f>
        <v/>
      </c>
      <c r="M281" s="54">
        <f>IF(OR($B281="",M$3&lt;$D281+Настройки!$B$7),0,MAX(0,$E281-MAX(0,SUMIFS(Тех_Движение!$G$2:$G$5111,Тех_Движение!$D$2:$D$5111,$C281,Тех_Движение!$B$2:$B$5111,"&lt;="&amp;M$3)-$F281)))</f>
        <v/>
      </c>
      <c r="N281" s="54">
        <f>IF(OR($B281="",N$3&lt;$D281+Настройки!$B$7),0,MAX(0,$E281-MAX(0,SUMIFS(Тех_Движение!$G$2:$G$5111,Тех_Движение!$D$2:$D$5111,$C281,Тех_Движение!$B$2:$B$5111,"&lt;="&amp;N$3)-$F281)))</f>
        <v/>
      </c>
      <c r="O281" s="54">
        <f>IF(OR($B281="",O$3&lt;$D281+Настройки!$B$7),0,MAX(0,$E281-MAX(0,SUMIFS(Тех_Движение!$G$2:$G$5111,Тех_Движение!$D$2:$D$5111,$C281,Тех_Движение!$B$2:$B$5111,"&lt;="&amp;O$3)-$F281)))</f>
        <v/>
      </c>
      <c r="P281" s="54">
        <f>IF(OR($B281="",P$3&lt;$D281+Настройки!$B$7),0,MAX(0,$E281-MAX(0,SUMIFS(Тех_Движение!$G$2:$G$5111,Тех_Движение!$D$2:$D$5111,$C281,Тех_Движение!$B$2:$B$5111,"&lt;="&amp;P$3)-$F281)))</f>
        <v/>
      </c>
      <c r="Q281" s="54">
        <f>IF(OR($B281="",Q$3&lt;$D281+Настройки!$B$7),0,MAX(0,$E281-MAX(0,SUMIFS(Тех_Движение!$G$2:$G$5111,Тех_Движение!$D$2:$D$5111,$C281,Тех_Движение!$B$2:$B$5111,"&lt;="&amp;Q$3)-$F281)))</f>
        <v/>
      </c>
      <c r="R281" s="54">
        <f>IF($B281="","",SUM($K281:$Q281))</f>
        <v/>
      </c>
      <c r="S281" s="56">
        <f>IF($B281="","",VLOOKUP($C281,Настройки!$A$11:$L$17,9,FALSE))</f>
        <v/>
      </c>
      <c r="T281" s="56">
        <f>IF($B281="","",$R281*$S281)</f>
        <v/>
      </c>
    </row>
    <row r="282">
      <c r="A282" s="20">
        <f>Тех_Движение!$A$279</f>
        <v/>
      </c>
      <c r="B282" s="20">
        <f>IF(Тех_Движение!$F$279&gt;0,Тех_Движение!$I$279,"")</f>
        <v/>
      </c>
      <c r="C282" s="20">
        <f>IF($B282="","",Тех_Движение!$D$279)</f>
        <v/>
      </c>
      <c r="D282" s="42">
        <f>IF($B282="","",Тех_Движение!$B$279)</f>
        <v/>
      </c>
      <c r="E282" s="54">
        <f>IF($B282="","",Тех_Движение!$F$279)</f>
        <v/>
      </c>
      <c r="F282" s="54">
        <f>IF($B282="","",SUMIFS($E$5:$E281,$C$5:$C281,$C282))</f>
        <v/>
      </c>
      <c r="G282" s="54">
        <f>IF($B282="","",MAX(0,$E282-MAX(0,SUMIFS(Тех_Движение!$G$2:$G$5111,Тех_Движение!$D$2:$D$5111,$C282,Тех_Движение!$B$2:$B$5111,"&lt;="&amp;Настройки!$B$5-1)-$F282)))</f>
        <v/>
      </c>
      <c r="H282" s="54">
        <f>IF($B282="","",IF(AND($D282&gt;=Настройки!$B$5,$D282&lt;=Настройки!$B$6),$E282,0))</f>
        <v/>
      </c>
      <c r="I282" s="54">
        <f>IF($B282="","",$G282+$H282-$J282)</f>
        <v/>
      </c>
      <c r="J282" s="54">
        <f>IF($B282="","",MAX(0,$E282-MAX(0,SUMIFS(Тех_Движение!$G$2:$G$5111,Тех_Движение!$D$2:$D$5111,$C282,Тех_Движение!$B$2:$B$5111,"&lt;="&amp;Настройки!$B$6)-$F282)))</f>
        <v/>
      </c>
      <c r="K282" s="54">
        <f>IF(OR($B282="",K$3&lt;$D282+Настройки!$B$7),0,MAX(0,$E282-MAX(0,SUMIFS(Тех_Движение!$G$2:$G$5111,Тех_Движение!$D$2:$D$5111,$C282,Тех_Движение!$B$2:$B$5111,"&lt;="&amp;K$3)-$F282)))</f>
        <v/>
      </c>
      <c r="L282" s="54">
        <f>IF(OR($B282="",L$3&lt;$D282+Настройки!$B$7),0,MAX(0,$E282-MAX(0,SUMIFS(Тех_Движение!$G$2:$G$5111,Тех_Движение!$D$2:$D$5111,$C282,Тех_Движение!$B$2:$B$5111,"&lt;="&amp;L$3)-$F282)))</f>
        <v/>
      </c>
      <c r="M282" s="54">
        <f>IF(OR($B282="",M$3&lt;$D282+Настройки!$B$7),0,MAX(0,$E282-MAX(0,SUMIFS(Тех_Движение!$G$2:$G$5111,Тех_Движение!$D$2:$D$5111,$C282,Тех_Движение!$B$2:$B$5111,"&lt;="&amp;M$3)-$F282)))</f>
        <v/>
      </c>
      <c r="N282" s="54">
        <f>IF(OR($B282="",N$3&lt;$D282+Настройки!$B$7),0,MAX(0,$E282-MAX(0,SUMIFS(Тех_Движение!$G$2:$G$5111,Тех_Движение!$D$2:$D$5111,$C282,Тех_Движение!$B$2:$B$5111,"&lt;="&amp;N$3)-$F282)))</f>
        <v/>
      </c>
      <c r="O282" s="54">
        <f>IF(OR($B282="",O$3&lt;$D282+Настройки!$B$7),0,MAX(0,$E282-MAX(0,SUMIFS(Тех_Движение!$G$2:$G$5111,Тех_Движение!$D$2:$D$5111,$C282,Тех_Движение!$B$2:$B$5111,"&lt;="&amp;O$3)-$F282)))</f>
        <v/>
      </c>
      <c r="P282" s="54">
        <f>IF(OR($B282="",P$3&lt;$D282+Настройки!$B$7),0,MAX(0,$E282-MAX(0,SUMIFS(Тех_Движение!$G$2:$G$5111,Тех_Движение!$D$2:$D$5111,$C282,Тех_Движение!$B$2:$B$5111,"&lt;="&amp;P$3)-$F282)))</f>
        <v/>
      </c>
      <c r="Q282" s="54">
        <f>IF(OR($B282="",Q$3&lt;$D282+Настройки!$B$7),0,MAX(0,$E282-MAX(0,SUMIFS(Тех_Движение!$G$2:$G$5111,Тех_Движение!$D$2:$D$5111,$C282,Тех_Движение!$B$2:$B$5111,"&lt;="&amp;Q$3)-$F282)))</f>
        <v/>
      </c>
      <c r="R282" s="54">
        <f>IF($B282="","",SUM($K282:$Q282))</f>
        <v/>
      </c>
      <c r="S282" s="56">
        <f>IF($B282="","",VLOOKUP($C282,Настройки!$A$11:$L$17,9,FALSE))</f>
        <v/>
      </c>
      <c r="T282" s="56">
        <f>IF($B282="","",$R282*$S282)</f>
        <v/>
      </c>
    </row>
    <row r="283">
      <c r="A283" s="20">
        <f>Тех_Движение!$A$280</f>
        <v/>
      </c>
      <c r="B283" s="20">
        <f>IF(Тех_Движение!$F$280&gt;0,Тех_Движение!$I$280,"")</f>
        <v/>
      </c>
      <c r="C283" s="20">
        <f>IF($B283="","",Тех_Движение!$D$280)</f>
        <v/>
      </c>
      <c r="D283" s="42">
        <f>IF($B283="","",Тех_Движение!$B$280)</f>
        <v/>
      </c>
      <c r="E283" s="54">
        <f>IF($B283="","",Тех_Движение!$F$280)</f>
        <v/>
      </c>
      <c r="F283" s="54">
        <f>IF($B283="","",SUMIFS($E$5:$E282,$C$5:$C282,$C283))</f>
        <v/>
      </c>
      <c r="G283" s="54">
        <f>IF($B283="","",MAX(0,$E283-MAX(0,SUMIFS(Тех_Движение!$G$2:$G$5111,Тех_Движение!$D$2:$D$5111,$C283,Тех_Движение!$B$2:$B$5111,"&lt;="&amp;Настройки!$B$5-1)-$F283)))</f>
        <v/>
      </c>
      <c r="H283" s="54">
        <f>IF($B283="","",IF(AND($D283&gt;=Настройки!$B$5,$D283&lt;=Настройки!$B$6),$E283,0))</f>
        <v/>
      </c>
      <c r="I283" s="54">
        <f>IF($B283="","",$G283+$H283-$J283)</f>
        <v/>
      </c>
      <c r="J283" s="54">
        <f>IF($B283="","",MAX(0,$E283-MAX(0,SUMIFS(Тех_Движение!$G$2:$G$5111,Тех_Движение!$D$2:$D$5111,$C283,Тех_Движение!$B$2:$B$5111,"&lt;="&amp;Настройки!$B$6)-$F283)))</f>
        <v/>
      </c>
      <c r="K283" s="54">
        <f>IF(OR($B283="",K$3&lt;$D283+Настройки!$B$7),0,MAX(0,$E283-MAX(0,SUMIFS(Тех_Движение!$G$2:$G$5111,Тех_Движение!$D$2:$D$5111,$C283,Тех_Движение!$B$2:$B$5111,"&lt;="&amp;K$3)-$F283)))</f>
        <v/>
      </c>
      <c r="L283" s="54">
        <f>IF(OR($B283="",L$3&lt;$D283+Настройки!$B$7),0,MAX(0,$E283-MAX(0,SUMIFS(Тех_Движение!$G$2:$G$5111,Тех_Движение!$D$2:$D$5111,$C283,Тех_Движение!$B$2:$B$5111,"&lt;="&amp;L$3)-$F283)))</f>
        <v/>
      </c>
      <c r="M283" s="54">
        <f>IF(OR($B283="",M$3&lt;$D283+Настройки!$B$7),0,MAX(0,$E283-MAX(0,SUMIFS(Тех_Движение!$G$2:$G$5111,Тех_Движение!$D$2:$D$5111,$C283,Тех_Движение!$B$2:$B$5111,"&lt;="&amp;M$3)-$F283)))</f>
        <v/>
      </c>
      <c r="N283" s="54">
        <f>IF(OR($B283="",N$3&lt;$D283+Настройки!$B$7),0,MAX(0,$E283-MAX(0,SUMIFS(Тех_Движение!$G$2:$G$5111,Тех_Движение!$D$2:$D$5111,$C283,Тех_Движение!$B$2:$B$5111,"&lt;="&amp;N$3)-$F283)))</f>
        <v/>
      </c>
      <c r="O283" s="54">
        <f>IF(OR($B283="",O$3&lt;$D283+Настройки!$B$7),0,MAX(0,$E283-MAX(0,SUMIFS(Тех_Движение!$G$2:$G$5111,Тех_Движение!$D$2:$D$5111,$C283,Тех_Движение!$B$2:$B$5111,"&lt;="&amp;O$3)-$F283)))</f>
        <v/>
      </c>
      <c r="P283" s="54">
        <f>IF(OR($B283="",P$3&lt;$D283+Настройки!$B$7),0,MAX(0,$E283-MAX(0,SUMIFS(Тех_Движение!$G$2:$G$5111,Тех_Движение!$D$2:$D$5111,$C283,Тех_Движение!$B$2:$B$5111,"&lt;="&amp;P$3)-$F283)))</f>
        <v/>
      </c>
      <c r="Q283" s="54">
        <f>IF(OR($B283="",Q$3&lt;$D283+Настройки!$B$7),0,MAX(0,$E283-MAX(0,SUMIFS(Тех_Движение!$G$2:$G$5111,Тех_Движение!$D$2:$D$5111,$C283,Тех_Движение!$B$2:$B$5111,"&lt;="&amp;Q$3)-$F283)))</f>
        <v/>
      </c>
      <c r="R283" s="54">
        <f>IF($B283="","",SUM($K283:$Q283))</f>
        <v/>
      </c>
      <c r="S283" s="56">
        <f>IF($B283="","",VLOOKUP($C283,Настройки!$A$11:$L$17,9,FALSE))</f>
        <v/>
      </c>
      <c r="T283" s="56">
        <f>IF($B283="","",$R283*$S283)</f>
        <v/>
      </c>
    </row>
    <row r="284">
      <c r="A284" s="20">
        <f>Тех_Движение!$A$281</f>
        <v/>
      </c>
      <c r="B284" s="20">
        <f>IF(Тех_Движение!$F$281&gt;0,Тех_Движение!$I$281,"")</f>
        <v/>
      </c>
      <c r="C284" s="20">
        <f>IF($B284="","",Тех_Движение!$D$281)</f>
        <v/>
      </c>
      <c r="D284" s="42">
        <f>IF($B284="","",Тех_Движение!$B$281)</f>
        <v/>
      </c>
      <c r="E284" s="54">
        <f>IF($B284="","",Тех_Движение!$F$281)</f>
        <v/>
      </c>
      <c r="F284" s="54">
        <f>IF($B284="","",SUMIFS($E$5:$E283,$C$5:$C283,$C284))</f>
        <v/>
      </c>
      <c r="G284" s="54">
        <f>IF($B284="","",MAX(0,$E284-MAX(0,SUMIFS(Тех_Движение!$G$2:$G$5111,Тех_Движение!$D$2:$D$5111,$C284,Тех_Движение!$B$2:$B$5111,"&lt;="&amp;Настройки!$B$5-1)-$F284)))</f>
        <v/>
      </c>
      <c r="H284" s="54">
        <f>IF($B284="","",IF(AND($D284&gt;=Настройки!$B$5,$D284&lt;=Настройки!$B$6),$E284,0))</f>
        <v/>
      </c>
      <c r="I284" s="54">
        <f>IF($B284="","",$G284+$H284-$J284)</f>
        <v/>
      </c>
      <c r="J284" s="54">
        <f>IF($B284="","",MAX(0,$E284-MAX(0,SUMIFS(Тех_Движение!$G$2:$G$5111,Тех_Движение!$D$2:$D$5111,$C284,Тех_Движение!$B$2:$B$5111,"&lt;="&amp;Настройки!$B$6)-$F284)))</f>
        <v/>
      </c>
      <c r="K284" s="54">
        <f>IF(OR($B284="",K$3&lt;$D284+Настройки!$B$7),0,MAX(0,$E284-MAX(0,SUMIFS(Тех_Движение!$G$2:$G$5111,Тех_Движение!$D$2:$D$5111,$C284,Тех_Движение!$B$2:$B$5111,"&lt;="&amp;K$3)-$F284)))</f>
        <v/>
      </c>
      <c r="L284" s="54">
        <f>IF(OR($B284="",L$3&lt;$D284+Настройки!$B$7),0,MAX(0,$E284-MAX(0,SUMIFS(Тех_Движение!$G$2:$G$5111,Тех_Движение!$D$2:$D$5111,$C284,Тех_Движение!$B$2:$B$5111,"&lt;="&amp;L$3)-$F284)))</f>
        <v/>
      </c>
      <c r="M284" s="54">
        <f>IF(OR($B284="",M$3&lt;$D284+Настройки!$B$7),0,MAX(0,$E284-MAX(0,SUMIFS(Тех_Движение!$G$2:$G$5111,Тех_Движение!$D$2:$D$5111,$C284,Тех_Движение!$B$2:$B$5111,"&lt;="&amp;M$3)-$F284)))</f>
        <v/>
      </c>
      <c r="N284" s="54">
        <f>IF(OR($B284="",N$3&lt;$D284+Настройки!$B$7),0,MAX(0,$E284-MAX(0,SUMIFS(Тех_Движение!$G$2:$G$5111,Тех_Движение!$D$2:$D$5111,$C284,Тех_Движение!$B$2:$B$5111,"&lt;="&amp;N$3)-$F284)))</f>
        <v/>
      </c>
      <c r="O284" s="54">
        <f>IF(OR($B284="",O$3&lt;$D284+Настройки!$B$7),0,MAX(0,$E284-MAX(0,SUMIFS(Тех_Движение!$G$2:$G$5111,Тех_Движение!$D$2:$D$5111,$C284,Тех_Движение!$B$2:$B$5111,"&lt;="&amp;O$3)-$F284)))</f>
        <v/>
      </c>
      <c r="P284" s="54">
        <f>IF(OR($B284="",P$3&lt;$D284+Настройки!$B$7),0,MAX(0,$E284-MAX(0,SUMIFS(Тех_Движение!$G$2:$G$5111,Тех_Движение!$D$2:$D$5111,$C284,Тех_Движение!$B$2:$B$5111,"&lt;="&amp;P$3)-$F284)))</f>
        <v/>
      </c>
      <c r="Q284" s="54">
        <f>IF(OR($B284="",Q$3&lt;$D284+Настройки!$B$7),0,MAX(0,$E284-MAX(0,SUMIFS(Тех_Движение!$G$2:$G$5111,Тех_Движение!$D$2:$D$5111,$C284,Тех_Движение!$B$2:$B$5111,"&lt;="&amp;Q$3)-$F284)))</f>
        <v/>
      </c>
      <c r="R284" s="54">
        <f>IF($B284="","",SUM($K284:$Q284))</f>
        <v/>
      </c>
      <c r="S284" s="56">
        <f>IF($B284="","",VLOOKUP($C284,Настройки!$A$11:$L$17,9,FALSE))</f>
        <v/>
      </c>
      <c r="T284" s="56">
        <f>IF($B284="","",$R284*$S284)</f>
        <v/>
      </c>
    </row>
    <row r="285">
      <c r="A285" s="20">
        <f>Тех_Движение!$A$282</f>
        <v/>
      </c>
      <c r="B285" s="20">
        <f>IF(Тех_Движение!$F$282&gt;0,Тех_Движение!$I$282,"")</f>
        <v/>
      </c>
      <c r="C285" s="20">
        <f>IF($B285="","",Тех_Движение!$D$282)</f>
        <v/>
      </c>
      <c r="D285" s="42">
        <f>IF($B285="","",Тех_Движение!$B$282)</f>
        <v/>
      </c>
      <c r="E285" s="54">
        <f>IF($B285="","",Тех_Движение!$F$282)</f>
        <v/>
      </c>
      <c r="F285" s="54">
        <f>IF($B285="","",SUMIFS($E$5:$E284,$C$5:$C284,$C285))</f>
        <v/>
      </c>
      <c r="G285" s="54">
        <f>IF($B285="","",MAX(0,$E285-MAX(0,SUMIFS(Тех_Движение!$G$2:$G$5111,Тех_Движение!$D$2:$D$5111,$C285,Тех_Движение!$B$2:$B$5111,"&lt;="&amp;Настройки!$B$5-1)-$F285)))</f>
        <v/>
      </c>
      <c r="H285" s="54">
        <f>IF($B285="","",IF(AND($D285&gt;=Настройки!$B$5,$D285&lt;=Настройки!$B$6),$E285,0))</f>
        <v/>
      </c>
      <c r="I285" s="54">
        <f>IF($B285="","",$G285+$H285-$J285)</f>
        <v/>
      </c>
      <c r="J285" s="54">
        <f>IF($B285="","",MAX(0,$E285-MAX(0,SUMIFS(Тех_Движение!$G$2:$G$5111,Тех_Движение!$D$2:$D$5111,$C285,Тех_Движение!$B$2:$B$5111,"&lt;="&amp;Настройки!$B$6)-$F285)))</f>
        <v/>
      </c>
      <c r="K285" s="54">
        <f>IF(OR($B285="",K$3&lt;$D285+Настройки!$B$7),0,MAX(0,$E285-MAX(0,SUMIFS(Тех_Движение!$G$2:$G$5111,Тех_Движение!$D$2:$D$5111,$C285,Тех_Движение!$B$2:$B$5111,"&lt;="&amp;K$3)-$F285)))</f>
        <v/>
      </c>
      <c r="L285" s="54">
        <f>IF(OR($B285="",L$3&lt;$D285+Настройки!$B$7),0,MAX(0,$E285-MAX(0,SUMIFS(Тех_Движение!$G$2:$G$5111,Тех_Движение!$D$2:$D$5111,$C285,Тех_Движение!$B$2:$B$5111,"&lt;="&amp;L$3)-$F285)))</f>
        <v/>
      </c>
      <c r="M285" s="54">
        <f>IF(OR($B285="",M$3&lt;$D285+Настройки!$B$7),0,MAX(0,$E285-MAX(0,SUMIFS(Тех_Движение!$G$2:$G$5111,Тех_Движение!$D$2:$D$5111,$C285,Тех_Движение!$B$2:$B$5111,"&lt;="&amp;M$3)-$F285)))</f>
        <v/>
      </c>
      <c r="N285" s="54">
        <f>IF(OR($B285="",N$3&lt;$D285+Настройки!$B$7),0,MAX(0,$E285-MAX(0,SUMIFS(Тех_Движение!$G$2:$G$5111,Тех_Движение!$D$2:$D$5111,$C285,Тех_Движение!$B$2:$B$5111,"&lt;="&amp;N$3)-$F285)))</f>
        <v/>
      </c>
      <c r="O285" s="54">
        <f>IF(OR($B285="",O$3&lt;$D285+Настройки!$B$7),0,MAX(0,$E285-MAX(0,SUMIFS(Тех_Движение!$G$2:$G$5111,Тех_Движение!$D$2:$D$5111,$C285,Тех_Движение!$B$2:$B$5111,"&lt;="&amp;O$3)-$F285)))</f>
        <v/>
      </c>
      <c r="P285" s="54">
        <f>IF(OR($B285="",P$3&lt;$D285+Настройки!$B$7),0,MAX(0,$E285-MAX(0,SUMIFS(Тех_Движение!$G$2:$G$5111,Тех_Движение!$D$2:$D$5111,$C285,Тех_Движение!$B$2:$B$5111,"&lt;="&amp;P$3)-$F285)))</f>
        <v/>
      </c>
      <c r="Q285" s="54">
        <f>IF(OR($B285="",Q$3&lt;$D285+Настройки!$B$7),0,MAX(0,$E285-MAX(0,SUMIFS(Тех_Движение!$G$2:$G$5111,Тех_Движение!$D$2:$D$5111,$C285,Тех_Движение!$B$2:$B$5111,"&lt;="&amp;Q$3)-$F285)))</f>
        <v/>
      </c>
      <c r="R285" s="54">
        <f>IF($B285="","",SUM($K285:$Q285))</f>
        <v/>
      </c>
      <c r="S285" s="56">
        <f>IF($B285="","",VLOOKUP($C285,Настройки!$A$11:$L$17,9,FALSE))</f>
        <v/>
      </c>
      <c r="T285" s="56">
        <f>IF($B285="","",$R285*$S285)</f>
        <v/>
      </c>
    </row>
    <row r="286">
      <c r="A286" s="20">
        <f>Тех_Движение!$A$283</f>
        <v/>
      </c>
      <c r="B286" s="20">
        <f>IF(Тех_Движение!$F$283&gt;0,Тех_Движение!$I$283,"")</f>
        <v/>
      </c>
      <c r="C286" s="20">
        <f>IF($B286="","",Тех_Движение!$D$283)</f>
        <v/>
      </c>
      <c r="D286" s="42">
        <f>IF($B286="","",Тех_Движение!$B$283)</f>
        <v/>
      </c>
      <c r="E286" s="54">
        <f>IF($B286="","",Тех_Движение!$F$283)</f>
        <v/>
      </c>
      <c r="F286" s="54">
        <f>IF($B286="","",SUMIFS($E$5:$E285,$C$5:$C285,$C286))</f>
        <v/>
      </c>
      <c r="G286" s="54">
        <f>IF($B286="","",MAX(0,$E286-MAX(0,SUMIFS(Тех_Движение!$G$2:$G$5111,Тех_Движение!$D$2:$D$5111,$C286,Тех_Движение!$B$2:$B$5111,"&lt;="&amp;Настройки!$B$5-1)-$F286)))</f>
        <v/>
      </c>
      <c r="H286" s="54">
        <f>IF($B286="","",IF(AND($D286&gt;=Настройки!$B$5,$D286&lt;=Настройки!$B$6),$E286,0))</f>
        <v/>
      </c>
      <c r="I286" s="54">
        <f>IF($B286="","",$G286+$H286-$J286)</f>
        <v/>
      </c>
      <c r="J286" s="54">
        <f>IF($B286="","",MAX(0,$E286-MAX(0,SUMIFS(Тех_Движение!$G$2:$G$5111,Тех_Движение!$D$2:$D$5111,$C286,Тех_Движение!$B$2:$B$5111,"&lt;="&amp;Настройки!$B$6)-$F286)))</f>
        <v/>
      </c>
      <c r="K286" s="54">
        <f>IF(OR($B286="",K$3&lt;$D286+Настройки!$B$7),0,MAX(0,$E286-MAX(0,SUMIFS(Тех_Движение!$G$2:$G$5111,Тех_Движение!$D$2:$D$5111,$C286,Тех_Движение!$B$2:$B$5111,"&lt;="&amp;K$3)-$F286)))</f>
        <v/>
      </c>
      <c r="L286" s="54">
        <f>IF(OR($B286="",L$3&lt;$D286+Настройки!$B$7),0,MAX(0,$E286-MAX(0,SUMIFS(Тех_Движение!$G$2:$G$5111,Тех_Движение!$D$2:$D$5111,$C286,Тех_Движение!$B$2:$B$5111,"&lt;="&amp;L$3)-$F286)))</f>
        <v/>
      </c>
      <c r="M286" s="54">
        <f>IF(OR($B286="",M$3&lt;$D286+Настройки!$B$7),0,MAX(0,$E286-MAX(0,SUMIFS(Тех_Движение!$G$2:$G$5111,Тех_Движение!$D$2:$D$5111,$C286,Тех_Движение!$B$2:$B$5111,"&lt;="&amp;M$3)-$F286)))</f>
        <v/>
      </c>
      <c r="N286" s="54">
        <f>IF(OR($B286="",N$3&lt;$D286+Настройки!$B$7),0,MAX(0,$E286-MAX(0,SUMIFS(Тех_Движение!$G$2:$G$5111,Тех_Движение!$D$2:$D$5111,$C286,Тех_Движение!$B$2:$B$5111,"&lt;="&amp;N$3)-$F286)))</f>
        <v/>
      </c>
      <c r="O286" s="54">
        <f>IF(OR($B286="",O$3&lt;$D286+Настройки!$B$7),0,MAX(0,$E286-MAX(0,SUMIFS(Тех_Движение!$G$2:$G$5111,Тех_Движение!$D$2:$D$5111,$C286,Тех_Движение!$B$2:$B$5111,"&lt;="&amp;O$3)-$F286)))</f>
        <v/>
      </c>
      <c r="P286" s="54">
        <f>IF(OR($B286="",P$3&lt;$D286+Настройки!$B$7),0,MAX(0,$E286-MAX(0,SUMIFS(Тех_Движение!$G$2:$G$5111,Тех_Движение!$D$2:$D$5111,$C286,Тех_Движение!$B$2:$B$5111,"&lt;="&amp;P$3)-$F286)))</f>
        <v/>
      </c>
      <c r="Q286" s="54">
        <f>IF(OR($B286="",Q$3&lt;$D286+Настройки!$B$7),0,MAX(0,$E286-MAX(0,SUMIFS(Тех_Движение!$G$2:$G$5111,Тех_Движение!$D$2:$D$5111,$C286,Тех_Движение!$B$2:$B$5111,"&lt;="&amp;Q$3)-$F286)))</f>
        <v/>
      </c>
      <c r="R286" s="54">
        <f>IF($B286="","",SUM($K286:$Q286))</f>
        <v/>
      </c>
      <c r="S286" s="56">
        <f>IF($B286="","",VLOOKUP($C286,Настройки!$A$11:$L$17,9,FALSE))</f>
        <v/>
      </c>
      <c r="T286" s="56">
        <f>IF($B286="","",$R286*$S286)</f>
        <v/>
      </c>
    </row>
    <row r="287">
      <c r="A287" s="20">
        <f>Тех_Движение!$A$284</f>
        <v/>
      </c>
      <c r="B287" s="20">
        <f>IF(Тех_Движение!$F$284&gt;0,Тех_Движение!$I$284,"")</f>
        <v/>
      </c>
      <c r="C287" s="20">
        <f>IF($B287="","",Тех_Движение!$D$284)</f>
        <v/>
      </c>
      <c r="D287" s="42">
        <f>IF($B287="","",Тех_Движение!$B$284)</f>
        <v/>
      </c>
      <c r="E287" s="54">
        <f>IF($B287="","",Тех_Движение!$F$284)</f>
        <v/>
      </c>
      <c r="F287" s="54">
        <f>IF($B287="","",SUMIFS($E$5:$E286,$C$5:$C286,$C287))</f>
        <v/>
      </c>
      <c r="G287" s="54">
        <f>IF($B287="","",MAX(0,$E287-MAX(0,SUMIFS(Тех_Движение!$G$2:$G$5111,Тех_Движение!$D$2:$D$5111,$C287,Тех_Движение!$B$2:$B$5111,"&lt;="&amp;Настройки!$B$5-1)-$F287)))</f>
        <v/>
      </c>
      <c r="H287" s="54">
        <f>IF($B287="","",IF(AND($D287&gt;=Настройки!$B$5,$D287&lt;=Настройки!$B$6),$E287,0))</f>
        <v/>
      </c>
      <c r="I287" s="54">
        <f>IF($B287="","",$G287+$H287-$J287)</f>
        <v/>
      </c>
      <c r="J287" s="54">
        <f>IF($B287="","",MAX(0,$E287-MAX(0,SUMIFS(Тех_Движение!$G$2:$G$5111,Тех_Движение!$D$2:$D$5111,$C287,Тех_Движение!$B$2:$B$5111,"&lt;="&amp;Настройки!$B$6)-$F287)))</f>
        <v/>
      </c>
      <c r="K287" s="54">
        <f>IF(OR($B287="",K$3&lt;$D287+Настройки!$B$7),0,MAX(0,$E287-MAX(0,SUMIFS(Тех_Движение!$G$2:$G$5111,Тех_Движение!$D$2:$D$5111,$C287,Тех_Движение!$B$2:$B$5111,"&lt;="&amp;K$3)-$F287)))</f>
        <v/>
      </c>
      <c r="L287" s="54">
        <f>IF(OR($B287="",L$3&lt;$D287+Настройки!$B$7),0,MAX(0,$E287-MAX(0,SUMIFS(Тех_Движение!$G$2:$G$5111,Тех_Движение!$D$2:$D$5111,$C287,Тех_Движение!$B$2:$B$5111,"&lt;="&amp;L$3)-$F287)))</f>
        <v/>
      </c>
      <c r="M287" s="54">
        <f>IF(OR($B287="",M$3&lt;$D287+Настройки!$B$7),0,MAX(0,$E287-MAX(0,SUMIFS(Тех_Движение!$G$2:$G$5111,Тех_Движение!$D$2:$D$5111,$C287,Тех_Движение!$B$2:$B$5111,"&lt;="&amp;M$3)-$F287)))</f>
        <v/>
      </c>
      <c r="N287" s="54">
        <f>IF(OR($B287="",N$3&lt;$D287+Настройки!$B$7),0,MAX(0,$E287-MAX(0,SUMIFS(Тех_Движение!$G$2:$G$5111,Тех_Движение!$D$2:$D$5111,$C287,Тех_Движение!$B$2:$B$5111,"&lt;="&amp;N$3)-$F287)))</f>
        <v/>
      </c>
      <c r="O287" s="54">
        <f>IF(OR($B287="",O$3&lt;$D287+Настройки!$B$7),0,MAX(0,$E287-MAX(0,SUMIFS(Тех_Движение!$G$2:$G$5111,Тех_Движение!$D$2:$D$5111,$C287,Тех_Движение!$B$2:$B$5111,"&lt;="&amp;O$3)-$F287)))</f>
        <v/>
      </c>
      <c r="P287" s="54">
        <f>IF(OR($B287="",P$3&lt;$D287+Настройки!$B$7),0,MAX(0,$E287-MAX(0,SUMIFS(Тех_Движение!$G$2:$G$5111,Тех_Движение!$D$2:$D$5111,$C287,Тех_Движение!$B$2:$B$5111,"&lt;="&amp;P$3)-$F287)))</f>
        <v/>
      </c>
      <c r="Q287" s="54">
        <f>IF(OR($B287="",Q$3&lt;$D287+Настройки!$B$7),0,MAX(0,$E287-MAX(0,SUMIFS(Тех_Движение!$G$2:$G$5111,Тех_Движение!$D$2:$D$5111,$C287,Тех_Движение!$B$2:$B$5111,"&lt;="&amp;Q$3)-$F287)))</f>
        <v/>
      </c>
      <c r="R287" s="54">
        <f>IF($B287="","",SUM($K287:$Q287))</f>
        <v/>
      </c>
      <c r="S287" s="56">
        <f>IF($B287="","",VLOOKUP($C287,Настройки!$A$11:$L$17,9,FALSE))</f>
        <v/>
      </c>
      <c r="T287" s="56">
        <f>IF($B287="","",$R287*$S287)</f>
        <v/>
      </c>
    </row>
    <row r="288">
      <c r="A288" s="20">
        <f>Тех_Движение!$A$285</f>
        <v/>
      </c>
      <c r="B288" s="20">
        <f>IF(Тех_Движение!$F$285&gt;0,Тех_Движение!$I$285,"")</f>
        <v/>
      </c>
      <c r="C288" s="20">
        <f>IF($B288="","",Тех_Движение!$D$285)</f>
        <v/>
      </c>
      <c r="D288" s="42">
        <f>IF($B288="","",Тех_Движение!$B$285)</f>
        <v/>
      </c>
      <c r="E288" s="54">
        <f>IF($B288="","",Тех_Движение!$F$285)</f>
        <v/>
      </c>
      <c r="F288" s="54">
        <f>IF($B288="","",SUMIFS($E$5:$E287,$C$5:$C287,$C288))</f>
        <v/>
      </c>
      <c r="G288" s="54">
        <f>IF($B288="","",MAX(0,$E288-MAX(0,SUMIFS(Тех_Движение!$G$2:$G$5111,Тех_Движение!$D$2:$D$5111,$C288,Тех_Движение!$B$2:$B$5111,"&lt;="&amp;Настройки!$B$5-1)-$F288)))</f>
        <v/>
      </c>
      <c r="H288" s="54">
        <f>IF($B288="","",IF(AND($D288&gt;=Настройки!$B$5,$D288&lt;=Настройки!$B$6),$E288,0))</f>
        <v/>
      </c>
      <c r="I288" s="54">
        <f>IF($B288="","",$G288+$H288-$J288)</f>
        <v/>
      </c>
      <c r="J288" s="54">
        <f>IF($B288="","",MAX(0,$E288-MAX(0,SUMIFS(Тех_Движение!$G$2:$G$5111,Тех_Движение!$D$2:$D$5111,$C288,Тех_Движение!$B$2:$B$5111,"&lt;="&amp;Настройки!$B$6)-$F288)))</f>
        <v/>
      </c>
      <c r="K288" s="54">
        <f>IF(OR($B288="",K$3&lt;$D288+Настройки!$B$7),0,MAX(0,$E288-MAX(0,SUMIFS(Тех_Движение!$G$2:$G$5111,Тех_Движение!$D$2:$D$5111,$C288,Тех_Движение!$B$2:$B$5111,"&lt;="&amp;K$3)-$F288)))</f>
        <v/>
      </c>
      <c r="L288" s="54">
        <f>IF(OR($B288="",L$3&lt;$D288+Настройки!$B$7),0,MAX(0,$E288-MAX(0,SUMIFS(Тех_Движение!$G$2:$G$5111,Тех_Движение!$D$2:$D$5111,$C288,Тех_Движение!$B$2:$B$5111,"&lt;="&amp;L$3)-$F288)))</f>
        <v/>
      </c>
      <c r="M288" s="54">
        <f>IF(OR($B288="",M$3&lt;$D288+Настройки!$B$7),0,MAX(0,$E288-MAX(0,SUMIFS(Тех_Движение!$G$2:$G$5111,Тех_Движение!$D$2:$D$5111,$C288,Тех_Движение!$B$2:$B$5111,"&lt;="&amp;M$3)-$F288)))</f>
        <v/>
      </c>
      <c r="N288" s="54">
        <f>IF(OR($B288="",N$3&lt;$D288+Настройки!$B$7),0,MAX(0,$E288-MAX(0,SUMIFS(Тех_Движение!$G$2:$G$5111,Тех_Движение!$D$2:$D$5111,$C288,Тех_Движение!$B$2:$B$5111,"&lt;="&amp;N$3)-$F288)))</f>
        <v/>
      </c>
      <c r="O288" s="54">
        <f>IF(OR($B288="",O$3&lt;$D288+Настройки!$B$7),0,MAX(0,$E288-MAX(0,SUMIFS(Тех_Движение!$G$2:$G$5111,Тех_Движение!$D$2:$D$5111,$C288,Тех_Движение!$B$2:$B$5111,"&lt;="&amp;O$3)-$F288)))</f>
        <v/>
      </c>
      <c r="P288" s="54">
        <f>IF(OR($B288="",P$3&lt;$D288+Настройки!$B$7),0,MAX(0,$E288-MAX(0,SUMIFS(Тех_Движение!$G$2:$G$5111,Тех_Движение!$D$2:$D$5111,$C288,Тех_Движение!$B$2:$B$5111,"&lt;="&amp;P$3)-$F288)))</f>
        <v/>
      </c>
      <c r="Q288" s="54">
        <f>IF(OR($B288="",Q$3&lt;$D288+Настройки!$B$7),0,MAX(0,$E288-MAX(0,SUMIFS(Тех_Движение!$G$2:$G$5111,Тех_Движение!$D$2:$D$5111,$C288,Тех_Движение!$B$2:$B$5111,"&lt;="&amp;Q$3)-$F288)))</f>
        <v/>
      </c>
      <c r="R288" s="54">
        <f>IF($B288="","",SUM($K288:$Q288))</f>
        <v/>
      </c>
      <c r="S288" s="56">
        <f>IF($B288="","",VLOOKUP($C288,Настройки!$A$11:$L$17,9,FALSE))</f>
        <v/>
      </c>
      <c r="T288" s="56">
        <f>IF($B288="","",$R288*$S288)</f>
        <v/>
      </c>
    </row>
    <row r="289">
      <c r="A289" s="20">
        <f>Тех_Движение!$A$286</f>
        <v/>
      </c>
      <c r="B289" s="20">
        <f>IF(Тех_Движение!$F$286&gt;0,Тех_Движение!$I$286,"")</f>
        <v/>
      </c>
      <c r="C289" s="20">
        <f>IF($B289="","",Тех_Движение!$D$286)</f>
        <v/>
      </c>
      <c r="D289" s="42">
        <f>IF($B289="","",Тех_Движение!$B$286)</f>
        <v/>
      </c>
      <c r="E289" s="54">
        <f>IF($B289="","",Тех_Движение!$F$286)</f>
        <v/>
      </c>
      <c r="F289" s="54">
        <f>IF($B289="","",SUMIFS($E$5:$E288,$C$5:$C288,$C289))</f>
        <v/>
      </c>
      <c r="G289" s="54">
        <f>IF($B289="","",MAX(0,$E289-MAX(0,SUMIFS(Тех_Движение!$G$2:$G$5111,Тех_Движение!$D$2:$D$5111,$C289,Тех_Движение!$B$2:$B$5111,"&lt;="&amp;Настройки!$B$5-1)-$F289)))</f>
        <v/>
      </c>
      <c r="H289" s="54">
        <f>IF($B289="","",IF(AND($D289&gt;=Настройки!$B$5,$D289&lt;=Настройки!$B$6),$E289,0))</f>
        <v/>
      </c>
      <c r="I289" s="54">
        <f>IF($B289="","",$G289+$H289-$J289)</f>
        <v/>
      </c>
      <c r="J289" s="54">
        <f>IF($B289="","",MAX(0,$E289-MAX(0,SUMIFS(Тех_Движение!$G$2:$G$5111,Тех_Движение!$D$2:$D$5111,$C289,Тех_Движение!$B$2:$B$5111,"&lt;="&amp;Настройки!$B$6)-$F289)))</f>
        <v/>
      </c>
      <c r="K289" s="54">
        <f>IF(OR($B289="",K$3&lt;$D289+Настройки!$B$7),0,MAX(0,$E289-MAX(0,SUMIFS(Тех_Движение!$G$2:$G$5111,Тех_Движение!$D$2:$D$5111,$C289,Тех_Движение!$B$2:$B$5111,"&lt;="&amp;K$3)-$F289)))</f>
        <v/>
      </c>
      <c r="L289" s="54">
        <f>IF(OR($B289="",L$3&lt;$D289+Настройки!$B$7),0,MAX(0,$E289-MAX(0,SUMIFS(Тех_Движение!$G$2:$G$5111,Тех_Движение!$D$2:$D$5111,$C289,Тех_Движение!$B$2:$B$5111,"&lt;="&amp;L$3)-$F289)))</f>
        <v/>
      </c>
      <c r="M289" s="54">
        <f>IF(OR($B289="",M$3&lt;$D289+Настройки!$B$7),0,MAX(0,$E289-MAX(0,SUMIFS(Тех_Движение!$G$2:$G$5111,Тех_Движение!$D$2:$D$5111,$C289,Тех_Движение!$B$2:$B$5111,"&lt;="&amp;M$3)-$F289)))</f>
        <v/>
      </c>
      <c r="N289" s="54">
        <f>IF(OR($B289="",N$3&lt;$D289+Настройки!$B$7),0,MAX(0,$E289-MAX(0,SUMIFS(Тех_Движение!$G$2:$G$5111,Тех_Движение!$D$2:$D$5111,$C289,Тех_Движение!$B$2:$B$5111,"&lt;="&amp;N$3)-$F289)))</f>
        <v/>
      </c>
      <c r="O289" s="54">
        <f>IF(OR($B289="",O$3&lt;$D289+Настройки!$B$7),0,MAX(0,$E289-MAX(0,SUMIFS(Тех_Движение!$G$2:$G$5111,Тех_Движение!$D$2:$D$5111,$C289,Тех_Движение!$B$2:$B$5111,"&lt;="&amp;O$3)-$F289)))</f>
        <v/>
      </c>
      <c r="P289" s="54">
        <f>IF(OR($B289="",P$3&lt;$D289+Настройки!$B$7),0,MAX(0,$E289-MAX(0,SUMIFS(Тех_Движение!$G$2:$G$5111,Тех_Движение!$D$2:$D$5111,$C289,Тех_Движение!$B$2:$B$5111,"&lt;="&amp;P$3)-$F289)))</f>
        <v/>
      </c>
      <c r="Q289" s="54">
        <f>IF(OR($B289="",Q$3&lt;$D289+Настройки!$B$7),0,MAX(0,$E289-MAX(0,SUMIFS(Тех_Движение!$G$2:$G$5111,Тех_Движение!$D$2:$D$5111,$C289,Тех_Движение!$B$2:$B$5111,"&lt;="&amp;Q$3)-$F289)))</f>
        <v/>
      </c>
      <c r="R289" s="54">
        <f>IF($B289="","",SUM($K289:$Q289))</f>
        <v/>
      </c>
      <c r="S289" s="56">
        <f>IF($B289="","",VLOOKUP($C289,Настройки!$A$11:$L$17,9,FALSE))</f>
        <v/>
      </c>
      <c r="T289" s="56">
        <f>IF($B289="","",$R289*$S289)</f>
        <v/>
      </c>
    </row>
    <row r="290">
      <c r="A290" s="20">
        <f>Тех_Движение!$A$287</f>
        <v/>
      </c>
      <c r="B290" s="20">
        <f>IF(Тех_Движение!$F$287&gt;0,Тех_Движение!$I$287,"")</f>
        <v/>
      </c>
      <c r="C290" s="20">
        <f>IF($B290="","",Тех_Движение!$D$287)</f>
        <v/>
      </c>
      <c r="D290" s="42">
        <f>IF($B290="","",Тех_Движение!$B$287)</f>
        <v/>
      </c>
      <c r="E290" s="54">
        <f>IF($B290="","",Тех_Движение!$F$287)</f>
        <v/>
      </c>
      <c r="F290" s="54">
        <f>IF($B290="","",SUMIFS($E$5:$E289,$C$5:$C289,$C290))</f>
        <v/>
      </c>
      <c r="G290" s="54">
        <f>IF($B290="","",MAX(0,$E290-MAX(0,SUMIFS(Тех_Движение!$G$2:$G$5111,Тех_Движение!$D$2:$D$5111,$C290,Тех_Движение!$B$2:$B$5111,"&lt;="&amp;Настройки!$B$5-1)-$F290)))</f>
        <v/>
      </c>
      <c r="H290" s="54">
        <f>IF($B290="","",IF(AND($D290&gt;=Настройки!$B$5,$D290&lt;=Настройки!$B$6),$E290,0))</f>
        <v/>
      </c>
      <c r="I290" s="54">
        <f>IF($B290="","",$G290+$H290-$J290)</f>
        <v/>
      </c>
      <c r="J290" s="54">
        <f>IF($B290="","",MAX(0,$E290-MAX(0,SUMIFS(Тех_Движение!$G$2:$G$5111,Тех_Движение!$D$2:$D$5111,$C290,Тех_Движение!$B$2:$B$5111,"&lt;="&amp;Настройки!$B$6)-$F290)))</f>
        <v/>
      </c>
      <c r="K290" s="54">
        <f>IF(OR($B290="",K$3&lt;$D290+Настройки!$B$7),0,MAX(0,$E290-MAX(0,SUMIFS(Тех_Движение!$G$2:$G$5111,Тех_Движение!$D$2:$D$5111,$C290,Тех_Движение!$B$2:$B$5111,"&lt;="&amp;K$3)-$F290)))</f>
        <v/>
      </c>
      <c r="L290" s="54">
        <f>IF(OR($B290="",L$3&lt;$D290+Настройки!$B$7),0,MAX(0,$E290-MAX(0,SUMIFS(Тех_Движение!$G$2:$G$5111,Тех_Движение!$D$2:$D$5111,$C290,Тех_Движение!$B$2:$B$5111,"&lt;="&amp;L$3)-$F290)))</f>
        <v/>
      </c>
      <c r="M290" s="54">
        <f>IF(OR($B290="",M$3&lt;$D290+Настройки!$B$7),0,MAX(0,$E290-MAX(0,SUMIFS(Тех_Движение!$G$2:$G$5111,Тех_Движение!$D$2:$D$5111,$C290,Тех_Движение!$B$2:$B$5111,"&lt;="&amp;M$3)-$F290)))</f>
        <v/>
      </c>
      <c r="N290" s="54">
        <f>IF(OR($B290="",N$3&lt;$D290+Настройки!$B$7),0,MAX(0,$E290-MAX(0,SUMIFS(Тех_Движение!$G$2:$G$5111,Тех_Движение!$D$2:$D$5111,$C290,Тех_Движение!$B$2:$B$5111,"&lt;="&amp;N$3)-$F290)))</f>
        <v/>
      </c>
      <c r="O290" s="54">
        <f>IF(OR($B290="",O$3&lt;$D290+Настройки!$B$7),0,MAX(0,$E290-MAX(0,SUMIFS(Тех_Движение!$G$2:$G$5111,Тех_Движение!$D$2:$D$5111,$C290,Тех_Движение!$B$2:$B$5111,"&lt;="&amp;O$3)-$F290)))</f>
        <v/>
      </c>
      <c r="P290" s="54">
        <f>IF(OR($B290="",P$3&lt;$D290+Настройки!$B$7),0,MAX(0,$E290-MAX(0,SUMIFS(Тех_Движение!$G$2:$G$5111,Тех_Движение!$D$2:$D$5111,$C290,Тех_Движение!$B$2:$B$5111,"&lt;="&amp;P$3)-$F290)))</f>
        <v/>
      </c>
      <c r="Q290" s="54">
        <f>IF(OR($B290="",Q$3&lt;$D290+Настройки!$B$7),0,MAX(0,$E290-MAX(0,SUMIFS(Тех_Движение!$G$2:$G$5111,Тех_Движение!$D$2:$D$5111,$C290,Тех_Движение!$B$2:$B$5111,"&lt;="&amp;Q$3)-$F290)))</f>
        <v/>
      </c>
      <c r="R290" s="54">
        <f>IF($B290="","",SUM($K290:$Q290))</f>
        <v/>
      </c>
      <c r="S290" s="56">
        <f>IF($B290="","",VLOOKUP($C290,Настройки!$A$11:$L$17,9,FALSE))</f>
        <v/>
      </c>
      <c r="T290" s="56">
        <f>IF($B290="","",$R290*$S290)</f>
        <v/>
      </c>
    </row>
    <row r="291">
      <c r="A291" s="20">
        <f>Тех_Движение!$A$288</f>
        <v/>
      </c>
      <c r="B291" s="20">
        <f>IF(Тех_Движение!$F$288&gt;0,Тех_Движение!$I$288,"")</f>
        <v/>
      </c>
      <c r="C291" s="20">
        <f>IF($B291="","",Тех_Движение!$D$288)</f>
        <v/>
      </c>
      <c r="D291" s="42">
        <f>IF($B291="","",Тех_Движение!$B$288)</f>
        <v/>
      </c>
      <c r="E291" s="54">
        <f>IF($B291="","",Тех_Движение!$F$288)</f>
        <v/>
      </c>
      <c r="F291" s="54">
        <f>IF($B291="","",SUMIFS($E$5:$E290,$C$5:$C290,$C291))</f>
        <v/>
      </c>
      <c r="G291" s="54">
        <f>IF($B291="","",MAX(0,$E291-MAX(0,SUMIFS(Тех_Движение!$G$2:$G$5111,Тех_Движение!$D$2:$D$5111,$C291,Тех_Движение!$B$2:$B$5111,"&lt;="&amp;Настройки!$B$5-1)-$F291)))</f>
        <v/>
      </c>
      <c r="H291" s="54">
        <f>IF($B291="","",IF(AND($D291&gt;=Настройки!$B$5,$D291&lt;=Настройки!$B$6),$E291,0))</f>
        <v/>
      </c>
      <c r="I291" s="54">
        <f>IF($B291="","",$G291+$H291-$J291)</f>
        <v/>
      </c>
      <c r="J291" s="54">
        <f>IF($B291="","",MAX(0,$E291-MAX(0,SUMIFS(Тех_Движение!$G$2:$G$5111,Тех_Движение!$D$2:$D$5111,$C291,Тех_Движение!$B$2:$B$5111,"&lt;="&amp;Настройки!$B$6)-$F291)))</f>
        <v/>
      </c>
      <c r="K291" s="54">
        <f>IF(OR($B291="",K$3&lt;$D291+Настройки!$B$7),0,MAX(0,$E291-MAX(0,SUMIFS(Тех_Движение!$G$2:$G$5111,Тех_Движение!$D$2:$D$5111,$C291,Тех_Движение!$B$2:$B$5111,"&lt;="&amp;K$3)-$F291)))</f>
        <v/>
      </c>
      <c r="L291" s="54">
        <f>IF(OR($B291="",L$3&lt;$D291+Настройки!$B$7),0,MAX(0,$E291-MAX(0,SUMIFS(Тех_Движение!$G$2:$G$5111,Тех_Движение!$D$2:$D$5111,$C291,Тех_Движение!$B$2:$B$5111,"&lt;="&amp;L$3)-$F291)))</f>
        <v/>
      </c>
      <c r="M291" s="54">
        <f>IF(OR($B291="",M$3&lt;$D291+Настройки!$B$7),0,MAX(0,$E291-MAX(0,SUMIFS(Тех_Движение!$G$2:$G$5111,Тех_Движение!$D$2:$D$5111,$C291,Тех_Движение!$B$2:$B$5111,"&lt;="&amp;M$3)-$F291)))</f>
        <v/>
      </c>
      <c r="N291" s="54">
        <f>IF(OR($B291="",N$3&lt;$D291+Настройки!$B$7),0,MAX(0,$E291-MAX(0,SUMIFS(Тех_Движение!$G$2:$G$5111,Тех_Движение!$D$2:$D$5111,$C291,Тех_Движение!$B$2:$B$5111,"&lt;="&amp;N$3)-$F291)))</f>
        <v/>
      </c>
      <c r="O291" s="54">
        <f>IF(OR($B291="",O$3&lt;$D291+Настройки!$B$7),0,MAX(0,$E291-MAX(0,SUMIFS(Тех_Движение!$G$2:$G$5111,Тех_Движение!$D$2:$D$5111,$C291,Тех_Движение!$B$2:$B$5111,"&lt;="&amp;O$3)-$F291)))</f>
        <v/>
      </c>
      <c r="P291" s="54">
        <f>IF(OR($B291="",P$3&lt;$D291+Настройки!$B$7),0,MAX(0,$E291-MAX(0,SUMIFS(Тех_Движение!$G$2:$G$5111,Тех_Движение!$D$2:$D$5111,$C291,Тех_Движение!$B$2:$B$5111,"&lt;="&amp;P$3)-$F291)))</f>
        <v/>
      </c>
      <c r="Q291" s="54">
        <f>IF(OR($B291="",Q$3&lt;$D291+Настройки!$B$7),0,MAX(0,$E291-MAX(0,SUMIFS(Тех_Движение!$G$2:$G$5111,Тех_Движение!$D$2:$D$5111,$C291,Тех_Движение!$B$2:$B$5111,"&lt;="&amp;Q$3)-$F291)))</f>
        <v/>
      </c>
      <c r="R291" s="54">
        <f>IF($B291="","",SUM($K291:$Q291))</f>
        <v/>
      </c>
      <c r="S291" s="56">
        <f>IF($B291="","",VLOOKUP($C291,Настройки!$A$11:$L$17,9,FALSE))</f>
        <v/>
      </c>
      <c r="T291" s="56">
        <f>IF($B291="","",$R291*$S291)</f>
        <v/>
      </c>
    </row>
    <row r="292">
      <c r="A292" s="20">
        <f>Тех_Движение!$A$289</f>
        <v/>
      </c>
      <c r="B292" s="20">
        <f>IF(Тех_Движение!$F$289&gt;0,Тех_Движение!$I$289,"")</f>
        <v/>
      </c>
      <c r="C292" s="20">
        <f>IF($B292="","",Тех_Движение!$D$289)</f>
        <v/>
      </c>
      <c r="D292" s="42">
        <f>IF($B292="","",Тех_Движение!$B$289)</f>
        <v/>
      </c>
      <c r="E292" s="54">
        <f>IF($B292="","",Тех_Движение!$F$289)</f>
        <v/>
      </c>
      <c r="F292" s="54">
        <f>IF($B292="","",SUMIFS($E$5:$E291,$C$5:$C291,$C292))</f>
        <v/>
      </c>
      <c r="G292" s="54">
        <f>IF($B292="","",MAX(0,$E292-MAX(0,SUMIFS(Тех_Движение!$G$2:$G$5111,Тех_Движение!$D$2:$D$5111,$C292,Тех_Движение!$B$2:$B$5111,"&lt;="&amp;Настройки!$B$5-1)-$F292)))</f>
        <v/>
      </c>
      <c r="H292" s="54">
        <f>IF($B292="","",IF(AND($D292&gt;=Настройки!$B$5,$D292&lt;=Настройки!$B$6),$E292,0))</f>
        <v/>
      </c>
      <c r="I292" s="54">
        <f>IF($B292="","",$G292+$H292-$J292)</f>
        <v/>
      </c>
      <c r="J292" s="54">
        <f>IF($B292="","",MAX(0,$E292-MAX(0,SUMIFS(Тех_Движение!$G$2:$G$5111,Тех_Движение!$D$2:$D$5111,$C292,Тех_Движение!$B$2:$B$5111,"&lt;="&amp;Настройки!$B$6)-$F292)))</f>
        <v/>
      </c>
      <c r="K292" s="54">
        <f>IF(OR($B292="",K$3&lt;$D292+Настройки!$B$7),0,MAX(0,$E292-MAX(0,SUMIFS(Тех_Движение!$G$2:$G$5111,Тех_Движение!$D$2:$D$5111,$C292,Тех_Движение!$B$2:$B$5111,"&lt;="&amp;K$3)-$F292)))</f>
        <v/>
      </c>
      <c r="L292" s="54">
        <f>IF(OR($B292="",L$3&lt;$D292+Настройки!$B$7),0,MAX(0,$E292-MAX(0,SUMIFS(Тех_Движение!$G$2:$G$5111,Тех_Движение!$D$2:$D$5111,$C292,Тех_Движение!$B$2:$B$5111,"&lt;="&amp;L$3)-$F292)))</f>
        <v/>
      </c>
      <c r="M292" s="54">
        <f>IF(OR($B292="",M$3&lt;$D292+Настройки!$B$7),0,MAX(0,$E292-MAX(0,SUMIFS(Тех_Движение!$G$2:$G$5111,Тех_Движение!$D$2:$D$5111,$C292,Тех_Движение!$B$2:$B$5111,"&lt;="&amp;M$3)-$F292)))</f>
        <v/>
      </c>
      <c r="N292" s="54">
        <f>IF(OR($B292="",N$3&lt;$D292+Настройки!$B$7),0,MAX(0,$E292-MAX(0,SUMIFS(Тех_Движение!$G$2:$G$5111,Тех_Движение!$D$2:$D$5111,$C292,Тех_Движение!$B$2:$B$5111,"&lt;="&amp;N$3)-$F292)))</f>
        <v/>
      </c>
      <c r="O292" s="54">
        <f>IF(OR($B292="",O$3&lt;$D292+Настройки!$B$7),0,MAX(0,$E292-MAX(0,SUMIFS(Тех_Движение!$G$2:$G$5111,Тех_Движение!$D$2:$D$5111,$C292,Тех_Движение!$B$2:$B$5111,"&lt;="&amp;O$3)-$F292)))</f>
        <v/>
      </c>
      <c r="P292" s="54">
        <f>IF(OR($B292="",P$3&lt;$D292+Настройки!$B$7),0,MAX(0,$E292-MAX(0,SUMIFS(Тех_Движение!$G$2:$G$5111,Тех_Движение!$D$2:$D$5111,$C292,Тех_Движение!$B$2:$B$5111,"&lt;="&amp;P$3)-$F292)))</f>
        <v/>
      </c>
      <c r="Q292" s="54">
        <f>IF(OR($B292="",Q$3&lt;$D292+Настройки!$B$7),0,MAX(0,$E292-MAX(0,SUMIFS(Тех_Движение!$G$2:$G$5111,Тех_Движение!$D$2:$D$5111,$C292,Тех_Движение!$B$2:$B$5111,"&lt;="&amp;Q$3)-$F292)))</f>
        <v/>
      </c>
      <c r="R292" s="54">
        <f>IF($B292="","",SUM($K292:$Q292))</f>
        <v/>
      </c>
      <c r="S292" s="56">
        <f>IF($B292="","",VLOOKUP($C292,Настройки!$A$11:$L$17,9,FALSE))</f>
        <v/>
      </c>
      <c r="T292" s="56">
        <f>IF($B292="","",$R292*$S292)</f>
        <v/>
      </c>
    </row>
    <row r="293">
      <c r="A293" s="20">
        <f>Тех_Движение!$A$290</f>
        <v/>
      </c>
      <c r="B293" s="20">
        <f>IF(Тех_Движение!$F$290&gt;0,Тех_Движение!$I$290,"")</f>
        <v/>
      </c>
      <c r="C293" s="20">
        <f>IF($B293="","",Тех_Движение!$D$290)</f>
        <v/>
      </c>
      <c r="D293" s="42">
        <f>IF($B293="","",Тех_Движение!$B$290)</f>
        <v/>
      </c>
      <c r="E293" s="54">
        <f>IF($B293="","",Тех_Движение!$F$290)</f>
        <v/>
      </c>
      <c r="F293" s="54">
        <f>IF($B293="","",SUMIFS($E$5:$E292,$C$5:$C292,$C293))</f>
        <v/>
      </c>
      <c r="G293" s="54">
        <f>IF($B293="","",MAX(0,$E293-MAX(0,SUMIFS(Тех_Движение!$G$2:$G$5111,Тех_Движение!$D$2:$D$5111,$C293,Тех_Движение!$B$2:$B$5111,"&lt;="&amp;Настройки!$B$5-1)-$F293)))</f>
        <v/>
      </c>
      <c r="H293" s="54">
        <f>IF($B293="","",IF(AND($D293&gt;=Настройки!$B$5,$D293&lt;=Настройки!$B$6),$E293,0))</f>
        <v/>
      </c>
      <c r="I293" s="54">
        <f>IF($B293="","",$G293+$H293-$J293)</f>
        <v/>
      </c>
      <c r="J293" s="54">
        <f>IF($B293="","",MAX(0,$E293-MAX(0,SUMIFS(Тех_Движение!$G$2:$G$5111,Тех_Движение!$D$2:$D$5111,$C293,Тех_Движение!$B$2:$B$5111,"&lt;="&amp;Настройки!$B$6)-$F293)))</f>
        <v/>
      </c>
      <c r="K293" s="54">
        <f>IF(OR($B293="",K$3&lt;$D293+Настройки!$B$7),0,MAX(0,$E293-MAX(0,SUMIFS(Тех_Движение!$G$2:$G$5111,Тех_Движение!$D$2:$D$5111,$C293,Тех_Движение!$B$2:$B$5111,"&lt;="&amp;K$3)-$F293)))</f>
        <v/>
      </c>
      <c r="L293" s="54">
        <f>IF(OR($B293="",L$3&lt;$D293+Настройки!$B$7),0,MAX(0,$E293-MAX(0,SUMIFS(Тех_Движение!$G$2:$G$5111,Тех_Движение!$D$2:$D$5111,$C293,Тех_Движение!$B$2:$B$5111,"&lt;="&amp;L$3)-$F293)))</f>
        <v/>
      </c>
      <c r="M293" s="54">
        <f>IF(OR($B293="",M$3&lt;$D293+Настройки!$B$7),0,MAX(0,$E293-MAX(0,SUMIFS(Тех_Движение!$G$2:$G$5111,Тех_Движение!$D$2:$D$5111,$C293,Тех_Движение!$B$2:$B$5111,"&lt;="&amp;M$3)-$F293)))</f>
        <v/>
      </c>
      <c r="N293" s="54">
        <f>IF(OR($B293="",N$3&lt;$D293+Настройки!$B$7),0,MAX(0,$E293-MAX(0,SUMIFS(Тех_Движение!$G$2:$G$5111,Тех_Движение!$D$2:$D$5111,$C293,Тех_Движение!$B$2:$B$5111,"&lt;="&amp;N$3)-$F293)))</f>
        <v/>
      </c>
      <c r="O293" s="54">
        <f>IF(OR($B293="",O$3&lt;$D293+Настройки!$B$7),0,MAX(0,$E293-MAX(0,SUMIFS(Тех_Движение!$G$2:$G$5111,Тех_Движение!$D$2:$D$5111,$C293,Тех_Движение!$B$2:$B$5111,"&lt;="&amp;O$3)-$F293)))</f>
        <v/>
      </c>
      <c r="P293" s="54">
        <f>IF(OR($B293="",P$3&lt;$D293+Настройки!$B$7),0,MAX(0,$E293-MAX(0,SUMIFS(Тех_Движение!$G$2:$G$5111,Тех_Движение!$D$2:$D$5111,$C293,Тех_Движение!$B$2:$B$5111,"&lt;="&amp;P$3)-$F293)))</f>
        <v/>
      </c>
      <c r="Q293" s="54">
        <f>IF(OR($B293="",Q$3&lt;$D293+Настройки!$B$7),0,MAX(0,$E293-MAX(0,SUMIFS(Тех_Движение!$G$2:$G$5111,Тех_Движение!$D$2:$D$5111,$C293,Тех_Движение!$B$2:$B$5111,"&lt;="&amp;Q$3)-$F293)))</f>
        <v/>
      </c>
      <c r="R293" s="54">
        <f>IF($B293="","",SUM($K293:$Q293))</f>
        <v/>
      </c>
      <c r="S293" s="56">
        <f>IF($B293="","",VLOOKUP($C293,Настройки!$A$11:$L$17,9,FALSE))</f>
        <v/>
      </c>
      <c r="T293" s="56">
        <f>IF($B293="","",$R293*$S293)</f>
        <v/>
      </c>
    </row>
    <row r="294">
      <c r="A294" s="20">
        <f>Тех_Движение!$A$291</f>
        <v/>
      </c>
      <c r="B294" s="20">
        <f>IF(Тех_Движение!$F$291&gt;0,Тех_Движение!$I$291,"")</f>
        <v/>
      </c>
      <c r="C294" s="20">
        <f>IF($B294="","",Тех_Движение!$D$291)</f>
        <v/>
      </c>
      <c r="D294" s="42">
        <f>IF($B294="","",Тех_Движение!$B$291)</f>
        <v/>
      </c>
      <c r="E294" s="54">
        <f>IF($B294="","",Тех_Движение!$F$291)</f>
        <v/>
      </c>
      <c r="F294" s="54">
        <f>IF($B294="","",SUMIFS($E$5:$E293,$C$5:$C293,$C294))</f>
        <v/>
      </c>
      <c r="G294" s="54">
        <f>IF($B294="","",MAX(0,$E294-MAX(0,SUMIFS(Тех_Движение!$G$2:$G$5111,Тех_Движение!$D$2:$D$5111,$C294,Тех_Движение!$B$2:$B$5111,"&lt;="&amp;Настройки!$B$5-1)-$F294)))</f>
        <v/>
      </c>
      <c r="H294" s="54">
        <f>IF($B294="","",IF(AND($D294&gt;=Настройки!$B$5,$D294&lt;=Настройки!$B$6),$E294,0))</f>
        <v/>
      </c>
      <c r="I294" s="54">
        <f>IF($B294="","",$G294+$H294-$J294)</f>
        <v/>
      </c>
      <c r="J294" s="54">
        <f>IF($B294="","",MAX(0,$E294-MAX(0,SUMIFS(Тех_Движение!$G$2:$G$5111,Тех_Движение!$D$2:$D$5111,$C294,Тех_Движение!$B$2:$B$5111,"&lt;="&amp;Настройки!$B$6)-$F294)))</f>
        <v/>
      </c>
      <c r="K294" s="54">
        <f>IF(OR($B294="",K$3&lt;$D294+Настройки!$B$7),0,MAX(0,$E294-MAX(0,SUMIFS(Тех_Движение!$G$2:$G$5111,Тех_Движение!$D$2:$D$5111,$C294,Тех_Движение!$B$2:$B$5111,"&lt;="&amp;K$3)-$F294)))</f>
        <v/>
      </c>
      <c r="L294" s="54">
        <f>IF(OR($B294="",L$3&lt;$D294+Настройки!$B$7),0,MAX(0,$E294-MAX(0,SUMIFS(Тех_Движение!$G$2:$G$5111,Тех_Движение!$D$2:$D$5111,$C294,Тех_Движение!$B$2:$B$5111,"&lt;="&amp;L$3)-$F294)))</f>
        <v/>
      </c>
      <c r="M294" s="54">
        <f>IF(OR($B294="",M$3&lt;$D294+Настройки!$B$7),0,MAX(0,$E294-MAX(0,SUMIFS(Тех_Движение!$G$2:$G$5111,Тех_Движение!$D$2:$D$5111,$C294,Тех_Движение!$B$2:$B$5111,"&lt;="&amp;M$3)-$F294)))</f>
        <v/>
      </c>
      <c r="N294" s="54">
        <f>IF(OR($B294="",N$3&lt;$D294+Настройки!$B$7),0,MAX(0,$E294-MAX(0,SUMIFS(Тех_Движение!$G$2:$G$5111,Тех_Движение!$D$2:$D$5111,$C294,Тех_Движение!$B$2:$B$5111,"&lt;="&amp;N$3)-$F294)))</f>
        <v/>
      </c>
      <c r="O294" s="54">
        <f>IF(OR($B294="",O$3&lt;$D294+Настройки!$B$7),0,MAX(0,$E294-MAX(0,SUMIFS(Тех_Движение!$G$2:$G$5111,Тех_Движение!$D$2:$D$5111,$C294,Тех_Движение!$B$2:$B$5111,"&lt;="&amp;O$3)-$F294)))</f>
        <v/>
      </c>
      <c r="P294" s="54">
        <f>IF(OR($B294="",P$3&lt;$D294+Настройки!$B$7),0,MAX(0,$E294-MAX(0,SUMIFS(Тех_Движение!$G$2:$G$5111,Тех_Движение!$D$2:$D$5111,$C294,Тех_Движение!$B$2:$B$5111,"&lt;="&amp;P$3)-$F294)))</f>
        <v/>
      </c>
      <c r="Q294" s="54">
        <f>IF(OR($B294="",Q$3&lt;$D294+Настройки!$B$7),0,MAX(0,$E294-MAX(0,SUMIFS(Тех_Движение!$G$2:$G$5111,Тех_Движение!$D$2:$D$5111,$C294,Тех_Движение!$B$2:$B$5111,"&lt;="&amp;Q$3)-$F294)))</f>
        <v/>
      </c>
      <c r="R294" s="54">
        <f>IF($B294="","",SUM($K294:$Q294))</f>
        <v/>
      </c>
      <c r="S294" s="56">
        <f>IF($B294="","",VLOOKUP($C294,Настройки!$A$11:$L$17,9,FALSE))</f>
        <v/>
      </c>
      <c r="T294" s="56">
        <f>IF($B294="","",$R294*$S294)</f>
        <v/>
      </c>
    </row>
    <row r="295">
      <c r="A295" s="20">
        <f>Тех_Движение!$A$292</f>
        <v/>
      </c>
      <c r="B295" s="20">
        <f>IF(Тех_Движение!$F$292&gt;0,Тех_Движение!$I$292,"")</f>
        <v/>
      </c>
      <c r="C295" s="20">
        <f>IF($B295="","",Тех_Движение!$D$292)</f>
        <v/>
      </c>
      <c r="D295" s="42">
        <f>IF($B295="","",Тех_Движение!$B$292)</f>
        <v/>
      </c>
      <c r="E295" s="54">
        <f>IF($B295="","",Тех_Движение!$F$292)</f>
        <v/>
      </c>
      <c r="F295" s="54">
        <f>IF($B295="","",SUMIFS($E$5:$E294,$C$5:$C294,$C295))</f>
        <v/>
      </c>
      <c r="G295" s="54">
        <f>IF($B295="","",MAX(0,$E295-MAX(0,SUMIFS(Тех_Движение!$G$2:$G$5111,Тех_Движение!$D$2:$D$5111,$C295,Тех_Движение!$B$2:$B$5111,"&lt;="&amp;Настройки!$B$5-1)-$F295)))</f>
        <v/>
      </c>
      <c r="H295" s="54">
        <f>IF($B295="","",IF(AND($D295&gt;=Настройки!$B$5,$D295&lt;=Настройки!$B$6),$E295,0))</f>
        <v/>
      </c>
      <c r="I295" s="54">
        <f>IF($B295="","",$G295+$H295-$J295)</f>
        <v/>
      </c>
      <c r="J295" s="54">
        <f>IF($B295="","",MAX(0,$E295-MAX(0,SUMIFS(Тех_Движение!$G$2:$G$5111,Тех_Движение!$D$2:$D$5111,$C295,Тех_Движение!$B$2:$B$5111,"&lt;="&amp;Настройки!$B$6)-$F295)))</f>
        <v/>
      </c>
      <c r="K295" s="54">
        <f>IF(OR($B295="",K$3&lt;$D295+Настройки!$B$7),0,MAX(0,$E295-MAX(0,SUMIFS(Тех_Движение!$G$2:$G$5111,Тех_Движение!$D$2:$D$5111,$C295,Тех_Движение!$B$2:$B$5111,"&lt;="&amp;K$3)-$F295)))</f>
        <v/>
      </c>
      <c r="L295" s="54">
        <f>IF(OR($B295="",L$3&lt;$D295+Настройки!$B$7),0,MAX(0,$E295-MAX(0,SUMIFS(Тех_Движение!$G$2:$G$5111,Тех_Движение!$D$2:$D$5111,$C295,Тех_Движение!$B$2:$B$5111,"&lt;="&amp;L$3)-$F295)))</f>
        <v/>
      </c>
      <c r="M295" s="54">
        <f>IF(OR($B295="",M$3&lt;$D295+Настройки!$B$7),0,MAX(0,$E295-MAX(0,SUMIFS(Тех_Движение!$G$2:$G$5111,Тех_Движение!$D$2:$D$5111,$C295,Тех_Движение!$B$2:$B$5111,"&lt;="&amp;M$3)-$F295)))</f>
        <v/>
      </c>
      <c r="N295" s="54">
        <f>IF(OR($B295="",N$3&lt;$D295+Настройки!$B$7),0,MAX(0,$E295-MAX(0,SUMIFS(Тех_Движение!$G$2:$G$5111,Тех_Движение!$D$2:$D$5111,$C295,Тех_Движение!$B$2:$B$5111,"&lt;="&amp;N$3)-$F295)))</f>
        <v/>
      </c>
      <c r="O295" s="54">
        <f>IF(OR($B295="",O$3&lt;$D295+Настройки!$B$7),0,MAX(0,$E295-MAX(0,SUMIFS(Тех_Движение!$G$2:$G$5111,Тех_Движение!$D$2:$D$5111,$C295,Тех_Движение!$B$2:$B$5111,"&lt;="&amp;O$3)-$F295)))</f>
        <v/>
      </c>
      <c r="P295" s="54">
        <f>IF(OR($B295="",P$3&lt;$D295+Настройки!$B$7),0,MAX(0,$E295-MAX(0,SUMIFS(Тех_Движение!$G$2:$G$5111,Тех_Движение!$D$2:$D$5111,$C295,Тех_Движение!$B$2:$B$5111,"&lt;="&amp;P$3)-$F295)))</f>
        <v/>
      </c>
      <c r="Q295" s="54">
        <f>IF(OR($B295="",Q$3&lt;$D295+Настройки!$B$7),0,MAX(0,$E295-MAX(0,SUMIFS(Тех_Движение!$G$2:$G$5111,Тех_Движение!$D$2:$D$5111,$C295,Тех_Движение!$B$2:$B$5111,"&lt;="&amp;Q$3)-$F295)))</f>
        <v/>
      </c>
      <c r="R295" s="54">
        <f>IF($B295="","",SUM($K295:$Q295))</f>
        <v/>
      </c>
      <c r="S295" s="56">
        <f>IF($B295="","",VLOOKUP($C295,Настройки!$A$11:$L$17,9,FALSE))</f>
        <v/>
      </c>
      <c r="T295" s="56">
        <f>IF($B295="","",$R295*$S295)</f>
        <v/>
      </c>
    </row>
    <row r="296">
      <c r="A296" s="20">
        <f>Тех_Движение!$A$293</f>
        <v/>
      </c>
      <c r="B296" s="20">
        <f>IF(Тех_Движение!$F$293&gt;0,Тех_Движение!$I$293,"")</f>
        <v/>
      </c>
      <c r="C296" s="20">
        <f>IF($B296="","",Тех_Движение!$D$293)</f>
        <v/>
      </c>
      <c r="D296" s="42">
        <f>IF($B296="","",Тех_Движение!$B$293)</f>
        <v/>
      </c>
      <c r="E296" s="54">
        <f>IF($B296="","",Тех_Движение!$F$293)</f>
        <v/>
      </c>
      <c r="F296" s="54">
        <f>IF($B296="","",SUMIFS($E$5:$E295,$C$5:$C295,$C296))</f>
        <v/>
      </c>
      <c r="G296" s="54">
        <f>IF($B296="","",MAX(0,$E296-MAX(0,SUMIFS(Тех_Движение!$G$2:$G$5111,Тех_Движение!$D$2:$D$5111,$C296,Тех_Движение!$B$2:$B$5111,"&lt;="&amp;Настройки!$B$5-1)-$F296)))</f>
        <v/>
      </c>
      <c r="H296" s="54">
        <f>IF($B296="","",IF(AND($D296&gt;=Настройки!$B$5,$D296&lt;=Настройки!$B$6),$E296,0))</f>
        <v/>
      </c>
      <c r="I296" s="54">
        <f>IF($B296="","",$G296+$H296-$J296)</f>
        <v/>
      </c>
      <c r="J296" s="54">
        <f>IF($B296="","",MAX(0,$E296-MAX(0,SUMIFS(Тех_Движение!$G$2:$G$5111,Тех_Движение!$D$2:$D$5111,$C296,Тех_Движение!$B$2:$B$5111,"&lt;="&amp;Настройки!$B$6)-$F296)))</f>
        <v/>
      </c>
      <c r="K296" s="54">
        <f>IF(OR($B296="",K$3&lt;$D296+Настройки!$B$7),0,MAX(0,$E296-MAX(0,SUMIFS(Тех_Движение!$G$2:$G$5111,Тех_Движение!$D$2:$D$5111,$C296,Тех_Движение!$B$2:$B$5111,"&lt;="&amp;K$3)-$F296)))</f>
        <v/>
      </c>
      <c r="L296" s="54">
        <f>IF(OR($B296="",L$3&lt;$D296+Настройки!$B$7),0,MAX(0,$E296-MAX(0,SUMIFS(Тех_Движение!$G$2:$G$5111,Тех_Движение!$D$2:$D$5111,$C296,Тех_Движение!$B$2:$B$5111,"&lt;="&amp;L$3)-$F296)))</f>
        <v/>
      </c>
      <c r="M296" s="54">
        <f>IF(OR($B296="",M$3&lt;$D296+Настройки!$B$7),0,MAX(0,$E296-MAX(0,SUMIFS(Тех_Движение!$G$2:$G$5111,Тех_Движение!$D$2:$D$5111,$C296,Тех_Движение!$B$2:$B$5111,"&lt;="&amp;M$3)-$F296)))</f>
        <v/>
      </c>
      <c r="N296" s="54">
        <f>IF(OR($B296="",N$3&lt;$D296+Настройки!$B$7),0,MAX(0,$E296-MAX(0,SUMIFS(Тех_Движение!$G$2:$G$5111,Тех_Движение!$D$2:$D$5111,$C296,Тех_Движение!$B$2:$B$5111,"&lt;="&amp;N$3)-$F296)))</f>
        <v/>
      </c>
      <c r="O296" s="54">
        <f>IF(OR($B296="",O$3&lt;$D296+Настройки!$B$7),0,MAX(0,$E296-MAX(0,SUMIFS(Тех_Движение!$G$2:$G$5111,Тех_Движение!$D$2:$D$5111,$C296,Тех_Движение!$B$2:$B$5111,"&lt;="&amp;O$3)-$F296)))</f>
        <v/>
      </c>
      <c r="P296" s="54">
        <f>IF(OR($B296="",P$3&lt;$D296+Настройки!$B$7),0,MAX(0,$E296-MAX(0,SUMIFS(Тех_Движение!$G$2:$G$5111,Тех_Движение!$D$2:$D$5111,$C296,Тех_Движение!$B$2:$B$5111,"&lt;="&amp;P$3)-$F296)))</f>
        <v/>
      </c>
      <c r="Q296" s="54">
        <f>IF(OR($B296="",Q$3&lt;$D296+Настройки!$B$7),0,MAX(0,$E296-MAX(0,SUMIFS(Тех_Движение!$G$2:$G$5111,Тех_Движение!$D$2:$D$5111,$C296,Тех_Движение!$B$2:$B$5111,"&lt;="&amp;Q$3)-$F296)))</f>
        <v/>
      </c>
      <c r="R296" s="54">
        <f>IF($B296="","",SUM($K296:$Q296))</f>
        <v/>
      </c>
      <c r="S296" s="56">
        <f>IF($B296="","",VLOOKUP($C296,Настройки!$A$11:$L$17,9,FALSE))</f>
        <v/>
      </c>
      <c r="T296" s="56">
        <f>IF($B296="","",$R296*$S296)</f>
        <v/>
      </c>
    </row>
    <row r="297">
      <c r="A297" s="20">
        <f>Тех_Движение!$A$294</f>
        <v/>
      </c>
      <c r="B297" s="20">
        <f>IF(Тех_Движение!$F$294&gt;0,Тех_Движение!$I$294,"")</f>
        <v/>
      </c>
      <c r="C297" s="20">
        <f>IF($B297="","",Тех_Движение!$D$294)</f>
        <v/>
      </c>
      <c r="D297" s="42">
        <f>IF($B297="","",Тех_Движение!$B$294)</f>
        <v/>
      </c>
      <c r="E297" s="54">
        <f>IF($B297="","",Тех_Движение!$F$294)</f>
        <v/>
      </c>
      <c r="F297" s="54">
        <f>IF($B297="","",SUMIFS($E$5:$E296,$C$5:$C296,$C297))</f>
        <v/>
      </c>
      <c r="G297" s="54">
        <f>IF($B297="","",MAX(0,$E297-MAX(0,SUMIFS(Тех_Движение!$G$2:$G$5111,Тех_Движение!$D$2:$D$5111,$C297,Тех_Движение!$B$2:$B$5111,"&lt;="&amp;Настройки!$B$5-1)-$F297)))</f>
        <v/>
      </c>
      <c r="H297" s="54">
        <f>IF($B297="","",IF(AND($D297&gt;=Настройки!$B$5,$D297&lt;=Настройки!$B$6),$E297,0))</f>
        <v/>
      </c>
      <c r="I297" s="54">
        <f>IF($B297="","",$G297+$H297-$J297)</f>
        <v/>
      </c>
      <c r="J297" s="54">
        <f>IF($B297="","",MAX(0,$E297-MAX(0,SUMIFS(Тех_Движение!$G$2:$G$5111,Тех_Движение!$D$2:$D$5111,$C297,Тех_Движение!$B$2:$B$5111,"&lt;="&amp;Настройки!$B$6)-$F297)))</f>
        <v/>
      </c>
      <c r="K297" s="54">
        <f>IF(OR($B297="",K$3&lt;$D297+Настройки!$B$7),0,MAX(0,$E297-MAX(0,SUMIFS(Тех_Движение!$G$2:$G$5111,Тех_Движение!$D$2:$D$5111,$C297,Тех_Движение!$B$2:$B$5111,"&lt;="&amp;K$3)-$F297)))</f>
        <v/>
      </c>
      <c r="L297" s="54">
        <f>IF(OR($B297="",L$3&lt;$D297+Настройки!$B$7),0,MAX(0,$E297-MAX(0,SUMIFS(Тех_Движение!$G$2:$G$5111,Тех_Движение!$D$2:$D$5111,$C297,Тех_Движение!$B$2:$B$5111,"&lt;="&amp;L$3)-$F297)))</f>
        <v/>
      </c>
      <c r="M297" s="54">
        <f>IF(OR($B297="",M$3&lt;$D297+Настройки!$B$7),0,MAX(0,$E297-MAX(0,SUMIFS(Тех_Движение!$G$2:$G$5111,Тех_Движение!$D$2:$D$5111,$C297,Тех_Движение!$B$2:$B$5111,"&lt;="&amp;M$3)-$F297)))</f>
        <v/>
      </c>
      <c r="N297" s="54">
        <f>IF(OR($B297="",N$3&lt;$D297+Настройки!$B$7),0,MAX(0,$E297-MAX(0,SUMIFS(Тех_Движение!$G$2:$G$5111,Тех_Движение!$D$2:$D$5111,$C297,Тех_Движение!$B$2:$B$5111,"&lt;="&amp;N$3)-$F297)))</f>
        <v/>
      </c>
      <c r="O297" s="54">
        <f>IF(OR($B297="",O$3&lt;$D297+Настройки!$B$7),0,MAX(0,$E297-MAX(0,SUMIFS(Тех_Движение!$G$2:$G$5111,Тех_Движение!$D$2:$D$5111,$C297,Тех_Движение!$B$2:$B$5111,"&lt;="&amp;O$3)-$F297)))</f>
        <v/>
      </c>
      <c r="P297" s="54">
        <f>IF(OR($B297="",P$3&lt;$D297+Настройки!$B$7),0,MAX(0,$E297-MAX(0,SUMIFS(Тех_Движение!$G$2:$G$5111,Тех_Движение!$D$2:$D$5111,$C297,Тех_Движение!$B$2:$B$5111,"&lt;="&amp;P$3)-$F297)))</f>
        <v/>
      </c>
      <c r="Q297" s="54">
        <f>IF(OR($B297="",Q$3&lt;$D297+Настройки!$B$7),0,MAX(0,$E297-MAX(0,SUMIFS(Тех_Движение!$G$2:$G$5111,Тех_Движение!$D$2:$D$5111,$C297,Тех_Движение!$B$2:$B$5111,"&lt;="&amp;Q$3)-$F297)))</f>
        <v/>
      </c>
      <c r="R297" s="54">
        <f>IF($B297="","",SUM($K297:$Q297))</f>
        <v/>
      </c>
      <c r="S297" s="56">
        <f>IF($B297="","",VLOOKUP($C297,Настройки!$A$11:$L$17,9,FALSE))</f>
        <v/>
      </c>
      <c r="T297" s="56">
        <f>IF($B297="","",$R297*$S297)</f>
        <v/>
      </c>
    </row>
    <row r="298">
      <c r="A298" s="20">
        <f>Тех_Движение!$A$295</f>
        <v/>
      </c>
      <c r="B298" s="20">
        <f>IF(Тех_Движение!$F$295&gt;0,Тех_Движение!$I$295,"")</f>
        <v/>
      </c>
      <c r="C298" s="20">
        <f>IF($B298="","",Тех_Движение!$D$295)</f>
        <v/>
      </c>
      <c r="D298" s="42">
        <f>IF($B298="","",Тех_Движение!$B$295)</f>
        <v/>
      </c>
      <c r="E298" s="54">
        <f>IF($B298="","",Тех_Движение!$F$295)</f>
        <v/>
      </c>
      <c r="F298" s="54">
        <f>IF($B298="","",SUMIFS($E$5:$E297,$C$5:$C297,$C298))</f>
        <v/>
      </c>
      <c r="G298" s="54">
        <f>IF($B298="","",MAX(0,$E298-MAX(0,SUMIFS(Тех_Движение!$G$2:$G$5111,Тех_Движение!$D$2:$D$5111,$C298,Тех_Движение!$B$2:$B$5111,"&lt;="&amp;Настройки!$B$5-1)-$F298)))</f>
        <v/>
      </c>
      <c r="H298" s="54">
        <f>IF($B298="","",IF(AND($D298&gt;=Настройки!$B$5,$D298&lt;=Настройки!$B$6),$E298,0))</f>
        <v/>
      </c>
      <c r="I298" s="54">
        <f>IF($B298="","",$G298+$H298-$J298)</f>
        <v/>
      </c>
      <c r="J298" s="54">
        <f>IF($B298="","",MAX(0,$E298-MAX(0,SUMIFS(Тех_Движение!$G$2:$G$5111,Тех_Движение!$D$2:$D$5111,$C298,Тех_Движение!$B$2:$B$5111,"&lt;="&amp;Настройки!$B$6)-$F298)))</f>
        <v/>
      </c>
      <c r="K298" s="54">
        <f>IF(OR($B298="",K$3&lt;$D298+Настройки!$B$7),0,MAX(0,$E298-MAX(0,SUMIFS(Тех_Движение!$G$2:$G$5111,Тех_Движение!$D$2:$D$5111,$C298,Тех_Движение!$B$2:$B$5111,"&lt;="&amp;K$3)-$F298)))</f>
        <v/>
      </c>
      <c r="L298" s="54">
        <f>IF(OR($B298="",L$3&lt;$D298+Настройки!$B$7),0,MAX(0,$E298-MAX(0,SUMIFS(Тех_Движение!$G$2:$G$5111,Тех_Движение!$D$2:$D$5111,$C298,Тех_Движение!$B$2:$B$5111,"&lt;="&amp;L$3)-$F298)))</f>
        <v/>
      </c>
      <c r="M298" s="54">
        <f>IF(OR($B298="",M$3&lt;$D298+Настройки!$B$7),0,MAX(0,$E298-MAX(0,SUMIFS(Тех_Движение!$G$2:$G$5111,Тех_Движение!$D$2:$D$5111,$C298,Тех_Движение!$B$2:$B$5111,"&lt;="&amp;M$3)-$F298)))</f>
        <v/>
      </c>
      <c r="N298" s="54">
        <f>IF(OR($B298="",N$3&lt;$D298+Настройки!$B$7),0,MAX(0,$E298-MAX(0,SUMIFS(Тех_Движение!$G$2:$G$5111,Тех_Движение!$D$2:$D$5111,$C298,Тех_Движение!$B$2:$B$5111,"&lt;="&amp;N$3)-$F298)))</f>
        <v/>
      </c>
      <c r="O298" s="54">
        <f>IF(OR($B298="",O$3&lt;$D298+Настройки!$B$7),0,MAX(0,$E298-MAX(0,SUMIFS(Тех_Движение!$G$2:$G$5111,Тех_Движение!$D$2:$D$5111,$C298,Тех_Движение!$B$2:$B$5111,"&lt;="&amp;O$3)-$F298)))</f>
        <v/>
      </c>
      <c r="P298" s="54">
        <f>IF(OR($B298="",P$3&lt;$D298+Настройки!$B$7),0,MAX(0,$E298-MAX(0,SUMIFS(Тех_Движение!$G$2:$G$5111,Тех_Движение!$D$2:$D$5111,$C298,Тех_Движение!$B$2:$B$5111,"&lt;="&amp;P$3)-$F298)))</f>
        <v/>
      </c>
      <c r="Q298" s="54">
        <f>IF(OR($B298="",Q$3&lt;$D298+Настройки!$B$7),0,MAX(0,$E298-MAX(0,SUMIFS(Тех_Движение!$G$2:$G$5111,Тех_Движение!$D$2:$D$5111,$C298,Тех_Движение!$B$2:$B$5111,"&lt;="&amp;Q$3)-$F298)))</f>
        <v/>
      </c>
      <c r="R298" s="54">
        <f>IF($B298="","",SUM($K298:$Q298))</f>
        <v/>
      </c>
      <c r="S298" s="56">
        <f>IF($B298="","",VLOOKUP($C298,Настройки!$A$11:$L$17,9,FALSE))</f>
        <v/>
      </c>
      <c r="T298" s="56">
        <f>IF($B298="","",$R298*$S298)</f>
        <v/>
      </c>
    </row>
    <row r="299">
      <c r="A299" s="20">
        <f>Тех_Движение!$A$296</f>
        <v/>
      </c>
      <c r="B299" s="20">
        <f>IF(Тех_Движение!$F$296&gt;0,Тех_Движение!$I$296,"")</f>
        <v/>
      </c>
      <c r="C299" s="20">
        <f>IF($B299="","",Тех_Движение!$D$296)</f>
        <v/>
      </c>
      <c r="D299" s="42">
        <f>IF($B299="","",Тех_Движение!$B$296)</f>
        <v/>
      </c>
      <c r="E299" s="54">
        <f>IF($B299="","",Тех_Движение!$F$296)</f>
        <v/>
      </c>
      <c r="F299" s="54">
        <f>IF($B299="","",SUMIFS($E$5:$E298,$C$5:$C298,$C299))</f>
        <v/>
      </c>
      <c r="G299" s="54">
        <f>IF($B299="","",MAX(0,$E299-MAX(0,SUMIFS(Тех_Движение!$G$2:$G$5111,Тех_Движение!$D$2:$D$5111,$C299,Тех_Движение!$B$2:$B$5111,"&lt;="&amp;Настройки!$B$5-1)-$F299)))</f>
        <v/>
      </c>
      <c r="H299" s="54">
        <f>IF($B299="","",IF(AND($D299&gt;=Настройки!$B$5,$D299&lt;=Настройки!$B$6),$E299,0))</f>
        <v/>
      </c>
      <c r="I299" s="54">
        <f>IF($B299="","",$G299+$H299-$J299)</f>
        <v/>
      </c>
      <c r="J299" s="54">
        <f>IF($B299="","",MAX(0,$E299-MAX(0,SUMIFS(Тех_Движение!$G$2:$G$5111,Тех_Движение!$D$2:$D$5111,$C299,Тех_Движение!$B$2:$B$5111,"&lt;="&amp;Настройки!$B$6)-$F299)))</f>
        <v/>
      </c>
      <c r="K299" s="54">
        <f>IF(OR($B299="",K$3&lt;$D299+Настройки!$B$7),0,MAX(0,$E299-MAX(0,SUMIFS(Тех_Движение!$G$2:$G$5111,Тех_Движение!$D$2:$D$5111,$C299,Тех_Движение!$B$2:$B$5111,"&lt;="&amp;K$3)-$F299)))</f>
        <v/>
      </c>
      <c r="L299" s="54">
        <f>IF(OR($B299="",L$3&lt;$D299+Настройки!$B$7),0,MAX(0,$E299-MAX(0,SUMIFS(Тех_Движение!$G$2:$G$5111,Тех_Движение!$D$2:$D$5111,$C299,Тех_Движение!$B$2:$B$5111,"&lt;="&amp;L$3)-$F299)))</f>
        <v/>
      </c>
      <c r="M299" s="54">
        <f>IF(OR($B299="",M$3&lt;$D299+Настройки!$B$7),0,MAX(0,$E299-MAX(0,SUMIFS(Тех_Движение!$G$2:$G$5111,Тех_Движение!$D$2:$D$5111,$C299,Тех_Движение!$B$2:$B$5111,"&lt;="&amp;M$3)-$F299)))</f>
        <v/>
      </c>
      <c r="N299" s="54">
        <f>IF(OR($B299="",N$3&lt;$D299+Настройки!$B$7),0,MAX(0,$E299-MAX(0,SUMIFS(Тех_Движение!$G$2:$G$5111,Тех_Движение!$D$2:$D$5111,$C299,Тех_Движение!$B$2:$B$5111,"&lt;="&amp;N$3)-$F299)))</f>
        <v/>
      </c>
      <c r="O299" s="54">
        <f>IF(OR($B299="",O$3&lt;$D299+Настройки!$B$7),0,MAX(0,$E299-MAX(0,SUMIFS(Тех_Движение!$G$2:$G$5111,Тех_Движение!$D$2:$D$5111,$C299,Тех_Движение!$B$2:$B$5111,"&lt;="&amp;O$3)-$F299)))</f>
        <v/>
      </c>
      <c r="P299" s="54">
        <f>IF(OR($B299="",P$3&lt;$D299+Настройки!$B$7),0,MAX(0,$E299-MAX(0,SUMIFS(Тех_Движение!$G$2:$G$5111,Тех_Движение!$D$2:$D$5111,$C299,Тех_Движение!$B$2:$B$5111,"&lt;="&amp;P$3)-$F299)))</f>
        <v/>
      </c>
      <c r="Q299" s="54">
        <f>IF(OR($B299="",Q$3&lt;$D299+Настройки!$B$7),0,MAX(0,$E299-MAX(0,SUMIFS(Тех_Движение!$G$2:$G$5111,Тех_Движение!$D$2:$D$5111,$C299,Тех_Движение!$B$2:$B$5111,"&lt;="&amp;Q$3)-$F299)))</f>
        <v/>
      </c>
      <c r="R299" s="54">
        <f>IF($B299="","",SUM($K299:$Q299))</f>
        <v/>
      </c>
      <c r="S299" s="56">
        <f>IF($B299="","",VLOOKUP($C299,Настройки!$A$11:$L$17,9,FALSE))</f>
        <v/>
      </c>
      <c r="T299" s="56">
        <f>IF($B299="","",$R299*$S299)</f>
        <v/>
      </c>
    </row>
    <row r="300">
      <c r="A300" s="20">
        <f>Тех_Движение!$A$297</f>
        <v/>
      </c>
      <c r="B300" s="20">
        <f>IF(Тех_Движение!$F$297&gt;0,Тех_Движение!$I$297,"")</f>
        <v/>
      </c>
      <c r="C300" s="20">
        <f>IF($B300="","",Тех_Движение!$D$297)</f>
        <v/>
      </c>
      <c r="D300" s="42">
        <f>IF($B300="","",Тех_Движение!$B$297)</f>
        <v/>
      </c>
      <c r="E300" s="54">
        <f>IF($B300="","",Тех_Движение!$F$297)</f>
        <v/>
      </c>
      <c r="F300" s="54">
        <f>IF($B300="","",SUMIFS($E$5:$E299,$C$5:$C299,$C300))</f>
        <v/>
      </c>
      <c r="G300" s="54">
        <f>IF($B300="","",MAX(0,$E300-MAX(0,SUMIFS(Тех_Движение!$G$2:$G$5111,Тех_Движение!$D$2:$D$5111,$C300,Тех_Движение!$B$2:$B$5111,"&lt;="&amp;Настройки!$B$5-1)-$F300)))</f>
        <v/>
      </c>
      <c r="H300" s="54">
        <f>IF($B300="","",IF(AND($D300&gt;=Настройки!$B$5,$D300&lt;=Настройки!$B$6),$E300,0))</f>
        <v/>
      </c>
      <c r="I300" s="54">
        <f>IF($B300="","",$G300+$H300-$J300)</f>
        <v/>
      </c>
      <c r="J300" s="54">
        <f>IF($B300="","",MAX(0,$E300-MAX(0,SUMIFS(Тех_Движение!$G$2:$G$5111,Тех_Движение!$D$2:$D$5111,$C300,Тех_Движение!$B$2:$B$5111,"&lt;="&amp;Настройки!$B$6)-$F300)))</f>
        <v/>
      </c>
      <c r="K300" s="54">
        <f>IF(OR($B300="",K$3&lt;$D300+Настройки!$B$7),0,MAX(0,$E300-MAX(0,SUMIFS(Тех_Движение!$G$2:$G$5111,Тех_Движение!$D$2:$D$5111,$C300,Тех_Движение!$B$2:$B$5111,"&lt;="&amp;K$3)-$F300)))</f>
        <v/>
      </c>
      <c r="L300" s="54">
        <f>IF(OR($B300="",L$3&lt;$D300+Настройки!$B$7),0,MAX(0,$E300-MAX(0,SUMIFS(Тех_Движение!$G$2:$G$5111,Тех_Движение!$D$2:$D$5111,$C300,Тех_Движение!$B$2:$B$5111,"&lt;="&amp;L$3)-$F300)))</f>
        <v/>
      </c>
      <c r="M300" s="54">
        <f>IF(OR($B300="",M$3&lt;$D300+Настройки!$B$7),0,MAX(0,$E300-MAX(0,SUMIFS(Тех_Движение!$G$2:$G$5111,Тех_Движение!$D$2:$D$5111,$C300,Тех_Движение!$B$2:$B$5111,"&lt;="&amp;M$3)-$F300)))</f>
        <v/>
      </c>
      <c r="N300" s="54">
        <f>IF(OR($B300="",N$3&lt;$D300+Настройки!$B$7),0,MAX(0,$E300-MAX(0,SUMIFS(Тех_Движение!$G$2:$G$5111,Тех_Движение!$D$2:$D$5111,$C300,Тех_Движение!$B$2:$B$5111,"&lt;="&amp;N$3)-$F300)))</f>
        <v/>
      </c>
      <c r="O300" s="54">
        <f>IF(OR($B300="",O$3&lt;$D300+Настройки!$B$7),0,MAX(0,$E300-MAX(0,SUMIFS(Тех_Движение!$G$2:$G$5111,Тех_Движение!$D$2:$D$5111,$C300,Тех_Движение!$B$2:$B$5111,"&lt;="&amp;O$3)-$F300)))</f>
        <v/>
      </c>
      <c r="P300" s="54">
        <f>IF(OR($B300="",P$3&lt;$D300+Настройки!$B$7),0,MAX(0,$E300-MAX(0,SUMIFS(Тех_Движение!$G$2:$G$5111,Тех_Движение!$D$2:$D$5111,$C300,Тех_Движение!$B$2:$B$5111,"&lt;="&amp;P$3)-$F300)))</f>
        <v/>
      </c>
      <c r="Q300" s="54">
        <f>IF(OR($B300="",Q$3&lt;$D300+Настройки!$B$7),0,MAX(0,$E300-MAX(0,SUMIFS(Тех_Движение!$G$2:$G$5111,Тех_Движение!$D$2:$D$5111,$C300,Тех_Движение!$B$2:$B$5111,"&lt;="&amp;Q$3)-$F300)))</f>
        <v/>
      </c>
      <c r="R300" s="54">
        <f>IF($B300="","",SUM($K300:$Q300))</f>
        <v/>
      </c>
      <c r="S300" s="56">
        <f>IF($B300="","",VLOOKUP($C300,Настройки!$A$11:$L$17,9,FALSE))</f>
        <v/>
      </c>
      <c r="T300" s="56">
        <f>IF($B300="","",$R300*$S300)</f>
        <v/>
      </c>
    </row>
    <row r="301">
      <c r="A301" s="20">
        <f>Тех_Движение!$A$298</f>
        <v/>
      </c>
      <c r="B301" s="20">
        <f>IF(Тех_Движение!$F$298&gt;0,Тех_Движение!$I$298,"")</f>
        <v/>
      </c>
      <c r="C301" s="20">
        <f>IF($B301="","",Тех_Движение!$D$298)</f>
        <v/>
      </c>
      <c r="D301" s="42">
        <f>IF($B301="","",Тех_Движение!$B$298)</f>
        <v/>
      </c>
      <c r="E301" s="54">
        <f>IF($B301="","",Тех_Движение!$F$298)</f>
        <v/>
      </c>
      <c r="F301" s="54">
        <f>IF($B301="","",SUMIFS($E$5:$E300,$C$5:$C300,$C301))</f>
        <v/>
      </c>
      <c r="G301" s="54">
        <f>IF($B301="","",MAX(0,$E301-MAX(0,SUMIFS(Тех_Движение!$G$2:$G$5111,Тех_Движение!$D$2:$D$5111,$C301,Тех_Движение!$B$2:$B$5111,"&lt;="&amp;Настройки!$B$5-1)-$F301)))</f>
        <v/>
      </c>
      <c r="H301" s="54">
        <f>IF($B301="","",IF(AND($D301&gt;=Настройки!$B$5,$D301&lt;=Настройки!$B$6),$E301,0))</f>
        <v/>
      </c>
      <c r="I301" s="54">
        <f>IF($B301="","",$G301+$H301-$J301)</f>
        <v/>
      </c>
      <c r="J301" s="54">
        <f>IF($B301="","",MAX(0,$E301-MAX(0,SUMIFS(Тех_Движение!$G$2:$G$5111,Тех_Движение!$D$2:$D$5111,$C301,Тех_Движение!$B$2:$B$5111,"&lt;="&amp;Настройки!$B$6)-$F301)))</f>
        <v/>
      </c>
      <c r="K301" s="54">
        <f>IF(OR($B301="",K$3&lt;$D301+Настройки!$B$7),0,MAX(0,$E301-MAX(0,SUMIFS(Тех_Движение!$G$2:$G$5111,Тех_Движение!$D$2:$D$5111,$C301,Тех_Движение!$B$2:$B$5111,"&lt;="&amp;K$3)-$F301)))</f>
        <v/>
      </c>
      <c r="L301" s="54">
        <f>IF(OR($B301="",L$3&lt;$D301+Настройки!$B$7),0,MAX(0,$E301-MAX(0,SUMIFS(Тех_Движение!$G$2:$G$5111,Тех_Движение!$D$2:$D$5111,$C301,Тех_Движение!$B$2:$B$5111,"&lt;="&amp;L$3)-$F301)))</f>
        <v/>
      </c>
      <c r="M301" s="54">
        <f>IF(OR($B301="",M$3&lt;$D301+Настройки!$B$7),0,MAX(0,$E301-MAX(0,SUMIFS(Тех_Движение!$G$2:$G$5111,Тех_Движение!$D$2:$D$5111,$C301,Тех_Движение!$B$2:$B$5111,"&lt;="&amp;M$3)-$F301)))</f>
        <v/>
      </c>
      <c r="N301" s="54">
        <f>IF(OR($B301="",N$3&lt;$D301+Настройки!$B$7),0,MAX(0,$E301-MAX(0,SUMIFS(Тех_Движение!$G$2:$G$5111,Тех_Движение!$D$2:$D$5111,$C301,Тех_Движение!$B$2:$B$5111,"&lt;="&amp;N$3)-$F301)))</f>
        <v/>
      </c>
      <c r="O301" s="54">
        <f>IF(OR($B301="",O$3&lt;$D301+Настройки!$B$7),0,MAX(0,$E301-MAX(0,SUMIFS(Тех_Движение!$G$2:$G$5111,Тех_Движение!$D$2:$D$5111,$C301,Тех_Движение!$B$2:$B$5111,"&lt;="&amp;O$3)-$F301)))</f>
        <v/>
      </c>
      <c r="P301" s="54">
        <f>IF(OR($B301="",P$3&lt;$D301+Настройки!$B$7),0,MAX(0,$E301-MAX(0,SUMIFS(Тех_Движение!$G$2:$G$5111,Тех_Движение!$D$2:$D$5111,$C301,Тех_Движение!$B$2:$B$5111,"&lt;="&amp;P$3)-$F301)))</f>
        <v/>
      </c>
      <c r="Q301" s="54">
        <f>IF(OR($B301="",Q$3&lt;$D301+Настройки!$B$7),0,MAX(0,$E301-MAX(0,SUMIFS(Тех_Движение!$G$2:$G$5111,Тех_Движение!$D$2:$D$5111,$C301,Тех_Движение!$B$2:$B$5111,"&lt;="&amp;Q$3)-$F301)))</f>
        <v/>
      </c>
      <c r="R301" s="54">
        <f>IF($B301="","",SUM($K301:$Q301))</f>
        <v/>
      </c>
      <c r="S301" s="56">
        <f>IF($B301="","",VLOOKUP($C301,Настройки!$A$11:$L$17,9,FALSE))</f>
        <v/>
      </c>
      <c r="T301" s="56">
        <f>IF($B301="","",$R301*$S301)</f>
        <v/>
      </c>
    </row>
    <row r="302">
      <c r="A302" s="20">
        <f>Тех_Движение!$A$299</f>
        <v/>
      </c>
      <c r="B302" s="20">
        <f>IF(Тех_Движение!$F$299&gt;0,Тех_Движение!$I$299,"")</f>
        <v/>
      </c>
      <c r="C302" s="20">
        <f>IF($B302="","",Тех_Движение!$D$299)</f>
        <v/>
      </c>
      <c r="D302" s="42">
        <f>IF($B302="","",Тех_Движение!$B$299)</f>
        <v/>
      </c>
      <c r="E302" s="54">
        <f>IF($B302="","",Тех_Движение!$F$299)</f>
        <v/>
      </c>
      <c r="F302" s="54">
        <f>IF($B302="","",SUMIFS($E$5:$E301,$C$5:$C301,$C302))</f>
        <v/>
      </c>
      <c r="G302" s="54">
        <f>IF($B302="","",MAX(0,$E302-MAX(0,SUMIFS(Тех_Движение!$G$2:$G$5111,Тех_Движение!$D$2:$D$5111,$C302,Тех_Движение!$B$2:$B$5111,"&lt;="&amp;Настройки!$B$5-1)-$F302)))</f>
        <v/>
      </c>
      <c r="H302" s="54">
        <f>IF($B302="","",IF(AND($D302&gt;=Настройки!$B$5,$D302&lt;=Настройки!$B$6),$E302,0))</f>
        <v/>
      </c>
      <c r="I302" s="54">
        <f>IF($B302="","",$G302+$H302-$J302)</f>
        <v/>
      </c>
      <c r="J302" s="54">
        <f>IF($B302="","",MAX(0,$E302-MAX(0,SUMIFS(Тех_Движение!$G$2:$G$5111,Тех_Движение!$D$2:$D$5111,$C302,Тех_Движение!$B$2:$B$5111,"&lt;="&amp;Настройки!$B$6)-$F302)))</f>
        <v/>
      </c>
      <c r="K302" s="54">
        <f>IF(OR($B302="",K$3&lt;$D302+Настройки!$B$7),0,MAX(0,$E302-MAX(0,SUMIFS(Тех_Движение!$G$2:$G$5111,Тех_Движение!$D$2:$D$5111,$C302,Тех_Движение!$B$2:$B$5111,"&lt;="&amp;K$3)-$F302)))</f>
        <v/>
      </c>
      <c r="L302" s="54">
        <f>IF(OR($B302="",L$3&lt;$D302+Настройки!$B$7),0,MAX(0,$E302-MAX(0,SUMIFS(Тех_Движение!$G$2:$G$5111,Тех_Движение!$D$2:$D$5111,$C302,Тех_Движение!$B$2:$B$5111,"&lt;="&amp;L$3)-$F302)))</f>
        <v/>
      </c>
      <c r="M302" s="54">
        <f>IF(OR($B302="",M$3&lt;$D302+Настройки!$B$7),0,MAX(0,$E302-MAX(0,SUMIFS(Тех_Движение!$G$2:$G$5111,Тех_Движение!$D$2:$D$5111,$C302,Тех_Движение!$B$2:$B$5111,"&lt;="&amp;M$3)-$F302)))</f>
        <v/>
      </c>
      <c r="N302" s="54">
        <f>IF(OR($B302="",N$3&lt;$D302+Настройки!$B$7),0,MAX(0,$E302-MAX(0,SUMIFS(Тех_Движение!$G$2:$G$5111,Тех_Движение!$D$2:$D$5111,$C302,Тех_Движение!$B$2:$B$5111,"&lt;="&amp;N$3)-$F302)))</f>
        <v/>
      </c>
      <c r="O302" s="54">
        <f>IF(OR($B302="",O$3&lt;$D302+Настройки!$B$7),0,MAX(0,$E302-MAX(0,SUMIFS(Тех_Движение!$G$2:$G$5111,Тех_Движение!$D$2:$D$5111,$C302,Тех_Движение!$B$2:$B$5111,"&lt;="&amp;O$3)-$F302)))</f>
        <v/>
      </c>
      <c r="P302" s="54">
        <f>IF(OR($B302="",P$3&lt;$D302+Настройки!$B$7),0,MAX(0,$E302-MAX(0,SUMIFS(Тех_Движение!$G$2:$G$5111,Тех_Движение!$D$2:$D$5111,$C302,Тех_Движение!$B$2:$B$5111,"&lt;="&amp;P$3)-$F302)))</f>
        <v/>
      </c>
      <c r="Q302" s="54">
        <f>IF(OR($B302="",Q$3&lt;$D302+Настройки!$B$7),0,MAX(0,$E302-MAX(0,SUMIFS(Тех_Движение!$G$2:$G$5111,Тех_Движение!$D$2:$D$5111,$C302,Тех_Движение!$B$2:$B$5111,"&lt;="&amp;Q$3)-$F302)))</f>
        <v/>
      </c>
      <c r="R302" s="54">
        <f>IF($B302="","",SUM($K302:$Q302))</f>
        <v/>
      </c>
      <c r="S302" s="56">
        <f>IF($B302="","",VLOOKUP($C302,Настройки!$A$11:$L$17,9,FALSE))</f>
        <v/>
      </c>
      <c r="T302" s="56">
        <f>IF($B302="","",$R302*$S302)</f>
        <v/>
      </c>
    </row>
    <row r="303">
      <c r="A303" s="20">
        <f>Тех_Движение!$A$300</f>
        <v/>
      </c>
      <c r="B303" s="20">
        <f>IF(Тех_Движение!$F$300&gt;0,Тех_Движение!$I$300,"")</f>
        <v/>
      </c>
      <c r="C303" s="20">
        <f>IF($B303="","",Тех_Движение!$D$300)</f>
        <v/>
      </c>
      <c r="D303" s="42">
        <f>IF($B303="","",Тех_Движение!$B$300)</f>
        <v/>
      </c>
      <c r="E303" s="54">
        <f>IF($B303="","",Тех_Движение!$F$300)</f>
        <v/>
      </c>
      <c r="F303" s="54">
        <f>IF($B303="","",SUMIFS($E$5:$E302,$C$5:$C302,$C303))</f>
        <v/>
      </c>
      <c r="G303" s="54">
        <f>IF($B303="","",MAX(0,$E303-MAX(0,SUMIFS(Тех_Движение!$G$2:$G$5111,Тех_Движение!$D$2:$D$5111,$C303,Тех_Движение!$B$2:$B$5111,"&lt;="&amp;Настройки!$B$5-1)-$F303)))</f>
        <v/>
      </c>
      <c r="H303" s="54">
        <f>IF($B303="","",IF(AND($D303&gt;=Настройки!$B$5,$D303&lt;=Настройки!$B$6),$E303,0))</f>
        <v/>
      </c>
      <c r="I303" s="54">
        <f>IF($B303="","",$G303+$H303-$J303)</f>
        <v/>
      </c>
      <c r="J303" s="54">
        <f>IF($B303="","",MAX(0,$E303-MAX(0,SUMIFS(Тех_Движение!$G$2:$G$5111,Тех_Движение!$D$2:$D$5111,$C303,Тех_Движение!$B$2:$B$5111,"&lt;="&amp;Настройки!$B$6)-$F303)))</f>
        <v/>
      </c>
      <c r="K303" s="54">
        <f>IF(OR($B303="",K$3&lt;$D303+Настройки!$B$7),0,MAX(0,$E303-MAX(0,SUMIFS(Тех_Движение!$G$2:$G$5111,Тех_Движение!$D$2:$D$5111,$C303,Тех_Движение!$B$2:$B$5111,"&lt;="&amp;K$3)-$F303)))</f>
        <v/>
      </c>
      <c r="L303" s="54">
        <f>IF(OR($B303="",L$3&lt;$D303+Настройки!$B$7),0,MAX(0,$E303-MAX(0,SUMIFS(Тех_Движение!$G$2:$G$5111,Тех_Движение!$D$2:$D$5111,$C303,Тех_Движение!$B$2:$B$5111,"&lt;="&amp;L$3)-$F303)))</f>
        <v/>
      </c>
      <c r="M303" s="54">
        <f>IF(OR($B303="",M$3&lt;$D303+Настройки!$B$7),0,MAX(0,$E303-MAX(0,SUMIFS(Тех_Движение!$G$2:$G$5111,Тех_Движение!$D$2:$D$5111,$C303,Тех_Движение!$B$2:$B$5111,"&lt;="&amp;M$3)-$F303)))</f>
        <v/>
      </c>
      <c r="N303" s="54">
        <f>IF(OR($B303="",N$3&lt;$D303+Настройки!$B$7),0,MAX(0,$E303-MAX(0,SUMIFS(Тех_Движение!$G$2:$G$5111,Тех_Движение!$D$2:$D$5111,$C303,Тех_Движение!$B$2:$B$5111,"&lt;="&amp;N$3)-$F303)))</f>
        <v/>
      </c>
      <c r="O303" s="54">
        <f>IF(OR($B303="",O$3&lt;$D303+Настройки!$B$7),0,MAX(0,$E303-MAX(0,SUMIFS(Тех_Движение!$G$2:$G$5111,Тех_Движение!$D$2:$D$5111,$C303,Тех_Движение!$B$2:$B$5111,"&lt;="&amp;O$3)-$F303)))</f>
        <v/>
      </c>
      <c r="P303" s="54">
        <f>IF(OR($B303="",P$3&lt;$D303+Настройки!$B$7),0,MAX(0,$E303-MAX(0,SUMIFS(Тех_Движение!$G$2:$G$5111,Тех_Движение!$D$2:$D$5111,$C303,Тех_Движение!$B$2:$B$5111,"&lt;="&amp;P$3)-$F303)))</f>
        <v/>
      </c>
      <c r="Q303" s="54">
        <f>IF(OR($B303="",Q$3&lt;$D303+Настройки!$B$7),0,MAX(0,$E303-MAX(0,SUMIFS(Тех_Движение!$G$2:$G$5111,Тех_Движение!$D$2:$D$5111,$C303,Тех_Движение!$B$2:$B$5111,"&lt;="&amp;Q$3)-$F303)))</f>
        <v/>
      </c>
      <c r="R303" s="54">
        <f>IF($B303="","",SUM($K303:$Q303))</f>
        <v/>
      </c>
      <c r="S303" s="56">
        <f>IF($B303="","",VLOOKUP($C303,Настройки!$A$11:$L$17,9,FALSE))</f>
        <v/>
      </c>
      <c r="T303" s="56">
        <f>IF($B303="","",$R303*$S303)</f>
        <v/>
      </c>
    </row>
    <row r="304">
      <c r="A304" s="20">
        <f>Тех_Движение!$A$301</f>
        <v/>
      </c>
      <c r="B304" s="20">
        <f>IF(Тех_Движение!$F$301&gt;0,Тех_Движение!$I$301,"")</f>
        <v/>
      </c>
      <c r="C304" s="20">
        <f>IF($B304="","",Тех_Движение!$D$301)</f>
        <v/>
      </c>
      <c r="D304" s="42">
        <f>IF($B304="","",Тех_Движение!$B$301)</f>
        <v/>
      </c>
      <c r="E304" s="54">
        <f>IF($B304="","",Тех_Движение!$F$301)</f>
        <v/>
      </c>
      <c r="F304" s="54">
        <f>IF($B304="","",SUMIFS($E$5:$E303,$C$5:$C303,$C304))</f>
        <v/>
      </c>
      <c r="G304" s="54">
        <f>IF($B304="","",MAX(0,$E304-MAX(0,SUMIFS(Тех_Движение!$G$2:$G$5111,Тех_Движение!$D$2:$D$5111,$C304,Тех_Движение!$B$2:$B$5111,"&lt;="&amp;Настройки!$B$5-1)-$F304)))</f>
        <v/>
      </c>
      <c r="H304" s="54">
        <f>IF($B304="","",IF(AND($D304&gt;=Настройки!$B$5,$D304&lt;=Настройки!$B$6),$E304,0))</f>
        <v/>
      </c>
      <c r="I304" s="54">
        <f>IF($B304="","",$G304+$H304-$J304)</f>
        <v/>
      </c>
      <c r="J304" s="54">
        <f>IF($B304="","",MAX(0,$E304-MAX(0,SUMIFS(Тех_Движение!$G$2:$G$5111,Тех_Движение!$D$2:$D$5111,$C304,Тех_Движение!$B$2:$B$5111,"&lt;="&amp;Настройки!$B$6)-$F304)))</f>
        <v/>
      </c>
      <c r="K304" s="54">
        <f>IF(OR($B304="",K$3&lt;$D304+Настройки!$B$7),0,MAX(0,$E304-MAX(0,SUMIFS(Тех_Движение!$G$2:$G$5111,Тех_Движение!$D$2:$D$5111,$C304,Тех_Движение!$B$2:$B$5111,"&lt;="&amp;K$3)-$F304)))</f>
        <v/>
      </c>
      <c r="L304" s="54">
        <f>IF(OR($B304="",L$3&lt;$D304+Настройки!$B$7),0,MAX(0,$E304-MAX(0,SUMIFS(Тех_Движение!$G$2:$G$5111,Тех_Движение!$D$2:$D$5111,$C304,Тех_Движение!$B$2:$B$5111,"&lt;="&amp;L$3)-$F304)))</f>
        <v/>
      </c>
      <c r="M304" s="54">
        <f>IF(OR($B304="",M$3&lt;$D304+Настройки!$B$7),0,MAX(0,$E304-MAX(0,SUMIFS(Тех_Движение!$G$2:$G$5111,Тех_Движение!$D$2:$D$5111,$C304,Тех_Движение!$B$2:$B$5111,"&lt;="&amp;M$3)-$F304)))</f>
        <v/>
      </c>
      <c r="N304" s="54">
        <f>IF(OR($B304="",N$3&lt;$D304+Настройки!$B$7),0,MAX(0,$E304-MAX(0,SUMIFS(Тех_Движение!$G$2:$G$5111,Тех_Движение!$D$2:$D$5111,$C304,Тех_Движение!$B$2:$B$5111,"&lt;="&amp;N$3)-$F304)))</f>
        <v/>
      </c>
      <c r="O304" s="54">
        <f>IF(OR($B304="",O$3&lt;$D304+Настройки!$B$7),0,MAX(0,$E304-MAX(0,SUMIFS(Тех_Движение!$G$2:$G$5111,Тех_Движение!$D$2:$D$5111,$C304,Тех_Движение!$B$2:$B$5111,"&lt;="&amp;O$3)-$F304)))</f>
        <v/>
      </c>
      <c r="P304" s="54">
        <f>IF(OR($B304="",P$3&lt;$D304+Настройки!$B$7),0,MAX(0,$E304-MAX(0,SUMIFS(Тех_Движение!$G$2:$G$5111,Тех_Движение!$D$2:$D$5111,$C304,Тех_Движение!$B$2:$B$5111,"&lt;="&amp;P$3)-$F304)))</f>
        <v/>
      </c>
      <c r="Q304" s="54">
        <f>IF(OR($B304="",Q$3&lt;$D304+Настройки!$B$7),0,MAX(0,$E304-MAX(0,SUMIFS(Тех_Движение!$G$2:$G$5111,Тех_Движение!$D$2:$D$5111,$C304,Тех_Движение!$B$2:$B$5111,"&lt;="&amp;Q$3)-$F304)))</f>
        <v/>
      </c>
      <c r="R304" s="54">
        <f>IF($B304="","",SUM($K304:$Q304))</f>
        <v/>
      </c>
      <c r="S304" s="56">
        <f>IF($B304="","",VLOOKUP($C304,Настройки!$A$11:$L$17,9,FALSE))</f>
        <v/>
      </c>
      <c r="T304" s="56">
        <f>IF($B304="","",$R304*$S304)</f>
        <v/>
      </c>
    </row>
    <row r="305">
      <c r="A305" s="20">
        <f>Тех_Движение!$A$302</f>
        <v/>
      </c>
      <c r="B305" s="20">
        <f>IF(Тех_Движение!$F$302&gt;0,Тех_Движение!$I$302,"")</f>
        <v/>
      </c>
      <c r="C305" s="20">
        <f>IF($B305="","",Тех_Движение!$D$302)</f>
        <v/>
      </c>
      <c r="D305" s="42">
        <f>IF($B305="","",Тех_Движение!$B$302)</f>
        <v/>
      </c>
      <c r="E305" s="54">
        <f>IF($B305="","",Тех_Движение!$F$302)</f>
        <v/>
      </c>
      <c r="F305" s="54">
        <f>IF($B305="","",SUMIFS($E$5:$E304,$C$5:$C304,$C305))</f>
        <v/>
      </c>
      <c r="G305" s="54">
        <f>IF($B305="","",MAX(0,$E305-MAX(0,SUMIFS(Тех_Движение!$G$2:$G$5111,Тех_Движение!$D$2:$D$5111,$C305,Тех_Движение!$B$2:$B$5111,"&lt;="&amp;Настройки!$B$5-1)-$F305)))</f>
        <v/>
      </c>
      <c r="H305" s="54">
        <f>IF($B305="","",IF(AND($D305&gt;=Настройки!$B$5,$D305&lt;=Настройки!$B$6),$E305,0))</f>
        <v/>
      </c>
      <c r="I305" s="54">
        <f>IF($B305="","",$G305+$H305-$J305)</f>
        <v/>
      </c>
      <c r="J305" s="54">
        <f>IF($B305="","",MAX(0,$E305-MAX(0,SUMIFS(Тех_Движение!$G$2:$G$5111,Тех_Движение!$D$2:$D$5111,$C305,Тех_Движение!$B$2:$B$5111,"&lt;="&amp;Настройки!$B$6)-$F305)))</f>
        <v/>
      </c>
      <c r="K305" s="54">
        <f>IF(OR($B305="",K$3&lt;$D305+Настройки!$B$7),0,MAX(0,$E305-MAX(0,SUMIFS(Тех_Движение!$G$2:$G$5111,Тех_Движение!$D$2:$D$5111,$C305,Тех_Движение!$B$2:$B$5111,"&lt;="&amp;K$3)-$F305)))</f>
        <v/>
      </c>
      <c r="L305" s="54">
        <f>IF(OR($B305="",L$3&lt;$D305+Настройки!$B$7),0,MAX(0,$E305-MAX(0,SUMIFS(Тех_Движение!$G$2:$G$5111,Тех_Движение!$D$2:$D$5111,$C305,Тех_Движение!$B$2:$B$5111,"&lt;="&amp;L$3)-$F305)))</f>
        <v/>
      </c>
      <c r="M305" s="54">
        <f>IF(OR($B305="",M$3&lt;$D305+Настройки!$B$7),0,MAX(0,$E305-MAX(0,SUMIFS(Тех_Движение!$G$2:$G$5111,Тех_Движение!$D$2:$D$5111,$C305,Тех_Движение!$B$2:$B$5111,"&lt;="&amp;M$3)-$F305)))</f>
        <v/>
      </c>
      <c r="N305" s="54">
        <f>IF(OR($B305="",N$3&lt;$D305+Настройки!$B$7),0,MAX(0,$E305-MAX(0,SUMIFS(Тех_Движение!$G$2:$G$5111,Тех_Движение!$D$2:$D$5111,$C305,Тех_Движение!$B$2:$B$5111,"&lt;="&amp;N$3)-$F305)))</f>
        <v/>
      </c>
      <c r="O305" s="54">
        <f>IF(OR($B305="",O$3&lt;$D305+Настройки!$B$7),0,MAX(0,$E305-MAX(0,SUMIFS(Тех_Движение!$G$2:$G$5111,Тех_Движение!$D$2:$D$5111,$C305,Тех_Движение!$B$2:$B$5111,"&lt;="&amp;O$3)-$F305)))</f>
        <v/>
      </c>
      <c r="P305" s="54">
        <f>IF(OR($B305="",P$3&lt;$D305+Настройки!$B$7),0,MAX(0,$E305-MAX(0,SUMIFS(Тех_Движение!$G$2:$G$5111,Тех_Движение!$D$2:$D$5111,$C305,Тех_Движение!$B$2:$B$5111,"&lt;="&amp;P$3)-$F305)))</f>
        <v/>
      </c>
      <c r="Q305" s="54">
        <f>IF(OR($B305="",Q$3&lt;$D305+Настройки!$B$7),0,MAX(0,$E305-MAX(0,SUMIFS(Тех_Движение!$G$2:$G$5111,Тех_Движение!$D$2:$D$5111,$C305,Тех_Движение!$B$2:$B$5111,"&lt;="&amp;Q$3)-$F305)))</f>
        <v/>
      </c>
      <c r="R305" s="54">
        <f>IF($B305="","",SUM($K305:$Q305))</f>
        <v/>
      </c>
      <c r="S305" s="56">
        <f>IF($B305="","",VLOOKUP($C305,Настройки!$A$11:$L$17,9,FALSE))</f>
        <v/>
      </c>
      <c r="T305" s="56">
        <f>IF($B305="","",$R305*$S305)</f>
        <v/>
      </c>
    </row>
    <row r="306">
      <c r="A306" s="20">
        <f>Тех_Движение!$A$303</f>
        <v/>
      </c>
      <c r="B306" s="20">
        <f>IF(Тех_Движение!$F$303&gt;0,Тех_Движение!$I$303,"")</f>
        <v/>
      </c>
      <c r="C306" s="20">
        <f>IF($B306="","",Тех_Движение!$D$303)</f>
        <v/>
      </c>
      <c r="D306" s="42">
        <f>IF($B306="","",Тех_Движение!$B$303)</f>
        <v/>
      </c>
      <c r="E306" s="54">
        <f>IF($B306="","",Тех_Движение!$F$303)</f>
        <v/>
      </c>
      <c r="F306" s="54">
        <f>IF($B306="","",SUMIFS($E$5:$E305,$C$5:$C305,$C306))</f>
        <v/>
      </c>
      <c r="G306" s="54">
        <f>IF($B306="","",MAX(0,$E306-MAX(0,SUMIFS(Тех_Движение!$G$2:$G$5111,Тех_Движение!$D$2:$D$5111,$C306,Тех_Движение!$B$2:$B$5111,"&lt;="&amp;Настройки!$B$5-1)-$F306)))</f>
        <v/>
      </c>
      <c r="H306" s="54">
        <f>IF($B306="","",IF(AND($D306&gt;=Настройки!$B$5,$D306&lt;=Настройки!$B$6),$E306,0))</f>
        <v/>
      </c>
      <c r="I306" s="54">
        <f>IF($B306="","",$G306+$H306-$J306)</f>
        <v/>
      </c>
      <c r="J306" s="54">
        <f>IF($B306="","",MAX(0,$E306-MAX(0,SUMIFS(Тех_Движение!$G$2:$G$5111,Тех_Движение!$D$2:$D$5111,$C306,Тех_Движение!$B$2:$B$5111,"&lt;="&amp;Настройки!$B$6)-$F306)))</f>
        <v/>
      </c>
      <c r="K306" s="54">
        <f>IF(OR($B306="",K$3&lt;$D306+Настройки!$B$7),0,MAX(0,$E306-MAX(0,SUMIFS(Тех_Движение!$G$2:$G$5111,Тех_Движение!$D$2:$D$5111,$C306,Тех_Движение!$B$2:$B$5111,"&lt;="&amp;K$3)-$F306)))</f>
        <v/>
      </c>
      <c r="L306" s="54">
        <f>IF(OR($B306="",L$3&lt;$D306+Настройки!$B$7),0,MAX(0,$E306-MAX(0,SUMIFS(Тех_Движение!$G$2:$G$5111,Тех_Движение!$D$2:$D$5111,$C306,Тех_Движение!$B$2:$B$5111,"&lt;="&amp;L$3)-$F306)))</f>
        <v/>
      </c>
      <c r="M306" s="54">
        <f>IF(OR($B306="",M$3&lt;$D306+Настройки!$B$7),0,MAX(0,$E306-MAX(0,SUMIFS(Тех_Движение!$G$2:$G$5111,Тех_Движение!$D$2:$D$5111,$C306,Тех_Движение!$B$2:$B$5111,"&lt;="&amp;M$3)-$F306)))</f>
        <v/>
      </c>
      <c r="N306" s="54">
        <f>IF(OR($B306="",N$3&lt;$D306+Настройки!$B$7),0,MAX(0,$E306-MAX(0,SUMIFS(Тех_Движение!$G$2:$G$5111,Тех_Движение!$D$2:$D$5111,$C306,Тех_Движение!$B$2:$B$5111,"&lt;="&amp;N$3)-$F306)))</f>
        <v/>
      </c>
      <c r="O306" s="54">
        <f>IF(OR($B306="",O$3&lt;$D306+Настройки!$B$7),0,MAX(0,$E306-MAX(0,SUMIFS(Тех_Движение!$G$2:$G$5111,Тех_Движение!$D$2:$D$5111,$C306,Тех_Движение!$B$2:$B$5111,"&lt;="&amp;O$3)-$F306)))</f>
        <v/>
      </c>
      <c r="P306" s="54">
        <f>IF(OR($B306="",P$3&lt;$D306+Настройки!$B$7),0,MAX(0,$E306-MAX(0,SUMIFS(Тех_Движение!$G$2:$G$5111,Тех_Движение!$D$2:$D$5111,$C306,Тех_Движение!$B$2:$B$5111,"&lt;="&amp;P$3)-$F306)))</f>
        <v/>
      </c>
      <c r="Q306" s="54">
        <f>IF(OR($B306="",Q$3&lt;$D306+Настройки!$B$7),0,MAX(0,$E306-MAX(0,SUMIFS(Тех_Движение!$G$2:$G$5111,Тех_Движение!$D$2:$D$5111,$C306,Тех_Движение!$B$2:$B$5111,"&lt;="&amp;Q$3)-$F306)))</f>
        <v/>
      </c>
      <c r="R306" s="54">
        <f>IF($B306="","",SUM($K306:$Q306))</f>
        <v/>
      </c>
      <c r="S306" s="56">
        <f>IF($B306="","",VLOOKUP($C306,Настройки!$A$11:$L$17,9,FALSE))</f>
        <v/>
      </c>
      <c r="T306" s="56">
        <f>IF($B306="","",$R306*$S306)</f>
        <v/>
      </c>
    </row>
    <row r="307">
      <c r="A307" s="20">
        <f>Тех_Движение!$A$304</f>
        <v/>
      </c>
      <c r="B307" s="20">
        <f>IF(Тех_Движение!$F$304&gt;0,Тех_Движение!$I$304,"")</f>
        <v/>
      </c>
      <c r="C307" s="20">
        <f>IF($B307="","",Тех_Движение!$D$304)</f>
        <v/>
      </c>
      <c r="D307" s="42">
        <f>IF($B307="","",Тех_Движение!$B$304)</f>
        <v/>
      </c>
      <c r="E307" s="54">
        <f>IF($B307="","",Тех_Движение!$F$304)</f>
        <v/>
      </c>
      <c r="F307" s="54">
        <f>IF($B307="","",SUMIFS($E$5:$E306,$C$5:$C306,$C307))</f>
        <v/>
      </c>
      <c r="G307" s="54">
        <f>IF($B307="","",MAX(0,$E307-MAX(0,SUMIFS(Тех_Движение!$G$2:$G$5111,Тех_Движение!$D$2:$D$5111,$C307,Тех_Движение!$B$2:$B$5111,"&lt;="&amp;Настройки!$B$5-1)-$F307)))</f>
        <v/>
      </c>
      <c r="H307" s="54">
        <f>IF($B307="","",IF(AND($D307&gt;=Настройки!$B$5,$D307&lt;=Настройки!$B$6),$E307,0))</f>
        <v/>
      </c>
      <c r="I307" s="54">
        <f>IF($B307="","",$G307+$H307-$J307)</f>
        <v/>
      </c>
      <c r="J307" s="54">
        <f>IF($B307="","",MAX(0,$E307-MAX(0,SUMIFS(Тех_Движение!$G$2:$G$5111,Тех_Движение!$D$2:$D$5111,$C307,Тех_Движение!$B$2:$B$5111,"&lt;="&amp;Настройки!$B$6)-$F307)))</f>
        <v/>
      </c>
      <c r="K307" s="54">
        <f>IF(OR($B307="",K$3&lt;$D307+Настройки!$B$7),0,MAX(0,$E307-MAX(0,SUMIFS(Тех_Движение!$G$2:$G$5111,Тех_Движение!$D$2:$D$5111,$C307,Тех_Движение!$B$2:$B$5111,"&lt;="&amp;K$3)-$F307)))</f>
        <v/>
      </c>
      <c r="L307" s="54">
        <f>IF(OR($B307="",L$3&lt;$D307+Настройки!$B$7),0,MAX(0,$E307-MAX(0,SUMIFS(Тех_Движение!$G$2:$G$5111,Тех_Движение!$D$2:$D$5111,$C307,Тех_Движение!$B$2:$B$5111,"&lt;="&amp;L$3)-$F307)))</f>
        <v/>
      </c>
      <c r="M307" s="54">
        <f>IF(OR($B307="",M$3&lt;$D307+Настройки!$B$7),0,MAX(0,$E307-MAX(0,SUMIFS(Тех_Движение!$G$2:$G$5111,Тех_Движение!$D$2:$D$5111,$C307,Тех_Движение!$B$2:$B$5111,"&lt;="&amp;M$3)-$F307)))</f>
        <v/>
      </c>
      <c r="N307" s="54">
        <f>IF(OR($B307="",N$3&lt;$D307+Настройки!$B$7),0,MAX(0,$E307-MAX(0,SUMIFS(Тех_Движение!$G$2:$G$5111,Тех_Движение!$D$2:$D$5111,$C307,Тех_Движение!$B$2:$B$5111,"&lt;="&amp;N$3)-$F307)))</f>
        <v/>
      </c>
      <c r="O307" s="54">
        <f>IF(OR($B307="",O$3&lt;$D307+Настройки!$B$7),0,MAX(0,$E307-MAX(0,SUMIFS(Тех_Движение!$G$2:$G$5111,Тех_Движение!$D$2:$D$5111,$C307,Тех_Движение!$B$2:$B$5111,"&lt;="&amp;O$3)-$F307)))</f>
        <v/>
      </c>
      <c r="P307" s="54">
        <f>IF(OR($B307="",P$3&lt;$D307+Настройки!$B$7),0,MAX(0,$E307-MAX(0,SUMIFS(Тех_Движение!$G$2:$G$5111,Тех_Движение!$D$2:$D$5111,$C307,Тех_Движение!$B$2:$B$5111,"&lt;="&amp;P$3)-$F307)))</f>
        <v/>
      </c>
      <c r="Q307" s="54">
        <f>IF(OR($B307="",Q$3&lt;$D307+Настройки!$B$7),0,MAX(0,$E307-MAX(0,SUMIFS(Тех_Движение!$G$2:$G$5111,Тех_Движение!$D$2:$D$5111,$C307,Тех_Движение!$B$2:$B$5111,"&lt;="&amp;Q$3)-$F307)))</f>
        <v/>
      </c>
      <c r="R307" s="54">
        <f>IF($B307="","",SUM($K307:$Q307))</f>
        <v/>
      </c>
      <c r="S307" s="56">
        <f>IF($B307="","",VLOOKUP($C307,Настройки!$A$11:$L$17,9,FALSE))</f>
        <v/>
      </c>
      <c r="T307" s="56">
        <f>IF($B307="","",$R307*$S307)</f>
        <v/>
      </c>
    </row>
    <row r="308">
      <c r="A308" s="20">
        <f>Тех_Движение!$A$305</f>
        <v/>
      </c>
      <c r="B308" s="20">
        <f>IF(Тех_Движение!$F$305&gt;0,Тех_Движение!$I$305,"")</f>
        <v/>
      </c>
      <c r="C308" s="20">
        <f>IF($B308="","",Тех_Движение!$D$305)</f>
        <v/>
      </c>
      <c r="D308" s="42">
        <f>IF($B308="","",Тех_Движение!$B$305)</f>
        <v/>
      </c>
      <c r="E308" s="54">
        <f>IF($B308="","",Тех_Движение!$F$305)</f>
        <v/>
      </c>
      <c r="F308" s="54">
        <f>IF($B308="","",SUMIFS($E$5:$E307,$C$5:$C307,$C308))</f>
        <v/>
      </c>
      <c r="G308" s="54">
        <f>IF($B308="","",MAX(0,$E308-MAX(0,SUMIFS(Тех_Движение!$G$2:$G$5111,Тех_Движение!$D$2:$D$5111,$C308,Тех_Движение!$B$2:$B$5111,"&lt;="&amp;Настройки!$B$5-1)-$F308)))</f>
        <v/>
      </c>
      <c r="H308" s="54">
        <f>IF($B308="","",IF(AND($D308&gt;=Настройки!$B$5,$D308&lt;=Настройки!$B$6),$E308,0))</f>
        <v/>
      </c>
      <c r="I308" s="54">
        <f>IF($B308="","",$G308+$H308-$J308)</f>
        <v/>
      </c>
      <c r="J308" s="54">
        <f>IF($B308="","",MAX(0,$E308-MAX(0,SUMIFS(Тех_Движение!$G$2:$G$5111,Тех_Движение!$D$2:$D$5111,$C308,Тех_Движение!$B$2:$B$5111,"&lt;="&amp;Настройки!$B$6)-$F308)))</f>
        <v/>
      </c>
      <c r="K308" s="54">
        <f>IF(OR($B308="",K$3&lt;$D308+Настройки!$B$7),0,MAX(0,$E308-MAX(0,SUMIFS(Тех_Движение!$G$2:$G$5111,Тех_Движение!$D$2:$D$5111,$C308,Тех_Движение!$B$2:$B$5111,"&lt;="&amp;K$3)-$F308)))</f>
        <v/>
      </c>
      <c r="L308" s="54">
        <f>IF(OR($B308="",L$3&lt;$D308+Настройки!$B$7),0,MAX(0,$E308-MAX(0,SUMIFS(Тех_Движение!$G$2:$G$5111,Тех_Движение!$D$2:$D$5111,$C308,Тех_Движение!$B$2:$B$5111,"&lt;="&amp;L$3)-$F308)))</f>
        <v/>
      </c>
      <c r="M308" s="54">
        <f>IF(OR($B308="",M$3&lt;$D308+Настройки!$B$7),0,MAX(0,$E308-MAX(0,SUMIFS(Тех_Движение!$G$2:$G$5111,Тех_Движение!$D$2:$D$5111,$C308,Тех_Движение!$B$2:$B$5111,"&lt;="&amp;M$3)-$F308)))</f>
        <v/>
      </c>
      <c r="N308" s="54">
        <f>IF(OR($B308="",N$3&lt;$D308+Настройки!$B$7),0,MAX(0,$E308-MAX(0,SUMIFS(Тех_Движение!$G$2:$G$5111,Тех_Движение!$D$2:$D$5111,$C308,Тех_Движение!$B$2:$B$5111,"&lt;="&amp;N$3)-$F308)))</f>
        <v/>
      </c>
      <c r="O308" s="54">
        <f>IF(OR($B308="",O$3&lt;$D308+Настройки!$B$7),0,MAX(0,$E308-MAX(0,SUMIFS(Тех_Движение!$G$2:$G$5111,Тех_Движение!$D$2:$D$5111,$C308,Тех_Движение!$B$2:$B$5111,"&lt;="&amp;O$3)-$F308)))</f>
        <v/>
      </c>
      <c r="P308" s="54">
        <f>IF(OR($B308="",P$3&lt;$D308+Настройки!$B$7),0,MAX(0,$E308-MAX(0,SUMIFS(Тех_Движение!$G$2:$G$5111,Тех_Движение!$D$2:$D$5111,$C308,Тех_Движение!$B$2:$B$5111,"&lt;="&amp;P$3)-$F308)))</f>
        <v/>
      </c>
      <c r="Q308" s="54">
        <f>IF(OR($B308="",Q$3&lt;$D308+Настройки!$B$7),0,MAX(0,$E308-MAX(0,SUMIFS(Тех_Движение!$G$2:$G$5111,Тех_Движение!$D$2:$D$5111,$C308,Тех_Движение!$B$2:$B$5111,"&lt;="&amp;Q$3)-$F308)))</f>
        <v/>
      </c>
      <c r="R308" s="54">
        <f>IF($B308="","",SUM($K308:$Q308))</f>
        <v/>
      </c>
      <c r="S308" s="56">
        <f>IF($B308="","",VLOOKUP($C308,Настройки!$A$11:$L$17,9,FALSE))</f>
        <v/>
      </c>
      <c r="T308" s="56">
        <f>IF($B308="","",$R308*$S308)</f>
        <v/>
      </c>
    </row>
    <row r="309">
      <c r="A309" s="20">
        <f>Тех_Движение!$A$306</f>
        <v/>
      </c>
      <c r="B309" s="20">
        <f>IF(Тех_Движение!$F$306&gt;0,Тех_Движение!$I$306,"")</f>
        <v/>
      </c>
      <c r="C309" s="20">
        <f>IF($B309="","",Тех_Движение!$D$306)</f>
        <v/>
      </c>
      <c r="D309" s="42">
        <f>IF($B309="","",Тех_Движение!$B$306)</f>
        <v/>
      </c>
      <c r="E309" s="54">
        <f>IF($B309="","",Тех_Движение!$F$306)</f>
        <v/>
      </c>
      <c r="F309" s="54">
        <f>IF($B309="","",SUMIFS($E$5:$E308,$C$5:$C308,$C309))</f>
        <v/>
      </c>
      <c r="G309" s="54">
        <f>IF($B309="","",MAX(0,$E309-MAX(0,SUMIFS(Тех_Движение!$G$2:$G$5111,Тех_Движение!$D$2:$D$5111,$C309,Тех_Движение!$B$2:$B$5111,"&lt;="&amp;Настройки!$B$5-1)-$F309)))</f>
        <v/>
      </c>
      <c r="H309" s="54">
        <f>IF($B309="","",IF(AND($D309&gt;=Настройки!$B$5,$D309&lt;=Настройки!$B$6),$E309,0))</f>
        <v/>
      </c>
      <c r="I309" s="54">
        <f>IF($B309="","",$G309+$H309-$J309)</f>
        <v/>
      </c>
      <c r="J309" s="54">
        <f>IF($B309="","",MAX(0,$E309-MAX(0,SUMIFS(Тех_Движение!$G$2:$G$5111,Тех_Движение!$D$2:$D$5111,$C309,Тех_Движение!$B$2:$B$5111,"&lt;="&amp;Настройки!$B$6)-$F309)))</f>
        <v/>
      </c>
      <c r="K309" s="54">
        <f>IF(OR($B309="",K$3&lt;$D309+Настройки!$B$7),0,MAX(0,$E309-MAX(0,SUMIFS(Тех_Движение!$G$2:$G$5111,Тех_Движение!$D$2:$D$5111,$C309,Тех_Движение!$B$2:$B$5111,"&lt;="&amp;K$3)-$F309)))</f>
        <v/>
      </c>
      <c r="L309" s="54">
        <f>IF(OR($B309="",L$3&lt;$D309+Настройки!$B$7),0,MAX(0,$E309-MAX(0,SUMIFS(Тех_Движение!$G$2:$G$5111,Тех_Движение!$D$2:$D$5111,$C309,Тех_Движение!$B$2:$B$5111,"&lt;="&amp;L$3)-$F309)))</f>
        <v/>
      </c>
      <c r="M309" s="54">
        <f>IF(OR($B309="",M$3&lt;$D309+Настройки!$B$7),0,MAX(0,$E309-MAX(0,SUMIFS(Тех_Движение!$G$2:$G$5111,Тех_Движение!$D$2:$D$5111,$C309,Тех_Движение!$B$2:$B$5111,"&lt;="&amp;M$3)-$F309)))</f>
        <v/>
      </c>
      <c r="N309" s="54">
        <f>IF(OR($B309="",N$3&lt;$D309+Настройки!$B$7),0,MAX(0,$E309-MAX(0,SUMIFS(Тех_Движение!$G$2:$G$5111,Тех_Движение!$D$2:$D$5111,$C309,Тех_Движение!$B$2:$B$5111,"&lt;="&amp;N$3)-$F309)))</f>
        <v/>
      </c>
      <c r="O309" s="54">
        <f>IF(OR($B309="",O$3&lt;$D309+Настройки!$B$7),0,MAX(0,$E309-MAX(0,SUMIFS(Тех_Движение!$G$2:$G$5111,Тех_Движение!$D$2:$D$5111,$C309,Тех_Движение!$B$2:$B$5111,"&lt;="&amp;O$3)-$F309)))</f>
        <v/>
      </c>
      <c r="P309" s="54">
        <f>IF(OR($B309="",P$3&lt;$D309+Настройки!$B$7),0,MAX(0,$E309-MAX(0,SUMIFS(Тех_Движение!$G$2:$G$5111,Тех_Движение!$D$2:$D$5111,$C309,Тех_Движение!$B$2:$B$5111,"&lt;="&amp;P$3)-$F309)))</f>
        <v/>
      </c>
      <c r="Q309" s="54">
        <f>IF(OR($B309="",Q$3&lt;$D309+Настройки!$B$7),0,MAX(0,$E309-MAX(0,SUMIFS(Тех_Движение!$G$2:$G$5111,Тех_Движение!$D$2:$D$5111,$C309,Тех_Движение!$B$2:$B$5111,"&lt;="&amp;Q$3)-$F309)))</f>
        <v/>
      </c>
      <c r="R309" s="54">
        <f>IF($B309="","",SUM($K309:$Q309))</f>
        <v/>
      </c>
      <c r="S309" s="56">
        <f>IF($B309="","",VLOOKUP($C309,Настройки!$A$11:$L$17,9,FALSE))</f>
        <v/>
      </c>
      <c r="T309" s="56">
        <f>IF($B309="","",$R309*$S309)</f>
        <v/>
      </c>
    </row>
    <row r="310">
      <c r="A310" s="20">
        <f>Тех_Движение!$A$307</f>
        <v/>
      </c>
      <c r="B310" s="20">
        <f>IF(Тех_Движение!$F$307&gt;0,Тех_Движение!$I$307,"")</f>
        <v/>
      </c>
      <c r="C310" s="20">
        <f>IF($B310="","",Тех_Движение!$D$307)</f>
        <v/>
      </c>
      <c r="D310" s="42">
        <f>IF($B310="","",Тех_Движение!$B$307)</f>
        <v/>
      </c>
      <c r="E310" s="54">
        <f>IF($B310="","",Тех_Движение!$F$307)</f>
        <v/>
      </c>
      <c r="F310" s="54">
        <f>IF($B310="","",SUMIFS($E$5:$E309,$C$5:$C309,$C310))</f>
        <v/>
      </c>
      <c r="G310" s="54">
        <f>IF($B310="","",MAX(0,$E310-MAX(0,SUMIFS(Тех_Движение!$G$2:$G$5111,Тех_Движение!$D$2:$D$5111,$C310,Тех_Движение!$B$2:$B$5111,"&lt;="&amp;Настройки!$B$5-1)-$F310)))</f>
        <v/>
      </c>
      <c r="H310" s="54">
        <f>IF($B310="","",IF(AND($D310&gt;=Настройки!$B$5,$D310&lt;=Настройки!$B$6),$E310,0))</f>
        <v/>
      </c>
      <c r="I310" s="54">
        <f>IF($B310="","",$G310+$H310-$J310)</f>
        <v/>
      </c>
      <c r="J310" s="54">
        <f>IF($B310="","",MAX(0,$E310-MAX(0,SUMIFS(Тех_Движение!$G$2:$G$5111,Тех_Движение!$D$2:$D$5111,$C310,Тех_Движение!$B$2:$B$5111,"&lt;="&amp;Настройки!$B$6)-$F310)))</f>
        <v/>
      </c>
      <c r="K310" s="54">
        <f>IF(OR($B310="",K$3&lt;$D310+Настройки!$B$7),0,MAX(0,$E310-MAX(0,SUMIFS(Тех_Движение!$G$2:$G$5111,Тех_Движение!$D$2:$D$5111,$C310,Тех_Движение!$B$2:$B$5111,"&lt;="&amp;K$3)-$F310)))</f>
        <v/>
      </c>
      <c r="L310" s="54">
        <f>IF(OR($B310="",L$3&lt;$D310+Настройки!$B$7),0,MAX(0,$E310-MAX(0,SUMIFS(Тех_Движение!$G$2:$G$5111,Тех_Движение!$D$2:$D$5111,$C310,Тех_Движение!$B$2:$B$5111,"&lt;="&amp;L$3)-$F310)))</f>
        <v/>
      </c>
      <c r="M310" s="54">
        <f>IF(OR($B310="",M$3&lt;$D310+Настройки!$B$7),0,MAX(0,$E310-MAX(0,SUMIFS(Тех_Движение!$G$2:$G$5111,Тех_Движение!$D$2:$D$5111,$C310,Тех_Движение!$B$2:$B$5111,"&lt;="&amp;M$3)-$F310)))</f>
        <v/>
      </c>
      <c r="N310" s="54">
        <f>IF(OR($B310="",N$3&lt;$D310+Настройки!$B$7),0,MAX(0,$E310-MAX(0,SUMIFS(Тех_Движение!$G$2:$G$5111,Тех_Движение!$D$2:$D$5111,$C310,Тех_Движение!$B$2:$B$5111,"&lt;="&amp;N$3)-$F310)))</f>
        <v/>
      </c>
      <c r="O310" s="54">
        <f>IF(OR($B310="",O$3&lt;$D310+Настройки!$B$7),0,MAX(0,$E310-MAX(0,SUMIFS(Тех_Движение!$G$2:$G$5111,Тех_Движение!$D$2:$D$5111,$C310,Тех_Движение!$B$2:$B$5111,"&lt;="&amp;O$3)-$F310)))</f>
        <v/>
      </c>
      <c r="P310" s="54">
        <f>IF(OR($B310="",P$3&lt;$D310+Настройки!$B$7),0,MAX(0,$E310-MAX(0,SUMIFS(Тех_Движение!$G$2:$G$5111,Тех_Движение!$D$2:$D$5111,$C310,Тех_Движение!$B$2:$B$5111,"&lt;="&amp;P$3)-$F310)))</f>
        <v/>
      </c>
      <c r="Q310" s="54">
        <f>IF(OR($B310="",Q$3&lt;$D310+Настройки!$B$7),0,MAX(0,$E310-MAX(0,SUMIFS(Тех_Движение!$G$2:$G$5111,Тех_Движение!$D$2:$D$5111,$C310,Тех_Движение!$B$2:$B$5111,"&lt;="&amp;Q$3)-$F310)))</f>
        <v/>
      </c>
      <c r="R310" s="54">
        <f>IF($B310="","",SUM($K310:$Q310))</f>
        <v/>
      </c>
      <c r="S310" s="56">
        <f>IF($B310="","",VLOOKUP($C310,Настройки!$A$11:$L$17,9,FALSE))</f>
        <v/>
      </c>
      <c r="T310" s="56">
        <f>IF($B310="","",$R310*$S310)</f>
        <v/>
      </c>
    </row>
    <row r="311">
      <c r="A311" s="20">
        <f>Тех_Движение!$A$308</f>
        <v/>
      </c>
      <c r="B311" s="20">
        <f>IF(Тех_Движение!$F$308&gt;0,Тех_Движение!$I$308,"")</f>
        <v/>
      </c>
      <c r="C311" s="20">
        <f>IF($B311="","",Тех_Движение!$D$308)</f>
        <v/>
      </c>
      <c r="D311" s="42">
        <f>IF($B311="","",Тех_Движение!$B$308)</f>
        <v/>
      </c>
      <c r="E311" s="54">
        <f>IF($B311="","",Тех_Движение!$F$308)</f>
        <v/>
      </c>
      <c r="F311" s="54">
        <f>IF($B311="","",SUMIFS($E$5:$E310,$C$5:$C310,$C311))</f>
        <v/>
      </c>
      <c r="G311" s="54">
        <f>IF($B311="","",MAX(0,$E311-MAX(0,SUMIFS(Тех_Движение!$G$2:$G$5111,Тех_Движение!$D$2:$D$5111,$C311,Тех_Движение!$B$2:$B$5111,"&lt;="&amp;Настройки!$B$5-1)-$F311)))</f>
        <v/>
      </c>
      <c r="H311" s="54">
        <f>IF($B311="","",IF(AND($D311&gt;=Настройки!$B$5,$D311&lt;=Настройки!$B$6),$E311,0))</f>
        <v/>
      </c>
      <c r="I311" s="54">
        <f>IF($B311="","",$G311+$H311-$J311)</f>
        <v/>
      </c>
      <c r="J311" s="54">
        <f>IF($B311="","",MAX(0,$E311-MAX(0,SUMIFS(Тех_Движение!$G$2:$G$5111,Тех_Движение!$D$2:$D$5111,$C311,Тех_Движение!$B$2:$B$5111,"&lt;="&amp;Настройки!$B$6)-$F311)))</f>
        <v/>
      </c>
      <c r="K311" s="54">
        <f>IF(OR($B311="",K$3&lt;$D311+Настройки!$B$7),0,MAX(0,$E311-MAX(0,SUMIFS(Тех_Движение!$G$2:$G$5111,Тех_Движение!$D$2:$D$5111,$C311,Тех_Движение!$B$2:$B$5111,"&lt;="&amp;K$3)-$F311)))</f>
        <v/>
      </c>
      <c r="L311" s="54">
        <f>IF(OR($B311="",L$3&lt;$D311+Настройки!$B$7),0,MAX(0,$E311-MAX(0,SUMIFS(Тех_Движение!$G$2:$G$5111,Тех_Движение!$D$2:$D$5111,$C311,Тех_Движение!$B$2:$B$5111,"&lt;="&amp;L$3)-$F311)))</f>
        <v/>
      </c>
      <c r="M311" s="54">
        <f>IF(OR($B311="",M$3&lt;$D311+Настройки!$B$7),0,MAX(0,$E311-MAX(0,SUMIFS(Тех_Движение!$G$2:$G$5111,Тех_Движение!$D$2:$D$5111,$C311,Тех_Движение!$B$2:$B$5111,"&lt;="&amp;M$3)-$F311)))</f>
        <v/>
      </c>
      <c r="N311" s="54">
        <f>IF(OR($B311="",N$3&lt;$D311+Настройки!$B$7),0,MAX(0,$E311-MAX(0,SUMIFS(Тех_Движение!$G$2:$G$5111,Тех_Движение!$D$2:$D$5111,$C311,Тех_Движение!$B$2:$B$5111,"&lt;="&amp;N$3)-$F311)))</f>
        <v/>
      </c>
      <c r="O311" s="54">
        <f>IF(OR($B311="",O$3&lt;$D311+Настройки!$B$7),0,MAX(0,$E311-MAX(0,SUMIFS(Тех_Движение!$G$2:$G$5111,Тех_Движение!$D$2:$D$5111,$C311,Тех_Движение!$B$2:$B$5111,"&lt;="&amp;O$3)-$F311)))</f>
        <v/>
      </c>
      <c r="P311" s="54">
        <f>IF(OR($B311="",P$3&lt;$D311+Настройки!$B$7),0,MAX(0,$E311-MAX(0,SUMIFS(Тех_Движение!$G$2:$G$5111,Тех_Движение!$D$2:$D$5111,$C311,Тех_Движение!$B$2:$B$5111,"&lt;="&amp;P$3)-$F311)))</f>
        <v/>
      </c>
      <c r="Q311" s="54">
        <f>IF(OR($B311="",Q$3&lt;$D311+Настройки!$B$7),0,MAX(0,$E311-MAX(0,SUMIFS(Тех_Движение!$G$2:$G$5111,Тех_Движение!$D$2:$D$5111,$C311,Тех_Движение!$B$2:$B$5111,"&lt;="&amp;Q$3)-$F311)))</f>
        <v/>
      </c>
      <c r="R311" s="54">
        <f>IF($B311="","",SUM($K311:$Q311))</f>
        <v/>
      </c>
      <c r="S311" s="56">
        <f>IF($B311="","",VLOOKUP($C311,Настройки!$A$11:$L$17,9,FALSE))</f>
        <v/>
      </c>
      <c r="T311" s="56">
        <f>IF($B311="","",$R311*$S311)</f>
        <v/>
      </c>
    </row>
    <row r="312">
      <c r="A312" s="20">
        <f>Тех_Движение!$A$309</f>
        <v/>
      </c>
      <c r="B312" s="20">
        <f>IF(Тех_Движение!$F$309&gt;0,Тех_Движение!$I$309,"")</f>
        <v/>
      </c>
      <c r="C312" s="20">
        <f>IF($B312="","",Тех_Движение!$D$309)</f>
        <v/>
      </c>
      <c r="D312" s="42">
        <f>IF($B312="","",Тех_Движение!$B$309)</f>
        <v/>
      </c>
      <c r="E312" s="54">
        <f>IF($B312="","",Тех_Движение!$F$309)</f>
        <v/>
      </c>
      <c r="F312" s="54">
        <f>IF($B312="","",SUMIFS($E$5:$E311,$C$5:$C311,$C312))</f>
        <v/>
      </c>
      <c r="G312" s="54">
        <f>IF($B312="","",MAX(0,$E312-MAX(0,SUMIFS(Тех_Движение!$G$2:$G$5111,Тех_Движение!$D$2:$D$5111,$C312,Тех_Движение!$B$2:$B$5111,"&lt;="&amp;Настройки!$B$5-1)-$F312)))</f>
        <v/>
      </c>
      <c r="H312" s="54">
        <f>IF($B312="","",IF(AND($D312&gt;=Настройки!$B$5,$D312&lt;=Настройки!$B$6),$E312,0))</f>
        <v/>
      </c>
      <c r="I312" s="54">
        <f>IF($B312="","",$G312+$H312-$J312)</f>
        <v/>
      </c>
      <c r="J312" s="54">
        <f>IF($B312="","",MAX(0,$E312-MAX(0,SUMIFS(Тех_Движение!$G$2:$G$5111,Тех_Движение!$D$2:$D$5111,$C312,Тех_Движение!$B$2:$B$5111,"&lt;="&amp;Настройки!$B$6)-$F312)))</f>
        <v/>
      </c>
      <c r="K312" s="54">
        <f>IF(OR($B312="",K$3&lt;$D312+Настройки!$B$7),0,MAX(0,$E312-MAX(0,SUMIFS(Тех_Движение!$G$2:$G$5111,Тех_Движение!$D$2:$D$5111,$C312,Тех_Движение!$B$2:$B$5111,"&lt;="&amp;K$3)-$F312)))</f>
        <v/>
      </c>
      <c r="L312" s="54">
        <f>IF(OR($B312="",L$3&lt;$D312+Настройки!$B$7),0,MAX(0,$E312-MAX(0,SUMIFS(Тех_Движение!$G$2:$G$5111,Тех_Движение!$D$2:$D$5111,$C312,Тех_Движение!$B$2:$B$5111,"&lt;="&amp;L$3)-$F312)))</f>
        <v/>
      </c>
      <c r="M312" s="54">
        <f>IF(OR($B312="",M$3&lt;$D312+Настройки!$B$7),0,MAX(0,$E312-MAX(0,SUMIFS(Тех_Движение!$G$2:$G$5111,Тех_Движение!$D$2:$D$5111,$C312,Тех_Движение!$B$2:$B$5111,"&lt;="&amp;M$3)-$F312)))</f>
        <v/>
      </c>
      <c r="N312" s="54">
        <f>IF(OR($B312="",N$3&lt;$D312+Настройки!$B$7),0,MAX(0,$E312-MAX(0,SUMIFS(Тех_Движение!$G$2:$G$5111,Тех_Движение!$D$2:$D$5111,$C312,Тех_Движение!$B$2:$B$5111,"&lt;="&amp;N$3)-$F312)))</f>
        <v/>
      </c>
      <c r="O312" s="54">
        <f>IF(OR($B312="",O$3&lt;$D312+Настройки!$B$7),0,MAX(0,$E312-MAX(0,SUMIFS(Тех_Движение!$G$2:$G$5111,Тех_Движение!$D$2:$D$5111,$C312,Тех_Движение!$B$2:$B$5111,"&lt;="&amp;O$3)-$F312)))</f>
        <v/>
      </c>
      <c r="P312" s="54">
        <f>IF(OR($B312="",P$3&lt;$D312+Настройки!$B$7),0,MAX(0,$E312-MAX(0,SUMIFS(Тех_Движение!$G$2:$G$5111,Тех_Движение!$D$2:$D$5111,$C312,Тех_Движение!$B$2:$B$5111,"&lt;="&amp;P$3)-$F312)))</f>
        <v/>
      </c>
      <c r="Q312" s="54">
        <f>IF(OR($B312="",Q$3&lt;$D312+Настройки!$B$7),0,MAX(0,$E312-MAX(0,SUMIFS(Тех_Движение!$G$2:$G$5111,Тех_Движение!$D$2:$D$5111,$C312,Тех_Движение!$B$2:$B$5111,"&lt;="&amp;Q$3)-$F312)))</f>
        <v/>
      </c>
      <c r="R312" s="54">
        <f>IF($B312="","",SUM($K312:$Q312))</f>
        <v/>
      </c>
      <c r="S312" s="56">
        <f>IF($B312="","",VLOOKUP($C312,Настройки!$A$11:$L$17,9,FALSE))</f>
        <v/>
      </c>
      <c r="T312" s="56">
        <f>IF($B312="","",$R312*$S312)</f>
        <v/>
      </c>
    </row>
    <row r="313">
      <c r="A313" s="20">
        <f>Тех_Движение!$A$310</f>
        <v/>
      </c>
      <c r="B313" s="20">
        <f>IF(Тех_Движение!$F$310&gt;0,Тех_Движение!$I$310,"")</f>
        <v/>
      </c>
      <c r="C313" s="20">
        <f>IF($B313="","",Тех_Движение!$D$310)</f>
        <v/>
      </c>
      <c r="D313" s="42">
        <f>IF($B313="","",Тех_Движение!$B$310)</f>
        <v/>
      </c>
      <c r="E313" s="54">
        <f>IF($B313="","",Тех_Движение!$F$310)</f>
        <v/>
      </c>
      <c r="F313" s="54">
        <f>IF($B313="","",SUMIFS($E$5:$E312,$C$5:$C312,$C313))</f>
        <v/>
      </c>
      <c r="G313" s="54">
        <f>IF($B313="","",MAX(0,$E313-MAX(0,SUMIFS(Тех_Движение!$G$2:$G$5111,Тех_Движение!$D$2:$D$5111,$C313,Тех_Движение!$B$2:$B$5111,"&lt;="&amp;Настройки!$B$5-1)-$F313)))</f>
        <v/>
      </c>
      <c r="H313" s="54">
        <f>IF($B313="","",IF(AND($D313&gt;=Настройки!$B$5,$D313&lt;=Настройки!$B$6),$E313,0))</f>
        <v/>
      </c>
      <c r="I313" s="54">
        <f>IF($B313="","",$G313+$H313-$J313)</f>
        <v/>
      </c>
      <c r="J313" s="54">
        <f>IF($B313="","",MAX(0,$E313-MAX(0,SUMIFS(Тех_Движение!$G$2:$G$5111,Тех_Движение!$D$2:$D$5111,$C313,Тех_Движение!$B$2:$B$5111,"&lt;="&amp;Настройки!$B$6)-$F313)))</f>
        <v/>
      </c>
      <c r="K313" s="54">
        <f>IF(OR($B313="",K$3&lt;$D313+Настройки!$B$7),0,MAX(0,$E313-MAX(0,SUMIFS(Тех_Движение!$G$2:$G$5111,Тех_Движение!$D$2:$D$5111,$C313,Тех_Движение!$B$2:$B$5111,"&lt;="&amp;K$3)-$F313)))</f>
        <v/>
      </c>
      <c r="L313" s="54">
        <f>IF(OR($B313="",L$3&lt;$D313+Настройки!$B$7),0,MAX(0,$E313-MAX(0,SUMIFS(Тех_Движение!$G$2:$G$5111,Тех_Движение!$D$2:$D$5111,$C313,Тех_Движение!$B$2:$B$5111,"&lt;="&amp;L$3)-$F313)))</f>
        <v/>
      </c>
      <c r="M313" s="54">
        <f>IF(OR($B313="",M$3&lt;$D313+Настройки!$B$7),0,MAX(0,$E313-MAX(0,SUMIFS(Тех_Движение!$G$2:$G$5111,Тех_Движение!$D$2:$D$5111,$C313,Тех_Движение!$B$2:$B$5111,"&lt;="&amp;M$3)-$F313)))</f>
        <v/>
      </c>
      <c r="N313" s="54">
        <f>IF(OR($B313="",N$3&lt;$D313+Настройки!$B$7),0,MAX(0,$E313-MAX(0,SUMIFS(Тех_Движение!$G$2:$G$5111,Тех_Движение!$D$2:$D$5111,$C313,Тех_Движение!$B$2:$B$5111,"&lt;="&amp;N$3)-$F313)))</f>
        <v/>
      </c>
      <c r="O313" s="54">
        <f>IF(OR($B313="",O$3&lt;$D313+Настройки!$B$7),0,MAX(0,$E313-MAX(0,SUMIFS(Тех_Движение!$G$2:$G$5111,Тех_Движение!$D$2:$D$5111,$C313,Тех_Движение!$B$2:$B$5111,"&lt;="&amp;O$3)-$F313)))</f>
        <v/>
      </c>
      <c r="P313" s="54">
        <f>IF(OR($B313="",P$3&lt;$D313+Настройки!$B$7),0,MAX(0,$E313-MAX(0,SUMIFS(Тех_Движение!$G$2:$G$5111,Тех_Движение!$D$2:$D$5111,$C313,Тех_Движение!$B$2:$B$5111,"&lt;="&amp;P$3)-$F313)))</f>
        <v/>
      </c>
      <c r="Q313" s="54">
        <f>IF(OR($B313="",Q$3&lt;$D313+Настройки!$B$7),0,MAX(0,$E313-MAX(0,SUMIFS(Тех_Движение!$G$2:$G$5111,Тех_Движение!$D$2:$D$5111,$C313,Тех_Движение!$B$2:$B$5111,"&lt;="&amp;Q$3)-$F313)))</f>
        <v/>
      </c>
      <c r="R313" s="54">
        <f>IF($B313="","",SUM($K313:$Q313))</f>
        <v/>
      </c>
      <c r="S313" s="56">
        <f>IF($B313="","",VLOOKUP($C313,Настройки!$A$11:$L$17,9,FALSE))</f>
        <v/>
      </c>
      <c r="T313" s="56">
        <f>IF($B313="","",$R313*$S313)</f>
        <v/>
      </c>
    </row>
    <row r="314">
      <c r="A314" s="20">
        <f>Тех_Движение!$A$311</f>
        <v/>
      </c>
      <c r="B314" s="20">
        <f>IF(Тех_Движение!$F$311&gt;0,Тех_Движение!$I$311,"")</f>
        <v/>
      </c>
      <c r="C314" s="20">
        <f>IF($B314="","",Тех_Движение!$D$311)</f>
        <v/>
      </c>
      <c r="D314" s="42">
        <f>IF($B314="","",Тех_Движение!$B$311)</f>
        <v/>
      </c>
      <c r="E314" s="54">
        <f>IF($B314="","",Тех_Движение!$F$311)</f>
        <v/>
      </c>
      <c r="F314" s="54">
        <f>IF($B314="","",SUMIFS($E$5:$E313,$C$5:$C313,$C314))</f>
        <v/>
      </c>
      <c r="G314" s="54">
        <f>IF($B314="","",MAX(0,$E314-MAX(0,SUMIFS(Тех_Движение!$G$2:$G$5111,Тех_Движение!$D$2:$D$5111,$C314,Тех_Движение!$B$2:$B$5111,"&lt;="&amp;Настройки!$B$5-1)-$F314)))</f>
        <v/>
      </c>
      <c r="H314" s="54">
        <f>IF($B314="","",IF(AND($D314&gt;=Настройки!$B$5,$D314&lt;=Настройки!$B$6),$E314,0))</f>
        <v/>
      </c>
      <c r="I314" s="54">
        <f>IF($B314="","",$G314+$H314-$J314)</f>
        <v/>
      </c>
      <c r="J314" s="54">
        <f>IF($B314="","",MAX(0,$E314-MAX(0,SUMIFS(Тех_Движение!$G$2:$G$5111,Тех_Движение!$D$2:$D$5111,$C314,Тех_Движение!$B$2:$B$5111,"&lt;="&amp;Настройки!$B$6)-$F314)))</f>
        <v/>
      </c>
      <c r="K314" s="54">
        <f>IF(OR($B314="",K$3&lt;$D314+Настройки!$B$7),0,MAX(0,$E314-MAX(0,SUMIFS(Тех_Движение!$G$2:$G$5111,Тех_Движение!$D$2:$D$5111,$C314,Тех_Движение!$B$2:$B$5111,"&lt;="&amp;K$3)-$F314)))</f>
        <v/>
      </c>
      <c r="L314" s="54">
        <f>IF(OR($B314="",L$3&lt;$D314+Настройки!$B$7),0,MAX(0,$E314-MAX(0,SUMIFS(Тех_Движение!$G$2:$G$5111,Тех_Движение!$D$2:$D$5111,$C314,Тех_Движение!$B$2:$B$5111,"&lt;="&amp;L$3)-$F314)))</f>
        <v/>
      </c>
      <c r="M314" s="54">
        <f>IF(OR($B314="",M$3&lt;$D314+Настройки!$B$7),0,MAX(0,$E314-MAX(0,SUMIFS(Тех_Движение!$G$2:$G$5111,Тех_Движение!$D$2:$D$5111,$C314,Тех_Движение!$B$2:$B$5111,"&lt;="&amp;M$3)-$F314)))</f>
        <v/>
      </c>
      <c r="N314" s="54">
        <f>IF(OR($B314="",N$3&lt;$D314+Настройки!$B$7),0,MAX(0,$E314-MAX(0,SUMIFS(Тех_Движение!$G$2:$G$5111,Тех_Движение!$D$2:$D$5111,$C314,Тех_Движение!$B$2:$B$5111,"&lt;="&amp;N$3)-$F314)))</f>
        <v/>
      </c>
      <c r="O314" s="54">
        <f>IF(OR($B314="",O$3&lt;$D314+Настройки!$B$7),0,MAX(0,$E314-MAX(0,SUMIFS(Тех_Движение!$G$2:$G$5111,Тех_Движение!$D$2:$D$5111,$C314,Тех_Движение!$B$2:$B$5111,"&lt;="&amp;O$3)-$F314)))</f>
        <v/>
      </c>
      <c r="P314" s="54">
        <f>IF(OR($B314="",P$3&lt;$D314+Настройки!$B$7),0,MAX(0,$E314-MAX(0,SUMIFS(Тех_Движение!$G$2:$G$5111,Тех_Движение!$D$2:$D$5111,$C314,Тех_Движение!$B$2:$B$5111,"&lt;="&amp;P$3)-$F314)))</f>
        <v/>
      </c>
      <c r="Q314" s="54">
        <f>IF(OR($B314="",Q$3&lt;$D314+Настройки!$B$7),0,MAX(0,$E314-MAX(0,SUMIFS(Тех_Движение!$G$2:$G$5111,Тех_Движение!$D$2:$D$5111,$C314,Тех_Движение!$B$2:$B$5111,"&lt;="&amp;Q$3)-$F314)))</f>
        <v/>
      </c>
      <c r="R314" s="54">
        <f>IF($B314="","",SUM($K314:$Q314))</f>
        <v/>
      </c>
      <c r="S314" s="56">
        <f>IF($B314="","",VLOOKUP($C314,Настройки!$A$11:$L$17,9,FALSE))</f>
        <v/>
      </c>
      <c r="T314" s="56">
        <f>IF($B314="","",$R314*$S314)</f>
        <v/>
      </c>
    </row>
    <row r="315">
      <c r="A315" s="20">
        <f>Тех_Движение!$A$312</f>
        <v/>
      </c>
      <c r="B315" s="20">
        <f>IF(Тех_Движение!$F$312&gt;0,Тех_Движение!$I$312,"")</f>
        <v/>
      </c>
      <c r="C315" s="20">
        <f>IF($B315="","",Тех_Движение!$D$312)</f>
        <v/>
      </c>
      <c r="D315" s="42">
        <f>IF($B315="","",Тех_Движение!$B$312)</f>
        <v/>
      </c>
      <c r="E315" s="54">
        <f>IF($B315="","",Тех_Движение!$F$312)</f>
        <v/>
      </c>
      <c r="F315" s="54">
        <f>IF($B315="","",SUMIFS($E$5:$E314,$C$5:$C314,$C315))</f>
        <v/>
      </c>
      <c r="G315" s="54">
        <f>IF($B315="","",MAX(0,$E315-MAX(0,SUMIFS(Тех_Движение!$G$2:$G$5111,Тех_Движение!$D$2:$D$5111,$C315,Тех_Движение!$B$2:$B$5111,"&lt;="&amp;Настройки!$B$5-1)-$F315)))</f>
        <v/>
      </c>
      <c r="H315" s="54">
        <f>IF($B315="","",IF(AND($D315&gt;=Настройки!$B$5,$D315&lt;=Настройки!$B$6),$E315,0))</f>
        <v/>
      </c>
      <c r="I315" s="54">
        <f>IF($B315="","",$G315+$H315-$J315)</f>
        <v/>
      </c>
      <c r="J315" s="54">
        <f>IF($B315="","",MAX(0,$E315-MAX(0,SUMIFS(Тех_Движение!$G$2:$G$5111,Тех_Движение!$D$2:$D$5111,$C315,Тех_Движение!$B$2:$B$5111,"&lt;="&amp;Настройки!$B$6)-$F315)))</f>
        <v/>
      </c>
      <c r="K315" s="54">
        <f>IF(OR($B315="",K$3&lt;$D315+Настройки!$B$7),0,MAX(0,$E315-MAX(0,SUMIFS(Тех_Движение!$G$2:$G$5111,Тех_Движение!$D$2:$D$5111,$C315,Тех_Движение!$B$2:$B$5111,"&lt;="&amp;K$3)-$F315)))</f>
        <v/>
      </c>
      <c r="L315" s="54">
        <f>IF(OR($B315="",L$3&lt;$D315+Настройки!$B$7),0,MAX(0,$E315-MAX(0,SUMIFS(Тех_Движение!$G$2:$G$5111,Тех_Движение!$D$2:$D$5111,$C315,Тех_Движение!$B$2:$B$5111,"&lt;="&amp;L$3)-$F315)))</f>
        <v/>
      </c>
      <c r="M315" s="54">
        <f>IF(OR($B315="",M$3&lt;$D315+Настройки!$B$7),0,MAX(0,$E315-MAX(0,SUMIFS(Тех_Движение!$G$2:$G$5111,Тех_Движение!$D$2:$D$5111,$C315,Тех_Движение!$B$2:$B$5111,"&lt;="&amp;M$3)-$F315)))</f>
        <v/>
      </c>
      <c r="N315" s="54">
        <f>IF(OR($B315="",N$3&lt;$D315+Настройки!$B$7),0,MAX(0,$E315-MAX(0,SUMIFS(Тех_Движение!$G$2:$G$5111,Тех_Движение!$D$2:$D$5111,$C315,Тех_Движение!$B$2:$B$5111,"&lt;="&amp;N$3)-$F315)))</f>
        <v/>
      </c>
      <c r="O315" s="54">
        <f>IF(OR($B315="",O$3&lt;$D315+Настройки!$B$7),0,MAX(0,$E315-MAX(0,SUMIFS(Тех_Движение!$G$2:$G$5111,Тех_Движение!$D$2:$D$5111,$C315,Тех_Движение!$B$2:$B$5111,"&lt;="&amp;O$3)-$F315)))</f>
        <v/>
      </c>
      <c r="P315" s="54">
        <f>IF(OR($B315="",P$3&lt;$D315+Настройки!$B$7),0,MAX(0,$E315-MAX(0,SUMIFS(Тех_Движение!$G$2:$G$5111,Тех_Движение!$D$2:$D$5111,$C315,Тех_Движение!$B$2:$B$5111,"&lt;="&amp;P$3)-$F315)))</f>
        <v/>
      </c>
      <c r="Q315" s="54">
        <f>IF(OR($B315="",Q$3&lt;$D315+Настройки!$B$7),0,MAX(0,$E315-MAX(0,SUMIFS(Тех_Движение!$G$2:$G$5111,Тех_Движение!$D$2:$D$5111,$C315,Тех_Движение!$B$2:$B$5111,"&lt;="&amp;Q$3)-$F315)))</f>
        <v/>
      </c>
      <c r="R315" s="54">
        <f>IF($B315="","",SUM($K315:$Q315))</f>
        <v/>
      </c>
      <c r="S315" s="56">
        <f>IF($B315="","",VLOOKUP($C315,Настройки!$A$11:$L$17,9,FALSE))</f>
        <v/>
      </c>
      <c r="T315" s="56">
        <f>IF($B315="","",$R315*$S315)</f>
        <v/>
      </c>
    </row>
    <row r="316">
      <c r="A316" s="20">
        <f>Тех_Движение!$A$313</f>
        <v/>
      </c>
      <c r="B316" s="20">
        <f>IF(Тех_Движение!$F$313&gt;0,Тех_Движение!$I$313,"")</f>
        <v/>
      </c>
      <c r="C316" s="20">
        <f>IF($B316="","",Тех_Движение!$D$313)</f>
        <v/>
      </c>
      <c r="D316" s="42">
        <f>IF($B316="","",Тех_Движение!$B$313)</f>
        <v/>
      </c>
      <c r="E316" s="54">
        <f>IF($B316="","",Тех_Движение!$F$313)</f>
        <v/>
      </c>
      <c r="F316" s="54">
        <f>IF($B316="","",SUMIFS($E$5:$E315,$C$5:$C315,$C316))</f>
        <v/>
      </c>
      <c r="G316" s="54">
        <f>IF($B316="","",MAX(0,$E316-MAX(0,SUMIFS(Тех_Движение!$G$2:$G$5111,Тех_Движение!$D$2:$D$5111,$C316,Тех_Движение!$B$2:$B$5111,"&lt;="&amp;Настройки!$B$5-1)-$F316)))</f>
        <v/>
      </c>
      <c r="H316" s="54">
        <f>IF($B316="","",IF(AND($D316&gt;=Настройки!$B$5,$D316&lt;=Настройки!$B$6),$E316,0))</f>
        <v/>
      </c>
      <c r="I316" s="54">
        <f>IF($B316="","",$G316+$H316-$J316)</f>
        <v/>
      </c>
      <c r="J316" s="54">
        <f>IF($B316="","",MAX(0,$E316-MAX(0,SUMIFS(Тех_Движение!$G$2:$G$5111,Тех_Движение!$D$2:$D$5111,$C316,Тех_Движение!$B$2:$B$5111,"&lt;="&amp;Настройки!$B$6)-$F316)))</f>
        <v/>
      </c>
      <c r="K316" s="54">
        <f>IF(OR($B316="",K$3&lt;$D316+Настройки!$B$7),0,MAX(0,$E316-MAX(0,SUMIFS(Тех_Движение!$G$2:$G$5111,Тех_Движение!$D$2:$D$5111,$C316,Тех_Движение!$B$2:$B$5111,"&lt;="&amp;K$3)-$F316)))</f>
        <v/>
      </c>
      <c r="L316" s="54">
        <f>IF(OR($B316="",L$3&lt;$D316+Настройки!$B$7),0,MAX(0,$E316-MAX(0,SUMIFS(Тех_Движение!$G$2:$G$5111,Тех_Движение!$D$2:$D$5111,$C316,Тех_Движение!$B$2:$B$5111,"&lt;="&amp;L$3)-$F316)))</f>
        <v/>
      </c>
      <c r="M316" s="54">
        <f>IF(OR($B316="",M$3&lt;$D316+Настройки!$B$7),0,MAX(0,$E316-MAX(0,SUMIFS(Тех_Движение!$G$2:$G$5111,Тех_Движение!$D$2:$D$5111,$C316,Тех_Движение!$B$2:$B$5111,"&lt;="&amp;M$3)-$F316)))</f>
        <v/>
      </c>
      <c r="N316" s="54">
        <f>IF(OR($B316="",N$3&lt;$D316+Настройки!$B$7),0,MAX(0,$E316-MAX(0,SUMIFS(Тех_Движение!$G$2:$G$5111,Тех_Движение!$D$2:$D$5111,$C316,Тех_Движение!$B$2:$B$5111,"&lt;="&amp;N$3)-$F316)))</f>
        <v/>
      </c>
      <c r="O316" s="54">
        <f>IF(OR($B316="",O$3&lt;$D316+Настройки!$B$7),0,MAX(0,$E316-MAX(0,SUMIFS(Тех_Движение!$G$2:$G$5111,Тех_Движение!$D$2:$D$5111,$C316,Тех_Движение!$B$2:$B$5111,"&lt;="&amp;O$3)-$F316)))</f>
        <v/>
      </c>
      <c r="P316" s="54">
        <f>IF(OR($B316="",P$3&lt;$D316+Настройки!$B$7),0,MAX(0,$E316-MAX(0,SUMIFS(Тех_Движение!$G$2:$G$5111,Тех_Движение!$D$2:$D$5111,$C316,Тех_Движение!$B$2:$B$5111,"&lt;="&amp;P$3)-$F316)))</f>
        <v/>
      </c>
      <c r="Q316" s="54">
        <f>IF(OR($B316="",Q$3&lt;$D316+Настройки!$B$7),0,MAX(0,$E316-MAX(0,SUMIFS(Тех_Движение!$G$2:$G$5111,Тех_Движение!$D$2:$D$5111,$C316,Тех_Движение!$B$2:$B$5111,"&lt;="&amp;Q$3)-$F316)))</f>
        <v/>
      </c>
      <c r="R316" s="54">
        <f>IF($B316="","",SUM($K316:$Q316))</f>
        <v/>
      </c>
      <c r="S316" s="56">
        <f>IF($B316="","",VLOOKUP($C316,Настройки!$A$11:$L$17,9,FALSE))</f>
        <v/>
      </c>
      <c r="T316" s="56">
        <f>IF($B316="","",$R316*$S316)</f>
        <v/>
      </c>
    </row>
    <row r="317">
      <c r="A317" s="20">
        <f>Тех_Движение!$A$314</f>
        <v/>
      </c>
      <c r="B317" s="20">
        <f>IF(Тех_Движение!$F$314&gt;0,Тех_Движение!$I$314,"")</f>
        <v/>
      </c>
      <c r="C317" s="20">
        <f>IF($B317="","",Тех_Движение!$D$314)</f>
        <v/>
      </c>
      <c r="D317" s="42">
        <f>IF($B317="","",Тех_Движение!$B$314)</f>
        <v/>
      </c>
      <c r="E317" s="54">
        <f>IF($B317="","",Тех_Движение!$F$314)</f>
        <v/>
      </c>
      <c r="F317" s="54">
        <f>IF($B317="","",SUMIFS($E$5:$E316,$C$5:$C316,$C317))</f>
        <v/>
      </c>
      <c r="G317" s="54">
        <f>IF($B317="","",MAX(0,$E317-MAX(0,SUMIFS(Тех_Движение!$G$2:$G$5111,Тех_Движение!$D$2:$D$5111,$C317,Тех_Движение!$B$2:$B$5111,"&lt;="&amp;Настройки!$B$5-1)-$F317)))</f>
        <v/>
      </c>
      <c r="H317" s="54">
        <f>IF($B317="","",IF(AND($D317&gt;=Настройки!$B$5,$D317&lt;=Настройки!$B$6),$E317,0))</f>
        <v/>
      </c>
      <c r="I317" s="54">
        <f>IF($B317="","",$G317+$H317-$J317)</f>
        <v/>
      </c>
      <c r="J317" s="54">
        <f>IF($B317="","",MAX(0,$E317-MAX(0,SUMIFS(Тех_Движение!$G$2:$G$5111,Тех_Движение!$D$2:$D$5111,$C317,Тех_Движение!$B$2:$B$5111,"&lt;="&amp;Настройки!$B$6)-$F317)))</f>
        <v/>
      </c>
      <c r="K317" s="54">
        <f>IF(OR($B317="",K$3&lt;$D317+Настройки!$B$7),0,MAX(0,$E317-MAX(0,SUMIFS(Тех_Движение!$G$2:$G$5111,Тех_Движение!$D$2:$D$5111,$C317,Тех_Движение!$B$2:$B$5111,"&lt;="&amp;K$3)-$F317)))</f>
        <v/>
      </c>
      <c r="L317" s="54">
        <f>IF(OR($B317="",L$3&lt;$D317+Настройки!$B$7),0,MAX(0,$E317-MAX(0,SUMIFS(Тех_Движение!$G$2:$G$5111,Тех_Движение!$D$2:$D$5111,$C317,Тех_Движение!$B$2:$B$5111,"&lt;="&amp;L$3)-$F317)))</f>
        <v/>
      </c>
      <c r="M317" s="54">
        <f>IF(OR($B317="",M$3&lt;$D317+Настройки!$B$7),0,MAX(0,$E317-MAX(0,SUMIFS(Тех_Движение!$G$2:$G$5111,Тех_Движение!$D$2:$D$5111,$C317,Тех_Движение!$B$2:$B$5111,"&lt;="&amp;M$3)-$F317)))</f>
        <v/>
      </c>
      <c r="N317" s="54">
        <f>IF(OR($B317="",N$3&lt;$D317+Настройки!$B$7),0,MAX(0,$E317-MAX(0,SUMIFS(Тех_Движение!$G$2:$G$5111,Тех_Движение!$D$2:$D$5111,$C317,Тех_Движение!$B$2:$B$5111,"&lt;="&amp;N$3)-$F317)))</f>
        <v/>
      </c>
      <c r="O317" s="54">
        <f>IF(OR($B317="",O$3&lt;$D317+Настройки!$B$7),0,MAX(0,$E317-MAX(0,SUMIFS(Тех_Движение!$G$2:$G$5111,Тех_Движение!$D$2:$D$5111,$C317,Тех_Движение!$B$2:$B$5111,"&lt;="&amp;O$3)-$F317)))</f>
        <v/>
      </c>
      <c r="P317" s="54">
        <f>IF(OR($B317="",P$3&lt;$D317+Настройки!$B$7),0,MAX(0,$E317-MAX(0,SUMIFS(Тех_Движение!$G$2:$G$5111,Тех_Движение!$D$2:$D$5111,$C317,Тех_Движение!$B$2:$B$5111,"&lt;="&amp;P$3)-$F317)))</f>
        <v/>
      </c>
      <c r="Q317" s="54">
        <f>IF(OR($B317="",Q$3&lt;$D317+Настройки!$B$7),0,MAX(0,$E317-MAX(0,SUMIFS(Тех_Движение!$G$2:$G$5111,Тех_Движение!$D$2:$D$5111,$C317,Тех_Движение!$B$2:$B$5111,"&lt;="&amp;Q$3)-$F317)))</f>
        <v/>
      </c>
      <c r="R317" s="54">
        <f>IF($B317="","",SUM($K317:$Q317))</f>
        <v/>
      </c>
      <c r="S317" s="56">
        <f>IF($B317="","",VLOOKUP($C317,Настройки!$A$11:$L$17,9,FALSE))</f>
        <v/>
      </c>
      <c r="T317" s="56">
        <f>IF($B317="","",$R317*$S317)</f>
        <v/>
      </c>
    </row>
    <row r="318">
      <c r="A318" s="20">
        <f>Тех_Движение!$A$315</f>
        <v/>
      </c>
      <c r="B318" s="20">
        <f>IF(Тех_Движение!$F$315&gt;0,Тех_Движение!$I$315,"")</f>
        <v/>
      </c>
      <c r="C318" s="20">
        <f>IF($B318="","",Тех_Движение!$D$315)</f>
        <v/>
      </c>
      <c r="D318" s="42">
        <f>IF($B318="","",Тех_Движение!$B$315)</f>
        <v/>
      </c>
      <c r="E318" s="54">
        <f>IF($B318="","",Тех_Движение!$F$315)</f>
        <v/>
      </c>
      <c r="F318" s="54">
        <f>IF($B318="","",SUMIFS($E$5:$E317,$C$5:$C317,$C318))</f>
        <v/>
      </c>
      <c r="G318" s="54">
        <f>IF($B318="","",MAX(0,$E318-MAX(0,SUMIFS(Тех_Движение!$G$2:$G$5111,Тех_Движение!$D$2:$D$5111,$C318,Тех_Движение!$B$2:$B$5111,"&lt;="&amp;Настройки!$B$5-1)-$F318)))</f>
        <v/>
      </c>
      <c r="H318" s="54">
        <f>IF($B318="","",IF(AND($D318&gt;=Настройки!$B$5,$D318&lt;=Настройки!$B$6),$E318,0))</f>
        <v/>
      </c>
      <c r="I318" s="54">
        <f>IF($B318="","",$G318+$H318-$J318)</f>
        <v/>
      </c>
      <c r="J318" s="54">
        <f>IF($B318="","",MAX(0,$E318-MAX(0,SUMIFS(Тех_Движение!$G$2:$G$5111,Тех_Движение!$D$2:$D$5111,$C318,Тех_Движение!$B$2:$B$5111,"&lt;="&amp;Настройки!$B$6)-$F318)))</f>
        <v/>
      </c>
      <c r="K318" s="54">
        <f>IF(OR($B318="",K$3&lt;$D318+Настройки!$B$7),0,MAX(0,$E318-MAX(0,SUMIFS(Тех_Движение!$G$2:$G$5111,Тех_Движение!$D$2:$D$5111,$C318,Тех_Движение!$B$2:$B$5111,"&lt;="&amp;K$3)-$F318)))</f>
        <v/>
      </c>
      <c r="L318" s="54">
        <f>IF(OR($B318="",L$3&lt;$D318+Настройки!$B$7),0,MAX(0,$E318-MAX(0,SUMIFS(Тех_Движение!$G$2:$G$5111,Тех_Движение!$D$2:$D$5111,$C318,Тех_Движение!$B$2:$B$5111,"&lt;="&amp;L$3)-$F318)))</f>
        <v/>
      </c>
      <c r="M318" s="54">
        <f>IF(OR($B318="",M$3&lt;$D318+Настройки!$B$7),0,MAX(0,$E318-MAX(0,SUMIFS(Тех_Движение!$G$2:$G$5111,Тех_Движение!$D$2:$D$5111,$C318,Тех_Движение!$B$2:$B$5111,"&lt;="&amp;M$3)-$F318)))</f>
        <v/>
      </c>
      <c r="N318" s="54">
        <f>IF(OR($B318="",N$3&lt;$D318+Настройки!$B$7),0,MAX(0,$E318-MAX(0,SUMIFS(Тех_Движение!$G$2:$G$5111,Тех_Движение!$D$2:$D$5111,$C318,Тех_Движение!$B$2:$B$5111,"&lt;="&amp;N$3)-$F318)))</f>
        <v/>
      </c>
      <c r="O318" s="54">
        <f>IF(OR($B318="",O$3&lt;$D318+Настройки!$B$7),0,MAX(0,$E318-MAX(0,SUMIFS(Тех_Движение!$G$2:$G$5111,Тех_Движение!$D$2:$D$5111,$C318,Тех_Движение!$B$2:$B$5111,"&lt;="&amp;O$3)-$F318)))</f>
        <v/>
      </c>
      <c r="P318" s="54">
        <f>IF(OR($B318="",P$3&lt;$D318+Настройки!$B$7),0,MAX(0,$E318-MAX(0,SUMIFS(Тех_Движение!$G$2:$G$5111,Тех_Движение!$D$2:$D$5111,$C318,Тех_Движение!$B$2:$B$5111,"&lt;="&amp;P$3)-$F318)))</f>
        <v/>
      </c>
      <c r="Q318" s="54">
        <f>IF(OR($B318="",Q$3&lt;$D318+Настройки!$B$7),0,MAX(0,$E318-MAX(0,SUMIFS(Тех_Движение!$G$2:$G$5111,Тех_Движение!$D$2:$D$5111,$C318,Тех_Движение!$B$2:$B$5111,"&lt;="&amp;Q$3)-$F318)))</f>
        <v/>
      </c>
      <c r="R318" s="54">
        <f>IF($B318="","",SUM($K318:$Q318))</f>
        <v/>
      </c>
      <c r="S318" s="56">
        <f>IF($B318="","",VLOOKUP($C318,Настройки!$A$11:$L$17,9,FALSE))</f>
        <v/>
      </c>
      <c r="T318" s="56">
        <f>IF($B318="","",$R318*$S318)</f>
        <v/>
      </c>
    </row>
    <row r="319">
      <c r="A319" s="20">
        <f>Тех_Движение!$A$316</f>
        <v/>
      </c>
      <c r="B319" s="20">
        <f>IF(Тех_Движение!$F$316&gt;0,Тех_Движение!$I$316,"")</f>
        <v/>
      </c>
      <c r="C319" s="20">
        <f>IF($B319="","",Тех_Движение!$D$316)</f>
        <v/>
      </c>
      <c r="D319" s="42">
        <f>IF($B319="","",Тех_Движение!$B$316)</f>
        <v/>
      </c>
      <c r="E319" s="54">
        <f>IF($B319="","",Тех_Движение!$F$316)</f>
        <v/>
      </c>
      <c r="F319" s="54">
        <f>IF($B319="","",SUMIFS($E$5:$E318,$C$5:$C318,$C319))</f>
        <v/>
      </c>
      <c r="G319" s="54">
        <f>IF($B319="","",MAX(0,$E319-MAX(0,SUMIFS(Тех_Движение!$G$2:$G$5111,Тех_Движение!$D$2:$D$5111,$C319,Тех_Движение!$B$2:$B$5111,"&lt;="&amp;Настройки!$B$5-1)-$F319)))</f>
        <v/>
      </c>
      <c r="H319" s="54">
        <f>IF($B319="","",IF(AND($D319&gt;=Настройки!$B$5,$D319&lt;=Настройки!$B$6),$E319,0))</f>
        <v/>
      </c>
      <c r="I319" s="54">
        <f>IF($B319="","",$G319+$H319-$J319)</f>
        <v/>
      </c>
      <c r="J319" s="54">
        <f>IF($B319="","",MAX(0,$E319-MAX(0,SUMIFS(Тех_Движение!$G$2:$G$5111,Тех_Движение!$D$2:$D$5111,$C319,Тех_Движение!$B$2:$B$5111,"&lt;="&amp;Настройки!$B$6)-$F319)))</f>
        <v/>
      </c>
      <c r="K319" s="54">
        <f>IF(OR($B319="",K$3&lt;$D319+Настройки!$B$7),0,MAX(0,$E319-MAX(0,SUMIFS(Тех_Движение!$G$2:$G$5111,Тех_Движение!$D$2:$D$5111,$C319,Тех_Движение!$B$2:$B$5111,"&lt;="&amp;K$3)-$F319)))</f>
        <v/>
      </c>
      <c r="L319" s="54">
        <f>IF(OR($B319="",L$3&lt;$D319+Настройки!$B$7),0,MAX(0,$E319-MAX(0,SUMIFS(Тех_Движение!$G$2:$G$5111,Тех_Движение!$D$2:$D$5111,$C319,Тех_Движение!$B$2:$B$5111,"&lt;="&amp;L$3)-$F319)))</f>
        <v/>
      </c>
      <c r="M319" s="54">
        <f>IF(OR($B319="",M$3&lt;$D319+Настройки!$B$7),0,MAX(0,$E319-MAX(0,SUMIFS(Тех_Движение!$G$2:$G$5111,Тех_Движение!$D$2:$D$5111,$C319,Тех_Движение!$B$2:$B$5111,"&lt;="&amp;M$3)-$F319)))</f>
        <v/>
      </c>
      <c r="N319" s="54">
        <f>IF(OR($B319="",N$3&lt;$D319+Настройки!$B$7),0,MAX(0,$E319-MAX(0,SUMIFS(Тех_Движение!$G$2:$G$5111,Тех_Движение!$D$2:$D$5111,$C319,Тех_Движение!$B$2:$B$5111,"&lt;="&amp;N$3)-$F319)))</f>
        <v/>
      </c>
      <c r="O319" s="54">
        <f>IF(OR($B319="",O$3&lt;$D319+Настройки!$B$7),0,MAX(0,$E319-MAX(0,SUMIFS(Тех_Движение!$G$2:$G$5111,Тех_Движение!$D$2:$D$5111,$C319,Тех_Движение!$B$2:$B$5111,"&lt;="&amp;O$3)-$F319)))</f>
        <v/>
      </c>
      <c r="P319" s="54">
        <f>IF(OR($B319="",P$3&lt;$D319+Настройки!$B$7),0,MAX(0,$E319-MAX(0,SUMIFS(Тех_Движение!$G$2:$G$5111,Тех_Движение!$D$2:$D$5111,$C319,Тех_Движение!$B$2:$B$5111,"&lt;="&amp;P$3)-$F319)))</f>
        <v/>
      </c>
      <c r="Q319" s="54">
        <f>IF(OR($B319="",Q$3&lt;$D319+Настройки!$B$7),0,MAX(0,$E319-MAX(0,SUMIFS(Тех_Движение!$G$2:$G$5111,Тех_Движение!$D$2:$D$5111,$C319,Тех_Движение!$B$2:$B$5111,"&lt;="&amp;Q$3)-$F319)))</f>
        <v/>
      </c>
      <c r="R319" s="54">
        <f>IF($B319="","",SUM($K319:$Q319))</f>
        <v/>
      </c>
      <c r="S319" s="56">
        <f>IF($B319="","",VLOOKUP($C319,Настройки!$A$11:$L$17,9,FALSE))</f>
        <v/>
      </c>
      <c r="T319" s="56">
        <f>IF($B319="","",$R319*$S319)</f>
        <v/>
      </c>
    </row>
    <row r="320">
      <c r="A320" s="20">
        <f>Тех_Движение!$A$317</f>
        <v/>
      </c>
      <c r="B320" s="20">
        <f>IF(Тех_Движение!$F$317&gt;0,Тех_Движение!$I$317,"")</f>
        <v/>
      </c>
      <c r="C320" s="20">
        <f>IF($B320="","",Тех_Движение!$D$317)</f>
        <v/>
      </c>
      <c r="D320" s="42">
        <f>IF($B320="","",Тех_Движение!$B$317)</f>
        <v/>
      </c>
      <c r="E320" s="54">
        <f>IF($B320="","",Тех_Движение!$F$317)</f>
        <v/>
      </c>
      <c r="F320" s="54">
        <f>IF($B320="","",SUMIFS($E$5:$E319,$C$5:$C319,$C320))</f>
        <v/>
      </c>
      <c r="G320" s="54">
        <f>IF($B320="","",MAX(0,$E320-MAX(0,SUMIFS(Тех_Движение!$G$2:$G$5111,Тех_Движение!$D$2:$D$5111,$C320,Тех_Движение!$B$2:$B$5111,"&lt;="&amp;Настройки!$B$5-1)-$F320)))</f>
        <v/>
      </c>
      <c r="H320" s="54">
        <f>IF($B320="","",IF(AND($D320&gt;=Настройки!$B$5,$D320&lt;=Настройки!$B$6),$E320,0))</f>
        <v/>
      </c>
      <c r="I320" s="54">
        <f>IF($B320="","",$G320+$H320-$J320)</f>
        <v/>
      </c>
      <c r="J320" s="54">
        <f>IF($B320="","",MAX(0,$E320-MAX(0,SUMIFS(Тех_Движение!$G$2:$G$5111,Тех_Движение!$D$2:$D$5111,$C320,Тех_Движение!$B$2:$B$5111,"&lt;="&amp;Настройки!$B$6)-$F320)))</f>
        <v/>
      </c>
      <c r="K320" s="54">
        <f>IF(OR($B320="",K$3&lt;$D320+Настройки!$B$7),0,MAX(0,$E320-MAX(0,SUMIFS(Тех_Движение!$G$2:$G$5111,Тех_Движение!$D$2:$D$5111,$C320,Тех_Движение!$B$2:$B$5111,"&lt;="&amp;K$3)-$F320)))</f>
        <v/>
      </c>
      <c r="L320" s="54">
        <f>IF(OR($B320="",L$3&lt;$D320+Настройки!$B$7),0,MAX(0,$E320-MAX(0,SUMIFS(Тех_Движение!$G$2:$G$5111,Тех_Движение!$D$2:$D$5111,$C320,Тех_Движение!$B$2:$B$5111,"&lt;="&amp;L$3)-$F320)))</f>
        <v/>
      </c>
      <c r="M320" s="54">
        <f>IF(OR($B320="",M$3&lt;$D320+Настройки!$B$7),0,MAX(0,$E320-MAX(0,SUMIFS(Тех_Движение!$G$2:$G$5111,Тех_Движение!$D$2:$D$5111,$C320,Тех_Движение!$B$2:$B$5111,"&lt;="&amp;M$3)-$F320)))</f>
        <v/>
      </c>
      <c r="N320" s="54">
        <f>IF(OR($B320="",N$3&lt;$D320+Настройки!$B$7),0,MAX(0,$E320-MAX(0,SUMIFS(Тех_Движение!$G$2:$G$5111,Тех_Движение!$D$2:$D$5111,$C320,Тех_Движение!$B$2:$B$5111,"&lt;="&amp;N$3)-$F320)))</f>
        <v/>
      </c>
      <c r="O320" s="54">
        <f>IF(OR($B320="",O$3&lt;$D320+Настройки!$B$7),0,MAX(0,$E320-MAX(0,SUMIFS(Тех_Движение!$G$2:$G$5111,Тех_Движение!$D$2:$D$5111,$C320,Тех_Движение!$B$2:$B$5111,"&lt;="&amp;O$3)-$F320)))</f>
        <v/>
      </c>
      <c r="P320" s="54">
        <f>IF(OR($B320="",P$3&lt;$D320+Настройки!$B$7),0,MAX(0,$E320-MAX(0,SUMIFS(Тех_Движение!$G$2:$G$5111,Тех_Движение!$D$2:$D$5111,$C320,Тех_Движение!$B$2:$B$5111,"&lt;="&amp;P$3)-$F320)))</f>
        <v/>
      </c>
      <c r="Q320" s="54">
        <f>IF(OR($B320="",Q$3&lt;$D320+Настройки!$B$7),0,MAX(0,$E320-MAX(0,SUMIFS(Тех_Движение!$G$2:$G$5111,Тех_Движение!$D$2:$D$5111,$C320,Тех_Движение!$B$2:$B$5111,"&lt;="&amp;Q$3)-$F320)))</f>
        <v/>
      </c>
      <c r="R320" s="54">
        <f>IF($B320="","",SUM($K320:$Q320))</f>
        <v/>
      </c>
      <c r="S320" s="56">
        <f>IF($B320="","",VLOOKUP($C320,Настройки!$A$11:$L$17,9,FALSE))</f>
        <v/>
      </c>
      <c r="T320" s="56">
        <f>IF($B320="","",$R320*$S320)</f>
        <v/>
      </c>
    </row>
    <row r="321">
      <c r="A321" s="20">
        <f>Тех_Движение!$A$318</f>
        <v/>
      </c>
      <c r="B321" s="20">
        <f>IF(Тех_Движение!$F$318&gt;0,Тех_Движение!$I$318,"")</f>
        <v/>
      </c>
      <c r="C321" s="20">
        <f>IF($B321="","",Тех_Движение!$D$318)</f>
        <v/>
      </c>
      <c r="D321" s="42">
        <f>IF($B321="","",Тех_Движение!$B$318)</f>
        <v/>
      </c>
      <c r="E321" s="54">
        <f>IF($B321="","",Тех_Движение!$F$318)</f>
        <v/>
      </c>
      <c r="F321" s="54">
        <f>IF($B321="","",SUMIFS($E$5:$E320,$C$5:$C320,$C321))</f>
        <v/>
      </c>
      <c r="G321" s="54">
        <f>IF($B321="","",MAX(0,$E321-MAX(0,SUMIFS(Тех_Движение!$G$2:$G$5111,Тех_Движение!$D$2:$D$5111,$C321,Тех_Движение!$B$2:$B$5111,"&lt;="&amp;Настройки!$B$5-1)-$F321)))</f>
        <v/>
      </c>
      <c r="H321" s="54">
        <f>IF($B321="","",IF(AND($D321&gt;=Настройки!$B$5,$D321&lt;=Настройки!$B$6),$E321,0))</f>
        <v/>
      </c>
      <c r="I321" s="54">
        <f>IF($B321="","",$G321+$H321-$J321)</f>
        <v/>
      </c>
      <c r="J321" s="54">
        <f>IF($B321="","",MAX(0,$E321-MAX(0,SUMIFS(Тех_Движение!$G$2:$G$5111,Тех_Движение!$D$2:$D$5111,$C321,Тех_Движение!$B$2:$B$5111,"&lt;="&amp;Настройки!$B$6)-$F321)))</f>
        <v/>
      </c>
      <c r="K321" s="54">
        <f>IF(OR($B321="",K$3&lt;$D321+Настройки!$B$7),0,MAX(0,$E321-MAX(0,SUMIFS(Тех_Движение!$G$2:$G$5111,Тех_Движение!$D$2:$D$5111,$C321,Тех_Движение!$B$2:$B$5111,"&lt;="&amp;K$3)-$F321)))</f>
        <v/>
      </c>
      <c r="L321" s="54">
        <f>IF(OR($B321="",L$3&lt;$D321+Настройки!$B$7),0,MAX(0,$E321-MAX(0,SUMIFS(Тех_Движение!$G$2:$G$5111,Тех_Движение!$D$2:$D$5111,$C321,Тех_Движение!$B$2:$B$5111,"&lt;="&amp;L$3)-$F321)))</f>
        <v/>
      </c>
      <c r="M321" s="54">
        <f>IF(OR($B321="",M$3&lt;$D321+Настройки!$B$7),0,MAX(0,$E321-MAX(0,SUMIFS(Тех_Движение!$G$2:$G$5111,Тех_Движение!$D$2:$D$5111,$C321,Тех_Движение!$B$2:$B$5111,"&lt;="&amp;M$3)-$F321)))</f>
        <v/>
      </c>
      <c r="N321" s="54">
        <f>IF(OR($B321="",N$3&lt;$D321+Настройки!$B$7),0,MAX(0,$E321-MAX(0,SUMIFS(Тех_Движение!$G$2:$G$5111,Тех_Движение!$D$2:$D$5111,$C321,Тех_Движение!$B$2:$B$5111,"&lt;="&amp;N$3)-$F321)))</f>
        <v/>
      </c>
      <c r="O321" s="54">
        <f>IF(OR($B321="",O$3&lt;$D321+Настройки!$B$7),0,MAX(0,$E321-MAX(0,SUMIFS(Тех_Движение!$G$2:$G$5111,Тех_Движение!$D$2:$D$5111,$C321,Тех_Движение!$B$2:$B$5111,"&lt;="&amp;O$3)-$F321)))</f>
        <v/>
      </c>
      <c r="P321" s="54">
        <f>IF(OR($B321="",P$3&lt;$D321+Настройки!$B$7),0,MAX(0,$E321-MAX(0,SUMIFS(Тех_Движение!$G$2:$G$5111,Тех_Движение!$D$2:$D$5111,$C321,Тех_Движение!$B$2:$B$5111,"&lt;="&amp;P$3)-$F321)))</f>
        <v/>
      </c>
      <c r="Q321" s="54">
        <f>IF(OR($B321="",Q$3&lt;$D321+Настройки!$B$7),0,MAX(0,$E321-MAX(0,SUMIFS(Тех_Движение!$G$2:$G$5111,Тех_Движение!$D$2:$D$5111,$C321,Тех_Движение!$B$2:$B$5111,"&lt;="&amp;Q$3)-$F321)))</f>
        <v/>
      </c>
      <c r="R321" s="54">
        <f>IF($B321="","",SUM($K321:$Q321))</f>
        <v/>
      </c>
      <c r="S321" s="56">
        <f>IF($B321="","",VLOOKUP($C321,Настройки!$A$11:$L$17,9,FALSE))</f>
        <v/>
      </c>
      <c r="T321" s="56">
        <f>IF($B321="","",$R321*$S321)</f>
        <v/>
      </c>
    </row>
    <row r="322">
      <c r="A322" s="20">
        <f>Тех_Движение!$A$319</f>
        <v/>
      </c>
      <c r="B322" s="20">
        <f>IF(Тех_Движение!$F$319&gt;0,Тех_Движение!$I$319,"")</f>
        <v/>
      </c>
      <c r="C322" s="20">
        <f>IF($B322="","",Тех_Движение!$D$319)</f>
        <v/>
      </c>
      <c r="D322" s="42">
        <f>IF($B322="","",Тех_Движение!$B$319)</f>
        <v/>
      </c>
      <c r="E322" s="54">
        <f>IF($B322="","",Тех_Движение!$F$319)</f>
        <v/>
      </c>
      <c r="F322" s="54">
        <f>IF($B322="","",SUMIFS($E$5:$E321,$C$5:$C321,$C322))</f>
        <v/>
      </c>
      <c r="G322" s="54">
        <f>IF($B322="","",MAX(0,$E322-MAX(0,SUMIFS(Тех_Движение!$G$2:$G$5111,Тех_Движение!$D$2:$D$5111,$C322,Тех_Движение!$B$2:$B$5111,"&lt;="&amp;Настройки!$B$5-1)-$F322)))</f>
        <v/>
      </c>
      <c r="H322" s="54">
        <f>IF($B322="","",IF(AND($D322&gt;=Настройки!$B$5,$D322&lt;=Настройки!$B$6),$E322,0))</f>
        <v/>
      </c>
      <c r="I322" s="54">
        <f>IF($B322="","",$G322+$H322-$J322)</f>
        <v/>
      </c>
      <c r="J322" s="54">
        <f>IF($B322="","",MAX(0,$E322-MAX(0,SUMIFS(Тех_Движение!$G$2:$G$5111,Тех_Движение!$D$2:$D$5111,$C322,Тех_Движение!$B$2:$B$5111,"&lt;="&amp;Настройки!$B$6)-$F322)))</f>
        <v/>
      </c>
      <c r="K322" s="54">
        <f>IF(OR($B322="",K$3&lt;$D322+Настройки!$B$7),0,MAX(0,$E322-MAX(0,SUMIFS(Тех_Движение!$G$2:$G$5111,Тех_Движение!$D$2:$D$5111,$C322,Тех_Движение!$B$2:$B$5111,"&lt;="&amp;K$3)-$F322)))</f>
        <v/>
      </c>
      <c r="L322" s="54">
        <f>IF(OR($B322="",L$3&lt;$D322+Настройки!$B$7),0,MAX(0,$E322-MAX(0,SUMIFS(Тех_Движение!$G$2:$G$5111,Тех_Движение!$D$2:$D$5111,$C322,Тех_Движение!$B$2:$B$5111,"&lt;="&amp;L$3)-$F322)))</f>
        <v/>
      </c>
      <c r="M322" s="54">
        <f>IF(OR($B322="",M$3&lt;$D322+Настройки!$B$7),0,MAX(0,$E322-MAX(0,SUMIFS(Тех_Движение!$G$2:$G$5111,Тех_Движение!$D$2:$D$5111,$C322,Тех_Движение!$B$2:$B$5111,"&lt;="&amp;M$3)-$F322)))</f>
        <v/>
      </c>
      <c r="N322" s="54">
        <f>IF(OR($B322="",N$3&lt;$D322+Настройки!$B$7),0,MAX(0,$E322-MAX(0,SUMIFS(Тех_Движение!$G$2:$G$5111,Тех_Движение!$D$2:$D$5111,$C322,Тех_Движение!$B$2:$B$5111,"&lt;="&amp;N$3)-$F322)))</f>
        <v/>
      </c>
      <c r="O322" s="54">
        <f>IF(OR($B322="",O$3&lt;$D322+Настройки!$B$7),0,MAX(0,$E322-MAX(0,SUMIFS(Тех_Движение!$G$2:$G$5111,Тех_Движение!$D$2:$D$5111,$C322,Тех_Движение!$B$2:$B$5111,"&lt;="&amp;O$3)-$F322)))</f>
        <v/>
      </c>
      <c r="P322" s="54">
        <f>IF(OR($B322="",P$3&lt;$D322+Настройки!$B$7),0,MAX(0,$E322-MAX(0,SUMIFS(Тех_Движение!$G$2:$G$5111,Тех_Движение!$D$2:$D$5111,$C322,Тех_Движение!$B$2:$B$5111,"&lt;="&amp;P$3)-$F322)))</f>
        <v/>
      </c>
      <c r="Q322" s="54">
        <f>IF(OR($B322="",Q$3&lt;$D322+Настройки!$B$7),0,MAX(0,$E322-MAX(0,SUMIFS(Тех_Движение!$G$2:$G$5111,Тех_Движение!$D$2:$D$5111,$C322,Тех_Движение!$B$2:$B$5111,"&lt;="&amp;Q$3)-$F322)))</f>
        <v/>
      </c>
      <c r="R322" s="54">
        <f>IF($B322="","",SUM($K322:$Q322))</f>
        <v/>
      </c>
      <c r="S322" s="56">
        <f>IF($B322="","",VLOOKUP($C322,Настройки!$A$11:$L$17,9,FALSE))</f>
        <v/>
      </c>
      <c r="T322" s="56">
        <f>IF($B322="","",$R322*$S322)</f>
        <v/>
      </c>
    </row>
    <row r="323">
      <c r="A323" s="20">
        <f>Тех_Движение!$A$320</f>
        <v/>
      </c>
      <c r="B323" s="20">
        <f>IF(Тех_Движение!$F$320&gt;0,Тех_Движение!$I$320,"")</f>
        <v/>
      </c>
      <c r="C323" s="20">
        <f>IF($B323="","",Тех_Движение!$D$320)</f>
        <v/>
      </c>
      <c r="D323" s="42">
        <f>IF($B323="","",Тех_Движение!$B$320)</f>
        <v/>
      </c>
      <c r="E323" s="54">
        <f>IF($B323="","",Тех_Движение!$F$320)</f>
        <v/>
      </c>
      <c r="F323" s="54">
        <f>IF($B323="","",SUMIFS($E$5:$E322,$C$5:$C322,$C323))</f>
        <v/>
      </c>
      <c r="G323" s="54">
        <f>IF($B323="","",MAX(0,$E323-MAX(0,SUMIFS(Тех_Движение!$G$2:$G$5111,Тех_Движение!$D$2:$D$5111,$C323,Тех_Движение!$B$2:$B$5111,"&lt;="&amp;Настройки!$B$5-1)-$F323)))</f>
        <v/>
      </c>
      <c r="H323" s="54">
        <f>IF($B323="","",IF(AND($D323&gt;=Настройки!$B$5,$D323&lt;=Настройки!$B$6),$E323,0))</f>
        <v/>
      </c>
      <c r="I323" s="54">
        <f>IF($B323="","",$G323+$H323-$J323)</f>
        <v/>
      </c>
      <c r="J323" s="54">
        <f>IF($B323="","",MAX(0,$E323-MAX(0,SUMIFS(Тех_Движение!$G$2:$G$5111,Тех_Движение!$D$2:$D$5111,$C323,Тех_Движение!$B$2:$B$5111,"&lt;="&amp;Настройки!$B$6)-$F323)))</f>
        <v/>
      </c>
      <c r="K323" s="54">
        <f>IF(OR($B323="",K$3&lt;$D323+Настройки!$B$7),0,MAX(0,$E323-MAX(0,SUMIFS(Тех_Движение!$G$2:$G$5111,Тех_Движение!$D$2:$D$5111,$C323,Тех_Движение!$B$2:$B$5111,"&lt;="&amp;K$3)-$F323)))</f>
        <v/>
      </c>
      <c r="L323" s="54">
        <f>IF(OR($B323="",L$3&lt;$D323+Настройки!$B$7),0,MAX(0,$E323-MAX(0,SUMIFS(Тех_Движение!$G$2:$G$5111,Тех_Движение!$D$2:$D$5111,$C323,Тех_Движение!$B$2:$B$5111,"&lt;="&amp;L$3)-$F323)))</f>
        <v/>
      </c>
      <c r="M323" s="54">
        <f>IF(OR($B323="",M$3&lt;$D323+Настройки!$B$7),0,MAX(0,$E323-MAX(0,SUMIFS(Тех_Движение!$G$2:$G$5111,Тех_Движение!$D$2:$D$5111,$C323,Тех_Движение!$B$2:$B$5111,"&lt;="&amp;M$3)-$F323)))</f>
        <v/>
      </c>
      <c r="N323" s="54">
        <f>IF(OR($B323="",N$3&lt;$D323+Настройки!$B$7),0,MAX(0,$E323-MAX(0,SUMIFS(Тех_Движение!$G$2:$G$5111,Тех_Движение!$D$2:$D$5111,$C323,Тех_Движение!$B$2:$B$5111,"&lt;="&amp;N$3)-$F323)))</f>
        <v/>
      </c>
      <c r="O323" s="54">
        <f>IF(OR($B323="",O$3&lt;$D323+Настройки!$B$7),0,MAX(0,$E323-MAX(0,SUMIFS(Тех_Движение!$G$2:$G$5111,Тех_Движение!$D$2:$D$5111,$C323,Тех_Движение!$B$2:$B$5111,"&lt;="&amp;O$3)-$F323)))</f>
        <v/>
      </c>
      <c r="P323" s="54">
        <f>IF(OR($B323="",P$3&lt;$D323+Настройки!$B$7),0,MAX(0,$E323-MAX(0,SUMIFS(Тех_Движение!$G$2:$G$5111,Тех_Движение!$D$2:$D$5111,$C323,Тех_Движение!$B$2:$B$5111,"&lt;="&amp;P$3)-$F323)))</f>
        <v/>
      </c>
      <c r="Q323" s="54">
        <f>IF(OR($B323="",Q$3&lt;$D323+Настройки!$B$7),0,MAX(0,$E323-MAX(0,SUMIFS(Тех_Движение!$G$2:$G$5111,Тех_Движение!$D$2:$D$5111,$C323,Тех_Движение!$B$2:$B$5111,"&lt;="&amp;Q$3)-$F323)))</f>
        <v/>
      </c>
      <c r="R323" s="54">
        <f>IF($B323="","",SUM($K323:$Q323))</f>
        <v/>
      </c>
      <c r="S323" s="56">
        <f>IF($B323="","",VLOOKUP($C323,Настройки!$A$11:$L$17,9,FALSE))</f>
        <v/>
      </c>
      <c r="T323" s="56">
        <f>IF($B323="","",$R323*$S323)</f>
        <v/>
      </c>
    </row>
    <row r="324">
      <c r="A324" s="20">
        <f>Тех_Движение!$A$321</f>
        <v/>
      </c>
      <c r="B324" s="20">
        <f>IF(Тех_Движение!$F$321&gt;0,Тех_Движение!$I$321,"")</f>
        <v/>
      </c>
      <c r="C324" s="20">
        <f>IF($B324="","",Тех_Движение!$D$321)</f>
        <v/>
      </c>
      <c r="D324" s="42">
        <f>IF($B324="","",Тех_Движение!$B$321)</f>
        <v/>
      </c>
      <c r="E324" s="54">
        <f>IF($B324="","",Тех_Движение!$F$321)</f>
        <v/>
      </c>
      <c r="F324" s="54">
        <f>IF($B324="","",SUMIFS($E$5:$E323,$C$5:$C323,$C324))</f>
        <v/>
      </c>
      <c r="G324" s="54">
        <f>IF($B324="","",MAX(0,$E324-MAX(0,SUMIFS(Тех_Движение!$G$2:$G$5111,Тех_Движение!$D$2:$D$5111,$C324,Тех_Движение!$B$2:$B$5111,"&lt;="&amp;Настройки!$B$5-1)-$F324)))</f>
        <v/>
      </c>
      <c r="H324" s="54">
        <f>IF($B324="","",IF(AND($D324&gt;=Настройки!$B$5,$D324&lt;=Настройки!$B$6),$E324,0))</f>
        <v/>
      </c>
      <c r="I324" s="54">
        <f>IF($B324="","",$G324+$H324-$J324)</f>
        <v/>
      </c>
      <c r="J324" s="54">
        <f>IF($B324="","",MAX(0,$E324-MAX(0,SUMIFS(Тех_Движение!$G$2:$G$5111,Тех_Движение!$D$2:$D$5111,$C324,Тех_Движение!$B$2:$B$5111,"&lt;="&amp;Настройки!$B$6)-$F324)))</f>
        <v/>
      </c>
      <c r="K324" s="54">
        <f>IF(OR($B324="",K$3&lt;$D324+Настройки!$B$7),0,MAX(0,$E324-MAX(0,SUMIFS(Тех_Движение!$G$2:$G$5111,Тех_Движение!$D$2:$D$5111,$C324,Тех_Движение!$B$2:$B$5111,"&lt;="&amp;K$3)-$F324)))</f>
        <v/>
      </c>
      <c r="L324" s="54">
        <f>IF(OR($B324="",L$3&lt;$D324+Настройки!$B$7),0,MAX(0,$E324-MAX(0,SUMIFS(Тех_Движение!$G$2:$G$5111,Тех_Движение!$D$2:$D$5111,$C324,Тех_Движение!$B$2:$B$5111,"&lt;="&amp;L$3)-$F324)))</f>
        <v/>
      </c>
      <c r="M324" s="54">
        <f>IF(OR($B324="",M$3&lt;$D324+Настройки!$B$7),0,MAX(0,$E324-MAX(0,SUMIFS(Тех_Движение!$G$2:$G$5111,Тех_Движение!$D$2:$D$5111,$C324,Тех_Движение!$B$2:$B$5111,"&lt;="&amp;M$3)-$F324)))</f>
        <v/>
      </c>
      <c r="N324" s="54">
        <f>IF(OR($B324="",N$3&lt;$D324+Настройки!$B$7),0,MAX(0,$E324-MAX(0,SUMIFS(Тех_Движение!$G$2:$G$5111,Тех_Движение!$D$2:$D$5111,$C324,Тех_Движение!$B$2:$B$5111,"&lt;="&amp;N$3)-$F324)))</f>
        <v/>
      </c>
      <c r="O324" s="54">
        <f>IF(OR($B324="",O$3&lt;$D324+Настройки!$B$7),0,MAX(0,$E324-MAX(0,SUMIFS(Тех_Движение!$G$2:$G$5111,Тех_Движение!$D$2:$D$5111,$C324,Тех_Движение!$B$2:$B$5111,"&lt;="&amp;O$3)-$F324)))</f>
        <v/>
      </c>
      <c r="P324" s="54">
        <f>IF(OR($B324="",P$3&lt;$D324+Настройки!$B$7),0,MAX(0,$E324-MAX(0,SUMIFS(Тех_Движение!$G$2:$G$5111,Тех_Движение!$D$2:$D$5111,$C324,Тех_Движение!$B$2:$B$5111,"&lt;="&amp;P$3)-$F324)))</f>
        <v/>
      </c>
      <c r="Q324" s="54">
        <f>IF(OR($B324="",Q$3&lt;$D324+Настройки!$B$7),0,MAX(0,$E324-MAX(0,SUMIFS(Тех_Движение!$G$2:$G$5111,Тех_Движение!$D$2:$D$5111,$C324,Тех_Движение!$B$2:$B$5111,"&lt;="&amp;Q$3)-$F324)))</f>
        <v/>
      </c>
      <c r="R324" s="54">
        <f>IF($B324="","",SUM($K324:$Q324))</f>
        <v/>
      </c>
      <c r="S324" s="56">
        <f>IF($B324="","",VLOOKUP($C324,Настройки!$A$11:$L$17,9,FALSE))</f>
        <v/>
      </c>
      <c r="T324" s="56">
        <f>IF($B324="","",$R324*$S324)</f>
        <v/>
      </c>
    </row>
    <row r="325">
      <c r="A325" s="20">
        <f>Тех_Движение!$A$322</f>
        <v/>
      </c>
      <c r="B325" s="20">
        <f>IF(Тех_Движение!$F$322&gt;0,Тех_Движение!$I$322,"")</f>
        <v/>
      </c>
      <c r="C325" s="20">
        <f>IF($B325="","",Тех_Движение!$D$322)</f>
        <v/>
      </c>
      <c r="D325" s="42">
        <f>IF($B325="","",Тех_Движение!$B$322)</f>
        <v/>
      </c>
      <c r="E325" s="54">
        <f>IF($B325="","",Тех_Движение!$F$322)</f>
        <v/>
      </c>
      <c r="F325" s="54">
        <f>IF($B325="","",SUMIFS($E$5:$E324,$C$5:$C324,$C325))</f>
        <v/>
      </c>
      <c r="G325" s="54">
        <f>IF($B325="","",MAX(0,$E325-MAX(0,SUMIFS(Тех_Движение!$G$2:$G$5111,Тех_Движение!$D$2:$D$5111,$C325,Тех_Движение!$B$2:$B$5111,"&lt;="&amp;Настройки!$B$5-1)-$F325)))</f>
        <v/>
      </c>
      <c r="H325" s="54">
        <f>IF($B325="","",IF(AND($D325&gt;=Настройки!$B$5,$D325&lt;=Настройки!$B$6),$E325,0))</f>
        <v/>
      </c>
      <c r="I325" s="54">
        <f>IF($B325="","",$G325+$H325-$J325)</f>
        <v/>
      </c>
      <c r="J325" s="54">
        <f>IF($B325="","",MAX(0,$E325-MAX(0,SUMIFS(Тех_Движение!$G$2:$G$5111,Тех_Движение!$D$2:$D$5111,$C325,Тех_Движение!$B$2:$B$5111,"&lt;="&amp;Настройки!$B$6)-$F325)))</f>
        <v/>
      </c>
      <c r="K325" s="54">
        <f>IF(OR($B325="",K$3&lt;$D325+Настройки!$B$7),0,MAX(0,$E325-MAX(0,SUMIFS(Тех_Движение!$G$2:$G$5111,Тех_Движение!$D$2:$D$5111,$C325,Тех_Движение!$B$2:$B$5111,"&lt;="&amp;K$3)-$F325)))</f>
        <v/>
      </c>
      <c r="L325" s="54">
        <f>IF(OR($B325="",L$3&lt;$D325+Настройки!$B$7),0,MAX(0,$E325-MAX(0,SUMIFS(Тех_Движение!$G$2:$G$5111,Тех_Движение!$D$2:$D$5111,$C325,Тех_Движение!$B$2:$B$5111,"&lt;="&amp;L$3)-$F325)))</f>
        <v/>
      </c>
      <c r="M325" s="54">
        <f>IF(OR($B325="",M$3&lt;$D325+Настройки!$B$7),0,MAX(0,$E325-MAX(0,SUMIFS(Тех_Движение!$G$2:$G$5111,Тех_Движение!$D$2:$D$5111,$C325,Тех_Движение!$B$2:$B$5111,"&lt;="&amp;M$3)-$F325)))</f>
        <v/>
      </c>
      <c r="N325" s="54">
        <f>IF(OR($B325="",N$3&lt;$D325+Настройки!$B$7),0,MAX(0,$E325-MAX(0,SUMIFS(Тех_Движение!$G$2:$G$5111,Тех_Движение!$D$2:$D$5111,$C325,Тех_Движение!$B$2:$B$5111,"&lt;="&amp;N$3)-$F325)))</f>
        <v/>
      </c>
      <c r="O325" s="54">
        <f>IF(OR($B325="",O$3&lt;$D325+Настройки!$B$7),0,MAX(0,$E325-MAX(0,SUMIFS(Тех_Движение!$G$2:$G$5111,Тех_Движение!$D$2:$D$5111,$C325,Тех_Движение!$B$2:$B$5111,"&lt;="&amp;O$3)-$F325)))</f>
        <v/>
      </c>
      <c r="P325" s="54">
        <f>IF(OR($B325="",P$3&lt;$D325+Настройки!$B$7),0,MAX(0,$E325-MAX(0,SUMIFS(Тех_Движение!$G$2:$G$5111,Тех_Движение!$D$2:$D$5111,$C325,Тех_Движение!$B$2:$B$5111,"&lt;="&amp;P$3)-$F325)))</f>
        <v/>
      </c>
      <c r="Q325" s="54">
        <f>IF(OR($B325="",Q$3&lt;$D325+Настройки!$B$7),0,MAX(0,$E325-MAX(0,SUMIFS(Тех_Движение!$G$2:$G$5111,Тех_Движение!$D$2:$D$5111,$C325,Тех_Движение!$B$2:$B$5111,"&lt;="&amp;Q$3)-$F325)))</f>
        <v/>
      </c>
      <c r="R325" s="54">
        <f>IF($B325="","",SUM($K325:$Q325))</f>
        <v/>
      </c>
      <c r="S325" s="56">
        <f>IF($B325="","",VLOOKUP($C325,Настройки!$A$11:$L$17,9,FALSE))</f>
        <v/>
      </c>
      <c r="T325" s="56">
        <f>IF($B325="","",$R325*$S325)</f>
        <v/>
      </c>
    </row>
    <row r="326">
      <c r="A326" s="20">
        <f>Тех_Движение!$A$323</f>
        <v/>
      </c>
      <c r="B326" s="20">
        <f>IF(Тех_Движение!$F$323&gt;0,Тех_Движение!$I$323,"")</f>
        <v/>
      </c>
      <c r="C326" s="20">
        <f>IF($B326="","",Тех_Движение!$D$323)</f>
        <v/>
      </c>
      <c r="D326" s="42">
        <f>IF($B326="","",Тех_Движение!$B$323)</f>
        <v/>
      </c>
      <c r="E326" s="54">
        <f>IF($B326="","",Тех_Движение!$F$323)</f>
        <v/>
      </c>
      <c r="F326" s="54">
        <f>IF($B326="","",SUMIFS($E$5:$E325,$C$5:$C325,$C326))</f>
        <v/>
      </c>
      <c r="G326" s="54">
        <f>IF($B326="","",MAX(0,$E326-MAX(0,SUMIFS(Тех_Движение!$G$2:$G$5111,Тех_Движение!$D$2:$D$5111,$C326,Тех_Движение!$B$2:$B$5111,"&lt;="&amp;Настройки!$B$5-1)-$F326)))</f>
        <v/>
      </c>
      <c r="H326" s="54">
        <f>IF($B326="","",IF(AND($D326&gt;=Настройки!$B$5,$D326&lt;=Настройки!$B$6),$E326,0))</f>
        <v/>
      </c>
      <c r="I326" s="54">
        <f>IF($B326="","",$G326+$H326-$J326)</f>
        <v/>
      </c>
      <c r="J326" s="54">
        <f>IF($B326="","",MAX(0,$E326-MAX(0,SUMIFS(Тех_Движение!$G$2:$G$5111,Тех_Движение!$D$2:$D$5111,$C326,Тех_Движение!$B$2:$B$5111,"&lt;="&amp;Настройки!$B$6)-$F326)))</f>
        <v/>
      </c>
      <c r="K326" s="54">
        <f>IF(OR($B326="",K$3&lt;$D326+Настройки!$B$7),0,MAX(0,$E326-MAX(0,SUMIFS(Тех_Движение!$G$2:$G$5111,Тех_Движение!$D$2:$D$5111,$C326,Тех_Движение!$B$2:$B$5111,"&lt;="&amp;K$3)-$F326)))</f>
        <v/>
      </c>
      <c r="L326" s="54">
        <f>IF(OR($B326="",L$3&lt;$D326+Настройки!$B$7),0,MAX(0,$E326-MAX(0,SUMIFS(Тех_Движение!$G$2:$G$5111,Тех_Движение!$D$2:$D$5111,$C326,Тех_Движение!$B$2:$B$5111,"&lt;="&amp;L$3)-$F326)))</f>
        <v/>
      </c>
      <c r="M326" s="54">
        <f>IF(OR($B326="",M$3&lt;$D326+Настройки!$B$7),0,MAX(0,$E326-MAX(0,SUMIFS(Тех_Движение!$G$2:$G$5111,Тех_Движение!$D$2:$D$5111,$C326,Тех_Движение!$B$2:$B$5111,"&lt;="&amp;M$3)-$F326)))</f>
        <v/>
      </c>
      <c r="N326" s="54">
        <f>IF(OR($B326="",N$3&lt;$D326+Настройки!$B$7),0,MAX(0,$E326-MAX(0,SUMIFS(Тех_Движение!$G$2:$G$5111,Тех_Движение!$D$2:$D$5111,$C326,Тех_Движение!$B$2:$B$5111,"&lt;="&amp;N$3)-$F326)))</f>
        <v/>
      </c>
      <c r="O326" s="54">
        <f>IF(OR($B326="",O$3&lt;$D326+Настройки!$B$7),0,MAX(0,$E326-MAX(0,SUMIFS(Тех_Движение!$G$2:$G$5111,Тех_Движение!$D$2:$D$5111,$C326,Тех_Движение!$B$2:$B$5111,"&lt;="&amp;O$3)-$F326)))</f>
        <v/>
      </c>
      <c r="P326" s="54">
        <f>IF(OR($B326="",P$3&lt;$D326+Настройки!$B$7),0,MAX(0,$E326-MAX(0,SUMIFS(Тех_Движение!$G$2:$G$5111,Тех_Движение!$D$2:$D$5111,$C326,Тех_Движение!$B$2:$B$5111,"&lt;="&amp;P$3)-$F326)))</f>
        <v/>
      </c>
      <c r="Q326" s="54">
        <f>IF(OR($B326="",Q$3&lt;$D326+Настройки!$B$7),0,MAX(0,$E326-MAX(0,SUMIFS(Тех_Движение!$G$2:$G$5111,Тех_Движение!$D$2:$D$5111,$C326,Тех_Движение!$B$2:$B$5111,"&lt;="&amp;Q$3)-$F326)))</f>
        <v/>
      </c>
      <c r="R326" s="54">
        <f>IF($B326="","",SUM($K326:$Q326))</f>
        <v/>
      </c>
      <c r="S326" s="56">
        <f>IF($B326="","",VLOOKUP($C326,Настройки!$A$11:$L$17,9,FALSE))</f>
        <v/>
      </c>
      <c r="T326" s="56">
        <f>IF($B326="","",$R326*$S326)</f>
        <v/>
      </c>
    </row>
    <row r="327">
      <c r="A327" s="20">
        <f>Тех_Движение!$A$324</f>
        <v/>
      </c>
      <c r="B327" s="20">
        <f>IF(Тех_Движение!$F$324&gt;0,Тех_Движение!$I$324,"")</f>
        <v/>
      </c>
      <c r="C327" s="20">
        <f>IF($B327="","",Тех_Движение!$D$324)</f>
        <v/>
      </c>
      <c r="D327" s="42">
        <f>IF($B327="","",Тех_Движение!$B$324)</f>
        <v/>
      </c>
      <c r="E327" s="54">
        <f>IF($B327="","",Тех_Движение!$F$324)</f>
        <v/>
      </c>
      <c r="F327" s="54">
        <f>IF($B327="","",SUMIFS($E$5:$E326,$C$5:$C326,$C327))</f>
        <v/>
      </c>
      <c r="G327" s="54">
        <f>IF($B327="","",MAX(0,$E327-MAX(0,SUMIFS(Тех_Движение!$G$2:$G$5111,Тех_Движение!$D$2:$D$5111,$C327,Тех_Движение!$B$2:$B$5111,"&lt;="&amp;Настройки!$B$5-1)-$F327)))</f>
        <v/>
      </c>
      <c r="H327" s="54">
        <f>IF($B327="","",IF(AND($D327&gt;=Настройки!$B$5,$D327&lt;=Настройки!$B$6),$E327,0))</f>
        <v/>
      </c>
      <c r="I327" s="54">
        <f>IF($B327="","",$G327+$H327-$J327)</f>
        <v/>
      </c>
      <c r="J327" s="54">
        <f>IF($B327="","",MAX(0,$E327-MAX(0,SUMIFS(Тех_Движение!$G$2:$G$5111,Тех_Движение!$D$2:$D$5111,$C327,Тех_Движение!$B$2:$B$5111,"&lt;="&amp;Настройки!$B$6)-$F327)))</f>
        <v/>
      </c>
      <c r="K327" s="54">
        <f>IF(OR($B327="",K$3&lt;$D327+Настройки!$B$7),0,MAX(0,$E327-MAX(0,SUMIFS(Тех_Движение!$G$2:$G$5111,Тех_Движение!$D$2:$D$5111,$C327,Тех_Движение!$B$2:$B$5111,"&lt;="&amp;K$3)-$F327)))</f>
        <v/>
      </c>
      <c r="L327" s="54">
        <f>IF(OR($B327="",L$3&lt;$D327+Настройки!$B$7),0,MAX(0,$E327-MAX(0,SUMIFS(Тех_Движение!$G$2:$G$5111,Тех_Движение!$D$2:$D$5111,$C327,Тех_Движение!$B$2:$B$5111,"&lt;="&amp;L$3)-$F327)))</f>
        <v/>
      </c>
      <c r="M327" s="54">
        <f>IF(OR($B327="",M$3&lt;$D327+Настройки!$B$7),0,MAX(0,$E327-MAX(0,SUMIFS(Тех_Движение!$G$2:$G$5111,Тех_Движение!$D$2:$D$5111,$C327,Тех_Движение!$B$2:$B$5111,"&lt;="&amp;M$3)-$F327)))</f>
        <v/>
      </c>
      <c r="N327" s="54">
        <f>IF(OR($B327="",N$3&lt;$D327+Настройки!$B$7),0,MAX(0,$E327-MAX(0,SUMIFS(Тех_Движение!$G$2:$G$5111,Тех_Движение!$D$2:$D$5111,$C327,Тех_Движение!$B$2:$B$5111,"&lt;="&amp;N$3)-$F327)))</f>
        <v/>
      </c>
      <c r="O327" s="54">
        <f>IF(OR($B327="",O$3&lt;$D327+Настройки!$B$7),0,MAX(0,$E327-MAX(0,SUMIFS(Тех_Движение!$G$2:$G$5111,Тех_Движение!$D$2:$D$5111,$C327,Тех_Движение!$B$2:$B$5111,"&lt;="&amp;O$3)-$F327)))</f>
        <v/>
      </c>
      <c r="P327" s="54">
        <f>IF(OR($B327="",P$3&lt;$D327+Настройки!$B$7),0,MAX(0,$E327-MAX(0,SUMIFS(Тех_Движение!$G$2:$G$5111,Тех_Движение!$D$2:$D$5111,$C327,Тех_Движение!$B$2:$B$5111,"&lt;="&amp;P$3)-$F327)))</f>
        <v/>
      </c>
      <c r="Q327" s="54">
        <f>IF(OR($B327="",Q$3&lt;$D327+Настройки!$B$7),0,MAX(0,$E327-MAX(0,SUMIFS(Тех_Движение!$G$2:$G$5111,Тех_Движение!$D$2:$D$5111,$C327,Тех_Движение!$B$2:$B$5111,"&lt;="&amp;Q$3)-$F327)))</f>
        <v/>
      </c>
      <c r="R327" s="54">
        <f>IF($B327="","",SUM($K327:$Q327))</f>
        <v/>
      </c>
      <c r="S327" s="56">
        <f>IF($B327="","",VLOOKUP($C327,Настройки!$A$11:$L$17,9,FALSE))</f>
        <v/>
      </c>
      <c r="T327" s="56">
        <f>IF($B327="","",$R327*$S327)</f>
        <v/>
      </c>
    </row>
    <row r="328">
      <c r="A328" s="20">
        <f>Тех_Движение!$A$325</f>
        <v/>
      </c>
      <c r="B328" s="20">
        <f>IF(Тех_Движение!$F$325&gt;0,Тех_Движение!$I$325,"")</f>
        <v/>
      </c>
      <c r="C328" s="20">
        <f>IF($B328="","",Тех_Движение!$D$325)</f>
        <v/>
      </c>
      <c r="D328" s="42">
        <f>IF($B328="","",Тех_Движение!$B$325)</f>
        <v/>
      </c>
      <c r="E328" s="54">
        <f>IF($B328="","",Тех_Движение!$F$325)</f>
        <v/>
      </c>
      <c r="F328" s="54">
        <f>IF($B328="","",SUMIFS($E$5:$E327,$C$5:$C327,$C328))</f>
        <v/>
      </c>
      <c r="G328" s="54">
        <f>IF($B328="","",MAX(0,$E328-MAX(0,SUMIFS(Тех_Движение!$G$2:$G$5111,Тех_Движение!$D$2:$D$5111,$C328,Тех_Движение!$B$2:$B$5111,"&lt;="&amp;Настройки!$B$5-1)-$F328)))</f>
        <v/>
      </c>
      <c r="H328" s="54">
        <f>IF($B328="","",IF(AND($D328&gt;=Настройки!$B$5,$D328&lt;=Настройки!$B$6),$E328,0))</f>
        <v/>
      </c>
      <c r="I328" s="54">
        <f>IF($B328="","",$G328+$H328-$J328)</f>
        <v/>
      </c>
      <c r="J328" s="54">
        <f>IF($B328="","",MAX(0,$E328-MAX(0,SUMIFS(Тех_Движение!$G$2:$G$5111,Тех_Движение!$D$2:$D$5111,$C328,Тех_Движение!$B$2:$B$5111,"&lt;="&amp;Настройки!$B$6)-$F328)))</f>
        <v/>
      </c>
      <c r="K328" s="54">
        <f>IF(OR($B328="",K$3&lt;$D328+Настройки!$B$7),0,MAX(0,$E328-MAX(0,SUMIFS(Тех_Движение!$G$2:$G$5111,Тех_Движение!$D$2:$D$5111,$C328,Тех_Движение!$B$2:$B$5111,"&lt;="&amp;K$3)-$F328)))</f>
        <v/>
      </c>
      <c r="L328" s="54">
        <f>IF(OR($B328="",L$3&lt;$D328+Настройки!$B$7),0,MAX(0,$E328-MAX(0,SUMIFS(Тех_Движение!$G$2:$G$5111,Тех_Движение!$D$2:$D$5111,$C328,Тех_Движение!$B$2:$B$5111,"&lt;="&amp;L$3)-$F328)))</f>
        <v/>
      </c>
      <c r="M328" s="54">
        <f>IF(OR($B328="",M$3&lt;$D328+Настройки!$B$7),0,MAX(0,$E328-MAX(0,SUMIFS(Тех_Движение!$G$2:$G$5111,Тех_Движение!$D$2:$D$5111,$C328,Тех_Движение!$B$2:$B$5111,"&lt;="&amp;M$3)-$F328)))</f>
        <v/>
      </c>
      <c r="N328" s="54">
        <f>IF(OR($B328="",N$3&lt;$D328+Настройки!$B$7),0,MAX(0,$E328-MAX(0,SUMIFS(Тех_Движение!$G$2:$G$5111,Тех_Движение!$D$2:$D$5111,$C328,Тех_Движение!$B$2:$B$5111,"&lt;="&amp;N$3)-$F328)))</f>
        <v/>
      </c>
      <c r="O328" s="54">
        <f>IF(OR($B328="",O$3&lt;$D328+Настройки!$B$7),0,MAX(0,$E328-MAX(0,SUMIFS(Тех_Движение!$G$2:$G$5111,Тех_Движение!$D$2:$D$5111,$C328,Тех_Движение!$B$2:$B$5111,"&lt;="&amp;O$3)-$F328)))</f>
        <v/>
      </c>
      <c r="P328" s="54">
        <f>IF(OR($B328="",P$3&lt;$D328+Настройки!$B$7),0,MAX(0,$E328-MAX(0,SUMIFS(Тех_Движение!$G$2:$G$5111,Тех_Движение!$D$2:$D$5111,$C328,Тех_Движение!$B$2:$B$5111,"&lt;="&amp;P$3)-$F328)))</f>
        <v/>
      </c>
      <c r="Q328" s="54">
        <f>IF(OR($B328="",Q$3&lt;$D328+Настройки!$B$7),0,MAX(0,$E328-MAX(0,SUMIFS(Тех_Движение!$G$2:$G$5111,Тех_Движение!$D$2:$D$5111,$C328,Тех_Движение!$B$2:$B$5111,"&lt;="&amp;Q$3)-$F328)))</f>
        <v/>
      </c>
      <c r="R328" s="54">
        <f>IF($B328="","",SUM($K328:$Q328))</f>
        <v/>
      </c>
      <c r="S328" s="56">
        <f>IF($B328="","",VLOOKUP($C328,Настройки!$A$11:$L$17,9,FALSE))</f>
        <v/>
      </c>
      <c r="T328" s="56">
        <f>IF($B328="","",$R328*$S328)</f>
        <v/>
      </c>
    </row>
    <row r="329">
      <c r="A329" s="20">
        <f>Тех_Движение!$A$326</f>
        <v/>
      </c>
      <c r="B329" s="20">
        <f>IF(Тех_Движение!$F$326&gt;0,Тех_Движение!$I$326,"")</f>
        <v/>
      </c>
      <c r="C329" s="20">
        <f>IF($B329="","",Тех_Движение!$D$326)</f>
        <v/>
      </c>
      <c r="D329" s="42">
        <f>IF($B329="","",Тех_Движение!$B$326)</f>
        <v/>
      </c>
      <c r="E329" s="54">
        <f>IF($B329="","",Тех_Движение!$F$326)</f>
        <v/>
      </c>
      <c r="F329" s="54">
        <f>IF($B329="","",SUMIFS($E$5:$E328,$C$5:$C328,$C329))</f>
        <v/>
      </c>
      <c r="G329" s="54">
        <f>IF($B329="","",MAX(0,$E329-MAX(0,SUMIFS(Тех_Движение!$G$2:$G$5111,Тех_Движение!$D$2:$D$5111,$C329,Тех_Движение!$B$2:$B$5111,"&lt;="&amp;Настройки!$B$5-1)-$F329)))</f>
        <v/>
      </c>
      <c r="H329" s="54">
        <f>IF($B329="","",IF(AND($D329&gt;=Настройки!$B$5,$D329&lt;=Настройки!$B$6),$E329,0))</f>
        <v/>
      </c>
      <c r="I329" s="54">
        <f>IF($B329="","",$G329+$H329-$J329)</f>
        <v/>
      </c>
      <c r="J329" s="54">
        <f>IF($B329="","",MAX(0,$E329-MAX(0,SUMIFS(Тех_Движение!$G$2:$G$5111,Тех_Движение!$D$2:$D$5111,$C329,Тех_Движение!$B$2:$B$5111,"&lt;="&amp;Настройки!$B$6)-$F329)))</f>
        <v/>
      </c>
      <c r="K329" s="54">
        <f>IF(OR($B329="",K$3&lt;$D329+Настройки!$B$7),0,MAX(0,$E329-MAX(0,SUMIFS(Тех_Движение!$G$2:$G$5111,Тех_Движение!$D$2:$D$5111,$C329,Тех_Движение!$B$2:$B$5111,"&lt;="&amp;K$3)-$F329)))</f>
        <v/>
      </c>
      <c r="L329" s="54">
        <f>IF(OR($B329="",L$3&lt;$D329+Настройки!$B$7),0,MAX(0,$E329-MAX(0,SUMIFS(Тех_Движение!$G$2:$G$5111,Тех_Движение!$D$2:$D$5111,$C329,Тех_Движение!$B$2:$B$5111,"&lt;="&amp;L$3)-$F329)))</f>
        <v/>
      </c>
      <c r="M329" s="54">
        <f>IF(OR($B329="",M$3&lt;$D329+Настройки!$B$7),0,MAX(0,$E329-MAX(0,SUMIFS(Тех_Движение!$G$2:$G$5111,Тех_Движение!$D$2:$D$5111,$C329,Тех_Движение!$B$2:$B$5111,"&lt;="&amp;M$3)-$F329)))</f>
        <v/>
      </c>
      <c r="N329" s="54">
        <f>IF(OR($B329="",N$3&lt;$D329+Настройки!$B$7),0,MAX(0,$E329-MAX(0,SUMIFS(Тех_Движение!$G$2:$G$5111,Тех_Движение!$D$2:$D$5111,$C329,Тех_Движение!$B$2:$B$5111,"&lt;="&amp;N$3)-$F329)))</f>
        <v/>
      </c>
      <c r="O329" s="54">
        <f>IF(OR($B329="",O$3&lt;$D329+Настройки!$B$7),0,MAX(0,$E329-MAX(0,SUMIFS(Тех_Движение!$G$2:$G$5111,Тех_Движение!$D$2:$D$5111,$C329,Тех_Движение!$B$2:$B$5111,"&lt;="&amp;O$3)-$F329)))</f>
        <v/>
      </c>
      <c r="P329" s="54">
        <f>IF(OR($B329="",P$3&lt;$D329+Настройки!$B$7),0,MAX(0,$E329-MAX(0,SUMIFS(Тех_Движение!$G$2:$G$5111,Тех_Движение!$D$2:$D$5111,$C329,Тех_Движение!$B$2:$B$5111,"&lt;="&amp;P$3)-$F329)))</f>
        <v/>
      </c>
      <c r="Q329" s="54">
        <f>IF(OR($B329="",Q$3&lt;$D329+Настройки!$B$7),0,MAX(0,$E329-MAX(0,SUMIFS(Тех_Движение!$G$2:$G$5111,Тех_Движение!$D$2:$D$5111,$C329,Тех_Движение!$B$2:$B$5111,"&lt;="&amp;Q$3)-$F329)))</f>
        <v/>
      </c>
      <c r="R329" s="54">
        <f>IF($B329="","",SUM($K329:$Q329))</f>
        <v/>
      </c>
      <c r="S329" s="56">
        <f>IF($B329="","",VLOOKUP($C329,Настройки!$A$11:$L$17,9,FALSE))</f>
        <v/>
      </c>
      <c r="T329" s="56">
        <f>IF($B329="","",$R329*$S329)</f>
        <v/>
      </c>
    </row>
    <row r="330">
      <c r="A330" s="20">
        <f>Тех_Движение!$A$327</f>
        <v/>
      </c>
      <c r="B330" s="20">
        <f>IF(Тех_Движение!$F$327&gt;0,Тех_Движение!$I$327,"")</f>
        <v/>
      </c>
      <c r="C330" s="20">
        <f>IF($B330="","",Тех_Движение!$D$327)</f>
        <v/>
      </c>
      <c r="D330" s="42">
        <f>IF($B330="","",Тех_Движение!$B$327)</f>
        <v/>
      </c>
      <c r="E330" s="54">
        <f>IF($B330="","",Тех_Движение!$F$327)</f>
        <v/>
      </c>
      <c r="F330" s="54">
        <f>IF($B330="","",SUMIFS($E$5:$E329,$C$5:$C329,$C330))</f>
        <v/>
      </c>
      <c r="G330" s="54">
        <f>IF($B330="","",MAX(0,$E330-MAX(0,SUMIFS(Тех_Движение!$G$2:$G$5111,Тех_Движение!$D$2:$D$5111,$C330,Тех_Движение!$B$2:$B$5111,"&lt;="&amp;Настройки!$B$5-1)-$F330)))</f>
        <v/>
      </c>
      <c r="H330" s="54">
        <f>IF($B330="","",IF(AND($D330&gt;=Настройки!$B$5,$D330&lt;=Настройки!$B$6),$E330,0))</f>
        <v/>
      </c>
      <c r="I330" s="54">
        <f>IF($B330="","",$G330+$H330-$J330)</f>
        <v/>
      </c>
      <c r="J330" s="54">
        <f>IF($B330="","",MAX(0,$E330-MAX(0,SUMIFS(Тех_Движение!$G$2:$G$5111,Тех_Движение!$D$2:$D$5111,$C330,Тех_Движение!$B$2:$B$5111,"&lt;="&amp;Настройки!$B$6)-$F330)))</f>
        <v/>
      </c>
      <c r="K330" s="54">
        <f>IF(OR($B330="",K$3&lt;$D330+Настройки!$B$7),0,MAX(0,$E330-MAX(0,SUMIFS(Тех_Движение!$G$2:$G$5111,Тех_Движение!$D$2:$D$5111,$C330,Тех_Движение!$B$2:$B$5111,"&lt;="&amp;K$3)-$F330)))</f>
        <v/>
      </c>
      <c r="L330" s="54">
        <f>IF(OR($B330="",L$3&lt;$D330+Настройки!$B$7),0,MAX(0,$E330-MAX(0,SUMIFS(Тех_Движение!$G$2:$G$5111,Тех_Движение!$D$2:$D$5111,$C330,Тех_Движение!$B$2:$B$5111,"&lt;="&amp;L$3)-$F330)))</f>
        <v/>
      </c>
      <c r="M330" s="54">
        <f>IF(OR($B330="",M$3&lt;$D330+Настройки!$B$7),0,MAX(0,$E330-MAX(0,SUMIFS(Тех_Движение!$G$2:$G$5111,Тех_Движение!$D$2:$D$5111,$C330,Тех_Движение!$B$2:$B$5111,"&lt;="&amp;M$3)-$F330)))</f>
        <v/>
      </c>
      <c r="N330" s="54">
        <f>IF(OR($B330="",N$3&lt;$D330+Настройки!$B$7),0,MAX(0,$E330-MAX(0,SUMIFS(Тех_Движение!$G$2:$G$5111,Тех_Движение!$D$2:$D$5111,$C330,Тех_Движение!$B$2:$B$5111,"&lt;="&amp;N$3)-$F330)))</f>
        <v/>
      </c>
      <c r="O330" s="54">
        <f>IF(OR($B330="",O$3&lt;$D330+Настройки!$B$7),0,MAX(0,$E330-MAX(0,SUMIFS(Тех_Движение!$G$2:$G$5111,Тех_Движение!$D$2:$D$5111,$C330,Тех_Движение!$B$2:$B$5111,"&lt;="&amp;O$3)-$F330)))</f>
        <v/>
      </c>
      <c r="P330" s="54">
        <f>IF(OR($B330="",P$3&lt;$D330+Настройки!$B$7),0,MAX(0,$E330-MAX(0,SUMIFS(Тех_Движение!$G$2:$G$5111,Тех_Движение!$D$2:$D$5111,$C330,Тех_Движение!$B$2:$B$5111,"&lt;="&amp;P$3)-$F330)))</f>
        <v/>
      </c>
      <c r="Q330" s="54">
        <f>IF(OR($B330="",Q$3&lt;$D330+Настройки!$B$7),0,MAX(0,$E330-MAX(0,SUMIFS(Тех_Движение!$G$2:$G$5111,Тех_Движение!$D$2:$D$5111,$C330,Тех_Движение!$B$2:$B$5111,"&lt;="&amp;Q$3)-$F330)))</f>
        <v/>
      </c>
      <c r="R330" s="54">
        <f>IF($B330="","",SUM($K330:$Q330))</f>
        <v/>
      </c>
      <c r="S330" s="56">
        <f>IF($B330="","",VLOOKUP($C330,Настройки!$A$11:$L$17,9,FALSE))</f>
        <v/>
      </c>
      <c r="T330" s="56">
        <f>IF($B330="","",$R330*$S330)</f>
        <v/>
      </c>
    </row>
    <row r="331">
      <c r="A331" s="20">
        <f>Тех_Движение!$A$328</f>
        <v/>
      </c>
      <c r="B331" s="20">
        <f>IF(Тех_Движение!$F$328&gt;0,Тех_Движение!$I$328,"")</f>
        <v/>
      </c>
      <c r="C331" s="20">
        <f>IF($B331="","",Тех_Движение!$D$328)</f>
        <v/>
      </c>
      <c r="D331" s="42">
        <f>IF($B331="","",Тех_Движение!$B$328)</f>
        <v/>
      </c>
      <c r="E331" s="54">
        <f>IF($B331="","",Тех_Движение!$F$328)</f>
        <v/>
      </c>
      <c r="F331" s="54">
        <f>IF($B331="","",SUMIFS($E$5:$E330,$C$5:$C330,$C331))</f>
        <v/>
      </c>
      <c r="G331" s="54">
        <f>IF($B331="","",MAX(0,$E331-MAX(0,SUMIFS(Тех_Движение!$G$2:$G$5111,Тех_Движение!$D$2:$D$5111,$C331,Тех_Движение!$B$2:$B$5111,"&lt;="&amp;Настройки!$B$5-1)-$F331)))</f>
        <v/>
      </c>
      <c r="H331" s="54">
        <f>IF($B331="","",IF(AND($D331&gt;=Настройки!$B$5,$D331&lt;=Настройки!$B$6),$E331,0))</f>
        <v/>
      </c>
      <c r="I331" s="54">
        <f>IF($B331="","",$G331+$H331-$J331)</f>
        <v/>
      </c>
      <c r="J331" s="54">
        <f>IF($B331="","",MAX(0,$E331-MAX(0,SUMIFS(Тех_Движение!$G$2:$G$5111,Тех_Движение!$D$2:$D$5111,$C331,Тех_Движение!$B$2:$B$5111,"&lt;="&amp;Настройки!$B$6)-$F331)))</f>
        <v/>
      </c>
      <c r="K331" s="54">
        <f>IF(OR($B331="",K$3&lt;$D331+Настройки!$B$7),0,MAX(0,$E331-MAX(0,SUMIFS(Тех_Движение!$G$2:$G$5111,Тех_Движение!$D$2:$D$5111,$C331,Тех_Движение!$B$2:$B$5111,"&lt;="&amp;K$3)-$F331)))</f>
        <v/>
      </c>
      <c r="L331" s="54">
        <f>IF(OR($B331="",L$3&lt;$D331+Настройки!$B$7),0,MAX(0,$E331-MAX(0,SUMIFS(Тех_Движение!$G$2:$G$5111,Тех_Движение!$D$2:$D$5111,$C331,Тех_Движение!$B$2:$B$5111,"&lt;="&amp;L$3)-$F331)))</f>
        <v/>
      </c>
      <c r="M331" s="54">
        <f>IF(OR($B331="",M$3&lt;$D331+Настройки!$B$7),0,MAX(0,$E331-MAX(0,SUMIFS(Тех_Движение!$G$2:$G$5111,Тех_Движение!$D$2:$D$5111,$C331,Тех_Движение!$B$2:$B$5111,"&lt;="&amp;M$3)-$F331)))</f>
        <v/>
      </c>
      <c r="N331" s="54">
        <f>IF(OR($B331="",N$3&lt;$D331+Настройки!$B$7),0,MAX(0,$E331-MAX(0,SUMIFS(Тех_Движение!$G$2:$G$5111,Тех_Движение!$D$2:$D$5111,$C331,Тех_Движение!$B$2:$B$5111,"&lt;="&amp;N$3)-$F331)))</f>
        <v/>
      </c>
      <c r="O331" s="54">
        <f>IF(OR($B331="",O$3&lt;$D331+Настройки!$B$7),0,MAX(0,$E331-MAX(0,SUMIFS(Тех_Движение!$G$2:$G$5111,Тех_Движение!$D$2:$D$5111,$C331,Тех_Движение!$B$2:$B$5111,"&lt;="&amp;O$3)-$F331)))</f>
        <v/>
      </c>
      <c r="P331" s="54">
        <f>IF(OR($B331="",P$3&lt;$D331+Настройки!$B$7),0,MAX(0,$E331-MAX(0,SUMIFS(Тех_Движение!$G$2:$G$5111,Тех_Движение!$D$2:$D$5111,$C331,Тех_Движение!$B$2:$B$5111,"&lt;="&amp;P$3)-$F331)))</f>
        <v/>
      </c>
      <c r="Q331" s="54">
        <f>IF(OR($B331="",Q$3&lt;$D331+Настройки!$B$7),0,MAX(0,$E331-MAX(0,SUMIFS(Тех_Движение!$G$2:$G$5111,Тех_Движение!$D$2:$D$5111,$C331,Тех_Движение!$B$2:$B$5111,"&lt;="&amp;Q$3)-$F331)))</f>
        <v/>
      </c>
      <c r="R331" s="54">
        <f>IF($B331="","",SUM($K331:$Q331))</f>
        <v/>
      </c>
      <c r="S331" s="56">
        <f>IF($B331="","",VLOOKUP($C331,Настройки!$A$11:$L$17,9,FALSE))</f>
        <v/>
      </c>
      <c r="T331" s="56">
        <f>IF($B331="","",$R331*$S331)</f>
        <v/>
      </c>
    </row>
    <row r="332">
      <c r="A332" s="20">
        <f>Тех_Движение!$A$329</f>
        <v/>
      </c>
      <c r="B332" s="20">
        <f>IF(Тех_Движение!$F$329&gt;0,Тех_Движение!$I$329,"")</f>
        <v/>
      </c>
      <c r="C332" s="20">
        <f>IF($B332="","",Тех_Движение!$D$329)</f>
        <v/>
      </c>
      <c r="D332" s="42">
        <f>IF($B332="","",Тех_Движение!$B$329)</f>
        <v/>
      </c>
      <c r="E332" s="54">
        <f>IF($B332="","",Тех_Движение!$F$329)</f>
        <v/>
      </c>
      <c r="F332" s="54">
        <f>IF($B332="","",SUMIFS($E$5:$E331,$C$5:$C331,$C332))</f>
        <v/>
      </c>
      <c r="G332" s="54">
        <f>IF($B332="","",MAX(0,$E332-MAX(0,SUMIFS(Тех_Движение!$G$2:$G$5111,Тех_Движение!$D$2:$D$5111,$C332,Тех_Движение!$B$2:$B$5111,"&lt;="&amp;Настройки!$B$5-1)-$F332)))</f>
        <v/>
      </c>
      <c r="H332" s="54">
        <f>IF($B332="","",IF(AND($D332&gt;=Настройки!$B$5,$D332&lt;=Настройки!$B$6),$E332,0))</f>
        <v/>
      </c>
      <c r="I332" s="54">
        <f>IF($B332="","",$G332+$H332-$J332)</f>
        <v/>
      </c>
      <c r="J332" s="54">
        <f>IF($B332="","",MAX(0,$E332-MAX(0,SUMIFS(Тех_Движение!$G$2:$G$5111,Тех_Движение!$D$2:$D$5111,$C332,Тех_Движение!$B$2:$B$5111,"&lt;="&amp;Настройки!$B$6)-$F332)))</f>
        <v/>
      </c>
      <c r="K332" s="54">
        <f>IF(OR($B332="",K$3&lt;$D332+Настройки!$B$7),0,MAX(0,$E332-MAX(0,SUMIFS(Тех_Движение!$G$2:$G$5111,Тех_Движение!$D$2:$D$5111,$C332,Тех_Движение!$B$2:$B$5111,"&lt;="&amp;K$3)-$F332)))</f>
        <v/>
      </c>
      <c r="L332" s="54">
        <f>IF(OR($B332="",L$3&lt;$D332+Настройки!$B$7),0,MAX(0,$E332-MAX(0,SUMIFS(Тех_Движение!$G$2:$G$5111,Тех_Движение!$D$2:$D$5111,$C332,Тех_Движение!$B$2:$B$5111,"&lt;="&amp;L$3)-$F332)))</f>
        <v/>
      </c>
      <c r="M332" s="54">
        <f>IF(OR($B332="",M$3&lt;$D332+Настройки!$B$7),0,MAX(0,$E332-MAX(0,SUMIFS(Тех_Движение!$G$2:$G$5111,Тех_Движение!$D$2:$D$5111,$C332,Тех_Движение!$B$2:$B$5111,"&lt;="&amp;M$3)-$F332)))</f>
        <v/>
      </c>
      <c r="N332" s="54">
        <f>IF(OR($B332="",N$3&lt;$D332+Настройки!$B$7),0,MAX(0,$E332-MAX(0,SUMIFS(Тех_Движение!$G$2:$G$5111,Тех_Движение!$D$2:$D$5111,$C332,Тех_Движение!$B$2:$B$5111,"&lt;="&amp;N$3)-$F332)))</f>
        <v/>
      </c>
      <c r="O332" s="54">
        <f>IF(OR($B332="",O$3&lt;$D332+Настройки!$B$7),0,MAX(0,$E332-MAX(0,SUMIFS(Тех_Движение!$G$2:$G$5111,Тех_Движение!$D$2:$D$5111,$C332,Тех_Движение!$B$2:$B$5111,"&lt;="&amp;O$3)-$F332)))</f>
        <v/>
      </c>
      <c r="P332" s="54">
        <f>IF(OR($B332="",P$3&lt;$D332+Настройки!$B$7),0,MAX(0,$E332-MAX(0,SUMIFS(Тех_Движение!$G$2:$G$5111,Тех_Движение!$D$2:$D$5111,$C332,Тех_Движение!$B$2:$B$5111,"&lt;="&amp;P$3)-$F332)))</f>
        <v/>
      </c>
      <c r="Q332" s="54">
        <f>IF(OR($B332="",Q$3&lt;$D332+Настройки!$B$7),0,MAX(0,$E332-MAX(0,SUMIFS(Тех_Движение!$G$2:$G$5111,Тех_Движение!$D$2:$D$5111,$C332,Тех_Движение!$B$2:$B$5111,"&lt;="&amp;Q$3)-$F332)))</f>
        <v/>
      </c>
      <c r="R332" s="54">
        <f>IF($B332="","",SUM($K332:$Q332))</f>
        <v/>
      </c>
      <c r="S332" s="56">
        <f>IF($B332="","",VLOOKUP($C332,Настройки!$A$11:$L$17,9,FALSE))</f>
        <v/>
      </c>
      <c r="T332" s="56">
        <f>IF($B332="","",$R332*$S332)</f>
        <v/>
      </c>
    </row>
    <row r="333">
      <c r="A333" s="20">
        <f>Тех_Движение!$A$330</f>
        <v/>
      </c>
      <c r="B333" s="20">
        <f>IF(Тех_Движение!$F$330&gt;0,Тех_Движение!$I$330,"")</f>
        <v/>
      </c>
      <c r="C333" s="20">
        <f>IF($B333="","",Тех_Движение!$D$330)</f>
        <v/>
      </c>
      <c r="D333" s="42">
        <f>IF($B333="","",Тех_Движение!$B$330)</f>
        <v/>
      </c>
      <c r="E333" s="54">
        <f>IF($B333="","",Тех_Движение!$F$330)</f>
        <v/>
      </c>
      <c r="F333" s="54">
        <f>IF($B333="","",SUMIFS($E$5:$E332,$C$5:$C332,$C333))</f>
        <v/>
      </c>
      <c r="G333" s="54">
        <f>IF($B333="","",MAX(0,$E333-MAX(0,SUMIFS(Тех_Движение!$G$2:$G$5111,Тех_Движение!$D$2:$D$5111,$C333,Тех_Движение!$B$2:$B$5111,"&lt;="&amp;Настройки!$B$5-1)-$F333)))</f>
        <v/>
      </c>
      <c r="H333" s="54">
        <f>IF($B333="","",IF(AND($D333&gt;=Настройки!$B$5,$D333&lt;=Настройки!$B$6),$E333,0))</f>
        <v/>
      </c>
      <c r="I333" s="54">
        <f>IF($B333="","",$G333+$H333-$J333)</f>
        <v/>
      </c>
      <c r="J333" s="54">
        <f>IF($B333="","",MAX(0,$E333-MAX(0,SUMIFS(Тех_Движение!$G$2:$G$5111,Тех_Движение!$D$2:$D$5111,$C333,Тех_Движение!$B$2:$B$5111,"&lt;="&amp;Настройки!$B$6)-$F333)))</f>
        <v/>
      </c>
      <c r="K333" s="54">
        <f>IF(OR($B333="",K$3&lt;$D333+Настройки!$B$7),0,MAX(0,$E333-MAX(0,SUMIFS(Тех_Движение!$G$2:$G$5111,Тех_Движение!$D$2:$D$5111,$C333,Тех_Движение!$B$2:$B$5111,"&lt;="&amp;K$3)-$F333)))</f>
        <v/>
      </c>
      <c r="L333" s="54">
        <f>IF(OR($B333="",L$3&lt;$D333+Настройки!$B$7),0,MAX(0,$E333-MAX(0,SUMIFS(Тех_Движение!$G$2:$G$5111,Тех_Движение!$D$2:$D$5111,$C333,Тех_Движение!$B$2:$B$5111,"&lt;="&amp;L$3)-$F333)))</f>
        <v/>
      </c>
      <c r="M333" s="54">
        <f>IF(OR($B333="",M$3&lt;$D333+Настройки!$B$7),0,MAX(0,$E333-MAX(0,SUMIFS(Тех_Движение!$G$2:$G$5111,Тех_Движение!$D$2:$D$5111,$C333,Тех_Движение!$B$2:$B$5111,"&lt;="&amp;M$3)-$F333)))</f>
        <v/>
      </c>
      <c r="N333" s="54">
        <f>IF(OR($B333="",N$3&lt;$D333+Настройки!$B$7),0,MAX(0,$E333-MAX(0,SUMIFS(Тех_Движение!$G$2:$G$5111,Тех_Движение!$D$2:$D$5111,$C333,Тех_Движение!$B$2:$B$5111,"&lt;="&amp;N$3)-$F333)))</f>
        <v/>
      </c>
      <c r="O333" s="54">
        <f>IF(OR($B333="",O$3&lt;$D333+Настройки!$B$7),0,MAX(0,$E333-MAX(0,SUMIFS(Тех_Движение!$G$2:$G$5111,Тех_Движение!$D$2:$D$5111,$C333,Тех_Движение!$B$2:$B$5111,"&lt;="&amp;O$3)-$F333)))</f>
        <v/>
      </c>
      <c r="P333" s="54">
        <f>IF(OR($B333="",P$3&lt;$D333+Настройки!$B$7),0,MAX(0,$E333-MAX(0,SUMIFS(Тех_Движение!$G$2:$G$5111,Тех_Движение!$D$2:$D$5111,$C333,Тех_Движение!$B$2:$B$5111,"&lt;="&amp;P$3)-$F333)))</f>
        <v/>
      </c>
      <c r="Q333" s="54">
        <f>IF(OR($B333="",Q$3&lt;$D333+Настройки!$B$7),0,MAX(0,$E333-MAX(0,SUMIFS(Тех_Движение!$G$2:$G$5111,Тех_Движение!$D$2:$D$5111,$C333,Тех_Движение!$B$2:$B$5111,"&lt;="&amp;Q$3)-$F333)))</f>
        <v/>
      </c>
      <c r="R333" s="54">
        <f>IF($B333="","",SUM($K333:$Q333))</f>
        <v/>
      </c>
      <c r="S333" s="56">
        <f>IF($B333="","",VLOOKUP($C333,Настройки!$A$11:$L$17,9,FALSE))</f>
        <v/>
      </c>
      <c r="T333" s="56">
        <f>IF($B333="","",$R333*$S333)</f>
        <v/>
      </c>
    </row>
    <row r="334">
      <c r="A334" s="20">
        <f>Тех_Движение!$A$331</f>
        <v/>
      </c>
      <c r="B334" s="20">
        <f>IF(Тех_Движение!$F$331&gt;0,Тех_Движение!$I$331,"")</f>
        <v/>
      </c>
      <c r="C334" s="20">
        <f>IF($B334="","",Тех_Движение!$D$331)</f>
        <v/>
      </c>
      <c r="D334" s="42">
        <f>IF($B334="","",Тех_Движение!$B$331)</f>
        <v/>
      </c>
      <c r="E334" s="54">
        <f>IF($B334="","",Тех_Движение!$F$331)</f>
        <v/>
      </c>
      <c r="F334" s="54">
        <f>IF($B334="","",SUMIFS($E$5:$E333,$C$5:$C333,$C334))</f>
        <v/>
      </c>
      <c r="G334" s="54">
        <f>IF($B334="","",MAX(0,$E334-MAX(0,SUMIFS(Тех_Движение!$G$2:$G$5111,Тех_Движение!$D$2:$D$5111,$C334,Тех_Движение!$B$2:$B$5111,"&lt;="&amp;Настройки!$B$5-1)-$F334)))</f>
        <v/>
      </c>
      <c r="H334" s="54">
        <f>IF($B334="","",IF(AND($D334&gt;=Настройки!$B$5,$D334&lt;=Настройки!$B$6),$E334,0))</f>
        <v/>
      </c>
      <c r="I334" s="54">
        <f>IF($B334="","",$G334+$H334-$J334)</f>
        <v/>
      </c>
      <c r="J334" s="54">
        <f>IF($B334="","",MAX(0,$E334-MAX(0,SUMIFS(Тех_Движение!$G$2:$G$5111,Тех_Движение!$D$2:$D$5111,$C334,Тех_Движение!$B$2:$B$5111,"&lt;="&amp;Настройки!$B$6)-$F334)))</f>
        <v/>
      </c>
      <c r="K334" s="54">
        <f>IF(OR($B334="",K$3&lt;$D334+Настройки!$B$7),0,MAX(0,$E334-MAX(0,SUMIFS(Тех_Движение!$G$2:$G$5111,Тех_Движение!$D$2:$D$5111,$C334,Тех_Движение!$B$2:$B$5111,"&lt;="&amp;K$3)-$F334)))</f>
        <v/>
      </c>
      <c r="L334" s="54">
        <f>IF(OR($B334="",L$3&lt;$D334+Настройки!$B$7),0,MAX(0,$E334-MAX(0,SUMIFS(Тех_Движение!$G$2:$G$5111,Тех_Движение!$D$2:$D$5111,$C334,Тех_Движение!$B$2:$B$5111,"&lt;="&amp;L$3)-$F334)))</f>
        <v/>
      </c>
      <c r="M334" s="54">
        <f>IF(OR($B334="",M$3&lt;$D334+Настройки!$B$7),0,MAX(0,$E334-MAX(0,SUMIFS(Тех_Движение!$G$2:$G$5111,Тех_Движение!$D$2:$D$5111,$C334,Тех_Движение!$B$2:$B$5111,"&lt;="&amp;M$3)-$F334)))</f>
        <v/>
      </c>
      <c r="N334" s="54">
        <f>IF(OR($B334="",N$3&lt;$D334+Настройки!$B$7),0,MAX(0,$E334-MAX(0,SUMIFS(Тех_Движение!$G$2:$G$5111,Тех_Движение!$D$2:$D$5111,$C334,Тех_Движение!$B$2:$B$5111,"&lt;="&amp;N$3)-$F334)))</f>
        <v/>
      </c>
      <c r="O334" s="54">
        <f>IF(OR($B334="",O$3&lt;$D334+Настройки!$B$7),0,MAX(0,$E334-MAX(0,SUMIFS(Тех_Движение!$G$2:$G$5111,Тех_Движение!$D$2:$D$5111,$C334,Тех_Движение!$B$2:$B$5111,"&lt;="&amp;O$3)-$F334)))</f>
        <v/>
      </c>
      <c r="P334" s="54">
        <f>IF(OR($B334="",P$3&lt;$D334+Настройки!$B$7),0,MAX(0,$E334-MAX(0,SUMIFS(Тех_Движение!$G$2:$G$5111,Тех_Движение!$D$2:$D$5111,$C334,Тех_Движение!$B$2:$B$5111,"&lt;="&amp;P$3)-$F334)))</f>
        <v/>
      </c>
      <c r="Q334" s="54">
        <f>IF(OR($B334="",Q$3&lt;$D334+Настройки!$B$7),0,MAX(0,$E334-MAX(0,SUMIFS(Тех_Движение!$G$2:$G$5111,Тех_Движение!$D$2:$D$5111,$C334,Тех_Движение!$B$2:$B$5111,"&lt;="&amp;Q$3)-$F334)))</f>
        <v/>
      </c>
      <c r="R334" s="54">
        <f>IF($B334="","",SUM($K334:$Q334))</f>
        <v/>
      </c>
      <c r="S334" s="56">
        <f>IF($B334="","",VLOOKUP($C334,Настройки!$A$11:$L$17,9,FALSE))</f>
        <v/>
      </c>
      <c r="T334" s="56">
        <f>IF($B334="","",$R334*$S334)</f>
        <v/>
      </c>
    </row>
    <row r="335">
      <c r="A335" s="20">
        <f>Тех_Движение!$A$332</f>
        <v/>
      </c>
      <c r="B335" s="20">
        <f>IF(Тех_Движение!$F$332&gt;0,Тех_Движение!$I$332,"")</f>
        <v/>
      </c>
      <c r="C335" s="20">
        <f>IF($B335="","",Тех_Движение!$D$332)</f>
        <v/>
      </c>
      <c r="D335" s="42">
        <f>IF($B335="","",Тех_Движение!$B$332)</f>
        <v/>
      </c>
      <c r="E335" s="54">
        <f>IF($B335="","",Тех_Движение!$F$332)</f>
        <v/>
      </c>
      <c r="F335" s="54">
        <f>IF($B335="","",SUMIFS($E$5:$E334,$C$5:$C334,$C335))</f>
        <v/>
      </c>
      <c r="G335" s="54">
        <f>IF($B335="","",MAX(0,$E335-MAX(0,SUMIFS(Тех_Движение!$G$2:$G$5111,Тех_Движение!$D$2:$D$5111,$C335,Тех_Движение!$B$2:$B$5111,"&lt;="&amp;Настройки!$B$5-1)-$F335)))</f>
        <v/>
      </c>
      <c r="H335" s="54">
        <f>IF($B335="","",IF(AND($D335&gt;=Настройки!$B$5,$D335&lt;=Настройки!$B$6),$E335,0))</f>
        <v/>
      </c>
      <c r="I335" s="54">
        <f>IF($B335="","",$G335+$H335-$J335)</f>
        <v/>
      </c>
      <c r="J335" s="54">
        <f>IF($B335="","",MAX(0,$E335-MAX(0,SUMIFS(Тех_Движение!$G$2:$G$5111,Тех_Движение!$D$2:$D$5111,$C335,Тех_Движение!$B$2:$B$5111,"&lt;="&amp;Настройки!$B$6)-$F335)))</f>
        <v/>
      </c>
      <c r="K335" s="54">
        <f>IF(OR($B335="",K$3&lt;$D335+Настройки!$B$7),0,MAX(0,$E335-MAX(0,SUMIFS(Тех_Движение!$G$2:$G$5111,Тех_Движение!$D$2:$D$5111,$C335,Тех_Движение!$B$2:$B$5111,"&lt;="&amp;K$3)-$F335)))</f>
        <v/>
      </c>
      <c r="L335" s="54">
        <f>IF(OR($B335="",L$3&lt;$D335+Настройки!$B$7),0,MAX(0,$E335-MAX(0,SUMIFS(Тех_Движение!$G$2:$G$5111,Тех_Движение!$D$2:$D$5111,$C335,Тех_Движение!$B$2:$B$5111,"&lt;="&amp;L$3)-$F335)))</f>
        <v/>
      </c>
      <c r="M335" s="54">
        <f>IF(OR($B335="",M$3&lt;$D335+Настройки!$B$7),0,MAX(0,$E335-MAX(0,SUMIFS(Тех_Движение!$G$2:$G$5111,Тех_Движение!$D$2:$D$5111,$C335,Тех_Движение!$B$2:$B$5111,"&lt;="&amp;M$3)-$F335)))</f>
        <v/>
      </c>
      <c r="N335" s="54">
        <f>IF(OR($B335="",N$3&lt;$D335+Настройки!$B$7),0,MAX(0,$E335-MAX(0,SUMIFS(Тех_Движение!$G$2:$G$5111,Тех_Движение!$D$2:$D$5111,$C335,Тех_Движение!$B$2:$B$5111,"&lt;="&amp;N$3)-$F335)))</f>
        <v/>
      </c>
      <c r="O335" s="54">
        <f>IF(OR($B335="",O$3&lt;$D335+Настройки!$B$7),0,MAX(0,$E335-MAX(0,SUMIFS(Тех_Движение!$G$2:$G$5111,Тех_Движение!$D$2:$D$5111,$C335,Тех_Движение!$B$2:$B$5111,"&lt;="&amp;O$3)-$F335)))</f>
        <v/>
      </c>
      <c r="P335" s="54">
        <f>IF(OR($B335="",P$3&lt;$D335+Настройки!$B$7),0,MAX(0,$E335-MAX(0,SUMIFS(Тех_Движение!$G$2:$G$5111,Тех_Движение!$D$2:$D$5111,$C335,Тех_Движение!$B$2:$B$5111,"&lt;="&amp;P$3)-$F335)))</f>
        <v/>
      </c>
      <c r="Q335" s="54">
        <f>IF(OR($B335="",Q$3&lt;$D335+Настройки!$B$7),0,MAX(0,$E335-MAX(0,SUMIFS(Тех_Движение!$G$2:$G$5111,Тех_Движение!$D$2:$D$5111,$C335,Тех_Движение!$B$2:$B$5111,"&lt;="&amp;Q$3)-$F335)))</f>
        <v/>
      </c>
      <c r="R335" s="54">
        <f>IF($B335="","",SUM($K335:$Q335))</f>
        <v/>
      </c>
      <c r="S335" s="56">
        <f>IF($B335="","",VLOOKUP($C335,Настройки!$A$11:$L$17,9,FALSE))</f>
        <v/>
      </c>
      <c r="T335" s="56">
        <f>IF($B335="","",$R335*$S335)</f>
        <v/>
      </c>
    </row>
    <row r="336">
      <c r="A336" s="20">
        <f>Тех_Движение!$A$333</f>
        <v/>
      </c>
      <c r="B336" s="20">
        <f>IF(Тех_Движение!$F$333&gt;0,Тех_Движение!$I$333,"")</f>
        <v/>
      </c>
      <c r="C336" s="20">
        <f>IF($B336="","",Тех_Движение!$D$333)</f>
        <v/>
      </c>
      <c r="D336" s="42">
        <f>IF($B336="","",Тех_Движение!$B$333)</f>
        <v/>
      </c>
      <c r="E336" s="54">
        <f>IF($B336="","",Тех_Движение!$F$333)</f>
        <v/>
      </c>
      <c r="F336" s="54">
        <f>IF($B336="","",SUMIFS($E$5:$E335,$C$5:$C335,$C336))</f>
        <v/>
      </c>
      <c r="G336" s="54">
        <f>IF($B336="","",MAX(0,$E336-MAX(0,SUMIFS(Тех_Движение!$G$2:$G$5111,Тех_Движение!$D$2:$D$5111,$C336,Тех_Движение!$B$2:$B$5111,"&lt;="&amp;Настройки!$B$5-1)-$F336)))</f>
        <v/>
      </c>
      <c r="H336" s="54">
        <f>IF($B336="","",IF(AND($D336&gt;=Настройки!$B$5,$D336&lt;=Настройки!$B$6),$E336,0))</f>
        <v/>
      </c>
      <c r="I336" s="54">
        <f>IF($B336="","",$G336+$H336-$J336)</f>
        <v/>
      </c>
      <c r="J336" s="54">
        <f>IF($B336="","",MAX(0,$E336-MAX(0,SUMIFS(Тех_Движение!$G$2:$G$5111,Тех_Движение!$D$2:$D$5111,$C336,Тех_Движение!$B$2:$B$5111,"&lt;="&amp;Настройки!$B$6)-$F336)))</f>
        <v/>
      </c>
      <c r="K336" s="54">
        <f>IF(OR($B336="",K$3&lt;$D336+Настройки!$B$7),0,MAX(0,$E336-MAX(0,SUMIFS(Тех_Движение!$G$2:$G$5111,Тех_Движение!$D$2:$D$5111,$C336,Тех_Движение!$B$2:$B$5111,"&lt;="&amp;K$3)-$F336)))</f>
        <v/>
      </c>
      <c r="L336" s="54">
        <f>IF(OR($B336="",L$3&lt;$D336+Настройки!$B$7),0,MAX(0,$E336-MAX(0,SUMIFS(Тех_Движение!$G$2:$G$5111,Тех_Движение!$D$2:$D$5111,$C336,Тех_Движение!$B$2:$B$5111,"&lt;="&amp;L$3)-$F336)))</f>
        <v/>
      </c>
      <c r="M336" s="54">
        <f>IF(OR($B336="",M$3&lt;$D336+Настройки!$B$7),0,MAX(0,$E336-MAX(0,SUMIFS(Тех_Движение!$G$2:$G$5111,Тех_Движение!$D$2:$D$5111,$C336,Тех_Движение!$B$2:$B$5111,"&lt;="&amp;M$3)-$F336)))</f>
        <v/>
      </c>
      <c r="N336" s="54">
        <f>IF(OR($B336="",N$3&lt;$D336+Настройки!$B$7),0,MAX(0,$E336-MAX(0,SUMIFS(Тех_Движение!$G$2:$G$5111,Тех_Движение!$D$2:$D$5111,$C336,Тех_Движение!$B$2:$B$5111,"&lt;="&amp;N$3)-$F336)))</f>
        <v/>
      </c>
      <c r="O336" s="54">
        <f>IF(OR($B336="",O$3&lt;$D336+Настройки!$B$7),0,MAX(0,$E336-MAX(0,SUMIFS(Тех_Движение!$G$2:$G$5111,Тех_Движение!$D$2:$D$5111,$C336,Тех_Движение!$B$2:$B$5111,"&lt;="&amp;O$3)-$F336)))</f>
        <v/>
      </c>
      <c r="P336" s="54">
        <f>IF(OR($B336="",P$3&lt;$D336+Настройки!$B$7),0,MAX(0,$E336-MAX(0,SUMIFS(Тех_Движение!$G$2:$G$5111,Тех_Движение!$D$2:$D$5111,$C336,Тех_Движение!$B$2:$B$5111,"&lt;="&amp;P$3)-$F336)))</f>
        <v/>
      </c>
      <c r="Q336" s="54">
        <f>IF(OR($B336="",Q$3&lt;$D336+Настройки!$B$7),0,MAX(0,$E336-MAX(0,SUMIFS(Тех_Движение!$G$2:$G$5111,Тех_Движение!$D$2:$D$5111,$C336,Тех_Движение!$B$2:$B$5111,"&lt;="&amp;Q$3)-$F336)))</f>
        <v/>
      </c>
      <c r="R336" s="54">
        <f>IF($B336="","",SUM($K336:$Q336))</f>
        <v/>
      </c>
      <c r="S336" s="56">
        <f>IF($B336="","",VLOOKUP($C336,Настройки!$A$11:$L$17,9,FALSE))</f>
        <v/>
      </c>
      <c r="T336" s="56">
        <f>IF($B336="","",$R336*$S336)</f>
        <v/>
      </c>
    </row>
    <row r="337">
      <c r="A337" s="20">
        <f>Тех_Движение!$A$334</f>
        <v/>
      </c>
      <c r="B337" s="20">
        <f>IF(Тех_Движение!$F$334&gt;0,Тех_Движение!$I$334,"")</f>
        <v/>
      </c>
      <c r="C337" s="20">
        <f>IF($B337="","",Тех_Движение!$D$334)</f>
        <v/>
      </c>
      <c r="D337" s="42">
        <f>IF($B337="","",Тех_Движение!$B$334)</f>
        <v/>
      </c>
      <c r="E337" s="54">
        <f>IF($B337="","",Тех_Движение!$F$334)</f>
        <v/>
      </c>
      <c r="F337" s="54">
        <f>IF($B337="","",SUMIFS($E$5:$E336,$C$5:$C336,$C337))</f>
        <v/>
      </c>
      <c r="G337" s="54">
        <f>IF($B337="","",MAX(0,$E337-MAX(0,SUMIFS(Тех_Движение!$G$2:$G$5111,Тех_Движение!$D$2:$D$5111,$C337,Тех_Движение!$B$2:$B$5111,"&lt;="&amp;Настройки!$B$5-1)-$F337)))</f>
        <v/>
      </c>
      <c r="H337" s="54">
        <f>IF($B337="","",IF(AND($D337&gt;=Настройки!$B$5,$D337&lt;=Настройки!$B$6),$E337,0))</f>
        <v/>
      </c>
      <c r="I337" s="54">
        <f>IF($B337="","",$G337+$H337-$J337)</f>
        <v/>
      </c>
      <c r="J337" s="54">
        <f>IF($B337="","",MAX(0,$E337-MAX(0,SUMIFS(Тех_Движение!$G$2:$G$5111,Тех_Движение!$D$2:$D$5111,$C337,Тех_Движение!$B$2:$B$5111,"&lt;="&amp;Настройки!$B$6)-$F337)))</f>
        <v/>
      </c>
      <c r="K337" s="54">
        <f>IF(OR($B337="",K$3&lt;$D337+Настройки!$B$7),0,MAX(0,$E337-MAX(0,SUMIFS(Тех_Движение!$G$2:$G$5111,Тех_Движение!$D$2:$D$5111,$C337,Тех_Движение!$B$2:$B$5111,"&lt;="&amp;K$3)-$F337)))</f>
        <v/>
      </c>
      <c r="L337" s="54">
        <f>IF(OR($B337="",L$3&lt;$D337+Настройки!$B$7),0,MAX(0,$E337-MAX(0,SUMIFS(Тех_Движение!$G$2:$G$5111,Тех_Движение!$D$2:$D$5111,$C337,Тех_Движение!$B$2:$B$5111,"&lt;="&amp;L$3)-$F337)))</f>
        <v/>
      </c>
      <c r="M337" s="54">
        <f>IF(OR($B337="",M$3&lt;$D337+Настройки!$B$7),0,MAX(0,$E337-MAX(0,SUMIFS(Тех_Движение!$G$2:$G$5111,Тех_Движение!$D$2:$D$5111,$C337,Тех_Движение!$B$2:$B$5111,"&lt;="&amp;M$3)-$F337)))</f>
        <v/>
      </c>
      <c r="N337" s="54">
        <f>IF(OR($B337="",N$3&lt;$D337+Настройки!$B$7),0,MAX(0,$E337-MAX(0,SUMIFS(Тех_Движение!$G$2:$G$5111,Тех_Движение!$D$2:$D$5111,$C337,Тех_Движение!$B$2:$B$5111,"&lt;="&amp;N$3)-$F337)))</f>
        <v/>
      </c>
      <c r="O337" s="54">
        <f>IF(OR($B337="",O$3&lt;$D337+Настройки!$B$7),0,MAX(0,$E337-MAX(0,SUMIFS(Тех_Движение!$G$2:$G$5111,Тех_Движение!$D$2:$D$5111,$C337,Тех_Движение!$B$2:$B$5111,"&lt;="&amp;O$3)-$F337)))</f>
        <v/>
      </c>
      <c r="P337" s="54">
        <f>IF(OR($B337="",P$3&lt;$D337+Настройки!$B$7),0,MAX(0,$E337-MAX(0,SUMIFS(Тех_Движение!$G$2:$G$5111,Тех_Движение!$D$2:$D$5111,$C337,Тех_Движение!$B$2:$B$5111,"&lt;="&amp;P$3)-$F337)))</f>
        <v/>
      </c>
      <c r="Q337" s="54">
        <f>IF(OR($B337="",Q$3&lt;$D337+Настройки!$B$7),0,MAX(0,$E337-MAX(0,SUMIFS(Тех_Движение!$G$2:$G$5111,Тех_Движение!$D$2:$D$5111,$C337,Тех_Движение!$B$2:$B$5111,"&lt;="&amp;Q$3)-$F337)))</f>
        <v/>
      </c>
      <c r="R337" s="54">
        <f>IF($B337="","",SUM($K337:$Q337))</f>
        <v/>
      </c>
      <c r="S337" s="56">
        <f>IF($B337="","",VLOOKUP($C337,Настройки!$A$11:$L$17,9,FALSE))</f>
        <v/>
      </c>
      <c r="T337" s="56">
        <f>IF($B337="","",$R337*$S337)</f>
        <v/>
      </c>
    </row>
    <row r="338">
      <c r="A338" s="20">
        <f>Тех_Движение!$A$335</f>
        <v/>
      </c>
      <c r="B338" s="20">
        <f>IF(Тех_Движение!$F$335&gt;0,Тех_Движение!$I$335,"")</f>
        <v/>
      </c>
      <c r="C338" s="20">
        <f>IF($B338="","",Тех_Движение!$D$335)</f>
        <v/>
      </c>
      <c r="D338" s="42">
        <f>IF($B338="","",Тех_Движение!$B$335)</f>
        <v/>
      </c>
      <c r="E338" s="54">
        <f>IF($B338="","",Тех_Движение!$F$335)</f>
        <v/>
      </c>
      <c r="F338" s="54">
        <f>IF($B338="","",SUMIFS($E$5:$E337,$C$5:$C337,$C338))</f>
        <v/>
      </c>
      <c r="G338" s="54">
        <f>IF($B338="","",MAX(0,$E338-MAX(0,SUMIFS(Тех_Движение!$G$2:$G$5111,Тех_Движение!$D$2:$D$5111,$C338,Тех_Движение!$B$2:$B$5111,"&lt;="&amp;Настройки!$B$5-1)-$F338)))</f>
        <v/>
      </c>
      <c r="H338" s="54">
        <f>IF($B338="","",IF(AND($D338&gt;=Настройки!$B$5,$D338&lt;=Настройки!$B$6),$E338,0))</f>
        <v/>
      </c>
      <c r="I338" s="54">
        <f>IF($B338="","",$G338+$H338-$J338)</f>
        <v/>
      </c>
      <c r="J338" s="54">
        <f>IF($B338="","",MAX(0,$E338-MAX(0,SUMIFS(Тех_Движение!$G$2:$G$5111,Тех_Движение!$D$2:$D$5111,$C338,Тех_Движение!$B$2:$B$5111,"&lt;="&amp;Настройки!$B$6)-$F338)))</f>
        <v/>
      </c>
      <c r="K338" s="54">
        <f>IF(OR($B338="",K$3&lt;$D338+Настройки!$B$7),0,MAX(0,$E338-MAX(0,SUMIFS(Тех_Движение!$G$2:$G$5111,Тех_Движение!$D$2:$D$5111,$C338,Тех_Движение!$B$2:$B$5111,"&lt;="&amp;K$3)-$F338)))</f>
        <v/>
      </c>
      <c r="L338" s="54">
        <f>IF(OR($B338="",L$3&lt;$D338+Настройки!$B$7),0,MAX(0,$E338-MAX(0,SUMIFS(Тех_Движение!$G$2:$G$5111,Тех_Движение!$D$2:$D$5111,$C338,Тех_Движение!$B$2:$B$5111,"&lt;="&amp;L$3)-$F338)))</f>
        <v/>
      </c>
      <c r="M338" s="54">
        <f>IF(OR($B338="",M$3&lt;$D338+Настройки!$B$7),0,MAX(0,$E338-MAX(0,SUMIFS(Тех_Движение!$G$2:$G$5111,Тех_Движение!$D$2:$D$5111,$C338,Тех_Движение!$B$2:$B$5111,"&lt;="&amp;M$3)-$F338)))</f>
        <v/>
      </c>
      <c r="N338" s="54">
        <f>IF(OR($B338="",N$3&lt;$D338+Настройки!$B$7),0,MAX(0,$E338-MAX(0,SUMIFS(Тех_Движение!$G$2:$G$5111,Тех_Движение!$D$2:$D$5111,$C338,Тех_Движение!$B$2:$B$5111,"&lt;="&amp;N$3)-$F338)))</f>
        <v/>
      </c>
      <c r="O338" s="54">
        <f>IF(OR($B338="",O$3&lt;$D338+Настройки!$B$7),0,MAX(0,$E338-MAX(0,SUMIFS(Тех_Движение!$G$2:$G$5111,Тех_Движение!$D$2:$D$5111,$C338,Тех_Движение!$B$2:$B$5111,"&lt;="&amp;O$3)-$F338)))</f>
        <v/>
      </c>
      <c r="P338" s="54">
        <f>IF(OR($B338="",P$3&lt;$D338+Настройки!$B$7),0,MAX(0,$E338-MAX(0,SUMIFS(Тех_Движение!$G$2:$G$5111,Тех_Движение!$D$2:$D$5111,$C338,Тех_Движение!$B$2:$B$5111,"&lt;="&amp;P$3)-$F338)))</f>
        <v/>
      </c>
      <c r="Q338" s="54">
        <f>IF(OR($B338="",Q$3&lt;$D338+Настройки!$B$7),0,MAX(0,$E338-MAX(0,SUMIFS(Тех_Движение!$G$2:$G$5111,Тех_Движение!$D$2:$D$5111,$C338,Тех_Движение!$B$2:$B$5111,"&lt;="&amp;Q$3)-$F338)))</f>
        <v/>
      </c>
      <c r="R338" s="54">
        <f>IF($B338="","",SUM($K338:$Q338))</f>
        <v/>
      </c>
      <c r="S338" s="56">
        <f>IF($B338="","",VLOOKUP($C338,Настройки!$A$11:$L$17,9,FALSE))</f>
        <v/>
      </c>
      <c r="T338" s="56">
        <f>IF($B338="","",$R338*$S338)</f>
        <v/>
      </c>
    </row>
    <row r="339">
      <c r="A339" s="20">
        <f>Тех_Движение!$A$336</f>
        <v/>
      </c>
      <c r="B339" s="20">
        <f>IF(Тех_Движение!$F$336&gt;0,Тех_Движение!$I$336,"")</f>
        <v/>
      </c>
      <c r="C339" s="20">
        <f>IF($B339="","",Тех_Движение!$D$336)</f>
        <v/>
      </c>
      <c r="D339" s="42">
        <f>IF($B339="","",Тех_Движение!$B$336)</f>
        <v/>
      </c>
      <c r="E339" s="54">
        <f>IF($B339="","",Тех_Движение!$F$336)</f>
        <v/>
      </c>
      <c r="F339" s="54">
        <f>IF($B339="","",SUMIFS($E$5:$E338,$C$5:$C338,$C339))</f>
        <v/>
      </c>
      <c r="G339" s="54">
        <f>IF($B339="","",MAX(0,$E339-MAX(0,SUMIFS(Тех_Движение!$G$2:$G$5111,Тех_Движение!$D$2:$D$5111,$C339,Тех_Движение!$B$2:$B$5111,"&lt;="&amp;Настройки!$B$5-1)-$F339)))</f>
        <v/>
      </c>
      <c r="H339" s="54">
        <f>IF($B339="","",IF(AND($D339&gt;=Настройки!$B$5,$D339&lt;=Настройки!$B$6),$E339,0))</f>
        <v/>
      </c>
      <c r="I339" s="54">
        <f>IF($B339="","",$G339+$H339-$J339)</f>
        <v/>
      </c>
      <c r="J339" s="54">
        <f>IF($B339="","",MAX(0,$E339-MAX(0,SUMIFS(Тех_Движение!$G$2:$G$5111,Тех_Движение!$D$2:$D$5111,$C339,Тех_Движение!$B$2:$B$5111,"&lt;="&amp;Настройки!$B$6)-$F339)))</f>
        <v/>
      </c>
      <c r="K339" s="54">
        <f>IF(OR($B339="",K$3&lt;$D339+Настройки!$B$7),0,MAX(0,$E339-MAX(0,SUMIFS(Тех_Движение!$G$2:$G$5111,Тех_Движение!$D$2:$D$5111,$C339,Тех_Движение!$B$2:$B$5111,"&lt;="&amp;K$3)-$F339)))</f>
        <v/>
      </c>
      <c r="L339" s="54">
        <f>IF(OR($B339="",L$3&lt;$D339+Настройки!$B$7),0,MAX(0,$E339-MAX(0,SUMIFS(Тех_Движение!$G$2:$G$5111,Тех_Движение!$D$2:$D$5111,$C339,Тех_Движение!$B$2:$B$5111,"&lt;="&amp;L$3)-$F339)))</f>
        <v/>
      </c>
      <c r="M339" s="54">
        <f>IF(OR($B339="",M$3&lt;$D339+Настройки!$B$7),0,MAX(0,$E339-MAX(0,SUMIFS(Тех_Движение!$G$2:$G$5111,Тех_Движение!$D$2:$D$5111,$C339,Тех_Движение!$B$2:$B$5111,"&lt;="&amp;M$3)-$F339)))</f>
        <v/>
      </c>
      <c r="N339" s="54">
        <f>IF(OR($B339="",N$3&lt;$D339+Настройки!$B$7),0,MAX(0,$E339-MAX(0,SUMIFS(Тех_Движение!$G$2:$G$5111,Тех_Движение!$D$2:$D$5111,$C339,Тех_Движение!$B$2:$B$5111,"&lt;="&amp;N$3)-$F339)))</f>
        <v/>
      </c>
      <c r="O339" s="54">
        <f>IF(OR($B339="",O$3&lt;$D339+Настройки!$B$7),0,MAX(0,$E339-MAX(0,SUMIFS(Тех_Движение!$G$2:$G$5111,Тех_Движение!$D$2:$D$5111,$C339,Тех_Движение!$B$2:$B$5111,"&lt;="&amp;O$3)-$F339)))</f>
        <v/>
      </c>
      <c r="P339" s="54">
        <f>IF(OR($B339="",P$3&lt;$D339+Настройки!$B$7),0,MAX(0,$E339-MAX(0,SUMIFS(Тех_Движение!$G$2:$G$5111,Тех_Движение!$D$2:$D$5111,$C339,Тех_Движение!$B$2:$B$5111,"&lt;="&amp;P$3)-$F339)))</f>
        <v/>
      </c>
      <c r="Q339" s="54">
        <f>IF(OR($B339="",Q$3&lt;$D339+Настройки!$B$7),0,MAX(0,$E339-MAX(0,SUMIFS(Тех_Движение!$G$2:$G$5111,Тех_Движение!$D$2:$D$5111,$C339,Тех_Движение!$B$2:$B$5111,"&lt;="&amp;Q$3)-$F339)))</f>
        <v/>
      </c>
      <c r="R339" s="54">
        <f>IF($B339="","",SUM($K339:$Q339))</f>
        <v/>
      </c>
      <c r="S339" s="56">
        <f>IF($B339="","",VLOOKUP($C339,Настройки!$A$11:$L$17,9,FALSE))</f>
        <v/>
      </c>
      <c r="T339" s="56">
        <f>IF($B339="","",$R339*$S339)</f>
        <v/>
      </c>
    </row>
    <row r="340">
      <c r="A340" s="20">
        <f>Тех_Движение!$A$337</f>
        <v/>
      </c>
      <c r="B340" s="20">
        <f>IF(Тех_Движение!$F$337&gt;0,Тех_Движение!$I$337,"")</f>
        <v/>
      </c>
      <c r="C340" s="20">
        <f>IF($B340="","",Тех_Движение!$D$337)</f>
        <v/>
      </c>
      <c r="D340" s="42">
        <f>IF($B340="","",Тех_Движение!$B$337)</f>
        <v/>
      </c>
      <c r="E340" s="54">
        <f>IF($B340="","",Тех_Движение!$F$337)</f>
        <v/>
      </c>
      <c r="F340" s="54">
        <f>IF($B340="","",SUMIFS($E$5:$E339,$C$5:$C339,$C340))</f>
        <v/>
      </c>
      <c r="G340" s="54">
        <f>IF($B340="","",MAX(0,$E340-MAX(0,SUMIFS(Тех_Движение!$G$2:$G$5111,Тех_Движение!$D$2:$D$5111,$C340,Тех_Движение!$B$2:$B$5111,"&lt;="&amp;Настройки!$B$5-1)-$F340)))</f>
        <v/>
      </c>
      <c r="H340" s="54">
        <f>IF($B340="","",IF(AND($D340&gt;=Настройки!$B$5,$D340&lt;=Настройки!$B$6),$E340,0))</f>
        <v/>
      </c>
      <c r="I340" s="54">
        <f>IF($B340="","",$G340+$H340-$J340)</f>
        <v/>
      </c>
      <c r="J340" s="54">
        <f>IF($B340="","",MAX(0,$E340-MAX(0,SUMIFS(Тех_Движение!$G$2:$G$5111,Тех_Движение!$D$2:$D$5111,$C340,Тех_Движение!$B$2:$B$5111,"&lt;="&amp;Настройки!$B$6)-$F340)))</f>
        <v/>
      </c>
      <c r="K340" s="54">
        <f>IF(OR($B340="",K$3&lt;$D340+Настройки!$B$7),0,MAX(0,$E340-MAX(0,SUMIFS(Тех_Движение!$G$2:$G$5111,Тех_Движение!$D$2:$D$5111,$C340,Тех_Движение!$B$2:$B$5111,"&lt;="&amp;K$3)-$F340)))</f>
        <v/>
      </c>
      <c r="L340" s="54">
        <f>IF(OR($B340="",L$3&lt;$D340+Настройки!$B$7),0,MAX(0,$E340-MAX(0,SUMIFS(Тех_Движение!$G$2:$G$5111,Тех_Движение!$D$2:$D$5111,$C340,Тех_Движение!$B$2:$B$5111,"&lt;="&amp;L$3)-$F340)))</f>
        <v/>
      </c>
      <c r="M340" s="54">
        <f>IF(OR($B340="",M$3&lt;$D340+Настройки!$B$7),0,MAX(0,$E340-MAX(0,SUMIFS(Тех_Движение!$G$2:$G$5111,Тех_Движение!$D$2:$D$5111,$C340,Тех_Движение!$B$2:$B$5111,"&lt;="&amp;M$3)-$F340)))</f>
        <v/>
      </c>
      <c r="N340" s="54">
        <f>IF(OR($B340="",N$3&lt;$D340+Настройки!$B$7),0,MAX(0,$E340-MAX(0,SUMIFS(Тех_Движение!$G$2:$G$5111,Тех_Движение!$D$2:$D$5111,$C340,Тех_Движение!$B$2:$B$5111,"&lt;="&amp;N$3)-$F340)))</f>
        <v/>
      </c>
      <c r="O340" s="54">
        <f>IF(OR($B340="",O$3&lt;$D340+Настройки!$B$7),0,MAX(0,$E340-MAX(0,SUMIFS(Тех_Движение!$G$2:$G$5111,Тех_Движение!$D$2:$D$5111,$C340,Тех_Движение!$B$2:$B$5111,"&lt;="&amp;O$3)-$F340)))</f>
        <v/>
      </c>
      <c r="P340" s="54">
        <f>IF(OR($B340="",P$3&lt;$D340+Настройки!$B$7),0,MAX(0,$E340-MAX(0,SUMIFS(Тех_Движение!$G$2:$G$5111,Тех_Движение!$D$2:$D$5111,$C340,Тех_Движение!$B$2:$B$5111,"&lt;="&amp;P$3)-$F340)))</f>
        <v/>
      </c>
      <c r="Q340" s="54">
        <f>IF(OR($B340="",Q$3&lt;$D340+Настройки!$B$7),0,MAX(0,$E340-MAX(0,SUMIFS(Тех_Движение!$G$2:$G$5111,Тех_Движение!$D$2:$D$5111,$C340,Тех_Движение!$B$2:$B$5111,"&lt;="&amp;Q$3)-$F340)))</f>
        <v/>
      </c>
      <c r="R340" s="54">
        <f>IF($B340="","",SUM($K340:$Q340))</f>
        <v/>
      </c>
      <c r="S340" s="56">
        <f>IF($B340="","",VLOOKUP($C340,Настройки!$A$11:$L$17,9,FALSE))</f>
        <v/>
      </c>
      <c r="T340" s="56">
        <f>IF($B340="","",$R340*$S340)</f>
        <v/>
      </c>
    </row>
    <row r="341">
      <c r="A341" s="20">
        <f>Тех_Движение!$A$338</f>
        <v/>
      </c>
      <c r="B341" s="20">
        <f>IF(Тех_Движение!$F$338&gt;0,Тех_Движение!$I$338,"")</f>
        <v/>
      </c>
      <c r="C341" s="20">
        <f>IF($B341="","",Тех_Движение!$D$338)</f>
        <v/>
      </c>
      <c r="D341" s="42">
        <f>IF($B341="","",Тех_Движение!$B$338)</f>
        <v/>
      </c>
      <c r="E341" s="54">
        <f>IF($B341="","",Тех_Движение!$F$338)</f>
        <v/>
      </c>
      <c r="F341" s="54">
        <f>IF($B341="","",SUMIFS($E$5:$E340,$C$5:$C340,$C341))</f>
        <v/>
      </c>
      <c r="G341" s="54">
        <f>IF($B341="","",MAX(0,$E341-MAX(0,SUMIFS(Тех_Движение!$G$2:$G$5111,Тех_Движение!$D$2:$D$5111,$C341,Тех_Движение!$B$2:$B$5111,"&lt;="&amp;Настройки!$B$5-1)-$F341)))</f>
        <v/>
      </c>
      <c r="H341" s="54">
        <f>IF($B341="","",IF(AND($D341&gt;=Настройки!$B$5,$D341&lt;=Настройки!$B$6),$E341,0))</f>
        <v/>
      </c>
      <c r="I341" s="54">
        <f>IF($B341="","",$G341+$H341-$J341)</f>
        <v/>
      </c>
      <c r="J341" s="54">
        <f>IF($B341="","",MAX(0,$E341-MAX(0,SUMIFS(Тех_Движение!$G$2:$G$5111,Тех_Движение!$D$2:$D$5111,$C341,Тех_Движение!$B$2:$B$5111,"&lt;="&amp;Настройки!$B$6)-$F341)))</f>
        <v/>
      </c>
      <c r="K341" s="54">
        <f>IF(OR($B341="",K$3&lt;$D341+Настройки!$B$7),0,MAX(0,$E341-MAX(0,SUMIFS(Тех_Движение!$G$2:$G$5111,Тех_Движение!$D$2:$D$5111,$C341,Тех_Движение!$B$2:$B$5111,"&lt;="&amp;K$3)-$F341)))</f>
        <v/>
      </c>
      <c r="L341" s="54">
        <f>IF(OR($B341="",L$3&lt;$D341+Настройки!$B$7),0,MAX(0,$E341-MAX(0,SUMIFS(Тех_Движение!$G$2:$G$5111,Тех_Движение!$D$2:$D$5111,$C341,Тех_Движение!$B$2:$B$5111,"&lt;="&amp;L$3)-$F341)))</f>
        <v/>
      </c>
      <c r="M341" s="54">
        <f>IF(OR($B341="",M$3&lt;$D341+Настройки!$B$7),0,MAX(0,$E341-MAX(0,SUMIFS(Тех_Движение!$G$2:$G$5111,Тех_Движение!$D$2:$D$5111,$C341,Тех_Движение!$B$2:$B$5111,"&lt;="&amp;M$3)-$F341)))</f>
        <v/>
      </c>
      <c r="N341" s="54">
        <f>IF(OR($B341="",N$3&lt;$D341+Настройки!$B$7),0,MAX(0,$E341-MAX(0,SUMIFS(Тех_Движение!$G$2:$G$5111,Тех_Движение!$D$2:$D$5111,$C341,Тех_Движение!$B$2:$B$5111,"&lt;="&amp;N$3)-$F341)))</f>
        <v/>
      </c>
      <c r="O341" s="54">
        <f>IF(OR($B341="",O$3&lt;$D341+Настройки!$B$7),0,MAX(0,$E341-MAX(0,SUMIFS(Тех_Движение!$G$2:$G$5111,Тех_Движение!$D$2:$D$5111,$C341,Тех_Движение!$B$2:$B$5111,"&lt;="&amp;O$3)-$F341)))</f>
        <v/>
      </c>
      <c r="P341" s="54">
        <f>IF(OR($B341="",P$3&lt;$D341+Настройки!$B$7),0,MAX(0,$E341-MAX(0,SUMIFS(Тех_Движение!$G$2:$G$5111,Тех_Движение!$D$2:$D$5111,$C341,Тех_Движение!$B$2:$B$5111,"&lt;="&amp;P$3)-$F341)))</f>
        <v/>
      </c>
      <c r="Q341" s="54">
        <f>IF(OR($B341="",Q$3&lt;$D341+Настройки!$B$7),0,MAX(0,$E341-MAX(0,SUMIFS(Тех_Движение!$G$2:$G$5111,Тех_Движение!$D$2:$D$5111,$C341,Тех_Движение!$B$2:$B$5111,"&lt;="&amp;Q$3)-$F341)))</f>
        <v/>
      </c>
      <c r="R341" s="54">
        <f>IF($B341="","",SUM($K341:$Q341))</f>
        <v/>
      </c>
      <c r="S341" s="56">
        <f>IF($B341="","",VLOOKUP($C341,Настройки!$A$11:$L$17,9,FALSE))</f>
        <v/>
      </c>
      <c r="T341" s="56">
        <f>IF($B341="","",$R341*$S341)</f>
        <v/>
      </c>
    </row>
    <row r="342">
      <c r="A342" s="20">
        <f>Тех_Движение!$A$339</f>
        <v/>
      </c>
      <c r="B342" s="20">
        <f>IF(Тех_Движение!$F$339&gt;0,Тех_Движение!$I$339,"")</f>
        <v/>
      </c>
      <c r="C342" s="20">
        <f>IF($B342="","",Тех_Движение!$D$339)</f>
        <v/>
      </c>
      <c r="D342" s="42">
        <f>IF($B342="","",Тех_Движение!$B$339)</f>
        <v/>
      </c>
      <c r="E342" s="54">
        <f>IF($B342="","",Тех_Движение!$F$339)</f>
        <v/>
      </c>
      <c r="F342" s="54">
        <f>IF($B342="","",SUMIFS($E$5:$E341,$C$5:$C341,$C342))</f>
        <v/>
      </c>
      <c r="G342" s="54">
        <f>IF($B342="","",MAX(0,$E342-MAX(0,SUMIFS(Тех_Движение!$G$2:$G$5111,Тех_Движение!$D$2:$D$5111,$C342,Тех_Движение!$B$2:$B$5111,"&lt;="&amp;Настройки!$B$5-1)-$F342)))</f>
        <v/>
      </c>
      <c r="H342" s="54">
        <f>IF($B342="","",IF(AND($D342&gt;=Настройки!$B$5,$D342&lt;=Настройки!$B$6),$E342,0))</f>
        <v/>
      </c>
      <c r="I342" s="54">
        <f>IF($B342="","",$G342+$H342-$J342)</f>
        <v/>
      </c>
      <c r="J342" s="54">
        <f>IF($B342="","",MAX(0,$E342-MAX(0,SUMIFS(Тех_Движение!$G$2:$G$5111,Тех_Движение!$D$2:$D$5111,$C342,Тех_Движение!$B$2:$B$5111,"&lt;="&amp;Настройки!$B$6)-$F342)))</f>
        <v/>
      </c>
      <c r="K342" s="54">
        <f>IF(OR($B342="",K$3&lt;$D342+Настройки!$B$7),0,MAX(0,$E342-MAX(0,SUMIFS(Тех_Движение!$G$2:$G$5111,Тех_Движение!$D$2:$D$5111,$C342,Тех_Движение!$B$2:$B$5111,"&lt;="&amp;K$3)-$F342)))</f>
        <v/>
      </c>
      <c r="L342" s="54">
        <f>IF(OR($B342="",L$3&lt;$D342+Настройки!$B$7),0,MAX(0,$E342-MAX(0,SUMIFS(Тех_Движение!$G$2:$G$5111,Тех_Движение!$D$2:$D$5111,$C342,Тех_Движение!$B$2:$B$5111,"&lt;="&amp;L$3)-$F342)))</f>
        <v/>
      </c>
      <c r="M342" s="54">
        <f>IF(OR($B342="",M$3&lt;$D342+Настройки!$B$7),0,MAX(0,$E342-MAX(0,SUMIFS(Тех_Движение!$G$2:$G$5111,Тех_Движение!$D$2:$D$5111,$C342,Тех_Движение!$B$2:$B$5111,"&lt;="&amp;M$3)-$F342)))</f>
        <v/>
      </c>
      <c r="N342" s="54">
        <f>IF(OR($B342="",N$3&lt;$D342+Настройки!$B$7),0,MAX(0,$E342-MAX(0,SUMIFS(Тех_Движение!$G$2:$G$5111,Тех_Движение!$D$2:$D$5111,$C342,Тех_Движение!$B$2:$B$5111,"&lt;="&amp;N$3)-$F342)))</f>
        <v/>
      </c>
      <c r="O342" s="54">
        <f>IF(OR($B342="",O$3&lt;$D342+Настройки!$B$7),0,MAX(0,$E342-MAX(0,SUMIFS(Тех_Движение!$G$2:$G$5111,Тех_Движение!$D$2:$D$5111,$C342,Тех_Движение!$B$2:$B$5111,"&lt;="&amp;O$3)-$F342)))</f>
        <v/>
      </c>
      <c r="P342" s="54">
        <f>IF(OR($B342="",P$3&lt;$D342+Настройки!$B$7),0,MAX(0,$E342-MAX(0,SUMIFS(Тех_Движение!$G$2:$G$5111,Тех_Движение!$D$2:$D$5111,$C342,Тех_Движение!$B$2:$B$5111,"&lt;="&amp;P$3)-$F342)))</f>
        <v/>
      </c>
      <c r="Q342" s="54">
        <f>IF(OR($B342="",Q$3&lt;$D342+Настройки!$B$7),0,MAX(0,$E342-MAX(0,SUMIFS(Тех_Движение!$G$2:$G$5111,Тех_Движение!$D$2:$D$5111,$C342,Тех_Движение!$B$2:$B$5111,"&lt;="&amp;Q$3)-$F342)))</f>
        <v/>
      </c>
      <c r="R342" s="54">
        <f>IF($B342="","",SUM($K342:$Q342))</f>
        <v/>
      </c>
      <c r="S342" s="56">
        <f>IF($B342="","",VLOOKUP($C342,Настройки!$A$11:$L$17,9,FALSE))</f>
        <v/>
      </c>
      <c r="T342" s="56">
        <f>IF($B342="","",$R342*$S342)</f>
        <v/>
      </c>
    </row>
    <row r="343">
      <c r="A343" s="20">
        <f>Тех_Движение!$A$340</f>
        <v/>
      </c>
      <c r="B343" s="20">
        <f>IF(Тех_Движение!$F$340&gt;0,Тех_Движение!$I$340,"")</f>
        <v/>
      </c>
      <c r="C343" s="20">
        <f>IF($B343="","",Тех_Движение!$D$340)</f>
        <v/>
      </c>
      <c r="D343" s="42">
        <f>IF($B343="","",Тех_Движение!$B$340)</f>
        <v/>
      </c>
      <c r="E343" s="54">
        <f>IF($B343="","",Тех_Движение!$F$340)</f>
        <v/>
      </c>
      <c r="F343" s="54">
        <f>IF($B343="","",SUMIFS($E$5:$E342,$C$5:$C342,$C343))</f>
        <v/>
      </c>
      <c r="G343" s="54">
        <f>IF($B343="","",MAX(0,$E343-MAX(0,SUMIFS(Тех_Движение!$G$2:$G$5111,Тех_Движение!$D$2:$D$5111,$C343,Тех_Движение!$B$2:$B$5111,"&lt;="&amp;Настройки!$B$5-1)-$F343)))</f>
        <v/>
      </c>
      <c r="H343" s="54">
        <f>IF($B343="","",IF(AND($D343&gt;=Настройки!$B$5,$D343&lt;=Настройки!$B$6),$E343,0))</f>
        <v/>
      </c>
      <c r="I343" s="54">
        <f>IF($B343="","",$G343+$H343-$J343)</f>
        <v/>
      </c>
      <c r="J343" s="54">
        <f>IF($B343="","",MAX(0,$E343-MAX(0,SUMIFS(Тех_Движение!$G$2:$G$5111,Тех_Движение!$D$2:$D$5111,$C343,Тех_Движение!$B$2:$B$5111,"&lt;="&amp;Настройки!$B$6)-$F343)))</f>
        <v/>
      </c>
      <c r="K343" s="54">
        <f>IF(OR($B343="",K$3&lt;$D343+Настройки!$B$7),0,MAX(0,$E343-MAX(0,SUMIFS(Тех_Движение!$G$2:$G$5111,Тех_Движение!$D$2:$D$5111,$C343,Тех_Движение!$B$2:$B$5111,"&lt;="&amp;K$3)-$F343)))</f>
        <v/>
      </c>
      <c r="L343" s="54">
        <f>IF(OR($B343="",L$3&lt;$D343+Настройки!$B$7),0,MAX(0,$E343-MAX(0,SUMIFS(Тех_Движение!$G$2:$G$5111,Тех_Движение!$D$2:$D$5111,$C343,Тех_Движение!$B$2:$B$5111,"&lt;="&amp;L$3)-$F343)))</f>
        <v/>
      </c>
      <c r="M343" s="54">
        <f>IF(OR($B343="",M$3&lt;$D343+Настройки!$B$7),0,MAX(0,$E343-MAX(0,SUMIFS(Тех_Движение!$G$2:$G$5111,Тех_Движение!$D$2:$D$5111,$C343,Тех_Движение!$B$2:$B$5111,"&lt;="&amp;M$3)-$F343)))</f>
        <v/>
      </c>
      <c r="N343" s="54">
        <f>IF(OR($B343="",N$3&lt;$D343+Настройки!$B$7),0,MAX(0,$E343-MAX(0,SUMIFS(Тех_Движение!$G$2:$G$5111,Тех_Движение!$D$2:$D$5111,$C343,Тех_Движение!$B$2:$B$5111,"&lt;="&amp;N$3)-$F343)))</f>
        <v/>
      </c>
      <c r="O343" s="54">
        <f>IF(OR($B343="",O$3&lt;$D343+Настройки!$B$7),0,MAX(0,$E343-MAX(0,SUMIFS(Тех_Движение!$G$2:$G$5111,Тех_Движение!$D$2:$D$5111,$C343,Тех_Движение!$B$2:$B$5111,"&lt;="&amp;O$3)-$F343)))</f>
        <v/>
      </c>
      <c r="P343" s="54">
        <f>IF(OR($B343="",P$3&lt;$D343+Настройки!$B$7),0,MAX(0,$E343-MAX(0,SUMIFS(Тех_Движение!$G$2:$G$5111,Тех_Движение!$D$2:$D$5111,$C343,Тех_Движение!$B$2:$B$5111,"&lt;="&amp;P$3)-$F343)))</f>
        <v/>
      </c>
      <c r="Q343" s="54">
        <f>IF(OR($B343="",Q$3&lt;$D343+Настройки!$B$7),0,MAX(0,$E343-MAX(0,SUMIFS(Тех_Движение!$G$2:$G$5111,Тех_Движение!$D$2:$D$5111,$C343,Тех_Движение!$B$2:$B$5111,"&lt;="&amp;Q$3)-$F343)))</f>
        <v/>
      </c>
      <c r="R343" s="54">
        <f>IF($B343="","",SUM($K343:$Q343))</f>
        <v/>
      </c>
      <c r="S343" s="56">
        <f>IF($B343="","",VLOOKUP($C343,Настройки!$A$11:$L$17,9,FALSE))</f>
        <v/>
      </c>
      <c r="T343" s="56">
        <f>IF($B343="","",$R343*$S343)</f>
        <v/>
      </c>
    </row>
    <row r="344">
      <c r="A344" s="20">
        <f>Тех_Движение!$A$341</f>
        <v/>
      </c>
      <c r="B344" s="20">
        <f>IF(Тех_Движение!$F$341&gt;0,Тех_Движение!$I$341,"")</f>
        <v/>
      </c>
      <c r="C344" s="20">
        <f>IF($B344="","",Тех_Движение!$D$341)</f>
        <v/>
      </c>
      <c r="D344" s="42">
        <f>IF($B344="","",Тех_Движение!$B$341)</f>
        <v/>
      </c>
      <c r="E344" s="54">
        <f>IF($B344="","",Тех_Движение!$F$341)</f>
        <v/>
      </c>
      <c r="F344" s="54">
        <f>IF($B344="","",SUMIFS($E$5:$E343,$C$5:$C343,$C344))</f>
        <v/>
      </c>
      <c r="G344" s="54">
        <f>IF($B344="","",MAX(0,$E344-MAX(0,SUMIFS(Тех_Движение!$G$2:$G$5111,Тех_Движение!$D$2:$D$5111,$C344,Тех_Движение!$B$2:$B$5111,"&lt;="&amp;Настройки!$B$5-1)-$F344)))</f>
        <v/>
      </c>
      <c r="H344" s="54">
        <f>IF($B344="","",IF(AND($D344&gt;=Настройки!$B$5,$D344&lt;=Настройки!$B$6),$E344,0))</f>
        <v/>
      </c>
      <c r="I344" s="54">
        <f>IF($B344="","",$G344+$H344-$J344)</f>
        <v/>
      </c>
      <c r="J344" s="54">
        <f>IF($B344="","",MAX(0,$E344-MAX(0,SUMIFS(Тех_Движение!$G$2:$G$5111,Тех_Движение!$D$2:$D$5111,$C344,Тех_Движение!$B$2:$B$5111,"&lt;="&amp;Настройки!$B$6)-$F344)))</f>
        <v/>
      </c>
      <c r="K344" s="54">
        <f>IF(OR($B344="",K$3&lt;$D344+Настройки!$B$7),0,MAX(0,$E344-MAX(0,SUMIFS(Тех_Движение!$G$2:$G$5111,Тех_Движение!$D$2:$D$5111,$C344,Тех_Движение!$B$2:$B$5111,"&lt;="&amp;K$3)-$F344)))</f>
        <v/>
      </c>
      <c r="L344" s="54">
        <f>IF(OR($B344="",L$3&lt;$D344+Настройки!$B$7),0,MAX(0,$E344-MAX(0,SUMIFS(Тех_Движение!$G$2:$G$5111,Тех_Движение!$D$2:$D$5111,$C344,Тех_Движение!$B$2:$B$5111,"&lt;="&amp;L$3)-$F344)))</f>
        <v/>
      </c>
      <c r="M344" s="54">
        <f>IF(OR($B344="",M$3&lt;$D344+Настройки!$B$7),0,MAX(0,$E344-MAX(0,SUMIFS(Тех_Движение!$G$2:$G$5111,Тех_Движение!$D$2:$D$5111,$C344,Тех_Движение!$B$2:$B$5111,"&lt;="&amp;M$3)-$F344)))</f>
        <v/>
      </c>
      <c r="N344" s="54">
        <f>IF(OR($B344="",N$3&lt;$D344+Настройки!$B$7),0,MAX(0,$E344-MAX(0,SUMIFS(Тех_Движение!$G$2:$G$5111,Тех_Движение!$D$2:$D$5111,$C344,Тех_Движение!$B$2:$B$5111,"&lt;="&amp;N$3)-$F344)))</f>
        <v/>
      </c>
      <c r="O344" s="54">
        <f>IF(OR($B344="",O$3&lt;$D344+Настройки!$B$7),0,MAX(0,$E344-MAX(0,SUMIFS(Тех_Движение!$G$2:$G$5111,Тех_Движение!$D$2:$D$5111,$C344,Тех_Движение!$B$2:$B$5111,"&lt;="&amp;O$3)-$F344)))</f>
        <v/>
      </c>
      <c r="P344" s="54">
        <f>IF(OR($B344="",P$3&lt;$D344+Настройки!$B$7),0,MAX(0,$E344-MAX(0,SUMIFS(Тех_Движение!$G$2:$G$5111,Тех_Движение!$D$2:$D$5111,$C344,Тех_Движение!$B$2:$B$5111,"&lt;="&amp;P$3)-$F344)))</f>
        <v/>
      </c>
      <c r="Q344" s="54">
        <f>IF(OR($B344="",Q$3&lt;$D344+Настройки!$B$7),0,MAX(0,$E344-MAX(0,SUMIFS(Тех_Движение!$G$2:$G$5111,Тех_Движение!$D$2:$D$5111,$C344,Тех_Движение!$B$2:$B$5111,"&lt;="&amp;Q$3)-$F344)))</f>
        <v/>
      </c>
      <c r="R344" s="54">
        <f>IF($B344="","",SUM($K344:$Q344))</f>
        <v/>
      </c>
      <c r="S344" s="56">
        <f>IF($B344="","",VLOOKUP($C344,Настройки!$A$11:$L$17,9,FALSE))</f>
        <v/>
      </c>
      <c r="T344" s="56">
        <f>IF($B344="","",$R344*$S344)</f>
        <v/>
      </c>
    </row>
    <row r="345">
      <c r="A345" s="20">
        <f>Тех_Движение!$A$342</f>
        <v/>
      </c>
      <c r="B345" s="20">
        <f>IF(Тех_Движение!$F$342&gt;0,Тех_Движение!$I$342,"")</f>
        <v/>
      </c>
      <c r="C345" s="20">
        <f>IF($B345="","",Тех_Движение!$D$342)</f>
        <v/>
      </c>
      <c r="D345" s="42">
        <f>IF($B345="","",Тех_Движение!$B$342)</f>
        <v/>
      </c>
      <c r="E345" s="54">
        <f>IF($B345="","",Тех_Движение!$F$342)</f>
        <v/>
      </c>
      <c r="F345" s="54">
        <f>IF($B345="","",SUMIFS($E$5:$E344,$C$5:$C344,$C345))</f>
        <v/>
      </c>
      <c r="G345" s="54">
        <f>IF($B345="","",MAX(0,$E345-MAX(0,SUMIFS(Тех_Движение!$G$2:$G$5111,Тех_Движение!$D$2:$D$5111,$C345,Тех_Движение!$B$2:$B$5111,"&lt;="&amp;Настройки!$B$5-1)-$F345)))</f>
        <v/>
      </c>
      <c r="H345" s="54">
        <f>IF($B345="","",IF(AND($D345&gt;=Настройки!$B$5,$D345&lt;=Настройки!$B$6),$E345,0))</f>
        <v/>
      </c>
      <c r="I345" s="54">
        <f>IF($B345="","",$G345+$H345-$J345)</f>
        <v/>
      </c>
      <c r="J345" s="54">
        <f>IF($B345="","",MAX(0,$E345-MAX(0,SUMIFS(Тех_Движение!$G$2:$G$5111,Тех_Движение!$D$2:$D$5111,$C345,Тех_Движение!$B$2:$B$5111,"&lt;="&amp;Настройки!$B$6)-$F345)))</f>
        <v/>
      </c>
      <c r="K345" s="54">
        <f>IF(OR($B345="",K$3&lt;$D345+Настройки!$B$7),0,MAX(0,$E345-MAX(0,SUMIFS(Тех_Движение!$G$2:$G$5111,Тех_Движение!$D$2:$D$5111,$C345,Тех_Движение!$B$2:$B$5111,"&lt;="&amp;K$3)-$F345)))</f>
        <v/>
      </c>
      <c r="L345" s="54">
        <f>IF(OR($B345="",L$3&lt;$D345+Настройки!$B$7),0,MAX(0,$E345-MAX(0,SUMIFS(Тех_Движение!$G$2:$G$5111,Тех_Движение!$D$2:$D$5111,$C345,Тех_Движение!$B$2:$B$5111,"&lt;="&amp;L$3)-$F345)))</f>
        <v/>
      </c>
      <c r="M345" s="54">
        <f>IF(OR($B345="",M$3&lt;$D345+Настройки!$B$7),0,MAX(0,$E345-MAX(0,SUMIFS(Тех_Движение!$G$2:$G$5111,Тех_Движение!$D$2:$D$5111,$C345,Тех_Движение!$B$2:$B$5111,"&lt;="&amp;M$3)-$F345)))</f>
        <v/>
      </c>
      <c r="N345" s="54">
        <f>IF(OR($B345="",N$3&lt;$D345+Настройки!$B$7),0,MAX(0,$E345-MAX(0,SUMIFS(Тех_Движение!$G$2:$G$5111,Тех_Движение!$D$2:$D$5111,$C345,Тех_Движение!$B$2:$B$5111,"&lt;="&amp;N$3)-$F345)))</f>
        <v/>
      </c>
      <c r="O345" s="54">
        <f>IF(OR($B345="",O$3&lt;$D345+Настройки!$B$7),0,MAX(0,$E345-MAX(0,SUMIFS(Тех_Движение!$G$2:$G$5111,Тех_Движение!$D$2:$D$5111,$C345,Тех_Движение!$B$2:$B$5111,"&lt;="&amp;O$3)-$F345)))</f>
        <v/>
      </c>
      <c r="P345" s="54">
        <f>IF(OR($B345="",P$3&lt;$D345+Настройки!$B$7),0,MAX(0,$E345-MAX(0,SUMIFS(Тех_Движение!$G$2:$G$5111,Тех_Движение!$D$2:$D$5111,$C345,Тех_Движение!$B$2:$B$5111,"&lt;="&amp;P$3)-$F345)))</f>
        <v/>
      </c>
      <c r="Q345" s="54">
        <f>IF(OR($B345="",Q$3&lt;$D345+Настройки!$B$7),0,MAX(0,$E345-MAX(0,SUMIFS(Тех_Движение!$G$2:$G$5111,Тех_Движение!$D$2:$D$5111,$C345,Тех_Движение!$B$2:$B$5111,"&lt;="&amp;Q$3)-$F345)))</f>
        <v/>
      </c>
      <c r="R345" s="54">
        <f>IF($B345="","",SUM($K345:$Q345))</f>
        <v/>
      </c>
      <c r="S345" s="56">
        <f>IF($B345="","",VLOOKUP($C345,Настройки!$A$11:$L$17,9,FALSE))</f>
        <v/>
      </c>
      <c r="T345" s="56">
        <f>IF($B345="","",$R345*$S345)</f>
        <v/>
      </c>
    </row>
    <row r="346">
      <c r="A346" s="20">
        <f>Тех_Движение!$A$343</f>
        <v/>
      </c>
      <c r="B346" s="20">
        <f>IF(Тех_Движение!$F$343&gt;0,Тех_Движение!$I$343,"")</f>
        <v/>
      </c>
      <c r="C346" s="20">
        <f>IF($B346="","",Тех_Движение!$D$343)</f>
        <v/>
      </c>
      <c r="D346" s="42">
        <f>IF($B346="","",Тех_Движение!$B$343)</f>
        <v/>
      </c>
      <c r="E346" s="54">
        <f>IF($B346="","",Тех_Движение!$F$343)</f>
        <v/>
      </c>
      <c r="F346" s="54">
        <f>IF($B346="","",SUMIFS($E$5:$E345,$C$5:$C345,$C346))</f>
        <v/>
      </c>
      <c r="G346" s="54">
        <f>IF($B346="","",MAX(0,$E346-MAX(0,SUMIFS(Тех_Движение!$G$2:$G$5111,Тех_Движение!$D$2:$D$5111,$C346,Тех_Движение!$B$2:$B$5111,"&lt;="&amp;Настройки!$B$5-1)-$F346)))</f>
        <v/>
      </c>
      <c r="H346" s="54">
        <f>IF($B346="","",IF(AND($D346&gt;=Настройки!$B$5,$D346&lt;=Настройки!$B$6),$E346,0))</f>
        <v/>
      </c>
      <c r="I346" s="54">
        <f>IF($B346="","",$G346+$H346-$J346)</f>
        <v/>
      </c>
      <c r="J346" s="54">
        <f>IF($B346="","",MAX(0,$E346-MAX(0,SUMIFS(Тех_Движение!$G$2:$G$5111,Тех_Движение!$D$2:$D$5111,$C346,Тех_Движение!$B$2:$B$5111,"&lt;="&amp;Настройки!$B$6)-$F346)))</f>
        <v/>
      </c>
      <c r="K346" s="54">
        <f>IF(OR($B346="",K$3&lt;$D346+Настройки!$B$7),0,MAX(0,$E346-MAX(0,SUMIFS(Тех_Движение!$G$2:$G$5111,Тех_Движение!$D$2:$D$5111,$C346,Тех_Движение!$B$2:$B$5111,"&lt;="&amp;K$3)-$F346)))</f>
        <v/>
      </c>
      <c r="L346" s="54">
        <f>IF(OR($B346="",L$3&lt;$D346+Настройки!$B$7),0,MAX(0,$E346-MAX(0,SUMIFS(Тех_Движение!$G$2:$G$5111,Тех_Движение!$D$2:$D$5111,$C346,Тех_Движение!$B$2:$B$5111,"&lt;="&amp;L$3)-$F346)))</f>
        <v/>
      </c>
      <c r="M346" s="54">
        <f>IF(OR($B346="",M$3&lt;$D346+Настройки!$B$7),0,MAX(0,$E346-MAX(0,SUMIFS(Тех_Движение!$G$2:$G$5111,Тех_Движение!$D$2:$D$5111,$C346,Тех_Движение!$B$2:$B$5111,"&lt;="&amp;M$3)-$F346)))</f>
        <v/>
      </c>
      <c r="N346" s="54">
        <f>IF(OR($B346="",N$3&lt;$D346+Настройки!$B$7),0,MAX(0,$E346-MAX(0,SUMIFS(Тех_Движение!$G$2:$G$5111,Тех_Движение!$D$2:$D$5111,$C346,Тех_Движение!$B$2:$B$5111,"&lt;="&amp;N$3)-$F346)))</f>
        <v/>
      </c>
      <c r="O346" s="54">
        <f>IF(OR($B346="",O$3&lt;$D346+Настройки!$B$7),0,MAX(0,$E346-MAX(0,SUMIFS(Тех_Движение!$G$2:$G$5111,Тех_Движение!$D$2:$D$5111,$C346,Тех_Движение!$B$2:$B$5111,"&lt;="&amp;O$3)-$F346)))</f>
        <v/>
      </c>
      <c r="P346" s="54">
        <f>IF(OR($B346="",P$3&lt;$D346+Настройки!$B$7),0,MAX(0,$E346-MAX(0,SUMIFS(Тех_Движение!$G$2:$G$5111,Тех_Движение!$D$2:$D$5111,$C346,Тех_Движение!$B$2:$B$5111,"&lt;="&amp;P$3)-$F346)))</f>
        <v/>
      </c>
      <c r="Q346" s="54">
        <f>IF(OR($B346="",Q$3&lt;$D346+Настройки!$B$7),0,MAX(0,$E346-MAX(0,SUMIFS(Тех_Движение!$G$2:$G$5111,Тех_Движение!$D$2:$D$5111,$C346,Тех_Движение!$B$2:$B$5111,"&lt;="&amp;Q$3)-$F346)))</f>
        <v/>
      </c>
      <c r="R346" s="54">
        <f>IF($B346="","",SUM($K346:$Q346))</f>
        <v/>
      </c>
      <c r="S346" s="56">
        <f>IF($B346="","",VLOOKUP($C346,Настройки!$A$11:$L$17,9,FALSE))</f>
        <v/>
      </c>
      <c r="T346" s="56">
        <f>IF($B346="","",$R346*$S346)</f>
        <v/>
      </c>
    </row>
    <row r="347">
      <c r="A347" s="20">
        <f>Тех_Движение!$A$344</f>
        <v/>
      </c>
      <c r="B347" s="20">
        <f>IF(Тех_Движение!$F$344&gt;0,Тех_Движение!$I$344,"")</f>
        <v/>
      </c>
      <c r="C347" s="20">
        <f>IF($B347="","",Тех_Движение!$D$344)</f>
        <v/>
      </c>
      <c r="D347" s="42">
        <f>IF($B347="","",Тех_Движение!$B$344)</f>
        <v/>
      </c>
      <c r="E347" s="54">
        <f>IF($B347="","",Тех_Движение!$F$344)</f>
        <v/>
      </c>
      <c r="F347" s="54">
        <f>IF($B347="","",SUMIFS($E$5:$E346,$C$5:$C346,$C347))</f>
        <v/>
      </c>
      <c r="G347" s="54">
        <f>IF($B347="","",MAX(0,$E347-MAX(0,SUMIFS(Тех_Движение!$G$2:$G$5111,Тех_Движение!$D$2:$D$5111,$C347,Тех_Движение!$B$2:$B$5111,"&lt;="&amp;Настройки!$B$5-1)-$F347)))</f>
        <v/>
      </c>
      <c r="H347" s="54">
        <f>IF($B347="","",IF(AND($D347&gt;=Настройки!$B$5,$D347&lt;=Настройки!$B$6),$E347,0))</f>
        <v/>
      </c>
      <c r="I347" s="54">
        <f>IF($B347="","",$G347+$H347-$J347)</f>
        <v/>
      </c>
      <c r="J347" s="54">
        <f>IF($B347="","",MAX(0,$E347-MAX(0,SUMIFS(Тех_Движение!$G$2:$G$5111,Тех_Движение!$D$2:$D$5111,$C347,Тех_Движение!$B$2:$B$5111,"&lt;="&amp;Настройки!$B$6)-$F347)))</f>
        <v/>
      </c>
      <c r="K347" s="54">
        <f>IF(OR($B347="",K$3&lt;$D347+Настройки!$B$7),0,MAX(0,$E347-MAX(0,SUMIFS(Тех_Движение!$G$2:$G$5111,Тех_Движение!$D$2:$D$5111,$C347,Тех_Движение!$B$2:$B$5111,"&lt;="&amp;K$3)-$F347)))</f>
        <v/>
      </c>
      <c r="L347" s="54">
        <f>IF(OR($B347="",L$3&lt;$D347+Настройки!$B$7),0,MAX(0,$E347-MAX(0,SUMIFS(Тех_Движение!$G$2:$G$5111,Тех_Движение!$D$2:$D$5111,$C347,Тех_Движение!$B$2:$B$5111,"&lt;="&amp;L$3)-$F347)))</f>
        <v/>
      </c>
      <c r="M347" s="54">
        <f>IF(OR($B347="",M$3&lt;$D347+Настройки!$B$7),0,MAX(0,$E347-MAX(0,SUMIFS(Тех_Движение!$G$2:$G$5111,Тех_Движение!$D$2:$D$5111,$C347,Тех_Движение!$B$2:$B$5111,"&lt;="&amp;M$3)-$F347)))</f>
        <v/>
      </c>
      <c r="N347" s="54">
        <f>IF(OR($B347="",N$3&lt;$D347+Настройки!$B$7),0,MAX(0,$E347-MAX(0,SUMIFS(Тех_Движение!$G$2:$G$5111,Тех_Движение!$D$2:$D$5111,$C347,Тех_Движение!$B$2:$B$5111,"&lt;="&amp;N$3)-$F347)))</f>
        <v/>
      </c>
      <c r="O347" s="54">
        <f>IF(OR($B347="",O$3&lt;$D347+Настройки!$B$7),0,MAX(0,$E347-MAX(0,SUMIFS(Тех_Движение!$G$2:$G$5111,Тех_Движение!$D$2:$D$5111,$C347,Тех_Движение!$B$2:$B$5111,"&lt;="&amp;O$3)-$F347)))</f>
        <v/>
      </c>
      <c r="P347" s="54">
        <f>IF(OR($B347="",P$3&lt;$D347+Настройки!$B$7),0,MAX(0,$E347-MAX(0,SUMIFS(Тех_Движение!$G$2:$G$5111,Тех_Движение!$D$2:$D$5111,$C347,Тех_Движение!$B$2:$B$5111,"&lt;="&amp;P$3)-$F347)))</f>
        <v/>
      </c>
      <c r="Q347" s="54">
        <f>IF(OR($B347="",Q$3&lt;$D347+Настройки!$B$7),0,MAX(0,$E347-MAX(0,SUMIFS(Тех_Движение!$G$2:$G$5111,Тех_Движение!$D$2:$D$5111,$C347,Тех_Движение!$B$2:$B$5111,"&lt;="&amp;Q$3)-$F347)))</f>
        <v/>
      </c>
      <c r="R347" s="54">
        <f>IF($B347="","",SUM($K347:$Q347))</f>
        <v/>
      </c>
      <c r="S347" s="56">
        <f>IF($B347="","",VLOOKUP($C347,Настройки!$A$11:$L$17,9,FALSE))</f>
        <v/>
      </c>
      <c r="T347" s="56">
        <f>IF($B347="","",$R347*$S347)</f>
        <v/>
      </c>
    </row>
    <row r="348">
      <c r="A348" s="20">
        <f>Тех_Движение!$A$345</f>
        <v/>
      </c>
      <c r="B348" s="20">
        <f>IF(Тех_Движение!$F$345&gt;0,Тех_Движение!$I$345,"")</f>
        <v/>
      </c>
      <c r="C348" s="20">
        <f>IF($B348="","",Тех_Движение!$D$345)</f>
        <v/>
      </c>
      <c r="D348" s="42">
        <f>IF($B348="","",Тех_Движение!$B$345)</f>
        <v/>
      </c>
      <c r="E348" s="54">
        <f>IF($B348="","",Тех_Движение!$F$345)</f>
        <v/>
      </c>
      <c r="F348" s="54">
        <f>IF($B348="","",SUMIFS($E$5:$E347,$C$5:$C347,$C348))</f>
        <v/>
      </c>
      <c r="G348" s="54">
        <f>IF($B348="","",MAX(0,$E348-MAX(0,SUMIFS(Тех_Движение!$G$2:$G$5111,Тех_Движение!$D$2:$D$5111,$C348,Тех_Движение!$B$2:$B$5111,"&lt;="&amp;Настройки!$B$5-1)-$F348)))</f>
        <v/>
      </c>
      <c r="H348" s="54">
        <f>IF($B348="","",IF(AND($D348&gt;=Настройки!$B$5,$D348&lt;=Настройки!$B$6),$E348,0))</f>
        <v/>
      </c>
      <c r="I348" s="54">
        <f>IF($B348="","",$G348+$H348-$J348)</f>
        <v/>
      </c>
      <c r="J348" s="54">
        <f>IF($B348="","",MAX(0,$E348-MAX(0,SUMIFS(Тех_Движение!$G$2:$G$5111,Тех_Движение!$D$2:$D$5111,$C348,Тех_Движение!$B$2:$B$5111,"&lt;="&amp;Настройки!$B$6)-$F348)))</f>
        <v/>
      </c>
      <c r="K348" s="54">
        <f>IF(OR($B348="",K$3&lt;$D348+Настройки!$B$7),0,MAX(0,$E348-MAX(0,SUMIFS(Тех_Движение!$G$2:$G$5111,Тех_Движение!$D$2:$D$5111,$C348,Тех_Движение!$B$2:$B$5111,"&lt;="&amp;K$3)-$F348)))</f>
        <v/>
      </c>
      <c r="L348" s="54">
        <f>IF(OR($B348="",L$3&lt;$D348+Настройки!$B$7),0,MAX(0,$E348-MAX(0,SUMIFS(Тех_Движение!$G$2:$G$5111,Тех_Движение!$D$2:$D$5111,$C348,Тех_Движение!$B$2:$B$5111,"&lt;="&amp;L$3)-$F348)))</f>
        <v/>
      </c>
      <c r="M348" s="54">
        <f>IF(OR($B348="",M$3&lt;$D348+Настройки!$B$7),0,MAX(0,$E348-MAX(0,SUMIFS(Тех_Движение!$G$2:$G$5111,Тех_Движение!$D$2:$D$5111,$C348,Тех_Движение!$B$2:$B$5111,"&lt;="&amp;M$3)-$F348)))</f>
        <v/>
      </c>
      <c r="N348" s="54">
        <f>IF(OR($B348="",N$3&lt;$D348+Настройки!$B$7),0,MAX(0,$E348-MAX(0,SUMIFS(Тех_Движение!$G$2:$G$5111,Тех_Движение!$D$2:$D$5111,$C348,Тех_Движение!$B$2:$B$5111,"&lt;="&amp;N$3)-$F348)))</f>
        <v/>
      </c>
      <c r="O348" s="54">
        <f>IF(OR($B348="",O$3&lt;$D348+Настройки!$B$7),0,MAX(0,$E348-MAX(0,SUMIFS(Тех_Движение!$G$2:$G$5111,Тех_Движение!$D$2:$D$5111,$C348,Тех_Движение!$B$2:$B$5111,"&lt;="&amp;O$3)-$F348)))</f>
        <v/>
      </c>
      <c r="P348" s="54">
        <f>IF(OR($B348="",P$3&lt;$D348+Настройки!$B$7),0,MAX(0,$E348-MAX(0,SUMIFS(Тех_Движение!$G$2:$G$5111,Тех_Движение!$D$2:$D$5111,$C348,Тех_Движение!$B$2:$B$5111,"&lt;="&amp;P$3)-$F348)))</f>
        <v/>
      </c>
      <c r="Q348" s="54">
        <f>IF(OR($B348="",Q$3&lt;$D348+Настройки!$B$7),0,MAX(0,$E348-MAX(0,SUMIFS(Тех_Движение!$G$2:$G$5111,Тех_Движение!$D$2:$D$5111,$C348,Тех_Движение!$B$2:$B$5111,"&lt;="&amp;Q$3)-$F348)))</f>
        <v/>
      </c>
      <c r="R348" s="54">
        <f>IF($B348="","",SUM($K348:$Q348))</f>
        <v/>
      </c>
      <c r="S348" s="56">
        <f>IF($B348="","",VLOOKUP($C348,Настройки!$A$11:$L$17,9,FALSE))</f>
        <v/>
      </c>
      <c r="T348" s="56">
        <f>IF($B348="","",$R348*$S348)</f>
        <v/>
      </c>
    </row>
    <row r="349">
      <c r="A349" s="20">
        <f>Тех_Движение!$A$346</f>
        <v/>
      </c>
      <c r="B349" s="20">
        <f>IF(Тех_Движение!$F$346&gt;0,Тех_Движение!$I$346,"")</f>
        <v/>
      </c>
      <c r="C349" s="20">
        <f>IF($B349="","",Тех_Движение!$D$346)</f>
        <v/>
      </c>
      <c r="D349" s="42">
        <f>IF($B349="","",Тех_Движение!$B$346)</f>
        <v/>
      </c>
      <c r="E349" s="54">
        <f>IF($B349="","",Тех_Движение!$F$346)</f>
        <v/>
      </c>
      <c r="F349" s="54">
        <f>IF($B349="","",SUMIFS($E$5:$E348,$C$5:$C348,$C349))</f>
        <v/>
      </c>
      <c r="G349" s="54">
        <f>IF($B349="","",MAX(0,$E349-MAX(0,SUMIFS(Тех_Движение!$G$2:$G$5111,Тех_Движение!$D$2:$D$5111,$C349,Тех_Движение!$B$2:$B$5111,"&lt;="&amp;Настройки!$B$5-1)-$F349)))</f>
        <v/>
      </c>
      <c r="H349" s="54">
        <f>IF($B349="","",IF(AND($D349&gt;=Настройки!$B$5,$D349&lt;=Настройки!$B$6),$E349,0))</f>
        <v/>
      </c>
      <c r="I349" s="54">
        <f>IF($B349="","",$G349+$H349-$J349)</f>
        <v/>
      </c>
      <c r="J349" s="54">
        <f>IF($B349="","",MAX(0,$E349-MAX(0,SUMIFS(Тех_Движение!$G$2:$G$5111,Тех_Движение!$D$2:$D$5111,$C349,Тех_Движение!$B$2:$B$5111,"&lt;="&amp;Настройки!$B$6)-$F349)))</f>
        <v/>
      </c>
      <c r="K349" s="54">
        <f>IF(OR($B349="",K$3&lt;$D349+Настройки!$B$7),0,MAX(0,$E349-MAX(0,SUMIFS(Тех_Движение!$G$2:$G$5111,Тех_Движение!$D$2:$D$5111,$C349,Тех_Движение!$B$2:$B$5111,"&lt;="&amp;K$3)-$F349)))</f>
        <v/>
      </c>
      <c r="L349" s="54">
        <f>IF(OR($B349="",L$3&lt;$D349+Настройки!$B$7),0,MAX(0,$E349-MAX(0,SUMIFS(Тех_Движение!$G$2:$G$5111,Тех_Движение!$D$2:$D$5111,$C349,Тех_Движение!$B$2:$B$5111,"&lt;="&amp;L$3)-$F349)))</f>
        <v/>
      </c>
      <c r="M349" s="54">
        <f>IF(OR($B349="",M$3&lt;$D349+Настройки!$B$7),0,MAX(0,$E349-MAX(0,SUMIFS(Тех_Движение!$G$2:$G$5111,Тех_Движение!$D$2:$D$5111,$C349,Тех_Движение!$B$2:$B$5111,"&lt;="&amp;M$3)-$F349)))</f>
        <v/>
      </c>
      <c r="N349" s="54">
        <f>IF(OR($B349="",N$3&lt;$D349+Настройки!$B$7),0,MAX(0,$E349-MAX(0,SUMIFS(Тех_Движение!$G$2:$G$5111,Тех_Движение!$D$2:$D$5111,$C349,Тех_Движение!$B$2:$B$5111,"&lt;="&amp;N$3)-$F349)))</f>
        <v/>
      </c>
      <c r="O349" s="54">
        <f>IF(OR($B349="",O$3&lt;$D349+Настройки!$B$7),0,MAX(0,$E349-MAX(0,SUMIFS(Тех_Движение!$G$2:$G$5111,Тех_Движение!$D$2:$D$5111,$C349,Тех_Движение!$B$2:$B$5111,"&lt;="&amp;O$3)-$F349)))</f>
        <v/>
      </c>
      <c r="P349" s="54">
        <f>IF(OR($B349="",P$3&lt;$D349+Настройки!$B$7),0,MAX(0,$E349-MAX(0,SUMIFS(Тех_Движение!$G$2:$G$5111,Тех_Движение!$D$2:$D$5111,$C349,Тех_Движение!$B$2:$B$5111,"&lt;="&amp;P$3)-$F349)))</f>
        <v/>
      </c>
      <c r="Q349" s="54">
        <f>IF(OR($B349="",Q$3&lt;$D349+Настройки!$B$7),0,MAX(0,$E349-MAX(0,SUMIFS(Тех_Движение!$G$2:$G$5111,Тех_Движение!$D$2:$D$5111,$C349,Тех_Движение!$B$2:$B$5111,"&lt;="&amp;Q$3)-$F349)))</f>
        <v/>
      </c>
      <c r="R349" s="54">
        <f>IF($B349="","",SUM($K349:$Q349))</f>
        <v/>
      </c>
      <c r="S349" s="56">
        <f>IF($B349="","",VLOOKUP($C349,Настройки!$A$11:$L$17,9,FALSE))</f>
        <v/>
      </c>
      <c r="T349" s="56">
        <f>IF($B349="","",$R349*$S349)</f>
        <v/>
      </c>
    </row>
    <row r="350">
      <c r="A350" s="20">
        <f>Тех_Движение!$A$347</f>
        <v/>
      </c>
      <c r="B350" s="20">
        <f>IF(Тех_Движение!$F$347&gt;0,Тех_Движение!$I$347,"")</f>
        <v/>
      </c>
      <c r="C350" s="20">
        <f>IF($B350="","",Тех_Движение!$D$347)</f>
        <v/>
      </c>
      <c r="D350" s="42">
        <f>IF($B350="","",Тех_Движение!$B$347)</f>
        <v/>
      </c>
      <c r="E350" s="54">
        <f>IF($B350="","",Тех_Движение!$F$347)</f>
        <v/>
      </c>
      <c r="F350" s="54">
        <f>IF($B350="","",SUMIFS($E$5:$E349,$C$5:$C349,$C350))</f>
        <v/>
      </c>
      <c r="G350" s="54">
        <f>IF($B350="","",MAX(0,$E350-MAX(0,SUMIFS(Тех_Движение!$G$2:$G$5111,Тех_Движение!$D$2:$D$5111,$C350,Тех_Движение!$B$2:$B$5111,"&lt;="&amp;Настройки!$B$5-1)-$F350)))</f>
        <v/>
      </c>
      <c r="H350" s="54">
        <f>IF($B350="","",IF(AND($D350&gt;=Настройки!$B$5,$D350&lt;=Настройки!$B$6),$E350,0))</f>
        <v/>
      </c>
      <c r="I350" s="54">
        <f>IF($B350="","",$G350+$H350-$J350)</f>
        <v/>
      </c>
      <c r="J350" s="54">
        <f>IF($B350="","",MAX(0,$E350-MAX(0,SUMIFS(Тех_Движение!$G$2:$G$5111,Тех_Движение!$D$2:$D$5111,$C350,Тех_Движение!$B$2:$B$5111,"&lt;="&amp;Настройки!$B$6)-$F350)))</f>
        <v/>
      </c>
      <c r="K350" s="54">
        <f>IF(OR($B350="",K$3&lt;$D350+Настройки!$B$7),0,MAX(0,$E350-MAX(0,SUMIFS(Тех_Движение!$G$2:$G$5111,Тех_Движение!$D$2:$D$5111,$C350,Тех_Движение!$B$2:$B$5111,"&lt;="&amp;K$3)-$F350)))</f>
        <v/>
      </c>
      <c r="L350" s="54">
        <f>IF(OR($B350="",L$3&lt;$D350+Настройки!$B$7),0,MAX(0,$E350-MAX(0,SUMIFS(Тех_Движение!$G$2:$G$5111,Тех_Движение!$D$2:$D$5111,$C350,Тех_Движение!$B$2:$B$5111,"&lt;="&amp;L$3)-$F350)))</f>
        <v/>
      </c>
      <c r="M350" s="54">
        <f>IF(OR($B350="",M$3&lt;$D350+Настройки!$B$7),0,MAX(0,$E350-MAX(0,SUMIFS(Тех_Движение!$G$2:$G$5111,Тех_Движение!$D$2:$D$5111,$C350,Тех_Движение!$B$2:$B$5111,"&lt;="&amp;M$3)-$F350)))</f>
        <v/>
      </c>
      <c r="N350" s="54">
        <f>IF(OR($B350="",N$3&lt;$D350+Настройки!$B$7),0,MAX(0,$E350-MAX(0,SUMIFS(Тех_Движение!$G$2:$G$5111,Тех_Движение!$D$2:$D$5111,$C350,Тех_Движение!$B$2:$B$5111,"&lt;="&amp;N$3)-$F350)))</f>
        <v/>
      </c>
      <c r="O350" s="54">
        <f>IF(OR($B350="",O$3&lt;$D350+Настройки!$B$7),0,MAX(0,$E350-MAX(0,SUMIFS(Тех_Движение!$G$2:$G$5111,Тех_Движение!$D$2:$D$5111,$C350,Тех_Движение!$B$2:$B$5111,"&lt;="&amp;O$3)-$F350)))</f>
        <v/>
      </c>
      <c r="P350" s="54">
        <f>IF(OR($B350="",P$3&lt;$D350+Настройки!$B$7),0,MAX(0,$E350-MAX(0,SUMIFS(Тех_Движение!$G$2:$G$5111,Тех_Движение!$D$2:$D$5111,$C350,Тех_Движение!$B$2:$B$5111,"&lt;="&amp;P$3)-$F350)))</f>
        <v/>
      </c>
      <c r="Q350" s="54">
        <f>IF(OR($B350="",Q$3&lt;$D350+Настройки!$B$7),0,MAX(0,$E350-MAX(0,SUMIFS(Тех_Движение!$G$2:$G$5111,Тех_Движение!$D$2:$D$5111,$C350,Тех_Движение!$B$2:$B$5111,"&lt;="&amp;Q$3)-$F350)))</f>
        <v/>
      </c>
      <c r="R350" s="54">
        <f>IF($B350="","",SUM($K350:$Q350))</f>
        <v/>
      </c>
      <c r="S350" s="56">
        <f>IF($B350="","",VLOOKUP($C350,Настройки!$A$11:$L$17,9,FALSE))</f>
        <v/>
      </c>
      <c r="T350" s="56">
        <f>IF($B350="","",$R350*$S350)</f>
        <v/>
      </c>
    </row>
    <row r="351">
      <c r="A351" s="20">
        <f>Тех_Движение!$A$348</f>
        <v/>
      </c>
      <c r="B351" s="20">
        <f>IF(Тех_Движение!$F$348&gt;0,Тех_Движение!$I$348,"")</f>
        <v/>
      </c>
      <c r="C351" s="20">
        <f>IF($B351="","",Тех_Движение!$D$348)</f>
        <v/>
      </c>
      <c r="D351" s="42">
        <f>IF($B351="","",Тех_Движение!$B$348)</f>
        <v/>
      </c>
      <c r="E351" s="54">
        <f>IF($B351="","",Тех_Движение!$F$348)</f>
        <v/>
      </c>
      <c r="F351" s="54">
        <f>IF($B351="","",SUMIFS($E$5:$E350,$C$5:$C350,$C351))</f>
        <v/>
      </c>
      <c r="G351" s="54">
        <f>IF($B351="","",MAX(0,$E351-MAX(0,SUMIFS(Тех_Движение!$G$2:$G$5111,Тех_Движение!$D$2:$D$5111,$C351,Тех_Движение!$B$2:$B$5111,"&lt;="&amp;Настройки!$B$5-1)-$F351)))</f>
        <v/>
      </c>
      <c r="H351" s="54">
        <f>IF($B351="","",IF(AND($D351&gt;=Настройки!$B$5,$D351&lt;=Настройки!$B$6),$E351,0))</f>
        <v/>
      </c>
      <c r="I351" s="54">
        <f>IF($B351="","",$G351+$H351-$J351)</f>
        <v/>
      </c>
      <c r="J351" s="54">
        <f>IF($B351="","",MAX(0,$E351-MAX(0,SUMIFS(Тех_Движение!$G$2:$G$5111,Тех_Движение!$D$2:$D$5111,$C351,Тех_Движение!$B$2:$B$5111,"&lt;="&amp;Настройки!$B$6)-$F351)))</f>
        <v/>
      </c>
      <c r="K351" s="54">
        <f>IF(OR($B351="",K$3&lt;$D351+Настройки!$B$7),0,MAX(0,$E351-MAX(0,SUMIFS(Тех_Движение!$G$2:$G$5111,Тех_Движение!$D$2:$D$5111,$C351,Тех_Движение!$B$2:$B$5111,"&lt;="&amp;K$3)-$F351)))</f>
        <v/>
      </c>
      <c r="L351" s="54">
        <f>IF(OR($B351="",L$3&lt;$D351+Настройки!$B$7),0,MAX(0,$E351-MAX(0,SUMIFS(Тех_Движение!$G$2:$G$5111,Тех_Движение!$D$2:$D$5111,$C351,Тех_Движение!$B$2:$B$5111,"&lt;="&amp;L$3)-$F351)))</f>
        <v/>
      </c>
      <c r="M351" s="54">
        <f>IF(OR($B351="",M$3&lt;$D351+Настройки!$B$7),0,MAX(0,$E351-MAX(0,SUMIFS(Тех_Движение!$G$2:$G$5111,Тех_Движение!$D$2:$D$5111,$C351,Тех_Движение!$B$2:$B$5111,"&lt;="&amp;M$3)-$F351)))</f>
        <v/>
      </c>
      <c r="N351" s="54">
        <f>IF(OR($B351="",N$3&lt;$D351+Настройки!$B$7),0,MAX(0,$E351-MAX(0,SUMIFS(Тех_Движение!$G$2:$G$5111,Тех_Движение!$D$2:$D$5111,$C351,Тех_Движение!$B$2:$B$5111,"&lt;="&amp;N$3)-$F351)))</f>
        <v/>
      </c>
      <c r="O351" s="54">
        <f>IF(OR($B351="",O$3&lt;$D351+Настройки!$B$7),0,MAX(0,$E351-MAX(0,SUMIFS(Тех_Движение!$G$2:$G$5111,Тех_Движение!$D$2:$D$5111,$C351,Тех_Движение!$B$2:$B$5111,"&lt;="&amp;O$3)-$F351)))</f>
        <v/>
      </c>
      <c r="P351" s="54">
        <f>IF(OR($B351="",P$3&lt;$D351+Настройки!$B$7),0,MAX(0,$E351-MAX(0,SUMIFS(Тех_Движение!$G$2:$G$5111,Тех_Движение!$D$2:$D$5111,$C351,Тех_Движение!$B$2:$B$5111,"&lt;="&amp;P$3)-$F351)))</f>
        <v/>
      </c>
      <c r="Q351" s="54">
        <f>IF(OR($B351="",Q$3&lt;$D351+Настройки!$B$7),0,MAX(0,$E351-MAX(0,SUMIFS(Тех_Движение!$G$2:$G$5111,Тех_Движение!$D$2:$D$5111,$C351,Тех_Движение!$B$2:$B$5111,"&lt;="&amp;Q$3)-$F351)))</f>
        <v/>
      </c>
      <c r="R351" s="54">
        <f>IF($B351="","",SUM($K351:$Q351))</f>
        <v/>
      </c>
      <c r="S351" s="56">
        <f>IF($B351="","",VLOOKUP($C351,Настройки!$A$11:$L$17,9,FALSE))</f>
        <v/>
      </c>
      <c r="T351" s="56">
        <f>IF($B351="","",$R351*$S351)</f>
        <v/>
      </c>
    </row>
    <row r="352">
      <c r="A352" s="20">
        <f>Тех_Движение!$A$349</f>
        <v/>
      </c>
      <c r="B352" s="20">
        <f>IF(Тех_Движение!$F$349&gt;0,Тех_Движение!$I$349,"")</f>
        <v/>
      </c>
      <c r="C352" s="20">
        <f>IF($B352="","",Тех_Движение!$D$349)</f>
        <v/>
      </c>
      <c r="D352" s="42">
        <f>IF($B352="","",Тех_Движение!$B$349)</f>
        <v/>
      </c>
      <c r="E352" s="54">
        <f>IF($B352="","",Тех_Движение!$F$349)</f>
        <v/>
      </c>
      <c r="F352" s="54">
        <f>IF($B352="","",SUMIFS($E$5:$E351,$C$5:$C351,$C352))</f>
        <v/>
      </c>
      <c r="G352" s="54">
        <f>IF($B352="","",MAX(0,$E352-MAX(0,SUMIFS(Тех_Движение!$G$2:$G$5111,Тех_Движение!$D$2:$D$5111,$C352,Тех_Движение!$B$2:$B$5111,"&lt;="&amp;Настройки!$B$5-1)-$F352)))</f>
        <v/>
      </c>
      <c r="H352" s="54">
        <f>IF($B352="","",IF(AND($D352&gt;=Настройки!$B$5,$D352&lt;=Настройки!$B$6),$E352,0))</f>
        <v/>
      </c>
      <c r="I352" s="54">
        <f>IF($B352="","",$G352+$H352-$J352)</f>
        <v/>
      </c>
      <c r="J352" s="54">
        <f>IF($B352="","",MAX(0,$E352-MAX(0,SUMIFS(Тех_Движение!$G$2:$G$5111,Тех_Движение!$D$2:$D$5111,$C352,Тех_Движение!$B$2:$B$5111,"&lt;="&amp;Настройки!$B$6)-$F352)))</f>
        <v/>
      </c>
      <c r="K352" s="54">
        <f>IF(OR($B352="",K$3&lt;$D352+Настройки!$B$7),0,MAX(0,$E352-MAX(0,SUMIFS(Тех_Движение!$G$2:$G$5111,Тех_Движение!$D$2:$D$5111,$C352,Тех_Движение!$B$2:$B$5111,"&lt;="&amp;K$3)-$F352)))</f>
        <v/>
      </c>
      <c r="L352" s="54">
        <f>IF(OR($B352="",L$3&lt;$D352+Настройки!$B$7),0,MAX(0,$E352-MAX(0,SUMIFS(Тех_Движение!$G$2:$G$5111,Тех_Движение!$D$2:$D$5111,$C352,Тех_Движение!$B$2:$B$5111,"&lt;="&amp;L$3)-$F352)))</f>
        <v/>
      </c>
      <c r="M352" s="54">
        <f>IF(OR($B352="",M$3&lt;$D352+Настройки!$B$7),0,MAX(0,$E352-MAX(0,SUMIFS(Тех_Движение!$G$2:$G$5111,Тех_Движение!$D$2:$D$5111,$C352,Тех_Движение!$B$2:$B$5111,"&lt;="&amp;M$3)-$F352)))</f>
        <v/>
      </c>
      <c r="N352" s="54">
        <f>IF(OR($B352="",N$3&lt;$D352+Настройки!$B$7),0,MAX(0,$E352-MAX(0,SUMIFS(Тех_Движение!$G$2:$G$5111,Тех_Движение!$D$2:$D$5111,$C352,Тех_Движение!$B$2:$B$5111,"&lt;="&amp;N$3)-$F352)))</f>
        <v/>
      </c>
      <c r="O352" s="54">
        <f>IF(OR($B352="",O$3&lt;$D352+Настройки!$B$7),0,MAX(0,$E352-MAX(0,SUMIFS(Тех_Движение!$G$2:$G$5111,Тех_Движение!$D$2:$D$5111,$C352,Тех_Движение!$B$2:$B$5111,"&lt;="&amp;O$3)-$F352)))</f>
        <v/>
      </c>
      <c r="P352" s="54">
        <f>IF(OR($B352="",P$3&lt;$D352+Настройки!$B$7),0,MAX(0,$E352-MAX(0,SUMIFS(Тех_Движение!$G$2:$G$5111,Тех_Движение!$D$2:$D$5111,$C352,Тех_Движение!$B$2:$B$5111,"&lt;="&amp;P$3)-$F352)))</f>
        <v/>
      </c>
      <c r="Q352" s="54">
        <f>IF(OR($B352="",Q$3&lt;$D352+Настройки!$B$7),0,MAX(0,$E352-MAX(0,SUMIFS(Тех_Движение!$G$2:$G$5111,Тех_Движение!$D$2:$D$5111,$C352,Тех_Движение!$B$2:$B$5111,"&lt;="&amp;Q$3)-$F352)))</f>
        <v/>
      </c>
      <c r="R352" s="54">
        <f>IF($B352="","",SUM($K352:$Q352))</f>
        <v/>
      </c>
      <c r="S352" s="56">
        <f>IF($B352="","",VLOOKUP($C352,Настройки!$A$11:$L$17,9,FALSE))</f>
        <v/>
      </c>
      <c r="T352" s="56">
        <f>IF($B352="","",$R352*$S352)</f>
        <v/>
      </c>
    </row>
    <row r="353">
      <c r="A353" s="20">
        <f>Тех_Движение!$A$350</f>
        <v/>
      </c>
      <c r="B353" s="20">
        <f>IF(Тех_Движение!$F$350&gt;0,Тех_Движение!$I$350,"")</f>
        <v/>
      </c>
      <c r="C353" s="20">
        <f>IF($B353="","",Тех_Движение!$D$350)</f>
        <v/>
      </c>
      <c r="D353" s="42">
        <f>IF($B353="","",Тех_Движение!$B$350)</f>
        <v/>
      </c>
      <c r="E353" s="54">
        <f>IF($B353="","",Тех_Движение!$F$350)</f>
        <v/>
      </c>
      <c r="F353" s="54">
        <f>IF($B353="","",SUMIFS($E$5:$E352,$C$5:$C352,$C353))</f>
        <v/>
      </c>
      <c r="G353" s="54">
        <f>IF($B353="","",MAX(0,$E353-MAX(0,SUMIFS(Тех_Движение!$G$2:$G$5111,Тех_Движение!$D$2:$D$5111,$C353,Тех_Движение!$B$2:$B$5111,"&lt;="&amp;Настройки!$B$5-1)-$F353)))</f>
        <v/>
      </c>
      <c r="H353" s="54">
        <f>IF($B353="","",IF(AND($D353&gt;=Настройки!$B$5,$D353&lt;=Настройки!$B$6),$E353,0))</f>
        <v/>
      </c>
      <c r="I353" s="54">
        <f>IF($B353="","",$G353+$H353-$J353)</f>
        <v/>
      </c>
      <c r="J353" s="54">
        <f>IF($B353="","",MAX(0,$E353-MAX(0,SUMIFS(Тех_Движение!$G$2:$G$5111,Тех_Движение!$D$2:$D$5111,$C353,Тех_Движение!$B$2:$B$5111,"&lt;="&amp;Настройки!$B$6)-$F353)))</f>
        <v/>
      </c>
      <c r="K353" s="54">
        <f>IF(OR($B353="",K$3&lt;$D353+Настройки!$B$7),0,MAX(0,$E353-MAX(0,SUMIFS(Тех_Движение!$G$2:$G$5111,Тех_Движение!$D$2:$D$5111,$C353,Тех_Движение!$B$2:$B$5111,"&lt;="&amp;K$3)-$F353)))</f>
        <v/>
      </c>
      <c r="L353" s="54">
        <f>IF(OR($B353="",L$3&lt;$D353+Настройки!$B$7),0,MAX(0,$E353-MAX(0,SUMIFS(Тех_Движение!$G$2:$G$5111,Тех_Движение!$D$2:$D$5111,$C353,Тех_Движение!$B$2:$B$5111,"&lt;="&amp;L$3)-$F353)))</f>
        <v/>
      </c>
      <c r="M353" s="54">
        <f>IF(OR($B353="",M$3&lt;$D353+Настройки!$B$7),0,MAX(0,$E353-MAX(0,SUMIFS(Тех_Движение!$G$2:$G$5111,Тех_Движение!$D$2:$D$5111,$C353,Тех_Движение!$B$2:$B$5111,"&lt;="&amp;M$3)-$F353)))</f>
        <v/>
      </c>
      <c r="N353" s="54">
        <f>IF(OR($B353="",N$3&lt;$D353+Настройки!$B$7),0,MAX(0,$E353-MAX(0,SUMIFS(Тех_Движение!$G$2:$G$5111,Тех_Движение!$D$2:$D$5111,$C353,Тех_Движение!$B$2:$B$5111,"&lt;="&amp;N$3)-$F353)))</f>
        <v/>
      </c>
      <c r="O353" s="54">
        <f>IF(OR($B353="",O$3&lt;$D353+Настройки!$B$7),0,MAX(0,$E353-MAX(0,SUMIFS(Тех_Движение!$G$2:$G$5111,Тех_Движение!$D$2:$D$5111,$C353,Тех_Движение!$B$2:$B$5111,"&lt;="&amp;O$3)-$F353)))</f>
        <v/>
      </c>
      <c r="P353" s="54">
        <f>IF(OR($B353="",P$3&lt;$D353+Настройки!$B$7),0,MAX(0,$E353-MAX(0,SUMIFS(Тех_Движение!$G$2:$G$5111,Тех_Движение!$D$2:$D$5111,$C353,Тех_Движение!$B$2:$B$5111,"&lt;="&amp;P$3)-$F353)))</f>
        <v/>
      </c>
      <c r="Q353" s="54">
        <f>IF(OR($B353="",Q$3&lt;$D353+Настройки!$B$7),0,MAX(0,$E353-MAX(0,SUMIFS(Тех_Движение!$G$2:$G$5111,Тех_Движение!$D$2:$D$5111,$C353,Тех_Движение!$B$2:$B$5111,"&lt;="&amp;Q$3)-$F353)))</f>
        <v/>
      </c>
      <c r="R353" s="54">
        <f>IF($B353="","",SUM($K353:$Q353))</f>
        <v/>
      </c>
      <c r="S353" s="56">
        <f>IF($B353="","",VLOOKUP($C353,Настройки!$A$11:$L$17,9,FALSE))</f>
        <v/>
      </c>
      <c r="T353" s="56">
        <f>IF($B353="","",$R353*$S353)</f>
        <v/>
      </c>
    </row>
    <row r="354">
      <c r="A354" s="20">
        <f>Тех_Движение!$A$351</f>
        <v/>
      </c>
      <c r="B354" s="20">
        <f>IF(Тех_Движение!$F$351&gt;0,Тех_Движение!$I$351,"")</f>
        <v/>
      </c>
      <c r="C354" s="20">
        <f>IF($B354="","",Тех_Движение!$D$351)</f>
        <v/>
      </c>
      <c r="D354" s="42">
        <f>IF($B354="","",Тех_Движение!$B$351)</f>
        <v/>
      </c>
      <c r="E354" s="54">
        <f>IF($B354="","",Тех_Движение!$F$351)</f>
        <v/>
      </c>
      <c r="F354" s="54">
        <f>IF($B354="","",SUMIFS($E$5:$E353,$C$5:$C353,$C354))</f>
        <v/>
      </c>
      <c r="G354" s="54">
        <f>IF($B354="","",MAX(0,$E354-MAX(0,SUMIFS(Тех_Движение!$G$2:$G$5111,Тех_Движение!$D$2:$D$5111,$C354,Тех_Движение!$B$2:$B$5111,"&lt;="&amp;Настройки!$B$5-1)-$F354)))</f>
        <v/>
      </c>
      <c r="H354" s="54">
        <f>IF($B354="","",IF(AND($D354&gt;=Настройки!$B$5,$D354&lt;=Настройки!$B$6),$E354,0))</f>
        <v/>
      </c>
      <c r="I354" s="54">
        <f>IF($B354="","",$G354+$H354-$J354)</f>
        <v/>
      </c>
      <c r="J354" s="54">
        <f>IF($B354="","",MAX(0,$E354-MAX(0,SUMIFS(Тех_Движение!$G$2:$G$5111,Тех_Движение!$D$2:$D$5111,$C354,Тех_Движение!$B$2:$B$5111,"&lt;="&amp;Настройки!$B$6)-$F354)))</f>
        <v/>
      </c>
      <c r="K354" s="54">
        <f>IF(OR($B354="",K$3&lt;$D354+Настройки!$B$7),0,MAX(0,$E354-MAX(0,SUMIFS(Тех_Движение!$G$2:$G$5111,Тех_Движение!$D$2:$D$5111,$C354,Тех_Движение!$B$2:$B$5111,"&lt;="&amp;K$3)-$F354)))</f>
        <v/>
      </c>
      <c r="L354" s="54">
        <f>IF(OR($B354="",L$3&lt;$D354+Настройки!$B$7),0,MAX(0,$E354-MAX(0,SUMIFS(Тех_Движение!$G$2:$G$5111,Тех_Движение!$D$2:$D$5111,$C354,Тех_Движение!$B$2:$B$5111,"&lt;="&amp;L$3)-$F354)))</f>
        <v/>
      </c>
      <c r="M354" s="54">
        <f>IF(OR($B354="",M$3&lt;$D354+Настройки!$B$7),0,MAX(0,$E354-MAX(0,SUMIFS(Тех_Движение!$G$2:$G$5111,Тех_Движение!$D$2:$D$5111,$C354,Тех_Движение!$B$2:$B$5111,"&lt;="&amp;M$3)-$F354)))</f>
        <v/>
      </c>
      <c r="N354" s="54">
        <f>IF(OR($B354="",N$3&lt;$D354+Настройки!$B$7),0,MAX(0,$E354-MAX(0,SUMIFS(Тех_Движение!$G$2:$G$5111,Тех_Движение!$D$2:$D$5111,$C354,Тех_Движение!$B$2:$B$5111,"&lt;="&amp;N$3)-$F354)))</f>
        <v/>
      </c>
      <c r="O354" s="54">
        <f>IF(OR($B354="",O$3&lt;$D354+Настройки!$B$7),0,MAX(0,$E354-MAX(0,SUMIFS(Тех_Движение!$G$2:$G$5111,Тех_Движение!$D$2:$D$5111,$C354,Тех_Движение!$B$2:$B$5111,"&lt;="&amp;O$3)-$F354)))</f>
        <v/>
      </c>
      <c r="P354" s="54">
        <f>IF(OR($B354="",P$3&lt;$D354+Настройки!$B$7),0,MAX(0,$E354-MAX(0,SUMIFS(Тех_Движение!$G$2:$G$5111,Тех_Движение!$D$2:$D$5111,$C354,Тех_Движение!$B$2:$B$5111,"&lt;="&amp;P$3)-$F354)))</f>
        <v/>
      </c>
      <c r="Q354" s="54">
        <f>IF(OR($B354="",Q$3&lt;$D354+Настройки!$B$7),0,MAX(0,$E354-MAX(0,SUMIFS(Тех_Движение!$G$2:$G$5111,Тех_Движение!$D$2:$D$5111,$C354,Тех_Движение!$B$2:$B$5111,"&lt;="&amp;Q$3)-$F354)))</f>
        <v/>
      </c>
      <c r="R354" s="54">
        <f>IF($B354="","",SUM($K354:$Q354))</f>
        <v/>
      </c>
      <c r="S354" s="56">
        <f>IF($B354="","",VLOOKUP($C354,Настройки!$A$11:$L$17,9,FALSE))</f>
        <v/>
      </c>
      <c r="T354" s="56">
        <f>IF($B354="","",$R354*$S354)</f>
        <v/>
      </c>
    </row>
    <row r="355">
      <c r="A355" s="20">
        <f>Тех_Движение!$A$352</f>
        <v/>
      </c>
      <c r="B355" s="20">
        <f>IF(Тех_Движение!$F$352&gt;0,Тех_Движение!$I$352,"")</f>
        <v/>
      </c>
      <c r="C355" s="20">
        <f>IF($B355="","",Тех_Движение!$D$352)</f>
        <v/>
      </c>
      <c r="D355" s="42">
        <f>IF($B355="","",Тех_Движение!$B$352)</f>
        <v/>
      </c>
      <c r="E355" s="54">
        <f>IF($B355="","",Тех_Движение!$F$352)</f>
        <v/>
      </c>
      <c r="F355" s="54">
        <f>IF($B355="","",SUMIFS($E$5:$E354,$C$5:$C354,$C355))</f>
        <v/>
      </c>
      <c r="G355" s="54">
        <f>IF($B355="","",MAX(0,$E355-MAX(0,SUMIFS(Тех_Движение!$G$2:$G$5111,Тех_Движение!$D$2:$D$5111,$C355,Тех_Движение!$B$2:$B$5111,"&lt;="&amp;Настройки!$B$5-1)-$F355)))</f>
        <v/>
      </c>
      <c r="H355" s="54">
        <f>IF($B355="","",IF(AND($D355&gt;=Настройки!$B$5,$D355&lt;=Настройки!$B$6),$E355,0))</f>
        <v/>
      </c>
      <c r="I355" s="54">
        <f>IF($B355="","",$G355+$H355-$J355)</f>
        <v/>
      </c>
      <c r="J355" s="54">
        <f>IF($B355="","",MAX(0,$E355-MAX(0,SUMIFS(Тех_Движение!$G$2:$G$5111,Тех_Движение!$D$2:$D$5111,$C355,Тех_Движение!$B$2:$B$5111,"&lt;="&amp;Настройки!$B$6)-$F355)))</f>
        <v/>
      </c>
      <c r="K355" s="54">
        <f>IF(OR($B355="",K$3&lt;$D355+Настройки!$B$7),0,MAX(0,$E355-MAX(0,SUMIFS(Тех_Движение!$G$2:$G$5111,Тех_Движение!$D$2:$D$5111,$C355,Тех_Движение!$B$2:$B$5111,"&lt;="&amp;K$3)-$F355)))</f>
        <v/>
      </c>
      <c r="L355" s="54">
        <f>IF(OR($B355="",L$3&lt;$D355+Настройки!$B$7),0,MAX(0,$E355-MAX(0,SUMIFS(Тех_Движение!$G$2:$G$5111,Тех_Движение!$D$2:$D$5111,$C355,Тех_Движение!$B$2:$B$5111,"&lt;="&amp;L$3)-$F355)))</f>
        <v/>
      </c>
      <c r="M355" s="54">
        <f>IF(OR($B355="",M$3&lt;$D355+Настройки!$B$7),0,MAX(0,$E355-MAX(0,SUMIFS(Тех_Движение!$G$2:$G$5111,Тех_Движение!$D$2:$D$5111,$C355,Тех_Движение!$B$2:$B$5111,"&lt;="&amp;M$3)-$F355)))</f>
        <v/>
      </c>
      <c r="N355" s="54">
        <f>IF(OR($B355="",N$3&lt;$D355+Настройки!$B$7),0,MAX(0,$E355-MAX(0,SUMIFS(Тех_Движение!$G$2:$G$5111,Тех_Движение!$D$2:$D$5111,$C355,Тех_Движение!$B$2:$B$5111,"&lt;="&amp;N$3)-$F355)))</f>
        <v/>
      </c>
      <c r="O355" s="54">
        <f>IF(OR($B355="",O$3&lt;$D355+Настройки!$B$7),0,MAX(0,$E355-MAX(0,SUMIFS(Тех_Движение!$G$2:$G$5111,Тех_Движение!$D$2:$D$5111,$C355,Тех_Движение!$B$2:$B$5111,"&lt;="&amp;O$3)-$F355)))</f>
        <v/>
      </c>
      <c r="P355" s="54">
        <f>IF(OR($B355="",P$3&lt;$D355+Настройки!$B$7),0,MAX(0,$E355-MAX(0,SUMIFS(Тех_Движение!$G$2:$G$5111,Тех_Движение!$D$2:$D$5111,$C355,Тех_Движение!$B$2:$B$5111,"&lt;="&amp;P$3)-$F355)))</f>
        <v/>
      </c>
      <c r="Q355" s="54">
        <f>IF(OR($B355="",Q$3&lt;$D355+Настройки!$B$7),0,MAX(0,$E355-MAX(0,SUMIFS(Тех_Движение!$G$2:$G$5111,Тех_Движение!$D$2:$D$5111,$C355,Тех_Движение!$B$2:$B$5111,"&lt;="&amp;Q$3)-$F355)))</f>
        <v/>
      </c>
      <c r="R355" s="54">
        <f>IF($B355="","",SUM($K355:$Q355))</f>
        <v/>
      </c>
      <c r="S355" s="56">
        <f>IF($B355="","",VLOOKUP($C355,Настройки!$A$11:$L$17,9,FALSE))</f>
        <v/>
      </c>
      <c r="T355" s="56">
        <f>IF($B355="","",$R355*$S355)</f>
        <v/>
      </c>
    </row>
    <row r="356">
      <c r="A356" s="20">
        <f>Тех_Движение!$A$353</f>
        <v/>
      </c>
      <c r="B356" s="20">
        <f>IF(Тех_Движение!$F$353&gt;0,Тех_Движение!$I$353,"")</f>
        <v/>
      </c>
      <c r="C356" s="20">
        <f>IF($B356="","",Тех_Движение!$D$353)</f>
        <v/>
      </c>
      <c r="D356" s="42">
        <f>IF($B356="","",Тех_Движение!$B$353)</f>
        <v/>
      </c>
      <c r="E356" s="54">
        <f>IF($B356="","",Тех_Движение!$F$353)</f>
        <v/>
      </c>
      <c r="F356" s="54">
        <f>IF($B356="","",SUMIFS($E$5:$E355,$C$5:$C355,$C356))</f>
        <v/>
      </c>
      <c r="G356" s="54">
        <f>IF($B356="","",MAX(0,$E356-MAX(0,SUMIFS(Тех_Движение!$G$2:$G$5111,Тех_Движение!$D$2:$D$5111,$C356,Тех_Движение!$B$2:$B$5111,"&lt;="&amp;Настройки!$B$5-1)-$F356)))</f>
        <v/>
      </c>
      <c r="H356" s="54">
        <f>IF($B356="","",IF(AND($D356&gt;=Настройки!$B$5,$D356&lt;=Настройки!$B$6),$E356,0))</f>
        <v/>
      </c>
      <c r="I356" s="54">
        <f>IF($B356="","",$G356+$H356-$J356)</f>
        <v/>
      </c>
      <c r="J356" s="54">
        <f>IF($B356="","",MAX(0,$E356-MAX(0,SUMIFS(Тех_Движение!$G$2:$G$5111,Тех_Движение!$D$2:$D$5111,$C356,Тех_Движение!$B$2:$B$5111,"&lt;="&amp;Настройки!$B$6)-$F356)))</f>
        <v/>
      </c>
      <c r="K356" s="54">
        <f>IF(OR($B356="",K$3&lt;$D356+Настройки!$B$7),0,MAX(0,$E356-MAX(0,SUMIFS(Тех_Движение!$G$2:$G$5111,Тех_Движение!$D$2:$D$5111,$C356,Тех_Движение!$B$2:$B$5111,"&lt;="&amp;K$3)-$F356)))</f>
        <v/>
      </c>
      <c r="L356" s="54">
        <f>IF(OR($B356="",L$3&lt;$D356+Настройки!$B$7),0,MAX(0,$E356-MAX(0,SUMIFS(Тех_Движение!$G$2:$G$5111,Тех_Движение!$D$2:$D$5111,$C356,Тех_Движение!$B$2:$B$5111,"&lt;="&amp;L$3)-$F356)))</f>
        <v/>
      </c>
      <c r="M356" s="54">
        <f>IF(OR($B356="",M$3&lt;$D356+Настройки!$B$7),0,MAX(0,$E356-MAX(0,SUMIFS(Тех_Движение!$G$2:$G$5111,Тех_Движение!$D$2:$D$5111,$C356,Тех_Движение!$B$2:$B$5111,"&lt;="&amp;M$3)-$F356)))</f>
        <v/>
      </c>
      <c r="N356" s="54">
        <f>IF(OR($B356="",N$3&lt;$D356+Настройки!$B$7),0,MAX(0,$E356-MAX(0,SUMIFS(Тех_Движение!$G$2:$G$5111,Тех_Движение!$D$2:$D$5111,$C356,Тех_Движение!$B$2:$B$5111,"&lt;="&amp;N$3)-$F356)))</f>
        <v/>
      </c>
      <c r="O356" s="54">
        <f>IF(OR($B356="",O$3&lt;$D356+Настройки!$B$7),0,MAX(0,$E356-MAX(0,SUMIFS(Тех_Движение!$G$2:$G$5111,Тех_Движение!$D$2:$D$5111,$C356,Тех_Движение!$B$2:$B$5111,"&lt;="&amp;O$3)-$F356)))</f>
        <v/>
      </c>
      <c r="P356" s="54">
        <f>IF(OR($B356="",P$3&lt;$D356+Настройки!$B$7),0,MAX(0,$E356-MAX(0,SUMIFS(Тех_Движение!$G$2:$G$5111,Тех_Движение!$D$2:$D$5111,$C356,Тех_Движение!$B$2:$B$5111,"&lt;="&amp;P$3)-$F356)))</f>
        <v/>
      </c>
      <c r="Q356" s="54">
        <f>IF(OR($B356="",Q$3&lt;$D356+Настройки!$B$7),0,MAX(0,$E356-MAX(0,SUMIFS(Тех_Движение!$G$2:$G$5111,Тех_Движение!$D$2:$D$5111,$C356,Тех_Движение!$B$2:$B$5111,"&lt;="&amp;Q$3)-$F356)))</f>
        <v/>
      </c>
      <c r="R356" s="54">
        <f>IF($B356="","",SUM($K356:$Q356))</f>
        <v/>
      </c>
      <c r="S356" s="56">
        <f>IF($B356="","",VLOOKUP($C356,Настройки!$A$11:$L$17,9,FALSE))</f>
        <v/>
      </c>
      <c r="T356" s="56">
        <f>IF($B356="","",$R356*$S356)</f>
        <v/>
      </c>
    </row>
    <row r="357">
      <c r="A357" s="20">
        <f>Тех_Движение!$A$354</f>
        <v/>
      </c>
      <c r="B357" s="20">
        <f>IF(Тех_Движение!$F$354&gt;0,Тех_Движение!$I$354,"")</f>
        <v/>
      </c>
      <c r="C357" s="20">
        <f>IF($B357="","",Тех_Движение!$D$354)</f>
        <v/>
      </c>
      <c r="D357" s="42">
        <f>IF($B357="","",Тех_Движение!$B$354)</f>
        <v/>
      </c>
      <c r="E357" s="54">
        <f>IF($B357="","",Тех_Движение!$F$354)</f>
        <v/>
      </c>
      <c r="F357" s="54">
        <f>IF($B357="","",SUMIFS($E$5:$E356,$C$5:$C356,$C357))</f>
        <v/>
      </c>
      <c r="G357" s="54">
        <f>IF($B357="","",MAX(0,$E357-MAX(0,SUMIFS(Тех_Движение!$G$2:$G$5111,Тех_Движение!$D$2:$D$5111,$C357,Тех_Движение!$B$2:$B$5111,"&lt;="&amp;Настройки!$B$5-1)-$F357)))</f>
        <v/>
      </c>
      <c r="H357" s="54">
        <f>IF($B357="","",IF(AND($D357&gt;=Настройки!$B$5,$D357&lt;=Настройки!$B$6),$E357,0))</f>
        <v/>
      </c>
      <c r="I357" s="54">
        <f>IF($B357="","",$G357+$H357-$J357)</f>
        <v/>
      </c>
      <c r="J357" s="54">
        <f>IF($B357="","",MAX(0,$E357-MAX(0,SUMIFS(Тех_Движение!$G$2:$G$5111,Тех_Движение!$D$2:$D$5111,$C357,Тех_Движение!$B$2:$B$5111,"&lt;="&amp;Настройки!$B$6)-$F357)))</f>
        <v/>
      </c>
      <c r="K357" s="54">
        <f>IF(OR($B357="",K$3&lt;$D357+Настройки!$B$7),0,MAX(0,$E357-MAX(0,SUMIFS(Тех_Движение!$G$2:$G$5111,Тех_Движение!$D$2:$D$5111,$C357,Тех_Движение!$B$2:$B$5111,"&lt;="&amp;K$3)-$F357)))</f>
        <v/>
      </c>
      <c r="L357" s="54">
        <f>IF(OR($B357="",L$3&lt;$D357+Настройки!$B$7),0,MAX(0,$E357-MAX(0,SUMIFS(Тех_Движение!$G$2:$G$5111,Тех_Движение!$D$2:$D$5111,$C357,Тех_Движение!$B$2:$B$5111,"&lt;="&amp;L$3)-$F357)))</f>
        <v/>
      </c>
      <c r="M357" s="54">
        <f>IF(OR($B357="",M$3&lt;$D357+Настройки!$B$7),0,MAX(0,$E357-MAX(0,SUMIFS(Тех_Движение!$G$2:$G$5111,Тех_Движение!$D$2:$D$5111,$C357,Тех_Движение!$B$2:$B$5111,"&lt;="&amp;M$3)-$F357)))</f>
        <v/>
      </c>
      <c r="N357" s="54">
        <f>IF(OR($B357="",N$3&lt;$D357+Настройки!$B$7),0,MAX(0,$E357-MAX(0,SUMIFS(Тех_Движение!$G$2:$G$5111,Тех_Движение!$D$2:$D$5111,$C357,Тех_Движение!$B$2:$B$5111,"&lt;="&amp;N$3)-$F357)))</f>
        <v/>
      </c>
      <c r="O357" s="54">
        <f>IF(OR($B357="",O$3&lt;$D357+Настройки!$B$7),0,MAX(0,$E357-MAX(0,SUMIFS(Тех_Движение!$G$2:$G$5111,Тех_Движение!$D$2:$D$5111,$C357,Тех_Движение!$B$2:$B$5111,"&lt;="&amp;O$3)-$F357)))</f>
        <v/>
      </c>
      <c r="P357" s="54">
        <f>IF(OR($B357="",P$3&lt;$D357+Настройки!$B$7),0,MAX(0,$E357-MAX(0,SUMIFS(Тех_Движение!$G$2:$G$5111,Тех_Движение!$D$2:$D$5111,$C357,Тех_Движение!$B$2:$B$5111,"&lt;="&amp;P$3)-$F357)))</f>
        <v/>
      </c>
      <c r="Q357" s="54">
        <f>IF(OR($B357="",Q$3&lt;$D357+Настройки!$B$7),0,MAX(0,$E357-MAX(0,SUMIFS(Тех_Движение!$G$2:$G$5111,Тех_Движение!$D$2:$D$5111,$C357,Тех_Движение!$B$2:$B$5111,"&lt;="&amp;Q$3)-$F357)))</f>
        <v/>
      </c>
      <c r="R357" s="54">
        <f>IF($B357="","",SUM($K357:$Q357))</f>
        <v/>
      </c>
      <c r="S357" s="56">
        <f>IF($B357="","",VLOOKUP($C357,Настройки!$A$11:$L$17,9,FALSE))</f>
        <v/>
      </c>
      <c r="T357" s="56">
        <f>IF($B357="","",$R357*$S357)</f>
        <v/>
      </c>
    </row>
    <row r="358">
      <c r="A358" s="20">
        <f>Тех_Движение!$A$355</f>
        <v/>
      </c>
      <c r="B358" s="20">
        <f>IF(Тех_Движение!$F$355&gt;0,Тех_Движение!$I$355,"")</f>
        <v/>
      </c>
      <c r="C358" s="20">
        <f>IF($B358="","",Тех_Движение!$D$355)</f>
        <v/>
      </c>
      <c r="D358" s="42">
        <f>IF($B358="","",Тех_Движение!$B$355)</f>
        <v/>
      </c>
      <c r="E358" s="54">
        <f>IF($B358="","",Тех_Движение!$F$355)</f>
        <v/>
      </c>
      <c r="F358" s="54">
        <f>IF($B358="","",SUMIFS($E$5:$E357,$C$5:$C357,$C358))</f>
        <v/>
      </c>
      <c r="G358" s="54">
        <f>IF($B358="","",MAX(0,$E358-MAX(0,SUMIFS(Тех_Движение!$G$2:$G$5111,Тех_Движение!$D$2:$D$5111,$C358,Тех_Движение!$B$2:$B$5111,"&lt;="&amp;Настройки!$B$5-1)-$F358)))</f>
        <v/>
      </c>
      <c r="H358" s="54">
        <f>IF($B358="","",IF(AND($D358&gt;=Настройки!$B$5,$D358&lt;=Настройки!$B$6),$E358,0))</f>
        <v/>
      </c>
      <c r="I358" s="54">
        <f>IF($B358="","",$G358+$H358-$J358)</f>
        <v/>
      </c>
      <c r="J358" s="54">
        <f>IF($B358="","",MAX(0,$E358-MAX(0,SUMIFS(Тех_Движение!$G$2:$G$5111,Тех_Движение!$D$2:$D$5111,$C358,Тех_Движение!$B$2:$B$5111,"&lt;="&amp;Настройки!$B$6)-$F358)))</f>
        <v/>
      </c>
      <c r="K358" s="54">
        <f>IF(OR($B358="",K$3&lt;$D358+Настройки!$B$7),0,MAX(0,$E358-MAX(0,SUMIFS(Тех_Движение!$G$2:$G$5111,Тех_Движение!$D$2:$D$5111,$C358,Тех_Движение!$B$2:$B$5111,"&lt;="&amp;K$3)-$F358)))</f>
        <v/>
      </c>
      <c r="L358" s="54">
        <f>IF(OR($B358="",L$3&lt;$D358+Настройки!$B$7),0,MAX(0,$E358-MAX(0,SUMIFS(Тех_Движение!$G$2:$G$5111,Тех_Движение!$D$2:$D$5111,$C358,Тех_Движение!$B$2:$B$5111,"&lt;="&amp;L$3)-$F358)))</f>
        <v/>
      </c>
      <c r="M358" s="54">
        <f>IF(OR($B358="",M$3&lt;$D358+Настройки!$B$7),0,MAX(0,$E358-MAX(0,SUMIFS(Тех_Движение!$G$2:$G$5111,Тех_Движение!$D$2:$D$5111,$C358,Тех_Движение!$B$2:$B$5111,"&lt;="&amp;M$3)-$F358)))</f>
        <v/>
      </c>
      <c r="N358" s="54">
        <f>IF(OR($B358="",N$3&lt;$D358+Настройки!$B$7),0,MAX(0,$E358-MAX(0,SUMIFS(Тех_Движение!$G$2:$G$5111,Тех_Движение!$D$2:$D$5111,$C358,Тех_Движение!$B$2:$B$5111,"&lt;="&amp;N$3)-$F358)))</f>
        <v/>
      </c>
      <c r="O358" s="54">
        <f>IF(OR($B358="",O$3&lt;$D358+Настройки!$B$7),0,MAX(0,$E358-MAX(0,SUMIFS(Тех_Движение!$G$2:$G$5111,Тех_Движение!$D$2:$D$5111,$C358,Тех_Движение!$B$2:$B$5111,"&lt;="&amp;O$3)-$F358)))</f>
        <v/>
      </c>
      <c r="P358" s="54">
        <f>IF(OR($B358="",P$3&lt;$D358+Настройки!$B$7),0,MAX(0,$E358-MAX(0,SUMIFS(Тех_Движение!$G$2:$G$5111,Тех_Движение!$D$2:$D$5111,$C358,Тех_Движение!$B$2:$B$5111,"&lt;="&amp;P$3)-$F358)))</f>
        <v/>
      </c>
      <c r="Q358" s="54">
        <f>IF(OR($B358="",Q$3&lt;$D358+Настройки!$B$7),0,MAX(0,$E358-MAX(0,SUMIFS(Тех_Движение!$G$2:$G$5111,Тех_Движение!$D$2:$D$5111,$C358,Тех_Движение!$B$2:$B$5111,"&lt;="&amp;Q$3)-$F358)))</f>
        <v/>
      </c>
      <c r="R358" s="54">
        <f>IF($B358="","",SUM($K358:$Q358))</f>
        <v/>
      </c>
      <c r="S358" s="56">
        <f>IF($B358="","",VLOOKUP($C358,Настройки!$A$11:$L$17,9,FALSE))</f>
        <v/>
      </c>
      <c r="T358" s="56">
        <f>IF($B358="","",$R358*$S358)</f>
        <v/>
      </c>
    </row>
    <row r="359">
      <c r="A359" s="20">
        <f>Тех_Движение!$A$356</f>
        <v/>
      </c>
      <c r="B359" s="20">
        <f>IF(Тех_Движение!$F$356&gt;0,Тех_Движение!$I$356,"")</f>
        <v/>
      </c>
      <c r="C359" s="20">
        <f>IF($B359="","",Тех_Движение!$D$356)</f>
        <v/>
      </c>
      <c r="D359" s="42">
        <f>IF($B359="","",Тех_Движение!$B$356)</f>
        <v/>
      </c>
      <c r="E359" s="54">
        <f>IF($B359="","",Тех_Движение!$F$356)</f>
        <v/>
      </c>
      <c r="F359" s="54">
        <f>IF($B359="","",SUMIFS($E$5:$E358,$C$5:$C358,$C359))</f>
        <v/>
      </c>
      <c r="G359" s="54">
        <f>IF($B359="","",MAX(0,$E359-MAX(0,SUMIFS(Тех_Движение!$G$2:$G$5111,Тех_Движение!$D$2:$D$5111,$C359,Тех_Движение!$B$2:$B$5111,"&lt;="&amp;Настройки!$B$5-1)-$F359)))</f>
        <v/>
      </c>
      <c r="H359" s="54">
        <f>IF($B359="","",IF(AND($D359&gt;=Настройки!$B$5,$D359&lt;=Настройки!$B$6),$E359,0))</f>
        <v/>
      </c>
      <c r="I359" s="54">
        <f>IF($B359="","",$G359+$H359-$J359)</f>
        <v/>
      </c>
      <c r="J359" s="54">
        <f>IF($B359="","",MAX(0,$E359-MAX(0,SUMIFS(Тех_Движение!$G$2:$G$5111,Тех_Движение!$D$2:$D$5111,$C359,Тех_Движение!$B$2:$B$5111,"&lt;="&amp;Настройки!$B$6)-$F359)))</f>
        <v/>
      </c>
      <c r="K359" s="54">
        <f>IF(OR($B359="",K$3&lt;$D359+Настройки!$B$7),0,MAX(0,$E359-MAX(0,SUMIFS(Тех_Движение!$G$2:$G$5111,Тех_Движение!$D$2:$D$5111,$C359,Тех_Движение!$B$2:$B$5111,"&lt;="&amp;K$3)-$F359)))</f>
        <v/>
      </c>
      <c r="L359" s="54">
        <f>IF(OR($B359="",L$3&lt;$D359+Настройки!$B$7),0,MAX(0,$E359-MAX(0,SUMIFS(Тех_Движение!$G$2:$G$5111,Тех_Движение!$D$2:$D$5111,$C359,Тех_Движение!$B$2:$B$5111,"&lt;="&amp;L$3)-$F359)))</f>
        <v/>
      </c>
      <c r="M359" s="54">
        <f>IF(OR($B359="",M$3&lt;$D359+Настройки!$B$7),0,MAX(0,$E359-MAX(0,SUMIFS(Тех_Движение!$G$2:$G$5111,Тех_Движение!$D$2:$D$5111,$C359,Тех_Движение!$B$2:$B$5111,"&lt;="&amp;M$3)-$F359)))</f>
        <v/>
      </c>
      <c r="N359" s="54">
        <f>IF(OR($B359="",N$3&lt;$D359+Настройки!$B$7),0,MAX(0,$E359-MAX(0,SUMIFS(Тех_Движение!$G$2:$G$5111,Тех_Движение!$D$2:$D$5111,$C359,Тех_Движение!$B$2:$B$5111,"&lt;="&amp;N$3)-$F359)))</f>
        <v/>
      </c>
      <c r="O359" s="54">
        <f>IF(OR($B359="",O$3&lt;$D359+Настройки!$B$7),0,MAX(0,$E359-MAX(0,SUMIFS(Тех_Движение!$G$2:$G$5111,Тех_Движение!$D$2:$D$5111,$C359,Тех_Движение!$B$2:$B$5111,"&lt;="&amp;O$3)-$F359)))</f>
        <v/>
      </c>
      <c r="P359" s="54">
        <f>IF(OR($B359="",P$3&lt;$D359+Настройки!$B$7),0,MAX(0,$E359-MAX(0,SUMIFS(Тех_Движение!$G$2:$G$5111,Тех_Движение!$D$2:$D$5111,$C359,Тех_Движение!$B$2:$B$5111,"&lt;="&amp;P$3)-$F359)))</f>
        <v/>
      </c>
      <c r="Q359" s="54">
        <f>IF(OR($B359="",Q$3&lt;$D359+Настройки!$B$7),0,MAX(0,$E359-MAX(0,SUMIFS(Тех_Движение!$G$2:$G$5111,Тех_Движение!$D$2:$D$5111,$C359,Тех_Движение!$B$2:$B$5111,"&lt;="&amp;Q$3)-$F359)))</f>
        <v/>
      </c>
      <c r="R359" s="54">
        <f>IF($B359="","",SUM($K359:$Q359))</f>
        <v/>
      </c>
      <c r="S359" s="56">
        <f>IF($B359="","",VLOOKUP($C359,Настройки!$A$11:$L$17,9,FALSE))</f>
        <v/>
      </c>
      <c r="T359" s="56">
        <f>IF($B359="","",$R359*$S359)</f>
        <v/>
      </c>
    </row>
    <row r="360">
      <c r="A360" s="20">
        <f>Тех_Движение!$A$357</f>
        <v/>
      </c>
      <c r="B360" s="20">
        <f>IF(Тех_Движение!$F$357&gt;0,Тех_Движение!$I$357,"")</f>
        <v/>
      </c>
      <c r="C360" s="20">
        <f>IF($B360="","",Тех_Движение!$D$357)</f>
        <v/>
      </c>
      <c r="D360" s="42">
        <f>IF($B360="","",Тех_Движение!$B$357)</f>
        <v/>
      </c>
      <c r="E360" s="54">
        <f>IF($B360="","",Тех_Движение!$F$357)</f>
        <v/>
      </c>
      <c r="F360" s="54">
        <f>IF($B360="","",SUMIFS($E$5:$E359,$C$5:$C359,$C360))</f>
        <v/>
      </c>
      <c r="G360" s="54">
        <f>IF($B360="","",MAX(0,$E360-MAX(0,SUMIFS(Тех_Движение!$G$2:$G$5111,Тех_Движение!$D$2:$D$5111,$C360,Тех_Движение!$B$2:$B$5111,"&lt;="&amp;Настройки!$B$5-1)-$F360)))</f>
        <v/>
      </c>
      <c r="H360" s="54">
        <f>IF($B360="","",IF(AND($D360&gt;=Настройки!$B$5,$D360&lt;=Настройки!$B$6),$E360,0))</f>
        <v/>
      </c>
      <c r="I360" s="54">
        <f>IF($B360="","",$G360+$H360-$J360)</f>
        <v/>
      </c>
      <c r="J360" s="54">
        <f>IF($B360="","",MAX(0,$E360-MAX(0,SUMIFS(Тех_Движение!$G$2:$G$5111,Тех_Движение!$D$2:$D$5111,$C360,Тех_Движение!$B$2:$B$5111,"&lt;="&amp;Настройки!$B$6)-$F360)))</f>
        <v/>
      </c>
      <c r="K360" s="54">
        <f>IF(OR($B360="",K$3&lt;$D360+Настройки!$B$7),0,MAX(0,$E360-MAX(0,SUMIFS(Тех_Движение!$G$2:$G$5111,Тех_Движение!$D$2:$D$5111,$C360,Тех_Движение!$B$2:$B$5111,"&lt;="&amp;K$3)-$F360)))</f>
        <v/>
      </c>
      <c r="L360" s="54">
        <f>IF(OR($B360="",L$3&lt;$D360+Настройки!$B$7),0,MAX(0,$E360-MAX(0,SUMIFS(Тех_Движение!$G$2:$G$5111,Тех_Движение!$D$2:$D$5111,$C360,Тех_Движение!$B$2:$B$5111,"&lt;="&amp;L$3)-$F360)))</f>
        <v/>
      </c>
      <c r="M360" s="54">
        <f>IF(OR($B360="",M$3&lt;$D360+Настройки!$B$7),0,MAX(0,$E360-MAX(0,SUMIFS(Тех_Движение!$G$2:$G$5111,Тех_Движение!$D$2:$D$5111,$C360,Тех_Движение!$B$2:$B$5111,"&lt;="&amp;M$3)-$F360)))</f>
        <v/>
      </c>
      <c r="N360" s="54">
        <f>IF(OR($B360="",N$3&lt;$D360+Настройки!$B$7),0,MAX(0,$E360-MAX(0,SUMIFS(Тех_Движение!$G$2:$G$5111,Тех_Движение!$D$2:$D$5111,$C360,Тех_Движение!$B$2:$B$5111,"&lt;="&amp;N$3)-$F360)))</f>
        <v/>
      </c>
      <c r="O360" s="54">
        <f>IF(OR($B360="",O$3&lt;$D360+Настройки!$B$7),0,MAX(0,$E360-MAX(0,SUMIFS(Тех_Движение!$G$2:$G$5111,Тех_Движение!$D$2:$D$5111,$C360,Тех_Движение!$B$2:$B$5111,"&lt;="&amp;O$3)-$F360)))</f>
        <v/>
      </c>
      <c r="P360" s="54">
        <f>IF(OR($B360="",P$3&lt;$D360+Настройки!$B$7),0,MAX(0,$E360-MAX(0,SUMIFS(Тех_Движение!$G$2:$G$5111,Тех_Движение!$D$2:$D$5111,$C360,Тех_Движение!$B$2:$B$5111,"&lt;="&amp;P$3)-$F360)))</f>
        <v/>
      </c>
      <c r="Q360" s="54">
        <f>IF(OR($B360="",Q$3&lt;$D360+Настройки!$B$7),0,MAX(0,$E360-MAX(0,SUMIFS(Тех_Движение!$G$2:$G$5111,Тех_Движение!$D$2:$D$5111,$C360,Тех_Движение!$B$2:$B$5111,"&lt;="&amp;Q$3)-$F360)))</f>
        <v/>
      </c>
      <c r="R360" s="54">
        <f>IF($B360="","",SUM($K360:$Q360))</f>
        <v/>
      </c>
      <c r="S360" s="56">
        <f>IF($B360="","",VLOOKUP($C360,Настройки!$A$11:$L$17,9,FALSE))</f>
        <v/>
      </c>
      <c r="T360" s="56">
        <f>IF($B360="","",$R360*$S360)</f>
        <v/>
      </c>
    </row>
    <row r="361">
      <c r="A361" s="20">
        <f>Тех_Движение!$A$358</f>
        <v/>
      </c>
      <c r="B361" s="20">
        <f>IF(Тех_Движение!$F$358&gt;0,Тех_Движение!$I$358,"")</f>
        <v/>
      </c>
      <c r="C361" s="20">
        <f>IF($B361="","",Тех_Движение!$D$358)</f>
        <v/>
      </c>
      <c r="D361" s="42">
        <f>IF($B361="","",Тех_Движение!$B$358)</f>
        <v/>
      </c>
      <c r="E361" s="54">
        <f>IF($B361="","",Тех_Движение!$F$358)</f>
        <v/>
      </c>
      <c r="F361" s="54">
        <f>IF($B361="","",SUMIFS($E$5:$E360,$C$5:$C360,$C361))</f>
        <v/>
      </c>
      <c r="G361" s="54">
        <f>IF($B361="","",MAX(0,$E361-MAX(0,SUMIFS(Тех_Движение!$G$2:$G$5111,Тех_Движение!$D$2:$D$5111,$C361,Тех_Движение!$B$2:$B$5111,"&lt;="&amp;Настройки!$B$5-1)-$F361)))</f>
        <v/>
      </c>
      <c r="H361" s="54">
        <f>IF($B361="","",IF(AND($D361&gt;=Настройки!$B$5,$D361&lt;=Настройки!$B$6),$E361,0))</f>
        <v/>
      </c>
      <c r="I361" s="54">
        <f>IF($B361="","",$G361+$H361-$J361)</f>
        <v/>
      </c>
      <c r="J361" s="54">
        <f>IF($B361="","",MAX(0,$E361-MAX(0,SUMIFS(Тех_Движение!$G$2:$G$5111,Тех_Движение!$D$2:$D$5111,$C361,Тех_Движение!$B$2:$B$5111,"&lt;="&amp;Настройки!$B$6)-$F361)))</f>
        <v/>
      </c>
      <c r="K361" s="54">
        <f>IF(OR($B361="",K$3&lt;$D361+Настройки!$B$7),0,MAX(0,$E361-MAX(0,SUMIFS(Тех_Движение!$G$2:$G$5111,Тех_Движение!$D$2:$D$5111,$C361,Тех_Движение!$B$2:$B$5111,"&lt;="&amp;K$3)-$F361)))</f>
        <v/>
      </c>
      <c r="L361" s="54">
        <f>IF(OR($B361="",L$3&lt;$D361+Настройки!$B$7),0,MAX(0,$E361-MAX(0,SUMIFS(Тех_Движение!$G$2:$G$5111,Тех_Движение!$D$2:$D$5111,$C361,Тех_Движение!$B$2:$B$5111,"&lt;="&amp;L$3)-$F361)))</f>
        <v/>
      </c>
      <c r="M361" s="54">
        <f>IF(OR($B361="",M$3&lt;$D361+Настройки!$B$7),0,MAX(0,$E361-MAX(0,SUMIFS(Тех_Движение!$G$2:$G$5111,Тех_Движение!$D$2:$D$5111,$C361,Тех_Движение!$B$2:$B$5111,"&lt;="&amp;M$3)-$F361)))</f>
        <v/>
      </c>
      <c r="N361" s="54">
        <f>IF(OR($B361="",N$3&lt;$D361+Настройки!$B$7),0,MAX(0,$E361-MAX(0,SUMIFS(Тех_Движение!$G$2:$G$5111,Тех_Движение!$D$2:$D$5111,$C361,Тех_Движение!$B$2:$B$5111,"&lt;="&amp;N$3)-$F361)))</f>
        <v/>
      </c>
      <c r="O361" s="54">
        <f>IF(OR($B361="",O$3&lt;$D361+Настройки!$B$7),0,MAX(0,$E361-MAX(0,SUMIFS(Тех_Движение!$G$2:$G$5111,Тех_Движение!$D$2:$D$5111,$C361,Тех_Движение!$B$2:$B$5111,"&lt;="&amp;O$3)-$F361)))</f>
        <v/>
      </c>
      <c r="P361" s="54">
        <f>IF(OR($B361="",P$3&lt;$D361+Настройки!$B$7),0,MAX(0,$E361-MAX(0,SUMIFS(Тех_Движение!$G$2:$G$5111,Тех_Движение!$D$2:$D$5111,$C361,Тех_Движение!$B$2:$B$5111,"&lt;="&amp;P$3)-$F361)))</f>
        <v/>
      </c>
      <c r="Q361" s="54">
        <f>IF(OR($B361="",Q$3&lt;$D361+Настройки!$B$7),0,MAX(0,$E361-MAX(0,SUMIFS(Тех_Движение!$G$2:$G$5111,Тех_Движение!$D$2:$D$5111,$C361,Тех_Движение!$B$2:$B$5111,"&lt;="&amp;Q$3)-$F361)))</f>
        <v/>
      </c>
      <c r="R361" s="54">
        <f>IF($B361="","",SUM($K361:$Q361))</f>
        <v/>
      </c>
      <c r="S361" s="56">
        <f>IF($B361="","",VLOOKUP($C361,Настройки!$A$11:$L$17,9,FALSE))</f>
        <v/>
      </c>
      <c r="T361" s="56">
        <f>IF($B361="","",$R361*$S361)</f>
        <v/>
      </c>
    </row>
    <row r="362">
      <c r="A362" s="20">
        <f>Тех_Движение!$A$359</f>
        <v/>
      </c>
      <c r="B362" s="20">
        <f>IF(Тех_Движение!$F$359&gt;0,Тех_Движение!$I$359,"")</f>
        <v/>
      </c>
      <c r="C362" s="20">
        <f>IF($B362="","",Тех_Движение!$D$359)</f>
        <v/>
      </c>
      <c r="D362" s="42">
        <f>IF($B362="","",Тех_Движение!$B$359)</f>
        <v/>
      </c>
      <c r="E362" s="54">
        <f>IF($B362="","",Тех_Движение!$F$359)</f>
        <v/>
      </c>
      <c r="F362" s="54">
        <f>IF($B362="","",SUMIFS($E$5:$E361,$C$5:$C361,$C362))</f>
        <v/>
      </c>
      <c r="G362" s="54">
        <f>IF($B362="","",MAX(0,$E362-MAX(0,SUMIFS(Тех_Движение!$G$2:$G$5111,Тех_Движение!$D$2:$D$5111,$C362,Тех_Движение!$B$2:$B$5111,"&lt;="&amp;Настройки!$B$5-1)-$F362)))</f>
        <v/>
      </c>
      <c r="H362" s="54">
        <f>IF($B362="","",IF(AND($D362&gt;=Настройки!$B$5,$D362&lt;=Настройки!$B$6),$E362,0))</f>
        <v/>
      </c>
      <c r="I362" s="54">
        <f>IF($B362="","",$G362+$H362-$J362)</f>
        <v/>
      </c>
      <c r="J362" s="54">
        <f>IF($B362="","",MAX(0,$E362-MAX(0,SUMIFS(Тех_Движение!$G$2:$G$5111,Тех_Движение!$D$2:$D$5111,$C362,Тех_Движение!$B$2:$B$5111,"&lt;="&amp;Настройки!$B$6)-$F362)))</f>
        <v/>
      </c>
      <c r="K362" s="54">
        <f>IF(OR($B362="",K$3&lt;$D362+Настройки!$B$7),0,MAX(0,$E362-MAX(0,SUMIFS(Тех_Движение!$G$2:$G$5111,Тех_Движение!$D$2:$D$5111,$C362,Тех_Движение!$B$2:$B$5111,"&lt;="&amp;K$3)-$F362)))</f>
        <v/>
      </c>
      <c r="L362" s="54">
        <f>IF(OR($B362="",L$3&lt;$D362+Настройки!$B$7),0,MAX(0,$E362-MAX(0,SUMIFS(Тех_Движение!$G$2:$G$5111,Тех_Движение!$D$2:$D$5111,$C362,Тех_Движение!$B$2:$B$5111,"&lt;="&amp;L$3)-$F362)))</f>
        <v/>
      </c>
      <c r="M362" s="54">
        <f>IF(OR($B362="",M$3&lt;$D362+Настройки!$B$7),0,MAX(0,$E362-MAX(0,SUMIFS(Тех_Движение!$G$2:$G$5111,Тех_Движение!$D$2:$D$5111,$C362,Тех_Движение!$B$2:$B$5111,"&lt;="&amp;M$3)-$F362)))</f>
        <v/>
      </c>
      <c r="N362" s="54">
        <f>IF(OR($B362="",N$3&lt;$D362+Настройки!$B$7),0,MAX(0,$E362-MAX(0,SUMIFS(Тех_Движение!$G$2:$G$5111,Тех_Движение!$D$2:$D$5111,$C362,Тех_Движение!$B$2:$B$5111,"&lt;="&amp;N$3)-$F362)))</f>
        <v/>
      </c>
      <c r="O362" s="54">
        <f>IF(OR($B362="",O$3&lt;$D362+Настройки!$B$7),0,MAX(0,$E362-MAX(0,SUMIFS(Тех_Движение!$G$2:$G$5111,Тех_Движение!$D$2:$D$5111,$C362,Тех_Движение!$B$2:$B$5111,"&lt;="&amp;O$3)-$F362)))</f>
        <v/>
      </c>
      <c r="P362" s="54">
        <f>IF(OR($B362="",P$3&lt;$D362+Настройки!$B$7),0,MAX(0,$E362-MAX(0,SUMIFS(Тех_Движение!$G$2:$G$5111,Тех_Движение!$D$2:$D$5111,$C362,Тех_Движение!$B$2:$B$5111,"&lt;="&amp;P$3)-$F362)))</f>
        <v/>
      </c>
      <c r="Q362" s="54">
        <f>IF(OR($B362="",Q$3&lt;$D362+Настройки!$B$7),0,MAX(0,$E362-MAX(0,SUMIFS(Тех_Движение!$G$2:$G$5111,Тех_Движение!$D$2:$D$5111,$C362,Тех_Движение!$B$2:$B$5111,"&lt;="&amp;Q$3)-$F362)))</f>
        <v/>
      </c>
      <c r="R362" s="54">
        <f>IF($B362="","",SUM($K362:$Q362))</f>
        <v/>
      </c>
      <c r="S362" s="56">
        <f>IF($B362="","",VLOOKUP($C362,Настройки!$A$11:$L$17,9,FALSE))</f>
        <v/>
      </c>
      <c r="T362" s="56">
        <f>IF($B362="","",$R362*$S362)</f>
        <v/>
      </c>
    </row>
    <row r="363">
      <c r="A363" s="20">
        <f>Тех_Движение!$A$360</f>
        <v/>
      </c>
      <c r="B363" s="20">
        <f>IF(Тех_Движение!$F$360&gt;0,Тех_Движение!$I$360,"")</f>
        <v/>
      </c>
      <c r="C363" s="20">
        <f>IF($B363="","",Тех_Движение!$D$360)</f>
        <v/>
      </c>
      <c r="D363" s="42">
        <f>IF($B363="","",Тех_Движение!$B$360)</f>
        <v/>
      </c>
      <c r="E363" s="54">
        <f>IF($B363="","",Тех_Движение!$F$360)</f>
        <v/>
      </c>
      <c r="F363" s="54">
        <f>IF($B363="","",SUMIFS($E$5:$E362,$C$5:$C362,$C363))</f>
        <v/>
      </c>
      <c r="G363" s="54">
        <f>IF($B363="","",MAX(0,$E363-MAX(0,SUMIFS(Тех_Движение!$G$2:$G$5111,Тех_Движение!$D$2:$D$5111,$C363,Тех_Движение!$B$2:$B$5111,"&lt;="&amp;Настройки!$B$5-1)-$F363)))</f>
        <v/>
      </c>
      <c r="H363" s="54">
        <f>IF($B363="","",IF(AND($D363&gt;=Настройки!$B$5,$D363&lt;=Настройки!$B$6),$E363,0))</f>
        <v/>
      </c>
      <c r="I363" s="54">
        <f>IF($B363="","",$G363+$H363-$J363)</f>
        <v/>
      </c>
      <c r="J363" s="54">
        <f>IF($B363="","",MAX(0,$E363-MAX(0,SUMIFS(Тех_Движение!$G$2:$G$5111,Тех_Движение!$D$2:$D$5111,$C363,Тех_Движение!$B$2:$B$5111,"&lt;="&amp;Настройки!$B$6)-$F363)))</f>
        <v/>
      </c>
      <c r="K363" s="54">
        <f>IF(OR($B363="",K$3&lt;$D363+Настройки!$B$7),0,MAX(0,$E363-MAX(0,SUMIFS(Тех_Движение!$G$2:$G$5111,Тех_Движение!$D$2:$D$5111,$C363,Тех_Движение!$B$2:$B$5111,"&lt;="&amp;K$3)-$F363)))</f>
        <v/>
      </c>
      <c r="L363" s="54">
        <f>IF(OR($B363="",L$3&lt;$D363+Настройки!$B$7),0,MAX(0,$E363-MAX(0,SUMIFS(Тех_Движение!$G$2:$G$5111,Тех_Движение!$D$2:$D$5111,$C363,Тех_Движение!$B$2:$B$5111,"&lt;="&amp;L$3)-$F363)))</f>
        <v/>
      </c>
      <c r="M363" s="54">
        <f>IF(OR($B363="",M$3&lt;$D363+Настройки!$B$7),0,MAX(0,$E363-MAX(0,SUMIFS(Тех_Движение!$G$2:$G$5111,Тех_Движение!$D$2:$D$5111,$C363,Тех_Движение!$B$2:$B$5111,"&lt;="&amp;M$3)-$F363)))</f>
        <v/>
      </c>
      <c r="N363" s="54">
        <f>IF(OR($B363="",N$3&lt;$D363+Настройки!$B$7),0,MAX(0,$E363-MAX(0,SUMIFS(Тех_Движение!$G$2:$G$5111,Тех_Движение!$D$2:$D$5111,$C363,Тех_Движение!$B$2:$B$5111,"&lt;="&amp;N$3)-$F363)))</f>
        <v/>
      </c>
      <c r="O363" s="54">
        <f>IF(OR($B363="",O$3&lt;$D363+Настройки!$B$7),0,MAX(0,$E363-MAX(0,SUMIFS(Тех_Движение!$G$2:$G$5111,Тех_Движение!$D$2:$D$5111,$C363,Тех_Движение!$B$2:$B$5111,"&lt;="&amp;O$3)-$F363)))</f>
        <v/>
      </c>
      <c r="P363" s="54">
        <f>IF(OR($B363="",P$3&lt;$D363+Настройки!$B$7),0,MAX(0,$E363-MAX(0,SUMIFS(Тех_Движение!$G$2:$G$5111,Тех_Движение!$D$2:$D$5111,$C363,Тех_Движение!$B$2:$B$5111,"&lt;="&amp;P$3)-$F363)))</f>
        <v/>
      </c>
      <c r="Q363" s="54">
        <f>IF(OR($B363="",Q$3&lt;$D363+Настройки!$B$7),0,MAX(0,$E363-MAX(0,SUMIFS(Тех_Движение!$G$2:$G$5111,Тех_Движение!$D$2:$D$5111,$C363,Тех_Движение!$B$2:$B$5111,"&lt;="&amp;Q$3)-$F363)))</f>
        <v/>
      </c>
      <c r="R363" s="54">
        <f>IF($B363="","",SUM($K363:$Q363))</f>
        <v/>
      </c>
      <c r="S363" s="56">
        <f>IF($B363="","",VLOOKUP($C363,Настройки!$A$11:$L$17,9,FALSE))</f>
        <v/>
      </c>
      <c r="T363" s="56">
        <f>IF($B363="","",$R363*$S363)</f>
        <v/>
      </c>
    </row>
    <row r="364">
      <c r="A364" s="20">
        <f>Тех_Движение!$A$361</f>
        <v/>
      </c>
      <c r="B364" s="20">
        <f>IF(Тех_Движение!$F$361&gt;0,Тех_Движение!$I$361,"")</f>
        <v/>
      </c>
      <c r="C364" s="20">
        <f>IF($B364="","",Тех_Движение!$D$361)</f>
        <v/>
      </c>
      <c r="D364" s="42">
        <f>IF($B364="","",Тех_Движение!$B$361)</f>
        <v/>
      </c>
      <c r="E364" s="54">
        <f>IF($B364="","",Тех_Движение!$F$361)</f>
        <v/>
      </c>
      <c r="F364" s="54">
        <f>IF($B364="","",SUMIFS($E$5:$E363,$C$5:$C363,$C364))</f>
        <v/>
      </c>
      <c r="G364" s="54">
        <f>IF($B364="","",MAX(0,$E364-MAX(0,SUMIFS(Тех_Движение!$G$2:$G$5111,Тех_Движение!$D$2:$D$5111,$C364,Тех_Движение!$B$2:$B$5111,"&lt;="&amp;Настройки!$B$5-1)-$F364)))</f>
        <v/>
      </c>
      <c r="H364" s="54">
        <f>IF($B364="","",IF(AND($D364&gt;=Настройки!$B$5,$D364&lt;=Настройки!$B$6),$E364,0))</f>
        <v/>
      </c>
      <c r="I364" s="54">
        <f>IF($B364="","",$G364+$H364-$J364)</f>
        <v/>
      </c>
      <c r="J364" s="54">
        <f>IF($B364="","",MAX(0,$E364-MAX(0,SUMIFS(Тех_Движение!$G$2:$G$5111,Тех_Движение!$D$2:$D$5111,$C364,Тех_Движение!$B$2:$B$5111,"&lt;="&amp;Настройки!$B$6)-$F364)))</f>
        <v/>
      </c>
      <c r="K364" s="54">
        <f>IF(OR($B364="",K$3&lt;$D364+Настройки!$B$7),0,MAX(0,$E364-MAX(0,SUMIFS(Тех_Движение!$G$2:$G$5111,Тех_Движение!$D$2:$D$5111,$C364,Тех_Движение!$B$2:$B$5111,"&lt;="&amp;K$3)-$F364)))</f>
        <v/>
      </c>
      <c r="L364" s="54">
        <f>IF(OR($B364="",L$3&lt;$D364+Настройки!$B$7),0,MAX(0,$E364-MAX(0,SUMIFS(Тех_Движение!$G$2:$G$5111,Тех_Движение!$D$2:$D$5111,$C364,Тех_Движение!$B$2:$B$5111,"&lt;="&amp;L$3)-$F364)))</f>
        <v/>
      </c>
      <c r="M364" s="54">
        <f>IF(OR($B364="",M$3&lt;$D364+Настройки!$B$7),0,MAX(0,$E364-MAX(0,SUMIFS(Тех_Движение!$G$2:$G$5111,Тех_Движение!$D$2:$D$5111,$C364,Тех_Движение!$B$2:$B$5111,"&lt;="&amp;M$3)-$F364)))</f>
        <v/>
      </c>
      <c r="N364" s="54">
        <f>IF(OR($B364="",N$3&lt;$D364+Настройки!$B$7),0,MAX(0,$E364-MAX(0,SUMIFS(Тех_Движение!$G$2:$G$5111,Тех_Движение!$D$2:$D$5111,$C364,Тех_Движение!$B$2:$B$5111,"&lt;="&amp;N$3)-$F364)))</f>
        <v/>
      </c>
      <c r="O364" s="54">
        <f>IF(OR($B364="",O$3&lt;$D364+Настройки!$B$7),0,MAX(0,$E364-MAX(0,SUMIFS(Тех_Движение!$G$2:$G$5111,Тех_Движение!$D$2:$D$5111,$C364,Тех_Движение!$B$2:$B$5111,"&lt;="&amp;O$3)-$F364)))</f>
        <v/>
      </c>
      <c r="P364" s="54">
        <f>IF(OR($B364="",P$3&lt;$D364+Настройки!$B$7),0,MAX(0,$E364-MAX(0,SUMIFS(Тех_Движение!$G$2:$G$5111,Тех_Движение!$D$2:$D$5111,$C364,Тех_Движение!$B$2:$B$5111,"&lt;="&amp;P$3)-$F364)))</f>
        <v/>
      </c>
      <c r="Q364" s="54">
        <f>IF(OR($B364="",Q$3&lt;$D364+Настройки!$B$7),0,MAX(0,$E364-MAX(0,SUMIFS(Тех_Движение!$G$2:$G$5111,Тех_Движение!$D$2:$D$5111,$C364,Тех_Движение!$B$2:$B$5111,"&lt;="&amp;Q$3)-$F364)))</f>
        <v/>
      </c>
      <c r="R364" s="54">
        <f>IF($B364="","",SUM($K364:$Q364))</f>
        <v/>
      </c>
      <c r="S364" s="56">
        <f>IF($B364="","",VLOOKUP($C364,Настройки!$A$11:$L$17,9,FALSE))</f>
        <v/>
      </c>
      <c r="T364" s="56">
        <f>IF($B364="","",$R364*$S364)</f>
        <v/>
      </c>
    </row>
    <row r="365">
      <c r="A365" s="20">
        <f>Тех_Движение!$A$362</f>
        <v/>
      </c>
      <c r="B365" s="20">
        <f>IF(Тех_Движение!$F$362&gt;0,Тех_Движение!$I$362,"")</f>
        <v/>
      </c>
      <c r="C365" s="20">
        <f>IF($B365="","",Тех_Движение!$D$362)</f>
        <v/>
      </c>
      <c r="D365" s="42">
        <f>IF($B365="","",Тех_Движение!$B$362)</f>
        <v/>
      </c>
      <c r="E365" s="54">
        <f>IF($B365="","",Тех_Движение!$F$362)</f>
        <v/>
      </c>
      <c r="F365" s="54">
        <f>IF($B365="","",SUMIFS($E$5:$E364,$C$5:$C364,$C365))</f>
        <v/>
      </c>
      <c r="G365" s="54">
        <f>IF($B365="","",MAX(0,$E365-MAX(0,SUMIFS(Тех_Движение!$G$2:$G$5111,Тех_Движение!$D$2:$D$5111,$C365,Тех_Движение!$B$2:$B$5111,"&lt;="&amp;Настройки!$B$5-1)-$F365)))</f>
        <v/>
      </c>
      <c r="H365" s="54">
        <f>IF($B365="","",IF(AND($D365&gt;=Настройки!$B$5,$D365&lt;=Настройки!$B$6),$E365,0))</f>
        <v/>
      </c>
      <c r="I365" s="54">
        <f>IF($B365="","",$G365+$H365-$J365)</f>
        <v/>
      </c>
      <c r="J365" s="54">
        <f>IF($B365="","",MAX(0,$E365-MAX(0,SUMIFS(Тех_Движение!$G$2:$G$5111,Тех_Движение!$D$2:$D$5111,$C365,Тех_Движение!$B$2:$B$5111,"&lt;="&amp;Настройки!$B$6)-$F365)))</f>
        <v/>
      </c>
      <c r="K365" s="54">
        <f>IF(OR($B365="",K$3&lt;$D365+Настройки!$B$7),0,MAX(0,$E365-MAX(0,SUMIFS(Тех_Движение!$G$2:$G$5111,Тех_Движение!$D$2:$D$5111,$C365,Тех_Движение!$B$2:$B$5111,"&lt;="&amp;K$3)-$F365)))</f>
        <v/>
      </c>
      <c r="L365" s="54">
        <f>IF(OR($B365="",L$3&lt;$D365+Настройки!$B$7),0,MAX(0,$E365-MAX(0,SUMIFS(Тех_Движение!$G$2:$G$5111,Тех_Движение!$D$2:$D$5111,$C365,Тех_Движение!$B$2:$B$5111,"&lt;="&amp;L$3)-$F365)))</f>
        <v/>
      </c>
      <c r="M365" s="54">
        <f>IF(OR($B365="",M$3&lt;$D365+Настройки!$B$7),0,MAX(0,$E365-MAX(0,SUMIFS(Тех_Движение!$G$2:$G$5111,Тех_Движение!$D$2:$D$5111,$C365,Тех_Движение!$B$2:$B$5111,"&lt;="&amp;M$3)-$F365)))</f>
        <v/>
      </c>
      <c r="N365" s="54">
        <f>IF(OR($B365="",N$3&lt;$D365+Настройки!$B$7),0,MAX(0,$E365-MAX(0,SUMIFS(Тех_Движение!$G$2:$G$5111,Тех_Движение!$D$2:$D$5111,$C365,Тех_Движение!$B$2:$B$5111,"&lt;="&amp;N$3)-$F365)))</f>
        <v/>
      </c>
      <c r="O365" s="54">
        <f>IF(OR($B365="",O$3&lt;$D365+Настройки!$B$7),0,MAX(0,$E365-MAX(0,SUMIFS(Тех_Движение!$G$2:$G$5111,Тех_Движение!$D$2:$D$5111,$C365,Тех_Движение!$B$2:$B$5111,"&lt;="&amp;O$3)-$F365)))</f>
        <v/>
      </c>
      <c r="P365" s="54">
        <f>IF(OR($B365="",P$3&lt;$D365+Настройки!$B$7),0,MAX(0,$E365-MAX(0,SUMIFS(Тех_Движение!$G$2:$G$5111,Тех_Движение!$D$2:$D$5111,$C365,Тех_Движение!$B$2:$B$5111,"&lt;="&amp;P$3)-$F365)))</f>
        <v/>
      </c>
      <c r="Q365" s="54">
        <f>IF(OR($B365="",Q$3&lt;$D365+Настройки!$B$7),0,MAX(0,$E365-MAX(0,SUMIFS(Тех_Движение!$G$2:$G$5111,Тех_Движение!$D$2:$D$5111,$C365,Тех_Движение!$B$2:$B$5111,"&lt;="&amp;Q$3)-$F365)))</f>
        <v/>
      </c>
      <c r="R365" s="54">
        <f>IF($B365="","",SUM($K365:$Q365))</f>
        <v/>
      </c>
      <c r="S365" s="56">
        <f>IF($B365="","",VLOOKUP($C365,Настройки!$A$11:$L$17,9,FALSE))</f>
        <v/>
      </c>
      <c r="T365" s="56">
        <f>IF($B365="","",$R365*$S365)</f>
        <v/>
      </c>
    </row>
    <row r="366">
      <c r="A366" s="20">
        <f>Тех_Движение!$A$363</f>
        <v/>
      </c>
      <c r="B366" s="20">
        <f>IF(Тех_Движение!$F$363&gt;0,Тех_Движение!$I$363,"")</f>
        <v/>
      </c>
      <c r="C366" s="20">
        <f>IF($B366="","",Тех_Движение!$D$363)</f>
        <v/>
      </c>
      <c r="D366" s="42">
        <f>IF($B366="","",Тех_Движение!$B$363)</f>
        <v/>
      </c>
      <c r="E366" s="54">
        <f>IF($B366="","",Тех_Движение!$F$363)</f>
        <v/>
      </c>
      <c r="F366" s="54">
        <f>IF($B366="","",SUMIFS($E$5:$E365,$C$5:$C365,$C366))</f>
        <v/>
      </c>
      <c r="G366" s="54">
        <f>IF($B366="","",MAX(0,$E366-MAX(0,SUMIFS(Тех_Движение!$G$2:$G$5111,Тех_Движение!$D$2:$D$5111,$C366,Тех_Движение!$B$2:$B$5111,"&lt;="&amp;Настройки!$B$5-1)-$F366)))</f>
        <v/>
      </c>
      <c r="H366" s="54">
        <f>IF($B366="","",IF(AND($D366&gt;=Настройки!$B$5,$D366&lt;=Настройки!$B$6),$E366,0))</f>
        <v/>
      </c>
      <c r="I366" s="54">
        <f>IF($B366="","",$G366+$H366-$J366)</f>
        <v/>
      </c>
      <c r="J366" s="54">
        <f>IF($B366="","",MAX(0,$E366-MAX(0,SUMIFS(Тех_Движение!$G$2:$G$5111,Тех_Движение!$D$2:$D$5111,$C366,Тех_Движение!$B$2:$B$5111,"&lt;="&amp;Настройки!$B$6)-$F366)))</f>
        <v/>
      </c>
      <c r="K366" s="54">
        <f>IF(OR($B366="",K$3&lt;$D366+Настройки!$B$7),0,MAX(0,$E366-MAX(0,SUMIFS(Тех_Движение!$G$2:$G$5111,Тех_Движение!$D$2:$D$5111,$C366,Тех_Движение!$B$2:$B$5111,"&lt;="&amp;K$3)-$F366)))</f>
        <v/>
      </c>
      <c r="L366" s="54">
        <f>IF(OR($B366="",L$3&lt;$D366+Настройки!$B$7),0,MAX(0,$E366-MAX(0,SUMIFS(Тех_Движение!$G$2:$G$5111,Тех_Движение!$D$2:$D$5111,$C366,Тех_Движение!$B$2:$B$5111,"&lt;="&amp;L$3)-$F366)))</f>
        <v/>
      </c>
      <c r="M366" s="54">
        <f>IF(OR($B366="",M$3&lt;$D366+Настройки!$B$7),0,MAX(0,$E366-MAX(0,SUMIFS(Тех_Движение!$G$2:$G$5111,Тех_Движение!$D$2:$D$5111,$C366,Тех_Движение!$B$2:$B$5111,"&lt;="&amp;M$3)-$F366)))</f>
        <v/>
      </c>
      <c r="N366" s="54">
        <f>IF(OR($B366="",N$3&lt;$D366+Настройки!$B$7),0,MAX(0,$E366-MAX(0,SUMIFS(Тех_Движение!$G$2:$G$5111,Тех_Движение!$D$2:$D$5111,$C366,Тех_Движение!$B$2:$B$5111,"&lt;="&amp;N$3)-$F366)))</f>
        <v/>
      </c>
      <c r="O366" s="54">
        <f>IF(OR($B366="",O$3&lt;$D366+Настройки!$B$7),0,MAX(0,$E366-MAX(0,SUMIFS(Тех_Движение!$G$2:$G$5111,Тех_Движение!$D$2:$D$5111,$C366,Тех_Движение!$B$2:$B$5111,"&lt;="&amp;O$3)-$F366)))</f>
        <v/>
      </c>
      <c r="P366" s="54">
        <f>IF(OR($B366="",P$3&lt;$D366+Настройки!$B$7),0,MAX(0,$E366-MAX(0,SUMIFS(Тех_Движение!$G$2:$G$5111,Тех_Движение!$D$2:$D$5111,$C366,Тех_Движение!$B$2:$B$5111,"&lt;="&amp;P$3)-$F366)))</f>
        <v/>
      </c>
      <c r="Q366" s="54">
        <f>IF(OR($B366="",Q$3&lt;$D366+Настройки!$B$7),0,MAX(0,$E366-MAX(0,SUMIFS(Тех_Движение!$G$2:$G$5111,Тех_Движение!$D$2:$D$5111,$C366,Тех_Движение!$B$2:$B$5111,"&lt;="&amp;Q$3)-$F366)))</f>
        <v/>
      </c>
      <c r="R366" s="54">
        <f>IF($B366="","",SUM($K366:$Q366))</f>
        <v/>
      </c>
      <c r="S366" s="56">
        <f>IF($B366="","",VLOOKUP($C366,Настройки!$A$11:$L$17,9,FALSE))</f>
        <v/>
      </c>
      <c r="T366" s="56">
        <f>IF($B366="","",$R366*$S366)</f>
        <v/>
      </c>
    </row>
    <row r="367">
      <c r="A367" s="20">
        <f>Тех_Движение!$A$364</f>
        <v/>
      </c>
      <c r="B367" s="20">
        <f>IF(Тех_Движение!$F$364&gt;0,Тех_Движение!$I$364,"")</f>
        <v/>
      </c>
      <c r="C367" s="20">
        <f>IF($B367="","",Тех_Движение!$D$364)</f>
        <v/>
      </c>
      <c r="D367" s="42">
        <f>IF($B367="","",Тех_Движение!$B$364)</f>
        <v/>
      </c>
      <c r="E367" s="54">
        <f>IF($B367="","",Тех_Движение!$F$364)</f>
        <v/>
      </c>
      <c r="F367" s="54">
        <f>IF($B367="","",SUMIFS($E$5:$E366,$C$5:$C366,$C367))</f>
        <v/>
      </c>
      <c r="G367" s="54">
        <f>IF($B367="","",MAX(0,$E367-MAX(0,SUMIFS(Тех_Движение!$G$2:$G$5111,Тех_Движение!$D$2:$D$5111,$C367,Тех_Движение!$B$2:$B$5111,"&lt;="&amp;Настройки!$B$5-1)-$F367)))</f>
        <v/>
      </c>
      <c r="H367" s="54">
        <f>IF($B367="","",IF(AND($D367&gt;=Настройки!$B$5,$D367&lt;=Настройки!$B$6),$E367,0))</f>
        <v/>
      </c>
      <c r="I367" s="54">
        <f>IF($B367="","",$G367+$H367-$J367)</f>
        <v/>
      </c>
      <c r="J367" s="54">
        <f>IF($B367="","",MAX(0,$E367-MAX(0,SUMIFS(Тех_Движение!$G$2:$G$5111,Тех_Движение!$D$2:$D$5111,$C367,Тех_Движение!$B$2:$B$5111,"&lt;="&amp;Настройки!$B$6)-$F367)))</f>
        <v/>
      </c>
      <c r="K367" s="54">
        <f>IF(OR($B367="",K$3&lt;$D367+Настройки!$B$7),0,MAX(0,$E367-MAX(0,SUMIFS(Тех_Движение!$G$2:$G$5111,Тех_Движение!$D$2:$D$5111,$C367,Тех_Движение!$B$2:$B$5111,"&lt;="&amp;K$3)-$F367)))</f>
        <v/>
      </c>
      <c r="L367" s="54">
        <f>IF(OR($B367="",L$3&lt;$D367+Настройки!$B$7),0,MAX(0,$E367-MAX(0,SUMIFS(Тех_Движение!$G$2:$G$5111,Тех_Движение!$D$2:$D$5111,$C367,Тех_Движение!$B$2:$B$5111,"&lt;="&amp;L$3)-$F367)))</f>
        <v/>
      </c>
      <c r="M367" s="54">
        <f>IF(OR($B367="",M$3&lt;$D367+Настройки!$B$7),0,MAX(0,$E367-MAX(0,SUMIFS(Тех_Движение!$G$2:$G$5111,Тех_Движение!$D$2:$D$5111,$C367,Тех_Движение!$B$2:$B$5111,"&lt;="&amp;M$3)-$F367)))</f>
        <v/>
      </c>
      <c r="N367" s="54">
        <f>IF(OR($B367="",N$3&lt;$D367+Настройки!$B$7),0,MAX(0,$E367-MAX(0,SUMIFS(Тех_Движение!$G$2:$G$5111,Тех_Движение!$D$2:$D$5111,$C367,Тех_Движение!$B$2:$B$5111,"&lt;="&amp;N$3)-$F367)))</f>
        <v/>
      </c>
      <c r="O367" s="54">
        <f>IF(OR($B367="",O$3&lt;$D367+Настройки!$B$7),0,MAX(0,$E367-MAX(0,SUMIFS(Тех_Движение!$G$2:$G$5111,Тех_Движение!$D$2:$D$5111,$C367,Тех_Движение!$B$2:$B$5111,"&lt;="&amp;O$3)-$F367)))</f>
        <v/>
      </c>
      <c r="P367" s="54">
        <f>IF(OR($B367="",P$3&lt;$D367+Настройки!$B$7),0,MAX(0,$E367-MAX(0,SUMIFS(Тех_Движение!$G$2:$G$5111,Тех_Движение!$D$2:$D$5111,$C367,Тех_Движение!$B$2:$B$5111,"&lt;="&amp;P$3)-$F367)))</f>
        <v/>
      </c>
      <c r="Q367" s="54">
        <f>IF(OR($B367="",Q$3&lt;$D367+Настройки!$B$7),0,MAX(0,$E367-MAX(0,SUMIFS(Тех_Движение!$G$2:$G$5111,Тех_Движение!$D$2:$D$5111,$C367,Тех_Движение!$B$2:$B$5111,"&lt;="&amp;Q$3)-$F367)))</f>
        <v/>
      </c>
      <c r="R367" s="54">
        <f>IF($B367="","",SUM($K367:$Q367))</f>
        <v/>
      </c>
      <c r="S367" s="56">
        <f>IF($B367="","",VLOOKUP($C367,Настройки!$A$11:$L$17,9,FALSE))</f>
        <v/>
      </c>
      <c r="T367" s="56">
        <f>IF($B367="","",$R367*$S367)</f>
        <v/>
      </c>
    </row>
    <row r="368">
      <c r="A368" s="20">
        <f>Тех_Движение!$A$365</f>
        <v/>
      </c>
      <c r="B368" s="20">
        <f>IF(Тех_Движение!$F$365&gt;0,Тех_Движение!$I$365,"")</f>
        <v/>
      </c>
      <c r="C368" s="20">
        <f>IF($B368="","",Тех_Движение!$D$365)</f>
        <v/>
      </c>
      <c r="D368" s="42">
        <f>IF($B368="","",Тех_Движение!$B$365)</f>
        <v/>
      </c>
      <c r="E368" s="54">
        <f>IF($B368="","",Тех_Движение!$F$365)</f>
        <v/>
      </c>
      <c r="F368" s="54">
        <f>IF($B368="","",SUMIFS($E$5:$E367,$C$5:$C367,$C368))</f>
        <v/>
      </c>
      <c r="G368" s="54">
        <f>IF($B368="","",MAX(0,$E368-MAX(0,SUMIFS(Тех_Движение!$G$2:$G$5111,Тех_Движение!$D$2:$D$5111,$C368,Тех_Движение!$B$2:$B$5111,"&lt;="&amp;Настройки!$B$5-1)-$F368)))</f>
        <v/>
      </c>
      <c r="H368" s="54">
        <f>IF($B368="","",IF(AND($D368&gt;=Настройки!$B$5,$D368&lt;=Настройки!$B$6),$E368,0))</f>
        <v/>
      </c>
      <c r="I368" s="54">
        <f>IF($B368="","",$G368+$H368-$J368)</f>
        <v/>
      </c>
      <c r="J368" s="54">
        <f>IF($B368="","",MAX(0,$E368-MAX(0,SUMIFS(Тех_Движение!$G$2:$G$5111,Тех_Движение!$D$2:$D$5111,$C368,Тех_Движение!$B$2:$B$5111,"&lt;="&amp;Настройки!$B$6)-$F368)))</f>
        <v/>
      </c>
      <c r="K368" s="54">
        <f>IF(OR($B368="",K$3&lt;$D368+Настройки!$B$7),0,MAX(0,$E368-MAX(0,SUMIFS(Тех_Движение!$G$2:$G$5111,Тех_Движение!$D$2:$D$5111,$C368,Тех_Движение!$B$2:$B$5111,"&lt;="&amp;K$3)-$F368)))</f>
        <v/>
      </c>
      <c r="L368" s="54">
        <f>IF(OR($B368="",L$3&lt;$D368+Настройки!$B$7),0,MAX(0,$E368-MAX(0,SUMIFS(Тех_Движение!$G$2:$G$5111,Тех_Движение!$D$2:$D$5111,$C368,Тех_Движение!$B$2:$B$5111,"&lt;="&amp;L$3)-$F368)))</f>
        <v/>
      </c>
      <c r="M368" s="54">
        <f>IF(OR($B368="",M$3&lt;$D368+Настройки!$B$7),0,MAX(0,$E368-MAX(0,SUMIFS(Тех_Движение!$G$2:$G$5111,Тех_Движение!$D$2:$D$5111,$C368,Тех_Движение!$B$2:$B$5111,"&lt;="&amp;M$3)-$F368)))</f>
        <v/>
      </c>
      <c r="N368" s="54">
        <f>IF(OR($B368="",N$3&lt;$D368+Настройки!$B$7),0,MAX(0,$E368-MAX(0,SUMIFS(Тех_Движение!$G$2:$G$5111,Тех_Движение!$D$2:$D$5111,$C368,Тех_Движение!$B$2:$B$5111,"&lt;="&amp;N$3)-$F368)))</f>
        <v/>
      </c>
      <c r="O368" s="54">
        <f>IF(OR($B368="",O$3&lt;$D368+Настройки!$B$7),0,MAX(0,$E368-MAX(0,SUMIFS(Тех_Движение!$G$2:$G$5111,Тех_Движение!$D$2:$D$5111,$C368,Тех_Движение!$B$2:$B$5111,"&lt;="&amp;O$3)-$F368)))</f>
        <v/>
      </c>
      <c r="P368" s="54">
        <f>IF(OR($B368="",P$3&lt;$D368+Настройки!$B$7),0,MAX(0,$E368-MAX(0,SUMIFS(Тех_Движение!$G$2:$G$5111,Тех_Движение!$D$2:$D$5111,$C368,Тех_Движение!$B$2:$B$5111,"&lt;="&amp;P$3)-$F368)))</f>
        <v/>
      </c>
      <c r="Q368" s="54">
        <f>IF(OR($B368="",Q$3&lt;$D368+Настройки!$B$7),0,MAX(0,$E368-MAX(0,SUMIFS(Тех_Движение!$G$2:$G$5111,Тех_Движение!$D$2:$D$5111,$C368,Тех_Движение!$B$2:$B$5111,"&lt;="&amp;Q$3)-$F368)))</f>
        <v/>
      </c>
      <c r="R368" s="54">
        <f>IF($B368="","",SUM($K368:$Q368))</f>
        <v/>
      </c>
      <c r="S368" s="56">
        <f>IF($B368="","",VLOOKUP($C368,Настройки!$A$11:$L$17,9,FALSE))</f>
        <v/>
      </c>
      <c r="T368" s="56">
        <f>IF($B368="","",$R368*$S368)</f>
        <v/>
      </c>
    </row>
    <row r="369">
      <c r="A369" s="20">
        <f>Тех_Движение!$A$366</f>
        <v/>
      </c>
      <c r="B369" s="20">
        <f>IF(Тех_Движение!$F$366&gt;0,Тех_Движение!$I$366,"")</f>
        <v/>
      </c>
      <c r="C369" s="20">
        <f>IF($B369="","",Тех_Движение!$D$366)</f>
        <v/>
      </c>
      <c r="D369" s="42">
        <f>IF($B369="","",Тех_Движение!$B$366)</f>
        <v/>
      </c>
      <c r="E369" s="54">
        <f>IF($B369="","",Тех_Движение!$F$366)</f>
        <v/>
      </c>
      <c r="F369" s="54">
        <f>IF($B369="","",SUMIFS($E$5:$E368,$C$5:$C368,$C369))</f>
        <v/>
      </c>
      <c r="G369" s="54">
        <f>IF($B369="","",MAX(0,$E369-MAX(0,SUMIFS(Тех_Движение!$G$2:$G$5111,Тех_Движение!$D$2:$D$5111,$C369,Тех_Движение!$B$2:$B$5111,"&lt;="&amp;Настройки!$B$5-1)-$F369)))</f>
        <v/>
      </c>
      <c r="H369" s="54">
        <f>IF($B369="","",IF(AND($D369&gt;=Настройки!$B$5,$D369&lt;=Настройки!$B$6),$E369,0))</f>
        <v/>
      </c>
      <c r="I369" s="54">
        <f>IF($B369="","",$G369+$H369-$J369)</f>
        <v/>
      </c>
      <c r="J369" s="54">
        <f>IF($B369="","",MAX(0,$E369-MAX(0,SUMIFS(Тех_Движение!$G$2:$G$5111,Тех_Движение!$D$2:$D$5111,$C369,Тех_Движение!$B$2:$B$5111,"&lt;="&amp;Настройки!$B$6)-$F369)))</f>
        <v/>
      </c>
      <c r="K369" s="54">
        <f>IF(OR($B369="",K$3&lt;$D369+Настройки!$B$7),0,MAX(0,$E369-MAX(0,SUMIFS(Тех_Движение!$G$2:$G$5111,Тех_Движение!$D$2:$D$5111,$C369,Тех_Движение!$B$2:$B$5111,"&lt;="&amp;K$3)-$F369)))</f>
        <v/>
      </c>
      <c r="L369" s="54">
        <f>IF(OR($B369="",L$3&lt;$D369+Настройки!$B$7),0,MAX(0,$E369-MAX(0,SUMIFS(Тех_Движение!$G$2:$G$5111,Тех_Движение!$D$2:$D$5111,$C369,Тех_Движение!$B$2:$B$5111,"&lt;="&amp;L$3)-$F369)))</f>
        <v/>
      </c>
      <c r="M369" s="54">
        <f>IF(OR($B369="",M$3&lt;$D369+Настройки!$B$7),0,MAX(0,$E369-MAX(0,SUMIFS(Тех_Движение!$G$2:$G$5111,Тех_Движение!$D$2:$D$5111,$C369,Тех_Движение!$B$2:$B$5111,"&lt;="&amp;M$3)-$F369)))</f>
        <v/>
      </c>
      <c r="N369" s="54">
        <f>IF(OR($B369="",N$3&lt;$D369+Настройки!$B$7),0,MAX(0,$E369-MAX(0,SUMIFS(Тех_Движение!$G$2:$G$5111,Тех_Движение!$D$2:$D$5111,$C369,Тех_Движение!$B$2:$B$5111,"&lt;="&amp;N$3)-$F369)))</f>
        <v/>
      </c>
      <c r="O369" s="54">
        <f>IF(OR($B369="",O$3&lt;$D369+Настройки!$B$7),0,MAX(0,$E369-MAX(0,SUMIFS(Тех_Движение!$G$2:$G$5111,Тех_Движение!$D$2:$D$5111,$C369,Тех_Движение!$B$2:$B$5111,"&lt;="&amp;O$3)-$F369)))</f>
        <v/>
      </c>
      <c r="P369" s="54">
        <f>IF(OR($B369="",P$3&lt;$D369+Настройки!$B$7),0,MAX(0,$E369-MAX(0,SUMIFS(Тех_Движение!$G$2:$G$5111,Тех_Движение!$D$2:$D$5111,$C369,Тех_Движение!$B$2:$B$5111,"&lt;="&amp;P$3)-$F369)))</f>
        <v/>
      </c>
      <c r="Q369" s="54">
        <f>IF(OR($B369="",Q$3&lt;$D369+Настройки!$B$7),0,MAX(0,$E369-MAX(0,SUMIFS(Тех_Движение!$G$2:$G$5111,Тех_Движение!$D$2:$D$5111,$C369,Тех_Движение!$B$2:$B$5111,"&lt;="&amp;Q$3)-$F369)))</f>
        <v/>
      </c>
      <c r="R369" s="54">
        <f>IF($B369="","",SUM($K369:$Q369))</f>
        <v/>
      </c>
      <c r="S369" s="56">
        <f>IF($B369="","",VLOOKUP($C369,Настройки!$A$11:$L$17,9,FALSE))</f>
        <v/>
      </c>
      <c r="T369" s="56">
        <f>IF($B369="","",$R369*$S369)</f>
        <v/>
      </c>
    </row>
    <row r="370">
      <c r="A370" s="20">
        <f>Тех_Движение!$A$367</f>
        <v/>
      </c>
      <c r="B370" s="20">
        <f>IF(Тех_Движение!$F$367&gt;0,Тех_Движение!$I$367,"")</f>
        <v/>
      </c>
      <c r="C370" s="20">
        <f>IF($B370="","",Тех_Движение!$D$367)</f>
        <v/>
      </c>
      <c r="D370" s="42">
        <f>IF($B370="","",Тех_Движение!$B$367)</f>
        <v/>
      </c>
      <c r="E370" s="54">
        <f>IF($B370="","",Тех_Движение!$F$367)</f>
        <v/>
      </c>
      <c r="F370" s="54">
        <f>IF($B370="","",SUMIFS($E$5:$E369,$C$5:$C369,$C370))</f>
        <v/>
      </c>
      <c r="G370" s="54">
        <f>IF($B370="","",MAX(0,$E370-MAX(0,SUMIFS(Тех_Движение!$G$2:$G$5111,Тех_Движение!$D$2:$D$5111,$C370,Тех_Движение!$B$2:$B$5111,"&lt;="&amp;Настройки!$B$5-1)-$F370)))</f>
        <v/>
      </c>
      <c r="H370" s="54">
        <f>IF($B370="","",IF(AND($D370&gt;=Настройки!$B$5,$D370&lt;=Настройки!$B$6),$E370,0))</f>
        <v/>
      </c>
      <c r="I370" s="54">
        <f>IF($B370="","",$G370+$H370-$J370)</f>
        <v/>
      </c>
      <c r="J370" s="54">
        <f>IF($B370="","",MAX(0,$E370-MAX(0,SUMIFS(Тех_Движение!$G$2:$G$5111,Тех_Движение!$D$2:$D$5111,$C370,Тех_Движение!$B$2:$B$5111,"&lt;="&amp;Настройки!$B$6)-$F370)))</f>
        <v/>
      </c>
      <c r="K370" s="54">
        <f>IF(OR($B370="",K$3&lt;$D370+Настройки!$B$7),0,MAX(0,$E370-MAX(0,SUMIFS(Тех_Движение!$G$2:$G$5111,Тех_Движение!$D$2:$D$5111,$C370,Тех_Движение!$B$2:$B$5111,"&lt;="&amp;K$3)-$F370)))</f>
        <v/>
      </c>
      <c r="L370" s="54">
        <f>IF(OR($B370="",L$3&lt;$D370+Настройки!$B$7),0,MAX(0,$E370-MAX(0,SUMIFS(Тех_Движение!$G$2:$G$5111,Тех_Движение!$D$2:$D$5111,$C370,Тех_Движение!$B$2:$B$5111,"&lt;="&amp;L$3)-$F370)))</f>
        <v/>
      </c>
      <c r="M370" s="54">
        <f>IF(OR($B370="",M$3&lt;$D370+Настройки!$B$7),0,MAX(0,$E370-MAX(0,SUMIFS(Тех_Движение!$G$2:$G$5111,Тех_Движение!$D$2:$D$5111,$C370,Тех_Движение!$B$2:$B$5111,"&lt;="&amp;M$3)-$F370)))</f>
        <v/>
      </c>
      <c r="N370" s="54">
        <f>IF(OR($B370="",N$3&lt;$D370+Настройки!$B$7),0,MAX(0,$E370-MAX(0,SUMIFS(Тех_Движение!$G$2:$G$5111,Тех_Движение!$D$2:$D$5111,$C370,Тех_Движение!$B$2:$B$5111,"&lt;="&amp;N$3)-$F370)))</f>
        <v/>
      </c>
      <c r="O370" s="54">
        <f>IF(OR($B370="",O$3&lt;$D370+Настройки!$B$7),0,MAX(0,$E370-MAX(0,SUMIFS(Тех_Движение!$G$2:$G$5111,Тех_Движение!$D$2:$D$5111,$C370,Тех_Движение!$B$2:$B$5111,"&lt;="&amp;O$3)-$F370)))</f>
        <v/>
      </c>
      <c r="P370" s="54">
        <f>IF(OR($B370="",P$3&lt;$D370+Настройки!$B$7),0,MAX(0,$E370-MAX(0,SUMIFS(Тех_Движение!$G$2:$G$5111,Тех_Движение!$D$2:$D$5111,$C370,Тех_Движение!$B$2:$B$5111,"&lt;="&amp;P$3)-$F370)))</f>
        <v/>
      </c>
      <c r="Q370" s="54">
        <f>IF(OR($B370="",Q$3&lt;$D370+Настройки!$B$7),0,MAX(0,$E370-MAX(0,SUMIFS(Тех_Движение!$G$2:$G$5111,Тех_Движение!$D$2:$D$5111,$C370,Тех_Движение!$B$2:$B$5111,"&lt;="&amp;Q$3)-$F370)))</f>
        <v/>
      </c>
      <c r="R370" s="54">
        <f>IF($B370="","",SUM($K370:$Q370))</f>
        <v/>
      </c>
      <c r="S370" s="56">
        <f>IF($B370="","",VLOOKUP($C370,Настройки!$A$11:$L$17,9,FALSE))</f>
        <v/>
      </c>
      <c r="T370" s="56">
        <f>IF($B370="","",$R370*$S370)</f>
        <v/>
      </c>
    </row>
    <row r="371">
      <c r="A371" s="20">
        <f>Тех_Движение!$A$368</f>
        <v/>
      </c>
      <c r="B371" s="20">
        <f>IF(Тех_Движение!$F$368&gt;0,Тех_Движение!$I$368,"")</f>
        <v/>
      </c>
      <c r="C371" s="20">
        <f>IF($B371="","",Тех_Движение!$D$368)</f>
        <v/>
      </c>
      <c r="D371" s="42">
        <f>IF($B371="","",Тех_Движение!$B$368)</f>
        <v/>
      </c>
      <c r="E371" s="54">
        <f>IF($B371="","",Тех_Движение!$F$368)</f>
        <v/>
      </c>
      <c r="F371" s="54">
        <f>IF($B371="","",SUMIFS($E$5:$E370,$C$5:$C370,$C371))</f>
        <v/>
      </c>
      <c r="G371" s="54">
        <f>IF($B371="","",MAX(0,$E371-MAX(0,SUMIFS(Тех_Движение!$G$2:$G$5111,Тех_Движение!$D$2:$D$5111,$C371,Тех_Движение!$B$2:$B$5111,"&lt;="&amp;Настройки!$B$5-1)-$F371)))</f>
        <v/>
      </c>
      <c r="H371" s="54">
        <f>IF($B371="","",IF(AND($D371&gt;=Настройки!$B$5,$D371&lt;=Настройки!$B$6),$E371,0))</f>
        <v/>
      </c>
      <c r="I371" s="54">
        <f>IF($B371="","",$G371+$H371-$J371)</f>
        <v/>
      </c>
      <c r="J371" s="54">
        <f>IF($B371="","",MAX(0,$E371-MAX(0,SUMIFS(Тех_Движение!$G$2:$G$5111,Тех_Движение!$D$2:$D$5111,$C371,Тех_Движение!$B$2:$B$5111,"&lt;="&amp;Настройки!$B$6)-$F371)))</f>
        <v/>
      </c>
      <c r="K371" s="54">
        <f>IF(OR($B371="",K$3&lt;$D371+Настройки!$B$7),0,MAX(0,$E371-MAX(0,SUMIFS(Тех_Движение!$G$2:$G$5111,Тех_Движение!$D$2:$D$5111,$C371,Тех_Движение!$B$2:$B$5111,"&lt;="&amp;K$3)-$F371)))</f>
        <v/>
      </c>
      <c r="L371" s="54">
        <f>IF(OR($B371="",L$3&lt;$D371+Настройки!$B$7),0,MAX(0,$E371-MAX(0,SUMIFS(Тех_Движение!$G$2:$G$5111,Тех_Движение!$D$2:$D$5111,$C371,Тех_Движение!$B$2:$B$5111,"&lt;="&amp;L$3)-$F371)))</f>
        <v/>
      </c>
      <c r="M371" s="54">
        <f>IF(OR($B371="",M$3&lt;$D371+Настройки!$B$7),0,MAX(0,$E371-MAX(0,SUMIFS(Тех_Движение!$G$2:$G$5111,Тех_Движение!$D$2:$D$5111,$C371,Тех_Движение!$B$2:$B$5111,"&lt;="&amp;M$3)-$F371)))</f>
        <v/>
      </c>
      <c r="N371" s="54">
        <f>IF(OR($B371="",N$3&lt;$D371+Настройки!$B$7),0,MAX(0,$E371-MAX(0,SUMIFS(Тех_Движение!$G$2:$G$5111,Тех_Движение!$D$2:$D$5111,$C371,Тех_Движение!$B$2:$B$5111,"&lt;="&amp;N$3)-$F371)))</f>
        <v/>
      </c>
      <c r="O371" s="54">
        <f>IF(OR($B371="",O$3&lt;$D371+Настройки!$B$7),0,MAX(0,$E371-MAX(0,SUMIFS(Тех_Движение!$G$2:$G$5111,Тех_Движение!$D$2:$D$5111,$C371,Тех_Движение!$B$2:$B$5111,"&lt;="&amp;O$3)-$F371)))</f>
        <v/>
      </c>
      <c r="P371" s="54">
        <f>IF(OR($B371="",P$3&lt;$D371+Настройки!$B$7),0,MAX(0,$E371-MAX(0,SUMIFS(Тех_Движение!$G$2:$G$5111,Тех_Движение!$D$2:$D$5111,$C371,Тех_Движение!$B$2:$B$5111,"&lt;="&amp;P$3)-$F371)))</f>
        <v/>
      </c>
      <c r="Q371" s="54">
        <f>IF(OR($B371="",Q$3&lt;$D371+Настройки!$B$7),0,MAX(0,$E371-MAX(0,SUMIFS(Тех_Движение!$G$2:$G$5111,Тех_Движение!$D$2:$D$5111,$C371,Тех_Движение!$B$2:$B$5111,"&lt;="&amp;Q$3)-$F371)))</f>
        <v/>
      </c>
      <c r="R371" s="54">
        <f>IF($B371="","",SUM($K371:$Q371))</f>
        <v/>
      </c>
      <c r="S371" s="56">
        <f>IF($B371="","",VLOOKUP($C371,Настройки!$A$11:$L$17,9,FALSE))</f>
        <v/>
      </c>
      <c r="T371" s="56">
        <f>IF($B371="","",$R371*$S371)</f>
        <v/>
      </c>
    </row>
    <row r="372">
      <c r="A372" s="20">
        <f>Тех_Движение!$A$369</f>
        <v/>
      </c>
      <c r="B372" s="20">
        <f>IF(Тех_Движение!$F$369&gt;0,Тех_Движение!$I$369,"")</f>
        <v/>
      </c>
      <c r="C372" s="20">
        <f>IF($B372="","",Тех_Движение!$D$369)</f>
        <v/>
      </c>
      <c r="D372" s="42">
        <f>IF($B372="","",Тех_Движение!$B$369)</f>
        <v/>
      </c>
      <c r="E372" s="54">
        <f>IF($B372="","",Тех_Движение!$F$369)</f>
        <v/>
      </c>
      <c r="F372" s="54">
        <f>IF($B372="","",SUMIFS($E$5:$E371,$C$5:$C371,$C372))</f>
        <v/>
      </c>
      <c r="G372" s="54">
        <f>IF($B372="","",MAX(0,$E372-MAX(0,SUMIFS(Тех_Движение!$G$2:$G$5111,Тех_Движение!$D$2:$D$5111,$C372,Тех_Движение!$B$2:$B$5111,"&lt;="&amp;Настройки!$B$5-1)-$F372)))</f>
        <v/>
      </c>
      <c r="H372" s="54">
        <f>IF($B372="","",IF(AND($D372&gt;=Настройки!$B$5,$D372&lt;=Настройки!$B$6),$E372,0))</f>
        <v/>
      </c>
      <c r="I372" s="54">
        <f>IF($B372="","",$G372+$H372-$J372)</f>
        <v/>
      </c>
      <c r="J372" s="54">
        <f>IF($B372="","",MAX(0,$E372-MAX(0,SUMIFS(Тех_Движение!$G$2:$G$5111,Тех_Движение!$D$2:$D$5111,$C372,Тех_Движение!$B$2:$B$5111,"&lt;="&amp;Настройки!$B$6)-$F372)))</f>
        <v/>
      </c>
      <c r="K372" s="54">
        <f>IF(OR($B372="",K$3&lt;$D372+Настройки!$B$7),0,MAX(0,$E372-MAX(0,SUMIFS(Тех_Движение!$G$2:$G$5111,Тех_Движение!$D$2:$D$5111,$C372,Тех_Движение!$B$2:$B$5111,"&lt;="&amp;K$3)-$F372)))</f>
        <v/>
      </c>
      <c r="L372" s="54">
        <f>IF(OR($B372="",L$3&lt;$D372+Настройки!$B$7),0,MAX(0,$E372-MAX(0,SUMIFS(Тех_Движение!$G$2:$G$5111,Тех_Движение!$D$2:$D$5111,$C372,Тех_Движение!$B$2:$B$5111,"&lt;="&amp;L$3)-$F372)))</f>
        <v/>
      </c>
      <c r="M372" s="54">
        <f>IF(OR($B372="",M$3&lt;$D372+Настройки!$B$7),0,MAX(0,$E372-MAX(0,SUMIFS(Тех_Движение!$G$2:$G$5111,Тех_Движение!$D$2:$D$5111,$C372,Тех_Движение!$B$2:$B$5111,"&lt;="&amp;M$3)-$F372)))</f>
        <v/>
      </c>
      <c r="N372" s="54">
        <f>IF(OR($B372="",N$3&lt;$D372+Настройки!$B$7),0,MAX(0,$E372-MAX(0,SUMIFS(Тех_Движение!$G$2:$G$5111,Тех_Движение!$D$2:$D$5111,$C372,Тех_Движение!$B$2:$B$5111,"&lt;="&amp;N$3)-$F372)))</f>
        <v/>
      </c>
      <c r="O372" s="54">
        <f>IF(OR($B372="",O$3&lt;$D372+Настройки!$B$7),0,MAX(0,$E372-MAX(0,SUMIFS(Тех_Движение!$G$2:$G$5111,Тех_Движение!$D$2:$D$5111,$C372,Тех_Движение!$B$2:$B$5111,"&lt;="&amp;O$3)-$F372)))</f>
        <v/>
      </c>
      <c r="P372" s="54">
        <f>IF(OR($B372="",P$3&lt;$D372+Настройки!$B$7),0,MAX(0,$E372-MAX(0,SUMIFS(Тех_Движение!$G$2:$G$5111,Тех_Движение!$D$2:$D$5111,$C372,Тех_Движение!$B$2:$B$5111,"&lt;="&amp;P$3)-$F372)))</f>
        <v/>
      </c>
      <c r="Q372" s="54">
        <f>IF(OR($B372="",Q$3&lt;$D372+Настройки!$B$7),0,MAX(0,$E372-MAX(0,SUMIFS(Тех_Движение!$G$2:$G$5111,Тех_Движение!$D$2:$D$5111,$C372,Тех_Движение!$B$2:$B$5111,"&lt;="&amp;Q$3)-$F372)))</f>
        <v/>
      </c>
      <c r="R372" s="54">
        <f>IF($B372="","",SUM($K372:$Q372))</f>
        <v/>
      </c>
      <c r="S372" s="56">
        <f>IF($B372="","",VLOOKUP($C372,Настройки!$A$11:$L$17,9,FALSE))</f>
        <v/>
      </c>
      <c r="T372" s="56">
        <f>IF($B372="","",$R372*$S372)</f>
        <v/>
      </c>
    </row>
    <row r="373">
      <c r="A373" s="20">
        <f>Тех_Движение!$A$370</f>
        <v/>
      </c>
      <c r="B373" s="20">
        <f>IF(Тех_Движение!$F$370&gt;0,Тех_Движение!$I$370,"")</f>
        <v/>
      </c>
      <c r="C373" s="20">
        <f>IF($B373="","",Тех_Движение!$D$370)</f>
        <v/>
      </c>
      <c r="D373" s="42">
        <f>IF($B373="","",Тех_Движение!$B$370)</f>
        <v/>
      </c>
      <c r="E373" s="54">
        <f>IF($B373="","",Тех_Движение!$F$370)</f>
        <v/>
      </c>
      <c r="F373" s="54">
        <f>IF($B373="","",SUMIFS($E$5:$E372,$C$5:$C372,$C373))</f>
        <v/>
      </c>
      <c r="G373" s="54">
        <f>IF($B373="","",MAX(0,$E373-MAX(0,SUMIFS(Тех_Движение!$G$2:$G$5111,Тех_Движение!$D$2:$D$5111,$C373,Тех_Движение!$B$2:$B$5111,"&lt;="&amp;Настройки!$B$5-1)-$F373)))</f>
        <v/>
      </c>
      <c r="H373" s="54">
        <f>IF($B373="","",IF(AND($D373&gt;=Настройки!$B$5,$D373&lt;=Настройки!$B$6),$E373,0))</f>
        <v/>
      </c>
      <c r="I373" s="54">
        <f>IF($B373="","",$G373+$H373-$J373)</f>
        <v/>
      </c>
      <c r="J373" s="54">
        <f>IF($B373="","",MAX(0,$E373-MAX(0,SUMIFS(Тех_Движение!$G$2:$G$5111,Тех_Движение!$D$2:$D$5111,$C373,Тех_Движение!$B$2:$B$5111,"&lt;="&amp;Настройки!$B$6)-$F373)))</f>
        <v/>
      </c>
      <c r="K373" s="54">
        <f>IF(OR($B373="",K$3&lt;$D373+Настройки!$B$7),0,MAX(0,$E373-MAX(0,SUMIFS(Тех_Движение!$G$2:$G$5111,Тех_Движение!$D$2:$D$5111,$C373,Тех_Движение!$B$2:$B$5111,"&lt;="&amp;K$3)-$F373)))</f>
        <v/>
      </c>
      <c r="L373" s="54">
        <f>IF(OR($B373="",L$3&lt;$D373+Настройки!$B$7),0,MAX(0,$E373-MAX(0,SUMIFS(Тех_Движение!$G$2:$G$5111,Тех_Движение!$D$2:$D$5111,$C373,Тех_Движение!$B$2:$B$5111,"&lt;="&amp;L$3)-$F373)))</f>
        <v/>
      </c>
      <c r="M373" s="54">
        <f>IF(OR($B373="",M$3&lt;$D373+Настройки!$B$7),0,MAX(0,$E373-MAX(0,SUMIFS(Тех_Движение!$G$2:$G$5111,Тех_Движение!$D$2:$D$5111,$C373,Тех_Движение!$B$2:$B$5111,"&lt;="&amp;M$3)-$F373)))</f>
        <v/>
      </c>
      <c r="N373" s="54">
        <f>IF(OR($B373="",N$3&lt;$D373+Настройки!$B$7),0,MAX(0,$E373-MAX(0,SUMIFS(Тех_Движение!$G$2:$G$5111,Тех_Движение!$D$2:$D$5111,$C373,Тех_Движение!$B$2:$B$5111,"&lt;="&amp;N$3)-$F373)))</f>
        <v/>
      </c>
      <c r="O373" s="54">
        <f>IF(OR($B373="",O$3&lt;$D373+Настройки!$B$7),0,MAX(0,$E373-MAX(0,SUMIFS(Тех_Движение!$G$2:$G$5111,Тех_Движение!$D$2:$D$5111,$C373,Тех_Движение!$B$2:$B$5111,"&lt;="&amp;O$3)-$F373)))</f>
        <v/>
      </c>
      <c r="P373" s="54">
        <f>IF(OR($B373="",P$3&lt;$D373+Настройки!$B$7),0,MAX(0,$E373-MAX(0,SUMIFS(Тех_Движение!$G$2:$G$5111,Тех_Движение!$D$2:$D$5111,$C373,Тех_Движение!$B$2:$B$5111,"&lt;="&amp;P$3)-$F373)))</f>
        <v/>
      </c>
      <c r="Q373" s="54">
        <f>IF(OR($B373="",Q$3&lt;$D373+Настройки!$B$7),0,MAX(0,$E373-MAX(0,SUMIFS(Тех_Движение!$G$2:$G$5111,Тех_Движение!$D$2:$D$5111,$C373,Тех_Движение!$B$2:$B$5111,"&lt;="&amp;Q$3)-$F373)))</f>
        <v/>
      </c>
      <c r="R373" s="54">
        <f>IF($B373="","",SUM($K373:$Q373))</f>
        <v/>
      </c>
      <c r="S373" s="56">
        <f>IF($B373="","",VLOOKUP($C373,Настройки!$A$11:$L$17,9,FALSE))</f>
        <v/>
      </c>
      <c r="T373" s="56">
        <f>IF($B373="","",$R373*$S373)</f>
        <v/>
      </c>
    </row>
    <row r="374">
      <c r="A374" s="20">
        <f>Тех_Движение!$A$371</f>
        <v/>
      </c>
      <c r="B374" s="20">
        <f>IF(Тех_Движение!$F$371&gt;0,Тех_Движение!$I$371,"")</f>
        <v/>
      </c>
      <c r="C374" s="20">
        <f>IF($B374="","",Тех_Движение!$D$371)</f>
        <v/>
      </c>
      <c r="D374" s="42">
        <f>IF($B374="","",Тех_Движение!$B$371)</f>
        <v/>
      </c>
      <c r="E374" s="54">
        <f>IF($B374="","",Тех_Движение!$F$371)</f>
        <v/>
      </c>
      <c r="F374" s="54">
        <f>IF($B374="","",SUMIFS($E$5:$E373,$C$5:$C373,$C374))</f>
        <v/>
      </c>
      <c r="G374" s="54">
        <f>IF($B374="","",MAX(0,$E374-MAX(0,SUMIFS(Тех_Движение!$G$2:$G$5111,Тех_Движение!$D$2:$D$5111,$C374,Тех_Движение!$B$2:$B$5111,"&lt;="&amp;Настройки!$B$5-1)-$F374)))</f>
        <v/>
      </c>
      <c r="H374" s="54">
        <f>IF($B374="","",IF(AND($D374&gt;=Настройки!$B$5,$D374&lt;=Настройки!$B$6),$E374,0))</f>
        <v/>
      </c>
      <c r="I374" s="54">
        <f>IF($B374="","",$G374+$H374-$J374)</f>
        <v/>
      </c>
      <c r="J374" s="54">
        <f>IF($B374="","",MAX(0,$E374-MAX(0,SUMIFS(Тех_Движение!$G$2:$G$5111,Тех_Движение!$D$2:$D$5111,$C374,Тех_Движение!$B$2:$B$5111,"&lt;="&amp;Настройки!$B$6)-$F374)))</f>
        <v/>
      </c>
      <c r="K374" s="54">
        <f>IF(OR($B374="",K$3&lt;$D374+Настройки!$B$7),0,MAX(0,$E374-MAX(0,SUMIFS(Тех_Движение!$G$2:$G$5111,Тех_Движение!$D$2:$D$5111,$C374,Тех_Движение!$B$2:$B$5111,"&lt;="&amp;K$3)-$F374)))</f>
        <v/>
      </c>
      <c r="L374" s="54">
        <f>IF(OR($B374="",L$3&lt;$D374+Настройки!$B$7),0,MAX(0,$E374-MAX(0,SUMIFS(Тех_Движение!$G$2:$G$5111,Тех_Движение!$D$2:$D$5111,$C374,Тех_Движение!$B$2:$B$5111,"&lt;="&amp;L$3)-$F374)))</f>
        <v/>
      </c>
      <c r="M374" s="54">
        <f>IF(OR($B374="",M$3&lt;$D374+Настройки!$B$7),0,MAX(0,$E374-MAX(0,SUMIFS(Тех_Движение!$G$2:$G$5111,Тех_Движение!$D$2:$D$5111,$C374,Тех_Движение!$B$2:$B$5111,"&lt;="&amp;M$3)-$F374)))</f>
        <v/>
      </c>
      <c r="N374" s="54">
        <f>IF(OR($B374="",N$3&lt;$D374+Настройки!$B$7),0,MAX(0,$E374-MAX(0,SUMIFS(Тех_Движение!$G$2:$G$5111,Тех_Движение!$D$2:$D$5111,$C374,Тех_Движение!$B$2:$B$5111,"&lt;="&amp;N$3)-$F374)))</f>
        <v/>
      </c>
      <c r="O374" s="54">
        <f>IF(OR($B374="",O$3&lt;$D374+Настройки!$B$7),0,MAX(0,$E374-MAX(0,SUMIFS(Тех_Движение!$G$2:$G$5111,Тех_Движение!$D$2:$D$5111,$C374,Тех_Движение!$B$2:$B$5111,"&lt;="&amp;O$3)-$F374)))</f>
        <v/>
      </c>
      <c r="P374" s="54">
        <f>IF(OR($B374="",P$3&lt;$D374+Настройки!$B$7),0,MAX(0,$E374-MAX(0,SUMIFS(Тех_Движение!$G$2:$G$5111,Тех_Движение!$D$2:$D$5111,$C374,Тех_Движение!$B$2:$B$5111,"&lt;="&amp;P$3)-$F374)))</f>
        <v/>
      </c>
      <c r="Q374" s="54">
        <f>IF(OR($B374="",Q$3&lt;$D374+Настройки!$B$7),0,MAX(0,$E374-MAX(0,SUMIFS(Тех_Движение!$G$2:$G$5111,Тех_Движение!$D$2:$D$5111,$C374,Тех_Движение!$B$2:$B$5111,"&lt;="&amp;Q$3)-$F374)))</f>
        <v/>
      </c>
      <c r="R374" s="54">
        <f>IF($B374="","",SUM($K374:$Q374))</f>
        <v/>
      </c>
      <c r="S374" s="56">
        <f>IF($B374="","",VLOOKUP($C374,Настройки!$A$11:$L$17,9,FALSE))</f>
        <v/>
      </c>
      <c r="T374" s="56">
        <f>IF($B374="","",$R374*$S374)</f>
        <v/>
      </c>
    </row>
    <row r="375">
      <c r="A375" s="20">
        <f>Тех_Движение!$A$372</f>
        <v/>
      </c>
      <c r="B375" s="20">
        <f>IF(Тех_Движение!$F$372&gt;0,Тех_Движение!$I$372,"")</f>
        <v/>
      </c>
      <c r="C375" s="20">
        <f>IF($B375="","",Тех_Движение!$D$372)</f>
        <v/>
      </c>
      <c r="D375" s="42">
        <f>IF($B375="","",Тех_Движение!$B$372)</f>
        <v/>
      </c>
      <c r="E375" s="54">
        <f>IF($B375="","",Тех_Движение!$F$372)</f>
        <v/>
      </c>
      <c r="F375" s="54">
        <f>IF($B375="","",SUMIFS($E$5:$E374,$C$5:$C374,$C375))</f>
        <v/>
      </c>
      <c r="G375" s="54">
        <f>IF($B375="","",MAX(0,$E375-MAX(0,SUMIFS(Тех_Движение!$G$2:$G$5111,Тех_Движение!$D$2:$D$5111,$C375,Тех_Движение!$B$2:$B$5111,"&lt;="&amp;Настройки!$B$5-1)-$F375)))</f>
        <v/>
      </c>
      <c r="H375" s="54">
        <f>IF($B375="","",IF(AND($D375&gt;=Настройки!$B$5,$D375&lt;=Настройки!$B$6),$E375,0))</f>
        <v/>
      </c>
      <c r="I375" s="54">
        <f>IF($B375="","",$G375+$H375-$J375)</f>
        <v/>
      </c>
      <c r="J375" s="54">
        <f>IF($B375="","",MAX(0,$E375-MAX(0,SUMIFS(Тех_Движение!$G$2:$G$5111,Тех_Движение!$D$2:$D$5111,$C375,Тех_Движение!$B$2:$B$5111,"&lt;="&amp;Настройки!$B$6)-$F375)))</f>
        <v/>
      </c>
      <c r="K375" s="54">
        <f>IF(OR($B375="",K$3&lt;$D375+Настройки!$B$7),0,MAX(0,$E375-MAX(0,SUMIFS(Тех_Движение!$G$2:$G$5111,Тех_Движение!$D$2:$D$5111,$C375,Тех_Движение!$B$2:$B$5111,"&lt;="&amp;K$3)-$F375)))</f>
        <v/>
      </c>
      <c r="L375" s="54">
        <f>IF(OR($B375="",L$3&lt;$D375+Настройки!$B$7),0,MAX(0,$E375-MAX(0,SUMIFS(Тех_Движение!$G$2:$G$5111,Тех_Движение!$D$2:$D$5111,$C375,Тех_Движение!$B$2:$B$5111,"&lt;="&amp;L$3)-$F375)))</f>
        <v/>
      </c>
      <c r="M375" s="54">
        <f>IF(OR($B375="",M$3&lt;$D375+Настройки!$B$7),0,MAX(0,$E375-MAX(0,SUMIFS(Тех_Движение!$G$2:$G$5111,Тех_Движение!$D$2:$D$5111,$C375,Тех_Движение!$B$2:$B$5111,"&lt;="&amp;M$3)-$F375)))</f>
        <v/>
      </c>
      <c r="N375" s="54">
        <f>IF(OR($B375="",N$3&lt;$D375+Настройки!$B$7),0,MAX(0,$E375-MAX(0,SUMIFS(Тех_Движение!$G$2:$G$5111,Тех_Движение!$D$2:$D$5111,$C375,Тех_Движение!$B$2:$B$5111,"&lt;="&amp;N$3)-$F375)))</f>
        <v/>
      </c>
      <c r="O375" s="54">
        <f>IF(OR($B375="",O$3&lt;$D375+Настройки!$B$7),0,MAX(0,$E375-MAX(0,SUMIFS(Тех_Движение!$G$2:$G$5111,Тех_Движение!$D$2:$D$5111,$C375,Тех_Движение!$B$2:$B$5111,"&lt;="&amp;O$3)-$F375)))</f>
        <v/>
      </c>
      <c r="P375" s="54">
        <f>IF(OR($B375="",P$3&lt;$D375+Настройки!$B$7),0,MAX(0,$E375-MAX(0,SUMIFS(Тех_Движение!$G$2:$G$5111,Тех_Движение!$D$2:$D$5111,$C375,Тех_Движение!$B$2:$B$5111,"&lt;="&amp;P$3)-$F375)))</f>
        <v/>
      </c>
      <c r="Q375" s="54">
        <f>IF(OR($B375="",Q$3&lt;$D375+Настройки!$B$7),0,MAX(0,$E375-MAX(0,SUMIFS(Тех_Движение!$G$2:$G$5111,Тех_Движение!$D$2:$D$5111,$C375,Тех_Движение!$B$2:$B$5111,"&lt;="&amp;Q$3)-$F375)))</f>
        <v/>
      </c>
      <c r="R375" s="54">
        <f>IF($B375="","",SUM($K375:$Q375))</f>
        <v/>
      </c>
      <c r="S375" s="56">
        <f>IF($B375="","",VLOOKUP($C375,Настройки!$A$11:$L$17,9,FALSE))</f>
        <v/>
      </c>
      <c r="T375" s="56">
        <f>IF($B375="","",$R375*$S375)</f>
        <v/>
      </c>
    </row>
    <row r="376">
      <c r="A376" s="20">
        <f>Тех_Движение!$A$373</f>
        <v/>
      </c>
      <c r="B376" s="20">
        <f>IF(Тех_Движение!$F$373&gt;0,Тех_Движение!$I$373,"")</f>
        <v/>
      </c>
      <c r="C376" s="20">
        <f>IF($B376="","",Тех_Движение!$D$373)</f>
        <v/>
      </c>
      <c r="D376" s="42">
        <f>IF($B376="","",Тех_Движение!$B$373)</f>
        <v/>
      </c>
      <c r="E376" s="54">
        <f>IF($B376="","",Тех_Движение!$F$373)</f>
        <v/>
      </c>
      <c r="F376" s="54">
        <f>IF($B376="","",SUMIFS($E$5:$E375,$C$5:$C375,$C376))</f>
        <v/>
      </c>
      <c r="G376" s="54">
        <f>IF($B376="","",MAX(0,$E376-MAX(0,SUMIFS(Тех_Движение!$G$2:$G$5111,Тех_Движение!$D$2:$D$5111,$C376,Тех_Движение!$B$2:$B$5111,"&lt;="&amp;Настройки!$B$5-1)-$F376)))</f>
        <v/>
      </c>
      <c r="H376" s="54">
        <f>IF($B376="","",IF(AND($D376&gt;=Настройки!$B$5,$D376&lt;=Настройки!$B$6),$E376,0))</f>
        <v/>
      </c>
      <c r="I376" s="54">
        <f>IF($B376="","",$G376+$H376-$J376)</f>
        <v/>
      </c>
      <c r="J376" s="54">
        <f>IF($B376="","",MAX(0,$E376-MAX(0,SUMIFS(Тех_Движение!$G$2:$G$5111,Тех_Движение!$D$2:$D$5111,$C376,Тех_Движение!$B$2:$B$5111,"&lt;="&amp;Настройки!$B$6)-$F376)))</f>
        <v/>
      </c>
      <c r="K376" s="54">
        <f>IF(OR($B376="",K$3&lt;$D376+Настройки!$B$7),0,MAX(0,$E376-MAX(0,SUMIFS(Тех_Движение!$G$2:$G$5111,Тех_Движение!$D$2:$D$5111,$C376,Тех_Движение!$B$2:$B$5111,"&lt;="&amp;K$3)-$F376)))</f>
        <v/>
      </c>
      <c r="L376" s="54">
        <f>IF(OR($B376="",L$3&lt;$D376+Настройки!$B$7),0,MAX(0,$E376-MAX(0,SUMIFS(Тех_Движение!$G$2:$G$5111,Тех_Движение!$D$2:$D$5111,$C376,Тех_Движение!$B$2:$B$5111,"&lt;="&amp;L$3)-$F376)))</f>
        <v/>
      </c>
      <c r="M376" s="54">
        <f>IF(OR($B376="",M$3&lt;$D376+Настройки!$B$7),0,MAX(0,$E376-MAX(0,SUMIFS(Тех_Движение!$G$2:$G$5111,Тех_Движение!$D$2:$D$5111,$C376,Тех_Движение!$B$2:$B$5111,"&lt;="&amp;M$3)-$F376)))</f>
        <v/>
      </c>
      <c r="N376" s="54">
        <f>IF(OR($B376="",N$3&lt;$D376+Настройки!$B$7),0,MAX(0,$E376-MAX(0,SUMIFS(Тех_Движение!$G$2:$G$5111,Тех_Движение!$D$2:$D$5111,$C376,Тех_Движение!$B$2:$B$5111,"&lt;="&amp;N$3)-$F376)))</f>
        <v/>
      </c>
      <c r="O376" s="54">
        <f>IF(OR($B376="",O$3&lt;$D376+Настройки!$B$7),0,MAX(0,$E376-MAX(0,SUMIFS(Тех_Движение!$G$2:$G$5111,Тех_Движение!$D$2:$D$5111,$C376,Тех_Движение!$B$2:$B$5111,"&lt;="&amp;O$3)-$F376)))</f>
        <v/>
      </c>
      <c r="P376" s="54">
        <f>IF(OR($B376="",P$3&lt;$D376+Настройки!$B$7),0,MAX(0,$E376-MAX(0,SUMIFS(Тех_Движение!$G$2:$G$5111,Тех_Движение!$D$2:$D$5111,$C376,Тех_Движение!$B$2:$B$5111,"&lt;="&amp;P$3)-$F376)))</f>
        <v/>
      </c>
      <c r="Q376" s="54">
        <f>IF(OR($B376="",Q$3&lt;$D376+Настройки!$B$7),0,MAX(0,$E376-MAX(0,SUMIFS(Тех_Движение!$G$2:$G$5111,Тех_Движение!$D$2:$D$5111,$C376,Тех_Движение!$B$2:$B$5111,"&lt;="&amp;Q$3)-$F376)))</f>
        <v/>
      </c>
      <c r="R376" s="54">
        <f>IF($B376="","",SUM($K376:$Q376))</f>
        <v/>
      </c>
      <c r="S376" s="56">
        <f>IF($B376="","",VLOOKUP($C376,Настройки!$A$11:$L$17,9,FALSE))</f>
        <v/>
      </c>
      <c r="T376" s="56">
        <f>IF($B376="","",$R376*$S376)</f>
        <v/>
      </c>
    </row>
    <row r="377">
      <c r="A377" s="20">
        <f>Тех_Движение!$A$374</f>
        <v/>
      </c>
      <c r="B377" s="20">
        <f>IF(Тех_Движение!$F$374&gt;0,Тех_Движение!$I$374,"")</f>
        <v/>
      </c>
      <c r="C377" s="20">
        <f>IF($B377="","",Тех_Движение!$D$374)</f>
        <v/>
      </c>
      <c r="D377" s="42">
        <f>IF($B377="","",Тех_Движение!$B$374)</f>
        <v/>
      </c>
      <c r="E377" s="54">
        <f>IF($B377="","",Тех_Движение!$F$374)</f>
        <v/>
      </c>
      <c r="F377" s="54">
        <f>IF($B377="","",SUMIFS($E$5:$E376,$C$5:$C376,$C377))</f>
        <v/>
      </c>
      <c r="G377" s="54">
        <f>IF($B377="","",MAX(0,$E377-MAX(0,SUMIFS(Тех_Движение!$G$2:$G$5111,Тех_Движение!$D$2:$D$5111,$C377,Тех_Движение!$B$2:$B$5111,"&lt;="&amp;Настройки!$B$5-1)-$F377)))</f>
        <v/>
      </c>
      <c r="H377" s="54">
        <f>IF($B377="","",IF(AND($D377&gt;=Настройки!$B$5,$D377&lt;=Настройки!$B$6),$E377,0))</f>
        <v/>
      </c>
      <c r="I377" s="54">
        <f>IF($B377="","",$G377+$H377-$J377)</f>
        <v/>
      </c>
      <c r="J377" s="54">
        <f>IF($B377="","",MAX(0,$E377-MAX(0,SUMIFS(Тех_Движение!$G$2:$G$5111,Тех_Движение!$D$2:$D$5111,$C377,Тех_Движение!$B$2:$B$5111,"&lt;="&amp;Настройки!$B$6)-$F377)))</f>
        <v/>
      </c>
      <c r="K377" s="54">
        <f>IF(OR($B377="",K$3&lt;$D377+Настройки!$B$7),0,MAX(0,$E377-MAX(0,SUMIFS(Тех_Движение!$G$2:$G$5111,Тех_Движение!$D$2:$D$5111,$C377,Тех_Движение!$B$2:$B$5111,"&lt;="&amp;K$3)-$F377)))</f>
        <v/>
      </c>
      <c r="L377" s="54">
        <f>IF(OR($B377="",L$3&lt;$D377+Настройки!$B$7),0,MAX(0,$E377-MAX(0,SUMIFS(Тех_Движение!$G$2:$G$5111,Тех_Движение!$D$2:$D$5111,$C377,Тех_Движение!$B$2:$B$5111,"&lt;="&amp;L$3)-$F377)))</f>
        <v/>
      </c>
      <c r="M377" s="54">
        <f>IF(OR($B377="",M$3&lt;$D377+Настройки!$B$7),0,MAX(0,$E377-MAX(0,SUMIFS(Тех_Движение!$G$2:$G$5111,Тех_Движение!$D$2:$D$5111,$C377,Тех_Движение!$B$2:$B$5111,"&lt;="&amp;M$3)-$F377)))</f>
        <v/>
      </c>
      <c r="N377" s="54">
        <f>IF(OR($B377="",N$3&lt;$D377+Настройки!$B$7),0,MAX(0,$E377-MAX(0,SUMIFS(Тех_Движение!$G$2:$G$5111,Тех_Движение!$D$2:$D$5111,$C377,Тех_Движение!$B$2:$B$5111,"&lt;="&amp;N$3)-$F377)))</f>
        <v/>
      </c>
      <c r="O377" s="54">
        <f>IF(OR($B377="",O$3&lt;$D377+Настройки!$B$7),0,MAX(0,$E377-MAX(0,SUMIFS(Тех_Движение!$G$2:$G$5111,Тех_Движение!$D$2:$D$5111,$C377,Тех_Движение!$B$2:$B$5111,"&lt;="&amp;O$3)-$F377)))</f>
        <v/>
      </c>
      <c r="P377" s="54">
        <f>IF(OR($B377="",P$3&lt;$D377+Настройки!$B$7),0,MAX(0,$E377-MAX(0,SUMIFS(Тех_Движение!$G$2:$G$5111,Тех_Движение!$D$2:$D$5111,$C377,Тех_Движение!$B$2:$B$5111,"&lt;="&amp;P$3)-$F377)))</f>
        <v/>
      </c>
      <c r="Q377" s="54">
        <f>IF(OR($B377="",Q$3&lt;$D377+Настройки!$B$7),0,MAX(0,$E377-MAX(0,SUMIFS(Тех_Движение!$G$2:$G$5111,Тех_Движение!$D$2:$D$5111,$C377,Тех_Движение!$B$2:$B$5111,"&lt;="&amp;Q$3)-$F377)))</f>
        <v/>
      </c>
      <c r="R377" s="54">
        <f>IF($B377="","",SUM($K377:$Q377))</f>
        <v/>
      </c>
      <c r="S377" s="56">
        <f>IF($B377="","",VLOOKUP($C377,Настройки!$A$11:$L$17,9,FALSE))</f>
        <v/>
      </c>
      <c r="T377" s="56">
        <f>IF($B377="","",$R377*$S377)</f>
        <v/>
      </c>
    </row>
    <row r="378">
      <c r="A378" s="20">
        <f>Тех_Движение!$A$375</f>
        <v/>
      </c>
      <c r="B378" s="20">
        <f>IF(Тех_Движение!$F$375&gt;0,Тех_Движение!$I$375,"")</f>
        <v/>
      </c>
      <c r="C378" s="20">
        <f>IF($B378="","",Тех_Движение!$D$375)</f>
        <v/>
      </c>
      <c r="D378" s="42">
        <f>IF($B378="","",Тех_Движение!$B$375)</f>
        <v/>
      </c>
      <c r="E378" s="54">
        <f>IF($B378="","",Тех_Движение!$F$375)</f>
        <v/>
      </c>
      <c r="F378" s="54">
        <f>IF($B378="","",SUMIFS($E$5:$E377,$C$5:$C377,$C378))</f>
        <v/>
      </c>
      <c r="G378" s="54">
        <f>IF($B378="","",MAX(0,$E378-MAX(0,SUMIFS(Тех_Движение!$G$2:$G$5111,Тех_Движение!$D$2:$D$5111,$C378,Тех_Движение!$B$2:$B$5111,"&lt;="&amp;Настройки!$B$5-1)-$F378)))</f>
        <v/>
      </c>
      <c r="H378" s="54">
        <f>IF($B378="","",IF(AND($D378&gt;=Настройки!$B$5,$D378&lt;=Настройки!$B$6),$E378,0))</f>
        <v/>
      </c>
      <c r="I378" s="54">
        <f>IF($B378="","",$G378+$H378-$J378)</f>
        <v/>
      </c>
      <c r="J378" s="54">
        <f>IF($B378="","",MAX(0,$E378-MAX(0,SUMIFS(Тех_Движение!$G$2:$G$5111,Тех_Движение!$D$2:$D$5111,$C378,Тех_Движение!$B$2:$B$5111,"&lt;="&amp;Настройки!$B$6)-$F378)))</f>
        <v/>
      </c>
      <c r="K378" s="54">
        <f>IF(OR($B378="",K$3&lt;$D378+Настройки!$B$7),0,MAX(0,$E378-MAX(0,SUMIFS(Тех_Движение!$G$2:$G$5111,Тех_Движение!$D$2:$D$5111,$C378,Тех_Движение!$B$2:$B$5111,"&lt;="&amp;K$3)-$F378)))</f>
        <v/>
      </c>
      <c r="L378" s="54">
        <f>IF(OR($B378="",L$3&lt;$D378+Настройки!$B$7),0,MAX(0,$E378-MAX(0,SUMIFS(Тех_Движение!$G$2:$G$5111,Тех_Движение!$D$2:$D$5111,$C378,Тех_Движение!$B$2:$B$5111,"&lt;="&amp;L$3)-$F378)))</f>
        <v/>
      </c>
      <c r="M378" s="54">
        <f>IF(OR($B378="",M$3&lt;$D378+Настройки!$B$7),0,MAX(0,$E378-MAX(0,SUMIFS(Тех_Движение!$G$2:$G$5111,Тех_Движение!$D$2:$D$5111,$C378,Тех_Движение!$B$2:$B$5111,"&lt;="&amp;M$3)-$F378)))</f>
        <v/>
      </c>
      <c r="N378" s="54">
        <f>IF(OR($B378="",N$3&lt;$D378+Настройки!$B$7),0,MAX(0,$E378-MAX(0,SUMIFS(Тех_Движение!$G$2:$G$5111,Тех_Движение!$D$2:$D$5111,$C378,Тех_Движение!$B$2:$B$5111,"&lt;="&amp;N$3)-$F378)))</f>
        <v/>
      </c>
      <c r="O378" s="54">
        <f>IF(OR($B378="",O$3&lt;$D378+Настройки!$B$7),0,MAX(0,$E378-MAX(0,SUMIFS(Тех_Движение!$G$2:$G$5111,Тех_Движение!$D$2:$D$5111,$C378,Тех_Движение!$B$2:$B$5111,"&lt;="&amp;O$3)-$F378)))</f>
        <v/>
      </c>
      <c r="P378" s="54">
        <f>IF(OR($B378="",P$3&lt;$D378+Настройки!$B$7),0,MAX(0,$E378-MAX(0,SUMIFS(Тех_Движение!$G$2:$G$5111,Тех_Движение!$D$2:$D$5111,$C378,Тех_Движение!$B$2:$B$5111,"&lt;="&amp;P$3)-$F378)))</f>
        <v/>
      </c>
      <c r="Q378" s="54">
        <f>IF(OR($B378="",Q$3&lt;$D378+Настройки!$B$7),0,MAX(0,$E378-MAX(0,SUMIFS(Тех_Движение!$G$2:$G$5111,Тех_Движение!$D$2:$D$5111,$C378,Тех_Движение!$B$2:$B$5111,"&lt;="&amp;Q$3)-$F378)))</f>
        <v/>
      </c>
      <c r="R378" s="54">
        <f>IF($B378="","",SUM($K378:$Q378))</f>
        <v/>
      </c>
      <c r="S378" s="56">
        <f>IF($B378="","",VLOOKUP($C378,Настройки!$A$11:$L$17,9,FALSE))</f>
        <v/>
      </c>
      <c r="T378" s="56">
        <f>IF($B378="","",$R378*$S378)</f>
        <v/>
      </c>
    </row>
    <row r="379">
      <c r="A379" s="20">
        <f>Тех_Движение!$A$376</f>
        <v/>
      </c>
      <c r="B379" s="20">
        <f>IF(Тех_Движение!$F$376&gt;0,Тех_Движение!$I$376,"")</f>
        <v/>
      </c>
      <c r="C379" s="20">
        <f>IF($B379="","",Тех_Движение!$D$376)</f>
        <v/>
      </c>
      <c r="D379" s="42">
        <f>IF($B379="","",Тех_Движение!$B$376)</f>
        <v/>
      </c>
      <c r="E379" s="54">
        <f>IF($B379="","",Тех_Движение!$F$376)</f>
        <v/>
      </c>
      <c r="F379" s="54">
        <f>IF($B379="","",SUMIFS($E$5:$E378,$C$5:$C378,$C379))</f>
        <v/>
      </c>
      <c r="G379" s="54">
        <f>IF($B379="","",MAX(0,$E379-MAX(0,SUMIFS(Тех_Движение!$G$2:$G$5111,Тех_Движение!$D$2:$D$5111,$C379,Тех_Движение!$B$2:$B$5111,"&lt;="&amp;Настройки!$B$5-1)-$F379)))</f>
        <v/>
      </c>
      <c r="H379" s="54">
        <f>IF($B379="","",IF(AND($D379&gt;=Настройки!$B$5,$D379&lt;=Настройки!$B$6),$E379,0))</f>
        <v/>
      </c>
      <c r="I379" s="54">
        <f>IF($B379="","",$G379+$H379-$J379)</f>
        <v/>
      </c>
      <c r="J379" s="54">
        <f>IF($B379="","",MAX(0,$E379-MAX(0,SUMIFS(Тех_Движение!$G$2:$G$5111,Тех_Движение!$D$2:$D$5111,$C379,Тех_Движение!$B$2:$B$5111,"&lt;="&amp;Настройки!$B$6)-$F379)))</f>
        <v/>
      </c>
      <c r="K379" s="54">
        <f>IF(OR($B379="",K$3&lt;$D379+Настройки!$B$7),0,MAX(0,$E379-MAX(0,SUMIFS(Тех_Движение!$G$2:$G$5111,Тех_Движение!$D$2:$D$5111,$C379,Тех_Движение!$B$2:$B$5111,"&lt;="&amp;K$3)-$F379)))</f>
        <v/>
      </c>
      <c r="L379" s="54">
        <f>IF(OR($B379="",L$3&lt;$D379+Настройки!$B$7),0,MAX(0,$E379-MAX(0,SUMIFS(Тех_Движение!$G$2:$G$5111,Тех_Движение!$D$2:$D$5111,$C379,Тех_Движение!$B$2:$B$5111,"&lt;="&amp;L$3)-$F379)))</f>
        <v/>
      </c>
      <c r="M379" s="54">
        <f>IF(OR($B379="",M$3&lt;$D379+Настройки!$B$7),0,MAX(0,$E379-MAX(0,SUMIFS(Тех_Движение!$G$2:$G$5111,Тех_Движение!$D$2:$D$5111,$C379,Тех_Движение!$B$2:$B$5111,"&lt;="&amp;M$3)-$F379)))</f>
        <v/>
      </c>
      <c r="N379" s="54">
        <f>IF(OR($B379="",N$3&lt;$D379+Настройки!$B$7),0,MAX(0,$E379-MAX(0,SUMIFS(Тех_Движение!$G$2:$G$5111,Тех_Движение!$D$2:$D$5111,$C379,Тех_Движение!$B$2:$B$5111,"&lt;="&amp;N$3)-$F379)))</f>
        <v/>
      </c>
      <c r="O379" s="54">
        <f>IF(OR($B379="",O$3&lt;$D379+Настройки!$B$7),0,MAX(0,$E379-MAX(0,SUMIFS(Тех_Движение!$G$2:$G$5111,Тех_Движение!$D$2:$D$5111,$C379,Тех_Движение!$B$2:$B$5111,"&lt;="&amp;O$3)-$F379)))</f>
        <v/>
      </c>
      <c r="P379" s="54">
        <f>IF(OR($B379="",P$3&lt;$D379+Настройки!$B$7),0,MAX(0,$E379-MAX(0,SUMIFS(Тех_Движение!$G$2:$G$5111,Тех_Движение!$D$2:$D$5111,$C379,Тех_Движение!$B$2:$B$5111,"&lt;="&amp;P$3)-$F379)))</f>
        <v/>
      </c>
      <c r="Q379" s="54">
        <f>IF(OR($B379="",Q$3&lt;$D379+Настройки!$B$7),0,MAX(0,$E379-MAX(0,SUMIFS(Тех_Движение!$G$2:$G$5111,Тех_Движение!$D$2:$D$5111,$C379,Тех_Движение!$B$2:$B$5111,"&lt;="&amp;Q$3)-$F379)))</f>
        <v/>
      </c>
      <c r="R379" s="54">
        <f>IF($B379="","",SUM($K379:$Q379))</f>
        <v/>
      </c>
      <c r="S379" s="56">
        <f>IF($B379="","",VLOOKUP($C379,Настройки!$A$11:$L$17,9,FALSE))</f>
        <v/>
      </c>
      <c r="T379" s="56">
        <f>IF($B379="","",$R379*$S379)</f>
        <v/>
      </c>
    </row>
    <row r="380">
      <c r="A380" s="20">
        <f>Тех_Движение!$A$377</f>
        <v/>
      </c>
      <c r="B380" s="20">
        <f>IF(Тех_Движение!$F$377&gt;0,Тех_Движение!$I$377,"")</f>
        <v/>
      </c>
      <c r="C380" s="20">
        <f>IF($B380="","",Тех_Движение!$D$377)</f>
        <v/>
      </c>
      <c r="D380" s="42">
        <f>IF($B380="","",Тех_Движение!$B$377)</f>
        <v/>
      </c>
      <c r="E380" s="54">
        <f>IF($B380="","",Тех_Движение!$F$377)</f>
        <v/>
      </c>
      <c r="F380" s="54">
        <f>IF($B380="","",SUMIFS($E$5:$E379,$C$5:$C379,$C380))</f>
        <v/>
      </c>
      <c r="G380" s="54">
        <f>IF($B380="","",MAX(0,$E380-MAX(0,SUMIFS(Тех_Движение!$G$2:$G$5111,Тех_Движение!$D$2:$D$5111,$C380,Тех_Движение!$B$2:$B$5111,"&lt;="&amp;Настройки!$B$5-1)-$F380)))</f>
        <v/>
      </c>
      <c r="H380" s="54">
        <f>IF($B380="","",IF(AND($D380&gt;=Настройки!$B$5,$D380&lt;=Настройки!$B$6),$E380,0))</f>
        <v/>
      </c>
      <c r="I380" s="54">
        <f>IF($B380="","",$G380+$H380-$J380)</f>
        <v/>
      </c>
      <c r="J380" s="54">
        <f>IF($B380="","",MAX(0,$E380-MAX(0,SUMIFS(Тех_Движение!$G$2:$G$5111,Тех_Движение!$D$2:$D$5111,$C380,Тех_Движение!$B$2:$B$5111,"&lt;="&amp;Настройки!$B$6)-$F380)))</f>
        <v/>
      </c>
      <c r="K380" s="54">
        <f>IF(OR($B380="",K$3&lt;$D380+Настройки!$B$7),0,MAX(0,$E380-MAX(0,SUMIFS(Тех_Движение!$G$2:$G$5111,Тех_Движение!$D$2:$D$5111,$C380,Тех_Движение!$B$2:$B$5111,"&lt;="&amp;K$3)-$F380)))</f>
        <v/>
      </c>
      <c r="L380" s="54">
        <f>IF(OR($B380="",L$3&lt;$D380+Настройки!$B$7),0,MAX(0,$E380-MAX(0,SUMIFS(Тех_Движение!$G$2:$G$5111,Тех_Движение!$D$2:$D$5111,$C380,Тех_Движение!$B$2:$B$5111,"&lt;="&amp;L$3)-$F380)))</f>
        <v/>
      </c>
      <c r="M380" s="54">
        <f>IF(OR($B380="",M$3&lt;$D380+Настройки!$B$7),0,MAX(0,$E380-MAX(0,SUMIFS(Тех_Движение!$G$2:$G$5111,Тех_Движение!$D$2:$D$5111,$C380,Тех_Движение!$B$2:$B$5111,"&lt;="&amp;M$3)-$F380)))</f>
        <v/>
      </c>
      <c r="N380" s="54">
        <f>IF(OR($B380="",N$3&lt;$D380+Настройки!$B$7),0,MAX(0,$E380-MAX(0,SUMIFS(Тех_Движение!$G$2:$G$5111,Тех_Движение!$D$2:$D$5111,$C380,Тех_Движение!$B$2:$B$5111,"&lt;="&amp;N$3)-$F380)))</f>
        <v/>
      </c>
      <c r="O380" s="54">
        <f>IF(OR($B380="",O$3&lt;$D380+Настройки!$B$7),0,MAX(0,$E380-MAX(0,SUMIFS(Тех_Движение!$G$2:$G$5111,Тех_Движение!$D$2:$D$5111,$C380,Тех_Движение!$B$2:$B$5111,"&lt;="&amp;O$3)-$F380)))</f>
        <v/>
      </c>
      <c r="P380" s="54">
        <f>IF(OR($B380="",P$3&lt;$D380+Настройки!$B$7),0,MAX(0,$E380-MAX(0,SUMIFS(Тех_Движение!$G$2:$G$5111,Тех_Движение!$D$2:$D$5111,$C380,Тех_Движение!$B$2:$B$5111,"&lt;="&amp;P$3)-$F380)))</f>
        <v/>
      </c>
      <c r="Q380" s="54">
        <f>IF(OR($B380="",Q$3&lt;$D380+Настройки!$B$7),0,MAX(0,$E380-MAX(0,SUMIFS(Тех_Движение!$G$2:$G$5111,Тех_Движение!$D$2:$D$5111,$C380,Тех_Движение!$B$2:$B$5111,"&lt;="&amp;Q$3)-$F380)))</f>
        <v/>
      </c>
      <c r="R380" s="54">
        <f>IF($B380="","",SUM($K380:$Q380))</f>
        <v/>
      </c>
      <c r="S380" s="56">
        <f>IF($B380="","",VLOOKUP($C380,Настройки!$A$11:$L$17,9,FALSE))</f>
        <v/>
      </c>
      <c r="T380" s="56">
        <f>IF($B380="","",$R380*$S380)</f>
        <v/>
      </c>
    </row>
    <row r="381">
      <c r="A381" s="20">
        <f>Тех_Движение!$A$378</f>
        <v/>
      </c>
      <c r="B381" s="20">
        <f>IF(Тех_Движение!$F$378&gt;0,Тех_Движение!$I$378,"")</f>
        <v/>
      </c>
      <c r="C381" s="20">
        <f>IF($B381="","",Тех_Движение!$D$378)</f>
        <v/>
      </c>
      <c r="D381" s="42">
        <f>IF($B381="","",Тех_Движение!$B$378)</f>
        <v/>
      </c>
      <c r="E381" s="54">
        <f>IF($B381="","",Тех_Движение!$F$378)</f>
        <v/>
      </c>
      <c r="F381" s="54">
        <f>IF($B381="","",SUMIFS($E$5:$E380,$C$5:$C380,$C381))</f>
        <v/>
      </c>
      <c r="G381" s="54">
        <f>IF($B381="","",MAX(0,$E381-MAX(0,SUMIFS(Тех_Движение!$G$2:$G$5111,Тех_Движение!$D$2:$D$5111,$C381,Тех_Движение!$B$2:$B$5111,"&lt;="&amp;Настройки!$B$5-1)-$F381)))</f>
        <v/>
      </c>
      <c r="H381" s="54">
        <f>IF($B381="","",IF(AND($D381&gt;=Настройки!$B$5,$D381&lt;=Настройки!$B$6),$E381,0))</f>
        <v/>
      </c>
      <c r="I381" s="54">
        <f>IF($B381="","",$G381+$H381-$J381)</f>
        <v/>
      </c>
      <c r="J381" s="54">
        <f>IF($B381="","",MAX(0,$E381-MAX(0,SUMIFS(Тех_Движение!$G$2:$G$5111,Тех_Движение!$D$2:$D$5111,$C381,Тех_Движение!$B$2:$B$5111,"&lt;="&amp;Настройки!$B$6)-$F381)))</f>
        <v/>
      </c>
      <c r="K381" s="54">
        <f>IF(OR($B381="",K$3&lt;$D381+Настройки!$B$7),0,MAX(0,$E381-MAX(0,SUMIFS(Тех_Движение!$G$2:$G$5111,Тех_Движение!$D$2:$D$5111,$C381,Тех_Движение!$B$2:$B$5111,"&lt;="&amp;K$3)-$F381)))</f>
        <v/>
      </c>
      <c r="L381" s="54">
        <f>IF(OR($B381="",L$3&lt;$D381+Настройки!$B$7),0,MAX(0,$E381-MAX(0,SUMIFS(Тех_Движение!$G$2:$G$5111,Тех_Движение!$D$2:$D$5111,$C381,Тех_Движение!$B$2:$B$5111,"&lt;="&amp;L$3)-$F381)))</f>
        <v/>
      </c>
      <c r="M381" s="54">
        <f>IF(OR($B381="",M$3&lt;$D381+Настройки!$B$7),0,MAX(0,$E381-MAX(0,SUMIFS(Тех_Движение!$G$2:$G$5111,Тех_Движение!$D$2:$D$5111,$C381,Тех_Движение!$B$2:$B$5111,"&lt;="&amp;M$3)-$F381)))</f>
        <v/>
      </c>
      <c r="N381" s="54">
        <f>IF(OR($B381="",N$3&lt;$D381+Настройки!$B$7),0,MAX(0,$E381-MAX(0,SUMIFS(Тех_Движение!$G$2:$G$5111,Тех_Движение!$D$2:$D$5111,$C381,Тех_Движение!$B$2:$B$5111,"&lt;="&amp;N$3)-$F381)))</f>
        <v/>
      </c>
      <c r="O381" s="54">
        <f>IF(OR($B381="",O$3&lt;$D381+Настройки!$B$7),0,MAX(0,$E381-MAX(0,SUMIFS(Тех_Движение!$G$2:$G$5111,Тех_Движение!$D$2:$D$5111,$C381,Тех_Движение!$B$2:$B$5111,"&lt;="&amp;O$3)-$F381)))</f>
        <v/>
      </c>
      <c r="P381" s="54">
        <f>IF(OR($B381="",P$3&lt;$D381+Настройки!$B$7),0,MAX(0,$E381-MAX(0,SUMIFS(Тех_Движение!$G$2:$G$5111,Тех_Движение!$D$2:$D$5111,$C381,Тех_Движение!$B$2:$B$5111,"&lt;="&amp;P$3)-$F381)))</f>
        <v/>
      </c>
      <c r="Q381" s="54">
        <f>IF(OR($B381="",Q$3&lt;$D381+Настройки!$B$7),0,MAX(0,$E381-MAX(0,SUMIFS(Тех_Движение!$G$2:$G$5111,Тех_Движение!$D$2:$D$5111,$C381,Тех_Движение!$B$2:$B$5111,"&lt;="&amp;Q$3)-$F381)))</f>
        <v/>
      </c>
      <c r="R381" s="54">
        <f>IF($B381="","",SUM($K381:$Q381))</f>
        <v/>
      </c>
      <c r="S381" s="56">
        <f>IF($B381="","",VLOOKUP($C381,Настройки!$A$11:$L$17,9,FALSE))</f>
        <v/>
      </c>
      <c r="T381" s="56">
        <f>IF($B381="","",$R381*$S381)</f>
        <v/>
      </c>
    </row>
    <row r="382">
      <c r="A382" s="20">
        <f>Тех_Движение!$A$379</f>
        <v/>
      </c>
      <c r="B382" s="20">
        <f>IF(Тех_Движение!$F$379&gt;0,Тех_Движение!$I$379,"")</f>
        <v/>
      </c>
      <c r="C382" s="20">
        <f>IF($B382="","",Тех_Движение!$D$379)</f>
        <v/>
      </c>
      <c r="D382" s="42">
        <f>IF($B382="","",Тех_Движение!$B$379)</f>
        <v/>
      </c>
      <c r="E382" s="54">
        <f>IF($B382="","",Тех_Движение!$F$379)</f>
        <v/>
      </c>
      <c r="F382" s="54">
        <f>IF($B382="","",SUMIFS($E$5:$E381,$C$5:$C381,$C382))</f>
        <v/>
      </c>
      <c r="G382" s="54">
        <f>IF($B382="","",MAX(0,$E382-MAX(0,SUMIFS(Тех_Движение!$G$2:$G$5111,Тех_Движение!$D$2:$D$5111,$C382,Тех_Движение!$B$2:$B$5111,"&lt;="&amp;Настройки!$B$5-1)-$F382)))</f>
        <v/>
      </c>
      <c r="H382" s="54">
        <f>IF($B382="","",IF(AND($D382&gt;=Настройки!$B$5,$D382&lt;=Настройки!$B$6),$E382,0))</f>
        <v/>
      </c>
      <c r="I382" s="54">
        <f>IF($B382="","",$G382+$H382-$J382)</f>
        <v/>
      </c>
      <c r="J382" s="54">
        <f>IF($B382="","",MAX(0,$E382-MAX(0,SUMIFS(Тех_Движение!$G$2:$G$5111,Тех_Движение!$D$2:$D$5111,$C382,Тех_Движение!$B$2:$B$5111,"&lt;="&amp;Настройки!$B$6)-$F382)))</f>
        <v/>
      </c>
      <c r="K382" s="54">
        <f>IF(OR($B382="",K$3&lt;$D382+Настройки!$B$7),0,MAX(0,$E382-MAX(0,SUMIFS(Тех_Движение!$G$2:$G$5111,Тех_Движение!$D$2:$D$5111,$C382,Тех_Движение!$B$2:$B$5111,"&lt;="&amp;K$3)-$F382)))</f>
        <v/>
      </c>
      <c r="L382" s="54">
        <f>IF(OR($B382="",L$3&lt;$D382+Настройки!$B$7),0,MAX(0,$E382-MAX(0,SUMIFS(Тех_Движение!$G$2:$G$5111,Тех_Движение!$D$2:$D$5111,$C382,Тех_Движение!$B$2:$B$5111,"&lt;="&amp;L$3)-$F382)))</f>
        <v/>
      </c>
      <c r="M382" s="54">
        <f>IF(OR($B382="",M$3&lt;$D382+Настройки!$B$7),0,MAX(0,$E382-MAX(0,SUMIFS(Тех_Движение!$G$2:$G$5111,Тех_Движение!$D$2:$D$5111,$C382,Тех_Движение!$B$2:$B$5111,"&lt;="&amp;M$3)-$F382)))</f>
        <v/>
      </c>
      <c r="N382" s="54">
        <f>IF(OR($B382="",N$3&lt;$D382+Настройки!$B$7),0,MAX(0,$E382-MAX(0,SUMIFS(Тех_Движение!$G$2:$G$5111,Тех_Движение!$D$2:$D$5111,$C382,Тех_Движение!$B$2:$B$5111,"&lt;="&amp;N$3)-$F382)))</f>
        <v/>
      </c>
      <c r="O382" s="54">
        <f>IF(OR($B382="",O$3&lt;$D382+Настройки!$B$7),0,MAX(0,$E382-MAX(0,SUMIFS(Тех_Движение!$G$2:$G$5111,Тех_Движение!$D$2:$D$5111,$C382,Тех_Движение!$B$2:$B$5111,"&lt;="&amp;O$3)-$F382)))</f>
        <v/>
      </c>
      <c r="P382" s="54">
        <f>IF(OR($B382="",P$3&lt;$D382+Настройки!$B$7),0,MAX(0,$E382-MAX(0,SUMIFS(Тех_Движение!$G$2:$G$5111,Тех_Движение!$D$2:$D$5111,$C382,Тех_Движение!$B$2:$B$5111,"&lt;="&amp;P$3)-$F382)))</f>
        <v/>
      </c>
      <c r="Q382" s="54">
        <f>IF(OR($B382="",Q$3&lt;$D382+Настройки!$B$7),0,MAX(0,$E382-MAX(0,SUMIFS(Тех_Движение!$G$2:$G$5111,Тех_Движение!$D$2:$D$5111,$C382,Тех_Движение!$B$2:$B$5111,"&lt;="&amp;Q$3)-$F382)))</f>
        <v/>
      </c>
      <c r="R382" s="54">
        <f>IF($B382="","",SUM($K382:$Q382))</f>
        <v/>
      </c>
      <c r="S382" s="56">
        <f>IF($B382="","",VLOOKUP($C382,Настройки!$A$11:$L$17,9,FALSE))</f>
        <v/>
      </c>
      <c r="T382" s="56">
        <f>IF($B382="","",$R382*$S382)</f>
        <v/>
      </c>
    </row>
    <row r="383">
      <c r="A383" s="20">
        <f>Тех_Движение!$A$380</f>
        <v/>
      </c>
      <c r="B383" s="20">
        <f>IF(Тех_Движение!$F$380&gt;0,Тех_Движение!$I$380,"")</f>
        <v/>
      </c>
      <c r="C383" s="20">
        <f>IF($B383="","",Тех_Движение!$D$380)</f>
        <v/>
      </c>
      <c r="D383" s="42">
        <f>IF($B383="","",Тех_Движение!$B$380)</f>
        <v/>
      </c>
      <c r="E383" s="54">
        <f>IF($B383="","",Тех_Движение!$F$380)</f>
        <v/>
      </c>
      <c r="F383" s="54">
        <f>IF($B383="","",SUMIFS($E$5:$E382,$C$5:$C382,$C383))</f>
        <v/>
      </c>
      <c r="G383" s="54">
        <f>IF($B383="","",MAX(0,$E383-MAX(0,SUMIFS(Тех_Движение!$G$2:$G$5111,Тех_Движение!$D$2:$D$5111,$C383,Тех_Движение!$B$2:$B$5111,"&lt;="&amp;Настройки!$B$5-1)-$F383)))</f>
        <v/>
      </c>
      <c r="H383" s="54">
        <f>IF($B383="","",IF(AND($D383&gt;=Настройки!$B$5,$D383&lt;=Настройки!$B$6),$E383,0))</f>
        <v/>
      </c>
      <c r="I383" s="54">
        <f>IF($B383="","",$G383+$H383-$J383)</f>
        <v/>
      </c>
      <c r="J383" s="54">
        <f>IF($B383="","",MAX(0,$E383-MAX(0,SUMIFS(Тех_Движение!$G$2:$G$5111,Тех_Движение!$D$2:$D$5111,$C383,Тех_Движение!$B$2:$B$5111,"&lt;="&amp;Настройки!$B$6)-$F383)))</f>
        <v/>
      </c>
      <c r="K383" s="54">
        <f>IF(OR($B383="",K$3&lt;$D383+Настройки!$B$7),0,MAX(0,$E383-MAX(0,SUMIFS(Тех_Движение!$G$2:$G$5111,Тех_Движение!$D$2:$D$5111,$C383,Тех_Движение!$B$2:$B$5111,"&lt;="&amp;K$3)-$F383)))</f>
        <v/>
      </c>
      <c r="L383" s="54">
        <f>IF(OR($B383="",L$3&lt;$D383+Настройки!$B$7),0,MAX(0,$E383-MAX(0,SUMIFS(Тех_Движение!$G$2:$G$5111,Тех_Движение!$D$2:$D$5111,$C383,Тех_Движение!$B$2:$B$5111,"&lt;="&amp;L$3)-$F383)))</f>
        <v/>
      </c>
      <c r="M383" s="54">
        <f>IF(OR($B383="",M$3&lt;$D383+Настройки!$B$7),0,MAX(0,$E383-MAX(0,SUMIFS(Тех_Движение!$G$2:$G$5111,Тех_Движение!$D$2:$D$5111,$C383,Тех_Движение!$B$2:$B$5111,"&lt;="&amp;M$3)-$F383)))</f>
        <v/>
      </c>
      <c r="N383" s="54">
        <f>IF(OR($B383="",N$3&lt;$D383+Настройки!$B$7),0,MAX(0,$E383-MAX(0,SUMIFS(Тех_Движение!$G$2:$G$5111,Тех_Движение!$D$2:$D$5111,$C383,Тех_Движение!$B$2:$B$5111,"&lt;="&amp;N$3)-$F383)))</f>
        <v/>
      </c>
      <c r="O383" s="54">
        <f>IF(OR($B383="",O$3&lt;$D383+Настройки!$B$7),0,MAX(0,$E383-MAX(0,SUMIFS(Тех_Движение!$G$2:$G$5111,Тех_Движение!$D$2:$D$5111,$C383,Тех_Движение!$B$2:$B$5111,"&lt;="&amp;O$3)-$F383)))</f>
        <v/>
      </c>
      <c r="P383" s="54">
        <f>IF(OR($B383="",P$3&lt;$D383+Настройки!$B$7),0,MAX(0,$E383-MAX(0,SUMIFS(Тех_Движение!$G$2:$G$5111,Тех_Движение!$D$2:$D$5111,$C383,Тех_Движение!$B$2:$B$5111,"&lt;="&amp;P$3)-$F383)))</f>
        <v/>
      </c>
      <c r="Q383" s="54">
        <f>IF(OR($B383="",Q$3&lt;$D383+Настройки!$B$7),0,MAX(0,$E383-MAX(0,SUMIFS(Тех_Движение!$G$2:$G$5111,Тех_Движение!$D$2:$D$5111,$C383,Тех_Движение!$B$2:$B$5111,"&lt;="&amp;Q$3)-$F383)))</f>
        <v/>
      </c>
      <c r="R383" s="54">
        <f>IF($B383="","",SUM($K383:$Q383))</f>
        <v/>
      </c>
      <c r="S383" s="56">
        <f>IF($B383="","",VLOOKUP($C383,Настройки!$A$11:$L$17,9,FALSE))</f>
        <v/>
      </c>
      <c r="T383" s="56">
        <f>IF($B383="","",$R383*$S383)</f>
        <v/>
      </c>
    </row>
    <row r="384">
      <c r="A384" s="20">
        <f>Тех_Движение!$A$381</f>
        <v/>
      </c>
      <c r="B384" s="20">
        <f>IF(Тех_Движение!$F$381&gt;0,Тех_Движение!$I$381,"")</f>
        <v/>
      </c>
      <c r="C384" s="20">
        <f>IF($B384="","",Тех_Движение!$D$381)</f>
        <v/>
      </c>
      <c r="D384" s="42">
        <f>IF($B384="","",Тех_Движение!$B$381)</f>
        <v/>
      </c>
      <c r="E384" s="54">
        <f>IF($B384="","",Тех_Движение!$F$381)</f>
        <v/>
      </c>
      <c r="F384" s="54">
        <f>IF($B384="","",SUMIFS($E$5:$E383,$C$5:$C383,$C384))</f>
        <v/>
      </c>
      <c r="G384" s="54">
        <f>IF($B384="","",MAX(0,$E384-MAX(0,SUMIFS(Тех_Движение!$G$2:$G$5111,Тех_Движение!$D$2:$D$5111,$C384,Тех_Движение!$B$2:$B$5111,"&lt;="&amp;Настройки!$B$5-1)-$F384)))</f>
        <v/>
      </c>
      <c r="H384" s="54">
        <f>IF($B384="","",IF(AND($D384&gt;=Настройки!$B$5,$D384&lt;=Настройки!$B$6),$E384,0))</f>
        <v/>
      </c>
      <c r="I384" s="54">
        <f>IF($B384="","",$G384+$H384-$J384)</f>
        <v/>
      </c>
      <c r="J384" s="54">
        <f>IF($B384="","",MAX(0,$E384-MAX(0,SUMIFS(Тех_Движение!$G$2:$G$5111,Тех_Движение!$D$2:$D$5111,$C384,Тех_Движение!$B$2:$B$5111,"&lt;="&amp;Настройки!$B$6)-$F384)))</f>
        <v/>
      </c>
      <c r="K384" s="54">
        <f>IF(OR($B384="",K$3&lt;$D384+Настройки!$B$7),0,MAX(0,$E384-MAX(0,SUMIFS(Тех_Движение!$G$2:$G$5111,Тех_Движение!$D$2:$D$5111,$C384,Тех_Движение!$B$2:$B$5111,"&lt;="&amp;K$3)-$F384)))</f>
        <v/>
      </c>
      <c r="L384" s="54">
        <f>IF(OR($B384="",L$3&lt;$D384+Настройки!$B$7),0,MAX(0,$E384-MAX(0,SUMIFS(Тех_Движение!$G$2:$G$5111,Тех_Движение!$D$2:$D$5111,$C384,Тех_Движение!$B$2:$B$5111,"&lt;="&amp;L$3)-$F384)))</f>
        <v/>
      </c>
      <c r="M384" s="54">
        <f>IF(OR($B384="",M$3&lt;$D384+Настройки!$B$7),0,MAX(0,$E384-MAX(0,SUMIFS(Тех_Движение!$G$2:$G$5111,Тех_Движение!$D$2:$D$5111,$C384,Тех_Движение!$B$2:$B$5111,"&lt;="&amp;M$3)-$F384)))</f>
        <v/>
      </c>
      <c r="N384" s="54">
        <f>IF(OR($B384="",N$3&lt;$D384+Настройки!$B$7),0,MAX(0,$E384-MAX(0,SUMIFS(Тех_Движение!$G$2:$G$5111,Тех_Движение!$D$2:$D$5111,$C384,Тех_Движение!$B$2:$B$5111,"&lt;="&amp;N$3)-$F384)))</f>
        <v/>
      </c>
      <c r="O384" s="54">
        <f>IF(OR($B384="",O$3&lt;$D384+Настройки!$B$7),0,MAX(0,$E384-MAX(0,SUMIFS(Тех_Движение!$G$2:$G$5111,Тех_Движение!$D$2:$D$5111,$C384,Тех_Движение!$B$2:$B$5111,"&lt;="&amp;O$3)-$F384)))</f>
        <v/>
      </c>
      <c r="P384" s="54">
        <f>IF(OR($B384="",P$3&lt;$D384+Настройки!$B$7),0,MAX(0,$E384-MAX(0,SUMIFS(Тех_Движение!$G$2:$G$5111,Тех_Движение!$D$2:$D$5111,$C384,Тех_Движение!$B$2:$B$5111,"&lt;="&amp;P$3)-$F384)))</f>
        <v/>
      </c>
      <c r="Q384" s="54">
        <f>IF(OR($B384="",Q$3&lt;$D384+Настройки!$B$7),0,MAX(0,$E384-MAX(0,SUMIFS(Тех_Движение!$G$2:$G$5111,Тех_Движение!$D$2:$D$5111,$C384,Тех_Движение!$B$2:$B$5111,"&lt;="&amp;Q$3)-$F384)))</f>
        <v/>
      </c>
      <c r="R384" s="54">
        <f>IF($B384="","",SUM($K384:$Q384))</f>
        <v/>
      </c>
      <c r="S384" s="56">
        <f>IF($B384="","",VLOOKUP($C384,Настройки!$A$11:$L$17,9,FALSE))</f>
        <v/>
      </c>
      <c r="T384" s="56">
        <f>IF($B384="","",$R384*$S384)</f>
        <v/>
      </c>
    </row>
    <row r="385">
      <c r="A385" s="20">
        <f>Тех_Движение!$A$382</f>
        <v/>
      </c>
      <c r="B385" s="20">
        <f>IF(Тех_Движение!$F$382&gt;0,Тех_Движение!$I$382,"")</f>
        <v/>
      </c>
      <c r="C385" s="20">
        <f>IF($B385="","",Тех_Движение!$D$382)</f>
        <v/>
      </c>
      <c r="D385" s="42">
        <f>IF($B385="","",Тех_Движение!$B$382)</f>
        <v/>
      </c>
      <c r="E385" s="54">
        <f>IF($B385="","",Тех_Движение!$F$382)</f>
        <v/>
      </c>
      <c r="F385" s="54">
        <f>IF($B385="","",SUMIFS($E$5:$E384,$C$5:$C384,$C385))</f>
        <v/>
      </c>
      <c r="G385" s="54">
        <f>IF($B385="","",MAX(0,$E385-MAX(0,SUMIFS(Тех_Движение!$G$2:$G$5111,Тех_Движение!$D$2:$D$5111,$C385,Тех_Движение!$B$2:$B$5111,"&lt;="&amp;Настройки!$B$5-1)-$F385)))</f>
        <v/>
      </c>
      <c r="H385" s="54">
        <f>IF($B385="","",IF(AND($D385&gt;=Настройки!$B$5,$D385&lt;=Настройки!$B$6),$E385,0))</f>
        <v/>
      </c>
      <c r="I385" s="54">
        <f>IF($B385="","",$G385+$H385-$J385)</f>
        <v/>
      </c>
      <c r="J385" s="54">
        <f>IF($B385="","",MAX(0,$E385-MAX(0,SUMIFS(Тех_Движение!$G$2:$G$5111,Тех_Движение!$D$2:$D$5111,$C385,Тех_Движение!$B$2:$B$5111,"&lt;="&amp;Настройки!$B$6)-$F385)))</f>
        <v/>
      </c>
      <c r="K385" s="54">
        <f>IF(OR($B385="",K$3&lt;$D385+Настройки!$B$7),0,MAX(0,$E385-MAX(0,SUMIFS(Тех_Движение!$G$2:$G$5111,Тех_Движение!$D$2:$D$5111,$C385,Тех_Движение!$B$2:$B$5111,"&lt;="&amp;K$3)-$F385)))</f>
        <v/>
      </c>
      <c r="L385" s="54">
        <f>IF(OR($B385="",L$3&lt;$D385+Настройки!$B$7),0,MAX(0,$E385-MAX(0,SUMIFS(Тех_Движение!$G$2:$G$5111,Тех_Движение!$D$2:$D$5111,$C385,Тех_Движение!$B$2:$B$5111,"&lt;="&amp;L$3)-$F385)))</f>
        <v/>
      </c>
      <c r="M385" s="54">
        <f>IF(OR($B385="",M$3&lt;$D385+Настройки!$B$7),0,MAX(0,$E385-MAX(0,SUMIFS(Тех_Движение!$G$2:$G$5111,Тех_Движение!$D$2:$D$5111,$C385,Тех_Движение!$B$2:$B$5111,"&lt;="&amp;M$3)-$F385)))</f>
        <v/>
      </c>
      <c r="N385" s="54">
        <f>IF(OR($B385="",N$3&lt;$D385+Настройки!$B$7),0,MAX(0,$E385-MAX(0,SUMIFS(Тех_Движение!$G$2:$G$5111,Тех_Движение!$D$2:$D$5111,$C385,Тех_Движение!$B$2:$B$5111,"&lt;="&amp;N$3)-$F385)))</f>
        <v/>
      </c>
      <c r="O385" s="54">
        <f>IF(OR($B385="",O$3&lt;$D385+Настройки!$B$7),0,MAX(0,$E385-MAX(0,SUMIFS(Тех_Движение!$G$2:$G$5111,Тех_Движение!$D$2:$D$5111,$C385,Тех_Движение!$B$2:$B$5111,"&lt;="&amp;O$3)-$F385)))</f>
        <v/>
      </c>
      <c r="P385" s="54">
        <f>IF(OR($B385="",P$3&lt;$D385+Настройки!$B$7),0,MAX(0,$E385-MAX(0,SUMIFS(Тех_Движение!$G$2:$G$5111,Тех_Движение!$D$2:$D$5111,$C385,Тех_Движение!$B$2:$B$5111,"&lt;="&amp;P$3)-$F385)))</f>
        <v/>
      </c>
      <c r="Q385" s="54">
        <f>IF(OR($B385="",Q$3&lt;$D385+Настройки!$B$7),0,MAX(0,$E385-MAX(0,SUMIFS(Тех_Движение!$G$2:$G$5111,Тех_Движение!$D$2:$D$5111,$C385,Тех_Движение!$B$2:$B$5111,"&lt;="&amp;Q$3)-$F385)))</f>
        <v/>
      </c>
      <c r="R385" s="54">
        <f>IF($B385="","",SUM($K385:$Q385))</f>
        <v/>
      </c>
      <c r="S385" s="56">
        <f>IF($B385="","",VLOOKUP($C385,Настройки!$A$11:$L$17,9,FALSE))</f>
        <v/>
      </c>
      <c r="T385" s="56">
        <f>IF($B385="","",$R385*$S385)</f>
        <v/>
      </c>
    </row>
    <row r="386">
      <c r="A386" s="20">
        <f>Тех_Движение!$A$383</f>
        <v/>
      </c>
      <c r="B386" s="20">
        <f>IF(Тех_Движение!$F$383&gt;0,Тех_Движение!$I$383,"")</f>
        <v/>
      </c>
      <c r="C386" s="20">
        <f>IF($B386="","",Тех_Движение!$D$383)</f>
        <v/>
      </c>
      <c r="D386" s="42">
        <f>IF($B386="","",Тех_Движение!$B$383)</f>
        <v/>
      </c>
      <c r="E386" s="54">
        <f>IF($B386="","",Тех_Движение!$F$383)</f>
        <v/>
      </c>
      <c r="F386" s="54">
        <f>IF($B386="","",SUMIFS($E$5:$E385,$C$5:$C385,$C386))</f>
        <v/>
      </c>
      <c r="G386" s="54">
        <f>IF($B386="","",MAX(0,$E386-MAX(0,SUMIFS(Тех_Движение!$G$2:$G$5111,Тех_Движение!$D$2:$D$5111,$C386,Тех_Движение!$B$2:$B$5111,"&lt;="&amp;Настройки!$B$5-1)-$F386)))</f>
        <v/>
      </c>
      <c r="H386" s="54">
        <f>IF($B386="","",IF(AND($D386&gt;=Настройки!$B$5,$D386&lt;=Настройки!$B$6),$E386,0))</f>
        <v/>
      </c>
      <c r="I386" s="54">
        <f>IF($B386="","",$G386+$H386-$J386)</f>
        <v/>
      </c>
      <c r="J386" s="54">
        <f>IF($B386="","",MAX(0,$E386-MAX(0,SUMIFS(Тех_Движение!$G$2:$G$5111,Тех_Движение!$D$2:$D$5111,$C386,Тех_Движение!$B$2:$B$5111,"&lt;="&amp;Настройки!$B$6)-$F386)))</f>
        <v/>
      </c>
      <c r="K386" s="54">
        <f>IF(OR($B386="",K$3&lt;$D386+Настройки!$B$7),0,MAX(0,$E386-MAX(0,SUMIFS(Тех_Движение!$G$2:$G$5111,Тех_Движение!$D$2:$D$5111,$C386,Тех_Движение!$B$2:$B$5111,"&lt;="&amp;K$3)-$F386)))</f>
        <v/>
      </c>
      <c r="L386" s="54">
        <f>IF(OR($B386="",L$3&lt;$D386+Настройки!$B$7),0,MAX(0,$E386-MAX(0,SUMIFS(Тех_Движение!$G$2:$G$5111,Тех_Движение!$D$2:$D$5111,$C386,Тех_Движение!$B$2:$B$5111,"&lt;="&amp;L$3)-$F386)))</f>
        <v/>
      </c>
      <c r="M386" s="54">
        <f>IF(OR($B386="",M$3&lt;$D386+Настройки!$B$7),0,MAX(0,$E386-MAX(0,SUMIFS(Тех_Движение!$G$2:$G$5111,Тех_Движение!$D$2:$D$5111,$C386,Тех_Движение!$B$2:$B$5111,"&lt;="&amp;M$3)-$F386)))</f>
        <v/>
      </c>
      <c r="N386" s="54">
        <f>IF(OR($B386="",N$3&lt;$D386+Настройки!$B$7),0,MAX(0,$E386-MAX(0,SUMIFS(Тех_Движение!$G$2:$G$5111,Тех_Движение!$D$2:$D$5111,$C386,Тех_Движение!$B$2:$B$5111,"&lt;="&amp;N$3)-$F386)))</f>
        <v/>
      </c>
      <c r="O386" s="54">
        <f>IF(OR($B386="",O$3&lt;$D386+Настройки!$B$7),0,MAX(0,$E386-MAX(0,SUMIFS(Тех_Движение!$G$2:$G$5111,Тех_Движение!$D$2:$D$5111,$C386,Тех_Движение!$B$2:$B$5111,"&lt;="&amp;O$3)-$F386)))</f>
        <v/>
      </c>
      <c r="P386" s="54">
        <f>IF(OR($B386="",P$3&lt;$D386+Настройки!$B$7),0,MAX(0,$E386-MAX(0,SUMIFS(Тех_Движение!$G$2:$G$5111,Тех_Движение!$D$2:$D$5111,$C386,Тех_Движение!$B$2:$B$5111,"&lt;="&amp;P$3)-$F386)))</f>
        <v/>
      </c>
      <c r="Q386" s="54">
        <f>IF(OR($B386="",Q$3&lt;$D386+Настройки!$B$7),0,MAX(0,$E386-MAX(0,SUMIFS(Тех_Движение!$G$2:$G$5111,Тех_Движение!$D$2:$D$5111,$C386,Тех_Движение!$B$2:$B$5111,"&lt;="&amp;Q$3)-$F386)))</f>
        <v/>
      </c>
      <c r="R386" s="54">
        <f>IF($B386="","",SUM($K386:$Q386))</f>
        <v/>
      </c>
      <c r="S386" s="56">
        <f>IF($B386="","",VLOOKUP($C386,Настройки!$A$11:$L$17,9,FALSE))</f>
        <v/>
      </c>
      <c r="T386" s="56">
        <f>IF($B386="","",$R386*$S386)</f>
        <v/>
      </c>
    </row>
    <row r="387">
      <c r="A387" s="20">
        <f>Тех_Движение!$A$384</f>
        <v/>
      </c>
      <c r="B387" s="20">
        <f>IF(Тех_Движение!$F$384&gt;0,Тех_Движение!$I$384,"")</f>
        <v/>
      </c>
      <c r="C387" s="20">
        <f>IF($B387="","",Тех_Движение!$D$384)</f>
        <v/>
      </c>
      <c r="D387" s="42">
        <f>IF($B387="","",Тех_Движение!$B$384)</f>
        <v/>
      </c>
      <c r="E387" s="54">
        <f>IF($B387="","",Тех_Движение!$F$384)</f>
        <v/>
      </c>
      <c r="F387" s="54">
        <f>IF($B387="","",SUMIFS($E$5:$E386,$C$5:$C386,$C387))</f>
        <v/>
      </c>
      <c r="G387" s="54">
        <f>IF($B387="","",MAX(0,$E387-MAX(0,SUMIFS(Тех_Движение!$G$2:$G$5111,Тех_Движение!$D$2:$D$5111,$C387,Тех_Движение!$B$2:$B$5111,"&lt;="&amp;Настройки!$B$5-1)-$F387)))</f>
        <v/>
      </c>
      <c r="H387" s="54">
        <f>IF($B387="","",IF(AND($D387&gt;=Настройки!$B$5,$D387&lt;=Настройки!$B$6),$E387,0))</f>
        <v/>
      </c>
      <c r="I387" s="54">
        <f>IF($B387="","",$G387+$H387-$J387)</f>
        <v/>
      </c>
      <c r="J387" s="54">
        <f>IF($B387="","",MAX(0,$E387-MAX(0,SUMIFS(Тех_Движение!$G$2:$G$5111,Тех_Движение!$D$2:$D$5111,$C387,Тех_Движение!$B$2:$B$5111,"&lt;="&amp;Настройки!$B$6)-$F387)))</f>
        <v/>
      </c>
      <c r="K387" s="54">
        <f>IF(OR($B387="",K$3&lt;$D387+Настройки!$B$7),0,MAX(0,$E387-MAX(0,SUMIFS(Тех_Движение!$G$2:$G$5111,Тех_Движение!$D$2:$D$5111,$C387,Тех_Движение!$B$2:$B$5111,"&lt;="&amp;K$3)-$F387)))</f>
        <v/>
      </c>
      <c r="L387" s="54">
        <f>IF(OR($B387="",L$3&lt;$D387+Настройки!$B$7),0,MAX(0,$E387-MAX(0,SUMIFS(Тех_Движение!$G$2:$G$5111,Тех_Движение!$D$2:$D$5111,$C387,Тех_Движение!$B$2:$B$5111,"&lt;="&amp;L$3)-$F387)))</f>
        <v/>
      </c>
      <c r="M387" s="54">
        <f>IF(OR($B387="",M$3&lt;$D387+Настройки!$B$7),0,MAX(0,$E387-MAX(0,SUMIFS(Тех_Движение!$G$2:$G$5111,Тех_Движение!$D$2:$D$5111,$C387,Тех_Движение!$B$2:$B$5111,"&lt;="&amp;M$3)-$F387)))</f>
        <v/>
      </c>
      <c r="N387" s="54">
        <f>IF(OR($B387="",N$3&lt;$D387+Настройки!$B$7),0,MAX(0,$E387-MAX(0,SUMIFS(Тех_Движение!$G$2:$G$5111,Тех_Движение!$D$2:$D$5111,$C387,Тех_Движение!$B$2:$B$5111,"&lt;="&amp;N$3)-$F387)))</f>
        <v/>
      </c>
      <c r="O387" s="54">
        <f>IF(OR($B387="",O$3&lt;$D387+Настройки!$B$7),0,MAX(0,$E387-MAX(0,SUMIFS(Тех_Движение!$G$2:$G$5111,Тех_Движение!$D$2:$D$5111,$C387,Тех_Движение!$B$2:$B$5111,"&lt;="&amp;O$3)-$F387)))</f>
        <v/>
      </c>
      <c r="P387" s="54">
        <f>IF(OR($B387="",P$3&lt;$D387+Настройки!$B$7),0,MAX(0,$E387-MAX(0,SUMIFS(Тех_Движение!$G$2:$G$5111,Тех_Движение!$D$2:$D$5111,$C387,Тех_Движение!$B$2:$B$5111,"&lt;="&amp;P$3)-$F387)))</f>
        <v/>
      </c>
      <c r="Q387" s="54">
        <f>IF(OR($B387="",Q$3&lt;$D387+Настройки!$B$7),0,MAX(0,$E387-MAX(0,SUMIFS(Тех_Движение!$G$2:$G$5111,Тех_Движение!$D$2:$D$5111,$C387,Тех_Движение!$B$2:$B$5111,"&lt;="&amp;Q$3)-$F387)))</f>
        <v/>
      </c>
      <c r="R387" s="54">
        <f>IF($B387="","",SUM($K387:$Q387))</f>
        <v/>
      </c>
      <c r="S387" s="56">
        <f>IF($B387="","",VLOOKUP($C387,Настройки!$A$11:$L$17,9,FALSE))</f>
        <v/>
      </c>
      <c r="T387" s="56">
        <f>IF($B387="","",$R387*$S387)</f>
        <v/>
      </c>
    </row>
    <row r="388">
      <c r="A388" s="20">
        <f>Тех_Движение!$A$385</f>
        <v/>
      </c>
      <c r="B388" s="20">
        <f>IF(Тех_Движение!$F$385&gt;0,Тех_Движение!$I$385,"")</f>
        <v/>
      </c>
      <c r="C388" s="20">
        <f>IF($B388="","",Тех_Движение!$D$385)</f>
        <v/>
      </c>
      <c r="D388" s="42">
        <f>IF($B388="","",Тех_Движение!$B$385)</f>
        <v/>
      </c>
      <c r="E388" s="54">
        <f>IF($B388="","",Тех_Движение!$F$385)</f>
        <v/>
      </c>
      <c r="F388" s="54">
        <f>IF($B388="","",SUMIFS($E$5:$E387,$C$5:$C387,$C388))</f>
        <v/>
      </c>
      <c r="G388" s="54">
        <f>IF($B388="","",MAX(0,$E388-MAX(0,SUMIFS(Тех_Движение!$G$2:$G$5111,Тех_Движение!$D$2:$D$5111,$C388,Тех_Движение!$B$2:$B$5111,"&lt;="&amp;Настройки!$B$5-1)-$F388)))</f>
        <v/>
      </c>
      <c r="H388" s="54">
        <f>IF($B388="","",IF(AND($D388&gt;=Настройки!$B$5,$D388&lt;=Настройки!$B$6),$E388,0))</f>
        <v/>
      </c>
      <c r="I388" s="54">
        <f>IF($B388="","",$G388+$H388-$J388)</f>
        <v/>
      </c>
      <c r="J388" s="54">
        <f>IF($B388="","",MAX(0,$E388-MAX(0,SUMIFS(Тех_Движение!$G$2:$G$5111,Тех_Движение!$D$2:$D$5111,$C388,Тех_Движение!$B$2:$B$5111,"&lt;="&amp;Настройки!$B$6)-$F388)))</f>
        <v/>
      </c>
      <c r="K388" s="54">
        <f>IF(OR($B388="",K$3&lt;$D388+Настройки!$B$7),0,MAX(0,$E388-MAX(0,SUMIFS(Тех_Движение!$G$2:$G$5111,Тех_Движение!$D$2:$D$5111,$C388,Тех_Движение!$B$2:$B$5111,"&lt;="&amp;K$3)-$F388)))</f>
        <v/>
      </c>
      <c r="L388" s="54">
        <f>IF(OR($B388="",L$3&lt;$D388+Настройки!$B$7),0,MAX(0,$E388-MAX(0,SUMIFS(Тех_Движение!$G$2:$G$5111,Тех_Движение!$D$2:$D$5111,$C388,Тех_Движение!$B$2:$B$5111,"&lt;="&amp;L$3)-$F388)))</f>
        <v/>
      </c>
      <c r="M388" s="54">
        <f>IF(OR($B388="",M$3&lt;$D388+Настройки!$B$7),0,MAX(0,$E388-MAX(0,SUMIFS(Тех_Движение!$G$2:$G$5111,Тех_Движение!$D$2:$D$5111,$C388,Тех_Движение!$B$2:$B$5111,"&lt;="&amp;M$3)-$F388)))</f>
        <v/>
      </c>
      <c r="N388" s="54">
        <f>IF(OR($B388="",N$3&lt;$D388+Настройки!$B$7),0,MAX(0,$E388-MAX(0,SUMIFS(Тех_Движение!$G$2:$G$5111,Тех_Движение!$D$2:$D$5111,$C388,Тех_Движение!$B$2:$B$5111,"&lt;="&amp;N$3)-$F388)))</f>
        <v/>
      </c>
      <c r="O388" s="54">
        <f>IF(OR($B388="",O$3&lt;$D388+Настройки!$B$7),0,MAX(0,$E388-MAX(0,SUMIFS(Тех_Движение!$G$2:$G$5111,Тех_Движение!$D$2:$D$5111,$C388,Тех_Движение!$B$2:$B$5111,"&lt;="&amp;O$3)-$F388)))</f>
        <v/>
      </c>
      <c r="P388" s="54">
        <f>IF(OR($B388="",P$3&lt;$D388+Настройки!$B$7),0,MAX(0,$E388-MAX(0,SUMIFS(Тех_Движение!$G$2:$G$5111,Тех_Движение!$D$2:$D$5111,$C388,Тех_Движение!$B$2:$B$5111,"&lt;="&amp;P$3)-$F388)))</f>
        <v/>
      </c>
      <c r="Q388" s="54">
        <f>IF(OR($B388="",Q$3&lt;$D388+Настройки!$B$7),0,MAX(0,$E388-MAX(0,SUMIFS(Тех_Движение!$G$2:$G$5111,Тех_Движение!$D$2:$D$5111,$C388,Тех_Движение!$B$2:$B$5111,"&lt;="&amp;Q$3)-$F388)))</f>
        <v/>
      </c>
      <c r="R388" s="54">
        <f>IF($B388="","",SUM($K388:$Q388))</f>
        <v/>
      </c>
      <c r="S388" s="56">
        <f>IF($B388="","",VLOOKUP($C388,Настройки!$A$11:$L$17,9,FALSE))</f>
        <v/>
      </c>
      <c r="T388" s="56">
        <f>IF($B388="","",$R388*$S388)</f>
        <v/>
      </c>
    </row>
    <row r="389">
      <c r="A389" s="20">
        <f>Тех_Движение!$A$386</f>
        <v/>
      </c>
      <c r="B389" s="20">
        <f>IF(Тех_Движение!$F$386&gt;0,Тех_Движение!$I$386,"")</f>
        <v/>
      </c>
      <c r="C389" s="20">
        <f>IF($B389="","",Тех_Движение!$D$386)</f>
        <v/>
      </c>
      <c r="D389" s="42">
        <f>IF($B389="","",Тех_Движение!$B$386)</f>
        <v/>
      </c>
      <c r="E389" s="54">
        <f>IF($B389="","",Тех_Движение!$F$386)</f>
        <v/>
      </c>
      <c r="F389" s="54">
        <f>IF($B389="","",SUMIFS($E$5:$E388,$C$5:$C388,$C389))</f>
        <v/>
      </c>
      <c r="G389" s="54">
        <f>IF($B389="","",MAX(0,$E389-MAX(0,SUMIFS(Тех_Движение!$G$2:$G$5111,Тех_Движение!$D$2:$D$5111,$C389,Тех_Движение!$B$2:$B$5111,"&lt;="&amp;Настройки!$B$5-1)-$F389)))</f>
        <v/>
      </c>
      <c r="H389" s="54">
        <f>IF($B389="","",IF(AND($D389&gt;=Настройки!$B$5,$D389&lt;=Настройки!$B$6),$E389,0))</f>
        <v/>
      </c>
      <c r="I389" s="54">
        <f>IF($B389="","",$G389+$H389-$J389)</f>
        <v/>
      </c>
      <c r="J389" s="54">
        <f>IF($B389="","",MAX(0,$E389-MAX(0,SUMIFS(Тех_Движение!$G$2:$G$5111,Тех_Движение!$D$2:$D$5111,$C389,Тех_Движение!$B$2:$B$5111,"&lt;="&amp;Настройки!$B$6)-$F389)))</f>
        <v/>
      </c>
      <c r="K389" s="54">
        <f>IF(OR($B389="",K$3&lt;$D389+Настройки!$B$7),0,MAX(0,$E389-MAX(0,SUMIFS(Тех_Движение!$G$2:$G$5111,Тех_Движение!$D$2:$D$5111,$C389,Тех_Движение!$B$2:$B$5111,"&lt;="&amp;K$3)-$F389)))</f>
        <v/>
      </c>
      <c r="L389" s="54">
        <f>IF(OR($B389="",L$3&lt;$D389+Настройки!$B$7),0,MAX(0,$E389-MAX(0,SUMIFS(Тех_Движение!$G$2:$G$5111,Тех_Движение!$D$2:$D$5111,$C389,Тех_Движение!$B$2:$B$5111,"&lt;="&amp;L$3)-$F389)))</f>
        <v/>
      </c>
      <c r="M389" s="54">
        <f>IF(OR($B389="",M$3&lt;$D389+Настройки!$B$7),0,MAX(0,$E389-MAX(0,SUMIFS(Тех_Движение!$G$2:$G$5111,Тех_Движение!$D$2:$D$5111,$C389,Тех_Движение!$B$2:$B$5111,"&lt;="&amp;M$3)-$F389)))</f>
        <v/>
      </c>
      <c r="N389" s="54">
        <f>IF(OR($B389="",N$3&lt;$D389+Настройки!$B$7),0,MAX(0,$E389-MAX(0,SUMIFS(Тех_Движение!$G$2:$G$5111,Тех_Движение!$D$2:$D$5111,$C389,Тех_Движение!$B$2:$B$5111,"&lt;="&amp;N$3)-$F389)))</f>
        <v/>
      </c>
      <c r="O389" s="54">
        <f>IF(OR($B389="",O$3&lt;$D389+Настройки!$B$7),0,MAX(0,$E389-MAX(0,SUMIFS(Тех_Движение!$G$2:$G$5111,Тех_Движение!$D$2:$D$5111,$C389,Тех_Движение!$B$2:$B$5111,"&lt;="&amp;O$3)-$F389)))</f>
        <v/>
      </c>
      <c r="P389" s="54">
        <f>IF(OR($B389="",P$3&lt;$D389+Настройки!$B$7),0,MAX(0,$E389-MAX(0,SUMIFS(Тех_Движение!$G$2:$G$5111,Тех_Движение!$D$2:$D$5111,$C389,Тех_Движение!$B$2:$B$5111,"&lt;="&amp;P$3)-$F389)))</f>
        <v/>
      </c>
      <c r="Q389" s="54">
        <f>IF(OR($B389="",Q$3&lt;$D389+Настройки!$B$7),0,MAX(0,$E389-MAX(0,SUMIFS(Тех_Движение!$G$2:$G$5111,Тех_Движение!$D$2:$D$5111,$C389,Тех_Движение!$B$2:$B$5111,"&lt;="&amp;Q$3)-$F389)))</f>
        <v/>
      </c>
      <c r="R389" s="54">
        <f>IF($B389="","",SUM($K389:$Q389))</f>
        <v/>
      </c>
      <c r="S389" s="56">
        <f>IF($B389="","",VLOOKUP($C389,Настройки!$A$11:$L$17,9,FALSE))</f>
        <v/>
      </c>
      <c r="T389" s="56">
        <f>IF($B389="","",$R389*$S389)</f>
        <v/>
      </c>
    </row>
    <row r="390">
      <c r="A390" s="20">
        <f>Тех_Движение!$A$387</f>
        <v/>
      </c>
      <c r="B390" s="20">
        <f>IF(Тех_Движение!$F$387&gt;0,Тех_Движение!$I$387,"")</f>
        <v/>
      </c>
      <c r="C390" s="20">
        <f>IF($B390="","",Тех_Движение!$D$387)</f>
        <v/>
      </c>
      <c r="D390" s="42">
        <f>IF($B390="","",Тех_Движение!$B$387)</f>
        <v/>
      </c>
      <c r="E390" s="54">
        <f>IF($B390="","",Тех_Движение!$F$387)</f>
        <v/>
      </c>
      <c r="F390" s="54">
        <f>IF($B390="","",SUMIFS($E$5:$E389,$C$5:$C389,$C390))</f>
        <v/>
      </c>
      <c r="G390" s="54">
        <f>IF($B390="","",MAX(0,$E390-MAX(0,SUMIFS(Тех_Движение!$G$2:$G$5111,Тех_Движение!$D$2:$D$5111,$C390,Тех_Движение!$B$2:$B$5111,"&lt;="&amp;Настройки!$B$5-1)-$F390)))</f>
        <v/>
      </c>
      <c r="H390" s="54">
        <f>IF($B390="","",IF(AND($D390&gt;=Настройки!$B$5,$D390&lt;=Настройки!$B$6),$E390,0))</f>
        <v/>
      </c>
      <c r="I390" s="54">
        <f>IF($B390="","",$G390+$H390-$J390)</f>
        <v/>
      </c>
      <c r="J390" s="54">
        <f>IF($B390="","",MAX(0,$E390-MAX(0,SUMIFS(Тех_Движение!$G$2:$G$5111,Тех_Движение!$D$2:$D$5111,$C390,Тех_Движение!$B$2:$B$5111,"&lt;="&amp;Настройки!$B$6)-$F390)))</f>
        <v/>
      </c>
      <c r="K390" s="54">
        <f>IF(OR($B390="",K$3&lt;$D390+Настройки!$B$7),0,MAX(0,$E390-MAX(0,SUMIFS(Тех_Движение!$G$2:$G$5111,Тех_Движение!$D$2:$D$5111,$C390,Тех_Движение!$B$2:$B$5111,"&lt;="&amp;K$3)-$F390)))</f>
        <v/>
      </c>
      <c r="L390" s="54">
        <f>IF(OR($B390="",L$3&lt;$D390+Настройки!$B$7),0,MAX(0,$E390-MAX(0,SUMIFS(Тех_Движение!$G$2:$G$5111,Тех_Движение!$D$2:$D$5111,$C390,Тех_Движение!$B$2:$B$5111,"&lt;="&amp;L$3)-$F390)))</f>
        <v/>
      </c>
      <c r="M390" s="54">
        <f>IF(OR($B390="",M$3&lt;$D390+Настройки!$B$7),0,MAX(0,$E390-MAX(0,SUMIFS(Тех_Движение!$G$2:$G$5111,Тех_Движение!$D$2:$D$5111,$C390,Тех_Движение!$B$2:$B$5111,"&lt;="&amp;M$3)-$F390)))</f>
        <v/>
      </c>
      <c r="N390" s="54">
        <f>IF(OR($B390="",N$3&lt;$D390+Настройки!$B$7),0,MAX(0,$E390-MAX(0,SUMIFS(Тех_Движение!$G$2:$G$5111,Тех_Движение!$D$2:$D$5111,$C390,Тех_Движение!$B$2:$B$5111,"&lt;="&amp;N$3)-$F390)))</f>
        <v/>
      </c>
      <c r="O390" s="54">
        <f>IF(OR($B390="",O$3&lt;$D390+Настройки!$B$7),0,MAX(0,$E390-MAX(0,SUMIFS(Тех_Движение!$G$2:$G$5111,Тех_Движение!$D$2:$D$5111,$C390,Тех_Движение!$B$2:$B$5111,"&lt;="&amp;O$3)-$F390)))</f>
        <v/>
      </c>
      <c r="P390" s="54">
        <f>IF(OR($B390="",P$3&lt;$D390+Настройки!$B$7),0,MAX(0,$E390-MAX(0,SUMIFS(Тех_Движение!$G$2:$G$5111,Тех_Движение!$D$2:$D$5111,$C390,Тех_Движение!$B$2:$B$5111,"&lt;="&amp;P$3)-$F390)))</f>
        <v/>
      </c>
      <c r="Q390" s="54">
        <f>IF(OR($B390="",Q$3&lt;$D390+Настройки!$B$7),0,MAX(0,$E390-MAX(0,SUMIFS(Тех_Движение!$G$2:$G$5111,Тех_Движение!$D$2:$D$5111,$C390,Тех_Движение!$B$2:$B$5111,"&lt;="&amp;Q$3)-$F390)))</f>
        <v/>
      </c>
      <c r="R390" s="54">
        <f>IF($B390="","",SUM($K390:$Q390))</f>
        <v/>
      </c>
      <c r="S390" s="56">
        <f>IF($B390="","",VLOOKUP($C390,Настройки!$A$11:$L$17,9,FALSE))</f>
        <v/>
      </c>
      <c r="T390" s="56">
        <f>IF($B390="","",$R390*$S390)</f>
        <v/>
      </c>
    </row>
    <row r="391">
      <c r="A391" s="20">
        <f>Тех_Движение!$A$388</f>
        <v/>
      </c>
      <c r="B391" s="20">
        <f>IF(Тех_Движение!$F$388&gt;0,Тех_Движение!$I$388,"")</f>
        <v/>
      </c>
      <c r="C391" s="20">
        <f>IF($B391="","",Тех_Движение!$D$388)</f>
        <v/>
      </c>
      <c r="D391" s="42">
        <f>IF($B391="","",Тех_Движение!$B$388)</f>
        <v/>
      </c>
      <c r="E391" s="54">
        <f>IF($B391="","",Тех_Движение!$F$388)</f>
        <v/>
      </c>
      <c r="F391" s="54">
        <f>IF($B391="","",SUMIFS($E$5:$E390,$C$5:$C390,$C391))</f>
        <v/>
      </c>
      <c r="G391" s="54">
        <f>IF($B391="","",MAX(0,$E391-MAX(0,SUMIFS(Тех_Движение!$G$2:$G$5111,Тех_Движение!$D$2:$D$5111,$C391,Тех_Движение!$B$2:$B$5111,"&lt;="&amp;Настройки!$B$5-1)-$F391)))</f>
        <v/>
      </c>
      <c r="H391" s="54">
        <f>IF($B391="","",IF(AND($D391&gt;=Настройки!$B$5,$D391&lt;=Настройки!$B$6),$E391,0))</f>
        <v/>
      </c>
      <c r="I391" s="54">
        <f>IF($B391="","",$G391+$H391-$J391)</f>
        <v/>
      </c>
      <c r="J391" s="54">
        <f>IF($B391="","",MAX(0,$E391-MAX(0,SUMIFS(Тех_Движение!$G$2:$G$5111,Тех_Движение!$D$2:$D$5111,$C391,Тех_Движение!$B$2:$B$5111,"&lt;="&amp;Настройки!$B$6)-$F391)))</f>
        <v/>
      </c>
      <c r="K391" s="54">
        <f>IF(OR($B391="",K$3&lt;$D391+Настройки!$B$7),0,MAX(0,$E391-MAX(0,SUMIFS(Тех_Движение!$G$2:$G$5111,Тех_Движение!$D$2:$D$5111,$C391,Тех_Движение!$B$2:$B$5111,"&lt;="&amp;K$3)-$F391)))</f>
        <v/>
      </c>
      <c r="L391" s="54">
        <f>IF(OR($B391="",L$3&lt;$D391+Настройки!$B$7),0,MAX(0,$E391-MAX(0,SUMIFS(Тех_Движение!$G$2:$G$5111,Тех_Движение!$D$2:$D$5111,$C391,Тех_Движение!$B$2:$B$5111,"&lt;="&amp;L$3)-$F391)))</f>
        <v/>
      </c>
      <c r="M391" s="54">
        <f>IF(OR($B391="",M$3&lt;$D391+Настройки!$B$7),0,MAX(0,$E391-MAX(0,SUMIFS(Тех_Движение!$G$2:$G$5111,Тех_Движение!$D$2:$D$5111,$C391,Тех_Движение!$B$2:$B$5111,"&lt;="&amp;M$3)-$F391)))</f>
        <v/>
      </c>
      <c r="N391" s="54">
        <f>IF(OR($B391="",N$3&lt;$D391+Настройки!$B$7),0,MAX(0,$E391-MAX(0,SUMIFS(Тех_Движение!$G$2:$G$5111,Тех_Движение!$D$2:$D$5111,$C391,Тех_Движение!$B$2:$B$5111,"&lt;="&amp;N$3)-$F391)))</f>
        <v/>
      </c>
      <c r="O391" s="54">
        <f>IF(OR($B391="",O$3&lt;$D391+Настройки!$B$7),0,MAX(0,$E391-MAX(0,SUMIFS(Тех_Движение!$G$2:$G$5111,Тех_Движение!$D$2:$D$5111,$C391,Тех_Движение!$B$2:$B$5111,"&lt;="&amp;O$3)-$F391)))</f>
        <v/>
      </c>
      <c r="P391" s="54">
        <f>IF(OR($B391="",P$3&lt;$D391+Настройки!$B$7),0,MAX(0,$E391-MAX(0,SUMIFS(Тех_Движение!$G$2:$G$5111,Тех_Движение!$D$2:$D$5111,$C391,Тех_Движение!$B$2:$B$5111,"&lt;="&amp;P$3)-$F391)))</f>
        <v/>
      </c>
      <c r="Q391" s="54">
        <f>IF(OR($B391="",Q$3&lt;$D391+Настройки!$B$7),0,MAX(0,$E391-MAX(0,SUMIFS(Тех_Движение!$G$2:$G$5111,Тех_Движение!$D$2:$D$5111,$C391,Тех_Движение!$B$2:$B$5111,"&lt;="&amp;Q$3)-$F391)))</f>
        <v/>
      </c>
      <c r="R391" s="54">
        <f>IF($B391="","",SUM($K391:$Q391))</f>
        <v/>
      </c>
      <c r="S391" s="56">
        <f>IF($B391="","",VLOOKUP($C391,Настройки!$A$11:$L$17,9,FALSE))</f>
        <v/>
      </c>
      <c r="T391" s="56">
        <f>IF($B391="","",$R391*$S391)</f>
        <v/>
      </c>
    </row>
    <row r="392">
      <c r="A392" s="20">
        <f>Тех_Движение!$A$389</f>
        <v/>
      </c>
      <c r="B392" s="20">
        <f>IF(Тех_Движение!$F$389&gt;0,Тех_Движение!$I$389,"")</f>
        <v/>
      </c>
      <c r="C392" s="20">
        <f>IF($B392="","",Тех_Движение!$D$389)</f>
        <v/>
      </c>
      <c r="D392" s="42">
        <f>IF($B392="","",Тех_Движение!$B$389)</f>
        <v/>
      </c>
      <c r="E392" s="54">
        <f>IF($B392="","",Тех_Движение!$F$389)</f>
        <v/>
      </c>
      <c r="F392" s="54">
        <f>IF($B392="","",SUMIFS($E$5:$E391,$C$5:$C391,$C392))</f>
        <v/>
      </c>
      <c r="G392" s="54">
        <f>IF($B392="","",MAX(0,$E392-MAX(0,SUMIFS(Тех_Движение!$G$2:$G$5111,Тех_Движение!$D$2:$D$5111,$C392,Тех_Движение!$B$2:$B$5111,"&lt;="&amp;Настройки!$B$5-1)-$F392)))</f>
        <v/>
      </c>
      <c r="H392" s="54">
        <f>IF($B392="","",IF(AND($D392&gt;=Настройки!$B$5,$D392&lt;=Настройки!$B$6),$E392,0))</f>
        <v/>
      </c>
      <c r="I392" s="54">
        <f>IF($B392="","",$G392+$H392-$J392)</f>
        <v/>
      </c>
      <c r="J392" s="54">
        <f>IF($B392="","",MAX(0,$E392-MAX(0,SUMIFS(Тех_Движение!$G$2:$G$5111,Тех_Движение!$D$2:$D$5111,$C392,Тех_Движение!$B$2:$B$5111,"&lt;="&amp;Настройки!$B$6)-$F392)))</f>
        <v/>
      </c>
      <c r="K392" s="54">
        <f>IF(OR($B392="",K$3&lt;$D392+Настройки!$B$7),0,MAX(0,$E392-MAX(0,SUMIFS(Тех_Движение!$G$2:$G$5111,Тех_Движение!$D$2:$D$5111,$C392,Тех_Движение!$B$2:$B$5111,"&lt;="&amp;K$3)-$F392)))</f>
        <v/>
      </c>
      <c r="L392" s="54">
        <f>IF(OR($B392="",L$3&lt;$D392+Настройки!$B$7),0,MAX(0,$E392-MAX(0,SUMIFS(Тех_Движение!$G$2:$G$5111,Тех_Движение!$D$2:$D$5111,$C392,Тех_Движение!$B$2:$B$5111,"&lt;="&amp;L$3)-$F392)))</f>
        <v/>
      </c>
      <c r="M392" s="54">
        <f>IF(OR($B392="",M$3&lt;$D392+Настройки!$B$7),0,MAX(0,$E392-MAX(0,SUMIFS(Тех_Движение!$G$2:$G$5111,Тех_Движение!$D$2:$D$5111,$C392,Тех_Движение!$B$2:$B$5111,"&lt;="&amp;M$3)-$F392)))</f>
        <v/>
      </c>
      <c r="N392" s="54">
        <f>IF(OR($B392="",N$3&lt;$D392+Настройки!$B$7),0,MAX(0,$E392-MAX(0,SUMIFS(Тех_Движение!$G$2:$G$5111,Тех_Движение!$D$2:$D$5111,$C392,Тех_Движение!$B$2:$B$5111,"&lt;="&amp;N$3)-$F392)))</f>
        <v/>
      </c>
      <c r="O392" s="54">
        <f>IF(OR($B392="",O$3&lt;$D392+Настройки!$B$7),0,MAX(0,$E392-MAX(0,SUMIFS(Тех_Движение!$G$2:$G$5111,Тех_Движение!$D$2:$D$5111,$C392,Тех_Движение!$B$2:$B$5111,"&lt;="&amp;O$3)-$F392)))</f>
        <v/>
      </c>
      <c r="P392" s="54">
        <f>IF(OR($B392="",P$3&lt;$D392+Настройки!$B$7),0,MAX(0,$E392-MAX(0,SUMIFS(Тех_Движение!$G$2:$G$5111,Тех_Движение!$D$2:$D$5111,$C392,Тех_Движение!$B$2:$B$5111,"&lt;="&amp;P$3)-$F392)))</f>
        <v/>
      </c>
      <c r="Q392" s="54">
        <f>IF(OR($B392="",Q$3&lt;$D392+Настройки!$B$7),0,MAX(0,$E392-MAX(0,SUMIFS(Тех_Движение!$G$2:$G$5111,Тех_Движение!$D$2:$D$5111,$C392,Тех_Движение!$B$2:$B$5111,"&lt;="&amp;Q$3)-$F392)))</f>
        <v/>
      </c>
      <c r="R392" s="54">
        <f>IF($B392="","",SUM($K392:$Q392))</f>
        <v/>
      </c>
      <c r="S392" s="56">
        <f>IF($B392="","",VLOOKUP($C392,Настройки!$A$11:$L$17,9,FALSE))</f>
        <v/>
      </c>
      <c r="T392" s="56">
        <f>IF($B392="","",$R392*$S392)</f>
        <v/>
      </c>
    </row>
    <row r="393">
      <c r="A393" s="20">
        <f>Тех_Движение!$A$390</f>
        <v/>
      </c>
      <c r="B393" s="20">
        <f>IF(Тех_Движение!$F$390&gt;0,Тех_Движение!$I$390,"")</f>
        <v/>
      </c>
      <c r="C393" s="20">
        <f>IF($B393="","",Тех_Движение!$D$390)</f>
        <v/>
      </c>
      <c r="D393" s="42">
        <f>IF($B393="","",Тех_Движение!$B$390)</f>
        <v/>
      </c>
      <c r="E393" s="54">
        <f>IF($B393="","",Тех_Движение!$F$390)</f>
        <v/>
      </c>
      <c r="F393" s="54">
        <f>IF($B393="","",SUMIFS($E$5:$E392,$C$5:$C392,$C393))</f>
        <v/>
      </c>
      <c r="G393" s="54">
        <f>IF($B393="","",MAX(0,$E393-MAX(0,SUMIFS(Тех_Движение!$G$2:$G$5111,Тех_Движение!$D$2:$D$5111,$C393,Тех_Движение!$B$2:$B$5111,"&lt;="&amp;Настройки!$B$5-1)-$F393)))</f>
        <v/>
      </c>
      <c r="H393" s="54">
        <f>IF($B393="","",IF(AND($D393&gt;=Настройки!$B$5,$D393&lt;=Настройки!$B$6),$E393,0))</f>
        <v/>
      </c>
      <c r="I393" s="54">
        <f>IF($B393="","",$G393+$H393-$J393)</f>
        <v/>
      </c>
      <c r="J393" s="54">
        <f>IF($B393="","",MAX(0,$E393-MAX(0,SUMIFS(Тех_Движение!$G$2:$G$5111,Тех_Движение!$D$2:$D$5111,$C393,Тех_Движение!$B$2:$B$5111,"&lt;="&amp;Настройки!$B$6)-$F393)))</f>
        <v/>
      </c>
      <c r="K393" s="54">
        <f>IF(OR($B393="",K$3&lt;$D393+Настройки!$B$7),0,MAX(0,$E393-MAX(0,SUMIFS(Тех_Движение!$G$2:$G$5111,Тех_Движение!$D$2:$D$5111,$C393,Тех_Движение!$B$2:$B$5111,"&lt;="&amp;K$3)-$F393)))</f>
        <v/>
      </c>
      <c r="L393" s="54">
        <f>IF(OR($B393="",L$3&lt;$D393+Настройки!$B$7),0,MAX(0,$E393-MAX(0,SUMIFS(Тех_Движение!$G$2:$G$5111,Тех_Движение!$D$2:$D$5111,$C393,Тех_Движение!$B$2:$B$5111,"&lt;="&amp;L$3)-$F393)))</f>
        <v/>
      </c>
      <c r="M393" s="54">
        <f>IF(OR($B393="",M$3&lt;$D393+Настройки!$B$7),0,MAX(0,$E393-MAX(0,SUMIFS(Тех_Движение!$G$2:$G$5111,Тех_Движение!$D$2:$D$5111,$C393,Тех_Движение!$B$2:$B$5111,"&lt;="&amp;M$3)-$F393)))</f>
        <v/>
      </c>
      <c r="N393" s="54">
        <f>IF(OR($B393="",N$3&lt;$D393+Настройки!$B$7),0,MAX(0,$E393-MAX(0,SUMIFS(Тех_Движение!$G$2:$G$5111,Тех_Движение!$D$2:$D$5111,$C393,Тех_Движение!$B$2:$B$5111,"&lt;="&amp;N$3)-$F393)))</f>
        <v/>
      </c>
      <c r="O393" s="54">
        <f>IF(OR($B393="",O$3&lt;$D393+Настройки!$B$7),0,MAX(0,$E393-MAX(0,SUMIFS(Тех_Движение!$G$2:$G$5111,Тех_Движение!$D$2:$D$5111,$C393,Тех_Движение!$B$2:$B$5111,"&lt;="&amp;O$3)-$F393)))</f>
        <v/>
      </c>
      <c r="P393" s="54">
        <f>IF(OR($B393="",P$3&lt;$D393+Настройки!$B$7),0,MAX(0,$E393-MAX(0,SUMIFS(Тех_Движение!$G$2:$G$5111,Тех_Движение!$D$2:$D$5111,$C393,Тех_Движение!$B$2:$B$5111,"&lt;="&amp;P$3)-$F393)))</f>
        <v/>
      </c>
      <c r="Q393" s="54">
        <f>IF(OR($B393="",Q$3&lt;$D393+Настройки!$B$7),0,MAX(0,$E393-MAX(0,SUMIFS(Тех_Движение!$G$2:$G$5111,Тех_Движение!$D$2:$D$5111,$C393,Тех_Движение!$B$2:$B$5111,"&lt;="&amp;Q$3)-$F393)))</f>
        <v/>
      </c>
      <c r="R393" s="54">
        <f>IF($B393="","",SUM($K393:$Q393))</f>
        <v/>
      </c>
      <c r="S393" s="56">
        <f>IF($B393="","",VLOOKUP($C393,Настройки!$A$11:$L$17,9,FALSE))</f>
        <v/>
      </c>
      <c r="T393" s="56">
        <f>IF($B393="","",$R393*$S393)</f>
        <v/>
      </c>
    </row>
    <row r="394">
      <c r="A394" s="20">
        <f>Тех_Движение!$A$391</f>
        <v/>
      </c>
      <c r="B394" s="20">
        <f>IF(Тех_Движение!$F$391&gt;0,Тех_Движение!$I$391,"")</f>
        <v/>
      </c>
      <c r="C394" s="20">
        <f>IF($B394="","",Тех_Движение!$D$391)</f>
        <v/>
      </c>
      <c r="D394" s="42">
        <f>IF($B394="","",Тех_Движение!$B$391)</f>
        <v/>
      </c>
      <c r="E394" s="54">
        <f>IF($B394="","",Тех_Движение!$F$391)</f>
        <v/>
      </c>
      <c r="F394" s="54">
        <f>IF($B394="","",SUMIFS($E$5:$E393,$C$5:$C393,$C394))</f>
        <v/>
      </c>
      <c r="G394" s="54">
        <f>IF($B394="","",MAX(0,$E394-MAX(0,SUMIFS(Тех_Движение!$G$2:$G$5111,Тех_Движение!$D$2:$D$5111,$C394,Тех_Движение!$B$2:$B$5111,"&lt;="&amp;Настройки!$B$5-1)-$F394)))</f>
        <v/>
      </c>
      <c r="H394" s="54">
        <f>IF($B394="","",IF(AND($D394&gt;=Настройки!$B$5,$D394&lt;=Настройки!$B$6),$E394,0))</f>
        <v/>
      </c>
      <c r="I394" s="54">
        <f>IF($B394="","",$G394+$H394-$J394)</f>
        <v/>
      </c>
      <c r="J394" s="54">
        <f>IF($B394="","",MAX(0,$E394-MAX(0,SUMIFS(Тех_Движение!$G$2:$G$5111,Тех_Движение!$D$2:$D$5111,$C394,Тех_Движение!$B$2:$B$5111,"&lt;="&amp;Настройки!$B$6)-$F394)))</f>
        <v/>
      </c>
      <c r="K394" s="54">
        <f>IF(OR($B394="",K$3&lt;$D394+Настройки!$B$7),0,MAX(0,$E394-MAX(0,SUMIFS(Тех_Движение!$G$2:$G$5111,Тех_Движение!$D$2:$D$5111,$C394,Тех_Движение!$B$2:$B$5111,"&lt;="&amp;K$3)-$F394)))</f>
        <v/>
      </c>
      <c r="L394" s="54">
        <f>IF(OR($B394="",L$3&lt;$D394+Настройки!$B$7),0,MAX(0,$E394-MAX(0,SUMIFS(Тех_Движение!$G$2:$G$5111,Тех_Движение!$D$2:$D$5111,$C394,Тех_Движение!$B$2:$B$5111,"&lt;="&amp;L$3)-$F394)))</f>
        <v/>
      </c>
      <c r="M394" s="54">
        <f>IF(OR($B394="",M$3&lt;$D394+Настройки!$B$7),0,MAX(0,$E394-MAX(0,SUMIFS(Тех_Движение!$G$2:$G$5111,Тех_Движение!$D$2:$D$5111,$C394,Тех_Движение!$B$2:$B$5111,"&lt;="&amp;M$3)-$F394)))</f>
        <v/>
      </c>
      <c r="N394" s="54">
        <f>IF(OR($B394="",N$3&lt;$D394+Настройки!$B$7),0,MAX(0,$E394-MAX(0,SUMIFS(Тех_Движение!$G$2:$G$5111,Тех_Движение!$D$2:$D$5111,$C394,Тех_Движение!$B$2:$B$5111,"&lt;="&amp;N$3)-$F394)))</f>
        <v/>
      </c>
      <c r="O394" s="54">
        <f>IF(OR($B394="",O$3&lt;$D394+Настройки!$B$7),0,MAX(0,$E394-MAX(0,SUMIFS(Тех_Движение!$G$2:$G$5111,Тех_Движение!$D$2:$D$5111,$C394,Тех_Движение!$B$2:$B$5111,"&lt;="&amp;O$3)-$F394)))</f>
        <v/>
      </c>
      <c r="P394" s="54">
        <f>IF(OR($B394="",P$3&lt;$D394+Настройки!$B$7),0,MAX(0,$E394-MAX(0,SUMIFS(Тех_Движение!$G$2:$G$5111,Тех_Движение!$D$2:$D$5111,$C394,Тех_Движение!$B$2:$B$5111,"&lt;="&amp;P$3)-$F394)))</f>
        <v/>
      </c>
      <c r="Q394" s="54">
        <f>IF(OR($B394="",Q$3&lt;$D394+Настройки!$B$7),0,MAX(0,$E394-MAX(0,SUMIFS(Тех_Движение!$G$2:$G$5111,Тех_Движение!$D$2:$D$5111,$C394,Тех_Движение!$B$2:$B$5111,"&lt;="&amp;Q$3)-$F394)))</f>
        <v/>
      </c>
      <c r="R394" s="54">
        <f>IF($B394="","",SUM($K394:$Q394))</f>
        <v/>
      </c>
      <c r="S394" s="56">
        <f>IF($B394="","",VLOOKUP($C394,Настройки!$A$11:$L$17,9,FALSE))</f>
        <v/>
      </c>
      <c r="T394" s="56">
        <f>IF($B394="","",$R394*$S394)</f>
        <v/>
      </c>
    </row>
    <row r="395">
      <c r="A395" s="20">
        <f>Тех_Движение!$A$392</f>
        <v/>
      </c>
      <c r="B395" s="20">
        <f>IF(Тех_Движение!$F$392&gt;0,Тех_Движение!$I$392,"")</f>
        <v/>
      </c>
      <c r="C395" s="20">
        <f>IF($B395="","",Тех_Движение!$D$392)</f>
        <v/>
      </c>
      <c r="D395" s="42">
        <f>IF($B395="","",Тех_Движение!$B$392)</f>
        <v/>
      </c>
      <c r="E395" s="54">
        <f>IF($B395="","",Тех_Движение!$F$392)</f>
        <v/>
      </c>
      <c r="F395" s="54">
        <f>IF($B395="","",SUMIFS($E$5:$E394,$C$5:$C394,$C395))</f>
        <v/>
      </c>
      <c r="G395" s="54">
        <f>IF($B395="","",MAX(0,$E395-MAX(0,SUMIFS(Тех_Движение!$G$2:$G$5111,Тех_Движение!$D$2:$D$5111,$C395,Тех_Движение!$B$2:$B$5111,"&lt;="&amp;Настройки!$B$5-1)-$F395)))</f>
        <v/>
      </c>
      <c r="H395" s="54">
        <f>IF($B395="","",IF(AND($D395&gt;=Настройки!$B$5,$D395&lt;=Настройки!$B$6),$E395,0))</f>
        <v/>
      </c>
      <c r="I395" s="54">
        <f>IF($B395="","",$G395+$H395-$J395)</f>
        <v/>
      </c>
      <c r="J395" s="54">
        <f>IF($B395="","",MAX(0,$E395-MAX(0,SUMIFS(Тех_Движение!$G$2:$G$5111,Тех_Движение!$D$2:$D$5111,$C395,Тех_Движение!$B$2:$B$5111,"&lt;="&amp;Настройки!$B$6)-$F395)))</f>
        <v/>
      </c>
      <c r="K395" s="54">
        <f>IF(OR($B395="",K$3&lt;$D395+Настройки!$B$7),0,MAX(0,$E395-MAX(0,SUMIFS(Тех_Движение!$G$2:$G$5111,Тех_Движение!$D$2:$D$5111,$C395,Тех_Движение!$B$2:$B$5111,"&lt;="&amp;K$3)-$F395)))</f>
        <v/>
      </c>
      <c r="L395" s="54">
        <f>IF(OR($B395="",L$3&lt;$D395+Настройки!$B$7),0,MAX(0,$E395-MAX(0,SUMIFS(Тех_Движение!$G$2:$G$5111,Тех_Движение!$D$2:$D$5111,$C395,Тех_Движение!$B$2:$B$5111,"&lt;="&amp;L$3)-$F395)))</f>
        <v/>
      </c>
      <c r="M395" s="54">
        <f>IF(OR($B395="",M$3&lt;$D395+Настройки!$B$7),0,MAX(0,$E395-MAX(0,SUMIFS(Тех_Движение!$G$2:$G$5111,Тех_Движение!$D$2:$D$5111,$C395,Тех_Движение!$B$2:$B$5111,"&lt;="&amp;M$3)-$F395)))</f>
        <v/>
      </c>
      <c r="N395" s="54">
        <f>IF(OR($B395="",N$3&lt;$D395+Настройки!$B$7),0,MAX(0,$E395-MAX(0,SUMIFS(Тех_Движение!$G$2:$G$5111,Тех_Движение!$D$2:$D$5111,$C395,Тех_Движение!$B$2:$B$5111,"&lt;="&amp;N$3)-$F395)))</f>
        <v/>
      </c>
      <c r="O395" s="54">
        <f>IF(OR($B395="",O$3&lt;$D395+Настройки!$B$7),0,MAX(0,$E395-MAX(0,SUMIFS(Тех_Движение!$G$2:$G$5111,Тех_Движение!$D$2:$D$5111,$C395,Тех_Движение!$B$2:$B$5111,"&lt;="&amp;O$3)-$F395)))</f>
        <v/>
      </c>
      <c r="P395" s="54">
        <f>IF(OR($B395="",P$3&lt;$D395+Настройки!$B$7),0,MAX(0,$E395-MAX(0,SUMIFS(Тех_Движение!$G$2:$G$5111,Тех_Движение!$D$2:$D$5111,$C395,Тех_Движение!$B$2:$B$5111,"&lt;="&amp;P$3)-$F395)))</f>
        <v/>
      </c>
      <c r="Q395" s="54">
        <f>IF(OR($B395="",Q$3&lt;$D395+Настройки!$B$7),0,MAX(0,$E395-MAX(0,SUMIFS(Тех_Движение!$G$2:$G$5111,Тех_Движение!$D$2:$D$5111,$C395,Тех_Движение!$B$2:$B$5111,"&lt;="&amp;Q$3)-$F395)))</f>
        <v/>
      </c>
      <c r="R395" s="54">
        <f>IF($B395="","",SUM($K395:$Q395))</f>
        <v/>
      </c>
      <c r="S395" s="56">
        <f>IF($B395="","",VLOOKUP($C395,Настройки!$A$11:$L$17,9,FALSE))</f>
        <v/>
      </c>
      <c r="T395" s="56">
        <f>IF($B395="","",$R395*$S395)</f>
        <v/>
      </c>
    </row>
    <row r="396">
      <c r="A396" s="20">
        <f>Тех_Движение!$A$393</f>
        <v/>
      </c>
      <c r="B396" s="20">
        <f>IF(Тех_Движение!$F$393&gt;0,Тех_Движение!$I$393,"")</f>
        <v/>
      </c>
      <c r="C396" s="20">
        <f>IF($B396="","",Тех_Движение!$D$393)</f>
        <v/>
      </c>
      <c r="D396" s="42">
        <f>IF($B396="","",Тех_Движение!$B$393)</f>
        <v/>
      </c>
      <c r="E396" s="54">
        <f>IF($B396="","",Тех_Движение!$F$393)</f>
        <v/>
      </c>
      <c r="F396" s="54">
        <f>IF($B396="","",SUMIFS($E$5:$E395,$C$5:$C395,$C396))</f>
        <v/>
      </c>
      <c r="G396" s="54">
        <f>IF($B396="","",MAX(0,$E396-MAX(0,SUMIFS(Тех_Движение!$G$2:$G$5111,Тех_Движение!$D$2:$D$5111,$C396,Тех_Движение!$B$2:$B$5111,"&lt;="&amp;Настройки!$B$5-1)-$F396)))</f>
        <v/>
      </c>
      <c r="H396" s="54">
        <f>IF($B396="","",IF(AND($D396&gt;=Настройки!$B$5,$D396&lt;=Настройки!$B$6),$E396,0))</f>
        <v/>
      </c>
      <c r="I396" s="54">
        <f>IF($B396="","",$G396+$H396-$J396)</f>
        <v/>
      </c>
      <c r="J396" s="54">
        <f>IF($B396="","",MAX(0,$E396-MAX(0,SUMIFS(Тех_Движение!$G$2:$G$5111,Тех_Движение!$D$2:$D$5111,$C396,Тех_Движение!$B$2:$B$5111,"&lt;="&amp;Настройки!$B$6)-$F396)))</f>
        <v/>
      </c>
      <c r="K396" s="54">
        <f>IF(OR($B396="",K$3&lt;$D396+Настройки!$B$7),0,MAX(0,$E396-MAX(0,SUMIFS(Тех_Движение!$G$2:$G$5111,Тех_Движение!$D$2:$D$5111,$C396,Тех_Движение!$B$2:$B$5111,"&lt;="&amp;K$3)-$F396)))</f>
        <v/>
      </c>
      <c r="L396" s="54">
        <f>IF(OR($B396="",L$3&lt;$D396+Настройки!$B$7),0,MAX(0,$E396-MAX(0,SUMIFS(Тех_Движение!$G$2:$G$5111,Тех_Движение!$D$2:$D$5111,$C396,Тех_Движение!$B$2:$B$5111,"&lt;="&amp;L$3)-$F396)))</f>
        <v/>
      </c>
      <c r="M396" s="54">
        <f>IF(OR($B396="",M$3&lt;$D396+Настройки!$B$7),0,MAX(0,$E396-MAX(0,SUMIFS(Тех_Движение!$G$2:$G$5111,Тех_Движение!$D$2:$D$5111,$C396,Тех_Движение!$B$2:$B$5111,"&lt;="&amp;M$3)-$F396)))</f>
        <v/>
      </c>
      <c r="N396" s="54">
        <f>IF(OR($B396="",N$3&lt;$D396+Настройки!$B$7),0,MAX(0,$E396-MAX(0,SUMIFS(Тех_Движение!$G$2:$G$5111,Тех_Движение!$D$2:$D$5111,$C396,Тех_Движение!$B$2:$B$5111,"&lt;="&amp;N$3)-$F396)))</f>
        <v/>
      </c>
      <c r="O396" s="54">
        <f>IF(OR($B396="",O$3&lt;$D396+Настройки!$B$7),0,MAX(0,$E396-MAX(0,SUMIFS(Тех_Движение!$G$2:$G$5111,Тех_Движение!$D$2:$D$5111,$C396,Тех_Движение!$B$2:$B$5111,"&lt;="&amp;O$3)-$F396)))</f>
        <v/>
      </c>
      <c r="P396" s="54">
        <f>IF(OR($B396="",P$3&lt;$D396+Настройки!$B$7),0,MAX(0,$E396-MAX(0,SUMIFS(Тех_Движение!$G$2:$G$5111,Тех_Движение!$D$2:$D$5111,$C396,Тех_Движение!$B$2:$B$5111,"&lt;="&amp;P$3)-$F396)))</f>
        <v/>
      </c>
      <c r="Q396" s="54">
        <f>IF(OR($B396="",Q$3&lt;$D396+Настройки!$B$7),0,MAX(0,$E396-MAX(0,SUMIFS(Тех_Движение!$G$2:$G$5111,Тех_Движение!$D$2:$D$5111,$C396,Тех_Движение!$B$2:$B$5111,"&lt;="&amp;Q$3)-$F396)))</f>
        <v/>
      </c>
      <c r="R396" s="54">
        <f>IF($B396="","",SUM($K396:$Q396))</f>
        <v/>
      </c>
      <c r="S396" s="56">
        <f>IF($B396="","",VLOOKUP($C396,Настройки!$A$11:$L$17,9,FALSE))</f>
        <v/>
      </c>
      <c r="T396" s="56">
        <f>IF($B396="","",$R396*$S396)</f>
        <v/>
      </c>
    </row>
    <row r="397">
      <c r="A397" s="20">
        <f>Тех_Движение!$A$394</f>
        <v/>
      </c>
      <c r="B397" s="20">
        <f>IF(Тех_Движение!$F$394&gt;0,Тех_Движение!$I$394,"")</f>
        <v/>
      </c>
      <c r="C397" s="20">
        <f>IF($B397="","",Тех_Движение!$D$394)</f>
        <v/>
      </c>
      <c r="D397" s="42">
        <f>IF($B397="","",Тех_Движение!$B$394)</f>
        <v/>
      </c>
      <c r="E397" s="54">
        <f>IF($B397="","",Тех_Движение!$F$394)</f>
        <v/>
      </c>
      <c r="F397" s="54">
        <f>IF($B397="","",SUMIFS($E$5:$E396,$C$5:$C396,$C397))</f>
        <v/>
      </c>
      <c r="G397" s="54">
        <f>IF($B397="","",MAX(0,$E397-MAX(0,SUMIFS(Тех_Движение!$G$2:$G$5111,Тех_Движение!$D$2:$D$5111,$C397,Тех_Движение!$B$2:$B$5111,"&lt;="&amp;Настройки!$B$5-1)-$F397)))</f>
        <v/>
      </c>
      <c r="H397" s="54">
        <f>IF($B397="","",IF(AND($D397&gt;=Настройки!$B$5,$D397&lt;=Настройки!$B$6),$E397,0))</f>
        <v/>
      </c>
      <c r="I397" s="54">
        <f>IF($B397="","",$G397+$H397-$J397)</f>
        <v/>
      </c>
      <c r="J397" s="54">
        <f>IF($B397="","",MAX(0,$E397-MAX(0,SUMIFS(Тех_Движение!$G$2:$G$5111,Тех_Движение!$D$2:$D$5111,$C397,Тех_Движение!$B$2:$B$5111,"&lt;="&amp;Настройки!$B$6)-$F397)))</f>
        <v/>
      </c>
      <c r="K397" s="54">
        <f>IF(OR($B397="",K$3&lt;$D397+Настройки!$B$7),0,MAX(0,$E397-MAX(0,SUMIFS(Тех_Движение!$G$2:$G$5111,Тех_Движение!$D$2:$D$5111,$C397,Тех_Движение!$B$2:$B$5111,"&lt;="&amp;K$3)-$F397)))</f>
        <v/>
      </c>
      <c r="L397" s="54">
        <f>IF(OR($B397="",L$3&lt;$D397+Настройки!$B$7),0,MAX(0,$E397-MAX(0,SUMIFS(Тех_Движение!$G$2:$G$5111,Тех_Движение!$D$2:$D$5111,$C397,Тех_Движение!$B$2:$B$5111,"&lt;="&amp;L$3)-$F397)))</f>
        <v/>
      </c>
      <c r="M397" s="54">
        <f>IF(OR($B397="",M$3&lt;$D397+Настройки!$B$7),0,MAX(0,$E397-MAX(0,SUMIFS(Тех_Движение!$G$2:$G$5111,Тех_Движение!$D$2:$D$5111,$C397,Тех_Движение!$B$2:$B$5111,"&lt;="&amp;M$3)-$F397)))</f>
        <v/>
      </c>
      <c r="N397" s="54">
        <f>IF(OR($B397="",N$3&lt;$D397+Настройки!$B$7),0,MAX(0,$E397-MAX(0,SUMIFS(Тех_Движение!$G$2:$G$5111,Тех_Движение!$D$2:$D$5111,$C397,Тех_Движение!$B$2:$B$5111,"&lt;="&amp;N$3)-$F397)))</f>
        <v/>
      </c>
      <c r="O397" s="54">
        <f>IF(OR($B397="",O$3&lt;$D397+Настройки!$B$7),0,MAX(0,$E397-MAX(0,SUMIFS(Тех_Движение!$G$2:$G$5111,Тех_Движение!$D$2:$D$5111,$C397,Тех_Движение!$B$2:$B$5111,"&lt;="&amp;O$3)-$F397)))</f>
        <v/>
      </c>
      <c r="P397" s="54">
        <f>IF(OR($B397="",P$3&lt;$D397+Настройки!$B$7),0,MAX(0,$E397-MAX(0,SUMIFS(Тех_Движение!$G$2:$G$5111,Тех_Движение!$D$2:$D$5111,$C397,Тех_Движение!$B$2:$B$5111,"&lt;="&amp;P$3)-$F397)))</f>
        <v/>
      </c>
      <c r="Q397" s="54">
        <f>IF(OR($B397="",Q$3&lt;$D397+Настройки!$B$7),0,MAX(0,$E397-MAX(0,SUMIFS(Тех_Движение!$G$2:$G$5111,Тех_Движение!$D$2:$D$5111,$C397,Тех_Движение!$B$2:$B$5111,"&lt;="&amp;Q$3)-$F397)))</f>
        <v/>
      </c>
      <c r="R397" s="54">
        <f>IF($B397="","",SUM($K397:$Q397))</f>
        <v/>
      </c>
      <c r="S397" s="56">
        <f>IF($B397="","",VLOOKUP($C397,Настройки!$A$11:$L$17,9,FALSE))</f>
        <v/>
      </c>
      <c r="T397" s="56">
        <f>IF($B397="","",$R397*$S397)</f>
        <v/>
      </c>
    </row>
    <row r="398">
      <c r="A398" s="20">
        <f>Тех_Движение!$A$395</f>
        <v/>
      </c>
      <c r="B398" s="20">
        <f>IF(Тех_Движение!$F$395&gt;0,Тех_Движение!$I$395,"")</f>
        <v/>
      </c>
      <c r="C398" s="20">
        <f>IF($B398="","",Тех_Движение!$D$395)</f>
        <v/>
      </c>
      <c r="D398" s="42">
        <f>IF($B398="","",Тех_Движение!$B$395)</f>
        <v/>
      </c>
      <c r="E398" s="54">
        <f>IF($B398="","",Тех_Движение!$F$395)</f>
        <v/>
      </c>
      <c r="F398" s="54">
        <f>IF($B398="","",SUMIFS($E$5:$E397,$C$5:$C397,$C398))</f>
        <v/>
      </c>
      <c r="G398" s="54">
        <f>IF($B398="","",MAX(0,$E398-MAX(0,SUMIFS(Тех_Движение!$G$2:$G$5111,Тех_Движение!$D$2:$D$5111,$C398,Тех_Движение!$B$2:$B$5111,"&lt;="&amp;Настройки!$B$5-1)-$F398)))</f>
        <v/>
      </c>
      <c r="H398" s="54">
        <f>IF($B398="","",IF(AND($D398&gt;=Настройки!$B$5,$D398&lt;=Настройки!$B$6),$E398,0))</f>
        <v/>
      </c>
      <c r="I398" s="54">
        <f>IF($B398="","",$G398+$H398-$J398)</f>
        <v/>
      </c>
      <c r="J398" s="54">
        <f>IF($B398="","",MAX(0,$E398-MAX(0,SUMIFS(Тех_Движение!$G$2:$G$5111,Тех_Движение!$D$2:$D$5111,$C398,Тех_Движение!$B$2:$B$5111,"&lt;="&amp;Настройки!$B$6)-$F398)))</f>
        <v/>
      </c>
      <c r="K398" s="54">
        <f>IF(OR($B398="",K$3&lt;$D398+Настройки!$B$7),0,MAX(0,$E398-MAX(0,SUMIFS(Тех_Движение!$G$2:$G$5111,Тех_Движение!$D$2:$D$5111,$C398,Тех_Движение!$B$2:$B$5111,"&lt;="&amp;K$3)-$F398)))</f>
        <v/>
      </c>
      <c r="L398" s="54">
        <f>IF(OR($B398="",L$3&lt;$D398+Настройки!$B$7),0,MAX(0,$E398-MAX(0,SUMIFS(Тех_Движение!$G$2:$G$5111,Тех_Движение!$D$2:$D$5111,$C398,Тех_Движение!$B$2:$B$5111,"&lt;="&amp;L$3)-$F398)))</f>
        <v/>
      </c>
      <c r="M398" s="54">
        <f>IF(OR($B398="",M$3&lt;$D398+Настройки!$B$7),0,MAX(0,$E398-MAX(0,SUMIFS(Тех_Движение!$G$2:$G$5111,Тех_Движение!$D$2:$D$5111,$C398,Тех_Движение!$B$2:$B$5111,"&lt;="&amp;M$3)-$F398)))</f>
        <v/>
      </c>
      <c r="N398" s="54">
        <f>IF(OR($B398="",N$3&lt;$D398+Настройки!$B$7),0,MAX(0,$E398-MAX(0,SUMIFS(Тех_Движение!$G$2:$G$5111,Тех_Движение!$D$2:$D$5111,$C398,Тех_Движение!$B$2:$B$5111,"&lt;="&amp;N$3)-$F398)))</f>
        <v/>
      </c>
      <c r="O398" s="54">
        <f>IF(OR($B398="",O$3&lt;$D398+Настройки!$B$7),0,MAX(0,$E398-MAX(0,SUMIFS(Тех_Движение!$G$2:$G$5111,Тех_Движение!$D$2:$D$5111,$C398,Тех_Движение!$B$2:$B$5111,"&lt;="&amp;O$3)-$F398)))</f>
        <v/>
      </c>
      <c r="P398" s="54">
        <f>IF(OR($B398="",P$3&lt;$D398+Настройки!$B$7),0,MAX(0,$E398-MAX(0,SUMIFS(Тех_Движение!$G$2:$G$5111,Тех_Движение!$D$2:$D$5111,$C398,Тех_Движение!$B$2:$B$5111,"&lt;="&amp;P$3)-$F398)))</f>
        <v/>
      </c>
      <c r="Q398" s="54">
        <f>IF(OR($B398="",Q$3&lt;$D398+Настройки!$B$7),0,MAX(0,$E398-MAX(0,SUMIFS(Тех_Движение!$G$2:$G$5111,Тех_Движение!$D$2:$D$5111,$C398,Тех_Движение!$B$2:$B$5111,"&lt;="&amp;Q$3)-$F398)))</f>
        <v/>
      </c>
      <c r="R398" s="54">
        <f>IF($B398="","",SUM($K398:$Q398))</f>
        <v/>
      </c>
      <c r="S398" s="56">
        <f>IF($B398="","",VLOOKUP($C398,Настройки!$A$11:$L$17,9,FALSE))</f>
        <v/>
      </c>
      <c r="T398" s="56">
        <f>IF($B398="","",$R398*$S398)</f>
        <v/>
      </c>
    </row>
    <row r="399">
      <c r="A399" s="20">
        <f>Тех_Движение!$A$396</f>
        <v/>
      </c>
      <c r="B399" s="20">
        <f>IF(Тех_Движение!$F$396&gt;0,Тех_Движение!$I$396,"")</f>
        <v/>
      </c>
      <c r="C399" s="20">
        <f>IF($B399="","",Тех_Движение!$D$396)</f>
        <v/>
      </c>
      <c r="D399" s="42">
        <f>IF($B399="","",Тех_Движение!$B$396)</f>
        <v/>
      </c>
      <c r="E399" s="54">
        <f>IF($B399="","",Тех_Движение!$F$396)</f>
        <v/>
      </c>
      <c r="F399" s="54">
        <f>IF($B399="","",SUMIFS($E$5:$E398,$C$5:$C398,$C399))</f>
        <v/>
      </c>
      <c r="G399" s="54">
        <f>IF($B399="","",MAX(0,$E399-MAX(0,SUMIFS(Тех_Движение!$G$2:$G$5111,Тех_Движение!$D$2:$D$5111,$C399,Тех_Движение!$B$2:$B$5111,"&lt;="&amp;Настройки!$B$5-1)-$F399)))</f>
        <v/>
      </c>
      <c r="H399" s="54">
        <f>IF($B399="","",IF(AND($D399&gt;=Настройки!$B$5,$D399&lt;=Настройки!$B$6),$E399,0))</f>
        <v/>
      </c>
      <c r="I399" s="54">
        <f>IF($B399="","",$G399+$H399-$J399)</f>
        <v/>
      </c>
      <c r="J399" s="54">
        <f>IF($B399="","",MAX(0,$E399-MAX(0,SUMIFS(Тех_Движение!$G$2:$G$5111,Тех_Движение!$D$2:$D$5111,$C399,Тех_Движение!$B$2:$B$5111,"&lt;="&amp;Настройки!$B$6)-$F399)))</f>
        <v/>
      </c>
      <c r="K399" s="54">
        <f>IF(OR($B399="",K$3&lt;$D399+Настройки!$B$7),0,MAX(0,$E399-MAX(0,SUMIFS(Тех_Движение!$G$2:$G$5111,Тех_Движение!$D$2:$D$5111,$C399,Тех_Движение!$B$2:$B$5111,"&lt;="&amp;K$3)-$F399)))</f>
        <v/>
      </c>
      <c r="L399" s="54">
        <f>IF(OR($B399="",L$3&lt;$D399+Настройки!$B$7),0,MAX(0,$E399-MAX(0,SUMIFS(Тех_Движение!$G$2:$G$5111,Тех_Движение!$D$2:$D$5111,$C399,Тех_Движение!$B$2:$B$5111,"&lt;="&amp;L$3)-$F399)))</f>
        <v/>
      </c>
      <c r="M399" s="54">
        <f>IF(OR($B399="",M$3&lt;$D399+Настройки!$B$7),0,MAX(0,$E399-MAX(0,SUMIFS(Тех_Движение!$G$2:$G$5111,Тех_Движение!$D$2:$D$5111,$C399,Тех_Движение!$B$2:$B$5111,"&lt;="&amp;M$3)-$F399)))</f>
        <v/>
      </c>
      <c r="N399" s="54">
        <f>IF(OR($B399="",N$3&lt;$D399+Настройки!$B$7),0,MAX(0,$E399-MAX(0,SUMIFS(Тех_Движение!$G$2:$G$5111,Тех_Движение!$D$2:$D$5111,$C399,Тех_Движение!$B$2:$B$5111,"&lt;="&amp;N$3)-$F399)))</f>
        <v/>
      </c>
      <c r="O399" s="54">
        <f>IF(OR($B399="",O$3&lt;$D399+Настройки!$B$7),0,MAX(0,$E399-MAX(0,SUMIFS(Тех_Движение!$G$2:$G$5111,Тех_Движение!$D$2:$D$5111,$C399,Тех_Движение!$B$2:$B$5111,"&lt;="&amp;O$3)-$F399)))</f>
        <v/>
      </c>
      <c r="P399" s="54">
        <f>IF(OR($B399="",P$3&lt;$D399+Настройки!$B$7),0,MAX(0,$E399-MAX(0,SUMIFS(Тех_Движение!$G$2:$G$5111,Тех_Движение!$D$2:$D$5111,$C399,Тех_Движение!$B$2:$B$5111,"&lt;="&amp;P$3)-$F399)))</f>
        <v/>
      </c>
      <c r="Q399" s="54">
        <f>IF(OR($B399="",Q$3&lt;$D399+Настройки!$B$7),0,MAX(0,$E399-MAX(0,SUMIFS(Тех_Движение!$G$2:$G$5111,Тех_Движение!$D$2:$D$5111,$C399,Тех_Движение!$B$2:$B$5111,"&lt;="&amp;Q$3)-$F399)))</f>
        <v/>
      </c>
      <c r="R399" s="54">
        <f>IF($B399="","",SUM($K399:$Q399))</f>
        <v/>
      </c>
      <c r="S399" s="56">
        <f>IF($B399="","",VLOOKUP($C399,Настройки!$A$11:$L$17,9,FALSE))</f>
        <v/>
      </c>
      <c r="T399" s="56">
        <f>IF($B399="","",$R399*$S399)</f>
        <v/>
      </c>
    </row>
    <row r="400">
      <c r="A400" s="20">
        <f>Тех_Движение!$A$397</f>
        <v/>
      </c>
      <c r="B400" s="20">
        <f>IF(Тех_Движение!$F$397&gt;0,Тех_Движение!$I$397,"")</f>
        <v/>
      </c>
      <c r="C400" s="20">
        <f>IF($B400="","",Тех_Движение!$D$397)</f>
        <v/>
      </c>
      <c r="D400" s="42">
        <f>IF($B400="","",Тех_Движение!$B$397)</f>
        <v/>
      </c>
      <c r="E400" s="54">
        <f>IF($B400="","",Тех_Движение!$F$397)</f>
        <v/>
      </c>
      <c r="F400" s="54">
        <f>IF($B400="","",SUMIFS($E$5:$E399,$C$5:$C399,$C400))</f>
        <v/>
      </c>
      <c r="G400" s="54">
        <f>IF($B400="","",MAX(0,$E400-MAX(0,SUMIFS(Тех_Движение!$G$2:$G$5111,Тех_Движение!$D$2:$D$5111,$C400,Тех_Движение!$B$2:$B$5111,"&lt;="&amp;Настройки!$B$5-1)-$F400)))</f>
        <v/>
      </c>
      <c r="H400" s="54">
        <f>IF($B400="","",IF(AND($D400&gt;=Настройки!$B$5,$D400&lt;=Настройки!$B$6),$E400,0))</f>
        <v/>
      </c>
      <c r="I400" s="54">
        <f>IF($B400="","",$G400+$H400-$J400)</f>
        <v/>
      </c>
      <c r="J400" s="54">
        <f>IF($B400="","",MAX(0,$E400-MAX(0,SUMIFS(Тех_Движение!$G$2:$G$5111,Тех_Движение!$D$2:$D$5111,$C400,Тех_Движение!$B$2:$B$5111,"&lt;="&amp;Настройки!$B$6)-$F400)))</f>
        <v/>
      </c>
      <c r="K400" s="54">
        <f>IF(OR($B400="",K$3&lt;$D400+Настройки!$B$7),0,MAX(0,$E400-MAX(0,SUMIFS(Тех_Движение!$G$2:$G$5111,Тех_Движение!$D$2:$D$5111,$C400,Тех_Движение!$B$2:$B$5111,"&lt;="&amp;K$3)-$F400)))</f>
        <v/>
      </c>
      <c r="L400" s="54">
        <f>IF(OR($B400="",L$3&lt;$D400+Настройки!$B$7),0,MAX(0,$E400-MAX(0,SUMIFS(Тех_Движение!$G$2:$G$5111,Тех_Движение!$D$2:$D$5111,$C400,Тех_Движение!$B$2:$B$5111,"&lt;="&amp;L$3)-$F400)))</f>
        <v/>
      </c>
      <c r="M400" s="54">
        <f>IF(OR($B400="",M$3&lt;$D400+Настройки!$B$7),0,MAX(0,$E400-MAX(0,SUMIFS(Тех_Движение!$G$2:$G$5111,Тех_Движение!$D$2:$D$5111,$C400,Тех_Движение!$B$2:$B$5111,"&lt;="&amp;M$3)-$F400)))</f>
        <v/>
      </c>
      <c r="N400" s="54">
        <f>IF(OR($B400="",N$3&lt;$D400+Настройки!$B$7),0,MAX(0,$E400-MAX(0,SUMIFS(Тех_Движение!$G$2:$G$5111,Тех_Движение!$D$2:$D$5111,$C400,Тех_Движение!$B$2:$B$5111,"&lt;="&amp;N$3)-$F400)))</f>
        <v/>
      </c>
      <c r="O400" s="54">
        <f>IF(OR($B400="",O$3&lt;$D400+Настройки!$B$7),0,MAX(0,$E400-MAX(0,SUMIFS(Тех_Движение!$G$2:$G$5111,Тех_Движение!$D$2:$D$5111,$C400,Тех_Движение!$B$2:$B$5111,"&lt;="&amp;O$3)-$F400)))</f>
        <v/>
      </c>
      <c r="P400" s="54">
        <f>IF(OR($B400="",P$3&lt;$D400+Настройки!$B$7),0,MAX(0,$E400-MAX(0,SUMIFS(Тех_Движение!$G$2:$G$5111,Тех_Движение!$D$2:$D$5111,$C400,Тех_Движение!$B$2:$B$5111,"&lt;="&amp;P$3)-$F400)))</f>
        <v/>
      </c>
      <c r="Q400" s="54">
        <f>IF(OR($B400="",Q$3&lt;$D400+Настройки!$B$7),0,MAX(0,$E400-MAX(0,SUMIFS(Тех_Движение!$G$2:$G$5111,Тех_Движение!$D$2:$D$5111,$C400,Тех_Движение!$B$2:$B$5111,"&lt;="&amp;Q$3)-$F400)))</f>
        <v/>
      </c>
      <c r="R400" s="54">
        <f>IF($B400="","",SUM($K400:$Q400))</f>
        <v/>
      </c>
      <c r="S400" s="56">
        <f>IF($B400="","",VLOOKUP($C400,Настройки!$A$11:$L$17,9,FALSE))</f>
        <v/>
      </c>
      <c r="T400" s="56">
        <f>IF($B400="","",$R400*$S400)</f>
        <v/>
      </c>
    </row>
    <row r="401">
      <c r="A401" s="20">
        <f>Тех_Движение!$A$398</f>
        <v/>
      </c>
      <c r="B401" s="20">
        <f>IF(Тех_Движение!$F$398&gt;0,Тех_Движение!$I$398,"")</f>
        <v/>
      </c>
      <c r="C401" s="20">
        <f>IF($B401="","",Тех_Движение!$D$398)</f>
        <v/>
      </c>
      <c r="D401" s="42">
        <f>IF($B401="","",Тех_Движение!$B$398)</f>
        <v/>
      </c>
      <c r="E401" s="54">
        <f>IF($B401="","",Тех_Движение!$F$398)</f>
        <v/>
      </c>
      <c r="F401" s="54">
        <f>IF($B401="","",SUMIFS($E$5:$E400,$C$5:$C400,$C401))</f>
        <v/>
      </c>
      <c r="G401" s="54">
        <f>IF($B401="","",MAX(0,$E401-MAX(0,SUMIFS(Тех_Движение!$G$2:$G$5111,Тех_Движение!$D$2:$D$5111,$C401,Тех_Движение!$B$2:$B$5111,"&lt;="&amp;Настройки!$B$5-1)-$F401)))</f>
        <v/>
      </c>
      <c r="H401" s="54">
        <f>IF($B401="","",IF(AND($D401&gt;=Настройки!$B$5,$D401&lt;=Настройки!$B$6),$E401,0))</f>
        <v/>
      </c>
      <c r="I401" s="54">
        <f>IF($B401="","",$G401+$H401-$J401)</f>
        <v/>
      </c>
      <c r="J401" s="54">
        <f>IF($B401="","",MAX(0,$E401-MAX(0,SUMIFS(Тех_Движение!$G$2:$G$5111,Тех_Движение!$D$2:$D$5111,$C401,Тех_Движение!$B$2:$B$5111,"&lt;="&amp;Настройки!$B$6)-$F401)))</f>
        <v/>
      </c>
      <c r="K401" s="54">
        <f>IF(OR($B401="",K$3&lt;$D401+Настройки!$B$7),0,MAX(0,$E401-MAX(0,SUMIFS(Тех_Движение!$G$2:$G$5111,Тех_Движение!$D$2:$D$5111,$C401,Тех_Движение!$B$2:$B$5111,"&lt;="&amp;K$3)-$F401)))</f>
        <v/>
      </c>
      <c r="L401" s="54">
        <f>IF(OR($B401="",L$3&lt;$D401+Настройки!$B$7),0,MAX(0,$E401-MAX(0,SUMIFS(Тех_Движение!$G$2:$G$5111,Тех_Движение!$D$2:$D$5111,$C401,Тех_Движение!$B$2:$B$5111,"&lt;="&amp;L$3)-$F401)))</f>
        <v/>
      </c>
      <c r="M401" s="54">
        <f>IF(OR($B401="",M$3&lt;$D401+Настройки!$B$7),0,MAX(0,$E401-MAX(0,SUMIFS(Тех_Движение!$G$2:$G$5111,Тех_Движение!$D$2:$D$5111,$C401,Тех_Движение!$B$2:$B$5111,"&lt;="&amp;M$3)-$F401)))</f>
        <v/>
      </c>
      <c r="N401" s="54">
        <f>IF(OR($B401="",N$3&lt;$D401+Настройки!$B$7),0,MAX(0,$E401-MAX(0,SUMIFS(Тех_Движение!$G$2:$G$5111,Тех_Движение!$D$2:$D$5111,$C401,Тех_Движение!$B$2:$B$5111,"&lt;="&amp;N$3)-$F401)))</f>
        <v/>
      </c>
      <c r="O401" s="54">
        <f>IF(OR($B401="",O$3&lt;$D401+Настройки!$B$7),0,MAX(0,$E401-MAX(0,SUMIFS(Тех_Движение!$G$2:$G$5111,Тех_Движение!$D$2:$D$5111,$C401,Тех_Движение!$B$2:$B$5111,"&lt;="&amp;O$3)-$F401)))</f>
        <v/>
      </c>
      <c r="P401" s="54">
        <f>IF(OR($B401="",P$3&lt;$D401+Настройки!$B$7),0,MAX(0,$E401-MAX(0,SUMIFS(Тех_Движение!$G$2:$G$5111,Тех_Движение!$D$2:$D$5111,$C401,Тех_Движение!$B$2:$B$5111,"&lt;="&amp;P$3)-$F401)))</f>
        <v/>
      </c>
      <c r="Q401" s="54">
        <f>IF(OR($B401="",Q$3&lt;$D401+Настройки!$B$7),0,MAX(0,$E401-MAX(0,SUMIFS(Тех_Движение!$G$2:$G$5111,Тех_Движение!$D$2:$D$5111,$C401,Тех_Движение!$B$2:$B$5111,"&lt;="&amp;Q$3)-$F401)))</f>
        <v/>
      </c>
      <c r="R401" s="54">
        <f>IF($B401="","",SUM($K401:$Q401))</f>
        <v/>
      </c>
      <c r="S401" s="56">
        <f>IF($B401="","",VLOOKUP($C401,Настройки!$A$11:$L$17,9,FALSE))</f>
        <v/>
      </c>
      <c r="T401" s="56">
        <f>IF($B401="","",$R401*$S401)</f>
        <v/>
      </c>
    </row>
    <row r="402">
      <c r="A402" s="20">
        <f>Тех_Движение!$A$399</f>
        <v/>
      </c>
      <c r="B402" s="20">
        <f>IF(Тех_Движение!$F$399&gt;0,Тех_Движение!$I$399,"")</f>
        <v/>
      </c>
      <c r="C402" s="20">
        <f>IF($B402="","",Тех_Движение!$D$399)</f>
        <v/>
      </c>
      <c r="D402" s="42">
        <f>IF($B402="","",Тех_Движение!$B$399)</f>
        <v/>
      </c>
      <c r="E402" s="54">
        <f>IF($B402="","",Тех_Движение!$F$399)</f>
        <v/>
      </c>
      <c r="F402" s="54">
        <f>IF($B402="","",SUMIFS($E$5:$E401,$C$5:$C401,$C402))</f>
        <v/>
      </c>
      <c r="G402" s="54">
        <f>IF($B402="","",MAX(0,$E402-MAX(0,SUMIFS(Тех_Движение!$G$2:$G$5111,Тех_Движение!$D$2:$D$5111,$C402,Тех_Движение!$B$2:$B$5111,"&lt;="&amp;Настройки!$B$5-1)-$F402)))</f>
        <v/>
      </c>
      <c r="H402" s="54">
        <f>IF($B402="","",IF(AND($D402&gt;=Настройки!$B$5,$D402&lt;=Настройки!$B$6),$E402,0))</f>
        <v/>
      </c>
      <c r="I402" s="54">
        <f>IF($B402="","",$G402+$H402-$J402)</f>
        <v/>
      </c>
      <c r="J402" s="54">
        <f>IF($B402="","",MAX(0,$E402-MAX(0,SUMIFS(Тех_Движение!$G$2:$G$5111,Тех_Движение!$D$2:$D$5111,$C402,Тех_Движение!$B$2:$B$5111,"&lt;="&amp;Настройки!$B$6)-$F402)))</f>
        <v/>
      </c>
      <c r="K402" s="54">
        <f>IF(OR($B402="",K$3&lt;$D402+Настройки!$B$7),0,MAX(0,$E402-MAX(0,SUMIFS(Тех_Движение!$G$2:$G$5111,Тех_Движение!$D$2:$D$5111,$C402,Тех_Движение!$B$2:$B$5111,"&lt;="&amp;K$3)-$F402)))</f>
        <v/>
      </c>
      <c r="L402" s="54">
        <f>IF(OR($B402="",L$3&lt;$D402+Настройки!$B$7),0,MAX(0,$E402-MAX(0,SUMIFS(Тех_Движение!$G$2:$G$5111,Тех_Движение!$D$2:$D$5111,$C402,Тех_Движение!$B$2:$B$5111,"&lt;="&amp;L$3)-$F402)))</f>
        <v/>
      </c>
      <c r="M402" s="54">
        <f>IF(OR($B402="",M$3&lt;$D402+Настройки!$B$7),0,MAX(0,$E402-MAX(0,SUMIFS(Тех_Движение!$G$2:$G$5111,Тех_Движение!$D$2:$D$5111,$C402,Тех_Движение!$B$2:$B$5111,"&lt;="&amp;M$3)-$F402)))</f>
        <v/>
      </c>
      <c r="N402" s="54">
        <f>IF(OR($B402="",N$3&lt;$D402+Настройки!$B$7),0,MAX(0,$E402-MAX(0,SUMIFS(Тех_Движение!$G$2:$G$5111,Тех_Движение!$D$2:$D$5111,$C402,Тех_Движение!$B$2:$B$5111,"&lt;="&amp;N$3)-$F402)))</f>
        <v/>
      </c>
      <c r="O402" s="54">
        <f>IF(OR($B402="",O$3&lt;$D402+Настройки!$B$7),0,MAX(0,$E402-MAX(0,SUMIFS(Тех_Движение!$G$2:$G$5111,Тех_Движение!$D$2:$D$5111,$C402,Тех_Движение!$B$2:$B$5111,"&lt;="&amp;O$3)-$F402)))</f>
        <v/>
      </c>
      <c r="P402" s="54">
        <f>IF(OR($B402="",P$3&lt;$D402+Настройки!$B$7),0,MAX(0,$E402-MAX(0,SUMIFS(Тех_Движение!$G$2:$G$5111,Тех_Движение!$D$2:$D$5111,$C402,Тех_Движение!$B$2:$B$5111,"&lt;="&amp;P$3)-$F402)))</f>
        <v/>
      </c>
      <c r="Q402" s="54">
        <f>IF(OR($B402="",Q$3&lt;$D402+Настройки!$B$7),0,MAX(0,$E402-MAX(0,SUMIFS(Тех_Движение!$G$2:$G$5111,Тех_Движение!$D$2:$D$5111,$C402,Тех_Движение!$B$2:$B$5111,"&lt;="&amp;Q$3)-$F402)))</f>
        <v/>
      </c>
      <c r="R402" s="54">
        <f>IF($B402="","",SUM($K402:$Q402))</f>
        <v/>
      </c>
      <c r="S402" s="56">
        <f>IF($B402="","",VLOOKUP($C402,Настройки!$A$11:$L$17,9,FALSE))</f>
        <v/>
      </c>
      <c r="T402" s="56">
        <f>IF($B402="","",$R402*$S402)</f>
        <v/>
      </c>
    </row>
    <row r="403">
      <c r="A403" s="20">
        <f>Тех_Движение!$A$400</f>
        <v/>
      </c>
      <c r="B403" s="20">
        <f>IF(Тех_Движение!$F$400&gt;0,Тех_Движение!$I$400,"")</f>
        <v/>
      </c>
      <c r="C403" s="20">
        <f>IF($B403="","",Тех_Движение!$D$400)</f>
        <v/>
      </c>
      <c r="D403" s="42">
        <f>IF($B403="","",Тех_Движение!$B$400)</f>
        <v/>
      </c>
      <c r="E403" s="54">
        <f>IF($B403="","",Тех_Движение!$F$400)</f>
        <v/>
      </c>
      <c r="F403" s="54">
        <f>IF($B403="","",SUMIFS($E$5:$E402,$C$5:$C402,$C403))</f>
        <v/>
      </c>
      <c r="G403" s="54">
        <f>IF($B403="","",MAX(0,$E403-MAX(0,SUMIFS(Тех_Движение!$G$2:$G$5111,Тех_Движение!$D$2:$D$5111,$C403,Тех_Движение!$B$2:$B$5111,"&lt;="&amp;Настройки!$B$5-1)-$F403)))</f>
        <v/>
      </c>
      <c r="H403" s="54">
        <f>IF($B403="","",IF(AND($D403&gt;=Настройки!$B$5,$D403&lt;=Настройки!$B$6),$E403,0))</f>
        <v/>
      </c>
      <c r="I403" s="54">
        <f>IF($B403="","",$G403+$H403-$J403)</f>
        <v/>
      </c>
      <c r="J403" s="54">
        <f>IF($B403="","",MAX(0,$E403-MAX(0,SUMIFS(Тех_Движение!$G$2:$G$5111,Тех_Движение!$D$2:$D$5111,$C403,Тех_Движение!$B$2:$B$5111,"&lt;="&amp;Настройки!$B$6)-$F403)))</f>
        <v/>
      </c>
      <c r="K403" s="54">
        <f>IF(OR($B403="",K$3&lt;$D403+Настройки!$B$7),0,MAX(0,$E403-MAX(0,SUMIFS(Тех_Движение!$G$2:$G$5111,Тех_Движение!$D$2:$D$5111,$C403,Тех_Движение!$B$2:$B$5111,"&lt;="&amp;K$3)-$F403)))</f>
        <v/>
      </c>
      <c r="L403" s="54">
        <f>IF(OR($B403="",L$3&lt;$D403+Настройки!$B$7),0,MAX(0,$E403-MAX(0,SUMIFS(Тех_Движение!$G$2:$G$5111,Тех_Движение!$D$2:$D$5111,$C403,Тех_Движение!$B$2:$B$5111,"&lt;="&amp;L$3)-$F403)))</f>
        <v/>
      </c>
      <c r="M403" s="54">
        <f>IF(OR($B403="",M$3&lt;$D403+Настройки!$B$7),0,MAX(0,$E403-MAX(0,SUMIFS(Тех_Движение!$G$2:$G$5111,Тех_Движение!$D$2:$D$5111,$C403,Тех_Движение!$B$2:$B$5111,"&lt;="&amp;M$3)-$F403)))</f>
        <v/>
      </c>
      <c r="N403" s="54">
        <f>IF(OR($B403="",N$3&lt;$D403+Настройки!$B$7),0,MAX(0,$E403-MAX(0,SUMIFS(Тех_Движение!$G$2:$G$5111,Тех_Движение!$D$2:$D$5111,$C403,Тех_Движение!$B$2:$B$5111,"&lt;="&amp;N$3)-$F403)))</f>
        <v/>
      </c>
      <c r="O403" s="54">
        <f>IF(OR($B403="",O$3&lt;$D403+Настройки!$B$7),0,MAX(0,$E403-MAX(0,SUMIFS(Тех_Движение!$G$2:$G$5111,Тех_Движение!$D$2:$D$5111,$C403,Тех_Движение!$B$2:$B$5111,"&lt;="&amp;O$3)-$F403)))</f>
        <v/>
      </c>
      <c r="P403" s="54">
        <f>IF(OR($B403="",P$3&lt;$D403+Настройки!$B$7),0,MAX(0,$E403-MAX(0,SUMIFS(Тех_Движение!$G$2:$G$5111,Тех_Движение!$D$2:$D$5111,$C403,Тех_Движение!$B$2:$B$5111,"&lt;="&amp;P$3)-$F403)))</f>
        <v/>
      </c>
      <c r="Q403" s="54">
        <f>IF(OR($B403="",Q$3&lt;$D403+Настройки!$B$7),0,MAX(0,$E403-MAX(0,SUMIFS(Тех_Движение!$G$2:$G$5111,Тех_Движение!$D$2:$D$5111,$C403,Тех_Движение!$B$2:$B$5111,"&lt;="&amp;Q$3)-$F403)))</f>
        <v/>
      </c>
      <c r="R403" s="54">
        <f>IF($B403="","",SUM($K403:$Q403))</f>
        <v/>
      </c>
      <c r="S403" s="56">
        <f>IF($B403="","",VLOOKUP($C403,Настройки!$A$11:$L$17,9,FALSE))</f>
        <v/>
      </c>
      <c r="T403" s="56">
        <f>IF($B403="","",$R403*$S403)</f>
        <v/>
      </c>
    </row>
    <row r="404">
      <c r="A404" s="20">
        <f>Тех_Движение!$A$401</f>
        <v/>
      </c>
      <c r="B404" s="20">
        <f>IF(Тех_Движение!$F$401&gt;0,Тех_Движение!$I$401,"")</f>
        <v/>
      </c>
      <c r="C404" s="20">
        <f>IF($B404="","",Тех_Движение!$D$401)</f>
        <v/>
      </c>
      <c r="D404" s="42">
        <f>IF($B404="","",Тех_Движение!$B$401)</f>
        <v/>
      </c>
      <c r="E404" s="54">
        <f>IF($B404="","",Тех_Движение!$F$401)</f>
        <v/>
      </c>
      <c r="F404" s="54">
        <f>IF($B404="","",SUMIFS($E$5:$E403,$C$5:$C403,$C404))</f>
        <v/>
      </c>
      <c r="G404" s="54">
        <f>IF($B404="","",MAX(0,$E404-MAX(0,SUMIFS(Тех_Движение!$G$2:$G$5111,Тех_Движение!$D$2:$D$5111,$C404,Тех_Движение!$B$2:$B$5111,"&lt;="&amp;Настройки!$B$5-1)-$F404)))</f>
        <v/>
      </c>
      <c r="H404" s="54">
        <f>IF($B404="","",IF(AND($D404&gt;=Настройки!$B$5,$D404&lt;=Настройки!$B$6),$E404,0))</f>
        <v/>
      </c>
      <c r="I404" s="54">
        <f>IF($B404="","",$G404+$H404-$J404)</f>
        <v/>
      </c>
      <c r="J404" s="54">
        <f>IF($B404="","",MAX(0,$E404-MAX(0,SUMIFS(Тех_Движение!$G$2:$G$5111,Тех_Движение!$D$2:$D$5111,$C404,Тех_Движение!$B$2:$B$5111,"&lt;="&amp;Настройки!$B$6)-$F404)))</f>
        <v/>
      </c>
      <c r="K404" s="54">
        <f>IF(OR($B404="",K$3&lt;$D404+Настройки!$B$7),0,MAX(0,$E404-MAX(0,SUMIFS(Тех_Движение!$G$2:$G$5111,Тех_Движение!$D$2:$D$5111,$C404,Тех_Движение!$B$2:$B$5111,"&lt;="&amp;K$3)-$F404)))</f>
        <v/>
      </c>
      <c r="L404" s="54">
        <f>IF(OR($B404="",L$3&lt;$D404+Настройки!$B$7),0,MAX(0,$E404-MAX(0,SUMIFS(Тех_Движение!$G$2:$G$5111,Тех_Движение!$D$2:$D$5111,$C404,Тех_Движение!$B$2:$B$5111,"&lt;="&amp;L$3)-$F404)))</f>
        <v/>
      </c>
      <c r="M404" s="54">
        <f>IF(OR($B404="",M$3&lt;$D404+Настройки!$B$7),0,MAX(0,$E404-MAX(0,SUMIFS(Тех_Движение!$G$2:$G$5111,Тех_Движение!$D$2:$D$5111,$C404,Тех_Движение!$B$2:$B$5111,"&lt;="&amp;M$3)-$F404)))</f>
        <v/>
      </c>
      <c r="N404" s="54">
        <f>IF(OR($B404="",N$3&lt;$D404+Настройки!$B$7),0,MAX(0,$E404-MAX(0,SUMIFS(Тех_Движение!$G$2:$G$5111,Тех_Движение!$D$2:$D$5111,$C404,Тех_Движение!$B$2:$B$5111,"&lt;="&amp;N$3)-$F404)))</f>
        <v/>
      </c>
      <c r="O404" s="54">
        <f>IF(OR($B404="",O$3&lt;$D404+Настройки!$B$7),0,MAX(0,$E404-MAX(0,SUMIFS(Тех_Движение!$G$2:$G$5111,Тех_Движение!$D$2:$D$5111,$C404,Тех_Движение!$B$2:$B$5111,"&lt;="&amp;O$3)-$F404)))</f>
        <v/>
      </c>
      <c r="P404" s="54">
        <f>IF(OR($B404="",P$3&lt;$D404+Настройки!$B$7),0,MAX(0,$E404-MAX(0,SUMIFS(Тех_Движение!$G$2:$G$5111,Тех_Движение!$D$2:$D$5111,$C404,Тех_Движение!$B$2:$B$5111,"&lt;="&amp;P$3)-$F404)))</f>
        <v/>
      </c>
      <c r="Q404" s="54">
        <f>IF(OR($B404="",Q$3&lt;$D404+Настройки!$B$7),0,MAX(0,$E404-MAX(0,SUMIFS(Тех_Движение!$G$2:$G$5111,Тех_Движение!$D$2:$D$5111,$C404,Тех_Движение!$B$2:$B$5111,"&lt;="&amp;Q$3)-$F404)))</f>
        <v/>
      </c>
      <c r="R404" s="54">
        <f>IF($B404="","",SUM($K404:$Q404))</f>
        <v/>
      </c>
      <c r="S404" s="56">
        <f>IF($B404="","",VLOOKUP($C404,Настройки!$A$11:$L$17,9,FALSE))</f>
        <v/>
      </c>
      <c r="T404" s="56">
        <f>IF($B404="","",$R404*$S404)</f>
        <v/>
      </c>
    </row>
    <row r="405">
      <c r="A405" s="20">
        <f>Тех_Движение!$A$402</f>
        <v/>
      </c>
      <c r="B405" s="20">
        <f>IF(Тех_Движение!$F$402&gt;0,Тех_Движение!$I$402,"")</f>
        <v/>
      </c>
      <c r="C405" s="20">
        <f>IF($B405="","",Тех_Движение!$D$402)</f>
        <v/>
      </c>
      <c r="D405" s="42">
        <f>IF($B405="","",Тех_Движение!$B$402)</f>
        <v/>
      </c>
      <c r="E405" s="54">
        <f>IF($B405="","",Тех_Движение!$F$402)</f>
        <v/>
      </c>
      <c r="F405" s="54">
        <f>IF($B405="","",SUMIFS($E$5:$E404,$C$5:$C404,$C405))</f>
        <v/>
      </c>
      <c r="G405" s="54">
        <f>IF($B405="","",MAX(0,$E405-MAX(0,SUMIFS(Тех_Движение!$G$2:$G$5111,Тех_Движение!$D$2:$D$5111,$C405,Тех_Движение!$B$2:$B$5111,"&lt;="&amp;Настройки!$B$5-1)-$F405)))</f>
        <v/>
      </c>
      <c r="H405" s="54">
        <f>IF($B405="","",IF(AND($D405&gt;=Настройки!$B$5,$D405&lt;=Настройки!$B$6),$E405,0))</f>
        <v/>
      </c>
      <c r="I405" s="54">
        <f>IF($B405="","",$G405+$H405-$J405)</f>
        <v/>
      </c>
      <c r="J405" s="54">
        <f>IF($B405="","",MAX(0,$E405-MAX(0,SUMIFS(Тех_Движение!$G$2:$G$5111,Тех_Движение!$D$2:$D$5111,$C405,Тех_Движение!$B$2:$B$5111,"&lt;="&amp;Настройки!$B$6)-$F405)))</f>
        <v/>
      </c>
      <c r="K405" s="54">
        <f>IF(OR($B405="",K$3&lt;$D405+Настройки!$B$7),0,MAX(0,$E405-MAX(0,SUMIFS(Тех_Движение!$G$2:$G$5111,Тех_Движение!$D$2:$D$5111,$C405,Тех_Движение!$B$2:$B$5111,"&lt;="&amp;K$3)-$F405)))</f>
        <v/>
      </c>
      <c r="L405" s="54">
        <f>IF(OR($B405="",L$3&lt;$D405+Настройки!$B$7),0,MAX(0,$E405-MAX(0,SUMIFS(Тех_Движение!$G$2:$G$5111,Тех_Движение!$D$2:$D$5111,$C405,Тех_Движение!$B$2:$B$5111,"&lt;="&amp;L$3)-$F405)))</f>
        <v/>
      </c>
      <c r="M405" s="54">
        <f>IF(OR($B405="",M$3&lt;$D405+Настройки!$B$7),0,MAX(0,$E405-MAX(0,SUMIFS(Тех_Движение!$G$2:$G$5111,Тех_Движение!$D$2:$D$5111,$C405,Тех_Движение!$B$2:$B$5111,"&lt;="&amp;M$3)-$F405)))</f>
        <v/>
      </c>
      <c r="N405" s="54">
        <f>IF(OR($B405="",N$3&lt;$D405+Настройки!$B$7),0,MAX(0,$E405-MAX(0,SUMIFS(Тех_Движение!$G$2:$G$5111,Тех_Движение!$D$2:$D$5111,$C405,Тех_Движение!$B$2:$B$5111,"&lt;="&amp;N$3)-$F405)))</f>
        <v/>
      </c>
      <c r="O405" s="54">
        <f>IF(OR($B405="",O$3&lt;$D405+Настройки!$B$7),0,MAX(0,$E405-MAX(0,SUMIFS(Тех_Движение!$G$2:$G$5111,Тех_Движение!$D$2:$D$5111,$C405,Тех_Движение!$B$2:$B$5111,"&lt;="&amp;O$3)-$F405)))</f>
        <v/>
      </c>
      <c r="P405" s="54">
        <f>IF(OR($B405="",P$3&lt;$D405+Настройки!$B$7),0,MAX(0,$E405-MAX(0,SUMIFS(Тех_Движение!$G$2:$G$5111,Тех_Движение!$D$2:$D$5111,$C405,Тех_Движение!$B$2:$B$5111,"&lt;="&amp;P$3)-$F405)))</f>
        <v/>
      </c>
      <c r="Q405" s="54">
        <f>IF(OR($B405="",Q$3&lt;$D405+Настройки!$B$7),0,MAX(0,$E405-MAX(0,SUMIFS(Тех_Движение!$G$2:$G$5111,Тех_Движение!$D$2:$D$5111,$C405,Тех_Движение!$B$2:$B$5111,"&lt;="&amp;Q$3)-$F405)))</f>
        <v/>
      </c>
      <c r="R405" s="54">
        <f>IF($B405="","",SUM($K405:$Q405))</f>
        <v/>
      </c>
      <c r="S405" s="56">
        <f>IF($B405="","",VLOOKUP($C405,Настройки!$A$11:$L$17,9,FALSE))</f>
        <v/>
      </c>
      <c r="T405" s="56">
        <f>IF($B405="","",$R405*$S405)</f>
        <v/>
      </c>
    </row>
    <row r="406">
      <c r="A406" s="20">
        <f>Тех_Движение!$A$403</f>
        <v/>
      </c>
      <c r="B406" s="20">
        <f>IF(Тех_Движение!$F$403&gt;0,Тех_Движение!$I$403,"")</f>
        <v/>
      </c>
      <c r="C406" s="20">
        <f>IF($B406="","",Тех_Движение!$D$403)</f>
        <v/>
      </c>
      <c r="D406" s="42">
        <f>IF($B406="","",Тех_Движение!$B$403)</f>
        <v/>
      </c>
      <c r="E406" s="54">
        <f>IF($B406="","",Тех_Движение!$F$403)</f>
        <v/>
      </c>
      <c r="F406" s="54">
        <f>IF($B406="","",SUMIFS($E$5:$E405,$C$5:$C405,$C406))</f>
        <v/>
      </c>
      <c r="G406" s="54">
        <f>IF($B406="","",MAX(0,$E406-MAX(0,SUMIFS(Тех_Движение!$G$2:$G$5111,Тех_Движение!$D$2:$D$5111,$C406,Тех_Движение!$B$2:$B$5111,"&lt;="&amp;Настройки!$B$5-1)-$F406)))</f>
        <v/>
      </c>
      <c r="H406" s="54">
        <f>IF($B406="","",IF(AND($D406&gt;=Настройки!$B$5,$D406&lt;=Настройки!$B$6),$E406,0))</f>
        <v/>
      </c>
      <c r="I406" s="54">
        <f>IF($B406="","",$G406+$H406-$J406)</f>
        <v/>
      </c>
      <c r="J406" s="54">
        <f>IF($B406="","",MAX(0,$E406-MAX(0,SUMIFS(Тех_Движение!$G$2:$G$5111,Тех_Движение!$D$2:$D$5111,$C406,Тех_Движение!$B$2:$B$5111,"&lt;="&amp;Настройки!$B$6)-$F406)))</f>
        <v/>
      </c>
      <c r="K406" s="54">
        <f>IF(OR($B406="",K$3&lt;$D406+Настройки!$B$7),0,MAX(0,$E406-MAX(0,SUMIFS(Тех_Движение!$G$2:$G$5111,Тех_Движение!$D$2:$D$5111,$C406,Тех_Движение!$B$2:$B$5111,"&lt;="&amp;K$3)-$F406)))</f>
        <v/>
      </c>
      <c r="L406" s="54">
        <f>IF(OR($B406="",L$3&lt;$D406+Настройки!$B$7),0,MAX(0,$E406-MAX(0,SUMIFS(Тех_Движение!$G$2:$G$5111,Тех_Движение!$D$2:$D$5111,$C406,Тех_Движение!$B$2:$B$5111,"&lt;="&amp;L$3)-$F406)))</f>
        <v/>
      </c>
      <c r="M406" s="54">
        <f>IF(OR($B406="",M$3&lt;$D406+Настройки!$B$7),0,MAX(0,$E406-MAX(0,SUMIFS(Тех_Движение!$G$2:$G$5111,Тех_Движение!$D$2:$D$5111,$C406,Тех_Движение!$B$2:$B$5111,"&lt;="&amp;M$3)-$F406)))</f>
        <v/>
      </c>
      <c r="N406" s="54">
        <f>IF(OR($B406="",N$3&lt;$D406+Настройки!$B$7),0,MAX(0,$E406-MAX(0,SUMIFS(Тех_Движение!$G$2:$G$5111,Тех_Движение!$D$2:$D$5111,$C406,Тех_Движение!$B$2:$B$5111,"&lt;="&amp;N$3)-$F406)))</f>
        <v/>
      </c>
      <c r="O406" s="54">
        <f>IF(OR($B406="",O$3&lt;$D406+Настройки!$B$7),0,MAX(0,$E406-MAX(0,SUMIFS(Тех_Движение!$G$2:$G$5111,Тех_Движение!$D$2:$D$5111,$C406,Тех_Движение!$B$2:$B$5111,"&lt;="&amp;O$3)-$F406)))</f>
        <v/>
      </c>
      <c r="P406" s="54">
        <f>IF(OR($B406="",P$3&lt;$D406+Настройки!$B$7),0,MAX(0,$E406-MAX(0,SUMIFS(Тех_Движение!$G$2:$G$5111,Тех_Движение!$D$2:$D$5111,$C406,Тех_Движение!$B$2:$B$5111,"&lt;="&amp;P$3)-$F406)))</f>
        <v/>
      </c>
      <c r="Q406" s="54">
        <f>IF(OR($B406="",Q$3&lt;$D406+Настройки!$B$7),0,MAX(0,$E406-MAX(0,SUMIFS(Тех_Движение!$G$2:$G$5111,Тех_Движение!$D$2:$D$5111,$C406,Тех_Движение!$B$2:$B$5111,"&lt;="&amp;Q$3)-$F406)))</f>
        <v/>
      </c>
      <c r="R406" s="54">
        <f>IF($B406="","",SUM($K406:$Q406))</f>
        <v/>
      </c>
      <c r="S406" s="56">
        <f>IF($B406="","",VLOOKUP($C406,Настройки!$A$11:$L$17,9,FALSE))</f>
        <v/>
      </c>
      <c r="T406" s="56">
        <f>IF($B406="","",$R406*$S406)</f>
        <v/>
      </c>
    </row>
    <row r="407">
      <c r="A407" s="20">
        <f>Тех_Движение!$A$404</f>
        <v/>
      </c>
      <c r="B407" s="20">
        <f>IF(Тех_Движение!$F$404&gt;0,Тех_Движение!$I$404,"")</f>
        <v/>
      </c>
      <c r="C407" s="20">
        <f>IF($B407="","",Тех_Движение!$D$404)</f>
        <v/>
      </c>
      <c r="D407" s="42">
        <f>IF($B407="","",Тех_Движение!$B$404)</f>
        <v/>
      </c>
      <c r="E407" s="54">
        <f>IF($B407="","",Тех_Движение!$F$404)</f>
        <v/>
      </c>
      <c r="F407" s="54">
        <f>IF($B407="","",SUMIFS($E$5:$E406,$C$5:$C406,$C407))</f>
        <v/>
      </c>
      <c r="G407" s="54">
        <f>IF($B407="","",MAX(0,$E407-MAX(0,SUMIFS(Тех_Движение!$G$2:$G$5111,Тех_Движение!$D$2:$D$5111,$C407,Тех_Движение!$B$2:$B$5111,"&lt;="&amp;Настройки!$B$5-1)-$F407)))</f>
        <v/>
      </c>
      <c r="H407" s="54">
        <f>IF($B407="","",IF(AND($D407&gt;=Настройки!$B$5,$D407&lt;=Настройки!$B$6),$E407,0))</f>
        <v/>
      </c>
      <c r="I407" s="54">
        <f>IF($B407="","",$G407+$H407-$J407)</f>
        <v/>
      </c>
      <c r="J407" s="54">
        <f>IF($B407="","",MAX(0,$E407-MAX(0,SUMIFS(Тех_Движение!$G$2:$G$5111,Тех_Движение!$D$2:$D$5111,$C407,Тех_Движение!$B$2:$B$5111,"&lt;="&amp;Настройки!$B$6)-$F407)))</f>
        <v/>
      </c>
      <c r="K407" s="54">
        <f>IF(OR($B407="",K$3&lt;$D407+Настройки!$B$7),0,MAX(0,$E407-MAX(0,SUMIFS(Тех_Движение!$G$2:$G$5111,Тех_Движение!$D$2:$D$5111,$C407,Тех_Движение!$B$2:$B$5111,"&lt;="&amp;K$3)-$F407)))</f>
        <v/>
      </c>
      <c r="L407" s="54">
        <f>IF(OR($B407="",L$3&lt;$D407+Настройки!$B$7),0,MAX(0,$E407-MAX(0,SUMIFS(Тех_Движение!$G$2:$G$5111,Тех_Движение!$D$2:$D$5111,$C407,Тех_Движение!$B$2:$B$5111,"&lt;="&amp;L$3)-$F407)))</f>
        <v/>
      </c>
      <c r="M407" s="54">
        <f>IF(OR($B407="",M$3&lt;$D407+Настройки!$B$7),0,MAX(0,$E407-MAX(0,SUMIFS(Тех_Движение!$G$2:$G$5111,Тех_Движение!$D$2:$D$5111,$C407,Тех_Движение!$B$2:$B$5111,"&lt;="&amp;M$3)-$F407)))</f>
        <v/>
      </c>
      <c r="N407" s="54">
        <f>IF(OR($B407="",N$3&lt;$D407+Настройки!$B$7),0,MAX(0,$E407-MAX(0,SUMIFS(Тех_Движение!$G$2:$G$5111,Тех_Движение!$D$2:$D$5111,$C407,Тех_Движение!$B$2:$B$5111,"&lt;="&amp;N$3)-$F407)))</f>
        <v/>
      </c>
      <c r="O407" s="54">
        <f>IF(OR($B407="",O$3&lt;$D407+Настройки!$B$7),0,MAX(0,$E407-MAX(0,SUMIFS(Тех_Движение!$G$2:$G$5111,Тех_Движение!$D$2:$D$5111,$C407,Тех_Движение!$B$2:$B$5111,"&lt;="&amp;O$3)-$F407)))</f>
        <v/>
      </c>
      <c r="P407" s="54">
        <f>IF(OR($B407="",P$3&lt;$D407+Настройки!$B$7),0,MAX(0,$E407-MAX(0,SUMIFS(Тех_Движение!$G$2:$G$5111,Тех_Движение!$D$2:$D$5111,$C407,Тех_Движение!$B$2:$B$5111,"&lt;="&amp;P$3)-$F407)))</f>
        <v/>
      </c>
      <c r="Q407" s="54">
        <f>IF(OR($B407="",Q$3&lt;$D407+Настройки!$B$7),0,MAX(0,$E407-MAX(0,SUMIFS(Тех_Движение!$G$2:$G$5111,Тех_Движение!$D$2:$D$5111,$C407,Тех_Движение!$B$2:$B$5111,"&lt;="&amp;Q$3)-$F407)))</f>
        <v/>
      </c>
      <c r="R407" s="54">
        <f>IF($B407="","",SUM($K407:$Q407))</f>
        <v/>
      </c>
      <c r="S407" s="56">
        <f>IF($B407="","",VLOOKUP($C407,Настройки!$A$11:$L$17,9,FALSE))</f>
        <v/>
      </c>
      <c r="T407" s="56">
        <f>IF($B407="","",$R407*$S407)</f>
        <v/>
      </c>
    </row>
    <row r="408">
      <c r="A408" s="20">
        <f>Тех_Движение!$A$405</f>
        <v/>
      </c>
      <c r="B408" s="20">
        <f>IF(Тех_Движение!$F$405&gt;0,Тех_Движение!$I$405,"")</f>
        <v/>
      </c>
      <c r="C408" s="20">
        <f>IF($B408="","",Тех_Движение!$D$405)</f>
        <v/>
      </c>
      <c r="D408" s="42">
        <f>IF($B408="","",Тех_Движение!$B$405)</f>
        <v/>
      </c>
      <c r="E408" s="54">
        <f>IF($B408="","",Тех_Движение!$F$405)</f>
        <v/>
      </c>
      <c r="F408" s="54">
        <f>IF($B408="","",SUMIFS($E$5:$E407,$C$5:$C407,$C408))</f>
        <v/>
      </c>
      <c r="G408" s="54">
        <f>IF($B408="","",MAX(0,$E408-MAX(0,SUMIFS(Тех_Движение!$G$2:$G$5111,Тех_Движение!$D$2:$D$5111,$C408,Тех_Движение!$B$2:$B$5111,"&lt;="&amp;Настройки!$B$5-1)-$F408)))</f>
        <v/>
      </c>
      <c r="H408" s="54">
        <f>IF($B408="","",IF(AND($D408&gt;=Настройки!$B$5,$D408&lt;=Настройки!$B$6),$E408,0))</f>
        <v/>
      </c>
      <c r="I408" s="54">
        <f>IF($B408="","",$G408+$H408-$J408)</f>
        <v/>
      </c>
      <c r="J408" s="54">
        <f>IF($B408="","",MAX(0,$E408-MAX(0,SUMIFS(Тех_Движение!$G$2:$G$5111,Тех_Движение!$D$2:$D$5111,$C408,Тех_Движение!$B$2:$B$5111,"&lt;="&amp;Настройки!$B$6)-$F408)))</f>
        <v/>
      </c>
      <c r="K408" s="54">
        <f>IF(OR($B408="",K$3&lt;$D408+Настройки!$B$7),0,MAX(0,$E408-MAX(0,SUMIFS(Тех_Движение!$G$2:$G$5111,Тех_Движение!$D$2:$D$5111,$C408,Тех_Движение!$B$2:$B$5111,"&lt;="&amp;K$3)-$F408)))</f>
        <v/>
      </c>
      <c r="L408" s="54">
        <f>IF(OR($B408="",L$3&lt;$D408+Настройки!$B$7),0,MAX(0,$E408-MAX(0,SUMIFS(Тех_Движение!$G$2:$G$5111,Тех_Движение!$D$2:$D$5111,$C408,Тех_Движение!$B$2:$B$5111,"&lt;="&amp;L$3)-$F408)))</f>
        <v/>
      </c>
      <c r="M408" s="54">
        <f>IF(OR($B408="",M$3&lt;$D408+Настройки!$B$7),0,MAX(0,$E408-MAX(0,SUMIFS(Тех_Движение!$G$2:$G$5111,Тех_Движение!$D$2:$D$5111,$C408,Тех_Движение!$B$2:$B$5111,"&lt;="&amp;M$3)-$F408)))</f>
        <v/>
      </c>
      <c r="N408" s="54">
        <f>IF(OR($B408="",N$3&lt;$D408+Настройки!$B$7),0,MAX(0,$E408-MAX(0,SUMIFS(Тех_Движение!$G$2:$G$5111,Тех_Движение!$D$2:$D$5111,$C408,Тех_Движение!$B$2:$B$5111,"&lt;="&amp;N$3)-$F408)))</f>
        <v/>
      </c>
      <c r="O408" s="54">
        <f>IF(OR($B408="",O$3&lt;$D408+Настройки!$B$7),0,MAX(0,$E408-MAX(0,SUMIFS(Тех_Движение!$G$2:$G$5111,Тех_Движение!$D$2:$D$5111,$C408,Тех_Движение!$B$2:$B$5111,"&lt;="&amp;O$3)-$F408)))</f>
        <v/>
      </c>
      <c r="P408" s="54">
        <f>IF(OR($B408="",P$3&lt;$D408+Настройки!$B$7),0,MAX(0,$E408-MAX(0,SUMIFS(Тех_Движение!$G$2:$G$5111,Тех_Движение!$D$2:$D$5111,$C408,Тех_Движение!$B$2:$B$5111,"&lt;="&amp;P$3)-$F408)))</f>
        <v/>
      </c>
      <c r="Q408" s="54">
        <f>IF(OR($B408="",Q$3&lt;$D408+Настройки!$B$7),0,MAX(0,$E408-MAX(0,SUMIFS(Тех_Движение!$G$2:$G$5111,Тех_Движение!$D$2:$D$5111,$C408,Тех_Движение!$B$2:$B$5111,"&lt;="&amp;Q$3)-$F408)))</f>
        <v/>
      </c>
      <c r="R408" s="54">
        <f>IF($B408="","",SUM($K408:$Q408))</f>
        <v/>
      </c>
      <c r="S408" s="56">
        <f>IF($B408="","",VLOOKUP($C408,Настройки!$A$11:$L$17,9,FALSE))</f>
        <v/>
      </c>
      <c r="T408" s="56">
        <f>IF($B408="","",$R408*$S408)</f>
        <v/>
      </c>
    </row>
    <row r="409">
      <c r="A409" s="20">
        <f>Тех_Движение!$A$406</f>
        <v/>
      </c>
      <c r="B409" s="20">
        <f>IF(Тех_Движение!$F$406&gt;0,Тех_Движение!$I$406,"")</f>
        <v/>
      </c>
      <c r="C409" s="20">
        <f>IF($B409="","",Тех_Движение!$D$406)</f>
        <v/>
      </c>
      <c r="D409" s="42">
        <f>IF($B409="","",Тех_Движение!$B$406)</f>
        <v/>
      </c>
      <c r="E409" s="54">
        <f>IF($B409="","",Тех_Движение!$F$406)</f>
        <v/>
      </c>
      <c r="F409" s="54">
        <f>IF($B409="","",SUMIFS($E$5:$E408,$C$5:$C408,$C409))</f>
        <v/>
      </c>
      <c r="G409" s="54">
        <f>IF($B409="","",MAX(0,$E409-MAX(0,SUMIFS(Тех_Движение!$G$2:$G$5111,Тех_Движение!$D$2:$D$5111,$C409,Тех_Движение!$B$2:$B$5111,"&lt;="&amp;Настройки!$B$5-1)-$F409)))</f>
        <v/>
      </c>
      <c r="H409" s="54">
        <f>IF($B409="","",IF(AND($D409&gt;=Настройки!$B$5,$D409&lt;=Настройки!$B$6),$E409,0))</f>
        <v/>
      </c>
      <c r="I409" s="54">
        <f>IF($B409="","",$G409+$H409-$J409)</f>
        <v/>
      </c>
      <c r="J409" s="54">
        <f>IF($B409="","",MAX(0,$E409-MAX(0,SUMIFS(Тех_Движение!$G$2:$G$5111,Тех_Движение!$D$2:$D$5111,$C409,Тех_Движение!$B$2:$B$5111,"&lt;="&amp;Настройки!$B$6)-$F409)))</f>
        <v/>
      </c>
      <c r="K409" s="54">
        <f>IF(OR($B409="",K$3&lt;$D409+Настройки!$B$7),0,MAX(0,$E409-MAX(0,SUMIFS(Тех_Движение!$G$2:$G$5111,Тех_Движение!$D$2:$D$5111,$C409,Тех_Движение!$B$2:$B$5111,"&lt;="&amp;K$3)-$F409)))</f>
        <v/>
      </c>
      <c r="L409" s="54">
        <f>IF(OR($B409="",L$3&lt;$D409+Настройки!$B$7),0,MAX(0,$E409-MAX(0,SUMIFS(Тех_Движение!$G$2:$G$5111,Тех_Движение!$D$2:$D$5111,$C409,Тех_Движение!$B$2:$B$5111,"&lt;="&amp;L$3)-$F409)))</f>
        <v/>
      </c>
      <c r="M409" s="54">
        <f>IF(OR($B409="",M$3&lt;$D409+Настройки!$B$7),0,MAX(0,$E409-MAX(0,SUMIFS(Тех_Движение!$G$2:$G$5111,Тех_Движение!$D$2:$D$5111,$C409,Тех_Движение!$B$2:$B$5111,"&lt;="&amp;M$3)-$F409)))</f>
        <v/>
      </c>
      <c r="N409" s="54">
        <f>IF(OR($B409="",N$3&lt;$D409+Настройки!$B$7),0,MAX(0,$E409-MAX(0,SUMIFS(Тех_Движение!$G$2:$G$5111,Тех_Движение!$D$2:$D$5111,$C409,Тех_Движение!$B$2:$B$5111,"&lt;="&amp;N$3)-$F409)))</f>
        <v/>
      </c>
      <c r="O409" s="54">
        <f>IF(OR($B409="",O$3&lt;$D409+Настройки!$B$7),0,MAX(0,$E409-MAX(0,SUMIFS(Тех_Движение!$G$2:$G$5111,Тех_Движение!$D$2:$D$5111,$C409,Тех_Движение!$B$2:$B$5111,"&lt;="&amp;O$3)-$F409)))</f>
        <v/>
      </c>
      <c r="P409" s="54">
        <f>IF(OR($B409="",P$3&lt;$D409+Настройки!$B$7),0,MAX(0,$E409-MAX(0,SUMIFS(Тех_Движение!$G$2:$G$5111,Тех_Движение!$D$2:$D$5111,$C409,Тех_Движение!$B$2:$B$5111,"&lt;="&amp;P$3)-$F409)))</f>
        <v/>
      </c>
      <c r="Q409" s="54">
        <f>IF(OR($B409="",Q$3&lt;$D409+Настройки!$B$7),0,MAX(0,$E409-MAX(0,SUMIFS(Тех_Движение!$G$2:$G$5111,Тех_Движение!$D$2:$D$5111,$C409,Тех_Движение!$B$2:$B$5111,"&lt;="&amp;Q$3)-$F409)))</f>
        <v/>
      </c>
      <c r="R409" s="54">
        <f>IF($B409="","",SUM($K409:$Q409))</f>
        <v/>
      </c>
      <c r="S409" s="56">
        <f>IF($B409="","",VLOOKUP($C409,Настройки!$A$11:$L$17,9,FALSE))</f>
        <v/>
      </c>
      <c r="T409" s="56">
        <f>IF($B409="","",$R409*$S409)</f>
        <v/>
      </c>
    </row>
    <row r="410">
      <c r="A410" s="20">
        <f>Тех_Движение!$A$407</f>
        <v/>
      </c>
      <c r="B410" s="20">
        <f>IF(Тех_Движение!$F$407&gt;0,Тех_Движение!$I$407,"")</f>
        <v/>
      </c>
      <c r="C410" s="20">
        <f>IF($B410="","",Тех_Движение!$D$407)</f>
        <v/>
      </c>
      <c r="D410" s="42">
        <f>IF($B410="","",Тех_Движение!$B$407)</f>
        <v/>
      </c>
      <c r="E410" s="54">
        <f>IF($B410="","",Тех_Движение!$F$407)</f>
        <v/>
      </c>
      <c r="F410" s="54">
        <f>IF($B410="","",SUMIFS($E$5:$E409,$C$5:$C409,$C410))</f>
        <v/>
      </c>
      <c r="G410" s="54">
        <f>IF($B410="","",MAX(0,$E410-MAX(0,SUMIFS(Тех_Движение!$G$2:$G$5111,Тех_Движение!$D$2:$D$5111,$C410,Тех_Движение!$B$2:$B$5111,"&lt;="&amp;Настройки!$B$5-1)-$F410)))</f>
        <v/>
      </c>
      <c r="H410" s="54">
        <f>IF($B410="","",IF(AND($D410&gt;=Настройки!$B$5,$D410&lt;=Настройки!$B$6),$E410,0))</f>
        <v/>
      </c>
      <c r="I410" s="54">
        <f>IF($B410="","",$G410+$H410-$J410)</f>
        <v/>
      </c>
      <c r="J410" s="54">
        <f>IF($B410="","",MAX(0,$E410-MAX(0,SUMIFS(Тех_Движение!$G$2:$G$5111,Тех_Движение!$D$2:$D$5111,$C410,Тех_Движение!$B$2:$B$5111,"&lt;="&amp;Настройки!$B$6)-$F410)))</f>
        <v/>
      </c>
      <c r="K410" s="54">
        <f>IF(OR($B410="",K$3&lt;$D410+Настройки!$B$7),0,MAX(0,$E410-MAX(0,SUMIFS(Тех_Движение!$G$2:$G$5111,Тех_Движение!$D$2:$D$5111,$C410,Тех_Движение!$B$2:$B$5111,"&lt;="&amp;K$3)-$F410)))</f>
        <v/>
      </c>
      <c r="L410" s="54">
        <f>IF(OR($B410="",L$3&lt;$D410+Настройки!$B$7),0,MAX(0,$E410-MAX(0,SUMIFS(Тех_Движение!$G$2:$G$5111,Тех_Движение!$D$2:$D$5111,$C410,Тех_Движение!$B$2:$B$5111,"&lt;="&amp;L$3)-$F410)))</f>
        <v/>
      </c>
      <c r="M410" s="54">
        <f>IF(OR($B410="",M$3&lt;$D410+Настройки!$B$7),0,MAX(0,$E410-MAX(0,SUMIFS(Тех_Движение!$G$2:$G$5111,Тех_Движение!$D$2:$D$5111,$C410,Тех_Движение!$B$2:$B$5111,"&lt;="&amp;M$3)-$F410)))</f>
        <v/>
      </c>
      <c r="N410" s="54">
        <f>IF(OR($B410="",N$3&lt;$D410+Настройки!$B$7),0,MAX(0,$E410-MAX(0,SUMIFS(Тех_Движение!$G$2:$G$5111,Тех_Движение!$D$2:$D$5111,$C410,Тех_Движение!$B$2:$B$5111,"&lt;="&amp;N$3)-$F410)))</f>
        <v/>
      </c>
      <c r="O410" s="54">
        <f>IF(OR($B410="",O$3&lt;$D410+Настройки!$B$7),0,MAX(0,$E410-MAX(0,SUMIFS(Тех_Движение!$G$2:$G$5111,Тех_Движение!$D$2:$D$5111,$C410,Тех_Движение!$B$2:$B$5111,"&lt;="&amp;O$3)-$F410)))</f>
        <v/>
      </c>
      <c r="P410" s="54">
        <f>IF(OR($B410="",P$3&lt;$D410+Настройки!$B$7),0,MAX(0,$E410-MAX(0,SUMIFS(Тех_Движение!$G$2:$G$5111,Тех_Движение!$D$2:$D$5111,$C410,Тех_Движение!$B$2:$B$5111,"&lt;="&amp;P$3)-$F410)))</f>
        <v/>
      </c>
      <c r="Q410" s="54">
        <f>IF(OR($B410="",Q$3&lt;$D410+Настройки!$B$7),0,MAX(0,$E410-MAX(0,SUMIFS(Тех_Движение!$G$2:$G$5111,Тех_Движение!$D$2:$D$5111,$C410,Тех_Движение!$B$2:$B$5111,"&lt;="&amp;Q$3)-$F410)))</f>
        <v/>
      </c>
      <c r="R410" s="54">
        <f>IF($B410="","",SUM($K410:$Q410))</f>
        <v/>
      </c>
      <c r="S410" s="56">
        <f>IF($B410="","",VLOOKUP($C410,Настройки!$A$11:$L$17,9,FALSE))</f>
        <v/>
      </c>
      <c r="T410" s="56">
        <f>IF($B410="","",$R410*$S410)</f>
        <v/>
      </c>
    </row>
    <row r="411">
      <c r="A411" s="20">
        <f>Тех_Движение!$A$408</f>
        <v/>
      </c>
      <c r="B411" s="20">
        <f>IF(Тех_Движение!$F$408&gt;0,Тех_Движение!$I$408,"")</f>
        <v/>
      </c>
      <c r="C411" s="20">
        <f>IF($B411="","",Тех_Движение!$D$408)</f>
        <v/>
      </c>
      <c r="D411" s="42">
        <f>IF($B411="","",Тех_Движение!$B$408)</f>
        <v/>
      </c>
      <c r="E411" s="54">
        <f>IF($B411="","",Тех_Движение!$F$408)</f>
        <v/>
      </c>
      <c r="F411" s="54">
        <f>IF($B411="","",SUMIFS($E$5:$E410,$C$5:$C410,$C411))</f>
        <v/>
      </c>
      <c r="G411" s="54">
        <f>IF($B411="","",MAX(0,$E411-MAX(0,SUMIFS(Тех_Движение!$G$2:$G$5111,Тех_Движение!$D$2:$D$5111,$C411,Тех_Движение!$B$2:$B$5111,"&lt;="&amp;Настройки!$B$5-1)-$F411)))</f>
        <v/>
      </c>
      <c r="H411" s="54">
        <f>IF($B411="","",IF(AND($D411&gt;=Настройки!$B$5,$D411&lt;=Настройки!$B$6),$E411,0))</f>
        <v/>
      </c>
      <c r="I411" s="54">
        <f>IF($B411="","",$G411+$H411-$J411)</f>
        <v/>
      </c>
      <c r="J411" s="54">
        <f>IF($B411="","",MAX(0,$E411-MAX(0,SUMIFS(Тех_Движение!$G$2:$G$5111,Тех_Движение!$D$2:$D$5111,$C411,Тех_Движение!$B$2:$B$5111,"&lt;="&amp;Настройки!$B$6)-$F411)))</f>
        <v/>
      </c>
      <c r="K411" s="54">
        <f>IF(OR($B411="",K$3&lt;$D411+Настройки!$B$7),0,MAX(0,$E411-MAX(0,SUMIFS(Тех_Движение!$G$2:$G$5111,Тех_Движение!$D$2:$D$5111,$C411,Тех_Движение!$B$2:$B$5111,"&lt;="&amp;K$3)-$F411)))</f>
        <v/>
      </c>
      <c r="L411" s="54">
        <f>IF(OR($B411="",L$3&lt;$D411+Настройки!$B$7),0,MAX(0,$E411-MAX(0,SUMIFS(Тех_Движение!$G$2:$G$5111,Тех_Движение!$D$2:$D$5111,$C411,Тех_Движение!$B$2:$B$5111,"&lt;="&amp;L$3)-$F411)))</f>
        <v/>
      </c>
      <c r="M411" s="54">
        <f>IF(OR($B411="",M$3&lt;$D411+Настройки!$B$7),0,MAX(0,$E411-MAX(0,SUMIFS(Тех_Движение!$G$2:$G$5111,Тех_Движение!$D$2:$D$5111,$C411,Тех_Движение!$B$2:$B$5111,"&lt;="&amp;M$3)-$F411)))</f>
        <v/>
      </c>
      <c r="N411" s="54">
        <f>IF(OR($B411="",N$3&lt;$D411+Настройки!$B$7),0,MAX(0,$E411-MAX(0,SUMIFS(Тех_Движение!$G$2:$G$5111,Тех_Движение!$D$2:$D$5111,$C411,Тех_Движение!$B$2:$B$5111,"&lt;="&amp;N$3)-$F411)))</f>
        <v/>
      </c>
      <c r="O411" s="54">
        <f>IF(OR($B411="",O$3&lt;$D411+Настройки!$B$7),0,MAX(0,$E411-MAX(0,SUMIFS(Тех_Движение!$G$2:$G$5111,Тех_Движение!$D$2:$D$5111,$C411,Тех_Движение!$B$2:$B$5111,"&lt;="&amp;O$3)-$F411)))</f>
        <v/>
      </c>
      <c r="P411" s="54">
        <f>IF(OR($B411="",P$3&lt;$D411+Настройки!$B$7),0,MAX(0,$E411-MAX(0,SUMIFS(Тех_Движение!$G$2:$G$5111,Тех_Движение!$D$2:$D$5111,$C411,Тех_Движение!$B$2:$B$5111,"&lt;="&amp;P$3)-$F411)))</f>
        <v/>
      </c>
      <c r="Q411" s="54">
        <f>IF(OR($B411="",Q$3&lt;$D411+Настройки!$B$7),0,MAX(0,$E411-MAX(0,SUMIFS(Тех_Движение!$G$2:$G$5111,Тех_Движение!$D$2:$D$5111,$C411,Тех_Движение!$B$2:$B$5111,"&lt;="&amp;Q$3)-$F411)))</f>
        <v/>
      </c>
      <c r="R411" s="54">
        <f>IF($B411="","",SUM($K411:$Q411))</f>
        <v/>
      </c>
      <c r="S411" s="56">
        <f>IF($B411="","",VLOOKUP($C411,Настройки!$A$11:$L$17,9,FALSE))</f>
        <v/>
      </c>
      <c r="T411" s="56">
        <f>IF($B411="","",$R411*$S411)</f>
        <v/>
      </c>
    </row>
    <row r="412">
      <c r="A412" s="20">
        <f>Тех_Движение!$A$409</f>
        <v/>
      </c>
      <c r="B412" s="20">
        <f>IF(Тех_Движение!$F$409&gt;0,Тех_Движение!$I$409,"")</f>
        <v/>
      </c>
      <c r="C412" s="20">
        <f>IF($B412="","",Тех_Движение!$D$409)</f>
        <v/>
      </c>
      <c r="D412" s="42">
        <f>IF($B412="","",Тех_Движение!$B$409)</f>
        <v/>
      </c>
      <c r="E412" s="54">
        <f>IF($B412="","",Тех_Движение!$F$409)</f>
        <v/>
      </c>
      <c r="F412" s="54">
        <f>IF($B412="","",SUMIFS($E$5:$E411,$C$5:$C411,$C412))</f>
        <v/>
      </c>
      <c r="G412" s="54">
        <f>IF($B412="","",MAX(0,$E412-MAX(0,SUMIFS(Тех_Движение!$G$2:$G$5111,Тех_Движение!$D$2:$D$5111,$C412,Тех_Движение!$B$2:$B$5111,"&lt;="&amp;Настройки!$B$5-1)-$F412)))</f>
        <v/>
      </c>
      <c r="H412" s="54">
        <f>IF($B412="","",IF(AND($D412&gt;=Настройки!$B$5,$D412&lt;=Настройки!$B$6),$E412,0))</f>
        <v/>
      </c>
      <c r="I412" s="54">
        <f>IF($B412="","",$G412+$H412-$J412)</f>
        <v/>
      </c>
      <c r="J412" s="54">
        <f>IF($B412="","",MAX(0,$E412-MAX(0,SUMIFS(Тех_Движение!$G$2:$G$5111,Тех_Движение!$D$2:$D$5111,$C412,Тех_Движение!$B$2:$B$5111,"&lt;="&amp;Настройки!$B$6)-$F412)))</f>
        <v/>
      </c>
      <c r="K412" s="54">
        <f>IF(OR($B412="",K$3&lt;$D412+Настройки!$B$7),0,MAX(0,$E412-MAX(0,SUMIFS(Тех_Движение!$G$2:$G$5111,Тех_Движение!$D$2:$D$5111,$C412,Тех_Движение!$B$2:$B$5111,"&lt;="&amp;K$3)-$F412)))</f>
        <v/>
      </c>
      <c r="L412" s="54">
        <f>IF(OR($B412="",L$3&lt;$D412+Настройки!$B$7),0,MAX(0,$E412-MAX(0,SUMIFS(Тех_Движение!$G$2:$G$5111,Тех_Движение!$D$2:$D$5111,$C412,Тех_Движение!$B$2:$B$5111,"&lt;="&amp;L$3)-$F412)))</f>
        <v/>
      </c>
      <c r="M412" s="54">
        <f>IF(OR($B412="",M$3&lt;$D412+Настройки!$B$7),0,MAX(0,$E412-MAX(0,SUMIFS(Тех_Движение!$G$2:$G$5111,Тех_Движение!$D$2:$D$5111,$C412,Тех_Движение!$B$2:$B$5111,"&lt;="&amp;M$3)-$F412)))</f>
        <v/>
      </c>
      <c r="N412" s="54">
        <f>IF(OR($B412="",N$3&lt;$D412+Настройки!$B$7),0,MAX(0,$E412-MAX(0,SUMIFS(Тех_Движение!$G$2:$G$5111,Тех_Движение!$D$2:$D$5111,$C412,Тех_Движение!$B$2:$B$5111,"&lt;="&amp;N$3)-$F412)))</f>
        <v/>
      </c>
      <c r="O412" s="54">
        <f>IF(OR($B412="",O$3&lt;$D412+Настройки!$B$7),0,MAX(0,$E412-MAX(0,SUMIFS(Тех_Движение!$G$2:$G$5111,Тех_Движение!$D$2:$D$5111,$C412,Тех_Движение!$B$2:$B$5111,"&lt;="&amp;O$3)-$F412)))</f>
        <v/>
      </c>
      <c r="P412" s="54">
        <f>IF(OR($B412="",P$3&lt;$D412+Настройки!$B$7),0,MAX(0,$E412-MAX(0,SUMIFS(Тех_Движение!$G$2:$G$5111,Тех_Движение!$D$2:$D$5111,$C412,Тех_Движение!$B$2:$B$5111,"&lt;="&amp;P$3)-$F412)))</f>
        <v/>
      </c>
      <c r="Q412" s="54">
        <f>IF(OR($B412="",Q$3&lt;$D412+Настройки!$B$7),0,MAX(0,$E412-MAX(0,SUMIFS(Тех_Движение!$G$2:$G$5111,Тех_Движение!$D$2:$D$5111,$C412,Тех_Движение!$B$2:$B$5111,"&lt;="&amp;Q$3)-$F412)))</f>
        <v/>
      </c>
      <c r="R412" s="54">
        <f>IF($B412="","",SUM($K412:$Q412))</f>
        <v/>
      </c>
      <c r="S412" s="56">
        <f>IF($B412="","",VLOOKUP($C412,Настройки!$A$11:$L$17,9,FALSE))</f>
        <v/>
      </c>
      <c r="T412" s="56">
        <f>IF($B412="","",$R412*$S412)</f>
        <v/>
      </c>
    </row>
    <row r="413">
      <c r="A413" s="20">
        <f>Тех_Движение!$A$410</f>
        <v/>
      </c>
      <c r="B413" s="20">
        <f>IF(Тех_Движение!$F$410&gt;0,Тех_Движение!$I$410,"")</f>
        <v/>
      </c>
      <c r="C413" s="20">
        <f>IF($B413="","",Тех_Движение!$D$410)</f>
        <v/>
      </c>
      <c r="D413" s="42">
        <f>IF($B413="","",Тех_Движение!$B$410)</f>
        <v/>
      </c>
      <c r="E413" s="54">
        <f>IF($B413="","",Тех_Движение!$F$410)</f>
        <v/>
      </c>
      <c r="F413" s="54">
        <f>IF($B413="","",SUMIFS($E$5:$E412,$C$5:$C412,$C413))</f>
        <v/>
      </c>
      <c r="G413" s="54">
        <f>IF($B413="","",MAX(0,$E413-MAX(0,SUMIFS(Тех_Движение!$G$2:$G$5111,Тех_Движение!$D$2:$D$5111,$C413,Тех_Движение!$B$2:$B$5111,"&lt;="&amp;Настройки!$B$5-1)-$F413)))</f>
        <v/>
      </c>
      <c r="H413" s="54">
        <f>IF($B413="","",IF(AND($D413&gt;=Настройки!$B$5,$D413&lt;=Настройки!$B$6),$E413,0))</f>
        <v/>
      </c>
      <c r="I413" s="54">
        <f>IF($B413="","",$G413+$H413-$J413)</f>
        <v/>
      </c>
      <c r="J413" s="54">
        <f>IF($B413="","",MAX(0,$E413-MAX(0,SUMIFS(Тех_Движение!$G$2:$G$5111,Тех_Движение!$D$2:$D$5111,$C413,Тех_Движение!$B$2:$B$5111,"&lt;="&amp;Настройки!$B$6)-$F413)))</f>
        <v/>
      </c>
      <c r="K413" s="54">
        <f>IF(OR($B413="",K$3&lt;$D413+Настройки!$B$7),0,MAX(0,$E413-MAX(0,SUMIFS(Тех_Движение!$G$2:$G$5111,Тех_Движение!$D$2:$D$5111,$C413,Тех_Движение!$B$2:$B$5111,"&lt;="&amp;K$3)-$F413)))</f>
        <v/>
      </c>
      <c r="L413" s="54">
        <f>IF(OR($B413="",L$3&lt;$D413+Настройки!$B$7),0,MAX(0,$E413-MAX(0,SUMIFS(Тех_Движение!$G$2:$G$5111,Тех_Движение!$D$2:$D$5111,$C413,Тех_Движение!$B$2:$B$5111,"&lt;="&amp;L$3)-$F413)))</f>
        <v/>
      </c>
      <c r="M413" s="54">
        <f>IF(OR($B413="",M$3&lt;$D413+Настройки!$B$7),0,MAX(0,$E413-MAX(0,SUMIFS(Тех_Движение!$G$2:$G$5111,Тех_Движение!$D$2:$D$5111,$C413,Тех_Движение!$B$2:$B$5111,"&lt;="&amp;M$3)-$F413)))</f>
        <v/>
      </c>
      <c r="N413" s="54">
        <f>IF(OR($B413="",N$3&lt;$D413+Настройки!$B$7),0,MAX(0,$E413-MAX(0,SUMIFS(Тех_Движение!$G$2:$G$5111,Тех_Движение!$D$2:$D$5111,$C413,Тех_Движение!$B$2:$B$5111,"&lt;="&amp;N$3)-$F413)))</f>
        <v/>
      </c>
      <c r="O413" s="54">
        <f>IF(OR($B413="",O$3&lt;$D413+Настройки!$B$7),0,MAX(0,$E413-MAX(0,SUMIFS(Тех_Движение!$G$2:$G$5111,Тех_Движение!$D$2:$D$5111,$C413,Тех_Движение!$B$2:$B$5111,"&lt;="&amp;O$3)-$F413)))</f>
        <v/>
      </c>
      <c r="P413" s="54">
        <f>IF(OR($B413="",P$3&lt;$D413+Настройки!$B$7),0,MAX(0,$E413-MAX(0,SUMIFS(Тех_Движение!$G$2:$G$5111,Тех_Движение!$D$2:$D$5111,$C413,Тех_Движение!$B$2:$B$5111,"&lt;="&amp;P$3)-$F413)))</f>
        <v/>
      </c>
      <c r="Q413" s="54">
        <f>IF(OR($B413="",Q$3&lt;$D413+Настройки!$B$7),0,MAX(0,$E413-MAX(0,SUMIFS(Тех_Движение!$G$2:$G$5111,Тех_Движение!$D$2:$D$5111,$C413,Тех_Движение!$B$2:$B$5111,"&lt;="&amp;Q$3)-$F413)))</f>
        <v/>
      </c>
      <c r="R413" s="54">
        <f>IF($B413="","",SUM($K413:$Q413))</f>
        <v/>
      </c>
      <c r="S413" s="56">
        <f>IF($B413="","",VLOOKUP($C413,Настройки!$A$11:$L$17,9,FALSE))</f>
        <v/>
      </c>
      <c r="T413" s="56">
        <f>IF($B413="","",$R413*$S413)</f>
        <v/>
      </c>
    </row>
    <row r="414">
      <c r="A414" s="20">
        <f>Тех_Движение!$A$411</f>
        <v/>
      </c>
      <c r="B414" s="20">
        <f>IF(Тех_Движение!$F$411&gt;0,Тех_Движение!$I$411,"")</f>
        <v/>
      </c>
      <c r="C414" s="20">
        <f>IF($B414="","",Тех_Движение!$D$411)</f>
        <v/>
      </c>
      <c r="D414" s="42">
        <f>IF($B414="","",Тех_Движение!$B$411)</f>
        <v/>
      </c>
      <c r="E414" s="54">
        <f>IF($B414="","",Тех_Движение!$F$411)</f>
        <v/>
      </c>
      <c r="F414" s="54">
        <f>IF($B414="","",SUMIFS($E$5:$E413,$C$5:$C413,$C414))</f>
        <v/>
      </c>
      <c r="G414" s="54">
        <f>IF($B414="","",MAX(0,$E414-MAX(0,SUMIFS(Тех_Движение!$G$2:$G$5111,Тех_Движение!$D$2:$D$5111,$C414,Тех_Движение!$B$2:$B$5111,"&lt;="&amp;Настройки!$B$5-1)-$F414)))</f>
        <v/>
      </c>
      <c r="H414" s="54">
        <f>IF($B414="","",IF(AND($D414&gt;=Настройки!$B$5,$D414&lt;=Настройки!$B$6),$E414,0))</f>
        <v/>
      </c>
      <c r="I414" s="54">
        <f>IF($B414="","",$G414+$H414-$J414)</f>
        <v/>
      </c>
      <c r="J414" s="54">
        <f>IF($B414="","",MAX(0,$E414-MAX(0,SUMIFS(Тех_Движение!$G$2:$G$5111,Тех_Движение!$D$2:$D$5111,$C414,Тех_Движение!$B$2:$B$5111,"&lt;="&amp;Настройки!$B$6)-$F414)))</f>
        <v/>
      </c>
      <c r="K414" s="54">
        <f>IF(OR($B414="",K$3&lt;$D414+Настройки!$B$7),0,MAX(0,$E414-MAX(0,SUMIFS(Тех_Движение!$G$2:$G$5111,Тех_Движение!$D$2:$D$5111,$C414,Тех_Движение!$B$2:$B$5111,"&lt;="&amp;K$3)-$F414)))</f>
        <v/>
      </c>
      <c r="L414" s="54">
        <f>IF(OR($B414="",L$3&lt;$D414+Настройки!$B$7),0,MAX(0,$E414-MAX(0,SUMIFS(Тех_Движение!$G$2:$G$5111,Тех_Движение!$D$2:$D$5111,$C414,Тех_Движение!$B$2:$B$5111,"&lt;="&amp;L$3)-$F414)))</f>
        <v/>
      </c>
      <c r="M414" s="54">
        <f>IF(OR($B414="",M$3&lt;$D414+Настройки!$B$7),0,MAX(0,$E414-MAX(0,SUMIFS(Тех_Движение!$G$2:$G$5111,Тех_Движение!$D$2:$D$5111,$C414,Тех_Движение!$B$2:$B$5111,"&lt;="&amp;M$3)-$F414)))</f>
        <v/>
      </c>
      <c r="N414" s="54">
        <f>IF(OR($B414="",N$3&lt;$D414+Настройки!$B$7),0,MAX(0,$E414-MAX(0,SUMIFS(Тех_Движение!$G$2:$G$5111,Тех_Движение!$D$2:$D$5111,$C414,Тех_Движение!$B$2:$B$5111,"&lt;="&amp;N$3)-$F414)))</f>
        <v/>
      </c>
      <c r="O414" s="54">
        <f>IF(OR($B414="",O$3&lt;$D414+Настройки!$B$7),0,MAX(0,$E414-MAX(0,SUMIFS(Тех_Движение!$G$2:$G$5111,Тех_Движение!$D$2:$D$5111,$C414,Тех_Движение!$B$2:$B$5111,"&lt;="&amp;O$3)-$F414)))</f>
        <v/>
      </c>
      <c r="P414" s="54">
        <f>IF(OR($B414="",P$3&lt;$D414+Настройки!$B$7),0,MAX(0,$E414-MAX(0,SUMIFS(Тех_Движение!$G$2:$G$5111,Тех_Движение!$D$2:$D$5111,$C414,Тех_Движение!$B$2:$B$5111,"&lt;="&amp;P$3)-$F414)))</f>
        <v/>
      </c>
      <c r="Q414" s="54">
        <f>IF(OR($B414="",Q$3&lt;$D414+Настройки!$B$7),0,MAX(0,$E414-MAX(0,SUMIFS(Тех_Движение!$G$2:$G$5111,Тех_Движение!$D$2:$D$5111,$C414,Тех_Движение!$B$2:$B$5111,"&lt;="&amp;Q$3)-$F414)))</f>
        <v/>
      </c>
      <c r="R414" s="54">
        <f>IF($B414="","",SUM($K414:$Q414))</f>
        <v/>
      </c>
      <c r="S414" s="56">
        <f>IF($B414="","",VLOOKUP($C414,Настройки!$A$11:$L$17,9,FALSE))</f>
        <v/>
      </c>
      <c r="T414" s="56">
        <f>IF($B414="","",$R414*$S414)</f>
        <v/>
      </c>
    </row>
    <row r="415">
      <c r="A415" s="20">
        <f>Тех_Движение!$A$412</f>
        <v/>
      </c>
      <c r="B415" s="20">
        <f>IF(Тех_Движение!$F$412&gt;0,Тех_Движение!$I$412,"")</f>
        <v/>
      </c>
      <c r="C415" s="20">
        <f>IF($B415="","",Тех_Движение!$D$412)</f>
        <v/>
      </c>
      <c r="D415" s="42">
        <f>IF($B415="","",Тех_Движение!$B$412)</f>
        <v/>
      </c>
      <c r="E415" s="54">
        <f>IF($B415="","",Тех_Движение!$F$412)</f>
        <v/>
      </c>
      <c r="F415" s="54">
        <f>IF($B415="","",SUMIFS($E$5:$E414,$C$5:$C414,$C415))</f>
        <v/>
      </c>
      <c r="G415" s="54">
        <f>IF($B415="","",MAX(0,$E415-MAX(0,SUMIFS(Тех_Движение!$G$2:$G$5111,Тех_Движение!$D$2:$D$5111,$C415,Тех_Движение!$B$2:$B$5111,"&lt;="&amp;Настройки!$B$5-1)-$F415)))</f>
        <v/>
      </c>
      <c r="H415" s="54">
        <f>IF($B415="","",IF(AND($D415&gt;=Настройки!$B$5,$D415&lt;=Настройки!$B$6),$E415,0))</f>
        <v/>
      </c>
      <c r="I415" s="54">
        <f>IF($B415="","",$G415+$H415-$J415)</f>
        <v/>
      </c>
      <c r="J415" s="54">
        <f>IF($B415="","",MAX(0,$E415-MAX(0,SUMIFS(Тех_Движение!$G$2:$G$5111,Тех_Движение!$D$2:$D$5111,$C415,Тех_Движение!$B$2:$B$5111,"&lt;="&amp;Настройки!$B$6)-$F415)))</f>
        <v/>
      </c>
      <c r="K415" s="54">
        <f>IF(OR($B415="",K$3&lt;$D415+Настройки!$B$7),0,MAX(0,$E415-MAX(0,SUMIFS(Тех_Движение!$G$2:$G$5111,Тех_Движение!$D$2:$D$5111,$C415,Тех_Движение!$B$2:$B$5111,"&lt;="&amp;K$3)-$F415)))</f>
        <v/>
      </c>
      <c r="L415" s="54">
        <f>IF(OR($B415="",L$3&lt;$D415+Настройки!$B$7),0,MAX(0,$E415-MAX(0,SUMIFS(Тех_Движение!$G$2:$G$5111,Тех_Движение!$D$2:$D$5111,$C415,Тех_Движение!$B$2:$B$5111,"&lt;="&amp;L$3)-$F415)))</f>
        <v/>
      </c>
      <c r="M415" s="54">
        <f>IF(OR($B415="",M$3&lt;$D415+Настройки!$B$7),0,MAX(0,$E415-MAX(0,SUMIFS(Тех_Движение!$G$2:$G$5111,Тех_Движение!$D$2:$D$5111,$C415,Тех_Движение!$B$2:$B$5111,"&lt;="&amp;M$3)-$F415)))</f>
        <v/>
      </c>
      <c r="N415" s="54">
        <f>IF(OR($B415="",N$3&lt;$D415+Настройки!$B$7),0,MAX(0,$E415-MAX(0,SUMIFS(Тех_Движение!$G$2:$G$5111,Тех_Движение!$D$2:$D$5111,$C415,Тех_Движение!$B$2:$B$5111,"&lt;="&amp;N$3)-$F415)))</f>
        <v/>
      </c>
      <c r="O415" s="54">
        <f>IF(OR($B415="",O$3&lt;$D415+Настройки!$B$7),0,MAX(0,$E415-MAX(0,SUMIFS(Тех_Движение!$G$2:$G$5111,Тех_Движение!$D$2:$D$5111,$C415,Тех_Движение!$B$2:$B$5111,"&lt;="&amp;O$3)-$F415)))</f>
        <v/>
      </c>
      <c r="P415" s="54">
        <f>IF(OR($B415="",P$3&lt;$D415+Настройки!$B$7),0,MAX(0,$E415-MAX(0,SUMIFS(Тех_Движение!$G$2:$G$5111,Тех_Движение!$D$2:$D$5111,$C415,Тех_Движение!$B$2:$B$5111,"&lt;="&amp;P$3)-$F415)))</f>
        <v/>
      </c>
      <c r="Q415" s="54">
        <f>IF(OR($B415="",Q$3&lt;$D415+Настройки!$B$7),0,MAX(0,$E415-MAX(0,SUMIFS(Тех_Движение!$G$2:$G$5111,Тех_Движение!$D$2:$D$5111,$C415,Тех_Движение!$B$2:$B$5111,"&lt;="&amp;Q$3)-$F415)))</f>
        <v/>
      </c>
      <c r="R415" s="54">
        <f>IF($B415="","",SUM($K415:$Q415))</f>
        <v/>
      </c>
      <c r="S415" s="56">
        <f>IF($B415="","",VLOOKUP($C415,Настройки!$A$11:$L$17,9,FALSE))</f>
        <v/>
      </c>
      <c r="T415" s="56">
        <f>IF($B415="","",$R415*$S415)</f>
        <v/>
      </c>
    </row>
    <row r="416">
      <c r="A416" s="20">
        <f>Тех_Движение!$A$413</f>
        <v/>
      </c>
      <c r="B416" s="20">
        <f>IF(Тех_Движение!$F$413&gt;0,Тех_Движение!$I$413,"")</f>
        <v/>
      </c>
      <c r="C416" s="20">
        <f>IF($B416="","",Тех_Движение!$D$413)</f>
        <v/>
      </c>
      <c r="D416" s="42">
        <f>IF($B416="","",Тех_Движение!$B$413)</f>
        <v/>
      </c>
      <c r="E416" s="54">
        <f>IF($B416="","",Тех_Движение!$F$413)</f>
        <v/>
      </c>
      <c r="F416" s="54">
        <f>IF($B416="","",SUMIFS($E$5:$E415,$C$5:$C415,$C416))</f>
        <v/>
      </c>
      <c r="G416" s="54">
        <f>IF($B416="","",MAX(0,$E416-MAX(0,SUMIFS(Тех_Движение!$G$2:$G$5111,Тех_Движение!$D$2:$D$5111,$C416,Тех_Движение!$B$2:$B$5111,"&lt;="&amp;Настройки!$B$5-1)-$F416)))</f>
        <v/>
      </c>
      <c r="H416" s="54">
        <f>IF($B416="","",IF(AND($D416&gt;=Настройки!$B$5,$D416&lt;=Настройки!$B$6),$E416,0))</f>
        <v/>
      </c>
      <c r="I416" s="54">
        <f>IF($B416="","",$G416+$H416-$J416)</f>
        <v/>
      </c>
      <c r="J416" s="54">
        <f>IF($B416="","",MAX(0,$E416-MAX(0,SUMIFS(Тех_Движение!$G$2:$G$5111,Тех_Движение!$D$2:$D$5111,$C416,Тех_Движение!$B$2:$B$5111,"&lt;="&amp;Настройки!$B$6)-$F416)))</f>
        <v/>
      </c>
      <c r="K416" s="54">
        <f>IF(OR($B416="",K$3&lt;$D416+Настройки!$B$7),0,MAX(0,$E416-MAX(0,SUMIFS(Тех_Движение!$G$2:$G$5111,Тех_Движение!$D$2:$D$5111,$C416,Тех_Движение!$B$2:$B$5111,"&lt;="&amp;K$3)-$F416)))</f>
        <v/>
      </c>
      <c r="L416" s="54">
        <f>IF(OR($B416="",L$3&lt;$D416+Настройки!$B$7),0,MAX(0,$E416-MAX(0,SUMIFS(Тех_Движение!$G$2:$G$5111,Тех_Движение!$D$2:$D$5111,$C416,Тех_Движение!$B$2:$B$5111,"&lt;="&amp;L$3)-$F416)))</f>
        <v/>
      </c>
      <c r="M416" s="54">
        <f>IF(OR($B416="",M$3&lt;$D416+Настройки!$B$7),0,MAX(0,$E416-MAX(0,SUMIFS(Тех_Движение!$G$2:$G$5111,Тех_Движение!$D$2:$D$5111,$C416,Тех_Движение!$B$2:$B$5111,"&lt;="&amp;M$3)-$F416)))</f>
        <v/>
      </c>
      <c r="N416" s="54">
        <f>IF(OR($B416="",N$3&lt;$D416+Настройки!$B$7),0,MAX(0,$E416-MAX(0,SUMIFS(Тех_Движение!$G$2:$G$5111,Тех_Движение!$D$2:$D$5111,$C416,Тех_Движение!$B$2:$B$5111,"&lt;="&amp;N$3)-$F416)))</f>
        <v/>
      </c>
      <c r="O416" s="54">
        <f>IF(OR($B416="",O$3&lt;$D416+Настройки!$B$7),0,MAX(0,$E416-MAX(0,SUMIFS(Тех_Движение!$G$2:$G$5111,Тех_Движение!$D$2:$D$5111,$C416,Тех_Движение!$B$2:$B$5111,"&lt;="&amp;O$3)-$F416)))</f>
        <v/>
      </c>
      <c r="P416" s="54">
        <f>IF(OR($B416="",P$3&lt;$D416+Настройки!$B$7),0,MAX(0,$E416-MAX(0,SUMIFS(Тех_Движение!$G$2:$G$5111,Тех_Движение!$D$2:$D$5111,$C416,Тех_Движение!$B$2:$B$5111,"&lt;="&amp;P$3)-$F416)))</f>
        <v/>
      </c>
      <c r="Q416" s="54">
        <f>IF(OR($B416="",Q$3&lt;$D416+Настройки!$B$7),0,MAX(0,$E416-MAX(0,SUMIFS(Тех_Движение!$G$2:$G$5111,Тех_Движение!$D$2:$D$5111,$C416,Тех_Движение!$B$2:$B$5111,"&lt;="&amp;Q$3)-$F416)))</f>
        <v/>
      </c>
      <c r="R416" s="54">
        <f>IF($B416="","",SUM($K416:$Q416))</f>
        <v/>
      </c>
      <c r="S416" s="56">
        <f>IF($B416="","",VLOOKUP($C416,Настройки!$A$11:$L$17,9,FALSE))</f>
        <v/>
      </c>
      <c r="T416" s="56">
        <f>IF($B416="","",$R416*$S416)</f>
        <v/>
      </c>
    </row>
    <row r="417">
      <c r="A417" s="20">
        <f>Тех_Движение!$A$414</f>
        <v/>
      </c>
      <c r="B417" s="20">
        <f>IF(Тех_Движение!$F$414&gt;0,Тех_Движение!$I$414,"")</f>
        <v/>
      </c>
      <c r="C417" s="20">
        <f>IF($B417="","",Тех_Движение!$D$414)</f>
        <v/>
      </c>
      <c r="D417" s="42">
        <f>IF($B417="","",Тех_Движение!$B$414)</f>
        <v/>
      </c>
      <c r="E417" s="54">
        <f>IF($B417="","",Тех_Движение!$F$414)</f>
        <v/>
      </c>
      <c r="F417" s="54">
        <f>IF($B417="","",SUMIFS($E$5:$E416,$C$5:$C416,$C417))</f>
        <v/>
      </c>
      <c r="G417" s="54">
        <f>IF($B417="","",MAX(0,$E417-MAX(0,SUMIFS(Тех_Движение!$G$2:$G$5111,Тех_Движение!$D$2:$D$5111,$C417,Тех_Движение!$B$2:$B$5111,"&lt;="&amp;Настройки!$B$5-1)-$F417)))</f>
        <v/>
      </c>
      <c r="H417" s="54">
        <f>IF($B417="","",IF(AND($D417&gt;=Настройки!$B$5,$D417&lt;=Настройки!$B$6),$E417,0))</f>
        <v/>
      </c>
      <c r="I417" s="54">
        <f>IF($B417="","",$G417+$H417-$J417)</f>
        <v/>
      </c>
      <c r="J417" s="54">
        <f>IF($B417="","",MAX(0,$E417-MAX(0,SUMIFS(Тех_Движение!$G$2:$G$5111,Тех_Движение!$D$2:$D$5111,$C417,Тех_Движение!$B$2:$B$5111,"&lt;="&amp;Настройки!$B$6)-$F417)))</f>
        <v/>
      </c>
      <c r="K417" s="54">
        <f>IF(OR($B417="",K$3&lt;$D417+Настройки!$B$7),0,MAX(0,$E417-MAX(0,SUMIFS(Тех_Движение!$G$2:$G$5111,Тех_Движение!$D$2:$D$5111,$C417,Тех_Движение!$B$2:$B$5111,"&lt;="&amp;K$3)-$F417)))</f>
        <v/>
      </c>
      <c r="L417" s="54">
        <f>IF(OR($B417="",L$3&lt;$D417+Настройки!$B$7),0,MAX(0,$E417-MAX(0,SUMIFS(Тех_Движение!$G$2:$G$5111,Тех_Движение!$D$2:$D$5111,$C417,Тех_Движение!$B$2:$B$5111,"&lt;="&amp;L$3)-$F417)))</f>
        <v/>
      </c>
      <c r="M417" s="54">
        <f>IF(OR($B417="",M$3&lt;$D417+Настройки!$B$7),0,MAX(0,$E417-MAX(0,SUMIFS(Тех_Движение!$G$2:$G$5111,Тех_Движение!$D$2:$D$5111,$C417,Тех_Движение!$B$2:$B$5111,"&lt;="&amp;M$3)-$F417)))</f>
        <v/>
      </c>
      <c r="N417" s="54">
        <f>IF(OR($B417="",N$3&lt;$D417+Настройки!$B$7),0,MAX(0,$E417-MAX(0,SUMIFS(Тех_Движение!$G$2:$G$5111,Тех_Движение!$D$2:$D$5111,$C417,Тех_Движение!$B$2:$B$5111,"&lt;="&amp;N$3)-$F417)))</f>
        <v/>
      </c>
      <c r="O417" s="54">
        <f>IF(OR($B417="",O$3&lt;$D417+Настройки!$B$7),0,MAX(0,$E417-MAX(0,SUMIFS(Тех_Движение!$G$2:$G$5111,Тех_Движение!$D$2:$D$5111,$C417,Тех_Движение!$B$2:$B$5111,"&lt;="&amp;O$3)-$F417)))</f>
        <v/>
      </c>
      <c r="P417" s="54">
        <f>IF(OR($B417="",P$3&lt;$D417+Настройки!$B$7),0,MAX(0,$E417-MAX(0,SUMIFS(Тех_Движение!$G$2:$G$5111,Тех_Движение!$D$2:$D$5111,$C417,Тех_Движение!$B$2:$B$5111,"&lt;="&amp;P$3)-$F417)))</f>
        <v/>
      </c>
      <c r="Q417" s="54">
        <f>IF(OR($B417="",Q$3&lt;$D417+Настройки!$B$7),0,MAX(0,$E417-MAX(0,SUMIFS(Тех_Движение!$G$2:$G$5111,Тех_Движение!$D$2:$D$5111,$C417,Тех_Движение!$B$2:$B$5111,"&lt;="&amp;Q$3)-$F417)))</f>
        <v/>
      </c>
      <c r="R417" s="54">
        <f>IF($B417="","",SUM($K417:$Q417))</f>
        <v/>
      </c>
      <c r="S417" s="56">
        <f>IF($B417="","",VLOOKUP($C417,Настройки!$A$11:$L$17,9,FALSE))</f>
        <v/>
      </c>
      <c r="T417" s="56">
        <f>IF($B417="","",$R417*$S417)</f>
        <v/>
      </c>
    </row>
    <row r="418">
      <c r="A418" s="20">
        <f>Тех_Движение!$A$415</f>
        <v/>
      </c>
      <c r="B418" s="20">
        <f>IF(Тех_Движение!$F$415&gt;0,Тех_Движение!$I$415,"")</f>
        <v/>
      </c>
      <c r="C418" s="20">
        <f>IF($B418="","",Тех_Движение!$D$415)</f>
        <v/>
      </c>
      <c r="D418" s="42">
        <f>IF($B418="","",Тех_Движение!$B$415)</f>
        <v/>
      </c>
      <c r="E418" s="54">
        <f>IF($B418="","",Тех_Движение!$F$415)</f>
        <v/>
      </c>
      <c r="F418" s="54">
        <f>IF($B418="","",SUMIFS($E$5:$E417,$C$5:$C417,$C418))</f>
        <v/>
      </c>
      <c r="G418" s="54">
        <f>IF($B418="","",MAX(0,$E418-MAX(0,SUMIFS(Тех_Движение!$G$2:$G$5111,Тех_Движение!$D$2:$D$5111,$C418,Тех_Движение!$B$2:$B$5111,"&lt;="&amp;Настройки!$B$5-1)-$F418)))</f>
        <v/>
      </c>
      <c r="H418" s="54">
        <f>IF($B418="","",IF(AND($D418&gt;=Настройки!$B$5,$D418&lt;=Настройки!$B$6),$E418,0))</f>
        <v/>
      </c>
      <c r="I418" s="54">
        <f>IF($B418="","",$G418+$H418-$J418)</f>
        <v/>
      </c>
      <c r="J418" s="54">
        <f>IF($B418="","",MAX(0,$E418-MAX(0,SUMIFS(Тех_Движение!$G$2:$G$5111,Тех_Движение!$D$2:$D$5111,$C418,Тех_Движение!$B$2:$B$5111,"&lt;="&amp;Настройки!$B$6)-$F418)))</f>
        <v/>
      </c>
      <c r="K418" s="54">
        <f>IF(OR($B418="",K$3&lt;$D418+Настройки!$B$7),0,MAX(0,$E418-MAX(0,SUMIFS(Тех_Движение!$G$2:$G$5111,Тех_Движение!$D$2:$D$5111,$C418,Тех_Движение!$B$2:$B$5111,"&lt;="&amp;K$3)-$F418)))</f>
        <v/>
      </c>
      <c r="L418" s="54">
        <f>IF(OR($B418="",L$3&lt;$D418+Настройки!$B$7),0,MAX(0,$E418-MAX(0,SUMIFS(Тех_Движение!$G$2:$G$5111,Тех_Движение!$D$2:$D$5111,$C418,Тех_Движение!$B$2:$B$5111,"&lt;="&amp;L$3)-$F418)))</f>
        <v/>
      </c>
      <c r="M418" s="54">
        <f>IF(OR($B418="",M$3&lt;$D418+Настройки!$B$7),0,MAX(0,$E418-MAX(0,SUMIFS(Тех_Движение!$G$2:$G$5111,Тех_Движение!$D$2:$D$5111,$C418,Тех_Движение!$B$2:$B$5111,"&lt;="&amp;M$3)-$F418)))</f>
        <v/>
      </c>
      <c r="N418" s="54">
        <f>IF(OR($B418="",N$3&lt;$D418+Настройки!$B$7),0,MAX(0,$E418-MAX(0,SUMIFS(Тех_Движение!$G$2:$G$5111,Тех_Движение!$D$2:$D$5111,$C418,Тех_Движение!$B$2:$B$5111,"&lt;="&amp;N$3)-$F418)))</f>
        <v/>
      </c>
      <c r="O418" s="54">
        <f>IF(OR($B418="",O$3&lt;$D418+Настройки!$B$7),0,MAX(0,$E418-MAX(0,SUMIFS(Тех_Движение!$G$2:$G$5111,Тех_Движение!$D$2:$D$5111,$C418,Тех_Движение!$B$2:$B$5111,"&lt;="&amp;O$3)-$F418)))</f>
        <v/>
      </c>
      <c r="P418" s="54">
        <f>IF(OR($B418="",P$3&lt;$D418+Настройки!$B$7),0,MAX(0,$E418-MAX(0,SUMIFS(Тех_Движение!$G$2:$G$5111,Тех_Движение!$D$2:$D$5111,$C418,Тех_Движение!$B$2:$B$5111,"&lt;="&amp;P$3)-$F418)))</f>
        <v/>
      </c>
      <c r="Q418" s="54">
        <f>IF(OR($B418="",Q$3&lt;$D418+Настройки!$B$7),0,MAX(0,$E418-MAX(0,SUMIFS(Тех_Движение!$G$2:$G$5111,Тех_Движение!$D$2:$D$5111,$C418,Тех_Движение!$B$2:$B$5111,"&lt;="&amp;Q$3)-$F418)))</f>
        <v/>
      </c>
      <c r="R418" s="54">
        <f>IF($B418="","",SUM($K418:$Q418))</f>
        <v/>
      </c>
      <c r="S418" s="56">
        <f>IF($B418="","",VLOOKUP($C418,Настройки!$A$11:$L$17,9,FALSE))</f>
        <v/>
      </c>
      <c r="T418" s="56">
        <f>IF($B418="","",$R418*$S418)</f>
        <v/>
      </c>
    </row>
    <row r="419">
      <c r="A419" s="20">
        <f>Тех_Движение!$A$416</f>
        <v/>
      </c>
      <c r="B419" s="20">
        <f>IF(Тех_Движение!$F$416&gt;0,Тех_Движение!$I$416,"")</f>
        <v/>
      </c>
      <c r="C419" s="20">
        <f>IF($B419="","",Тех_Движение!$D$416)</f>
        <v/>
      </c>
      <c r="D419" s="42">
        <f>IF($B419="","",Тех_Движение!$B$416)</f>
        <v/>
      </c>
      <c r="E419" s="54">
        <f>IF($B419="","",Тех_Движение!$F$416)</f>
        <v/>
      </c>
      <c r="F419" s="54">
        <f>IF($B419="","",SUMIFS($E$5:$E418,$C$5:$C418,$C419))</f>
        <v/>
      </c>
      <c r="G419" s="54">
        <f>IF($B419="","",MAX(0,$E419-MAX(0,SUMIFS(Тех_Движение!$G$2:$G$5111,Тех_Движение!$D$2:$D$5111,$C419,Тех_Движение!$B$2:$B$5111,"&lt;="&amp;Настройки!$B$5-1)-$F419)))</f>
        <v/>
      </c>
      <c r="H419" s="54">
        <f>IF($B419="","",IF(AND($D419&gt;=Настройки!$B$5,$D419&lt;=Настройки!$B$6),$E419,0))</f>
        <v/>
      </c>
      <c r="I419" s="54">
        <f>IF($B419="","",$G419+$H419-$J419)</f>
        <v/>
      </c>
      <c r="J419" s="54">
        <f>IF($B419="","",MAX(0,$E419-MAX(0,SUMIFS(Тех_Движение!$G$2:$G$5111,Тех_Движение!$D$2:$D$5111,$C419,Тех_Движение!$B$2:$B$5111,"&lt;="&amp;Настройки!$B$6)-$F419)))</f>
        <v/>
      </c>
      <c r="K419" s="54">
        <f>IF(OR($B419="",K$3&lt;$D419+Настройки!$B$7),0,MAX(0,$E419-MAX(0,SUMIFS(Тех_Движение!$G$2:$G$5111,Тех_Движение!$D$2:$D$5111,$C419,Тех_Движение!$B$2:$B$5111,"&lt;="&amp;K$3)-$F419)))</f>
        <v/>
      </c>
      <c r="L419" s="54">
        <f>IF(OR($B419="",L$3&lt;$D419+Настройки!$B$7),0,MAX(0,$E419-MAX(0,SUMIFS(Тех_Движение!$G$2:$G$5111,Тех_Движение!$D$2:$D$5111,$C419,Тех_Движение!$B$2:$B$5111,"&lt;="&amp;L$3)-$F419)))</f>
        <v/>
      </c>
      <c r="M419" s="54">
        <f>IF(OR($B419="",M$3&lt;$D419+Настройки!$B$7),0,MAX(0,$E419-MAX(0,SUMIFS(Тех_Движение!$G$2:$G$5111,Тех_Движение!$D$2:$D$5111,$C419,Тех_Движение!$B$2:$B$5111,"&lt;="&amp;M$3)-$F419)))</f>
        <v/>
      </c>
      <c r="N419" s="54">
        <f>IF(OR($B419="",N$3&lt;$D419+Настройки!$B$7),0,MAX(0,$E419-MAX(0,SUMIFS(Тех_Движение!$G$2:$G$5111,Тех_Движение!$D$2:$D$5111,$C419,Тех_Движение!$B$2:$B$5111,"&lt;="&amp;N$3)-$F419)))</f>
        <v/>
      </c>
      <c r="O419" s="54">
        <f>IF(OR($B419="",O$3&lt;$D419+Настройки!$B$7),0,MAX(0,$E419-MAX(0,SUMIFS(Тех_Движение!$G$2:$G$5111,Тех_Движение!$D$2:$D$5111,$C419,Тех_Движение!$B$2:$B$5111,"&lt;="&amp;O$3)-$F419)))</f>
        <v/>
      </c>
      <c r="P419" s="54">
        <f>IF(OR($B419="",P$3&lt;$D419+Настройки!$B$7),0,MAX(0,$E419-MAX(0,SUMIFS(Тех_Движение!$G$2:$G$5111,Тех_Движение!$D$2:$D$5111,$C419,Тех_Движение!$B$2:$B$5111,"&lt;="&amp;P$3)-$F419)))</f>
        <v/>
      </c>
      <c r="Q419" s="54">
        <f>IF(OR($B419="",Q$3&lt;$D419+Настройки!$B$7),0,MAX(0,$E419-MAX(0,SUMIFS(Тех_Движение!$G$2:$G$5111,Тех_Движение!$D$2:$D$5111,$C419,Тех_Движение!$B$2:$B$5111,"&lt;="&amp;Q$3)-$F419)))</f>
        <v/>
      </c>
      <c r="R419" s="54">
        <f>IF($B419="","",SUM($K419:$Q419))</f>
        <v/>
      </c>
      <c r="S419" s="56">
        <f>IF($B419="","",VLOOKUP($C419,Настройки!$A$11:$L$17,9,FALSE))</f>
        <v/>
      </c>
      <c r="T419" s="56">
        <f>IF($B419="","",$R419*$S419)</f>
        <v/>
      </c>
    </row>
    <row r="420">
      <c r="A420" s="20">
        <f>Тех_Движение!$A$417</f>
        <v/>
      </c>
      <c r="B420" s="20">
        <f>IF(Тех_Движение!$F$417&gt;0,Тех_Движение!$I$417,"")</f>
        <v/>
      </c>
      <c r="C420" s="20">
        <f>IF($B420="","",Тех_Движение!$D$417)</f>
        <v/>
      </c>
      <c r="D420" s="42">
        <f>IF($B420="","",Тех_Движение!$B$417)</f>
        <v/>
      </c>
      <c r="E420" s="54">
        <f>IF($B420="","",Тех_Движение!$F$417)</f>
        <v/>
      </c>
      <c r="F420" s="54">
        <f>IF($B420="","",SUMIFS($E$5:$E419,$C$5:$C419,$C420))</f>
        <v/>
      </c>
      <c r="G420" s="54">
        <f>IF($B420="","",MAX(0,$E420-MAX(0,SUMIFS(Тех_Движение!$G$2:$G$5111,Тех_Движение!$D$2:$D$5111,$C420,Тех_Движение!$B$2:$B$5111,"&lt;="&amp;Настройки!$B$5-1)-$F420)))</f>
        <v/>
      </c>
      <c r="H420" s="54">
        <f>IF($B420="","",IF(AND($D420&gt;=Настройки!$B$5,$D420&lt;=Настройки!$B$6),$E420,0))</f>
        <v/>
      </c>
      <c r="I420" s="54">
        <f>IF($B420="","",$G420+$H420-$J420)</f>
        <v/>
      </c>
      <c r="J420" s="54">
        <f>IF($B420="","",MAX(0,$E420-MAX(0,SUMIFS(Тех_Движение!$G$2:$G$5111,Тех_Движение!$D$2:$D$5111,$C420,Тех_Движение!$B$2:$B$5111,"&lt;="&amp;Настройки!$B$6)-$F420)))</f>
        <v/>
      </c>
      <c r="K420" s="54">
        <f>IF(OR($B420="",K$3&lt;$D420+Настройки!$B$7),0,MAX(0,$E420-MAX(0,SUMIFS(Тех_Движение!$G$2:$G$5111,Тех_Движение!$D$2:$D$5111,$C420,Тех_Движение!$B$2:$B$5111,"&lt;="&amp;K$3)-$F420)))</f>
        <v/>
      </c>
      <c r="L420" s="54">
        <f>IF(OR($B420="",L$3&lt;$D420+Настройки!$B$7),0,MAX(0,$E420-MAX(0,SUMIFS(Тех_Движение!$G$2:$G$5111,Тех_Движение!$D$2:$D$5111,$C420,Тех_Движение!$B$2:$B$5111,"&lt;="&amp;L$3)-$F420)))</f>
        <v/>
      </c>
      <c r="M420" s="54">
        <f>IF(OR($B420="",M$3&lt;$D420+Настройки!$B$7),0,MAX(0,$E420-MAX(0,SUMIFS(Тех_Движение!$G$2:$G$5111,Тех_Движение!$D$2:$D$5111,$C420,Тех_Движение!$B$2:$B$5111,"&lt;="&amp;M$3)-$F420)))</f>
        <v/>
      </c>
      <c r="N420" s="54">
        <f>IF(OR($B420="",N$3&lt;$D420+Настройки!$B$7),0,MAX(0,$E420-MAX(0,SUMIFS(Тех_Движение!$G$2:$G$5111,Тех_Движение!$D$2:$D$5111,$C420,Тех_Движение!$B$2:$B$5111,"&lt;="&amp;N$3)-$F420)))</f>
        <v/>
      </c>
      <c r="O420" s="54">
        <f>IF(OR($B420="",O$3&lt;$D420+Настройки!$B$7),0,MAX(0,$E420-MAX(0,SUMIFS(Тех_Движение!$G$2:$G$5111,Тех_Движение!$D$2:$D$5111,$C420,Тех_Движение!$B$2:$B$5111,"&lt;="&amp;O$3)-$F420)))</f>
        <v/>
      </c>
      <c r="P420" s="54">
        <f>IF(OR($B420="",P$3&lt;$D420+Настройки!$B$7),0,MAX(0,$E420-MAX(0,SUMIFS(Тех_Движение!$G$2:$G$5111,Тех_Движение!$D$2:$D$5111,$C420,Тех_Движение!$B$2:$B$5111,"&lt;="&amp;P$3)-$F420)))</f>
        <v/>
      </c>
      <c r="Q420" s="54">
        <f>IF(OR($B420="",Q$3&lt;$D420+Настройки!$B$7),0,MAX(0,$E420-MAX(0,SUMIFS(Тех_Движение!$G$2:$G$5111,Тех_Движение!$D$2:$D$5111,$C420,Тех_Движение!$B$2:$B$5111,"&lt;="&amp;Q$3)-$F420)))</f>
        <v/>
      </c>
      <c r="R420" s="54">
        <f>IF($B420="","",SUM($K420:$Q420))</f>
        <v/>
      </c>
      <c r="S420" s="56">
        <f>IF($B420="","",VLOOKUP($C420,Настройки!$A$11:$L$17,9,FALSE))</f>
        <v/>
      </c>
      <c r="T420" s="56">
        <f>IF($B420="","",$R420*$S420)</f>
        <v/>
      </c>
    </row>
    <row r="421">
      <c r="A421" s="20">
        <f>Тех_Движение!$A$418</f>
        <v/>
      </c>
      <c r="B421" s="20">
        <f>IF(Тех_Движение!$F$418&gt;0,Тех_Движение!$I$418,"")</f>
        <v/>
      </c>
      <c r="C421" s="20">
        <f>IF($B421="","",Тех_Движение!$D$418)</f>
        <v/>
      </c>
      <c r="D421" s="42">
        <f>IF($B421="","",Тех_Движение!$B$418)</f>
        <v/>
      </c>
      <c r="E421" s="54">
        <f>IF($B421="","",Тех_Движение!$F$418)</f>
        <v/>
      </c>
      <c r="F421" s="54">
        <f>IF($B421="","",SUMIFS($E$5:$E420,$C$5:$C420,$C421))</f>
        <v/>
      </c>
      <c r="G421" s="54">
        <f>IF($B421="","",MAX(0,$E421-MAX(0,SUMIFS(Тех_Движение!$G$2:$G$5111,Тех_Движение!$D$2:$D$5111,$C421,Тех_Движение!$B$2:$B$5111,"&lt;="&amp;Настройки!$B$5-1)-$F421)))</f>
        <v/>
      </c>
      <c r="H421" s="54">
        <f>IF($B421="","",IF(AND($D421&gt;=Настройки!$B$5,$D421&lt;=Настройки!$B$6),$E421,0))</f>
        <v/>
      </c>
      <c r="I421" s="54">
        <f>IF($B421="","",$G421+$H421-$J421)</f>
        <v/>
      </c>
      <c r="J421" s="54">
        <f>IF($B421="","",MAX(0,$E421-MAX(0,SUMIFS(Тех_Движение!$G$2:$G$5111,Тех_Движение!$D$2:$D$5111,$C421,Тех_Движение!$B$2:$B$5111,"&lt;="&amp;Настройки!$B$6)-$F421)))</f>
        <v/>
      </c>
      <c r="K421" s="54">
        <f>IF(OR($B421="",K$3&lt;$D421+Настройки!$B$7),0,MAX(0,$E421-MAX(0,SUMIFS(Тех_Движение!$G$2:$G$5111,Тех_Движение!$D$2:$D$5111,$C421,Тех_Движение!$B$2:$B$5111,"&lt;="&amp;K$3)-$F421)))</f>
        <v/>
      </c>
      <c r="L421" s="54">
        <f>IF(OR($B421="",L$3&lt;$D421+Настройки!$B$7),0,MAX(0,$E421-MAX(0,SUMIFS(Тех_Движение!$G$2:$G$5111,Тех_Движение!$D$2:$D$5111,$C421,Тех_Движение!$B$2:$B$5111,"&lt;="&amp;L$3)-$F421)))</f>
        <v/>
      </c>
      <c r="M421" s="54">
        <f>IF(OR($B421="",M$3&lt;$D421+Настройки!$B$7),0,MAX(0,$E421-MAX(0,SUMIFS(Тех_Движение!$G$2:$G$5111,Тех_Движение!$D$2:$D$5111,$C421,Тех_Движение!$B$2:$B$5111,"&lt;="&amp;M$3)-$F421)))</f>
        <v/>
      </c>
      <c r="N421" s="54">
        <f>IF(OR($B421="",N$3&lt;$D421+Настройки!$B$7),0,MAX(0,$E421-MAX(0,SUMIFS(Тех_Движение!$G$2:$G$5111,Тех_Движение!$D$2:$D$5111,$C421,Тех_Движение!$B$2:$B$5111,"&lt;="&amp;N$3)-$F421)))</f>
        <v/>
      </c>
      <c r="O421" s="54">
        <f>IF(OR($B421="",O$3&lt;$D421+Настройки!$B$7),0,MAX(0,$E421-MAX(0,SUMIFS(Тех_Движение!$G$2:$G$5111,Тех_Движение!$D$2:$D$5111,$C421,Тех_Движение!$B$2:$B$5111,"&lt;="&amp;O$3)-$F421)))</f>
        <v/>
      </c>
      <c r="P421" s="54">
        <f>IF(OR($B421="",P$3&lt;$D421+Настройки!$B$7),0,MAX(0,$E421-MAX(0,SUMIFS(Тех_Движение!$G$2:$G$5111,Тех_Движение!$D$2:$D$5111,$C421,Тех_Движение!$B$2:$B$5111,"&lt;="&amp;P$3)-$F421)))</f>
        <v/>
      </c>
      <c r="Q421" s="54">
        <f>IF(OR($B421="",Q$3&lt;$D421+Настройки!$B$7),0,MAX(0,$E421-MAX(0,SUMIFS(Тех_Движение!$G$2:$G$5111,Тех_Движение!$D$2:$D$5111,$C421,Тех_Движение!$B$2:$B$5111,"&lt;="&amp;Q$3)-$F421)))</f>
        <v/>
      </c>
      <c r="R421" s="54">
        <f>IF($B421="","",SUM($K421:$Q421))</f>
        <v/>
      </c>
      <c r="S421" s="56">
        <f>IF($B421="","",VLOOKUP($C421,Настройки!$A$11:$L$17,9,FALSE))</f>
        <v/>
      </c>
      <c r="T421" s="56">
        <f>IF($B421="","",$R421*$S421)</f>
        <v/>
      </c>
    </row>
    <row r="422">
      <c r="A422" s="20">
        <f>Тех_Движение!$A$419</f>
        <v/>
      </c>
      <c r="B422" s="20">
        <f>IF(Тех_Движение!$F$419&gt;0,Тех_Движение!$I$419,"")</f>
        <v/>
      </c>
      <c r="C422" s="20">
        <f>IF($B422="","",Тех_Движение!$D$419)</f>
        <v/>
      </c>
      <c r="D422" s="42">
        <f>IF($B422="","",Тех_Движение!$B$419)</f>
        <v/>
      </c>
      <c r="E422" s="54">
        <f>IF($B422="","",Тех_Движение!$F$419)</f>
        <v/>
      </c>
      <c r="F422" s="54">
        <f>IF($B422="","",SUMIFS($E$5:$E421,$C$5:$C421,$C422))</f>
        <v/>
      </c>
      <c r="G422" s="54">
        <f>IF($B422="","",MAX(0,$E422-MAX(0,SUMIFS(Тех_Движение!$G$2:$G$5111,Тех_Движение!$D$2:$D$5111,$C422,Тех_Движение!$B$2:$B$5111,"&lt;="&amp;Настройки!$B$5-1)-$F422)))</f>
        <v/>
      </c>
      <c r="H422" s="54">
        <f>IF($B422="","",IF(AND($D422&gt;=Настройки!$B$5,$D422&lt;=Настройки!$B$6),$E422,0))</f>
        <v/>
      </c>
      <c r="I422" s="54">
        <f>IF($B422="","",$G422+$H422-$J422)</f>
        <v/>
      </c>
      <c r="J422" s="54">
        <f>IF($B422="","",MAX(0,$E422-MAX(0,SUMIFS(Тех_Движение!$G$2:$G$5111,Тех_Движение!$D$2:$D$5111,$C422,Тех_Движение!$B$2:$B$5111,"&lt;="&amp;Настройки!$B$6)-$F422)))</f>
        <v/>
      </c>
      <c r="K422" s="54">
        <f>IF(OR($B422="",K$3&lt;$D422+Настройки!$B$7),0,MAX(0,$E422-MAX(0,SUMIFS(Тех_Движение!$G$2:$G$5111,Тех_Движение!$D$2:$D$5111,$C422,Тех_Движение!$B$2:$B$5111,"&lt;="&amp;K$3)-$F422)))</f>
        <v/>
      </c>
      <c r="L422" s="54">
        <f>IF(OR($B422="",L$3&lt;$D422+Настройки!$B$7),0,MAX(0,$E422-MAX(0,SUMIFS(Тех_Движение!$G$2:$G$5111,Тех_Движение!$D$2:$D$5111,$C422,Тех_Движение!$B$2:$B$5111,"&lt;="&amp;L$3)-$F422)))</f>
        <v/>
      </c>
      <c r="M422" s="54">
        <f>IF(OR($B422="",M$3&lt;$D422+Настройки!$B$7),0,MAX(0,$E422-MAX(0,SUMIFS(Тех_Движение!$G$2:$G$5111,Тех_Движение!$D$2:$D$5111,$C422,Тех_Движение!$B$2:$B$5111,"&lt;="&amp;M$3)-$F422)))</f>
        <v/>
      </c>
      <c r="N422" s="54">
        <f>IF(OR($B422="",N$3&lt;$D422+Настройки!$B$7),0,MAX(0,$E422-MAX(0,SUMIFS(Тех_Движение!$G$2:$G$5111,Тех_Движение!$D$2:$D$5111,$C422,Тех_Движение!$B$2:$B$5111,"&lt;="&amp;N$3)-$F422)))</f>
        <v/>
      </c>
      <c r="O422" s="54">
        <f>IF(OR($B422="",O$3&lt;$D422+Настройки!$B$7),0,MAX(0,$E422-MAX(0,SUMIFS(Тех_Движение!$G$2:$G$5111,Тех_Движение!$D$2:$D$5111,$C422,Тех_Движение!$B$2:$B$5111,"&lt;="&amp;O$3)-$F422)))</f>
        <v/>
      </c>
      <c r="P422" s="54">
        <f>IF(OR($B422="",P$3&lt;$D422+Настройки!$B$7),0,MAX(0,$E422-MAX(0,SUMIFS(Тех_Движение!$G$2:$G$5111,Тех_Движение!$D$2:$D$5111,$C422,Тех_Движение!$B$2:$B$5111,"&lt;="&amp;P$3)-$F422)))</f>
        <v/>
      </c>
      <c r="Q422" s="54">
        <f>IF(OR($B422="",Q$3&lt;$D422+Настройки!$B$7),0,MAX(0,$E422-MAX(0,SUMIFS(Тех_Движение!$G$2:$G$5111,Тех_Движение!$D$2:$D$5111,$C422,Тех_Движение!$B$2:$B$5111,"&lt;="&amp;Q$3)-$F422)))</f>
        <v/>
      </c>
      <c r="R422" s="54">
        <f>IF($B422="","",SUM($K422:$Q422))</f>
        <v/>
      </c>
      <c r="S422" s="56">
        <f>IF($B422="","",VLOOKUP($C422,Настройки!$A$11:$L$17,9,FALSE))</f>
        <v/>
      </c>
      <c r="T422" s="56">
        <f>IF($B422="","",$R422*$S422)</f>
        <v/>
      </c>
    </row>
    <row r="423">
      <c r="A423" s="20">
        <f>Тех_Движение!$A$420</f>
        <v/>
      </c>
      <c r="B423" s="20">
        <f>IF(Тех_Движение!$F$420&gt;0,Тех_Движение!$I$420,"")</f>
        <v/>
      </c>
      <c r="C423" s="20">
        <f>IF($B423="","",Тех_Движение!$D$420)</f>
        <v/>
      </c>
      <c r="D423" s="42">
        <f>IF($B423="","",Тех_Движение!$B$420)</f>
        <v/>
      </c>
      <c r="E423" s="54">
        <f>IF($B423="","",Тех_Движение!$F$420)</f>
        <v/>
      </c>
      <c r="F423" s="54">
        <f>IF($B423="","",SUMIFS($E$5:$E422,$C$5:$C422,$C423))</f>
        <v/>
      </c>
      <c r="G423" s="54">
        <f>IF($B423="","",MAX(0,$E423-MAX(0,SUMIFS(Тех_Движение!$G$2:$G$5111,Тех_Движение!$D$2:$D$5111,$C423,Тех_Движение!$B$2:$B$5111,"&lt;="&amp;Настройки!$B$5-1)-$F423)))</f>
        <v/>
      </c>
      <c r="H423" s="54">
        <f>IF($B423="","",IF(AND($D423&gt;=Настройки!$B$5,$D423&lt;=Настройки!$B$6),$E423,0))</f>
        <v/>
      </c>
      <c r="I423" s="54">
        <f>IF($B423="","",$G423+$H423-$J423)</f>
        <v/>
      </c>
      <c r="J423" s="54">
        <f>IF($B423="","",MAX(0,$E423-MAX(0,SUMIFS(Тех_Движение!$G$2:$G$5111,Тех_Движение!$D$2:$D$5111,$C423,Тех_Движение!$B$2:$B$5111,"&lt;="&amp;Настройки!$B$6)-$F423)))</f>
        <v/>
      </c>
      <c r="K423" s="54">
        <f>IF(OR($B423="",K$3&lt;$D423+Настройки!$B$7),0,MAX(0,$E423-MAX(0,SUMIFS(Тех_Движение!$G$2:$G$5111,Тех_Движение!$D$2:$D$5111,$C423,Тех_Движение!$B$2:$B$5111,"&lt;="&amp;K$3)-$F423)))</f>
        <v/>
      </c>
      <c r="L423" s="54">
        <f>IF(OR($B423="",L$3&lt;$D423+Настройки!$B$7),0,MAX(0,$E423-MAX(0,SUMIFS(Тех_Движение!$G$2:$G$5111,Тех_Движение!$D$2:$D$5111,$C423,Тех_Движение!$B$2:$B$5111,"&lt;="&amp;L$3)-$F423)))</f>
        <v/>
      </c>
      <c r="M423" s="54">
        <f>IF(OR($B423="",M$3&lt;$D423+Настройки!$B$7),0,MAX(0,$E423-MAX(0,SUMIFS(Тех_Движение!$G$2:$G$5111,Тех_Движение!$D$2:$D$5111,$C423,Тех_Движение!$B$2:$B$5111,"&lt;="&amp;M$3)-$F423)))</f>
        <v/>
      </c>
      <c r="N423" s="54">
        <f>IF(OR($B423="",N$3&lt;$D423+Настройки!$B$7),0,MAX(0,$E423-MAX(0,SUMIFS(Тех_Движение!$G$2:$G$5111,Тех_Движение!$D$2:$D$5111,$C423,Тех_Движение!$B$2:$B$5111,"&lt;="&amp;N$3)-$F423)))</f>
        <v/>
      </c>
      <c r="O423" s="54">
        <f>IF(OR($B423="",O$3&lt;$D423+Настройки!$B$7),0,MAX(0,$E423-MAX(0,SUMIFS(Тех_Движение!$G$2:$G$5111,Тех_Движение!$D$2:$D$5111,$C423,Тех_Движение!$B$2:$B$5111,"&lt;="&amp;O$3)-$F423)))</f>
        <v/>
      </c>
      <c r="P423" s="54">
        <f>IF(OR($B423="",P$3&lt;$D423+Настройки!$B$7),0,MAX(0,$E423-MAX(0,SUMIFS(Тех_Движение!$G$2:$G$5111,Тех_Движение!$D$2:$D$5111,$C423,Тех_Движение!$B$2:$B$5111,"&lt;="&amp;P$3)-$F423)))</f>
        <v/>
      </c>
      <c r="Q423" s="54">
        <f>IF(OR($B423="",Q$3&lt;$D423+Настройки!$B$7),0,MAX(0,$E423-MAX(0,SUMIFS(Тех_Движение!$G$2:$G$5111,Тех_Движение!$D$2:$D$5111,$C423,Тех_Движение!$B$2:$B$5111,"&lt;="&amp;Q$3)-$F423)))</f>
        <v/>
      </c>
      <c r="R423" s="54">
        <f>IF($B423="","",SUM($K423:$Q423))</f>
        <v/>
      </c>
      <c r="S423" s="56">
        <f>IF($B423="","",VLOOKUP($C423,Настройки!$A$11:$L$17,9,FALSE))</f>
        <v/>
      </c>
      <c r="T423" s="56">
        <f>IF($B423="","",$R423*$S423)</f>
        <v/>
      </c>
    </row>
    <row r="424">
      <c r="A424" s="20">
        <f>Тех_Движение!$A$421</f>
        <v/>
      </c>
      <c r="B424" s="20">
        <f>IF(Тех_Движение!$F$421&gt;0,Тех_Движение!$I$421,"")</f>
        <v/>
      </c>
      <c r="C424" s="20">
        <f>IF($B424="","",Тех_Движение!$D$421)</f>
        <v/>
      </c>
      <c r="D424" s="42">
        <f>IF($B424="","",Тех_Движение!$B$421)</f>
        <v/>
      </c>
      <c r="E424" s="54">
        <f>IF($B424="","",Тех_Движение!$F$421)</f>
        <v/>
      </c>
      <c r="F424" s="54">
        <f>IF($B424="","",SUMIFS($E$5:$E423,$C$5:$C423,$C424))</f>
        <v/>
      </c>
      <c r="G424" s="54">
        <f>IF($B424="","",MAX(0,$E424-MAX(0,SUMIFS(Тех_Движение!$G$2:$G$5111,Тех_Движение!$D$2:$D$5111,$C424,Тех_Движение!$B$2:$B$5111,"&lt;="&amp;Настройки!$B$5-1)-$F424)))</f>
        <v/>
      </c>
      <c r="H424" s="54">
        <f>IF($B424="","",IF(AND($D424&gt;=Настройки!$B$5,$D424&lt;=Настройки!$B$6),$E424,0))</f>
        <v/>
      </c>
      <c r="I424" s="54">
        <f>IF($B424="","",$G424+$H424-$J424)</f>
        <v/>
      </c>
      <c r="J424" s="54">
        <f>IF($B424="","",MAX(0,$E424-MAX(0,SUMIFS(Тех_Движение!$G$2:$G$5111,Тех_Движение!$D$2:$D$5111,$C424,Тех_Движение!$B$2:$B$5111,"&lt;="&amp;Настройки!$B$6)-$F424)))</f>
        <v/>
      </c>
      <c r="K424" s="54">
        <f>IF(OR($B424="",K$3&lt;$D424+Настройки!$B$7),0,MAX(0,$E424-MAX(0,SUMIFS(Тех_Движение!$G$2:$G$5111,Тех_Движение!$D$2:$D$5111,$C424,Тех_Движение!$B$2:$B$5111,"&lt;="&amp;K$3)-$F424)))</f>
        <v/>
      </c>
      <c r="L424" s="54">
        <f>IF(OR($B424="",L$3&lt;$D424+Настройки!$B$7),0,MAX(0,$E424-MAX(0,SUMIFS(Тех_Движение!$G$2:$G$5111,Тех_Движение!$D$2:$D$5111,$C424,Тех_Движение!$B$2:$B$5111,"&lt;="&amp;L$3)-$F424)))</f>
        <v/>
      </c>
      <c r="M424" s="54">
        <f>IF(OR($B424="",M$3&lt;$D424+Настройки!$B$7),0,MAX(0,$E424-MAX(0,SUMIFS(Тех_Движение!$G$2:$G$5111,Тех_Движение!$D$2:$D$5111,$C424,Тех_Движение!$B$2:$B$5111,"&lt;="&amp;M$3)-$F424)))</f>
        <v/>
      </c>
      <c r="N424" s="54">
        <f>IF(OR($B424="",N$3&lt;$D424+Настройки!$B$7),0,MAX(0,$E424-MAX(0,SUMIFS(Тех_Движение!$G$2:$G$5111,Тех_Движение!$D$2:$D$5111,$C424,Тех_Движение!$B$2:$B$5111,"&lt;="&amp;N$3)-$F424)))</f>
        <v/>
      </c>
      <c r="O424" s="54">
        <f>IF(OR($B424="",O$3&lt;$D424+Настройки!$B$7),0,MAX(0,$E424-MAX(0,SUMIFS(Тех_Движение!$G$2:$G$5111,Тех_Движение!$D$2:$D$5111,$C424,Тех_Движение!$B$2:$B$5111,"&lt;="&amp;O$3)-$F424)))</f>
        <v/>
      </c>
      <c r="P424" s="54">
        <f>IF(OR($B424="",P$3&lt;$D424+Настройки!$B$7),0,MAX(0,$E424-MAX(0,SUMIFS(Тех_Движение!$G$2:$G$5111,Тех_Движение!$D$2:$D$5111,$C424,Тех_Движение!$B$2:$B$5111,"&lt;="&amp;P$3)-$F424)))</f>
        <v/>
      </c>
      <c r="Q424" s="54">
        <f>IF(OR($B424="",Q$3&lt;$D424+Настройки!$B$7),0,MAX(0,$E424-MAX(0,SUMIFS(Тех_Движение!$G$2:$G$5111,Тех_Движение!$D$2:$D$5111,$C424,Тех_Движение!$B$2:$B$5111,"&lt;="&amp;Q$3)-$F424)))</f>
        <v/>
      </c>
      <c r="R424" s="54">
        <f>IF($B424="","",SUM($K424:$Q424))</f>
        <v/>
      </c>
      <c r="S424" s="56">
        <f>IF($B424="","",VLOOKUP($C424,Настройки!$A$11:$L$17,9,FALSE))</f>
        <v/>
      </c>
      <c r="T424" s="56">
        <f>IF($B424="","",$R424*$S424)</f>
        <v/>
      </c>
    </row>
    <row r="425">
      <c r="A425" s="20">
        <f>Тех_Движение!$A$422</f>
        <v/>
      </c>
      <c r="B425" s="20">
        <f>IF(Тех_Движение!$F$422&gt;0,Тех_Движение!$I$422,"")</f>
        <v/>
      </c>
      <c r="C425" s="20">
        <f>IF($B425="","",Тех_Движение!$D$422)</f>
        <v/>
      </c>
      <c r="D425" s="42">
        <f>IF($B425="","",Тех_Движение!$B$422)</f>
        <v/>
      </c>
      <c r="E425" s="54">
        <f>IF($B425="","",Тех_Движение!$F$422)</f>
        <v/>
      </c>
      <c r="F425" s="54">
        <f>IF($B425="","",SUMIFS($E$5:$E424,$C$5:$C424,$C425))</f>
        <v/>
      </c>
      <c r="G425" s="54">
        <f>IF($B425="","",MAX(0,$E425-MAX(0,SUMIFS(Тех_Движение!$G$2:$G$5111,Тех_Движение!$D$2:$D$5111,$C425,Тех_Движение!$B$2:$B$5111,"&lt;="&amp;Настройки!$B$5-1)-$F425)))</f>
        <v/>
      </c>
      <c r="H425" s="54">
        <f>IF($B425="","",IF(AND($D425&gt;=Настройки!$B$5,$D425&lt;=Настройки!$B$6),$E425,0))</f>
        <v/>
      </c>
      <c r="I425" s="54">
        <f>IF($B425="","",$G425+$H425-$J425)</f>
        <v/>
      </c>
      <c r="J425" s="54">
        <f>IF($B425="","",MAX(0,$E425-MAX(0,SUMIFS(Тех_Движение!$G$2:$G$5111,Тех_Движение!$D$2:$D$5111,$C425,Тех_Движение!$B$2:$B$5111,"&lt;="&amp;Настройки!$B$6)-$F425)))</f>
        <v/>
      </c>
      <c r="K425" s="54">
        <f>IF(OR($B425="",K$3&lt;$D425+Настройки!$B$7),0,MAX(0,$E425-MAX(0,SUMIFS(Тех_Движение!$G$2:$G$5111,Тех_Движение!$D$2:$D$5111,$C425,Тех_Движение!$B$2:$B$5111,"&lt;="&amp;K$3)-$F425)))</f>
        <v/>
      </c>
      <c r="L425" s="54">
        <f>IF(OR($B425="",L$3&lt;$D425+Настройки!$B$7),0,MAX(0,$E425-MAX(0,SUMIFS(Тех_Движение!$G$2:$G$5111,Тех_Движение!$D$2:$D$5111,$C425,Тех_Движение!$B$2:$B$5111,"&lt;="&amp;L$3)-$F425)))</f>
        <v/>
      </c>
      <c r="M425" s="54">
        <f>IF(OR($B425="",M$3&lt;$D425+Настройки!$B$7),0,MAX(0,$E425-MAX(0,SUMIFS(Тех_Движение!$G$2:$G$5111,Тех_Движение!$D$2:$D$5111,$C425,Тех_Движение!$B$2:$B$5111,"&lt;="&amp;M$3)-$F425)))</f>
        <v/>
      </c>
      <c r="N425" s="54">
        <f>IF(OR($B425="",N$3&lt;$D425+Настройки!$B$7),0,MAX(0,$E425-MAX(0,SUMIFS(Тех_Движение!$G$2:$G$5111,Тех_Движение!$D$2:$D$5111,$C425,Тех_Движение!$B$2:$B$5111,"&lt;="&amp;N$3)-$F425)))</f>
        <v/>
      </c>
      <c r="O425" s="54">
        <f>IF(OR($B425="",O$3&lt;$D425+Настройки!$B$7),0,MAX(0,$E425-MAX(0,SUMIFS(Тех_Движение!$G$2:$G$5111,Тех_Движение!$D$2:$D$5111,$C425,Тех_Движение!$B$2:$B$5111,"&lt;="&amp;O$3)-$F425)))</f>
        <v/>
      </c>
      <c r="P425" s="54">
        <f>IF(OR($B425="",P$3&lt;$D425+Настройки!$B$7),0,MAX(0,$E425-MAX(0,SUMIFS(Тех_Движение!$G$2:$G$5111,Тех_Движение!$D$2:$D$5111,$C425,Тех_Движение!$B$2:$B$5111,"&lt;="&amp;P$3)-$F425)))</f>
        <v/>
      </c>
      <c r="Q425" s="54">
        <f>IF(OR($B425="",Q$3&lt;$D425+Настройки!$B$7),0,MAX(0,$E425-MAX(0,SUMIFS(Тех_Движение!$G$2:$G$5111,Тех_Движение!$D$2:$D$5111,$C425,Тех_Движение!$B$2:$B$5111,"&lt;="&amp;Q$3)-$F425)))</f>
        <v/>
      </c>
      <c r="R425" s="54">
        <f>IF($B425="","",SUM($K425:$Q425))</f>
        <v/>
      </c>
      <c r="S425" s="56">
        <f>IF($B425="","",VLOOKUP($C425,Настройки!$A$11:$L$17,9,FALSE))</f>
        <v/>
      </c>
      <c r="T425" s="56">
        <f>IF($B425="","",$R425*$S425)</f>
        <v/>
      </c>
    </row>
    <row r="426">
      <c r="A426" s="20">
        <f>Тех_Движение!$A$423</f>
        <v/>
      </c>
      <c r="B426" s="20">
        <f>IF(Тех_Движение!$F$423&gt;0,Тех_Движение!$I$423,"")</f>
        <v/>
      </c>
      <c r="C426" s="20">
        <f>IF($B426="","",Тех_Движение!$D$423)</f>
        <v/>
      </c>
      <c r="D426" s="42">
        <f>IF($B426="","",Тех_Движение!$B$423)</f>
        <v/>
      </c>
      <c r="E426" s="54">
        <f>IF($B426="","",Тех_Движение!$F$423)</f>
        <v/>
      </c>
      <c r="F426" s="54">
        <f>IF($B426="","",SUMIFS($E$5:$E425,$C$5:$C425,$C426))</f>
        <v/>
      </c>
      <c r="G426" s="54">
        <f>IF($B426="","",MAX(0,$E426-MAX(0,SUMIFS(Тех_Движение!$G$2:$G$5111,Тех_Движение!$D$2:$D$5111,$C426,Тех_Движение!$B$2:$B$5111,"&lt;="&amp;Настройки!$B$5-1)-$F426)))</f>
        <v/>
      </c>
      <c r="H426" s="54">
        <f>IF($B426="","",IF(AND($D426&gt;=Настройки!$B$5,$D426&lt;=Настройки!$B$6),$E426,0))</f>
        <v/>
      </c>
      <c r="I426" s="54">
        <f>IF($B426="","",$G426+$H426-$J426)</f>
        <v/>
      </c>
      <c r="J426" s="54">
        <f>IF($B426="","",MAX(0,$E426-MAX(0,SUMIFS(Тех_Движение!$G$2:$G$5111,Тех_Движение!$D$2:$D$5111,$C426,Тех_Движение!$B$2:$B$5111,"&lt;="&amp;Настройки!$B$6)-$F426)))</f>
        <v/>
      </c>
      <c r="K426" s="54">
        <f>IF(OR($B426="",K$3&lt;$D426+Настройки!$B$7),0,MAX(0,$E426-MAX(0,SUMIFS(Тех_Движение!$G$2:$G$5111,Тех_Движение!$D$2:$D$5111,$C426,Тех_Движение!$B$2:$B$5111,"&lt;="&amp;K$3)-$F426)))</f>
        <v/>
      </c>
      <c r="L426" s="54">
        <f>IF(OR($B426="",L$3&lt;$D426+Настройки!$B$7),0,MAX(0,$E426-MAX(0,SUMIFS(Тех_Движение!$G$2:$G$5111,Тех_Движение!$D$2:$D$5111,$C426,Тех_Движение!$B$2:$B$5111,"&lt;="&amp;L$3)-$F426)))</f>
        <v/>
      </c>
      <c r="M426" s="54">
        <f>IF(OR($B426="",M$3&lt;$D426+Настройки!$B$7),0,MAX(0,$E426-MAX(0,SUMIFS(Тех_Движение!$G$2:$G$5111,Тех_Движение!$D$2:$D$5111,$C426,Тех_Движение!$B$2:$B$5111,"&lt;="&amp;M$3)-$F426)))</f>
        <v/>
      </c>
      <c r="N426" s="54">
        <f>IF(OR($B426="",N$3&lt;$D426+Настройки!$B$7),0,MAX(0,$E426-MAX(0,SUMIFS(Тех_Движение!$G$2:$G$5111,Тех_Движение!$D$2:$D$5111,$C426,Тех_Движение!$B$2:$B$5111,"&lt;="&amp;N$3)-$F426)))</f>
        <v/>
      </c>
      <c r="O426" s="54">
        <f>IF(OR($B426="",O$3&lt;$D426+Настройки!$B$7),0,MAX(0,$E426-MAX(0,SUMIFS(Тех_Движение!$G$2:$G$5111,Тех_Движение!$D$2:$D$5111,$C426,Тех_Движение!$B$2:$B$5111,"&lt;="&amp;O$3)-$F426)))</f>
        <v/>
      </c>
      <c r="P426" s="54">
        <f>IF(OR($B426="",P$3&lt;$D426+Настройки!$B$7),0,MAX(0,$E426-MAX(0,SUMIFS(Тех_Движение!$G$2:$G$5111,Тех_Движение!$D$2:$D$5111,$C426,Тех_Движение!$B$2:$B$5111,"&lt;="&amp;P$3)-$F426)))</f>
        <v/>
      </c>
      <c r="Q426" s="54">
        <f>IF(OR($B426="",Q$3&lt;$D426+Настройки!$B$7),0,MAX(0,$E426-MAX(0,SUMIFS(Тех_Движение!$G$2:$G$5111,Тех_Движение!$D$2:$D$5111,$C426,Тех_Движение!$B$2:$B$5111,"&lt;="&amp;Q$3)-$F426)))</f>
        <v/>
      </c>
      <c r="R426" s="54">
        <f>IF($B426="","",SUM($K426:$Q426))</f>
        <v/>
      </c>
      <c r="S426" s="56">
        <f>IF($B426="","",VLOOKUP($C426,Настройки!$A$11:$L$17,9,FALSE))</f>
        <v/>
      </c>
      <c r="T426" s="56">
        <f>IF($B426="","",$R426*$S426)</f>
        <v/>
      </c>
    </row>
    <row r="427">
      <c r="A427" s="20">
        <f>Тех_Движение!$A$424</f>
        <v/>
      </c>
      <c r="B427" s="20">
        <f>IF(Тех_Движение!$F$424&gt;0,Тех_Движение!$I$424,"")</f>
        <v/>
      </c>
      <c r="C427" s="20">
        <f>IF($B427="","",Тех_Движение!$D$424)</f>
        <v/>
      </c>
      <c r="D427" s="42">
        <f>IF($B427="","",Тех_Движение!$B$424)</f>
        <v/>
      </c>
      <c r="E427" s="54">
        <f>IF($B427="","",Тех_Движение!$F$424)</f>
        <v/>
      </c>
      <c r="F427" s="54">
        <f>IF($B427="","",SUMIFS($E$5:$E426,$C$5:$C426,$C427))</f>
        <v/>
      </c>
      <c r="G427" s="54">
        <f>IF($B427="","",MAX(0,$E427-MAX(0,SUMIFS(Тех_Движение!$G$2:$G$5111,Тех_Движение!$D$2:$D$5111,$C427,Тех_Движение!$B$2:$B$5111,"&lt;="&amp;Настройки!$B$5-1)-$F427)))</f>
        <v/>
      </c>
      <c r="H427" s="54">
        <f>IF($B427="","",IF(AND($D427&gt;=Настройки!$B$5,$D427&lt;=Настройки!$B$6),$E427,0))</f>
        <v/>
      </c>
      <c r="I427" s="54">
        <f>IF($B427="","",$G427+$H427-$J427)</f>
        <v/>
      </c>
      <c r="J427" s="54">
        <f>IF($B427="","",MAX(0,$E427-MAX(0,SUMIFS(Тех_Движение!$G$2:$G$5111,Тех_Движение!$D$2:$D$5111,$C427,Тех_Движение!$B$2:$B$5111,"&lt;="&amp;Настройки!$B$6)-$F427)))</f>
        <v/>
      </c>
      <c r="K427" s="54">
        <f>IF(OR($B427="",K$3&lt;$D427+Настройки!$B$7),0,MAX(0,$E427-MAX(0,SUMIFS(Тех_Движение!$G$2:$G$5111,Тех_Движение!$D$2:$D$5111,$C427,Тех_Движение!$B$2:$B$5111,"&lt;="&amp;K$3)-$F427)))</f>
        <v/>
      </c>
      <c r="L427" s="54">
        <f>IF(OR($B427="",L$3&lt;$D427+Настройки!$B$7),0,MAX(0,$E427-MAX(0,SUMIFS(Тех_Движение!$G$2:$G$5111,Тех_Движение!$D$2:$D$5111,$C427,Тех_Движение!$B$2:$B$5111,"&lt;="&amp;L$3)-$F427)))</f>
        <v/>
      </c>
      <c r="M427" s="54">
        <f>IF(OR($B427="",M$3&lt;$D427+Настройки!$B$7),0,MAX(0,$E427-MAX(0,SUMIFS(Тех_Движение!$G$2:$G$5111,Тех_Движение!$D$2:$D$5111,$C427,Тех_Движение!$B$2:$B$5111,"&lt;="&amp;M$3)-$F427)))</f>
        <v/>
      </c>
      <c r="N427" s="54">
        <f>IF(OR($B427="",N$3&lt;$D427+Настройки!$B$7),0,MAX(0,$E427-MAX(0,SUMIFS(Тех_Движение!$G$2:$G$5111,Тех_Движение!$D$2:$D$5111,$C427,Тех_Движение!$B$2:$B$5111,"&lt;="&amp;N$3)-$F427)))</f>
        <v/>
      </c>
      <c r="O427" s="54">
        <f>IF(OR($B427="",O$3&lt;$D427+Настройки!$B$7),0,MAX(0,$E427-MAX(0,SUMIFS(Тех_Движение!$G$2:$G$5111,Тех_Движение!$D$2:$D$5111,$C427,Тех_Движение!$B$2:$B$5111,"&lt;="&amp;O$3)-$F427)))</f>
        <v/>
      </c>
      <c r="P427" s="54">
        <f>IF(OR($B427="",P$3&lt;$D427+Настройки!$B$7),0,MAX(0,$E427-MAX(0,SUMIFS(Тех_Движение!$G$2:$G$5111,Тех_Движение!$D$2:$D$5111,$C427,Тех_Движение!$B$2:$B$5111,"&lt;="&amp;P$3)-$F427)))</f>
        <v/>
      </c>
      <c r="Q427" s="54">
        <f>IF(OR($B427="",Q$3&lt;$D427+Настройки!$B$7),0,MAX(0,$E427-MAX(0,SUMIFS(Тех_Движение!$G$2:$G$5111,Тех_Движение!$D$2:$D$5111,$C427,Тех_Движение!$B$2:$B$5111,"&lt;="&amp;Q$3)-$F427)))</f>
        <v/>
      </c>
      <c r="R427" s="54">
        <f>IF($B427="","",SUM($K427:$Q427))</f>
        <v/>
      </c>
      <c r="S427" s="56">
        <f>IF($B427="","",VLOOKUP($C427,Настройки!$A$11:$L$17,9,FALSE))</f>
        <v/>
      </c>
      <c r="T427" s="56">
        <f>IF($B427="","",$R427*$S427)</f>
        <v/>
      </c>
    </row>
    <row r="428">
      <c r="A428" s="20">
        <f>Тех_Движение!$A$425</f>
        <v/>
      </c>
      <c r="B428" s="20">
        <f>IF(Тех_Движение!$F$425&gt;0,Тех_Движение!$I$425,"")</f>
        <v/>
      </c>
      <c r="C428" s="20">
        <f>IF($B428="","",Тех_Движение!$D$425)</f>
        <v/>
      </c>
      <c r="D428" s="42">
        <f>IF($B428="","",Тех_Движение!$B$425)</f>
        <v/>
      </c>
      <c r="E428" s="54">
        <f>IF($B428="","",Тех_Движение!$F$425)</f>
        <v/>
      </c>
      <c r="F428" s="54">
        <f>IF($B428="","",SUMIFS($E$5:$E427,$C$5:$C427,$C428))</f>
        <v/>
      </c>
      <c r="G428" s="54">
        <f>IF($B428="","",MAX(0,$E428-MAX(0,SUMIFS(Тех_Движение!$G$2:$G$5111,Тех_Движение!$D$2:$D$5111,$C428,Тех_Движение!$B$2:$B$5111,"&lt;="&amp;Настройки!$B$5-1)-$F428)))</f>
        <v/>
      </c>
      <c r="H428" s="54">
        <f>IF($B428="","",IF(AND($D428&gt;=Настройки!$B$5,$D428&lt;=Настройки!$B$6),$E428,0))</f>
        <v/>
      </c>
      <c r="I428" s="54">
        <f>IF($B428="","",$G428+$H428-$J428)</f>
        <v/>
      </c>
      <c r="J428" s="54">
        <f>IF($B428="","",MAX(0,$E428-MAX(0,SUMIFS(Тех_Движение!$G$2:$G$5111,Тех_Движение!$D$2:$D$5111,$C428,Тех_Движение!$B$2:$B$5111,"&lt;="&amp;Настройки!$B$6)-$F428)))</f>
        <v/>
      </c>
      <c r="K428" s="54">
        <f>IF(OR($B428="",K$3&lt;$D428+Настройки!$B$7),0,MAX(0,$E428-MAX(0,SUMIFS(Тех_Движение!$G$2:$G$5111,Тех_Движение!$D$2:$D$5111,$C428,Тех_Движение!$B$2:$B$5111,"&lt;="&amp;K$3)-$F428)))</f>
        <v/>
      </c>
      <c r="L428" s="54">
        <f>IF(OR($B428="",L$3&lt;$D428+Настройки!$B$7),0,MAX(0,$E428-MAX(0,SUMIFS(Тех_Движение!$G$2:$G$5111,Тех_Движение!$D$2:$D$5111,$C428,Тех_Движение!$B$2:$B$5111,"&lt;="&amp;L$3)-$F428)))</f>
        <v/>
      </c>
      <c r="M428" s="54">
        <f>IF(OR($B428="",M$3&lt;$D428+Настройки!$B$7),0,MAX(0,$E428-MAX(0,SUMIFS(Тех_Движение!$G$2:$G$5111,Тех_Движение!$D$2:$D$5111,$C428,Тех_Движение!$B$2:$B$5111,"&lt;="&amp;M$3)-$F428)))</f>
        <v/>
      </c>
      <c r="N428" s="54">
        <f>IF(OR($B428="",N$3&lt;$D428+Настройки!$B$7),0,MAX(0,$E428-MAX(0,SUMIFS(Тех_Движение!$G$2:$G$5111,Тех_Движение!$D$2:$D$5111,$C428,Тех_Движение!$B$2:$B$5111,"&lt;="&amp;N$3)-$F428)))</f>
        <v/>
      </c>
      <c r="O428" s="54">
        <f>IF(OR($B428="",O$3&lt;$D428+Настройки!$B$7),0,MAX(0,$E428-MAX(0,SUMIFS(Тех_Движение!$G$2:$G$5111,Тех_Движение!$D$2:$D$5111,$C428,Тех_Движение!$B$2:$B$5111,"&lt;="&amp;O$3)-$F428)))</f>
        <v/>
      </c>
      <c r="P428" s="54">
        <f>IF(OR($B428="",P$3&lt;$D428+Настройки!$B$7),0,MAX(0,$E428-MAX(0,SUMIFS(Тех_Движение!$G$2:$G$5111,Тех_Движение!$D$2:$D$5111,$C428,Тех_Движение!$B$2:$B$5111,"&lt;="&amp;P$3)-$F428)))</f>
        <v/>
      </c>
      <c r="Q428" s="54">
        <f>IF(OR($B428="",Q$3&lt;$D428+Настройки!$B$7),0,MAX(0,$E428-MAX(0,SUMIFS(Тех_Движение!$G$2:$G$5111,Тех_Движение!$D$2:$D$5111,$C428,Тех_Движение!$B$2:$B$5111,"&lt;="&amp;Q$3)-$F428)))</f>
        <v/>
      </c>
      <c r="R428" s="54">
        <f>IF($B428="","",SUM($K428:$Q428))</f>
        <v/>
      </c>
      <c r="S428" s="56">
        <f>IF($B428="","",VLOOKUP($C428,Настройки!$A$11:$L$17,9,FALSE))</f>
        <v/>
      </c>
      <c r="T428" s="56">
        <f>IF($B428="","",$R428*$S428)</f>
        <v/>
      </c>
    </row>
    <row r="429">
      <c r="A429" s="20">
        <f>Тех_Движение!$A$426</f>
        <v/>
      </c>
      <c r="B429" s="20">
        <f>IF(Тех_Движение!$F$426&gt;0,Тех_Движение!$I$426,"")</f>
        <v/>
      </c>
      <c r="C429" s="20">
        <f>IF($B429="","",Тех_Движение!$D$426)</f>
        <v/>
      </c>
      <c r="D429" s="42">
        <f>IF($B429="","",Тех_Движение!$B$426)</f>
        <v/>
      </c>
      <c r="E429" s="54">
        <f>IF($B429="","",Тех_Движение!$F$426)</f>
        <v/>
      </c>
      <c r="F429" s="54">
        <f>IF($B429="","",SUMIFS($E$5:$E428,$C$5:$C428,$C429))</f>
        <v/>
      </c>
      <c r="G429" s="54">
        <f>IF($B429="","",MAX(0,$E429-MAX(0,SUMIFS(Тех_Движение!$G$2:$G$5111,Тех_Движение!$D$2:$D$5111,$C429,Тех_Движение!$B$2:$B$5111,"&lt;="&amp;Настройки!$B$5-1)-$F429)))</f>
        <v/>
      </c>
      <c r="H429" s="54">
        <f>IF($B429="","",IF(AND($D429&gt;=Настройки!$B$5,$D429&lt;=Настройки!$B$6),$E429,0))</f>
        <v/>
      </c>
      <c r="I429" s="54">
        <f>IF($B429="","",$G429+$H429-$J429)</f>
        <v/>
      </c>
      <c r="J429" s="54">
        <f>IF($B429="","",MAX(0,$E429-MAX(0,SUMIFS(Тех_Движение!$G$2:$G$5111,Тех_Движение!$D$2:$D$5111,$C429,Тех_Движение!$B$2:$B$5111,"&lt;="&amp;Настройки!$B$6)-$F429)))</f>
        <v/>
      </c>
      <c r="K429" s="54">
        <f>IF(OR($B429="",K$3&lt;$D429+Настройки!$B$7),0,MAX(0,$E429-MAX(0,SUMIFS(Тех_Движение!$G$2:$G$5111,Тех_Движение!$D$2:$D$5111,$C429,Тех_Движение!$B$2:$B$5111,"&lt;="&amp;K$3)-$F429)))</f>
        <v/>
      </c>
      <c r="L429" s="54">
        <f>IF(OR($B429="",L$3&lt;$D429+Настройки!$B$7),0,MAX(0,$E429-MAX(0,SUMIFS(Тех_Движение!$G$2:$G$5111,Тех_Движение!$D$2:$D$5111,$C429,Тех_Движение!$B$2:$B$5111,"&lt;="&amp;L$3)-$F429)))</f>
        <v/>
      </c>
      <c r="M429" s="54">
        <f>IF(OR($B429="",M$3&lt;$D429+Настройки!$B$7),0,MAX(0,$E429-MAX(0,SUMIFS(Тех_Движение!$G$2:$G$5111,Тех_Движение!$D$2:$D$5111,$C429,Тех_Движение!$B$2:$B$5111,"&lt;="&amp;M$3)-$F429)))</f>
        <v/>
      </c>
      <c r="N429" s="54">
        <f>IF(OR($B429="",N$3&lt;$D429+Настройки!$B$7),0,MAX(0,$E429-MAX(0,SUMIFS(Тех_Движение!$G$2:$G$5111,Тех_Движение!$D$2:$D$5111,$C429,Тех_Движение!$B$2:$B$5111,"&lt;="&amp;N$3)-$F429)))</f>
        <v/>
      </c>
      <c r="O429" s="54">
        <f>IF(OR($B429="",O$3&lt;$D429+Настройки!$B$7),0,MAX(0,$E429-MAX(0,SUMIFS(Тех_Движение!$G$2:$G$5111,Тех_Движение!$D$2:$D$5111,$C429,Тех_Движение!$B$2:$B$5111,"&lt;="&amp;O$3)-$F429)))</f>
        <v/>
      </c>
      <c r="P429" s="54">
        <f>IF(OR($B429="",P$3&lt;$D429+Настройки!$B$7),0,MAX(0,$E429-MAX(0,SUMIFS(Тех_Движение!$G$2:$G$5111,Тех_Движение!$D$2:$D$5111,$C429,Тех_Движение!$B$2:$B$5111,"&lt;="&amp;P$3)-$F429)))</f>
        <v/>
      </c>
      <c r="Q429" s="54">
        <f>IF(OR($B429="",Q$3&lt;$D429+Настройки!$B$7),0,MAX(0,$E429-MAX(0,SUMIFS(Тех_Движение!$G$2:$G$5111,Тех_Движение!$D$2:$D$5111,$C429,Тех_Движение!$B$2:$B$5111,"&lt;="&amp;Q$3)-$F429)))</f>
        <v/>
      </c>
      <c r="R429" s="54">
        <f>IF($B429="","",SUM($K429:$Q429))</f>
        <v/>
      </c>
      <c r="S429" s="56">
        <f>IF($B429="","",VLOOKUP($C429,Настройки!$A$11:$L$17,9,FALSE))</f>
        <v/>
      </c>
      <c r="T429" s="56">
        <f>IF($B429="","",$R429*$S429)</f>
        <v/>
      </c>
    </row>
    <row r="430">
      <c r="A430" s="20">
        <f>Тех_Движение!$A$427</f>
        <v/>
      </c>
      <c r="B430" s="20">
        <f>IF(Тех_Движение!$F$427&gt;0,Тех_Движение!$I$427,"")</f>
        <v/>
      </c>
      <c r="C430" s="20">
        <f>IF($B430="","",Тех_Движение!$D$427)</f>
        <v/>
      </c>
      <c r="D430" s="42">
        <f>IF($B430="","",Тех_Движение!$B$427)</f>
        <v/>
      </c>
      <c r="E430" s="54">
        <f>IF($B430="","",Тех_Движение!$F$427)</f>
        <v/>
      </c>
      <c r="F430" s="54">
        <f>IF($B430="","",SUMIFS($E$5:$E429,$C$5:$C429,$C430))</f>
        <v/>
      </c>
      <c r="G430" s="54">
        <f>IF($B430="","",MAX(0,$E430-MAX(0,SUMIFS(Тех_Движение!$G$2:$G$5111,Тех_Движение!$D$2:$D$5111,$C430,Тех_Движение!$B$2:$B$5111,"&lt;="&amp;Настройки!$B$5-1)-$F430)))</f>
        <v/>
      </c>
      <c r="H430" s="54">
        <f>IF($B430="","",IF(AND($D430&gt;=Настройки!$B$5,$D430&lt;=Настройки!$B$6),$E430,0))</f>
        <v/>
      </c>
      <c r="I430" s="54">
        <f>IF($B430="","",$G430+$H430-$J430)</f>
        <v/>
      </c>
      <c r="J430" s="54">
        <f>IF($B430="","",MAX(0,$E430-MAX(0,SUMIFS(Тех_Движение!$G$2:$G$5111,Тех_Движение!$D$2:$D$5111,$C430,Тех_Движение!$B$2:$B$5111,"&lt;="&amp;Настройки!$B$6)-$F430)))</f>
        <v/>
      </c>
      <c r="K430" s="54">
        <f>IF(OR($B430="",K$3&lt;$D430+Настройки!$B$7),0,MAX(0,$E430-MAX(0,SUMIFS(Тех_Движение!$G$2:$G$5111,Тех_Движение!$D$2:$D$5111,$C430,Тех_Движение!$B$2:$B$5111,"&lt;="&amp;K$3)-$F430)))</f>
        <v/>
      </c>
      <c r="L430" s="54">
        <f>IF(OR($B430="",L$3&lt;$D430+Настройки!$B$7),0,MAX(0,$E430-MAX(0,SUMIFS(Тех_Движение!$G$2:$G$5111,Тех_Движение!$D$2:$D$5111,$C430,Тех_Движение!$B$2:$B$5111,"&lt;="&amp;L$3)-$F430)))</f>
        <v/>
      </c>
      <c r="M430" s="54">
        <f>IF(OR($B430="",M$3&lt;$D430+Настройки!$B$7),0,MAX(0,$E430-MAX(0,SUMIFS(Тех_Движение!$G$2:$G$5111,Тех_Движение!$D$2:$D$5111,$C430,Тех_Движение!$B$2:$B$5111,"&lt;="&amp;M$3)-$F430)))</f>
        <v/>
      </c>
      <c r="N430" s="54">
        <f>IF(OR($B430="",N$3&lt;$D430+Настройки!$B$7),0,MAX(0,$E430-MAX(0,SUMIFS(Тех_Движение!$G$2:$G$5111,Тех_Движение!$D$2:$D$5111,$C430,Тех_Движение!$B$2:$B$5111,"&lt;="&amp;N$3)-$F430)))</f>
        <v/>
      </c>
      <c r="O430" s="54">
        <f>IF(OR($B430="",O$3&lt;$D430+Настройки!$B$7),0,MAX(0,$E430-MAX(0,SUMIFS(Тех_Движение!$G$2:$G$5111,Тех_Движение!$D$2:$D$5111,$C430,Тех_Движение!$B$2:$B$5111,"&lt;="&amp;O$3)-$F430)))</f>
        <v/>
      </c>
      <c r="P430" s="54">
        <f>IF(OR($B430="",P$3&lt;$D430+Настройки!$B$7),0,MAX(0,$E430-MAX(0,SUMIFS(Тех_Движение!$G$2:$G$5111,Тех_Движение!$D$2:$D$5111,$C430,Тех_Движение!$B$2:$B$5111,"&lt;="&amp;P$3)-$F430)))</f>
        <v/>
      </c>
      <c r="Q430" s="54">
        <f>IF(OR($B430="",Q$3&lt;$D430+Настройки!$B$7),0,MAX(0,$E430-MAX(0,SUMIFS(Тех_Движение!$G$2:$G$5111,Тех_Движение!$D$2:$D$5111,$C430,Тех_Движение!$B$2:$B$5111,"&lt;="&amp;Q$3)-$F430)))</f>
        <v/>
      </c>
      <c r="R430" s="54">
        <f>IF($B430="","",SUM($K430:$Q430))</f>
        <v/>
      </c>
      <c r="S430" s="56">
        <f>IF($B430="","",VLOOKUP($C430,Настройки!$A$11:$L$17,9,FALSE))</f>
        <v/>
      </c>
      <c r="T430" s="56">
        <f>IF($B430="","",$R430*$S430)</f>
        <v/>
      </c>
    </row>
    <row r="431">
      <c r="A431" s="20">
        <f>Тех_Движение!$A$428</f>
        <v/>
      </c>
      <c r="B431" s="20">
        <f>IF(Тех_Движение!$F$428&gt;0,Тех_Движение!$I$428,"")</f>
        <v/>
      </c>
      <c r="C431" s="20">
        <f>IF($B431="","",Тех_Движение!$D$428)</f>
        <v/>
      </c>
      <c r="D431" s="42">
        <f>IF($B431="","",Тех_Движение!$B$428)</f>
        <v/>
      </c>
      <c r="E431" s="54">
        <f>IF($B431="","",Тех_Движение!$F$428)</f>
        <v/>
      </c>
      <c r="F431" s="54">
        <f>IF($B431="","",SUMIFS($E$5:$E430,$C$5:$C430,$C431))</f>
        <v/>
      </c>
      <c r="G431" s="54">
        <f>IF($B431="","",MAX(0,$E431-MAX(0,SUMIFS(Тех_Движение!$G$2:$G$5111,Тех_Движение!$D$2:$D$5111,$C431,Тех_Движение!$B$2:$B$5111,"&lt;="&amp;Настройки!$B$5-1)-$F431)))</f>
        <v/>
      </c>
      <c r="H431" s="54">
        <f>IF($B431="","",IF(AND($D431&gt;=Настройки!$B$5,$D431&lt;=Настройки!$B$6),$E431,0))</f>
        <v/>
      </c>
      <c r="I431" s="54">
        <f>IF($B431="","",$G431+$H431-$J431)</f>
        <v/>
      </c>
      <c r="J431" s="54">
        <f>IF($B431="","",MAX(0,$E431-MAX(0,SUMIFS(Тех_Движение!$G$2:$G$5111,Тех_Движение!$D$2:$D$5111,$C431,Тех_Движение!$B$2:$B$5111,"&lt;="&amp;Настройки!$B$6)-$F431)))</f>
        <v/>
      </c>
      <c r="K431" s="54">
        <f>IF(OR($B431="",K$3&lt;$D431+Настройки!$B$7),0,MAX(0,$E431-MAX(0,SUMIFS(Тех_Движение!$G$2:$G$5111,Тех_Движение!$D$2:$D$5111,$C431,Тех_Движение!$B$2:$B$5111,"&lt;="&amp;K$3)-$F431)))</f>
        <v/>
      </c>
      <c r="L431" s="54">
        <f>IF(OR($B431="",L$3&lt;$D431+Настройки!$B$7),0,MAX(0,$E431-MAX(0,SUMIFS(Тех_Движение!$G$2:$G$5111,Тех_Движение!$D$2:$D$5111,$C431,Тех_Движение!$B$2:$B$5111,"&lt;="&amp;L$3)-$F431)))</f>
        <v/>
      </c>
      <c r="M431" s="54">
        <f>IF(OR($B431="",M$3&lt;$D431+Настройки!$B$7),0,MAX(0,$E431-MAX(0,SUMIFS(Тех_Движение!$G$2:$G$5111,Тех_Движение!$D$2:$D$5111,$C431,Тех_Движение!$B$2:$B$5111,"&lt;="&amp;M$3)-$F431)))</f>
        <v/>
      </c>
      <c r="N431" s="54">
        <f>IF(OR($B431="",N$3&lt;$D431+Настройки!$B$7),0,MAX(0,$E431-MAX(0,SUMIFS(Тех_Движение!$G$2:$G$5111,Тех_Движение!$D$2:$D$5111,$C431,Тех_Движение!$B$2:$B$5111,"&lt;="&amp;N$3)-$F431)))</f>
        <v/>
      </c>
      <c r="O431" s="54">
        <f>IF(OR($B431="",O$3&lt;$D431+Настройки!$B$7),0,MAX(0,$E431-MAX(0,SUMIFS(Тех_Движение!$G$2:$G$5111,Тех_Движение!$D$2:$D$5111,$C431,Тех_Движение!$B$2:$B$5111,"&lt;="&amp;O$3)-$F431)))</f>
        <v/>
      </c>
      <c r="P431" s="54">
        <f>IF(OR($B431="",P$3&lt;$D431+Настройки!$B$7),0,MAX(0,$E431-MAX(0,SUMIFS(Тех_Движение!$G$2:$G$5111,Тех_Движение!$D$2:$D$5111,$C431,Тех_Движение!$B$2:$B$5111,"&lt;="&amp;P$3)-$F431)))</f>
        <v/>
      </c>
      <c r="Q431" s="54">
        <f>IF(OR($B431="",Q$3&lt;$D431+Настройки!$B$7),0,MAX(0,$E431-MAX(0,SUMIFS(Тех_Движение!$G$2:$G$5111,Тех_Движение!$D$2:$D$5111,$C431,Тех_Движение!$B$2:$B$5111,"&lt;="&amp;Q$3)-$F431)))</f>
        <v/>
      </c>
      <c r="R431" s="54">
        <f>IF($B431="","",SUM($K431:$Q431))</f>
        <v/>
      </c>
      <c r="S431" s="56">
        <f>IF($B431="","",VLOOKUP($C431,Настройки!$A$11:$L$17,9,FALSE))</f>
        <v/>
      </c>
      <c r="T431" s="56">
        <f>IF($B431="","",$R431*$S431)</f>
        <v/>
      </c>
    </row>
    <row r="432">
      <c r="A432" s="20">
        <f>Тех_Движение!$A$429</f>
        <v/>
      </c>
      <c r="B432" s="20">
        <f>IF(Тех_Движение!$F$429&gt;0,Тех_Движение!$I$429,"")</f>
        <v/>
      </c>
      <c r="C432" s="20">
        <f>IF($B432="","",Тех_Движение!$D$429)</f>
        <v/>
      </c>
      <c r="D432" s="42">
        <f>IF($B432="","",Тех_Движение!$B$429)</f>
        <v/>
      </c>
      <c r="E432" s="54">
        <f>IF($B432="","",Тех_Движение!$F$429)</f>
        <v/>
      </c>
      <c r="F432" s="54">
        <f>IF($B432="","",SUMIFS($E$5:$E431,$C$5:$C431,$C432))</f>
        <v/>
      </c>
      <c r="G432" s="54">
        <f>IF($B432="","",MAX(0,$E432-MAX(0,SUMIFS(Тех_Движение!$G$2:$G$5111,Тех_Движение!$D$2:$D$5111,$C432,Тех_Движение!$B$2:$B$5111,"&lt;="&amp;Настройки!$B$5-1)-$F432)))</f>
        <v/>
      </c>
      <c r="H432" s="54">
        <f>IF($B432="","",IF(AND($D432&gt;=Настройки!$B$5,$D432&lt;=Настройки!$B$6),$E432,0))</f>
        <v/>
      </c>
      <c r="I432" s="54">
        <f>IF($B432="","",$G432+$H432-$J432)</f>
        <v/>
      </c>
      <c r="J432" s="54">
        <f>IF($B432="","",MAX(0,$E432-MAX(0,SUMIFS(Тех_Движение!$G$2:$G$5111,Тех_Движение!$D$2:$D$5111,$C432,Тех_Движение!$B$2:$B$5111,"&lt;="&amp;Настройки!$B$6)-$F432)))</f>
        <v/>
      </c>
      <c r="K432" s="54">
        <f>IF(OR($B432="",K$3&lt;$D432+Настройки!$B$7),0,MAX(0,$E432-MAX(0,SUMIFS(Тех_Движение!$G$2:$G$5111,Тех_Движение!$D$2:$D$5111,$C432,Тех_Движение!$B$2:$B$5111,"&lt;="&amp;K$3)-$F432)))</f>
        <v/>
      </c>
      <c r="L432" s="54">
        <f>IF(OR($B432="",L$3&lt;$D432+Настройки!$B$7),0,MAX(0,$E432-MAX(0,SUMIFS(Тех_Движение!$G$2:$G$5111,Тех_Движение!$D$2:$D$5111,$C432,Тех_Движение!$B$2:$B$5111,"&lt;="&amp;L$3)-$F432)))</f>
        <v/>
      </c>
      <c r="M432" s="54">
        <f>IF(OR($B432="",M$3&lt;$D432+Настройки!$B$7),0,MAX(0,$E432-MAX(0,SUMIFS(Тех_Движение!$G$2:$G$5111,Тех_Движение!$D$2:$D$5111,$C432,Тех_Движение!$B$2:$B$5111,"&lt;="&amp;M$3)-$F432)))</f>
        <v/>
      </c>
      <c r="N432" s="54">
        <f>IF(OR($B432="",N$3&lt;$D432+Настройки!$B$7),0,MAX(0,$E432-MAX(0,SUMIFS(Тех_Движение!$G$2:$G$5111,Тех_Движение!$D$2:$D$5111,$C432,Тех_Движение!$B$2:$B$5111,"&lt;="&amp;N$3)-$F432)))</f>
        <v/>
      </c>
      <c r="O432" s="54">
        <f>IF(OR($B432="",O$3&lt;$D432+Настройки!$B$7),0,MAX(0,$E432-MAX(0,SUMIFS(Тех_Движение!$G$2:$G$5111,Тех_Движение!$D$2:$D$5111,$C432,Тех_Движение!$B$2:$B$5111,"&lt;="&amp;O$3)-$F432)))</f>
        <v/>
      </c>
      <c r="P432" s="54">
        <f>IF(OR($B432="",P$3&lt;$D432+Настройки!$B$7),0,MAX(0,$E432-MAX(0,SUMIFS(Тех_Движение!$G$2:$G$5111,Тех_Движение!$D$2:$D$5111,$C432,Тех_Движение!$B$2:$B$5111,"&lt;="&amp;P$3)-$F432)))</f>
        <v/>
      </c>
      <c r="Q432" s="54">
        <f>IF(OR($B432="",Q$3&lt;$D432+Настройки!$B$7),0,MAX(0,$E432-MAX(0,SUMIFS(Тех_Движение!$G$2:$G$5111,Тех_Движение!$D$2:$D$5111,$C432,Тех_Движение!$B$2:$B$5111,"&lt;="&amp;Q$3)-$F432)))</f>
        <v/>
      </c>
      <c r="R432" s="54">
        <f>IF($B432="","",SUM($K432:$Q432))</f>
        <v/>
      </c>
      <c r="S432" s="56">
        <f>IF($B432="","",VLOOKUP($C432,Настройки!$A$11:$L$17,9,FALSE))</f>
        <v/>
      </c>
      <c r="T432" s="56">
        <f>IF($B432="","",$R432*$S432)</f>
        <v/>
      </c>
    </row>
    <row r="433">
      <c r="A433" s="20">
        <f>Тех_Движение!$A$430</f>
        <v/>
      </c>
      <c r="B433" s="20">
        <f>IF(Тех_Движение!$F$430&gt;0,Тех_Движение!$I$430,"")</f>
        <v/>
      </c>
      <c r="C433" s="20">
        <f>IF($B433="","",Тех_Движение!$D$430)</f>
        <v/>
      </c>
      <c r="D433" s="42">
        <f>IF($B433="","",Тех_Движение!$B$430)</f>
        <v/>
      </c>
      <c r="E433" s="54">
        <f>IF($B433="","",Тех_Движение!$F$430)</f>
        <v/>
      </c>
      <c r="F433" s="54">
        <f>IF($B433="","",SUMIFS($E$5:$E432,$C$5:$C432,$C433))</f>
        <v/>
      </c>
      <c r="G433" s="54">
        <f>IF($B433="","",MAX(0,$E433-MAX(0,SUMIFS(Тех_Движение!$G$2:$G$5111,Тех_Движение!$D$2:$D$5111,$C433,Тех_Движение!$B$2:$B$5111,"&lt;="&amp;Настройки!$B$5-1)-$F433)))</f>
        <v/>
      </c>
      <c r="H433" s="54">
        <f>IF($B433="","",IF(AND($D433&gt;=Настройки!$B$5,$D433&lt;=Настройки!$B$6),$E433,0))</f>
        <v/>
      </c>
      <c r="I433" s="54">
        <f>IF($B433="","",$G433+$H433-$J433)</f>
        <v/>
      </c>
      <c r="J433" s="54">
        <f>IF($B433="","",MAX(0,$E433-MAX(0,SUMIFS(Тех_Движение!$G$2:$G$5111,Тех_Движение!$D$2:$D$5111,$C433,Тех_Движение!$B$2:$B$5111,"&lt;="&amp;Настройки!$B$6)-$F433)))</f>
        <v/>
      </c>
      <c r="K433" s="54">
        <f>IF(OR($B433="",K$3&lt;$D433+Настройки!$B$7),0,MAX(0,$E433-MAX(0,SUMIFS(Тех_Движение!$G$2:$G$5111,Тех_Движение!$D$2:$D$5111,$C433,Тех_Движение!$B$2:$B$5111,"&lt;="&amp;K$3)-$F433)))</f>
        <v/>
      </c>
      <c r="L433" s="54">
        <f>IF(OR($B433="",L$3&lt;$D433+Настройки!$B$7),0,MAX(0,$E433-MAX(0,SUMIFS(Тех_Движение!$G$2:$G$5111,Тех_Движение!$D$2:$D$5111,$C433,Тех_Движение!$B$2:$B$5111,"&lt;="&amp;L$3)-$F433)))</f>
        <v/>
      </c>
      <c r="M433" s="54">
        <f>IF(OR($B433="",M$3&lt;$D433+Настройки!$B$7),0,MAX(0,$E433-MAX(0,SUMIFS(Тех_Движение!$G$2:$G$5111,Тех_Движение!$D$2:$D$5111,$C433,Тех_Движение!$B$2:$B$5111,"&lt;="&amp;M$3)-$F433)))</f>
        <v/>
      </c>
      <c r="N433" s="54">
        <f>IF(OR($B433="",N$3&lt;$D433+Настройки!$B$7),0,MAX(0,$E433-MAX(0,SUMIFS(Тех_Движение!$G$2:$G$5111,Тех_Движение!$D$2:$D$5111,$C433,Тех_Движение!$B$2:$B$5111,"&lt;="&amp;N$3)-$F433)))</f>
        <v/>
      </c>
      <c r="O433" s="54">
        <f>IF(OR($B433="",O$3&lt;$D433+Настройки!$B$7),0,MAX(0,$E433-MAX(0,SUMIFS(Тех_Движение!$G$2:$G$5111,Тех_Движение!$D$2:$D$5111,$C433,Тех_Движение!$B$2:$B$5111,"&lt;="&amp;O$3)-$F433)))</f>
        <v/>
      </c>
      <c r="P433" s="54">
        <f>IF(OR($B433="",P$3&lt;$D433+Настройки!$B$7),0,MAX(0,$E433-MAX(0,SUMIFS(Тех_Движение!$G$2:$G$5111,Тех_Движение!$D$2:$D$5111,$C433,Тех_Движение!$B$2:$B$5111,"&lt;="&amp;P$3)-$F433)))</f>
        <v/>
      </c>
      <c r="Q433" s="54">
        <f>IF(OR($B433="",Q$3&lt;$D433+Настройки!$B$7),0,MAX(0,$E433-MAX(0,SUMIFS(Тех_Движение!$G$2:$G$5111,Тех_Движение!$D$2:$D$5111,$C433,Тех_Движение!$B$2:$B$5111,"&lt;="&amp;Q$3)-$F433)))</f>
        <v/>
      </c>
      <c r="R433" s="54">
        <f>IF($B433="","",SUM($K433:$Q433))</f>
        <v/>
      </c>
      <c r="S433" s="56">
        <f>IF($B433="","",VLOOKUP($C433,Настройки!$A$11:$L$17,9,FALSE))</f>
        <v/>
      </c>
      <c r="T433" s="56">
        <f>IF($B433="","",$R433*$S433)</f>
        <v/>
      </c>
    </row>
    <row r="434">
      <c r="A434" s="20">
        <f>Тех_Движение!$A$431</f>
        <v/>
      </c>
      <c r="B434" s="20">
        <f>IF(Тех_Движение!$F$431&gt;0,Тех_Движение!$I$431,"")</f>
        <v/>
      </c>
      <c r="C434" s="20">
        <f>IF($B434="","",Тех_Движение!$D$431)</f>
        <v/>
      </c>
      <c r="D434" s="42">
        <f>IF($B434="","",Тех_Движение!$B$431)</f>
        <v/>
      </c>
      <c r="E434" s="54">
        <f>IF($B434="","",Тех_Движение!$F$431)</f>
        <v/>
      </c>
      <c r="F434" s="54">
        <f>IF($B434="","",SUMIFS($E$5:$E433,$C$5:$C433,$C434))</f>
        <v/>
      </c>
      <c r="G434" s="54">
        <f>IF($B434="","",MAX(0,$E434-MAX(0,SUMIFS(Тех_Движение!$G$2:$G$5111,Тех_Движение!$D$2:$D$5111,$C434,Тех_Движение!$B$2:$B$5111,"&lt;="&amp;Настройки!$B$5-1)-$F434)))</f>
        <v/>
      </c>
      <c r="H434" s="54">
        <f>IF($B434="","",IF(AND($D434&gt;=Настройки!$B$5,$D434&lt;=Настройки!$B$6),$E434,0))</f>
        <v/>
      </c>
      <c r="I434" s="54">
        <f>IF($B434="","",$G434+$H434-$J434)</f>
        <v/>
      </c>
      <c r="J434" s="54">
        <f>IF($B434="","",MAX(0,$E434-MAX(0,SUMIFS(Тех_Движение!$G$2:$G$5111,Тех_Движение!$D$2:$D$5111,$C434,Тех_Движение!$B$2:$B$5111,"&lt;="&amp;Настройки!$B$6)-$F434)))</f>
        <v/>
      </c>
      <c r="K434" s="54">
        <f>IF(OR($B434="",K$3&lt;$D434+Настройки!$B$7),0,MAX(0,$E434-MAX(0,SUMIFS(Тех_Движение!$G$2:$G$5111,Тех_Движение!$D$2:$D$5111,$C434,Тех_Движение!$B$2:$B$5111,"&lt;="&amp;K$3)-$F434)))</f>
        <v/>
      </c>
      <c r="L434" s="54">
        <f>IF(OR($B434="",L$3&lt;$D434+Настройки!$B$7),0,MAX(0,$E434-MAX(0,SUMIFS(Тех_Движение!$G$2:$G$5111,Тех_Движение!$D$2:$D$5111,$C434,Тех_Движение!$B$2:$B$5111,"&lt;="&amp;L$3)-$F434)))</f>
        <v/>
      </c>
      <c r="M434" s="54">
        <f>IF(OR($B434="",M$3&lt;$D434+Настройки!$B$7),0,MAX(0,$E434-MAX(0,SUMIFS(Тех_Движение!$G$2:$G$5111,Тех_Движение!$D$2:$D$5111,$C434,Тех_Движение!$B$2:$B$5111,"&lt;="&amp;M$3)-$F434)))</f>
        <v/>
      </c>
      <c r="N434" s="54">
        <f>IF(OR($B434="",N$3&lt;$D434+Настройки!$B$7),0,MAX(0,$E434-MAX(0,SUMIFS(Тех_Движение!$G$2:$G$5111,Тех_Движение!$D$2:$D$5111,$C434,Тех_Движение!$B$2:$B$5111,"&lt;="&amp;N$3)-$F434)))</f>
        <v/>
      </c>
      <c r="O434" s="54">
        <f>IF(OR($B434="",O$3&lt;$D434+Настройки!$B$7),0,MAX(0,$E434-MAX(0,SUMIFS(Тех_Движение!$G$2:$G$5111,Тех_Движение!$D$2:$D$5111,$C434,Тех_Движение!$B$2:$B$5111,"&lt;="&amp;O$3)-$F434)))</f>
        <v/>
      </c>
      <c r="P434" s="54">
        <f>IF(OR($B434="",P$3&lt;$D434+Настройки!$B$7),0,MAX(0,$E434-MAX(0,SUMIFS(Тех_Движение!$G$2:$G$5111,Тех_Движение!$D$2:$D$5111,$C434,Тех_Движение!$B$2:$B$5111,"&lt;="&amp;P$3)-$F434)))</f>
        <v/>
      </c>
      <c r="Q434" s="54">
        <f>IF(OR($B434="",Q$3&lt;$D434+Настройки!$B$7),0,MAX(0,$E434-MAX(0,SUMIFS(Тех_Движение!$G$2:$G$5111,Тех_Движение!$D$2:$D$5111,$C434,Тех_Движение!$B$2:$B$5111,"&lt;="&amp;Q$3)-$F434)))</f>
        <v/>
      </c>
      <c r="R434" s="54">
        <f>IF($B434="","",SUM($K434:$Q434))</f>
        <v/>
      </c>
      <c r="S434" s="56">
        <f>IF($B434="","",VLOOKUP($C434,Настройки!$A$11:$L$17,9,FALSE))</f>
        <v/>
      </c>
      <c r="T434" s="56">
        <f>IF($B434="","",$R434*$S434)</f>
        <v/>
      </c>
    </row>
    <row r="435">
      <c r="A435" s="20">
        <f>Тех_Движение!$A$432</f>
        <v/>
      </c>
      <c r="B435" s="20">
        <f>IF(Тех_Движение!$F$432&gt;0,Тех_Движение!$I$432,"")</f>
        <v/>
      </c>
      <c r="C435" s="20">
        <f>IF($B435="","",Тех_Движение!$D$432)</f>
        <v/>
      </c>
      <c r="D435" s="42">
        <f>IF($B435="","",Тех_Движение!$B$432)</f>
        <v/>
      </c>
      <c r="E435" s="54">
        <f>IF($B435="","",Тех_Движение!$F$432)</f>
        <v/>
      </c>
      <c r="F435" s="54">
        <f>IF($B435="","",SUMIFS($E$5:$E434,$C$5:$C434,$C435))</f>
        <v/>
      </c>
      <c r="G435" s="54">
        <f>IF($B435="","",MAX(0,$E435-MAX(0,SUMIFS(Тех_Движение!$G$2:$G$5111,Тех_Движение!$D$2:$D$5111,$C435,Тех_Движение!$B$2:$B$5111,"&lt;="&amp;Настройки!$B$5-1)-$F435)))</f>
        <v/>
      </c>
      <c r="H435" s="54">
        <f>IF($B435="","",IF(AND($D435&gt;=Настройки!$B$5,$D435&lt;=Настройки!$B$6),$E435,0))</f>
        <v/>
      </c>
      <c r="I435" s="54">
        <f>IF($B435="","",$G435+$H435-$J435)</f>
        <v/>
      </c>
      <c r="J435" s="54">
        <f>IF($B435="","",MAX(0,$E435-MAX(0,SUMIFS(Тех_Движение!$G$2:$G$5111,Тех_Движение!$D$2:$D$5111,$C435,Тех_Движение!$B$2:$B$5111,"&lt;="&amp;Настройки!$B$6)-$F435)))</f>
        <v/>
      </c>
      <c r="K435" s="54">
        <f>IF(OR($B435="",K$3&lt;$D435+Настройки!$B$7),0,MAX(0,$E435-MAX(0,SUMIFS(Тех_Движение!$G$2:$G$5111,Тех_Движение!$D$2:$D$5111,$C435,Тех_Движение!$B$2:$B$5111,"&lt;="&amp;K$3)-$F435)))</f>
        <v/>
      </c>
      <c r="L435" s="54">
        <f>IF(OR($B435="",L$3&lt;$D435+Настройки!$B$7),0,MAX(0,$E435-MAX(0,SUMIFS(Тех_Движение!$G$2:$G$5111,Тех_Движение!$D$2:$D$5111,$C435,Тех_Движение!$B$2:$B$5111,"&lt;="&amp;L$3)-$F435)))</f>
        <v/>
      </c>
      <c r="M435" s="54">
        <f>IF(OR($B435="",M$3&lt;$D435+Настройки!$B$7),0,MAX(0,$E435-MAX(0,SUMIFS(Тех_Движение!$G$2:$G$5111,Тех_Движение!$D$2:$D$5111,$C435,Тех_Движение!$B$2:$B$5111,"&lt;="&amp;M$3)-$F435)))</f>
        <v/>
      </c>
      <c r="N435" s="54">
        <f>IF(OR($B435="",N$3&lt;$D435+Настройки!$B$7),0,MAX(0,$E435-MAX(0,SUMIFS(Тех_Движение!$G$2:$G$5111,Тех_Движение!$D$2:$D$5111,$C435,Тех_Движение!$B$2:$B$5111,"&lt;="&amp;N$3)-$F435)))</f>
        <v/>
      </c>
      <c r="O435" s="54">
        <f>IF(OR($B435="",O$3&lt;$D435+Настройки!$B$7),0,MAX(0,$E435-MAX(0,SUMIFS(Тех_Движение!$G$2:$G$5111,Тех_Движение!$D$2:$D$5111,$C435,Тех_Движение!$B$2:$B$5111,"&lt;="&amp;O$3)-$F435)))</f>
        <v/>
      </c>
      <c r="P435" s="54">
        <f>IF(OR($B435="",P$3&lt;$D435+Настройки!$B$7),0,MAX(0,$E435-MAX(0,SUMIFS(Тех_Движение!$G$2:$G$5111,Тех_Движение!$D$2:$D$5111,$C435,Тех_Движение!$B$2:$B$5111,"&lt;="&amp;P$3)-$F435)))</f>
        <v/>
      </c>
      <c r="Q435" s="54">
        <f>IF(OR($B435="",Q$3&lt;$D435+Настройки!$B$7),0,MAX(0,$E435-MAX(0,SUMIFS(Тех_Движение!$G$2:$G$5111,Тех_Движение!$D$2:$D$5111,$C435,Тех_Движение!$B$2:$B$5111,"&lt;="&amp;Q$3)-$F435)))</f>
        <v/>
      </c>
      <c r="R435" s="54">
        <f>IF($B435="","",SUM($K435:$Q435))</f>
        <v/>
      </c>
      <c r="S435" s="56">
        <f>IF($B435="","",VLOOKUP($C435,Настройки!$A$11:$L$17,9,FALSE))</f>
        <v/>
      </c>
      <c r="T435" s="56">
        <f>IF($B435="","",$R435*$S435)</f>
        <v/>
      </c>
    </row>
    <row r="436">
      <c r="A436" s="20">
        <f>Тех_Движение!$A$433</f>
        <v/>
      </c>
      <c r="B436" s="20">
        <f>IF(Тех_Движение!$F$433&gt;0,Тех_Движение!$I$433,"")</f>
        <v/>
      </c>
      <c r="C436" s="20">
        <f>IF($B436="","",Тех_Движение!$D$433)</f>
        <v/>
      </c>
      <c r="D436" s="42">
        <f>IF($B436="","",Тех_Движение!$B$433)</f>
        <v/>
      </c>
      <c r="E436" s="54">
        <f>IF($B436="","",Тех_Движение!$F$433)</f>
        <v/>
      </c>
      <c r="F436" s="54">
        <f>IF($B436="","",SUMIFS($E$5:$E435,$C$5:$C435,$C436))</f>
        <v/>
      </c>
      <c r="G436" s="54">
        <f>IF($B436="","",MAX(0,$E436-MAX(0,SUMIFS(Тех_Движение!$G$2:$G$5111,Тех_Движение!$D$2:$D$5111,$C436,Тех_Движение!$B$2:$B$5111,"&lt;="&amp;Настройки!$B$5-1)-$F436)))</f>
        <v/>
      </c>
      <c r="H436" s="54">
        <f>IF($B436="","",IF(AND($D436&gt;=Настройки!$B$5,$D436&lt;=Настройки!$B$6),$E436,0))</f>
        <v/>
      </c>
      <c r="I436" s="54">
        <f>IF($B436="","",$G436+$H436-$J436)</f>
        <v/>
      </c>
      <c r="J436" s="54">
        <f>IF($B436="","",MAX(0,$E436-MAX(0,SUMIFS(Тех_Движение!$G$2:$G$5111,Тех_Движение!$D$2:$D$5111,$C436,Тех_Движение!$B$2:$B$5111,"&lt;="&amp;Настройки!$B$6)-$F436)))</f>
        <v/>
      </c>
      <c r="K436" s="54">
        <f>IF(OR($B436="",K$3&lt;$D436+Настройки!$B$7),0,MAX(0,$E436-MAX(0,SUMIFS(Тех_Движение!$G$2:$G$5111,Тех_Движение!$D$2:$D$5111,$C436,Тех_Движение!$B$2:$B$5111,"&lt;="&amp;K$3)-$F436)))</f>
        <v/>
      </c>
      <c r="L436" s="54">
        <f>IF(OR($B436="",L$3&lt;$D436+Настройки!$B$7),0,MAX(0,$E436-MAX(0,SUMIFS(Тех_Движение!$G$2:$G$5111,Тех_Движение!$D$2:$D$5111,$C436,Тех_Движение!$B$2:$B$5111,"&lt;="&amp;L$3)-$F436)))</f>
        <v/>
      </c>
      <c r="M436" s="54">
        <f>IF(OR($B436="",M$3&lt;$D436+Настройки!$B$7),0,MAX(0,$E436-MAX(0,SUMIFS(Тех_Движение!$G$2:$G$5111,Тех_Движение!$D$2:$D$5111,$C436,Тех_Движение!$B$2:$B$5111,"&lt;="&amp;M$3)-$F436)))</f>
        <v/>
      </c>
      <c r="N436" s="54">
        <f>IF(OR($B436="",N$3&lt;$D436+Настройки!$B$7),0,MAX(0,$E436-MAX(0,SUMIFS(Тех_Движение!$G$2:$G$5111,Тех_Движение!$D$2:$D$5111,$C436,Тех_Движение!$B$2:$B$5111,"&lt;="&amp;N$3)-$F436)))</f>
        <v/>
      </c>
      <c r="O436" s="54">
        <f>IF(OR($B436="",O$3&lt;$D436+Настройки!$B$7),0,MAX(0,$E436-MAX(0,SUMIFS(Тех_Движение!$G$2:$G$5111,Тех_Движение!$D$2:$D$5111,$C436,Тех_Движение!$B$2:$B$5111,"&lt;="&amp;O$3)-$F436)))</f>
        <v/>
      </c>
      <c r="P436" s="54">
        <f>IF(OR($B436="",P$3&lt;$D436+Настройки!$B$7),0,MAX(0,$E436-MAX(0,SUMIFS(Тех_Движение!$G$2:$G$5111,Тех_Движение!$D$2:$D$5111,$C436,Тех_Движение!$B$2:$B$5111,"&lt;="&amp;P$3)-$F436)))</f>
        <v/>
      </c>
      <c r="Q436" s="54">
        <f>IF(OR($B436="",Q$3&lt;$D436+Настройки!$B$7),0,MAX(0,$E436-MAX(0,SUMIFS(Тех_Движение!$G$2:$G$5111,Тех_Движение!$D$2:$D$5111,$C436,Тех_Движение!$B$2:$B$5111,"&lt;="&amp;Q$3)-$F436)))</f>
        <v/>
      </c>
      <c r="R436" s="54">
        <f>IF($B436="","",SUM($K436:$Q436))</f>
        <v/>
      </c>
      <c r="S436" s="56">
        <f>IF($B436="","",VLOOKUP($C436,Настройки!$A$11:$L$17,9,FALSE))</f>
        <v/>
      </c>
      <c r="T436" s="56">
        <f>IF($B436="","",$R436*$S436)</f>
        <v/>
      </c>
    </row>
    <row r="437">
      <c r="A437" s="20">
        <f>Тех_Движение!$A$434</f>
        <v/>
      </c>
      <c r="B437" s="20">
        <f>IF(Тех_Движение!$F$434&gt;0,Тех_Движение!$I$434,"")</f>
        <v/>
      </c>
      <c r="C437" s="20">
        <f>IF($B437="","",Тех_Движение!$D$434)</f>
        <v/>
      </c>
      <c r="D437" s="42">
        <f>IF($B437="","",Тех_Движение!$B$434)</f>
        <v/>
      </c>
      <c r="E437" s="54">
        <f>IF($B437="","",Тех_Движение!$F$434)</f>
        <v/>
      </c>
      <c r="F437" s="54">
        <f>IF($B437="","",SUMIFS($E$5:$E436,$C$5:$C436,$C437))</f>
        <v/>
      </c>
      <c r="G437" s="54">
        <f>IF($B437="","",MAX(0,$E437-MAX(0,SUMIFS(Тех_Движение!$G$2:$G$5111,Тех_Движение!$D$2:$D$5111,$C437,Тех_Движение!$B$2:$B$5111,"&lt;="&amp;Настройки!$B$5-1)-$F437)))</f>
        <v/>
      </c>
      <c r="H437" s="54">
        <f>IF($B437="","",IF(AND($D437&gt;=Настройки!$B$5,$D437&lt;=Настройки!$B$6),$E437,0))</f>
        <v/>
      </c>
      <c r="I437" s="54">
        <f>IF($B437="","",$G437+$H437-$J437)</f>
        <v/>
      </c>
      <c r="J437" s="54">
        <f>IF($B437="","",MAX(0,$E437-MAX(0,SUMIFS(Тех_Движение!$G$2:$G$5111,Тех_Движение!$D$2:$D$5111,$C437,Тех_Движение!$B$2:$B$5111,"&lt;="&amp;Настройки!$B$6)-$F437)))</f>
        <v/>
      </c>
      <c r="K437" s="54">
        <f>IF(OR($B437="",K$3&lt;$D437+Настройки!$B$7),0,MAX(0,$E437-MAX(0,SUMIFS(Тех_Движение!$G$2:$G$5111,Тех_Движение!$D$2:$D$5111,$C437,Тех_Движение!$B$2:$B$5111,"&lt;="&amp;K$3)-$F437)))</f>
        <v/>
      </c>
      <c r="L437" s="54">
        <f>IF(OR($B437="",L$3&lt;$D437+Настройки!$B$7),0,MAX(0,$E437-MAX(0,SUMIFS(Тех_Движение!$G$2:$G$5111,Тех_Движение!$D$2:$D$5111,$C437,Тех_Движение!$B$2:$B$5111,"&lt;="&amp;L$3)-$F437)))</f>
        <v/>
      </c>
      <c r="M437" s="54">
        <f>IF(OR($B437="",M$3&lt;$D437+Настройки!$B$7),0,MAX(0,$E437-MAX(0,SUMIFS(Тех_Движение!$G$2:$G$5111,Тех_Движение!$D$2:$D$5111,$C437,Тех_Движение!$B$2:$B$5111,"&lt;="&amp;M$3)-$F437)))</f>
        <v/>
      </c>
      <c r="N437" s="54">
        <f>IF(OR($B437="",N$3&lt;$D437+Настройки!$B$7),0,MAX(0,$E437-MAX(0,SUMIFS(Тех_Движение!$G$2:$G$5111,Тех_Движение!$D$2:$D$5111,$C437,Тех_Движение!$B$2:$B$5111,"&lt;="&amp;N$3)-$F437)))</f>
        <v/>
      </c>
      <c r="O437" s="54">
        <f>IF(OR($B437="",O$3&lt;$D437+Настройки!$B$7),0,MAX(0,$E437-MAX(0,SUMIFS(Тех_Движение!$G$2:$G$5111,Тех_Движение!$D$2:$D$5111,$C437,Тех_Движение!$B$2:$B$5111,"&lt;="&amp;O$3)-$F437)))</f>
        <v/>
      </c>
      <c r="P437" s="54">
        <f>IF(OR($B437="",P$3&lt;$D437+Настройки!$B$7),0,MAX(0,$E437-MAX(0,SUMIFS(Тех_Движение!$G$2:$G$5111,Тех_Движение!$D$2:$D$5111,$C437,Тех_Движение!$B$2:$B$5111,"&lt;="&amp;P$3)-$F437)))</f>
        <v/>
      </c>
      <c r="Q437" s="54">
        <f>IF(OR($B437="",Q$3&lt;$D437+Настройки!$B$7),0,MAX(0,$E437-MAX(0,SUMIFS(Тех_Движение!$G$2:$G$5111,Тех_Движение!$D$2:$D$5111,$C437,Тех_Движение!$B$2:$B$5111,"&lt;="&amp;Q$3)-$F437)))</f>
        <v/>
      </c>
      <c r="R437" s="54">
        <f>IF($B437="","",SUM($K437:$Q437))</f>
        <v/>
      </c>
      <c r="S437" s="56">
        <f>IF($B437="","",VLOOKUP($C437,Настройки!$A$11:$L$17,9,FALSE))</f>
        <v/>
      </c>
      <c r="T437" s="56">
        <f>IF($B437="","",$R437*$S437)</f>
        <v/>
      </c>
    </row>
    <row r="438">
      <c r="A438" s="20">
        <f>Тех_Движение!$A$435</f>
        <v/>
      </c>
      <c r="B438" s="20">
        <f>IF(Тех_Движение!$F$435&gt;0,Тех_Движение!$I$435,"")</f>
        <v/>
      </c>
      <c r="C438" s="20">
        <f>IF($B438="","",Тех_Движение!$D$435)</f>
        <v/>
      </c>
      <c r="D438" s="42">
        <f>IF($B438="","",Тех_Движение!$B$435)</f>
        <v/>
      </c>
      <c r="E438" s="54">
        <f>IF($B438="","",Тех_Движение!$F$435)</f>
        <v/>
      </c>
      <c r="F438" s="54">
        <f>IF($B438="","",SUMIFS($E$5:$E437,$C$5:$C437,$C438))</f>
        <v/>
      </c>
      <c r="G438" s="54">
        <f>IF($B438="","",MAX(0,$E438-MAX(0,SUMIFS(Тех_Движение!$G$2:$G$5111,Тех_Движение!$D$2:$D$5111,$C438,Тех_Движение!$B$2:$B$5111,"&lt;="&amp;Настройки!$B$5-1)-$F438)))</f>
        <v/>
      </c>
      <c r="H438" s="54">
        <f>IF($B438="","",IF(AND($D438&gt;=Настройки!$B$5,$D438&lt;=Настройки!$B$6),$E438,0))</f>
        <v/>
      </c>
      <c r="I438" s="54">
        <f>IF($B438="","",$G438+$H438-$J438)</f>
        <v/>
      </c>
      <c r="J438" s="54">
        <f>IF($B438="","",MAX(0,$E438-MAX(0,SUMIFS(Тех_Движение!$G$2:$G$5111,Тех_Движение!$D$2:$D$5111,$C438,Тех_Движение!$B$2:$B$5111,"&lt;="&amp;Настройки!$B$6)-$F438)))</f>
        <v/>
      </c>
      <c r="K438" s="54">
        <f>IF(OR($B438="",K$3&lt;$D438+Настройки!$B$7),0,MAX(0,$E438-MAX(0,SUMIFS(Тех_Движение!$G$2:$G$5111,Тех_Движение!$D$2:$D$5111,$C438,Тех_Движение!$B$2:$B$5111,"&lt;="&amp;K$3)-$F438)))</f>
        <v/>
      </c>
      <c r="L438" s="54">
        <f>IF(OR($B438="",L$3&lt;$D438+Настройки!$B$7),0,MAX(0,$E438-MAX(0,SUMIFS(Тех_Движение!$G$2:$G$5111,Тех_Движение!$D$2:$D$5111,$C438,Тех_Движение!$B$2:$B$5111,"&lt;="&amp;L$3)-$F438)))</f>
        <v/>
      </c>
      <c r="M438" s="54">
        <f>IF(OR($B438="",M$3&lt;$D438+Настройки!$B$7),0,MAX(0,$E438-MAX(0,SUMIFS(Тех_Движение!$G$2:$G$5111,Тех_Движение!$D$2:$D$5111,$C438,Тех_Движение!$B$2:$B$5111,"&lt;="&amp;M$3)-$F438)))</f>
        <v/>
      </c>
      <c r="N438" s="54">
        <f>IF(OR($B438="",N$3&lt;$D438+Настройки!$B$7),0,MAX(0,$E438-MAX(0,SUMIFS(Тех_Движение!$G$2:$G$5111,Тех_Движение!$D$2:$D$5111,$C438,Тех_Движение!$B$2:$B$5111,"&lt;="&amp;N$3)-$F438)))</f>
        <v/>
      </c>
      <c r="O438" s="54">
        <f>IF(OR($B438="",O$3&lt;$D438+Настройки!$B$7),0,MAX(0,$E438-MAX(0,SUMIFS(Тех_Движение!$G$2:$G$5111,Тех_Движение!$D$2:$D$5111,$C438,Тех_Движение!$B$2:$B$5111,"&lt;="&amp;O$3)-$F438)))</f>
        <v/>
      </c>
      <c r="P438" s="54">
        <f>IF(OR($B438="",P$3&lt;$D438+Настройки!$B$7),0,MAX(0,$E438-MAX(0,SUMIFS(Тех_Движение!$G$2:$G$5111,Тех_Движение!$D$2:$D$5111,$C438,Тех_Движение!$B$2:$B$5111,"&lt;="&amp;P$3)-$F438)))</f>
        <v/>
      </c>
      <c r="Q438" s="54">
        <f>IF(OR($B438="",Q$3&lt;$D438+Настройки!$B$7),0,MAX(0,$E438-MAX(0,SUMIFS(Тех_Движение!$G$2:$G$5111,Тех_Движение!$D$2:$D$5111,$C438,Тех_Движение!$B$2:$B$5111,"&lt;="&amp;Q$3)-$F438)))</f>
        <v/>
      </c>
      <c r="R438" s="54">
        <f>IF($B438="","",SUM($K438:$Q438))</f>
        <v/>
      </c>
      <c r="S438" s="56">
        <f>IF($B438="","",VLOOKUP($C438,Настройки!$A$11:$L$17,9,FALSE))</f>
        <v/>
      </c>
      <c r="T438" s="56">
        <f>IF($B438="","",$R438*$S438)</f>
        <v/>
      </c>
    </row>
    <row r="439">
      <c r="A439" s="20">
        <f>Тех_Движение!$A$436</f>
        <v/>
      </c>
      <c r="B439" s="20">
        <f>IF(Тех_Движение!$F$436&gt;0,Тех_Движение!$I$436,"")</f>
        <v/>
      </c>
      <c r="C439" s="20">
        <f>IF($B439="","",Тех_Движение!$D$436)</f>
        <v/>
      </c>
      <c r="D439" s="42">
        <f>IF($B439="","",Тех_Движение!$B$436)</f>
        <v/>
      </c>
      <c r="E439" s="54">
        <f>IF($B439="","",Тех_Движение!$F$436)</f>
        <v/>
      </c>
      <c r="F439" s="54">
        <f>IF($B439="","",SUMIFS($E$5:$E438,$C$5:$C438,$C439))</f>
        <v/>
      </c>
      <c r="G439" s="54">
        <f>IF($B439="","",MAX(0,$E439-MAX(0,SUMIFS(Тех_Движение!$G$2:$G$5111,Тех_Движение!$D$2:$D$5111,$C439,Тех_Движение!$B$2:$B$5111,"&lt;="&amp;Настройки!$B$5-1)-$F439)))</f>
        <v/>
      </c>
      <c r="H439" s="54">
        <f>IF($B439="","",IF(AND($D439&gt;=Настройки!$B$5,$D439&lt;=Настройки!$B$6),$E439,0))</f>
        <v/>
      </c>
      <c r="I439" s="54">
        <f>IF($B439="","",$G439+$H439-$J439)</f>
        <v/>
      </c>
      <c r="J439" s="54">
        <f>IF($B439="","",MAX(0,$E439-MAX(0,SUMIFS(Тех_Движение!$G$2:$G$5111,Тех_Движение!$D$2:$D$5111,$C439,Тех_Движение!$B$2:$B$5111,"&lt;="&amp;Настройки!$B$6)-$F439)))</f>
        <v/>
      </c>
      <c r="K439" s="54">
        <f>IF(OR($B439="",K$3&lt;$D439+Настройки!$B$7),0,MAX(0,$E439-MAX(0,SUMIFS(Тех_Движение!$G$2:$G$5111,Тех_Движение!$D$2:$D$5111,$C439,Тех_Движение!$B$2:$B$5111,"&lt;="&amp;K$3)-$F439)))</f>
        <v/>
      </c>
      <c r="L439" s="54">
        <f>IF(OR($B439="",L$3&lt;$D439+Настройки!$B$7),0,MAX(0,$E439-MAX(0,SUMIFS(Тех_Движение!$G$2:$G$5111,Тех_Движение!$D$2:$D$5111,$C439,Тех_Движение!$B$2:$B$5111,"&lt;="&amp;L$3)-$F439)))</f>
        <v/>
      </c>
      <c r="M439" s="54">
        <f>IF(OR($B439="",M$3&lt;$D439+Настройки!$B$7),0,MAX(0,$E439-MAX(0,SUMIFS(Тех_Движение!$G$2:$G$5111,Тех_Движение!$D$2:$D$5111,$C439,Тех_Движение!$B$2:$B$5111,"&lt;="&amp;M$3)-$F439)))</f>
        <v/>
      </c>
      <c r="N439" s="54">
        <f>IF(OR($B439="",N$3&lt;$D439+Настройки!$B$7),0,MAX(0,$E439-MAX(0,SUMIFS(Тех_Движение!$G$2:$G$5111,Тех_Движение!$D$2:$D$5111,$C439,Тех_Движение!$B$2:$B$5111,"&lt;="&amp;N$3)-$F439)))</f>
        <v/>
      </c>
      <c r="O439" s="54">
        <f>IF(OR($B439="",O$3&lt;$D439+Настройки!$B$7),0,MAX(0,$E439-MAX(0,SUMIFS(Тех_Движение!$G$2:$G$5111,Тех_Движение!$D$2:$D$5111,$C439,Тех_Движение!$B$2:$B$5111,"&lt;="&amp;O$3)-$F439)))</f>
        <v/>
      </c>
      <c r="P439" s="54">
        <f>IF(OR($B439="",P$3&lt;$D439+Настройки!$B$7),0,MAX(0,$E439-MAX(0,SUMIFS(Тех_Движение!$G$2:$G$5111,Тех_Движение!$D$2:$D$5111,$C439,Тех_Движение!$B$2:$B$5111,"&lt;="&amp;P$3)-$F439)))</f>
        <v/>
      </c>
      <c r="Q439" s="54">
        <f>IF(OR($B439="",Q$3&lt;$D439+Настройки!$B$7),0,MAX(0,$E439-MAX(0,SUMIFS(Тех_Движение!$G$2:$G$5111,Тех_Движение!$D$2:$D$5111,$C439,Тех_Движение!$B$2:$B$5111,"&lt;="&amp;Q$3)-$F439)))</f>
        <v/>
      </c>
      <c r="R439" s="54">
        <f>IF($B439="","",SUM($K439:$Q439))</f>
        <v/>
      </c>
      <c r="S439" s="56">
        <f>IF($B439="","",VLOOKUP($C439,Настройки!$A$11:$L$17,9,FALSE))</f>
        <v/>
      </c>
      <c r="T439" s="56">
        <f>IF($B439="","",$R439*$S439)</f>
        <v/>
      </c>
    </row>
    <row r="440">
      <c r="A440" s="20">
        <f>Тех_Движение!$A$437</f>
        <v/>
      </c>
      <c r="B440" s="20">
        <f>IF(Тех_Движение!$F$437&gt;0,Тех_Движение!$I$437,"")</f>
        <v/>
      </c>
      <c r="C440" s="20">
        <f>IF($B440="","",Тех_Движение!$D$437)</f>
        <v/>
      </c>
      <c r="D440" s="42">
        <f>IF($B440="","",Тех_Движение!$B$437)</f>
        <v/>
      </c>
      <c r="E440" s="54">
        <f>IF($B440="","",Тех_Движение!$F$437)</f>
        <v/>
      </c>
      <c r="F440" s="54">
        <f>IF($B440="","",SUMIFS($E$5:$E439,$C$5:$C439,$C440))</f>
        <v/>
      </c>
      <c r="G440" s="54">
        <f>IF($B440="","",MAX(0,$E440-MAX(0,SUMIFS(Тех_Движение!$G$2:$G$5111,Тех_Движение!$D$2:$D$5111,$C440,Тех_Движение!$B$2:$B$5111,"&lt;="&amp;Настройки!$B$5-1)-$F440)))</f>
        <v/>
      </c>
      <c r="H440" s="54">
        <f>IF($B440="","",IF(AND($D440&gt;=Настройки!$B$5,$D440&lt;=Настройки!$B$6),$E440,0))</f>
        <v/>
      </c>
      <c r="I440" s="54">
        <f>IF($B440="","",$G440+$H440-$J440)</f>
        <v/>
      </c>
      <c r="J440" s="54">
        <f>IF($B440="","",MAX(0,$E440-MAX(0,SUMIFS(Тех_Движение!$G$2:$G$5111,Тех_Движение!$D$2:$D$5111,$C440,Тех_Движение!$B$2:$B$5111,"&lt;="&amp;Настройки!$B$6)-$F440)))</f>
        <v/>
      </c>
      <c r="K440" s="54">
        <f>IF(OR($B440="",K$3&lt;$D440+Настройки!$B$7),0,MAX(0,$E440-MAX(0,SUMIFS(Тех_Движение!$G$2:$G$5111,Тех_Движение!$D$2:$D$5111,$C440,Тех_Движение!$B$2:$B$5111,"&lt;="&amp;K$3)-$F440)))</f>
        <v/>
      </c>
      <c r="L440" s="54">
        <f>IF(OR($B440="",L$3&lt;$D440+Настройки!$B$7),0,MAX(0,$E440-MAX(0,SUMIFS(Тех_Движение!$G$2:$G$5111,Тех_Движение!$D$2:$D$5111,$C440,Тех_Движение!$B$2:$B$5111,"&lt;="&amp;L$3)-$F440)))</f>
        <v/>
      </c>
      <c r="M440" s="54">
        <f>IF(OR($B440="",M$3&lt;$D440+Настройки!$B$7),0,MAX(0,$E440-MAX(0,SUMIFS(Тех_Движение!$G$2:$G$5111,Тех_Движение!$D$2:$D$5111,$C440,Тех_Движение!$B$2:$B$5111,"&lt;="&amp;M$3)-$F440)))</f>
        <v/>
      </c>
      <c r="N440" s="54">
        <f>IF(OR($B440="",N$3&lt;$D440+Настройки!$B$7),0,MAX(0,$E440-MAX(0,SUMIFS(Тех_Движение!$G$2:$G$5111,Тех_Движение!$D$2:$D$5111,$C440,Тех_Движение!$B$2:$B$5111,"&lt;="&amp;N$3)-$F440)))</f>
        <v/>
      </c>
      <c r="O440" s="54">
        <f>IF(OR($B440="",O$3&lt;$D440+Настройки!$B$7),0,MAX(0,$E440-MAX(0,SUMIFS(Тех_Движение!$G$2:$G$5111,Тех_Движение!$D$2:$D$5111,$C440,Тех_Движение!$B$2:$B$5111,"&lt;="&amp;O$3)-$F440)))</f>
        <v/>
      </c>
      <c r="P440" s="54">
        <f>IF(OR($B440="",P$3&lt;$D440+Настройки!$B$7),0,MAX(0,$E440-MAX(0,SUMIFS(Тех_Движение!$G$2:$G$5111,Тех_Движение!$D$2:$D$5111,$C440,Тех_Движение!$B$2:$B$5111,"&lt;="&amp;P$3)-$F440)))</f>
        <v/>
      </c>
      <c r="Q440" s="54">
        <f>IF(OR($B440="",Q$3&lt;$D440+Настройки!$B$7),0,MAX(0,$E440-MAX(0,SUMIFS(Тех_Движение!$G$2:$G$5111,Тех_Движение!$D$2:$D$5111,$C440,Тех_Движение!$B$2:$B$5111,"&lt;="&amp;Q$3)-$F440)))</f>
        <v/>
      </c>
      <c r="R440" s="54">
        <f>IF($B440="","",SUM($K440:$Q440))</f>
        <v/>
      </c>
      <c r="S440" s="56">
        <f>IF($B440="","",VLOOKUP($C440,Настройки!$A$11:$L$17,9,FALSE))</f>
        <v/>
      </c>
      <c r="T440" s="56">
        <f>IF($B440="","",$R440*$S440)</f>
        <v/>
      </c>
    </row>
    <row r="441">
      <c r="A441" s="20">
        <f>Тех_Движение!$A$438</f>
        <v/>
      </c>
      <c r="B441" s="20">
        <f>IF(Тех_Движение!$F$438&gt;0,Тех_Движение!$I$438,"")</f>
        <v/>
      </c>
      <c r="C441" s="20">
        <f>IF($B441="","",Тех_Движение!$D$438)</f>
        <v/>
      </c>
      <c r="D441" s="42">
        <f>IF($B441="","",Тех_Движение!$B$438)</f>
        <v/>
      </c>
      <c r="E441" s="54">
        <f>IF($B441="","",Тех_Движение!$F$438)</f>
        <v/>
      </c>
      <c r="F441" s="54">
        <f>IF($B441="","",SUMIFS($E$5:$E440,$C$5:$C440,$C441))</f>
        <v/>
      </c>
      <c r="G441" s="54">
        <f>IF($B441="","",MAX(0,$E441-MAX(0,SUMIFS(Тех_Движение!$G$2:$G$5111,Тех_Движение!$D$2:$D$5111,$C441,Тех_Движение!$B$2:$B$5111,"&lt;="&amp;Настройки!$B$5-1)-$F441)))</f>
        <v/>
      </c>
      <c r="H441" s="54">
        <f>IF($B441="","",IF(AND($D441&gt;=Настройки!$B$5,$D441&lt;=Настройки!$B$6),$E441,0))</f>
        <v/>
      </c>
      <c r="I441" s="54">
        <f>IF($B441="","",$G441+$H441-$J441)</f>
        <v/>
      </c>
      <c r="J441" s="54">
        <f>IF($B441="","",MAX(0,$E441-MAX(0,SUMIFS(Тех_Движение!$G$2:$G$5111,Тех_Движение!$D$2:$D$5111,$C441,Тех_Движение!$B$2:$B$5111,"&lt;="&amp;Настройки!$B$6)-$F441)))</f>
        <v/>
      </c>
      <c r="K441" s="54">
        <f>IF(OR($B441="",K$3&lt;$D441+Настройки!$B$7),0,MAX(0,$E441-MAX(0,SUMIFS(Тех_Движение!$G$2:$G$5111,Тех_Движение!$D$2:$D$5111,$C441,Тех_Движение!$B$2:$B$5111,"&lt;="&amp;K$3)-$F441)))</f>
        <v/>
      </c>
      <c r="L441" s="54">
        <f>IF(OR($B441="",L$3&lt;$D441+Настройки!$B$7),0,MAX(0,$E441-MAX(0,SUMIFS(Тех_Движение!$G$2:$G$5111,Тех_Движение!$D$2:$D$5111,$C441,Тех_Движение!$B$2:$B$5111,"&lt;="&amp;L$3)-$F441)))</f>
        <v/>
      </c>
      <c r="M441" s="54">
        <f>IF(OR($B441="",M$3&lt;$D441+Настройки!$B$7),0,MAX(0,$E441-MAX(0,SUMIFS(Тех_Движение!$G$2:$G$5111,Тех_Движение!$D$2:$D$5111,$C441,Тех_Движение!$B$2:$B$5111,"&lt;="&amp;M$3)-$F441)))</f>
        <v/>
      </c>
      <c r="N441" s="54">
        <f>IF(OR($B441="",N$3&lt;$D441+Настройки!$B$7),0,MAX(0,$E441-MAX(0,SUMIFS(Тех_Движение!$G$2:$G$5111,Тех_Движение!$D$2:$D$5111,$C441,Тех_Движение!$B$2:$B$5111,"&lt;="&amp;N$3)-$F441)))</f>
        <v/>
      </c>
      <c r="O441" s="54">
        <f>IF(OR($B441="",O$3&lt;$D441+Настройки!$B$7),0,MAX(0,$E441-MAX(0,SUMIFS(Тех_Движение!$G$2:$G$5111,Тех_Движение!$D$2:$D$5111,$C441,Тех_Движение!$B$2:$B$5111,"&lt;="&amp;O$3)-$F441)))</f>
        <v/>
      </c>
      <c r="P441" s="54">
        <f>IF(OR($B441="",P$3&lt;$D441+Настройки!$B$7),0,MAX(0,$E441-MAX(0,SUMIFS(Тех_Движение!$G$2:$G$5111,Тех_Движение!$D$2:$D$5111,$C441,Тех_Движение!$B$2:$B$5111,"&lt;="&amp;P$3)-$F441)))</f>
        <v/>
      </c>
      <c r="Q441" s="54">
        <f>IF(OR($B441="",Q$3&lt;$D441+Настройки!$B$7),0,MAX(0,$E441-MAX(0,SUMIFS(Тех_Движение!$G$2:$G$5111,Тех_Движение!$D$2:$D$5111,$C441,Тех_Движение!$B$2:$B$5111,"&lt;="&amp;Q$3)-$F441)))</f>
        <v/>
      </c>
      <c r="R441" s="54">
        <f>IF($B441="","",SUM($K441:$Q441))</f>
        <v/>
      </c>
      <c r="S441" s="56">
        <f>IF($B441="","",VLOOKUP($C441,Настройки!$A$11:$L$17,9,FALSE))</f>
        <v/>
      </c>
      <c r="T441" s="56">
        <f>IF($B441="","",$R441*$S441)</f>
        <v/>
      </c>
    </row>
    <row r="442">
      <c r="A442" s="20">
        <f>Тех_Движение!$A$439</f>
        <v/>
      </c>
      <c r="B442" s="20">
        <f>IF(Тех_Движение!$F$439&gt;0,Тех_Движение!$I$439,"")</f>
        <v/>
      </c>
      <c r="C442" s="20">
        <f>IF($B442="","",Тех_Движение!$D$439)</f>
        <v/>
      </c>
      <c r="D442" s="42">
        <f>IF($B442="","",Тех_Движение!$B$439)</f>
        <v/>
      </c>
      <c r="E442" s="54">
        <f>IF($B442="","",Тех_Движение!$F$439)</f>
        <v/>
      </c>
      <c r="F442" s="54">
        <f>IF($B442="","",SUMIFS($E$5:$E441,$C$5:$C441,$C442))</f>
        <v/>
      </c>
      <c r="G442" s="54">
        <f>IF($B442="","",MAX(0,$E442-MAX(0,SUMIFS(Тех_Движение!$G$2:$G$5111,Тех_Движение!$D$2:$D$5111,$C442,Тех_Движение!$B$2:$B$5111,"&lt;="&amp;Настройки!$B$5-1)-$F442)))</f>
        <v/>
      </c>
      <c r="H442" s="54">
        <f>IF($B442="","",IF(AND($D442&gt;=Настройки!$B$5,$D442&lt;=Настройки!$B$6),$E442,0))</f>
        <v/>
      </c>
      <c r="I442" s="54">
        <f>IF($B442="","",$G442+$H442-$J442)</f>
        <v/>
      </c>
      <c r="J442" s="54">
        <f>IF($B442="","",MAX(0,$E442-MAX(0,SUMIFS(Тех_Движение!$G$2:$G$5111,Тех_Движение!$D$2:$D$5111,$C442,Тех_Движение!$B$2:$B$5111,"&lt;="&amp;Настройки!$B$6)-$F442)))</f>
        <v/>
      </c>
      <c r="K442" s="54">
        <f>IF(OR($B442="",K$3&lt;$D442+Настройки!$B$7),0,MAX(0,$E442-MAX(0,SUMIFS(Тех_Движение!$G$2:$G$5111,Тех_Движение!$D$2:$D$5111,$C442,Тех_Движение!$B$2:$B$5111,"&lt;="&amp;K$3)-$F442)))</f>
        <v/>
      </c>
      <c r="L442" s="54">
        <f>IF(OR($B442="",L$3&lt;$D442+Настройки!$B$7),0,MAX(0,$E442-MAX(0,SUMIFS(Тех_Движение!$G$2:$G$5111,Тех_Движение!$D$2:$D$5111,$C442,Тех_Движение!$B$2:$B$5111,"&lt;="&amp;L$3)-$F442)))</f>
        <v/>
      </c>
      <c r="M442" s="54">
        <f>IF(OR($B442="",M$3&lt;$D442+Настройки!$B$7),0,MAX(0,$E442-MAX(0,SUMIFS(Тех_Движение!$G$2:$G$5111,Тех_Движение!$D$2:$D$5111,$C442,Тех_Движение!$B$2:$B$5111,"&lt;="&amp;M$3)-$F442)))</f>
        <v/>
      </c>
      <c r="N442" s="54">
        <f>IF(OR($B442="",N$3&lt;$D442+Настройки!$B$7),0,MAX(0,$E442-MAX(0,SUMIFS(Тех_Движение!$G$2:$G$5111,Тех_Движение!$D$2:$D$5111,$C442,Тех_Движение!$B$2:$B$5111,"&lt;="&amp;N$3)-$F442)))</f>
        <v/>
      </c>
      <c r="O442" s="54">
        <f>IF(OR($B442="",O$3&lt;$D442+Настройки!$B$7),0,MAX(0,$E442-MAX(0,SUMIFS(Тех_Движение!$G$2:$G$5111,Тех_Движение!$D$2:$D$5111,$C442,Тех_Движение!$B$2:$B$5111,"&lt;="&amp;O$3)-$F442)))</f>
        <v/>
      </c>
      <c r="P442" s="54">
        <f>IF(OR($B442="",P$3&lt;$D442+Настройки!$B$7),0,MAX(0,$E442-MAX(0,SUMIFS(Тех_Движение!$G$2:$G$5111,Тех_Движение!$D$2:$D$5111,$C442,Тех_Движение!$B$2:$B$5111,"&lt;="&amp;P$3)-$F442)))</f>
        <v/>
      </c>
      <c r="Q442" s="54">
        <f>IF(OR($B442="",Q$3&lt;$D442+Настройки!$B$7),0,MAX(0,$E442-MAX(0,SUMIFS(Тех_Движение!$G$2:$G$5111,Тех_Движение!$D$2:$D$5111,$C442,Тех_Движение!$B$2:$B$5111,"&lt;="&amp;Q$3)-$F442)))</f>
        <v/>
      </c>
      <c r="R442" s="54">
        <f>IF($B442="","",SUM($K442:$Q442))</f>
        <v/>
      </c>
      <c r="S442" s="56">
        <f>IF($B442="","",VLOOKUP($C442,Настройки!$A$11:$L$17,9,FALSE))</f>
        <v/>
      </c>
      <c r="T442" s="56">
        <f>IF($B442="","",$R442*$S442)</f>
        <v/>
      </c>
    </row>
    <row r="443">
      <c r="A443" s="20">
        <f>Тех_Движение!$A$440</f>
        <v/>
      </c>
      <c r="B443" s="20">
        <f>IF(Тех_Движение!$F$440&gt;0,Тех_Движение!$I$440,"")</f>
        <v/>
      </c>
      <c r="C443" s="20">
        <f>IF($B443="","",Тех_Движение!$D$440)</f>
        <v/>
      </c>
      <c r="D443" s="42">
        <f>IF($B443="","",Тех_Движение!$B$440)</f>
        <v/>
      </c>
      <c r="E443" s="54">
        <f>IF($B443="","",Тех_Движение!$F$440)</f>
        <v/>
      </c>
      <c r="F443" s="54">
        <f>IF($B443="","",SUMIFS($E$5:$E442,$C$5:$C442,$C443))</f>
        <v/>
      </c>
      <c r="G443" s="54">
        <f>IF($B443="","",MAX(0,$E443-MAX(0,SUMIFS(Тех_Движение!$G$2:$G$5111,Тех_Движение!$D$2:$D$5111,$C443,Тех_Движение!$B$2:$B$5111,"&lt;="&amp;Настройки!$B$5-1)-$F443)))</f>
        <v/>
      </c>
      <c r="H443" s="54">
        <f>IF($B443="","",IF(AND($D443&gt;=Настройки!$B$5,$D443&lt;=Настройки!$B$6),$E443,0))</f>
        <v/>
      </c>
      <c r="I443" s="54">
        <f>IF($B443="","",$G443+$H443-$J443)</f>
        <v/>
      </c>
      <c r="J443" s="54">
        <f>IF($B443="","",MAX(0,$E443-MAX(0,SUMIFS(Тех_Движение!$G$2:$G$5111,Тех_Движение!$D$2:$D$5111,$C443,Тех_Движение!$B$2:$B$5111,"&lt;="&amp;Настройки!$B$6)-$F443)))</f>
        <v/>
      </c>
      <c r="K443" s="54">
        <f>IF(OR($B443="",K$3&lt;$D443+Настройки!$B$7),0,MAX(0,$E443-MAX(0,SUMIFS(Тех_Движение!$G$2:$G$5111,Тех_Движение!$D$2:$D$5111,$C443,Тех_Движение!$B$2:$B$5111,"&lt;="&amp;K$3)-$F443)))</f>
        <v/>
      </c>
      <c r="L443" s="54">
        <f>IF(OR($B443="",L$3&lt;$D443+Настройки!$B$7),0,MAX(0,$E443-MAX(0,SUMIFS(Тех_Движение!$G$2:$G$5111,Тех_Движение!$D$2:$D$5111,$C443,Тех_Движение!$B$2:$B$5111,"&lt;="&amp;L$3)-$F443)))</f>
        <v/>
      </c>
      <c r="M443" s="54">
        <f>IF(OR($B443="",M$3&lt;$D443+Настройки!$B$7),0,MAX(0,$E443-MAX(0,SUMIFS(Тех_Движение!$G$2:$G$5111,Тех_Движение!$D$2:$D$5111,$C443,Тех_Движение!$B$2:$B$5111,"&lt;="&amp;M$3)-$F443)))</f>
        <v/>
      </c>
      <c r="N443" s="54">
        <f>IF(OR($B443="",N$3&lt;$D443+Настройки!$B$7),0,MAX(0,$E443-MAX(0,SUMIFS(Тех_Движение!$G$2:$G$5111,Тех_Движение!$D$2:$D$5111,$C443,Тех_Движение!$B$2:$B$5111,"&lt;="&amp;N$3)-$F443)))</f>
        <v/>
      </c>
      <c r="O443" s="54">
        <f>IF(OR($B443="",O$3&lt;$D443+Настройки!$B$7),0,MAX(0,$E443-MAX(0,SUMIFS(Тех_Движение!$G$2:$G$5111,Тех_Движение!$D$2:$D$5111,$C443,Тех_Движение!$B$2:$B$5111,"&lt;="&amp;O$3)-$F443)))</f>
        <v/>
      </c>
      <c r="P443" s="54">
        <f>IF(OR($B443="",P$3&lt;$D443+Настройки!$B$7),0,MAX(0,$E443-MAX(0,SUMIFS(Тех_Движение!$G$2:$G$5111,Тех_Движение!$D$2:$D$5111,$C443,Тех_Движение!$B$2:$B$5111,"&lt;="&amp;P$3)-$F443)))</f>
        <v/>
      </c>
      <c r="Q443" s="54">
        <f>IF(OR($B443="",Q$3&lt;$D443+Настройки!$B$7),0,MAX(0,$E443-MAX(0,SUMIFS(Тех_Движение!$G$2:$G$5111,Тех_Движение!$D$2:$D$5111,$C443,Тех_Движение!$B$2:$B$5111,"&lt;="&amp;Q$3)-$F443)))</f>
        <v/>
      </c>
      <c r="R443" s="54">
        <f>IF($B443="","",SUM($K443:$Q443))</f>
        <v/>
      </c>
      <c r="S443" s="56">
        <f>IF($B443="","",VLOOKUP($C443,Настройки!$A$11:$L$17,9,FALSE))</f>
        <v/>
      </c>
      <c r="T443" s="56">
        <f>IF($B443="","",$R443*$S443)</f>
        <v/>
      </c>
    </row>
    <row r="444">
      <c r="A444" s="20">
        <f>Тех_Движение!$A$441</f>
        <v/>
      </c>
      <c r="B444" s="20">
        <f>IF(Тех_Движение!$F$441&gt;0,Тех_Движение!$I$441,"")</f>
        <v/>
      </c>
      <c r="C444" s="20">
        <f>IF($B444="","",Тех_Движение!$D$441)</f>
        <v/>
      </c>
      <c r="D444" s="42">
        <f>IF($B444="","",Тех_Движение!$B$441)</f>
        <v/>
      </c>
      <c r="E444" s="54">
        <f>IF($B444="","",Тех_Движение!$F$441)</f>
        <v/>
      </c>
      <c r="F444" s="54">
        <f>IF($B444="","",SUMIFS($E$5:$E443,$C$5:$C443,$C444))</f>
        <v/>
      </c>
      <c r="G444" s="54">
        <f>IF($B444="","",MAX(0,$E444-MAX(0,SUMIFS(Тех_Движение!$G$2:$G$5111,Тех_Движение!$D$2:$D$5111,$C444,Тех_Движение!$B$2:$B$5111,"&lt;="&amp;Настройки!$B$5-1)-$F444)))</f>
        <v/>
      </c>
      <c r="H444" s="54">
        <f>IF($B444="","",IF(AND($D444&gt;=Настройки!$B$5,$D444&lt;=Настройки!$B$6),$E444,0))</f>
        <v/>
      </c>
      <c r="I444" s="54">
        <f>IF($B444="","",$G444+$H444-$J444)</f>
        <v/>
      </c>
      <c r="J444" s="54">
        <f>IF($B444="","",MAX(0,$E444-MAX(0,SUMIFS(Тех_Движение!$G$2:$G$5111,Тех_Движение!$D$2:$D$5111,$C444,Тех_Движение!$B$2:$B$5111,"&lt;="&amp;Настройки!$B$6)-$F444)))</f>
        <v/>
      </c>
      <c r="K444" s="54">
        <f>IF(OR($B444="",K$3&lt;$D444+Настройки!$B$7),0,MAX(0,$E444-MAX(0,SUMIFS(Тех_Движение!$G$2:$G$5111,Тех_Движение!$D$2:$D$5111,$C444,Тех_Движение!$B$2:$B$5111,"&lt;="&amp;K$3)-$F444)))</f>
        <v/>
      </c>
      <c r="L444" s="54">
        <f>IF(OR($B444="",L$3&lt;$D444+Настройки!$B$7),0,MAX(0,$E444-MAX(0,SUMIFS(Тех_Движение!$G$2:$G$5111,Тех_Движение!$D$2:$D$5111,$C444,Тех_Движение!$B$2:$B$5111,"&lt;="&amp;L$3)-$F444)))</f>
        <v/>
      </c>
      <c r="M444" s="54">
        <f>IF(OR($B444="",M$3&lt;$D444+Настройки!$B$7),0,MAX(0,$E444-MAX(0,SUMIFS(Тех_Движение!$G$2:$G$5111,Тех_Движение!$D$2:$D$5111,$C444,Тех_Движение!$B$2:$B$5111,"&lt;="&amp;M$3)-$F444)))</f>
        <v/>
      </c>
      <c r="N444" s="54">
        <f>IF(OR($B444="",N$3&lt;$D444+Настройки!$B$7),0,MAX(0,$E444-MAX(0,SUMIFS(Тех_Движение!$G$2:$G$5111,Тех_Движение!$D$2:$D$5111,$C444,Тех_Движение!$B$2:$B$5111,"&lt;="&amp;N$3)-$F444)))</f>
        <v/>
      </c>
      <c r="O444" s="54">
        <f>IF(OR($B444="",O$3&lt;$D444+Настройки!$B$7),0,MAX(0,$E444-MAX(0,SUMIFS(Тех_Движение!$G$2:$G$5111,Тех_Движение!$D$2:$D$5111,$C444,Тех_Движение!$B$2:$B$5111,"&lt;="&amp;O$3)-$F444)))</f>
        <v/>
      </c>
      <c r="P444" s="54">
        <f>IF(OR($B444="",P$3&lt;$D444+Настройки!$B$7),0,MAX(0,$E444-MAX(0,SUMIFS(Тех_Движение!$G$2:$G$5111,Тех_Движение!$D$2:$D$5111,$C444,Тех_Движение!$B$2:$B$5111,"&lt;="&amp;P$3)-$F444)))</f>
        <v/>
      </c>
      <c r="Q444" s="54">
        <f>IF(OR($B444="",Q$3&lt;$D444+Настройки!$B$7),0,MAX(0,$E444-MAX(0,SUMIFS(Тех_Движение!$G$2:$G$5111,Тех_Движение!$D$2:$D$5111,$C444,Тех_Движение!$B$2:$B$5111,"&lt;="&amp;Q$3)-$F444)))</f>
        <v/>
      </c>
      <c r="R444" s="54">
        <f>IF($B444="","",SUM($K444:$Q444))</f>
        <v/>
      </c>
      <c r="S444" s="56">
        <f>IF($B444="","",VLOOKUP($C444,Настройки!$A$11:$L$17,9,FALSE))</f>
        <v/>
      </c>
      <c r="T444" s="56">
        <f>IF($B444="","",$R444*$S444)</f>
        <v/>
      </c>
    </row>
    <row r="445">
      <c r="A445" s="20">
        <f>Тех_Движение!$A$442</f>
        <v/>
      </c>
      <c r="B445" s="20">
        <f>IF(Тех_Движение!$F$442&gt;0,Тех_Движение!$I$442,"")</f>
        <v/>
      </c>
      <c r="C445" s="20">
        <f>IF($B445="","",Тех_Движение!$D$442)</f>
        <v/>
      </c>
      <c r="D445" s="42">
        <f>IF($B445="","",Тех_Движение!$B$442)</f>
        <v/>
      </c>
      <c r="E445" s="54">
        <f>IF($B445="","",Тех_Движение!$F$442)</f>
        <v/>
      </c>
      <c r="F445" s="54">
        <f>IF($B445="","",SUMIFS($E$5:$E444,$C$5:$C444,$C445))</f>
        <v/>
      </c>
      <c r="G445" s="54">
        <f>IF($B445="","",MAX(0,$E445-MAX(0,SUMIFS(Тех_Движение!$G$2:$G$5111,Тех_Движение!$D$2:$D$5111,$C445,Тех_Движение!$B$2:$B$5111,"&lt;="&amp;Настройки!$B$5-1)-$F445)))</f>
        <v/>
      </c>
      <c r="H445" s="54">
        <f>IF($B445="","",IF(AND($D445&gt;=Настройки!$B$5,$D445&lt;=Настройки!$B$6),$E445,0))</f>
        <v/>
      </c>
      <c r="I445" s="54">
        <f>IF($B445="","",$G445+$H445-$J445)</f>
        <v/>
      </c>
      <c r="J445" s="54">
        <f>IF($B445="","",MAX(0,$E445-MAX(0,SUMIFS(Тех_Движение!$G$2:$G$5111,Тех_Движение!$D$2:$D$5111,$C445,Тех_Движение!$B$2:$B$5111,"&lt;="&amp;Настройки!$B$6)-$F445)))</f>
        <v/>
      </c>
      <c r="K445" s="54">
        <f>IF(OR($B445="",K$3&lt;$D445+Настройки!$B$7),0,MAX(0,$E445-MAX(0,SUMIFS(Тех_Движение!$G$2:$G$5111,Тех_Движение!$D$2:$D$5111,$C445,Тех_Движение!$B$2:$B$5111,"&lt;="&amp;K$3)-$F445)))</f>
        <v/>
      </c>
      <c r="L445" s="54">
        <f>IF(OR($B445="",L$3&lt;$D445+Настройки!$B$7),0,MAX(0,$E445-MAX(0,SUMIFS(Тех_Движение!$G$2:$G$5111,Тех_Движение!$D$2:$D$5111,$C445,Тех_Движение!$B$2:$B$5111,"&lt;="&amp;L$3)-$F445)))</f>
        <v/>
      </c>
      <c r="M445" s="54">
        <f>IF(OR($B445="",M$3&lt;$D445+Настройки!$B$7),0,MAX(0,$E445-MAX(0,SUMIFS(Тех_Движение!$G$2:$G$5111,Тех_Движение!$D$2:$D$5111,$C445,Тех_Движение!$B$2:$B$5111,"&lt;="&amp;M$3)-$F445)))</f>
        <v/>
      </c>
      <c r="N445" s="54">
        <f>IF(OR($B445="",N$3&lt;$D445+Настройки!$B$7),0,MAX(0,$E445-MAX(0,SUMIFS(Тех_Движение!$G$2:$G$5111,Тех_Движение!$D$2:$D$5111,$C445,Тех_Движение!$B$2:$B$5111,"&lt;="&amp;N$3)-$F445)))</f>
        <v/>
      </c>
      <c r="O445" s="54">
        <f>IF(OR($B445="",O$3&lt;$D445+Настройки!$B$7),0,MAX(0,$E445-MAX(0,SUMIFS(Тех_Движение!$G$2:$G$5111,Тех_Движение!$D$2:$D$5111,$C445,Тех_Движение!$B$2:$B$5111,"&lt;="&amp;O$3)-$F445)))</f>
        <v/>
      </c>
      <c r="P445" s="54">
        <f>IF(OR($B445="",P$3&lt;$D445+Настройки!$B$7),0,MAX(0,$E445-MAX(0,SUMIFS(Тех_Движение!$G$2:$G$5111,Тех_Движение!$D$2:$D$5111,$C445,Тех_Движение!$B$2:$B$5111,"&lt;="&amp;P$3)-$F445)))</f>
        <v/>
      </c>
      <c r="Q445" s="54">
        <f>IF(OR($B445="",Q$3&lt;$D445+Настройки!$B$7),0,MAX(0,$E445-MAX(0,SUMIFS(Тех_Движение!$G$2:$G$5111,Тех_Движение!$D$2:$D$5111,$C445,Тех_Движение!$B$2:$B$5111,"&lt;="&amp;Q$3)-$F445)))</f>
        <v/>
      </c>
      <c r="R445" s="54">
        <f>IF($B445="","",SUM($K445:$Q445))</f>
        <v/>
      </c>
      <c r="S445" s="56">
        <f>IF($B445="","",VLOOKUP($C445,Настройки!$A$11:$L$17,9,FALSE))</f>
        <v/>
      </c>
      <c r="T445" s="56">
        <f>IF($B445="","",$R445*$S445)</f>
        <v/>
      </c>
    </row>
    <row r="446">
      <c r="A446" s="20">
        <f>Тех_Движение!$A$443</f>
        <v/>
      </c>
      <c r="B446" s="20">
        <f>IF(Тех_Движение!$F$443&gt;0,Тех_Движение!$I$443,"")</f>
        <v/>
      </c>
      <c r="C446" s="20">
        <f>IF($B446="","",Тех_Движение!$D$443)</f>
        <v/>
      </c>
      <c r="D446" s="42">
        <f>IF($B446="","",Тех_Движение!$B$443)</f>
        <v/>
      </c>
      <c r="E446" s="54">
        <f>IF($B446="","",Тех_Движение!$F$443)</f>
        <v/>
      </c>
      <c r="F446" s="54">
        <f>IF($B446="","",SUMIFS($E$5:$E445,$C$5:$C445,$C446))</f>
        <v/>
      </c>
      <c r="G446" s="54">
        <f>IF($B446="","",MAX(0,$E446-MAX(0,SUMIFS(Тех_Движение!$G$2:$G$5111,Тех_Движение!$D$2:$D$5111,$C446,Тех_Движение!$B$2:$B$5111,"&lt;="&amp;Настройки!$B$5-1)-$F446)))</f>
        <v/>
      </c>
      <c r="H446" s="54">
        <f>IF($B446="","",IF(AND($D446&gt;=Настройки!$B$5,$D446&lt;=Настройки!$B$6),$E446,0))</f>
        <v/>
      </c>
      <c r="I446" s="54">
        <f>IF($B446="","",$G446+$H446-$J446)</f>
        <v/>
      </c>
      <c r="J446" s="54">
        <f>IF($B446="","",MAX(0,$E446-MAX(0,SUMIFS(Тех_Движение!$G$2:$G$5111,Тех_Движение!$D$2:$D$5111,$C446,Тех_Движение!$B$2:$B$5111,"&lt;="&amp;Настройки!$B$6)-$F446)))</f>
        <v/>
      </c>
      <c r="K446" s="54">
        <f>IF(OR($B446="",K$3&lt;$D446+Настройки!$B$7),0,MAX(0,$E446-MAX(0,SUMIFS(Тех_Движение!$G$2:$G$5111,Тех_Движение!$D$2:$D$5111,$C446,Тех_Движение!$B$2:$B$5111,"&lt;="&amp;K$3)-$F446)))</f>
        <v/>
      </c>
      <c r="L446" s="54">
        <f>IF(OR($B446="",L$3&lt;$D446+Настройки!$B$7),0,MAX(0,$E446-MAX(0,SUMIFS(Тех_Движение!$G$2:$G$5111,Тех_Движение!$D$2:$D$5111,$C446,Тех_Движение!$B$2:$B$5111,"&lt;="&amp;L$3)-$F446)))</f>
        <v/>
      </c>
      <c r="M446" s="54">
        <f>IF(OR($B446="",M$3&lt;$D446+Настройки!$B$7),0,MAX(0,$E446-MAX(0,SUMIFS(Тех_Движение!$G$2:$G$5111,Тех_Движение!$D$2:$D$5111,$C446,Тех_Движение!$B$2:$B$5111,"&lt;="&amp;M$3)-$F446)))</f>
        <v/>
      </c>
      <c r="N446" s="54">
        <f>IF(OR($B446="",N$3&lt;$D446+Настройки!$B$7),0,MAX(0,$E446-MAX(0,SUMIFS(Тех_Движение!$G$2:$G$5111,Тех_Движение!$D$2:$D$5111,$C446,Тех_Движение!$B$2:$B$5111,"&lt;="&amp;N$3)-$F446)))</f>
        <v/>
      </c>
      <c r="O446" s="54">
        <f>IF(OR($B446="",O$3&lt;$D446+Настройки!$B$7),0,MAX(0,$E446-MAX(0,SUMIFS(Тех_Движение!$G$2:$G$5111,Тех_Движение!$D$2:$D$5111,$C446,Тех_Движение!$B$2:$B$5111,"&lt;="&amp;O$3)-$F446)))</f>
        <v/>
      </c>
      <c r="P446" s="54">
        <f>IF(OR($B446="",P$3&lt;$D446+Настройки!$B$7),0,MAX(0,$E446-MAX(0,SUMIFS(Тех_Движение!$G$2:$G$5111,Тех_Движение!$D$2:$D$5111,$C446,Тех_Движение!$B$2:$B$5111,"&lt;="&amp;P$3)-$F446)))</f>
        <v/>
      </c>
      <c r="Q446" s="54">
        <f>IF(OR($B446="",Q$3&lt;$D446+Настройки!$B$7),0,MAX(0,$E446-MAX(0,SUMIFS(Тех_Движение!$G$2:$G$5111,Тех_Движение!$D$2:$D$5111,$C446,Тех_Движение!$B$2:$B$5111,"&lt;="&amp;Q$3)-$F446)))</f>
        <v/>
      </c>
      <c r="R446" s="54">
        <f>IF($B446="","",SUM($K446:$Q446))</f>
        <v/>
      </c>
      <c r="S446" s="56">
        <f>IF($B446="","",VLOOKUP($C446,Настройки!$A$11:$L$17,9,FALSE))</f>
        <v/>
      </c>
      <c r="T446" s="56">
        <f>IF($B446="","",$R446*$S446)</f>
        <v/>
      </c>
    </row>
    <row r="447">
      <c r="A447" s="20">
        <f>Тех_Движение!$A$444</f>
        <v/>
      </c>
      <c r="B447" s="20">
        <f>IF(Тех_Движение!$F$444&gt;0,Тех_Движение!$I$444,"")</f>
        <v/>
      </c>
      <c r="C447" s="20">
        <f>IF($B447="","",Тех_Движение!$D$444)</f>
        <v/>
      </c>
      <c r="D447" s="42">
        <f>IF($B447="","",Тех_Движение!$B$444)</f>
        <v/>
      </c>
      <c r="E447" s="54">
        <f>IF($B447="","",Тех_Движение!$F$444)</f>
        <v/>
      </c>
      <c r="F447" s="54">
        <f>IF($B447="","",SUMIFS($E$5:$E446,$C$5:$C446,$C447))</f>
        <v/>
      </c>
      <c r="G447" s="54">
        <f>IF($B447="","",MAX(0,$E447-MAX(0,SUMIFS(Тех_Движение!$G$2:$G$5111,Тех_Движение!$D$2:$D$5111,$C447,Тех_Движение!$B$2:$B$5111,"&lt;="&amp;Настройки!$B$5-1)-$F447)))</f>
        <v/>
      </c>
      <c r="H447" s="54">
        <f>IF($B447="","",IF(AND($D447&gt;=Настройки!$B$5,$D447&lt;=Настройки!$B$6),$E447,0))</f>
        <v/>
      </c>
      <c r="I447" s="54">
        <f>IF($B447="","",$G447+$H447-$J447)</f>
        <v/>
      </c>
      <c r="J447" s="54">
        <f>IF($B447="","",MAX(0,$E447-MAX(0,SUMIFS(Тех_Движение!$G$2:$G$5111,Тех_Движение!$D$2:$D$5111,$C447,Тех_Движение!$B$2:$B$5111,"&lt;="&amp;Настройки!$B$6)-$F447)))</f>
        <v/>
      </c>
      <c r="K447" s="54">
        <f>IF(OR($B447="",K$3&lt;$D447+Настройки!$B$7),0,MAX(0,$E447-MAX(0,SUMIFS(Тех_Движение!$G$2:$G$5111,Тех_Движение!$D$2:$D$5111,$C447,Тех_Движение!$B$2:$B$5111,"&lt;="&amp;K$3)-$F447)))</f>
        <v/>
      </c>
      <c r="L447" s="54">
        <f>IF(OR($B447="",L$3&lt;$D447+Настройки!$B$7),0,MAX(0,$E447-MAX(0,SUMIFS(Тех_Движение!$G$2:$G$5111,Тех_Движение!$D$2:$D$5111,$C447,Тех_Движение!$B$2:$B$5111,"&lt;="&amp;L$3)-$F447)))</f>
        <v/>
      </c>
      <c r="M447" s="54">
        <f>IF(OR($B447="",M$3&lt;$D447+Настройки!$B$7),0,MAX(0,$E447-MAX(0,SUMIFS(Тех_Движение!$G$2:$G$5111,Тех_Движение!$D$2:$D$5111,$C447,Тех_Движение!$B$2:$B$5111,"&lt;="&amp;M$3)-$F447)))</f>
        <v/>
      </c>
      <c r="N447" s="54">
        <f>IF(OR($B447="",N$3&lt;$D447+Настройки!$B$7),0,MAX(0,$E447-MAX(0,SUMIFS(Тех_Движение!$G$2:$G$5111,Тех_Движение!$D$2:$D$5111,$C447,Тех_Движение!$B$2:$B$5111,"&lt;="&amp;N$3)-$F447)))</f>
        <v/>
      </c>
      <c r="O447" s="54">
        <f>IF(OR($B447="",O$3&lt;$D447+Настройки!$B$7),0,MAX(0,$E447-MAX(0,SUMIFS(Тех_Движение!$G$2:$G$5111,Тех_Движение!$D$2:$D$5111,$C447,Тех_Движение!$B$2:$B$5111,"&lt;="&amp;O$3)-$F447)))</f>
        <v/>
      </c>
      <c r="P447" s="54">
        <f>IF(OR($B447="",P$3&lt;$D447+Настройки!$B$7),0,MAX(0,$E447-MAX(0,SUMIFS(Тех_Движение!$G$2:$G$5111,Тех_Движение!$D$2:$D$5111,$C447,Тех_Движение!$B$2:$B$5111,"&lt;="&amp;P$3)-$F447)))</f>
        <v/>
      </c>
      <c r="Q447" s="54">
        <f>IF(OR($B447="",Q$3&lt;$D447+Настройки!$B$7),0,MAX(0,$E447-MAX(0,SUMIFS(Тех_Движение!$G$2:$G$5111,Тех_Движение!$D$2:$D$5111,$C447,Тех_Движение!$B$2:$B$5111,"&lt;="&amp;Q$3)-$F447)))</f>
        <v/>
      </c>
      <c r="R447" s="54">
        <f>IF($B447="","",SUM($K447:$Q447))</f>
        <v/>
      </c>
      <c r="S447" s="56">
        <f>IF($B447="","",VLOOKUP($C447,Настройки!$A$11:$L$17,9,FALSE))</f>
        <v/>
      </c>
      <c r="T447" s="56">
        <f>IF($B447="","",$R447*$S447)</f>
        <v/>
      </c>
    </row>
    <row r="448">
      <c r="A448" s="20">
        <f>Тех_Движение!$A$445</f>
        <v/>
      </c>
      <c r="B448" s="20">
        <f>IF(Тех_Движение!$F$445&gt;0,Тех_Движение!$I$445,"")</f>
        <v/>
      </c>
      <c r="C448" s="20">
        <f>IF($B448="","",Тех_Движение!$D$445)</f>
        <v/>
      </c>
      <c r="D448" s="42">
        <f>IF($B448="","",Тех_Движение!$B$445)</f>
        <v/>
      </c>
      <c r="E448" s="54">
        <f>IF($B448="","",Тех_Движение!$F$445)</f>
        <v/>
      </c>
      <c r="F448" s="54">
        <f>IF($B448="","",SUMIFS($E$5:$E447,$C$5:$C447,$C448))</f>
        <v/>
      </c>
      <c r="G448" s="54">
        <f>IF($B448="","",MAX(0,$E448-MAX(0,SUMIFS(Тех_Движение!$G$2:$G$5111,Тех_Движение!$D$2:$D$5111,$C448,Тех_Движение!$B$2:$B$5111,"&lt;="&amp;Настройки!$B$5-1)-$F448)))</f>
        <v/>
      </c>
      <c r="H448" s="54">
        <f>IF($B448="","",IF(AND($D448&gt;=Настройки!$B$5,$D448&lt;=Настройки!$B$6),$E448,0))</f>
        <v/>
      </c>
      <c r="I448" s="54">
        <f>IF($B448="","",$G448+$H448-$J448)</f>
        <v/>
      </c>
      <c r="J448" s="54">
        <f>IF($B448="","",MAX(0,$E448-MAX(0,SUMIFS(Тех_Движение!$G$2:$G$5111,Тех_Движение!$D$2:$D$5111,$C448,Тех_Движение!$B$2:$B$5111,"&lt;="&amp;Настройки!$B$6)-$F448)))</f>
        <v/>
      </c>
      <c r="K448" s="54">
        <f>IF(OR($B448="",K$3&lt;$D448+Настройки!$B$7),0,MAX(0,$E448-MAX(0,SUMIFS(Тех_Движение!$G$2:$G$5111,Тех_Движение!$D$2:$D$5111,$C448,Тех_Движение!$B$2:$B$5111,"&lt;="&amp;K$3)-$F448)))</f>
        <v/>
      </c>
      <c r="L448" s="54">
        <f>IF(OR($B448="",L$3&lt;$D448+Настройки!$B$7),0,MAX(0,$E448-MAX(0,SUMIFS(Тех_Движение!$G$2:$G$5111,Тех_Движение!$D$2:$D$5111,$C448,Тех_Движение!$B$2:$B$5111,"&lt;="&amp;L$3)-$F448)))</f>
        <v/>
      </c>
      <c r="M448" s="54">
        <f>IF(OR($B448="",M$3&lt;$D448+Настройки!$B$7),0,MAX(0,$E448-MAX(0,SUMIFS(Тех_Движение!$G$2:$G$5111,Тех_Движение!$D$2:$D$5111,$C448,Тех_Движение!$B$2:$B$5111,"&lt;="&amp;M$3)-$F448)))</f>
        <v/>
      </c>
      <c r="N448" s="54">
        <f>IF(OR($B448="",N$3&lt;$D448+Настройки!$B$7),0,MAX(0,$E448-MAX(0,SUMIFS(Тех_Движение!$G$2:$G$5111,Тех_Движение!$D$2:$D$5111,$C448,Тех_Движение!$B$2:$B$5111,"&lt;="&amp;N$3)-$F448)))</f>
        <v/>
      </c>
      <c r="O448" s="54">
        <f>IF(OR($B448="",O$3&lt;$D448+Настройки!$B$7),0,MAX(0,$E448-MAX(0,SUMIFS(Тех_Движение!$G$2:$G$5111,Тех_Движение!$D$2:$D$5111,$C448,Тех_Движение!$B$2:$B$5111,"&lt;="&amp;O$3)-$F448)))</f>
        <v/>
      </c>
      <c r="P448" s="54">
        <f>IF(OR($B448="",P$3&lt;$D448+Настройки!$B$7),0,MAX(0,$E448-MAX(0,SUMIFS(Тех_Движение!$G$2:$G$5111,Тех_Движение!$D$2:$D$5111,$C448,Тех_Движение!$B$2:$B$5111,"&lt;="&amp;P$3)-$F448)))</f>
        <v/>
      </c>
      <c r="Q448" s="54">
        <f>IF(OR($B448="",Q$3&lt;$D448+Настройки!$B$7),0,MAX(0,$E448-MAX(0,SUMIFS(Тех_Движение!$G$2:$G$5111,Тех_Движение!$D$2:$D$5111,$C448,Тех_Движение!$B$2:$B$5111,"&lt;="&amp;Q$3)-$F448)))</f>
        <v/>
      </c>
      <c r="R448" s="54">
        <f>IF($B448="","",SUM($K448:$Q448))</f>
        <v/>
      </c>
      <c r="S448" s="56">
        <f>IF($B448="","",VLOOKUP($C448,Настройки!$A$11:$L$17,9,FALSE))</f>
        <v/>
      </c>
      <c r="T448" s="56">
        <f>IF($B448="","",$R448*$S448)</f>
        <v/>
      </c>
    </row>
    <row r="449">
      <c r="A449" s="20">
        <f>Тех_Движение!$A$446</f>
        <v/>
      </c>
      <c r="B449" s="20">
        <f>IF(Тех_Движение!$F$446&gt;0,Тех_Движение!$I$446,"")</f>
        <v/>
      </c>
      <c r="C449" s="20">
        <f>IF($B449="","",Тех_Движение!$D$446)</f>
        <v/>
      </c>
      <c r="D449" s="42">
        <f>IF($B449="","",Тех_Движение!$B$446)</f>
        <v/>
      </c>
      <c r="E449" s="54">
        <f>IF($B449="","",Тех_Движение!$F$446)</f>
        <v/>
      </c>
      <c r="F449" s="54">
        <f>IF($B449="","",SUMIFS($E$5:$E448,$C$5:$C448,$C449))</f>
        <v/>
      </c>
      <c r="G449" s="54">
        <f>IF($B449="","",MAX(0,$E449-MAX(0,SUMIFS(Тех_Движение!$G$2:$G$5111,Тех_Движение!$D$2:$D$5111,$C449,Тех_Движение!$B$2:$B$5111,"&lt;="&amp;Настройки!$B$5-1)-$F449)))</f>
        <v/>
      </c>
      <c r="H449" s="54">
        <f>IF($B449="","",IF(AND($D449&gt;=Настройки!$B$5,$D449&lt;=Настройки!$B$6),$E449,0))</f>
        <v/>
      </c>
      <c r="I449" s="54">
        <f>IF($B449="","",$G449+$H449-$J449)</f>
        <v/>
      </c>
      <c r="J449" s="54">
        <f>IF($B449="","",MAX(0,$E449-MAX(0,SUMIFS(Тех_Движение!$G$2:$G$5111,Тех_Движение!$D$2:$D$5111,$C449,Тех_Движение!$B$2:$B$5111,"&lt;="&amp;Настройки!$B$6)-$F449)))</f>
        <v/>
      </c>
      <c r="K449" s="54">
        <f>IF(OR($B449="",K$3&lt;$D449+Настройки!$B$7),0,MAX(0,$E449-MAX(0,SUMIFS(Тех_Движение!$G$2:$G$5111,Тех_Движение!$D$2:$D$5111,$C449,Тех_Движение!$B$2:$B$5111,"&lt;="&amp;K$3)-$F449)))</f>
        <v/>
      </c>
      <c r="L449" s="54">
        <f>IF(OR($B449="",L$3&lt;$D449+Настройки!$B$7),0,MAX(0,$E449-MAX(0,SUMIFS(Тех_Движение!$G$2:$G$5111,Тех_Движение!$D$2:$D$5111,$C449,Тех_Движение!$B$2:$B$5111,"&lt;="&amp;L$3)-$F449)))</f>
        <v/>
      </c>
      <c r="M449" s="54">
        <f>IF(OR($B449="",M$3&lt;$D449+Настройки!$B$7),0,MAX(0,$E449-MAX(0,SUMIFS(Тех_Движение!$G$2:$G$5111,Тех_Движение!$D$2:$D$5111,$C449,Тех_Движение!$B$2:$B$5111,"&lt;="&amp;M$3)-$F449)))</f>
        <v/>
      </c>
      <c r="N449" s="54">
        <f>IF(OR($B449="",N$3&lt;$D449+Настройки!$B$7),0,MAX(0,$E449-MAX(0,SUMIFS(Тех_Движение!$G$2:$G$5111,Тех_Движение!$D$2:$D$5111,$C449,Тех_Движение!$B$2:$B$5111,"&lt;="&amp;N$3)-$F449)))</f>
        <v/>
      </c>
      <c r="O449" s="54">
        <f>IF(OR($B449="",O$3&lt;$D449+Настройки!$B$7),0,MAX(0,$E449-MAX(0,SUMIFS(Тех_Движение!$G$2:$G$5111,Тех_Движение!$D$2:$D$5111,$C449,Тех_Движение!$B$2:$B$5111,"&lt;="&amp;O$3)-$F449)))</f>
        <v/>
      </c>
      <c r="P449" s="54">
        <f>IF(OR($B449="",P$3&lt;$D449+Настройки!$B$7),0,MAX(0,$E449-MAX(0,SUMIFS(Тех_Движение!$G$2:$G$5111,Тех_Движение!$D$2:$D$5111,$C449,Тех_Движение!$B$2:$B$5111,"&lt;="&amp;P$3)-$F449)))</f>
        <v/>
      </c>
      <c r="Q449" s="54">
        <f>IF(OR($B449="",Q$3&lt;$D449+Настройки!$B$7),0,MAX(0,$E449-MAX(0,SUMIFS(Тех_Движение!$G$2:$G$5111,Тех_Движение!$D$2:$D$5111,$C449,Тех_Движение!$B$2:$B$5111,"&lt;="&amp;Q$3)-$F449)))</f>
        <v/>
      </c>
      <c r="R449" s="54">
        <f>IF($B449="","",SUM($K449:$Q449))</f>
        <v/>
      </c>
      <c r="S449" s="56">
        <f>IF($B449="","",VLOOKUP($C449,Настройки!$A$11:$L$17,9,FALSE))</f>
        <v/>
      </c>
      <c r="T449" s="56">
        <f>IF($B449="","",$R449*$S449)</f>
        <v/>
      </c>
    </row>
    <row r="450">
      <c r="A450" s="20">
        <f>Тех_Движение!$A$447</f>
        <v/>
      </c>
      <c r="B450" s="20">
        <f>IF(Тех_Движение!$F$447&gt;0,Тех_Движение!$I$447,"")</f>
        <v/>
      </c>
      <c r="C450" s="20">
        <f>IF($B450="","",Тех_Движение!$D$447)</f>
        <v/>
      </c>
      <c r="D450" s="42">
        <f>IF($B450="","",Тех_Движение!$B$447)</f>
        <v/>
      </c>
      <c r="E450" s="54">
        <f>IF($B450="","",Тех_Движение!$F$447)</f>
        <v/>
      </c>
      <c r="F450" s="54">
        <f>IF($B450="","",SUMIFS($E$5:$E449,$C$5:$C449,$C450))</f>
        <v/>
      </c>
      <c r="G450" s="54">
        <f>IF($B450="","",MAX(0,$E450-MAX(0,SUMIFS(Тех_Движение!$G$2:$G$5111,Тех_Движение!$D$2:$D$5111,$C450,Тех_Движение!$B$2:$B$5111,"&lt;="&amp;Настройки!$B$5-1)-$F450)))</f>
        <v/>
      </c>
      <c r="H450" s="54">
        <f>IF($B450="","",IF(AND($D450&gt;=Настройки!$B$5,$D450&lt;=Настройки!$B$6),$E450,0))</f>
        <v/>
      </c>
      <c r="I450" s="54">
        <f>IF($B450="","",$G450+$H450-$J450)</f>
        <v/>
      </c>
      <c r="J450" s="54">
        <f>IF($B450="","",MAX(0,$E450-MAX(0,SUMIFS(Тех_Движение!$G$2:$G$5111,Тех_Движение!$D$2:$D$5111,$C450,Тех_Движение!$B$2:$B$5111,"&lt;="&amp;Настройки!$B$6)-$F450)))</f>
        <v/>
      </c>
      <c r="K450" s="54">
        <f>IF(OR($B450="",K$3&lt;$D450+Настройки!$B$7),0,MAX(0,$E450-MAX(0,SUMIFS(Тех_Движение!$G$2:$G$5111,Тех_Движение!$D$2:$D$5111,$C450,Тех_Движение!$B$2:$B$5111,"&lt;="&amp;K$3)-$F450)))</f>
        <v/>
      </c>
      <c r="L450" s="54">
        <f>IF(OR($B450="",L$3&lt;$D450+Настройки!$B$7),0,MAX(0,$E450-MAX(0,SUMIFS(Тех_Движение!$G$2:$G$5111,Тех_Движение!$D$2:$D$5111,$C450,Тех_Движение!$B$2:$B$5111,"&lt;="&amp;L$3)-$F450)))</f>
        <v/>
      </c>
      <c r="M450" s="54">
        <f>IF(OR($B450="",M$3&lt;$D450+Настройки!$B$7),0,MAX(0,$E450-MAX(0,SUMIFS(Тех_Движение!$G$2:$G$5111,Тех_Движение!$D$2:$D$5111,$C450,Тех_Движение!$B$2:$B$5111,"&lt;="&amp;M$3)-$F450)))</f>
        <v/>
      </c>
      <c r="N450" s="54">
        <f>IF(OR($B450="",N$3&lt;$D450+Настройки!$B$7),0,MAX(0,$E450-MAX(0,SUMIFS(Тех_Движение!$G$2:$G$5111,Тех_Движение!$D$2:$D$5111,$C450,Тех_Движение!$B$2:$B$5111,"&lt;="&amp;N$3)-$F450)))</f>
        <v/>
      </c>
      <c r="O450" s="54">
        <f>IF(OR($B450="",O$3&lt;$D450+Настройки!$B$7),0,MAX(0,$E450-MAX(0,SUMIFS(Тех_Движение!$G$2:$G$5111,Тех_Движение!$D$2:$D$5111,$C450,Тех_Движение!$B$2:$B$5111,"&lt;="&amp;O$3)-$F450)))</f>
        <v/>
      </c>
      <c r="P450" s="54">
        <f>IF(OR($B450="",P$3&lt;$D450+Настройки!$B$7),0,MAX(0,$E450-MAX(0,SUMIFS(Тех_Движение!$G$2:$G$5111,Тех_Движение!$D$2:$D$5111,$C450,Тех_Движение!$B$2:$B$5111,"&lt;="&amp;P$3)-$F450)))</f>
        <v/>
      </c>
      <c r="Q450" s="54">
        <f>IF(OR($B450="",Q$3&lt;$D450+Настройки!$B$7),0,MAX(0,$E450-MAX(0,SUMIFS(Тех_Движение!$G$2:$G$5111,Тех_Движение!$D$2:$D$5111,$C450,Тех_Движение!$B$2:$B$5111,"&lt;="&amp;Q$3)-$F450)))</f>
        <v/>
      </c>
      <c r="R450" s="54">
        <f>IF($B450="","",SUM($K450:$Q450))</f>
        <v/>
      </c>
      <c r="S450" s="56">
        <f>IF($B450="","",VLOOKUP($C450,Настройки!$A$11:$L$17,9,FALSE))</f>
        <v/>
      </c>
      <c r="T450" s="56">
        <f>IF($B450="","",$R450*$S450)</f>
        <v/>
      </c>
    </row>
    <row r="451">
      <c r="A451" s="20">
        <f>Тех_Движение!$A$448</f>
        <v/>
      </c>
      <c r="B451" s="20">
        <f>IF(Тех_Движение!$F$448&gt;0,Тех_Движение!$I$448,"")</f>
        <v/>
      </c>
      <c r="C451" s="20">
        <f>IF($B451="","",Тех_Движение!$D$448)</f>
        <v/>
      </c>
      <c r="D451" s="42">
        <f>IF($B451="","",Тех_Движение!$B$448)</f>
        <v/>
      </c>
      <c r="E451" s="54">
        <f>IF($B451="","",Тех_Движение!$F$448)</f>
        <v/>
      </c>
      <c r="F451" s="54">
        <f>IF($B451="","",SUMIFS($E$5:$E450,$C$5:$C450,$C451))</f>
        <v/>
      </c>
      <c r="G451" s="54">
        <f>IF($B451="","",MAX(0,$E451-MAX(0,SUMIFS(Тех_Движение!$G$2:$G$5111,Тех_Движение!$D$2:$D$5111,$C451,Тех_Движение!$B$2:$B$5111,"&lt;="&amp;Настройки!$B$5-1)-$F451)))</f>
        <v/>
      </c>
      <c r="H451" s="54">
        <f>IF($B451="","",IF(AND($D451&gt;=Настройки!$B$5,$D451&lt;=Настройки!$B$6),$E451,0))</f>
        <v/>
      </c>
      <c r="I451" s="54">
        <f>IF($B451="","",$G451+$H451-$J451)</f>
        <v/>
      </c>
      <c r="J451" s="54">
        <f>IF($B451="","",MAX(0,$E451-MAX(0,SUMIFS(Тех_Движение!$G$2:$G$5111,Тех_Движение!$D$2:$D$5111,$C451,Тех_Движение!$B$2:$B$5111,"&lt;="&amp;Настройки!$B$6)-$F451)))</f>
        <v/>
      </c>
      <c r="K451" s="54">
        <f>IF(OR($B451="",K$3&lt;$D451+Настройки!$B$7),0,MAX(0,$E451-MAX(0,SUMIFS(Тех_Движение!$G$2:$G$5111,Тех_Движение!$D$2:$D$5111,$C451,Тех_Движение!$B$2:$B$5111,"&lt;="&amp;K$3)-$F451)))</f>
        <v/>
      </c>
      <c r="L451" s="54">
        <f>IF(OR($B451="",L$3&lt;$D451+Настройки!$B$7),0,MAX(0,$E451-MAX(0,SUMIFS(Тех_Движение!$G$2:$G$5111,Тех_Движение!$D$2:$D$5111,$C451,Тех_Движение!$B$2:$B$5111,"&lt;="&amp;L$3)-$F451)))</f>
        <v/>
      </c>
      <c r="M451" s="54">
        <f>IF(OR($B451="",M$3&lt;$D451+Настройки!$B$7),0,MAX(0,$E451-MAX(0,SUMIFS(Тех_Движение!$G$2:$G$5111,Тех_Движение!$D$2:$D$5111,$C451,Тех_Движение!$B$2:$B$5111,"&lt;="&amp;M$3)-$F451)))</f>
        <v/>
      </c>
      <c r="N451" s="54">
        <f>IF(OR($B451="",N$3&lt;$D451+Настройки!$B$7),0,MAX(0,$E451-MAX(0,SUMIFS(Тех_Движение!$G$2:$G$5111,Тех_Движение!$D$2:$D$5111,$C451,Тех_Движение!$B$2:$B$5111,"&lt;="&amp;N$3)-$F451)))</f>
        <v/>
      </c>
      <c r="O451" s="54">
        <f>IF(OR($B451="",O$3&lt;$D451+Настройки!$B$7),0,MAX(0,$E451-MAX(0,SUMIFS(Тех_Движение!$G$2:$G$5111,Тех_Движение!$D$2:$D$5111,$C451,Тех_Движение!$B$2:$B$5111,"&lt;="&amp;O$3)-$F451)))</f>
        <v/>
      </c>
      <c r="P451" s="54">
        <f>IF(OR($B451="",P$3&lt;$D451+Настройки!$B$7),0,MAX(0,$E451-MAX(0,SUMIFS(Тех_Движение!$G$2:$G$5111,Тех_Движение!$D$2:$D$5111,$C451,Тех_Движение!$B$2:$B$5111,"&lt;="&amp;P$3)-$F451)))</f>
        <v/>
      </c>
      <c r="Q451" s="54">
        <f>IF(OR($B451="",Q$3&lt;$D451+Настройки!$B$7),0,MAX(0,$E451-MAX(0,SUMIFS(Тех_Движение!$G$2:$G$5111,Тех_Движение!$D$2:$D$5111,$C451,Тех_Движение!$B$2:$B$5111,"&lt;="&amp;Q$3)-$F451)))</f>
        <v/>
      </c>
      <c r="R451" s="54">
        <f>IF($B451="","",SUM($K451:$Q451))</f>
        <v/>
      </c>
      <c r="S451" s="56">
        <f>IF($B451="","",VLOOKUP($C451,Настройки!$A$11:$L$17,9,FALSE))</f>
        <v/>
      </c>
      <c r="T451" s="56">
        <f>IF($B451="","",$R451*$S451)</f>
        <v/>
      </c>
    </row>
    <row r="452">
      <c r="A452" s="20">
        <f>Тех_Движение!$A$449</f>
        <v/>
      </c>
      <c r="B452" s="20">
        <f>IF(Тех_Движение!$F$449&gt;0,Тех_Движение!$I$449,"")</f>
        <v/>
      </c>
      <c r="C452" s="20">
        <f>IF($B452="","",Тех_Движение!$D$449)</f>
        <v/>
      </c>
      <c r="D452" s="42">
        <f>IF($B452="","",Тех_Движение!$B$449)</f>
        <v/>
      </c>
      <c r="E452" s="54">
        <f>IF($B452="","",Тех_Движение!$F$449)</f>
        <v/>
      </c>
      <c r="F452" s="54">
        <f>IF($B452="","",SUMIFS($E$5:$E451,$C$5:$C451,$C452))</f>
        <v/>
      </c>
      <c r="G452" s="54">
        <f>IF($B452="","",MAX(0,$E452-MAX(0,SUMIFS(Тех_Движение!$G$2:$G$5111,Тех_Движение!$D$2:$D$5111,$C452,Тех_Движение!$B$2:$B$5111,"&lt;="&amp;Настройки!$B$5-1)-$F452)))</f>
        <v/>
      </c>
      <c r="H452" s="54">
        <f>IF($B452="","",IF(AND($D452&gt;=Настройки!$B$5,$D452&lt;=Настройки!$B$6),$E452,0))</f>
        <v/>
      </c>
      <c r="I452" s="54">
        <f>IF($B452="","",$G452+$H452-$J452)</f>
        <v/>
      </c>
      <c r="J452" s="54">
        <f>IF($B452="","",MAX(0,$E452-MAX(0,SUMIFS(Тех_Движение!$G$2:$G$5111,Тех_Движение!$D$2:$D$5111,$C452,Тех_Движение!$B$2:$B$5111,"&lt;="&amp;Настройки!$B$6)-$F452)))</f>
        <v/>
      </c>
      <c r="K452" s="54">
        <f>IF(OR($B452="",K$3&lt;$D452+Настройки!$B$7),0,MAX(0,$E452-MAX(0,SUMIFS(Тех_Движение!$G$2:$G$5111,Тех_Движение!$D$2:$D$5111,$C452,Тех_Движение!$B$2:$B$5111,"&lt;="&amp;K$3)-$F452)))</f>
        <v/>
      </c>
      <c r="L452" s="54">
        <f>IF(OR($B452="",L$3&lt;$D452+Настройки!$B$7),0,MAX(0,$E452-MAX(0,SUMIFS(Тех_Движение!$G$2:$G$5111,Тех_Движение!$D$2:$D$5111,$C452,Тех_Движение!$B$2:$B$5111,"&lt;="&amp;L$3)-$F452)))</f>
        <v/>
      </c>
      <c r="M452" s="54">
        <f>IF(OR($B452="",M$3&lt;$D452+Настройки!$B$7),0,MAX(0,$E452-MAX(0,SUMIFS(Тех_Движение!$G$2:$G$5111,Тех_Движение!$D$2:$D$5111,$C452,Тех_Движение!$B$2:$B$5111,"&lt;="&amp;M$3)-$F452)))</f>
        <v/>
      </c>
      <c r="N452" s="54">
        <f>IF(OR($B452="",N$3&lt;$D452+Настройки!$B$7),0,MAX(0,$E452-MAX(0,SUMIFS(Тех_Движение!$G$2:$G$5111,Тех_Движение!$D$2:$D$5111,$C452,Тех_Движение!$B$2:$B$5111,"&lt;="&amp;N$3)-$F452)))</f>
        <v/>
      </c>
      <c r="O452" s="54">
        <f>IF(OR($B452="",O$3&lt;$D452+Настройки!$B$7),0,MAX(0,$E452-MAX(0,SUMIFS(Тех_Движение!$G$2:$G$5111,Тех_Движение!$D$2:$D$5111,$C452,Тех_Движение!$B$2:$B$5111,"&lt;="&amp;O$3)-$F452)))</f>
        <v/>
      </c>
      <c r="P452" s="54">
        <f>IF(OR($B452="",P$3&lt;$D452+Настройки!$B$7),0,MAX(0,$E452-MAX(0,SUMIFS(Тех_Движение!$G$2:$G$5111,Тех_Движение!$D$2:$D$5111,$C452,Тех_Движение!$B$2:$B$5111,"&lt;="&amp;P$3)-$F452)))</f>
        <v/>
      </c>
      <c r="Q452" s="54">
        <f>IF(OR($B452="",Q$3&lt;$D452+Настройки!$B$7),0,MAX(0,$E452-MAX(0,SUMIFS(Тех_Движение!$G$2:$G$5111,Тех_Движение!$D$2:$D$5111,$C452,Тех_Движение!$B$2:$B$5111,"&lt;="&amp;Q$3)-$F452)))</f>
        <v/>
      </c>
      <c r="R452" s="54">
        <f>IF($B452="","",SUM($K452:$Q452))</f>
        <v/>
      </c>
      <c r="S452" s="56">
        <f>IF($B452="","",VLOOKUP($C452,Настройки!$A$11:$L$17,9,FALSE))</f>
        <v/>
      </c>
      <c r="T452" s="56">
        <f>IF($B452="","",$R452*$S452)</f>
        <v/>
      </c>
    </row>
    <row r="453">
      <c r="A453" s="20">
        <f>Тех_Движение!$A$450</f>
        <v/>
      </c>
      <c r="B453" s="20">
        <f>IF(Тех_Движение!$F$450&gt;0,Тех_Движение!$I$450,"")</f>
        <v/>
      </c>
      <c r="C453" s="20">
        <f>IF($B453="","",Тех_Движение!$D$450)</f>
        <v/>
      </c>
      <c r="D453" s="42">
        <f>IF($B453="","",Тех_Движение!$B$450)</f>
        <v/>
      </c>
      <c r="E453" s="54">
        <f>IF($B453="","",Тех_Движение!$F$450)</f>
        <v/>
      </c>
      <c r="F453" s="54">
        <f>IF($B453="","",SUMIFS($E$5:$E452,$C$5:$C452,$C453))</f>
        <v/>
      </c>
      <c r="G453" s="54">
        <f>IF($B453="","",MAX(0,$E453-MAX(0,SUMIFS(Тех_Движение!$G$2:$G$5111,Тех_Движение!$D$2:$D$5111,$C453,Тех_Движение!$B$2:$B$5111,"&lt;="&amp;Настройки!$B$5-1)-$F453)))</f>
        <v/>
      </c>
      <c r="H453" s="54">
        <f>IF($B453="","",IF(AND($D453&gt;=Настройки!$B$5,$D453&lt;=Настройки!$B$6),$E453,0))</f>
        <v/>
      </c>
      <c r="I453" s="54">
        <f>IF($B453="","",$G453+$H453-$J453)</f>
        <v/>
      </c>
      <c r="J453" s="54">
        <f>IF($B453="","",MAX(0,$E453-MAX(0,SUMIFS(Тех_Движение!$G$2:$G$5111,Тех_Движение!$D$2:$D$5111,$C453,Тех_Движение!$B$2:$B$5111,"&lt;="&amp;Настройки!$B$6)-$F453)))</f>
        <v/>
      </c>
      <c r="K453" s="54">
        <f>IF(OR($B453="",K$3&lt;$D453+Настройки!$B$7),0,MAX(0,$E453-MAX(0,SUMIFS(Тех_Движение!$G$2:$G$5111,Тех_Движение!$D$2:$D$5111,$C453,Тех_Движение!$B$2:$B$5111,"&lt;="&amp;K$3)-$F453)))</f>
        <v/>
      </c>
      <c r="L453" s="54">
        <f>IF(OR($B453="",L$3&lt;$D453+Настройки!$B$7),0,MAX(0,$E453-MAX(0,SUMIFS(Тех_Движение!$G$2:$G$5111,Тех_Движение!$D$2:$D$5111,$C453,Тех_Движение!$B$2:$B$5111,"&lt;="&amp;L$3)-$F453)))</f>
        <v/>
      </c>
      <c r="M453" s="54">
        <f>IF(OR($B453="",M$3&lt;$D453+Настройки!$B$7),0,MAX(0,$E453-MAX(0,SUMIFS(Тех_Движение!$G$2:$G$5111,Тех_Движение!$D$2:$D$5111,$C453,Тех_Движение!$B$2:$B$5111,"&lt;="&amp;M$3)-$F453)))</f>
        <v/>
      </c>
      <c r="N453" s="54">
        <f>IF(OR($B453="",N$3&lt;$D453+Настройки!$B$7),0,MAX(0,$E453-MAX(0,SUMIFS(Тех_Движение!$G$2:$G$5111,Тех_Движение!$D$2:$D$5111,$C453,Тех_Движение!$B$2:$B$5111,"&lt;="&amp;N$3)-$F453)))</f>
        <v/>
      </c>
      <c r="O453" s="54">
        <f>IF(OR($B453="",O$3&lt;$D453+Настройки!$B$7),0,MAX(0,$E453-MAX(0,SUMIFS(Тех_Движение!$G$2:$G$5111,Тех_Движение!$D$2:$D$5111,$C453,Тех_Движение!$B$2:$B$5111,"&lt;="&amp;O$3)-$F453)))</f>
        <v/>
      </c>
      <c r="P453" s="54">
        <f>IF(OR($B453="",P$3&lt;$D453+Настройки!$B$7),0,MAX(0,$E453-MAX(0,SUMIFS(Тех_Движение!$G$2:$G$5111,Тех_Движение!$D$2:$D$5111,$C453,Тех_Движение!$B$2:$B$5111,"&lt;="&amp;P$3)-$F453)))</f>
        <v/>
      </c>
      <c r="Q453" s="54">
        <f>IF(OR($B453="",Q$3&lt;$D453+Настройки!$B$7),0,MAX(0,$E453-MAX(0,SUMIFS(Тех_Движение!$G$2:$G$5111,Тех_Движение!$D$2:$D$5111,$C453,Тех_Движение!$B$2:$B$5111,"&lt;="&amp;Q$3)-$F453)))</f>
        <v/>
      </c>
      <c r="R453" s="54">
        <f>IF($B453="","",SUM($K453:$Q453))</f>
        <v/>
      </c>
      <c r="S453" s="56">
        <f>IF($B453="","",VLOOKUP($C453,Настройки!$A$11:$L$17,9,FALSE))</f>
        <v/>
      </c>
      <c r="T453" s="56">
        <f>IF($B453="","",$R453*$S453)</f>
        <v/>
      </c>
    </row>
    <row r="454">
      <c r="A454" s="20">
        <f>Тех_Движение!$A$451</f>
        <v/>
      </c>
      <c r="B454" s="20">
        <f>IF(Тех_Движение!$F$451&gt;0,Тех_Движение!$I$451,"")</f>
        <v/>
      </c>
      <c r="C454" s="20">
        <f>IF($B454="","",Тех_Движение!$D$451)</f>
        <v/>
      </c>
      <c r="D454" s="42">
        <f>IF($B454="","",Тех_Движение!$B$451)</f>
        <v/>
      </c>
      <c r="E454" s="54">
        <f>IF($B454="","",Тех_Движение!$F$451)</f>
        <v/>
      </c>
      <c r="F454" s="54">
        <f>IF($B454="","",SUMIFS($E$5:$E453,$C$5:$C453,$C454))</f>
        <v/>
      </c>
      <c r="G454" s="54">
        <f>IF($B454="","",MAX(0,$E454-MAX(0,SUMIFS(Тех_Движение!$G$2:$G$5111,Тех_Движение!$D$2:$D$5111,$C454,Тех_Движение!$B$2:$B$5111,"&lt;="&amp;Настройки!$B$5-1)-$F454)))</f>
        <v/>
      </c>
      <c r="H454" s="54">
        <f>IF($B454="","",IF(AND($D454&gt;=Настройки!$B$5,$D454&lt;=Настройки!$B$6),$E454,0))</f>
        <v/>
      </c>
      <c r="I454" s="54">
        <f>IF($B454="","",$G454+$H454-$J454)</f>
        <v/>
      </c>
      <c r="J454" s="54">
        <f>IF($B454="","",MAX(0,$E454-MAX(0,SUMIFS(Тех_Движение!$G$2:$G$5111,Тех_Движение!$D$2:$D$5111,$C454,Тех_Движение!$B$2:$B$5111,"&lt;="&amp;Настройки!$B$6)-$F454)))</f>
        <v/>
      </c>
      <c r="K454" s="54">
        <f>IF(OR($B454="",K$3&lt;$D454+Настройки!$B$7),0,MAX(0,$E454-MAX(0,SUMIFS(Тех_Движение!$G$2:$G$5111,Тех_Движение!$D$2:$D$5111,$C454,Тех_Движение!$B$2:$B$5111,"&lt;="&amp;K$3)-$F454)))</f>
        <v/>
      </c>
      <c r="L454" s="54">
        <f>IF(OR($B454="",L$3&lt;$D454+Настройки!$B$7),0,MAX(0,$E454-MAX(0,SUMIFS(Тех_Движение!$G$2:$G$5111,Тех_Движение!$D$2:$D$5111,$C454,Тех_Движение!$B$2:$B$5111,"&lt;="&amp;L$3)-$F454)))</f>
        <v/>
      </c>
      <c r="M454" s="54">
        <f>IF(OR($B454="",M$3&lt;$D454+Настройки!$B$7),0,MAX(0,$E454-MAX(0,SUMIFS(Тех_Движение!$G$2:$G$5111,Тех_Движение!$D$2:$D$5111,$C454,Тех_Движение!$B$2:$B$5111,"&lt;="&amp;M$3)-$F454)))</f>
        <v/>
      </c>
      <c r="N454" s="54">
        <f>IF(OR($B454="",N$3&lt;$D454+Настройки!$B$7),0,MAX(0,$E454-MAX(0,SUMIFS(Тех_Движение!$G$2:$G$5111,Тех_Движение!$D$2:$D$5111,$C454,Тех_Движение!$B$2:$B$5111,"&lt;="&amp;N$3)-$F454)))</f>
        <v/>
      </c>
      <c r="O454" s="54">
        <f>IF(OR($B454="",O$3&lt;$D454+Настройки!$B$7),0,MAX(0,$E454-MAX(0,SUMIFS(Тех_Движение!$G$2:$G$5111,Тех_Движение!$D$2:$D$5111,$C454,Тех_Движение!$B$2:$B$5111,"&lt;="&amp;O$3)-$F454)))</f>
        <v/>
      </c>
      <c r="P454" s="54">
        <f>IF(OR($B454="",P$3&lt;$D454+Настройки!$B$7),0,MAX(0,$E454-MAX(0,SUMIFS(Тех_Движение!$G$2:$G$5111,Тех_Движение!$D$2:$D$5111,$C454,Тех_Движение!$B$2:$B$5111,"&lt;="&amp;P$3)-$F454)))</f>
        <v/>
      </c>
      <c r="Q454" s="54">
        <f>IF(OR($B454="",Q$3&lt;$D454+Настройки!$B$7),0,MAX(0,$E454-MAX(0,SUMIFS(Тех_Движение!$G$2:$G$5111,Тех_Движение!$D$2:$D$5111,$C454,Тех_Движение!$B$2:$B$5111,"&lt;="&amp;Q$3)-$F454)))</f>
        <v/>
      </c>
      <c r="R454" s="54">
        <f>IF($B454="","",SUM($K454:$Q454))</f>
        <v/>
      </c>
      <c r="S454" s="56">
        <f>IF($B454="","",VLOOKUP($C454,Настройки!$A$11:$L$17,9,FALSE))</f>
        <v/>
      </c>
      <c r="T454" s="56">
        <f>IF($B454="","",$R454*$S454)</f>
        <v/>
      </c>
    </row>
    <row r="455">
      <c r="A455" s="20">
        <f>Тех_Движение!$A$452</f>
        <v/>
      </c>
      <c r="B455" s="20">
        <f>IF(Тех_Движение!$F$452&gt;0,Тех_Движение!$I$452,"")</f>
        <v/>
      </c>
      <c r="C455" s="20">
        <f>IF($B455="","",Тех_Движение!$D$452)</f>
        <v/>
      </c>
      <c r="D455" s="42">
        <f>IF($B455="","",Тех_Движение!$B$452)</f>
        <v/>
      </c>
      <c r="E455" s="54">
        <f>IF($B455="","",Тех_Движение!$F$452)</f>
        <v/>
      </c>
      <c r="F455" s="54">
        <f>IF($B455="","",SUMIFS($E$5:$E454,$C$5:$C454,$C455))</f>
        <v/>
      </c>
      <c r="G455" s="54">
        <f>IF($B455="","",MAX(0,$E455-MAX(0,SUMIFS(Тех_Движение!$G$2:$G$5111,Тех_Движение!$D$2:$D$5111,$C455,Тех_Движение!$B$2:$B$5111,"&lt;="&amp;Настройки!$B$5-1)-$F455)))</f>
        <v/>
      </c>
      <c r="H455" s="54">
        <f>IF($B455="","",IF(AND($D455&gt;=Настройки!$B$5,$D455&lt;=Настройки!$B$6),$E455,0))</f>
        <v/>
      </c>
      <c r="I455" s="54">
        <f>IF($B455="","",$G455+$H455-$J455)</f>
        <v/>
      </c>
      <c r="J455" s="54">
        <f>IF($B455="","",MAX(0,$E455-MAX(0,SUMIFS(Тех_Движение!$G$2:$G$5111,Тех_Движение!$D$2:$D$5111,$C455,Тех_Движение!$B$2:$B$5111,"&lt;="&amp;Настройки!$B$6)-$F455)))</f>
        <v/>
      </c>
      <c r="K455" s="54">
        <f>IF(OR($B455="",K$3&lt;$D455+Настройки!$B$7),0,MAX(0,$E455-MAX(0,SUMIFS(Тех_Движение!$G$2:$G$5111,Тех_Движение!$D$2:$D$5111,$C455,Тех_Движение!$B$2:$B$5111,"&lt;="&amp;K$3)-$F455)))</f>
        <v/>
      </c>
      <c r="L455" s="54">
        <f>IF(OR($B455="",L$3&lt;$D455+Настройки!$B$7),0,MAX(0,$E455-MAX(0,SUMIFS(Тех_Движение!$G$2:$G$5111,Тех_Движение!$D$2:$D$5111,$C455,Тех_Движение!$B$2:$B$5111,"&lt;="&amp;L$3)-$F455)))</f>
        <v/>
      </c>
      <c r="M455" s="54">
        <f>IF(OR($B455="",M$3&lt;$D455+Настройки!$B$7),0,MAX(0,$E455-MAX(0,SUMIFS(Тех_Движение!$G$2:$G$5111,Тех_Движение!$D$2:$D$5111,$C455,Тех_Движение!$B$2:$B$5111,"&lt;="&amp;M$3)-$F455)))</f>
        <v/>
      </c>
      <c r="N455" s="54">
        <f>IF(OR($B455="",N$3&lt;$D455+Настройки!$B$7),0,MAX(0,$E455-MAX(0,SUMIFS(Тех_Движение!$G$2:$G$5111,Тех_Движение!$D$2:$D$5111,$C455,Тех_Движение!$B$2:$B$5111,"&lt;="&amp;N$3)-$F455)))</f>
        <v/>
      </c>
      <c r="O455" s="54">
        <f>IF(OR($B455="",O$3&lt;$D455+Настройки!$B$7),0,MAX(0,$E455-MAX(0,SUMIFS(Тех_Движение!$G$2:$G$5111,Тех_Движение!$D$2:$D$5111,$C455,Тех_Движение!$B$2:$B$5111,"&lt;="&amp;O$3)-$F455)))</f>
        <v/>
      </c>
      <c r="P455" s="54">
        <f>IF(OR($B455="",P$3&lt;$D455+Настройки!$B$7),0,MAX(0,$E455-MAX(0,SUMIFS(Тех_Движение!$G$2:$G$5111,Тех_Движение!$D$2:$D$5111,$C455,Тех_Движение!$B$2:$B$5111,"&lt;="&amp;P$3)-$F455)))</f>
        <v/>
      </c>
      <c r="Q455" s="54">
        <f>IF(OR($B455="",Q$3&lt;$D455+Настройки!$B$7),0,MAX(0,$E455-MAX(0,SUMIFS(Тех_Движение!$G$2:$G$5111,Тех_Движение!$D$2:$D$5111,$C455,Тех_Движение!$B$2:$B$5111,"&lt;="&amp;Q$3)-$F455)))</f>
        <v/>
      </c>
      <c r="R455" s="54">
        <f>IF($B455="","",SUM($K455:$Q455))</f>
        <v/>
      </c>
      <c r="S455" s="56">
        <f>IF($B455="","",VLOOKUP($C455,Настройки!$A$11:$L$17,9,FALSE))</f>
        <v/>
      </c>
      <c r="T455" s="56">
        <f>IF($B455="","",$R455*$S455)</f>
        <v/>
      </c>
    </row>
    <row r="456">
      <c r="A456" s="20">
        <f>Тех_Движение!$A$453</f>
        <v/>
      </c>
      <c r="B456" s="20">
        <f>IF(Тех_Движение!$F$453&gt;0,Тех_Движение!$I$453,"")</f>
        <v/>
      </c>
      <c r="C456" s="20">
        <f>IF($B456="","",Тех_Движение!$D$453)</f>
        <v/>
      </c>
      <c r="D456" s="42">
        <f>IF($B456="","",Тех_Движение!$B$453)</f>
        <v/>
      </c>
      <c r="E456" s="54">
        <f>IF($B456="","",Тех_Движение!$F$453)</f>
        <v/>
      </c>
      <c r="F456" s="54">
        <f>IF($B456="","",SUMIFS($E$5:$E455,$C$5:$C455,$C456))</f>
        <v/>
      </c>
      <c r="G456" s="54">
        <f>IF($B456="","",MAX(0,$E456-MAX(0,SUMIFS(Тех_Движение!$G$2:$G$5111,Тех_Движение!$D$2:$D$5111,$C456,Тех_Движение!$B$2:$B$5111,"&lt;="&amp;Настройки!$B$5-1)-$F456)))</f>
        <v/>
      </c>
      <c r="H456" s="54">
        <f>IF($B456="","",IF(AND($D456&gt;=Настройки!$B$5,$D456&lt;=Настройки!$B$6),$E456,0))</f>
        <v/>
      </c>
      <c r="I456" s="54">
        <f>IF($B456="","",$G456+$H456-$J456)</f>
        <v/>
      </c>
      <c r="J456" s="54">
        <f>IF($B456="","",MAX(0,$E456-MAX(0,SUMIFS(Тех_Движение!$G$2:$G$5111,Тех_Движение!$D$2:$D$5111,$C456,Тех_Движение!$B$2:$B$5111,"&lt;="&amp;Настройки!$B$6)-$F456)))</f>
        <v/>
      </c>
      <c r="K456" s="54">
        <f>IF(OR($B456="",K$3&lt;$D456+Настройки!$B$7),0,MAX(0,$E456-MAX(0,SUMIFS(Тех_Движение!$G$2:$G$5111,Тех_Движение!$D$2:$D$5111,$C456,Тех_Движение!$B$2:$B$5111,"&lt;="&amp;K$3)-$F456)))</f>
        <v/>
      </c>
      <c r="L456" s="54">
        <f>IF(OR($B456="",L$3&lt;$D456+Настройки!$B$7),0,MAX(0,$E456-MAX(0,SUMIFS(Тех_Движение!$G$2:$G$5111,Тех_Движение!$D$2:$D$5111,$C456,Тех_Движение!$B$2:$B$5111,"&lt;="&amp;L$3)-$F456)))</f>
        <v/>
      </c>
      <c r="M456" s="54">
        <f>IF(OR($B456="",M$3&lt;$D456+Настройки!$B$7),0,MAX(0,$E456-MAX(0,SUMIFS(Тех_Движение!$G$2:$G$5111,Тех_Движение!$D$2:$D$5111,$C456,Тех_Движение!$B$2:$B$5111,"&lt;="&amp;M$3)-$F456)))</f>
        <v/>
      </c>
      <c r="N456" s="54">
        <f>IF(OR($B456="",N$3&lt;$D456+Настройки!$B$7),0,MAX(0,$E456-MAX(0,SUMIFS(Тех_Движение!$G$2:$G$5111,Тех_Движение!$D$2:$D$5111,$C456,Тех_Движение!$B$2:$B$5111,"&lt;="&amp;N$3)-$F456)))</f>
        <v/>
      </c>
      <c r="O456" s="54">
        <f>IF(OR($B456="",O$3&lt;$D456+Настройки!$B$7),0,MAX(0,$E456-MAX(0,SUMIFS(Тех_Движение!$G$2:$G$5111,Тех_Движение!$D$2:$D$5111,$C456,Тех_Движение!$B$2:$B$5111,"&lt;="&amp;O$3)-$F456)))</f>
        <v/>
      </c>
      <c r="P456" s="54">
        <f>IF(OR($B456="",P$3&lt;$D456+Настройки!$B$7),0,MAX(0,$E456-MAX(0,SUMIFS(Тех_Движение!$G$2:$G$5111,Тех_Движение!$D$2:$D$5111,$C456,Тех_Движение!$B$2:$B$5111,"&lt;="&amp;P$3)-$F456)))</f>
        <v/>
      </c>
      <c r="Q456" s="54">
        <f>IF(OR($B456="",Q$3&lt;$D456+Настройки!$B$7),0,MAX(0,$E456-MAX(0,SUMIFS(Тех_Движение!$G$2:$G$5111,Тех_Движение!$D$2:$D$5111,$C456,Тех_Движение!$B$2:$B$5111,"&lt;="&amp;Q$3)-$F456)))</f>
        <v/>
      </c>
      <c r="R456" s="54">
        <f>IF($B456="","",SUM($K456:$Q456))</f>
        <v/>
      </c>
      <c r="S456" s="56">
        <f>IF($B456="","",VLOOKUP($C456,Настройки!$A$11:$L$17,9,FALSE))</f>
        <v/>
      </c>
      <c r="T456" s="56">
        <f>IF($B456="","",$R456*$S456)</f>
        <v/>
      </c>
    </row>
    <row r="457">
      <c r="A457" s="20">
        <f>Тех_Движение!$A$454</f>
        <v/>
      </c>
      <c r="B457" s="20">
        <f>IF(Тех_Движение!$F$454&gt;0,Тех_Движение!$I$454,"")</f>
        <v/>
      </c>
      <c r="C457" s="20">
        <f>IF($B457="","",Тех_Движение!$D$454)</f>
        <v/>
      </c>
      <c r="D457" s="42">
        <f>IF($B457="","",Тех_Движение!$B$454)</f>
        <v/>
      </c>
      <c r="E457" s="54">
        <f>IF($B457="","",Тех_Движение!$F$454)</f>
        <v/>
      </c>
      <c r="F457" s="54">
        <f>IF($B457="","",SUMIFS($E$5:$E456,$C$5:$C456,$C457))</f>
        <v/>
      </c>
      <c r="G457" s="54">
        <f>IF($B457="","",MAX(0,$E457-MAX(0,SUMIFS(Тех_Движение!$G$2:$G$5111,Тех_Движение!$D$2:$D$5111,$C457,Тех_Движение!$B$2:$B$5111,"&lt;="&amp;Настройки!$B$5-1)-$F457)))</f>
        <v/>
      </c>
      <c r="H457" s="54">
        <f>IF($B457="","",IF(AND($D457&gt;=Настройки!$B$5,$D457&lt;=Настройки!$B$6),$E457,0))</f>
        <v/>
      </c>
      <c r="I457" s="54">
        <f>IF($B457="","",$G457+$H457-$J457)</f>
        <v/>
      </c>
      <c r="J457" s="54">
        <f>IF($B457="","",MAX(0,$E457-MAX(0,SUMIFS(Тех_Движение!$G$2:$G$5111,Тех_Движение!$D$2:$D$5111,$C457,Тех_Движение!$B$2:$B$5111,"&lt;="&amp;Настройки!$B$6)-$F457)))</f>
        <v/>
      </c>
      <c r="K457" s="54">
        <f>IF(OR($B457="",K$3&lt;$D457+Настройки!$B$7),0,MAX(0,$E457-MAX(0,SUMIFS(Тех_Движение!$G$2:$G$5111,Тех_Движение!$D$2:$D$5111,$C457,Тех_Движение!$B$2:$B$5111,"&lt;="&amp;K$3)-$F457)))</f>
        <v/>
      </c>
      <c r="L457" s="54">
        <f>IF(OR($B457="",L$3&lt;$D457+Настройки!$B$7),0,MAX(0,$E457-MAX(0,SUMIFS(Тех_Движение!$G$2:$G$5111,Тех_Движение!$D$2:$D$5111,$C457,Тех_Движение!$B$2:$B$5111,"&lt;="&amp;L$3)-$F457)))</f>
        <v/>
      </c>
      <c r="M457" s="54">
        <f>IF(OR($B457="",M$3&lt;$D457+Настройки!$B$7),0,MAX(0,$E457-MAX(0,SUMIFS(Тех_Движение!$G$2:$G$5111,Тех_Движение!$D$2:$D$5111,$C457,Тех_Движение!$B$2:$B$5111,"&lt;="&amp;M$3)-$F457)))</f>
        <v/>
      </c>
      <c r="N457" s="54">
        <f>IF(OR($B457="",N$3&lt;$D457+Настройки!$B$7),0,MAX(0,$E457-MAX(0,SUMIFS(Тех_Движение!$G$2:$G$5111,Тех_Движение!$D$2:$D$5111,$C457,Тех_Движение!$B$2:$B$5111,"&lt;="&amp;N$3)-$F457)))</f>
        <v/>
      </c>
      <c r="O457" s="54">
        <f>IF(OR($B457="",O$3&lt;$D457+Настройки!$B$7),0,MAX(0,$E457-MAX(0,SUMIFS(Тех_Движение!$G$2:$G$5111,Тех_Движение!$D$2:$D$5111,$C457,Тех_Движение!$B$2:$B$5111,"&lt;="&amp;O$3)-$F457)))</f>
        <v/>
      </c>
      <c r="P457" s="54">
        <f>IF(OR($B457="",P$3&lt;$D457+Настройки!$B$7),0,MAX(0,$E457-MAX(0,SUMIFS(Тех_Движение!$G$2:$G$5111,Тех_Движение!$D$2:$D$5111,$C457,Тех_Движение!$B$2:$B$5111,"&lt;="&amp;P$3)-$F457)))</f>
        <v/>
      </c>
      <c r="Q457" s="54">
        <f>IF(OR($B457="",Q$3&lt;$D457+Настройки!$B$7),0,MAX(0,$E457-MAX(0,SUMIFS(Тех_Движение!$G$2:$G$5111,Тех_Движение!$D$2:$D$5111,$C457,Тех_Движение!$B$2:$B$5111,"&lt;="&amp;Q$3)-$F457)))</f>
        <v/>
      </c>
      <c r="R457" s="54">
        <f>IF($B457="","",SUM($K457:$Q457))</f>
        <v/>
      </c>
      <c r="S457" s="56">
        <f>IF($B457="","",VLOOKUP($C457,Настройки!$A$11:$L$17,9,FALSE))</f>
        <v/>
      </c>
      <c r="T457" s="56">
        <f>IF($B457="","",$R457*$S457)</f>
        <v/>
      </c>
    </row>
    <row r="458">
      <c r="A458" s="20">
        <f>Тех_Движение!$A$455</f>
        <v/>
      </c>
      <c r="B458" s="20">
        <f>IF(Тех_Движение!$F$455&gt;0,Тех_Движение!$I$455,"")</f>
        <v/>
      </c>
      <c r="C458" s="20">
        <f>IF($B458="","",Тех_Движение!$D$455)</f>
        <v/>
      </c>
      <c r="D458" s="42">
        <f>IF($B458="","",Тех_Движение!$B$455)</f>
        <v/>
      </c>
      <c r="E458" s="54">
        <f>IF($B458="","",Тех_Движение!$F$455)</f>
        <v/>
      </c>
      <c r="F458" s="54">
        <f>IF($B458="","",SUMIFS($E$5:$E457,$C$5:$C457,$C458))</f>
        <v/>
      </c>
      <c r="G458" s="54">
        <f>IF($B458="","",MAX(0,$E458-MAX(0,SUMIFS(Тех_Движение!$G$2:$G$5111,Тех_Движение!$D$2:$D$5111,$C458,Тех_Движение!$B$2:$B$5111,"&lt;="&amp;Настройки!$B$5-1)-$F458)))</f>
        <v/>
      </c>
      <c r="H458" s="54">
        <f>IF($B458="","",IF(AND($D458&gt;=Настройки!$B$5,$D458&lt;=Настройки!$B$6),$E458,0))</f>
        <v/>
      </c>
      <c r="I458" s="54">
        <f>IF($B458="","",$G458+$H458-$J458)</f>
        <v/>
      </c>
      <c r="J458" s="54">
        <f>IF($B458="","",MAX(0,$E458-MAX(0,SUMIFS(Тех_Движение!$G$2:$G$5111,Тех_Движение!$D$2:$D$5111,$C458,Тех_Движение!$B$2:$B$5111,"&lt;="&amp;Настройки!$B$6)-$F458)))</f>
        <v/>
      </c>
      <c r="K458" s="54">
        <f>IF(OR($B458="",K$3&lt;$D458+Настройки!$B$7),0,MAX(0,$E458-MAX(0,SUMIFS(Тех_Движение!$G$2:$G$5111,Тех_Движение!$D$2:$D$5111,$C458,Тех_Движение!$B$2:$B$5111,"&lt;="&amp;K$3)-$F458)))</f>
        <v/>
      </c>
      <c r="L458" s="54">
        <f>IF(OR($B458="",L$3&lt;$D458+Настройки!$B$7),0,MAX(0,$E458-MAX(0,SUMIFS(Тех_Движение!$G$2:$G$5111,Тех_Движение!$D$2:$D$5111,$C458,Тех_Движение!$B$2:$B$5111,"&lt;="&amp;L$3)-$F458)))</f>
        <v/>
      </c>
      <c r="M458" s="54">
        <f>IF(OR($B458="",M$3&lt;$D458+Настройки!$B$7),0,MAX(0,$E458-MAX(0,SUMIFS(Тех_Движение!$G$2:$G$5111,Тех_Движение!$D$2:$D$5111,$C458,Тех_Движение!$B$2:$B$5111,"&lt;="&amp;M$3)-$F458)))</f>
        <v/>
      </c>
      <c r="N458" s="54">
        <f>IF(OR($B458="",N$3&lt;$D458+Настройки!$B$7),0,MAX(0,$E458-MAX(0,SUMIFS(Тех_Движение!$G$2:$G$5111,Тех_Движение!$D$2:$D$5111,$C458,Тех_Движение!$B$2:$B$5111,"&lt;="&amp;N$3)-$F458)))</f>
        <v/>
      </c>
      <c r="O458" s="54">
        <f>IF(OR($B458="",O$3&lt;$D458+Настройки!$B$7),0,MAX(0,$E458-MAX(0,SUMIFS(Тех_Движение!$G$2:$G$5111,Тех_Движение!$D$2:$D$5111,$C458,Тех_Движение!$B$2:$B$5111,"&lt;="&amp;O$3)-$F458)))</f>
        <v/>
      </c>
      <c r="P458" s="54">
        <f>IF(OR($B458="",P$3&lt;$D458+Настройки!$B$7),0,MAX(0,$E458-MAX(0,SUMIFS(Тех_Движение!$G$2:$G$5111,Тех_Движение!$D$2:$D$5111,$C458,Тех_Движение!$B$2:$B$5111,"&lt;="&amp;P$3)-$F458)))</f>
        <v/>
      </c>
      <c r="Q458" s="54">
        <f>IF(OR($B458="",Q$3&lt;$D458+Настройки!$B$7),0,MAX(0,$E458-MAX(0,SUMIFS(Тех_Движение!$G$2:$G$5111,Тех_Движение!$D$2:$D$5111,$C458,Тех_Движение!$B$2:$B$5111,"&lt;="&amp;Q$3)-$F458)))</f>
        <v/>
      </c>
      <c r="R458" s="54">
        <f>IF($B458="","",SUM($K458:$Q458))</f>
        <v/>
      </c>
      <c r="S458" s="56">
        <f>IF($B458="","",VLOOKUP($C458,Настройки!$A$11:$L$17,9,FALSE))</f>
        <v/>
      </c>
      <c r="T458" s="56">
        <f>IF($B458="","",$R458*$S458)</f>
        <v/>
      </c>
    </row>
    <row r="459">
      <c r="A459" s="20">
        <f>Тех_Движение!$A$456</f>
        <v/>
      </c>
      <c r="B459" s="20">
        <f>IF(Тех_Движение!$F$456&gt;0,Тех_Движение!$I$456,"")</f>
        <v/>
      </c>
      <c r="C459" s="20">
        <f>IF($B459="","",Тех_Движение!$D$456)</f>
        <v/>
      </c>
      <c r="D459" s="42">
        <f>IF($B459="","",Тех_Движение!$B$456)</f>
        <v/>
      </c>
      <c r="E459" s="54">
        <f>IF($B459="","",Тех_Движение!$F$456)</f>
        <v/>
      </c>
      <c r="F459" s="54">
        <f>IF($B459="","",SUMIFS($E$5:$E458,$C$5:$C458,$C459))</f>
        <v/>
      </c>
      <c r="G459" s="54">
        <f>IF($B459="","",MAX(0,$E459-MAX(0,SUMIFS(Тех_Движение!$G$2:$G$5111,Тех_Движение!$D$2:$D$5111,$C459,Тех_Движение!$B$2:$B$5111,"&lt;="&amp;Настройки!$B$5-1)-$F459)))</f>
        <v/>
      </c>
      <c r="H459" s="54">
        <f>IF($B459="","",IF(AND($D459&gt;=Настройки!$B$5,$D459&lt;=Настройки!$B$6),$E459,0))</f>
        <v/>
      </c>
      <c r="I459" s="54">
        <f>IF($B459="","",$G459+$H459-$J459)</f>
        <v/>
      </c>
      <c r="J459" s="54">
        <f>IF($B459="","",MAX(0,$E459-MAX(0,SUMIFS(Тех_Движение!$G$2:$G$5111,Тех_Движение!$D$2:$D$5111,$C459,Тех_Движение!$B$2:$B$5111,"&lt;="&amp;Настройки!$B$6)-$F459)))</f>
        <v/>
      </c>
      <c r="K459" s="54">
        <f>IF(OR($B459="",K$3&lt;$D459+Настройки!$B$7),0,MAX(0,$E459-MAX(0,SUMIFS(Тех_Движение!$G$2:$G$5111,Тех_Движение!$D$2:$D$5111,$C459,Тех_Движение!$B$2:$B$5111,"&lt;="&amp;K$3)-$F459)))</f>
        <v/>
      </c>
      <c r="L459" s="54">
        <f>IF(OR($B459="",L$3&lt;$D459+Настройки!$B$7),0,MAX(0,$E459-MAX(0,SUMIFS(Тех_Движение!$G$2:$G$5111,Тех_Движение!$D$2:$D$5111,$C459,Тех_Движение!$B$2:$B$5111,"&lt;="&amp;L$3)-$F459)))</f>
        <v/>
      </c>
      <c r="M459" s="54">
        <f>IF(OR($B459="",M$3&lt;$D459+Настройки!$B$7),0,MAX(0,$E459-MAX(0,SUMIFS(Тех_Движение!$G$2:$G$5111,Тех_Движение!$D$2:$D$5111,$C459,Тех_Движение!$B$2:$B$5111,"&lt;="&amp;M$3)-$F459)))</f>
        <v/>
      </c>
      <c r="N459" s="54">
        <f>IF(OR($B459="",N$3&lt;$D459+Настройки!$B$7),0,MAX(0,$E459-MAX(0,SUMIFS(Тех_Движение!$G$2:$G$5111,Тех_Движение!$D$2:$D$5111,$C459,Тех_Движение!$B$2:$B$5111,"&lt;="&amp;N$3)-$F459)))</f>
        <v/>
      </c>
      <c r="O459" s="54">
        <f>IF(OR($B459="",O$3&lt;$D459+Настройки!$B$7),0,MAX(0,$E459-MAX(0,SUMIFS(Тех_Движение!$G$2:$G$5111,Тех_Движение!$D$2:$D$5111,$C459,Тех_Движение!$B$2:$B$5111,"&lt;="&amp;O$3)-$F459)))</f>
        <v/>
      </c>
      <c r="P459" s="54">
        <f>IF(OR($B459="",P$3&lt;$D459+Настройки!$B$7),0,MAX(0,$E459-MAX(0,SUMIFS(Тех_Движение!$G$2:$G$5111,Тех_Движение!$D$2:$D$5111,$C459,Тех_Движение!$B$2:$B$5111,"&lt;="&amp;P$3)-$F459)))</f>
        <v/>
      </c>
      <c r="Q459" s="54">
        <f>IF(OR($B459="",Q$3&lt;$D459+Настройки!$B$7),0,MAX(0,$E459-MAX(0,SUMIFS(Тех_Движение!$G$2:$G$5111,Тех_Движение!$D$2:$D$5111,$C459,Тех_Движение!$B$2:$B$5111,"&lt;="&amp;Q$3)-$F459)))</f>
        <v/>
      </c>
      <c r="R459" s="54">
        <f>IF($B459="","",SUM($K459:$Q459))</f>
        <v/>
      </c>
      <c r="S459" s="56">
        <f>IF($B459="","",VLOOKUP($C459,Настройки!$A$11:$L$17,9,FALSE))</f>
        <v/>
      </c>
      <c r="T459" s="56">
        <f>IF($B459="","",$R459*$S459)</f>
        <v/>
      </c>
    </row>
    <row r="460">
      <c r="A460" s="20">
        <f>Тех_Движение!$A$457</f>
        <v/>
      </c>
      <c r="B460" s="20">
        <f>IF(Тех_Движение!$F$457&gt;0,Тех_Движение!$I$457,"")</f>
        <v/>
      </c>
      <c r="C460" s="20">
        <f>IF($B460="","",Тех_Движение!$D$457)</f>
        <v/>
      </c>
      <c r="D460" s="42">
        <f>IF($B460="","",Тех_Движение!$B$457)</f>
        <v/>
      </c>
      <c r="E460" s="54">
        <f>IF($B460="","",Тех_Движение!$F$457)</f>
        <v/>
      </c>
      <c r="F460" s="54">
        <f>IF($B460="","",SUMIFS($E$5:$E459,$C$5:$C459,$C460))</f>
        <v/>
      </c>
      <c r="G460" s="54">
        <f>IF($B460="","",MAX(0,$E460-MAX(0,SUMIFS(Тех_Движение!$G$2:$G$5111,Тех_Движение!$D$2:$D$5111,$C460,Тех_Движение!$B$2:$B$5111,"&lt;="&amp;Настройки!$B$5-1)-$F460)))</f>
        <v/>
      </c>
      <c r="H460" s="54">
        <f>IF($B460="","",IF(AND($D460&gt;=Настройки!$B$5,$D460&lt;=Настройки!$B$6),$E460,0))</f>
        <v/>
      </c>
      <c r="I460" s="54">
        <f>IF($B460="","",$G460+$H460-$J460)</f>
        <v/>
      </c>
      <c r="J460" s="54">
        <f>IF($B460="","",MAX(0,$E460-MAX(0,SUMIFS(Тех_Движение!$G$2:$G$5111,Тех_Движение!$D$2:$D$5111,$C460,Тех_Движение!$B$2:$B$5111,"&lt;="&amp;Настройки!$B$6)-$F460)))</f>
        <v/>
      </c>
      <c r="K460" s="54">
        <f>IF(OR($B460="",K$3&lt;$D460+Настройки!$B$7),0,MAX(0,$E460-MAX(0,SUMIFS(Тех_Движение!$G$2:$G$5111,Тех_Движение!$D$2:$D$5111,$C460,Тех_Движение!$B$2:$B$5111,"&lt;="&amp;K$3)-$F460)))</f>
        <v/>
      </c>
      <c r="L460" s="54">
        <f>IF(OR($B460="",L$3&lt;$D460+Настройки!$B$7),0,MAX(0,$E460-MAX(0,SUMIFS(Тех_Движение!$G$2:$G$5111,Тех_Движение!$D$2:$D$5111,$C460,Тех_Движение!$B$2:$B$5111,"&lt;="&amp;L$3)-$F460)))</f>
        <v/>
      </c>
      <c r="M460" s="54">
        <f>IF(OR($B460="",M$3&lt;$D460+Настройки!$B$7),0,MAX(0,$E460-MAX(0,SUMIFS(Тех_Движение!$G$2:$G$5111,Тех_Движение!$D$2:$D$5111,$C460,Тех_Движение!$B$2:$B$5111,"&lt;="&amp;M$3)-$F460)))</f>
        <v/>
      </c>
      <c r="N460" s="54">
        <f>IF(OR($B460="",N$3&lt;$D460+Настройки!$B$7),0,MAX(0,$E460-MAX(0,SUMIFS(Тех_Движение!$G$2:$G$5111,Тех_Движение!$D$2:$D$5111,$C460,Тех_Движение!$B$2:$B$5111,"&lt;="&amp;N$3)-$F460)))</f>
        <v/>
      </c>
      <c r="O460" s="54">
        <f>IF(OR($B460="",O$3&lt;$D460+Настройки!$B$7),0,MAX(0,$E460-MAX(0,SUMIFS(Тех_Движение!$G$2:$G$5111,Тех_Движение!$D$2:$D$5111,$C460,Тех_Движение!$B$2:$B$5111,"&lt;="&amp;O$3)-$F460)))</f>
        <v/>
      </c>
      <c r="P460" s="54">
        <f>IF(OR($B460="",P$3&lt;$D460+Настройки!$B$7),0,MAX(0,$E460-MAX(0,SUMIFS(Тех_Движение!$G$2:$G$5111,Тех_Движение!$D$2:$D$5111,$C460,Тех_Движение!$B$2:$B$5111,"&lt;="&amp;P$3)-$F460)))</f>
        <v/>
      </c>
      <c r="Q460" s="54">
        <f>IF(OR($B460="",Q$3&lt;$D460+Настройки!$B$7),0,MAX(0,$E460-MAX(0,SUMIFS(Тех_Движение!$G$2:$G$5111,Тех_Движение!$D$2:$D$5111,$C460,Тех_Движение!$B$2:$B$5111,"&lt;="&amp;Q$3)-$F460)))</f>
        <v/>
      </c>
      <c r="R460" s="54">
        <f>IF($B460="","",SUM($K460:$Q460))</f>
        <v/>
      </c>
      <c r="S460" s="56">
        <f>IF($B460="","",VLOOKUP($C460,Настройки!$A$11:$L$17,9,FALSE))</f>
        <v/>
      </c>
      <c r="T460" s="56">
        <f>IF($B460="","",$R460*$S460)</f>
        <v/>
      </c>
    </row>
    <row r="461">
      <c r="A461" s="20">
        <f>Тех_Движение!$A$458</f>
        <v/>
      </c>
      <c r="B461" s="20">
        <f>IF(Тех_Движение!$F$458&gt;0,Тех_Движение!$I$458,"")</f>
        <v/>
      </c>
      <c r="C461" s="20">
        <f>IF($B461="","",Тех_Движение!$D$458)</f>
        <v/>
      </c>
      <c r="D461" s="42">
        <f>IF($B461="","",Тех_Движение!$B$458)</f>
        <v/>
      </c>
      <c r="E461" s="54">
        <f>IF($B461="","",Тех_Движение!$F$458)</f>
        <v/>
      </c>
      <c r="F461" s="54">
        <f>IF($B461="","",SUMIFS($E$5:$E460,$C$5:$C460,$C461))</f>
        <v/>
      </c>
      <c r="G461" s="54">
        <f>IF($B461="","",MAX(0,$E461-MAX(0,SUMIFS(Тех_Движение!$G$2:$G$5111,Тех_Движение!$D$2:$D$5111,$C461,Тех_Движение!$B$2:$B$5111,"&lt;="&amp;Настройки!$B$5-1)-$F461)))</f>
        <v/>
      </c>
      <c r="H461" s="54">
        <f>IF($B461="","",IF(AND($D461&gt;=Настройки!$B$5,$D461&lt;=Настройки!$B$6),$E461,0))</f>
        <v/>
      </c>
      <c r="I461" s="54">
        <f>IF($B461="","",$G461+$H461-$J461)</f>
        <v/>
      </c>
      <c r="J461" s="54">
        <f>IF($B461="","",MAX(0,$E461-MAX(0,SUMIFS(Тех_Движение!$G$2:$G$5111,Тех_Движение!$D$2:$D$5111,$C461,Тех_Движение!$B$2:$B$5111,"&lt;="&amp;Настройки!$B$6)-$F461)))</f>
        <v/>
      </c>
      <c r="K461" s="54">
        <f>IF(OR($B461="",K$3&lt;$D461+Настройки!$B$7),0,MAX(0,$E461-MAX(0,SUMIFS(Тех_Движение!$G$2:$G$5111,Тех_Движение!$D$2:$D$5111,$C461,Тех_Движение!$B$2:$B$5111,"&lt;="&amp;K$3)-$F461)))</f>
        <v/>
      </c>
      <c r="L461" s="54">
        <f>IF(OR($B461="",L$3&lt;$D461+Настройки!$B$7),0,MAX(0,$E461-MAX(0,SUMIFS(Тех_Движение!$G$2:$G$5111,Тех_Движение!$D$2:$D$5111,$C461,Тех_Движение!$B$2:$B$5111,"&lt;="&amp;L$3)-$F461)))</f>
        <v/>
      </c>
      <c r="M461" s="54">
        <f>IF(OR($B461="",M$3&lt;$D461+Настройки!$B$7),0,MAX(0,$E461-MAX(0,SUMIFS(Тех_Движение!$G$2:$G$5111,Тех_Движение!$D$2:$D$5111,$C461,Тех_Движение!$B$2:$B$5111,"&lt;="&amp;M$3)-$F461)))</f>
        <v/>
      </c>
      <c r="N461" s="54">
        <f>IF(OR($B461="",N$3&lt;$D461+Настройки!$B$7),0,MAX(0,$E461-MAX(0,SUMIFS(Тех_Движение!$G$2:$G$5111,Тех_Движение!$D$2:$D$5111,$C461,Тех_Движение!$B$2:$B$5111,"&lt;="&amp;N$3)-$F461)))</f>
        <v/>
      </c>
      <c r="O461" s="54">
        <f>IF(OR($B461="",O$3&lt;$D461+Настройки!$B$7),0,MAX(0,$E461-MAX(0,SUMIFS(Тех_Движение!$G$2:$G$5111,Тех_Движение!$D$2:$D$5111,$C461,Тех_Движение!$B$2:$B$5111,"&lt;="&amp;O$3)-$F461)))</f>
        <v/>
      </c>
      <c r="P461" s="54">
        <f>IF(OR($B461="",P$3&lt;$D461+Настройки!$B$7),0,MAX(0,$E461-MAX(0,SUMIFS(Тех_Движение!$G$2:$G$5111,Тех_Движение!$D$2:$D$5111,$C461,Тех_Движение!$B$2:$B$5111,"&lt;="&amp;P$3)-$F461)))</f>
        <v/>
      </c>
      <c r="Q461" s="54">
        <f>IF(OR($B461="",Q$3&lt;$D461+Настройки!$B$7),0,MAX(0,$E461-MAX(0,SUMIFS(Тех_Движение!$G$2:$G$5111,Тех_Движение!$D$2:$D$5111,$C461,Тех_Движение!$B$2:$B$5111,"&lt;="&amp;Q$3)-$F461)))</f>
        <v/>
      </c>
      <c r="R461" s="54">
        <f>IF($B461="","",SUM($K461:$Q461))</f>
        <v/>
      </c>
      <c r="S461" s="56">
        <f>IF($B461="","",VLOOKUP($C461,Настройки!$A$11:$L$17,9,FALSE))</f>
        <v/>
      </c>
      <c r="T461" s="56">
        <f>IF($B461="","",$R461*$S461)</f>
        <v/>
      </c>
    </row>
    <row r="462">
      <c r="A462" s="20">
        <f>Тех_Движение!$A$459</f>
        <v/>
      </c>
      <c r="B462" s="20">
        <f>IF(Тех_Движение!$F$459&gt;0,Тех_Движение!$I$459,"")</f>
        <v/>
      </c>
      <c r="C462" s="20">
        <f>IF($B462="","",Тех_Движение!$D$459)</f>
        <v/>
      </c>
      <c r="D462" s="42">
        <f>IF($B462="","",Тех_Движение!$B$459)</f>
        <v/>
      </c>
      <c r="E462" s="54">
        <f>IF($B462="","",Тех_Движение!$F$459)</f>
        <v/>
      </c>
      <c r="F462" s="54">
        <f>IF($B462="","",SUMIFS($E$5:$E461,$C$5:$C461,$C462))</f>
        <v/>
      </c>
      <c r="G462" s="54">
        <f>IF($B462="","",MAX(0,$E462-MAX(0,SUMIFS(Тех_Движение!$G$2:$G$5111,Тех_Движение!$D$2:$D$5111,$C462,Тех_Движение!$B$2:$B$5111,"&lt;="&amp;Настройки!$B$5-1)-$F462)))</f>
        <v/>
      </c>
      <c r="H462" s="54">
        <f>IF($B462="","",IF(AND($D462&gt;=Настройки!$B$5,$D462&lt;=Настройки!$B$6),$E462,0))</f>
        <v/>
      </c>
      <c r="I462" s="54">
        <f>IF($B462="","",$G462+$H462-$J462)</f>
        <v/>
      </c>
      <c r="J462" s="54">
        <f>IF($B462="","",MAX(0,$E462-MAX(0,SUMIFS(Тех_Движение!$G$2:$G$5111,Тех_Движение!$D$2:$D$5111,$C462,Тех_Движение!$B$2:$B$5111,"&lt;="&amp;Настройки!$B$6)-$F462)))</f>
        <v/>
      </c>
      <c r="K462" s="54">
        <f>IF(OR($B462="",K$3&lt;$D462+Настройки!$B$7),0,MAX(0,$E462-MAX(0,SUMIFS(Тех_Движение!$G$2:$G$5111,Тех_Движение!$D$2:$D$5111,$C462,Тех_Движение!$B$2:$B$5111,"&lt;="&amp;K$3)-$F462)))</f>
        <v/>
      </c>
      <c r="L462" s="54">
        <f>IF(OR($B462="",L$3&lt;$D462+Настройки!$B$7),0,MAX(0,$E462-MAX(0,SUMIFS(Тех_Движение!$G$2:$G$5111,Тех_Движение!$D$2:$D$5111,$C462,Тех_Движение!$B$2:$B$5111,"&lt;="&amp;L$3)-$F462)))</f>
        <v/>
      </c>
      <c r="M462" s="54">
        <f>IF(OR($B462="",M$3&lt;$D462+Настройки!$B$7),0,MAX(0,$E462-MAX(0,SUMIFS(Тех_Движение!$G$2:$G$5111,Тех_Движение!$D$2:$D$5111,$C462,Тех_Движение!$B$2:$B$5111,"&lt;="&amp;M$3)-$F462)))</f>
        <v/>
      </c>
      <c r="N462" s="54">
        <f>IF(OR($B462="",N$3&lt;$D462+Настройки!$B$7),0,MAX(0,$E462-MAX(0,SUMIFS(Тех_Движение!$G$2:$G$5111,Тех_Движение!$D$2:$D$5111,$C462,Тех_Движение!$B$2:$B$5111,"&lt;="&amp;N$3)-$F462)))</f>
        <v/>
      </c>
      <c r="O462" s="54">
        <f>IF(OR($B462="",O$3&lt;$D462+Настройки!$B$7),0,MAX(0,$E462-MAX(0,SUMIFS(Тех_Движение!$G$2:$G$5111,Тех_Движение!$D$2:$D$5111,$C462,Тех_Движение!$B$2:$B$5111,"&lt;="&amp;O$3)-$F462)))</f>
        <v/>
      </c>
      <c r="P462" s="54">
        <f>IF(OR($B462="",P$3&lt;$D462+Настройки!$B$7),0,MAX(0,$E462-MAX(0,SUMIFS(Тех_Движение!$G$2:$G$5111,Тех_Движение!$D$2:$D$5111,$C462,Тех_Движение!$B$2:$B$5111,"&lt;="&amp;P$3)-$F462)))</f>
        <v/>
      </c>
      <c r="Q462" s="54">
        <f>IF(OR($B462="",Q$3&lt;$D462+Настройки!$B$7),0,MAX(0,$E462-MAX(0,SUMIFS(Тех_Движение!$G$2:$G$5111,Тех_Движение!$D$2:$D$5111,$C462,Тех_Движение!$B$2:$B$5111,"&lt;="&amp;Q$3)-$F462)))</f>
        <v/>
      </c>
      <c r="R462" s="54">
        <f>IF($B462="","",SUM($K462:$Q462))</f>
        <v/>
      </c>
      <c r="S462" s="56">
        <f>IF($B462="","",VLOOKUP($C462,Настройки!$A$11:$L$17,9,FALSE))</f>
        <v/>
      </c>
      <c r="T462" s="56">
        <f>IF($B462="","",$R462*$S462)</f>
        <v/>
      </c>
    </row>
    <row r="463">
      <c r="A463" s="20">
        <f>Тех_Движение!$A$460</f>
        <v/>
      </c>
      <c r="B463" s="20">
        <f>IF(Тех_Движение!$F$460&gt;0,Тех_Движение!$I$460,"")</f>
        <v/>
      </c>
      <c r="C463" s="20">
        <f>IF($B463="","",Тех_Движение!$D$460)</f>
        <v/>
      </c>
      <c r="D463" s="42">
        <f>IF($B463="","",Тех_Движение!$B$460)</f>
        <v/>
      </c>
      <c r="E463" s="54">
        <f>IF($B463="","",Тех_Движение!$F$460)</f>
        <v/>
      </c>
      <c r="F463" s="54">
        <f>IF($B463="","",SUMIFS($E$5:$E462,$C$5:$C462,$C463))</f>
        <v/>
      </c>
      <c r="G463" s="54">
        <f>IF($B463="","",MAX(0,$E463-MAX(0,SUMIFS(Тех_Движение!$G$2:$G$5111,Тех_Движение!$D$2:$D$5111,$C463,Тех_Движение!$B$2:$B$5111,"&lt;="&amp;Настройки!$B$5-1)-$F463)))</f>
        <v/>
      </c>
      <c r="H463" s="54">
        <f>IF($B463="","",IF(AND($D463&gt;=Настройки!$B$5,$D463&lt;=Настройки!$B$6),$E463,0))</f>
        <v/>
      </c>
      <c r="I463" s="54">
        <f>IF($B463="","",$G463+$H463-$J463)</f>
        <v/>
      </c>
      <c r="J463" s="54">
        <f>IF($B463="","",MAX(0,$E463-MAX(0,SUMIFS(Тех_Движение!$G$2:$G$5111,Тех_Движение!$D$2:$D$5111,$C463,Тех_Движение!$B$2:$B$5111,"&lt;="&amp;Настройки!$B$6)-$F463)))</f>
        <v/>
      </c>
      <c r="K463" s="54">
        <f>IF(OR($B463="",K$3&lt;$D463+Настройки!$B$7),0,MAX(0,$E463-MAX(0,SUMIFS(Тех_Движение!$G$2:$G$5111,Тех_Движение!$D$2:$D$5111,$C463,Тех_Движение!$B$2:$B$5111,"&lt;="&amp;K$3)-$F463)))</f>
        <v/>
      </c>
      <c r="L463" s="54">
        <f>IF(OR($B463="",L$3&lt;$D463+Настройки!$B$7),0,MAX(0,$E463-MAX(0,SUMIFS(Тех_Движение!$G$2:$G$5111,Тех_Движение!$D$2:$D$5111,$C463,Тех_Движение!$B$2:$B$5111,"&lt;="&amp;L$3)-$F463)))</f>
        <v/>
      </c>
      <c r="M463" s="54">
        <f>IF(OR($B463="",M$3&lt;$D463+Настройки!$B$7),0,MAX(0,$E463-MAX(0,SUMIFS(Тех_Движение!$G$2:$G$5111,Тех_Движение!$D$2:$D$5111,$C463,Тех_Движение!$B$2:$B$5111,"&lt;="&amp;M$3)-$F463)))</f>
        <v/>
      </c>
      <c r="N463" s="54">
        <f>IF(OR($B463="",N$3&lt;$D463+Настройки!$B$7),0,MAX(0,$E463-MAX(0,SUMIFS(Тех_Движение!$G$2:$G$5111,Тех_Движение!$D$2:$D$5111,$C463,Тех_Движение!$B$2:$B$5111,"&lt;="&amp;N$3)-$F463)))</f>
        <v/>
      </c>
      <c r="O463" s="54">
        <f>IF(OR($B463="",O$3&lt;$D463+Настройки!$B$7),0,MAX(0,$E463-MAX(0,SUMIFS(Тех_Движение!$G$2:$G$5111,Тех_Движение!$D$2:$D$5111,$C463,Тех_Движение!$B$2:$B$5111,"&lt;="&amp;O$3)-$F463)))</f>
        <v/>
      </c>
      <c r="P463" s="54">
        <f>IF(OR($B463="",P$3&lt;$D463+Настройки!$B$7),0,MAX(0,$E463-MAX(0,SUMIFS(Тех_Движение!$G$2:$G$5111,Тех_Движение!$D$2:$D$5111,$C463,Тех_Движение!$B$2:$B$5111,"&lt;="&amp;P$3)-$F463)))</f>
        <v/>
      </c>
      <c r="Q463" s="54">
        <f>IF(OR($B463="",Q$3&lt;$D463+Настройки!$B$7),0,MAX(0,$E463-MAX(0,SUMIFS(Тех_Движение!$G$2:$G$5111,Тех_Движение!$D$2:$D$5111,$C463,Тех_Движение!$B$2:$B$5111,"&lt;="&amp;Q$3)-$F463)))</f>
        <v/>
      </c>
      <c r="R463" s="54">
        <f>IF($B463="","",SUM($K463:$Q463))</f>
        <v/>
      </c>
      <c r="S463" s="56">
        <f>IF($B463="","",VLOOKUP($C463,Настройки!$A$11:$L$17,9,FALSE))</f>
        <v/>
      </c>
      <c r="T463" s="56">
        <f>IF($B463="","",$R463*$S463)</f>
        <v/>
      </c>
    </row>
    <row r="464">
      <c r="A464" s="20">
        <f>Тех_Движение!$A$461</f>
        <v/>
      </c>
      <c r="B464" s="20">
        <f>IF(Тех_Движение!$F$461&gt;0,Тех_Движение!$I$461,"")</f>
        <v/>
      </c>
      <c r="C464" s="20">
        <f>IF($B464="","",Тех_Движение!$D$461)</f>
        <v/>
      </c>
      <c r="D464" s="42">
        <f>IF($B464="","",Тех_Движение!$B$461)</f>
        <v/>
      </c>
      <c r="E464" s="54">
        <f>IF($B464="","",Тех_Движение!$F$461)</f>
        <v/>
      </c>
      <c r="F464" s="54">
        <f>IF($B464="","",SUMIFS($E$5:$E463,$C$5:$C463,$C464))</f>
        <v/>
      </c>
      <c r="G464" s="54">
        <f>IF($B464="","",MAX(0,$E464-MAX(0,SUMIFS(Тех_Движение!$G$2:$G$5111,Тех_Движение!$D$2:$D$5111,$C464,Тех_Движение!$B$2:$B$5111,"&lt;="&amp;Настройки!$B$5-1)-$F464)))</f>
        <v/>
      </c>
      <c r="H464" s="54">
        <f>IF($B464="","",IF(AND($D464&gt;=Настройки!$B$5,$D464&lt;=Настройки!$B$6),$E464,0))</f>
        <v/>
      </c>
      <c r="I464" s="54">
        <f>IF($B464="","",$G464+$H464-$J464)</f>
        <v/>
      </c>
      <c r="J464" s="54">
        <f>IF($B464="","",MAX(0,$E464-MAX(0,SUMIFS(Тех_Движение!$G$2:$G$5111,Тех_Движение!$D$2:$D$5111,$C464,Тех_Движение!$B$2:$B$5111,"&lt;="&amp;Настройки!$B$6)-$F464)))</f>
        <v/>
      </c>
      <c r="K464" s="54">
        <f>IF(OR($B464="",K$3&lt;$D464+Настройки!$B$7),0,MAX(0,$E464-MAX(0,SUMIFS(Тех_Движение!$G$2:$G$5111,Тех_Движение!$D$2:$D$5111,$C464,Тех_Движение!$B$2:$B$5111,"&lt;="&amp;K$3)-$F464)))</f>
        <v/>
      </c>
      <c r="L464" s="54">
        <f>IF(OR($B464="",L$3&lt;$D464+Настройки!$B$7),0,MAX(0,$E464-MAX(0,SUMIFS(Тех_Движение!$G$2:$G$5111,Тех_Движение!$D$2:$D$5111,$C464,Тех_Движение!$B$2:$B$5111,"&lt;="&amp;L$3)-$F464)))</f>
        <v/>
      </c>
      <c r="M464" s="54">
        <f>IF(OR($B464="",M$3&lt;$D464+Настройки!$B$7),0,MAX(0,$E464-MAX(0,SUMIFS(Тех_Движение!$G$2:$G$5111,Тех_Движение!$D$2:$D$5111,$C464,Тех_Движение!$B$2:$B$5111,"&lt;="&amp;M$3)-$F464)))</f>
        <v/>
      </c>
      <c r="N464" s="54">
        <f>IF(OR($B464="",N$3&lt;$D464+Настройки!$B$7),0,MAX(0,$E464-MAX(0,SUMIFS(Тех_Движение!$G$2:$G$5111,Тех_Движение!$D$2:$D$5111,$C464,Тех_Движение!$B$2:$B$5111,"&lt;="&amp;N$3)-$F464)))</f>
        <v/>
      </c>
      <c r="O464" s="54">
        <f>IF(OR($B464="",O$3&lt;$D464+Настройки!$B$7),0,MAX(0,$E464-MAX(0,SUMIFS(Тех_Движение!$G$2:$G$5111,Тех_Движение!$D$2:$D$5111,$C464,Тех_Движение!$B$2:$B$5111,"&lt;="&amp;O$3)-$F464)))</f>
        <v/>
      </c>
      <c r="P464" s="54">
        <f>IF(OR($B464="",P$3&lt;$D464+Настройки!$B$7),0,MAX(0,$E464-MAX(0,SUMIFS(Тех_Движение!$G$2:$G$5111,Тех_Движение!$D$2:$D$5111,$C464,Тех_Движение!$B$2:$B$5111,"&lt;="&amp;P$3)-$F464)))</f>
        <v/>
      </c>
      <c r="Q464" s="54">
        <f>IF(OR($B464="",Q$3&lt;$D464+Настройки!$B$7),0,MAX(0,$E464-MAX(0,SUMIFS(Тех_Движение!$G$2:$G$5111,Тех_Движение!$D$2:$D$5111,$C464,Тех_Движение!$B$2:$B$5111,"&lt;="&amp;Q$3)-$F464)))</f>
        <v/>
      </c>
      <c r="R464" s="54">
        <f>IF($B464="","",SUM($K464:$Q464))</f>
        <v/>
      </c>
      <c r="S464" s="56">
        <f>IF($B464="","",VLOOKUP($C464,Настройки!$A$11:$L$17,9,FALSE))</f>
        <v/>
      </c>
      <c r="T464" s="56">
        <f>IF($B464="","",$R464*$S464)</f>
        <v/>
      </c>
    </row>
    <row r="465">
      <c r="A465" s="20">
        <f>Тех_Движение!$A$462</f>
        <v/>
      </c>
      <c r="B465" s="20">
        <f>IF(Тех_Движение!$F$462&gt;0,Тех_Движение!$I$462,"")</f>
        <v/>
      </c>
      <c r="C465" s="20">
        <f>IF($B465="","",Тех_Движение!$D$462)</f>
        <v/>
      </c>
      <c r="D465" s="42">
        <f>IF($B465="","",Тех_Движение!$B$462)</f>
        <v/>
      </c>
      <c r="E465" s="54">
        <f>IF($B465="","",Тех_Движение!$F$462)</f>
        <v/>
      </c>
      <c r="F465" s="54">
        <f>IF($B465="","",SUMIFS($E$5:$E464,$C$5:$C464,$C465))</f>
        <v/>
      </c>
      <c r="G465" s="54">
        <f>IF($B465="","",MAX(0,$E465-MAX(0,SUMIFS(Тех_Движение!$G$2:$G$5111,Тех_Движение!$D$2:$D$5111,$C465,Тех_Движение!$B$2:$B$5111,"&lt;="&amp;Настройки!$B$5-1)-$F465)))</f>
        <v/>
      </c>
      <c r="H465" s="54">
        <f>IF($B465="","",IF(AND($D465&gt;=Настройки!$B$5,$D465&lt;=Настройки!$B$6),$E465,0))</f>
        <v/>
      </c>
      <c r="I465" s="54">
        <f>IF($B465="","",$G465+$H465-$J465)</f>
        <v/>
      </c>
      <c r="J465" s="54">
        <f>IF($B465="","",MAX(0,$E465-MAX(0,SUMIFS(Тех_Движение!$G$2:$G$5111,Тех_Движение!$D$2:$D$5111,$C465,Тех_Движение!$B$2:$B$5111,"&lt;="&amp;Настройки!$B$6)-$F465)))</f>
        <v/>
      </c>
      <c r="K465" s="54">
        <f>IF(OR($B465="",K$3&lt;$D465+Настройки!$B$7),0,MAX(0,$E465-MAX(0,SUMIFS(Тех_Движение!$G$2:$G$5111,Тех_Движение!$D$2:$D$5111,$C465,Тех_Движение!$B$2:$B$5111,"&lt;="&amp;K$3)-$F465)))</f>
        <v/>
      </c>
      <c r="L465" s="54">
        <f>IF(OR($B465="",L$3&lt;$D465+Настройки!$B$7),0,MAX(0,$E465-MAX(0,SUMIFS(Тех_Движение!$G$2:$G$5111,Тех_Движение!$D$2:$D$5111,$C465,Тех_Движение!$B$2:$B$5111,"&lt;="&amp;L$3)-$F465)))</f>
        <v/>
      </c>
      <c r="M465" s="54">
        <f>IF(OR($B465="",M$3&lt;$D465+Настройки!$B$7),0,MAX(0,$E465-MAX(0,SUMIFS(Тех_Движение!$G$2:$G$5111,Тех_Движение!$D$2:$D$5111,$C465,Тех_Движение!$B$2:$B$5111,"&lt;="&amp;M$3)-$F465)))</f>
        <v/>
      </c>
      <c r="N465" s="54">
        <f>IF(OR($B465="",N$3&lt;$D465+Настройки!$B$7),0,MAX(0,$E465-MAX(0,SUMIFS(Тех_Движение!$G$2:$G$5111,Тех_Движение!$D$2:$D$5111,$C465,Тех_Движение!$B$2:$B$5111,"&lt;="&amp;N$3)-$F465)))</f>
        <v/>
      </c>
      <c r="O465" s="54">
        <f>IF(OR($B465="",O$3&lt;$D465+Настройки!$B$7),0,MAX(0,$E465-MAX(0,SUMIFS(Тех_Движение!$G$2:$G$5111,Тех_Движение!$D$2:$D$5111,$C465,Тех_Движение!$B$2:$B$5111,"&lt;="&amp;O$3)-$F465)))</f>
        <v/>
      </c>
      <c r="P465" s="54">
        <f>IF(OR($B465="",P$3&lt;$D465+Настройки!$B$7),0,MAX(0,$E465-MAX(0,SUMIFS(Тех_Движение!$G$2:$G$5111,Тех_Движение!$D$2:$D$5111,$C465,Тех_Движение!$B$2:$B$5111,"&lt;="&amp;P$3)-$F465)))</f>
        <v/>
      </c>
      <c r="Q465" s="54">
        <f>IF(OR($B465="",Q$3&lt;$D465+Настройки!$B$7),0,MAX(0,$E465-MAX(0,SUMIFS(Тех_Движение!$G$2:$G$5111,Тех_Движение!$D$2:$D$5111,$C465,Тех_Движение!$B$2:$B$5111,"&lt;="&amp;Q$3)-$F465)))</f>
        <v/>
      </c>
      <c r="R465" s="54">
        <f>IF($B465="","",SUM($K465:$Q465))</f>
        <v/>
      </c>
      <c r="S465" s="56">
        <f>IF($B465="","",VLOOKUP($C465,Настройки!$A$11:$L$17,9,FALSE))</f>
        <v/>
      </c>
      <c r="T465" s="56">
        <f>IF($B465="","",$R465*$S465)</f>
        <v/>
      </c>
    </row>
    <row r="466">
      <c r="A466" s="20">
        <f>Тех_Движение!$A$463</f>
        <v/>
      </c>
      <c r="B466" s="20">
        <f>IF(Тех_Движение!$F$463&gt;0,Тех_Движение!$I$463,"")</f>
        <v/>
      </c>
      <c r="C466" s="20">
        <f>IF($B466="","",Тех_Движение!$D$463)</f>
        <v/>
      </c>
      <c r="D466" s="42">
        <f>IF($B466="","",Тех_Движение!$B$463)</f>
        <v/>
      </c>
      <c r="E466" s="54">
        <f>IF($B466="","",Тех_Движение!$F$463)</f>
        <v/>
      </c>
      <c r="F466" s="54">
        <f>IF($B466="","",SUMIFS($E$5:$E465,$C$5:$C465,$C466))</f>
        <v/>
      </c>
      <c r="G466" s="54">
        <f>IF($B466="","",MAX(0,$E466-MAX(0,SUMIFS(Тех_Движение!$G$2:$G$5111,Тех_Движение!$D$2:$D$5111,$C466,Тех_Движение!$B$2:$B$5111,"&lt;="&amp;Настройки!$B$5-1)-$F466)))</f>
        <v/>
      </c>
      <c r="H466" s="54">
        <f>IF($B466="","",IF(AND($D466&gt;=Настройки!$B$5,$D466&lt;=Настройки!$B$6),$E466,0))</f>
        <v/>
      </c>
      <c r="I466" s="54">
        <f>IF($B466="","",$G466+$H466-$J466)</f>
        <v/>
      </c>
      <c r="J466" s="54">
        <f>IF($B466="","",MAX(0,$E466-MAX(0,SUMIFS(Тех_Движение!$G$2:$G$5111,Тех_Движение!$D$2:$D$5111,$C466,Тех_Движение!$B$2:$B$5111,"&lt;="&amp;Настройки!$B$6)-$F466)))</f>
        <v/>
      </c>
      <c r="K466" s="54">
        <f>IF(OR($B466="",K$3&lt;$D466+Настройки!$B$7),0,MAX(0,$E466-MAX(0,SUMIFS(Тех_Движение!$G$2:$G$5111,Тех_Движение!$D$2:$D$5111,$C466,Тех_Движение!$B$2:$B$5111,"&lt;="&amp;K$3)-$F466)))</f>
        <v/>
      </c>
      <c r="L466" s="54">
        <f>IF(OR($B466="",L$3&lt;$D466+Настройки!$B$7),0,MAX(0,$E466-MAX(0,SUMIFS(Тех_Движение!$G$2:$G$5111,Тех_Движение!$D$2:$D$5111,$C466,Тех_Движение!$B$2:$B$5111,"&lt;="&amp;L$3)-$F466)))</f>
        <v/>
      </c>
      <c r="M466" s="54">
        <f>IF(OR($B466="",M$3&lt;$D466+Настройки!$B$7),0,MAX(0,$E466-MAX(0,SUMIFS(Тех_Движение!$G$2:$G$5111,Тех_Движение!$D$2:$D$5111,$C466,Тех_Движение!$B$2:$B$5111,"&lt;="&amp;M$3)-$F466)))</f>
        <v/>
      </c>
      <c r="N466" s="54">
        <f>IF(OR($B466="",N$3&lt;$D466+Настройки!$B$7),0,MAX(0,$E466-MAX(0,SUMIFS(Тех_Движение!$G$2:$G$5111,Тех_Движение!$D$2:$D$5111,$C466,Тех_Движение!$B$2:$B$5111,"&lt;="&amp;N$3)-$F466)))</f>
        <v/>
      </c>
      <c r="O466" s="54">
        <f>IF(OR($B466="",O$3&lt;$D466+Настройки!$B$7),0,MAX(0,$E466-MAX(0,SUMIFS(Тех_Движение!$G$2:$G$5111,Тех_Движение!$D$2:$D$5111,$C466,Тех_Движение!$B$2:$B$5111,"&lt;="&amp;O$3)-$F466)))</f>
        <v/>
      </c>
      <c r="P466" s="54">
        <f>IF(OR($B466="",P$3&lt;$D466+Настройки!$B$7),0,MAX(0,$E466-MAX(0,SUMIFS(Тех_Движение!$G$2:$G$5111,Тех_Движение!$D$2:$D$5111,$C466,Тех_Движение!$B$2:$B$5111,"&lt;="&amp;P$3)-$F466)))</f>
        <v/>
      </c>
      <c r="Q466" s="54">
        <f>IF(OR($B466="",Q$3&lt;$D466+Настройки!$B$7),0,MAX(0,$E466-MAX(0,SUMIFS(Тех_Движение!$G$2:$G$5111,Тех_Движение!$D$2:$D$5111,$C466,Тех_Движение!$B$2:$B$5111,"&lt;="&amp;Q$3)-$F466)))</f>
        <v/>
      </c>
      <c r="R466" s="54">
        <f>IF($B466="","",SUM($K466:$Q466))</f>
        <v/>
      </c>
      <c r="S466" s="56">
        <f>IF($B466="","",VLOOKUP($C466,Настройки!$A$11:$L$17,9,FALSE))</f>
        <v/>
      </c>
      <c r="T466" s="56">
        <f>IF($B466="","",$R466*$S466)</f>
        <v/>
      </c>
    </row>
    <row r="467">
      <c r="A467" s="20">
        <f>Тех_Движение!$A$464</f>
        <v/>
      </c>
      <c r="B467" s="20">
        <f>IF(Тех_Движение!$F$464&gt;0,Тех_Движение!$I$464,"")</f>
        <v/>
      </c>
      <c r="C467" s="20">
        <f>IF($B467="","",Тех_Движение!$D$464)</f>
        <v/>
      </c>
      <c r="D467" s="42">
        <f>IF($B467="","",Тех_Движение!$B$464)</f>
        <v/>
      </c>
      <c r="E467" s="54">
        <f>IF($B467="","",Тех_Движение!$F$464)</f>
        <v/>
      </c>
      <c r="F467" s="54">
        <f>IF($B467="","",SUMIFS($E$5:$E466,$C$5:$C466,$C467))</f>
        <v/>
      </c>
      <c r="G467" s="54">
        <f>IF($B467="","",MAX(0,$E467-MAX(0,SUMIFS(Тех_Движение!$G$2:$G$5111,Тех_Движение!$D$2:$D$5111,$C467,Тех_Движение!$B$2:$B$5111,"&lt;="&amp;Настройки!$B$5-1)-$F467)))</f>
        <v/>
      </c>
      <c r="H467" s="54">
        <f>IF($B467="","",IF(AND($D467&gt;=Настройки!$B$5,$D467&lt;=Настройки!$B$6),$E467,0))</f>
        <v/>
      </c>
      <c r="I467" s="54">
        <f>IF($B467="","",$G467+$H467-$J467)</f>
        <v/>
      </c>
      <c r="J467" s="54">
        <f>IF($B467="","",MAX(0,$E467-MAX(0,SUMIFS(Тех_Движение!$G$2:$G$5111,Тех_Движение!$D$2:$D$5111,$C467,Тех_Движение!$B$2:$B$5111,"&lt;="&amp;Настройки!$B$6)-$F467)))</f>
        <v/>
      </c>
      <c r="K467" s="54">
        <f>IF(OR($B467="",K$3&lt;$D467+Настройки!$B$7),0,MAX(0,$E467-MAX(0,SUMIFS(Тех_Движение!$G$2:$G$5111,Тех_Движение!$D$2:$D$5111,$C467,Тех_Движение!$B$2:$B$5111,"&lt;="&amp;K$3)-$F467)))</f>
        <v/>
      </c>
      <c r="L467" s="54">
        <f>IF(OR($B467="",L$3&lt;$D467+Настройки!$B$7),0,MAX(0,$E467-MAX(0,SUMIFS(Тех_Движение!$G$2:$G$5111,Тех_Движение!$D$2:$D$5111,$C467,Тех_Движение!$B$2:$B$5111,"&lt;="&amp;L$3)-$F467)))</f>
        <v/>
      </c>
      <c r="M467" s="54">
        <f>IF(OR($B467="",M$3&lt;$D467+Настройки!$B$7),0,MAX(0,$E467-MAX(0,SUMIFS(Тех_Движение!$G$2:$G$5111,Тех_Движение!$D$2:$D$5111,$C467,Тех_Движение!$B$2:$B$5111,"&lt;="&amp;M$3)-$F467)))</f>
        <v/>
      </c>
      <c r="N467" s="54">
        <f>IF(OR($B467="",N$3&lt;$D467+Настройки!$B$7),0,MAX(0,$E467-MAX(0,SUMIFS(Тех_Движение!$G$2:$G$5111,Тех_Движение!$D$2:$D$5111,$C467,Тех_Движение!$B$2:$B$5111,"&lt;="&amp;N$3)-$F467)))</f>
        <v/>
      </c>
      <c r="O467" s="54">
        <f>IF(OR($B467="",O$3&lt;$D467+Настройки!$B$7),0,MAX(0,$E467-MAX(0,SUMIFS(Тех_Движение!$G$2:$G$5111,Тех_Движение!$D$2:$D$5111,$C467,Тех_Движение!$B$2:$B$5111,"&lt;="&amp;O$3)-$F467)))</f>
        <v/>
      </c>
      <c r="P467" s="54">
        <f>IF(OR($B467="",P$3&lt;$D467+Настройки!$B$7),0,MAX(0,$E467-MAX(0,SUMIFS(Тех_Движение!$G$2:$G$5111,Тех_Движение!$D$2:$D$5111,$C467,Тех_Движение!$B$2:$B$5111,"&lt;="&amp;P$3)-$F467)))</f>
        <v/>
      </c>
      <c r="Q467" s="54">
        <f>IF(OR($B467="",Q$3&lt;$D467+Настройки!$B$7),0,MAX(0,$E467-MAX(0,SUMIFS(Тех_Движение!$G$2:$G$5111,Тех_Движение!$D$2:$D$5111,$C467,Тех_Движение!$B$2:$B$5111,"&lt;="&amp;Q$3)-$F467)))</f>
        <v/>
      </c>
      <c r="R467" s="54">
        <f>IF($B467="","",SUM($K467:$Q467))</f>
        <v/>
      </c>
      <c r="S467" s="56">
        <f>IF($B467="","",VLOOKUP($C467,Настройки!$A$11:$L$17,9,FALSE))</f>
        <v/>
      </c>
      <c r="T467" s="56">
        <f>IF($B467="","",$R467*$S467)</f>
        <v/>
      </c>
    </row>
    <row r="468">
      <c r="A468" s="20">
        <f>Тех_Движение!$A$465</f>
        <v/>
      </c>
      <c r="B468" s="20">
        <f>IF(Тех_Движение!$F$465&gt;0,Тех_Движение!$I$465,"")</f>
        <v/>
      </c>
      <c r="C468" s="20">
        <f>IF($B468="","",Тех_Движение!$D$465)</f>
        <v/>
      </c>
      <c r="D468" s="42">
        <f>IF($B468="","",Тех_Движение!$B$465)</f>
        <v/>
      </c>
      <c r="E468" s="54">
        <f>IF($B468="","",Тех_Движение!$F$465)</f>
        <v/>
      </c>
      <c r="F468" s="54">
        <f>IF($B468="","",SUMIFS($E$5:$E467,$C$5:$C467,$C468))</f>
        <v/>
      </c>
      <c r="G468" s="54">
        <f>IF($B468="","",MAX(0,$E468-MAX(0,SUMIFS(Тех_Движение!$G$2:$G$5111,Тех_Движение!$D$2:$D$5111,$C468,Тех_Движение!$B$2:$B$5111,"&lt;="&amp;Настройки!$B$5-1)-$F468)))</f>
        <v/>
      </c>
      <c r="H468" s="54">
        <f>IF($B468="","",IF(AND($D468&gt;=Настройки!$B$5,$D468&lt;=Настройки!$B$6),$E468,0))</f>
        <v/>
      </c>
      <c r="I468" s="54">
        <f>IF($B468="","",$G468+$H468-$J468)</f>
        <v/>
      </c>
      <c r="J468" s="54">
        <f>IF($B468="","",MAX(0,$E468-MAX(0,SUMIFS(Тех_Движение!$G$2:$G$5111,Тех_Движение!$D$2:$D$5111,$C468,Тех_Движение!$B$2:$B$5111,"&lt;="&amp;Настройки!$B$6)-$F468)))</f>
        <v/>
      </c>
      <c r="K468" s="54">
        <f>IF(OR($B468="",K$3&lt;$D468+Настройки!$B$7),0,MAX(0,$E468-MAX(0,SUMIFS(Тех_Движение!$G$2:$G$5111,Тех_Движение!$D$2:$D$5111,$C468,Тех_Движение!$B$2:$B$5111,"&lt;="&amp;K$3)-$F468)))</f>
        <v/>
      </c>
      <c r="L468" s="54">
        <f>IF(OR($B468="",L$3&lt;$D468+Настройки!$B$7),0,MAX(0,$E468-MAX(0,SUMIFS(Тех_Движение!$G$2:$G$5111,Тех_Движение!$D$2:$D$5111,$C468,Тех_Движение!$B$2:$B$5111,"&lt;="&amp;L$3)-$F468)))</f>
        <v/>
      </c>
      <c r="M468" s="54">
        <f>IF(OR($B468="",M$3&lt;$D468+Настройки!$B$7),0,MAX(0,$E468-MAX(0,SUMIFS(Тех_Движение!$G$2:$G$5111,Тех_Движение!$D$2:$D$5111,$C468,Тех_Движение!$B$2:$B$5111,"&lt;="&amp;M$3)-$F468)))</f>
        <v/>
      </c>
      <c r="N468" s="54">
        <f>IF(OR($B468="",N$3&lt;$D468+Настройки!$B$7),0,MAX(0,$E468-MAX(0,SUMIFS(Тех_Движение!$G$2:$G$5111,Тех_Движение!$D$2:$D$5111,$C468,Тех_Движение!$B$2:$B$5111,"&lt;="&amp;N$3)-$F468)))</f>
        <v/>
      </c>
      <c r="O468" s="54">
        <f>IF(OR($B468="",O$3&lt;$D468+Настройки!$B$7),0,MAX(0,$E468-MAX(0,SUMIFS(Тех_Движение!$G$2:$G$5111,Тех_Движение!$D$2:$D$5111,$C468,Тех_Движение!$B$2:$B$5111,"&lt;="&amp;O$3)-$F468)))</f>
        <v/>
      </c>
      <c r="P468" s="54">
        <f>IF(OR($B468="",P$3&lt;$D468+Настройки!$B$7),0,MAX(0,$E468-MAX(0,SUMIFS(Тех_Движение!$G$2:$G$5111,Тех_Движение!$D$2:$D$5111,$C468,Тех_Движение!$B$2:$B$5111,"&lt;="&amp;P$3)-$F468)))</f>
        <v/>
      </c>
      <c r="Q468" s="54">
        <f>IF(OR($B468="",Q$3&lt;$D468+Настройки!$B$7),0,MAX(0,$E468-MAX(0,SUMIFS(Тех_Движение!$G$2:$G$5111,Тех_Движение!$D$2:$D$5111,$C468,Тех_Движение!$B$2:$B$5111,"&lt;="&amp;Q$3)-$F468)))</f>
        <v/>
      </c>
      <c r="R468" s="54">
        <f>IF($B468="","",SUM($K468:$Q468))</f>
        <v/>
      </c>
      <c r="S468" s="56">
        <f>IF($B468="","",VLOOKUP($C468,Настройки!$A$11:$L$17,9,FALSE))</f>
        <v/>
      </c>
      <c r="T468" s="56">
        <f>IF($B468="","",$R468*$S468)</f>
        <v/>
      </c>
    </row>
    <row r="469">
      <c r="A469" s="20">
        <f>Тех_Движение!$A$466</f>
        <v/>
      </c>
      <c r="B469" s="20">
        <f>IF(Тех_Движение!$F$466&gt;0,Тех_Движение!$I$466,"")</f>
        <v/>
      </c>
      <c r="C469" s="20">
        <f>IF($B469="","",Тех_Движение!$D$466)</f>
        <v/>
      </c>
      <c r="D469" s="42">
        <f>IF($B469="","",Тех_Движение!$B$466)</f>
        <v/>
      </c>
      <c r="E469" s="54">
        <f>IF($B469="","",Тех_Движение!$F$466)</f>
        <v/>
      </c>
      <c r="F469" s="54">
        <f>IF($B469="","",SUMIFS($E$5:$E468,$C$5:$C468,$C469))</f>
        <v/>
      </c>
      <c r="G469" s="54">
        <f>IF($B469="","",MAX(0,$E469-MAX(0,SUMIFS(Тех_Движение!$G$2:$G$5111,Тех_Движение!$D$2:$D$5111,$C469,Тех_Движение!$B$2:$B$5111,"&lt;="&amp;Настройки!$B$5-1)-$F469)))</f>
        <v/>
      </c>
      <c r="H469" s="54">
        <f>IF($B469="","",IF(AND($D469&gt;=Настройки!$B$5,$D469&lt;=Настройки!$B$6),$E469,0))</f>
        <v/>
      </c>
      <c r="I469" s="54">
        <f>IF($B469="","",$G469+$H469-$J469)</f>
        <v/>
      </c>
      <c r="J469" s="54">
        <f>IF($B469="","",MAX(0,$E469-MAX(0,SUMIFS(Тех_Движение!$G$2:$G$5111,Тех_Движение!$D$2:$D$5111,$C469,Тех_Движение!$B$2:$B$5111,"&lt;="&amp;Настройки!$B$6)-$F469)))</f>
        <v/>
      </c>
      <c r="K469" s="54">
        <f>IF(OR($B469="",K$3&lt;$D469+Настройки!$B$7),0,MAX(0,$E469-MAX(0,SUMIFS(Тех_Движение!$G$2:$G$5111,Тех_Движение!$D$2:$D$5111,$C469,Тех_Движение!$B$2:$B$5111,"&lt;="&amp;K$3)-$F469)))</f>
        <v/>
      </c>
      <c r="L469" s="54">
        <f>IF(OR($B469="",L$3&lt;$D469+Настройки!$B$7),0,MAX(0,$E469-MAX(0,SUMIFS(Тех_Движение!$G$2:$G$5111,Тех_Движение!$D$2:$D$5111,$C469,Тех_Движение!$B$2:$B$5111,"&lt;="&amp;L$3)-$F469)))</f>
        <v/>
      </c>
      <c r="M469" s="54">
        <f>IF(OR($B469="",M$3&lt;$D469+Настройки!$B$7),0,MAX(0,$E469-MAX(0,SUMIFS(Тех_Движение!$G$2:$G$5111,Тех_Движение!$D$2:$D$5111,$C469,Тех_Движение!$B$2:$B$5111,"&lt;="&amp;M$3)-$F469)))</f>
        <v/>
      </c>
      <c r="N469" s="54">
        <f>IF(OR($B469="",N$3&lt;$D469+Настройки!$B$7),0,MAX(0,$E469-MAX(0,SUMIFS(Тех_Движение!$G$2:$G$5111,Тех_Движение!$D$2:$D$5111,$C469,Тех_Движение!$B$2:$B$5111,"&lt;="&amp;N$3)-$F469)))</f>
        <v/>
      </c>
      <c r="O469" s="54">
        <f>IF(OR($B469="",O$3&lt;$D469+Настройки!$B$7),0,MAX(0,$E469-MAX(0,SUMIFS(Тех_Движение!$G$2:$G$5111,Тех_Движение!$D$2:$D$5111,$C469,Тех_Движение!$B$2:$B$5111,"&lt;="&amp;O$3)-$F469)))</f>
        <v/>
      </c>
      <c r="P469" s="54">
        <f>IF(OR($B469="",P$3&lt;$D469+Настройки!$B$7),0,MAX(0,$E469-MAX(0,SUMIFS(Тех_Движение!$G$2:$G$5111,Тех_Движение!$D$2:$D$5111,$C469,Тех_Движение!$B$2:$B$5111,"&lt;="&amp;P$3)-$F469)))</f>
        <v/>
      </c>
      <c r="Q469" s="54">
        <f>IF(OR($B469="",Q$3&lt;$D469+Настройки!$B$7),0,MAX(0,$E469-MAX(0,SUMIFS(Тех_Движение!$G$2:$G$5111,Тех_Движение!$D$2:$D$5111,$C469,Тех_Движение!$B$2:$B$5111,"&lt;="&amp;Q$3)-$F469)))</f>
        <v/>
      </c>
      <c r="R469" s="54">
        <f>IF($B469="","",SUM($K469:$Q469))</f>
        <v/>
      </c>
      <c r="S469" s="56">
        <f>IF($B469="","",VLOOKUP($C469,Настройки!$A$11:$L$17,9,FALSE))</f>
        <v/>
      </c>
      <c r="T469" s="56">
        <f>IF($B469="","",$R469*$S469)</f>
        <v/>
      </c>
    </row>
    <row r="470">
      <c r="A470" s="20">
        <f>Тех_Движение!$A$467</f>
        <v/>
      </c>
      <c r="B470" s="20">
        <f>IF(Тех_Движение!$F$467&gt;0,Тех_Движение!$I$467,"")</f>
        <v/>
      </c>
      <c r="C470" s="20">
        <f>IF($B470="","",Тех_Движение!$D$467)</f>
        <v/>
      </c>
      <c r="D470" s="42">
        <f>IF($B470="","",Тех_Движение!$B$467)</f>
        <v/>
      </c>
      <c r="E470" s="54">
        <f>IF($B470="","",Тех_Движение!$F$467)</f>
        <v/>
      </c>
      <c r="F470" s="54">
        <f>IF($B470="","",SUMIFS($E$5:$E469,$C$5:$C469,$C470))</f>
        <v/>
      </c>
      <c r="G470" s="54">
        <f>IF($B470="","",MAX(0,$E470-MAX(0,SUMIFS(Тех_Движение!$G$2:$G$5111,Тех_Движение!$D$2:$D$5111,$C470,Тех_Движение!$B$2:$B$5111,"&lt;="&amp;Настройки!$B$5-1)-$F470)))</f>
        <v/>
      </c>
      <c r="H470" s="54">
        <f>IF($B470="","",IF(AND($D470&gt;=Настройки!$B$5,$D470&lt;=Настройки!$B$6),$E470,0))</f>
        <v/>
      </c>
      <c r="I470" s="54">
        <f>IF($B470="","",$G470+$H470-$J470)</f>
        <v/>
      </c>
      <c r="J470" s="54">
        <f>IF($B470="","",MAX(0,$E470-MAX(0,SUMIFS(Тех_Движение!$G$2:$G$5111,Тех_Движение!$D$2:$D$5111,$C470,Тех_Движение!$B$2:$B$5111,"&lt;="&amp;Настройки!$B$6)-$F470)))</f>
        <v/>
      </c>
      <c r="K470" s="54">
        <f>IF(OR($B470="",K$3&lt;$D470+Настройки!$B$7),0,MAX(0,$E470-MAX(0,SUMIFS(Тех_Движение!$G$2:$G$5111,Тех_Движение!$D$2:$D$5111,$C470,Тех_Движение!$B$2:$B$5111,"&lt;="&amp;K$3)-$F470)))</f>
        <v/>
      </c>
      <c r="L470" s="54">
        <f>IF(OR($B470="",L$3&lt;$D470+Настройки!$B$7),0,MAX(0,$E470-MAX(0,SUMIFS(Тех_Движение!$G$2:$G$5111,Тех_Движение!$D$2:$D$5111,$C470,Тех_Движение!$B$2:$B$5111,"&lt;="&amp;L$3)-$F470)))</f>
        <v/>
      </c>
      <c r="M470" s="54">
        <f>IF(OR($B470="",M$3&lt;$D470+Настройки!$B$7),0,MAX(0,$E470-MAX(0,SUMIFS(Тех_Движение!$G$2:$G$5111,Тех_Движение!$D$2:$D$5111,$C470,Тех_Движение!$B$2:$B$5111,"&lt;="&amp;M$3)-$F470)))</f>
        <v/>
      </c>
      <c r="N470" s="54">
        <f>IF(OR($B470="",N$3&lt;$D470+Настройки!$B$7),0,MAX(0,$E470-MAX(0,SUMIFS(Тех_Движение!$G$2:$G$5111,Тех_Движение!$D$2:$D$5111,$C470,Тех_Движение!$B$2:$B$5111,"&lt;="&amp;N$3)-$F470)))</f>
        <v/>
      </c>
      <c r="O470" s="54">
        <f>IF(OR($B470="",O$3&lt;$D470+Настройки!$B$7),0,MAX(0,$E470-MAX(0,SUMIFS(Тех_Движение!$G$2:$G$5111,Тех_Движение!$D$2:$D$5111,$C470,Тех_Движение!$B$2:$B$5111,"&lt;="&amp;O$3)-$F470)))</f>
        <v/>
      </c>
      <c r="P470" s="54">
        <f>IF(OR($B470="",P$3&lt;$D470+Настройки!$B$7),0,MAX(0,$E470-MAX(0,SUMIFS(Тех_Движение!$G$2:$G$5111,Тех_Движение!$D$2:$D$5111,$C470,Тех_Движение!$B$2:$B$5111,"&lt;="&amp;P$3)-$F470)))</f>
        <v/>
      </c>
      <c r="Q470" s="54">
        <f>IF(OR($B470="",Q$3&lt;$D470+Настройки!$B$7),0,MAX(0,$E470-MAX(0,SUMIFS(Тех_Движение!$G$2:$G$5111,Тех_Движение!$D$2:$D$5111,$C470,Тех_Движение!$B$2:$B$5111,"&lt;="&amp;Q$3)-$F470)))</f>
        <v/>
      </c>
      <c r="R470" s="54">
        <f>IF($B470="","",SUM($K470:$Q470))</f>
        <v/>
      </c>
      <c r="S470" s="56">
        <f>IF($B470="","",VLOOKUP($C470,Настройки!$A$11:$L$17,9,FALSE))</f>
        <v/>
      </c>
      <c r="T470" s="56">
        <f>IF($B470="","",$R470*$S470)</f>
        <v/>
      </c>
    </row>
    <row r="471">
      <c r="A471" s="20">
        <f>Тех_Движение!$A$468</f>
        <v/>
      </c>
      <c r="B471" s="20">
        <f>IF(Тех_Движение!$F$468&gt;0,Тех_Движение!$I$468,"")</f>
        <v/>
      </c>
      <c r="C471" s="20">
        <f>IF($B471="","",Тех_Движение!$D$468)</f>
        <v/>
      </c>
      <c r="D471" s="42">
        <f>IF($B471="","",Тех_Движение!$B$468)</f>
        <v/>
      </c>
      <c r="E471" s="54">
        <f>IF($B471="","",Тех_Движение!$F$468)</f>
        <v/>
      </c>
      <c r="F471" s="54">
        <f>IF($B471="","",SUMIFS($E$5:$E470,$C$5:$C470,$C471))</f>
        <v/>
      </c>
      <c r="G471" s="54">
        <f>IF($B471="","",MAX(0,$E471-MAX(0,SUMIFS(Тех_Движение!$G$2:$G$5111,Тех_Движение!$D$2:$D$5111,$C471,Тех_Движение!$B$2:$B$5111,"&lt;="&amp;Настройки!$B$5-1)-$F471)))</f>
        <v/>
      </c>
      <c r="H471" s="54">
        <f>IF($B471="","",IF(AND($D471&gt;=Настройки!$B$5,$D471&lt;=Настройки!$B$6),$E471,0))</f>
        <v/>
      </c>
      <c r="I471" s="54">
        <f>IF($B471="","",$G471+$H471-$J471)</f>
        <v/>
      </c>
      <c r="J471" s="54">
        <f>IF($B471="","",MAX(0,$E471-MAX(0,SUMIFS(Тех_Движение!$G$2:$G$5111,Тех_Движение!$D$2:$D$5111,$C471,Тех_Движение!$B$2:$B$5111,"&lt;="&amp;Настройки!$B$6)-$F471)))</f>
        <v/>
      </c>
      <c r="K471" s="54">
        <f>IF(OR($B471="",K$3&lt;$D471+Настройки!$B$7),0,MAX(0,$E471-MAX(0,SUMIFS(Тех_Движение!$G$2:$G$5111,Тех_Движение!$D$2:$D$5111,$C471,Тех_Движение!$B$2:$B$5111,"&lt;="&amp;K$3)-$F471)))</f>
        <v/>
      </c>
      <c r="L471" s="54">
        <f>IF(OR($B471="",L$3&lt;$D471+Настройки!$B$7),0,MAX(0,$E471-MAX(0,SUMIFS(Тех_Движение!$G$2:$G$5111,Тех_Движение!$D$2:$D$5111,$C471,Тех_Движение!$B$2:$B$5111,"&lt;="&amp;L$3)-$F471)))</f>
        <v/>
      </c>
      <c r="M471" s="54">
        <f>IF(OR($B471="",M$3&lt;$D471+Настройки!$B$7),0,MAX(0,$E471-MAX(0,SUMIFS(Тех_Движение!$G$2:$G$5111,Тех_Движение!$D$2:$D$5111,$C471,Тех_Движение!$B$2:$B$5111,"&lt;="&amp;M$3)-$F471)))</f>
        <v/>
      </c>
      <c r="N471" s="54">
        <f>IF(OR($B471="",N$3&lt;$D471+Настройки!$B$7),0,MAX(0,$E471-MAX(0,SUMIFS(Тех_Движение!$G$2:$G$5111,Тех_Движение!$D$2:$D$5111,$C471,Тех_Движение!$B$2:$B$5111,"&lt;="&amp;N$3)-$F471)))</f>
        <v/>
      </c>
      <c r="O471" s="54">
        <f>IF(OR($B471="",O$3&lt;$D471+Настройки!$B$7),0,MAX(0,$E471-MAX(0,SUMIFS(Тех_Движение!$G$2:$G$5111,Тех_Движение!$D$2:$D$5111,$C471,Тех_Движение!$B$2:$B$5111,"&lt;="&amp;O$3)-$F471)))</f>
        <v/>
      </c>
      <c r="P471" s="54">
        <f>IF(OR($B471="",P$3&lt;$D471+Настройки!$B$7),0,MAX(0,$E471-MAX(0,SUMIFS(Тех_Движение!$G$2:$G$5111,Тех_Движение!$D$2:$D$5111,$C471,Тех_Движение!$B$2:$B$5111,"&lt;="&amp;P$3)-$F471)))</f>
        <v/>
      </c>
      <c r="Q471" s="54">
        <f>IF(OR($B471="",Q$3&lt;$D471+Настройки!$B$7),0,MAX(0,$E471-MAX(0,SUMIFS(Тех_Движение!$G$2:$G$5111,Тех_Движение!$D$2:$D$5111,$C471,Тех_Движение!$B$2:$B$5111,"&lt;="&amp;Q$3)-$F471)))</f>
        <v/>
      </c>
      <c r="R471" s="54">
        <f>IF($B471="","",SUM($K471:$Q471))</f>
        <v/>
      </c>
      <c r="S471" s="56">
        <f>IF($B471="","",VLOOKUP($C471,Настройки!$A$11:$L$17,9,FALSE))</f>
        <v/>
      </c>
      <c r="T471" s="56">
        <f>IF($B471="","",$R471*$S471)</f>
        <v/>
      </c>
    </row>
    <row r="472">
      <c r="A472" s="20">
        <f>Тех_Движение!$A$469</f>
        <v/>
      </c>
      <c r="B472" s="20">
        <f>IF(Тех_Движение!$F$469&gt;0,Тех_Движение!$I$469,"")</f>
        <v/>
      </c>
      <c r="C472" s="20">
        <f>IF($B472="","",Тех_Движение!$D$469)</f>
        <v/>
      </c>
      <c r="D472" s="42">
        <f>IF($B472="","",Тех_Движение!$B$469)</f>
        <v/>
      </c>
      <c r="E472" s="54">
        <f>IF($B472="","",Тех_Движение!$F$469)</f>
        <v/>
      </c>
      <c r="F472" s="54">
        <f>IF($B472="","",SUMIFS($E$5:$E471,$C$5:$C471,$C472))</f>
        <v/>
      </c>
      <c r="G472" s="54">
        <f>IF($B472="","",MAX(0,$E472-MAX(0,SUMIFS(Тех_Движение!$G$2:$G$5111,Тех_Движение!$D$2:$D$5111,$C472,Тех_Движение!$B$2:$B$5111,"&lt;="&amp;Настройки!$B$5-1)-$F472)))</f>
        <v/>
      </c>
      <c r="H472" s="54">
        <f>IF($B472="","",IF(AND($D472&gt;=Настройки!$B$5,$D472&lt;=Настройки!$B$6),$E472,0))</f>
        <v/>
      </c>
      <c r="I472" s="54">
        <f>IF($B472="","",$G472+$H472-$J472)</f>
        <v/>
      </c>
      <c r="J472" s="54">
        <f>IF($B472="","",MAX(0,$E472-MAX(0,SUMIFS(Тех_Движение!$G$2:$G$5111,Тех_Движение!$D$2:$D$5111,$C472,Тех_Движение!$B$2:$B$5111,"&lt;="&amp;Настройки!$B$6)-$F472)))</f>
        <v/>
      </c>
      <c r="K472" s="54">
        <f>IF(OR($B472="",K$3&lt;$D472+Настройки!$B$7),0,MAX(0,$E472-MAX(0,SUMIFS(Тех_Движение!$G$2:$G$5111,Тех_Движение!$D$2:$D$5111,$C472,Тех_Движение!$B$2:$B$5111,"&lt;="&amp;K$3)-$F472)))</f>
        <v/>
      </c>
      <c r="L472" s="54">
        <f>IF(OR($B472="",L$3&lt;$D472+Настройки!$B$7),0,MAX(0,$E472-MAX(0,SUMIFS(Тех_Движение!$G$2:$G$5111,Тех_Движение!$D$2:$D$5111,$C472,Тех_Движение!$B$2:$B$5111,"&lt;="&amp;L$3)-$F472)))</f>
        <v/>
      </c>
      <c r="M472" s="54">
        <f>IF(OR($B472="",M$3&lt;$D472+Настройки!$B$7),0,MAX(0,$E472-MAX(0,SUMIFS(Тех_Движение!$G$2:$G$5111,Тех_Движение!$D$2:$D$5111,$C472,Тех_Движение!$B$2:$B$5111,"&lt;="&amp;M$3)-$F472)))</f>
        <v/>
      </c>
      <c r="N472" s="54">
        <f>IF(OR($B472="",N$3&lt;$D472+Настройки!$B$7),0,MAX(0,$E472-MAX(0,SUMIFS(Тех_Движение!$G$2:$G$5111,Тех_Движение!$D$2:$D$5111,$C472,Тех_Движение!$B$2:$B$5111,"&lt;="&amp;N$3)-$F472)))</f>
        <v/>
      </c>
      <c r="O472" s="54">
        <f>IF(OR($B472="",O$3&lt;$D472+Настройки!$B$7),0,MAX(0,$E472-MAX(0,SUMIFS(Тех_Движение!$G$2:$G$5111,Тех_Движение!$D$2:$D$5111,$C472,Тех_Движение!$B$2:$B$5111,"&lt;="&amp;O$3)-$F472)))</f>
        <v/>
      </c>
      <c r="P472" s="54">
        <f>IF(OR($B472="",P$3&lt;$D472+Настройки!$B$7),0,MAX(0,$E472-MAX(0,SUMIFS(Тех_Движение!$G$2:$G$5111,Тех_Движение!$D$2:$D$5111,$C472,Тех_Движение!$B$2:$B$5111,"&lt;="&amp;P$3)-$F472)))</f>
        <v/>
      </c>
      <c r="Q472" s="54">
        <f>IF(OR($B472="",Q$3&lt;$D472+Настройки!$B$7),0,MAX(0,$E472-MAX(0,SUMIFS(Тех_Движение!$G$2:$G$5111,Тех_Движение!$D$2:$D$5111,$C472,Тех_Движение!$B$2:$B$5111,"&lt;="&amp;Q$3)-$F472)))</f>
        <v/>
      </c>
      <c r="R472" s="54">
        <f>IF($B472="","",SUM($K472:$Q472))</f>
        <v/>
      </c>
      <c r="S472" s="56">
        <f>IF($B472="","",VLOOKUP($C472,Настройки!$A$11:$L$17,9,FALSE))</f>
        <v/>
      </c>
      <c r="T472" s="56">
        <f>IF($B472="","",$R472*$S472)</f>
        <v/>
      </c>
    </row>
    <row r="473">
      <c r="A473" s="20">
        <f>Тех_Движение!$A$470</f>
        <v/>
      </c>
      <c r="B473" s="20">
        <f>IF(Тех_Движение!$F$470&gt;0,Тех_Движение!$I$470,"")</f>
        <v/>
      </c>
      <c r="C473" s="20">
        <f>IF($B473="","",Тех_Движение!$D$470)</f>
        <v/>
      </c>
      <c r="D473" s="42">
        <f>IF($B473="","",Тех_Движение!$B$470)</f>
        <v/>
      </c>
      <c r="E473" s="54">
        <f>IF($B473="","",Тех_Движение!$F$470)</f>
        <v/>
      </c>
      <c r="F473" s="54">
        <f>IF($B473="","",SUMIFS($E$5:$E472,$C$5:$C472,$C473))</f>
        <v/>
      </c>
      <c r="G473" s="54">
        <f>IF($B473="","",MAX(0,$E473-MAX(0,SUMIFS(Тех_Движение!$G$2:$G$5111,Тех_Движение!$D$2:$D$5111,$C473,Тех_Движение!$B$2:$B$5111,"&lt;="&amp;Настройки!$B$5-1)-$F473)))</f>
        <v/>
      </c>
      <c r="H473" s="54">
        <f>IF($B473="","",IF(AND($D473&gt;=Настройки!$B$5,$D473&lt;=Настройки!$B$6),$E473,0))</f>
        <v/>
      </c>
      <c r="I473" s="54">
        <f>IF($B473="","",$G473+$H473-$J473)</f>
        <v/>
      </c>
      <c r="J473" s="54">
        <f>IF($B473="","",MAX(0,$E473-MAX(0,SUMIFS(Тех_Движение!$G$2:$G$5111,Тех_Движение!$D$2:$D$5111,$C473,Тех_Движение!$B$2:$B$5111,"&lt;="&amp;Настройки!$B$6)-$F473)))</f>
        <v/>
      </c>
      <c r="K473" s="54">
        <f>IF(OR($B473="",K$3&lt;$D473+Настройки!$B$7),0,MAX(0,$E473-MAX(0,SUMIFS(Тех_Движение!$G$2:$G$5111,Тех_Движение!$D$2:$D$5111,$C473,Тех_Движение!$B$2:$B$5111,"&lt;="&amp;K$3)-$F473)))</f>
        <v/>
      </c>
      <c r="L473" s="54">
        <f>IF(OR($B473="",L$3&lt;$D473+Настройки!$B$7),0,MAX(0,$E473-MAX(0,SUMIFS(Тех_Движение!$G$2:$G$5111,Тех_Движение!$D$2:$D$5111,$C473,Тех_Движение!$B$2:$B$5111,"&lt;="&amp;L$3)-$F473)))</f>
        <v/>
      </c>
      <c r="M473" s="54">
        <f>IF(OR($B473="",M$3&lt;$D473+Настройки!$B$7),0,MAX(0,$E473-MAX(0,SUMIFS(Тех_Движение!$G$2:$G$5111,Тех_Движение!$D$2:$D$5111,$C473,Тех_Движение!$B$2:$B$5111,"&lt;="&amp;M$3)-$F473)))</f>
        <v/>
      </c>
      <c r="N473" s="54">
        <f>IF(OR($B473="",N$3&lt;$D473+Настройки!$B$7),0,MAX(0,$E473-MAX(0,SUMIFS(Тех_Движение!$G$2:$G$5111,Тех_Движение!$D$2:$D$5111,$C473,Тех_Движение!$B$2:$B$5111,"&lt;="&amp;N$3)-$F473)))</f>
        <v/>
      </c>
      <c r="O473" s="54">
        <f>IF(OR($B473="",O$3&lt;$D473+Настройки!$B$7),0,MAX(0,$E473-MAX(0,SUMIFS(Тех_Движение!$G$2:$G$5111,Тех_Движение!$D$2:$D$5111,$C473,Тех_Движение!$B$2:$B$5111,"&lt;="&amp;O$3)-$F473)))</f>
        <v/>
      </c>
      <c r="P473" s="54">
        <f>IF(OR($B473="",P$3&lt;$D473+Настройки!$B$7),0,MAX(0,$E473-MAX(0,SUMIFS(Тех_Движение!$G$2:$G$5111,Тех_Движение!$D$2:$D$5111,$C473,Тех_Движение!$B$2:$B$5111,"&lt;="&amp;P$3)-$F473)))</f>
        <v/>
      </c>
      <c r="Q473" s="54">
        <f>IF(OR($B473="",Q$3&lt;$D473+Настройки!$B$7),0,MAX(0,$E473-MAX(0,SUMIFS(Тех_Движение!$G$2:$G$5111,Тех_Движение!$D$2:$D$5111,$C473,Тех_Движение!$B$2:$B$5111,"&lt;="&amp;Q$3)-$F473)))</f>
        <v/>
      </c>
      <c r="R473" s="54">
        <f>IF($B473="","",SUM($K473:$Q473))</f>
        <v/>
      </c>
      <c r="S473" s="56">
        <f>IF($B473="","",VLOOKUP($C473,Настройки!$A$11:$L$17,9,FALSE))</f>
        <v/>
      </c>
      <c r="T473" s="56">
        <f>IF($B473="","",$R473*$S473)</f>
        <v/>
      </c>
    </row>
    <row r="474">
      <c r="A474" s="20">
        <f>Тех_Движение!$A$471</f>
        <v/>
      </c>
      <c r="B474" s="20">
        <f>IF(Тех_Движение!$F$471&gt;0,Тех_Движение!$I$471,"")</f>
        <v/>
      </c>
      <c r="C474" s="20">
        <f>IF($B474="","",Тех_Движение!$D$471)</f>
        <v/>
      </c>
      <c r="D474" s="42">
        <f>IF($B474="","",Тех_Движение!$B$471)</f>
        <v/>
      </c>
      <c r="E474" s="54">
        <f>IF($B474="","",Тех_Движение!$F$471)</f>
        <v/>
      </c>
      <c r="F474" s="54">
        <f>IF($B474="","",SUMIFS($E$5:$E473,$C$5:$C473,$C474))</f>
        <v/>
      </c>
      <c r="G474" s="54">
        <f>IF($B474="","",MAX(0,$E474-MAX(0,SUMIFS(Тех_Движение!$G$2:$G$5111,Тех_Движение!$D$2:$D$5111,$C474,Тех_Движение!$B$2:$B$5111,"&lt;="&amp;Настройки!$B$5-1)-$F474)))</f>
        <v/>
      </c>
      <c r="H474" s="54">
        <f>IF($B474="","",IF(AND($D474&gt;=Настройки!$B$5,$D474&lt;=Настройки!$B$6),$E474,0))</f>
        <v/>
      </c>
      <c r="I474" s="54">
        <f>IF($B474="","",$G474+$H474-$J474)</f>
        <v/>
      </c>
      <c r="J474" s="54">
        <f>IF($B474="","",MAX(0,$E474-MAX(0,SUMIFS(Тех_Движение!$G$2:$G$5111,Тех_Движение!$D$2:$D$5111,$C474,Тех_Движение!$B$2:$B$5111,"&lt;="&amp;Настройки!$B$6)-$F474)))</f>
        <v/>
      </c>
      <c r="K474" s="54">
        <f>IF(OR($B474="",K$3&lt;$D474+Настройки!$B$7),0,MAX(0,$E474-MAX(0,SUMIFS(Тех_Движение!$G$2:$G$5111,Тех_Движение!$D$2:$D$5111,$C474,Тех_Движение!$B$2:$B$5111,"&lt;="&amp;K$3)-$F474)))</f>
        <v/>
      </c>
      <c r="L474" s="54">
        <f>IF(OR($B474="",L$3&lt;$D474+Настройки!$B$7),0,MAX(0,$E474-MAX(0,SUMIFS(Тех_Движение!$G$2:$G$5111,Тех_Движение!$D$2:$D$5111,$C474,Тех_Движение!$B$2:$B$5111,"&lt;="&amp;L$3)-$F474)))</f>
        <v/>
      </c>
      <c r="M474" s="54">
        <f>IF(OR($B474="",M$3&lt;$D474+Настройки!$B$7),0,MAX(0,$E474-MAX(0,SUMIFS(Тех_Движение!$G$2:$G$5111,Тех_Движение!$D$2:$D$5111,$C474,Тех_Движение!$B$2:$B$5111,"&lt;="&amp;M$3)-$F474)))</f>
        <v/>
      </c>
      <c r="N474" s="54">
        <f>IF(OR($B474="",N$3&lt;$D474+Настройки!$B$7),0,MAX(0,$E474-MAX(0,SUMIFS(Тех_Движение!$G$2:$G$5111,Тех_Движение!$D$2:$D$5111,$C474,Тех_Движение!$B$2:$B$5111,"&lt;="&amp;N$3)-$F474)))</f>
        <v/>
      </c>
      <c r="O474" s="54">
        <f>IF(OR($B474="",O$3&lt;$D474+Настройки!$B$7),0,MAX(0,$E474-MAX(0,SUMIFS(Тех_Движение!$G$2:$G$5111,Тех_Движение!$D$2:$D$5111,$C474,Тех_Движение!$B$2:$B$5111,"&lt;="&amp;O$3)-$F474)))</f>
        <v/>
      </c>
      <c r="P474" s="54">
        <f>IF(OR($B474="",P$3&lt;$D474+Настройки!$B$7),0,MAX(0,$E474-MAX(0,SUMIFS(Тех_Движение!$G$2:$G$5111,Тех_Движение!$D$2:$D$5111,$C474,Тех_Движение!$B$2:$B$5111,"&lt;="&amp;P$3)-$F474)))</f>
        <v/>
      </c>
      <c r="Q474" s="54">
        <f>IF(OR($B474="",Q$3&lt;$D474+Настройки!$B$7),0,MAX(0,$E474-MAX(0,SUMIFS(Тех_Движение!$G$2:$G$5111,Тех_Движение!$D$2:$D$5111,$C474,Тех_Движение!$B$2:$B$5111,"&lt;="&amp;Q$3)-$F474)))</f>
        <v/>
      </c>
      <c r="R474" s="54">
        <f>IF($B474="","",SUM($K474:$Q474))</f>
        <v/>
      </c>
      <c r="S474" s="56">
        <f>IF($B474="","",VLOOKUP($C474,Настройки!$A$11:$L$17,9,FALSE))</f>
        <v/>
      </c>
      <c r="T474" s="56">
        <f>IF($B474="","",$R474*$S474)</f>
        <v/>
      </c>
    </row>
    <row r="475">
      <c r="A475" s="20">
        <f>Тех_Движение!$A$472</f>
        <v/>
      </c>
      <c r="B475" s="20">
        <f>IF(Тех_Движение!$F$472&gt;0,Тех_Движение!$I$472,"")</f>
        <v/>
      </c>
      <c r="C475" s="20">
        <f>IF($B475="","",Тех_Движение!$D$472)</f>
        <v/>
      </c>
      <c r="D475" s="42">
        <f>IF($B475="","",Тех_Движение!$B$472)</f>
        <v/>
      </c>
      <c r="E475" s="54">
        <f>IF($B475="","",Тех_Движение!$F$472)</f>
        <v/>
      </c>
      <c r="F475" s="54">
        <f>IF($B475="","",SUMIFS($E$5:$E474,$C$5:$C474,$C475))</f>
        <v/>
      </c>
      <c r="G475" s="54">
        <f>IF($B475="","",MAX(0,$E475-MAX(0,SUMIFS(Тех_Движение!$G$2:$G$5111,Тех_Движение!$D$2:$D$5111,$C475,Тех_Движение!$B$2:$B$5111,"&lt;="&amp;Настройки!$B$5-1)-$F475)))</f>
        <v/>
      </c>
      <c r="H475" s="54">
        <f>IF($B475="","",IF(AND($D475&gt;=Настройки!$B$5,$D475&lt;=Настройки!$B$6),$E475,0))</f>
        <v/>
      </c>
      <c r="I475" s="54">
        <f>IF($B475="","",$G475+$H475-$J475)</f>
        <v/>
      </c>
      <c r="J475" s="54">
        <f>IF($B475="","",MAX(0,$E475-MAX(0,SUMIFS(Тех_Движение!$G$2:$G$5111,Тех_Движение!$D$2:$D$5111,$C475,Тех_Движение!$B$2:$B$5111,"&lt;="&amp;Настройки!$B$6)-$F475)))</f>
        <v/>
      </c>
      <c r="K475" s="54">
        <f>IF(OR($B475="",K$3&lt;$D475+Настройки!$B$7),0,MAX(0,$E475-MAX(0,SUMIFS(Тех_Движение!$G$2:$G$5111,Тех_Движение!$D$2:$D$5111,$C475,Тех_Движение!$B$2:$B$5111,"&lt;="&amp;K$3)-$F475)))</f>
        <v/>
      </c>
      <c r="L475" s="54">
        <f>IF(OR($B475="",L$3&lt;$D475+Настройки!$B$7),0,MAX(0,$E475-MAX(0,SUMIFS(Тех_Движение!$G$2:$G$5111,Тех_Движение!$D$2:$D$5111,$C475,Тех_Движение!$B$2:$B$5111,"&lt;="&amp;L$3)-$F475)))</f>
        <v/>
      </c>
      <c r="M475" s="54">
        <f>IF(OR($B475="",M$3&lt;$D475+Настройки!$B$7),0,MAX(0,$E475-MAX(0,SUMIFS(Тех_Движение!$G$2:$G$5111,Тех_Движение!$D$2:$D$5111,$C475,Тех_Движение!$B$2:$B$5111,"&lt;="&amp;M$3)-$F475)))</f>
        <v/>
      </c>
      <c r="N475" s="54">
        <f>IF(OR($B475="",N$3&lt;$D475+Настройки!$B$7),0,MAX(0,$E475-MAX(0,SUMIFS(Тех_Движение!$G$2:$G$5111,Тех_Движение!$D$2:$D$5111,$C475,Тех_Движение!$B$2:$B$5111,"&lt;="&amp;N$3)-$F475)))</f>
        <v/>
      </c>
      <c r="O475" s="54">
        <f>IF(OR($B475="",O$3&lt;$D475+Настройки!$B$7),0,MAX(0,$E475-MAX(0,SUMIFS(Тех_Движение!$G$2:$G$5111,Тех_Движение!$D$2:$D$5111,$C475,Тех_Движение!$B$2:$B$5111,"&lt;="&amp;O$3)-$F475)))</f>
        <v/>
      </c>
      <c r="P475" s="54">
        <f>IF(OR($B475="",P$3&lt;$D475+Настройки!$B$7),0,MAX(0,$E475-MAX(0,SUMIFS(Тех_Движение!$G$2:$G$5111,Тех_Движение!$D$2:$D$5111,$C475,Тех_Движение!$B$2:$B$5111,"&lt;="&amp;P$3)-$F475)))</f>
        <v/>
      </c>
      <c r="Q475" s="54">
        <f>IF(OR($B475="",Q$3&lt;$D475+Настройки!$B$7),0,MAX(0,$E475-MAX(0,SUMIFS(Тех_Движение!$G$2:$G$5111,Тех_Движение!$D$2:$D$5111,$C475,Тех_Движение!$B$2:$B$5111,"&lt;="&amp;Q$3)-$F475)))</f>
        <v/>
      </c>
      <c r="R475" s="54">
        <f>IF($B475="","",SUM($K475:$Q475))</f>
        <v/>
      </c>
      <c r="S475" s="56">
        <f>IF($B475="","",VLOOKUP($C475,Настройки!$A$11:$L$17,9,FALSE))</f>
        <v/>
      </c>
      <c r="T475" s="56">
        <f>IF($B475="","",$R475*$S475)</f>
        <v/>
      </c>
    </row>
    <row r="476">
      <c r="A476" s="20">
        <f>Тех_Движение!$A$473</f>
        <v/>
      </c>
      <c r="B476" s="20">
        <f>IF(Тех_Движение!$F$473&gt;0,Тех_Движение!$I$473,"")</f>
        <v/>
      </c>
      <c r="C476" s="20">
        <f>IF($B476="","",Тех_Движение!$D$473)</f>
        <v/>
      </c>
      <c r="D476" s="42">
        <f>IF($B476="","",Тех_Движение!$B$473)</f>
        <v/>
      </c>
      <c r="E476" s="54">
        <f>IF($B476="","",Тех_Движение!$F$473)</f>
        <v/>
      </c>
      <c r="F476" s="54">
        <f>IF($B476="","",SUMIFS($E$5:$E475,$C$5:$C475,$C476))</f>
        <v/>
      </c>
      <c r="G476" s="54">
        <f>IF($B476="","",MAX(0,$E476-MAX(0,SUMIFS(Тех_Движение!$G$2:$G$5111,Тех_Движение!$D$2:$D$5111,$C476,Тех_Движение!$B$2:$B$5111,"&lt;="&amp;Настройки!$B$5-1)-$F476)))</f>
        <v/>
      </c>
      <c r="H476" s="54">
        <f>IF($B476="","",IF(AND($D476&gt;=Настройки!$B$5,$D476&lt;=Настройки!$B$6),$E476,0))</f>
        <v/>
      </c>
      <c r="I476" s="54">
        <f>IF($B476="","",$G476+$H476-$J476)</f>
        <v/>
      </c>
      <c r="J476" s="54">
        <f>IF($B476="","",MAX(0,$E476-MAX(0,SUMIFS(Тех_Движение!$G$2:$G$5111,Тех_Движение!$D$2:$D$5111,$C476,Тех_Движение!$B$2:$B$5111,"&lt;="&amp;Настройки!$B$6)-$F476)))</f>
        <v/>
      </c>
      <c r="K476" s="54">
        <f>IF(OR($B476="",K$3&lt;$D476+Настройки!$B$7),0,MAX(0,$E476-MAX(0,SUMIFS(Тех_Движение!$G$2:$G$5111,Тех_Движение!$D$2:$D$5111,$C476,Тех_Движение!$B$2:$B$5111,"&lt;="&amp;K$3)-$F476)))</f>
        <v/>
      </c>
      <c r="L476" s="54">
        <f>IF(OR($B476="",L$3&lt;$D476+Настройки!$B$7),0,MAX(0,$E476-MAX(0,SUMIFS(Тех_Движение!$G$2:$G$5111,Тех_Движение!$D$2:$D$5111,$C476,Тех_Движение!$B$2:$B$5111,"&lt;="&amp;L$3)-$F476)))</f>
        <v/>
      </c>
      <c r="M476" s="54">
        <f>IF(OR($B476="",M$3&lt;$D476+Настройки!$B$7),0,MAX(0,$E476-MAX(0,SUMIFS(Тех_Движение!$G$2:$G$5111,Тех_Движение!$D$2:$D$5111,$C476,Тех_Движение!$B$2:$B$5111,"&lt;="&amp;M$3)-$F476)))</f>
        <v/>
      </c>
      <c r="N476" s="54">
        <f>IF(OR($B476="",N$3&lt;$D476+Настройки!$B$7),0,MAX(0,$E476-MAX(0,SUMIFS(Тех_Движение!$G$2:$G$5111,Тех_Движение!$D$2:$D$5111,$C476,Тех_Движение!$B$2:$B$5111,"&lt;="&amp;N$3)-$F476)))</f>
        <v/>
      </c>
      <c r="O476" s="54">
        <f>IF(OR($B476="",O$3&lt;$D476+Настройки!$B$7),0,MAX(0,$E476-MAX(0,SUMIFS(Тех_Движение!$G$2:$G$5111,Тех_Движение!$D$2:$D$5111,$C476,Тех_Движение!$B$2:$B$5111,"&lt;="&amp;O$3)-$F476)))</f>
        <v/>
      </c>
      <c r="P476" s="54">
        <f>IF(OR($B476="",P$3&lt;$D476+Настройки!$B$7),0,MAX(0,$E476-MAX(0,SUMIFS(Тех_Движение!$G$2:$G$5111,Тех_Движение!$D$2:$D$5111,$C476,Тех_Движение!$B$2:$B$5111,"&lt;="&amp;P$3)-$F476)))</f>
        <v/>
      </c>
      <c r="Q476" s="54">
        <f>IF(OR($B476="",Q$3&lt;$D476+Настройки!$B$7),0,MAX(0,$E476-MAX(0,SUMIFS(Тех_Движение!$G$2:$G$5111,Тех_Движение!$D$2:$D$5111,$C476,Тех_Движение!$B$2:$B$5111,"&lt;="&amp;Q$3)-$F476)))</f>
        <v/>
      </c>
      <c r="R476" s="54">
        <f>IF($B476="","",SUM($K476:$Q476))</f>
        <v/>
      </c>
      <c r="S476" s="56">
        <f>IF($B476="","",VLOOKUP($C476,Настройки!$A$11:$L$17,9,FALSE))</f>
        <v/>
      </c>
      <c r="T476" s="56">
        <f>IF($B476="","",$R476*$S476)</f>
        <v/>
      </c>
    </row>
    <row r="477">
      <c r="A477" s="20">
        <f>Тех_Движение!$A$474</f>
        <v/>
      </c>
      <c r="B477" s="20">
        <f>IF(Тех_Движение!$F$474&gt;0,Тех_Движение!$I$474,"")</f>
        <v/>
      </c>
      <c r="C477" s="20">
        <f>IF($B477="","",Тех_Движение!$D$474)</f>
        <v/>
      </c>
      <c r="D477" s="42">
        <f>IF($B477="","",Тех_Движение!$B$474)</f>
        <v/>
      </c>
      <c r="E477" s="54">
        <f>IF($B477="","",Тех_Движение!$F$474)</f>
        <v/>
      </c>
      <c r="F477" s="54">
        <f>IF($B477="","",SUMIFS($E$5:$E476,$C$5:$C476,$C477))</f>
        <v/>
      </c>
      <c r="G477" s="54">
        <f>IF($B477="","",MAX(0,$E477-MAX(0,SUMIFS(Тех_Движение!$G$2:$G$5111,Тех_Движение!$D$2:$D$5111,$C477,Тех_Движение!$B$2:$B$5111,"&lt;="&amp;Настройки!$B$5-1)-$F477)))</f>
        <v/>
      </c>
      <c r="H477" s="54">
        <f>IF($B477="","",IF(AND($D477&gt;=Настройки!$B$5,$D477&lt;=Настройки!$B$6),$E477,0))</f>
        <v/>
      </c>
      <c r="I477" s="54">
        <f>IF($B477="","",$G477+$H477-$J477)</f>
        <v/>
      </c>
      <c r="J477" s="54">
        <f>IF($B477="","",MAX(0,$E477-MAX(0,SUMIFS(Тех_Движение!$G$2:$G$5111,Тех_Движение!$D$2:$D$5111,$C477,Тех_Движение!$B$2:$B$5111,"&lt;="&amp;Настройки!$B$6)-$F477)))</f>
        <v/>
      </c>
      <c r="K477" s="54">
        <f>IF(OR($B477="",K$3&lt;$D477+Настройки!$B$7),0,MAX(0,$E477-MAX(0,SUMIFS(Тех_Движение!$G$2:$G$5111,Тех_Движение!$D$2:$D$5111,$C477,Тех_Движение!$B$2:$B$5111,"&lt;="&amp;K$3)-$F477)))</f>
        <v/>
      </c>
      <c r="L477" s="54">
        <f>IF(OR($B477="",L$3&lt;$D477+Настройки!$B$7),0,MAX(0,$E477-MAX(0,SUMIFS(Тех_Движение!$G$2:$G$5111,Тех_Движение!$D$2:$D$5111,$C477,Тех_Движение!$B$2:$B$5111,"&lt;="&amp;L$3)-$F477)))</f>
        <v/>
      </c>
      <c r="M477" s="54">
        <f>IF(OR($B477="",M$3&lt;$D477+Настройки!$B$7),0,MAX(0,$E477-MAX(0,SUMIFS(Тех_Движение!$G$2:$G$5111,Тех_Движение!$D$2:$D$5111,$C477,Тех_Движение!$B$2:$B$5111,"&lt;="&amp;M$3)-$F477)))</f>
        <v/>
      </c>
      <c r="N477" s="54">
        <f>IF(OR($B477="",N$3&lt;$D477+Настройки!$B$7),0,MAX(0,$E477-MAX(0,SUMIFS(Тех_Движение!$G$2:$G$5111,Тех_Движение!$D$2:$D$5111,$C477,Тех_Движение!$B$2:$B$5111,"&lt;="&amp;N$3)-$F477)))</f>
        <v/>
      </c>
      <c r="O477" s="54">
        <f>IF(OR($B477="",O$3&lt;$D477+Настройки!$B$7),0,MAX(0,$E477-MAX(0,SUMIFS(Тех_Движение!$G$2:$G$5111,Тех_Движение!$D$2:$D$5111,$C477,Тех_Движение!$B$2:$B$5111,"&lt;="&amp;O$3)-$F477)))</f>
        <v/>
      </c>
      <c r="P477" s="54">
        <f>IF(OR($B477="",P$3&lt;$D477+Настройки!$B$7),0,MAX(0,$E477-MAX(0,SUMIFS(Тех_Движение!$G$2:$G$5111,Тех_Движение!$D$2:$D$5111,$C477,Тех_Движение!$B$2:$B$5111,"&lt;="&amp;P$3)-$F477)))</f>
        <v/>
      </c>
      <c r="Q477" s="54">
        <f>IF(OR($B477="",Q$3&lt;$D477+Настройки!$B$7),0,MAX(0,$E477-MAX(0,SUMIFS(Тех_Движение!$G$2:$G$5111,Тех_Движение!$D$2:$D$5111,$C477,Тех_Движение!$B$2:$B$5111,"&lt;="&amp;Q$3)-$F477)))</f>
        <v/>
      </c>
      <c r="R477" s="54">
        <f>IF($B477="","",SUM($K477:$Q477))</f>
        <v/>
      </c>
      <c r="S477" s="56">
        <f>IF($B477="","",VLOOKUP($C477,Настройки!$A$11:$L$17,9,FALSE))</f>
        <v/>
      </c>
      <c r="T477" s="56">
        <f>IF($B477="","",$R477*$S477)</f>
        <v/>
      </c>
    </row>
    <row r="478">
      <c r="A478" s="20">
        <f>Тех_Движение!$A$475</f>
        <v/>
      </c>
      <c r="B478" s="20">
        <f>IF(Тех_Движение!$F$475&gt;0,Тех_Движение!$I$475,"")</f>
        <v/>
      </c>
      <c r="C478" s="20">
        <f>IF($B478="","",Тех_Движение!$D$475)</f>
        <v/>
      </c>
      <c r="D478" s="42">
        <f>IF($B478="","",Тех_Движение!$B$475)</f>
        <v/>
      </c>
      <c r="E478" s="54">
        <f>IF($B478="","",Тех_Движение!$F$475)</f>
        <v/>
      </c>
      <c r="F478" s="54">
        <f>IF($B478="","",SUMIFS($E$5:$E477,$C$5:$C477,$C478))</f>
        <v/>
      </c>
      <c r="G478" s="54">
        <f>IF($B478="","",MAX(0,$E478-MAX(0,SUMIFS(Тех_Движение!$G$2:$G$5111,Тех_Движение!$D$2:$D$5111,$C478,Тех_Движение!$B$2:$B$5111,"&lt;="&amp;Настройки!$B$5-1)-$F478)))</f>
        <v/>
      </c>
      <c r="H478" s="54">
        <f>IF($B478="","",IF(AND($D478&gt;=Настройки!$B$5,$D478&lt;=Настройки!$B$6),$E478,0))</f>
        <v/>
      </c>
      <c r="I478" s="54">
        <f>IF($B478="","",$G478+$H478-$J478)</f>
        <v/>
      </c>
      <c r="J478" s="54">
        <f>IF($B478="","",MAX(0,$E478-MAX(0,SUMIFS(Тех_Движение!$G$2:$G$5111,Тех_Движение!$D$2:$D$5111,$C478,Тех_Движение!$B$2:$B$5111,"&lt;="&amp;Настройки!$B$6)-$F478)))</f>
        <v/>
      </c>
      <c r="K478" s="54">
        <f>IF(OR($B478="",K$3&lt;$D478+Настройки!$B$7),0,MAX(0,$E478-MAX(0,SUMIFS(Тех_Движение!$G$2:$G$5111,Тех_Движение!$D$2:$D$5111,$C478,Тех_Движение!$B$2:$B$5111,"&lt;="&amp;K$3)-$F478)))</f>
        <v/>
      </c>
      <c r="L478" s="54">
        <f>IF(OR($B478="",L$3&lt;$D478+Настройки!$B$7),0,MAX(0,$E478-MAX(0,SUMIFS(Тех_Движение!$G$2:$G$5111,Тех_Движение!$D$2:$D$5111,$C478,Тех_Движение!$B$2:$B$5111,"&lt;="&amp;L$3)-$F478)))</f>
        <v/>
      </c>
      <c r="M478" s="54">
        <f>IF(OR($B478="",M$3&lt;$D478+Настройки!$B$7),0,MAX(0,$E478-MAX(0,SUMIFS(Тех_Движение!$G$2:$G$5111,Тех_Движение!$D$2:$D$5111,$C478,Тех_Движение!$B$2:$B$5111,"&lt;="&amp;M$3)-$F478)))</f>
        <v/>
      </c>
      <c r="N478" s="54">
        <f>IF(OR($B478="",N$3&lt;$D478+Настройки!$B$7),0,MAX(0,$E478-MAX(0,SUMIFS(Тех_Движение!$G$2:$G$5111,Тех_Движение!$D$2:$D$5111,$C478,Тех_Движение!$B$2:$B$5111,"&lt;="&amp;N$3)-$F478)))</f>
        <v/>
      </c>
      <c r="O478" s="54">
        <f>IF(OR($B478="",O$3&lt;$D478+Настройки!$B$7),0,MAX(0,$E478-MAX(0,SUMIFS(Тех_Движение!$G$2:$G$5111,Тех_Движение!$D$2:$D$5111,$C478,Тех_Движение!$B$2:$B$5111,"&lt;="&amp;O$3)-$F478)))</f>
        <v/>
      </c>
      <c r="P478" s="54">
        <f>IF(OR($B478="",P$3&lt;$D478+Настройки!$B$7),0,MAX(0,$E478-MAX(0,SUMIFS(Тех_Движение!$G$2:$G$5111,Тех_Движение!$D$2:$D$5111,$C478,Тех_Движение!$B$2:$B$5111,"&lt;="&amp;P$3)-$F478)))</f>
        <v/>
      </c>
      <c r="Q478" s="54">
        <f>IF(OR($B478="",Q$3&lt;$D478+Настройки!$B$7),0,MAX(0,$E478-MAX(0,SUMIFS(Тех_Движение!$G$2:$G$5111,Тех_Движение!$D$2:$D$5111,$C478,Тех_Движение!$B$2:$B$5111,"&lt;="&amp;Q$3)-$F478)))</f>
        <v/>
      </c>
      <c r="R478" s="54">
        <f>IF($B478="","",SUM($K478:$Q478))</f>
        <v/>
      </c>
      <c r="S478" s="56">
        <f>IF($B478="","",VLOOKUP($C478,Настройки!$A$11:$L$17,9,FALSE))</f>
        <v/>
      </c>
      <c r="T478" s="56">
        <f>IF($B478="","",$R478*$S478)</f>
        <v/>
      </c>
    </row>
    <row r="479">
      <c r="A479" s="20">
        <f>Тех_Движение!$A$476</f>
        <v/>
      </c>
      <c r="B479" s="20">
        <f>IF(Тех_Движение!$F$476&gt;0,Тех_Движение!$I$476,"")</f>
        <v/>
      </c>
      <c r="C479" s="20">
        <f>IF($B479="","",Тех_Движение!$D$476)</f>
        <v/>
      </c>
      <c r="D479" s="42">
        <f>IF($B479="","",Тех_Движение!$B$476)</f>
        <v/>
      </c>
      <c r="E479" s="54">
        <f>IF($B479="","",Тех_Движение!$F$476)</f>
        <v/>
      </c>
      <c r="F479" s="54">
        <f>IF($B479="","",SUMIFS($E$5:$E478,$C$5:$C478,$C479))</f>
        <v/>
      </c>
      <c r="G479" s="54">
        <f>IF($B479="","",MAX(0,$E479-MAX(0,SUMIFS(Тех_Движение!$G$2:$G$5111,Тех_Движение!$D$2:$D$5111,$C479,Тех_Движение!$B$2:$B$5111,"&lt;="&amp;Настройки!$B$5-1)-$F479)))</f>
        <v/>
      </c>
      <c r="H479" s="54">
        <f>IF($B479="","",IF(AND($D479&gt;=Настройки!$B$5,$D479&lt;=Настройки!$B$6),$E479,0))</f>
        <v/>
      </c>
      <c r="I479" s="54">
        <f>IF($B479="","",$G479+$H479-$J479)</f>
        <v/>
      </c>
      <c r="J479" s="54">
        <f>IF($B479="","",MAX(0,$E479-MAX(0,SUMIFS(Тех_Движение!$G$2:$G$5111,Тех_Движение!$D$2:$D$5111,$C479,Тех_Движение!$B$2:$B$5111,"&lt;="&amp;Настройки!$B$6)-$F479)))</f>
        <v/>
      </c>
      <c r="K479" s="54">
        <f>IF(OR($B479="",K$3&lt;$D479+Настройки!$B$7),0,MAX(0,$E479-MAX(0,SUMIFS(Тех_Движение!$G$2:$G$5111,Тех_Движение!$D$2:$D$5111,$C479,Тех_Движение!$B$2:$B$5111,"&lt;="&amp;K$3)-$F479)))</f>
        <v/>
      </c>
      <c r="L479" s="54">
        <f>IF(OR($B479="",L$3&lt;$D479+Настройки!$B$7),0,MAX(0,$E479-MAX(0,SUMIFS(Тех_Движение!$G$2:$G$5111,Тех_Движение!$D$2:$D$5111,$C479,Тех_Движение!$B$2:$B$5111,"&lt;="&amp;L$3)-$F479)))</f>
        <v/>
      </c>
      <c r="M479" s="54">
        <f>IF(OR($B479="",M$3&lt;$D479+Настройки!$B$7),0,MAX(0,$E479-MAX(0,SUMIFS(Тех_Движение!$G$2:$G$5111,Тех_Движение!$D$2:$D$5111,$C479,Тех_Движение!$B$2:$B$5111,"&lt;="&amp;M$3)-$F479)))</f>
        <v/>
      </c>
      <c r="N479" s="54">
        <f>IF(OR($B479="",N$3&lt;$D479+Настройки!$B$7),0,MAX(0,$E479-MAX(0,SUMIFS(Тех_Движение!$G$2:$G$5111,Тех_Движение!$D$2:$D$5111,$C479,Тех_Движение!$B$2:$B$5111,"&lt;="&amp;N$3)-$F479)))</f>
        <v/>
      </c>
      <c r="O479" s="54">
        <f>IF(OR($B479="",O$3&lt;$D479+Настройки!$B$7),0,MAX(0,$E479-MAX(0,SUMIFS(Тех_Движение!$G$2:$G$5111,Тех_Движение!$D$2:$D$5111,$C479,Тех_Движение!$B$2:$B$5111,"&lt;="&amp;O$3)-$F479)))</f>
        <v/>
      </c>
      <c r="P479" s="54">
        <f>IF(OR($B479="",P$3&lt;$D479+Настройки!$B$7),0,MAX(0,$E479-MAX(0,SUMIFS(Тех_Движение!$G$2:$G$5111,Тех_Движение!$D$2:$D$5111,$C479,Тех_Движение!$B$2:$B$5111,"&lt;="&amp;P$3)-$F479)))</f>
        <v/>
      </c>
      <c r="Q479" s="54">
        <f>IF(OR($B479="",Q$3&lt;$D479+Настройки!$B$7),0,MAX(0,$E479-MAX(0,SUMIFS(Тех_Движение!$G$2:$G$5111,Тех_Движение!$D$2:$D$5111,$C479,Тех_Движение!$B$2:$B$5111,"&lt;="&amp;Q$3)-$F479)))</f>
        <v/>
      </c>
      <c r="R479" s="54">
        <f>IF($B479="","",SUM($K479:$Q479))</f>
        <v/>
      </c>
      <c r="S479" s="56">
        <f>IF($B479="","",VLOOKUP($C479,Настройки!$A$11:$L$17,9,FALSE))</f>
        <v/>
      </c>
      <c r="T479" s="56">
        <f>IF($B479="","",$R479*$S479)</f>
        <v/>
      </c>
    </row>
    <row r="480">
      <c r="A480" s="20">
        <f>Тех_Движение!$A$477</f>
        <v/>
      </c>
      <c r="B480" s="20">
        <f>IF(Тех_Движение!$F$477&gt;0,Тех_Движение!$I$477,"")</f>
        <v/>
      </c>
      <c r="C480" s="20">
        <f>IF($B480="","",Тех_Движение!$D$477)</f>
        <v/>
      </c>
      <c r="D480" s="42">
        <f>IF($B480="","",Тех_Движение!$B$477)</f>
        <v/>
      </c>
      <c r="E480" s="54">
        <f>IF($B480="","",Тех_Движение!$F$477)</f>
        <v/>
      </c>
      <c r="F480" s="54">
        <f>IF($B480="","",SUMIFS($E$5:$E479,$C$5:$C479,$C480))</f>
        <v/>
      </c>
      <c r="G480" s="54">
        <f>IF($B480="","",MAX(0,$E480-MAX(0,SUMIFS(Тех_Движение!$G$2:$G$5111,Тех_Движение!$D$2:$D$5111,$C480,Тех_Движение!$B$2:$B$5111,"&lt;="&amp;Настройки!$B$5-1)-$F480)))</f>
        <v/>
      </c>
      <c r="H480" s="54">
        <f>IF($B480="","",IF(AND($D480&gt;=Настройки!$B$5,$D480&lt;=Настройки!$B$6),$E480,0))</f>
        <v/>
      </c>
      <c r="I480" s="54">
        <f>IF($B480="","",$G480+$H480-$J480)</f>
        <v/>
      </c>
      <c r="J480" s="54">
        <f>IF($B480="","",MAX(0,$E480-MAX(0,SUMIFS(Тех_Движение!$G$2:$G$5111,Тех_Движение!$D$2:$D$5111,$C480,Тех_Движение!$B$2:$B$5111,"&lt;="&amp;Настройки!$B$6)-$F480)))</f>
        <v/>
      </c>
      <c r="K480" s="54">
        <f>IF(OR($B480="",K$3&lt;$D480+Настройки!$B$7),0,MAX(0,$E480-MAX(0,SUMIFS(Тех_Движение!$G$2:$G$5111,Тех_Движение!$D$2:$D$5111,$C480,Тех_Движение!$B$2:$B$5111,"&lt;="&amp;K$3)-$F480)))</f>
        <v/>
      </c>
      <c r="L480" s="54">
        <f>IF(OR($B480="",L$3&lt;$D480+Настройки!$B$7),0,MAX(0,$E480-MAX(0,SUMIFS(Тех_Движение!$G$2:$G$5111,Тех_Движение!$D$2:$D$5111,$C480,Тех_Движение!$B$2:$B$5111,"&lt;="&amp;L$3)-$F480)))</f>
        <v/>
      </c>
      <c r="M480" s="54">
        <f>IF(OR($B480="",M$3&lt;$D480+Настройки!$B$7),0,MAX(0,$E480-MAX(0,SUMIFS(Тех_Движение!$G$2:$G$5111,Тех_Движение!$D$2:$D$5111,$C480,Тех_Движение!$B$2:$B$5111,"&lt;="&amp;M$3)-$F480)))</f>
        <v/>
      </c>
      <c r="N480" s="54">
        <f>IF(OR($B480="",N$3&lt;$D480+Настройки!$B$7),0,MAX(0,$E480-MAX(0,SUMIFS(Тех_Движение!$G$2:$G$5111,Тех_Движение!$D$2:$D$5111,$C480,Тех_Движение!$B$2:$B$5111,"&lt;="&amp;N$3)-$F480)))</f>
        <v/>
      </c>
      <c r="O480" s="54">
        <f>IF(OR($B480="",O$3&lt;$D480+Настройки!$B$7),0,MAX(0,$E480-MAX(0,SUMIFS(Тех_Движение!$G$2:$G$5111,Тех_Движение!$D$2:$D$5111,$C480,Тех_Движение!$B$2:$B$5111,"&lt;="&amp;O$3)-$F480)))</f>
        <v/>
      </c>
      <c r="P480" s="54">
        <f>IF(OR($B480="",P$3&lt;$D480+Настройки!$B$7),0,MAX(0,$E480-MAX(0,SUMIFS(Тех_Движение!$G$2:$G$5111,Тех_Движение!$D$2:$D$5111,$C480,Тех_Движение!$B$2:$B$5111,"&lt;="&amp;P$3)-$F480)))</f>
        <v/>
      </c>
      <c r="Q480" s="54">
        <f>IF(OR($B480="",Q$3&lt;$D480+Настройки!$B$7),0,MAX(0,$E480-MAX(0,SUMIFS(Тех_Движение!$G$2:$G$5111,Тех_Движение!$D$2:$D$5111,$C480,Тех_Движение!$B$2:$B$5111,"&lt;="&amp;Q$3)-$F480)))</f>
        <v/>
      </c>
      <c r="R480" s="54">
        <f>IF($B480="","",SUM($K480:$Q480))</f>
        <v/>
      </c>
      <c r="S480" s="56">
        <f>IF($B480="","",VLOOKUP($C480,Настройки!$A$11:$L$17,9,FALSE))</f>
        <v/>
      </c>
      <c r="T480" s="56">
        <f>IF($B480="","",$R480*$S480)</f>
        <v/>
      </c>
    </row>
    <row r="481">
      <c r="A481" s="20">
        <f>Тех_Движение!$A$478</f>
        <v/>
      </c>
      <c r="B481" s="20">
        <f>IF(Тех_Движение!$F$478&gt;0,Тех_Движение!$I$478,"")</f>
        <v/>
      </c>
      <c r="C481" s="20">
        <f>IF($B481="","",Тех_Движение!$D$478)</f>
        <v/>
      </c>
      <c r="D481" s="42">
        <f>IF($B481="","",Тех_Движение!$B$478)</f>
        <v/>
      </c>
      <c r="E481" s="54">
        <f>IF($B481="","",Тех_Движение!$F$478)</f>
        <v/>
      </c>
      <c r="F481" s="54">
        <f>IF($B481="","",SUMIFS($E$5:$E480,$C$5:$C480,$C481))</f>
        <v/>
      </c>
      <c r="G481" s="54">
        <f>IF($B481="","",MAX(0,$E481-MAX(0,SUMIFS(Тех_Движение!$G$2:$G$5111,Тех_Движение!$D$2:$D$5111,$C481,Тех_Движение!$B$2:$B$5111,"&lt;="&amp;Настройки!$B$5-1)-$F481)))</f>
        <v/>
      </c>
      <c r="H481" s="54">
        <f>IF($B481="","",IF(AND($D481&gt;=Настройки!$B$5,$D481&lt;=Настройки!$B$6),$E481,0))</f>
        <v/>
      </c>
      <c r="I481" s="54">
        <f>IF($B481="","",$G481+$H481-$J481)</f>
        <v/>
      </c>
      <c r="J481" s="54">
        <f>IF($B481="","",MAX(0,$E481-MAX(0,SUMIFS(Тех_Движение!$G$2:$G$5111,Тех_Движение!$D$2:$D$5111,$C481,Тех_Движение!$B$2:$B$5111,"&lt;="&amp;Настройки!$B$6)-$F481)))</f>
        <v/>
      </c>
      <c r="K481" s="54">
        <f>IF(OR($B481="",K$3&lt;$D481+Настройки!$B$7),0,MAX(0,$E481-MAX(0,SUMIFS(Тех_Движение!$G$2:$G$5111,Тех_Движение!$D$2:$D$5111,$C481,Тех_Движение!$B$2:$B$5111,"&lt;="&amp;K$3)-$F481)))</f>
        <v/>
      </c>
      <c r="L481" s="54">
        <f>IF(OR($B481="",L$3&lt;$D481+Настройки!$B$7),0,MAX(0,$E481-MAX(0,SUMIFS(Тех_Движение!$G$2:$G$5111,Тех_Движение!$D$2:$D$5111,$C481,Тех_Движение!$B$2:$B$5111,"&lt;="&amp;L$3)-$F481)))</f>
        <v/>
      </c>
      <c r="M481" s="54">
        <f>IF(OR($B481="",M$3&lt;$D481+Настройки!$B$7),0,MAX(0,$E481-MAX(0,SUMIFS(Тех_Движение!$G$2:$G$5111,Тех_Движение!$D$2:$D$5111,$C481,Тех_Движение!$B$2:$B$5111,"&lt;="&amp;M$3)-$F481)))</f>
        <v/>
      </c>
      <c r="N481" s="54">
        <f>IF(OR($B481="",N$3&lt;$D481+Настройки!$B$7),0,MAX(0,$E481-MAX(0,SUMIFS(Тех_Движение!$G$2:$G$5111,Тех_Движение!$D$2:$D$5111,$C481,Тех_Движение!$B$2:$B$5111,"&lt;="&amp;N$3)-$F481)))</f>
        <v/>
      </c>
      <c r="O481" s="54">
        <f>IF(OR($B481="",O$3&lt;$D481+Настройки!$B$7),0,MAX(0,$E481-MAX(0,SUMIFS(Тех_Движение!$G$2:$G$5111,Тех_Движение!$D$2:$D$5111,$C481,Тех_Движение!$B$2:$B$5111,"&lt;="&amp;O$3)-$F481)))</f>
        <v/>
      </c>
      <c r="P481" s="54">
        <f>IF(OR($B481="",P$3&lt;$D481+Настройки!$B$7),0,MAX(0,$E481-MAX(0,SUMIFS(Тех_Движение!$G$2:$G$5111,Тех_Движение!$D$2:$D$5111,$C481,Тех_Движение!$B$2:$B$5111,"&lt;="&amp;P$3)-$F481)))</f>
        <v/>
      </c>
      <c r="Q481" s="54">
        <f>IF(OR($B481="",Q$3&lt;$D481+Настройки!$B$7),0,MAX(0,$E481-MAX(0,SUMIFS(Тех_Движение!$G$2:$G$5111,Тех_Движение!$D$2:$D$5111,$C481,Тех_Движение!$B$2:$B$5111,"&lt;="&amp;Q$3)-$F481)))</f>
        <v/>
      </c>
      <c r="R481" s="54">
        <f>IF($B481="","",SUM($K481:$Q481))</f>
        <v/>
      </c>
      <c r="S481" s="56">
        <f>IF($B481="","",VLOOKUP($C481,Настройки!$A$11:$L$17,9,FALSE))</f>
        <v/>
      </c>
      <c r="T481" s="56">
        <f>IF($B481="","",$R481*$S481)</f>
        <v/>
      </c>
    </row>
    <row r="482">
      <c r="A482" s="20">
        <f>Тех_Движение!$A$479</f>
        <v/>
      </c>
      <c r="B482" s="20">
        <f>IF(Тех_Движение!$F$479&gt;0,Тех_Движение!$I$479,"")</f>
        <v/>
      </c>
      <c r="C482" s="20">
        <f>IF($B482="","",Тех_Движение!$D$479)</f>
        <v/>
      </c>
      <c r="D482" s="42">
        <f>IF($B482="","",Тех_Движение!$B$479)</f>
        <v/>
      </c>
      <c r="E482" s="54">
        <f>IF($B482="","",Тех_Движение!$F$479)</f>
        <v/>
      </c>
      <c r="F482" s="54">
        <f>IF($B482="","",SUMIFS($E$5:$E481,$C$5:$C481,$C482))</f>
        <v/>
      </c>
      <c r="G482" s="54">
        <f>IF($B482="","",MAX(0,$E482-MAX(0,SUMIFS(Тех_Движение!$G$2:$G$5111,Тех_Движение!$D$2:$D$5111,$C482,Тех_Движение!$B$2:$B$5111,"&lt;="&amp;Настройки!$B$5-1)-$F482)))</f>
        <v/>
      </c>
      <c r="H482" s="54">
        <f>IF($B482="","",IF(AND($D482&gt;=Настройки!$B$5,$D482&lt;=Настройки!$B$6),$E482,0))</f>
        <v/>
      </c>
      <c r="I482" s="54">
        <f>IF($B482="","",$G482+$H482-$J482)</f>
        <v/>
      </c>
      <c r="J482" s="54">
        <f>IF($B482="","",MAX(0,$E482-MAX(0,SUMIFS(Тех_Движение!$G$2:$G$5111,Тех_Движение!$D$2:$D$5111,$C482,Тех_Движение!$B$2:$B$5111,"&lt;="&amp;Настройки!$B$6)-$F482)))</f>
        <v/>
      </c>
      <c r="K482" s="54">
        <f>IF(OR($B482="",K$3&lt;$D482+Настройки!$B$7),0,MAX(0,$E482-MAX(0,SUMIFS(Тех_Движение!$G$2:$G$5111,Тех_Движение!$D$2:$D$5111,$C482,Тех_Движение!$B$2:$B$5111,"&lt;="&amp;K$3)-$F482)))</f>
        <v/>
      </c>
      <c r="L482" s="54">
        <f>IF(OR($B482="",L$3&lt;$D482+Настройки!$B$7),0,MAX(0,$E482-MAX(0,SUMIFS(Тех_Движение!$G$2:$G$5111,Тех_Движение!$D$2:$D$5111,$C482,Тех_Движение!$B$2:$B$5111,"&lt;="&amp;L$3)-$F482)))</f>
        <v/>
      </c>
      <c r="M482" s="54">
        <f>IF(OR($B482="",M$3&lt;$D482+Настройки!$B$7),0,MAX(0,$E482-MAX(0,SUMIFS(Тех_Движение!$G$2:$G$5111,Тех_Движение!$D$2:$D$5111,$C482,Тех_Движение!$B$2:$B$5111,"&lt;="&amp;M$3)-$F482)))</f>
        <v/>
      </c>
      <c r="N482" s="54">
        <f>IF(OR($B482="",N$3&lt;$D482+Настройки!$B$7),0,MAX(0,$E482-MAX(0,SUMIFS(Тех_Движение!$G$2:$G$5111,Тех_Движение!$D$2:$D$5111,$C482,Тех_Движение!$B$2:$B$5111,"&lt;="&amp;N$3)-$F482)))</f>
        <v/>
      </c>
      <c r="O482" s="54">
        <f>IF(OR($B482="",O$3&lt;$D482+Настройки!$B$7),0,MAX(0,$E482-MAX(0,SUMIFS(Тех_Движение!$G$2:$G$5111,Тех_Движение!$D$2:$D$5111,$C482,Тех_Движение!$B$2:$B$5111,"&lt;="&amp;O$3)-$F482)))</f>
        <v/>
      </c>
      <c r="P482" s="54">
        <f>IF(OR($B482="",P$3&lt;$D482+Настройки!$B$7),0,MAX(0,$E482-MAX(0,SUMIFS(Тех_Движение!$G$2:$G$5111,Тех_Движение!$D$2:$D$5111,$C482,Тех_Движение!$B$2:$B$5111,"&lt;="&amp;P$3)-$F482)))</f>
        <v/>
      </c>
      <c r="Q482" s="54">
        <f>IF(OR($B482="",Q$3&lt;$D482+Настройки!$B$7),0,MAX(0,$E482-MAX(0,SUMIFS(Тех_Движение!$G$2:$G$5111,Тех_Движение!$D$2:$D$5111,$C482,Тех_Движение!$B$2:$B$5111,"&lt;="&amp;Q$3)-$F482)))</f>
        <v/>
      </c>
      <c r="R482" s="54">
        <f>IF($B482="","",SUM($K482:$Q482))</f>
        <v/>
      </c>
      <c r="S482" s="56">
        <f>IF($B482="","",VLOOKUP($C482,Настройки!$A$11:$L$17,9,FALSE))</f>
        <v/>
      </c>
      <c r="T482" s="56">
        <f>IF($B482="","",$R482*$S482)</f>
        <v/>
      </c>
    </row>
    <row r="483">
      <c r="A483" s="20">
        <f>Тех_Движение!$A$480</f>
        <v/>
      </c>
      <c r="B483" s="20">
        <f>IF(Тех_Движение!$F$480&gt;0,Тех_Движение!$I$480,"")</f>
        <v/>
      </c>
      <c r="C483" s="20">
        <f>IF($B483="","",Тех_Движение!$D$480)</f>
        <v/>
      </c>
      <c r="D483" s="42">
        <f>IF($B483="","",Тех_Движение!$B$480)</f>
        <v/>
      </c>
      <c r="E483" s="54">
        <f>IF($B483="","",Тех_Движение!$F$480)</f>
        <v/>
      </c>
      <c r="F483" s="54">
        <f>IF($B483="","",SUMIFS($E$5:$E482,$C$5:$C482,$C483))</f>
        <v/>
      </c>
      <c r="G483" s="54">
        <f>IF($B483="","",MAX(0,$E483-MAX(0,SUMIFS(Тех_Движение!$G$2:$G$5111,Тех_Движение!$D$2:$D$5111,$C483,Тех_Движение!$B$2:$B$5111,"&lt;="&amp;Настройки!$B$5-1)-$F483)))</f>
        <v/>
      </c>
      <c r="H483" s="54">
        <f>IF($B483="","",IF(AND($D483&gt;=Настройки!$B$5,$D483&lt;=Настройки!$B$6),$E483,0))</f>
        <v/>
      </c>
      <c r="I483" s="54">
        <f>IF($B483="","",$G483+$H483-$J483)</f>
        <v/>
      </c>
      <c r="J483" s="54">
        <f>IF($B483="","",MAX(0,$E483-MAX(0,SUMIFS(Тех_Движение!$G$2:$G$5111,Тех_Движение!$D$2:$D$5111,$C483,Тех_Движение!$B$2:$B$5111,"&lt;="&amp;Настройки!$B$6)-$F483)))</f>
        <v/>
      </c>
      <c r="K483" s="54">
        <f>IF(OR($B483="",K$3&lt;$D483+Настройки!$B$7),0,MAX(0,$E483-MAX(0,SUMIFS(Тех_Движение!$G$2:$G$5111,Тех_Движение!$D$2:$D$5111,$C483,Тех_Движение!$B$2:$B$5111,"&lt;="&amp;K$3)-$F483)))</f>
        <v/>
      </c>
      <c r="L483" s="54">
        <f>IF(OR($B483="",L$3&lt;$D483+Настройки!$B$7),0,MAX(0,$E483-MAX(0,SUMIFS(Тех_Движение!$G$2:$G$5111,Тех_Движение!$D$2:$D$5111,$C483,Тех_Движение!$B$2:$B$5111,"&lt;="&amp;L$3)-$F483)))</f>
        <v/>
      </c>
      <c r="M483" s="54">
        <f>IF(OR($B483="",M$3&lt;$D483+Настройки!$B$7),0,MAX(0,$E483-MAX(0,SUMIFS(Тех_Движение!$G$2:$G$5111,Тех_Движение!$D$2:$D$5111,$C483,Тех_Движение!$B$2:$B$5111,"&lt;="&amp;M$3)-$F483)))</f>
        <v/>
      </c>
      <c r="N483" s="54">
        <f>IF(OR($B483="",N$3&lt;$D483+Настройки!$B$7),0,MAX(0,$E483-MAX(0,SUMIFS(Тех_Движение!$G$2:$G$5111,Тех_Движение!$D$2:$D$5111,$C483,Тех_Движение!$B$2:$B$5111,"&lt;="&amp;N$3)-$F483)))</f>
        <v/>
      </c>
      <c r="O483" s="54">
        <f>IF(OR($B483="",O$3&lt;$D483+Настройки!$B$7),0,MAX(0,$E483-MAX(0,SUMIFS(Тех_Движение!$G$2:$G$5111,Тех_Движение!$D$2:$D$5111,$C483,Тех_Движение!$B$2:$B$5111,"&lt;="&amp;O$3)-$F483)))</f>
        <v/>
      </c>
      <c r="P483" s="54">
        <f>IF(OR($B483="",P$3&lt;$D483+Настройки!$B$7),0,MAX(0,$E483-MAX(0,SUMIFS(Тех_Движение!$G$2:$G$5111,Тех_Движение!$D$2:$D$5111,$C483,Тех_Движение!$B$2:$B$5111,"&lt;="&amp;P$3)-$F483)))</f>
        <v/>
      </c>
      <c r="Q483" s="54">
        <f>IF(OR($B483="",Q$3&lt;$D483+Настройки!$B$7),0,MAX(0,$E483-MAX(0,SUMIFS(Тех_Движение!$G$2:$G$5111,Тех_Движение!$D$2:$D$5111,$C483,Тех_Движение!$B$2:$B$5111,"&lt;="&amp;Q$3)-$F483)))</f>
        <v/>
      </c>
      <c r="R483" s="54">
        <f>IF($B483="","",SUM($K483:$Q483))</f>
        <v/>
      </c>
      <c r="S483" s="56">
        <f>IF($B483="","",VLOOKUP($C483,Настройки!$A$11:$L$17,9,FALSE))</f>
        <v/>
      </c>
      <c r="T483" s="56">
        <f>IF($B483="","",$R483*$S483)</f>
        <v/>
      </c>
    </row>
    <row r="484">
      <c r="A484" s="20">
        <f>Тех_Движение!$A$481</f>
        <v/>
      </c>
      <c r="B484" s="20">
        <f>IF(Тех_Движение!$F$481&gt;0,Тех_Движение!$I$481,"")</f>
        <v/>
      </c>
      <c r="C484" s="20">
        <f>IF($B484="","",Тех_Движение!$D$481)</f>
        <v/>
      </c>
      <c r="D484" s="42">
        <f>IF($B484="","",Тех_Движение!$B$481)</f>
        <v/>
      </c>
      <c r="E484" s="54">
        <f>IF($B484="","",Тех_Движение!$F$481)</f>
        <v/>
      </c>
      <c r="F484" s="54">
        <f>IF($B484="","",SUMIFS($E$5:$E483,$C$5:$C483,$C484))</f>
        <v/>
      </c>
      <c r="G484" s="54">
        <f>IF($B484="","",MAX(0,$E484-MAX(0,SUMIFS(Тех_Движение!$G$2:$G$5111,Тех_Движение!$D$2:$D$5111,$C484,Тех_Движение!$B$2:$B$5111,"&lt;="&amp;Настройки!$B$5-1)-$F484)))</f>
        <v/>
      </c>
      <c r="H484" s="54">
        <f>IF($B484="","",IF(AND($D484&gt;=Настройки!$B$5,$D484&lt;=Настройки!$B$6),$E484,0))</f>
        <v/>
      </c>
      <c r="I484" s="54">
        <f>IF($B484="","",$G484+$H484-$J484)</f>
        <v/>
      </c>
      <c r="J484" s="54">
        <f>IF($B484="","",MAX(0,$E484-MAX(0,SUMIFS(Тех_Движение!$G$2:$G$5111,Тех_Движение!$D$2:$D$5111,$C484,Тех_Движение!$B$2:$B$5111,"&lt;="&amp;Настройки!$B$6)-$F484)))</f>
        <v/>
      </c>
      <c r="K484" s="54">
        <f>IF(OR($B484="",K$3&lt;$D484+Настройки!$B$7),0,MAX(0,$E484-MAX(0,SUMIFS(Тех_Движение!$G$2:$G$5111,Тех_Движение!$D$2:$D$5111,$C484,Тех_Движение!$B$2:$B$5111,"&lt;="&amp;K$3)-$F484)))</f>
        <v/>
      </c>
      <c r="L484" s="54">
        <f>IF(OR($B484="",L$3&lt;$D484+Настройки!$B$7),0,MAX(0,$E484-MAX(0,SUMIFS(Тех_Движение!$G$2:$G$5111,Тех_Движение!$D$2:$D$5111,$C484,Тех_Движение!$B$2:$B$5111,"&lt;="&amp;L$3)-$F484)))</f>
        <v/>
      </c>
      <c r="M484" s="54">
        <f>IF(OR($B484="",M$3&lt;$D484+Настройки!$B$7),0,MAX(0,$E484-MAX(0,SUMIFS(Тех_Движение!$G$2:$G$5111,Тех_Движение!$D$2:$D$5111,$C484,Тех_Движение!$B$2:$B$5111,"&lt;="&amp;M$3)-$F484)))</f>
        <v/>
      </c>
      <c r="N484" s="54">
        <f>IF(OR($B484="",N$3&lt;$D484+Настройки!$B$7),0,MAX(0,$E484-MAX(0,SUMIFS(Тех_Движение!$G$2:$G$5111,Тех_Движение!$D$2:$D$5111,$C484,Тех_Движение!$B$2:$B$5111,"&lt;="&amp;N$3)-$F484)))</f>
        <v/>
      </c>
      <c r="O484" s="54">
        <f>IF(OR($B484="",O$3&lt;$D484+Настройки!$B$7),0,MAX(0,$E484-MAX(0,SUMIFS(Тех_Движение!$G$2:$G$5111,Тех_Движение!$D$2:$D$5111,$C484,Тех_Движение!$B$2:$B$5111,"&lt;="&amp;O$3)-$F484)))</f>
        <v/>
      </c>
      <c r="P484" s="54">
        <f>IF(OR($B484="",P$3&lt;$D484+Настройки!$B$7),0,MAX(0,$E484-MAX(0,SUMIFS(Тех_Движение!$G$2:$G$5111,Тех_Движение!$D$2:$D$5111,$C484,Тех_Движение!$B$2:$B$5111,"&lt;="&amp;P$3)-$F484)))</f>
        <v/>
      </c>
      <c r="Q484" s="54">
        <f>IF(OR($B484="",Q$3&lt;$D484+Настройки!$B$7),0,MAX(0,$E484-MAX(0,SUMIFS(Тех_Движение!$G$2:$G$5111,Тех_Движение!$D$2:$D$5111,$C484,Тех_Движение!$B$2:$B$5111,"&lt;="&amp;Q$3)-$F484)))</f>
        <v/>
      </c>
      <c r="R484" s="54">
        <f>IF($B484="","",SUM($K484:$Q484))</f>
        <v/>
      </c>
      <c r="S484" s="56">
        <f>IF($B484="","",VLOOKUP($C484,Настройки!$A$11:$L$17,9,FALSE))</f>
        <v/>
      </c>
      <c r="T484" s="56">
        <f>IF($B484="","",$R484*$S484)</f>
        <v/>
      </c>
    </row>
    <row r="485">
      <c r="A485" s="20">
        <f>Тех_Движение!$A$482</f>
        <v/>
      </c>
      <c r="B485" s="20">
        <f>IF(Тех_Движение!$F$482&gt;0,Тех_Движение!$I$482,"")</f>
        <v/>
      </c>
      <c r="C485" s="20">
        <f>IF($B485="","",Тех_Движение!$D$482)</f>
        <v/>
      </c>
      <c r="D485" s="42">
        <f>IF($B485="","",Тех_Движение!$B$482)</f>
        <v/>
      </c>
      <c r="E485" s="54">
        <f>IF($B485="","",Тех_Движение!$F$482)</f>
        <v/>
      </c>
      <c r="F485" s="54">
        <f>IF($B485="","",SUMIFS($E$5:$E484,$C$5:$C484,$C485))</f>
        <v/>
      </c>
      <c r="G485" s="54">
        <f>IF($B485="","",MAX(0,$E485-MAX(0,SUMIFS(Тех_Движение!$G$2:$G$5111,Тех_Движение!$D$2:$D$5111,$C485,Тех_Движение!$B$2:$B$5111,"&lt;="&amp;Настройки!$B$5-1)-$F485)))</f>
        <v/>
      </c>
      <c r="H485" s="54">
        <f>IF($B485="","",IF(AND($D485&gt;=Настройки!$B$5,$D485&lt;=Настройки!$B$6),$E485,0))</f>
        <v/>
      </c>
      <c r="I485" s="54">
        <f>IF($B485="","",$G485+$H485-$J485)</f>
        <v/>
      </c>
      <c r="J485" s="54">
        <f>IF($B485="","",MAX(0,$E485-MAX(0,SUMIFS(Тех_Движение!$G$2:$G$5111,Тех_Движение!$D$2:$D$5111,$C485,Тех_Движение!$B$2:$B$5111,"&lt;="&amp;Настройки!$B$6)-$F485)))</f>
        <v/>
      </c>
      <c r="K485" s="54">
        <f>IF(OR($B485="",K$3&lt;$D485+Настройки!$B$7),0,MAX(0,$E485-MAX(0,SUMIFS(Тех_Движение!$G$2:$G$5111,Тех_Движение!$D$2:$D$5111,$C485,Тех_Движение!$B$2:$B$5111,"&lt;="&amp;K$3)-$F485)))</f>
        <v/>
      </c>
      <c r="L485" s="54">
        <f>IF(OR($B485="",L$3&lt;$D485+Настройки!$B$7),0,MAX(0,$E485-MAX(0,SUMIFS(Тех_Движение!$G$2:$G$5111,Тех_Движение!$D$2:$D$5111,$C485,Тех_Движение!$B$2:$B$5111,"&lt;="&amp;L$3)-$F485)))</f>
        <v/>
      </c>
      <c r="M485" s="54">
        <f>IF(OR($B485="",M$3&lt;$D485+Настройки!$B$7),0,MAX(0,$E485-MAX(0,SUMIFS(Тех_Движение!$G$2:$G$5111,Тех_Движение!$D$2:$D$5111,$C485,Тех_Движение!$B$2:$B$5111,"&lt;="&amp;M$3)-$F485)))</f>
        <v/>
      </c>
      <c r="N485" s="54">
        <f>IF(OR($B485="",N$3&lt;$D485+Настройки!$B$7),0,MAX(0,$E485-MAX(0,SUMIFS(Тех_Движение!$G$2:$G$5111,Тех_Движение!$D$2:$D$5111,$C485,Тех_Движение!$B$2:$B$5111,"&lt;="&amp;N$3)-$F485)))</f>
        <v/>
      </c>
      <c r="O485" s="54">
        <f>IF(OR($B485="",O$3&lt;$D485+Настройки!$B$7),0,MAX(0,$E485-MAX(0,SUMIFS(Тех_Движение!$G$2:$G$5111,Тех_Движение!$D$2:$D$5111,$C485,Тех_Движение!$B$2:$B$5111,"&lt;="&amp;O$3)-$F485)))</f>
        <v/>
      </c>
      <c r="P485" s="54">
        <f>IF(OR($B485="",P$3&lt;$D485+Настройки!$B$7),0,MAX(0,$E485-MAX(0,SUMIFS(Тех_Движение!$G$2:$G$5111,Тех_Движение!$D$2:$D$5111,$C485,Тех_Движение!$B$2:$B$5111,"&lt;="&amp;P$3)-$F485)))</f>
        <v/>
      </c>
      <c r="Q485" s="54">
        <f>IF(OR($B485="",Q$3&lt;$D485+Настройки!$B$7),0,MAX(0,$E485-MAX(0,SUMIFS(Тех_Движение!$G$2:$G$5111,Тех_Движение!$D$2:$D$5111,$C485,Тех_Движение!$B$2:$B$5111,"&lt;="&amp;Q$3)-$F485)))</f>
        <v/>
      </c>
      <c r="R485" s="54">
        <f>IF($B485="","",SUM($K485:$Q485))</f>
        <v/>
      </c>
      <c r="S485" s="56">
        <f>IF($B485="","",VLOOKUP($C485,Настройки!$A$11:$L$17,9,FALSE))</f>
        <v/>
      </c>
      <c r="T485" s="56">
        <f>IF($B485="","",$R485*$S485)</f>
        <v/>
      </c>
    </row>
    <row r="486">
      <c r="A486" s="20">
        <f>Тех_Движение!$A$483</f>
        <v/>
      </c>
      <c r="B486" s="20">
        <f>IF(Тех_Движение!$F$483&gt;0,Тех_Движение!$I$483,"")</f>
        <v/>
      </c>
      <c r="C486" s="20">
        <f>IF($B486="","",Тех_Движение!$D$483)</f>
        <v/>
      </c>
      <c r="D486" s="42">
        <f>IF($B486="","",Тех_Движение!$B$483)</f>
        <v/>
      </c>
      <c r="E486" s="54">
        <f>IF($B486="","",Тех_Движение!$F$483)</f>
        <v/>
      </c>
      <c r="F486" s="54">
        <f>IF($B486="","",SUMIFS($E$5:$E485,$C$5:$C485,$C486))</f>
        <v/>
      </c>
      <c r="G486" s="54">
        <f>IF($B486="","",MAX(0,$E486-MAX(0,SUMIFS(Тех_Движение!$G$2:$G$5111,Тех_Движение!$D$2:$D$5111,$C486,Тех_Движение!$B$2:$B$5111,"&lt;="&amp;Настройки!$B$5-1)-$F486)))</f>
        <v/>
      </c>
      <c r="H486" s="54">
        <f>IF($B486="","",IF(AND($D486&gt;=Настройки!$B$5,$D486&lt;=Настройки!$B$6),$E486,0))</f>
        <v/>
      </c>
      <c r="I486" s="54">
        <f>IF($B486="","",$G486+$H486-$J486)</f>
        <v/>
      </c>
      <c r="J486" s="54">
        <f>IF($B486="","",MAX(0,$E486-MAX(0,SUMIFS(Тех_Движение!$G$2:$G$5111,Тех_Движение!$D$2:$D$5111,$C486,Тех_Движение!$B$2:$B$5111,"&lt;="&amp;Настройки!$B$6)-$F486)))</f>
        <v/>
      </c>
      <c r="K486" s="54">
        <f>IF(OR($B486="",K$3&lt;$D486+Настройки!$B$7),0,MAX(0,$E486-MAX(0,SUMIFS(Тех_Движение!$G$2:$G$5111,Тех_Движение!$D$2:$D$5111,$C486,Тех_Движение!$B$2:$B$5111,"&lt;="&amp;K$3)-$F486)))</f>
        <v/>
      </c>
      <c r="L486" s="54">
        <f>IF(OR($B486="",L$3&lt;$D486+Настройки!$B$7),0,MAX(0,$E486-MAX(0,SUMIFS(Тех_Движение!$G$2:$G$5111,Тех_Движение!$D$2:$D$5111,$C486,Тех_Движение!$B$2:$B$5111,"&lt;="&amp;L$3)-$F486)))</f>
        <v/>
      </c>
      <c r="M486" s="54">
        <f>IF(OR($B486="",M$3&lt;$D486+Настройки!$B$7),0,MAX(0,$E486-MAX(0,SUMIFS(Тех_Движение!$G$2:$G$5111,Тех_Движение!$D$2:$D$5111,$C486,Тех_Движение!$B$2:$B$5111,"&lt;="&amp;M$3)-$F486)))</f>
        <v/>
      </c>
      <c r="N486" s="54">
        <f>IF(OR($B486="",N$3&lt;$D486+Настройки!$B$7),0,MAX(0,$E486-MAX(0,SUMIFS(Тех_Движение!$G$2:$G$5111,Тех_Движение!$D$2:$D$5111,$C486,Тех_Движение!$B$2:$B$5111,"&lt;="&amp;N$3)-$F486)))</f>
        <v/>
      </c>
      <c r="O486" s="54">
        <f>IF(OR($B486="",O$3&lt;$D486+Настройки!$B$7),0,MAX(0,$E486-MAX(0,SUMIFS(Тех_Движение!$G$2:$G$5111,Тех_Движение!$D$2:$D$5111,$C486,Тех_Движение!$B$2:$B$5111,"&lt;="&amp;O$3)-$F486)))</f>
        <v/>
      </c>
      <c r="P486" s="54">
        <f>IF(OR($B486="",P$3&lt;$D486+Настройки!$B$7),0,MAX(0,$E486-MAX(0,SUMIFS(Тех_Движение!$G$2:$G$5111,Тех_Движение!$D$2:$D$5111,$C486,Тех_Движение!$B$2:$B$5111,"&lt;="&amp;P$3)-$F486)))</f>
        <v/>
      </c>
      <c r="Q486" s="54">
        <f>IF(OR($B486="",Q$3&lt;$D486+Настройки!$B$7),0,MAX(0,$E486-MAX(0,SUMIFS(Тех_Движение!$G$2:$G$5111,Тех_Движение!$D$2:$D$5111,$C486,Тех_Движение!$B$2:$B$5111,"&lt;="&amp;Q$3)-$F486)))</f>
        <v/>
      </c>
      <c r="R486" s="54">
        <f>IF($B486="","",SUM($K486:$Q486))</f>
        <v/>
      </c>
      <c r="S486" s="56">
        <f>IF($B486="","",VLOOKUP($C486,Настройки!$A$11:$L$17,9,FALSE))</f>
        <v/>
      </c>
      <c r="T486" s="56">
        <f>IF($B486="","",$R486*$S486)</f>
        <v/>
      </c>
    </row>
    <row r="487">
      <c r="A487" s="20">
        <f>Тех_Движение!$A$484</f>
        <v/>
      </c>
      <c r="B487" s="20">
        <f>IF(Тех_Движение!$F$484&gt;0,Тех_Движение!$I$484,"")</f>
        <v/>
      </c>
      <c r="C487" s="20">
        <f>IF($B487="","",Тех_Движение!$D$484)</f>
        <v/>
      </c>
      <c r="D487" s="42">
        <f>IF($B487="","",Тех_Движение!$B$484)</f>
        <v/>
      </c>
      <c r="E487" s="54">
        <f>IF($B487="","",Тех_Движение!$F$484)</f>
        <v/>
      </c>
      <c r="F487" s="54">
        <f>IF($B487="","",SUMIFS($E$5:$E486,$C$5:$C486,$C487))</f>
        <v/>
      </c>
      <c r="G487" s="54">
        <f>IF($B487="","",MAX(0,$E487-MAX(0,SUMIFS(Тех_Движение!$G$2:$G$5111,Тех_Движение!$D$2:$D$5111,$C487,Тех_Движение!$B$2:$B$5111,"&lt;="&amp;Настройки!$B$5-1)-$F487)))</f>
        <v/>
      </c>
      <c r="H487" s="54">
        <f>IF($B487="","",IF(AND($D487&gt;=Настройки!$B$5,$D487&lt;=Настройки!$B$6),$E487,0))</f>
        <v/>
      </c>
      <c r="I487" s="54">
        <f>IF($B487="","",$G487+$H487-$J487)</f>
        <v/>
      </c>
      <c r="J487" s="54">
        <f>IF($B487="","",MAX(0,$E487-MAX(0,SUMIFS(Тех_Движение!$G$2:$G$5111,Тех_Движение!$D$2:$D$5111,$C487,Тех_Движение!$B$2:$B$5111,"&lt;="&amp;Настройки!$B$6)-$F487)))</f>
        <v/>
      </c>
      <c r="K487" s="54">
        <f>IF(OR($B487="",K$3&lt;$D487+Настройки!$B$7),0,MAX(0,$E487-MAX(0,SUMIFS(Тех_Движение!$G$2:$G$5111,Тех_Движение!$D$2:$D$5111,$C487,Тех_Движение!$B$2:$B$5111,"&lt;="&amp;K$3)-$F487)))</f>
        <v/>
      </c>
      <c r="L487" s="54">
        <f>IF(OR($B487="",L$3&lt;$D487+Настройки!$B$7),0,MAX(0,$E487-MAX(0,SUMIFS(Тех_Движение!$G$2:$G$5111,Тех_Движение!$D$2:$D$5111,$C487,Тех_Движение!$B$2:$B$5111,"&lt;="&amp;L$3)-$F487)))</f>
        <v/>
      </c>
      <c r="M487" s="54">
        <f>IF(OR($B487="",M$3&lt;$D487+Настройки!$B$7),0,MAX(0,$E487-MAX(0,SUMIFS(Тех_Движение!$G$2:$G$5111,Тех_Движение!$D$2:$D$5111,$C487,Тех_Движение!$B$2:$B$5111,"&lt;="&amp;M$3)-$F487)))</f>
        <v/>
      </c>
      <c r="N487" s="54">
        <f>IF(OR($B487="",N$3&lt;$D487+Настройки!$B$7),0,MAX(0,$E487-MAX(0,SUMIFS(Тех_Движение!$G$2:$G$5111,Тех_Движение!$D$2:$D$5111,$C487,Тех_Движение!$B$2:$B$5111,"&lt;="&amp;N$3)-$F487)))</f>
        <v/>
      </c>
      <c r="O487" s="54">
        <f>IF(OR($B487="",O$3&lt;$D487+Настройки!$B$7),0,MAX(0,$E487-MAX(0,SUMIFS(Тех_Движение!$G$2:$G$5111,Тех_Движение!$D$2:$D$5111,$C487,Тех_Движение!$B$2:$B$5111,"&lt;="&amp;O$3)-$F487)))</f>
        <v/>
      </c>
      <c r="P487" s="54">
        <f>IF(OR($B487="",P$3&lt;$D487+Настройки!$B$7),0,MAX(0,$E487-MAX(0,SUMIFS(Тех_Движение!$G$2:$G$5111,Тех_Движение!$D$2:$D$5111,$C487,Тех_Движение!$B$2:$B$5111,"&lt;="&amp;P$3)-$F487)))</f>
        <v/>
      </c>
      <c r="Q487" s="54">
        <f>IF(OR($B487="",Q$3&lt;$D487+Настройки!$B$7),0,MAX(0,$E487-MAX(0,SUMIFS(Тех_Движение!$G$2:$G$5111,Тех_Движение!$D$2:$D$5111,$C487,Тех_Движение!$B$2:$B$5111,"&lt;="&amp;Q$3)-$F487)))</f>
        <v/>
      </c>
      <c r="R487" s="54">
        <f>IF($B487="","",SUM($K487:$Q487))</f>
        <v/>
      </c>
      <c r="S487" s="56">
        <f>IF($B487="","",VLOOKUP($C487,Настройки!$A$11:$L$17,9,FALSE))</f>
        <v/>
      </c>
      <c r="T487" s="56">
        <f>IF($B487="","",$R487*$S487)</f>
        <v/>
      </c>
    </row>
    <row r="488">
      <c r="A488" s="20">
        <f>Тех_Движение!$A$485</f>
        <v/>
      </c>
      <c r="B488" s="20">
        <f>IF(Тех_Движение!$F$485&gt;0,Тех_Движение!$I$485,"")</f>
        <v/>
      </c>
      <c r="C488" s="20">
        <f>IF($B488="","",Тех_Движение!$D$485)</f>
        <v/>
      </c>
      <c r="D488" s="42">
        <f>IF($B488="","",Тех_Движение!$B$485)</f>
        <v/>
      </c>
      <c r="E488" s="54">
        <f>IF($B488="","",Тех_Движение!$F$485)</f>
        <v/>
      </c>
      <c r="F488" s="54">
        <f>IF($B488="","",SUMIFS($E$5:$E487,$C$5:$C487,$C488))</f>
        <v/>
      </c>
      <c r="G488" s="54">
        <f>IF($B488="","",MAX(0,$E488-MAX(0,SUMIFS(Тех_Движение!$G$2:$G$5111,Тех_Движение!$D$2:$D$5111,$C488,Тех_Движение!$B$2:$B$5111,"&lt;="&amp;Настройки!$B$5-1)-$F488)))</f>
        <v/>
      </c>
      <c r="H488" s="54">
        <f>IF($B488="","",IF(AND($D488&gt;=Настройки!$B$5,$D488&lt;=Настройки!$B$6),$E488,0))</f>
        <v/>
      </c>
      <c r="I488" s="54">
        <f>IF($B488="","",$G488+$H488-$J488)</f>
        <v/>
      </c>
      <c r="J488" s="54">
        <f>IF($B488="","",MAX(0,$E488-MAX(0,SUMIFS(Тех_Движение!$G$2:$G$5111,Тех_Движение!$D$2:$D$5111,$C488,Тех_Движение!$B$2:$B$5111,"&lt;="&amp;Настройки!$B$6)-$F488)))</f>
        <v/>
      </c>
      <c r="K488" s="54">
        <f>IF(OR($B488="",K$3&lt;$D488+Настройки!$B$7),0,MAX(0,$E488-MAX(0,SUMIFS(Тех_Движение!$G$2:$G$5111,Тех_Движение!$D$2:$D$5111,$C488,Тех_Движение!$B$2:$B$5111,"&lt;="&amp;K$3)-$F488)))</f>
        <v/>
      </c>
      <c r="L488" s="54">
        <f>IF(OR($B488="",L$3&lt;$D488+Настройки!$B$7),0,MAX(0,$E488-MAX(0,SUMIFS(Тех_Движение!$G$2:$G$5111,Тех_Движение!$D$2:$D$5111,$C488,Тех_Движение!$B$2:$B$5111,"&lt;="&amp;L$3)-$F488)))</f>
        <v/>
      </c>
      <c r="M488" s="54">
        <f>IF(OR($B488="",M$3&lt;$D488+Настройки!$B$7),0,MAX(0,$E488-MAX(0,SUMIFS(Тех_Движение!$G$2:$G$5111,Тех_Движение!$D$2:$D$5111,$C488,Тех_Движение!$B$2:$B$5111,"&lt;="&amp;M$3)-$F488)))</f>
        <v/>
      </c>
      <c r="N488" s="54">
        <f>IF(OR($B488="",N$3&lt;$D488+Настройки!$B$7),0,MAX(0,$E488-MAX(0,SUMIFS(Тех_Движение!$G$2:$G$5111,Тех_Движение!$D$2:$D$5111,$C488,Тех_Движение!$B$2:$B$5111,"&lt;="&amp;N$3)-$F488)))</f>
        <v/>
      </c>
      <c r="O488" s="54">
        <f>IF(OR($B488="",O$3&lt;$D488+Настройки!$B$7),0,MAX(0,$E488-MAX(0,SUMIFS(Тех_Движение!$G$2:$G$5111,Тех_Движение!$D$2:$D$5111,$C488,Тех_Движение!$B$2:$B$5111,"&lt;="&amp;O$3)-$F488)))</f>
        <v/>
      </c>
      <c r="P488" s="54">
        <f>IF(OR($B488="",P$3&lt;$D488+Настройки!$B$7),0,MAX(0,$E488-MAX(0,SUMIFS(Тех_Движение!$G$2:$G$5111,Тех_Движение!$D$2:$D$5111,$C488,Тех_Движение!$B$2:$B$5111,"&lt;="&amp;P$3)-$F488)))</f>
        <v/>
      </c>
      <c r="Q488" s="54">
        <f>IF(OR($B488="",Q$3&lt;$D488+Настройки!$B$7),0,MAX(0,$E488-MAX(0,SUMIFS(Тех_Движение!$G$2:$G$5111,Тех_Движение!$D$2:$D$5111,$C488,Тех_Движение!$B$2:$B$5111,"&lt;="&amp;Q$3)-$F488)))</f>
        <v/>
      </c>
      <c r="R488" s="54">
        <f>IF($B488="","",SUM($K488:$Q488))</f>
        <v/>
      </c>
      <c r="S488" s="56">
        <f>IF($B488="","",VLOOKUP($C488,Настройки!$A$11:$L$17,9,FALSE))</f>
        <v/>
      </c>
      <c r="T488" s="56">
        <f>IF($B488="","",$R488*$S488)</f>
        <v/>
      </c>
    </row>
    <row r="489">
      <c r="A489" s="20">
        <f>Тех_Движение!$A$486</f>
        <v/>
      </c>
      <c r="B489" s="20">
        <f>IF(Тех_Движение!$F$486&gt;0,Тех_Движение!$I$486,"")</f>
        <v/>
      </c>
      <c r="C489" s="20">
        <f>IF($B489="","",Тех_Движение!$D$486)</f>
        <v/>
      </c>
      <c r="D489" s="42">
        <f>IF($B489="","",Тех_Движение!$B$486)</f>
        <v/>
      </c>
      <c r="E489" s="54">
        <f>IF($B489="","",Тех_Движение!$F$486)</f>
        <v/>
      </c>
      <c r="F489" s="54">
        <f>IF($B489="","",SUMIFS($E$5:$E488,$C$5:$C488,$C489))</f>
        <v/>
      </c>
      <c r="G489" s="54">
        <f>IF($B489="","",MAX(0,$E489-MAX(0,SUMIFS(Тех_Движение!$G$2:$G$5111,Тех_Движение!$D$2:$D$5111,$C489,Тех_Движение!$B$2:$B$5111,"&lt;="&amp;Настройки!$B$5-1)-$F489)))</f>
        <v/>
      </c>
      <c r="H489" s="54">
        <f>IF($B489="","",IF(AND($D489&gt;=Настройки!$B$5,$D489&lt;=Настройки!$B$6),$E489,0))</f>
        <v/>
      </c>
      <c r="I489" s="54">
        <f>IF($B489="","",$G489+$H489-$J489)</f>
        <v/>
      </c>
      <c r="J489" s="54">
        <f>IF($B489="","",MAX(0,$E489-MAX(0,SUMIFS(Тех_Движение!$G$2:$G$5111,Тех_Движение!$D$2:$D$5111,$C489,Тех_Движение!$B$2:$B$5111,"&lt;="&amp;Настройки!$B$6)-$F489)))</f>
        <v/>
      </c>
      <c r="K489" s="54">
        <f>IF(OR($B489="",K$3&lt;$D489+Настройки!$B$7),0,MAX(0,$E489-MAX(0,SUMIFS(Тех_Движение!$G$2:$G$5111,Тех_Движение!$D$2:$D$5111,$C489,Тех_Движение!$B$2:$B$5111,"&lt;="&amp;K$3)-$F489)))</f>
        <v/>
      </c>
      <c r="L489" s="54">
        <f>IF(OR($B489="",L$3&lt;$D489+Настройки!$B$7),0,MAX(0,$E489-MAX(0,SUMIFS(Тех_Движение!$G$2:$G$5111,Тех_Движение!$D$2:$D$5111,$C489,Тех_Движение!$B$2:$B$5111,"&lt;="&amp;L$3)-$F489)))</f>
        <v/>
      </c>
      <c r="M489" s="54">
        <f>IF(OR($B489="",M$3&lt;$D489+Настройки!$B$7),0,MAX(0,$E489-MAX(0,SUMIFS(Тех_Движение!$G$2:$G$5111,Тех_Движение!$D$2:$D$5111,$C489,Тех_Движение!$B$2:$B$5111,"&lt;="&amp;M$3)-$F489)))</f>
        <v/>
      </c>
      <c r="N489" s="54">
        <f>IF(OR($B489="",N$3&lt;$D489+Настройки!$B$7),0,MAX(0,$E489-MAX(0,SUMIFS(Тех_Движение!$G$2:$G$5111,Тех_Движение!$D$2:$D$5111,$C489,Тех_Движение!$B$2:$B$5111,"&lt;="&amp;N$3)-$F489)))</f>
        <v/>
      </c>
      <c r="O489" s="54">
        <f>IF(OR($B489="",O$3&lt;$D489+Настройки!$B$7),0,MAX(0,$E489-MAX(0,SUMIFS(Тех_Движение!$G$2:$G$5111,Тех_Движение!$D$2:$D$5111,$C489,Тех_Движение!$B$2:$B$5111,"&lt;="&amp;O$3)-$F489)))</f>
        <v/>
      </c>
      <c r="P489" s="54">
        <f>IF(OR($B489="",P$3&lt;$D489+Настройки!$B$7),0,MAX(0,$E489-MAX(0,SUMIFS(Тех_Движение!$G$2:$G$5111,Тех_Движение!$D$2:$D$5111,$C489,Тех_Движение!$B$2:$B$5111,"&lt;="&amp;P$3)-$F489)))</f>
        <v/>
      </c>
      <c r="Q489" s="54">
        <f>IF(OR($B489="",Q$3&lt;$D489+Настройки!$B$7),0,MAX(0,$E489-MAX(0,SUMIFS(Тех_Движение!$G$2:$G$5111,Тех_Движение!$D$2:$D$5111,$C489,Тех_Движение!$B$2:$B$5111,"&lt;="&amp;Q$3)-$F489)))</f>
        <v/>
      </c>
      <c r="R489" s="54">
        <f>IF($B489="","",SUM($K489:$Q489))</f>
        <v/>
      </c>
      <c r="S489" s="56">
        <f>IF($B489="","",VLOOKUP($C489,Настройки!$A$11:$L$17,9,FALSE))</f>
        <v/>
      </c>
      <c r="T489" s="56">
        <f>IF($B489="","",$R489*$S489)</f>
        <v/>
      </c>
    </row>
    <row r="490">
      <c r="A490" s="20">
        <f>Тех_Движение!$A$487</f>
        <v/>
      </c>
      <c r="B490" s="20">
        <f>IF(Тех_Движение!$F$487&gt;0,Тех_Движение!$I$487,"")</f>
        <v/>
      </c>
      <c r="C490" s="20">
        <f>IF($B490="","",Тех_Движение!$D$487)</f>
        <v/>
      </c>
      <c r="D490" s="42">
        <f>IF($B490="","",Тех_Движение!$B$487)</f>
        <v/>
      </c>
      <c r="E490" s="54">
        <f>IF($B490="","",Тех_Движение!$F$487)</f>
        <v/>
      </c>
      <c r="F490" s="54">
        <f>IF($B490="","",SUMIFS($E$5:$E489,$C$5:$C489,$C490))</f>
        <v/>
      </c>
      <c r="G490" s="54">
        <f>IF($B490="","",MAX(0,$E490-MAX(0,SUMIFS(Тех_Движение!$G$2:$G$5111,Тех_Движение!$D$2:$D$5111,$C490,Тех_Движение!$B$2:$B$5111,"&lt;="&amp;Настройки!$B$5-1)-$F490)))</f>
        <v/>
      </c>
      <c r="H490" s="54">
        <f>IF($B490="","",IF(AND($D490&gt;=Настройки!$B$5,$D490&lt;=Настройки!$B$6),$E490,0))</f>
        <v/>
      </c>
      <c r="I490" s="54">
        <f>IF($B490="","",$G490+$H490-$J490)</f>
        <v/>
      </c>
      <c r="J490" s="54">
        <f>IF($B490="","",MAX(0,$E490-MAX(0,SUMIFS(Тех_Движение!$G$2:$G$5111,Тех_Движение!$D$2:$D$5111,$C490,Тех_Движение!$B$2:$B$5111,"&lt;="&amp;Настройки!$B$6)-$F490)))</f>
        <v/>
      </c>
      <c r="K490" s="54">
        <f>IF(OR($B490="",K$3&lt;$D490+Настройки!$B$7),0,MAX(0,$E490-MAX(0,SUMIFS(Тех_Движение!$G$2:$G$5111,Тех_Движение!$D$2:$D$5111,$C490,Тех_Движение!$B$2:$B$5111,"&lt;="&amp;K$3)-$F490)))</f>
        <v/>
      </c>
      <c r="L490" s="54">
        <f>IF(OR($B490="",L$3&lt;$D490+Настройки!$B$7),0,MAX(0,$E490-MAX(0,SUMIFS(Тех_Движение!$G$2:$G$5111,Тех_Движение!$D$2:$D$5111,$C490,Тех_Движение!$B$2:$B$5111,"&lt;="&amp;L$3)-$F490)))</f>
        <v/>
      </c>
      <c r="M490" s="54">
        <f>IF(OR($B490="",M$3&lt;$D490+Настройки!$B$7),0,MAX(0,$E490-MAX(0,SUMIFS(Тех_Движение!$G$2:$G$5111,Тех_Движение!$D$2:$D$5111,$C490,Тех_Движение!$B$2:$B$5111,"&lt;="&amp;M$3)-$F490)))</f>
        <v/>
      </c>
      <c r="N490" s="54">
        <f>IF(OR($B490="",N$3&lt;$D490+Настройки!$B$7),0,MAX(0,$E490-MAX(0,SUMIFS(Тех_Движение!$G$2:$G$5111,Тех_Движение!$D$2:$D$5111,$C490,Тех_Движение!$B$2:$B$5111,"&lt;="&amp;N$3)-$F490)))</f>
        <v/>
      </c>
      <c r="O490" s="54">
        <f>IF(OR($B490="",O$3&lt;$D490+Настройки!$B$7),0,MAX(0,$E490-MAX(0,SUMIFS(Тех_Движение!$G$2:$G$5111,Тех_Движение!$D$2:$D$5111,$C490,Тех_Движение!$B$2:$B$5111,"&lt;="&amp;O$3)-$F490)))</f>
        <v/>
      </c>
      <c r="P490" s="54">
        <f>IF(OR($B490="",P$3&lt;$D490+Настройки!$B$7),0,MAX(0,$E490-MAX(0,SUMIFS(Тех_Движение!$G$2:$G$5111,Тех_Движение!$D$2:$D$5111,$C490,Тех_Движение!$B$2:$B$5111,"&lt;="&amp;P$3)-$F490)))</f>
        <v/>
      </c>
      <c r="Q490" s="54">
        <f>IF(OR($B490="",Q$3&lt;$D490+Настройки!$B$7),0,MAX(0,$E490-MAX(0,SUMIFS(Тех_Движение!$G$2:$G$5111,Тех_Движение!$D$2:$D$5111,$C490,Тех_Движение!$B$2:$B$5111,"&lt;="&amp;Q$3)-$F490)))</f>
        <v/>
      </c>
      <c r="R490" s="54">
        <f>IF($B490="","",SUM($K490:$Q490))</f>
        <v/>
      </c>
      <c r="S490" s="56">
        <f>IF($B490="","",VLOOKUP($C490,Настройки!$A$11:$L$17,9,FALSE))</f>
        <v/>
      </c>
      <c r="T490" s="56">
        <f>IF($B490="","",$R490*$S490)</f>
        <v/>
      </c>
    </row>
    <row r="491">
      <c r="A491" s="20">
        <f>Тех_Движение!$A$488</f>
        <v/>
      </c>
      <c r="B491" s="20">
        <f>IF(Тех_Движение!$F$488&gt;0,Тех_Движение!$I$488,"")</f>
        <v/>
      </c>
      <c r="C491" s="20">
        <f>IF($B491="","",Тех_Движение!$D$488)</f>
        <v/>
      </c>
      <c r="D491" s="42">
        <f>IF($B491="","",Тех_Движение!$B$488)</f>
        <v/>
      </c>
      <c r="E491" s="54">
        <f>IF($B491="","",Тех_Движение!$F$488)</f>
        <v/>
      </c>
      <c r="F491" s="54">
        <f>IF($B491="","",SUMIFS($E$5:$E490,$C$5:$C490,$C491))</f>
        <v/>
      </c>
      <c r="G491" s="54">
        <f>IF($B491="","",MAX(0,$E491-MAX(0,SUMIFS(Тех_Движение!$G$2:$G$5111,Тех_Движение!$D$2:$D$5111,$C491,Тех_Движение!$B$2:$B$5111,"&lt;="&amp;Настройки!$B$5-1)-$F491)))</f>
        <v/>
      </c>
      <c r="H491" s="54">
        <f>IF($B491="","",IF(AND($D491&gt;=Настройки!$B$5,$D491&lt;=Настройки!$B$6),$E491,0))</f>
        <v/>
      </c>
      <c r="I491" s="54">
        <f>IF($B491="","",$G491+$H491-$J491)</f>
        <v/>
      </c>
      <c r="J491" s="54">
        <f>IF($B491="","",MAX(0,$E491-MAX(0,SUMIFS(Тех_Движение!$G$2:$G$5111,Тех_Движение!$D$2:$D$5111,$C491,Тех_Движение!$B$2:$B$5111,"&lt;="&amp;Настройки!$B$6)-$F491)))</f>
        <v/>
      </c>
      <c r="K491" s="54">
        <f>IF(OR($B491="",K$3&lt;$D491+Настройки!$B$7),0,MAX(0,$E491-MAX(0,SUMIFS(Тех_Движение!$G$2:$G$5111,Тех_Движение!$D$2:$D$5111,$C491,Тех_Движение!$B$2:$B$5111,"&lt;="&amp;K$3)-$F491)))</f>
        <v/>
      </c>
      <c r="L491" s="54">
        <f>IF(OR($B491="",L$3&lt;$D491+Настройки!$B$7),0,MAX(0,$E491-MAX(0,SUMIFS(Тех_Движение!$G$2:$G$5111,Тех_Движение!$D$2:$D$5111,$C491,Тех_Движение!$B$2:$B$5111,"&lt;="&amp;L$3)-$F491)))</f>
        <v/>
      </c>
      <c r="M491" s="54">
        <f>IF(OR($B491="",M$3&lt;$D491+Настройки!$B$7),0,MAX(0,$E491-MAX(0,SUMIFS(Тех_Движение!$G$2:$G$5111,Тех_Движение!$D$2:$D$5111,$C491,Тех_Движение!$B$2:$B$5111,"&lt;="&amp;M$3)-$F491)))</f>
        <v/>
      </c>
      <c r="N491" s="54">
        <f>IF(OR($B491="",N$3&lt;$D491+Настройки!$B$7),0,MAX(0,$E491-MAX(0,SUMIFS(Тех_Движение!$G$2:$G$5111,Тех_Движение!$D$2:$D$5111,$C491,Тех_Движение!$B$2:$B$5111,"&lt;="&amp;N$3)-$F491)))</f>
        <v/>
      </c>
      <c r="O491" s="54">
        <f>IF(OR($B491="",O$3&lt;$D491+Настройки!$B$7),0,MAX(0,$E491-MAX(0,SUMIFS(Тех_Движение!$G$2:$G$5111,Тех_Движение!$D$2:$D$5111,$C491,Тех_Движение!$B$2:$B$5111,"&lt;="&amp;O$3)-$F491)))</f>
        <v/>
      </c>
      <c r="P491" s="54">
        <f>IF(OR($B491="",P$3&lt;$D491+Настройки!$B$7),0,MAX(0,$E491-MAX(0,SUMIFS(Тех_Движение!$G$2:$G$5111,Тех_Движение!$D$2:$D$5111,$C491,Тех_Движение!$B$2:$B$5111,"&lt;="&amp;P$3)-$F491)))</f>
        <v/>
      </c>
      <c r="Q491" s="54">
        <f>IF(OR($B491="",Q$3&lt;$D491+Настройки!$B$7),0,MAX(0,$E491-MAX(0,SUMIFS(Тех_Движение!$G$2:$G$5111,Тех_Движение!$D$2:$D$5111,$C491,Тех_Движение!$B$2:$B$5111,"&lt;="&amp;Q$3)-$F491)))</f>
        <v/>
      </c>
      <c r="R491" s="54">
        <f>IF($B491="","",SUM($K491:$Q491))</f>
        <v/>
      </c>
      <c r="S491" s="56">
        <f>IF($B491="","",VLOOKUP($C491,Настройки!$A$11:$L$17,9,FALSE))</f>
        <v/>
      </c>
      <c r="T491" s="56">
        <f>IF($B491="","",$R491*$S491)</f>
        <v/>
      </c>
    </row>
    <row r="492">
      <c r="A492" s="20">
        <f>Тех_Движение!$A$489</f>
        <v/>
      </c>
      <c r="B492" s="20">
        <f>IF(Тех_Движение!$F$489&gt;0,Тех_Движение!$I$489,"")</f>
        <v/>
      </c>
      <c r="C492" s="20">
        <f>IF($B492="","",Тех_Движение!$D$489)</f>
        <v/>
      </c>
      <c r="D492" s="42">
        <f>IF($B492="","",Тех_Движение!$B$489)</f>
        <v/>
      </c>
      <c r="E492" s="54">
        <f>IF($B492="","",Тех_Движение!$F$489)</f>
        <v/>
      </c>
      <c r="F492" s="54">
        <f>IF($B492="","",SUMIFS($E$5:$E491,$C$5:$C491,$C492))</f>
        <v/>
      </c>
      <c r="G492" s="54">
        <f>IF($B492="","",MAX(0,$E492-MAX(0,SUMIFS(Тех_Движение!$G$2:$G$5111,Тех_Движение!$D$2:$D$5111,$C492,Тех_Движение!$B$2:$B$5111,"&lt;="&amp;Настройки!$B$5-1)-$F492)))</f>
        <v/>
      </c>
      <c r="H492" s="54">
        <f>IF($B492="","",IF(AND($D492&gt;=Настройки!$B$5,$D492&lt;=Настройки!$B$6),$E492,0))</f>
        <v/>
      </c>
      <c r="I492" s="54">
        <f>IF($B492="","",$G492+$H492-$J492)</f>
        <v/>
      </c>
      <c r="J492" s="54">
        <f>IF($B492="","",MAX(0,$E492-MAX(0,SUMIFS(Тех_Движение!$G$2:$G$5111,Тех_Движение!$D$2:$D$5111,$C492,Тех_Движение!$B$2:$B$5111,"&lt;="&amp;Настройки!$B$6)-$F492)))</f>
        <v/>
      </c>
      <c r="K492" s="54">
        <f>IF(OR($B492="",K$3&lt;$D492+Настройки!$B$7),0,MAX(0,$E492-MAX(0,SUMIFS(Тех_Движение!$G$2:$G$5111,Тех_Движение!$D$2:$D$5111,$C492,Тех_Движение!$B$2:$B$5111,"&lt;="&amp;K$3)-$F492)))</f>
        <v/>
      </c>
      <c r="L492" s="54">
        <f>IF(OR($B492="",L$3&lt;$D492+Настройки!$B$7),0,MAX(0,$E492-MAX(0,SUMIFS(Тех_Движение!$G$2:$G$5111,Тех_Движение!$D$2:$D$5111,$C492,Тех_Движение!$B$2:$B$5111,"&lt;="&amp;L$3)-$F492)))</f>
        <v/>
      </c>
      <c r="M492" s="54">
        <f>IF(OR($B492="",M$3&lt;$D492+Настройки!$B$7),0,MAX(0,$E492-MAX(0,SUMIFS(Тех_Движение!$G$2:$G$5111,Тех_Движение!$D$2:$D$5111,$C492,Тех_Движение!$B$2:$B$5111,"&lt;="&amp;M$3)-$F492)))</f>
        <v/>
      </c>
      <c r="N492" s="54">
        <f>IF(OR($B492="",N$3&lt;$D492+Настройки!$B$7),0,MAX(0,$E492-MAX(0,SUMIFS(Тех_Движение!$G$2:$G$5111,Тех_Движение!$D$2:$D$5111,$C492,Тех_Движение!$B$2:$B$5111,"&lt;="&amp;N$3)-$F492)))</f>
        <v/>
      </c>
      <c r="O492" s="54">
        <f>IF(OR($B492="",O$3&lt;$D492+Настройки!$B$7),0,MAX(0,$E492-MAX(0,SUMIFS(Тех_Движение!$G$2:$G$5111,Тех_Движение!$D$2:$D$5111,$C492,Тех_Движение!$B$2:$B$5111,"&lt;="&amp;O$3)-$F492)))</f>
        <v/>
      </c>
      <c r="P492" s="54">
        <f>IF(OR($B492="",P$3&lt;$D492+Настройки!$B$7),0,MAX(0,$E492-MAX(0,SUMIFS(Тех_Движение!$G$2:$G$5111,Тех_Движение!$D$2:$D$5111,$C492,Тех_Движение!$B$2:$B$5111,"&lt;="&amp;P$3)-$F492)))</f>
        <v/>
      </c>
      <c r="Q492" s="54">
        <f>IF(OR($B492="",Q$3&lt;$D492+Настройки!$B$7),0,MAX(0,$E492-MAX(0,SUMIFS(Тех_Движение!$G$2:$G$5111,Тех_Движение!$D$2:$D$5111,$C492,Тех_Движение!$B$2:$B$5111,"&lt;="&amp;Q$3)-$F492)))</f>
        <v/>
      </c>
      <c r="R492" s="54">
        <f>IF($B492="","",SUM($K492:$Q492))</f>
        <v/>
      </c>
      <c r="S492" s="56">
        <f>IF($B492="","",VLOOKUP($C492,Настройки!$A$11:$L$17,9,FALSE))</f>
        <v/>
      </c>
      <c r="T492" s="56">
        <f>IF($B492="","",$R492*$S492)</f>
        <v/>
      </c>
    </row>
    <row r="493">
      <c r="A493" s="20">
        <f>Тех_Движение!$A$490</f>
        <v/>
      </c>
      <c r="B493" s="20">
        <f>IF(Тех_Движение!$F$490&gt;0,Тех_Движение!$I$490,"")</f>
        <v/>
      </c>
      <c r="C493" s="20">
        <f>IF($B493="","",Тех_Движение!$D$490)</f>
        <v/>
      </c>
      <c r="D493" s="42">
        <f>IF($B493="","",Тех_Движение!$B$490)</f>
        <v/>
      </c>
      <c r="E493" s="54">
        <f>IF($B493="","",Тех_Движение!$F$490)</f>
        <v/>
      </c>
      <c r="F493" s="54">
        <f>IF($B493="","",SUMIFS($E$5:$E492,$C$5:$C492,$C493))</f>
        <v/>
      </c>
      <c r="G493" s="54">
        <f>IF($B493="","",MAX(0,$E493-MAX(0,SUMIFS(Тех_Движение!$G$2:$G$5111,Тех_Движение!$D$2:$D$5111,$C493,Тех_Движение!$B$2:$B$5111,"&lt;="&amp;Настройки!$B$5-1)-$F493)))</f>
        <v/>
      </c>
      <c r="H493" s="54">
        <f>IF($B493="","",IF(AND($D493&gt;=Настройки!$B$5,$D493&lt;=Настройки!$B$6),$E493,0))</f>
        <v/>
      </c>
      <c r="I493" s="54">
        <f>IF($B493="","",$G493+$H493-$J493)</f>
        <v/>
      </c>
      <c r="J493" s="54">
        <f>IF($B493="","",MAX(0,$E493-MAX(0,SUMIFS(Тех_Движение!$G$2:$G$5111,Тех_Движение!$D$2:$D$5111,$C493,Тех_Движение!$B$2:$B$5111,"&lt;="&amp;Настройки!$B$6)-$F493)))</f>
        <v/>
      </c>
      <c r="K493" s="54">
        <f>IF(OR($B493="",K$3&lt;$D493+Настройки!$B$7),0,MAX(0,$E493-MAX(0,SUMIFS(Тех_Движение!$G$2:$G$5111,Тех_Движение!$D$2:$D$5111,$C493,Тех_Движение!$B$2:$B$5111,"&lt;="&amp;K$3)-$F493)))</f>
        <v/>
      </c>
      <c r="L493" s="54">
        <f>IF(OR($B493="",L$3&lt;$D493+Настройки!$B$7),0,MAX(0,$E493-MAX(0,SUMIFS(Тех_Движение!$G$2:$G$5111,Тех_Движение!$D$2:$D$5111,$C493,Тех_Движение!$B$2:$B$5111,"&lt;="&amp;L$3)-$F493)))</f>
        <v/>
      </c>
      <c r="M493" s="54">
        <f>IF(OR($B493="",M$3&lt;$D493+Настройки!$B$7),0,MAX(0,$E493-MAX(0,SUMIFS(Тех_Движение!$G$2:$G$5111,Тех_Движение!$D$2:$D$5111,$C493,Тех_Движение!$B$2:$B$5111,"&lt;="&amp;M$3)-$F493)))</f>
        <v/>
      </c>
      <c r="N493" s="54">
        <f>IF(OR($B493="",N$3&lt;$D493+Настройки!$B$7),0,MAX(0,$E493-MAX(0,SUMIFS(Тех_Движение!$G$2:$G$5111,Тех_Движение!$D$2:$D$5111,$C493,Тех_Движение!$B$2:$B$5111,"&lt;="&amp;N$3)-$F493)))</f>
        <v/>
      </c>
      <c r="O493" s="54">
        <f>IF(OR($B493="",O$3&lt;$D493+Настройки!$B$7),0,MAX(0,$E493-MAX(0,SUMIFS(Тех_Движение!$G$2:$G$5111,Тех_Движение!$D$2:$D$5111,$C493,Тех_Движение!$B$2:$B$5111,"&lt;="&amp;O$3)-$F493)))</f>
        <v/>
      </c>
      <c r="P493" s="54">
        <f>IF(OR($B493="",P$3&lt;$D493+Настройки!$B$7),0,MAX(0,$E493-MAX(0,SUMIFS(Тех_Движение!$G$2:$G$5111,Тех_Движение!$D$2:$D$5111,$C493,Тех_Движение!$B$2:$B$5111,"&lt;="&amp;P$3)-$F493)))</f>
        <v/>
      </c>
      <c r="Q493" s="54">
        <f>IF(OR($B493="",Q$3&lt;$D493+Настройки!$B$7),0,MAX(0,$E493-MAX(0,SUMIFS(Тех_Движение!$G$2:$G$5111,Тех_Движение!$D$2:$D$5111,$C493,Тех_Движение!$B$2:$B$5111,"&lt;="&amp;Q$3)-$F493)))</f>
        <v/>
      </c>
      <c r="R493" s="54">
        <f>IF($B493="","",SUM($K493:$Q493))</f>
        <v/>
      </c>
      <c r="S493" s="56">
        <f>IF($B493="","",VLOOKUP($C493,Настройки!$A$11:$L$17,9,FALSE))</f>
        <v/>
      </c>
      <c r="T493" s="56">
        <f>IF($B493="","",$R493*$S493)</f>
        <v/>
      </c>
    </row>
    <row r="494">
      <c r="A494" s="20">
        <f>Тех_Движение!$A$491</f>
        <v/>
      </c>
      <c r="B494" s="20">
        <f>IF(Тех_Движение!$F$491&gt;0,Тех_Движение!$I$491,"")</f>
        <v/>
      </c>
      <c r="C494" s="20">
        <f>IF($B494="","",Тех_Движение!$D$491)</f>
        <v/>
      </c>
      <c r="D494" s="42">
        <f>IF($B494="","",Тех_Движение!$B$491)</f>
        <v/>
      </c>
      <c r="E494" s="54">
        <f>IF($B494="","",Тех_Движение!$F$491)</f>
        <v/>
      </c>
      <c r="F494" s="54">
        <f>IF($B494="","",SUMIFS($E$5:$E493,$C$5:$C493,$C494))</f>
        <v/>
      </c>
      <c r="G494" s="54">
        <f>IF($B494="","",MAX(0,$E494-MAX(0,SUMIFS(Тех_Движение!$G$2:$G$5111,Тех_Движение!$D$2:$D$5111,$C494,Тех_Движение!$B$2:$B$5111,"&lt;="&amp;Настройки!$B$5-1)-$F494)))</f>
        <v/>
      </c>
      <c r="H494" s="54">
        <f>IF($B494="","",IF(AND($D494&gt;=Настройки!$B$5,$D494&lt;=Настройки!$B$6),$E494,0))</f>
        <v/>
      </c>
      <c r="I494" s="54">
        <f>IF($B494="","",$G494+$H494-$J494)</f>
        <v/>
      </c>
      <c r="J494" s="54">
        <f>IF($B494="","",MAX(0,$E494-MAX(0,SUMIFS(Тех_Движение!$G$2:$G$5111,Тех_Движение!$D$2:$D$5111,$C494,Тех_Движение!$B$2:$B$5111,"&lt;="&amp;Настройки!$B$6)-$F494)))</f>
        <v/>
      </c>
      <c r="K494" s="54">
        <f>IF(OR($B494="",K$3&lt;$D494+Настройки!$B$7),0,MAX(0,$E494-MAX(0,SUMIFS(Тех_Движение!$G$2:$G$5111,Тех_Движение!$D$2:$D$5111,$C494,Тех_Движение!$B$2:$B$5111,"&lt;="&amp;K$3)-$F494)))</f>
        <v/>
      </c>
      <c r="L494" s="54">
        <f>IF(OR($B494="",L$3&lt;$D494+Настройки!$B$7),0,MAX(0,$E494-MAX(0,SUMIFS(Тех_Движение!$G$2:$G$5111,Тех_Движение!$D$2:$D$5111,$C494,Тех_Движение!$B$2:$B$5111,"&lt;="&amp;L$3)-$F494)))</f>
        <v/>
      </c>
      <c r="M494" s="54">
        <f>IF(OR($B494="",M$3&lt;$D494+Настройки!$B$7),0,MAX(0,$E494-MAX(0,SUMIFS(Тех_Движение!$G$2:$G$5111,Тех_Движение!$D$2:$D$5111,$C494,Тех_Движение!$B$2:$B$5111,"&lt;="&amp;M$3)-$F494)))</f>
        <v/>
      </c>
      <c r="N494" s="54">
        <f>IF(OR($B494="",N$3&lt;$D494+Настройки!$B$7),0,MAX(0,$E494-MAX(0,SUMIFS(Тех_Движение!$G$2:$G$5111,Тех_Движение!$D$2:$D$5111,$C494,Тех_Движение!$B$2:$B$5111,"&lt;="&amp;N$3)-$F494)))</f>
        <v/>
      </c>
      <c r="O494" s="54">
        <f>IF(OR($B494="",O$3&lt;$D494+Настройки!$B$7),0,MAX(0,$E494-MAX(0,SUMIFS(Тех_Движение!$G$2:$G$5111,Тех_Движение!$D$2:$D$5111,$C494,Тех_Движение!$B$2:$B$5111,"&lt;="&amp;O$3)-$F494)))</f>
        <v/>
      </c>
      <c r="P494" s="54">
        <f>IF(OR($B494="",P$3&lt;$D494+Настройки!$B$7),0,MAX(0,$E494-MAX(0,SUMIFS(Тех_Движение!$G$2:$G$5111,Тех_Движение!$D$2:$D$5111,$C494,Тех_Движение!$B$2:$B$5111,"&lt;="&amp;P$3)-$F494)))</f>
        <v/>
      </c>
      <c r="Q494" s="54">
        <f>IF(OR($B494="",Q$3&lt;$D494+Настройки!$B$7),0,MAX(0,$E494-MAX(0,SUMIFS(Тех_Движение!$G$2:$G$5111,Тех_Движение!$D$2:$D$5111,$C494,Тех_Движение!$B$2:$B$5111,"&lt;="&amp;Q$3)-$F494)))</f>
        <v/>
      </c>
      <c r="R494" s="54">
        <f>IF($B494="","",SUM($K494:$Q494))</f>
        <v/>
      </c>
      <c r="S494" s="56">
        <f>IF($B494="","",VLOOKUP($C494,Настройки!$A$11:$L$17,9,FALSE))</f>
        <v/>
      </c>
      <c r="T494" s="56">
        <f>IF($B494="","",$R494*$S494)</f>
        <v/>
      </c>
    </row>
    <row r="495">
      <c r="A495" s="20">
        <f>Тех_Движение!$A$492</f>
        <v/>
      </c>
      <c r="B495" s="20">
        <f>IF(Тех_Движение!$F$492&gt;0,Тех_Движение!$I$492,"")</f>
        <v/>
      </c>
      <c r="C495" s="20">
        <f>IF($B495="","",Тех_Движение!$D$492)</f>
        <v/>
      </c>
      <c r="D495" s="42">
        <f>IF($B495="","",Тех_Движение!$B$492)</f>
        <v/>
      </c>
      <c r="E495" s="54">
        <f>IF($B495="","",Тех_Движение!$F$492)</f>
        <v/>
      </c>
      <c r="F495" s="54">
        <f>IF($B495="","",SUMIFS($E$5:$E494,$C$5:$C494,$C495))</f>
        <v/>
      </c>
      <c r="G495" s="54">
        <f>IF($B495="","",MAX(0,$E495-MAX(0,SUMIFS(Тех_Движение!$G$2:$G$5111,Тех_Движение!$D$2:$D$5111,$C495,Тех_Движение!$B$2:$B$5111,"&lt;="&amp;Настройки!$B$5-1)-$F495)))</f>
        <v/>
      </c>
      <c r="H495" s="54">
        <f>IF($B495="","",IF(AND($D495&gt;=Настройки!$B$5,$D495&lt;=Настройки!$B$6),$E495,0))</f>
        <v/>
      </c>
      <c r="I495" s="54">
        <f>IF($B495="","",$G495+$H495-$J495)</f>
        <v/>
      </c>
      <c r="J495" s="54">
        <f>IF($B495="","",MAX(0,$E495-MAX(0,SUMIFS(Тех_Движение!$G$2:$G$5111,Тех_Движение!$D$2:$D$5111,$C495,Тех_Движение!$B$2:$B$5111,"&lt;="&amp;Настройки!$B$6)-$F495)))</f>
        <v/>
      </c>
      <c r="K495" s="54">
        <f>IF(OR($B495="",K$3&lt;$D495+Настройки!$B$7),0,MAX(0,$E495-MAX(0,SUMIFS(Тех_Движение!$G$2:$G$5111,Тех_Движение!$D$2:$D$5111,$C495,Тех_Движение!$B$2:$B$5111,"&lt;="&amp;K$3)-$F495)))</f>
        <v/>
      </c>
      <c r="L495" s="54">
        <f>IF(OR($B495="",L$3&lt;$D495+Настройки!$B$7),0,MAX(0,$E495-MAX(0,SUMIFS(Тех_Движение!$G$2:$G$5111,Тех_Движение!$D$2:$D$5111,$C495,Тех_Движение!$B$2:$B$5111,"&lt;="&amp;L$3)-$F495)))</f>
        <v/>
      </c>
      <c r="M495" s="54">
        <f>IF(OR($B495="",M$3&lt;$D495+Настройки!$B$7),0,MAX(0,$E495-MAX(0,SUMIFS(Тех_Движение!$G$2:$G$5111,Тех_Движение!$D$2:$D$5111,$C495,Тех_Движение!$B$2:$B$5111,"&lt;="&amp;M$3)-$F495)))</f>
        <v/>
      </c>
      <c r="N495" s="54">
        <f>IF(OR($B495="",N$3&lt;$D495+Настройки!$B$7),0,MAX(0,$E495-MAX(0,SUMIFS(Тех_Движение!$G$2:$G$5111,Тех_Движение!$D$2:$D$5111,$C495,Тех_Движение!$B$2:$B$5111,"&lt;="&amp;N$3)-$F495)))</f>
        <v/>
      </c>
      <c r="O495" s="54">
        <f>IF(OR($B495="",O$3&lt;$D495+Настройки!$B$7),0,MAX(0,$E495-MAX(0,SUMIFS(Тех_Движение!$G$2:$G$5111,Тех_Движение!$D$2:$D$5111,$C495,Тех_Движение!$B$2:$B$5111,"&lt;="&amp;O$3)-$F495)))</f>
        <v/>
      </c>
      <c r="P495" s="54">
        <f>IF(OR($B495="",P$3&lt;$D495+Настройки!$B$7),0,MAX(0,$E495-MAX(0,SUMIFS(Тех_Движение!$G$2:$G$5111,Тех_Движение!$D$2:$D$5111,$C495,Тех_Движение!$B$2:$B$5111,"&lt;="&amp;P$3)-$F495)))</f>
        <v/>
      </c>
      <c r="Q495" s="54">
        <f>IF(OR($B495="",Q$3&lt;$D495+Настройки!$B$7),0,MAX(0,$E495-MAX(0,SUMIFS(Тех_Движение!$G$2:$G$5111,Тех_Движение!$D$2:$D$5111,$C495,Тех_Движение!$B$2:$B$5111,"&lt;="&amp;Q$3)-$F495)))</f>
        <v/>
      </c>
      <c r="R495" s="54">
        <f>IF($B495="","",SUM($K495:$Q495))</f>
        <v/>
      </c>
      <c r="S495" s="56">
        <f>IF($B495="","",VLOOKUP($C495,Настройки!$A$11:$L$17,9,FALSE))</f>
        <v/>
      </c>
      <c r="T495" s="56">
        <f>IF($B495="","",$R495*$S495)</f>
        <v/>
      </c>
    </row>
    <row r="496">
      <c r="A496" s="20">
        <f>Тех_Движение!$A$493</f>
        <v/>
      </c>
      <c r="B496" s="20">
        <f>IF(Тех_Движение!$F$493&gt;0,Тех_Движение!$I$493,"")</f>
        <v/>
      </c>
      <c r="C496" s="20">
        <f>IF($B496="","",Тех_Движение!$D$493)</f>
        <v/>
      </c>
      <c r="D496" s="42">
        <f>IF($B496="","",Тех_Движение!$B$493)</f>
        <v/>
      </c>
      <c r="E496" s="54">
        <f>IF($B496="","",Тех_Движение!$F$493)</f>
        <v/>
      </c>
      <c r="F496" s="54">
        <f>IF($B496="","",SUMIFS($E$5:$E495,$C$5:$C495,$C496))</f>
        <v/>
      </c>
      <c r="G496" s="54">
        <f>IF($B496="","",MAX(0,$E496-MAX(0,SUMIFS(Тех_Движение!$G$2:$G$5111,Тех_Движение!$D$2:$D$5111,$C496,Тех_Движение!$B$2:$B$5111,"&lt;="&amp;Настройки!$B$5-1)-$F496)))</f>
        <v/>
      </c>
      <c r="H496" s="54">
        <f>IF($B496="","",IF(AND($D496&gt;=Настройки!$B$5,$D496&lt;=Настройки!$B$6),$E496,0))</f>
        <v/>
      </c>
      <c r="I496" s="54">
        <f>IF($B496="","",$G496+$H496-$J496)</f>
        <v/>
      </c>
      <c r="J496" s="54">
        <f>IF($B496="","",MAX(0,$E496-MAX(0,SUMIFS(Тех_Движение!$G$2:$G$5111,Тех_Движение!$D$2:$D$5111,$C496,Тех_Движение!$B$2:$B$5111,"&lt;="&amp;Настройки!$B$6)-$F496)))</f>
        <v/>
      </c>
      <c r="K496" s="54">
        <f>IF(OR($B496="",K$3&lt;$D496+Настройки!$B$7),0,MAX(0,$E496-MAX(0,SUMIFS(Тех_Движение!$G$2:$G$5111,Тех_Движение!$D$2:$D$5111,$C496,Тех_Движение!$B$2:$B$5111,"&lt;="&amp;K$3)-$F496)))</f>
        <v/>
      </c>
      <c r="L496" s="54">
        <f>IF(OR($B496="",L$3&lt;$D496+Настройки!$B$7),0,MAX(0,$E496-MAX(0,SUMIFS(Тех_Движение!$G$2:$G$5111,Тех_Движение!$D$2:$D$5111,$C496,Тех_Движение!$B$2:$B$5111,"&lt;="&amp;L$3)-$F496)))</f>
        <v/>
      </c>
      <c r="M496" s="54">
        <f>IF(OR($B496="",M$3&lt;$D496+Настройки!$B$7),0,MAX(0,$E496-MAX(0,SUMIFS(Тех_Движение!$G$2:$G$5111,Тех_Движение!$D$2:$D$5111,$C496,Тех_Движение!$B$2:$B$5111,"&lt;="&amp;M$3)-$F496)))</f>
        <v/>
      </c>
      <c r="N496" s="54">
        <f>IF(OR($B496="",N$3&lt;$D496+Настройки!$B$7),0,MAX(0,$E496-MAX(0,SUMIFS(Тех_Движение!$G$2:$G$5111,Тех_Движение!$D$2:$D$5111,$C496,Тех_Движение!$B$2:$B$5111,"&lt;="&amp;N$3)-$F496)))</f>
        <v/>
      </c>
      <c r="O496" s="54">
        <f>IF(OR($B496="",O$3&lt;$D496+Настройки!$B$7),0,MAX(0,$E496-MAX(0,SUMIFS(Тех_Движение!$G$2:$G$5111,Тех_Движение!$D$2:$D$5111,$C496,Тех_Движение!$B$2:$B$5111,"&lt;="&amp;O$3)-$F496)))</f>
        <v/>
      </c>
      <c r="P496" s="54">
        <f>IF(OR($B496="",P$3&lt;$D496+Настройки!$B$7),0,MAX(0,$E496-MAX(0,SUMIFS(Тех_Движение!$G$2:$G$5111,Тех_Движение!$D$2:$D$5111,$C496,Тех_Движение!$B$2:$B$5111,"&lt;="&amp;P$3)-$F496)))</f>
        <v/>
      </c>
      <c r="Q496" s="54">
        <f>IF(OR($B496="",Q$3&lt;$D496+Настройки!$B$7),0,MAX(0,$E496-MAX(0,SUMIFS(Тех_Движение!$G$2:$G$5111,Тех_Движение!$D$2:$D$5111,$C496,Тех_Движение!$B$2:$B$5111,"&lt;="&amp;Q$3)-$F496)))</f>
        <v/>
      </c>
      <c r="R496" s="54">
        <f>IF($B496="","",SUM($K496:$Q496))</f>
        <v/>
      </c>
      <c r="S496" s="56">
        <f>IF($B496="","",VLOOKUP($C496,Настройки!$A$11:$L$17,9,FALSE))</f>
        <v/>
      </c>
      <c r="T496" s="56">
        <f>IF($B496="","",$R496*$S496)</f>
        <v/>
      </c>
    </row>
    <row r="497">
      <c r="A497" s="20">
        <f>Тех_Движение!$A$494</f>
        <v/>
      </c>
      <c r="B497" s="20">
        <f>IF(Тех_Движение!$F$494&gt;0,Тех_Движение!$I$494,"")</f>
        <v/>
      </c>
      <c r="C497" s="20">
        <f>IF($B497="","",Тех_Движение!$D$494)</f>
        <v/>
      </c>
      <c r="D497" s="42">
        <f>IF($B497="","",Тех_Движение!$B$494)</f>
        <v/>
      </c>
      <c r="E497" s="54">
        <f>IF($B497="","",Тех_Движение!$F$494)</f>
        <v/>
      </c>
      <c r="F497" s="54">
        <f>IF($B497="","",SUMIFS($E$5:$E496,$C$5:$C496,$C497))</f>
        <v/>
      </c>
      <c r="G497" s="54">
        <f>IF($B497="","",MAX(0,$E497-MAX(0,SUMIFS(Тех_Движение!$G$2:$G$5111,Тех_Движение!$D$2:$D$5111,$C497,Тех_Движение!$B$2:$B$5111,"&lt;="&amp;Настройки!$B$5-1)-$F497)))</f>
        <v/>
      </c>
      <c r="H497" s="54">
        <f>IF($B497="","",IF(AND($D497&gt;=Настройки!$B$5,$D497&lt;=Настройки!$B$6),$E497,0))</f>
        <v/>
      </c>
      <c r="I497" s="54">
        <f>IF($B497="","",$G497+$H497-$J497)</f>
        <v/>
      </c>
      <c r="J497" s="54">
        <f>IF($B497="","",MAX(0,$E497-MAX(0,SUMIFS(Тех_Движение!$G$2:$G$5111,Тех_Движение!$D$2:$D$5111,$C497,Тех_Движение!$B$2:$B$5111,"&lt;="&amp;Настройки!$B$6)-$F497)))</f>
        <v/>
      </c>
      <c r="K497" s="54">
        <f>IF(OR($B497="",K$3&lt;$D497+Настройки!$B$7),0,MAX(0,$E497-MAX(0,SUMIFS(Тех_Движение!$G$2:$G$5111,Тех_Движение!$D$2:$D$5111,$C497,Тех_Движение!$B$2:$B$5111,"&lt;="&amp;K$3)-$F497)))</f>
        <v/>
      </c>
      <c r="L497" s="54">
        <f>IF(OR($B497="",L$3&lt;$D497+Настройки!$B$7),0,MAX(0,$E497-MAX(0,SUMIFS(Тех_Движение!$G$2:$G$5111,Тех_Движение!$D$2:$D$5111,$C497,Тех_Движение!$B$2:$B$5111,"&lt;="&amp;L$3)-$F497)))</f>
        <v/>
      </c>
      <c r="M497" s="54">
        <f>IF(OR($B497="",M$3&lt;$D497+Настройки!$B$7),0,MAX(0,$E497-MAX(0,SUMIFS(Тех_Движение!$G$2:$G$5111,Тех_Движение!$D$2:$D$5111,$C497,Тех_Движение!$B$2:$B$5111,"&lt;="&amp;M$3)-$F497)))</f>
        <v/>
      </c>
      <c r="N497" s="54">
        <f>IF(OR($B497="",N$3&lt;$D497+Настройки!$B$7),0,MAX(0,$E497-MAX(0,SUMIFS(Тех_Движение!$G$2:$G$5111,Тех_Движение!$D$2:$D$5111,$C497,Тех_Движение!$B$2:$B$5111,"&lt;="&amp;N$3)-$F497)))</f>
        <v/>
      </c>
      <c r="O497" s="54">
        <f>IF(OR($B497="",O$3&lt;$D497+Настройки!$B$7),0,MAX(0,$E497-MAX(0,SUMIFS(Тех_Движение!$G$2:$G$5111,Тех_Движение!$D$2:$D$5111,$C497,Тех_Движение!$B$2:$B$5111,"&lt;="&amp;O$3)-$F497)))</f>
        <v/>
      </c>
      <c r="P497" s="54">
        <f>IF(OR($B497="",P$3&lt;$D497+Настройки!$B$7),0,MAX(0,$E497-MAX(0,SUMIFS(Тех_Движение!$G$2:$G$5111,Тех_Движение!$D$2:$D$5111,$C497,Тех_Движение!$B$2:$B$5111,"&lt;="&amp;P$3)-$F497)))</f>
        <v/>
      </c>
      <c r="Q497" s="54">
        <f>IF(OR($B497="",Q$3&lt;$D497+Настройки!$B$7),0,MAX(0,$E497-MAX(0,SUMIFS(Тех_Движение!$G$2:$G$5111,Тех_Движение!$D$2:$D$5111,$C497,Тех_Движение!$B$2:$B$5111,"&lt;="&amp;Q$3)-$F497)))</f>
        <v/>
      </c>
      <c r="R497" s="54">
        <f>IF($B497="","",SUM($K497:$Q497))</f>
        <v/>
      </c>
      <c r="S497" s="56">
        <f>IF($B497="","",VLOOKUP($C497,Настройки!$A$11:$L$17,9,FALSE))</f>
        <v/>
      </c>
      <c r="T497" s="56">
        <f>IF($B497="","",$R497*$S497)</f>
        <v/>
      </c>
    </row>
    <row r="498">
      <c r="A498" s="20">
        <f>Тех_Движение!$A$495</f>
        <v/>
      </c>
      <c r="B498" s="20">
        <f>IF(Тех_Движение!$F$495&gt;0,Тех_Движение!$I$495,"")</f>
        <v/>
      </c>
      <c r="C498" s="20">
        <f>IF($B498="","",Тех_Движение!$D$495)</f>
        <v/>
      </c>
      <c r="D498" s="42">
        <f>IF($B498="","",Тех_Движение!$B$495)</f>
        <v/>
      </c>
      <c r="E498" s="54">
        <f>IF($B498="","",Тех_Движение!$F$495)</f>
        <v/>
      </c>
      <c r="F498" s="54">
        <f>IF($B498="","",SUMIFS($E$5:$E497,$C$5:$C497,$C498))</f>
        <v/>
      </c>
      <c r="G498" s="54">
        <f>IF($B498="","",MAX(0,$E498-MAX(0,SUMIFS(Тех_Движение!$G$2:$G$5111,Тех_Движение!$D$2:$D$5111,$C498,Тех_Движение!$B$2:$B$5111,"&lt;="&amp;Настройки!$B$5-1)-$F498)))</f>
        <v/>
      </c>
      <c r="H498" s="54">
        <f>IF($B498="","",IF(AND($D498&gt;=Настройки!$B$5,$D498&lt;=Настройки!$B$6),$E498,0))</f>
        <v/>
      </c>
      <c r="I498" s="54">
        <f>IF($B498="","",$G498+$H498-$J498)</f>
        <v/>
      </c>
      <c r="J498" s="54">
        <f>IF($B498="","",MAX(0,$E498-MAX(0,SUMIFS(Тех_Движение!$G$2:$G$5111,Тех_Движение!$D$2:$D$5111,$C498,Тех_Движение!$B$2:$B$5111,"&lt;="&amp;Настройки!$B$6)-$F498)))</f>
        <v/>
      </c>
      <c r="K498" s="54">
        <f>IF(OR($B498="",K$3&lt;$D498+Настройки!$B$7),0,MAX(0,$E498-MAX(0,SUMIFS(Тех_Движение!$G$2:$G$5111,Тех_Движение!$D$2:$D$5111,$C498,Тех_Движение!$B$2:$B$5111,"&lt;="&amp;K$3)-$F498)))</f>
        <v/>
      </c>
      <c r="L498" s="54">
        <f>IF(OR($B498="",L$3&lt;$D498+Настройки!$B$7),0,MAX(0,$E498-MAX(0,SUMIFS(Тех_Движение!$G$2:$G$5111,Тех_Движение!$D$2:$D$5111,$C498,Тех_Движение!$B$2:$B$5111,"&lt;="&amp;L$3)-$F498)))</f>
        <v/>
      </c>
      <c r="M498" s="54">
        <f>IF(OR($B498="",M$3&lt;$D498+Настройки!$B$7),0,MAX(0,$E498-MAX(0,SUMIFS(Тех_Движение!$G$2:$G$5111,Тех_Движение!$D$2:$D$5111,$C498,Тех_Движение!$B$2:$B$5111,"&lt;="&amp;M$3)-$F498)))</f>
        <v/>
      </c>
      <c r="N498" s="54">
        <f>IF(OR($B498="",N$3&lt;$D498+Настройки!$B$7),0,MAX(0,$E498-MAX(0,SUMIFS(Тех_Движение!$G$2:$G$5111,Тех_Движение!$D$2:$D$5111,$C498,Тех_Движение!$B$2:$B$5111,"&lt;="&amp;N$3)-$F498)))</f>
        <v/>
      </c>
      <c r="O498" s="54">
        <f>IF(OR($B498="",O$3&lt;$D498+Настройки!$B$7),0,MAX(0,$E498-MAX(0,SUMIFS(Тех_Движение!$G$2:$G$5111,Тех_Движение!$D$2:$D$5111,$C498,Тех_Движение!$B$2:$B$5111,"&lt;="&amp;O$3)-$F498)))</f>
        <v/>
      </c>
      <c r="P498" s="54">
        <f>IF(OR($B498="",P$3&lt;$D498+Настройки!$B$7),0,MAX(0,$E498-MAX(0,SUMIFS(Тех_Движение!$G$2:$G$5111,Тех_Движение!$D$2:$D$5111,$C498,Тех_Движение!$B$2:$B$5111,"&lt;="&amp;P$3)-$F498)))</f>
        <v/>
      </c>
      <c r="Q498" s="54">
        <f>IF(OR($B498="",Q$3&lt;$D498+Настройки!$B$7),0,MAX(0,$E498-MAX(0,SUMIFS(Тех_Движение!$G$2:$G$5111,Тех_Движение!$D$2:$D$5111,$C498,Тех_Движение!$B$2:$B$5111,"&lt;="&amp;Q$3)-$F498)))</f>
        <v/>
      </c>
      <c r="R498" s="54">
        <f>IF($B498="","",SUM($K498:$Q498))</f>
        <v/>
      </c>
      <c r="S498" s="56">
        <f>IF($B498="","",VLOOKUP($C498,Настройки!$A$11:$L$17,9,FALSE))</f>
        <v/>
      </c>
      <c r="T498" s="56">
        <f>IF($B498="","",$R498*$S498)</f>
        <v/>
      </c>
    </row>
    <row r="499">
      <c r="A499" s="20">
        <f>Тех_Движение!$A$496</f>
        <v/>
      </c>
      <c r="B499" s="20">
        <f>IF(Тех_Движение!$F$496&gt;0,Тех_Движение!$I$496,"")</f>
        <v/>
      </c>
      <c r="C499" s="20">
        <f>IF($B499="","",Тех_Движение!$D$496)</f>
        <v/>
      </c>
      <c r="D499" s="42">
        <f>IF($B499="","",Тех_Движение!$B$496)</f>
        <v/>
      </c>
      <c r="E499" s="54">
        <f>IF($B499="","",Тех_Движение!$F$496)</f>
        <v/>
      </c>
      <c r="F499" s="54">
        <f>IF($B499="","",SUMIFS($E$5:$E498,$C$5:$C498,$C499))</f>
        <v/>
      </c>
      <c r="G499" s="54">
        <f>IF($B499="","",MAX(0,$E499-MAX(0,SUMIFS(Тех_Движение!$G$2:$G$5111,Тех_Движение!$D$2:$D$5111,$C499,Тех_Движение!$B$2:$B$5111,"&lt;="&amp;Настройки!$B$5-1)-$F499)))</f>
        <v/>
      </c>
      <c r="H499" s="54">
        <f>IF($B499="","",IF(AND($D499&gt;=Настройки!$B$5,$D499&lt;=Настройки!$B$6),$E499,0))</f>
        <v/>
      </c>
      <c r="I499" s="54">
        <f>IF($B499="","",$G499+$H499-$J499)</f>
        <v/>
      </c>
      <c r="J499" s="54">
        <f>IF($B499="","",MAX(0,$E499-MAX(0,SUMIFS(Тех_Движение!$G$2:$G$5111,Тех_Движение!$D$2:$D$5111,$C499,Тех_Движение!$B$2:$B$5111,"&lt;="&amp;Настройки!$B$6)-$F499)))</f>
        <v/>
      </c>
      <c r="K499" s="54">
        <f>IF(OR($B499="",K$3&lt;$D499+Настройки!$B$7),0,MAX(0,$E499-MAX(0,SUMIFS(Тех_Движение!$G$2:$G$5111,Тех_Движение!$D$2:$D$5111,$C499,Тех_Движение!$B$2:$B$5111,"&lt;="&amp;K$3)-$F499)))</f>
        <v/>
      </c>
      <c r="L499" s="54">
        <f>IF(OR($B499="",L$3&lt;$D499+Настройки!$B$7),0,MAX(0,$E499-MAX(0,SUMIFS(Тех_Движение!$G$2:$G$5111,Тех_Движение!$D$2:$D$5111,$C499,Тех_Движение!$B$2:$B$5111,"&lt;="&amp;L$3)-$F499)))</f>
        <v/>
      </c>
      <c r="M499" s="54">
        <f>IF(OR($B499="",M$3&lt;$D499+Настройки!$B$7),0,MAX(0,$E499-MAX(0,SUMIFS(Тех_Движение!$G$2:$G$5111,Тех_Движение!$D$2:$D$5111,$C499,Тех_Движение!$B$2:$B$5111,"&lt;="&amp;M$3)-$F499)))</f>
        <v/>
      </c>
      <c r="N499" s="54">
        <f>IF(OR($B499="",N$3&lt;$D499+Настройки!$B$7),0,MAX(0,$E499-MAX(0,SUMIFS(Тех_Движение!$G$2:$G$5111,Тех_Движение!$D$2:$D$5111,$C499,Тех_Движение!$B$2:$B$5111,"&lt;="&amp;N$3)-$F499)))</f>
        <v/>
      </c>
      <c r="O499" s="54">
        <f>IF(OR($B499="",O$3&lt;$D499+Настройки!$B$7),0,MAX(0,$E499-MAX(0,SUMIFS(Тех_Движение!$G$2:$G$5111,Тех_Движение!$D$2:$D$5111,$C499,Тех_Движение!$B$2:$B$5111,"&lt;="&amp;O$3)-$F499)))</f>
        <v/>
      </c>
      <c r="P499" s="54">
        <f>IF(OR($B499="",P$3&lt;$D499+Настройки!$B$7),0,MAX(0,$E499-MAX(0,SUMIFS(Тех_Движение!$G$2:$G$5111,Тех_Движение!$D$2:$D$5111,$C499,Тех_Движение!$B$2:$B$5111,"&lt;="&amp;P$3)-$F499)))</f>
        <v/>
      </c>
      <c r="Q499" s="54">
        <f>IF(OR($B499="",Q$3&lt;$D499+Настройки!$B$7),0,MAX(0,$E499-MAX(0,SUMIFS(Тех_Движение!$G$2:$G$5111,Тех_Движение!$D$2:$D$5111,$C499,Тех_Движение!$B$2:$B$5111,"&lt;="&amp;Q$3)-$F499)))</f>
        <v/>
      </c>
      <c r="R499" s="54">
        <f>IF($B499="","",SUM($K499:$Q499))</f>
        <v/>
      </c>
      <c r="S499" s="56">
        <f>IF($B499="","",VLOOKUP($C499,Настройки!$A$11:$L$17,9,FALSE))</f>
        <v/>
      </c>
      <c r="T499" s="56">
        <f>IF($B499="","",$R499*$S499)</f>
        <v/>
      </c>
    </row>
    <row r="500">
      <c r="A500" s="20">
        <f>Тех_Движение!$A$497</f>
        <v/>
      </c>
      <c r="B500" s="20">
        <f>IF(Тех_Движение!$F$497&gt;0,Тех_Движение!$I$497,"")</f>
        <v/>
      </c>
      <c r="C500" s="20">
        <f>IF($B500="","",Тех_Движение!$D$497)</f>
        <v/>
      </c>
      <c r="D500" s="42">
        <f>IF($B500="","",Тех_Движение!$B$497)</f>
        <v/>
      </c>
      <c r="E500" s="54">
        <f>IF($B500="","",Тех_Движение!$F$497)</f>
        <v/>
      </c>
      <c r="F500" s="54">
        <f>IF($B500="","",SUMIFS($E$5:$E499,$C$5:$C499,$C500))</f>
        <v/>
      </c>
      <c r="G500" s="54">
        <f>IF($B500="","",MAX(0,$E500-MAX(0,SUMIFS(Тех_Движение!$G$2:$G$5111,Тех_Движение!$D$2:$D$5111,$C500,Тех_Движение!$B$2:$B$5111,"&lt;="&amp;Настройки!$B$5-1)-$F500)))</f>
        <v/>
      </c>
      <c r="H500" s="54">
        <f>IF($B500="","",IF(AND($D500&gt;=Настройки!$B$5,$D500&lt;=Настройки!$B$6),$E500,0))</f>
        <v/>
      </c>
      <c r="I500" s="54">
        <f>IF($B500="","",$G500+$H500-$J500)</f>
        <v/>
      </c>
      <c r="J500" s="54">
        <f>IF($B500="","",MAX(0,$E500-MAX(0,SUMIFS(Тех_Движение!$G$2:$G$5111,Тех_Движение!$D$2:$D$5111,$C500,Тех_Движение!$B$2:$B$5111,"&lt;="&amp;Настройки!$B$6)-$F500)))</f>
        <v/>
      </c>
      <c r="K500" s="54">
        <f>IF(OR($B500="",K$3&lt;$D500+Настройки!$B$7),0,MAX(0,$E500-MAX(0,SUMIFS(Тех_Движение!$G$2:$G$5111,Тех_Движение!$D$2:$D$5111,$C500,Тех_Движение!$B$2:$B$5111,"&lt;="&amp;K$3)-$F500)))</f>
        <v/>
      </c>
      <c r="L500" s="54">
        <f>IF(OR($B500="",L$3&lt;$D500+Настройки!$B$7),0,MAX(0,$E500-MAX(0,SUMIFS(Тех_Движение!$G$2:$G$5111,Тех_Движение!$D$2:$D$5111,$C500,Тех_Движение!$B$2:$B$5111,"&lt;="&amp;L$3)-$F500)))</f>
        <v/>
      </c>
      <c r="M500" s="54">
        <f>IF(OR($B500="",M$3&lt;$D500+Настройки!$B$7),0,MAX(0,$E500-MAX(0,SUMIFS(Тех_Движение!$G$2:$G$5111,Тех_Движение!$D$2:$D$5111,$C500,Тех_Движение!$B$2:$B$5111,"&lt;="&amp;M$3)-$F500)))</f>
        <v/>
      </c>
      <c r="N500" s="54">
        <f>IF(OR($B500="",N$3&lt;$D500+Настройки!$B$7),0,MAX(0,$E500-MAX(0,SUMIFS(Тех_Движение!$G$2:$G$5111,Тех_Движение!$D$2:$D$5111,$C500,Тех_Движение!$B$2:$B$5111,"&lt;="&amp;N$3)-$F500)))</f>
        <v/>
      </c>
      <c r="O500" s="54">
        <f>IF(OR($B500="",O$3&lt;$D500+Настройки!$B$7),0,MAX(0,$E500-MAX(0,SUMIFS(Тех_Движение!$G$2:$G$5111,Тех_Движение!$D$2:$D$5111,$C500,Тех_Движение!$B$2:$B$5111,"&lt;="&amp;O$3)-$F500)))</f>
        <v/>
      </c>
      <c r="P500" s="54">
        <f>IF(OR($B500="",P$3&lt;$D500+Настройки!$B$7),0,MAX(0,$E500-MAX(0,SUMIFS(Тех_Движение!$G$2:$G$5111,Тех_Движение!$D$2:$D$5111,$C500,Тех_Движение!$B$2:$B$5111,"&lt;="&amp;P$3)-$F500)))</f>
        <v/>
      </c>
      <c r="Q500" s="54">
        <f>IF(OR($B500="",Q$3&lt;$D500+Настройки!$B$7),0,MAX(0,$E500-MAX(0,SUMIFS(Тех_Движение!$G$2:$G$5111,Тех_Движение!$D$2:$D$5111,$C500,Тех_Движение!$B$2:$B$5111,"&lt;="&amp;Q$3)-$F500)))</f>
        <v/>
      </c>
      <c r="R500" s="54">
        <f>IF($B500="","",SUM($K500:$Q500))</f>
        <v/>
      </c>
      <c r="S500" s="56">
        <f>IF($B500="","",VLOOKUP($C500,Настройки!$A$11:$L$17,9,FALSE))</f>
        <v/>
      </c>
      <c r="T500" s="56">
        <f>IF($B500="","",$R500*$S500)</f>
        <v/>
      </c>
    </row>
    <row r="501">
      <c r="A501" s="20">
        <f>Тех_Движение!$A$498</f>
        <v/>
      </c>
      <c r="B501" s="20">
        <f>IF(Тех_Движение!$F$498&gt;0,Тех_Движение!$I$498,"")</f>
        <v/>
      </c>
      <c r="C501" s="20">
        <f>IF($B501="","",Тех_Движение!$D$498)</f>
        <v/>
      </c>
      <c r="D501" s="42">
        <f>IF($B501="","",Тех_Движение!$B$498)</f>
        <v/>
      </c>
      <c r="E501" s="54">
        <f>IF($B501="","",Тех_Движение!$F$498)</f>
        <v/>
      </c>
      <c r="F501" s="54">
        <f>IF($B501="","",SUMIFS($E$5:$E500,$C$5:$C500,$C501))</f>
        <v/>
      </c>
      <c r="G501" s="54">
        <f>IF($B501="","",MAX(0,$E501-MAX(0,SUMIFS(Тех_Движение!$G$2:$G$5111,Тех_Движение!$D$2:$D$5111,$C501,Тех_Движение!$B$2:$B$5111,"&lt;="&amp;Настройки!$B$5-1)-$F501)))</f>
        <v/>
      </c>
      <c r="H501" s="54">
        <f>IF($B501="","",IF(AND($D501&gt;=Настройки!$B$5,$D501&lt;=Настройки!$B$6),$E501,0))</f>
        <v/>
      </c>
      <c r="I501" s="54">
        <f>IF($B501="","",$G501+$H501-$J501)</f>
        <v/>
      </c>
      <c r="J501" s="54">
        <f>IF($B501="","",MAX(0,$E501-MAX(0,SUMIFS(Тех_Движение!$G$2:$G$5111,Тех_Движение!$D$2:$D$5111,$C501,Тех_Движение!$B$2:$B$5111,"&lt;="&amp;Настройки!$B$6)-$F501)))</f>
        <v/>
      </c>
      <c r="K501" s="54">
        <f>IF(OR($B501="",K$3&lt;$D501+Настройки!$B$7),0,MAX(0,$E501-MAX(0,SUMIFS(Тех_Движение!$G$2:$G$5111,Тех_Движение!$D$2:$D$5111,$C501,Тех_Движение!$B$2:$B$5111,"&lt;="&amp;K$3)-$F501)))</f>
        <v/>
      </c>
      <c r="L501" s="54">
        <f>IF(OR($B501="",L$3&lt;$D501+Настройки!$B$7),0,MAX(0,$E501-MAX(0,SUMIFS(Тех_Движение!$G$2:$G$5111,Тех_Движение!$D$2:$D$5111,$C501,Тех_Движение!$B$2:$B$5111,"&lt;="&amp;L$3)-$F501)))</f>
        <v/>
      </c>
      <c r="M501" s="54">
        <f>IF(OR($B501="",M$3&lt;$D501+Настройки!$B$7),0,MAX(0,$E501-MAX(0,SUMIFS(Тех_Движение!$G$2:$G$5111,Тех_Движение!$D$2:$D$5111,$C501,Тех_Движение!$B$2:$B$5111,"&lt;="&amp;M$3)-$F501)))</f>
        <v/>
      </c>
      <c r="N501" s="54">
        <f>IF(OR($B501="",N$3&lt;$D501+Настройки!$B$7),0,MAX(0,$E501-MAX(0,SUMIFS(Тех_Движение!$G$2:$G$5111,Тех_Движение!$D$2:$D$5111,$C501,Тех_Движение!$B$2:$B$5111,"&lt;="&amp;N$3)-$F501)))</f>
        <v/>
      </c>
      <c r="O501" s="54">
        <f>IF(OR($B501="",O$3&lt;$D501+Настройки!$B$7),0,MAX(0,$E501-MAX(0,SUMIFS(Тех_Движение!$G$2:$G$5111,Тех_Движение!$D$2:$D$5111,$C501,Тех_Движение!$B$2:$B$5111,"&lt;="&amp;O$3)-$F501)))</f>
        <v/>
      </c>
      <c r="P501" s="54">
        <f>IF(OR($B501="",P$3&lt;$D501+Настройки!$B$7),0,MAX(0,$E501-MAX(0,SUMIFS(Тех_Движение!$G$2:$G$5111,Тех_Движение!$D$2:$D$5111,$C501,Тех_Движение!$B$2:$B$5111,"&lt;="&amp;P$3)-$F501)))</f>
        <v/>
      </c>
      <c r="Q501" s="54">
        <f>IF(OR($B501="",Q$3&lt;$D501+Настройки!$B$7),0,MAX(0,$E501-MAX(0,SUMIFS(Тех_Движение!$G$2:$G$5111,Тех_Движение!$D$2:$D$5111,$C501,Тех_Движение!$B$2:$B$5111,"&lt;="&amp;Q$3)-$F501)))</f>
        <v/>
      </c>
      <c r="R501" s="54">
        <f>IF($B501="","",SUM($K501:$Q501))</f>
        <v/>
      </c>
      <c r="S501" s="56">
        <f>IF($B501="","",VLOOKUP($C501,Настройки!$A$11:$L$17,9,FALSE))</f>
        <v/>
      </c>
      <c r="T501" s="56">
        <f>IF($B501="","",$R501*$S501)</f>
        <v/>
      </c>
    </row>
    <row r="502">
      <c r="A502" s="20">
        <f>Тех_Движение!$A$499</f>
        <v/>
      </c>
      <c r="B502" s="20">
        <f>IF(Тех_Движение!$F$499&gt;0,Тех_Движение!$I$499,"")</f>
        <v/>
      </c>
      <c r="C502" s="20">
        <f>IF($B502="","",Тех_Движение!$D$499)</f>
        <v/>
      </c>
      <c r="D502" s="42">
        <f>IF($B502="","",Тех_Движение!$B$499)</f>
        <v/>
      </c>
      <c r="E502" s="54">
        <f>IF($B502="","",Тех_Движение!$F$499)</f>
        <v/>
      </c>
      <c r="F502" s="54">
        <f>IF($B502="","",SUMIFS($E$5:$E501,$C$5:$C501,$C502))</f>
        <v/>
      </c>
      <c r="G502" s="54">
        <f>IF($B502="","",MAX(0,$E502-MAX(0,SUMIFS(Тех_Движение!$G$2:$G$5111,Тех_Движение!$D$2:$D$5111,$C502,Тех_Движение!$B$2:$B$5111,"&lt;="&amp;Настройки!$B$5-1)-$F502)))</f>
        <v/>
      </c>
      <c r="H502" s="54">
        <f>IF($B502="","",IF(AND($D502&gt;=Настройки!$B$5,$D502&lt;=Настройки!$B$6),$E502,0))</f>
        <v/>
      </c>
      <c r="I502" s="54">
        <f>IF($B502="","",$G502+$H502-$J502)</f>
        <v/>
      </c>
      <c r="J502" s="54">
        <f>IF($B502="","",MAX(0,$E502-MAX(0,SUMIFS(Тех_Движение!$G$2:$G$5111,Тех_Движение!$D$2:$D$5111,$C502,Тех_Движение!$B$2:$B$5111,"&lt;="&amp;Настройки!$B$6)-$F502)))</f>
        <v/>
      </c>
      <c r="K502" s="54">
        <f>IF(OR($B502="",K$3&lt;$D502+Настройки!$B$7),0,MAX(0,$E502-MAX(0,SUMIFS(Тех_Движение!$G$2:$G$5111,Тех_Движение!$D$2:$D$5111,$C502,Тех_Движение!$B$2:$B$5111,"&lt;="&amp;K$3)-$F502)))</f>
        <v/>
      </c>
      <c r="L502" s="54">
        <f>IF(OR($B502="",L$3&lt;$D502+Настройки!$B$7),0,MAX(0,$E502-MAX(0,SUMIFS(Тех_Движение!$G$2:$G$5111,Тех_Движение!$D$2:$D$5111,$C502,Тех_Движение!$B$2:$B$5111,"&lt;="&amp;L$3)-$F502)))</f>
        <v/>
      </c>
      <c r="M502" s="54">
        <f>IF(OR($B502="",M$3&lt;$D502+Настройки!$B$7),0,MAX(0,$E502-MAX(0,SUMIFS(Тех_Движение!$G$2:$G$5111,Тех_Движение!$D$2:$D$5111,$C502,Тех_Движение!$B$2:$B$5111,"&lt;="&amp;M$3)-$F502)))</f>
        <v/>
      </c>
      <c r="N502" s="54">
        <f>IF(OR($B502="",N$3&lt;$D502+Настройки!$B$7),0,MAX(0,$E502-MAX(0,SUMIFS(Тех_Движение!$G$2:$G$5111,Тех_Движение!$D$2:$D$5111,$C502,Тех_Движение!$B$2:$B$5111,"&lt;="&amp;N$3)-$F502)))</f>
        <v/>
      </c>
      <c r="O502" s="54">
        <f>IF(OR($B502="",O$3&lt;$D502+Настройки!$B$7),0,MAX(0,$E502-MAX(0,SUMIFS(Тех_Движение!$G$2:$G$5111,Тех_Движение!$D$2:$D$5111,$C502,Тех_Движение!$B$2:$B$5111,"&lt;="&amp;O$3)-$F502)))</f>
        <v/>
      </c>
      <c r="P502" s="54">
        <f>IF(OR($B502="",P$3&lt;$D502+Настройки!$B$7),0,MAX(0,$E502-MAX(0,SUMIFS(Тех_Движение!$G$2:$G$5111,Тех_Движение!$D$2:$D$5111,$C502,Тех_Движение!$B$2:$B$5111,"&lt;="&amp;P$3)-$F502)))</f>
        <v/>
      </c>
      <c r="Q502" s="54">
        <f>IF(OR($B502="",Q$3&lt;$D502+Настройки!$B$7),0,MAX(0,$E502-MAX(0,SUMIFS(Тех_Движение!$G$2:$G$5111,Тех_Движение!$D$2:$D$5111,$C502,Тех_Движение!$B$2:$B$5111,"&lt;="&amp;Q$3)-$F502)))</f>
        <v/>
      </c>
      <c r="R502" s="54">
        <f>IF($B502="","",SUM($K502:$Q502))</f>
        <v/>
      </c>
      <c r="S502" s="56">
        <f>IF($B502="","",VLOOKUP($C502,Настройки!$A$11:$L$17,9,FALSE))</f>
        <v/>
      </c>
      <c r="T502" s="56">
        <f>IF($B502="","",$R502*$S502)</f>
        <v/>
      </c>
    </row>
    <row r="503">
      <c r="A503" s="20">
        <f>Тех_Движение!$A$500</f>
        <v/>
      </c>
      <c r="B503" s="20">
        <f>IF(Тех_Движение!$F$500&gt;0,Тех_Движение!$I$500,"")</f>
        <v/>
      </c>
      <c r="C503" s="20">
        <f>IF($B503="","",Тех_Движение!$D$500)</f>
        <v/>
      </c>
      <c r="D503" s="42">
        <f>IF($B503="","",Тех_Движение!$B$500)</f>
        <v/>
      </c>
      <c r="E503" s="54">
        <f>IF($B503="","",Тех_Движение!$F$500)</f>
        <v/>
      </c>
      <c r="F503" s="54">
        <f>IF($B503="","",SUMIFS($E$5:$E502,$C$5:$C502,$C503))</f>
        <v/>
      </c>
      <c r="G503" s="54">
        <f>IF($B503="","",MAX(0,$E503-MAX(0,SUMIFS(Тех_Движение!$G$2:$G$5111,Тех_Движение!$D$2:$D$5111,$C503,Тех_Движение!$B$2:$B$5111,"&lt;="&amp;Настройки!$B$5-1)-$F503)))</f>
        <v/>
      </c>
      <c r="H503" s="54">
        <f>IF($B503="","",IF(AND($D503&gt;=Настройки!$B$5,$D503&lt;=Настройки!$B$6),$E503,0))</f>
        <v/>
      </c>
      <c r="I503" s="54">
        <f>IF($B503="","",$G503+$H503-$J503)</f>
        <v/>
      </c>
      <c r="J503" s="54">
        <f>IF($B503="","",MAX(0,$E503-MAX(0,SUMIFS(Тех_Движение!$G$2:$G$5111,Тех_Движение!$D$2:$D$5111,$C503,Тех_Движение!$B$2:$B$5111,"&lt;="&amp;Настройки!$B$6)-$F503)))</f>
        <v/>
      </c>
      <c r="K503" s="54">
        <f>IF(OR($B503="",K$3&lt;$D503+Настройки!$B$7),0,MAX(0,$E503-MAX(0,SUMIFS(Тех_Движение!$G$2:$G$5111,Тех_Движение!$D$2:$D$5111,$C503,Тех_Движение!$B$2:$B$5111,"&lt;="&amp;K$3)-$F503)))</f>
        <v/>
      </c>
      <c r="L503" s="54">
        <f>IF(OR($B503="",L$3&lt;$D503+Настройки!$B$7),0,MAX(0,$E503-MAX(0,SUMIFS(Тех_Движение!$G$2:$G$5111,Тех_Движение!$D$2:$D$5111,$C503,Тех_Движение!$B$2:$B$5111,"&lt;="&amp;L$3)-$F503)))</f>
        <v/>
      </c>
      <c r="M503" s="54">
        <f>IF(OR($B503="",M$3&lt;$D503+Настройки!$B$7),0,MAX(0,$E503-MAX(0,SUMIFS(Тех_Движение!$G$2:$G$5111,Тех_Движение!$D$2:$D$5111,$C503,Тех_Движение!$B$2:$B$5111,"&lt;="&amp;M$3)-$F503)))</f>
        <v/>
      </c>
      <c r="N503" s="54">
        <f>IF(OR($B503="",N$3&lt;$D503+Настройки!$B$7),0,MAX(0,$E503-MAX(0,SUMIFS(Тех_Движение!$G$2:$G$5111,Тех_Движение!$D$2:$D$5111,$C503,Тех_Движение!$B$2:$B$5111,"&lt;="&amp;N$3)-$F503)))</f>
        <v/>
      </c>
      <c r="O503" s="54">
        <f>IF(OR($B503="",O$3&lt;$D503+Настройки!$B$7),0,MAX(0,$E503-MAX(0,SUMIFS(Тех_Движение!$G$2:$G$5111,Тех_Движение!$D$2:$D$5111,$C503,Тех_Движение!$B$2:$B$5111,"&lt;="&amp;O$3)-$F503)))</f>
        <v/>
      </c>
      <c r="P503" s="54">
        <f>IF(OR($B503="",P$3&lt;$D503+Настройки!$B$7),0,MAX(0,$E503-MAX(0,SUMIFS(Тех_Движение!$G$2:$G$5111,Тех_Движение!$D$2:$D$5111,$C503,Тех_Движение!$B$2:$B$5111,"&lt;="&amp;P$3)-$F503)))</f>
        <v/>
      </c>
      <c r="Q503" s="54">
        <f>IF(OR($B503="",Q$3&lt;$D503+Настройки!$B$7),0,MAX(0,$E503-MAX(0,SUMIFS(Тех_Движение!$G$2:$G$5111,Тех_Движение!$D$2:$D$5111,$C503,Тех_Движение!$B$2:$B$5111,"&lt;="&amp;Q$3)-$F503)))</f>
        <v/>
      </c>
      <c r="R503" s="54">
        <f>IF($B503="","",SUM($K503:$Q503))</f>
        <v/>
      </c>
      <c r="S503" s="56">
        <f>IF($B503="","",VLOOKUP($C503,Настройки!$A$11:$L$17,9,FALSE))</f>
        <v/>
      </c>
      <c r="T503" s="56">
        <f>IF($B503="","",$R503*$S503)</f>
        <v/>
      </c>
    </row>
    <row r="504">
      <c r="A504" s="20">
        <f>Тех_Движение!$A$501</f>
        <v/>
      </c>
      <c r="B504" s="20">
        <f>IF(Тех_Движение!$F$501&gt;0,Тех_Движение!$I$501,"")</f>
        <v/>
      </c>
      <c r="C504" s="20">
        <f>IF($B504="","",Тех_Движение!$D$501)</f>
        <v/>
      </c>
      <c r="D504" s="42">
        <f>IF($B504="","",Тех_Движение!$B$501)</f>
        <v/>
      </c>
      <c r="E504" s="54">
        <f>IF($B504="","",Тех_Движение!$F$501)</f>
        <v/>
      </c>
      <c r="F504" s="54">
        <f>IF($B504="","",SUMIFS($E$5:$E503,$C$5:$C503,$C504))</f>
        <v/>
      </c>
      <c r="G504" s="54">
        <f>IF($B504="","",MAX(0,$E504-MAX(0,SUMIFS(Тех_Движение!$G$2:$G$5111,Тех_Движение!$D$2:$D$5111,$C504,Тех_Движение!$B$2:$B$5111,"&lt;="&amp;Настройки!$B$5-1)-$F504)))</f>
        <v/>
      </c>
      <c r="H504" s="54">
        <f>IF($B504="","",IF(AND($D504&gt;=Настройки!$B$5,$D504&lt;=Настройки!$B$6),$E504,0))</f>
        <v/>
      </c>
      <c r="I504" s="54">
        <f>IF($B504="","",$G504+$H504-$J504)</f>
        <v/>
      </c>
      <c r="J504" s="54">
        <f>IF($B504="","",MAX(0,$E504-MAX(0,SUMIFS(Тех_Движение!$G$2:$G$5111,Тех_Движение!$D$2:$D$5111,$C504,Тех_Движение!$B$2:$B$5111,"&lt;="&amp;Настройки!$B$6)-$F504)))</f>
        <v/>
      </c>
      <c r="K504" s="54">
        <f>IF(OR($B504="",K$3&lt;$D504+Настройки!$B$7),0,MAX(0,$E504-MAX(0,SUMIFS(Тех_Движение!$G$2:$G$5111,Тех_Движение!$D$2:$D$5111,$C504,Тех_Движение!$B$2:$B$5111,"&lt;="&amp;K$3)-$F504)))</f>
        <v/>
      </c>
      <c r="L504" s="54">
        <f>IF(OR($B504="",L$3&lt;$D504+Настройки!$B$7),0,MAX(0,$E504-MAX(0,SUMIFS(Тех_Движение!$G$2:$G$5111,Тех_Движение!$D$2:$D$5111,$C504,Тех_Движение!$B$2:$B$5111,"&lt;="&amp;L$3)-$F504)))</f>
        <v/>
      </c>
      <c r="M504" s="54">
        <f>IF(OR($B504="",M$3&lt;$D504+Настройки!$B$7),0,MAX(0,$E504-MAX(0,SUMIFS(Тех_Движение!$G$2:$G$5111,Тех_Движение!$D$2:$D$5111,$C504,Тех_Движение!$B$2:$B$5111,"&lt;="&amp;M$3)-$F504)))</f>
        <v/>
      </c>
      <c r="N504" s="54">
        <f>IF(OR($B504="",N$3&lt;$D504+Настройки!$B$7),0,MAX(0,$E504-MAX(0,SUMIFS(Тех_Движение!$G$2:$G$5111,Тех_Движение!$D$2:$D$5111,$C504,Тех_Движение!$B$2:$B$5111,"&lt;="&amp;N$3)-$F504)))</f>
        <v/>
      </c>
      <c r="O504" s="54">
        <f>IF(OR($B504="",O$3&lt;$D504+Настройки!$B$7),0,MAX(0,$E504-MAX(0,SUMIFS(Тех_Движение!$G$2:$G$5111,Тех_Движение!$D$2:$D$5111,$C504,Тех_Движение!$B$2:$B$5111,"&lt;="&amp;O$3)-$F504)))</f>
        <v/>
      </c>
      <c r="P504" s="54">
        <f>IF(OR($B504="",P$3&lt;$D504+Настройки!$B$7),0,MAX(0,$E504-MAX(0,SUMIFS(Тех_Движение!$G$2:$G$5111,Тех_Движение!$D$2:$D$5111,$C504,Тех_Движение!$B$2:$B$5111,"&lt;="&amp;P$3)-$F504)))</f>
        <v/>
      </c>
      <c r="Q504" s="54">
        <f>IF(OR($B504="",Q$3&lt;$D504+Настройки!$B$7),0,MAX(0,$E504-MAX(0,SUMIFS(Тех_Движение!$G$2:$G$5111,Тех_Движение!$D$2:$D$5111,$C504,Тех_Движение!$B$2:$B$5111,"&lt;="&amp;Q$3)-$F504)))</f>
        <v/>
      </c>
      <c r="R504" s="54">
        <f>IF($B504="","",SUM($K504:$Q504))</f>
        <v/>
      </c>
      <c r="S504" s="56">
        <f>IF($B504="","",VLOOKUP($C504,Настройки!$A$11:$L$17,9,FALSE))</f>
        <v/>
      </c>
      <c r="T504" s="56">
        <f>IF($B504="","",$R504*$S504)</f>
        <v/>
      </c>
    </row>
    <row r="505">
      <c r="A505" s="20">
        <f>Тех_Движение!$A$502</f>
        <v/>
      </c>
      <c r="B505" s="20">
        <f>IF(Тех_Движение!$F$502&gt;0,Тех_Движение!$I$502,"")</f>
        <v/>
      </c>
      <c r="C505" s="20">
        <f>IF($B505="","",Тех_Движение!$D$502)</f>
        <v/>
      </c>
      <c r="D505" s="42">
        <f>IF($B505="","",Тех_Движение!$B$502)</f>
        <v/>
      </c>
      <c r="E505" s="54">
        <f>IF($B505="","",Тех_Движение!$F$502)</f>
        <v/>
      </c>
      <c r="F505" s="54">
        <f>IF($B505="","",SUMIFS($E$5:$E504,$C$5:$C504,$C505))</f>
        <v/>
      </c>
      <c r="G505" s="54">
        <f>IF($B505="","",MAX(0,$E505-MAX(0,SUMIFS(Тех_Движение!$G$2:$G$5111,Тех_Движение!$D$2:$D$5111,$C505,Тех_Движение!$B$2:$B$5111,"&lt;="&amp;Настройки!$B$5-1)-$F505)))</f>
        <v/>
      </c>
      <c r="H505" s="54">
        <f>IF($B505="","",IF(AND($D505&gt;=Настройки!$B$5,$D505&lt;=Настройки!$B$6),$E505,0))</f>
        <v/>
      </c>
      <c r="I505" s="54">
        <f>IF($B505="","",$G505+$H505-$J505)</f>
        <v/>
      </c>
      <c r="J505" s="54">
        <f>IF($B505="","",MAX(0,$E505-MAX(0,SUMIFS(Тех_Движение!$G$2:$G$5111,Тех_Движение!$D$2:$D$5111,$C505,Тех_Движение!$B$2:$B$5111,"&lt;="&amp;Настройки!$B$6)-$F505)))</f>
        <v/>
      </c>
      <c r="K505" s="54">
        <f>IF(OR($B505="",K$3&lt;$D505+Настройки!$B$7),0,MAX(0,$E505-MAX(0,SUMIFS(Тех_Движение!$G$2:$G$5111,Тех_Движение!$D$2:$D$5111,$C505,Тех_Движение!$B$2:$B$5111,"&lt;="&amp;K$3)-$F505)))</f>
        <v/>
      </c>
      <c r="L505" s="54">
        <f>IF(OR($B505="",L$3&lt;$D505+Настройки!$B$7),0,MAX(0,$E505-MAX(0,SUMIFS(Тех_Движение!$G$2:$G$5111,Тех_Движение!$D$2:$D$5111,$C505,Тех_Движение!$B$2:$B$5111,"&lt;="&amp;L$3)-$F505)))</f>
        <v/>
      </c>
      <c r="M505" s="54">
        <f>IF(OR($B505="",M$3&lt;$D505+Настройки!$B$7),0,MAX(0,$E505-MAX(0,SUMIFS(Тех_Движение!$G$2:$G$5111,Тех_Движение!$D$2:$D$5111,$C505,Тех_Движение!$B$2:$B$5111,"&lt;="&amp;M$3)-$F505)))</f>
        <v/>
      </c>
      <c r="N505" s="54">
        <f>IF(OR($B505="",N$3&lt;$D505+Настройки!$B$7),0,MAX(0,$E505-MAX(0,SUMIFS(Тех_Движение!$G$2:$G$5111,Тех_Движение!$D$2:$D$5111,$C505,Тех_Движение!$B$2:$B$5111,"&lt;="&amp;N$3)-$F505)))</f>
        <v/>
      </c>
      <c r="O505" s="54">
        <f>IF(OR($B505="",O$3&lt;$D505+Настройки!$B$7),0,MAX(0,$E505-MAX(0,SUMIFS(Тех_Движение!$G$2:$G$5111,Тех_Движение!$D$2:$D$5111,$C505,Тех_Движение!$B$2:$B$5111,"&lt;="&amp;O$3)-$F505)))</f>
        <v/>
      </c>
      <c r="P505" s="54">
        <f>IF(OR($B505="",P$3&lt;$D505+Настройки!$B$7),0,MAX(0,$E505-MAX(0,SUMIFS(Тех_Движение!$G$2:$G$5111,Тех_Движение!$D$2:$D$5111,$C505,Тех_Движение!$B$2:$B$5111,"&lt;="&amp;P$3)-$F505)))</f>
        <v/>
      </c>
      <c r="Q505" s="54">
        <f>IF(OR($B505="",Q$3&lt;$D505+Настройки!$B$7),0,MAX(0,$E505-MAX(0,SUMIFS(Тех_Движение!$G$2:$G$5111,Тех_Движение!$D$2:$D$5111,$C505,Тех_Движение!$B$2:$B$5111,"&lt;="&amp;Q$3)-$F505)))</f>
        <v/>
      </c>
      <c r="R505" s="54">
        <f>IF($B505="","",SUM($K505:$Q505))</f>
        <v/>
      </c>
      <c r="S505" s="56">
        <f>IF($B505="","",VLOOKUP($C505,Настройки!$A$11:$L$17,9,FALSE))</f>
        <v/>
      </c>
      <c r="T505" s="56">
        <f>IF($B505="","",$R505*$S505)</f>
        <v/>
      </c>
    </row>
    <row r="506">
      <c r="A506" s="20">
        <f>Тех_Движение!$A$503</f>
        <v/>
      </c>
      <c r="B506" s="20">
        <f>IF(Тех_Движение!$F$503&gt;0,Тех_Движение!$I$503,"")</f>
        <v/>
      </c>
      <c r="C506" s="20">
        <f>IF($B506="","",Тех_Движение!$D$503)</f>
        <v/>
      </c>
      <c r="D506" s="42">
        <f>IF($B506="","",Тех_Движение!$B$503)</f>
        <v/>
      </c>
      <c r="E506" s="54">
        <f>IF($B506="","",Тех_Движение!$F$503)</f>
        <v/>
      </c>
      <c r="F506" s="54">
        <f>IF($B506="","",SUMIFS($E$5:$E505,$C$5:$C505,$C506))</f>
        <v/>
      </c>
      <c r="G506" s="54">
        <f>IF($B506="","",MAX(0,$E506-MAX(0,SUMIFS(Тех_Движение!$G$2:$G$5111,Тех_Движение!$D$2:$D$5111,$C506,Тех_Движение!$B$2:$B$5111,"&lt;="&amp;Настройки!$B$5-1)-$F506)))</f>
        <v/>
      </c>
      <c r="H506" s="54">
        <f>IF($B506="","",IF(AND($D506&gt;=Настройки!$B$5,$D506&lt;=Настройки!$B$6),$E506,0))</f>
        <v/>
      </c>
      <c r="I506" s="54">
        <f>IF($B506="","",$G506+$H506-$J506)</f>
        <v/>
      </c>
      <c r="J506" s="54">
        <f>IF($B506="","",MAX(0,$E506-MAX(0,SUMIFS(Тех_Движение!$G$2:$G$5111,Тех_Движение!$D$2:$D$5111,$C506,Тех_Движение!$B$2:$B$5111,"&lt;="&amp;Настройки!$B$6)-$F506)))</f>
        <v/>
      </c>
      <c r="K506" s="54">
        <f>IF(OR($B506="",K$3&lt;$D506+Настройки!$B$7),0,MAX(0,$E506-MAX(0,SUMIFS(Тех_Движение!$G$2:$G$5111,Тех_Движение!$D$2:$D$5111,$C506,Тех_Движение!$B$2:$B$5111,"&lt;="&amp;K$3)-$F506)))</f>
        <v/>
      </c>
      <c r="L506" s="54">
        <f>IF(OR($B506="",L$3&lt;$D506+Настройки!$B$7),0,MAX(0,$E506-MAX(0,SUMIFS(Тех_Движение!$G$2:$G$5111,Тех_Движение!$D$2:$D$5111,$C506,Тех_Движение!$B$2:$B$5111,"&lt;="&amp;L$3)-$F506)))</f>
        <v/>
      </c>
      <c r="M506" s="54">
        <f>IF(OR($B506="",M$3&lt;$D506+Настройки!$B$7),0,MAX(0,$E506-MAX(0,SUMIFS(Тех_Движение!$G$2:$G$5111,Тех_Движение!$D$2:$D$5111,$C506,Тех_Движение!$B$2:$B$5111,"&lt;="&amp;M$3)-$F506)))</f>
        <v/>
      </c>
      <c r="N506" s="54">
        <f>IF(OR($B506="",N$3&lt;$D506+Настройки!$B$7),0,MAX(0,$E506-MAX(0,SUMIFS(Тех_Движение!$G$2:$G$5111,Тех_Движение!$D$2:$D$5111,$C506,Тех_Движение!$B$2:$B$5111,"&lt;="&amp;N$3)-$F506)))</f>
        <v/>
      </c>
      <c r="O506" s="54">
        <f>IF(OR($B506="",O$3&lt;$D506+Настройки!$B$7),0,MAX(0,$E506-MAX(0,SUMIFS(Тех_Движение!$G$2:$G$5111,Тех_Движение!$D$2:$D$5111,$C506,Тех_Движение!$B$2:$B$5111,"&lt;="&amp;O$3)-$F506)))</f>
        <v/>
      </c>
      <c r="P506" s="54">
        <f>IF(OR($B506="",P$3&lt;$D506+Настройки!$B$7),0,MAX(0,$E506-MAX(0,SUMIFS(Тех_Движение!$G$2:$G$5111,Тех_Движение!$D$2:$D$5111,$C506,Тех_Движение!$B$2:$B$5111,"&lt;="&amp;P$3)-$F506)))</f>
        <v/>
      </c>
      <c r="Q506" s="54">
        <f>IF(OR($B506="",Q$3&lt;$D506+Настройки!$B$7),0,MAX(0,$E506-MAX(0,SUMIFS(Тех_Движение!$G$2:$G$5111,Тех_Движение!$D$2:$D$5111,$C506,Тех_Движение!$B$2:$B$5111,"&lt;="&amp;Q$3)-$F506)))</f>
        <v/>
      </c>
      <c r="R506" s="54">
        <f>IF($B506="","",SUM($K506:$Q506))</f>
        <v/>
      </c>
      <c r="S506" s="56">
        <f>IF($B506="","",VLOOKUP($C506,Настройки!$A$11:$L$17,9,FALSE))</f>
        <v/>
      </c>
      <c r="T506" s="56">
        <f>IF($B506="","",$R506*$S506)</f>
        <v/>
      </c>
    </row>
    <row r="507">
      <c r="A507" s="20">
        <f>Тех_Движение!$A$504</f>
        <v/>
      </c>
      <c r="B507" s="20">
        <f>IF(Тех_Движение!$F$504&gt;0,Тех_Движение!$I$504,"")</f>
        <v/>
      </c>
      <c r="C507" s="20">
        <f>IF($B507="","",Тех_Движение!$D$504)</f>
        <v/>
      </c>
      <c r="D507" s="42">
        <f>IF($B507="","",Тех_Движение!$B$504)</f>
        <v/>
      </c>
      <c r="E507" s="54">
        <f>IF($B507="","",Тех_Движение!$F$504)</f>
        <v/>
      </c>
      <c r="F507" s="54">
        <f>IF($B507="","",SUMIFS($E$5:$E506,$C$5:$C506,$C507))</f>
        <v/>
      </c>
      <c r="G507" s="54">
        <f>IF($B507="","",MAX(0,$E507-MAX(0,SUMIFS(Тех_Движение!$G$2:$G$5111,Тех_Движение!$D$2:$D$5111,$C507,Тех_Движение!$B$2:$B$5111,"&lt;="&amp;Настройки!$B$5-1)-$F507)))</f>
        <v/>
      </c>
      <c r="H507" s="54">
        <f>IF($B507="","",IF(AND($D507&gt;=Настройки!$B$5,$D507&lt;=Настройки!$B$6),$E507,0))</f>
        <v/>
      </c>
      <c r="I507" s="54">
        <f>IF($B507="","",$G507+$H507-$J507)</f>
        <v/>
      </c>
      <c r="J507" s="54">
        <f>IF($B507="","",MAX(0,$E507-MAX(0,SUMIFS(Тех_Движение!$G$2:$G$5111,Тех_Движение!$D$2:$D$5111,$C507,Тех_Движение!$B$2:$B$5111,"&lt;="&amp;Настройки!$B$6)-$F507)))</f>
        <v/>
      </c>
      <c r="K507" s="54">
        <f>IF(OR($B507="",K$3&lt;$D507+Настройки!$B$7),0,MAX(0,$E507-MAX(0,SUMIFS(Тех_Движение!$G$2:$G$5111,Тех_Движение!$D$2:$D$5111,$C507,Тех_Движение!$B$2:$B$5111,"&lt;="&amp;K$3)-$F507)))</f>
        <v/>
      </c>
      <c r="L507" s="54">
        <f>IF(OR($B507="",L$3&lt;$D507+Настройки!$B$7),0,MAX(0,$E507-MAX(0,SUMIFS(Тех_Движение!$G$2:$G$5111,Тех_Движение!$D$2:$D$5111,$C507,Тех_Движение!$B$2:$B$5111,"&lt;="&amp;L$3)-$F507)))</f>
        <v/>
      </c>
      <c r="M507" s="54">
        <f>IF(OR($B507="",M$3&lt;$D507+Настройки!$B$7),0,MAX(0,$E507-MAX(0,SUMIFS(Тех_Движение!$G$2:$G$5111,Тех_Движение!$D$2:$D$5111,$C507,Тех_Движение!$B$2:$B$5111,"&lt;="&amp;M$3)-$F507)))</f>
        <v/>
      </c>
      <c r="N507" s="54">
        <f>IF(OR($B507="",N$3&lt;$D507+Настройки!$B$7),0,MAX(0,$E507-MAX(0,SUMIFS(Тех_Движение!$G$2:$G$5111,Тех_Движение!$D$2:$D$5111,$C507,Тех_Движение!$B$2:$B$5111,"&lt;="&amp;N$3)-$F507)))</f>
        <v/>
      </c>
      <c r="O507" s="54">
        <f>IF(OR($B507="",O$3&lt;$D507+Настройки!$B$7),0,MAX(0,$E507-MAX(0,SUMIFS(Тех_Движение!$G$2:$G$5111,Тех_Движение!$D$2:$D$5111,$C507,Тех_Движение!$B$2:$B$5111,"&lt;="&amp;O$3)-$F507)))</f>
        <v/>
      </c>
      <c r="P507" s="54">
        <f>IF(OR($B507="",P$3&lt;$D507+Настройки!$B$7),0,MAX(0,$E507-MAX(0,SUMIFS(Тех_Движение!$G$2:$G$5111,Тех_Движение!$D$2:$D$5111,$C507,Тех_Движение!$B$2:$B$5111,"&lt;="&amp;P$3)-$F507)))</f>
        <v/>
      </c>
      <c r="Q507" s="54">
        <f>IF(OR($B507="",Q$3&lt;$D507+Настройки!$B$7),0,MAX(0,$E507-MAX(0,SUMIFS(Тех_Движение!$G$2:$G$5111,Тех_Движение!$D$2:$D$5111,$C507,Тех_Движение!$B$2:$B$5111,"&lt;="&amp;Q$3)-$F507)))</f>
        <v/>
      </c>
      <c r="R507" s="54">
        <f>IF($B507="","",SUM($K507:$Q507))</f>
        <v/>
      </c>
      <c r="S507" s="56">
        <f>IF($B507="","",VLOOKUP($C507,Настройки!$A$11:$L$17,9,FALSE))</f>
        <v/>
      </c>
      <c r="T507" s="56">
        <f>IF($B507="","",$R507*$S507)</f>
        <v/>
      </c>
    </row>
    <row r="508">
      <c r="A508" s="20">
        <f>Тех_Движение!$A$505</f>
        <v/>
      </c>
      <c r="B508" s="20">
        <f>IF(Тех_Движение!$F$505&gt;0,Тех_Движение!$I$505,"")</f>
        <v/>
      </c>
      <c r="C508" s="20">
        <f>IF($B508="","",Тех_Движение!$D$505)</f>
        <v/>
      </c>
      <c r="D508" s="42">
        <f>IF($B508="","",Тех_Движение!$B$505)</f>
        <v/>
      </c>
      <c r="E508" s="54">
        <f>IF($B508="","",Тех_Движение!$F$505)</f>
        <v/>
      </c>
      <c r="F508" s="54">
        <f>IF($B508="","",SUMIFS($E$5:$E507,$C$5:$C507,$C508))</f>
        <v/>
      </c>
      <c r="G508" s="54">
        <f>IF($B508="","",MAX(0,$E508-MAX(0,SUMIFS(Тех_Движение!$G$2:$G$5111,Тех_Движение!$D$2:$D$5111,$C508,Тех_Движение!$B$2:$B$5111,"&lt;="&amp;Настройки!$B$5-1)-$F508)))</f>
        <v/>
      </c>
      <c r="H508" s="54">
        <f>IF($B508="","",IF(AND($D508&gt;=Настройки!$B$5,$D508&lt;=Настройки!$B$6),$E508,0))</f>
        <v/>
      </c>
      <c r="I508" s="54">
        <f>IF($B508="","",$G508+$H508-$J508)</f>
        <v/>
      </c>
      <c r="J508" s="54">
        <f>IF($B508="","",MAX(0,$E508-MAX(0,SUMIFS(Тех_Движение!$G$2:$G$5111,Тех_Движение!$D$2:$D$5111,$C508,Тех_Движение!$B$2:$B$5111,"&lt;="&amp;Настройки!$B$6)-$F508)))</f>
        <v/>
      </c>
      <c r="K508" s="54">
        <f>IF(OR($B508="",K$3&lt;$D508+Настройки!$B$7),0,MAX(0,$E508-MAX(0,SUMIFS(Тех_Движение!$G$2:$G$5111,Тех_Движение!$D$2:$D$5111,$C508,Тех_Движение!$B$2:$B$5111,"&lt;="&amp;K$3)-$F508)))</f>
        <v/>
      </c>
      <c r="L508" s="54">
        <f>IF(OR($B508="",L$3&lt;$D508+Настройки!$B$7),0,MAX(0,$E508-MAX(0,SUMIFS(Тех_Движение!$G$2:$G$5111,Тех_Движение!$D$2:$D$5111,$C508,Тех_Движение!$B$2:$B$5111,"&lt;="&amp;L$3)-$F508)))</f>
        <v/>
      </c>
      <c r="M508" s="54">
        <f>IF(OR($B508="",M$3&lt;$D508+Настройки!$B$7),0,MAX(0,$E508-MAX(0,SUMIFS(Тех_Движение!$G$2:$G$5111,Тех_Движение!$D$2:$D$5111,$C508,Тех_Движение!$B$2:$B$5111,"&lt;="&amp;M$3)-$F508)))</f>
        <v/>
      </c>
      <c r="N508" s="54">
        <f>IF(OR($B508="",N$3&lt;$D508+Настройки!$B$7),0,MAX(0,$E508-MAX(0,SUMIFS(Тех_Движение!$G$2:$G$5111,Тех_Движение!$D$2:$D$5111,$C508,Тех_Движение!$B$2:$B$5111,"&lt;="&amp;N$3)-$F508)))</f>
        <v/>
      </c>
      <c r="O508" s="54">
        <f>IF(OR($B508="",O$3&lt;$D508+Настройки!$B$7),0,MAX(0,$E508-MAX(0,SUMIFS(Тех_Движение!$G$2:$G$5111,Тех_Движение!$D$2:$D$5111,$C508,Тех_Движение!$B$2:$B$5111,"&lt;="&amp;O$3)-$F508)))</f>
        <v/>
      </c>
      <c r="P508" s="54">
        <f>IF(OR($B508="",P$3&lt;$D508+Настройки!$B$7),0,MAX(0,$E508-MAX(0,SUMIFS(Тех_Движение!$G$2:$G$5111,Тех_Движение!$D$2:$D$5111,$C508,Тех_Движение!$B$2:$B$5111,"&lt;="&amp;P$3)-$F508)))</f>
        <v/>
      </c>
      <c r="Q508" s="54">
        <f>IF(OR($B508="",Q$3&lt;$D508+Настройки!$B$7),0,MAX(0,$E508-MAX(0,SUMIFS(Тех_Движение!$G$2:$G$5111,Тех_Движение!$D$2:$D$5111,$C508,Тех_Движение!$B$2:$B$5111,"&lt;="&amp;Q$3)-$F508)))</f>
        <v/>
      </c>
      <c r="R508" s="54">
        <f>IF($B508="","",SUM($K508:$Q508))</f>
        <v/>
      </c>
      <c r="S508" s="56">
        <f>IF($B508="","",VLOOKUP($C508,Настройки!$A$11:$L$17,9,FALSE))</f>
        <v/>
      </c>
      <c r="T508" s="56">
        <f>IF($B508="","",$R508*$S508)</f>
        <v/>
      </c>
    </row>
    <row r="509">
      <c r="A509" s="20">
        <f>Тех_Движение!$A$506</f>
        <v/>
      </c>
      <c r="B509" s="20">
        <f>IF(Тех_Движение!$F$506&gt;0,Тех_Движение!$I$506,"")</f>
        <v/>
      </c>
      <c r="C509" s="20">
        <f>IF($B509="","",Тех_Движение!$D$506)</f>
        <v/>
      </c>
      <c r="D509" s="42">
        <f>IF($B509="","",Тех_Движение!$B$506)</f>
        <v/>
      </c>
      <c r="E509" s="54">
        <f>IF($B509="","",Тех_Движение!$F$506)</f>
        <v/>
      </c>
      <c r="F509" s="54">
        <f>IF($B509="","",SUMIFS($E$5:$E508,$C$5:$C508,$C509))</f>
        <v/>
      </c>
      <c r="G509" s="54">
        <f>IF($B509="","",MAX(0,$E509-MAX(0,SUMIFS(Тех_Движение!$G$2:$G$5111,Тех_Движение!$D$2:$D$5111,$C509,Тех_Движение!$B$2:$B$5111,"&lt;="&amp;Настройки!$B$5-1)-$F509)))</f>
        <v/>
      </c>
      <c r="H509" s="54">
        <f>IF($B509="","",IF(AND($D509&gt;=Настройки!$B$5,$D509&lt;=Настройки!$B$6),$E509,0))</f>
        <v/>
      </c>
      <c r="I509" s="54">
        <f>IF($B509="","",$G509+$H509-$J509)</f>
        <v/>
      </c>
      <c r="J509" s="54">
        <f>IF($B509="","",MAX(0,$E509-MAX(0,SUMIFS(Тех_Движение!$G$2:$G$5111,Тех_Движение!$D$2:$D$5111,$C509,Тех_Движение!$B$2:$B$5111,"&lt;="&amp;Настройки!$B$6)-$F509)))</f>
        <v/>
      </c>
      <c r="K509" s="54">
        <f>IF(OR($B509="",K$3&lt;$D509+Настройки!$B$7),0,MAX(0,$E509-MAX(0,SUMIFS(Тех_Движение!$G$2:$G$5111,Тех_Движение!$D$2:$D$5111,$C509,Тех_Движение!$B$2:$B$5111,"&lt;="&amp;K$3)-$F509)))</f>
        <v/>
      </c>
      <c r="L509" s="54">
        <f>IF(OR($B509="",L$3&lt;$D509+Настройки!$B$7),0,MAX(0,$E509-MAX(0,SUMIFS(Тех_Движение!$G$2:$G$5111,Тех_Движение!$D$2:$D$5111,$C509,Тех_Движение!$B$2:$B$5111,"&lt;="&amp;L$3)-$F509)))</f>
        <v/>
      </c>
      <c r="M509" s="54">
        <f>IF(OR($B509="",M$3&lt;$D509+Настройки!$B$7),0,MAX(0,$E509-MAX(0,SUMIFS(Тех_Движение!$G$2:$G$5111,Тех_Движение!$D$2:$D$5111,$C509,Тех_Движение!$B$2:$B$5111,"&lt;="&amp;M$3)-$F509)))</f>
        <v/>
      </c>
      <c r="N509" s="54">
        <f>IF(OR($B509="",N$3&lt;$D509+Настройки!$B$7),0,MAX(0,$E509-MAX(0,SUMIFS(Тех_Движение!$G$2:$G$5111,Тех_Движение!$D$2:$D$5111,$C509,Тех_Движение!$B$2:$B$5111,"&lt;="&amp;N$3)-$F509)))</f>
        <v/>
      </c>
      <c r="O509" s="54">
        <f>IF(OR($B509="",O$3&lt;$D509+Настройки!$B$7),0,MAX(0,$E509-MAX(0,SUMIFS(Тех_Движение!$G$2:$G$5111,Тех_Движение!$D$2:$D$5111,$C509,Тех_Движение!$B$2:$B$5111,"&lt;="&amp;O$3)-$F509)))</f>
        <v/>
      </c>
      <c r="P509" s="54">
        <f>IF(OR($B509="",P$3&lt;$D509+Настройки!$B$7),0,MAX(0,$E509-MAX(0,SUMIFS(Тех_Движение!$G$2:$G$5111,Тех_Движение!$D$2:$D$5111,$C509,Тех_Движение!$B$2:$B$5111,"&lt;="&amp;P$3)-$F509)))</f>
        <v/>
      </c>
      <c r="Q509" s="54">
        <f>IF(OR($B509="",Q$3&lt;$D509+Настройки!$B$7),0,MAX(0,$E509-MAX(0,SUMIFS(Тех_Движение!$G$2:$G$5111,Тех_Движение!$D$2:$D$5111,$C509,Тех_Движение!$B$2:$B$5111,"&lt;="&amp;Q$3)-$F509)))</f>
        <v/>
      </c>
      <c r="R509" s="54">
        <f>IF($B509="","",SUM($K509:$Q509))</f>
        <v/>
      </c>
      <c r="S509" s="56">
        <f>IF($B509="","",VLOOKUP($C509,Настройки!$A$11:$L$17,9,FALSE))</f>
        <v/>
      </c>
      <c r="T509" s="56">
        <f>IF($B509="","",$R509*$S509)</f>
        <v/>
      </c>
    </row>
    <row r="510">
      <c r="A510" s="20">
        <f>Тех_Движение!$A$507</f>
        <v/>
      </c>
      <c r="B510" s="20">
        <f>IF(Тех_Движение!$F$507&gt;0,Тех_Движение!$I$507,"")</f>
        <v/>
      </c>
      <c r="C510" s="20">
        <f>IF($B510="","",Тех_Движение!$D$507)</f>
        <v/>
      </c>
      <c r="D510" s="42">
        <f>IF($B510="","",Тех_Движение!$B$507)</f>
        <v/>
      </c>
      <c r="E510" s="54">
        <f>IF($B510="","",Тех_Движение!$F$507)</f>
        <v/>
      </c>
      <c r="F510" s="54">
        <f>IF($B510="","",SUMIFS($E$5:$E509,$C$5:$C509,$C510))</f>
        <v/>
      </c>
      <c r="G510" s="54">
        <f>IF($B510="","",MAX(0,$E510-MAX(0,SUMIFS(Тех_Движение!$G$2:$G$5111,Тех_Движение!$D$2:$D$5111,$C510,Тех_Движение!$B$2:$B$5111,"&lt;="&amp;Настройки!$B$5-1)-$F510)))</f>
        <v/>
      </c>
      <c r="H510" s="54">
        <f>IF($B510="","",IF(AND($D510&gt;=Настройки!$B$5,$D510&lt;=Настройки!$B$6),$E510,0))</f>
        <v/>
      </c>
      <c r="I510" s="54">
        <f>IF($B510="","",$G510+$H510-$J510)</f>
        <v/>
      </c>
      <c r="J510" s="54">
        <f>IF($B510="","",MAX(0,$E510-MAX(0,SUMIFS(Тех_Движение!$G$2:$G$5111,Тех_Движение!$D$2:$D$5111,$C510,Тех_Движение!$B$2:$B$5111,"&lt;="&amp;Настройки!$B$6)-$F510)))</f>
        <v/>
      </c>
      <c r="K510" s="54">
        <f>IF(OR($B510="",K$3&lt;$D510+Настройки!$B$7),0,MAX(0,$E510-MAX(0,SUMIFS(Тех_Движение!$G$2:$G$5111,Тех_Движение!$D$2:$D$5111,$C510,Тех_Движение!$B$2:$B$5111,"&lt;="&amp;K$3)-$F510)))</f>
        <v/>
      </c>
      <c r="L510" s="54">
        <f>IF(OR($B510="",L$3&lt;$D510+Настройки!$B$7),0,MAX(0,$E510-MAX(0,SUMIFS(Тех_Движение!$G$2:$G$5111,Тех_Движение!$D$2:$D$5111,$C510,Тех_Движение!$B$2:$B$5111,"&lt;="&amp;L$3)-$F510)))</f>
        <v/>
      </c>
      <c r="M510" s="54">
        <f>IF(OR($B510="",M$3&lt;$D510+Настройки!$B$7),0,MAX(0,$E510-MAX(0,SUMIFS(Тех_Движение!$G$2:$G$5111,Тех_Движение!$D$2:$D$5111,$C510,Тех_Движение!$B$2:$B$5111,"&lt;="&amp;M$3)-$F510)))</f>
        <v/>
      </c>
      <c r="N510" s="54">
        <f>IF(OR($B510="",N$3&lt;$D510+Настройки!$B$7),0,MAX(0,$E510-MAX(0,SUMIFS(Тех_Движение!$G$2:$G$5111,Тех_Движение!$D$2:$D$5111,$C510,Тех_Движение!$B$2:$B$5111,"&lt;="&amp;N$3)-$F510)))</f>
        <v/>
      </c>
      <c r="O510" s="54">
        <f>IF(OR($B510="",O$3&lt;$D510+Настройки!$B$7),0,MAX(0,$E510-MAX(0,SUMIFS(Тех_Движение!$G$2:$G$5111,Тех_Движение!$D$2:$D$5111,$C510,Тех_Движение!$B$2:$B$5111,"&lt;="&amp;O$3)-$F510)))</f>
        <v/>
      </c>
      <c r="P510" s="54">
        <f>IF(OR($B510="",P$3&lt;$D510+Настройки!$B$7),0,MAX(0,$E510-MAX(0,SUMIFS(Тех_Движение!$G$2:$G$5111,Тех_Движение!$D$2:$D$5111,$C510,Тех_Движение!$B$2:$B$5111,"&lt;="&amp;P$3)-$F510)))</f>
        <v/>
      </c>
      <c r="Q510" s="54">
        <f>IF(OR($B510="",Q$3&lt;$D510+Настройки!$B$7),0,MAX(0,$E510-MAX(0,SUMIFS(Тех_Движение!$G$2:$G$5111,Тех_Движение!$D$2:$D$5111,$C510,Тех_Движение!$B$2:$B$5111,"&lt;="&amp;Q$3)-$F510)))</f>
        <v/>
      </c>
      <c r="R510" s="54">
        <f>IF($B510="","",SUM($K510:$Q510))</f>
        <v/>
      </c>
      <c r="S510" s="56">
        <f>IF($B510="","",VLOOKUP($C510,Настройки!$A$11:$L$17,9,FALSE))</f>
        <v/>
      </c>
      <c r="T510" s="56">
        <f>IF($B510="","",$R510*$S510)</f>
        <v/>
      </c>
    </row>
    <row r="511">
      <c r="A511" s="20">
        <f>Тех_Движение!$A$508</f>
        <v/>
      </c>
      <c r="B511" s="20">
        <f>IF(Тех_Движение!$F$508&gt;0,Тех_Движение!$I$508,"")</f>
        <v/>
      </c>
      <c r="C511" s="20">
        <f>IF($B511="","",Тех_Движение!$D$508)</f>
        <v/>
      </c>
      <c r="D511" s="42">
        <f>IF($B511="","",Тех_Движение!$B$508)</f>
        <v/>
      </c>
      <c r="E511" s="54">
        <f>IF($B511="","",Тех_Движение!$F$508)</f>
        <v/>
      </c>
      <c r="F511" s="54">
        <f>IF($B511="","",SUMIFS($E$5:$E510,$C$5:$C510,$C511))</f>
        <v/>
      </c>
      <c r="G511" s="54">
        <f>IF($B511="","",MAX(0,$E511-MAX(0,SUMIFS(Тех_Движение!$G$2:$G$5111,Тех_Движение!$D$2:$D$5111,$C511,Тех_Движение!$B$2:$B$5111,"&lt;="&amp;Настройки!$B$5-1)-$F511)))</f>
        <v/>
      </c>
      <c r="H511" s="54">
        <f>IF($B511="","",IF(AND($D511&gt;=Настройки!$B$5,$D511&lt;=Настройки!$B$6),$E511,0))</f>
        <v/>
      </c>
      <c r="I511" s="54">
        <f>IF($B511="","",$G511+$H511-$J511)</f>
        <v/>
      </c>
      <c r="J511" s="54">
        <f>IF($B511="","",MAX(0,$E511-MAX(0,SUMIFS(Тех_Движение!$G$2:$G$5111,Тех_Движение!$D$2:$D$5111,$C511,Тех_Движение!$B$2:$B$5111,"&lt;="&amp;Настройки!$B$6)-$F511)))</f>
        <v/>
      </c>
      <c r="K511" s="54">
        <f>IF(OR($B511="",K$3&lt;$D511+Настройки!$B$7),0,MAX(0,$E511-MAX(0,SUMIFS(Тех_Движение!$G$2:$G$5111,Тех_Движение!$D$2:$D$5111,$C511,Тех_Движение!$B$2:$B$5111,"&lt;="&amp;K$3)-$F511)))</f>
        <v/>
      </c>
      <c r="L511" s="54">
        <f>IF(OR($B511="",L$3&lt;$D511+Настройки!$B$7),0,MAX(0,$E511-MAX(0,SUMIFS(Тех_Движение!$G$2:$G$5111,Тех_Движение!$D$2:$D$5111,$C511,Тех_Движение!$B$2:$B$5111,"&lt;="&amp;L$3)-$F511)))</f>
        <v/>
      </c>
      <c r="M511" s="54">
        <f>IF(OR($B511="",M$3&lt;$D511+Настройки!$B$7),0,MAX(0,$E511-MAX(0,SUMIFS(Тех_Движение!$G$2:$G$5111,Тех_Движение!$D$2:$D$5111,$C511,Тех_Движение!$B$2:$B$5111,"&lt;="&amp;M$3)-$F511)))</f>
        <v/>
      </c>
      <c r="N511" s="54">
        <f>IF(OR($B511="",N$3&lt;$D511+Настройки!$B$7),0,MAX(0,$E511-MAX(0,SUMIFS(Тех_Движение!$G$2:$G$5111,Тех_Движение!$D$2:$D$5111,$C511,Тех_Движение!$B$2:$B$5111,"&lt;="&amp;N$3)-$F511)))</f>
        <v/>
      </c>
      <c r="O511" s="54">
        <f>IF(OR($B511="",O$3&lt;$D511+Настройки!$B$7),0,MAX(0,$E511-MAX(0,SUMIFS(Тех_Движение!$G$2:$G$5111,Тех_Движение!$D$2:$D$5111,$C511,Тех_Движение!$B$2:$B$5111,"&lt;="&amp;O$3)-$F511)))</f>
        <v/>
      </c>
      <c r="P511" s="54">
        <f>IF(OR($B511="",P$3&lt;$D511+Настройки!$B$7),0,MAX(0,$E511-MAX(0,SUMIFS(Тех_Движение!$G$2:$G$5111,Тех_Движение!$D$2:$D$5111,$C511,Тех_Движение!$B$2:$B$5111,"&lt;="&amp;P$3)-$F511)))</f>
        <v/>
      </c>
      <c r="Q511" s="54">
        <f>IF(OR($B511="",Q$3&lt;$D511+Настройки!$B$7),0,MAX(0,$E511-MAX(0,SUMIFS(Тех_Движение!$G$2:$G$5111,Тех_Движение!$D$2:$D$5111,$C511,Тех_Движение!$B$2:$B$5111,"&lt;="&amp;Q$3)-$F511)))</f>
        <v/>
      </c>
      <c r="R511" s="54">
        <f>IF($B511="","",SUM($K511:$Q511))</f>
        <v/>
      </c>
      <c r="S511" s="56">
        <f>IF($B511="","",VLOOKUP($C511,Настройки!$A$11:$L$17,9,FALSE))</f>
        <v/>
      </c>
      <c r="T511" s="56">
        <f>IF($B511="","",$R511*$S511)</f>
        <v/>
      </c>
    </row>
    <row r="512">
      <c r="A512" s="20">
        <f>Тех_Движение!$A$509</f>
        <v/>
      </c>
      <c r="B512" s="20">
        <f>IF(Тех_Движение!$F$509&gt;0,Тех_Движение!$I$509,"")</f>
        <v/>
      </c>
      <c r="C512" s="20">
        <f>IF($B512="","",Тех_Движение!$D$509)</f>
        <v/>
      </c>
      <c r="D512" s="42">
        <f>IF($B512="","",Тех_Движение!$B$509)</f>
        <v/>
      </c>
      <c r="E512" s="54">
        <f>IF($B512="","",Тех_Движение!$F$509)</f>
        <v/>
      </c>
      <c r="F512" s="54">
        <f>IF($B512="","",SUMIFS($E$5:$E511,$C$5:$C511,$C512))</f>
        <v/>
      </c>
      <c r="G512" s="54">
        <f>IF($B512="","",MAX(0,$E512-MAX(0,SUMIFS(Тех_Движение!$G$2:$G$5111,Тех_Движение!$D$2:$D$5111,$C512,Тех_Движение!$B$2:$B$5111,"&lt;="&amp;Настройки!$B$5-1)-$F512)))</f>
        <v/>
      </c>
      <c r="H512" s="54">
        <f>IF($B512="","",IF(AND($D512&gt;=Настройки!$B$5,$D512&lt;=Настройки!$B$6),$E512,0))</f>
        <v/>
      </c>
      <c r="I512" s="54">
        <f>IF($B512="","",$G512+$H512-$J512)</f>
        <v/>
      </c>
      <c r="J512" s="54">
        <f>IF($B512="","",MAX(0,$E512-MAX(0,SUMIFS(Тех_Движение!$G$2:$G$5111,Тех_Движение!$D$2:$D$5111,$C512,Тех_Движение!$B$2:$B$5111,"&lt;="&amp;Настройки!$B$6)-$F512)))</f>
        <v/>
      </c>
      <c r="K512" s="54">
        <f>IF(OR($B512="",K$3&lt;$D512+Настройки!$B$7),0,MAX(0,$E512-MAX(0,SUMIFS(Тех_Движение!$G$2:$G$5111,Тех_Движение!$D$2:$D$5111,$C512,Тех_Движение!$B$2:$B$5111,"&lt;="&amp;K$3)-$F512)))</f>
        <v/>
      </c>
      <c r="L512" s="54">
        <f>IF(OR($B512="",L$3&lt;$D512+Настройки!$B$7),0,MAX(0,$E512-MAX(0,SUMIFS(Тех_Движение!$G$2:$G$5111,Тех_Движение!$D$2:$D$5111,$C512,Тех_Движение!$B$2:$B$5111,"&lt;="&amp;L$3)-$F512)))</f>
        <v/>
      </c>
      <c r="M512" s="54">
        <f>IF(OR($B512="",M$3&lt;$D512+Настройки!$B$7),0,MAX(0,$E512-MAX(0,SUMIFS(Тех_Движение!$G$2:$G$5111,Тех_Движение!$D$2:$D$5111,$C512,Тех_Движение!$B$2:$B$5111,"&lt;="&amp;M$3)-$F512)))</f>
        <v/>
      </c>
      <c r="N512" s="54">
        <f>IF(OR($B512="",N$3&lt;$D512+Настройки!$B$7),0,MAX(0,$E512-MAX(0,SUMIFS(Тех_Движение!$G$2:$G$5111,Тех_Движение!$D$2:$D$5111,$C512,Тех_Движение!$B$2:$B$5111,"&lt;="&amp;N$3)-$F512)))</f>
        <v/>
      </c>
      <c r="O512" s="54">
        <f>IF(OR($B512="",O$3&lt;$D512+Настройки!$B$7),0,MAX(0,$E512-MAX(0,SUMIFS(Тех_Движение!$G$2:$G$5111,Тех_Движение!$D$2:$D$5111,$C512,Тех_Движение!$B$2:$B$5111,"&lt;="&amp;O$3)-$F512)))</f>
        <v/>
      </c>
      <c r="P512" s="54">
        <f>IF(OR($B512="",P$3&lt;$D512+Настройки!$B$7),0,MAX(0,$E512-MAX(0,SUMIFS(Тех_Движение!$G$2:$G$5111,Тех_Движение!$D$2:$D$5111,$C512,Тех_Движение!$B$2:$B$5111,"&lt;="&amp;P$3)-$F512)))</f>
        <v/>
      </c>
      <c r="Q512" s="54">
        <f>IF(OR($B512="",Q$3&lt;$D512+Настройки!$B$7),0,MAX(0,$E512-MAX(0,SUMIFS(Тех_Движение!$G$2:$G$5111,Тех_Движение!$D$2:$D$5111,$C512,Тех_Движение!$B$2:$B$5111,"&lt;="&amp;Q$3)-$F512)))</f>
        <v/>
      </c>
      <c r="R512" s="54">
        <f>IF($B512="","",SUM($K512:$Q512))</f>
        <v/>
      </c>
      <c r="S512" s="56">
        <f>IF($B512="","",VLOOKUP($C512,Настройки!$A$11:$L$17,9,FALSE))</f>
        <v/>
      </c>
      <c r="T512" s="56">
        <f>IF($B512="","",$R512*$S512)</f>
        <v/>
      </c>
    </row>
    <row r="513">
      <c r="A513" s="20">
        <f>Тех_Движение!$A$510</f>
        <v/>
      </c>
      <c r="B513" s="20">
        <f>IF(Тех_Движение!$F$510&gt;0,Тех_Движение!$I$510,"")</f>
        <v/>
      </c>
      <c r="C513" s="20">
        <f>IF($B513="","",Тех_Движение!$D$510)</f>
        <v/>
      </c>
      <c r="D513" s="42">
        <f>IF($B513="","",Тех_Движение!$B$510)</f>
        <v/>
      </c>
      <c r="E513" s="54">
        <f>IF($B513="","",Тех_Движение!$F$510)</f>
        <v/>
      </c>
      <c r="F513" s="54">
        <f>IF($B513="","",SUMIFS($E$5:$E512,$C$5:$C512,$C513))</f>
        <v/>
      </c>
      <c r="G513" s="54">
        <f>IF($B513="","",MAX(0,$E513-MAX(0,SUMIFS(Тех_Движение!$G$2:$G$5111,Тех_Движение!$D$2:$D$5111,$C513,Тех_Движение!$B$2:$B$5111,"&lt;="&amp;Настройки!$B$5-1)-$F513)))</f>
        <v/>
      </c>
      <c r="H513" s="54">
        <f>IF($B513="","",IF(AND($D513&gt;=Настройки!$B$5,$D513&lt;=Настройки!$B$6),$E513,0))</f>
        <v/>
      </c>
      <c r="I513" s="54">
        <f>IF($B513="","",$G513+$H513-$J513)</f>
        <v/>
      </c>
      <c r="J513" s="54">
        <f>IF($B513="","",MAX(0,$E513-MAX(0,SUMIFS(Тех_Движение!$G$2:$G$5111,Тех_Движение!$D$2:$D$5111,$C513,Тех_Движение!$B$2:$B$5111,"&lt;="&amp;Настройки!$B$6)-$F513)))</f>
        <v/>
      </c>
      <c r="K513" s="54">
        <f>IF(OR($B513="",K$3&lt;$D513+Настройки!$B$7),0,MAX(0,$E513-MAX(0,SUMIFS(Тех_Движение!$G$2:$G$5111,Тех_Движение!$D$2:$D$5111,$C513,Тех_Движение!$B$2:$B$5111,"&lt;="&amp;K$3)-$F513)))</f>
        <v/>
      </c>
      <c r="L513" s="54">
        <f>IF(OR($B513="",L$3&lt;$D513+Настройки!$B$7),0,MAX(0,$E513-MAX(0,SUMIFS(Тех_Движение!$G$2:$G$5111,Тех_Движение!$D$2:$D$5111,$C513,Тех_Движение!$B$2:$B$5111,"&lt;="&amp;L$3)-$F513)))</f>
        <v/>
      </c>
      <c r="M513" s="54">
        <f>IF(OR($B513="",M$3&lt;$D513+Настройки!$B$7),0,MAX(0,$E513-MAX(0,SUMIFS(Тех_Движение!$G$2:$G$5111,Тех_Движение!$D$2:$D$5111,$C513,Тех_Движение!$B$2:$B$5111,"&lt;="&amp;M$3)-$F513)))</f>
        <v/>
      </c>
      <c r="N513" s="54">
        <f>IF(OR($B513="",N$3&lt;$D513+Настройки!$B$7),0,MAX(0,$E513-MAX(0,SUMIFS(Тех_Движение!$G$2:$G$5111,Тех_Движение!$D$2:$D$5111,$C513,Тех_Движение!$B$2:$B$5111,"&lt;="&amp;N$3)-$F513)))</f>
        <v/>
      </c>
      <c r="O513" s="54">
        <f>IF(OR($B513="",O$3&lt;$D513+Настройки!$B$7),0,MAX(0,$E513-MAX(0,SUMIFS(Тех_Движение!$G$2:$G$5111,Тех_Движение!$D$2:$D$5111,$C513,Тех_Движение!$B$2:$B$5111,"&lt;="&amp;O$3)-$F513)))</f>
        <v/>
      </c>
      <c r="P513" s="54">
        <f>IF(OR($B513="",P$3&lt;$D513+Настройки!$B$7),0,MAX(0,$E513-MAX(0,SUMIFS(Тех_Движение!$G$2:$G$5111,Тех_Движение!$D$2:$D$5111,$C513,Тех_Движение!$B$2:$B$5111,"&lt;="&amp;P$3)-$F513)))</f>
        <v/>
      </c>
      <c r="Q513" s="54">
        <f>IF(OR($B513="",Q$3&lt;$D513+Настройки!$B$7),0,MAX(0,$E513-MAX(0,SUMIFS(Тех_Движение!$G$2:$G$5111,Тех_Движение!$D$2:$D$5111,$C513,Тех_Движение!$B$2:$B$5111,"&lt;="&amp;Q$3)-$F513)))</f>
        <v/>
      </c>
      <c r="R513" s="54">
        <f>IF($B513="","",SUM($K513:$Q513))</f>
        <v/>
      </c>
      <c r="S513" s="56">
        <f>IF($B513="","",VLOOKUP($C513,Настройки!$A$11:$L$17,9,FALSE))</f>
        <v/>
      </c>
      <c r="T513" s="56">
        <f>IF($B513="","",$R513*$S513)</f>
        <v/>
      </c>
    </row>
    <row r="514">
      <c r="A514" s="20">
        <f>Тех_Движение!$A$511</f>
        <v/>
      </c>
      <c r="B514" s="20">
        <f>IF(Тех_Движение!$F$511&gt;0,Тех_Движение!$I$511,"")</f>
        <v/>
      </c>
      <c r="C514" s="20">
        <f>IF($B514="","",Тех_Движение!$D$511)</f>
        <v/>
      </c>
      <c r="D514" s="42">
        <f>IF($B514="","",Тех_Движение!$B$511)</f>
        <v/>
      </c>
      <c r="E514" s="54">
        <f>IF($B514="","",Тех_Движение!$F$511)</f>
        <v/>
      </c>
      <c r="F514" s="54">
        <f>IF($B514="","",SUMIFS($E$5:$E513,$C$5:$C513,$C514))</f>
        <v/>
      </c>
      <c r="G514" s="54">
        <f>IF($B514="","",MAX(0,$E514-MAX(0,SUMIFS(Тех_Движение!$G$2:$G$5111,Тех_Движение!$D$2:$D$5111,$C514,Тех_Движение!$B$2:$B$5111,"&lt;="&amp;Настройки!$B$5-1)-$F514)))</f>
        <v/>
      </c>
      <c r="H514" s="54">
        <f>IF($B514="","",IF(AND($D514&gt;=Настройки!$B$5,$D514&lt;=Настройки!$B$6),$E514,0))</f>
        <v/>
      </c>
      <c r="I514" s="54">
        <f>IF($B514="","",$G514+$H514-$J514)</f>
        <v/>
      </c>
      <c r="J514" s="54">
        <f>IF($B514="","",MAX(0,$E514-MAX(0,SUMIFS(Тех_Движение!$G$2:$G$5111,Тех_Движение!$D$2:$D$5111,$C514,Тех_Движение!$B$2:$B$5111,"&lt;="&amp;Настройки!$B$6)-$F514)))</f>
        <v/>
      </c>
      <c r="K514" s="54">
        <f>IF(OR($B514="",K$3&lt;$D514+Настройки!$B$7),0,MAX(0,$E514-MAX(0,SUMIFS(Тех_Движение!$G$2:$G$5111,Тех_Движение!$D$2:$D$5111,$C514,Тех_Движение!$B$2:$B$5111,"&lt;="&amp;K$3)-$F514)))</f>
        <v/>
      </c>
      <c r="L514" s="54">
        <f>IF(OR($B514="",L$3&lt;$D514+Настройки!$B$7),0,MAX(0,$E514-MAX(0,SUMIFS(Тех_Движение!$G$2:$G$5111,Тех_Движение!$D$2:$D$5111,$C514,Тех_Движение!$B$2:$B$5111,"&lt;="&amp;L$3)-$F514)))</f>
        <v/>
      </c>
      <c r="M514" s="54">
        <f>IF(OR($B514="",M$3&lt;$D514+Настройки!$B$7),0,MAX(0,$E514-MAX(0,SUMIFS(Тех_Движение!$G$2:$G$5111,Тех_Движение!$D$2:$D$5111,$C514,Тех_Движение!$B$2:$B$5111,"&lt;="&amp;M$3)-$F514)))</f>
        <v/>
      </c>
      <c r="N514" s="54">
        <f>IF(OR($B514="",N$3&lt;$D514+Настройки!$B$7),0,MAX(0,$E514-MAX(0,SUMIFS(Тех_Движение!$G$2:$G$5111,Тех_Движение!$D$2:$D$5111,$C514,Тех_Движение!$B$2:$B$5111,"&lt;="&amp;N$3)-$F514)))</f>
        <v/>
      </c>
      <c r="O514" s="54">
        <f>IF(OR($B514="",O$3&lt;$D514+Настройки!$B$7),0,MAX(0,$E514-MAX(0,SUMIFS(Тех_Движение!$G$2:$G$5111,Тех_Движение!$D$2:$D$5111,$C514,Тех_Движение!$B$2:$B$5111,"&lt;="&amp;O$3)-$F514)))</f>
        <v/>
      </c>
      <c r="P514" s="54">
        <f>IF(OR($B514="",P$3&lt;$D514+Настройки!$B$7),0,MAX(0,$E514-MAX(0,SUMIFS(Тех_Движение!$G$2:$G$5111,Тех_Движение!$D$2:$D$5111,$C514,Тех_Движение!$B$2:$B$5111,"&lt;="&amp;P$3)-$F514)))</f>
        <v/>
      </c>
      <c r="Q514" s="54">
        <f>IF(OR($B514="",Q$3&lt;$D514+Настройки!$B$7),0,MAX(0,$E514-MAX(0,SUMIFS(Тех_Движение!$G$2:$G$5111,Тех_Движение!$D$2:$D$5111,$C514,Тех_Движение!$B$2:$B$5111,"&lt;="&amp;Q$3)-$F514)))</f>
        <v/>
      </c>
      <c r="R514" s="54">
        <f>IF($B514="","",SUM($K514:$Q514))</f>
        <v/>
      </c>
      <c r="S514" s="56">
        <f>IF($B514="","",VLOOKUP($C514,Настройки!$A$11:$L$17,9,FALSE))</f>
        <v/>
      </c>
      <c r="T514" s="56">
        <f>IF($B514="","",$R514*$S514)</f>
        <v/>
      </c>
    </row>
    <row r="515">
      <c r="A515" s="20">
        <f>Тех_Движение!$A$512</f>
        <v/>
      </c>
      <c r="B515" s="20">
        <f>IF(Тех_Движение!$F$512&gt;0,Тех_Движение!$I$512,"")</f>
        <v/>
      </c>
      <c r="C515" s="20">
        <f>IF($B515="","",Тех_Движение!$D$512)</f>
        <v/>
      </c>
      <c r="D515" s="42">
        <f>IF($B515="","",Тех_Движение!$B$512)</f>
        <v/>
      </c>
      <c r="E515" s="54">
        <f>IF($B515="","",Тех_Движение!$F$512)</f>
        <v/>
      </c>
      <c r="F515" s="54">
        <f>IF($B515="","",SUMIFS($E$5:$E514,$C$5:$C514,$C515))</f>
        <v/>
      </c>
      <c r="G515" s="54">
        <f>IF($B515="","",MAX(0,$E515-MAX(0,SUMIFS(Тех_Движение!$G$2:$G$5111,Тех_Движение!$D$2:$D$5111,$C515,Тех_Движение!$B$2:$B$5111,"&lt;="&amp;Настройки!$B$5-1)-$F515)))</f>
        <v/>
      </c>
      <c r="H515" s="54">
        <f>IF($B515="","",IF(AND($D515&gt;=Настройки!$B$5,$D515&lt;=Настройки!$B$6),$E515,0))</f>
        <v/>
      </c>
      <c r="I515" s="54">
        <f>IF($B515="","",$G515+$H515-$J515)</f>
        <v/>
      </c>
      <c r="J515" s="54">
        <f>IF($B515="","",MAX(0,$E515-MAX(0,SUMIFS(Тех_Движение!$G$2:$G$5111,Тех_Движение!$D$2:$D$5111,$C515,Тех_Движение!$B$2:$B$5111,"&lt;="&amp;Настройки!$B$6)-$F515)))</f>
        <v/>
      </c>
      <c r="K515" s="54">
        <f>IF(OR($B515="",K$3&lt;$D515+Настройки!$B$7),0,MAX(0,$E515-MAX(0,SUMIFS(Тех_Движение!$G$2:$G$5111,Тех_Движение!$D$2:$D$5111,$C515,Тех_Движение!$B$2:$B$5111,"&lt;="&amp;K$3)-$F515)))</f>
        <v/>
      </c>
      <c r="L515" s="54">
        <f>IF(OR($B515="",L$3&lt;$D515+Настройки!$B$7),0,MAX(0,$E515-MAX(0,SUMIFS(Тех_Движение!$G$2:$G$5111,Тех_Движение!$D$2:$D$5111,$C515,Тех_Движение!$B$2:$B$5111,"&lt;="&amp;L$3)-$F515)))</f>
        <v/>
      </c>
      <c r="M515" s="54">
        <f>IF(OR($B515="",M$3&lt;$D515+Настройки!$B$7),0,MAX(0,$E515-MAX(0,SUMIFS(Тех_Движение!$G$2:$G$5111,Тех_Движение!$D$2:$D$5111,$C515,Тех_Движение!$B$2:$B$5111,"&lt;="&amp;M$3)-$F515)))</f>
        <v/>
      </c>
      <c r="N515" s="54">
        <f>IF(OR($B515="",N$3&lt;$D515+Настройки!$B$7),0,MAX(0,$E515-MAX(0,SUMIFS(Тех_Движение!$G$2:$G$5111,Тех_Движение!$D$2:$D$5111,$C515,Тех_Движение!$B$2:$B$5111,"&lt;="&amp;N$3)-$F515)))</f>
        <v/>
      </c>
      <c r="O515" s="54">
        <f>IF(OR($B515="",O$3&lt;$D515+Настройки!$B$7),0,MAX(0,$E515-MAX(0,SUMIFS(Тех_Движение!$G$2:$G$5111,Тех_Движение!$D$2:$D$5111,$C515,Тех_Движение!$B$2:$B$5111,"&lt;="&amp;O$3)-$F515)))</f>
        <v/>
      </c>
      <c r="P515" s="54">
        <f>IF(OR($B515="",P$3&lt;$D515+Настройки!$B$7),0,MAX(0,$E515-MAX(0,SUMIFS(Тех_Движение!$G$2:$G$5111,Тех_Движение!$D$2:$D$5111,$C515,Тех_Движение!$B$2:$B$5111,"&lt;="&amp;P$3)-$F515)))</f>
        <v/>
      </c>
      <c r="Q515" s="54">
        <f>IF(OR($B515="",Q$3&lt;$D515+Настройки!$B$7),0,MAX(0,$E515-MAX(0,SUMIFS(Тех_Движение!$G$2:$G$5111,Тех_Движение!$D$2:$D$5111,$C515,Тех_Движение!$B$2:$B$5111,"&lt;="&amp;Q$3)-$F515)))</f>
        <v/>
      </c>
      <c r="R515" s="54">
        <f>IF($B515="","",SUM($K515:$Q515))</f>
        <v/>
      </c>
      <c r="S515" s="56">
        <f>IF($B515="","",VLOOKUP($C515,Настройки!$A$11:$L$17,9,FALSE))</f>
        <v/>
      </c>
      <c r="T515" s="56">
        <f>IF($B515="","",$R515*$S515)</f>
        <v/>
      </c>
    </row>
    <row r="516">
      <c r="A516" s="20">
        <f>Тех_Движение!$A$513</f>
        <v/>
      </c>
      <c r="B516" s="20">
        <f>IF(Тех_Движение!$F$513&gt;0,Тех_Движение!$I$513,"")</f>
        <v/>
      </c>
      <c r="C516" s="20">
        <f>IF($B516="","",Тех_Движение!$D$513)</f>
        <v/>
      </c>
      <c r="D516" s="42">
        <f>IF($B516="","",Тех_Движение!$B$513)</f>
        <v/>
      </c>
      <c r="E516" s="54">
        <f>IF($B516="","",Тех_Движение!$F$513)</f>
        <v/>
      </c>
      <c r="F516" s="54">
        <f>IF($B516="","",SUMIFS($E$5:$E515,$C$5:$C515,$C516))</f>
        <v/>
      </c>
      <c r="G516" s="54">
        <f>IF($B516="","",MAX(0,$E516-MAX(0,SUMIFS(Тех_Движение!$G$2:$G$5111,Тех_Движение!$D$2:$D$5111,$C516,Тех_Движение!$B$2:$B$5111,"&lt;="&amp;Настройки!$B$5-1)-$F516)))</f>
        <v/>
      </c>
      <c r="H516" s="54">
        <f>IF($B516="","",IF(AND($D516&gt;=Настройки!$B$5,$D516&lt;=Настройки!$B$6),$E516,0))</f>
        <v/>
      </c>
      <c r="I516" s="54">
        <f>IF($B516="","",$G516+$H516-$J516)</f>
        <v/>
      </c>
      <c r="J516" s="54">
        <f>IF($B516="","",MAX(0,$E516-MAX(0,SUMIFS(Тех_Движение!$G$2:$G$5111,Тех_Движение!$D$2:$D$5111,$C516,Тех_Движение!$B$2:$B$5111,"&lt;="&amp;Настройки!$B$6)-$F516)))</f>
        <v/>
      </c>
      <c r="K516" s="54">
        <f>IF(OR($B516="",K$3&lt;$D516+Настройки!$B$7),0,MAX(0,$E516-MAX(0,SUMIFS(Тех_Движение!$G$2:$G$5111,Тех_Движение!$D$2:$D$5111,$C516,Тех_Движение!$B$2:$B$5111,"&lt;="&amp;K$3)-$F516)))</f>
        <v/>
      </c>
      <c r="L516" s="54">
        <f>IF(OR($B516="",L$3&lt;$D516+Настройки!$B$7),0,MAX(0,$E516-MAX(0,SUMIFS(Тех_Движение!$G$2:$G$5111,Тех_Движение!$D$2:$D$5111,$C516,Тех_Движение!$B$2:$B$5111,"&lt;="&amp;L$3)-$F516)))</f>
        <v/>
      </c>
      <c r="M516" s="54">
        <f>IF(OR($B516="",M$3&lt;$D516+Настройки!$B$7),0,MAX(0,$E516-MAX(0,SUMIFS(Тех_Движение!$G$2:$G$5111,Тех_Движение!$D$2:$D$5111,$C516,Тех_Движение!$B$2:$B$5111,"&lt;="&amp;M$3)-$F516)))</f>
        <v/>
      </c>
      <c r="N516" s="54">
        <f>IF(OR($B516="",N$3&lt;$D516+Настройки!$B$7),0,MAX(0,$E516-MAX(0,SUMIFS(Тех_Движение!$G$2:$G$5111,Тех_Движение!$D$2:$D$5111,$C516,Тех_Движение!$B$2:$B$5111,"&lt;="&amp;N$3)-$F516)))</f>
        <v/>
      </c>
      <c r="O516" s="54">
        <f>IF(OR($B516="",O$3&lt;$D516+Настройки!$B$7),0,MAX(0,$E516-MAX(0,SUMIFS(Тех_Движение!$G$2:$G$5111,Тех_Движение!$D$2:$D$5111,$C516,Тех_Движение!$B$2:$B$5111,"&lt;="&amp;O$3)-$F516)))</f>
        <v/>
      </c>
      <c r="P516" s="54">
        <f>IF(OR($B516="",P$3&lt;$D516+Настройки!$B$7),0,MAX(0,$E516-MAX(0,SUMIFS(Тех_Движение!$G$2:$G$5111,Тех_Движение!$D$2:$D$5111,$C516,Тех_Движение!$B$2:$B$5111,"&lt;="&amp;P$3)-$F516)))</f>
        <v/>
      </c>
      <c r="Q516" s="54">
        <f>IF(OR($B516="",Q$3&lt;$D516+Настройки!$B$7),0,MAX(0,$E516-MAX(0,SUMIFS(Тех_Движение!$G$2:$G$5111,Тех_Движение!$D$2:$D$5111,$C516,Тех_Движение!$B$2:$B$5111,"&lt;="&amp;Q$3)-$F516)))</f>
        <v/>
      </c>
      <c r="R516" s="54">
        <f>IF($B516="","",SUM($K516:$Q516))</f>
        <v/>
      </c>
      <c r="S516" s="56">
        <f>IF($B516="","",VLOOKUP($C516,Настройки!$A$11:$L$17,9,FALSE))</f>
        <v/>
      </c>
      <c r="T516" s="56">
        <f>IF($B516="","",$R516*$S516)</f>
        <v/>
      </c>
    </row>
    <row r="517">
      <c r="A517" s="20">
        <f>Тех_Движение!$A$514</f>
        <v/>
      </c>
      <c r="B517" s="20">
        <f>IF(Тех_Движение!$F$514&gt;0,Тех_Движение!$I$514,"")</f>
        <v/>
      </c>
      <c r="C517" s="20">
        <f>IF($B517="","",Тех_Движение!$D$514)</f>
        <v/>
      </c>
      <c r="D517" s="42">
        <f>IF($B517="","",Тех_Движение!$B$514)</f>
        <v/>
      </c>
      <c r="E517" s="54">
        <f>IF($B517="","",Тех_Движение!$F$514)</f>
        <v/>
      </c>
      <c r="F517" s="54">
        <f>IF($B517="","",SUMIFS($E$5:$E516,$C$5:$C516,$C517))</f>
        <v/>
      </c>
      <c r="G517" s="54">
        <f>IF($B517="","",MAX(0,$E517-MAX(0,SUMIFS(Тех_Движение!$G$2:$G$5111,Тех_Движение!$D$2:$D$5111,$C517,Тех_Движение!$B$2:$B$5111,"&lt;="&amp;Настройки!$B$5-1)-$F517)))</f>
        <v/>
      </c>
      <c r="H517" s="54">
        <f>IF($B517="","",IF(AND($D517&gt;=Настройки!$B$5,$D517&lt;=Настройки!$B$6),$E517,0))</f>
        <v/>
      </c>
      <c r="I517" s="54">
        <f>IF($B517="","",$G517+$H517-$J517)</f>
        <v/>
      </c>
      <c r="J517" s="54">
        <f>IF($B517="","",MAX(0,$E517-MAX(0,SUMIFS(Тех_Движение!$G$2:$G$5111,Тех_Движение!$D$2:$D$5111,$C517,Тех_Движение!$B$2:$B$5111,"&lt;="&amp;Настройки!$B$6)-$F517)))</f>
        <v/>
      </c>
      <c r="K517" s="54">
        <f>IF(OR($B517="",K$3&lt;$D517+Настройки!$B$7),0,MAX(0,$E517-MAX(0,SUMIFS(Тех_Движение!$G$2:$G$5111,Тех_Движение!$D$2:$D$5111,$C517,Тех_Движение!$B$2:$B$5111,"&lt;="&amp;K$3)-$F517)))</f>
        <v/>
      </c>
      <c r="L517" s="54">
        <f>IF(OR($B517="",L$3&lt;$D517+Настройки!$B$7),0,MAX(0,$E517-MAX(0,SUMIFS(Тех_Движение!$G$2:$G$5111,Тех_Движение!$D$2:$D$5111,$C517,Тех_Движение!$B$2:$B$5111,"&lt;="&amp;L$3)-$F517)))</f>
        <v/>
      </c>
      <c r="M517" s="54">
        <f>IF(OR($B517="",M$3&lt;$D517+Настройки!$B$7),0,MAX(0,$E517-MAX(0,SUMIFS(Тех_Движение!$G$2:$G$5111,Тех_Движение!$D$2:$D$5111,$C517,Тех_Движение!$B$2:$B$5111,"&lt;="&amp;M$3)-$F517)))</f>
        <v/>
      </c>
      <c r="N517" s="54">
        <f>IF(OR($B517="",N$3&lt;$D517+Настройки!$B$7),0,MAX(0,$E517-MAX(0,SUMIFS(Тех_Движение!$G$2:$G$5111,Тех_Движение!$D$2:$D$5111,$C517,Тех_Движение!$B$2:$B$5111,"&lt;="&amp;N$3)-$F517)))</f>
        <v/>
      </c>
      <c r="O517" s="54">
        <f>IF(OR($B517="",O$3&lt;$D517+Настройки!$B$7),0,MAX(0,$E517-MAX(0,SUMIFS(Тех_Движение!$G$2:$G$5111,Тех_Движение!$D$2:$D$5111,$C517,Тех_Движение!$B$2:$B$5111,"&lt;="&amp;O$3)-$F517)))</f>
        <v/>
      </c>
      <c r="P517" s="54">
        <f>IF(OR($B517="",P$3&lt;$D517+Настройки!$B$7),0,MAX(0,$E517-MAX(0,SUMIFS(Тех_Движение!$G$2:$G$5111,Тех_Движение!$D$2:$D$5111,$C517,Тех_Движение!$B$2:$B$5111,"&lt;="&amp;P$3)-$F517)))</f>
        <v/>
      </c>
      <c r="Q517" s="54">
        <f>IF(OR($B517="",Q$3&lt;$D517+Настройки!$B$7),0,MAX(0,$E517-MAX(0,SUMIFS(Тех_Движение!$G$2:$G$5111,Тех_Движение!$D$2:$D$5111,$C517,Тех_Движение!$B$2:$B$5111,"&lt;="&amp;Q$3)-$F517)))</f>
        <v/>
      </c>
      <c r="R517" s="54">
        <f>IF($B517="","",SUM($K517:$Q517))</f>
        <v/>
      </c>
      <c r="S517" s="56">
        <f>IF($B517="","",VLOOKUP($C517,Настройки!$A$11:$L$17,9,FALSE))</f>
        <v/>
      </c>
      <c r="T517" s="56">
        <f>IF($B517="","",$R517*$S517)</f>
        <v/>
      </c>
    </row>
    <row r="518">
      <c r="A518" s="20">
        <f>Тех_Движение!$A$515</f>
        <v/>
      </c>
      <c r="B518" s="20">
        <f>IF(Тех_Движение!$F$515&gt;0,Тех_Движение!$I$515,"")</f>
        <v/>
      </c>
      <c r="C518" s="20">
        <f>IF($B518="","",Тех_Движение!$D$515)</f>
        <v/>
      </c>
      <c r="D518" s="42">
        <f>IF($B518="","",Тех_Движение!$B$515)</f>
        <v/>
      </c>
      <c r="E518" s="54">
        <f>IF($B518="","",Тех_Движение!$F$515)</f>
        <v/>
      </c>
      <c r="F518" s="54">
        <f>IF($B518="","",SUMIFS($E$5:$E517,$C$5:$C517,$C518))</f>
        <v/>
      </c>
      <c r="G518" s="54">
        <f>IF($B518="","",MAX(0,$E518-MAX(0,SUMIFS(Тех_Движение!$G$2:$G$5111,Тех_Движение!$D$2:$D$5111,$C518,Тех_Движение!$B$2:$B$5111,"&lt;="&amp;Настройки!$B$5-1)-$F518)))</f>
        <v/>
      </c>
      <c r="H518" s="54">
        <f>IF($B518="","",IF(AND($D518&gt;=Настройки!$B$5,$D518&lt;=Настройки!$B$6),$E518,0))</f>
        <v/>
      </c>
      <c r="I518" s="54">
        <f>IF($B518="","",$G518+$H518-$J518)</f>
        <v/>
      </c>
      <c r="J518" s="54">
        <f>IF($B518="","",MAX(0,$E518-MAX(0,SUMIFS(Тех_Движение!$G$2:$G$5111,Тех_Движение!$D$2:$D$5111,$C518,Тех_Движение!$B$2:$B$5111,"&lt;="&amp;Настройки!$B$6)-$F518)))</f>
        <v/>
      </c>
      <c r="K518" s="54">
        <f>IF(OR($B518="",K$3&lt;$D518+Настройки!$B$7),0,MAX(0,$E518-MAX(0,SUMIFS(Тех_Движение!$G$2:$G$5111,Тех_Движение!$D$2:$D$5111,$C518,Тех_Движение!$B$2:$B$5111,"&lt;="&amp;K$3)-$F518)))</f>
        <v/>
      </c>
      <c r="L518" s="54">
        <f>IF(OR($B518="",L$3&lt;$D518+Настройки!$B$7),0,MAX(0,$E518-MAX(0,SUMIFS(Тех_Движение!$G$2:$G$5111,Тех_Движение!$D$2:$D$5111,$C518,Тех_Движение!$B$2:$B$5111,"&lt;="&amp;L$3)-$F518)))</f>
        <v/>
      </c>
      <c r="M518" s="54">
        <f>IF(OR($B518="",M$3&lt;$D518+Настройки!$B$7),0,MAX(0,$E518-MAX(0,SUMIFS(Тех_Движение!$G$2:$G$5111,Тех_Движение!$D$2:$D$5111,$C518,Тех_Движение!$B$2:$B$5111,"&lt;="&amp;M$3)-$F518)))</f>
        <v/>
      </c>
      <c r="N518" s="54">
        <f>IF(OR($B518="",N$3&lt;$D518+Настройки!$B$7),0,MAX(0,$E518-MAX(0,SUMIFS(Тех_Движение!$G$2:$G$5111,Тех_Движение!$D$2:$D$5111,$C518,Тех_Движение!$B$2:$B$5111,"&lt;="&amp;N$3)-$F518)))</f>
        <v/>
      </c>
      <c r="O518" s="54">
        <f>IF(OR($B518="",O$3&lt;$D518+Настройки!$B$7),0,MAX(0,$E518-MAX(0,SUMIFS(Тех_Движение!$G$2:$G$5111,Тех_Движение!$D$2:$D$5111,$C518,Тех_Движение!$B$2:$B$5111,"&lt;="&amp;O$3)-$F518)))</f>
        <v/>
      </c>
      <c r="P518" s="54">
        <f>IF(OR($B518="",P$3&lt;$D518+Настройки!$B$7),0,MAX(0,$E518-MAX(0,SUMIFS(Тех_Движение!$G$2:$G$5111,Тех_Движение!$D$2:$D$5111,$C518,Тех_Движение!$B$2:$B$5111,"&lt;="&amp;P$3)-$F518)))</f>
        <v/>
      </c>
      <c r="Q518" s="54">
        <f>IF(OR($B518="",Q$3&lt;$D518+Настройки!$B$7),0,MAX(0,$E518-MAX(0,SUMIFS(Тех_Движение!$G$2:$G$5111,Тех_Движение!$D$2:$D$5111,$C518,Тех_Движение!$B$2:$B$5111,"&lt;="&amp;Q$3)-$F518)))</f>
        <v/>
      </c>
      <c r="R518" s="54">
        <f>IF($B518="","",SUM($K518:$Q518))</f>
        <v/>
      </c>
      <c r="S518" s="56">
        <f>IF($B518="","",VLOOKUP($C518,Настройки!$A$11:$L$17,9,FALSE))</f>
        <v/>
      </c>
      <c r="T518" s="56">
        <f>IF($B518="","",$R518*$S518)</f>
        <v/>
      </c>
    </row>
    <row r="519">
      <c r="A519" s="20">
        <f>Тех_Движение!$A$516</f>
        <v/>
      </c>
      <c r="B519" s="20">
        <f>IF(Тех_Движение!$F$516&gt;0,Тех_Движение!$I$516,"")</f>
        <v/>
      </c>
      <c r="C519" s="20">
        <f>IF($B519="","",Тех_Движение!$D$516)</f>
        <v/>
      </c>
      <c r="D519" s="42">
        <f>IF($B519="","",Тех_Движение!$B$516)</f>
        <v/>
      </c>
      <c r="E519" s="54">
        <f>IF($B519="","",Тех_Движение!$F$516)</f>
        <v/>
      </c>
      <c r="F519" s="54">
        <f>IF($B519="","",SUMIFS($E$5:$E518,$C$5:$C518,$C519))</f>
        <v/>
      </c>
      <c r="G519" s="54">
        <f>IF($B519="","",MAX(0,$E519-MAX(0,SUMIFS(Тех_Движение!$G$2:$G$5111,Тех_Движение!$D$2:$D$5111,$C519,Тех_Движение!$B$2:$B$5111,"&lt;="&amp;Настройки!$B$5-1)-$F519)))</f>
        <v/>
      </c>
      <c r="H519" s="54">
        <f>IF($B519="","",IF(AND($D519&gt;=Настройки!$B$5,$D519&lt;=Настройки!$B$6),$E519,0))</f>
        <v/>
      </c>
      <c r="I519" s="54">
        <f>IF($B519="","",$G519+$H519-$J519)</f>
        <v/>
      </c>
      <c r="J519" s="54">
        <f>IF($B519="","",MAX(0,$E519-MAX(0,SUMIFS(Тех_Движение!$G$2:$G$5111,Тех_Движение!$D$2:$D$5111,$C519,Тех_Движение!$B$2:$B$5111,"&lt;="&amp;Настройки!$B$6)-$F519)))</f>
        <v/>
      </c>
      <c r="K519" s="54">
        <f>IF(OR($B519="",K$3&lt;$D519+Настройки!$B$7),0,MAX(0,$E519-MAX(0,SUMIFS(Тех_Движение!$G$2:$G$5111,Тех_Движение!$D$2:$D$5111,$C519,Тех_Движение!$B$2:$B$5111,"&lt;="&amp;K$3)-$F519)))</f>
        <v/>
      </c>
      <c r="L519" s="54">
        <f>IF(OR($B519="",L$3&lt;$D519+Настройки!$B$7),0,MAX(0,$E519-MAX(0,SUMIFS(Тех_Движение!$G$2:$G$5111,Тех_Движение!$D$2:$D$5111,$C519,Тех_Движение!$B$2:$B$5111,"&lt;="&amp;L$3)-$F519)))</f>
        <v/>
      </c>
      <c r="M519" s="54">
        <f>IF(OR($B519="",M$3&lt;$D519+Настройки!$B$7),0,MAX(0,$E519-MAX(0,SUMIFS(Тех_Движение!$G$2:$G$5111,Тех_Движение!$D$2:$D$5111,$C519,Тех_Движение!$B$2:$B$5111,"&lt;="&amp;M$3)-$F519)))</f>
        <v/>
      </c>
      <c r="N519" s="54">
        <f>IF(OR($B519="",N$3&lt;$D519+Настройки!$B$7),0,MAX(0,$E519-MAX(0,SUMIFS(Тех_Движение!$G$2:$G$5111,Тех_Движение!$D$2:$D$5111,$C519,Тех_Движение!$B$2:$B$5111,"&lt;="&amp;N$3)-$F519)))</f>
        <v/>
      </c>
      <c r="O519" s="54">
        <f>IF(OR($B519="",O$3&lt;$D519+Настройки!$B$7),0,MAX(0,$E519-MAX(0,SUMIFS(Тех_Движение!$G$2:$G$5111,Тех_Движение!$D$2:$D$5111,$C519,Тех_Движение!$B$2:$B$5111,"&lt;="&amp;O$3)-$F519)))</f>
        <v/>
      </c>
      <c r="P519" s="54">
        <f>IF(OR($B519="",P$3&lt;$D519+Настройки!$B$7),0,MAX(0,$E519-MAX(0,SUMIFS(Тех_Движение!$G$2:$G$5111,Тех_Движение!$D$2:$D$5111,$C519,Тех_Движение!$B$2:$B$5111,"&lt;="&amp;P$3)-$F519)))</f>
        <v/>
      </c>
      <c r="Q519" s="54">
        <f>IF(OR($B519="",Q$3&lt;$D519+Настройки!$B$7),0,MAX(0,$E519-MAX(0,SUMIFS(Тех_Движение!$G$2:$G$5111,Тех_Движение!$D$2:$D$5111,$C519,Тех_Движение!$B$2:$B$5111,"&lt;="&amp;Q$3)-$F519)))</f>
        <v/>
      </c>
      <c r="R519" s="54">
        <f>IF($B519="","",SUM($K519:$Q519))</f>
        <v/>
      </c>
      <c r="S519" s="56">
        <f>IF($B519="","",VLOOKUP($C519,Настройки!$A$11:$L$17,9,FALSE))</f>
        <v/>
      </c>
      <c r="T519" s="56">
        <f>IF($B519="","",$R519*$S519)</f>
        <v/>
      </c>
    </row>
    <row r="520">
      <c r="A520" s="20">
        <f>Тех_Движение!$A$517</f>
        <v/>
      </c>
      <c r="B520" s="20">
        <f>IF(Тех_Движение!$F$517&gt;0,Тех_Движение!$I$517,"")</f>
        <v/>
      </c>
      <c r="C520" s="20">
        <f>IF($B520="","",Тех_Движение!$D$517)</f>
        <v/>
      </c>
      <c r="D520" s="42">
        <f>IF($B520="","",Тех_Движение!$B$517)</f>
        <v/>
      </c>
      <c r="E520" s="54">
        <f>IF($B520="","",Тех_Движение!$F$517)</f>
        <v/>
      </c>
      <c r="F520" s="54">
        <f>IF($B520="","",SUMIFS($E$5:$E519,$C$5:$C519,$C520))</f>
        <v/>
      </c>
      <c r="G520" s="54">
        <f>IF($B520="","",MAX(0,$E520-MAX(0,SUMIFS(Тех_Движение!$G$2:$G$5111,Тех_Движение!$D$2:$D$5111,$C520,Тех_Движение!$B$2:$B$5111,"&lt;="&amp;Настройки!$B$5-1)-$F520)))</f>
        <v/>
      </c>
      <c r="H520" s="54">
        <f>IF($B520="","",IF(AND($D520&gt;=Настройки!$B$5,$D520&lt;=Настройки!$B$6),$E520,0))</f>
        <v/>
      </c>
      <c r="I520" s="54">
        <f>IF($B520="","",$G520+$H520-$J520)</f>
        <v/>
      </c>
      <c r="J520" s="54">
        <f>IF($B520="","",MAX(0,$E520-MAX(0,SUMIFS(Тех_Движение!$G$2:$G$5111,Тех_Движение!$D$2:$D$5111,$C520,Тех_Движение!$B$2:$B$5111,"&lt;="&amp;Настройки!$B$6)-$F520)))</f>
        <v/>
      </c>
      <c r="K520" s="54">
        <f>IF(OR($B520="",K$3&lt;$D520+Настройки!$B$7),0,MAX(0,$E520-MAX(0,SUMIFS(Тех_Движение!$G$2:$G$5111,Тех_Движение!$D$2:$D$5111,$C520,Тех_Движение!$B$2:$B$5111,"&lt;="&amp;K$3)-$F520)))</f>
        <v/>
      </c>
      <c r="L520" s="54">
        <f>IF(OR($B520="",L$3&lt;$D520+Настройки!$B$7),0,MAX(0,$E520-MAX(0,SUMIFS(Тех_Движение!$G$2:$G$5111,Тех_Движение!$D$2:$D$5111,$C520,Тех_Движение!$B$2:$B$5111,"&lt;="&amp;L$3)-$F520)))</f>
        <v/>
      </c>
      <c r="M520" s="54">
        <f>IF(OR($B520="",M$3&lt;$D520+Настройки!$B$7),0,MAX(0,$E520-MAX(0,SUMIFS(Тех_Движение!$G$2:$G$5111,Тех_Движение!$D$2:$D$5111,$C520,Тех_Движение!$B$2:$B$5111,"&lt;="&amp;M$3)-$F520)))</f>
        <v/>
      </c>
      <c r="N520" s="54">
        <f>IF(OR($B520="",N$3&lt;$D520+Настройки!$B$7),0,MAX(0,$E520-MAX(0,SUMIFS(Тех_Движение!$G$2:$G$5111,Тех_Движение!$D$2:$D$5111,$C520,Тех_Движение!$B$2:$B$5111,"&lt;="&amp;N$3)-$F520)))</f>
        <v/>
      </c>
      <c r="O520" s="54">
        <f>IF(OR($B520="",O$3&lt;$D520+Настройки!$B$7),0,MAX(0,$E520-MAX(0,SUMIFS(Тех_Движение!$G$2:$G$5111,Тех_Движение!$D$2:$D$5111,$C520,Тех_Движение!$B$2:$B$5111,"&lt;="&amp;O$3)-$F520)))</f>
        <v/>
      </c>
      <c r="P520" s="54">
        <f>IF(OR($B520="",P$3&lt;$D520+Настройки!$B$7),0,MAX(0,$E520-MAX(0,SUMIFS(Тех_Движение!$G$2:$G$5111,Тех_Движение!$D$2:$D$5111,$C520,Тех_Движение!$B$2:$B$5111,"&lt;="&amp;P$3)-$F520)))</f>
        <v/>
      </c>
      <c r="Q520" s="54">
        <f>IF(OR($B520="",Q$3&lt;$D520+Настройки!$B$7),0,MAX(0,$E520-MAX(0,SUMIFS(Тех_Движение!$G$2:$G$5111,Тех_Движение!$D$2:$D$5111,$C520,Тех_Движение!$B$2:$B$5111,"&lt;="&amp;Q$3)-$F520)))</f>
        <v/>
      </c>
      <c r="R520" s="54">
        <f>IF($B520="","",SUM($K520:$Q520))</f>
        <v/>
      </c>
      <c r="S520" s="56">
        <f>IF($B520="","",VLOOKUP($C520,Настройки!$A$11:$L$17,9,FALSE))</f>
        <v/>
      </c>
      <c r="T520" s="56">
        <f>IF($B520="","",$R520*$S520)</f>
        <v/>
      </c>
    </row>
    <row r="521">
      <c r="A521" s="20">
        <f>Тех_Движение!$A$518</f>
        <v/>
      </c>
      <c r="B521" s="20">
        <f>IF(Тех_Движение!$F$518&gt;0,Тех_Движение!$I$518,"")</f>
        <v/>
      </c>
      <c r="C521" s="20">
        <f>IF($B521="","",Тех_Движение!$D$518)</f>
        <v/>
      </c>
      <c r="D521" s="42">
        <f>IF($B521="","",Тех_Движение!$B$518)</f>
        <v/>
      </c>
      <c r="E521" s="54">
        <f>IF($B521="","",Тех_Движение!$F$518)</f>
        <v/>
      </c>
      <c r="F521" s="54">
        <f>IF($B521="","",SUMIFS($E$5:$E520,$C$5:$C520,$C521))</f>
        <v/>
      </c>
      <c r="G521" s="54">
        <f>IF($B521="","",MAX(0,$E521-MAX(0,SUMIFS(Тех_Движение!$G$2:$G$5111,Тех_Движение!$D$2:$D$5111,$C521,Тех_Движение!$B$2:$B$5111,"&lt;="&amp;Настройки!$B$5-1)-$F521)))</f>
        <v/>
      </c>
      <c r="H521" s="54">
        <f>IF($B521="","",IF(AND($D521&gt;=Настройки!$B$5,$D521&lt;=Настройки!$B$6),$E521,0))</f>
        <v/>
      </c>
      <c r="I521" s="54">
        <f>IF($B521="","",$G521+$H521-$J521)</f>
        <v/>
      </c>
      <c r="J521" s="54">
        <f>IF($B521="","",MAX(0,$E521-MAX(0,SUMIFS(Тех_Движение!$G$2:$G$5111,Тех_Движение!$D$2:$D$5111,$C521,Тех_Движение!$B$2:$B$5111,"&lt;="&amp;Настройки!$B$6)-$F521)))</f>
        <v/>
      </c>
      <c r="K521" s="54">
        <f>IF(OR($B521="",K$3&lt;$D521+Настройки!$B$7),0,MAX(0,$E521-MAX(0,SUMIFS(Тех_Движение!$G$2:$G$5111,Тех_Движение!$D$2:$D$5111,$C521,Тех_Движение!$B$2:$B$5111,"&lt;="&amp;K$3)-$F521)))</f>
        <v/>
      </c>
      <c r="L521" s="54">
        <f>IF(OR($B521="",L$3&lt;$D521+Настройки!$B$7),0,MAX(0,$E521-MAX(0,SUMIFS(Тех_Движение!$G$2:$G$5111,Тех_Движение!$D$2:$D$5111,$C521,Тех_Движение!$B$2:$B$5111,"&lt;="&amp;L$3)-$F521)))</f>
        <v/>
      </c>
      <c r="M521" s="54">
        <f>IF(OR($B521="",M$3&lt;$D521+Настройки!$B$7),0,MAX(0,$E521-MAX(0,SUMIFS(Тех_Движение!$G$2:$G$5111,Тех_Движение!$D$2:$D$5111,$C521,Тех_Движение!$B$2:$B$5111,"&lt;="&amp;M$3)-$F521)))</f>
        <v/>
      </c>
      <c r="N521" s="54">
        <f>IF(OR($B521="",N$3&lt;$D521+Настройки!$B$7),0,MAX(0,$E521-MAX(0,SUMIFS(Тех_Движение!$G$2:$G$5111,Тех_Движение!$D$2:$D$5111,$C521,Тех_Движение!$B$2:$B$5111,"&lt;="&amp;N$3)-$F521)))</f>
        <v/>
      </c>
      <c r="O521" s="54">
        <f>IF(OR($B521="",O$3&lt;$D521+Настройки!$B$7),0,MAX(0,$E521-MAX(0,SUMIFS(Тех_Движение!$G$2:$G$5111,Тех_Движение!$D$2:$D$5111,$C521,Тех_Движение!$B$2:$B$5111,"&lt;="&amp;O$3)-$F521)))</f>
        <v/>
      </c>
      <c r="P521" s="54">
        <f>IF(OR($B521="",P$3&lt;$D521+Настройки!$B$7),0,MAX(0,$E521-MAX(0,SUMIFS(Тех_Движение!$G$2:$G$5111,Тех_Движение!$D$2:$D$5111,$C521,Тех_Движение!$B$2:$B$5111,"&lt;="&amp;P$3)-$F521)))</f>
        <v/>
      </c>
      <c r="Q521" s="54">
        <f>IF(OR($B521="",Q$3&lt;$D521+Настройки!$B$7),0,MAX(0,$E521-MAX(0,SUMIFS(Тех_Движение!$G$2:$G$5111,Тех_Движение!$D$2:$D$5111,$C521,Тех_Движение!$B$2:$B$5111,"&lt;="&amp;Q$3)-$F521)))</f>
        <v/>
      </c>
      <c r="R521" s="54">
        <f>IF($B521="","",SUM($K521:$Q521))</f>
        <v/>
      </c>
      <c r="S521" s="56">
        <f>IF($B521="","",VLOOKUP($C521,Настройки!$A$11:$L$17,9,FALSE))</f>
        <v/>
      </c>
      <c r="T521" s="56">
        <f>IF($B521="","",$R521*$S521)</f>
        <v/>
      </c>
    </row>
    <row r="522">
      <c r="A522" s="20">
        <f>Тех_Движение!$A$519</f>
        <v/>
      </c>
      <c r="B522" s="20">
        <f>IF(Тех_Движение!$F$519&gt;0,Тех_Движение!$I$519,"")</f>
        <v/>
      </c>
      <c r="C522" s="20">
        <f>IF($B522="","",Тех_Движение!$D$519)</f>
        <v/>
      </c>
      <c r="D522" s="42">
        <f>IF($B522="","",Тех_Движение!$B$519)</f>
        <v/>
      </c>
      <c r="E522" s="54">
        <f>IF($B522="","",Тех_Движение!$F$519)</f>
        <v/>
      </c>
      <c r="F522" s="54">
        <f>IF($B522="","",SUMIFS($E$5:$E521,$C$5:$C521,$C522))</f>
        <v/>
      </c>
      <c r="G522" s="54">
        <f>IF($B522="","",MAX(0,$E522-MAX(0,SUMIFS(Тех_Движение!$G$2:$G$5111,Тех_Движение!$D$2:$D$5111,$C522,Тех_Движение!$B$2:$B$5111,"&lt;="&amp;Настройки!$B$5-1)-$F522)))</f>
        <v/>
      </c>
      <c r="H522" s="54">
        <f>IF($B522="","",IF(AND($D522&gt;=Настройки!$B$5,$D522&lt;=Настройки!$B$6),$E522,0))</f>
        <v/>
      </c>
      <c r="I522" s="54">
        <f>IF($B522="","",$G522+$H522-$J522)</f>
        <v/>
      </c>
      <c r="J522" s="54">
        <f>IF($B522="","",MAX(0,$E522-MAX(0,SUMIFS(Тех_Движение!$G$2:$G$5111,Тех_Движение!$D$2:$D$5111,$C522,Тех_Движение!$B$2:$B$5111,"&lt;="&amp;Настройки!$B$6)-$F522)))</f>
        <v/>
      </c>
      <c r="K522" s="54">
        <f>IF(OR($B522="",K$3&lt;$D522+Настройки!$B$7),0,MAX(0,$E522-MAX(0,SUMIFS(Тех_Движение!$G$2:$G$5111,Тех_Движение!$D$2:$D$5111,$C522,Тех_Движение!$B$2:$B$5111,"&lt;="&amp;K$3)-$F522)))</f>
        <v/>
      </c>
      <c r="L522" s="54">
        <f>IF(OR($B522="",L$3&lt;$D522+Настройки!$B$7),0,MAX(0,$E522-MAX(0,SUMIFS(Тех_Движение!$G$2:$G$5111,Тех_Движение!$D$2:$D$5111,$C522,Тех_Движение!$B$2:$B$5111,"&lt;="&amp;L$3)-$F522)))</f>
        <v/>
      </c>
      <c r="M522" s="54">
        <f>IF(OR($B522="",M$3&lt;$D522+Настройки!$B$7),0,MAX(0,$E522-MAX(0,SUMIFS(Тех_Движение!$G$2:$G$5111,Тех_Движение!$D$2:$D$5111,$C522,Тех_Движение!$B$2:$B$5111,"&lt;="&amp;M$3)-$F522)))</f>
        <v/>
      </c>
      <c r="N522" s="54">
        <f>IF(OR($B522="",N$3&lt;$D522+Настройки!$B$7),0,MAX(0,$E522-MAX(0,SUMIFS(Тех_Движение!$G$2:$G$5111,Тех_Движение!$D$2:$D$5111,$C522,Тех_Движение!$B$2:$B$5111,"&lt;="&amp;N$3)-$F522)))</f>
        <v/>
      </c>
      <c r="O522" s="54">
        <f>IF(OR($B522="",O$3&lt;$D522+Настройки!$B$7),0,MAX(0,$E522-MAX(0,SUMIFS(Тех_Движение!$G$2:$G$5111,Тех_Движение!$D$2:$D$5111,$C522,Тех_Движение!$B$2:$B$5111,"&lt;="&amp;O$3)-$F522)))</f>
        <v/>
      </c>
      <c r="P522" s="54">
        <f>IF(OR($B522="",P$3&lt;$D522+Настройки!$B$7),0,MAX(0,$E522-MAX(0,SUMIFS(Тех_Движение!$G$2:$G$5111,Тех_Движение!$D$2:$D$5111,$C522,Тех_Движение!$B$2:$B$5111,"&lt;="&amp;P$3)-$F522)))</f>
        <v/>
      </c>
      <c r="Q522" s="54">
        <f>IF(OR($B522="",Q$3&lt;$D522+Настройки!$B$7),0,MAX(0,$E522-MAX(0,SUMIFS(Тех_Движение!$G$2:$G$5111,Тех_Движение!$D$2:$D$5111,$C522,Тех_Движение!$B$2:$B$5111,"&lt;="&amp;Q$3)-$F522)))</f>
        <v/>
      </c>
      <c r="R522" s="54">
        <f>IF($B522="","",SUM($K522:$Q522))</f>
        <v/>
      </c>
      <c r="S522" s="56">
        <f>IF($B522="","",VLOOKUP($C522,Настройки!$A$11:$L$17,9,FALSE))</f>
        <v/>
      </c>
      <c r="T522" s="56">
        <f>IF($B522="","",$R522*$S522)</f>
        <v/>
      </c>
    </row>
    <row r="523">
      <c r="A523" s="20">
        <f>Тех_Движение!$A$520</f>
        <v/>
      </c>
      <c r="B523" s="20">
        <f>IF(Тех_Движение!$F$520&gt;0,Тех_Движение!$I$520,"")</f>
        <v/>
      </c>
      <c r="C523" s="20">
        <f>IF($B523="","",Тех_Движение!$D$520)</f>
        <v/>
      </c>
      <c r="D523" s="42">
        <f>IF($B523="","",Тех_Движение!$B$520)</f>
        <v/>
      </c>
      <c r="E523" s="54">
        <f>IF($B523="","",Тех_Движение!$F$520)</f>
        <v/>
      </c>
      <c r="F523" s="54">
        <f>IF($B523="","",SUMIFS($E$5:$E522,$C$5:$C522,$C523))</f>
        <v/>
      </c>
      <c r="G523" s="54">
        <f>IF($B523="","",MAX(0,$E523-MAX(0,SUMIFS(Тех_Движение!$G$2:$G$5111,Тех_Движение!$D$2:$D$5111,$C523,Тех_Движение!$B$2:$B$5111,"&lt;="&amp;Настройки!$B$5-1)-$F523)))</f>
        <v/>
      </c>
      <c r="H523" s="54">
        <f>IF($B523="","",IF(AND($D523&gt;=Настройки!$B$5,$D523&lt;=Настройки!$B$6),$E523,0))</f>
        <v/>
      </c>
      <c r="I523" s="54">
        <f>IF($B523="","",$G523+$H523-$J523)</f>
        <v/>
      </c>
      <c r="J523" s="54">
        <f>IF($B523="","",MAX(0,$E523-MAX(0,SUMIFS(Тех_Движение!$G$2:$G$5111,Тех_Движение!$D$2:$D$5111,$C523,Тех_Движение!$B$2:$B$5111,"&lt;="&amp;Настройки!$B$6)-$F523)))</f>
        <v/>
      </c>
      <c r="K523" s="54">
        <f>IF(OR($B523="",K$3&lt;$D523+Настройки!$B$7),0,MAX(0,$E523-MAX(0,SUMIFS(Тех_Движение!$G$2:$G$5111,Тех_Движение!$D$2:$D$5111,$C523,Тех_Движение!$B$2:$B$5111,"&lt;="&amp;K$3)-$F523)))</f>
        <v/>
      </c>
      <c r="L523" s="54">
        <f>IF(OR($B523="",L$3&lt;$D523+Настройки!$B$7),0,MAX(0,$E523-MAX(0,SUMIFS(Тех_Движение!$G$2:$G$5111,Тех_Движение!$D$2:$D$5111,$C523,Тех_Движение!$B$2:$B$5111,"&lt;="&amp;L$3)-$F523)))</f>
        <v/>
      </c>
      <c r="M523" s="54">
        <f>IF(OR($B523="",M$3&lt;$D523+Настройки!$B$7),0,MAX(0,$E523-MAX(0,SUMIFS(Тех_Движение!$G$2:$G$5111,Тех_Движение!$D$2:$D$5111,$C523,Тех_Движение!$B$2:$B$5111,"&lt;="&amp;M$3)-$F523)))</f>
        <v/>
      </c>
      <c r="N523" s="54">
        <f>IF(OR($B523="",N$3&lt;$D523+Настройки!$B$7),0,MAX(0,$E523-MAX(0,SUMIFS(Тех_Движение!$G$2:$G$5111,Тех_Движение!$D$2:$D$5111,$C523,Тех_Движение!$B$2:$B$5111,"&lt;="&amp;N$3)-$F523)))</f>
        <v/>
      </c>
      <c r="O523" s="54">
        <f>IF(OR($B523="",O$3&lt;$D523+Настройки!$B$7),0,MAX(0,$E523-MAX(0,SUMIFS(Тех_Движение!$G$2:$G$5111,Тех_Движение!$D$2:$D$5111,$C523,Тех_Движение!$B$2:$B$5111,"&lt;="&amp;O$3)-$F523)))</f>
        <v/>
      </c>
      <c r="P523" s="54">
        <f>IF(OR($B523="",P$3&lt;$D523+Настройки!$B$7),0,MAX(0,$E523-MAX(0,SUMIFS(Тех_Движение!$G$2:$G$5111,Тех_Движение!$D$2:$D$5111,$C523,Тех_Движение!$B$2:$B$5111,"&lt;="&amp;P$3)-$F523)))</f>
        <v/>
      </c>
      <c r="Q523" s="54">
        <f>IF(OR($B523="",Q$3&lt;$D523+Настройки!$B$7),0,MAX(0,$E523-MAX(0,SUMIFS(Тех_Движение!$G$2:$G$5111,Тех_Движение!$D$2:$D$5111,$C523,Тех_Движение!$B$2:$B$5111,"&lt;="&amp;Q$3)-$F523)))</f>
        <v/>
      </c>
      <c r="R523" s="54">
        <f>IF($B523="","",SUM($K523:$Q523))</f>
        <v/>
      </c>
      <c r="S523" s="56">
        <f>IF($B523="","",VLOOKUP($C523,Настройки!$A$11:$L$17,9,FALSE))</f>
        <v/>
      </c>
      <c r="T523" s="56">
        <f>IF($B523="","",$R523*$S523)</f>
        <v/>
      </c>
    </row>
    <row r="524">
      <c r="A524" s="20">
        <f>Тех_Движение!$A$521</f>
        <v/>
      </c>
      <c r="B524" s="20">
        <f>IF(Тех_Движение!$F$521&gt;0,Тех_Движение!$I$521,"")</f>
        <v/>
      </c>
      <c r="C524" s="20">
        <f>IF($B524="","",Тех_Движение!$D$521)</f>
        <v/>
      </c>
      <c r="D524" s="42">
        <f>IF($B524="","",Тех_Движение!$B$521)</f>
        <v/>
      </c>
      <c r="E524" s="54">
        <f>IF($B524="","",Тех_Движение!$F$521)</f>
        <v/>
      </c>
      <c r="F524" s="54">
        <f>IF($B524="","",SUMIFS($E$5:$E523,$C$5:$C523,$C524))</f>
        <v/>
      </c>
      <c r="G524" s="54">
        <f>IF($B524="","",MAX(0,$E524-MAX(0,SUMIFS(Тех_Движение!$G$2:$G$5111,Тех_Движение!$D$2:$D$5111,$C524,Тех_Движение!$B$2:$B$5111,"&lt;="&amp;Настройки!$B$5-1)-$F524)))</f>
        <v/>
      </c>
      <c r="H524" s="54">
        <f>IF($B524="","",IF(AND($D524&gt;=Настройки!$B$5,$D524&lt;=Настройки!$B$6),$E524,0))</f>
        <v/>
      </c>
      <c r="I524" s="54">
        <f>IF($B524="","",$G524+$H524-$J524)</f>
        <v/>
      </c>
      <c r="J524" s="54">
        <f>IF($B524="","",MAX(0,$E524-MAX(0,SUMIFS(Тех_Движение!$G$2:$G$5111,Тех_Движение!$D$2:$D$5111,$C524,Тех_Движение!$B$2:$B$5111,"&lt;="&amp;Настройки!$B$6)-$F524)))</f>
        <v/>
      </c>
      <c r="K524" s="54">
        <f>IF(OR($B524="",K$3&lt;$D524+Настройки!$B$7),0,MAX(0,$E524-MAX(0,SUMIFS(Тех_Движение!$G$2:$G$5111,Тех_Движение!$D$2:$D$5111,$C524,Тех_Движение!$B$2:$B$5111,"&lt;="&amp;K$3)-$F524)))</f>
        <v/>
      </c>
      <c r="L524" s="54">
        <f>IF(OR($B524="",L$3&lt;$D524+Настройки!$B$7),0,MAX(0,$E524-MAX(0,SUMIFS(Тех_Движение!$G$2:$G$5111,Тех_Движение!$D$2:$D$5111,$C524,Тех_Движение!$B$2:$B$5111,"&lt;="&amp;L$3)-$F524)))</f>
        <v/>
      </c>
      <c r="M524" s="54">
        <f>IF(OR($B524="",M$3&lt;$D524+Настройки!$B$7),0,MAX(0,$E524-MAX(0,SUMIFS(Тех_Движение!$G$2:$G$5111,Тех_Движение!$D$2:$D$5111,$C524,Тех_Движение!$B$2:$B$5111,"&lt;="&amp;M$3)-$F524)))</f>
        <v/>
      </c>
      <c r="N524" s="54">
        <f>IF(OR($B524="",N$3&lt;$D524+Настройки!$B$7),0,MAX(0,$E524-MAX(0,SUMIFS(Тех_Движение!$G$2:$G$5111,Тех_Движение!$D$2:$D$5111,$C524,Тех_Движение!$B$2:$B$5111,"&lt;="&amp;N$3)-$F524)))</f>
        <v/>
      </c>
      <c r="O524" s="54">
        <f>IF(OR($B524="",O$3&lt;$D524+Настройки!$B$7),0,MAX(0,$E524-MAX(0,SUMIFS(Тех_Движение!$G$2:$G$5111,Тех_Движение!$D$2:$D$5111,$C524,Тех_Движение!$B$2:$B$5111,"&lt;="&amp;O$3)-$F524)))</f>
        <v/>
      </c>
      <c r="P524" s="54">
        <f>IF(OR($B524="",P$3&lt;$D524+Настройки!$B$7),0,MAX(0,$E524-MAX(0,SUMIFS(Тех_Движение!$G$2:$G$5111,Тех_Движение!$D$2:$D$5111,$C524,Тех_Движение!$B$2:$B$5111,"&lt;="&amp;P$3)-$F524)))</f>
        <v/>
      </c>
      <c r="Q524" s="54">
        <f>IF(OR($B524="",Q$3&lt;$D524+Настройки!$B$7),0,MAX(0,$E524-MAX(0,SUMIFS(Тех_Движение!$G$2:$G$5111,Тех_Движение!$D$2:$D$5111,$C524,Тех_Движение!$B$2:$B$5111,"&lt;="&amp;Q$3)-$F524)))</f>
        <v/>
      </c>
      <c r="R524" s="54">
        <f>IF($B524="","",SUM($K524:$Q524))</f>
        <v/>
      </c>
      <c r="S524" s="56">
        <f>IF($B524="","",VLOOKUP($C524,Настройки!$A$11:$L$17,9,FALSE))</f>
        <v/>
      </c>
      <c r="T524" s="56">
        <f>IF($B524="","",$R524*$S524)</f>
        <v/>
      </c>
    </row>
    <row r="525">
      <c r="A525" s="20">
        <f>Тех_Движение!$A$522</f>
        <v/>
      </c>
      <c r="B525" s="20">
        <f>IF(Тех_Движение!$F$522&gt;0,Тех_Движение!$I$522,"")</f>
        <v/>
      </c>
      <c r="C525" s="20">
        <f>IF($B525="","",Тех_Движение!$D$522)</f>
        <v/>
      </c>
      <c r="D525" s="42">
        <f>IF($B525="","",Тех_Движение!$B$522)</f>
        <v/>
      </c>
      <c r="E525" s="54">
        <f>IF($B525="","",Тех_Движение!$F$522)</f>
        <v/>
      </c>
      <c r="F525" s="54">
        <f>IF($B525="","",SUMIFS($E$5:$E524,$C$5:$C524,$C525))</f>
        <v/>
      </c>
      <c r="G525" s="54">
        <f>IF($B525="","",MAX(0,$E525-MAX(0,SUMIFS(Тех_Движение!$G$2:$G$5111,Тех_Движение!$D$2:$D$5111,$C525,Тех_Движение!$B$2:$B$5111,"&lt;="&amp;Настройки!$B$5-1)-$F525)))</f>
        <v/>
      </c>
      <c r="H525" s="54">
        <f>IF($B525="","",IF(AND($D525&gt;=Настройки!$B$5,$D525&lt;=Настройки!$B$6),$E525,0))</f>
        <v/>
      </c>
      <c r="I525" s="54">
        <f>IF($B525="","",$G525+$H525-$J525)</f>
        <v/>
      </c>
      <c r="J525" s="54">
        <f>IF($B525="","",MAX(0,$E525-MAX(0,SUMIFS(Тех_Движение!$G$2:$G$5111,Тех_Движение!$D$2:$D$5111,$C525,Тех_Движение!$B$2:$B$5111,"&lt;="&amp;Настройки!$B$6)-$F525)))</f>
        <v/>
      </c>
      <c r="K525" s="54">
        <f>IF(OR($B525="",K$3&lt;$D525+Настройки!$B$7),0,MAX(0,$E525-MAX(0,SUMIFS(Тех_Движение!$G$2:$G$5111,Тех_Движение!$D$2:$D$5111,$C525,Тех_Движение!$B$2:$B$5111,"&lt;="&amp;K$3)-$F525)))</f>
        <v/>
      </c>
      <c r="L525" s="54">
        <f>IF(OR($B525="",L$3&lt;$D525+Настройки!$B$7),0,MAX(0,$E525-MAX(0,SUMIFS(Тех_Движение!$G$2:$G$5111,Тех_Движение!$D$2:$D$5111,$C525,Тех_Движение!$B$2:$B$5111,"&lt;="&amp;L$3)-$F525)))</f>
        <v/>
      </c>
      <c r="M525" s="54">
        <f>IF(OR($B525="",M$3&lt;$D525+Настройки!$B$7),0,MAX(0,$E525-MAX(0,SUMIFS(Тех_Движение!$G$2:$G$5111,Тех_Движение!$D$2:$D$5111,$C525,Тех_Движение!$B$2:$B$5111,"&lt;="&amp;M$3)-$F525)))</f>
        <v/>
      </c>
      <c r="N525" s="54">
        <f>IF(OR($B525="",N$3&lt;$D525+Настройки!$B$7),0,MAX(0,$E525-MAX(0,SUMIFS(Тех_Движение!$G$2:$G$5111,Тех_Движение!$D$2:$D$5111,$C525,Тех_Движение!$B$2:$B$5111,"&lt;="&amp;N$3)-$F525)))</f>
        <v/>
      </c>
      <c r="O525" s="54">
        <f>IF(OR($B525="",O$3&lt;$D525+Настройки!$B$7),0,MAX(0,$E525-MAX(0,SUMIFS(Тех_Движение!$G$2:$G$5111,Тех_Движение!$D$2:$D$5111,$C525,Тех_Движение!$B$2:$B$5111,"&lt;="&amp;O$3)-$F525)))</f>
        <v/>
      </c>
      <c r="P525" s="54">
        <f>IF(OR($B525="",P$3&lt;$D525+Настройки!$B$7),0,MAX(0,$E525-MAX(0,SUMIFS(Тех_Движение!$G$2:$G$5111,Тех_Движение!$D$2:$D$5111,$C525,Тех_Движение!$B$2:$B$5111,"&lt;="&amp;P$3)-$F525)))</f>
        <v/>
      </c>
      <c r="Q525" s="54">
        <f>IF(OR($B525="",Q$3&lt;$D525+Настройки!$B$7),0,MAX(0,$E525-MAX(0,SUMIFS(Тех_Движение!$G$2:$G$5111,Тех_Движение!$D$2:$D$5111,$C525,Тех_Движение!$B$2:$B$5111,"&lt;="&amp;Q$3)-$F525)))</f>
        <v/>
      </c>
      <c r="R525" s="54">
        <f>IF($B525="","",SUM($K525:$Q525))</f>
        <v/>
      </c>
      <c r="S525" s="56">
        <f>IF($B525="","",VLOOKUP($C525,Настройки!$A$11:$L$17,9,FALSE))</f>
        <v/>
      </c>
      <c r="T525" s="56">
        <f>IF($B525="","",$R525*$S525)</f>
        <v/>
      </c>
    </row>
    <row r="526">
      <c r="A526" s="20">
        <f>Тех_Движение!$A$523</f>
        <v/>
      </c>
      <c r="B526" s="20">
        <f>IF(Тех_Движение!$F$523&gt;0,Тех_Движение!$I$523,"")</f>
        <v/>
      </c>
      <c r="C526" s="20">
        <f>IF($B526="","",Тех_Движение!$D$523)</f>
        <v/>
      </c>
      <c r="D526" s="42">
        <f>IF($B526="","",Тех_Движение!$B$523)</f>
        <v/>
      </c>
      <c r="E526" s="54">
        <f>IF($B526="","",Тех_Движение!$F$523)</f>
        <v/>
      </c>
      <c r="F526" s="54">
        <f>IF($B526="","",SUMIFS($E$5:$E525,$C$5:$C525,$C526))</f>
        <v/>
      </c>
      <c r="G526" s="54">
        <f>IF($B526="","",MAX(0,$E526-MAX(0,SUMIFS(Тех_Движение!$G$2:$G$5111,Тех_Движение!$D$2:$D$5111,$C526,Тех_Движение!$B$2:$B$5111,"&lt;="&amp;Настройки!$B$5-1)-$F526)))</f>
        <v/>
      </c>
      <c r="H526" s="54">
        <f>IF($B526="","",IF(AND($D526&gt;=Настройки!$B$5,$D526&lt;=Настройки!$B$6),$E526,0))</f>
        <v/>
      </c>
      <c r="I526" s="54">
        <f>IF($B526="","",$G526+$H526-$J526)</f>
        <v/>
      </c>
      <c r="J526" s="54">
        <f>IF($B526="","",MAX(0,$E526-MAX(0,SUMIFS(Тех_Движение!$G$2:$G$5111,Тех_Движение!$D$2:$D$5111,$C526,Тех_Движение!$B$2:$B$5111,"&lt;="&amp;Настройки!$B$6)-$F526)))</f>
        <v/>
      </c>
      <c r="K526" s="54">
        <f>IF(OR($B526="",K$3&lt;$D526+Настройки!$B$7),0,MAX(0,$E526-MAX(0,SUMIFS(Тех_Движение!$G$2:$G$5111,Тех_Движение!$D$2:$D$5111,$C526,Тех_Движение!$B$2:$B$5111,"&lt;="&amp;K$3)-$F526)))</f>
        <v/>
      </c>
      <c r="L526" s="54">
        <f>IF(OR($B526="",L$3&lt;$D526+Настройки!$B$7),0,MAX(0,$E526-MAX(0,SUMIFS(Тех_Движение!$G$2:$G$5111,Тех_Движение!$D$2:$D$5111,$C526,Тех_Движение!$B$2:$B$5111,"&lt;="&amp;L$3)-$F526)))</f>
        <v/>
      </c>
      <c r="M526" s="54">
        <f>IF(OR($B526="",M$3&lt;$D526+Настройки!$B$7),0,MAX(0,$E526-MAX(0,SUMIFS(Тех_Движение!$G$2:$G$5111,Тех_Движение!$D$2:$D$5111,$C526,Тех_Движение!$B$2:$B$5111,"&lt;="&amp;M$3)-$F526)))</f>
        <v/>
      </c>
      <c r="N526" s="54">
        <f>IF(OR($B526="",N$3&lt;$D526+Настройки!$B$7),0,MAX(0,$E526-MAX(0,SUMIFS(Тех_Движение!$G$2:$G$5111,Тех_Движение!$D$2:$D$5111,$C526,Тех_Движение!$B$2:$B$5111,"&lt;="&amp;N$3)-$F526)))</f>
        <v/>
      </c>
      <c r="O526" s="54">
        <f>IF(OR($B526="",O$3&lt;$D526+Настройки!$B$7),0,MAX(0,$E526-MAX(0,SUMIFS(Тех_Движение!$G$2:$G$5111,Тех_Движение!$D$2:$D$5111,$C526,Тех_Движение!$B$2:$B$5111,"&lt;="&amp;O$3)-$F526)))</f>
        <v/>
      </c>
      <c r="P526" s="54">
        <f>IF(OR($B526="",P$3&lt;$D526+Настройки!$B$7),0,MAX(0,$E526-MAX(0,SUMIFS(Тех_Движение!$G$2:$G$5111,Тех_Движение!$D$2:$D$5111,$C526,Тех_Движение!$B$2:$B$5111,"&lt;="&amp;P$3)-$F526)))</f>
        <v/>
      </c>
      <c r="Q526" s="54">
        <f>IF(OR($B526="",Q$3&lt;$D526+Настройки!$B$7),0,MAX(0,$E526-MAX(0,SUMIFS(Тех_Движение!$G$2:$G$5111,Тех_Движение!$D$2:$D$5111,$C526,Тех_Движение!$B$2:$B$5111,"&lt;="&amp;Q$3)-$F526)))</f>
        <v/>
      </c>
      <c r="R526" s="54">
        <f>IF($B526="","",SUM($K526:$Q526))</f>
        <v/>
      </c>
      <c r="S526" s="56">
        <f>IF($B526="","",VLOOKUP($C526,Настройки!$A$11:$L$17,9,FALSE))</f>
        <v/>
      </c>
      <c r="T526" s="56">
        <f>IF($B526="","",$R526*$S526)</f>
        <v/>
      </c>
    </row>
    <row r="527">
      <c r="A527" s="20">
        <f>Тех_Движение!$A$524</f>
        <v/>
      </c>
      <c r="B527" s="20">
        <f>IF(Тех_Движение!$F$524&gt;0,Тех_Движение!$I$524,"")</f>
        <v/>
      </c>
      <c r="C527" s="20">
        <f>IF($B527="","",Тех_Движение!$D$524)</f>
        <v/>
      </c>
      <c r="D527" s="42">
        <f>IF($B527="","",Тех_Движение!$B$524)</f>
        <v/>
      </c>
      <c r="E527" s="54">
        <f>IF($B527="","",Тех_Движение!$F$524)</f>
        <v/>
      </c>
      <c r="F527" s="54">
        <f>IF($B527="","",SUMIFS($E$5:$E526,$C$5:$C526,$C527))</f>
        <v/>
      </c>
      <c r="G527" s="54">
        <f>IF($B527="","",MAX(0,$E527-MAX(0,SUMIFS(Тех_Движение!$G$2:$G$5111,Тех_Движение!$D$2:$D$5111,$C527,Тех_Движение!$B$2:$B$5111,"&lt;="&amp;Настройки!$B$5-1)-$F527)))</f>
        <v/>
      </c>
      <c r="H527" s="54">
        <f>IF($B527="","",IF(AND($D527&gt;=Настройки!$B$5,$D527&lt;=Настройки!$B$6),$E527,0))</f>
        <v/>
      </c>
      <c r="I527" s="54">
        <f>IF($B527="","",$G527+$H527-$J527)</f>
        <v/>
      </c>
      <c r="J527" s="54">
        <f>IF($B527="","",MAX(0,$E527-MAX(0,SUMIFS(Тех_Движение!$G$2:$G$5111,Тех_Движение!$D$2:$D$5111,$C527,Тех_Движение!$B$2:$B$5111,"&lt;="&amp;Настройки!$B$6)-$F527)))</f>
        <v/>
      </c>
      <c r="K527" s="54">
        <f>IF(OR($B527="",K$3&lt;$D527+Настройки!$B$7),0,MAX(0,$E527-MAX(0,SUMIFS(Тех_Движение!$G$2:$G$5111,Тех_Движение!$D$2:$D$5111,$C527,Тех_Движение!$B$2:$B$5111,"&lt;="&amp;K$3)-$F527)))</f>
        <v/>
      </c>
      <c r="L527" s="54">
        <f>IF(OR($B527="",L$3&lt;$D527+Настройки!$B$7),0,MAX(0,$E527-MAX(0,SUMIFS(Тех_Движение!$G$2:$G$5111,Тех_Движение!$D$2:$D$5111,$C527,Тех_Движение!$B$2:$B$5111,"&lt;="&amp;L$3)-$F527)))</f>
        <v/>
      </c>
      <c r="M527" s="54">
        <f>IF(OR($B527="",M$3&lt;$D527+Настройки!$B$7),0,MAX(0,$E527-MAX(0,SUMIFS(Тех_Движение!$G$2:$G$5111,Тех_Движение!$D$2:$D$5111,$C527,Тех_Движение!$B$2:$B$5111,"&lt;="&amp;M$3)-$F527)))</f>
        <v/>
      </c>
      <c r="N527" s="54">
        <f>IF(OR($B527="",N$3&lt;$D527+Настройки!$B$7),0,MAX(0,$E527-MAX(0,SUMIFS(Тех_Движение!$G$2:$G$5111,Тех_Движение!$D$2:$D$5111,$C527,Тех_Движение!$B$2:$B$5111,"&lt;="&amp;N$3)-$F527)))</f>
        <v/>
      </c>
      <c r="O527" s="54">
        <f>IF(OR($B527="",O$3&lt;$D527+Настройки!$B$7),0,MAX(0,$E527-MAX(0,SUMIFS(Тех_Движение!$G$2:$G$5111,Тех_Движение!$D$2:$D$5111,$C527,Тех_Движение!$B$2:$B$5111,"&lt;="&amp;O$3)-$F527)))</f>
        <v/>
      </c>
      <c r="P527" s="54">
        <f>IF(OR($B527="",P$3&lt;$D527+Настройки!$B$7),0,MAX(0,$E527-MAX(0,SUMIFS(Тех_Движение!$G$2:$G$5111,Тех_Движение!$D$2:$D$5111,$C527,Тех_Движение!$B$2:$B$5111,"&lt;="&amp;P$3)-$F527)))</f>
        <v/>
      </c>
      <c r="Q527" s="54">
        <f>IF(OR($B527="",Q$3&lt;$D527+Настройки!$B$7),0,MAX(0,$E527-MAX(0,SUMIFS(Тех_Движение!$G$2:$G$5111,Тех_Движение!$D$2:$D$5111,$C527,Тех_Движение!$B$2:$B$5111,"&lt;="&amp;Q$3)-$F527)))</f>
        <v/>
      </c>
      <c r="R527" s="54">
        <f>IF($B527="","",SUM($K527:$Q527))</f>
        <v/>
      </c>
      <c r="S527" s="56">
        <f>IF($B527="","",VLOOKUP($C527,Настройки!$A$11:$L$17,9,FALSE))</f>
        <v/>
      </c>
      <c r="T527" s="56">
        <f>IF($B527="","",$R527*$S527)</f>
        <v/>
      </c>
    </row>
    <row r="528">
      <c r="A528" s="20">
        <f>Тех_Движение!$A$525</f>
        <v/>
      </c>
      <c r="B528" s="20">
        <f>IF(Тех_Движение!$F$525&gt;0,Тех_Движение!$I$525,"")</f>
        <v/>
      </c>
      <c r="C528" s="20">
        <f>IF($B528="","",Тех_Движение!$D$525)</f>
        <v/>
      </c>
      <c r="D528" s="42">
        <f>IF($B528="","",Тех_Движение!$B$525)</f>
        <v/>
      </c>
      <c r="E528" s="54">
        <f>IF($B528="","",Тех_Движение!$F$525)</f>
        <v/>
      </c>
      <c r="F528" s="54">
        <f>IF($B528="","",SUMIFS($E$5:$E527,$C$5:$C527,$C528))</f>
        <v/>
      </c>
      <c r="G528" s="54">
        <f>IF($B528="","",MAX(0,$E528-MAX(0,SUMIFS(Тех_Движение!$G$2:$G$5111,Тех_Движение!$D$2:$D$5111,$C528,Тех_Движение!$B$2:$B$5111,"&lt;="&amp;Настройки!$B$5-1)-$F528)))</f>
        <v/>
      </c>
      <c r="H528" s="54">
        <f>IF($B528="","",IF(AND($D528&gt;=Настройки!$B$5,$D528&lt;=Настройки!$B$6),$E528,0))</f>
        <v/>
      </c>
      <c r="I528" s="54">
        <f>IF($B528="","",$G528+$H528-$J528)</f>
        <v/>
      </c>
      <c r="J528" s="54">
        <f>IF($B528="","",MAX(0,$E528-MAX(0,SUMIFS(Тех_Движение!$G$2:$G$5111,Тех_Движение!$D$2:$D$5111,$C528,Тех_Движение!$B$2:$B$5111,"&lt;="&amp;Настройки!$B$6)-$F528)))</f>
        <v/>
      </c>
      <c r="K528" s="54">
        <f>IF(OR($B528="",K$3&lt;$D528+Настройки!$B$7),0,MAX(0,$E528-MAX(0,SUMIFS(Тех_Движение!$G$2:$G$5111,Тех_Движение!$D$2:$D$5111,$C528,Тех_Движение!$B$2:$B$5111,"&lt;="&amp;K$3)-$F528)))</f>
        <v/>
      </c>
      <c r="L528" s="54">
        <f>IF(OR($B528="",L$3&lt;$D528+Настройки!$B$7),0,MAX(0,$E528-MAX(0,SUMIFS(Тех_Движение!$G$2:$G$5111,Тех_Движение!$D$2:$D$5111,$C528,Тех_Движение!$B$2:$B$5111,"&lt;="&amp;L$3)-$F528)))</f>
        <v/>
      </c>
      <c r="M528" s="54">
        <f>IF(OR($B528="",M$3&lt;$D528+Настройки!$B$7),0,MAX(0,$E528-MAX(0,SUMIFS(Тех_Движение!$G$2:$G$5111,Тех_Движение!$D$2:$D$5111,$C528,Тех_Движение!$B$2:$B$5111,"&lt;="&amp;M$3)-$F528)))</f>
        <v/>
      </c>
      <c r="N528" s="54">
        <f>IF(OR($B528="",N$3&lt;$D528+Настройки!$B$7),0,MAX(0,$E528-MAX(0,SUMIFS(Тех_Движение!$G$2:$G$5111,Тех_Движение!$D$2:$D$5111,$C528,Тех_Движение!$B$2:$B$5111,"&lt;="&amp;N$3)-$F528)))</f>
        <v/>
      </c>
      <c r="O528" s="54">
        <f>IF(OR($B528="",O$3&lt;$D528+Настройки!$B$7),0,MAX(0,$E528-MAX(0,SUMIFS(Тех_Движение!$G$2:$G$5111,Тех_Движение!$D$2:$D$5111,$C528,Тех_Движение!$B$2:$B$5111,"&lt;="&amp;O$3)-$F528)))</f>
        <v/>
      </c>
      <c r="P528" s="54">
        <f>IF(OR($B528="",P$3&lt;$D528+Настройки!$B$7),0,MAX(0,$E528-MAX(0,SUMIFS(Тех_Движение!$G$2:$G$5111,Тех_Движение!$D$2:$D$5111,$C528,Тех_Движение!$B$2:$B$5111,"&lt;="&amp;P$3)-$F528)))</f>
        <v/>
      </c>
      <c r="Q528" s="54">
        <f>IF(OR($B528="",Q$3&lt;$D528+Настройки!$B$7),0,MAX(0,$E528-MAX(0,SUMIFS(Тех_Движение!$G$2:$G$5111,Тех_Движение!$D$2:$D$5111,$C528,Тех_Движение!$B$2:$B$5111,"&lt;="&amp;Q$3)-$F528)))</f>
        <v/>
      </c>
      <c r="R528" s="54">
        <f>IF($B528="","",SUM($K528:$Q528))</f>
        <v/>
      </c>
      <c r="S528" s="56">
        <f>IF($B528="","",VLOOKUP($C528,Настройки!$A$11:$L$17,9,FALSE))</f>
        <v/>
      </c>
      <c r="T528" s="56">
        <f>IF($B528="","",$R528*$S528)</f>
        <v/>
      </c>
    </row>
    <row r="529">
      <c r="A529" s="20">
        <f>Тех_Движение!$A$526</f>
        <v/>
      </c>
      <c r="B529" s="20">
        <f>IF(Тех_Движение!$F$526&gt;0,Тех_Движение!$I$526,"")</f>
        <v/>
      </c>
      <c r="C529" s="20">
        <f>IF($B529="","",Тех_Движение!$D$526)</f>
        <v/>
      </c>
      <c r="D529" s="42">
        <f>IF($B529="","",Тех_Движение!$B$526)</f>
        <v/>
      </c>
      <c r="E529" s="54">
        <f>IF($B529="","",Тех_Движение!$F$526)</f>
        <v/>
      </c>
      <c r="F529" s="54">
        <f>IF($B529="","",SUMIFS($E$5:$E528,$C$5:$C528,$C529))</f>
        <v/>
      </c>
      <c r="G529" s="54">
        <f>IF($B529="","",MAX(0,$E529-MAX(0,SUMIFS(Тех_Движение!$G$2:$G$5111,Тех_Движение!$D$2:$D$5111,$C529,Тех_Движение!$B$2:$B$5111,"&lt;="&amp;Настройки!$B$5-1)-$F529)))</f>
        <v/>
      </c>
      <c r="H529" s="54">
        <f>IF($B529="","",IF(AND($D529&gt;=Настройки!$B$5,$D529&lt;=Настройки!$B$6),$E529,0))</f>
        <v/>
      </c>
      <c r="I529" s="54">
        <f>IF($B529="","",$G529+$H529-$J529)</f>
        <v/>
      </c>
      <c r="J529" s="54">
        <f>IF($B529="","",MAX(0,$E529-MAX(0,SUMIFS(Тех_Движение!$G$2:$G$5111,Тех_Движение!$D$2:$D$5111,$C529,Тех_Движение!$B$2:$B$5111,"&lt;="&amp;Настройки!$B$6)-$F529)))</f>
        <v/>
      </c>
      <c r="K529" s="54">
        <f>IF(OR($B529="",K$3&lt;$D529+Настройки!$B$7),0,MAX(0,$E529-MAX(0,SUMIFS(Тех_Движение!$G$2:$G$5111,Тех_Движение!$D$2:$D$5111,$C529,Тех_Движение!$B$2:$B$5111,"&lt;="&amp;K$3)-$F529)))</f>
        <v/>
      </c>
      <c r="L529" s="54">
        <f>IF(OR($B529="",L$3&lt;$D529+Настройки!$B$7),0,MAX(0,$E529-MAX(0,SUMIFS(Тех_Движение!$G$2:$G$5111,Тех_Движение!$D$2:$D$5111,$C529,Тех_Движение!$B$2:$B$5111,"&lt;="&amp;L$3)-$F529)))</f>
        <v/>
      </c>
      <c r="M529" s="54">
        <f>IF(OR($B529="",M$3&lt;$D529+Настройки!$B$7),0,MAX(0,$E529-MAX(0,SUMIFS(Тех_Движение!$G$2:$G$5111,Тех_Движение!$D$2:$D$5111,$C529,Тех_Движение!$B$2:$B$5111,"&lt;="&amp;M$3)-$F529)))</f>
        <v/>
      </c>
      <c r="N529" s="54">
        <f>IF(OR($B529="",N$3&lt;$D529+Настройки!$B$7),0,MAX(0,$E529-MAX(0,SUMIFS(Тех_Движение!$G$2:$G$5111,Тех_Движение!$D$2:$D$5111,$C529,Тех_Движение!$B$2:$B$5111,"&lt;="&amp;N$3)-$F529)))</f>
        <v/>
      </c>
      <c r="O529" s="54">
        <f>IF(OR($B529="",O$3&lt;$D529+Настройки!$B$7),0,MAX(0,$E529-MAX(0,SUMIFS(Тех_Движение!$G$2:$G$5111,Тех_Движение!$D$2:$D$5111,$C529,Тех_Движение!$B$2:$B$5111,"&lt;="&amp;O$3)-$F529)))</f>
        <v/>
      </c>
      <c r="P529" s="54">
        <f>IF(OR($B529="",P$3&lt;$D529+Настройки!$B$7),0,MAX(0,$E529-MAX(0,SUMIFS(Тех_Движение!$G$2:$G$5111,Тех_Движение!$D$2:$D$5111,$C529,Тех_Движение!$B$2:$B$5111,"&lt;="&amp;P$3)-$F529)))</f>
        <v/>
      </c>
      <c r="Q529" s="54">
        <f>IF(OR($B529="",Q$3&lt;$D529+Настройки!$B$7),0,MAX(0,$E529-MAX(0,SUMIFS(Тех_Движение!$G$2:$G$5111,Тех_Движение!$D$2:$D$5111,$C529,Тех_Движение!$B$2:$B$5111,"&lt;="&amp;Q$3)-$F529)))</f>
        <v/>
      </c>
      <c r="R529" s="54">
        <f>IF($B529="","",SUM($K529:$Q529))</f>
        <v/>
      </c>
      <c r="S529" s="56">
        <f>IF($B529="","",VLOOKUP($C529,Настройки!$A$11:$L$17,9,FALSE))</f>
        <v/>
      </c>
      <c r="T529" s="56">
        <f>IF($B529="","",$R529*$S529)</f>
        <v/>
      </c>
    </row>
    <row r="530">
      <c r="A530" s="20">
        <f>Тех_Движение!$A$527</f>
        <v/>
      </c>
      <c r="B530" s="20">
        <f>IF(Тех_Движение!$F$527&gt;0,Тех_Движение!$I$527,"")</f>
        <v/>
      </c>
      <c r="C530" s="20">
        <f>IF($B530="","",Тех_Движение!$D$527)</f>
        <v/>
      </c>
      <c r="D530" s="42">
        <f>IF($B530="","",Тех_Движение!$B$527)</f>
        <v/>
      </c>
      <c r="E530" s="54">
        <f>IF($B530="","",Тех_Движение!$F$527)</f>
        <v/>
      </c>
      <c r="F530" s="54">
        <f>IF($B530="","",SUMIFS($E$5:$E529,$C$5:$C529,$C530))</f>
        <v/>
      </c>
      <c r="G530" s="54">
        <f>IF($B530="","",MAX(0,$E530-MAX(0,SUMIFS(Тех_Движение!$G$2:$G$5111,Тех_Движение!$D$2:$D$5111,$C530,Тех_Движение!$B$2:$B$5111,"&lt;="&amp;Настройки!$B$5-1)-$F530)))</f>
        <v/>
      </c>
      <c r="H530" s="54">
        <f>IF($B530="","",IF(AND($D530&gt;=Настройки!$B$5,$D530&lt;=Настройки!$B$6),$E530,0))</f>
        <v/>
      </c>
      <c r="I530" s="54">
        <f>IF($B530="","",$G530+$H530-$J530)</f>
        <v/>
      </c>
      <c r="J530" s="54">
        <f>IF($B530="","",MAX(0,$E530-MAX(0,SUMIFS(Тех_Движение!$G$2:$G$5111,Тех_Движение!$D$2:$D$5111,$C530,Тех_Движение!$B$2:$B$5111,"&lt;="&amp;Настройки!$B$6)-$F530)))</f>
        <v/>
      </c>
      <c r="K530" s="54">
        <f>IF(OR($B530="",K$3&lt;$D530+Настройки!$B$7),0,MAX(0,$E530-MAX(0,SUMIFS(Тех_Движение!$G$2:$G$5111,Тех_Движение!$D$2:$D$5111,$C530,Тех_Движение!$B$2:$B$5111,"&lt;="&amp;K$3)-$F530)))</f>
        <v/>
      </c>
      <c r="L530" s="54">
        <f>IF(OR($B530="",L$3&lt;$D530+Настройки!$B$7),0,MAX(0,$E530-MAX(0,SUMIFS(Тех_Движение!$G$2:$G$5111,Тех_Движение!$D$2:$D$5111,$C530,Тех_Движение!$B$2:$B$5111,"&lt;="&amp;L$3)-$F530)))</f>
        <v/>
      </c>
      <c r="M530" s="54">
        <f>IF(OR($B530="",M$3&lt;$D530+Настройки!$B$7),0,MAX(0,$E530-MAX(0,SUMIFS(Тех_Движение!$G$2:$G$5111,Тех_Движение!$D$2:$D$5111,$C530,Тех_Движение!$B$2:$B$5111,"&lt;="&amp;M$3)-$F530)))</f>
        <v/>
      </c>
      <c r="N530" s="54">
        <f>IF(OR($B530="",N$3&lt;$D530+Настройки!$B$7),0,MAX(0,$E530-MAX(0,SUMIFS(Тех_Движение!$G$2:$G$5111,Тех_Движение!$D$2:$D$5111,$C530,Тех_Движение!$B$2:$B$5111,"&lt;="&amp;N$3)-$F530)))</f>
        <v/>
      </c>
      <c r="O530" s="54">
        <f>IF(OR($B530="",O$3&lt;$D530+Настройки!$B$7),0,MAX(0,$E530-MAX(0,SUMIFS(Тех_Движение!$G$2:$G$5111,Тех_Движение!$D$2:$D$5111,$C530,Тех_Движение!$B$2:$B$5111,"&lt;="&amp;O$3)-$F530)))</f>
        <v/>
      </c>
      <c r="P530" s="54">
        <f>IF(OR($B530="",P$3&lt;$D530+Настройки!$B$7),0,MAX(0,$E530-MAX(0,SUMIFS(Тех_Движение!$G$2:$G$5111,Тех_Движение!$D$2:$D$5111,$C530,Тех_Движение!$B$2:$B$5111,"&lt;="&amp;P$3)-$F530)))</f>
        <v/>
      </c>
      <c r="Q530" s="54">
        <f>IF(OR($B530="",Q$3&lt;$D530+Настройки!$B$7),0,MAX(0,$E530-MAX(0,SUMIFS(Тех_Движение!$G$2:$G$5111,Тех_Движение!$D$2:$D$5111,$C530,Тех_Движение!$B$2:$B$5111,"&lt;="&amp;Q$3)-$F530)))</f>
        <v/>
      </c>
      <c r="R530" s="54">
        <f>IF($B530="","",SUM($K530:$Q530))</f>
        <v/>
      </c>
      <c r="S530" s="56">
        <f>IF($B530="","",VLOOKUP($C530,Настройки!$A$11:$L$17,9,FALSE))</f>
        <v/>
      </c>
      <c r="T530" s="56">
        <f>IF($B530="","",$R530*$S530)</f>
        <v/>
      </c>
    </row>
    <row r="531">
      <c r="A531" s="20">
        <f>Тех_Движение!$A$528</f>
        <v/>
      </c>
      <c r="B531" s="20">
        <f>IF(Тех_Движение!$F$528&gt;0,Тех_Движение!$I$528,"")</f>
        <v/>
      </c>
      <c r="C531" s="20">
        <f>IF($B531="","",Тех_Движение!$D$528)</f>
        <v/>
      </c>
      <c r="D531" s="42">
        <f>IF($B531="","",Тех_Движение!$B$528)</f>
        <v/>
      </c>
      <c r="E531" s="54">
        <f>IF($B531="","",Тех_Движение!$F$528)</f>
        <v/>
      </c>
      <c r="F531" s="54">
        <f>IF($B531="","",SUMIFS($E$5:$E530,$C$5:$C530,$C531))</f>
        <v/>
      </c>
      <c r="G531" s="54">
        <f>IF($B531="","",MAX(0,$E531-MAX(0,SUMIFS(Тех_Движение!$G$2:$G$5111,Тех_Движение!$D$2:$D$5111,$C531,Тех_Движение!$B$2:$B$5111,"&lt;="&amp;Настройки!$B$5-1)-$F531)))</f>
        <v/>
      </c>
      <c r="H531" s="54">
        <f>IF($B531="","",IF(AND($D531&gt;=Настройки!$B$5,$D531&lt;=Настройки!$B$6),$E531,0))</f>
        <v/>
      </c>
      <c r="I531" s="54">
        <f>IF($B531="","",$G531+$H531-$J531)</f>
        <v/>
      </c>
      <c r="J531" s="54">
        <f>IF($B531="","",MAX(0,$E531-MAX(0,SUMIFS(Тех_Движение!$G$2:$G$5111,Тех_Движение!$D$2:$D$5111,$C531,Тех_Движение!$B$2:$B$5111,"&lt;="&amp;Настройки!$B$6)-$F531)))</f>
        <v/>
      </c>
      <c r="K531" s="54">
        <f>IF(OR($B531="",K$3&lt;$D531+Настройки!$B$7),0,MAX(0,$E531-MAX(0,SUMIFS(Тех_Движение!$G$2:$G$5111,Тех_Движение!$D$2:$D$5111,$C531,Тех_Движение!$B$2:$B$5111,"&lt;="&amp;K$3)-$F531)))</f>
        <v/>
      </c>
      <c r="L531" s="54">
        <f>IF(OR($B531="",L$3&lt;$D531+Настройки!$B$7),0,MAX(0,$E531-MAX(0,SUMIFS(Тех_Движение!$G$2:$G$5111,Тех_Движение!$D$2:$D$5111,$C531,Тех_Движение!$B$2:$B$5111,"&lt;="&amp;L$3)-$F531)))</f>
        <v/>
      </c>
      <c r="M531" s="54">
        <f>IF(OR($B531="",M$3&lt;$D531+Настройки!$B$7),0,MAX(0,$E531-MAX(0,SUMIFS(Тех_Движение!$G$2:$G$5111,Тех_Движение!$D$2:$D$5111,$C531,Тех_Движение!$B$2:$B$5111,"&lt;="&amp;M$3)-$F531)))</f>
        <v/>
      </c>
      <c r="N531" s="54">
        <f>IF(OR($B531="",N$3&lt;$D531+Настройки!$B$7),0,MAX(0,$E531-MAX(0,SUMIFS(Тех_Движение!$G$2:$G$5111,Тех_Движение!$D$2:$D$5111,$C531,Тех_Движение!$B$2:$B$5111,"&lt;="&amp;N$3)-$F531)))</f>
        <v/>
      </c>
      <c r="O531" s="54">
        <f>IF(OR($B531="",O$3&lt;$D531+Настройки!$B$7),0,MAX(0,$E531-MAX(0,SUMIFS(Тех_Движение!$G$2:$G$5111,Тех_Движение!$D$2:$D$5111,$C531,Тех_Движение!$B$2:$B$5111,"&lt;="&amp;O$3)-$F531)))</f>
        <v/>
      </c>
      <c r="P531" s="54">
        <f>IF(OR($B531="",P$3&lt;$D531+Настройки!$B$7),0,MAX(0,$E531-MAX(0,SUMIFS(Тех_Движение!$G$2:$G$5111,Тех_Движение!$D$2:$D$5111,$C531,Тех_Движение!$B$2:$B$5111,"&lt;="&amp;P$3)-$F531)))</f>
        <v/>
      </c>
      <c r="Q531" s="54">
        <f>IF(OR($B531="",Q$3&lt;$D531+Настройки!$B$7),0,MAX(0,$E531-MAX(0,SUMIFS(Тех_Движение!$G$2:$G$5111,Тех_Движение!$D$2:$D$5111,$C531,Тех_Движение!$B$2:$B$5111,"&lt;="&amp;Q$3)-$F531)))</f>
        <v/>
      </c>
      <c r="R531" s="54">
        <f>IF($B531="","",SUM($K531:$Q531))</f>
        <v/>
      </c>
      <c r="S531" s="56">
        <f>IF($B531="","",VLOOKUP($C531,Настройки!$A$11:$L$17,9,FALSE))</f>
        <v/>
      </c>
      <c r="T531" s="56">
        <f>IF($B531="","",$R531*$S531)</f>
        <v/>
      </c>
    </row>
    <row r="532">
      <c r="A532" s="20">
        <f>Тех_Движение!$A$529</f>
        <v/>
      </c>
      <c r="B532" s="20">
        <f>IF(Тех_Движение!$F$529&gt;0,Тех_Движение!$I$529,"")</f>
        <v/>
      </c>
      <c r="C532" s="20">
        <f>IF($B532="","",Тех_Движение!$D$529)</f>
        <v/>
      </c>
      <c r="D532" s="42">
        <f>IF($B532="","",Тех_Движение!$B$529)</f>
        <v/>
      </c>
      <c r="E532" s="54">
        <f>IF($B532="","",Тех_Движение!$F$529)</f>
        <v/>
      </c>
      <c r="F532" s="54">
        <f>IF($B532="","",SUMIFS($E$5:$E531,$C$5:$C531,$C532))</f>
        <v/>
      </c>
      <c r="G532" s="54">
        <f>IF($B532="","",MAX(0,$E532-MAX(0,SUMIFS(Тех_Движение!$G$2:$G$5111,Тех_Движение!$D$2:$D$5111,$C532,Тех_Движение!$B$2:$B$5111,"&lt;="&amp;Настройки!$B$5-1)-$F532)))</f>
        <v/>
      </c>
      <c r="H532" s="54">
        <f>IF($B532="","",IF(AND($D532&gt;=Настройки!$B$5,$D532&lt;=Настройки!$B$6),$E532,0))</f>
        <v/>
      </c>
      <c r="I532" s="54">
        <f>IF($B532="","",$G532+$H532-$J532)</f>
        <v/>
      </c>
      <c r="J532" s="54">
        <f>IF($B532="","",MAX(0,$E532-MAX(0,SUMIFS(Тех_Движение!$G$2:$G$5111,Тех_Движение!$D$2:$D$5111,$C532,Тех_Движение!$B$2:$B$5111,"&lt;="&amp;Настройки!$B$6)-$F532)))</f>
        <v/>
      </c>
      <c r="K532" s="54">
        <f>IF(OR($B532="",K$3&lt;$D532+Настройки!$B$7),0,MAX(0,$E532-MAX(0,SUMIFS(Тех_Движение!$G$2:$G$5111,Тех_Движение!$D$2:$D$5111,$C532,Тех_Движение!$B$2:$B$5111,"&lt;="&amp;K$3)-$F532)))</f>
        <v/>
      </c>
      <c r="L532" s="54">
        <f>IF(OR($B532="",L$3&lt;$D532+Настройки!$B$7),0,MAX(0,$E532-MAX(0,SUMIFS(Тех_Движение!$G$2:$G$5111,Тех_Движение!$D$2:$D$5111,$C532,Тех_Движение!$B$2:$B$5111,"&lt;="&amp;L$3)-$F532)))</f>
        <v/>
      </c>
      <c r="M532" s="54">
        <f>IF(OR($B532="",M$3&lt;$D532+Настройки!$B$7),0,MAX(0,$E532-MAX(0,SUMIFS(Тех_Движение!$G$2:$G$5111,Тех_Движение!$D$2:$D$5111,$C532,Тех_Движение!$B$2:$B$5111,"&lt;="&amp;M$3)-$F532)))</f>
        <v/>
      </c>
      <c r="N532" s="54">
        <f>IF(OR($B532="",N$3&lt;$D532+Настройки!$B$7),0,MAX(0,$E532-MAX(0,SUMIFS(Тех_Движение!$G$2:$G$5111,Тех_Движение!$D$2:$D$5111,$C532,Тех_Движение!$B$2:$B$5111,"&lt;="&amp;N$3)-$F532)))</f>
        <v/>
      </c>
      <c r="O532" s="54">
        <f>IF(OR($B532="",O$3&lt;$D532+Настройки!$B$7),0,MAX(0,$E532-MAX(0,SUMIFS(Тех_Движение!$G$2:$G$5111,Тех_Движение!$D$2:$D$5111,$C532,Тех_Движение!$B$2:$B$5111,"&lt;="&amp;O$3)-$F532)))</f>
        <v/>
      </c>
      <c r="P532" s="54">
        <f>IF(OR($B532="",P$3&lt;$D532+Настройки!$B$7),0,MAX(0,$E532-MAX(0,SUMIFS(Тех_Движение!$G$2:$G$5111,Тех_Движение!$D$2:$D$5111,$C532,Тех_Движение!$B$2:$B$5111,"&lt;="&amp;P$3)-$F532)))</f>
        <v/>
      </c>
      <c r="Q532" s="54">
        <f>IF(OR($B532="",Q$3&lt;$D532+Настройки!$B$7),0,MAX(0,$E532-MAX(0,SUMIFS(Тех_Движение!$G$2:$G$5111,Тех_Движение!$D$2:$D$5111,$C532,Тех_Движение!$B$2:$B$5111,"&lt;="&amp;Q$3)-$F532)))</f>
        <v/>
      </c>
      <c r="R532" s="54">
        <f>IF($B532="","",SUM($K532:$Q532))</f>
        <v/>
      </c>
      <c r="S532" s="56">
        <f>IF($B532="","",VLOOKUP($C532,Настройки!$A$11:$L$17,9,FALSE))</f>
        <v/>
      </c>
      <c r="T532" s="56">
        <f>IF($B532="","",$R532*$S532)</f>
        <v/>
      </c>
    </row>
    <row r="533">
      <c r="A533" s="20">
        <f>Тех_Движение!$A$530</f>
        <v/>
      </c>
      <c r="B533" s="20">
        <f>IF(Тех_Движение!$F$530&gt;0,Тех_Движение!$I$530,"")</f>
        <v/>
      </c>
      <c r="C533" s="20">
        <f>IF($B533="","",Тех_Движение!$D$530)</f>
        <v/>
      </c>
      <c r="D533" s="42">
        <f>IF($B533="","",Тех_Движение!$B$530)</f>
        <v/>
      </c>
      <c r="E533" s="54">
        <f>IF($B533="","",Тех_Движение!$F$530)</f>
        <v/>
      </c>
      <c r="F533" s="54">
        <f>IF($B533="","",SUMIFS($E$5:$E532,$C$5:$C532,$C533))</f>
        <v/>
      </c>
      <c r="G533" s="54">
        <f>IF($B533="","",MAX(0,$E533-MAX(0,SUMIFS(Тех_Движение!$G$2:$G$5111,Тех_Движение!$D$2:$D$5111,$C533,Тех_Движение!$B$2:$B$5111,"&lt;="&amp;Настройки!$B$5-1)-$F533)))</f>
        <v/>
      </c>
      <c r="H533" s="54">
        <f>IF($B533="","",IF(AND($D533&gt;=Настройки!$B$5,$D533&lt;=Настройки!$B$6),$E533,0))</f>
        <v/>
      </c>
      <c r="I533" s="54">
        <f>IF($B533="","",$G533+$H533-$J533)</f>
        <v/>
      </c>
      <c r="J533" s="54">
        <f>IF($B533="","",MAX(0,$E533-MAX(0,SUMIFS(Тех_Движение!$G$2:$G$5111,Тех_Движение!$D$2:$D$5111,$C533,Тех_Движение!$B$2:$B$5111,"&lt;="&amp;Настройки!$B$6)-$F533)))</f>
        <v/>
      </c>
      <c r="K533" s="54">
        <f>IF(OR($B533="",K$3&lt;$D533+Настройки!$B$7),0,MAX(0,$E533-MAX(0,SUMIFS(Тех_Движение!$G$2:$G$5111,Тех_Движение!$D$2:$D$5111,$C533,Тех_Движение!$B$2:$B$5111,"&lt;="&amp;K$3)-$F533)))</f>
        <v/>
      </c>
      <c r="L533" s="54">
        <f>IF(OR($B533="",L$3&lt;$D533+Настройки!$B$7),0,MAX(0,$E533-MAX(0,SUMIFS(Тех_Движение!$G$2:$G$5111,Тех_Движение!$D$2:$D$5111,$C533,Тех_Движение!$B$2:$B$5111,"&lt;="&amp;L$3)-$F533)))</f>
        <v/>
      </c>
      <c r="M533" s="54">
        <f>IF(OR($B533="",M$3&lt;$D533+Настройки!$B$7),0,MAX(0,$E533-MAX(0,SUMIFS(Тех_Движение!$G$2:$G$5111,Тех_Движение!$D$2:$D$5111,$C533,Тех_Движение!$B$2:$B$5111,"&lt;="&amp;M$3)-$F533)))</f>
        <v/>
      </c>
      <c r="N533" s="54">
        <f>IF(OR($B533="",N$3&lt;$D533+Настройки!$B$7),0,MAX(0,$E533-MAX(0,SUMIFS(Тех_Движение!$G$2:$G$5111,Тех_Движение!$D$2:$D$5111,$C533,Тех_Движение!$B$2:$B$5111,"&lt;="&amp;N$3)-$F533)))</f>
        <v/>
      </c>
      <c r="O533" s="54">
        <f>IF(OR($B533="",O$3&lt;$D533+Настройки!$B$7),0,MAX(0,$E533-MAX(0,SUMIFS(Тех_Движение!$G$2:$G$5111,Тех_Движение!$D$2:$D$5111,$C533,Тех_Движение!$B$2:$B$5111,"&lt;="&amp;O$3)-$F533)))</f>
        <v/>
      </c>
      <c r="P533" s="54">
        <f>IF(OR($B533="",P$3&lt;$D533+Настройки!$B$7),0,MAX(0,$E533-MAX(0,SUMIFS(Тех_Движение!$G$2:$G$5111,Тех_Движение!$D$2:$D$5111,$C533,Тех_Движение!$B$2:$B$5111,"&lt;="&amp;P$3)-$F533)))</f>
        <v/>
      </c>
      <c r="Q533" s="54">
        <f>IF(OR($B533="",Q$3&lt;$D533+Настройки!$B$7),0,MAX(0,$E533-MAX(0,SUMIFS(Тех_Движение!$G$2:$G$5111,Тех_Движение!$D$2:$D$5111,$C533,Тех_Движение!$B$2:$B$5111,"&lt;="&amp;Q$3)-$F533)))</f>
        <v/>
      </c>
      <c r="R533" s="54">
        <f>IF($B533="","",SUM($K533:$Q533))</f>
        <v/>
      </c>
      <c r="S533" s="56">
        <f>IF($B533="","",VLOOKUP($C533,Настройки!$A$11:$L$17,9,FALSE))</f>
        <v/>
      </c>
      <c r="T533" s="56">
        <f>IF($B533="","",$R533*$S533)</f>
        <v/>
      </c>
    </row>
    <row r="534">
      <c r="A534" s="20">
        <f>Тех_Движение!$A$531</f>
        <v/>
      </c>
      <c r="B534" s="20">
        <f>IF(Тех_Движение!$F$531&gt;0,Тех_Движение!$I$531,"")</f>
        <v/>
      </c>
      <c r="C534" s="20">
        <f>IF($B534="","",Тех_Движение!$D$531)</f>
        <v/>
      </c>
      <c r="D534" s="42">
        <f>IF($B534="","",Тех_Движение!$B$531)</f>
        <v/>
      </c>
      <c r="E534" s="54">
        <f>IF($B534="","",Тех_Движение!$F$531)</f>
        <v/>
      </c>
      <c r="F534" s="54">
        <f>IF($B534="","",SUMIFS($E$5:$E533,$C$5:$C533,$C534))</f>
        <v/>
      </c>
      <c r="G534" s="54">
        <f>IF($B534="","",MAX(0,$E534-MAX(0,SUMIFS(Тех_Движение!$G$2:$G$5111,Тех_Движение!$D$2:$D$5111,$C534,Тех_Движение!$B$2:$B$5111,"&lt;="&amp;Настройки!$B$5-1)-$F534)))</f>
        <v/>
      </c>
      <c r="H534" s="54">
        <f>IF($B534="","",IF(AND($D534&gt;=Настройки!$B$5,$D534&lt;=Настройки!$B$6),$E534,0))</f>
        <v/>
      </c>
      <c r="I534" s="54">
        <f>IF($B534="","",$G534+$H534-$J534)</f>
        <v/>
      </c>
      <c r="J534" s="54">
        <f>IF($B534="","",MAX(0,$E534-MAX(0,SUMIFS(Тех_Движение!$G$2:$G$5111,Тех_Движение!$D$2:$D$5111,$C534,Тех_Движение!$B$2:$B$5111,"&lt;="&amp;Настройки!$B$6)-$F534)))</f>
        <v/>
      </c>
      <c r="K534" s="54">
        <f>IF(OR($B534="",K$3&lt;$D534+Настройки!$B$7),0,MAX(0,$E534-MAX(0,SUMIFS(Тех_Движение!$G$2:$G$5111,Тех_Движение!$D$2:$D$5111,$C534,Тех_Движение!$B$2:$B$5111,"&lt;="&amp;K$3)-$F534)))</f>
        <v/>
      </c>
      <c r="L534" s="54">
        <f>IF(OR($B534="",L$3&lt;$D534+Настройки!$B$7),0,MAX(0,$E534-MAX(0,SUMIFS(Тех_Движение!$G$2:$G$5111,Тех_Движение!$D$2:$D$5111,$C534,Тех_Движение!$B$2:$B$5111,"&lt;="&amp;L$3)-$F534)))</f>
        <v/>
      </c>
      <c r="M534" s="54">
        <f>IF(OR($B534="",M$3&lt;$D534+Настройки!$B$7),0,MAX(0,$E534-MAX(0,SUMIFS(Тех_Движение!$G$2:$G$5111,Тех_Движение!$D$2:$D$5111,$C534,Тех_Движение!$B$2:$B$5111,"&lt;="&amp;M$3)-$F534)))</f>
        <v/>
      </c>
      <c r="N534" s="54">
        <f>IF(OR($B534="",N$3&lt;$D534+Настройки!$B$7),0,MAX(0,$E534-MAX(0,SUMIFS(Тех_Движение!$G$2:$G$5111,Тех_Движение!$D$2:$D$5111,$C534,Тех_Движение!$B$2:$B$5111,"&lt;="&amp;N$3)-$F534)))</f>
        <v/>
      </c>
      <c r="O534" s="54">
        <f>IF(OR($B534="",O$3&lt;$D534+Настройки!$B$7),0,MAX(0,$E534-MAX(0,SUMIFS(Тех_Движение!$G$2:$G$5111,Тех_Движение!$D$2:$D$5111,$C534,Тех_Движение!$B$2:$B$5111,"&lt;="&amp;O$3)-$F534)))</f>
        <v/>
      </c>
      <c r="P534" s="54">
        <f>IF(OR($B534="",P$3&lt;$D534+Настройки!$B$7),0,MAX(0,$E534-MAX(0,SUMIFS(Тех_Движение!$G$2:$G$5111,Тех_Движение!$D$2:$D$5111,$C534,Тех_Движение!$B$2:$B$5111,"&lt;="&amp;P$3)-$F534)))</f>
        <v/>
      </c>
      <c r="Q534" s="54">
        <f>IF(OR($B534="",Q$3&lt;$D534+Настройки!$B$7),0,MAX(0,$E534-MAX(0,SUMIFS(Тех_Движение!$G$2:$G$5111,Тех_Движение!$D$2:$D$5111,$C534,Тех_Движение!$B$2:$B$5111,"&lt;="&amp;Q$3)-$F534)))</f>
        <v/>
      </c>
      <c r="R534" s="54">
        <f>IF($B534="","",SUM($K534:$Q534))</f>
        <v/>
      </c>
      <c r="S534" s="56">
        <f>IF($B534="","",VLOOKUP($C534,Настройки!$A$11:$L$17,9,FALSE))</f>
        <v/>
      </c>
      <c r="T534" s="56">
        <f>IF($B534="","",$R534*$S534)</f>
        <v/>
      </c>
    </row>
    <row r="535">
      <c r="A535" s="20">
        <f>Тех_Движение!$A$532</f>
        <v/>
      </c>
      <c r="B535" s="20">
        <f>IF(Тех_Движение!$F$532&gt;0,Тех_Движение!$I$532,"")</f>
        <v/>
      </c>
      <c r="C535" s="20">
        <f>IF($B535="","",Тех_Движение!$D$532)</f>
        <v/>
      </c>
      <c r="D535" s="42">
        <f>IF($B535="","",Тех_Движение!$B$532)</f>
        <v/>
      </c>
      <c r="E535" s="54">
        <f>IF($B535="","",Тех_Движение!$F$532)</f>
        <v/>
      </c>
      <c r="F535" s="54">
        <f>IF($B535="","",SUMIFS($E$5:$E534,$C$5:$C534,$C535))</f>
        <v/>
      </c>
      <c r="G535" s="54">
        <f>IF($B535="","",MAX(0,$E535-MAX(0,SUMIFS(Тех_Движение!$G$2:$G$5111,Тех_Движение!$D$2:$D$5111,$C535,Тех_Движение!$B$2:$B$5111,"&lt;="&amp;Настройки!$B$5-1)-$F535)))</f>
        <v/>
      </c>
      <c r="H535" s="54">
        <f>IF($B535="","",IF(AND($D535&gt;=Настройки!$B$5,$D535&lt;=Настройки!$B$6),$E535,0))</f>
        <v/>
      </c>
      <c r="I535" s="54">
        <f>IF($B535="","",$G535+$H535-$J535)</f>
        <v/>
      </c>
      <c r="J535" s="54">
        <f>IF($B535="","",MAX(0,$E535-MAX(0,SUMIFS(Тех_Движение!$G$2:$G$5111,Тех_Движение!$D$2:$D$5111,$C535,Тех_Движение!$B$2:$B$5111,"&lt;="&amp;Настройки!$B$6)-$F535)))</f>
        <v/>
      </c>
      <c r="K535" s="54">
        <f>IF(OR($B535="",K$3&lt;$D535+Настройки!$B$7),0,MAX(0,$E535-MAX(0,SUMIFS(Тех_Движение!$G$2:$G$5111,Тех_Движение!$D$2:$D$5111,$C535,Тех_Движение!$B$2:$B$5111,"&lt;="&amp;K$3)-$F535)))</f>
        <v/>
      </c>
      <c r="L535" s="54">
        <f>IF(OR($B535="",L$3&lt;$D535+Настройки!$B$7),0,MAX(0,$E535-MAX(0,SUMIFS(Тех_Движение!$G$2:$G$5111,Тех_Движение!$D$2:$D$5111,$C535,Тех_Движение!$B$2:$B$5111,"&lt;="&amp;L$3)-$F535)))</f>
        <v/>
      </c>
      <c r="M535" s="54">
        <f>IF(OR($B535="",M$3&lt;$D535+Настройки!$B$7),0,MAX(0,$E535-MAX(0,SUMIFS(Тех_Движение!$G$2:$G$5111,Тех_Движение!$D$2:$D$5111,$C535,Тех_Движение!$B$2:$B$5111,"&lt;="&amp;M$3)-$F535)))</f>
        <v/>
      </c>
      <c r="N535" s="54">
        <f>IF(OR($B535="",N$3&lt;$D535+Настройки!$B$7),0,MAX(0,$E535-MAX(0,SUMIFS(Тех_Движение!$G$2:$G$5111,Тех_Движение!$D$2:$D$5111,$C535,Тех_Движение!$B$2:$B$5111,"&lt;="&amp;N$3)-$F535)))</f>
        <v/>
      </c>
      <c r="O535" s="54">
        <f>IF(OR($B535="",O$3&lt;$D535+Настройки!$B$7),0,MAX(0,$E535-MAX(0,SUMIFS(Тех_Движение!$G$2:$G$5111,Тех_Движение!$D$2:$D$5111,$C535,Тех_Движение!$B$2:$B$5111,"&lt;="&amp;O$3)-$F535)))</f>
        <v/>
      </c>
      <c r="P535" s="54">
        <f>IF(OR($B535="",P$3&lt;$D535+Настройки!$B$7),0,MAX(0,$E535-MAX(0,SUMIFS(Тех_Движение!$G$2:$G$5111,Тех_Движение!$D$2:$D$5111,$C535,Тех_Движение!$B$2:$B$5111,"&lt;="&amp;P$3)-$F535)))</f>
        <v/>
      </c>
      <c r="Q535" s="54">
        <f>IF(OR($B535="",Q$3&lt;$D535+Настройки!$B$7),0,MAX(0,$E535-MAX(0,SUMIFS(Тех_Движение!$G$2:$G$5111,Тех_Движение!$D$2:$D$5111,$C535,Тех_Движение!$B$2:$B$5111,"&lt;="&amp;Q$3)-$F535)))</f>
        <v/>
      </c>
      <c r="R535" s="54">
        <f>IF($B535="","",SUM($K535:$Q535))</f>
        <v/>
      </c>
      <c r="S535" s="56">
        <f>IF($B535="","",VLOOKUP($C535,Настройки!$A$11:$L$17,9,FALSE))</f>
        <v/>
      </c>
      <c r="T535" s="56">
        <f>IF($B535="","",$R535*$S535)</f>
        <v/>
      </c>
    </row>
    <row r="536">
      <c r="A536" s="20">
        <f>Тех_Движение!$A$533</f>
        <v/>
      </c>
      <c r="B536" s="20">
        <f>IF(Тех_Движение!$F$533&gt;0,Тех_Движение!$I$533,"")</f>
        <v/>
      </c>
      <c r="C536" s="20">
        <f>IF($B536="","",Тех_Движение!$D$533)</f>
        <v/>
      </c>
      <c r="D536" s="42">
        <f>IF($B536="","",Тех_Движение!$B$533)</f>
        <v/>
      </c>
      <c r="E536" s="54">
        <f>IF($B536="","",Тех_Движение!$F$533)</f>
        <v/>
      </c>
      <c r="F536" s="54">
        <f>IF($B536="","",SUMIFS($E$5:$E535,$C$5:$C535,$C536))</f>
        <v/>
      </c>
      <c r="G536" s="54">
        <f>IF($B536="","",MAX(0,$E536-MAX(0,SUMIFS(Тех_Движение!$G$2:$G$5111,Тех_Движение!$D$2:$D$5111,$C536,Тех_Движение!$B$2:$B$5111,"&lt;="&amp;Настройки!$B$5-1)-$F536)))</f>
        <v/>
      </c>
      <c r="H536" s="54">
        <f>IF($B536="","",IF(AND($D536&gt;=Настройки!$B$5,$D536&lt;=Настройки!$B$6),$E536,0))</f>
        <v/>
      </c>
      <c r="I536" s="54">
        <f>IF($B536="","",$G536+$H536-$J536)</f>
        <v/>
      </c>
      <c r="J536" s="54">
        <f>IF($B536="","",MAX(0,$E536-MAX(0,SUMIFS(Тех_Движение!$G$2:$G$5111,Тех_Движение!$D$2:$D$5111,$C536,Тех_Движение!$B$2:$B$5111,"&lt;="&amp;Настройки!$B$6)-$F536)))</f>
        <v/>
      </c>
      <c r="K536" s="54">
        <f>IF(OR($B536="",K$3&lt;$D536+Настройки!$B$7),0,MAX(0,$E536-MAX(0,SUMIFS(Тех_Движение!$G$2:$G$5111,Тех_Движение!$D$2:$D$5111,$C536,Тех_Движение!$B$2:$B$5111,"&lt;="&amp;K$3)-$F536)))</f>
        <v/>
      </c>
      <c r="L536" s="54">
        <f>IF(OR($B536="",L$3&lt;$D536+Настройки!$B$7),0,MAX(0,$E536-MAX(0,SUMIFS(Тех_Движение!$G$2:$G$5111,Тех_Движение!$D$2:$D$5111,$C536,Тех_Движение!$B$2:$B$5111,"&lt;="&amp;L$3)-$F536)))</f>
        <v/>
      </c>
      <c r="M536" s="54">
        <f>IF(OR($B536="",M$3&lt;$D536+Настройки!$B$7),0,MAX(0,$E536-MAX(0,SUMIFS(Тех_Движение!$G$2:$G$5111,Тех_Движение!$D$2:$D$5111,$C536,Тех_Движение!$B$2:$B$5111,"&lt;="&amp;M$3)-$F536)))</f>
        <v/>
      </c>
      <c r="N536" s="54">
        <f>IF(OR($B536="",N$3&lt;$D536+Настройки!$B$7),0,MAX(0,$E536-MAX(0,SUMIFS(Тех_Движение!$G$2:$G$5111,Тех_Движение!$D$2:$D$5111,$C536,Тех_Движение!$B$2:$B$5111,"&lt;="&amp;N$3)-$F536)))</f>
        <v/>
      </c>
      <c r="O536" s="54">
        <f>IF(OR($B536="",O$3&lt;$D536+Настройки!$B$7),0,MAX(0,$E536-MAX(0,SUMIFS(Тех_Движение!$G$2:$G$5111,Тех_Движение!$D$2:$D$5111,$C536,Тех_Движение!$B$2:$B$5111,"&lt;="&amp;O$3)-$F536)))</f>
        <v/>
      </c>
      <c r="P536" s="54">
        <f>IF(OR($B536="",P$3&lt;$D536+Настройки!$B$7),0,MAX(0,$E536-MAX(0,SUMIFS(Тех_Движение!$G$2:$G$5111,Тех_Движение!$D$2:$D$5111,$C536,Тех_Движение!$B$2:$B$5111,"&lt;="&amp;P$3)-$F536)))</f>
        <v/>
      </c>
      <c r="Q536" s="54">
        <f>IF(OR($B536="",Q$3&lt;$D536+Настройки!$B$7),0,MAX(0,$E536-MAX(0,SUMIFS(Тех_Движение!$G$2:$G$5111,Тех_Движение!$D$2:$D$5111,$C536,Тех_Движение!$B$2:$B$5111,"&lt;="&amp;Q$3)-$F536)))</f>
        <v/>
      </c>
      <c r="R536" s="54">
        <f>IF($B536="","",SUM($K536:$Q536))</f>
        <v/>
      </c>
      <c r="S536" s="56">
        <f>IF($B536="","",VLOOKUP($C536,Настройки!$A$11:$L$17,9,FALSE))</f>
        <v/>
      </c>
      <c r="T536" s="56">
        <f>IF($B536="","",$R536*$S536)</f>
        <v/>
      </c>
    </row>
    <row r="537">
      <c r="A537" s="20">
        <f>Тех_Движение!$A$534</f>
        <v/>
      </c>
      <c r="B537" s="20">
        <f>IF(Тех_Движение!$F$534&gt;0,Тех_Движение!$I$534,"")</f>
        <v/>
      </c>
      <c r="C537" s="20">
        <f>IF($B537="","",Тех_Движение!$D$534)</f>
        <v/>
      </c>
      <c r="D537" s="42">
        <f>IF($B537="","",Тех_Движение!$B$534)</f>
        <v/>
      </c>
      <c r="E537" s="54">
        <f>IF($B537="","",Тех_Движение!$F$534)</f>
        <v/>
      </c>
      <c r="F537" s="54">
        <f>IF($B537="","",SUMIFS($E$5:$E536,$C$5:$C536,$C537))</f>
        <v/>
      </c>
      <c r="G537" s="54">
        <f>IF($B537="","",MAX(0,$E537-MAX(0,SUMIFS(Тех_Движение!$G$2:$G$5111,Тех_Движение!$D$2:$D$5111,$C537,Тех_Движение!$B$2:$B$5111,"&lt;="&amp;Настройки!$B$5-1)-$F537)))</f>
        <v/>
      </c>
      <c r="H537" s="54">
        <f>IF($B537="","",IF(AND($D537&gt;=Настройки!$B$5,$D537&lt;=Настройки!$B$6),$E537,0))</f>
        <v/>
      </c>
      <c r="I537" s="54">
        <f>IF($B537="","",$G537+$H537-$J537)</f>
        <v/>
      </c>
      <c r="J537" s="54">
        <f>IF($B537="","",MAX(0,$E537-MAX(0,SUMIFS(Тех_Движение!$G$2:$G$5111,Тех_Движение!$D$2:$D$5111,$C537,Тех_Движение!$B$2:$B$5111,"&lt;="&amp;Настройки!$B$6)-$F537)))</f>
        <v/>
      </c>
      <c r="K537" s="54">
        <f>IF(OR($B537="",K$3&lt;$D537+Настройки!$B$7),0,MAX(0,$E537-MAX(0,SUMIFS(Тех_Движение!$G$2:$G$5111,Тех_Движение!$D$2:$D$5111,$C537,Тех_Движение!$B$2:$B$5111,"&lt;="&amp;K$3)-$F537)))</f>
        <v/>
      </c>
      <c r="L537" s="54">
        <f>IF(OR($B537="",L$3&lt;$D537+Настройки!$B$7),0,MAX(0,$E537-MAX(0,SUMIFS(Тех_Движение!$G$2:$G$5111,Тех_Движение!$D$2:$D$5111,$C537,Тех_Движение!$B$2:$B$5111,"&lt;="&amp;L$3)-$F537)))</f>
        <v/>
      </c>
      <c r="M537" s="54">
        <f>IF(OR($B537="",M$3&lt;$D537+Настройки!$B$7),0,MAX(0,$E537-MAX(0,SUMIFS(Тех_Движение!$G$2:$G$5111,Тех_Движение!$D$2:$D$5111,$C537,Тех_Движение!$B$2:$B$5111,"&lt;="&amp;M$3)-$F537)))</f>
        <v/>
      </c>
      <c r="N537" s="54">
        <f>IF(OR($B537="",N$3&lt;$D537+Настройки!$B$7),0,MAX(0,$E537-MAX(0,SUMIFS(Тех_Движение!$G$2:$G$5111,Тех_Движение!$D$2:$D$5111,$C537,Тех_Движение!$B$2:$B$5111,"&lt;="&amp;N$3)-$F537)))</f>
        <v/>
      </c>
      <c r="O537" s="54">
        <f>IF(OR($B537="",O$3&lt;$D537+Настройки!$B$7),0,MAX(0,$E537-MAX(0,SUMIFS(Тех_Движение!$G$2:$G$5111,Тех_Движение!$D$2:$D$5111,$C537,Тех_Движение!$B$2:$B$5111,"&lt;="&amp;O$3)-$F537)))</f>
        <v/>
      </c>
      <c r="P537" s="54">
        <f>IF(OR($B537="",P$3&lt;$D537+Настройки!$B$7),0,MAX(0,$E537-MAX(0,SUMIFS(Тех_Движение!$G$2:$G$5111,Тех_Движение!$D$2:$D$5111,$C537,Тех_Движение!$B$2:$B$5111,"&lt;="&amp;P$3)-$F537)))</f>
        <v/>
      </c>
      <c r="Q537" s="54">
        <f>IF(OR($B537="",Q$3&lt;$D537+Настройки!$B$7),0,MAX(0,$E537-MAX(0,SUMIFS(Тех_Движение!$G$2:$G$5111,Тех_Движение!$D$2:$D$5111,$C537,Тех_Движение!$B$2:$B$5111,"&lt;="&amp;Q$3)-$F537)))</f>
        <v/>
      </c>
      <c r="R537" s="54">
        <f>IF($B537="","",SUM($K537:$Q537))</f>
        <v/>
      </c>
      <c r="S537" s="56">
        <f>IF($B537="","",VLOOKUP($C537,Настройки!$A$11:$L$17,9,FALSE))</f>
        <v/>
      </c>
      <c r="T537" s="56">
        <f>IF($B537="","",$R537*$S537)</f>
        <v/>
      </c>
    </row>
    <row r="538">
      <c r="A538" s="20">
        <f>Тех_Движение!$A$535</f>
        <v/>
      </c>
      <c r="B538" s="20">
        <f>IF(Тех_Движение!$F$535&gt;0,Тех_Движение!$I$535,"")</f>
        <v/>
      </c>
      <c r="C538" s="20">
        <f>IF($B538="","",Тех_Движение!$D$535)</f>
        <v/>
      </c>
      <c r="D538" s="42">
        <f>IF($B538="","",Тех_Движение!$B$535)</f>
        <v/>
      </c>
      <c r="E538" s="54">
        <f>IF($B538="","",Тех_Движение!$F$535)</f>
        <v/>
      </c>
      <c r="F538" s="54">
        <f>IF($B538="","",SUMIFS($E$5:$E537,$C$5:$C537,$C538))</f>
        <v/>
      </c>
      <c r="G538" s="54">
        <f>IF($B538="","",MAX(0,$E538-MAX(0,SUMIFS(Тех_Движение!$G$2:$G$5111,Тех_Движение!$D$2:$D$5111,$C538,Тех_Движение!$B$2:$B$5111,"&lt;="&amp;Настройки!$B$5-1)-$F538)))</f>
        <v/>
      </c>
      <c r="H538" s="54">
        <f>IF($B538="","",IF(AND($D538&gt;=Настройки!$B$5,$D538&lt;=Настройки!$B$6),$E538,0))</f>
        <v/>
      </c>
      <c r="I538" s="54">
        <f>IF($B538="","",$G538+$H538-$J538)</f>
        <v/>
      </c>
      <c r="J538" s="54">
        <f>IF($B538="","",MAX(0,$E538-MAX(0,SUMIFS(Тех_Движение!$G$2:$G$5111,Тех_Движение!$D$2:$D$5111,$C538,Тех_Движение!$B$2:$B$5111,"&lt;="&amp;Настройки!$B$6)-$F538)))</f>
        <v/>
      </c>
      <c r="K538" s="54">
        <f>IF(OR($B538="",K$3&lt;$D538+Настройки!$B$7),0,MAX(0,$E538-MAX(0,SUMIFS(Тех_Движение!$G$2:$G$5111,Тех_Движение!$D$2:$D$5111,$C538,Тех_Движение!$B$2:$B$5111,"&lt;="&amp;K$3)-$F538)))</f>
        <v/>
      </c>
      <c r="L538" s="54">
        <f>IF(OR($B538="",L$3&lt;$D538+Настройки!$B$7),0,MAX(0,$E538-MAX(0,SUMIFS(Тех_Движение!$G$2:$G$5111,Тех_Движение!$D$2:$D$5111,$C538,Тех_Движение!$B$2:$B$5111,"&lt;="&amp;L$3)-$F538)))</f>
        <v/>
      </c>
      <c r="M538" s="54">
        <f>IF(OR($B538="",M$3&lt;$D538+Настройки!$B$7),0,MAX(0,$E538-MAX(0,SUMIFS(Тех_Движение!$G$2:$G$5111,Тех_Движение!$D$2:$D$5111,$C538,Тех_Движение!$B$2:$B$5111,"&lt;="&amp;M$3)-$F538)))</f>
        <v/>
      </c>
      <c r="N538" s="54">
        <f>IF(OR($B538="",N$3&lt;$D538+Настройки!$B$7),0,MAX(0,$E538-MAX(0,SUMIFS(Тех_Движение!$G$2:$G$5111,Тех_Движение!$D$2:$D$5111,$C538,Тех_Движение!$B$2:$B$5111,"&lt;="&amp;N$3)-$F538)))</f>
        <v/>
      </c>
      <c r="O538" s="54">
        <f>IF(OR($B538="",O$3&lt;$D538+Настройки!$B$7),0,MAX(0,$E538-MAX(0,SUMIFS(Тех_Движение!$G$2:$G$5111,Тех_Движение!$D$2:$D$5111,$C538,Тех_Движение!$B$2:$B$5111,"&lt;="&amp;O$3)-$F538)))</f>
        <v/>
      </c>
      <c r="P538" s="54">
        <f>IF(OR($B538="",P$3&lt;$D538+Настройки!$B$7),0,MAX(0,$E538-MAX(0,SUMIFS(Тех_Движение!$G$2:$G$5111,Тех_Движение!$D$2:$D$5111,$C538,Тех_Движение!$B$2:$B$5111,"&lt;="&amp;P$3)-$F538)))</f>
        <v/>
      </c>
      <c r="Q538" s="54">
        <f>IF(OR($B538="",Q$3&lt;$D538+Настройки!$B$7),0,MAX(0,$E538-MAX(0,SUMIFS(Тех_Движение!$G$2:$G$5111,Тех_Движение!$D$2:$D$5111,$C538,Тех_Движение!$B$2:$B$5111,"&lt;="&amp;Q$3)-$F538)))</f>
        <v/>
      </c>
      <c r="R538" s="54">
        <f>IF($B538="","",SUM($K538:$Q538))</f>
        <v/>
      </c>
      <c r="S538" s="56">
        <f>IF($B538="","",VLOOKUP($C538,Настройки!$A$11:$L$17,9,FALSE))</f>
        <v/>
      </c>
      <c r="T538" s="56">
        <f>IF($B538="","",$R538*$S538)</f>
        <v/>
      </c>
    </row>
    <row r="539">
      <c r="A539" s="20">
        <f>Тех_Движение!$A$536</f>
        <v/>
      </c>
      <c r="B539" s="20">
        <f>IF(Тех_Движение!$F$536&gt;0,Тех_Движение!$I$536,"")</f>
        <v/>
      </c>
      <c r="C539" s="20">
        <f>IF($B539="","",Тех_Движение!$D$536)</f>
        <v/>
      </c>
      <c r="D539" s="42">
        <f>IF($B539="","",Тех_Движение!$B$536)</f>
        <v/>
      </c>
      <c r="E539" s="54">
        <f>IF($B539="","",Тех_Движение!$F$536)</f>
        <v/>
      </c>
      <c r="F539" s="54">
        <f>IF($B539="","",SUMIFS($E$5:$E538,$C$5:$C538,$C539))</f>
        <v/>
      </c>
      <c r="G539" s="54">
        <f>IF($B539="","",MAX(0,$E539-MAX(0,SUMIFS(Тех_Движение!$G$2:$G$5111,Тех_Движение!$D$2:$D$5111,$C539,Тех_Движение!$B$2:$B$5111,"&lt;="&amp;Настройки!$B$5-1)-$F539)))</f>
        <v/>
      </c>
      <c r="H539" s="54">
        <f>IF($B539="","",IF(AND($D539&gt;=Настройки!$B$5,$D539&lt;=Настройки!$B$6),$E539,0))</f>
        <v/>
      </c>
      <c r="I539" s="54">
        <f>IF($B539="","",$G539+$H539-$J539)</f>
        <v/>
      </c>
      <c r="J539" s="54">
        <f>IF($B539="","",MAX(0,$E539-MAX(0,SUMIFS(Тех_Движение!$G$2:$G$5111,Тех_Движение!$D$2:$D$5111,$C539,Тех_Движение!$B$2:$B$5111,"&lt;="&amp;Настройки!$B$6)-$F539)))</f>
        <v/>
      </c>
      <c r="K539" s="54">
        <f>IF(OR($B539="",K$3&lt;$D539+Настройки!$B$7),0,MAX(0,$E539-MAX(0,SUMIFS(Тех_Движение!$G$2:$G$5111,Тех_Движение!$D$2:$D$5111,$C539,Тех_Движение!$B$2:$B$5111,"&lt;="&amp;K$3)-$F539)))</f>
        <v/>
      </c>
      <c r="L539" s="54">
        <f>IF(OR($B539="",L$3&lt;$D539+Настройки!$B$7),0,MAX(0,$E539-MAX(0,SUMIFS(Тех_Движение!$G$2:$G$5111,Тех_Движение!$D$2:$D$5111,$C539,Тех_Движение!$B$2:$B$5111,"&lt;="&amp;L$3)-$F539)))</f>
        <v/>
      </c>
      <c r="M539" s="54">
        <f>IF(OR($B539="",M$3&lt;$D539+Настройки!$B$7),0,MAX(0,$E539-MAX(0,SUMIFS(Тех_Движение!$G$2:$G$5111,Тех_Движение!$D$2:$D$5111,$C539,Тех_Движение!$B$2:$B$5111,"&lt;="&amp;M$3)-$F539)))</f>
        <v/>
      </c>
      <c r="N539" s="54">
        <f>IF(OR($B539="",N$3&lt;$D539+Настройки!$B$7),0,MAX(0,$E539-MAX(0,SUMIFS(Тех_Движение!$G$2:$G$5111,Тех_Движение!$D$2:$D$5111,$C539,Тех_Движение!$B$2:$B$5111,"&lt;="&amp;N$3)-$F539)))</f>
        <v/>
      </c>
      <c r="O539" s="54">
        <f>IF(OR($B539="",O$3&lt;$D539+Настройки!$B$7),0,MAX(0,$E539-MAX(0,SUMIFS(Тех_Движение!$G$2:$G$5111,Тех_Движение!$D$2:$D$5111,$C539,Тех_Движение!$B$2:$B$5111,"&lt;="&amp;O$3)-$F539)))</f>
        <v/>
      </c>
      <c r="P539" s="54">
        <f>IF(OR($B539="",P$3&lt;$D539+Настройки!$B$7),0,MAX(0,$E539-MAX(0,SUMIFS(Тех_Движение!$G$2:$G$5111,Тех_Движение!$D$2:$D$5111,$C539,Тех_Движение!$B$2:$B$5111,"&lt;="&amp;P$3)-$F539)))</f>
        <v/>
      </c>
      <c r="Q539" s="54">
        <f>IF(OR($B539="",Q$3&lt;$D539+Настройки!$B$7),0,MAX(0,$E539-MAX(0,SUMIFS(Тех_Движение!$G$2:$G$5111,Тех_Движение!$D$2:$D$5111,$C539,Тех_Движение!$B$2:$B$5111,"&lt;="&amp;Q$3)-$F539)))</f>
        <v/>
      </c>
      <c r="R539" s="54">
        <f>IF($B539="","",SUM($K539:$Q539))</f>
        <v/>
      </c>
      <c r="S539" s="56">
        <f>IF($B539="","",VLOOKUP($C539,Настройки!$A$11:$L$17,9,FALSE))</f>
        <v/>
      </c>
      <c r="T539" s="56">
        <f>IF($B539="","",$R539*$S539)</f>
        <v/>
      </c>
    </row>
    <row r="540">
      <c r="A540" s="20">
        <f>Тех_Движение!$A$537</f>
        <v/>
      </c>
      <c r="B540" s="20">
        <f>IF(Тех_Движение!$F$537&gt;0,Тех_Движение!$I$537,"")</f>
        <v/>
      </c>
      <c r="C540" s="20">
        <f>IF($B540="","",Тех_Движение!$D$537)</f>
        <v/>
      </c>
      <c r="D540" s="42">
        <f>IF($B540="","",Тех_Движение!$B$537)</f>
        <v/>
      </c>
      <c r="E540" s="54">
        <f>IF($B540="","",Тех_Движение!$F$537)</f>
        <v/>
      </c>
      <c r="F540" s="54">
        <f>IF($B540="","",SUMIFS($E$5:$E539,$C$5:$C539,$C540))</f>
        <v/>
      </c>
      <c r="G540" s="54">
        <f>IF($B540="","",MAX(0,$E540-MAX(0,SUMIFS(Тех_Движение!$G$2:$G$5111,Тех_Движение!$D$2:$D$5111,$C540,Тех_Движение!$B$2:$B$5111,"&lt;="&amp;Настройки!$B$5-1)-$F540)))</f>
        <v/>
      </c>
      <c r="H540" s="54">
        <f>IF($B540="","",IF(AND($D540&gt;=Настройки!$B$5,$D540&lt;=Настройки!$B$6),$E540,0))</f>
        <v/>
      </c>
      <c r="I540" s="54">
        <f>IF($B540="","",$G540+$H540-$J540)</f>
        <v/>
      </c>
      <c r="J540" s="54">
        <f>IF($B540="","",MAX(0,$E540-MAX(0,SUMIFS(Тех_Движение!$G$2:$G$5111,Тех_Движение!$D$2:$D$5111,$C540,Тех_Движение!$B$2:$B$5111,"&lt;="&amp;Настройки!$B$6)-$F540)))</f>
        <v/>
      </c>
      <c r="K540" s="54">
        <f>IF(OR($B540="",K$3&lt;$D540+Настройки!$B$7),0,MAX(0,$E540-MAX(0,SUMIFS(Тех_Движение!$G$2:$G$5111,Тех_Движение!$D$2:$D$5111,$C540,Тех_Движение!$B$2:$B$5111,"&lt;="&amp;K$3)-$F540)))</f>
        <v/>
      </c>
      <c r="L540" s="54">
        <f>IF(OR($B540="",L$3&lt;$D540+Настройки!$B$7),0,MAX(0,$E540-MAX(0,SUMIFS(Тех_Движение!$G$2:$G$5111,Тех_Движение!$D$2:$D$5111,$C540,Тех_Движение!$B$2:$B$5111,"&lt;="&amp;L$3)-$F540)))</f>
        <v/>
      </c>
      <c r="M540" s="54">
        <f>IF(OR($B540="",M$3&lt;$D540+Настройки!$B$7),0,MAX(0,$E540-MAX(0,SUMIFS(Тех_Движение!$G$2:$G$5111,Тех_Движение!$D$2:$D$5111,$C540,Тех_Движение!$B$2:$B$5111,"&lt;="&amp;M$3)-$F540)))</f>
        <v/>
      </c>
      <c r="N540" s="54">
        <f>IF(OR($B540="",N$3&lt;$D540+Настройки!$B$7),0,MAX(0,$E540-MAX(0,SUMIFS(Тех_Движение!$G$2:$G$5111,Тех_Движение!$D$2:$D$5111,$C540,Тех_Движение!$B$2:$B$5111,"&lt;="&amp;N$3)-$F540)))</f>
        <v/>
      </c>
      <c r="O540" s="54">
        <f>IF(OR($B540="",O$3&lt;$D540+Настройки!$B$7),0,MAX(0,$E540-MAX(0,SUMIFS(Тех_Движение!$G$2:$G$5111,Тех_Движение!$D$2:$D$5111,$C540,Тех_Движение!$B$2:$B$5111,"&lt;="&amp;O$3)-$F540)))</f>
        <v/>
      </c>
      <c r="P540" s="54">
        <f>IF(OR($B540="",P$3&lt;$D540+Настройки!$B$7),0,MAX(0,$E540-MAX(0,SUMIFS(Тех_Движение!$G$2:$G$5111,Тех_Движение!$D$2:$D$5111,$C540,Тех_Движение!$B$2:$B$5111,"&lt;="&amp;P$3)-$F540)))</f>
        <v/>
      </c>
      <c r="Q540" s="54">
        <f>IF(OR($B540="",Q$3&lt;$D540+Настройки!$B$7),0,MAX(0,$E540-MAX(0,SUMIFS(Тех_Движение!$G$2:$G$5111,Тех_Движение!$D$2:$D$5111,$C540,Тех_Движение!$B$2:$B$5111,"&lt;="&amp;Q$3)-$F540)))</f>
        <v/>
      </c>
      <c r="R540" s="54">
        <f>IF($B540="","",SUM($K540:$Q540))</f>
        <v/>
      </c>
      <c r="S540" s="56">
        <f>IF($B540="","",VLOOKUP($C540,Настройки!$A$11:$L$17,9,FALSE))</f>
        <v/>
      </c>
      <c r="T540" s="56">
        <f>IF($B540="","",$R540*$S540)</f>
        <v/>
      </c>
    </row>
    <row r="541">
      <c r="A541" s="20">
        <f>Тех_Движение!$A$538</f>
        <v/>
      </c>
      <c r="B541" s="20">
        <f>IF(Тех_Движение!$F$538&gt;0,Тех_Движение!$I$538,"")</f>
        <v/>
      </c>
      <c r="C541" s="20">
        <f>IF($B541="","",Тех_Движение!$D$538)</f>
        <v/>
      </c>
      <c r="D541" s="42">
        <f>IF($B541="","",Тех_Движение!$B$538)</f>
        <v/>
      </c>
      <c r="E541" s="54">
        <f>IF($B541="","",Тех_Движение!$F$538)</f>
        <v/>
      </c>
      <c r="F541" s="54">
        <f>IF($B541="","",SUMIFS($E$5:$E540,$C$5:$C540,$C541))</f>
        <v/>
      </c>
      <c r="G541" s="54">
        <f>IF($B541="","",MAX(0,$E541-MAX(0,SUMIFS(Тех_Движение!$G$2:$G$5111,Тех_Движение!$D$2:$D$5111,$C541,Тех_Движение!$B$2:$B$5111,"&lt;="&amp;Настройки!$B$5-1)-$F541)))</f>
        <v/>
      </c>
      <c r="H541" s="54">
        <f>IF($B541="","",IF(AND($D541&gt;=Настройки!$B$5,$D541&lt;=Настройки!$B$6),$E541,0))</f>
        <v/>
      </c>
      <c r="I541" s="54">
        <f>IF($B541="","",$G541+$H541-$J541)</f>
        <v/>
      </c>
      <c r="J541" s="54">
        <f>IF($B541="","",MAX(0,$E541-MAX(0,SUMIFS(Тех_Движение!$G$2:$G$5111,Тех_Движение!$D$2:$D$5111,$C541,Тех_Движение!$B$2:$B$5111,"&lt;="&amp;Настройки!$B$6)-$F541)))</f>
        <v/>
      </c>
      <c r="K541" s="54">
        <f>IF(OR($B541="",K$3&lt;$D541+Настройки!$B$7),0,MAX(0,$E541-MAX(0,SUMIFS(Тех_Движение!$G$2:$G$5111,Тех_Движение!$D$2:$D$5111,$C541,Тех_Движение!$B$2:$B$5111,"&lt;="&amp;K$3)-$F541)))</f>
        <v/>
      </c>
      <c r="L541" s="54">
        <f>IF(OR($B541="",L$3&lt;$D541+Настройки!$B$7),0,MAX(0,$E541-MAX(0,SUMIFS(Тех_Движение!$G$2:$G$5111,Тех_Движение!$D$2:$D$5111,$C541,Тех_Движение!$B$2:$B$5111,"&lt;="&amp;L$3)-$F541)))</f>
        <v/>
      </c>
      <c r="M541" s="54">
        <f>IF(OR($B541="",M$3&lt;$D541+Настройки!$B$7),0,MAX(0,$E541-MAX(0,SUMIFS(Тех_Движение!$G$2:$G$5111,Тех_Движение!$D$2:$D$5111,$C541,Тех_Движение!$B$2:$B$5111,"&lt;="&amp;M$3)-$F541)))</f>
        <v/>
      </c>
      <c r="N541" s="54">
        <f>IF(OR($B541="",N$3&lt;$D541+Настройки!$B$7),0,MAX(0,$E541-MAX(0,SUMIFS(Тех_Движение!$G$2:$G$5111,Тех_Движение!$D$2:$D$5111,$C541,Тех_Движение!$B$2:$B$5111,"&lt;="&amp;N$3)-$F541)))</f>
        <v/>
      </c>
      <c r="O541" s="54">
        <f>IF(OR($B541="",O$3&lt;$D541+Настройки!$B$7),0,MAX(0,$E541-MAX(0,SUMIFS(Тех_Движение!$G$2:$G$5111,Тех_Движение!$D$2:$D$5111,$C541,Тех_Движение!$B$2:$B$5111,"&lt;="&amp;O$3)-$F541)))</f>
        <v/>
      </c>
      <c r="P541" s="54">
        <f>IF(OR($B541="",P$3&lt;$D541+Настройки!$B$7),0,MAX(0,$E541-MAX(0,SUMIFS(Тех_Движение!$G$2:$G$5111,Тех_Движение!$D$2:$D$5111,$C541,Тех_Движение!$B$2:$B$5111,"&lt;="&amp;P$3)-$F541)))</f>
        <v/>
      </c>
      <c r="Q541" s="54">
        <f>IF(OR($B541="",Q$3&lt;$D541+Настройки!$B$7),0,MAX(0,$E541-MAX(0,SUMIFS(Тех_Движение!$G$2:$G$5111,Тех_Движение!$D$2:$D$5111,$C541,Тех_Движение!$B$2:$B$5111,"&lt;="&amp;Q$3)-$F541)))</f>
        <v/>
      </c>
      <c r="R541" s="54">
        <f>IF($B541="","",SUM($K541:$Q541))</f>
        <v/>
      </c>
      <c r="S541" s="56">
        <f>IF($B541="","",VLOOKUP($C541,Настройки!$A$11:$L$17,9,FALSE))</f>
        <v/>
      </c>
      <c r="T541" s="56">
        <f>IF($B541="","",$R541*$S541)</f>
        <v/>
      </c>
    </row>
    <row r="542">
      <c r="A542" s="20">
        <f>Тех_Движение!$A$539</f>
        <v/>
      </c>
      <c r="B542" s="20">
        <f>IF(Тех_Движение!$F$539&gt;0,Тех_Движение!$I$539,"")</f>
        <v/>
      </c>
      <c r="C542" s="20">
        <f>IF($B542="","",Тех_Движение!$D$539)</f>
        <v/>
      </c>
      <c r="D542" s="42">
        <f>IF($B542="","",Тех_Движение!$B$539)</f>
        <v/>
      </c>
      <c r="E542" s="54">
        <f>IF($B542="","",Тех_Движение!$F$539)</f>
        <v/>
      </c>
      <c r="F542" s="54">
        <f>IF($B542="","",SUMIFS($E$5:$E541,$C$5:$C541,$C542))</f>
        <v/>
      </c>
      <c r="G542" s="54">
        <f>IF($B542="","",MAX(0,$E542-MAX(0,SUMIFS(Тех_Движение!$G$2:$G$5111,Тех_Движение!$D$2:$D$5111,$C542,Тех_Движение!$B$2:$B$5111,"&lt;="&amp;Настройки!$B$5-1)-$F542)))</f>
        <v/>
      </c>
      <c r="H542" s="54">
        <f>IF($B542="","",IF(AND($D542&gt;=Настройки!$B$5,$D542&lt;=Настройки!$B$6),$E542,0))</f>
        <v/>
      </c>
      <c r="I542" s="54">
        <f>IF($B542="","",$G542+$H542-$J542)</f>
        <v/>
      </c>
      <c r="J542" s="54">
        <f>IF($B542="","",MAX(0,$E542-MAX(0,SUMIFS(Тех_Движение!$G$2:$G$5111,Тех_Движение!$D$2:$D$5111,$C542,Тех_Движение!$B$2:$B$5111,"&lt;="&amp;Настройки!$B$6)-$F542)))</f>
        <v/>
      </c>
      <c r="K542" s="54">
        <f>IF(OR($B542="",K$3&lt;$D542+Настройки!$B$7),0,MAX(0,$E542-MAX(0,SUMIFS(Тех_Движение!$G$2:$G$5111,Тех_Движение!$D$2:$D$5111,$C542,Тех_Движение!$B$2:$B$5111,"&lt;="&amp;K$3)-$F542)))</f>
        <v/>
      </c>
      <c r="L542" s="54">
        <f>IF(OR($B542="",L$3&lt;$D542+Настройки!$B$7),0,MAX(0,$E542-MAX(0,SUMIFS(Тех_Движение!$G$2:$G$5111,Тех_Движение!$D$2:$D$5111,$C542,Тех_Движение!$B$2:$B$5111,"&lt;="&amp;L$3)-$F542)))</f>
        <v/>
      </c>
      <c r="M542" s="54">
        <f>IF(OR($B542="",M$3&lt;$D542+Настройки!$B$7),0,MAX(0,$E542-MAX(0,SUMIFS(Тех_Движение!$G$2:$G$5111,Тех_Движение!$D$2:$D$5111,$C542,Тех_Движение!$B$2:$B$5111,"&lt;="&amp;M$3)-$F542)))</f>
        <v/>
      </c>
      <c r="N542" s="54">
        <f>IF(OR($B542="",N$3&lt;$D542+Настройки!$B$7),0,MAX(0,$E542-MAX(0,SUMIFS(Тех_Движение!$G$2:$G$5111,Тех_Движение!$D$2:$D$5111,$C542,Тех_Движение!$B$2:$B$5111,"&lt;="&amp;N$3)-$F542)))</f>
        <v/>
      </c>
      <c r="O542" s="54">
        <f>IF(OR($B542="",O$3&lt;$D542+Настройки!$B$7),0,MAX(0,$E542-MAX(0,SUMIFS(Тех_Движение!$G$2:$G$5111,Тех_Движение!$D$2:$D$5111,$C542,Тех_Движение!$B$2:$B$5111,"&lt;="&amp;O$3)-$F542)))</f>
        <v/>
      </c>
      <c r="P542" s="54">
        <f>IF(OR($B542="",P$3&lt;$D542+Настройки!$B$7),0,MAX(0,$E542-MAX(0,SUMIFS(Тех_Движение!$G$2:$G$5111,Тех_Движение!$D$2:$D$5111,$C542,Тех_Движение!$B$2:$B$5111,"&lt;="&amp;P$3)-$F542)))</f>
        <v/>
      </c>
      <c r="Q542" s="54">
        <f>IF(OR($B542="",Q$3&lt;$D542+Настройки!$B$7),0,MAX(0,$E542-MAX(0,SUMIFS(Тех_Движение!$G$2:$G$5111,Тех_Движение!$D$2:$D$5111,$C542,Тех_Движение!$B$2:$B$5111,"&lt;="&amp;Q$3)-$F542)))</f>
        <v/>
      </c>
      <c r="R542" s="54">
        <f>IF($B542="","",SUM($K542:$Q542))</f>
        <v/>
      </c>
      <c r="S542" s="56">
        <f>IF($B542="","",VLOOKUP($C542,Настройки!$A$11:$L$17,9,FALSE))</f>
        <v/>
      </c>
      <c r="T542" s="56">
        <f>IF($B542="","",$R542*$S542)</f>
        <v/>
      </c>
    </row>
    <row r="543">
      <c r="A543" s="20">
        <f>Тех_Движение!$A$540</f>
        <v/>
      </c>
      <c r="B543" s="20">
        <f>IF(Тех_Движение!$F$540&gt;0,Тех_Движение!$I$540,"")</f>
        <v/>
      </c>
      <c r="C543" s="20">
        <f>IF($B543="","",Тех_Движение!$D$540)</f>
        <v/>
      </c>
      <c r="D543" s="42">
        <f>IF($B543="","",Тех_Движение!$B$540)</f>
        <v/>
      </c>
      <c r="E543" s="54">
        <f>IF($B543="","",Тех_Движение!$F$540)</f>
        <v/>
      </c>
      <c r="F543" s="54">
        <f>IF($B543="","",SUMIFS($E$5:$E542,$C$5:$C542,$C543))</f>
        <v/>
      </c>
      <c r="G543" s="54">
        <f>IF($B543="","",MAX(0,$E543-MAX(0,SUMIFS(Тех_Движение!$G$2:$G$5111,Тех_Движение!$D$2:$D$5111,$C543,Тех_Движение!$B$2:$B$5111,"&lt;="&amp;Настройки!$B$5-1)-$F543)))</f>
        <v/>
      </c>
      <c r="H543" s="54">
        <f>IF($B543="","",IF(AND($D543&gt;=Настройки!$B$5,$D543&lt;=Настройки!$B$6),$E543,0))</f>
        <v/>
      </c>
      <c r="I543" s="54">
        <f>IF($B543="","",$G543+$H543-$J543)</f>
        <v/>
      </c>
      <c r="J543" s="54">
        <f>IF($B543="","",MAX(0,$E543-MAX(0,SUMIFS(Тех_Движение!$G$2:$G$5111,Тех_Движение!$D$2:$D$5111,$C543,Тех_Движение!$B$2:$B$5111,"&lt;="&amp;Настройки!$B$6)-$F543)))</f>
        <v/>
      </c>
      <c r="K543" s="54">
        <f>IF(OR($B543="",K$3&lt;$D543+Настройки!$B$7),0,MAX(0,$E543-MAX(0,SUMIFS(Тех_Движение!$G$2:$G$5111,Тех_Движение!$D$2:$D$5111,$C543,Тех_Движение!$B$2:$B$5111,"&lt;="&amp;K$3)-$F543)))</f>
        <v/>
      </c>
      <c r="L543" s="54">
        <f>IF(OR($B543="",L$3&lt;$D543+Настройки!$B$7),0,MAX(0,$E543-MAX(0,SUMIFS(Тех_Движение!$G$2:$G$5111,Тех_Движение!$D$2:$D$5111,$C543,Тех_Движение!$B$2:$B$5111,"&lt;="&amp;L$3)-$F543)))</f>
        <v/>
      </c>
      <c r="M543" s="54">
        <f>IF(OR($B543="",M$3&lt;$D543+Настройки!$B$7),0,MAX(0,$E543-MAX(0,SUMIFS(Тех_Движение!$G$2:$G$5111,Тех_Движение!$D$2:$D$5111,$C543,Тех_Движение!$B$2:$B$5111,"&lt;="&amp;M$3)-$F543)))</f>
        <v/>
      </c>
      <c r="N543" s="54">
        <f>IF(OR($B543="",N$3&lt;$D543+Настройки!$B$7),0,MAX(0,$E543-MAX(0,SUMIFS(Тех_Движение!$G$2:$G$5111,Тех_Движение!$D$2:$D$5111,$C543,Тех_Движение!$B$2:$B$5111,"&lt;="&amp;N$3)-$F543)))</f>
        <v/>
      </c>
      <c r="O543" s="54">
        <f>IF(OR($B543="",O$3&lt;$D543+Настройки!$B$7),0,MAX(0,$E543-MAX(0,SUMIFS(Тех_Движение!$G$2:$G$5111,Тех_Движение!$D$2:$D$5111,$C543,Тех_Движение!$B$2:$B$5111,"&lt;="&amp;O$3)-$F543)))</f>
        <v/>
      </c>
      <c r="P543" s="54">
        <f>IF(OR($B543="",P$3&lt;$D543+Настройки!$B$7),0,MAX(0,$E543-MAX(0,SUMIFS(Тех_Движение!$G$2:$G$5111,Тех_Движение!$D$2:$D$5111,$C543,Тех_Движение!$B$2:$B$5111,"&lt;="&amp;P$3)-$F543)))</f>
        <v/>
      </c>
      <c r="Q543" s="54">
        <f>IF(OR($B543="",Q$3&lt;$D543+Настройки!$B$7),0,MAX(0,$E543-MAX(0,SUMIFS(Тех_Движение!$G$2:$G$5111,Тех_Движение!$D$2:$D$5111,$C543,Тех_Движение!$B$2:$B$5111,"&lt;="&amp;Q$3)-$F543)))</f>
        <v/>
      </c>
      <c r="R543" s="54">
        <f>IF($B543="","",SUM($K543:$Q543))</f>
        <v/>
      </c>
      <c r="S543" s="56">
        <f>IF($B543="","",VLOOKUP($C543,Настройки!$A$11:$L$17,9,FALSE))</f>
        <v/>
      </c>
      <c r="T543" s="56">
        <f>IF($B543="","",$R543*$S543)</f>
        <v/>
      </c>
    </row>
    <row r="544">
      <c r="A544" s="20">
        <f>Тех_Движение!$A$541</f>
        <v/>
      </c>
      <c r="B544" s="20">
        <f>IF(Тех_Движение!$F$541&gt;0,Тех_Движение!$I$541,"")</f>
        <v/>
      </c>
      <c r="C544" s="20">
        <f>IF($B544="","",Тех_Движение!$D$541)</f>
        <v/>
      </c>
      <c r="D544" s="42">
        <f>IF($B544="","",Тех_Движение!$B$541)</f>
        <v/>
      </c>
      <c r="E544" s="54">
        <f>IF($B544="","",Тех_Движение!$F$541)</f>
        <v/>
      </c>
      <c r="F544" s="54">
        <f>IF($B544="","",SUMIFS($E$5:$E543,$C$5:$C543,$C544))</f>
        <v/>
      </c>
      <c r="G544" s="54">
        <f>IF($B544="","",MAX(0,$E544-MAX(0,SUMIFS(Тех_Движение!$G$2:$G$5111,Тех_Движение!$D$2:$D$5111,$C544,Тех_Движение!$B$2:$B$5111,"&lt;="&amp;Настройки!$B$5-1)-$F544)))</f>
        <v/>
      </c>
      <c r="H544" s="54">
        <f>IF($B544="","",IF(AND($D544&gt;=Настройки!$B$5,$D544&lt;=Настройки!$B$6),$E544,0))</f>
        <v/>
      </c>
      <c r="I544" s="54">
        <f>IF($B544="","",$G544+$H544-$J544)</f>
        <v/>
      </c>
      <c r="J544" s="54">
        <f>IF($B544="","",MAX(0,$E544-MAX(0,SUMIFS(Тех_Движение!$G$2:$G$5111,Тех_Движение!$D$2:$D$5111,$C544,Тех_Движение!$B$2:$B$5111,"&lt;="&amp;Настройки!$B$6)-$F544)))</f>
        <v/>
      </c>
      <c r="K544" s="54">
        <f>IF(OR($B544="",K$3&lt;$D544+Настройки!$B$7),0,MAX(0,$E544-MAX(0,SUMIFS(Тех_Движение!$G$2:$G$5111,Тех_Движение!$D$2:$D$5111,$C544,Тех_Движение!$B$2:$B$5111,"&lt;="&amp;K$3)-$F544)))</f>
        <v/>
      </c>
      <c r="L544" s="54">
        <f>IF(OR($B544="",L$3&lt;$D544+Настройки!$B$7),0,MAX(0,$E544-MAX(0,SUMIFS(Тех_Движение!$G$2:$G$5111,Тех_Движение!$D$2:$D$5111,$C544,Тех_Движение!$B$2:$B$5111,"&lt;="&amp;L$3)-$F544)))</f>
        <v/>
      </c>
      <c r="M544" s="54">
        <f>IF(OR($B544="",M$3&lt;$D544+Настройки!$B$7),0,MAX(0,$E544-MAX(0,SUMIFS(Тех_Движение!$G$2:$G$5111,Тех_Движение!$D$2:$D$5111,$C544,Тех_Движение!$B$2:$B$5111,"&lt;="&amp;M$3)-$F544)))</f>
        <v/>
      </c>
      <c r="N544" s="54">
        <f>IF(OR($B544="",N$3&lt;$D544+Настройки!$B$7),0,MAX(0,$E544-MAX(0,SUMIFS(Тех_Движение!$G$2:$G$5111,Тех_Движение!$D$2:$D$5111,$C544,Тех_Движение!$B$2:$B$5111,"&lt;="&amp;N$3)-$F544)))</f>
        <v/>
      </c>
      <c r="O544" s="54">
        <f>IF(OR($B544="",O$3&lt;$D544+Настройки!$B$7),0,MAX(0,$E544-MAX(0,SUMIFS(Тех_Движение!$G$2:$G$5111,Тех_Движение!$D$2:$D$5111,$C544,Тех_Движение!$B$2:$B$5111,"&lt;="&amp;O$3)-$F544)))</f>
        <v/>
      </c>
      <c r="P544" s="54">
        <f>IF(OR($B544="",P$3&lt;$D544+Настройки!$B$7),0,MAX(0,$E544-MAX(0,SUMIFS(Тех_Движение!$G$2:$G$5111,Тех_Движение!$D$2:$D$5111,$C544,Тех_Движение!$B$2:$B$5111,"&lt;="&amp;P$3)-$F544)))</f>
        <v/>
      </c>
      <c r="Q544" s="54">
        <f>IF(OR($B544="",Q$3&lt;$D544+Настройки!$B$7),0,MAX(0,$E544-MAX(0,SUMIFS(Тех_Движение!$G$2:$G$5111,Тех_Движение!$D$2:$D$5111,$C544,Тех_Движение!$B$2:$B$5111,"&lt;="&amp;Q$3)-$F544)))</f>
        <v/>
      </c>
      <c r="R544" s="54">
        <f>IF($B544="","",SUM($K544:$Q544))</f>
        <v/>
      </c>
      <c r="S544" s="56">
        <f>IF($B544="","",VLOOKUP($C544,Настройки!$A$11:$L$17,9,FALSE))</f>
        <v/>
      </c>
      <c r="T544" s="56">
        <f>IF($B544="","",$R544*$S544)</f>
        <v/>
      </c>
    </row>
    <row r="545">
      <c r="A545" s="20">
        <f>Тех_Движение!$A$542</f>
        <v/>
      </c>
      <c r="B545" s="20">
        <f>IF(Тех_Движение!$F$542&gt;0,Тех_Движение!$I$542,"")</f>
        <v/>
      </c>
      <c r="C545" s="20">
        <f>IF($B545="","",Тех_Движение!$D$542)</f>
        <v/>
      </c>
      <c r="D545" s="42">
        <f>IF($B545="","",Тех_Движение!$B$542)</f>
        <v/>
      </c>
      <c r="E545" s="54">
        <f>IF($B545="","",Тех_Движение!$F$542)</f>
        <v/>
      </c>
      <c r="F545" s="54">
        <f>IF($B545="","",SUMIFS($E$5:$E544,$C$5:$C544,$C545))</f>
        <v/>
      </c>
      <c r="G545" s="54">
        <f>IF($B545="","",MAX(0,$E545-MAX(0,SUMIFS(Тех_Движение!$G$2:$G$5111,Тех_Движение!$D$2:$D$5111,$C545,Тех_Движение!$B$2:$B$5111,"&lt;="&amp;Настройки!$B$5-1)-$F545)))</f>
        <v/>
      </c>
      <c r="H545" s="54">
        <f>IF($B545="","",IF(AND($D545&gt;=Настройки!$B$5,$D545&lt;=Настройки!$B$6),$E545,0))</f>
        <v/>
      </c>
      <c r="I545" s="54">
        <f>IF($B545="","",$G545+$H545-$J545)</f>
        <v/>
      </c>
      <c r="J545" s="54">
        <f>IF($B545="","",MAX(0,$E545-MAX(0,SUMIFS(Тех_Движение!$G$2:$G$5111,Тех_Движение!$D$2:$D$5111,$C545,Тех_Движение!$B$2:$B$5111,"&lt;="&amp;Настройки!$B$6)-$F545)))</f>
        <v/>
      </c>
      <c r="K545" s="54">
        <f>IF(OR($B545="",K$3&lt;$D545+Настройки!$B$7),0,MAX(0,$E545-MAX(0,SUMIFS(Тех_Движение!$G$2:$G$5111,Тех_Движение!$D$2:$D$5111,$C545,Тех_Движение!$B$2:$B$5111,"&lt;="&amp;K$3)-$F545)))</f>
        <v/>
      </c>
      <c r="L545" s="54">
        <f>IF(OR($B545="",L$3&lt;$D545+Настройки!$B$7),0,MAX(0,$E545-MAX(0,SUMIFS(Тех_Движение!$G$2:$G$5111,Тех_Движение!$D$2:$D$5111,$C545,Тех_Движение!$B$2:$B$5111,"&lt;="&amp;L$3)-$F545)))</f>
        <v/>
      </c>
      <c r="M545" s="54">
        <f>IF(OR($B545="",M$3&lt;$D545+Настройки!$B$7),0,MAX(0,$E545-MAX(0,SUMIFS(Тех_Движение!$G$2:$G$5111,Тех_Движение!$D$2:$D$5111,$C545,Тех_Движение!$B$2:$B$5111,"&lt;="&amp;M$3)-$F545)))</f>
        <v/>
      </c>
      <c r="N545" s="54">
        <f>IF(OR($B545="",N$3&lt;$D545+Настройки!$B$7),0,MAX(0,$E545-MAX(0,SUMIFS(Тех_Движение!$G$2:$G$5111,Тех_Движение!$D$2:$D$5111,$C545,Тех_Движение!$B$2:$B$5111,"&lt;="&amp;N$3)-$F545)))</f>
        <v/>
      </c>
      <c r="O545" s="54">
        <f>IF(OR($B545="",O$3&lt;$D545+Настройки!$B$7),0,MAX(0,$E545-MAX(0,SUMIFS(Тех_Движение!$G$2:$G$5111,Тех_Движение!$D$2:$D$5111,$C545,Тех_Движение!$B$2:$B$5111,"&lt;="&amp;O$3)-$F545)))</f>
        <v/>
      </c>
      <c r="P545" s="54">
        <f>IF(OR($B545="",P$3&lt;$D545+Настройки!$B$7),0,MAX(0,$E545-MAX(0,SUMIFS(Тех_Движение!$G$2:$G$5111,Тех_Движение!$D$2:$D$5111,$C545,Тех_Движение!$B$2:$B$5111,"&lt;="&amp;P$3)-$F545)))</f>
        <v/>
      </c>
      <c r="Q545" s="54">
        <f>IF(OR($B545="",Q$3&lt;$D545+Настройки!$B$7),0,MAX(0,$E545-MAX(0,SUMIFS(Тех_Движение!$G$2:$G$5111,Тех_Движение!$D$2:$D$5111,$C545,Тех_Движение!$B$2:$B$5111,"&lt;="&amp;Q$3)-$F545)))</f>
        <v/>
      </c>
      <c r="R545" s="54">
        <f>IF($B545="","",SUM($K545:$Q545))</f>
        <v/>
      </c>
      <c r="S545" s="56">
        <f>IF($B545="","",VLOOKUP($C545,Настройки!$A$11:$L$17,9,FALSE))</f>
        <v/>
      </c>
      <c r="T545" s="56">
        <f>IF($B545="","",$R545*$S545)</f>
        <v/>
      </c>
    </row>
    <row r="546">
      <c r="A546" s="20">
        <f>Тех_Движение!$A$543</f>
        <v/>
      </c>
      <c r="B546" s="20">
        <f>IF(Тех_Движение!$F$543&gt;0,Тех_Движение!$I$543,"")</f>
        <v/>
      </c>
      <c r="C546" s="20">
        <f>IF($B546="","",Тех_Движение!$D$543)</f>
        <v/>
      </c>
      <c r="D546" s="42">
        <f>IF($B546="","",Тех_Движение!$B$543)</f>
        <v/>
      </c>
      <c r="E546" s="54">
        <f>IF($B546="","",Тех_Движение!$F$543)</f>
        <v/>
      </c>
      <c r="F546" s="54">
        <f>IF($B546="","",SUMIFS($E$5:$E545,$C$5:$C545,$C546))</f>
        <v/>
      </c>
      <c r="G546" s="54">
        <f>IF($B546="","",MAX(0,$E546-MAX(0,SUMIFS(Тех_Движение!$G$2:$G$5111,Тех_Движение!$D$2:$D$5111,$C546,Тех_Движение!$B$2:$B$5111,"&lt;="&amp;Настройки!$B$5-1)-$F546)))</f>
        <v/>
      </c>
      <c r="H546" s="54">
        <f>IF($B546="","",IF(AND($D546&gt;=Настройки!$B$5,$D546&lt;=Настройки!$B$6),$E546,0))</f>
        <v/>
      </c>
      <c r="I546" s="54">
        <f>IF($B546="","",$G546+$H546-$J546)</f>
        <v/>
      </c>
      <c r="J546" s="54">
        <f>IF($B546="","",MAX(0,$E546-MAX(0,SUMIFS(Тех_Движение!$G$2:$G$5111,Тех_Движение!$D$2:$D$5111,$C546,Тех_Движение!$B$2:$B$5111,"&lt;="&amp;Настройки!$B$6)-$F546)))</f>
        <v/>
      </c>
      <c r="K546" s="54">
        <f>IF(OR($B546="",K$3&lt;$D546+Настройки!$B$7),0,MAX(0,$E546-MAX(0,SUMIFS(Тех_Движение!$G$2:$G$5111,Тех_Движение!$D$2:$D$5111,$C546,Тех_Движение!$B$2:$B$5111,"&lt;="&amp;K$3)-$F546)))</f>
        <v/>
      </c>
      <c r="L546" s="54">
        <f>IF(OR($B546="",L$3&lt;$D546+Настройки!$B$7),0,MAX(0,$E546-MAX(0,SUMIFS(Тех_Движение!$G$2:$G$5111,Тех_Движение!$D$2:$D$5111,$C546,Тех_Движение!$B$2:$B$5111,"&lt;="&amp;L$3)-$F546)))</f>
        <v/>
      </c>
      <c r="M546" s="54">
        <f>IF(OR($B546="",M$3&lt;$D546+Настройки!$B$7),0,MAX(0,$E546-MAX(0,SUMIFS(Тех_Движение!$G$2:$G$5111,Тех_Движение!$D$2:$D$5111,$C546,Тех_Движение!$B$2:$B$5111,"&lt;="&amp;M$3)-$F546)))</f>
        <v/>
      </c>
      <c r="N546" s="54">
        <f>IF(OR($B546="",N$3&lt;$D546+Настройки!$B$7),0,MAX(0,$E546-MAX(0,SUMIFS(Тех_Движение!$G$2:$G$5111,Тех_Движение!$D$2:$D$5111,$C546,Тех_Движение!$B$2:$B$5111,"&lt;="&amp;N$3)-$F546)))</f>
        <v/>
      </c>
      <c r="O546" s="54">
        <f>IF(OR($B546="",O$3&lt;$D546+Настройки!$B$7),0,MAX(0,$E546-MAX(0,SUMIFS(Тех_Движение!$G$2:$G$5111,Тех_Движение!$D$2:$D$5111,$C546,Тех_Движение!$B$2:$B$5111,"&lt;="&amp;O$3)-$F546)))</f>
        <v/>
      </c>
      <c r="P546" s="54">
        <f>IF(OR($B546="",P$3&lt;$D546+Настройки!$B$7),0,MAX(0,$E546-MAX(0,SUMIFS(Тех_Движение!$G$2:$G$5111,Тех_Движение!$D$2:$D$5111,$C546,Тех_Движение!$B$2:$B$5111,"&lt;="&amp;P$3)-$F546)))</f>
        <v/>
      </c>
      <c r="Q546" s="54">
        <f>IF(OR($B546="",Q$3&lt;$D546+Настройки!$B$7),0,MAX(0,$E546-MAX(0,SUMIFS(Тех_Движение!$G$2:$G$5111,Тех_Движение!$D$2:$D$5111,$C546,Тех_Движение!$B$2:$B$5111,"&lt;="&amp;Q$3)-$F546)))</f>
        <v/>
      </c>
      <c r="R546" s="54">
        <f>IF($B546="","",SUM($K546:$Q546))</f>
        <v/>
      </c>
      <c r="S546" s="56">
        <f>IF($B546="","",VLOOKUP($C546,Настройки!$A$11:$L$17,9,FALSE))</f>
        <v/>
      </c>
      <c r="T546" s="56">
        <f>IF($B546="","",$R546*$S546)</f>
        <v/>
      </c>
    </row>
    <row r="547">
      <c r="A547" s="20">
        <f>Тех_Движение!$A$544</f>
        <v/>
      </c>
      <c r="B547" s="20">
        <f>IF(Тех_Движение!$F$544&gt;0,Тех_Движение!$I$544,"")</f>
        <v/>
      </c>
      <c r="C547" s="20">
        <f>IF($B547="","",Тех_Движение!$D$544)</f>
        <v/>
      </c>
      <c r="D547" s="42">
        <f>IF($B547="","",Тех_Движение!$B$544)</f>
        <v/>
      </c>
      <c r="E547" s="54">
        <f>IF($B547="","",Тех_Движение!$F$544)</f>
        <v/>
      </c>
      <c r="F547" s="54">
        <f>IF($B547="","",SUMIFS($E$5:$E546,$C$5:$C546,$C547))</f>
        <v/>
      </c>
      <c r="G547" s="54">
        <f>IF($B547="","",MAX(0,$E547-MAX(0,SUMIFS(Тех_Движение!$G$2:$G$5111,Тех_Движение!$D$2:$D$5111,$C547,Тех_Движение!$B$2:$B$5111,"&lt;="&amp;Настройки!$B$5-1)-$F547)))</f>
        <v/>
      </c>
      <c r="H547" s="54">
        <f>IF($B547="","",IF(AND($D547&gt;=Настройки!$B$5,$D547&lt;=Настройки!$B$6),$E547,0))</f>
        <v/>
      </c>
      <c r="I547" s="54">
        <f>IF($B547="","",$G547+$H547-$J547)</f>
        <v/>
      </c>
      <c r="J547" s="54">
        <f>IF($B547="","",MAX(0,$E547-MAX(0,SUMIFS(Тех_Движение!$G$2:$G$5111,Тех_Движение!$D$2:$D$5111,$C547,Тех_Движение!$B$2:$B$5111,"&lt;="&amp;Настройки!$B$6)-$F547)))</f>
        <v/>
      </c>
      <c r="K547" s="54">
        <f>IF(OR($B547="",K$3&lt;$D547+Настройки!$B$7),0,MAX(0,$E547-MAX(0,SUMIFS(Тех_Движение!$G$2:$G$5111,Тех_Движение!$D$2:$D$5111,$C547,Тех_Движение!$B$2:$B$5111,"&lt;="&amp;K$3)-$F547)))</f>
        <v/>
      </c>
      <c r="L547" s="54">
        <f>IF(OR($B547="",L$3&lt;$D547+Настройки!$B$7),0,MAX(0,$E547-MAX(0,SUMIFS(Тех_Движение!$G$2:$G$5111,Тех_Движение!$D$2:$D$5111,$C547,Тех_Движение!$B$2:$B$5111,"&lt;="&amp;L$3)-$F547)))</f>
        <v/>
      </c>
      <c r="M547" s="54">
        <f>IF(OR($B547="",M$3&lt;$D547+Настройки!$B$7),0,MAX(0,$E547-MAX(0,SUMIFS(Тех_Движение!$G$2:$G$5111,Тех_Движение!$D$2:$D$5111,$C547,Тех_Движение!$B$2:$B$5111,"&lt;="&amp;M$3)-$F547)))</f>
        <v/>
      </c>
      <c r="N547" s="54">
        <f>IF(OR($B547="",N$3&lt;$D547+Настройки!$B$7),0,MAX(0,$E547-MAX(0,SUMIFS(Тех_Движение!$G$2:$G$5111,Тех_Движение!$D$2:$D$5111,$C547,Тех_Движение!$B$2:$B$5111,"&lt;="&amp;N$3)-$F547)))</f>
        <v/>
      </c>
      <c r="O547" s="54">
        <f>IF(OR($B547="",O$3&lt;$D547+Настройки!$B$7),0,MAX(0,$E547-MAX(0,SUMIFS(Тех_Движение!$G$2:$G$5111,Тех_Движение!$D$2:$D$5111,$C547,Тех_Движение!$B$2:$B$5111,"&lt;="&amp;O$3)-$F547)))</f>
        <v/>
      </c>
      <c r="P547" s="54">
        <f>IF(OR($B547="",P$3&lt;$D547+Настройки!$B$7),0,MAX(0,$E547-MAX(0,SUMIFS(Тех_Движение!$G$2:$G$5111,Тех_Движение!$D$2:$D$5111,$C547,Тех_Движение!$B$2:$B$5111,"&lt;="&amp;P$3)-$F547)))</f>
        <v/>
      </c>
      <c r="Q547" s="54">
        <f>IF(OR($B547="",Q$3&lt;$D547+Настройки!$B$7),0,MAX(0,$E547-MAX(0,SUMIFS(Тех_Движение!$G$2:$G$5111,Тех_Движение!$D$2:$D$5111,$C547,Тех_Движение!$B$2:$B$5111,"&lt;="&amp;Q$3)-$F547)))</f>
        <v/>
      </c>
      <c r="R547" s="54">
        <f>IF($B547="","",SUM($K547:$Q547))</f>
        <v/>
      </c>
      <c r="S547" s="56">
        <f>IF($B547="","",VLOOKUP($C547,Настройки!$A$11:$L$17,9,FALSE))</f>
        <v/>
      </c>
      <c r="T547" s="56">
        <f>IF($B547="","",$R547*$S547)</f>
        <v/>
      </c>
    </row>
    <row r="548">
      <c r="A548" s="20">
        <f>Тех_Движение!$A$545</f>
        <v/>
      </c>
      <c r="B548" s="20">
        <f>IF(Тех_Движение!$F$545&gt;0,Тех_Движение!$I$545,"")</f>
        <v/>
      </c>
      <c r="C548" s="20">
        <f>IF($B548="","",Тех_Движение!$D$545)</f>
        <v/>
      </c>
      <c r="D548" s="42">
        <f>IF($B548="","",Тех_Движение!$B$545)</f>
        <v/>
      </c>
      <c r="E548" s="54">
        <f>IF($B548="","",Тех_Движение!$F$545)</f>
        <v/>
      </c>
      <c r="F548" s="54">
        <f>IF($B548="","",SUMIFS($E$5:$E547,$C$5:$C547,$C548))</f>
        <v/>
      </c>
      <c r="G548" s="54">
        <f>IF($B548="","",MAX(0,$E548-MAX(0,SUMIFS(Тех_Движение!$G$2:$G$5111,Тех_Движение!$D$2:$D$5111,$C548,Тех_Движение!$B$2:$B$5111,"&lt;="&amp;Настройки!$B$5-1)-$F548)))</f>
        <v/>
      </c>
      <c r="H548" s="54">
        <f>IF($B548="","",IF(AND($D548&gt;=Настройки!$B$5,$D548&lt;=Настройки!$B$6),$E548,0))</f>
        <v/>
      </c>
      <c r="I548" s="54">
        <f>IF($B548="","",$G548+$H548-$J548)</f>
        <v/>
      </c>
      <c r="J548" s="54">
        <f>IF($B548="","",MAX(0,$E548-MAX(0,SUMIFS(Тех_Движение!$G$2:$G$5111,Тех_Движение!$D$2:$D$5111,$C548,Тех_Движение!$B$2:$B$5111,"&lt;="&amp;Настройки!$B$6)-$F548)))</f>
        <v/>
      </c>
      <c r="K548" s="54">
        <f>IF(OR($B548="",K$3&lt;$D548+Настройки!$B$7),0,MAX(0,$E548-MAX(0,SUMIFS(Тех_Движение!$G$2:$G$5111,Тех_Движение!$D$2:$D$5111,$C548,Тех_Движение!$B$2:$B$5111,"&lt;="&amp;K$3)-$F548)))</f>
        <v/>
      </c>
      <c r="L548" s="54">
        <f>IF(OR($B548="",L$3&lt;$D548+Настройки!$B$7),0,MAX(0,$E548-MAX(0,SUMIFS(Тех_Движение!$G$2:$G$5111,Тех_Движение!$D$2:$D$5111,$C548,Тех_Движение!$B$2:$B$5111,"&lt;="&amp;L$3)-$F548)))</f>
        <v/>
      </c>
      <c r="M548" s="54">
        <f>IF(OR($B548="",M$3&lt;$D548+Настройки!$B$7),0,MAX(0,$E548-MAX(0,SUMIFS(Тех_Движение!$G$2:$G$5111,Тех_Движение!$D$2:$D$5111,$C548,Тех_Движение!$B$2:$B$5111,"&lt;="&amp;M$3)-$F548)))</f>
        <v/>
      </c>
      <c r="N548" s="54">
        <f>IF(OR($B548="",N$3&lt;$D548+Настройки!$B$7),0,MAX(0,$E548-MAX(0,SUMIFS(Тех_Движение!$G$2:$G$5111,Тех_Движение!$D$2:$D$5111,$C548,Тех_Движение!$B$2:$B$5111,"&lt;="&amp;N$3)-$F548)))</f>
        <v/>
      </c>
      <c r="O548" s="54">
        <f>IF(OR($B548="",O$3&lt;$D548+Настройки!$B$7),0,MAX(0,$E548-MAX(0,SUMIFS(Тех_Движение!$G$2:$G$5111,Тех_Движение!$D$2:$D$5111,$C548,Тех_Движение!$B$2:$B$5111,"&lt;="&amp;O$3)-$F548)))</f>
        <v/>
      </c>
      <c r="P548" s="54">
        <f>IF(OR($B548="",P$3&lt;$D548+Настройки!$B$7),0,MAX(0,$E548-MAX(0,SUMIFS(Тех_Движение!$G$2:$G$5111,Тех_Движение!$D$2:$D$5111,$C548,Тех_Движение!$B$2:$B$5111,"&lt;="&amp;P$3)-$F548)))</f>
        <v/>
      </c>
      <c r="Q548" s="54">
        <f>IF(OR($B548="",Q$3&lt;$D548+Настройки!$B$7),0,MAX(0,$E548-MAX(0,SUMIFS(Тех_Движение!$G$2:$G$5111,Тех_Движение!$D$2:$D$5111,$C548,Тех_Движение!$B$2:$B$5111,"&lt;="&amp;Q$3)-$F548)))</f>
        <v/>
      </c>
      <c r="R548" s="54">
        <f>IF($B548="","",SUM($K548:$Q548))</f>
        <v/>
      </c>
      <c r="S548" s="56">
        <f>IF($B548="","",VLOOKUP($C548,Настройки!$A$11:$L$17,9,FALSE))</f>
        <v/>
      </c>
      <c r="T548" s="56">
        <f>IF($B548="","",$R548*$S548)</f>
        <v/>
      </c>
    </row>
    <row r="549">
      <c r="A549" s="20">
        <f>Тех_Движение!$A$546</f>
        <v/>
      </c>
      <c r="B549" s="20">
        <f>IF(Тех_Движение!$F$546&gt;0,Тех_Движение!$I$546,"")</f>
        <v/>
      </c>
      <c r="C549" s="20">
        <f>IF($B549="","",Тех_Движение!$D$546)</f>
        <v/>
      </c>
      <c r="D549" s="42">
        <f>IF($B549="","",Тех_Движение!$B$546)</f>
        <v/>
      </c>
      <c r="E549" s="54">
        <f>IF($B549="","",Тех_Движение!$F$546)</f>
        <v/>
      </c>
      <c r="F549" s="54">
        <f>IF($B549="","",SUMIFS($E$5:$E548,$C$5:$C548,$C549))</f>
        <v/>
      </c>
      <c r="G549" s="54">
        <f>IF($B549="","",MAX(0,$E549-MAX(0,SUMIFS(Тех_Движение!$G$2:$G$5111,Тех_Движение!$D$2:$D$5111,$C549,Тех_Движение!$B$2:$B$5111,"&lt;="&amp;Настройки!$B$5-1)-$F549)))</f>
        <v/>
      </c>
      <c r="H549" s="54">
        <f>IF($B549="","",IF(AND($D549&gt;=Настройки!$B$5,$D549&lt;=Настройки!$B$6),$E549,0))</f>
        <v/>
      </c>
      <c r="I549" s="54">
        <f>IF($B549="","",$G549+$H549-$J549)</f>
        <v/>
      </c>
      <c r="J549" s="54">
        <f>IF($B549="","",MAX(0,$E549-MAX(0,SUMIFS(Тех_Движение!$G$2:$G$5111,Тех_Движение!$D$2:$D$5111,$C549,Тех_Движение!$B$2:$B$5111,"&lt;="&amp;Настройки!$B$6)-$F549)))</f>
        <v/>
      </c>
      <c r="K549" s="54">
        <f>IF(OR($B549="",K$3&lt;$D549+Настройки!$B$7),0,MAX(0,$E549-MAX(0,SUMIFS(Тех_Движение!$G$2:$G$5111,Тех_Движение!$D$2:$D$5111,$C549,Тех_Движение!$B$2:$B$5111,"&lt;="&amp;K$3)-$F549)))</f>
        <v/>
      </c>
      <c r="L549" s="54">
        <f>IF(OR($B549="",L$3&lt;$D549+Настройки!$B$7),0,MAX(0,$E549-MAX(0,SUMIFS(Тех_Движение!$G$2:$G$5111,Тех_Движение!$D$2:$D$5111,$C549,Тех_Движение!$B$2:$B$5111,"&lt;="&amp;L$3)-$F549)))</f>
        <v/>
      </c>
      <c r="M549" s="54">
        <f>IF(OR($B549="",M$3&lt;$D549+Настройки!$B$7),0,MAX(0,$E549-MAX(0,SUMIFS(Тех_Движение!$G$2:$G$5111,Тех_Движение!$D$2:$D$5111,$C549,Тех_Движение!$B$2:$B$5111,"&lt;="&amp;M$3)-$F549)))</f>
        <v/>
      </c>
      <c r="N549" s="54">
        <f>IF(OR($B549="",N$3&lt;$D549+Настройки!$B$7),0,MAX(0,$E549-MAX(0,SUMIFS(Тех_Движение!$G$2:$G$5111,Тех_Движение!$D$2:$D$5111,$C549,Тех_Движение!$B$2:$B$5111,"&lt;="&amp;N$3)-$F549)))</f>
        <v/>
      </c>
      <c r="O549" s="54">
        <f>IF(OR($B549="",O$3&lt;$D549+Настройки!$B$7),0,MAX(0,$E549-MAX(0,SUMIFS(Тех_Движение!$G$2:$G$5111,Тех_Движение!$D$2:$D$5111,$C549,Тех_Движение!$B$2:$B$5111,"&lt;="&amp;O$3)-$F549)))</f>
        <v/>
      </c>
      <c r="P549" s="54">
        <f>IF(OR($B549="",P$3&lt;$D549+Настройки!$B$7),0,MAX(0,$E549-MAX(0,SUMIFS(Тех_Движение!$G$2:$G$5111,Тех_Движение!$D$2:$D$5111,$C549,Тех_Движение!$B$2:$B$5111,"&lt;="&amp;P$3)-$F549)))</f>
        <v/>
      </c>
      <c r="Q549" s="54">
        <f>IF(OR($B549="",Q$3&lt;$D549+Настройки!$B$7),0,MAX(0,$E549-MAX(0,SUMIFS(Тех_Движение!$G$2:$G$5111,Тех_Движение!$D$2:$D$5111,$C549,Тех_Движение!$B$2:$B$5111,"&lt;="&amp;Q$3)-$F549)))</f>
        <v/>
      </c>
      <c r="R549" s="54">
        <f>IF($B549="","",SUM($K549:$Q549))</f>
        <v/>
      </c>
      <c r="S549" s="56">
        <f>IF($B549="","",VLOOKUP($C549,Настройки!$A$11:$L$17,9,FALSE))</f>
        <v/>
      </c>
      <c r="T549" s="56">
        <f>IF($B549="","",$R549*$S549)</f>
        <v/>
      </c>
    </row>
    <row r="550">
      <c r="A550" s="20">
        <f>Тех_Движение!$A$547</f>
        <v/>
      </c>
      <c r="B550" s="20">
        <f>IF(Тех_Движение!$F$547&gt;0,Тех_Движение!$I$547,"")</f>
        <v/>
      </c>
      <c r="C550" s="20">
        <f>IF($B550="","",Тех_Движение!$D$547)</f>
        <v/>
      </c>
      <c r="D550" s="42">
        <f>IF($B550="","",Тех_Движение!$B$547)</f>
        <v/>
      </c>
      <c r="E550" s="54">
        <f>IF($B550="","",Тех_Движение!$F$547)</f>
        <v/>
      </c>
      <c r="F550" s="54">
        <f>IF($B550="","",SUMIFS($E$5:$E549,$C$5:$C549,$C550))</f>
        <v/>
      </c>
      <c r="G550" s="54">
        <f>IF($B550="","",MAX(0,$E550-MAX(0,SUMIFS(Тех_Движение!$G$2:$G$5111,Тех_Движение!$D$2:$D$5111,$C550,Тех_Движение!$B$2:$B$5111,"&lt;="&amp;Настройки!$B$5-1)-$F550)))</f>
        <v/>
      </c>
      <c r="H550" s="54">
        <f>IF($B550="","",IF(AND($D550&gt;=Настройки!$B$5,$D550&lt;=Настройки!$B$6),$E550,0))</f>
        <v/>
      </c>
      <c r="I550" s="54">
        <f>IF($B550="","",$G550+$H550-$J550)</f>
        <v/>
      </c>
      <c r="J550" s="54">
        <f>IF($B550="","",MAX(0,$E550-MAX(0,SUMIFS(Тех_Движение!$G$2:$G$5111,Тех_Движение!$D$2:$D$5111,$C550,Тех_Движение!$B$2:$B$5111,"&lt;="&amp;Настройки!$B$6)-$F550)))</f>
        <v/>
      </c>
      <c r="K550" s="54">
        <f>IF(OR($B550="",K$3&lt;$D550+Настройки!$B$7),0,MAX(0,$E550-MAX(0,SUMIFS(Тех_Движение!$G$2:$G$5111,Тех_Движение!$D$2:$D$5111,$C550,Тех_Движение!$B$2:$B$5111,"&lt;="&amp;K$3)-$F550)))</f>
        <v/>
      </c>
      <c r="L550" s="54">
        <f>IF(OR($B550="",L$3&lt;$D550+Настройки!$B$7),0,MAX(0,$E550-MAX(0,SUMIFS(Тех_Движение!$G$2:$G$5111,Тех_Движение!$D$2:$D$5111,$C550,Тех_Движение!$B$2:$B$5111,"&lt;="&amp;L$3)-$F550)))</f>
        <v/>
      </c>
      <c r="M550" s="54">
        <f>IF(OR($B550="",M$3&lt;$D550+Настройки!$B$7),0,MAX(0,$E550-MAX(0,SUMIFS(Тех_Движение!$G$2:$G$5111,Тех_Движение!$D$2:$D$5111,$C550,Тех_Движение!$B$2:$B$5111,"&lt;="&amp;M$3)-$F550)))</f>
        <v/>
      </c>
      <c r="N550" s="54">
        <f>IF(OR($B550="",N$3&lt;$D550+Настройки!$B$7),0,MAX(0,$E550-MAX(0,SUMIFS(Тех_Движение!$G$2:$G$5111,Тех_Движение!$D$2:$D$5111,$C550,Тех_Движение!$B$2:$B$5111,"&lt;="&amp;N$3)-$F550)))</f>
        <v/>
      </c>
      <c r="O550" s="54">
        <f>IF(OR($B550="",O$3&lt;$D550+Настройки!$B$7),0,MAX(0,$E550-MAX(0,SUMIFS(Тех_Движение!$G$2:$G$5111,Тех_Движение!$D$2:$D$5111,$C550,Тех_Движение!$B$2:$B$5111,"&lt;="&amp;O$3)-$F550)))</f>
        <v/>
      </c>
      <c r="P550" s="54">
        <f>IF(OR($B550="",P$3&lt;$D550+Настройки!$B$7),0,MAX(0,$E550-MAX(0,SUMIFS(Тех_Движение!$G$2:$G$5111,Тех_Движение!$D$2:$D$5111,$C550,Тех_Движение!$B$2:$B$5111,"&lt;="&amp;P$3)-$F550)))</f>
        <v/>
      </c>
      <c r="Q550" s="54">
        <f>IF(OR($B550="",Q$3&lt;$D550+Настройки!$B$7),0,MAX(0,$E550-MAX(0,SUMIFS(Тех_Движение!$G$2:$G$5111,Тех_Движение!$D$2:$D$5111,$C550,Тех_Движение!$B$2:$B$5111,"&lt;="&amp;Q$3)-$F550)))</f>
        <v/>
      </c>
      <c r="R550" s="54">
        <f>IF($B550="","",SUM($K550:$Q550))</f>
        <v/>
      </c>
      <c r="S550" s="56">
        <f>IF($B550="","",VLOOKUP($C550,Настройки!$A$11:$L$17,9,FALSE))</f>
        <v/>
      </c>
      <c r="T550" s="56">
        <f>IF($B550="","",$R550*$S550)</f>
        <v/>
      </c>
    </row>
    <row r="551">
      <c r="A551" s="20">
        <f>Тех_Движение!$A$548</f>
        <v/>
      </c>
      <c r="B551" s="20">
        <f>IF(Тех_Движение!$F$548&gt;0,Тех_Движение!$I$548,"")</f>
        <v/>
      </c>
      <c r="C551" s="20">
        <f>IF($B551="","",Тех_Движение!$D$548)</f>
        <v/>
      </c>
      <c r="D551" s="42">
        <f>IF($B551="","",Тех_Движение!$B$548)</f>
        <v/>
      </c>
      <c r="E551" s="54">
        <f>IF($B551="","",Тех_Движение!$F$548)</f>
        <v/>
      </c>
      <c r="F551" s="54">
        <f>IF($B551="","",SUMIFS($E$5:$E550,$C$5:$C550,$C551))</f>
        <v/>
      </c>
      <c r="G551" s="54">
        <f>IF($B551="","",MAX(0,$E551-MAX(0,SUMIFS(Тех_Движение!$G$2:$G$5111,Тех_Движение!$D$2:$D$5111,$C551,Тех_Движение!$B$2:$B$5111,"&lt;="&amp;Настройки!$B$5-1)-$F551)))</f>
        <v/>
      </c>
      <c r="H551" s="54">
        <f>IF($B551="","",IF(AND($D551&gt;=Настройки!$B$5,$D551&lt;=Настройки!$B$6),$E551,0))</f>
        <v/>
      </c>
      <c r="I551" s="54">
        <f>IF($B551="","",$G551+$H551-$J551)</f>
        <v/>
      </c>
      <c r="J551" s="54">
        <f>IF($B551="","",MAX(0,$E551-MAX(0,SUMIFS(Тех_Движение!$G$2:$G$5111,Тех_Движение!$D$2:$D$5111,$C551,Тех_Движение!$B$2:$B$5111,"&lt;="&amp;Настройки!$B$6)-$F551)))</f>
        <v/>
      </c>
      <c r="K551" s="54">
        <f>IF(OR($B551="",K$3&lt;$D551+Настройки!$B$7),0,MAX(0,$E551-MAX(0,SUMIFS(Тех_Движение!$G$2:$G$5111,Тех_Движение!$D$2:$D$5111,$C551,Тех_Движение!$B$2:$B$5111,"&lt;="&amp;K$3)-$F551)))</f>
        <v/>
      </c>
      <c r="L551" s="54">
        <f>IF(OR($B551="",L$3&lt;$D551+Настройки!$B$7),0,MAX(0,$E551-MAX(0,SUMIFS(Тех_Движение!$G$2:$G$5111,Тех_Движение!$D$2:$D$5111,$C551,Тех_Движение!$B$2:$B$5111,"&lt;="&amp;L$3)-$F551)))</f>
        <v/>
      </c>
      <c r="M551" s="54">
        <f>IF(OR($B551="",M$3&lt;$D551+Настройки!$B$7),0,MAX(0,$E551-MAX(0,SUMIFS(Тех_Движение!$G$2:$G$5111,Тех_Движение!$D$2:$D$5111,$C551,Тех_Движение!$B$2:$B$5111,"&lt;="&amp;M$3)-$F551)))</f>
        <v/>
      </c>
      <c r="N551" s="54">
        <f>IF(OR($B551="",N$3&lt;$D551+Настройки!$B$7),0,MAX(0,$E551-MAX(0,SUMIFS(Тех_Движение!$G$2:$G$5111,Тех_Движение!$D$2:$D$5111,$C551,Тех_Движение!$B$2:$B$5111,"&lt;="&amp;N$3)-$F551)))</f>
        <v/>
      </c>
      <c r="O551" s="54">
        <f>IF(OR($B551="",O$3&lt;$D551+Настройки!$B$7),0,MAX(0,$E551-MAX(0,SUMIFS(Тех_Движение!$G$2:$G$5111,Тех_Движение!$D$2:$D$5111,$C551,Тех_Движение!$B$2:$B$5111,"&lt;="&amp;O$3)-$F551)))</f>
        <v/>
      </c>
      <c r="P551" s="54">
        <f>IF(OR($B551="",P$3&lt;$D551+Настройки!$B$7),0,MAX(0,$E551-MAX(0,SUMIFS(Тех_Движение!$G$2:$G$5111,Тех_Движение!$D$2:$D$5111,$C551,Тех_Движение!$B$2:$B$5111,"&lt;="&amp;P$3)-$F551)))</f>
        <v/>
      </c>
      <c r="Q551" s="54">
        <f>IF(OR($B551="",Q$3&lt;$D551+Настройки!$B$7),0,MAX(0,$E551-MAX(0,SUMIFS(Тех_Движение!$G$2:$G$5111,Тех_Движение!$D$2:$D$5111,$C551,Тех_Движение!$B$2:$B$5111,"&lt;="&amp;Q$3)-$F551)))</f>
        <v/>
      </c>
      <c r="R551" s="54">
        <f>IF($B551="","",SUM($K551:$Q551))</f>
        <v/>
      </c>
      <c r="S551" s="56">
        <f>IF($B551="","",VLOOKUP($C551,Настройки!$A$11:$L$17,9,FALSE))</f>
        <v/>
      </c>
      <c r="T551" s="56">
        <f>IF($B551="","",$R551*$S551)</f>
        <v/>
      </c>
    </row>
    <row r="552">
      <c r="A552" s="20">
        <f>Тех_Движение!$A$549</f>
        <v/>
      </c>
      <c r="B552" s="20">
        <f>IF(Тех_Движение!$F$549&gt;0,Тех_Движение!$I$549,"")</f>
        <v/>
      </c>
      <c r="C552" s="20">
        <f>IF($B552="","",Тех_Движение!$D$549)</f>
        <v/>
      </c>
      <c r="D552" s="42">
        <f>IF($B552="","",Тех_Движение!$B$549)</f>
        <v/>
      </c>
      <c r="E552" s="54">
        <f>IF($B552="","",Тех_Движение!$F$549)</f>
        <v/>
      </c>
      <c r="F552" s="54">
        <f>IF($B552="","",SUMIFS($E$5:$E551,$C$5:$C551,$C552))</f>
        <v/>
      </c>
      <c r="G552" s="54">
        <f>IF($B552="","",MAX(0,$E552-MAX(0,SUMIFS(Тех_Движение!$G$2:$G$5111,Тех_Движение!$D$2:$D$5111,$C552,Тех_Движение!$B$2:$B$5111,"&lt;="&amp;Настройки!$B$5-1)-$F552)))</f>
        <v/>
      </c>
      <c r="H552" s="54">
        <f>IF($B552="","",IF(AND($D552&gt;=Настройки!$B$5,$D552&lt;=Настройки!$B$6),$E552,0))</f>
        <v/>
      </c>
      <c r="I552" s="54">
        <f>IF($B552="","",$G552+$H552-$J552)</f>
        <v/>
      </c>
      <c r="J552" s="54">
        <f>IF($B552="","",MAX(0,$E552-MAX(0,SUMIFS(Тех_Движение!$G$2:$G$5111,Тех_Движение!$D$2:$D$5111,$C552,Тех_Движение!$B$2:$B$5111,"&lt;="&amp;Настройки!$B$6)-$F552)))</f>
        <v/>
      </c>
      <c r="K552" s="54">
        <f>IF(OR($B552="",K$3&lt;$D552+Настройки!$B$7),0,MAX(0,$E552-MAX(0,SUMIFS(Тех_Движение!$G$2:$G$5111,Тех_Движение!$D$2:$D$5111,$C552,Тех_Движение!$B$2:$B$5111,"&lt;="&amp;K$3)-$F552)))</f>
        <v/>
      </c>
      <c r="L552" s="54">
        <f>IF(OR($B552="",L$3&lt;$D552+Настройки!$B$7),0,MAX(0,$E552-MAX(0,SUMIFS(Тех_Движение!$G$2:$G$5111,Тех_Движение!$D$2:$D$5111,$C552,Тех_Движение!$B$2:$B$5111,"&lt;="&amp;L$3)-$F552)))</f>
        <v/>
      </c>
      <c r="M552" s="54">
        <f>IF(OR($B552="",M$3&lt;$D552+Настройки!$B$7),0,MAX(0,$E552-MAX(0,SUMIFS(Тех_Движение!$G$2:$G$5111,Тех_Движение!$D$2:$D$5111,$C552,Тех_Движение!$B$2:$B$5111,"&lt;="&amp;M$3)-$F552)))</f>
        <v/>
      </c>
      <c r="N552" s="54">
        <f>IF(OR($B552="",N$3&lt;$D552+Настройки!$B$7),0,MAX(0,$E552-MAX(0,SUMIFS(Тех_Движение!$G$2:$G$5111,Тех_Движение!$D$2:$D$5111,$C552,Тех_Движение!$B$2:$B$5111,"&lt;="&amp;N$3)-$F552)))</f>
        <v/>
      </c>
      <c r="O552" s="54">
        <f>IF(OR($B552="",O$3&lt;$D552+Настройки!$B$7),0,MAX(0,$E552-MAX(0,SUMIFS(Тех_Движение!$G$2:$G$5111,Тех_Движение!$D$2:$D$5111,$C552,Тех_Движение!$B$2:$B$5111,"&lt;="&amp;O$3)-$F552)))</f>
        <v/>
      </c>
      <c r="P552" s="54">
        <f>IF(OR($B552="",P$3&lt;$D552+Настройки!$B$7),0,MAX(0,$E552-MAX(0,SUMIFS(Тех_Движение!$G$2:$G$5111,Тех_Движение!$D$2:$D$5111,$C552,Тех_Движение!$B$2:$B$5111,"&lt;="&amp;P$3)-$F552)))</f>
        <v/>
      </c>
      <c r="Q552" s="54">
        <f>IF(OR($B552="",Q$3&lt;$D552+Настройки!$B$7),0,MAX(0,$E552-MAX(0,SUMIFS(Тех_Движение!$G$2:$G$5111,Тех_Движение!$D$2:$D$5111,$C552,Тех_Движение!$B$2:$B$5111,"&lt;="&amp;Q$3)-$F552)))</f>
        <v/>
      </c>
      <c r="R552" s="54">
        <f>IF($B552="","",SUM($K552:$Q552))</f>
        <v/>
      </c>
      <c r="S552" s="56">
        <f>IF($B552="","",VLOOKUP($C552,Настройки!$A$11:$L$17,9,FALSE))</f>
        <v/>
      </c>
      <c r="T552" s="56">
        <f>IF($B552="","",$R552*$S552)</f>
        <v/>
      </c>
    </row>
    <row r="553">
      <c r="A553" s="20">
        <f>Тех_Движение!$A$550</f>
        <v/>
      </c>
      <c r="B553" s="20">
        <f>IF(Тех_Движение!$F$550&gt;0,Тех_Движение!$I$550,"")</f>
        <v/>
      </c>
      <c r="C553" s="20">
        <f>IF($B553="","",Тех_Движение!$D$550)</f>
        <v/>
      </c>
      <c r="D553" s="42">
        <f>IF($B553="","",Тех_Движение!$B$550)</f>
        <v/>
      </c>
      <c r="E553" s="54">
        <f>IF($B553="","",Тех_Движение!$F$550)</f>
        <v/>
      </c>
      <c r="F553" s="54">
        <f>IF($B553="","",SUMIFS($E$5:$E552,$C$5:$C552,$C553))</f>
        <v/>
      </c>
      <c r="G553" s="54">
        <f>IF($B553="","",MAX(0,$E553-MAX(0,SUMIFS(Тех_Движение!$G$2:$G$5111,Тех_Движение!$D$2:$D$5111,$C553,Тех_Движение!$B$2:$B$5111,"&lt;="&amp;Настройки!$B$5-1)-$F553)))</f>
        <v/>
      </c>
      <c r="H553" s="54">
        <f>IF($B553="","",IF(AND($D553&gt;=Настройки!$B$5,$D553&lt;=Настройки!$B$6),$E553,0))</f>
        <v/>
      </c>
      <c r="I553" s="54">
        <f>IF($B553="","",$G553+$H553-$J553)</f>
        <v/>
      </c>
      <c r="J553" s="54">
        <f>IF($B553="","",MAX(0,$E553-MAX(0,SUMIFS(Тех_Движение!$G$2:$G$5111,Тех_Движение!$D$2:$D$5111,$C553,Тех_Движение!$B$2:$B$5111,"&lt;="&amp;Настройки!$B$6)-$F553)))</f>
        <v/>
      </c>
      <c r="K553" s="54">
        <f>IF(OR($B553="",K$3&lt;$D553+Настройки!$B$7),0,MAX(0,$E553-MAX(0,SUMIFS(Тех_Движение!$G$2:$G$5111,Тех_Движение!$D$2:$D$5111,$C553,Тех_Движение!$B$2:$B$5111,"&lt;="&amp;K$3)-$F553)))</f>
        <v/>
      </c>
      <c r="L553" s="54">
        <f>IF(OR($B553="",L$3&lt;$D553+Настройки!$B$7),0,MAX(0,$E553-MAX(0,SUMIFS(Тех_Движение!$G$2:$G$5111,Тех_Движение!$D$2:$D$5111,$C553,Тех_Движение!$B$2:$B$5111,"&lt;="&amp;L$3)-$F553)))</f>
        <v/>
      </c>
      <c r="M553" s="54">
        <f>IF(OR($B553="",M$3&lt;$D553+Настройки!$B$7),0,MAX(0,$E553-MAX(0,SUMIFS(Тех_Движение!$G$2:$G$5111,Тех_Движение!$D$2:$D$5111,$C553,Тех_Движение!$B$2:$B$5111,"&lt;="&amp;M$3)-$F553)))</f>
        <v/>
      </c>
      <c r="N553" s="54">
        <f>IF(OR($B553="",N$3&lt;$D553+Настройки!$B$7),0,MAX(0,$E553-MAX(0,SUMIFS(Тех_Движение!$G$2:$G$5111,Тех_Движение!$D$2:$D$5111,$C553,Тех_Движение!$B$2:$B$5111,"&lt;="&amp;N$3)-$F553)))</f>
        <v/>
      </c>
      <c r="O553" s="54">
        <f>IF(OR($B553="",O$3&lt;$D553+Настройки!$B$7),0,MAX(0,$E553-MAX(0,SUMIFS(Тех_Движение!$G$2:$G$5111,Тех_Движение!$D$2:$D$5111,$C553,Тех_Движение!$B$2:$B$5111,"&lt;="&amp;O$3)-$F553)))</f>
        <v/>
      </c>
      <c r="P553" s="54">
        <f>IF(OR($B553="",P$3&lt;$D553+Настройки!$B$7),0,MAX(0,$E553-MAX(0,SUMIFS(Тех_Движение!$G$2:$G$5111,Тех_Движение!$D$2:$D$5111,$C553,Тех_Движение!$B$2:$B$5111,"&lt;="&amp;P$3)-$F553)))</f>
        <v/>
      </c>
      <c r="Q553" s="54">
        <f>IF(OR($B553="",Q$3&lt;$D553+Настройки!$B$7),0,MAX(0,$E553-MAX(0,SUMIFS(Тех_Движение!$G$2:$G$5111,Тех_Движение!$D$2:$D$5111,$C553,Тех_Движение!$B$2:$B$5111,"&lt;="&amp;Q$3)-$F553)))</f>
        <v/>
      </c>
      <c r="R553" s="54">
        <f>IF($B553="","",SUM($K553:$Q553))</f>
        <v/>
      </c>
      <c r="S553" s="56">
        <f>IF($B553="","",VLOOKUP($C553,Настройки!$A$11:$L$17,9,FALSE))</f>
        <v/>
      </c>
      <c r="T553" s="56">
        <f>IF($B553="","",$R553*$S553)</f>
        <v/>
      </c>
    </row>
    <row r="554">
      <c r="A554" s="20">
        <f>Тех_Движение!$A$551</f>
        <v/>
      </c>
      <c r="B554" s="20">
        <f>IF(Тех_Движение!$F$551&gt;0,Тех_Движение!$I$551,"")</f>
        <v/>
      </c>
      <c r="C554" s="20">
        <f>IF($B554="","",Тех_Движение!$D$551)</f>
        <v/>
      </c>
      <c r="D554" s="42">
        <f>IF($B554="","",Тех_Движение!$B$551)</f>
        <v/>
      </c>
      <c r="E554" s="54">
        <f>IF($B554="","",Тех_Движение!$F$551)</f>
        <v/>
      </c>
      <c r="F554" s="54">
        <f>IF($B554="","",SUMIFS($E$5:$E553,$C$5:$C553,$C554))</f>
        <v/>
      </c>
      <c r="G554" s="54">
        <f>IF($B554="","",MAX(0,$E554-MAX(0,SUMIFS(Тех_Движение!$G$2:$G$5111,Тех_Движение!$D$2:$D$5111,$C554,Тех_Движение!$B$2:$B$5111,"&lt;="&amp;Настройки!$B$5-1)-$F554)))</f>
        <v/>
      </c>
      <c r="H554" s="54">
        <f>IF($B554="","",IF(AND($D554&gt;=Настройки!$B$5,$D554&lt;=Настройки!$B$6),$E554,0))</f>
        <v/>
      </c>
      <c r="I554" s="54">
        <f>IF($B554="","",$G554+$H554-$J554)</f>
        <v/>
      </c>
      <c r="J554" s="54">
        <f>IF($B554="","",MAX(0,$E554-MAX(0,SUMIFS(Тех_Движение!$G$2:$G$5111,Тех_Движение!$D$2:$D$5111,$C554,Тех_Движение!$B$2:$B$5111,"&lt;="&amp;Настройки!$B$6)-$F554)))</f>
        <v/>
      </c>
      <c r="K554" s="54">
        <f>IF(OR($B554="",K$3&lt;$D554+Настройки!$B$7),0,MAX(0,$E554-MAX(0,SUMIFS(Тех_Движение!$G$2:$G$5111,Тех_Движение!$D$2:$D$5111,$C554,Тех_Движение!$B$2:$B$5111,"&lt;="&amp;K$3)-$F554)))</f>
        <v/>
      </c>
      <c r="L554" s="54">
        <f>IF(OR($B554="",L$3&lt;$D554+Настройки!$B$7),0,MAX(0,$E554-MAX(0,SUMIFS(Тех_Движение!$G$2:$G$5111,Тех_Движение!$D$2:$D$5111,$C554,Тех_Движение!$B$2:$B$5111,"&lt;="&amp;L$3)-$F554)))</f>
        <v/>
      </c>
      <c r="M554" s="54">
        <f>IF(OR($B554="",M$3&lt;$D554+Настройки!$B$7),0,MAX(0,$E554-MAX(0,SUMIFS(Тех_Движение!$G$2:$G$5111,Тех_Движение!$D$2:$D$5111,$C554,Тех_Движение!$B$2:$B$5111,"&lt;="&amp;M$3)-$F554)))</f>
        <v/>
      </c>
      <c r="N554" s="54">
        <f>IF(OR($B554="",N$3&lt;$D554+Настройки!$B$7),0,MAX(0,$E554-MAX(0,SUMIFS(Тех_Движение!$G$2:$G$5111,Тех_Движение!$D$2:$D$5111,$C554,Тех_Движение!$B$2:$B$5111,"&lt;="&amp;N$3)-$F554)))</f>
        <v/>
      </c>
      <c r="O554" s="54">
        <f>IF(OR($B554="",O$3&lt;$D554+Настройки!$B$7),0,MAX(0,$E554-MAX(0,SUMIFS(Тех_Движение!$G$2:$G$5111,Тех_Движение!$D$2:$D$5111,$C554,Тех_Движение!$B$2:$B$5111,"&lt;="&amp;O$3)-$F554)))</f>
        <v/>
      </c>
      <c r="P554" s="54">
        <f>IF(OR($B554="",P$3&lt;$D554+Настройки!$B$7),0,MAX(0,$E554-MAX(0,SUMIFS(Тех_Движение!$G$2:$G$5111,Тех_Движение!$D$2:$D$5111,$C554,Тех_Движение!$B$2:$B$5111,"&lt;="&amp;P$3)-$F554)))</f>
        <v/>
      </c>
      <c r="Q554" s="54">
        <f>IF(OR($B554="",Q$3&lt;$D554+Настройки!$B$7),0,MAX(0,$E554-MAX(0,SUMIFS(Тех_Движение!$G$2:$G$5111,Тех_Движение!$D$2:$D$5111,$C554,Тех_Движение!$B$2:$B$5111,"&lt;="&amp;Q$3)-$F554)))</f>
        <v/>
      </c>
      <c r="R554" s="54">
        <f>IF($B554="","",SUM($K554:$Q554))</f>
        <v/>
      </c>
      <c r="S554" s="56">
        <f>IF($B554="","",VLOOKUP($C554,Настройки!$A$11:$L$17,9,FALSE))</f>
        <v/>
      </c>
      <c r="T554" s="56">
        <f>IF($B554="","",$R554*$S554)</f>
        <v/>
      </c>
    </row>
    <row r="555">
      <c r="A555" s="20">
        <f>Тех_Движение!$A$552</f>
        <v/>
      </c>
      <c r="B555" s="20">
        <f>IF(Тех_Движение!$F$552&gt;0,Тех_Движение!$I$552,"")</f>
        <v/>
      </c>
      <c r="C555" s="20">
        <f>IF($B555="","",Тех_Движение!$D$552)</f>
        <v/>
      </c>
      <c r="D555" s="42">
        <f>IF($B555="","",Тех_Движение!$B$552)</f>
        <v/>
      </c>
      <c r="E555" s="54">
        <f>IF($B555="","",Тех_Движение!$F$552)</f>
        <v/>
      </c>
      <c r="F555" s="54">
        <f>IF($B555="","",SUMIFS($E$5:$E554,$C$5:$C554,$C555))</f>
        <v/>
      </c>
      <c r="G555" s="54">
        <f>IF($B555="","",MAX(0,$E555-MAX(0,SUMIFS(Тех_Движение!$G$2:$G$5111,Тех_Движение!$D$2:$D$5111,$C555,Тех_Движение!$B$2:$B$5111,"&lt;="&amp;Настройки!$B$5-1)-$F555)))</f>
        <v/>
      </c>
      <c r="H555" s="54">
        <f>IF($B555="","",IF(AND($D555&gt;=Настройки!$B$5,$D555&lt;=Настройки!$B$6),$E555,0))</f>
        <v/>
      </c>
      <c r="I555" s="54">
        <f>IF($B555="","",$G555+$H555-$J555)</f>
        <v/>
      </c>
      <c r="J555" s="54">
        <f>IF($B555="","",MAX(0,$E555-MAX(0,SUMIFS(Тех_Движение!$G$2:$G$5111,Тех_Движение!$D$2:$D$5111,$C555,Тех_Движение!$B$2:$B$5111,"&lt;="&amp;Настройки!$B$6)-$F555)))</f>
        <v/>
      </c>
      <c r="K555" s="54">
        <f>IF(OR($B555="",K$3&lt;$D555+Настройки!$B$7),0,MAX(0,$E555-MAX(0,SUMIFS(Тех_Движение!$G$2:$G$5111,Тех_Движение!$D$2:$D$5111,$C555,Тех_Движение!$B$2:$B$5111,"&lt;="&amp;K$3)-$F555)))</f>
        <v/>
      </c>
      <c r="L555" s="54">
        <f>IF(OR($B555="",L$3&lt;$D555+Настройки!$B$7),0,MAX(0,$E555-MAX(0,SUMIFS(Тех_Движение!$G$2:$G$5111,Тех_Движение!$D$2:$D$5111,$C555,Тех_Движение!$B$2:$B$5111,"&lt;="&amp;L$3)-$F555)))</f>
        <v/>
      </c>
      <c r="M555" s="54">
        <f>IF(OR($B555="",M$3&lt;$D555+Настройки!$B$7),0,MAX(0,$E555-MAX(0,SUMIFS(Тех_Движение!$G$2:$G$5111,Тех_Движение!$D$2:$D$5111,$C555,Тех_Движение!$B$2:$B$5111,"&lt;="&amp;M$3)-$F555)))</f>
        <v/>
      </c>
      <c r="N555" s="54">
        <f>IF(OR($B555="",N$3&lt;$D555+Настройки!$B$7),0,MAX(0,$E555-MAX(0,SUMIFS(Тех_Движение!$G$2:$G$5111,Тех_Движение!$D$2:$D$5111,$C555,Тех_Движение!$B$2:$B$5111,"&lt;="&amp;N$3)-$F555)))</f>
        <v/>
      </c>
      <c r="O555" s="54">
        <f>IF(OR($B555="",O$3&lt;$D555+Настройки!$B$7),0,MAX(0,$E555-MAX(0,SUMIFS(Тех_Движение!$G$2:$G$5111,Тех_Движение!$D$2:$D$5111,$C555,Тех_Движение!$B$2:$B$5111,"&lt;="&amp;O$3)-$F555)))</f>
        <v/>
      </c>
      <c r="P555" s="54">
        <f>IF(OR($B555="",P$3&lt;$D555+Настройки!$B$7),0,MAX(0,$E555-MAX(0,SUMIFS(Тех_Движение!$G$2:$G$5111,Тех_Движение!$D$2:$D$5111,$C555,Тех_Движение!$B$2:$B$5111,"&lt;="&amp;P$3)-$F555)))</f>
        <v/>
      </c>
      <c r="Q555" s="54">
        <f>IF(OR($B555="",Q$3&lt;$D555+Настройки!$B$7),0,MAX(0,$E555-MAX(0,SUMIFS(Тех_Движение!$G$2:$G$5111,Тех_Движение!$D$2:$D$5111,$C555,Тех_Движение!$B$2:$B$5111,"&lt;="&amp;Q$3)-$F555)))</f>
        <v/>
      </c>
      <c r="R555" s="54">
        <f>IF($B555="","",SUM($K555:$Q555))</f>
        <v/>
      </c>
      <c r="S555" s="56">
        <f>IF($B555="","",VLOOKUP($C555,Настройки!$A$11:$L$17,9,FALSE))</f>
        <v/>
      </c>
      <c r="T555" s="56">
        <f>IF($B555="","",$R555*$S555)</f>
        <v/>
      </c>
    </row>
    <row r="556">
      <c r="A556" s="20">
        <f>Тех_Движение!$A$553</f>
        <v/>
      </c>
      <c r="B556" s="20">
        <f>IF(Тех_Движение!$F$553&gt;0,Тех_Движение!$I$553,"")</f>
        <v/>
      </c>
      <c r="C556" s="20">
        <f>IF($B556="","",Тех_Движение!$D$553)</f>
        <v/>
      </c>
      <c r="D556" s="42">
        <f>IF($B556="","",Тех_Движение!$B$553)</f>
        <v/>
      </c>
      <c r="E556" s="54">
        <f>IF($B556="","",Тех_Движение!$F$553)</f>
        <v/>
      </c>
      <c r="F556" s="54">
        <f>IF($B556="","",SUMIFS($E$5:$E555,$C$5:$C555,$C556))</f>
        <v/>
      </c>
      <c r="G556" s="54">
        <f>IF($B556="","",MAX(0,$E556-MAX(0,SUMIFS(Тех_Движение!$G$2:$G$5111,Тех_Движение!$D$2:$D$5111,$C556,Тех_Движение!$B$2:$B$5111,"&lt;="&amp;Настройки!$B$5-1)-$F556)))</f>
        <v/>
      </c>
      <c r="H556" s="54">
        <f>IF($B556="","",IF(AND($D556&gt;=Настройки!$B$5,$D556&lt;=Настройки!$B$6),$E556,0))</f>
        <v/>
      </c>
      <c r="I556" s="54">
        <f>IF($B556="","",$G556+$H556-$J556)</f>
        <v/>
      </c>
      <c r="J556" s="54">
        <f>IF($B556="","",MAX(0,$E556-MAX(0,SUMIFS(Тех_Движение!$G$2:$G$5111,Тех_Движение!$D$2:$D$5111,$C556,Тех_Движение!$B$2:$B$5111,"&lt;="&amp;Настройки!$B$6)-$F556)))</f>
        <v/>
      </c>
      <c r="K556" s="54">
        <f>IF(OR($B556="",K$3&lt;$D556+Настройки!$B$7),0,MAX(0,$E556-MAX(0,SUMIFS(Тех_Движение!$G$2:$G$5111,Тех_Движение!$D$2:$D$5111,$C556,Тех_Движение!$B$2:$B$5111,"&lt;="&amp;K$3)-$F556)))</f>
        <v/>
      </c>
      <c r="L556" s="54">
        <f>IF(OR($B556="",L$3&lt;$D556+Настройки!$B$7),0,MAX(0,$E556-MAX(0,SUMIFS(Тех_Движение!$G$2:$G$5111,Тех_Движение!$D$2:$D$5111,$C556,Тех_Движение!$B$2:$B$5111,"&lt;="&amp;L$3)-$F556)))</f>
        <v/>
      </c>
      <c r="M556" s="54">
        <f>IF(OR($B556="",M$3&lt;$D556+Настройки!$B$7),0,MAX(0,$E556-MAX(0,SUMIFS(Тех_Движение!$G$2:$G$5111,Тех_Движение!$D$2:$D$5111,$C556,Тех_Движение!$B$2:$B$5111,"&lt;="&amp;M$3)-$F556)))</f>
        <v/>
      </c>
      <c r="N556" s="54">
        <f>IF(OR($B556="",N$3&lt;$D556+Настройки!$B$7),0,MAX(0,$E556-MAX(0,SUMIFS(Тех_Движение!$G$2:$G$5111,Тех_Движение!$D$2:$D$5111,$C556,Тех_Движение!$B$2:$B$5111,"&lt;="&amp;N$3)-$F556)))</f>
        <v/>
      </c>
      <c r="O556" s="54">
        <f>IF(OR($B556="",O$3&lt;$D556+Настройки!$B$7),0,MAX(0,$E556-MAX(0,SUMIFS(Тех_Движение!$G$2:$G$5111,Тех_Движение!$D$2:$D$5111,$C556,Тех_Движение!$B$2:$B$5111,"&lt;="&amp;O$3)-$F556)))</f>
        <v/>
      </c>
      <c r="P556" s="54">
        <f>IF(OR($B556="",P$3&lt;$D556+Настройки!$B$7),0,MAX(0,$E556-MAX(0,SUMIFS(Тех_Движение!$G$2:$G$5111,Тех_Движение!$D$2:$D$5111,$C556,Тех_Движение!$B$2:$B$5111,"&lt;="&amp;P$3)-$F556)))</f>
        <v/>
      </c>
      <c r="Q556" s="54">
        <f>IF(OR($B556="",Q$3&lt;$D556+Настройки!$B$7),0,MAX(0,$E556-MAX(0,SUMIFS(Тех_Движение!$G$2:$G$5111,Тех_Движение!$D$2:$D$5111,$C556,Тех_Движение!$B$2:$B$5111,"&lt;="&amp;Q$3)-$F556)))</f>
        <v/>
      </c>
      <c r="R556" s="54">
        <f>IF($B556="","",SUM($K556:$Q556))</f>
        <v/>
      </c>
      <c r="S556" s="56">
        <f>IF($B556="","",VLOOKUP($C556,Настройки!$A$11:$L$17,9,FALSE))</f>
        <v/>
      </c>
      <c r="T556" s="56">
        <f>IF($B556="","",$R556*$S556)</f>
        <v/>
      </c>
    </row>
    <row r="557">
      <c r="A557" s="20">
        <f>Тех_Движение!$A$554</f>
        <v/>
      </c>
      <c r="B557" s="20">
        <f>IF(Тех_Движение!$F$554&gt;0,Тех_Движение!$I$554,"")</f>
        <v/>
      </c>
      <c r="C557" s="20">
        <f>IF($B557="","",Тех_Движение!$D$554)</f>
        <v/>
      </c>
      <c r="D557" s="42">
        <f>IF($B557="","",Тех_Движение!$B$554)</f>
        <v/>
      </c>
      <c r="E557" s="54">
        <f>IF($B557="","",Тех_Движение!$F$554)</f>
        <v/>
      </c>
      <c r="F557" s="54">
        <f>IF($B557="","",SUMIFS($E$5:$E556,$C$5:$C556,$C557))</f>
        <v/>
      </c>
      <c r="G557" s="54">
        <f>IF($B557="","",MAX(0,$E557-MAX(0,SUMIFS(Тех_Движение!$G$2:$G$5111,Тех_Движение!$D$2:$D$5111,$C557,Тех_Движение!$B$2:$B$5111,"&lt;="&amp;Настройки!$B$5-1)-$F557)))</f>
        <v/>
      </c>
      <c r="H557" s="54">
        <f>IF($B557="","",IF(AND($D557&gt;=Настройки!$B$5,$D557&lt;=Настройки!$B$6),$E557,0))</f>
        <v/>
      </c>
      <c r="I557" s="54">
        <f>IF($B557="","",$G557+$H557-$J557)</f>
        <v/>
      </c>
      <c r="J557" s="54">
        <f>IF($B557="","",MAX(0,$E557-MAX(0,SUMIFS(Тех_Движение!$G$2:$G$5111,Тех_Движение!$D$2:$D$5111,$C557,Тех_Движение!$B$2:$B$5111,"&lt;="&amp;Настройки!$B$6)-$F557)))</f>
        <v/>
      </c>
      <c r="K557" s="54">
        <f>IF(OR($B557="",K$3&lt;$D557+Настройки!$B$7),0,MAX(0,$E557-MAX(0,SUMIFS(Тех_Движение!$G$2:$G$5111,Тех_Движение!$D$2:$D$5111,$C557,Тех_Движение!$B$2:$B$5111,"&lt;="&amp;K$3)-$F557)))</f>
        <v/>
      </c>
      <c r="L557" s="54">
        <f>IF(OR($B557="",L$3&lt;$D557+Настройки!$B$7),0,MAX(0,$E557-MAX(0,SUMIFS(Тех_Движение!$G$2:$G$5111,Тех_Движение!$D$2:$D$5111,$C557,Тех_Движение!$B$2:$B$5111,"&lt;="&amp;L$3)-$F557)))</f>
        <v/>
      </c>
      <c r="M557" s="54">
        <f>IF(OR($B557="",M$3&lt;$D557+Настройки!$B$7),0,MAX(0,$E557-MAX(0,SUMIFS(Тех_Движение!$G$2:$G$5111,Тех_Движение!$D$2:$D$5111,$C557,Тех_Движение!$B$2:$B$5111,"&lt;="&amp;M$3)-$F557)))</f>
        <v/>
      </c>
      <c r="N557" s="54">
        <f>IF(OR($B557="",N$3&lt;$D557+Настройки!$B$7),0,MAX(0,$E557-MAX(0,SUMIFS(Тех_Движение!$G$2:$G$5111,Тех_Движение!$D$2:$D$5111,$C557,Тех_Движение!$B$2:$B$5111,"&lt;="&amp;N$3)-$F557)))</f>
        <v/>
      </c>
      <c r="O557" s="54">
        <f>IF(OR($B557="",O$3&lt;$D557+Настройки!$B$7),0,MAX(0,$E557-MAX(0,SUMIFS(Тех_Движение!$G$2:$G$5111,Тех_Движение!$D$2:$D$5111,$C557,Тех_Движение!$B$2:$B$5111,"&lt;="&amp;O$3)-$F557)))</f>
        <v/>
      </c>
      <c r="P557" s="54">
        <f>IF(OR($B557="",P$3&lt;$D557+Настройки!$B$7),0,MAX(0,$E557-MAX(0,SUMIFS(Тех_Движение!$G$2:$G$5111,Тех_Движение!$D$2:$D$5111,$C557,Тех_Движение!$B$2:$B$5111,"&lt;="&amp;P$3)-$F557)))</f>
        <v/>
      </c>
      <c r="Q557" s="54">
        <f>IF(OR($B557="",Q$3&lt;$D557+Настройки!$B$7),0,MAX(0,$E557-MAX(0,SUMIFS(Тех_Движение!$G$2:$G$5111,Тех_Движение!$D$2:$D$5111,$C557,Тех_Движение!$B$2:$B$5111,"&lt;="&amp;Q$3)-$F557)))</f>
        <v/>
      </c>
      <c r="R557" s="54">
        <f>IF($B557="","",SUM($K557:$Q557))</f>
        <v/>
      </c>
      <c r="S557" s="56">
        <f>IF($B557="","",VLOOKUP($C557,Настройки!$A$11:$L$17,9,FALSE))</f>
        <v/>
      </c>
      <c r="T557" s="56">
        <f>IF($B557="","",$R557*$S557)</f>
        <v/>
      </c>
    </row>
    <row r="558">
      <c r="A558" s="20">
        <f>Тех_Движение!$A$555</f>
        <v/>
      </c>
      <c r="B558" s="20">
        <f>IF(Тех_Движение!$F$555&gt;0,Тех_Движение!$I$555,"")</f>
        <v/>
      </c>
      <c r="C558" s="20">
        <f>IF($B558="","",Тех_Движение!$D$555)</f>
        <v/>
      </c>
      <c r="D558" s="42">
        <f>IF($B558="","",Тех_Движение!$B$555)</f>
        <v/>
      </c>
      <c r="E558" s="54">
        <f>IF($B558="","",Тех_Движение!$F$555)</f>
        <v/>
      </c>
      <c r="F558" s="54">
        <f>IF($B558="","",SUMIFS($E$5:$E557,$C$5:$C557,$C558))</f>
        <v/>
      </c>
      <c r="G558" s="54">
        <f>IF($B558="","",MAX(0,$E558-MAX(0,SUMIFS(Тех_Движение!$G$2:$G$5111,Тех_Движение!$D$2:$D$5111,$C558,Тех_Движение!$B$2:$B$5111,"&lt;="&amp;Настройки!$B$5-1)-$F558)))</f>
        <v/>
      </c>
      <c r="H558" s="54">
        <f>IF($B558="","",IF(AND($D558&gt;=Настройки!$B$5,$D558&lt;=Настройки!$B$6),$E558,0))</f>
        <v/>
      </c>
      <c r="I558" s="54">
        <f>IF($B558="","",$G558+$H558-$J558)</f>
        <v/>
      </c>
      <c r="J558" s="54">
        <f>IF($B558="","",MAX(0,$E558-MAX(0,SUMIFS(Тех_Движение!$G$2:$G$5111,Тех_Движение!$D$2:$D$5111,$C558,Тех_Движение!$B$2:$B$5111,"&lt;="&amp;Настройки!$B$6)-$F558)))</f>
        <v/>
      </c>
      <c r="K558" s="54">
        <f>IF(OR($B558="",K$3&lt;$D558+Настройки!$B$7),0,MAX(0,$E558-MAX(0,SUMIFS(Тех_Движение!$G$2:$G$5111,Тех_Движение!$D$2:$D$5111,$C558,Тех_Движение!$B$2:$B$5111,"&lt;="&amp;K$3)-$F558)))</f>
        <v/>
      </c>
      <c r="L558" s="54">
        <f>IF(OR($B558="",L$3&lt;$D558+Настройки!$B$7),0,MAX(0,$E558-MAX(0,SUMIFS(Тех_Движение!$G$2:$G$5111,Тех_Движение!$D$2:$D$5111,$C558,Тех_Движение!$B$2:$B$5111,"&lt;="&amp;L$3)-$F558)))</f>
        <v/>
      </c>
      <c r="M558" s="54">
        <f>IF(OR($B558="",M$3&lt;$D558+Настройки!$B$7),0,MAX(0,$E558-MAX(0,SUMIFS(Тех_Движение!$G$2:$G$5111,Тех_Движение!$D$2:$D$5111,$C558,Тех_Движение!$B$2:$B$5111,"&lt;="&amp;M$3)-$F558)))</f>
        <v/>
      </c>
      <c r="N558" s="54">
        <f>IF(OR($B558="",N$3&lt;$D558+Настройки!$B$7),0,MAX(0,$E558-MAX(0,SUMIFS(Тех_Движение!$G$2:$G$5111,Тех_Движение!$D$2:$D$5111,$C558,Тех_Движение!$B$2:$B$5111,"&lt;="&amp;N$3)-$F558)))</f>
        <v/>
      </c>
      <c r="O558" s="54">
        <f>IF(OR($B558="",O$3&lt;$D558+Настройки!$B$7),0,MAX(0,$E558-MAX(0,SUMIFS(Тех_Движение!$G$2:$G$5111,Тех_Движение!$D$2:$D$5111,$C558,Тех_Движение!$B$2:$B$5111,"&lt;="&amp;O$3)-$F558)))</f>
        <v/>
      </c>
      <c r="P558" s="54">
        <f>IF(OR($B558="",P$3&lt;$D558+Настройки!$B$7),0,MAX(0,$E558-MAX(0,SUMIFS(Тех_Движение!$G$2:$G$5111,Тех_Движение!$D$2:$D$5111,$C558,Тех_Движение!$B$2:$B$5111,"&lt;="&amp;P$3)-$F558)))</f>
        <v/>
      </c>
      <c r="Q558" s="54">
        <f>IF(OR($B558="",Q$3&lt;$D558+Настройки!$B$7),0,MAX(0,$E558-MAX(0,SUMIFS(Тех_Движение!$G$2:$G$5111,Тех_Движение!$D$2:$D$5111,$C558,Тех_Движение!$B$2:$B$5111,"&lt;="&amp;Q$3)-$F558)))</f>
        <v/>
      </c>
      <c r="R558" s="54">
        <f>IF($B558="","",SUM($K558:$Q558))</f>
        <v/>
      </c>
      <c r="S558" s="56">
        <f>IF($B558="","",VLOOKUP($C558,Настройки!$A$11:$L$17,9,FALSE))</f>
        <v/>
      </c>
      <c r="T558" s="56">
        <f>IF($B558="","",$R558*$S558)</f>
        <v/>
      </c>
    </row>
    <row r="559">
      <c r="A559" s="20">
        <f>Тех_Движение!$A$556</f>
        <v/>
      </c>
      <c r="B559" s="20">
        <f>IF(Тех_Движение!$F$556&gt;0,Тех_Движение!$I$556,"")</f>
        <v/>
      </c>
      <c r="C559" s="20">
        <f>IF($B559="","",Тех_Движение!$D$556)</f>
        <v/>
      </c>
      <c r="D559" s="42">
        <f>IF($B559="","",Тех_Движение!$B$556)</f>
        <v/>
      </c>
      <c r="E559" s="54">
        <f>IF($B559="","",Тех_Движение!$F$556)</f>
        <v/>
      </c>
      <c r="F559" s="54">
        <f>IF($B559="","",SUMIFS($E$5:$E558,$C$5:$C558,$C559))</f>
        <v/>
      </c>
      <c r="G559" s="54">
        <f>IF($B559="","",MAX(0,$E559-MAX(0,SUMIFS(Тех_Движение!$G$2:$G$5111,Тех_Движение!$D$2:$D$5111,$C559,Тех_Движение!$B$2:$B$5111,"&lt;="&amp;Настройки!$B$5-1)-$F559)))</f>
        <v/>
      </c>
      <c r="H559" s="54">
        <f>IF($B559="","",IF(AND($D559&gt;=Настройки!$B$5,$D559&lt;=Настройки!$B$6),$E559,0))</f>
        <v/>
      </c>
      <c r="I559" s="54">
        <f>IF($B559="","",$G559+$H559-$J559)</f>
        <v/>
      </c>
      <c r="J559" s="54">
        <f>IF($B559="","",MAX(0,$E559-MAX(0,SUMIFS(Тех_Движение!$G$2:$G$5111,Тех_Движение!$D$2:$D$5111,$C559,Тех_Движение!$B$2:$B$5111,"&lt;="&amp;Настройки!$B$6)-$F559)))</f>
        <v/>
      </c>
      <c r="K559" s="54">
        <f>IF(OR($B559="",K$3&lt;$D559+Настройки!$B$7),0,MAX(0,$E559-MAX(0,SUMIFS(Тех_Движение!$G$2:$G$5111,Тех_Движение!$D$2:$D$5111,$C559,Тех_Движение!$B$2:$B$5111,"&lt;="&amp;K$3)-$F559)))</f>
        <v/>
      </c>
      <c r="L559" s="54">
        <f>IF(OR($B559="",L$3&lt;$D559+Настройки!$B$7),0,MAX(0,$E559-MAX(0,SUMIFS(Тех_Движение!$G$2:$G$5111,Тех_Движение!$D$2:$D$5111,$C559,Тех_Движение!$B$2:$B$5111,"&lt;="&amp;L$3)-$F559)))</f>
        <v/>
      </c>
      <c r="M559" s="54">
        <f>IF(OR($B559="",M$3&lt;$D559+Настройки!$B$7),0,MAX(0,$E559-MAX(0,SUMIFS(Тех_Движение!$G$2:$G$5111,Тех_Движение!$D$2:$D$5111,$C559,Тех_Движение!$B$2:$B$5111,"&lt;="&amp;M$3)-$F559)))</f>
        <v/>
      </c>
      <c r="N559" s="54">
        <f>IF(OR($B559="",N$3&lt;$D559+Настройки!$B$7),0,MAX(0,$E559-MAX(0,SUMIFS(Тех_Движение!$G$2:$G$5111,Тех_Движение!$D$2:$D$5111,$C559,Тех_Движение!$B$2:$B$5111,"&lt;="&amp;N$3)-$F559)))</f>
        <v/>
      </c>
      <c r="O559" s="54">
        <f>IF(OR($B559="",O$3&lt;$D559+Настройки!$B$7),0,MAX(0,$E559-MAX(0,SUMIFS(Тех_Движение!$G$2:$G$5111,Тех_Движение!$D$2:$D$5111,$C559,Тех_Движение!$B$2:$B$5111,"&lt;="&amp;O$3)-$F559)))</f>
        <v/>
      </c>
      <c r="P559" s="54">
        <f>IF(OR($B559="",P$3&lt;$D559+Настройки!$B$7),0,MAX(0,$E559-MAX(0,SUMIFS(Тех_Движение!$G$2:$G$5111,Тех_Движение!$D$2:$D$5111,$C559,Тех_Движение!$B$2:$B$5111,"&lt;="&amp;P$3)-$F559)))</f>
        <v/>
      </c>
      <c r="Q559" s="54">
        <f>IF(OR($B559="",Q$3&lt;$D559+Настройки!$B$7),0,MAX(0,$E559-MAX(0,SUMIFS(Тех_Движение!$G$2:$G$5111,Тех_Движение!$D$2:$D$5111,$C559,Тех_Движение!$B$2:$B$5111,"&lt;="&amp;Q$3)-$F559)))</f>
        <v/>
      </c>
      <c r="R559" s="54">
        <f>IF($B559="","",SUM($K559:$Q559))</f>
        <v/>
      </c>
      <c r="S559" s="56">
        <f>IF($B559="","",VLOOKUP($C559,Настройки!$A$11:$L$17,9,FALSE))</f>
        <v/>
      </c>
      <c r="T559" s="56">
        <f>IF($B559="","",$R559*$S559)</f>
        <v/>
      </c>
    </row>
    <row r="560">
      <c r="A560" s="20">
        <f>Тех_Движение!$A$557</f>
        <v/>
      </c>
      <c r="B560" s="20">
        <f>IF(Тех_Движение!$F$557&gt;0,Тех_Движение!$I$557,"")</f>
        <v/>
      </c>
      <c r="C560" s="20">
        <f>IF($B560="","",Тех_Движение!$D$557)</f>
        <v/>
      </c>
      <c r="D560" s="42">
        <f>IF($B560="","",Тех_Движение!$B$557)</f>
        <v/>
      </c>
      <c r="E560" s="54">
        <f>IF($B560="","",Тех_Движение!$F$557)</f>
        <v/>
      </c>
      <c r="F560" s="54">
        <f>IF($B560="","",SUMIFS($E$5:$E559,$C$5:$C559,$C560))</f>
        <v/>
      </c>
      <c r="G560" s="54">
        <f>IF($B560="","",MAX(0,$E560-MAX(0,SUMIFS(Тех_Движение!$G$2:$G$5111,Тех_Движение!$D$2:$D$5111,$C560,Тех_Движение!$B$2:$B$5111,"&lt;="&amp;Настройки!$B$5-1)-$F560)))</f>
        <v/>
      </c>
      <c r="H560" s="54">
        <f>IF($B560="","",IF(AND($D560&gt;=Настройки!$B$5,$D560&lt;=Настройки!$B$6),$E560,0))</f>
        <v/>
      </c>
      <c r="I560" s="54">
        <f>IF($B560="","",$G560+$H560-$J560)</f>
        <v/>
      </c>
      <c r="J560" s="54">
        <f>IF($B560="","",MAX(0,$E560-MAX(0,SUMIFS(Тех_Движение!$G$2:$G$5111,Тех_Движение!$D$2:$D$5111,$C560,Тех_Движение!$B$2:$B$5111,"&lt;="&amp;Настройки!$B$6)-$F560)))</f>
        <v/>
      </c>
      <c r="K560" s="54">
        <f>IF(OR($B560="",K$3&lt;$D560+Настройки!$B$7),0,MAX(0,$E560-MAX(0,SUMIFS(Тех_Движение!$G$2:$G$5111,Тех_Движение!$D$2:$D$5111,$C560,Тех_Движение!$B$2:$B$5111,"&lt;="&amp;K$3)-$F560)))</f>
        <v/>
      </c>
      <c r="L560" s="54">
        <f>IF(OR($B560="",L$3&lt;$D560+Настройки!$B$7),0,MAX(0,$E560-MAX(0,SUMIFS(Тех_Движение!$G$2:$G$5111,Тех_Движение!$D$2:$D$5111,$C560,Тех_Движение!$B$2:$B$5111,"&lt;="&amp;L$3)-$F560)))</f>
        <v/>
      </c>
      <c r="M560" s="54">
        <f>IF(OR($B560="",M$3&lt;$D560+Настройки!$B$7),0,MAX(0,$E560-MAX(0,SUMIFS(Тех_Движение!$G$2:$G$5111,Тех_Движение!$D$2:$D$5111,$C560,Тех_Движение!$B$2:$B$5111,"&lt;="&amp;M$3)-$F560)))</f>
        <v/>
      </c>
      <c r="N560" s="54">
        <f>IF(OR($B560="",N$3&lt;$D560+Настройки!$B$7),0,MAX(0,$E560-MAX(0,SUMIFS(Тех_Движение!$G$2:$G$5111,Тех_Движение!$D$2:$D$5111,$C560,Тех_Движение!$B$2:$B$5111,"&lt;="&amp;N$3)-$F560)))</f>
        <v/>
      </c>
      <c r="O560" s="54">
        <f>IF(OR($B560="",O$3&lt;$D560+Настройки!$B$7),0,MAX(0,$E560-MAX(0,SUMIFS(Тех_Движение!$G$2:$G$5111,Тех_Движение!$D$2:$D$5111,$C560,Тех_Движение!$B$2:$B$5111,"&lt;="&amp;O$3)-$F560)))</f>
        <v/>
      </c>
      <c r="P560" s="54">
        <f>IF(OR($B560="",P$3&lt;$D560+Настройки!$B$7),0,MAX(0,$E560-MAX(0,SUMIFS(Тех_Движение!$G$2:$G$5111,Тех_Движение!$D$2:$D$5111,$C560,Тех_Движение!$B$2:$B$5111,"&lt;="&amp;P$3)-$F560)))</f>
        <v/>
      </c>
      <c r="Q560" s="54">
        <f>IF(OR($B560="",Q$3&lt;$D560+Настройки!$B$7),0,MAX(0,$E560-MAX(0,SUMIFS(Тех_Движение!$G$2:$G$5111,Тех_Движение!$D$2:$D$5111,$C560,Тех_Движение!$B$2:$B$5111,"&lt;="&amp;Q$3)-$F560)))</f>
        <v/>
      </c>
      <c r="R560" s="54">
        <f>IF($B560="","",SUM($K560:$Q560))</f>
        <v/>
      </c>
      <c r="S560" s="56">
        <f>IF($B560="","",VLOOKUP($C560,Настройки!$A$11:$L$17,9,FALSE))</f>
        <v/>
      </c>
      <c r="T560" s="56">
        <f>IF($B560="","",$R560*$S560)</f>
        <v/>
      </c>
    </row>
    <row r="561">
      <c r="A561" s="20">
        <f>Тех_Движение!$A$558</f>
        <v/>
      </c>
      <c r="B561" s="20">
        <f>IF(Тех_Движение!$F$558&gt;0,Тех_Движение!$I$558,"")</f>
        <v/>
      </c>
      <c r="C561" s="20">
        <f>IF($B561="","",Тех_Движение!$D$558)</f>
        <v/>
      </c>
      <c r="D561" s="42">
        <f>IF($B561="","",Тех_Движение!$B$558)</f>
        <v/>
      </c>
      <c r="E561" s="54">
        <f>IF($B561="","",Тех_Движение!$F$558)</f>
        <v/>
      </c>
      <c r="F561" s="54">
        <f>IF($B561="","",SUMIFS($E$5:$E560,$C$5:$C560,$C561))</f>
        <v/>
      </c>
      <c r="G561" s="54">
        <f>IF($B561="","",MAX(0,$E561-MAX(0,SUMIFS(Тех_Движение!$G$2:$G$5111,Тех_Движение!$D$2:$D$5111,$C561,Тех_Движение!$B$2:$B$5111,"&lt;="&amp;Настройки!$B$5-1)-$F561)))</f>
        <v/>
      </c>
      <c r="H561" s="54">
        <f>IF($B561="","",IF(AND($D561&gt;=Настройки!$B$5,$D561&lt;=Настройки!$B$6),$E561,0))</f>
        <v/>
      </c>
      <c r="I561" s="54">
        <f>IF($B561="","",$G561+$H561-$J561)</f>
        <v/>
      </c>
      <c r="J561" s="54">
        <f>IF($B561="","",MAX(0,$E561-MAX(0,SUMIFS(Тех_Движение!$G$2:$G$5111,Тех_Движение!$D$2:$D$5111,$C561,Тех_Движение!$B$2:$B$5111,"&lt;="&amp;Настройки!$B$6)-$F561)))</f>
        <v/>
      </c>
      <c r="K561" s="54">
        <f>IF(OR($B561="",K$3&lt;$D561+Настройки!$B$7),0,MAX(0,$E561-MAX(0,SUMIFS(Тех_Движение!$G$2:$G$5111,Тех_Движение!$D$2:$D$5111,$C561,Тех_Движение!$B$2:$B$5111,"&lt;="&amp;K$3)-$F561)))</f>
        <v/>
      </c>
      <c r="L561" s="54">
        <f>IF(OR($B561="",L$3&lt;$D561+Настройки!$B$7),0,MAX(0,$E561-MAX(0,SUMIFS(Тех_Движение!$G$2:$G$5111,Тех_Движение!$D$2:$D$5111,$C561,Тех_Движение!$B$2:$B$5111,"&lt;="&amp;L$3)-$F561)))</f>
        <v/>
      </c>
      <c r="M561" s="54">
        <f>IF(OR($B561="",M$3&lt;$D561+Настройки!$B$7),0,MAX(0,$E561-MAX(0,SUMIFS(Тех_Движение!$G$2:$G$5111,Тех_Движение!$D$2:$D$5111,$C561,Тех_Движение!$B$2:$B$5111,"&lt;="&amp;M$3)-$F561)))</f>
        <v/>
      </c>
      <c r="N561" s="54">
        <f>IF(OR($B561="",N$3&lt;$D561+Настройки!$B$7),0,MAX(0,$E561-MAX(0,SUMIFS(Тех_Движение!$G$2:$G$5111,Тех_Движение!$D$2:$D$5111,$C561,Тех_Движение!$B$2:$B$5111,"&lt;="&amp;N$3)-$F561)))</f>
        <v/>
      </c>
      <c r="O561" s="54">
        <f>IF(OR($B561="",O$3&lt;$D561+Настройки!$B$7),0,MAX(0,$E561-MAX(0,SUMIFS(Тех_Движение!$G$2:$G$5111,Тех_Движение!$D$2:$D$5111,$C561,Тех_Движение!$B$2:$B$5111,"&lt;="&amp;O$3)-$F561)))</f>
        <v/>
      </c>
      <c r="P561" s="54">
        <f>IF(OR($B561="",P$3&lt;$D561+Настройки!$B$7),0,MAX(0,$E561-MAX(0,SUMIFS(Тех_Движение!$G$2:$G$5111,Тех_Движение!$D$2:$D$5111,$C561,Тех_Движение!$B$2:$B$5111,"&lt;="&amp;P$3)-$F561)))</f>
        <v/>
      </c>
      <c r="Q561" s="54">
        <f>IF(OR($B561="",Q$3&lt;$D561+Настройки!$B$7),0,MAX(0,$E561-MAX(0,SUMIFS(Тех_Движение!$G$2:$G$5111,Тех_Движение!$D$2:$D$5111,$C561,Тех_Движение!$B$2:$B$5111,"&lt;="&amp;Q$3)-$F561)))</f>
        <v/>
      </c>
      <c r="R561" s="54">
        <f>IF($B561="","",SUM($K561:$Q561))</f>
        <v/>
      </c>
      <c r="S561" s="56">
        <f>IF($B561="","",VLOOKUP($C561,Настройки!$A$11:$L$17,9,FALSE))</f>
        <v/>
      </c>
      <c r="T561" s="56">
        <f>IF($B561="","",$R561*$S561)</f>
        <v/>
      </c>
    </row>
    <row r="562">
      <c r="A562" s="20">
        <f>Тех_Движение!$A$559</f>
        <v/>
      </c>
      <c r="B562" s="20">
        <f>IF(Тех_Движение!$F$559&gt;0,Тех_Движение!$I$559,"")</f>
        <v/>
      </c>
      <c r="C562" s="20">
        <f>IF($B562="","",Тех_Движение!$D$559)</f>
        <v/>
      </c>
      <c r="D562" s="42">
        <f>IF($B562="","",Тех_Движение!$B$559)</f>
        <v/>
      </c>
      <c r="E562" s="54">
        <f>IF($B562="","",Тех_Движение!$F$559)</f>
        <v/>
      </c>
      <c r="F562" s="54">
        <f>IF($B562="","",SUMIFS($E$5:$E561,$C$5:$C561,$C562))</f>
        <v/>
      </c>
      <c r="G562" s="54">
        <f>IF($B562="","",MAX(0,$E562-MAX(0,SUMIFS(Тех_Движение!$G$2:$G$5111,Тех_Движение!$D$2:$D$5111,$C562,Тех_Движение!$B$2:$B$5111,"&lt;="&amp;Настройки!$B$5-1)-$F562)))</f>
        <v/>
      </c>
      <c r="H562" s="54">
        <f>IF($B562="","",IF(AND($D562&gt;=Настройки!$B$5,$D562&lt;=Настройки!$B$6),$E562,0))</f>
        <v/>
      </c>
      <c r="I562" s="54">
        <f>IF($B562="","",$G562+$H562-$J562)</f>
        <v/>
      </c>
      <c r="J562" s="54">
        <f>IF($B562="","",MAX(0,$E562-MAX(0,SUMIFS(Тех_Движение!$G$2:$G$5111,Тех_Движение!$D$2:$D$5111,$C562,Тех_Движение!$B$2:$B$5111,"&lt;="&amp;Настройки!$B$6)-$F562)))</f>
        <v/>
      </c>
      <c r="K562" s="54">
        <f>IF(OR($B562="",K$3&lt;$D562+Настройки!$B$7),0,MAX(0,$E562-MAX(0,SUMIFS(Тех_Движение!$G$2:$G$5111,Тех_Движение!$D$2:$D$5111,$C562,Тех_Движение!$B$2:$B$5111,"&lt;="&amp;K$3)-$F562)))</f>
        <v/>
      </c>
      <c r="L562" s="54">
        <f>IF(OR($B562="",L$3&lt;$D562+Настройки!$B$7),0,MAX(0,$E562-MAX(0,SUMIFS(Тех_Движение!$G$2:$G$5111,Тех_Движение!$D$2:$D$5111,$C562,Тех_Движение!$B$2:$B$5111,"&lt;="&amp;L$3)-$F562)))</f>
        <v/>
      </c>
      <c r="M562" s="54">
        <f>IF(OR($B562="",M$3&lt;$D562+Настройки!$B$7),0,MAX(0,$E562-MAX(0,SUMIFS(Тех_Движение!$G$2:$G$5111,Тех_Движение!$D$2:$D$5111,$C562,Тех_Движение!$B$2:$B$5111,"&lt;="&amp;M$3)-$F562)))</f>
        <v/>
      </c>
      <c r="N562" s="54">
        <f>IF(OR($B562="",N$3&lt;$D562+Настройки!$B$7),0,MAX(0,$E562-MAX(0,SUMIFS(Тех_Движение!$G$2:$G$5111,Тех_Движение!$D$2:$D$5111,$C562,Тех_Движение!$B$2:$B$5111,"&lt;="&amp;N$3)-$F562)))</f>
        <v/>
      </c>
      <c r="O562" s="54">
        <f>IF(OR($B562="",O$3&lt;$D562+Настройки!$B$7),0,MAX(0,$E562-MAX(0,SUMIFS(Тех_Движение!$G$2:$G$5111,Тех_Движение!$D$2:$D$5111,$C562,Тех_Движение!$B$2:$B$5111,"&lt;="&amp;O$3)-$F562)))</f>
        <v/>
      </c>
      <c r="P562" s="54">
        <f>IF(OR($B562="",P$3&lt;$D562+Настройки!$B$7),0,MAX(0,$E562-MAX(0,SUMIFS(Тех_Движение!$G$2:$G$5111,Тех_Движение!$D$2:$D$5111,$C562,Тех_Движение!$B$2:$B$5111,"&lt;="&amp;P$3)-$F562)))</f>
        <v/>
      </c>
      <c r="Q562" s="54">
        <f>IF(OR($B562="",Q$3&lt;$D562+Настройки!$B$7),0,MAX(0,$E562-MAX(0,SUMIFS(Тех_Движение!$G$2:$G$5111,Тех_Движение!$D$2:$D$5111,$C562,Тех_Движение!$B$2:$B$5111,"&lt;="&amp;Q$3)-$F562)))</f>
        <v/>
      </c>
      <c r="R562" s="54">
        <f>IF($B562="","",SUM($K562:$Q562))</f>
        <v/>
      </c>
      <c r="S562" s="56">
        <f>IF($B562="","",VLOOKUP($C562,Настройки!$A$11:$L$17,9,FALSE))</f>
        <v/>
      </c>
      <c r="T562" s="56">
        <f>IF($B562="","",$R562*$S562)</f>
        <v/>
      </c>
    </row>
    <row r="563">
      <c r="A563" s="20">
        <f>Тех_Движение!$A$560</f>
        <v/>
      </c>
      <c r="B563" s="20">
        <f>IF(Тех_Движение!$F$560&gt;0,Тех_Движение!$I$560,"")</f>
        <v/>
      </c>
      <c r="C563" s="20">
        <f>IF($B563="","",Тех_Движение!$D$560)</f>
        <v/>
      </c>
      <c r="D563" s="42">
        <f>IF($B563="","",Тех_Движение!$B$560)</f>
        <v/>
      </c>
      <c r="E563" s="54">
        <f>IF($B563="","",Тех_Движение!$F$560)</f>
        <v/>
      </c>
      <c r="F563" s="54">
        <f>IF($B563="","",SUMIFS($E$5:$E562,$C$5:$C562,$C563))</f>
        <v/>
      </c>
      <c r="G563" s="54">
        <f>IF($B563="","",MAX(0,$E563-MAX(0,SUMIFS(Тех_Движение!$G$2:$G$5111,Тех_Движение!$D$2:$D$5111,$C563,Тех_Движение!$B$2:$B$5111,"&lt;="&amp;Настройки!$B$5-1)-$F563)))</f>
        <v/>
      </c>
      <c r="H563" s="54">
        <f>IF($B563="","",IF(AND($D563&gt;=Настройки!$B$5,$D563&lt;=Настройки!$B$6),$E563,0))</f>
        <v/>
      </c>
      <c r="I563" s="54">
        <f>IF($B563="","",$G563+$H563-$J563)</f>
        <v/>
      </c>
      <c r="J563" s="54">
        <f>IF($B563="","",MAX(0,$E563-MAX(0,SUMIFS(Тех_Движение!$G$2:$G$5111,Тех_Движение!$D$2:$D$5111,$C563,Тех_Движение!$B$2:$B$5111,"&lt;="&amp;Настройки!$B$6)-$F563)))</f>
        <v/>
      </c>
      <c r="K563" s="54">
        <f>IF(OR($B563="",K$3&lt;$D563+Настройки!$B$7),0,MAX(0,$E563-MAX(0,SUMIFS(Тех_Движение!$G$2:$G$5111,Тех_Движение!$D$2:$D$5111,$C563,Тех_Движение!$B$2:$B$5111,"&lt;="&amp;K$3)-$F563)))</f>
        <v/>
      </c>
      <c r="L563" s="54">
        <f>IF(OR($B563="",L$3&lt;$D563+Настройки!$B$7),0,MAX(0,$E563-MAX(0,SUMIFS(Тех_Движение!$G$2:$G$5111,Тех_Движение!$D$2:$D$5111,$C563,Тех_Движение!$B$2:$B$5111,"&lt;="&amp;L$3)-$F563)))</f>
        <v/>
      </c>
      <c r="M563" s="54">
        <f>IF(OR($B563="",M$3&lt;$D563+Настройки!$B$7),0,MAX(0,$E563-MAX(0,SUMIFS(Тех_Движение!$G$2:$G$5111,Тех_Движение!$D$2:$D$5111,$C563,Тех_Движение!$B$2:$B$5111,"&lt;="&amp;M$3)-$F563)))</f>
        <v/>
      </c>
      <c r="N563" s="54">
        <f>IF(OR($B563="",N$3&lt;$D563+Настройки!$B$7),0,MAX(0,$E563-MAX(0,SUMIFS(Тех_Движение!$G$2:$G$5111,Тех_Движение!$D$2:$D$5111,$C563,Тех_Движение!$B$2:$B$5111,"&lt;="&amp;N$3)-$F563)))</f>
        <v/>
      </c>
      <c r="O563" s="54">
        <f>IF(OR($B563="",O$3&lt;$D563+Настройки!$B$7),0,MAX(0,$E563-MAX(0,SUMIFS(Тех_Движение!$G$2:$G$5111,Тех_Движение!$D$2:$D$5111,$C563,Тех_Движение!$B$2:$B$5111,"&lt;="&amp;O$3)-$F563)))</f>
        <v/>
      </c>
      <c r="P563" s="54">
        <f>IF(OR($B563="",P$3&lt;$D563+Настройки!$B$7),0,MAX(0,$E563-MAX(0,SUMIFS(Тех_Движение!$G$2:$G$5111,Тех_Движение!$D$2:$D$5111,$C563,Тех_Движение!$B$2:$B$5111,"&lt;="&amp;P$3)-$F563)))</f>
        <v/>
      </c>
      <c r="Q563" s="54">
        <f>IF(OR($B563="",Q$3&lt;$D563+Настройки!$B$7),0,MAX(0,$E563-MAX(0,SUMIFS(Тех_Движение!$G$2:$G$5111,Тех_Движение!$D$2:$D$5111,$C563,Тех_Движение!$B$2:$B$5111,"&lt;="&amp;Q$3)-$F563)))</f>
        <v/>
      </c>
      <c r="R563" s="54">
        <f>IF($B563="","",SUM($K563:$Q563))</f>
        <v/>
      </c>
      <c r="S563" s="56">
        <f>IF($B563="","",VLOOKUP($C563,Настройки!$A$11:$L$17,9,FALSE))</f>
        <v/>
      </c>
      <c r="T563" s="56">
        <f>IF($B563="","",$R563*$S563)</f>
        <v/>
      </c>
    </row>
    <row r="564">
      <c r="A564" s="20">
        <f>Тех_Движение!$A$561</f>
        <v/>
      </c>
      <c r="B564" s="20">
        <f>IF(Тех_Движение!$F$561&gt;0,Тех_Движение!$I$561,"")</f>
        <v/>
      </c>
      <c r="C564" s="20">
        <f>IF($B564="","",Тех_Движение!$D$561)</f>
        <v/>
      </c>
      <c r="D564" s="42">
        <f>IF($B564="","",Тех_Движение!$B$561)</f>
        <v/>
      </c>
      <c r="E564" s="54">
        <f>IF($B564="","",Тех_Движение!$F$561)</f>
        <v/>
      </c>
      <c r="F564" s="54">
        <f>IF($B564="","",SUMIFS($E$5:$E563,$C$5:$C563,$C564))</f>
        <v/>
      </c>
      <c r="G564" s="54">
        <f>IF($B564="","",MAX(0,$E564-MAX(0,SUMIFS(Тех_Движение!$G$2:$G$5111,Тех_Движение!$D$2:$D$5111,$C564,Тех_Движение!$B$2:$B$5111,"&lt;="&amp;Настройки!$B$5-1)-$F564)))</f>
        <v/>
      </c>
      <c r="H564" s="54">
        <f>IF($B564="","",IF(AND($D564&gt;=Настройки!$B$5,$D564&lt;=Настройки!$B$6),$E564,0))</f>
        <v/>
      </c>
      <c r="I564" s="54">
        <f>IF($B564="","",$G564+$H564-$J564)</f>
        <v/>
      </c>
      <c r="J564" s="54">
        <f>IF($B564="","",MAX(0,$E564-MAX(0,SUMIFS(Тех_Движение!$G$2:$G$5111,Тех_Движение!$D$2:$D$5111,$C564,Тех_Движение!$B$2:$B$5111,"&lt;="&amp;Настройки!$B$6)-$F564)))</f>
        <v/>
      </c>
      <c r="K564" s="54">
        <f>IF(OR($B564="",K$3&lt;$D564+Настройки!$B$7),0,MAX(0,$E564-MAX(0,SUMIFS(Тех_Движение!$G$2:$G$5111,Тех_Движение!$D$2:$D$5111,$C564,Тех_Движение!$B$2:$B$5111,"&lt;="&amp;K$3)-$F564)))</f>
        <v/>
      </c>
      <c r="L564" s="54">
        <f>IF(OR($B564="",L$3&lt;$D564+Настройки!$B$7),0,MAX(0,$E564-MAX(0,SUMIFS(Тех_Движение!$G$2:$G$5111,Тех_Движение!$D$2:$D$5111,$C564,Тех_Движение!$B$2:$B$5111,"&lt;="&amp;L$3)-$F564)))</f>
        <v/>
      </c>
      <c r="M564" s="54">
        <f>IF(OR($B564="",M$3&lt;$D564+Настройки!$B$7),0,MAX(0,$E564-MAX(0,SUMIFS(Тех_Движение!$G$2:$G$5111,Тех_Движение!$D$2:$D$5111,$C564,Тех_Движение!$B$2:$B$5111,"&lt;="&amp;M$3)-$F564)))</f>
        <v/>
      </c>
      <c r="N564" s="54">
        <f>IF(OR($B564="",N$3&lt;$D564+Настройки!$B$7),0,MAX(0,$E564-MAX(0,SUMIFS(Тех_Движение!$G$2:$G$5111,Тех_Движение!$D$2:$D$5111,$C564,Тех_Движение!$B$2:$B$5111,"&lt;="&amp;N$3)-$F564)))</f>
        <v/>
      </c>
      <c r="O564" s="54">
        <f>IF(OR($B564="",O$3&lt;$D564+Настройки!$B$7),0,MAX(0,$E564-MAX(0,SUMIFS(Тех_Движение!$G$2:$G$5111,Тех_Движение!$D$2:$D$5111,$C564,Тех_Движение!$B$2:$B$5111,"&lt;="&amp;O$3)-$F564)))</f>
        <v/>
      </c>
      <c r="P564" s="54">
        <f>IF(OR($B564="",P$3&lt;$D564+Настройки!$B$7),0,MAX(0,$E564-MAX(0,SUMIFS(Тех_Движение!$G$2:$G$5111,Тех_Движение!$D$2:$D$5111,$C564,Тех_Движение!$B$2:$B$5111,"&lt;="&amp;P$3)-$F564)))</f>
        <v/>
      </c>
      <c r="Q564" s="54">
        <f>IF(OR($B564="",Q$3&lt;$D564+Настройки!$B$7),0,MAX(0,$E564-MAX(0,SUMIFS(Тех_Движение!$G$2:$G$5111,Тех_Движение!$D$2:$D$5111,$C564,Тех_Движение!$B$2:$B$5111,"&lt;="&amp;Q$3)-$F564)))</f>
        <v/>
      </c>
      <c r="R564" s="54">
        <f>IF($B564="","",SUM($K564:$Q564))</f>
        <v/>
      </c>
      <c r="S564" s="56">
        <f>IF($B564="","",VLOOKUP($C564,Настройки!$A$11:$L$17,9,FALSE))</f>
        <v/>
      </c>
      <c r="T564" s="56">
        <f>IF($B564="","",$R564*$S564)</f>
        <v/>
      </c>
    </row>
    <row r="565">
      <c r="A565" s="20">
        <f>Тех_Движение!$A$562</f>
        <v/>
      </c>
      <c r="B565" s="20">
        <f>IF(Тех_Движение!$F$562&gt;0,Тех_Движение!$I$562,"")</f>
        <v/>
      </c>
      <c r="C565" s="20">
        <f>IF($B565="","",Тех_Движение!$D$562)</f>
        <v/>
      </c>
      <c r="D565" s="42">
        <f>IF($B565="","",Тех_Движение!$B$562)</f>
        <v/>
      </c>
      <c r="E565" s="54">
        <f>IF($B565="","",Тех_Движение!$F$562)</f>
        <v/>
      </c>
      <c r="F565" s="54">
        <f>IF($B565="","",SUMIFS($E$5:$E564,$C$5:$C564,$C565))</f>
        <v/>
      </c>
      <c r="G565" s="54">
        <f>IF($B565="","",MAX(0,$E565-MAX(0,SUMIFS(Тех_Движение!$G$2:$G$5111,Тех_Движение!$D$2:$D$5111,$C565,Тех_Движение!$B$2:$B$5111,"&lt;="&amp;Настройки!$B$5-1)-$F565)))</f>
        <v/>
      </c>
      <c r="H565" s="54">
        <f>IF($B565="","",IF(AND($D565&gt;=Настройки!$B$5,$D565&lt;=Настройки!$B$6),$E565,0))</f>
        <v/>
      </c>
      <c r="I565" s="54">
        <f>IF($B565="","",$G565+$H565-$J565)</f>
        <v/>
      </c>
      <c r="J565" s="54">
        <f>IF($B565="","",MAX(0,$E565-MAX(0,SUMIFS(Тех_Движение!$G$2:$G$5111,Тех_Движение!$D$2:$D$5111,$C565,Тех_Движение!$B$2:$B$5111,"&lt;="&amp;Настройки!$B$6)-$F565)))</f>
        <v/>
      </c>
      <c r="K565" s="54">
        <f>IF(OR($B565="",K$3&lt;$D565+Настройки!$B$7),0,MAX(0,$E565-MAX(0,SUMIFS(Тех_Движение!$G$2:$G$5111,Тех_Движение!$D$2:$D$5111,$C565,Тех_Движение!$B$2:$B$5111,"&lt;="&amp;K$3)-$F565)))</f>
        <v/>
      </c>
      <c r="L565" s="54">
        <f>IF(OR($B565="",L$3&lt;$D565+Настройки!$B$7),0,MAX(0,$E565-MAX(0,SUMIFS(Тех_Движение!$G$2:$G$5111,Тех_Движение!$D$2:$D$5111,$C565,Тех_Движение!$B$2:$B$5111,"&lt;="&amp;L$3)-$F565)))</f>
        <v/>
      </c>
      <c r="M565" s="54">
        <f>IF(OR($B565="",M$3&lt;$D565+Настройки!$B$7),0,MAX(0,$E565-MAX(0,SUMIFS(Тех_Движение!$G$2:$G$5111,Тех_Движение!$D$2:$D$5111,$C565,Тех_Движение!$B$2:$B$5111,"&lt;="&amp;M$3)-$F565)))</f>
        <v/>
      </c>
      <c r="N565" s="54">
        <f>IF(OR($B565="",N$3&lt;$D565+Настройки!$B$7),0,MAX(0,$E565-MAX(0,SUMIFS(Тех_Движение!$G$2:$G$5111,Тех_Движение!$D$2:$D$5111,$C565,Тех_Движение!$B$2:$B$5111,"&lt;="&amp;N$3)-$F565)))</f>
        <v/>
      </c>
      <c r="O565" s="54">
        <f>IF(OR($B565="",O$3&lt;$D565+Настройки!$B$7),0,MAX(0,$E565-MAX(0,SUMIFS(Тех_Движение!$G$2:$G$5111,Тех_Движение!$D$2:$D$5111,$C565,Тех_Движение!$B$2:$B$5111,"&lt;="&amp;O$3)-$F565)))</f>
        <v/>
      </c>
      <c r="P565" s="54">
        <f>IF(OR($B565="",P$3&lt;$D565+Настройки!$B$7),0,MAX(0,$E565-MAX(0,SUMIFS(Тех_Движение!$G$2:$G$5111,Тех_Движение!$D$2:$D$5111,$C565,Тех_Движение!$B$2:$B$5111,"&lt;="&amp;P$3)-$F565)))</f>
        <v/>
      </c>
      <c r="Q565" s="54">
        <f>IF(OR($B565="",Q$3&lt;$D565+Настройки!$B$7),0,MAX(0,$E565-MAX(0,SUMIFS(Тех_Движение!$G$2:$G$5111,Тех_Движение!$D$2:$D$5111,$C565,Тех_Движение!$B$2:$B$5111,"&lt;="&amp;Q$3)-$F565)))</f>
        <v/>
      </c>
      <c r="R565" s="54">
        <f>IF($B565="","",SUM($K565:$Q565))</f>
        <v/>
      </c>
      <c r="S565" s="56">
        <f>IF($B565="","",VLOOKUP($C565,Настройки!$A$11:$L$17,9,FALSE))</f>
        <v/>
      </c>
      <c r="T565" s="56">
        <f>IF($B565="","",$R565*$S565)</f>
        <v/>
      </c>
    </row>
    <row r="566">
      <c r="A566" s="20">
        <f>Тех_Движение!$A$563</f>
        <v/>
      </c>
      <c r="B566" s="20">
        <f>IF(Тех_Движение!$F$563&gt;0,Тех_Движение!$I$563,"")</f>
        <v/>
      </c>
      <c r="C566" s="20">
        <f>IF($B566="","",Тех_Движение!$D$563)</f>
        <v/>
      </c>
      <c r="D566" s="42">
        <f>IF($B566="","",Тех_Движение!$B$563)</f>
        <v/>
      </c>
      <c r="E566" s="54">
        <f>IF($B566="","",Тех_Движение!$F$563)</f>
        <v/>
      </c>
      <c r="F566" s="54">
        <f>IF($B566="","",SUMIFS($E$5:$E565,$C$5:$C565,$C566))</f>
        <v/>
      </c>
      <c r="G566" s="54">
        <f>IF($B566="","",MAX(0,$E566-MAX(0,SUMIFS(Тех_Движение!$G$2:$G$5111,Тех_Движение!$D$2:$D$5111,$C566,Тех_Движение!$B$2:$B$5111,"&lt;="&amp;Настройки!$B$5-1)-$F566)))</f>
        <v/>
      </c>
      <c r="H566" s="54">
        <f>IF($B566="","",IF(AND($D566&gt;=Настройки!$B$5,$D566&lt;=Настройки!$B$6),$E566,0))</f>
        <v/>
      </c>
      <c r="I566" s="54">
        <f>IF($B566="","",$G566+$H566-$J566)</f>
        <v/>
      </c>
      <c r="J566" s="54">
        <f>IF($B566="","",MAX(0,$E566-MAX(0,SUMIFS(Тех_Движение!$G$2:$G$5111,Тех_Движение!$D$2:$D$5111,$C566,Тех_Движение!$B$2:$B$5111,"&lt;="&amp;Настройки!$B$6)-$F566)))</f>
        <v/>
      </c>
      <c r="K566" s="54">
        <f>IF(OR($B566="",K$3&lt;$D566+Настройки!$B$7),0,MAX(0,$E566-MAX(0,SUMIFS(Тех_Движение!$G$2:$G$5111,Тех_Движение!$D$2:$D$5111,$C566,Тех_Движение!$B$2:$B$5111,"&lt;="&amp;K$3)-$F566)))</f>
        <v/>
      </c>
      <c r="L566" s="54">
        <f>IF(OR($B566="",L$3&lt;$D566+Настройки!$B$7),0,MAX(0,$E566-MAX(0,SUMIFS(Тех_Движение!$G$2:$G$5111,Тех_Движение!$D$2:$D$5111,$C566,Тех_Движение!$B$2:$B$5111,"&lt;="&amp;L$3)-$F566)))</f>
        <v/>
      </c>
      <c r="M566" s="54">
        <f>IF(OR($B566="",M$3&lt;$D566+Настройки!$B$7),0,MAX(0,$E566-MAX(0,SUMIFS(Тех_Движение!$G$2:$G$5111,Тех_Движение!$D$2:$D$5111,$C566,Тех_Движение!$B$2:$B$5111,"&lt;="&amp;M$3)-$F566)))</f>
        <v/>
      </c>
      <c r="N566" s="54">
        <f>IF(OR($B566="",N$3&lt;$D566+Настройки!$B$7),0,MAX(0,$E566-MAX(0,SUMIFS(Тех_Движение!$G$2:$G$5111,Тех_Движение!$D$2:$D$5111,$C566,Тех_Движение!$B$2:$B$5111,"&lt;="&amp;N$3)-$F566)))</f>
        <v/>
      </c>
      <c r="O566" s="54">
        <f>IF(OR($B566="",O$3&lt;$D566+Настройки!$B$7),0,MAX(0,$E566-MAX(0,SUMIFS(Тех_Движение!$G$2:$G$5111,Тех_Движение!$D$2:$D$5111,$C566,Тех_Движение!$B$2:$B$5111,"&lt;="&amp;O$3)-$F566)))</f>
        <v/>
      </c>
      <c r="P566" s="54">
        <f>IF(OR($B566="",P$3&lt;$D566+Настройки!$B$7),0,MAX(0,$E566-MAX(0,SUMIFS(Тех_Движение!$G$2:$G$5111,Тех_Движение!$D$2:$D$5111,$C566,Тех_Движение!$B$2:$B$5111,"&lt;="&amp;P$3)-$F566)))</f>
        <v/>
      </c>
      <c r="Q566" s="54">
        <f>IF(OR($B566="",Q$3&lt;$D566+Настройки!$B$7),0,MAX(0,$E566-MAX(0,SUMIFS(Тех_Движение!$G$2:$G$5111,Тех_Движение!$D$2:$D$5111,$C566,Тех_Движение!$B$2:$B$5111,"&lt;="&amp;Q$3)-$F566)))</f>
        <v/>
      </c>
      <c r="R566" s="54">
        <f>IF($B566="","",SUM($K566:$Q566))</f>
        <v/>
      </c>
      <c r="S566" s="56">
        <f>IF($B566="","",VLOOKUP($C566,Настройки!$A$11:$L$17,9,FALSE))</f>
        <v/>
      </c>
      <c r="T566" s="56">
        <f>IF($B566="","",$R566*$S566)</f>
        <v/>
      </c>
    </row>
    <row r="567">
      <c r="A567" s="20">
        <f>Тех_Движение!$A$564</f>
        <v/>
      </c>
      <c r="B567" s="20">
        <f>IF(Тех_Движение!$F$564&gt;0,Тех_Движение!$I$564,"")</f>
        <v/>
      </c>
      <c r="C567" s="20">
        <f>IF($B567="","",Тех_Движение!$D$564)</f>
        <v/>
      </c>
      <c r="D567" s="42">
        <f>IF($B567="","",Тех_Движение!$B$564)</f>
        <v/>
      </c>
      <c r="E567" s="54">
        <f>IF($B567="","",Тех_Движение!$F$564)</f>
        <v/>
      </c>
      <c r="F567" s="54">
        <f>IF($B567="","",SUMIFS($E$5:$E566,$C$5:$C566,$C567))</f>
        <v/>
      </c>
      <c r="G567" s="54">
        <f>IF($B567="","",MAX(0,$E567-MAX(0,SUMIFS(Тех_Движение!$G$2:$G$5111,Тех_Движение!$D$2:$D$5111,$C567,Тех_Движение!$B$2:$B$5111,"&lt;="&amp;Настройки!$B$5-1)-$F567)))</f>
        <v/>
      </c>
      <c r="H567" s="54">
        <f>IF($B567="","",IF(AND($D567&gt;=Настройки!$B$5,$D567&lt;=Настройки!$B$6),$E567,0))</f>
        <v/>
      </c>
      <c r="I567" s="54">
        <f>IF($B567="","",$G567+$H567-$J567)</f>
        <v/>
      </c>
      <c r="J567" s="54">
        <f>IF($B567="","",MAX(0,$E567-MAX(0,SUMIFS(Тех_Движение!$G$2:$G$5111,Тех_Движение!$D$2:$D$5111,$C567,Тех_Движение!$B$2:$B$5111,"&lt;="&amp;Настройки!$B$6)-$F567)))</f>
        <v/>
      </c>
      <c r="K567" s="54">
        <f>IF(OR($B567="",K$3&lt;$D567+Настройки!$B$7),0,MAX(0,$E567-MAX(0,SUMIFS(Тех_Движение!$G$2:$G$5111,Тех_Движение!$D$2:$D$5111,$C567,Тех_Движение!$B$2:$B$5111,"&lt;="&amp;K$3)-$F567)))</f>
        <v/>
      </c>
      <c r="L567" s="54">
        <f>IF(OR($B567="",L$3&lt;$D567+Настройки!$B$7),0,MAX(0,$E567-MAX(0,SUMIFS(Тех_Движение!$G$2:$G$5111,Тех_Движение!$D$2:$D$5111,$C567,Тех_Движение!$B$2:$B$5111,"&lt;="&amp;L$3)-$F567)))</f>
        <v/>
      </c>
      <c r="M567" s="54">
        <f>IF(OR($B567="",M$3&lt;$D567+Настройки!$B$7),0,MAX(0,$E567-MAX(0,SUMIFS(Тех_Движение!$G$2:$G$5111,Тех_Движение!$D$2:$D$5111,$C567,Тех_Движение!$B$2:$B$5111,"&lt;="&amp;M$3)-$F567)))</f>
        <v/>
      </c>
      <c r="N567" s="54">
        <f>IF(OR($B567="",N$3&lt;$D567+Настройки!$B$7),0,MAX(0,$E567-MAX(0,SUMIFS(Тех_Движение!$G$2:$G$5111,Тех_Движение!$D$2:$D$5111,$C567,Тех_Движение!$B$2:$B$5111,"&lt;="&amp;N$3)-$F567)))</f>
        <v/>
      </c>
      <c r="O567" s="54">
        <f>IF(OR($B567="",O$3&lt;$D567+Настройки!$B$7),0,MAX(0,$E567-MAX(0,SUMIFS(Тех_Движение!$G$2:$G$5111,Тех_Движение!$D$2:$D$5111,$C567,Тех_Движение!$B$2:$B$5111,"&lt;="&amp;O$3)-$F567)))</f>
        <v/>
      </c>
      <c r="P567" s="54">
        <f>IF(OR($B567="",P$3&lt;$D567+Настройки!$B$7),0,MAX(0,$E567-MAX(0,SUMIFS(Тех_Движение!$G$2:$G$5111,Тех_Движение!$D$2:$D$5111,$C567,Тех_Движение!$B$2:$B$5111,"&lt;="&amp;P$3)-$F567)))</f>
        <v/>
      </c>
      <c r="Q567" s="54">
        <f>IF(OR($B567="",Q$3&lt;$D567+Настройки!$B$7),0,MAX(0,$E567-MAX(0,SUMIFS(Тех_Движение!$G$2:$G$5111,Тех_Движение!$D$2:$D$5111,$C567,Тех_Движение!$B$2:$B$5111,"&lt;="&amp;Q$3)-$F567)))</f>
        <v/>
      </c>
      <c r="R567" s="54">
        <f>IF($B567="","",SUM($K567:$Q567))</f>
        <v/>
      </c>
      <c r="S567" s="56">
        <f>IF($B567="","",VLOOKUP($C567,Настройки!$A$11:$L$17,9,FALSE))</f>
        <v/>
      </c>
      <c r="T567" s="56">
        <f>IF($B567="","",$R567*$S567)</f>
        <v/>
      </c>
    </row>
    <row r="568">
      <c r="A568" s="20">
        <f>Тех_Движение!$A$565</f>
        <v/>
      </c>
      <c r="B568" s="20">
        <f>IF(Тех_Движение!$F$565&gt;0,Тех_Движение!$I$565,"")</f>
        <v/>
      </c>
      <c r="C568" s="20">
        <f>IF($B568="","",Тех_Движение!$D$565)</f>
        <v/>
      </c>
      <c r="D568" s="42">
        <f>IF($B568="","",Тех_Движение!$B$565)</f>
        <v/>
      </c>
      <c r="E568" s="54">
        <f>IF($B568="","",Тех_Движение!$F$565)</f>
        <v/>
      </c>
      <c r="F568" s="54">
        <f>IF($B568="","",SUMIFS($E$5:$E567,$C$5:$C567,$C568))</f>
        <v/>
      </c>
      <c r="G568" s="54">
        <f>IF($B568="","",MAX(0,$E568-MAX(0,SUMIFS(Тех_Движение!$G$2:$G$5111,Тех_Движение!$D$2:$D$5111,$C568,Тех_Движение!$B$2:$B$5111,"&lt;="&amp;Настройки!$B$5-1)-$F568)))</f>
        <v/>
      </c>
      <c r="H568" s="54">
        <f>IF($B568="","",IF(AND($D568&gt;=Настройки!$B$5,$D568&lt;=Настройки!$B$6),$E568,0))</f>
        <v/>
      </c>
      <c r="I568" s="54">
        <f>IF($B568="","",$G568+$H568-$J568)</f>
        <v/>
      </c>
      <c r="J568" s="54">
        <f>IF($B568="","",MAX(0,$E568-MAX(0,SUMIFS(Тех_Движение!$G$2:$G$5111,Тех_Движение!$D$2:$D$5111,$C568,Тех_Движение!$B$2:$B$5111,"&lt;="&amp;Настройки!$B$6)-$F568)))</f>
        <v/>
      </c>
      <c r="K568" s="54">
        <f>IF(OR($B568="",K$3&lt;$D568+Настройки!$B$7),0,MAX(0,$E568-MAX(0,SUMIFS(Тех_Движение!$G$2:$G$5111,Тех_Движение!$D$2:$D$5111,$C568,Тех_Движение!$B$2:$B$5111,"&lt;="&amp;K$3)-$F568)))</f>
        <v/>
      </c>
      <c r="L568" s="54">
        <f>IF(OR($B568="",L$3&lt;$D568+Настройки!$B$7),0,MAX(0,$E568-MAX(0,SUMIFS(Тех_Движение!$G$2:$G$5111,Тех_Движение!$D$2:$D$5111,$C568,Тех_Движение!$B$2:$B$5111,"&lt;="&amp;L$3)-$F568)))</f>
        <v/>
      </c>
      <c r="M568" s="54">
        <f>IF(OR($B568="",M$3&lt;$D568+Настройки!$B$7),0,MAX(0,$E568-MAX(0,SUMIFS(Тех_Движение!$G$2:$G$5111,Тех_Движение!$D$2:$D$5111,$C568,Тех_Движение!$B$2:$B$5111,"&lt;="&amp;M$3)-$F568)))</f>
        <v/>
      </c>
      <c r="N568" s="54">
        <f>IF(OR($B568="",N$3&lt;$D568+Настройки!$B$7),0,MAX(0,$E568-MAX(0,SUMIFS(Тех_Движение!$G$2:$G$5111,Тех_Движение!$D$2:$D$5111,$C568,Тех_Движение!$B$2:$B$5111,"&lt;="&amp;N$3)-$F568)))</f>
        <v/>
      </c>
      <c r="O568" s="54">
        <f>IF(OR($B568="",O$3&lt;$D568+Настройки!$B$7),0,MAX(0,$E568-MAX(0,SUMIFS(Тех_Движение!$G$2:$G$5111,Тех_Движение!$D$2:$D$5111,$C568,Тех_Движение!$B$2:$B$5111,"&lt;="&amp;O$3)-$F568)))</f>
        <v/>
      </c>
      <c r="P568" s="54">
        <f>IF(OR($B568="",P$3&lt;$D568+Настройки!$B$7),0,MAX(0,$E568-MAX(0,SUMIFS(Тех_Движение!$G$2:$G$5111,Тех_Движение!$D$2:$D$5111,$C568,Тех_Движение!$B$2:$B$5111,"&lt;="&amp;P$3)-$F568)))</f>
        <v/>
      </c>
      <c r="Q568" s="54">
        <f>IF(OR($B568="",Q$3&lt;$D568+Настройки!$B$7),0,MAX(0,$E568-MAX(0,SUMIFS(Тех_Движение!$G$2:$G$5111,Тех_Движение!$D$2:$D$5111,$C568,Тех_Движение!$B$2:$B$5111,"&lt;="&amp;Q$3)-$F568)))</f>
        <v/>
      </c>
      <c r="R568" s="54">
        <f>IF($B568="","",SUM($K568:$Q568))</f>
        <v/>
      </c>
      <c r="S568" s="56">
        <f>IF($B568="","",VLOOKUP($C568,Настройки!$A$11:$L$17,9,FALSE))</f>
        <v/>
      </c>
      <c r="T568" s="56">
        <f>IF($B568="","",$R568*$S568)</f>
        <v/>
      </c>
    </row>
    <row r="569">
      <c r="A569" s="20">
        <f>Тех_Движение!$A$566</f>
        <v/>
      </c>
      <c r="B569" s="20">
        <f>IF(Тех_Движение!$F$566&gt;0,Тех_Движение!$I$566,"")</f>
        <v/>
      </c>
      <c r="C569" s="20">
        <f>IF($B569="","",Тех_Движение!$D$566)</f>
        <v/>
      </c>
      <c r="D569" s="42">
        <f>IF($B569="","",Тех_Движение!$B$566)</f>
        <v/>
      </c>
      <c r="E569" s="54">
        <f>IF($B569="","",Тех_Движение!$F$566)</f>
        <v/>
      </c>
      <c r="F569" s="54">
        <f>IF($B569="","",SUMIFS($E$5:$E568,$C$5:$C568,$C569))</f>
        <v/>
      </c>
      <c r="G569" s="54">
        <f>IF($B569="","",MAX(0,$E569-MAX(0,SUMIFS(Тех_Движение!$G$2:$G$5111,Тех_Движение!$D$2:$D$5111,$C569,Тех_Движение!$B$2:$B$5111,"&lt;="&amp;Настройки!$B$5-1)-$F569)))</f>
        <v/>
      </c>
      <c r="H569" s="54">
        <f>IF($B569="","",IF(AND($D569&gt;=Настройки!$B$5,$D569&lt;=Настройки!$B$6),$E569,0))</f>
        <v/>
      </c>
      <c r="I569" s="54">
        <f>IF($B569="","",$G569+$H569-$J569)</f>
        <v/>
      </c>
      <c r="J569" s="54">
        <f>IF($B569="","",MAX(0,$E569-MAX(0,SUMIFS(Тех_Движение!$G$2:$G$5111,Тех_Движение!$D$2:$D$5111,$C569,Тех_Движение!$B$2:$B$5111,"&lt;="&amp;Настройки!$B$6)-$F569)))</f>
        <v/>
      </c>
      <c r="K569" s="54">
        <f>IF(OR($B569="",K$3&lt;$D569+Настройки!$B$7),0,MAX(0,$E569-MAX(0,SUMIFS(Тех_Движение!$G$2:$G$5111,Тех_Движение!$D$2:$D$5111,$C569,Тех_Движение!$B$2:$B$5111,"&lt;="&amp;K$3)-$F569)))</f>
        <v/>
      </c>
      <c r="L569" s="54">
        <f>IF(OR($B569="",L$3&lt;$D569+Настройки!$B$7),0,MAX(0,$E569-MAX(0,SUMIFS(Тех_Движение!$G$2:$G$5111,Тех_Движение!$D$2:$D$5111,$C569,Тех_Движение!$B$2:$B$5111,"&lt;="&amp;L$3)-$F569)))</f>
        <v/>
      </c>
      <c r="M569" s="54">
        <f>IF(OR($B569="",M$3&lt;$D569+Настройки!$B$7),0,MAX(0,$E569-MAX(0,SUMIFS(Тех_Движение!$G$2:$G$5111,Тех_Движение!$D$2:$D$5111,$C569,Тех_Движение!$B$2:$B$5111,"&lt;="&amp;M$3)-$F569)))</f>
        <v/>
      </c>
      <c r="N569" s="54">
        <f>IF(OR($B569="",N$3&lt;$D569+Настройки!$B$7),0,MAX(0,$E569-MAX(0,SUMIFS(Тех_Движение!$G$2:$G$5111,Тех_Движение!$D$2:$D$5111,$C569,Тех_Движение!$B$2:$B$5111,"&lt;="&amp;N$3)-$F569)))</f>
        <v/>
      </c>
      <c r="O569" s="54">
        <f>IF(OR($B569="",O$3&lt;$D569+Настройки!$B$7),0,MAX(0,$E569-MAX(0,SUMIFS(Тех_Движение!$G$2:$G$5111,Тех_Движение!$D$2:$D$5111,$C569,Тех_Движение!$B$2:$B$5111,"&lt;="&amp;O$3)-$F569)))</f>
        <v/>
      </c>
      <c r="P569" s="54">
        <f>IF(OR($B569="",P$3&lt;$D569+Настройки!$B$7),0,MAX(0,$E569-MAX(0,SUMIFS(Тех_Движение!$G$2:$G$5111,Тех_Движение!$D$2:$D$5111,$C569,Тех_Движение!$B$2:$B$5111,"&lt;="&amp;P$3)-$F569)))</f>
        <v/>
      </c>
      <c r="Q569" s="54">
        <f>IF(OR($B569="",Q$3&lt;$D569+Настройки!$B$7),0,MAX(0,$E569-MAX(0,SUMIFS(Тех_Движение!$G$2:$G$5111,Тех_Движение!$D$2:$D$5111,$C569,Тех_Движение!$B$2:$B$5111,"&lt;="&amp;Q$3)-$F569)))</f>
        <v/>
      </c>
      <c r="R569" s="54">
        <f>IF($B569="","",SUM($K569:$Q569))</f>
        <v/>
      </c>
      <c r="S569" s="56">
        <f>IF($B569="","",VLOOKUP($C569,Настройки!$A$11:$L$17,9,FALSE))</f>
        <v/>
      </c>
      <c r="T569" s="56">
        <f>IF($B569="","",$R569*$S569)</f>
        <v/>
      </c>
    </row>
    <row r="570">
      <c r="A570" s="20">
        <f>Тех_Движение!$A$567</f>
        <v/>
      </c>
      <c r="B570" s="20">
        <f>IF(Тех_Движение!$F$567&gt;0,Тех_Движение!$I$567,"")</f>
        <v/>
      </c>
      <c r="C570" s="20">
        <f>IF($B570="","",Тех_Движение!$D$567)</f>
        <v/>
      </c>
      <c r="D570" s="42">
        <f>IF($B570="","",Тех_Движение!$B$567)</f>
        <v/>
      </c>
      <c r="E570" s="54">
        <f>IF($B570="","",Тех_Движение!$F$567)</f>
        <v/>
      </c>
      <c r="F570" s="54">
        <f>IF($B570="","",SUMIFS($E$5:$E569,$C$5:$C569,$C570))</f>
        <v/>
      </c>
      <c r="G570" s="54">
        <f>IF($B570="","",MAX(0,$E570-MAX(0,SUMIFS(Тех_Движение!$G$2:$G$5111,Тех_Движение!$D$2:$D$5111,$C570,Тех_Движение!$B$2:$B$5111,"&lt;="&amp;Настройки!$B$5-1)-$F570)))</f>
        <v/>
      </c>
      <c r="H570" s="54">
        <f>IF($B570="","",IF(AND($D570&gt;=Настройки!$B$5,$D570&lt;=Настройки!$B$6),$E570,0))</f>
        <v/>
      </c>
      <c r="I570" s="54">
        <f>IF($B570="","",$G570+$H570-$J570)</f>
        <v/>
      </c>
      <c r="J570" s="54">
        <f>IF($B570="","",MAX(0,$E570-MAX(0,SUMIFS(Тех_Движение!$G$2:$G$5111,Тех_Движение!$D$2:$D$5111,$C570,Тех_Движение!$B$2:$B$5111,"&lt;="&amp;Настройки!$B$6)-$F570)))</f>
        <v/>
      </c>
      <c r="K570" s="54">
        <f>IF(OR($B570="",K$3&lt;$D570+Настройки!$B$7),0,MAX(0,$E570-MAX(0,SUMIFS(Тех_Движение!$G$2:$G$5111,Тех_Движение!$D$2:$D$5111,$C570,Тех_Движение!$B$2:$B$5111,"&lt;="&amp;K$3)-$F570)))</f>
        <v/>
      </c>
      <c r="L570" s="54">
        <f>IF(OR($B570="",L$3&lt;$D570+Настройки!$B$7),0,MAX(0,$E570-MAX(0,SUMIFS(Тех_Движение!$G$2:$G$5111,Тех_Движение!$D$2:$D$5111,$C570,Тех_Движение!$B$2:$B$5111,"&lt;="&amp;L$3)-$F570)))</f>
        <v/>
      </c>
      <c r="M570" s="54">
        <f>IF(OR($B570="",M$3&lt;$D570+Настройки!$B$7),0,MAX(0,$E570-MAX(0,SUMIFS(Тех_Движение!$G$2:$G$5111,Тех_Движение!$D$2:$D$5111,$C570,Тех_Движение!$B$2:$B$5111,"&lt;="&amp;M$3)-$F570)))</f>
        <v/>
      </c>
      <c r="N570" s="54">
        <f>IF(OR($B570="",N$3&lt;$D570+Настройки!$B$7),0,MAX(0,$E570-MAX(0,SUMIFS(Тех_Движение!$G$2:$G$5111,Тех_Движение!$D$2:$D$5111,$C570,Тех_Движение!$B$2:$B$5111,"&lt;="&amp;N$3)-$F570)))</f>
        <v/>
      </c>
      <c r="O570" s="54">
        <f>IF(OR($B570="",O$3&lt;$D570+Настройки!$B$7),0,MAX(0,$E570-MAX(0,SUMIFS(Тех_Движение!$G$2:$G$5111,Тех_Движение!$D$2:$D$5111,$C570,Тех_Движение!$B$2:$B$5111,"&lt;="&amp;O$3)-$F570)))</f>
        <v/>
      </c>
      <c r="P570" s="54">
        <f>IF(OR($B570="",P$3&lt;$D570+Настройки!$B$7),0,MAX(0,$E570-MAX(0,SUMIFS(Тех_Движение!$G$2:$G$5111,Тех_Движение!$D$2:$D$5111,$C570,Тех_Движение!$B$2:$B$5111,"&lt;="&amp;P$3)-$F570)))</f>
        <v/>
      </c>
      <c r="Q570" s="54">
        <f>IF(OR($B570="",Q$3&lt;$D570+Настройки!$B$7),0,MAX(0,$E570-MAX(0,SUMIFS(Тех_Движение!$G$2:$G$5111,Тех_Движение!$D$2:$D$5111,$C570,Тех_Движение!$B$2:$B$5111,"&lt;="&amp;Q$3)-$F570)))</f>
        <v/>
      </c>
      <c r="R570" s="54">
        <f>IF($B570="","",SUM($K570:$Q570))</f>
        <v/>
      </c>
      <c r="S570" s="56">
        <f>IF($B570="","",VLOOKUP($C570,Настройки!$A$11:$L$17,9,FALSE))</f>
        <v/>
      </c>
      <c r="T570" s="56">
        <f>IF($B570="","",$R570*$S570)</f>
        <v/>
      </c>
    </row>
    <row r="571">
      <c r="A571" s="20">
        <f>Тех_Движение!$A$568</f>
        <v/>
      </c>
      <c r="B571" s="20">
        <f>IF(Тех_Движение!$F$568&gt;0,Тех_Движение!$I$568,"")</f>
        <v/>
      </c>
      <c r="C571" s="20">
        <f>IF($B571="","",Тех_Движение!$D$568)</f>
        <v/>
      </c>
      <c r="D571" s="42">
        <f>IF($B571="","",Тех_Движение!$B$568)</f>
        <v/>
      </c>
      <c r="E571" s="54">
        <f>IF($B571="","",Тех_Движение!$F$568)</f>
        <v/>
      </c>
      <c r="F571" s="54">
        <f>IF($B571="","",SUMIFS($E$5:$E570,$C$5:$C570,$C571))</f>
        <v/>
      </c>
      <c r="G571" s="54">
        <f>IF($B571="","",MAX(0,$E571-MAX(0,SUMIFS(Тех_Движение!$G$2:$G$5111,Тех_Движение!$D$2:$D$5111,$C571,Тех_Движение!$B$2:$B$5111,"&lt;="&amp;Настройки!$B$5-1)-$F571)))</f>
        <v/>
      </c>
      <c r="H571" s="54">
        <f>IF($B571="","",IF(AND($D571&gt;=Настройки!$B$5,$D571&lt;=Настройки!$B$6),$E571,0))</f>
        <v/>
      </c>
      <c r="I571" s="54">
        <f>IF($B571="","",$G571+$H571-$J571)</f>
        <v/>
      </c>
      <c r="J571" s="54">
        <f>IF($B571="","",MAX(0,$E571-MAX(0,SUMIFS(Тех_Движение!$G$2:$G$5111,Тех_Движение!$D$2:$D$5111,$C571,Тех_Движение!$B$2:$B$5111,"&lt;="&amp;Настройки!$B$6)-$F571)))</f>
        <v/>
      </c>
      <c r="K571" s="54">
        <f>IF(OR($B571="",K$3&lt;$D571+Настройки!$B$7),0,MAX(0,$E571-MAX(0,SUMIFS(Тех_Движение!$G$2:$G$5111,Тех_Движение!$D$2:$D$5111,$C571,Тех_Движение!$B$2:$B$5111,"&lt;="&amp;K$3)-$F571)))</f>
        <v/>
      </c>
      <c r="L571" s="54">
        <f>IF(OR($B571="",L$3&lt;$D571+Настройки!$B$7),0,MAX(0,$E571-MAX(0,SUMIFS(Тех_Движение!$G$2:$G$5111,Тех_Движение!$D$2:$D$5111,$C571,Тех_Движение!$B$2:$B$5111,"&lt;="&amp;L$3)-$F571)))</f>
        <v/>
      </c>
      <c r="M571" s="54">
        <f>IF(OR($B571="",M$3&lt;$D571+Настройки!$B$7),0,MAX(0,$E571-MAX(0,SUMIFS(Тех_Движение!$G$2:$G$5111,Тех_Движение!$D$2:$D$5111,$C571,Тех_Движение!$B$2:$B$5111,"&lt;="&amp;M$3)-$F571)))</f>
        <v/>
      </c>
      <c r="N571" s="54">
        <f>IF(OR($B571="",N$3&lt;$D571+Настройки!$B$7),0,MAX(0,$E571-MAX(0,SUMIFS(Тех_Движение!$G$2:$G$5111,Тех_Движение!$D$2:$D$5111,$C571,Тех_Движение!$B$2:$B$5111,"&lt;="&amp;N$3)-$F571)))</f>
        <v/>
      </c>
      <c r="O571" s="54">
        <f>IF(OR($B571="",O$3&lt;$D571+Настройки!$B$7),0,MAX(0,$E571-MAX(0,SUMIFS(Тех_Движение!$G$2:$G$5111,Тех_Движение!$D$2:$D$5111,$C571,Тех_Движение!$B$2:$B$5111,"&lt;="&amp;O$3)-$F571)))</f>
        <v/>
      </c>
      <c r="P571" s="54">
        <f>IF(OR($B571="",P$3&lt;$D571+Настройки!$B$7),0,MAX(0,$E571-MAX(0,SUMIFS(Тех_Движение!$G$2:$G$5111,Тех_Движение!$D$2:$D$5111,$C571,Тех_Движение!$B$2:$B$5111,"&lt;="&amp;P$3)-$F571)))</f>
        <v/>
      </c>
      <c r="Q571" s="54">
        <f>IF(OR($B571="",Q$3&lt;$D571+Настройки!$B$7),0,MAX(0,$E571-MAX(0,SUMIFS(Тех_Движение!$G$2:$G$5111,Тех_Движение!$D$2:$D$5111,$C571,Тех_Движение!$B$2:$B$5111,"&lt;="&amp;Q$3)-$F571)))</f>
        <v/>
      </c>
      <c r="R571" s="54">
        <f>IF($B571="","",SUM($K571:$Q571))</f>
        <v/>
      </c>
      <c r="S571" s="56">
        <f>IF($B571="","",VLOOKUP($C571,Настройки!$A$11:$L$17,9,FALSE))</f>
        <v/>
      </c>
      <c r="T571" s="56">
        <f>IF($B571="","",$R571*$S571)</f>
        <v/>
      </c>
    </row>
    <row r="572">
      <c r="A572" s="20">
        <f>Тех_Движение!$A$569</f>
        <v/>
      </c>
      <c r="B572" s="20">
        <f>IF(Тех_Движение!$F$569&gt;0,Тех_Движение!$I$569,"")</f>
        <v/>
      </c>
      <c r="C572" s="20">
        <f>IF($B572="","",Тех_Движение!$D$569)</f>
        <v/>
      </c>
      <c r="D572" s="42">
        <f>IF($B572="","",Тех_Движение!$B$569)</f>
        <v/>
      </c>
      <c r="E572" s="54">
        <f>IF($B572="","",Тех_Движение!$F$569)</f>
        <v/>
      </c>
      <c r="F572" s="54">
        <f>IF($B572="","",SUMIFS($E$5:$E571,$C$5:$C571,$C572))</f>
        <v/>
      </c>
      <c r="G572" s="54">
        <f>IF($B572="","",MAX(0,$E572-MAX(0,SUMIFS(Тех_Движение!$G$2:$G$5111,Тех_Движение!$D$2:$D$5111,$C572,Тех_Движение!$B$2:$B$5111,"&lt;="&amp;Настройки!$B$5-1)-$F572)))</f>
        <v/>
      </c>
      <c r="H572" s="54">
        <f>IF($B572="","",IF(AND($D572&gt;=Настройки!$B$5,$D572&lt;=Настройки!$B$6),$E572,0))</f>
        <v/>
      </c>
      <c r="I572" s="54">
        <f>IF($B572="","",$G572+$H572-$J572)</f>
        <v/>
      </c>
      <c r="J572" s="54">
        <f>IF($B572="","",MAX(0,$E572-MAX(0,SUMIFS(Тех_Движение!$G$2:$G$5111,Тех_Движение!$D$2:$D$5111,$C572,Тех_Движение!$B$2:$B$5111,"&lt;="&amp;Настройки!$B$6)-$F572)))</f>
        <v/>
      </c>
      <c r="K572" s="54">
        <f>IF(OR($B572="",K$3&lt;$D572+Настройки!$B$7),0,MAX(0,$E572-MAX(0,SUMIFS(Тех_Движение!$G$2:$G$5111,Тех_Движение!$D$2:$D$5111,$C572,Тех_Движение!$B$2:$B$5111,"&lt;="&amp;K$3)-$F572)))</f>
        <v/>
      </c>
      <c r="L572" s="54">
        <f>IF(OR($B572="",L$3&lt;$D572+Настройки!$B$7),0,MAX(0,$E572-MAX(0,SUMIFS(Тех_Движение!$G$2:$G$5111,Тех_Движение!$D$2:$D$5111,$C572,Тех_Движение!$B$2:$B$5111,"&lt;="&amp;L$3)-$F572)))</f>
        <v/>
      </c>
      <c r="M572" s="54">
        <f>IF(OR($B572="",M$3&lt;$D572+Настройки!$B$7),0,MAX(0,$E572-MAX(0,SUMIFS(Тех_Движение!$G$2:$G$5111,Тех_Движение!$D$2:$D$5111,$C572,Тех_Движение!$B$2:$B$5111,"&lt;="&amp;M$3)-$F572)))</f>
        <v/>
      </c>
      <c r="N572" s="54">
        <f>IF(OR($B572="",N$3&lt;$D572+Настройки!$B$7),0,MAX(0,$E572-MAX(0,SUMIFS(Тех_Движение!$G$2:$G$5111,Тех_Движение!$D$2:$D$5111,$C572,Тех_Движение!$B$2:$B$5111,"&lt;="&amp;N$3)-$F572)))</f>
        <v/>
      </c>
      <c r="O572" s="54">
        <f>IF(OR($B572="",O$3&lt;$D572+Настройки!$B$7),0,MAX(0,$E572-MAX(0,SUMIFS(Тех_Движение!$G$2:$G$5111,Тех_Движение!$D$2:$D$5111,$C572,Тех_Движение!$B$2:$B$5111,"&lt;="&amp;O$3)-$F572)))</f>
        <v/>
      </c>
      <c r="P572" s="54">
        <f>IF(OR($B572="",P$3&lt;$D572+Настройки!$B$7),0,MAX(0,$E572-MAX(0,SUMIFS(Тех_Движение!$G$2:$G$5111,Тех_Движение!$D$2:$D$5111,$C572,Тех_Движение!$B$2:$B$5111,"&lt;="&amp;P$3)-$F572)))</f>
        <v/>
      </c>
      <c r="Q572" s="54">
        <f>IF(OR($B572="",Q$3&lt;$D572+Настройки!$B$7),0,MAX(0,$E572-MAX(0,SUMIFS(Тех_Движение!$G$2:$G$5111,Тех_Движение!$D$2:$D$5111,$C572,Тех_Движение!$B$2:$B$5111,"&lt;="&amp;Q$3)-$F572)))</f>
        <v/>
      </c>
      <c r="R572" s="54">
        <f>IF($B572="","",SUM($K572:$Q572))</f>
        <v/>
      </c>
      <c r="S572" s="56">
        <f>IF($B572="","",VLOOKUP($C572,Настройки!$A$11:$L$17,9,FALSE))</f>
        <v/>
      </c>
      <c r="T572" s="56">
        <f>IF($B572="","",$R572*$S572)</f>
        <v/>
      </c>
    </row>
    <row r="573">
      <c r="A573" s="20">
        <f>Тех_Движение!$A$570</f>
        <v/>
      </c>
      <c r="B573" s="20">
        <f>IF(Тех_Движение!$F$570&gt;0,Тех_Движение!$I$570,"")</f>
        <v/>
      </c>
      <c r="C573" s="20">
        <f>IF($B573="","",Тех_Движение!$D$570)</f>
        <v/>
      </c>
      <c r="D573" s="42">
        <f>IF($B573="","",Тех_Движение!$B$570)</f>
        <v/>
      </c>
      <c r="E573" s="54">
        <f>IF($B573="","",Тех_Движение!$F$570)</f>
        <v/>
      </c>
      <c r="F573" s="54">
        <f>IF($B573="","",SUMIFS($E$5:$E572,$C$5:$C572,$C573))</f>
        <v/>
      </c>
      <c r="G573" s="54">
        <f>IF($B573="","",MAX(0,$E573-MAX(0,SUMIFS(Тех_Движение!$G$2:$G$5111,Тех_Движение!$D$2:$D$5111,$C573,Тех_Движение!$B$2:$B$5111,"&lt;="&amp;Настройки!$B$5-1)-$F573)))</f>
        <v/>
      </c>
      <c r="H573" s="54">
        <f>IF($B573="","",IF(AND($D573&gt;=Настройки!$B$5,$D573&lt;=Настройки!$B$6),$E573,0))</f>
        <v/>
      </c>
      <c r="I573" s="54">
        <f>IF($B573="","",$G573+$H573-$J573)</f>
        <v/>
      </c>
      <c r="J573" s="54">
        <f>IF($B573="","",MAX(0,$E573-MAX(0,SUMIFS(Тех_Движение!$G$2:$G$5111,Тех_Движение!$D$2:$D$5111,$C573,Тех_Движение!$B$2:$B$5111,"&lt;="&amp;Настройки!$B$6)-$F573)))</f>
        <v/>
      </c>
      <c r="K573" s="54">
        <f>IF(OR($B573="",K$3&lt;$D573+Настройки!$B$7),0,MAX(0,$E573-MAX(0,SUMIFS(Тех_Движение!$G$2:$G$5111,Тех_Движение!$D$2:$D$5111,$C573,Тех_Движение!$B$2:$B$5111,"&lt;="&amp;K$3)-$F573)))</f>
        <v/>
      </c>
      <c r="L573" s="54">
        <f>IF(OR($B573="",L$3&lt;$D573+Настройки!$B$7),0,MAX(0,$E573-MAX(0,SUMIFS(Тех_Движение!$G$2:$G$5111,Тех_Движение!$D$2:$D$5111,$C573,Тех_Движение!$B$2:$B$5111,"&lt;="&amp;L$3)-$F573)))</f>
        <v/>
      </c>
      <c r="M573" s="54">
        <f>IF(OR($B573="",M$3&lt;$D573+Настройки!$B$7),0,MAX(0,$E573-MAX(0,SUMIFS(Тех_Движение!$G$2:$G$5111,Тех_Движение!$D$2:$D$5111,$C573,Тех_Движение!$B$2:$B$5111,"&lt;="&amp;M$3)-$F573)))</f>
        <v/>
      </c>
      <c r="N573" s="54">
        <f>IF(OR($B573="",N$3&lt;$D573+Настройки!$B$7),0,MAX(0,$E573-MAX(0,SUMIFS(Тех_Движение!$G$2:$G$5111,Тех_Движение!$D$2:$D$5111,$C573,Тех_Движение!$B$2:$B$5111,"&lt;="&amp;N$3)-$F573)))</f>
        <v/>
      </c>
      <c r="O573" s="54">
        <f>IF(OR($B573="",O$3&lt;$D573+Настройки!$B$7),0,MAX(0,$E573-MAX(0,SUMIFS(Тех_Движение!$G$2:$G$5111,Тех_Движение!$D$2:$D$5111,$C573,Тех_Движение!$B$2:$B$5111,"&lt;="&amp;O$3)-$F573)))</f>
        <v/>
      </c>
      <c r="P573" s="54">
        <f>IF(OR($B573="",P$3&lt;$D573+Настройки!$B$7),0,MAX(0,$E573-MAX(0,SUMIFS(Тех_Движение!$G$2:$G$5111,Тех_Движение!$D$2:$D$5111,$C573,Тех_Движение!$B$2:$B$5111,"&lt;="&amp;P$3)-$F573)))</f>
        <v/>
      </c>
      <c r="Q573" s="54">
        <f>IF(OR($B573="",Q$3&lt;$D573+Настройки!$B$7),0,MAX(0,$E573-MAX(0,SUMIFS(Тех_Движение!$G$2:$G$5111,Тех_Движение!$D$2:$D$5111,$C573,Тех_Движение!$B$2:$B$5111,"&lt;="&amp;Q$3)-$F573)))</f>
        <v/>
      </c>
      <c r="R573" s="54">
        <f>IF($B573="","",SUM($K573:$Q573))</f>
        <v/>
      </c>
      <c r="S573" s="56">
        <f>IF($B573="","",VLOOKUP($C573,Настройки!$A$11:$L$17,9,FALSE))</f>
        <v/>
      </c>
      <c r="T573" s="56">
        <f>IF($B573="","",$R573*$S573)</f>
        <v/>
      </c>
    </row>
    <row r="574">
      <c r="A574" s="20">
        <f>Тех_Движение!$A$571</f>
        <v/>
      </c>
      <c r="B574" s="20">
        <f>IF(Тех_Движение!$F$571&gt;0,Тех_Движение!$I$571,"")</f>
        <v/>
      </c>
      <c r="C574" s="20">
        <f>IF($B574="","",Тех_Движение!$D$571)</f>
        <v/>
      </c>
      <c r="D574" s="42">
        <f>IF($B574="","",Тех_Движение!$B$571)</f>
        <v/>
      </c>
      <c r="E574" s="54">
        <f>IF($B574="","",Тех_Движение!$F$571)</f>
        <v/>
      </c>
      <c r="F574" s="54">
        <f>IF($B574="","",SUMIFS($E$5:$E573,$C$5:$C573,$C574))</f>
        <v/>
      </c>
      <c r="G574" s="54">
        <f>IF($B574="","",MAX(0,$E574-MAX(0,SUMIFS(Тех_Движение!$G$2:$G$5111,Тех_Движение!$D$2:$D$5111,$C574,Тех_Движение!$B$2:$B$5111,"&lt;="&amp;Настройки!$B$5-1)-$F574)))</f>
        <v/>
      </c>
      <c r="H574" s="54">
        <f>IF($B574="","",IF(AND($D574&gt;=Настройки!$B$5,$D574&lt;=Настройки!$B$6),$E574,0))</f>
        <v/>
      </c>
      <c r="I574" s="54">
        <f>IF($B574="","",$G574+$H574-$J574)</f>
        <v/>
      </c>
      <c r="J574" s="54">
        <f>IF($B574="","",MAX(0,$E574-MAX(0,SUMIFS(Тех_Движение!$G$2:$G$5111,Тех_Движение!$D$2:$D$5111,$C574,Тех_Движение!$B$2:$B$5111,"&lt;="&amp;Настройки!$B$6)-$F574)))</f>
        <v/>
      </c>
      <c r="K574" s="54">
        <f>IF(OR($B574="",K$3&lt;$D574+Настройки!$B$7),0,MAX(0,$E574-MAX(0,SUMIFS(Тех_Движение!$G$2:$G$5111,Тех_Движение!$D$2:$D$5111,$C574,Тех_Движение!$B$2:$B$5111,"&lt;="&amp;K$3)-$F574)))</f>
        <v/>
      </c>
      <c r="L574" s="54">
        <f>IF(OR($B574="",L$3&lt;$D574+Настройки!$B$7),0,MAX(0,$E574-MAX(0,SUMIFS(Тех_Движение!$G$2:$G$5111,Тех_Движение!$D$2:$D$5111,$C574,Тех_Движение!$B$2:$B$5111,"&lt;="&amp;L$3)-$F574)))</f>
        <v/>
      </c>
      <c r="M574" s="54">
        <f>IF(OR($B574="",M$3&lt;$D574+Настройки!$B$7),0,MAX(0,$E574-MAX(0,SUMIFS(Тех_Движение!$G$2:$G$5111,Тех_Движение!$D$2:$D$5111,$C574,Тех_Движение!$B$2:$B$5111,"&lt;="&amp;M$3)-$F574)))</f>
        <v/>
      </c>
      <c r="N574" s="54">
        <f>IF(OR($B574="",N$3&lt;$D574+Настройки!$B$7),0,MAX(0,$E574-MAX(0,SUMIFS(Тех_Движение!$G$2:$G$5111,Тех_Движение!$D$2:$D$5111,$C574,Тех_Движение!$B$2:$B$5111,"&lt;="&amp;N$3)-$F574)))</f>
        <v/>
      </c>
      <c r="O574" s="54">
        <f>IF(OR($B574="",O$3&lt;$D574+Настройки!$B$7),0,MAX(0,$E574-MAX(0,SUMIFS(Тех_Движение!$G$2:$G$5111,Тех_Движение!$D$2:$D$5111,$C574,Тех_Движение!$B$2:$B$5111,"&lt;="&amp;O$3)-$F574)))</f>
        <v/>
      </c>
      <c r="P574" s="54">
        <f>IF(OR($B574="",P$3&lt;$D574+Настройки!$B$7),0,MAX(0,$E574-MAX(0,SUMIFS(Тех_Движение!$G$2:$G$5111,Тех_Движение!$D$2:$D$5111,$C574,Тех_Движение!$B$2:$B$5111,"&lt;="&amp;P$3)-$F574)))</f>
        <v/>
      </c>
      <c r="Q574" s="54">
        <f>IF(OR($B574="",Q$3&lt;$D574+Настройки!$B$7),0,MAX(0,$E574-MAX(0,SUMIFS(Тех_Движение!$G$2:$G$5111,Тех_Движение!$D$2:$D$5111,$C574,Тех_Движение!$B$2:$B$5111,"&lt;="&amp;Q$3)-$F574)))</f>
        <v/>
      </c>
      <c r="R574" s="54">
        <f>IF($B574="","",SUM($K574:$Q574))</f>
        <v/>
      </c>
      <c r="S574" s="56">
        <f>IF($B574="","",VLOOKUP($C574,Настройки!$A$11:$L$17,9,FALSE))</f>
        <v/>
      </c>
      <c r="T574" s="56">
        <f>IF($B574="","",$R574*$S574)</f>
        <v/>
      </c>
    </row>
    <row r="575">
      <c r="A575" s="20">
        <f>Тех_Движение!$A$572</f>
        <v/>
      </c>
      <c r="B575" s="20">
        <f>IF(Тех_Движение!$F$572&gt;0,Тех_Движение!$I$572,"")</f>
        <v/>
      </c>
      <c r="C575" s="20">
        <f>IF($B575="","",Тех_Движение!$D$572)</f>
        <v/>
      </c>
      <c r="D575" s="42">
        <f>IF($B575="","",Тех_Движение!$B$572)</f>
        <v/>
      </c>
      <c r="E575" s="54">
        <f>IF($B575="","",Тех_Движение!$F$572)</f>
        <v/>
      </c>
      <c r="F575" s="54">
        <f>IF($B575="","",SUMIFS($E$5:$E574,$C$5:$C574,$C575))</f>
        <v/>
      </c>
      <c r="G575" s="54">
        <f>IF($B575="","",MAX(0,$E575-MAX(0,SUMIFS(Тех_Движение!$G$2:$G$5111,Тех_Движение!$D$2:$D$5111,$C575,Тех_Движение!$B$2:$B$5111,"&lt;="&amp;Настройки!$B$5-1)-$F575)))</f>
        <v/>
      </c>
      <c r="H575" s="54">
        <f>IF($B575="","",IF(AND($D575&gt;=Настройки!$B$5,$D575&lt;=Настройки!$B$6),$E575,0))</f>
        <v/>
      </c>
      <c r="I575" s="54">
        <f>IF($B575="","",$G575+$H575-$J575)</f>
        <v/>
      </c>
      <c r="J575" s="54">
        <f>IF($B575="","",MAX(0,$E575-MAX(0,SUMIFS(Тех_Движение!$G$2:$G$5111,Тех_Движение!$D$2:$D$5111,$C575,Тех_Движение!$B$2:$B$5111,"&lt;="&amp;Настройки!$B$6)-$F575)))</f>
        <v/>
      </c>
      <c r="K575" s="54">
        <f>IF(OR($B575="",K$3&lt;$D575+Настройки!$B$7),0,MAX(0,$E575-MAX(0,SUMIFS(Тех_Движение!$G$2:$G$5111,Тех_Движение!$D$2:$D$5111,$C575,Тех_Движение!$B$2:$B$5111,"&lt;="&amp;K$3)-$F575)))</f>
        <v/>
      </c>
      <c r="L575" s="54">
        <f>IF(OR($B575="",L$3&lt;$D575+Настройки!$B$7),0,MAX(0,$E575-MAX(0,SUMIFS(Тех_Движение!$G$2:$G$5111,Тех_Движение!$D$2:$D$5111,$C575,Тех_Движение!$B$2:$B$5111,"&lt;="&amp;L$3)-$F575)))</f>
        <v/>
      </c>
      <c r="M575" s="54">
        <f>IF(OR($B575="",M$3&lt;$D575+Настройки!$B$7),0,MAX(0,$E575-MAX(0,SUMIFS(Тех_Движение!$G$2:$G$5111,Тех_Движение!$D$2:$D$5111,$C575,Тех_Движение!$B$2:$B$5111,"&lt;="&amp;M$3)-$F575)))</f>
        <v/>
      </c>
      <c r="N575" s="54">
        <f>IF(OR($B575="",N$3&lt;$D575+Настройки!$B$7),0,MAX(0,$E575-MAX(0,SUMIFS(Тех_Движение!$G$2:$G$5111,Тех_Движение!$D$2:$D$5111,$C575,Тех_Движение!$B$2:$B$5111,"&lt;="&amp;N$3)-$F575)))</f>
        <v/>
      </c>
      <c r="O575" s="54">
        <f>IF(OR($B575="",O$3&lt;$D575+Настройки!$B$7),0,MAX(0,$E575-MAX(0,SUMIFS(Тех_Движение!$G$2:$G$5111,Тех_Движение!$D$2:$D$5111,$C575,Тех_Движение!$B$2:$B$5111,"&lt;="&amp;O$3)-$F575)))</f>
        <v/>
      </c>
      <c r="P575" s="54">
        <f>IF(OR($B575="",P$3&lt;$D575+Настройки!$B$7),0,MAX(0,$E575-MAX(0,SUMIFS(Тех_Движение!$G$2:$G$5111,Тех_Движение!$D$2:$D$5111,$C575,Тех_Движение!$B$2:$B$5111,"&lt;="&amp;P$3)-$F575)))</f>
        <v/>
      </c>
      <c r="Q575" s="54">
        <f>IF(OR($B575="",Q$3&lt;$D575+Настройки!$B$7),0,MAX(0,$E575-MAX(0,SUMIFS(Тех_Движение!$G$2:$G$5111,Тех_Движение!$D$2:$D$5111,$C575,Тех_Движение!$B$2:$B$5111,"&lt;="&amp;Q$3)-$F575)))</f>
        <v/>
      </c>
      <c r="R575" s="54">
        <f>IF($B575="","",SUM($K575:$Q575))</f>
        <v/>
      </c>
      <c r="S575" s="56">
        <f>IF($B575="","",VLOOKUP($C575,Настройки!$A$11:$L$17,9,FALSE))</f>
        <v/>
      </c>
      <c r="T575" s="56">
        <f>IF($B575="","",$R575*$S575)</f>
        <v/>
      </c>
    </row>
    <row r="576">
      <c r="A576" s="20">
        <f>Тех_Движение!$A$573</f>
        <v/>
      </c>
      <c r="B576" s="20">
        <f>IF(Тех_Движение!$F$573&gt;0,Тех_Движение!$I$573,"")</f>
        <v/>
      </c>
      <c r="C576" s="20">
        <f>IF($B576="","",Тех_Движение!$D$573)</f>
        <v/>
      </c>
      <c r="D576" s="42">
        <f>IF($B576="","",Тех_Движение!$B$573)</f>
        <v/>
      </c>
      <c r="E576" s="54">
        <f>IF($B576="","",Тех_Движение!$F$573)</f>
        <v/>
      </c>
      <c r="F576" s="54">
        <f>IF($B576="","",SUMIFS($E$5:$E575,$C$5:$C575,$C576))</f>
        <v/>
      </c>
      <c r="G576" s="54">
        <f>IF($B576="","",MAX(0,$E576-MAX(0,SUMIFS(Тех_Движение!$G$2:$G$5111,Тех_Движение!$D$2:$D$5111,$C576,Тех_Движение!$B$2:$B$5111,"&lt;="&amp;Настройки!$B$5-1)-$F576)))</f>
        <v/>
      </c>
      <c r="H576" s="54">
        <f>IF($B576="","",IF(AND($D576&gt;=Настройки!$B$5,$D576&lt;=Настройки!$B$6),$E576,0))</f>
        <v/>
      </c>
      <c r="I576" s="54">
        <f>IF($B576="","",$G576+$H576-$J576)</f>
        <v/>
      </c>
      <c r="J576" s="54">
        <f>IF($B576="","",MAX(0,$E576-MAX(0,SUMIFS(Тех_Движение!$G$2:$G$5111,Тех_Движение!$D$2:$D$5111,$C576,Тех_Движение!$B$2:$B$5111,"&lt;="&amp;Настройки!$B$6)-$F576)))</f>
        <v/>
      </c>
      <c r="K576" s="54">
        <f>IF(OR($B576="",K$3&lt;$D576+Настройки!$B$7),0,MAX(0,$E576-MAX(0,SUMIFS(Тех_Движение!$G$2:$G$5111,Тех_Движение!$D$2:$D$5111,$C576,Тех_Движение!$B$2:$B$5111,"&lt;="&amp;K$3)-$F576)))</f>
        <v/>
      </c>
      <c r="L576" s="54">
        <f>IF(OR($B576="",L$3&lt;$D576+Настройки!$B$7),0,MAX(0,$E576-MAX(0,SUMIFS(Тех_Движение!$G$2:$G$5111,Тех_Движение!$D$2:$D$5111,$C576,Тех_Движение!$B$2:$B$5111,"&lt;="&amp;L$3)-$F576)))</f>
        <v/>
      </c>
      <c r="M576" s="54">
        <f>IF(OR($B576="",M$3&lt;$D576+Настройки!$B$7),0,MAX(0,$E576-MAX(0,SUMIFS(Тех_Движение!$G$2:$G$5111,Тех_Движение!$D$2:$D$5111,$C576,Тех_Движение!$B$2:$B$5111,"&lt;="&amp;M$3)-$F576)))</f>
        <v/>
      </c>
      <c r="N576" s="54">
        <f>IF(OR($B576="",N$3&lt;$D576+Настройки!$B$7),0,MAX(0,$E576-MAX(0,SUMIFS(Тех_Движение!$G$2:$G$5111,Тех_Движение!$D$2:$D$5111,$C576,Тех_Движение!$B$2:$B$5111,"&lt;="&amp;N$3)-$F576)))</f>
        <v/>
      </c>
      <c r="O576" s="54">
        <f>IF(OR($B576="",O$3&lt;$D576+Настройки!$B$7),0,MAX(0,$E576-MAX(0,SUMIFS(Тех_Движение!$G$2:$G$5111,Тех_Движение!$D$2:$D$5111,$C576,Тех_Движение!$B$2:$B$5111,"&lt;="&amp;O$3)-$F576)))</f>
        <v/>
      </c>
      <c r="P576" s="54">
        <f>IF(OR($B576="",P$3&lt;$D576+Настройки!$B$7),0,MAX(0,$E576-MAX(0,SUMIFS(Тех_Движение!$G$2:$G$5111,Тех_Движение!$D$2:$D$5111,$C576,Тех_Движение!$B$2:$B$5111,"&lt;="&amp;P$3)-$F576)))</f>
        <v/>
      </c>
      <c r="Q576" s="54">
        <f>IF(OR($B576="",Q$3&lt;$D576+Настройки!$B$7),0,MAX(0,$E576-MAX(0,SUMIFS(Тех_Движение!$G$2:$G$5111,Тех_Движение!$D$2:$D$5111,$C576,Тех_Движение!$B$2:$B$5111,"&lt;="&amp;Q$3)-$F576)))</f>
        <v/>
      </c>
      <c r="R576" s="54">
        <f>IF($B576="","",SUM($K576:$Q576))</f>
        <v/>
      </c>
      <c r="S576" s="56">
        <f>IF($B576="","",VLOOKUP($C576,Настройки!$A$11:$L$17,9,FALSE))</f>
        <v/>
      </c>
      <c r="T576" s="56">
        <f>IF($B576="","",$R576*$S576)</f>
        <v/>
      </c>
    </row>
    <row r="577">
      <c r="A577" s="20">
        <f>Тех_Движение!$A$574</f>
        <v/>
      </c>
      <c r="B577" s="20">
        <f>IF(Тех_Движение!$F$574&gt;0,Тех_Движение!$I$574,"")</f>
        <v/>
      </c>
      <c r="C577" s="20">
        <f>IF($B577="","",Тех_Движение!$D$574)</f>
        <v/>
      </c>
      <c r="D577" s="42">
        <f>IF($B577="","",Тех_Движение!$B$574)</f>
        <v/>
      </c>
      <c r="E577" s="54">
        <f>IF($B577="","",Тех_Движение!$F$574)</f>
        <v/>
      </c>
      <c r="F577" s="54">
        <f>IF($B577="","",SUMIFS($E$5:$E576,$C$5:$C576,$C577))</f>
        <v/>
      </c>
      <c r="G577" s="54">
        <f>IF($B577="","",MAX(0,$E577-MAX(0,SUMIFS(Тех_Движение!$G$2:$G$5111,Тех_Движение!$D$2:$D$5111,$C577,Тех_Движение!$B$2:$B$5111,"&lt;="&amp;Настройки!$B$5-1)-$F577)))</f>
        <v/>
      </c>
      <c r="H577" s="54">
        <f>IF($B577="","",IF(AND($D577&gt;=Настройки!$B$5,$D577&lt;=Настройки!$B$6),$E577,0))</f>
        <v/>
      </c>
      <c r="I577" s="54">
        <f>IF($B577="","",$G577+$H577-$J577)</f>
        <v/>
      </c>
      <c r="J577" s="54">
        <f>IF($B577="","",MAX(0,$E577-MAX(0,SUMIFS(Тех_Движение!$G$2:$G$5111,Тех_Движение!$D$2:$D$5111,$C577,Тех_Движение!$B$2:$B$5111,"&lt;="&amp;Настройки!$B$6)-$F577)))</f>
        <v/>
      </c>
      <c r="K577" s="54">
        <f>IF(OR($B577="",K$3&lt;$D577+Настройки!$B$7),0,MAX(0,$E577-MAX(0,SUMIFS(Тех_Движение!$G$2:$G$5111,Тех_Движение!$D$2:$D$5111,$C577,Тех_Движение!$B$2:$B$5111,"&lt;="&amp;K$3)-$F577)))</f>
        <v/>
      </c>
      <c r="L577" s="54">
        <f>IF(OR($B577="",L$3&lt;$D577+Настройки!$B$7),0,MAX(0,$E577-MAX(0,SUMIFS(Тех_Движение!$G$2:$G$5111,Тех_Движение!$D$2:$D$5111,$C577,Тех_Движение!$B$2:$B$5111,"&lt;="&amp;L$3)-$F577)))</f>
        <v/>
      </c>
      <c r="M577" s="54">
        <f>IF(OR($B577="",M$3&lt;$D577+Настройки!$B$7),0,MAX(0,$E577-MAX(0,SUMIFS(Тех_Движение!$G$2:$G$5111,Тех_Движение!$D$2:$D$5111,$C577,Тех_Движение!$B$2:$B$5111,"&lt;="&amp;M$3)-$F577)))</f>
        <v/>
      </c>
      <c r="N577" s="54">
        <f>IF(OR($B577="",N$3&lt;$D577+Настройки!$B$7),0,MAX(0,$E577-MAX(0,SUMIFS(Тех_Движение!$G$2:$G$5111,Тех_Движение!$D$2:$D$5111,$C577,Тех_Движение!$B$2:$B$5111,"&lt;="&amp;N$3)-$F577)))</f>
        <v/>
      </c>
      <c r="O577" s="54">
        <f>IF(OR($B577="",O$3&lt;$D577+Настройки!$B$7),0,MAX(0,$E577-MAX(0,SUMIFS(Тех_Движение!$G$2:$G$5111,Тех_Движение!$D$2:$D$5111,$C577,Тех_Движение!$B$2:$B$5111,"&lt;="&amp;O$3)-$F577)))</f>
        <v/>
      </c>
      <c r="P577" s="54">
        <f>IF(OR($B577="",P$3&lt;$D577+Настройки!$B$7),0,MAX(0,$E577-MAX(0,SUMIFS(Тех_Движение!$G$2:$G$5111,Тех_Движение!$D$2:$D$5111,$C577,Тех_Движение!$B$2:$B$5111,"&lt;="&amp;P$3)-$F577)))</f>
        <v/>
      </c>
      <c r="Q577" s="54">
        <f>IF(OR($B577="",Q$3&lt;$D577+Настройки!$B$7),0,MAX(0,$E577-MAX(0,SUMIFS(Тех_Движение!$G$2:$G$5111,Тех_Движение!$D$2:$D$5111,$C577,Тех_Движение!$B$2:$B$5111,"&lt;="&amp;Q$3)-$F577)))</f>
        <v/>
      </c>
      <c r="R577" s="54">
        <f>IF($B577="","",SUM($K577:$Q577))</f>
        <v/>
      </c>
      <c r="S577" s="56">
        <f>IF($B577="","",VLOOKUP($C577,Настройки!$A$11:$L$17,9,FALSE))</f>
        <v/>
      </c>
      <c r="T577" s="56">
        <f>IF($B577="","",$R577*$S577)</f>
        <v/>
      </c>
    </row>
    <row r="578">
      <c r="A578" s="20">
        <f>Тех_Движение!$A$575</f>
        <v/>
      </c>
      <c r="B578" s="20">
        <f>IF(Тех_Движение!$F$575&gt;0,Тех_Движение!$I$575,"")</f>
        <v/>
      </c>
      <c r="C578" s="20">
        <f>IF($B578="","",Тех_Движение!$D$575)</f>
        <v/>
      </c>
      <c r="D578" s="42">
        <f>IF($B578="","",Тех_Движение!$B$575)</f>
        <v/>
      </c>
      <c r="E578" s="54">
        <f>IF($B578="","",Тех_Движение!$F$575)</f>
        <v/>
      </c>
      <c r="F578" s="54">
        <f>IF($B578="","",SUMIFS($E$5:$E577,$C$5:$C577,$C578))</f>
        <v/>
      </c>
      <c r="G578" s="54">
        <f>IF($B578="","",MAX(0,$E578-MAX(0,SUMIFS(Тех_Движение!$G$2:$G$5111,Тех_Движение!$D$2:$D$5111,$C578,Тех_Движение!$B$2:$B$5111,"&lt;="&amp;Настройки!$B$5-1)-$F578)))</f>
        <v/>
      </c>
      <c r="H578" s="54">
        <f>IF($B578="","",IF(AND($D578&gt;=Настройки!$B$5,$D578&lt;=Настройки!$B$6),$E578,0))</f>
        <v/>
      </c>
      <c r="I578" s="54">
        <f>IF($B578="","",$G578+$H578-$J578)</f>
        <v/>
      </c>
      <c r="J578" s="54">
        <f>IF($B578="","",MAX(0,$E578-MAX(0,SUMIFS(Тех_Движение!$G$2:$G$5111,Тех_Движение!$D$2:$D$5111,$C578,Тех_Движение!$B$2:$B$5111,"&lt;="&amp;Настройки!$B$6)-$F578)))</f>
        <v/>
      </c>
      <c r="K578" s="54">
        <f>IF(OR($B578="",K$3&lt;$D578+Настройки!$B$7),0,MAX(0,$E578-MAX(0,SUMIFS(Тех_Движение!$G$2:$G$5111,Тех_Движение!$D$2:$D$5111,$C578,Тех_Движение!$B$2:$B$5111,"&lt;="&amp;K$3)-$F578)))</f>
        <v/>
      </c>
      <c r="L578" s="54">
        <f>IF(OR($B578="",L$3&lt;$D578+Настройки!$B$7),0,MAX(0,$E578-MAX(0,SUMIFS(Тех_Движение!$G$2:$G$5111,Тех_Движение!$D$2:$D$5111,$C578,Тех_Движение!$B$2:$B$5111,"&lt;="&amp;L$3)-$F578)))</f>
        <v/>
      </c>
      <c r="M578" s="54">
        <f>IF(OR($B578="",M$3&lt;$D578+Настройки!$B$7),0,MAX(0,$E578-MAX(0,SUMIFS(Тех_Движение!$G$2:$G$5111,Тех_Движение!$D$2:$D$5111,$C578,Тех_Движение!$B$2:$B$5111,"&lt;="&amp;M$3)-$F578)))</f>
        <v/>
      </c>
      <c r="N578" s="54">
        <f>IF(OR($B578="",N$3&lt;$D578+Настройки!$B$7),0,MAX(0,$E578-MAX(0,SUMIFS(Тех_Движение!$G$2:$G$5111,Тех_Движение!$D$2:$D$5111,$C578,Тех_Движение!$B$2:$B$5111,"&lt;="&amp;N$3)-$F578)))</f>
        <v/>
      </c>
      <c r="O578" s="54">
        <f>IF(OR($B578="",O$3&lt;$D578+Настройки!$B$7),0,MAX(0,$E578-MAX(0,SUMIFS(Тех_Движение!$G$2:$G$5111,Тех_Движение!$D$2:$D$5111,$C578,Тех_Движение!$B$2:$B$5111,"&lt;="&amp;O$3)-$F578)))</f>
        <v/>
      </c>
      <c r="P578" s="54">
        <f>IF(OR($B578="",P$3&lt;$D578+Настройки!$B$7),0,MAX(0,$E578-MAX(0,SUMIFS(Тех_Движение!$G$2:$G$5111,Тех_Движение!$D$2:$D$5111,$C578,Тех_Движение!$B$2:$B$5111,"&lt;="&amp;P$3)-$F578)))</f>
        <v/>
      </c>
      <c r="Q578" s="54">
        <f>IF(OR($B578="",Q$3&lt;$D578+Настройки!$B$7),0,MAX(0,$E578-MAX(0,SUMIFS(Тех_Движение!$G$2:$G$5111,Тех_Движение!$D$2:$D$5111,$C578,Тех_Движение!$B$2:$B$5111,"&lt;="&amp;Q$3)-$F578)))</f>
        <v/>
      </c>
      <c r="R578" s="54">
        <f>IF($B578="","",SUM($K578:$Q578))</f>
        <v/>
      </c>
      <c r="S578" s="56">
        <f>IF($B578="","",VLOOKUP($C578,Настройки!$A$11:$L$17,9,FALSE))</f>
        <v/>
      </c>
      <c r="T578" s="56">
        <f>IF($B578="","",$R578*$S578)</f>
        <v/>
      </c>
    </row>
    <row r="579">
      <c r="A579" s="20">
        <f>Тех_Движение!$A$576</f>
        <v/>
      </c>
      <c r="B579" s="20">
        <f>IF(Тех_Движение!$F$576&gt;0,Тех_Движение!$I$576,"")</f>
        <v/>
      </c>
      <c r="C579" s="20">
        <f>IF($B579="","",Тех_Движение!$D$576)</f>
        <v/>
      </c>
      <c r="D579" s="42">
        <f>IF($B579="","",Тех_Движение!$B$576)</f>
        <v/>
      </c>
      <c r="E579" s="54">
        <f>IF($B579="","",Тех_Движение!$F$576)</f>
        <v/>
      </c>
      <c r="F579" s="54">
        <f>IF($B579="","",SUMIFS($E$5:$E578,$C$5:$C578,$C579))</f>
        <v/>
      </c>
      <c r="G579" s="54">
        <f>IF($B579="","",MAX(0,$E579-MAX(0,SUMIFS(Тех_Движение!$G$2:$G$5111,Тех_Движение!$D$2:$D$5111,$C579,Тех_Движение!$B$2:$B$5111,"&lt;="&amp;Настройки!$B$5-1)-$F579)))</f>
        <v/>
      </c>
      <c r="H579" s="54">
        <f>IF($B579="","",IF(AND($D579&gt;=Настройки!$B$5,$D579&lt;=Настройки!$B$6),$E579,0))</f>
        <v/>
      </c>
      <c r="I579" s="54">
        <f>IF($B579="","",$G579+$H579-$J579)</f>
        <v/>
      </c>
      <c r="J579" s="54">
        <f>IF($B579="","",MAX(0,$E579-MAX(0,SUMIFS(Тех_Движение!$G$2:$G$5111,Тех_Движение!$D$2:$D$5111,$C579,Тех_Движение!$B$2:$B$5111,"&lt;="&amp;Настройки!$B$6)-$F579)))</f>
        <v/>
      </c>
      <c r="K579" s="54">
        <f>IF(OR($B579="",K$3&lt;$D579+Настройки!$B$7),0,MAX(0,$E579-MAX(0,SUMIFS(Тех_Движение!$G$2:$G$5111,Тех_Движение!$D$2:$D$5111,$C579,Тех_Движение!$B$2:$B$5111,"&lt;="&amp;K$3)-$F579)))</f>
        <v/>
      </c>
      <c r="L579" s="54">
        <f>IF(OR($B579="",L$3&lt;$D579+Настройки!$B$7),0,MAX(0,$E579-MAX(0,SUMIFS(Тех_Движение!$G$2:$G$5111,Тех_Движение!$D$2:$D$5111,$C579,Тех_Движение!$B$2:$B$5111,"&lt;="&amp;L$3)-$F579)))</f>
        <v/>
      </c>
      <c r="M579" s="54">
        <f>IF(OR($B579="",M$3&lt;$D579+Настройки!$B$7),0,MAX(0,$E579-MAX(0,SUMIFS(Тех_Движение!$G$2:$G$5111,Тех_Движение!$D$2:$D$5111,$C579,Тех_Движение!$B$2:$B$5111,"&lt;="&amp;M$3)-$F579)))</f>
        <v/>
      </c>
      <c r="N579" s="54">
        <f>IF(OR($B579="",N$3&lt;$D579+Настройки!$B$7),0,MAX(0,$E579-MAX(0,SUMIFS(Тех_Движение!$G$2:$G$5111,Тех_Движение!$D$2:$D$5111,$C579,Тех_Движение!$B$2:$B$5111,"&lt;="&amp;N$3)-$F579)))</f>
        <v/>
      </c>
      <c r="O579" s="54">
        <f>IF(OR($B579="",O$3&lt;$D579+Настройки!$B$7),0,MAX(0,$E579-MAX(0,SUMIFS(Тех_Движение!$G$2:$G$5111,Тех_Движение!$D$2:$D$5111,$C579,Тех_Движение!$B$2:$B$5111,"&lt;="&amp;O$3)-$F579)))</f>
        <v/>
      </c>
      <c r="P579" s="54">
        <f>IF(OR($B579="",P$3&lt;$D579+Настройки!$B$7),0,MAX(0,$E579-MAX(0,SUMIFS(Тех_Движение!$G$2:$G$5111,Тех_Движение!$D$2:$D$5111,$C579,Тех_Движение!$B$2:$B$5111,"&lt;="&amp;P$3)-$F579)))</f>
        <v/>
      </c>
      <c r="Q579" s="54">
        <f>IF(OR($B579="",Q$3&lt;$D579+Настройки!$B$7),0,MAX(0,$E579-MAX(0,SUMIFS(Тех_Движение!$G$2:$G$5111,Тех_Движение!$D$2:$D$5111,$C579,Тех_Движение!$B$2:$B$5111,"&lt;="&amp;Q$3)-$F579)))</f>
        <v/>
      </c>
      <c r="R579" s="54">
        <f>IF($B579="","",SUM($K579:$Q579))</f>
        <v/>
      </c>
      <c r="S579" s="56">
        <f>IF($B579="","",VLOOKUP($C579,Настройки!$A$11:$L$17,9,FALSE))</f>
        <v/>
      </c>
      <c r="T579" s="56">
        <f>IF($B579="","",$R579*$S579)</f>
        <v/>
      </c>
    </row>
    <row r="580">
      <c r="A580" s="20">
        <f>Тех_Движение!$A$577</f>
        <v/>
      </c>
      <c r="B580" s="20">
        <f>IF(Тех_Движение!$F$577&gt;0,Тех_Движение!$I$577,"")</f>
        <v/>
      </c>
      <c r="C580" s="20">
        <f>IF($B580="","",Тех_Движение!$D$577)</f>
        <v/>
      </c>
      <c r="D580" s="42">
        <f>IF($B580="","",Тех_Движение!$B$577)</f>
        <v/>
      </c>
      <c r="E580" s="54">
        <f>IF($B580="","",Тех_Движение!$F$577)</f>
        <v/>
      </c>
      <c r="F580" s="54">
        <f>IF($B580="","",SUMIFS($E$5:$E579,$C$5:$C579,$C580))</f>
        <v/>
      </c>
      <c r="G580" s="54">
        <f>IF($B580="","",MAX(0,$E580-MAX(0,SUMIFS(Тех_Движение!$G$2:$G$5111,Тех_Движение!$D$2:$D$5111,$C580,Тех_Движение!$B$2:$B$5111,"&lt;="&amp;Настройки!$B$5-1)-$F580)))</f>
        <v/>
      </c>
      <c r="H580" s="54">
        <f>IF($B580="","",IF(AND($D580&gt;=Настройки!$B$5,$D580&lt;=Настройки!$B$6),$E580,0))</f>
        <v/>
      </c>
      <c r="I580" s="54">
        <f>IF($B580="","",$G580+$H580-$J580)</f>
        <v/>
      </c>
      <c r="J580" s="54">
        <f>IF($B580="","",MAX(0,$E580-MAX(0,SUMIFS(Тех_Движение!$G$2:$G$5111,Тех_Движение!$D$2:$D$5111,$C580,Тех_Движение!$B$2:$B$5111,"&lt;="&amp;Настройки!$B$6)-$F580)))</f>
        <v/>
      </c>
      <c r="K580" s="54">
        <f>IF(OR($B580="",K$3&lt;$D580+Настройки!$B$7),0,MAX(0,$E580-MAX(0,SUMIFS(Тех_Движение!$G$2:$G$5111,Тех_Движение!$D$2:$D$5111,$C580,Тех_Движение!$B$2:$B$5111,"&lt;="&amp;K$3)-$F580)))</f>
        <v/>
      </c>
      <c r="L580" s="54">
        <f>IF(OR($B580="",L$3&lt;$D580+Настройки!$B$7),0,MAX(0,$E580-MAX(0,SUMIFS(Тех_Движение!$G$2:$G$5111,Тех_Движение!$D$2:$D$5111,$C580,Тех_Движение!$B$2:$B$5111,"&lt;="&amp;L$3)-$F580)))</f>
        <v/>
      </c>
      <c r="M580" s="54">
        <f>IF(OR($B580="",M$3&lt;$D580+Настройки!$B$7),0,MAX(0,$E580-MAX(0,SUMIFS(Тех_Движение!$G$2:$G$5111,Тех_Движение!$D$2:$D$5111,$C580,Тех_Движение!$B$2:$B$5111,"&lt;="&amp;M$3)-$F580)))</f>
        <v/>
      </c>
      <c r="N580" s="54">
        <f>IF(OR($B580="",N$3&lt;$D580+Настройки!$B$7),0,MAX(0,$E580-MAX(0,SUMIFS(Тех_Движение!$G$2:$G$5111,Тех_Движение!$D$2:$D$5111,$C580,Тех_Движение!$B$2:$B$5111,"&lt;="&amp;N$3)-$F580)))</f>
        <v/>
      </c>
      <c r="O580" s="54">
        <f>IF(OR($B580="",O$3&lt;$D580+Настройки!$B$7),0,MAX(0,$E580-MAX(0,SUMIFS(Тех_Движение!$G$2:$G$5111,Тех_Движение!$D$2:$D$5111,$C580,Тех_Движение!$B$2:$B$5111,"&lt;="&amp;O$3)-$F580)))</f>
        <v/>
      </c>
      <c r="P580" s="54">
        <f>IF(OR($B580="",P$3&lt;$D580+Настройки!$B$7),0,MAX(0,$E580-MAX(0,SUMIFS(Тех_Движение!$G$2:$G$5111,Тех_Движение!$D$2:$D$5111,$C580,Тех_Движение!$B$2:$B$5111,"&lt;="&amp;P$3)-$F580)))</f>
        <v/>
      </c>
      <c r="Q580" s="54">
        <f>IF(OR($B580="",Q$3&lt;$D580+Настройки!$B$7),0,MAX(0,$E580-MAX(0,SUMIFS(Тех_Движение!$G$2:$G$5111,Тех_Движение!$D$2:$D$5111,$C580,Тех_Движение!$B$2:$B$5111,"&lt;="&amp;Q$3)-$F580)))</f>
        <v/>
      </c>
      <c r="R580" s="54">
        <f>IF($B580="","",SUM($K580:$Q580))</f>
        <v/>
      </c>
      <c r="S580" s="56">
        <f>IF($B580="","",VLOOKUP($C580,Настройки!$A$11:$L$17,9,FALSE))</f>
        <v/>
      </c>
      <c r="T580" s="56">
        <f>IF($B580="","",$R580*$S580)</f>
        <v/>
      </c>
    </row>
    <row r="581">
      <c r="A581" s="20">
        <f>Тех_Движение!$A$578</f>
        <v/>
      </c>
      <c r="B581" s="20">
        <f>IF(Тех_Движение!$F$578&gt;0,Тех_Движение!$I$578,"")</f>
        <v/>
      </c>
      <c r="C581" s="20">
        <f>IF($B581="","",Тех_Движение!$D$578)</f>
        <v/>
      </c>
      <c r="D581" s="42">
        <f>IF($B581="","",Тех_Движение!$B$578)</f>
        <v/>
      </c>
      <c r="E581" s="54">
        <f>IF($B581="","",Тех_Движение!$F$578)</f>
        <v/>
      </c>
      <c r="F581" s="54">
        <f>IF($B581="","",SUMIFS($E$5:$E580,$C$5:$C580,$C581))</f>
        <v/>
      </c>
      <c r="G581" s="54">
        <f>IF($B581="","",MAX(0,$E581-MAX(0,SUMIFS(Тех_Движение!$G$2:$G$5111,Тех_Движение!$D$2:$D$5111,$C581,Тех_Движение!$B$2:$B$5111,"&lt;="&amp;Настройки!$B$5-1)-$F581)))</f>
        <v/>
      </c>
      <c r="H581" s="54">
        <f>IF($B581="","",IF(AND($D581&gt;=Настройки!$B$5,$D581&lt;=Настройки!$B$6),$E581,0))</f>
        <v/>
      </c>
      <c r="I581" s="54">
        <f>IF($B581="","",$G581+$H581-$J581)</f>
        <v/>
      </c>
      <c r="J581" s="54">
        <f>IF($B581="","",MAX(0,$E581-MAX(0,SUMIFS(Тех_Движение!$G$2:$G$5111,Тех_Движение!$D$2:$D$5111,$C581,Тех_Движение!$B$2:$B$5111,"&lt;="&amp;Настройки!$B$6)-$F581)))</f>
        <v/>
      </c>
      <c r="K581" s="54">
        <f>IF(OR($B581="",K$3&lt;$D581+Настройки!$B$7),0,MAX(0,$E581-MAX(0,SUMIFS(Тех_Движение!$G$2:$G$5111,Тех_Движение!$D$2:$D$5111,$C581,Тех_Движение!$B$2:$B$5111,"&lt;="&amp;K$3)-$F581)))</f>
        <v/>
      </c>
      <c r="L581" s="54">
        <f>IF(OR($B581="",L$3&lt;$D581+Настройки!$B$7),0,MAX(0,$E581-MAX(0,SUMIFS(Тех_Движение!$G$2:$G$5111,Тех_Движение!$D$2:$D$5111,$C581,Тех_Движение!$B$2:$B$5111,"&lt;="&amp;L$3)-$F581)))</f>
        <v/>
      </c>
      <c r="M581" s="54">
        <f>IF(OR($B581="",M$3&lt;$D581+Настройки!$B$7),0,MAX(0,$E581-MAX(0,SUMIFS(Тех_Движение!$G$2:$G$5111,Тех_Движение!$D$2:$D$5111,$C581,Тех_Движение!$B$2:$B$5111,"&lt;="&amp;M$3)-$F581)))</f>
        <v/>
      </c>
      <c r="N581" s="54">
        <f>IF(OR($B581="",N$3&lt;$D581+Настройки!$B$7),0,MAX(0,$E581-MAX(0,SUMIFS(Тех_Движение!$G$2:$G$5111,Тех_Движение!$D$2:$D$5111,$C581,Тех_Движение!$B$2:$B$5111,"&lt;="&amp;N$3)-$F581)))</f>
        <v/>
      </c>
      <c r="O581" s="54">
        <f>IF(OR($B581="",O$3&lt;$D581+Настройки!$B$7),0,MAX(0,$E581-MAX(0,SUMIFS(Тех_Движение!$G$2:$G$5111,Тех_Движение!$D$2:$D$5111,$C581,Тех_Движение!$B$2:$B$5111,"&lt;="&amp;O$3)-$F581)))</f>
        <v/>
      </c>
      <c r="P581" s="54">
        <f>IF(OR($B581="",P$3&lt;$D581+Настройки!$B$7),0,MAX(0,$E581-MAX(0,SUMIFS(Тех_Движение!$G$2:$G$5111,Тех_Движение!$D$2:$D$5111,$C581,Тех_Движение!$B$2:$B$5111,"&lt;="&amp;P$3)-$F581)))</f>
        <v/>
      </c>
      <c r="Q581" s="54">
        <f>IF(OR($B581="",Q$3&lt;$D581+Настройки!$B$7),0,MAX(0,$E581-MAX(0,SUMIFS(Тех_Движение!$G$2:$G$5111,Тех_Движение!$D$2:$D$5111,$C581,Тех_Движение!$B$2:$B$5111,"&lt;="&amp;Q$3)-$F581)))</f>
        <v/>
      </c>
      <c r="R581" s="54">
        <f>IF($B581="","",SUM($K581:$Q581))</f>
        <v/>
      </c>
      <c r="S581" s="56">
        <f>IF($B581="","",VLOOKUP($C581,Настройки!$A$11:$L$17,9,FALSE))</f>
        <v/>
      </c>
      <c r="T581" s="56">
        <f>IF($B581="","",$R581*$S581)</f>
        <v/>
      </c>
    </row>
    <row r="582">
      <c r="A582" s="20">
        <f>Тех_Движение!$A$579</f>
        <v/>
      </c>
      <c r="B582" s="20">
        <f>IF(Тех_Движение!$F$579&gt;0,Тех_Движение!$I$579,"")</f>
        <v/>
      </c>
      <c r="C582" s="20">
        <f>IF($B582="","",Тех_Движение!$D$579)</f>
        <v/>
      </c>
      <c r="D582" s="42">
        <f>IF($B582="","",Тех_Движение!$B$579)</f>
        <v/>
      </c>
      <c r="E582" s="54">
        <f>IF($B582="","",Тех_Движение!$F$579)</f>
        <v/>
      </c>
      <c r="F582" s="54">
        <f>IF($B582="","",SUMIFS($E$5:$E581,$C$5:$C581,$C582))</f>
        <v/>
      </c>
      <c r="G582" s="54">
        <f>IF($B582="","",MAX(0,$E582-MAX(0,SUMIFS(Тех_Движение!$G$2:$G$5111,Тех_Движение!$D$2:$D$5111,$C582,Тех_Движение!$B$2:$B$5111,"&lt;="&amp;Настройки!$B$5-1)-$F582)))</f>
        <v/>
      </c>
      <c r="H582" s="54">
        <f>IF($B582="","",IF(AND($D582&gt;=Настройки!$B$5,$D582&lt;=Настройки!$B$6),$E582,0))</f>
        <v/>
      </c>
      <c r="I582" s="54">
        <f>IF($B582="","",$G582+$H582-$J582)</f>
        <v/>
      </c>
      <c r="J582" s="54">
        <f>IF($B582="","",MAX(0,$E582-MAX(0,SUMIFS(Тех_Движение!$G$2:$G$5111,Тех_Движение!$D$2:$D$5111,$C582,Тех_Движение!$B$2:$B$5111,"&lt;="&amp;Настройки!$B$6)-$F582)))</f>
        <v/>
      </c>
      <c r="K582" s="54">
        <f>IF(OR($B582="",K$3&lt;$D582+Настройки!$B$7),0,MAX(0,$E582-MAX(0,SUMIFS(Тех_Движение!$G$2:$G$5111,Тех_Движение!$D$2:$D$5111,$C582,Тех_Движение!$B$2:$B$5111,"&lt;="&amp;K$3)-$F582)))</f>
        <v/>
      </c>
      <c r="L582" s="54">
        <f>IF(OR($B582="",L$3&lt;$D582+Настройки!$B$7),0,MAX(0,$E582-MAX(0,SUMIFS(Тех_Движение!$G$2:$G$5111,Тех_Движение!$D$2:$D$5111,$C582,Тех_Движение!$B$2:$B$5111,"&lt;="&amp;L$3)-$F582)))</f>
        <v/>
      </c>
      <c r="M582" s="54">
        <f>IF(OR($B582="",M$3&lt;$D582+Настройки!$B$7),0,MAX(0,$E582-MAX(0,SUMIFS(Тех_Движение!$G$2:$G$5111,Тех_Движение!$D$2:$D$5111,$C582,Тех_Движение!$B$2:$B$5111,"&lt;="&amp;M$3)-$F582)))</f>
        <v/>
      </c>
      <c r="N582" s="54">
        <f>IF(OR($B582="",N$3&lt;$D582+Настройки!$B$7),0,MAX(0,$E582-MAX(0,SUMIFS(Тех_Движение!$G$2:$G$5111,Тех_Движение!$D$2:$D$5111,$C582,Тех_Движение!$B$2:$B$5111,"&lt;="&amp;N$3)-$F582)))</f>
        <v/>
      </c>
      <c r="O582" s="54">
        <f>IF(OR($B582="",O$3&lt;$D582+Настройки!$B$7),0,MAX(0,$E582-MAX(0,SUMIFS(Тех_Движение!$G$2:$G$5111,Тех_Движение!$D$2:$D$5111,$C582,Тех_Движение!$B$2:$B$5111,"&lt;="&amp;O$3)-$F582)))</f>
        <v/>
      </c>
      <c r="P582" s="54">
        <f>IF(OR($B582="",P$3&lt;$D582+Настройки!$B$7),0,MAX(0,$E582-MAX(0,SUMIFS(Тех_Движение!$G$2:$G$5111,Тех_Движение!$D$2:$D$5111,$C582,Тех_Движение!$B$2:$B$5111,"&lt;="&amp;P$3)-$F582)))</f>
        <v/>
      </c>
      <c r="Q582" s="54">
        <f>IF(OR($B582="",Q$3&lt;$D582+Настройки!$B$7),0,MAX(0,$E582-MAX(0,SUMIFS(Тех_Движение!$G$2:$G$5111,Тех_Движение!$D$2:$D$5111,$C582,Тех_Движение!$B$2:$B$5111,"&lt;="&amp;Q$3)-$F582)))</f>
        <v/>
      </c>
      <c r="R582" s="54">
        <f>IF($B582="","",SUM($K582:$Q582))</f>
        <v/>
      </c>
      <c r="S582" s="56">
        <f>IF($B582="","",VLOOKUP($C582,Настройки!$A$11:$L$17,9,FALSE))</f>
        <v/>
      </c>
      <c r="T582" s="56">
        <f>IF($B582="","",$R582*$S582)</f>
        <v/>
      </c>
    </row>
    <row r="583">
      <c r="A583" s="20">
        <f>Тех_Движение!$A$580</f>
        <v/>
      </c>
      <c r="B583" s="20">
        <f>IF(Тех_Движение!$F$580&gt;0,Тех_Движение!$I$580,"")</f>
        <v/>
      </c>
      <c r="C583" s="20">
        <f>IF($B583="","",Тех_Движение!$D$580)</f>
        <v/>
      </c>
      <c r="D583" s="42">
        <f>IF($B583="","",Тех_Движение!$B$580)</f>
        <v/>
      </c>
      <c r="E583" s="54">
        <f>IF($B583="","",Тех_Движение!$F$580)</f>
        <v/>
      </c>
      <c r="F583" s="54">
        <f>IF($B583="","",SUMIFS($E$5:$E582,$C$5:$C582,$C583))</f>
        <v/>
      </c>
      <c r="G583" s="54">
        <f>IF($B583="","",MAX(0,$E583-MAX(0,SUMIFS(Тех_Движение!$G$2:$G$5111,Тех_Движение!$D$2:$D$5111,$C583,Тех_Движение!$B$2:$B$5111,"&lt;="&amp;Настройки!$B$5-1)-$F583)))</f>
        <v/>
      </c>
      <c r="H583" s="54">
        <f>IF($B583="","",IF(AND($D583&gt;=Настройки!$B$5,$D583&lt;=Настройки!$B$6),$E583,0))</f>
        <v/>
      </c>
      <c r="I583" s="54">
        <f>IF($B583="","",$G583+$H583-$J583)</f>
        <v/>
      </c>
      <c r="J583" s="54">
        <f>IF($B583="","",MAX(0,$E583-MAX(0,SUMIFS(Тех_Движение!$G$2:$G$5111,Тех_Движение!$D$2:$D$5111,$C583,Тех_Движение!$B$2:$B$5111,"&lt;="&amp;Настройки!$B$6)-$F583)))</f>
        <v/>
      </c>
      <c r="K583" s="54">
        <f>IF(OR($B583="",K$3&lt;$D583+Настройки!$B$7),0,MAX(0,$E583-MAX(0,SUMIFS(Тех_Движение!$G$2:$G$5111,Тех_Движение!$D$2:$D$5111,$C583,Тех_Движение!$B$2:$B$5111,"&lt;="&amp;K$3)-$F583)))</f>
        <v/>
      </c>
      <c r="L583" s="54">
        <f>IF(OR($B583="",L$3&lt;$D583+Настройки!$B$7),0,MAX(0,$E583-MAX(0,SUMIFS(Тех_Движение!$G$2:$G$5111,Тех_Движение!$D$2:$D$5111,$C583,Тех_Движение!$B$2:$B$5111,"&lt;="&amp;L$3)-$F583)))</f>
        <v/>
      </c>
      <c r="M583" s="54">
        <f>IF(OR($B583="",M$3&lt;$D583+Настройки!$B$7),0,MAX(0,$E583-MAX(0,SUMIFS(Тех_Движение!$G$2:$G$5111,Тех_Движение!$D$2:$D$5111,$C583,Тех_Движение!$B$2:$B$5111,"&lt;="&amp;M$3)-$F583)))</f>
        <v/>
      </c>
      <c r="N583" s="54">
        <f>IF(OR($B583="",N$3&lt;$D583+Настройки!$B$7),0,MAX(0,$E583-MAX(0,SUMIFS(Тех_Движение!$G$2:$G$5111,Тех_Движение!$D$2:$D$5111,$C583,Тех_Движение!$B$2:$B$5111,"&lt;="&amp;N$3)-$F583)))</f>
        <v/>
      </c>
      <c r="O583" s="54">
        <f>IF(OR($B583="",O$3&lt;$D583+Настройки!$B$7),0,MAX(0,$E583-MAX(0,SUMIFS(Тех_Движение!$G$2:$G$5111,Тех_Движение!$D$2:$D$5111,$C583,Тех_Движение!$B$2:$B$5111,"&lt;="&amp;O$3)-$F583)))</f>
        <v/>
      </c>
      <c r="P583" s="54">
        <f>IF(OR($B583="",P$3&lt;$D583+Настройки!$B$7),0,MAX(0,$E583-MAX(0,SUMIFS(Тех_Движение!$G$2:$G$5111,Тех_Движение!$D$2:$D$5111,$C583,Тех_Движение!$B$2:$B$5111,"&lt;="&amp;P$3)-$F583)))</f>
        <v/>
      </c>
      <c r="Q583" s="54">
        <f>IF(OR($B583="",Q$3&lt;$D583+Настройки!$B$7),0,MAX(0,$E583-MAX(0,SUMIFS(Тех_Движение!$G$2:$G$5111,Тех_Движение!$D$2:$D$5111,$C583,Тех_Движение!$B$2:$B$5111,"&lt;="&amp;Q$3)-$F583)))</f>
        <v/>
      </c>
      <c r="R583" s="54">
        <f>IF($B583="","",SUM($K583:$Q583))</f>
        <v/>
      </c>
      <c r="S583" s="56">
        <f>IF($B583="","",VLOOKUP($C583,Настройки!$A$11:$L$17,9,FALSE))</f>
        <v/>
      </c>
      <c r="T583" s="56">
        <f>IF($B583="","",$R583*$S583)</f>
        <v/>
      </c>
    </row>
    <row r="584">
      <c r="A584" s="20">
        <f>Тех_Движение!$A$581</f>
        <v/>
      </c>
      <c r="B584" s="20">
        <f>IF(Тех_Движение!$F$581&gt;0,Тех_Движение!$I$581,"")</f>
        <v/>
      </c>
      <c r="C584" s="20">
        <f>IF($B584="","",Тех_Движение!$D$581)</f>
        <v/>
      </c>
      <c r="D584" s="42">
        <f>IF($B584="","",Тех_Движение!$B$581)</f>
        <v/>
      </c>
      <c r="E584" s="54">
        <f>IF($B584="","",Тех_Движение!$F$581)</f>
        <v/>
      </c>
      <c r="F584" s="54">
        <f>IF($B584="","",SUMIFS($E$5:$E583,$C$5:$C583,$C584))</f>
        <v/>
      </c>
      <c r="G584" s="54">
        <f>IF($B584="","",MAX(0,$E584-MAX(0,SUMIFS(Тех_Движение!$G$2:$G$5111,Тех_Движение!$D$2:$D$5111,$C584,Тех_Движение!$B$2:$B$5111,"&lt;="&amp;Настройки!$B$5-1)-$F584)))</f>
        <v/>
      </c>
      <c r="H584" s="54">
        <f>IF($B584="","",IF(AND($D584&gt;=Настройки!$B$5,$D584&lt;=Настройки!$B$6),$E584,0))</f>
        <v/>
      </c>
      <c r="I584" s="54">
        <f>IF($B584="","",$G584+$H584-$J584)</f>
        <v/>
      </c>
      <c r="J584" s="54">
        <f>IF($B584="","",MAX(0,$E584-MAX(0,SUMIFS(Тех_Движение!$G$2:$G$5111,Тех_Движение!$D$2:$D$5111,$C584,Тех_Движение!$B$2:$B$5111,"&lt;="&amp;Настройки!$B$6)-$F584)))</f>
        <v/>
      </c>
      <c r="K584" s="54">
        <f>IF(OR($B584="",K$3&lt;$D584+Настройки!$B$7),0,MAX(0,$E584-MAX(0,SUMIFS(Тех_Движение!$G$2:$G$5111,Тех_Движение!$D$2:$D$5111,$C584,Тех_Движение!$B$2:$B$5111,"&lt;="&amp;K$3)-$F584)))</f>
        <v/>
      </c>
      <c r="L584" s="54">
        <f>IF(OR($B584="",L$3&lt;$D584+Настройки!$B$7),0,MAX(0,$E584-MAX(0,SUMIFS(Тех_Движение!$G$2:$G$5111,Тех_Движение!$D$2:$D$5111,$C584,Тех_Движение!$B$2:$B$5111,"&lt;="&amp;L$3)-$F584)))</f>
        <v/>
      </c>
      <c r="M584" s="54">
        <f>IF(OR($B584="",M$3&lt;$D584+Настройки!$B$7),0,MAX(0,$E584-MAX(0,SUMIFS(Тех_Движение!$G$2:$G$5111,Тех_Движение!$D$2:$D$5111,$C584,Тех_Движение!$B$2:$B$5111,"&lt;="&amp;M$3)-$F584)))</f>
        <v/>
      </c>
      <c r="N584" s="54">
        <f>IF(OR($B584="",N$3&lt;$D584+Настройки!$B$7),0,MAX(0,$E584-MAX(0,SUMIFS(Тех_Движение!$G$2:$G$5111,Тех_Движение!$D$2:$D$5111,$C584,Тех_Движение!$B$2:$B$5111,"&lt;="&amp;N$3)-$F584)))</f>
        <v/>
      </c>
      <c r="O584" s="54">
        <f>IF(OR($B584="",O$3&lt;$D584+Настройки!$B$7),0,MAX(0,$E584-MAX(0,SUMIFS(Тех_Движение!$G$2:$G$5111,Тех_Движение!$D$2:$D$5111,$C584,Тех_Движение!$B$2:$B$5111,"&lt;="&amp;O$3)-$F584)))</f>
        <v/>
      </c>
      <c r="P584" s="54">
        <f>IF(OR($B584="",P$3&lt;$D584+Настройки!$B$7),0,MAX(0,$E584-MAX(0,SUMIFS(Тех_Движение!$G$2:$G$5111,Тех_Движение!$D$2:$D$5111,$C584,Тех_Движение!$B$2:$B$5111,"&lt;="&amp;P$3)-$F584)))</f>
        <v/>
      </c>
      <c r="Q584" s="54">
        <f>IF(OR($B584="",Q$3&lt;$D584+Настройки!$B$7),0,MAX(0,$E584-MAX(0,SUMIFS(Тех_Движение!$G$2:$G$5111,Тех_Движение!$D$2:$D$5111,$C584,Тех_Движение!$B$2:$B$5111,"&lt;="&amp;Q$3)-$F584)))</f>
        <v/>
      </c>
      <c r="R584" s="54">
        <f>IF($B584="","",SUM($K584:$Q584))</f>
        <v/>
      </c>
      <c r="S584" s="56">
        <f>IF($B584="","",VLOOKUP($C584,Настройки!$A$11:$L$17,9,FALSE))</f>
        <v/>
      </c>
      <c r="T584" s="56">
        <f>IF($B584="","",$R584*$S584)</f>
        <v/>
      </c>
    </row>
    <row r="585">
      <c r="A585" s="20">
        <f>Тех_Движение!$A$582</f>
        <v/>
      </c>
      <c r="B585" s="20">
        <f>IF(Тех_Движение!$F$582&gt;0,Тех_Движение!$I$582,"")</f>
        <v/>
      </c>
      <c r="C585" s="20">
        <f>IF($B585="","",Тех_Движение!$D$582)</f>
        <v/>
      </c>
      <c r="D585" s="42">
        <f>IF($B585="","",Тех_Движение!$B$582)</f>
        <v/>
      </c>
      <c r="E585" s="54">
        <f>IF($B585="","",Тех_Движение!$F$582)</f>
        <v/>
      </c>
      <c r="F585" s="54">
        <f>IF($B585="","",SUMIFS($E$5:$E584,$C$5:$C584,$C585))</f>
        <v/>
      </c>
      <c r="G585" s="54">
        <f>IF($B585="","",MAX(0,$E585-MAX(0,SUMIFS(Тех_Движение!$G$2:$G$5111,Тех_Движение!$D$2:$D$5111,$C585,Тех_Движение!$B$2:$B$5111,"&lt;="&amp;Настройки!$B$5-1)-$F585)))</f>
        <v/>
      </c>
      <c r="H585" s="54">
        <f>IF($B585="","",IF(AND($D585&gt;=Настройки!$B$5,$D585&lt;=Настройки!$B$6),$E585,0))</f>
        <v/>
      </c>
      <c r="I585" s="54">
        <f>IF($B585="","",$G585+$H585-$J585)</f>
        <v/>
      </c>
      <c r="J585" s="54">
        <f>IF($B585="","",MAX(0,$E585-MAX(0,SUMIFS(Тех_Движение!$G$2:$G$5111,Тех_Движение!$D$2:$D$5111,$C585,Тех_Движение!$B$2:$B$5111,"&lt;="&amp;Настройки!$B$6)-$F585)))</f>
        <v/>
      </c>
      <c r="K585" s="54">
        <f>IF(OR($B585="",K$3&lt;$D585+Настройки!$B$7),0,MAX(0,$E585-MAX(0,SUMIFS(Тех_Движение!$G$2:$G$5111,Тех_Движение!$D$2:$D$5111,$C585,Тех_Движение!$B$2:$B$5111,"&lt;="&amp;K$3)-$F585)))</f>
        <v/>
      </c>
      <c r="L585" s="54">
        <f>IF(OR($B585="",L$3&lt;$D585+Настройки!$B$7),0,MAX(0,$E585-MAX(0,SUMIFS(Тех_Движение!$G$2:$G$5111,Тех_Движение!$D$2:$D$5111,$C585,Тех_Движение!$B$2:$B$5111,"&lt;="&amp;L$3)-$F585)))</f>
        <v/>
      </c>
      <c r="M585" s="54">
        <f>IF(OR($B585="",M$3&lt;$D585+Настройки!$B$7),0,MAX(0,$E585-MAX(0,SUMIFS(Тех_Движение!$G$2:$G$5111,Тех_Движение!$D$2:$D$5111,$C585,Тех_Движение!$B$2:$B$5111,"&lt;="&amp;M$3)-$F585)))</f>
        <v/>
      </c>
      <c r="N585" s="54">
        <f>IF(OR($B585="",N$3&lt;$D585+Настройки!$B$7),0,MAX(0,$E585-MAX(0,SUMIFS(Тех_Движение!$G$2:$G$5111,Тех_Движение!$D$2:$D$5111,$C585,Тех_Движение!$B$2:$B$5111,"&lt;="&amp;N$3)-$F585)))</f>
        <v/>
      </c>
      <c r="O585" s="54">
        <f>IF(OR($B585="",O$3&lt;$D585+Настройки!$B$7),0,MAX(0,$E585-MAX(0,SUMIFS(Тех_Движение!$G$2:$G$5111,Тех_Движение!$D$2:$D$5111,$C585,Тех_Движение!$B$2:$B$5111,"&lt;="&amp;O$3)-$F585)))</f>
        <v/>
      </c>
      <c r="P585" s="54">
        <f>IF(OR($B585="",P$3&lt;$D585+Настройки!$B$7),0,MAX(0,$E585-MAX(0,SUMIFS(Тех_Движение!$G$2:$G$5111,Тех_Движение!$D$2:$D$5111,$C585,Тех_Движение!$B$2:$B$5111,"&lt;="&amp;P$3)-$F585)))</f>
        <v/>
      </c>
      <c r="Q585" s="54">
        <f>IF(OR($B585="",Q$3&lt;$D585+Настройки!$B$7),0,MAX(0,$E585-MAX(0,SUMIFS(Тех_Движение!$G$2:$G$5111,Тех_Движение!$D$2:$D$5111,$C585,Тех_Движение!$B$2:$B$5111,"&lt;="&amp;Q$3)-$F585)))</f>
        <v/>
      </c>
      <c r="R585" s="54">
        <f>IF($B585="","",SUM($K585:$Q585))</f>
        <v/>
      </c>
      <c r="S585" s="56">
        <f>IF($B585="","",VLOOKUP($C585,Настройки!$A$11:$L$17,9,FALSE))</f>
        <v/>
      </c>
      <c r="T585" s="56">
        <f>IF($B585="","",$R585*$S585)</f>
        <v/>
      </c>
    </row>
    <row r="586">
      <c r="A586" s="20">
        <f>Тех_Движение!$A$583</f>
        <v/>
      </c>
      <c r="B586" s="20">
        <f>IF(Тех_Движение!$F$583&gt;0,Тех_Движение!$I$583,"")</f>
        <v/>
      </c>
      <c r="C586" s="20">
        <f>IF($B586="","",Тех_Движение!$D$583)</f>
        <v/>
      </c>
      <c r="D586" s="42">
        <f>IF($B586="","",Тех_Движение!$B$583)</f>
        <v/>
      </c>
      <c r="E586" s="54">
        <f>IF($B586="","",Тех_Движение!$F$583)</f>
        <v/>
      </c>
      <c r="F586" s="54">
        <f>IF($B586="","",SUMIFS($E$5:$E585,$C$5:$C585,$C586))</f>
        <v/>
      </c>
      <c r="G586" s="54">
        <f>IF($B586="","",MAX(0,$E586-MAX(0,SUMIFS(Тех_Движение!$G$2:$G$5111,Тех_Движение!$D$2:$D$5111,$C586,Тех_Движение!$B$2:$B$5111,"&lt;="&amp;Настройки!$B$5-1)-$F586)))</f>
        <v/>
      </c>
      <c r="H586" s="54">
        <f>IF($B586="","",IF(AND($D586&gt;=Настройки!$B$5,$D586&lt;=Настройки!$B$6),$E586,0))</f>
        <v/>
      </c>
      <c r="I586" s="54">
        <f>IF($B586="","",$G586+$H586-$J586)</f>
        <v/>
      </c>
      <c r="J586" s="54">
        <f>IF($B586="","",MAX(0,$E586-MAX(0,SUMIFS(Тех_Движение!$G$2:$G$5111,Тех_Движение!$D$2:$D$5111,$C586,Тех_Движение!$B$2:$B$5111,"&lt;="&amp;Настройки!$B$6)-$F586)))</f>
        <v/>
      </c>
      <c r="K586" s="54">
        <f>IF(OR($B586="",K$3&lt;$D586+Настройки!$B$7),0,MAX(0,$E586-MAX(0,SUMIFS(Тех_Движение!$G$2:$G$5111,Тех_Движение!$D$2:$D$5111,$C586,Тех_Движение!$B$2:$B$5111,"&lt;="&amp;K$3)-$F586)))</f>
        <v/>
      </c>
      <c r="L586" s="54">
        <f>IF(OR($B586="",L$3&lt;$D586+Настройки!$B$7),0,MAX(0,$E586-MAX(0,SUMIFS(Тех_Движение!$G$2:$G$5111,Тех_Движение!$D$2:$D$5111,$C586,Тех_Движение!$B$2:$B$5111,"&lt;="&amp;L$3)-$F586)))</f>
        <v/>
      </c>
      <c r="M586" s="54">
        <f>IF(OR($B586="",M$3&lt;$D586+Настройки!$B$7),0,MAX(0,$E586-MAX(0,SUMIFS(Тех_Движение!$G$2:$G$5111,Тех_Движение!$D$2:$D$5111,$C586,Тех_Движение!$B$2:$B$5111,"&lt;="&amp;M$3)-$F586)))</f>
        <v/>
      </c>
      <c r="N586" s="54">
        <f>IF(OR($B586="",N$3&lt;$D586+Настройки!$B$7),0,MAX(0,$E586-MAX(0,SUMIFS(Тех_Движение!$G$2:$G$5111,Тех_Движение!$D$2:$D$5111,$C586,Тех_Движение!$B$2:$B$5111,"&lt;="&amp;N$3)-$F586)))</f>
        <v/>
      </c>
      <c r="O586" s="54">
        <f>IF(OR($B586="",O$3&lt;$D586+Настройки!$B$7),0,MAX(0,$E586-MAX(0,SUMIFS(Тех_Движение!$G$2:$G$5111,Тех_Движение!$D$2:$D$5111,$C586,Тех_Движение!$B$2:$B$5111,"&lt;="&amp;O$3)-$F586)))</f>
        <v/>
      </c>
      <c r="P586" s="54">
        <f>IF(OR($B586="",P$3&lt;$D586+Настройки!$B$7),0,MAX(0,$E586-MAX(0,SUMIFS(Тех_Движение!$G$2:$G$5111,Тех_Движение!$D$2:$D$5111,$C586,Тех_Движение!$B$2:$B$5111,"&lt;="&amp;P$3)-$F586)))</f>
        <v/>
      </c>
      <c r="Q586" s="54">
        <f>IF(OR($B586="",Q$3&lt;$D586+Настройки!$B$7),0,MAX(0,$E586-MAX(0,SUMIFS(Тех_Движение!$G$2:$G$5111,Тех_Движение!$D$2:$D$5111,$C586,Тех_Движение!$B$2:$B$5111,"&lt;="&amp;Q$3)-$F586)))</f>
        <v/>
      </c>
      <c r="R586" s="54">
        <f>IF($B586="","",SUM($K586:$Q586))</f>
        <v/>
      </c>
      <c r="S586" s="56">
        <f>IF($B586="","",VLOOKUP($C586,Настройки!$A$11:$L$17,9,FALSE))</f>
        <v/>
      </c>
      <c r="T586" s="56">
        <f>IF($B586="","",$R586*$S586)</f>
        <v/>
      </c>
    </row>
    <row r="587">
      <c r="A587" s="20">
        <f>Тех_Движение!$A$584</f>
        <v/>
      </c>
      <c r="B587" s="20">
        <f>IF(Тех_Движение!$F$584&gt;0,Тех_Движение!$I$584,"")</f>
        <v/>
      </c>
      <c r="C587" s="20">
        <f>IF($B587="","",Тех_Движение!$D$584)</f>
        <v/>
      </c>
      <c r="D587" s="42">
        <f>IF($B587="","",Тех_Движение!$B$584)</f>
        <v/>
      </c>
      <c r="E587" s="54">
        <f>IF($B587="","",Тех_Движение!$F$584)</f>
        <v/>
      </c>
      <c r="F587" s="54">
        <f>IF($B587="","",SUMIFS($E$5:$E586,$C$5:$C586,$C587))</f>
        <v/>
      </c>
      <c r="G587" s="54">
        <f>IF($B587="","",MAX(0,$E587-MAX(0,SUMIFS(Тех_Движение!$G$2:$G$5111,Тех_Движение!$D$2:$D$5111,$C587,Тех_Движение!$B$2:$B$5111,"&lt;="&amp;Настройки!$B$5-1)-$F587)))</f>
        <v/>
      </c>
      <c r="H587" s="54">
        <f>IF($B587="","",IF(AND($D587&gt;=Настройки!$B$5,$D587&lt;=Настройки!$B$6),$E587,0))</f>
        <v/>
      </c>
      <c r="I587" s="54">
        <f>IF($B587="","",$G587+$H587-$J587)</f>
        <v/>
      </c>
      <c r="J587" s="54">
        <f>IF($B587="","",MAX(0,$E587-MAX(0,SUMIFS(Тех_Движение!$G$2:$G$5111,Тех_Движение!$D$2:$D$5111,$C587,Тех_Движение!$B$2:$B$5111,"&lt;="&amp;Настройки!$B$6)-$F587)))</f>
        <v/>
      </c>
      <c r="K587" s="54">
        <f>IF(OR($B587="",K$3&lt;$D587+Настройки!$B$7),0,MAX(0,$E587-MAX(0,SUMIFS(Тех_Движение!$G$2:$G$5111,Тех_Движение!$D$2:$D$5111,$C587,Тех_Движение!$B$2:$B$5111,"&lt;="&amp;K$3)-$F587)))</f>
        <v/>
      </c>
      <c r="L587" s="54">
        <f>IF(OR($B587="",L$3&lt;$D587+Настройки!$B$7),0,MAX(0,$E587-MAX(0,SUMIFS(Тех_Движение!$G$2:$G$5111,Тех_Движение!$D$2:$D$5111,$C587,Тех_Движение!$B$2:$B$5111,"&lt;="&amp;L$3)-$F587)))</f>
        <v/>
      </c>
      <c r="M587" s="54">
        <f>IF(OR($B587="",M$3&lt;$D587+Настройки!$B$7),0,MAX(0,$E587-MAX(0,SUMIFS(Тех_Движение!$G$2:$G$5111,Тех_Движение!$D$2:$D$5111,$C587,Тех_Движение!$B$2:$B$5111,"&lt;="&amp;M$3)-$F587)))</f>
        <v/>
      </c>
      <c r="N587" s="54">
        <f>IF(OR($B587="",N$3&lt;$D587+Настройки!$B$7),0,MAX(0,$E587-MAX(0,SUMIFS(Тех_Движение!$G$2:$G$5111,Тех_Движение!$D$2:$D$5111,$C587,Тех_Движение!$B$2:$B$5111,"&lt;="&amp;N$3)-$F587)))</f>
        <v/>
      </c>
      <c r="O587" s="54">
        <f>IF(OR($B587="",O$3&lt;$D587+Настройки!$B$7),0,MAX(0,$E587-MAX(0,SUMIFS(Тех_Движение!$G$2:$G$5111,Тех_Движение!$D$2:$D$5111,$C587,Тех_Движение!$B$2:$B$5111,"&lt;="&amp;O$3)-$F587)))</f>
        <v/>
      </c>
      <c r="P587" s="54">
        <f>IF(OR($B587="",P$3&lt;$D587+Настройки!$B$7),0,MAX(0,$E587-MAX(0,SUMIFS(Тех_Движение!$G$2:$G$5111,Тех_Движение!$D$2:$D$5111,$C587,Тех_Движение!$B$2:$B$5111,"&lt;="&amp;P$3)-$F587)))</f>
        <v/>
      </c>
      <c r="Q587" s="54">
        <f>IF(OR($B587="",Q$3&lt;$D587+Настройки!$B$7),0,MAX(0,$E587-MAX(0,SUMIFS(Тех_Движение!$G$2:$G$5111,Тех_Движение!$D$2:$D$5111,$C587,Тех_Движение!$B$2:$B$5111,"&lt;="&amp;Q$3)-$F587)))</f>
        <v/>
      </c>
      <c r="R587" s="54">
        <f>IF($B587="","",SUM($K587:$Q587))</f>
        <v/>
      </c>
      <c r="S587" s="56">
        <f>IF($B587="","",VLOOKUP($C587,Настройки!$A$11:$L$17,9,FALSE))</f>
        <v/>
      </c>
      <c r="T587" s="56">
        <f>IF($B587="","",$R587*$S587)</f>
        <v/>
      </c>
    </row>
    <row r="588">
      <c r="A588" s="20">
        <f>Тех_Движение!$A$585</f>
        <v/>
      </c>
      <c r="B588" s="20">
        <f>IF(Тех_Движение!$F$585&gt;0,Тех_Движение!$I$585,"")</f>
        <v/>
      </c>
      <c r="C588" s="20">
        <f>IF($B588="","",Тех_Движение!$D$585)</f>
        <v/>
      </c>
      <c r="D588" s="42">
        <f>IF($B588="","",Тех_Движение!$B$585)</f>
        <v/>
      </c>
      <c r="E588" s="54">
        <f>IF($B588="","",Тех_Движение!$F$585)</f>
        <v/>
      </c>
      <c r="F588" s="54">
        <f>IF($B588="","",SUMIFS($E$5:$E587,$C$5:$C587,$C588))</f>
        <v/>
      </c>
      <c r="G588" s="54">
        <f>IF($B588="","",MAX(0,$E588-MAX(0,SUMIFS(Тех_Движение!$G$2:$G$5111,Тех_Движение!$D$2:$D$5111,$C588,Тех_Движение!$B$2:$B$5111,"&lt;="&amp;Настройки!$B$5-1)-$F588)))</f>
        <v/>
      </c>
      <c r="H588" s="54">
        <f>IF($B588="","",IF(AND($D588&gt;=Настройки!$B$5,$D588&lt;=Настройки!$B$6),$E588,0))</f>
        <v/>
      </c>
      <c r="I588" s="54">
        <f>IF($B588="","",$G588+$H588-$J588)</f>
        <v/>
      </c>
      <c r="J588" s="54">
        <f>IF($B588="","",MAX(0,$E588-MAX(0,SUMIFS(Тех_Движение!$G$2:$G$5111,Тех_Движение!$D$2:$D$5111,$C588,Тех_Движение!$B$2:$B$5111,"&lt;="&amp;Настройки!$B$6)-$F588)))</f>
        <v/>
      </c>
      <c r="K588" s="54">
        <f>IF(OR($B588="",K$3&lt;$D588+Настройки!$B$7),0,MAX(0,$E588-MAX(0,SUMIFS(Тех_Движение!$G$2:$G$5111,Тех_Движение!$D$2:$D$5111,$C588,Тех_Движение!$B$2:$B$5111,"&lt;="&amp;K$3)-$F588)))</f>
        <v/>
      </c>
      <c r="L588" s="54">
        <f>IF(OR($B588="",L$3&lt;$D588+Настройки!$B$7),0,MAX(0,$E588-MAX(0,SUMIFS(Тех_Движение!$G$2:$G$5111,Тех_Движение!$D$2:$D$5111,$C588,Тех_Движение!$B$2:$B$5111,"&lt;="&amp;L$3)-$F588)))</f>
        <v/>
      </c>
      <c r="M588" s="54">
        <f>IF(OR($B588="",M$3&lt;$D588+Настройки!$B$7),0,MAX(0,$E588-MAX(0,SUMIFS(Тех_Движение!$G$2:$G$5111,Тех_Движение!$D$2:$D$5111,$C588,Тех_Движение!$B$2:$B$5111,"&lt;="&amp;M$3)-$F588)))</f>
        <v/>
      </c>
      <c r="N588" s="54">
        <f>IF(OR($B588="",N$3&lt;$D588+Настройки!$B$7),0,MAX(0,$E588-MAX(0,SUMIFS(Тех_Движение!$G$2:$G$5111,Тех_Движение!$D$2:$D$5111,$C588,Тех_Движение!$B$2:$B$5111,"&lt;="&amp;N$3)-$F588)))</f>
        <v/>
      </c>
      <c r="O588" s="54">
        <f>IF(OR($B588="",O$3&lt;$D588+Настройки!$B$7),0,MAX(0,$E588-MAX(0,SUMIFS(Тех_Движение!$G$2:$G$5111,Тех_Движение!$D$2:$D$5111,$C588,Тех_Движение!$B$2:$B$5111,"&lt;="&amp;O$3)-$F588)))</f>
        <v/>
      </c>
      <c r="P588" s="54">
        <f>IF(OR($B588="",P$3&lt;$D588+Настройки!$B$7),0,MAX(0,$E588-MAX(0,SUMIFS(Тех_Движение!$G$2:$G$5111,Тех_Движение!$D$2:$D$5111,$C588,Тех_Движение!$B$2:$B$5111,"&lt;="&amp;P$3)-$F588)))</f>
        <v/>
      </c>
      <c r="Q588" s="54">
        <f>IF(OR($B588="",Q$3&lt;$D588+Настройки!$B$7),0,MAX(0,$E588-MAX(0,SUMIFS(Тех_Движение!$G$2:$G$5111,Тех_Движение!$D$2:$D$5111,$C588,Тех_Движение!$B$2:$B$5111,"&lt;="&amp;Q$3)-$F588)))</f>
        <v/>
      </c>
      <c r="R588" s="54">
        <f>IF($B588="","",SUM($K588:$Q588))</f>
        <v/>
      </c>
      <c r="S588" s="56">
        <f>IF($B588="","",VLOOKUP($C588,Настройки!$A$11:$L$17,9,FALSE))</f>
        <v/>
      </c>
      <c r="T588" s="56">
        <f>IF($B588="","",$R588*$S588)</f>
        <v/>
      </c>
    </row>
    <row r="589">
      <c r="A589" s="20">
        <f>Тех_Движение!$A$586</f>
        <v/>
      </c>
      <c r="B589" s="20">
        <f>IF(Тех_Движение!$F$586&gt;0,Тех_Движение!$I$586,"")</f>
        <v/>
      </c>
      <c r="C589" s="20">
        <f>IF($B589="","",Тех_Движение!$D$586)</f>
        <v/>
      </c>
      <c r="D589" s="42">
        <f>IF($B589="","",Тех_Движение!$B$586)</f>
        <v/>
      </c>
      <c r="E589" s="54">
        <f>IF($B589="","",Тех_Движение!$F$586)</f>
        <v/>
      </c>
      <c r="F589" s="54">
        <f>IF($B589="","",SUMIFS($E$5:$E588,$C$5:$C588,$C589))</f>
        <v/>
      </c>
      <c r="G589" s="54">
        <f>IF($B589="","",MAX(0,$E589-MAX(0,SUMIFS(Тех_Движение!$G$2:$G$5111,Тех_Движение!$D$2:$D$5111,$C589,Тех_Движение!$B$2:$B$5111,"&lt;="&amp;Настройки!$B$5-1)-$F589)))</f>
        <v/>
      </c>
      <c r="H589" s="54">
        <f>IF($B589="","",IF(AND($D589&gt;=Настройки!$B$5,$D589&lt;=Настройки!$B$6),$E589,0))</f>
        <v/>
      </c>
      <c r="I589" s="54">
        <f>IF($B589="","",$G589+$H589-$J589)</f>
        <v/>
      </c>
      <c r="J589" s="54">
        <f>IF($B589="","",MAX(0,$E589-MAX(0,SUMIFS(Тех_Движение!$G$2:$G$5111,Тех_Движение!$D$2:$D$5111,$C589,Тех_Движение!$B$2:$B$5111,"&lt;="&amp;Настройки!$B$6)-$F589)))</f>
        <v/>
      </c>
      <c r="K589" s="54">
        <f>IF(OR($B589="",K$3&lt;$D589+Настройки!$B$7),0,MAX(0,$E589-MAX(0,SUMIFS(Тех_Движение!$G$2:$G$5111,Тех_Движение!$D$2:$D$5111,$C589,Тех_Движение!$B$2:$B$5111,"&lt;="&amp;K$3)-$F589)))</f>
        <v/>
      </c>
      <c r="L589" s="54">
        <f>IF(OR($B589="",L$3&lt;$D589+Настройки!$B$7),0,MAX(0,$E589-MAX(0,SUMIFS(Тех_Движение!$G$2:$G$5111,Тех_Движение!$D$2:$D$5111,$C589,Тех_Движение!$B$2:$B$5111,"&lt;="&amp;L$3)-$F589)))</f>
        <v/>
      </c>
      <c r="M589" s="54">
        <f>IF(OR($B589="",M$3&lt;$D589+Настройки!$B$7),0,MAX(0,$E589-MAX(0,SUMIFS(Тех_Движение!$G$2:$G$5111,Тех_Движение!$D$2:$D$5111,$C589,Тех_Движение!$B$2:$B$5111,"&lt;="&amp;M$3)-$F589)))</f>
        <v/>
      </c>
      <c r="N589" s="54">
        <f>IF(OR($B589="",N$3&lt;$D589+Настройки!$B$7),0,MAX(0,$E589-MAX(0,SUMIFS(Тех_Движение!$G$2:$G$5111,Тех_Движение!$D$2:$D$5111,$C589,Тех_Движение!$B$2:$B$5111,"&lt;="&amp;N$3)-$F589)))</f>
        <v/>
      </c>
      <c r="O589" s="54">
        <f>IF(OR($B589="",O$3&lt;$D589+Настройки!$B$7),0,MAX(0,$E589-MAX(0,SUMIFS(Тех_Движение!$G$2:$G$5111,Тех_Движение!$D$2:$D$5111,$C589,Тех_Движение!$B$2:$B$5111,"&lt;="&amp;O$3)-$F589)))</f>
        <v/>
      </c>
      <c r="P589" s="54">
        <f>IF(OR($B589="",P$3&lt;$D589+Настройки!$B$7),0,MAX(0,$E589-MAX(0,SUMIFS(Тех_Движение!$G$2:$G$5111,Тех_Движение!$D$2:$D$5111,$C589,Тех_Движение!$B$2:$B$5111,"&lt;="&amp;P$3)-$F589)))</f>
        <v/>
      </c>
      <c r="Q589" s="54">
        <f>IF(OR($B589="",Q$3&lt;$D589+Настройки!$B$7),0,MAX(0,$E589-MAX(0,SUMIFS(Тех_Движение!$G$2:$G$5111,Тех_Движение!$D$2:$D$5111,$C589,Тех_Движение!$B$2:$B$5111,"&lt;="&amp;Q$3)-$F589)))</f>
        <v/>
      </c>
      <c r="R589" s="54">
        <f>IF($B589="","",SUM($K589:$Q589))</f>
        <v/>
      </c>
      <c r="S589" s="56">
        <f>IF($B589="","",VLOOKUP($C589,Настройки!$A$11:$L$17,9,FALSE))</f>
        <v/>
      </c>
      <c r="T589" s="56">
        <f>IF($B589="","",$R589*$S589)</f>
        <v/>
      </c>
    </row>
    <row r="590">
      <c r="A590" s="20">
        <f>Тех_Движение!$A$587</f>
        <v/>
      </c>
      <c r="B590" s="20">
        <f>IF(Тех_Движение!$F$587&gt;0,Тех_Движение!$I$587,"")</f>
        <v/>
      </c>
      <c r="C590" s="20">
        <f>IF($B590="","",Тех_Движение!$D$587)</f>
        <v/>
      </c>
      <c r="D590" s="42">
        <f>IF($B590="","",Тех_Движение!$B$587)</f>
        <v/>
      </c>
      <c r="E590" s="54">
        <f>IF($B590="","",Тех_Движение!$F$587)</f>
        <v/>
      </c>
      <c r="F590" s="54">
        <f>IF($B590="","",SUMIFS($E$5:$E589,$C$5:$C589,$C590))</f>
        <v/>
      </c>
      <c r="G590" s="54">
        <f>IF($B590="","",MAX(0,$E590-MAX(0,SUMIFS(Тех_Движение!$G$2:$G$5111,Тех_Движение!$D$2:$D$5111,$C590,Тех_Движение!$B$2:$B$5111,"&lt;="&amp;Настройки!$B$5-1)-$F590)))</f>
        <v/>
      </c>
      <c r="H590" s="54">
        <f>IF($B590="","",IF(AND($D590&gt;=Настройки!$B$5,$D590&lt;=Настройки!$B$6),$E590,0))</f>
        <v/>
      </c>
      <c r="I590" s="54">
        <f>IF($B590="","",$G590+$H590-$J590)</f>
        <v/>
      </c>
      <c r="J590" s="54">
        <f>IF($B590="","",MAX(0,$E590-MAX(0,SUMIFS(Тех_Движение!$G$2:$G$5111,Тех_Движение!$D$2:$D$5111,$C590,Тех_Движение!$B$2:$B$5111,"&lt;="&amp;Настройки!$B$6)-$F590)))</f>
        <v/>
      </c>
      <c r="K590" s="54">
        <f>IF(OR($B590="",K$3&lt;$D590+Настройки!$B$7),0,MAX(0,$E590-MAX(0,SUMIFS(Тех_Движение!$G$2:$G$5111,Тех_Движение!$D$2:$D$5111,$C590,Тех_Движение!$B$2:$B$5111,"&lt;="&amp;K$3)-$F590)))</f>
        <v/>
      </c>
      <c r="L590" s="54">
        <f>IF(OR($B590="",L$3&lt;$D590+Настройки!$B$7),0,MAX(0,$E590-MAX(0,SUMIFS(Тех_Движение!$G$2:$G$5111,Тех_Движение!$D$2:$D$5111,$C590,Тех_Движение!$B$2:$B$5111,"&lt;="&amp;L$3)-$F590)))</f>
        <v/>
      </c>
      <c r="M590" s="54">
        <f>IF(OR($B590="",M$3&lt;$D590+Настройки!$B$7),0,MAX(0,$E590-MAX(0,SUMIFS(Тех_Движение!$G$2:$G$5111,Тех_Движение!$D$2:$D$5111,$C590,Тех_Движение!$B$2:$B$5111,"&lt;="&amp;M$3)-$F590)))</f>
        <v/>
      </c>
      <c r="N590" s="54">
        <f>IF(OR($B590="",N$3&lt;$D590+Настройки!$B$7),0,MAX(0,$E590-MAX(0,SUMIFS(Тех_Движение!$G$2:$G$5111,Тех_Движение!$D$2:$D$5111,$C590,Тех_Движение!$B$2:$B$5111,"&lt;="&amp;N$3)-$F590)))</f>
        <v/>
      </c>
      <c r="O590" s="54">
        <f>IF(OR($B590="",O$3&lt;$D590+Настройки!$B$7),0,MAX(0,$E590-MAX(0,SUMIFS(Тех_Движение!$G$2:$G$5111,Тех_Движение!$D$2:$D$5111,$C590,Тех_Движение!$B$2:$B$5111,"&lt;="&amp;O$3)-$F590)))</f>
        <v/>
      </c>
      <c r="P590" s="54">
        <f>IF(OR($B590="",P$3&lt;$D590+Настройки!$B$7),0,MAX(0,$E590-MAX(0,SUMIFS(Тех_Движение!$G$2:$G$5111,Тех_Движение!$D$2:$D$5111,$C590,Тех_Движение!$B$2:$B$5111,"&lt;="&amp;P$3)-$F590)))</f>
        <v/>
      </c>
      <c r="Q590" s="54">
        <f>IF(OR($B590="",Q$3&lt;$D590+Настройки!$B$7),0,MAX(0,$E590-MAX(0,SUMIFS(Тех_Движение!$G$2:$G$5111,Тех_Движение!$D$2:$D$5111,$C590,Тех_Движение!$B$2:$B$5111,"&lt;="&amp;Q$3)-$F590)))</f>
        <v/>
      </c>
      <c r="R590" s="54">
        <f>IF($B590="","",SUM($K590:$Q590))</f>
        <v/>
      </c>
      <c r="S590" s="56">
        <f>IF($B590="","",VLOOKUP($C590,Настройки!$A$11:$L$17,9,FALSE))</f>
        <v/>
      </c>
      <c r="T590" s="56">
        <f>IF($B590="","",$R590*$S590)</f>
        <v/>
      </c>
    </row>
    <row r="591">
      <c r="A591" s="20">
        <f>Тех_Движение!$A$588</f>
        <v/>
      </c>
      <c r="B591" s="20">
        <f>IF(Тех_Движение!$F$588&gt;0,Тех_Движение!$I$588,"")</f>
        <v/>
      </c>
      <c r="C591" s="20">
        <f>IF($B591="","",Тех_Движение!$D$588)</f>
        <v/>
      </c>
      <c r="D591" s="42">
        <f>IF($B591="","",Тех_Движение!$B$588)</f>
        <v/>
      </c>
      <c r="E591" s="54">
        <f>IF($B591="","",Тех_Движение!$F$588)</f>
        <v/>
      </c>
      <c r="F591" s="54">
        <f>IF($B591="","",SUMIFS($E$5:$E590,$C$5:$C590,$C591))</f>
        <v/>
      </c>
      <c r="G591" s="54">
        <f>IF($B591="","",MAX(0,$E591-MAX(0,SUMIFS(Тех_Движение!$G$2:$G$5111,Тех_Движение!$D$2:$D$5111,$C591,Тех_Движение!$B$2:$B$5111,"&lt;="&amp;Настройки!$B$5-1)-$F591)))</f>
        <v/>
      </c>
      <c r="H591" s="54">
        <f>IF($B591="","",IF(AND($D591&gt;=Настройки!$B$5,$D591&lt;=Настройки!$B$6),$E591,0))</f>
        <v/>
      </c>
      <c r="I591" s="54">
        <f>IF($B591="","",$G591+$H591-$J591)</f>
        <v/>
      </c>
      <c r="J591" s="54">
        <f>IF($B591="","",MAX(0,$E591-MAX(0,SUMIFS(Тех_Движение!$G$2:$G$5111,Тех_Движение!$D$2:$D$5111,$C591,Тех_Движение!$B$2:$B$5111,"&lt;="&amp;Настройки!$B$6)-$F591)))</f>
        <v/>
      </c>
      <c r="K591" s="54">
        <f>IF(OR($B591="",K$3&lt;$D591+Настройки!$B$7),0,MAX(0,$E591-MAX(0,SUMIFS(Тех_Движение!$G$2:$G$5111,Тех_Движение!$D$2:$D$5111,$C591,Тех_Движение!$B$2:$B$5111,"&lt;="&amp;K$3)-$F591)))</f>
        <v/>
      </c>
      <c r="L591" s="54">
        <f>IF(OR($B591="",L$3&lt;$D591+Настройки!$B$7),0,MAX(0,$E591-MAX(0,SUMIFS(Тех_Движение!$G$2:$G$5111,Тех_Движение!$D$2:$D$5111,$C591,Тех_Движение!$B$2:$B$5111,"&lt;="&amp;L$3)-$F591)))</f>
        <v/>
      </c>
      <c r="M591" s="54">
        <f>IF(OR($B591="",M$3&lt;$D591+Настройки!$B$7),0,MAX(0,$E591-MAX(0,SUMIFS(Тех_Движение!$G$2:$G$5111,Тех_Движение!$D$2:$D$5111,$C591,Тех_Движение!$B$2:$B$5111,"&lt;="&amp;M$3)-$F591)))</f>
        <v/>
      </c>
      <c r="N591" s="54">
        <f>IF(OR($B591="",N$3&lt;$D591+Настройки!$B$7),0,MAX(0,$E591-MAX(0,SUMIFS(Тех_Движение!$G$2:$G$5111,Тех_Движение!$D$2:$D$5111,$C591,Тех_Движение!$B$2:$B$5111,"&lt;="&amp;N$3)-$F591)))</f>
        <v/>
      </c>
      <c r="O591" s="54">
        <f>IF(OR($B591="",O$3&lt;$D591+Настройки!$B$7),0,MAX(0,$E591-MAX(0,SUMIFS(Тех_Движение!$G$2:$G$5111,Тех_Движение!$D$2:$D$5111,$C591,Тех_Движение!$B$2:$B$5111,"&lt;="&amp;O$3)-$F591)))</f>
        <v/>
      </c>
      <c r="P591" s="54">
        <f>IF(OR($B591="",P$3&lt;$D591+Настройки!$B$7),0,MAX(0,$E591-MAX(0,SUMIFS(Тех_Движение!$G$2:$G$5111,Тех_Движение!$D$2:$D$5111,$C591,Тех_Движение!$B$2:$B$5111,"&lt;="&amp;P$3)-$F591)))</f>
        <v/>
      </c>
      <c r="Q591" s="54">
        <f>IF(OR($B591="",Q$3&lt;$D591+Настройки!$B$7),0,MAX(0,$E591-MAX(0,SUMIFS(Тех_Движение!$G$2:$G$5111,Тех_Движение!$D$2:$D$5111,$C591,Тех_Движение!$B$2:$B$5111,"&lt;="&amp;Q$3)-$F591)))</f>
        <v/>
      </c>
      <c r="R591" s="54">
        <f>IF($B591="","",SUM($K591:$Q591))</f>
        <v/>
      </c>
      <c r="S591" s="56">
        <f>IF($B591="","",VLOOKUP($C591,Настройки!$A$11:$L$17,9,FALSE))</f>
        <v/>
      </c>
      <c r="T591" s="56">
        <f>IF($B591="","",$R591*$S591)</f>
        <v/>
      </c>
    </row>
    <row r="592">
      <c r="A592" s="20">
        <f>Тех_Движение!$A$589</f>
        <v/>
      </c>
      <c r="B592" s="20">
        <f>IF(Тех_Движение!$F$589&gt;0,Тех_Движение!$I$589,"")</f>
        <v/>
      </c>
      <c r="C592" s="20">
        <f>IF($B592="","",Тех_Движение!$D$589)</f>
        <v/>
      </c>
      <c r="D592" s="42">
        <f>IF($B592="","",Тех_Движение!$B$589)</f>
        <v/>
      </c>
      <c r="E592" s="54">
        <f>IF($B592="","",Тех_Движение!$F$589)</f>
        <v/>
      </c>
      <c r="F592" s="54">
        <f>IF($B592="","",SUMIFS($E$5:$E591,$C$5:$C591,$C592))</f>
        <v/>
      </c>
      <c r="G592" s="54">
        <f>IF($B592="","",MAX(0,$E592-MAX(0,SUMIFS(Тех_Движение!$G$2:$G$5111,Тех_Движение!$D$2:$D$5111,$C592,Тех_Движение!$B$2:$B$5111,"&lt;="&amp;Настройки!$B$5-1)-$F592)))</f>
        <v/>
      </c>
      <c r="H592" s="54">
        <f>IF($B592="","",IF(AND($D592&gt;=Настройки!$B$5,$D592&lt;=Настройки!$B$6),$E592,0))</f>
        <v/>
      </c>
      <c r="I592" s="54">
        <f>IF($B592="","",$G592+$H592-$J592)</f>
        <v/>
      </c>
      <c r="J592" s="54">
        <f>IF($B592="","",MAX(0,$E592-MAX(0,SUMIFS(Тех_Движение!$G$2:$G$5111,Тех_Движение!$D$2:$D$5111,$C592,Тех_Движение!$B$2:$B$5111,"&lt;="&amp;Настройки!$B$6)-$F592)))</f>
        <v/>
      </c>
      <c r="K592" s="54">
        <f>IF(OR($B592="",K$3&lt;$D592+Настройки!$B$7),0,MAX(0,$E592-MAX(0,SUMIFS(Тех_Движение!$G$2:$G$5111,Тех_Движение!$D$2:$D$5111,$C592,Тех_Движение!$B$2:$B$5111,"&lt;="&amp;K$3)-$F592)))</f>
        <v/>
      </c>
      <c r="L592" s="54">
        <f>IF(OR($B592="",L$3&lt;$D592+Настройки!$B$7),0,MAX(0,$E592-MAX(0,SUMIFS(Тех_Движение!$G$2:$G$5111,Тех_Движение!$D$2:$D$5111,$C592,Тех_Движение!$B$2:$B$5111,"&lt;="&amp;L$3)-$F592)))</f>
        <v/>
      </c>
      <c r="M592" s="54">
        <f>IF(OR($B592="",M$3&lt;$D592+Настройки!$B$7),0,MAX(0,$E592-MAX(0,SUMIFS(Тех_Движение!$G$2:$G$5111,Тех_Движение!$D$2:$D$5111,$C592,Тех_Движение!$B$2:$B$5111,"&lt;="&amp;M$3)-$F592)))</f>
        <v/>
      </c>
      <c r="N592" s="54">
        <f>IF(OR($B592="",N$3&lt;$D592+Настройки!$B$7),0,MAX(0,$E592-MAX(0,SUMIFS(Тех_Движение!$G$2:$G$5111,Тех_Движение!$D$2:$D$5111,$C592,Тех_Движение!$B$2:$B$5111,"&lt;="&amp;N$3)-$F592)))</f>
        <v/>
      </c>
      <c r="O592" s="54">
        <f>IF(OR($B592="",O$3&lt;$D592+Настройки!$B$7),0,MAX(0,$E592-MAX(0,SUMIFS(Тех_Движение!$G$2:$G$5111,Тех_Движение!$D$2:$D$5111,$C592,Тех_Движение!$B$2:$B$5111,"&lt;="&amp;O$3)-$F592)))</f>
        <v/>
      </c>
      <c r="P592" s="54">
        <f>IF(OR($B592="",P$3&lt;$D592+Настройки!$B$7),0,MAX(0,$E592-MAX(0,SUMIFS(Тех_Движение!$G$2:$G$5111,Тех_Движение!$D$2:$D$5111,$C592,Тех_Движение!$B$2:$B$5111,"&lt;="&amp;P$3)-$F592)))</f>
        <v/>
      </c>
      <c r="Q592" s="54">
        <f>IF(OR($B592="",Q$3&lt;$D592+Настройки!$B$7),0,MAX(0,$E592-MAX(0,SUMIFS(Тех_Движение!$G$2:$G$5111,Тех_Движение!$D$2:$D$5111,$C592,Тех_Движение!$B$2:$B$5111,"&lt;="&amp;Q$3)-$F592)))</f>
        <v/>
      </c>
      <c r="R592" s="54">
        <f>IF($B592="","",SUM($K592:$Q592))</f>
        <v/>
      </c>
      <c r="S592" s="56">
        <f>IF($B592="","",VLOOKUP($C592,Настройки!$A$11:$L$17,9,FALSE))</f>
        <v/>
      </c>
      <c r="T592" s="56">
        <f>IF($B592="","",$R592*$S592)</f>
        <v/>
      </c>
    </row>
    <row r="593">
      <c r="A593" s="20">
        <f>Тех_Движение!$A$590</f>
        <v/>
      </c>
      <c r="B593" s="20">
        <f>IF(Тех_Движение!$F$590&gt;0,Тех_Движение!$I$590,"")</f>
        <v/>
      </c>
      <c r="C593" s="20">
        <f>IF($B593="","",Тех_Движение!$D$590)</f>
        <v/>
      </c>
      <c r="D593" s="42">
        <f>IF($B593="","",Тех_Движение!$B$590)</f>
        <v/>
      </c>
      <c r="E593" s="54">
        <f>IF($B593="","",Тех_Движение!$F$590)</f>
        <v/>
      </c>
      <c r="F593" s="54">
        <f>IF($B593="","",SUMIFS($E$5:$E592,$C$5:$C592,$C593))</f>
        <v/>
      </c>
      <c r="G593" s="54">
        <f>IF($B593="","",MAX(0,$E593-MAX(0,SUMIFS(Тех_Движение!$G$2:$G$5111,Тех_Движение!$D$2:$D$5111,$C593,Тех_Движение!$B$2:$B$5111,"&lt;="&amp;Настройки!$B$5-1)-$F593)))</f>
        <v/>
      </c>
      <c r="H593" s="54">
        <f>IF($B593="","",IF(AND($D593&gt;=Настройки!$B$5,$D593&lt;=Настройки!$B$6),$E593,0))</f>
        <v/>
      </c>
      <c r="I593" s="54">
        <f>IF($B593="","",$G593+$H593-$J593)</f>
        <v/>
      </c>
      <c r="J593" s="54">
        <f>IF($B593="","",MAX(0,$E593-MAX(0,SUMIFS(Тех_Движение!$G$2:$G$5111,Тех_Движение!$D$2:$D$5111,$C593,Тех_Движение!$B$2:$B$5111,"&lt;="&amp;Настройки!$B$6)-$F593)))</f>
        <v/>
      </c>
      <c r="K593" s="54">
        <f>IF(OR($B593="",K$3&lt;$D593+Настройки!$B$7),0,MAX(0,$E593-MAX(0,SUMIFS(Тех_Движение!$G$2:$G$5111,Тех_Движение!$D$2:$D$5111,$C593,Тех_Движение!$B$2:$B$5111,"&lt;="&amp;K$3)-$F593)))</f>
        <v/>
      </c>
      <c r="L593" s="54">
        <f>IF(OR($B593="",L$3&lt;$D593+Настройки!$B$7),0,MAX(0,$E593-MAX(0,SUMIFS(Тех_Движение!$G$2:$G$5111,Тех_Движение!$D$2:$D$5111,$C593,Тех_Движение!$B$2:$B$5111,"&lt;="&amp;L$3)-$F593)))</f>
        <v/>
      </c>
      <c r="M593" s="54">
        <f>IF(OR($B593="",M$3&lt;$D593+Настройки!$B$7),0,MAX(0,$E593-MAX(0,SUMIFS(Тех_Движение!$G$2:$G$5111,Тех_Движение!$D$2:$D$5111,$C593,Тех_Движение!$B$2:$B$5111,"&lt;="&amp;M$3)-$F593)))</f>
        <v/>
      </c>
      <c r="N593" s="54">
        <f>IF(OR($B593="",N$3&lt;$D593+Настройки!$B$7),0,MAX(0,$E593-MAX(0,SUMIFS(Тех_Движение!$G$2:$G$5111,Тех_Движение!$D$2:$D$5111,$C593,Тех_Движение!$B$2:$B$5111,"&lt;="&amp;N$3)-$F593)))</f>
        <v/>
      </c>
      <c r="O593" s="54">
        <f>IF(OR($B593="",O$3&lt;$D593+Настройки!$B$7),0,MAX(0,$E593-MAX(0,SUMIFS(Тех_Движение!$G$2:$G$5111,Тех_Движение!$D$2:$D$5111,$C593,Тех_Движение!$B$2:$B$5111,"&lt;="&amp;O$3)-$F593)))</f>
        <v/>
      </c>
      <c r="P593" s="54">
        <f>IF(OR($B593="",P$3&lt;$D593+Настройки!$B$7),0,MAX(0,$E593-MAX(0,SUMIFS(Тех_Движение!$G$2:$G$5111,Тех_Движение!$D$2:$D$5111,$C593,Тех_Движение!$B$2:$B$5111,"&lt;="&amp;P$3)-$F593)))</f>
        <v/>
      </c>
      <c r="Q593" s="54">
        <f>IF(OR($B593="",Q$3&lt;$D593+Настройки!$B$7),0,MAX(0,$E593-MAX(0,SUMIFS(Тех_Движение!$G$2:$G$5111,Тех_Движение!$D$2:$D$5111,$C593,Тех_Движение!$B$2:$B$5111,"&lt;="&amp;Q$3)-$F593)))</f>
        <v/>
      </c>
      <c r="R593" s="54">
        <f>IF($B593="","",SUM($K593:$Q593))</f>
        <v/>
      </c>
      <c r="S593" s="56">
        <f>IF($B593="","",VLOOKUP($C593,Настройки!$A$11:$L$17,9,FALSE))</f>
        <v/>
      </c>
      <c r="T593" s="56">
        <f>IF($B593="","",$R593*$S593)</f>
        <v/>
      </c>
    </row>
    <row r="594">
      <c r="A594" s="20">
        <f>Тех_Движение!$A$591</f>
        <v/>
      </c>
      <c r="B594" s="20">
        <f>IF(Тех_Движение!$F$591&gt;0,Тех_Движение!$I$591,"")</f>
        <v/>
      </c>
      <c r="C594" s="20">
        <f>IF($B594="","",Тех_Движение!$D$591)</f>
        <v/>
      </c>
      <c r="D594" s="42">
        <f>IF($B594="","",Тех_Движение!$B$591)</f>
        <v/>
      </c>
      <c r="E594" s="54">
        <f>IF($B594="","",Тех_Движение!$F$591)</f>
        <v/>
      </c>
      <c r="F594" s="54">
        <f>IF($B594="","",SUMIFS($E$5:$E593,$C$5:$C593,$C594))</f>
        <v/>
      </c>
      <c r="G594" s="54">
        <f>IF($B594="","",MAX(0,$E594-MAX(0,SUMIFS(Тех_Движение!$G$2:$G$5111,Тех_Движение!$D$2:$D$5111,$C594,Тех_Движение!$B$2:$B$5111,"&lt;="&amp;Настройки!$B$5-1)-$F594)))</f>
        <v/>
      </c>
      <c r="H594" s="54">
        <f>IF($B594="","",IF(AND($D594&gt;=Настройки!$B$5,$D594&lt;=Настройки!$B$6),$E594,0))</f>
        <v/>
      </c>
      <c r="I594" s="54">
        <f>IF($B594="","",$G594+$H594-$J594)</f>
        <v/>
      </c>
      <c r="J594" s="54">
        <f>IF($B594="","",MAX(0,$E594-MAX(0,SUMIFS(Тех_Движение!$G$2:$G$5111,Тех_Движение!$D$2:$D$5111,$C594,Тех_Движение!$B$2:$B$5111,"&lt;="&amp;Настройки!$B$6)-$F594)))</f>
        <v/>
      </c>
      <c r="K594" s="54">
        <f>IF(OR($B594="",K$3&lt;$D594+Настройки!$B$7),0,MAX(0,$E594-MAX(0,SUMIFS(Тех_Движение!$G$2:$G$5111,Тех_Движение!$D$2:$D$5111,$C594,Тех_Движение!$B$2:$B$5111,"&lt;="&amp;K$3)-$F594)))</f>
        <v/>
      </c>
      <c r="L594" s="54">
        <f>IF(OR($B594="",L$3&lt;$D594+Настройки!$B$7),0,MAX(0,$E594-MAX(0,SUMIFS(Тех_Движение!$G$2:$G$5111,Тех_Движение!$D$2:$D$5111,$C594,Тех_Движение!$B$2:$B$5111,"&lt;="&amp;L$3)-$F594)))</f>
        <v/>
      </c>
      <c r="M594" s="54">
        <f>IF(OR($B594="",M$3&lt;$D594+Настройки!$B$7),0,MAX(0,$E594-MAX(0,SUMIFS(Тех_Движение!$G$2:$G$5111,Тех_Движение!$D$2:$D$5111,$C594,Тех_Движение!$B$2:$B$5111,"&lt;="&amp;M$3)-$F594)))</f>
        <v/>
      </c>
      <c r="N594" s="54">
        <f>IF(OR($B594="",N$3&lt;$D594+Настройки!$B$7),0,MAX(0,$E594-MAX(0,SUMIFS(Тех_Движение!$G$2:$G$5111,Тех_Движение!$D$2:$D$5111,$C594,Тех_Движение!$B$2:$B$5111,"&lt;="&amp;N$3)-$F594)))</f>
        <v/>
      </c>
      <c r="O594" s="54">
        <f>IF(OR($B594="",O$3&lt;$D594+Настройки!$B$7),0,MAX(0,$E594-MAX(0,SUMIFS(Тех_Движение!$G$2:$G$5111,Тех_Движение!$D$2:$D$5111,$C594,Тех_Движение!$B$2:$B$5111,"&lt;="&amp;O$3)-$F594)))</f>
        <v/>
      </c>
      <c r="P594" s="54">
        <f>IF(OR($B594="",P$3&lt;$D594+Настройки!$B$7),0,MAX(0,$E594-MAX(0,SUMIFS(Тех_Движение!$G$2:$G$5111,Тех_Движение!$D$2:$D$5111,$C594,Тех_Движение!$B$2:$B$5111,"&lt;="&amp;P$3)-$F594)))</f>
        <v/>
      </c>
      <c r="Q594" s="54">
        <f>IF(OR($B594="",Q$3&lt;$D594+Настройки!$B$7),0,MAX(0,$E594-MAX(0,SUMIFS(Тех_Движение!$G$2:$G$5111,Тех_Движение!$D$2:$D$5111,$C594,Тех_Движение!$B$2:$B$5111,"&lt;="&amp;Q$3)-$F594)))</f>
        <v/>
      </c>
      <c r="R594" s="54">
        <f>IF($B594="","",SUM($K594:$Q594))</f>
        <v/>
      </c>
      <c r="S594" s="56">
        <f>IF($B594="","",VLOOKUP($C594,Настройки!$A$11:$L$17,9,FALSE))</f>
        <v/>
      </c>
      <c r="T594" s="56">
        <f>IF($B594="","",$R594*$S594)</f>
        <v/>
      </c>
    </row>
    <row r="595">
      <c r="A595" s="20">
        <f>Тех_Движение!$A$592</f>
        <v/>
      </c>
      <c r="B595" s="20">
        <f>IF(Тех_Движение!$F$592&gt;0,Тех_Движение!$I$592,"")</f>
        <v/>
      </c>
      <c r="C595" s="20">
        <f>IF($B595="","",Тех_Движение!$D$592)</f>
        <v/>
      </c>
      <c r="D595" s="42">
        <f>IF($B595="","",Тех_Движение!$B$592)</f>
        <v/>
      </c>
      <c r="E595" s="54">
        <f>IF($B595="","",Тех_Движение!$F$592)</f>
        <v/>
      </c>
      <c r="F595" s="54">
        <f>IF($B595="","",SUMIFS($E$5:$E594,$C$5:$C594,$C595))</f>
        <v/>
      </c>
      <c r="G595" s="54">
        <f>IF($B595="","",MAX(0,$E595-MAX(0,SUMIFS(Тех_Движение!$G$2:$G$5111,Тех_Движение!$D$2:$D$5111,$C595,Тех_Движение!$B$2:$B$5111,"&lt;="&amp;Настройки!$B$5-1)-$F595)))</f>
        <v/>
      </c>
      <c r="H595" s="54">
        <f>IF($B595="","",IF(AND($D595&gt;=Настройки!$B$5,$D595&lt;=Настройки!$B$6),$E595,0))</f>
        <v/>
      </c>
      <c r="I595" s="54">
        <f>IF($B595="","",$G595+$H595-$J595)</f>
        <v/>
      </c>
      <c r="J595" s="54">
        <f>IF($B595="","",MAX(0,$E595-MAX(0,SUMIFS(Тех_Движение!$G$2:$G$5111,Тех_Движение!$D$2:$D$5111,$C595,Тех_Движение!$B$2:$B$5111,"&lt;="&amp;Настройки!$B$6)-$F595)))</f>
        <v/>
      </c>
      <c r="K595" s="54">
        <f>IF(OR($B595="",K$3&lt;$D595+Настройки!$B$7),0,MAX(0,$E595-MAX(0,SUMIFS(Тех_Движение!$G$2:$G$5111,Тех_Движение!$D$2:$D$5111,$C595,Тех_Движение!$B$2:$B$5111,"&lt;="&amp;K$3)-$F595)))</f>
        <v/>
      </c>
      <c r="L595" s="54">
        <f>IF(OR($B595="",L$3&lt;$D595+Настройки!$B$7),0,MAX(0,$E595-MAX(0,SUMIFS(Тех_Движение!$G$2:$G$5111,Тех_Движение!$D$2:$D$5111,$C595,Тех_Движение!$B$2:$B$5111,"&lt;="&amp;L$3)-$F595)))</f>
        <v/>
      </c>
      <c r="M595" s="54">
        <f>IF(OR($B595="",M$3&lt;$D595+Настройки!$B$7),0,MAX(0,$E595-MAX(0,SUMIFS(Тех_Движение!$G$2:$G$5111,Тех_Движение!$D$2:$D$5111,$C595,Тех_Движение!$B$2:$B$5111,"&lt;="&amp;M$3)-$F595)))</f>
        <v/>
      </c>
      <c r="N595" s="54">
        <f>IF(OR($B595="",N$3&lt;$D595+Настройки!$B$7),0,MAX(0,$E595-MAX(0,SUMIFS(Тех_Движение!$G$2:$G$5111,Тех_Движение!$D$2:$D$5111,$C595,Тех_Движение!$B$2:$B$5111,"&lt;="&amp;N$3)-$F595)))</f>
        <v/>
      </c>
      <c r="O595" s="54">
        <f>IF(OR($B595="",O$3&lt;$D595+Настройки!$B$7),0,MAX(0,$E595-MAX(0,SUMIFS(Тех_Движение!$G$2:$G$5111,Тех_Движение!$D$2:$D$5111,$C595,Тех_Движение!$B$2:$B$5111,"&lt;="&amp;O$3)-$F595)))</f>
        <v/>
      </c>
      <c r="P595" s="54">
        <f>IF(OR($B595="",P$3&lt;$D595+Настройки!$B$7),0,MAX(0,$E595-MAX(0,SUMIFS(Тех_Движение!$G$2:$G$5111,Тех_Движение!$D$2:$D$5111,$C595,Тех_Движение!$B$2:$B$5111,"&lt;="&amp;P$3)-$F595)))</f>
        <v/>
      </c>
      <c r="Q595" s="54">
        <f>IF(OR($B595="",Q$3&lt;$D595+Настройки!$B$7),0,MAX(0,$E595-MAX(0,SUMIFS(Тех_Движение!$G$2:$G$5111,Тех_Движение!$D$2:$D$5111,$C595,Тех_Движение!$B$2:$B$5111,"&lt;="&amp;Q$3)-$F595)))</f>
        <v/>
      </c>
      <c r="R595" s="54">
        <f>IF($B595="","",SUM($K595:$Q595))</f>
        <v/>
      </c>
      <c r="S595" s="56">
        <f>IF($B595="","",VLOOKUP($C595,Настройки!$A$11:$L$17,9,FALSE))</f>
        <v/>
      </c>
      <c r="T595" s="56">
        <f>IF($B595="","",$R595*$S595)</f>
        <v/>
      </c>
    </row>
    <row r="596">
      <c r="A596" s="20">
        <f>Тех_Движение!$A$593</f>
        <v/>
      </c>
      <c r="B596" s="20">
        <f>IF(Тех_Движение!$F$593&gt;0,Тех_Движение!$I$593,"")</f>
        <v/>
      </c>
      <c r="C596" s="20">
        <f>IF($B596="","",Тех_Движение!$D$593)</f>
        <v/>
      </c>
      <c r="D596" s="42">
        <f>IF($B596="","",Тех_Движение!$B$593)</f>
        <v/>
      </c>
      <c r="E596" s="54">
        <f>IF($B596="","",Тех_Движение!$F$593)</f>
        <v/>
      </c>
      <c r="F596" s="54">
        <f>IF($B596="","",SUMIFS($E$5:$E595,$C$5:$C595,$C596))</f>
        <v/>
      </c>
      <c r="G596" s="54">
        <f>IF($B596="","",MAX(0,$E596-MAX(0,SUMIFS(Тех_Движение!$G$2:$G$5111,Тех_Движение!$D$2:$D$5111,$C596,Тех_Движение!$B$2:$B$5111,"&lt;="&amp;Настройки!$B$5-1)-$F596)))</f>
        <v/>
      </c>
      <c r="H596" s="54">
        <f>IF($B596="","",IF(AND($D596&gt;=Настройки!$B$5,$D596&lt;=Настройки!$B$6),$E596,0))</f>
        <v/>
      </c>
      <c r="I596" s="54">
        <f>IF($B596="","",$G596+$H596-$J596)</f>
        <v/>
      </c>
      <c r="J596" s="54">
        <f>IF($B596="","",MAX(0,$E596-MAX(0,SUMIFS(Тех_Движение!$G$2:$G$5111,Тех_Движение!$D$2:$D$5111,$C596,Тех_Движение!$B$2:$B$5111,"&lt;="&amp;Настройки!$B$6)-$F596)))</f>
        <v/>
      </c>
      <c r="K596" s="54">
        <f>IF(OR($B596="",K$3&lt;$D596+Настройки!$B$7),0,MAX(0,$E596-MAX(0,SUMIFS(Тех_Движение!$G$2:$G$5111,Тех_Движение!$D$2:$D$5111,$C596,Тех_Движение!$B$2:$B$5111,"&lt;="&amp;K$3)-$F596)))</f>
        <v/>
      </c>
      <c r="L596" s="54">
        <f>IF(OR($B596="",L$3&lt;$D596+Настройки!$B$7),0,MAX(0,$E596-MAX(0,SUMIFS(Тех_Движение!$G$2:$G$5111,Тех_Движение!$D$2:$D$5111,$C596,Тех_Движение!$B$2:$B$5111,"&lt;="&amp;L$3)-$F596)))</f>
        <v/>
      </c>
      <c r="M596" s="54">
        <f>IF(OR($B596="",M$3&lt;$D596+Настройки!$B$7),0,MAX(0,$E596-MAX(0,SUMIFS(Тех_Движение!$G$2:$G$5111,Тех_Движение!$D$2:$D$5111,$C596,Тех_Движение!$B$2:$B$5111,"&lt;="&amp;M$3)-$F596)))</f>
        <v/>
      </c>
      <c r="N596" s="54">
        <f>IF(OR($B596="",N$3&lt;$D596+Настройки!$B$7),0,MAX(0,$E596-MAX(0,SUMIFS(Тех_Движение!$G$2:$G$5111,Тех_Движение!$D$2:$D$5111,$C596,Тех_Движение!$B$2:$B$5111,"&lt;="&amp;N$3)-$F596)))</f>
        <v/>
      </c>
      <c r="O596" s="54">
        <f>IF(OR($B596="",O$3&lt;$D596+Настройки!$B$7),0,MAX(0,$E596-MAX(0,SUMIFS(Тех_Движение!$G$2:$G$5111,Тех_Движение!$D$2:$D$5111,$C596,Тех_Движение!$B$2:$B$5111,"&lt;="&amp;O$3)-$F596)))</f>
        <v/>
      </c>
      <c r="P596" s="54">
        <f>IF(OR($B596="",P$3&lt;$D596+Настройки!$B$7),0,MAX(0,$E596-MAX(0,SUMIFS(Тех_Движение!$G$2:$G$5111,Тех_Движение!$D$2:$D$5111,$C596,Тех_Движение!$B$2:$B$5111,"&lt;="&amp;P$3)-$F596)))</f>
        <v/>
      </c>
      <c r="Q596" s="54">
        <f>IF(OR($B596="",Q$3&lt;$D596+Настройки!$B$7),0,MAX(0,$E596-MAX(0,SUMIFS(Тех_Движение!$G$2:$G$5111,Тех_Движение!$D$2:$D$5111,$C596,Тех_Движение!$B$2:$B$5111,"&lt;="&amp;Q$3)-$F596)))</f>
        <v/>
      </c>
      <c r="R596" s="54">
        <f>IF($B596="","",SUM($K596:$Q596))</f>
        <v/>
      </c>
      <c r="S596" s="56">
        <f>IF($B596="","",VLOOKUP($C596,Настройки!$A$11:$L$17,9,FALSE))</f>
        <v/>
      </c>
      <c r="T596" s="56">
        <f>IF($B596="","",$R596*$S596)</f>
        <v/>
      </c>
    </row>
    <row r="597">
      <c r="A597" s="20">
        <f>Тех_Движение!$A$594</f>
        <v/>
      </c>
      <c r="B597" s="20">
        <f>IF(Тех_Движение!$F$594&gt;0,Тех_Движение!$I$594,"")</f>
        <v/>
      </c>
      <c r="C597" s="20">
        <f>IF($B597="","",Тех_Движение!$D$594)</f>
        <v/>
      </c>
      <c r="D597" s="42">
        <f>IF($B597="","",Тех_Движение!$B$594)</f>
        <v/>
      </c>
      <c r="E597" s="54">
        <f>IF($B597="","",Тех_Движение!$F$594)</f>
        <v/>
      </c>
      <c r="F597" s="54">
        <f>IF($B597="","",SUMIFS($E$5:$E596,$C$5:$C596,$C597))</f>
        <v/>
      </c>
      <c r="G597" s="54">
        <f>IF($B597="","",MAX(0,$E597-MAX(0,SUMIFS(Тех_Движение!$G$2:$G$5111,Тех_Движение!$D$2:$D$5111,$C597,Тех_Движение!$B$2:$B$5111,"&lt;="&amp;Настройки!$B$5-1)-$F597)))</f>
        <v/>
      </c>
      <c r="H597" s="54">
        <f>IF($B597="","",IF(AND($D597&gt;=Настройки!$B$5,$D597&lt;=Настройки!$B$6),$E597,0))</f>
        <v/>
      </c>
      <c r="I597" s="54">
        <f>IF($B597="","",$G597+$H597-$J597)</f>
        <v/>
      </c>
      <c r="J597" s="54">
        <f>IF($B597="","",MAX(0,$E597-MAX(0,SUMIFS(Тех_Движение!$G$2:$G$5111,Тех_Движение!$D$2:$D$5111,$C597,Тех_Движение!$B$2:$B$5111,"&lt;="&amp;Настройки!$B$6)-$F597)))</f>
        <v/>
      </c>
      <c r="K597" s="54">
        <f>IF(OR($B597="",K$3&lt;$D597+Настройки!$B$7),0,MAX(0,$E597-MAX(0,SUMIFS(Тех_Движение!$G$2:$G$5111,Тех_Движение!$D$2:$D$5111,$C597,Тех_Движение!$B$2:$B$5111,"&lt;="&amp;K$3)-$F597)))</f>
        <v/>
      </c>
      <c r="L597" s="54">
        <f>IF(OR($B597="",L$3&lt;$D597+Настройки!$B$7),0,MAX(0,$E597-MAX(0,SUMIFS(Тех_Движение!$G$2:$G$5111,Тех_Движение!$D$2:$D$5111,$C597,Тех_Движение!$B$2:$B$5111,"&lt;="&amp;L$3)-$F597)))</f>
        <v/>
      </c>
      <c r="M597" s="54">
        <f>IF(OR($B597="",M$3&lt;$D597+Настройки!$B$7),0,MAX(0,$E597-MAX(0,SUMIFS(Тех_Движение!$G$2:$G$5111,Тех_Движение!$D$2:$D$5111,$C597,Тех_Движение!$B$2:$B$5111,"&lt;="&amp;M$3)-$F597)))</f>
        <v/>
      </c>
      <c r="N597" s="54">
        <f>IF(OR($B597="",N$3&lt;$D597+Настройки!$B$7),0,MAX(0,$E597-MAX(0,SUMIFS(Тех_Движение!$G$2:$G$5111,Тех_Движение!$D$2:$D$5111,$C597,Тех_Движение!$B$2:$B$5111,"&lt;="&amp;N$3)-$F597)))</f>
        <v/>
      </c>
      <c r="O597" s="54">
        <f>IF(OR($B597="",O$3&lt;$D597+Настройки!$B$7),0,MAX(0,$E597-MAX(0,SUMIFS(Тех_Движение!$G$2:$G$5111,Тех_Движение!$D$2:$D$5111,$C597,Тех_Движение!$B$2:$B$5111,"&lt;="&amp;O$3)-$F597)))</f>
        <v/>
      </c>
      <c r="P597" s="54">
        <f>IF(OR($B597="",P$3&lt;$D597+Настройки!$B$7),0,MAX(0,$E597-MAX(0,SUMIFS(Тех_Движение!$G$2:$G$5111,Тех_Движение!$D$2:$D$5111,$C597,Тех_Движение!$B$2:$B$5111,"&lt;="&amp;P$3)-$F597)))</f>
        <v/>
      </c>
      <c r="Q597" s="54">
        <f>IF(OR($B597="",Q$3&lt;$D597+Настройки!$B$7),0,MAX(0,$E597-MAX(0,SUMIFS(Тех_Движение!$G$2:$G$5111,Тех_Движение!$D$2:$D$5111,$C597,Тех_Движение!$B$2:$B$5111,"&lt;="&amp;Q$3)-$F597)))</f>
        <v/>
      </c>
      <c r="R597" s="54">
        <f>IF($B597="","",SUM($K597:$Q597))</f>
        <v/>
      </c>
      <c r="S597" s="56">
        <f>IF($B597="","",VLOOKUP($C597,Настройки!$A$11:$L$17,9,FALSE))</f>
        <v/>
      </c>
      <c r="T597" s="56">
        <f>IF($B597="","",$R597*$S597)</f>
        <v/>
      </c>
    </row>
    <row r="598">
      <c r="A598" s="20">
        <f>Тех_Движение!$A$595</f>
        <v/>
      </c>
      <c r="B598" s="20">
        <f>IF(Тех_Движение!$F$595&gt;0,Тех_Движение!$I$595,"")</f>
        <v/>
      </c>
      <c r="C598" s="20">
        <f>IF($B598="","",Тех_Движение!$D$595)</f>
        <v/>
      </c>
      <c r="D598" s="42">
        <f>IF($B598="","",Тех_Движение!$B$595)</f>
        <v/>
      </c>
      <c r="E598" s="54">
        <f>IF($B598="","",Тех_Движение!$F$595)</f>
        <v/>
      </c>
      <c r="F598" s="54">
        <f>IF($B598="","",SUMIFS($E$5:$E597,$C$5:$C597,$C598))</f>
        <v/>
      </c>
      <c r="G598" s="54">
        <f>IF($B598="","",MAX(0,$E598-MAX(0,SUMIFS(Тех_Движение!$G$2:$G$5111,Тех_Движение!$D$2:$D$5111,$C598,Тех_Движение!$B$2:$B$5111,"&lt;="&amp;Настройки!$B$5-1)-$F598)))</f>
        <v/>
      </c>
      <c r="H598" s="54">
        <f>IF($B598="","",IF(AND($D598&gt;=Настройки!$B$5,$D598&lt;=Настройки!$B$6),$E598,0))</f>
        <v/>
      </c>
      <c r="I598" s="54">
        <f>IF($B598="","",$G598+$H598-$J598)</f>
        <v/>
      </c>
      <c r="J598" s="54">
        <f>IF($B598="","",MAX(0,$E598-MAX(0,SUMIFS(Тех_Движение!$G$2:$G$5111,Тех_Движение!$D$2:$D$5111,$C598,Тех_Движение!$B$2:$B$5111,"&lt;="&amp;Настройки!$B$6)-$F598)))</f>
        <v/>
      </c>
      <c r="K598" s="54">
        <f>IF(OR($B598="",K$3&lt;$D598+Настройки!$B$7),0,MAX(0,$E598-MAX(0,SUMIFS(Тех_Движение!$G$2:$G$5111,Тех_Движение!$D$2:$D$5111,$C598,Тех_Движение!$B$2:$B$5111,"&lt;="&amp;K$3)-$F598)))</f>
        <v/>
      </c>
      <c r="L598" s="54">
        <f>IF(OR($B598="",L$3&lt;$D598+Настройки!$B$7),0,MAX(0,$E598-MAX(0,SUMIFS(Тех_Движение!$G$2:$G$5111,Тех_Движение!$D$2:$D$5111,$C598,Тех_Движение!$B$2:$B$5111,"&lt;="&amp;L$3)-$F598)))</f>
        <v/>
      </c>
      <c r="M598" s="54">
        <f>IF(OR($B598="",M$3&lt;$D598+Настройки!$B$7),0,MAX(0,$E598-MAX(0,SUMIFS(Тех_Движение!$G$2:$G$5111,Тех_Движение!$D$2:$D$5111,$C598,Тех_Движение!$B$2:$B$5111,"&lt;="&amp;M$3)-$F598)))</f>
        <v/>
      </c>
      <c r="N598" s="54">
        <f>IF(OR($B598="",N$3&lt;$D598+Настройки!$B$7),0,MAX(0,$E598-MAX(0,SUMIFS(Тех_Движение!$G$2:$G$5111,Тех_Движение!$D$2:$D$5111,$C598,Тех_Движение!$B$2:$B$5111,"&lt;="&amp;N$3)-$F598)))</f>
        <v/>
      </c>
      <c r="O598" s="54">
        <f>IF(OR($B598="",O$3&lt;$D598+Настройки!$B$7),0,MAX(0,$E598-MAX(0,SUMIFS(Тех_Движение!$G$2:$G$5111,Тех_Движение!$D$2:$D$5111,$C598,Тех_Движение!$B$2:$B$5111,"&lt;="&amp;O$3)-$F598)))</f>
        <v/>
      </c>
      <c r="P598" s="54">
        <f>IF(OR($B598="",P$3&lt;$D598+Настройки!$B$7),0,MAX(0,$E598-MAX(0,SUMIFS(Тех_Движение!$G$2:$G$5111,Тех_Движение!$D$2:$D$5111,$C598,Тех_Движение!$B$2:$B$5111,"&lt;="&amp;P$3)-$F598)))</f>
        <v/>
      </c>
      <c r="Q598" s="54">
        <f>IF(OR($B598="",Q$3&lt;$D598+Настройки!$B$7),0,MAX(0,$E598-MAX(0,SUMIFS(Тех_Движение!$G$2:$G$5111,Тех_Движение!$D$2:$D$5111,$C598,Тех_Движение!$B$2:$B$5111,"&lt;="&amp;Q$3)-$F598)))</f>
        <v/>
      </c>
      <c r="R598" s="54">
        <f>IF($B598="","",SUM($K598:$Q598))</f>
        <v/>
      </c>
      <c r="S598" s="56">
        <f>IF($B598="","",VLOOKUP($C598,Настройки!$A$11:$L$17,9,FALSE))</f>
        <v/>
      </c>
      <c r="T598" s="56">
        <f>IF($B598="","",$R598*$S598)</f>
        <v/>
      </c>
    </row>
    <row r="599">
      <c r="A599" s="20">
        <f>Тех_Движение!$A$596</f>
        <v/>
      </c>
      <c r="B599" s="20">
        <f>IF(Тех_Движение!$F$596&gt;0,Тех_Движение!$I$596,"")</f>
        <v/>
      </c>
      <c r="C599" s="20">
        <f>IF($B599="","",Тех_Движение!$D$596)</f>
        <v/>
      </c>
      <c r="D599" s="42">
        <f>IF($B599="","",Тех_Движение!$B$596)</f>
        <v/>
      </c>
      <c r="E599" s="54">
        <f>IF($B599="","",Тех_Движение!$F$596)</f>
        <v/>
      </c>
      <c r="F599" s="54">
        <f>IF($B599="","",SUMIFS($E$5:$E598,$C$5:$C598,$C599))</f>
        <v/>
      </c>
      <c r="G599" s="54">
        <f>IF($B599="","",MAX(0,$E599-MAX(0,SUMIFS(Тех_Движение!$G$2:$G$5111,Тех_Движение!$D$2:$D$5111,$C599,Тех_Движение!$B$2:$B$5111,"&lt;="&amp;Настройки!$B$5-1)-$F599)))</f>
        <v/>
      </c>
      <c r="H599" s="54">
        <f>IF($B599="","",IF(AND($D599&gt;=Настройки!$B$5,$D599&lt;=Настройки!$B$6),$E599,0))</f>
        <v/>
      </c>
      <c r="I599" s="54">
        <f>IF($B599="","",$G599+$H599-$J599)</f>
        <v/>
      </c>
      <c r="J599" s="54">
        <f>IF($B599="","",MAX(0,$E599-MAX(0,SUMIFS(Тех_Движение!$G$2:$G$5111,Тех_Движение!$D$2:$D$5111,$C599,Тех_Движение!$B$2:$B$5111,"&lt;="&amp;Настройки!$B$6)-$F599)))</f>
        <v/>
      </c>
      <c r="K599" s="54">
        <f>IF(OR($B599="",K$3&lt;$D599+Настройки!$B$7),0,MAX(0,$E599-MAX(0,SUMIFS(Тех_Движение!$G$2:$G$5111,Тех_Движение!$D$2:$D$5111,$C599,Тех_Движение!$B$2:$B$5111,"&lt;="&amp;K$3)-$F599)))</f>
        <v/>
      </c>
      <c r="L599" s="54">
        <f>IF(OR($B599="",L$3&lt;$D599+Настройки!$B$7),0,MAX(0,$E599-MAX(0,SUMIFS(Тех_Движение!$G$2:$G$5111,Тех_Движение!$D$2:$D$5111,$C599,Тех_Движение!$B$2:$B$5111,"&lt;="&amp;L$3)-$F599)))</f>
        <v/>
      </c>
      <c r="M599" s="54">
        <f>IF(OR($B599="",M$3&lt;$D599+Настройки!$B$7),0,MAX(0,$E599-MAX(0,SUMIFS(Тех_Движение!$G$2:$G$5111,Тех_Движение!$D$2:$D$5111,$C599,Тех_Движение!$B$2:$B$5111,"&lt;="&amp;M$3)-$F599)))</f>
        <v/>
      </c>
      <c r="N599" s="54">
        <f>IF(OR($B599="",N$3&lt;$D599+Настройки!$B$7),0,MAX(0,$E599-MAX(0,SUMIFS(Тех_Движение!$G$2:$G$5111,Тех_Движение!$D$2:$D$5111,$C599,Тех_Движение!$B$2:$B$5111,"&lt;="&amp;N$3)-$F599)))</f>
        <v/>
      </c>
      <c r="O599" s="54">
        <f>IF(OR($B599="",O$3&lt;$D599+Настройки!$B$7),0,MAX(0,$E599-MAX(0,SUMIFS(Тех_Движение!$G$2:$G$5111,Тех_Движение!$D$2:$D$5111,$C599,Тех_Движение!$B$2:$B$5111,"&lt;="&amp;O$3)-$F599)))</f>
        <v/>
      </c>
      <c r="P599" s="54">
        <f>IF(OR($B599="",P$3&lt;$D599+Настройки!$B$7),0,MAX(0,$E599-MAX(0,SUMIFS(Тех_Движение!$G$2:$G$5111,Тех_Движение!$D$2:$D$5111,$C599,Тех_Движение!$B$2:$B$5111,"&lt;="&amp;P$3)-$F599)))</f>
        <v/>
      </c>
      <c r="Q599" s="54">
        <f>IF(OR($B599="",Q$3&lt;$D599+Настройки!$B$7),0,MAX(0,$E599-MAX(0,SUMIFS(Тех_Движение!$G$2:$G$5111,Тех_Движение!$D$2:$D$5111,$C599,Тех_Движение!$B$2:$B$5111,"&lt;="&amp;Q$3)-$F599)))</f>
        <v/>
      </c>
      <c r="R599" s="54">
        <f>IF($B599="","",SUM($K599:$Q599))</f>
        <v/>
      </c>
      <c r="S599" s="56">
        <f>IF($B599="","",VLOOKUP($C599,Настройки!$A$11:$L$17,9,FALSE))</f>
        <v/>
      </c>
      <c r="T599" s="56">
        <f>IF($B599="","",$R599*$S599)</f>
        <v/>
      </c>
    </row>
    <row r="600">
      <c r="A600" s="20">
        <f>Тех_Движение!$A$597</f>
        <v/>
      </c>
      <c r="B600" s="20">
        <f>IF(Тех_Движение!$F$597&gt;0,Тех_Движение!$I$597,"")</f>
        <v/>
      </c>
      <c r="C600" s="20">
        <f>IF($B600="","",Тех_Движение!$D$597)</f>
        <v/>
      </c>
      <c r="D600" s="42">
        <f>IF($B600="","",Тех_Движение!$B$597)</f>
        <v/>
      </c>
      <c r="E600" s="54">
        <f>IF($B600="","",Тех_Движение!$F$597)</f>
        <v/>
      </c>
      <c r="F600" s="54">
        <f>IF($B600="","",SUMIFS($E$5:$E599,$C$5:$C599,$C600))</f>
        <v/>
      </c>
      <c r="G600" s="54">
        <f>IF($B600="","",MAX(0,$E600-MAX(0,SUMIFS(Тех_Движение!$G$2:$G$5111,Тех_Движение!$D$2:$D$5111,$C600,Тех_Движение!$B$2:$B$5111,"&lt;="&amp;Настройки!$B$5-1)-$F600)))</f>
        <v/>
      </c>
      <c r="H600" s="54">
        <f>IF($B600="","",IF(AND($D600&gt;=Настройки!$B$5,$D600&lt;=Настройки!$B$6),$E600,0))</f>
        <v/>
      </c>
      <c r="I600" s="54">
        <f>IF($B600="","",$G600+$H600-$J600)</f>
        <v/>
      </c>
      <c r="J600" s="54">
        <f>IF($B600="","",MAX(0,$E600-MAX(0,SUMIFS(Тех_Движение!$G$2:$G$5111,Тех_Движение!$D$2:$D$5111,$C600,Тех_Движение!$B$2:$B$5111,"&lt;="&amp;Настройки!$B$6)-$F600)))</f>
        <v/>
      </c>
      <c r="K600" s="54">
        <f>IF(OR($B600="",K$3&lt;$D600+Настройки!$B$7),0,MAX(0,$E600-MAX(0,SUMIFS(Тех_Движение!$G$2:$G$5111,Тех_Движение!$D$2:$D$5111,$C600,Тех_Движение!$B$2:$B$5111,"&lt;="&amp;K$3)-$F600)))</f>
        <v/>
      </c>
      <c r="L600" s="54">
        <f>IF(OR($B600="",L$3&lt;$D600+Настройки!$B$7),0,MAX(0,$E600-MAX(0,SUMIFS(Тех_Движение!$G$2:$G$5111,Тех_Движение!$D$2:$D$5111,$C600,Тех_Движение!$B$2:$B$5111,"&lt;="&amp;L$3)-$F600)))</f>
        <v/>
      </c>
      <c r="M600" s="54">
        <f>IF(OR($B600="",M$3&lt;$D600+Настройки!$B$7),0,MAX(0,$E600-MAX(0,SUMIFS(Тех_Движение!$G$2:$G$5111,Тех_Движение!$D$2:$D$5111,$C600,Тех_Движение!$B$2:$B$5111,"&lt;="&amp;M$3)-$F600)))</f>
        <v/>
      </c>
      <c r="N600" s="54">
        <f>IF(OR($B600="",N$3&lt;$D600+Настройки!$B$7),0,MAX(0,$E600-MAX(0,SUMIFS(Тех_Движение!$G$2:$G$5111,Тех_Движение!$D$2:$D$5111,$C600,Тех_Движение!$B$2:$B$5111,"&lt;="&amp;N$3)-$F600)))</f>
        <v/>
      </c>
      <c r="O600" s="54">
        <f>IF(OR($B600="",O$3&lt;$D600+Настройки!$B$7),0,MAX(0,$E600-MAX(0,SUMIFS(Тех_Движение!$G$2:$G$5111,Тех_Движение!$D$2:$D$5111,$C600,Тех_Движение!$B$2:$B$5111,"&lt;="&amp;O$3)-$F600)))</f>
        <v/>
      </c>
      <c r="P600" s="54">
        <f>IF(OR($B600="",P$3&lt;$D600+Настройки!$B$7),0,MAX(0,$E600-MAX(0,SUMIFS(Тех_Движение!$G$2:$G$5111,Тех_Движение!$D$2:$D$5111,$C600,Тех_Движение!$B$2:$B$5111,"&lt;="&amp;P$3)-$F600)))</f>
        <v/>
      </c>
      <c r="Q600" s="54">
        <f>IF(OR($B600="",Q$3&lt;$D600+Настройки!$B$7),0,MAX(0,$E600-MAX(0,SUMIFS(Тех_Движение!$G$2:$G$5111,Тех_Движение!$D$2:$D$5111,$C600,Тех_Движение!$B$2:$B$5111,"&lt;="&amp;Q$3)-$F600)))</f>
        <v/>
      </c>
      <c r="R600" s="54">
        <f>IF($B600="","",SUM($K600:$Q600))</f>
        <v/>
      </c>
      <c r="S600" s="56">
        <f>IF($B600="","",VLOOKUP($C600,Настройки!$A$11:$L$17,9,FALSE))</f>
        <v/>
      </c>
      <c r="T600" s="56">
        <f>IF($B600="","",$R600*$S600)</f>
        <v/>
      </c>
    </row>
    <row r="601">
      <c r="A601" s="20">
        <f>Тех_Движение!$A$598</f>
        <v/>
      </c>
      <c r="B601" s="20">
        <f>IF(Тех_Движение!$F$598&gt;0,Тех_Движение!$I$598,"")</f>
        <v/>
      </c>
      <c r="C601" s="20">
        <f>IF($B601="","",Тех_Движение!$D$598)</f>
        <v/>
      </c>
      <c r="D601" s="42">
        <f>IF($B601="","",Тех_Движение!$B$598)</f>
        <v/>
      </c>
      <c r="E601" s="54">
        <f>IF($B601="","",Тех_Движение!$F$598)</f>
        <v/>
      </c>
      <c r="F601" s="54">
        <f>IF($B601="","",SUMIFS($E$5:$E600,$C$5:$C600,$C601))</f>
        <v/>
      </c>
      <c r="G601" s="54">
        <f>IF($B601="","",MAX(0,$E601-MAX(0,SUMIFS(Тех_Движение!$G$2:$G$5111,Тех_Движение!$D$2:$D$5111,$C601,Тех_Движение!$B$2:$B$5111,"&lt;="&amp;Настройки!$B$5-1)-$F601)))</f>
        <v/>
      </c>
      <c r="H601" s="54">
        <f>IF($B601="","",IF(AND($D601&gt;=Настройки!$B$5,$D601&lt;=Настройки!$B$6),$E601,0))</f>
        <v/>
      </c>
      <c r="I601" s="54">
        <f>IF($B601="","",$G601+$H601-$J601)</f>
        <v/>
      </c>
      <c r="J601" s="54">
        <f>IF($B601="","",MAX(0,$E601-MAX(0,SUMIFS(Тех_Движение!$G$2:$G$5111,Тех_Движение!$D$2:$D$5111,$C601,Тех_Движение!$B$2:$B$5111,"&lt;="&amp;Настройки!$B$6)-$F601)))</f>
        <v/>
      </c>
      <c r="K601" s="54">
        <f>IF(OR($B601="",K$3&lt;$D601+Настройки!$B$7),0,MAX(0,$E601-MAX(0,SUMIFS(Тех_Движение!$G$2:$G$5111,Тех_Движение!$D$2:$D$5111,$C601,Тех_Движение!$B$2:$B$5111,"&lt;="&amp;K$3)-$F601)))</f>
        <v/>
      </c>
      <c r="L601" s="54">
        <f>IF(OR($B601="",L$3&lt;$D601+Настройки!$B$7),0,MAX(0,$E601-MAX(0,SUMIFS(Тех_Движение!$G$2:$G$5111,Тех_Движение!$D$2:$D$5111,$C601,Тех_Движение!$B$2:$B$5111,"&lt;="&amp;L$3)-$F601)))</f>
        <v/>
      </c>
      <c r="M601" s="54">
        <f>IF(OR($B601="",M$3&lt;$D601+Настройки!$B$7),0,MAX(0,$E601-MAX(0,SUMIFS(Тех_Движение!$G$2:$G$5111,Тех_Движение!$D$2:$D$5111,$C601,Тех_Движение!$B$2:$B$5111,"&lt;="&amp;M$3)-$F601)))</f>
        <v/>
      </c>
      <c r="N601" s="54">
        <f>IF(OR($B601="",N$3&lt;$D601+Настройки!$B$7),0,MAX(0,$E601-MAX(0,SUMIFS(Тех_Движение!$G$2:$G$5111,Тех_Движение!$D$2:$D$5111,$C601,Тех_Движение!$B$2:$B$5111,"&lt;="&amp;N$3)-$F601)))</f>
        <v/>
      </c>
      <c r="O601" s="54">
        <f>IF(OR($B601="",O$3&lt;$D601+Настройки!$B$7),0,MAX(0,$E601-MAX(0,SUMIFS(Тех_Движение!$G$2:$G$5111,Тех_Движение!$D$2:$D$5111,$C601,Тех_Движение!$B$2:$B$5111,"&lt;="&amp;O$3)-$F601)))</f>
        <v/>
      </c>
      <c r="P601" s="54">
        <f>IF(OR($B601="",P$3&lt;$D601+Настройки!$B$7),0,MAX(0,$E601-MAX(0,SUMIFS(Тех_Движение!$G$2:$G$5111,Тех_Движение!$D$2:$D$5111,$C601,Тех_Движение!$B$2:$B$5111,"&lt;="&amp;P$3)-$F601)))</f>
        <v/>
      </c>
      <c r="Q601" s="54">
        <f>IF(OR($B601="",Q$3&lt;$D601+Настройки!$B$7),0,MAX(0,$E601-MAX(0,SUMIFS(Тех_Движение!$G$2:$G$5111,Тех_Движение!$D$2:$D$5111,$C601,Тех_Движение!$B$2:$B$5111,"&lt;="&amp;Q$3)-$F601)))</f>
        <v/>
      </c>
      <c r="R601" s="54">
        <f>IF($B601="","",SUM($K601:$Q601))</f>
        <v/>
      </c>
      <c r="S601" s="56">
        <f>IF($B601="","",VLOOKUP($C601,Настройки!$A$11:$L$17,9,FALSE))</f>
        <v/>
      </c>
      <c r="T601" s="56">
        <f>IF($B601="","",$R601*$S601)</f>
        <v/>
      </c>
    </row>
    <row r="602">
      <c r="A602" s="20">
        <f>Тех_Движение!$A$599</f>
        <v/>
      </c>
      <c r="B602" s="20">
        <f>IF(Тех_Движение!$F$599&gt;0,Тех_Движение!$I$599,"")</f>
        <v/>
      </c>
      <c r="C602" s="20">
        <f>IF($B602="","",Тех_Движение!$D$599)</f>
        <v/>
      </c>
      <c r="D602" s="42">
        <f>IF($B602="","",Тех_Движение!$B$599)</f>
        <v/>
      </c>
      <c r="E602" s="54">
        <f>IF($B602="","",Тех_Движение!$F$599)</f>
        <v/>
      </c>
      <c r="F602" s="54">
        <f>IF($B602="","",SUMIFS($E$5:$E601,$C$5:$C601,$C602))</f>
        <v/>
      </c>
      <c r="G602" s="54">
        <f>IF($B602="","",MAX(0,$E602-MAX(0,SUMIFS(Тех_Движение!$G$2:$G$5111,Тех_Движение!$D$2:$D$5111,$C602,Тех_Движение!$B$2:$B$5111,"&lt;="&amp;Настройки!$B$5-1)-$F602)))</f>
        <v/>
      </c>
      <c r="H602" s="54">
        <f>IF($B602="","",IF(AND($D602&gt;=Настройки!$B$5,$D602&lt;=Настройки!$B$6),$E602,0))</f>
        <v/>
      </c>
      <c r="I602" s="54">
        <f>IF($B602="","",$G602+$H602-$J602)</f>
        <v/>
      </c>
      <c r="J602" s="54">
        <f>IF($B602="","",MAX(0,$E602-MAX(0,SUMIFS(Тех_Движение!$G$2:$G$5111,Тех_Движение!$D$2:$D$5111,$C602,Тех_Движение!$B$2:$B$5111,"&lt;="&amp;Настройки!$B$6)-$F602)))</f>
        <v/>
      </c>
      <c r="K602" s="54">
        <f>IF(OR($B602="",K$3&lt;$D602+Настройки!$B$7),0,MAX(0,$E602-MAX(0,SUMIFS(Тех_Движение!$G$2:$G$5111,Тех_Движение!$D$2:$D$5111,$C602,Тех_Движение!$B$2:$B$5111,"&lt;="&amp;K$3)-$F602)))</f>
        <v/>
      </c>
      <c r="L602" s="54">
        <f>IF(OR($B602="",L$3&lt;$D602+Настройки!$B$7),0,MAX(0,$E602-MAX(0,SUMIFS(Тех_Движение!$G$2:$G$5111,Тех_Движение!$D$2:$D$5111,$C602,Тех_Движение!$B$2:$B$5111,"&lt;="&amp;L$3)-$F602)))</f>
        <v/>
      </c>
      <c r="M602" s="54">
        <f>IF(OR($B602="",M$3&lt;$D602+Настройки!$B$7),0,MAX(0,$E602-MAX(0,SUMIFS(Тех_Движение!$G$2:$G$5111,Тех_Движение!$D$2:$D$5111,$C602,Тех_Движение!$B$2:$B$5111,"&lt;="&amp;M$3)-$F602)))</f>
        <v/>
      </c>
      <c r="N602" s="54">
        <f>IF(OR($B602="",N$3&lt;$D602+Настройки!$B$7),0,MAX(0,$E602-MAX(0,SUMIFS(Тех_Движение!$G$2:$G$5111,Тех_Движение!$D$2:$D$5111,$C602,Тех_Движение!$B$2:$B$5111,"&lt;="&amp;N$3)-$F602)))</f>
        <v/>
      </c>
      <c r="O602" s="54">
        <f>IF(OR($B602="",O$3&lt;$D602+Настройки!$B$7),0,MAX(0,$E602-MAX(0,SUMIFS(Тех_Движение!$G$2:$G$5111,Тех_Движение!$D$2:$D$5111,$C602,Тех_Движение!$B$2:$B$5111,"&lt;="&amp;O$3)-$F602)))</f>
        <v/>
      </c>
      <c r="P602" s="54">
        <f>IF(OR($B602="",P$3&lt;$D602+Настройки!$B$7),0,MAX(0,$E602-MAX(0,SUMIFS(Тех_Движение!$G$2:$G$5111,Тех_Движение!$D$2:$D$5111,$C602,Тех_Движение!$B$2:$B$5111,"&lt;="&amp;P$3)-$F602)))</f>
        <v/>
      </c>
      <c r="Q602" s="54">
        <f>IF(OR($B602="",Q$3&lt;$D602+Настройки!$B$7),0,MAX(0,$E602-MAX(0,SUMIFS(Тех_Движение!$G$2:$G$5111,Тех_Движение!$D$2:$D$5111,$C602,Тех_Движение!$B$2:$B$5111,"&lt;="&amp;Q$3)-$F602)))</f>
        <v/>
      </c>
      <c r="R602" s="54">
        <f>IF($B602="","",SUM($K602:$Q602))</f>
        <v/>
      </c>
      <c r="S602" s="56">
        <f>IF($B602="","",VLOOKUP($C602,Настройки!$A$11:$L$17,9,FALSE))</f>
        <v/>
      </c>
      <c r="T602" s="56">
        <f>IF($B602="","",$R602*$S602)</f>
        <v/>
      </c>
    </row>
    <row r="603">
      <c r="A603" s="20">
        <f>Тех_Движение!$A$600</f>
        <v/>
      </c>
      <c r="B603" s="20">
        <f>IF(Тех_Движение!$F$600&gt;0,Тех_Движение!$I$600,"")</f>
        <v/>
      </c>
      <c r="C603" s="20">
        <f>IF($B603="","",Тех_Движение!$D$600)</f>
        <v/>
      </c>
      <c r="D603" s="42">
        <f>IF($B603="","",Тех_Движение!$B$600)</f>
        <v/>
      </c>
      <c r="E603" s="54">
        <f>IF($B603="","",Тех_Движение!$F$600)</f>
        <v/>
      </c>
      <c r="F603" s="54">
        <f>IF($B603="","",SUMIFS($E$5:$E602,$C$5:$C602,$C603))</f>
        <v/>
      </c>
      <c r="G603" s="54">
        <f>IF($B603="","",MAX(0,$E603-MAX(0,SUMIFS(Тех_Движение!$G$2:$G$5111,Тех_Движение!$D$2:$D$5111,$C603,Тех_Движение!$B$2:$B$5111,"&lt;="&amp;Настройки!$B$5-1)-$F603)))</f>
        <v/>
      </c>
      <c r="H603" s="54">
        <f>IF($B603="","",IF(AND($D603&gt;=Настройки!$B$5,$D603&lt;=Настройки!$B$6),$E603,0))</f>
        <v/>
      </c>
      <c r="I603" s="54">
        <f>IF($B603="","",$G603+$H603-$J603)</f>
        <v/>
      </c>
      <c r="J603" s="54">
        <f>IF($B603="","",MAX(0,$E603-MAX(0,SUMIFS(Тех_Движение!$G$2:$G$5111,Тех_Движение!$D$2:$D$5111,$C603,Тех_Движение!$B$2:$B$5111,"&lt;="&amp;Настройки!$B$6)-$F603)))</f>
        <v/>
      </c>
      <c r="K603" s="54">
        <f>IF(OR($B603="",K$3&lt;$D603+Настройки!$B$7),0,MAX(0,$E603-MAX(0,SUMIFS(Тех_Движение!$G$2:$G$5111,Тех_Движение!$D$2:$D$5111,$C603,Тех_Движение!$B$2:$B$5111,"&lt;="&amp;K$3)-$F603)))</f>
        <v/>
      </c>
      <c r="L603" s="54">
        <f>IF(OR($B603="",L$3&lt;$D603+Настройки!$B$7),0,MAX(0,$E603-MAX(0,SUMIFS(Тех_Движение!$G$2:$G$5111,Тех_Движение!$D$2:$D$5111,$C603,Тех_Движение!$B$2:$B$5111,"&lt;="&amp;L$3)-$F603)))</f>
        <v/>
      </c>
      <c r="M603" s="54">
        <f>IF(OR($B603="",M$3&lt;$D603+Настройки!$B$7),0,MAX(0,$E603-MAX(0,SUMIFS(Тех_Движение!$G$2:$G$5111,Тех_Движение!$D$2:$D$5111,$C603,Тех_Движение!$B$2:$B$5111,"&lt;="&amp;M$3)-$F603)))</f>
        <v/>
      </c>
      <c r="N603" s="54">
        <f>IF(OR($B603="",N$3&lt;$D603+Настройки!$B$7),0,MAX(0,$E603-MAX(0,SUMIFS(Тех_Движение!$G$2:$G$5111,Тех_Движение!$D$2:$D$5111,$C603,Тех_Движение!$B$2:$B$5111,"&lt;="&amp;N$3)-$F603)))</f>
        <v/>
      </c>
      <c r="O603" s="54">
        <f>IF(OR($B603="",O$3&lt;$D603+Настройки!$B$7),0,MAX(0,$E603-MAX(0,SUMIFS(Тех_Движение!$G$2:$G$5111,Тех_Движение!$D$2:$D$5111,$C603,Тех_Движение!$B$2:$B$5111,"&lt;="&amp;O$3)-$F603)))</f>
        <v/>
      </c>
      <c r="P603" s="54">
        <f>IF(OR($B603="",P$3&lt;$D603+Настройки!$B$7),0,MAX(0,$E603-MAX(0,SUMIFS(Тех_Движение!$G$2:$G$5111,Тех_Движение!$D$2:$D$5111,$C603,Тех_Движение!$B$2:$B$5111,"&lt;="&amp;P$3)-$F603)))</f>
        <v/>
      </c>
      <c r="Q603" s="54">
        <f>IF(OR($B603="",Q$3&lt;$D603+Настройки!$B$7),0,MAX(0,$E603-MAX(0,SUMIFS(Тех_Движение!$G$2:$G$5111,Тех_Движение!$D$2:$D$5111,$C603,Тех_Движение!$B$2:$B$5111,"&lt;="&amp;Q$3)-$F603)))</f>
        <v/>
      </c>
      <c r="R603" s="54">
        <f>IF($B603="","",SUM($K603:$Q603))</f>
        <v/>
      </c>
      <c r="S603" s="56">
        <f>IF($B603="","",VLOOKUP($C603,Настройки!$A$11:$L$17,9,FALSE))</f>
        <v/>
      </c>
      <c r="T603" s="56">
        <f>IF($B603="","",$R603*$S603)</f>
        <v/>
      </c>
    </row>
    <row r="604">
      <c r="A604" s="20">
        <f>Тех_Движение!$A$601</f>
        <v/>
      </c>
      <c r="B604" s="20">
        <f>IF(Тех_Движение!$F$601&gt;0,Тех_Движение!$I$601,"")</f>
        <v/>
      </c>
      <c r="C604" s="20">
        <f>IF($B604="","",Тех_Движение!$D$601)</f>
        <v/>
      </c>
      <c r="D604" s="42">
        <f>IF($B604="","",Тех_Движение!$B$601)</f>
        <v/>
      </c>
      <c r="E604" s="54">
        <f>IF($B604="","",Тех_Движение!$F$601)</f>
        <v/>
      </c>
      <c r="F604" s="54">
        <f>IF($B604="","",SUMIFS($E$5:$E603,$C$5:$C603,$C604))</f>
        <v/>
      </c>
      <c r="G604" s="54">
        <f>IF($B604="","",MAX(0,$E604-MAX(0,SUMIFS(Тех_Движение!$G$2:$G$5111,Тех_Движение!$D$2:$D$5111,$C604,Тех_Движение!$B$2:$B$5111,"&lt;="&amp;Настройки!$B$5-1)-$F604)))</f>
        <v/>
      </c>
      <c r="H604" s="54">
        <f>IF($B604="","",IF(AND($D604&gt;=Настройки!$B$5,$D604&lt;=Настройки!$B$6),$E604,0))</f>
        <v/>
      </c>
      <c r="I604" s="54">
        <f>IF($B604="","",$G604+$H604-$J604)</f>
        <v/>
      </c>
      <c r="J604" s="54">
        <f>IF($B604="","",MAX(0,$E604-MAX(0,SUMIFS(Тех_Движение!$G$2:$G$5111,Тех_Движение!$D$2:$D$5111,$C604,Тех_Движение!$B$2:$B$5111,"&lt;="&amp;Настройки!$B$6)-$F604)))</f>
        <v/>
      </c>
      <c r="K604" s="54">
        <f>IF(OR($B604="",K$3&lt;$D604+Настройки!$B$7),0,MAX(0,$E604-MAX(0,SUMIFS(Тех_Движение!$G$2:$G$5111,Тех_Движение!$D$2:$D$5111,$C604,Тех_Движение!$B$2:$B$5111,"&lt;="&amp;K$3)-$F604)))</f>
        <v/>
      </c>
      <c r="L604" s="54">
        <f>IF(OR($B604="",L$3&lt;$D604+Настройки!$B$7),0,MAX(0,$E604-MAX(0,SUMIFS(Тех_Движение!$G$2:$G$5111,Тех_Движение!$D$2:$D$5111,$C604,Тех_Движение!$B$2:$B$5111,"&lt;="&amp;L$3)-$F604)))</f>
        <v/>
      </c>
      <c r="M604" s="54">
        <f>IF(OR($B604="",M$3&lt;$D604+Настройки!$B$7),0,MAX(0,$E604-MAX(0,SUMIFS(Тех_Движение!$G$2:$G$5111,Тех_Движение!$D$2:$D$5111,$C604,Тех_Движение!$B$2:$B$5111,"&lt;="&amp;M$3)-$F604)))</f>
        <v/>
      </c>
      <c r="N604" s="54">
        <f>IF(OR($B604="",N$3&lt;$D604+Настройки!$B$7),0,MAX(0,$E604-MAX(0,SUMIFS(Тех_Движение!$G$2:$G$5111,Тех_Движение!$D$2:$D$5111,$C604,Тех_Движение!$B$2:$B$5111,"&lt;="&amp;N$3)-$F604)))</f>
        <v/>
      </c>
      <c r="O604" s="54">
        <f>IF(OR($B604="",O$3&lt;$D604+Настройки!$B$7),0,MAX(0,$E604-MAX(0,SUMIFS(Тех_Движение!$G$2:$G$5111,Тех_Движение!$D$2:$D$5111,$C604,Тех_Движение!$B$2:$B$5111,"&lt;="&amp;O$3)-$F604)))</f>
        <v/>
      </c>
      <c r="P604" s="54">
        <f>IF(OR($B604="",P$3&lt;$D604+Настройки!$B$7),0,MAX(0,$E604-MAX(0,SUMIFS(Тех_Движение!$G$2:$G$5111,Тех_Движение!$D$2:$D$5111,$C604,Тех_Движение!$B$2:$B$5111,"&lt;="&amp;P$3)-$F604)))</f>
        <v/>
      </c>
      <c r="Q604" s="54">
        <f>IF(OR($B604="",Q$3&lt;$D604+Настройки!$B$7),0,MAX(0,$E604-MAX(0,SUMIFS(Тех_Движение!$G$2:$G$5111,Тех_Движение!$D$2:$D$5111,$C604,Тех_Движение!$B$2:$B$5111,"&lt;="&amp;Q$3)-$F604)))</f>
        <v/>
      </c>
      <c r="R604" s="54">
        <f>IF($B604="","",SUM($K604:$Q604))</f>
        <v/>
      </c>
      <c r="S604" s="56">
        <f>IF($B604="","",VLOOKUP($C604,Настройки!$A$11:$L$17,9,FALSE))</f>
        <v/>
      </c>
      <c r="T604" s="56">
        <f>IF($B604="","",$R604*$S604)</f>
        <v/>
      </c>
    </row>
    <row r="605">
      <c r="A605" s="20">
        <f>Тех_Движение!$A$602</f>
        <v/>
      </c>
      <c r="B605" s="20">
        <f>IF(Тех_Движение!$F$602&gt;0,Тех_Движение!$I$602,"")</f>
        <v/>
      </c>
      <c r="C605" s="20">
        <f>IF($B605="","",Тех_Движение!$D$602)</f>
        <v/>
      </c>
      <c r="D605" s="42">
        <f>IF($B605="","",Тех_Движение!$B$602)</f>
        <v/>
      </c>
      <c r="E605" s="54">
        <f>IF($B605="","",Тех_Движение!$F$602)</f>
        <v/>
      </c>
      <c r="F605" s="54">
        <f>IF($B605="","",SUMIFS($E$5:$E604,$C$5:$C604,$C605))</f>
        <v/>
      </c>
      <c r="G605" s="54">
        <f>IF($B605="","",MAX(0,$E605-MAX(0,SUMIFS(Тех_Движение!$G$2:$G$5111,Тех_Движение!$D$2:$D$5111,$C605,Тех_Движение!$B$2:$B$5111,"&lt;="&amp;Настройки!$B$5-1)-$F605)))</f>
        <v/>
      </c>
      <c r="H605" s="54">
        <f>IF($B605="","",IF(AND($D605&gt;=Настройки!$B$5,$D605&lt;=Настройки!$B$6),$E605,0))</f>
        <v/>
      </c>
      <c r="I605" s="54">
        <f>IF($B605="","",$G605+$H605-$J605)</f>
        <v/>
      </c>
      <c r="J605" s="54">
        <f>IF($B605="","",MAX(0,$E605-MAX(0,SUMIFS(Тех_Движение!$G$2:$G$5111,Тех_Движение!$D$2:$D$5111,$C605,Тех_Движение!$B$2:$B$5111,"&lt;="&amp;Настройки!$B$6)-$F605)))</f>
        <v/>
      </c>
      <c r="K605" s="54">
        <f>IF(OR($B605="",K$3&lt;$D605+Настройки!$B$7),0,MAX(0,$E605-MAX(0,SUMIFS(Тех_Движение!$G$2:$G$5111,Тех_Движение!$D$2:$D$5111,$C605,Тех_Движение!$B$2:$B$5111,"&lt;="&amp;K$3)-$F605)))</f>
        <v/>
      </c>
      <c r="L605" s="54">
        <f>IF(OR($B605="",L$3&lt;$D605+Настройки!$B$7),0,MAX(0,$E605-MAX(0,SUMIFS(Тех_Движение!$G$2:$G$5111,Тех_Движение!$D$2:$D$5111,$C605,Тех_Движение!$B$2:$B$5111,"&lt;="&amp;L$3)-$F605)))</f>
        <v/>
      </c>
      <c r="M605" s="54">
        <f>IF(OR($B605="",M$3&lt;$D605+Настройки!$B$7),0,MAX(0,$E605-MAX(0,SUMIFS(Тех_Движение!$G$2:$G$5111,Тех_Движение!$D$2:$D$5111,$C605,Тех_Движение!$B$2:$B$5111,"&lt;="&amp;M$3)-$F605)))</f>
        <v/>
      </c>
      <c r="N605" s="54">
        <f>IF(OR($B605="",N$3&lt;$D605+Настройки!$B$7),0,MAX(0,$E605-MAX(0,SUMIFS(Тех_Движение!$G$2:$G$5111,Тех_Движение!$D$2:$D$5111,$C605,Тех_Движение!$B$2:$B$5111,"&lt;="&amp;N$3)-$F605)))</f>
        <v/>
      </c>
      <c r="O605" s="54">
        <f>IF(OR($B605="",O$3&lt;$D605+Настройки!$B$7),0,MAX(0,$E605-MAX(0,SUMIFS(Тех_Движение!$G$2:$G$5111,Тех_Движение!$D$2:$D$5111,$C605,Тех_Движение!$B$2:$B$5111,"&lt;="&amp;O$3)-$F605)))</f>
        <v/>
      </c>
      <c r="P605" s="54">
        <f>IF(OR($B605="",P$3&lt;$D605+Настройки!$B$7),0,MAX(0,$E605-MAX(0,SUMIFS(Тех_Движение!$G$2:$G$5111,Тех_Движение!$D$2:$D$5111,$C605,Тех_Движение!$B$2:$B$5111,"&lt;="&amp;P$3)-$F605)))</f>
        <v/>
      </c>
      <c r="Q605" s="54">
        <f>IF(OR($B605="",Q$3&lt;$D605+Настройки!$B$7),0,MAX(0,$E605-MAX(0,SUMIFS(Тех_Движение!$G$2:$G$5111,Тех_Движение!$D$2:$D$5111,$C605,Тех_Движение!$B$2:$B$5111,"&lt;="&amp;Q$3)-$F605)))</f>
        <v/>
      </c>
      <c r="R605" s="54">
        <f>IF($B605="","",SUM($K605:$Q605))</f>
        <v/>
      </c>
      <c r="S605" s="56">
        <f>IF($B605="","",VLOOKUP($C605,Настройки!$A$11:$L$17,9,FALSE))</f>
        <v/>
      </c>
      <c r="T605" s="56">
        <f>IF($B605="","",$R605*$S605)</f>
        <v/>
      </c>
    </row>
    <row r="606">
      <c r="A606" s="20">
        <f>Тех_Движение!$A$603</f>
        <v/>
      </c>
      <c r="B606" s="20">
        <f>IF(Тех_Движение!$F$603&gt;0,Тех_Движение!$I$603,"")</f>
        <v/>
      </c>
      <c r="C606" s="20">
        <f>IF($B606="","",Тех_Движение!$D$603)</f>
        <v/>
      </c>
      <c r="D606" s="42">
        <f>IF($B606="","",Тех_Движение!$B$603)</f>
        <v/>
      </c>
      <c r="E606" s="54">
        <f>IF($B606="","",Тех_Движение!$F$603)</f>
        <v/>
      </c>
      <c r="F606" s="54">
        <f>IF($B606="","",SUMIFS($E$5:$E605,$C$5:$C605,$C606))</f>
        <v/>
      </c>
      <c r="G606" s="54">
        <f>IF($B606="","",MAX(0,$E606-MAX(0,SUMIFS(Тех_Движение!$G$2:$G$5111,Тех_Движение!$D$2:$D$5111,$C606,Тех_Движение!$B$2:$B$5111,"&lt;="&amp;Настройки!$B$5-1)-$F606)))</f>
        <v/>
      </c>
      <c r="H606" s="54">
        <f>IF($B606="","",IF(AND($D606&gt;=Настройки!$B$5,$D606&lt;=Настройки!$B$6),$E606,0))</f>
        <v/>
      </c>
      <c r="I606" s="54">
        <f>IF($B606="","",$G606+$H606-$J606)</f>
        <v/>
      </c>
      <c r="J606" s="54">
        <f>IF($B606="","",MAX(0,$E606-MAX(0,SUMIFS(Тех_Движение!$G$2:$G$5111,Тех_Движение!$D$2:$D$5111,$C606,Тех_Движение!$B$2:$B$5111,"&lt;="&amp;Настройки!$B$6)-$F606)))</f>
        <v/>
      </c>
      <c r="K606" s="54">
        <f>IF(OR($B606="",K$3&lt;$D606+Настройки!$B$7),0,MAX(0,$E606-MAX(0,SUMIFS(Тех_Движение!$G$2:$G$5111,Тех_Движение!$D$2:$D$5111,$C606,Тех_Движение!$B$2:$B$5111,"&lt;="&amp;K$3)-$F606)))</f>
        <v/>
      </c>
      <c r="L606" s="54">
        <f>IF(OR($B606="",L$3&lt;$D606+Настройки!$B$7),0,MAX(0,$E606-MAX(0,SUMIFS(Тех_Движение!$G$2:$G$5111,Тех_Движение!$D$2:$D$5111,$C606,Тех_Движение!$B$2:$B$5111,"&lt;="&amp;L$3)-$F606)))</f>
        <v/>
      </c>
      <c r="M606" s="54">
        <f>IF(OR($B606="",M$3&lt;$D606+Настройки!$B$7),0,MAX(0,$E606-MAX(0,SUMIFS(Тех_Движение!$G$2:$G$5111,Тех_Движение!$D$2:$D$5111,$C606,Тех_Движение!$B$2:$B$5111,"&lt;="&amp;M$3)-$F606)))</f>
        <v/>
      </c>
      <c r="N606" s="54">
        <f>IF(OR($B606="",N$3&lt;$D606+Настройки!$B$7),0,MAX(0,$E606-MAX(0,SUMIFS(Тех_Движение!$G$2:$G$5111,Тех_Движение!$D$2:$D$5111,$C606,Тех_Движение!$B$2:$B$5111,"&lt;="&amp;N$3)-$F606)))</f>
        <v/>
      </c>
      <c r="O606" s="54">
        <f>IF(OR($B606="",O$3&lt;$D606+Настройки!$B$7),0,MAX(0,$E606-MAX(0,SUMIFS(Тех_Движение!$G$2:$G$5111,Тех_Движение!$D$2:$D$5111,$C606,Тех_Движение!$B$2:$B$5111,"&lt;="&amp;O$3)-$F606)))</f>
        <v/>
      </c>
      <c r="P606" s="54">
        <f>IF(OR($B606="",P$3&lt;$D606+Настройки!$B$7),0,MAX(0,$E606-MAX(0,SUMIFS(Тех_Движение!$G$2:$G$5111,Тех_Движение!$D$2:$D$5111,$C606,Тех_Движение!$B$2:$B$5111,"&lt;="&amp;P$3)-$F606)))</f>
        <v/>
      </c>
      <c r="Q606" s="54">
        <f>IF(OR($B606="",Q$3&lt;$D606+Настройки!$B$7),0,MAX(0,$E606-MAX(0,SUMIFS(Тех_Движение!$G$2:$G$5111,Тех_Движение!$D$2:$D$5111,$C606,Тех_Движение!$B$2:$B$5111,"&lt;="&amp;Q$3)-$F606)))</f>
        <v/>
      </c>
      <c r="R606" s="54">
        <f>IF($B606="","",SUM($K606:$Q606))</f>
        <v/>
      </c>
      <c r="S606" s="56">
        <f>IF($B606="","",VLOOKUP($C606,Настройки!$A$11:$L$17,9,FALSE))</f>
        <v/>
      </c>
      <c r="T606" s="56">
        <f>IF($B606="","",$R606*$S606)</f>
        <v/>
      </c>
    </row>
    <row r="607">
      <c r="A607" s="20">
        <f>Тех_Движение!$A$604</f>
        <v/>
      </c>
      <c r="B607" s="20">
        <f>IF(Тех_Движение!$F$604&gt;0,Тех_Движение!$I$604,"")</f>
        <v/>
      </c>
      <c r="C607" s="20">
        <f>IF($B607="","",Тех_Движение!$D$604)</f>
        <v/>
      </c>
      <c r="D607" s="42">
        <f>IF($B607="","",Тех_Движение!$B$604)</f>
        <v/>
      </c>
      <c r="E607" s="54">
        <f>IF($B607="","",Тех_Движение!$F$604)</f>
        <v/>
      </c>
      <c r="F607" s="54">
        <f>IF($B607="","",SUMIFS($E$5:$E606,$C$5:$C606,$C607))</f>
        <v/>
      </c>
      <c r="G607" s="54">
        <f>IF($B607="","",MAX(0,$E607-MAX(0,SUMIFS(Тех_Движение!$G$2:$G$5111,Тех_Движение!$D$2:$D$5111,$C607,Тех_Движение!$B$2:$B$5111,"&lt;="&amp;Настройки!$B$5-1)-$F607)))</f>
        <v/>
      </c>
      <c r="H607" s="54">
        <f>IF($B607="","",IF(AND($D607&gt;=Настройки!$B$5,$D607&lt;=Настройки!$B$6),$E607,0))</f>
        <v/>
      </c>
      <c r="I607" s="54">
        <f>IF($B607="","",$G607+$H607-$J607)</f>
        <v/>
      </c>
      <c r="J607" s="54">
        <f>IF($B607="","",MAX(0,$E607-MAX(0,SUMIFS(Тех_Движение!$G$2:$G$5111,Тех_Движение!$D$2:$D$5111,$C607,Тех_Движение!$B$2:$B$5111,"&lt;="&amp;Настройки!$B$6)-$F607)))</f>
        <v/>
      </c>
      <c r="K607" s="54">
        <f>IF(OR($B607="",K$3&lt;$D607+Настройки!$B$7),0,MAX(0,$E607-MAX(0,SUMIFS(Тех_Движение!$G$2:$G$5111,Тех_Движение!$D$2:$D$5111,$C607,Тех_Движение!$B$2:$B$5111,"&lt;="&amp;K$3)-$F607)))</f>
        <v/>
      </c>
      <c r="L607" s="54">
        <f>IF(OR($B607="",L$3&lt;$D607+Настройки!$B$7),0,MAX(0,$E607-MAX(0,SUMIFS(Тех_Движение!$G$2:$G$5111,Тех_Движение!$D$2:$D$5111,$C607,Тех_Движение!$B$2:$B$5111,"&lt;="&amp;L$3)-$F607)))</f>
        <v/>
      </c>
      <c r="M607" s="54">
        <f>IF(OR($B607="",M$3&lt;$D607+Настройки!$B$7),0,MAX(0,$E607-MAX(0,SUMIFS(Тех_Движение!$G$2:$G$5111,Тех_Движение!$D$2:$D$5111,$C607,Тех_Движение!$B$2:$B$5111,"&lt;="&amp;M$3)-$F607)))</f>
        <v/>
      </c>
      <c r="N607" s="54">
        <f>IF(OR($B607="",N$3&lt;$D607+Настройки!$B$7),0,MAX(0,$E607-MAX(0,SUMIFS(Тех_Движение!$G$2:$G$5111,Тех_Движение!$D$2:$D$5111,$C607,Тех_Движение!$B$2:$B$5111,"&lt;="&amp;N$3)-$F607)))</f>
        <v/>
      </c>
      <c r="O607" s="54">
        <f>IF(OR($B607="",O$3&lt;$D607+Настройки!$B$7),0,MAX(0,$E607-MAX(0,SUMIFS(Тех_Движение!$G$2:$G$5111,Тех_Движение!$D$2:$D$5111,$C607,Тех_Движение!$B$2:$B$5111,"&lt;="&amp;O$3)-$F607)))</f>
        <v/>
      </c>
      <c r="P607" s="54">
        <f>IF(OR($B607="",P$3&lt;$D607+Настройки!$B$7),0,MAX(0,$E607-MAX(0,SUMIFS(Тех_Движение!$G$2:$G$5111,Тех_Движение!$D$2:$D$5111,$C607,Тех_Движение!$B$2:$B$5111,"&lt;="&amp;P$3)-$F607)))</f>
        <v/>
      </c>
      <c r="Q607" s="54">
        <f>IF(OR($B607="",Q$3&lt;$D607+Настройки!$B$7),0,MAX(0,$E607-MAX(0,SUMIFS(Тех_Движение!$G$2:$G$5111,Тех_Движение!$D$2:$D$5111,$C607,Тех_Движение!$B$2:$B$5111,"&lt;="&amp;Q$3)-$F607)))</f>
        <v/>
      </c>
      <c r="R607" s="54">
        <f>IF($B607="","",SUM($K607:$Q607))</f>
        <v/>
      </c>
      <c r="S607" s="56">
        <f>IF($B607="","",VLOOKUP($C607,Настройки!$A$11:$L$17,9,FALSE))</f>
        <v/>
      </c>
      <c r="T607" s="56">
        <f>IF($B607="","",$R607*$S607)</f>
        <v/>
      </c>
    </row>
    <row r="608">
      <c r="A608" s="20">
        <f>Тех_Движение!$A$605</f>
        <v/>
      </c>
      <c r="B608" s="20">
        <f>IF(Тех_Движение!$F$605&gt;0,Тех_Движение!$I$605,"")</f>
        <v/>
      </c>
      <c r="C608" s="20">
        <f>IF($B608="","",Тех_Движение!$D$605)</f>
        <v/>
      </c>
      <c r="D608" s="42">
        <f>IF($B608="","",Тех_Движение!$B$605)</f>
        <v/>
      </c>
      <c r="E608" s="54">
        <f>IF($B608="","",Тех_Движение!$F$605)</f>
        <v/>
      </c>
      <c r="F608" s="54">
        <f>IF($B608="","",SUMIFS($E$5:$E607,$C$5:$C607,$C608))</f>
        <v/>
      </c>
      <c r="G608" s="54">
        <f>IF($B608="","",MAX(0,$E608-MAX(0,SUMIFS(Тех_Движение!$G$2:$G$5111,Тех_Движение!$D$2:$D$5111,$C608,Тех_Движение!$B$2:$B$5111,"&lt;="&amp;Настройки!$B$5-1)-$F608)))</f>
        <v/>
      </c>
      <c r="H608" s="54">
        <f>IF($B608="","",IF(AND($D608&gt;=Настройки!$B$5,$D608&lt;=Настройки!$B$6),$E608,0))</f>
        <v/>
      </c>
      <c r="I608" s="54">
        <f>IF($B608="","",$G608+$H608-$J608)</f>
        <v/>
      </c>
      <c r="J608" s="54">
        <f>IF($B608="","",MAX(0,$E608-MAX(0,SUMIFS(Тех_Движение!$G$2:$G$5111,Тех_Движение!$D$2:$D$5111,$C608,Тех_Движение!$B$2:$B$5111,"&lt;="&amp;Настройки!$B$6)-$F608)))</f>
        <v/>
      </c>
      <c r="K608" s="54">
        <f>IF(OR($B608="",K$3&lt;$D608+Настройки!$B$7),0,MAX(0,$E608-MAX(0,SUMIFS(Тех_Движение!$G$2:$G$5111,Тех_Движение!$D$2:$D$5111,$C608,Тех_Движение!$B$2:$B$5111,"&lt;="&amp;K$3)-$F608)))</f>
        <v/>
      </c>
      <c r="L608" s="54">
        <f>IF(OR($B608="",L$3&lt;$D608+Настройки!$B$7),0,MAX(0,$E608-MAX(0,SUMIFS(Тех_Движение!$G$2:$G$5111,Тех_Движение!$D$2:$D$5111,$C608,Тех_Движение!$B$2:$B$5111,"&lt;="&amp;L$3)-$F608)))</f>
        <v/>
      </c>
      <c r="M608" s="54">
        <f>IF(OR($B608="",M$3&lt;$D608+Настройки!$B$7),0,MAX(0,$E608-MAX(0,SUMIFS(Тех_Движение!$G$2:$G$5111,Тех_Движение!$D$2:$D$5111,$C608,Тех_Движение!$B$2:$B$5111,"&lt;="&amp;M$3)-$F608)))</f>
        <v/>
      </c>
      <c r="N608" s="54">
        <f>IF(OR($B608="",N$3&lt;$D608+Настройки!$B$7),0,MAX(0,$E608-MAX(0,SUMIFS(Тех_Движение!$G$2:$G$5111,Тех_Движение!$D$2:$D$5111,$C608,Тех_Движение!$B$2:$B$5111,"&lt;="&amp;N$3)-$F608)))</f>
        <v/>
      </c>
      <c r="O608" s="54">
        <f>IF(OR($B608="",O$3&lt;$D608+Настройки!$B$7),0,MAX(0,$E608-MAX(0,SUMIFS(Тех_Движение!$G$2:$G$5111,Тех_Движение!$D$2:$D$5111,$C608,Тех_Движение!$B$2:$B$5111,"&lt;="&amp;O$3)-$F608)))</f>
        <v/>
      </c>
      <c r="P608" s="54">
        <f>IF(OR($B608="",P$3&lt;$D608+Настройки!$B$7),0,MAX(0,$E608-MAX(0,SUMIFS(Тех_Движение!$G$2:$G$5111,Тех_Движение!$D$2:$D$5111,$C608,Тех_Движение!$B$2:$B$5111,"&lt;="&amp;P$3)-$F608)))</f>
        <v/>
      </c>
      <c r="Q608" s="54">
        <f>IF(OR($B608="",Q$3&lt;$D608+Настройки!$B$7),0,MAX(0,$E608-MAX(0,SUMIFS(Тех_Движение!$G$2:$G$5111,Тех_Движение!$D$2:$D$5111,$C608,Тех_Движение!$B$2:$B$5111,"&lt;="&amp;Q$3)-$F608)))</f>
        <v/>
      </c>
      <c r="R608" s="54">
        <f>IF($B608="","",SUM($K608:$Q608))</f>
        <v/>
      </c>
      <c r="S608" s="56">
        <f>IF($B608="","",VLOOKUP($C608,Настройки!$A$11:$L$17,9,FALSE))</f>
        <v/>
      </c>
      <c r="T608" s="56">
        <f>IF($B608="","",$R608*$S608)</f>
        <v/>
      </c>
    </row>
    <row r="609">
      <c r="A609" s="20">
        <f>Тех_Движение!$A$606</f>
        <v/>
      </c>
      <c r="B609" s="20">
        <f>IF(Тех_Движение!$F$606&gt;0,Тех_Движение!$I$606,"")</f>
        <v/>
      </c>
      <c r="C609" s="20">
        <f>IF($B609="","",Тех_Движение!$D$606)</f>
        <v/>
      </c>
      <c r="D609" s="42">
        <f>IF($B609="","",Тех_Движение!$B$606)</f>
        <v/>
      </c>
      <c r="E609" s="54">
        <f>IF($B609="","",Тех_Движение!$F$606)</f>
        <v/>
      </c>
      <c r="F609" s="54">
        <f>IF($B609="","",SUMIFS($E$5:$E608,$C$5:$C608,$C609))</f>
        <v/>
      </c>
      <c r="G609" s="54">
        <f>IF($B609="","",MAX(0,$E609-MAX(0,SUMIFS(Тех_Движение!$G$2:$G$5111,Тех_Движение!$D$2:$D$5111,$C609,Тех_Движение!$B$2:$B$5111,"&lt;="&amp;Настройки!$B$5-1)-$F609)))</f>
        <v/>
      </c>
      <c r="H609" s="54">
        <f>IF($B609="","",IF(AND($D609&gt;=Настройки!$B$5,$D609&lt;=Настройки!$B$6),$E609,0))</f>
        <v/>
      </c>
      <c r="I609" s="54">
        <f>IF($B609="","",$G609+$H609-$J609)</f>
        <v/>
      </c>
      <c r="J609" s="54">
        <f>IF($B609="","",MAX(0,$E609-MAX(0,SUMIFS(Тех_Движение!$G$2:$G$5111,Тех_Движение!$D$2:$D$5111,$C609,Тех_Движение!$B$2:$B$5111,"&lt;="&amp;Настройки!$B$6)-$F609)))</f>
        <v/>
      </c>
      <c r="K609" s="54">
        <f>IF(OR($B609="",K$3&lt;$D609+Настройки!$B$7),0,MAX(0,$E609-MAX(0,SUMIFS(Тех_Движение!$G$2:$G$5111,Тех_Движение!$D$2:$D$5111,$C609,Тех_Движение!$B$2:$B$5111,"&lt;="&amp;K$3)-$F609)))</f>
        <v/>
      </c>
      <c r="L609" s="54">
        <f>IF(OR($B609="",L$3&lt;$D609+Настройки!$B$7),0,MAX(0,$E609-MAX(0,SUMIFS(Тех_Движение!$G$2:$G$5111,Тех_Движение!$D$2:$D$5111,$C609,Тех_Движение!$B$2:$B$5111,"&lt;="&amp;L$3)-$F609)))</f>
        <v/>
      </c>
      <c r="M609" s="54">
        <f>IF(OR($B609="",M$3&lt;$D609+Настройки!$B$7),0,MAX(0,$E609-MAX(0,SUMIFS(Тех_Движение!$G$2:$G$5111,Тех_Движение!$D$2:$D$5111,$C609,Тех_Движение!$B$2:$B$5111,"&lt;="&amp;M$3)-$F609)))</f>
        <v/>
      </c>
      <c r="N609" s="54">
        <f>IF(OR($B609="",N$3&lt;$D609+Настройки!$B$7),0,MAX(0,$E609-MAX(0,SUMIFS(Тех_Движение!$G$2:$G$5111,Тех_Движение!$D$2:$D$5111,$C609,Тех_Движение!$B$2:$B$5111,"&lt;="&amp;N$3)-$F609)))</f>
        <v/>
      </c>
      <c r="O609" s="54">
        <f>IF(OR($B609="",O$3&lt;$D609+Настройки!$B$7),0,MAX(0,$E609-MAX(0,SUMIFS(Тех_Движение!$G$2:$G$5111,Тех_Движение!$D$2:$D$5111,$C609,Тех_Движение!$B$2:$B$5111,"&lt;="&amp;O$3)-$F609)))</f>
        <v/>
      </c>
      <c r="P609" s="54">
        <f>IF(OR($B609="",P$3&lt;$D609+Настройки!$B$7),0,MAX(0,$E609-MAX(0,SUMIFS(Тех_Движение!$G$2:$G$5111,Тех_Движение!$D$2:$D$5111,$C609,Тех_Движение!$B$2:$B$5111,"&lt;="&amp;P$3)-$F609)))</f>
        <v/>
      </c>
      <c r="Q609" s="54">
        <f>IF(OR($B609="",Q$3&lt;$D609+Настройки!$B$7),0,MAX(0,$E609-MAX(0,SUMIFS(Тех_Движение!$G$2:$G$5111,Тех_Движение!$D$2:$D$5111,$C609,Тех_Движение!$B$2:$B$5111,"&lt;="&amp;Q$3)-$F609)))</f>
        <v/>
      </c>
      <c r="R609" s="54">
        <f>IF($B609="","",SUM($K609:$Q609))</f>
        <v/>
      </c>
      <c r="S609" s="56">
        <f>IF($B609="","",VLOOKUP($C609,Настройки!$A$11:$L$17,9,FALSE))</f>
        <v/>
      </c>
      <c r="T609" s="56">
        <f>IF($B609="","",$R609*$S609)</f>
        <v/>
      </c>
    </row>
    <row r="610">
      <c r="A610" s="20">
        <f>Тех_Движение!$A$607</f>
        <v/>
      </c>
      <c r="B610" s="20">
        <f>IF(Тех_Движение!$F$607&gt;0,Тех_Движение!$I$607,"")</f>
        <v/>
      </c>
      <c r="C610" s="20">
        <f>IF($B610="","",Тех_Движение!$D$607)</f>
        <v/>
      </c>
      <c r="D610" s="42">
        <f>IF($B610="","",Тех_Движение!$B$607)</f>
        <v/>
      </c>
      <c r="E610" s="54">
        <f>IF($B610="","",Тех_Движение!$F$607)</f>
        <v/>
      </c>
      <c r="F610" s="54">
        <f>IF($B610="","",SUMIFS($E$5:$E609,$C$5:$C609,$C610))</f>
        <v/>
      </c>
      <c r="G610" s="54">
        <f>IF($B610="","",MAX(0,$E610-MAX(0,SUMIFS(Тех_Движение!$G$2:$G$5111,Тех_Движение!$D$2:$D$5111,$C610,Тех_Движение!$B$2:$B$5111,"&lt;="&amp;Настройки!$B$5-1)-$F610)))</f>
        <v/>
      </c>
      <c r="H610" s="54">
        <f>IF($B610="","",IF(AND($D610&gt;=Настройки!$B$5,$D610&lt;=Настройки!$B$6),$E610,0))</f>
        <v/>
      </c>
      <c r="I610" s="54">
        <f>IF($B610="","",$G610+$H610-$J610)</f>
        <v/>
      </c>
      <c r="J610" s="54">
        <f>IF($B610="","",MAX(0,$E610-MAX(0,SUMIFS(Тех_Движение!$G$2:$G$5111,Тех_Движение!$D$2:$D$5111,$C610,Тех_Движение!$B$2:$B$5111,"&lt;="&amp;Настройки!$B$6)-$F610)))</f>
        <v/>
      </c>
      <c r="K610" s="54">
        <f>IF(OR($B610="",K$3&lt;$D610+Настройки!$B$7),0,MAX(0,$E610-MAX(0,SUMIFS(Тех_Движение!$G$2:$G$5111,Тех_Движение!$D$2:$D$5111,$C610,Тех_Движение!$B$2:$B$5111,"&lt;="&amp;K$3)-$F610)))</f>
        <v/>
      </c>
      <c r="L610" s="54">
        <f>IF(OR($B610="",L$3&lt;$D610+Настройки!$B$7),0,MAX(0,$E610-MAX(0,SUMIFS(Тех_Движение!$G$2:$G$5111,Тех_Движение!$D$2:$D$5111,$C610,Тех_Движение!$B$2:$B$5111,"&lt;="&amp;L$3)-$F610)))</f>
        <v/>
      </c>
      <c r="M610" s="54">
        <f>IF(OR($B610="",M$3&lt;$D610+Настройки!$B$7),0,MAX(0,$E610-MAX(0,SUMIFS(Тех_Движение!$G$2:$G$5111,Тех_Движение!$D$2:$D$5111,$C610,Тех_Движение!$B$2:$B$5111,"&lt;="&amp;M$3)-$F610)))</f>
        <v/>
      </c>
      <c r="N610" s="54">
        <f>IF(OR($B610="",N$3&lt;$D610+Настройки!$B$7),0,MAX(0,$E610-MAX(0,SUMIFS(Тех_Движение!$G$2:$G$5111,Тех_Движение!$D$2:$D$5111,$C610,Тех_Движение!$B$2:$B$5111,"&lt;="&amp;N$3)-$F610)))</f>
        <v/>
      </c>
      <c r="O610" s="54">
        <f>IF(OR($B610="",O$3&lt;$D610+Настройки!$B$7),0,MAX(0,$E610-MAX(0,SUMIFS(Тех_Движение!$G$2:$G$5111,Тех_Движение!$D$2:$D$5111,$C610,Тех_Движение!$B$2:$B$5111,"&lt;="&amp;O$3)-$F610)))</f>
        <v/>
      </c>
      <c r="P610" s="54">
        <f>IF(OR($B610="",P$3&lt;$D610+Настройки!$B$7),0,MAX(0,$E610-MAX(0,SUMIFS(Тех_Движение!$G$2:$G$5111,Тех_Движение!$D$2:$D$5111,$C610,Тех_Движение!$B$2:$B$5111,"&lt;="&amp;P$3)-$F610)))</f>
        <v/>
      </c>
      <c r="Q610" s="54">
        <f>IF(OR($B610="",Q$3&lt;$D610+Настройки!$B$7),0,MAX(0,$E610-MAX(0,SUMIFS(Тех_Движение!$G$2:$G$5111,Тех_Движение!$D$2:$D$5111,$C610,Тех_Движение!$B$2:$B$5111,"&lt;="&amp;Q$3)-$F610)))</f>
        <v/>
      </c>
      <c r="R610" s="54">
        <f>IF($B610="","",SUM($K610:$Q610))</f>
        <v/>
      </c>
      <c r="S610" s="56">
        <f>IF($B610="","",VLOOKUP($C610,Настройки!$A$11:$L$17,9,FALSE))</f>
        <v/>
      </c>
      <c r="T610" s="56">
        <f>IF($B610="","",$R610*$S610)</f>
        <v/>
      </c>
    </row>
    <row r="611">
      <c r="A611" s="20">
        <f>Тех_Движение!$A$608</f>
        <v/>
      </c>
      <c r="B611" s="20">
        <f>IF(Тех_Движение!$F$608&gt;0,Тех_Движение!$I$608,"")</f>
        <v/>
      </c>
      <c r="C611" s="20">
        <f>IF($B611="","",Тех_Движение!$D$608)</f>
        <v/>
      </c>
      <c r="D611" s="42">
        <f>IF($B611="","",Тех_Движение!$B$608)</f>
        <v/>
      </c>
      <c r="E611" s="54">
        <f>IF($B611="","",Тех_Движение!$F$608)</f>
        <v/>
      </c>
      <c r="F611" s="54">
        <f>IF($B611="","",SUMIFS($E$5:$E610,$C$5:$C610,$C611))</f>
        <v/>
      </c>
      <c r="G611" s="54">
        <f>IF($B611="","",MAX(0,$E611-MAX(0,SUMIFS(Тех_Движение!$G$2:$G$5111,Тех_Движение!$D$2:$D$5111,$C611,Тех_Движение!$B$2:$B$5111,"&lt;="&amp;Настройки!$B$5-1)-$F611)))</f>
        <v/>
      </c>
      <c r="H611" s="54">
        <f>IF($B611="","",IF(AND($D611&gt;=Настройки!$B$5,$D611&lt;=Настройки!$B$6),$E611,0))</f>
        <v/>
      </c>
      <c r="I611" s="54">
        <f>IF($B611="","",$G611+$H611-$J611)</f>
        <v/>
      </c>
      <c r="J611" s="54">
        <f>IF($B611="","",MAX(0,$E611-MAX(0,SUMIFS(Тех_Движение!$G$2:$G$5111,Тех_Движение!$D$2:$D$5111,$C611,Тех_Движение!$B$2:$B$5111,"&lt;="&amp;Настройки!$B$6)-$F611)))</f>
        <v/>
      </c>
      <c r="K611" s="54">
        <f>IF(OR($B611="",K$3&lt;$D611+Настройки!$B$7),0,MAX(0,$E611-MAX(0,SUMIFS(Тех_Движение!$G$2:$G$5111,Тех_Движение!$D$2:$D$5111,$C611,Тех_Движение!$B$2:$B$5111,"&lt;="&amp;K$3)-$F611)))</f>
        <v/>
      </c>
      <c r="L611" s="54">
        <f>IF(OR($B611="",L$3&lt;$D611+Настройки!$B$7),0,MAX(0,$E611-MAX(0,SUMIFS(Тех_Движение!$G$2:$G$5111,Тех_Движение!$D$2:$D$5111,$C611,Тех_Движение!$B$2:$B$5111,"&lt;="&amp;L$3)-$F611)))</f>
        <v/>
      </c>
      <c r="M611" s="54">
        <f>IF(OR($B611="",M$3&lt;$D611+Настройки!$B$7),0,MAX(0,$E611-MAX(0,SUMIFS(Тех_Движение!$G$2:$G$5111,Тех_Движение!$D$2:$D$5111,$C611,Тех_Движение!$B$2:$B$5111,"&lt;="&amp;M$3)-$F611)))</f>
        <v/>
      </c>
      <c r="N611" s="54">
        <f>IF(OR($B611="",N$3&lt;$D611+Настройки!$B$7),0,MAX(0,$E611-MAX(0,SUMIFS(Тех_Движение!$G$2:$G$5111,Тех_Движение!$D$2:$D$5111,$C611,Тех_Движение!$B$2:$B$5111,"&lt;="&amp;N$3)-$F611)))</f>
        <v/>
      </c>
      <c r="O611" s="54">
        <f>IF(OR($B611="",O$3&lt;$D611+Настройки!$B$7),0,MAX(0,$E611-MAX(0,SUMIFS(Тех_Движение!$G$2:$G$5111,Тех_Движение!$D$2:$D$5111,$C611,Тех_Движение!$B$2:$B$5111,"&lt;="&amp;O$3)-$F611)))</f>
        <v/>
      </c>
      <c r="P611" s="54">
        <f>IF(OR($B611="",P$3&lt;$D611+Настройки!$B$7),0,MAX(0,$E611-MAX(0,SUMIFS(Тех_Движение!$G$2:$G$5111,Тех_Движение!$D$2:$D$5111,$C611,Тех_Движение!$B$2:$B$5111,"&lt;="&amp;P$3)-$F611)))</f>
        <v/>
      </c>
      <c r="Q611" s="54">
        <f>IF(OR($B611="",Q$3&lt;$D611+Настройки!$B$7),0,MAX(0,$E611-MAX(0,SUMIFS(Тех_Движение!$G$2:$G$5111,Тех_Движение!$D$2:$D$5111,$C611,Тех_Движение!$B$2:$B$5111,"&lt;="&amp;Q$3)-$F611)))</f>
        <v/>
      </c>
      <c r="R611" s="54">
        <f>IF($B611="","",SUM($K611:$Q611))</f>
        <v/>
      </c>
      <c r="S611" s="56">
        <f>IF($B611="","",VLOOKUP($C611,Настройки!$A$11:$L$17,9,FALSE))</f>
        <v/>
      </c>
      <c r="T611" s="56">
        <f>IF($B611="","",$R611*$S611)</f>
        <v/>
      </c>
    </row>
    <row r="612">
      <c r="A612" s="20">
        <f>Тех_Движение!$A$609</f>
        <v/>
      </c>
      <c r="B612" s="20">
        <f>IF(Тех_Движение!$F$609&gt;0,Тех_Движение!$I$609,"")</f>
        <v/>
      </c>
      <c r="C612" s="20">
        <f>IF($B612="","",Тех_Движение!$D$609)</f>
        <v/>
      </c>
      <c r="D612" s="42">
        <f>IF($B612="","",Тех_Движение!$B$609)</f>
        <v/>
      </c>
      <c r="E612" s="54">
        <f>IF($B612="","",Тех_Движение!$F$609)</f>
        <v/>
      </c>
      <c r="F612" s="54">
        <f>IF($B612="","",SUMIFS($E$5:$E611,$C$5:$C611,$C612))</f>
        <v/>
      </c>
      <c r="G612" s="54">
        <f>IF($B612="","",MAX(0,$E612-MAX(0,SUMIFS(Тех_Движение!$G$2:$G$5111,Тех_Движение!$D$2:$D$5111,$C612,Тех_Движение!$B$2:$B$5111,"&lt;="&amp;Настройки!$B$5-1)-$F612)))</f>
        <v/>
      </c>
      <c r="H612" s="54">
        <f>IF($B612="","",IF(AND($D612&gt;=Настройки!$B$5,$D612&lt;=Настройки!$B$6),$E612,0))</f>
        <v/>
      </c>
      <c r="I612" s="54">
        <f>IF($B612="","",$G612+$H612-$J612)</f>
        <v/>
      </c>
      <c r="J612" s="54">
        <f>IF($B612="","",MAX(0,$E612-MAX(0,SUMIFS(Тех_Движение!$G$2:$G$5111,Тех_Движение!$D$2:$D$5111,$C612,Тех_Движение!$B$2:$B$5111,"&lt;="&amp;Настройки!$B$6)-$F612)))</f>
        <v/>
      </c>
      <c r="K612" s="54">
        <f>IF(OR($B612="",K$3&lt;$D612+Настройки!$B$7),0,MAX(0,$E612-MAX(0,SUMIFS(Тех_Движение!$G$2:$G$5111,Тех_Движение!$D$2:$D$5111,$C612,Тех_Движение!$B$2:$B$5111,"&lt;="&amp;K$3)-$F612)))</f>
        <v/>
      </c>
      <c r="L612" s="54">
        <f>IF(OR($B612="",L$3&lt;$D612+Настройки!$B$7),0,MAX(0,$E612-MAX(0,SUMIFS(Тех_Движение!$G$2:$G$5111,Тех_Движение!$D$2:$D$5111,$C612,Тех_Движение!$B$2:$B$5111,"&lt;="&amp;L$3)-$F612)))</f>
        <v/>
      </c>
      <c r="M612" s="54">
        <f>IF(OR($B612="",M$3&lt;$D612+Настройки!$B$7),0,MAX(0,$E612-MAX(0,SUMIFS(Тех_Движение!$G$2:$G$5111,Тех_Движение!$D$2:$D$5111,$C612,Тех_Движение!$B$2:$B$5111,"&lt;="&amp;M$3)-$F612)))</f>
        <v/>
      </c>
      <c r="N612" s="54">
        <f>IF(OR($B612="",N$3&lt;$D612+Настройки!$B$7),0,MAX(0,$E612-MAX(0,SUMIFS(Тех_Движение!$G$2:$G$5111,Тех_Движение!$D$2:$D$5111,$C612,Тех_Движение!$B$2:$B$5111,"&lt;="&amp;N$3)-$F612)))</f>
        <v/>
      </c>
      <c r="O612" s="54">
        <f>IF(OR($B612="",O$3&lt;$D612+Настройки!$B$7),0,MAX(0,$E612-MAX(0,SUMIFS(Тех_Движение!$G$2:$G$5111,Тех_Движение!$D$2:$D$5111,$C612,Тех_Движение!$B$2:$B$5111,"&lt;="&amp;O$3)-$F612)))</f>
        <v/>
      </c>
      <c r="P612" s="54">
        <f>IF(OR($B612="",P$3&lt;$D612+Настройки!$B$7),0,MAX(0,$E612-MAX(0,SUMIFS(Тех_Движение!$G$2:$G$5111,Тех_Движение!$D$2:$D$5111,$C612,Тех_Движение!$B$2:$B$5111,"&lt;="&amp;P$3)-$F612)))</f>
        <v/>
      </c>
      <c r="Q612" s="54">
        <f>IF(OR($B612="",Q$3&lt;$D612+Настройки!$B$7),0,MAX(0,$E612-MAX(0,SUMIFS(Тех_Движение!$G$2:$G$5111,Тех_Движение!$D$2:$D$5111,$C612,Тех_Движение!$B$2:$B$5111,"&lt;="&amp;Q$3)-$F612)))</f>
        <v/>
      </c>
      <c r="R612" s="54">
        <f>IF($B612="","",SUM($K612:$Q612))</f>
        <v/>
      </c>
      <c r="S612" s="56">
        <f>IF($B612="","",VLOOKUP($C612,Настройки!$A$11:$L$17,9,FALSE))</f>
        <v/>
      </c>
      <c r="T612" s="56">
        <f>IF($B612="","",$R612*$S612)</f>
        <v/>
      </c>
    </row>
    <row r="613">
      <c r="A613" s="20">
        <f>Тех_Движение!$A$610</f>
        <v/>
      </c>
      <c r="B613" s="20">
        <f>IF(Тех_Движение!$F$610&gt;0,Тех_Движение!$I$610,"")</f>
        <v/>
      </c>
      <c r="C613" s="20">
        <f>IF($B613="","",Тех_Движение!$D$610)</f>
        <v/>
      </c>
      <c r="D613" s="42">
        <f>IF($B613="","",Тех_Движение!$B$610)</f>
        <v/>
      </c>
      <c r="E613" s="54">
        <f>IF($B613="","",Тех_Движение!$F$610)</f>
        <v/>
      </c>
      <c r="F613" s="54">
        <f>IF($B613="","",SUMIFS($E$5:$E612,$C$5:$C612,$C613))</f>
        <v/>
      </c>
      <c r="G613" s="54">
        <f>IF($B613="","",MAX(0,$E613-MAX(0,SUMIFS(Тех_Движение!$G$2:$G$5111,Тех_Движение!$D$2:$D$5111,$C613,Тех_Движение!$B$2:$B$5111,"&lt;="&amp;Настройки!$B$5-1)-$F613)))</f>
        <v/>
      </c>
      <c r="H613" s="54">
        <f>IF($B613="","",IF(AND($D613&gt;=Настройки!$B$5,$D613&lt;=Настройки!$B$6),$E613,0))</f>
        <v/>
      </c>
      <c r="I613" s="54">
        <f>IF($B613="","",$G613+$H613-$J613)</f>
        <v/>
      </c>
      <c r="J613" s="54">
        <f>IF($B613="","",MAX(0,$E613-MAX(0,SUMIFS(Тех_Движение!$G$2:$G$5111,Тех_Движение!$D$2:$D$5111,$C613,Тех_Движение!$B$2:$B$5111,"&lt;="&amp;Настройки!$B$6)-$F613)))</f>
        <v/>
      </c>
      <c r="K613" s="54">
        <f>IF(OR($B613="",K$3&lt;$D613+Настройки!$B$7),0,MAX(0,$E613-MAX(0,SUMIFS(Тех_Движение!$G$2:$G$5111,Тех_Движение!$D$2:$D$5111,$C613,Тех_Движение!$B$2:$B$5111,"&lt;="&amp;K$3)-$F613)))</f>
        <v/>
      </c>
      <c r="L613" s="54">
        <f>IF(OR($B613="",L$3&lt;$D613+Настройки!$B$7),0,MAX(0,$E613-MAX(0,SUMIFS(Тех_Движение!$G$2:$G$5111,Тех_Движение!$D$2:$D$5111,$C613,Тех_Движение!$B$2:$B$5111,"&lt;="&amp;L$3)-$F613)))</f>
        <v/>
      </c>
      <c r="M613" s="54">
        <f>IF(OR($B613="",M$3&lt;$D613+Настройки!$B$7),0,MAX(0,$E613-MAX(0,SUMIFS(Тех_Движение!$G$2:$G$5111,Тех_Движение!$D$2:$D$5111,$C613,Тех_Движение!$B$2:$B$5111,"&lt;="&amp;M$3)-$F613)))</f>
        <v/>
      </c>
      <c r="N613" s="54">
        <f>IF(OR($B613="",N$3&lt;$D613+Настройки!$B$7),0,MAX(0,$E613-MAX(0,SUMIFS(Тех_Движение!$G$2:$G$5111,Тех_Движение!$D$2:$D$5111,$C613,Тех_Движение!$B$2:$B$5111,"&lt;="&amp;N$3)-$F613)))</f>
        <v/>
      </c>
      <c r="O613" s="54">
        <f>IF(OR($B613="",O$3&lt;$D613+Настройки!$B$7),0,MAX(0,$E613-MAX(0,SUMIFS(Тех_Движение!$G$2:$G$5111,Тех_Движение!$D$2:$D$5111,$C613,Тех_Движение!$B$2:$B$5111,"&lt;="&amp;O$3)-$F613)))</f>
        <v/>
      </c>
      <c r="P613" s="54">
        <f>IF(OR($B613="",P$3&lt;$D613+Настройки!$B$7),0,MAX(0,$E613-MAX(0,SUMIFS(Тех_Движение!$G$2:$G$5111,Тех_Движение!$D$2:$D$5111,$C613,Тех_Движение!$B$2:$B$5111,"&lt;="&amp;P$3)-$F613)))</f>
        <v/>
      </c>
      <c r="Q613" s="54">
        <f>IF(OR($B613="",Q$3&lt;$D613+Настройки!$B$7),0,MAX(0,$E613-MAX(0,SUMIFS(Тех_Движение!$G$2:$G$5111,Тех_Движение!$D$2:$D$5111,$C613,Тех_Движение!$B$2:$B$5111,"&lt;="&amp;Q$3)-$F613)))</f>
        <v/>
      </c>
      <c r="R613" s="54">
        <f>IF($B613="","",SUM($K613:$Q613))</f>
        <v/>
      </c>
      <c r="S613" s="56">
        <f>IF($B613="","",VLOOKUP($C613,Настройки!$A$11:$L$17,9,FALSE))</f>
        <v/>
      </c>
      <c r="T613" s="56">
        <f>IF($B613="","",$R613*$S613)</f>
        <v/>
      </c>
    </row>
    <row r="614">
      <c r="A614" s="20">
        <f>Тех_Движение!$A$611</f>
        <v/>
      </c>
      <c r="B614" s="20">
        <f>IF(Тех_Движение!$F$611&gt;0,Тех_Движение!$I$611,"")</f>
        <v/>
      </c>
      <c r="C614" s="20">
        <f>IF($B614="","",Тех_Движение!$D$611)</f>
        <v/>
      </c>
      <c r="D614" s="42">
        <f>IF($B614="","",Тех_Движение!$B$611)</f>
        <v/>
      </c>
      <c r="E614" s="54">
        <f>IF($B614="","",Тех_Движение!$F$611)</f>
        <v/>
      </c>
      <c r="F614" s="54">
        <f>IF($B614="","",SUMIFS($E$5:$E613,$C$5:$C613,$C614))</f>
        <v/>
      </c>
      <c r="G614" s="54">
        <f>IF($B614="","",MAX(0,$E614-MAX(0,SUMIFS(Тех_Движение!$G$2:$G$5111,Тех_Движение!$D$2:$D$5111,$C614,Тех_Движение!$B$2:$B$5111,"&lt;="&amp;Настройки!$B$5-1)-$F614)))</f>
        <v/>
      </c>
      <c r="H614" s="54">
        <f>IF($B614="","",IF(AND($D614&gt;=Настройки!$B$5,$D614&lt;=Настройки!$B$6),$E614,0))</f>
        <v/>
      </c>
      <c r="I614" s="54">
        <f>IF($B614="","",$G614+$H614-$J614)</f>
        <v/>
      </c>
      <c r="J614" s="54">
        <f>IF($B614="","",MAX(0,$E614-MAX(0,SUMIFS(Тех_Движение!$G$2:$G$5111,Тех_Движение!$D$2:$D$5111,$C614,Тех_Движение!$B$2:$B$5111,"&lt;="&amp;Настройки!$B$6)-$F614)))</f>
        <v/>
      </c>
      <c r="K614" s="54">
        <f>IF(OR($B614="",K$3&lt;$D614+Настройки!$B$7),0,MAX(0,$E614-MAX(0,SUMIFS(Тех_Движение!$G$2:$G$5111,Тех_Движение!$D$2:$D$5111,$C614,Тех_Движение!$B$2:$B$5111,"&lt;="&amp;K$3)-$F614)))</f>
        <v/>
      </c>
      <c r="L614" s="54">
        <f>IF(OR($B614="",L$3&lt;$D614+Настройки!$B$7),0,MAX(0,$E614-MAX(0,SUMIFS(Тех_Движение!$G$2:$G$5111,Тех_Движение!$D$2:$D$5111,$C614,Тех_Движение!$B$2:$B$5111,"&lt;="&amp;L$3)-$F614)))</f>
        <v/>
      </c>
      <c r="M614" s="54">
        <f>IF(OR($B614="",M$3&lt;$D614+Настройки!$B$7),0,MAX(0,$E614-MAX(0,SUMIFS(Тех_Движение!$G$2:$G$5111,Тех_Движение!$D$2:$D$5111,$C614,Тех_Движение!$B$2:$B$5111,"&lt;="&amp;M$3)-$F614)))</f>
        <v/>
      </c>
      <c r="N614" s="54">
        <f>IF(OR($B614="",N$3&lt;$D614+Настройки!$B$7),0,MAX(0,$E614-MAX(0,SUMIFS(Тех_Движение!$G$2:$G$5111,Тех_Движение!$D$2:$D$5111,$C614,Тех_Движение!$B$2:$B$5111,"&lt;="&amp;N$3)-$F614)))</f>
        <v/>
      </c>
      <c r="O614" s="54">
        <f>IF(OR($B614="",O$3&lt;$D614+Настройки!$B$7),0,MAX(0,$E614-MAX(0,SUMIFS(Тех_Движение!$G$2:$G$5111,Тех_Движение!$D$2:$D$5111,$C614,Тех_Движение!$B$2:$B$5111,"&lt;="&amp;O$3)-$F614)))</f>
        <v/>
      </c>
      <c r="P614" s="54">
        <f>IF(OR($B614="",P$3&lt;$D614+Настройки!$B$7),0,MAX(0,$E614-MAX(0,SUMIFS(Тех_Движение!$G$2:$G$5111,Тех_Движение!$D$2:$D$5111,$C614,Тех_Движение!$B$2:$B$5111,"&lt;="&amp;P$3)-$F614)))</f>
        <v/>
      </c>
      <c r="Q614" s="54">
        <f>IF(OR($B614="",Q$3&lt;$D614+Настройки!$B$7),0,MAX(0,$E614-MAX(0,SUMIFS(Тех_Движение!$G$2:$G$5111,Тех_Движение!$D$2:$D$5111,$C614,Тех_Движение!$B$2:$B$5111,"&lt;="&amp;Q$3)-$F614)))</f>
        <v/>
      </c>
      <c r="R614" s="54">
        <f>IF($B614="","",SUM($K614:$Q614))</f>
        <v/>
      </c>
      <c r="S614" s="56">
        <f>IF($B614="","",VLOOKUP($C614,Настройки!$A$11:$L$17,9,FALSE))</f>
        <v/>
      </c>
      <c r="T614" s="56">
        <f>IF($B614="","",$R614*$S614)</f>
        <v/>
      </c>
    </row>
    <row r="615">
      <c r="A615" s="20">
        <f>Тех_Движение!$A$612</f>
        <v/>
      </c>
      <c r="B615" s="20">
        <f>IF(Тех_Движение!$F$612&gt;0,Тех_Движение!$I$612,"")</f>
        <v/>
      </c>
      <c r="C615" s="20">
        <f>IF($B615="","",Тех_Движение!$D$612)</f>
        <v/>
      </c>
      <c r="D615" s="42">
        <f>IF($B615="","",Тех_Движение!$B$612)</f>
        <v/>
      </c>
      <c r="E615" s="54">
        <f>IF($B615="","",Тех_Движение!$F$612)</f>
        <v/>
      </c>
      <c r="F615" s="54">
        <f>IF($B615="","",SUMIFS($E$5:$E614,$C$5:$C614,$C615))</f>
        <v/>
      </c>
      <c r="G615" s="54">
        <f>IF($B615="","",MAX(0,$E615-MAX(0,SUMIFS(Тех_Движение!$G$2:$G$5111,Тех_Движение!$D$2:$D$5111,$C615,Тех_Движение!$B$2:$B$5111,"&lt;="&amp;Настройки!$B$5-1)-$F615)))</f>
        <v/>
      </c>
      <c r="H615" s="54">
        <f>IF($B615="","",IF(AND($D615&gt;=Настройки!$B$5,$D615&lt;=Настройки!$B$6),$E615,0))</f>
        <v/>
      </c>
      <c r="I615" s="54">
        <f>IF($B615="","",$G615+$H615-$J615)</f>
        <v/>
      </c>
      <c r="J615" s="54">
        <f>IF($B615="","",MAX(0,$E615-MAX(0,SUMIFS(Тех_Движение!$G$2:$G$5111,Тех_Движение!$D$2:$D$5111,$C615,Тех_Движение!$B$2:$B$5111,"&lt;="&amp;Настройки!$B$6)-$F615)))</f>
        <v/>
      </c>
      <c r="K615" s="54">
        <f>IF(OR($B615="",K$3&lt;$D615+Настройки!$B$7),0,MAX(0,$E615-MAX(0,SUMIFS(Тех_Движение!$G$2:$G$5111,Тех_Движение!$D$2:$D$5111,$C615,Тех_Движение!$B$2:$B$5111,"&lt;="&amp;K$3)-$F615)))</f>
        <v/>
      </c>
      <c r="L615" s="54">
        <f>IF(OR($B615="",L$3&lt;$D615+Настройки!$B$7),0,MAX(0,$E615-MAX(0,SUMIFS(Тех_Движение!$G$2:$G$5111,Тех_Движение!$D$2:$D$5111,$C615,Тех_Движение!$B$2:$B$5111,"&lt;="&amp;L$3)-$F615)))</f>
        <v/>
      </c>
      <c r="M615" s="54">
        <f>IF(OR($B615="",M$3&lt;$D615+Настройки!$B$7),0,MAX(0,$E615-MAX(0,SUMIFS(Тех_Движение!$G$2:$G$5111,Тех_Движение!$D$2:$D$5111,$C615,Тех_Движение!$B$2:$B$5111,"&lt;="&amp;M$3)-$F615)))</f>
        <v/>
      </c>
      <c r="N615" s="54">
        <f>IF(OR($B615="",N$3&lt;$D615+Настройки!$B$7),0,MAX(0,$E615-MAX(0,SUMIFS(Тех_Движение!$G$2:$G$5111,Тех_Движение!$D$2:$D$5111,$C615,Тех_Движение!$B$2:$B$5111,"&lt;="&amp;N$3)-$F615)))</f>
        <v/>
      </c>
      <c r="O615" s="54">
        <f>IF(OR($B615="",O$3&lt;$D615+Настройки!$B$7),0,MAX(0,$E615-MAX(0,SUMIFS(Тех_Движение!$G$2:$G$5111,Тех_Движение!$D$2:$D$5111,$C615,Тех_Движение!$B$2:$B$5111,"&lt;="&amp;O$3)-$F615)))</f>
        <v/>
      </c>
      <c r="P615" s="54">
        <f>IF(OR($B615="",P$3&lt;$D615+Настройки!$B$7),0,MAX(0,$E615-MAX(0,SUMIFS(Тех_Движение!$G$2:$G$5111,Тех_Движение!$D$2:$D$5111,$C615,Тех_Движение!$B$2:$B$5111,"&lt;="&amp;P$3)-$F615)))</f>
        <v/>
      </c>
      <c r="Q615" s="54">
        <f>IF(OR($B615="",Q$3&lt;$D615+Настройки!$B$7),0,MAX(0,$E615-MAX(0,SUMIFS(Тех_Движение!$G$2:$G$5111,Тех_Движение!$D$2:$D$5111,$C615,Тех_Движение!$B$2:$B$5111,"&lt;="&amp;Q$3)-$F615)))</f>
        <v/>
      </c>
      <c r="R615" s="54">
        <f>IF($B615="","",SUM($K615:$Q615))</f>
        <v/>
      </c>
      <c r="S615" s="56">
        <f>IF($B615="","",VLOOKUP($C615,Настройки!$A$11:$L$17,9,FALSE))</f>
        <v/>
      </c>
      <c r="T615" s="56">
        <f>IF($B615="","",$R615*$S615)</f>
        <v/>
      </c>
    </row>
    <row r="616">
      <c r="A616" s="20">
        <f>Тех_Движение!$A$613</f>
        <v/>
      </c>
      <c r="B616" s="20">
        <f>IF(Тех_Движение!$F$613&gt;0,Тех_Движение!$I$613,"")</f>
        <v/>
      </c>
      <c r="C616" s="20">
        <f>IF($B616="","",Тех_Движение!$D$613)</f>
        <v/>
      </c>
      <c r="D616" s="42">
        <f>IF($B616="","",Тех_Движение!$B$613)</f>
        <v/>
      </c>
      <c r="E616" s="54">
        <f>IF($B616="","",Тех_Движение!$F$613)</f>
        <v/>
      </c>
      <c r="F616" s="54">
        <f>IF($B616="","",SUMIFS($E$5:$E615,$C$5:$C615,$C616))</f>
        <v/>
      </c>
      <c r="G616" s="54">
        <f>IF($B616="","",MAX(0,$E616-MAX(0,SUMIFS(Тех_Движение!$G$2:$G$5111,Тех_Движение!$D$2:$D$5111,$C616,Тех_Движение!$B$2:$B$5111,"&lt;="&amp;Настройки!$B$5-1)-$F616)))</f>
        <v/>
      </c>
      <c r="H616" s="54">
        <f>IF($B616="","",IF(AND($D616&gt;=Настройки!$B$5,$D616&lt;=Настройки!$B$6),$E616,0))</f>
        <v/>
      </c>
      <c r="I616" s="54">
        <f>IF($B616="","",$G616+$H616-$J616)</f>
        <v/>
      </c>
      <c r="J616" s="54">
        <f>IF($B616="","",MAX(0,$E616-MAX(0,SUMIFS(Тех_Движение!$G$2:$G$5111,Тех_Движение!$D$2:$D$5111,$C616,Тех_Движение!$B$2:$B$5111,"&lt;="&amp;Настройки!$B$6)-$F616)))</f>
        <v/>
      </c>
      <c r="K616" s="54">
        <f>IF(OR($B616="",K$3&lt;$D616+Настройки!$B$7),0,MAX(0,$E616-MAX(0,SUMIFS(Тех_Движение!$G$2:$G$5111,Тех_Движение!$D$2:$D$5111,$C616,Тех_Движение!$B$2:$B$5111,"&lt;="&amp;K$3)-$F616)))</f>
        <v/>
      </c>
      <c r="L616" s="54">
        <f>IF(OR($B616="",L$3&lt;$D616+Настройки!$B$7),0,MAX(0,$E616-MAX(0,SUMIFS(Тех_Движение!$G$2:$G$5111,Тех_Движение!$D$2:$D$5111,$C616,Тех_Движение!$B$2:$B$5111,"&lt;="&amp;L$3)-$F616)))</f>
        <v/>
      </c>
      <c r="M616" s="54">
        <f>IF(OR($B616="",M$3&lt;$D616+Настройки!$B$7),0,MAX(0,$E616-MAX(0,SUMIFS(Тех_Движение!$G$2:$G$5111,Тех_Движение!$D$2:$D$5111,$C616,Тех_Движение!$B$2:$B$5111,"&lt;="&amp;M$3)-$F616)))</f>
        <v/>
      </c>
      <c r="N616" s="54">
        <f>IF(OR($B616="",N$3&lt;$D616+Настройки!$B$7),0,MAX(0,$E616-MAX(0,SUMIFS(Тех_Движение!$G$2:$G$5111,Тех_Движение!$D$2:$D$5111,$C616,Тех_Движение!$B$2:$B$5111,"&lt;="&amp;N$3)-$F616)))</f>
        <v/>
      </c>
      <c r="O616" s="54">
        <f>IF(OR($B616="",O$3&lt;$D616+Настройки!$B$7),0,MAX(0,$E616-MAX(0,SUMIFS(Тех_Движение!$G$2:$G$5111,Тех_Движение!$D$2:$D$5111,$C616,Тех_Движение!$B$2:$B$5111,"&lt;="&amp;O$3)-$F616)))</f>
        <v/>
      </c>
      <c r="P616" s="54">
        <f>IF(OR($B616="",P$3&lt;$D616+Настройки!$B$7),0,MAX(0,$E616-MAX(0,SUMIFS(Тех_Движение!$G$2:$G$5111,Тех_Движение!$D$2:$D$5111,$C616,Тех_Движение!$B$2:$B$5111,"&lt;="&amp;P$3)-$F616)))</f>
        <v/>
      </c>
      <c r="Q616" s="54">
        <f>IF(OR($B616="",Q$3&lt;$D616+Настройки!$B$7),0,MAX(0,$E616-MAX(0,SUMIFS(Тех_Движение!$G$2:$G$5111,Тех_Движение!$D$2:$D$5111,$C616,Тех_Движение!$B$2:$B$5111,"&lt;="&amp;Q$3)-$F616)))</f>
        <v/>
      </c>
      <c r="R616" s="54">
        <f>IF($B616="","",SUM($K616:$Q616))</f>
        <v/>
      </c>
      <c r="S616" s="56">
        <f>IF($B616="","",VLOOKUP($C616,Настройки!$A$11:$L$17,9,FALSE))</f>
        <v/>
      </c>
      <c r="T616" s="56">
        <f>IF($B616="","",$R616*$S616)</f>
        <v/>
      </c>
    </row>
    <row r="617">
      <c r="A617" s="20">
        <f>Тех_Движение!$A$614</f>
        <v/>
      </c>
      <c r="B617" s="20">
        <f>IF(Тех_Движение!$F$614&gt;0,Тех_Движение!$I$614,"")</f>
        <v/>
      </c>
      <c r="C617" s="20">
        <f>IF($B617="","",Тех_Движение!$D$614)</f>
        <v/>
      </c>
      <c r="D617" s="42">
        <f>IF($B617="","",Тех_Движение!$B$614)</f>
        <v/>
      </c>
      <c r="E617" s="54">
        <f>IF($B617="","",Тех_Движение!$F$614)</f>
        <v/>
      </c>
      <c r="F617" s="54">
        <f>IF($B617="","",SUMIFS($E$5:$E616,$C$5:$C616,$C617))</f>
        <v/>
      </c>
      <c r="G617" s="54">
        <f>IF($B617="","",MAX(0,$E617-MAX(0,SUMIFS(Тех_Движение!$G$2:$G$5111,Тех_Движение!$D$2:$D$5111,$C617,Тех_Движение!$B$2:$B$5111,"&lt;="&amp;Настройки!$B$5-1)-$F617)))</f>
        <v/>
      </c>
      <c r="H617" s="54">
        <f>IF($B617="","",IF(AND($D617&gt;=Настройки!$B$5,$D617&lt;=Настройки!$B$6),$E617,0))</f>
        <v/>
      </c>
      <c r="I617" s="54">
        <f>IF($B617="","",$G617+$H617-$J617)</f>
        <v/>
      </c>
      <c r="J617" s="54">
        <f>IF($B617="","",MAX(0,$E617-MAX(0,SUMIFS(Тех_Движение!$G$2:$G$5111,Тех_Движение!$D$2:$D$5111,$C617,Тех_Движение!$B$2:$B$5111,"&lt;="&amp;Настройки!$B$6)-$F617)))</f>
        <v/>
      </c>
      <c r="K617" s="54">
        <f>IF(OR($B617="",K$3&lt;$D617+Настройки!$B$7),0,MAX(0,$E617-MAX(0,SUMIFS(Тех_Движение!$G$2:$G$5111,Тех_Движение!$D$2:$D$5111,$C617,Тех_Движение!$B$2:$B$5111,"&lt;="&amp;K$3)-$F617)))</f>
        <v/>
      </c>
      <c r="L617" s="54">
        <f>IF(OR($B617="",L$3&lt;$D617+Настройки!$B$7),0,MAX(0,$E617-MAX(0,SUMIFS(Тех_Движение!$G$2:$G$5111,Тех_Движение!$D$2:$D$5111,$C617,Тех_Движение!$B$2:$B$5111,"&lt;="&amp;L$3)-$F617)))</f>
        <v/>
      </c>
      <c r="M617" s="54">
        <f>IF(OR($B617="",M$3&lt;$D617+Настройки!$B$7),0,MAX(0,$E617-MAX(0,SUMIFS(Тех_Движение!$G$2:$G$5111,Тех_Движение!$D$2:$D$5111,$C617,Тех_Движение!$B$2:$B$5111,"&lt;="&amp;M$3)-$F617)))</f>
        <v/>
      </c>
      <c r="N617" s="54">
        <f>IF(OR($B617="",N$3&lt;$D617+Настройки!$B$7),0,MAX(0,$E617-MAX(0,SUMIFS(Тех_Движение!$G$2:$G$5111,Тех_Движение!$D$2:$D$5111,$C617,Тех_Движение!$B$2:$B$5111,"&lt;="&amp;N$3)-$F617)))</f>
        <v/>
      </c>
      <c r="O617" s="54">
        <f>IF(OR($B617="",O$3&lt;$D617+Настройки!$B$7),0,MAX(0,$E617-MAX(0,SUMIFS(Тех_Движение!$G$2:$G$5111,Тех_Движение!$D$2:$D$5111,$C617,Тех_Движение!$B$2:$B$5111,"&lt;="&amp;O$3)-$F617)))</f>
        <v/>
      </c>
      <c r="P617" s="54">
        <f>IF(OR($B617="",P$3&lt;$D617+Настройки!$B$7),0,MAX(0,$E617-MAX(0,SUMIFS(Тех_Движение!$G$2:$G$5111,Тех_Движение!$D$2:$D$5111,$C617,Тех_Движение!$B$2:$B$5111,"&lt;="&amp;P$3)-$F617)))</f>
        <v/>
      </c>
      <c r="Q617" s="54">
        <f>IF(OR($B617="",Q$3&lt;$D617+Настройки!$B$7),0,MAX(0,$E617-MAX(0,SUMIFS(Тех_Движение!$G$2:$G$5111,Тех_Движение!$D$2:$D$5111,$C617,Тех_Движение!$B$2:$B$5111,"&lt;="&amp;Q$3)-$F617)))</f>
        <v/>
      </c>
      <c r="R617" s="54">
        <f>IF($B617="","",SUM($K617:$Q617))</f>
        <v/>
      </c>
      <c r="S617" s="56">
        <f>IF($B617="","",VLOOKUP($C617,Настройки!$A$11:$L$17,9,FALSE))</f>
        <v/>
      </c>
      <c r="T617" s="56">
        <f>IF($B617="","",$R617*$S617)</f>
        <v/>
      </c>
    </row>
    <row r="618">
      <c r="A618" s="20">
        <f>Тех_Движение!$A$615</f>
        <v/>
      </c>
      <c r="B618" s="20">
        <f>IF(Тех_Движение!$F$615&gt;0,Тех_Движение!$I$615,"")</f>
        <v/>
      </c>
      <c r="C618" s="20">
        <f>IF($B618="","",Тех_Движение!$D$615)</f>
        <v/>
      </c>
      <c r="D618" s="42">
        <f>IF($B618="","",Тех_Движение!$B$615)</f>
        <v/>
      </c>
      <c r="E618" s="54">
        <f>IF($B618="","",Тех_Движение!$F$615)</f>
        <v/>
      </c>
      <c r="F618" s="54">
        <f>IF($B618="","",SUMIFS($E$5:$E617,$C$5:$C617,$C618))</f>
        <v/>
      </c>
      <c r="G618" s="54">
        <f>IF($B618="","",MAX(0,$E618-MAX(0,SUMIFS(Тех_Движение!$G$2:$G$5111,Тех_Движение!$D$2:$D$5111,$C618,Тех_Движение!$B$2:$B$5111,"&lt;="&amp;Настройки!$B$5-1)-$F618)))</f>
        <v/>
      </c>
      <c r="H618" s="54">
        <f>IF($B618="","",IF(AND($D618&gt;=Настройки!$B$5,$D618&lt;=Настройки!$B$6),$E618,0))</f>
        <v/>
      </c>
      <c r="I618" s="54">
        <f>IF($B618="","",$G618+$H618-$J618)</f>
        <v/>
      </c>
      <c r="J618" s="54">
        <f>IF($B618="","",MAX(0,$E618-MAX(0,SUMIFS(Тех_Движение!$G$2:$G$5111,Тех_Движение!$D$2:$D$5111,$C618,Тех_Движение!$B$2:$B$5111,"&lt;="&amp;Настройки!$B$6)-$F618)))</f>
        <v/>
      </c>
      <c r="K618" s="54">
        <f>IF(OR($B618="",K$3&lt;$D618+Настройки!$B$7),0,MAX(0,$E618-MAX(0,SUMIFS(Тех_Движение!$G$2:$G$5111,Тех_Движение!$D$2:$D$5111,$C618,Тех_Движение!$B$2:$B$5111,"&lt;="&amp;K$3)-$F618)))</f>
        <v/>
      </c>
      <c r="L618" s="54">
        <f>IF(OR($B618="",L$3&lt;$D618+Настройки!$B$7),0,MAX(0,$E618-MAX(0,SUMIFS(Тех_Движение!$G$2:$G$5111,Тех_Движение!$D$2:$D$5111,$C618,Тех_Движение!$B$2:$B$5111,"&lt;="&amp;L$3)-$F618)))</f>
        <v/>
      </c>
      <c r="M618" s="54">
        <f>IF(OR($B618="",M$3&lt;$D618+Настройки!$B$7),0,MAX(0,$E618-MAX(0,SUMIFS(Тех_Движение!$G$2:$G$5111,Тех_Движение!$D$2:$D$5111,$C618,Тех_Движение!$B$2:$B$5111,"&lt;="&amp;M$3)-$F618)))</f>
        <v/>
      </c>
      <c r="N618" s="54">
        <f>IF(OR($B618="",N$3&lt;$D618+Настройки!$B$7),0,MAX(0,$E618-MAX(0,SUMIFS(Тех_Движение!$G$2:$G$5111,Тех_Движение!$D$2:$D$5111,$C618,Тех_Движение!$B$2:$B$5111,"&lt;="&amp;N$3)-$F618)))</f>
        <v/>
      </c>
      <c r="O618" s="54">
        <f>IF(OR($B618="",O$3&lt;$D618+Настройки!$B$7),0,MAX(0,$E618-MAX(0,SUMIFS(Тех_Движение!$G$2:$G$5111,Тех_Движение!$D$2:$D$5111,$C618,Тех_Движение!$B$2:$B$5111,"&lt;="&amp;O$3)-$F618)))</f>
        <v/>
      </c>
      <c r="P618" s="54">
        <f>IF(OR($B618="",P$3&lt;$D618+Настройки!$B$7),0,MAX(0,$E618-MAX(0,SUMIFS(Тех_Движение!$G$2:$G$5111,Тех_Движение!$D$2:$D$5111,$C618,Тех_Движение!$B$2:$B$5111,"&lt;="&amp;P$3)-$F618)))</f>
        <v/>
      </c>
      <c r="Q618" s="54">
        <f>IF(OR($B618="",Q$3&lt;$D618+Настройки!$B$7),0,MAX(0,$E618-MAX(0,SUMIFS(Тех_Движение!$G$2:$G$5111,Тех_Движение!$D$2:$D$5111,$C618,Тех_Движение!$B$2:$B$5111,"&lt;="&amp;Q$3)-$F618)))</f>
        <v/>
      </c>
      <c r="R618" s="54">
        <f>IF($B618="","",SUM($K618:$Q618))</f>
        <v/>
      </c>
      <c r="S618" s="56">
        <f>IF($B618="","",VLOOKUP($C618,Настройки!$A$11:$L$17,9,FALSE))</f>
        <v/>
      </c>
      <c r="T618" s="56">
        <f>IF($B618="","",$R618*$S618)</f>
        <v/>
      </c>
    </row>
    <row r="619">
      <c r="A619" s="20">
        <f>Тех_Движение!$A$616</f>
        <v/>
      </c>
      <c r="B619" s="20">
        <f>IF(Тех_Движение!$F$616&gt;0,Тех_Движение!$I$616,"")</f>
        <v/>
      </c>
      <c r="C619" s="20">
        <f>IF($B619="","",Тех_Движение!$D$616)</f>
        <v/>
      </c>
      <c r="D619" s="42">
        <f>IF($B619="","",Тех_Движение!$B$616)</f>
        <v/>
      </c>
      <c r="E619" s="54">
        <f>IF($B619="","",Тех_Движение!$F$616)</f>
        <v/>
      </c>
      <c r="F619" s="54">
        <f>IF($B619="","",SUMIFS($E$5:$E618,$C$5:$C618,$C619))</f>
        <v/>
      </c>
      <c r="G619" s="54">
        <f>IF($B619="","",MAX(0,$E619-MAX(0,SUMIFS(Тех_Движение!$G$2:$G$5111,Тех_Движение!$D$2:$D$5111,$C619,Тех_Движение!$B$2:$B$5111,"&lt;="&amp;Настройки!$B$5-1)-$F619)))</f>
        <v/>
      </c>
      <c r="H619" s="54">
        <f>IF($B619="","",IF(AND($D619&gt;=Настройки!$B$5,$D619&lt;=Настройки!$B$6),$E619,0))</f>
        <v/>
      </c>
      <c r="I619" s="54">
        <f>IF($B619="","",$G619+$H619-$J619)</f>
        <v/>
      </c>
      <c r="J619" s="54">
        <f>IF($B619="","",MAX(0,$E619-MAX(0,SUMIFS(Тех_Движение!$G$2:$G$5111,Тех_Движение!$D$2:$D$5111,$C619,Тех_Движение!$B$2:$B$5111,"&lt;="&amp;Настройки!$B$6)-$F619)))</f>
        <v/>
      </c>
      <c r="K619" s="54">
        <f>IF(OR($B619="",K$3&lt;$D619+Настройки!$B$7),0,MAX(0,$E619-MAX(0,SUMIFS(Тех_Движение!$G$2:$G$5111,Тех_Движение!$D$2:$D$5111,$C619,Тех_Движение!$B$2:$B$5111,"&lt;="&amp;K$3)-$F619)))</f>
        <v/>
      </c>
      <c r="L619" s="54">
        <f>IF(OR($B619="",L$3&lt;$D619+Настройки!$B$7),0,MAX(0,$E619-MAX(0,SUMIFS(Тех_Движение!$G$2:$G$5111,Тех_Движение!$D$2:$D$5111,$C619,Тех_Движение!$B$2:$B$5111,"&lt;="&amp;L$3)-$F619)))</f>
        <v/>
      </c>
      <c r="M619" s="54">
        <f>IF(OR($B619="",M$3&lt;$D619+Настройки!$B$7),0,MAX(0,$E619-MAX(0,SUMIFS(Тех_Движение!$G$2:$G$5111,Тех_Движение!$D$2:$D$5111,$C619,Тех_Движение!$B$2:$B$5111,"&lt;="&amp;M$3)-$F619)))</f>
        <v/>
      </c>
      <c r="N619" s="54">
        <f>IF(OR($B619="",N$3&lt;$D619+Настройки!$B$7),0,MAX(0,$E619-MAX(0,SUMIFS(Тех_Движение!$G$2:$G$5111,Тех_Движение!$D$2:$D$5111,$C619,Тех_Движение!$B$2:$B$5111,"&lt;="&amp;N$3)-$F619)))</f>
        <v/>
      </c>
      <c r="O619" s="54">
        <f>IF(OR($B619="",O$3&lt;$D619+Настройки!$B$7),0,MAX(0,$E619-MAX(0,SUMIFS(Тех_Движение!$G$2:$G$5111,Тех_Движение!$D$2:$D$5111,$C619,Тех_Движение!$B$2:$B$5111,"&lt;="&amp;O$3)-$F619)))</f>
        <v/>
      </c>
      <c r="P619" s="54">
        <f>IF(OR($B619="",P$3&lt;$D619+Настройки!$B$7),0,MAX(0,$E619-MAX(0,SUMIFS(Тех_Движение!$G$2:$G$5111,Тех_Движение!$D$2:$D$5111,$C619,Тех_Движение!$B$2:$B$5111,"&lt;="&amp;P$3)-$F619)))</f>
        <v/>
      </c>
      <c r="Q619" s="54">
        <f>IF(OR($B619="",Q$3&lt;$D619+Настройки!$B$7),0,MAX(0,$E619-MAX(0,SUMIFS(Тех_Движение!$G$2:$G$5111,Тех_Движение!$D$2:$D$5111,$C619,Тех_Движение!$B$2:$B$5111,"&lt;="&amp;Q$3)-$F619)))</f>
        <v/>
      </c>
      <c r="R619" s="54">
        <f>IF($B619="","",SUM($K619:$Q619))</f>
        <v/>
      </c>
      <c r="S619" s="56">
        <f>IF($B619="","",VLOOKUP($C619,Настройки!$A$11:$L$17,9,FALSE))</f>
        <v/>
      </c>
      <c r="T619" s="56">
        <f>IF($B619="","",$R619*$S619)</f>
        <v/>
      </c>
    </row>
    <row r="620">
      <c r="A620" s="20">
        <f>Тех_Движение!$A$617</f>
        <v/>
      </c>
      <c r="B620" s="20">
        <f>IF(Тех_Движение!$F$617&gt;0,Тех_Движение!$I$617,"")</f>
        <v/>
      </c>
      <c r="C620" s="20">
        <f>IF($B620="","",Тех_Движение!$D$617)</f>
        <v/>
      </c>
      <c r="D620" s="42">
        <f>IF($B620="","",Тех_Движение!$B$617)</f>
        <v/>
      </c>
      <c r="E620" s="54">
        <f>IF($B620="","",Тех_Движение!$F$617)</f>
        <v/>
      </c>
      <c r="F620" s="54">
        <f>IF($B620="","",SUMIFS($E$5:$E619,$C$5:$C619,$C620))</f>
        <v/>
      </c>
      <c r="G620" s="54">
        <f>IF($B620="","",MAX(0,$E620-MAX(0,SUMIFS(Тех_Движение!$G$2:$G$5111,Тех_Движение!$D$2:$D$5111,$C620,Тех_Движение!$B$2:$B$5111,"&lt;="&amp;Настройки!$B$5-1)-$F620)))</f>
        <v/>
      </c>
      <c r="H620" s="54">
        <f>IF($B620="","",IF(AND($D620&gt;=Настройки!$B$5,$D620&lt;=Настройки!$B$6),$E620,0))</f>
        <v/>
      </c>
      <c r="I620" s="54">
        <f>IF($B620="","",$G620+$H620-$J620)</f>
        <v/>
      </c>
      <c r="J620" s="54">
        <f>IF($B620="","",MAX(0,$E620-MAX(0,SUMIFS(Тех_Движение!$G$2:$G$5111,Тех_Движение!$D$2:$D$5111,$C620,Тех_Движение!$B$2:$B$5111,"&lt;="&amp;Настройки!$B$6)-$F620)))</f>
        <v/>
      </c>
      <c r="K620" s="54">
        <f>IF(OR($B620="",K$3&lt;$D620+Настройки!$B$7),0,MAX(0,$E620-MAX(0,SUMIFS(Тех_Движение!$G$2:$G$5111,Тех_Движение!$D$2:$D$5111,$C620,Тех_Движение!$B$2:$B$5111,"&lt;="&amp;K$3)-$F620)))</f>
        <v/>
      </c>
      <c r="L620" s="54">
        <f>IF(OR($B620="",L$3&lt;$D620+Настройки!$B$7),0,MAX(0,$E620-MAX(0,SUMIFS(Тех_Движение!$G$2:$G$5111,Тех_Движение!$D$2:$D$5111,$C620,Тех_Движение!$B$2:$B$5111,"&lt;="&amp;L$3)-$F620)))</f>
        <v/>
      </c>
      <c r="M620" s="54">
        <f>IF(OR($B620="",M$3&lt;$D620+Настройки!$B$7),0,MAX(0,$E620-MAX(0,SUMIFS(Тех_Движение!$G$2:$G$5111,Тех_Движение!$D$2:$D$5111,$C620,Тех_Движение!$B$2:$B$5111,"&lt;="&amp;M$3)-$F620)))</f>
        <v/>
      </c>
      <c r="N620" s="54">
        <f>IF(OR($B620="",N$3&lt;$D620+Настройки!$B$7),0,MAX(0,$E620-MAX(0,SUMIFS(Тех_Движение!$G$2:$G$5111,Тех_Движение!$D$2:$D$5111,$C620,Тех_Движение!$B$2:$B$5111,"&lt;="&amp;N$3)-$F620)))</f>
        <v/>
      </c>
      <c r="O620" s="54">
        <f>IF(OR($B620="",O$3&lt;$D620+Настройки!$B$7),0,MAX(0,$E620-MAX(0,SUMIFS(Тех_Движение!$G$2:$G$5111,Тех_Движение!$D$2:$D$5111,$C620,Тех_Движение!$B$2:$B$5111,"&lt;="&amp;O$3)-$F620)))</f>
        <v/>
      </c>
      <c r="P620" s="54">
        <f>IF(OR($B620="",P$3&lt;$D620+Настройки!$B$7),0,MAX(0,$E620-MAX(0,SUMIFS(Тех_Движение!$G$2:$G$5111,Тех_Движение!$D$2:$D$5111,$C620,Тех_Движение!$B$2:$B$5111,"&lt;="&amp;P$3)-$F620)))</f>
        <v/>
      </c>
      <c r="Q620" s="54">
        <f>IF(OR($B620="",Q$3&lt;$D620+Настройки!$B$7),0,MAX(0,$E620-MAX(0,SUMIFS(Тех_Движение!$G$2:$G$5111,Тех_Движение!$D$2:$D$5111,$C620,Тех_Движение!$B$2:$B$5111,"&lt;="&amp;Q$3)-$F620)))</f>
        <v/>
      </c>
      <c r="R620" s="54">
        <f>IF($B620="","",SUM($K620:$Q620))</f>
        <v/>
      </c>
      <c r="S620" s="56">
        <f>IF($B620="","",VLOOKUP($C620,Настройки!$A$11:$L$17,9,FALSE))</f>
        <v/>
      </c>
      <c r="T620" s="56">
        <f>IF($B620="","",$R620*$S620)</f>
        <v/>
      </c>
    </row>
    <row r="621">
      <c r="A621" s="20">
        <f>Тех_Движение!$A$618</f>
        <v/>
      </c>
      <c r="B621" s="20">
        <f>IF(Тех_Движение!$F$618&gt;0,Тех_Движение!$I$618,"")</f>
        <v/>
      </c>
      <c r="C621" s="20">
        <f>IF($B621="","",Тех_Движение!$D$618)</f>
        <v/>
      </c>
      <c r="D621" s="42">
        <f>IF($B621="","",Тех_Движение!$B$618)</f>
        <v/>
      </c>
      <c r="E621" s="54">
        <f>IF($B621="","",Тех_Движение!$F$618)</f>
        <v/>
      </c>
      <c r="F621" s="54">
        <f>IF($B621="","",SUMIFS($E$5:$E620,$C$5:$C620,$C621))</f>
        <v/>
      </c>
      <c r="G621" s="54">
        <f>IF($B621="","",MAX(0,$E621-MAX(0,SUMIFS(Тех_Движение!$G$2:$G$5111,Тех_Движение!$D$2:$D$5111,$C621,Тех_Движение!$B$2:$B$5111,"&lt;="&amp;Настройки!$B$5-1)-$F621)))</f>
        <v/>
      </c>
      <c r="H621" s="54">
        <f>IF($B621="","",IF(AND($D621&gt;=Настройки!$B$5,$D621&lt;=Настройки!$B$6),$E621,0))</f>
        <v/>
      </c>
      <c r="I621" s="54">
        <f>IF($B621="","",$G621+$H621-$J621)</f>
        <v/>
      </c>
      <c r="J621" s="54">
        <f>IF($B621="","",MAX(0,$E621-MAX(0,SUMIFS(Тех_Движение!$G$2:$G$5111,Тех_Движение!$D$2:$D$5111,$C621,Тех_Движение!$B$2:$B$5111,"&lt;="&amp;Настройки!$B$6)-$F621)))</f>
        <v/>
      </c>
      <c r="K621" s="54">
        <f>IF(OR($B621="",K$3&lt;$D621+Настройки!$B$7),0,MAX(0,$E621-MAX(0,SUMIFS(Тех_Движение!$G$2:$G$5111,Тех_Движение!$D$2:$D$5111,$C621,Тех_Движение!$B$2:$B$5111,"&lt;="&amp;K$3)-$F621)))</f>
        <v/>
      </c>
      <c r="L621" s="54">
        <f>IF(OR($B621="",L$3&lt;$D621+Настройки!$B$7),0,MAX(0,$E621-MAX(0,SUMIFS(Тех_Движение!$G$2:$G$5111,Тех_Движение!$D$2:$D$5111,$C621,Тех_Движение!$B$2:$B$5111,"&lt;="&amp;L$3)-$F621)))</f>
        <v/>
      </c>
      <c r="M621" s="54">
        <f>IF(OR($B621="",M$3&lt;$D621+Настройки!$B$7),0,MAX(0,$E621-MAX(0,SUMIFS(Тех_Движение!$G$2:$G$5111,Тех_Движение!$D$2:$D$5111,$C621,Тех_Движение!$B$2:$B$5111,"&lt;="&amp;M$3)-$F621)))</f>
        <v/>
      </c>
      <c r="N621" s="54">
        <f>IF(OR($B621="",N$3&lt;$D621+Настройки!$B$7),0,MAX(0,$E621-MAX(0,SUMIFS(Тех_Движение!$G$2:$G$5111,Тех_Движение!$D$2:$D$5111,$C621,Тех_Движение!$B$2:$B$5111,"&lt;="&amp;N$3)-$F621)))</f>
        <v/>
      </c>
      <c r="O621" s="54">
        <f>IF(OR($B621="",O$3&lt;$D621+Настройки!$B$7),0,MAX(0,$E621-MAX(0,SUMIFS(Тех_Движение!$G$2:$G$5111,Тех_Движение!$D$2:$D$5111,$C621,Тех_Движение!$B$2:$B$5111,"&lt;="&amp;O$3)-$F621)))</f>
        <v/>
      </c>
      <c r="P621" s="54">
        <f>IF(OR($B621="",P$3&lt;$D621+Настройки!$B$7),0,MAX(0,$E621-MAX(0,SUMIFS(Тех_Движение!$G$2:$G$5111,Тех_Движение!$D$2:$D$5111,$C621,Тех_Движение!$B$2:$B$5111,"&lt;="&amp;P$3)-$F621)))</f>
        <v/>
      </c>
      <c r="Q621" s="54">
        <f>IF(OR($B621="",Q$3&lt;$D621+Настройки!$B$7),0,MAX(0,$E621-MAX(0,SUMIFS(Тех_Движение!$G$2:$G$5111,Тех_Движение!$D$2:$D$5111,$C621,Тех_Движение!$B$2:$B$5111,"&lt;="&amp;Q$3)-$F621)))</f>
        <v/>
      </c>
      <c r="R621" s="54">
        <f>IF($B621="","",SUM($K621:$Q621))</f>
        <v/>
      </c>
      <c r="S621" s="56">
        <f>IF($B621="","",VLOOKUP($C621,Настройки!$A$11:$L$17,9,FALSE))</f>
        <v/>
      </c>
      <c r="T621" s="56">
        <f>IF($B621="","",$R621*$S621)</f>
        <v/>
      </c>
    </row>
    <row r="622">
      <c r="A622" s="20">
        <f>Тех_Движение!$A$619</f>
        <v/>
      </c>
      <c r="B622" s="20">
        <f>IF(Тех_Движение!$F$619&gt;0,Тех_Движение!$I$619,"")</f>
        <v/>
      </c>
      <c r="C622" s="20">
        <f>IF($B622="","",Тех_Движение!$D$619)</f>
        <v/>
      </c>
      <c r="D622" s="42">
        <f>IF($B622="","",Тех_Движение!$B$619)</f>
        <v/>
      </c>
      <c r="E622" s="54">
        <f>IF($B622="","",Тех_Движение!$F$619)</f>
        <v/>
      </c>
      <c r="F622" s="54">
        <f>IF($B622="","",SUMIFS($E$5:$E621,$C$5:$C621,$C622))</f>
        <v/>
      </c>
      <c r="G622" s="54">
        <f>IF($B622="","",MAX(0,$E622-MAX(0,SUMIFS(Тех_Движение!$G$2:$G$5111,Тех_Движение!$D$2:$D$5111,$C622,Тех_Движение!$B$2:$B$5111,"&lt;="&amp;Настройки!$B$5-1)-$F622)))</f>
        <v/>
      </c>
      <c r="H622" s="54">
        <f>IF($B622="","",IF(AND($D622&gt;=Настройки!$B$5,$D622&lt;=Настройки!$B$6),$E622,0))</f>
        <v/>
      </c>
      <c r="I622" s="54">
        <f>IF($B622="","",$G622+$H622-$J622)</f>
        <v/>
      </c>
      <c r="J622" s="54">
        <f>IF($B622="","",MAX(0,$E622-MAX(0,SUMIFS(Тех_Движение!$G$2:$G$5111,Тех_Движение!$D$2:$D$5111,$C622,Тех_Движение!$B$2:$B$5111,"&lt;="&amp;Настройки!$B$6)-$F622)))</f>
        <v/>
      </c>
      <c r="K622" s="54">
        <f>IF(OR($B622="",K$3&lt;$D622+Настройки!$B$7),0,MAX(0,$E622-MAX(0,SUMIFS(Тех_Движение!$G$2:$G$5111,Тех_Движение!$D$2:$D$5111,$C622,Тех_Движение!$B$2:$B$5111,"&lt;="&amp;K$3)-$F622)))</f>
        <v/>
      </c>
      <c r="L622" s="54">
        <f>IF(OR($B622="",L$3&lt;$D622+Настройки!$B$7),0,MAX(0,$E622-MAX(0,SUMIFS(Тех_Движение!$G$2:$G$5111,Тех_Движение!$D$2:$D$5111,$C622,Тех_Движение!$B$2:$B$5111,"&lt;="&amp;L$3)-$F622)))</f>
        <v/>
      </c>
      <c r="M622" s="54">
        <f>IF(OR($B622="",M$3&lt;$D622+Настройки!$B$7),0,MAX(0,$E622-MAX(0,SUMIFS(Тех_Движение!$G$2:$G$5111,Тех_Движение!$D$2:$D$5111,$C622,Тех_Движение!$B$2:$B$5111,"&lt;="&amp;M$3)-$F622)))</f>
        <v/>
      </c>
      <c r="N622" s="54">
        <f>IF(OR($B622="",N$3&lt;$D622+Настройки!$B$7),0,MAX(0,$E622-MAX(0,SUMIFS(Тех_Движение!$G$2:$G$5111,Тех_Движение!$D$2:$D$5111,$C622,Тех_Движение!$B$2:$B$5111,"&lt;="&amp;N$3)-$F622)))</f>
        <v/>
      </c>
      <c r="O622" s="54">
        <f>IF(OR($B622="",O$3&lt;$D622+Настройки!$B$7),0,MAX(0,$E622-MAX(0,SUMIFS(Тех_Движение!$G$2:$G$5111,Тех_Движение!$D$2:$D$5111,$C622,Тех_Движение!$B$2:$B$5111,"&lt;="&amp;O$3)-$F622)))</f>
        <v/>
      </c>
      <c r="P622" s="54">
        <f>IF(OR($B622="",P$3&lt;$D622+Настройки!$B$7),0,MAX(0,$E622-MAX(0,SUMIFS(Тех_Движение!$G$2:$G$5111,Тех_Движение!$D$2:$D$5111,$C622,Тех_Движение!$B$2:$B$5111,"&lt;="&amp;P$3)-$F622)))</f>
        <v/>
      </c>
      <c r="Q622" s="54">
        <f>IF(OR($B622="",Q$3&lt;$D622+Настройки!$B$7),0,MAX(0,$E622-MAX(0,SUMIFS(Тех_Движение!$G$2:$G$5111,Тех_Движение!$D$2:$D$5111,$C622,Тех_Движение!$B$2:$B$5111,"&lt;="&amp;Q$3)-$F622)))</f>
        <v/>
      </c>
      <c r="R622" s="54">
        <f>IF($B622="","",SUM($K622:$Q622))</f>
        <v/>
      </c>
      <c r="S622" s="56">
        <f>IF($B622="","",VLOOKUP($C622,Настройки!$A$11:$L$17,9,FALSE))</f>
        <v/>
      </c>
      <c r="T622" s="56">
        <f>IF($B622="","",$R622*$S622)</f>
        <v/>
      </c>
    </row>
    <row r="623">
      <c r="A623" s="20">
        <f>Тех_Движение!$A$620</f>
        <v/>
      </c>
      <c r="B623" s="20">
        <f>IF(Тех_Движение!$F$620&gt;0,Тех_Движение!$I$620,"")</f>
        <v/>
      </c>
      <c r="C623" s="20">
        <f>IF($B623="","",Тех_Движение!$D$620)</f>
        <v/>
      </c>
      <c r="D623" s="42">
        <f>IF($B623="","",Тех_Движение!$B$620)</f>
        <v/>
      </c>
      <c r="E623" s="54">
        <f>IF($B623="","",Тех_Движение!$F$620)</f>
        <v/>
      </c>
      <c r="F623" s="54">
        <f>IF($B623="","",SUMIFS($E$5:$E622,$C$5:$C622,$C623))</f>
        <v/>
      </c>
      <c r="G623" s="54">
        <f>IF($B623="","",MAX(0,$E623-MAX(0,SUMIFS(Тех_Движение!$G$2:$G$5111,Тех_Движение!$D$2:$D$5111,$C623,Тех_Движение!$B$2:$B$5111,"&lt;="&amp;Настройки!$B$5-1)-$F623)))</f>
        <v/>
      </c>
      <c r="H623" s="54">
        <f>IF($B623="","",IF(AND($D623&gt;=Настройки!$B$5,$D623&lt;=Настройки!$B$6),$E623,0))</f>
        <v/>
      </c>
      <c r="I623" s="54">
        <f>IF($B623="","",$G623+$H623-$J623)</f>
        <v/>
      </c>
      <c r="J623" s="54">
        <f>IF($B623="","",MAX(0,$E623-MAX(0,SUMIFS(Тех_Движение!$G$2:$G$5111,Тех_Движение!$D$2:$D$5111,$C623,Тех_Движение!$B$2:$B$5111,"&lt;="&amp;Настройки!$B$6)-$F623)))</f>
        <v/>
      </c>
      <c r="K623" s="54">
        <f>IF(OR($B623="",K$3&lt;$D623+Настройки!$B$7),0,MAX(0,$E623-MAX(0,SUMIFS(Тех_Движение!$G$2:$G$5111,Тех_Движение!$D$2:$D$5111,$C623,Тех_Движение!$B$2:$B$5111,"&lt;="&amp;K$3)-$F623)))</f>
        <v/>
      </c>
      <c r="L623" s="54">
        <f>IF(OR($B623="",L$3&lt;$D623+Настройки!$B$7),0,MAX(0,$E623-MAX(0,SUMIFS(Тех_Движение!$G$2:$G$5111,Тех_Движение!$D$2:$D$5111,$C623,Тех_Движение!$B$2:$B$5111,"&lt;="&amp;L$3)-$F623)))</f>
        <v/>
      </c>
      <c r="M623" s="54">
        <f>IF(OR($B623="",M$3&lt;$D623+Настройки!$B$7),0,MAX(0,$E623-MAX(0,SUMIFS(Тех_Движение!$G$2:$G$5111,Тех_Движение!$D$2:$D$5111,$C623,Тех_Движение!$B$2:$B$5111,"&lt;="&amp;M$3)-$F623)))</f>
        <v/>
      </c>
      <c r="N623" s="54">
        <f>IF(OR($B623="",N$3&lt;$D623+Настройки!$B$7),0,MAX(0,$E623-MAX(0,SUMIFS(Тех_Движение!$G$2:$G$5111,Тех_Движение!$D$2:$D$5111,$C623,Тех_Движение!$B$2:$B$5111,"&lt;="&amp;N$3)-$F623)))</f>
        <v/>
      </c>
      <c r="O623" s="54">
        <f>IF(OR($B623="",O$3&lt;$D623+Настройки!$B$7),0,MAX(0,$E623-MAX(0,SUMIFS(Тех_Движение!$G$2:$G$5111,Тех_Движение!$D$2:$D$5111,$C623,Тех_Движение!$B$2:$B$5111,"&lt;="&amp;O$3)-$F623)))</f>
        <v/>
      </c>
      <c r="P623" s="54">
        <f>IF(OR($B623="",P$3&lt;$D623+Настройки!$B$7),0,MAX(0,$E623-MAX(0,SUMIFS(Тех_Движение!$G$2:$G$5111,Тех_Движение!$D$2:$D$5111,$C623,Тех_Движение!$B$2:$B$5111,"&lt;="&amp;P$3)-$F623)))</f>
        <v/>
      </c>
      <c r="Q623" s="54">
        <f>IF(OR($B623="",Q$3&lt;$D623+Настройки!$B$7),0,MAX(0,$E623-MAX(0,SUMIFS(Тех_Движение!$G$2:$G$5111,Тех_Движение!$D$2:$D$5111,$C623,Тех_Движение!$B$2:$B$5111,"&lt;="&amp;Q$3)-$F623)))</f>
        <v/>
      </c>
      <c r="R623" s="54">
        <f>IF($B623="","",SUM($K623:$Q623))</f>
        <v/>
      </c>
      <c r="S623" s="56">
        <f>IF($B623="","",VLOOKUP($C623,Настройки!$A$11:$L$17,9,FALSE))</f>
        <v/>
      </c>
      <c r="T623" s="56">
        <f>IF($B623="","",$R623*$S623)</f>
        <v/>
      </c>
    </row>
    <row r="624">
      <c r="A624" s="20">
        <f>Тех_Движение!$A$621</f>
        <v/>
      </c>
      <c r="B624" s="20">
        <f>IF(Тех_Движение!$F$621&gt;0,Тех_Движение!$I$621,"")</f>
        <v/>
      </c>
      <c r="C624" s="20">
        <f>IF($B624="","",Тех_Движение!$D$621)</f>
        <v/>
      </c>
      <c r="D624" s="42">
        <f>IF($B624="","",Тех_Движение!$B$621)</f>
        <v/>
      </c>
      <c r="E624" s="54">
        <f>IF($B624="","",Тех_Движение!$F$621)</f>
        <v/>
      </c>
      <c r="F624" s="54">
        <f>IF($B624="","",SUMIFS($E$5:$E623,$C$5:$C623,$C624))</f>
        <v/>
      </c>
      <c r="G624" s="54">
        <f>IF($B624="","",MAX(0,$E624-MAX(0,SUMIFS(Тех_Движение!$G$2:$G$5111,Тех_Движение!$D$2:$D$5111,$C624,Тех_Движение!$B$2:$B$5111,"&lt;="&amp;Настройки!$B$5-1)-$F624)))</f>
        <v/>
      </c>
      <c r="H624" s="54">
        <f>IF($B624="","",IF(AND($D624&gt;=Настройки!$B$5,$D624&lt;=Настройки!$B$6),$E624,0))</f>
        <v/>
      </c>
      <c r="I624" s="54">
        <f>IF($B624="","",$G624+$H624-$J624)</f>
        <v/>
      </c>
      <c r="J624" s="54">
        <f>IF($B624="","",MAX(0,$E624-MAX(0,SUMIFS(Тех_Движение!$G$2:$G$5111,Тех_Движение!$D$2:$D$5111,$C624,Тех_Движение!$B$2:$B$5111,"&lt;="&amp;Настройки!$B$6)-$F624)))</f>
        <v/>
      </c>
      <c r="K624" s="54">
        <f>IF(OR($B624="",K$3&lt;$D624+Настройки!$B$7),0,MAX(0,$E624-MAX(0,SUMIFS(Тех_Движение!$G$2:$G$5111,Тех_Движение!$D$2:$D$5111,$C624,Тех_Движение!$B$2:$B$5111,"&lt;="&amp;K$3)-$F624)))</f>
        <v/>
      </c>
      <c r="L624" s="54">
        <f>IF(OR($B624="",L$3&lt;$D624+Настройки!$B$7),0,MAX(0,$E624-MAX(0,SUMIFS(Тех_Движение!$G$2:$G$5111,Тех_Движение!$D$2:$D$5111,$C624,Тех_Движение!$B$2:$B$5111,"&lt;="&amp;L$3)-$F624)))</f>
        <v/>
      </c>
      <c r="M624" s="54">
        <f>IF(OR($B624="",M$3&lt;$D624+Настройки!$B$7),0,MAX(0,$E624-MAX(0,SUMIFS(Тех_Движение!$G$2:$G$5111,Тех_Движение!$D$2:$D$5111,$C624,Тех_Движение!$B$2:$B$5111,"&lt;="&amp;M$3)-$F624)))</f>
        <v/>
      </c>
      <c r="N624" s="54">
        <f>IF(OR($B624="",N$3&lt;$D624+Настройки!$B$7),0,MAX(0,$E624-MAX(0,SUMIFS(Тех_Движение!$G$2:$G$5111,Тех_Движение!$D$2:$D$5111,$C624,Тех_Движение!$B$2:$B$5111,"&lt;="&amp;N$3)-$F624)))</f>
        <v/>
      </c>
      <c r="O624" s="54">
        <f>IF(OR($B624="",O$3&lt;$D624+Настройки!$B$7),0,MAX(0,$E624-MAX(0,SUMIFS(Тех_Движение!$G$2:$G$5111,Тех_Движение!$D$2:$D$5111,$C624,Тех_Движение!$B$2:$B$5111,"&lt;="&amp;O$3)-$F624)))</f>
        <v/>
      </c>
      <c r="P624" s="54">
        <f>IF(OR($B624="",P$3&lt;$D624+Настройки!$B$7),0,MAX(0,$E624-MAX(0,SUMIFS(Тех_Движение!$G$2:$G$5111,Тех_Движение!$D$2:$D$5111,$C624,Тех_Движение!$B$2:$B$5111,"&lt;="&amp;P$3)-$F624)))</f>
        <v/>
      </c>
      <c r="Q624" s="54">
        <f>IF(OR($B624="",Q$3&lt;$D624+Настройки!$B$7),0,MAX(0,$E624-MAX(0,SUMIFS(Тех_Движение!$G$2:$G$5111,Тех_Движение!$D$2:$D$5111,$C624,Тех_Движение!$B$2:$B$5111,"&lt;="&amp;Q$3)-$F624)))</f>
        <v/>
      </c>
      <c r="R624" s="54">
        <f>IF($B624="","",SUM($K624:$Q624))</f>
        <v/>
      </c>
      <c r="S624" s="56">
        <f>IF($B624="","",VLOOKUP($C624,Настройки!$A$11:$L$17,9,FALSE))</f>
        <v/>
      </c>
      <c r="T624" s="56">
        <f>IF($B624="","",$R624*$S624)</f>
        <v/>
      </c>
    </row>
    <row r="625">
      <c r="A625" s="20">
        <f>Тех_Движение!$A$622</f>
        <v/>
      </c>
      <c r="B625" s="20">
        <f>IF(Тех_Движение!$F$622&gt;0,Тех_Движение!$I$622,"")</f>
        <v/>
      </c>
      <c r="C625" s="20">
        <f>IF($B625="","",Тех_Движение!$D$622)</f>
        <v/>
      </c>
      <c r="D625" s="42">
        <f>IF($B625="","",Тех_Движение!$B$622)</f>
        <v/>
      </c>
      <c r="E625" s="54">
        <f>IF($B625="","",Тех_Движение!$F$622)</f>
        <v/>
      </c>
      <c r="F625" s="54">
        <f>IF($B625="","",SUMIFS($E$5:$E624,$C$5:$C624,$C625))</f>
        <v/>
      </c>
      <c r="G625" s="54">
        <f>IF($B625="","",MAX(0,$E625-MAX(0,SUMIFS(Тех_Движение!$G$2:$G$5111,Тех_Движение!$D$2:$D$5111,$C625,Тех_Движение!$B$2:$B$5111,"&lt;="&amp;Настройки!$B$5-1)-$F625)))</f>
        <v/>
      </c>
      <c r="H625" s="54">
        <f>IF($B625="","",IF(AND($D625&gt;=Настройки!$B$5,$D625&lt;=Настройки!$B$6),$E625,0))</f>
        <v/>
      </c>
      <c r="I625" s="54">
        <f>IF($B625="","",$G625+$H625-$J625)</f>
        <v/>
      </c>
      <c r="J625" s="54">
        <f>IF($B625="","",MAX(0,$E625-MAX(0,SUMIFS(Тех_Движение!$G$2:$G$5111,Тех_Движение!$D$2:$D$5111,$C625,Тех_Движение!$B$2:$B$5111,"&lt;="&amp;Настройки!$B$6)-$F625)))</f>
        <v/>
      </c>
      <c r="K625" s="54">
        <f>IF(OR($B625="",K$3&lt;$D625+Настройки!$B$7),0,MAX(0,$E625-MAX(0,SUMIFS(Тех_Движение!$G$2:$G$5111,Тех_Движение!$D$2:$D$5111,$C625,Тех_Движение!$B$2:$B$5111,"&lt;="&amp;K$3)-$F625)))</f>
        <v/>
      </c>
      <c r="L625" s="54">
        <f>IF(OR($B625="",L$3&lt;$D625+Настройки!$B$7),0,MAX(0,$E625-MAX(0,SUMIFS(Тех_Движение!$G$2:$G$5111,Тех_Движение!$D$2:$D$5111,$C625,Тех_Движение!$B$2:$B$5111,"&lt;="&amp;L$3)-$F625)))</f>
        <v/>
      </c>
      <c r="M625" s="54">
        <f>IF(OR($B625="",M$3&lt;$D625+Настройки!$B$7),0,MAX(0,$E625-MAX(0,SUMIFS(Тех_Движение!$G$2:$G$5111,Тех_Движение!$D$2:$D$5111,$C625,Тех_Движение!$B$2:$B$5111,"&lt;="&amp;M$3)-$F625)))</f>
        <v/>
      </c>
      <c r="N625" s="54">
        <f>IF(OR($B625="",N$3&lt;$D625+Настройки!$B$7),0,MAX(0,$E625-MAX(0,SUMIFS(Тех_Движение!$G$2:$G$5111,Тех_Движение!$D$2:$D$5111,$C625,Тех_Движение!$B$2:$B$5111,"&lt;="&amp;N$3)-$F625)))</f>
        <v/>
      </c>
      <c r="O625" s="54">
        <f>IF(OR($B625="",O$3&lt;$D625+Настройки!$B$7),0,MAX(0,$E625-MAX(0,SUMIFS(Тех_Движение!$G$2:$G$5111,Тех_Движение!$D$2:$D$5111,$C625,Тех_Движение!$B$2:$B$5111,"&lt;="&amp;O$3)-$F625)))</f>
        <v/>
      </c>
      <c r="P625" s="54">
        <f>IF(OR($B625="",P$3&lt;$D625+Настройки!$B$7),0,MAX(0,$E625-MAX(0,SUMIFS(Тех_Движение!$G$2:$G$5111,Тех_Движение!$D$2:$D$5111,$C625,Тех_Движение!$B$2:$B$5111,"&lt;="&amp;P$3)-$F625)))</f>
        <v/>
      </c>
      <c r="Q625" s="54">
        <f>IF(OR($B625="",Q$3&lt;$D625+Настройки!$B$7),0,MAX(0,$E625-MAX(0,SUMIFS(Тех_Движение!$G$2:$G$5111,Тех_Движение!$D$2:$D$5111,$C625,Тех_Движение!$B$2:$B$5111,"&lt;="&amp;Q$3)-$F625)))</f>
        <v/>
      </c>
      <c r="R625" s="54">
        <f>IF($B625="","",SUM($K625:$Q625))</f>
        <v/>
      </c>
      <c r="S625" s="56">
        <f>IF($B625="","",VLOOKUP($C625,Настройки!$A$11:$L$17,9,FALSE))</f>
        <v/>
      </c>
      <c r="T625" s="56">
        <f>IF($B625="","",$R625*$S625)</f>
        <v/>
      </c>
    </row>
    <row r="626">
      <c r="A626" s="20">
        <f>Тех_Движение!$A$623</f>
        <v/>
      </c>
      <c r="B626" s="20">
        <f>IF(Тех_Движение!$F$623&gt;0,Тех_Движение!$I$623,"")</f>
        <v/>
      </c>
      <c r="C626" s="20">
        <f>IF($B626="","",Тех_Движение!$D$623)</f>
        <v/>
      </c>
      <c r="D626" s="42">
        <f>IF($B626="","",Тех_Движение!$B$623)</f>
        <v/>
      </c>
      <c r="E626" s="54">
        <f>IF($B626="","",Тех_Движение!$F$623)</f>
        <v/>
      </c>
      <c r="F626" s="54">
        <f>IF($B626="","",SUMIFS($E$5:$E625,$C$5:$C625,$C626))</f>
        <v/>
      </c>
      <c r="G626" s="54">
        <f>IF($B626="","",MAX(0,$E626-MAX(0,SUMIFS(Тех_Движение!$G$2:$G$5111,Тех_Движение!$D$2:$D$5111,$C626,Тех_Движение!$B$2:$B$5111,"&lt;="&amp;Настройки!$B$5-1)-$F626)))</f>
        <v/>
      </c>
      <c r="H626" s="54">
        <f>IF($B626="","",IF(AND($D626&gt;=Настройки!$B$5,$D626&lt;=Настройки!$B$6),$E626,0))</f>
        <v/>
      </c>
      <c r="I626" s="54">
        <f>IF($B626="","",$G626+$H626-$J626)</f>
        <v/>
      </c>
      <c r="J626" s="54">
        <f>IF($B626="","",MAX(0,$E626-MAX(0,SUMIFS(Тех_Движение!$G$2:$G$5111,Тех_Движение!$D$2:$D$5111,$C626,Тех_Движение!$B$2:$B$5111,"&lt;="&amp;Настройки!$B$6)-$F626)))</f>
        <v/>
      </c>
      <c r="K626" s="54">
        <f>IF(OR($B626="",K$3&lt;$D626+Настройки!$B$7),0,MAX(0,$E626-MAX(0,SUMIFS(Тех_Движение!$G$2:$G$5111,Тех_Движение!$D$2:$D$5111,$C626,Тех_Движение!$B$2:$B$5111,"&lt;="&amp;K$3)-$F626)))</f>
        <v/>
      </c>
      <c r="L626" s="54">
        <f>IF(OR($B626="",L$3&lt;$D626+Настройки!$B$7),0,MAX(0,$E626-MAX(0,SUMIFS(Тех_Движение!$G$2:$G$5111,Тех_Движение!$D$2:$D$5111,$C626,Тех_Движение!$B$2:$B$5111,"&lt;="&amp;L$3)-$F626)))</f>
        <v/>
      </c>
      <c r="M626" s="54">
        <f>IF(OR($B626="",M$3&lt;$D626+Настройки!$B$7),0,MAX(0,$E626-MAX(0,SUMIFS(Тех_Движение!$G$2:$G$5111,Тех_Движение!$D$2:$D$5111,$C626,Тех_Движение!$B$2:$B$5111,"&lt;="&amp;M$3)-$F626)))</f>
        <v/>
      </c>
      <c r="N626" s="54">
        <f>IF(OR($B626="",N$3&lt;$D626+Настройки!$B$7),0,MAX(0,$E626-MAX(0,SUMIFS(Тех_Движение!$G$2:$G$5111,Тех_Движение!$D$2:$D$5111,$C626,Тех_Движение!$B$2:$B$5111,"&lt;="&amp;N$3)-$F626)))</f>
        <v/>
      </c>
      <c r="O626" s="54">
        <f>IF(OR($B626="",O$3&lt;$D626+Настройки!$B$7),0,MAX(0,$E626-MAX(0,SUMIFS(Тех_Движение!$G$2:$G$5111,Тех_Движение!$D$2:$D$5111,$C626,Тех_Движение!$B$2:$B$5111,"&lt;="&amp;O$3)-$F626)))</f>
        <v/>
      </c>
      <c r="P626" s="54">
        <f>IF(OR($B626="",P$3&lt;$D626+Настройки!$B$7),0,MAX(0,$E626-MAX(0,SUMIFS(Тех_Движение!$G$2:$G$5111,Тех_Движение!$D$2:$D$5111,$C626,Тех_Движение!$B$2:$B$5111,"&lt;="&amp;P$3)-$F626)))</f>
        <v/>
      </c>
      <c r="Q626" s="54">
        <f>IF(OR($B626="",Q$3&lt;$D626+Настройки!$B$7),0,MAX(0,$E626-MAX(0,SUMIFS(Тех_Движение!$G$2:$G$5111,Тех_Движение!$D$2:$D$5111,$C626,Тех_Движение!$B$2:$B$5111,"&lt;="&amp;Q$3)-$F626)))</f>
        <v/>
      </c>
      <c r="R626" s="54">
        <f>IF($B626="","",SUM($K626:$Q626))</f>
        <v/>
      </c>
      <c r="S626" s="56">
        <f>IF($B626="","",VLOOKUP($C626,Настройки!$A$11:$L$17,9,FALSE))</f>
        <v/>
      </c>
      <c r="T626" s="56">
        <f>IF($B626="","",$R626*$S626)</f>
        <v/>
      </c>
    </row>
    <row r="627">
      <c r="A627" s="20">
        <f>Тех_Движение!$A$624</f>
        <v/>
      </c>
      <c r="B627" s="20">
        <f>IF(Тех_Движение!$F$624&gt;0,Тех_Движение!$I$624,"")</f>
        <v/>
      </c>
      <c r="C627" s="20">
        <f>IF($B627="","",Тех_Движение!$D$624)</f>
        <v/>
      </c>
      <c r="D627" s="42">
        <f>IF($B627="","",Тех_Движение!$B$624)</f>
        <v/>
      </c>
      <c r="E627" s="54">
        <f>IF($B627="","",Тех_Движение!$F$624)</f>
        <v/>
      </c>
      <c r="F627" s="54">
        <f>IF($B627="","",SUMIFS($E$5:$E626,$C$5:$C626,$C627))</f>
        <v/>
      </c>
      <c r="G627" s="54">
        <f>IF($B627="","",MAX(0,$E627-MAX(0,SUMIFS(Тех_Движение!$G$2:$G$5111,Тех_Движение!$D$2:$D$5111,$C627,Тех_Движение!$B$2:$B$5111,"&lt;="&amp;Настройки!$B$5-1)-$F627)))</f>
        <v/>
      </c>
      <c r="H627" s="54">
        <f>IF($B627="","",IF(AND($D627&gt;=Настройки!$B$5,$D627&lt;=Настройки!$B$6),$E627,0))</f>
        <v/>
      </c>
      <c r="I627" s="54">
        <f>IF($B627="","",$G627+$H627-$J627)</f>
        <v/>
      </c>
      <c r="J627" s="54">
        <f>IF($B627="","",MAX(0,$E627-MAX(0,SUMIFS(Тех_Движение!$G$2:$G$5111,Тех_Движение!$D$2:$D$5111,$C627,Тех_Движение!$B$2:$B$5111,"&lt;="&amp;Настройки!$B$6)-$F627)))</f>
        <v/>
      </c>
      <c r="K627" s="54">
        <f>IF(OR($B627="",K$3&lt;$D627+Настройки!$B$7),0,MAX(0,$E627-MAX(0,SUMIFS(Тех_Движение!$G$2:$G$5111,Тех_Движение!$D$2:$D$5111,$C627,Тех_Движение!$B$2:$B$5111,"&lt;="&amp;K$3)-$F627)))</f>
        <v/>
      </c>
      <c r="L627" s="54">
        <f>IF(OR($B627="",L$3&lt;$D627+Настройки!$B$7),0,MAX(0,$E627-MAX(0,SUMIFS(Тех_Движение!$G$2:$G$5111,Тех_Движение!$D$2:$D$5111,$C627,Тех_Движение!$B$2:$B$5111,"&lt;="&amp;L$3)-$F627)))</f>
        <v/>
      </c>
      <c r="M627" s="54">
        <f>IF(OR($B627="",M$3&lt;$D627+Настройки!$B$7),0,MAX(0,$E627-MAX(0,SUMIFS(Тех_Движение!$G$2:$G$5111,Тех_Движение!$D$2:$D$5111,$C627,Тех_Движение!$B$2:$B$5111,"&lt;="&amp;M$3)-$F627)))</f>
        <v/>
      </c>
      <c r="N627" s="54">
        <f>IF(OR($B627="",N$3&lt;$D627+Настройки!$B$7),0,MAX(0,$E627-MAX(0,SUMIFS(Тех_Движение!$G$2:$G$5111,Тех_Движение!$D$2:$D$5111,$C627,Тех_Движение!$B$2:$B$5111,"&lt;="&amp;N$3)-$F627)))</f>
        <v/>
      </c>
      <c r="O627" s="54">
        <f>IF(OR($B627="",O$3&lt;$D627+Настройки!$B$7),0,MAX(0,$E627-MAX(0,SUMIFS(Тех_Движение!$G$2:$G$5111,Тех_Движение!$D$2:$D$5111,$C627,Тех_Движение!$B$2:$B$5111,"&lt;="&amp;O$3)-$F627)))</f>
        <v/>
      </c>
      <c r="P627" s="54">
        <f>IF(OR($B627="",P$3&lt;$D627+Настройки!$B$7),0,MAX(0,$E627-MAX(0,SUMIFS(Тех_Движение!$G$2:$G$5111,Тех_Движение!$D$2:$D$5111,$C627,Тех_Движение!$B$2:$B$5111,"&lt;="&amp;P$3)-$F627)))</f>
        <v/>
      </c>
      <c r="Q627" s="54">
        <f>IF(OR($B627="",Q$3&lt;$D627+Настройки!$B$7),0,MAX(0,$E627-MAX(0,SUMIFS(Тех_Движение!$G$2:$G$5111,Тех_Движение!$D$2:$D$5111,$C627,Тех_Движение!$B$2:$B$5111,"&lt;="&amp;Q$3)-$F627)))</f>
        <v/>
      </c>
      <c r="R627" s="54">
        <f>IF($B627="","",SUM($K627:$Q627))</f>
        <v/>
      </c>
      <c r="S627" s="56">
        <f>IF($B627="","",VLOOKUP($C627,Настройки!$A$11:$L$17,9,FALSE))</f>
        <v/>
      </c>
      <c r="T627" s="56">
        <f>IF($B627="","",$R627*$S627)</f>
        <v/>
      </c>
    </row>
    <row r="628">
      <c r="A628" s="20">
        <f>Тех_Движение!$A$625</f>
        <v/>
      </c>
      <c r="B628" s="20">
        <f>IF(Тех_Движение!$F$625&gt;0,Тех_Движение!$I$625,"")</f>
        <v/>
      </c>
      <c r="C628" s="20">
        <f>IF($B628="","",Тех_Движение!$D$625)</f>
        <v/>
      </c>
      <c r="D628" s="42">
        <f>IF($B628="","",Тех_Движение!$B$625)</f>
        <v/>
      </c>
      <c r="E628" s="54">
        <f>IF($B628="","",Тех_Движение!$F$625)</f>
        <v/>
      </c>
      <c r="F628" s="54">
        <f>IF($B628="","",SUMIFS($E$5:$E627,$C$5:$C627,$C628))</f>
        <v/>
      </c>
      <c r="G628" s="54">
        <f>IF($B628="","",MAX(0,$E628-MAX(0,SUMIFS(Тех_Движение!$G$2:$G$5111,Тех_Движение!$D$2:$D$5111,$C628,Тех_Движение!$B$2:$B$5111,"&lt;="&amp;Настройки!$B$5-1)-$F628)))</f>
        <v/>
      </c>
      <c r="H628" s="54">
        <f>IF($B628="","",IF(AND($D628&gt;=Настройки!$B$5,$D628&lt;=Настройки!$B$6),$E628,0))</f>
        <v/>
      </c>
      <c r="I628" s="54">
        <f>IF($B628="","",$G628+$H628-$J628)</f>
        <v/>
      </c>
      <c r="J628" s="54">
        <f>IF($B628="","",MAX(0,$E628-MAX(0,SUMIFS(Тех_Движение!$G$2:$G$5111,Тех_Движение!$D$2:$D$5111,$C628,Тех_Движение!$B$2:$B$5111,"&lt;="&amp;Настройки!$B$6)-$F628)))</f>
        <v/>
      </c>
      <c r="K628" s="54">
        <f>IF(OR($B628="",K$3&lt;$D628+Настройки!$B$7),0,MAX(0,$E628-MAX(0,SUMIFS(Тех_Движение!$G$2:$G$5111,Тех_Движение!$D$2:$D$5111,$C628,Тех_Движение!$B$2:$B$5111,"&lt;="&amp;K$3)-$F628)))</f>
        <v/>
      </c>
      <c r="L628" s="54">
        <f>IF(OR($B628="",L$3&lt;$D628+Настройки!$B$7),0,MAX(0,$E628-MAX(0,SUMIFS(Тех_Движение!$G$2:$G$5111,Тех_Движение!$D$2:$D$5111,$C628,Тех_Движение!$B$2:$B$5111,"&lt;="&amp;L$3)-$F628)))</f>
        <v/>
      </c>
      <c r="M628" s="54">
        <f>IF(OR($B628="",M$3&lt;$D628+Настройки!$B$7),0,MAX(0,$E628-MAX(0,SUMIFS(Тех_Движение!$G$2:$G$5111,Тех_Движение!$D$2:$D$5111,$C628,Тех_Движение!$B$2:$B$5111,"&lt;="&amp;M$3)-$F628)))</f>
        <v/>
      </c>
      <c r="N628" s="54">
        <f>IF(OR($B628="",N$3&lt;$D628+Настройки!$B$7),0,MAX(0,$E628-MAX(0,SUMIFS(Тех_Движение!$G$2:$G$5111,Тех_Движение!$D$2:$D$5111,$C628,Тех_Движение!$B$2:$B$5111,"&lt;="&amp;N$3)-$F628)))</f>
        <v/>
      </c>
      <c r="O628" s="54">
        <f>IF(OR($B628="",O$3&lt;$D628+Настройки!$B$7),0,MAX(0,$E628-MAX(0,SUMIFS(Тех_Движение!$G$2:$G$5111,Тех_Движение!$D$2:$D$5111,$C628,Тех_Движение!$B$2:$B$5111,"&lt;="&amp;O$3)-$F628)))</f>
        <v/>
      </c>
      <c r="P628" s="54">
        <f>IF(OR($B628="",P$3&lt;$D628+Настройки!$B$7),0,MAX(0,$E628-MAX(0,SUMIFS(Тех_Движение!$G$2:$G$5111,Тех_Движение!$D$2:$D$5111,$C628,Тех_Движение!$B$2:$B$5111,"&lt;="&amp;P$3)-$F628)))</f>
        <v/>
      </c>
      <c r="Q628" s="54">
        <f>IF(OR($B628="",Q$3&lt;$D628+Настройки!$B$7),0,MAX(0,$E628-MAX(0,SUMIFS(Тех_Движение!$G$2:$G$5111,Тех_Движение!$D$2:$D$5111,$C628,Тех_Движение!$B$2:$B$5111,"&lt;="&amp;Q$3)-$F628)))</f>
        <v/>
      </c>
      <c r="R628" s="54">
        <f>IF($B628="","",SUM($K628:$Q628))</f>
        <v/>
      </c>
      <c r="S628" s="56">
        <f>IF($B628="","",VLOOKUP($C628,Настройки!$A$11:$L$17,9,FALSE))</f>
        <v/>
      </c>
      <c r="T628" s="56">
        <f>IF($B628="","",$R628*$S628)</f>
        <v/>
      </c>
    </row>
    <row r="629">
      <c r="A629" s="20">
        <f>Тех_Движение!$A$626</f>
        <v/>
      </c>
      <c r="B629" s="20">
        <f>IF(Тех_Движение!$F$626&gt;0,Тех_Движение!$I$626,"")</f>
        <v/>
      </c>
      <c r="C629" s="20">
        <f>IF($B629="","",Тех_Движение!$D$626)</f>
        <v/>
      </c>
      <c r="D629" s="42">
        <f>IF($B629="","",Тех_Движение!$B$626)</f>
        <v/>
      </c>
      <c r="E629" s="54">
        <f>IF($B629="","",Тех_Движение!$F$626)</f>
        <v/>
      </c>
      <c r="F629" s="54">
        <f>IF($B629="","",SUMIFS($E$5:$E628,$C$5:$C628,$C629))</f>
        <v/>
      </c>
      <c r="G629" s="54">
        <f>IF($B629="","",MAX(0,$E629-MAX(0,SUMIFS(Тех_Движение!$G$2:$G$5111,Тех_Движение!$D$2:$D$5111,$C629,Тех_Движение!$B$2:$B$5111,"&lt;="&amp;Настройки!$B$5-1)-$F629)))</f>
        <v/>
      </c>
      <c r="H629" s="54">
        <f>IF($B629="","",IF(AND($D629&gt;=Настройки!$B$5,$D629&lt;=Настройки!$B$6),$E629,0))</f>
        <v/>
      </c>
      <c r="I629" s="54">
        <f>IF($B629="","",$G629+$H629-$J629)</f>
        <v/>
      </c>
      <c r="J629" s="54">
        <f>IF($B629="","",MAX(0,$E629-MAX(0,SUMIFS(Тех_Движение!$G$2:$G$5111,Тех_Движение!$D$2:$D$5111,$C629,Тех_Движение!$B$2:$B$5111,"&lt;="&amp;Настройки!$B$6)-$F629)))</f>
        <v/>
      </c>
      <c r="K629" s="54">
        <f>IF(OR($B629="",K$3&lt;$D629+Настройки!$B$7),0,MAX(0,$E629-MAX(0,SUMIFS(Тех_Движение!$G$2:$G$5111,Тех_Движение!$D$2:$D$5111,$C629,Тех_Движение!$B$2:$B$5111,"&lt;="&amp;K$3)-$F629)))</f>
        <v/>
      </c>
      <c r="L629" s="54">
        <f>IF(OR($B629="",L$3&lt;$D629+Настройки!$B$7),0,MAX(0,$E629-MAX(0,SUMIFS(Тех_Движение!$G$2:$G$5111,Тех_Движение!$D$2:$D$5111,$C629,Тех_Движение!$B$2:$B$5111,"&lt;="&amp;L$3)-$F629)))</f>
        <v/>
      </c>
      <c r="M629" s="54">
        <f>IF(OR($B629="",M$3&lt;$D629+Настройки!$B$7),0,MAX(0,$E629-MAX(0,SUMIFS(Тех_Движение!$G$2:$G$5111,Тех_Движение!$D$2:$D$5111,$C629,Тех_Движение!$B$2:$B$5111,"&lt;="&amp;M$3)-$F629)))</f>
        <v/>
      </c>
      <c r="N629" s="54">
        <f>IF(OR($B629="",N$3&lt;$D629+Настройки!$B$7),0,MAX(0,$E629-MAX(0,SUMIFS(Тех_Движение!$G$2:$G$5111,Тех_Движение!$D$2:$D$5111,$C629,Тех_Движение!$B$2:$B$5111,"&lt;="&amp;N$3)-$F629)))</f>
        <v/>
      </c>
      <c r="O629" s="54">
        <f>IF(OR($B629="",O$3&lt;$D629+Настройки!$B$7),0,MAX(0,$E629-MAX(0,SUMIFS(Тех_Движение!$G$2:$G$5111,Тех_Движение!$D$2:$D$5111,$C629,Тех_Движение!$B$2:$B$5111,"&lt;="&amp;O$3)-$F629)))</f>
        <v/>
      </c>
      <c r="P629" s="54">
        <f>IF(OR($B629="",P$3&lt;$D629+Настройки!$B$7),0,MAX(0,$E629-MAX(0,SUMIFS(Тех_Движение!$G$2:$G$5111,Тех_Движение!$D$2:$D$5111,$C629,Тех_Движение!$B$2:$B$5111,"&lt;="&amp;P$3)-$F629)))</f>
        <v/>
      </c>
      <c r="Q629" s="54">
        <f>IF(OR($B629="",Q$3&lt;$D629+Настройки!$B$7),0,MAX(0,$E629-MAX(0,SUMIFS(Тех_Движение!$G$2:$G$5111,Тех_Движение!$D$2:$D$5111,$C629,Тех_Движение!$B$2:$B$5111,"&lt;="&amp;Q$3)-$F629)))</f>
        <v/>
      </c>
      <c r="R629" s="54">
        <f>IF($B629="","",SUM($K629:$Q629))</f>
        <v/>
      </c>
      <c r="S629" s="56">
        <f>IF($B629="","",VLOOKUP($C629,Настройки!$A$11:$L$17,9,FALSE))</f>
        <v/>
      </c>
      <c r="T629" s="56">
        <f>IF($B629="","",$R629*$S629)</f>
        <v/>
      </c>
    </row>
    <row r="630">
      <c r="A630" s="20">
        <f>Тех_Движение!$A$627</f>
        <v/>
      </c>
      <c r="B630" s="20">
        <f>IF(Тех_Движение!$F$627&gt;0,Тех_Движение!$I$627,"")</f>
        <v/>
      </c>
      <c r="C630" s="20">
        <f>IF($B630="","",Тех_Движение!$D$627)</f>
        <v/>
      </c>
      <c r="D630" s="42">
        <f>IF($B630="","",Тех_Движение!$B$627)</f>
        <v/>
      </c>
      <c r="E630" s="54">
        <f>IF($B630="","",Тех_Движение!$F$627)</f>
        <v/>
      </c>
      <c r="F630" s="54">
        <f>IF($B630="","",SUMIFS($E$5:$E629,$C$5:$C629,$C630))</f>
        <v/>
      </c>
      <c r="G630" s="54">
        <f>IF($B630="","",MAX(0,$E630-MAX(0,SUMIFS(Тех_Движение!$G$2:$G$5111,Тех_Движение!$D$2:$D$5111,$C630,Тех_Движение!$B$2:$B$5111,"&lt;="&amp;Настройки!$B$5-1)-$F630)))</f>
        <v/>
      </c>
      <c r="H630" s="54">
        <f>IF($B630="","",IF(AND($D630&gt;=Настройки!$B$5,$D630&lt;=Настройки!$B$6),$E630,0))</f>
        <v/>
      </c>
      <c r="I630" s="54">
        <f>IF($B630="","",$G630+$H630-$J630)</f>
        <v/>
      </c>
      <c r="J630" s="54">
        <f>IF($B630="","",MAX(0,$E630-MAX(0,SUMIFS(Тех_Движение!$G$2:$G$5111,Тех_Движение!$D$2:$D$5111,$C630,Тех_Движение!$B$2:$B$5111,"&lt;="&amp;Настройки!$B$6)-$F630)))</f>
        <v/>
      </c>
      <c r="K630" s="54">
        <f>IF(OR($B630="",K$3&lt;$D630+Настройки!$B$7),0,MAX(0,$E630-MAX(0,SUMIFS(Тех_Движение!$G$2:$G$5111,Тех_Движение!$D$2:$D$5111,$C630,Тех_Движение!$B$2:$B$5111,"&lt;="&amp;K$3)-$F630)))</f>
        <v/>
      </c>
      <c r="L630" s="54">
        <f>IF(OR($B630="",L$3&lt;$D630+Настройки!$B$7),0,MAX(0,$E630-MAX(0,SUMIFS(Тех_Движение!$G$2:$G$5111,Тех_Движение!$D$2:$D$5111,$C630,Тех_Движение!$B$2:$B$5111,"&lt;="&amp;L$3)-$F630)))</f>
        <v/>
      </c>
      <c r="M630" s="54">
        <f>IF(OR($B630="",M$3&lt;$D630+Настройки!$B$7),0,MAX(0,$E630-MAX(0,SUMIFS(Тех_Движение!$G$2:$G$5111,Тех_Движение!$D$2:$D$5111,$C630,Тех_Движение!$B$2:$B$5111,"&lt;="&amp;M$3)-$F630)))</f>
        <v/>
      </c>
      <c r="N630" s="54">
        <f>IF(OR($B630="",N$3&lt;$D630+Настройки!$B$7),0,MAX(0,$E630-MAX(0,SUMIFS(Тех_Движение!$G$2:$G$5111,Тех_Движение!$D$2:$D$5111,$C630,Тех_Движение!$B$2:$B$5111,"&lt;="&amp;N$3)-$F630)))</f>
        <v/>
      </c>
      <c r="O630" s="54">
        <f>IF(OR($B630="",O$3&lt;$D630+Настройки!$B$7),0,MAX(0,$E630-MAX(0,SUMIFS(Тех_Движение!$G$2:$G$5111,Тех_Движение!$D$2:$D$5111,$C630,Тех_Движение!$B$2:$B$5111,"&lt;="&amp;O$3)-$F630)))</f>
        <v/>
      </c>
      <c r="P630" s="54">
        <f>IF(OR($B630="",P$3&lt;$D630+Настройки!$B$7),0,MAX(0,$E630-MAX(0,SUMIFS(Тех_Движение!$G$2:$G$5111,Тех_Движение!$D$2:$D$5111,$C630,Тех_Движение!$B$2:$B$5111,"&lt;="&amp;P$3)-$F630)))</f>
        <v/>
      </c>
      <c r="Q630" s="54">
        <f>IF(OR($B630="",Q$3&lt;$D630+Настройки!$B$7),0,MAX(0,$E630-MAX(0,SUMIFS(Тех_Движение!$G$2:$G$5111,Тех_Движение!$D$2:$D$5111,$C630,Тех_Движение!$B$2:$B$5111,"&lt;="&amp;Q$3)-$F630)))</f>
        <v/>
      </c>
      <c r="R630" s="54">
        <f>IF($B630="","",SUM($K630:$Q630))</f>
        <v/>
      </c>
      <c r="S630" s="56">
        <f>IF($B630="","",VLOOKUP($C630,Настройки!$A$11:$L$17,9,FALSE))</f>
        <v/>
      </c>
      <c r="T630" s="56">
        <f>IF($B630="","",$R630*$S630)</f>
        <v/>
      </c>
    </row>
    <row r="631">
      <c r="A631" s="20">
        <f>Тех_Движение!$A$628</f>
        <v/>
      </c>
      <c r="B631" s="20">
        <f>IF(Тех_Движение!$F$628&gt;0,Тех_Движение!$I$628,"")</f>
        <v/>
      </c>
      <c r="C631" s="20">
        <f>IF($B631="","",Тех_Движение!$D$628)</f>
        <v/>
      </c>
      <c r="D631" s="42">
        <f>IF($B631="","",Тех_Движение!$B$628)</f>
        <v/>
      </c>
      <c r="E631" s="54">
        <f>IF($B631="","",Тех_Движение!$F$628)</f>
        <v/>
      </c>
      <c r="F631" s="54">
        <f>IF($B631="","",SUMIFS($E$5:$E630,$C$5:$C630,$C631))</f>
        <v/>
      </c>
      <c r="G631" s="54">
        <f>IF($B631="","",MAX(0,$E631-MAX(0,SUMIFS(Тех_Движение!$G$2:$G$5111,Тех_Движение!$D$2:$D$5111,$C631,Тех_Движение!$B$2:$B$5111,"&lt;="&amp;Настройки!$B$5-1)-$F631)))</f>
        <v/>
      </c>
      <c r="H631" s="54">
        <f>IF($B631="","",IF(AND($D631&gt;=Настройки!$B$5,$D631&lt;=Настройки!$B$6),$E631,0))</f>
        <v/>
      </c>
      <c r="I631" s="54">
        <f>IF($B631="","",$G631+$H631-$J631)</f>
        <v/>
      </c>
      <c r="J631" s="54">
        <f>IF($B631="","",MAX(0,$E631-MAX(0,SUMIFS(Тех_Движение!$G$2:$G$5111,Тех_Движение!$D$2:$D$5111,$C631,Тех_Движение!$B$2:$B$5111,"&lt;="&amp;Настройки!$B$6)-$F631)))</f>
        <v/>
      </c>
      <c r="K631" s="54">
        <f>IF(OR($B631="",K$3&lt;$D631+Настройки!$B$7),0,MAX(0,$E631-MAX(0,SUMIFS(Тех_Движение!$G$2:$G$5111,Тех_Движение!$D$2:$D$5111,$C631,Тех_Движение!$B$2:$B$5111,"&lt;="&amp;K$3)-$F631)))</f>
        <v/>
      </c>
      <c r="L631" s="54">
        <f>IF(OR($B631="",L$3&lt;$D631+Настройки!$B$7),0,MAX(0,$E631-MAX(0,SUMIFS(Тех_Движение!$G$2:$G$5111,Тех_Движение!$D$2:$D$5111,$C631,Тех_Движение!$B$2:$B$5111,"&lt;="&amp;L$3)-$F631)))</f>
        <v/>
      </c>
      <c r="M631" s="54">
        <f>IF(OR($B631="",M$3&lt;$D631+Настройки!$B$7),0,MAX(0,$E631-MAX(0,SUMIFS(Тех_Движение!$G$2:$G$5111,Тех_Движение!$D$2:$D$5111,$C631,Тех_Движение!$B$2:$B$5111,"&lt;="&amp;M$3)-$F631)))</f>
        <v/>
      </c>
      <c r="N631" s="54">
        <f>IF(OR($B631="",N$3&lt;$D631+Настройки!$B$7),0,MAX(0,$E631-MAX(0,SUMIFS(Тех_Движение!$G$2:$G$5111,Тех_Движение!$D$2:$D$5111,$C631,Тех_Движение!$B$2:$B$5111,"&lt;="&amp;N$3)-$F631)))</f>
        <v/>
      </c>
      <c r="O631" s="54">
        <f>IF(OR($B631="",O$3&lt;$D631+Настройки!$B$7),0,MAX(0,$E631-MAX(0,SUMIFS(Тех_Движение!$G$2:$G$5111,Тех_Движение!$D$2:$D$5111,$C631,Тех_Движение!$B$2:$B$5111,"&lt;="&amp;O$3)-$F631)))</f>
        <v/>
      </c>
      <c r="P631" s="54">
        <f>IF(OR($B631="",P$3&lt;$D631+Настройки!$B$7),0,MAX(0,$E631-MAX(0,SUMIFS(Тех_Движение!$G$2:$G$5111,Тех_Движение!$D$2:$D$5111,$C631,Тех_Движение!$B$2:$B$5111,"&lt;="&amp;P$3)-$F631)))</f>
        <v/>
      </c>
      <c r="Q631" s="54">
        <f>IF(OR($B631="",Q$3&lt;$D631+Настройки!$B$7),0,MAX(0,$E631-MAX(0,SUMIFS(Тех_Движение!$G$2:$G$5111,Тех_Движение!$D$2:$D$5111,$C631,Тех_Движение!$B$2:$B$5111,"&lt;="&amp;Q$3)-$F631)))</f>
        <v/>
      </c>
      <c r="R631" s="54">
        <f>IF($B631="","",SUM($K631:$Q631))</f>
        <v/>
      </c>
      <c r="S631" s="56">
        <f>IF($B631="","",VLOOKUP($C631,Настройки!$A$11:$L$17,9,FALSE))</f>
        <v/>
      </c>
      <c r="T631" s="56">
        <f>IF($B631="","",$R631*$S631)</f>
        <v/>
      </c>
    </row>
    <row r="632">
      <c r="A632" s="20">
        <f>Тех_Движение!$A$629</f>
        <v/>
      </c>
      <c r="B632" s="20">
        <f>IF(Тех_Движение!$F$629&gt;0,Тех_Движение!$I$629,"")</f>
        <v/>
      </c>
      <c r="C632" s="20">
        <f>IF($B632="","",Тех_Движение!$D$629)</f>
        <v/>
      </c>
      <c r="D632" s="42">
        <f>IF($B632="","",Тех_Движение!$B$629)</f>
        <v/>
      </c>
      <c r="E632" s="54">
        <f>IF($B632="","",Тех_Движение!$F$629)</f>
        <v/>
      </c>
      <c r="F632" s="54">
        <f>IF($B632="","",SUMIFS($E$5:$E631,$C$5:$C631,$C632))</f>
        <v/>
      </c>
      <c r="G632" s="54">
        <f>IF($B632="","",MAX(0,$E632-MAX(0,SUMIFS(Тех_Движение!$G$2:$G$5111,Тех_Движение!$D$2:$D$5111,$C632,Тех_Движение!$B$2:$B$5111,"&lt;="&amp;Настройки!$B$5-1)-$F632)))</f>
        <v/>
      </c>
      <c r="H632" s="54">
        <f>IF($B632="","",IF(AND($D632&gt;=Настройки!$B$5,$D632&lt;=Настройки!$B$6),$E632,0))</f>
        <v/>
      </c>
      <c r="I632" s="54">
        <f>IF($B632="","",$G632+$H632-$J632)</f>
        <v/>
      </c>
      <c r="J632" s="54">
        <f>IF($B632="","",MAX(0,$E632-MAX(0,SUMIFS(Тех_Движение!$G$2:$G$5111,Тех_Движение!$D$2:$D$5111,$C632,Тех_Движение!$B$2:$B$5111,"&lt;="&amp;Настройки!$B$6)-$F632)))</f>
        <v/>
      </c>
      <c r="K632" s="54">
        <f>IF(OR($B632="",K$3&lt;$D632+Настройки!$B$7),0,MAX(0,$E632-MAX(0,SUMIFS(Тех_Движение!$G$2:$G$5111,Тех_Движение!$D$2:$D$5111,$C632,Тех_Движение!$B$2:$B$5111,"&lt;="&amp;K$3)-$F632)))</f>
        <v/>
      </c>
      <c r="L632" s="54">
        <f>IF(OR($B632="",L$3&lt;$D632+Настройки!$B$7),0,MAX(0,$E632-MAX(0,SUMIFS(Тех_Движение!$G$2:$G$5111,Тех_Движение!$D$2:$D$5111,$C632,Тех_Движение!$B$2:$B$5111,"&lt;="&amp;L$3)-$F632)))</f>
        <v/>
      </c>
      <c r="M632" s="54">
        <f>IF(OR($B632="",M$3&lt;$D632+Настройки!$B$7),0,MAX(0,$E632-MAX(0,SUMIFS(Тех_Движение!$G$2:$G$5111,Тех_Движение!$D$2:$D$5111,$C632,Тех_Движение!$B$2:$B$5111,"&lt;="&amp;M$3)-$F632)))</f>
        <v/>
      </c>
      <c r="N632" s="54">
        <f>IF(OR($B632="",N$3&lt;$D632+Настройки!$B$7),0,MAX(0,$E632-MAX(0,SUMIFS(Тех_Движение!$G$2:$G$5111,Тех_Движение!$D$2:$D$5111,$C632,Тех_Движение!$B$2:$B$5111,"&lt;="&amp;N$3)-$F632)))</f>
        <v/>
      </c>
      <c r="O632" s="54">
        <f>IF(OR($B632="",O$3&lt;$D632+Настройки!$B$7),0,MAX(0,$E632-MAX(0,SUMIFS(Тех_Движение!$G$2:$G$5111,Тех_Движение!$D$2:$D$5111,$C632,Тех_Движение!$B$2:$B$5111,"&lt;="&amp;O$3)-$F632)))</f>
        <v/>
      </c>
      <c r="P632" s="54">
        <f>IF(OR($B632="",P$3&lt;$D632+Настройки!$B$7),0,MAX(0,$E632-MAX(0,SUMIFS(Тех_Движение!$G$2:$G$5111,Тех_Движение!$D$2:$D$5111,$C632,Тех_Движение!$B$2:$B$5111,"&lt;="&amp;P$3)-$F632)))</f>
        <v/>
      </c>
      <c r="Q632" s="54">
        <f>IF(OR($B632="",Q$3&lt;$D632+Настройки!$B$7),0,MAX(0,$E632-MAX(0,SUMIFS(Тех_Движение!$G$2:$G$5111,Тех_Движение!$D$2:$D$5111,$C632,Тех_Движение!$B$2:$B$5111,"&lt;="&amp;Q$3)-$F632)))</f>
        <v/>
      </c>
      <c r="R632" s="54">
        <f>IF($B632="","",SUM($K632:$Q632))</f>
        <v/>
      </c>
      <c r="S632" s="56">
        <f>IF($B632="","",VLOOKUP($C632,Настройки!$A$11:$L$17,9,FALSE))</f>
        <v/>
      </c>
      <c r="T632" s="56">
        <f>IF($B632="","",$R632*$S632)</f>
        <v/>
      </c>
    </row>
    <row r="633">
      <c r="A633" s="20">
        <f>Тех_Движение!$A$630</f>
        <v/>
      </c>
      <c r="B633" s="20">
        <f>IF(Тех_Движение!$F$630&gt;0,Тех_Движение!$I$630,"")</f>
        <v/>
      </c>
      <c r="C633" s="20">
        <f>IF($B633="","",Тех_Движение!$D$630)</f>
        <v/>
      </c>
      <c r="D633" s="42">
        <f>IF($B633="","",Тех_Движение!$B$630)</f>
        <v/>
      </c>
      <c r="E633" s="54">
        <f>IF($B633="","",Тех_Движение!$F$630)</f>
        <v/>
      </c>
      <c r="F633" s="54">
        <f>IF($B633="","",SUMIFS($E$5:$E632,$C$5:$C632,$C633))</f>
        <v/>
      </c>
      <c r="G633" s="54">
        <f>IF($B633="","",MAX(0,$E633-MAX(0,SUMIFS(Тех_Движение!$G$2:$G$5111,Тех_Движение!$D$2:$D$5111,$C633,Тех_Движение!$B$2:$B$5111,"&lt;="&amp;Настройки!$B$5-1)-$F633)))</f>
        <v/>
      </c>
      <c r="H633" s="54">
        <f>IF($B633="","",IF(AND($D633&gt;=Настройки!$B$5,$D633&lt;=Настройки!$B$6),$E633,0))</f>
        <v/>
      </c>
      <c r="I633" s="54">
        <f>IF($B633="","",$G633+$H633-$J633)</f>
        <v/>
      </c>
      <c r="J633" s="54">
        <f>IF($B633="","",MAX(0,$E633-MAX(0,SUMIFS(Тех_Движение!$G$2:$G$5111,Тех_Движение!$D$2:$D$5111,$C633,Тех_Движение!$B$2:$B$5111,"&lt;="&amp;Настройки!$B$6)-$F633)))</f>
        <v/>
      </c>
      <c r="K633" s="54">
        <f>IF(OR($B633="",K$3&lt;$D633+Настройки!$B$7),0,MAX(0,$E633-MAX(0,SUMIFS(Тех_Движение!$G$2:$G$5111,Тех_Движение!$D$2:$D$5111,$C633,Тех_Движение!$B$2:$B$5111,"&lt;="&amp;K$3)-$F633)))</f>
        <v/>
      </c>
      <c r="L633" s="54">
        <f>IF(OR($B633="",L$3&lt;$D633+Настройки!$B$7),0,MAX(0,$E633-MAX(0,SUMIFS(Тех_Движение!$G$2:$G$5111,Тех_Движение!$D$2:$D$5111,$C633,Тех_Движение!$B$2:$B$5111,"&lt;="&amp;L$3)-$F633)))</f>
        <v/>
      </c>
      <c r="M633" s="54">
        <f>IF(OR($B633="",M$3&lt;$D633+Настройки!$B$7),0,MAX(0,$E633-MAX(0,SUMIFS(Тех_Движение!$G$2:$G$5111,Тех_Движение!$D$2:$D$5111,$C633,Тех_Движение!$B$2:$B$5111,"&lt;="&amp;M$3)-$F633)))</f>
        <v/>
      </c>
      <c r="N633" s="54">
        <f>IF(OR($B633="",N$3&lt;$D633+Настройки!$B$7),0,MAX(0,$E633-MAX(0,SUMIFS(Тех_Движение!$G$2:$G$5111,Тех_Движение!$D$2:$D$5111,$C633,Тех_Движение!$B$2:$B$5111,"&lt;="&amp;N$3)-$F633)))</f>
        <v/>
      </c>
      <c r="O633" s="54">
        <f>IF(OR($B633="",O$3&lt;$D633+Настройки!$B$7),0,MAX(0,$E633-MAX(0,SUMIFS(Тех_Движение!$G$2:$G$5111,Тех_Движение!$D$2:$D$5111,$C633,Тех_Движение!$B$2:$B$5111,"&lt;="&amp;O$3)-$F633)))</f>
        <v/>
      </c>
      <c r="P633" s="54">
        <f>IF(OR($B633="",P$3&lt;$D633+Настройки!$B$7),0,MAX(0,$E633-MAX(0,SUMIFS(Тех_Движение!$G$2:$G$5111,Тех_Движение!$D$2:$D$5111,$C633,Тех_Движение!$B$2:$B$5111,"&lt;="&amp;P$3)-$F633)))</f>
        <v/>
      </c>
      <c r="Q633" s="54">
        <f>IF(OR($B633="",Q$3&lt;$D633+Настройки!$B$7),0,MAX(0,$E633-MAX(0,SUMIFS(Тех_Движение!$G$2:$G$5111,Тех_Движение!$D$2:$D$5111,$C633,Тех_Движение!$B$2:$B$5111,"&lt;="&amp;Q$3)-$F633)))</f>
        <v/>
      </c>
      <c r="R633" s="54">
        <f>IF($B633="","",SUM($K633:$Q633))</f>
        <v/>
      </c>
      <c r="S633" s="56">
        <f>IF($B633="","",VLOOKUP($C633,Настройки!$A$11:$L$17,9,FALSE))</f>
        <v/>
      </c>
      <c r="T633" s="56">
        <f>IF($B633="","",$R633*$S633)</f>
        <v/>
      </c>
    </row>
    <row r="634">
      <c r="A634" s="20">
        <f>Тех_Движение!$A$631</f>
        <v/>
      </c>
      <c r="B634" s="20">
        <f>IF(Тех_Движение!$F$631&gt;0,Тех_Движение!$I$631,"")</f>
        <v/>
      </c>
      <c r="C634" s="20">
        <f>IF($B634="","",Тех_Движение!$D$631)</f>
        <v/>
      </c>
      <c r="D634" s="42">
        <f>IF($B634="","",Тех_Движение!$B$631)</f>
        <v/>
      </c>
      <c r="E634" s="54">
        <f>IF($B634="","",Тех_Движение!$F$631)</f>
        <v/>
      </c>
      <c r="F634" s="54">
        <f>IF($B634="","",SUMIFS($E$5:$E633,$C$5:$C633,$C634))</f>
        <v/>
      </c>
      <c r="G634" s="54">
        <f>IF($B634="","",MAX(0,$E634-MAX(0,SUMIFS(Тех_Движение!$G$2:$G$5111,Тех_Движение!$D$2:$D$5111,$C634,Тех_Движение!$B$2:$B$5111,"&lt;="&amp;Настройки!$B$5-1)-$F634)))</f>
        <v/>
      </c>
      <c r="H634" s="54">
        <f>IF($B634="","",IF(AND($D634&gt;=Настройки!$B$5,$D634&lt;=Настройки!$B$6),$E634,0))</f>
        <v/>
      </c>
      <c r="I634" s="54">
        <f>IF($B634="","",$G634+$H634-$J634)</f>
        <v/>
      </c>
      <c r="J634" s="54">
        <f>IF($B634="","",MAX(0,$E634-MAX(0,SUMIFS(Тех_Движение!$G$2:$G$5111,Тех_Движение!$D$2:$D$5111,$C634,Тех_Движение!$B$2:$B$5111,"&lt;="&amp;Настройки!$B$6)-$F634)))</f>
        <v/>
      </c>
      <c r="K634" s="54">
        <f>IF(OR($B634="",K$3&lt;$D634+Настройки!$B$7),0,MAX(0,$E634-MAX(0,SUMIFS(Тех_Движение!$G$2:$G$5111,Тех_Движение!$D$2:$D$5111,$C634,Тех_Движение!$B$2:$B$5111,"&lt;="&amp;K$3)-$F634)))</f>
        <v/>
      </c>
      <c r="L634" s="54">
        <f>IF(OR($B634="",L$3&lt;$D634+Настройки!$B$7),0,MAX(0,$E634-MAX(0,SUMIFS(Тех_Движение!$G$2:$G$5111,Тех_Движение!$D$2:$D$5111,$C634,Тех_Движение!$B$2:$B$5111,"&lt;="&amp;L$3)-$F634)))</f>
        <v/>
      </c>
      <c r="M634" s="54">
        <f>IF(OR($B634="",M$3&lt;$D634+Настройки!$B$7),0,MAX(0,$E634-MAX(0,SUMIFS(Тех_Движение!$G$2:$G$5111,Тех_Движение!$D$2:$D$5111,$C634,Тех_Движение!$B$2:$B$5111,"&lt;="&amp;M$3)-$F634)))</f>
        <v/>
      </c>
      <c r="N634" s="54">
        <f>IF(OR($B634="",N$3&lt;$D634+Настройки!$B$7),0,MAX(0,$E634-MAX(0,SUMIFS(Тех_Движение!$G$2:$G$5111,Тех_Движение!$D$2:$D$5111,$C634,Тех_Движение!$B$2:$B$5111,"&lt;="&amp;N$3)-$F634)))</f>
        <v/>
      </c>
      <c r="O634" s="54">
        <f>IF(OR($B634="",O$3&lt;$D634+Настройки!$B$7),0,MAX(0,$E634-MAX(0,SUMIFS(Тех_Движение!$G$2:$G$5111,Тех_Движение!$D$2:$D$5111,$C634,Тех_Движение!$B$2:$B$5111,"&lt;="&amp;O$3)-$F634)))</f>
        <v/>
      </c>
      <c r="P634" s="54">
        <f>IF(OR($B634="",P$3&lt;$D634+Настройки!$B$7),0,MAX(0,$E634-MAX(0,SUMIFS(Тех_Движение!$G$2:$G$5111,Тех_Движение!$D$2:$D$5111,$C634,Тех_Движение!$B$2:$B$5111,"&lt;="&amp;P$3)-$F634)))</f>
        <v/>
      </c>
      <c r="Q634" s="54">
        <f>IF(OR($B634="",Q$3&lt;$D634+Настройки!$B$7),0,MAX(0,$E634-MAX(0,SUMIFS(Тех_Движение!$G$2:$G$5111,Тех_Движение!$D$2:$D$5111,$C634,Тех_Движение!$B$2:$B$5111,"&lt;="&amp;Q$3)-$F634)))</f>
        <v/>
      </c>
      <c r="R634" s="54">
        <f>IF($B634="","",SUM($K634:$Q634))</f>
        <v/>
      </c>
      <c r="S634" s="56">
        <f>IF($B634="","",VLOOKUP($C634,Настройки!$A$11:$L$17,9,FALSE))</f>
        <v/>
      </c>
      <c r="T634" s="56">
        <f>IF($B634="","",$R634*$S634)</f>
        <v/>
      </c>
    </row>
    <row r="635">
      <c r="A635" s="20">
        <f>Тех_Движение!$A$632</f>
        <v/>
      </c>
      <c r="B635" s="20">
        <f>IF(Тех_Движение!$F$632&gt;0,Тех_Движение!$I$632,"")</f>
        <v/>
      </c>
      <c r="C635" s="20">
        <f>IF($B635="","",Тех_Движение!$D$632)</f>
        <v/>
      </c>
      <c r="D635" s="42">
        <f>IF($B635="","",Тех_Движение!$B$632)</f>
        <v/>
      </c>
      <c r="E635" s="54">
        <f>IF($B635="","",Тех_Движение!$F$632)</f>
        <v/>
      </c>
      <c r="F635" s="54">
        <f>IF($B635="","",SUMIFS($E$5:$E634,$C$5:$C634,$C635))</f>
        <v/>
      </c>
      <c r="G635" s="54">
        <f>IF($B635="","",MAX(0,$E635-MAX(0,SUMIFS(Тех_Движение!$G$2:$G$5111,Тех_Движение!$D$2:$D$5111,$C635,Тех_Движение!$B$2:$B$5111,"&lt;="&amp;Настройки!$B$5-1)-$F635)))</f>
        <v/>
      </c>
      <c r="H635" s="54">
        <f>IF($B635="","",IF(AND($D635&gt;=Настройки!$B$5,$D635&lt;=Настройки!$B$6),$E635,0))</f>
        <v/>
      </c>
      <c r="I635" s="54">
        <f>IF($B635="","",$G635+$H635-$J635)</f>
        <v/>
      </c>
      <c r="J635" s="54">
        <f>IF($B635="","",MAX(0,$E635-MAX(0,SUMIFS(Тех_Движение!$G$2:$G$5111,Тех_Движение!$D$2:$D$5111,$C635,Тех_Движение!$B$2:$B$5111,"&lt;="&amp;Настройки!$B$6)-$F635)))</f>
        <v/>
      </c>
      <c r="K635" s="54">
        <f>IF(OR($B635="",K$3&lt;$D635+Настройки!$B$7),0,MAX(0,$E635-MAX(0,SUMIFS(Тех_Движение!$G$2:$G$5111,Тех_Движение!$D$2:$D$5111,$C635,Тех_Движение!$B$2:$B$5111,"&lt;="&amp;K$3)-$F635)))</f>
        <v/>
      </c>
      <c r="L635" s="54">
        <f>IF(OR($B635="",L$3&lt;$D635+Настройки!$B$7),0,MAX(0,$E635-MAX(0,SUMIFS(Тех_Движение!$G$2:$G$5111,Тех_Движение!$D$2:$D$5111,$C635,Тех_Движение!$B$2:$B$5111,"&lt;="&amp;L$3)-$F635)))</f>
        <v/>
      </c>
      <c r="M635" s="54">
        <f>IF(OR($B635="",M$3&lt;$D635+Настройки!$B$7),0,MAX(0,$E635-MAX(0,SUMIFS(Тех_Движение!$G$2:$G$5111,Тех_Движение!$D$2:$D$5111,$C635,Тех_Движение!$B$2:$B$5111,"&lt;="&amp;M$3)-$F635)))</f>
        <v/>
      </c>
      <c r="N635" s="54">
        <f>IF(OR($B635="",N$3&lt;$D635+Настройки!$B$7),0,MAX(0,$E635-MAX(0,SUMIFS(Тех_Движение!$G$2:$G$5111,Тех_Движение!$D$2:$D$5111,$C635,Тех_Движение!$B$2:$B$5111,"&lt;="&amp;N$3)-$F635)))</f>
        <v/>
      </c>
      <c r="O635" s="54">
        <f>IF(OR($B635="",O$3&lt;$D635+Настройки!$B$7),0,MAX(0,$E635-MAX(0,SUMIFS(Тех_Движение!$G$2:$G$5111,Тех_Движение!$D$2:$D$5111,$C635,Тех_Движение!$B$2:$B$5111,"&lt;="&amp;O$3)-$F635)))</f>
        <v/>
      </c>
      <c r="P635" s="54">
        <f>IF(OR($B635="",P$3&lt;$D635+Настройки!$B$7),0,MAX(0,$E635-MAX(0,SUMIFS(Тех_Движение!$G$2:$G$5111,Тех_Движение!$D$2:$D$5111,$C635,Тех_Движение!$B$2:$B$5111,"&lt;="&amp;P$3)-$F635)))</f>
        <v/>
      </c>
      <c r="Q635" s="54">
        <f>IF(OR($B635="",Q$3&lt;$D635+Настройки!$B$7),0,MAX(0,$E635-MAX(0,SUMIFS(Тех_Движение!$G$2:$G$5111,Тех_Движение!$D$2:$D$5111,$C635,Тех_Движение!$B$2:$B$5111,"&lt;="&amp;Q$3)-$F635)))</f>
        <v/>
      </c>
      <c r="R635" s="54">
        <f>IF($B635="","",SUM($K635:$Q635))</f>
        <v/>
      </c>
      <c r="S635" s="56">
        <f>IF($B635="","",VLOOKUP($C635,Настройки!$A$11:$L$17,9,FALSE))</f>
        <v/>
      </c>
      <c r="T635" s="56">
        <f>IF($B635="","",$R635*$S635)</f>
        <v/>
      </c>
    </row>
    <row r="636">
      <c r="A636" s="20">
        <f>Тех_Движение!$A$633</f>
        <v/>
      </c>
      <c r="B636" s="20">
        <f>IF(Тех_Движение!$F$633&gt;0,Тех_Движение!$I$633,"")</f>
        <v/>
      </c>
      <c r="C636" s="20">
        <f>IF($B636="","",Тех_Движение!$D$633)</f>
        <v/>
      </c>
      <c r="D636" s="42">
        <f>IF($B636="","",Тех_Движение!$B$633)</f>
        <v/>
      </c>
      <c r="E636" s="54">
        <f>IF($B636="","",Тех_Движение!$F$633)</f>
        <v/>
      </c>
      <c r="F636" s="54">
        <f>IF($B636="","",SUMIFS($E$5:$E635,$C$5:$C635,$C636))</f>
        <v/>
      </c>
      <c r="G636" s="54">
        <f>IF($B636="","",MAX(0,$E636-MAX(0,SUMIFS(Тех_Движение!$G$2:$G$5111,Тех_Движение!$D$2:$D$5111,$C636,Тех_Движение!$B$2:$B$5111,"&lt;="&amp;Настройки!$B$5-1)-$F636)))</f>
        <v/>
      </c>
      <c r="H636" s="54">
        <f>IF($B636="","",IF(AND($D636&gt;=Настройки!$B$5,$D636&lt;=Настройки!$B$6),$E636,0))</f>
        <v/>
      </c>
      <c r="I636" s="54">
        <f>IF($B636="","",$G636+$H636-$J636)</f>
        <v/>
      </c>
      <c r="J636" s="54">
        <f>IF($B636="","",MAX(0,$E636-MAX(0,SUMIFS(Тех_Движение!$G$2:$G$5111,Тех_Движение!$D$2:$D$5111,$C636,Тех_Движение!$B$2:$B$5111,"&lt;="&amp;Настройки!$B$6)-$F636)))</f>
        <v/>
      </c>
      <c r="K636" s="54">
        <f>IF(OR($B636="",K$3&lt;$D636+Настройки!$B$7),0,MAX(0,$E636-MAX(0,SUMIFS(Тех_Движение!$G$2:$G$5111,Тех_Движение!$D$2:$D$5111,$C636,Тех_Движение!$B$2:$B$5111,"&lt;="&amp;K$3)-$F636)))</f>
        <v/>
      </c>
      <c r="L636" s="54">
        <f>IF(OR($B636="",L$3&lt;$D636+Настройки!$B$7),0,MAX(0,$E636-MAX(0,SUMIFS(Тех_Движение!$G$2:$G$5111,Тех_Движение!$D$2:$D$5111,$C636,Тех_Движение!$B$2:$B$5111,"&lt;="&amp;L$3)-$F636)))</f>
        <v/>
      </c>
      <c r="M636" s="54">
        <f>IF(OR($B636="",M$3&lt;$D636+Настройки!$B$7),0,MAX(0,$E636-MAX(0,SUMIFS(Тех_Движение!$G$2:$G$5111,Тех_Движение!$D$2:$D$5111,$C636,Тех_Движение!$B$2:$B$5111,"&lt;="&amp;M$3)-$F636)))</f>
        <v/>
      </c>
      <c r="N636" s="54">
        <f>IF(OR($B636="",N$3&lt;$D636+Настройки!$B$7),0,MAX(0,$E636-MAX(0,SUMIFS(Тех_Движение!$G$2:$G$5111,Тех_Движение!$D$2:$D$5111,$C636,Тех_Движение!$B$2:$B$5111,"&lt;="&amp;N$3)-$F636)))</f>
        <v/>
      </c>
      <c r="O636" s="54">
        <f>IF(OR($B636="",O$3&lt;$D636+Настройки!$B$7),0,MAX(0,$E636-MAX(0,SUMIFS(Тех_Движение!$G$2:$G$5111,Тех_Движение!$D$2:$D$5111,$C636,Тех_Движение!$B$2:$B$5111,"&lt;="&amp;O$3)-$F636)))</f>
        <v/>
      </c>
      <c r="P636" s="54">
        <f>IF(OR($B636="",P$3&lt;$D636+Настройки!$B$7),0,MAX(0,$E636-MAX(0,SUMIFS(Тех_Движение!$G$2:$G$5111,Тех_Движение!$D$2:$D$5111,$C636,Тех_Движение!$B$2:$B$5111,"&lt;="&amp;P$3)-$F636)))</f>
        <v/>
      </c>
      <c r="Q636" s="54">
        <f>IF(OR($B636="",Q$3&lt;$D636+Настройки!$B$7),0,MAX(0,$E636-MAX(0,SUMIFS(Тех_Движение!$G$2:$G$5111,Тех_Движение!$D$2:$D$5111,$C636,Тех_Движение!$B$2:$B$5111,"&lt;="&amp;Q$3)-$F636)))</f>
        <v/>
      </c>
      <c r="R636" s="54">
        <f>IF($B636="","",SUM($K636:$Q636))</f>
        <v/>
      </c>
      <c r="S636" s="56">
        <f>IF($B636="","",VLOOKUP($C636,Настройки!$A$11:$L$17,9,FALSE))</f>
        <v/>
      </c>
      <c r="T636" s="56">
        <f>IF($B636="","",$R636*$S636)</f>
        <v/>
      </c>
    </row>
    <row r="637">
      <c r="A637" s="20">
        <f>Тех_Движение!$A$634</f>
        <v/>
      </c>
      <c r="B637" s="20">
        <f>IF(Тех_Движение!$F$634&gt;0,Тех_Движение!$I$634,"")</f>
        <v/>
      </c>
      <c r="C637" s="20">
        <f>IF($B637="","",Тех_Движение!$D$634)</f>
        <v/>
      </c>
      <c r="D637" s="42">
        <f>IF($B637="","",Тех_Движение!$B$634)</f>
        <v/>
      </c>
      <c r="E637" s="54">
        <f>IF($B637="","",Тех_Движение!$F$634)</f>
        <v/>
      </c>
      <c r="F637" s="54">
        <f>IF($B637="","",SUMIFS($E$5:$E636,$C$5:$C636,$C637))</f>
        <v/>
      </c>
      <c r="G637" s="54">
        <f>IF($B637="","",MAX(0,$E637-MAX(0,SUMIFS(Тех_Движение!$G$2:$G$5111,Тех_Движение!$D$2:$D$5111,$C637,Тех_Движение!$B$2:$B$5111,"&lt;="&amp;Настройки!$B$5-1)-$F637)))</f>
        <v/>
      </c>
      <c r="H637" s="54">
        <f>IF($B637="","",IF(AND($D637&gt;=Настройки!$B$5,$D637&lt;=Настройки!$B$6),$E637,0))</f>
        <v/>
      </c>
      <c r="I637" s="54">
        <f>IF($B637="","",$G637+$H637-$J637)</f>
        <v/>
      </c>
      <c r="J637" s="54">
        <f>IF($B637="","",MAX(0,$E637-MAX(0,SUMIFS(Тех_Движение!$G$2:$G$5111,Тех_Движение!$D$2:$D$5111,$C637,Тех_Движение!$B$2:$B$5111,"&lt;="&amp;Настройки!$B$6)-$F637)))</f>
        <v/>
      </c>
      <c r="K637" s="54">
        <f>IF(OR($B637="",K$3&lt;$D637+Настройки!$B$7),0,MAX(0,$E637-MAX(0,SUMIFS(Тех_Движение!$G$2:$G$5111,Тех_Движение!$D$2:$D$5111,$C637,Тех_Движение!$B$2:$B$5111,"&lt;="&amp;K$3)-$F637)))</f>
        <v/>
      </c>
      <c r="L637" s="54">
        <f>IF(OR($B637="",L$3&lt;$D637+Настройки!$B$7),0,MAX(0,$E637-MAX(0,SUMIFS(Тех_Движение!$G$2:$G$5111,Тех_Движение!$D$2:$D$5111,$C637,Тех_Движение!$B$2:$B$5111,"&lt;="&amp;L$3)-$F637)))</f>
        <v/>
      </c>
      <c r="M637" s="54">
        <f>IF(OR($B637="",M$3&lt;$D637+Настройки!$B$7),0,MAX(0,$E637-MAX(0,SUMIFS(Тех_Движение!$G$2:$G$5111,Тех_Движение!$D$2:$D$5111,$C637,Тех_Движение!$B$2:$B$5111,"&lt;="&amp;M$3)-$F637)))</f>
        <v/>
      </c>
      <c r="N637" s="54">
        <f>IF(OR($B637="",N$3&lt;$D637+Настройки!$B$7),0,MAX(0,$E637-MAX(0,SUMIFS(Тех_Движение!$G$2:$G$5111,Тех_Движение!$D$2:$D$5111,$C637,Тех_Движение!$B$2:$B$5111,"&lt;="&amp;N$3)-$F637)))</f>
        <v/>
      </c>
      <c r="O637" s="54">
        <f>IF(OR($B637="",O$3&lt;$D637+Настройки!$B$7),0,MAX(0,$E637-MAX(0,SUMIFS(Тех_Движение!$G$2:$G$5111,Тех_Движение!$D$2:$D$5111,$C637,Тех_Движение!$B$2:$B$5111,"&lt;="&amp;O$3)-$F637)))</f>
        <v/>
      </c>
      <c r="P637" s="54">
        <f>IF(OR($B637="",P$3&lt;$D637+Настройки!$B$7),0,MAX(0,$E637-MAX(0,SUMIFS(Тех_Движение!$G$2:$G$5111,Тех_Движение!$D$2:$D$5111,$C637,Тех_Движение!$B$2:$B$5111,"&lt;="&amp;P$3)-$F637)))</f>
        <v/>
      </c>
      <c r="Q637" s="54">
        <f>IF(OR($B637="",Q$3&lt;$D637+Настройки!$B$7),0,MAX(0,$E637-MAX(0,SUMIFS(Тех_Движение!$G$2:$G$5111,Тех_Движение!$D$2:$D$5111,$C637,Тех_Движение!$B$2:$B$5111,"&lt;="&amp;Q$3)-$F637)))</f>
        <v/>
      </c>
      <c r="R637" s="54">
        <f>IF($B637="","",SUM($K637:$Q637))</f>
        <v/>
      </c>
      <c r="S637" s="56">
        <f>IF($B637="","",VLOOKUP($C637,Настройки!$A$11:$L$17,9,FALSE))</f>
        <v/>
      </c>
      <c r="T637" s="56">
        <f>IF($B637="","",$R637*$S637)</f>
        <v/>
      </c>
    </row>
    <row r="638">
      <c r="A638" s="20">
        <f>Тех_Движение!$A$635</f>
        <v/>
      </c>
      <c r="B638" s="20">
        <f>IF(Тех_Движение!$F$635&gt;0,Тех_Движение!$I$635,"")</f>
        <v/>
      </c>
      <c r="C638" s="20">
        <f>IF($B638="","",Тех_Движение!$D$635)</f>
        <v/>
      </c>
      <c r="D638" s="42">
        <f>IF($B638="","",Тех_Движение!$B$635)</f>
        <v/>
      </c>
      <c r="E638" s="54">
        <f>IF($B638="","",Тех_Движение!$F$635)</f>
        <v/>
      </c>
      <c r="F638" s="54">
        <f>IF($B638="","",SUMIFS($E$5:$E637,$C$5:$C637,$C638))</f>
        <v/>
      </c>
      <c r="G638" s="54">
        <f>IF($B638="","",MAX(0,$E638-MAX(0,SUMIFS(Тех_Движение!$G$2:$G$5111,Тех_Движение!$D$2:$D$5111,$C638,Тех_Движение!$B$2:$B$5111,"&lt;="&amp;Настройки!$B$5-1)-$F638)))</f>
        <v/>
      </c>
      <c r="H638" s="54">
        <f>IF($B638="","",IF(AND($D638&gt;=Настройки!$B$5,$D638&lt;=Настройки!$B$6),$E638,0))</f>
        <v/>
      </c>
      <c r="I638" s="54">
        <f>IF($B638="","",$G638+$H638-$J638)</f>
        <v/>
      </c>
      <c r="J638" s="54">
        <f>IF($B638="","",MAX(0,$E638-MAX(0,SUMIFS(Тех_Движение!$G$2:$G$5111,Тех_Движение!$D$2:$D$5111,$C638,Тех_Движение!$B$2:$B$5111,"&lt;="&amp;Настройки!$B$6)-$F638)))</f>
        <v/>
      </c>
      <c r="K638" s="54">
        <f>IF(OR($B638="",K$3&lt;$D638+Настройки!$B$7),0,MAX(0,$E638-MAX(0,SUMIFS(Тех_Движение!$G$2:$G$5111,Тех_Движение!$D$2:$D$5111,$C638,Тех_Движение!$B$2:$B$5111,"&lt;="&amp;K$3)-$F638)))</f>
        <v/>
      </c>
      <c r="L638" s="54">
        <f>IF(OR($B638="",L$3&lt;$D638+Настройки!$B$7),0,MAX(0,$E638-MAX(0,SUMIFS(Тех_Движение!$G$2:$G$5111,Тех_Движение!$D$2:$D$5111,$C638,Тех_Движение!$B$2:$B$5111,"&lt;="&amp;L$3)-$F638)))</f>
        <v/>
      </c>
      <c r="M638" s="54">
        <f>IF(OR($B638="",M$3&lt;$D638+Настройки!$B$7),0,MAX(0,$E638-MAX(0,SUMIFS(Тех_Движение!$G$2:$G$5111,Тех_Движение!$D$2:$D$5111,$C638,Тех_Движение!$B$2:$B$5111,"&lt;="&amp;M$3)-$F638)))</f>
        <v/>
      </c>
      <c r="N638" s="54">
        <f>IF(OR($B638="",N$3&lt;$D638+Настройки!$B$7),0,MAX(0,$E638-MAX(0,SUMIFS(Тех_Движение!$G$2:$G$5111,Тех_Движение!$D$2:$D$5111,$C638,Тех_Движение!$B$2:$B$5111,"&lt;="&amp;N$3)-$F638)))</f>
        <v/>
      </c>
      <c r="O638" s="54">
        <f>IF(OR($B638="",O$3&lt;$D638+Настройки!$B$7),0,MAX(0,$E638-MAX(0,SUMIFS(Тех_Движение!$G$2:$G$5111,Тех_Движение!$D$2:$D$5111,$C638,Тех_Движение!$B$2:$B$5111,"&lt;="&amp;O$3)-$F638)))</f>
        <v/>
      </c>
      <c r="P638" s="54">
        <f>IF(OR($B638="",P$3&lt;$D638+Настройки!$B$7),0,MAX(0,$E638-MAX(0,SUMIFS(Тех_Движение!$G$2:$G$5111,Тех_Движение!$D$2:$D$5111,$C638,Тех_Движение!$B$2:$B$5111,"&lt;="&amp;P$3)-$F638)))</f>
        <v/>
      </c>
      <c r="Q638" s="54">
        <f>IF(OR($B638="",Q$3&lt;$D638+Настройки!$B$7),0,MAX(0,$E638-MAX(0,SUMIFS(Тех_Движение!$G$2:$G$5111,Тех_Движение!$D$2:$D$5111,$C638,Тех_Движение!$B$2:$B$5111,"&lt;="&amp;Q$3)-$F638)))</f>
        <v/>
      </c>
      <c r="R638" s="54">
        <f>IF($B638="","",SUM($K638:$Q638))</f>
        <v/>
      </c>
      <c r="S638" s="56">
        <f>IF($B638="","",VLOOKUP($C638,Настройки!$A$11:$L$17,9,FALSE))</f>
        <v/>
      </c>
      <c r="T638" s="56">
        <f>IF($B638="","",$R638*$S638)</f>
        <v/>
      </c>
    </row>
    <row r="639">
      <c r="A639" s="20">
        <f>Тех_Движение!$A$636</f>
        <v/>
      </c>
      <c r="B639" s="20">
        <f>IF(Тех_Движение!$F$636&gt;0,Тех_Движение!$I$636,"")</f>
        <v/>
      </c>
      <c r="C639" s="20">
        <f>IF($B639="","",Тех_Движение!$D$636)</f>
        <v/>
      </c>
      <c r="D639" s="42">
        <f>IF($B639="","",Тех_Движение!$B$636)</f>
        <v/>
      </c>
      <c r="E639" s="54">
        <f>IF($B639="","",Тех_Движение!$F$636)</f>
        <v/>
      </c>
      <c r="F639" s="54">
        <f>IF($B639="","",SUMIFS($E$5:$E638,$C$5:$C638,$C639))</f>
        <v/>
      </c>
      <c r="G639" s="54">
        <f>IF($B639="","",MAX(0,$E639-MAX(0,SUMIFS(Тех_Движение!$G$2:$G$5111,Тех_Движение!$D$2:$D$5111,$C639,Тех_Движение!$B$2:$B$5111,"&lt;="&amp;Настройки!$B$5-1)-$F639)))</f>
        <v/>
      </c>
      <c r="H639" s="54">
        <f>IF($B639="","",IF(AND($D639&gt;=Настройки!$B$5,$D639&lt;=Настройки!$B$6),$E639,0))</f>
        <v/>
      </c>
      <c r="I639" s="54">
        <f>IF($B639="","",$G639+$H639-$J639)</f>
        <v/>
      </c>
      <c r="J639" s="54">
        <f>IF($B639="","",MAX(0,$E639-MAX(0,SUMIFS(Тех_Движение!$G$2:$G$5111,Тех_Движение!$D$2:$D$5111,$C639,Тех_Движение!$B$2:$B$5111,"&lt;="&amp;Настройки!$B$6)-$F639)))</f>
        <v/>
      </c>
      <c r="K639" s="54">
        <f>IF(OR($B639="",K$3&lt;$D639+Настройки!$B$7),0,MAX(0,$E639-MAX(0,SUMIFS(Тех_Движение!$G$2:$G$5111,Тех_Движение!$D$2:$D$5111,$C639,Тех_Движение!$B$2:$B$5111,"&lt;="&amp;K$3)-$F639)))</f>
        <v/>
      </c>
      <c r="L639" s="54">
        <f>IF(OR($B639="",L$3&lt;$D639+Настройки!$B$7),0,MAX(0,$E639-MAX(0,SUMIFS(Тех_Движение!$G$2:$G$5111,Тех_Движение!$D$2:$D$5111,$C639,Тех_Движение!$B$2:$B$5111,"&lt;="&amp;L$3)-$F639)))</f>
        <v/>
      </c>
      <c r="M639" s="54">
        <f>IF(OR($B639="",M$3&lt;$D639+Настройки!$B$7),0,MAX(0,$E639-MAX(0,SUMIFS(Тех_Движение!$G$2:$G$5111,Тех_Движение!$D$2:$D$5111,$C639,Тех_Движение!$B$2:$B$5111,"&lt;="&amp;M$3)-$F639)))</f>
        <v/>
      </c>
      <c r="N639" s="54">
        <f>IF(OR($B639="",N$3&lt;$D639+Настройки!$B$7),0,MAX(0,$E639-MAX(0,SUMIFS(Тех_Движение!$G$2:$G$5111,Тех_Движение!$D$2:$D$5111,$C639,Тех_Движение!$B$2:$B$5111,"&lt;="&amp;N$3)-$F639)))</f>
        <v/>
      </c>
      <c r="O639" s="54">
        <f>IF(OR($B639="",O$3&lt;$D639+Настройки!$B$7),0,MAX(0,$E639-MAX(0,SUMIFS(Тех_Движение!$G$2:$G$5111,Тех_Движение!$D$2:$D$5111,$C639,Тех_Движение!$B$2:$B$5111,"&lt;="&amp;O$3)-$F639)))</f>
        <v/>
      </c>
      <c r="P639" s="54">
        <f>IF(OR($B639="",P$3&lt;$D639+Настройки!$B$7),0,MAX(0,$E639-MAX(0,SUMIFS(Тех_Движение!$G$2:$G$5111,Тех_Движение!$D$2:$D$5111,$C639,Тех_Движение!$B$2:$B$5111,"&lt;="&amp;P$3)-$F639)))</f>
        <v/>
      </c>
      <c r="Q639" s="54">
        <f>IF(OR($B639="",Q$3&lt;$D639+Настройки!$B$7),0,MAX(0,$E639-MAX(0,SUMIFS(Тех_Движение!$G$2:$G$5111,Тех_Движение!$D$2:$D$5111,$C639,Тех_Движение!$B$2:$B$5111,"&lt;="&amp;Q$3)-$F639)))</f>
        <v/>
      </c>
      <c r="R639" s="54">
        <f>IF($B639="","",SUM($K639:$Q639))</f>
        <v/>
      </c>
      <c r="S639" s="56">
        <f>IF($B639="","",VLOOKUP($C639,Настройки!$A$11:$L$17,9,FALSE))</f>
        <v/>
      </c>
      <c r="T639" s="56">
        <f>IF($B639="","",$R639*$S639)</f>
        <v/>
      </c>
    </row>
    <row r="640">
      <c r="A640" s="20">
        <f>Тех_Движение!$A$637</f>
        <v/>
      </c>
      <c r="B640" s="20">
        <f>IF(Тех_Движение!$F$637&gt;0,Тех_Движение!$I$637,"")</f>
        <v/>
      </c>
      <c r="C640" s="20">
        <f>IF($B640="","",Тех_Движение!$D$637)</f>
        <v/>
      </c>
      <c r="D640" s="42">
        <f>IF($B640="","",Тех_Движение!$B$637)</f>
        <v/>
      </c>
      <c r="E640" s="54">
        <f>IF($B640="","",Тех_Движение!$F$637)</f>
        <v/>
      </c>
      <c r="F640" s="54">
        <f>IF($B640="","",SUMIFS($E$5:$E639,$C$5:$C639,$C640))</f>
        <v/>
      </c>
      <c r="G640" s="54">
        <f>IF($B640="","",MAX(0,$E640-MAX(0,SUMIFS(Тех_Движение!$G$2:$G$5111,Тех_Движение!$D$2:$D$5111,$C640,Тех_Движение!$B$2:$B$5111,"&lt;="&amp;Настройки!$B$5-1)-$F640)))</f>
        <v/>
      </c>
      <c r="H640" s="54">
        <f>IF($B640="","",IF(AND($D640&gt;=Настройки!$B$5,$D640&lt;=Настройки!$B$6),$E640,0))</f>
        <v/>
      </c>
      <c r="I640" s="54">
        <f>IF($B640="","",$G640+$H640-$J640)</f>
        <v/>
      </c>
      <c r="J640" s="54">
        <f>IF($B640="","",MAX(0,$E640-MAX(0,SUMIFS(Тех_Движение!$G$2:$G$5111,Тех_Движение!$D$2:$D$5111,$C640,Тех_Движение!$B$2:$B$5111,"&lt;="&amp;Настройки!$B$6)-$F640)))</f>
        <v/>
      </c>
      <c r="K640" s="54">
        <f>IF(OR($B640="",K$3&lt;$D640+Настройки!$B$7),0,MAX(0,$E640-MAX(0,SUMIFS(Тех_Движение!$G$2:$G$5111,Тех_Движение!$D$2:$D$5111,$C640,Тех_Движение!$B$2:$B$5111,"&lt;="&amp;K$3)-$F640)))</f>
        <v/>
      </c>
      <c r="L640" s="54">
        <f>IF(OR($B640="",L$3&lt;$D640+Настройки!$B$7),0,MAX(0,$E640-MAX(0,SUMIFS(Тех_Движение!$G$2:$G$5111,Тех_Движение!$D$2:$D$5111,$C640,Тех_Движение!$B$2:$B$5111,"&lt;="&amp;L$3)-$F640)))</f>
        <v/>
      </c>
      <c r="M640" s="54">
        <f>IF(OR($B640="",M$3&lt;$D640+Настройки!$B$7),0,MAX(0,$E640-MAX(0,SUMIFS(Тех_Движение!$G$2:$G$5111,Тех_Движение!$D$2:$D$5111,$C640,Тех_Движение!$B$2:$B$5111,"&lt;="&amp;M$3)-$F640)))</f>
        <v/>
      </c>
      <c r="N640" s="54">
        <f>IF(OR($B640="",N$3&lt;$D640+Настройки!$B$7),0,MAX(0,$E640-MAX(0,SUMIFS(Тех_Движение!$G$2:$G$5111,Тех_Движение!$D$2:$D$5111,$C640,Тех_Движение!$B$2:$B$5111,"&lt;="&amp;N$3)-$F640)))</f>
        <v/>
      </c>
      <c r="O640" s="54">
        <f>IF(OR($B640="",O$3&lt;$D640+Настройки!$B$7),0,MAX(0,$E640-MAX(0,SUMIFS(Тех_Движение!$G$2:$G$5111,Тех_Движение!$D$2:$D$5111,$C640,Тех_Движение!$B$2:$B$5111,"&lt;="&amp;O$3)-$F640)))</f>
        <v/>
      </c>
      <c r="P640" s="54">
        <f>IF(OR($B640="",P$3&lt;$D640+Настройки!$B$7),0,MAX(0,$E640-MAX(0,SUMIFS(Тех_Движение!$G$2:$G$5111,Тех_Движение!$D$2:$D$5111,$C640,Тех_Движение!$B$2:$B$5111,"&lt;="&amp;P$3)-$F640)))</f>
        <v/>
      </c>
      <c r="Q640" s="54">
        <f>IF(OR($B640="",Q$3&lt;$D640+Настройки!$B$7),0,MAX(0,$E640-MAX(0,SUMIFS(Тех_Движение!$G$2:$G$5111,Тех_Движение!$D$2:$D$5111,$C640,Тех_Движение!$B$2:$B$5111,"&lt;="&amp;Q$3)-$F640)))</f>
        <v/>
      </c>
      <c r="R640" s="54">
        <f>IF($B640="","",SUM($K640:$Q640))</f>
        <v/>
      </c>
      <c r="S640" s="56">
        <f>IF($B640="","",VLOOKUP($C640,Настройки!$A$11:$L$17,9,FALSE))</f>
        <v/>
      </c>
      <c r="T640" s="56">
        <f>IF($B640="","",$R640*$S640)</f>
        <v/>
      </c>
    </row>
    <row r="641">
      <c r="A641" s="20">
        <f>Тех_Движение!$A$638</f>
        <v/>
      </c>
      <c r="B641" s="20">
        <f>IF(Тех_Движение!$F$638&gt;0,Тех_Движение!$I$638,"")</f>
        <v/>
      </c>
      <c r="C641" s="20">
        <f>IF($B641="","",Тех_Движение!$D$638)</f>
        <v/>
      </c>
      <c r="D641" s="42">
        <f>IF($B641="","",Тех_Движение!$B$638)</f>
        <v/>
      </c>
      <c r="E641" s="54">
        <f>IF($B641="","",Тех_Движение!$F$638)</f>
        <v/>
      </c>
      <c r="F641" s="54">
        <f>IF($B641="","",SUMIFS($E$5:$E640,$C$5:$C640,$C641))</f>
        <v/>
      </c>
      <c r="G641" s="54">
        <f>IF($B641="","",MAX(0,$E641-MAX(0,SUMIFS(Тех_Движение!$G$2:$G$5111,Тех_Движение!$D$2:$D$5111,$C641,Тех_Движение!$B$2:$B$5111,"&lt;="&amp;Настройки!$B$5-1)-$F641)))</f>
        <v/>
      </c>
      <c r="H641" s="54">
        <f>IF($B641="","",IF(AND($D641&gt;=Настройки!$B$5,$D641&lt;=Настройки!$B$6),$E641,0))</f>
        <v/>
      </c>
      <c r="I641" s="54">
        <f>IF($B641="","",$G641+$H641-$J641)</f>
        <v/>
      </c>
      <c r="J641" s="54">
        <f>IF($B641="","",MAX(0,$E641-MAX(0,SUMIFS(Тех_Движение!$G$2:$G$5111,Тех_Движение!$D$2:$D$5111,$C641,Тех_Движение!$B$2:$B$5111,"&lt;="&amp;Настройки!$B$6)-$F641)))</f>
        <v/>
      </c>
      <c r="K641" s="54">
        <f>IF(OR($B641="",K$3&lt;$D641+Настройки!$B$7),0,MAX(0,$E641-MAX(0,SUMIFS(Тех_Движение!$G$2:$G$5111,Тех_Движение!$D$2:$D$5111,$C641,Тех_Движение!$B$2:$B$5111,"&lt;="&amp;K$3)-$F641)))</f>
        <v/>
      </c>
      <c r="L641" s="54">
        <f>IF(OR($B641="",L$3&lt;$D641+Настройки!$B$7),0,MAX(0,$E641-MAX(0,SUMIFS(Тех_Движение!$G$2:$G$5111,Тех_Движение!$D$2:$D$5111,$C641,Тех_Движение!$B$2:$B$5111,"&lt;="&amp;L$3)-$F641)))</f>
        <v/>
      </c>
      <c r="M641" s="54">
        <f>IF(OR($B641="",M$3&lt;$D641+Настройки!$B$7),0,MAX(0,$E641-MAX(0,SUMIFS(Тех_Движение!$G$2:$G$5111,Тех_Движение!$D$2:$D$5111,$C641,Тех_Движение!$B$2:$B$5111,"&lt;="&amp;M$3)-$F641)))</f>
        <v/>
      </c>
      <c r="N641" s="54">
        <f>IF(OR($B641="",N$3&lt;$D641+Настройки!$B$7),0,MAX(0,$E641-MAX(0,SUMIFS(Тех_Движение!$G$2:$G$5111,Тех_Движение!$D$2:$D$5111,$C641,Тех_Движение!$B$2:$B$5111,"&lt;="&amp;N$3)-$F641)))</f>
        <v/>
      </c>
      <c r="O641" s="54">
        <f>IF(OR($B641="",O$3&lt;$D641+Настройки!$B$7),0,MAX(0,$E641-MAX(0,SUMIFS(Тех_Движение!$G$2:$G$5111,Тех_Движение!$D$2:$D$5111,$C641,Тех_Движение!$B$2:$B$5111,"&lt;="&amp;O$3)-$F641)))</f>
        <v/>
      </c>
      <c r="P641" s="54">
        <f>IF(OR($B641="",P$3&lt;$D641+Настройки!$B$7),0,MAX(0,$E641-MAX(0,SUMIFS(Тех_Движение!$G$2:$G$5111,Тех_Движение!$D$2:$D$5111,$C641,Тех_Движение!$B$2:$B$5111,"&lt;="&amp;P$3)-$F641)))</f>
        <v/>
      </c>
      <c r="Q641" s="54">
        <f>IF(OR($B641="",Q$3&lt;$D641+Настройки!$B$7),0,MAX(0,$E641-MAX(0,SUMIFS(Тех_Движение!$G$2:$G$5111,Тех_Движение!$D$2:$D$5111,$C641,Тех_Движение!$B$2:$B$5111,"&lt;="&amp;Q$3)-$F641)))</f>
        <v/>
      </c>
      <c r="R641" s="54">
        <f>IF($B641="","",SUM($K641:$Q641))</f>
        <v/>
      </c>
      <c r="S641" s="56">
        <f>IF($B641="","",VLOOKUP($C641,Настройки!$A$11:$L$17,9,FALSE))</f>
        <v/>
      </c>
      <c r="T641" s="56">
        <f>IF($B641="","",$R641*$S641)</f>
        <v/>
      </c>
    </row>
    <row r="642">
      <c r="A642" s="20">
        <f>Тех_Движение!$A$639</f>
        <v/>
      </c>
      <c r="B642" s="20">
        <f>IF(Тех_Движение!$F$639&gt;0,Тех_Движение!$I$639,"")</f>
        <v/>
      </c>
      <c r="C642" s="20">
        <f>IF($B642="","",Тех_Движение!$D$639)</f>
        <v/>
      </c>
      <c r="D642" s="42">
        <f>IF($B642="","",Тех_Движение!$B$639)</f>
        <v/>
      </c>
      <c r="E642" s="54">
        <f>IF($B642="","",Тех_Движение!$F$639)</f>
        <v/>
      </c>
      <c r="F642" s="54">
        <f>IF($B642="","",SUMIFS($E$5:$E641,$C$5:$C641,$C642))</f>
        <v/>
      </c>
      <c r="G642" s="54">
        <f>IF($B642="","",MAX(0,$E642-MAX(0,SUMIFS(Тех_Движение!$G$2:$G$5111,Тех_Движение!$D$2:$D$5111,$C642,Тех_Движение!$B$2:$B$5111,"&lt;="&amp;Настройки!$B$5-1)-$F642)))</f>
        <v/>
      </c>
      <c r="H642" s="54">
        <f>IF($B642="","",IF(AND($D642&gt;=Настройки!$B$5,$D642&lt;=Настройки!$B$6),$E642,0))</f>
        <v/>
      </c>
      <c r="I642" s="54">
        <f>IF($B642="","",$G642+$H642-$J642)</f>
        <v/>
      </c>
      <c r="J642" s="54">
        <f>IF($B642="","",MAX(0,$E642-MAX(0,SUMIFS(Тех_Движение!$G$2:$G$5111,Тех_Движение!$D$2:$D$5111,$C642,Тех_Движение!$B$2:$B$5111,"&lt;="&amp;Настройки!$B$6)-$F642)))</f>
        <v/>
      </c>
      <c r="K642" s="54">
        <f>IF(OR($B642="",K$3&lt;$D642+Настройки!$B$7),0,MAX(0,$E642-MAX(0,SUMIFS(Тех_Движение!$G$2:$G$5111,Тех_Движение!$D$2:$D$5111,$C642,Тех_Движение!$B$2:$B$5111,"&lt;="&amp;K$3)-$F642)))</f>
        <v/>
      </c>
      <c r="L642" s="54">
        <f>IF(OR($B642="",L$3&lt;$D642+Настройки!$B$7),0,MAX(0,$E642-MAX(0,SUMIFS(Тех_Движение!$G$2:$G$5111,Тех_Движение!$D$2:$D$5111,$C642,Тех_Движение!$B$2:$B$5111,"&lt;="&amp;L$3)-$F642)))</f>
        <v/>
      </c>
      <c r="M642" s="54">
        <f>IF(OR($B642="",M$3&lt;$D642+Настройки!$B$7),0,MAX(0,$E642-MAX(0,SUMIFS(Тех_Движение!$G$2:$G$5111,Тех_Движение!$D$2:$D$5111,$C642,Тех_Движение!$B$2:$B$5111,"&lt;="&amp;M$3)-$F642)))</f>
        <v/>
      </c>
      <c r="N642" s="54">
        <f>IF(OR($B642="",N$3&lt;$D642+Настройки!$B$7),0,MAX(0,$E642-MAX(0,SUMIFS(Тех_Движение!$G$2:$G$5111,Тех_Движение!$D$2:$D$5111,$C642,Тех_Движение!$B$2:$B$5111,"&lt;="&amp;N$3)-$F642)))</f>
        <v/>
      </c>
      <c r="O642" s="54">
        <f>IF(OR($B642="",O$3&lt;$D642+Настройки!$B$7),0,MAX(0,$E642-MAX(0,SUMIFS(Тех_Движение!$G$2:$G$5111,Тех_Движение!$D$2:$D$5111,$C642,Тех_Движение!$B$2:$B$5111,"&lt;="&amp;O$3)-$F642)))</f>
        <v/>
      </c>
      <c r="P642" s="54">
        <f>IF(OR($B642="",P$3&lt;$D642+Настройки!$B$7),0,MAX(0,$E642-MAX(0,SUMIFS(Тех_Движение!$G$2:$G$5111,Тех_Движение!$D$2:$D$5111,$C642,Тех_Движение!$B$2:$B$5111,"&lt;="&amp;P$3)-$F642)))</f>
        <v/>
      </c>
      <c r="Q642" s="54">
        <f>IF(OR($B642="",Q$3&lt;$D642+Настройки!$B$7),0,MAX(0,$E642-MAX(0,SUMIFS(Тех_Движение!$G$2:$G$5111,Тех_Движение!$D$2:$D$5111,$C642,Тех_Движение!$B$2:$B$5111,"&lt;="&amp;Q$3)-$F642)))</f>
        <v/>
      </c>
      <c r="R642" s="54">
        <f>IF($B642="","",SUM($K642:$Q642))</f>
        <v/>
      </c>
      <c r="S642" s="56">
        <f>IF($B642="","",VLOOKUP($C642,Настройки!$A$11:$L$17,9,FALSE))</f>
        <v/>
      </c>
      <c r="T642" s="56">
        <f>IF($B642="","",$R642*$S642)</f>
        <v/>
      </c>
    </row>
    <row r="643">
      <c r="A643" s="20">
        <f>Тех_Движение!$A$640</f>
        <v/>
      </c>
      <c r="B643" s="20">
        <f>IF(Тех_Движение!$F$640&gt;0,Тех_Движение!$I$640,"")</f>
        <v/>
      </c>
      <c r="C643" s="20">
        <f>IF($B643="","",Тех_Движение!$D$640)</f>
        <v/>
      </c>
      <c r="D643" s="42">
        <f>IF($B643="","",Тех_Движение!$B$640)</f>
        <v/>
      </c>
      <c r="E643" s="54">
        <f>IF($B643="","",Тех_Движение!$F$640)</f>
        <v/>
      </c>
      <c r="F643" s="54">
        <f>IF($B643="","",SUMIFS($E$5:$E642,$C$5:$C642,$C643))</f>
        <v/>
      </c>
      <c r="G643" s="54">
        <f>IF($B643="","",MAX(0,$E643-MAX(0,SUMIFS(Тех_Движение!$G$2:$G$5111,Тех_Движение!$D$2:$D$5111,$C643,Тех_Движение!$B$2:$B$5111,"&lt;="&amp;Настройки!$B$5-1)-$F643)))</f>
        <v/>
      </c>
      <c r="H643" s="54">
        <f>IF($B643="","",IF(AND($D643&gt;=Настройки!$B$5,$D643&lt;=Настройки!$B$6),$E643,0))</f>
        <v/>
      </c>
      <c r="I643" s="54">
        <f>IF($B643="","",$G643+$H643-$J643)</f>
        <v/>
      </c>
      <c r="J643" s="54">
        <f>IF($B643="","",MAX(0,$E643-MAX(0,SUMIFS(Тех_Движение!$G$2:$G$5111,Тех_Движение!$D$2:$D$5111,$C643,Тех_Движение!$B$2:$B$5111,"&lt;="&amp;Настройки!$B$6)-$F643)))</f>
        <v/>
      </c>
      <c r="K643" s="54">
        <f>IF(OR($B643="",K$3&lt;$D643+Настройки!$B$7),0,MAX(0,$E643-MAX(0,SUMIFS(Тех_Движение!$G$2:$G$5111,Тех_Движение!$D$2:$D$5111,$C643,Тех_Движение!$B$2:$B$5111,"&lt;="&amp;K$3)-$F643)))</f>
        <v/>
      </c>
      <c r="L643" s="54">
        <f>IF(OR($B643="",L$3&lt;$D643+Настройки!$B$7),0,MAX(0,$E643-MAX(0,SUMIFS(Тех_Движение!$G$2:$G$5111,Тех_Движение!$D$2:$D$5111,$C643,Тех_Движение!$B$2:$B$5111,"&lt;="&amp;L$3)-$F643)))</f>
        <v/>
      </c>
      <c r="M643" s="54">
        <f>IF(OR($B643="",M$3&lt;$D643+Настройки!$B$7),0,MAX(0,$E643-MAX(0,SUMIFS(Тех_Движение!$G$2:$G$5111,Тех_Движение!$D$2:$D$5111,$C643,Тех_Движение!$B$2:$B$5111,"&lt;="&amp;M$3)-$F643)))</f>
        <v/>
      </c>
      <c r="N643" s="54">
        <f>IF(OR($B643="",N$3&lt;$D643+Настройки!$B$7),0,MAX(0,$E643-MAX(0,SUMIFS(Тех_Движение!$G$2:$G$5111,Тех_Движение!$D$2:$D$5111,$C643,Тех_Движение!$B$2:$B$5111,"&lt;="&amp;N$3)-$F643)))</f>
        <v/>
      </c>
      <c r="O643" s="54">
        <f>IF(OR($B643="",O$3&lt;$D643+Настройки!$B$7),0,MAX(0,$E643-MAX(0,SUMIFS(Тех_Движение!$G$2:$G$5111,Тех_Движение!$D$2:$D$5111,$C643,Тех_Движение!$B$2:$B$5111,"&lt;="&amp;O$3)-$F643)))</f>
        <v/>
      </c>
      <c r="P643" s="54">
        <f>IF(OR($B643="",P$3&lt;$D643+Настройки!$B$7),0,MAX(0,$E643-MAX(0,SUMIFS(Тех_Движение!$G$2:$G$5111,Тех_Движение!$D$2:$D$5111,$C643,Тех_Движение!$B$2:$B$5111,"&lt;="&amp;P$3)-$F643)))</f>
        <v/>
      </c>
      <c r="Q643" s="54">
        <f>IF(OR($B643="",Q$3&lt;$D643+Настройки!$B$7),0,MAX(0,$E643-MAX(0,SUMIFS(Тех_Движение!$G$2:$G$5111,Тех_Движение!$D$2:$D$5111,$C643,Тех_Движение!$B$2:$B$5111,"&lt;="&amp;Q$3)-$F643)))</f>
        <v/>
      </c>
      <c r="R643" s="54">
        <f>IF($B643="","",SUM($K643:$Q643))</f>
        <v/>
      </c>
      <c r="S643" s="56">
        <f>IF($B643="","",VLOOKUP($C643,Настройки!$A$11:$L$17,9,FALSE))</f>
        <v/>
      </c>
      <c r="T643" s="56">
        <f>IF($B643="","",$R643*$S643)</f>
        <v/>
      </c>
    </row>
    <row r="644">
      <c r="A644" s="20">
        <f>Тех_Движение!$A$641</f>
        <v/>
      </c>
      <c r="B644" s="20">
        <f>IF(Тех_Движение!$F$641&gt;0,Тех_Движение!$I$641,"")</f>
        <v/>
      </c>
      <c r="C644" s="20">
        <f>IF($B644="","",Тех_Движение!$D$641)</f>
        <v/>
      </c>
      <c r="D644" s="42">
        <f>IF($B644="","",Тех_Движение!$B$641)</f>
        <v/>
      </c>
      <c r="E644" s="54">
        <f>IF($B644="","",Тех_Движение!$F$641)</f>
        <v/>
      </c>
      <c r="F644" s="54">
        <f>IF($B644="","",SUMIFS($E$5:$E643,$C$5:$C643,$C644))</f>
        <v/>
      </c>
      <c r="G644" s="54">
        <f>IF($B644="","",MAX(0,$E644-MAX(0,SUMIFS(Тех_Движение!$G$2:$G$5111,Тех_Движение!$D$2:$D$5111,$C644,Тех_Движение!$B$2:$B$5111,"&lt;="&amp;Настройки!$B$5-1)-$F644)))</f>
        <v/>
      </c>
      <c r="H644" s="54">
        <f>IF($B644="","",IF(AND($D644&gt;=Настройки!$B$5,$D644&lt;=Настройки!$B$6),$E644,0))</f>
        <v/>
      </c>
      <c r="I644" s="54">
        <f>IF($B644="","",$G644+$H644-$J644)</f>
        <v/>
      </c>
      <c r="J644" s="54">
        <f>IF($B644="","",MAX(0,$E644-MAX(0,SUMIFS(Тех_Движение!$G$2:$G$5111,Тех_Движение!$D$2:$D$5111,$C644,Тех_Движение!$B$2:$B$5111,"&lt;="&amp;Настройки!$B$6)-$F644)))</f>
        <v/>
      </c>
      <c r="K644" s="54">
        <f>IF(OR($B644="",K$3&lt;$D644+Настройки!$B$7),0,MAX(0,$E644-MAX(0,SUMIFS(Тех_Движение!$G$2:$G$5111,Тех_Движение!$D$2:$D$5111,$C644,Тех_Движение!$B$2:$B$5111,"&lt;="&amp;K$3)-$F644)))</f>
        <v/>
      </c>
      <c r="L644" s="54">
        <f>IF(OR($B644="",L$3&lt;$D644+Настройки!$B$7),0,MAX(0,$E644-MAX(0,SUMIFS(Тех_Движение!$G$2:$G$5111,Тех_Движение!$D$2:$D$5111,$C644,Тех_Движение!$B$2:$B$5111,"&lt;="&amp;L$3)-$F644)))</f>
        <v/>
      </c>
      <c r="M644" s="54">
        <f>IF(OR($B644="",M$3&lt;$D644+Настройки!$B$7),0,MAX(0,$E644-MAX(0,SUMIFS(Тех_Движение!$G$2:$G$5111,Тех_Движение!$D$2:$D$5111,$C644,Тех_Движение!$B$2:$B$5111,"&lt;="&amp;M$3)-$F644)))</f>
        <v/>
      </c>
      <c r="N644" s="54">
        <f>IF(OR($B644="",N$3&lt;$D644+Настройки!$B$7),0,MAX(0,$E644-MAX(0,SUMIFS(Тех_Движение!$G$2:$G$5111,Тех_Движение!$D$2:$D$5111,$C644,Тех_Движение!$B$2:$B$5111,"&lt;="&amp;N$3)-$F644)))</f>
        <v/>
      </c>
      <c r="O644" s="54">
        <f>IF(OR($B644="",O$3&lt;$D644+Настройки!$B$7),0,MAX(0,$E644-MAX(0,SUMIFS(Тех_Движение!$G$2:$G$5111,Тех_Движение!$D$2:$D$5111,$C644,Тех_Движение!$B$2:$B$5111,"&lt;="&amp;O$3)-$F644)))</f>
        <v/>
      </c>
      <c r="P644" s="54">
        <f>IF(OR($B644="",P$3&lt;$D644+Настройки!$B$7),0,MAX(0,$E644-MAX(0,SUMIFS(Тех_Движение!$G$2:$G$5111,Тех_Движение!$D$2:$D$5111,$C644,Тех_Движение!$B$2:$B$5111,"&lt;="&amp;P$3)-$F644)))</f>
        <v/>
      </c>
      <c r="Q644" s="54">
        <f>IF(OR($B644="",Q$3&lt;$D644+Настройки!$B$7),0,MAX(0,$E644-MAX(0,SUMIFS(Тех_Движение!$G$2:$G$5111,Тех_Движение!$D$2:$D$5111,$C644,Тех_Движение!$B$2:$B$5111,"&lt;="&amp;Q$3)-$F644)))</f>
        <v/>
      </c>
      <c r="R644" s="54">
        <f>IF($B644="","",SUM($K644:$Q644))</f>
        <v/>
      </c>
      <c r="S644" s="56">
        <f>IF($B644="","",VLOOKUP($C644,Настройки!$A$11:$L$17,9,FALSE))</f>
        <v/>
      </c>
      <c r="T644" s="56">
        <f>IF($B644="","",$R644*$S644)</f>
        <v/>
      </c>
    </row>
    <row r="645">
      <c r="A645" s="20">
        <f>Тех_Движение!$A$642</f>
        <v/>
      </c>
      <c r="B645" s="20">
        <f>IF(Тех_Движение!$F$642&gt;0,Тех_Движение!$I$642,"")</f>
        <v/>
      </c>
      <c r="C645" s="20">
        <f>IF($B645="","",Тех_Движение!$D$642)</f>
        <v/>
      </c>
      <c r="D645" s="42">
        <f>IF($B645="","",Тех_Движение!$B$642)</f>
        <v/>
      </c>
      <c r="E645" s="54">
        <f>IF($B645="","",Тех_Движение!$F$642)</f>
        <v/>
      </c>
      <c r="F645" s="54">
        <f>IF($B645="","",SUMIFS($E$5:$E644,$C$5:$C644,$C645))</f>
        <v/>
      </c>
      <c r="G645" s="54">
        <f>IF($B645="","",MAX(0,$E645-MAX(0,SUMIFS(Тех_Движение!$G$2:$G$5111,Тех_Движение!$D$2:$D$5111,$C645,Тех_Движение!$B$2:$B$5111,"&lt;="&amp;Настройки!$B$5-1)-$F645)))</f>
        <v/>
      </c>
      <c r="H645" s="54">
        <f>IF($B645="","",IF(AND($D645&gt;=Настройки!$B$5,$D645&lt;=Настройки!$B$6),$E645,0))</f>
        <v/>
      </c>
      <c r="I645" s="54">
        <f>IF($B645="","",$G645+$H645-$J645)</f>
        <v/>
      </c>
      <c r="J645" s="54">
        <f>IF($B645="","",MAX(0,$E645-MAX(0,SUMIFS(Тех_Движение!$G$2:$G$5111,Тех_Движение!$D$2:$D$5111,$C645,Тех_Движение!$B$2:$B$5111,"&lt;="&amp;Настройки!$B$6)-$F645)))</f>
        <v/>
      </c>
      <c r="K645" s="54">
        <f>IF(OR($B645="",K$3&lt;$D645+Настройки!$B$7),0,MAX(0,$E645-MAX(0,SUMIFS(Тех_Движение!$G$2:$G$5111,Тех_Движение!$D$2:$D$5111,$C645,Тех_Движение!$B$2:$B$5111,"&lt;="&amp;K$3)-$F645)))</f>
        <v/>
      </c>
      <c r="L645" s="54">
        <f>IF(OR($B645="",L$3&lt;$D645+Настройки!$B$7),0,MAX(0,$E645-MAX(0,SUMIFS(Тех_Движение!$G$2:$G$5111,Тех_Движение!$D$2:$D$5111,$C645,Тех_Движение!$B$2:$B$5111,"&lt;="&amp;L$3)-$F645)))</f>
        <v/>
      </c>
      <c r="M645" s="54">
        <f>IF(OR($B645="",M$3&lt;$D645+Настройки!$B$7),0,MAX(0,$E645-MAX(0,SUMIFS(Тех_Движение!$G$2:$G$5111,Тех_Движение!$D$2:$D$5111,$C645,Тех_Движение!$B$2:$B$5111,"&lt;="&amp;M$3)-$F645)))</f>
        <v/>
      </c>
      <c r="N645" s="54">
        <f>IF(OR($B645="",N$3&lt;$D645+Настройки!$B$7),0,MAX(0,$E645-MAX(0,SUMIFS(Тех_Движение!$G$2:$G$5111,Тех_Движение!$D$2:$D$5111,$C645,Тех_Движение!$B$2:$B$5111,"&lt;="&amp;N$3)-$F645)))</f>
        <v/>
      </c>
      <c r="O645" s="54">
        <f>IF(OR($B645="",O$3&lt;$D645+Настройки!$B$7),0,MAX(0,$E645-MAX(0,SUMIFS(Тех_Движение!$G$2:$G$5111,Тех_Движение!$D$2:$D$5111,$C645,Тех_Движение!$B$2:$B$5111,"&lt;="&amp;O$3)-$F645)))</f>
        <v/>
      </c>
      <c r="P645" s="54">
        <f>IF(OR($B645="",P$3&lt;$D645+Настройки!$B$7),0,MAX(0,$E645-MAX(0,SUMIFS(Тех_Движение!$G$2:$G$5111,Тех_Движение!$D$2:$D$5111,$C645,Тех_Движение!$B$2:$B$5111,"&lt;="&amp;P$3)-$F645)))</f>
        <v/>
      </c>
      <c r="Q645" s="54">
        <f>IF(OR($B645="",Q$3&lt;$D645+Настройки!$B$7),0,MAX(0,$E645-MAX(0,SUMIFS(Тех_Движение!$G$2:$G$5111,Тех_Движение!$D$2:$D$5111,$C645,Тех_Движение!$B$2:$B$5111,"&lt;="&amp;Q$3)-$F645)))</f>
        <v/>
      </c>
      <c r="R645" s="54">
        <f>IF($B645="","",SUM($K645:$Q645))</f>
        <v/>
      </c>
      <c r="S645" s="56">
        <f>IF($B645="","",VLOOKUP($C645,Настройки!$A$11:$L$17,9,FALSE))</f>
        <v/>
      </c>
      <c r="T645" s="56">
        <f>IF($B645="","",$R645*$S645)</f>
        <v/>
      </c>
    </row>
    <row r="646">
      <c r="A646" s="20">
        <f>Тех_Движение!$A$643</f>
        <v/>
      </c>
      <c r="B646" s="20">
        <f>IF(Тех_Движение!$F$643&gt;0,Тех_Движение!$I$643,"")</f>
        <v/>
      </c>
      <c r="C646" s="20">
        <f>IF($B646="","",Тех_Движение!$D$643)</f>
        <v/>
      </c>
      <c r="D646" s="42">
        <f>IF($B646="","",Тех_Движение!$B$643)</f>
        <v/>
      </c>
      <c r="E646" s="54">
        <f>IF($B646="","",Тех_Движение!$F$643)</f>
        <v/>
      </c>
      <c r="F646" s="54">
        <f>IF($B646="","",SUMIFS($E$5:$E645,$C$5:$C645,$C646))</f>
        <v/>
      </c>
      <c r="G646" s="54">
        <f>IF($B646="","",MAX(0,$E646-MAX(0,SUMIFS(Тех_Движение!$G$2:$G$5111,Тех_Движение!$D$2:$D$5111,$C646,Тех_Движение!$B$2:$B$5111,"&lt;="&amp;Настройки!$B$5-1)-$F646)))</f>
        <v/>
      </c>
      <c r="H646" s="54">
        <f>IF($B646="","",IF(AND($D646&gt;=Настройки!$B$5,$D646&lt;=Настройки!$B$6),$E646,0))</f>
        <v/>
      </c>
      <c r="I646" s="54">
        <f>IF($B646="","",$G646+$H646-$J646)</f>
        <v/>
      </c>
      <c r="J646" s="54">
        <f>IF($B646="","",MAX(0,$E646-MAX(0,SUMIFS(Тех_Движение!$G$2:$G$5111,Тех_Движение!$D$2:$D$5111,$C646,Тех_Движение!$B$2:$B$5111,"&lt;="&amp;Настройки!$B$6)-$F646)))</f>
        <v/>
      </c>
      <c r="K646" s="54">
        <f>IF(OR($B646="",K$3&lt;$D646+Настройки!$B$7),0,MAX(0,$E646-MAX(0,SUMIFS(Тех_Движение!$G$2:$G$5111,Тех_Движение!$D$2:$D$5111,$C646,Тех_Движение!$B$2:$B$5111,"&lt;="&amp;K$3)-$F646)))</f>
        <v/>
      </c>
      <c r="L646" s="54">
        <f>IF(OR($B646="",L$3&lt;$D646+Настройки!$B$7),0,MAX(0,$E646-MAX(0,SUMIFS(Тех_Движение!$G$2:$G$5111,Тех_Движение!$D$2:$D$5111,$C646,Тех_Движение!$B$2:$B$5111,"&lt;="&amp;L$3)-$F646)))</f>
        <v/>
      </c>
      <c r="M646" s="54">
        <f>IF(OR($B646="",M$3&lt;$D646+Настройки!$B$7),0,MAX(0,$E646-MAX(0,SUMIFS(Тех_Движение!$G$2:$G$5111,Тех_Движение!$D$2:$D$5111,$C646,Тех_Движение!$B$2:$B$5111,"&lt;="&amp;M$3)-$F646)))</f>
        <v/>
      </c>
      <c r="N646" s="54">
        <f>IF(OR($B646="",N$3&lt;$D646+Настройки!$B$7),0,MAX(0,$E646-MAX(0,SUMIFS(Тех_Движение!$G$2:$G$5111,Тех_Движение!$D$2:$D$5111,$C646,Тех_Движение!$B$2:$B$5111,"&lt;="&amp;N$3)-$F646)))</f>
        <v/>
      </c>
      <c r="O646" s="54">
        <f>IF(OR($B646="",O$3&lt;$D646+Настройки!$B$7),0,MAX(0,$E646-MAX(0,SUMIFS(Тех_Движение!$G$2:$G$5111,Тех_Движение!$D$2:$D$5111,$C646,Тех_Движение!$B$2:$B$5111,"&lt;="&amp;O$3)-$F646)))</f>
        <v/>
      </c>
      <c r="P646" s="54">
        <f>IF(OR($B646="",P$3&lt;$D646+Настройки!$B$7),0,MAX(0,$E646-MAX(0,SUMIFS(Тех_Движение!$G$2:$G$5111,Тех_Движение!$D$2:$D$5111,$C646,Тех_Движение!$B$2:$B$5111,"&lt;="&amp;P$3)-$F646)))</f>
        <v/>
      </c>
      <c r="Q646" s="54">
        <f>IF(OR($B646="",Q$3&lt;$D646+Настройки!$B$7),0,MAX(0,$E646-MAX(0,SUMIFS(Тех_Движение!$G$2:$G$5111,Тех_Движение!$D$2:$D$5111,$C646,Тех_Движение!$B$2:$B$5111,"&lt;="&amp;Q$3)-$F646)))</f>
        <v/>
      </c>
      <c r="R646" s="54">
        <f>IF($B646="","",SUM($K646:$Q646))</f>
        <v/>
      </c>
      <c r="S646" s="56">
        <f>IF($B646="","",VLOOKUP($C646,Настройки!$A$11:$L$17,9,FALSE))</f>
        <v/>
      </c>
      <c r="T646" s="56">
        <f>IF($B646="","",$R646*$S646)</f>
        <v/>
      </c>
    </row>
    <row r="647">
      <c r="A647" s="20">
        <f>Тех_Движение!$A$644</f>
        <v/>
      </c>
      <c r="B647" s="20">
        <f>IF(Тех_Движение!$F$644&gt;0,Тех_Движение!$I$644,"")</f>
        <v/>
      </c>
      <c r="C647" s="20">
        <f>IF($B647="","",Тех_Движение!$D$644)</f>
        <v/>
      </c>
      <c r="D647" s="42">
        <f>IF($B647="","",Тех_Движение!$B$644)</f>
        <v/>
      </c>
      <c r="E647" s="54">
        <f>IF($B647="","",Тех_Движение!$F$644)</f>
        <v/>
      </c>
      <c r="F647" s="54">
        <f>IF($B647="","",SUMIFS($E$5:$E646,$C$5:$C646,$C647))</f>
        <v/>
      </c>
      <c r="G647" s="54">
        <f>IF($B647="","",MAX(0,$E647-MAX(0,SUMIFS(Тех_Движение!$G$2:$G$5111,Тех_Движение!$D$2:$D$5111,$C647,Тех_Движение!$B$2:$B$5111,"&lt;="&amp;Настройки!$B$5-1)-$F647)))</f>
        <v/>
      </c>
      <c r="H647" s="54">
        <f>IF($B647="","",IF(AND($D647&gt;=Настройки!$B$5,$D647&lt;=Настройки!$B$6),$E647,0))</f>
        <v/>
      </c>
      <c r="I647" s="54">
        <f>IF($B647="","",$G647+$H647-$J647)</f>
        <v/>
      </c>
      <c r="J647" s="54">
        <f>IF($B647="","",MAX(0,$E647-MAX(0,SUMIFS(Тех_Движение!$G$2:$G$5111,Тех_Движение!$D$2:$D$5111,$C647,Тех_Движение!$B$2:$B$5111,"&lt;="&amp;Настройки!$B$6)-$F647)))</f>
        <v/>
      </c>
      <c r="K647" s="54">
        <f>IF(OR($B647="",K$3&lt;$D647+Настройки!$B$7),0,MAX(0,$E647-MAX(0,SUMIFS(Тех_Движение!$G$2:$G$5111,Тех_Движение!$D$2:$D$5111,$C647,Тех_Движение!$B$2:$B$5111,"&lt;="&amp;K$3)-$F647)))</f>
        <v/>
      </c>
      <c r="L647" s="54">
        <f>IF(OR($B647="",L$3&lt;$D647+Настройки!$B$7),0,MAX(0,$E647-MAX(0,SUMIFS(Тех_Движение!$G$2:$G$5111,Тех_Движение!$D$2:$D$5111,$C647,Тех_Движение!$B$2:$B$5111,"&lt;="&amp;L$3)-$F647)))</f>
        <v/>
      </c>
      <c r="M647" s="54">
        <f>IF(OR($B647="",M$3&lt;$D647+Настройки!$B$7),0,MAX(0,$E647-MAX(0,SUMIFS(Тех_Движение!$G$2:$G$5111,Тех_Движение!$D$2:$D$5111,$C647,Тех_Движение!$B$2:$B$5111,"&lt;="&amp;M$3)-$F647)))</f>
        <v/>
      </c>
      <c r="N647" s="54">
        <f>IF(OR($B647="",N$3&lt;$D647+Настройки!$B$7),0,MAX(0,$E647-MAX(0,SUMIFS(Тех_Движение!$G$2:$G$5111,Тех_Движение!$D$2:$D$5111,$C647,Тех_Движение!$B$2:$B$5111,"&lt;="&amp;N$3)-$F647)))</f>
        <v/>
      </c>
      <c r="O647" s="54">
        <f>IF(OR($B647="",O$3&lt;$D647+Настройки!$B$7),0,MAX(0,$E647-MAX(0,SUMIFS(Тех_Движение!$G$2:$G$5111,Тех_Движение!$D$2:$D$5111,$C647,Тех_Движение!$B$2:$B$5111,"&lt;="&amp;O$3)-$F647)))</f>
        <v/>
      </c>
      <c r="P647" s="54">
        <f>IF(OR($B647="",P$3&lt;$D647+Настройки!$B$7),0,MAX(0,$E647-MAX(0,SUMIFS(Тех_Движение!$G$2:$G$5111,Тех_Движение!$D$2:$D$5111,$C647,Тех_Движение!$B$2:$B$5111,"&lt;="&amp;P$3)-$F647)))</f>
        <v/>
      </c>
      <c r="Q647" s="54">
        <f>IF(OR($B647="",Q$3&lt;$D647+Настройки!$B$7),0,MAX(0,$E647-MAX(0,SUMIFS(Тех_Движение!$G$2:$G$5111,Тех_Движение!$D$2:$D$5111,$C647,Тех_Движение!$B$2:$B$5111,"&lt;="&amp;Q$3)-$F647)))</f>
        <v/>
      </c>
      <c r="R647" s="54">
        <f>IF($B647="","",SUM($K647:$Q647))</f>
        <v/>
      </c>
      <c r="S647" s="56">
        <f>IF($B647="","",VLOOKUP($C647,Настройки!$A$11:$L$17,9,FALSE))</f>
        <v/>
      </c>
      <c r="T647" s="56">
        <f>IF($B647="","",$R647*$S647)</f>
        <v/>
      </c>
    </row>
    <row r="648">
      <c r="A648" s="20">
        <f>Тех_Движение!$A$645</f>
        <v/>
      </c>
      <c r="B648" s="20">
        <f>IF(Тех_Движение!$F$645&gt;0,Тех_Движение!$I$645,"")</f>
        <v/>
      </c>
      <c r="C648" s="20">
        <f>IF($B648="","",Тех_Движение!$D$645)</f>
        <v/>
      </c>
      <c r="D648" s="42">
        <f>IF($B648="","",Тех_Движение!$B$645)</f>
        <v/>
      </c>
      <c r="E648" s="54">
        <f>IF($B648="","",Тех_Движение!$F$645)</f>
        <v/>
      </c>
      <c r="F648" s="54">
        <f>IF($B648="","",SUMIFS($E$5:$E647,$C$5:$C647,$C648))</f>
        <v/>
      </c>
      <c r="G648" s="54">
        <f>IF($B648="","",MAX(0,$E648-MAX(0,SUMIFS(Тех_Движение!$G$2:$G$5111,Тех_Движение!$D$2:$D$5111,$C648,Тех_Движение!$B$2:$B$5111,"&lt;="&amp;Настройки!$B$5-1)-$F648)))</f>
        <v/>
      </c>
      <c r="H648" s="54">
        <f>IF($B648="","",IF(AND($D648&gt;=Настройки!$B$5,$D648&lt;=Настройки!$B$6),$E648,0))</f>
        <v/>
      </c>
      <c r="I648" s="54">
        <f>IF($B648="","",$G648+$H648-$J648)</f>
        <v/>
      </c>
      <c r="J648" s="54">
        <f>IF($B648="","",MAX(0,$E648-MAX(0,SUMIFS(Тех_Движение!$G$2:$G$5111,Тех_Движение!$D$2:$D$5111,$C648,Тех_Движение!$B$2:$B$5111,"&lt;="&amp;Настройки!$B$6)-$F648)))</f>
        <v/>
      </c>
      <c r="K648" s="54">
        <f>IF(OR($B648="",K$3&lt;$D648+Настройки!$B$7),0,MAX(0,$E648-MAX(0,SUMIFS(Тех_Движение!$G$2:$G$5111,Тех_Движение!$D$2:$D$5111,$C648,Тех_Движение!$B$2:$B$5111,"&lt;="&amp;K$3)-$F648)))</f>
        <v/>
      </c>
      <c r="L648" s="54">
        <f>IF(OR($B648="",L$3&lt;$D648+Настройки!$B$7),0,MAX(0,$E648-MAX(0,SUMIFS(Тех_Движение!$G$2:$G$5111,Тех_Движение!$D$2:$D$5111,$C648,Тех_Движение!$B$2:$B$5111,"&lt;="&amp;L$3)-$F648)))</f>
        <v/>
      </c>
      <c r="M648" s="54">
        <f>IF(OR($B648="",M$3&lt;$D648+Настройки!$B$7),0,MAX(0,$E648-MAX(0,SUMIFS(Тех_Движение!$G$2:$G$5111,Тех_Движение!$D$2:$D$5111,$C648,Тех_Движение!$B$2:$B$5111,"&lt;="&amp;M$3)-$F648)))</f>
        <v/>
      </c>
      <c r="N648" s="54">
        <f>IF(OR($B648="",N$3&lt;$D648+Настройки!$B$7),0,MAX(0,$E648-MAX(0,SUMIFS(Тех_Движение!$G$2:$G$5111,Тех_Движение!$D$2:$D$5111,$C648,Тех_Движение!$B$2:$B$5111,"&lt;="&amp;N$3)-$F648)))</f>
        <v/>
      </c>
      <c r="O648" s="54">
        <f>IF(OR($B648="",O$3&lt;$D648+Настройки!$B$7),0,MAX(0,$E648-MAX(0,SUMIFS(Тех_Движение!$G$2:$G$5111,Тех_Движение!$D$2:$D$5111,$C648,Тех_Движение!$B$2:$B$5111,"&lt;="&amp;O$3)-$F648)))</f>
        <v/>
      </c>
      <c r="P648" s="54">
        <f>IF(OR($B648="",P$3&lt;$D648+Настройки!$B$7),0,MAX(0,$E648-MAX(0,SUMIFS(Тех_Движение!$G$2:$G$5111,Тех_Движение!$D$2:$D$5111,$C648,Тех_Движение!$B$2:$B$5111,"&lt;="&amp;P$3)-$F648)))</f>
        <v/>
      </c>
      <c r="Q648" s="54">
        <f>IF(OR($B648="",Q$3&lt;$D648+Настройки!$B$7),0,MAX(0,$E648-MAX(0,SUMIFS(Тех_Движение!$G$2:$G$5111,Тех_Движение!$D$2:$D$5111,$C648,Тех_Движение!$B$2:$B$5111,"&lt;="&amp;Q$3)-$F648)))</f>
        <v/>
      </c>
      <c r="R648" s="54">
        <f>IF($B648="","",SUM($K648:$Q648))</f>
        <v/>
      </c>
      <c r="S648" s="56">
        <f>IF($B648="","",VLOOKUP($C648,Настройки!$A$11:$L$17,9,FALSE))</f>
        <v/>
      </c>
      <c r="T648" s="56">
        <f>IF($B648="","",$R648*$S648)</f>
        <v/>
      </c>
    </row>
    <row r="649">
      <c r="A649" s="20">
        <f>Тех_Движение!$A$646</f>
        <v/>
      </c>
      <c r="B649" s="20">
        <f>IF(Тех_Движение!$F$646&gt;0,Тех_Движение!$I$646,"")</f>
        <v/>
      </c>
      <c r="C649" s="20">
        <f>IF($B649="","",Тех_Движение!$D$646)</f>
        <v/>
      </c>
      <c r="D649" s="42">
        <f>IF($B649="","",Тех_Движение!$B$646)</f>
        <v/>
      </c>
      <c r="E649" s="54">
        <f>IF($B649="","",Тех_Движение!$F$646)</f>
        <v/>
      </c>
      <c r="F649" s="54">
        <f>IF($B649="","",SUMIFS($E$5:$E648,$C$5:$C648,$C649))</f>
        <v/>
      </c>
      <c r="G649" s="54">
        <f>IF($B649="","",MAX(0,$E649-MAX(0,SUMIFS(Тех_Движение!$G$2:$G$5111,Тех_Движение!$D$2:$D$5111,$C649,Тех_Движение!$B$2:$B$5111,"&lt;="&amp;Настройки!$B$5-1)-$F649)))</f>
        <v/>
      </c>
      <c r="H649" s="54">
        <f>IF($B649="","",IF(AND($D649&gt;=Настройки!$B$5,$D649&lt;=Настройки!$B$6),$E649,0))</f>
        <v/>
      </c>
      <c r="I649" s="54">
        <f>IF($B649="","",$G649+$H649-$J649)</f>
        <v/>
      </c>
      <c r="J649" s="54">
        <f>IF($B649="","",MAX(0,$E649-MAX(0,SUMIFS(Тех_Движение!$G$2:$G$5111,Тех_Движение!$D$2:$D$5111,$C649,Тех_Движение!$B$2:$B$5111,"&lt;="&amp;Настройки!$B$6)-$F649)))</f>
        <v/>
      </c>
      <c r="K649" s="54">
        <f>IF(OR($B649="",K$3&lt;$D649+Настройки!$B$7),0,MAX(0,$E649-MAX(0,SUMIFS(Тех_Движение!$G$2:$G$5111,Тех_Движение!$D$2:$D$5111,$C649,Тех_Движение!$B$2:$B$5111,"&lt;="&amp;K$3)-$F649)))</f>
        <v/>
      </c>
      <c r="L649" s="54">
        <f>IF(OR($B649="",L$3&lt;$D649+Настройки!$B$7),0,MAX(0,$E649-MAX(0,SUMIFS(Тех_Движение!$G$2:$G$5111,Тех_Движение!$D$2:$D$5111,$C649,Тех_Движение!$B$2:$B$5111,"&lt;="&amp;L$3)-$F649)))</f>
        <v/>
      </c>
      <c r="M649" s="54">
        <f>IF(OR($B649="",M$3&lt;$D649+Настройки!$B$7),0,MAX(0,$E649-MAX(0,SUMIFS(Тех_Движение!$G$2:$G$5111,Тех_Движение!$D$2:$D$5111,$C649,Тех_Движение!$B$2:$B$5111,"&lt;="&amp;M$3)-$F649)))</f>
        <v/>
      </c>
      <c r="N649" s="54">
        <f>IF(OR($B649="",N$3&lt;$D649+Настройки!$B$7),0,MAX(0,$E649-MAX(0,SUMIFS(Тех_Движение!$G$2:$G$5111,Тех_Движение!$D$2:$D$5111,$C649,Тех_Движение!$B$2:$B$5111,"&lt;="&amp;N$3)-$F649)))</f>
        <v/>
      </c>
      <c r="O649" s="54">
        <f>IF(OR($B649="",O$3&lt;$D649+Настройки!$B$7),0,MAX(0,$E649-MAX(0,SUMIFS(Тех_Движение!$G$2:$G$5111,Тех_Движение!$D$2:$D$5111,$C649,Тех_Движение!$B$2:$B$5111,"&lt;="&amp;O$3)-$F649)))</f>
        <v/>
      </c>
      <c r="P649" s="54">
        <f>IF(OR($B649="",P$3&lt;$D649+Настройки!$B$7),0,MAX(0,$E649-MAX(0,SUMIFS(Тех_Движение!$G$2:$G$5111,Тех_Движение!$D$2:$D$5111,$C649,Тех_Движение!$B$2:$B$5111,"&lt;="&amp;P$3)-$F649)))</f>
        <v/>
      </c>
      <c r="Q649" s="54">
        <f>IF(OR($B649="",Q$3&lt;$D649+Настройки!$B$7),0,MAX(0,$E649-MAX(0,SUMIFS(Тех_Движение!$G$2:$G$5111,Тех_Движение!$D$2:$D$5111,$C649,Тех_Движение!$B$2:$B$5111,"&lt;="&amp;Q$3)-$F649)))</f>
        <v/>
      </c>
      <c r="R649" s="54">
        <f>IF($B649="","",SUM($K649:$Q649))</f>
        <v/>
      </c>
      <c r="S649" s="56">
        <f>IF($B649="","",VLOOKUP($C649,Настройки!$A$11:$L$17,9,FALSE))</f>
        <v/>
      </c>
      <c r="T649" s="56">
        <f>IF($B649="","",$R649*$S649)</f>
        <v/>
      </c>
    </row>
    <row r="650">
      <c r="A650" s="20">
        <f>Тех_Движение!$A$647</f>
        <v/>
      </c>
      <c r="B650" s="20">
        <f>IF(Тех_Движение!$F$647&gt;0,Тех_Движение!$I$647,"")</f>
        <v/>
      </c>
      <c r="C650" s="20">
        <f>IF($B650="","",Тех_Движение!$D$647)</f>
        <v/>
      </c>
      <c r="D650" s="42">
        <f>IF($B650="","",Тех_Движение!$B$647)</f>
        <v/>
      </c>
      <c r="E650" s="54">
        <f>IF($B650="","",Тех_Движение!$F$647)</f>
        <v/>
      </c>
      <c r="F650" s="54">
        <f>IF($B650="","",SUMIFS($E$5:$E649,$C$5:$C649,$C650))</f>
        <v/>
      </c>
      <c r="G650" s="54">
        <f>IF($B650="","",MAX(0,$E650-MAX(0,SUMIFS(Тех_Движение!$G$2:$G$5111,Тех_Движение!$D$2:$D$5111,$C650,Тех_Движение!$B$2:$B$5111,"&lt;="&amp;Настройки!$B$5-1)-$F650)))</f>
        <v/>
      </c>
      <c r="H650" s="54">
        <f>IF($B650="","",IF(AND($D650&gt;=Настройки!$B$5,$D650&lt;=Настройки!$B$6),$E650,0))</f>
        <v/>
      </c>
      <c r="I650" s="54">
        <f>IF($B650="","",$G650+$H650-$J650)</f>
        <v/>
      </c>
      <c r="J650" s="54">
        <f>IF($B650="","",MAX(0,$E650-MAX(0,SUMIFS(Тех_Движение!$G$2:$G$5111,Тех_Движение!$D$2:$D$5111,$C650,Тех_Движение!$B$2:$B$5111,"&lt;="&amp;Настройки!$B$6)-$F650)))</f>
        <v/>
      </c>
      <c r="K650" s="54">
        <f>IF(OR($B650="",K$3&lt;$D650+Настройки!$B$7),0,MAX(0,$E650-MAX(0,SUMIFS(Тех_Движение!$G$2:$G$5111,Тех_Движение!$D$2:$D$5111,$C650,Тех_Движение!$B$2:$B$5111,"&lt;="&amp;K$3)-$F650)))</f>
        <v/>
      </c>
      <c r="L650" s="54">
        <f>IF(OR($B650="",L$3&lt;$D650+Настройки!$B$7),0,MAX(0,$E650-MAX(0,SUMIFS(Тех_Движение!$G$2:$G$5111,Тех_Движение!$D$2:$D$5111,$C650,Тех_Движение!$B$2:$B$5111,"&lt;="&amp;L$3)-$F650)))</f>
        <v/>
      </c>
      <c r="M650" s="54">
        <f>IF(OR($B650="",M$3&lt;$D650+Настройки!$B$7),0,MAX(0,$E650-MAX(0,SUMIFS(Тех_Движение!$G$2:$G$5111,Тех_Движение!$D$2:$D$5111,$C650,Тех_Движение!$B$2:$B$5111,"&lt;="&amp;M$3)-$F650)))</f>
        <v/>
      </c>
      <c r="N650" s="54">
        <f>IF(OR($B650="",N$3&lt;$D650+Настройки!$B$7),0,MAX(0,$E650-MAX(0,SUMIFS(Тех_Движение!$G$2:$G$5111,Тех_Движение!$D$2:$D$5111,$C650,Тех_Движение!$B$2:$B$5111,"&lt;="&amp;N$3)-$F650)))</f>
        <v/>
      </c>
      <c r="O650" s="54">
        <f>IF(OR($B650="",O$3&lt;$D650+Настройки!$B$7),0,MAX(0,$E650-MAX(0,SUMIFS(Тех_Движение!$G$2:$G$5111,Тех_Движение!$D$2:$D$5111,$C650,Тех_Движение!$B$2:$B$5111,"&lt;="&amp;O$3)-$F650)))</f>
        <v/>
      </c>
      <c r="P650" s="54">
        <f>IF(OR($B650="",P$3&lt;$D650+Настройки!$B$7),0,MAX(0,$E650-MAX(0,SUMIFS(Тех_Движение!$G$2:$G$5111,Тех_Движение!$D$2:$D$5111,$C650,Тех_Движение!$B$2:$B$5111,"&lt;="&amp;P$3)-$F650)))</f>
        <v/>
      </c>
      <c r="Q650" s="54">
        <f>IF(OR($B650="",Q$3&lt;$D650+Настройки!$B$7),0,MAX(0,$E650-MAX(0,SUMIFS(Тех_Движение!$G$2:$G$5111,Тех_Движение!$D$2:$D$5111,$C650,Тех_Движение!$B$2:$B$5111,"&lt;="&amp;Q$3)-$F650)))</f>
        <v/>
      </c>
      <c r="R650" s="54">
        <f>IF($B650="","",SUM($K650:$Q650))</f>
        <v/>
      </c>
      <c r="S650" s="56">
        <f>IF($B650="","",VLOOKUP($C650,Настройки!$A$11:$L$17,9,FALSE))</f>
        <v/>
      </c>
      <c r="T650" s="56">
        <f>IF($B650="","",$R650*$S650)</f>
        <v/>
      </c>
    </row>
    <row r="651">
      <c r="A651" s="20">
        <f>Тех_Движение!$A$648</f>
        <v/>
      </c>
      <c r="B651" s="20">
        <f>IF(Тех_Движение!$F$648&gt;0,Тех_Движение!$I$648,"")</f>
        <v/>
      </c>
      <c r="C651" s="20">
        <f>IF($B651="","",Тех_Движение!$D$648)</f>
        <v/>
      </c>
      <c r="D651" s="42">
        <f>IF($B651="","",Тех_Движение!$B$648)</f>
        <v/>
      </c>
      <c r="E651" s="54">
        <f>IF($B651="","",Тех_Движение!$F$648)</f>
        <v/>
      </c>
      <c r="F651" s="54">
        <f>IF($B651="","",SUMIFS($E$5:$E650,$C$5:$C650,$C651))</f>
        <v/>
      </c>
      <c r="G651" s="54">
        <f>IF($B651="","",MAX(0,$E651-MAX(0,SUMIFS(Тех_Движение!$G$2:$G$5111,Тех_Движение!$D$2:$D$5111,$C651,Тех_Движение!$B$2:$B$5111,"&lt;="&amp;Настройки!$B$5-1)-$F651)))</f>
        <v/>
      </c>
      <c r="H651" s="54">
        <f>IF($B651="","",IF(AND($D651&gt;=Настройки!$B$5,$D651&lt;=Настройки!$B$6),$E651,0))</f>
        <v/>
      </c>
      <c r="I651" s="54">
        <f>IF($B651="","",$G651+$H651-$J651)</f>
        <v/>
      </c>
      <c r="J651" s="54">
        <f>IF($B651="","",MAX(0,$E651-MAX(0,SUMIFS(Тех_Движение!$G$2:$G$5111,Тех_Движение!$D$2:$D$5111,$C651,Тех_Движение!$B$2:$B$5111,"&lt;="&amp;Настройки!$B$6)-$F651)))</f>
        <v/>
      </c>
      <c r="K651" s="54">
        <f>IF(OR($B651="",K$3&lt;$D651+Настройки!$B$7),0,MAX(0,$E651-MAX(0,SUMIFS(Тех_Движение!$G$2:$G$5111,Тех_Движение!$D$2:$D$5111,$C651,Тех_Движение!$B$2:$B$5111,"&lt;="&amp;K$3)-$F651)))</f>
        <v/>
      </c>
      <c r="L651" s="54">
        <f>IF(OR($B651="",L$3&lt;$D651+Настройки!$B$7),0,MAX(0,$E651-MAX(0,SUMIFS(Тех_Движение!$G$2:$G$5111,Тех_Движение!$D$2:$D$5111,$C651,Тех_Движение!$B$2:$B$5111,"&lt;="&amp;L$3)-$F651)))</f>
        <v/>
      </c>
      <c r="M651" s="54">
        <f>IF(OR($B651="",M$3&lt;$D651+Настройки!$B$7),0,MAX(0,$E651-MAX(0,SUMIFS(Тех_Движение!$G$2:$G$5111,Тех_Движение!$D$2:$D$5111,$C651,Тех_Движение!$B$2:$B$5111,"&lt;="&amp;M$3)-$F651)))</f>
        <v/>
      </c>
      <c r="N651" s="54">
        <f>IF(OR($B651="",N$3&lt;$D651+Настройки!$B$7),0,MAX(0,$E651-MAX(0,SUMIFS(Тех_Движение!$G$2:$G$5111,Тех_Движение!$D$2:$D$5111,$C651,Тех_Движение!$B$2:$B$5111,"&lt;="&amp;N$3)-$F651)))</f>
        <v/>
      </c>
      <c r="O651" s="54">
        <f>IF(OR($B651="",O$3&lt;$D651+Настройки!$B$7),0,MAX(0,$E651-MAX(0,SUMIFS(Тех_Движение!$G$2:$G$5111,Тех_Движение!$D$2:$D$5111,$C651,Тех_Движение!$B$2:$B$5111,"&lt;="&amp;O$3)-$F651)))</f>
        <v/>
      </c>
      <c r="P651" s="54">
        <f>IF(OR($B651="",P$3&lt;$D651+Настройки!$B$7),0,MAX(0,$E651-MAX(0,SUMIFS(Тех_Движение!$G$2:$G$5111,Тех_Движение!$D$2:$D$5111,$C651,Тех_Движение!$B$2:$B$5111,"&lt;="&amp;P$3)-$F651)))</f>
        <v/>
      </c>
      <c r="Q651" s="54">
        <f>IF(OR($B651="",Q$3&lt;$D651+Настройки!$B$7),0,MAX(0,$E651-MAX(0,SUMIFS(Тех_Движение!$G$2:$G$5111,Тех_Движение!$D$2:$D$5111,$C651,Тех_Движение!$B$2:$B$5111,"&lt;="&amp;Q$3)-$F651)))</f>
        <v/>
      </c>
      <c r="R651" s="54">
        <f>IF($B651="","",SUM($K651:$Q651))</f>
        <v/>
      </c>
      <c r="S651" s="56">
        <f>IF($B651="","",VLOOKUP($C651,Настройки!$A$11:$L$17,9,FALSE))</f>
        <v/>
      </c>
      <c r="T651" s="56">
        <f>IF($B651="","",$R651*$S651)</f>
        <v/>
      </c>
    </row>
    <row r="652">
      <c r="A652" s="20">
        <f>Тех_Движение!$A$649</f>
        <v/>
      </c>
      <c r="B652" s="20">
        <f>IF(Тех_Движение!$F$649&gt;0,Тех_Движение!$I$649,"")</f>
        <v/>
      </c>
      <c r="C652" s="20">
        <f>IF($B652="","",Тех_Движение!$D$649)</f>
        <v/>
      </c>
      <c r="D652" s="42">
        <f>IF($B652="","",Тех_Движение!$B$649)</f>
        <v/>
      </c>
      <c r="E652" s="54">
        <f>IF($B652="","",Тех_Движение!$F$649)</f>
        <v/>
      </c>
      <c r="F652" s="54">
        <f>IF($B652="","",SUMIFS($E$5:$E651,$C$5:$C651,$C652))</f>
        <v/>
      </c>
      <c r="G652" s="54">
        <f>IF($B652="","",MAX(0,$E652-MAX(0,SUMIFS(Тех_Движение!$G$2:$G$5111,Тех_Движение!$D$2:$D$5111,$C652,Тех_Движение!$B$2:$B$5111,"&lt;="&amp;Настройки!$B$5-1)-$F652)))</f>
        <v/>
      </c>
      <c r="H652" s="54">
        <f>IF($B652="","",IF(AND($D652&gt;=Настройки!$B$5,$D652&lt;=Настройки!$B$6),$E652,0))</f>
        <v/>
      </c>
      <c r="I652" s="54">
        <f>IF($B652="","",$G652+$H652-$J652)</f>
        <v/>
      </c>
      <c r="J652" s="54">
        <f>IF($B652="","",MAX(0,$E652-MAX(0,SUMIFS(Тех_Движение!$G$2:$G$5111,Тех_Движение!$D$2:$D$5111,$C652,Тех_Движение!$B$2:$B$5111,"&lt;="&amp;Настройки!$B$6)-$F652)))</f>
        <v/>
      </c>
      <c r="K652" s="54">
        <f>IF(OR($B652="",K$3&lt;$D652+Настройки!$B$7),0,MAX(0,$E652-MAX(0,SUMIFS(Тех_Движение!$G$2:$G$5111,Тех_Движение!$D$2:$D$5111,$C652,Тех_Движение!$B$2:$B$5111,"&lt;="&amp;K$3)-$F652)))</f>
        <v/>
      </c>
      <c r="L652" s="54">
        <f>IF(OR($B652="",L$3&lt;$D652+Настройки!$B$7),0,MAX(0,$E652-MAX(0,SUMIFS(Тех_Движение!$G$2:$G$5111,Тех_Движение!$D$2:$D$5111,$C652,Тех_Движение!$B$2:$B$5111,"&lt;="&amp;L$3)-$F652)))</f>
        <v/>
      </c>
      <c r="M652" s="54">
        <f>IF(OR($B652="",M$3&lt;$D652+Настройки!$B$7),0,MAX(0,$E652-MAX(0,SUMIFS(Тех_Движение!$G$2:$G$5111,Тех_Движение!$D$2:$D$5111,$C652,Тех_Движение!$B$2:$B$5111,"&lt;="&amp;M$3)-$F652)))</f>
        <v/>
      </c>
      <c r="N652" s="54">
        <f>IF(OR($B652="",N$3&lt;$D652+Настройки!$B$7),0,MAX(0,$E652-MAX(0,SUMIFS(Тех_Движение!$G$2:$G$5111,Тех_Движение!$D$2:$D$5111,$C652,Тех_Движение!$B$2:$B$5111,"&lt;="&amp;N$3)-$F652)))</f>
        <v/>
      </c>
      <c r="O652" s="54">
        <f>IF(OR($B652="",O$3&lt;$D652+Настройки!$B$7),0,MAX(0,$E652-MAX(0,SUMIFS(Тех_Движение!$G$2:$G$5111,Тех_Движение!$D$2:$D$5111,$C652,Тех_Движение!$B$2:$B$5111,"&lt;="&amp;O$3)-$F652)))</f>
        <v/>
      </c>
      <c r="P652" s="54">
        <f>IF(OR($B652="",P$3&lt;$D652+Настройки!$B$7),0,MAX(0,$E652-MAX(0,SUMIFS(Тех_Движение!$G$2:$G$5111,Тех_Движение!$D$2:$D$5111,$C652,Тех_Движение!$B$2:$B$5111,"&lt;="&amp;P$3)-$F652)))</f>
        <v/>
      </c>
      <c r="Q652" s="54">
        <f>IF(OR($B652="",Q$3&lt;$D652+Настройки!$B$7),0,MAX(0,$E652-MAX(0,SUMIFS(Тех_Движение!$G$2:$G$5111,Тех_Движение!$D$2:$D$5111,$C652,Тех_Движение!$B$2:$B$5111,"&lt;="&amp;Q$3)-$F652)))</f>
        <v/>
      </c>
      <c r="R652" s="54">
        <f>IF($B652="","",SUM($K652:$Q652))</f>
        <v/>
      </c>
      <c r="S652" s="56">
        <f>IF($B652="","",VLOOKUP($C652,Настройки!$A$11:$L$17,9,FALSE))</f>
        <v/>
      </c>
      <c r="T652" s="56">
        <f>IF($B652="","",$R652*$S652)</f>
        <v/>
      </c>
    </row>
    <row r="653">
      <c r="A653" s="20">
        <f>Тех_Движение!$A$650</f>
        <v/>
      </c>
      <c r="B653" s="20">
        <f>IF(Тех_Движение!$F$650&gt;0,Тех_Движение!$I$650,"")</f>
        <v/>
      </c>
      <c r="C653" s="20">
        <f>IF($B653="","",Тех_Движение!$D$650)</f>
        <v/>
      </c>
      <c r="D653" s="42">
        <f>IF($B653="","",Тех_Движение!$B$650)</f>
        <v/>
      </c>
      <c r="E653" s="54">
        <f>IF($B653="","",Тех_Движение!$F$650)</f>
        <v/>
      </c>
      <c r="F653" s="54">
        <f>IF($B653="","",SUMIFS($E$5:$E652,$C$5:$C652,$C653))</f>
        <v/>
      </c>
      <c r="G653" s="54">
        <f>IF($B653="","",MAX(0,$E653-MAX(0,SUMIFS(Тех_Движение!$G$2:$G$5111,Тех_Движение!$D$2:$D$5111,$C653,Тех_Движение!$B$2:$B$5111,"&lt;="&amp;Настройки!$B$5-1)-$F653)))</f>
        <v/>
      </c>
      <c r="H653" s="54">
        <f>IF($B653="","",IF(AND($D653&gt;=Настройки!$B$5,$D653&lt;=Настройки!$B$6),$E653,0))</f>
        <v/>
      </c>
      <c r="I653" s="54">
        <f>IF($B653="","",$G653+$H653-$J653)</f>
        <v/>
      </c>
      <c r="J653" s="54">
        <f>IF($B653="","",MAX(0,$E653-MAX(0,SUMIFS(Тех_Движение!$G$2:$G$5111,Тех_Движение!$D$2:$D$5111,$C653,Тех_Движение!$B$2:$B$5111,"&lt;="&amp;Настройки!$B$6)-$F653)))</f>
        <v/>
      </c>
      <c r="K653" s="54">
        <f>IF(OR($B653="",K$3&lt;$D653+Настройки!$B$7),0,MAX(0,$E653-MAX(0,SUMIFS(Тех_Движение!$G$2:$G$5111,Тех_Движение!$D$2:$D$5111,$C653,Тех_Движение!$B$2:$B$5111,"&lt;="&amp;K$3)-$F653)))</f>
        <v/>
      </c>
      <c r="L653" s="54">
        <f>IF(OR($B653="",L$3&lt;$D653+Настройки!$B$7),0,MAX(0,$E653-MAX(0,SUMIFS(Тех_Движение!$G$2:$G$5111,Тех_Движение!$D$2:$D$5111,$C653,Тех_Движение!$B$2:$B$5111,"&lt;="&amp;L$3)-$F653)))</f>
        <v/>
      </c>
      <c r="M653" s="54">
        <f>IF(OR($B653="",M$3&lt;$D653+Настройки!$B$7),0,MAX(0,$E653-MAX(0,SUMIFS(Тех_Движение!$G$2:$G$5111,Тех_Движение!$D$2:$D$5111,$C653,Тех_Движение!$B$2:$B$5111,"&lt;="&amp;M$3)-$F653)))</f>
        <v/>
      </c>
      <c r="N653" s="54">
        <f>IF(OR($B653="",N$3&lt;$D653+Настройки!$B$7),0,MAX(0,$E653-MAX(0,SUMIFS(Тех_Движение!$G$2:$G$5111,Тех_Движение!$D$2:$D$5111,$C653,Тех_Движение!$B$2:$B$5111,"&lt;="&amp;N$3)-$F653)))</f>
        <v/>
      </c>
      <c r="O653" s="54">
        <f>IF(OR($B653="",O$3&lt;$D653+Настройки!$B$7),0,MAX(0,$E653-MAX(0,SUMIFS(Тех_Движение!$G$2:$G$5111,Тех_Движение!$D$2:$D$5111,$C653,Тех_Движение!$B$2:$B$5111,"&lt;="&amp;O$3)-$F653)))</f>
        <v/>
      </c>
      <c r="P653" s="54">
        <f>IF(OR($B653="",P$3&lt;$D653+Настройки!$B$7),0,MAX(0,$E653-MAX(0,SUMIFS(Тех_Движение!$G$2:$G$5111,Тех_Движение!$D$2:$D$5111,$C653,Тех_Движение!$B$2:$B$5111,"&lt;="&amp;P$3)-$F653)))</f>
        <v/>
      </c>
      <c r="Q653" s="54">
        <f>IF(OR($B653="",Q$3&lt;$D653+Настройки!$B$7),0,MAX(0,$E653-MAX(0,SUMIFS(Тех_Движение!$G$2:$G$5111,Тех_Движение!$D$2:$D$5111,$C653,Тех_Движение!$B$2:$B$5111,"&lt;="&amp;Q$3)-$F653)))</f>
        <v/>
      </c>
      <c r="R653" s="54">
        <f>IF($B653="","",SUM($K653:$Q653))</f>
        <v/>
      </c>
      <c r="S653" s="56">
        <f>IF($B653="","",VLOOKUP($C653,Настройки!$A$11:$L$17,9,FALSE))</f>
        <v/>
      </c>
      <c r="T653" s="56">
        <f>IF($B653="","",$R653*$S653)</f>
        <v/>
      </c>
    </row>
    <row r="654">
      <c r="A654" s="20">
        <f>Тех_Движение!$A$651</f>
        <v/>
      </c>
      <c r="B654" s="20">
        <f>IF(Тех_Движение!$F$651&gt;0,Тех_Движение!$I$651,"")</f>
        <v/>
      </c>
      <c r="C654" s="20">
        <f>IF($B654="","",Тех_Движение!$D$651)</f>
        <v/>
      </c>
      <c r="D654" s="42">
        <f>IF($B654="","",Тех_Движение!$B$651)</f>
        <v/>
      </c>
      <c r="E654" s="54">
        <f>IF($B654="","",Тех_Движение!$F$651)</f>
        <v/>
      </c>
      <c r="F654" s="54">
        <f>IF($B654="","",SUMIFS($E$5:$E653,$C$5:$C653,$C654))</f>
        <v/>
      </c>
      <c r="G654" s="54">
        <f>IF($B654="","",MAX(0,$E654-MAX(0,SUMIFS(Тех_Движение!$G$2:$G$5111,Тех_Движение!$D$2:$D$5111,$C654,Тех_Движение!$B$2:$B$5111,"&lt;="&amp;Настройки!$B$5-1)-$F654)))</f>
        <v/>
      </c>
      <c r="H654" s="54">
        <f>IF($B654="","",IF(AND($D654&gt;=Настройки!$B$5,$D654&lt;=Настройки!$B$6),$E654,0))</f>
        <v/>
      </c>
      <c r="I654" s="54">
        <f>IF($B654="","",$G654+$H654-$J654)</f>
        <v/>
      </c>
      <c r="J654" s="54">
        <f>IF($B654="","",MAX(0,$E654-MAX(0,SUMIFS(Тех_Движение!$G$2:$G$5111,Тех_Движение!$D$2:$D$5111,$C654,Тех_Движение!$B$2:$B$5111,"&lt;="&amp;Настройки!$B$6)-$F654)))</f>
        <v/>
      </c>
      <c r="K654" s="54">
        <f>IF(OR($B654="",K$3&lt;$D654+Настройки!$B$7),0,MAX(0,$E654-MAX(0,SUMIFS(Тех_Движение!$G$2:$G$5111,Тех_Движение!$D$2:$D$5111,$C654,Тех_Движение!$B$2:$B$5111,"&lt;="&amp;K$3)-$F654)))</f>
        <v/>
      </c>
      <c r="L654" s="54">
        <f>IF(OR($B654="",L$3&lt;$D654+Настройки!$B$7),0,MAX(0,$E654-MAX(0,SUMIFS(Тех_Движение!$G$2:$G$5111,Тех_Движение!$D$2:$D$5111,$C654,Тех_Движение!$B$2:$B$5111,"&lt;="&amp;L$3)-$F654)))</f>
        <v/>
      </c>
      <c r="M654" s="54">
        <f>IF(OR($B654="",M$3&lt;$D654+Настройки!$B$7),0,MAX(0,$E654-MAX(0,SUMIFS(Тех_Движение!$G$2:$G$5111,Тех_Движение!$D$2:$D$5111,$C654,Тех_Движение!$B$2:$B$5111,"&lt;="&amp;M$3)-$F654)))</f>
        <v/>
      </c>
      <c r="N654" s="54">
        <f>IF(OR($B654="",N$3&lt;$D654+Настройки!$B$7),0,MAX(0,$E654-MAX(0,SUMIFS(Тех_Движение!$G$2:$G$5111,Тех_Движение!$D$2:$D$5111,$C654,Тех_Движение!$B$2:$B$5111,"&lt;="&amp;N$3)-$F654)))</f>
        <v/>
      </c>
      <c r="O654" s="54">
        <f>IF(OR($B654="",O$3&lt;$D654+Настройки!$B$7),0,MAX(0,$E654-MAX(0,SUMIFS(Тех_Движение!$G$2:$G$5111,Тех_Движение!$D$2:$D$5111,$C654,Тех_Движение!$B$2:$B$5111,"&lt;="&amp;O$3)-$F654)))</f>
        <v/>
      </c>
      <c r="P654" s="54">
        <f>IF(OR($B654="",P$3&lt;$D654+Настройки!$B$7),0,MAX(0,$E654-MAX(0,SUMIFS(Тех_Движение!$G$2:$G$5111,Тех_Движение!$D$2:$D$5111,$C654,Тех_Движение!$B$2:$B$5111,"&lt;="&amp;P$3)-$F654)))</f>
        <v/>
      </c>
      <c r="Q654" s="54">
        <f>IF(OR($B654="",Q$3&lt;$D654+Настройки!$B$7),0,MAX(0,$E654-MAX(0,SUMIFS(Тех_Движение!$G$2:$G$5111,Тех_Движение!$D$2:$D$5111,$C654,Тех_Движение!$B$2:$B$5111,"&lt;="&amp;Q$3)-$F654)))</f>
        <v/>
      </c>
      <c r="R654" s="54">
        <f>IF($B654="","",SUM($K654:$Q654))</f>
        <v/>
      </c>
      <c r="S654" s="56">
        <f>IF($B654="","",VLOOKUP($C654,Настройки!$A$11:$L$17,9,FALSE))</f>
        <v/>
      </c>
      <c r="T654" s="56">
        <f>IF($B654="","",$R654*$S654)</f>
        <v/>
      </c>
    </row>
    <row r="655">
      <c r="A655" s="20">
        <f>Тех_Движение!$A$652</f>
        <v/>
      </c>
      <c r="B655" s="20">
        <f>IF(Тех_Движение!$F$652&gt;0,Тех_Движение!$I$652,"")</f>
        <v/>
      </c>
      <c r="C655" s="20">
        <f>IF($B655="","",Тех_Движение!$D$652)</f>
        <v/>
      </c>
      <c r="D655" s="42">
        <f>IF($B655="","",Тех_Движение!$B$652)</f>
        <v/>
      </c>
      <c r="E655" s="54">
        <f>IF($B655="","",Тех_Движение!$F$652)</f>
        <v/>
      </c>
      <c r="F655" s="54">
        <f>IF($B655="","",SUMIFS($E$5:$E654,$C$5:$C654,$C655))</f>
        <v/>
      </c>
      <c r="G655" s="54">
        <f>IF($B655="","",MAX(0,$E655-MAX(0,SUMIFS(Тех_Движение!$G$2:$G$5111,Тех_Движение!$D$2:$D$5111,$C655,Тех_Движение!$B$2:$B$5111,"&lt;="&amp;Настройки!$B$5-1)-$F655)))</f>
        <v/>
      </c>
      <c r="H655" s="54">
        <f>IF($B655="","",IF(AND($D655&gt;=Настройки!$B$5,$D655&lt;=Настройки!$B$6),$E655,0))</f>
        <v/>
      </c>
      <c r="I655" s="54">
        <f>IF($B655="","",$G655+$H655-$J655)</f>
        <v/>
      </c>
      <c r="J655" s="54">
        <f>IF($B655="","",MAX(0,$E655-MAX(0,SUMIFS(Тех_Движение!$G$2:$G$5111,Тех_Движение!$D$2:$D$5111,$C655,Тех_Движение!$B$2:$B$5111,"&lt;="&amp;Настройки!$B$6)-$F655)))</f>
        <v/>
      </c>
      <c r="K655" s="54">
        <f>IF(OR($B655="",K$3&lt;$D655+Настройки!$B$7),0,MAX(0,$E655-MAX(0,SUMIFS(Тех_Движение!$G$2:$G$5111,Тех_Движение!$D$2:$D$5111,$C655,Тех_Движение!$B$2:$B$5111,"&lt;="&amp;K$3)-$F655)))</f>
        <v/>
      </c>
      <c r="L655" s="54">
        <f>IF(OR($B655="",L$3&lt;$D655+Настройки!$B$7),0,MAX(0,$E655-MAX(0,SUMIFS(Тех_Движение!$G$2:$G$5111,Тех_Движение!$D$2:$D$5111,$C655,Тех_Движение!$B$2:$B$5111,"&lt;="&amp;L$3)-$F655)))</f>
        <v/>
      </c>
      <c r="M655" s="54">
        <f>IF(OR($B655="",M$3&lt;$D655+Настройки!$B$7),0,MAX(0,$E655-MAX(0,SUMIFS(Тех_Движение!$G$2:$G$5111,Тех_Движение!$D$2:$D$5111,$C655,Тех_Движение!$B$2:$B$5111,"&lt;="&amp;M$3)-$F655)))</f>
        <v/>
      </c>
      <c r="N655" s="54">
        <f>IF(OR($B655="",N$3&lt;$D655+Настройки!$B$7),0,MAX(0,$E655-MAX(0,SUMIFS(Тех_Движение!$G$2:$G$5111,Тех_Движение!$D$2:$D$5111,$C655,Тех_Движение!$B$2:$B$5111,"&lt;="&amp;N$3)-$F655)))</f>
        <v/>
      </c>
      <c r="O655" s="54">
        <f>IF(OR($B655="",O$3&lt;$D655+Настройки!$B$7),0,MAX(0,$E655-MAX(0,SUMIFS(Тех_Движение!$G$2:$G$5111,Тех_Движение!$D$2:$D$5111,$C655,Тех_Движение!$B$2:$B$5111,"&lt;="&amp;O$3)-$F655)))</f>
        <v/>
      </c>
      <c r="P655" s="54">
        <f>IF(OR($B655="",P$3&lt;$D655+Настройки!$B$7),0,MAX(0,$E655-MAX(0,SUMIFS(Тех_Движение!$G$2:$G$5111,Тех_Движение!$D$2:$D$5111,$C655,Тех_Движение!$B$2:$B$5111,"&lt;="&amp;P$3)-$F655)))</f>
        <v/>
      </c>
      <c r="Q655" s="54">
        <f>IF(OR($B655="",Q$3&lt;$D655+Настройки!$B$7),0,MAX(0,$E655-MAX(0,SUMIFS(Тех_Движение!$G$2:$G$5111,Тех_Движение!$D$2:$D$5111,$C655,Тех_Движение!$B$2:$B$5111,"&lt;="&amp;Q$3)-$F655)))</f>
        <v/>
      </c>
      <c r="R655" s="54">
        <f>IF($B655="","",SUM($K655:$Q655))</f>
        <v/>
      </c>
      <c r="S655" s="56">
        <f>IF($B655="","",VLOOKUP($C655,Настройки!$A$11:$L$17,9,FALSE))</f>
        <v/>
      </c>
      <c r="T655" s="56">
        <f>IF($B655="","",$R655*$S655)</f>
        <v/>
      </c>
    </row>
    <row r="656">
      <c r="A656" s="20">
        <f>Тех_Движение!$A$653</f>
        <v/>
      </c>
      <c r="B656" s="20">
        <f>IF(Тех_Движение!$F$653&gt;0,Тех_Движение!$I$653,"")</f>
        <v/>
      </c>
      <c r="C656" s="20">
        <f>IF($B656="","",Тех_Движение!$D$653)</f>
        <v/>
      </c>
      <c r="D656" s="42">
        <f>IF($B656="","",Тех_Движение!$B$653)</f>
        <v/>
      </c>
      <c r="E656" s="54">
        <f>IF($B656="","",Тех_Движение!$F$653)</f>
        <v/>
      </c>
      <c r="F656" s="54">
        <f>IF($B656="","",SUMIFS($E$5:$E655,$C$5:$C655,$C656))</f>
        <v/>
      </c>
      <c r="G656" s="54">
        <f>IF($B656="","",MAX(0,$E656-MAX(0,SUMIFS(Тех_Движение!$G$2:$G$5111,Тех_Движение!$D$2:$D$5111,$C656,Тех_Движение!$B$2:$B$5111,"&lt;="&amp;Настройки!$B$5-1)-$F656)))</f>
        <v/>
      </c>
      <c r="H656" s="54">
        <f>IF($B656="","",IF(AND($D656&gt;=Настройки!$B$5,$D656&lt;=Настройки!$B$6),$E656,0))</f>
        <v/>
      </c>
      <c r="I656" s="54">
        <f>IF($B656="","",$G656+$H656-$J656)</f>
        <v/>
      </c>
      <c r="J656" s="54">
        <f>IF($B656="","",MAX(0,$E656-MAX(0,SUMIFS(Тех_Движение!$G$2:$G$5111,Тех_Движение!$D$2:$D$5111,$C656,Тех_Движение!$B$2:$B$5111,"&lt;="&amp;Настройки!$B$6)-$F656)))</f>
        <v/>
      </c>
      <c r="K656" s="54">
        <f>IF(OR($B656="",K$3&lt;$D656+Настройки!$B$7),0,MAX(0,$E656-MAX(0,SUMIFS(Тех_Движение!$G$2:$G$5111,Тех_Движение!$D$2:$D$5111,$C656,Тех_Движение!$B$2:$B$5111,"&lt;="&amp;K$3)-$F656)))</f>
        <v/>
      </c>
      <c r="L656" s="54">
        <f>IF(OR($B656="",L$3&lt;$D656+Настройки!$B$7),0,MAX(0,$E656-MAX(0,SUMIFS(Тех_Движение!$G$2:$G$5111,Тех_Движение!$D$2:$D$5111,$C656,Тех_Движение!$B$2:$B$5111,"&lt;="&amp;L$3)-$F656)))</f>
        <v/>
      </c>
      <c r="M656" s="54">
        <f>IF(OR($B656="",M$3&lt;$D656+Настройки!$B$7),0,MAX(0,$E656-MAX(0,SUMIFS(Тех_Движение!$G$2:$G$5111,Тех_Движение!$D$2:$D$5111,$C656,Тех_Движение!$B$2:$B$5111,"&lt;="&amp;M$3)-$F656)))</f>
        <v/>
      </c>
      <c r="N656" s="54">
        <f>IF(OR($B656="",N$3&lt;$D656+Настройки!$B$7),0,MAX(0,$E656-MAX(0,SUMIFS(Тех_Движение!$G$2:$G$5111,Тех_Движение!$D$2:$D$5111,$C656,Тех_Движение!$B$2:$B$5111,"&lt;="&amp;N$3)-$F656)))</f>
        <v/>
      </c>
      <c r="O656" s="54">
        <f>IF(OR($B656="",O$3&lt;$D656+Настройки!$B$7),0,MAX(0,$E656-MAX(0,SUMIFS(Тех_Движение!$G$2:$G$5111,Тех_Движение!$D$2:$D$5111,$C656,Тех_Движение!$B$2:$B$5111,"&lt;="&amp;O$3)-$F656)))</f>
        <v/>
      </c>
      <c r="P656" s="54">
        <f>IF(OR($B656="",P$3&lt;$D656+Настройки!$B$7),0,MAX(0,$E656-MAX(0,SUMIFS(Тех_Движение!$G$2:$G$5111,Тех_Движение!$D$2:$D$5111,$C656,Тех_Движение!$B$2:$B$5111,"&lt;="&amp;P$3)-$F656)))</f>
        <v/>
      </c>
      <c r="Q656" s="54">
        <f>IF(OR($B656="",Q$3&lt;$D656+Настройки!$B$7),0,MAX(0,$E656-MAX(0,SUMIFS(Тех_Движение!$G$2:$G$5111,Тех_Движение!$D$2:$D$5111,$C656,Тех_Движение!$B$2:$B$5111,"&lt;="&amp;Q$3)-$F656)))</f>
        <v/>
      </c>
      <c r="R656" s="54">
        <f>IF($B656="","",SUM($K656:$Q656))</f>
        <v/>
      </c>
      <c r="S656" s="56">
        <f>IF($B656="","",VLOOKUP($C656,Настройки!$A$11:$L$17,9,FALSE))</f>
        <v/>
      </c>
      <c r="T656" s="56">
        <f>IF($B656="","",$R656*$S656)</f>
        <v/>
      </c>
    </row>
    <row r="657">
      <c r="A657" s="20">
        <f>Тех_Движение!$A$654</f>
        <v/>
      </c>
      <c r="B657" s="20">
        <f>IF(Тех_Движение!$F$654&gt;0,Тех_Движение!$I$654,"")</f>
        <v/>
      </c>
      <c r="C657" s="20">
        <f>IF($B657="","",Тех_Движение!$D$654)</f>
        <v/>
      </c>
      <c r="D657" s="42">
        <f>IF($B657="","",Тех_Движение!$B$654)</f>
        <v/>
      </c>
      <c r="E657" s="54">
        <f>IF($B657="","",Тех_Движение!$F$654)</f>
        <v/>
      </c>
      <c r="F657" s="54">
        <f>IF($B657="","",SUMIFS($E$5:$E656,$C$5:$C656,$C657))</f>
        <v/>
      </c>
      <c r="G657" s="54">
        <f>IF($B657="","",MAX(0,$E657-MAX(0,SUMIFS(Тех_Движение!$G$2:$G$5111,Тех_Движение!$D$2:$D$5111,$C657,Тех_Движение!$B$2:$B$5111,"&lt;="&amp;Настройки!$B$5-1)-$F657)))</f>
        <v/>
      </c>
      <c r="H657" s="54">
        <f>IF($B657="","",IF(AND($D657&gt;=Настройки!$B$5,$D657&lt;=Настройки!$B$6),$E657,0))</f>
        <v/>
      </c>
      <c r="I657" s="54">
        <f>IF($B657="","",$G657+$H657-$J657)</f>
        <v/>
      </c>
      <c r="J657" s="54">
        <f>IF($B657="","",MAX(0,$E657-MAX(0,SUMIFS(Тех_Движение!$G$2:$G$5111,Тех_Движение!$D$2:$D$5111,$C657,Тех_Движение!$B$2:$B$5111,"&lt;="&amp;Настройки!$B$6)-$F657)))</f>
        <v/>
      </c>
      <c r="K657" s="54">
        <f>IF(OR($B657="",K$3&lt;$D657+Настройки!$B$7),0,MAX(0,$E657-MAX(0,SUMIFS(Тех_Движение!$G$2:$G$5111,Тех_Движение!$D$2:$D$5111,$C657,Тех_Движение!$B$2:$B$5111,"&lt;="&amp;K$3)-$F657)))</f>
        <v/>
      </c>
      <c r="L657" s="54">
        <f>IF(OR($B657="",L$3&lt;$D657+Настройки!$B$7),0,MAX(0,$E657-MAX(0,SUMIFS(Тех_Движение!$G$2:$G$5111,Тех_Движение!$D$2:$D$5111,$C657,Тех_Движение!$B$2:$B$5111,"&lt;="&amp;L$3)-$F657)))</f>
        <v/>
      </c>
      <c r="M657" s="54">
        <f>IF(OR($B657="",M$3&lt;$D657+Настройки!$B$7),0,MAX(0,$E657-MAX(0,SUMIFS(Тех_Движение!$G$2:$G$5111,Тех_Движение!$D$2:$D$5111,$C657,Тех_Движение!$B$2:$B$5111,"&lt;="&amp;M$3)-$F657)))</f>
        <v/>
      </c>
      <c r="N657" s="54">
        <f>IF(OR($B657="",N$3&lt;$D657+Настройки!$B$7),0,MAX(0,$E657-MAX(0,SUMIFS(Тех_Движение!$G$2:$G$5111,Тех_Движение!$D$2:$D$5111,$C657,Тех_Движение!$B$2:$B$5111,"&lt;="&amp;N$3)-$F657)))</f>
        <v/>
      </c>
      <c r="O657" s="54">
        <f>IF(OR($B657="",O$3&lt;$D657+Настройки!$B$7),0,MAX(0,$E657-MAX(0,SUMIFS(Тех_Движение!$G$2:$G$5111,Тех_Движение!$D$2:$D$5111,$C657,Тех_Движение!$B$2:$B$5111,"&lt;="&amp;O$3)-$F657)))</f>
        <v/>
      </c>
      <c r="P657" s="54">
        <f>IF(OR($B657="",P$3&lt;$D657+Настройки!$B$7),0,MAX(0,$E657-MAX(0,SUMIFS(Тех_Движение!$G$2:$G$5111,Тех_Движение!$D$2:$D$5111,$C657,Тех_Движение!$B$2:$B$5111,"&lt;="&amp;P$3)-$F657)))</f>
        <v/>
      </c>
      <c r="Q657" s="54">
        <f>IF(OR($B657="",Q$3&lt;$D657+Настройки!$B$7),0,MAX(0,$E657-MAX(0,SUMIFS(Тех_Движение!$G$2:$G$5111,Тех_Движение!$D$2:$D$5111,$C657,Тех_Движение!$B$2:$B$5111,"&lt;="&amp;Q$3)-$F657)))</f>
        <v/>
      </c>
      <c r="R657" s="54">
        <f>IF($B657="","",SUM($K657:$Q657))</f>
        <v/>
      </c>
      <c r="S657" s="56">
        <f>IF($B657="","",VLOOKUP($C657,Настройки!$A$11:$L$17,9,FALSE))</f>
        <v/>
      </c>
      <c r="T657" s="56">
        <f>IF($B657="","",$R657*$S657)</f>
        <v/>
      </c>
    </row>
    <row r="658">
      <c r="A658" s="20">
        <f>Тех_Движение!$A$655</f>
        <v/>
      </c>
      <c r="B658" s="20">
        <f>IF(Тех_Движение!$F$655&gt;0,Тех_Движение!$I$655,"")</f>
        <v/>
      </c>
      <c r="C658" s="20">
        <f>IF($B658="","",Тех_Движение!$D$655)</f>
        <v/>
      </c>
      <c r="D658" s="42">
        <f>IF($B658="","",Тех_Движение!$B$655)</f>
        <v/>
      </c>
      <c r="E658" s="54">
        <f>IF($B658="","",Тех_Движение!$F$655)</f>
        <v/>
      </c>
      <c r="F658" s="54">
        <f>IF($B658="","",SUMIFS($E$5:$E657,$C$5:$C657,$C658))</f>
        <v/>
      </c>
      <c r="G658" s="54">
        <f>IF($B658="","",MAX(0,$E658-MAX(0,SUMIFS(Тех_Движение!$G$2:$G$5111,Тех_Движение!$D$2:$D$5111,$C658,Тех_Движение!$B$2:$B$5111,"&lt;="&amp;Настройки!$B$5-1)-$F658)))</f>
        <v/>
      </c>
      <c r="H658" s="54">
        <f>IF($B658="","",IF(AND($D658&gt;=Настройки!$B$5,$D658&lt;=Настройки!$B$6),$E658,0))</f>
        <v/>
      </c>
      <c r="I658" s="54">
        <f>IF($B658="","",$G658+$H658-$J658)</f>
        <v/>
      </c>
      <c r="J658" s="54">
        <f>IF($B658="","",MAX(0,$E658-MAX(0,SUMIFS(Тех_Движение!$G$2:$G$5111,Тех_Движение!$D$2:$D$5111,$C658,Тех_Движение!$B$2:$B$5111,"&lt;="&amp;Настройки!$B$6)-$F658)))</f>
        <v/>
      </c>
      <c r="K658" s="54">
        <f>IF(OR($B658="",K$3&lt;$D658+Настройки!$B$7),0,MAX(0,$E658-MAX(0,SUMIFS(Тех_Движение!$G$2:$G$5111,Тех_Движение!$D$2:$D$5111,$C658,Тех_Движение!$B$2:$B$5111,"&lt;="&amp;K$3)-$F658)))</f>
        <v/>
      </c>
      <c r="L658" s="54">
        <f>IF(OR($B658="",L$3&lt;$D658+Настройки!$B$7),0,MAX(0,$E658-MAX(0,SUMIFS(Тех_Движение!$G$2:$G$5111,Тех_Движение!$D$2:$D$5111,$C658,Тех_Движение!$B$2:$B$5111,"&lt;="&amp;L$3)-$F658)))</f>
        <v/>
      </c>
      <c r="M658" s="54">
        <f>IF(OR($B658="",M$3&lt;$D658+Настройки!$B$7),0,MAX(0,$E658-MAX(0,SUMIFS(Тех_Движение!$G$2:$G$5111,Тех_Движение!$D$2:$D$5111,$C658,Тех_Движение!$B$2:$B$5111,"&lt;="&amp;M$3)-$F658)))</f>
        <v/>
      </c>
      <c r="N658" s="54">
        <f>IF(OR($B658="",N$3&lt;$D658+Настройки!$B$7),0,MAX(0,$E658-MAX(0,SUMIFS(Тех_Движение!$G$2:$G$5111,Тех_Движение!$D$2:$D$5111,$C658,Тех_Движение!$B$2:$B$5111,"&lt;="&amp;N$3)-$F658)))</f>
        <v/>
      </c>
      <c r="O658" s="54">
        <f>IF(OR($B658="",O$3&lt;$D658+Настройки!$B$7),0,MAX(0,$E658-MAX(0,SUMIFS(Тех_Движение!$G$2:$G$5111,Тех_Движение!$D$2:$D$5111,$C658,Тех_Движение!$B$2:$B$5111,"&lt;="&amp;O$3)-$F658)))</f>
        <v/>
      </c>
      <c r="P658" s="54">
        <f>IF(OR($B658="",P$3&lt;$D658+Настройки!$B$7),0,MAX(0,$E658-MAX(0,SUMIFS(Тех_Движение!$G$2:$G$5111,Тех_Движение!$D$2:$D$5111,$C658,Тех_Движение!$B$2:$B$5111,"&lt;="&amp;P$3)-$F658)))</f>
        <v/>
      </c>
      <c r="Q658" s="54">
        <f>IF(OR($B658="",Q$3&lt;$D658+Настройки!$B$7),0,MAX(0,$E658-MAX(0,SUMIFS(Тех_Движение!$G$2:$G$5111,Тех_Движение!$D$2:$D$5111,$C658,Тех_Движение!$B$2:$B$5111,"&lt;="&amp;Q$3)-$F658)))</f>
        <v/>
      </c>
      <c r="R658" s="54">
        <f>IF($B658="","",SUM($K658:$Q658))</f>
        <v/>
      </c>
      <c r="S658" s="56">
        <f>IF($B658="","",VLOOKUP($C658,Настройки!$A$11:$L$17,9,FALSE))</f>
        <v/>
      </c>
      <c r="T658" s="56">
        <f>IF($B658="","",$R658*$S658)</f>
        <v/>
      </c>
    </row>
    <row r="659">
      <c r="A659" s="20">
        <f>Тех_Движение!$A$656</f>
        <v/>
      </c>
      <c r="B659" s="20">
        <f>IF(Тех_Движение!$F$656&gt;0,Тех_Движение!$I$656,"")</f>
        <v/>
      </c>
      <c r="C659" s="20">
        <f>IF($B659="","",Тех_Движение!$D$656)</f>
        <v/>
      </c>
      <c r="D659" s="42">
        <f>IF($B659="","",Тех_Движение!$B$656)</f>
        <v/>
      </c>
      <c r="E659" s="54">
        <f>IF($B659="","",Тех_Движение!$F$656)</f>
        <v/>
      </c>
      <c r="F659" s="54">
        <f>IF($B659="","",SUMIFS($E$5:$E658,$C$5:$C658,$C659))</f>
        <v/>
      </c>
      <c r="G659" s="54">
        <f>IF($B659="","",MAX(0,$E659-MAX(0,SUMIFS(Тех_Движение!$G$2:$G$5111,Тех_Движение!$D$2:$D$5111,$C659,Тех_Движение!$B$2:$B$5111,"&lt;="&amp;Настройки!$B$5-1)-$F659)))</f>
        <v/>
      </c>
      <c r="H659" s="54">
        <f>IF($B659="","",IF(AND($D659&gt;=Настройки!$B$5,$D659&lt;=Настройки!$B$6),$E659,0))</f>
        <v/>
      </c>
      <c r="I659" s="54">
        <f>IF($B659="","",$G659+$H659-$J659)</f>
        <v/>
      </c>
      <c r="J659" s="54">
        <f>IF($B659="","",MAX(0,$E659-MAX(0,SUMIFS(Тех_Движение!$G$2:$G$5111,Тех_Движение!$D$2:$D$5111,$C659,Тех_Движение!$B$2:$B$5111,"&lt;="&amp;Настройки!$B$6)-$F659)))</f>
        <v/>
      </c>
      <c r="K659" s="54">
        <f>IF(OR($B659="",K$3&lt;$D659+Настройки!$B$7),0,MAX(0,$E659-MAX(0,SUMIFS(Тех_Движение!$G$2:$G$5111,Тех_Движение!$D$2:$D$5111,$C659,Тех_Движение!$B$2:$B$5111,"&lt;="&amp;K$3)-$F659)))</f>
        <v/>
      </c>
      <c r="L659" s="54">
        <f>IF(OR($B659="",L$3&lt;$D659+Настройки!$B$7),0,MAX(0,$E659-MAX(0,SUMIFS(Тех_Движение!$G$2:$G$5111,Тех_Движение!$D$2:$D$5111,$C659,Тех_Движение!$B$2:$B$5111,"&lt;="&amp;L$3)-$F659)))</f>
        <v/>
      </c>
      <c r="M659" s="54">
        <f>IF(OR($B659="",M$3&lt;$D659+Настройки!$B$7),0,MAX(0,$E659-MAX(0,SUMIFS(Тех_Движение!$G$2:$G$5111,Тех_Движение!$D$2:$D$5111,$C659,Тех_Движение!$B$2:$B$5111,"&lt;="&amp;M$3)-$F659)))</f>
        <v/>
      </c>
      <c r="N659" s="54">
        <f>IF(OR($B659="",N$3&lt;$D659+Настройки!$B$7),0,MAX(0,$E659-MAX(0,SUMIFS(Тех_Движение!$G$2:$G$5111,Тех_Движение!$D$2:$D$5111,$C659,Тех_Движение!$B$2:$B$5111,"&lt;="&amp;N$3)-$F659)))</f>
        <v/>
      </c>
      <c r="O659" s="54">
        <f>IF(OR($B659="",O$3&lt;$D659+Настройки!$B$7),0,MAX(0,$E659-MAX(0,SUMIFS(Тех_Движение!$G$2:$G$5111,Тех_Движение!$D$2:$D$5111,$C659,Тех_Движение!$B$2:$B$5111,"&lt;="&amp;O$3)-$F659)))</f>
        <v/>
      </c>
      <c r="P659" s="54">
        <f>IF(OR($B659="",P$3&lt;$D659+Настройки!$B$7),0,MAX(0,$E659-MAX(0,SUMIFS(Тех_Движение!$G$2:$G$5111,Тех_Движение!$D$2:$D$5111,$C659,Тех_Движение!$B$2:$B$5111,"&lt;="&amp;P$3)-$F659)))</f>
        <v/>
      </c>
      <c r="Q659" s="54">
        <f>IF(OR($B659="",Q$3&lt;$D659+Настройки!$B$7),0,MAX(0,$E659-MAX(0,SUMIFS(Тех_Движение!$G$2:$G$5111,Тех_Движение!$D$2:$D$5111,$C659,Тех_Движение!$B$2:$B$5111,"&lt;="&amp;Q$3)-$F659)))</f>
        <v/>
      </c>
      <c r="R659" s="54">
        <f>IF($B659="","",SUM($K659:$Q659))</f>
        <v/>
      </c>
      <c r="S659" s="56">
        <f>IF($B659="","",VLOOKUP($C659,Настройки!$A$11:$L$17,9,FALSE))</f>
        <v/>
      </c>
      <c r="T659" s="56">
        <f>IF($B659="","",$R659*$S659)</f>
        <v/>
      </c>
    </row>
    <row r="660">
      <c r="A660" s="20">
        <f>Тех_Движение!$A$657</f>
        <v/>
      </c>
      <c r="B660" s="20">
        <f>IF(Тех_Движение!$F$657&gt;0,Тех_Движение!$I$657,"")</f>
        <v/>
      </c>
      <c r="C660" s="20">
        <f>IF($B660="","",Тех_Движение!$D$657)</f>
        <v/>
      </c>
      <c r="D660" s="42">
        <f>IF($B660="","",Тех_Движение!$B$657)</f>
        <v/>
      </c>
      <c r="E660" s="54">
        <f>IF($B660="","",Тех_Движение!$F$657)</f>
        <v/>
      </c>
      <c r="F660" s="54">
        <f>IF($B660="","",SUMIFS($E$5:$E659,$C$5:$C659,$C660))</f>
        <v/>
      </c>
      <c r="G660" s="54">
        <f>IF($B660="","",MAX(0,$E660-MAX(0,SUMIFS(Тех_Движение!$G$2:$G$5111,Тех_Движение!$D$2:$D$5111,$C660,Тех_Движение!$B$2:$B$5111,"&lt;="&amp;Настройки!$B$5-1)-$F660)))</f>
        <v/>
      </c>
      <c r="H660" s="54">
        <f>IF($B660="","",IF(AND($D660&gt;=Настройки!$B$5,$D660&lt;=Настройки!$B$6),$E660,0))</f>
        <v/>
      </c>
      <c r="I660" s="54">
        <f>IF($B660="","",$G660+$H660-$J660)</f>
        <v/>
      </c>
      <c r="J660" s="54">
        <f>IF($B660="","",MAX(0,$E660-MAX(0,SUMIFS(Тех_Движение!$G$2:$G$5111,Тех_Движение!$D$2:$D$5111,$C660,Тех_Движение!$B$2:$B$5111,"&lt;="&amp;Настройки!$B$6)-$F660)))</f>
        <v/>
      </c>
      <c r="K660" s="54">
        <f>IF(OR($B660="",K$3&lt;$D660+Настройки!$B$7),0,MAX(0,$E660-MAX(0,SUMIFS(Тех_Движение!$G$2:$G$5111,Тех_Движение!$D$2:$D$5111,$C660,Тех_Движение!$B$2:$B$5111,"&lt;="&amp;K$3)-$F660)))</f>
        <v/>
      </c>
      <c r="L660" s="54">
        <f>IF(OR($B660="",L$3&lt;$D660+Настройки!$B$7),0,MAX(0,$E660-MAX(0,SUMIFS(Тех_Движение!$G$2:$G$5111,Тех_Движение!$D$2:$D$5111,$C660,Тех_Движение!$B$2:$B$5111,"&lt;="&amp;L$3)-$F660)))</f>
        <v/>
      </c>
      <c r="M660" s="54">
        <f>IF(OR($B660="",M$3&lt;$D660+Настройки!$B$7),0,MAX(0,$E660-MAX(0,SUMIFS(Тех_Движение!$G$2:$G$5111,Тех_Движение!$D$2:$D$5111,$C660,Тех_Движение!$B$2:$B$5111,"&lt;="&amp;M$3)-$F660)))</f>
        <v/>
      </c>
      <c r="N660" s="54">
        <f>IF(OR($B660="",N$3&lt;$D660+Настройки!$B$7),0,MAX(0,$E660-MAX(0,SUMIFS(Тех_Движение!$G$2:$G$5111,Тех_Движение!$D$2:$D$5111,$C660,Тех_Движение!$B$2:$B$5111,"&lt;="&amp;N$3)-$F660)))</f>
        <v/>
      </c>
      <c r="O660" s="54">
        <f>IF(OR($B660="",O$3&lt;$D660+Настройки!$B$7),0,MAX(0,$E660-MAX(0,SUMIFS(Тех_Движение!$G$2:$G$5111,Тех_Движение!$D$2:$D$5111,$C660,Тех_Движение!$B$2:$B$5111,"&lt;="&amp;O$3)-$F660)))</f>
        <v/>
      </c>
      <c r="P660" s="54">
        <f>IF(OR($B660="",P$3&lt;$D660+Настройки!$B$7),0,MAX(0,$E660-MAX(0,SUMIFS(Тех_Движение!$G$2:$G$5111,Тех_Движение!$D$2:$D$5111,$C660,Тех_Движение!$B$2:$B$5111,"&lt;="&amp;P$3)-$F660)))</f>
        <v/>
      </c>
      <c r="Q660" s="54">
        <f>IF(OR($B660="",Q$3&lt;$D660+Настройки!$B$7),0,MAX(0,$E660-MAX(0,SUMIFS(Тех_Движение!$G$2:$G$5111,Тех_Движение!$D$2:$D$5111,$C660,Тех_Движение!$B$2:$B$5111,"&lt;="&amp;Q$3)-$F660)))</f>
        <v/>
      </c>
      <c r="R660" s="54">
        <f>IF($B660="","",SUM($K660:$Q660))</f>
        <v/>
      </c>
      <c r="S660" s="56">
        <f>IF($B660="","",VLOOKUP($C660,Настройки!$A$11:$L$17,9,FALSE))</f>
        <v/>
      </c>
      <c r="T660" s="56">
        <f>IF($B660="","",$R660*$S660)</f>
        <v/>
      </c>
    </row>
    <row r="661">
      <c r="A661" s="20">
        <f>Тех_Движение!$A$658</f>
        <v/>
      </c>
      <c r="B661" s="20">
        <f>IF(Тех_Движение!$F$658&gt;0,Тех_Движение!$I$658,"")</f>
        <v/>
      </c>
      <c r="C661" s="20">
        <f>IF($B661="","",Тех_Движение!$D$658)</f>
        <v/>
      </c>
      <c r="D661" s="42">
        <f>IF($B661="","",Тех_Движение!$B$658)</f>
        <v/>
      </c>
      <c r="E661" s="54">
        <f>IF($B661="","",Тех_Движение!$F$658)</f>
        <v/>
      </c>
      <c r="F661" s="54">
        <f>IF($B661="","",SUMIFS($E$5:$E660,$C$5:$C660,$C661))</f>
        <v/>
      </c>
      <c r="G661" s="54">
        <f>IF($B661="","",MAX(0,$E661-MAX(0,SUMIFS(Тех_Движение!$G$2:$G$5111,Тех_Движение!$D$2:$D$5111,$C661,Тех_Движение!$B$2:$B$5111,"&lt;="&amp;Настройки!$B$5-1)-$F661)))</f>
        <v/>
      </c>
      <c r="H661" s="54">
        <f>IF($B661="","",IF(AND($D661&gt;=Настройки!$B$5,$D661&lt;=Настройки!$B$6),$E661,0))</f>
        <v/>
      </c>
      <c r="I661" s="54">
        <f>IF($B661="","",$G661+$H661-$J661)</f>
        <v/>
      </c>
      <c r="J661" s="54">
        <f>IF($B661="","",MAX(0,$E661-MAX(0,SUMIFS(Тех_Движение!$G$2:$G$5111,Тех_Движение!$D$2:$D$5111,$C661,Тех_Движение!$B$2:$B$5111,"&lt;="&amp;Настройки!$B$6)-$F661)))</f>
        <v/>
      </c>
      <c r="K661" s="54">
        <f>IF(OR($B661="",K$3&lt;$D661+Настройки!$B$7),0,MAX(0,$E661-MAX(0,SUMIFS(Тех_Движение!$G$2:$G$5111,Тех_Движение!$D$2:$D$5111,$C661,Тех_Движение!$B$2:$B$5111,"&lt;="&amp;K$3)-$F661)))</f>
        <v/>
      </c>
      <c r="L661" s="54">
        <f>IF(OR($B661="",L$3&lt;$D661+Настройки!$B$7),0,MAX(0,$E661-MAX(0,SUMIFS(Тех_Движение!$G$2:$G$5111,Тех_Движение!$D$2:$D$5111,$C661,Тех_Движение!$B$2:$B$5111,"&lt;="&amp;L$3)-$F661)))</f>
        <v/>
      </c>
      <c r="M661" s="54">
        <f>IF(OR($B661="",M$3&lt;$D661+Настройки!$B$7),0,MAX(0,$E661-MAX(0,SUMIFS(Тех_Движение!$G$2:$G$5111,Тех_Движение!$D$2:$D$5111,$C661,Тех_Движение!$B$2:$B$5111,"&lt;="&amp;M$3)-$F661)))</f>
        <v/>
      </c>
      <c r="N661" s="54">
        <f>IF(OR($B661="",N$3&lt;$D661+Настройки!$B$7),0,MAX(0,$E661-MAX(0,SUMIFS(Тех_Движение!$G$2:$G$5111,Тех_Движение!$D$2:$D$5111,$C661,Тех_Движение!$B$2:$B$5111,"&lt;="&amp;N$3)-$F661)))</f>
        <v/>
      </c>
      <c r="O661" s="54">
        <f>IF(OR($B661="",O$3&lt;$D661+Настройки!$B$7),0,MAX(0,$E661-MAX(0,SUMIFS(Тех_Движение!$G$2:$G$5111,Тех_Движение!$D$2:$D$5111,$C661,Тех_Движение!$B$2:$B$5111,"&lt;="&amp;O$3)-$F661)))</f>
        <v/>
      </c>
      <c r="P661" s="54">
        <f>IF(OR($B661="",P$3&lt;$D661+Настройки!$B$7),0,MAX(0,$E661-MAX(0,SUMIFS(Тех_Движение!$G$2:$G$5111,Тех_Движение!$D$2:$D$5111,$C661,Тех_Движение!$B$2:$B$5111,"&lt;="&amp;P$3)-$F661)))</f>
        <v/>
      </c>
      <c r="Q661" s="54">
        <f>IF(OR($B661="",Q$3&lt;$D661+Настройки!$B$7),0,MAX(0,$E661-MAX(0,SUMIFS(Тех_Движение!$G$2:$G$5111,Тех_Движение!$D$2:$D$5111,$C661,Тех_Движение!$B$2:$B$5111,"&lt;="&amp;Q$3)-$F661)))</f>
        <v/>
      </c>
      <c r="R661" s="54">
        <f>IF($B661="","",SUM($K661:$Q661))</f>
        <v/>
      </c>
      <c r="S661" s="56">
        <f>IF($B661="","",VLOOKUP($C661,Настройки!$A$11:$L$17,9,FALSE))</f>
        <v/>
      </c>
      <c r="T661" s="56">
        <f>IF($B661="","",$R661*$S661)</f>
        <v/>
      </c>
    </row>
    <row r="662">
      <c r="A662" s="20">
        <f>Тех_Движение!$A$659</f>
        <v/>
      </c>
      <c r="B662" s="20">
        <f>IF(Тех_Движение!$F$659&gt;0,Тех_Движение!$I$659,"")</f>
        <v/>
      </c>
      <c r="C662" s="20">
        <f>IF($B662="","",Тех_Движение!$D$659)</f>
        <v/>
      </c>
      <c r="D662" s="42">
        <f>IF($B662="","",Тех_Движение!$B$659)</f>
        <v/>
      </c>
      <c r="E662" s="54">
        <f>IF($B662="","",Тех_Движение!$F$659)</f>
        <v/>
      </c>
      <c r="F662" s="54">
        <f>IF($B662="","",SUMIFS($E$5:$E661,$C$5:$C661,$C662))</f>
        <v/>
      </c>
      <c r="G662" s="54">
        <f>IF($B662="","",MAX(0,$E662-MAX(0,SUMIFS(Тех_Движение!$G$2:$G$5111,Тех_Движение!$D$2:$D$5111,$C662,Тех_Движение!$B$2:$B$5111,"&lt;="&amp;Настройки!$B$5-1)-$F662)))</f>
        <v/>
      </c>
      <c r="H662" s="54">
        <f>IF($B662="","",IF(AND($D662&gt;=Настройки!$B$5,$D662&lt;=Настройки!$B$6),$E662,0))</f>
        <v/>
      </c>
      <c r="I662" s="54">
        <f>IF($B662="","",$G662+$H662-$J662)</f>
        <v/>
      </c>
      <c r="J662" s="54">
        <f>IF($B662="","",MAX(0,$E662-MAX(0,SUMIFS(Тех_Движение!$G$2:$G$5111,Тех_Движение!$D$2:$D$5111,$C662,Тех_Движение!$B$2:$B$5111,"&lt;="&amp;Настройки!$B$6)-$F662)))</f>
        <v/>
      </c>
      <c r="K662" s="54">
        <f>IF(OR($B662="",K$3&lt;$D662+Настройки!$B$7),0,MAX(0,$E662-MAX(0,SUMIFS(Тех_Движение!$G$2:$G$5111,Тех_Движение!$D$2:$D$5111,$C662,Тех_Движение!$B$2:$B$5111,"&lt;="&amp;K$3)-$F662)))</f>
        <v/>
      </c>
      <c r="L662" s="54">
        <f>IF(OR($B662="",L$3&lt;$D662+Настройки!$B$7),0,MAX(0,$E662-MAX(0,SUMIFS(Тех_Движение!$G$2:$G$5111,Тех_Движение!$D$2:$D$5111,$C662,Тех_Движение!$B$2:$B$5111,"&lt;="&amp;L$3)-$F662)))</f>
        <v/>
      </c>
      <c r="M662" s="54">
        <f>IF(OR($B662="",M$3&lt;$D662+Настройки!$B$7),0,MAX(0,$E662-MAX(0,SUMIFS(Тех_Движение!$G$2:$G$5111,Тех_Движение!$D$2:$D$5111,$C662,Тех_Движение!$B$2:$B$5111,"&lt;="&amp;M$3)-$F662)))</f>
        <v/>
      </c>
      <c r="N662" s="54">
        <f>IF(OR($B662="",N$3&lt;$D662+Настройки!$B$7),0,MAX(0,$E662-MAX(0,SUMIFS(Тех_Движение!$G$2:$G$5111,Тех_Движение!$D$2:$D$5111,$C662,Тех_Движение!$B$2:$B$5111,"&lt;="&amp;N$3)-$F662)))</f>
        <v/>
      </c>
      <c r="O662" s="54">
        <f>IF(OR($B662="",O$3&lt;$D662+Настройки!$B$7),0,MAX(0,$E662-MAX(0,SUMIFS(Тех_Движение!$G$2:$G$5111,Тех_Движение!$D$2:$D$5111,$C662,Тех_Движение!$B$2:$B$5111,"&lt;="&amp;O$3)-$F662)))</f>
        <v/>
      </c>
      <c r="P662" s="54">
        <f>IF(OR($B662="",P$3&lt;$D662+Настройки!$B$7),0,MAX(0,$E662-MAX(0,SUMIFS(Тех_Движение!$G$2:$G$5111,Тех_Движение!$D$2:$D$5111,$C662,Тех_Движение!$B$2:$B$5111,"&lt;="&amp;P$3)-$F662)))</f>
        <v/>
      </c>
      <c r="Q662" s="54">
        <f>IF(OR($B662="",Q$3&lt;$D662+Настройки!$B$7),0,MAX(0,$E662-MAX(0,SUMIFS(Тех_Движение!$G$2:$G$5111,Тех_Движение!$D$2:$D$5111,$C662,Тех_Движение!$B$2:$B$5111,"&lt;="&amp;Q$3)-$F662)))</f>
        <v/>
      </c>
      <c r="R662" s="54">
        <f>IF($B662="","",SUM($K662:$Q662))</f>
        <v/>
      </c>
      <c r="S662" s="56">
        <f>IF($B662="","",VLOOKUP($C662,Настройки!$A$11:$L$17,9,FALSE))</f>
        <v/>
      </c>
      <c r="T662" s="56">
        <f>IF($B662="","",$R662*$S662)</f>
        <v/>
      </c>
    </row>
    <row r="663">
      <c r="A663" s="20">
        <f>Тех_Движение!$A$660</f>
        <v/>
      </c>
      <c r="B663" s="20">
        <f>IF(Тех_Движение!$F$660&gt;0,Тех_Движение!$I$660,"")</f>
        <v/>
      </c>
      <c r="C663" s="20">
        <f>IF($B663="","",Тех_Движение!$D$660)</f>
        <v/>
      </c>
      <c r="D663" s="42">
        <f>IF($B663="","",Тех_Движение!$B$660)</f>
        <v/>
      </c>
      <c r="E663" s="54">
        <f>IF($B663="","",Тех_Движение!$F$660)</f>
        <v/>
      </c>
      <c r="F663" s="54">
        <f>IF($B663="","",SUMIFS($E$5:$E662,$C$5:$C662,$C663))</f>
        <v/>
      </c>
      <c r="G663" s="54">
        <f>IF($B663="","",MAX(0,$E663-MAX(0,SUMIFS(Тех_Движение!$G$2:$G$5111,Тех_Движение!$D$2:$D$5111,$C663,Тех_Движение!$B$2:$B$5111,"&lt;="&amp;Настройки!$B$5-1)-$F663)))</f>
        <v/>
      </c>
      <c r="H663" s="54">
        <f>IF($B663="","",IF(AND($D663&gt;=Настройки!$B$5,$D663&lt;=Настройки!$B$6),$E663,0))</f>
        <v/>
      </c>
      <c r="I663" s="54">
        <f>IF($B663="","",$G663+$H663-$J663)</f>
        <v/>
      </c>
      <c r="J663" s="54">
        <f>IF($B663="","",MAX(0,$E663-MAX(0,SUMIFS(Тех_Движение!$G$2:$G$5111,Тех_Движение!$D$2:$D$5111,$C663,Тех_Движение!$B$2:$B$5111,"&lt;="&amp;Настройки!$B$6)-$F663)))</f>
        <v/>
      </c>
      <c r="K663" s="54">
        <f>IF(OR($B663="",K$3&lt;$D663+Настройки!$B$7),0,MAX(0,$E663-MAX(0,SUMIFS(Тех_Движение!$G$2:$G$5111,Тех_Движение!$D$2:$D$5111,$C663,Тех_Движение!$B$2:$B$5111,"&lt;="&amp;K$3)-$F663)))</f>
        <v/>
      </c>
      <c r="L663" s="54">
        <f>IF(OR($B663="",L$3&lt;$D663+Настройки!$B$7),0,MAX(0,$E663-MAX(0,SUMIFS(Тех_Движение!$G$2:$G$5111,Тех_Движение!$D$2:$D$5111,$C663,Тех_Движение!$B$2:$B$5111,"&lt;="&amp;L$3)-$F663)))</f>
        <v/>
      </c>
      <c r="M663" s="54">
        <f>IF(OR($B663="",M$3&lt;$D663+Настройки!$B$7),0,MAX(0,$E663-MAX(0,SUMIFS(Тех_Движение!$G$2:$G$5111,Тех_Движение!$D$2:$D$5111,$C663,Тех_Движение!$B$2:$B$5111,"&lt;="&amp;M$3)-$F663)))</f>
        <v/>
      </c>
      <c r="N663" s="54">
        <f>IF(OR($B663="",N$3&lt;$D663+Настройки!$B$7),0,MAX(0,$E663-MAX(0,SUMIFS(Тех_Движение!$G$2:$G$5111,Тех_Движение!$D$2:$D$5111,$C663,Тех_Движение!$B$2:$B$5111,"&lt;="&amp;N$3)-$F663)))</f>
        <v/>
      </c>
      <c r="O663" s="54">
        <f>IF(OR($B663="",O$3&lt;$D663+Настройки!$B$7),0,MAX(0,$E663-MAX(0,SUMIFS(Тех_Движение!$G$2:$G$5111,Тех_Движение!$D$2:$D$5111,$C663,Тех_Движение!$B$2:$B$5111,"&lt;="&amp;O$3)-$F663)))</f>
        <v/>
      </c>
      <c r="P663" s="54">
        <f>IF(OR($B663="",P$3&lt;$D663+Настройки!$B$7),0,MAX(0,$E663-MAX(0,SUMIFS(Тех_Движение!$G$2:$G$5111,Тех_Движение!$D$2:$D$5111,$C663,Тех_Движение!$B$2:$B$5111,"&lt;="&amp;P$3)-$F663)))</f>
        <v/>
      </c>
      <c r="Q663" s="54">
        <f>IF(OR($B663="",Q$3&lt;$D663+Настройки!$B$7),0,MAX(0,$E663-MAX(0,SUMIFS(Тех_Движение!$G$2:$G$5111,Тех_Движение!$D$2:$D$5111,$C663,Тех_Движение!$B$2:$B$5111,"&lt;="&amp;Q$3)-$F663)))</f>
        <v/>
      </c>
      <c r="R663" s="54">
        <f>IF($B663="","",SUM($K663:$Q663))</f>
        <v/>
      </c>
      <c r="S663" s="56">
        <f>IF($B663="","",VLOOKUP($C663,Настройки!$A$11:$L$17,9,FALSE))</f>
        <v/>
      </c>
      <c r="T663" s="56">
        <f>IF($B663="","",$R663*$S663)</f>
        <v/>
      </c>
    </row>
    <row r="664">
      <c r="A664" s="20">
        <f>Тех_Движение!$A$661</f>
        <v/>
      </c>
      <c r="B664" s="20">
        <f>IF(Тех_Движение!$F$661&gt;0,Тех_Движение!$I$661,"")</f>
        <v/>
      </c>
      <c r="C664" s="20">
        <f>IF($B664="","",Тех_Движение!$D$661)</f>
        <v/>
      </c>
      <c r="D664" s="42">
        <f>IF($B664="","",Тех_Движение!$B$661)</f>
        <v/>
      </c>
      <c r="E664" s="54">
        <f>IF($B664="","",Тех_Движение!$F$661)</f>
        <v/>
      </c>
      <c r="F664" s="54">
        <f>IF($B664="","",SUMIFS($E$5:$E663,$C$5:$C663,$C664))</f>
        <v/>
      </c>
      <c r="G664" s="54">
        <f>IF($B664="","",MAX(0,$E664-MAX(0,SUMIFS(Тех_Движение!$G$2:$G$5111,Тех_Движение!$D$2:$D$5111,$C664,Тех_Движение!$B$2:$B$5111,"&lt;="&amp;Настройки!$B$5-1)-$F664)))</f>
        <v/>
      </c>
      <c r="H664" s="54">
        <f>IF($B664="","",IF(AND($D664&gt;=Настройки!$B$5,$D664&lt;=Настройки!$B$6),$E664,0))</f>
        <v/>
      </c>
      <c r="I664" s="54">
        <f>IF($B664="","",$G664+$H664-$J664)</f>
        <v/>
      </c>
      <c r="J664" s="54">
        <f>IF($B664="","",MAX(0,$E664-MAX(0,SUMIFS(Тех_Движение!$G$2:$G$5111,Тех_Движение!$D$2:$D$5111,$C664,Тех_Движение!$B$2:$B$5111,"&lt;="&amp;Настройки!$B$6)-$F664)))</f>
        <v/>
      </c>
      <c r="K664" s="54">
        <f>IF(OR($B664="",K$3&lt;$D664+Настройки!$B$7),0,MAX(0,$E664-MAX(0,SUMIFS(Тех_Движение!$G$2:$G$5111,Тех_Движение!$D$2:$D$5111,$C664,Тех_Движение!$B$2:$B$5111,"&lt;="&amp;K$3)-$F664)))</f>
        <v/>
      </c>
      <c r="L664" s="54">
        <f>IF(OR($B664="",L$3&lt;$D664+Настройки!$B$7),0,MAX(0,$E664-MAX(0,SUMIFS(Тех_Движение!$G$2:$G$5111,Тех_Движение!$D$2:$D$5111,$C664,Тех_Движение!$B$2:$B$5111,"&lt;="&amp;L$3)-$F664)))</f>
        <v/>
      </c>
      <c r="M664" s="54">
        <f>IF(OR($B664="",M$3&lt;$D664+Настройки!$B$7),0,MAX(0,$E664-MAX(0,SUMIFS(Тех_Движение!$G$2:$G$5111,Тех_Движение!$D$2:$D$5111,$C664,Тех_Движение!$B$2:$B$5111,"&lt;="&amp;M$3)-$F664)))</f>
        <v/>
      </c>
      <c r="N664" s="54">
        <f>IF(OR($B664="",N$3&lt;$D664+Настройки!$B$7),0,MAX(0,$E664-MAX(0,SUMIFS(Тех_Движение!$G$2:$G$5111,Тех_Движение!$D$2:$D$5111,$C664,Тех_Движение!$B$2:$B$5111,"&lt;="&amp;N$3)-$F664)))</f>
        <v/>
      </c>
      <c r="O664" s="54">
        <f>IF(OR($B664="",O$3&lt;$D664+Настройки!$B$7),0,MAX(0,$E664-MAX(0,SUMIFS(Тех_Движение!$G$2:$G$5111,Тех_Движение!$D$2:$D$5111,$C664,Тех_Движение!$B$2:$B$5111,"&lt;="&amp;O$3)-$F664)))</f>
        <v/>
      </c>
      <c r="P664" s="54">
        <f>IF(OR($B664="",P$3&lt;$D664+Настройки!$B$7),0,MAX(0,$E664-MAX(0,SUMIFS(Тех_Движение!$G$2:$G$5111,Тех_Движение!$D$2:$D$5111,$C664,Тех_Движение!$B$2:$B$5111,"&lt;="&amp;P$3)-$F664)))</f>
        <v/>
      </c>
      <c r="Q664" s="54">
        <f>IF(OR($B664="",Q$3&lt;$D664+Настройки!$B$7),0,MAX(0,$E664-MAX(0,SUMIFS(Тех_Движение!$G$2:$G$5111,Тех_Движение!$D$2:$D$5111,$C664,Тех_Движение!$B$2:$B$5111,"&lt;="&amp;Q$3)-$F664)))</f>
        <v/>
      </c>
      <c r="R664" s="54">
        <f>IF($B664="","",SUM($K664:$Q664))</f>
        <v/>
      </c>
      <c r="S664" s="56">
        <f>IF($B664="","",VLOOKUP($C664,Настройки!$A$11:$L$17,9,FALSE))</f>
        <v/>
      </c>
      <c r="T664" s="56">
        <f>IF($B664="","",$R664*$S664)</f>
        <v/>
      </c>
    </row>
    <row r="665">
      <c r="A665" s="20">
        <f>Тех_Движение!$A$662</f>
        <v/>
      </c>
      <c r="B665" s="20">
        <f>IF(Тех_Движение!$F$662&gt;0,Тех_Движение!$I$662,"")</f>
        <v/>
      </c>
      <c r="C665" s="20">
        <f>IF($B665="","",Тех_Движение!$D$662)</f>
        <v/>
      </c>
      <c r="D665" s="42">
        <f>IF($B665="","",Тех_Движение!$B$662)</f>
        <v/>
      </c>
      <c r="E665" s="54">
        <f>IF($B665="","",Тех_Движение!$F$662)</f>
        <v/>
      </c>
      <c r="F665" s="54">
        <f>IF($B665="","",SUMIFS($E$5:$E664,$C$5:$C664,$C665))</f>
        <v/>
      </c>
      <c r="G665" s="54">
        <f>IF($B665="","",MAX(0,$E665-MAX(0,SUMIFS(Тех_Движение!$G$2:$G$5111,Тех_Движение!$D$2:$D$5111,$C665,Тех_Движение!$B$2:$B$5111,"&lt;="&amp;Настройки!$B$5-1)-$F665)))</f>
        <v/>
      </c>
      <c r="H665" s="54">
        <f>IF($B665="","",IF(AND($D665&gt;=Настройки!$B$5,$D665&lt;=Настройки!$B$6),$E665,0))</f>
        <v/>
      </c>
      <c r="I665" s="54">
        <f>IF($B665="","",$G665+$H665-$J665)</f>
        <v/>
      </c>
      <c r="J665" s="54">
        <f>IF($B665="","",MAX(0,$E665-MAX(0,SUMIFS(Тех_Движение!$G$2:$G$5111,Тех_Движение!$D$2:$D$5111,$C665,Тех_Движение!$B$2:$B$5111,"&lt;="&amp;Настройки!$B$6)-$F665)))</f>
        <v/>
      </c>
      <c r="K665" s="54">
        <f>IF(OR($B665="",K$3&lt;$D665+Настройки!$B$7),0,MAX(0,$E665-MAX(0,SUMIFS(Тех_Движение!$G$2:$G$5111,Тех_Движение!$D$2:$D$5111,$C665,Тех_Движение!$B$2:$B$5111,"&lt;="&amp;K$3)-$F665)))</f>
        <v/>
      </c>
      <c r="L665" s="54">
        <f>IF(OR($B665="",L$3&lt;$D665+Настройки!$B$7),0,MAX(0,$E665-MAX(0,SUMIFS(Тех_Движение!$G$2:$G$5111,Тех_Движение!$D$2:$D$5111,$C665,Тех_Движение!$B$2:$B$5111,"&lt;="&amp;L$3)-$F665)))</f>
        <v/>
      </c>
      <c r="M665" s="54">
        <f>IF(OR($B665="",M$3&lt;$D665+Настройки!$B$7),0,MAX(0,$E665-MAX(0,SUMIFS(Тех_Движение!$G$2:$G$5111,Тех_Движение!$D$2:$D$5111,$C665,Тех_Движение!$B$2:$B$5111,"&lt;="&amp;M$3)-$F665)))</f>
        <v/>
      </c>
      <c r="N665" s="54">
        <f>IF(OR($B665="",N$3&lt;$D665+Настройки!$B$7),0,MAX(0,$E665-MAX(0,SUMIFS(Тех_Движение!$G$2:$G$5111,Тех_Движение!$D$2:$D$5111,$C665,Тех_Движение!$B$2:$B$5111,"&lt;="&amp;N$3)-$F665)))</f>
        <v/>
      </c>
      <c r="O665" s="54">
        <f>IF(OR($B665="",O$3&lt;$D665+Настройки!$B$7),0,MAX(0,$E665-MAX(0,SUMIFS(Тех_Движение!$G$2:$G$5111,Тех_Движение!$D$2:$D$5111,$C665,Тех_Движение!$B$2:$B$5111,"&lt;="&amp;O$3)-$F665)))</f>
        <v/>
      </c>
      <c r="P665" s="54">
        <f>IF(OR($B665="",P$3&lt;$D665+Настройки!$B$7),0,MAX(0,$E665-MAX(0,SUMIFS(Тех_Движение!$G$2:$G$5111,Тех_Движение!$D$2:$D$5111,$C665,Тех_Движение!$B$2:$B$5111,"&lt;="&amp;P$3)-$F665)))</f>
        <v/>
      </c>
      <c r="Q665" s="54">
        <f>IF(OR($B665="",Q$3&lt;$D665+Настройки!$B$7),0,MAX(0,$E665-MAX(0,SUMIFS(Тех_Движение!$G$2:$G$5111,Тех_Движение!$D$2:$D$5111,$C665,Тех_Движение!$B$2:$B$5111,"&lt;="&amp;Q$3)-$F665)))</f>
        <v/>
      </c>
      <c r="R665" s="54">
        <f>IF($B665="","",SUM($K665:$Q665))</f>
        <v/>
      </c>
      <c r="S665" s="56">
        <f>IF($B665="","",VLOOKUP($C665,Настройки!$A$11:$L$17,9,FALSE))</f>
        <v/>
      </c>
      <c r="T665" s="56">
        <f>IF($B665="","",$R665*$S665)</f>
        <v/>
      </c>
    </row>
    <row r="666">
      <c r="A666" s="20">
        <f>Тех_Движение!$A$663</f>
        <v/>
      </c>
      <c r="B666" s="20">
        <f>IF(Тех_Движение!$F$663&gt;0,Тех_Движение!$I$663,"")</f>
        <v/>
      </c>
      <c r="C666" s="20">
        <f>IF($B666="","",Тех_Движение!$D$663)</f>
        <v/>
      </c>
      <c r="D666" s="42">
        <f>IF($B666="","",Тех_Движение!$B$663)</f>
        <v/>
      </c>
      <c r="E666" s="54">
        <f>IF($B666="","",Тех_Движение!$F$663)</f>
        <v/>
      </c>
      <c r="F666" s="54">
        <f>IF($B666="","",SUMIFS($E$5:$E665,$C$5:$C665,$C666))</f>
        <v/>
      </c>
      <c r="G666" s="54">
        <f>IF($B666="","",MAX(0,$E666-MAX(0,SUMIFS(Тех_Движение!$G$2:$G$5111,Тех_Движение!$D$2:$D$5111,$C666,Тех_Движение!$B$2:$B$5111,"&lt;="&amp;Настройки!$B$5-1)-$F666)))</f>
        <v/>
      </c>
      <c r="H666" s="54">
        <f>IF($B666="","",IF(AND($D666&gt;=Настройки!$B$5,$D666&lt;=Настройки!$B$6),$E666,0))</f>
        <v/>
      </c>
      <c r="I666" s="54">
        <f>IF($B666="","",$G666+$H666-$J666)</f>
        <v/>
      </c>
      <c r="J666" s="54">
        <f>IF($B666="","",MAX(0,$E666-MAX(0,SUMIFS(Тех_Движение!$G$2:$G$5111,Тех_Движение!$D$2:$D$5111,$C666,Тех_Движение!$B$2:$B$5111,"&lt;="&amp;Настройки!$B$6)-$F666)))</f>
        <v/>
      </c>
      <c r="K666" s="54">
        <f>IF(OR($B666="",K$3&lt;$D666+Настройки!$B$7),0,MAX(0,$E666-MAX(0,SUMIFS(Тех_Движение!$G$2:$G$5111,Тех_Движение!$D$2:$D$5111,$C666,Тех_Движение!$B$2:$B$5111,"&lt;="&amp;K$3)-$F666)))</f>
        <v/>
      </c>
      <c r="L666" s="54">
        <f>IF(OR($B666="",L$3&lt;$D666+Настройки!$B$7),0,MAX(0,$E666-MAX(0,SUMIFS(Тех_Движение!$G$2:$G$5111,Тех_Движение!$D$2:$D$5111,$C666,Тех_Движение!$B$2:$B$5111,"&lt;="&amp;L$3)-$F666)))</f>
        <v/>
      </c>
      <c r="M666" s="54">
        <f>IF(OR($B666="",M$3&lt;$D666+Настройки!$B$7),0,MAX(0,$E666-MAX(0,SUMIFS(Тех_Движение!$G$2:$G$5111,Тех_Движение!$D$2:$D$5111,$C666,Тех_Движение!$B$2:$B$5111,"&lt;="&amp;M$3)-$F666)))</f>
        <v/>
      </c>
      <c r="N666" s="54">
        <f>IF(OR($B666="",N$3&lt;$D666+Настройки!$B$7),0,MAX(0,$E666-MAX(0,SUMIFS(Тех_Движение!$G$2:$G$5111,Тех_Движение!$D$2:$D$5111,$C666,Тех_Движение!$B$2:$B$5111,"&lt;="&amp;N$3)-$F666)))</f>
        <v/>
      </c>
      <c r="O666" s="54">
        <f>IF(OR($B666="",O$3&lt;$D666+Настройки!$B$7),0,MAX(0,$E666-MAX(0,SUMIFS(Тех_Движение!$G$2:$G$5111,Тех_Движение!$D$2:$D$5111,$C666,Тех_Движение!$B$2:$B$5111,"&lt;="&amp;O$3)-$F666)))</f>
        <v/>
      </c>
      <c r="P666" s="54">
        <f>IF(OR($B666="",P$3&lt;$D666+Настройки!$B$7),0,MAX(0,$E666-MAX(0,SUMIFS(Тех_Движение!$G$2:$G$5111,Тех_Движение!$D$2:$D$5111,$C666,Тех_Движение!$B$2:$B$5111,"&lt;="&amp;P$3)-$F666)))</f>
        <v/>
      </c>
      <c r="Q666" s="54">
        <f>IF(OR($B666="",Q$3&lt;$D666+Настройки!$B$7),0,MAX(0,$E666-MAX(0,SUMIFS(Тех_Движение!$G$2:$G$5111,Тех_Движение!$D$2:$D$5111,$C666,Тех_Движение!$B$2:$B$5111,"&lt;="&amp;Q$3)-$F666)))</f>
        <v/>
      </c>
      <c r="R666" s="54">
        <f>IF($B666="","",SUM($K666:$Q666))</f>
        <v/>
      </c>
      <c r="S666" s="56">
        <f>IF($B666="","",VLOOKUP($C666,Настройки!$A$11:$L$17,9,FALSE))</f>
        <v/>
      </c>
      <c r="T666" s="56">
        <f>IF($B666="","",$R666*$S666)</f>
        <v/>
      </c>
    </row>
    <row r="667">
      <c r="A667" s="20">
        <f>Тех_Движение!$A$664</f>
        <v/>
      </c>
      <c r="B667" s="20">
        <f>IF(Тех_Движение!$F$664&gt;0,Тех_Движение!$I$664,"")</f>
        <v/>
      </c>
      <c r="C667" s="20">
        <f>IF($B667="","",Тех_Движение!$D$664)</f>
        <v/>
      </c>
      <c r="D667" s="42">
        <f>IF($B667="","",Тех_Движение!$B$664)</f>
        <v/>
      </c>
      <c r="E667" s="54">
        <f>IF($B667="","",Тех_Движение!$F$664)</f>
        <v/>
      </c>
      <c r="F667" s="54">
        <f>IF($B667="","",SUMIFS($E$5:$E666,$C$5:$C666,$C667))</f>
        <v/>
      </c>
      <c r="G667" s="54">
        <f>IF($B667="","",MAX(0,$E667-MAX(0,SUMIFS(Тех_Движение!$G$2:$G$5111,Тех_Движение!$D$2:$D$5111,$C667,Тех_Движение!$B$2:$B$5111,"&lt;="&amp;Настройки!$B$5-1)-$F667)))</f>
        <v/>
      </c>
      <c r="H667" s="54">
        <f>IF($B667="","",IF(AND($D667&gt;=Настройки!$B$5,$D667&lt;=Настройки!$B$6),$E667,0))</f>
        <v/>
      </c>
      <c r="I667" s="54">
        <f>IF($B667="","",$G667+$H667-$J667)</f>
        <v/>
      </c>
      <c r="J667" s="54">
        <f>IF($B667="","",MAX(0,$E667-MAX(0,SUMIFS(Тех_Движение!$G$2:$G$5111,Тех_Движение!$D$2:$D$5111,$C667,Тех_Движение!$B$2:$B$5111,"&lt;="&amp;Настройки!$B$6)-$F667)))</f>
        <v/>
      </c>
      <c r="K667" s="54">
        <f>IF(OR($B667="",K$3&lt;$D667+Настройки!$B$7),0,MAX(0,$E667-MAX(0,SUMIFS(Тех_Движение!$G$2:$G$5111,Тех_Движение!$D$2:$D$5111,$C667,Тех_Движение!$B$2:$B$5111,"&lt;="&amp;K$3)-$F667)))</f>
        <v/>
      </c>
      <c r="L667" s="54">
        <f>IF(OR($B667="",L$3&lt;$D667+Настройки!$B$7),0,MAX(0,$E667-MAX(0,SUMIFS(Тех_Движение!$G$2:$G$5111,Тех_Движение!$D$2:$D$5111,$C667,Тех_Движение!$B$2:$B$5111,"&lt;="&amp;L$3)-$F667)))</f>
        <v/>
      </c>
      <c r="M667" s="54">
        <f>IF(OR($B667="",M$3&lt;$D667+Настройки!$B$7),0,MAX(0,$E667-MAX(0,SUMIFS(Тех_Движение!$G$2:$G$5111,Тех_Движение!$D$2:$D$5111,$C667,Тех_Движение!$B$2:$B$5111,"&lt;="&amp;M$3)-$F667)))</f>
        <v/>
      </c>
      <c r="N667" s="54">
        <f>IF(OR($B667="",N$3&lt;$D667+Настройки!$B$7),0,MAX(0,$E667-MAX(0,SUMIFS(Тех_Движение!$G$2:$G$5111,Тех_Движение!$D$2:$D$5111,$C667,Тех_Движение!$B$2:$B$5111,"&lt;="&amp;N$3)-$F667)))</f>
        <v/>
      </c>
      <c r="O667" s="54">
        <f>IF(OR($B667="",O$3&lt;$D667+Настройки!$B$7),0,MAX(0,$E667-MAX(0,SUMIFS(Тех_Движение!$G$2:$G$5111,Тех_Движение!$D$2:$D$5111,$C667,Тех_Движение!$B$2:$B$5111,"&lt;="&amp;O$3)-$F667)))</f>
        <v/>
      </c>
      <c r="P667" s="54">
        <f>IF(OR($B667="",P$3&lt;$D667+Настройки!$B$7),0,MAX(0,$E667-MAX(0,SUMIFS(Тех_Движение!$G$2:$G$5111,Тех_Движение!$D$2:$D$5111,$C667,Тех_Движение!$B$2:$B$5111,"&lt;="&amp;P$3)-$F667)))</f>
        <v/>
      </c>
      <c r="Q667" s="54">
        <f>IF(OR($B667="",Q$3&lt;$D667+Настройки!$B$7),0,MAX(0,$E667-MAX(0,SUMIFS(Тех_Движение!$G$2:$G$5111,Тех_Движение!$D$2:$D$5111,$C667,Тех_Движение!$B$2:$B$5111,"&lt;="&amp;Q$3)-$F667)))</f>
        <v/>
      </c>
      <c r="R667" s="54">
        <f>IF($B667="","",SUM($K667:$Q667))</f>
        <v/>
      </c>
      <c r="S667" s="56">
        <f>IF($B667="","",VLOOKUP($C667,Настройки!$A$11:$L$17,9,FALSE))</f>
        <v/>
      </c>
      <c r="T667" s="56">
        <f>IF($B667="","",$R667*$S667)</f>
        <v/>
      </c>
    </row>
    <row r="668">
      <c r="A668" s="20">
        <f>Тех_Движение!$A$665</f>
        <v/>
      </c>
      <c r="B668" s="20">
        <f>IF(Тех_Движение!$F$665&gt;0,Тех_Движение!$I$665,"")</f>
        <v/>
      </c>
      <c r="C668" s="20">
        <f>IF($B668="","",Тех_Движение!$D$665)</f>
        <v/>
      </c>
      <c r="D668" s="42">
        <f>IF($B668="","",Тех_Движение!$B$665)</f>
        <v/>
      </c>
      <c r="E668" s="54">
        <f>IF($B668="","",Тех_Движение!$F$665)</f>
        <v/>
      </c>
      <c r="F668" s="54">
        <f>IF($B668="","",SUMIFS($E$5:$E667,$C$5:$C667,$C668))</f>
        <v/>
      </c>
      <c r="G668" s="54">
        <f>IF($B668="","",MAX(0,$E668-MAX(0,SUMIFS(Тех_Движение!$G$2:$G$5111,Тех_Движение!$D$2:$D$5111,$C668,Тех_Движение!$B$2:$B$5111,"&lt;="&amp;Настройки!$B$5-1)-$F668)))</f>
        <v/>
      </c>
      <c r="H668" s="54">
        <f>IF($B668="","",IF(AND($D668&gt;=Настройки!$B$5,$D668&lt;=Настройки!$B$6),$E668,0))</f>
        <v/>
      </c>
      <c r="I668" s="54">
        <f>IF($B668="","",$G668+$H668-$J668)</f>
        <v/>
      </c>
      <c r="J668" s="54">
        <f>IF($B668="","",MAX(0,$E668-MAX(0,SUMIFS(Тех_Движение!$G$2:$G$5111,Тех_Движение!$D$2:$D$5111,$C668,Тех_Движение!$B$2:$B$5111,"&lt;="&amp;Настройки!$B$6)-$F668)))</f>
        <v/>
      </c>
      <c r="K668" s="54">
        <f>IF(OR($B668="",K$3&lt;$D668+Настройки!$B$7),0,MAX(0,$E668-MAX(0,SUMIFS(Тех_Движение!$G$2:$G$5111,Тех_Движение!$D$2:$D$5111,$C668,Тех_Движение!$B$2:$B$5111,"&lt;="&amp;K$3)-$F668)))</f>
        <v/>
      </c>
      <c r="L668" s="54">
        <f>IF(OR($B668="",L$3&lt;$D668+Настройки!$B$7),0,MAX(0,$E668-MAX(0,SUMIFS(Тех_Движение!$G$2:$G$5111,Тех_Движение!$D$2:$D$5111,$C668,Тех_Движение!$B$2:$B$5111,"&lt;="&amp;L$3)-$F668)))</f>
        <v/>
      </c>
      <c r="M668" s="54">
        <f>IF(OR($B668="",M$3&lt;$D668+Настройки!$B$7),0,MAX(0,$E668-MAX(0,SUMIFS(Тех_Движение!$G$2:$G$5111,Тех_Движение!$D$2:$D$5111,$C668,Тех_Движение!$B$2:$B$5111,"&lt;="&amp;M$3)-$F668)))</f>
        <v/>
      </c>
      <c r="N668" s="54">
        <f>IF(OR($B668="",N$3&lt;$D668+Настройки!$B$7),0,MAX(0,$E668-MAX(0,SUMIFS(Тех_Движение!$G$2:$G$5111,Тех_Движение!$D$2:$D$5111,$C668,Тех_Движение!$B$2:$B$5111,"&lt;="&amp;N$3)-$F668)))</f>
        <v/>
      </c>
      <c r="O668" s="54">
        <f>IF(OR($B668="",O$3&lt;$D668+Настройки!$B$7),0,MAX(0,$E668-MAX(0,SUMIFS(Тех_Движение!$G$2:$G$5111,Тех_Движение!$D$2:$D$5111,$C668,Тех_Движение!$B$2:$B$5111,"&lt;="&amp;O$3)-$F668)))</f>
        <v/>
      </c>
      <c r="P668" s="54">
        <f>IF(OR($B668="",P$3&lt;$D668+Настройки!$B$7),0,MAX(0,$E668-MAX(0,SUMIFS(Тех_Движение!$G$2:$G$5111,Тех_Движение!$D$2:$D$5111,$C668,Тех_Движение!$B$2:$B$5111,"&lt;="&amp;P$3)-$F668)))</f>
        <v/>
      </c>
      <c r="Q668" s="54">
        <f>IF(OR($B668="",Q$3&lt;$D668+Настройки!$B$7),0,MAX(0,$E668-MAX(0,SUMIFS(Тех_Движение!$G$2:$G$5111,Тех_Движение!$D$2:$D$5111,$C668,Тех_Движение!$B$2:$B$5111,"&lt;="&amp;Q$3)-$F668)))</f>
        <v/>
      </c>
      <c r="R668" s="54">
        <f>IF($B668="","",SUM($K668:$Q668))</f>
        <v/>
      </c>
      <c r="S668" s="56">
        <f>IF($B668="","",VLOOKUP($C668,Настройки!$A$11:$L$17,9,FALSE))</f>
        <v/>
      </c>
      <c r="T668" s="56">
        <f>IF($B668="","",$R668*$S668)</f>
        <v/>
      </c>
    </row>
    <row r="669">
      <c r="A669" s="20">
        <f>Тех_Движение!$A$666</f>
        <v/>
      </c>
      <c r="B669" s="20">
        <f>IF(Тех_Движение!$F$666&gt;0,Тех_Движение!$I$666,"")</f>
        <v/>
      </c>
      <c r="C669" s="20">
        <f>IF($B669="","",Тех_Движение!$D$666)</f>
        <v/>
      </c>
      <c r="D669" s="42">
        <f>IF($B669="","",Тех_Движение!$B$666)</f>
        <v/>
      </c>
      <c r="E669" s="54">
        <f>IF($B669="","",Тех_Движение!$F$666)</f>
        <v/>
      </c>
      <c r="F669" s="54">
        <f>IF($B669="","",SUMIFS($E$5:$E668,$C$5:$C668,$C669))</f>
        <v/>
      </c>
      <c r="G669" s="54">
        <f>IF($B669="","",MAX(0,$E669-MAX(0,SUMIFS(Тех_Движение!$G$2:$G$5111,Тех_Движение!$D$2:$D$5111,$C669,Тех_Движение!$B$2:$B$5111,"&lt;="&amp;Настройки!$B$5-1)-$F669)))</f>
        <v/>
      </c>
      <c r="H669" s="54">
        <f>IF($B669="","",IF(AND($D669&gt;=Настройки!$B$5,$D669&lt;=Настройки!$B$6),$E669,0))</f>
        <v/>
      </c>
      <c r="I669" s="54">
        <f>IF($B669="","",$G669+$H669-$J669)</f>
        <v/>
      </c>
      <c r="J669" s="54">
        <f>IF($B669="","",MAX(0,$E669-MAX(0,SUMIFS(Тех_Движение!$G$2:$G$5111,Тех_Движение!$D$2:$D$5111,$C669,Тех_Движение!$B$2:$B$5111,"&lt;="&amp;Настройки!$B$6)-$F669)))</f>
        <v/>
      </c>
      <c r="K669" s="54">
        <f>IF(OR($B669="",K$3&lt;$D669+Настройки!$B$7),0,MAX(0,$E669-MAX(0,SUMIFS(Тех_Движение!$G$2:$G$5111,Тех_Движение!$D$2:$D$5111,$C669,Тех_Движение!$B$2:$B$5111,"&lt;="&amp;K$3)-$F669)))</f>
        <v/>
      </c>
      <c r="L669" s="54">
        <f>IF(OR($B669="",L$3&lt;$D669+Настройки!$B$7),0,MAX(0,$E669-MAX(0,SUMIFS(Тех_Движение!$G$2:$G$5111,Тех_Движение!$D$2:$D$5111,$C669,Тех_Движение!$B$2:$B$5111,"&lt;="&amp;L$3)-$F669)))</f>
        <v/>
      </c>
      <c r="M669" s="54">
        <f>IF(OR($B669="",M$3&lt;$D669+Настройки!$B$7),0,MAX(0,$E669-MAX(0,SUMIFS(Тех_Движение!$G$2:$G$5111,Тех_Движение!$D$2:$D$5111,$C669,Тех_Движение!$B$2:$B$5111,"&lt;="&amp;M$3)-$F669)))</f>
        <v/>
      </c>
      <c r="N669" s="54">
        <f>IF(OR($B669="",N$3&lt;$D669+Настройки!$B$7),0,MAX(0,$E669-MAX(0,SUMIFS(Тех_Движение!$G$2:$G$5111,Тех_Движение!$D$2:$D$5111,$C669,Тех_Движение!$B$2:$B$5111,"&lt;="&amp;N$3)-$F669)))</f>
        <v/>
      </c>
      <c r="O669" s="54">
        <f>IF(OR($B669="",O$3&lt;$D669+Настройки!$B$7),0,MAX(0,$E669-MAX(0,SUMIFS(Тех_Движение!$G$2:$G$5111,Тех_Движение!$D$2:$D$5111,$C669,Тех_Движение!$B$2:$B$5111,"&lt;="&amp;O$3)-$F669)))</f>
        <v/>
      </c>
      <c r="P669" s="54">
        <f>IF(OR($B669="",P$3&lt;$D669+Настройки!$B$7),0,MAX(0,$E669-MAX(0,SUMIFS(Тех_Движение!$G$2:$G$5111,Тех_Движение!$D$2:$D$5111,$C669,Тех_Движение!$B$2:$B$5111,"&lt;="&amp;P$3)-$F669)))</f>
        <v/>
      </c>
      <c r="Q669" s="54">
        <f>IF(OR($B669="",Q$3&lt;$D669+Настройки!$B$7),0,MAX(0,$E669-MAX(0,SUMIFS(Тех_Движение!$G$2:$G$5111,Тех_Движение!$D$2:$D$5111,$C669,Тех_Движение!$B$2:$B$5111,"&lt;="&amp;Q$3)-$F669)))</f>
        <v/>
      </c>
      <c r="R669" s="54">
        <f>IF($B669="","",SUM($K669:$Q669))</f>
        <v/>
      </c>
      <c r="S669" s="56">
        <f>IF($B669="","",VLOOKUP($C669,Настройки!$A$11:$L$17,9,FALSE))</f>
        <v/>
      </c>
      <c r="T669" s="56">
        <f>IF($B669="","",$R669*$S669)</f>
        <v/>
      </c>
    </row>
    <row r="670">
      <c r="A670" s="20">
        <f>Тех_Движение!$A$667</f>
        <v/>
      </c>
      <c r="B670" s="20">
        <f>IF(Тех_Движение!$F$667&gt;0,Тех_Движение!$I$667,"")</f>
        <v/>
      </c>
      <c r="C670" s="20">
        <f>IF($B670="","",Тех_Движение!$D$667)</f>
        <v/>
      </c>
      <c r="D670" s="42">
        <f>IF($B670="","",Тех_Движение!$B$667)</f>
        <v/>
      </c>
      <c r="E670" s="54">
        <f>IF($B670="","",Тех_Движение!$F$667)</f>
        <v/>
      </c>
      <c r="F670" s="54">
        <f>IF($B670="","",SUMIFS($E$5:$E669,$C$5:$C669,$C670))</f>
        <v/>
      </c>
      <c r="G670" s="54">
        <f>IF($B670="","",MAX(0,$E670-MAX(0,SUMIFS(Тех_Движение!$G$2:$G$5111,Тех_Движение!$D$2:$D$5111,$C670,Тех_Движение!$B$2:$B$5111,"&lt;="&amp;Настройки!$B$5-1)-$F670)))</f>
        <v/>
      </c>
      <c r="H670" s="54">
        <f>IF($B670="","",IF(AND($D670&gt;=Настройки!$B$5,$D670&lt;=Настройки!$B$6),$E670,0))</f>
        <v/>
      </c>
      <c r="I670" s="54">
        <f>IF($B670="","",$G670+$H670-$J670)</f>
        <v/>
      </c>
      <c r="J670" s="54">
        <f>IF($B670="","",MAX(0,$E670-MAX(0,SUMIFS(Тех_Движение!$G$2:$G$5111,Тех_Движение!$D$2:$D$5111,$C670,Тех_Движение!$B$2:$B$5111,"&lt;="&amp;Настройки!$B$6)-$F670)))</f>
        <v/>
      </c>
      <c r="K670" s="54">
        <f>IF(OR($B670="",K$3&lt;$D670+Настройки!$B$7),0,MAX(0,$E670-MAX(0,SUMIFS(Тех_Движение!$G$2:$G$5111,Тех_Движение!$D$2:$D$5111,$C670,Тех_Движение!$B$2:$B$5111,"&lt;="&amp;K$3)-$F670)))</f>
        <v/>
      </c>
      <c r="L670" s="54">
        <f>IF(OR($B670="",L$3&lt;$D670+Настройки!$B$7),0,MAX(0,$E670-MAX(0,SUMIFS(Тех_Движение!$G$2:$G$5111,Тех_Движение!$D$2:$D$5111,$C670,Тех_Движение!$B$2:$B$5111,"&lt;="&amp;L$3)-$F670)))</f>
        <v/>
      </c>
      <c r="M670" s="54">
        <f>IF(OR($B670="",M$3&lt;$D670+Настройки!$B$7),0,MAX(0,$E670-MAX(0,SUMIFS(Тех_Движение!$G$2:$G$5111,Тех_Движение!$D$2:$D$5111,$C670,Тех_Движение!$B$2:$B$5111,"&lt;="&amp;M$3)-$F670)))</f>
        <v/>
      </c>
      <c r="N670" s="54">
        <f>IF(OR($B670="",N$3&lt;$D670+Настройки!$B$7),0,MAX(0,$E670-MAX(0,SUMIFS(Тех_Движение!$G$2:$G$5111,Тех_Движение!$D$2:$D$5111,$C670,Тех_Движение!$B$2:$B$5111,"&lt;="&amp;N$3)-$F670)))</f>
        <v/>
      </c>
      <c r="O670" s="54">
        <f>IF(OR($B670="",O$3&lt;$D670+Настройки!$B$7),0,MAX(0,$E670-MAX(0,SUMIFS(Тех_Движение!$G$2:$G$5111,Тех_Движение!$D$2:$D$5111,$C670,Тех_Движение!$B$2:$B$5111,"&lt;="&amp;O$3)-$F670)))</f>
        <v/>
      </c>
      <c r="P670" s="54">
        <f>IF(OR($B670="",P$3&lt;$D670+Настройки!$B$7),0,MAX(0,$E670-MAX(0,SUMIFS(Тех_Движение!$G$2:$G$5111,Тех_Движение!$D$2:$D$5111,$C670,Тех_Движение!$B$2:$B$5111,"&lt;="&amp;P$3)-$F670)))</f>
        <v/>
      </c>
      <c r="Q670" s="54">
        <f>IF(OR($B670="",Q$3&lt;$D670+Настройки!$B$7),0,MAX(0,$E670-MAX(0,SUMIFS(Тех_Движение!$G$2:$G$5111,Тех_Движение!$D$2:$D$5111,$C670,Тех_Движение!$B$2:$B$5111,"&lt;="&amp;Q$3)-$F670)))</f>
        <v/>
      </c>
      <c r="R670" s="54">
        <f>IF($B670="","",SUM($K670:$Q670))</f>
        <v/>
      </c>
      <c r="S670" s="56">
        <f>IF($B670="","",VLOOKUP($C670,Настройки!$A$11:$L$17,9,FALSE))</f>
        <v/>
      </c>
      <c r="T670" s="56">
        <f>IF($B670="","",$R670*$S670)</f>
        <v/>
      </c>
    </row>
    <row r="671">
      <c r="A671" s="20">
        <f>Тех_Движение!$A$668</f>
        <v/>
      </c>
      <c r="B671" s="20">
        <f>IF(Тех_Движение!$F$668&gt;0,Тех_Движение!$I$668,"")</f>
        <v/>
      </c>
      <c r="C671" s="20">
        <f>IF($B671="","",Тех_Движение!$D$668)</f>
        <v/>
      </c>
      <c r="D671" s="42">
        <f>IF($B671="","",Тех_Движение!$B$668)</f>
        <v/>
      </c>
      <c r="E671" s="54">
        <f>IF($B671="","",Тех_Движение!$F$668)</f>
        <v/>
      </c>
      <c r="F671" s="54">
        <f>IF($B671="","",SUMIFS($E$5:$E670,$C$5:$C670,$C671))</f>
        <v/>
      </c>
      <c r="G671" s="54">
        <f>IF($B671="","",MAX(0,$E671-MAX(0,SUMIFS(Тех_Движение!$G$2:$G$5111,Тех_Движение!$D$2:$D$5111,$C671,Тех_Движение!$B$2:$B$5111,"&lt;="&amp;Настройки!$B$5-1)-$F671)))</f>
        <v/>
      </c>
      <c r="H671" s="54">
        <f>IF($B671="","",IF(AND($D671&gt;=Настройки!$B$5,$D671&lt;=Настройки!$B$6),$E671,0))</f>
        <v/>
      </c>
      <c r="I671" s="54">
        <f>IF($B671="","",$G671+$H671-$J671)</f>
        <v/>
      </c>
      <c r="J671" s="54">
        <f>IF($B671="","",MAX(0,$E671-MAX(0,SUMIFS(Тех_Движение!$G$2:$G$5111,Тех_Движение!$D$2:$D$5111,$C671,Тех_Движение!$B$2:$B$5111,"&lt;="&amp;Настройки!$B$6)-$F671)))</f>
        <v/>
      </c>
      <c r="K671" s="54">
        <f>IF(OR($B671="",K$3&lt;$D671+Настройки!$B$7),0,MAX(0,$E671-MAX(0,SUMIFS(Тех_Движение!$G$2:$G$5111,Тех_Движение!$D$2:$D$5111,$C671,Тех_Движение!$B$2:$B$5111,"&lt;="&amp;K$3)-$F671)))</f>
        <v/>
      </c>
      <c r="L671" s="54">
        <f>IF(OR($B671="",L$3&lt;$D671+Настройки!$B$7),0,MAX(0,$E671-MAX(0,SUMIFS(Тех_Движение!$G$2:$G$5111,Тех_Движение!$D$2:$D$5111,$C671,Тех_Движение!$B$2:$B$5111,"&lt;="&amp;L$3)-$F671)))</f>
        <v/>
      </c>
      <c r="M671" s="54">
        <f>IF(OR($B671="",M$3&lt;$D671+Настройки!$B$7),0,MAX(0,$E671-MAX(0,SUMIFS(Тех_Движение!$G$2:$G$5111,Тех_Движение!$D$2:$D$5111,$C671,Тех_Движение!$B$2:$B$5111,"&lt;="&amp;M$3)-$F671)))</f>
        <v/>
      </c>
      <c r="N671" s="54">
        <f>IF(OR($B671="",N$3&lt;$D671+Настройки!$B$7),0,MAX(0,$E671-MAX(0,SUMIFS(Тех_Движение!$G$2:$G$5111,Тех_Движение!$D$2:$D$5111,$C671,Тех_Движение!$B$2:$B$5111,"&lt;="&amp;N$3)-$F671)))</f>
        <v/>
      </c>
      <c r="O671" s="54">
        <f>IF(OR($B671="",O$3&lt;$D671+Настройки!$B$7),0,MAX(0,$E671-MAX(0,SUMIFS(Тех_Движение!$G$2:$G$5111,Тех_Движение!$D$2:$D$5111,$C671,Тех_Движение!$B$2:$B$5111,"&lt;="&amp;O$3)-$F671)))</f>
        <v/>
      </c>
      <c r="P671" s="54">
        <f>IF(OR($B671="",P$3&lt;$D671+Настройки!$B$7),0,MAX(0,$E671-MAX(0,SUMIFS(Тех_Движение!$G$2:$G$5111,Тех_Движение!$D$2:$D$5111,$C671,Тех_Движение!$B$2:$B$5111,"&lt;="&amp;P$3)-$F671)))</f>
        <v/>
      </c>
      <c r="Q671" s="54">
        <f>IF(OR($B671="",Q$3&lt;$D671+Настройки!$B$7),0,MAX(0,$E671-MAX(0,SUMIFS(Тех_Движение!$G$2:$G$5111,Тех_Движение!$D$2:$D$5111,$C671,Тех_Движение!$B$2:$B$5111,"&lt;="&amp;Q$3)-$F671)))</f>
        <v/>
      </c>
      <c r="R671" s="54">
        <f>IF($B671="","",SUM($K671:$Q671))</f>
        <v/>
      </c>
      <c r="S671" s="56">
        <f>IF($B671="","",VLOOKUP($C671,Настройки!$A$11:$L$17,9,FALSE))</f>
        <v/>
      </c>
      <c r="T671" s="56">
        <f>IF($B671="","",$R671*$S671)</f>
        <v/>
      </c>
    </row>
    <row r="672">
      <c r="A672" s="20">
        <f>Тех_Движение!$A$669</f>
        <v/>
      </c>
      <c r="B672" s="20">
        <f>IF(Тех_Движение!$F$669&gt;0,Тех_Движение!$I$669,"")</f>
        <v/>
      </c>
      <c r="C672" s="20">
        <f>IF($B672="","",Тех_Движение!$D$669)</f>
        <v/>
      </c>
      <c r="D672" s="42">
        <f>IF($B672="","",Тех_Движение!$B$669)</f>
        <v/>
      </c>
      <c r="E672" s="54">
        <f>IF($B672="","",Тех_Движение!$F$669)</f>
        <v/>
      </c>
      <c r="F672" s="54">
        <f>IF($B672="","",SUMIFS($E$5:$E671,$C$5:$C671,$C672))</f>
        <v/>
      </c>
      <c r="G672" s="54">
        <f>IF($B672="","",MAX(0,$E672-MAX(0,SUMIFS(Тех_Движение!$G$2:$G$5111,Тех_Движение!$D$2:$D$5111,$C672,Тех_Движение!$B$2:$B$5111,"&lt;="&amp;Настройки!$B$5-1)-$F672)))</f>
        <v/>
      </c>
      <c r="H672" s="54">
        <f>IF($B672="","",IF(AND($D672&gt;=Настройки!$B$5,$D672&lt;=Настройки!$B$6),$E672,0))</f>
        <v/>
      </c>
      <c r="I672" s="54">
        <f>IF($B672="","",$G672+$H672-$J672)</f>
        <v/>
      </c>
      <c r="J672" s="54">
        <f>IF($B672="","",MAX(0,$E672-MAX(0,SUMIFS(Тех_Движение!$G$2:$G$5111,Тех_Движение!$D$2:$D$5111,$C672,Тех_Движение!$B$2:$B$5111,"&lt;="&amp;Настройки!$B$6)-$F672)))</f>
        <v/>
      </c>
      <c r="K672" s="54">
        <f>IF(OR($B672="",K$3&lt;$D672+Настройки!$B$7),0,MAX(0,$E672-MAX(0,SUMIFS(Тех_Движение!$G$2:$G$5111,Тех_Движение!$D$2:$D$5111,$C672,Тех_Движение!$B$2:$B$5111,"&lt;="&amp;K$3)-$F672)))</f>
        <v/>
      </c>
      <c r="L672" s="54">
        <f>IF(OR($B672="",L$3&lt;$D672+Настройки!$B$7),0,MAX(0,$E672-MAX(0,SUMIFS(Тех_Движение!$G$2:$G$5111,Тех_Движение!$D$2:$D$5111,$C672,Тех_Движение!$B$2:$B$5111,"&lt;="&amp;L$3)-$F672)))</f>
        <v/>
      </c>
      <c r="M672" s="54">
        <f>IF(OR($B672="",M$3&lt;$D672+Настройки!$B$7),0,MAX(0,$E672-MAX(0,SUMIFS(Тех_Движение!$G$2:$G$5111,Тех_Движение!$D$2:$D$5111,$C672,Тех_Движение!$B$2:$B$5111,"&lt;="&amp;M$3)-$F672)))</f>
        <v/>
      </c>
      <c r="N672" s="54">
        <f>IF(OR($B672="",N$3&lt;$D672+Настройки!$B$7),0,MAX(0,$E672-MAX(0,SUMIFS(Тех_Движение!$G$2:$G$5111,Тех_Движение!$D$2:$D$5111,$C672,Тех_Движение!$B$2:$B$5111,"&lt;="&amp;N$3)-$F672)))</f>
        <v/>
      </c>
      <c r="O672" s="54">
        <f>IF(OR($B672="",O$3&lt;$D672+Настройки!$B$7),0,MAX(0,$E672-MAX(0,SUMIFS(Тех_Движение!$G$2:$G$5111,Тех_Движение!$D$2:$D$5111,$C672,Тех_Движение!$B$2:$B$5111,"&lt;="&amp;O$3)-$F672)))</f>
        <v/>
      </c>
      <c r="P672" s="54">
        <f>IF(OR($B672="",P$3&lt;$D672+Настройки!$B$7),0,MAX(0,$E672-MAX(0,SUMIFS(Тех_Движение!$G$2:$G$5111,Тех_Движение!$D$2:$D$5111,$C672,Тех_Движение!$B$2:$B$5111,"&lt;="&amp;P$3)-$F672)))</f>
        <v/>
      </c>
      <c r="Q672" s="54">
        <f>IF(OR($B672="",Q$3&lt;$D672+Настройки!$B$7),0,MAX(0,$E672-MAX(0,SUMIFS(Тех_Движение!$G$2:$G$5111,Тех_Движение!$D$2:$D$5111,$C672,Тех_Движение!$B$2:$B$5111,"&lt;="&amp;Q$3)-$F672)))</f>
        <v/>
      </c>
      <c r="R672" s="54">
        <f>IF($B672="","",SUM($K672:$Q672))</f>
        <v/>
      </c>
      <c r="S672" s="56">
        <f>IF($B672="","",VLOOKUP($C672,Настройки!$A$11:$L$17,9,FALSE))</f>
        <v/>
      </c>
      <c r="T672" s="56">
        <f>IF($B672="","",$R672*$S672)</f>
        <v/>
      </c>
    </row>
    <row r="673">
      <c r="A673" s="20">
        <f>Тех_Движение!$A$670</f>
        <v/>
      </c>
      <c r="B673" s="20">
        <f>IF(Тех_Движение!$F$670&gt;0,Тех_Движение!$I$670,"")</f>
        <v/>
      </c>
      <c r="C673" s="20">
        <f>IF($B673="","",Тех_Движение!$D$670)</f>
        <v/>
      </c>
      <c r="D673" s="42">
        <f>IF($B673="","",Тех_Движение!$B$670)</f>
        <v/>
      </c>
      <c r="E673" s="54">
        <f>IF($B673="","",Тех_Движение!$F$670)</f>
        <v/>
      </c>
      <c r="F673" s="54">
        <f>IF($B673="","",SUMIFS($E$5:$E672,$C$5:$C672,$C673))</f>
        <v/>
      </c>
      <c r="G673" s="54">
        <f>IF($B673="","",MAX(0,$E673-MAX(0,SUMIFS(Тех_Движение!$G$2:$G$5111,Тех_Движение!$D$2:$D$5111,$C673,Тех_Движение!$B$2:$B$5111,"&lt;="&amp;Настройки!$B$5-1)-$F673)))</f>
        <v/>
      </c>
      <c r="H673" s="54">
        <f>IF($B673="","",IF(AND($D673&gt;=Настройки!$B$5,$D673&lt;=Настройки!$B$6),$E673,0))</f>
        <v/>
      </c>
      <c r="I673" s="54">
        <f>IF($B673="","",$G673+$H673-$J673)</f>
        <v/>
      </c>
      <c r="J673" s="54">
        <f>IF($B673="","",MAX(0,$E673-MAX(0,SUMIFS(Тех_Движение!$G$2:$G$5111,Тех_Движение!$D$2:$D$5111,$C673,Тех_Движение!$B$2:$B$5111,"&lt;="&amp;Настройки!$B$6)-$F673)))</f>
        <v/>
      </c>
      <c r="K673" s="54">
        <f>IF(OR($B673="",K$3&lt;$D673+Настройки!$B$7),0,MAX(0,$E673-MAX(0,SUMIFS(Тех_Движение!$G$2:$G$5111,Тех_Движение!$D$2:$D$5111,$C673,Тех_Движение!$B$2:$B$5111,"&lt;="&amp;K$3)-$F673)))</f>
        <v/>
      </c>
      <c r="L673" s="54">
        <f>IF(OR($B673="",L$3&lt;$D673+Настройки!$B$7),0,MAX(0,$E673-MAX(0,SUMIFS(Тех_Движение!$G$2:$G$5111,Тех_Движение!$D$2:$D$5111,$C673,Тех_Движение!$B$2:$B$5111,"&lt;="&amp;L$3)-$F673)))</f>
        <v/>
      </c>
      <c r="M673" s="54">
        <f>IF(OR($B673="",M$3&lt;$D673+Настройки!$B$7),0,MAX(0,$E673-MAX(0,SUMIFS(Тех_Движение!$G$2:$G$5111,Тех_Движение!$D$2:$D$5111,$C673,Тех_Движение!$B$2:$B$5111,"&lt;="&amp;M$3)-$F673)))</f>
        <v/>
      </c>
      <c r="N673" s="54">
        <f>IF(OR($B673="",N$3&lt;$D673+Настройки!$B$7),0,MAX(0,$E673-MAX(0,SUMIFS(Тех_Движение!$G$2:$G$5111,Тех_Движение!$D$2:$D$5111,$C673,Тех_Движение!$B$2:$B$5111,"&lt;="&amp;N$3)-$F673)))</f>
        <v/>
      </c>
      <c r="O673" s="54">
        <f>IF(OR($B673="",O$3&lt;$D673+Настройки!$B$7),0,MAX(0,$E673-MAX(0,SUMIFS(Тех_Движение!$G$2:$G$5111,Тех_Движение!$D$2:$D$5111,$C673,Тех_Движение!$B$2:$B$5111,"&lt;="&amp;O$3)-$F673)))</f>
        <v/>
      </c>
      <c r="P673" s="54">
        <f>IF(OR($B673="",P$3&lt;$D673+Настройки!$B$7),0,MAX(0,$E673-MAX(0,SUMIFS(Тех_Движение!$G$2:$G$5111,Тех_Движение!$D$2:$D$5111,$C673,Тех_Движение!$B$2:$B$5111,"&lt;="&amp;P$3)-$F673)))</f>
        <v/>
      </c>
      <c r="Q673" s="54">
        <f>IF(OR($B673="",Q$3&lt;$D673+Настройки!$B$7),0,MAX(0,$E673-MAX(0,SUMIFS(Тех_Движение!$G$2:$G$5111,Тех_Движение!$D$2:$D$5111,$C673,Тех_Движение!$B$2:$B$5111,"&lt;="&amp;Q$3)-$F673)))</f>
        <v/>
      </c>
      <c r="R673" s="54">
        <f>IF($B673="","",SUM($K673:$Q673))</f>
        <v/>
      </c>
      <c r="S673" s="56">
        <f>IF($B673="","",VLOOKUP($C673,Настройки!$A$11:$L$17,9,FALSE))</f>
        <v/>
      </c>
      <c r="T673" s="56">
        <f>IF($B673="","",$R673*$S673)</f>
        <v/>
      </c>
    </row>
    <row r="674">
      <c r="A674" s="20">
        <f>Тех_Движение!$A$671</f>
        <v/>
      </c>
      <c r="B674" s="20">
        <f>IF(Тех_Движение!$F$671&gt;0,Тех_Движение!$I$671,"")</f>
        <v/>
      </c>
      <c r="C674" s="20">
        <f>IF($B674="","",Тех_Движение!$D$671)</f>
        <v/>
      </c>
      <c r="D674" s="42">
        <f>IF($B674="","",Тех_Движение!$B$671)</f>
        <v/>
      </c>
      <c r="E674" s="54">
        <f>IF($B674="","",Тех_Движение!$F$671)</f>
        <v/>
      </c>
      <c r="F674" s="54">
        <f>IF($B674="","",SUMIFS($E$5:$E673,$C$5:$C673,$C674))</f>
        <v/>
      </c>
      <c r="G674" s="54">
        <f>IF($B674="","",MAX(0,$E674-MAX(0,SUMIFS(Тех_Движение!$G$2:$G$5111,Тех_Движение!$D$2:$D$5111,$C674,Тех_Движение!$B$2:$B$5111,"&lt;="&amp;Настройки!$B$5-1)-$F674)))</f>
        <v/>
      </c>
      <c r="H674" s="54">
        <f>IF($B674="","",IF(AND($D674&gt;=Настройки!$B$5,$D674&lt;=Настройки!$B$6),$E674,0))</f>
        <v/>
      </c>
      <c r="I674" s="54">
        <f>IF($B674="","",$G674+$H674-$J674)</f>
        <v/>
      </c>
      <c r="J674" s="54">
        <f>IF($B674="","",MAX(0,$E674-MAX(0,SUMIFS(Тех_Движение!$G$2:$G$5111,Тех_Движение!$D$2:$D$5111,$C674,Тех_Движение!$B$2:$B$5111,"&lt;="&amp;Настройки!$B$6)-$F674)))</f>
        <v/>
      </c>
      <c r="K674" s="54">
        <f>IF(OR($B674="",K$3&lt;$D674+Настройки!$B$7),0,MAX(0,$E674-MAX(0,SUMIFS(Тех_Движение!$G$2:$G$5111,Тех_Движение!$D$2:$D$5111,$C674,Тех_Движение!$B$2:$B$5111,"&lt;="&amp;K$3)-$F674)))</f>
        <v/>
      </c>
      <c r="L674" s="54">
        <f>IF(OR($B674="",L$3&lt;$D674+Настройки!$B$7),0,MAX(0,$E674-MAX(0,SUMIFS(Тех_Движение!$G$2:$G$5111,Тех_Движение!$D$2:$D$5111,$C674,Тех_Движение!$B$2:$B$5111,"&lt;="&amp;L$3)-$F674)))</f>
        <v/>
      </c>
      <c r="M674" s="54">
        <f>IF(OR($B674="",M$3&lt;$D674+Настройки!$B$7),0,MAX(0,$E674-MAX(0,SUMIFS(Тех_Движение!$G$2:$G$5111,Тех_Движение!$D$2:$D$5111,$C674,Тех_Движение!$B$2:$B$5111,"&lt;="&amp;M$3)-$F674)))</f>
        <v/>
      </c>
      <c r="N674" s="54">
        <f>IF(OR($B674="",N$3&lt;$D674+Настройки!$B$7),0,MAX(0,$E674-MAX(0,SUMIFS(Тех_Движение!$G$2:$G$5111,Тех_Движение!$D$2:$D$5111,$C674,Тех_Движение!$B$2:$B$5111,"&lt;="&amp;N$3)-$F674)))</f>
        <v/>
      </c>
      <c r="O674" s="54">
        <f>IF(OR($B674="",O$3&lt;$D674+Настройки!$B$7),0,MAX(0,$E674-MAX(0,SUMIFS(Тех_Движение!$G$2:$G$5111,Тех_Движение!$D$2:$D$5111,$C674,Тех_Движение!$B$2:$B$5111,"&lt;="&amp;O$3)-$F674)))</f>
        <v/>
      </c>
      <c r="P674" s="54">
        <f>IF(OR($B674="",P$3&lt;$D674+Настройки!$B$7),0,MAX(0,$E674-MAX(0,SUMIFS(Тех_Движение!$G$2:$G$5111,Тех_Движение!$D$2:$D$5111,$C674,Тех_Движение!$B$2:$B$5111,"&lt;="&amp;P$3)-$F674)))</f>
        <v/>
      </c>
      <c r="Q674" s="54">
        <f>IF(OR($B674="",Q$3&lt;$D674+Настройки!$B$7),0,MAX(0,$E674-MAX(0,SUMIFS(Тех_Движение!$G$2:$G$5111,Тех_Движение!$D$2:$D$5111,$C674,Тех_Движение!$B$2:$B$5111,"&lt;="&amp;Q$3)-$F674)))</f>
        <v/>
      </c>
      <c r="R674" s="54">
        <f>IF($B674="","",SUM($K674:$Q674))</f>
        <v/>
      </c>
      <c r="S674" s="56">
        <f>IF($B674="","",VLOOKUP($C674,Настройки!$A$11:$L$17,9,FALSE))</f>
        <v/>
      </c>
      <c r="T674" s="56">
        <f>IF($B674="","",$R674*$S674)</f>
        <v/>
      </c>
    </row>
    <row r="675">
      <c r="A675" s="20">
        <f>Тех_Движение!$A$672</f>
        <v/>
      </c>
      <c r="B675" s="20">
        <f>IF(Тех_Движение!$F$672&gt;0,Тех_Движение!$I$672,"")</f>
        <v/>
      </c>
      <c r="C675" s="20">
        <f>IF($B675="","",Тех_Движение!$D$672)</f>
        <v/>
      </c>
      <c r="D675" s="42">
        <f>IF($B675="","",Тех_Движение!$B$672)</f>
        <v/>
      </c>
      <c r="E675" s="54">
        <f>IF($B675="","",Тех_Движение!$F$672)</f>
        <v/>
      </c>
      <c r="F675" s="54">
        <f>IF($B675="","",SUMIFS($E$5:$E674,$C$5:$C674,$C675))</f>
        <v/>
      </c>
      <c r="G675" s="54">
        <f>IF($B675="","",MAX(0,$E675-MAX(0,SUMIFS(Тех_Движение!$G$2:$G$5111,Тех_Движение!$D$2:$D$5111,$C675,Тех_Движение!$B$2:$B$5111,"&lt;="&amp;Настройки!$B$5-1)-$F675)))</f>
        <v/>
      </c>
      <c r="H675" s="54">
        <f>IF($B675="","",IF(AND($D675&gt;=Настройки!$B$5,$D675&lt;=Настройки!$B$6),$E675,0))</f>
        <v/>
      </c>
      <c r="I675" s="54">
        <f>IF($B675="","",$G675+$H675-$J675)</f>
        <v/>
      </c>
      <c r="J675" s="54">
        <f>IF($B675="","",MAX(0,$E675-MAX(0,SUMIFS(Тех_Движение!$G$2:$G$5111,Тех_Движение!$D$2:$D$5111,$C675,Тех_Движение!$B$2:$B$5111,"&lt;="&amp;Настройки!$B$6)-$F675)))</f>
        <v/>
      </c>
      <c r="K675" s="54">
        <f>IF(OR($B675="",K$3&lt;$D675+Настройки!$B$7),0,MAX(0,$E675-MAX(0,SUMIFS(Тех_Движение!$G$2:$G$5111,Тех_Движение!$D$2:$D$5111,$C675,Тех_Движение!$B$2:$B$5111,"&lt;="&amp;K$3)-$F675)))</f>
        <v/>
      </c>
      <c r="L675" s="54">
        <f>IF(OR($B675="",L$3&lt;$D675+Настройки!$B$7),0,MAX(0,$E675-MAX(0,SUMIFS(Тех_Движение!$G$2:$G$5111,Тех_Движение!$D$2:$D$5111,$C675,Тех_Движение!$B$2:$B$5111,"&lt;="&amp;L$3)-$F675)))</f>
        <v/>
      </c>
      <c r="M675" s="54">
        <f>IF(OR($B675="",M$3&lt;$D675+Настройки!$B$7),0,MAX(0,$E675-MAX(0,SUMIFS(Тех_Движение!$G$2:$G$5111,Тех_Движение!$D$2:$D$5111,$C675,Тех_Движение!$B$2:$B$5111,"&lt;="&amp;M$3)-$F675)))</f>
        <v/>
      </c>
      <c r="N675" s="54">
        <f>IF(OR($B675="",N$3&lt;$D675+Настройки!$B$7),0,MAX(0,$E675-MAX(0,SUMIFS(Тех_Движение!$G$2:$G$5111,Тех_Движение!$D$2:$D$5111,$C675,Тех_Движение!$B$2:$B$5111,"&lt;="&amp;N$3)-$F675)))</f>
        <v/>
      </c>
      <c r="O675" s="54">
        <f>IF(OR($B675="",O$3&lt;$D675+Настройки!$B$7),0,MAX(0,$E675-MAX(0,SUMIFS(Тех_Движение!$G$2:$G$5111,Тех_Движение!$D$2:$D$5111,$C675,Тех_Движение!$B$2:$B$5111,"&lt;="&amp;O$3)-$F675)))</f>
        <v/>
      </c>
      <c r="P675" s="54">
        <f>IF(OR($B675="",P$3&lt;$D675+Настройки!$B$7),0,MAX(0,$E675-MAX(0,SUMIFS(Тех_Движение!$G$2:$G$5111,Тех_Движение!$D$2:$D$5111,$C675,Тех_Движение!$B$2:$B$5111,"&lt;="&amp;P$3)-$F675)))</f>
        <v/>
      </c>
      <c r="Q675" s="54">
        <f>IF(OR($B675="",Q$3&lt;$D675+Настройки!$B$7),0,MAX(0,$E675-MAX(0,SUMIFS(Тех_Движение!$G$2:$G$5111,Тех_Движение!$D$2:$D$5111,$C675,Тех_Движение!$B$2:$B$5111,"&lt;="&amp;Q$3)-$F675)))</f>
        <v/>
      </c>
      <c r="R675" s="54">
        <f>IF($B675="","",SUM($K675:$Q675))</f>
        <v/>
      </c>
      <c r="S675" s="56">
        <f>IF($B675="","",VLOOKUP($C675,Настройки!$A$11:$L$17,9,FALSE))</f>
        <v/>
      </c>
      <c r="T675" s="56">
        <f>IF($B675="","",$R675*$S675)</f>
        <v/>
      </c>
    </row>
    <row r="676">
      <c r="A676" s="20">
        <f>Тех_Движение!$A$673</f>
        <v/>
      </c>
      <c r="B676" s="20">
        <f>IF(Тех_Движение!$F$673&gt;0,Тех_Движение!$I$673,"")</f>
        <v/>
      </c>
      <c r="C676" s="20">
        <f>IF($B676="","",Тех_Движение!$D$673)</f>
        <v/>
      </c>
      <c r="D676" s="42">
        <f>IF($B676="","",Тех_Движение!$B$673)</f>
        <v/>
      </c>
      <c r="E676" s="54">
        <f>IF($B676="","",Тех_Движение!$F$673)</f>
        <v/>
      </c>
      <c r="F676" s="54">
        <f>IF($B676="","",SUMIFS($E$5:$E675,$C$5:$C675,$C676))</f>
        <v/>
      </c>
      <c r="G676" s="54">
        <f>IF($B676="","",MAX(0,$E676-MAX(0,SUMIFS(Тех_Движение!$G$2:$G$5111,Тех_Движение!$D$2:$D$5111,$C676,Тех_Движение!$B$2:$B$5111,"&lt;="&amp;Настройки!$B$5-1)-$F676)))</f>
        <v/>
      </c>
      <c r="H676" s="54">
        <f>IF($B676="","",IF(AND($D676&gt;=Настройки!$B$5,$D676&lt;=Настройки!$B$6),$E676,0))</f>
        <v/>
      </c>
      <c r="I676" s="54">
        <f>IF($B676="","",$G676+$H676-$J676)</f>
        <v/>
      </c>
      <c r="J676" s="54">
        <f>IF($B676="","",MAX(0,$E676-MAX(0,SUMIFS(Тех_Движение!$G$2:$G$5111,Тех_Движение!$D$2:$D$5111,$C676,Тех_Движение!$B$2:$B$5111,"&lt;="&amp;Настройки!$B$6)-$F676)))</f>
        <v/>
      </c>
      <c r="K676" s="54">
        <f>IF(OR($B676="",K$3&lt;$D676+Настройки!$B$7),0,MAX(0,$E676-MAX(0,SUMIFS(Тех_Движение!$G$2:$G$5111,Тех_Движение!$D$2:$D$5111,$C676,Тех_Движение!$B$2:$B$5111,"&lt;="&amp;K$3)-$F676)))</f>
        <v/>
      </c>
      <c r="L676" s="54">
        <f>IF(OR($B676="",L$3&lt;$D676+Настройки!$B$7),0,MAX(0,$E676-MAX(0,SUMIFS(Тех_Движение!$G$2:$G$5111,Тех_Движение!$D$2:$D$5111,$C676,Тех_Движение!$B$2:$B$5111,"&lt;="&amp;L$3)-$F676)))</f>
        <v/>
      </c>
      <c r="M676" s="54">
        <f>IF(OR($B676="",M$3&lt;$D676+Настройки!$B$7),0,MAX(0,$E676-MAX(0,SUMIFS(Тех_Движение!$G$2:$G$5111,Тех_Движение!$D$2:$D$5111,$C676,Тех_Движение!$B$2:$B$5111,"&lt;="&amp;M$3)-$F676)))</f>
        <v/>
      </c>
      <c r="N676" s="54">
        <f>IF(OR($B676="",N$3&lt;$D676+Настройки!$B$7),0,MAX(0,$E676-MAX(0,SUMIFS(Тех_Движение!$G$2:$G$5111,Тех_Движение!$D$2:$D$5111,$C676,Тех_Движение!$B$2:$B$5111,"&lt;="&amp;N$3)-$F676)))</f>
        <v/>
      </c>
      <c r="O676" s="54">
        <f>IF(OR($B676="",O$3&lt;$D676+Настройки!$B$7),0,MAX(0,$E676-MAX(0,SUMIFS(Тех_Движение!$G$2:$G$5111,Тех_Движение!$D$2:$D$5111,$C676,Тех_Движение!$B$2:$B$5111,"&lt;="&amp;O$3)-$F676)))</f>
        <v/>
      </c>
      <c r="P676" s="54">
        <f>IF(OR($B676="",P$3&lt;$D676+Настройки!$B$7),0,MAX(0,$E676-MAX(0,SUMIFS(Тех_Движение!$G$2:$G$5111,Тех_Движение!$D$2:$D$5111,$C676,Тех_Движение!$B$2:$B$5111,"&lt;="&amp;P$3)-$F676)))</f>
        <v/>
      </c>
      <c r="Q676" s="54">
        <f>IF(OR($B676="",Q$3&lt;$D676+Настройки!$B$7),0,MAX(0,$E676-MAX(0,SUMIFS(Тех_Движение!$G$2:$G$5111,Тех_Движение!$D$2:$D$5111,$C676,Тех_Движение!$B$2:$B$5111,"&lt;="&amp;Q$3)-$F676)))</f>
        <v/>
      </c>
      <c r="R676" s="54">
        <f>IF($B676="","",SUM($K676:$Q676))</f>
        <v/>
      </c>
      <c r="S676" s="56">
        <f>IF($B676="","",VLOOKUP($C676,Настройки!$A$11:$L$17,9,FALSE))</f>
        <v/>
      </c>
      <c r="T676" s="56">
        <f>IF($B676="","",$R676*$S676)</f>
        <v/>
      </c>
    </row>
    <row r="677">
      <c r="A677" s="20">
        <f>Тех_Движение!$A$674</f>
        <v/>
      </c>
      <c r="B677" s="20">
        <f>IF(Тех_Движение!$F$674&gt;0,Тех_Движение!$I$674,"")</f>
        <v/>
      </c>
      <c r="C677" s="20">
        <f>IF($B677="","",Тех_Движение!$D$674)</f>
        <v/>
      </c>
      <c r="D677" s="42">
        <f>IF($B677="","",Тех_Движение!$B$674)</f>
        <v/>
      </c>
      <c r="E677" s="54">
        <f>IF($B677="","",Тех_Движение!$F$674)</f>
        <v/>
      </c>
      <c r="F677" s="54">
        <f>IF($B677="","",SUMIFS($E$5:$E676,$C$5:$C676,$C677))</f>
        <v/>
      </c>
      <c r="G677" s="54">
        <f>IF($B677="","",MAX(0,$E677-MAX(0,SUMIFS(Тех_Движение!$G$2:$G$5111,Тех_Движение!$D$2:$D$5111,$C677,Тех_Движение!$B$2:$B$5111,"&lt;="&amp;Настройки!$B$5-1)-$F677)))</f>
        <v/>
      </c>
      <c r="H677" s="54">
        <f>IF($B677="","",IF(AND($D677&gt;=Настройки!$B$5,$D677&lt;=Настройки!$B$6),$E677,0))</f>
        <v/>
      </c>
      <c r="I677" s="54">
        <f>IF($B677="","",$G677+$H677-$J677)</f>
        <v/>
      </c>
      <c r="J677" s="54">
        <f>IF($B677="","",MAX(0,$E677-MAX(0,SUMIFS(Тех_Движение!$G$2:$G$5111,Тех_Движение!$D$2:$D$5111,$C677,Тех_Движение!$B$2:$B$5111,"&lt;="&amp;Настройки!$B$6)-$F677)))</f>
        <v/>
      </c>
      <c r="K677" s="54">
        <f>IF(OR($B677="",K$3&lt;$D677+Настройки!$B$7),0,MAX(0,$E677-MAX(0,SUMIFS(Тех_Движение!$G$2:$G$5111,Тех_Движение!$D$2:$D$5111,$C677,Тех_Движение!$B$2:$B$5111,"&lt;="&amp;K$3)-$F677)))</f>
        <v/>
      </c>
      <c r="L677" s="54">
        <f>IF(OR($B677="",L$3&lt;$D677+Настройки!$B$7),0,MAX(0,$E677-MAX(0,SUMIFS(Тех_Движение!$G$2:$G$5111,Тех_Движение!$D$2:$D$5111,$C677,Тех_Движение!$B$2:$B$5111,"&lt;="&amp;L$3)-$F677)))</f>
        <v/>
      </c>
      <c r="M677" s="54">
        <f>IF(OR($B677="",M$3&lt;$D677+Настройки!$B$7),0,MAX(0,$E677-MAX(0,SUMIFS(Тех_Движение!$G$2:$G$5111,Тех_Движение!$D$2:$D$5111,$C677,Тех_Движение!$B$2:$B$5111,"&lt;="&amp;M$3)-$F677)))</f>
        <v/>
      </c>
      <c r="N677" s="54">
        <f>IF(OR($B677="",N$3&lt;$D677+Настройки!$B$7),0,MAX(0,$E677-MAX(0,SUMIFS(Тех_Движение!$G$2:$G$5111,Тех_Движение!$D$2:$D$5111,$C677,Тех_Движение!$B$2:$B$5111,"&lt;="&amp;N$3)-$F677)))</f>
        <v/>
      </c>
      <c r="O677" s="54">
        <f>IF(OR($B677="",O$3&lt;$D677+Настройки!$B$7),0,MAX(0,$E677-MAX(0,SUMIFS(Тех_Движение!$G$2:$G$5111,Тех_Движение!$D$2:$D$5111,$C677,Тех_Движение!$B$2:$B$5111,"&lt;="&amp;O$3)-$F677)))</f>
        <v/>
      </c>
      <c r="P677" s="54">
        <f>IF(OR($B677="",P$3&lt;$D677+Настройки!$B$7),0,MAX(0,$E677-MAX(0,SUMIFS(Тех_Движение!$G$2:$G$5111,Тех_Движение!$D$2:$D$5111,$C677,Тех_Движение!$B$2:$B$5111,"&lt;="&amp;P$3)-$F677)))</f>
        <v/>
      </c>
      <c r="Q677" s="54">
        <f>IF(OR($B677="",Q$3&lt;$D677+Настройки!$B$7),0,MAX(0,$E677-MAX(0,SUMIFS(Тех_Движение!$G$2:$G$5111,Тех_Движение!$D$2:$D$5111,$C677,Тех_Движение!$B$2:$B$5111,"&lt;="&amp;Q$3)-$F677)))</f>
        <v/>
      </c>
      <c r="R677" s="54">
        <f>IF($B677="","",SUM($K677:$Q677))</f>
        <v/>
      </c>
      <c r="S677" s="56">
        <f>IF($B677="","",VLOOKUP($C677,Настройки!$A$11:$L$17,9,FALSE))</f>
        <v/>
      </c>
      <c r="T677" s="56">
        <f>IF($B677="","",$R677*$S677)</f>
        <v/>
      </c>
    </row>
    <row r="678">
      <c r="A678" s="20">
        <f>Тех_Движение!$A$675</f>
        <v/>
      </c>
      <c r="B678" s="20">
        <f>IF(Тех_Движение!$F$675&gt;0,Тех_Движение!$I$675,"")</f>
        <v/>
      </c>
      <c r="C678" s="20">
        <f>IF($B678="","",Тех_Движение!$D$675)</f>
        <v/>
      </c>
      <c r="D678" s="42">
        <f>IF($B678="","",Тех_Движение!$B$675)</f>
        <v/>
      </c>
      <c r="E678" s="54">
        <f>IF($B678="","",Тех_Движение!$F$675)</f>
        <v/>
      </c>
      <c r="F678" s="54">
        <f>IF($B678="","",SUMIFS($E$5:$E677,$C$5:$C677,$C678))</f>
        <v/>
      </c>
      <c r="G678" s="54">
        <f>IF($B678="","",MAX(0,$E678-MAX(0,SUMIFS(Тех_Движение!$G$2:$G$5111,Тех_Движение!$D$2:$D$5111,$C678,Тех_Движение!$B$2:$B$5111,"&lt;="&amp;Настройки!$B$5-1)-$F678)))</f>
        <v/>
      </c>
      <c r="H678" s="54">
        <f>IF($B678="","",IF(AND($D678&gt;=Настройки!$B$5,$D678&lt;=Настройки!$B$6),$E678,0))</f>
        <v/>
      </c>
      <c r="I678" s="54">
        <f>IF($B678="","",$G678+$H678-$J678)</f>
        <v/>
      </c>
      <c r="J678" s="54">
        <f>IF($B678="","",MAX(0,$E678-MAX(0,SUMIFS(Тех_Движение!$G$2:$G$5111,Тех_Движение!$D$2:$D$5111,$C678,Тех_Движение!$B$2:$B$5111,"&lt;="&amp;Настройки!$B$6)-$F678)))</f>
        <v/>
      </c>
      <c r="K678" s="54">
        <f>IF(OR($B678="",K$3&lt;$D678+Настройки!$B$7),0,MAX(0,$E678-MAX(0,SUMIFS(Тех_Движение!$G$2:$G$5111,Тех_Движение!$D$2:$D$5111,$C678,Тех_Движение!$B$2:$B$5111,"&lt;="&amp;K$3)-$F678)))</f>
        <v/>
      </c>
      <c r="L678" s="54">
        <f>IF(OR($B678="",L$3&lt;$D678+Настройки!$B$7),0,MAX(0,$E678-MAX(0,SUMIFS(Тех_Движение!$G$2:$G$5111,Тех_Движение!$D$2:$D$5111,$C678,Тех_Движение!$B$2:$B$5111,"&lt;="&amp;L$3)-$F678)))</f>
        <v/>
      </c>
      <c r="M678" s="54">
        <f>IF(OR($B678="",M$3&lt;$D678+Настройки!$B$7),0,MAX(0,$E678-MAX(0,SUMIFS(Тех_Движение!$G$2:$G$5111,Тех_Движение!$D$2:$D$5111,$C678,Тех_Движение!$B$2:$B$5111,"&lt;="&amp;M$3)-$F678)))</f>
        <v/>
      </c>
      <c r="N678" s="54">
        <f>IF(OR($B678="",N$3&lt;$D678+Настройки!$B$7),0,MAX(0,$E678-MAX(0,SUMIFS(Тех_Движение!$G$2:$G$5111,Тех_Движение!$D$2:$D$5111,$C678,Тех_Движение!$B$2:$B$5111,"&lt;="&amp;N$3)-$F678)))</f>
        <v/>
      </c>
      <c r="O678" s="54">
        <f>IF(OR($B678="",O$3&lt;$D678+Настройки!$B$7),0,MAX(0,$E678-MAX(0,SUMIFS(Тех_Движение!$G$2:$G$5111,Тех_Движение!$D$2:$D$5111,$C678,Тех_Движение!$B$2:$B$5111,"&lt;="&amp;O$3)-$F678)))</f>
        <v/>
      </c>
      <c r="P678" s="54">
        <f>IF(OR($B678="",P$3&lt;$D678+Настройки!$B$7),0,MAX(0,$E678-MAX(0,SUMIFS(Тех_Движение!$G$2:$G$5111,Тех_Движение!$D$2:$D$5111,$C678,Тех_Движение!$B$2:$B$5111,"&lt;="&amp;P$3)-$F678)))</f>
        <v/>
      </c>
      <c r="Q678" s="54">
        <f>IF(OR($B678="",Q$3&lt;$D678+Настройки!$B$7),0,MAX(0,$E678-MAX(0,SUMIFS(Тех_Движение!$G$2:$G$5111,Тех_Движение!$D$2:$D$5111,$C678,Тех_Движение!$B$2:$B$5111,"&lt;="&amp;Q$3)-$F678)))</f>
        <v/>
      </c>
      <c r="R678" s="54">
        <f>IF($B678="","",SUM($K678:$Q678))</f>
        <v/>
      </c>
      <c r="S678" s="56">
        <f>IF($B678="","",VLOOKUP($C678,Настройки!$A$11:$L$17,9,FALSE))</f>
        <v/>
      </c>
      <c r="T678" s="56">
        <f>IF($B678="","",$R678*$S678)</f>
        <v/>
      </c>
    </row>
    <row r="679">
      <c r="A679" s="20">
        <f>Тех_Движение!$A$676</f>
        <v/>
      </c>
      <c r="B679" s="20">
        <f>IF(Тех_Движение!$F$676&gt;0,Тех_Движение!$I$676,"")</f>
        <v/>
      </c>
      <c r="C679" s="20">
        <f>IF($B679="","",Тех_Движение!$D$676)</f>
        <v/>
      </c>
      <c r="D679" s="42">
        <f>IF($B679="","",Тех_Движение!$B$676)</f>
        <v/>
      </c>
      <c r="E679" s="54">
        <f>IF($B679="","",Тех_Движение!$F$676)</f>
        <v/>
      </c>
      <c r="F679" s="54">
        <f>IF($B679="","",SUMIFS($E$5:$E678,$C$5:$C678,$C679))</f>
        <v/>
      </c>
      <c r="G679" s="54">
        <f>IF($B679="","",MAX(0,$E679-MAX(0,SUMIFS(Тех_Движение!$G$2:$G$5111,Тех_Движение!$D$2:$D$5111,$C679,Тех_Движение!$B$2:$B$5111,"&lt;="&amp;Настройки!$B$5-1)-$F679)))</f>
        <v/>
      </c>
      <c r="H679" s="54">
        <f>IF($B679="","",IF(AND($D679&gt;=Настройки!$B$5,$D679&lt;=Настройки!$B$6),$E679,0))</f>
        <v/>
      </c>
      <c r="I679" s="54">
        <f>IF($B679="","",$G679+$H679-$J679)</f>
        <v/>
      </c>
      <c r="J679" s="54">
        <f>IF($B679="","",MAX(0,$E679-MAX(0,SUMIFS(Тех_Движение!$G$2:$G$5111,Тех_Движение!$D$2:$D$5111,$C679,Тех_Движение!$B$2:$B$5111,"&lt;="&amp;Настройки!$B$6)-$F679)))</f>
        <v/>
      </c>
      <c r="K679" s="54">
        <f>IF(OR($B679="",K$3&lt;$D679+Настройки!$B$7),0,MAX(0,$E679-MAX(0,SUMIFS(Тех_Движение!$G$2:$G$5111,Тех_Движение!$D$2:$D$5111,$C679,Тех_Движение!$B$2:$B$5111,"&lt;="&amp;K$3)-$F679)))</f>
        <v/>
      </c>
      <c r="L679" s="54">
        <f>IF(OR($B679="",L$3&lt;$D679+Настройки!$B$7),0,MAX(0,$E679-MAX(0,SUMIFS(Тех_Движение!$G$2:$G$5111,Тех_Движение!$D$2:$D$5111,$C679,Тех_Движение!$B$2:$B$5111,"&lt;="&amp;L$3)-$F679)))</f>
        <v/>
      </c>
      <c r="M679" s="54">
        <f>IF(OR($B679="",M$3&lt;$D679+Настройки!$B$7),0,MAX(0,$E679-MAX(0,SUMIFS(Тех_Движение!$G$2:$G$5111,Тех_Движение!$D$2:$D$5111,$C679,Тех_Движение!$B$2:$B$5111,"&lt;="&amp;M$3)-$F679)))</f>
        <v/>
      </c>
      <c r="N679" s="54">
        <f>IF(OR($B679="",N$3&lt;$D679+Настройки!$B$7),0,MAX(0,$E679-MAX(0,SUMIFS(Тех_Движение!$G$2:$G$5111,Тех_Движение!$D$2:$D$5111,$C679,Тех_Движение!$B$2:$B$5111,"&lt;="&amp;N$3)-$F679)))</f>
        <v/>
      </c>
      <c r="O679" s="54">
        <f>IF(OR($B679="",O$3&lt;$D679+Настройки!$B$7),0,MAX(0,$E679-MAX(0,SUMIFS(Тех_Движение!$G$2:$G$5111,Тех_Движение!$D$2:$D$5111,$C679,Тех_Движение!$B$2:$B$5111,"&lt;="&amp;O$3)-$F679)))</f>
        <v/>
      </c>
      <c r="P679" s="54">
        <f>IF(OR($B679="",P$3&lt;$D679+Настройки!$B$7),0,MAX(0,$E679-MAX(0,SUMIFS(Тех_Движение!$G$2:$G$5111,Тех_Движение!$D$2:$D$5111,$C679,Тех_Движение!$B$2:$B$5111,"&lt;="&amp;P$3)-$F679)))</f>
        <v/>
      </c>
      <c r="Q679" s="54">
        <f>IF(OR($B679="",Q$3&lt;$D679+Настройки!$B$7),0,MAX(0,$E679-MAX(0,SUMIFS(Тех_Движение!$G$2:$G$5111,Тех_Движение!$D$2:$D$5111,$C679,Тех_Движение!$B$2:$B$5111,"&lt;="&amp;Q$3)-$F679)))</f>
        <v/>
      </c>
      <c r="R679" s="54">
        <f>IF($B679="","",SUM($K679:$Q679))</f>
        <v/>
      </c>
      <c r="S679" s="56">
        <f>IF($B679="","",VLOOKUP($C679,Настройки!$A$11:$L$17,9,FALSE))</f>
        <v/>
      </c>
      <c r="T679" s="56">
        <f>IF($B679="","",$R679*$S679)</f>
        <v/>
      </c>
    </row>
    <row r="680">
      <c r="A680" s="20">
        <f>Тех_Движение!$A$677</f>
        <v/>
      </c>
      <c r="B680" s="20">
        <f>IF(Тех_Движение!$F$677&gt;0,Тех_Движение!$I$677,"")</f>
        <v/>
      </c>
      <c r="C680" s="20">
        <f>IF($B680="","",Тех_Движение!$D$677)</f>
        <v/>
      </c>
      <c r="D680" s="42">
        <f>IF($B680="","",Тех_Движение!$B$677)</f>
        <v/>
      </c>
      <c r="E680" s="54">
        <f>IF($B680="","",Тех_Движение!$F$677)</f>
        <v/>
      </c>
      <c r="F680" s="54">
        <f>IF($B680="","",SUMIFS($E$5:$E679,$C$5:$C679,$C680))</f>
        <v/>
      </c>
      <c r="G680" s="54">
        <f>IF($B680="","",MAX(0,$E680-MAX(0,SUMIFS(Тех_Движение!$G$2:$G$5111,Тех_Движение!$D$2:$D$5111,$C680,Тех_Движение!$B$2:$B$5111,"&lt;="&amp;Настройки!$B$5-1)-$F680)))</f>
        <v/>
      </c>
      <c r="H680" s="54">
        <f>IF($B680="","",IF(AND($D680&gt;=Настройки!$B$5,$D680&lt;=Настройки!$B$6),$E680,0))</f>
        <v/>
      </c>
      <c r="I680" s="54">
        <f>IF($B680="","",$G680+$H680-$J680)</f>
        <v/>
      </c>
      <c r="J680" s="54">
        <f>IF($B680="","",MAX(0,$E680-MAX(0,SUMIFS(Тех_Движение!$G$2:$G$5111,Тех_Движение!$D$2:$D$5111,$C680,Тех_Движение!$B$2:$B$5111,"&lt;="&amp;Настройки!$B$6)-$F680)))</f>
        <v/>
      </c>
      <c r="K680" s="54">
        <f>IF(OR($B680="",K$3&lt;$D680+Настройки!$B$7),0,MAX(0,$E680-MAX(0,SUMIFS(Тех_Движение!$G$2:$G$5111,Тех_Движение!$D$2:$D$5111,$C680,Тех_Движение!$B$2:$B$5111,"&lt;="&amp;K$3)-$F680)))</f>
        <v/>
      </c>
      <c r="L680" s="54">
        <f>IF(OR($B680="",L$3&lt;$D680+Настройки!$B$7),0,MAX(0,$E680-MAX(0,SUMIFS(Тех_Движение!$G$2:$G$5111,Тех_Движение!$D$2:$D$5111,$C680,Тех_Движение!$B$2:$B$5111,"&lt;="&amp;L$3)-$F680)))</f>
        <v/>
      </c>
      <c r="M680" s="54">
        <f>IF(OR($B680="",M$3&lt;$D680+Настройки!$B$7),0,MAX(0,$E680-MAX(0,SUMIFS(Тех_Движение!$G$2:$G$5111,Тех_Движение!$D$2:$D$5111,$C680,Тех_Движение!$B$2:$B$5111,"&lt;="&amp;M$3)-$F680)))</f>
        <v/>
      </c>
      <c r="N680" s="54">
        <f>IF(OR($B680="",N$3&lt;$D680+Настройки!$B$7),0,MAX(0,$E680-MAX(0,SUMIFS(Тех_Движение!$G$2:$G$5111,Тех_Движение!$D$2:$D$5111,$C680,Тех_Движение!$B$2:$B$5111,"&lt;="&amp;N$3)-$F680)))</f>
        <v/>
      </c>
      <c r="O680" s="54">
        <f>IF(OR($B680="",O$3&lt;$D680+Настройки!$B$7),0,MAX(0,$E680-MAX(0,SUMIFS(Тех_Движение!$G$2:$G$5111,Тех_Движение!$D$2:$D$5111,$C680,Тех_Движение!$B$2:$B$5111,"&lt;="&amp;O$3)-$F680)))</f>
        <v/>
      </c>
      <c r="P680" s="54">
        <f>IF(OR($B680="",P$3&lt;$D680+Настройки!$B$7),0,MAX(0,$E680-MAX(0,SUMIFS(Тех_Движение!$G$2:$G$5111,Тех_Движение!$D$2:$D$5111,$C680,Тех_Движение!$B$2:$B$5111,"&lt;="&amp;P$3)-$F680)))</f>
        <v/>
      </c>
      <c r="Q680" s="54">
        <f>IF(OR($B680="",Q$3&lt;$D680+Настройки!$B$7),0,MAX(0,$E680-MAX(0,SUMIFS(Тех_Движение!$G$2:$G$5111,Тех_Движение!$D$2:$D$5111,$C680,Тех_Движение!$B$2:$B$5111,"&lt;="&amp;Q$3)-$F680)))</f>
        <v/>
      </c>
      <c r="R680" s="54">
        <f>IF($B680="","",SUM($K680:$Q680))</f>
        <v/>
      </c>
      <c r="S680" s="56">
        <f>IF($B680="","",VLOOKUP($C680,Настройки!$A$11:$L$17,9,FALSE))</f>
        <v/>
      </c>
      <c r="T680" s="56">
        <f>IF($B680="","",$R680*$S680)</f>
        <v/>
      </c>
    </row>
    <row r="681">
      <c r="A681" s="20">
        <f>Тех_Движение!$A$678</f>
        <v/>
      </c>
      <c r="B681" s="20">
        <f>IF(Тех_Движение!$F$678&gt;0,Тех_Движение!$I$678,"")</f>
        <v/>
      </c>
      <c r="C681" s="20">
        <f>IF($B681="","",Тех_Движение!$D$678)</f>
        <v/>
      </c>
      <c r="D681" s="42">
        <f>IF($B681="","",Тех_Движение!$B$678)</f>
        <v/>
      </c>
      <c r="E681" s="54">
        <f>IF($B681="","",Тех_Движение!$F$678)</f>
        <v/>
      </c>
      <c r="F681" s="54">
        <f>IF($B681="","",SUMIFS($E$5:$E680,$C$5:$C680,$C681))</f>
        <v/>
      </c>
      <c r="G681" s="54">
        <f>IF($B681="","",MAX(0,$E681-MAX(0,SUMIFS(Тех_Движение!$G$2:$G$5111,Тех_Движение!$D$2:$D$5111,$C681,Тех_Движение!$B$2:$B$5111,"&lt;="&amp;Настройки!$B$5-1)-$F681)))</f>
        <v/>
      </c>
      <c r="H681" s="54">
        <f>IF($B681="","",IF(AND($D681&gt;=Настройки!$B$5,$D681&lt;=Настройки!$B$6),$E681,0))</f>
        <v/>
      </c>
      <c r="I681" s="54">
        <f>IF($B681="","",$G681+$H681-$J681)</f>
        <v/>
      </c>
      <c r="J681" s="54">
        <f>IF($B681="","",MAX(0,$E681-MAX(0,SUMIFS(Тех_Движение!$G$2:$G$5111,Тех_Движение!$D$2:$D$5111,$C681,Тех_Движение!$B$2:$B$5111,"&lt;="&amp;Настройки!$B$6)-$F681)))</f>
        <v/>
      </c>
      <c r="K681" s="54">
        <f>IF(OR($B681="",K$3&lt;$D681+Настройки!$B$7),0,MAX(0,$E681-MAX(0,SUMIFS(Тех_Движение!$G$2:$G$5111,Тех_Движение!$D$2:$D$5111,$C681,Тех_Движение!$B$2:$B$5111,"&lt;="&amp;K$3)-$F681)))</f>
        <v/>
      </c>
      <c r="L681" s="54">
        <f>IF(OR($B681="",L$3&lt;$D681+Настройки!$B$7),0,MAX(0,$E681-MAX(0,SUMIFS(Тех_Движение!$G$2:$G$5111,Тех_Движение!$D$2:$D$5111,$C681,Тех_Движение!$B$2:$B$5111,"&lt;="&amp;L$3)-$F681)))</f>
        <v/>
      </c>
      <c r="M681" s="54">
        <f>IF(OR($B681="",M$3&lt;$D681+Настройки!$B$7),0,MAX(0,$E681-MAX(0,SUMIFS(Тех_Движение!$G$2:$G$5111,Тех_Движение!$D$2:$D$5111,$C681,Тех_Движение!$B$2:$B$5111,"&lt;="&amp;M$3)-$F681)))</f>
        <v/>
      </c>
      <c r="N681" s="54">
        <f>IF(OR($B681="",N$3&lt;$D681+Настройки!$B$7),0,MAX(0,$E681-MAX(0,SUMIFS(Тех_Движение!$G$2:$G$5111,Тех_Движение!$D$2:$D$5111,$C681,Тех_Движение!$B$2:$B$5111,"&lt;="&amp;N$3)-$F681)))</f>
        <v/>
      </c>
      <c r="O681" s="54">
        <f>IF(OR($B681="",O$3&lt;$D681+Настройки!$B$7),0,MAX(0,$E681-MAX(0,SUMIFS(Тех_Движение!$G$2:$G$5111,Тех_Движение!$D$2:$D$5111,$C681,Тех_Движение!$B$2:$B$5111,"&lt;="&amp;O$3)-$F681)))</f>
        <v/>
      </c>
      <c r="P681" s="54">
        <f>IF(OR($B681="",P$3&lt;$D681+Настройки!$B$7),0,MAX(0,$E681-MAX(0,SUMIFS(Тех_Движение!$G$2:$G$5111,Тех_Движение!$D$2:$D$5111,$C681,Тех_Движение!$B$2:$B$5111,"&lt;="&amp;P$3)-$F681)))</f>
        <v/>
      </c>
      <c r="Q681" s="54">
        <f>IF(OR($B681="",Q$3&lt;$D681+Настройки!$B$7),0,MAX(0,$E681-MAX(0,SUMIFS(Тех_Движение!$G$2:$G$5111,Тех_Движение!$D$2:$D$5111,$C681,Тех_Движение!$B$2:$B$5111,"&lt;="&amp;Q$3)-$F681)))</f>
        <v/>
      </c>
      <c r="R681" s="54">
        <f>IF($B681="","",SUM($K681:$Q681))</f>
        <v/>
      </c>
      <c r="S681" s="56">
        <f>IF($B681="","",VLOOKUP($C681,Настройки!$A$11:$L$17,9,FALSE))</f>
        <v/>
      </c>
      <c r="T681" s="56">
        <f>IF($B681="","",$R681*$S681)</f>
        <v/>
      </c>
    </row>
    <row r="682">
      <c r="A682" s="20">
        <f>Тех_Движение!$A$679</f>
        <v/>
      </c>
      <c r="B682" s="20">
        <f>IF(Тех_Движение!$F$679&gt;0,Тех_Движение!$I$679,"")</f>
        <v/>
      </c>
      <c r="C682" s="20">
        <f>IF($B682="","",Тех_Движение!$D$679)</f>
        <v/>
      </c>
      <c r="D682" s="42">
        <f>IF($B682="","",Тех_Движение!$B$679)</f>
        <v/>
      </c>
      <c r="E682" s="54">
        <f>IF($B682="","",Тех_Движение!$F$679)</f>
        <v/>
      </c>
      <c r="F682" s="54">
        <f>IF($B682="","",SUMIFS($E$5:$E681,$C$5:$C681,$C682))</f>
        <v/>
      </c>
      <c r="G682" s="54">
        <f>IF($B682="","",MAX(0,$E682-MAX(0,SUMIFS(Тех_Движение!$G$2:$G$5111,Тех_Движение!$D$2:$D$5111,$C682,Тех_Движение!$B$2:$B$5111,"&lt;="&amp;Настройки!$B$5-1)-$F682)))</f>
        <v/>
      </c>
      <c r="H682" s="54">
        <f>IF($B682="","",IF(AND($D682&gt;=Настройки!$B$5,$D682&lt;=Настройки!$B$6),$E682,0))</f>
        <v/>
      </c>
      <c r="I682" s="54">
        <f>IF($B682="","",$G682+$H682-$J682)</f>
        <v/>
      </c>
      <c r="J682" s="54">
        <f>IF($B682="","",MAX(0,$E682-MAX(0,SUMIFS(Тех_Движение!$G$2:$G$5111,Тех_Движение!$D$2:$D$5111,$C682,Тех_Движение!$B$2:$B$5111,"&lt;="&amp;Настройки!$B$6)-$F682)))</f>
        <v/>
      </c>
      <c r="K682" s="54">
        <f>IF(OR($B682="",K$3&lt;$D682+Настройки!$B$7),0,MAX(0,$E682-MAX(0,SUMIFS(Тех_Движение!$G$2:$G$5111,Тех_Движение!$D$2:$D$5111,$C682,Тех_Движение!$B$2:$B$5111,"&lt;="&amp;K$3)-$F682)))</f>
        <v/>
      </c>
      <c r="L682" s="54">
        <f>IF(OR($B682="",L$3&lt;$D682+Настройки!$B$7),0,MAX(0,$E682-MAX(0,SUMIFS(Тех_Движение!$G$2:$G$5111,Тех_Движение!$D$2:$D$5111,$C682,Тех_Движение!$B$2:$B$5111,"&lt;="&amp;L$3)-$F682)))</f>
        <v/>
      </c>
      <c r="M682" s="54">
        <f>IF(OR($B682="",M$3&lt;$D682+Настройки!$B$7),0,MAX(0,$E682-MAX(0,SUMIFS(Тех_Движение!$G$2:$G$5111,Тех_Движение!$D$2:$D$5111,$C682,Тех_Движение!$B$2:$B$5111,"&lt;="&amp;M$3)-$F682)))</f>
        <v/>
      </c>
      <c r="N682" s="54">
        <f>IF(OR($B682="",N$3&lt;$D682+Настройки!$B$7),0,MAX(0,$E682-MAX(0,SUMIFS(Тех_Движение!$G$2:$G$5111,Тех_Движение!$D$2:$D$5111,$C682,Тех_Движение!$B$2:$B$5111,"&lt;="&amp;N$3)-$F682)))</f>
        <v/>
      </c>
      <c r="O682" s="54">
        <f>IF(OR($B682="",O$3&lt;$D682+Настройки!$B$7),0,MAX(0,$E682-MAX(0,SUMIFS(Тех_Движение!$G$2:$G$5111,Тех_Движение!$D$2:$D$5111,$C682,Тех_Движение!$B$2:$B$5111,"&lt;="&amp;O$3)-$F682)))</f>
        <v/>
      </c>
      <c r="P682" s="54">
        <f>IF(OR($B682="",P$3&lt;$D682+Настройки!$B$7),0,MAX(0,$E682-MAX(0,SUMIFS(Тех_Движение!$G$2:$G$5111,Тех_Движение!$D$2:$D$5111,$C682,Тех_Движение!$B$2:$B$5111,"&lt;="&amp;P$3)-$F682)))</f>
        <v/>
      </c>
      <c r="Q682" s="54">
        <f>IF(OR($B682="",Q$3&lt;$D682+Настройки!$B$7),0,MAX(0,$E682-MAX(0,SUMIFS(Тех_Движение!$G$2:$G$5111,Тех_Движение!$D$2:$D$5111,$C682,Тех_Движение!$B$2:$B$5111,"&lt;="&amp;Q$3)-$F682)))</f>
        <v/>
      </c>
      <c r="R682" s="54">
        <f>IF($B682="","",SUM($K682:$Q682))</f>
        <v/>
      </c>
      <c r="S682" s="56">
        <f>IF($B682="","",VLOOKUP($C682,Настройки!$A$11:$L$17,9,FALSE))</f>
        <v/>
      </c>
      <c r="T682" s="56">
        <f>IF($B682="","",$R682*$S682)</f>
        <v/>
      </c>
    </row>
    <row r="683">
      <c r="A683" s="20">
        <f>Тех_Движение!$A$680</f>
        <v/>
      </c>
      <c r="B683" s="20">
        <f>IF(Тех_Движение!$F$680&gt;0,Тех_Движение!$I$680,"")</f>
        <v/>
      </c>
      <c r="C683" s="20">
        <f>IF($B683="","",Тех_Движение!$D$680)</f>
        <v/>
      </c>
      <c r="D683" s="42">
        <f>IF($B683="","",Тех_Движение!$B$680)</f>
        <v/>
      </c>
      <c r="E683" s="54">
        <f>IF($B683="","",Тех_Движение!$F$680)</f>
        <v/>
      </c>
      <c r="F683" s="54">
        <f>IF($B683="","",SUMIFS($E$5:$E682,$C$5:$C682,$C683))</f>
        <v/>
      </c>
      <c r="G683" s="54">
        <f>IF($B683="","",MAX(0,$E683-MAX(0,SUMIFS(Тех_Движение!$G$2:$G$5111,Тех_Движение!$D$2:$D$5111,$C683,Тех_Движение!$B$2:$B$5111,"&lt;="&amp;Настройки!$B$5-1)-$F683)))</f>
        <v/>
      </c>
      <c r="H683" s="54">
        <f>IF($B683="","",IF(AND($D683&gt;=Настройки!$B$5,$D683&lt;=Настройки!$B$6),$E683,0))</f>
        <v/>
      </c>
      <c r="I683" s="54">
        <f>IF($B683="","",$G683+$H683-$J683)</f>
        <v/>
      </c>
      <c r="J683" s="54">
        <f>IF($B683="","",MAX(0,$E683-MAX(0,SUMIFS(Тех_Движение!$G$2:$G$5111,Тех_Движение!$D$2:$D$5111,$C683,Тех_Движение!$B$2:$B$5111,"&lt;="&amp;Настройки!$B$6)-$F683)))</f>
        <v/>
      </c>
      <c r="K683" s="54">
        <f>IF(OR($B683="",K$3&lt;$D683+Настройки!$B$7),0,MAX(0,$E683-MAX(0,SUMIFS(Тех_Движение!$G$2:$G$5111,Тех_Движение!$D$2:$D$5111,$C683,Тех_Движение!$B$2:$B$5111,"&lt;="&amp;K$3)-$F683)))</f>
        <v/>
      </c>
      <c r="L683" s="54">
        <f>IF(OR($B683="",L$3&lt;$D683+Настройки!$B$7),0,MAX(0,$E683-MAX(0,SUMIFS(Тех_Движение!$G$2:$G$5111,Тех_Движение!$D$2:$D$5111,$C683,Тех_Движение!$B$2:$B$5111,"&lt;="&amp;L$3)-$F683)))</f>
        <v/>
      </c>
      <c r="M683" s="54">
        <f>IF(OR($B683="",M$3&lt;$D683+Настройки!$B$7),0,MAX(0,$E683-MAX(0,SUMIFS(Тех_Движение!$G$2:$G$5111,Тех_Движение!$D$2:$D$5111,$C683,Тех_Движение!$B$2:$B$5111,"&lt;="&amp;M$3)-$F683)))</f>
        <v/>
      </c>
      <c r="N683" s="54">
        <f>IF(OR($B683="",N$3&lt;$D683+Настройки!$B$7),0,MAX(0,$E683-MAX(0,SUMIFS(Тех_Движение!$G$2:$G$5111,Тех_Движение!$D$2:$D$5111,$C683,Тех_Движение!$B$2:$B$5111,"&lt;="&amp;N$3)-$F683)))</f>
        <v/>
      </c>
      <c r="O683" s="54">
        <f>IF(OR($B683="",O$3&lt;$D683+Настройки!$B$7),0,MAX(0,$E683-MAX(0,SUMIFS(Тех_Движение!$G$2:$G$5111,Тех_Движение!$D$2:$D$5111,$C683,Тех_Движение!$B$2:$B$5111,"&lt;="&amp;O$3)-$F683)))</f>
        <v/>
      </c>
      <c r="P683" s="54">
        <f>IF(OR($B683="",P$3&lt;$D683+Настройки!$B$7),0,MAX(0,$E683-MAX(0,SUMIFS(Тех_Движение!$G$2:$G$5111,Тех_Движение!$D$2:$D$5111,$C683,Тех_Движение!$B$2:$B$5111,"&lt;="&amp;P$3)-$F683)))</f>
        <v/>
      </c>
      <c r="Q683" s="54">
        <f>IF(OR($B683="",Q$3&lt;$D683+Настройки!$B$7),0,MAX(0,$E683-MAX(0,SUMIFS(Тех_Движение!$G$2:$G$5111,Тех_Движение!$D$2:$D$5111,$C683,Тех_Движение!$B$2:$B$5111,"&lt;="&amp;Q$3)-$F683)))</f>
        <v/>
      </c>
      <c r="R683" s="54">
        <f>IF($B683="","",SUM($K683:$Q683))</f>
        <v/>
      </c>
      <c r="S683" s="56">
        <f>IF($B683="","",VLOOKUP($C683,Настройки!$A$11:$L$17,9,FALSE))</f>
        <v/>
      </c>
      <c r="T683" s="56">
        <f>IF($B683="","",$R683*$S683)</f>
        <v/>
      </c>
    </row>
    <row r="684">
      <c r="A684" s="20">
        <f>Тех_Движение!$A$681</f>
        <v/>
      </c>
      <c r="B684" s="20">
        <f>IF(Тех_Движение!$F$681&gt;0,Тех_Движение!$I$681,"")</f>
        <v/>
      </c>
      <c r="C684" s="20">
        <f>IF($B684="","",Тех_Движение!$D$681)</f>
        <v/>
      </c>
      <c r="D684" s="42">
        <f>IF($B684="","",Тех_Движение!$B$681)</f>
        <v/>
      </c>
      <c r="E684" s="54">
        <f>IF($B684="","",Тех_Движение!$F$681)</f>
        <v/>
      </c>
      <c r="F684" s="54">
        <f>IF($B684="","",SUMIFS($E$5:$E683,$C$5:$C683,$C684))</f>
        <v/>
      </c>
      <c r="G684" s="54">
        <f>IF($B684="","",MAX(0,$E684-MAX(0,SUMIFS(Тех_Движение!$G$2:$G$5111,Тех_Движение!$D$2:$D$5111,$C684,Тех_Движение!$B$2:$B$5111,"&lt;="&amp;Настройки!$B$5-1)-$F684)))</f>
        <v/>
      </c>
      <c r="H684" s="54">
        <f>IF($B684="","",IF(AND($D684&gt;=Настройки!$B$5,$D684&lt;=Настройки!$B$6),$E684,0))</f>
        <v/>
      </c>
      <c r="I684" s="54">
        <f>IF($B684="","",$G684+$H684-$J684)</f>
        <v/>
      </c>
      <c r="J684" s="54">
        <f>IF($B684="","",MAX(0,$E684-MAX(0,SUMIFS(Тех_Движение!$G$2:$G$5111,Тех_Движение!$D$2:$D$5111,$C684,Тех_Движение!$B$2:$B$5111,"&lt;="&amp;Настройки!$B$6)-$F684)))</f>
        <v/>
      </c>
      <c r="K684" s="54">
        <f>IF(OR($B684="",K$3&lt;$D684+Настройки!$B$7),0,MAX(0,$E684-MAX(0,SUMIFS(Тех_Движение!$G$2:$G$5111,Тех_Движение!$D$2:$D$5111,$C684,Тех_Движение!$B$2:$B$5111,"&lt;="&amp;K$3)-$F684)))</f>
        <v/>
      </c>
      <c r="L684" s="54">
        <f>IF(OR($B684="",L$3&lt;$D684+Настройки!$B$7),0,MAX(0,$E684-MAX(0,SUMIFS(Тех_Движение!$G$2:$G$5111,Тех_Движение!$D$2:$D$5111,$C684,Тех_Движение!$B$2:$B$5111,"&lt;="&amp;L$3)-$F684)))</f>
        <v/>
      </c>
      <c r="M684" s="54">
        <f>IF(OR($B684="",M$3&lt;$D684+Настройки!$B$7),0,MAX(0,$E684-MAX(0,SUMIFS(Тех_Движение!$G$2:$G$5111,Тех_Движение!$D$2:$D$5111,$C684,Тех_Движение!$B$2:$B$5111,"&lt;="&amp;M$3)-$F684)))</f>
        <v/>
      </c>
      <c r="N684" s="54">
        <f>IF(OR($B684="",N$3&lt;$D684+Настройки!$B$7),0,MAX(0,$E684-MAX(0,SUMIFS(Тех_Движение!$G$2:$G$5111,Тех_Движение!$D$2:$D$5111,$C684,Тех_Движение!$B$2:$B$5111,"&lt;="&amp;N$3)-$F684)))</f>
        <v/>
      </c>
      <c r="O684" s="54">
        <f>IF(OR($B684="",O$3&lt;$D684+Настройки!$B$7),0,MAX(0,$E684-MAX(0,SUMIFS(Тех_Движение!$G$2:$G$5111,Тех_Движение!$D$2:$D$5111,$C684,Тех_Движение!$B$2:$B$5111,"&lt;="&amp;O$3)-$F684)))</f>
        <v/>
      </c>
      <c r="P684" s="54">
        <f>IF(OR($B684="",P$3&lt;$D684+Настройки!$B$7),0,MAX(0,$E684-MAX(0,SUMIFS(Тех_Движение!$G$2:$G$5111,Тех_Движение!$D$2:$D$5111,$C684,Тех_Движение!$B$2:$B$5111,"&lt;="&amp;P$3)-$F684)))</f>
        <v/>
      </c>
      <c r="Q684" s="54">
        <f>IF(OR($B684="",Q$3&lt;$D684+Настройки!$B$7),0,MAX(0,$E684-MAX(0,SUMIFS(Тех_Движение!$G$2:$G$5111,Тех_Движение!$D$2:$D$5111,$C684,Тех_Движение!$B$2:$B$5111,"&lt;="&amp;Q$3)-$F684)))</f>
        <v/>
      </c>
      <c r="R684" s="54">
        <f>IF($B684="","",SUM($K684:$Q684))</f>
        <v/>
      </c>
      <c r="S684" s="56">
        <f>IF($B684="","",VLOOKUP($C684,Настройки!$A$11:$L$17,9,FALSE))</f>
        <v/>
      </c>
      <c r="T684" s="56">
        <f>IF($B684="","",$R684*$S684)</f>
        <v/>
      </c>
    </row>
    <row r="685">
      <c r="A685" s="20">
        <f>Тех_Движение!$A$682</f>
        <v/>
      </c>
      <c r="B685" s="20">
        <f>IF(Тех_Движение!$F$682&gt;0,Тех_Движение!$I$682,"")</f>
        <v/>
      </c>
      <c r="C685" s="20">
        <f>IF($B685="","",Тех_Движение!$D$682)</f>
        <v/>
      </c>
      <c r="D685" s="42">
        <f>IF($B685="","",Тех_Движение!$B$682)</f>
        <v/>
      </c>
      <c r="E685" s="54">
        <f>IF($B685="","",Тех_Движение!$F$682)</f>
        <v/>
      </c>
      <c r="F685" s="54">
        <f>IF($B685="","",SUMIFS($E$5:$E684,$C$5:$C684,$C685))</f>
        <v/>
      </c>
      <c r="G685" s="54">
        <f>IF($B685="","",MAX(0,$E685-MAX(0,SUMIFS(Тех_Движение!$G$2:$G$5111,Тех_Движение!$D$2:$D$5111,$C685,Тех_Движение!$B$2:$B$5111,"&lt;="&amp;Настройки!$B$5-1)-$F685)))</f>
        <v/>
      </c>
      <c r="H685" s="54">
        <f>IF($B685="","",IF(AND($D685&gt;=Настройки!$B$5,$D685&lt;=Настройки!$B$6),$E685,0))</f>
        <v/>
      </c>
      <c r="I685" s="54">
        <f>IF($B685="","",$G685+$H685-$J685)</f>
        <v/>
      </c>
      <c r="J685" s="54">
        <f>IF($B685="","",MAX(0,$E685-MAX(0,SUMIFS(Тех_Движение!$G$2:$G$5111,Тех_Движение!$D$2:$D$5111,$C685,Тех_Движение!$B$2:$B$5111,"&lt;="&amp;Настройки!$B$6)-$F685)))</f>
        <v/>
      </c>
      <c r="K685" s="54">
        <f>IF(OR($B685="",K$3&lt;$D685+Настройки!$B$7),0,MAX(0,$E685-MAX(0,SUMIFS(Тех_Движение!$G$2:$G$5111,Тех_Движение!$D$2:$D$5111,$C685,Тех_Движение!$B$2:$B$5111,"&lt;="&amp;K$3)-$F685)))</f>
        <v/>
      </c>
      <c r="L685" s="54">
        <f>IF(OR($B685="",L$3&lt;$D685+Настройки!$B$7),0,MAX(0,$E685-MAX(0,SUMIFS(Тех_Движение!$G$2:$G$5111,Тех_Движение!$D$2:$D$5111,$C685,Тех_Движение!$B$2:$B$5111,"&lt;="&amp;L$3)-$F685)))</f>
        <v/>
      </c>
      <c r="M685" s="54">
        <f>IF(OR($B685="",M$3&lt;$D685+Настройки!$B$7),0,MAX(0,$E685-MAX(0,SUMIFS(Тех_Движение!$G$2:$G$5111,Тех_Движение!$D$2:$D$5111,$C685,Тех_Движение!$B$2:$B$5111,"&lt;="&amp;M$3)-$F685)))</f>
        <v/>
      </c>
      <c r="N685" s="54">
        <f>IF(OR($B685="",N$3&lt;$D685+Настройки!$B$7),0,MAX(0,$E685-MAX(0,SUMIFS(Тех_Движение!$G$2:$G$5111,Тех_Движение!$D$2:$D$5111,$C685,Тех_Движение!$B$2:$B$5111,"&lt;="&amp;N$3)-$F685)))</f>
        <v/>
      </c>
      <c r="O685" s="54">
        <f>IF(OR($B685="",O$3&lt;$D685+Настройки!$B$7),0,MAX(0,$E685-MAX(0,SUMIFS(Тех_Движение!$G$2:$G$5111,Тех_Движение!$D$2:$D$5111,$C685,Тех_Движение!$B$2:$B$5111,"&lt;="&amp;O$3)-$F685)))</f>
        <v/>
      </c>
      <c r="P685" s="54">
        <f>IF(OR($B685="",P$3&lt;$D685+Настройки!$B$7),0,MAX(0,$E685-MAX(0,SUMIFS(Тех_Движение!$G$2:$G$5111,Тех_Движение!$D$2:$D$5111,$C685,Тех_Движение!$B$2:$B$5111,"&lt;="&amp;P$3)-$F685)))</f>
        <v/>
      </c>
      <c r="Q685" s="54">
        <f>IF(OR($B685="",Q$3&lt;$D685+Настройки!$B$7),0,MAX(0,$E685-MAX(0,SUMIFS(Тех_Движение!$G$2:$G$5111,Тех_Движение!$D$2:$D$5111,$C685,Тех_Движение!$B$2:$B$5111,"&lt;="&amp;Q$3)-$F685)))</f>
        <v/>
      </c>
      <c r="R685" s="54">
        <f>IF($B685="","",SUM($K685:$Q685))</f>
        <v/>
      </c>
      <c r="S685" s="56">
        <f>IF($B685="","",VLOOKUP($C685,Настройки!$A$11:$L$17,9,FALSE))</f>
        <v/>
      </c>
      <c r="T685" s="56">
        <f>IF($B685="","",$R685*$S685)</f>
        <v/>
      </c>
    </row>
    <row r="686">
      <c r="A686" s="20">
        <f>Тех_Движение!$A$683</f>
        <v/>
      </c>
      <c r="B686" s="20">
        <f>IF(Тех_Движение!$F$683&gt;0,Тех_Движение!$I$683,"")</f>
        <v/>
      </c>
      <c r="C686" s="20">
        <f>IF($B686="","",Тех_Движение!$D$683)</f>
        <v/>
      </c>
      <c r="D686" s="42">
        <f>IF($B686="","",Тех_Движение!$B$683)</f>
        <v/>
      </c>
      <c r="E686" s="54">
        <f>IF($B686="","",Тех_Движение!$F$683)</f>
        <v/>
      </c>
      <c r="F686" s="54">
        <f>IF($B686="","",SUMIFS($E$5:$E685,$C$5:$C685,$C686))</f>
        <v/>
      </c>
      <c r="G686" s="54">
        <f>IF($B686="","",MAX(0,$E686-MAX(0,SUMIFS(Тех_Движение!$G$2:$G$5111,Тех_Движение!$D$2:$D$5111,$C686,Тех_Движение!$B$2:$B$5111,"&lt;="&amp;Настройки!$B$5-1)-$F686)))</f>
        <v/>
      </c>
      <c r="H686" s="54">
        <f>IF($B686="","",IF(AND($D686&gt;=Настройки!$B$5,$D686&lt;=Настройки!$B$6),$E686,0))</f>
        <v/>
      </c>
      <c r="I686" s="54">
        <f>IF($B686="","",$G686+$H686-$J686)</f>
        <v/>
      </c>
      <c r="J686" s="54">
        <f>IF($B686="","",MAX(0,$E686-MAX(0,SUMIFS(Тех_Движение!$G$2:$G$5111,Тех_Движение!$D$2:$D$5111,$C686,Тех_Движение!$B$2:$B$5111,"&lt;="&amp;Настройки!$B$6)-$F686)))</f>
        <v/>
      </c>
      <c r="K686" s="54">
        <f>IF(OR($B686="",K$3&lt;$D686+Настройки!$B$7),0,MAX(0,$E686-MAX(0,SUMIFS(Тех_Движение!$G$2:$G$5111,Тех_Движение!$D$2:$D$5111,$C686,Тех_Движение!$B$2:$B$5111,"&lt;="&amp;K$3)-$F686)))</f>
        <v/>
      </c>
      <c r="L686" s="54">
        <f>IF(OR($B686="",L$3&lt;$D686+Настройки!$B$7),0,MAX(0,$E686-MAX(0,SUMIFS(Тех_Движение!$G$2:$G$5111,Тех_Движение!$D$2:$D$5111,$C686,Тех_Движение!$B$2:$B$5111,"&lt;="&amp;L$3)-$F686)))</f>
        <v/>
      </c>
      <c r="M686" s="54">
        <f>IF(OR($B686="",M$3&lt;$D686+Настройки!$B$7),0,MAX(0,$E686-MAX(0,SUMIFS(Тех_Движение!$G$2:$G$5111,Тех_Движение!$D$2:$D$5111,$C686,Тех_Движение!$B$2:$B$5111,"&lt;="&amp;M$3)-$F686)))</f>
        <v/>
      </c>
      <c r="N686" s="54">
        <f>IF(OR($B686="",N$3&lt;$D686+Настройки!$B$7),0,MAX(0,$E686-MAX(0,SUMIFS(Тех_Движение!$G$2:$G$5111,Тех_Движение!$D$2:$D$5111,$C686,Тех_Движение!$B$2:$B$5111,"&lt;="&amp;N$3)-$F686)))</f>
        <v/>
      </c>
      <c r="O686" s="54">
        <f>IF(OR($B686="",O$3&lt;$D686+Настройки!$B$7),0,MAX(0,$E686-MAX(0,SUMIFS(Тех_Движение!$G$2:$G$5111,Тех_Движение!$D$2:$D$5111,$C686,Тех_Движение!$B$2:$B$5111,"&lt;="&amp;O$3)-$F686)))</f>
        <v/>
      </c>
      <c r="P686" s="54">
        <f>IF(OR($B686="",P$3&lt;$D686+Настройки!$B$7),0,MAX(0,$E686-MAX(0,SUMIFS(Тех_Движение!$G$2:$G$5111,Тех_Движение!$D$2:$D$5111,$C686,Тех_Движение!$B$2:$B$5111,"&lt;="&amp;P$3)-$F686)))</f>
        <v/>
      </c>
      <c r="Q686" s="54">
        <f>IF(OR($B686="",Q$3&lt;$D686+Настройки!$B$7),0,MAX(0,$E686-MAX(0,SUMIFS(Тех_Движение!$G$2:$G$5111,Тех_Движение!$D$2:$D$5111,$C686,Тех_Движение!$B$2:$B$5111,"&lt;="&amp;Q$3)-$F686)))</f>
        <v/>
      </c>
      <c r="R686" s="54">
        <f>IF($B686="","",SUM($K686:$Q686))</f>
        <v/>
      </c>
      <c r="S686" s="56">
        <f>IF($B686="","",VLOOKUP($C686,Настройки!$A$11:$L$17,9,FALSE))</f>
        <v/>
      </c>
      <c r="T686" s="56">
        <f>IF($B686="","",$R686*$S686)</f>
        <v/>
      </c>
    </row>
    <row r="687">
      <c r="A687" s="20">
        <f>Тех_Движение!$A$684</f>
        <v/>
      </c>
      <c r="B687" s="20">
        <f>IF(Тех_Движение!$F$684&gt;0,Тех_Движение!$I$684,"")</f>
        <v/>
      </c>
      <c r="C687" s="20">
        <f>IF($B687="","",Тех_Движение!$D$684)</f>
        <v/>
      </c>
      <c r="D687" s="42">
        <f>IF($B687="","",Тех_Движение!$B$684)</f>
        <v/>
      </c>
      <c r="E687" s="54">
        <f>IF($B687="","",Тех_Движение!$F$684)</f>
        <v/>
      </c>
      <c r="F687" s="54">
        <f>IF($B687="","",SUMIFS($E$5:$E686,$C$5:$C686,$C687))</f>
        <v/>
      </c>
      <c r="G687" s="54">
        <f>IF($B687="","",MAX(0,$E687-MAX(0,SUMIFS(Тех_Движение!$G$2:$G$5111,Тех_Движение!$D$2:$D$5111,$C687,Тех_Движение!$B$2:$B$5111,"&lt;="&amp;Настройки!$B$5-1)-$F687)))</f>
        <v/>
      </c>
      <c r="H687" s="54">
        <f>IF($B687="","",IF(AND($D687&gt;=Настройки!$B$5,$D687&lt;=Настройки!$B$6),$E687,0))</f>
        <v/>
      </c>
      <c r="I687" s="54">
        <f>IF($B687="","",$G687+$H687-$J687)</f>
        <v/>
      </c>
      <c r="J687" s="54">
        <f>IF($B687="","",MAX(0,$E687-MAX(0,SUMIFS(Тех_Движение!$G$2:$G$5111,Тех_Движение!$D$2:$D$5111,$C687,Тех_Движение!$B$2:$B$5111,"&lt;="&amp;Настройки!$B$6)-$F687)))</f>
        <v/>
      </c>
      <c r="K687" s="54">
        <f>IF(OR($B687="",K$3&lt;$D687+Настройки!$B$7),0,MAX(0,$E687-MAX(0,SUMIFS(Тех_Движение!$G$2:$G$5111,Тех_Движение!$D$2:$D$5111,$C687,Тех_Движение!$B$2:$B$5111,"&lt;="&amp;K$3)-$F687)))</f>
        <v/>
      </c>
      <c r="L687" s="54">
        <f>IF(OR($B687="",L$3&lt;$D687+Настройки!$B$7),0,MAX(0,$E687-MAX(0,SUMIFS(Тех_Движение!$G$2:$G$5111,Тех_Движение!$D$2:$D$5111,$C687,Тех_Движение!$B$2:$B$5111,"&lt;="&amp;L$3)-$F687)))</f>
        <v/>
      </c>
      <c r="M687" s="54">
        <f>IF(OR($B687="",M$3&lt;$D687+Настройки!$B$7),0,MAX(0,$E687-MAX(0,SUMIFS(Тех_Движение!$G$2:$G$5111,Тех_Движение!$D$2:$D$5111,$C687,Тех_Движение!$B$2:$B$5111,"&lt;="&amp;M$3)-$F687)))</f>
        <v/>
      </c>
      <c r="N687" s="54">
        <f>IF(OR($B687="",N$3&lt;$D687+Настройки!$B$7),0,MAX(0,$E687-MAX(0,SUMIFS(Тех_Движение!$G$2:$G$5111,Тех_Движение!$D$2:$D$5111,$C687,Тех_Движение!$B$2:$B$5111,"&lt;="&amp;N$3)-$F687)))</f>
        <v/>
      </c>
      <c r="O687" s="54">
        <f>IF(OR($B687="",O$3&lt;$D687+Настройки!$B$7),0,MAX(0,$E687-MAX(0,SUMIFS(Тех_Движение!$G$2:$G$5111,Тех_Движение!$D$2:$D$5111,$C687,Тех_Движение!$B$2:$B$5111,"&lt;="&amp;O$3)-$F687)))</f>
        <v/>
      </c>
      <c r="P687" s="54">
        <f>IF(OR($B687="",P$3&lt;$D687+Настройки!$B$7),0,MAX(0,$E687-MAX(0,SUMIFS(Тех_Движение!$G$2:$G$5111,Тех_Движение!$D$2:$D$5111,$C687,Тех_Движение!$B$2:$B$5111,"&lt;="&amp;P$3)-$F687)))</f>
        <v/>
      </c>
      <c r="Q687" s="54">
        <f>IF(OR($B687="",Q$3&lt;$D687+Настройки!$B$7),0,MAX(0,$E687-MAX(0,SUMIFS(Тех_Движение!$G$2:$G$5111,Тех_Движение!$D$2:$D$5111,$C687,Тех_Движение!$B$2:$B$5111,"&lt;="&amp;Q$3)-$F687)))</f>
        <v/>
      </c>
      <c r="R687" s="54">
        <f>IF($B687="","",SUM($K687:$Q687))</f>
        <v/>
      </c>
      <c r="S687" s="56">
        <f>IF($B687="","",VLOOKUP($C687,Настройки!$A$11:$L$17,9,FALSE))</f>
        <v/>
      </c>
      <c r="T687" s="56">
        <f>IF($B687="","",$R687*$S687)</f>
        <v/>
      </c>
    </row>
    <row r="688">
      <c r="A688" s="20">
        <f>Тех_Движение!$A$685</f>
        <v/>
      </c>
      <c r="B688" s="20">
        <f>IF(Тех_Движение!$F$685&gt;0,Тех_Движение!$I$685,"")</f>
        <v/>
      </c>
      <c r="C688" s="20">
        <f>IF($B688="","",Тех_Движение!$D$685)</f>
        <v/>
      </c>
      <c r="D688" s="42">
        <f>IF($B688="","",Тех_Движение!$B$685)</f>
        <v/>
      </c>
      <c r="E688" s="54">
        <f>IF($B688="","",Тех_Движение!$F$685)</f>
        <v/>
      </c>
      <c r="F688" s="54">
        <f>IF($B688="","",SUMIFS($E$5:$E687,$C$5:$C687,$C688))</f>
        <v/>
      </c>
      <c r="G688" s="54">
        <f>IF($B688="","",MAX(0,$E688-MAX(0,SUMIFS(Тех_Движение!$G$2:$G$5111,Тех_Движение!$D$2:$D$5111,$C688,Тех_Движение!$B$2:$B$5111,"&lt;="&amp;Настройки!$B$5-1)-$F688)))</f>
        <v/>
      </c>
      <c r="H688" s="54">
        <f>IF($B688="","",IF(AND($D688&gt;=Настройки!$B$5,$D688&lt;=Настройки!$B$6),$E688,0))</f>
        <v/>
      </c>
      <c r="I688" s="54">
        <f>IF($B688="","",$G688+$H688-$J688)</f>
        <v/>
      </c>
      <c r="J688" s="54">
        <f>IF($B688="","",MAX(0,$E688-MAX(0,SUMIFS(Тех_Движение!$G$2:$G$5111,Тех_Движение!$D$2:$D$5111,$C688,Тех_Движение!$B$2:$B$5111,"&lt;="&amp;Настройки!$B$6)-$F688)))</f>
        <v/>
      </c>
      <c r="K688" s="54">
        <f>IF(OR($B688="",K$3&lt;$D688+Настройки!$B$7),0,MAX(0,$E688-MAX(0,SUMIFS(Тех_Движение!$G$2:$G$5111,Тех_Движение!$D$2:$D$5111,$C688,Тех_Движение!$B$2:$B$5111,"&lt;="&amp;K$3)-$F688)))</f>
        <v/>
      </c>
      <c r="L688" s="54">
        <f>IF(OR($B688="",L$3&lt;$D688+Настройки!$B$7),0,MAX(0,$E688-MAX(0,SUMIFS(Тех_Движение!$G$2:$G$5111,Тех_Движение!$D$2:$D$5111,$C688,Тех_Движение!$B$2:$B$5111,"&lt;="&amp;L$3)-$F688)))</f>
        <v/>
      </c>
      <c r="M688" s="54">
        <f>IF(OR($B688="",M$3&lt;$D688+Настройки!$B$7),0,MAX(0,$E688-MAX(0,SUMIFS(Тех_Движение!$G$2:$G$5111,Тех_Движение!$D$2:$D$5111,$C688,Тех_Движение!$B$2:$B$5111,"&lt;="&amp;M$3)-$F688)))</f>
        <v/>
      </c>
      <c r="N688" s="54">
        <f>IF(OR($B688="",N$3&lt;$D688+Настройки!$B$7),0,MAX(0,$E688-MAX(0,SUMIFS(Тех_Движение!$G$2:$G$5111,Тех_Движение!$D$2:$D$5111,$C688,Тех_Движение!$B$2:$B$5111,"&lt;="&amp;N$3)-$F688)))</f>
        <v/>
      </c>
      <c r="O688" s="54">
        <f>IF(OR($B688="",O$3&lt;$D688+Настройки!$B$7),0,MAX(0,$E688-MAX(0,SUMIFS(Тех_Движение!$G$2:$G$5111,Тех_Движение!$D$2:$D$5111,$C688,Тех_Движение!$B$2:$B$5111,"&lt;="&amp;O$3)-$F688)))</f>
        <v/>
      </c>
      <c r="P688" s="54">
        <f>IF(OR($B688="",P$3&lt;$D688+Настройки!$B$7),0,MAX(0,$E688-MAX(0,SUMIFS(Тех_Движение!$G$2:$G$5111,Тех_Движение!$D$2:$D$5111,$C688,Тех_Движение!$B$2:$B$5111,"&lt;="&amp;P$3)-$F688)))</f>
        <v/>
      </c>
      <c r="Q688" s="54">
        <f>IF(OR($B688="",Q$3&lt;$D688+Настройки!$B$7),0,MAX(0,$E688-MAX(0,SUMIFS(Тех_Движение!$G$2:$G$5111,Тех_Движение!$D$2:$D$5111,$C688,Тех_Движение!$B$2:$B$5111,"&lt;="&amp;Q$3)-$F688)))</f>
        <v/>
      </c>
      <c r="R688" s="54">
        <f>IF($B688="","",SUM($K688:$Q688))</f>
        <v/>
      </c>
      <c r="S688" s="56">
        <f>IF($B688="","",VLOOKUP($C688,Настройки!$A$11:$L$17,9,FALSE))</f>
        <v/>
      </c>
      <c r="T688" s="56">
        <f>IF($B688="","",$R688*$S688)</f>
        <v/>
      </c>
    </row>
    <row r="689">
      <c r="A689" s="20">
        <f>Тех_Движение!$A$686</f>
        <v/>
      </c>
      <c r="B689" s="20">
        <f>IF(Тех_Движение!$F$686&gt;0,Тех_Движение!$I$686,"")</f>
        <v/>
      </c>
      <c r="C689" s="20">
        <f>IF($B689="","",Тех_Движение!$D$686)</f>
        <v/>
      </c>
      <c r="D689" s="42">
        <f>IF($B689="","",Тех_Движение!$B$686)</f>
        <v/>
      </c>
      <c r="E689" s="54">
        <f>IF($B689="","",Тех_Движение!$F$686)</f>
        <v/>
      </c>
      <c r="F689" s="54">
        <f>IF($B689="","",SUMIFS($E$5:$E688,$C$5:$C688,$C689))</f>
        <v/>
      </c>
      <c r="G689" s="54">
        <f>IF($B689="","",MAX(0,$E689-MAX(0,SUMIFS(Тех_Движение!$G$2:$G$5111,Тех_Движение!$D$2:$D$5111,$C689,Тех_Движение!$B$2:$B$5111,"&lt;="&amp;Настройки!$B$5-1)-$F689)))</f>
        <v/>
      </c>
      <c r="H689" s="54">
        <f>IF($B689="","",IF(AND($D689&gt;=Настройки!$B$5,$D689&lt;=Настройки!$B$6),$E689,0))</f>
        <v/>
      </c>
      <c r="I689" s="54">
        <f>IF($B689="","",$G689+$H689-$J689)</f>
        <v/>
      </c>
      <c r="J689" s="54">
        <f>IF($B689="","",MAX(0,$E689-MAX(0,SUMIFS(Тех_Движение!$G$2:$G$5111,Тех_Движение!$D$2:$D$5111,$C689,Тех_Движение!$B$2:$B$5111,"&lt;="&amp;Настройки!$B$6)-$F689)))</f>
        <v/>
      </c>
      <c r="K689" s="54">
        <f>IF(OR($B689="",K$3&lt;$D689+Настройки!$B$7),0,MAX(0,$E689-MAX(0,SUMIFS(Тех_Движение!$G$2:$G$5111,Тех_Движение!$D$2:$D$5111,$C689,Тех_Движение!$B$2:$B$5111,"&lt;="&amp;K$3)-$F689)))</f>
        <v/>
      </c>
      <c r="L689" s="54">
        <f>IF(OR($B689="",L$3&lt;$D689+Настройки!$B$7),0,MAX(0,$E689-MAX(0,SUMIFS(Тех_Движение!$G$2:$G$5111,Тех_Движение!$D$2:$D$5111,$C689,Тех_Движение!$B$2:$B$5111,"&lt;="&amp;L$3)-$F689)))</f>
        <v/>
      </c>
      <c r="M689" s="54">
        <f>IF(OR($B689="",M$3&lt;$D689+Настройки!$B$7),0,MAX(0,$E689-MAX(0,SUMIFS(Тех_Движение!$G$2:$G$5111,Тех_Движение!$D$2:$D$5111,$C689,Тех_Движение!$B$2:$B$5111,"&lt;="&amp;M$3)-$F689)))</f>
        <v/>
      </c>
      <c r="N689" s="54">
        <f>IF(OR($B689="",N$3&lt;$D689+Настройки!$B$7),0,MAX(0,$E689-MAX(0,SUMIFS(Тех_Движение!$G$2:$G$5111,Тех_Движение!$D$2:$D$5111,$C689,Тех_Движение!$B$2:$B$5111,"&lt;="&amp;N$3)-$F689)))</f>
        <v/>
      </c>
      <c r="O689" s="54">
        <f>IF(OR($B689="",O$3&lt;$D689+Настройки!$B$7),0,MAX(0,$E689-MAX(0,SUMIFS(Тех_Движение!$G$2:$G$5111,Тех_Движение!$D$2:$D$5111,$C689,Тех_Движение!$B$2:$B$5111,"&lt;="&amp;O$3)-$F689)))</f>
        <v/>
      </c>
      <c r="P689" s="54">
        <f>IF(OR($B689="",P$3&lt;$D689+Настройки!$B$7),0,MAX(0,$E689-MAX(0,SUMIFS(Тех_Движение!$G$2:$G$5111,Тех_Движение!$D$2:$D$5111,$C689,Тех_Движение!$B$2:$B$5111,"&lt;="&amp;P$3)-$F689)))</f>
        <v/>
      </c>
      <c r="Q689" s="54">
        <f>IF(OR($B689="",Q$3&lt;$D689+Настройки!$B$7),0,MAX(0,$E689-MAX(0,SUMIFS(Тех_Движение!$G$2:$G$5111,Тех_Движение!$D$2:$D$5111,$C689,Тех_Движение!$B$2:$B$5111,"&lt;="&amp;Q$3)-$F689)))</f>
        <v/>
      </c>
      <c r="R689" s="54">
        <f>IF($B689="","",SUM($K689:$Q689))</f>
        <v/>
      </c>
      <c r="S689" s="56">
        <f>IF($B689="","",VLOOKUP($C689,Настройки!$A$11:$L$17,9,FALSE))</f>
        <v/>
      </c>
      <c r="T689" s="56">
        <f>IF($B689="","",$R689*$S689)</f>
        <v/>
      </c>
    </row>
    <row r="690">
      <c r="A690" s="20">
        <f>Тех_Движение!$A$687</f>
        <v/>
      </c>
      <c r="B690" s="20">
        <f>IF(Тех_Движение!$F$687&gt;0,Тех_Движение!$I$687,"")</f>
        <v/>
      </c>
      <c r="C690" s="20">
        <f>IF($B690="","",Тех_Движение!$D$687)</f>
        <v/>
      </c>
      <c r="D690" s="42">
        <f>IF($B690="","",Тех_Движение!$B$687)</f>
        <v/>
      </c>
      <c r="E690" s="54">
        <f>IF($B690="","",Тех_Движение!$F$687)</f>
        <v/>
      </c>
      <c r="F690" s="54">
        <f>IF($B690="","",SUMIFS($E$5:$E689,$C$5:$C689,$C690))</f>
        <v/>
      </c>
      <c r="G690" s="54">
        <f>IF($B690="","",MAX(0,$E690-MAX(0,SUMIFS(Тех_Движение!$G$2:$G$5111,Тех_Движение!$D$2:$D$5111,$C690,Тех_Движение!$B$2:$B$5111,"&lt;="&amp;Настройки!$B$5-1)-$F690)))</f>
        <v/>
      </c>
      <c r="H690" s="54">
        <f>IF($B690="","",IF(AND($D690&gt;=Настройки!$B$5,$D690&lt;=Настройки!$B$6),$E690,0))</f>
        <v/>
      </c>
      <c r="I690" s="54">
        <f>IF($B690="","",$G690+$H690-$J690)</f>
        <v/>
      </c>
      <c r="J690" s="54">
        <f>IF($B690="","",MAX(0,$E690-MAX(0,SUMIFS(Тех_Движение!$G$2:$G$5111,Тех_Движение!$D$2:$D$5111,$C690,Тех_Движение!$B$2:$B$5111,"&lt;="&amp;Настройки!$B$6)-$F690)))</f>
        <v/>
      </c>
      <c r="K690" s="54">
        <f>IF(OR($B690="",K$3&lt;$D690+Настройки!$B$7),0,MAX(0,$E690-MAX(0,SUMIFS(Тех_Движение!$G$2:$G$5111,Тех_Движение!$D$2:$D$5111,$C690,Тех_Движение!$B$2:$B$5111,"&lt;="&amp;K$3)-$F690)))</f>
        <v/>
      </c>
      <c r="L690" s="54">
        <f>IF(OR($B690="",L$3&lt;$D690+Настройки!$B$7),0,MAX(0,$E690-MAX(0,SUMIFS(Тех_Движение!$G$2:$G$5111,Тех_Движение!$D$2:$D$5111,$C690,Тех_Движение!$B$2:$B$5111,"&lt;="&amp;L$3)-$F690)))</f>
        <v/>
      </c>
      <c r="M690" s="54">
        <f>IF(OR($B690="",M$3&lt;$D690+Настройки!$B$7),0,MAX(0,$E690-MAX(0,SUMIFS(Тех_Движение!$G$2:$G$5111,Тех_Движение!$D$2:$D$5111,$C690,Тех_Движение!$B$2:$B$5111,"&lt;="&amp;M$3)-$F690)))</f>
        <v/>
      </c>
      <c r="N690" s="54">
        <f>IF(OR($B690="",N$3&lt;$D690+Настройки!$B$7),0,MAX(0,$E690-MAX(0,SUMIFS(Тех_Движение!$G$2:$G$5111,Тех_Движение!$D$2:$D$5111,$C690,Тех_Движение!$B$2:$B$5111,"&lt;="&amp;N$3)-$F690)))</f>
        <v/>
      </c>
      <c r="O690" s="54">
        <f>IF(OR($B690="",O$3&lt;$D690+Настройки!$B$7),0,MAX(0,$E690-MAX(0,SUMIFS(Тех_Движение!$G$2:$G$5111,Тех_Движение!$D$2:$D$5111,$C690,Тех_Движение!$B$2:$B$5111,"&lt;="&amp;O$3)-$F690)))</f>
        <v/>
      </c>
      <c r="P690" s="54">
        <f>IF(OR($B690="",P$3&lt;$D690+Настройки!$B$7),0,MAX(0,$E690-MAX(0,SUMIFS(Тех_Движение!$G$2:$G$5111,Тех_Движение!$D$2:$D$5111,$C690,Тех_Движение!$B$2:$B$5111,"&lt;="&amp;P$3)-$F690)))</f>
        <v/>
      </c>
      <c r="Q690" s="54">
        <f>IF(OR($B690="",Q$3&lt;$D690+Настройки!$B$7),0,MAX(0,$E690-MAX(0,SUMIFS(Тех_Движение!$G$2:$G$5111,Тех_Движение!$D$2:$D$5111,$C690,Тех_Движение!$B$2:$B$5111,"&lt;="&amp;Q$3)-$F690)))</f>
        <v/>
      </c>
      <c r="R690" s="54">
        <f>IF($B690="","",SUM($K690:$Q690))</f>
        <v/>
      </c>
      <c r="S690" s="56">
        <f>IF($B690="","",VLOOKUP($C690,Настройки!$A$11:$L$17,9,FALSE))</f>
        <v/>
      </c>
      <c r="T690" s="56">
        <f>IF($B690="","",$R690*$S690)</f>
        <v/>
      </c>
    </row>
    <row r="691">
      <c r="A691" s="20">
        <f>Тех_Движение!$A$688</f>
        <v/>
      </c>
      <c r="B691" s="20">
        <f>IF(Тех_Движение!$F$688&gt;0,Тех_Движение!$I$688,"")</f>
        <v/>
      </c>
      <c r="C691" s="20">
        <f>IF($B691="","",Тех_Движение!$D$688)</f>
        <v/>
      </c>
      <c r="D691" s="42">
        <f>IF($B691="","",Тех_Движение!$B$688)</f>
        <v/>
      </c>
      <c r="E691" s="54">
        <f>IF($B691="","",Тех_Движение!$F$688)</f>
        <v/>
      </c>
      <c r="F691" s="54">
        <f>IF($B691="","",SUMIFS($E$5:$E690,$C$5:$C690,$C691))</f>
        <v/>
      </c>
      <c r="G691" s="54">
        <f>IF($B691="","",MAX(0,$E691-MAX(0,SUMIFS(Тех_Движение!$G$2:$G$5111,Тех_Движение!$D$2:$D$5111,$C691,Тех_Движение!$B$2:$B$5111,"&lt;="&amp;Настройки!$B$5-1)-$F691)))</f>
        <v/>
      </c>
      <c r="H691" s="54">
        <f>IF($B691="","",IF(AND($D691&gt;=Настройки!$B$5,$D691&lt;=Настройки!$B$6),$E691,0))</f>
        <v/>
      </c>
      <c r="I691" s="54">
        <f>IF($B691="","",$G691+$H691-$J691)</f>
        <v/>
      </c>
      <c r="J691" s="54">
        <f>IF($B691="","",MAX(0,$E691-MAX(0,SUMIFS(Тех_Движение!$G$2:$G$5111,Тех_Движение!$D$2:$D$5111,$C691,Тех_Движение!$B$2:$B$5111,"&lt;="&amp;Настройки!$B$6)-$F691)))</f>
        <v/>
      </c>
      <c r="K691" s="54">
        <f>IF(OR($B691="",K$3&lt;$D691+Настройки!$B$7),0,MAX(0,$E691-MAX(0,SUMIFS(Тех_Движение!$G$2:$G$5111,Тех_Движение!$D$2:$D$5111,$C691,Тех_Движение!$B$2:$B$5111,"&lt;="&amp;K$3)-$F691)))</f>
        <v/>
      </c>
      <c r="L691" s="54">
        <f>IF(OR($B691="",L$3&lt;$D691+Настройки!$B$7),0,MAX(0,$E691-MAX(0,SUMIFS(Тех_Движение!$G$2:$G$5111,Тех_Движение!$D$2:$D$5111,$C691,Тех_Движение!$B$2:$B$5111,"&lt;="&amp;L$3)-$F691)))</f>
        <v/>
      </c>
      <c r="M691" s="54">
        <f>IF(OR($B691="",M$3&lt;$D691+Настройки!$B$7),0,MAX(0,$E691-MAX(0,SUMIFS(Тех_Движение!$G$2:$G$5111,Тех_Движение!$D$2:$D$5111,$C691,Тех_Движение!$B$2:$B$5111,"&lt;="&amp;M$3)-$F691)))</f>
        <v/>
      </c>
      <c r="N691" s="54">
        <f>IF(OR($B691="",N$3&lt;$D691+Настройки!$B$7),0,MAX(0,$E691-MAX(0,SUMIFS(Тех_Движение!$G$2:$G$5111,Тех_Движение!$D$2:$D$5111,$C691,Тех_Движение!$B$2:$B$5111,"&lt;="&amp;N$3)-$F691)))</f>
        <v/>
      </c>
      <c r="O691" s="54">
        <f>IF(OR($B691="",O$3&lt;$D691+Настройки!$B$7),0,MAX(0,$E691-MAX(0,SUMIFS(Тех_Движение!$G$2:$G$5111,Тех_Движение!$D$2:$D$5111,$C691,Тех_Движение!$B$2:$B$5111,"&lt;="&amp;O$3)-$F691)))</f>
        <v/>
      </c>
      <c r="P691" s="54">
        <f>IF(OR($B691="",P$3&lt;$D691+Настройки!$B$7),0,MAX(0,$E691-MAX(0,SUMIFS(Тех_Движение!$G$2:$G$5111,Тех_Движение!$D$2:$D$5111,$C691,Тех_Движение!$B$2:$B$5111,"&lt;="&amp;P$3)-$F691)))</f>
        <v/>
      </c>
      <c r="Q691" s="54">
        <f>IF(OR($B691="",Q$3&lt;$D691+Настройки!$B$7),0,MAX(0,$E691-MAX(0,SUMIFS(Тех_Движение!$G$2:$G$5111,Тех_Движение!$D$2:$D$5111,$C691,Тех_Движение!$B$2:$B$5111,"&lt;="&amp;Q$3)-$F691)))</f>
        <v/>
      </c>
      <c r="R691" s="54">
        <f>IF($B691="","",SUM($K691:$Q691))</f>
        <v/>
      </c>
      <c r="S691" s="56">
        <f>IF($B691="","",VLOOKUP($C691,Настройки!$A$11:$L$17,9,FALSE))</f>
        <v/>
      </c>
      <c r="T691" s="56">
        <f>IF($B691="","",$R691*$S691)</f>
        <v/>
      </c>
    </row>
    <row r="692">
      <c r="A692" s="20">
        <f>Тех_Движение!$A$689</f>
        <v/>
      </c>
      <c r="B692" s="20">
        <f>IF(Тех_Движение!$F$689&gt;0,Тех_Движение!$I$689,"")</f>
        <v/>
      </c>
      <c r="C692" s="20">
        <f>IF($B692="","",Тех_Движение!$D$689)</f>
        <v/>
      </c>
      <c r="D692" s="42">
        <f>IF($B692="","",Тех_Движение!$B$689)</f>
        <v/>
      </c>
      <c r="E692" s="54">
        <f>IF($B692="","",Тех_Движение!$F$689)</f>
        <v/>
      </c>
      <c r="F692" s="54">
        <f>IF($B692="","",SUMIFS($E$5:$E691,$C$5:$C691,$C692))</f>
        <v/>
      </c>
      <c r="G692" s="54">
        <f>IF($B692="","",MAX(0,$E692-MAX(0,SUMIFS(Тех_Движение!$G$2:$G$5111,Тех_Движение!$D$2:$D$5111,$C692,Тех_Движение!$B$2:$B$5111,"&lt;="&amp;Настройки!$B$5-1)-$F692)))</f>
        <v/>
      </c>
      <c r="H692" s="54">
        <f>IF($B692="","",IF(AND($D692&gt;=Настройки!$B$5,$D692&lt;=Настройки!$B$6),$E692,0))</f>
        <v/>
      </c>
      <c r="I692" s="54">
        <f>IF($B692="","",$G692+$H692-$J692)</f>
        <v/>
      </c>
      <c r="J692" s="54">
        <f>IF($B692="","",MAX(0,$E692-MAX(0,SUMIFS(Тех_Движение!$G$2:$G$5111,Тех_Движение!$D$2:$D$5111,$C692,Тех_Движение!$B$2:$B$5111,"&lt;="&amp;Настройки!$B$6)-$F692)))</f>
        <v/>
      </c>
      <c r="K692" s="54">
        <f>IF(OR($B692="",K$3&lt;$D692+Настройки!$B$7),0,MAX(0,$E692-MAX(0,SUMIFS(Тех_Движение!$G$2:$G$5111,Тех_Движение!$D$2:$D$5111,$C692,Тех_Движение!$B$2:$B$5111,"&lt;="&amp;K$3)-$F692)))</f>
        <v/>
      </c>
      <c r="L692" s="54">
        <f>IF(OR($B692="",L$3&lt;$D692+Настройки!$B$7),0,MAX(0,$E692-MAX(0,SUMIFS(Тех_Движение!$G$2:$G$5111,Тех_Движение!$D$2:$D$5111,$C692,Тех_Движение!$B$2:$B$5111,"&lt;="&amp;L$3)-$F692)))</f>
        <v/>
      </c>
      <c r="M692" s="54">
        <f>IF(OR($B692="",M$3&lt;$D692+Настройки!$B$7),0,MAX(0,$E692-MAX(0,SUMIFS(Тех_Движение!$G$2:$G$5111,Тех_Движение!$D$2:$D$5111,$C692,Тех_Движение!$B$2:$B$5111,"&lt;="&amp;M$3)-$F692)))</f>
        <v/>
      </c>
      <c r="N692" s="54">
        <f>IF(OR($B692="",N$3&lt;$D692+Настройки!$B$7),0,MAX(0,$E692-MAX(0,SUMIFS(Тех_Движение!$G$2:$G$5111,Тех_Движение!$D$2:$D$5111,$C692,Тех_Движение!$B$2:$B$5111,"&lt;="&amp;N$3)-$F692)))</f>
        <v/>
      </c>
      <c r="O692" s="54">
        <f>IF(OR($B692="",O$3&lt;$D692+Настройки!$B$7),0,MAX(0,$E692-MAX(0,SUMIFS(Тех_Движение!$G$2:$G$5111,Тех_Движение!$D$2:$D$5111,$C692,Тех_Движение!$B$2:$B$5111,"&lt;="&amp;O$3)-$F692)))</f>
        <v/>
      </c>
      <c r="P692" s="54">
        <f>IF(OR($B692="",P$3&lt;$D692+Настройки!$B$7),0,MAX(0,$E692-MAX(0,SUMIFS(Тех_Движение!$G$2:$G$5111,Тех_Движение!$D$2:$D$5111,$C692,Тех_Движение!$B$2:$B$5111,"&lt;="&amp;P$3)-$F692)))</f>
        <v/>
      </c>
      <c r="Q692" s="54">
        <f>IF(OR($B692="",Q$3&lt;$D692+Настройки!$B$7),0,MAX(0,$E692-MAX(0,SUMIFS(Тех_Движение!$G$2:$G$5111,Тех_Движение!$D$2:$D$5111,$C692,Тех_Движение!$B$2:$B$5111,"&lt;="&amp;Q$3)-$F692)))</f>
        <v/>
      </c>
      <c r="R692" s="54">
        <f>IF($B692="","",SUM($K692:$Q692))</f>
        <v/>
      </c>
      <c r="S692" s="56">
        <f>IF($B692="","",VLOOKUP($C692,Настройки!$A$11:$L$17,9,FALSE))</f>
        <v/>
      </c>
      <c r="T692" s="56">
        <f>IF($B692="","",$R692*$S692)</f>
        <v/>
      </c>
    </row>
    <row r="693">
      <c r="A693" s="20">
        <f>Тех_Движение!$A$690</f>
        <v/>
      </c>
      <c r="B693" s="20">
        <f>IF(Тех_Движение!$F$690&gt;0,Тех_Движение!$I$690,"")</f>
        <v/>
      </c>
      <c r="C693" s="20">
        <f>IF($B693="","",Тех_Движение!$D$690)</f>
        <v/>
      </c>
      <c r="D693" s="42">
        <f>IF($B693="","",Тех_Движение!$B$690)</f>
        <v/>
      </c>
      <c r="E693" s="54">
        <f>IF($B693="","",Тех_Движение!$F$690)</f>
        <v/>
      </c>
      <c r="F693" s="54">
        <f>IF($B693="","",SUMIFS($E$5:$E692,$C$5:$C692,$C693))</f>
        <v/>
      </c>
      <c r="G693" s="54">
        <f>IF($B693="","",MAX(0,$E693-MAX(0,SUMIFS(Тех_Движение!$G$2:$G$5111,Тех_Движение!$D$2:$D$5111,$C693,Тех_Движение!$B$2:$B$5111,"&lt;="&amp;Настройки!$B$5-1)-$F693)))</f>
        <v/>
      </c>
      <c r="H693" s="54">
        <f>IF($B693="","",IF(AND($D693&gt;=Настройки!$B$5,$D693&lt;=Настройки!$B$6),$E693,0))</f>
        <v/>
      </c>
      <c r="I693" s="54">
        <f>IF($B693="","",$G693+$H693-$J693)</f>
        <v/>
      </c>
      <c r="J693" s="54">
        <f>IF($B693="","",MAX(0,$E693-MAX(0,SUMIFS(Тех_Движение!$G$2:$G$5111,Тех_Движение!$D$2:$D$5111,$C693,Тех_Движение!$B$2:$B$5111,"&lt;="&amp;Настройки!$B$6)-$F693)))</f>
        <v/>
      </c>
      <c r="K693" s="54">
        <f>IF(OR($B693="",K$3&lt;$D693+Настройки!$B$7),0,MAX(0,$E693-MAX(0,SUMIFS(Тех_Движение!$G$2:$G$5111,Тех_Движение!$D$2:$D$5111,$C693,Тех_Движение!$B$2:$B$5111,"&lt;="&amp;K$3)-$F693)))</f>
        <v/>
      </c>
      <c r="L693" s="54">
        <f>IF(OR($B693="",L$3&lt;$D693+Настройки!$B$7),0,MAX(0,$E693-MAX(0,SUMIFS(Тех_Движение!$G$2:$G$5111,Тех_Движение!$D$2:$D$5111,$C693,Тех_Движение!$B$2:$B$5111,"&lt;="&amp;L$3)-$F693)))</f>
        <v/>
      </c>
      <c r="M693" s="54">
        <f>IF(OR($B693="",M$3&lt;$D693+Настройки!$B$7),0,MAX(0,$E693-MAX(0,SUMIFS(Тех_Движение!$G$2:$G$5111,Тех_Движение!$D$2:$D$5111,$C693,Тех_Движение!$B$2:$B$5111,"&lt;="&amp;M$3)-$F693)))</f>
        <v/>
      </c>
      <c r="N693" s="54">
        <f>IF(OR($B693="",N$3&lt;$D693+Настройки!$B$7),0,MAX(0,$E693-MAX(0,SUMIFS(Тех_Движение!$G$2:$G$5111,Тех_Движение!$D$2:$D$5111,$C693,Тех_Движение!$B$2:$B$5111,"&lt;="&amp;N$3)-$F693)))</f>
        <v/>
      </c>
      <c r="O693" s="54">
        <f>IF(OR($B693="",O$3&lt;$D693+Настройки!$B$7),0,MAX(0,$E693-MAX(0,SUMIFS(Тех_Движение!$G$2:$G$5111,Тех_Движение!$D$2:$D$5111,$C693,Тех_Движение!$B$2:$B$5111,"&lt;="&amp;O$3)-$F693)))</f>
        <v/>
      </c>
      <c r="P693" s="54">
        <f>IF(OR($B693="",P$3&lt;$D693+Настройки!$B$7),0,MAX(0,$E693-MAX(0,SUMIFS(Тех_Движение!$G$2:$G$5111,Тех_Движение!$D$2:$D$5111,$C693,Тех_Движение!$B$2:$B$5111,"&lt;="&amp;P$3)-$F693)))</f>
        <v/>
      </c>
      <c r="Q693" s="54">
        <f>IF(OR($B693="",Q$3&lt;$D693+Настройки!$B$7),0,MAX(0,$E693-MAX(0,SUMIFS(Тех_Движение!$G$2:$G$5111,Тех_Движение!$D$2:$D$5111,$C693,Тех_Движение!$B$2:$B$5111,"&lt;="&amp;Q$3)-$F693)))</f>
        <v/>
      </c>
      <c r="R693" s="54">
        <f>IF($B693="","",SUM($K693:$Q693))</f>
        <v/>
      </c>
      <c r="S693" s="56">
        <f>IF($B693="","",VLOOKUP($C693,Настройки!$A$11:$L$17,9,FALSE))</f>
        <v/>
      </c>
      <c r="T693" s="56">
        <f>IF($B693="","",$R693*$S693)</f>
        <v/>
      </c>
    </row>
    <row r="694">
      <c r="A694" s="20">
        <f>Тех_Движение!$A$691</f>
        <v/>
      </c>
      <c r="B694" s="20">
        <f>IF(Тех_Движение!$F$691&gt;0,Тех_Движение!$I$691,"")</f>
        <v/>
      </c>
      <c r="C694" s="20">
        <f>IF($B694="","",Тех_Движение!$D$691)</f>
        <v/>
      </c>
      <c r="D694" s="42">
        <f>IF($B694="","",Тех_Движение!$B$691)</f>
        <v/>
      </c>
      <c r="E694" s="54">
        <f>IF($B694="","",Тех_Движение!$F$691)</f>
        <v/>
      </c>
      <c r="F694" s="54">
        <f>IF($B694="","",SUMIFS($E$5:$E693,$C$5:$C693,$C694))</f>
        <v/>
      </c>
      <c r="G694" s="54">
        <f>IF($B694="","",MAX(0,$E694-MAX(0,SUMIFS(Тех_Движение!$G$2:$G$5111,Тех_Движение!$D$2:$D$5111,$C694,Тех_Движение!$B$2:$B$5111,"&lt;="&amp;Настройки!$B$5-1)-$F694)))</f>
        <v/>
      </c>
      <c r="H694" s="54">
        <f>IF($B694="","",IF(AND($D694&gt;=Настройки!$B$5,$D694&lt;=Настройки!$B$6),$E694,0))</f>
        <v/>
      </c>
      <c r="I694" s="54">
        <f>IF($B694="","",$G694+$H694-$J694)</f>
        <v/>
      </c>
      <c r="J694" s="54">
        <f>IF($B694="","",MAX(0,$E694-MAX(0,SUMIFS(Тех_Движение!$G$2:$G$5111,Тех_Движение!$D$2:$D$5111,$C694,Тех_Движение!$B$2:$B$5111,"&lt;="&amp;Настройки!$B$6)-$F694)))</f>
        <v/>
      </c>
      <c r="K694" s="54">
        <f>IF(OR($B694="",K$3&lt;$D694+Настройки!$B$7),0,MAX(0,$E694-MAX(0,SUMIFS(Тех_Движение!$G$2:$G$5111,Тех_Движение!$D$2:$D$5111,$C694,Тех_Движение!$B$2:$B$5111,"&lt;="&amp;K$3)-$F694)))</f>
        <v/>
      </c>
      <c r="L694" s="54">
        <f>IF(OR($B694="",L$3&lt;$D694+Настройки!$B$7),0,MAX(0,$E694-MAX(0,SUMIFS(Тех_Движение!$G$2:$G$5111,Тех_Движение!$D$2:$D$5111,$C694,Тех_Движение!$B$2:$B$5111,"&lt;="&amp;L$3)-$F694)))</f>
        <v/>
      </c>
      <c r="M694" s="54">
        <f>IF(OR($B694="",M$3&lt;$D694+Настройки!$B$7),0,MAX(0,$E694-MAX(0,SUMIFS(Тех_Движение!$G$2:$G$5111,Тех_Движение!$D$2:$D$5111,$C694,Тех_Движение!$B$2:$B$5111,"&lt;="&amp;M$3)-$F694)))</f>
        <v/>
      </c>
      <c r="N694" s="54">
        <f>IF(OR($B694="",N$3&lt;$D694+Настройки!$B$7),0,MAX(0,$E694-MAX(0,SUMIFS(Тех_Движение!$G$2:$G$5111,Тех_Движение!$D$2:$D$5111,$C694,Тех_Движение!$B$2:$B$5111,"&lt;="&amp;N$3)-$F694)))</f>
        <v/>
      </c>
      <c r="O694" s="54">
        <f>IF(OR($B694="",O$3&lt;$D694+Настройки!$B$7),0,MAX(0,$E694-MAX(0,SUMIFS(Тех_Движение!$G$2:$G$5111,Тех_Движение!$D$2:$D$5111,$C694,Тех_Движение!$B$2:$B$5111,"&lt;="&amp;O$3)-$F694)))</f>
        <v/>
      </c>
      <c r="P694" s="54">
        <f>IF(OR($B694="",P$3&lt;$D694+Настройки!$B$7),0,MAX(0,$E694-MAX(0,SUMIFS(Тех_Движение!$G$2:$G$5111,Тех_Движение!$D$2:$D$5111,$C694,Тех_Движение!$B$2:$B$5111,"&lt;="&amp;P$3)-$F694)))</f>
        <v/>
      </c>
      <c r="Q694" s="54">
        <f>IF(OR($B694="",Q$3&lt;$D694+Настройки!$B$7),0,MAX(0,$E694-MAX(0,SUMIFS(Тех_Движение!$G$2:$G$5111,Тех_Движение!$D$2:$D$5111,$C694,Тех_Движение!$B$2:$B$5111,"&lt;="&amp;Q$3)-$F694)))</f>
        <v/>
      </c>
      <c r="R694" s="54">
        <f>IF($B694="","",SUM($K694:$Q694))</f>
        <v/>
      </c>
      <c r="S694" s="56">
        <f>IF($B694="","",VLOOKUP($C694,Настройки!$A$11:$L$17,9,FALSE))</f>
        <v/>
      </c>
      <c r="T694" s="56">
        <f>IF($B694="","",$R694*$S694)</f>
        <v/>
      </c>
    </row>
    <row r="695">
      <c r="A695" s="20">
        <f>Тех_Движение!$A$692</f>
        <v/>
      </c>
      <c r="B695" s="20">
        <f>IF(Тех_Движение!$F$692&gt;0,Тех_Движение!$I$692,"")</f>
        <v/>
      </c>
      <c r="C695" s="20">
        <f>IF($B695="","",Тех_Движение!$D$692)</f>
        <v/>
      </c>
      <c r="D695" s="42">
        <f>IF($B695="","",Тех_Движение!$B$692)</f>
        <v/>
      </c>
      <c r="E695" s="54">
        <f>IF($B695="","",Тех_Движение!$F$692)</f>
        <v/>
      </c>
      <c r="F695" s="54">
        <f>IF($B695="","",SUMIFS($E$5:$E694,$C$5:$C694,$C695))</f>
        <v/>
      </c>
      <c r="G695" s="54">
        <f>IF($B695="","",MAX(0,$E695-MAX(0,SUMIFS(Тех_Движение!$G$2:$G$5111,Тех_Движение!$D$2:$D$5111,$C695,Тех_Движение!$B$2:$B$5111,"&lt;="&amp;Настройки!$B$5-1)-$F695)))</f>
        <v/>
      </c>
      <c r="H695" s="54">
        <f>IF($B695="","",IF(AND($D695&gt;=Настройки!$B$5,$D695&lt;=Настройки!$B$6),$E695,0))</f>
        <v/>
      </c>
      <c r="I695" s="54">
        <f>IF($B695="","",$G695+$H695-$J695)</f>
        <v/>
      </c>
      <c r="J695" s="54">
        <f>IF($B695="","",MAX(0,$E695-MAX(0,SUMIFS(Тех_Движение!$G$2:$G$5111,Тех_Движение!$D$2:$D$5111,$C695,Тех_Движение!$B$2:$B$5111,"&lt;="&amp;Настройки!$B$6)-$F695)))</f>
        <v/>
      </c>
      <c r="K695" s="54">
        <f>IF(OR($B695="",K$3&lt;$D695+Настройки!$B$7),0,MAX(0,$E695-MAX(0,SUMIFS(Тех_Движение!$G$2:$G$5111,Тех_Движение!$D$2:$D$5111,$C695,Тех_Движение!$B$2:$B$5111,"&lt;="&amp;K$3)-$F695)))</f>
        <v/>
      </c>
      <c r="L695" s="54">
        <f>IF(OR($B695="",L$3&lt;$D695+Настройки!$B$7),0,MAX(0,$E695-MAX(0,SUMIFS(Тех_Движение!$G$2:$G$5111,Тех_Движение!$D$2:$D$5111,$C695,Тех_Движение!$B$2:$B$5111,"&lt;="&amp;L$3)-$F695)))</f>
        <v/>
      </c>
      <c r="M695" s="54">
        <f>IF(OR($B695="",M$3&lt;$D695+Настройки!$B$7),0,MAX(0,$E695-MAX(0,SUMIFS(Тех_Движение!$G$2:$G$5111,Тех_Движение!$D$2:$D$5111,$C695,Тех_Движение!$B$2:$B$5111,"&lt;="&amp;M$3)-$F695)))</f>
        <v/>
      </c>
      <c r="N695" s="54">
        <f>IF(OR($B695="",N$3&lt;$D695+Настройки!$B$7),0,MAX(0,$E695-MAX(0,SUMIFS(Тех_Движение!$G$2:$G$5111,Тех_Движение!$D$2:$D$5111,$C695,Тех_Движение!$B$2:$B$5111,"&lt;="&amp;N$3)-$F695)))</f>
        <v/>
      </c>
      <c r="O695" s="54">
        <f>IF(OR($B695="",O$3&lt;$D695+Настройки!$B$7),0,MAX(0,$E695-MAX(0,SUMIFS(Тех_Движение!$G$2:$G$5111,Тех_Движение!$D$2:$D$5111,$C695,Тех_Движение!$B$2:$B$5111,"&lt;="&amp;O$3)-$F695)))</f>
        <v/>
      </c>
      <c r="P695" s="54">
        <f>IF(OR($B695="",P$3&lt;$D695+Настройки!$B$7),0,MAX(0,$E695-MAX(0,SUMIFS(Тех_Движение!$G$2:$G$5111,Тех_Движение!$D$2:$D$5111,$C695,Тех_Движение!$B$2:$B$5111,"&lt;="&amp;P$3)-$F695)))</f>
        <v/>
      </c>
      <c r="Q695" s="54">
        <f>IF(OR($B695="",Q$3&lt;$D695+Настройки!$B$7),0,MAX(0,$E695-MAX(0,SUMIFS(Тех_Движение!$G$2:$G$5111,Тех_Движение!$D$2:$D$5111,$C695,Тех_Движение!$B$2:$B$5111,"&lt;="&amp;Q$3)-$F695)))</f>
        <v/>
      </c>
      <c r="R695" s="54">
        <f>IF($B695="","",SUM($K695:$Q695))</f>
        <v/>
      </c>
      <c r="S695" s="56">
        <f>IF($B695="","",VLOOKUP($C695,Настройки!$A$11:$L$17,9,FALSE))</f>
        <v/>
      </c>
      <c r="T695" s="56">
        <f>IF($B695="","",$R695*$S695)</f>
        <v/>
      </c>
    </row>
    <row r="696">
      <c r="A696" s="20">
        <f>Тех_Движение!$A$693</f>
        <v/>
      </c>
      <c r="B696" s="20">
        <f>IF(Тех_Движение!$F$693&gt;0,Тех_Движение!$I$693,"")</f>
        <v/>
      </c>
      <c r="C696" s="20">
        <f>IF($B696="","",Тех_Движение!$D$693)</f>
        <v/>
      </c>
      <c r="D696" s="42">
        <f>IF($B696="","",Тех_Движение!$B$693)</f>
        <v/>
      </c>
      <c r="E696" s="54">
        <f>IF($B696="","",Тех_Движение!$F$693)</f>
        <v/>
      </c>
      <c r="F696" s="54">
        <f>IF($B696="","",SUMIFS($E$5:$E695,$C$5:$C695,$C696))</f>
        <v/>
      </c>
      <c r="G696" s="54">
        <f>IF($B696="","",MAX(0,$E696-MAX(0,SUMIFS(Тех_Движение!$G$2:$G$5111,Тех_Движение!$D$2:$D$5111,$C696,Тех_Движение!$B$2:$B$5111,"&lt;="&amp;Настройки!$B$5-1)-$F696)))</f>
        <v/>
      </c>
      <c r="H696" s="54">
        <f>IF($B696="","",IF(AND($D696&gt;=Настройки!$B$5,$D696&lt;=Настройки!$B$6),$E696,0))</f>
        <v/>
      </c>
      <c r="I696" s="54">
        <f>IF($B696="","",$G696+$H696-$J696)</f>
        <v/>
      </c>
      <c r="J696" s="54">
        <f>IF($B696="","",MAX(0,$E696-MAX(0,SUMIFS(Тех_Движение!$G$2:$G$5111,Тех_Движение!$D$2:$D$5111,$C696,Тех_Движение!$B$2:$B$5111,"&lt;="&amp;Настройки!$B$6)-$F696)))</f>
        <v/>
      </c>
      <c r="K696" s="54">
        <f>IF(OR($B696="",K$3&lt;$D696+Настройки!$B$7),0,MAX(0,$E696-MAX(0,SUMIFS(Тех_Движение!$G$2:$G$5111,Тех_Движение!$D$2:$D$5111,$C696,Тех_Движение!$B$2:$B$5111,"&lt;="&amp;K$3)-$F696)))</f>
        <v/>
      </c>
      <c r="L696" s="54">
        <f>IF(OR($B696="",L$3&lt;$D696+Настройки!$B$7),0,MAX(0,$E696-MAX(0,SUMIFS(Тех_Движение!$G$2:$G$5111,Тех_Движение!$D$2:$D$5111,$C696,Тех_Движение!$B$2:$B$5111,"&lt;="&amp;L$3)-$F696)))</f>
        <v/>
      </c>
      <c r="M696" s="54">
        <f>IF(OR($B696="",M$3&lt;$D696+Настройки!$B$7),0,MAX(0,$E696-MAX(0,SUMIFS(Тех_Движение!$G$2:$G$5111,Тех_Движение!$D$2:$D$5111,$C696,Тех_Движение!$B$2:$B$5111,"&lt;="&amp;M$3)-$F696)))</f>
        <v/>
      </c>
      <c r="N696" s="54">
        <f>IF(OR($B696="",N$3&lt;$D696+Настройки!$B$7),0,MAX(0,$E696-MAX(0,SUMIFS(Тех_Движение!$G$2:$G$5111,Тех_Движение!$D$2:$D$5111,$C696,Тех_Движение!$B$2:$B$5111,"&lt;="&amp;N$3)-$F696)))</f>
        <v/>
      </c>
      <c r="O696" s="54">
        <f>IF(OR($B696="",O$3&lt;$D696+Настройки!$B$7),0,MAX(0,$E696-MAX(0,SUMIFS(Тех_Движение!$G$2:$G$5111,Тех_Движение!$D$2:$D$5111,$C696,Тех_Движение!$B$2:$B$5111,"&lt;="&amp;O$3)-$F696)))</f>
        <v/>
      </c>
      <c r="P696" s="54">
        <f>IF(OR($B696="",P$3&lt;$D696+Настройки!$B$7),0,MAX(0,$E696-MAX(0,SUMIFS(Тех_Движение!$G$2:$G$5111,Тех_Движение!$D$2:$D$5111,$C696,Тех_Движение!$B$2:$B$5111,"&lt;="&amp;P$3)-$F696)))</f>
        <v/>
      </c>
      <c r="Q696" s="54">
        <f>IF(OR($B696="",Q$3&lt;$D696+Настройки!$B$7),0,MAX(0,$E696-MAX(0,SUMIFS(Тех_Движение!$G$2:$G$5111,Тех_Движение!$D$2:$D$5111,$C696,Тех_Движение!$B$2:$B$5111,"&lt;="&amp;Q$3)-$F696)))</f>
        <v/>
      </c>
      <c r="R696" s="54">
        <f>IF($B696="","",SUM($K696:$Q696))</f>
        <v/>
      </c>
      <c r="S696" s="56">
        <f>IF($B696="","",VLOOKUP($C696,Настройки!$A$11:$L$17,9,FALSE))</f>
        <v/>
      </c>
      <c r="T696" s="56">
        <f>IF($B696="","",$R696*$S696)</f>
        <v/>
      </c>
    </row>
    <row r="697">
      <c r="A697" s="20">
        <f>Тех_Движение!$A$694</f>
        <v/>
      </c>
      <c r="B697" s="20">
        <f>IF(Тех_Движение!$F$694&gt;0,Тех_Движение!$I$694,"")</f>
        <v/>
      </c>
      <c r="C697" s="20">
        <f>IF($B697="","",Тех_Движение!$D$694)</f>
        <v/>
      </c>
      <c r="D697" s="42">
        <f>IF($B697="","",Тех_Движение!$B$694)</f>
        <v/>
      </c>
      <c r="E697" s="54">
        <f>IF($B697="","",Тех_Движение!$F$694)</f>
        <v/>
      </c>
      <c r="F697" s="54">
        <f>IF($B697="","",SUMIFS($E$5:$E696,$C$5:$C696,$C697))</f>
        <v/>
      </c>
      <c r="G697" s="54">
        <f>IF($B697="","",MAX(0,$E697-MAX(0,SUMIFS(Тех_Движение!$G$2:$G$5111,Тех_Движение!$D$2:$D$5111,$C697,Тех_Движение!$B$2:$B$5111,"&lt;="&amp;Настройки!$B$5-1)-$F697)))</f>
        <v/>
      </c>
      <c r="H697" s="54">
        <f>IF($B697="","",IF(AND($D697&gt;=Настройки!$B$5,$D697&lt;=Настройки!$B$6),$E697,0))</f>
        <v/>
      </c>
      <c r="I697" s="54">
        <f>IF($B697="","",$G697+$H697-$J697)</f>
        <v/>
      </c>
      <c r="J697" s="54">
        <f>IF($B697="","",MAX(0,$E697-MAX(0,SUMIFS(Тех_Движение!$G$2:$G$5111,Тех_Движение!$D$2:$D$5111,$C697,Тех_Движение!$B$2:$B$5111,"&lt;="&amp;Настройки!$B$6)-$F697)))</f>
        <v/>
      </c>
      <c r="K697" s="54">
        <f>IF(OR($B697="",K$3&lt;$D697+Настройки!$B$7),0,MAX(0,$E697-MAX(0,SUMIFS(Тех_Движение!$G$2:$G$5111,Тех_Движение!$D$2:$D$5111,$C697,Тех_Движение!$B$2:$B$5111,"&lt;="&amp;K$3)-$F697)))</f>
        <v/>
      </c>
      <c r="L697" s="54">
        <f>IF(OR($B697="",L$3&lt;$D697+Настройки!$B$7),0,MAX(0,$E697-MAX(0,SUMIFS(Тех_Движение!$G$2:$G$5111,Тех_Движение!$D$2:$D$5111,$C697,Тех_Движение!$B$2:$B$5111,"&lt;="&amp;L$3)-$F697)))</f>
        <v/>
      </c>
      <c r="M697" s="54">
        <f>IF(OR($B697="",M$3&lt;$D697+Настройки!$B$7),0,MAX(0,$E697-MAX(0,SUMIFS(Тех_Движение!$G$2:$G$5111,Тех_Движение!$D$2:$D$5111,$C697,Тех_Движение!$B$2:$B$5111,"&lt;="&amp;M$3)-$F697)))</f>
        <v/>
      </c>
      <c r="N697" s="54">
        <f>IF(OR($B697="",N$3&lt;$D697+Настройки!$B$7),0,MAX(0,$E697-MAX(0,SUMIFS(Тех_Движение!$G$2:$G$5111,Тех_Движение!$D$2:$D$5111,$C697,Тех_Движение!$B$2:$B$5111,"&lt;="&amp;N$3)-$F697)))</f>
        <v/>
      </c>
      <c r="O697" s="54">
        <f>IF(OR($B697="",O$3&lt;$D697+Настройки!$B$7),0,MAX(0,$E697-MAX(0,SUMIFS(Тех_Движение!$G$2:$G$5111,Тех_Движение!$D$2:$D$5111,$C697,Тех_Движение!$B$2:$B$5111,"&lt;="&amp;O$3)-$F697)))</f>
        <v/>
      </c>
      <c r="P697" s="54">
        <f>IF(OR($B697="",P$3&lt;$D697+Настройки!$B$7),0,MAX(0,$E697-MAX(0,SUMIFS(Тех_Движение!$G$2:$G$5111,Тех_Движение!$D$2:$D$5111,$C697,Тех_Движение!$B$2:$B$5111,"&lt;="&amp;P$3)-$F697)))</f>
        <v/>
      </c>
      <c r="Q697" s="54">
        <f>IF(OR($B697="",Q$3&lt;$D697+Настройки!$B$7),0,MAX(0,$E697-MAX(0,SUMIFS(Тех_Движение!$G$2:$G$5111,Тех_Движение!$D$2:$D$5111,$C697,Тех_Движение!$B$2:$B$5111,"&lt;="&amp;Q$3)-$F697)))</f>
        <v/>
      </c>
      <c r="R697" s="54">
        <f>IF($B697="","",SUM($K697:$Q697))</f>
        <v/>
      </c>
      <c r="S697" s="56">
        <f>IF($B697="","",VLOOKUP($C697,Настройки!$A$11:$L$17,9,FALSE))</f>
        <v/>
      </c>
      <c r="T697" s="56">
        <f>IF($B697="","",$R697*$S697)</f>
        <v/>
      </c>
    </row>
    <row r="698">
      <c r="A698" s="20">
        <f>Тех_Движение!$A$695</f>
        <v/>
      </c>
      <c r="B698" s="20">
        <f>IF(Тех_Движение!$F$695&gt;0,Тех_Движение!$I$695,"")</f>
        <v/>
      </c>
      <c r="C698" s="20">
        <f>IF($B698="","",Тех_Движение!$D$695)</f>
        <v/>
      </c>
      <c r="D698" s="42">
        <f>IF($B698="","",Тех_Движение!$B$695)</f>
        <v/>
      </c>
      <c r="E698" s="54">
        <f>IF($B698="","",Тех_Движение!$F$695)</f>
        <v/>
      </c>
      <c r="F698" s="54">
        <f>IF($B698="","",SUMIFS($E$5:$E697,$C$5:$C697,$C698))</f>
        <v/>
      </c>
      <c r="G698" s="54">
        <f>IF($B698="","",MAX(0,$E698-MAX(0,SUMIFS(Тех_Движение!$G$2:$G$5111,Тех_Движение!$D$2:$D$5111,$C698,Тех_Движение!$B$2:$B$5111,"&lt;="&amp;Настройки!$B$5-1)-$F698)))</f>
        <v/>
      </c>
      <c r="H698" s="54">
        <f>IF($B698="","",IF(AND($D698&gt;=Настройки!$B$5,$D698&lt;=Настройки!$B$6),$E698,0))</f>
        <v/>
      </c>
      <c r="I698" s="54">
        <f>IF($B698="","",$G698+$H698-$J698)</f>
        <v/>
      </c>
      <c r="J698" s="54">
        <f>IF($B698="","",MAX(0,$E698-MAX(0,SUMIFS(Тех_Движение!$G$2:$G$5111,Тех_Движение!$D$2:$D$5111,$C698,Тех_Движение!$B$2:$B$5111,"&lt;="&amp;Настройки!$B$6)-$F698)))</f>
        <v/>
      </c>
      <c r="K698" s="54">
        <f>IF(OR($B698="",K$3&lt;$D698+Настройки!$B$7),0,MAX(0,$E698-MAX(0,SUMIFS(Тех_Движение!$G$2:$G$5111,Тех_Движение!$D$2:$D$5111,$C698,Тех_Движение!$B$2:$B$5111,"&lt;="&amp;K$3)-$F698)))</f>
        <v/>
      </c>
      <c r="L698" s="54">
        <f>IF(OR($B698="",L$3&lt;$D698+Настройки!$B$7),0,MAX(0,$E698-MAX(0,SUMIFS(Тех_Движение!$G$2:$G$5111,Тех_Движение!$D$2:$D$5111,$C698,Тех_Движение!$B$2:$B$5111,"&lt;="&amp;L$3)-$F698)))</f>
        <v/>
      </c>
      <c r="M698" s="54">
        <f>IF(OR($B698="",M$3&lt;$D698+Настройки!$B$7),0,MAX(0,$E698-MAX(0,SUMIFS(Тех_Движение!$G$2:$G$5111,Тех_Движение!$D$2:$D$5111,$C698,Тех_Движение!$B$2:$B$5111,"&lt;="&amp;M$3)-$F698)))</f>
        <v/>
      </c>
      <c r="N698" s="54">
        <f>IF(OR($B698="",N$3&lt;$D698+Настройки!$B$7),0,MAX(0,$E698-MAX(0,SUMIFS(Тех_Движение!$G$2:$G$5111,Тех_Движение!$D$2:$D$5111,$C698,Тех_Движение!$B$2:$B$5111,"&lt;="&amp;N$3)-$F698)))</f>
        <v/>
      </c>
      <c r="O698" s="54">
        <f>IF(OR($B698="",O$3&lt;$D698+Настройки!$B$7),0,MAX(0,$E698-MAX(0,SUMIFS(Тех_Движение!$G$2:$G$5111,Тех_Движение!$D$2:$D$5111,$C698,Тех_Движение!$B$2:$B$5111,"&lt;="&amp;O$3)-$F698)))</f>
        <v/>
      </c>
      <c r="P698" s="54">
        <f>IF(OR($B698="",P$3&lt;$D698+Настройки!$B$7),0,MAX(0,$E698-MAX(0,SUMIFS(Тех_Движение!$G$2:$G$5111,Тех_Движение!$D$2:$D$5111,$C698,Тех_Движение!$B$2:$B$5111,"&lt;="&amp;P$3)-$F698)))</f>
        <v/>
      </c>
      <c r="Q698" s="54">
        <f>IF(OR($B698="",Q$3&lt;$D698+Настройки!$B$7),0,MAX(0,$E698-MAX(0,SUMIFS(Тех_Движение!$G$2:$G$5111,Тех_Движение!$D$2:$D$5111,$C698,Тех_Движение!$B$2:$B$5111,"&lt;="&amp;Q$3)-$F698)))</f>
        <v/>
      </c>
      <c r="R698" s="54">
        <f>IF($B698="","",SUM($K698:$Q698))</f>
        <v/>
      </c>
      <c r="S698" s="56">
        <f>IF($B698="","",VLOOKUP($C698,Настройки!$A$11:$L$17,9,FALSE))</f>
        <v/>
      </c>
      <c r="T698" s="56">
        <f>IF($B698="","",$R698*$S698)</f>
        <v/>
      </c>
    </row>
    <row r="699">
      <c r="A699" s="20">
        <f>Тех_Движение!$A$696</f>
        <v/>
      </c>
      <c r="B699" s="20">
        <f>IF(Тех_Движение!$F$696&gt;0,Тех_Движение!$I$696,"")</f>
        <v/>
      </c>
      <c r="C699" s="20">
        <f>IF($B699="","",Тех_Движение!$D$696)</f>
        <v/>
      </c>
      <c r="D699" s="42">
        <f>IF($B699="","",Тех_Движение!$B$696)</f>
        <v/>
      </c>
      <c r="E699" s="54">
        <f>IF($B699="","",Тех_Движение!$F$696)</f>
        <v/>
      </c>
      <c r="F699" s="54">
        <f>IF($B699="","",SUMIFS($E$5:$E698,$C$5:$C698,$C699))</f>
        <v/>
      </c>
      <c r="G699" s="54">
        <f>IF($B699="","",MAX(0,$E699-MAX(0,SUMIFS(Тех_Движение!$G$2:$G$5111,Тех_Движение!$D$2:$D$5111,$C699,Тех_Движение!$B$2:$B$5111,"&lt;="&amp;Настройки!$B$5-1)-$F699)))</f>
        <v/>
      </c>
      <c r="H699" s="54">
        <f>IF($B699="","",IF(AND($D699&gt;=Настройки!$B$5,$D699&lt;=Настройки!$B$6),$E699,0))</f>
        <v/>
      </c>
      <c r="I699" s="54">
        <f>IF($B699="","",$G699+$H699-$J699)</f>
        <v/>
      </c>
      <c r="J699" s="54">
        <f>IF($B699="","",MAX(0,$E699-MAX(0,SUMIFS(Тех_Движение!$G$2:$G$5111,Тех_Движение!$D$2:$D$5111,$C699,Тех_Движение!$B$2:$B$5111,"&lt;="&amp;Настройки!$B$6)-$F699)))</f>
        <v/>
      </c>
      <c r="K699" s="54">
        <f>IF(OR($B699="",K$3&lt;$D699+Настройки!$B$7),0,MAX(0,$E699-MAX(0,SUMIFS(Тех_Движение!$G$2:$G$5111,Тех_Движение!$D$2:$D$5111,$C699,Тех_Движение!$B$2:$B$5111,"&lt;="&amp;K$3)-$F699)))</f>
        <v/>
      </c>
      <c r="L699" s="54">
        <f>IF(OR($B699="",L$3&lt;$D699+Настройки!$B$7),0,MAX(0,$E699-MAX(0,SUMIFS(Тех_Движение!$G$2:$G$5111,Тех_Движение!$D$2:$D$5111,$C699,Тех_Движение!$B$2:$B$5111,"&lt;="&amp;L$3)-$F699)))</f>
        <v/>
      </c>
      <c r="M699" s="54">
        <f>IF(OR($B699="",M$3&lt;$D699+Настройки!$B$7),0,MAX(0,$E699-MAX(0,SUMIFS(Тех_Движение!$G$2:$G$5111,Тех_Движение!$D$2:$D$5111,$C699,Тех_Движение!$B$2:$B$5111,"&lt;="&amp;M$3)-$F699)))</f>
        <v/>
      </c>
      <c r="N699" s="54">
        <f>IF(OR($B699="",N$3&lt;$D699+Настройки!$B$7),0,MAX(0,$E699-MAX(0,SUMIFS(Тех_Движение!$G$2:$G$5111,Тех_Движение!$D$2:$D$5111,$C699,Тех_Движение!$B$2:$B$5111,"&lt;="&amp;N$3)-$F699)))</f>
        <v/>
      </c>
      <c r="O699" s="54">
        <f>IF(OR($B699="",O$3&lt;$D699+Настройки!$B$7),0,MAX(0,$E699-MAX(0,SUMIFS(Тех_Движение!$G$2:$G$5111,Тех_Движение!$D$2:$D$5111,$C699,Тех_Движение!$B$2:$B$5111,"&lt;="&amp;O$3)-$F699)))</f>
        <v/>
      </c>
      <c r="P699" s="54">
        <f>IF(OR($B699="",P$3&lt;$D699+Настройки!$B$7),0,MAX(0,$E699-MAX(0,SUMIFS(Тех_Движение!$G$2:$G$5111,Тех_Движение!$D$2:$D$5111,$C699,Тех_Движение!$B$2:$B$5111,"&lt;="&amp;P$3)-$F699)))</f>
        <v/>
      </c>
      <c r="Q699" s="54">
        <f>IF(OR($B699="",Q$3&lt;$D699+Настройки!$B$7),0,MAX(0,$E699-MAX(0,SUMIFS(Тех_Движение!$G$2:$G$5111,Тех_Движение!$D$2:$D$5111,$C699,Тех_Движение!$B$2:$B$5111,"&lt;="&amp;Q$3)-$F699)))</f>
        <v/>
      </c>
      <c r="R699" s="54">
        <f>IF($B699="","",SUM($K699:$Q699))</f>
        <v/>
      </c>
      <c r="S699" s="56">
        <f>IF($B699="","",VLOOKUP($C699,Настройки!$A$11:$L$17,9,FALSE))</f>
        <v/>
      </c>
      <c r="T699" s="56">
        <f>IF($B699="","",$R699*$S699)</f>
        <v/>
      </c>
    </row>
    <row r="700">
      <c r="A700" s="20">
        <f>Тех_Движение!$A$697</f>
        <v/>
      </c>
      <c r="B700" s="20">
        <f>IF(Тех_Движение!$F$697&gt;0,Тех_Движение!$I$697,"")</f>
        <v/>
      </c>
      <c r="C700" s="20">
        <f>IF($B700="","",Тех_Движение!$D$697)</f>
        <v/>
      </c>
      <c r="D700" s="42">
        <f>IF($B700="","",Тех_Движение!$B$697)</f>
        <v/>
      </c>
      <c r="E700" s="54">
        <f>IF($B700="","",Тех_Движение!$F$697)</f>
        <v/>
      </c>
      <c r="F700" s="54">
        <f>IF($B700="","",SUMIFS($E$5:$E699,$C$5:$C699,$C700))</f>
        <v/>
      </c>
      <c r="G700" s="54">
        <f>IF($B700="","",MAX(0,$E700-MAX(0,SUMIFS(Тех_Движение!$G$2:$G$5111,Тех_Движение!$D$2:$D$5111,$C700,Тех_Движение!$B$2:$B$5111,"&lt;="&amp;Настройки!$B$5-1)-$F700)))</f>
        <v/>
      </c>
      <c r="H700" s="54">
        <f>IF($B700="","",IF(AND($D700&gt;=Настройки!$B$5,$D700&lt;=Настройки!$B$6),$E700,0))</f>
        <v/>
      </c>
      <c r="I700" s="54">
        <f>IF($B700="","",$G700+$H700-$J700)</f>
        <v/>
      </c>
      <c r="J700" s="54">
        <f>IF($B700="","",MAX(0,$E700-MAX(0,SUMIFS(Тех_Движение!$G$2:$G$5111,Тех_Движение!$D$2:$D$5111,$C700,Тех_Движение!$B$2:$B$5111,"&lt;="&amp;Настройки!$B$6)-$F700)))</f>
        <v/>
      </c>
      <c r="K700" s="54">
        <f>IF(OR($B700="",K$3&lt;$D700+Настройки!$B$7),0,MAX(0,$E700-MAX(0,SUMIFS(Тех_Движение!$G$2:$G$5111,Тех_Движение!$D$2:$D$5111,$C700,Тех_Движение!$B$2:$B$5111,"&lt;="&amp;K$3)-$F700)))</f>
        <v/>
      </c>
      <c r="L700" s="54">
        <f>IF(OR($B700="",L$3&lt;$D700+Настройки!$B$7),0,MAX(0,$E700-MAX(0,SUMIFS(Тех_Движение!$G$2:$G$5111,Тех_Движение!$D$2:$D$5111,$C700,Тех_Движение!$B$2:$B$5111,"&lt;="&amp;L$3)-$F700)))</f>
        <v/>
      </c>
      <c r="M700" s="54">
        <f>IF(OR($B700="",M$3&lt;$D700+Настройки!$B$7),0,MAX(0,$E700-MAX(0,SUMIFS(Тех_Движение!$G$2:$G$5111,Тех_Движение!$D$2:$D$5111,$C700,Тех_Движение!$B$2:$B$5111,"&lt;="&amp;M$3)-$F700)))</f>
        <v/>
      </c>
      <c r="N700" s="54">
        <f>IF(OR($B700="",N$3&lt;$D700+Настройки!$B$7),0,MAX(0,$E700-MAX(0,SUMIFS(Тех_Движение!$G$2:$G$5111,Тех_Движение!$D$2:$D$5111,$C700,Тех_Движение!$B$2:$B$5111,"&lt;="&amp;N$3)-$F700)))</f>
        <v/>
      </c>
      <c r="O700" s="54">
        <f>IF(OR($B700="",O$3&lt;$D700+Настройки!$B$7),0,MAX(0,$E700-MAX(0,SUMIFS(Тех_Движение!$G$2:$G$5111,Тех_Движение!$D$2:$D$5111,$C700,Тех_Движение!$B$2:$B$5111,"&lt;="&amp;O$3)-$F700)))</f>
        <v/>
      </c>
      <c r="P700" s="54">
        <f>IF(OR($B700="",P$3&lt;$D700+Настройки!$B$7),0,MAX(0,$E700-MAX(0,SUMIFS(Тех_Движение!$G$2:$G$5111,Тех_Движение!$D$2:$D$5111,$C700,Тех_Движение!$B$2:$B$5111,"&lt;="&amp;P$3)-$F700)))</f>
        <v/>
      </c>
      <c r="Q700" s="54">
        <f>IF(OR($B700="",Q$3&lt;$D700+Настройки!$B$7),0,MAX(0,$E700-MAX(0,SUMIFS(Тех_Движение!$G$2:$G$5111,Тех_Движение!$D$2:$D$5111,$C700,Тех_Движение!$B$2:$B$5111,"&lt;="&amp;Q$3)-$F700)))</f>
        <v/>
      </c>
      <c r="R700" s="54">
        <f>IF($B700="","",SUM($K700:$Q700))</f>
        <v/>
      </c>
      <c r="S700" s="56">
        <f>IF($B700="","",VLOOKUP($C700,Настройки!$A$11:$L$17,9,FALSE))</f>
        <v/>
      </c>
      <c r="T700" s="56">
        <f>IF($B700="","",$R700*$S700)</f>
        <v/>
      </c>
    </row>
    <row r="701">
      <c r="A701" s="20">
        <f>Тех_Движение!$A$698</f>
        <v/>
      </c>
      <c r="B701" s="20">
        <f>IF(Тех_Движение!$F$698&gt;0,Тех_Движение!$I$698,"")</f>
        <v/>
      </c>
      <c r="C701" s="20">
        <f>IF($B701="","",Тех_Движение!$D$698)</f>
        <v/>
      </c>
      <c r="D701" s="42">
        <f>IF($B701="","",Тех_Движение!$B$698)</f>
        <v/>
      </c>
      <c r="E701" s="54">
        <f>IF($B701="","",Тех_Движение!$F$698)</f>
        <v/>
      </c>
      <c r="F701" s="54">
        <f>IF($B701="","",SUMIFS($E$5:$E700,$C$5:$C700,$C701))</f>
        <v/>
      </c>
      <c r="G701" s="54">
        <f>IF($B701="","",MAX(0,$E701-MAX(0,SUMIFS(Тех_Движение!$G$2:$G$5111,Тех_Движение!$D$2:$D$5111,$C701,Тех_Движение!$B$2:$B$5111,"&lt;="&amp;Настройки!$B$5-1)-$F701)))</f>
        <v/>
      </c>
      <c r="H701" s="54">
        <f>IF($B701="","",IF(AND($D701&gt;=Настройки!$B$5,$D701&lt;=Настройки!$B$6),$E701,0))</f>
        <v/>
      </c>
      <c r="I701" s="54">
        <f>IF($B701="","",$G701+$H701-$J701)</f>
        <v/>
      </c>
      <c r="J701" s="54">
        <f>IF($B701="","",MAX(0,$E701-MAX(0,SUMIFS(Тех_Движение!$G$2:$G$5111,Тех_Движение!$D$2:$D$5111,$C701,Тех_Движение!$B$2:$B$5111,"&lt;="&amp;Настройки!$B$6)-$F701)))</f>
        <v/>
      </c>
      <c r="K701" s="54">
        <f>IF(OR($B701="",K$3&lt;$D701+Настройки!$B$7),0,MAX(0,$E701-MAX(0,SUMIFS(Тех_Движение!$G$2:$G$5111,Тех_Движение!$D$2:$D$5111,$C701,Тех_Движение!$B$2:$B$5111,"&lt;="&amp;K$3)-$F701)))</f>
        <v/>
      </c>
      <c r="L701" s="54">
        <f>IF(OR($B701="",L$3&lt;$D701+Настройки!$B$7),0,MAX(0,$E701-MAX(0,SUMIFS(Тех_Движение!$G$2:$G$5111,Тех_Движение!$D$2:$D$5111,$C701,Тех_Движение!$B$2:$B$5111,"&lt;="&amp;L$3)-$F701)))</f>
        <v/>
      </c>
      <c r="M701" s="54">
        <f>IF(OR($B701="",M$3&lt;$D701+Настройки!$B$7),0,MAX(0,$E701-MAX(0,SUMIFS(Тех_Движение!$G$2:$G$5111,Тех_Движение!$D$2:$D$5111,$C701,Тех_Движение!$B$2:$B$5111,"&lt;="&amp;M$3)-$F701)))</f>
        <v/>
      </c>
      <c r="N701" s="54">
        <f>IF(OR($B701="",N$3&lt;$D701+Настройки!$B$7),0,MAX(0,$E701-MAX(0,SUMIFS(Тех_Движение!$G$2:$G$5111,Тех_Движение!$D$2:$D$5111,$C701,Тех_Движение!$B$2:$B$5111,"&lt;="&amp;N$3)-$F701)))</f>
        <v/>
      </c>
      <c r="O701" s="54">
        <f>IF(OR($B701="",O$3&lt;$D701+Настройки!$B$7),0,MAX(0,$E701-MAX(0,SUMIFS(Тех_Движение!$G$2:$G$5111,Тех_Движение!$D$2:$D$5111,$C701,Тех_Движение!$B$2:$B$5111,"&lt;="&amp;O$3)-$F701)))</f>
        <v/>
      </c>
      <c r="P701" s="54">
        <f>IF(OR($B701="",P$3&lt;$D701+Настройки!$B$7),0,MAX(0,$E701-MAX(0,SUMIFS(Тех_Движение!$G$2:$G$5111,Тех_Движение!$D$2:$D$5111,$C701,Тех_Движение!$B$2:$B$5111,"&lt;="&amp;P$3)-$F701)))</f>
        <v/>
      </c>
      <c r="Q701" s="54">
        <f>IF(OR($B701="",Q$3&lt;$D701+Настройки!$B$7),0,MAX(0,$E701-MAX(0,SUMIFS(Тех_Движение!$G$2:$G$5111,Тех_Движение!$D$2:$D$5111,$C701,Тех_Движение!$B$2:$B$5111,"&lt;="&amp;Q$3)-$F701)))</f>
        <v/>
      </c>
      <c r="R701" s="54">
        <f>IF($B701="","",SUM($K701:$Q701))</f>
        <v/>
      </c>
      <c r="S701" s="56">
        <f>IF($B701="","",VLOOKUP($C701,Настройки!$A$11:$L$17,9,FALSE))</f>
        <v/>
      </c>
      <c r="T701" s="56">
        <f>IF($B701="","",$R701*$S701)</f>
        <v/>
      </c>
    </row>
    <row r="702">
      <c r="A702" s="20">
        <f>Тех_Движение!$A$699</f>
        <v/>
      </c>
      <c r="B702" s="20">
        <f>IF(Тех_Движение!$F$699&gt;0,Тех_Движение!$I$699,"")</f>
        <v/>
      </c>
      <c r="C702" s="20">
        <f>IF($B702="","",Тех_Движение!$D$699)</f>
        <v/>
      </c>
      <c r="D702" s="42">
        <f>IF($B702="","",Тех_Движение!$B$699)</f>
        <v/>
      </c>
      <c r="E702" s="54">
        <f>IF($B702="","",Тех_Движение!$F$699)</f>
        <v/>
      </c>
      <c r="F702" s="54">
        <f>IF($B702="","",SUMIFS($E$5:$E701,$C$5:$C701,$C702))</f>
        <v/>
      </c>
      <c r="G702" s="54">
        <f>IF($B702="","",MAX(0,$E702-MAX(0,SUMIFS(Тех_Движение!$G$2:$G$5111,Тех_Движение!$D$2:$D$5111,$C702,Тех_Движение!$B$2:$B$5111,"&lt;="&amp;Настройки!$B$5-1)-$F702)))</f>
        <v/>
      </c>
      <c r="H702" s="54">
        <f>IF($B702="","",IF(AND($D702&gt;=Настройки!$B$5,$D702&lt;=Настройки!$B$6),$E702,0))</f>
        <v/>
      </c>
      <c r="I702" s="54">
        <f>IF($B702="","",$G702+$H702-$J702)</f>
        <v/>
      </c>
      <c r="J702" s="54">
        <f>IF($B702="","",MAX(0,$E702-MAX(0,SUMIFS(Тех_Движение!$G$2:$G$5111,Тех_Движение!$D$2:$D$5111,$C702,Тех_Движение!$B$2:$B$5111,"&lt;="&amp;Настройки!$B$6)-$F702)))</f>
        <v/>
      </c>
      <c r="K702" s="54">
        <f>IF(OR($B702="",K$3&lt;$D702+Настройки!$B$7),0,MAX(0,$E702-MAX(0,SUMIFS(Тех_Движение!$G$2:$G$5111,Тех_Движение!$D$2:$D$5111,$C702,Тех_Движение!$B$2:$B$5111,"&lt;="&amp;K$3)-$F702)))</f>
        <v/>
      </c>
      <c r="L702" s="54">
        <f>IF(OR($B702="",L$3&lt;$D702+Настройки!$B$7),0,MAX(0,$E702-MAX(0,SUMIFS(Тех_Движение!$G$2:$G$5111,Тех_Движение!$D$2:$D$5111,$C702,Тех_Движение!$B$2:$B$5111,"&lt;="&amp;L$3)-$F702)))</f>
        <v/>
      </c>
      <c r="M702" s="54">
        <f>IF(OR($B702="",M$3&lt;$D702+Настройки!$B$7),0,MAX(0,$E702-MAX(0,SUMIFS(Тех_Движение!$G$2:$G$5111,Тех_Движение!$D$2:$D$5111,$C702,Тех_Движение!$B$2:$B$5111,"&lt;="&amp;M$3)-$F702)))</f>
        <v/>
      </c>
      <c r="N702" s="54">
        <f>IF(OR($B702="",N$3&lt;$D702+Настройки!$B$7),0,MAX(0,$E702-MAX(0,SUMIFS(Тех_Движение!$G$2:$G$5111,Тех_Движение!$D$2:$D$5111,$C702,Тех_Движение!$B$2:$B$5111,"&lt;="&amp;N$3)-$F702)))</f>
        <v/>
      </c>
      <c r="O702" s="54">
        <f>IF(OR($B702="",O$3&lt;$D702+Настройки!$B$7),0,MAX(0,$E702-MAX(0,SUMIFS(Тех_Движение!$G$2:$G$5111,Тех_Движение!$D$2:$D$5111,$C702,Тех_Движение!$B$2:$B$5111,"&lt;="&amp;O$3)-$F702)))</f>
        <v/>
      </c>
      <c r="P702" s="54">
        <f>IF(OR($B702="",P$3&lt;$D702+Настройки!$B$7),0,MAX(0,$E702-MAX(0,SUMIFS(Тех_Движение!$G$2:$G$5111,Тех_Движение!$D$2:$D$5111,$C702,Тех_Движение!$B$2:$B$5111,"&lt;="&amp;P$3)-$F702)))</f>
        <v/>
      </c>
      <c r="Q702" s="54">
        <f>IF(OR($B702="",Q$3&lt;$D702+Настройки!$B$7),0,MAX(0,$E702-MAX(0,SUMIFS(Тех_Движение!$G$2:$G$5111,Тех_Движение!$D$2:$D$5111,$C702,Тех_Движение!$B$2:$B$5111,"&lt;="&amp;Q$3)-$F702)))</f>
        <v/>
      </c>
      <c r="R702" s="54">
        <f>IF($B702="","",SUM($K702:$Q702))</f>
        <v/>
      </c>
      <c r="S702" s="56">
        <f>IF($B702="","",VLOOKUP($C702,Настройки!$A$11:$L$17,9,FALSE))</f>
        <v/>
      </c>
      <c r="T702" s="56">
        <f>IF($B702="","",$R702*$S702)</f>
        <v/>
      </c>
    </row>
    <row r="703">
      <c r="A703" s="20">
        <f>Тех_Движение!$A$700</f>
        <v/>
      </c>
      <c r="B703" s="20">
        <f>IF(Тех_Движение!$F$700&gt;0,Тех_Движение!$I$700,"")</f>
        <v/>
      </c>
      <c r="C703" s="20">
        <f>IF($B703="","",Тех_Движение!$D$700)</f>
        <v/>
      </c>
      <c r="D703" s="42">
        <f>IF($B703="","",Тех_Движение!$B$700)</f>
        <v/>
      </c>
      <c r="E703" s="54">
        <f>IF($B703="","",Тех_Движение!$F$700)</f>
        <v/>
      </c>
      <c r="F703" s="54">
        <f>IF($B703="","",SUMIFS($E$5:$E702,$C$5:$C702,$C703))</f>
        <v/>
      </c>
      <c r="G703" s="54">
        <f>IF($B703="","",MAX(0,$E703-MAX(0,SUMIFS(Тех_Движение!$G$2:$G$5111,Тех_Движение!$D$2:$D$5111,$C703,Тех_Движение!$B$2:$B$5111,"&lt;="&amp;Настройки!$B$5-1)-$F703)))</f>
        <v/>
      </c>
      <c r="H703" s="54">
        <f>IF($B703="","",IF(AND($D703&gt;=Настройки!$B$5,$D703&lt;=Настройки!$B$6),$E703,0))</f>
        <v/>
      </c>
      <c r="I703" s="54">
        <f>IF($B703="","",$G703+$H703-$J703)</f>
        <v/>
      </c>
      <c r="J703" s="54">
        <f>IF($B703="","",MAX(0,$E703-MAX(0,SUMIFS(Тех_Движение!$G$2:$G$5111,Тех_Движение!$D$2:$D$5111,$C703,Тех_Движение!$B$2:$B$5111,"&lt;="&amp;Настройки!$B$6)-$F703)))</f>
        <v/>
      </c>
      <c r="K703" s="54">
        <f>IF(OR($B703="",K$3&lt;$D703+Настройки!$B$7),0,MAX(0,$E703-MAX(0,SUMIFS(Тех_Движение!$G$2:$G$5111,Тех_Движение!$D$2:$D$5111,$C703,Тех_Движение!$B$2:$B$5111,"&lt;="&amp;K$3)-$F703)))</f>
        <v/>
      </c>
      <c r="L703" s="54">
        <f>IF(OR($B703="",L$3&lt;$D703+Настройки!$B$7),0,MAX(0,$E703-MAX(0,SUMIFS(Тех_Движение!$G$2:$G$5111,Тех_Движение!$D$2:$D$5111,$C703,Тех_Движение!$B$2:$B$5111,"&lt;="&amp;L$3)-$F703)))</f>
        <v/>
      </c>
      <c r="M703" s="54">
        <f>IF(OR($B703="",M$3&lt;$D703+Настройки!$B$7),0,MAX(0,$E703-MAX(0,SUMIFS(Тех_Движение!$G$2:$G$5111,Тех_Движение!$D$2:$D$5111,$C703,Тех_Движение!$B$2:$B$5111,"&lt;="&amp;M$3)-$F703)))</f>
        <v/>
      </c>
      <c r="N703" s="54">
        <f>IF(OR($B703="",N$3&lt;$D703+Настройки!$B$7),0,MAX(0,$E703-MAX(0,SUMIFS(Тех_Движение!$G$2:$G$5111,Тех_Движение!$D$2:$D$5111,$C703,Тех_Движение!$B$2:$B$5111,"&lt;="&amp;N$3)-$F703)))</f>
        <v/>
      </c>
      <c r="O703" s="54">
        <f>IF(OR($B703="",O$3&lt;$D703+Настройки!$B$7),0,MAX(0,$E703-MAX(0,SUMIFS(Тех_Движение!$G$2:$G$5111,Тех_Движение!$D$2:$D$5111,$C703,Тех_Движение!$B$2:$B$5111,"&lt;="&amp;O$3)-$F703)))</f>
        <v/>
      </c>
      <c r="P703" s="54">
        <f>IF(OR($B703="",P$3&lt;$D703+Настройки!$B$7),0,MAX(0,$E703-MAX(0,SUMIFS(Тех_Движение!$G$2:$G$5111,Тех_Движение!$D$2:$D$5111,$C703,Тех_Движение!$B$2:$B$5111,"&lt;="&amp;P$3)-$F703)))</f>
        <v/>
      </c>
      <c r="Q703" s="54">
        <f>IF(OR($B703="",Q$3&lt;$D703+Настройки!$B$7),0,MAX(0,$E703-MAX(0,SUMIFS(Тех_Движение!$G$2:$G$5111,Тех_Движение!$D$2:$D$5111,$C703,Тех_Движение!$B$2:$B$5111,"&lt;="&amp;Q$3)-$F703)))</f>
        <v/>
      </c>
      <c r="R703" s="54">
        <f>IF($B703="","",SUM($K703:$Q703))</f>
        <v/>
      </c>
      <c r="S703" s="56">
        <f>IF($B703="","",VLOOKUP($C703,Настройки!$A$11:$L$17,9,FALSE))</f>
        <v/>
      </c>
      <c r="T703" s="56">
        <f>IF($B703="","",$R703*$S703)</f>
        <v/>
      </c>
    </row>
    <row r="704">
      <c r="A704" s="20">
        <f>Тех_Движение!$A$701</f>
        <v/>
      </c>
      <c r="B704" s="20">
        <f>IF(Тех_Движение!$F$701&gt;0,Тех_Движение!$I$701,"")</f>
        <v/>
      </c>
      <c r="C704" s="20">
        <f>IF($B704="","",Тех_Движение!$D$701)</f>
        <v/>
      </c>
      <c r="D704" s="42">
        <f>IF($B704="","",Тех_Движение!$B$701)</f>
        <v/>
      </c>
      <c r="E704" s="54">
        <f>IF($B704="","",Тех_Движение!$F$701)</f>
        <v/>
      </c>
      <c r="F704" s="54">
        <f>IF($B704="","",SUMIFS($E$5:$E703,$C$5:$C703,$C704))</f>
        <v/>
      </c>
      <c r="G704" s="54">
        <f>IF($B704="","",MAX(0,$E704-MAX(0,SUMIFS(Тех_Движение!$G$2:$G$5111,Тех_Движение!$D$2:$D$5111,$C704,Тех_Движение!$B$2:$B$5111,"&lt;="&amp;Настройки!$B$5-1)-$F704)))</f>
        <v/>
      </c>
      <c r="H704" s="54">
        <f>IF($B704="","",IF(AND($D704&gt;=Настройки!$B$5,$D704&lt;=Настройки!$B$6),$E704,0))</f>
        <v/>
      </c>
      <c r="I704" s="54">
        <f>IF($B704="","",$G704+$H704-$J704)</f>
        <v/>
      </c>
      <c r="J704" s="54">
        <f>IF($B704="","",MAX(0,$E704-MAX(0,SUMIFS(Тех_Движение!$G$2:$G$5111,Тех_Движение!$D$2:$D$5111,$C704,Тех_Движение!$B$2:$B$5111,"&lt;="&amp;Настройки!$B$6)-$F704)))</f>
        <v/>
      </c>
      <c r="K704" s="54">
        <f>IF(OR($B704="",K$3&lt;$D704+Настройки!$B$7),0,MAX(0,$E704-MAX(0,SUMIFS(Тех_Движение!$G$2:$G$5111,Тех_Движение!$D$2:$D$5111,$C704,Тех_Движение!$B$2:$B$5111,"&lt;="&amp;K$3)-$F704)))</f>
        <v/>
      </c>
      <c r="L704" s="54">
        <f>IF(OR($B704="",L$3&lt;$D704+Настройки!$B$7),0,MAX(0,$E704-MAX(0,SUMIFS(Тех_Движение!$G$2:$G$5111,Тех_Движение!$D$2:$D$5111,$C704,Тех_Движение!$B$2:$B$5111,"&lt;="&amp;L$3)-$F704)))</f>
        <v/>
      </c>
      <c r="M704" s="54">
        <f>IF(OR($B704="",M$3&lt;$D704+Настройки!$B$7),0,MAX(0,$E704-MAX(0,SUMIFS(Тех_Движение!$G$2:$G$5111,Тех_Движение!$D$2:$D$5111,$C704,Тех_Движение!$B$2:$B$5111,"&lt;="&amp;M$3)-$F704)))</f>
        <v/>
      </c>
      <c r="N704" s="54">
        <f>IF(OR($B704="",N$3&lt;$D704+Настройки!$B$7),0,MAX(0,$E704-MAX(0,SUMIFS(Тех_Движение!$G$2:$G$5111,Тех_Движение!$D$2:$D$5111,$C704,Тех_Движение!$B$2:$B$5111,"&lt;="&amp;N$3)-$F704)))</f>
        <v/>
      </c>
      <c r="O704" s="54">
        <f>IF(OR($B704="",O$3&lt;$D704+Настройки!$B$7),0,MAX(0,$E704-MAX(0,SUMIFS(Тех_Движение!$G$2:$G$5111,Тех_Движение!$D$2:$D$5111,$C704,Тех_Движение!$B$2:$B$5111,"&lt;="&amp;O$3)-$F704)))</f>
        <v/>
      </c>
      <c r="P704" s="54">
        <f>IF(OR($B704="",P$3&lt;$D704+Настройки!$B$7),0,MAX(0,$E704-MAX(0,SUMIFS(Тех_Движение!$G$2:$G$5111,Тех_Движение!$D$2:$D$5111,$C704,Тех_Движение!$B$2:$B$5111,"&lt;="&amp;P$3)-$F704)))</f>
        <v/>
      </c>
      <c r="Q704" s="54">
        <f>IF(OR($B704="",Q$3&lt;$D704+Настройки!$B$7),0,MAX(0,$E704-MAX(0,SUMIFS(Тех_Движение!$G$2:$G$5111,Тех_Движение!$D$2:$D$5111,$C704,Тех_Движение!$B$2:$B$5111,"&lt;="&amp;Q$3)-$F704)))</f>
        <v/>
      </c>
      <c r="R704" s="54">
        <f>IF($B704="","",SUM($K704:$Q704))</f>
        <v/>
      </c>
      <c r="S704" s="56">
        <f>IF($B704="","",VLOOKUP($C704,Настройки!$A$11:$L$17,9,FALSE))</f>
        <v/>
      </c>
      <c r="T704" s="56">
        <f>IF($B704="","",$R704*$S704)</f>
        <v/>
      </c>
    </row>
    <row r="705">
      <c r="A705" s="20">
        <f>Тех_Движение!$A$702</f>
        <v/>
      </c>
      <c r="B705" s="20">
        <f>IF(Тех_Движение!$F$702&gt;0,Тех_Движение!$I$702,"")</f>
        <v/>
      </c>
      <c r="C705" s="20">
        <f>IF($B705="","",Тех_Движение!$D$702)</f>
        <v/>
      </c>
      <c r="D705" s="42">
        <f>IF($B705="","",Тех_Движение!$B$702)</f>
        <v/>
      </c>
      <c r="E705" s="54">
        <f>IF($B705="","",Тех_Движение!$F$702)</f>
        <v/>
      </c>
      <c r="F705" s="54">
        <f>IF($B705="","",SUMIFS($E$5:$E704,$C$5:$C704,$C705))</f>
        <v/>
      </c>
      <c r="G705" s="54">
        <f>IF($B705="","",MAX(0,$E705-MAX(0,SUMIFS(Тех_Движение!$G$2:$G$5111,Тех_Движение!$D$2:$D$5111,$C705,Тех_Движение!$B$2:$B$5111,"&lt;="&amp;Настройки!$B$5-1)-$F705)))</f>
        <v/>
      </c>
      <c r="H705" s="54">
        <f>IF($B705="","",IF(AND($D705&gt;=Настройки!$B$5,$D705&lt;=Настройки!$B$6),$E705,0))</f>
        <v/>
      </c>
      <c r="I705" s="54">
        <f>IF($B705="","",$G705+$H705-$J705)</f>
        <v/>
      </c>
      <c r="J705" s="54">
        <f>IF($B705="","",MAX(0,$E705-MAX(0,SUMIFS(Тех_Движение!$G$2:$G$5111,Тех_Движение!$D$2:$D$5111,$C705,Тех_Движение!$B$2:$B$5111,"&lt;="&amp;Настройки!$B$6)-$F705)))</f>
        <v/>
      </c>
      <c r="K705" s="54">
        <f>IF(OR($B705="",K$3&lt;$D705+Настройки!$B$7),0,MAX(0,$E705-MAX(0,SUMIFS(Тех_Движение!$G$2:$G$5111,Тех_Движение!$D$2:$D$5111,$C705,Тех_Движение!$B$2:$B$5111,"&lt;="&amp;K$3)-$F705)))</f>
        <v/>
      </c>
      <c r="L705" s="54">
        <f>IF(OR($B705="",L$3&lt;$D705+Настройки!$B$7),0,MAX(0,$E705-MAX(0,SUMIFS(Тех_Движение!$G$2:$G$5111,Тех_Движение!$D$2:$D$5111,$C705,Тех_Движение!$B$2:$B$5111,"&lt;="&amp;L$3)-$F705)))</f>
        <v/>
      </c>
      <c r="M705" s="54">
        <f>IF(OR($B705="",M$3&lt;$D705+Настройки!$B$7),0,MAX(0,$E705-MAX(0,SUMIFS(Тех_Движение!$G$2:$G$5111,Тех_Движение!$D$2:$D$5111,$C705,Тех_Движение!$B$2:$B$5111,"&lt;="&amp;M$3)-$F705)))</f>
        <v/>
      </c>
      <c r="N705" s="54">
        <f>IF(OR($B705="",N$3&lt;$D705+Настройки!$B$7),0,MAX(0,$E705-MAX(0,SUMIFS(Тех_Движение!$G$2:$G$5111,Тех_Движение!$D$2:$D$5111,$C705,Тех_Движение!$B$2:$B$5111,"&lt;="&amp;N$3)-$F705)))</f>
        <v/>
      </c>
      <c r="O705" s="54">
        <f>IF(OR($B705="",O$3&lt;$D705+Настройки!$B$7),0,MAX(0,$E705-MAX(0,SUMIFS(Тех_Движение!$G$2:$G$5111,Тех_Движение!$D$2:$D$5111,$C705,Тех_Движение!$B$2:$B$5111,"&lt;="&amp;O$3)-$F705)))</f>
        <v/>
      </c>
      <c r="P705" s="54">
        <f>IF(OR($B705="",P$3&lt;$D705+Настройки!$B$7),0,MAX(0,$E705-MAX(0,SUMIFS(Тех_Движение!$G$2:$G$5111,Тех_Движение!$D$2:$D$5111,$C705,Тех_Движение!$B$2:$B$5111,"&lt;="&amp;P$3)-$F705)))</f>
        <v/>
      </c>
      <c r="Q705" s="54">
        <f>IF(OR($B705="",Q$3&lt;$D705+Настройки!$B$7),0,MAX(0,$E705-MAX(0,SUMIFS(Тех_Движение!$G$2:$G$5111,Тех_Движение!$D$2:$D$5111,$C705,Тех_Движение!$B$2:$B$5111,"&lt;="&amp;Q$3)-$F705)))</f>
        <v/>
      </c>
      <c r="R705" s="54">
        <f>IF($B705="","",SUM($K705:$Q705))</f>
        <v/>
      </c>
      <c r="S705" s="56">
        <f>IF($B705="","",VLOOKUP($C705,Настройки!$A$11:$L$17,9,FALSE))</f>
        <v/>
      </c>
      <c r="T705" s="56">
        <f>IF($B705="","",$R705*$S705)</f>
        <v/>
      </c>
    </row>
    <row r="706">
      <c r="A706" s="20">
        <f>Тех_Движение!$A$703</f>
        <v/>
      </c>
      <c r="B706" s="20">
        <f>IF(Тех_Движение!$F$703&gt;0,Тех_Движение!$I$703,"")</f>
        <v/>
      </c>
      <c r="C706" s="20">
        <f>IF($B706="","",Тех_Движение!$D$703)</f>
        <v/>
      </c>
      <c r="D706" s="42">
        <f>IF($B706="","",Тех_Движение!$B$703)</f>
        <v/>
      </c>
      <c r="E706" s="54">
        <f>IF($B706="","",Тех_Движение!$F$703)</f>
        <v/>
      </c>
      <c r="F706" s="54">
        <f>IF($B706="","",SUMIFS($E$5:$E705,$C$5:$C705,$C706))</f>
        <v/>
      </c>
      <c r="G706" s="54">
        <f>IF($B706="","",MAX(0,$E706-MAX(0,SUMIFS(Тех_Движение!$G$2:$G$5111,Тех_Движение!$D$2:$D$5111,$C706,Тех_Движение!$B$2:$B$5111,"&lt;="&amp;Настройки!$B$5-1)-$F706)))</f>
        <v/>
      </c>
      <c r="H706" s="54">
        <f>IF($B706="","",IF(AND($D706&gt;=Настройки!$B$5,$D706&lt;=Настройки!$B$6),$E706,0))</f>
        <v/>
      </c>
      <c r="I706" s="54">
        <f>IF($B706="","",$G706+$H706-$J706)</f>
        <v/>
      </c>
      <c r="J706" s="54">
        <f>IF($B706="","",MAX(0,$E706-MAX(0,SUMIFS(Тех_Движение!$G$2:$G$5111,Тех_Движение!$D$2:$D$5111,$C706,Тех_Движение!$B$2:$B$5111,"&lt;="&amp;Настройки!$B$6)-$F706)))</f>
        <v/>
      </c>
      <c r="K706" s="54">
        <f>IF(OR($B706="",K$3&lt;$D706+Настройки!$B$7),0,MAX(0,$E706-MAX(0,SUMIFS(Тех_Движение!$G$2:$G$5111,Тех_Движение!$D$2:$D$5111,$C706,Тех_Движение!$B$2:$B$5111,"&lt;="&amp;K$3)-$F706)))</f>
        <v/>
      </c>
      <c r="L706" s="54">
        <f>IF(OR($B706="",L$3&lt;$D706+Настройки!$B$7),0,MAX(0,$E706-MAX(0,SUMIFS(Тех_Движение!$G$2:$G$5111,Тех_Движение!$D$2:$D$5111,$C706,Тех_Движение!$B$2:$B$5111,"&lt;="&amp;L$3)-$F706)))</f>
        <v/>
      </c>
      <c r="M706" s="54">
        <f>IF(OR($B706="",M$3&lt;$D706+Настройки!$B$7),0,MAX(0,$E706-MAX(0,SUMIFS(Тех_Движение!$G$2:$G$5111,Тех_Движение!$D$2:$D$5111,$C706,Тех_Движение!$B$2:$B$5111,"&lt;="&amp;M$3)-$F706)))</f>
        <v/>
      </c>
      <c r="N706" s="54">
        <f>IF(OR($B706="",N$3&lt;$D706+Настройки!$B$7),0,MAX(0,$E706-MAX(0,SUMIFS(Тех_Движение!$G$2:$G$5111,Тех_Движение!$D$2:$D$5111,$C706,Тех_Движение!$B$2:$B$5111,"&lt;="&amp;N$3)-$F706)))</f>
        <v/>
      </c>
      <c r="O706" s="54">
        <f>IF(OR($B706="",O$3&lt;$D706+Настройки!$B$7),0,MAX(0,$E706-MAX(0,SUMIFS(Тех_Движение!$G$2:$G$5111,Тех_Движение!$D$2:$D$5111,$C706,Тех_Движение!$B$2:$B$5111,"&lt;="&amp;O$3)-$F706)))</f>
        <v/>
      </c>
      <c r="P706" s="54">
        <f>IF(OR($B706="",P$3&lt;$D706+Настройки!$B$7),0,MAX(0,$E706-MAX(0,SUMIFS(Тех_Движение!$G$2:$G$5111,Тех_Движение!$D$2:$D$5111,$C706,Тех_Движение!$B$2:$B$5111,"&lt;="&amp;P$3)-$F706)))</f>
        <v/>
      </c>
      <c r="Q706" s="54">
        <f>IF(OR($B706="",Q$3&lt;$D706+Настройки!$B$7),0,MAX(0,$E706-MAX(0,SUMIFS(Тех_Движение!$G$2:$G$5111,Тех_Движение!$D$2:$D$5111,$C706,Тех_Движение!$B$2:$B$5111,"&lt;="&amp;Q$3)-$F706)))</f>
        <v/>
      </c>
      <c r="R706" s="54">
        <f>IF($B706="","",SUM($K706:$Q706))</f>
        <v/>
      </c>
      <c r="S706" s="56">
        <f>IF($B706="","",VLOOKUP($C706,Настройки!$A$11:$L$17,9,FALSE))</f>
        <v/>
      </c>
      <c r="T706" s="56">
        <f>IF($B706="","",$R706*$S706)</f>
        <v/>
      </c>
    </row>
    <row r="707">
      <c r="A707" s="20">
        <f>Тех_Движение!$A$704</f>
        <v/>
      </c>
      <c r="B707" s="20">
        <f>IF(Тех_Движение!$F$704&gt;0,Тех_Движение!$I$704,"")</f>
        <v/>
      </c>
      <c r="C707" s="20">
        <f>IF($B707="","",Тех_Движение!$D$704)</f>
        <v/>
      </c>
      <c r="D707" s="42">
        <f>IF($B707="","",Тех_Движение!$B$704)</f>
        <v/>
      </c>
      <c r="E707" s="54">
        <f>IF($B707="","",Тех_Движение!$F$704)</f>
        <v/>
      </c>
      <c r="F707" s="54">
        <f>IF($B707="","",SUMIFS($E$5:$E706,$C$5:$C706,$C707))</f>
        <v/>
      </c>
      <c r="G707" s="54">
        <f>IF($B707="","",MAX(0,$E707-MAX(0,SUMIFS(Тех_Движение!$G$2:$G$5111,Тех_Движение!$D$2:$D$5111,$C707,Тех_Движение!$B$2:$B$5111,"&lt;="&amp;Настройки!$B$5-1)-$F707)))</f>
        <v/>
      </c>
      <c r="H707" s="54">
        <f>IF($B707="","",IF(AND($D707&gt;=Настройки!$B$5,$D707&lt;=Настройки!$B$6),$E707,0))</f>
        <v/>
      </c>
      <c r="I707" s="54">
        <f>IF($B707="","",$G707+$H707-$J707)</f>
        <v/>
      </c>
      <c r="J707" s="54">
        <f>IF($B707="","",MAX(0,$E707-MAX(0,SUMIFS(Тех_Движение!$G$2:$G$5111,Тех_Движение!$D$2:$D$5111,$C707,Тех_Движение!$B$2:$B$5111,"&lt;="&amp;Настройки!$B$6)-$F707)))</f>
        <v/>
      </c>
      <c r="K707" s="54">
        <f>IF(OR($B707="",K$3&lt;$D707+Настройки!$B$7),0,MAX(0,$E707-MAX(0,SUMIFS(Тех_Движение!$G$2:$G$5111,Тех_Движение!$D$2:$D$5111,$C707,Тех_Движение!$B$2:$B$5111,"&lt;="&amp;K$3)-$F707)))</f>
        <v/>
      </c>
      <c r="L707" s="54">
        <f>IF(OR($B707="",L$3&lt;$D707+Настройки!$B$7),0,MAX(0,$E707-MAX(0,SUMIFS(Тех_Движение!$G$2:$G$5111,Тех_Движение!$D$2:$D$5111,$C707,Тех_Движение!$B$2:$B$5111,"&lt;="&amp;L$3)-$F707)))</f>
        <v/>
      </c>
      <c r="M707" s="54">
        <f>IF(OR($B707="",M$3&lt;$D707+Настройки!$B$7),0,MAX(0,$E707-MAX(0,SUMIFS(Тех_Движение!$G$2:$G$5111,Тех_Движение!$D$2:$D$5111,$C707,Тех_Движение!$B$2:$B$5111,"&lt;="&amp;M$3)-$F707)))</f>
        <v/>
      </c>
      <c r="N707" s="54">
        <f>IF(OR($B707="",N$3&lt;$D707+Настройки!$B$7),0,MAX(0,$E707-MAX(0,SUMIFS(Тех_Движение!$G$2:$G$5111,Тех_Движение!$D$2:$D$5111,$C707,Тех_Движение!$B$2:$B$5111,"&lt;="&amp;N$3)-$F707)))</f>
        <v/>
      </c>
      <c r="O707" s="54">
        <f>IF(OR($B707="",O$3&lt;$D707+Настройки!$B$7),0,MAX(0,$E707-MAX(0,SUMIFS(Тех_Движение!$G$2:$G$5111,Тех_Движение!$D$2:$D$5111,$C707,Тех_Движение!$B$2:$B$5111,"&lt;="&amp;O$3)-$F707)))</f>
        <v/>
      </c>
      <c r="P707" s="54">
        <f>IF(OR($B707="",P$3&lt;$D707+Настройки!$B$7),0,MAX(0,$E707-MAX(0,SUMIFS(Тех_Движение!$G$2:$G$5111,Тех_Движение!$D$2:$D$5111,$C707,Тех_Движение!$B$2:$B$5111,"&lt;="&amp;P$3)-$F707)))</f>
        <v/>
      </c>
      <c r="Q707" s="54">
        <f>IF(OR($B707="",Q$3&lt;$D707+Настройки!$B$7),0,MAX(0,$E707-MAX(0,SUMIFS(Тех_Движение!$G$2:$G$5111,Тех_Движение!$D$2:$D$5111,$C707,Тех_Движение!$B$2:$B$5111,"&lt;="&amp;Q$3)-$F707)))</f>
        <v/>
      </c>
      <c r="R707" s="54">
        <f>IF($B707="","",SUM($K707:$Q707))</f>
        <v/>
      </c>
      <c r="S707" s="56">
        <f>IF($B707="","",VLOOKUP($C707,Настройки!$A$11:$L$17,9,FALSE))</f>
        <v/>
      </c>
      <c r="T707" s="56">
        <f>IF($B707="","",$R707*$S707)</f>
        <v/>
      </c>
    </row>
    <row r="708">
      <c r="A708" s="20">
        <f>Тех_Движение!$A$705</f>
        <v/>
      </c>
      <c r="B708" s="20">
        <f>IF(Тех_Движение!$F$705&gt;0,Тех_Движение!$I$705,"")</f>
        <v/>
      </c>
      <c r="C708" s="20">
        <f>IF($B708="","",Тех_Движение!$D$705)</f>
        <v/>
      </c>
      <c r="D708" s="42">
        <f>IF($B708="","",Тех_Движение!$B$705)</f>
        <v/>
      </c>
      <c r="E708" s="54">
        <f>IF($B708="","",Тех_Движение!$F$705)</f>
        <v/>
      </c>
      <c r="F708" s="54">
        <f>IF($B708="","",SUMIFS($E$5:$E707,$C$5:$C707,$C708))</f>
        <v/>
      </c>
      <c r="G708" s="54">
        <f>IF($B708="","",MAX(0,$E708-MAX(0,SUMIFS(Тех_Движение!$G$2:$G$5111,Тех_Движение!$D$2:$D$5111,$C708,Тех_Движение!$B$2:$B$5111,"&lt;="&amp;Настройки!$B$5-1)-$F708)))</f>
        <v/>
      </c>
      <c r="H708" s="54">
        <f>IF($B708="","",IF(AND($D708&gt;=Настройки!$B$5,$D708&lt;=Настройки!$B$6),$E708,0))</f>
        <v/>
      </c>
      <c r="I708" s="54">
        <f>IF($B708="","",$G708+$H708-$J708)</f>
        <v/>
      </c>
      <c r="J708" s="54">
        <f>IF($B708="","",MAX(0,$E708-MAX(0,SUMIFS(Тех_Движение!$G$2:$G$5111,Тех_Движение!$D$2:$D$5111,$C708,Тех_Движение!$B$2:$B$5111,"&lt;="&amp;Настройки!$B$6)-$F708)))</f>
        <v/>
      </c>
      <c r="K708" s="54">
        <f>IF(OR($B708="",K$3&lt;$D708+Настройки!$B$7),0,MAX(0,$E708-MAX(0,SUMIFS(Тех_Движение!$G$2:$G$5111,Тех_Движение!$D$2:$D$5111,$C708,Тех_Движение!$B$2:$B$5111,"&lt;="&amp;K$3)-$F708)))</f>
        <v/>
      </c>
      <c r="L708" s="54">
        <f>IF(OR($B708="",L$3&lt;$D708+Настройки!$B$7),0,MAX(0,$E708-MAX(0,SUMIFS(Тех_Движение!$G$2:$G$5111,Тех_Движение!$D$2:$D$5111,$C708,Тех_Движение!$B$2:$B$5111,"&lt;="&amp;L$3)-$F708)))</f>
        <v/>
      </c>
      <c r="M708" s="54">
        <f>IF(OR($B708="",M$3&lt;$D708+Настройки!$B$7),0,MAX(0,$E708-MAX(0,SUMIFS(Тех_Движение!$G$2:$G$5111,Тех_Движение!$D$2:$D$5111,$C708,Тех_Движение!$B$2:$B$5111,"&lt;="&amp;M$3)-$F708)))</f>
        <v/>
      </c>
      <c r="N708" s="54">
        <f>IF(OR($B708="",N$3&lt;$D708+Настройки!$B$7),0,MAX(0,$E708-MAX(0,SUMIFS(Тех_Движение!$G$2:$G$5111,Тех_Движение!$D$2:$D$5111,$C708,Тех_Движение!$B$2:$B$5111,"&lt;="&amp;N$3)-$F708)))</f>
        <v/>
      </c>
      <c r="O708" s="54">
        <f>IF(OR($B708="",O$3&lt;$D708+Настройки!$B$7),0,MAX(0,$E708-MAX(0,SUMIFS(Тех_Движение!$G$2:$G$5111,Тех_Движение!$D$2:$D$5111,$C708,Тех_Движение!$B$2:$B$5111,"&lt;="&amp;O$3)-$F708)))</f>
        <v/>
      </c>
      <c r="P708" s="54">
        <f>IF(OR($B708="",P$3&lt;$D708+Настройки!$B$7),0,MAX(0,$E708-MAX(0,SUMIFS(Тех_Движение!$G$2:$G$5111,Тех_Движение!$D$2:$D$5111,$C708,Тех_Движение!$B$2:$B$5111,"&lt;="&amp;P$3)-$F708)))</f>
        <v/>
      </c>
      <c r="Q708" s="54">
        <f>IF(OR($B708="",Q$3&lt;$D708+Настройки!$B$7),0,MAX(0,$E708-MAX(0,SUMIFS(Тех_Движение!$G$2:$G$5111,Тех_Движение!$D$2:$D$5111,$C708,Тех_Движение!$B$2:$B$5111,"&lt;="&amp;Q$3)-$F708)))</f>
        <v/>
      </c>
      <c r="R708" s="54">
        <f>IF($B708="","",SUM($K708:$Q708))</f>
        <v/>
      </c>
      <c r="S708" s="56">
        <f>IF($B708="","",VLOOKUP($C708,Настройки!$A$11:$L$17,9,FALSE))</f>
        <v/>
      </c>
      <c r="T708" s="56">
        <f>IF($B708="","",$R708*$S708)</f>
        <v/>
      </c>
    </row>
    <row r="709">
      <c r="A709" s="20">
        <f>Тех_Движение!$A$706</f>
        <v/>
      </c>
      <c r="B709" s="20">
        <f>IF(Тех_Движение!$F$706&gt;0,Тех_Движение!$I$706,"")</f>
        <v/>
      </c>
      <c r="C709" s="20">
        <f>IF($B709="","",Тех_Движение!$D$706)</f>
        <v/>
      </c>
      <c r="D709" s="42">
        <f>IF($B709="","",Тех_Движение!$B$706)</f>
        <v/>
      </c>
      <c r="E709" s="54">
        <f>IF($B709="","",Тех_Движение!$F$706)</f>
        <v/>
      </c>
      <c r="F709" s="54">
        <f>IF($B709="","",SUMIFS($E$5:$E708,$C$5:$C708,$C709))</f>
        <v/>
      </c>
      <c r="G709" s="54">
        <f>IF($B709="","",MAX(0,$E709-MAX(0,SUMIFS(Тех_Движение!$G$2:$G$5111,Тех_Движение!$D$2:$D$5111,$C709,Тех_Движение!$B$2:$B$5111,"&lt;="&amp;Настройки!$B$5-1)-$F709)))</f>
        <v/>
      </c>
      <c r="H709" s="54">
        <f>IF($B709="","",IF(AND($D709&gt;=Настройки!$B$5,$D709&lt;=Настройки!$B$6),$E709,0))</f>
        <v/>
      </c>
      <c r="I709" s="54">
        <f>IF($B709="","",$G709+$H709-$J709)</f>
        <v/>
      </c>
      <c r="J709" s="54">
        <f>IF($B709="","",MAX(0,$E709-MAX(0,SUMIFS(Тех_Движение!$G$2:$G$5111,Тех_Движение!$D$2:$D$5111,$C709,Тех_Движение!$B$2:$B$5111,"&lt;="&amp;Настройки!$B$6)-$F709)))</f>
        <v/>
      </c>
      <c r="K709" s="54">
        <f>IF(OR($B709="",K$3&lt;$D709+Настройки!$B$7),0,MAX(0,$E709-MAX(0,SUMIFS(Тех_Движение!$G$2:$G$5111,Тех_Движение!$D$2:$D$5111,$C709,Тех_Движение!$B$2:$B$5111,"&lt;="&amp;K$3)-$F709)))</f>
        <v/>
      </c>
      <c r="L709" s="54">
        <f>IF(OR($B709="",L$3&lt;$D709+Настройки!$B$7),0,MAX(0,$E709-MAX(0,SUMIFS(Тех_Движение!$G$2:$G$5111,Тех_Движение!$D$2:$D$5111,$C709,Тех_Движение!$B$2:$B$5111,"&lt;="&amp;L$3)-$F709)))</f>
        <v/>
      </c>
      <c r="M709" s="54">
        <f>IF(OR($B709="",M$3&lt;$D709+Настройки!$B$7),0,MAX(0,$E709-MAX(0,SUMIFS(Тех_Движение!$G$2:$G$5111,Тех_Движение!$D$2:$D$5111,$C709,Тех_Движение!$B$2:$B$5111,"&lt;="&amp;M$3)-$F709)))</f>
        <v/>
      </c>
      <c r="N709" s="54">
        <f>IF(OR($B709="",N$3&lt;$D709+Настройки!$B$7),0,MAX(0,$E709-MAX(0,SUMIFS(Тех_Движение!$G$2:$G$5111,Тех_Движение!$D$2:$D$5111,$C709,Тех_Движение!$B$2:$B$5111,"&lt;="&amp;N$3)-$F709)))</f>
        <v/>
      </c>
      <c r="O709" s="54">
        <f>IF(OR($B709="",O$3&lt;$D709+Настройки!$B$7),0,MAX(0,$E709-MAX(0,SUMIFS(Тех_Движение!$G$2:$G$5111,Тех_Движение!$D$2:$D$5111,$C709,Тех_Движение!$B$2:$B$5111,"&lt;="&amp;O$3)-$F709)))</f>
        <v/>
      </c>
      <c r="P709" s="54">
        <f>IF(OR($B709="",P$3&lt;$D709+Настройки!$B$7),0,MAX(0,$E709-MAX(0,SUMIFS(Тех_Движение!$G$2:$G$5111,Тех_Движение!$D$2:$D$5111,$C709,Тех_Движение!$B$2:$B$5111,"&lt;="&amp;P$3)-$F709)))</f>
        <v/>
      </c>
      <c r="Q709" s="54">
        <f>IF(OR($B709="",Q$3&lt;$D709+Настройки!$B$7),0,MAX(0,$E709-MAX(0,SUMIFS(Тех_Движение!$G$2:$G$5111,Тех_Движение!$D$2:$D$5111,$C709,Тех_Движение!$B$2:$B$5111,"&lt;="&amp;Q$3)-$F709)))</f>
        <v/>
      </c>
      <c r="R709" s="54">
        <f>IF($B709="","",SUM($K709:$Q709))</f>
        <v/>
      </c>
      <c r="S709" s="56">
        <f>IF($B709="","",VLOOKUP($C709,Настройки!$A$11:$L$17,9,FALSE))</f>
        <v/>
      </c>
      <c r="T709" s="56">
        <f>IF($B709="","",$R709*$S709)</f>
        <v/>
      </c>
    </row>
    <row r="710">
      <c r="A710" s="20">
        <f>Тех_Движение!$A$707</f>
        <v/>
      </c>
      <c r="B710" s="20">
        <f>IF(Тех_Движение!$F$707&gt;0,Тех_Движение!$I$707,"")</f>
        <v/>
      </c>
      <c r="C710" s="20">
        <f>IF($B710="","",Тех_Движение!$D$707)</f>
        <v/>
      </c>
      <c r="D710" s="42">
        <f>IF($B710="","",Тех_Движение!$B$707)</f>
        <v/>
      </c>
      <c r="E710" s="54">
        <f>IF($B710="","",Тех_Движение!$F$707)</f>
        <v/>
      </c>
      <c r="F710" s="54">
        <f>IF($B710="","",SUMIFS($E$5:$E709,$C$5:$C709,$C710))</f>
        <v/>
      </c>
      <c r="G710" s="54">
        <f>IF($B710="","",MAX(0,$E710-MAX(0,SUMIFS(Тех_Движение!$G$2:$G$5111,Тех_Движение!$D$2:$D$5111,$C710,Тех_Движение!$B$2:$B$5111,"&lt;="&amp;Настройки!$B$5-1)-$F710)))</f>
        <v/>
      </c>
      <c r="H710" s="54">
        <f>IF($B710="","",IF(AND($D710&gt;=Настройки!$B$5,$D710&lt;=Настройки!$B$6),$E710,0))</f>
        <v/>
      </c>
      <c r="I710" s="54">
        <f>IF($B710="","",$G710+$H710-$J710)</f>
        <v/>
      </c>
      <c r="J710" s="54">
        <f>IF($B710="","",MAX(0,$E710-MAX(0,SUMIFS(Тех_Движение!$G$2:$G$5111,Тех_Движение!$D$2:$D$5111,$C710,Тех_Движение!$B$2:$B$5111,"&lt;="&amp;Настройки!$B$6)-$F710)))</f>
        <v/>
      </c>
      <c r="K710" s="54">
        <f>IF(OR($B710="",K$3&lt;$D710+Настройки!$B$7),0,MAX(0,$E710-MAX(0,SUMIFS(Тех_Движение!$G$2:$G$5111,Тех_Движение!$D$2:$D$5111,$C710,Тех_Движение!$B$2:$B$5111,"&lt;="&amp;K$3)-$F710)))</f>
        <v/>
      </c>
      <c r="L710" s="54">
        <f>IF(OR($B710="",L$3&lt;$D710+Настройки!$B$7),0,MAX(0,$E710-MAX(0,SUMIFS(Тех_Движение!$G$2:$G$5111,Тех_Движение!$D$2:$D$5111,$C710,Тех_Движение!$B$2:$B$5111,"&lt;="&amp;L$3)-$F710)))</f>
        <v/>
      </c>
      <c r="M710" s="54">
        <f>IF(OR($B710="",M$3&lt;$D710+Настройки!$B$7),0,MAX(0,$E710-MAX(0,SUMIFS(Тех_Движение!$G$2:$G$5111,Тех_Движение!$D$2:$D$5111,$C710,Тех_Движение!$B$2:$B$5111,"&lt;="&amp;M$3)-$F710)))</f>
        <v/>
      </c>
      <c r="N710" s="54">
        <f>IF(OR($B710="",N$3&lt;$D710+Настройки!$B$7),0,MAX(0,$E710-MAX(0,SUMIFS(Тех_Движение!$G$2:$G$5111,Тех_Движение!$D$2:$D$5111,$C710,Тех_Движение!$B$2:$B$5111,"&lt;="&amp;N$3)-$F710)))</f>
        <v/>
      </c>
      <c r="O710" s="54">
        <f>IF(OR($B710="",O$3&lt;$D710+Настройки!$B$7),0,MAX(0,$E710-MAX(0,SUMIFS(Тех_Движение!$G$2:$G$5111,Тех_Движение!$D$2:$D$5111,$C710,Тех_Движение!$B$2:$B$5111,"&lt;="&amp;O$3)-$F710)))</f>
        <v/>
      </c>
      <c r="P710" s="54">
        <f>IF(OR($B710="",P$3&lt;$D710+Настройки!$B$7),0,MAX(0,$E710-MAX(0,SUMIFS(Тех_Движение!$G$2:$G$5111,Тех_Движение!$D$2:$D$5111,$C710,Тех_Движение!$B$2:$B$5111,"&lt;="&amp;P$3)-$F710)))</f>
        <v/>
      </c>
      <c r="Q710" s="54">
        <f>IF(OR($B710="",Q$3&lt;$D710+Настройки!$B$7),0,MAX(0,$E710-MAX(0,SUMIFS(Тех_Движение!$G$2:$G$5111,Тех_Движение!$D$2:$D$5111,$C710,Тех_Движение!$B$2:$B$5111,"&lt;="&amp;Q$3)-$F710)))</f>
        <v/>
      </c>
      <c r="R710" s="54">
        <f>IF($B710="","",SUM($K710:$Q710))</f>
        <v/>
      </c>
      <c r="S710" s="56">
        <f>IF($B710="","",VLOOKUP($C710,Настройки!$A$11:$L$17,9,FALSE))</f>
        <v/>
      </c>
      <c r="T710" s="56">
        <f>IF($B710="","",$R710*$S710)</f>
        <v/>
      </c>
    </row>
    <row r="711">
      <c r="A711" s="20">
        <f>Тех_Движение!$A$708</f>
        <v/>
      </c>
      <c r="B711" s="20">
        <f>IF(Тех_Движение!$F$708&gt;0,Тех_Движение!$I$708,"")</f>
        <v/>
      </c>
      <c r="C711" s="20">
        <f>IF($B711="","",Тех_Движение!$D$708)</f>
        <v/>
      </c>
      <c r="D711" s="42">
        <f>IF($B711="","",Тех_Движение!$B$708)</f>
        <v/>
      </c>
      <c r="E711" s="54">
        <f>IF($B711="","",Тех_Движение!$F$708)</f>
        <v/>
      </c>
      <c r="F711" s="54">
        <f>IF($B711="","",SUMIFS($E$5:$E710,$C$5:$C710,$C711))</f>
        <v/>
      </c>
      <c r="G711" s="54">
        <f>IF($B711="","",MAX(0,$E711-MAX(0,SUMIFS(Тех_Движение!$G$2:$G$5111,Тех_Движение!$D$2:$D$5111,$C711,Тех_Движение!$B$2:$B$5111,"&lt;="&amp;Настройки!$B$5-1)-$F711)))</f>
        <v/>
      </c>
      <c r="H711" s="54">
        <f>IF($B711="","",IF(AND($D711&gt;=Настройки!$B$5,$D711&lt;=Настройки!$B$6),$E711,0))</f>
        <v/>
      </c>
      <c r="I711" s="54">
        <f>IF($B711="","",$G711+$H711-$J711)</f>
        <v/>
      </c>
      <c r="J711" s="54">
        <f>IF($B711="","",MAX(0,$E711-MAX(0,SUMIFS(Тех_Движение!$G$2:$G$5111,Тех_Движение!$D$2:$D$5111,$C711,Тех_Движение!$B$2:$B$5111,"&lt;="&amp;Настройки!$B$6)-$F711)))</f>
        <v/>
      </c>
      <c r="K711" s="54">
        <f>IF(OR($B711="",K$3&lt;$D711+Настройки!$B$7),0,MAX(0,$E711-MAX(0,SUMIFS(Тех_Движение!$G$2:$G$5111,Тех_Движение!$D$2:$D$5111,$C711,Тех_Движение!$B$2:$B$5111,"&lt;="&amp;K$3)-$F711)))</f>
        <v/>
      </c>
      <c r="L711" s="54">
        <f>IF(OR($B711="",L$3&lt;$D711+Настройки!$B$7),0,MAX(0,$E711-MAX(0,SUMIFS(Тех_Движение!$G$2:$G$5111,Тех_Движение!$D$2:$D$5111,$C711,Тех_Движение!$B$2:$B$5111,"&lt;="&amp;L$3)-$F711)))</f>
        <v/>
      </c>
      <c r="M711" s="54">
        <f>IF(OR($B711="",M$3&lt;$D711+Настройки!$B$7),0,MAX(0,$E711-MAX(0,SUMIFS(Тех_Движение!$G$2:$G$5111,Тех_Движение!$D$2:$D$5111,$C711,Тех_Движение!$B$2:$B$5111,"&lt;="&amp;M$3)-$F711)))</f>
        <v/>
      </c>
      <c r="N711" s="54">
        <f>IF(OR($B711="",N$3&lt;$D711+Настройки!$B$7),0,MAX(0,$E711-MAX(0,SUMIFS(Тех_Движение!$G$2:$G$5111,Тех_Движение!$D$2:$D$5111,$C711,Тех_Движение!$B$2:$B$5111,"&lt;="&amp;N$3)-$F711)))</f>
        <v/>
      </c>
      <c r="O711" s="54">
        <f>IF(OR($B711="",O$3&lt;$D711+Настройки!$B$7),0,MAX(0,$E711-MAX(0,SUMIFS(Тех_Движение!$G$2:$G$5111,Тех_Движение!$D$2:$D$5111,$C711,Тех_Движение!$B$2:$B$5111,"&lt;="&amp;O$3)-$F711)))</f>
        <v/>
      </c>
      <c r="P711" s="54">
        <f>IF(OR($B711="",P$3&lt;$D711+Настройки!$B$7),0,MAX(0,$E711-MAX(0,SUMIFS(Тех_Движение!$G$2:$G$5111,Тех_Движение!$D$2:$D$5111,$C711,Тех_Движение!$B$2:$B$5111,"&lt;="&amp;P$3)-$F711)))</f>
        <v/>
      </c>
      <c r="Q711" s="54">
        <f>IF(OR($B711="",Q$3&lt;$D711+Настройки!$B$7),0,MAX(0,$E711-MAX(0,SUMIFS(Тех_Движение!$G$2:$G$5111,Тех_Движение!$D$2:$D$5111,$C711,Тех_Движение!$B$2:$B$5111,"&lt;="&amp;Q$3)-$F711)))</f>
        <v/>
      </c>
      <c r="R711" s="54">
        <f>IF($B711="","",SUM($K711:$Q711))</f>
        <v/>
      </c>
      <c r="S711" s="56">
        <f>IF($B711="","",VLOOKUP($C711,Настройки!$A$11:$L$17,9,FALSE))</f>
        <v/>
      </c>
      <c r="T711" s="56">
        <f>IF($B711="","",$R711*$S711)</f>
        <v/>
      </c>
    </row>
    <row r="712">
      <c r="A712" s="20">
        <f>Тех_Движение!$A$709</f>
        <v/>
      </c>
      <c r="B712" s="20">
        <f>IF(Тех_Движение!$F$709&gt;0,Тех_Движение!$I$709,"")</f>
        <v/>
      </c>
      <c r="C712" s="20">
        <f>IF($B712="","",Тех_Движение!$D$709)</f>
        <v/>
      </c>
      <c r="D712" s="42">
        <f>IF($B712="","",Тех_Движение!$B$709)</f>
        <v/>
      </c>
      <c r="E712" s="54">
        <f>IF($B712="","",Тех_Движение!$F$709)</f>
        <v/>
      </c>
      <c r="F712" s="54">
        <f>IF($B712="","",SUMIFS($E$5:$E711,$C$5:$C711,$C712))</f>
        <v/>
      </c>
      <c r="G712" s="54">
        <f>IF($B712="","",MAX(0,$E712-MAX(0,SUMIFS(Тех_Движение!$G$2:$G$5111,Тех_Движение!$D$2:$D$5111,$C712,Тех_Движение!$B$2:$B$5111,"&lt;="&amp;Настройки!$B$5-1)-$F712)))</f>
        <v/>
      </c>
      <c r="H712" s="54">
        <f>IF($B712="","",IF(AND($D712&gt;=Настройки!$B$5,$D712&lt;=Настройки!$B$6),$E712,0))</f>
        <v/>
      </c>
      <c r="I712" s="54">
        <f>IF($B712="","",$G712+$H712-$J712)</f>
        <v/>
      </c>
      <c r="J712" s="54">
        <f>IF($B712="","",MAX(0,$E712-MAX(0,SUMIFS(Тех_Движение!$G$2:$G$5111,Тех_Движение!$D$2:$D$5111,$C712,Тех_Движение!$B$2:$B$5111,"&lt;="&amp;Настройки!$B$6)-$F712)))</f>
        <v/>
      </c>
      <c r="K712" s="54">
        <f>IF(OR($B712="",K$3&lt;$D712+Настройки!$B$7),0,MAX(0,$E712-MAX(0,SUMIFS(Тех_Движение!$G$2:$G$5111,Тех_Движение!$D$2:$D$5111,$C712,Тех_Движение!$B$2:$B$5111,"&lt;="&amp;K$3)-$F712)))</f>
        <v/>
      </c>
      <c r="L712" s="54">
        <f>IF(OR($B712="",L$3&lt;$D712+Настройки!$B$7),0,MAX(0,$E712-MAX(0,SUMIFS(Тех_Движение!$G$2:$G$5111,Тех_Движение!$D$2:$D$5111,$C712,Тех_Движение!$B$2:$B$5111,"&lt;="&amp;L$3)-$F712)))</f>
        <v/>
      </c>
      <c r="M712" s="54">
        <f>IF(OR($B712="",M$3&lt;$D712+Настройки!$B$7),0,MAX(0,$E712-MAX(0,SUMIFS(Тех_Движение!$G$2:$G$5111,Тех_Движение!$D$2:$D$5111,$C712,Тех_Движение!$B$2:$B$5111,"&lt;="&amp;M$3)-$F712)))</f>
        <v/>
      </c>
      <c r="N712" s="54">
        <f>IF(OR($B712="",N$3&lt;$D712+Настройки!$B$7),0,MAX(0,$E712-MAX(0,SUMIFS(Тех_Движение!$G$2:$G$5111,Тех_Движение!$D$2:$D$5111,$C712,Тех_Движение!$B$2:$B$5111,"&lt;="&amp;N$3)-$F712)))</f>
        <v/>
      </c>
      <c r="O712" s="54">
        <f>IF(OR($B712="",O$3&lt;$D712+Настройки!$B$7),0,MAX(0,$E712-MAX(0,SUMIFS(Тех_Движение!$G$2:$G$5111,Тех_Движение!$D$2:$D$5111,$C712,Тех_Движение!$B$2:$B$5111,"&lt;="&amp;O$3)-$F712)))</f>
        <v/>
      </c>
      <c r="P712" s="54">
        <f>IF(OR($B712="",P$3&lt;$D712+Настройки!$B$7),0,MAX(0,$E712-MAX(0,SUMIFS(Тех_Движение!$G$2:$G$5111,Тех_Движение!$D$2:$D$5111,$C712,Тех_Движение!$B$2:$B$5111,"&lt;="&amp;P$3)-$F712)))</f>
        <v/>
      </c>
      <c r="Q712" s="54">
        <f>IF(OR($B712="",Q$3&lt;$D712+Настройки!$B$7),0,MAX(0,$E712-MAX(0,SUMIFS(Тех_Движение!$G$2:$G$5111,Тех_Движение!$D$2:$D$5111,$C712,Тех_Движение!$B$2:$B$5111,"&lt;="&amp;Q$3)-$F712)))</f>
        <v/>
      </c>
      <c r="R712" s="54">
        <f>IF($B712="","",SUM($K712:$Q712))</f>
        <v/>
      </c>
      <c r="S712" s="56">
        <f>IF($B712="","",VLOOKUP($C712,Настройки!$A$11:$L$17,9,FALSE))</f>
        <v/>
      </c>
      <c r="T712" s="56">
        <f>IF($B712="","",$R712*$S712)</f>
        <v/>
      </c>
    </row>
    <row r="713">
      <c r="A713" s="20">
        <f>Тех_Движение!$A$710</f>
        <v/>
      </c>
      <c r="B713" s="20">
        <f>IF(Тех_Движение!$F$710&gt;0,Тех_Движение!$I$710,"")</f>
        <v/>
      </c>
      <c r="C713" s="20">
        <f>IF($B713="","",Тех_Движение!$D$710)</f>
        <v/>
      </c>
      <c r="D713" s="42">
        <f>IF($B713="","",Тех_Движение!$B$710)</f>
        <v/>
      </c>
      <c r="E713" s="54">
        <f>IF($B713="","",Тех_Движение!$F$710)</f>
        <v/>
      </c>
      <c r="F713" s="54">
        <f>IF($B713="","",SUMIFS($E$5:$E712,$C$5:$C712,$C713))</f>
        <v/>
      </c>
      <c r="G713" s="54">
        <f>IF($B713="","",MAX(0,$E713-MAX(0,SUMIFS(Тех_Движение!$G$2:$G$5111,Тех_Движение!$D$2:$D$5111,$C713,Тех_Движение!$B$2:$B$5111,"&lt;="&amp;Настройки!$B$5-1)-$F713)))</f>
        <v/>
      </c>
      <c r="H713" s="54">
        <f>IF($B713="","",IF(AND($D713&gt;=Настройки!$B$5,$D713&lt;=Настройки!$B$6),$E713,0))</f>
        <v/>
      </c>
      <c r="I713" s="54">
        <f>IF($B713="","",$G713+$H713-$J713)</f>
        <v/>
      </c>
      <c r="J713" s="54">
        <f>IF($B713="","",MAX(0,$E713-MAX(0,SUMIFS(Тех_Движение!$G$2:$G$5111,Тех_Движение!$D$2:$D$5111,$C713,Тех_Движение!$B$2:$B$5111,"&lt;="&amp;Настройки!$B$6)-$F713)))</f>
        <v/>
      </c>
      <c r="K713" s="54">
        <f>IF(OR($B713="",K$3&lt;$D713+Настройки!$B$7),0,MAX(0,$E713-MAX(0,SUMIFS(Тех_Движение!$G$2:$G$5111,Тех_Движение!$D$2:$D$5111,$C713,Тех_Движение!$B$2:$B$5111,"&lt;="&amp;K$3)-$F713)))</f>
        <v/>
      </c>
      <c r="L713" s="54">
        <f>IF(OR($B713="",L$3&lt;$D713+Настройки!$B$7),0,MAX(0,$E713-MAX(0,SUMIFS(Тех_Движение!$G$2:$G$5111,Тех_Движение!$D$2:$D$5111,$C713,Тех_Движение!$B$2:$B$5111,"&lt;="&amp;L$3)-$F713)))</f>
        <v/>
      </c>
      <c r="M713" s="54">
        <f>IF(OR($B713="",M$3&lt;$D713+Настройки!$B$7),0,MAX(0,$E713-MAX(0,SUMIFS(Тех_Движение!$G$2:$G$5111,Тех_Движение!$D$2:$D$5111,$C713,Тех_Движение!$B$2:$B$5111,"&lt;="&amp;M$3)-$F713)))</f>
        <v/>
      </c>
      <c r="N713" s="54">
        <f>IF(OR($B713="",N$3&lt;$D713+Настройки!$B$7),0,MAX(0,$E713-MAX(0,SUMIFS(Тех_Движение!$G$2:$G$5111,Тех_Движение!$D$2:$D$5111,$C713,Тех_Движение!$B$2:$B$5111,"&lt;="&amp;N$3)-$F713)))</f>
        <v/>
      </c>
      <c r="O713" s="54">
        <f>IF(OR($B713="",O$3&lt;$D713+Настройки!$B$7),0,MAX(0,$E713-MAX(0,SUMIFS(Тех_Движение!$G$2:$G$5111,Тех_Движение!$D$2:$D$5111,$C713,Тех_Движение!$B$2:$B$5111,"&lt;="&amp;O$3)-$F713)))</f>
        <v/>
      </c>
      <c r="P713" s="54">
        <f>IF(OR($B713="",P$3&lt;$D713+Настройки!$B$7),0,MAX(0,$E713-MAX(0,SUMIFS(Тех_Движение!$G$2:$G$5111,Тех_Движение!$D$2:$D$5111,$C713,Тех_Движение!$B$2:$B$5111,"&lt;="&amp;P$3)-$F713)))</f>
        <v/>
      </c>
      <c r="Q713" s="54">
        <f>IF(OR($B713="",Q$3&lt;$D713+Настройки!$B$7),0,MAX(0,$E713-MAX(0,SUMIFS(Тех_Движение!$G$2:$G$5111,Тех_Движение!$D$2:$D$5111,$C713,Тех_Движение!$B$2:$B$5111,"&lt;="&amp;Q$3)-$F713)))</f>
        <v/>
      </c>
      <c r="R713" s="54">
        <f>IF($B713="","",SUM($K713:$Q713))</f>
        <v/>
      </c>
      <c r="S713" s="56">
        <f>IF($B713="","",VLOOKUP($C713,Настройки!$A$11:$L$17,9,FALSE))</f>
        <v/>
      </c>
      <c r="T713" s="56">
        <f>IF($B713="","",$R713*$S713)</f>
        <v/>
      </c>
    </row>
    <row r="714">
      <c r="A714" s="20">
        <f>Тех_Движение!$A$711</f>
        <v/>
      </c>
      <c r="B714" s="20">
        <f>IF(Тех_Движение!$F$711&gt;0,Тех_Движение!$I$711,"")</f>
        <v/>
      </c>
      <c r="C714" s="20">
        <f>IF($B714="","",Тех_Движение!$D$711)</f>
        <v/>
      </c>
      <c r="D714" s="42">
        <f>IF($B714="","",Тех_Движение!$B$711)</f>
        <v/>
      </c>
      <c r="E714" s="54">
        <f>IF($B714="","",Тех_Движение!$F$711)</f>
        <v/>
      </c>
      <c r="F714" s="54">
        <f>IF($B714="","",SUMIFS($E$5:$E713,$C$5:$C713,$C714))</f>
        <v/>
      </c>
      <c r="G714" s="54">
        <f>IF($B714="","",MAX(0,$E714-MAX(0,SUMIFS(Тех_Движение!$G$2:$G$5111,Тех_Движение!$D$2:$D$5111,$C714,Тех_Движение!$B$2:$B$5111,"&lt;="&amp;Настройки!$B$5-1)-$F714)))</f>
        <v/>
      </c>
      <c r="H714" s="54">
        <f>IF($B714="","",IF(AND($D714&gt;=Настройки!$B$5,$D714&lt;=Настройки!$B$6),$E714,0))</f>
        <v/>
      </c>
      <c r="I714" s="54">
        <f>IF($B714="","",$G714+$H714-$J714)</f>
        <v/>
      </c>
      <c r="J714" s="54">
        <f>IF($B714="","",MAX(0,$E714-MAX(0,SUMIFS(Тех_Движение!$G$2:$G$5111,Тех_Движение!$D$2:$D$5111,$C714,Тех_Движение!$B$2:$B$5111,"&lt;="&amp;Настройки!$B$6)-$F714)))</f>
        <v/>
      </c>
      <c r="K714" s="54">
        <f>IF(OR($B714="",K$3&lt;$D714+Настройки!$B$7),0,MAX(0,$E714-MAX(0,SUMIFS(Тех_Движение!$G$2:$G$5111,Тех_Движение!$D$2:$D$5111,$C714,Тех_Движение!$B$2:$B$5111,"&lt;="&amp;K$3)-$F714)))</f>
        <v/>
      </c>
      <c r="L714" s="54">
        <f>IF(OR($B714="",L$3&lt;$D714+Настройки!$B$7),0,MAX(0,$E714-MAX(0,SUMIFS(Тех_Движение!$G$2:$G$5111,Тех_Движение!$D$2:$D$5111,$C714,Тех_Движение!$B$2:$B$5111,"&lt;="&amp;L$3)-$F714)))</f>
        <v/>
      </c>
      <c r="M714" s="54">
        <f>IF(OR($B714="",M$3&lt;$D714+Настройки!$B$7),0,MAX(0,$E714-MAX(0,SUMIFS(Тех_Движение!$G$2:$G$5111,Тех_Движение!$D$2:$D$5111,$C714,Тех_Движение!$B$2:$B$5111,"&lt;="&amp;M$3)-$F714)))</f>
        <v/>
      </c>
      <c r="N714" s="54">
        <f>IF(OR($B714="",N$3&lt;$D714+Настройки!$B$7),0,MAX(0,$E714-MAX(0,SUMIFS(Тех_Движение!$G$2:$G$5111,Тех_Движение!$D$2:$D$5111,$C714,Тех_Движение!$B$2:$B$5111,"&lt;="&amp;N$3)-$F714)))</f>
        <v/>
      </c>
      <c r="O714" s="54">
        <f>IF(OR($B714="",O$3&lt;$D714+Настройки!$B$7),0,MAX(0,$E714-MAX(0,SUMIFS(Тех_Движение!$G$2:$G$5111,Тех_Движение!$D$2:$D$5111,$C714,Тех_Движение!$B$2:$B$5111,"&lt;="&amp;O$3)-$F714)))</f>
        <v/>
      </c>
      <c r="P714" s="54">
        <f>IF(OR($B714="",P$3&lt;$D714+Настройки!$B$7),0,MAX(0,$E714-MAX(0,SUMIFS(Тех_Движение!$G$2:$G$5111,Тех_Движение!$D$2:$D$5111,$C714,Тех_Движение!$B$2:$B$5111,"&lt;="&amp;P$3)-$F714)))</f>
        <v/>
      </c>
      <c r="Q714" s="54">
        <f>IF(OR($B714="",Q$3&lt;$D714+Настройки!$B$7),0,MAX(0,$E714-MAX(0,SUMIFS(Тех_Движение!$G$2:$G$5111,Тех_Движение!$D$2:$D$5111,$C714,Тех_Движение!$B$2:$B$5111,"&lt;="&amp;Q$3)-$F714)))</f>
        <v/>
      </c>
      <c r="R714" s="54">
        <f>IF($B714="","",SUM($K714:$Q714))</f>
        <v/>
      </c>
      <c r="S714" s="56">
        <f>IF($B714="","",VLOOKUP($C714,Настройки!$A$11:$L$17,9,FALSE))</f>
        <v/>
      </c>
      <c r="T714" s="56">
        <f>IF($B714="","",$R714*$S714)</f>
        <v/>
      </c>
    </row>
    <row r="715">
      <c r="A715" s="20">
        <f>Тех_Движение!$A$712</f>
        <v/>
      </c>
      <c r="B715" s="20">
        <f>IF(Тех_Движение!$F$712&gt;0,Тех_Движение!$I$712,"")</f>
        <v/>
      </c>
      <c r="C715" s="20">
        <f>IF($B715="","",Тех_Движение!$D$712)</f>
        <v/>
      </c>
      <c r="D715" s="42">
        <f>IF($B715="","",Тех_Движение!$B$712)</f>
        <v/>
      </c>
      <c r="E715" s="54">
        <f>IF($B715="","",Тех_Движение!$F$712)</f>
        <v/>
      </c>
      <c r="F715" s="54">
        <f>IF($B715="","",SUMIFS($E$5:$E714,$C$5:$C714,$C715))</f>
        <v/>
      </c>
      <c r="G715" s="54">
        <f>IF($B715="","",MAX(0,$E715-MAX(0,SUMIFS(Тех_Движение!$G$2:$G$5111,Тех_Движение!$D$2:$D$5111,$C715,Тех_Движение!$B$2:$B$5111,"&lt;="&amp;Настройки!$B$5-1)-$F715)))</f>
        <v/>
      </c>
      <c r="H715" s="54">
        <f>IF($B715="","",IF(AND($D715&gt;=Настройки!$B$5,$D715&lt;=Настройки!$B$6),$E715,0))</f>
        <v/>
      </c>
      <c r="I715" s="54">
        <f>IF($B715="","",$G715+$H715-$J715)</f>
        <v/>
      </c>
      <c r="J715" s="54">
        <f>IF($B715="","",MAX(0,$E715-MAX(0,SUMIFS(Тех_Движение!$G$2:$G$5111,Тех_Движение!$D$2:$D$5111,$C715,Тех_Движение!$B$2:$B$5111,"&lt;="&amp;Настройки!$B$6)-$F715)))</f>
        <v/>
      </c>
      <c r="K715" s="54">
        <f>IF(OR($B715="",K$3&lt;$D715+Настройки!$B$7),0,MAX(0,$E715-MAX(0,SUMIFS(Тех_Движение!$G$2:$G$5111,Тех_Движение!$D$2:$D$5111,$C715,Тех_Движение!$B$2:$B$5111,"&lt;="&amp;K$3)-$F715)))</f>
        <v/>
      </c>
      <c r="L715" s="54">
        <f>IF(OR($B715="",L$3&lt;$D715+Настройки!$B$7),0,MAX(0,$E715-MAX(0,SUMIFS(Тех_Движение!$G$2:$G$5111,Тех_Движение!$D$2:$D$5111,$C715,Тех_Движение!$B$2:$B$5111,"&lt;="&amp;L$3)-$F715)))</f>
        <v/>
      </c>
      <c r="M715" s="54">
        <f>IF(OR($B715="",M$3&lt;$D715+Настройки!$B$7),0,MAX(0,$E715-MAX(0,SUMIFS(Тех_Движение!$G$2:$G$5111,Тех_Движение!$D$2:$D$5111,$C715,Тех_Движение!$B$2:$B$5111,"&lt;="&amp;M$3)-$F715)))</f>
        <v/>
      </c>
      <c r="N715" s="54">
        <f>IF(OR($B715="",N$3&lt;$D715+Настройки!$B$7),0,MAX(0,$E715-MAX(0,SUMIFS(Тех_Движение!$G$2:$G$5111,Тех_Движение!$D$2:$D$5111,$C715,Тех_Движение!$B$2:$B$5111,"&lt;="&amp;N$3)-$F715)))</f>
        <v/>
      </c>
      <c r="O715" s="54">
        <f>IF(OR($B715="",O$3&lt;$D715+Настройки!$B$7),0,MAX(0,$E715-MAX(0,SUMIFS(Тех_Движение!$G$2:$G$5111,Тех_Движение!$D$2:$D$5111,$C715,Тех_Движение!$B$2:$B$5111,"&lt;="&amp;O$3)-$F715)))</f>
        <v/>
      </c>
      <c r="P715" s="54">
        <f>IF(OR($B715="",P$3&lt;$D715+Настройки!$B$7),0,MAX(0,$E715-MAX(0,SUMIFS(Тех_Движение!$G$2:$G$5111,Тех_Движение!$D$2:$D$5111,$C715,Тех_Движение!$B$2:$B$5111,"&lt;="&amp;P$3)-$F715)))</f>
        <v/>
      </c>
      <c r="Q715" s="54">
        <f>IF(OR($B715="",Q$3&lt;$D715+Настройки!$B$7),0,MAX(0,$E715-MAX(0,SUMIFS(Тех_Движение!$G$2:$G$5111,Тех_Движение!$D$2:$D$5111,$C715,Тех_Движение!$B$2:$B$5111,"&lt;="&amp;Q$3)-$F715)))</f>
        <v/>
      </c>
      <c r="R715" s="54">
        <f>IF($B715="","",SUM($K715:$Q715))</f>
        <v/>
      </c>
      <c r="S715" s="56">
        <f>IF($B715="","",VLOOKUP($C715,Настройки!$A$11:$L$17,9,FALSE))</f>
        <v/>
      </c>
      <c r="T715" s="56">
        <f>IF($B715="","",$R715*$S715)</f>
        <v/>
      </c>
    </row>
    <row r="716">
      <c r="A716" s="20">
        <f>Тех_Движение!$A$713</f>
        <v/>
      </c>
      <c r="B716" s="20">
        <f>IF(Тех_Движение!$F$713&gt;0,Тех_Движение!$I$713,"")</f>
        <v/>
      </c>
      <c r="C716" s="20">
        <f>IF($B716="","",Тех_Движение!$D$713)</f>
        <v/>
      </c>
      <c r="D716" s="42">
        <f>IF($B716="","",Тех_Движение!$B$713)</f>
        <v/>
      </c>
      <c r="E716" s="54">
        <f>IF($B716="","",Тех_Движение!$F$713)</f>
        <v/>
      </c>
      <c r="F716" s="54">
        <f>IF($B716="","",SUMIFS($E$5:$E715,$C$5:$C715,$C716))</f>
        <v/>
      </c>
      <c r="G716" s="54">
        <f>IF($B716="","",MAX(0,$E716-MAX(0,SUMIFS(Тех_Движение!$G$2:$G$5111,Тех_Движение!$D$2:$D$5111,$C716,Тех_Движение!$B$2:$B$5111,"&lt;="&amp;Настройки!$B$5-1)-$F716)))</f>
        <v/>
      </c>
      <c r="H716" s="54">
        <f>IF($B716="","",IF(AND($D716&gt;=Настройки!$B$5,$D716&lt;=Настройки!$B$6),$E716,0))</f>
        <v/>
      </c>
      <c r="I716" s="54">
        <f>IF($B716="","",$G716+$H716-$J716)</f>
        <v/>
      </c>
      <c r="J716" s="54">
        <f>IF($B716="","",MAX(0,$E716-MAX(0,SUMIFS(Тех_Движение!$G$2:$G$5111,Тех_Движение!$D$2:$D$5111,$C716,Тех_Движение!$B$2:$B$5111,"&lt;="&amp;Настройки!$B$6)-$F716)))</f>
        <v/>
      </c>
      <c r="K716" s="54">
        <f>IF(OR($B716="",K$3&lt;$D716+Настройки!$B$7),0,MAX(0,$E716-MAX(0,SUMIFS(Тех_Движение!$G$2:$G$5111,Тех_Движение!$D$2:$D$5111,$C716,Тех_Движение!$B$2:$B$5111,"&lt;="&amp;K$3)-$F716)))</f>
        <v/>
      </c>
      <c r="L716" s="54">
        <f>IF(OR($B716="",L$3&lt;$D716+Настройки!$B$7),0,MAX(0,$E716-MAX(0,SUMIFS(Тех_Движение!$G$2:$G$5111,Тех_Движение!$D$2:$D$5111,$C716,Тех_Движение!$B$2:$B$5111,"&lt;="&amp;L$3)-$F716)))</f>
        <v/>
      </c>
      <c r="M716" s="54">
        <f>IF(OR($B716="",M$3&lt;$D716+Настройки!$B$7),0,MAX(0,$E716-MAX(0,SUMIFS(Тех_Движение!$G$2:$G$5111,Тех_Движение!$D$2:$D$5111,$C716,Тех_Движение!$B$2:$B$5111,"&lt;="&amp;M$3)-$F716)))</f>
        <v/>
      </c>
      <c r="N716" s="54">
        <f>IF(OR($B716="",N$3&lt;$D716+Настройки!$B$7),0,MAX(0,$E716-MAX(0,SUMIFS(Тех_Движение!$G$2:$G$5111,Тех_Движение!$D$2:$D$5111,$C716,Тех_Движение!$B$2:$B$5111,"&lt;="&amp;N$3)-$F716)))</f>
        <v/>
      </c>
      <c r="O716" s="54">
        <f>IF(OR($B716="",O$3&lt;$D716+Настройки!$B$7),0,MAX(0,$E716-MAX(0,SUMIFS(Тех_Движение!$G$2:$G$5111,Тех_Движение!$D$2:$D$5111,$C716,Тех_Движение!$B$2:$B$5111,"&lt;="&amp;O$3)-$F716)))</f>
        <v/>
      </c>
      <c r="P716" s="54">
        <f>IF(OR($B716="",P$3&lt;$D716+Настройки!$B$7),0,MAX(0,$E716-MAX(0,SUMIFS(Тех_Движение!$G$2:$G$5111,Тех_Движение!$D$2:$D$5111,$C716,Тех_Движение!$B$2:$B$5111,"&lt;="&amp;P$3)-$F716)))</f>
        <v/>
      </c>
      <c r="Q716" s="54">
        <f>IF(OR($B716="",Q$3&lt;$D716+Настройки!$B$7),0,MAX(0,$E716-MAX(0,SUMIFS(Тех_Движение!$G$2:$G$5111,Тех_Движение!$D$2:$D$5111,$C716,Тех_Движение!$B$2:$B$5111,"&lt;="&amp;Q$3)-$F716)))</f>
        <v/>
      </c>
      <c r="R716" s="54">
        <f>IF($B716="","",SUM($K716:$Q716))</f>
        <v/>
      </c>
      <c r="S716" s="56">
        <f>IF($B716="","",VLOOKUP($C716,Настройки!$A$11:$L$17,9,FALSE))</f>
        <v/>
      </c>
      <c r="T716" s="56">
        <f>IF($B716="","",$R716*$S716)</f>
        <v/>
      </c>
    </row>
    <row r="717">
      <c r="A717" s="20">
        <f>Тех_Движение!$A$714</f>
        <v/>
      </c>
      <c r="B717" s="20">
        <f>IF(Тех_Движение!$F$714&gt;0,Тех_Движение!$I$714,"")</f>
        <v/>
      </c>
      <c r="C717" s="20">
        <f>IF($B717="","",Тех_Движение!$D$714)</f>
        <v/>
      </c>
      <c r="D717" s="42">
        <f>IF($B717="","",Тех_Движение!$B$714)</f>
        <v/>
      </c>
      <c r="E717" s="54">
        <f>IF($B717="","",Тех_Движение!$F$714)</f>
        <v/>
      </c>
      <c r="F717" s="54">
        <f>IF($B717="","",SUMIFS($E$5:$E716,$C$5:$C716,$C717))</f>
        <v/>
      </c>
      <c r="G717" s="54">
        <f>IF($B717="","",MAX(0,$E717-MAX(0,SUMIFS(Тех_Движение!$G$2:$G$5111,Тех_Движение!$D$2:$D$5111,$C717,Тех_Движение!$B$2:$B$5111,"&lt;="&amp;Настройки!$B$5-1)-$F717)))</f>
        <v/>
      </c>
      <c r="H717" s="54">
        <f>IF($B717="","",IF(AND($D717&gt;=Настройки!$B$5,$D717&lt;=Настройки!$B$6),$E717,0))</f>
        <v/>
      </c>
      <c r="I717" s="54">
        <f>IF($B717="","",$G717+$H717-$J717)</f>
        <v/>
      </c>
      <c r="J717" s="54">
        <f>IF($B717="","",MAX(0,$E717-MAX(0,SUMIFS(Тех_Движение!$G$2:$G$5111,Тех_Движение!$D$2:$D$5111,$C717,Тех_Движение!$B$2:$B$5111,"&lt;="&amp;Настройки!$B$6)-$F717)))</f>
        <v/>
      </c>
      <c r="K717" s="54">
        <f>IF(OR($B717="",K$3&lt;$D717+Настройки!$B$7),0,MAX(0,$E717-MAX(0,SUMIFS(Тех_Движение!$G$2:$G$5111,Тех_Движение!$D$2:$D$5111,$C717,Тех_Движение!$B$2:$B$5111,"&lt;="&amp;K$3)-$F717)))</f>
        <v/>
      </c>
      <c r="L717" s="54">
        <f>IF(OR($B717="",L$3&lt;$D717+Настройки!$B$7),0,MAX(0,$E717-MAX(0,SUMIFS(Тех_Движение!$G$2:$G$5111,Тех_Движение!$D$2:$D$5111,$C717,Тех_Движение!$B$2:$B$5111,"&lt;="&amp;L$3)-$F717)))</f>
        <v/>
      </c>
      <c r="M717" s="54">
        <f>IF(OR($B717="",M$3&lt;$D717+Настройки!$B$7),0,MAX(0,$E717-MAX(0,SUMIFS(Тех_Движение!$G$2:$G$5111,Тех_Движение!$D$2:$D$5111,$C717,Тех_Движение!$B$2:$B$5111,"&lt;="&amp;M$3)-$F717)))</f>
        <v/>
      </c>
      <c r="N717" s="54">
        <f>IF(OR($B717="",N$3&lt;$D717+Настройки!$B$7),0,MAX(0,$E717-MAX(0,SUMIFS(Тех_Движение!$G$2:$G$5111,Тех_Движение!$D$2:$D$5111,$C717,Тех_Движение!$B$2:$B$5111,"&lt;="&amp;N$3)-$F717)))</f>
        <v/>
      </c>
      <c r="O717" s="54">
        <f>IF(OR($B717="",O$3&lt;$D717+Настройки!$B$7),0,MAX(0,$E717-MAX(0,SUMIFS(Тех_Движение!$G$2:$G$5111,Тех_Движение!$D$2:$D$5111,$C717,Тех_Движение!$B$2:$B$5111,"&lt;="&amp;O$3)-$F717)))</f>
        <v/>
      </c>
      <c r="P717" s="54">
        <f>IF(OR($B717="",P$3&lt;$D717+Настройки!$B$7),0,MAX(0,$E717-MAX(0,SUMIFS(Тех_Движение!$G$2:$G$5111,Тех_Движение!$D$2:$D$5111,$C717,Тех_Движение!$B$2:$B$5111,"&lt;="&amp;P$3)-$F717)))</f>
        <v/>
      </c>
      <c r="Q717" s="54">
        <f>IF(OR($B717="",Q$3&lt;$D717+Настройки!$B$7),0,MAX(0,$E717-MAX(0,SUMIFS(Тех_Движение!$G$2:$G$5111,Тех_Движение!$D$2:$D$5111,$C717,Тех_Движение!$B$2:$B$5111,"&lt;="&amp;Q$3)-$F717)))</f>
        <v/>
      </c>
      <c r="R717" s="54">
        <f>IF($B717="","",SUM($K717:$Q717))</f>
        <v/>
      </c>
      <c r="S717" s="56">
        <f>IF($B717="","",VLOOKUP($C717,Настройки!$A$11:$L$17,9,FALSE))</f>
        <v/>
      </c>
      <c r="T717" s="56">
        <f>IF($B717="","",$R717*$S717)</f>
        <v/>
      </c>
    </row>
    <row r="718">
      <c r="A718" s="20">
        <f>Тех_Движение!$A$715</f>
        <v/>
      </c>
      <c r="B718" s="20">
        <f>IF(Тех_Движение!$F$715&gt;0,Тех_Движение!$I$715,"")</f>
        <v/>
      </c>
      <c r="C718" s="20">
        <f>IF($B718="","",Тех_Движение!$D$715)</f>
        <v/>
      </c>
      <c r="D718" s="42">
        <f>IF($B718="","",Тех_Движение!$B$715)</f>
        <v/>
      </c>
      <c r="E718" s="54">
        <f>IF($B718="","",Тех_Движение!$F$715)</f>
        <v/>
      </c>
      <c r="F718" s="54">
        <f>IF($B718="","",SUMIFS($E$5:$E717,$C$5:$C717,$C718))</f>
        <v/>
      </c>
      <c r="G718" s="54">
        <f>IF($B718="","",MAX(0,$E718-MAX(0,SUMIFS(Тех_Движение!$G$2:$G$5111,Тех_Движение!$D$2:$D$5111,$C718,Тех_Движение!$B$2:$B$5111,"&lt;="&amp;Настройки!$B$5-1)-$F718)))</f>
        <v/>
      </c>
      <c r="H718" s="54">
        <f>IF($B718="","",IF(AND($D718&gt;=Настройки!$B$5,$D718&lt;=Настройки!$B$6),$E718,0))</f>
        <v/>
      </c>
      <c r="I718" s="54">
        <f>IF($B718="","",$G718+$H718-$J718)</f>
        <v/>
      </c>
      <c r="J718" s="54">
        <f>IF($B718="","",MAX(0,$E718-MAX(0,SUMIFS(Тех_Движение!$G$2:$G$5111,Тех_Движение!$D$2:$D$5111,$C718,Тех_Движение!$B$2:$B$5111,"&lt;="&amp;Настройки!$B$6)-$F718)))</f>
        <v/>
      </c>
      <c r="K718" s="54">
        <f>IF(OR($B718="",K$3&lt;$D718+Настройки!$B$7),0,MAX(0,$E718-MAX(0,SUMIFS(Тех_Движение!$G$2:$G$5111,Тех_Движение!$D$2:$D$5111,$C718,Тех_Движение!$B$2:$B$5111,"&lt;="&amp;K$3)-$F718)))</f>
        <v/>
      </c>
      <c r="L718" s="54">
        <f>IF(OR($B718="",L$3&lt;$D718+Настройки!$B$7),0,MAX(0,$E718-MAX(0,SUMIFS(Тех_Движение!$G$2:$G$5111,Тех_Движение!$D$2:$D$5111,$C718,Тех_Движение!$B$2:$B$5111,"&lt;="&amp;L$3)-$F718)))</f>
        <v/>
      </c>
      <c r="M718" s="54">
        <f>IF(OR($B718="",M$3&lt;$D718+Настройки!$B$7),0,MAX(0,$E718-MAX(0,SUMIFS(Тех_Движение!$G$2:$G$5111,Тех_Движение!$D$2:$D$5111,$C718,Тех_Движение!$B$2:$B$5111,"&lt;="&amp;M$3)-$F718)))</f>
        <v/>
      </c>
      <c r="N718" s="54">
        <f>IF(OR($B718="",N$3&lt;$D718+Настройки!$B$7),0,MAX(0,$E718-MAX(0,SUMIFS(Тех_Движение!$G$2:$G$5111,Тех_Движение!$D$2:$D$5111,$C718,Тех_Движение!$B$2:$B$5111,"&lt;="&amp;N$3)-$F718)))</f>
        <v/>
      </c>
      <c r="O718" s="54">
        <f>IF(OR($B718="",O$3&lt;$D718+Настройки!$B$7),0,MAX(0,$E718-MAX(0,SUMIFS(Тех_Движение!$G$2:$G$5111,Тех_Движение!$D$2:$D$5111,$C718,Тех_Движение!$B$2:$B$5111,"&lt;="&amp;O$3)-$F718)))</f>
        <v/>
      </c>
      <c r="P718" s="54">
        <f>IF(OR($B718="",P$3&lt;$D718+Настройки!$B$7),0,MAX(0,$E718-MAX(0,SUMIFS(Тех_Движение!$G$2:$G$5111,Тех_Движение!$D$2:$D$5111,$C718,Тех_Движение!$B$2:$B$5111,"&lt;="&amp;P$3)-$F718)))</f>
        <v/>
      </c>
      <c r="Q718" s="54">
        <f>IF(OR($B718="",Q$3&lt;$D718+Настройки!$B$7),0,MAX(0,$E718-MAX(0,SUMIFS(Тех_Движение!$G$2:$G$5111,Тех_Движение!$D$2:$D$5111,$C718,Тех_Движение!$B$2:$B$5111,"&lt;="&amp;Q$3)-$F718)))</f>
        <v/>
      </c>
      <c r="R718" s="54">
        <f>IF($B718="","",SUM($K718:$Q718))</f>
        <v/>
      </c>
      <c r="S718" s="56">
        <f>IF($B718="","",VLOOKUP($C718,Настройки!$A$11:$L$17,9,FALSE))</f>
        <v/>
      </c>
      <c r="T718" s="56">
        <f>IF($B718="","",$R718*$S718)</f>
        <v/>
      </c>
    </row>
    <row r="719">
      <c r="A719" s="20">
        <f>Тех_Движение!$A$716</f>
        <v/>
      </c>
      <c r="B719" s="20">
        <f>IF(Тех_Движение!$F$716&gt;0,Тех_Движение!$I$716,"")</f>
        <v/>
      </c>
      <c r="C719" s="20">
        <f>IF($B719="","",Тех_Движение!$D$716)</f>
        <v/>
      </c>
      <c r="D719" s="42">
        <f>IF($B719="","",Тех_Движение!$B$716)</f>
        <v/>
      </c>
      <c r="E719" s="54">
        <f>IF($B719="","",Тех_Движение!$F$716)</f>
        <v/>
      </c>
      <c r="F719" s="54">
        <f>IF($B719="","",SUMIFS($E$5:$E718,$C$5:$C718,$C719))</f>
        <v/>
      </c>
      <c r="G719" s="54">
        <f>IF($B719="","",MAX(0,$E719-MAX(0,SUMIFS(Тех_Движение!$G$2:$G$5111,Тех_Движение!$D$2:$D$5111,$C719,Тех_Движение!$B$2:$B$5111,"&lt;="&amp;Настройки!$B$5-1)-$F719)))</f>
        <v/>
      </c>
      <c r="H719" s="54">
        <f>IF($B719="","",IF(AND($D719&gt;=Настройки!$B$5,$D719&lt;=Настройки!$B$6),$E719,0))</f>
        <v/>
      </c>
      <c r="I719" s="54">
        <f>IF($B719="","",$G719+$H719-$J719)</f>
        <v/>
      </c>
      <c r="J719" s="54">
        <f>IF($B719="","",MAX(0,$E719-MAX(0,SUMIFS(Тех_Движение!$G$2:$G$5111,Тех_Движение!$D$2:$D$5111,$C719,Тех_Движение!$B$2:$B$5111,"&lt;="&amp;Настройки!$B$6)-$F719)))</f>
        <v/>
      </c>
      <c r="K719" s="54">
        <f>IF(OR($B719="",K$3&lt;$D719+Настройки!$B$7),0,MAX(0,$E719-MAX(0,SUMIFS(Тех_Движение!$G$2:$G$5111,Тех_Движение!$D$2:$D$5111,$C719,Тех_Движение!$B$2:$B$5111,"&lt;="&amp;K$3)-$F719)))</f>
        <v/>
      </c>
      <c r="L719" s="54">
        <f>IF(OR($B719="",L$3&lt;$D719+Настройки!$B$7),0,MAX(0,$E719-MAX(0,SUMIFS(Тех_Движение!$G$2:$G$5111,Тех_Движение!$D$2:$D$5111,$C719,Тех_Движение!$B$2:$B$5111,"&lt;="&amp;L$3)-$F719)))</f>
        <v/>
      </c>
      <c r="M719" s="54">
        <f>IF(OR($B719="",M$3&lt;$D719+Настройки!$B$7),0,MAX(0,$E719-MAX(0,SUMIFS(Тех_Движение!$G$2:$G$5111,Тех_Движение!$D$2:$D$5111,$C719,Тех_Движение!$B$2:$B$5111,"&lt;="&amp;M$3)-$F719)))</f>
        <v/>
      </c>
      <c r="N719" s="54">
        <f>IF(OR($B719="",N$3&lt;$D719+Настройки!$B$7),0,MAX(0,$E719-MAX(0,SUMIFS(Тех_Движение!$G$2:$G$5111,Тех_Движение!$D$2:$D$5111,$C719,Тех_Движение!$B$2:$B$5111,"&lt;="&amp;N$3)-$F719)))</f>
        <v/>
      </c>
      <c r="O719" s="54">
        <f>IF(OR($B719="",O$3&lt;$D719+Настройки!$B$7),0,MAX(0,$E719-MAX(0,SUMIFS(Тех_Движение!$G$2:$G$5111,Тех_Движение!$D$2:$D$5111,$C719,Тех_Движение!$B$2:$B$5111,"&lt;="&amp;O$3)-$F719)))</f>
        <v/>
      </c>
      <c r="P719" s="54">
        <f>IF(OR($B719="",P$3&lt;$D719+Настройки!$B$7),0,MAX(0,$E719-MAX(0,SUMIFS(Тех_Движение!$G$2:$G$5111,Тех_Движение!$D$2:$D$5111,$C719,Тех_Движение!$B$2:$B$5111,"&lt;="&amp;P$3)-$F719)))</f>
        <v/>
      </c>
      <c r="Q719" s="54">
        <f>IF(OR($B719="",Q$3&lt;$D719+Настройки!$B$7),0,MAX(0,$E719-MAX(0,SUMIFS(Тех_Движение!$G$2:$G$5111,Тех_Движение!$D$2:$D$5111,$C719,Тех_Движение!$B$2:$B$5111,"&lt;="&amp;Q$3)-$F719)))</f>
        <v/>
      </c>
      <c r="R719" s="54">
        <f>IF($B719="","",SUM($K719:$Q719))</f>
        <v/>
      </c>
      <c r="S719" s="56">
        <f>IF($B719="","",VLOOKUP($C719,Настройки!$A$11:$L$17,9,FALSE))</f>
        <v/>
      </c>
      <c r="T719" s="56">
        <f>IF($B719="","",$R719*$S719)</f>
        <v/>
      </c>
    </row>
    <row r="720">
      <c r="A720" s="20">
        <f>Тех_Движение!$A$717</f>
        <v/>
      </c>
      <c r="B720" s="20">
        <f>IF(Тех_Движение!$F$717&gt;0,Тех_Движение!$I$717,"")</f>
        <v/>
      </c>
      <c r="C720" s="20">
        <f>IF($B720="","",Тех_Движение!$D$717)</f>
        <v/>
      </c>
      <c r="D720" s="42">
        <f>IF($B720="","",Тех_Движение!$B$717)</f>
        <v/>
      </c>
      <c r="E720" s="54">
        <f>IF($B720="","",Тех_Движение!$F$717)</f>
        <v/>
      </c>
      <c r="F720" s="54">
        <f>IF($B720="","",SUMIFS($E$5:$E719,$C$5:$C719,$C720))</f>
        <v/>
      </c>
      <c r="G720" s="54">
        <f>IF($B720="","",MAX(0,$E720-MAX(0,SUMIFS(Тех_Движение!$G$2:$G$5111,Тех_Движение!$D$2:$D$5111,$C720,Тех_Движение!$B$2:$B$5111,"&lt;="&amp;Настройки!$B$5-1)-$F720)))</f>
        <v/>
      </c>
      <c r="H720" s="54">
        <f>IF($B720="","",IF(AND($D720&gt;=Настройки!$B$5,$D720&lt;=Настройки!$B$6),$E720,0))</f>
        <v/>
      </c>
      <c r="I720" s="54">
        <f>IF($B720="","",$G720+$H720-$J720)</f>
        <v/>
      </c>
      <c r="J720" s="54">
        <f>IF($B720="","",MAX(0,$E720-MAX(0,SUMIFS(Тех_Движение!$G$2:$G$5111,Тех_Движение!$D$2:$D$5111,$C720,Тех_Движение!$B$2:$B$5111,"&lt;="&amp;Настройки!$B$6)-$F720)))</f>
        <v/>
      </c>
      <c r="K720" s="54">
        <f>IF(OR($B720="",K$3&lt;$D720+Настройки!$B$7),0,MAX(0,$E720-MAX(0,SUMIFS(Тех_Движение!$G$2:$G$5111,Тех_Движение!$D$2:$D$5111,$C720,Тех_Движение!$B$2:$B$5111,"&lt;="&amp;K$3)-$F720)))</f>
        <v/>
      </c>
      <c r="L720" s="54">
        <f>IF(OR($B720="",L$3&lt;$D720+Настройки!$B$7),0,MAX(0,$E720-MAX(0,SUMIFS(Тех_Движение!$G$2:$G$5111,Тех_Движение!$D$2:$D$5111,$C720,Тех_Движение!$B$2:$B$5111,"&lt;="&amp;L$3)-$F720)))</f>
        <v/>
      </c>
      <c r="M720" s="54">
        <f>IF(OR($B720="",M$3&lt;$D720+Настройки!$B$7),0,MAX(0,$E720-MAX(0,SUMIFS(Тех_Движение!$G$2:$G$5111,Тех_Движение!$D$2:$D$5111,$C720,Тех_Движение!$B$2:$B$5111,"&lt;="&amp;M$3)-$F720)))</f>
        <v/>
      </c>
      <c r="N720" s="54">
        <f>IF(OR($B720="",N$3&lt;$D720+Настройки!$B$7),0,MAX(0,$E720-MAX(0,SUMIFS(Тех_Движение!$G$2:$G$5111,Тех_Движение!$D$2:$D$5111,$C720,Тех_Движение!$B$2:$B$5111,"&lt;="&amp;N$3)-$F720)))</f>
        <v/>
      </c>
      <c r="O720" s="54">
        <f>IF(OR($B720="",O$3&lt;$D720+Настройки!$B$7),0,MAX(0,$E720-MAX(0,SUMIFS(Тех_Движение!$G$2:$G$5111,Тех_Движение!$D$2:$D$5111,$C720,Тех_Движение!$B$2:$B$5111,"&lt;="&amp;O$3)-$F720)))</f>
        <v/>
      </c>
      <c r="P720" s="54">
        <f>IF(OR($B720="",P$3&lt;$D720+Настройки!$B$7),0,MAX(0,$E720-MAX(0,SUMIFS(Тех_Движение!$G$2:$G$5111,Тех_Движение!$D$2:$D$5111,$C720,Тех_Движение!$B$2:$B$5111,"&lt;="&amp;P$3)-$F720)))</f>
        <v/>
      </c>
      <c r="Q720" s="54">
        <f>IF(OR($B720="",Q$3&lt;$D720+Настройки!$B$7),0,MAX(0,$E720-MAX(0,SUMIFS(Тех_Движение!$G$2:$G$5111,Тех_Движение!$D$2:$D$5111,$C720,Тех_Движение!$B$2:$B$5111,"&lt;="&amp;Q$3)-$F720)))</f>
        <v/>
      </c>
      <c r="R720" s="54">
        <f>IF($B720="","",SUM($K720:$Q720))</f>
        <v/>
      </c>
      <c r="S720" s="56">
        <f>IF($B720="","",VLOOKUP($C720,Настройки!$A$11:$L$17,9,FALSE))</f>
        <v/>
      </c>
      <c r="T720" s="56">
        <f>IF($B720="","",$R720*$S720)</f>
        <v/>
      </c>
    </row>
    <row r="721">
      <c r="A721" s="20">
        <f>Тех_Движение!$A$718</f>
        <v/>
      </c>
      <c r="B721" s="20">
        <f>IF(Тех_Движение!$F$718&gt;0,Тех_Движение!$I$718,"")</f>
        <v/>
      </c>
      <c r="C721" s="20">
        <f>IF($B721="","",Тех_Движение!$D$718)</f>
        <v/>
      </c>
      <c r="D721" s="42">
        <f>IF($B721="","",Тех_Движение!$B$718)</f>
        <v/>
      </c>
      <c r="E721" s="54">
        <f>IF($B721="","",Тех_Движение!$F$718)</f>
        <v/>
      </c>
      <c r="F721" s="54">
        <f>IF($B721="","",SUMIFS($E$5:$E720,$C$5:$C720,$C721))</f>
        <v/>
      </c>
      <c r="G721" s="54">
        <f>IF($B721="","",MAX(0,$E721-MAX(0,SUMIFS(Тех_Движение!$G$2:$G$5111,Тех_Движение!$D$2:$D$5111,$C721,Тех_Движение!$B$2:$B$5111,"&lt;="&amp;Настройки!$B$5-1)-$F721)))</f>
        <v/>
      </c>
      <c r="H721" s="54">
        <f>IF($B721="","",IF(AND($D721&gt;=Настройки!$B$5,$D721&lt;=Настройки!$B$6),$E721,0))</f>
        <v/>
      </c>
      <c r="I721" s="54">
        <f>IF($B721="","",$G721+$H721-$J721)</f>
        <v/>
      </c>
      <c r="J721" s="54">
        <f>IF($B721="","",MAX(0,$E721-MAX(0,SUMIFS(Тех_Движение!$G$2:$G$5111,Тех_Движение!$D$2:$D$5111,$C721,Тех_Движение!$B$2:$B$5111,"&lt;="&amp;Настройки!$B$6)-$F721)))</f>
        <v/>
      </c>
      <c r="K721" s="54">
        <f>IF(OR($B721="",K$3&lt;$D721+Настройки!$B$7),0,MAX(0,$E721-MAX(0,SUMIFS(Тех_Движение!$G$2:$G$5111,Тех_Движение!$D$2:$D$5111,$C721,Тех_Движение!$B$2:$B$5111,"&lt;="&amp;K$3)-$F721)))</f>
        <v/>
      </c>
      <c r="L721" s="54">
        <f>IF(OR($B721="",L$3&lt;$D721+Настройки!$B$7),0,MAX(0,$E721-MAX(0,SUMIFS(Тех_Движение!$G$2:$G$5111,Тех_Движение!$D$2:$D$5111,$C721,Тех_Движение!$B$2:$B$5111,"&lt;="&amp;L$3)-$F721)))</f>
        <v/>
      </c>
      <c r="M721" s="54">
        <f>IF(OR($B721="",M$3&lt;$D721+Настройки!$B$7),0,MAX(0,$E721-MAX(0,SUMIFS(Тех_Движение!$G$2:$G$5111,Тех_Движение!$D$2:$D$5111,$C721,Тех_Движение!$B$2:$B$5111,"&lt;="&amp;M$3)-$F721)))</f>
        <v/>
      </c>
      <c r="N721" s="54">
        <f>IF(OR($B721="",N$3&lt;$D721+Настройки!$B$7),0,MAX(0,$E721-MAX(0,SUMIFS(Тех_Движение!$G$2:$G$5111,Тех_Движение!$D$2:$D$5111,$C721,Тех_Движение!$B$2:$B$5111,"&lt;="&amp;N$3)-$F721)))</f>
        <v/>
      </c>
      <c r="O721" s="54">
        <f>IF(OR($B721="",O$3&lt;$D721+Настройки!$B$7),0,MAX(0,$E721-MAX(0,SUMIFS(Тех_Движение!$G$2:$G$5111,Тех_Движение!$D$2:$D$5111,$C721,Тех_Движение!$B$2:$B$5111,"&lt;="&amp;O$3)-$F721)))</f>
        <v/>
      </c>
      <c r="P721" s="54">
        <f>IF(OR($B721="",P$3&lt;$D721+Настройки!$B$7),0,MAX(0,$E721-MAX(0,SUMIFS(Тех_Движение!$G$2:$G$5111,Тех_Движение!$D$2:$D$5111,$C721,Тех_Движение!$B$2:$B$5111,"&lt;="&amp;P$3)-$F721)))</f>
        <v/>
      </c>
      <c r="Q721" s="54">
        <f>IF(OR($B721="",Q$3&lt;$D721+Настройки!$B$7),0,MAX(0,$E721-MAX(0,SUMIFS(Тех_Движение!$G$2:$G$5111,Тех_Движение!$D$2:$D$5111,$C721,Тех_Движение!$B$2:$B$5111,"&lt;="&amp;Q$3)-$F721)))</f>
        <v/>
      </c>
      <c r="R721" s="54">
        <f>IF($B721="","",SUM($K721:$Q721))</f>
        <v/>
      </c>
      <c r="S721" s="56">
        <f>IF($B721="","",VLOOKUP($C721,Настройки!$A$11:$L$17,9,FALSE))</f>
        <v/>
      </c>
      <c r="T721" s="56">
        <f>IF($B721="","",$R721*$S721)</f>
        <v/>
      </c>
    </row>
    <row r="722">
      <c r="A722" s="20">
        <f>Тех_Движение!$A$719</f>
        <v/>
      </c>
      <c r="B722" s="20">
        <f>IF(Тех_Движение!$F$719&gt;0,Тех_Движение!$I$719,"")</f>
        <v/>
      </c>
      <c r="C722" s="20">
        <f>IF($B722="","",Тех_Движение!$D$719)</f>
        <v/>
      </c>
      <c r="D722" s="42">
        <f>IF($B722="","",Тех_Движение!$B$719)</f>
        <v/>
      </c>
      <c r="E722" s="54">
        <f>IF($B722="","",Тех_Движение!$F$719)</f>
        <v/>
      </c>
      <c r="F722" s="54">
        <f>IF($B722="","",SUMIFS($E$5:$E721,$C$5:$C721,$C722))</f>
        <v/>
      </c>
      <c r="G722" s="54">
        <f>IF($B722="","",MAX(0,$E722-MAX(0,SUMIFS(Тех_Движение!$G$2:$G$5111,Тех_Движение!$D$2:$D$5111,$C722,Тех_Движение!$B$2:$B$5111,"&lt;="&amp;Настройки!$B$5-1)-$F722)))</f>
        <v/>
      </c>
      <c r="H722" s="54">
        <f>IF($B722="","",IF(AND($D722&gt;=Настройки!$B$5,$D722&lt;=Настройки!$B$6),$E722,0))</f>
        <v/>
      </c>
      <c r="I722" s="54">
        <f>IF($B722="","",$G722+$H722-$J722)</f>
        <v/>
      </c>
      <c r="J722" s="54">
        <f>IF($B722="","",MAX(0,$E722-MAX(0,SUMIFS(Тех_Движение!$G$2:$G$5111,Тех_Движение!$D$2:$D$5111,$C722,Тех_Движение!$B$2:$B$5111,"&lt;="&amp;Настройки!$B$6)-$F722)))</f>
        <v/>
      </c>
      <c r="K722" s="54">
        <f>IF(OR($B722="",K$3&lt;$D722+Настройки!$B$7),0,MAX(0,$E722-MAX(0,SUMIFS(Тех_Движение!$G$2:$G$5111,Тех_Движение!$D$2:$D$5111,$C722,Тех_Движение!$B$2:$B$5111,"&lt;="&amp;K$3)-$F722)))</f>
        <v/>
      </c>
      <c r="L722" s="54">
        <f>IF(OR($B722="",L$3&lt;$D722+Настройки!$B$7),0,MAX(0,$E722-MAX(0,SUMIFS(Тех_Движение!$G$2:$G$5111,Тех_Движение!$D$2:$D$5111,$C722,Тех_Движение!$B$2:$B$5111,"&lt;="&amp;L$3)-$F722)))</f>
        <v/>
      </c>
      <c r="M722" s="54">
        <f>IF(OR($B722="",M$3&lt;$D722+Настройки!$B$7),0,MAX(0,$E722-MAX(0,SUMIFS(Тех_Движение!$G$2:$G$5111,Тех_Движение!$D$2:$D$5111,$C722,Тех_Движение!$B$2:$B$5111,"&lt;="&amp;M$3)-$F722)))</f>
        <v/>
      </c>
      <c r="N722" s="54">
        <f>IF(OR($B722="",N$3&lt;$D722+Настройки!$B$7),0,MAX(0,$E722-MAX(0,SUMIFS(Тех_Движение!$G$2:$G$5111,Тех_Движение!$D$2:$D$5111,$C722,Тех_Движение!$B$2:$B$5111,"&lt;="&amp;N$3)-$F722)))</f>
        <v/>
      </c>
      <c r="O722" s="54">
        <f>IF(OR($B722="",O$3&lt;$D722+Настройки!$B$7),0,MAX(0,$E722-MAX(0,SUMIFS(Тех_Движение!$G$2:$G$5111,Тех_Движение!$D$2:$D$5111,$C722,Тех_Движение!$B$2:$B$5111,"&lt;="&amp;O$3)-$F722)))</f>
        <v/>
      </c>
      <c r="P722" s="54">
        <f>IF(OR($B722="",P$3&lt;$D722+Настройки!$B$7),0,MAX(0,$E722-MAX(0,SUMIFS(Тех_Движение!$G$2:$G$5111,Тех_Движение!$D$2:$D$5111,$C722,Тех_Движение!$B$2:$B$5111,"&lt;="&amp;P$3)-$F722)))</f>
        <v/>
      </c>
      <c r="Q722" s="54">
        <f>IF(OR($B722="",Q$3&lt;$D722+Настройки!$B$7),0,MAX(0,$E722-MAX(0,SUMIFS(Тех_Движение!$G$2:$G$5111,Тех_Движение!$D$2:$D$5111,$C722,Тех_Движение!$B$2:$B$5111,"&lt;="&amp;Q$3)-$F722)))</f>
        <v/>
      </c>
      <c r="R722" s="54">
        <f>IF($B722="","",SUM($K722:$Q722))</f>
        <v/>
      </c>
      <c r="S722" s="56">
        <f>IF($B722="","",VLOOKUP($C722,Настройки!$A$11:$L$17,9,FALSE))</f>
        <v/>
      </c>
      <c r="T722" s="56">
        <f>IF($B722="","",$R722*$S722)</f>
        <v/>
      </c>
    </row>
    <row r="723">
      <c r="A723" s="20">
        <f>Тех_Движение!$A$720</f>
        <v/>
      </c>
      <c r="B723" s="20">
        <f>IF(Тех_Движение!$F$720&gt;0,Тех_Движение!$I$720,"")</f>
        <v/>
      </c>
      <c r="C723" s="20">
        <f>IF($B723="","",Тех_Движение!$D$720)</f>
        <v/>
      </c>
      <c r="D723" s="42">
        <f>IF($B723="","",Тех_Движение!$B$720)</f>
        <v/>
      </c>
      <c r="E723" s="54">
        <f>IF($B723="","",Тех_Движение!$F$720)</f>
        <v/>
      </c>
      <c r="F723" s="54">
        <f>IF($B723="","",SUMIFS($E$5:$E722,$C$5:$C722,$C723))</f>
        <v/>
      </c>
      <c r="G723" s="54">
        <f>IF($B723="","",MAX(0,$E723-MAX(0,SUMIFS(Тех_Движение!$G$2:$G$5111,Тех_Движение!$D$2:$D$5111,$C723,Тех_Движение!$B$2:$B$5111,"&lt;="&amp;Настройки!$B$5-1)-$F723)))</f>
        <v/>
      </c>
      <c r="H723" s="54">
        <f>IF($B723="","",IF(AND($D723&gt;=Настройки!$B$5,$D723&lt;=Настройки!$B$6),$E723,0))</f>
        <v/>
      </c>
      <c r="I723" s="54">
        <f>IF($B723="","",$G723+$H723-$J723)</f>
        <v/>
      </c>
      <c r="J723" s="54">
        <f>IF($B723="","",MAX(0,$E723-MAX(0,SUMIFS(Тех_Движение!$G$2:$G$5111,Тех_Движение!$D$2:$D$5111,$C723,Тех_Движение!$B$2:$B$5111,"&lt;="&amp;Настройки!$B$6)-$F723)))</f>
        <v/>
      </c>
      <c r="K723" s="54">
        <f>IF(OR($B723="",K$3&lt;$D723+Настройки!$B$7),0,MAX(0,$E723-MAX(0,SUMIFS(Тех_Движение!$G$2:$G$5111,Тех_Движение!$D$2:$D$5111,$C723,Тех_Движение!$B$2:$B$5111,"&lt;="&amp;K$3)-$F723)))</f>
        <v/>
      </c>
      <c r="L723" s="54">
        <f>IF(OR($B723="",L$3&lt;$D723+Настройки!$B$7),0,MAX(0,$E723-MAX(0,SUMIFS(Тех_Движение!$G$2:$G$5111,Тех_Движение!$D$2:$D$5111,$C723,Тех_Движение!$B$2:$B$5111,"&lt;="&amp;L$3)-$F723)))</f>
        <v/>
      </c>
      <c r="M723" s="54">
        <f>IF(OR($B723="",M$3&lt;$D723+Настройки!$B$7),0,MAX(0,$E723-MAX(0,SUMIFS(Тех_Движение!$G$2:$G$5111,Тех_Движение!$D$2:$D$5111,$C723,Тех_Движение!$B$2:$B$5111,"&lt;="&amp;M$3)-$F723)))</f>
        <v/>
      </c>
      <c r="N723" s="54">
        <f>IF(OR($B723="",N$3&lt;$D723+Настройки!$B$7),0,MAX(0,$E723-MAX(0,SUMIFS(Тех_Движение!$G$2:$G$5111,Тех_Движение!$D$2:$D$5111,$C723,Тех_Движение!$B$2:$B$5111,"&lt;="&amp;N$3)-$F723)))</f>
        <v/>
      </c>
      <c r="O723" s="54">
        <f>IF(OR($B723="",O$3&lt;$D723+Настройки!$B$7),0,MAX(0,$E723-MAX(0,SUMIFS(Тех_Движение!$G$2:$G$5111,Тех_Движение!$D$2:$D$5111,$C723,Тех_Движение!$B$2:$B$5111,"&lt;="&amp;O$3)-$F723)))</f>
        <v/>
      </c>
      <c r="P723" s="54">
        <f>IF(OR($B723="",P$3&lt;$D723+Настройки!$B$7),0,MAX(0,$E723-MAX(0,SUMIFS(Тех_Движение!$G$2:$G$5111,Тех_Движение!$D$2:$D$5111,$C723,Тех_Движение!$B$2:$B$5111,"&lt;="&amp;P$3)-$F723)))</f>
        <v/>
      </c>
      <c r="Q723" s="54">
        <f>IF(OR($B723="",Q$3&lt;$D723+Настройки!$B$7),0,MAX(0,$E723-MAX(0,SUMIFS(Тех_Движение!$G$2:$G$5111,Тех_Движение!$D$2:$D$5111,$C723,Тех_Движение!$B$2:$B$5111,"&lt;="&amp;Q$3)-$F723)))</f>
        <v/>
      </c>
      <c r="R723" s="54">
        <f>IF($B723="","",SUM($K723:$Q723))</f>
        <v/>
      </c>
      <c r="S723" s="56">
        <f>IF($B723="","",VLOOKUP($C723,Настройки!$A$11:$L$17,9,FALSE))</f>
        <v/>
      </c>
      <c r="T723" s="56">
        <f>IF($B723="","",$R723*$S723)</f>
        <v/>
      </c>
    </row>
    <row r="724">
      <c r="A724" s="20">
        <f>Тех_Движение!$A$721</f>
        <v/>
      </c>
      <c r="B724" s="20">
        <f>IF(Тех_Движение!$F$721&gt;0,Тех_Движение!$I$721,"")</f>
        <v/>
      </c>
      <c r="C724" s="20">
        <f>IF($B724="","",Тех_Движение!$D$721)</f>
        <v/>
      </c>
      <c r="D724" s="42">
        <f>IF($B724="","",Тех_Движение!$B$721)</f>
        <v/>
      </c>
      <c r="E724" s="54">
        <f>IF($B724="","",Тех_Движение!$F$721)</f>
        <v/>
      </c>
      <c r="F724" s="54">
        <f>IF($B724="","",SUMIFS($E$5:$E723,$C$5:$C723,$C724))</f>
        <v/>
      </c>
      <c r="G724" s="54">
        <f>IF($B724="","",MAX(0,$E724-MAX(0,SUMIFS(Тех_Движение!$G$2:$G$5111,Тех_Движение!$D$2:$D$5111,$C724,Тех_Движение!$B$2:$B$5111,"&lt;="&amp;Настройки!$B$5-1)-$F724)))</f>
        <v/>
      </c>
      <c r="H724" s="54">
        <f>IF($B724="","",IF(AND($D724&gt;=Настройки!$B$5,$D724&lt;=Настройки!$B$6),$E724,0))</f>
        <v/>
      </c>
      <c r="I724" s="54">
        <f>IF($B724="","",$G724+$H724-$J724)</f>
        <v/>
      </c>
      <c r="J724" s="54">
        <f>IF($B724="","",MAX(0,$E724-MAX(0,SUMIFS(Тех_Движение!$G$2:$G$5111,Тех_Движение!$D$2:$D$5111,$C724,Тех_Движение!$B$2:$B$5111,"&lt;="&amp;Настройки!$B$6)-$F724)))</f>
        <v/>
      </c>
      <c r="K724" s="54">
        <f>IF(OR($B724="",K$3&lt;$D724+Настройки!$B$7),0,MAX(0,$E724-MAX(0,SUMIFS(Тех_Движение!$G$2:$G$5111,Тех_Движение!$D$2:$D$5111,$C724,Тех_Движение!$B$2:$B$5111,"&lt;="&amp;K$3)-$F724)))</f>
        <v/>
      </c>
      <c r="L724" s="54">
        <f>IF(OR($B724="",L$3&lt;$D724+Настройки!$B$7),0,MAX(0,$E724-MAX(0,SUMIFS(Тех_Движение!$G$2:$G$5111,Тех_Движение!$D$2:$D$5111,$C724,Тех_Движение!$B$2:$B$5111,"&lt;="&amp;L$3)-$F724)))</f>
        <v/>
      </c>
      <c r="M724" s="54">
        <f>IF(OR($B724="",M$3&lt;$D724+Настройки!$B$7),0,MAX(0,$E724-MAX(0,SUMIFS(Тех_Движение!$G$2:$G$5111,Тех_Движение!$D$2:$D$5111,$C724,Тех_Движение!$B$2:$B$5111,"&lt;="&amp;M$3)-$F724)))</f>
        <v/>
      </c>
      <c r="N724" s="54">
        <f>IF(OR($B724="",N$3&lt;$D724+Настройки!$B$7),0,MAX(0,$E724-MAX(0,SUMIFS(Тех_Движение!$G$2:$G$5111,Тех_Движение!$D$2:$D$5111,$C724,Тех_Движение!$B$2:$B$5111,"&lt;="&amp;N$3)-$F724)))</f>
        <v/>
      </c>
      <c r="O724" s="54">
        <f>IF(OR($B724="",O$3&lt;$D724+Настройки!$B$7),0,MAX(0,$E724-MAX(0,SUMIFS(Тех_Движение!$G$2:$G$5111,Тех_Движение!$D$2:$D$5111,$C724,Тех_Движение!$B$2:$B$5111,"&lt;="&amp;O$3)-$F724)))</f>
        <v/>
      </c>
      <c r="P724" s="54">
        <f>IF(OR($B724="",P$3&lt;$D724+Настройки!$B$7),0,MAX(0,$E724-MAX(0,SUMIFS(Тех_Движение!$G$2:$G$5111,Тех_Движение!$D$2:$D$5111,$C724,Тех_Движение!$B$2:$B$5111,"&lt;="&amp;P$3)-$F724)))</f>
        <v/>
      </c>
      <c r="Q724" s="54">
        <f>IF(OR($B724="",Q$3&lt;$D724+Настройки!$B$7),0,MAX(0,$E724-MAX(0,SUMIFS(Тех_Движение!$G$2:$G$5111,Тех_Движение!$D$2:$D$5111,$C724,Тех_Движение!$B$2:$B$5111,"&lt;="&amp;Q$3)-$F724)))</f>
        <v/>
      </c>
      <c r="R724" s="54">
        <f>IF($B724="","",SUM($K724:$Q724))</f>
        <v/>
      </c>
      <c r="S724" s="56">
        <f>IF($B724="","",VLOOKUP($C724,Настройки!$A$11:$L$17,9,FALSE))</f>
        <v/>
      </c>
      <c r="T724" s="56">
        <f>IF($B724="","",$R724*$S724)</f>
        <v/>
      </c>
    </row>
    <row r="725">
      <c r="A725" s="20">
        <f>Тех_Движение!$A$722</f>
        <v/>
      </c>
      <c r="B725" s="20">
        <f>IF(Тех_Движение!$F$722&gt;0,Тех_Движение!$I$722,"")</f>
        <v/>
      </c>
      <c r="C725" s="20">
        <f>IF($B725="","",Тех_Движение!$D$722)</f>
        <v/>
      </c>
      <c r="D725" s="42">
        <f>IF($B725="","",Тех_Движение!$B$722)</f>
        <v/>
      </c>
      <c r="E725" s="54">
        <f>IF($B725="","",Тех_Движение!$F$722)</f>
        <v/>
      </c>
      <c r="F725" s="54">
        <f>IF($B725="","",SUMIFS($E$5:$E724,$C$5:$C724,$C725))</f>
        <v/>
      </c>
      <c r="G725" s="54">
        <f>IF($B725="","",MAX(0,$E725-MAX(0,SUMIFS(Тех_Движение!$G$2:$G$5111,Тех_Движение!$D$2:$D$5111,$C725,Тех_Движение!$B$2:$B$5111,"&lt;="&amp;Настройки!$B$5-1)-$F725)))</f>
        <v/>
      </c>
      <c r="H725" s="54">
        <f>IF($B725="","",IF(AND($D725&gt;=Настройки!$B$5,$D725&lt;=Настройки!$B$6),$E725,0))</f>
        <v/>
      </c>
      <c r="I725" s="54">
        <f>IF($B725="","",$G725+$H725-$J725)</f>
        <v/>
      </c>
      <c r="J725" s="54">
        <f>IF($B725="","",MAX(0,$E725-MAX(0,SUMIFS(Тех_Движение!$G$2:$G$5111,Тех_Движение!$D$2:$D$5111,$C725,Тех_Движение!$B$2:$B$5111,"&lt;="&amp;Настройки!$B$6)-$F725)))</f>
        <v/>
      </c>
      <c r="K725" s="54">
        <f>IF(OR($B725="",K$3&lt;$D725+Настройки!$B$7),0,MAX(0,$E725-MAX(0,SUMIFS(Тех_Движение!$G$2:$G$5111,Тех_Движение!$D$2:$D$5111,$C725,Тех_Движение!$B$2:$B$5111,"&lt;="&amp;K$3)-$F725)))</f>
        <v/>
      </c>
      <c r="L725" s="54">
        <f>IF(OR($B725="",L$3&lt;$D725+Настройки!$B$7),0,MAX(0,$E725-MAX(0,SUMIFS(Тех_Движение!$G$2:$G$5111,Тех_Движение!$D$2:$D$5111,$C725,Тех_Движение!$B$2:$B$5111,"&lt;="&amp;L$3)-$F725)))</f>
        <v/>
      </c>
      <c r="M725" s="54">
        <f>IF(OR($B725="",M$3&lt;$D725+Настройки!$B$7),0,MAX(0,$E725-MAX(0,SUMIFS(Тех_Движение!$G$2:$G$5111,Тех_Движение!$D$2:$D$5111,$C725,Тех_Движение!$B$2:$B$5111,"&lt;="&amp;M$3)-$F725)))</f>
        <v/>
      </c>
      <c r="N725" s="54">
        <f>IF(OR($B725="",N$3&lt;$D725+Настройки!$B$7),0,MAX(0,$E725-MAX(0,SUMIFS(Тех_Движение!$G$2:$G$5111,Тех_Движение!$D$2:$D$5111,$C725,Тех_Движение!$B$2:$B$5111,"&lt;="&amp;N$3)-$F725)))</f>
        <v/>
      </c>
      <c r="O725" s="54">
        <f>IF(OR($B725="",O$3&lt;$D725+Настройки!$B$7),0,MAX(0,$E725-MAX(0,SUMIFS(Тех_Движение!$G$2:$G$5111,Тех_Движение!$D$2:$D$5111,$C725,Тех_Движение!$B$2:$B$5111,"&lt;="&amp;O$3)-$F725)))</f>
        <v/>
      </c>
      <c r="P725" s="54">
        <f>IF(OR($B725="",P$3&lt;$D725+Настройки!$B$7),0,MAX(0,$E725-MAX(0,SUMIFS(Тех_Движение!$G$2:$G$5111,Тех_Движение!$D$2:$D$5111,$C725,Тех_Движение!$B$2:$B$5111,"&lt;="&amp;P$3)-$F725)))</f>
        <v/>
      </c>
      <c r="Q725" s="54">
        <f>IF(OR($B725="",Q$3&lt;$D725+Настройки!$B$7),0,MAX(0,$E725-MAX(0,SUMIFS(Тех_Движение!$G$2:$G$5111,Тех_Движение!$D$2:$D$5111,$C725,Тех_Движение!$B$2:$B$5111,"&lt;="&amp;Q$3)-$F725)))</f>
        <v/>
      </c>
      <c r="R725" s="54">
        <f>IF($B725="","",SUM($K725:$Q725))</f>
        <v/>
      </c>
      <c r="S725" s="56">
        <f>IF($B725="","",VLOOKUP($C725,Настройки!$A$11:$L$17,9,FALSE))</f>
        <v/>
      </c>
      <c r="T725" s="56">
        <f>IF($B725="","",$R725*$S725)</f>
        <v/>
      </c>
    </row>
    <row r="726">
      <c r="A726" s="20">
        <f>Тех_Движение!$A$723</f>
        <v/>
      </c>
      <c r="B726" s="20">
        <f>IF(Тех_Движение!$F$723&gt;0,Тех_Движение!$I$723,"")</f>
        <v/>
      </c>
      <c r="C726" s="20">
        <f>IF($B726="","",Тех_Движение!$D$723)</f>
        <v/>
      </c>
      <c r="D726" s="42">
        <f>IF($B726="","",Тех_Движение!$B$723)</f>
        <v/>
      </c>
      <c r="E726" s="54">
        <f>IF($B726="","",Тех_Движение!$F$723)</f>
        <v/>
      </c>
      <c r="F726" s="54">
        <f>IF($B726="","",SUMIFS($E$5:$E725,$C$5:$C725,$C726))</f>
        <v/>
      </c>
      <c r="G726" s="54">
        <f>IF($B726="","",MAX(0,$E726-MAX(0,SUMIFS(Тех_Движение!$G$2:$G$5111,Тех_Движение!$D$2:$D$5111,$C726,Тех_Движение!$B$2:$B$5111,"&lt;="&amp;Настройки!$B$5-1)-$F726)))</f>
        <v/>
      </c>
      <c r="H726" s="54">
        <f>IF($B726="","",IF(AND($D726&gt;=Настройки!$B$5,$D726&lt;=Настройки!$B$6),$E726,0))</f>
        <v/>
      </c>
      <c r="I726" s="54">
        <f>IF($B726="","",$G726+$H726-$J726)</f>
        <v/>
      </c>
      <c r="J726" s="54">
        <f>IF($B726="","",MAX(0,$E726-MAX(0,SUMIFS(Тех_Движение!$G$2:$G$5111,Тех_Движение!$D$2:$D$5111,$C726,Тех_Движение!$B$2:$B$5111,"&lt;="&amp;Настройки!$B$6)-$F726)))</f>
        <v/>
      </c>
      <c r="K726" s="54">
        <f>IF(OR($B726="",K$3&lt;$D726+Настройки!$B$7),0,MAX(0,$E726-MAX(0,SUMIFS(Тех_Движение!$G$2:$G$5111,Тех_Движение!$D$2:$D$5111,$C726,Тех_Движение!$B$2:$B$5111,"&lt;="&amp;K$3)-$F726)))</f>
        <v/>
      </c>
      <c r="L726" s="54">
        <f>IF(OR($B726="",L$3&lt;$D726+Настройки!$B$7),0,MAX(0,$E726-MAX(0,SUMIFS(Тех_Движение!$G$2:$G$5111,Тех_Движение!$D$2:$D$5111,$C726,Тех_Движение!$B$2:$B$5111,"&lt;="&amp;L$3)-$F726)))</f>
        <v/>
      </c>
      <c r="M726" s="54">
        <f>IF(OR($B726="",M$3&lt;$D726+Настройки!$B$7),0,MAX(0,$E726-MAX(0,SUMIFS(Тех_Движение!$G$2:$G$5111,Тех_Движение!$D$2:$D$5111,$C726,Тех_Движение!$B$2:$B$5111,"&lt;="&amp;M$3)-$F726)))</f>
        <v/>
      </c>
      <c r="N726" s="54">
        <f>IF(OR($B726="",N$3&lt;$D726+Настройки!$B$7),0,MAX(0,$E726-MAX(0,SUMIFS(Тех_Движение!$G$2:$G$5111,Тех_Движение!$D$2:$D$5111,$C726,Тех_Движение!$B$2:$B$5111,"&lt;="&amp;N$3)-$F726)))</f>
        <v/>
      </c>
      <c r="O726" s="54">
        <f>IF(OR($B726="",O$3&lt;$D726+Настройки!$B$7),0,MAX(0,$E726-MAX(0,SUMIFS(Тех_Движение!$G$2:$G$5111,Тех_Движение!$D$2:$D$5111,$C726,Тех_Движение!$B$2:$B$5111,"&lt;="&amp;O$3)-$F726)))</f>
        <v/>
      </c>
      <c r="P726" s="54">
        <f>IF(OR($B726="",P$3&lt;$D726+Настройки!$B$7),0,MAX(0,$E726-MAX(0,SUMIFS(Тех_Движение!$G$2:$G$5111,Тех_Движение!$D$2:$D$5111,$C726,Тех_Движение!$B$2:$B$5111,"&lt;="&amp;P$3)-$F726)))</f>
        <v/>
      </c>
      <c r="Q726" s="54">
        <f>IF(OR($B726="",Q$3&lt;$D726+Настройки!$B$7),0,MAX(0,$E726-MAX(0,SUMIFS(Тех_Движение!$G$2:$G$5111,Тех_Движение!$D$2:$D$5111,$C726,Тех_Движение!$B$2:$B$5111,"&lt;="&amp;Q$3)-$F726)))</f>
        <v/>
      </c>
      <c r="R726" s="54">
        <f>IF($B726="","",SUM($K726:$Q726))</f>
        <v/>
      </c>
      <c r="S726" s="56">
        <f>IF($B726="","",VLOOKUP($C726,Настройки!$A$11:$L$17,9,FALSE))</f>
        <v/>
      </c>
      <c r="T726" s="56">
        <f>IF($B726="","",$R726*$S726)</f>
        <v/>
      </c>
    </row>
    <row r="727">
      <c r="A727" s="20">
        <f>Тех_Движение!$A$724</f>
        <v/>
      </c>
      <c r="B727" s="20">
        <f>IF(Тех_Движение!$F$724&gt;0,Тех_Движение!$I$724,"")</f>
        <v/>
      </c>
      <c r="C727" s="20">
        <f>IF($B727="","",Тех_Движение!$D$724)</f>
        <v/>
      </c>
      <c r="D727" s="42">
        <f>IF($B727="","",Тех_Движение!$B$724)</f>
        <v/>
      </c>
      <c r="E727" s="54">
        <f>IF($B727="","",Тех_Движение!$F$724)</f>
        <v/>
      </c>
      <c r="F727" s="54">
        <f>IF($B727="","",SUMIFS($E$5:$E726,$C$5:$C726,$C727))</f>
        <v/>
      </c>
      <c r="G727" s="54">
        <f>IF($B727="","",MAX(0,$E727-MAX(0,SUMIFS(Тех_Движение!$G$2:$G$5111,Тех_Движение!$D$2:$D$5111,$C727,Тех_Движение!$B$2:$B$5111,"&lt;="&amp;Настройки!$B$5-1)-$F727)))</f>
        <v/>
      </c>
      <c r="H727" s="54">
        <f>IF($B727="","",IF(AND($D727&gt;=Настройки!$B$5,$D727&lt;=Настройки!$B$6),$E727,0))</f>
        <v/>
      </c>
      <c r="I727" s="54">
        <f>IF($B727="","",$G727+$H727-$J727)</f>
        <v/>
      </c>
      <c r="J727" s="54">
        <f>IF($B727="","",MAX(0,$E727-MAX(0,SUMIFS(Тех_Движение!$G$2:$G$5111,Тех_Движение!$D$2:$D$5111,$C727,Тех_Движение!$B$2:$B$5111,"&lt;="&amp;Настройки!$B$6)-$F727)))</f>
        <v/>
      </c>
      <c r="K727" s="54">
        <f>IF(OR($B727="",K$3&lt;$D727+Настройки!$B$7),0,MAX(0,$E727-MAX(0,SUMIFS(Тех_Движение!$G$2:$G$5111,Тех_Движение!$D$2:$D$5111,$C727,Тех_Движение!$B$2:$B$5111,"&lt;="&amp;K$3)-$F727)))</f>
        <v/>
      </c>
      <c r="L727" s="54">
        <f>IF(OR($B727="",L$3&lt;$D727+Настройки!$B$7),0,MAX(0,$E727-MAX(0,SUMIFS(Тех_Движение!$G$2:$G$5111,Тех_Движение!$D$2:$D$5111,$C727,Тех_Движение!$B$2:$B$5111,"&lt;="&amp;L$3)-$F727)))</f>
        <v/>
      </c>
      <c r="M727" s="54">
        <f>IF(OR($B727="",M$3&lt;$D727+Настройки!$B$7),0,MAX(0,$E727-MAX(0,SUMIFS(Тех_Движение!$G$2:$G$5111,Тех_Движение!$D$2:$D$5111,$C727,Тех_Движение!$B$2:$B$5111,"&lt;="&amp;M$3)-$F727)))</f>
        <v/>
      </c>
      <c r="N727" s="54">
        <f>IF(OR($B727="",N$3&lt;$D727+Настройки!$B$7),0,MAX(0,$E727-MAX(0,SUMIFS(Тех_Движение!$G$2:$G$5111,Тех_Движение!$D$2:$D$5111,$C727,Тех_Движение!$B$2:$B$5111,"&lt;="&amp;N$3)-$F727)))</f>
        <v/>
      </c>
      <c r="O727" s="54">
        <f>IF(OR($B727="",O$3&lt;$D727+Настройки!$B$7),0,MAX(0,$E727-MAX(0,SUMIFS(Тех_Движение!$G$2:$G$5111,Тех_Движение!$D$2:$D$5111,$C727,Тех_Движение!$B$2:$B$5111,"&lt;="&amp;O$3)-$F727)))</f>
        <v/>
      </c>
      <c r="P727" s="54">
        <f>IF(OR($B727="",P$3&lt;$D727+Настройки!$B$7),0,MAX(0,$E727-MAX(0,SUMIFS(Тех_Движение!$G$2:$G$5111,Тех_Движение!$D$2:$D$5111,$C727,Тех_Движение!$B$2:$B$5111,"&lt;="&amp;P$3)-$F727)))</f>
        <v/>
      </c>
      <c r="Q727" s="54">
        <f>IF(OR($B727="",Q$3&lt;$D727+Настройки!$B$7),0,MAX(0,$E727-MAX(0,SUMIFS(Тех_Движение!$G$2:$G$5111,Тех_Движение!$D$2:$D$5111,$C727,Тех_Движение!$B$2:$B$5111,"&lt;="&amp;Q$3)-$F727)))</f>
        <v/>
      </c>
      <c r="R727" s="54">
        <f>IF($B727="","",SUM($K727:$Q727))</f>
        <v/>
      </c>
      <c r="S727" s="56">
        <f>IF($B727="","",VLOOKUP($C727,Настройки!$A$11:$L$17,9,FALSE))</f>
        <v/>
      </c>
      <c r="T727" s="56">
        <f>IF($B727="","",$R727*$S727)</f>
        <v/>
      </c>
    </row>
    <row r="728">
      <c r="A728" s="20">
        <f>Тех_Движение!$A$725</f>
        <v/>
      </c>
      <c r="B728" s="20">
        <f>IF(Тех_Движение!$F$725&gt;0,Тех_Движение!$I$725,"")</f>
        <v/>
      </c>
      <c r="C728" s="20">
        <f>IF($B728="","",Тех_Движение!$D$725)</f>
        <v/>
      </c>
      <c r="D728" s="42">
        <f>IF($B728="","",Тех_Движение!$B$725)</f>
        <v/>
      </c>
      <c r="E728" s="54">
        <f>IF($B728="","",Тех_Движение!$F$725)</f>
        <v/>
      </c>
      <c r="F728" s="54">
        <f>IF($B728="","",SUMIFS($E$5:$E727,$C$5:$C727,$C728))</f>
        <v/>
      </c>
      <c r="G728" s="54">
        <f>IF($B728="","",MAX(0,$E728-MAX(0,SUMIFS(Тех_Движение!$G$2:$G$5111,Тех_Движение!$D$2:$D$5111,$C728,Тех_Движение!$B$2:$B$5111,"&lt;="&amp;Настройки!$B$5-1)-$F728)))</f>
        <v/>
      </c>
      <c r="H728" s="54">
        <f>IF($B728="","",IF(AND($D728&gt;=Настройки!$B$5,$D728&lt;=Настройки!$B$6),$E728,0))</f>
        <v/>
      </c>
      <c r="I728" s="54">
        <f>IF($B728="","",$G728+$H728-$J728)</f>
        <v/>
      </c>
      <c r="J728" s="54">
        <f>IF($B728="","",MAX(0,$E728-MAX(0,SUMIFS(Тех_Движение!$G$2:$G$5111,Тех_Движение!$D$2:$D$5111,$C728,Тех_Движение!$B$2:$B$5111,"&lt;="&amp;Настройки!$B$6)-$F728)))</f>
        <v/>
      </c>
      <c r="K728" s="54">
        <f>IF(OR($B728="",K$3&lt;$D728+Настройки!$B$7),0,MAX(0,$E728-MAX(0,SUMIFS(Тех_Движение!$G$2:$G$5111,Тех_Движение!$D$2:$D$5111,$C728,Тех_Движение!$B$2:$B$5111,"&lt;="&amp;K$3)-$F728)))</f>
        <v/>
      </c>
      <c r="L728" s="54">
        <f>IF(OR($B728="",L$3&lt;$D728+Настройки!$B$7),0,MAX(0,$E728-MAX(0,SUMIFS(Тех_Движение!$G$2:$G$5111,Тех_Движение!$D$2:$D$5111,$C728,Тех_Движение!$B$2:$B$5111,"&lt;="&amp;L$3)-$F728)))</f>
        <v/>
      </c>
      <c r="M728" s="54">
        <f>IF(OR($B728="",M$3&lt;$D728+Настройки!$B$7),0,MAX(0,$E728-MAX(0,SUMIFS(Тех_Движение!$G$2:$G$5111,Тех_Движение!$D$2:$D$5111,$C728,Тех_Движение!$B$2:$B$5111,"&lt;="&amp;M$3)-$F728)))</f>
        <v/>
      </c>
      <c r="N728" s="54">
        <f>IF(OR($B728="",N$3&lt;$D728+Настройки!$B$7),0,MAX(0,$E728-MAX(0,SUMIFS(Тех_Движение!$G$2:$G$5111,Тех_Движение!$D$2:$D$5111,$C728,Тех_Движение!$B$2:$B$5111,"&lt;="&amp;N$3)-$F728)))</f>
        <v/>
      </c>
      <c r="O728" s="54">
        <f>IF(OR($B728="",O$3&lt;$D728+Настройки!$B$7),0,MAX(0,$E728-MAX(0,SUMIFS(Тех_Движение!$G$2:$G$5111,Тех_Движение!$D$2:$D$5111,$C728,Тех_Движение!$B$2:$B$5111,"&lt;="&amp;O$3)-$F728)))</f>
        <v/>
      </c>
      <c r="P728" s="54">
        <f>IF(OR($B728="",P$3&lt;$D728+Настройки!$B$7),0,MAX(0,$E728-MAX(0,SUMIFS(Тех_Движение!$G$2:$G$5111,Тех_Движение!$D$2:$D$5111,$C728,Тех_Движение!$B$2:$B$5111,"&lt;="&amp;P$3)-$F728)))</f>
        <v/>
      </c>
      <c r="Q728" s="54">
        <f>IF(OR($B728="",Q$3&lt;$D728+Настройки!$B$7),0,MAX(0,$E728-MAX(0,SUMIFS(Тех_Движение!$G$2:$G$5111,Тех_Движение!$D$2:$D$5111,$C728,Тех_Движение!$B$2:$B$5111,"&lt;="&amp;Q$3)-$F728)))</f>
        <v/>
      </c>
      <c r="R728" s="54">
        <f>IF($B728="","",SUM($K728:$Q728))</f>
        <v/>
      </c>
      <c r="S728" s="56">
        <f>IF($B728="","",VLOOKUP($C728,Настройки!$A$11:$L$17,9,FALSE))</f>
        <v/>
      </c>
      <c r="T728" s="56">
        <f>IF($B728="","",$R728*$S728)</f>
        <v/>
      </c>
    </row>
    <row r="729">
      <c r="A729" s="20">
        <f>Тех_Движение!$A$726</f>
        <v/>
      </c>
      <c r="B729" s="20">
        <f>IF(Тех_Движение!$F$726&gt;0,Тех_Движение!$I$726,"")</f>
        <v/>
      </c>
      <c r="C729" s="20">
        <f>IF($B729="","",Тех_Движение!$D$726)</f>
        <v/>
      </c>
      <c r="D729" s="42">
        <f>IF($B729="","",Тех_Движение!$B$726)</f>
        <v/>
      </c>
      <c r="E729" s="54">
        <f>IF($B729="","",Тех_Движение!$F$726)</f>
        <v/>
      </c>
      <c r="F729" s="54">
        <f>IF($B729="","",SUMIFS($E$5:$E728,$C$5:$C728,$C729))</f>
        <v/>
      </c>
      <c r="G729" s="54">
        <f>IF($B729="","",MAX(0,$E729-MAX(0,SUMIFS(Тех_Движение!$G$2:$G$5111,Тех_Движение!$D$2:$D$5111,$C729,Тех_Движение!$B$2:$B$5111,"&lt;="&amp;Настройки!$B$5-1)-$F729)))</f>
        <v/>
      </c>
      <c r="H729" s="54">
        <f>IF($B729="","",IF(AND($D729&gt;=Настройки!$B$5,$D729&lt;=Настройки!$B$6),$E729,0))</f>
        <v/>
      </c>
      <c r="I729" s="54">
        <f>IF($B729="","",$G729+$H729-$J729)</f>
        <v/>
      </c>
      <c r="J729" s="54">
        <f>IF($B729="","",MAX(0,$E729-MAX(0,SUMIFS(Тех_Движение!$G$2:$G$5111,Тех_Движение!$D$2:$D$5111,$C729,Тех_Движение!$B$2:$B$5111,"&lt;="&amp;Настройки!$B$6)-$F729)))</f>
        <v/>
      </c>
      <c r="K729" s="54">
        <f>IF(OR($B729="",K$3&lt;$D729+Настройки!$B$7),0,MAX(0,$E729-MAX(0,SUMIFS(Тех_Движение!$G$2:$G$5111,Тех_Движение!$D$2:$D$5111,$C729,Тех_Движение!$B$2:$B$5111,"&lt;="&amp;K$3)-$F729)))</f>
        <v/>
      </c>
      <c r="L729" s="54">
        <f>IF(OR($B729="",L$3&lt;$D729+Настройки!$B$7),0,MAX(0,$E729-MAX(0,SUMIFS(Тех_Движение!$G$2:$G$5111,Тех_Движение!$D$2:$D$5111,$C729,Тех_Движение!$B$2:$B$5111,"&lt;="&amp;L$3)-$F729)))</f>
        <v/>
      </c>
      <c r="M729" s="54">
        <f>IF(OR($B729="",M$3&lt;$D729+Настройки!$B$7),0,MAX(0,$E729-MAX(0,SUMIFS(Тех_Движение!$G$2:$G$5111,Тех_Движение!$D$2:$D$5111,$C729,Тех_Движение!$B$2:$B$5111,"&lt;="&amp;M$3)-$F729)))</f>
        <v/>
      </c>
      <c r="N729" s="54">
        <f>IF(OR($B729="",N$3&lt;$D729+Настройки!$B$7),0,MAX(0,$E729-MAX(0,SUMIFS(Тех_Движение!$G$2:$G$5111,Тех_Движение!$D$2:$D$5111,$C729,Тех_Движение!$B$2:$B$5111,"&lt;="&amp;N$3)-$F729)))</f>
        <v/>
      </c>
      <c r="O729" s="54">
        <f>IF(OR($B729="",O$3&lt;$D729+Настройки!$B$7),0,MAX(0,$E729-MAX(0,SUMIFS(Тех_Движение!$G$2:$G$5111,Тех_Движение!$D$2:$D$5111,$C729,Тех_Движение!$B$2:$B$5111,"&lt;="&amp;O$3)-$F729)))</f>
        <v/>
      </c>
      <c r="P729" s="54">
        <f>IF(OR($B729="",P$3&lt;$D729+Настройки!$B$7),0,MAX(0,$E729-MAX(0,SUMIFS(Тех_Движение!$G$2:$G$5111,Тех_Движение!$D$2:$D$5111,$C729,Тех_Движение!$B$2:$B$5111,"&lt;="&amp;P$3)-$F729)))</f>
        <v/>
      </c>
      <c r="Q729" s="54">
        <f>IF(OR($B729="",Q$3&lt;$D729+Настройки!$B$7),0,MAX(0,$E729-MAX(0,SUMIFS(Тех_Движение!$G$2:$G$5111,Тех_Движение!$D$2:$D$5111,$C729,Тех_Движение!$B$2:$B$5111,"&lt;="&amp;Q$3)-$F729)))</f>
        <v/>
      </c>
      <c r="R729" s="54">
        <f>IF($B729="","",SUM($K729:$Q729))</f>
        <v/>
      </c>
      <c r="S729" s="56">
        <f>IF($B729="","",VLOOKUP($C729,Настройки!$A$11:$L$17,9,FALSE))</f>
        <v/>
      </c>
      <c r="T729" s="56">
        <f>IF($B729="","",$R729*$S729)</f>
        <v/>
      </c>
    </row>
    <row r="730">
      <c r="A730" s="20">
        <f>Тех_Движение!$A$727</f>
        <v/>
      </c>
      <c r="B730" s="20">
        <f>IF(Тех_Движение!$F$727&gt;0,Тех_Движение!$I$727,"")</f>
        <v/>
      </c>
      <c r="C730" s="20">
        <f>IF($B730="","",Тех_Движение!$D$727)</f>
        <v/>
      </c>
      <c r="D730" s="42">
        <f>IF($B730="","",Тех_Движение!$B$727)</f>
        <v/>
      </c>
      <c r="E730" s="54">
        <f>IF($B730="","",Тех_Движение!$F$727)</f>
        <v/>
      </c>
      <c r="F730" s="54">
        <f>IF($B730="","",SUMIFS($E$5:$E729,$C$5:$C729,$C730))</f>
        <v/>
      </c>
      <c r="G730" s="54">
        <f>IF($B730="","",MAX(0,$E730-MAX(0,SUMIFS(Тех_Движение!$G$2:$G$5111,Тех_Движение!$D$2:$D$5111,$C730,Тех_Движение!$B$2:$B$5111,"&lt;="&amp;Настройки!$B$5-1)-$F730)))</f>
        <v/>
      </c>
      <c r="H730" s="54">
        <f>IF($B730="","",IF(AND($D730&gt;=Настройки!$B$5,$D730&lt;=Настройки!$B$6),$E730,0))</f>
        <v/>
      </c>
      <c r="I730" s="54">
        <f>IF($B730="","",$G730+$H730-$J730)</f>
        <v/>
      </c>
      <c r="J730" s="54">
        <f>IF($B730="","",MAX(0,$E730-MAX(0,SUMIFS(Тех_Движение!$G$2:$G$5111,Тех_Движение!$D$2:$D$5111,$C730,Тех_Движение!$B$2:$B$5111,"&lt;="&amp;Настройки!$B$6)-$F730)))</f>
        <v/>
      </c>
      <c r="K730" s="54">
        <f>IF(OR($B730="",K$3&lt;$D730+Настройки!$B$7),0,MAX(0,$E730-MAX(0,SUMIFS(Тех_Движение!$G$2:$G$5111,Тех_Движение!$D$2:$D$5111,$C730,Тех_Движение!$B$2:$B$5111,"&lt;="&amp;K$3)-$F730)))</f>
        <v/>
      </c>
      <c r="L730" s="54">
        <f>IF(OR($B730="",L$3&lt;$D730+Настройки!$B$7),0,MAX(0,$E730-MAX(0,SUMIFS(Тех_Движение!$G$2:$G$5111,Тех_Движение!$D$2:$D$5111,$C730,Тех_Движение!$B$2:$B$5111,"&lt;="&amp;L$3)-$F730)))</f>
        <v/>
      </c>
      <c r="M730" s="54">
        <f>IF(OR($B730="",M$3&lt;$D730+Настройки!$B$7),0,MAX(0,$E730-MAX(0,SUMIFS(Тех_Движение!$G$2:$G$5111,Тех_Движение!$D$2:$D$5111,$C730,Тех_Движение!$B$2:$B$5111,"&lt;="&amp;M$3)-$F730)))</f>
        <v/>
      </c>
      <c r="N730" s="54">
        <f>IF(OR($B730="",N$3&lt;$D730+Настройки!$B$7),0,MAX(0,$E730-MAX(0,SUMIFS(Тех_Движение!$G$2:$G$5111,Тех_Движение!$D$2:$D$5111,$C730,Тех_Движение!$B$2:$B$5111,"&lt;="&amp;N$3)-$F730)))</f>
        <v/>
      </c>
      <c r="O730" s="54">
        <f>IF(OR($B730="",O$3&lt;$D730+Настройки!$B$7),0,MAX(0,$E730-MAX(0,SUMIFS(Тех_Движение!$G$2:$G$5111,Тех_Движение!$D$2:$D$5111,$C730,Тех_Движение!$B$2:$B$5111,"&lt;="&amp;O$3)-$F730)))</f>
        <v/>
      </c>
      <c r="P730" s="54">
        <f>IF(OR($B730="",P$3&lt;$D730+Настройки!$B$7),0,MAX(0,$E730-MAX(0,SUMIFS(Тех_Движение!$G$2:$G$5111,Тех_Движение!$D$2:$D$5111,$C730,Тех_Движение!$B$2:$B$5111,"&lt;="&amp;P$3)-$F730)))</f>
        <v/>
      </c>
      <c r="Q730" s="54">
        <f>IF(OR($B730="",Q$3&lt;$D730+Настройки!$B$7),0,MAX(0,$E730-MAX(0,SUMIFS(Тех_Движение!$G$2:$G$5111,Тех_Движение!$D$2:$D$5111,$C730,Тех_Движение!$B$2:$B$5111,"&lt;="&amp;Q$3)-$F730)))</f>
        <v/>
      </c>
      <c r="R730" s="54">
        <f>IF($B730="","",SUM($K730:$Q730))</f>
        <v/>
      </c>
      <c r="S730" s="56">
        <f>IF($B730="","",VLOOKUP($C730,Настройки!$A$11:$L$17,9,FALSE))</f>
        <v/>
      </c>
      <c r="T730" s="56">
        <f>IF($B730="","",$R730*$S730)</f>
        <v/>
      </c>
    </row>
    <row r="731">
      <c r="A731" s="20">
        <f>Тех_Движение!$A$728</f>
        <v/>
      </c>
      <c r="B731" s="20">
        <f>IF(Тех_Движение!$F$728&gt;0,Тех_Движение!$I$728,"")</f>
        <v/>
      </c>
      <c r="C731" s="20">
        <f>IF($B731="","",Тех_Движение!$D$728)</f>
        <v/>
      </c>
      <c r="D731" s="42">
        <f>IF($B731="","",Тех_Движение!$B$728)</f>
        <v/>
      </c>
      <c r="E731" s="54">
        <f>IF($B731="","",Тех_Движение!$F$728)</f>
        <v/>
      </c>
      <c r="F731" s="54">
        <f>IF($B731="","",SUMIFS($E$5:$E730,$C$5:$C730,$C731))</f>
        <v/>
      </c>
      <c r="G731" s="54">
        <f>IF($B731="","",MAX(0,$E731-MAX(0,SUMIFS(Тех_Движение!$G$2:$G$5111,Тех_Движение!$D$2:$D$5111,$C731,Тех_Движение!$B$2:$B$5111,"&lt;="&amp;Настройки!$B$5-1)-$F731)))</f>
        <v/>
      </c>
      <c r="H731" s="54">
        <f>IF($B731="","",IF(AND($D731&gt;=Настройки!$B$5,$D731&lt;=Настройки!$B$6),$E731,0))</f>
        <v/>
      </c>
      <c r="I731" s="54">
        <f>IF($B731="","",$G731+$H731-$J731)</f>
        <v/>
      </c>
      <c r="J731" s="54">
        <f>IF($B731="","",MAX(0,$E731-MAX(0,SUMIFS(Тех_Движение!$G$2:$G$5111,Тех_Движение!$D$2:$D$5111,$C731,Тех_Движение!$B$2:$B$5111,"&lt;="&amp;Настройки!$B$6)-$F731)))</f>
        <v/>
      </c>
      <c r="K731" s="54">
        <f>IF(OR($B731="",K$3&lt;$D731+Настройки!$B$7),0,MAX(0,$E731-MAX(0,SUMIFS(Тех_Движение!$G$2:$G$5111,Тех_Движение!$D$2:$D$5111,$C731,Тех_Движение!$B$2:$B$5111,"&lt;="&amp;K$3)-$F731)))</f>
        <v/>
      </c>
      <c r="L731" s="54">
        <f>IF(OR($B731="",L$3&lt;$D731+Настройки!$B$7),0,MAX(0,$E731-MAX(0,SUMIFS(Тех_Движение!$G$2:$G$5111,Тех_Движение!$D$2:$D$5111,$C731,Тех_Движение!$B$2:$B$5111,"&lt;="&amp;L$3)-$F731)))</f>
        <v/>
      </c>
      <c r="M731" s="54">
        <f>IF(OR($B731="",M$3&lt;$D731+Настройки!$B$7),0,MAX(0,$E731-MAX(0,SUMIFS(Тех_Движение!$G$2:$G$5111,Тех_Движение!$D$2:$D$5111,$C731,Тех_Движение!$B$2:$B$5111,"&lt;="&amp;M$3)-$F731)))</f>
        <v/>
      </c>
      <c r="N731" s="54">
        <f>IF(OR($B731="",N$3&lt;$D731+Настройки!$B$7),0,MAX(0,$E731-MAX(0,SUMIFS(Тех_Движение!$G$2:$G$5111,Тех_Движение!$D$2:$D$5111,$C731,Тех_Движение!$B$2:$B$5111,"&lt;="&amp;N$3)-$F731)))</f>
        <v/>
      </c>
      <c r="O731" s="54">
        <f>IF(OR($B731="",O$3&lt;$D731+Настройки!$B$7),0,MAX(0,$E731-MAX(0,SUMIFS(Тех_Движение!$G$2:$G$5111,Тех_Движение!$D$2:$D$5111,$C731,Тех_Движение!$B$2:$B$5111,"&lt;="&amp;O$3)-$F731)))</f>
        <v/>
      </c>
      <c r="P731" s="54">
        <f>IF(OR($B731="",P$3&lt;$D731+Настройки!$B$7),0,MAX(0,$E731-MAX(0,SUMIFS(Тех_Движение!$G$2:$G$5111,Тех_Движение!$D$2:$D$5111,$C731,Тех_Движение!$B$2:$B$5111,"&lt;="&amp;P$3)-$F731)))</f>
        <v/>
      </c>
      <c r="Q731" s="54">
        <f>IF(OR($B731="",Q$3&lt;$D731+Настройки!$B$7),0,MAX(0,$E731-MAX(0,SUMIFS(Тех_Движение!$G$2:$G$5111,Тех_Движение!$D$2:$D$5111,$C731,Тех_Движение!$B$2:$B$5111,"&lt;="&amp;Q$3)-$F731)))</f>
        <v/>
      </c>
      <c r="R731" s="54">
        <f>IF($B731="","",SUM($K731:$Q731))</f>
        <v/>
      </c>
      <c r="S731" s="56">
        <f>IF($B731="","",VLOOKUP($C731,Настройки!$A$11:$L$17,9,FALSE))</f>
        <v/>
      </c>
      <c r="T731" s="56">
        <f>IF($B731="","",$R731*$S731)</f>
        <v/>
      </c>
    </row>
    <row r="732">
      <c r="A732" s="20">
        <f>Тех_Движение!$A$729</f>
        <v/>
      </c>
      <c r="B732" s="20">
        <f>IF(Тех_Движение!$F$729&gt;0,Тех_Движение!$I$729,"")</f>
        <v/>
      </c>
      <c r="C732" s="20">
        <f>IF($B732="","",Тех_Движение!$D$729)</f>
        <v/>
      </c>
      <c r="D732" s="42">
        <f>IF($B732="","",Тех_Движение!$B$729)</f>
        <v/>
      </c>
      <c r="E732" s="54">
        <f>IF($B732="","",Тех_Движение!$F$729)</f>
        <v/>
      </c>
      <c r="F732" s="54">
        <f>IF($B732="","",SUMIFS($E$5:$E731,$C$5:$C731,$C732))</f>
        <v/>
      </c>
      <c r="G732" s="54">
        <f>IF($B732="","",MAX(0,$E732-MAX(0,SUMIFS(Тех_Движение!$G$2:$G$5111,Тех_Движение!$D$2:$D$5111,$C732,Тех_Движение!$B$2:$B$5111,"&lt;="&amp;Настройки!$B$5-1)-$F732)))</f>
        <v/>
      </c>
      <c r="H732" s="54">
        <f>IF($B732="","",IF(AND($D732&gt;=Настройки!$B$5,$D732&lt;=Настройки!$B$6),$E732,0))</f>
        <v/>
      </c>
      <c r="I732" s="54">
        <f>IF($B732="","",$G732+$H732-$J732)</f>
        <v/>
      </c>
      <c r="J732" s="54">
        <f>IF($B732="","",MAX(0,$E732-MAX(0,SUMIFS(Тех_Движение!$G$2:$G$5111,Тех_Движение!$D$2:$D$5111,$C732,Тех_Движение!$B$2:$B$5111,"&lt;="&amp;Настройки!$B$6)-$F732)))</f>
        <v/>
      </c>
      <c r="K732" s="54">
        <f>IF(OR($B732="",K$3&lt;$D732+Настройки!$B$7),0,MAX(0,$E732-MAX(0,SUMIFS(Тех_Движение!$G$2:$G$5111,Тех_Движение!$D$2:$D$5111,$C732,Тех_Движение!$B$2:$B$5111,"&lt;="&amp;K$3)-$F732)))</f>
        <v/>
      </c>
      <c r="L732" s="54">
        <f>IF(OR($B732="",L$3&lt;$D732+Настройки!$B$7),0,MAX(0,$E732-MAX(0,SUMIFS(Тех_Движение!$G$2:$G$5111,Тех_Движение!$D$2:$D$5111,$C732,Тех_Движение!$B$2:$B$5111,"&lt;="&amp;L$3)-$F732)))</f>
        <v/>
      </c>
      <c r="M732" s="54">
        <f>IF(OR($B732="",M$3&lt;$D732+Настройки!$B$7),0,MAX(0,$E732-MAX(0,SUMIFS(Тех_Движение!$G$2:$G$5111,Тех_Движение!$D$2:$D$5111,$C732,Тех_Движение!$B$2:$B$5111,"&lt;="&amp;M$3)-$F732)))</f>
        <v/>
      </c>
      <c r="N732" s="54">
        <f>IF(OR($B732="",N$3&lt;$D732+Настройки!$B$7),0,MAX(0,$E732-MAX(0,SUMIFS(Тех_Движение!$G$2:$G$5111,Тех_Движение!$D$2:$D$5111,$C732,Тех_Движение!$B$2:$B$5111,"&lt;="&amp;N$3)-$F732)))</f>
        <v/>
      </c>
      <c r="O732" s="54">
        <f>IF(OR($B732="",O$3&lt;$D732+Настройки!$B$7),0,MAX(0,$E732-MAX(0,SUMIFS(Тех_Движение!$G$2:$G$5111,Тех_Движение!$D$2:$D$5111,$C732,Тех_Движение!$B$2:$B$5111,"&lt;="&amp;O$3)-$F732)))</f>
        <v/>
      </c>
      <c r="P732" s="54">
        <f>IF(OR($B732="",P$3&lt;$D732+Настройки!$B$7),0,MAX(0,$E732-MAX(0,SUMIFS(Тех_Движение!$G$2:$G$5111,Тех_Движение!$D$2:$D$5111,$C732,Тех_Движение!$B$2:$B$5111,"&lt;="&amp;P$3)-$F732)))</f>
        <v/>
      </c>
      <c r="Q732" s="54">
        <f>IF(OR($B732="",Q$3&lt;$D732+Настройки!$B$7),0,MAX(0,$E732-MAX(0,SUMIFS(Тех_Движение!$G$2:$G$5111,Тех_Движение!$D$2:$D$5111,$C732,Тех_Движение!$B$2:$B$5111,"&lt;="&amp;Q$3)-$F732)))</f>
        <v/>
      </c>
      <c r="R732" s="54">
        <f>IF($B732="","",SUM($K732:$Q732))</f>
        <v/>
      </c>
      <c r="S732" s="56">
        <f>IF($B732="","",VLOOKUP($C732,Настройки!$A$11:$L$17,9,FALSE))</f>
        <v/>
      </c>
      <c r="T732" s="56">
        <f>IF($B732="","",$R732*$S732)</f>
        <v/>
      </c>
    </row>
    <row r="733">
      <c r="A733" s="20">
        <f>Тех_Движение!$A$730</f>
        <v/>
      </c>
      <c r="B733" s="20">
        <f>IF(Тех_Движение!$F$730&gt;0,Тех_Движение!$I$730,"")</f>
        <v/>
      </c>
      <c r="C733" s="20">
        <f>IF($B733="","",Тех_Движение!$D$730)</f>
        <v/>
      </c>
      <c r="D733" s="42">
        <f>IF($B733="","",Тех_Движение!$B$730)</f>
        <v/>
      </c>
      <c r="E733" s="54">
        <f>IF($B733="","",Тех_Движение!$F$730)</f>
        <v/>
      </c>
      <c r="F733" s="54">
        <f>IF($B733="","",SUMIFS($E$5:$E732,$C$5:$C732,$C733))</f>
        <v/>
      </c>
      <c r="G733" s="54">
        <f>IF($B733="","",MAX(0,$E733-MAX(0,SUMIFS(Тех_Движение!$G$2:$G$5111,Тех_Движение!$D$2:$D$5111,$C733,Тех_Движение!$B$2:$B$5111,"&lt;="&amp;Настройки!$B$5-1)-$F733)))</f>
        <v/>
      </c>
      <c r="H733" s="54">
        <f>IF($B733="","",IF(AND($D733&gt;=Настройки!$B$5,$D733&lt;=Настройки!$B$6),$E733,0))</f>
        <v/>
      </c>
      <c r="I733" s="54">
        <f>IF($B733="","",$G733+$H733-$J733)</f>
        <v/>
      </c>
      <c r="J733" s="54">
        <f>IF($B733="","",MAX(0,$E733-MAX(0,SUMIFS(Тех_Движение!$G$2:$G$5111,Тех_Движение!$D$2:$D$5111,$C733,Тех_Движение!$B$2:$B$5111,"&lt;="&amp;Настройки!$B$6)-$F733)))</f>
        <v/>
      </c>
      <c r="K733" s="54">
        <f>IF(OR($B733="",K$3&lt;$D733+Настройки!$B$7),0,MAX(0,$E733-MAX(0,SUMIFS(Тех_Движение!$G$2:$G$5111,Тех_Движение!$D$2:$D$5111,$C733,Тех_Движение!$B$2:$B$5111,"&lt;="&amp;K$3)-$F733)))</f>
        <v/>
      </c>
      <c r="L733" s="54">
        <f>IF(OR($B733="",L$3&lt;$D733+Настройки!$B$7),0,MAX(0,$E733-MAX(0,SUMIFS(Тех_Движение!$G$2:$G$5111,Тех_Движение!$D$2:$D$5111,$C733,Тех_Движение!$B$2:$B$5111,"&lt;="&amp;L$3)-$F733)))</f>
        <v/>
      </c>
      <c r="M733" s="54">
        <f>IF(OR($B733="",M$3&lt;$D733+Настройки!$B$7),0,MAX(0,$E733-MAX(0,SUMIFS(Тех_Движение!$G$2:$G$5111,Тех_Движение!$D$2:$D$5111,$C733,Тех_Движение!$B$2:$B$5111,"&lt;="&amp;M$3)-$F733)))</f>
        <v/>
      </c>
      <c r="N733" s="54">
        <f>IF(OR($B733="",N$3&lt;$D733+Настройки!$B$7),0,MAX(0,$E733-MAX(0,SUMIFS(Тех_Движение!$G$2:$G$5111,Тех_Движение!$D$2:$D$5111,$C733,Тех_Движение!$B$2:$B$5111,"&lt;="&amp;N$3)-$F733)))</f>
        <v/>
      </c>
      <c r="O733" s="54">
        <f>IF(OR($B733="",O$3&lt;$D733+Настройки!$B$7),0,MAX(0,$E733-MAX(0,SUMIFS(Тех_Движение!$G$2:$G$5111,Тех_Движение!$D$2:$D$5111,$C733,Тех_Движение!$B$2:$B$5111,"&lt;="&amp;O$3)-$F733)))</f>
        <v/>
      </c>
      <c r="P733" s="54">
        <f>IF(OR($B733="",P$3&lt;$D733+Настройки!$B$7),0,MAX(0,$E733-MAX(0,SUMIFS(Тех_Движение!$G$2:$G$5111,Тех_Движение!$D$2:$D$5111,$C733,Тех_Движение!$B$2:$B$5111,"&lt;="&amp;P$3)-$F733)))</f>
        <v/>
      </c>
      <c r="Q733" s="54">
        <f>IF(OR($B733="",Q$3&lt;$D733+Настройки!$B$7),0,MAX(0,$E733-MAX(0,SUMIFS(Тех_Движение!$G$2:$G$5111,Тех_Движение!$D$2:$D$5111,$C733,Тех_Движение!$B$2:$B$5111,"&lt;="&amp;Q$3)-$F733)))</f>
        <v/>
      </c>
      <c r="R733" s="54">
        <f>IF($B733="","",SUM($K733:$Q733))</f>
        <v/>
      </c>
      <c r="S733" s="56">
        <f>IF($B733="","",VLOOKUP($C733,Настройки!$A$11:$L$17,9,FALSE))</f>
        <v/>
      </c>
      <c r="T733" s="56">
        <f>IF($B733="","",$R733*$S733)</f>
        <v/>
      </c>
    </row>
    <row r="734">
      <c r="A734" s="20">
        <f>Тех_Движение!$A$731</f>
        <v/>
      </c>
      <c r="B734" s="20">
        <f>IF(Тех_Движение!$F$731&gt;0,Тех_Движение!$I$731,"")</f>
        <v/>
      </c>
      <c r="C734" s="20">
        <f>IF($B734="","",Тех_Движение!$D$731)</f>
        <v/>
      </c>
      <c r="D734" s="42">
        <f>IF($B734="","",Тех_Движение!$B$731)</f>
        <v/>
      </c>
      <c r="E734" s="54">
        <f>IF($B734="","",Тех_Движение!$F$731)</f>
        <v/>
      </c>
      <c r="F734" s="54">
        <f>IF($B734="","",SUMIFS($E$5:$E733,$C$5:$C733,$C734))</f>
        <v/>
      </c>
      <c r="G734" s="54">
        <f>IF($B734="","",MAX(0,$E734-MAX(0,SUMIFS(Тех_Движение!$G$2:$G$5111,Тех_Движение!$D$2:$D$5111,$C734,Тех_Движение!$B$2:$B$5111,"&lt;="&amp;Настройки!$B$5-1)-$F734)))</f>
        <v/>
      </c>
      <c r="H734" s="54">
        <f>IF($B734="","",IF(AND($D734&gt;=Настройки!$B$5,$D734&lt;=Настройки!$B$6),$E734,0))</f>
        <v/>
      </c>
      <c r="I734" s="54">
        <f>IF($B734="","",$G734+$H734-$J734)</f>
        <v/>
      </c>
      <c r="J734" s="54">
        <f>IF($B734="","",MAX(0,$E734-MAX(0,SUMIFS(Тех_Движение!$G$2:$G$5111,Тех_Движение!$D$2:$D$5111,$C734,Тех_Движение!$B$2:$B$5111,"&lt;="&amp;Настройки!$B$6)-$F734)))</f>
        <v/>
      </c>
      <c r="K734" s="54">
        <f>IF(OR($B734="",K$3&lt;$D734+Настройки!$B$7),0,MAX(0,$E734-MAX(0,SUMIFS(Тех_Движение!$G$2:$G$5111,Тех_Движение!$D$2:$D$5111,$C734,Тех_Движение!$B$2:$B$5111,"&lt;="&amp;K$3)-$F734)))</f>
        <v/>
      </c>
      <c r="L734" s="54">
        <f>IF(OR($B734="",L$3&lt;$D734+Настройки!$B$7),0,MAX(0,$E734-MAX(0,SUMIFS(Тех_Движение!$G$2:$G$5111,Тех_Движение!$D$2:$D$5111,$C734,Тех_Движение!$B$2:$B$5111,"&lt;="&amp;L$3)-$F734)))</f>
        <v/>
      </c>
      <c r="M734" s="54">
        <f>IF(OR($B734="",M$3&lt;$D734+Настройки!$B$7),0,MAX(0,$E734-MAX(0,SUMIFS(Тех_Движение!$G$2:$G$5111,Тех_Движение!$D$2:$D$5111,$C734,Тех_Движение!$B$2:$B$5111,"&lt;="&amp;M$3)-$F734)))</f>
        <v/>
      </c>
      <c r="N734" s="54">
        <f>IF(OR($B734="",N$3&lt;$D734+Настройки!$B$7),0,MAX(0,$E734-MAX(0,SUMIFS(Тех_Движение!$G$2:$G$5111,Тех_Движение!$D$2:$D$5111,$C734,Тех_Движение!$B$2:$B$5111,"&lt;="&amp;N$3)-$F734)))</f>
        <v/>
      </c>
      <c r="O734" s="54">
        <f>IF(OR($B734="",O$3&lt;$D734+Настройки!$B$7),0,MAX(0,$E734-MAX(0,SUMIFS(Тех_Движение!$G$2:$G$5111,Тех_Движение!$D$2:$D$5111,$C734,Тех_Движение!$B$2:$B$5111,"&lt;="&amp;O$3)-$F734)))</f>
        <v/>
      </c>
      <c r="P734" s="54">
        <f>IF(OR($B734="",P$3&lt;$D734+Настройки!$B$7),0,MAX(0,$E734-MAX(0,SUMIFS(Тех_Движение!$G$2:$G$5111,Тех_Движение!$D$2:$D$5111,$C734,Тех_Движение!$B$2:$B$5111,"&lt;="&amp;P$3)-$F734)))</f>
        <v/>
      </c>
      <c r="Q734" s="54">
        <f>IF(OR($B734="",Q$3&lt;$D734+Настройки!$B$7),0,MAX(0,$E734-MAX(0,SUMIFS(Тех_Движение!$G$2:$G$5111,Тех_Движение!$D$2:$D$5111,$C734,Тех_Движение!$B$2:$B$5111,"&lt;="&amp;Q$3)-$F734)))</f>
        <v/>
      </c>
      <c r="R734" s="54">
        <f>IF($B734="","",SUM($K734:$Q734))</f>
        <v/>
      </c>
      <c r="S734" s="56">
        <f>IF($B734="","",VLOOKUP($C734,Настройки!$A$11:$L$17,9,FALSE))</f>
        <v/>
      </c>
      <c r="T734" s="56">
        <f>IF($B734="","",$R734*$S734)</f>
        <v/>
      </c>
    </row>
    <row r="735">
      <c r="A735" s="20">
        <f>Тех_Движение!$A$732</f>
        <v/>
      </c>
      <c r="B735" s="20">
        <f>IF(Тех_Движение!$F$732&gt;0,Тех_Движение!$I$732,"")</f>
        <v/>
      </c>
      <c r="C735" s="20">
        <f>IF($B735="","",Тех_Движение!$D$732)</f>
        <v/>
      </c>
      <c r="D735" s="42">
        <f>IF($B735="","",Тех_Движение!$B$732)</f>
        <v/>
      </c>
      <c r="E735" s="54">
        <f>IF($B735="","",Тех_Движение!$F$732)</f>
        <v/>
      </c>
      <c r="F735" s="54">
        <f>IF($B735="","",SUMIFS($E$5:$E734,$C$5:$C734,$C735))</f>
        <v/>
      </c>
      <c r="G735" s="54">
        <f>IF($B735="","",MAX(0,$E735-MAX(0,SUMIFS(Тех_Движение!$G$2:$G$5111,Тех_Движение!$D$2:$D$5111,$C735,Тех_Движение!$B$2:$B$5111,"&lt;="&amp;Настройки!$B$5-1)-$F735)))</f>
        <v/>
      </c>
      <c r="H735" s="54">
        <f>IF($B735="","",IF(AND($D735&gt;=Настройки!$B$5,$D735&lt;=Настройки!$B$6),$E735,0))</f>
        <v/>
      </c>
      <c r="I735" s="54">
        <f>IF($B735="","",$G735+$H735-$J735)</f>
        <v/>
      </c>
      <c r="J735" s="54">
        <f>IF($B735="","",MAX(0,$E735-MAX(0,SUMIFS(Тех_Движение!$G$2:$G$5111,Тех_Движение!$D$2:$D$5111,$C735,Тех_Движение!$B$2:$B$5111,"&lt;="&amp;Настройки!$B$6)-$F735)))</f>
        <v/>
      </c>
      <c r="K735" s="54">
        <f>IF(OR($B735="",K$3&lt;$D735+Настройки!$B$7),0,MAX(0,$E735-MAX(0,SUMIFS(Тех_Движение!$G$2:$G$5111,Тех_Движение!$D$2:$D$5111,$C735,Тех_Движение!$B$2:$B$5111,"&lt;="&amp;K$3)-$F735)))</f>
        <v/>
      </c>
      <c r="L735" s="54">
        <f>IF(OR($B735="",L$3&lt;$D735+Настройки!$B$7),0,MAX(0,$E735-MAX(0,SUMIFS(Тех_Движение!$G$2:$G$5111,Тех_Движение!$D$2:$D$5111,$C735,Тех_Движение!$B$2:$B$5111,"&lt;="&amp;L$3)-$F735)))</f>
        <v/>
      </c>
      <c r="M735" s="54">
        <f>IF(OR($B735="",M$3&lt;$D735+Настройки!$B$7),0,MAX(0,$E735-MAX(0,SUMIFS(Тех_Движение!$G$2:$G$5111,Тех_Движение!$D$2:$D$5111,$C735,Тех_Движение!$B$2:$B$5111,"&lt;="&amp;M$3)-$F735)))</f>
        <v/>
      </c>
      <c r="N735" s="54">
        <f>IF(OR($B735="",N$3&lt;$D735+Настройки!$B$7),0,MAX(0,$E735-MAX(0,SUMIFS(Тех_Движение!$G$2:$G$5111,Тех_Движение!$D$2:$D$5111,$C735,Тех_Движение!$B$2:$B$5111,"&lt;="&amp;N$3)-$F735)))</f>
        <v/>
      </c>
      <c r="O735" s="54">
        <f>IF(OR($B735="",O$3&lt;$D735+Настройки!$B$7),0,MAX(0,$E735-MAX(0,SUMIFS(Тех_Движение!$G$2:$G$5111,Тех_Движение!$D$2:$D$5111,$C735,Тех_Движение!$B$2:$B$5111,"&lt;="&amp;O$3)-$F735)))</f>
        <v/>
      </c>
      <c r="P735" s="54">
        <f>IF(OR($B735="",P$3&lt;$D735+Настройки!$B$7),0,MAX(0,$E735-MAX(0,SUMIFS(Тех_Движение!$G$2:$G$5111,Тех_Движение!$D$2:$D$5111,$C735,Тех_Движение!$B$2:$B$5111,"&lt;="&amp;P$3)-$F735)))</f>
        <v/>
      </c>
      <c r="Q735" s="54">
        <f>IF(OR($B735="",Q$3&lt;$D735+Настройки!$B$7),0,MAX(0,$E735-MAX(0,SUMIFS(Тех_Движение!$G$2:$G$5111,Тех_Движение!$D$2:$D$5111,$C735,Тех_Движение!$B$2:$B$5111,"&lt;="&amp;Q$3)-$F735)))</f>
        <v/>
      </c>
      <c r="R735" s="54">
        <f>IF($B735="","",SUM($K735:$Q735))</f>
        <v/>
      </c>
      <c r="S735" s="56">
        <f>IF($B735="","",VLOOKUP($C735,Настройки!$A$11:$L$17,9,FALSE))</f>
        <v/>
      </c>
      <c r="T735" s="56">
        <f>IF($B735="","",$R735*$S735)</f>
        <v/>
      </c>
    </row>
    <row r="736">
      <c r="A736" s="20">
        <f>Тех_Движение!$A$733</f>
        <v/>
      </c>
      <c r="B736" s="20">
        <f>IF(Тех_Движение!$F$733&gt;0,Тех_Движение!$I$733,"")</f>
        <v/>
      </c>
      <c r="C736" s="20">
        <f>IF($B736="","",Тех_Движение!$D$733)</f>
        <v/>
      </c>
      <c r="D736" s="42">
        <f>IF($B736="","",Тех_Движение!$B$733)</f>
        <v/>
      </c>
      <c r="E736" s="54">
        <f>IF($B736="","",Тех_Движение!$F$733)</f>
        <v/>
      </c>
      <c r="F736" s="54">
        <f>IF($B736="","",SUMIFS($E$5:$E735,$C$5:$C735,$C736))</f>
        <v/>
      </c>
      <c r="G736" s="54">
        <f>IF($B736="","",MAX(0,$E736-MAX(0,SUMIFS(Тех_Движение!$G$2:$G$5111,Тех_Движение!$D$2:$D$5111,$C736,Тех_Движение!$B$2:$B$5111,"&lt;="&amp;Настройки!$B$5-1)-$F736)))</f>
        <v/>
      </c>
      <c r="H736" s="54">
        <f>IF($B736="","",IF(AND($D736&gt;=Настройки!$B$5,$D736&lt;=Настройки!$B$6),$E736,0))</f>
        <v/>
      </c>
      <c r="I736" s="54">
        <f>IF($B736="","",$G736+$H736-$J736)</f>
        <v/>
      </c>
      <c r="J736" s="54">
        <f>IF($B736="","",MAX(0,$E736-MAX(0,SUMIFS(Тех_Движение!$G$2:$G$5111,Тех_Движение!$D$2:$D$5111,$C736,Тех_Движение!$B$2:$B$5111,"&lt;="&amp;Настройки!$B$6)-$F736)))</f>
        <v/>
      </c>
      <c r="K736" s="54">
        <f>IF(OR($B736="",K$3&lt;$D736+Настройки!$B$7),0,MAX(0,$E736-MAX(0,SUMIFS(Тех_Движение!$G$2:$G$5111,Тех_Движение!$D$2:$D$5111,$C736,Тех_Движение!$B$2:$B$5111,"&lt;="&amp;K$3)-$F736)))</f>
        <v/>
      </c>
      <c r="L736" s="54">
        <f>IF(OR($B736="",L$3&lt;$D736+Настройки!$B$7),0,MAX(0,$E736-MAX(0,SUMIFS(Тех_Движение!$G$2:$G$5111,Тех_Движение!$D$2:$D$5111,$C736,Тех_Движение!$B$2:$B$5111,"&lt;="&amp;L$3)-$F736)))</f>
        <v/>
      </c>
      <c r="M736" s="54">
        <f>IF(OR($B736="",M$3&lt;$D736+Настройки!$B$7),0,MAX(0,$E736-MAX(0,SUMIFS(Тех_Движение!$G$2:$G$5111,Тех_Движение!$D$2:$D$5111,$C736,Тех_Движение!$B$2:$B$5111,"&lt;="&amp;M$3)-$F736)))</f>
        <v/>
      </c>
      <c r="N736" s="54">
        <f>IF(OR($B736="",N$3&lt;$D736+Настройки!$B$7),0,MAX(0,$E736-MAX(0,SUMIFS(Тех_Движение!$G$2:$G$5111,Тех_Движение!$D$2:$D$5111,$C736,Тех_Движение!$B$2:$B$5111,"&lt;="&amp;N$3)-$F736)))</f>
        <v/>
      </c>
      <c r="O736" s="54">
        <f>IF(OR($B736="",O$3&lt;$D736+Настройки!$B$7),0,MAX(0,$E736-MAX(0,SUMIFS(Тех_Движение!$G$2:$G$5111,Тех_Движение!$D$2:$D$5111,$C736,Тех_Движение!$B$2:$B$5111,"&lt;="&amp;O$3)-$F736)))</f>
        <v/>
      </c>
      <c r="P736" s="54">
        <f>IF(OR($B736="",P$3&lt;$D736+Настройки!$B$7),0,MAX(0,$E736-MAX(0,SUMIFS(Тех_Движение!$G$2:$G$5111,Тех_Движение!$D$2:$D$5111,$C736,Тех_Движение!$B$2:$B$5111,"&lt;="&amp;P$3)-$F736)))</f>
        <v/>
      </c>
      <c r="Q736" s="54">
        <f>IF(OR($B736="",Q$3&lt;$D736+Настройки!$B$7),0,MAX(0,$E736-MAX(0,SUMIFS(Тех_Движение!$G$2:$G$5111,Тех_Движение!$D$2:$D$5111,$C736,Тех_Движение!$B$2:$B$5111,"&lt;="&amp;Q$3)-$F736)))</f>
        <v/>
      </c>
      <c r="R736" s="54">
        <f>IF($B736="","",SUM($K736:$Q736))</f>
        <v/>
      </c>
      <c r="S736" s="56">
        <f>IF($B736="","",VLOOKUP($C736,Настройки!$A$11:$L$17,9,FALSE))</f>
        <v/>
      </c>
      <c r="T736" s="56">
        <f>IF($B736="","",$R736*$S736)</f>
        <v/>
      </c>
    </row>
    <row r="737">
      <c r="A737" s="20">
        <f>Тех_Движение!$A$734</f>
        <v/>
      </c>
      <c r="B737" s="20">
        <f>IF(Тех_Движение!$F$734&gt;0,Тех_Движение!$I$734,"")</f>
        <v/>
      </c>
      <c r="C737" s="20">
        <f>IF($B737="","",Тех_Движение!$D$734)</f>
        <v/>
      </c>
      <c r="D737" s="42">
        <f>IF($B737="","",Тех_Движение!$B$734)</f>
        <v/>
      </c>
      <c r="E737" s="54">
        <f>IF($B737="","",Тех_Движение!$F$734)</f>
        <v/>
      </c>
      <c r="F737" s="54">
        <f>IF($B737="","",SUMIFS($E$5:$E736,$C$5:$C736,$C737))</f>
        <v/>
      </c>
      <c r="G737" s="54">
        <f>IF($B737="","",MAX(0,$E737-MAX(0,SUMIFS(Тех_Движение!$G$2:$G$5111,Тех_Движение!$D$2:$D$5111,$C737,Тех_Движение!$B$2:$B$5111,"&lt;="&amp;Настройки!$B$5-1)-$F737)))</f>
        <v/>
      </c>
      <c r="H737" s="54">
        <f>IF($B737="","",IF(AND($D737&gt;=Настройки!$B$5,$D737&lt;=Настройки!$B$6),$E737,0))</f>
        <v/>
      </c>
      <c r="I737" s="54">
        <f>IF($B737="","",$G737+$H737-$J737)</f>
        <v/>
      </c>
      <c r="J737" s="54">
        <f>IF($B737="","",MAX(0,$E737-MAX(0,SUMIFS(Тех_Движение!$G$2:$G$5111,Тех_Движение!$D$2:$D$5111,$C737,Тех_Движение!$B$2:$B$5111,"&lt;="&amp;Настройки!$B$6)-$F737)))</f>
        <v/>
      </c>
      <c r="K737" s="54">
        <f>IF(OR($B737="",K$3&lt;$D737+Настройки!$B$7),0,MAX(0,$E737-MAX(0,SUMIFS(Тех_Движение!$G$2:$G$5111,Тех_Движение!$D$2:$D$5111,$C737,Тех_Движение!$B$2:$B$5111,"&lt;="&amp;K$3)-$F737)))</f>
        <v/>
      </c>
      <c r="L737" s="54">
        <f>IF(OR($B737="",L$3&lt;$D737+Настройки!$B$7),0,MAX(0,$E737-MAX(0,SUMIFS(Тех_Движение!$G$2:$G$5111,Тех_Движение!$D$2:$D$5111,$C737,Тех_Движение!$B$2:$B$5111,"&lt;="&amp;L$3)-$F737)))</f>
        <v/>
      </c>
      <c r="M737" s="54">
        <f>IF(OR($B737="",M$3&lt;$D737+Настройки!$B$7),0,MAX(0,$E737-MAX(0,SUMIFS(Тех_Движение!$G$2:$G$5111,Тех_Движение!$D$2:$D$5111,$C737,Тех_Движение!$B$2:$B$5111,"&lt;="&amp;M$3)-$F737)))</f>
        <v/>
      </c>
      <c r="N737" s="54">
        <f>IF(OR($B737="",N$3&lt;$D737+Настройки!$B$7),0,MAX(0,$E737-MAX(0,SUMIFS(Тех_Движение!$G$2:$G$5111,Тех_Движение!$D$2:$D$5111,$C737,Тех_Движение!$B$2:$B$5111,"&lt;="&amp;N$3)-$F737)))</f>
        <v/>
      </c>
      <c r="O737" s="54">
        <f>IF(OR($B737="",O$3&lt;$D737+Настройки!$B$7),0,MAX(0,$E737-MAX(0,SUMIFS(Тех_Движение!$G$2:$G$5111,Тех_Движение!$D$2:$D$5111,$C737,Тех_Движение!$B$2:$B$5111,"&lt;="&amp;O$3)-$F737)))</f>
        <v/>
      </c>
      <c r="P737" s="54">
        <f>IF(OR($B737="",P$3&lt;$D737+Настройки!$B$7),0,MAX(0,$E737-MAX(0,SUMIFS(Тех_Движение!$G$2:$G$5111,Тех_Движение!$D$2:$D$5111,$C737,Тех_Движение!$B$2:$B$5111,"&lt;="&amp;P$3)-$F737)))</f>
        <v/>
      </c>
      <c r="Q737" s="54">
        <f>IF(OR($B737="",Q$3&lt;$D737+Настройки!$B$7),0,MAX(0,$E737-MAX(0,SUMIFS(Тех_Движение!$G$2:$G$5111,Тех_Движение!$D$2:$D$5111,$C737,Тех_Движение!$B$2:$B$5111,"&lt;="&amp;Q$3)-$F737)))</f>
        <v/>
      </c>
      <c r="R737" s="54">
        <f>IF($B737="","",SUM($K737:$Q737))</f>
        <v/>
      </c>
      <c r="S737" s="56">
        <f>IF($B737="","",VLOOKUP($C737,Настройки!$A$11:$L$17,9,FALSE))</f>
        <v/>
      </c>
      <c r="T737" s="56">
        <f>IF($B737="","",$R737*$S737)</f>
        <v/>
      </c>
    </row>
    <row r="738">
      <c r="A738" s="20">
        <f>Тех_Движение!$A$735</f>
        <v/>
      </c>
      <c r="B738" s="20">
        <f>IF(Тех_Движение!$F$735&gt;0,Тех_Движение!$I$735,"")</f>
        <v/>
      </c>
      <c r="C738" s="20">
        <f>IF($B738="","",Тех_Движение!$D$735)</f>
        <v/>
      </c>
      <c r="D738" s="42">
        <f>IF($B738="","",Тех_Движение!$B$735)</f>
        <v/>
      </c>
      <c r="E738" s="54">
        <f>IF($B738="","",Тех_Движение!$F$735)</f>
        <v/>
      </c>
      <c r="F738" s="54">
        <f>IF($B738="","",SUMIFS($E$5:$E737,$C$5:$C737,$C738))</f>
        <v/>
      </c>
      <c r="G738" s="54">
        <f>IF($B738="","",MAX(0,$E738-MAX(0,SUMIFS(Тех_Движение!$G$2:$G$5111,Тех_Движение!$D$2:$D$5111,$C738,Тех_Движение!$B$2:$B$5111,"&lt;="&amp;Настройки!$B$5-1)-$F738)))</f>
        <v/>
      </c>
      <c r="H738" s="54">
        <f>IF($B738="","",IF(AND($D738&gt;=Настройки!$B$5,$D738&lt;=Настройки!$B$6),$E738,0))</f>
        <v/>
      </c>
      <c r="I738" s="54">
        <f>IF($B738="","",$G738+$H738-$J738)</f>
        <v/>
      </c>
      <c r="J738" s="54">
        <f>IF($B738="","",MAX(0,$E738-MAX(0,SUMIFS(Тех_Движение!$G$2:$G$5111,Тех_Движение!$D$2:$D$5111,$C738,Тех_Движение!$B$2:$B$5111,"&lt;="&amp;Настройки!$B$6)-$F738)))</f>
        <v/>
      </c>
      <c r="K738" s="54">
        <f>IF(OR($B738="",K$3&lt;$D738+Настройки!$B$7),0,MAX(0,$E738-MAX(0,SUMIFS(Тех_Движение!$G$2:$G$5111,Тех_Движение!$D$2:$D$5111,$C738,Тех_Движение!$B$2:$B$5111,"&lt;="&amp;K$3)-$F738)))</f>
        <v/>
      </c>
      <c r="L738" s="54">
        <f>IF(OR($B738="",L$3&lt;$D738+Настройки!$B$7),0,MAX(0,$E738-MAX(0,SUMIFS(Тех_Движение!$G$2:$G$5111,Тех_Движение!$D$2:$D$5111,$C738,Тех_Движение!$B$2:$B$5111,"&lt;="&amp;L$3)-$F738)))</f>
        <v/>
      </c>
      <c r="M738" s="54">
        <f>IF(OR($B738="",M$3&lt;$D738+Настройки!$B$7),0,MAX(0,$E738-MAX(0,SUMIFS(Тех_Движение!$G$2:$G$5111,Тех_Движение!$D$2:$D$5111,$C738,Тех_Движение!$B$2:$B$5111,"&lt;="&amp;M$3)-$F738)))</f>
        <v/>
      </c>
      <c r="N738" s="54">
        <f>IF(OR($B738="",N$3&lt;$D738+Настройки!$B$7),0,MAX(0,$E738-MAX(0,SUMIFS(Тех_Движение!$G$2:$G$5111,Тех_Движение!$D$2:$D$5111,$C738,Тех_Движение!$B$2:$B$5111,"&lt;="&amp;N$3)-$F738)))</f>
        <v/>
      </c>
      <c r="O738" s="54">
        <f>IF(OR($B738="",O$3&lt;$D738+Настройки!$B$7),0,MAX(0,$E738-MAX(0,SUMIFS(Тех_Движение!$G$2:$G$5111,Тех_Движение!$D$2:$D$5111,$C738,Тех_Движение!$B$2:$B$5111,"&lt;="&amp;O$3)-$F738)))</f>
        <v/>
      </c>
      <c r="P738" s="54">
        <f>IF(OR($B738="",P$3&lt;$D738+Настройки!$B$7),0,MAX(0,$E738-MAX(0,SUMIFS(Тех_Движение!$G$2:$G$5111,Тех_Движение!$D$2:$D$5111,$C738,Тех_Движение!$B$2:$B$5111,"&lt;="&amp;P$3)-$F738)))</f>
        <v/>
      </c>
      <c r="Q738" s="54">
        <f>IF(OR($B738="",Q$3&lt;$D738+Настройки!$B$7),0,MAX(0,$E738-MAX(0,SUMIFS(Тех_Движение!$G$2:$G$5111,Тех_Движение!$D$2:$D$5111,$C738,Тех_Движение!$B$2:$B$5111,"&lt;="&amp;Q$3)-$F738)))</f>
        <v/>
      </c>
      <c r="R738" s="54">
        <f>IF($B738="","",SUM($K738:$Q738))</f>
        <v/>
      </c>
      <c r="S738" s="56">
        <f>IF($B738="","",VLOOKUP($C738,Настройки!$A$11:$L$17,9,FALSE))</f>
        <v/>
      </c>
      <c r="T738" s="56">
        <f>IF($B738="","",$R738*$S738)</f>
        <v/>
      </c>
    </row>
    <row r="739">
      <c r="A739" s="20">
        <f>Тех_Движение!$A$736</f>
        <v/>
      </c>
      <c r="B739" s="20">
        <f>IF(Тех_Движение!$F$736&gt;0,Тех_Движение!$I$736,"")</f>
        <v/>
      </c>
      <c r="C739" s="20">
        <f>IF($B739="","",Тех_Движение!$D$736)</f>
        <v/>
      </c>
      <c r="D739" s="42">
        <f>IF($B739="","",Тех_Движение!$B$736)</f>
        <v/>
      </c>
      <c r="E739" s="54">
        <f>IF($B739="","",Тех_Движение!$F$736)</f>
        <v/>
      </c>
      <c r="F739" s="54">
        <f>IF($B739="","",SUMIFS($E$5:$E738,$C$5:$C738,$C739))</f>
        <v/>
      </c>
      <c r="G739" s="54">
        <f>IF($B739="","",MAX(0,$E739-MAX(0,SUMIFS(Тех_Движение!$G$2:$G$5111,Тех_Движение!$D$2:$D$5111,$C739,Тех_Движение!$B$2:$B$5111,"&lt;="&amp;Настройки!$B$5-1)-$F739)))</f>
        <v/>
      </c>
      <c r="H739" s="54">
        <f>IF($B739="","",IF(AND($D739&gt;=Настройки!$B$5,$D739&lt;=Настройки!$B$6),$E739,0))</f>
        <v/>
      </c>
      <c r="I739" s="54">
        <f>IF($B739="","",$G739+$H739-$J739)</f>
        <v/>
      </c>
      <c r="J739" s="54">
        <f>IF($B739="","",MAX(0,$E739-MAX(0,SUMIFS(Тех_Движение!$G$2:$G$5111,Тех_Движение!$D$2:$D$5111,$C739,Тех_Движение!$B$2:$B$5111,"&lt;="&amp;Настройки!$B$6)-$F739)))</f>
        <v/>
      </c>
      <c r="K739" s="54">
        <f>IF(OR($B739="",K$3&lt;$D739+Настройки!$B$7),0,MAX(0,$E739-MAX(0,SUMIFS(Тех_Движение!$G$2:$G$5111,Тех_Движение!$D$2:$D$5111,$C739,Тех_Движение!$B$2:$B$5111,"&lt;="&amp;K$3)-$F739)))</f>
        <v/>
      </c>
      <c r="L739" s="54">
        <f>IF(OR($B739="",L$3&lt;$D739+Настройки!$B$7),0,MAX(0,$E739-MAX(0,SUMIFS(Тех_Движение!$G$2:$G$5111,Тех_Движение!$D$2:$D$5111,$C739,Тех_Движение!$B$2:$B$5111,"&lt;="&amp;L$3)-$F739)))</f>
        <v/>
      </c>
      <c r="M739" s="54">
        <f>IF(OR($B739="",M$3&lt;$D739+Настройки!$B$7),0,MAX(0,$E739-MAX(0,SUMIFS(Тех_Движение!$G$2:$G$5111,Тех_Движение!$D$2:$D$5111,$C739,Тех_Движение!$B$2:$B$5111,"&lt;="&amp;M$3)-$F739)))</f>
        <v/>
      </c>
      <c r="N739" s="54">
        <f>IF(OR($B739="",N$3&lt;$D739+Настройки!$B$7),0,MAX(0,$E739-MAX(0,SUMIFS(Тех_Движение!$G$2:$G$5111,Тех_Движение!$D$2:$D$5111,$C739,Тех_Движение!$B$2:$B$5111,"&lt;="&amp;N$3)-$F739)))</f>
        <v/>
      </c>
      <c r="O739" s="54">
        <f>IF(OR($B739="",O$3&lt;$D739+Настройки!$B$7),0,MAX(0,$E739-MAX(0,SUMIFS(Тех_Движение!$G$2:$G$5111,Тех_Движение!$D$2:$D$5111,$C739,Тех_Движение!$B$2:$B$5111,"&lt;="&amp;O$3)-$F739)))</f>
        <v/>
      </c>
      <c r="P739" s="54">
        <f>IF(OR($B739="",P$3&lt;$D739+Настройки!$B$7),0,MAX(0,$E739-MAX(0,SUMIFS(Тех_Движение!$G$2:$G$5111,Тех_Движение!$D$2:$D$5111,$C739,Тех_Движение!$B$2:$B$5111,"&lt;="&amp;P$3)-$F739)))</f>
        <v/>
      </c>
      <c r="Q739" s="54">
        <f>IF(OR($B739="",Q$3&lt;$D739+Настройки!$B$7),0,MAX(0,$E739-MAX(0,SUMIFS(Тех_Движение!$G$2:$G$5111,Тех_Движение!$D$2:$D$5111,$C739,Тех_Движение!$B$2:$B$5111,"&lt;="&amp;Q$3)-$F739)))</f>
        <v/>
      </c>
      <c r="R739" s="54">
        <f>IF($B739="","",SUM($K739:$Q739))</f>
        <v/>
      </c>
      <c r="S739" s="56">
        <f>IF($B739="","",VLOOKUP($C739,Настройки!$A$11:$L$17,9,FALSE))</f>
        <v/>
      </c>
      <c r="T739" s="56">
        <f>IF($B739="","",$R739*$S739)</f>
        <v/>
      </c>
    </row>
    <row r="740">
      <c r="A740" s="20">
        <f>Тех_Движение!$A$737</f>
        <v/>
      </c>
      <c r="B740" s="20">
        <f>IF(Тех_Движение!$F$737&gt;0,Тех_Движение!$I$737,"")</f>
        <v/>
      </c>
      <c r="C740" s="20">
        <f>IF($B740="","",Тех_Движение!$D$737)</f>
        <v/>
      </c>
      <c r="D740" s="42">
        <f>IF($B740="","",Тех_Движение!$B$737)</f>
        <v/>
      </c>
      <c r="E740" s="54">
        <f>IF($B740="","",Тех_Движение!$F$737)</f>
        <v/>
      </c>
      <c r="F740" s="54">
        <f>IF($B740="","",SUMIFS($E$5:$E739,$C$5:$C739,$C740))</f>
        <v/>
      </c>
      <c r="G740" s="54">
        <f>IF($B740="","",MAX(0,$E740-MAX(0,SUMIFS(Тех_Движение!$G$2:$G$5111,Тех_Движение!$D$2:$D$5111,$C740,Тех_Движение!$B$2:$B$5111,"&lt;="&amp;Настройки!$B$5-1)-$F740)))</f>
        <v/>
      </c>
      <c r="H740" s="54">
        <f>IF($B740="","",IF(AND($D740&gt;=Настройки!$B$5,$D740&lt;=Настройки!$B$6),$E740,0))</f>
        <v/>
      </c>
      <c r="I740" s="54">
        <f>IF($B740="","",$G740+$H740-$J740)</f>
        <v/>
      </c>
      <c r="J740" s="54">
        <f>IF($B740="","",MAX(0,$E740-MAX(0,SUMIFS(Тех_Движение!$G$2:$G$5111,Тех_Движение!$D$2:$D$5111,$C740,Тех_Движение!$B$2:$B$5111,"&lt;="&amp;Настройки!$B$6)-$F740)))</f>
        <v/>
      </c>
      <c r="K740" s="54">
        <f>IF(OR($B740="",K$3&lt;$D740+Настройки!$B$7),0,MAX(0,$E740-MAX(0,SUMIFS(Тех_Движение!$G$2:$G$5111,Тех_Движение!$D$2:$D$5111,$C740,Тех_Движение!$B$2:$B$5111,"&lt;="&amp;K$3)-$F740)))</f>
        <v/>
      </c>
      <c r="L740" s="54">
        <f>IF(OR($B740="",L$3&lt;$D740+Настройки!$B$7),0,MAX(0,$E740-MAX(0,SUMIFS(Тех_Движение!$G$2:$G$5111,Тех_Движение!$D$2:$D$5111,$C740,Тех_Движение!$B$2:$B$5111,"&lt;="&amp;L$3)-$F740)))</f>
        <v/>
      </c>
      <c r="M740" s="54">
        <f>IF(OR($B740="",M$3&lt;$D740+Настройки!$B$7),0,MAX(0,$E740-MAX(0,SUMIFS(Тех_Движение!$G$2:$G$5111,Тех_Движение!$D$2:$D$5111,$C740,Тех_Движение!$B$2:$B$5111,"&lt;="&amp;M$3)-$F740)))</f>
        <v/>
      </c>
      <c r="N740" s="54">
        <f>IF(OR($B740="",N$3&lt;$D740+Настройки!$B$7),0,MAX(0,$E740-MAX(0,SUMIFS(Тех_Движение!$G$2:$G$5111,Тех_Движение!$D$2:$D$5111,$C740,Тех_Движение!$B$2:$B$5111,"&lt;="&amp;N$3)-$F740)))</f>
        <v/>
      </c>
      <c r="O740" s="54">
        <f>IF(OR($B740="",O$3&lt;$D740+Настройки!$B$7),0,MAX(0,$E740-MAX(0,SUMIFS(Тех_Движение!$G$2:$G$5111,Тех_Движение!$D$2:$D$5111,$C740,Тех_Движение!$B$2:$B$5111,"&lt;="&amp;O$3)-$F740)))</f>
        <v/>
      </c>
      <c r="P740" s="54">
        <f>IF(OR($B740="",P$3&lt;$D740+Настройки!$B$7),0,MAX(0,$E740-MAX(0,SUMIFS(Тех_Движение!$G$2:$G$5111,Тех_Движение!$D$2:$D$5111,$C740,Тех_Движение!$B$2:$B$5111,"&lt;="&amp;P$3)-$F740)))</f>
        <v/>
      </c>
      <c r="Q740" s="54">
        <f>IF(OR($B740="",Q$3&lt;$D740+Настройки!$B$7),0,MAX(0,$E740-MAX(0,SUMIFS(Тех_Движение!$G$2:$G$5111,Тех_Движение!$D$2:$D$5111,$C740,Тех_Движение!$B$2:$B$5111,"&lt;="&amp;Q$3)-$F740)))</f>
        <v/>
      </c>
      <c r="R740" s="54">
        <f>IF($B740="","",SUM($K740:$Q740))</f>
        <v/>
      </c>
      <c r="S740" s="56">
        <f>IF($B740="","",VLOOKUP($C740,Настройки!$A$11:$L$17,9,FALSE))</f>
        <v/>
      </c>
      <c r="T740" s="56">
        <f>IF($B740="","",$R740*$S740)</f>
        <v/>
      </c>
    </row>
    <row r="741">
      <c r="A741" s="20">
        <f>Тех_Движение!$A$738</f>
        <v/>
      </c>
      <c r="B741" s="20">
        <f>IF(Тех_Движение!$F$738&gt;0,Тех_Движение!$I$738,"")</f>
        <v/>
      </c>
      <c r="C741" s="20">
        <f>IF($B741="","",Тех_Движение!$D$738)</f>
        <v/>
      </c>
      <c r="D741" s="42">
        <f>IF($B741="","",Тех_Движение!$B$738)</f>
        <v/>
      </c>
      <c r="E741" s="54">
        <f>IF($B741="","",Тех_Движение!$F$738)</f>
        <v/>
      </c>
      <c r="F741" s="54">
        <f>IF($B741="","",SUMIFS($E$5:$E740,$C$5:$C740,$C741))</f>
        <v/>
      </c>
      <c r="G741" s="54">
        <f>IF($B741="","",MAX(0,$E741-MAX(0,SUMIFS(Тех_Движение!$G$2:$G$5111,Тех_Движение!$D$2:$D$5111,$C741,Тех_Движение!$B$2:$B$5111,"&lt;="&amp;Настройки!$B$5-1)-$F741)))</f>
        <v/>
      </c>
      <c r="H741" s="54">
        <f>IF($B741="","",IF(AND($D741&gt;=Настройки!$B$5,$D741&lt;=Настройки!$B$6),$E741,0))</f>
        <v/>
      </c>
      <c r="I741" s="54">
        <f>IF($B741="","",$G741+$H741-$J741)</f>
        <v/>
      </c>
      <c r="J741" s="54">
        <f>IF($B741="","",MAX(0,$E741-MAX(0,SUMIFS(Тех_Движение!$G$2:$G$5111,Тех_Движение!$D$2:$D$5111,$C741,Тех_Движение!$B$2:$B$5111,"&lt;="&amp;Настройки!$B$6)-$F741)))</f>
        <v/>
      </c>
      <c r="K741" s="54">
        <f>IF(OR($B741="",K$3&lt;$D741+Настройки!$B$7),0,MAX(0,$E741-MAX(0,SUMIFS(Тех_Движение!$G$2:$G$5111,Тех_Движение!$D$2:$D$5111,$C741,Тех_Движение!$B$2:$B$5111,"&lt;="&amp;K$3)-$F741)))</f>
        <v/>
      </c>
      <c r="L741" s="54">
        <f>IF(OR($B741="",L$3&lt;$D741+Настройки!$B$7),0,MAX(0,$E741-MAX(0,SUMIFS(Тех_Движение!$G$2:$G$5111,Тех_Движение!$D$2:$D$5111,$C741,Тех_Движение!$B$2:$B$5111,"&lt;="&amp;L$3)-$F741)))</f>
        <v/>
      </c>
      <c r="M741" s="54">
        <f>IF(OR($B741="",M$3&lt;$D741+Настройки!$B$7),0,MAX(0,$E741-MAX(0,SUMIFS(Тех_Движение!$G$2:$G$5111,Тех_Движение!$D$2:$D$5111,$C741,Тех_Движение!$B$2:$B$5111,"&lt;="&amp;M$3)-$F741)))</f>
        <v/>
      </c>
      <c r="N741" s="54">
        <f>IF(OR($B741="",N$3&lt;$D741+Настройки!$B$7),0,MAX(0,$E741-MAX(0,SUMIFS(Тех_Движение!$G$2:$G$5111,Тех_Движение!$D$2:$D$5111,$C741,Тех_Движение!$B$2:$B$5111,"&lt;="&amp;N$3)-$F741)))</f>
        <v/>
      </c>
      <c r="O741" s="54">
        <f>IF(OR($B741="",O$3&lt;$D741+Настройки!$B$7),0,MAX(0,$E741-MAX(0,SUMIFS(Тех_Движение!$G$2:$G$5111,Тех_Движение!$D$2:$D$5111,$C741,Тех_Движение!$B$2:$B$5111,"&lt;="&amp;O$3)-$F741)))</f>
        <v/>
      </c>
      <c r="P741" s="54">
        <f>IF(OR($B741="",P$3&lt;$D741+Настройки!$B$7),0,MAX(0,$E741-MAX(0,SUMIFS(Тех_Движение!$G$2:$G$5111,Тех_Движение!$D$2:$D$5111,$C741,Тех_Движение!$B$2:$B$5111,"&lt;="&amp;P$3)-$F741)))</f>
        <v/>
      </c>
      <c r="Q741" s="54">
        <f>IF(OR($B741="",Q$3&lt;$D741+Настройки!$B$7),0,MAX(0,$E741-MAX(0,SUMIFS(Тех_Движение!$G$2:$G$5111,Тех_Движение!$D$2:$D$5111,$C741,Тех_Движение!$B$2:$B$5111,"&lt;="&amp;Q$3)-$F741)))</f>
        <v/>
      </c>
      <c r="R741" s="54">
        <f>IF($B741="","",SUM($K741:$Q741))</f>
        <v/>
      </c>
      <c r="S741" s="56">
        <f>IF($B741="","",VLOOKUP($C741,Настройки!$A$11:$L$17,9,FALSE))</f>
        <v/>
      </c>
      <c r="T741" s="56">
        <f>IF($B741="","",$R741*$S741)</f>
        <v/>
      </c>
    </row>
    <row r="742">
      <c r="A742" s="20">
        <f>Тех_Движение!$A$739</f>
        <v/>
      </c>
      <c r="B742" s="20">
        <f>IF(Тех_Движение!$F$739&gt;0,Тех_Движение!$I$739,"")</f>
        <v/>
      </c>
      <c r="C742" s="20">
        <f>IF($B742="","",Тех_Движение!$D$739)</f>
        <v/>
      </c>
      <c r="D742" s="42">
        <f>IF($B742="","",Тех_Движение!$B$739)</f>
        <v/>
      </c>
      <c r="E742" s="54">
        <f>IF($B742="","",Тех_Движение!$F$739)</f>
        <v/>
      </c>
      <c r="F742" s="54">
        <f>IF($B742="","",SUMIFS($E$5:$E741,$C$5:$C741,$C742))</f>
        <v/>
      </c>
      <c r="G742" s="54">
        <f>IF($B742="","",MAX(0,$E742-MAX(0,SUMIFS(Тех_Движение!$G$2:$G$5111,Тех_Движение!$D$2:$D$5111,$C742,Тех_Движение!$B$2:$B$5111,"&lt;="&amp;Настройки!$B$5-1)-$F742)))</f>
        <v/>
      </c>
      <c r="H742" s="54">
        <f>IF($B742="","",IF(AND($D742&gt;=Настройки!$B$5,$D742&lt;=Настройки!$B$6),$E742,0))</f>
        <v/>
      </c>
      <c r="I742" s="54">
        <f>IF($B742="","",$G742+$H742-$J742)</f>
        <v/>
      </c>
      <c r="J742" s="54">
        <f>IF($B742="","",MAX(0,$E742-MAX(0,SUMIFS(Тех_Движение!$G$2:$G$5111,Тех_Движение!$D$2:$D$5111,$C742,Тех_Движение!$B$2:$B$5111,"&lt;="&amp;Настройки!$B$6)-$F742)))</f>
        <v/>
      </c>
      <c r="K742" s="54">
        <f>IF(OR($B742="",K$3&lt;$D742+Настройки!$B$7),0,MAX(0,$E742-MAX(0,SUMIFS(Тех_Движение!$G$2:$G$5111,Тех_Движение!$D$2:$D$5111,$C742,Тех_Движение!$B$2:$B$5111,"&lt;="&amp;K$3)-$F742)))</f>
        <v/>
      </c>
      <c r="L742" s="54">
        <f>IF(OR($B742="",L$3&lt;$D742+Настройки!$B$7),0,MAX(0,$E742-MAX(0,SUMIFS(Тех_Движение!$G$2:$G$5111,Тех_Движение!$D$2:$D$5111,$C742,Тех_Движение!$B$2:$B$5111,"&lt;="&amp;L$3)-$F742)))</f>
        <v/>
      </c>
      <c r="M742" s="54">
        <f>IF(OR($B742="",M$3&lt;$D742+Настройки!$B$7),0,MAX(0,$E742-MAX(0,SUMIFS(Тех_Движение!$G$2:$G$5111,Тех_Движение!$D$2:$D$5111,$C742,Тех_Движение!$B$2:$B$5111,"&lt;="&amp;M$3)-$F742)))</f>
        <v/>
      </c>
      <c r="N742" s="54">
        <f>IF(OR($B742="",N$3&lt;$D742+Настройки!$B$7),0,MAX(0,$E742-MAX(0,SUMIFS(Тех_Движение!$G$2:$G$5111,Тех_Движение!$D$2:$D$5111,$C742,Тех_Движение!$B$2:$B$5111,"&lt;="&amp;N$3)-$F742)))</f>
        <v/>
      </c>
      <c r="O742" s="54">
        <f>IF(OR($B742="",O$3&lt;$D742+Настройки!$B$7),0,MAX(0,$E742-MAX(0,SUMIFS(Тех_Движение!$G$2:$G$5111,Тех_Движение!$D$2:$D$5111,$C742,Тех_Движение!$B$2:$B$5111,"&lt;="&amp;O$3)-$F742)))</f>
        <v/>
      </c>
      <c r="P742" s="54">
        <f>IF(OR($B742="",P$3&lt;$D742+Настройки!$B$7),0,MAX(0,$E742-MAX(0,SUMIFS(Тех_Движение!$G$2:$G$5111,Тех_Движение!$D$2:$D$5111,$C742,Тех_Движение!$B$2:$B$5111,"&lt;="&amp;P$3)-$F742)))</f>
        <v/>
      </c>
      <c r="Q742" s="54">
        <f>IF(OR($B742="",Q$3&lt;$D742+Настройки!$B$7),0,MAX(0,$E742-MAX(0,SUMIFS(Тех_Движение!$G$2:$G$5111,Тех_Движение!$D$2:$D$5111,$C742,Тех_Движение!$B$2:$B$5111,"&lt;="&amp;Q$3)-$F742)))</f>
        <v/>
      </c>
      <c r="R742" s="54">
        <f>IF($B742="","",SUM($K742:$Q742))</f>
        <v/>
      </c>
      <c r="S742" s="56">
        <f>IF($B742="","",VLOOKUP($C742,Настройки!$A$11:$L$17,9,FALSE))</f>
        <v/>
      </c>
      <c r="T742" s="56">
        <f>IF($B742="","",$R742*$S742)</f>
        <v/>
      </c>
    </row>
    <row r="743">
      <c r="A743" s="20">
        <f>Тех_Движение!$A$740</f>
        <v/>
      </c>
      <c r="B743" s="20">
        <f>IF(Тех_Движение!$F$740&gt;0,Тех_Движение!$I$740,"")</f>
        <v/>
      </c>
      <c r="C743" s="20">
        <f>IF($B743="","",Тех_Движение!$D$740)</f>
        <v/>
      </c>
      <c r="D743" s="42">
        <f>IF($B743="","",Тех_Движение!$B$740)</f>
        <v/>
      </c>
      <c r="E743" s="54">
        <f>IF($B743="","",Тех_Движение!$F$740)</f>
        <v/>
      </c>
      <c r="F743" s="54">
        <f>IF($B743="","",SUMIFS($E$5:$E742,$C$5:$C742,$C743))</f>
        <v/>
      </c>
      <c r="G743" s="54">
        <f>IF($B743="","",MAX(0,$E743-MAX(0,SUMIFS(Тех_Движение!$G$2:$G$5111,Тех_Движение!$D$2:$D$5111,$C743,Тех_Движение!$B$2:$B$5111,"&lt;="&amp;Настройки!$B$5-1)-$F743)))</f>
        <v/>
      </c>
      <c r="H743" s="54">
        <f>IF($B743="","",IF(AND($D743&gt;=Настройки!$B$5,$D743&lt;=Настройки!$B$6),$E743,0))</f>
        <v/>
      </c>
      <c r="I743" s="54">
        <f>IF($B743="","",$G743+$H743-$J743)</f>
        <v/>
      </c>
      <c r="J743" s="54">
        <f>IF($B743="","",MAX(0,$E743-MAX(0,SUMIFS(Тех_Движение!$G$2:$G$5111,Тех_Движение!$D$2:$D$5111,$C743,Тех_Движение!$B$2:$B$5111,"&lt;="&amp;Настройки!$B$6)-$F743)))</f>
        <v/>
      </c>
      <c r="K743" s="54">
        <f>IF(OR($B743="",K$3&lt;$D743+Настройки!$B$7),0,MAX(0,$E743-MAX(0,SUMIFS(Тех_Движение!$G$2:$G$5111,Тех_Движение!$D$2:$D$5111,$C743,Тех_Движение!$B$2:$B$5111,"&lt;="&amp;K$3)-$F743)))</f>
        <v/>
      </c>
      <c r="L743" s="54">
        <f>IF(OR($B743="",L$3&lt;$D743+Настройки!$B$7),0,MAX(0,$E743-MAX(0,SUMIFS(Тех_Движение!$G$2:$G$5111,Тех_Движение!$D$2:$D$5111,$C743,Тех_Движение!$B$2:$B$5111,"&lt;="&amp;L$3)-$F743)))</f>
        <v/>
      </c>
      <c r="M743" s="54">
        <f>IF(OR($B743="",M$3&lt;$D743+Настройки!$B$7),0,MAX(0,$E743-MAX(0,SUMIFS(Тех_Движение!$G$2:$G$5111,Тех_Движение!$D$2:$D$5111,$C743,Тех_Движение!$B$2:$B$5111,"&lt;="&amp;M$3)-$F743)))</f>
        <v/>
      </c>
      <c r="N743" s="54">
        <f>IF(OR($B743="",N$3&lt;$D743+Настройки!$B$7),0,MAX(0,$E743-MAX(0,SUMIFS(Тех_Движение!$G$2:$G$5111,Тех_Движение!$D$2:$D$5111,$C743,Тех_Движение!$B$2:$B$5111,"&lt;="&amp;N$3)-$F743)))</f>
        <v/>
      </c>
      <c r="O743" s="54">
        <f>IF(OR($B743="",O$3&lt;$D743+Настройки!$B$7),0,MAX(0,$E743-MAX(0,SUMIFS(Тех_Движение!$G$2:$G$5111,Тех_Движение!$D$2:$D$5111,$C743,Тех_Движение!$B$2:$B$5111,"&lt;="&amp;O$3)-$F743)))</f>
        <v/>
      </c>
      <c r="P743" s="54">
        <f>IF(OR($B743="",P$3&lt;$D743+Настройки!$B$7),0,MAX(0,$E743-MAX(0,SUMIFS(Тех_Движение!$G$2:$G$5111,Тех_Движение!$D$2:$D$5111,$C743,Тех_Движение!$B$2:$B$5111,"&lt;="&amp;P$3)-$F743)))</f>
        <v/>
      </c>
      <c r="Q743" s="54">
        <f>IF(OR($B743="",Q$3&lt;$D743+Настройки!$B$7),0,MAX(0,$E743-MAX(0,SUMIFS(Тех_Движение!$G$2:$G$5111,Тех_Движение!$D$2:$D$5111,$C743,Тех_Движение!$B$2:$B$5111,"&lt;="&amp;Q$3)-$F743)))</f>
        <v/>
      </c>
      <c r="R743" s="54">
        <f>IF($B743="","",SUM($K743:$Q743))</f>
        <v/>
      </c>
      <c r="S743" s="56">
        <f>IF($B743="","",VLOOKUP($C743,Настройки!$A$11:$L$17,9,FALSE))</f>
        <v/>
      </c>
      <c r="T743" s="56">
        <f>IF($B743="","",$R743*$S743)</f>
        <v/>
      </c>
    </row>
    <row r="744">
      <c r="A744" s="20">
        <f>Тех_Движение!$A$741</f>
        <v/>
      </c>
      <c r="B744" s="20">
        <f>IF(Тех_Движение!$F$741&gt;0,Тех_Движение!$I$741,"")</f>
        <v/>
      </c>
      <c r="C744" s="20">
        <f>IF($B744="","",Тех_Движение!$D$741)</f>
        <v/>
      </c>
      <c r="D744" s="42">
        <f>IF($B744="","",Тех_Движение!$B$741)</f>
        <v/>
      </c>
      <c r="E744" s="54">
        <f>IF($B744="","",Тех_Движение!$F$741)</f>
        <v/>
      </c>
      <c r="F744" s="54">
        <f>IF($B744="","",SUMIFS($E$5:$E743,$C$5:$C743,$C744))</f>
        <v/>
      </c>
      <c r="G744" s="54">
        <f>IF($B744="","",MAX(0,$E744-MAX(0,SUMIFS(Тех_Движение!$G$2:$G$5111,Тех_Движение!$D$2:$D$5111,$C744,Тех_Движение!$B$2:$B$5111,"&lt;="&amp;Настройки!$B$5-1)-$F744)))</f>
        <v/>
      </c>
      <c r="H744" s="54">
        <f>IF($B744="","",IF(AND($D744&gt;=Настройки!$B$5,$D744&lt;=Настройки!$B$6),$E744,0))</f>
        <v/>
      </c>
      <c r="I744" s="54">
        <f>IF($B744="","",$G744+$H744-$J744)</f>
        <v/>
      </c>
      <c r="J744" s="54">
        <f>IF($B744="","",MAX(0,$E744-MAX(0,SUMIFS(Тех_Движение!$G$2:$G$5111,Тех_Движение!$D$2:$D$5111,$C744,Тех_Движение!$B$2:$B$5111,"&lt;="&amp;Настройки!$B$6)-$F744)))</f>
        <v/>
      </c>
      <c r="K744" s="54">
        <f>IF(OR($B744="",K$3&lt;$D744+Настройки!$B$7),0,MAX(0,$E744-MAX(0,SUMIFS(Тех_Движение!$G$2:$G$5111,Тех_Движение!$D$2:$D$5111,$C744,Тех_Движение!$B$2:$B$5111,"&lt;="&amp;K$3)-$F744)))</f>
        <v/>
      </c>
      <c r="L744" s="54">
        <f>IF(OR($B744="",L$3&lt;$D744+Настройки!$B$7),0,MAX(0,$E744-MAX(0,SUMIFS(Тех_Движение!$G$2:$G$5111,Тех_Движение!$D$2:$D$5111,$C744,Тех_Движение!$B$2:$B$5111,"&lt;="&amp;L$3)-$F744)))</f>
        <v/>
      </c>
      <c r="M744" s="54">
        <f>IF(OR($B744="",M$3&lt;$D744+Настройки!$B$7),0,MAX(0,$E744-MAX(0,SUMIFS(Тех_Движение!$G$2:$G$5111,Тех_Движение!$D$2:$D$5111,$C744,Тех_Движение!$B$2:$B$5111,"&lt;="&amp;M$3)-$F744)))</f>
        <v/>
      </c>
      <c r="N744" s="54">
        <f>IF(OR($B744="",N$3&lt;$D744+Настройки!$B$7),0,MAX(0,$E744-MAX(0,SUMIFS(Тех_Движение!$G$2:$G$5111,Тех_Движение!$D$2:$D$5111,$C744,Тех_Движение!$B$2:$B$5111,"&lt;="&amp;N$3)-$F744)))</f>
        <v/>
      </c>
      <c r="O744" s="54">
        <f>IF(OR($B744="",O$3&lt;$D744+Настройки!$B$7),0,MAX(0,$E744-MAX(0,SUMIFS(Тех_Движение!$G$2:$G$5111,Тех_Движение!$D$2:$D$5111,$C744,Тех_Движение!$B$2:$B$5111,"&lt;="&amp;O$3)-$F744)))</f>
        <v/>
      </c>
      <c r="P744" s="54">
        <f>IF(OR($B744="",P$3&lt;$D744+Настройки!$B$7),0,MAX(0,$E744-MAX(0,SUMIFS(Тех_Движение!$G$2:$G$5111,Тех_Движение!$D$2:$D$5111,$C744,Тех_Движение!$B$2:$B$5111,"&lt;="&amp;P$3)-$F744)))</f>
        <v/>
      </c>
      <c r="Q744" s="54">
        <f>IF(OR($B744="",Q$3&lt;$D744+Настройки!$B$7),0,MAX(0,$E744-MAX(0,SUMIFS(Тех_Движение!$G$2:$G$5111,Тех_Движение!$D$2:$D$5111,$C744,Тех_Движение!$B$2:$B$5111,"&lt;="&amp;Q$3)-$F744)))</f>
        <v/>
      </c>
      <c r="R744" s="54">
        <f>IF($B744="","",SUM($K744:$Q744))</f>
        <v/>
      </c>
      <c r="S744" s="56">
        <f>IF($B744="","",VLOOKUP($C744,Настройки!$A$11:$L$17,9,FALSE))</f>
        <v/>
      </c>
      <c r="T744" s="56">
        <f>IF($B744="","",$R744*$S744)</f>
        <v/>
      </c>
    </row>
    <row r="745">
      <c r="A745" s="20">
        <f>Тех_Движение!$A$742</f>
        <v/>
      </c>
      <c r="B745" s="20">
        <f>IF(Тех_Движение!$F$742&gt;0,Тех_Движение!$I$742,"")</f>
        <v/>
      </c>
      <c r="C745" s="20">
        <f>IF($B745="","",Тех_Движение!$D$742)</f>
        <v/>
      </c>
      <c r="D745" s="42">
        <f>IF($B745="","",Тех_Движение!$B$742)</f>
        <v/>
      </c>
      <c r="E745" s="54">
        <f>IF($B745="","",Тех_Движение!$F$742)</f>
        <v/>
      </c>
      <c r="F745" s="54">
        <f>IF($B745="","",SUMIFS($E$5:$E744,$C$5:$C744,$C745))</f>
        <v/>
      </c>
      <c r="G745" s="54">
        <f>IF($B745="","",MAX(0,$E745-MAX(0,SUMIFS(Тех_Движение!$G$2:$G$5111,Тех_Движение!$D$2:$D$5111,$C745,Тех_Движение!$B$2:$B$5111,"&lt;="&amp;Настройки!$B$5-1)-$F745)))</f>
        <v/>
      </c>
      <c r="H745" s="54">
        <f>IF($B745="","",IF(AND($D745&gt;=Настройки!$B$5,$D745&lt;=Настройки!$B$6),$E745,0))</f>
        <v/>
      </c>
      <c r="I745" s="54">
        <f>IF($B745="","",$G745+$H745-$J745)</f>
        <v/>
      </c>
      <c r="J745" s="54">
        <f>IF($B745="","",MAX(0,$E745-MAX(0,SUMIFS(Тех_Движение!$G$2:$G$5111,Тех_Движение!$D$2:$D$5111,$C745,Тех_Движение!$B$2:$B$5111,"&lt;="&amp;Настройки!$B$6)-$F745)))</f>
        <v/>
      </c>
      <c r="K745" s="54">
        <f>IF(OR($B745="",K$3&lt;$D745+Настройки!$B$7),0,MAX(0,$E745-MAX(0,SUMIFS(Тех_Движение!$G$2:$G$5111,Тех_Движение!$D$2:$D$5111,$C745,Тех_Движение!$B$2:$B$5111,"&lt;="&amp;K$3)-$F745)))</f>
        <v/>
      </c>
      <c r="L745" s="54">
        <f>IF(OR($B745="",L$3&lt;$D745+Настройки!$B$7),0,MAX(0,$E745-MAX(0,SUMIFS(Тех_Движение!$G$2:$G$5111,Тех_Движение!$D$2:$D$5111,$C745,Тех_Движение!$B$2:$B$5111,"&lt;="&amp;L$3)-$F745)))</f>
        <v/>
      </c>
      <c r="M745" s="54">
        <f>IF(OR($B745="",M$3&lt;$D745+Настройки!$B$7),0,MAX(0,$E745-MAX(0,SUMIFS(Тех_Движение!$G$2:$G$5111,Тех_Движение!$D$2:$D$5111,$C745,Тех_Движение!$B$2:$B$5111,"&lt;="&amp;M$3)-$F745)))</f>
        <v/>
      </c>
      <c r="N745" s="54">
        <f>IF(OR($B745="",N$3&lt;$D745+Настройки!$B$7),0,MAX(0,$E745-MAX(0,SUMIFS(Тех_Движение!$G$2:$G$5111,Тех_Движение!$D$2:$D$5111,$C745,Тех_Движение!$B$2:$B$5111,"&lt;="&amp;N$3)-$F745)))</f>
        <v/>
      </c>
      <c r="O745" s="54">
        <f>IF(OR($B745="",O$3&lt;$D745+Настройки!$B$7),0,MAX(0,$E745-MAX(0,SUMIFS(Тех_Движение!$G$2:$G$5111,Тех_Движение!$D$2:$D$5111,$C745,Тех_Движение!$B$2:$B$5111,"&lt;="&amp;O$3)-$F745)))</f>
        <v/>
      </c>
      <c r="P745" s="54">
        <f>IF(OR($B745="",P$3&lt;$D745+Настройки!$B$7),0,MAX(0,$E745-MAX(0,SUMIFS(Тех_Движение!$G$2:$G$5111,Тех_Движение!$D$2:$D$5111,$C745,Тех_Движение!$B$2:$B$5111,"&lt;="&amp;P$3)-$F745)))</f>
        <v/>
      </c>
      <c r="Q745" s="54">
        <f>IF(OR($B745="",Q$3&lt;$D745+Настройки!$B$7),0,MAX(0,$E745-MAX(0,SUMIFS(Тех_Движение!$G$2:$G$5111,Тех_Движение!$D$2:$D$5111,$C745,Тех_Движение!$B$2:$B$5111,"&lt;="&amp;Q$3)-$F745)))</f>
        <v/>
      </c>
      <c r="R745" s="54">
        <f>IF($B745="","",SUM($K745:$Q745))</f>
        <v/>
      </c>
      <c r="S745" s="56">
        <f>IF($B745="","",VLOOKUP($C745,Настройки!$A$11:$L$17,9,FALSE))</f>
        <v/>
      </c>
      <c r="T745" s="56">
        <f>IF($B745="","",$R745*$S745)</f>
        <v/>
      </c>
    </row>
    <row r="746">
      <c r="A746" s="20">
        <f>Тех_Движение!$A$743</f>
        <v/>
      </c>
      <c r="B746" s="20">
        <f>IF(Тех_Движение!$F$743&gt;0,Тех_Движение!$I$743,"")</f>
        <v/>
      </c>
      <c r="C746" s="20">
        <f>IF($B746="","",Тех_Движение!$D$743)</f>
        <v/>
      </c>
      <c r="D746" s="42">
        <f>IF($B746="","",Тех_Движение!$B$743)</f>
        <v/>
      </c>
      <c r="E746" s="54">
        <f>IF($B746="","",Тех_Движение!$F$743)</f>
        <v/>
      </c>
      <c r="F746" s="54">
        <f>IF($B746="","",SUMIFS($E$5:$E745,$C$5:$C745,$C746))</f>
        <v/>
      </c>
      <c r="G746" s="54">
        <f>IF($B746="","",MAX(0,$E746-MAX(0,SUMIFS(Тех_Движение!$G$2:$G$5111,Тех_Движение!$D$2:$D$5111,$C746,Тех_Движение!$B$2:$B$5111,"&lt;="&amp;Настройки!$B$5-1)-$F746)))</f>
        <v/>
      </c>
      <c r="H746" s="54">
        <f>IF($B746="","",IF(AND($D746&gt;=Настройки!$B$5,$D746&lt;=Настройки!$B$6),$E746,0))</f>
        <v/>
      </c>
      <c r="I746" s="54">
        <f>IF($B746="","",$G746+$H746-$J746)</f>
        <v/>
      </c>
      <c r="J746" s="54">
        <f>IF($B746="","",MAX(0,$E746-MAX(0,SUMIFS(Тех_Движение!$G$2:$G$5111,Тех_Движение!$D$2:$D$5111,$C746,Тех_Движение!$B$2:$B$5111,"&lt;="&amp;Настройки!$B$6)-$F746)))</f>
        <v/>
      </c>
      <c r="K746" s="54">
        <f>IF(OR($B746="",K$3&lt;$D746+Настройки!$B$7),0,MAX(0,$E746-MAX(0,SUMIFS(Тех_Движение!$G$2:$G$5111,Тех_Движение!$D$2:$D$5111,$C746,Тех_Движение!$B$2:$B$5111,"&lt;="&amp;K$3)-$F746)))</f>
        <v/>
      </c>
      <c r="L746" s="54">
        <f>IF(OR($B746="",L$3&lt;$D746+Настройки!$B$7),0,MAX(0,$E746-MAX(0,SUMIFS(Тех_Движение!$G$2:$G$5111,Тех_Движение!$D$2:$D$5111,$C746,Тех_Движение!$B$2:$B$5111,"&lt;="&amp;L$3)-$F746)))</f>
        <v/>
      </c>
      <c r="M746" s="54">
        <f>IF(OR($B746="",M$3&lt;$D746+Настройки!$B$7),0,MAX(0,$E746-MAX(0,SUMIFS(Тех_Движение!$G$2:$G$5111,Тех_Движение!$D$2:$D$5111,$C746,Тех_Движение!$B$2:$B$5111,"&lt;="&amp;M$3)-$F746)))</f>
        <v/>
      </c>
      <c r="N746" s="54">
        <f>IF(OR($B746="",N$3&lt;$D746+Настройки!$B$7),0,MAX(0,$E746-MAX(0,SUMIFS(Тех_Движение!$G$2:$G$5111,Тех_Движение!$D$2:$D$5111,$C746,Тех_Движение!$B$2:$B$5111,"&lt;="&amp;N$3)-$F746)))</f>
        <v/>
      </c>
      <c r="O746" s="54">
        <f>IF(OR($B746="",O$3&lt;$D746+Настройки!$B$7),0,MAX(0,$E746-MAX(0,SUMIFS(Тех_Движение!$G$2:$G$5111,Тех_Движение!$D$2:$D$5111,$C746,Тех_Движение!$B$2:$B$5111,"&lt;="&amp;O$3)-$F746)))</f>
        <v/>
      </c>
      <c r="P746" s="54">
        <f>IF(OR($B746="",P$3&lt;$D746+Настройки!$B$7),0,MAX(0,$E746-MAX(0,SUMIFS(Тех_Движение!$G$2:$G$5111,Тех_Движение!$D$2:$D$5111,$C746,Тех_Движение!$B$2:$B$5111,"&lt;="&amp;P$3)-$F746)))</f>
        <v/>
      </c>
      <c r="Q746" s="54">
        <f>IF(OR($B746="",Q$3&lt;$D746+Настройки!$B$7),0,MAX(0,$E746-MAX(0,SUMIFS(Тех_Движение!$G$2:$G$5111,Тех_Движение!$D$2:$D$5111,$C746,Тех_Движение!$B$2:$B$5111,"&lt;="&amp;Q$3)-$F746)))</f>
        <v/>
      </c>
      <c r="R746" s="54">
        <f>IF($B746="","",SUM($K746:$Q746))</f>
        <v/>
      </c>
      <c r="S746" s="56">
        <f>IF($B746="","",VLOOKUP($C746,Настройки!$A$11:$L$17,9,FALSE))</f>
        <v/>
      </c>
      <c r="T746" s="56">
        <f>IF($B746="","",$R746*$S746)</f>
        <v/>
      </c>
    </row>
    <row r="747">
      <c r="A747" s="20">
        <f>Тех_Движение!$A$744</f>
        <v/>
      </c>
      <c r="B747" s="20">
        <f>IF(Тех_Движение!$F$744&gt;0,Тех_Движение!$I$744,"")</f>
        <v/>
      </c>
      <c r="C747" s="20">
        <f>IF($B747="","",Тех_Движение!$D$744)</f>
        <v/>
      </c>
      <c r="D747" s="42">
        <f>IF($B747="","",Тех_Движение!$B$744)</f>
        <v/>
      </c>
      <c r="E747" s="54">
        <f>IF($B747="","",Тех_Движение!$F$744)</f>
        <v/>
      </c>
      <c r="F747" s="54">
        <f>IF($B747="","",SUMIFS($E$5:$E746,$C$5:$C746,$C747))</f>
        <v/>
      </c>
      <c r="G747" s="54">
        <f>IF($B747="","",MAX(0,$E747-MAX(0,SUMIFS(Тех_Движение!$G$2:$G$5111,Тех_Движение!$D$2:$D$5111,$C747,Тех_Движение!$B$2:$B$5111,"&lt;="&amp;Настройки!$B$5-1)-$F747)))</f>
        <v/>
      </c>
      <c r="H747" s="54">
        <f>IF($B747="","",IF(AND($D747&gt;=Настройки!$B$5,$D747&lt;=Настройки!$B$6),$E747,0))</f>
        <v/>
      </c>
      <c r="I747" s="54">
        <f>IF($B747="","",$G747+$H747-$J747)</f>
        <v/>
      </c>
      <c r="J747" s="54">
        <f>IF($B747="","",MAX(0,$E747-MAX(0,SUMIFS(Тех_Движение!$G$2:$G$5111,Тех_Движение!$D$2:$D$5111,$C747,Тех_Движение!$B$2:$B$5111,"&lt;="&amp;Настройки!$B$6)-$F747)))</f>
        <v/>
      </c>
      <c r="K747" s="54">
        <f>IF(OR($B747="",K$3&lt;$D747+Настройки!$B$7),0,MAX(0,$E747-MAX(0,SUMIFS(Тех_Движение!$G$2:$G$5111,Тех_Движение!$D$2:$D$5111,$C747,Тех_Движение!$B$2:$B$5111,"&lt;="&amp;K$3)-$F747)))</f>
        <v/>
      </c>
      <c r="L747" s="54">
        <f>IF(OR($B747="",L$3&lt;$D747+Настройки!$B$7),0,MAX(0,$E747-MAX(0,SUMIFS(Тех_Движение!$G$2:$G$5111,Тех_Движение!$D$2:$D$5111,$C747,Тех_Движение!$B$2:$B$5111,"&lt;="&amp;L$3)-$F747)))</f>
        <v/>
      </c>
      <c r="M747" s="54">
        <f>IF(OR($B747="",M$3&lt;$D747+Настройки!$B$7),0,MAX(0,$E747-MAX(0,SUMIFS(Тех_Движение!$G$2:$G$5111,Тех_Движение!$D$2:$D$5111,$C747,Тех_Движение!$B$2:$B$5111,"&lt;="&amp;M$3)-$F747)))</f>
        <v/>
      </c>
      <c r="N747" s="54">
        <f>IF(OR($B747="",N$3&lt;$D747+Настройки!$B$7),0,MAX(0,$E747-MAX(0,SUMIFS(Тех_Движение!$G$2:$G$5111,Тех_Движение!$D$2:$D$5111,$C747,Тех_Движение!$B$2:$B$5111,"&lt;="&amp;N$3)-$F747)))</f>
        <v/>
      </c>
      <c r="O747" s="54">
        <f>IF(OR($B747="",O$3&lt;$D747+Настройки!$B$7),0,MAX(0,$E747-MAX(0,SUMIFS(Тех_Движение!$G$2:$G$5111,Тех_Движение!$D$2:$D$5111,$C747,Тех_Движение!$B$2:$B$5111,"&lt;="&amp;O$3)-$F747)))</f>
        <v/>
      </c>
      <c r="P747" s="54">
        <f>IF(OR($B747="",P$3&lt;$D747+Настройки!$B$7),0,MAX(0,$E747-MAX(0,SUMIFS(Тех_Движение!$G$2:$G$5111,Тех_Движение!$D$2:$D$5111,$C747,Тех_Движение!$B$2:$B$5111,"&lt;="&amp;P$3)-$F747)))</f>
        <v/>
      </c>
      <c r="Q747" s="54">
        <f>IF(OR($B747="",Q$3&lt;$D747+Настройки!$B$7),0,MAX(0,$E747-MAX(0,SUMIFS(Тех_Движение!$G$2:$G$5111,Тех_Движение!$D$2:$D$5111,$C747,Тех_Движение!$B$2:$B$5111,"&lt;="&amp;Q$3)-$F747)))</f>
        <v/>
      </c>
      <c r="R747" s="54">
        <f>IF($B747="","",SUM($K747:$Q747))</f>
        <v/>
      </c>
      <c r="S747" s="56">
        <f>IF($B747="","",VLOOKUP($C747,Настройки!$A$11:$L$17,9,FALSE))</f>
        <v/>
      </c>
      <c r="T747" s="56">
        <f>IF($B747="","",$R747*$S747)</f>
        <v/>
      </c>
    </row>
    <row r="748">
      <c r="A748" s="20">
        <f>Тех_Движение!$A$745</f>
        <v/>
      </c>
      <c r="B748" s="20">
        <f>IF(Тех_Движение!$F$745&gt;0,Тех_Движение!$I$745,"")</f>
        <v/>
      </c>
      <c r="C748" s="20">
        <f>IF($B748="","",Тех_Движение!$D$745)</f>
        <v/>
      </c>
      <c r="D748" s="42">
        <f>IF($B748="","",Тех_Движение!$B$745)</f>
        <v/>
      </c>
      <c r="E748" s="54">
        <f>IF($B748="","",Тех_Движение!$F$745)</f>
        <v/>
      </c>
      <c r="F748" s="54">
        <f>IF($B748="","",SUMIFS($E$5:$E747,$C$5:$C747,$C748))</f>
        <v/>
      </c>
      <c r="G748" s="54">
        <f>IF($B748="","",MAX(0,$E748-MAX(0,SUMIFS(Тех_Движение!$G$2:$G$5111,Тех_Движение!$D$2:$D$5111,$C748,Тех_Движение!$B$2:$B$5111,"&lt;="&amp;Настройки!$B$5-1)-$F748)))</f>
        <v/>
      </c>
      <c r="H748" s="54">
        <f>IF($B748="","",IF(AND($D748&gt;=Настройки!$B$5,$D748&lt;=Настройки!$B$6),$E748,0))</f>
        <v/>
      </c>
      <c r="I748" s="54">
        <f>IF($B748="","",$G748+$H748-$J748)</f>
        <v/>
      </c>
      <c r="J748" s="54">
        <f>IF($B748="","",MAX(0,$E748-MAX(0,SUMIFS(Тех_Движение!$G$2:$G$5111,Тех_Движение!$D$2:$D$5111,$C748,Тех_Движение!$B$2:$B$5111,"&lt;="&amp;Настройки!$B$6)-$F748)))</f>
        <v/>
      </c>
      <c r="K748" s="54">
        <f>IF(OR($B748="",K$3&lt;$D748+Настройки!$B$7),0,MAX(0,$E748-MAX(0,SUMIFS(Тех_Движение!$G$2:$G$5111,Тех_Движение!$D$2:$D$5111,$C748,Тех_Движение!$B$2:$B$5111,"&lt;="&amp;K$3)-$F748)))</f>
        <v/>
      </c>
      <c r="L748" s="54">
        <f>IF(OR($B748="",L$3&lt;$D748+Настройки!$B$7),0,MAX(0,$E748-MAX(0,SUMIFS(Тех_Движение!$G$2:$G$5111,Тех_Движение!$D$2:$D$5111,$C748,Тех_Движение!$B$2:$B$5111,"&lt;="&amp;L$3)-$F748)))</f>
        <v/>
      </c>
      <c r="M748" s="54">
        <f>IF(OR($B748="",M$3&lt;$D748+Настройки!$B$7),0,MAX(0,$E748-MAX(0,SUMIFS(Тех_Движение!$G$2:$G$5111,Тех_Движение!$D$2:$D$5111,$C748,Тех_Движение!$B$2:$B$5111,"&lt;="&amp;M$3)-$F748)))</f>
        <v/>
      </c>
      <c r="N748" s="54">
        <f>IF(OR($B748="",N$3&lt;$D748+Настройки!$B$7),0,MAX(0,$E748-MAX(0,SUMIFS(Тех_Движение!$G$2:$G$5111,Тех_Движение!$D$2:$D$5111,$C748,Тех_Движение!$B$2:$B$5111,"&lt;="&amp;N$3)-$F748)))</f>
        <v/>
      </c>
      <c r="O748" s="54">
        <f>IF(OR($B748="",O$3&lt;$D748+Настройки!$B$7),0,MAX(0,$E748-MAX(0,SUMIFS(Тех_Движение!$G$2:$G$5111,Тех_Движение!$D$2:$D$5111,$C748,Тех_Движение!$B$2:$B$5111,"&lt;="&amp;O$3)-$F748)))</f>
        <v/>
      </c>
      <c r="P748" s="54">
        <f>IF(OR($B748="",P$3&lt;$D748+Настройки!$B$7),0,MAX(0,$E748-MAX(0,SUMIFS(Тех_Движение!$G$2:$G$5111,Тех_Движение!$D$2:$D$5111,$C748,Тех_Движение!$B$2:$B$5111,"&lt;="&amp;P$3)-$F748)))</f>
        <v/>
      </c>
      <c r="Q748" s="54">
        <f>IF(OR($B748="",Q$3&lt;$D748+Настройки!$B$7),0,MAX(0,$E748-MAX(0,SUMIFS(Тех_Движение!$G$2:$G$5111,Тех_Движение!$D$2:$D$5111,$C748,Тех_Движение!$B$2:$B$5111,"&lt;="&amp;Q$3)-$F748)))</f>
        <v/>
      </c>
      <c r="R748" s="54">
        <f>IF($B748="","",SUM($K748:$Q748))</f>
        <v/>
      </c>
      <c r="S748" s="56">
        <f>IF($B748="","",VLOOKUP($C748,Настройки!$A$11:$L$17,9,FALSE))</f>
        <v/>
      </c>
      <c r="T748" s="56">
        <f>IF($B748="","",$R748*$S748)</f>
        <v/>
      </c>
    </row>
    <row r="749">
      <c r="A749" s="20">
        <f>Тех_Движение!$A$746</f>
        <v/>
      </c>
      <c r="B749" s="20">
        <f>IF(Тех_Движение!$F$746&gt;0,Тех_Движение!$I$746,"")</f>
        <v/>
      </c>
      <c r="C749" s="20">
        <f>IF($B749="","",Тех_Движение!$D$746)</f>
        <v/>
      </c>
      <c r="D749" s="42">
        <f>IF($B749="","",Тех_Движение!$B$746)</f>
        <v/>
      </c>
      <c r="E749" s="54">
        <f>IF($B749="","",Тех_Движение!$F$746)</f>
        <v/>
      </c>
      <c r="F749" s="54">
        <f>IF($B749="","",SUMIFS($E$5:$E748,$C$5:$C748,$C749))</f>
        <v/>
      </c>
      <c r="G749" s="54">
        <f>IF($B749="","",MAX(0,$E749-MAX(0,SUMIFS(Тех_Движение!$G$2:$G$5111,Тех_Движение!$D$2:$D$5111,$C749,Тех_Движение!$B$2:$B$5111,"&lt;="&amp;Настройки!$B$5-1)-$F749)))</f>
        <v/>
      </c>
      <c r="H749" s="54">
        <f>IF($B749="","",IF(AND($D749&gt;=Настройки!$B$5,$D749&lt;=Настройки!$B$6),$E749,0))</f>
        <v/>
      </c>
      <c r="I749" s="54">
        <f>IF($B749="","",$G749+$H749-$J749)</f>
        <v/>
      </c>
      <c r="J749" s="54">
        <f>IF($B749="","",MAX(0,$E749-MAX(0,SUMIFS(Тех_Движение!$G$2:$G$5111,Тех_Движение!$D$2:$D$5111,$C749,Тех_Движение!$B$2:$B$5111,"&lt;="&amp;Настройки!$B$6)-$F749)))</f>
        <v/>
      </c>
      <c r="K749" s="54">
        <f>IF(OR($B749="",K$3&lt;$D749+Настройки!$B$7),0,MAX(0,$E749-MAX(0,SUMIFS(Тех_Движение!$G$2:$G$5111,Тех_Движение!$D$2:$D$5111,$C749,Тех_Движение!$B$2:$B$5111,"&lt;="&amp;K$3)-$F749)))</f>
        <v/>
      </c>
      <c r="L749" s="54">
        <f>IF(OR($B749="",L$3&lt;$D749+Настройки!$B$7),0,MAX(0,$E749-MAX(0,SUMIFS(Тех_Движение!$G$2:$G$5111,Тех_Движение!$D$2:$D$5111,$C749,Тех_Движение!$B$2:$B$5111,"&lt;="&amp;L$3)-$F749)))</f>
        <v/>
      </c>
      <c r="M749" s="54">
        <f>IF(OR($B749="",M$3&lt;$D749+Настройки!$B$7),0,MAX(0,$E749-MAX(0,SUMIFS(Тех_Движение!$G$2:$G$5111,Тех_Движение!$D$2:$D$5111,$C749,Тех_Движение!$B$2:$B$5111,"&lt;="&amp;M$3)-$F749)))</f>
        <v/>
      </c>
      <c r="N749" s="54">
        <f>IF(OR($B749="",N$3&lt;$D749+Настройки!$B$7),0,MAX(0,$E749-MAX(0,SUMIFS(Тех_Движение!$G$2:$G$5111,Тех_Движение!$D$2:$D$5111,$C749,Тех_Движение!$B$2:$B$5111,"&lt;="&amp;N$3)-$F749)))</f>
        <v/>
      </c>
      <c r="O749" s="54">
        <f>IF(OR($B749="",O$3&lt;$D749+Настройки!$B$7),0,MAX(0,$E749-MAX(0,SUMIFS(Тех_Движение!$G$2:$G$5111,Тех_Движение!$D$2:$D$5111,$C749,Тех_Движение!$B$2:$B$5111,"&lt;="&amp;O$3)-$F749)))</f>
        <v/>
      </c>
      <c r="P749" s="54">
        <f>IF(OR($B749="",P$3&lt;$D749+Настройки!$B$7),0,MAX(0,$E749-MAX(0,SUMIFS(Тех_Движение!$G$2:$G$5111,Тех_Движение!$D$2:$D$5111,$C749,Тех_Движение!$B$2:$B$5111,"&lt;="&amp;P$3)-$F749)))</f>
        <v/>
      </c>
      <c r="Q749" s="54">
        <f>IF(OR($B749="",Q$3&lt;$D749+Настройки!$B$7),0,MAX(0,$E749-MAX(0,SUMIFS(Тех_Движение!$G$2:$G$5111,Тех_Движение!$D$2:$D$5111,$C749,Тех_Движение!$B$2:$B$5111,"&lt;="&amp;Q$3)-$F749)))</f>
        <v/>
      </c>
      <c r="R749" s="54">
        <f>IF($B749="","",SUM($K749:$Q749))</f>
        <v/>
      </c>
      <c r="S749" s="56">
        <f>IF($B749="","",VLOOKUP($C749,Настройки!$A$11:$L$17,9,FALSE))</f>
        <v/>
      </c>
      <c r="T749" s="56">
        <f>IF($B749="","",$R749*$S749)</f>
        <v/>
      </c>
    </row>
    <row r="750">
      <c r="A750" s="20">
        <f>Тех_Движение!$A$747</f>
        <v/>
      </c>
      <c r="B750" s="20">
        <f>IF(Тех_Движение!$F$747&gt;0,Тех_Движение!$I$747,"")</f>
        <v/>
      </c>
      <c r="C750" s="20">
        <f>IF($B750="","",Тех_Движение!$D$747)</f>
        <v/>
      </c>
      <c r="D750" s="42">
        <f>IF($B750="","",Тех_Движение!$B$747)</f>
        <v/>
      </c>
      <c r="E750" s="54">
        <f>IF($B750="","",Тех_Движение!$F$747)</f>
        <v/>
      </c>
      <c r="F750" s="54">
        <f>IF($B750="","",SUMIFS($E$5:$E749,$C$5:$C749,$C750))</f>
        <v/>
      </c>
      <c r="G750" s="54">
        <f>IF($B750="","",MAX(0,$E750-MAX(0,SUMIFS(Тех_Движение!$G$2:$G$5111,Тех_Движение!$D$2:$D$5111,$C750,Тех_Движение!$B$2:$B$5111,"&lt;="&amp;Настройки!$B$5-1)-$F750)))</f>
        <v/>
      </c>
      <c r="H750" s="54">
        <f>IF($B750="","",IF(AND($D750&gt;=Настройки!$B$5,$D750&lt;=Настройки!$B$6),$E750,0))</f>
        <v/>
      </c>
      <c r="I750" s="54">
        <f>IF($B750="","",$G750+$H750-$J750)</f>
        <v/>
      </c>
      <c r="J750" s="54">
        <f>IF($B750="","",MAX(0,$E750-MAX(0,SUMIFS(Тех_Движение!$G$2:$G$5111,Тех_Движение!$D$2:$D$5111,$C750,Тех_Движение!$B$2:$B$5111,"&lt;="&amp;Настройки!$B$6)-$F750)))</f>
        <v/>
      </c>
      <c r="K750" s="54">
        <f>IF(OR($B750="",K$3&lt;$D750+Настройки!$B$7),0,MAX(0,$E750-MAX(0,SUMIFS(Тех_Движение!$G$2:$G$5111,Тех_Движение!$D$2:$D$5111,$C750,Тех_Движение!$B$2:$B$5111,"&lt;="&amp;K$3)-$F750)))</f>
        <v/>
      </c>
      <c r="L750" s="54">
        <f>IF(OR($B750="",L$3&lt;$D750+Настройки!$B$7),0,MAX(0,$E750-MAX(0,SUMIFS(Тех_Движение!$G$2:$G$5111,Тех_Движение!$D$2:$D$5111,$C750,Тех_Движение!$B$2:$B$5111,"&lt;="&amp;L$3)-$F750)))</f>
        <v/>
      </c>
      <c r="M750" s="54">
        <f>IF(OR($B750="",M$3&lt;$D750+Настройки!$B$7),0,MAX(0,$E750-MAX(0,SUMIFS(Тех_Движение!$G$2:$G$5111,Тех_Движение!$D$2:$D$5111,$C750,Тех_Движение!$B$2:$B$5111,"&lt;="&amp;M$3)-$F750)))</f>
        <v/>
      </c>
      <c r="N750" s="54">
        <f>IF(OR($B750="",N$3&lt;$D750+Настройки!$B$7),0,MAX(0,$E750-MAX(0,SUMIFS(Тех_Движение!$G$2:$G$5111,Тех_Движение!$D$2:$D$5111,$C750,Тех_Движение!$B$2:$B$5111,"&lt;="&amp;N$3)-$F750)))</f>
        <v/>
      </c>
      <c r="O750" s="54">
        <f>IF(OR($B750="",O$3&lt;$D750+Настройки!$B$7),0,MAX(0,$E750-MAX(0,SUMIFS(Тех_Движение!$G$2:$G$5111,Тех_Движение!$D$2:$D$5111,$C750,Тех_Движение!$B$2:$B$5111,"&lt;="&amp;O$3)-$F750)))</f>
        <v/>
      </c>
      <c r="P750" s="54">
        <f>IF(OR($B750="",P$3&lt;$D750+Настройки!$B$7),0,MAX(0,$E750-MAX(0,SUMIFS(Тех_Движение!$G$2:$G$5111,Тех_Движение!$D$2:$D$5111,$C750,Тех_Движение!$B$2:$B$5111,"&lt;="&amp;P$3)-$F750)))</f>
        <v/>
      </c>
      <c r="Q750" s="54">
        <f>IF(OR($B750="",Q$3&lt;$D750+Настройки!$B$7),0,MAX(0,$E750-MAX(0,SUMIFS(Тех_Движение!$G$2:$G$5111,Тех_Движение!$D$2:$D$5111,$C750,Тех_Движение!$B$2:$B$5111,"&lt;="&amp;Q$3)-$F750)))</f>
        <v/>
      </c>
      <c r="R750" s="54">
        <f>IF($B750="","",SUM($K750:$Q750))</f>
        <v/>
      </c>
      <c r="S750" s="56">
        <f>IF($B750="","",VLOOKUP($C750,Настройки!$A$11:$L$17,9,FALSE))</f>
        <v/>
      </c>
      <c r="T750" s="56">
        <f>IF($B750="","",$R750*$S750)</f>
        <v/>
      </c>
    </row>
    <row r="751">
      <c r="A751" s="20">
        <f>Тех_Движение!$A$748</f>
        <v/>
      </c>
      <c r="B751" s="20">
        <f>IF(Тех_Движение!$F$748&gt;0,Тех_Движение!$I$748,"")</f>
        <v/>
      </c>
      <c r="C751" s="20">
        <f>IF($B751="","",Тех_Движение!$D$748)</f>
        <v/>
      </c>
      <c r="D751" s="42">
        <f>IF($B751="","",Тех_Движение!$B$748)</f>
        <v/>
      </c>
      <c r="E751" s="54">
        <f>IF($B751="","",Тех_Движение!$F$748)</f>
        <v/>
      </c>
      <c r="F751" s="54">
        <f>IF($B751="","",SUMIFS($E$5:$E750,$C$5:$C750,$C751))</f>
        <v/>
      </c>
      <c r="G751" s="54">
        <f>IF($B751="","",MAX(0,$E751-MAX(0,SUMIFS(Тех_Движение!$G$2:$G$5111,Тех_Движение!$D$2:$D$5111,$C751,Тех_Движение!$B$2:$B$5111,"&lt;="&amp;Настройки!$B$5-1)-$F751)))</f>
        <v/>
      </c>
      <c r="H751" s="54">
        <f>IF($B751="","",IF(AND($D751&gt;=Настройки!$B$5,$D751&lt;=Настройки!$B$6),$E751,0))</f>
        <v/>
      </c>
      <c r="I751" s="54">
        <f>IF($B751="","",$G751+$H751-$J751)</f>
        <v/>
      </c>
      <c r="J751" s="54">
        <f>IF($B751="","",MAX(0,$E751-MAX(0,SUMIFS(Тех_Движение!$G$2:$G$5111,Тех_Движение!$D$2:$D$5111,$C751,Тех_Движение!$B$2:$B$5111,"&lt;="&amp;Настройки!$B$6)-$F751)))</f>
        <v/>
      </c>
      <c r="K751" s="54">
        <f>IF(OR($B751="",K$3&lt;$D751+Настройки!$B$7),0,MAX(0,$E751-MAX(0,SUMIFS(Тех_Движение!$G$2:$G$5111,Тех_Движение!$D$2:$D$5111,$C751,Тех_Движение!$B$2:$B$5111,"&lt;="&amp;K$3)-$F751)))</f>
        <v/>
      </c>
      <c r="L751" s="54">
        <f>IF(OR($B751="",L$3&lt;$D751+Настройки!$B$7),0,MAX(0,$E751-MAX(0,SUMIFS(Тех_Движение!$G$2:$G$5111,Тех_Движение!$D$2:$D$5111,$C751,Тех_Движение!$B$2:$B$5111,"&lt;="&amp;L$3)-$F751)))</f>
        <v/>
      </c>
      <c r="M751" s="54">
        <f>IF(OR($B751="",M$3&lt;$D751+Настройки!$B$7),0,MAX(0,$E751-MAX(0,SUMIFS(Тех_Движение!$G$2:$G$5111,Тех_Движение!$D$2:$D$5111,$C751,Тех_Движение!$B$2:$B$5111,"&lt;="&amp;M$3)-$F751)))</f>
        <v/>
      </c>
      <c r="N751" s="54">
        <f>IF(OR($B751="",N$3&lt;$D751+Настройки!$B$7),0,MAX(0,$E751-MAX(0,SUMIFS(Тех_Движение!$G$2:$G$5111,Тех_Движение!$D$2:$D$5111,$C751,Тех_Движение!$B$2:$B$5111,"&lt;="&amp;N$3)-$F751)))</f>
        <v/>
      </c>
      <c r="O751" s="54">
        <f>IF(OR($B751="",O$3&lt;$D751+Настройки!$B$7),0,MAX(0,$E751-MAX(0,SUMIFS(Тех_Движение!$G$2:$G$5111,Тех_Движение!$D$2:$D$5111,$C751,Тех_Движение!$B$2:$B$5111,"&lt;="&amp;O$3)-$F751)))</f>
        <v/>
      </c>
      <c r="P751" s="54">
        <f>IF(OR($B751="",P$3&lt;$D751+Настройки!$B$7),0,MAX(0,$E751-MAX(0,SUMIFS(Тех_Движение!$G$2:$G$5111,Тех_Движение!$D$2:$D$5111,$C751,Тех_Движение!$B$2:$B$5111,"&lt;="&amp;P$3)-$F751)))</f>
        <v/>
      </c>
      <c r="Q751" s="54">
        <f>IF(OR($B751="",Q$3&lt;$D751+Настройки!$B$7),0,MAX(0,$E751-MAX(0,SUMIFS(Тех_Движение!$G$2:$G$5111,Тех_Движение!$D$2:$D$5111,$C751,Тех_Движение!$B$2:$B$5111,"&lt;="&amp;Q$3)-$F751)))</f>
        <v/>
      </c>
      <c r="R751" s="54">
        <f>IF($B751="","",SUM($K751:$Q751))</f>
        <v/>
      </c>
      <c r="S751" s="56">
        <f>IF($B751="","",VLOOKUP($C751,Настройки!$A$11:$L$17,9,FALSE))</f>
        <v/>
      </c>
      <c r="T751" s="56">
        <f>IF($B751="","",$R751*$S751)</f>
        <v/>
      </c>
    </row>
    <row r="752">
      <c r="A752" s="20">
        <f>Тех_Движение!$A$749</f>
        <v/>
      </c>
      <c r="B752" s="20">
        <f>IF(Тех_Движение!$F$749&gt;0,Тех_Движение!$I$749,"")</f>
        <v/>
      </c>
      <c r="C752" s="20">
        <f>IF($B752="","",Тех_Движение!$D$749)</f>
        <v/>
      </c>
      <c r="D752" s="42">
        <f>IF($B752="","",Тех_Движение!$B$749)</f>
        <v/>
      </c>
      <c r="E752" s="54">
        <f>IF($B752="","",Тех_Движение!$F$749)</f>
        <v/>
      </c>
      <c r="F752" s="54">
        <f>IF($B752="","",SUMIFS($E$5:$E751,$C$5:$C751,$C752))</f>
        <v/>
      </c>
      <c r="G752" s="54">
        <f>IF($B752="","",MAX(0,$E752-MAX(0,SUMIFS(Тех_Движение!$G$2:$G$5111,Тех_Движение!$D$2:$D$5111,$C752,Тех_Движение!$B$2:$B$5111,"&lt;="&amp;Настройки!$B$5-1)-$F752)))</f>
        <v/>
      </c>
      <c r="H752" s="54">
        <f>IF($B752="","",IF(AND($D752&gt;=Настройки!$B$5,$D752&lt;=Настройки!$B$6),$E752,0))</f>
        <v/>
      </c>
      <c r="I752" s="54">
        <f>IF($B752="","",$G752+$H752-$J752)</f>
        <v/>
      </c>
      <c r="J752" s="54">
        <f>IF($B752="","",MAX(0,$E752-MAX(0,SUMIFS(Тех_Движение!$G$2:$G$5111,Тех_Движение!$D$2:$D$5111,$C752,Тех_Движение!$B$2:$B$5111,"&lt;="&amp;Настройки!$B$6)-$F752)))</f>
        <v/>
      </c>
      <c r="K752" s="54">
        <f>IF(OR($B752="",K$3&lt;$D752+Настройки!$B$7),0,MAX(0,$E752-MAX(0,SUMIFS(Тех_Движение!$G$2:$G$5111,Тех_Движение!$D$2:$D$5111,$C752,Тех_Движение!$B$2:$B$5111,"&lt;="&amp;K$3)-$F752)))</f>
        <v/>
      </c>
      <c r="L752" s="54">
        <f>IF(OR($B752="",L$3&lt;$D752+Настройки!$B$7),0,MAX(0,$E752-MAX(0,SUMIFS(Тех_Движение!$G$2:$G$5111,Тех_Движение!$D$2:$D$5111,$C752,Тех_Движение!$B$2:$B$5111,"&lt;="&amp;L$3)-$F752)))</f>
        <v/>
      </c>
      <c r="M752" s="54">
        <f>IF(OR($B752="",M$3&lt;$D752+Настройки!$B$7),0,MAX(0,$E752-MAX(0,SUMIFS(Тех_Движение!$G$2:$G$5111,Тех_Движение!$D$2:$D$5111,$C752,Тех_Движение!$B$2:$B$5111,"&lt;="&amp;M$3)-$F752)))</f>
        <v/>
      </c>
      <c r="N752" s="54">
        <f>IF(OR($B752="",N$3&lt;$D752+Настройки!$B$7),0,MAX(0,$E752-MAX(0,SUMIFS(Тех_Движение!$G$2:$G$5111,Тех_Движение!$D$2:$D$5111,$C752,Тех_Движение!$B$2:$B$5111,"&lt;="&amp;N$3)-$F752)))</f>
        <v/>
      </c>
      <c r="O752" s="54">
        <f>IF(OR($B752="",O$3&lt;$D752+Настройки!$B$7),0,MAX(0,$E752-MAX(0,SUMIFS(Тех_Движение!$G$2:$G$5111,Тех_Движение!$D$2:$D$5111,$C752,Тех_Движение!$B$2:$B$5111,"&lt;="&amp;O$3)-$F752)))</f>
        <v/>
      </c>
      <c r="P752" s="54">
        <f>IF(OR($B752="",P$3&lt;$D752+Настройки!$B$7),0,MAX(0,$E752-MAX(0,SUMIFS(Тех_Движение!$G$2:$G$5111,Тех_Движение!$D$2:$D$5111,$C752,Тех_Движение!$B$2:$B$5111,"&lt;="&amp;P$3)-$F752)))</f>
        <v/>
      </c>
      <c r="Q752" s="54">
        <f>IF(OR($B752="",Q$3&lt;$D752+Настройки!$B$7),0,MAX(0,$E752-MAX(0,SUMIFS(Тех_Движение!$G$2:$G$5111,Тех_Движение!$D$2:$D$5111,$C752,Тех_Движение!$B$2:$B$5111,"&lt;="&amp;Q$3)-$F752)))</f>
        <v/>
      </c>
      <c r="R752" s="54">
        <f>IF($B752="","",SUM($K752:$Q752))</f>
        <v/>
      </c>
      <c r="S752" s="56">
        <f>IF($B752="","",VLOOKUP($C752,Настройки!$A$11:$L$17,9,FALSE))</f>
        <v/>
      </c>
      <c r="T752" s="56">
        <f>IF($B752="","",$R752*$S752)</f>
        <v/>
      </c>
    </row>
    <row r="753">
      <c r="A753" s="20">
        <f>Тех_Движение!$A$750</f>
        <v/>
      </c>
      <c r="B753" s="20">
        <f>IF(Тех_Движение!$F$750&gt;0,Тех_Движение!$I$750,"")</f>
        <v/>
      </c>
      <c r="C753" s="20">
        <f>IF($B753="","",Тех_Движение!$D$750)</f>
        <v/>
      </c>
      <c r="D753" s="42">
        <f>IF($B753="","",Тех_Движение!$B$750)</f>
        <v/>
      </c>
      <c r="E753" s="54">
        <f>IF($B753="","",Тех_Движение!$F$750)</f>
        <v/>
      </c>
      <c r="F753" s="54">
        <f>IF($B753="","",SUMIFS($E$5:$E752,$C$5:$C752,$C753))</f>
        <v/>
      </c>
      <c r="G753" s="54">
        <f>IF($B753="","",MAX(0,$E753-MAX(0,SUMIFS(Тех_Движение!$G$2:$G$5111,Тех_Движение!$D$2:$D$5111,$C753,Тех_Движение!$B$2:$B$5111,"&lt;="&amp;Настройки!$B$5-1)-$F753)))</f>
        <v/>
      </c>
      <c r="H753" s="54">
        <f>IF($B753="","",IF(AND($D753&gt;=Настройки!$B$5,$D753&lt;=Настройки!$B$6),$E753,0))</f>
        <v/>
      </c>
      <c r="I753" s="54">
        <f>IF($B753="","",$G753+$H753-$J753)</f>
        <v/>
      </c>
      <c r="J753" s="54">
        <f>IF($B753="","",MAX(0,$E753-MAX(0,SUMIFS(Тех_Движение!$G$2:$G$5111,Тех_Движение!$D$2:$D$5111,$C753,Тех_Движение!$B$2:$B$5111,"&lt;="&amp;Настройки!$B$6)-$F753)))</f>
        <v/>
      </c>
      <c r="K753" s="54">
        <f>IF(OR($B753="",K$3&lt;$D753+Настройки!$B$7),0,MAX(0,$E753-MAX(0,SUMIFS(Тех_Движение!$G$2:$G$5111,Тех_Движение!$D$2:$D$5111,$C753,Тех_Движение!$B$2:$B$5111,"&lt;="&amp;K$3)-$F753)))</f>
        <v/>
      </c>
      <c r="L753" s="54">
        <f>IF(OR($B753="",L$3&lt;$D753+Настройки!$B$7),0,MAX(0,$E753-MAX(0,SUMIFS(Тех_Движение!$G$2:$G$5111,Тех_Движение!$D$2:$D$5111,$C753,Тех_Движение!$B$2:$B$5111,"&lt;="&amp;L$3)-$F753)))</f>
        <v/>
      </c>
      <c r="M753" s="54">
        <f>IF(OR($B753="",M$3&lt;$D753+Настройки!$B$7),0,MAX(0,$E753-MAX(0,SUMIFS(Тех_Движение!$G$2:$G$5111,Тех_Движение!$D$2:$D$5111,$C753,Тех_Движение!$B$2:$B$5111,"&lt;="&amp;M$3)-$F753)))</f>
        <v/>
      </c>
      <c r="N753" s="54">
        <f>IF(OR($B753="",N$3&lt;$D753+Настройки!$B$7),0,MAX(0,$E753-MAX(0,SUMIFS(Тех_Движение!$G$2:$G$5111,Тех_Движение!$D$2:$D$5111,$C753,Тех_Движение!$B$2:$B$5111,"&lt;="&amp;N$3)-$F753)))</f>
        <v/>
      </c>
      <c r="O753" s="54">
        <f>IF(OR($B753="",O$3&lt;$D753+Настройки!$B$7),0,MAX(0,$E753-MAX(0,SUMIFS(Тех_Движение!$G$2:$G$5111,Тех_Движение!$D$2:$D$5111,$C753,Тех_Движение!$B$2:$B$5111,"&lt;="&amp;O$3)-$F753)))</f>
        <v/>
      </c>
      <c r="P753" s="54">
        <f>IF(OR($B753="",P$3&lt;$D753+Настройки!$B$7),0,MAX(0,$E753-MAX(0,SUMIFS(Тех_Движение!$G$2:$G$5111,Тех_Движение!$D$2:$D$5111,$C753,Тех_Движение!$B$2:$B$5111,"&lt;="&amp;P$3)-$F753)))</f>
        <v/>
      </c>
      <c r="Q753" s="54">
        <f>IF(OR($B753="",Q$3&lt;$D753+Настройки!$B$7),0,MAX(0,$E753-MAX(0,SUMIFS(Тех_Движение!$G$2:$G$5111,Тех_Движение!$D$2:$D$5111,$C753,Тех_Движение!$B$2:$B$5111,"&lt;="&amp;Q$3)-$F753)))</f>
        <v/>
      </c>
      <c r="R753" s="54">
        <f>IF($B753="","",SUM($K753:$Q753))</f>
        <v/>
      </c>
      <c r="S753" s="56">
        <f>IF($B753="","",VLOOKUP($C753,Настройки!$A$11:$L$17,9,FALSE))</f>
        <v/>
      </c>
      <c r="T753" s="56">
        <f>IF($B753="","",$R753*$S753)</f>
        <v/>
      </c>
    </row>
    <row r="754">
      <c r="A754" s="20">
        <f>Тех_Движение!$A$751</f>
        <v/>
      </c>
      <c r="B754" s="20">
        <f>IF(Тех_Движение!$F$751&gt;0,Тех_Движение!$I$751,"")</f>
        <v/>
      </c>
      <c r="C754" s="20">
        <f>IF($B754="","",Тех_Движение!$D$751)</f>
        <v/>
      </c>
      <c r="D754" s="42">
        <f>IF($B754="","",Тех_Движение!$B$751)</f>
        <v/>
      </c>
      <c r="E754" s="54">
        <f>IF($B754="","",Тех_Движение!$F$751)</f>
        <v/>
      </c>
      <c r="F754" s="54">
        <f>IF($B754="","",SUMIFS($E$5:$E753,$C$5:$C753,$C754))</f>
        <v/>
      </c>
      <c r="G754" s="54">
        <f>IF($B754="","",MAX(0,$E754-MAX(0,SUMIFS(Тех_Движение!$G$2:$G$5111,Тех_Движение!$D$2:$D$5111,$C754,Тех_Движение!$B$2:$B$5111,"&lt;="&amp;Настройки!$B$5-1)-$F754)))</f>
        <v/>
      </c>
      <c r="H754" s="54">
        <f>IF($B754="","",IF(AND($D754&gt;=Настройки!$B$5,$D754&lt;=Настройки!$B$6),$E754,0))</f>
        <v/>
      </c>
      <c r="I754" s="54">
        <f>IF($B754="","",$G754+$H754-$J754)</f>
        <v/>
      </c>
      <c r="J754" s="54">
        <f>IF($B754="","",MAX(0,$E754-MAX(0,SUMIFS(Тех_Движение!$G$2:$G$5111,Тех_Движение!$D$2:$D$5111,$C754,Тех_Движение!$B$2:$B$5111,"&lt;="&amp;Настройки!$B$6)-$F754)))</f>
        <v/>
      </c>
      <c r="K754" s="54">
        <f>IF(OR($B754="",K$3&lt;$D754+Настройки!$B$7),0,MAX(0,$E754-MAX(0,SUMIFS(Тех_Движение!$G$2:$G$5111,Тех_Движение!$D$2:$D$5111,$C754,Тех_Движение!$B$2:$B$5111,"&lt;="&amp;K$3)-$F754)))</f>
        <v/>
      </c>
      <c r="L754" s="54">
        <f>IF(OR($B754="",L$3&lt;$D754+Настройки!$B$7),0,MAX(0,$E754-MAX(0,SUMIFS(Тех_Движение!$G$2:$G$5111,Тех_Движение!$D$2:$D$5111,$C754,Тех_Движение!$B$2:$B$5111,"&lt;="&amp;L$3)-$F754)))</f>
        <v/>
      </c>
      <c r="M754" s="54">
        <f>IF(OR($B754="",M$3&lt;$D754+Настройки!$B$7),0,MAX(0,$E754-MAX(0,SUMIFS(Тех_Движение!$G$2:$G$5111,Тех_Движение!$D$2:$D$5111,$C754,Тех_Движение!$B$2:$B$5111,"&lt;="&amp;M$3)-$F754)))</f>
        <v/>
      </c>
      <c r="N754" s="54">
        <f>IF(OR($B754="",N$3&lt;$D754+Настройки!$B$7),0,MAX(0,$E754-MAX(0,SUMIFS(Тех_Движение!$G$2:$G$5111,Тех_Движение!$D$2:$D$5111,$C754,Тех_Движение!$B$2:$B$5111,"&lt;="&amp;N$3)-$F754)))</f>
        <v/>
      </c>
      <c r="O754" s="54">
        <f>IF(OR($B754="",O$3&lt;$D754+Настройки!$B$7),0,MAX(0,$E754-MAX(0,SUMIFS(Тех_Движение!$G$2:$G$5111,Тех_Движение!$D$2:$D$5111,$C754,Тех_Движение!$B$2:$B$5111,"&lt;="&amp;O$3)-$F754)))</f>
        <v/>
      </c>
      <c r="P754" s="54">
        <f>IF(OR($B754="",P$3&lt;$D754+Настройки!$B$7),0,MAX(0,$E754-MAX(0,SUMIFS(Тех_Движение!$G$2:$G$5111,Тех_Движение!$D$2:$D$5111,$C754,Тех_Движение!$B$2:$B$5111,"&lt;="&amp;P$3)-$F754)))</f>
        <v/>
      </c>
      <c r="Q754" s="54">
        <f>IF(OR($B754="",Q$3&lt;$D754+Настройки!$B$7),0,MAX(0,$E754-MAX(0,SUMIFS(Тех_Движение!$G$2:$G$5111,Тех_Движение!$D$2:$D$5111,$C754,Тех_Движение!$B$2:$B$5111,"&lt;="&amp;Q$3)-$F754)))</f>
        <v/>
      </c>
      <c r="R754" s="54">
        <f>IF($B754="","",SUM($K754:$Q754))</f>
        <v/>
      </c>
      <c r="S754" s="56">
        <f>IF($B754="","",VLOOKUP($C754,Настройки!$A$11:$L$17,9,FALSE))</f>
        <v/>
      </c>
      <c r="T754" s="56">
        <f>IF($B754="","",$R754*$S754)</f>
        <v/>
      </c>
    </row>
    <row r="755">
      <c r="A755" s="20">
        <f>Тех_Движение!$A$752</f>
        <v/>
      </c>
      <c r="B755" s="20">
        <f>IF(Тех_Движение!$F$752&gt;0,Тех_Движение!$I$752,"")</f>
        <v/>
      </c>
      <c r="C755" s="20">
        <f>IF($B755="","",Тех_Движение!$D$752)</f>
        <v/>
      </c>
      <c r="D755" s="42">
        <f>IF($B755="","",Тех_Движение!$B$752)</f>
        <v/>
      </c>
      <c r="E755" s="54">
        <f>IF($B755="","",Тех_Движение!$F$752)</f>
        <v/>
      </c>
      <c r="F755" s="54">
        <f>IF($B755="","",SUMIFS($E$5:$E754,$C$5:$C754,$C755))</f>
        <v/>
      </c>
      <c r="G755" s="54">
        <f>IF($B755="","",MAX(0,$E755-MAX(0,SUMIFS(Тех_Движение!$G$2:$G$5111,Тех_Движение!$D$2:$D$5111,$C755,Тех_Движение!$B$2:$B$5111,"&lt;="&amp;Настройки!$B$5-1)-$F755)))</f>
        <v/>
      </c>
      <c r="H755" s="54">
        <f>IF($B755="","",IF(AND($D755&gt;=Настройки!$B$5,$D755&lt;=Настройки!$B$6),$E755,0))</f>
        <v/>
      </c>
      <c r="I755" s="54">
        <f>IF($B755="","",$G755+$H755-$J755)</f>
        <v/>
      </c>
      <c r="J755" s="54">
        <f>IF($B755="","",MAX(0,$E755-MAX(0,SUMIFS(Тех_Движение!$G$2:$G$5111,Тех_Движение!$D$2:$D$5111,$C755,Тех_Движение!$B$2:$B$5111,"&lt;="&amp;Настройки!$B$6)-$F755)))</f>
        <v/>
      </c>
      <c r="K755" s="54">
        <f>IF(OR($B755="",K$3&lt;$D755+Настройки!$B$7),0,MAX(0,$E755-MAX(0,SUMIFS(Тех_Движение!$G$2:$G$5111,Тех_Движение!$D$2:$D$5111,$C755,Тех_Движение!$B$2:$B$5111,"&lt;="&amp;K$3)-$F755)))</f>
        <v/>
      </c>
      <c r="L755" s="54">
        <f>IF(OR($B755="",L$3&lt;$D755+Настройки!$B$7),0,MAX(0,$E755-MAX(0,SUMIFS(Тех_Движение!$G$2:$G$5111,Тех_Движение!$D$2:$D$5111,$C755,Тех_Движение!$B$2:$B$5111,"&lt;="&amp;L$3)-$F755)))</f>
        <v/>
      </c>
      <c r="M755" s="54">
        <f>IF(OR($B755="",M$3&lt;$D755+Настройки!$B$7),0,MAX(0,$E755-MAX(0,SUMIFS(Тех_Движение!$G$2:$G$5111,Тех_Движение!$D$2:$D$5111,$C755,Тех_Движение!$B$2:$B$5111,"&lt;="&amp;M$3)-$F755)))</f>
        <v/>
      </c>
      <c r="N755" s="54">
        <f>IF(OR($B755="",N$3&lt;$D755+Настройки!$B$7),0,MAX(0,$E755-MAX(0,SUMIFS(Тех_Движение!$G$2:$G$5111,Тех_Движение!$D$2:$D$5111,$C755,Тех_Движение!$B$2:$B$5111,"&lt;="&amp;N$3)-$F755)))</f>
        <v/>
      </c>
      <c r="O755" s="54">
        <f>IF(OR($B755="",O$3&lt;$D755+Настройки!$B$7),0,MAX(0,$E755-MAX(0,SUMIFS(Тех_Движение!$G$2:$G$5111,Тех_Движение!$D$2:$D$5111,$C755,Тех_Движение!$B$2:$B$5111,"&lt;="&amp;O$3)-$F755)))</f>
        <v/>
      </c>
      <c r="P755" s="54">
        <f>IF(OR($B755="",P$3&lt;$D755+Настройки!$B$7),0,MAX(0,$E755-MAX(0,SUMIFS(Тех_Движение!$G$2:$G$5111,Тех_Движение!$D$2:$D$5111,$C755,Тех_Движение!$B$2:$B$5111,"&lt;="&amp;P$3)-$F755)))</f>
        <v/>
      </c>
      <c r="Q755" s="54">
        <f>IF(OR($B755="",Q$3&lt;$D755+Настройки!$B$7),0,MAX(0,$E755-MAX(0,SUMIFS(Тех_Движение!$G$2:$G$5111,Тех_Движение!$D$2:$D$5111,$C755,Тех_Движение!$B$2:$B$5111,"&lt;="&amp;Q$3)-$F755)))</f>
        <v/>
      </c>
      <c r="R755" s="54">
        <f>IF($B755="","",SUM($K755:$Q755))</f>
        <v/>
      </c>
      <c r="S755" s="56">
        <f>IF($B755="","",VLOOKUP($C755,Настройки!$A$11:$L$17,9,FALSE))</f>
        <v/>
      </c>
      <c r="T755" s="56">
        <f>IF($B755="","",$R755*$S755)</f>
        <v/>
      </c>
    </row>
    <row r="756">
      <c r="A756" s="20">
        <f>Тех_Движение!$A$753</f>
        <v/>
      </c>
      <c r="B756" s="20">
        <f>IF(Тех_Движение!$F$753&gt;0,Тех_Движение!$I$753,"")</f>
        <v/>
      </c>
      <c r="C756" s="20">
        <f>IF($B756="","",Тех_Движение!$D$753)</f>
        <v/>
      </c>
      <c r="D756" s="42">
        <f>IF($B756="","",Тех_Движение!$B$753)</f>
        <v/>
      </c>
      <c r="E756" s="54">
        <f>IF($B756="","",Тех_Движение!$F$753)</f>
        <v/>
      </c>
      <c r="F756" s="54">
        <f>IF($B756="","",SUMIFS($E$5:$E755,$C$5:$C755,$C756))</f>
        <v/>
      </c>
      <c r="G756" s="54">
        <f>IF($B756="","",MAX(0,$E756-MAX(0,SUMIFS(Тех_Движение!$G$2:$G$5111,Тех_Движение!$D$2:$D$5111,$C756,Тех_Движение!$B$2:$B$5111,"&lt;="&amp;Настройки!$B$5-1)-$F756)))</f>
        <v/>
      </c>
      <c r="H756" s="54">
        <f>IF($B756="","",IF(AND($D756&gt;=Настройки!$B$5,$D756&lt;=Настройки!$B$6),$E756,0))</f>
        <v/>
      </c>
      <c r="I756" s="54">
        <f>IF($B756="","",$G756+$H756-$J756)</f>
        <v/>
      </c>
      <c r="J756" s="54">
        <f>IF($B756="","",MAX(0,$E756-MAX(0,SUMIFS(Тех_Движение!$G$2:$G$5111,Тех_Движение!$D$2:$D$5111,$C756,Тех_Движение!$B$2:$B$5111,"&lt;="&amp;Настройки!$B$6)-$F756)))</f>
        <v/>
      </c>
      <c r="K756" s="54">
        <f>IF(OR($B756="",K$3&lt;$D756+Настройки!$B$7),0,MAX(0,$E756-MAX(0,SUMIFS(Тех_Движение!$G$2:$G$5111,Тех_Движение!$D$2:$D$5111,$C756,Тех_Движение!$B$2:$B$5111,"&lt;="&amp;K$3)-$F756)))</f>
        <v/>
      </c>
      <c r="L756" s="54">
        <f>IF(OR($B756="",L$3&lt;$D756+Настройки!$B$7),0,MAX(0,$E756-MAX(0,SUMIFS(Тех_Движение!$G$2:$G$5111,Тех_Движение!$D$2:$D$5111,$C756,Тех_Движение!$B$2:$B$5111,"&lt;="&amp;L$3)-$F756)))</f>
        <v/>
      </c>
      <c r="M756" s="54">
        <f>IF(OR($B756="",M$3&lt;$D756+Настройки!$B$7),0,MAX(0,$E756-MAX(0,SUMIFS(Тех_Движение!$G$2:$G$5111,Тех_Движение!$D$2:$D$5111,$C756,Тех_Движение!$B$2:$B$5111,"&lt;="&amp;M$3)-$F756)))</f>
        <v/>
      </c>
      <c r="N756" s="54">
        <f>IF(OR($B756="",N$3&lt;$D756+Настройки!$B$7),0,MAX(0,$E756-MAX(0,SUMIFS(Тех_Движение!$G$2:$G$5111,Тех_Движение!$D$2:$D$5111,$C756,Тех_Движение!$B$2:$B$5111,"&lt;="&amp;N$3)-$F756)))</f>
        <v/>
      </c>
      <c r="O756" s="54">
        <f>IF(OR($B756="",O$3&lt;$D756+Настройки!$B$7),0,MAX(0,$E756-MAX(0,SUMIFS(Тех_Движение!$G$2:$G$5111,Тех_Движение!$D$2:$D$5111,$C756,Тех_Движение!$B$2:$B$5111,"&lt;="&amp;O$3)-$F756)))</f>
        <v/>
      </c>
      <c r="P756" s="54">
        <f>IF(OR($B756="",P$3&lt;$D756+Настройки!$B$7),0,MAX(0,$E756-MAX(0,SUMIFS(Тех_Движение!$G$2:$G$5111,Тех_Движение!$D$2:$D$5111,$C756,Тех_Движение!$B$2:$B$5111,"&lt;="&amp;P$3)-$F756)))</f>
        <v/>
      </c>
      <c r="Q756" s="54">
        <f>IF(OR($B756="",Q$3&lt;$D756+Настройки!$B$7),0,MAX(0,$E756-MAX(0,SUMIFS(Тех_Движение!$G$2:$G$5111,Тех_Движение!$D$2:$D$5111,$C756,Тех_Движение!$B$2:$B$5111,"&lt;="&amp;Q$3)-$F756)))</f>
        <v/>
      </c>
      <c r="R756" s="54">
        <f>IF($B756="","",SUM($K756:$Q756))</f>
        <v/>
      </c>
      <c r="S756" s="56">
        <f>IF($B756="","",VLOOKUP($C756,Настройки!$A$11:$L$17,9,FALSE))</f>
        <v/>
      </c>
      <c r="T756" s="56">
        <f>IF($B756="","",$R756*$S756)</f>
        <v/>
      </c>
    </row>
    <row r="757">
      <c r="A757" s="20">
        <f>Тех_Движение!$A$754</f>
        <v/>
      </c>
      <c r="B757" s="20">
        <f>IF(Тех_Движение!$F$754&gt;0,Тех_Движение!$I$754,"")</f>
        <v/>
      </c>
      <c r="C757" s="20">
        <f>IF($B757="","",Тех_Движение!$D$754)</f>
        <v/>
      </c>
      <c r="D757" s="42">
        <f>IF($B757="","",Тех_Движение!$B$754)</f>
        <v/>
      </c>
      <c r="E757" s="54">
        <f>IF($B757="","",Тех_Движение!$F$754)</f>
        <v/>
      </c>
      <c r="F757" s="54">
        <f>IF($B757="","",SUMIFS($E$5:$E756,$C$5:$C756,$C757))</f>
        <v/>
      </c>
      <c r="G757" s="54">
        <f>IF($B757="","",MAX(0,$E757-MAX(0,SUMIFS(Тех_Движение!$G$2:$G$5111,Тех_Движение!$D$2:$D$5111,$C757,Тех_Движение!$B$2:$B$5111,"&lt;="&amp;Настройки!$B$5-1)-$F757)))</f>
        <v/>
      </c>
      <c r="H757" s="54">
        <f>IF($B757="","",IF(AND($D757&gt;=Настройки!$B$5,$D757&lt;=Настройки!$B$6),$E757,0))</f>
        <v/>
      </c>
      <c r="I757" s="54">
        <f>IF($B757="","",$G757+$H757-$J757)</f>
        <v/>
      </c>
      <c r="J757" s="54">
        <f>IF($B757="","",MAX(0,$E757-MAX(0,SUMIFS(Тех_Движение!$G$2:$G$5111,Тех_Движение!$D$2:$D$5111,$C757,Тех_Движение!$B$2:$B$5111,"&lt;="&amp;Настройки!$B$6)-$F757)))</f>
        <v/>
      </c>
      <c r="K757" s="54">
        <f>IF(OR($B757="",K$3&lt;$D757+Настройки!$B$7),0,MAX(0,$E757-MAX(0,SUMIFS(Тех_Движение!$G$2:$G$5111,Тех_Движение!$D$2:$D$5111,$C757,Тех_Движение!$B$2:$B$5111,"&lt;="&amp;K$3)-$F757)))</f>
        <v/>
      </c>
      <c r="L757" s="54">
        <f>IF(OR($B757="",L$3&lt;$D757+Настройки!$B$7),0,MAX(0,$E757-MAX(0,SUMIFS(Тех_Движение!$G$2:$G$5111,Тех_Движение!$D$2:$D$5111,$C757,Тех_Движение!$B$2:$B$5111,"&lt;="&amp;L$3)-$F757)))</f>
        <v/>
      </c>
      <c r="M757" s="54">
        <f>IF(OR($B757="",M$3&lt;$D757+Настройки!$B$7),0,MAX(0,$E757-MAX(0,SUMIFS(Тех_Движение!$G$2:$G$5111,Тех_Движение!$D$2:$D$5111,$C757,Тех_Движение!$B$2:$B$5111,"&lt;="&amp;M$3)-$F757)))</f>
        <v/>
      </c>
      <c r="N757" s="54">
        <f>IF(OR($B757="",N$3&lt;$D757+Настройки!$B$7),0,MAX(0,$E757-MAX(0,SUMIFS(Тех_Движение!$G$2:$G$5111,Тех_Движение!$D$2:$D$5111,$C757,Тех_Движение!$B$2:$B$5111,"&lt;="&amp;N$3)-$F757)))</f>
        <v/>
      </c>
      <c r="O757" s="54">
        <f>IF(OR($B757="",O$3&lt;$D757+Настройки!$B$7),0,MAX(0,$E757-MAX(0,SUMIFS(Тех_Движение!$G$2:$G$5111,Тех_Движение!$D$2:$D$5111,$C757,Тех_Движение!$B$2:$B$5111,"&lt;="&amp;O$3)-$F757)))</f>
        <v/>
      </c>
      <c r="P757" s="54">
        <f>IF(OR($B757="",P$3&lt;$D757+Настройки!$B$7),0,MAX(0,$E757-MAX(0,SUMIFS(Тех_Движение!$G$2:$G$5111,Тех_Движение!$D$2:$D$5111,$C757,Тех_Движение!$B$2:$B$5111,"&lt;="&amp;P$3)-$F757)))</f>
        <v/>
      </c>
      <c r="Q757" s="54">
        <f>IF(OR($B757="",Q$3&lt;$D757+Настройки!$B$7),0,MAX(0,$E757-MAX(0,SUMIFS(Тех_Движение!$G$2:$G$5111,Тех_Движение!$D$2:$D$5111,$C757,Тех_Движение!$B$2:$B$5111,"&lt;="&amp;Q$3)-$F757)))</f>
        <v/>
      </c>
      <c r="R757" s="54">
        <f>IF($B757="","",SUM($K757:$Q757))</f>
        <v/>
      </c>
      <c r="S757" s="56">
        <f>IF($B757="","",VLOOKUP($C757,Настройки!$A$11:$L$17,9,FALSE))</f>
        <v/>
      </c>
      <c r="T757" s="56">
        <f>IF($B757="","",$R757*$S757)</f>
        <v/>
      </c>
    </row>
    <row r="758">
      <c r="A758" s="20">
        <f>Тех_Движение!$A$755</f>
        <v/>
      </c>
      <c r="B758" s="20">
        <f>IF(Тех_Движение!$F$755&gt;0,Тех_Движение!$I$755,"")</f>
        <v/>
      </c>
      <c r="C758" s="20">
        <f>IF($B758="","",Тех_Движение!$D$755)</f>
        <v/>
      </c>
      <c r="D758" s="42">
        <f>IF($B758="","",Тех_Движение!$B$755)</f>
        <v/>
      </c>
      <c r="E758" s="54">
        <f>IF($B758="","",Тех_Движение!$F$755)</f>
        <v/>
      </c>
      <c r="F758" s="54">
        <f>IF($B758="","",SUMIFS($E$5:$E757,$C$5:$C757,$C758))</f>
        <v/>
      </c>
      <c r="G758" s="54">
        <f>IF($B758="","",MAX(0,$E758-MAX(0,SUMIFS(Тех_Движение!$G$2:$G$5111,Тех_Движение!$D$2:$D$5111,$C758,Тех_Движение!$B$2:$B$5111,"&lt;="&amp;Настройки!$B$5-1)-$F758)))</f>
        <v/>
      </c>
      <c r="H758" s="54">
        <f>IF($B758="","",IF(AND($D758&gt;=Настройки!$B$5,$D758&lt;=Настройки!$B$6),$E758,0))</f>
        <v/>
      </c>
      <c r="I758" s="54">
        <f>IF($B758="","",$G758+$H758-$J758)</f>
        <v/>
      </c>
      <c r="J758" s="54">
        <f>IF($B758="","",MAX(0,$E758-MAX(0,SUMIFS(Тех_Движение!$G$2:$G$5111,Тех_Движение!$D$2:$D$5111,$C758,Тех_Движение!$B$2:$B$5111,"&lt;="&amp;Настройки!$B$6)-$F758)))</f>
        <v/>
      </c>
      <c r="K758" s="54">
        <f>IF(OR($B758="",K$3&lt;$D758+Настройки!$B$7),0,MAX(0,$E758-MAX(0,SUMIFS(Тех_Движение!$G$2:$G$5111,Тех_Движение!$D$2:$D$5111,$C758,Тех_Движение!$B$2:$B$5111,"&lt;="&amp;K$3)-$F758)))</f>
        <v/>
      </c>
      <c r="L758" s="54">
        <f>IF(OR($B758="",L$3&lt;$D758+Настройки!$B$7),0,MAX(0,$E758-MAX(0,SUMIFS(Тех_Движение!$G$2:$G$5111,Тех_Движение!$D$2:$D$5111,$C758,Тех_Движение!$B$2:$B$5111,"&lt;="&amp;L$3)-$F758)))</f>
        <v/>
      </c>
      <c r="M758" s="54">
        <f>IF(OR($B758="",M$3&lt;$D758+Настройки!$B$7),0,MAX(0,$E758-MAX(0,SUMIFS(Тех_Движение!$G$2:$G$5111,Тех_Движение!$D$2:$D$5111,$C758,Тех_Движение!$B$2:$B$5111,"&lt;="&amp;M$3)-$F758)))</f>
        <v/>
      </c>
      <c r="N758" s="54">
        <f>IF(OR($B758="",N$3&lt;$D758+Настройки!$B$7),0,MAX(0,$E758-MAX(0,SUMIFS(Тех_Движение!$G$2:$G$5111,Тех_Движение!$D$2:$D$5111,$C758,Тех_Движение!$B$2:$B$5111,"&lt;="&amp;N$3)-$F758)))</f>
        <v/>
      </c>
      <c r="O758" s="54">
        <f>IF(OR($B758="",O$3&lt;$D758+Настройки!$B$7),0,MAX(0,$E758-MAX(0,SUMIFS(Тех_Движение!$G$2:$G$5111,Тех_Движение!$D$2:$D$5111,$C758,Тех_Движение!$B$2:$B$5111,"&lt;="&amp;O$3)-$F758)))</f>
        <v/>
      </c>
      <c r="P758" s="54">
        <f>IF(OR($B758="",P$3&lt;$D758+Настройки!$B$7),0,MAX(0,$E758-MAX(0,SUMIFS(Тех_Движение!$G$2:$G$5111,Тех_Движение!$D$2:$D$5111,$C758,Тех_Движение!$B$2:$B$5111,"&lt;="&amp;P$3)-$F758)))</f>
        <v/>
      </c>
      <c r="Q758" s="54">
        <f>IF(OR($B758="",Q$3&lt;$D758+Настройки!$B$7),0,MAX(0,$E758-MAX(0,SUMIFS(Тех_Движение!$G$2:$G$5111,Тех_Движение!$D$2:$D$5111,$C758,Тех_Движение!$B$2:$B$5111,"&lt;="&amp;Q$3)-$F758)))</f>
        <v/>
      </c>
      <c r="R758" s="54">
        <f>IF($B758="","",SUM($K758:$Q758))</f>
        <v/>
      </c>
      <c r="S758" s="56">
        <f>IF($B758="","",VLOOKUP($C758,Настройки!$A$11:$L$17,9,FALSE))</f>
        <v/>
      </c>
      <c r="T758" s="56">
        <f>IF($B758="","",$R758*$S758)</f>
        <v/>
      </c>
    </row>
    <row r="759">
      <c r="A759" s="20">
        <f>Тех_Движение!$A$756</f>
        <v/>
      </c>
      <c r="B759" s="20">
        <f>IF(Тех_Движение!$F$756&gt;0,Тех_Движение!$I$756,"")</f>
        <v/>
      </c>
      <c r="C759" s="20">
        <f>IF($B759="","",Тех_Движение!$D$756)</f>
        <v/>
      </c>
      <c r="D759" s="42">
        <f>IF($B759="","",Тех_Движение!$B$756)</f>
        <v/>
      </c>
      <c r="E759" s="54">
        <f>IF($B759="","",Тех_Движение!$F$756)</f>
        <v/>
      </c>
      <c r="F759" s="54">
        <f>IF($B759="","",SUMIFS($E$5:$E758,$C$5:$C758,$C759))</f>
        <v/>
      </c>
      <c r="G759" s="54">
        <f>IF($B759="","",MAX(0,$E759-MAX(0,SUMIFS(Тех_Движение!$G$2:$G$5111,Тех_Движение!$D$2:$D$5111,$C759,Тех_Движение!$B$2:$B$5111,"&lt;="&amp;Настройки!$B$5-1)-$F759)))</f>
        <v/>
      </c>
      <c r="H759" s="54">
        <f>IF($B759="","",IF(AND($D759&gt;=Настройки!$B$5,$D759&lt;=Настройки!$B$6),$E759,0))</f>
        <v/>
      </c>
      <c r="I759" s="54">
        <f>IF($B759="","",$G759+$H759-$J759)</f>
        <v/>
      </c>
      <c r="J759" s="54">
        <f>IF($B759="","",MAX(0,$E759-MAX(0,SUMIFS(Тех_Движение!$G$2:$G$5111,Тех_Движение!$D$2:$D$5111,$C759,Тех_Движение!$B$2:$B$5111,"&lt;="&amp;Настройки!$B$6)-$F759)))</f>
        <v/>
      </c>
      <c r="K759" s="54">
        <f>IF(OR($B759="",K$3&lt;$D759+Настройки!$B$7),0,MAX(0,$E759-MAX(0,SUMIFS(Тех_Движение!$G$2:$G$5111,Тех_Движение!$D$2:$D$5111,$C759,Тех_Движение!$B$2:$B$5111,"&lt;="&amp;K$3)-$F759)))</f>
        <v/>
      </c>
      <c r="L759" s="54">
        <f>IF(OR($B759="",L$3&lt;$D759+Настройки!$B$7),0,MAX(0,$E759-MAX(0,SUMIFS(Тех_Движение!$G$2:$G$5111,Тех_Движение!$D$2:$D$5111,$C759,Тех_Движение!$B$2:$B$5111,"&lt;="&amp;L$3)-$F759)))</f>
        <v/>
      </c>
      <c r="M759" s="54">
        <f>IF(OR($B759="",M$3&lt;$D759+Настройки!$B$7),0,MAX(0,$E759-MAX(0,SUMIFS(Тех_Движение!$G$2:$G$5111,Тех_Движение!$D$2:$D$5111,$C759,Тех_Движение!$B$2:$B$5111,"&lt;="&amp;M$3)-$F759)))</f>
        <v/>
      </c>
      <c r="N759" s="54">
        <f>IF(OR($B759="",N$3&lt;$D759+Настройки!$B$7),0,MAX(0,$E759-MAX(0,SUMIFS(Тех_Движение!$G$2:$G$5111,Тех_Движение!$D$2:$D$5111,$C759,Тех_Движение!$B$2:$B$5111,"&lt;="&amp;N$3)-$F759)))</f>
        <v/>
      </c>
      <c r="O759" s="54">
        <f>IF(OR($B759="",O$3&lt;$D759+Настройки!$B$7),0,MAX(0,$E759-MAX(0,SUMIFS(Тех_Движение!$G$2:$G$5111,Тех_Движение!$D$2:$D$5111,$C759,Тех_Движение!$B$2:$B$5111,"&lt;="&amp;O$3)-$F759)))</f>
        <v/>
      </c>
      <c r="P759" s="54">
        <f>IF(OR($B759="",P$3&lt;$D759+Настройки!$B$7),0,MAX(0,$E759-MAX(0,SUMIFS(Тех_Движение!$G$2:$G$5111,Тех_Движение!$D$2:$D$5111,$C759,Тех_Движение!$B$2:$B$5111,"&lt;="&amp;P$3)-$F759)))</f>
        <v/>
      </c>
      <c r="Q759" s="54">
        <f>IF(OR($B759="",Q$3&lt;$D759+Настройки!$B$7),0,MAX(0,$E759-MAX(0,SUMIFS(Тех_Движение!$G$2:$G$5111,Тех_Движение!$D$2:$D$5111,$C759,Тех_Движение!$B$2:$B$5111,"&lt;="&amp;Q$3)-$F759)))</f>
        <v/>
      </c>
      <c r="R759" s="54">
        <f>IF($B759="","",SUM($K759:$Q759))</f>
        <v/>
      </c>
      <c r="S759" s="56">
        <f>IF($B759="","",VLOOKUP($C759,Настройки!$A$11:$L$17,9,FALSE))</f>
        <v/>
      </c>
      <c r="T759" s="56">
        <f>IF($B759="","",$R759*$S759)</f>
        <v/>
      </c>
    </row>
    <row r="760">
      <c r="A760" s="20">
        <f>Тех_Движение!$A$757</f>
        <v/>
      </c>
      <c r="B760" s="20">
        <f>IF(Тех_Движение!$F$757&gt;0,Тех_Движение!$I$757,"")</f>
        <v/>
      </c>
      <c r="C760" s="20">
        <f>IF($B760="","",Тех_Движение!$D$757)</f>
        <v/>
      </c>
      <c r="D760" s="42">
        <f>IF($B760="","",Тех_Движение!$B$757)</f>
        <v/>
      </c>
      <c r="E760" s="54">
        <f>IF($B760="","",Тех_Движение!$F$757)</f>
        <v/>
      </c>
      <c r="F760" s="54">
        <f>IF($B760="","",SUMIFS($E$5:$E759,$C$5:$C759,$C760))</f>
        <v/>
      </c>
      <c r="G760" s="54">
        <f>IF($B760="","",MAX(0,$E760-MAX(0,SUMIFS(Тех_Движение!$G$2:$G$5111,Тех_Движение!$D$2:$D$5111,$C760,Тех_Движение!$B$2:$B$5111,"&lt;="&amp;Настройки!$B$5-1)-$F760)))</f>
        <v/>
      </c>
      <c r="H760" s="54">
        <f>IF($B760="","",IF(AND($D760&gt;=Настройки!$B$5,$D760&lt;=Настройки!$B$6),$E760,0))</f>
        <v/>
      </c>
      <c r="I760" s="54">
        <f>IF($B760="","",$G760+$H760-$J760)</f>
        <v/>
      </c>
      <c r="J760" s="54">
        <f>IF($B760="","",MAX(0,$E760-MAX(0,SUMIFS(Тех_Движение!$G$2:$G$5111,Тех_Движение!$D$2:$D$5111,$C760,Тех_Движение!$B$2:$B$5111,"&lt;="&amp;Настройки!$B$6)-$F760)))</f>
        <v/>
      </c>
      <c r="K760" s="54">
        <f>IF(OR($B760="",K$3&lt;$D760+Настройки!$B$7),0,MAX(0,$E760-MAX(0,SUMIFS(Тех_Движение!$G$2:$G$5111,Тех_Движение!$D$2:$D$5111,$C760,Тех_Движение!$B$2:$B$5111,"&lt;="&amp;K$3)-$F760)))</f>
        <v/>
      </c>
      <c r="L760" s="54">
        <f>IF(OR($B760="",L$3&lt;$D760+Настройки!$B$7),0,MAX(0,$E760-MAX(0,SUMIFS(Тех_Движение!$G$2:$G$5111,Тех_Движение!$D$2:$D$5111,$C760,Тех_Движение!$B$2:$B$5111,"&lt;="&amp;L$3)-$F760)))</f>
        <v/>
      </c>
      <c r="M760" s="54">
        <f>IF(OR($B760="",M$3&lt;$D760+Настройки!$B$7),0,MAX(0,$E760-MAX(0,SUMIFS(Тех_Движение!$G$2:$G$5111,Тех_Движение!$D$2:$D$5111,$C760,Тех_Движение!$B$2:$B$5111,"&lt;="&amp;M$3)-$F760)))</f>
        <v/>
      </c>
      <c r="N760" s="54">
        <f>IF(OR($B760="",N$3&lt;$D760+Настройки!$B$7),0,MAX(0,$E760-MAX(0,SUMIFS(Тех_Движение!$G$2:$G$5111,Тех_Движение!$D$2:$D$5111,$C760,Тех_Движение!$B$2:$B$5111,"&lt;="&amp;N$3)-$F760)))</f>
        <v/>
      </c>
      <c r="O760" s="54">
        <f>IF(OR($B760="",O$3&lt;$D760+Настройки!$B$7),0,MAX(0,$E760-MAX(0,SUMIFS(Тех_Движение!$G$2:$G$5111,Тех_Движение!$D$2:$D$5111,$C760,Тех_Движение!$B$2:$B$5111,"&lt;="&amp;O$3)-$F760)))</f>
        <v/>
      </c>
      <c r="P760" s="54">
        <f>IF(OR($B760="",P$3&lt;$D760+Настройки!$B$7),0,MAX(0,$E760-MAX(0,SUMIFS(Тех_Движение!$G$2:$G$5111,Тех_Движение!$D$2:$D$5111,$C760,Тех_Движение!$B$2:$B$5111,"&lt;="&amp;P$3)-$F760)))</f>
        <v/>
      </c>
      <c r="Q760" s="54">
        <f>IF(OR($B760="",Q$3&lt;$D760+Настройки!$B$7),0,MAX(0,$E760-MAX(0,SUMIFS(Тех_Движение!$G$2:$G$5111,Тех_Движение!$D$2:$D$5111,$C760,Тех_Движение!$B$2:$B$5111,"&lt;="&amp;Q$3)-$F760)))</f>
        <v/>
      </c>
      <c r="R760" s="54">
        <f>IF($B760="","",SUM($K760:$Q760))</f>
        <v/>
      </c>
      <c r="S760" s="56">
        <f>IF($B760="","",VLOOKUP($C760,Настройки!$A$11:$L$17,9,FALSE))</f>
        <v/>
      </c>
      <c r="T760" s="56">
        <f>IF($B760="","",$R760*$S760)</f>
        <v/>
      </c>
    </row>
    <row r="761">
      <c r="A761" s="20">
        <f>Тех_Движение!$A$758</f>
        <v/>
      </c>
      <c r="B761" s="20">
        <f>IF(Тех_Движение!$F$758&gt;0,Тех_Движение!$I$758,"")</f>
        <v/>
      </c>
      <c r="C761" s="20">
        <f>IF($B761="","",Тех_Движение!$D$758)</f>
        <v/>
      </c>
      <c r="D761" s="42">
        <f>IF($B761="","",Тех_Движение!$B$758)</f>
        <v/>
      </c>
      <c r="E761" s="54">
        <f>IF($B761="","",Тех_Движение!$F$758)</f>
        <v/>
      </c>
      <c r="F761" s="54">
        <f>IF($B761="","",SUMIFS($E$5:$E760,$C$5:$C760,$C761))</f>
        <v/>
      </c>
      <c r="G761" s="54">
        <f>IF($B761="","",MAX(0,$E761-MAX(0,SUMIFS(Тех_Движение!$G$2:$G$5111,Тех_Движение!$D$2:$D$5111,$C761,Тех_Движение!$B$2:$B$5111,"&lt;="&amp;Настройки!$B$5-1)-$F761)))</f>
        <v/>
      </c>
      <c r="H761" s="54">
        <f>IF($B761="","",IF(AND($D761&gt;=Настройки!$B$5,$D761&lt;=Настройки!$B$6),$E761,0))</f>
        <v/>
      </c>
      <c r="I761" s="54">
        <f>IF($B761="","",$G761+$H761-$J761)</f>
        <v/>
      </c>
      <c r="J761" s="54">
        <f>IF($B761="","",MAX(0,$E761-MAX(0,SUMIFS(Тех_Движение!$G$2:$G$5111,Тех_Движение!$D$2:$D$5111,$C761,Тех_Движение!$B$2:$B$5111,"&lt;="&amp;Настройки!$B$6)-$F761)))</f>
        <v/>
      </c>
      <c r="K761" s="54">
        <f>IF(OR($B761="",K$3&lt;$D761+Настройки!$B$7),0,MAX(0,$E761-MAX(0,SUMIFS(Тех_Движение!$G$2:$G$5111,Тех_Движение!$D$2:$D$5111,$C761,Тех_Движение!$B$2:$B$5111,"&lt;="&amp;K$3)-$F761)))</f>
        <v/>
      </c>
      <c r="L761" s="54">
        <f>IF(OR($B761="",L$3&lt;$D761+Настройки!$B$7),0,MAX(0,$E761-MAX(0,SUMIFS(Тех_Движение!$G$2:$G$5111,Тех_Движение!$D$2:$D$5111,$C761,Тех_Движение!$B$2:$B$5111,"&lt;="&amp;L$3)-$F761)))</f>
        <v/>
      </c>
      <c r="M761" s="54">
        <f>IF(OR($B761="",M$3&lt;$D761+Настройки!$B$7),0,MAX(0,$E761-MAX(0,SUMIFS(Тех_Движение!$G$2:$G$5111,Тех_Движение!$D$2:$D$5111,$C761,Тех_Движение!$B$2:$B$5111,"&lt;="&amp;M$3)-$F761)))</f>
        <v/>
      </c>
      <c r="N761" s="54">
        <f>IF(OR($B761="",N$3&lt;$D761+Настройки!$B$7),0,MAX(0,$E761-MAX(0,SUMIFS(Тех_Движение!$G$2:$G$5111,Тех_Движение!$D$2:$D$5111,$C761,Тех_Движение!$B$2:$B$5111,"&lt;="&amp;N$3)-$F761)))</f>
        <v/>
      </c>
      <c r="O761" s="54">
        <f>IF(OR($B761="",O$3&lt;$D761+Настройки!$B$7),0,MAX(0,$E761-MAX(0,SUMIFS(Тех_Движение!$G$2:$G$5111,Тех_Движение!$D$2:$D$5111,$C761,Тех_Движение!$B$2:$B$5111,"&lt;="&amp;O$3)-$F761)))</f>
        <v/>
      </c>
      <c r="P761" s="54">
        <f>IF(OR($B761="",P$3&lt;$D761+Настройки!$B$7),0,MAX(0,$E761-MAX(0,SUMIFS(Тех_Движение!$G$2:$G$5111,Тех_Движение!$D$2:$D$5111,$C761,Тех_Движение!$B$2:$B$5111,"&lt;="&amp;P$3)-$F761)))</f>
        <v/>
      </c>
      <c r="Q761" s="54">
        <f>IF(OR($B761="",Q$3&lt;$D761+Настройки!$B$7),0,MAX(0,$E761-MAX(0,SUMIFS(Тех_Движение!$G$2:$G$5111,Тех_Движение!$D$2:$D$5111,$C761,Тех_Движение!$B$2:$B$5111,"&lt;="&amp;Q$3)-$F761)))</f>
        <v/>
      </c>
      <c r="R761" s="54">
        <f>IF($B761="","",SUM($K761:$Q761))</f>
        <v/>
      </c>
      <c r="S761" s="56">
        <f>IF($B761="","",VLOOKUP($C761,Настройки!$A$11:$L$17,9,FALSE))</f>
        <v/>
      </c>
      <c r="T761" s="56">
        <f>IF($B761="","",$R761*$S761)</f>
        <v/>
      </c>
    </row>
    <row r="762">
      <c r="A762" s="20">
        <f>Тех_Движение!$A$759</f>
        <v/>
      </c>
      <c r="B762" s="20">
        <f>IF(Тех_Движение!$F$759&gt;0,Тех_Движение!$I$759,"")</f>
        <v/>
      </c>
      <c r="C762" s="20">
        <f>IF($B762="","",Тех_Движение!$D$759)</f>
        <v/>
      </c>
      <c r="D762" s="42">
        <f>IF($B762="","",Тех_Движение!$B$759)</f>
        <v/>
      </c>
      <c r="E762" s="54">
        <f>IF($B762="","",Тех_Движение!$F$759)</f>
        <v/>
      </c>
      <c r="F762" s="54">
        <f>IF($B762="","",SUMIFS($E$5:$E761,$C$5:$C761,$C762))</f>
        <v/>
      </c>
      <c r="G762" s="54">
        <f>IF($B762="","",MAX(0,$E762-MAX(0,SUMIFS(Тех_Движение!$G$2:$G$5111,Тех_Движение!$D$2:$D$5111,$C762,Тех_Движение!$B$2:$B$5111,"&lt;="&amp;Настройки!$B$5-1)-$F762)))</f>
        <v/>
      </c>
      <c r="H762" s="54">
        <f>IF($B762="","",IF(AND($D762&gt;=Настройки!$B$5,$D762&lt;=Настройки!$B$6),$E762,0))</f>
        <v/>
      </c>
      <c r="I762" s="54">
        <f>IF($B762="","",$G762+$H762-$J762)</f>
        <v/>
      </c>
      <c r="J762" s="54">
        <f>IF($B762="","",MAX(0,$E762-MAX(0,SUMIFS(Тех_Движение!$G$2:$G$5111,Тех_Движение!$D$2:$D$5111,$C762,Тех_Движение!$B$2:$B$5111,"&lt;="&amp;Настройки!$B$6)-$F762)))</f>
        <v/>
      </c>
      <c r="K762" s="54">
        <f>IF(OR($B762="",K$3&lt;$D762+Настройки!$B$7),0,MAX(0,$E762-MAX(0,SUMIFS(Тех_Движение!$G$2:$G$5111,Тех_Движение!$D$2:$D$5111,$C762,Тех_Движение!$B$2:$B$5111,"&lt;="&amp;K$3)-$F762)))</f>
        <v/>
      </c>
      <c r="L762" s="54">
        <f>IF(OR($B762="",L$3&lt;$D762+Настройки!$B$7),0,MAX(0,$E762-MAX(0,SUMIFS(Тех_Движение!$G$2:$G$5111,Тех_Движение!$D$2:$D$5111,$C762,Тех_Движение!$B$2:$B$5111,"&lt;="&amp;L$3)-$F762)))</f>
        <v/>
      </c>
      <c r="M762" s="54">
        <f>IF(OR($B762="",M$3&lt;$D762+Настройки!$B$7),0,MAX(0,$E762-MAX(0,SUMIFS(Тех_Движение!$G$2:$G$5111,Тех_Движение!$D$2:$D$5111,$C762,Тех_Движение!$B$2:$B$5111,"&lt;="&amp;M$3)-$F762)))</f>
        <v/>
      </c>
      <c r="N762" s="54">
        <f>IF(OR($B762="",N$3&lt;$D762+Настройки!$B$7),0,MAX(0,$E762-MAX(0,SUMIFS(Тех_Движение!$G$2:$G$5111,Тех_Движение!$D$2:$D$5111,$C762,Тех_Движение!$B$2:$B$5111,"&lt;="&amp;N$3)-$F762)))</f>
        <v/>
      </c>
      <c r="O762" s="54">
        <f>IF(OR($B762="",O$3&lt;$D762+Настройки!$B$7),0,MAX(0,$E762-MAX(0,SUMIFS(Тех_Движение!$G$2:$G$5111,Тех_Движение!$D$2:$D$5111,$C762,Тех_Движение!$B$2:$B$5111,"&lt;="&amp;O$3)-$F762)))</f>
        <v/>
      </c>
      <c r="P762" s="54">
        <f>IF(OR($B762="",P$3&lt;$D762+Настройки!$B$7),0,MAX(0,$E762-MAX(0,SUMIFS(Тех_Движение!$G$2:$G$5111,Тех_Движение!$D$2:$D$5111,$C762,Тех_Движение!$B$2:$B$5111,"&lt;="&amp;P$3)-$F762)))</f>
        <v/>
      </c>
      <c r="Q762" s="54">
        <f>IF(OR($B762="",Q$3&lt;$D762+Настройки!$B$7),0,MAX(0,$E762-MAX(0,SUMIFS(Тех_Движение!$G$2:$G$5111,Тех_Движение!$D$2:$D$5111,$C762,Тех_Движение!$B$2:$B$5111,"&lt;="&amp;Q$3)-$F762)))</f>
        <v/>
      </c>
      <c r="R762" s="54">
        <f>IF($B762="","",SUM($K762:$Q762))</f>
        <v/>
      </c>
      <c r="S762" s="56">
        <f>IF($B762="","",VLOOKUP($C762,Настройки!$A$11:$L$17,9,FALSE))</f>
        <v/>
      </c>
      <c r="T762" s="56">
        <f>IF($B762="","",$R762*$S762)</f>
        <v/>
      </c>
    </row>
    <row r="763">
      <c r="A763" s="20">
        <f>Тех_Движение!$A$760</f>
        <v/>
      </c>
      <c r="B763" s="20">
        <f>IF(Тех_Движение!$F$760&gt;0,Тех_Движение!$I$760,"")</f>
        <v/>
      </c>
      <c r="C763" s="20">
        <f>IF($B763="","",Тех_Движение!$D$760)</f>
        <v/>
      </c>
      <c r="D763" s="42">
        <f>IF($B763="","",Тех_Движение!$B$760)</f>
        <v/>
      </c>
      <c r="E763" s="54">
        <f>IF($B763="","",Тех_Движение!$F$760)</f>
        <v/>
      </c>
      <c r="F763" s="54">
        <f>IF($B763="","",SUMIFS($E$5:$E762,$C$5:$C762,$C763))</f>
        <v/>
      </c>
      <c r="G763" s="54">
        <f>IF($B763="","",MAX(0,$E763-MAX(0,SUMIFS(Тех_Движение!$G$2:$G$5111,Тех_Движение!$D$2:$D$5111,$C763,Тех_Движение!$B$2:$B$5111,"&lt;="&amp;Настройки!$B$5-1)-$F763)))</f>
        <v/>
      </c>
      <c r="H763" s="54">
        <f>IF($B763="","",IF(AND($D763&gt;=Настройки!$B$5,$D763&lt;=Настройки!$B$6),$E763,0))</f>
        <v/>
      </c>
      <c r="I763" s="54">
        <f>IF($B763="","",$G763+$H763-$J763)</f>
        <v/>
      </c>
      <c r="J763" s="54">
        <f>IF($B763="","",MAX(0,$E763-MAX(0,SUMIFS(Тех_Движение!$G$2:$G$5111,Тех_Движение!$D$2:$D$5111,$C763,Тех_Движение!$B$2:$B$5111,"&lt;="&amp;Настройки!$B$6)-$F763)))</f>
        <v/>
      </c>
      <c r="K763" s="54">
        <f>IF(OR($B763="",K$3&lt;$D763+Настройки!$B$7),0,MAX(0,$E763-MAX(0,SUMIFS(Тех_Движение!$G$2:$G$5111,Тех_Движение!$D$2:$D$5111,$C763,Тех_Движение!$B$2:$B$5111,"&lt;="&amp;K$3)-$F763)))</f>
        <v/>
      </c>
      <c r="L763" s="54">
        <f>IF(OR($B763="",L$3&lt;$D763+Настройки!$B$7),0,MAX(0,$E763-MAX(0,SUMIFS(Тех_Движение!$G$2:$G$5111,Тех_Движение!$D$2:$D$5111,$C763,Тех_Движение!$B$2:$B$5111,"&lt;="&amp;L$3)-$F763)))</f>
        <v/>
      </c>
      <c r="M763" s="54">
        <f>IF(OR($B763="",M$3&lt;$D763+Настройки!$B$7),0,MAX(0,$E763-MAX(0,SUMIFS(Тех_Движение!$G$2:$G$5111,Тех_Движение!$D$2:$D$5111,$C763,Тех_Движение!$B$2:$B$5111,"&lt;="&amp;M$3)-$F763)))</f>
        <v/>
      </c>
      <c r="N763" s="54">
        <f>IF(OR($B763="",N$3&lt;$D763+Настройки!$B$7),0,MAX(0,$E763-MAX(0,SUMIFS(Тех_Движение!$G$2:$G$5111,Тех_Движение!$D$2:$D$5111,$C763,Тех_Движение!$B$2:$B$5111,"&lt;="&amp;N$3)-$F763)))</f>
        <v/>
      </c>
      <c r="O763" s="54">
        <f>IF(OR($B763="",O$3&lt;$D763+Настройки!$B$7),0,MAX(0,$E763-MAX(0,SUMIFS(Тех_Движение!$G$2:$G$5111,Тех_Движение!$D$2:$D$5111,$C763,Тех_Движение!$B$2:$B$5111,"&lt;="&amp;O$3)-$F763)))</f>
        <v/>
      </c>
      <c r="P763" s="54">
        <f>IF(OR($B763="",P$3&lt;$D763+Настройки!$B$7),0,MAX(0,$E763-MAX(0,SUMIFS(Тех_Движение!$G$2:$G$5111,Тех_Движение!$D$2:$D$5111,$C763,Тех_Движение!$B$2:$B$5111,"&lt;="&amp;P$3)-$F763)))</f>
        <v/>
      </c>
      <c r="Q763" s="54">
        <f>IF(OR($B763="",Q$3&lt;$D763+Настройки!$B$7),0,MAX(0,$E763-MAX(0,SUMIFS(Тех_Движение!$G$2:$G$5111,Тех_Движение!$D$2:$D$5111,$C763,Тех_Движение!$B$2:$B$5111,"&lt;="&amp;Q$3)-$F763)))</f>
        <v/>
      </c>
      <c r="R763" s="54">
        <f>IF($B763="","",SUM($K763:$Q763))</f>
        <v/>
      </c>
      <c r="S763" s="56">
        <f>IF($B763="","",VLOOKUP($C763,Настройки!$A$11:$L$17,9,FALSE))</f>
        <v/>
      </c>
      <c r="T763" s="56">
        <f>IF($B763="","",$R763*$S763)</f>
        <v/>
      </c>
    </row>
    <row r="764">
      <c r="A764" s="20">
        <f>Тех_Движение!$A$761</f>
        <v/>
      </c>
      <c r="B764" s="20">
        <f>IF(Тех_Движение!$F$761&gt;0,Тех_Движение!$I$761,"")</f>
        <v/>
      </c>
      <c r="C764" s="20">
        <f>IF($B764="","",Тех_Движение!$D$761)</f>
        <v/>
      </c>
      <c r="D764" s="42">
        <f>IF($B764="","",Тех_Движение!$B$761)</f>
        <v/>
      </c>
      <c r="E764" s="54">
        <f>IF($B764="","",Тех_Движение!$F$761)</f>
        <v/>
      </c>
      <c r="F764" s="54">
        <f>IF($B764="","",SUMIFS($E$5:$E763,$C$5:$C763,$C764))</f>
        <v/>
      </c>
      <c r="G764" s="54">
        <f>IF($B764="","",MAX(0,$E764-MAX(0,SUMIFS(Тех_Движение!$G$2:$G$5111,Тех_Движение!$D$2:$D$5111,$C764,Тех_Движение!$B$2:$B$5111,"&lt;="&amp;Настройки!$B$5-1)-$F764)))</f>
        <v/>
      </c>
      <c r="H764" s="54">
        <f>IF($B764="","",IF(AND($D764&gt;=Настройки!$B$5,$D764&lt;=Настройки!$B$6),$E764,0))</f>
        <v/>
      </c>
      <c r="I764" s="54">
        <f>IF($B764="","",$G764+$H764-$J764)</f>
        <v/>
      </c>
      <c r="J764" s="54">
        <f>IF($B764="","",MAX(0,$E764-MAX(0,SUMIFS(Тех_Движение!$G$2:$G$5111,Тех_Движение!$D$2:$D$5111,$C764,Тех_Движение!$B$2:$B$5111,"&lt;="&amp;Настройки!$B$6)-$F764)))</f>
        <v/>
      </c>
      <c r="K764" s="54">
        <f>IF(OR($B764="",K$3&lt;$D764+Настройки!$B$7),0,MAX(0,$E764-MAX(0,SUMIFS(Тех_Движение!$G$2:$G$5111,Тех_Движение!$D$2:$D$5111,$C764,Тех_Движение!$B$2:$B$5111,"&lt;="&amp;K$3)-$F764)))</f>
        <v/>
      </c>
      <c r="L764" s="54">
        <f>IF(OR($B764="",L$3&lt;$D764+Настройки!$B$7),0,MAX(0,$E764-MAX(0,SUMIFS(Тех_Движение!$G$2:$G$5111,Тех_Движение!$D$2:$D$5111,$C764,Тех_Движение!$B$2:$B$5111,"&lt;="&amp;L$3)-$F764)))</f>
        <v/>
      </c>
      <c r="M764" s="54">
        <f>IF(OR($B764="",M$3&lt;$D764+Настройки!$B$7),0,MAX(0,$E764-MAX(0,SUMIFS(Тех_Движение!$G$2:$G$5111,Тех_Движение!$D$2:$D$5111,$C764,Тех_Движение!$B$2:$B$5111,"&lt;="&amp;M$3)-$F764)))</f>
        <v/>
      </c>
      <c r="N764" s="54">
        <f>IF(OR($B764="",N$3&lt;$D764+Настройки!$B$7),0,MAX(0,$E764-MAX(0,SUMIFS(Тех_Движение!$G$2:$G$5111,Тех_Движение!$D$2:$D$5111,$C764,Тех_Движение!$B$2:$B$5111,"&lt;="&amp;N$3)-$F764)))</f>
        <v/>
      </c>
      <c r="O764" s="54">
        <f>IF(OR($B764="",O$3&lt;$D764+Настройки!$B$7),0,MAX(0,$E764-MAX(0,SUMIFS(Тех_Движение!$G$2:$G$5111,Тех_Движение!$D$2:$D$5111,$C764,Тех_Движение!$B$2:$B$5111,"&lt;="&amp;O$3)-$F764)))</f>
        <v/>
      </c>
      <c r="P764" s="54">
        <f>IF(OR($B764="",P$3&lt;$D764+Настройки!$B$7),0,MAX(0,$E764-MAX(0,SUMIFS(Тех_Движение!$G$2:$G$5111,Тех_Движение!$D$2:$D$5111,$C764,Тех_Движение!$B$2:$B$5111,"&lt;="&amp;P$3)-$F764)))</f>
        <v/>
      </c>
      <c r="Q764" s="54">
        <f>IF(OR($B764="",Q$3&lt;$D764+Настройки!$B$7),0,MAX(0,$E764-MAX(0,SUMIFS(Тех_Движение!$G$2:$G$5111,Тех_Движение!$D$2:$D$5111,$C764,Тех_Движение!$B$2:$B$5111,"&lt;="&amp;Q$3)-$F764)))</f>
        <v/>
      </c>
      <c r="R764" s="54">
        <f>IF($B764="","",SUM($K764:$Q764))</f>
        <v/>
      </c>
      <c r="S764" s="56">
        <f>IF($B764="","",VLOOKUP($C764,Настройки!$A$11:$L$17,9,FALSE))</f>
        <v/>
      </c>
      <c r="T764" s="56">
        <f>IF($B764="","",$R764*$S764)</f>
        <v/>
      </c>
    </row>
    <row r="765">
      <c r="A765" s="20">
        <f>Тех_Движение!$A$762</f>
        <v/>
      </c>
      <c r="B765" s="20">
        <f>IF(Тех_Движение!$F$762&gt;0,Тех_Движение!$I$762,"")</f>
        <v/>
      </c>
      <c r="C765" s="20">
        <f>IF($B765="","",Тех_Движение!$D$762)</f>
        <v/>
      </c>
      <c r="D765" s="42">
        <f>IF($B765="","",Тех_Движение!$B$762)</f>
        <v/>
      </c>
      <c r="E765" s="54">
        <f>IF($B765="","",Тех_Движение!$F$762)</f>
        <v/>
      </c>
      <c r="F765" s="54">
        <f>IF($B765="","",SUMIFS($E$5:$E764,$C$5:$C764,$C765))</f>
        <v/>
      </c>
      <c r="G765" s="54">
        <f>IF($B765="","",MAX(0,$E765-MAX(0,SUMIFS(Тех_Движение!$G$2:$G$5111,Тех_Движение!$D$2:$D$5111,$C765,Тех_Движение!$B$2:$B$5111,"&lt;="&amp;Настройки!$B$5-1)-$F765)))</f>
        <v/>
      </c>
      <c r="H765" s="54">
        <f>IF($B765="","",IF(AND($D765&gt;=Настройки!$B$5,$D765&lt;=Настройки!$B$6),$E765,0))</f>
        <v/>
      </c>
      <c r="I765" s="54">
        <f>IF($B765="","",$G765+$H765-$J765)</f>
        <v/>
      </c>
      <c r="J765" s="54">
        <f>IF($B765="","",MAX(0,$E765-MAX(0,SUMIFS(Тех_Движение!$G$2:$G$5111,Тех_Движение!$D$2:$D$5111,$C765,Тех_Движение!$B$2:$B$5111,"&lt;="&amp;Настройки!$B$6)-$F765)))</f>
        <v/>
      </c>
      <c r="K765" s="54">
        <f>IF(OR($B765="",K$3&lt;$D765+Настройки!$B$7),0,MAX(0,$E765-MAX(0,SUMIFS(Тех_Движение!$G$2:$G$5111,Тех_Движение!$D$2:$D$5111,$C765,Тех_Движение!$B$2:$B$5111,"&lt;="&amp;K$3)-$F765)))</f>
        <v/>
      </c>
      <c r="L765" s="54">
        <f>IF(OR($B765="",L$3&lt;$D765+Настройки!$B$7),0,MAX(0,$E765-MAX(0,SUMIFS(Тех_Движение!$G$2:$G$5111,Тех_Движение!$D$2:$D$5111,$C765,Тех_Движение!$B$2:$B$5111,"&lt;="&amp;L$3)-$F765)))</f>
        <v/>
      </c>
      <c r="M765" s="54">
        <f>IF(OR($B765="",M$3&lt;$D765+Настройки!$B$7),0,MAX(0,$E765-MAX(0,SUMIFS(Тех_Движение!$G$2:$G$5111,Тех_Движение!$D$2:$D$5111,$C765,Тех_Движение!$B$2:$B$5111,"&lt;="&amp;M$3)-$F765)))</f>
        <v/>
      </c>
      <c r="N765" s="54">
        <f>IF(OR($B765="",N$3&lt;$D765+Настройки!$B$7),0,MAX(0,$E765-MAX(0,SUMIFS(Тех_Движение!$G$2:$G$5111,Тех_Движение!$D$2:$D$5111,$C765,Тех_Движение!$B$2:$B$5111,"&lt;="&amp;N$3)-$F765)))</f>
        <v/>
      </c>
      <c r="O765" s="54">
        <f>IF(OR($B765="",O$3&lt;$D765+Настройки!$B$7),0,MAX(0,$E765-MAX(0,SUMIFS(Тех_Движение!$G$2:$G$5111,Тех_Движение!$D$2:$D$5111,$C765,Тех_Движение!$B$2:$B$5111,"&lt;="&amp;O$3)-$F765)))</f>
        <v/>
      </c>
      <c r="P765" s="54">
        <f>IF(OR($B765="",P$3&lt;$D765+Настройки!$B$7),0,MAX(0,$E765-MAX(0,SUMIFS(Тех_Движение!$G$2:$G$5111,Тех_Движение!$D$2:$D$5111,$C765,Тех_Движение!$B$2:$B$5111,"&lt;="&amp;P$3)-$F765)))</f>
        <v/>
      </c>
      <c r="Q765" s="54">
        <f>IF(OR($B765="",Q$3&lt;$D765+Настройки!$B$7),0,MAX(0,$E765-MAX(0,SUMIFS(Тех_Движение!$G$2:$G$5111,Тех_Движение!$D$2:$D$5111,$C765,Тех_Движение!$B$2:$B$5111,"&lt;="&amp;Q$3)-$F765)))</f>
        <v/>
      </c>
      <c r="R765" s="54">
        <f>IF($B765="","",SUM($K765:$Q765))</f>
        <v/>
      </c>
      <c r="S765" s="56">
        <f>IF($B765="","",VLOOKUP($C765,Настройки!$A$11:$L$17,9,FALSE))</f>
        <v/>
      </c>
      <c r="T765" s="56">
        <f>IF($B765="","",$R765*$S765)</f>
        <v/>
      </c>
    </row>
    <row r="766">
      <c r="A766" s="20">
        <f>Тех_Движение!$A$763</f>
        <v/>
      </c>
      <c r="B766" s="20">
        <f>IF(Тех_Движение!$F$763&gt;0,Тех_Движение!$I$763,"")</f>
        <v/>
      </c>
      <c r="C766" s="20">
        <f>IF($B766="","",Тех_Движение!$D$763)</f>
        <v/>
      </c>
      <c r="D766" s="42">
        <f>IF($B766="","",Тех_Движение!$B$763)</f>
        <v/>
      </c>
      <c r="E766" s="54">
        <f>IF($B766="","",Тех_Движение!$F$763)</f>
        <v/>
      </c>
      <c r="F766" s="54">
        <f>IF($B766="","",SUMIFS($E$5:$E765,$C$5:$C765,$C766))</f>
        <v/>
      </c>
      <c r="G766" s="54">
        <f>IF($B766="","",MAX(0,$E766-MAX(0,SUMIFS(Тех_Движение!$G$2:$G$5111,Тех_Движение!$D$2:$D$5111,$C766,Тех_Движение!$B$2:$B$5111,"&lt;="&amp;Настройки!$B$5-1)-$F766)))</f>
        <v/>
      </c>
      <c r="H766" s="54">
        <f>IF($B766="","",IF(AND($D766&gt;=Настройки!$B$5,$D766&lt;=Настройки!$B$6),$E766,0))</f>
        <v/>
      </c>
      <c r="I766" s="54">
        <f>IF($B766="","",$G766+$H766-$J766)</f>
        <v/>
      </c>
      <c r="J766" s="54">
        <f>IF($B766="","",MAX(0,$E766-MAX(0,SUMIFS(Тех_Движение!$G$2:$G$5111,Тех_Движение!$D$2:$D$5111,$C766,Тех_Движение!$B$2:$B$5111,"&lt;="&amp;Настройки!$B$6)-$F766)))</f>
        <v/>
      </c>
      <c r="K766" s="54">
        <f>IF(OR($B766="",K$3&lt;$D766+Настройки!$B$7),0,MAX(0,$E766-MAX(0,SUMIFS(Тех_Движение!$G$2:$G$5111,Тех_Движение!$D$2:$D$5111,$C766,Тех_Движение!$B$2:$B$5111,"&lt;="&amp;K$3)-$F766)))</f>
        <v/>
      </c>
      <c r="L766" s="54">
        <f>IF(OR($B766="",L$3&lt;$D766+Настройки!$B$7),0,MAX(0,$E766-MAX(0,SUMIFS(Тех_Движение!$G$2:$G$5111,Тех_Движение!$D$2:$D$5111,$C766,Тех_Движение!$B$2:$B$5111,"&lt;="&amp;L$3)-$F766)))</f>
        <v/>
      </c>
      <c r="M766" s="54">
        <f>IF(OR($B766="",M$3&lt;$D766+Настройки!$B$7),0,MAX(0,$E766-MAX(0,SUMIFS(Тех_Движение!$G$2:$G$5111,Тех_Движение!$D$2:$D$5111,$C766,Тех_Движение!$B$2:$B$5111,"&lt;="&amp;M$3)-$F766)))</f>
        <v/>
      </c>
      <c r="N766" s="54">
        <f>IF(OR($B766="",N$3&lt;$D766+Настройки!$B$7),0,MAX(0,$E766-MAX(0,SUMIFS(Тех_Движение!$G$2:$G$5111,Тех_Движение!$D$2:$D$5111,$C766,Тех_Движение!$B$2:$B$5111,"&lt;="&amp;N$3)-$F766)))</f>
        <v/>
      </c>
      <c r="O766" s="54">
        <f>IF(OR($B766="",O$3&lt;$D766+Настройки!$B$7),0,MAX(0,$E766-MAX(0,SUMIFS(Тех_Движение!$G$2:$G$5111,Тех_Движение!$D$2:$D$5111,$C766,Тех_Движение!$B$2:$B$5111,"&lt;="&amp;O$3)-$F766)))</f>
        <v/>
      </c>
      <c r="P766" s="54">
        <f>IF(OR($B766="",P$3&lt;$D766+Настройки!$B$7),0,MAX(0,$E766-MAX(0,SUMIFS(Тех_Движение!$G$2:$G$5111,Тех_Движение!$D$2:$D$5111,$C766,Тех_Движение!$B$2:$B$5111,"&lt;="&amp;P$3)-$F766)))</f>
        <v/>
      </c>
      <c r="Q766" s="54">
        <f>IF(OR($B766="",Q$3&lt;$D766+Настройки!$B$7),0,MAX(0,$E766-MAX(0,SUMIFS(Тех_Движение!$G$2:$G$5111,Тех_Движение!$D$2:$D$5111,$C766,Тех_Движение!$B$2:$B$5111,"&lt;="&amp;Q$3)-$F766)))</f>
        <v/>
      </c>
      <c r="R766" s="54">
        <f>IF($B766="","",SUM($K766:$Q766))</f>
        <v/>
      </c>
      <c r="S766" s="56">
        <f>IF($B766="","",VLOOKUP($C766,Настройки!$A$11:$L$17,9,FALSE))</f>
        <v/>
      </c>
      <c r="T766" s="56">
        <f>IF($B766="","",$R766*$S766)</f>
        <v/>
      </c>
    </row>
    <row r="767">
      <c r="A767" s="20">
        <f>Тех_Движение!$A$764</f>
        <v/>
      </c>
      <c r="B767" s="20">
        <f>IF(Тех_Движение!$F$764&gt;0,Тех_Движение!$I$764,"")</f>
        <v/>
      </c>
      <c r="C767" s="20">
        <f>IF($B767="","",Тех_Движение!$D$764)</f>
        <v/>
      </c>
      <c r="D767" s="42">
        <f>IF($B767="","",Тех_Движение!$B$764)</f>
        <v/>
      </c>
      <c r="E767" s="54">
        <f>IF($B767="","",Тех_Движение!$F$764)</f>
        <v/>
      </c>
      <c r="F767" s="54">
        <f>IF($B767="","",SUMIFS($E$5:$E766,$C$5:$C766,$C767))</f>
        <v/>
      </c>
      <c r="G767" s="54">
        <f>IF($B767="","",MAX(0,$E767-MAX(0,SUMIFS(Тех_Движение!$G$2:$G$5111,Тех_Движение!$D$2:$D$5111,$C767,Тех_Движение!$B$2:$B$5111,"&lt;="&amp;Настройки!$B$5-1)-$F767)))</f>
        <v/>
      </c>
      <c r="H767" s="54">
        <f>IF($B767="","",IF(AND($D767&gt;=Настройки!$B$5,$D767&lt;=Настройки!$B$6),$E767,0))</f>
        <v/>
      </c>
      <c r="I767" s="54">
        <f>IF($B767="","",$G767+$H767-$J767)</f>
        <v/>
      </c>
      <c r="J767" s="54">
        <f>IF($B767="","",MAX(0,$E767-MAX(0,SUMIFS(Тех_Движение!$G$2:$G$5111,Тех_Движение!$D$2:$D$5111,$C767,Тех_Движение!$B$2:$B$5111,"&lt;="&amp;Настройки!$B$6)-$F767)))</f>
        <v/>
      </c>
      <c r="K767" s="54">
        <f>IF(OR($B767="",K$3&lt;$D767+Настройки!$B$7),0,MAX(0,$E767-MAX(0,SUMIFS(Тех_Движение!$G$2:$G$5111,Тех_Движение!$D$2:$D$5111,$C767,Тех_Движение!$B$2:$B$5111,"&lt;="&amp;K$3)-$F767)))</f>
        <v/>
      </c>
      <c r="L767" s="54">
        <f>IF(OR($B767="",L$3&lt;$D767+Настройки!$B$7),0,MAX(0,$E767-MAX(0,SUMIFS(Тех_Движение!$G$2:$G$5111,Тех_Движение!$D$2:$D$5111,$C767,Тех_Движение!$B$2:$B$5111,"&lt;="&amp;L$3)-$F767)))</f>
        <v/>
      </c>
      <c r="M767" s="54">
        <f>IF(OR($B767="",M$3&lt;$D767+Настройки!$B$7),0,MAX(0,$E767-MAX(0,SUMIFS(Тех_Движение!$G$2:$G$5111,Тех_Движение!$D$2:$D$5111,$C767,Тех_Движение!$B$2:$B$5111,"&lt;="&amp;M$3)-$F767)))</f>
        <v/>
      </c>
      <c r="N767" s="54">
        <f>IF(OR($B767="",N$3&lt;$D767+Настройки!$B$7),0,MAX(0,$E767-MAX(0,SUMIFS(Тех_Движение!$G$2:$G$5111,Тех_Движение!$D$2:$D$5111,$C767,Тех_Движение!$B$2:$B$5111,"&lt;="&amp;N$3)-$F767)))</f>
        <v/>
      </c>
      <c r="O767" s="54">
        <f>IF(OR($B767="",O$3&lt;$D767+Настройки!$B$7),0,MAX(0,$E767-MAX(0,SUMIFS(Тех_Движение!$G$2:$G$5111,Тех_Движение!$D$2:$D$5111,$C767,Тех_Движение!$B$2:$B$5111,"&lt;="&amp;O$3)-$F767)))</f>
        <v/>
      </c>
      <c r="P767" s="54">
        <f>IF(OR($B767="",P$3&lt;$D767+Настройки!$B$7),0,MAX(0,$E767-MAX(0,SUMIFS(Тех_Движение!$G$2:$G$5111,Тех_Движение!$D$2:$D$5111,$C767,Тех_Движение!$B$2:$B$5111,"&lt;="&amp;P$3)-$F767)))</f>
        <v/>
      </c>
      <c r="Q767" s="54">
        <f>IF(OR($B767="",Q$3&lt;$D767+Настройки!$B$7),0,MAX(0,$E767-MAX(0,SUMIFS(Тех_Движение!$G$2:$G$5111,Тех_Движение!$D$2:$D$5111,$C767,Тех_Движение!$B$2:$B$5111,"&lt;="&amp;Q$3)-$F767)))</f>
        <v/>
      </c>
      <c r="R767" s="54">
        <f>IF($B767="","",SUM($K767:$Q767))</f>
        <v/>
      </c>
      <c r="S767" s="56">
        <f>IF($B767="","",VLOOKUP($C767,Настройки!$A$11:$L$17,9,FALSE))</f>
        <v/>
      </c>
      <c r="T767" s="56">
        <f>IF($B767="","",$R767*$S767)</f>
        <v/>
      </c>
    </row>
    <row r="768">
      <c r="A768" s="20">
        <f>Тех_Движение!$A$765</f>
        <v/>
      </c>
      <c r="B768" s="20">
        <f>IF(Тех_Движение!$F$765&gt;0,Тех_Движение!$I$765,"")</f>
        <v/>
      </c>
      <c r="C768" s="20">
        <f>IF($B768="","",Тех_Движение!$D$765)</f>
        <v/>
      </c>
      <c r="D768" s="42">
        <f>IF($B768="","",Тех_Движение!$B$765)</f>
        <v/>
      </c>
      <c r="E768" s="54">
        <f>IF($B768="","",Тех_Движение!$F$765)</f>
        <v/>
      </c>
      <c r="F768" s="54">
        <f>IF($B768="","",SUMIFS($E$5:$E767,$C$5:$C767,$C768))</f>
        <v/>
      </c>
      <c r="G768" s="54">
        <f>IF($B768="","",MAX(0,$E768-MAX(0,SUMIFS(Тех_Движение!$G$2:$G$5111,Тех_Движение!$D$2:$D$5111,$C768,Тех_Движение!$B$2:$B$5111,"&lt;="&amp;Настройки!$B$5-1)-$F768)))</f>
        <v/>
      </c>
      <c r="H768" s="54">
        <f>IF($B768="","",IF(AND($D768&gt;=Настройки!$B$5,$D768&lt;=Настройки!$B$6),$E768,0))</f>
        <v/>
      </c>
      <c r="I768" s="54">
        <f>IF($B768="","",$G768+$H768-$J768)</f>
        <v/>
      </c>
      <c r="J768" s="54">
        <f>IF($B768="","",MAX(0,$E768-MAX(0,SUMIFS(Тех_Движение!$G$2:$G$5111,Тех_Движение!$D$2:$D$5111,$C768,Тех_Движение!$B$2:$B$5111,"&lt;="&amp;Настройки!$B$6)-$F768)))</f>
        <v/>
      </c>
      <c r="K768" s="54">
        <f>IF(OR($B768="",K$3&lt;$D768+Настройки!$B$7),0,MAX(0,$E768-MAX(0,SUMIFS(Тех_Движение!$G$2:$G$5111,Тех_Движение!$D$2:$D$5111,$C768,Тех_Движение!$B$2:$B$5111,"&lt;="&amp;K$3)-$F768)))</f>
        <v/>
      </c>
      <c r="L768" s="54">
        <f>IF(OR($B768="",L$3&lt;$D768+Настройки!$B$7),0,MAX(0,$E768-MAX(0,SUMIFS(Тех_Движение!$G$2:$G$5111,Тех_Движение!$D$2:$D$5111,$C768,Тех_Движение!$B$2:$B$5111,"&lt;="&amp;L$3)-$F768)))</f>
        <v/>
      </c>
      <c r="M768" s="54">
        <f>IF(OR($B768="",M$3&lt;$D768+Настройки!$B$7),0,MAX(0,$E768-MAX(0,SUMIFS(Тех_Движение!$G$2:$G$5111,Тех_Движение!$D$2:$D$5111,$C768,Тех_Движение!$B$2:$B$5111,"&lt;="&amp;M$3)-$F768)))</f>
        <v/>
      </c>
      <c r="N768" s="54">
        <f>IF(OR($B768="",N$3&lt;$D768+Настройки!$B$7),0,MAX(0,$E768-MAX(0,SUMIFS(Тех_Движение!$G$2:$G$5111,Тех_Движение!$D$2:$D$5111,$C768,Тех_Движение!$B$2:$B$5111,"&lt;="&amp;N$3)-$F768)))</f>
        <v/>
      </c>
      <c r="O768" s="54">
        <f>IF(OR($B768="",O$3&lt;$D768+Настройки!$B$7),0,MAX(0,$E768-MAX(0,SUMIFS(Тех_Движение!$G$2:$G$5111,Тех_Движение!$D$2:$D$5111,$C768,Тех_Движение!$B$2:$B$5111,"&lt;="&amp;O$3)-$F768)))</f>
        <v/>
      </c>
      <c r="P768" s="54">
        <f>IF(OR($B768="",P$3&lt;$D768+Настройки!$B$7),0,MAX(0,$E768-MAX(0,SUMIFS(Тех_Движение!$G$2:$G$5111,Тех_Движение!$D$2:$D$5111,$C768,Тех_Движение!$B$2:$B$5111,"&lt;="&amp;P$3)-$F768)))</f>
        <v/>
      </c>
      <c r="Q768" s="54">
        <f>IF(OR($B768="",Q$3&lt;$D768+Настройки!$B$7),0,MAX(0,$E768-MAX(0,SUMIFS(Тех_Движение!$G$2:$G$5111,Тех_Движение!$D$2:$D$5111,$C768,Тех_Движение!$B$2:$B$5111,"&lt;="&amp;Q$3)-$F768)))</f>
        <v/>
      </c>
      <c r="R768" s="54">
        <f>IF($B768="","",SUM($K768:$Q768))</f>
        <v/>
      </c>
      <c r="S768" s="56">
        <f>IF($B768="","",VLOOKUP($C768,Настройки!$A$11:$L$17,9,FALSE))</f>
        <v/>
      </c>
      <c r="T768" s="56">
        <f>IF($B768="","",$R768*$S768)</f>
        <v/>
      </c>
    </row>
    <row r="769">
      <c r="A769" s="20">
        <f>Тех_Движение!$A$766</f>
        <v/>
      </c>
      <c r="B769" s="20">
        <f>IF(Тех_Движение!$F$766&gt;0,Тех_Движение!$I$766,"")</f>
        <v/>
      </c>
      <c r="C769" s="20">
        <f>IF($B769="","",Тех_Движение!$D$766)</f>
        <v/>
      </c>
      <c r="D769" s="42">
        <f>IF($B769="","",Тех_Движение!$B$766)</f>
        <v/>
      </c>
      <c r="E769" s="54">
        <f>IF($B769="","",Тех_Движение!$F$766)</f>
        <v/>
      </c>
      <c r="F769" s="54">
        <f>IF($B769="","",SUMIFS($E$5:$E768,$C$5:$C768,$C769))</f>
        <v/>
      </c>
      <c r="G769" s="54">
        <f>IF($B769="","",MAX(0,$E769-MAX(0,SUMIFS(Тех_Движение!$G$2:$G$5111,Тех_Движение!$D$2:$D$5111,$C769,Тех_Движение!$B$2:$B$5111,"&lt;="&amp;Настройки!$B$5-1)-$F769)))</f>
        <v/>
      </c>
      <c r="H769" s="54">
        <f>IF($B769="","",IF(AND($D769&gt;=Настройки!$B$5,$D769&lt;=Настройки!$B$6),$E769,0))</f>
        <v/>
      </c>
      <c r="I769" s="54">
        <f>IF($B769="","",$G769+$H769-$J769)</f>
        <v/>
      </c>
      <c r="J769" s="54">
        <f>IF($B769="","",MAX(0,$E769-MAX(0,SUMIFS(Тех_Движение!$G$2:$G$5111,Тех_Движение!$D$2:$D$5111,$C769,Тех_Движение!$B$2:$B$5111,"&lt;="&amp;Настройки!$B$6)-$F769)))</f>
        <v/>
      </c>
      <c r="K769" s="54">
        <f>IF(OR($B769="",K$3&lt;$D769+Настройки!$B$7),0,MAX(0,$E769-MAX(0,SUMIFS(Тех_Движение!$G$2:$G$5111,Тех_Движение!$D$2:$D$5111,$C769,Тех_Движение!$B$2:$B$5111,"&lt;="&amp;K$3)-$F769)))</f>
        <v/>
      </c>
      <c r="L769" s="54">
        <f>IF(OR($B769="",L$3&lt;$D769+Настройки!$B$7),0,MAX(0,$E769-MAX(0,SUMIFS(Тех_Движение!$G$2:$G$5111,Тех_Движение!$D$2:$D$5111,$C769,Тех_Движение!$B$2:$B$5111,"&lt;="&amp;L$3)-$F769)))</f>
        <v/>
      </c>
      <c r="M769" s="54">
        <f>IF(OR($B769="",M$3&lt;$D769+Настройки!$B$7),0,MAX(0,$E769-MAX(0,SUMIFS(Тех_Движение!$G$2:$G$5111,Тех_Движение!$D$2:$D$5111,$C769,Тех_Движение!$B$2:$B$5111,"&lt;="&amp;M$3)-$F769)))</f>
        <v/>
      </c>
      <c r="N769" s="54">
        <f>IF(OR($B769="",N$3&lt;$D769+Настройки!$B$7),0,MAX(0,$E769-MAX(0,SUMIFS(Тех_Движение!$G$2:$G$5111,Тех_Движение!$D$2:$D$5111,$C769,Тех_Движение!$B$2:$B$5111,"&lt;="&amp;N$3)-$F769)))</f>
        <v/>
      </c>
      <c r="O769" s="54">
        <f>IF(OR($B769="",O$3&lt;$D769+Настройки!$B$7),0,MAX(0,$E769-MAX(0,SUMIFS(Тех_Движение!$G$2:$G$5111,Тех_Движение!$D$2:$D$5111,$C769,Тех_Движение!$B$2:$B$5111,"&lt;="&amp;O$3)-$F769)))</f>
        <v/>
      </c>
      <c r="P769" s="54">
        <f>IF(OR($B769="",P$3&lt;$D769+Настройки!$B$7),0,MAX(0,$E769-MAX(0,SUMIFS(Тех_Движение!$G$2:$G$5111,Тех_Движение!$D$2:$D$5111,$C769,Тех_Движение!$B$2:$B$5111,"&lt;="&amp;P$3)-$F769)))</f>
        <v/>
      </c>
      <c r="Q769" s="54">
        <f>IF(OR($B769="",Q$3&lt;$D769+Настройки!$B$7),0,MAX(0,$E769-MAX(0,SUMIFS(Тех_Движение!$G$2:$G$5111,Тех_Движение!$D$2:$D$5111,$C769,Тех_Движение!$B$2:$B$5111,"&lt;="&amp;Q$3)-$F769)))</f>
        <v/>
      </c>
      <c r="R769" s="54">
        <f>IF($B769="","",SUM($K769:$Q769))</f>
        <v/>
      </c>
      <c r="S769" s="56">
        <f>IF($B769="","",VLOOKUP($C769,Настройки!$A$11:$L$17,9,FALSE))</f>
        <v/>
      </c>
      <c r="T769" s="56">
        <f>IF($B769="","",$R769*$S769)</f>
        <v/>
      </c>
    </row>
    <row r="770">
      <c r="A770" s="20">
        <f>Тех_Движение!$A$767</f>
        <v/>
      </c>
      <c r="B770" s="20">
        <f>IF(Тех_Движение!$F$767&gt;0,Тех_Движение!$I$767,"")</f>
        <v/>
      </c>
      <c r="C770" s="20">
        <f>IF($B770="","",Тех_Движение!$D$767)</f>
        <v/>
      </c>
      <c r="D770" s="42">
        <f>IF($B770="","",Тех_Движение!$B$767)</f>
        <v/>
      </c>
      <c r="E770" s="54">
        <f>IF($B770="","",Тех_Движение!$F$767)</f>
        <v/>
      </c>
      <c r="F770" s="54">
        <f>IF($B770="","",SUMIFS($E$5:$E769,$C$5:$C769,$C770))</f>
        <v/>
      </c>
      <c r="G770" s="54">
        <f>IF($B770="","",MAX(0,$E770-MAX(0,SUMIFS(Тех_Движение!$G$2:$G$5111,Тех_Движение!$D$2:$D$5111,$C770,Тех_Движение!$B$2:$B$5111,"&lt;="&amp;Настройки!$B$5-1)-$F770)))</f>
        <v/>
      </c>
      <c r="H770" s="54">
        <f>IF($B770="","",IF(AND($D770&gt;=Настройки!$B$5,$D770&lt;=Настройки!$B$6),$E770,0))</f>
        <v/>
      </c>
      <c r="I770" s="54">
        <f>IF($B770="","",$G770+$H770-$J770)</f>
        <v/>
      </c>
      <c r="J770" s="54">
        <f>IF($B770="","",MAX(0,$E770-MAX(0,SUMIFS(Тех_Движение!$G$2:$G$5111,Тех_Движение!$D$2:$D$5111,$C770,Тех_Движение!$B$2:$B$5111,"&lt;="&amp;Настройки!$B$6)-$F770)))</f>
        <v/>
      </c>
      <c r="K770" s="54">
        <f>IF(OR($B770="",K$3&lt;$D770+Настройки!$B$7),0,MAX(0,$E770-MAX(0,SUMIFS(Тех_Движение!$G$2:$G$5111,Тех_Движение!$D$2:$D$5111,$C770,Тех_Движение!$B$2:$B$5111,"&lt;="&amp;K$3)-$F770)))</f>
        <v/>
      </c>
      <c r="L770" s="54">
        <f>IF(OR($B770="",L$3&lt;$D770+Настройки!$B$7),0,MAX(0,$E770-MAX(0,SUMIFS(Тех_Движение!$G$2:$G$5111,Тех_Движение!$D$2:$D$5111,$C770,Тех_Движение!$B$2:$B$5111,"&lt;="&amp;L$3)-$F770)))</f>
        <v/>
      </c>
      <c r="M770" s="54">
        <f>IF(OR($B770="",M$3&lt;$D770+Настройки!$B$7),0,MAX(0,$E770-MAX(0,SUMIFS(Тех_Движение!$G$2:$G$5111,Тех_Движение!$D$2:$D$5111,$C770,Тех_Движение!$B$2:$B$5111,"&lt;="&amp;M$3)-$F770)))</f>
        <v/>
      </c>
      <c r="N770" s="54">
        <f>IF(OR($B770="",N$3&lt;$D770+Настройки!$B$7),0,MAX(0,$E770-MAX(0,SUMIFS(Тех_Движение!$G$2:$G$5111,Тех_Движение!$D$2:$D$5111,$C770,Тех_Движение!$B$2:$B$5111,"&lt;="&amp;N$3)-$F770)))</f>
        <v/>
      </c>
      <c r="O770" s="54">
        <f>IF(OR($B770="",O$3&lt;$D770+Настройки!$B$7),0,MAX(0,$E770-MAX(0,SUMIFS(Тех_Движение!$G$2:$G$5111,Тех_Движение!$D$2:$D$5111,$C770,Тех_Движение!$B$2:$B$5111,"&lt;="&amp;O$3)-$F770)))</f>
        <v/>
      </c>
      <c r="P770" s="54">
        <f>IF(OR($B770="",P$3&lt;$D770+Настройки!$B$7),0,MAX(0,$E770-MAX(0,SUMIFS(Тех_Движение!$G$2:$G$5111,Тех_Движение!$D$2:$D$5111,$C770,Тех_Движение!$B$2:$B$5111,"&lt;="&amp;P$3)-$F770)))</f>
        <v/>
      </c>
      <c r="Q770" s="54">
        <f>IF(OR($B770="",Q$3&lt;$D770+Настройки!$B$7),0,MAX(0,$E770-MAX(0,SUMIFS(Тех_Движение!$G$2:$G$5111,Тех_Движение!$D$2:$D$5111,$C770,Тех_Движение!$B$2:$B$5111,"&lt;="&amp;Q$3)-$F770)))</f>
        <v/>
      </c>
      <c r="R770" s="54">
        <f>IF($B770="","",SUM($K770:$Q770))</f>
        <v/>
      </c>
      <c r="S770" s="56">
        <f>IF($B770="","",VLOOKUP($C770,Настройки!$A$11:$L$17,9,FALSE))</f>
        <v/>
      </c>
      <c r="T770" s="56">
        <f>IF($B770="","",$R770*$S770)</f>
        <v/>
      </c>
    </row>
    <row r="771">
      <c r="A771" s="20">
        <f>Тех_Движение!$A$768</f>
        <v/>
      </c>
      <c r="B771" s="20">
        <f>IF(Тех_Движение!$F$768&gt;0,Тех_Движение!$I$768,"")</f>
        <v/>
      </c>
      <c r="C771" s="20">
        <f>IF($B771="","",Тех_Движение!$D$768)</f>
        <v/>
      </c>
      <c r="D771" s="42">
        <f>IF($B771="","",Тех_Движение!$B$768)</f>
        <v/>
      </c>
      <c r="E771" s="54">
        <f>IF($B771="","",Тех_Движение!$F$768)</f>
        <v/>
      </c>
      <c r="F771" s="54">
        <f>IF($B771="","",SUMIFS($E$5:$E770,$C$5:$C770,$C771))</f>
        <v/>
      </c>
      <c r="G771" s="54">
        <f>IF($B771="","",MAX(0,$E771-MAX(0,SUMIFS(Тех_Движение!$G$2:$G$5111,Тех_Движение!$D$2:$D$5111,$C771,Тех_Движение!$B$2:$B$5111,"&lt;="&amp;Настройки!$B$5-1)-$F771)))</f>
        <v/>
      </c>
      <c r="H771" s="54">
        <f>IF($B771="","",IF(AND($D771&gt;=Настройки!$B$5,$D771&lt;=Настройки!$B$6),$E771,0))</f>
        <v/>
      </c>
      <c r="I771" s="54">
        <f>IF($B771="","",$G771+$H771-$J771)</f>
        <v/>
      </c>
      <c r="J771" s="54">
        <f>IF($B771="","",MAX(0,$E771-MAX(0,SUMIFS(Тех_Движение!$G$2:$G$5111,Тех_Движение!$D$2:$D$5111,$C771,Тех_Движение!$B$2:$B$5111,"&lt;="&amp;Настройки!$B$6)-$F771)))</f>
        <v/>
      </c>
      <c r="K771" s="54">
        <f>IF(OR($B771="",K$3&lt;$D771+Настройки!$B$7),0,MAX(0,$E771-MAX(0,SUMIFS(Тех_Движение!$G$2:$G$5111,Тех_Движение!$D$2:$D$5111,$C771,Тех_Движение!$B$2:$B$5111,"&lt;="&amp;K$3)-$F771)))</f>
        <v/>
      </c>
      <c r="L771" s="54">
        <f>IF(OR($B771="",L$3&lt;$D771+Настройки!$B$7),0,MAX(0,$E771-MAX(0,SUMIFS(Тех_Движение!$G$2:$G$5111,Тех_Движение!$D$2:$D$5111,$C771,Тех_Движение!$B$2:$B$5111,"&lt;="&amp;L$3)-$F771)))</f>
        <v/>
      </c>
      <c r="M771" s="54">
        <f>IF(OR($B771="",M$3&lt;$D771+Настройки!$B$7),0,MAX(0,$E771-MAX(0,SUMIFS(Тех_Движение!$G$2:$G$5111,Тех_Движение!$D$2:$D$5111,$C771,Тех_Движение!$B$2:$B$5111,"&lt;="&amp;M$3)-$F771)))</f>
        <v/>
      </c>
      <c r="N771" s="54">
        <f>IF(OR($B771="",N$3&lt;$D771+Настройки!$B$7),0,MAX(0,$E771-MAX(0,SUMIFS(Тех_Движение!$G$2:$G$5111,Тех_Движение!$D$2:$D$5111,$C771,Тех_Движение!$B$2:$B$5111,"&lt;="&amp;N$3)-$F771)))</f>
        <v/>
      </c>
      <c r="O771" s="54">
        <f>IF(OR($B771="",O$3&lt;$D771+Настройки!$B$7),0,MAX(0,$E771-MAX(0,SUMIFS(Тех_Движение!$G$2:$G$5111,Тех_Движение!$D$2:$D$5111,$C771,Тех_Движение!$B$2:$B$5111,"&lt;="&amp;O$3)-$F771)))</f>
        <v/>
      </c>
      <c r="P771" s="54">
        <f>IF(OR($B771="",P$3&lt;$D771+Настройки!$B$7),0,MAX(0,$E771-MAX(0,SUMIFS(Тех_Движение!$G$2:$G$5111,Тех_Движение!$D$2:$D$5111,$C771,Тех_Движение!$B$2:$B$5111,"&lt;="&amp;P$3)-$F771)))</f>
        <v/>
      </c>
      <c r="Q771" s="54">
        <f>IF(OR($B771="",Q$3&lt;$D771+Настройки!$B$7),0,MAX(0,$E771-MAX(0,SUMIFS(Тех_Движение!$G$2:$G$5111,Тех_Движение!$D$2:$D$5111,$C771,Тех_Движение!$B$2:$B$5111,"&lt;="&amp;Q$3)-$F771)))</f>
        <v/>
      </c>
      <c r="R771" s="54">
        <f>IF($B771="","",SUM($K771:$Q771))</f>
        <v/>
      </c>
      <c r="S771" s="56">
        <f>IF($B771="","",VLOOKUP($C771,Настройки!$A$11:$L$17,9,FALSE))</f>
        <v/>
      </c>
      <c r="T771" s="56">
        <f>IF($B771="","",$R771*$S771)</f>
        <v/>
      </c>
    </row>
    <row r="772">
      <c r="A772" s="20">
        <f>Тех_Движение!$A$769</f>
        <v/>
      </c>
      <c r="B772" s="20">
        <f>IF(Тех_Движение!$F$769&gt;0,Тех_Движение!$I$769,"")</f>
        <v/>
      </c>
      <c r="C772" s="20">
        <f>IF($B772="","",Тех_Движение!$D$769)</f>
        <v/>
      </c>
      <c r="D772" s="42">
        <f>IF($B772="","",Тех_Движение!$B$769)</f>
        <v/>
      </c>
      <c r="E772" s="54">
        <f>IF($B772="","",Тех_Движение!$F$769)</f>
        <v/>
      </c>
      <c r="F772" s="54">
        <f>IF($B772="","",SUMIFS($E$5:$E771,$C$5:$C771,$C772))</f>
        <v/>
      </c>
      <c r="G772" s="54">
        <f>IF($B772="","",MAX(0,$E772-MAX(0,SUMIFS(Тех_Движение!$G$2:$G$5111,Тех_Движение!$D$2:$D$5111,$C772,Тех_Движение!$B$2:$B$5111,"&lt;="&amp;Настройки!$B$5-1)-$F772)))</f>
        <v/>
      </c>
      <c r="H772" s="54">
        <f>IF($B772="","",IF(AND($D772&gt;=Настройки!$B$5,$D772&lt;=Настройки!$B$6),$E772,0))</f>
        <v/>
      </c>
      <c r="I772" s="54">
        <f>IF($B772="","",$G772+$H772-$J772)</f>
        <v/>
      </c>
      <c r="J772" s="54">
        <f>IF($B772="","",MAX(0,$E772-MAX(0,SUMIFS(Тех_Движение!$G$2:$G$5111,Тех_Движение!$D$2:$D$5111,$C772,Тех_Движение!$B$2:$B$5111,"&lt;="&amp;Настройки!$B$6)-$F772)))</f>
        <v/>
      </c>
      <c r="K772" s="54">
        <f>IF(OR($B772="",K$3&lt;$D772+Настройки!$B$7),0,MAX(0,$E772-MAX(0,SUMIFS(Тех_Движение!$G$2:$G$5111,Тех_Движение!$D$2:$D$5111,$C772,Тех_Движение!$B$2:$B$5111,"&lt;="&amp;K$3)-$F772)))</f>
        <v/>
      </c>
      <c r="L772" s="54">
        <f>IF(OR($B772="",L$3&lt;$D772+Настройки!$B$7),0,MAX(0,$E772-MAX(0,SUMIFS(Тех_Движение!$G$2:$G$5111,Тех_Движение!$D$2:$D$5111,$C772,Тех_Движение!$B$2:$B$5111,"&lt;="&amp;L$3)-$F772)))</f>
        <v/>
      </c>
      <c r="M772" s="54">
        <f>IF(OR($B772="",M$3&lt;$D772+Настройки!$B$7),0,MAX(0,$E772-MAX(0,SUMIFS(Тех_Движение!$G$2:$G$5111,Тех_Движение!$D$2:$D$5111,$C772,Тех_Движение!$B$2:$B$5111,"&lt;="&amp;M$3)-$F772)))</f>
        <v/>
      </c>
      <c r="N772" s="54">
        <f>IF(OR($B772="",N$3&lt;$D772+Настройки!$B$7),0,MAX(0,$E772-MAX(0,SUMIFS(Тех_Движение!$G$2:$G$5111,Тех_Движение!$D$2:$D$5111,$C772,Тех_Движение!$B$2:$B$5111,"&lt;="&amp;N$3)-$F772)))</f>
        <v/>
      </c>
      <c r="O772" s="54">
        <f>IF(OR($B772="",O$3&lt;$D772+Настройки!$B$7),0,MAX(0,$E772-MAX(0,SUMIFS(Тех_Движение!$G$2:$G$5111,Тех_Движение!$D$2:$D$5111,$C772,Тех_Движение!$B$2:$B$5111,"&lt;="&amp;O$3)-$F772)))</f>
        <v/>
      </c>
      <c r="P772" s="54">
        <f>IF(OR($B772="",P$3&lt;$D772+Настройки!$B$7),0,MAX(0,$E772-MAX(0,SUMIFS(Тех_Движение!$G$2:$G$5111,Тех_Движение!$D$2:$D$5111,$C772,Тех_Движение!$B$2:$B$5111,"&lt;="&amp;P$3)-$F772)))</f>
        <v/>
      </c>
      <c r="Q772" s="54">
        <f>IF(OR($B772="",Q$3&lt;$D772+Настройки!$B$7),0,MAX(0,$E772-MAX(0,SUMIFS(Тех_Движение!$G$2:$G$5111,Тех_Движение!$D$2:$D$5111,$C772,Тех_Движение!$B$2:$B$5111,"&lt;="&amp;Q$3)-$F772)))</f>
        <v/>
      </c>
      <c r="R772" s="54">
        <f>IF($B772="","",SUM($K772:$Q772))</f>
        <v/>
      </c>
      <c r="S772" s="56">
        <f>IF($B772="","",VLOOKUP($C772,Настройки!$A$11:$L$17,9,FALSE))</f>
        <v/>
      </c>
      <c r="T772" s="56">
        <f>IF($B772="","",$R772*$S772)</f>
        <v/>
      </c>
    </row>
    <row r="773">
      <c r="A773" s="20">
        <f>Тех_Движение!$A$770</f>
        <v/>
      </c>
      <c r="B773" s="20">
        <f>IF(Тех_Движение!$F$770&gt;0,Тех_Движение!$I$770,"")</f>
        <v/>
      </c>
      <c r="C773" s="20">
        <f>IF($B773="","",Тех_Движение!$D$770)</f>
        <v/>
      </c>
      <c r="D773" s="42">
        <f>IF($B773="","",Тех_Движение!$B$770)</f>
        <v/>
      </c>
      <c r="E773" s="54">
        <f>IF($B773="","",Тех_Движение!$F$770)</f>
        <v/>
      </c>
      <c r="F773" s="54">
        <f>IF($B773="","",SUMIFS($E$5:$E772,$C$5:$C772,$C773))</f>
        <v/>
      </c>
      <c r="G773" s="54">
        <f>IF($B773="","",MAX(0,$E773-MAX(0,SUMIFS(Тех_Движение!$G$2:$G$5111,Тех_Движение!$D$2:$D$5111,$C773,Тех_Движение!$B$2:$B$5111,"&lt;="&amp;Настройки!$B$5-1)-$F773)))</f>
        <v/>
      </c>
      <c r="H773" s="54">
        <f>IF($B773="","",IF(AND($D773&gt;=Настройки!$B$5,$D773&lt;=Настройки!$B$6),$E773,0))</f>
        <v/>
      </c>
      <c r="I773" s="54">
        <f>IF($B773="","",$G773+$H773-$J773)</f>
        <v/>
      </c>
      <c r="J773" s="54">
        <f>IF($B773="","",MAX(0,$E773-MAX(0,SUMIFS(Тех_Движение!$G$2:$G$5111,Тех_Движение!$D$2:$D$5111,$C773,Тех_Движение!$B$2:$B$5111,"&lt;="&amp;Настройки!$B$6)-$F773)))</f>
        <v/>
      </c>
      <c r="K773" s="54">
        <f>IF(OR($B773="",K$3&lt;$D773+Настройки!$B$7),0,MAX(0,$E773-MAX(0,SUMIFS(Тех_Движение!$G$2:$G$5111,Тех_Движение!$D$2:$D$5111,$C773,Тех_Движение!$B$2:$B$5111,"&lt;="&amp;K$3)-$F773)))</f>
        <v/>
      </c>
      <c r="L773" s="54">
        <f>IF(OR($B773="",L$3&lt;$D773+Настройки!$B$7),0,MAX(0,$E773-MAX(0,SUMIFS(Тех_Движение!$G$2:$G$5111,Тех_Движение!$D$2:$D$5111,$C773,Тех_Движение!$B$2:$B$5111,"&lt;="&amp;L$3)-$F773)))</f>
        <v/>
      </c>
      <c r="M773" s="54">
        <f>IF(OR($B773="",M$3&lt;$D773+Настройки!$B$7),0,MAX(0,$E773-MAX(0,SUMIFS(Тех_Движение!$G$2:$G$5111,Тех_Движение!$D$2:$D$5111,$C773,Тех_Движение!$B$2:$B$5111,"&lt;="&amp;M$3)-$F773)))</f>
        <v/>
      </c>
      <c r="N773" s="54">
        <f>IF(OR($B773="",N$3&lt;$D773+Настройки!$B$7),0,MAX(0,$E773-MAX(0,SUMIFS(Тех_Движение!$G$2:$G$5111,Тех_Движение!$D$2:$D$5111,$C773,Тех_Движение!$B$2:$B$5111,"&lt;="&amp;N$3)-$F773)))</f>
        <v/>
      </c>
      <c r="O773" s="54">
        <f>IF(OR($B773="",O$3&lt;$D773+Настройки!$B$7),0,MAX(0,$E773-MAX(0,SUMIFS(Тех_Движение!$G$2:$G$5111,Тех_Движение!$D$2:$D$5111,$C773,Тех_Движение!$B$2:$B$5111,"&lt;="&amp;O$3)-$F773)))</f>
        <v/>
      </c>
      <c r="P773" s="54">
        <f>IF(OR($B773="",P$3&lt;$D773+Настройки!$B$7),0,MAX(0,$E773-MAX(0,SUMIFS(Тех_Движение!$G$2:$G$5111,Тех_Движение!$D$2:$D$5111,$C773,Тех_Движение!$B$2:$B$5111,"&lt;="&amp;P$3)-$F773)))</f>
        <v/>
      </c>
      <c r="Q773" s="54">
        <f>IF(OR($B773="",Q$3&lt;$D773+Настройки!$B$7),0,MAX(0,$E773-MAX(0,SUMIFS(Тех_Движение!$G$2:$G$5111,Тех_Движение!$D$2:$D$5111,$C773,Тех_Движение!$B$2:$B$5111,"&lt;="&amp;Q$3)-$F773)))</f>
        <v/>
      </c>
      <c r="R773" s="54">
        <f>IF($B773="","",SUM($K773:$Q773))</f>
        <v/>
      </c>
      <c r="S773" s="56">
        <f>IF($B773="","",VLOOKUP($C773,Настройки!$A$11:$L$17,9,FALSE))</f>
        <v/>
      </c>
      <c r="T773" s="56">
        <f>IF($B773="","",$R773*$S773)</f>
        <v/>
      </c>
    </row>
    <row r="774">
      <c r="A774" s="20">
        <f>Тех_Движение!$A$771</f>
        <v/>
      </c>
      <c r="B774" s="20">
        <f>IF(Тех_Движение!$F$771&gt;0,Тех_Движение!$I$771,"")</f>
        <v/>
      </c>
      <c r="C774" s="20">
        <f>IF($B774="","",Тех_Движение!$D$771)</f>
        <v/>
      </c>
      <c r="D774" s="42">
        <f>IF($B774="","",Тех_Движение!$B$771)</f>
        <v/>
      </c>
      <c r="E774" s="54">
        <f>IF($B774="","",Тех_Движение!$F$771)</f>
        <v/>
      </c>
      <c r="F774" s="54">
        <f>IF($B774="","",SUMIFS($E$5:$E773,$C$5:$C773,$C774))</f>
        <v/>
      </c>
      <c r="G774" s="54">
        <f>IF($B774="","",MAX(0,$E774-MAX(0,SUMIFS(Тех_Движение!$G$2:$G$5111,Тех_Движение!$D$2:$D$5111,$C774,Тех_Движение!$B$2:$B$5111,"&lt;="&amp;Настройки!$B$5-1)-$F774)))</f>
        <v/>
      </c>
      <c r="H774" s="54">
        <f>IF($B774="","",IF(AND($D774&gt;=Настройки!$B$5,$D774&lt;=Настройки!$B$6),$E774,0))</f>
        <v/>
      </c>
      <c r="I774" s="54">
        <f>IF($B774="","",$G774+$H774-$J774)</f>
        <v/>
      </c>
      <c r="J774" s="54">
        <f>IF($B774="","",MAX(0,$E774-MAX(0,SUMIFS(Тех_Движение!$G$2:$G$5111,Тех_Движение!$D$2:$D$5111,$C774,Тех_Движение!$B$2:$B$5111,"&lt;="&amp;Настройки!$B$6)-$F774)))</f>
        <v/>
      </c>
      <c r="K774" s="54">
        <f>IF(OR($B774="",K$3&lt;$D774+Настройки!$B$7),0,MAX(0,$E774-MAX(0,SUMIFS(Тех_Движение!$G$2:$G$5111,Тех_Движение!$D$2:$D$5111,$C774,Тех_Движение!$B$2:$B$5111,"&lt;="&amp;K$3)-$F774)))</f>
        <v/>
      </c>
      <c r="L774" s="54">
        <f>IF(OR($B774="",L$3&lt;$D774+Настройки!$B$7),0,MAX(0,$E774-MAX(0,SUMIFS(Тех_Движение!$G$2:$G$5111,Тех_Движение!$D$2:$D$5111,$C774,Тех_Движение!$B$2:$B$5111,"&lt;="&amp;L$3)-$F774)))</f>
        <v/>
      </c>
      <c r="M774" s="54">
        <f>IF(OR($B774="",M$3&lt;$D774+Настройки!$B$7),0,MAX(0,$E774-MAX(0,SUMIFS(Тех_Движение!$G$2:$G$5111,Тех_Движение!$D$2:$D$5111,$C774,Тех_Движение!$B$2:$B$5111,"&lt;="&amp;M$3)-$F774)))</f>
        <v/>
      </c>
      <c r="N774" s="54">
        <f>IF(OR($B774="",N$3&lt;$D774+Настройки!$B$7),0,MAX(0,$E774-MAX(0,SUMIFS(Тех_Движение!$G$2:$G$5111,Тех_Движение!$D$2:$D$5111,$C774,Тех_Движение!$B$2:$B$5111,"&lt;="&amp;N$3)-$F774)))</f>
        <v/>
      </c>
      <c r="O774" s="54">
        <f>IF(OR($B774="",O$3&lt;$D774+Настройки!$B$7),0,MAX(0,$E774-MAX(0,SUMIFS(Тех_Движение!$G$2:$G$5111,Тех_Движение!$D$2:$D$5111,$C774,Тех_Движение!$B$2:$B$5111,"&lt;="&amp;O$3)-$F774)))</f>
        <v/>
      </c>
      <c r="P774" s="54">
        <f>IF(OR($B774="",P$3&lt;$D774+Настройки!$B$7),0,MAX(0,$E774-MAX(0,SUMIFS(Тех_Движение!$G$2:$G$5111,Тех_Движение!$D$2:$D$5111,$C774,Тех_Движение!$B$2:$B$5111,"&lt;="&amp;P$3)-$F774)))</f>
        <v/>
      </c>
      <c r="Q774" s="54">
        <f>IF(OR($B774="",Q$3&lt;$D774+Настройки!$B$7),0,MAX(0,$E774-MAX(0,SUMIFS(Тех_Движение!$G$2:$G$5111,Тех_Движение!$D$2:$D$5111,$C774,Тех_Движение!$B$2:$B$5111,"&lt;="&amp;Q$3)-$F774)))</f>
        <v/>
      </c>
      <c r="R774" s="54">
        <f>IF($B774="","",SUM($K774:$Q774))</f>
        <v/>
      </c>
      <c r="S774" s="56">
        <f>IF($B774="","",VLOOKUP($C774,Настройки!$A$11:$L$17,9,FALSE))</f>
        <v/>
      </c>
      <c r="T774" s="56">
        <f>IF($B774="","",$R774*$S774)</f>
        <v/>
      </c>
    </row>
    <row r="775">
      <c r="A775" s="20">
        <f>Тех_Движение!$A$772</f>
        <v/>
      </c>
      <c r="B775" s="20">
        <f>IF(Тех_Движение!$F$772&gt;0,Тех_Движение!$I$772,"")</f>
        <v/>
      </c>
      <c r="C775" s="20">
        <f>IF($B775="","",Тех_Движение!$D$772)</f>
        <v/>
      </c>
      <c r="D775" s="42">
        <f>IF($B775="","",Тех_Движение!$B$772)</f>
        <v/>
      </c>
      <c r="E775" s="54">
        <f>IF($B775="","",Тех_Движение!$F$772)</f>
        <v/>
      </c>
      <c r="F775" s="54">
        <f>IF($B775="","",SUMIFS($E$5:$E774,$C$5:$C774,$C775))</f>
        <v/>
      </c>
      <c r="G775" s="54">
        <f>IF($B775="","",MAX(0,$E775-MAX(0,SUMIFS(Тех_Движение!$G$2:$G$5111,Тех_Движение!$D$2:$D$5111,$C775,Тех_Движение!$B$2:$B$5111,"&lt;="&amp;Настройки!$B$5-1)-$F775)))</f>
        <v/>
      </c>
      <c r="H775" s="54">
        <f>IF($B775="","",IF(AND($D775&gt;=Настройки!$B$5,$D775&lt;=Настройки!$B$6),$E775,0))</f>
        <v/>
      </c>
      <c r="I775" s="54">
        <f>IF($B775="","",$G775+$H775-$J775)</f>
        <v/>
      </c>
      <c r="J775" s="54">
        <f>IF($B775="","",MAX(0,$E775-MAX(0,SUMIFS(Тех_Движение!$G$2:$G$5111,Тех_Движение!$D$2:$D$5111,$C775,Тех_Движение!$B$2:$B$5111,"&lt;="&amp;Настройки!$B$6)-$F775)))</f>
        <v/>
      </c>
      <c r="K775" s="54">
        <f>IF(OR($B775="",K$3&lt;$D775+Настройки!$B$7),0,MAX(0,$E775-MAX(0,SUMIFS(Тех_Движение!$G$2:$G$5111,Тех_Движение!$D$2:$D$5111,$C775,Тех_Движение!$B$2:$B$5111,"&lt;="&amp;K$3)-$F775)))</f>
        <v/>
      </c>
      <c r="L775" s="54">
        <f>IF(OR($B775="",L$3&lt;$D775+Настройки!$B$7),0,MAX(0,$E775-MAX(0,SUMIFS(Тех_Движение!$G$2:$G$5111,Тех_Движение!$D$2:$D$5111,$C775,Тех_Движение!$B$2:$B$5111,"&lt;="&amp;L$3)-$F775)))</f>
        <v/>
      </c>
      <c r="M775" s="54">
        <f>IF(OR($B775="",M$3&lt;$D775+Настройки!$B$7),0,MAX(0,$E775-MAX(0,SUMIFS(Тех_Движение!$G$2:$G$5111,Тех_Движение!$D$2:$D$5111,$C775,Тех_Движение!$B$2:$B$5111,"&lt;="&amp;M$3)-$F775)))</f>
        <v/>
      </c>
      <c r="N775" s="54">
        <f>IF(OR($B775="",N$3&lt;$D775+Настройки!$B$7),0,MAX(0,$E775-MAX(0,SUMIFS(Тех_Движение!$G$2:$G$5111,Тех_Движение!$D$2:$D$5111,$C775,Тех_Движение!$B$2:$B$5111,"&lt;="&amp;N$3)-$F775)))</f>
        <v/>
      </c>
      <c r="O775" s="54">
        <f>IF(OR($B775="",O$3&lt;$D775+Настройки!$B$7),0,MAX(0,$E775-MAX(0,SUMIFS(Тех_Движение!$G$2:$G$5111,Тех_Движение!$D$2:$D$5111,$C775,Тех_Движение!$B$2:$B$5111,"&lt;="&amp;O$3)-$F775)))</f>
        <v/>
      </c>
      <c r="P775" s="54">
        <f>IF(OR($B775="",P$3&lt;$D775+Настройки!$B$7),0,MAX(0,$E775-MAX(0,SUMIFS(Тех_Движение!$G$2:$G$5111,Тех_Движение!$D$2:$D$5111,$C775,Тех_Движение!$B$2:$B$5111,"&lt;="&amp;P$3)-$F775)))</f>
        <v/>
      </c>
      <c r="Q775" s="54">
        <f>IF(OR($B775="",Q$3&lt;$D775+Настройки!$B$7),0,MAX(0,$E775-MAX(0,SUMIFS(Тех_Движение!$G$2:$G$5111,Тех_Движение!$D$2:$D$5111,$C775,Тех_Движение!$B$2:$B$5111,"&lt;="&amp;Q$3)-$F775)))</f>
        <v/>
      </c>
      <c r="R775" s="54">
        <f>IF($B775="","",SUM($K775:$Q775))</f>
        <v/>
      </c>
      <c r="S775" s="56">
        <f>IF($B775="","",VLOOKUP($C775,Настройки!$A$11:$L$17,9,FALSE))</f>
        <v/>
      </c>
      <c r="T775" s="56">
        <f>IF($B775="","",$R775*$S775)</f>
        <v/>
      </c>
    </row>
    <row r="776">
      <c r="A776" s="20">
        <f>Тех_Движение!$A$773</f>
        <v/>
      </c>
      <c r="B776" s="20">
        <f>IF(Тех_Движение!$F$773&gt;0,Тех_Движение!$I$773,"")</f>
        <v/>
      </c>
      <c r="C776" s="20">
        <f>IF($B776="","",Тех_Движение!$D$773)</f>
        <v/>
      </c>
      <c r="D776" s="42">
        <f>IF($B776="","",Тех_Движение!$B$773)</f>
        <v/>
      </c>
      <c r="E776" s="54">
        <f>IF($B776="","",Тех_Движение!$F$773)</f>
        <v/>
      </c>
      <c r="F776" s="54">
        <f>IF($B776="","",SUMIFS($E$5:$E775,$C$5:$C775,$C776))</f>
        <v/>
      </c>
      <c r="G776" s="54">
        <f>IF($B776="","",MAX(0,$E776-MAX(0,SUMIFS(Тех_Движение!$G$2:$G$5111,Тех_Движение!$D$2:$D$5111,$C776,Тех_Движение!$B$2:$B$5111,"&lt;="&amp;Настройки!$B$5-1)-$F776)))</f>
        <v/>
      </c>
      <c r="H776" s="54">
        <f>IF($B776="","",IF(AND($D776&gt;=Настройки!$B$5,$D776&lt;=Настройки!$B$6),$E776,0))</f>
        <v/>
      </c>
      <c r="I776" s="54">
        <f>IF($B776="","",$G776+$H776-$J776)</f>
        <v/>
      </c>
      <c r="J776" s="54">
        <f>IF($B776="","",MAX(0,$E776-MAX(0,SUMIFS(Тех_Движение!$G$2:$G$5111,Тех_Движение!$D$2:$D$5111,$C776,Тех_Движение!$B$2:$B$5111,"&lt;="&amp;Настройки!$B$6)-$F776)))</f>
        <v/>
      </c>
      <c r="K776" s="54">
        <f>IF(OR($B776="",K$3&lt;$D776+Настройки!$B$7),0,MAX(0,$E776-MAX(0,SUMIFS(Тех_Движение!$G$2:$G$5111,Тех_Движение!$D$2:$D$5111,$C776,Тех_Движение!$B$2:$B$5111,"&lt;="&amp;K$3)-$F776)))</f>
        <v/>
      </c>
      <c r="L776" s="54">
        <f>IF(OR($B776="",L$3&lt;$D776+Настройки!$B$7),0,MAX(0,$E776-MAX(0,SUMIFS(Тех_Движение!$G$2:$G$5111,Тех_Движение!$D$2:$D$5111,$C776,Тех_Движение!$B$2:$B$5111,"&lt;="&amp;L$3)-$F776)))</f>
        <v/>
      </c>
      <c r="M776" s="54">
        <f>IF(OR($B776="",M$3&lt;$D776+Настройки!$B$7),0,MAX(0,$E776-MAX(0,SUMIFS(Тех_Движение!$G$2:$G$5111,Тех_Движение!$D$2:$D$5111,$C776,Тех_Движение!$B$2:$B$5111,"&lt;="&amp;M$3)-$F776)))</f>
        <v/>
      </c>
      <c r="N776" s="54">
        <f>IF(OR($B776="",N$3&lt;$D776+Настройки!$B$7),0,MAX(0,$E776-MAX(0,SUMIFS(Тех_Движение!$G$2:$G$5111,Тех_Движение!$D$2:$D$5111,$C776,Тех_Движение!$B$2:$B$5111,"&lt;="&amp;N$3)-$F776)))</f>
        <v/>
      </c>
      <c r="O776" s="54">
        <f>IF(OR($B776="",O$3&lt;$D776+Настройки!$B$7),0,MAX(0,$E776-MAX(0,SUMIFS(Тех_Движение!$G$2:$G$5111,Тех_Движение!$D$2:$D$5111,$C776,Тех_Движение!$B$2:$B$5111,"&lt;="&amp;O$3)-$F776)))</f>
        <v/>
      </c>
      <c r="P776" s="54">
        <f>IF(OR($B776="",P$3&lt;$D776+Настройки!$B$7),0,MAX(0,$E776-MAX(0,SUMIFS(Тех_Движение!$G$2:$G$5111,Тех_Движение!$D$2:$D$5111,$C776,Тех_Движение!$B$2:$B$5111,"&lt;="&amp;P$3)-$F776)))</f>
        <v/>
      </c>
      <c r="Q776" s="54">
        <f>IF(OR($B776="",Q$3&lt;$D776+Настройки!$B$7),0,MAX(0,$E776-MAX(0,SUMIFS(Тех_Движение!$G$2:$G$5111,Тех_Движение!$D$2:$D$5111,$C776,Тех_Движение!$B$2:$B$5111,"&lt;="&amp;Q$3)-$F776)))</f>
        <v/>
      </c>
      <c r="R776" s="54">
        <f>IF($B776="","",SUM($K776:$Q776))</f>
        <v/>
      </c>
      <c r="S776" s="56">
        <f>IF($B776="","",VLOOKUP($C776,Настройки!$A$11:$L$17,9,FALSE))</f>
        <v/>
      </c>
      <c r="T776" s="56">
        <f>IF($B776="","",$R776*$S776)</f>
        <v/>
      </c>
    </row>
    <row r="777">
      <c r="A777" s="20">
        <f>Тех_Движение!$A$774</f>
        <v/>
      </c>
      <c r="B777" s="20">
        <f>IF(Тех_Движение!$F$774&gt;0,Тех_Движение!$I$774,"")</f>
        <v/>
      </c>
      <c r="C777" s="20">
        <f>IF($B777="","",Тех_Движение!$D$774)</f>
        <v/>
      </c>
      <c r="D777" s="42">
        <f>IF($B777="","",Тех_Движение!$B$774)</f>
        <v/>
      </c>
      <c r="E777" s="54">
        <f>IF($B777="","",Тех_Движение!$F$774)</f>
        <v/>
      </c>
      <c r="F777" s="54">
        <f>IF($B777="","",SUMIFS($E$5:$E776,$C$5:$C776,$C777))</f>
        <v/>
      </c>
      <c r="G777" s="54">
        <f>IF($B777="","",MAX(0,$E777-MAX(0,SUMIFS(Тех_Движение!$G$2:$G$5111,Тех_Движение!$D$2:$D$5111,$C777,Тех_Движение!$B$2:$B$5111,"&lt;="&amp;Настройки!$B$5-1)-$F777)))</f>
        <v/>
      </c>
      <c r="H777" s="54">
        <f>IF($B777="","",IF(AND($D777&gt;=Настройки!$B$5,$D777&lt;=Настройки!$B$6),$E777,0))</f>
        <v/>
      </c>
      <c r="I777" s="54">
        <f>IF($B777="","",$G777+$H777-$J777)</f>
        <v/>
      </c>
      <c r="J777" s="54">
        <f>IF($B777="","",MAX(0,$E777-MAX(0,SUMIFS(Тех_Движение!$G$2:$G$5111,Тех_Движение!$D$2:$D$5111,$C777,Тех_Движение!$B$2:$B$5111,"&lt;="&amp;Настройки!$B$6)-$F777)))</f>
        <v/>
      </c>
      <c r="K777" s="54">
        <f>IF(OR($B777="",K$3&lt;$D777+Настройки!$B$7),0,MAX(0,$E777-MAX(0,SUMIFS(Тех_Движение!$G$2:$G$5111,Тех_Движение!$D$2:$D$5111,$C777,Тех_Движение!$B$2:$B$5111,"&lt;="&amp;K$3)-$F777)))</f>
        <v/>
      </c>
      <c r="L777" s="54">
        <f>IF(OR($B777="",L$3&lt;$D777+Настройки!$B$7),0,MAX(0,$E777-MAX(0,SUMIFS(Тех_Движение!$G$2:$G$5111,Тех_Движение!$D$2:$D$5111,$C777,Тех_Движение!$B$2:$B$5111,"&lt;="&amp;L$3)-$F777)))</f>
        <v/>
      </c>
      <c r="M777" s="54">
        <f>IF(OR($B777="",M$3&lt;$D777+Настройки!$B$7),0,MAX(0,$E777-MAX(0,SUMIFS(Тех_Движение!$G$2:$G$5111,Тех_Движение!$D$2:$D$5111,$C777,Тех_Движение!$B$2:$B$5111,"&lt;="&amp;M$3)-$F777)))</f>
        <v/>
      </c>
      <c r="N777" s="54">
        <f>IF(OR($B777="",N$3&lt;$D777+Настройки!$B$7),0,MAX(0,$E777-MAX(0,SUMIFS(Тех_Движение!$G$2:$G$5111,Тех_Движение!$D$2:$D$5111,$C777,Тех_Движение!$B$2:$B$5111,"&lt;="&amp;N$3)-$F777)))</f>
        <v/>
      </c>
      <c r="O777" s="54">
        <f>IF(OR($B777="",O$3&lt;$D777+Настройки!$B$7),0,MAX(0,$E777-MAX(0,SUMIFS(Тех_Движение!$G$2:$G$5111,Тех_Движение!$D$2:$D$5111,$C777,Тех_Движение!$B$2:$B$5111,"&lt;="&amp;O$3)-$F777)))</f>
        <v/>
      </c>
      <c r="P777" s="54">
        <f>IF(OR($B777="",P$3&lt;$D777+Настройки!$B$7),0,MAX(0,$E777-MAX(0,SUMIFS(Тех_Движение!$G$2:$G$5111,Тех_Движение!$D$2:$D$5111,$C777,Тех_Движение!$B$2:$B$5111,"&lt;="&amp;P$3)-$F777)))</f>
        <v/>
      </c>
      <c r="Q777" s="54">
        <f>IF(OR($B777="",Q$3&lt;$D777+Настройки!$B$7),0,MAX(0,$E777-MAX(0,SUMIFS(Тех_Движение!$G$2:$G$5111,Тех_Движение!$D$2:$D$5111,$C777,Тех_Движение!$B$2:$B$5111,"&lt;="&amp;Q$3)-$F777)))</f>
        <v/>
      </c>
      <c r="R777" s="54">
        <f>IF($B777="","",SUM($K777:$Q777))</f>
        <v/>
      </c>
      <c r="S777" s="56">
        <f>IF($B777="","",VLOOKUP($C777,Настройки!$A$11:$L$17,9,FALSE))</f>
        <v/>
      </c>
      <c r="T777" s="56">
        <f>IF($B777="","",$R777*$S777)</f>
        <v/>
      </c>
    </row>
    <row r="778">
      <c r="A778" s="20">
        <f>Тех_Движение!$A$775</f>
        <v/>
      </c>
      <c r="B778" s="20">
        <f>IF(Тех_Движение!$F$775&gt;0,Тех_Движение!$I$775,"")</f>
        <v/>
      </c>
      <c r="C778" s="20">
        <f>IF($B778="","",Тех_Движение!$D$775)</f>
        <v/>
      </c>
      <c r="D778" s="42">
        <f>IF($B778="","",Тех_Движение!$B$775)</f>
        <v/>
      </c>
      <c r="E778" s="54">
        <f>IF($B778="","",Тех_Движение!$F$775)</f>
        <v/>
      </c>
      <c r="F778" s="54">
        <f>IF($B778="","",SUMIFS($E$5:$E777,$C$5:$C777,$C778))</f>
        <v/>
      </c>
      <c r="G778" s="54">
        <f>IF($B778="","",MAX(0,$E778-MAX(0,SUMIFS(Тех_Движение!$G$2:$G$5111,Тех_Движение!$D$2:$D$5111,$C778,Тех_Движение!$B$2:$B$5111,"&lt;="&amp;Настройки!$B$5-1)-$F778)))</f>
        <v/>
      </c>
      <c r="H778" s="54">
        <f>IF($B778="","",IF(AND($D778&gt;=Настройки!$B$5,$D778&lt;=Настройки!$B$6),$E778,0))</f>
        <v/>
      </c>
      <c r="I778" s="54">
        <f>IF($B778="","",$G778+$H778-$J778)</f>
        <v/>
      </c>
      <c r="J778" s="54">
        <f>IF($B778="","",MAX(0,$E778-MAX(0,SUMIFS(Тех_Движение!$G$2:$G$5111,Тех_Движение!$D$2:$D$5111,$C778,Тех_Движение!$B$2:$B$5111,"&lt;="&amp;Настройки!$B$6)-$F778)))</f>
        <v/>
      </c>
      <c r="K778" s="54">
        <f>IF(OR($B778="",K$3&lt;$D778+Настройки!$B$7),0,MAX(0,$E778-MAX(0,SUMIFS(Тех_Движение!$G$2:$G$5111,Тех_Движение!$D$2:$D$5111,$C778,Тех_Движение!$B$2:$B$5111,"&lt;="&amp;K$3)-$F778)))</f>
        <v/>
      </c>
      <c r="L778" s="54">
        <f>IF(OR($B778="",L$3&lt;$D778+Настройки!$B$7),0,MAX(0,$E778-MAX(0,SUMIFS(Тех_Движение!$G$2:$G$5111,Тех_Движение!$D$2:$D$5111,$C778,Тех_Движение!$B$2:$B$5111,"&lt;="&amp;L$3)-$F778)))</f>
        <v/>
      </c>
      <c r="M778" s="54">
        <f>IF(OR($B778="",M$3&lt;$D778+Настройки!$B$7),0,MAX(0,$E778-MAX(0,SUMIFS(Тех_Движение!$G$2:$G$5111,Тех_Движение!$D$2:$D$5111,$C778,Тех_Движение!$B$2:$B$5111,"&lt;="&amp;M$3)-$F778)))</f>
        <v/>
      </c>
      <c r="N778" s="54">
        <f>IF(OR($B778="",N$3&lt;$D778+Настройки!$B$7),0,MAX(0,$E778-MAX(0,SUMIFS(Тех_Движение!$G$2:$G$5111,Тех_Движение!$D$2:$D$5111,$C778,Тех_Движение!$B$2:$B$5111,"&lt;="&amp;N$3)-$F778)))</f>
        <v/>
      </c>
      <c r="O778" s="54">
        <f>IF(OR($B778="",O$3&lt;$D778+Настройки!$B$7),0,MAX(0,$E778-MAX(0,SUMIFS(Тех_Движение!$G$2:$G$5111,Тех_Движение!$D$2:$D$5111,$C778,Тех_Движение!$B$2:$B$5111,"&lt;="&amp;O$3)-$F778)))</f>
        <v/>
      </c>
      <c r="P778" s="54">
        <f>IF(OR($B778="",P$3&lt;$D778+Настройки!$B$7),0,MAX(0,$E778-MAX(0,SUMIFS(Тех_Движение!$G$2:$G$5111,Тех_Движение!$D$2:$D$5111,$C778,Тех_Движение!$B$2:$B$5111,"&lt;="&amp;P$3)-$F778)))</f>
        <v/>
      </c>
      <c r="Q778" s="54">
        <f>IF(OR($B778="",Q$3&lt;$D778+Настройки!$B$7),0,MAX(0,$E778-MAX(0,SUMIFS(Тех_Движение!$G$2:$G$5111,Тех_Движение!$D$2:$D$5111,$C778,Тех_Движение!$B$2:$B$5111,"&lt;="&amp;Q$3)-$F778)))</f>
        <v/>
      </c>
      <c r="R778" s="54">
        <f>IF($B778="","",SUM($K778:$Q778))</f>
        <v/>
      </c>
      <c r="S778" s="56">
        <f>IF($B778="","",VLOOKUP($C778,Настройки!$A$11:$L$17,9,FALSE))</f>
        <v/>
      </c>
      <c r="T778" s="56">
        <f>IF($B778="","",$R778*$S778)</f>
        <v/>
      </c>
    </row>
    <row r="779">
      <c r="A779" s="20">
        <f>Тех_Движение!$A$776</f>
        <v/>
      </c>
      <c r="B779" s="20">
        <f>IF(Тех_Движение!$F$776&gt;0,Тех_Движение!$I$776,"")</f>
        <v/>
      </c>
      <c r="C779" s="20">
        <f>IF($B779="","",Тех_Движение!$D$776)</f>
        <v/>
      </c>
      <c r="D779" s="42">
        <f>IF($B779="","",Тех_Движение!$B$776)</f>
        <v/>
      </c>
      <c r="E779" s="54">
        <f>IF($B779="","",Тех_Движение!$F$776)</f>
        <v/>
      </c>
      <c r="F779" s="54">
        <f>IF($B779="","",SUMIFS($E$5:$E778,$C$5:$C778,$C779))</f>
        <v/>
      </c>
      <c r="G779" s="54">
        <f>IF($B779="","",MAX(0,$E779-MAX(0,SUMIFS(Тех_Движение!$G$2:$G$5111,Тех_Движение!$D$2:$D$5111,$C779,Тех_Движение!$B$2:$B$5111,"&lt;="&amp;Настройки!$B$5-1)-$F779)))</f>
        <v/>
      </c>
      <c r="H779" s="54">
        <f>IF($B779="","",IF(AND($D779&gt;=Настройки!$B$5,$D779&lt;=Настройки!$B$6),$E779,0))</f>
        <v/>
      </c>
      <c r="I779" s="54">
        <f>IF($B779="","",$G779+$H779-$J779)</f>
        <v/>
      </c>
      <c r="J779" s="54">
        <f>IF($B779="","",MAX(0,$E779-MAX(0,SUMIFS(Тех_Движение!$G$2:$G$5111,Тех_Движение!$D$2:$D$5111,$C779,Тех_Движение!$B$2:$B$5111,"&lt;="&amp;Настройки!$B$6)-$F779)))</f>
        <v/>
      </c>
      <c r="K779" s="54">
        <f>IF(OR($B779="",K$3&lt;$D779+Настройки!$B$7),0,MAX(0,$E779-MAX(0,SUMIFS(Тех_Движение!$G$2:$G$5111,Тех_Движение!$D$2:$D$5111,$C779,Тех_Движение!$B$2:$B$5111,"&lt;="&amp;K$3)-$F779)))</f>
        <v/>
      </c>
      <c r="L779" s="54">
        <f>IF(OR($B779="",L$3&lt;$D779+Настройки!$B$7),0,MAX(0,$E779-MAX(0,SUMIFS(Тех_Движение!$G$2:$G$5111,Тех_Движение!$D$2:$D$5111,$C779,Тех_Движение!$B$2:$B$5111,"&lt;="&amp;L$3)-$F779)))</f>
        <v/>
      </c>
      <c r="M779" s="54">
        <f>IF(OR($B779="",M$3&lt;$D779+Настройки!$B$7),0,MAX(0,$E779-MAX(0,SUMIFS(Тех_Движение!$G$2:$G$5111,Тех_Движение!$D$2:$D$5111,$C779,Тех_Движение!$B$2:$B$5111,"&lt;="&amp;M$3)-$F779)))</f>
        <v/>
      </c>
      <c r="N779" s="54">
        <f>IF(OR($B779="",N$3&lt;$D779+Настройки!$B$7),0,MAX(0,$E779-MAX(0,SUMIFS(Тех_Движение!$G$2:$G$5111,Тех_Движение!$D$2:$D$5111,$C779,Тех_Движение!$B$2:$B$5111,"&lt;="&amp;N$3)-$F779)))</f>
        <v/>
      </c>
      <c r="O779" s="54">
        <f>IF(OR($B779="",O$3&lt;$D779+Настройки!$B$7),0,MAX(0,$E779-MAX(0,SUMIFS(Тех_Движение!$G$2:$G$5111,Тех_Движение!$D$2:$D$5111,$C779,Тех_Движение!$B$2:$B$5111,"&lt;="&amp;O$3)-$F779)))</f>
        <v/>
      </c>
      <c r="P779" s="54">
        <f>IF(OR($B779="",P$3&lt;$D779+Настройки!$B$7),0,MAX(0,$E779-MAX(0,SUMIFS(Тех_Движение!$G$2:$G$5111,Тех_Движение!$D$2:$D$5111,$C779,Тех_Движение!$B$2:$B$5111,"&lt;="&amp;P$3)-$F779)))</f>
        <v/>
      </c>
      <c r="Q779" s="54">
        <f>IF(OR($B779="",Q$3&lt;$D779+Настройки!$B$7),0,MAX(0,$E779-MAX(0,SUMIFS(Тех_Движение!$G$2:$G$5111,Тех_Движение!$D$2:$D$5111,$C779,Тех_Движение!$B$2:$B$5111,"&lt;="&amp;Q$3)-$F779)))</f>
        <v/>
      </c>
      <c r="R779" s="54">
        <f>IF($B779="","",SUM($K779:$Q779))</f>
        <v/>
      </c>
      <c r="S779" s="56">
        <f>IF($B779="","",VLOOKUP($C779,Настройки!$A$11:$L$17,9,FALSE))</f>
        <v/>
      </c>
      <c r="T779" s="56">
        <f>IF($B779="","",$R779*$S779)</f>
        <v/>
      </c>
    </row>
    <row r="780">
      <c r="A780" s="20">
        <f>Тех_Движение!$A$777</f>
        <v/>
      </c>
      <c r="B780" s="20">
        <f>IF(Тех_Движение!$F$777&gt;0,Тех_Движение!$I$777,"")</f>
        <v/>
      </c>
      <c r="C780" s="20">
        <f>IF($B780="","",Тех_Движение!$D$777)</f>
        <v/>
      </c>
      <c r="D780" s="42">
        <f>IF($B780="","",Тех_Движение!$B$777)</f>
        <v/>
      </c>
      <c r="E780" s="54">
        <f>IF($B780="","",Тех_Движение!$F$777)</f>
        <v/>
      </c>
      <c r="F780" s="54">
        <f>IF($B780="","",SUMIFS($E$5:$E779,$C$5:$C779,$C780))</f>
        <v/>
      </c>
      <c r="G780" s="54">
        <f>IF($B780="","",MAX(0,$E780-MAX(0,SUMIFS(Тех_Движение!$G$2:$G$5111,Тех_Движение!$D$2:$D$5111,$C780,Тех_Движение!$B$2:$B$5111,"&lt;="&amp;Настройки!$B$5-1)-$F780)))</f>
        <v/>
      </c>
      <c r="H780" s="54">
        <f>IF($B780="","",IF(AND($D780&gt;=Настройки!$B$5,$D780&lt;=Настройки!$B$6),$E780,0))</f>
        <v/>
      </c>
      <c r="I780" s="54">
        <f>IF($B780="","",$G780+$H780-$J780)</f>
        <v/>
      </c>
      <c r="J780" s="54">
        <f>IF($B780="","",MAX(0,$E780-MAX(0,SUMIFS(Тех_Движение!$G$2:$G$5111,Тех_Движение!$D$2:$D$5111,$C780,Тех_Движение!$B$2:$B$5111,"&lt;="&amp;Настройки!$B$6)-$F780)))</f>
        <v/>
      </c>
      <c r="K780" s="54">
        <f>IF(OR($B780="",K$3&lt;$D780+Настройки!$B$7),0,MAX(0,$E780-MAX(0,SUMIFS(Тех_Движение!$G$2:$G$5111,Тех_Движение!$D$2:$D$5111,$C780,Тех_Движение!$B$2:$B$5111,"&lt;="&amp;K$3)-$F780)))</f>
        <v/>
      </c>
      <c r="L780" s="54">
        <f>IF(OR($B780="",L$3&lt;$D780+Настройки!$B$7),0,MAX(0,$E780-MAX(0,SUMIFS(Тех_Движение!$G$2:$G$5111,Тех_Движение!$D$2:$D$5111,$C780,Тех_Движение!$B$2:$B$5111,"&lt;="&amp;L$3)-$F780)))</f>
        <v/>
      </c>
      <c r="M780" s="54">
        <f>IF(OR($B780="",M$3&lt;$D780+Настройки!$B$7),0,MAX(0,$E780-MAX(0,SUMIFS(Тех_Движение!$G$2:$G$5111,Тех_Движение!$D$2:$D$5111,$C780,Тех_Движение!$B$2:$B$5111,"&lt;="&amp;M$3)-$F780)))</f>
        <v/>
      </c>
      <c r="N780" s="54">
        <f>IF(OR($B780="",N$3&lt;$D780+Настройки!$B$7),0,MAX(0,$E780-MAX(0,SUMIFS(Тех_Движение!$G$2:$G$5111,Тех_Движение!$D$2:$D$5111,$C780,Тех_Движение!$B$2:$B$5111,"&lt;="&amp;N$3)-$F780)))</f>
        <v/>
      </c>
      <c r="O780" s="54">
        <f>IF(OR($B780="",O$3&lt;$D780+Настройки!$B$7),0,MAX(0,$E780-MAX(0,SUMIFS(Тех_Движение!$G$2:$G$5111,Тех_Движение!$D$2:$D$5111,$C780,Тех_Движение!$B$2:$B$5111,"&lt;="&amp;O$3)-$F780)))</f>
        <v/>
      </c>
      <c r="P780" s="54">
        <f>IF(OR($B780="",P$3&lt;$D780+Настройки!$B$7),0,MAX(0,$E780-MAX(0,SUMIFS(Тех_Движение!$G$2:$G$5111,Тех_Движение!$D$2:$D$5111,$C780,Тех_Движение!$B$2:$B$5111,"&lt;="&amp;P$3)-$F780)))</f>
        <v/>
      </c>
      <c r="Q780" s="54">
        <f>IF(OR($B780="",Q$3&lt;$D780+Настройки!$B$7),0,MAX(0,$E780-MAX(0,SUMIFS(Тех_Движение!$G$2:$G$5111,Тех_Движение!$D$2:$D$5111,$C780,Тех_Движение!$B$2:$B$5111,"&lt;="&amp;Q$3)-$F780)))</f>
        <v/>
      </c>
      <c r="R780" s="54">
        <f>IF($B780="","",SUM($K780:$Q780))</f>
        <v/>
      </c>
      <c r="S780" s="56">
        <f>IF($B780="","",VLOOKUP($C780,Настройки!$A$11:$L$17,9,FALSE))</f>
        <v/>
      </c>
      <c r="T780" s="56">
        <f>IF($B780="","",$R780*$S780)</f>
        <v/>
      </c>
    </row>
    <row r="781">
      <c r="A781" s="20">
        <f>Тех_Движение!$A$778</f>
        <v/>
      </c>
      <c r="B781" s="20">
        <f>IF(Тех_Движение!$F$778&gt;0,Тех_Движение!$I$778,"")</f>
        <v/>
      </c>
      <c r="C781" s="20">
        <f>IF($B781="","",Тех_Движение!$D$778)</f>
        <v/>
      </c>
      <c r="D781" s="42">
        <f>IF($B781="","",Тех_Движение!$B$778)</f>
        <v/>
      </c>
      <c r="E781" s="54">
        <f>IF($B781="","",Тех_Движение!$F$778)</f>
        <v/>
      </c>
      <c r="F781" s="54">
        <f>IF($B781="","",SUMIFS($E$5:$E780,$C$5:$C780,$C781))</f>
        <v/>
      </c>
      <c r="G781" s="54">
        <f>IF($B781="","",MAX(0,$E781-MAX(0,SUMIFS(Тех_Движение!$G$2:$G$5111,Тех_Движение!$D$2:$D$5111,$C781,Тех_Движение!$B$2:$B$5111,"&lt;="&amp;Настройки!$B$5-1)-$F781)))</f>
        <v/>
      </c>
      <c r="H781" s="54">
        <f>IF($B781="","",IF(AND($D781&gt;=Настройки!$B$5,$D781&lt;=Настройки!$B$6),$E781,0))</f>
        <v/>
      </c>
      <c r="I781" s="54">
        <f>IF($B781="","",$G781+$H781-$J781)</f>
        <v/>
      </c>
      <c r="J781" s="54">
        <f>IF($B781="","",MAX(0,$E781-MAX(0,SUMIFS(Тех_Движение!$G$2:$G$5111,Тех_Движение!$D$2:$D$5111,$C781,Тех_Движение!$B$2:$B$5111,"&lt;="&amp;Настройки!$B$6)-$F781)))</f>
        <v/>
      </c>
      <c r="K781" s="54">
        <f>IF(OR($B781="",K$3&lt;$D781+Настройки!$B$7),0,MAX(0,$E781-MAX(0,SUMIFS(Тех_Движение!$G$2:$G$5111,Тех_Движение!$D$2:$D$5111,$C781,Тех_Движение!$B$2:$B$5111,"&lt;="&amp;K$3)-$F781)))</f>
        <v/>
      </c>
      <c r="L781" s="54">
        <f>IF(OR($B781="",L$3&lt;$D781+Настройки!$B$7),0,MAX(0,$E781-MAX(0,SUMIFS(Тех_Движение!$G$2:$G$5111,Тех_Движение!$D$2:$D$5111,$C781,Тех_Движение!$B$2:$B$5111,"&lt;="&amp;L$3)-$F781)))</f>
        <v/>
      </c>
      <c r="M781" s="54">
        <f>IF(OR($B781="",M$3&lt;$D781+Настройки!$B$7),0,MAX(0,$E781-MAX(0,SUMIFS(Тех_Движение!$G$2:$G$5111,Тех_Движение!$D$2:$D$5111,$C781,Тех_Движение!$B$2:$B$5111,"&lt;="&amp;M$3)-$F781)))</f>
        <v/>
      </c>
      <c r="N781" s="54">
        <f>IF(OR($B781="",N$3&lt;$D781+Настройки!$B$7),0,MAX(0,$E781-MAX(0,SUMIFS(Тех_Движение!$G$2:$G$5111,Тех_Движение!$D$2:$D$5111,$C781,Тех_Движение!$B$2:$B$5111,"&lt;="&amp;N$3)-$F781)))</f>
        <v/>
      </c>
      <c r="O781" s="54">
        <f>IF(OR($B781="",O$3&lt;$D781+Настройки!$B$7),0,MAX(0,$E781-MAX(0,SUMIFS(Тех_Движение!$G$2:$G$5111,Тех_Движение!$D$2:$D$5111,$C781,Тех_Движение!$B$2:$B$5111,"&lt;="&amp;O$3)-$F781)))</f>
        <v/>
      </c>
      <c r="P781" s="54">
        <f>IF(OR($B781="",P$3&lt;$D781+Настройки!$B$7),0,MAX(0,$E781-MAX(0,SUMIFS(Тех_Движение!$G$2:$G$5111,Тех_Движение!$D$2:$D$5111,$C781,Тех_Движение!$B$2:$B$5111,"&lt;="&amp;P$3)-$F781)))</f>
        <v/>
      </c>
      <c r="Q781" s="54">
        <f>IF(OR($B781="",Q$3&lt;$D781+Настройки!$B$7),0,MAX(0,$E781-MAX(0,SUMIFS(Тех_Движение!$G$2:$G$5111,Тех_Движение!$D$2:$D$5111,$C781,Тех_Движение!$B$2:$B$5111,"&lt;="&amp;Q$3)-$F781)))</f>
        <v/>
      </c>
      <c r="R781" s="54">
        <f>IF($B781="","",SUM($K781:$Q781))</f>
        <v/>
      </c>
      <c r="S781" s="56">
        <f>IF($B781="","",VLOOKUP($C781,Настройки!$A$11:$L$17,9,FALSE))</f>
        <v/>
      </c>
      <c r="T781" s="56">
        <f>IF($B781="","",$R781*$S781)</f>
        <v/>
      </c>
    </row>
    <row r="782">
      <c r="A782" s="20">
        <f>Тех_Движение!$A$779</f>
        <v/>
      </c>
      <c r="B782" s="20">
        <f>IF(Тех_Движение!$F$779&gt;0,Тех_Движение!$I$779,"")</f>
        <v/>
      </c>
      <c r="C782" s="20">
        <f>IF($B782="","",Тех_Движение!$D$779)</f>
        <v/>
      </c>
      <c r="D782" s="42">
        <f>IF($B782="","",Тех_Движение!$B$779)</f>
        <v/>
      </c>
      <c r="E782" s="54">
        <f>IF($B782="","",Тех_Движение!$F$779)</f>
        <v/>
      </c>
      <c r="F782" s="54">
        <f>IF($B782="","",SUMIFS($E$5:$E781,$C$5:$C781,$C782))</f>
        <v/>
      </c>
      <c r="G782" s="54">
        <f>IF($B782="","",MAX(0,$E782-MAX(0,SUMIFS(Тех_Движение!$G$2:$G$5111,Тех_Движение!$D$2:$D$5111,$C782,Тех_Движение!$B$2:$B$5111,"&lt;="&amp;Настройки!$B$5-1)-$F782)))</f>
        <v/>
      </c>
      <c r="H782" s="54">
        <f>IF($B782="","",IF(AND($D782&gt;=Настройки!$B$5,$D782&lt;=Настройки!$B$6),$E782,0))</f>
        <v/>
      </c>
      <c r="I782" s="54">
        <f>IF($B782="","",$G782+$H782-$J782)</f>
        <v/>
      </c>
      <c r="J782" s="54">
        <f>IF($B782="","",MAX(0,$E782-MAX(0,SUMIFS(Тех_Движение!$G$2:$G$5111,Тех_Движение!$D$2:$D$5111,$C782,Тех_Движение!$B$2:$B$5111,"&lt;="&amp;Настройки!$B$6)-$F782)))</f>
        <v/>
      </c>
      <c r="K782" s="54">
        <f>IF(OR($B782="",K$3&lt;$D782+Настройки!$B$7),0,MAX(0,$E782-MAX(0,SUMIFS(Тех_Движение!$G$2:$G$5111,Тех_Движение!$D$2:$D$5111,$C782,Тех_Движение!$B$2:$B$5111,"&lt;="&amp;K$3)-$F782)))</f>
        <v/>
      </c>
      <c r="L782" s="54">
        <f>IF(OR($B782="",L$3&lt;$D782+Настройки!$B$7),0,MAX(0,$E782-MAX(0,SUMIFS(Тех_Движение!$G$2:$G$5111,Тех_Движение!$D$2:$D$5111,$C782,Тех_Движение!$B$2:$B$5111,"&lt;="&amp;L$3)-$F782)))</f>
        <v/>
      </c>
      <c r="M782" s="54">
        <f>IF(OR($B782="",M$3&lt;$D782+Настройки!$B$7),0,MAX(0,$E782-MAX(0,SUMIFS(Тех_Движение!$G$2:$G$5111,Тех_Движение!$D$2:$D$5111,$C782,Тех_Движение!$B$2:$B$5111,"&lt;="&amp;M$3)-$F782)))</f>
        <v/>
      </c>
      <c r="N782" s="54">
        <f>IF(OR($B782="",N$3&lt;$D782+Настройки!$B$7),0,MAX(0,$E782-MAX(0,SUMIFS(Тех_Движение!$G$2:$G$5111,Тех_Движение!$D$2:$D$5111,$C782,Тех_Движение!$B$2:$B$5111,"&lt;="&amp;N$3)-$F782)))</f>
        <v/>
      </c>
      <c r="O782" s="54">
        <f>IF(OR($B782="",O$3&lt;$D782+Настройки!$B$7),0,MAX(0,$E782-MAX(0,SUMIFS(Тех_Движение!$G$2:$G$5111,Тех_Движение!$D$2:$D$5111,$C782,Тех_Движение!$B$2:$B$5111,"&lt;="&amp;O$3)-$F782)))</f>
        <v/>
      </c>
      <c r="P782" s="54">
        <f>IF(OR($B782="",P$3&lt;$D782+Настройки!$B$7),0,MAX(0,$E782-MAX(0,SUMIFS(Тех_Движение!$G$2:$G$5111,Тех_Движение!$D$2:$D$5111,$C782,Тех_Движение!$B$2:$B$5111,"&lt;="&amp;P$3)-$F782)))</f>
        <v/>
      </c>
      <c r="Q782" s="54">
        <f>IF(OR($B782="",Q$3&lt;$D782+Настройки!$B$7),0,MAX(0,$E782-MAX(0,SUMIFS(Тех_Движение!$G$2:$G$5111,Тех_Движение!$D$2:$D$5111,$C782,Тех_Движение!$B$2:$B$5111,"&lt;="&amp;Q$3)-$F782)))</f>
        <v/>
      </c>
      <c r="R782" s="54">
        <f>IF($B782="","",SUM($K782:$Q782))</f>
        <v/>
      </c>
      <c r="S782" s="56">
        <f>IF($B782="","",VLOOKUP($C782,Настройки!$A$11:$L$17,9,FALSE))</f>
        <v/>
      </c>
      <c r="T782" s="56">
        <f>IF($B782="","",$R782*$S782)</f>
        <v/>
      </c>
    </row>
    <row r="783">
      <c r="A783" s="20">
        <f>Тех_Движение!$A$780</f>
        <v/>
      </c>
      <c r="B783" s="20">
        <f>IF(Тех_Движение!$F$780&gt;0,Тех_Движение!$I$780,"")</f>
        <v/>
      </c>
      <c r="C783" s="20">
        <f>IF($B783="","",Тех_Движение!$D$780)</f>
        <v/>
      </c>
      <c r="D783" s="42">
        <f>IF($B783="","",Тех_Движение!$B$780)</f>
        <v/>
      </c>
      <c r="E783" s="54">
        <f>IF($B783="","",Тех_Движение!$F$780)</f>
        <v/>
      </c>
      <c r="F783" s="54">
        <f>IF($B783="","",SUMIFS($E$5:$E782,$C$5:$C782,$C783))</f>
        <v/>
      </c>
      <c r="G783" s="54">
        <f>IF($B783="","",MAX(0,$E783-MAX(0,SUMIFS(Тех_Движение!$G$2:$G$5111,Тех_Движение!$D$2:$D$5111,$C783,Тех_Движение!$B$2:$B$5111,"&lt;="&amp;Настройки!$B$5-1)-$F783)))</f>
        <v/>
      </c>
      <c r="H783" s="54">
        <f>IF($B783="","",IF(AND($D783&gt;=Настройки!$B$5,$D783&lt;=Настройки!$B$6),$E783,0))</f>
        <v/>
      </c>
      <c r="I783" s="54">
        <f>IF($B783="","",$G783+$H783-$J783)</f>
        <v/>
      </c>
      <c r="J783" s="54">
        <f>IF($B783="","",MAX(0,$E783-MAX(0,SUMIFS(Тех_Движение!$G$2:$G$5111,Тех_Движение!$D$2:$D$5111,$C783,Тех_Движение!$B$2:$B$5111,"&lt;="&amp;Настройки!$B$6)-$F783)))</f>
        <v/>
      </c>
      <c r="K783" s="54">
        <f>IF(OR($B783="",K$3&lt;$D783+Настройки!$B$7),0,MAX(0,$E783-MAX(0,SUMIFS(Тех_Движение!$G$2:$G$5111,Тех_Движение!$D$2:$D$5111,$C783,Тех_Движение!$B$2:$B$5111,"&lt;="&amp;K$3)-$F783)))</f>
        <v/>
      </c>
      <c r="L783" s="54">
        <f>IF(OR($B783="",L$3&lt;$D783+Настройки!$B$7),0,MAX(0,$E783-MAX(0,SUMIFS(Тех_Движение!$G$2:$G$5111,Тех_Движение!$D$2:$D$5111,$C783,Тех_Движение!$B$2:$B$5111,"&lt;="&amp;L$3)-$F783)))</f>
        <v/>
      </c>
      <c r="M783" s="54">
        <f>IF(OR($B783="",M$3&lt;$D783+Настройки!$B$7),0,MAX(0,$E783-MAX(0,SUMIFS(Тех_Движение!$G$2:$G$5111,Тех_Движение!$D$2:$D$5111,$C783,Тех_Движение!$B$2:$B$5111,"&lt;="&amp;M$3)-$F783)))</f>
        <v/>
      </c>
      <c r="N783" s="54">
        <f>IF(OR($B783="",N$3&lt;$D783+Настройки!$B$7),0,MAX(0,$E783-MAX(0,SUMIFS(Тех_Движение!$G$2:$G$5111,Тех_Движение!$D$2:$D$5111,$C783,Тех_Движение!$B$2:$B$5111,"&lt;="&amp;N$3)-$F783)))</f>
        <v/>
      </c>
      <c r="O783" s="54">
        <f>IF(OR($B783="",O$3&lt;$D783+Настройки!$B$7),0,MAX(0,$E783-MAX(0,SUMIFS(Тех_Движение!$G$2:$G$5111,Тех_Движение!$D$2:$D$5111,$C783,Тех_Движение!$B$2:$B$5111,"&lt;="&amp;O$3)-$F783)))</f>
        <v/>
      </c>
      <c r="P783" s="54">
        <f>IF(OR($B783="",P$3&lt;$D783+Настройки!$B$7),0,MAX(0,$E783-MAX(0,SUMIFS(Тех_Движение!$G$2:$G$5111,Тех_Движение!$D$2:$D$5111,$C783,Тех_Движение!$B$2:$B$5111,"&lt;="&amp;P$3)-$F783)))</f>
        <v/>
      </c>
      <c r="Q783" s="54">
        <f>IF(OR($B783="",Q$3&lt;$D783+Настройки!$B$7),0,MAX(0,$E783-MAX(0,SUMIFS(Тех_Движение!$G$2:$G$5111,Тех_Движение!$D$2:$D$5111,$C783,Тех_Движение!$B$2:$B$5111,"&lt;="&amp;Q$3)-$F783)))</f>
        <v/>
      </c>
      <c r="R783" s="54">
        <f>IF($B783="","",SUM($K783:$Q783))</f>
        <v/>
      </c>
      <c r="S783" s="56">
        <f>IF($B783="","",VLOOKUP($C783,Настройки!$A$11:$L$17,9,FALSE))</f>
        <v/>
      </c>
      <c r="T783" s="56">
        <f>IF($B783="","",$R783*$S783)</f>
        <v/>
      </c>
    </row>
    <row r="784">
      <c r="A784" s="20">
        <f>Тех_Движение!$A$781</f>
        <v/>
      </c>
      <c r="B784" s="20">
        <f>IF(Тех_Движение!$F$781&gt;0,Тех_Движение!$I$781,"")</f>
        <v/>
      </c>
      <c r="C784" s="20">
        <f>IF($B784="","",Тех_Движение!$D$781)</f>
        <v/>
      </c>
      <c r="D784" s="42">
        <f>IF($B784="","",Тех_Движение!$B$781)</f>
        <v/>
      </c>
      <c r="E784" s="54">
        <f>IF($B784="","",Тех_Движение!$F$781)</f>
        <v/>
      </c>
      <c r="F784" s="54">
        <f>IF($B784="","",SUMIFS($E$5:$E783,$C$5:$C783,$C784))</f>
        <v/>
      </c>
      <c r="G784" s="54">
        <f>IF($B784="","",MAX(0,$E784-MAX(0,SUMIFS(Тех_Движение!$G$2:$G$5111,Тех_Движение!$D$2:$D$5111,$C784,Тех_Движение!$B$2:$B$5111,"&lt;="&amp;Настройки!$B$5-1)-$F784)))</f>
        <v/>
      </c>
      <c r="H784" s="54">
        <f>IF($B784="","",IF(AND($D784&gt;=Настройки!$B$5,$D784&lt;=Настройки!$B$6),$E784,0))</f>
        <v/>
      </c>
      <c r="I784" s="54">
        <f>IF($B784="","",$G784+$H784-$J784)</f>
        <v/>
      </c>
      <c r="J784" s="54">
        <f>IF($B784="","",MAX(0,$E784-MAX(0,SUMIFS(Тех_Движение!$G$2:$G$5111,Тех_Движение!$D$2:$D$5111,$C784,Тех_Движение!$B$2:$B$5111,"&lt;="&amp;Настройки!$B$6)-$F784)))</f>
        <v/>
      </c>
      <c r="K784" s="54">
        <f>IF(OR($B784="",K$3&lt;$D784+Настройки!$B$7),0,MAX(0,$E784-MAX(0,SUMIFS(Тех_Движение!$G$2:$G$5111,Тех_Движение!$D$2:$D$5111,$C784,Тех_Движение!$B$2:$B$5111,"&lt;="&amp;K$3)-$F784)))</f>
        <v/>
      </c>
      <c r="L784" s="54">
        <f>IF(OR($B784="",L$3&lt;$D784+Настройки!$B$7),0,MAX(0,$E784-MAX(0,SUMIFS(Тех_Движение!$G$2:$G$5111,Тех_Движение!$D$2:$D$5111,$C784,Тех_Движение!$B$2:$B$5111,"&lt;="&amp;L$3)-$F784)))</f>
        <v/>
      </c>
      <c r="M784" s="54">
        <f>IF(OR($B784="",M$3&lt;$D784+Настройки!$B$7),0,MAX(0,$E784-MAX(0,SUMIFS(Тех_Движение!$G$2:$G$5111,Тех_Движение!$D$2:$D$5111,$C784,Тех_Движение!$B$2:$B$5111,"&lt;="&amp;M$3)-$F784)))</f>
        <v/>
      </c>
      <c r="N784" s="54">
        <f>IF(OR($B784="",N$3&lt;$D784+Настройки!$B$7),0,MAX(0,$E784-MAX(0,SUMIFS(Тех_Движение!$G$2:$G$5111,Тех_Движение!$D$2:$D$5111,$C784,Тех_Движение!$B$2:$B$5111,"&lt;="&amp;N$3)-$F784)))</f>
        <v/>
      </c>
      <c r="O784" s="54">
        <f>IF(OR($B784="",O$3&lt;$D784+Настройки!$B$7),0,MAX(0,$E784-MAX(0,SUMIFS(Тех_Движение!$G$2:$G$5111,Тех_Движение!$D$2:$D$5111,$C784,Тех_Движение!$B$2:$B$5111,"&lt;="&amp;O$3)-$F784)))</f>
        <v/>
      </c>
      <c r="P784" s="54">
        <f>IF(OR($B784="",P$3&lt;$D784+Настройки!$B$7),0,MAX(0,$E784-MAX(0,SUMIFS(Тех_Движение!$G$2:$G$5111,Тех_Движение!$D$2:$D$5111,$C784,Тех_Движение!$B$2:$B$5111,"&lt;="&amp;P$3)-$F784)))</f>
        <v/>
      </c>
      <c r="Q784" s="54">
        <f>IF(OR($B784="",Q$3&lt;$D784+Настройки!$B$7),0,MAX(0,$E784-MAX(0,SUMIFS(Тех_Движение!$G$2:$G$5111,Тех_Движение!$D$2:$D$5111,$C784,Тех_Движение!$B$2:$B$5111,"&lt;="&amp;Q$3)-$F784)))</f>
        <v/>
      </c>
      <c r="R784" s="54">
        <f>IF($B784="","",SUM($K784:$Q784))</f>
        <v/>
      </c>
      <c r="S784" s="56">
        <f>IF($B784="","",VLOOKUP($C784,Настройки!$A$11:$L$17,9,FALSE))</f>
        <v/>
      </c>
      <c r="T784" s="56">
        <f>IF($B784="","",$R784*$S784)</f>
        <v/>
      </c>
    </row>
    <row r="785">
      <c r="A785" s="20">
        <f>Тех_Движение!$A$782</f>
        <v/>
      </c>
      <c r="B785" s="20">
        <f>IF(Тех_Движение!$F$782&gt;0,Тех_Движение!$I$782,"")</f>
        <v/>
      </c>
      <c r="C785" s="20">
        <f>IF($B785="","",Тех_Движение!$D$782)</f>
        <v/>
      </c>
      <c r="D785" s="42">
        <f>IF($B785="","",Тех_Движение!$B$782)</f>
        <v/>
      </c>
      <c r="E785" s="54">
        <f>IF($B785="","",Тех_Движение!$F$782)</f>
        <v/>
      </c>
      <c r="F785" s="54">
        <f>IF($B785="","",SUMIFS($E$5:$E784,$C$5:$C784,$C785))</f>
        <v/>
      </c>
      <c r="G785" s="54">
        <f>IF($B785="","",MAX(0,$E785-MAX(0,SUMIFS(Тех_Движение!$G$2:$G$5111,Тех_Движение!$D$2:$D$5111,$C785,Тех_Движение!$B$2:$B$5111,"&lt;="&amp;Настройки!$B$5-1)-$F785)))</f>
        <v/>
      </c>
      <c r="H785" s="54">
        <f>IF($B785="","",IF(AND($D785&gt;=Настройки!$B$5,$D785&lt;=Настройки!$B$6),$E785,0))</f>
        <v/>
      </c>
      <c r="I785" s="54">
        <f>IF($B785="","",$G785+$H785-$J785)</f>
        <v/>
      </c>
      <c r="J785" s="54">
        <f>IF($B785="","",MAX(0,$E785-MAX(0,SUMIFS(Тех_Движение!$G$2:$G$5111,Тех_Движение!$D$2:$D$5111,$C785,Тех_Движение!$B$2:$B$5111,"&lt;="&amp;Настройки!$B$6)-$F785)))</f>
        <v/>
      </c>
      <c r="K785" s="54">
        <f>IF(OR($B785="",K$3&lt;$D785+Настройки!$B$7),0,MAX(0,$E785-MAX(0,SUMIFS(Тех_Движение!$G$2:$G$5111,Тех_Движение!$D$2:$D$5111,$C785,Тех_Движение!$B$2:$B$5111,"&lt;="&amp;K$3)-$F785)))</f>
        <v/>
      </c>
      <c r="L785" s="54">
        <f>IF(OR($B785="",L$3&lt;$D785+Настройки!$B$7),0,MAX(0,$E785-MAX(0,SUMIFS(Тех_Движение!$G$2:$G$5111,Тех_Движение!$D$2:$D$5111,$C785,Тех_Движение!$B$2:$B$5111,"&lt;="&amp;L$3)-$F785)))</f>
        <v/>
      </c>
      <c r="M785" s="54">
        <f>IF(OR($B785="",M$3&lt;$D785+Настройки!$B$7),0,MAX(0,$E785-MAX(0,SUMIFS(Тех_Движение!$G$2:$G$5111,Тех_Движение!$D$2:$D$5111,$C785,Тех_Движение!$B$2:$B$5111,"&lt;="&amp;M$3)-$F785)))</f>
        <v/>
      </c>
      <c r="N785" s="54">
        <f>IF(OR($B785="",N$3&lt;$D785+Настройки!$B$7),0,MAX(0,$E785-MAX(0,SUMIFS(Тех_Движение!$G$2:$G$5111,Тех_Движение!$D$2:$D$5111,$C785,Тех_Движение!$B$2:$B$5111,"&lt;="&amp;N$3)-$F785)))</f>
        <v/>
      </c>
      <c r="O785" s="54">
        <f>IF(OR($B785="",O$3&lt;$D785+Настройки!$B$7),0,MAX(0,$E785-MAX(0,SUMIFS(Тех_Движение!$G$2:$G$5111,Тех_Движение!$D$2:$D$5111,$C785,Тех_Движение!$B$2:$B$5111,"&lt;="&amp;O$3)-$F785)))</f>
        <v/>
      </c>
      <c r="P785" s="54">
        <f>IF(OR($B785="",P$3&lt;$D785+Настройки!$B$7),0,MAX(0,$E785-MAX(0,SUMIFS(Тех_Движение!$G$2:$G$5111,Тех_Движение!$D$2:$D$5111,$C785,Тех_Движение!$B$2:$B$5111,"&lt;="&amp;P$3)-$F785)))</f>
        <v/>
      </c>
      <c r="Q785" s="54">
        <f>IF(OR($B785="",Q$3&lt;$D785+Настройки!$B$7),0,MAX(0,$E785-MAX(0,SUMIFS(Тех_Движение!$G$2:$G$5111,Тех_Движение!$D$2:$D$5111,$C785,Тех_Движение!$B$2:$B$5111,"&lt;="&amp;Q$3)-$F785)))</f>
        <v/>
      </c>
      <c r="R785" s="54">
        <f>IF($B785="","",SUM($K785:$Q785))</f>
        <v/>
      </c>
      <c r="S785" s="56">
        <f>IF($B785="","",VLOOKUP($C785,Настройки!$A$11:$L$17,9,FALSE))</f>
        <v/>
      </c>
      <c r="T785" s="56">
        <f>IF($B785="","",$R785*$S785)</f>
        <v/>
      </c>
    </row>
    <row r="786">
      <c r="A786" s="20">
        <f>Тех_Движение!$A$783</f>
        <v/>
      </c>
      <c r="B786" s="20">
        <f>IF(Тех_Движение!$F$783&gt;0,Тех_Движение!$I$783,"")</f>
        <v/>
      </c>
      <c r="C786" s="20">
        <f>IF($B786="","",Тех_Движение!$D$783)</f>
        <v/>
      </c>
      <c r="D786" s="42">
        <f>IF($B786="","",Тех_Движение!$B$783)</f>
        <v/>
      </c>
      <c r="E786" s="54">
        <f>IF($B786="","",Тех_Движение!$F$783)</f>
        <v/>
      </c>
      <c r="F786" s="54">
        <f>IF($B786="","",SUMIFS($E$5:$E785,$C$5:$C785,$C786))</f>
        <v/>
      </c>
      <c r="G786" s="54">
        <f>IF($B786="","",MAX(0,$E786-MAX(0,SUMIFS(Тех_Движение!$G$2:$G$5111,Тех_Движение!$D$2:$D$5111,$C786,Тех_Движение!$B$2:$B$5111,"&lt;="&amp;Настройки!$B$5-1)-$F786)))</f>
        <v/>
      </c>
      <c r="H786" s="54">
        <f>IF($B786="","",IF(AND($D786&gt;=Настройки!$B$5,$D786&lt;=Настройки!$B$6),$E786,0))</f>
        <v/>
      </c>
      <c r="I786" s="54">
        <f>IF($B786="","",$G786+$H786-$J786)</f>
        <v/>
      </c>
      <c r="J786" s="54">
        <f>IF($B786="","",MAX(0,$E786-MAX(0,SUMIFS(Тех_Движение!$G$2:$G$5111,Тех_Движение!$D$2:$D$5111,$C786,Тех_Движение!$B$2:$B$5111,"&lt;="&amp;Настройки!$B$6)-$F786)))</f>
        <v/>
      </c>
      <c r="K786" s="54">
        <f>IF(OR($B786="",K$3&lt;$D786+Настройки!$B$7),0,MAX(0,$E786-MAX(0,SUMIFS(Тех_Движение!$G$2:$G$5111,Тех_Движение!$D$2:$D$5111,$C786,Тех_Движение!$B$2:$B$5111,"&lt;="&amp;K$3)-$F786)))</f>
        <v/>
      </c>
      <c r="L786" s="54">
        <f>IF(OR($B786="",L$3&lt;$D786+Настройки!$B$7),0,MAX(0,$E786-MAX(0,SUMIFS(Тех_Движение!$G$2:$G$5111,Тех_Движение!$D$2:$D$5111,$C786,Тех_Движение!$B$2:$B$5111,"&lt;="&amp;L$3)-$F786)))</f>
        <v/>
      </c>
      <c r="M786" s="54">
        <f>IF(OR($B786="",M$3&lt;$D786+Настройки!$B$7),0,MAX(0,$E786-MAX(0,SUMIFS(Тех_Движение!$G$2:$G$5111,Тех_Движение!$D$2:$D$5111,$C786,Тех_Движение!$B$2:$B$5111,"&lt;="&amp;M$3)-$F786)))</f>
        <v/>
      </c>
      <c r="N786" s="54">
        <f>IF(OR($B786="",N$3&lt;$D786+Настройки!$B$7),0,MAX(0,$E786-MAX(0,SUMIFS(Тех_Движение!$G$2:$G$5111,Тех_Движение!$D$2:$D$5111,$C786,Тех_Движение!$B$2:$B$5111,"&lt;="&amp;N$3)-$F786)))</f>
        <v/>
      </c>
      <c r="O786" s="54">
        <f>IF(OR($B786="",O$3&lt;$D786+Настройки!$B$7),0,MAX(0,$E786-MAX(0,SUMIFS(Тех_Движение!$G$2:$G$5111,Тех_Движение!$D$2:$D$5111,$C786,Тех_Движение!$B$2:$B$5111,"&lt;="&amp;O$3)-$F786)))</f>
        <v/>
      </c>
      <c r="P786" s="54">
        <f>IF(OR($B786="",P$3&lt;$D786+Настройки!$B$7),0,MAX(0,$E786-MAX(0,SUMIFS(Тех_Движение!$G$2:$G$5111,Тех_Движение!$D$2:$D$5111,$C786,Тех_Движение!$B$2:$B$5111,"&lt;="&amp;P$3)-$F786)))</f>
        <v/>
      </c>
      <c r="Q786" s="54">
        <f>IF(OR($B786="",Q$3&lt;$D786+Настройки!$B$7),0,MAX(0,$E786-MAX(0,SUMIFS(Тех_Движение!$G$2:$G$5111,Тех_Движение!$D$2:$D$5111,$C786,Тех_Движение!$B$2:$B$5111,"&lt;="&amp;Q$3)-$F786)))</f>
        <v/>
      </c>
      <c r="R786" s="54">
        <f>IF($B786="","",SUM($K786:$Q786))</f>
        <v/>
      </c>
      <c r="S786" s="56">
        <f>IF($B786="","",VLOOKUP($C786,Настройки!$A$11:$L$17,9,FALSE))</f>
        <v/>
      </c>
      <c r="T786" s="56">
        <f>IF($B786="","",$R786*$S786)</f>
        <v/>
      </c>
    </row>
    <row r="787">
      <c r="A787" s="20">
        <f>Тех_Движение!$A$784</f>
        <v/>
      </c>
      <c r="B787" s="20">
        <f>IF(Тех_Движение!$F$784&gt;0,Тех_Движение!$I$784,"")</f>
        <v/>
      </c>
      <c r="C787" s="20">
        <f>IF($B787="","",Тех_Движение!$D$784)</f>
        <v/>
      </c>
      <c r="D787" s="42">
        <f>IF($B787="","",Тех_Движение!$B$784)</f>
        <v/>
      </c>
      <c r="E787" s="54">
        <f>IF($B787="","",Тех_Движение!$F$784)</f>
        <v/>
      </c>
      <c r="F787" s="54">
        <f>IF($B787="","",SUMIFS($E$5:$E786,$C$5:$C786,$C787))</f>
        <v/>
      </c>
      <c r="G787" s="54">
        <f>IF($B787="","",MAX(0,$E787-MAX(0,SUMIFS(Тех_Движение!$G$2:$G$5111,Тех_Движение!$D$2:$D$5111,$C787,Тех_Движение!$B$2:$B$5111,"&lt;="&amp;Настройки!$B$5-1)-$F787)))</f>
        <v/>
      </c>
      <c r="H787" s="54">
        <f>IF($B787="","",IF(AND($D787&gt;=Настройки!$B$5,$D787&lt;=Настройки!$B$6),$E787,0))</f>
        <v/>
      </c>
      <c r="I787" s="54">
        <f>IF($B787="","",$G787+$H787-$J787)</f>
        <v/>
      </c>
      <c r="J787" s="54">
        <f>IF($B787="","",MAX(0,$E787-MAX(0,SUMIFS(Тех_Движение!$G$2:$G$5111,Тех_Движение!$D$2:$D$5111,$C787,Тех_Движение!$B$2:$B$5111,"&lt;="&amp;Настройки!$B$6)-$F787)))</f>
        <v/>
      </c>
      <c r="K787" s="54">
        <f>IF(OR($B787="",K$3&lt;$D787+Настройки!$B$7),0,MAX(0,$E787-MAX(0,SUMIFS(Тех_Движение!$G$2:$G$5111,Тех_Движение!$D$2:$D$5111,$C787,Тех_Движение!$B$2:$B$5111,"&lt;="&amp;K$3)-$F787)))</f>
        <v/>
      </c>
      <c r="L787" s="54">
        <f>IF(OR($B787="",L$3&lt;$D787+Настройки!$B$7),0,MAX(0,$E787-MAX(0,SUMIFS(Тех_Движение!$G$2:$G$5111,Тех_Движение!$D$2:$D$5111,$C787,Тех_Движение!$B$2:$B$5111,"&lt;="&amp;L$3)-$F787)))</f>
        <v/>
      </c>
      <c r="M787" s="54">
        <f>IF(OR($B787="",M$3&lt;$D787+Настройки!$B$7),0,MAX(0,$E787-MAX(0,SUMIFS(Тех_Движение!$G$2:$G$5111,Тех_Движение!$D$2:$D$5111,$C787,Тех_Движение!$B$2:$B$5111,"&lt;="&amp;M$3)-$F787)))</f>
        <v/>
      </c>
      <c r="N787" s="54">
        <f>IF(OR($B787="",N$3&lt;$D787+Настройки!$B$7),0,MAX(0,$E787-MAX(0,SUMIFS(Тех_Движение!$G$2:$G$5111,Тех_Движение!$D$2:$D$5111,$C787,Тех_Движение!$B$2:$B$5111,"&lt;="&amp;N$3)-$F787)))</f>
        <v/>
      </c>
      <c r="O787" s="54">
        <f>IF(OR($B787="",O$3&lt;$D787+Настройки!$B$7),0,MAX(0,$E787-MAX(0,SUMIFS(Тех_Движение!$G$2:$G$5111,Тех_Движение!$D$2:$D$5111,$C787,Тех_Движение!$B$2:$B$5111,"&lt;="&amp;O$3)-$F787)))</f>
        <v/>
      </c>
      <c r="P787" s="54">
        <f>IF(OR($B787="",P$3&lt;$D787+Настройки!$B$7),0,MAX(0,$E787-MAX(0,SUMIFS(Тех_Движение!$G$2:$G$5111,Тех_Движение!$D$2:$D$5111,$C787,Тех_Движение!$B$2:$B$5111,"&lt;="&amp;P$3)-$F787)))</f>
        <v/>
      </c>
      <c r="Q787" s="54">
        <f>IF(OR($B787="",Q$3&lt;$D787+Настройки!$B$7),0,MAX(0,$E787-MAX(0,SUMIFS(Тех_Движение!$G$2:$G$5111,Тех_Движение!$D$2:$D$5111,$C787,Тех_Движение!$B$2:$B$5111,"&lt;="&amp;Q$3)-$F787)))</f>
        <v/>
      </c>
      <c r="R787" s="54">
        <f>IF($B787="","",SUM($K787:$Q787))</f>
        <v/>
      </c>
      <c r="S787" s="56">
        <f>IF($B787="","",VLOOKUP($C787,Настройки!$A$11:$L$17,9,FALSE))</f>
        <v/>
      </c>
      <c r="T787" s="56">
        <f>IF($B787="","",$R787*$S787)</f>
        <v/>
      </c>
    </row>
    <row r="788">
      <c r="A788" s="20">
        <f>Тех_Движение!$A$785</f>
        <v/>
      </c>
      <c r="B788" s="20">
        <f>IF(Тех_Движение!$F$785&gt;0,Тех_Движение!$I$785,"")</f>
        <v/>
      </c>
      <c r="C788" s="20">
        <f>IF($B788="","",Тех_Движение!$D$785)</f>
        <v/>
      </c>
      <c r="D788" s="42">
        <f>IF($B788="","",Тех_Движение!$B$785)</f>
        <v/>
      </c>
      <c r="E788" s="54">
        <f>IF($B788="","",Тех_Движение!$F$785)</f>
        <v/>
      </c>
      <c r="F788" s="54">
        <f>IF($B788="","",SUMIFS($E$5:$E787,$C$5:$C787,$C788))</f>
        <v/>
      </c>
      <c r="G788" s="54">
        <f>IF($B788="","",MAX(0,$E788-MAX(0,SUMIFS(Тех_Движение!$G$2:$G$5111,Тех_Движение!$D$2:$D$5111,$C788,Тех_Движение!$B$2:$B$5111,"&lt;="&amp;Настройки!$B$5-1)-$F788)))</f>
        <v/>
      </c>
      <c r="H788" s="54">
        <f>IF($B788="","",IF(AND($D788&gt;=Настройки!$B$5,$D788&lt;=Настройки!$B$6),$E788,0))</f>
        <v/>
      </c>
      <c r="I788" s="54">
        <f>IF($B788="","",$G788+$H788-$J788)</f>
        <v/>
      </c>
      <c r="J788" s="54">
        <f>IF($B788="","",MAX(0,$E788-MAX(0,SUMIFS(Тех_Движение!$G$2:$G$5111,Тех_Движение!$D$2:$D$5111,$C788,Тех_Движение!$B$2:$B$5111,"&lt;="&amp;Настройки!$B$6)-$F788)))</f>
        <v/>
      </c>
      <c r="K788" s="54">
        <f>IF(OR($B788="",K$3&lt;$D788+Настройки!$B$7),0,MAX(0,$E788-MAX(0,SUMIFS(Тех_Движение!$G$2:$G$5111,Тех_Движение!$D$2:$D$5111,$C788,Тех_Движение!$B$2:$B$5111,"&lt;="&amp;K$3)-$F788)))</f>
        <v/>
      </c>
      <c r="L788" s="54">
        <f>IF(OR($B788="",L$3&lt;$D788+Настройки!$B$7),0,MAX(0,$E788-MAX(0,SUMIFS(Тех_Движение!$G$2:$G$5111,Тех_Движение!$D$2:$D$5111,$C788,Тех_Движение!$B$2:$B$5111,"&lt;="&amp;L$3)-$F788)))</f>
        <v/>
      </c>
      <c r="M788" s="54">
        <f>IF(OR($B788="",M$3&lt;$D788+Настройки!$B$7),0,MAX(0,$E788-MAX(0,SUMIFS(Тех_Движение!$G$2:$G$5111,Тех_Движение!$D$2:$D$5111,$C788,Тех_Движение!$B$2:$B$5111,"&lt;="&amp;M$3)-$F788)))</f>
        <v/>
      </c>
      <c r="N788" s="54">
        <f>IF(OR($B788="",N$3&lt;$D788+Настройки!$B$7),0,MAX(0,$E788-MAX(0,SUMIFS(Тех_Движение!$G$2:$G$5111,Тех_Движение!$D$2:$D$5111,$C788,Тех_Движение!$B$2:$B$5111,"&lt;="&amp;N$3)-$F788)))</f>
        <v/>
      </c>
      <c r="O788" s="54">
        <f>IF(OR($B788="",O$3&lt;$D788+Настройки!$B$7),0,MAX(0,$E788-MAX(0,SUMIFS(Тех_Движение!$G$2:$G$5111,Тех_Движение!$D$2:$D$5111,$C788,Тех_Движение!$B$2:$B$5111,"&lt;="&amp;O$3)-$F788)))</f>
        <v/>
      </c>
      <c r="P788" s="54">
        <f>IF(OR($B788="",P$3&lt;$D788+Настройки!$B$7),0,MAX(0,$E788-MAX(0,SUMIFS(Тех_Движение!$G$2:$G$5111,Тех_Движение!$D$2:$D$5111,$C788,Тех_Движение!$B$2:$B$5111,"&lt;="&amp;P$3)-$F788)))</f>
        <v/>
      </c>
      <c r="Q788" s="54">
        <f>IF(OR($B788="",Q$3&lt;$D788+Настройки!$B$7),0,MAX(0,$E788-MAX(0,SUMIFS(Тех_Движение!$G$2:$G$5111,Тех_Движение!$D$2:$D$5111,$C788,Тех_Движение!$B$2:$B$5111,"&lt;="&amp;Q$3)-$F788)))</f>
        <v/>
      </c>
      <c r="R788" s="54">
        <f>IF($B788="","",SUM($K788:$Q788))</f>
        <v/>
      </c>
      <c r="S788" s="56">
        <f>IF($B788="","",VLOOKUP($C788,Настройки!$A$11:$L$17,9,FALSE))</f>
        <v/>
      </c>
      <c r="T788" s="56">
        <f>IF($B788="","",$R788*$S788)</f>
        <v/>
      </c>
    </row>
    <row r="789">
      <c r="A789" s="20">
        <f>Тех_Движение!$A$786</f>
        <v/>
      </c>
      <c r="B789" s="20">
        <f>IF(Тех_Движение!$F$786&gt;0,Тех_Движение!$I$786,"")</f>
        <v/>
      </c>
      <c r="C789" s="20">
        <f>IF($B789="","",Тех_Движение!$D$786)</f>
        <v/>
      </c>
      <c r="D789" s="42">
        <f>IF($B789="","",Тех_Движение!$B$786)</f>
        <v/>
      </c>
      <c r="E789" s="54">
        <f>IF($B789="","",Тех_Движение!$F$786)</f>
        <v/>
      </c>
      <c r="F789" s="54">
        <f>IF($B789="","",SUMIFS($E$5:$E788,$C$5:$C788,$C789))</f>
        <v/>
      </c>
      <c r="G789" s="54">
        <f>IF($B789="","",MAX(0,$E789-MAX(0,SUMIFS(Тех_Движение!$G$2:$G$5111,Тех_Движение!$D$2:$D$5111,$C789,Тех_Движение!$B$2:$B$5111,"&lt;="&amp;Настройки!$B$5-1)-$F789)))</f>
        <v/>
      </c>
      <c r="H789" s="54">
        <f>IF($B789="","",IF(AND($D789&gt;=Настройки!$B$5,$D789&lt;=Настройки!$B$6),$E789,0))</f>
        <v/>
      </c>
      <c r="I789" s="54">
        <f>IF($B789="","",$G789+$H789-$J789)</f>
        <v/>
      </c>
      <c r="J789" s="54">
        <f>IF($B789="","",MAX(0,$E789-MAX(0,SUMIFS(Тех_Движение!$G$2:$G$5111,Тех_Движение!$D$2:$D$5111,$C789,Тех_Движение!$B$2:$B$5111,"&lt;="&amp;Настройки!$B$6)-$F789)))</f>
        <v/>
      </c>
      <c r="K789" s="54">
        <f>IF(OR($B789="",K$3&lt;$D789+Настройки!$B$7),0,MAX(0,$E789-MAX(0,SUMIFS(Тех_Движение!$G$2:$G$5111,Тех_Движение!$D$2:$D$5111,$C789,Тех_Движение!$B$2:$B$5111,"&lt;="&amp;K$3)-$F789)))</f>
        <v/>
      </c>
      <c r="L789" s="54">
        <f>IF(OR($B789="",L$3&lt;$D789+Настройки!$B$7),0,MAX(0,$E789-MAX(0,SUMIFS(Тех_Движение!$G$2:$G$5111,Тех_Движение!$D$2:$D$5111,$C789,Тех_Движение!$B$2:$B$5111,"&lt;="&amp;L$3)-$F789)))</f>
        <v/>
      </c>
      <c r="M789" s="54">
        <f>IF(OR($B789="",M$3&lt;$D789+Настройки!$B$7),0,MAX(0,$E789-MAX(0,SUMIFS(Тех_Движение!$G$2:$G$5111,Тех_Движение!$D$2:$D$5111,$C789,Тех_Движение!$B$2:$B$5111,"&lt;="&amp;M$3)-$F789)))</f>
        <v/>
      </c>
      <c r="N789" s="54">
        <f>IF(OR($B789="",N$3&lt;$D789+Настройки!$B$7),0,MAX(0,$E789-MAX(0,SUMIFS(Тех_Движение!$G$2:$G$5111,Тех_Движение!$D$2:$D$5111,$C789,Тех_Движение!$B$2:$B$5111,"&lt;="&amp;N$3)-$F789)))</f>
        <v/>
      </c>
      <c r="O789" s="54">
        <f>IF(OR($B789="",O$3&lt;$D789+Настройки!$B$7),0,MAX(0,$E789-MAX(0,SUMIFS(Тех_Движение!$G$2:$G$5111,Тех_Движение!$D$2:$D$5111,$C789,Тех_Движение!$B$2:$B$5111,"&lt;="&amp;O$3)-$F789)))</f>
        <v/>
      </c>
      <c r="P789" s="54">
        <f>IF(OR($B789="",P$3&lt;$D789+Настройки!$B$7),0,MAX(0,$E789-MAX(0,SUMIFS(Тех_Движение!$G$2:$G$5111,Тех_Движение!$D$2:$D$5111,$C789,Тех_Движение!$B$2:$B$5111,"&lt;="&amp;P$3)-$F789)))</f>
        <v/>
      </c>
      <c r="Q789" s="54">
        <f>IF(OR($B789="",Q$3&lt;$D789+Настройки!$B$7),0,MAX(0,$E789-MAX(0,SUMIFS(Тех_Движение!$G$2:$G$5111,Тех_Движение!$D$2:$D$5111,$C789,Тех_Движение!$B$2:$B$5111,"&lt;="&amp;Q$3)-$F789)))</f>
        <v/>
      </c>
      <c r="R789" s="54">
        <f>IF($B789="","",SUM($K789:$Q789))</f>
        <v/>
      </c>
      <c r="S789" s="56">
        <f>IF($B789="","",VLOOKUP($C789,Настройки!$A$11:$L$17,9,FALSE))</f>
        <v/>
      </c>
      <c r="T789" s="56">
        <f>IF($B789="","",$R789*$S789)</f>
        <v/>
      </c>
    </row>
    <row r="790">
      <c r="A790" s="20">
        <f>Тех_Движение!$A$787</f>
        <v/>
      </c>
      <c r="B790" s="20">
        <f>IF(Тех_Движение!$F$787&gt;0,Тех_Движение!$I$787,"")</f>
        <v/>
      </c>
      <c r="C790" s="20">
        <f>IF($B790="","",Тех_Движение!$D$787)</f>
        <v/>
      </c>
      <c r="D790" s="42">
        <f>IF($B790="","",Тех_Движение!$B$787)</f>
        <v/>
      </c>
      <c r="E790" s="54">
        <f>IF($B790="","",Тех_Движение!$F$787)</f>
        <v/>
      </c>
      <c r="F790" s="54">
        <f>IF($B790="","",SUMIFS($E$5:$E789,$C$5:$C789,$C790))</f>
        <v/>
      </c>
      <c r="G790" s="54">
        <f>IF($B790="","",MAX(0,$E790-MAX(0,SUMIFS(Тех_Движение!$G$2:$G$5111,Тех_Движение!$D$2:$D$5111,$C790,Тех_Движение!$B$2:$B$5111,"&lt;="&amp;Настройки!$B$5-1)-$F790)))</f>
        <v/>
      </c>
      <c r="H790" s="54">
        <f>IF($B790="","",IF(AND($D790&gt;=Настройки!$B$5,$D790&lt;=Настройки!$B$6),$E790,0))</f>
        <v/>
      </c>
      <c r="I790" s="54">
        <f>IF($B790="","",$G790+$H790-$J790)</f>
        <v/>
      </c>
      <c r="J790" s="54">
        <f>IF($B790="","",MAX(0,$E790-MAX(0,SUMIFS(Тех_Движение!$G$2:$G$5111,Тех_Движение!$D$2:$D$5111,$C790,Тех_Движение!$B$2:$B$5111,"&lt;="&amp;Настройки!$B$6)-$F790)))</f>
        <v/>
      </c>
      <c r="K790" s="54">
        <f>IF(OR($B790="",K$3&lt;$D790+Настройки!$B$7),0,MAX(0,$E790-MAX(0,SUMIFS(Тех_Движение!$G$2:$G$5111,Тех_Движение!$D$2:$D$5111,$C790,Тех_Движение!$B$2:$B$5111,"&lt;="&amp;K$3)-$F790)))</f>
        <v/>
      </c>
      <c r="L790" s="54">
        <f>IF(OR($B790="",L$3&lt;$D790+Настройки!$B$7),0,MAX(0,$E790-MAX(0,SUMIFS(Тех_Движение!$G$2:$G$5111,Тех_Движение!$D$2:$D$5111,$C790,Тех_Движение!$B$2:$B$5111,"&lt;="&amp;L$3)-$F790)))</f>
        <v/>
      </c>
      <c r="M790" s="54">
        <f>IF(OR($B790="",M$3&lt;$D790+Настройки!$B$7),0,MAX(0,$E790-MAX(0,SUMIFS(Тех_Движение!$G$2:$G$5111,Тех_Движение!$D$2:$D$5111,$C790,Тех_Движение!$B$2:$B$5111,"&lt;="&amp;M$3)-$F790)))</f>
        <v/>
      </c>
      <c r="N790" s="54">
        <f>IF(OR($B790="",N$3&lt;$D790+Настройки!$B$7),0,MAX(0,$E790-MAX(0,SUMIFS(Тех_Движение!$G$2:$G$5111,Тех_Движение!$D$2:$D$5111,$C790,Тех_Движение!$B$2:$B$5111,"&lt;="&amp;N$3)-$F790)))</f>
        <v/>
      </c>
      <c r="O790" s="54">
        <f>IF(OR($B790="",O$3&lt;$D790+Настройки!$B$7),0,MAX(0,$E790-MAX(0,SUMIFS(Тех_Движение!$G$2:$G$5111,Тех_Движение!$D$2:$D$5111,$C790,Тех_Движение!$B$2:$B$5111,"&lt;="&amp;O$3)-$F790)))</f>
        <v/>
      </c>
      <c r="P790" s="54">
        <f>IF(OR($B790="",P$3&lt;$D790+Настройки!$B$7),0,MAX(0,$E790-MAX(0,SUMIFS(Тех_Движение!$G$2:$G$5111,Тех_Движение!$D$2:$D$5111,$C790,Тех_Движение!$B$2:$B$5111,"&lt;="&amp;P$3)-$F790)))</f>
        <v/>
      </c>
      <c r="Q790" s="54">
        <f>IF(OR($B790="",Q$3&lt;$D790+Настройки!$B$7),0,MAX(0,$E790-MAX(0,SUMIFS(Тех_Движение!$G$2:$G$5111,Тех_Движение!$D$2:$D$5111,$C790,Тех_Движение!$B$2:$B$5111,"&lt;="&amp;Q$3)-$F790)))</f>
        <v/>
      </c>
      <c r="R790" s="54">
        <f>IF($B790="","",SUM($K790:$Q790))</f>
        <v/>
      </c>
      <c r="S790" s="56">
        <f>IF($B790="","",VLOOKUP($C790,Настройки!$A$11:$L$17,9,FALSE))</f>
        <v/>
      </c>
      <c r="T790" s="56">
        <f>IF($B790="","",$R790*$S790)</f>
        <v/>
      </c>
    </row>
    <row r="791">
      <c r="A791" s="20">
        <f>Тех_Движение!$A$788</f>
        <v/>
      </c>
      <c r="B791" s="20">
        <f>IF(Тех_Движение!$F$788&gt;0,Тех_Движение!$I$788,"")</f>
        <v/>
      </c>
      <c r="C791" s="20">
        <f>IF($B791="","",Тех_Движение!$D$788)</f>
        <v/>
      </c>
      <c r="D791" s="42">
        <f>IF($B791="","",Тех_Движение!$B$788)</f>
        <v/>
      </c>
      <c r="E791" s="54">
        <f>IF($B791="","",Тех_Движение!$F$788)</f>
        <v/>
      </c>
      <c r="F791" s="54">
        <f>IF($B791="","",SUMIFS($E$5:$E790,$C$5:$C790,$C791))</f>
        <v/>
      </c>
      <c r="G791" s="54">
        <f>IF($B791="","",MAX(0,$E791-MAX(0,SUMIFS(Тех_Движение!$G$2:$G$5111,Тех_Движение!$D$2:$D$5111,$C791,Тех_Движение!$B$2:$B$5111,"&lt;="&amp;Настройки!$B$5-1)-$F791)))</f>
        <v/>
      </c>
      <c r="H791" s="54">
        <f>IF($B791="","",IF(AND($D791&gt;=Настройки!$B$5,$D791&lt;=Настройки!$B$6),$E791,0))</f>
        <v/>
      </c>
      <c r="I791" s="54">
        <f>IF($B791="","",$G791+$H791-$J791)</f>
        <v/>
      </c>
      <c r="J791" s="54">
        <f>IF($B791="","",MAX(0,$E791-MAX(0,SUMIFS(Тех_Движение!$G$2:$G$5111,Тех_Движение!$D$2:$D$5111,$C791,Тех_Движение!$B$2:$B$5111,"&lt;="&amp;Настройки!$B$6)-$F791)))</f>
        <v/>
      </c>
      <c r="K791" s="54">
        <f>IF(OR($B791="",K$3&lt;$D791+Настройки!$B$7),0,MAX(0,$E791-MAX(0,SUMIFS(Тех_Движение!$G$2:$G$5111,Тех_Движение!$D$2:$D$5111,$C791,Тех_Движение!$B$2:$B$5111,"&lt;="&amp;K$3)-$F791)))</f>
        <v/>
      </c>
      <c r="L791" s="54">
        <f>IF(OR($B791="",L$3&lt;$D791+Настройки!$B$7),0,MAX(0,$E791-MAX(0,SUMIFS(Тех_Движение!$G$2:$G$5111,Тех_Движение!$D$2:$D$5111,$C791,Тех_Движение!$B$2:$B$5111,"&lt;="&amp;L$3)-$F791)))</f>
        <v/>
      </c>
      <c r="M791" s="54">
        <f>IF(OR($B791="",M$3&lt;$D791+Настройки!$B$7),0,MAX(0,$E791-MAX(0,SUMIFS(Тех_Движение!$G$2:$G$5111,Тех_Движение!$D$2:$D$5111,$C791,Тех_Движение!$B$2:$B$5111,"&lt;="&amp;M$3)-$F791)))</f>
        <v/>
      </c>
      <c r="N791" s="54">
        <f>IF(OR($B791="",N$3&lt;$D791+Настройки!$B$7),0,MAX(0,$E791-MAX(0,SUMIFS(Тех_Движение!$G$2:$G$5111,Тех_Движение!$D$2:$D$5111,$C791,Тех_Движение!$B$2:$B$5111,"&lt;="&amp;N$3)-$F791)))</f>
        <v/>
      </c>
      <c r="O791" s="54">
        <f>IF(OR($B791="",O$3&lt;$D791+Настройки!$B$7),0,MAX(0,$E791-MAX(0,SUMIFS(Тех_Движение!$G$2:$G$5111,Тех_Движение!$D$2:$D$5111,$C791,Тех_Движение!$B$2:$B$5111,"&lt;="&amp;O$3)-$F791)))</f>
        <v/>
      </c>
      <c r="P791" s="54">
        <f>IF(OR($B791="",P$3&lt;$D791+Настройки!$B$7),0,MAX(0,$E791-MAX(0,SUMIFS(Тех_Движение!$G$2:$G$5111,Тех_Движение!$D$2:$D$5111,$C791,Тех_Движение!$B$2:$B$5111,"&lt;="&amp;P$3)-$F791)))</f>
        <v/>
      </c>
      <c r="Q791" s="54">
        <f>IF(OR($B791="",Q$3&lt;$D791+Настройки!$B$7),0,MAX(0,$E791-MAX(0,SUMIFS(Тех_Движение!$G$2:$G$5111,Тех_Движение!$D$2:$D$5111,$C791,Тех_Движение!$B$2:$B$5111,"&lt;="&amp;Q$3)-$F791)))</f>
        <v/>
      </c>
      <c r="R791" s="54">
        <f>IF($B791="","",SUM($K791:$Q791))</f>
        <v/>
      </c>
      <c r="S791" s="56">
        <f>IF($B791="","",VLOOKUP($C791,Настройки!$A$11:$L$17,9,FALSE))</f>
        <v/>
      </c>
      <c r="T791" s="56">
        <f>IF($B791="","",$R791*$S791)</f>
        <v/>
      </c>
    </row>
    <row r="792">
      <c r="A792" s="20">
        <f>Тех_Движение!$A$789</f>
        <v/>
      </c>
      <c r="B792" s="20">
        <f>IF(Тех_Движение!$F$789&gt;0,Тех_Движение!$I$789,"")</f>
        <v/>
      </c>
      <c r="C792" s="20">
        <f>IF($B792="","",Тех_Движение!$D$789)</f>
        <v/>
      </c>
      <c r="D792" s="42">
        <f>IF($B792="","",Тех_Движение!$B$789)</f>
        <v/>
      </c>
      <c r="E792" s="54">
        <f>IF($B792="","",Тех_Движение!$F$789)</f>
        <v/>
      </c>
      <c r="F792" s="54">
        <f>IF($B792="","",SUMIFS($E$5:$E791,$C$5:$C791,$C792))</f>
        <v/>
      </c>
      <c r="G792" s="54">
        <f>IF($B792="","",MAX(0,$E792-MAX(0,SUMIFS(Тех_Движение!$G$2:$G$5111,Тех_Движение!$D$2:$D$5111,$C792,Тех_Движение!$B$2:$B$5111,"&lt;="&amp;Настройки!$B$5-1)-$F792)))</f>
        <v/>
      </c>
      <c r="H792" s="54">
        <f>IF($B792="","",IF(AND($D792&gt;=Настройки!$B$5,$D792&lt;=Настройки!$B$6),$E792,0))</f>
        <v/>
      </c>
      <c r="I792" s="54">
        <f>IF($B792="","",$G792+$H792-$J792)</f>
        <v/>
      </c>
      <c r="J792" s="54">
        <f>IF($B792="","",MAX(0,$E792-MAX(0,SUMIFS(Тех_Движение!$G$2:$G$5111,Тех_Движение!$D$2:$D$5111,$C792,Тех_Движение!$B$2:$B$5111,"&lt;="&amp;Настройки!$B$6)-$F792)))</f>
        <v/>
      </c>
      <c r="K792" s="54">
        <f>IF(OR($B792="",K$3&lt;$D792+Настройки!$B$7),0,MAX(0,$E792-MAX(0,SUMIFS(Тех_Движение!$G$2:$G$5111,Тех_Движение!$D$2:$D$5111,$C792,Тех_Движение!$B$2:$B$5111,"&lt;="&amp;K$3)-$F792)))</f>
        <v/>
      </c>
      <c r="L792" s="54">
        <f>IF(OR($B792="",L$3&lt;$D792+Настройки!$B$7),0,MAX(0,$E792-MAX(0,SUMIFS(Тех_Движение!$G$2:$G$5111,Тех_Движение!$D$2:$D$5111,$C792,Тех_Движение!$B$2:$B$5111,"&lt;="&amp;L$3)-$F792)))</f>
        <v/>
      </c>
      <c r="M792" s="54">
        <f>IF(OR($B792="",M$3&lt;$D792+Настройки!$B$7),0,MAX(0,$E792-MAX(0,SUMIFS(Тех_Движение!$G$2:$G$5111,Тех_Движение!$D$2:$D$5111,$C792,Тех_Движение!$B$2:$B$5111,"&lt;="&amp;M$3)-$F792)))</f>
        <v/>
      </c>
      <c r="N792" s="54">
        <f>IF(OR($B792="",N$3&lt;$D792+Настройки!$B$7),0,MAX(0,$E792-MAX(0,SUMIFS(Тех_Движение!$G$2:$G$5111,Тех_Движение!$D$2:$D$5111,$C792,Тех_Движение!$B$2:$B$5111,"&lt;="&amp;N$3)-$F792)))</f>
        <v/>
      </c>
      <c r="O792" s="54">
        <f>IF(OR($B792="",O$3&lt;$D792+Настройки!$B$7),0,MAX(0,$E792-MAX(0,SUMIFS(Тех_Движение!$G$2:$G$5111,Тех_Движение!$D$2:$D$5111,$C792,Тех_Движение!$B$2:$B$5111,"&lt;="&amp;O$3)-$F792)))</f>
        <v/>
      </c>
      <c r="P792" s="54">
        <f>IF(OR($B792="",P$3&lt;$D792+Настройки!$B$7),0,MAX(0,$E792-MAX(0,SUMIFS(Тех_Движение!$G$2:$G$5111,Тех_Движение!$D$2:$D$5111,$C792,Тех_Движение!$B$2:$B$5111,"&lt;="&amp;P$3)-$F792)))</f>
        <v/>
      </c>
      <c r="Q792" s="54">
        <f>IF(OR($B792="",Q$3&lt;$D792+Настройки!$B$7),0,MAX(0,$E792-MAX(0,SUMIFS(Тех_Движение!$G$2:$G$5111,Тех_Движение!$D$2:$D$5111,$C792,Тех_Движение!$B$2:$B$5111,"&lt;="&amp;Q$3)-$F792)))</f>
        <v/>
      </c>
      <c r="R792" s="54">
        <f>IF($B792="","",SUM($K792:$Q792))</f>
        <v/>
      </c>
      <c r="S792" s="56">
        <f>IF($B792="","",VLOOKUP($C792,Настройки!$A$11:$L$17,9,FALSE))</f>
        <v/>
      </c>
      <c r="T792" s="56">
        <f>IF($B792="","",$R792*$S792)</f>
        <v/>
      </c>
    </row>
    <row r="793">
      <c r="A793" s="20">
        <f>Тех_Движение!$A$790</f>
        <v/>
      </c>
      <c r="B793" s="20">
        <f>IF(Тех_Движение!$F$790&gt;0,Тех_Движение!$I$790,"")</f>
        <v/>
      </c>
      <c r="C793" s="20">
        <f>IF($B793="","",Тех_Движение!$D$790)</f>
        <v/>
      </c>
      <c r="D793" s="42">
        <f>IF($B793="","",Тех_Движение!$B$790)</f>
        <v/>
      </c>
      <c r="E793" s="54">
        <f>IF($B793="","",Тех_Движение!$F$790)</f>
        <v/>
      </c>
      <c r="F793" s="54">
        <f>IF($B793="","",SUMIFS($E$5:$E792,$C$5:$C792,$C793))</f>
        <v/>
      </c>
      <c r="G793" s="54">
        <f>IF($B793="","",MAX(0,$E793-MAX(0,SUMIFS(Тех_Движение!$G$2:$G$5111,Тех_Движение!$D$2:$D$5111,$C793,Тех_Движение!$B$2:$B$5111,"&lt;="&amp;Настройки!$B$5-1)-$F793)))</f>
        <v/>
      </c>
      <c r="H793" s="54">
        <f>IF($B793="","",IF(AND($D793&gt;=Настройки!$B$5,$D793&lt;=Настройки!$B$6),$E793,0))</f>
        <v/>
      </c>
      <c r="I793" s="54">
        <f>IF($B793="","",$G793+$H793-$J793)</f>
        <v/>
      </c>
      <c r="J793" s="54">
        <f>IF($B793="","",MAX(0,$E793-MAX(0,SUMIFS(Тех_Движение!$G$2:$G$5111,Тех_Движение!$D$2:$D$5111,$C793,Тех_Движение!$B$2:$B$5111,"&lt;="&amp;Настройки!$B$6)-$F793)))</f>
        <v/>
      </c>
      <c r="K793" s="54">
        <f>IF(OR($B793="",K$3&lt;$D793+Настройки!$B$7),0,MAX(0,$E793-MAX(0,SUMIFS(Тех_Движение!$G$2:$G$5111,Тех_Движение!$D$2:$D$5111,$C793,Тех_Движение!$B$2:$B$5111,"&lt;="&amp;K$3)-$F793)))</f>
        <v/>
      </c>
      <c r="L793" s="54">
        <f>IF(OR($B793="",L$3&lt;$D793+Настройки!$B$7),0,MAX(0,$E793-MAX(0,SUMIFS(Тех_Движение!$G$2:$G$5111,Тех_Движение!$D$2:$D$5111,$C793,Тех_Движение!$B$2:$B$5111,"&lt;="&amp;L$3)-$F793)))</f>
        <v/>
      </c>
      <c r="M793" s="54">
        <f>IF(OR($B793="",M$3&lt;$D793+Настройки!$B$7),0,MAX(0,$E793-MAX(0,SUMIFS(Тех_Движение!$G$2:$G$5111,Тех_Движение!$D$2:$D$5111,$C793,Тех_Движение!$B$2:$B$5111,"&lt;="&amp;M$3)-$F793)))</f>
        <v/>
      </c>
      <c r="N793" s="54">
        <f>IF(OR($B793="",N$3&lt;$D793+Настройки!$B$7),0,MAX(0,$E793-MAX(0,SUMIFS(Тех_Движение!$G$2:$G$5111,Тех_Движение!$D$2:$D$5111,$C793,Тех_Движение!$B$2:$B$5111,"&lt;="&amp;N$3)-$F793)))</f>
        <v/>
      </c>
      <c r="O793" s="54">
        <f>IF(OR($B793="",O$3&lt;$D793+Настройки!$B$7),0,MAX(0,$E793-MAX(0,SUMIFS(Тех_Движение!$G$2:$G$5111,Тех_Движение!$D$2:$D$5111,$C793,Тех_Движение!$B$2:$B$5111,"&lt;="&amp;O$3)-$F793)))</f>
        <v/>
      </c>
      <c r="P793" s="54">
        <f>IF(OR($B793="",P$3&lt;$D793+Настройки!$B$7),0,MAX(0,$E793-MAX(0,SUMIFS(Тех_Движение!$G$2:$G$5111,Тех_Движение!$D$2:$D$5111,$C793,Тех_Движение!$B$2:$B$5111,"&lt;="&amp;P$3)-$F793)))</f>
        <v/>
      </c>
      <c r="Q793" s="54">
        <f>IF(OR($B793="",Q$3&lt;$D793+Настройки!$B$7),0,MAX(0,$E793-MAX(0,SUMIFS(Тех_Движение!$G$2:$G$5111,Тех_Движение!$D$2:$D$5111,$C793,Тех_Движение!$B$2:$B$5111,"&lt;="&amp;Q$3)-$F793)))</f>
        <v/>
      </c>
      <c r="R793" s="54">
        <f>IF($B793="","",SUM($K793:$Q793))</f>
        <v/>
      </c>
      <c r="S793" s="56">
        <f>IF($B793="","",VLOOKUP($C793,Настройки!$A$11:$L$17,9,FALSE))</f>
        <v/>
      </c>
      <c r="T793" s="56">
        <f>IF($B793="","",$R793*$S793)</f>
        <v/>
      </c>
    </row>
    <row r="794">
      <c r="A794" s="20">
        <f>Тех_Движение!$A$791</f>
        <v/>
      </c>
      <c r="B794" s="20">
        <f>IF(Тех_Движение!$F$791&gt;0,Тех_Движение!$I$791,"")</f>
        <v/>
      </c>
      <c r="C794" s="20">
        <f>IF($B794="","",Тех_Движение!$D$791)</f>
        <v/>
      </c>
      <c r="D794" s="42">
        <f>IF($B794="","",Тех_Движение!$B$791)</f>
        <v/>
      </c>
      <c r="E794" s="54">
        <f>IF($B794="","",Тех_Движение!$F$791)</f>
        <v/>
      </c>
      <c r="F794" s="54">
        <f>IF($B794="","",SUMIFS($E$5:$E793,$C$5:$C793,$C794))</f>
        <v/>
      </c>
      <c r="G794" s="54">
        <f>IF($B794="","",MAX(0,$E794-MAX(0,SUMIFS(Тех_Движение!$G$2:$G$5111,Тех_Движение!$D$2:$D$5111,$C794,Тех_Движение!$B$2:$B$5111,"&lt;="&amp;Настройки!$B$5-1)-$F794)))</f>
        <v/>
      </c>
      <c r="H794" s="54">
        <f>IF($B794="","",IF(AND($D794&gt;=Настройки!$B$5,$D794&lt;=Настройки!$B$6),$E794,0))</f>
        <v/>
      </c>
      <c r="I794" s="54">
        <f>IF($B794="","",$G794+$H794-$J794)</f>
        <v/>
      </c>
      <c r="J794" s="54">
        <f>IF($B794="","",MAX(0,$E794-MAX(0,SUMIFS(Тех_Движение!$G$2:$G$5111,Тех_Движение!$D$2:$D$5111,$C794,Тех_Движение!$B$2:$B$5111,"&lt;="&amp;Настройки!$B$6)-$F794)))</f>
        <v/>
      </c>
      <c r="K794" s="54">
        <f>IF(OR($B794="",K$3&lt;$D794+Настройки!$B$7),0,MAX(0,$E794-MAX(0,SUMIFS(Тех_Движение!$G$2:$G$5111,Тех_Движение!$D$2:$D$5111,$C794,Тех_Движение!$B$2:$B$5111,"&lt;="&amp;K$3)-$F794)))</f>
        <v/>
      </c>
      <c r="L794" s="54">
        <f>IF(OR($B794="",L$3&lt;$D794+Настройки!$B$7),0,MAX(0,$E794-MAX(0,SUMIFS(Тех_Движение!$G$2:$G$5111,Тех_Движение!$D$2:$D$5111,$C794,Тех_Движение!$B$2:$B$5111,"&lt;="&amp;L$3)-$F794)))</f>
        <v/>
      </c>
      <c r="M794" s="54">
        <f>IF(OR($B794="",M$3&lt;$D794+Настройки!$B$7),0,MAX(0,$E794-MAX(0,SUMIFS(Тех_Движение!$G$2:$G$5111,Тех_Движение!$D$2:$D$5111,$C794,Тех_Движение!$B$2:$B$5111,"&lt;="&amp;M$3)-$F794)))</f>
        <v/>
      </c>
      <c r="N794" s="54">
        <f>IF(OR($B794="",N$3&lt;$D794+Настройки!$B$7),0,MAX(0,$E794-MAX(0,SUMIFS(Тех_Движение!$G$2:$G$5111,Тех_Движение!$D$2:$D$5111,$C794,Тех_Движение!$B$2:$B$5111,"&lt;="&amp;N$3)-$F794)))</f>
        <v/>
      </c>
      <c r="O794" s="54">
        <f>IF(OR($B794="",O$3&lt;$D794+Настройки!$B$7),0,MAX(0,$E794-MAX(0,SUMIFS(Тех_Движение!$G$2:$G$5111,Тех_Движение!$D$2:$D$5111,$C794,Тех_Движение!$B$2:$B$5111,"&lt;="&amp;O$3)-$F794)))</f>
        <v/>
      </c>
      <c r="P794" s="54">
        <f>IF(OR($B794="",P$3&lt;$D794+Настройки!$B$7),0,MAX(0,$E794-MAX(0,SUMIFS(Тех_Движение!$G$2:$G$5111,Тех_Движение!$D$2:$D$5111,$C794,Тех_Движение!$B$2:$B$5111,"&lt;="&amp;P$3)-$F794)))</f>
        <v/>
      </c>
      <c r="Q794" s="54">
        <f>IF(OR($B794="",Q$3&lt;$D794+Настройки!$B$7),0,MAX(0,$E794-MAX(0,SUMIFS(Тех_Движение!$G$2:$G$5111,Тех_Движение!$D$2:$D$5111,$C794,Тех_Движение!$B$2:$B$5111,"&lt;="&amp;Q$3)-$F794)))</f>
        <v/>
      </c>
      <c r="R794" s="54">
        <f>IF($B794="","",SUM($K794:$Q794))</f>
        <v/>
      </c>
      <c r="S794" s="56">
        <f>IF($B794="","",VLOOKUP($C794,Настройки!$A$11:$L$17,9,FALSE))</f>
        <v/>
      </c>
      <c r="T794" s="56">
        <f>IF($B794="","",$R794*$S794)</f>
        <v/>
      </c>
    </row>
    <row r="795">
      <c r="A795" s="20">
        <f>Тех_Движение!$A$792</f>
        <v/>
      </c>
      <c r="B795" s="20">
        <f>IF(Тех_Движение!$F$792&gt;0,Тех_Движение!$I$792,"")</f>
        <v/>
      </c>
      <c r="C795" s="20">
        <f>IF($B795="","",Тех_Движение!$D$792)</f>
        <v/>
      </c>
      <c r="D795" s="42">
        <f>IF($B795="","",Тех_Движение!$B$792)</f>
        <v/>
      </c>
      <c r="E795" s="54">
        <f>IF($B795="","",Тех_Движение!$F$792)</f>
        <v/>
      </c>
      <c r="F795" s="54">
        <f>IF($B795="","",SUMIFS($E$5:$E794,$C$5:$C794,$C795))</f>
        <v/>
      </c>
      <c r="G795" s="54">
        <f>IF($B795="","",MAX(0,$E795-MAX(0,SUMIFS(Тех_Движение!$G$2:$G$5111,Тех_Движение!$D$2:$D$5111,$C795,Тех_Движение!$B$2:$B$5111,"&lt;="&amp;Настройки!$B$5-1)-$F795)))</f>
        <v/>
      </c>
      <c r="H795" s="54">
        <f>IF($B795="","",IF(AND($D795&gt;=Настройки!$B$5,$D795&lt;=Настройки!$B$6),$E795,0))</f>
        <v/>
      </c>
      <c r="I795" s="54">
        <f>IF($B795="","",$G795+$H795-$J795)</f>
        <v/>
      </c>
      <c r="J795" s="54">
        <f>IF($B795="","",MAX(0,$E795-MAX(0,SUMIFS(Тех_Движение!$G$2:$G$5111,Тех_Движение!$D$2:$D$5111,$C795,Тех_Движение!$B$2:$B$5111,"&lt;="&amp;Настройки!$B$6)-$F795)))</f>
        <v/>
      </c>
      <c r="K795" s="54">
        <f>IF(OR($B795="",K$3&lt;$D795+Настройки!$B$7),0,MAX(0,$E795-MAX(0,SUMIFS(Тех_Движение!$G$2:$G$5111,Тех_Движение!$D$2:$D$5111,$C795,Тех_Движение!$B$2:$B$5111,"&lt;="&amp;K$3)-$F795)))</f>
        <v/>
      </c>
      <c r="L795" s="54">
        <f>IF(OR($B795="",L$3&lt;$D795+Настройки!$B$7),0,MAX(0,$E795-MAX(0,SUMIFS(Тех_Движение!$G$2:$G$5111,Тех_Движение!$D$2:$D$5111,$C795,Тех_Движение!$B$2:$B$5111,"&lt;="&amp;L$3)-$F795)))</f>
        <v/>
      </c>
      <c r="M795" s="54">
        <f>IF(OR($B795="",M$3&lt;$D795+Настройки!$B$7),0,MAX(0,$E795-MAX(0,SUMIFS(Тех_Движение!$G$2:$G$5111,Тех_Движение!$D$2:$D$5111,$C795,Тех_Движение!$B$2:$B$5111,"&lt;="&amp;M$3)-$F795)))</f>
        <v/>
      </c>
      <c r="N795" s="54">
        <f>IF(OR($B795="",N$3&lt;$D795+Настройки!$B$7),0,MAX(0,$E795-MAX(0,SUMIFS(Тех_Движение!$G$2:$G$5111,Тех_Движение!$D$2:$D$5111,$C795,Тех_Движение!$B$2:$B$5111,"&lt;="&amp;N$3)-$F795)))</f>
        <v/>
      </c>
      <c r="O795" s="54">
        <f>IF(OR($B795="",O$3&lt;$D795+Настройки!$B$7),0,MAX(0,$E795-MAX(0,SUMIFS(Тех_Движение!$G$2:$G$5111,Тех_Движение!$D$2:$D$5111,$C795,Тех_Движение!$B$2:$B$5111,"&lt;="&amp;O$3)-$F795)))</f>
        <v/>
      </c>
      <c r="P795" s="54">
        <f>IF(OR($B795="",P$3&lt;$D795+Настройки!$B$7),0,MAX(0,$E795-MAX(0,SUMIFS(Тех_Движение!$G$2:$G$5111,Тех_Движение!$D$2:$D$5111,$C795,Тех_Движение!$B$2:$B$5111,"&lt;="&amp;P$3)-$F795)))</f>
        <v/>
      </c>
      <c r="Q795" s="54">
        <f>IF(OR($B795="",Q$3&lt;$D795+Настройки!$B$7),0,MAX(0,$E795-MAX(0,SUMIFS(Тех_Движение!$G$2:$G$5111,Тех_Движение!$D$2:$D$5111,$C795,Тех_Движение!$B$2:$B$5111,"&lt;="&amp;Q$3)-$F795)))</f>
        <v/>
      </c>
      <c r="R795" s="54">
        <f>IF($B795="","",SUM($K795:$Q795))</f>
        <v/>
      </c>
      <c r="S795" s="56">
        <f>IF($B795="","",VLOOKUP($C795,Настройки!$A$11:$L$17,9,FALSE))</f>
        <v/>
      </c>
      <c r="T795" s="56">
        <f>IF($B795="","",$R795*$S795)</f>
        <v/>
      </c>
    </row>
    <row r="796">
      <c r="A796" s="20">
        <f>Тех_Движение!$A$793</f>
        <v/>
      </c>
      <c r="B796" s="20">
        <f>IF(Тех_Движение!$F$793&gt;0,Тех_Движение!$I$793,"")</f>
        <v/>
      </c>
      <c r="C796" s="20">
        <f>IF($B796="","",Тех_Движение!$D$793)</f>
        <v/>
      </c>
      <c r="D796" s="42">
        <f>IF($B796="","",Тех_Движение!$B$793)</f>
        <v/>
      </c>
      <c r="E796" s="54">
        <f>IF($B796="","",Тех_Движение!$F$793)</f>
        <v/>
      </c>
      <c r="F796" s="54">
        <f>IF($B796="","",SUMIFS($E$5:$E795,$C$5:$C795,$C796))</f>
        <v/>
      </c>
      <c r="G796" s="54">
        <f>IF($B796="","",MAX(0,$E796-MAX(0,SUMIFS(Тех_Движение!$G$2:$G$5111,Тех_Движение!$D$2:$D$5111,$C796,Тех_Движение!$B$2:$B$5111,"&lt;="&amp;Настройки!$B$5-1)-$F796)))</f>
        <v/>
      </c>
      <c r="H796" s="54">
        <f>IF($B796="","",IF(AND($D796&gt;=Настройки!$B$5,$D796&lt;=Настройки!$B$6),$E796,0))</f>
        <v/>
      </c>
      <c r="I796" s="54">
        <f>IF($B796="","",$G796+$H796-$J796)</f>
        <v/>
      </c>
      <c r="J796" s="54">
        <f>IF($B796="","",MAX(0,$E796-MAX(0,SUMIFS(Тех_Движение!$G$2:$G$5111,Тех_Движение!$D$2:$D$5111,$C796,Тех_Движение!$B$2:$B$5111,"&lt;="&amp;Настройки!$B$6)-$F796)))</f>
        <v/>
      </c>
      <c r="K796" s="54">
        <f>IF(OR($B796="",K$3&lt;$D796+Настройки!$B$7),0,MAX(0,$E796-MAX(0,SUMIFS(Тех_Движение!$G$2:$G$5111,Тех_Движение!$D$2:$D$5111,$C796,Тех_Движение!$B$2:$B$5111,"&lt;="&amp;K$3)-$F796)))</f>
        <v/>
      </c>
      <c r="L796" s="54">
        <f>IF(OR($B796="",L$3&lt;$D796+Настройки!$B$7),0,MAX(0,$E796-MAX(0,SUMIFS(Тех_Движение!$G$2:$G$5111,Тех_Движение!$D$2:$D$5111,$C796,Тех_Движение!$B$2:$B$5111,"&lt;="&amp;L$3)-$F796)))</f>
        <v/>
      </c>
      <c r="M796" s="54">
        <f>IF(OR($B796="",M$3&lt;$D796+Настройки!$B$7),0,MAX(0,$E796-MAX(0,SUMIFS(Тех_Движение!$G$2:$G$5111,Тех_Движение!$D$2:$D$5111,$C796,Тех_Движение!$B$2:$B$5111,"&lt;="&amp;M$3)-$F796)))</f>
        <v/>
      </c>
      <c r="N796" s="54">
        <f>IF(OR($B796="",N$3&lt;$D796+Настройки!$B$7),0,MAX(0,$E796-MAX(0,SUMIFS(Тех_Движение!$G$2:$G$5111,Тех_Движение!$D$2:$D$5111,$C796,Тех_Движение!$B$2:$B$5111,"&lt;="&amp;N$3)-$F796)))</f>
        <v/>
      </c>
      <c r="O796" s="54">
        <f>IF(OR($B796="",O$3&lt;$D796+Настройки!$B$7),0,MAX(0,$E796-MAX(0,SUMIFS(Тех_Движение!$G$2:$G$5111,Тех_Движение!$D$2:$D$5111,$C796,Тех_Движение!$B$2:$B$5111,"&lt;="&amp;O$3)-$F796)))</f>
        <v/>
      </c>
      <c r="P796" s="54">
        <f>IF(OR($B796="",P$3&lt;$D796+Настройки!$B$7),0,MAX(0,$E796-MAX(0,SUMIFS(Тех_Движение!$G$2:$G$5111,Тех_Движение!$D$2:$D$5111,$C796,Тех_Движение!$B$2:$B$5111,"&lt;="&amp;P$3)-$F796)))</f>
        <v/>
      </c>
      <c r="Q796" s="54">
        <f>IF(OR($B796="",Q$3&lt;$D796+Настройки!$B$7),0,MAX(0,$E796-MAX(0,SUMIFS(Тех_Движение!$G$2:$G$5111,Тех_Движение!$D$2:$D$5111,$C796,Тех_Движение!$B$2:$B$5111,"&lt;="&amp;Q$3)-$F796)))</f>
        <v/>
      </c>
      <c r="R796" s="54">
        <f>IF($B796="","",SUM($K796:$Q796))</f>
        <v/>
      </c>
      <c r="S796" s="56">
        <f>IF($B796="","",VLOOKUP($C796,Настройки!$A$11:$L$17,9,FALSE))</f>
        <v/>
      </c>
      <c r="T796" s="56">
        <f>IF($B796="","",$R796*$S796)</f>
        <v/>
      </c>
    </row>
    <row r="797">
      <c r="A797" s="20">
        <f>Тех_Движение!$A$794</f>
        <v/>
      </c>
      <c r="B797" s="20">
        <f>IF(Тех_Движение!$F$794&gt;0,Тех_Движение!$I$794,"")</f>
        <v/>
      </c>
      <c r="C797" s="20">
        <f>IF($B797="","",Тех_Движение!$D$794)</f>
        <v/>
      </c>
      <c r="D797" s="42">
        <f>IF($B797="","",Тех_Движение!$B$794)</f>
        <v/>
      </c>
      <c r="E797" s="54">
        <f>IF($B797="","",Тех_Движение!$F$794)</f>
        <v/>
      </c>
      <c r="F797" s="54">
        <f>IF($B797="","",SUMIFS($E$5:$E796,$C$5:$C796,$C797))</f>
        <v/>
      </c>
      <c r="G797" s="54">
        <f>IF($B797="","",MAX(0,$E797-MAX(0,SUMIFS(Тех_Движение!$G$2:$G$5111,Тех_Движение!$D$2:$D$5111,$C797,Тех_Движение!$B$2:$B$5111,"&lt;="&amp;Настройки!$B$5-1)-$F797)))</f>
        <v/>
      </c>
      <c r="H797" s="54">
        <f>IF($B797="","",IF(AND($D797&gt;=Настройки!$B$5,$D797&lt;=Настройки!$B$6),$E797,0))</f>
        <v/>
      </c>
      <c r="I797" s="54">
        <f>IF($B797="","",$G797+$H797-$J797)</f>
        <v/>
      </c>
      <c r="J797" s="54">
        <f>IF($B797="","",MAX(0,$E797-MAX(0,SUMIFS(Тех_Движение!$G$2:$G$5111,Тех_Движение!$D$2:$D$5111,$C797,Тех_Движение!$B$2:$B$5111,"&lt;="&amp;Настройки!$B$6)-$F797)))</f>
        <v/>
      </c>
      <c r="K797" s="54">
        <f>IF(OR($B797="",K$3&lt;$D797+Настройки!$B$7),0,MAX(0,$E797-MAX(0,SUMIFS(Тех_Движение!$G$2:$G$5111,Тех_Движение!$D$2:$D$5111,$C797,Тех_Движение!$B$2:$B$5111,"&lt;="&amp;K$3)-$F797)))</f>
        <v/>
      </c>
      <c r="L797" s="54">
        <f>IF(OR($B797="",L$3&lt;$D797+Настройки!$B$7),0,MAX(0,$E797-MAX(0,SUMIFS(Тех_Движение!$G$2:$G$5111,Тех_Движение!$D$2:$D$5111,$C797,Тех_Движение!$B$2:$B$5111,"&lt;="&amp;L$3)-$F797)))</f>
        <v/>
      </c>
      <c r="M797" s="54">
        <f>IF(OR($B797="",M$3&lt;$D797+Настройки!$B$7),0,MAX(0,$E797-MAX(0,SUMIFS(Тех_Движение!$G$2:$G$5111,Тех_Движение!$D$2:$D$5111,$C797,Тех_Движение!$B$2:$B$5111,"&lt;="&amp;M$3)-$F797)))</f>
        <v/>
      </c>
      <c r="N797" s="54">
        <f>IF(OR($B797="",N$3&lt;$D797+Настройки!$B$7),0,MAX(0,$E797-MAX(0,SUMIFS(Тех_Движение!$G$2:$G$5111,Тех_Движение!$D$2:$D$5111,$C797,Тех_Движение!$B$2:$B$5111,"&lt;="&amp;N$3)-$F797)))</f>
        <v/>
      </c>
      <c r="O797" s="54">
        <f>IF(OR($B797="",O$3&lt;$D797+Настройки!$B$7),0,MAX(0,$E797-MAX(0,SUMIFS(Тех_Движение!$G$2:$G$5111,Тех_Движение!$D$2:$D$5111,$C797,Тех_Движение!$B$2:$B$5111,"&lt;="&amp;O$3)-$F797)))</f>
        <v/>
      </c>
      <c r="P797" s="54">
        <f>IF(OR($B797="",P$3&lt;$D797+Настройки!$B$7),0,MAX(0,$E797-MAX(0,SUMIFS(Тех_Движение!$G$2:$G$5111,Тех_Движение!$D$2:$D$5111,$C797,Тех_Движение!$B$2:$B$5111,"&lt;="&amp;P$3)-$F797)))</f>
        <v/>
      </c>
      <c r="Q797" s="54">
        <f>IF(OR($B797="",Q$3&lt;$D797+Настройки!$B$7),0,MAX(0,$E797-MAX(0,SUMIFS(Тех_Движение!$G$2:$G$5111,Тех_Движение!$D$2:$D$5111,$C797,Тех_Движение!$B$2:$B$5111,"&lt;="&amp;Q$3)-$F797)))</f>
        <v/>
      </c>
      <c r="R797" s="54">
        <f>IF($B797="","",SUM($K797:$Q797))</f>
        <v/>
      </c>
      <c r="S797" s="56">
        <f>IF($B797="","",VLOOKUP($C797,Настройки!$A$11:$L$17,9,FALSE))</f>
        <v/>
      </c>
      <c r="T797" s="56">
        <f>IF($B797="","",$R797*$S797)</f>
        <v/>
      </c>
    </row>
    <row r="798">
      <c r="A798" s="20">
        <f>Тех_Движение!$A$795</f>
        <v/>
      </c>
      <c r="B798" s="20">
        <f>IF(Тех_Движение!$F$795&gt;0,Тех_Движение!$I$795,"")</f>
        <v/>
      </c>
      <c r="C798" s="20">
        <f>IF($B798="","",Тех_Движение!$D$795)</f>
        <v/>
      </c>
      <c r="D798" s="42">
        <f>IF($B798="","",Тех_Движение!$B$795)</f>
        <v/>
      </c>
      <c r="E798" s="54">
        <f>IF($B798="","",Тех_Движение!$F$795)</f>
        <v/>
      </c>
      <c r="F798" s="54">
        <f>IF($B798="","",SUMIFS($E$5:$E797,$C$5:$C797,$C798))</f>
        <v/>
      </c>
      <c r="G798" s="54">
        <f>IF($B798="","",MAX(0,$E798-MAX(0,SUMIFS(Тех_Движение!$G$2:$G$5111,Тех_Движение!$D$2:$D$5111,$C798,Тех_Движение!$B$2:$B$5111,"&lt;="&amp;Настройки!$B$5-1)-$F798)))</f>
        <v/>
      </c>
      <c r="H798" s="54">
        <f>IF($B798="","",IF(AND($D798&gt;=Настройки!$B$5,$D798&lt;=Настройки!$B$6),$E798,0))</f>
        <v/>
      </c>
      <c r="I798" s="54">
        <f>IF($B798="","",$G798+$H798-$J798)</f>
        <v/>
      </c>
      <c r="J798" s="54">
        <f>IF($B798="","",MAX(0,$E798-MAX(0,SUMIFS(Тех_Движение!$G$2:$G$5111,Тех_Движение!$D$2:$D$5111,$C798,Тех_Движение!$B$2:$B$5111,"&lt;="&amp;Настройки!$B$6)-$F798)))</f>
        <v/>
      </c>
      <c r="K798" s="54">
        <f>IF(OR($B798="",K$3&lt;$D798+Настройки!$B$7),0,MAX(0,$E798-MAX(0,SUMIFS(Тех_Движение!$G$2:$G$5111,Тех_Движение!$D$2:$D$5111,$C798,Тех_Движение!$B$2:$B$5111,"&lt;="&amp;K$3)-$F798)))</f>
        <v/>
      </c>
      <c r="L798" s="54">
        <f>IF(OR($B798="",L$3&lt;$D798+Настройки!$B$7),0,MAX(0,$E798-MAX(0,SUMIFS(Тех_Движение!$G$2:$G$5111,Тех_Движение!$D$2:$D$5111,$C798,Тех_Движение!$B$2:$B$5111,"&lt;="&amp;L$3)-$F798)))</f>
        <v/>
      </c>
      <c r="M798" s="54">
        <f>IF(OR($B798="",M$3&lt;$D798+Настройки!$B$7),0,MAX(0,$E798-MAX(0,SUMIFS(Тех_Движение!$G$2:$G$5111,Тех_Движение!$D$2:$D$5111,$C798,Тех_Движение!$B$2:$B$5111,"&lt;="&amp;M$3)-$F798)))</f>
        <v/>
      </c>
      <c r="N798" s="54">
        <f>IF(OR($B798="",N$3&lt;$D798+Настройки!$B$7),0,MAX(0,$E798-MAX(0,SUMIFS(Тех_Движение!$G$2:$G$5111,Тех_Движение!$D$2:$D$5111,$C798,Тех_Движение!$B$2:$B$5111,"&lt;="&amp;N$3)-$F798)))</f>
        <v/>
      </c>
      <c r="O798" s="54">
        <f>IF(OR($B798="",O$3&lt;$D798+Настройки!$B$7),0,MAX(0,$E798-MAX(0,SUMIFS(Тех_Движение!$G$2:$G$5111,Тех_Движение!$D$2:$D$5111,$C798,Тех_Движение!$B$2:$B$5111,"&lt;="&amp;O$3)-$F798)))</f>
        <v/>
      </c>
      <c r="P798" s="54">
        <f>IF(OR($B798="",P$3&lt;$D798+Настройки!$B$7),0,MAX(0,$E798-MAX(0,SUMIFS(Тех_Движение!$G$2:$G$5111,Тех_Движение!$D$2:$D$5111,$C798,Тех_Движение!$B$2:$B$5111,"&lt;="&amp;P$3)-$F798)))</f>
        <v/>
      </c>
      <c r="Q798" s="54">
        <f>IF(OR($B798="",Q$3&lt;$D798+Настройки!$B$7),0,MAX(0,$E798-MAX(0,SUMIFS(Тех_Движение!$G$2:$G$5111,Тех_Движение!$D$2:$D$5111,$C798,Тех_Движение!$B$2:$B$5111,"&lt;="&amp;Q$3)-$F798)))</f>
        <v/>
      </c>
      <c r="R798" s="54">
        <f>IF($B798="","",SUM($K798:$Q798))</f>
        <v/>
      </c>
      <c r="S798" s="56">
        <f>IF($B798="","",VLOOKUP($C798,Настройки!$A$11:$L$17,9,FALSE))</f>
        <v/>
      </c>
      <c r="T798" s="56">
        <f>IF($B798="","",$R798*$S798)</f>
        <v/>
      </c>
    </row>
    <row r="799">
      <c r="A799" s="20">
        <f>Тех_Движение!$A$796</f>
        <v/>
      </c>
      <c r="B799" s="20">
        <f>IF(Тех_Движение!$F$796&gt;0,Тех_Движение!$I$796,"")</f>
        <v/>
      </c>
      <c r="C799" s="20">
        <f>IF($B799="","",Тех_Движение!$D$796)</f>
        <v/>
      </c>
      <c r="D799" s="42">
        <f>IF($B799="","",Тех_Движение!$B$796)</f>
        <v/>
      </c>
      <c r="E799" s="54">
        <f>IF($B799="","",Тех_Движение!$F$796)</f>
        <v/>
      </c>
      <c r="F799" s="54">
        <f>IF($B799="","",SUMIFS($E$5:$E798,$C$5:$C798,$C799))</f>
        <v/>
      </c>
      <c r="G799" s="54">
        <f>IF($B799="","",MAX(0,$E799-MAX(0,SUMIFS(Тех_Движение!$G$2:$G$5111,Тех_Движение!$D$2:$D$5111,$C799,Тех_Движение!$B$2:$B$5111,"&lt;="&amp;Настройки!$B$5-1)-$F799)))</f>
        <v/>
      </c>
      <c r="H799" s="54">
        <f>IF($B799="","",IF(AND($D799&gt;=Настройки!$B$5,$D799&lt;=Настройки!$B$6),$E799,0))</f>
        <v/>
      </c>
      <c r="I799" s="54">
        <f>IF($B799="","",$G799+$H799-$J799)</f>
        <v/>
      </c>
      <c r="J799" s="54">
        <f>IF($B799="","",MAX(0,$E799-MAX(0,SUMIFS(Тех_Движение!$G$2:$G$5111,Тех_Движение!$D$2:$D$5111,$C799,Тех_Движение!$B$2:$B$5111,"&lt;="&amp;Настройки!$B$6)-$F799)))</f>
        <v/>
      </c>
      <c r="K799" s="54">
        <f>IF(OR($B799="",K$3&lt;$D799+Настройки!$B$7),0,MAX(0,$E799-MAX(0,SUMIFS(Тех_Движение!$G$2:$G$5111,Тех_Движение!$D$2:$D$5111,$C799,Тех_Движение!$B$2:$B$5111,"&lt;="&amp;K$3)-$F799)))</f>
        <v/>
      </c>
      <c r="L799" s="54">
        <f>IF(OR($B799="",L$3&lt;$D799+Настройки!$B$7),0,MAX(0,$E799-MAX(0,SUMIFS(Тех_Движение!$G$2:$G$5111,Тех_Движение!$D$2:$D$5111,$C799,Тех_Движение!$B$2:$B$5111,"&lt;="&amp;L$3)-$F799)))</f>
        <v/>
      </c>
      <c r="M799" s="54">
        <f>IF(OR($B799="",M$3&lt;$D799+Настройки!$B$7),0,MAX(0,$E799-MAX(0,SUMIFS(Тех_Движение!$G$2:$G$5111,Тех_Движение!$D$2:$D$5111,$C799,Тех_Движение!$B$2:$B$5111,"&lt;="&amp;M$3)-$F799)))</f>
        <v/>
      </c>
      <c r="N799" s="54">
        <f>IF(OR($B799="",N$3&lt;$D799+Настройки!$B$7),0,MAX(0,$E799-MAX(0,SUMIFS(Тех_Движение!$G$2:$G$5111,Тех_Движение!$D$2:$D$5111,$C799,Тех_Движение!$B$2:$B$5111,"&lt;="&amp;N$3)-$F799)))</f>
        <v/>
      </c>
      <c r="O799" s="54">
        <f>IF(OR($B799="",O$3&lt;$D799+Настройки!$B$7),0,MAX(0,$E799-MAX(0,SUMIFS(Тех_Движение!$G$2:$G$5111,Тех_Движение!$D$2:$D$5111,$C799,Тех_Движение!$B$2:$B$5111,"&lt;="&amp;O$3)-$F799)))</f>
        <v/>
      </c>
      <c r="P799" s="54">
        <f>IF(OR($B799="",P$3&lt;$D799+Настройки!$B$7),0,MAX(0,$E799-MAX(0,SUMIFS(Тех_Движение!$G$2:$G$5111,Тех_Движение!$D$2:$D$5111,$C799,Тех_Движение!$B$2:$B$5111,"&lt;="&amp;P$3)-$F799)))</f>
        <v/>
      </c>
      <c r="Q799" s="54">
        <f>IF(OR($B799="",Q$3&lt;$D799+Настройки!$B$7),0,MAX(0,$E799-MAX(0,SUMIFS(Тех_Движение!$G$2:$G$5111,Тех_Движение!$D$2:$D$5111,$C799,Тех_Движение!$B$2:$B$5111,"&lt;="&amp;Q$3)-$F799)))</f>
        <v/>
      </c>
      <c r="R799" s="54">
        <f>IF($B799="","",SUM($K799:$Q799))</f>
        <v/>
      </c>
      <c r="S799" s="56">
        <f>IF($B799="","",VLOOKUP($C799,Настройки!$A$11:$L$17,9,FALSE))</f>
        <v/>
      </c>
      <c r="T799" s="56">
        <f>IF($B799="","",$R799*$S799)</f>
        <v/>
      </c>
    </row>
    <row r="800">
      <c r="A800" s="20">
        <f>Тех_Движение!$A$797</f>
        <v/>
      </c>
      <c r="B800" s="20">
        <f>IF(Тех_Движение!$F$797&gt;0,Тех_Движение!$I$797,"")</f>
        <v/>
      </c>
      <c r="C800" s="20">
        <f>IF($B800="","",Тех_Движение!$D$797)</f>
        <v/>
      </c>
      <c r="D800" s="42">
        <f>IF($B800="","",Тех_Движение!$B$797)</f>
        <v/>
      </c>
      <c r="E800" s="54">
        <f>IF($B800="","",Тех_Движение!$F$797)</f>
        <v/>
      </c>
      <c r="F800" s="54">
        <f>IF($B800="","",SUMIFS($E$5:$E799,$C$5:$C799,$C800))</f>
        <v/>
      </c>
      <c r="G800" s="54">
        <f>IF($B800="","",MAX(0,$E800-MAX(0,SUMIFS(Тех_Движение!$G$2:$G$5111,Тех_Движение!$D$2:$D$5111,$C800,Тех_Движение!$B$2:$B$5111,"&lt;="&amp;Настройки!$B$5-1)-$F800)))</f>
        <v/>
      </c>
      <c r="H800" s="54">
        <f>IF($B800="","",IF(AND($D800&gt;=Настройки!$B$5,$D800&lt;=Настройки!$B$6),$E800,0))</f>
        <v/>
      </c>
      <c r="I800" s="54">
        <f>IF($B800="","",$G800+$H800-$J800)</f>
        <v/>
      </c>
      <c r="J800" s="54">
        <f>IF($B800="","",MAX(0,$E800-MAX(0,SUMIFS(Тех_Движение!$G$2:$G$5111,Тех_Движение!$D$2:$D$5111,$C800,Тех_Движение!$B$2:$B$5111,"&lt;="&amp;Настройки!$B$6)-$F800)))</f>
        <v/>
      </c>
      <c r="K800" s="54">
        <f>IF(OR($B800="",K$3&lt;$D800+Настройки!$B$7),0,MAX(0,$E800-MAX(0,SUMIFS(Тех_Движение!$G$2:$G$5111,Тех_Движение!$D$2:$D$5111,$C800,Тех_Движение!$B$2:$B$5111,"&lt;="&amp;K$3)-$F800)))</f>
        <v/>
      </c>
      <c r="L800" s="54">
        <f>IF(OR($B800="",L$3&lt;$D800+Настройки!$B$7),0,MAX(0,$E800-MAX(0,SUMIFS(Тех_Движение!$G$2:$G$5111,Тех_Движение!$D$2:$D$5111,$C800,Тех_Движение!$B$2:$B$5111,"&lt;="&amp;L$3)-$F800)))</f>
        <v/>
      </c>
      <c r="M800" s="54">
        <f>IF(OR($B800="",M$3&lt;$D800+Настройки!$B$7),0,MAX(0,$E800-MAX(0,SUMIFS(Тех_Движение!$G$2:$G$5111,Тех_Движение!$D$2:$D$5111,$C800,Тех_Движение!$B$2:$B$5111,"&lt;="&amp;M$3)-$F800)))</f>
        <v/>
      </c>
      <c r="N800" s="54">
        <f>IF(OR($B800="",N$3&lt;$D800+Настройки!$B$7),0,MAX(0,$E800-MAX(0,SUMIFS(Тех_Движение!$G$2:$G$5111,Тех_Движение!$D$2:$D$5111,$C800,Тех_Движение!$B$2:$B$5111,"&lt;="&amp;N$3)-$F800)))</f>
        <v/>
      </c>
      <c r="O800" s="54">
        <f>IF(OR($B800="",O$3&lt;$D800+Настройки!$B$7),0,MAX(0,$E800-MAX(0,SUMIFS(Тех_Движение!$G$2:$G$5111,Тех_Движение!$D$2:$D$5111,$C800,Тех_Движение!$B$2:$B$5111,"&lt;="&amp;O$3)-$F800)))</f>
        <v/>
      </c>
      <c r="P800" s="54">
        <f>IF(OR($B800="",P$3&lt;$D800+Настройки!$B$7),0,MAX(0,$E800-MAX(0,SUMIFS(Тех_Движение!$G$2:$G$5111,Тех_Движение!$D$2:$D$5111,$C800,Тех_Движение!$B$2:$B$5111,"&lt;="&amp;P$3)-$F800)))</f>
        <v/>
      </c>
      <c r="Q800" s="54">
        <f>IF(OR($B800="",Q$3&lt;$D800+Настройки!$B$7),0,MAX(0,$E800-MAX(0,SUMIFS(Тех_Движение!$G$2:$G$5111,Тех_Движение!$D$2:$D$5111,$C800,Тех_Движение!$B$2:$B$5111,"&lt;="&amp;Q$3)-$F800)))</f>
        <v/>
      </c>
      <c r="R800" s="54">
        <f>IF($B800="","",SUM($K800:$Q800))</f>
        <v/>
      </c>
      <c r="S800" s="56">
        <f>IF($B800="","",VLOOKUP($C800,Настройки!$A$11:$L$17,9,FALSE))</f>
        <v/>
      </c>
      <c r="T800" s="56">
        <f>IF($B800="","",$R800*$S800)</f>
        <v/>
      </c>
    </row>
    <row r="801">
      <c r="A801" s="20">
        <f>Тех_Движение!$A$798</f>
        <v/>
      </c>
      <c r="B801" s="20">
        <f>IF(Тех_Движение!$F$798&gt;0,Тех_Движение!$I$798,"")</f>
        <v/>
      </c>
      <c r="C801" s="20">
        <f>IF($B801="","",Тех_Движение!$D$798)</f>
        <v/>
      </c>
      <c r="D801" s="42">
        <f>IF($B801="","",Тех_Движение!$B$798)</f>
        <v/>
      </c>
      <c r="E801" s="54">
        <f>IF($B801="","",Тех_Движение!$F$798)</f>
        <v/>
      </c>
      <c r="F801" s="54">
        <f>IF($B801="","",SUMIFS($E$5:$E800,$C$5:$C800,$C801))</f>
        <v/>
      </c>
      <c r="G801" s="54">
        <f>IF($B801="","",MAX(0,$E801-MAX(0,SUMIFS(Тех_Движение!$G$2:$G$5111,Тех_Движение!$D$2:$D$5111,$C801,Тех_Движение!$B$2:$B$5111,"&lt;="&amp;Настройки!$B$5-1)-$F801)))</f>
        <v/>
      </c>
      <c r="H801" s="54">
        <f>IF($B801="","",IF(AND($D801&gt;=Настройки!$B$5,$D801&lt;=Настройки!$B$6),$E801,0))</f>
        <v/>
      </c>
      <c r="I801" s="54">
        <f>IF($B801="","",$G801+$H801-$J801)</f>
        <v/>
      </c>
      <c r="J801" s="54">
        <f>IF($B801="","",MAX(0,$E801-MAX(0,SUMIFS(Тех_Движение!$G$2:$G$5111,Тех_Движение!$D$2:$D$5111,$C801,Тех_Движение!$B$2:$B$5111,"&lt;="&amp;Настройки!$B$6)-$F801)))</f>
        <v/>
      </c>
      <c r="K801" s="54">
        <f>IF(OR($B801="",K$3&lt;$D801+Настройки!$B$7),0,MAX(0,$E801-MAX(0,SUMIFS(Тех_Движение!$G$2:$G$5111,Тех_Движение!$D$2:$D$5111,$C801,Тех_Движение!$B$2:$B$5111,"&lt;="&amp;K$3)-$F801)))</f>
        <v/>
      </c>
      <c r="L801" s="54">
        <f>IF(OR($B801="",L$3&lt;$D801+Настройки!$B$7),0,MAX(0,$E801-MAX(0,SUMIFS(Тех_Движение!$G$2:$G$5111,Тех_Движение!$D$2:$D$5111,$C801,Тех_Движение!$B$2:$B$5111,"&lt;="&amp;L$3)-$F801)))</f>
        <v/>
      </c>
      <c r="M801" s="54">
        <f>IF(OR($B801="",M$3&lt;$D801+Настройки!$B$7),0,MAX(0,$E801-MAX(0,SUMIFS(Тех_Движение!$G$2:$G$5111,Тех_Движение!$D$2:$D$5111,$C801,Тех_Движение!$B$2:$B$5111,"&lt;="&amp;M$3)-$F801)))</f>
        <v/>
      </c>
      <c r="N801" s="54">
        <f>IF(OR($B801="",N$3&lt;$D801+Настройки!$B$7),0,MAX(0,$E801-MAX(0,SUMIFS(Тех_Движение!$G$2:$G$5111,Тех_Движение!$D$2:$D$5111,$C801,Тех_Движение!$B$2:$B$5111,"&lt;="&amp;N$3)-$F801)))</f>
        <v/>
      </c>
      <c r="O801" s="54">
        <f>IF(OR($B801="",O$3&lt;$D801+Настройки!$B$7),0,MAX(0,$E801-MAX(0,SUMIFS(Тех_Движение!$G$2:$G$5111,Тех_Движение!$D$2:$D$5111,$C801,Тех_Движение!$B$2:$B$5111,"&lt;="&amp;O$3)-$F801)))</f>
        <v/>
      </c>
      <c r="P801" s="54">
        <f>IF(OR($B801="",P$3&lt;$D801+Настройки!$B$7),0,MAX(0,$E801-MAX(0,SUMIFS(Тех_Движение!$G$2:$G$5111,Тех_Движение!$D$2:$D$5111,$C801,Тех_Движение!$B$2:$B$5111,"&lt;="&amp;P$3)-$F801)))</f>
        <v/>
      </c>
      <c r="Q801" s="54">
        <f>IF(OR($B801="",Q$3&lt;$D801+Настройки!$B$7),0,MAX(0,$E801-MAX(0,SUMIFS(Тех_Движение!$G$2:$G$5111,Тех_Движение!$D$2:$D$5111,$C801,Тех_Движение!$B$2:$B$5111,"&lt;="&amp;Q$3)-$F801)))</f>
        <v/>
      </c>
      <c r="R801" s="54">
        <f>IF($B801="","",SUM($K801:$Q801))</f>
        <v/>
      </c>
      <c r="S801" s="56">
        <f>IF($B801="","",VLOOKUP($C801,Настройки!$A$11:$L$17,9,FALSE))</f>
        <v/>
      </c>
      <c r="T801" s="56">
        <f>IF($B801="","",$R801*$S801)</f>
        <v/>
      </c>
    </row>
    <row r="802">
      <c r="A802" s="20">
        <f>Тех_Движение!$A$799</f>
        <v/>
      </c>
      <c r="B802" s="20">
        <f>IF(Тех_Движение!$F$799&gt;0,Тех_Движение!$I$799,"")</f>
        <v/>
      </c>
      <c r="C802" s="20">
        <f>IF($B802="","",Тех_Движение!$D$799)</f>
        <v/>
      </c>
      <c r="D802" s="42">
        <f>IF($B802="","",Тех_Движение!$B$799)</f>
        <v/>
      </c>
      <c r="E802" s="54">
        <f>IF($B802="","",Тех_Движение!$F$799)</f>
        <v/>
      </c>
      <c r="F802" s="54">
        <f>IF($B802="","",SUMIFS($E$5:$E801,$C$5:$C801,$C802))</f>
        <v/>
      </c>
      <c r="G802" s="54">
        <f>IF($B802="","",MAX(0,$E802-MAX(0,SUMIFS(Тех_Движение!$G$2:$G$5111,Тех_Движение!$D$2:$D$5111,$C802,Тех_Движение!$B$2:$B$5111,"&lt;="&amp;Настройки!$B$5-1)-$F802)))</f>
        <v/>
      </c>
      <c r="H802" s="54">
        <f>IF($B802="","",IF(AND($D802&gt;=Настройки!$B$5,$D802&lt;=Настройки!$B$6),$E802,0))</f>
        <v/>
      </c>
      <c r="I802" s="54">
        <f>IF($B802="","",$G802+$H802-$J802)</f>
        <v/>
      </c>
      <c r="J802" s="54">
        <f>IF($B802="","",MAX(0,$E802-MAX(0,SUMIFS(Тех_Движение!$G$2:$G$5111,Тех_Движение!$D$2:$D$5111,$C802,Тех_Движение!$B$2:$B$5111,"&lt;="&amp;Настройки!$B$6)-$F802)))</f>
        <v/>
      </c>
      <c r="K802" s="54">
        <f>IF(OR($B802="",K$3&lt;$D802+Настройки!$B$7),0,MAX(0,$E802-MAX(0,SUMIFS(Тех_Движение!$G$2:$G$5111,Тех_Движение!$D$2:$D$5111,$C802,Тех_Движение!$B$2:$B$5111,"&lt;="&amp;K$3)-$F802)))</f>
        <v/>
      </c>
      <c r="L802" s="54">
        <f>IF(OR($B802="",L$3&lt;$D802+Настройки!$B$7),0,MAX(0,$E802-MAX(0,SUMIFS(Тех_Движение!$G$2:$G$5111,Тех_Движение!$D$2:$D$5111,$C802,Тех_Движение!$B$2:$B$5111,"&lt;="&amp;L$3)-$F802)))</f>
        <v/>
      </c>
      <c r="M802" s="54">
        <f>IF(OR($B802="",M$3&lt;$D802+Настройки!$B$7),0,MAX(0,$E802-MAX(0,SUMIFS(Тех_Движение!$G$2:$G$5111,Тех_Движение!$D$2:$D$5111,$C802,Тех_Движение!$B$2:$B$5111,"&lt;="&amp;M$3)-$F802)))</f>
        <v/>
      </c>
      <c r="N802" s="54">
        <f>IF(OR($B802="",N$3&lt;$D802+Настройки!$B$7),0,MAX(0,$E802-MAX(0,SUMIFS(Тех_Движение!$G$2:$G$5111,Тех_Движение!$D$2:$D$5111,$C802,Тех_Движение!$B$2:$B$5111,"&lt;="&amp;N$3)-$F802)))</f>
        <v/>
      </c>
      <c r="O802" s="54">
        <f>IF(OR($B802="",O$3&lt;$D802+Настройки!$B$7),0,MAX(0,$E802-MAX(0,SUMIFS(Тех_Движение!$G$2:$G$5111,Тех_Движение!$D$2:$D$5111,$C802,Тех_Движение!$B$2:$B$5111,"&lt;="&amp;O$3)-$F802)))</f>
        <v/>
      </c>
      <c r="P802" s="54">
        <f>IF(OR($B802="",P$3&lt;$D802+Настройки!$B$7),0,MAX(0,$E802-MAX(0,SUMIFS(Тех_Движение!$G$2:$G$5111,Тех_Движение!$D$2:$D$5111,$C802,Тех_Движение!$B$2:$B$5111,"&lt;="&amp;P$3)-$F802)))</f>
        <v/>
      </c>
      <c r="Q802" s="54">
        <f>IF(OR($B802="",Q$3&lt;$D802+Настройки!$B$7),0,MAX(0,$E802-MAX(0,SUMIFS(Тех_Движение!$G$2:$G$5111,Тех_Движение!$D$2:$D$5111,$C802,Тех_Движение!$B$2:$B$5111,"&lt;="&amp;Q$3)-$F802)))</f>
        <v/>
      </c>
      <c r="R802" s="54">
        <f>IF($B802="","",SUM($K802:$Q802))</f>
        <v/>
      </c>
      <c r="S802" s="56">
        <f>IF($B802="","",VLOOKUP($C802,Настройки!$A$11:$L$17,9,FALSE))</f>
        <v/>
      </c>
      <c r="T802" s="56">
        <f>IF($B802="","",$R802*$S802)</f>
        <v/>
      </c>
    </row>
    <row r="803">
      <c r="A803" s="20">
        <f>Тех_Движение!$A$800</f>
        <v/>
      </c>
      <c r="B803" s="20">
        <f>IF(Тех_Движение!$F$800&gt;0,Тех_Движение!$I$800,"")</f>
        <v/>
      </c>
      <c r="C803" s="20">
        <f>IF($B803="","",Тех_Движение!$D$800)</f>
        <v/>
      </c>
      <c r="D803" s="42">
        <f>IF($B803="","",Тех_Движение!$B$800)</f>
        <v/>
      </c>
      <c r="E803" s="54">
        <f>IF($B803="","",Тех_Движение!$F$800)</f>
        <v/>
      </c>
      <c r="F803" s="54">
        <f>IF($B803="","",SUMIFS($E$5:$E802,$C$5:$C802,$C803))</f>
        <v/>
      </c>
      <c r="G803" s="54">
        <f>IF($B803="","",MAX(0,$E803-MAX(0,SUMIFS(Тех_Движение!$G$2:$G$5111,Тех_Движение!$D$2:$D$5111,$C803,Тех_Движение!$B$2:$B$5111,"&lt;="&amp;Настройки!$B$5-1)-$F803)))</f>
        <v/>
      </c>
      <c r="H803" s="54">
        <f>IF($B803="","",IF(AND($D803&gt;=Настройки!$B$5,$D803&lt;=Настройки!$B$6),$E803,0))</f>
        <v/>
      </c>
      <c r="I803" s="54">
        <f>IF($B803="","",$G803+$H803-$J803)</f>
        <v/>
      </c>
      <c r="J803" s="54">
        <f>IF($B803="","",MAX(0,$E803-MAX(0,SUMIFS(Тех_Движение!$G$2:$G$5111,Тех_Движение!$D$2:$D$5111,$C803,Тех_Движение!$B$2:$B$5111,"&lt;="&amp;Настройки!$B$6)-$F803)))</f>
        <v/>
      </c>
      <c r="K803" s="54">
        <f>IF(OR($B803="",K$3&lt;$D803+Настройки!$B$7),0,MAX(0,$E803-MAX(0,SUMIFS(Тех_Движение!$G$2:$G$5111,Тех_Движение!$D$2:$D$5111,$C803,Тех_Движение!$B$2:$B$5111,"&lt;="&amp;K$3)-$F803)))</f>
        <v/>
      </c>
      <c r="L803" s="54">
        <f>IF(OR($B803="",L$3&lt;$D803+Настройки!$B$7),0,MAX(0,$E803-MAX(0,SUMIFS(Тех_Движение!$G$2:$G$5111,Тех_Движение!$D$2:$D$5111,$C803,Тех_Движение!$B$2:$B$5111,"&lt;="&amp;L$3)-$F803)))</f>
        <v/>
      </c>
      <c r="M803" s="54">
        <f>IF(OR($B803="",M$3&lt;$D803+Настройки!$B$7),0,MAX(0,$E803-MAX(0,SUMIFS(Тех_Движение!$G$2:$G$5111,Тех_Движение!$D$2:$D$5111,$C803,Тех_Движение!$B$2:$B$5111,"&lt;="&amp;M$3)-$F803)))</f>
        <v/>
      </c>
      <c r="N803" s="54">
        <f>IF(OR($B803="",N$3&lt;$D803+Настройки!$B$7),0,MAX(0,$E803-MAX(0,SUMIFS(Тех_Движение!$G$2:$G$5111,Тех_Движение!$D$2:$D$5111,$C803,Тех_Движение!$B$2:$B$5111,"&lt;="&amp;N$3)-$F803)))</f>
        <v/>
      </c>
      <c r="O803" s="54">
        <f>IF(OR($B803="",O$3&lt;$D803+Настройки!$B$7),0,MAX(0,$E803-MAX(0,SUMIFS(Тех_Движение!$G$2:$G$5111,Тех_Движение!$D$2:$D$5111,$C803,Тех_Движение!$B$2:$B$5111,"&lt;="&amp;O$3)-$F803)))</f>
        <v/>
      </c>
      <c r="P803" s="54">
        <f>IF(OR($B803="",P$3&lt;$D803+Настройки!$B$7),0,MAX(0,$E803-MAX(0,SUMIFS(Тех_Движение!$G$2:$G$5111,Тех_Движение!$D$2:$D$5111,$C803,Тех_Движение!$B$2:$B$5111,"&lt;="&amp;P$3)-$F803)))</f>
        <v/>
      </c>
      <c r="Q803" s="54">
        <f>IF(OR($B803="",Q$3&lt;$D803+Настройки!$B$7),0,MAX(0,$E803-MAX(0,SUMIFS(Тех_Движение!$G$2:$G$5111,Тех_Движение!$D$2:$D$5111,$C803,Тех_Движение!$B$2:$B$5111,"&lt;="&amp;Q$3)-$F803)))</f>
        <v/>
      </c>
      <c r="R803" s="54">
        <f>IF($B803="","",SUM($K803:$Q803))</f>
        <v/>
      </c>
      <c r="S803" s="56">
        <f>IF($B803="","",VLOOKUP($C803,Настройки!$A$11:$L$17,9,FALSE))</f>
        <v/>
      </c>
      <c r="T803" s="56">
        <f>IF($B803="","",$R803*$S803)</f>
        <v/>
      </c>
    </row>
    <row r="804">
      <c r="A804" s="20">
        <f>Тех_Движение!$A$801</f>
        <v/>
      </c>
      <c r="B804" s="20">
        <f>IF(Тех_Движение!$F$801&gt;0,Тех_Движение!$I$801,"")</f>
        <v/>
      </c>
      <c r="C804" s="20">
        <f>IF($B804="","",Тех_Движение!$D$801)</f>
        <v/>
      </c>
      <c r="D804" s="42">
        <f>IF($B804="","",Тех_Движение!$B$801)</f>
        <v/>
      </c>
      <c r="E804" s="54">
        <f>IF($B804="","",Тех_Движение!$F$801)</f>
        <v/>
      </c>
      <c r="F804" s="54">
        <f>IF($B804="","",SUMIFS($E$5:$E803,$C$5:$C803,$C804))</f>
        <v/>
      </c>
      <c r="G804" s="54">
        <f>IF($B804="","",MAX(0,$E804-MAX(0,SUMIFS(Тех_Движение!$G$2:$G$5111,Тех_Движение!$D$2:$D$5111,$C804,Тех_Движение!$B$2:$B$5111,"&lt;="&amp;Настройки!$B$5-1)-$F804)))</f>
        <v/>
      </c>
      <c r="H804" s="54">
        <f>IF($B804="","",IF(AND($D804&gt;=Настройки!$B$5,$D804&lt;=Настройки!$B$6),$E804,0))</f>
        <v/>
      </c>
      <c r="I804" s="54">
        <f>IF($B804="","",$G804+$H804-$J804)</f>
        <v/>
      </c>
      <c r="J804" s="54">
        <f>IF($B804="","",MAX(0,$E804-MAX(0,SUMIFS(Тех_Движение!$G$2:$G$5111,Тех_Движение!$D$2:$D$5111,$C804,Тех_Движение!$B$2:$B$5111,"&lt;="&amp;Настройки!$B$6)-$F804)))</f>
        <v/>
      </c>
      <c r="K804" s="54">
        <f>IF(OR($B804="",K$3&lt;$D804+Настройки!$B$7),0,MAX(0,$E804-MAX(0,SUMIFS(Тех_Движение!$G$2:$G$5111,Тех_Движение!$D$2:$D$5111,$C804,Тех_Движение!$B$2:$B$5111,"&lt;="&amp;K$3)-$F804)))</f>
        <v/>
      </c>
      <c r="L804" s="54">
        <f>IF(OR($B804="",L$3&lt;$D804+Настройки!$B$7),0,MAX(0,$E804-MAX(0,SUMIFS(Тех_Движение!$G$2:$G$5111,Тех_Движение!$D$2:$D$5111,$C804,Тех_Движение!$B$2:$B$5111,"&lt;="&amp;L$3)-$F804)))</f>
        <v/>
      </c>
      <c r="M804" s="54">
        <f>IF(OR($B804="",M$3&lt;$D804+Настройки!$B$7),0,MAX(0,$E804-MAX(0,SUMIFS(Тех_Движение!$G$2:$G$5111,Тех_Движение!$D$2:$D$5111,$C804,Тех_Движение!$B$2:$B$5111,"&lt;="&amp;M$3)-$F804)))</f>
        <v/>
      </c>
      <c r="N804" s="54">
        <f>IF(OR($B804="",N$3&lt;$D804+Настройки!$B$7),0,MAX(0,$E804-MAX(0,SUMIFS(Тех_Движение!$G$2:$G$5111,Тех_Движение!$D$2:$D$5111,$C804,Тех_Движение!$B$2:$B$5111,"&lt;="&amp;N$3)-$F804)))</f>
        <v/>
      </c>
      <c r="O804" s="54">
        <f>IF(OR($B804="",O$3&lt;$D804+Настройки!$B$7),0,MAX(0,$E804-MAX(0,SUMIFS(Тех_Движение!$G$2:$G$5111,Тех_Движение!$D$2:$D$5111,$C804,Тех_Движение!$B$2:$B$5111,"&lt;="&amp;O$3)-$F804)))</f>
        <v/>
      </c>
      <c r="P804" s="54">
        <f>IF(OR($B804="",P$3&lt;$D804+Настройки!$B$7),0,MAX(0,$E804-MAX(0,SUMIFS(Тех_Движение!$G$2:$G$5111,Тех_Движение!$D$2:$D$5111,$C804,Тех_Движение!$B$2:$B$5111,"&lt;="&amp;P$3)-$F804)))</f>
        <v/>
      </c>
      <c r="Q804" s="54">
        <f>IF(OR($B804="",Q$3&lt;$D804+Настройки!$B$7),0,MAX(0,$E804-MAX(0,SUMIFS(Тех_Движение!$G$2:$G$5111,Тех_Движение!$D$2:$D$5111,$C804,Тех_Движение!$B$2:$B$5111,"&lt;="&amp;Q$3)-$F804)))</f>
        <v/>
      </c>
      <c r="R804" s="54">
        <f>IF($B804="","",SUM($K804:$Q804))</f>
        <v/>
      </c>
      <c r="S804" s="56">
        <f>IF($B804="","",VLOOKUP($C804,Настройки!$A$11:$L$17,9,FALSE))</f>
        <v/>
      </c>
      <c r="T804" s="56">
        <f>IF($B804="","",$R804*$S804)</f>
        <v/>
      </c>
    </row>
    <row r="805">
      <c r="A805" s="20">
        <f>Тех_Движение!$A$802</f>
        <v/>
      </c>
      <c r="B805" s="20">
        <f>IF(Тех_Движение!$F$802&gt;0,Тех_Движение!$I$802,"")</f>
        <v/>
      </c>
      <c r="C805" s="20">
        <f>IF($B805="","",Тех_Движение!$D$802)</f>
        <v/>
      </c>
      <c r="D805" s="42">
        <f>IF($B805="","",Тех_Движение!$B$802)</f>
        <v/>
      </c>
      <c r="E805" s="54">
        <f>IF($B805="","",Тех_Движение!$F$802)</f>
        <v/>
      </c>
      <c r="F805" s="54">
        <f>IF($B805="","",SUMIFS($E$5:$E804,$C$5:$C804,$C805))</f>
        <v/>
      </c>
      <c r="G805" s="54">
        <f>IF($B805="","",MAX(0,$E805-MAX(0,SUMIFS(Тех_Движение!$G$2:$G$5111,Тех_Движение!$D$2:$D$5111,$C805,Тех_Движение!$B$2:$B$5111,"&lt;="&amp;Настройки!$B$5-1)-$F805)))</f>
        <v/>
      </c>
      <c r="H805" s="54">
        <f>IF($B805="","",IF(AND($D805&gt;=Настройки!$B$5,$D805&lt;=Настройки!$B$6),$E805,0))</f>
        <v/>
      </c>
      <c r="I805" s="54">
        <f>IF($B805="","",$G805+$H805-$J805)</f>
        <v/>
      </c>
      <c r="J805" s="54">
        <f>IF($B805="","",MAX(0,$E805-MAX(0,SUMIFS(Тех_Движение!$G$2:$G$5111,Тех_Движение!$D$2:$D$5111,$C805,Тех_Движение!$B$2:$B$5111,"&lt;="&amp;Настройки!$B$6)-$F805)))</f>
        <v/>
      </c>
      <c r="K805" s="54">
        <f>IF(OR($B805="",K$3&lt;$D805+Настройки!$B$7),0,MAX(0,$E805-MAX(0,SUMIFS(Тех_Движение!$G$2:$G$5111,Тех_Движение!$D$2:$D$5111,$C805,Тех_Движение!$B$2:$B$5111,"&lt;="&amp;K$3)-$F805)))</f>
        <v/>
      </c>
      <c r="L805" s="54">
        <f>IF(OR($B805="",L$3&lt;$D805+Настройки!$B$7),0,MAX(0,$E805-MAX(0,SUMIFS(Тех_Движение!$G$2:$G$5111,Тех_Движение!$D$2:$D$5111,$C805,Тех_Движение!$B$2:$B$5111,"&lt;="&amp;L$3)-$F805)))</f>
        <v/>
      </c>
      <c r="M805" s="54">
        <f>IF(OR($B805="",M$3&lt;$D805+Настройки!$B$7),0,MAX(0,$E805-MAX(0,SUMIFS(Тех_Движение!$G$2:$G$5111,Тех_Движение!$D$2:$D$5111,$C805,Тех_Движение!$B$2:$B$5111,"&lt;="&amp;M$3)-$F805)))</f>
        <v/>
      </c>
      <c r="N805" s="54">
        <f>IF(OR($B805="",N$3&lt;$D805+Настройки!$B$7),0,MAX(0,$E805-MAX(0,SUMIFS(Тех_Движение!$G$2:$G$5111,Тех_Движение!$D$2:$D$5111,$C805,Тех_Движение!$B$2:$B$5111,"&lt;="&amp;N$3)-$F805)))</f>
        <v/>
      </c>
      <c r="O805" s="54">
        <f>IF(OR($B805="",O$3&lt;$D805+Настройки!$B$7),0,MAX(0,$E805-MAX(0,SUMIFS(Тех_Движение!$G$2:$G$5111,Тех_Движение!$D$2:$D$5111,$C805,Тех_Движение!$B$2:$B$5111,"&lt;="&amp;O$3)-$F805)))</f>
        <v/>
      </c>
      <c r="P805" s="54">
        <f>IF(OR($B805="",P$3&lt;$D805+Настройки!$B$7),0,MAX(0,$E805-MAX(0,SUMIFS(Тех_Движение!$G$2:$G$5111,Тех_Движение!$D$2:$D$5111,$C805,Тех_Движение!$B$2:$B$5111,"&lt;="&amp;P$3)-$F805)))</f>
        <v/>
      </c>
      <c r="Q805" s="54">
        <f>IF(OR($B805="",Q$3&lt;$D805+Настройки!$B$7),0,MAX(0,$E805-MAX(0,SUMIFS(Тех_Движение!$G$2:$G$5111,Тех_Движение!$D$2:$D$5111,$C805,Тех_Движение!$B$2:$B$5111,"&lt;="&amp;Q$3)-$F805)))</f>
        <v/>
      </c>
      <c r="R805" s="54">
        <f>IF($B805="","",SUM($K805:$Q805))</f>
        <v/>
      </c>
      <c r="S805" s="56">
        <f>IF($B805="","",VLOOKUP($C805,Настройки!$A$11:$L$17,9,FALSE))</f>
        <v/>
      </c>
      <c r="T805" s="56">
        <f>IF($B805="","",$R805*$S805)</f>
        <v/>
      </c>
    </row>
    <row r="806">
      <c r="A806" s="20">
        <f>Тех_Движение!$A$803</f>
        <v/>
      </c>
      <c r="B806" s="20">
        <f>IF(Тех_Движение!$F$803&gt;0,Тех_Движение!$I$803,"")</f>
        <v/>
      </c>
      <c r="C806" s="20">
        <f>IF($B806="","",Тех_Движение!$D$803)</f>
        <v/>
      </c>
      <c r="D806" s="42">
        <f>IF($B806="","",Тех_Движение!$B$803)</f>
        <v/>
      </c>
      <c r="E806" s="54">
        <f>IF($B806="","",Тех_Движение!$F$803)</f>
        <v/>
      </c>
      <c r="F806" s="54">
        <f>IF($B806="","",SUMIFS($E$5:$E805,$C$5:$C805,$C806))</f>
        <v/>
      </c>
      <c r="G806" s="54">
        <f>IF($B806="","",MAX(0,$E806-MAX(0,SUMIFS(Тех_Движение!$G$2:$G$5111,Тех_Движение!$D$2:$D$5111,$C806,Тех_Движение!$B$2:$B$5111,"&lt;="&amp;Настройки!$B$5-1)-$F806)))</f>
        <v/>
      </c>
      <c r="H806" s="54">
        <f>IF($B806="","",IF(AND($D806&gt;=Настройки!$B$5,$D806&lt;=Настройки!$B$6),$E806,0))</f>
        <v/>
      </c>
      <c r="I806" s="54">
        <f>IF($B806="","",$G806+$H806-$J806)</f>
        <v/>
      </c>
      <c r="J806" s="54">
        <f>IF($B806="","",MAX(0,$E806-MAX(0,SUMIFS(Тех_Движение!$G$2:$G$5111,Тех_Движение!$D$2:$D$5111,$C806,Тех_Движение!$B$2:$B$5111,"&lt;="&amp;Настройки!$B$6)-$F806)))</f>
        <v/>
      </c>
      <c r="K806" s="54">
        <f>IF(OR($B806="",K$3&lt;$D806+Настройки!$B$7),0,MAX(0,$E806-MAX(0,SUMIFS(Тех_Движение!$G$2:$G$5111,Тех_Движение!$D$2:$D$5111,$C806,Тех_Движение!$B$2:$B$5111,"&lt;="&amp;K$3)-$F806)))</f>
        <v/>
      </c>
      <c r="L806" s="54">
        <f>IF(OR($B806="",L$3&lt;$D806+Настройки!$B$7),0,MAX(0,$E806-MAX(0,SUMIFS(Тех_Движение!$G$2:$G$5111,Тех_Движение!$D$2:$D$5111,$C806,Тех_Движение!$B$2:$B$5111,"&lt;="&amp;L$3)-$F806)))</f>
        <v/>
      </c>
      <c r="M806" s="54">
        <f>IF(OR($B806="",M$3&lt;$D806+Настройки!$B$7),0,MAX(0,$E806-MAX(0,SUMIFS(Тех_Движение!$G$2:$G$5111,Тех_Движение!$D$2:$D$5111,$C806,Тех_Движение!$B$2:$B$5111,"&lt;="&amp;M$3)-$F806)))</f>
        <v/>
      </c>
      <c r="N806" s="54">
        <f>IF(OR($B806="",N$3&lt;$D806+Настройки!$B$7),0,MAX(0,$E806-MAX(0,SUMIFS(Тех_Движение!$G$2:$G$5111,Тех_Движение!$D$2:$D$5111,$C806,Тех_Движение!$B$2:$B$5111,"&lt;="&amp;N$3)-$F806)))</f>
        <v/>
      </c>
      <c r="O806" s="54">
        <f>IF(OR($B806="",O$3&lt;$D806+Настройки!$B$7),0,MAX(0,$E806-MAX(0,SUMIFS(Тех_Движение!$G$2:$G$5111,Тех_Движение!$D$2:$D$5111,$C806,Тех_Движение!$B$2:$B$5111,"&lt;="&amp;O$3)-$F806)))</f>
        <v/>
      </c>
      <c r="P806" s="54">
        <f>IF(OR($B806="",P$3&lt;$D806+Настройки!$B$7),0,MAX(0,$E806-MAX(0,SUMIFS(Тех_Движение!$G$2:$G$5111,Тех_Движение!$D$2:$D$5111,$C806,Тех_Движение!$B$2:$B$5111,"&lt;="&amp;P$3)-$F806)))</f>
        <v/>
      </c>
      <c r="Q806" s="54">
        <f>IF(OR($B806="",Q$3&lt;$D806+Настройки!$B$7),0,MAX(0,$E806-MAX(0,SUMIFS(Тех_Движение!$G$2:$G$5111,Тех_Движение!$D$2:$D$5111,$C806,Тех_Движение!$B$2:$B$5111,"&lt;="&amp;Q$3)-$F806)))</f>
        <v/>
      </c>
      <c r="R806" s="54">
        <f>IF($B806="","",SUM($K806:$Q806))</f>
        <v/>
      </c>
      <c r="S806" s="56">
        <f>IF($B806="","",VLOOKUP($C806,Настройки!$A$11:$L$17,9,FALSE))</f>
        <v/>
      </c>
      <c r="T806" s="56">
        <f>IF($B806="","",$R806*$S806)</f>
        <v/>
      </c>
    </row>
    <row r="807">
      <c r="A807" s="20">
        <f>Тех_Движение!$A$804</f>
        <v/>
      </c>
      <c r="B807" s="20">
        <f>IF(Тех_Движение!$F$804&gt;0,Тех_Движение!$I$804,"")</f>
        <v/>
      </c>
      <c r="C807" s="20">
        <f>IF($B807="","",Тех_Движение!$D$804)</f>
        <v/>
      </c>
      <c r="D807" s="42">
        <f>IF($B807="","",Тех_Движение!$B$804)</f>
        <v/>
      </c>
      <c r="E807" s="54">
        <f>IF($B807="","",Тех_Движение!$F$804)</f>
        <v/>
      </c>
      <c r="F807" s="54">
        <f>IF($B807="","",SUMIFS($E$5:$E806,$C$5:$C806,$C807))</f>
        <v/>
      </c>
      <c r="G807" s="54">
        <f>IF($B807="","",MAX(0,$E807-MAX(0,SUMIFS(Тех_Движение!$G$2:$G$5111,Тех_Движение!$D$2:$D$5111,$C807,Тех_Движение!$B$2:$B$5111,"&lt;="&amp;Настройки!$B$5-1)-$F807)))</f>
        <v/>
      </c>
      <c r="H807" s="54">
        <f>IF($B807="","",IF(AND($D807&gt;=Настройки!$B$5,$D807&lt;=Настройки!$B$6),$E807,0))</f>
        <v/>
      </c>
      <c r="I807" s="54">
        <f>IF($B807="","",$G807+$H807-$J807)</f>
        <v/>
      </c>
      <c r="J807" s="54">
        <f>IF($B807="","",MAX(0,$E807-MAX(0,SUMIFS(Тех_Движение!$G$2:$G$5111,Тех_Движение!$D$2:$D$5111,$C807,Тех_Движение!$B$2:$B$5111,"&lt;="&amp;Настройки!$B$6)-$F807)))</f>
        <v/>
      </c>
      <c r="K807" s="54">
        <f>IF(OR($B807="",K$3&lt;$D807+Настройки!$B$7),0,MAX(0,$E807-MAX(0,SUMIFS(Тех_Движение!$G$2:$G$5111,Тех_Движение!$D$2:$D$5111,$C807,Тех_Движение!$B$2:$B$5111,"&lt;="&amp;K$3)-$F807)))</f>
        <v/>
      </c>
      <c r="L807" s="54">
        <f>IF(OR($B807="",L$3&lt;$D807+Настройки!$B$7),0,MAX(0,$E807-MAX(0,SUMIFS(Тех_Движение!$G$2:$G$5111,Тех_Движение!$D$2:$D$5111,$C807,Тех_Движение!$B$2:$B$5111,"&lt;="&amp;L$3)-$F807)))</f>
        <v/>
      </c>
      <c r="M807" s="54">
        <f>IF(OR($B807="",M$3&lt;$D807+Настройки!$B$7),0,MAX(0,$E807-MAX(0,SUMIFS(Тех_Движение!$G$2:$G$5111,Тех_Движение!$D$2:$D$5111,$C807,Тех_Движение!$B$2:$B$5111,"&lt;="&amp;M$3)-$F807)))</f>
        <v/>
      </c>
      <c r="N807" s="54">
        <f>IF(OR($B807="",N$3&lt;$D807+Настройки!$B$7),0,MAX(0,$E807-MAX(0,SUMIFS(Тех_Движение!$G$2:$G$5111,Тех_Движение!$D$2:$D$5111,$C807,Тех_Движение!$B$2:$B$5111,"&lt;="&amp;N$3)-$F807)))</f>
        <v/>
      </c>
      <c r="O807" s="54">
        <f>IF(OR($B807="",O$3&lt;$D807+Настройки!$B$7),0,MAX(0,$E807-MAX(0,SUMIFS(Тех_Движение!$G$2:$G$5111,Тех_Движение!$D$2:$D$5111,$C807,Тех_Движение!$B$2:$B$5111,"&lt;="&amp;O$3)-$F807)))</f>
        <v/>
      </c>
      <c r="P807" s="54">
        <f>IF(OR($B807="",P$3&lt;$D807+Настройки!$B$7),0,MAX(0,$E807-MAX(0,SUMIFS(Тех_Движение!$G$2:$G$5111,Тех_Движение!$D$2:$D$5111,$C807,Тех_Движение!$B$2:$B$5111,"&lt;="&amp;P$3)-$F807)))</f>
        <v/>
      </c>
      <c r="Q807" s="54">
        <f>IF(OR($B807="",Q$3&lt;$D807+Настройки!$B$7),0,MAX(0,$E807-MAX(0,SUMIFS(Тех_Движение!$G$2:$G$5111,Тех_Движение!$D$2:$D$5111,$C807,Тех_Движение!$B$2:$B$5111,"&lt;="&amp;Q$3)-$F807)))</f>
        <v/>
      </c>
      <c r="R807" s="54">
        <f>IF($B807="","",SUM($K807:$Q807))</f>
        <v/>
      </c>
      <c r="S807" s="56">
        <f>IF($B807="","",VLOOKUP($C807,Настройки!$A$11:$L$17,9,FALSE))</f>
        <v/>
      </c>
      <c r="T807" s="56">
        <f>IF($B807="","",$R807*$S807)</f>
        <v/>
      </c>
    </row>
    <row r="808">
      <c r="A808" s="20">
        <f>Тех_Движение!$A$805</f>
        <v/>
      </c>
      <c r="B808" s="20">
        <f>IF(Тех_Движение!$F$805&gt;0,Тех_Движение!$I$805,"")</f>
        <v/>
      </c>
      <c r="C808" s="20">
        <f>IF($B808="","",Тех_Движение!$D$805)</f>
        <v/>
      </c>
      <c r="D808" s="42">
        <f>IF($B808="","",Тех_Движение!$B$805)</f>
        <v/>
      </c>
      <c r="E808" s="54">
        <f>IF($B808="","",Тех_Движение!$F$805)</f>
        <v/>
      </c>
      <c r="F808" s="54">
        <f>IF($B808="","",SUMIFS($E$5:$E807,$C$5:$C807,$C808))</f>
        <v/>
      </c>
      <c r="G808" s="54">
        <f>IF($B808="","",MAX(0,$E808-MAX(0,SUMIFS(Тех_Движение!$G$2:$G$5111,Тех_Движение!$D$2:$D$5111,$C808,Тех_Движение!$B$2:$B$5111,"&lt;="&amp;Настройки!$B$5-1)-$F808)))</f>
        <v/>
      </c>
      <c r="H808" s="54">
        <f>IF($B808="","",IF(AND($D808&gt;=Настройки!$B$5,$D808&lt;=Настройки!$B$6),$E808,0))</f>
        <v/>
      </c>
      <c r="I808" s="54">
        <f>IF($B808="","",$G808+$H808-$J808)</f>
        <v/>
      </c>
      <c r="J808" s="54">
        <f>IF($B808="","",MAX(0,$E808-MAX(0,SUMIFS(Тех_Движение!$G$2:$G$5111,Тех_Движение!$D$2:$D$5111,$C808,Тех_Движение!$B$2:$B$5111,"&lt;="&amp;Настройки!$B$6)-$F808)))</f>
        <v/>
      </c>
      <c r="K808" s="54">
        <f>IF(OR($B808="",K$3&lt;$D808+Настройки!$B$7),0,MAX(0,$E808-MAX(0,SUMIFS(Тех_Движение!$G$2:$G$5111,Тех_Движение!$D$2:$D$5111,$C808,Тех_Движение!$B$2:$B$5111,"&lt;="&amp;K$3)-$F808)))</f>
        <v/>
      </c>
      <c r="L808" s="54">
        <f>IF(OR($B808="",L$3&lt;$D808+Настройки!$B$7),0,MAX(0,$E808-MAX(0,SUMIFS(Тех_Движение!$G$2:$G$5111,Тех_Движение!$D$2:$D$5111,$C808,Тех_Движение!$B$2:$B$5111,"&lt;="&amp;L$3)-$F808)))</f>
        <v/>
      </c>
      <c r="M808" s="54">
        <f>IF(OR($B808="",M$3&lt;$D808+Настройки!$B$7),0,MAX(0,$E808-MAX(0,SUMIFS(Тех_Движение!$G$2:$G$5111,Тех_Движение!$D$2:$D$5111,$C808,Тех_Движение!$B$2:$B$5111,"&lt;="&amp;M$3)-$F808)))</f>
        <v/>
      </c>
      <c r="N808" s="54">
        <f>IF(OR($B808="",N$3&lt;$D808+Настройки!$B$7),0,MAX(0,$E808-MAX(0,SUMIFS(Тех_Движение!$G$2:$G$5111,Тех_Движение!$D$2:$D$5111,$C808,Тех_Движение!$B$2:$B$5111,"&lt;="&amp;N$3)-$F808)))</f>
        <v/>
      </c>
      <c r="O808" s="54">
        <f>IF(OR($B808="",O$3&lt;$D808+Настройки!$B$7),0,MAX(0,$E808-MAX(0,SUMIFS(Тех_Движение!$G$2:$G$5111,Тех_Движение!$D$2:$D$5111,$C808,Тех_Движение!$B$2:$B$5111,"&lt;="&amp;O$3)-$F808)))</f>
        <v/>
      </c>
      <c r="P808" s="54">
        <f>IF(OR($B808="",P$3&lt;$D808+Настройки!$B$7),0,MAX(0,$E808-MAX(0,SUMIFS(Тех_Движение!$G$2:$G$5111,Тех_Движение!$D$2:$D$5111,$C808,Тех_Движение!$B$2:$B$5111,"&lt;="&amp;P$3)-$F808)))</f>
        <v/>
      </c>
      <c r="Q808" s="54">
        <f>IF(OR($B808="",Q$3&lt;$D808+Настройки!$B$7),0,MAX(0,$E808-MAX(0,SUMIFS(Тех_Движение!$G$2:$G$5111,Тех_Движение!$D$2:$D$5111,$C808,Тех_Движение!$B$2:$B$5111,"&lt;="&amp;Q$3)-$F808)))</f>
        <v/>
      </c>
      <c r="R808" s="54">
        <f>IF($B808="","",SUM($K808:$Q808))</f>
        <v/>
      </c>
      <c r="S808" s="56">
        <f>IF($B808="","",VLOOKUP($C808,Настройки!$A$11:$L$17,9,FALSE))</f>
        <v/>
      </c>
      <c r="T808" s="56">
        <f>IF($B808="","",$R808*$S808)</f>
        <v/>
      </c>
    </row>
    <row r="809">
      <c r="A809" s="20">
        <f>Тех_Движение!$A$806</f>
        <v/>
      </c>
      <c r="B809" s="20">
        <f>IF(Тех_Движение!$F$806&gt;0,Тех_Движение!$I$806,"")</f>
        <v/>
      </c>
      <c r="C809" s="20">
        <f>IF($B809="","",Тех_Движение!$D$806)</f>
        <v/>
      </c>
      <c r="D809" s="42">
        <f>IF($B809="","",Тех_Движение!$B$806)</f>
        <v/>
      </c>
      <c r="E809" s="54">
        <f>IF($B809="","",Тех_Движение!$F$806)</f>
        <v/>
      </c>
      <c r="F809" s="54">
        <f>IF($B809="","",SUMIFS($E$5:$E808,$C$5:$C808,$C809))</f>
        <v/>
      </c>
      <c r="G809" s="54">
        <f>IF($B809="","",MAX(0,$E809-MAX(0,SUMIFS(Тех_Движение!$G$2:$G$5111,Тех_Движение!$D$2:$D$5111,$C809,Тех_Движение!$B$2:$B$5111,"&lt;="&amp;Настройки!$B$5-1)-$F809)))</f>
        <v/>
      </c>
      <c r="H809" s="54">
        <f>IF($B809="","",IF(AND($D809&gt;=Настройки!$B$5,$D809&lt;=Настройки!$B$6),$E809,0))</f>
        <v/>
      </c>
      <c r="I809" s="54">
        <f>IF($B809="","",$G809+$H809-$J809)</f>
        <v/>
      </c>
      <c r="J809" s="54">
        <f>IF($B809="","",MAX(0,$E809-MAX(0,SUMIFS(Тех_Движение!$G$2:$G$5111,Тех_Движение!$D$2:$D$5111,$C809,Тех_Движение!$B$2:$B$5111,"&lt;="&amp;Настройки!$B$6)-$F809)))</f>
        <v/>
      </c>
      <c r="K809" s="54">
        <f>IF(OR($B809="",K$3&lt;$D809+Настройки!$B$7),0,MAX(0,$E809-MAX(0,SUMIFS(Тех_Движение!$G$2:$G$5111,Тех_Движение!$D$2:$D$5111,$C809,Тех_Движение!$B$2:$B$5111,"&lt;="&amp;K$3)-$F809)))</f>
        <v/>
      </c>
      <c r="L809" s="54">
        <f>IF(OR($B809="",L$3&lt;$D809+Настройки!$B$7),0,MAX(0,$E809-MAX(0,SUMIFS(Тех_Движение!$G$2:$G$5111,Тех_Движение!$D$2:$D$5111,$C809,Тех_Движение!$B$2:$B$5111,"&lt;="&amp;L$3)-$F809)))</f>
        <v/>
      </c>
      <c r="M809" s="54">
        <f>IF(OR($B809="",M$3&lt;$D809+Настройки!$B$7),0,MAX(0,$E809-MAX(0,SUMIFS(Тех_Движение!$G$2:$G$5111,Тех_Движение!$D$2:$D$5111,$C809,Тех_Движение!$B$2:$B$5111,"&lt;="&amp;M$3)-$F809)))</f>
        <v/>
      </c>
      <c r="N809" s="54">
        <f>IF(OR($B809="",N$3&lt;$D809+Настройки!$B$7),0,MAX(0,$E809-MAX(0,SUMIFS(Тех_Движение!$G$2:$G$5111,Тех_Движение!$D$2:$D$5111,$C809,Тех_Движение!$B$2:$B$5111,"&lt;="&amp;N$3)-$F809)))</f>
        <v/>
      </c>
      <c r="O809" s="54">
        <f>IF(OR($B809="",O$3&lt;$D809+Настройки!$B$7),0,MAX(0,$E809-MAX(0,SUMIFS(Тех_Движение!$G$2:$G$5111,Тех_Движение!$D$2:$D$5111,$C809,Тех_Движение!$B$2:$B$5111,"&lt;="&amp;O$3)-$F809)))</f>
        <v/>
      </c>
      <c r="P809" s="54">
        <f>IF(OR($B809="",P$3&lt;$D809+Настройки!$B$7),0,MAX(0,$E809-MAX(0,SUMIFS(Тех_Движение!$G$2:$G$5111,Тех_Движение!$D$2:$D$5111,$C809,Тех_Движение!$B$2:$B$5111,"&lt;="&amp;P$3)-$F809)))</f>
        <v/>
      </c>
      <c r="Q809" s="54">
        <f>IF(OR($B809="",Q$3&lt;$D809+Настройки!$B$7),0,MAX(0,$E809-MAX(0,SUMIFS(Тех_Движение!$G$2:$G$5111,Тех_Движение!$D$2:$D$5111,$C809,Тех_Движение!$B$2:$B$5111,"&lt;="&amp;Q$3)-$F809)))</f>
        <v/>
      </c>
      <c r="R809" s="54">
        <f>IF($B809="","",SUM($K809:$Q809))</f>
        <v/>
      </c>
      <c r="S809" s="56">
        <f>IF($B809="","",VLOOKUP($C809,Настройки!$A$11:$L$17,9,FALSE))</f>
        <v/>
      </c>
      <c r="T809" s="56">
        <f>IF($B809="","",$R809*$S809)</f>
        <v/>
      </c>
    </row>
    <row r="810">
      <c r="A810" s="20">
        <f>Тех_Движение!$A$807</f>
        <v/>
      </c>
      <c r="B810" s="20">
        <f>IF(Тех_Движение!$F$807&gt;0,Тех_Движение!$I$807,"")</f>
        <v/>
      </c>
      <c r="C810" s="20">
        <f>IF($B810="","",Тех_Движение!$D$807)</f>
        <v/>
      </c>
      <c r="D810" s="42">
        <f>IF($B810="","",Тех_Движение!$B$807)</f>
        <v/>
      </c>
      <c r="E810" s="54">
        <f>IF($B810="","",Тех_Движение!$F$807)</f>
        <v/>
      </c>
      <c r="F810" s="54">
        <f>IF($B810="","",SUMIFS($E$5:$E809,$C$5:$C809,$C810))</f>
        <v/>
      </c>
      <c r="G810" s="54">
        <f>IF($B810="","",MAX(0,$E810-MAX(0,SUMIFS(Тех_Движение!$G$2:$G$5111,Тех_Движение!$D$2:$D$5111,$C810,Тех_Движение!$B$2:$B$5111,"&lt;="&amp;Настройки!$B$5-1)-$F810)))</f>
        <v/>
      </c>
      <c r="H810" s="54">
        <f>IF($B810="","",IF(AND($D810&gt;=Настройки!$B$5,$D810&lt;=Настройки!$B$6),$E810,0))</f>
        <v/>
      </c>
      <c r="I810" s="54">
        <f>IF($B810="","",$G810+$H810-$J810)</f>
        <v/>
      </c>
      <c r="J810" s="54">
        <f>IF($B810="","",MAX(0,$E810-MAX(0,SUMIFS(Тех_Движение!$G$2:$G$5111,Тех_Движение!$D$2:$D$5111,$C810,Тех_Движение!$B$2:$B$5111,"&lt;="&amp;Настройки!$B$6)-$F810)))</f>
        <v/>
      </c>
      <c r="K810" s="54">
        <f>IF(OR($B810="",K$3&lt;$D810+Настройки!$B$7),0,MAX(0,$E810-MAX(0,SUMIFS(Тех_Движение!$G$2:$G$5111,Тех_Движение!$D$2:$D$5111,$C810,Тех_Движение!$B$2:$B$5111,"&lt;="&amp;K$3)-$F810)))</f>
        <v/>
      </c>
      <c r="L810" s="54">
        <f>IF(OR($B810="",L$3&lt;$D810+Настройки!$B$7),0,MAX(0,$E810-MAX(0,SUMIFS(Тех_Движение!$G$2:$G$5111,Тех_Движение!$D$2:$D$5111,$C810,Тех_Движение!$B$2:$B$5111,"&lt;="&amp;L$3)-$F810)))</f>
        <v/>
      </c>
      <c r="M810" s="54">
        <f>IF(OR($B810="",M$3&lt;$D810+Настройки!$B$7),0,MAX(0,$E810-MAX(0,SUMIFS(Тех_Движение!$G$2:$G$5111,Тех_Движение!$D$2:$D$5111,$C810,Тех_Движение!$B$2:$B$5111,"&lt;="&amp;M$3)-$F810)))</f>
        <v/>
      </c>
      <c r="N810" s="54">
        <f>IF(OR($B810="",N$3&lt;$D810+Настройки!$B$7),0,MAX(0,$E810-MAX(0,SUMIFS(Тех_Движение!$G$2:$G$5111,Тех_Движение!$D$2:$D$5111,$C810,Тех_Движение!$B$2:$B$5111,"&lt;="&amp;N$3)-$F810)))</f>
        <v/>
      </c>
      <c r="O810" s="54">
        <f>IF(OR($B810="",O$3&lt;$D810+Настройки!$B$7),0,MAX(0,$E810-MAX(0,SUMIFS(Тех_Движение!$G$2:$G$5111,Тех_Движение!$D$2:$D$5111,$C810,Тех_Движение!$B$2:$B$5111,"&lt;="&amp;O$3)-$F810)))</f>
        <v/>
      </c>
      <c r="P810" s="54">
        <f>IF(OR($B810="",P$3&lt;$D810+Настройки!$B$7),0,MAX(0,$E810-MAX(0,SUMIFS(Тех_Движение!$G$2:$G$5111,Тех_Движение!$D$2:$D$5111,$C810,Тех_Движение!$B$2:$B$5111,"&lt;="&amp;P$3)-$F810)))</f>
        <v/>
      </c>
      <c r="Q810" s="54">
        <f>IF(OR($B810="",Q$3&lt;$D810+Настройки!$B$7),0,MAX(0,$E810-MAX(0,SUMIFS(Тех_Движение!$G$2:$G$5111,Тех_Движение!$D$2:$D$5111,$C810,Тех_Движение!$B$2:$B$5111,"&lt;="&amp;Q$3)-$F810)))</f>
        <v/>
      </c>
      <c r="R810" s="54">
        <f>IF($B810="","",SUM($K810:$Q810))</f>
        <v/>
      </c>
      <c r="S810" s="56">
        <f>IF($B810="","",VLOOKUP($C810,Настройки!$A$11:$L$17,9,FALSE))</f>
        <v/>
      </c>
      <c r="T810" s="56">
        <f>IF($B810="","",$R810*$S810)</f>
        <v/>
      </c>
    </row>
    <row r="811">
      <c r="A811" s="20">
        <f>Тех_Движение!$A$808</f>
        <v/>
      </c>
      <c r="B811" s="20">
        <f>IF(Тех_Движение!$F$808&gt;0,Тех_Движение!$I$808,"")</f>
        <v/>
      </c>
      <c r="C811" s="20">
        <f>IF($B811="","",Тех_Движение!$D$808)</f>
        <v/>
      </c>
      <c r="D811" s="42">
        <f>IF($B811="","",Тех_Движение!$B$808)</f>
        <v/>
      </c>
      <c r="E811" s="54">
        <f>IF($B811="","",Тех_Движение!$F$808)</f>
        <v/>
      </c>
      <c r="F811" s="54">
        <f>IF($B811="","",SUMIFS($E$5:$E810,$C$5:$C810,$C811))</f>
        <v/>
      </c>
      <c r="G811" s="54">
        <f>IF($B811="","",MAX(0,$E811-MAX(0,SUMIFS(Тех_Движение!$G$2:$G$5111,Тех_Движение!$D$2:$D$5111,$C811,Тех_Движение!$B$2:$B$5111,"&lt;="&amp;Настройки!$B$5-1)-$F811)))</f>
        <v/>
      </c>
      <c r="H811" s="54">
        <f>IF($B811="","",IF(AND($D811&gt;=Настройки!$B$5,$D811&lt;=Настройки!$B$6),$E811,0))</f>
        <v/>
      </c>
      <c r="I811" s="54">
        <f>IF($B811="","",$G811+$H811-$J811)</f>
        <v/>
      </c>
      <c r="J811" s="54">
        <f>IF($B811="","",MAX(0,$E811-MAX(0,SUMIFS(Тех_Движение!$G$2:$G$5111,Тех_Движение!$D$2:$D$5111,$C811,Тех_Движение!$B$2:$B$5111,"&lt;="&amp;Настройки!$B$6)-$F811)))</f>
        <v/>
      </c>
      <c r="K811" s="54">
        <f>IF(OR($B811="",K$3&lt;$D811+Настройки!$B$7),0,MAX(0,$E811-MAX(0,SUMIFS(Тех_Движение!$G$2:$G$5111,Тех_Движение!$D$2:$D$5111,$C811,Тех_Движение!$B$2:$B$5111,"&lt;="&amp;K$3)-$F811)))</f>
        <v/>
      </c>
      <c r="L811" s="54">
        <f>IF(OR($B811="",L$3&lt;$D811+Настройки!$B$7),0,MAX(0,$E811-MAX(0,SUMIFS(Тех_Движение!$G$2:$G$5111,Тех_Движение!$D$2:$D$5111,$C811,Тех_Движение!$B$2:$B$5111,"&lt;="&amp;L$3)-$F811)))</f>
        <v/>
      </c>
      <c r="M811" s="54">
        <f>IF(OR($B811="",M$3&lt;$D811+Настройки!$B$7),0,MAX(0,$E811-MAX(0,SUMIFS(Тех_Движение!$G$2:$G$5111,Тех_Движение!$D$2:$D$5111,$C811,Тех_Движение!$B$2:$B$5111,"&lt;="&amp;M$3)-$F811)))</f>
        <v/>
      </c>
      <c r="N811" s="54">
        <f>IF(OR($B811="",N$3&lt;$D811+Настройки!$B$7),0,MAX(0,$E811-MAX(0,SUMIFS(Тех_Движение!$G$2:$G$5111,Тех_Движение!$D$2:$D$5111,$C811,Тех_Движение!$B$2:$B$5111,"&lt;="&amp;N$3)-$F811)))</f>
        <v/>
      </c>
      <c r="O811" s="54">
        <f>IF(OR($B811="",O$3&lt;$D811+Настройки!$B$7),0,MAX(0,$E811-MAX(0,SUMIFS(Тех_Движение!$G$2:$G$5111,Тех_Движение!$D$2:$D$5111,$C811,Тех_Движение!$B$2:$B$5111,"&lt;="&amp;O$3)-$F811)))</f>
        <v/>
      </c>
      <c r="P811" s="54">
        <f>IF(OR($B811="",P$3&lt;$D811+Настройки!$B$7),0,MAX(0,$E811-MAX(0,SUMIFS(Тех_Движение!$G$2:$G$5111,Тех_Движение!$D$2:$D$5111,$C811,Тех_Движение!$B$2:$B$5111,"&lt;="&amp;P$3)-$F811)))</f>
        <v/>
      </c>
      <c r="Q811" s="54">
        <f>IF(OR($B811="",Q$3&lt;$D811+Настройки!$B$7),0,MAX(0,$E811-MAX(0,SUMIFS(Тех_Движение!$G$2:$G$5111,Тех_Движение!$D$2:$D$5111,$C811,Тех_Движение!$B$2:$B$5111,"&lt;="&amp;Q$3)-$F811)))</f>
        <v/>
      </c>
      <c r="R811" s="54">
        <f>IF($B811="","",SUM($K811:$Q811))</f>
        <v/>
      </c>
      <c r="S811" s="56">
        <f>IF($B811="","",VLOOKUP($C811,Настройки!$A$11:$L$17,9,FALSE))</f>
        <v/>
      </c>
      <c r="T811" s="56">
        <f>IF($B811="","",$R811*$S811)</f>
        <v/>
      </c>
    </row>
    <row r="812">
      <c r="A812" s="20">
        <f>Тех_Движение!$A$809</f>
        <v/>
      </c>
      <c r="B812" s="20">
        <f>IF(Тех_Движение!$F$809&gt;0,Тех_Движение!$I$809,"")</f>
        <v/>
      </c>
      <c r="C812" s="20">
        <f>IF($B812="","",Тех_Движение!$D$809)</f>
        <v/>
      </c>
      <c r="D812" s="42">
        <f>IF($B812="","",Тех_Движение!$B$809)</f>
        <v/>
      </c>
      <c r="E812" s="54">
        <f>IF($B812="","",Тех_Движение!$F$809)</f>
        <v/>
      </c>
      <c r="F812" s="54">
        <f>IF($B812="","",SUMIFS($E$5:$E811,$C$5:$C811,$C812))</f>
        <v/>
      </c>
      <c r="G812" s="54">
        <f>IF($B812="","",MAX(0,$E812-MAX(0,SUMIFS(Тех_Движение!$G$2:$G$5111,Тех_Движение!$D$2:$D$5111,$C812,Тех_Движение!$B$2:$B$5111,"&lt;="&amp;Настройки!$B$5-1)-$F812)))</f>
        <v/>
      </c>
      <c r="H812" s="54">
        <f>IF($B812="","",IF(AND($D812&gt;=Настройки!$B$5,$D812&lt;=Настройки!$B$6),$E812,0))</f>
        <v/>
      </c>
      <c r="I812" s="54">
        <f>IF($B812="","",$G812+$H812-$J812)</f>
        <v/>
      </c>
      <c r="J812" s="54">
        <f>IF($B812="","",MAX(0,$E812-MAX(0,SUMIFS(Тех_Движение!$G$2:$G$5111,Тех_Движение!$D$2:$D$5111,$C812,Тех_Движение!$B$2:$B$5111,"&lt;="&amp;Настройки!$B$6)-$F812)))</f>
        <v/>
      </c>
      <c r="K812" s="54">
        <f>IF(OR($B812="",K$3&lt;$D812+Настройки!$B$7),0,MAX(0,$E812-MAX(0,SUMIFS(Тех_Движение!$G$2:$G$5111,Тех_Движение!$D$2:$D$5111,$C812,Тех_Движение!$B$2:$B$5111,"&lt;="&amp;K$3)-$F812)))</f>
        <v/>
      </c>
      <c r="L812" s="54">
        <f>IF(OR($B812="",L$3&lt;$D812+Настройки!$B$7),0,MAX(0,$E812-MAX(0,SUMIFS(Тех_Движение!$G$2:$G$5111,Тех_Движение!$D$2:$D$5111,$C812,Тех_Движение!$B$2:$B$5111,"&lt;="&amp;L$3)-$F812)))</f>
        <v/>
      </c>
      <c r="M812" s="54">
        <f>IF(OR($B812="",M$3&lt;$D812+Настройки!$B$7),0,MAX(0,$E812-MAX(0,SUMIFS(Тех_Движение!$G$2:$G$5111,Тех_Движение!$D$2:$D$5111,$C812,Тех_Движение!$B$2:$B$5111,"&lt;="&amp;M$3)-$F812)))</f>
        <v/>
      </c>
      <c r="N812" s="54">
        <f>IF(OR($B812="",N$3&lt;$D812+Настройки!$B$7),0,MAX(0,$E812-MAX(0,SUMIFS(Тех_Движение!$G$2:$G$5111,Тех_Движение!$D$2:$D$5111,$C812,Тех_Движение!$B$2:$B$5111,"&lt;="&amp;N$3)-$F812)))</f>
        <v/>
      </c>
      <c r="O812" s="54">
        <f>IF(OR($B812="",O$3&lt;$D812+Настройки!$B$7),0,MAX(0,$E812-MAX(0,SUMIFS(Тех_Движение!$G$2:$G$5111,Тех_Движение!$D$2:$D$5111,$C812,Тех_Движение!$B$2:$B$5111,"&lt;="&amp;O$3)-$F812)))</f>
        <v/>
      </c>
      <c r="P812" s="54">
        <f>IF(OR($B812="",P$3&lt;$D812+Настройки!$B$7),0,MAX(0,$E812-MAX(0,SUMIFS(Тех_Движение!$G$2:$G$5111,Тех_Движение!$D$2:$D$5111,$C812,Тех_Движение!$B$2:$B$5111,"&lt;="&amp;P$3)-$F812)))</f>
        <v/>
      </c>
      <c r="Q812" s="54">
        <f>IF(OR($B812="",Q$3&lt;$D812+Настройки!$B$7),0,MAX(0,$E812-MAX(0,SUMIFS(Тех_Движение!$G$2:$G$5111,Тех_Движение!$D$2:$D$5111,$C812,Тех_Движение!$B$2:$B$5111,"&lt;="&amp;Q$3)-$F812)))</f>
        <v/>
      </c>
      <c r="R812" s="54">
        <f>IF($B812="","",SUM($K812:$Q812))</f>
        <v/>
      </c>
      <c r="S812" s="56">
        <f>IF($B812="","",VLOOKUP($C812,Настройки!$A$11:$L$17,9,FALSE))</f>
        <v/>
      </c>
      <c r="T812" s="56">
        <f>IF($B812="","",$R812*$S812)</f>
        <v/>
      </c>
    </row>
    <row r="813">
      <c r="A813" s="20">
        <f>Тех_Движение!$A$810</f>
        <v/>
      </c>
      <c r="B813" s="20">
        <f>IF(Тех_Движение!$F$810&gt;0,Тех_Движение!$I$810,"")</f>
        <v/>
      </c>
      <c r="C813" s="20">
        <f>IF($B813="","",Тех_Движение!$D$810)</f>
        <v/>
      </c>
      <c r="D813" s="42">
        <f>IF($B813="","",Тех_Движение!$B$810)</f>
        <v/>
      </c>
      <c r="E813" s="54">
        <f>IF($B813="","",Тех_Движение!$F$810)</f>
        <v/>
      </c>
      <c r="F813" s="54">
        <f>IF($B813="","",SUMIFS($E$5:$E812,$C$5:$C812,$C813))</f>
        <v/>
      </c>
      <c r="G813" s="54">
        <f>IF($B813="","",MAX(0,$E813-MAX(0,SUMIFS(Тех_Движение!$G$2:$G$5111,Тех_Движение!$D$2:$D$5111,$C813,Тех_Движение!$B$2:$B$5111,"&lt;="&amp;Настройки!$B$5-1)-$F813)))</f>
        <v/>
      </c>
      <c r="H813" s="54">
        <f>IF($B813="","",IF(AND($D813&gt;=Настройки!$B$5,$D813&lt;=Настройки!$B$6),$E813,0))</f>
        <v/>
      </c>
      <c r="I813" s="54">
        <f>IF($B813="","",$G813+$H813-$J813)</f>
        <v/>
      </c>
      <c r="J813" s="54">
        <f>IF($B813="","",MAX(0,$E813-MAX(0,SUMIFS(Тех_Движение!$G$2:$G$5111,Тех_Движение!$D$2:$D$5111,$C813,Тех_Движение!$B$2:$B$5111,"&lt;="&amp;Настройки!$B$6)-$F813)))</f>
        <v/>
      </c>
      <c r="K813" s="54">
        <f>IF(OR($B813="",K$3&lt;$D813+Настройки!$B$7),0,MAX(0,$E813-MAX(0,SUMIFS(Тех_Движение!$G$2:$G$5111,Тех_Движение!$D$2:$D$5111,$C813,Тех_Движение!$B$2:$B$5111,"&lt;="&amp;K$3)-$F813)))</f>
        <v/>
      </c>
      <c r="L813" s="54">
        <f>IF(OR($B813="",L$3&lt;$D813+Настройки!$B$7),0,MAX(0,$E813-MAX(0,SUMIFS(Тех_Движение!$G$2:$G$5111,Тех_Движение!$D$2:$D$5111,$C813,Тех_Движение!$B$2:$B$5111,"&lt;="&amp;L$3)-$F813)))</f>
        <v/>
      </c>
      <c r="M813" s="54">
        <f>IF(OR($B813="",M$3&lt;$D813+Настройки!$B$7),0,MAX(0,$E813-MAX(0,SUMIFS(Тех_Движение!$G$2:$G$5111,Тех_Движение!$D$2:$D$5111,$C813,Тех_Движение!$B$2:$B$5111,"&lt;="&amp;M$3)-$F813)))</f>
        <v/>
      </c>
      <c r="N813" s="54">
        <f>IF(OR($B813="",N$3&lt;$D813+Настройки!$B$7),0,MAX(0,$E813-MAX(0,SUMIFS(Тех_Движение!$G$2:$G$5111,Тех_Движение!$D$2:$D$5111,$C813,Тех_Движение!$B$2:$B$5111,"&lt;="&amp;N$3)-$F813)))</f>
        <v/>
      </c>
      <c r="O813" s="54">
        <f>IF(OR($B813="",O$3&lt;$D813+Настройки!$B$7),0,MAX(0,$E813-MAX(0,SUMIFS(Тех_Движение!$G$2:$G$5111,Тех_Движение!$D$2:$D$5111,$C813,Тех_Движение!$B$2:$B$5111,"&lt;="&amp;O$3)-$F813)))</f>
        <v/>
      </c>
      <c r="P813" s="54">
        <f>IF(OR($B813="",P$3&lt;$D813+Настройки!$B$7),0,MAX(0,$E813-MAX(0,SUMIFS(Тех_Движение!$G$2:$G$5111,Тех_Движение!$D$2:$D$5111,$C813,Тех_Движение!$B$2:$B$5111,"&lt;="&amp;P$3)-$F813)))</f>
        <v/>
      </c>
      <c r="Q813" s="54">
        <f>IF(OR($B813="",Q$3&lt;$D813+Настройки!$B$7),0,MAX(0,$E813-MAX(0,SUMIFS(Тех_Движение!$G$2:$G$5111,Тех_Движение!$D$2:$D$5111,$C813,Тех_Движение!$B$2:$B$5111,"&lt;="&amp;Q$3)-$F813)))</f>
        <v/>
      </c>
      <c r="R813" s="54">
        <f>IF($B813="","",SUM($K813:$Q813))</f>
        <v/>
      </c>
      <c r="S813" s="56">
        <f>IF($B813="","",VLOOKUP($C813,Настройки!$A$11:$L$17,9,FALSE))</f>
        <v/>
      </c>
      <c r="T813" s="56">
        <f>IF($B813="","",$R813*$S813)</f>
        <v/>
      </c>
    </row>
    <row r="814">
      <c r="A814" s="20">
        <f>Тех_Движение!$A$811</f>
        <v/>
      </c>
      <c r="B814" s="20">
        <f>IF(Тех_Движение!$F$811&gt;0,Тех_Движение!$I$811,"")</f>
        <v/>
      </c>
      <c r="C814" s="20">
        <f>IF($B814="","",Тех_Движение!$D$811)</f>
        <v/>
      </c>
      <c r="D814" s="42">
        <f>IF($B814="","",Тех_Движение!$B$811)</f>
        <v/>
      </c>
      <c r="E814" s="54">
        <f>IF($B814="","",Тех_Движение!$F$811)</f>
        <v/>
      </c>
      <c r="F814" s="54">
        <f>IF($B814="","",SUMIFS($E$5:$E813,$C$5:$C813,$C814))</f>
        <v/>
      </c>
      <c r="G814" s="54">
        <f>IF($B814="","",MAX(0,$E814-MAX(0,SUMIFS(Тех_Движение!$G$2:$G$5111,Тех_Движение!$D$2:$D$5111,$C814,Тех_Движение!$B$2:$B$5111,"&lt;="&amp;Настройки!$B$5-1)-$F814)))</f>
        <v/>
      </c>
      <c r="H814" s="54">
        <f>IF($B814="","",IF(AND($D814&gt;=Настройки!$B$5,$D814&lt;=Настройки!$B$6),$E814,0))</f>
        <v/>
      </c>
      <c r="I814" s="54">
        <f>IF($B814="","",$G814+$H814-$J814)</f>
        <v/>
      </c>
      <c r="J814" s="54">
        <f>IF($B814="","",MAX(0,$E814-MAX(0,SUMIFS(Тех_Движение!$G$2:$G$5111,Тех_Движение!$D$2:$D$5111,$C814,Тех_Движение!$B$2:$B$5111,"&lt;="&amp;Настройки!$B$6)-$F814)))</f>
        <v/>
      </c>
      <c r="K814" s="54">
        <f>IF(OR($B814="",K$3&lt;$D814+Настройки!$B$7),0,MAX(0,$E814-MAX(0,SUMIFS(Тех_Движение!$G$2:$G$5111,Тех_Движение!$D$2:$D$5111,$C814,Тех_Движение!$B$2:$B$5111,"&lt;="&amp;K$3)-$F814)))</f>
        <v/>
      </c>
      <c r="L814" s="54">
        <f>IF(OR($B814="",L$3&lt;$D814+Настройки!$B$7),0,MAX(0,$E814-MAX(0,SUMIFS(Тех_Движение!$G$2:$G$5111,Тех_Движение!$D$2:$D$5111,$C814,Тех_Движение!$B$2:$B$5111,"&lt;="&amp;L$3)-$F814)))</f>
        <v/>
      </c>
      <c r="M814" s="54">
        <f>IF(OR($B814="",M$3&lt;$D814+Настройки!$B$7),0,MAX(0,$E814-MAX(0,SUMIFS(Тех_Движение!$G$2:$G$5111,Тех_Движение!$D$2:$D$5111,$C814,Тех_Движение!$B$2:$B$5111,"&lt;="&amp;M$3)-$F814)))</f>
        <v/>
      </c>
      <c r="N814" s="54">
        <f>IF(OR($B814="",N$3&lt;$D814+Настройки!$B$7),0,MAX(0,$E814-MAX(0,SUMIFS(Тех_Движение!$G$2:$G$5111,Тех_Движение!$D$2:$D$5111,$C814,Тех_Движение!$B$2:$B$5111,"&lt;="&amp;N$3)-$F814)))</f>
        <v/>
      </c>
      <c r="O814" s="54">
        <f>IF(OR($B814="",O$3&lt;$D814+Настройки!$B$7),0,MAX(0,$E814-MAX(0,SUMIFS(Тех_Движение!$G$2:$G$5111,Тех_Движение!$D$2:$D$5111,$C814,Тех_Движение!$B$2:$B$5111,"&lt;="&amp;O$3)-$F814)))</f>
        <v/>
      </c>
      <c r="P814" s="54">
        <f>IF(OR($B814="",P$3&lt;$D814+Настройки!$B$7),0,MAX(0,$E814-MAX(0,SUMIFS(Тех_Движение!$G$2:$G$5111,Тех_Движение!$D$2:$D$5111,$C814,Тех_Движение!$B$2:$B$5111,"&lt;="&amp;P$3)-$F814)))</f>
        <v/>
      </c>
      <c r="Q814" s="54">
        <f>IF(OR($B814="",Q$3&lt;$D814+Настройки!$B$7),0,MAX(0,$E814-MAX(0,SUMIFS(Тех_Движение!$G$2:$G$5111,Тех_Движение!$D$2:$D$5111,$C814,Тех_Движение!$B$2:$B$5111,"&lt;="&amp;Q$3)-$F814)))</f>
        <v/>
      </c>
      <c r="R814" s="54">
        <f>IF($B814="","",SUM($K814:$Q814))</f>
        <v/>
      </c>
      <c r="S814" s="56">
        <f>IF($B814="","",VLOOKUP($C814,Настройки!$A$11:$L$17,9,FALSE))</f>
        <v/>
      </c>
      <c r="T814" s="56">
        <f>IF($B814="","",$R814*$S814)</f>
        <v/>
      </c>
    </row>
    <row r="815">
      <c r="A815" s="20">
        <f>Тех_Движение!$A$812</f>
        <v/>
      </c>
      <c r="B815" s="20">
        <f>IF(Тех_Движение!$F$812&gt;0,Тех_Движение!$I$812,"")</f>
        <v/>
      </c>
      <c r="C815" s="20">
        <f>IF($B815="","",Тех_Движение!$D$812)</f>
        <v/>
      </c>
      <c r="D815" s="42">
        <f>IF($B815="","",Тех_Движение!$B$812)</f>
        <v/>
      </c>
      <c r="E815" s="54">
        <f>IF($B815="","",Тех_Движение!$F$812)</f>
        <v/>
      </c>
      <c r="F815" s="54">
        <f>IF($B815="","",SUMIFS($E$5:$E814,$C$5:$C814,$C815))</f>
        <v/>
      </c>
      <c r="G815" s="54">
        <f>IF($B815="","",MAX(0,$E815-MAX(0,SUMIFS(Тех_Движение!$G$2:$G$5111,Тех_Движение!$D$2:$D$5111,$C815,Тех_Движение!$B$2:$B$5111,"&lt;="&amp;Настройки!$B$5-1)-$F815)))</f>
        <v/>
      </c>
      <c r="H815" s="54">
        <f>IF($B815="","",IF(AND($D815&gt;=Настройки!$B$5,$D815&lt;=Настройки!$B$6),$E815,0))</f>
        <v/>
      </c>
      <c r="I815" s="54">
        <f>IF($B815="","",$G815+$H815-$J815)</f>
        <v/>
      </c>
      <c r="J815" s="54">
        <f>IF($B815="","",MAX(0,$E815-MAX(0,SUMIFS(Тех_Движение!$G$2:$G$5111,Тех_Движение!$D$2:$D$5111,$C815,Тех_Движение!$B$2:$B$5111,"&lt;="&amp;Настройки!$B$6)-$F815)))</f>
        <v/>
      </c>
      <c r="K815" s="54">
        <f>IF(OR($B815="",K$3&lt;$D815+Настройки!$B$7),0,MAX(0,$E815-MAX(0,SUMIFS(Тех_Движение!$G$2:$G$5111,Тех_Движение!$D$2:$D$5111,$C815,Тех_Движение!$B$2:$B$5111,"&lt;="&amp;K$3)-$F815)))</f>
        <v/>
      </c>
      <c r="L815" s="54">
        <f>IF(OR($B815="",L$3&lt;$D815+Настройки!$B$7),0,MAX(0,$E815-MAX(0,SUMIFS(Тех_Движение!$G$2:$G$5111,Тех_Движение!$D$2:$D$5111,$C815,Тех_Движение!$B$2:$B$5111,"&lt;="&amp;L$3)-$F815)))</f>
        <v/>
      </c>
      <c r="M815" s="54">
        <f>IF(OR($B815="",M$3&lt;$D815+Настройки!$B$7),0,MAX(0,$E815-MAX(0,SUMIFS(Тех_Движение!$G$2:$G$5111,Тех_Движение!$D$2:$D$5111,$C815,Тех_Движение!$B$2:$B$5111,"&lt;="&amp;M$3)-$F815)))</f>
        <v/>
      </c>
      <c r="N815" s="54">
        <f>IF(OR($B815="",N$3&lt;$D815+Настройки!$B$7),0,MAX(0,$E815-MAX(0,SUMIFS(Тех_Движение!$G$2:$G$5111,Тех_Движение!$D$2:$D$5111,$C815,Тех_Движение!$B$2:$B$5111,"&lt;="&amp;N$3)-$F815)))</f>
        <v/>
      </c>
      <c r="O815" s="54">
        <f>IF(OR($B815="",O$3&lt;$D815+Настройки!$B$7),0,MAX(0,$E815-MAX(0,SUMIFS(Тех_Движение!$G$2:$G$5111,Тех_Движение!$D$2:$D$5111,$C815,Тех_Движение!$B$2:$B$5111,"&lt;="&amp;O$3)-$F815)))</f>
        <v/>
      </c>
      <c r="P815" s="54">
        <f>IF(OR($B815="",P$3&lt;$D815+Настройки!$B$7),0,MAX(0,$E815-MAX(0,SUMIFS(Тех_Движение!$G$2:$G$5111,Тех_Движение!$D$2:$D$5111,$C815,Тех_Движение!$B$2:$B$5111,"&lt;="&amp;P$3)-$F815)))</f>
        <v/>
      </c>
      <c r="Q815" s="54">
        <f>IF(OR($B815="",Q$3&lt;$D815+Настройки!$B$7),0,MAX(0,$E815-MAX(0,SUMIFS(Тех_Движение!$G$2:$G$5111,Тех_Движение!$D$2:$D$5111,$C815,Тех_Движение!$B$2:$B$5111,"&lt;="&amp;Q$3)-$F815)))</f>
        <v/>
      </c>
      <c r="R815" s="54">
        <f>IF($B815="","",SUM($K815:$Q815))</f>
        <v/>
      </c>
      <c r="S815" s="56">
        <f>IF($B815="","",VLOOKUP($C815,Настройки!$A$11:$L$17,9,FALSE))</f>
        <v/>
      </c>
      <c r="T815" s="56">
        <f>IF($B815="","",$R815*$S815)</f>
        <v/>
      </c>
    </row>
    <row r="816">
      <c r="A816" s="20">
        <f>Тех_Движение!$A$813</f>
        <v/>
      </c>
      <c r="B816" s="20">
        <f>IF(Тех_Движение!$F$813&gt;0,Тех_Движение!$I$813,"")</f>
        <v/>
      </c>
      <c r="C816" s="20">
        <f>IF($B816="","",Тех_Движение!$D$813)</f>
        <v/>
      </c>
      <c r="D816" s="42">
        <f>IF($B816="","",Тех_Движение!$B$813)</f>
        <v/>
      </c>
      <c r="E816" s="54">
        <f>IF($B816="","",Тех_Движение!$F$813)</f>
        <v/>
      </c>
      <c r="F816" s="54">
        <f>IF($B816="","",SUMIFS($E$5:$E815,$C$5:$C815,$C816))</f>
        <v/>
      </c>
      <c r="G816" s="54">
        <f>IF($B816="","",MAX(0,$E816-MAX(0,SUMIFS(Тех_Движение!$G$2:$G$5111,Тех_Движение!$D$2:$D$5111,$C816,Тех_Движение!$B$2:$B$5111,"&lt;="&amp;Настройки!$B$5-1)-$F816)))</f>
        <v/>
      </c>
      <c r="H816" s="54">
        <f>IF($B816="","",IF(AND($D816&gt;=Настройки!$B$5,$D816&lt;=Настройки!$B$6),$E816,0))</f>
        <v/>
      </c>
      <c r="I816" s="54">
        <f>IF($B816="","",$G816+$H816-$J816)</f>
        <v/>
      </c>
      <c r="J816" s="54">
        <f>IF($B816="","",MAX(0,$E816-MAX(0,SUMIFS(Тех_Движение!$G$2:$G$5111,Тех_Движение!$D$2:$D$5111,$C816,Тех_Движение!$B$2:$B$5111,"&lt;="&amp;Настройки!$B$6)-$F816)))</f>
        <v/>
      </c>
      <c r="K816" s="54">
        <f>IF(OR($B816="",K$3&lt;$D816+Настройки!$B$7),0,MAX(0,$E816-MAX(0,SUMIFS(Тех_Движение!$G$2:$G$5111,Тех_Движение!$D$2:$D$5111,$C816,Тех_Движение!$B$2:$B$5111,"&lt;="&amp;K$3)-$F816)))</f>
        <v/>
      </c>
      <c r="L816" s="54">
        <f>IF(OR($B816="",L$3&lt;$D816+Настройки!$B$7),0,MAX(0,$E816-MAX(0,SUMIFS(Тех_Движение!$G$2:$G$5111,Тех_Движение!$D$2:$D$5111,$C816,Тех_Движение!$B$2:$B$5111,"&lt;="&amp;L$3)-$F816)))</f>
        <v/>
      </c>
      <c r="M816" s="54">
        <f>IF(OR($B816="",M$3&lt;$D816+Настройки!$B$7),0,MAX(0,$E816-MAX(0,SUMIFS(Тех_Движение!$G$2:$G$5111,Тех_Движение!$D$2:$D$5111,$C816,Тех_Движение!$B$2:$B$5111,"&lt;="&amp;M$3)-$F816)))</f>
        <v/>
      </c>
      <c r="N816" s="54">
        <f>IF(OR($B816="",N$3&lt;$D816+Настройки!$B$7),0,MAX(0,$E816-MAX(0,SUMIFS(Тех_Движение!$G$2:$G$5111,Тех_Движение!$D$2:$D$5111,$C816,Тех_Движение!$B$2:$B$5111,"&lt;="&amp;N$3)-$F816)))</f>
        <v/>
      </c>
      <c r="O816" s="54">
        <f>IF(OR($B816="",O$3&lt;$D816+Настройки!$B$7),0,MAX(0,$E816-MAX(0,SUMIFS(Тех_Движение!$G$2:$G$5111,Тех_Движение!$D$2:$D$5111,$C816,Тех_Движение!$B$2:$B$5111,"&lt;="&amp;O$3)-$F816)))</f>
        <v/>
      </c>
      <c r="P816" s="54">
        <f>IF(OR($B816="",P$3&lt;$D816+Настройки!$B$7),0,MAX(0,$E816-MAX(0,SUMIFS(Тех_Движение!$G$2:$G$5111,Тех_Движение!$D$2:$D$5111,$C816,Тех_Движение!$B$2:$B$5111,"&lt;="&amp;P$3)-$F816)))</f>
        <v/>
      </c>
      <c r="Q816" s="54">
        <f>IF(OR($B816="",Q$3&lt;$D816+Настройки!$B$7),0,MAX(0,$E816-MAX(0,SUMIFS(Тех_Движение!$G$2:$G$5111,Тех_Движение!$D$2:$D$5111,$C816,Тех_Движение!$B$2:$B$5111,"&lt;="&amp;Q$3)-$F816)))</f>
        <v/>
      </c>
      <c r="R816" s="54">
        <f>IF($B816="","",SUM($K816:$Q816))</f>
        <v/>
      </c>
      <c r="S816" s="56">
        <f>IF($B816="","",VLOOKUP($C816,Настройки!$A$11:$L$17,9,FALSE))</f>
        <v/>
      </c>
      <c r="T816" s="56">
        <f>IF($B816="","",$R816*$S816)</f>
        <v/>
      </c>
    </row>
    <row r="817">
      <c r="A817" s="20">
        <f>Тех_Движение!$A$814</f>
        <v/>
      </c>
      <c r="B817" s="20">
        <f>IF(Тех_Движение!$F$814&gt;0,Тех_Движение!$I$814,"")</f>
        <v/>
      </c>
      <c r="C817" s="20">
        <f>IF($B817="","",Тех_Движение!$D$814)</f>
        <v/>
      </c>
      <c r="D817" s="42">
        <f>IF($B817="","",Тех_Движение!$B$814)</f>
        <v/>
      </c>
      <c r="E817" s="54">
        <f>IF($B817="","",Тех_Движение!$F$814)</f>
        <v/>
      </c>
      <c r="F817" s="54">
        <f>IF($B817="","",SUMIFS($E$5:$E816,$C$5:$C816,$C817))</f>
        <v/>
      </c>
      <c r="G817" s="54">
        <f>IF($B817="","",MAX(0,$E817-MAX(0,SUMIFS(Тех_Движение!$G$2:$G$5111,Тех_Движение!$D$2:$D$5111,$C817,Тех_Движение!$B$2:$B$5111,"&lt;="&amp;Настройки!$B$5-1)-$F817)))</f>
        <v/>
      </c>
      <c r="H817" s="54">
        <f>IF($B817="","",IF(AND($D817&gt;=Настройки!$B$5,$D817&lt;=Настройки!$B$6),$E817,0))</f>
        <v/>
      </c>
      <c r="I817" s="54">
        <f>IF($B817="","",$G817+$H817-$J817)</f>
        <v/>
      </c>
      <c r="J817" s="54">
        <f>IF($B817="","",MAX(0,$E817-MAX(0,SUMIFS(Тех_Движение!$G$2:$G$5111,Тех_Движение!$D$2:$D$5111,$C817,Тех_Движение!$B$2:$B$5111,"&lt;="&amp;Настройки!$B$6)-$F817)))</f>
        <v/>
      </c>
      <c r="K817" s="54">
        <f>IF(OR($B817="",K$3&lt;$D817+Настройки!$B$7),0,MAX(0,$E817-MAX(0,SUMIFS(Тех_Движение!$G$2:$G$5111,Тех_Движение!$D$2:$D$5111,$C817,Тех_Движение!$B$2:$B$5111,"&lt;="&amp;K$3)-$F817)))</f>
        <v/>
      </c>
      <c r="L817" s="54">
        <f>IF(OR($B817="",L$3&lt;$D817+Настройки!$B$7),0,MAX(0,$E817-MAX(0,SUMIFS(Тех_Движение!$G$2:$G$5111,Тех_Движение!$D$2:$D$5111,$C817,Тех_Движение!$B$2:$B$5111,"&lt;="&amp;L$3)-$F817)))</f>
        <v/>
      </c>
      <c r="M817" s="54">
        <f>IF(OR($B817="",M$3&lt;$D817+Настройки!$B$7),0,MAX(0,$E817-MAX(0,SUMIFS(Тех_Движение!$G$2:$G$5111,Тех_Движение!$D$2:$D$5111,$C817,Тех_Движение!$B$2:$B$5111,"&lt;="&amp;M$3)-$F817)))</f>
        <v/>
      </c>
      <c r="N817" s="54">
        <f>IF(OR($B817="",N$3&lt;$D817+Настройки!$B$7),0,MAX(0,$E817-MAX(0,SUMIFS(Тех_Движение!$G$2:$G$5111,Тех_Движение!$D$2:$D$5111,$C817,Тех_Движение!$B$2:$B$5111,"&lt;="&amp;N$3)-$F817)))</f>
        <v/>
      </c>
      <c r="O817" s="54">
        <f>IF(OR($B817="",O$3&lt;$D817+Настройки!$B$7),0,MAX(0,$E817-MAX(0,SUMIFS(Тех_Движение!$G$2:$G$5111,Тех_Движение!$D$2:$D$5111,$C817,Тех_Движение!$B$2:$B$5111,"&lt;="&amp;O$3)-$F817)))</f>
        <v/>
      </c>
      <c r="P817" s="54">
        <f>IF(OR($B817="",P$3&lt;$D817+Настройки!$B$7),0,MAX(0,$E817-MAX(0,SUMIFS(Тех_Движение!$G$2:$G$5111,Тех_Движение!$D$2:$D$5111,$C817,Тех_Движение!$B$2:$B$5111,"&lt;="&amp;P$3)-$F817)))</f>
        <v/>
      </c>
      <c r="Q817" s="54">
        <f>IF(OR($B817="",Q$3&lt;$D817+Настройки!$B$7),0,MAX(0,$E817-MAX(0,SUMIFS(Тех_Движение!$G$2:$G$5111,Тех_Движение!$D$2:$D$5111,$C817,Тех_Движение!$B$2:$B$5111,"&lt;="&amp;Q$3)-$F817)))</f>
        <v/>
      </c>
      <c r="R817" s="54">
        <f>IF($B817="","",SUM($K817:$Q817))</f>
        <v/>
      </c>
      <c r="S817" s="56">
        <f>IF($B817="","",VLOOKUP($C817,Настройки!$A$11:$L$17,9,FALSE))</f>
        <v/>
      </c>
      <c r="T817" s="56">
        <f>IF($B817="","",$R817*$S817)</f>
        <v/>
      </c>
    </row>
    <row r="818">
      <c r="A818" s="20">
        <f>Тех_Движение!$A$815</f>
        <v/>
      </c>
      <c r="B818" s="20">
        <f>IF(Тех_Движение!$F$815&gt;0,Тех_Движение!$I$815,"")</f>
        <v/>
      </c>
      <c r="C818" s="20">
        <f>IF($B818="","",Тех_Движение!$D$815)</f>
        <v/>
      </c>
      <c r="D818" s="42">
        <f>IF($B818="","",Тех_Движение!$B$815)</f>
        <v/>
      </c>
      <c r="E818" s="54">
        <f>IF($B818="","",Тех_Движение!$F$815)</f>
        <v/>
      </c>
      <c r="F818" s="54">
        <f>IF($B818="","",SUMIFS($E$5:$E817,$C$5:$C817,$C818))</f>
        <v/>
      </c>
      <c r="G818" s="54">
        <f>IF($B818="","",MAX(0,$E818-MAX(0,SUMIFS(Тех_Движение!$G$2:$G$5111,Тех_Движение!$D$2:$D$5111,$C818,Тех_Движение!$B$2:$B$5111,"&lt;="&amp;Настройки!$B$5-1)-$F818)))</f>
        <v/>
      </c>
      <c r="H818" s="54">
        <f>IF($B818="","",IF(AND($D818&gt;=Настройки!$B$5,$D818&lt;=Настройки!$B$6),$E818,0))</f>
        <v/>
      </c>
      <c r="I818" s="54">
        <f>IF($B818="","",$G818+$H818-$J818)</f>
        <v/>
      </c>
      <c r="J818" s="54">
        <f>IF($B818="","",MAX(0,$E818-MAX(0,SUMIFS(Тех_Движение!$G$2:$G$5111,Тех_Движение!$D$2:$D$5111,$C818,Тех_Движение!$B$2:$B$5111,"&lt;="&amp;Настройки!$B$6)-$F818)))</f>
        <v/>
      </c>
      <c r="K818" s="54">
        <f>IF(OR($B818="",K$3&lt;$D818+Настройки!$B$7),0,MAX(0,$E818-MAX(0,SUMIFS(Тех_Движение!$G$2:$G$5111,Тех_Движение!$D$2:$D$5111,$C818,Тех_Движение!$B$2:$B$5111,"&lt;="&amp;K$3)-$F818)))</f>
        <v/>
      </c>
      <c r="L818" s="54">
        <f>IF(OR($B818="",L$3&lt;$D818+Настройки!$B$7),0,MAX(0,$E818-MAX(0,SUMIFS(Тех_Движение!$G$2:$G$5111,Тех_Движение!$D$2:$D$5111,$C818,Тех_Движение!$B$2:$B$5111,"&lt;="&amp;L$3)-$F818)))</f>
        <v/>
      </c>
      <c r="M818" s="54">
        <f>IF(OR($B818="",M$3&lt;$D818+Настройки!$B$7),0,MAX(0,$E818-MAX(0,SUMIFS(Тех_Движение!$G$2:$G$5111,Тех_Движение!$D$2:$D$5111,$C818,Тех_Движение!$B$2:$B$5111,"&lt;="&amp;M$3)-$F818)))</f>
        <v/>
      </c>
      <c r="N818" s="54">
        <f>IF(OR($B818="",N$3&lt;$D818+Настройки!$B$7),0,MAX(0,$E818-MAX(0,SUMIFS(Тех_Движение!$G$2:$G$5111,Тех_Движение!$D$2:$D$5111,$C818,Тех_Движение!$B$2:$B$5111,"&lt;="&amp;N$3)-$F818)))</f>
        <v/>
      </c>
      <c r="O818" s="54">
        <f>IF(OR($B818="",O$3&lt;$D818+Настройки!$B$7),0,MAX(0,$E818-MAX(0,SUMIFS(Тех_Движение!$G$2:$G$5111,Тех_Движение!$D$2:$D$5111,$C818,Тех_Движение!$B$2:$B$5111,"&lt;="&amp;O$3)-$F818)))</f>
        <v/>
      </c>
      <c r="P818" s="54">
        <f>IF(OR($B818="",P$3&lt;$D818+Настройки!$B$7),0,MAX(0,$E818-MAX(0,SUMIFS(Тех_Движение!$G$2:$G$5111,Тех_Движение!$D$2:$D$5111,$C818,Тех_Движение!$B$2:$B$5111,"&lt;="&amp;P$3)-$F818)))</f>
        <v/>
      </c>
      <c r="Q818" s="54">
        <f>IF(OR($B818="",Q$3&lt;$D818+Настройки!$B$7),0,MAX(0,$E818-MAX(0,SUMIFS(Тех_Движение!$G$2:$G$5111,Тех_Движение!$D$2:$D$5111,$C818,Тех_Движение!$B$2:$B$5111,"&lt;="&amp;Q$3)-$F818)))</f>
        <v/>
      </c>
      <c r="R818" s="54">
        <f>IF($B818="","",SUM($K818:$Q818))</f>
        <v/>
      </c>
      <c r="S818" s="56">
        <f>IF($B818="","",VLOOKUP($C818,Настройки!$A$11:$L$17,9,FALSE))</f>
        <v/>
      </c>
      <c r="T818" s="56">
        <f>IF($B818="","",$R818*$S818)</f>
        <v/>
      </c>
    </row>
    <row r="819">
      <c r="A819" s="20">
        <f>Тех_Движение!$A$816</f>
        <v/>
      </c>
      <c r="B819" s="20">
        <f>IF(Тех_Движение!$F$816&gt;0,Тех_Движение!$I$816,"")</f>
        <v/>
      </c>
      <c r="C819" s="20">
        <f>IF($B819="","",Тех_Движение!$D$816)</f>
        <v/>
      </c>
      <c r="D819" s="42">
        <f>IF($B819="","",Тех_Движение!$B$816)</f>
        <v/>
      </c>
      <c r="E819" s="54">
        <f>IF($B819="","",Тех_Движение!$F$816)</f>
        <v/>
      </c>
      <c r="F819" s="54">
        <f>IF($B819="","",SUMIFS($E$5:$E818,$C$5:$C818,$C819))</f>
        <v/>
      </c>
      <c r="G819" s="54">
        <f>IF($B819="","",MAX(0,$E819-MAX(0,SUMIFS(Тех_Движение!$G$2:$G$5111,Тех_Движение!$D$2:$D$5111,$C819,Тех_Движение!$B$2:$B$5111,"&lt;="&amp;Настройки!$B$5-1)-$F819)))</f>
        <v/>
      </c>
      <c r="H819" s="54">
        <f>IF($B819="","",IF(AND($D819&gt;=Настройки!$B$5,$D819&lt;=Настройки!$B$6),$E819,0))</f>
        <v/>
      </c>
      <c r="I819" s="54">
        <f>IF($B819="","",$G819+$H819-$J819)</f>
        <v/>
      </c>
      <c r="J819" s="54">
        <f>IF($B819="","",MAX(0,$E819-MAX(0,SUMIFS(Тех_Движение!$G$2:$G$5111,Тех_Движение!$D$2:$D$5111,$C819,Тех_Движение!$B$2:$B$5111,"&lt;="&amp;Настройки!$B$6)-$F819)))</f>
        <v/>
      </c>
      <c r="K819" s="54">
        <f>IF(OR($B819="",K$3&lt;$D819+Настройки!$B$7),0,MAX(0,$E819-MAX(0,SUMIFS(Тех_Движение!$G$2:$G$5111,Тех_Движение!$D$2:$D$5111,$C819,Тех_Движение!$B$2:$B$5111,"&lt;="&amp;K$3)-$F819)))</f>
        <v/>
      </c>
      <c r="L819" s="54">
        <f>IF(OR($B819="",L$3&lt;$D819+Настройки!$B$7),0,MAX(0,$E819-MAX(0,SUMIFS(Тех_Движение!$G$2:$G$5111,Тех_Движение!$D$2:$D$5111,$C819,Тех_Движение!$B$2:$B$5111,"&lt;="&amp;L$3)-$F819)))</f>
        <v/>
      </c>
      <c r="M819" s="54">
        <f>IF(OR($B819="",M$3&lt;$D819+Настройки!$B$7),0,MAX(0,$E819-MAX(0,SUMIFS(Тех_Движение!$G$2:$G$5111,Тех_Движение!$D$2:$D$5111,$C819,Тех_Движение!$B$2:$B$5111,"&lt;="&amp;M$3)-$F819)))</f>
        <v/>
      </c>
      <c r="N819" s="54">
        <f>IF(OR($B819="",N$3&lt;$D819+Настройки!$B$7),0,MAX(0,$E819-MAX(0,SUMIFS(Тех_Движение!$G$2:$G$5111,Тех_Движение!$D$2:$D$5111,$C819,Тех_Движение!$B$2:$B$5111,"&lt;="&amp;N$3)-$F819)))</f>
        <v/>
      </c>
      <c r="O819" s="54">
        <f>IF(OR($B819="",O$3&lt;$D819+Настройки!$B$7),0,MAX(0,$E819-MAX(0,SUMIFS(Тех_Движение!$G$2:$G$5111,Тех_Движение!$D$2:$D$5111,$C819,Тех_Движение!$B$2:$B$5111,"&lt;="&amp;O$3)-$F819)))</f>
        <v/>
      </c>
      <c r="P819" s="54">
        <f>IF(OR($B819="",P$3&lt;$D819+Настройки!$B$7),0,MAX(0,$E819-MAX(0,SUMIFS(Тех_Движение!$G$2:$G$5111,Тех_Движение!$D$2:$D$5111,$C819,Тех_Движение!$B$2:$B$5111,"&lt;="&amp;P$3)-$F819)))</f>
        <v/>
      </c>
      <c r="Q819" s="54">
        <f>IF(OR($B819="",Q$3&lt;$D819+Настройки!$B$7),0,MAX(0,$E819-MAX(0,SUMIFS(Тех_Движение!$G$2:$G$5111,Тех_Движение!$D$2:$D$5111,$C819,Тех_Движение!$B$2:$B$5111,"&lt;="&amp;Q$3)-$F819)))</f>
        <v/>
      </c>
      <c r="R819" s="54">
        <f>IF($B819="","",SUM($K819:$Q819))</f>
        <v/>
      </c>
      <c r="S819" s="56">
        <f>IF($B819="","",VLOOKUP($C819,Настройки!$A$11:$L$17,9,FALSE))</f>
        <v/>
      </c>
      <c r="T819" s="56">
        <f>IF($B819="","",$R819*$S819)</f>
        <v/>
      </c>
    </row>
    <row r="820">
      <c r="A820" s="20">
        <f>Тех_Движение!$A$817</f>
        <v/>
      </c>
      <c r="B820" s="20">
        <f>IF(Тех_Движение!$F$817&gt;0,Тех_Движение!$I$817,"")</f>
        <v/>
      </c>
      <c r="C820" s="20">
        <f>IF($B820="","",Тех_Движение!$D$817)</f>
        <v/>
      </c>
      <c r="D820" s="42">
        <f>IF($B820="","",Тех_Движение!$B$817)</f>
        <v/>
      </c>
      <c r="E820" s="54">
        <f>IF($B820="","",Тех_Движение!$F$817)</f>
        <v/>
      </c>
      <c r="F820" s="54">
        <f>IF($B820="","",SUMIFS($E$5:$E819,$C$5:$C819,$C820))</f>
        <v/>
      </c>
      <c r="G820" s="54">
        <f>IF($B820="","",MAX(0,$E820-MAX(0,SUMIFS(Тех_Движение!$G$2:$G$5111,Тех_Движение!$D$2:$D$5111,$C820,Тех_Движение!$B$2:$B$5111,"&lt;="&amp;Настройки!$B$5-1)-$F820)))</f>
        <v/>
      </c>
      <c r="H820" s="54">
        <f>IF($B820="","",IF(AND($D820&gt;=Настройки!$B$5,$D820&lt;=Настройки!$B$6),$E820,0))</f>
        <v/>
      </c>
      <c r="I820" s="54">
        <f>IF($B820="","",$G820+$H820-$J820)</f>
        <v/>
      </c>
      <c r="J820" s="54">
        <f>IF($B820="","",MAX(0,$E820-MAX(0,SUMIFS(Тех_Движение!$G$2:$G$5111,Тех_Движение!$D$2:$D$5111,$C820,Тех_Движение!$B$2:$B$5111,"&lt;="&amp;Настройки!$B$6)-$F820)))</f>
        <v/>
      </c>
      <c r="K820" s="54">
        <f>IF(OR($B820="",K$3&lt;$D820+Настройки!$B$7),0,MAX(0,$E820-MAX(0,SUMIFS(Тех_Движение!$G$2:$G$5111,Тех_Движение!$D$2:$D$5111,$C820,Тех_Движение!$B$2:$B$5111,"&lt;="&amp;K$3)-$F820)))</f>
        <v/>
      </c>
      <c r="L820" s="54">
        <f>IF(OR($B820="",L$3&lt;$D820+Настройки!$B$7),0,MAX(0,$E820-MAX(0,SUMIFS(Тех_Движение!$G$2:$G$5111,Тех_Движение!$D$2:$D$5111,$C820,Тех_Движение!$B$2:$B$5111,"&lt;="&amp;L$3)-$F820)))</f>
        <v/>
      </c>
      <c r="M820" s="54">
        <f>IF(OR($B820="",M$3&lt;$D820+Настройки!$B$7),0,MAX(0,$E820-MAX(0,SUMIFS(Тех_Движение!$G$2:$G$5111,Тех_Движение!$D$2:$D$5111,$C820,Тех_Движение!$B$2:$B$5111,"&lt;="&amp;M$3)-$F820)))</f>
        <v/>
      </c>
      <c r="N820" s="54">
        <f>IF(OR($B820="",N$3&lt;$D820+Настройки!$B$7),0,MAX(0,$E820-MAX(0,SUMIFS(Тех_Движение!$G$2:$G$5111,Тех_Движение!$D$2:$D$5111,$C820,Тех_Движение!$B$2:$B$5111,"&lt;="&amp;N$3)-$F820)))</f>
        <v/>
      </c>
      <c r="O820" s="54">
        <f>IF(OR($B820="",O$3&lt;$D820+Настройки!$B$7),0,MAX(0,$E820-MAX(0,SUMIFS(Тех_Движение!$G$2:$G$5111,Тех_Движение!$D$2:$D$5111,$C820,Тех_Движение!$B$2:$B$5111,"&lt;="&amp;O$3)-$F820)))</f>
        <v/>
      </c>
      <c r="P820" s="54">
        <f>IF(OR($B820="",P$3&lt;$D820+Настройки!$B$7),0,MAX(0,$E820-MAX(0,SUMIFS(Тех_Движение!$G$2:$G$5111,Тех_Движение!$D$2:$D$5111,$C820,Тех_Движение!$B$2:$B$5111,"&lt;="&amp;P$3)-$F820)))</f>
        <v/>
      </c>
      <c r="Q820" s="54">
        <f>IF(OR($B820="",Q$3&lt;$D820+Настройки!$B$7),0,MAX(0,$E820-MAX(0,SUMIFS(Тех_Движение!$G$2:$G$5111,Тех_Движение!$D$2:$D$5111,$C820,Тех_Движение!$B$2:$B$5111,"&lt;="&amp;Q$3)-$F820)))</f>
        <v/>
      </c>
      <c r="R820" s="54">
        <f>IF($B820="","",SUM($K820:$Q820))</f>
        <v/>
      </c>
      <c r="S820" s="56">
        <f>IF($B820="","",VLOOKUP($C820,Настройки!$A$11:$L$17,9,FALSE))</f>
        <v/>
      </c>
      <c r="T820" s="56">
        <f>IF($B820="","",$R820*$S820)</f>
        <v/>
      </c>
    </row>
    <row r="821">
      <c r="A821" s="20">
        <f>Тех_Движение!$A$818</f>
        <v/>
      </c>
      <c r="B821" s="20">
        <f>IF(Тех_Движение!$F$818&gt;0,Тех_Движение!$I$818,"")</f>
        <v/>
      </c>
      <c r="C821" s="20">
        <f>IF($B821="","",Тех_Движение!$D$818)</f>
        <v/>
      </c>
      <c r="D821" s="42">
        <f>IF($B821="","",Тех_Движение!$B$818)</f>
        <v/>
      </c>
      <c r="E821" s="54">
        <f>IF($B821="","",Тех_Движение!$F$818)</f>
        <v/>
      </c>
      <c r="F821" s="54">
        <f>IF($B821="","",SUMIFS($E$5:$E820,$C$5:$C820,$C821))</f>
        <v/>
      </c>
      <c r="G821" s="54">
        <f>IF($B821="","",MAX(0,$E821-MAX(0,SUMIFS(Тех_Движение!$G$2:$G$5111,Тех_Движение!$D$2:$D$5111,$C821,Тех_Движение!$B$2:$B$5111,"&lt;="&amp;Настройки!$B$5-1)-$F821)))</f>
        <v/>
      </c>
      <c r="H821" s="54">
        <f>IF($B821="","",IF(AND($D821&gt;=Настройки!$B$5,$D821&lt;=Настройки!$B$6),$E821,0))</f>
        <v/>
      </c>
      <c r="I821" s="54">
        <f>IF($B821="","",$G821+$H821-$J821)</f>
        <v/>
      </c>
      <c r="J821" s="54">
        <f>IF($B821="","",MAX(0,$E821-MAX(0,SUMIFS(Тех_Движение!$G$2:$G$5111,Тех_Движение!$D$2:$D$5111,$C821,Тех_Движение!$B$2:$B$5111,"&lt;="&amp;Настройки!$B$6)-$F821)))</f>
        <v/>
      </c>
      <c r="K821" s="54">
        <f>IF(OR($B821="",K$3&lt;$D821+Настройки!$B$7),0,MAX(0,$E821-MAX(0,SUMIFS(Тех_Движение!$G$2:$G$5111,Тех_Движение!$D$2:$D$5111,$C821,Тех_Движение!$B$2:$B$5111,"&lt;="&amp;K$3)-$F821)))</f>
        <v/>
      </c>
      <c r="L821" s="54">
        <f>IF(OR($B821="",L$3&lt;$D821+Настройки!$B$7),0,MAX(0,$E821-MAX(0,SUMIFS(Тех_Движение!$G$2:$G$5111,Тех_Движение!$D$2:$D$5111,$C821,Тех_Движение!$B$2:$B$5111,"&lt;="&amp;L$3)-$F821)))</f>
        <v/>
      </c>
      <c r="M821" s="54">
        <f>IF(OR($B821="",M$3&lt;$D821+Настройки!$B$7),0,MAX(0,$E821-MAX(0,SUMIFS(Тех_Движение!$G$2:$G$5111,Тех_Движение!$D$2:$D$5111,$C821,Тех_Движение!$B$2:$B$5111,"&lt;="&amp;M$3)-$F821)))</f>
        <v/>
      </c>
      <c r="N821" s="54">
        <f>IF(OR($B821="",N$3&lt;$D821+Настройки!$B$7),0,MAX(0,$E821-MAX(0,SUMIFS(Тех_Движение!$G$2:$G$5111,Тех_Движение!$D$2:$D$5111,$C821,Тех_Движение!$B$2:$B$5111,"&lt;="&amp;N$3)-$F821)))</f>
        <v/>
      </c>
      <c r="O821" s="54">
        <f>IF(OR($B821="",O$3&lt;$D821+Настройки!$B$7),0,MAX(0,$E821-MAX(0,SUMIFS(Тех_Движение!$G$2:$G$5111,Тех_Движение!$D$2:$D$5111,$C821,Тех_Движение!$B$2:$B$5111,"&lt;="&amp;O$3)-$F821)))</f>
        <v/>
      </c>
      <c r="P821" s="54">
        <f>IF(OR($B821="",P$3&lt;$D821+Настройки!$B$7),0,MAX(0,$E821-MAX(0,SUMIFS(Тех_Движение!$G$2:$G$5111,Тех_Движение!$D$2:$D$5111,$C821,Тех_Движение!$B$2:$B$5111,"&lt;="&amp;P$3)-$F821)))</f>
        <v/>
      </c>
      <c r="Q821" s="54">
        <f>IF(OR($B821="",Q$3&lt;$D821+Настройки!$B$7),0,MAX(0,$E821-MAX(0,SUMIFS(Тех_Движение!$G$2:$G$5111,Тех_Движение!$D$2:$D$5111,$C821,Тех_Движение!$B$2:$B$5111,"&lt;="&amp;Q$3)-$F821)))</f>
        <v/>
      </c>
      <c r="R821" s="54">
        <f>IF($B821="","",SUM($K821:$Q821))</f>
        <v/>
      </c>
      <c r="S821" s="56">
        <f>IF($B821="","",VLOOKUP($C821,Настройки!$A$11:$L$17,9,FALSE))</f>
        <v/>
      </c>
      <c r="T821" s="56">
        <f>IF($B821="","",$R821*$S821)</f>
        <v/>
      </c>
    </row>
    <row r="822">
      <c r="A822" s="20">
        <f>Тех_Движение!$A$819</f>
        <v/>
      </c>
      <c r="B822" s="20">
        <f>IF(Тех_Движение!$F$819&gt;0,Тех_Движение!$I$819,"")</f>
        <v/>
      </c>
      <c r="C822" s="20">
        <f>IF($B822="","",Тех_Движение!$D$819)</f>
        <v/>
      </c>
      <c r="D822" s="42">
        <f>IF($B822="","",Тех_Движение!$B$819)</f>
        <v/>
      </c>
      <c r="E822" s="54">
        <f>IF($B822="","",Тех_Движение!$F$819)</f>
        <v/>
      </c>
      <c r="F822" s="54">
        <f>IF($B822="","",SUMIFS($E$5:$E821,$C$5:$C821,$C822))</f>
        <v/>
      </c>
      <c r="G822" s="54">
        <f>IF($B822="","",MAX(0,$E822-MAX(0,SUMIFS(Тех_Движение!$G$2:$G$5111,Тех_Движение!$D$2:$D$5111,$C822,Тех_Движение!$B$2:$B$5111,"&lt;="&amp;Настройки!$B$5-1)-$F822)))</f>
        <v/>
      </c>
      <c r="H822" s="54">
        <f>IF($B822="","",IF(AND($D822&gt;=Настройки!$B$5,$D822&lt;=Настройки!$B$6),$E822,0))</f>
        <v/>
      </c>
      <c r="I822" s="54">
        <f>IF($B822="","",$G822+$H822-$J822)</f>
        <v/>
      </c>
      <c r="J822" s="54">
        <f>IF($B822="","",MAX(0,$E822-MAX(0,SUMIFS(Тех_Движение!$G$2:$G$5111,Тех_Движение!$D$2:$D$5111,$C822,Тех_Движение!$B$2:$B$5111,"&lt;="&amp;Настройки!$B$6)-$F822)))</f>
        <v/>
      </c>
      <c r="K822" s="54">
        <f>IF(OR($B822="",K$3&lt;$D822+Настройки!$B$7),0,MAX(0,$E822-MAX(0,SUMIFS(Тех_Движение!$G$2:$G$5111,Тех_Движение!$D$2:$D$5111,$C822,Тех_Движение!$B$2:$B$5111,"&lt;="&amp;K$3)-$F822)))</f>
        <v/>
      </c>
      <c r="L822" s="54">
        <f>IF(OR($B822="",L$3&lt;$D822+Настройки!$B$7),0,MAX(0,$E822-MAX(0,SUMIFS(Тех_Движение!$G$2:$G$5111,Тех_Движение!$D$2:$D$5111,$C822,Тех_Движение!$B$2:$B$5111,"&lt;="&amp;L$3)-$F822)))</f>
        <v/>
      </c>
      <c r="M822" s="54">
        <f>IF(OR($B822="",M$3&lt;$D822+Настройки!$B$7),0,MAX(0,$E822-MAX(0,SUMIFS(Тех_Движение!$G$2:$G$5111,Тех_Движение!$D$2:$D$5111,$C822,Тех_Движение!$B$2:$B$5111,"&lt;="&amp;M$3)-$F822)))</f>
        <v/>
      </c>
      <c r="N822" s="54">
        <f>IF(OR($B822="",N$3&lt;$D822+Настройки!$B$7),0,MAX(0,$E822-MAX(0,SUMIFS(Тех_Движение!$G$2:$G$5111,Тех_Движение!$D$2:$D$5111,$C822,Тех_Движение!$B$2:$B$5111,"&lt;="&amp;N$3)-$F822)))</f>
        <v/>
      </c>
      <c r="O822" s="54">
        <f>IF(OR($B822="",O$3&lt;$D822+Настройки!$B$7),0,MAX(0,$E822-MAX(0,SUMIFS(Тех_Движение!$G$2:$G$5111,Тех_Движение!$D$2:$D$5111,$C822,Тех_Движение!$B$2:$B$5111,"&lt;="&amp;O$3)-$F822)))</f>
        <v/>
      </c>
      <c r="P822" s="54">
        <f>IF(OR($B822="",P$3&lt;$D822+Настройки!$B$7),0,MAX(0,$E822-MAX(0,SUMIFS(Тех_Движение!$G$2:$G$5111,Тех_Движение!$D$2:$D$5111,$C822,Тех_Движение!$B$2:$B$5111,"&lt;="&amp;P$3)-$F822)))</f>
        <v/>
      </c>
      <c r="Q822" s="54">
        <f>IF(OR($B822="",Q$3&lt;$D822+Настройки!$B$7),0,MAX(0,$E822-MAX(0,SUMIFS(Тех_Движение!$G$2:$G$5111,Тех_Движение!$D$2:$D$5111,$C822,Тех_Движение!$B$2:$B$5111,"&lt;="&amp;Q$3)-$F822)))</f>
        <v/>
      </c>
      <c r="R822" s="54">
        <f>IF($B822="","",SUM($K822:$Q822))</f>
        <v/>
      </c>
      <c r="S822" s="56">
        <f>IF($B822="","",VLOOKUP($C822,Настройки!$A$11:$L$17,9,FALSE))</f>
        <v/>
      </c>
      <c r="T822" s="56">
        <f>IF($B822="","",$R822*$S822)</f>
        <v/>
      </c>
    </row>
    <row r="823">
      <c r="A823" s="20">
        <f>Тех_Движение!$A$820</f>
        <v/>
      </c>
      <c r="B823" s="20">
        <f>IF(Тех_Движение!$F$820&gt;0,Тех_Движение!$I$820,"")</f>
        <v/>
      </c>
      <c r="C823" s="20">
        <f>IF($B823="","",Тех_Движение!$D$820)</f>
        <v/>
      </c>
      <c r="D823" s="42">
        <f>IF($B823="","",Тех_Движение!$B$820)</f>
        <v/>
      </c>
      <c r="E823" s="54">
        <f>IF($B823="","",Тех_Движение!$F$820)</f>
        <v/>
      </c>
      <c r="F823" s="54">
        <f>IF($B823="","",SUMIFS($E$5:$E822,$C$5:$C822,$C823))</f>
        <v/>
      </c>
      <c r="G823" s="54">
        <f>IF($B823="","",MAX(0,$E823-MAX(0,SUMIFS(Тех_Движение!$G$2:$G$5111,Тех_Движение!$D$2:$D$5111,$C823,Тех_Движение!$B$2:$B$5111,"&lt;="&amp;Настройки!$B$5-1)-$F823)))</f>
        <v/>
      </c>
      <c r="H823" s="54">
        <f>IF($B823="","",IF(AND($D823&gt;=Настройки!$B$5,$D823&lt;=Настройки!$B$6),$E823,0))</f>
        <v/>
      </c>
      <c r="I823" s="54">
        <f>IF($B823="","",$G823+$H823-$J823)</f>
        <v/>
      </c>
      <c r="J823" s="54">
        <f>IF($B823="","",MAX(0,$E823-MAX(0,SUMIFS(Тех_Движение!$G$2:$G$5111,Тех_Движение!$D$2:$D$5111,$C823,Тех_Движение!$B$2:$B$5111,"&lt;="&amp;Настройки!$B$6)-$F823)))</f>
        <v/>
      </c>
      <c r="K823" s="54">
        <f>IF(OR($B823="",K$3&lt;$D823+Настройки!$B$7),0,MAX(0,$E823-MAX(0,SUMIFS(Тех_Движение!$G$2:$G$5111,Тех_Движение!$D$2:$D$5111,$C823,Тех_Движение!$B$2:$B$5111,"&lt;="&amp;K$3)-$F823)))</f>
        <v/>
      </c>
      <c r="L823" s="54">
        <f>IF(OR($B823="",L$3&lt;$D823+Настройки!$B$7),0,MAX(0,$E823-MAX(0,SUMIFS(Тех_Движение!$G$2:$G$5111,Тех_Движение!$D$2:$D$5111,$C823,Тех_Движение!$B$2:$B$5111,"&lt;="&amp;L$3)-$F823)))</f>
        <v/>
      </c>
      <c r="M823" s="54">
        <f>IF(OR($B823="",M$3&lt;$D823+Настройки!$B$7),0,MAX(0,$E823-MAX(0,SUMIFS(Тех_Движение!$G$2:$G$5111,Тех_Движение!$D$2:$D$5111,$C823,Тех_Движение!$B$2:$B$5111,"&lt;="&amp;M$3)-$F823)))</f>
        <v/>
      </c>
      <c r="N823" s="54">
        <f>IF(OR($B823="",N$3&lt;$D823+Настройки!$B$7),0,MAX(0,$E823-MAX(0,SUMIFS(Тех_Движение!$G$2:$G$5111,Тех_Движение!$D$2:$D$5111,$C823,Тех_Движение!$B$2:$B$5111,"&lt;="&amp;N$3)-$F823)))</f>
        <v/>
      </c>
      <c r="O823" s="54">
        <f>IF(OR($B823="",O$3&lt;$D823+Настройки!$B$7),0,MAX(0,$E823-MAX(0,SUMIFS(Тех_Движение!$G$2:$G$5111,Тех_Движение!$D$2:$D$5111,$C823,Тех_Движение!$B$2:$B$5111,"&lt;="&amp;O$3)-$F823)))</f>
        <v/>
      </c>
      <c r="P823" s="54">
        <f>IF(OR($B823="",P$3&lt;$D823+Настройки!$B$7),0,MAX(0,$E823-MAX(0,SUMIFS(Тех_Движение!$G$2:$G$5111,Тех_Движение!$D$2:$D$5111,$C823,Тех_Движение!$B$2:$B$5111,"&lt;="&amp;P$3)-$F823)))</f>
        <v/>
      </c>
      <c r="Q823" s="54">
        <f>IF(OR($B823="",Q$3&lt;$D823+Настройки!$B$7),0,MAX(0,$E823-MAX(0,SUMIFS(Тех_Движение!$G$2:$G$5111,Тех_Движение!$D$2:$D$5111,$C823,Тех_Движение!$B$2:$B$5111,"&lt;="&amp;Q$3)-$F823)))</f>
        <v/>
      </c>
      <c r="R823" s="54">
        <f>IF($B823="","",SUM($K823:$Q823))</f>
        <v/>
      </c>
      <c r="S823" s="56">
        <f>IF($B823="","",VLOOKUP($C823,Настройки!$A$11:$L$17,9,FALSE))</f>
        <v/>
      </c>
      <c r="T823" s="56">
        <f>IF($B823="","",$R823*$S823)</f>
        <v/>
      </c>
    </row>
    <row r="824">
      <c r="A824" s="20">
        <f>Тех_Движение!$A$821</f>
        <v/>
      </c>
      <c r="B824" s="20">
        <f>IF(Тех_Движение!$F$821&gt;0,Тех_Движение!$I$821,"")</f>
        <v/>
      </c>
      <c r="C824" s="20">
        <f>IF($B824="","",Тех_Движение!$D$821)</f>
        <v/>
      </c>
      <c r="D824" s="42">
        <f>IF($B824="","",Тех_Движение!$B$821)</f>
        <v/>
      </c>
      <c r="E824" s="54">
        <f>IF($B824="","",Тех_Движение!$F$821)</f>
        <v/>
      </c>
      <c r="F824" s="54">
        <f>IF($B824="","",SUMIFS($E$5:$E823,$C$5:$C823,$C824))</f>
        <v/>
      </c>
      <c r="G824" s="54">
        <f>IF($B824="","",MAX(0,$E824-MAX(0,SUMIFS(Тех_Движение!$G$2:$G$5111,Тех_Движение!$D$2:$D$5111,$C824,Тех_Движение!$B$2:$B$5111,"&lt;="&amp;Настройки!$B$5-1)-$F824)))</f>
        <v/>
      </c>
      <c r="H824" s="54">
        <f>IF($B824="","",IF(AND($D824&gt;=Настройки!$B$5,$D824&lt;=Настройки!$B$6),$E824,0))</f>
        <v/>
      </c>
      <c r="I824" s="54">
        <f>IF($B824="","",$G824+$H824-$J824)</f>
        <v/>
      </c>
      <c r="J824" s="54">
        <f>IF($B824="","",MAX(0,$E824-MAX(0,SUMIFS(Тех_Движение!$G$2:$G$5111,Тех_Движение!$D$2:$D$5111,$C824,Тех_Движение!$B$2:$B$5111,"&lt;="&amp;Настройки!$B$6)-$F824)))</f>
        <v/>
      </c>
      <c r="K824" s="54">
        <f>IF(OR($B824="",K$3&lt;$D824+Настройки!$B$7),0,MAX(0,$E824-MAX(0,SUMIFS(Тех_Движение!$G$2:$G$5111,Тех_Движение!$D$2:$D$5111,$C824,Тех_Движение!$B$2:$B$5111,"&lt;="&amp;K$3)-$F824)))</f>
        <v/>
      </c>
      <c r="L824" s="54">
        <f>IF(OR($B824="",L$3&lt;$D824+Настройки!$B$7),0,MAX(0,$E824-MAX(0,SUMIFS(Тех_Движение!$G$2:$G$5111,Тех_Движение!$D$2:$D$5111,$C824,Тех_Движение!$B$2:$B$5111,"&lt;="&amp;L$3)-$F824)))</f>
        <v/>
      </c>
      <c r="M824" s="54">
        <f>IF(OR($B824="",M$3&lt;$D824+Настройки!$B$7),0,MAX(0,$E824-MAX(0,SUMIFS(Тех_Движение!$G$2:$G$5111,Тех_Движение!$D$2:$D$5111,$C824,Тех_Движение!$B$2:$B$5111,"&lt;="&amp;M$3)-$F824)))</f>
        <v/>
      </c>
      <c r="N824" s="54">
        <f>IF(OR($B824="",N$3&lt;$D824+Настройки!$B$7),0,MAX(0,$E824-MAX(0,SUMIFS(Тех_Движение!$G$2:$G$5111,Тех_Движение!$D$2:$D$5111,$C824,Тех_Движение!$B$2:$B$5111,"&lt;="&amp;N$3)-$F824)))</f>
        <v/>
      </c>
      <c r="O824" s="54">
        <f>IF(OR($B824="",O$3&lt;$D824+Настройки!$B$7),0,MAX(0,$E824-MAX(0,SUMIFS(Тех_Движение!$G$2:$G$5111,Тех_Движение!$D$2:$D$5111,$C824,Тех_Движение!$B$2:$B$5111,"&lt;="&amp;O$3)-$F824)))</f>
        <v/>
      </c>
      <c r="P824" s="54">
        <f>IF(OR($B824="",P$3&lt;$D824+Настройки!$B$7),0,MAX(0,$E824-MAX(0,SUMIFS(Тех_Движение!$G$2:$G$5111,Тех_Движение!$D$2:$D$5111,$C824,Тех_Движение!$B$2:$B$5111,"&lt;="&amp;P$3)-$F824)))</f>
        <v/>
      </c>
      <c r="Q824" s="54">
        <f>IF(OR($B824="",Q$3&lt;$D824+Настройки!$B$7),0,MAX(0,$E824-MAX(0,SUMIFS(Тех_Движение!$G$2:$G$5111,Тех_Движение!$D$2:$D$5111,$C824,Тех_Движение!$B$2:$B$5111,"&lt;="&amp;Q$3)-$F824)))</f>
        <v/>
      </c>
      <c r="R824" s="54">
        <f>IF($B824="","",SUM($K824:$Q824))</f>
        <v/>
      </c>
      <c r="S824" s="56">
        <f>IF($B824="","",VLOOKUP($C824,Настройки!$A$11:$L$17,9,FALSE))</f>
        <v/>
      </c>
      <c r="T824" s="56">
        <f>IF($B824="","",$R824*$S824)</f>
        <v/>
      </c>
    </row>
    <row r="825">
      <c r="A825" s="20">
        <f>Тех_Движение!$A$822</f>
        <v/>
      </c>
      <c r="B825" s="20">
        <f>IF(Тех_Движение!$F$822&gt;0,Тех_Движение!$I$822,"")</f>
        <v/>
      </c>
      <c r="C825" s="20">
        <f>IF($B825="","",Тех_Движение!$D$822)</f>
        <v/>
      </c>
      <c r="D825" s="42">
        <f>IF($B825="","",Тех_Движение!$B$822)</f>
        <v/>
      </c>
      <c r="E825" s="54">
        <f>IF($B825="","",Тех_Движение!$F$822)</f>
        <v/>
      </c>
      <c r="F825" s="54">
        <f>IF($B825="","",SUMIFS($E$5:$E824,$C$5:$C824,$C825))</f>
        <v/>
      </c>
      <c r="G825" s="54">
        <f>IF($B825="","",MAX(0,$E825-MAX(0,SUMIFS(Тех_Движение!$G$2:$G$5111,Тех_Движение!$D$2:$D$5111,$C825,Тех_Движение!$B$2:$B$5111,"&lt;="&amp;Настройки!$B$5-1)-$F825)))</f>
        <v/>
      </c>
      <c r="H825" s="54">
        <f>IF($B825="","",IF(AND($D825&gt;=Настройки!$B$5,$D825&lt;=Настройки!$B$6),$E825,0))</f>
        <v/>
      </c>
      <c r="I825" s="54">
        <f>IF($B825="","",$G825+$H825-$J825)</f>
        <v/>
      </c>
      <c r="J825" s="54">
        <f>IF($B825="","",MAX(0,$E825-MAX(0,SUMIFS(Тех_Движение!$G$2:$G$5111,Тех_Движение!$D$2:$D$5111,$C825,Тех_Движение!$B$2:$B$5111,"&lt;="&amp;Настройки!$B$6)-$F825)))</f>
        <v/>
      </c>
      <c r="K825" s="54">
        <f>IF(OR($B825="",K$3&lt;$D825+Настройки!$B$7),0,MAX(0,$E825-MAX(0,SUMIFS(Тех_Движение!$G$2:$G$5111,Тех_Движение!$D$2:$D$5111,$C825,Тех_Движение!$B$2:$B$5111,"&lt;="&amp;K$3)-$F825)))</f>
        <v/>
      </c>
      <c r="L825" s="54">
        <f>IF(OR($B825="",L$3&lt;$D825+Настройки!$B$7),0,MAX(0,$E825-MAX(0,SUMIFS(Тех_Движение!$G$2:$G$5111,Тех_Движение!$D$2:$D$5111,$C825,Тех_Движение!$B$2:$B$5111,"&lt;="&amp;L$3)-$F825)))</f>
        <v/>
      </c>
      <c r="M825" s="54">
        <f>IF(OR($B825="",M$3&lt;$D825+Настройки!$B$7),0,MAX(0,$E825-MAX(0,SUMIFS(Тех_Движение!$G$2:$G$5111,Тех_Движение!$D$2:$D$5111,$C825,Тех_Движение!$B$2:$B$5111,"&lt;="&amp;M$3)-$F825)))</f>
        <v/>
      </c>
      <c r="N825" s="54">
        <f>IF(OR($B825="",N$3&lt;$D825+Настройки!$B$7),0,MAX(0,$E825-MAX(0,SUMIFS(Тех_Движение!$G$2:$G$5111,Тех_Движение!$D$2:$D$5111,$C825,Тех_Движение!$B$2:$B$5111,"&lt;="&amp;N$3)-$F825)))</f>
        <v/>
      </c>
      <c r="O825" s="54">
        <f>IF(OR($B825="",O$3&lt;$D825+Настройки!$B$7),0,MAX(0,$E825-MAX(0,SUMIFS(Тех_Движение!$G$2:$G$5111,Тех_Движение!$D$2:$D$5111,$C825,Тех_Движение!$B$2:$B$5111,"&lt;="&amp;O$3)-$F825)))</f>
        <v/>
      </c>
      <c r="P825" s="54">
        <f>IF(OR($B825="",P$3&lt;$D825+Настройки!$B$7),0,MAX(0,$E825-MAX(0,SUMIFS(Тех_Движение!$G$2:$G$5111,Тех_Движение!$D$2:$D$5111,$C825,Тех_Движение!$B$2:$B$5111,"&lt;="&amp;P$3)-$F825)))</f>
        <v/>
      </c>
      <c r="Q825" s="54">
        <f>IF(OR($B825="",Q$3&lt;$D825+Настройки!$B$7),0,MAX(0,$E825-MAX(0,SUMIFS(Тех_Движение!$G$2:$G$5111,Тех_Движение!$D$2:$D$5111,$C825,Тех_Движение!$B$2:$B$5111,"&lt;="&amp;Q$3)-$F825)))</f>
        <v/>
      </c>
      <c r="R825" s="54">
        <f>IF($B825="","",SUM($K825:$Q825))</f>
        <v/>
      </c>
      <c r="S825" s="56">
        <f>IF($B825="","",VLOOKUP($C825,Настройки!$A$11:$L$17,9,FALSE))</f>
        <v/>
      </c>
      <c r="T825" s="56">
        <f>IF($B825="","",$R825*$S825)</f>
        <v/>
      </c>
    </row>
    <row r="826">
      <c r="A826" s="20">
        <f>Тех_Движение!$A$823</f>
        <v/>
      </c>
      <c r="B826" s="20">
        <f>IF(Тех_Движение!$F$823&gt;0,Тех_Движение!$I$823,"")</f>
        <v/>
      </c>
      <c r="C826" s="20">
        <f>IF($B826="","",Тех_Движение!$D$823)</f>
        <v/>
      </c>
      <c r="D826" s="42">
        <f>IF($B826="","",Тех_Движение!$B$823)</f>
        <v/>
      </c>
      <c r="E826" s="54">
        <f>IF($B826="","",Тех_Движение!$F$823)</f>
        <v/>
      </c>
      <c r="F826" s="54">
        <f>IF($B826="","",SUMIFS($E$5:$E825,$C$5:$C825,$C826))</f>
        <v/>
      </c>
      <c r="G826" s="54">
        <f>IF($B826="","",MAX(0,$E826-MAX(0,SUMIFS(Тех_Движение!$G$2:$G$5111,Тех_Движение!$D$2:$D$5111,$C826,Тех_Движение!$B$2:$B$5111,"&lt;="&amp;Настройки!$B$5-1)-$F826)))</f>
        <v/>
      </c>
      <c r="H826" s="54">
        <f>IF($B826="","",IF(AND($D826&gt;=Настройки!$B$5,$D826&lt;=Настройки!$B$6),$E826,0))</f>
        <v/>
      </c>
      <c r="I826" s="54">
        <f>IF($B826="","",$G826+$H826-$J826)</f>
        <v/>
      </c>
      <c r="J826" s="54">
        <f>IF($B826="","",MAX(0,$E826-MAX(0,SUMIFS(Тех_Движение!$G$2:$G$5111,Тех_Движение!$D$2:$D$5111,$C826,Тех_Движение!$B$2:$B$5111,"&lt;="&amp;Настройки!$B$6)-$F826)))</f>
        <v/>
      </c>
      <c r="K826" s="54">
        <f>IF(OR($B826="",K$3&lt;$D826+Настройки!$B$7),0,MAX(0,$E826-MAX(0,SUMIFS(Тех_Движение!$G$2:$G$5111,Тех_Движение!$D$2:$D$5111,$C826,Тех_Движение!$B$2:$B$5111,"&lt;="&amp;K$3)-$F826)))</f>
        <v/>
      </c>
      <c r="L826" s="54">
        <f>IF(OR($B826="",L$3&lt;$D826+Настройки!$B$7),0,MAX(0,$E826-MAX(0,SUMIFS(Тех_Движение!$G$2:$G$5111,Тех_Движение!$D$2:$D$5111,$C826,Тех_Движение!$B$2:$B$5111,"&lt;="&amp;L$3)-$F826)))</f>
        <v/>
      </c>
      <c r="M826" s="54">
        <f>IF(OR($B826="",M$3&lt;$D826+Настройки!$B$7),0,MAX(0,$E826-MAX(0,SUMIFS(Тех_Движение!$G$2:$G$5111,Тех_Движение!$D$2:$D$5111,$C826,Тех_Движение!$B$2:$B$5111,"&lt;="&amp;M$3)-$F826)))</f>
        <v/>
      </c>
      <c r="N826" s="54">
        <f>IF(OR($B826="",N$3&lt;$D826+Настройки!$B$7),0,MAX(0,$E826-MAX(0,SUMIFS(Тех_Движение!$G$2:$G$5111,Тех_Движение!$D$2:$D$5111,$C826,Тех_Движение!$B$2:$B$5111,"&lt;="&amp;N$3)-$F826)))</f>
        <v/>
      </c>
      <c r="O826" s="54">
        <f>IF(OR($B826="",O$3&lt;$D826+Настройки!$B$7),0,MAX(0,$E826-MAX(0,SUMIFS(Тех_Движение!$G$2:$G$5111,Тех_Движение!$D$2:$D$5111,$C826,Тех_Движение!$B$2:$B$5111,"&lt;="&amp;O$3)-$F826)))</f>
        <v/>
      </c>
      <c r="P826" s="54">
        <f>IF(OR($B826="",P$3&lt;$D826+Настройки!$B$7),0,MAX(0,$E826-MAX(0,SUMIFS(Тех_Движение!$G$2:$G$5111,Тех_Движение!$D$2:$D$5111,$C826,Тех_Движение!$B$2:$B$5111,"&lt;="&amp;P$3)-$F826)))</f>
        <v/>
      </c>
      <c r="Q826" s="54">
        <f>IF(OR($B826="",Q$3&lt;$D826+Настройки!$B$7),0,MAX(0,$E826-MAX(0,SUMIFS(Тех_Движение!$G$2:$G$5111,Тех_Движение!$D$2:$D$5111,$C826,Тех_Движение!$B$2:$B$5111,"&lt;="&amp;Q$3)-$F826)))</f>
        <v/>
      </c>
      <c r="R826" s="54">
        <f>IF($B826="","",SUM($K826:$Q826))</f>
        <v/>
      </c>
      <c r="S826" s="56">
        <f>IF($B826="","",VLOOKUP($C826,Настройки!$A$11:$L$17,9,FALSE))</f>
        <v/>
      </c>
      <c r="T826" s="56">
        <f>IF($B826="","",$R826*$S826)</f>
        <v/>
      </c>
    </row>
    <row r="827">
      <c r="A827" s="20">
        <f>Тех_Движение!$A$824</f>
        <v/>
      </c>
      <c r="B827" s="20">
        <f>IF(Тех_Движение!$F$824&gt;0,Тех_Движение!$I$824,"")</f>
        <v/>
      </c>
      <c r="C827" s="20">
        <f>IF($B827="","",Тех_Движение!$D$824)</f>
        <v/>
      </c>
      <c r="D827" s="42">
        <f>IF($B827="","",Тех_Движение!$B$824)</f>
        <v/>
      </c>
      <c r="E827" s="54">
        <f>IF($B827="","",Тех_Движение!$F$824)</f>
        <v/>
      </c>
      <c r="F827" s="54">
        <f>IF($B827="","",SUMIFS($E$5:$E826,$C$5:$C826,$C827))</f>
        <v/>
      </c>
      <c r="G827" s="54">
        <f>IF($B827="","",MAX(0,$E827-MAX(0,SUMIFS(Тех_Движение!$G$2:$G$5111,Тех_Движение!$D$2:$D$5111,$C827,Тех_Движение!$B$2:$B$5111,"&lt;="&amp;Настройки!$B$5-1)-$F827)))</f>
        <v/>
      </c>
      <c r="H827" s="54">
        <f>IF($B827="","",IF(AND($D827&gt;=Настройки!$B$5,$D827&lt;=Настройки!$B$6),$E827,0))</f>
        <v/>
      </c>
      <c r="I827" s="54">
        <f>IF($B827="","",$G827+$H827-$J827)</f>
        <v/>
      </c>
      <c r="J827" s="54">
        <f>IF($B827="","",MAX(0,$E827-MAX(0,SUMIFS(Тех_Движение!$G$2:$G$5111,Тех_Движение!$D$2:$D$5111,$C827,Тех_Движение!$B$2:$B$5111,"&lt;="&amp;Настройки!$B$6)-$F827)))</f>
        <v/>
      </c>
      <c r="K827" s="54">
        <f>IF(OR($B827="",K$3&lt;$D827+Настройки!$B$7),0,MAX(0,$E827-MAX(0,SUMIFS(Тех_Движение!$G$2:$G$5111,Тех_Движение!$D$2:$D$5111,$C827,Тех_Движение!$B$2:$B$5111,"&lt;="&amp;K$3)-$F827)))</f>
        <v/>
      </c>
      <c r="L827" s="54">
        <f>IF(OR($B827="",L$3&lt;$D827+Настройки!$B$7),0,MAX(0,$E827-MAX(0,SUMIFS(Тех_Движение!$G$2:$G$5111,Тех_Движение!$D$2:$D$5111,$C827,Тех_Движение!$B$2:$B$5111,"&lt;="&amp;L$3)-$F827)))</f>
        <v/>
      </c>
      <c r="M827" s="54">
        <f>IF(OR($B827="",M$3&lt;$D827+Настройки!$B$7),0,MAX(0,$E827-MAX(0,SUMIFS(Тех_Движение!$G$2:$G$5111,Тех_Движение!$D$2:$D$5111,$C827,Тех_Движение!$B$2:$B$5111,"&lt;="&amp;M$3)-$F827)))</f>
        <v/>
      </c>
      <c r="N827" s="54">
        <f>IF(OR($B827="",N$3&lt;$D827+Настройки!$B$7),0,MAX(0,$E827-MAX(0,SUMIFS(Тех_Движение!$G$2:$G$5111,Тех_Движение!$D$2:$D$5111,$C827,Тех_Движение!$B$2:$B$5111,"&lt;="&amp;N$3)-$F827)))</f>
        <v/>
      </c>
      <c r="O827" s="54">
        <f>IF(OR($B827="",O$3&lt;$D827+Настройки!$B$7),0,MAX(0,$E827-MAX(0,SUMIFS(Тех_Движение!$G$2:$G$5111,Тех_Движение!$D$2:$D$5111,$C827,Тех_Движение!$B$2:$B$5111,"&lt;="&amp;O$3)-$F827)))</f>
        <v/>
      </c>
      <c r="P827" s="54">
        <f>IF(OR($B827="",P$3&lt;$D827+Настройки!$B$7),0,MAX(0,$E827-MAX(0,SUMIFS(Тех_Движение!$G$2:$G$5111,Тех_Движение!$D$2:$D$5111,$C827,Тех_Движение!$B$2:$B$5111,"&lt;="&amp;P$3)-$F827)))</f>
        <v/>
      </c>
      <c r="Q827" s="54">
        <f>IF(OR($B827="",Q$3&lt;$D827+Настройки!$B$7),0,MAX(0,$E827-MAX(0,SUMIFS(Тех_Движение!$G$2:$G$5111,Тех_Движение!$D$2:$D$5111,$C827,Тех_Движение!$B$2:$B$5111,"&lt;="&amp;Q$3)-$F827)))</f>
        <v/>
      </c>
      <c r="R827" s="54">
        <f>IF($B827="","",SUM($K827:$Q827))</f>
        <v/>
      </c>
      <c r="S827" s="56">
        <f>IF($B827="","",VLOOKUP($C827,Настройки!$A$11:$L$17,9,FALSE))</f>
        <v/>
      </c>
      <c r="T827" s="56">
        <f>IF($B827="","",$R827*$S827)</f>
        <v/>
      </c>
    </row>
    <row r="828">
      <c r="A828" s="20">
        <f>Тех_Движение!$A$825</f>
        <v/>
      </c>
      <c r="B828" s="20">
        <f>IF(Тех_Движение!$F$825&gt;0,Тех_Движение!$I$825,"")</f>
        <v/>
      </c>
      <c r="C828" s="20">
        <f>IF($B828="","",Тех_Движение!$D$825)</f>
        <v/>
      </c>
      <c r="D828" s="42">
        <f>IF($B828="","",Тех_Движение!$B$825)</f>
        <v/>
      </c>
      <c r="E828" s="54">
        <f>IF($B828="","",Тех_Движение!$F$825)</f>
        <v/>
      </c>
      <c r="F828" s="54">
        <f>IF($B828="","",SUMIFS($E$5:$E827,$C$5:$C827,$C828))</f>
        <v/>
      </c>
      <c r="G828" s="54">
        <f>IF($B828="","",MAX(0,$E828-MAX(0,SUMIFS(Тех_Движение!$G$2:$G$5111,Тех_Движение!$D$2:$D$5111,$C828,Тех_Движение!$B$2:$B$5111,"&lt;="&amp;Настройки!$B$5-1)-$F828)))</f>
        <v/>
      </c>
      <c r="H828" s="54">
        <f>IF($B828="","",IF(AND($D828&gt;=Настройки!$B$5,$D828&lt;=Настройки!$B$6),$E828,0))</f>
        <v/>
      </c>
      <c r="I828" s="54">
        <f>IF($B828="","",$G828+$H828-$J828)</f>
        <v/>
      </c>
      <c r="J828" s="54">
        <f>IF($B828="","",MAX(0,$E828-MAX(0,SUMIFS(Тех_Движение!$G$2:$G$5111,Тех_Движение!$D$2:$D$5111,$C828,Тех_Движение!$B$2:$B$5111,"&lt;="&amp;Настройки!$B$6)-$F828)))</f>
        <v/>
      </c>
      <c r="K828" s="54">
        <f>IF(OR($B828="",K$3&lt;$D828+Настройки!$B$7),0,MAX(0,$E828-MAX(0,SUMIFS(Тех_Движение!$G$2:$G$5111,Тех_Движение!$D$2:$D$5111,$C828,Тех_Движение!$B$2:$B$5111,"&lt;="&amp;K$3)-$F828)))</f>
        <v/>
      </c>
      <c r="L828" s="54">
        <f>IF(OR($B828="",L$3&lt;$D828+Настройки!$B$7),0,MAX(0,$E828-MAX(0,SUMIFS(Тех_Движение!$G$2:$G$5111,Тех_Движение!$D$2:$D$5111,$C828,Тех_Движение!$B$2:$B$5111,"&lt;="&amp;L$3)-$F828)))</f>
        <v/>
      </c>
      <c r="M828" s="54">
        <f>IF(OR($B828="",M$3&lt;$D828+Настройки!$B$7),0,MAX(0,$E828-MAX(0,SUMIFS(Тех_Движение!$G$2:$G$5111,Тех_Движение!$D$2:$D$5111,$C828,Тех_Движение!$B$2:$B$5111,"&lt;="&amp;M$3)-$F828)))</f>
        <v/>
      </c>
      <c r="N828" s="54">
        <f>IF(OR($B828="",N$3&lt;$D828+Настройки!$B$7),0,MAX(0,$E828-MAX(0,SUMIFS(Тех_Движение!$G$2:$G$5111,Тех_Движение!$D$2:$D$5111,$C828,Тех_Движение!$B$2:$B$5111,"&lt;="&amp;N$3)-$F828)))</f>
        <v/>
      </c>
      <c r="O828" s="54">
        <f>IF(OR($B828="",O$3&lt;$D828+Настройки!$B$7),0,MAX(0,$E828-MAX(0,SUMIFS(Тех_Движение!$G$2:$G$5111,Тех_Движение!$D$2:$D$5111,$C828,Тех_Движение!$B$2:$B$5111,"&lt;="&amp;O$3)-$F828)))</f>
        <v/>
      </c>
      <c r="P828" s="54">
        <f>IF(OR($B828="",P$3&lt;$D828+Настройки!$B$7),0,MAX(0,$E828-MAX(0,SUMIFS(Тех_Движение!$G$2:$G$5111,Тех_Движение!$D$2:$D$5111,$C828,Тех_Движение!$B$2:$B$5111,"&lt;="&amp;P$3)-$F828)))</f>
        <v/>
      </c>
      <c r="Q828" s="54">
        <f>IF(OR($B828="",Q$3&lt;$D828+Настройки!$B$7),0,MAX(0,$E828-MAX(0,SUMIFS(Тех_Движение!$G$2:$G$5111,Тех_Движение!$D$2:$D$5111,$C828,Тех_Движение!$B$2:$B$5111,"&lt;="&amp;Q$3)-$F828)))</f>
        <v/>
      </c>
      <c r="R828" s="54">
        <f>IF($B828="","",SUM($K828:$Q828))</f>
        <v/>
      </c>
      <c r="S828" s="56">
        <f>IF($B828="","",VLOOKUP($C828,Настройки!$A$11:$L$17,9,FALSE))</f>
        <v/>
      </c>
      <c r="T828" s="56">
        <f>IF($B828="","",$R828*$S828)</f>
        <v/>
      </c>
    </row>
    <row r="829">
      <c r="A829" s="20">
        <f>Тех_Движение!$A$826</f>
        <v/>
      </c>
      <c r="B829" s="20">
        <f>IF(Тех_Движение!$F$826&gt;0,Тех_Движение!$I$826,"")</f>
        <v/>
      </c>
      <c r="C829" s="20">
        <f>IF($B829="","",Тех_Движение!$D$826)</f>
        <v/>
      </c>
      <c r="D829" s="42">
        <f>IF($B829="","",Тех_Движение!$B$826)</f>
        <v/>
      </c>
      <c r="E829" s="54">
        <f>IF($B829="","",Тех_Движение!$F$826)</f>
        <v/>
      </c>
      <c r="F829" s="54">
        <f>IF($B829="","",SUMIFS($E$5:$E828,$C$5:$C828,$C829))</f>
        <v/>
      </c>
      <c r="G829" s="54">
        <f>IF($B829="","",MAX(0,$E829-MAX(0,SUMIFS(Тех_Движение!$G$2:$G$5111,Тех_Движение!$D$2:$D$5111,$C829,Тех_Движение!$B$2:$B$5111,"&lt;="&amp;Настройки!$B$5-1)-$F829)))</f>
        <v/>
      </c>
      <c r="H829" s="54">
        <f>IF($B829="","",IF(AND($D829&gt;=Настройки!$B$5,$D829&lt;=Настройки!$B$6),$E829,0))</f>
        <v/>
      </c>
      <c r="I829" s="54">
        <f>IF($B829="","",$G829+$H829-$J829)</f>
        <v/>
      </c>
      <c r="J829" s="54">
        <f>IF($B829="","",MAX(0,$E829-MAX(0,SUMIFS(Тех_Движение!$G$2:$G$5111,Тех_Движение!$D$2:$D$5111,$C829,Тех_Движение!$B$2:$B$5111,"&lt;="&amp;Настройки!$B$6)-$F829)))</f>
        <v/>
      </c>
      <c r="K829" s="54">
        <f>IF(OR($B829="",K$3&lt;$D829+Настройки!$B$7),0,MAX(0,$E829-MAX(0,SUMIFS(Тех_Движение!$G$2:$G$5111,Тех_Движение!$D$2:$D$5111,$C829,Тех_Движение!$B$2:$B$5111,"&lt;="&amp;K$3)-$F829)))</f>
        <v/>
      </c>
      <c r="L829" s="54">
        <f>IF(OR($B829="",L$3&lt;$D829+Настройки!$B$7),0,MAX(0,$E829-MAX(0,SUMIFS(Тех_Движение!$G$2:$G$5111,Тех_Движение!$D$2:$D$5111,$C829,Тех_Движение!$B$2:$B$5111,"&lt;="&amp;L$3)-$F829)))</f>
        <v/>
      </c>
      <c r="M829" s="54">
        <f>IF(OR($B829="",M$3&lt;$D829+Настройки!$B$7),0,MAX(0,$E829-MAX(0,SUMIFS(Тех_Движение!$G$2:$G$5111,Тех_Движение!$D$2:$D$5111,$C829,Тех_Движение!$B$2:$B$5111,"&lt;="&amp;M$3)-$F829)))</f>
        <v/>
      </c>
      <c r="N829" s="54">
        <f>IF(OR($B829="",N$3&lt;$D829+Настройки!$B$7),0,MAX(0,$E829-MAX(0,SUMIFS(Тех_Движение!$G$2:$G$5111,Тех_Движение!$D$2:$D$5111,$C829,Тех_Движение!$B$2:$B$5111,"&lt;="&amp;N$3)-$F829)))</f>
        <v/>
      </c>
      <c r="O829" s="54">
        <f>IF(OR($B829="",O$3&lt;$D829+Настройки!$B$7),0,MAX(0,$E829-MAX(0,SUMIFS(Тех_Движение!$G$2:$G$5111,Тех_Движение!$D$2:$D$5111,$C829,Тех_Движение!$B$2:$B$5111,"&lt;="&amp;O$3)-$F829)))</f>
        <v/>
      </c>
      <c r="P829" s="54">
        <f>IF(OR($B829="",P$3&lt;$D829+Настройки!$B$7),0,MAX(0,$E829-MAX(0,SUMIFS(Тех_Движение!$G$2:$G$5111,Тех_Движение!$D$2:$D$5111,$C829,Тех_Движение!$B$2:$B$5111,"&lt;="&amp;P$3)-$F829)))</f>
        <v/>
      </c>
      <c r="Q829" s="54">
        <f>IF(OR($B829="",Q$3&lt;$D829+Настройки!$B$7),0,MAX(0,$E829-MAX(0,SUMIFS(Тех_Движение!$G$2:$G$5111,Тех_Движение!$D$2:$D$5111,$C829,Тех_Движение!$B$2:$B$5111,"&lt;="&amp;Q$3)-$F829)))</f>
        <v/>
      </c>
      <c r="R829" s="54">
        <f>IF($B829="","",SUM($K829:$Q829))</f>
        <v/>
      </c>
      <c r="S829" s="56">
        <f>IF($B829="","",VLOOKUP($C829,Настройки!$A$11:$L$17,9,FALSE))</f>
        <v/>
      </c>
      <c r="T829" s="56">
        <f>IF($B829="","",$R829*$S829)</f>
        <v/>
      </c>
    </row>
    <row r="830">
      <c r="A830" s="20">
        <f>Тех_Движение!$A$827</f>
        <v/>
      </c>
      <c r="B830" s="20">
        <f>IF(Тех_Движение!$F$827&gt;0,Тех_Движение!$I$827,"")</f>
        <v/>
      </c>
      <c r="C830" s="20">
        <f>IF($B830="","",Тех_Движение!$D$827)</f>
        <v/>
      </c>
      <c r="D830" s="42">
        <f>IF($B830="","",Тех_Движение!$B$827)</f>
        <v/>
      </c>
      <c r="E830" s="54">
        <f>IF($B830="","",Тех_Движение!$F$827)</f>
        <v/>
      </c>
      <c r="F830" s="54">
        <f>IF($B830="","",SUMIFS($E$5:$E829,$C$5:$C829,$C830))</f>
        <v/>
      </c>
      <c r="G830" s="54">
        <f>IF($B830="","",MAX(0,$E830-MAX(0,SUMIFS(Тех_Движение!$G$2:$G$5111,Тех_Движение!$D$2:$D$5111,$C830,Тех_Движение!$B$2:$B$5111,"&lt;="&amp;Настройки!$B$5-1)-$F830)))</f>
        <v/>
      </c>
      <c r="H830" s="54">
        <f>IF($B830="","",IF(AND($D830&gt;=Настройки!$B$5,$D830&lt;=Настройки!$B$6),$E830,0))</f>
        <v/>
      </c>
      <c r="I830" s="54">
        <f>IF($B830="","",$G830+$H830-$J830)</f>
        <v/>
      </c>
      <c r="J830" s="54">
        <f>IF($B830="","",MAX(0,$E830-MAX(0,SUMIFS(Тех_Движение!$G$2:$G$5111,Тех_Движение!$D$2:$D$5111,$C830,Тех_Движение!$B$2:$B$5111,"&lt;="&amp;Настройки!$B$6)-$F830)))</f>
        <v/>
      </c>
      <c r="K830" s="54">
        <f>IF(OR($B830="",K$3&lt;$D830+Настройки!$B$7),0,MAX(0,$E830-MAX(0,SUMIFS(Тех_Движение!$G$2:$G$5111,Тех_Движение!$D$2:$D$5111,$C830,Тех_Движение!$B$2:$B$5111,"&lt;="&amp;K$3)-$F830)))</f>
        <v/>
      </c>
      <c r="L830" s="54">
        <f>IF(OR($B830="",L$3&lt;$D830+Настройки!$B$7),0,MAX(0,$E830-MAX(0,SUMIFS(Тех_Движение!$G$2:$G$5111,Тех_Движение!$D$2:$D$5111,$C830,Тех_Движение!$B$2:$B$5111,"&lt;="&amp;L$3)-$F830)))</f>
        <v/>
      </c>
      <c r="M830" s="54">
        <f>IF(OR($B830="",M$3&lt;$D830+Настройки!$B$7),0,MAX(0,$E830-MAX(0,SUMIFS(Тех_Движение!$G$2:$G$5111,Тех_Движение!$D$2:$D$5111,$C830,Тех_Движение!$B$2:$B$5111,"&lt;="&amp;M$3)-$F830)))</f>
        <v/>
      </c>
      <c r="N830" s="54">
        <f>IF(OR($B830="",N$3&lt;$D830+Настройки!$B$7),0,MAX(0,$E830-MAX(0,SUMIFS(Тех_Движение!$G$2:$G$5111,Тех_Движение!$D$2:$D$5111,$C830,Тех_Движение!$B$2:$B$5111,"&lt;="&amp;N$3)-$F830)))</f>
        <v/>
      </c>
      <c r="O830" s="54">
        <f>IF(OR($B830="",O$3&lt;$D830+Настройки!$B$7),0,MAX(0,$E830-MAX(0,SUMIFS(Тех_Движение!$G$2:$G$5111,Тех_Движение!$D$2:$D$5111,$C830,Тех_Движение!$B$2:$B$5111,"&lt;="&amp;O$3)-$F830)))</f>
        <v/>
      </c>
      <c r="P830" s="54">
        <f>IF(OR($B830="",P$3&lt;$D830+Настройки!$B$7),0,MAX(0,$E830-MAX(0,SUMIFS(Тех_Движение!$G$2:$G$5111,Тех_Движение!$D$2:$D$5111,$C830,Тех_Движение!$B$2:$B$5111,"&lt;="&amp;P$3)-$F830)))</f>
        <v/>
      </c>
      <c r="Q830" s="54">
        <f>IF(OR($B830="",Q$3&lt;$D830+Настройки!$B$7),0,MAX(0,$E830-MAX(0,SUMIFS(Тех_Движение!$G$2:$G$5111,Тех_Движение!$D$2:$D$5111,$C830,Тех_Движение!$B$2:$B$5111,"&lt;="&amp;Q$3)-$F830)))</f>
        <v/>
      </c>
      <c r="R830" s="54">
        <f>IF($B830="","",SUM($K830:$Q830))</f>
        <v/>
      </c>
      <c r="S830" s="56">
        <f>IF($B830="","",VLOOKUP($C830,Настройки!$A$11:$L$17,9,FALSE))</f>
        <v/>
      </c>
      <c r="T830" s="56">
        <f>IF($B830="","",$R830*$S830)</f>
        <v/>
      </c>
    </row>
    <row r="831">
      <c r="A831" s="20">
        <f>Тех_Движение!$A$828</f>
        <v/>
      </c>
      <c r="B831" s="20">
        <f>IF(Тех_Движение!$F$828&gt;0,Тех_Движение!$I$828,"")</f>
        <v/>
      </c>
      <c r="C831" s="20">
        <f>IF($B831="","",Тех_Движение!$D$828)</f>
        <v/>
      </c>
      <c r="D831" s="42">
        <f>IF($B831="","",Тех_Движение!$B$828)</f>
        <v/>
      </c>
      <c r="E831" s="54">
        <f>IF($B831="","",Тех_Движение!$F$828)</f>
        <v/>
      </c>
      <c r="F831" s="54">
        <f>IF($B831="","",SUMIFS($E$5:$E830,$C$5:$C830,$C831))</f>
        <v/>
      </c>
      <c r="G831" s="54">
        <f>IF($B831="","",MAX(0,$E831-MAX(0,SUMIFS(Тех_Движение!$G$2:$G$5111,Тех_Движение!$D$2:$D$5111,$C831,Тех_Движение!$B$2:$B$5111,"&lt;="&amp;Настройки!$B$5-1)-$F831)))</f>
        <v/>
      </c>
      <c r="H831" s="54">
        <f>IF($B831="","",IF(AND($D831&gt;=Настройки!$B$5,$D831&lt;=Настройки!$B$6),$E831,0))</f>
        <v/>
      </c>
      <c r="I831" s="54">
        <f>IF($B831="","",$G831+$H831-$J831)</f>
        <v/>
      </c>
      <c r="J831" s="54">
        <f>IF($B831="","",MAX(0,$E831-MAX(0,SUMIFS(Тех_Движение!$G$2:$G$5111,Тех_Движение!$D$2:$D$5111,$C831,Тех_Движение!$B$2:$B$5111,"&lt;="&amp;Настройки!$B$6)-$F831)))</f>
        <v/>
      </c>
      <c r="K831" s="54">
        <f>IF(OR($B831="",K$3&lt;$D831+Настройки!$B$7),0,MAX(0,$E831-MAX(0,SUMIFS(Тех_Движение!$G$2:$G$5111,Тех_Движение!$D$2:$D$5111,$C831,Тех_Движение!$B$2:$B$5111,"&lt;="&amp;K$3)-$F831)))</f>
        <v/>
      </c>
      <c r="L831" s="54">
        <f>IF(OR($B831="",L$3&lt;$D831+Настройки!$B$7),0,MAX(0,$E831-MAX(0,SUMIFS(Тех_Движение!$G$2:$G$5111,Тех_Движение!$D$2:$D$5111,$C831,Тех_Движение!$B$2:$B$5111,"&lt;="&amp;L$3)-$F831)))</f>
        <v/>
      </c>
      <c r="M831" s="54">
        <f>IF(OR($B831="",M$3&lt;$D831+Настройки!$B$7),0,MAX(0,$E831-MAX(0,SUMIFS(Тех_Движение!$G$2:$G$5111,Тех_Движение!$D$2:$D$5111,$C831,Тех_Движение!$B$2:$B$5111,"&lt;="&amp;M$3)-$F831)))</f>
        <v/>
      </c>
      <c r="N831" s="54">
        <f>IF(OR($B831="",N$3&lt;$D831+Настройки!$B$7),0,MAX(0,$E831-MAX(0,SUMIFS(Тех_Движение!$G$2:$G$5111,Тех_Движение!$D$2:$D$5111,$C831,Тех_Движение!$B$2:$B$5111,"&lt;="&amp;N$3)-$F831)))</f>
        <v/>
      </c>
      <c r="O831" s="54">
        <f>IF(OR($B831="",O$3&lt;$D831+Настройки!$B$7),0,MAX(0,$E831-MAX(0,SUMIFS(Тех_Движение!$G$2:$G$5111,Тех_Движение!$D$2:$D$5111,$C831,Тех_Движение!$B$2:$B$5111,"&lt;="&amp;O$3)-$F831)))</f>
        <v/>
      </c>
      <c r="P831" s="54">
        <f>IF(OR($B831="",P$3&lt;$D831+Настройки!$B$7),0,MAX(0,$E831-MAX(0,SUMIFS(Тех_Движение!$G$2:$G$5111,Тех_Движение!$D$2:$D$5111,$C831,Тех_Движение!$B$2:$B$5111,"&lt;="&amp;P$3)-$F831)))</f>
        <v/>
      </c>
      <c r="Q831" s="54">
        <f>IF(OR($B831="",Q$3&lt;$D831+Настройки!$B$7),0,MAX(0,$E831-MAX(0,SUMIFS(Тех_Движение!$G$2:$G$5111,Тех_Движение!$D$2:$D$5111,$C831,Тех_Движение!$B$2:$B$5111,"&lt;="&amp;Q$3)-$F831)))</f>
        <v/>
      </c>
      <c r="R831" s="54">
        <f>IF($B831="","",SUM($K831:$Q831))</f>
        <v/>
      </c>
      <c r="S831" s="56">
        <f>IF($B831="","",VLOOKUP($C831,Настройки!$A$11:$L$17,9,FALSE))</f>
        <v/>
      </c>
      <c r="T831" s="56">
        <f>IF($B831="","",$R831*$S831)</f>
        <v/>
      </c>
    </row>
    <row r="832">
      <c r="A832" s="20">
        <f>Тех_Движение!$A$829</f>
        <v/>
      </c>
      <c r="B832" s="20">
        <f>IF(Тех_Движение!$F$829&gt;0,Тех_Движение!$I$829,"")</f>
        <v/>
      </c>
      <c r="C832" s="20">
        <f>IF($B832="","",Тех_Движение!$D$829)</f>
        <v/>
      </c>
      <c r="D832" s="42">
        <f>IF($B832="","",Тех_Движение!$B$829)</f>
        <v/>
      </c>
      <c r="E832" s="54">
        <f>IF($B832="","",Тех_Движение!$F$829)</f>
        <v/>
      </c>
      <c r="F832" s="54">
        <f>IF($B832="","",SUMIFS($E$5:$E831,$C$5:$C831,$C832))</f>
        <v/>
      </c>
      <c r="G832" s="54">
        <f>IF($B832="","",MAX(0,$E832-MAX(0,SUMIFS(Тех_Движение!$G$2:$G$5111,Тех_Движение!$D$2:$D$5111,$C832,Тех_Движение!$B$2:$B$5111,"&lt;="&amp;Настройки!$B$5-1)-$F832)))</f>
        <v/>
      </c>
      <c r="H832" s="54">
        <f>IF($B832="","",IF(AND($D832&gt;=Настройки!$B$5,$D832&lt;=Настройки!$B$6),$E832,0))</f>
        <v/>
      </c>
      <c r="I832" s="54">
        <f>IF($B832="","",$G832+$H832-$J832)</f>
        <v/>
      </c>
      <c r="J832" s="54">
        <f>IF($B832="","",MAX(0,$E832-MAX(0,SUMIFS(Тех_Движение!$G$2:$G$5111,Тех_Движение!$D$2:$D$5111,$C832,Тех_Движение!$B$2:$B$5111,"&lt;="&amp;Настройки!$B$6)-$F832)))</f>
        <v/>
      </c>
      <c r="K832" s="54">
        <f>IF(OR($B832="",K$3&lt;$D832+Настройки!$B$7),0,MAX(0,$E832-MAX(0,SUMIFS(Тех_Движение!$G$2:$G$5111,Тех_Движение!$D$2:$D$5111,$C832,Тех_Движение!$B$2:$B$5111,"&lt;="&amp;K$3)-$F832)))</f>
        <v/>
      </c>
      <c r="L832" s="54">
        <f>IF(OR($B832="",L$3&lt;$D832+Настройки!$B$7),0,MAX(0,$E832-MAX(0,SUMIFS(Тех_Движение!$G$2:$G$5111,Тех_Движение!$D$2:$D$5111,$C832,Тех_Движение!$B$2:$B$5111,"&lt;="&amp;L$3)-$F832)))</f>
        <v/>
      </c>
      <c r="M832" s="54">
        <f>IF(OR($B832="",M$3&lt;$D832+Настройки!$B$7),0,MAX(0,$E832-MAX(0,SUMIFS(Тех_Движение!$G$2:$G$5111,Тех_Движение!$D$2:$D$5111,$C832,Тех_Движение!$B$2:$B$5111,"&lt;="&amp;M$3)-$F832)))</f>
        <v/>
      </c>
      <c r="N832" s="54">
        <f>IF(OR($B832="",N$3&lt;$D832+Настройки!$B$7),0,MAX(0,$E832-MAX(0,SUMIFS(Тех_Движение!$G$2:$G$5111,Тех_Движение!$D$2:$D$5111,$C832,Тех_Движение!$B$2:$B$5111,"&lt;="&amp;N$3)-$F832)))</f>
        <v/>
      </c>
      <c r="O832" s="54">
        <f>IF(OR($B832="",O$3&lt;$D832+Настройки!$B$7),0,MAX(0,$E832-MAX(0,SUMIFS(Тех_Движение!$G$2:$G$5111,Тех_Движение!$D$2:$D$5111,$C832,Тех_Движение!$B$2:$B$5111,"&lt;="&amp;O$3)-$F832)))</f>
        <v/>
      </c>
      <c r="P832" s="54">
        <f>IF(OR($B832="",P$3&lt;$D832+Настройки!$B$7),0,MAX(0,$E832-MAX(0,SUMIFS(Тех_Движение!$G$2:$G$5111,Тех_Движение!$D$2:$D$5111,$C832,Тех_Движение!$B$2:$B$5111,"&lt;="&amp;P$3)-$F832)))</f>
        <v/>
      </c>
      <c r="Q832" s="54">
        <f>IF(OR($B832="",Q$3&lt;$D832+Настройки!$B$7),0,MAX(0,$E832-MAX(0,SUMIFS(Тех_Движение!$G$2:$G$5111,Тех_Движение!$D$2:$D$5111,$C832,Тех_Движение!$B$2:$B$5111,"&lt;="&amp;Q$3)-$F832)))</f>
        <v/>
      </c>
      <c r="R832" s="54">
        <f>IF($B832="","",SUM($K832:$Q832))</f>
        <v/>
      </c>
      <c r="S832" s="56">
        <f>IF($B832="","",VLOOKUP($C832,Настройки!$A$11:$L$17,9,FALSE))</f>
        <v/>
      </c>
      <c r="T832" s="56">
        <f>IF($B832="","",$R832*$S832)</f>
        <v/>
      </c>
    </row>
    <row r="833">
      <c r="A833" s="20">
        <f>Тех_Движение!$A$830</f>
        <v/>
      </c>
      <c r="B833" s="20">
        <f>IF(Тех_Движение!$F$830&gt;0,Тех_Движение!$I$830,"")</f>
        <v/>
      </c>
      <c r="C833" s="20">
        <f>IF($B833="","",Тех_Движение!$D$830)</f>
        <v/>
      </c>
      <c r="D833" s="42">
        <f>IF($B833="","",Тех_Движение!$B$830)</f>
        <v/>
      </c>
      <c r="E833" s="54">
        <f>IF($B833="","",Тех_Движение!$F$830)</f>
        <v/>
      </c>
      <c r="F833" s="54">
        <f>IF($B833="","",SUMIFS($E$5:$E832,$C$5:$C832,$C833))</f>
        <v/>
      </c>
      <c r="G833" s="54">
        <f>IF($B833="","",MAX(0,$E833-MAX(0,SUMIFS(Тех_Движение!$G$2:$G$5111,Тех_Движение!$D$2:$D$5111,$C833,Тех_Движение!$B$2:$B$5111,"&lt;="&amp;Настройки!$B$5-1)-$F833)))</f>
        <v/>
      </c>
      <c r="H833" s="54">
        <f>IF($B833="","",IF(AND($D833&gt;=Настройки!$B$5,$D833&lt;=Настройки!$B$6),$E833,0))</f>
        <v/>
      </c>
      <c r="I833" s="54">
        <f>IF($B833="","",$G833+$H833-$J833)</f>
        <v/>
      </c>
      <c r="J833" s="54">
        <f>IF($B833="","",MAX(0,$E833-MAX(0,SUMIFS(Тех_Движение!$G$2:$G$5111,Тех_Движение!$D$2:$D$5111,$C833,Тех_Движение!$B$2:$B$5111,"&lt;="&amp;Настройки!$B$6)-$F833)))</f>
        <v/>
      </c>
      <c r="K833" s="54">
        <f>IF(OR($B833="",K$3&lt;$D833+Настройки!$B$7),0,MAX(0,$E833-MAX(0,SUMIFS(Тех_Движение!$G$2:$G$5111,Тех_Движение!$D$2:$D$5111,$C833,Тех_Движение!$B$2:$B$5111,"&lt;="&amp;K$3)-$F833)))</f>
        <v/>
      </c>
      <c r="L833" s="54">
        <f>IF(OR($B833="",L$3&lt;$D833+Настройки!$B$7),0,MAX(0,$E833-MAX(0,SUMIFS(Тех_Движение!$G$2:$G$5111,Тех_Движение!$D$2:$D$5111,$C833,Тех_Движение!$B$2:$B$5111,"&lt;="&amp;L$3)-$F833)))</f>
        <v/>
      </c>
      <c r="M833" s="54">
        <f>IF(OR($B833="",M$3&lt;$D833+Настройки!$B$7),0,MAX(0,$E833-MAX(0,SUMIFS(Тех_Движение!$G$2:$G$5111,Тех_Движение!$D$2:$D$5111,$C833,Тех_Движение!$B$2:$B$5111,"&lt;="&amp;M$3)-$F833)))</f>
        <v/>
      </c>
      <c r="N833" s="54">
        <f>IF(OR($B833="",N$3&lt;$D833+Настройки!$B$7),0,MAX(0,$E833-MAX(0,SUMIFS(Тех_Движение!$G$2:$G$5111,Тех_Движение!$D$2:$D$5111,$C833,Тех_Движение!$B$2:$B$5111,"&lt;="&amp;N$3)-$F833)))</f>
        <v/>
      </c>
      <c r="O833" s="54">
        <f>IF(OR($B833="",O$3&lt;$D833+Настройки!$B$7),0,MAX(0,$E833-MAX(0,SUMIFS(Тех_Движение!$G$2:$G$5111,Тех_Движение!$D$2:$D$5111,$C833,Тех_Движение!$B$2:$B$5111,"&lt;="&amp;O$3)-$F833)))</f>
        <v/>
      </c>
      <c r="P833" s="54">
        <f>IF(OR($B833="",P$3&lt;$D833+Настройки!$B$7),0,MAX(0,$E833-MAX(0,SUMIFS(Тех_Движение!$G$2:$G$5111,Тех_Движение!$D$2:$D$5111,$C833,Тех_Движение!$B$2:$B$5111,"&lt;="&amp;P$3)-$F833)))</f>
        <v/>
      </c>
      <c r="Q833" s="54">
        <f>IF(OR($B833="",Q$3&lt;$D833+Настройки!$B$7),0,MAX(0,$E833-MAX(0,SUMIFS(Тех_Движение!$G$2:$G$5111,Тех_Движение!$D$2:$D$5111,$C833,Тех_Движение!$B$2:$B$5111,"&lt;="&amp;Q$3)-$F833)))</f>
        <v/>
      </c>
      <c r="R833" s="54">
        <f>IF($B833="","",SUM($K833:$Q833))</f>
        <v/>
      </c>
      <c r="S833" s="56">
        <f>IF($B833="","",VLOOKUP($C833,Настройки!$A$11:$L$17,9,FALSE))</f>
        <v/>
      </c>
      <c r="T833" s="56">
        <f>IF($B833="","",$R833*$S833)</f>
        <v/>
      </c>
    </row>
    <row r="834">
      <c r="A834" s="20">
        <f>Тех_Движение!$A$831</f>
        <v/>
      </c>
      <c r="B834" s="20">
        <f>IF(Тех_Движение!$F$831&gt;0,Тех_Движение!$I$831,"")</f>
        <v/>
      </c>
      <c r="C834" s="20">
        <f>IF($B834="","",Тех_Движение!$D$831)</f>
        <v/>
      </c>
      <c r="D834" s="42">
        <f>IF($B834="","",Тех_Движение!$B$831)</f>
        <v/>
      </c>
      <c r="E834" s="54">
        <f>IF($B834="","",Тех_Движение!$F$831)</f>
        <v/>
      </c>
      <c r="F834" s="54">
        <f>IF($B834="","",SUMIFS($E$5:$E833,$C$5:$C833,$C834))</f>
        <v/>
      </c>
      <c r="G834" s="54">
        <f>IF($B834="","",MAX(0,$E834-MAX(0,SUMIFS(Тех_Движение!$G$2:$G$5111,Тех_Движение!$D$2:$D$5111,$C834,Тех_Движение!$B$2:$B$5111,"&lt;="&amp;Настройки!$B$5-1)-$F834)))</f>
        <v/>
      </c>
      <c r="H834" s="54">
        <f>IF($B834="","",IF(AND($D834&gt;=Настройки!$B$5,$D834&lt;=Настройки!$B$6),$E834,0))</f>
        <v/>
      </c>
      <c r="I834" s="54">
        <f>IF($B834="","",$G834+$H834-$J834)</f>
        <v/>
      </c>
      <c r="J834" s="54">
        <f>IF($B834="","",MAX(0,$E834-MAX(0,SUMIFS(Тех_Движение!$G$2:$G$5111,Тех_Движение!$D$2:$D$5111,$C834,Тех_Движение!$B$2:$B$5111,"&lt;="&amp;Настройки!$B$6)-$F834)))</f>
        <v/>
      </c>
      <c r="K834" s="54">
        <f>IF(OR($B834="",K$3&lt;$D834+Настройки!$B$7),0,MAX(0,$E834-MAX(0,SUMIFS(Тех_Движение!$G$2:$G$5111,Тех_Движение!$D$2:$D$5111,$C834,Тех_Движение!$B$2:$B$5111,"&lt;="&amp;K$3)-$F834)))</f>
        <v/>
      </c>
      <c r="L834" s="54">
        <f>IF(OR($B834="",L$3&lt;$D834+Настройки!$B$7),0,MAX(0,$E834-MAX(0,SUMIFS(Тех_Движение!$G$2:$G$5111,Тех_Движение!$D$2:$D$5111,$C834,Тех_Движение!$B$2:$B$5111,"&lt;="&amp;L$3)-$F834)))</f>
        <v/>
      </c>
      <c r="M834" s="54">
        <f>IF(OR($B834="",M$3&lt;$D834+Настройки!$B$7),0,MAX(0,$E834-MAX(0,SUMIFS(Тех_Движение!$G$2:$G$5111,Тех_Движение!$D$2:$D$5111,$C834,Тех_Движение!$B$2:$B$5111,"&lt;="&amp;M$3)-$F834)))</f>
        <v/>
      </c>
      <c r="N834" s="54">
        <f>IF(OR($B834="",N$3&lt;$D834+Настройки!$B$7),0,MAX(0,$E834-MAX(0,SUMIFS(Тех_Движение!$G$2:$G$5111,Тех_Движение!$D$2:$D$5111,$C834,Тех_Движение!$B$2:$B$5111,"&lt;="&amp;N$3)-$F834)))</f>
        <v/>
      </c>
      <c r="O834" s="54">
        <f>IF(OR($B834="",O$3&lt;$D834+Настройки!$B$7),0,MAX(0,$E834-MAX(0,SUMIFS(Тех_Движение!$G$2:$G$5111,Тех_Движение!$D$2:$D$5111,$C834,Тех_Движение!$B$2:$B$5111,"&lt;="&amp;O$3)-$F834)))</f>
        <v/>
      </c>
      <c r="P834" s="54">
        <f>IF(OR($B834="",P$3&lt;$D834+Настройки!$B$7),0,MAX(0,$E834-MAX(0,SUMIFS(Тех_Движение!$G$2:$G$5111,Тех_Движение!$D$2:$D$5111,$C834,Тех_Движение!$B$2:$B$5111,"&lt;="&amp;P$3)-$F834)))</f>
        <v/>
      </c>
      <c r="Q834" s="54">
        <f>IF(OR($B834="",Q$3&lt;$D834+Настройки!$B$7),0,MAX(0,$E834-MAX(0,SUMIFS(Тех_Движение!$G$2:$G$5111,Тех_Движение!$D$2:$D$5111,$C834,Тех_Движение!$B$2:$B$5111,"&lt;="&amp;Q$3)-$F834)))</f>
        <v/>
      </c>
      <c r="R834" s="54">
        <f>IF($B834="","",SUM($K834:$Q834))</f>
        <v/>
      </c>
      <c r="S834" s="56">
        <f>IF($B834="","",VLOOKUP($C834,Настройки!$A$11:$L$17,9,FALSE))</f>
        <v/>
      </c>
      <c r="T834" s="56">
        <f>IF($B834="","",$R834*$S834)</f>
        <v/>
      </c>
    </row>
    <row r="835">
      <c r="A835" s="20">
        <f>Тех_Движение!$A$832</f>
        <v/>
      </c>
      <c r="B835" s="20">
        <f>IF(Тех_Движение!$F$832&gt;0,Тех_Движение!$I$832,"")</f>
        <v/>
      </c>
      <c r="C835" s="20">
        <f>IF($B835="","",Тех_Движение!$D$832)</f>
        <v/>
      </c>
      <c r="D835" s="42">
        <f>IF($B835="","",Тех_Движение!$B$832)</f>
        <v/>
      </c>
      <c r="E835" s="54">
        <f>IF($B835="","",Тех_Движение!$F$832)</f>
        <v/>
      </c>
      <c r="F835" s="54">
        <f>IF($B835="","",SUMIFS($E$5:$E834,$C$5:$C834,$C835))</f>
        <v/>
      </c>
      <c r="G835" s="54">
        <f>IF($B835="","",MAX(0,$E835-MAX(0,SUMIFS(Тех_Движение!$G$2:$G$5111,Тех_Движение!$D$2:$D$5111,$C835,Тех_Движение!$B$2:$B$5111,"&lt;="&amp;Настройки!$B$5-1)-$F835)))</f>
        <v/>
      </c>
      <c r="H835" s="54">
        <f>IF($B835="","",IF(AND($D835&gt;=Настройки!$B$5,$D835&lt;=Настройки!$B$6),$E835,0))</f>
        <v/>
      </c>
      <c r="I835" s="54">
        <f>IF($B835="","",$G835+$H835-$J835)</f>
        <v/>
      </c>
      <c r="J835" s="54">
        <f>IF($B835="","",MAX(0,$E835-MAX(0,SUMIFS(Тех_Движение!$G$2:$G$5111,Тех_Движение!$D$2:$D$5111,$C835,Тех_Движение!$B$2:$B$5111,"&lt;="&amp;Настройки!$B$6)-$F835)))</f>
        <v/>
      </c>
      <c r="K835" s="54">
        <f>IF(OR($B835="",K$3&lt;$D835+Настройки!$B$7),0,MAX(0,$E835-MAX(0,SUMIFS(Тех_Движение!$G$2:$G$5111,Тех_Движение!$D$2:$D$5111,$C835,Тех_Движение!$B$2:$B$5111,"&lt;="&amp;K$3)-$F835)))</f>
        <v/>
      </c>
      <c r="L835" s="54">
        <f>IF(OR($B835="",L$3&lt;$D835+Настройки!$B$7),0,MAX(0,$E835-MAX(0,SUMIFS(Тех_Движение!$G$2:$G$5111,Тех_Движение!$D$2:$D$5111,$C835,Тех_Движение!$B$2:$B$5111,"&lt;="&amp;L$3)-$F835)))</f>
        <v/>
      </c>
      <c r="M835" s="54">
        <f>IF(OR($B835="",M$3&lt;$D835+Настройки!$B$7),0,MAX(0,$E835-MAX(0,SUMIFS(Тех_Движение!$G$2:$G$5111,Тех_Движение!$D$2:$D$5111,$C835,Тех_Движение!$B$2:$B$5111,"&lt;="&amp;M$3)-$F835)))</f>
        <v/>
      </c>
      <c r="N835" s="54">
        <f>IF(OR($B835="",N$3&lt;$D835+Настройки!$B$7),0,MAX(0,$E835-MAX(0,SUMIFS(Тех_Движение!$G$2:$G$5111,Тех_Движение!$D$2:$D$5111,$C835,Тех_Движение!$B$2:$B$5111,"&lt;="&amp;N$3)-$F835)))</f>
        <v/>
      </c>
      <c r="O835" s="54">
        <f>IF(OR($B835="",O$3&lt;$D835+Настройки!$B$7),0,MAX(0,$E835-MAX(0,SUMIFS(Тех_Движение!$G$2:$G$5111,Тех_Движение!$D$2:$D$5111,$C835,Тех_Движение!$B$2:$B$5111,"&lt;="&amp;O$3)-$F835)))</f>
        <v/>
      </c>
      <c r="P835" s="54">
        <f>IF(OR($B835="",P$3&lt;$D835+Настройки!$B$7),0,MAX(0,$E835-MAX(0,SUMIFS(Тех_Движение!$G$2:$G$5111,Тех_Движение!$D$2:$D$5111,$C835,Тех_Движение!$B$2:$B$5111,"&lt;="&amp;P$3)-$F835)))</f>
        <v/>
      </c>
      <c r="Q835" s="54">
        <f>IF(OR($B835="",Q$3&lt;$D835+Настройки!$B$7),0,MAX(0,$E835-MAX(0,SUMIFS(Тех_Движение!$G$2:$G$5111,Тех_Движение!$D$2:$D$5111,$C835,Тех_Движение!$B$2:$B$5111,"&lt;="&amp;Q$3)-$F835)))</f>
        <v/>
      </c>
      <c r="R835" s="54">
        <f>IF($B835="","",SUM($K835:$Q835))</f>
        <v/>
      </c>
      <c r="S835" s="56">
        <f>IF($B835="","",VLOOKUP($C835,Настройки!$A$11:$L$17,9,FALSE))</f>
        <v/>
      </c>
      <c r="T835" s="56">
        <f>IF($B835="","",$R835*$S835)</f>
        <v/>
      </c>
    </row>
    <row r="836">
      <c r="A836" s="20">
        <f>Тех_Движение!$A$833</f>
        <v/>
      </c>
      <c r="B836" s="20">
        <f>IF(Тех_Движение!$F$833&gt;0,Тех_Движение!$I$833,"")</f>
        <v/>
      </c>
      <c r="C836" s="20">
        <f>IF($B836="","",Тех_Движение!$D$833)</f>
        <v/>
      </c>
      <c r="D836" s="42">
        <f>IF($B836="","",Тех_Движение!$B$833)</f>
        <v/>
      </c>
      <c r="E836" s="54">
        <f>IF($B836="","",Тех_Движение!$F$833)</f>
        <v/>
      </c>
      <c r="F836" s="54">
        <f>IF($B836="","",SUMIFS($E$5:$E835,$C$5:$C835,$C836))</f>
        <v/>
      </c>
      <c r="G836" s="54">
        <f>IF($B836="","",MAX(0,$E836-MAX(0,SUMIFS(Тех_Движение!$G$2:$G$5111,Тех_Движение!$D$2:$D$5111,$C836,Тех_Движение!$B$2:$B$5111,"&lt;="&amp;Настройки!$B$5-1)-$F836)))</f>
        <v/>
      </c>
      <c r="H836" s="54">
        <f>IF($B836="","",IF(AND($D836&gt;=Настройки!$B$5,$D836&lt;=Настройки!$B$6),$E836,0))</f>
        <v/>
      </c>
      <c r="I836" s="54">
        <f>IF($B836="","",$G836+$H836-$J836)</f>
        <v/>
      </c>
      <c r="J836" s="54">
        <f>IF($B836="","",MAX(0,$E836-MAX(0,SUMIFS(Тех_Движение!$G$2:$G$5111,Тех_Движение!$D$2:$D$5111,$C836,Тех_Движение!$B$2:$B$5111,"&lt;="&amp;Настройки!$B$6)-$F836)))</f>
        <v/>
      </c>
      <c r="K836" s="54">
        <f>IF(OR($B836="",K$3&lt;$D836+Настройки!$B$7),0,MAX(0,$E836-MAX(0,SUMIFS(Тех_Движение!$G$2:$G$5111,Тех_Движение!$D$2:$D$5111,$C836,Тех_Движение!$B$2:$B$5111,"&lt;="&amp;K$3)-$F836)))</f>
        <v/>
      </c>
      <c r="L836" s="54">
        <f>IF(OR($B836="",L$3&lt;$D836+Настройки!$B$7),0,MAX(0,$E836-MAX(0,SUMIFS(Тех_Движение!$G$2:$G$5111,Тех_Движение!$D$2:$D$5111,$C836,Тех_Движение!$B$2:$B$5111,"&lt;="&amp;L$3)-$F836)))</f>
        <v/>
      </c>
      <c r="M836" s="54">
        <f>IF(OR($B836="",M$3&lt;$D836+Настройки!$B$7),0,MAX(0,$E836-MAX(0,SUMIFS(Тех_Движение!$G$2:$G$5111,Тех_Движение!$D$2:$D$5111,$C836,Тех_Движение!$B$2:$B$5111,"&lt;="&amp;M$3)-$F836)))</f>
        <v/>
      </c>
      <c r="N836" s="54">
        <f>IF(OR($B836="",N$3&lt;$D836+Настройки!$B$7),0,MAX(0,$E836-MAX(0,SUMIFS(Тех_Движение!$G$2:$G$5111,Тех_Движение!$D$2:$D$5111,$C836,Тех_Движение!$B$2:$B$5111,"&lt;="&amp;N$3)-$F836)))</f>
        <v/>
      </c>
      <c r="O836" s="54">
        <f>IF(OR($B836="",O$3&lt;$D836+Настройки!$B$7),0,MAX(0,$E836-MAX(0,SUMIFS(Тех_Движение!$G$2:$G$5111,Тех_Движение!$D$2:$D$5111,$C836,Тех_Движение!$B$2:$B$5111,"&lt;="&amp;O$3)-$F836)))</f>
        <v/>
      </c>
      <c r="P836" s="54">
        <f>IF(OR($B836="",P$3&lt;$D836+Настройки!$B$7),0,MAX(0,$E836-MAX(0,SUMIFS(Тех_Движение!$G$2:$G$5111,Тех_Движение!$D$2:$D$5111,$C836,Тех_Движение!$B$2:$B$5111,"&lt;="&amp;P$3)-$F836)))</f>
        <v/>
      </c>
      <c r="Q836" s="54">
        <f>IF(OR($B836="",Q$3&lt;$D836+Настройки!$B$7),0,MAX(0,$E836-MAX(0,SUMIFS(Тех_Движение!$G$2:$G$5111,Тех_Движение!$D$2:$D$5111,$C836,Тех_Движение!$B$2:$B$5111,"&lt;="&amp;Q$3)-$F836)))</f>
        <v/>
      </c>
      <c r="R836" s="54">
        <f>IF($B836="","",SUM($K836:$Q836))</f>
        <v/>
      </c>
      <c r="S836" s="56">
        <f>IF($B836="","",VLOOKUP($C836,Настройки!$A$11:$L$17,9,FALSE))</f>
        <v/>
      </c>
      <c r="T836" s="56">
        <f>IF($B836="","",$R836*$S836)</f>
        <v/>
      </c>
    </row>
    <row r="837">
      <c r="A837" s="20">
        <f>Тех_Движение!$A$834</f>
        <v/>
      </c>
      <c r="B837" s="20">
        <f>IF(Тех_Движение!$F$834&gt;0,Тех_Движение!$I$834,"")</f>
        <v/>
      </c>
      <c r="C837" s="20">
        <f>IF($B837="","",Тех_Движение!$D$834)</f>
        <v/>
      </c>
      <c r="D837" s="42">
        <f>IF($B837="","",Тех_Движение!$B$834)</f>
        <v/>
      </c>
      <c r="E837" s="54">
        <f>IF($B837="","",Тех_Движение!$F$834)</f>
        <v/>
      </c>
      <c r="F837" s="54">
        <f>IF($B837="","",SUMIFS($E$5:$E836,$C$5:$C836,$C837))</f>
        <v/>
      </c>
      <c r="G837" s="54">
        <f>IF($B837="","",MAX(0,$E837-MAX(0,SUMIFS(Тех_Движение!$G$2:$G$5111,Тех_Движение!$D$2:$D$5111,$C837,Тех_Движение!$B$2:$B$5111,"&lt;="&amp;Настройки!$B$5-1)-$F837)))</f>
        <v/>
      </c>
      <c r="H837" s="54">
        <f>IF($B837="","",IF(AND($D837&gt;=Настройки!$B$5,$D837&lt;=Настройки!$B$6),$E837,0))</f>
        <v/>
      </c>
      <c r="I837" s="54">
        <f>IF($B837="","",$G837+$H837-$J837)</f>
        <v/>
      </c>
      <c r="J837" s="54">
        <f>IF($B837="","",MAX(0,$E837-MAX(0,SUMIFS(Тех_Движение!$G$2:$G$5111,Тех_Движение!$D$2:$D$5111,$C837,Тех_Движение!$B$2:$B$5111,"&lt;="&amp;Настройки!$B$6)-$F837)))</f>
        <v/>
      </c>
      <c r="K837" s="54">
        <f>IF(OR($B837="",K$3&lt;$D837+Настройки!$B$7),0,MAX(0,$E837-MAX(0,SUMIFS(Тех_Движение!$G$2:$G$5111,Тех_Движение!$D$2:$D$5111,$C837,Тех_Движение!$B$2:$B$5111,"&lt;="&amp;K$3)-$F837)))</f>
        <v/>
      </c>
      <c r="L837" s="54">
        <f>IF(OR($B837="",L$3&lt;$D837+Настройки!$B$7),0,MAX(0,$E837-MAX(0,SUMIFS(Тех_Движение!$G$2:$G$5111,Тех_Движение!$D$2:$D$5111,$C837,Тех_Движение!$B$2:$B$5111,"&lt;="&amp;L$3)-$F837)))</f>
        <v/>
      </c>
      <c r="M837" s="54">
        <f>IF(OR($B837="",M$3&lt;$D837+Настройки!$B$7),0,MAX(0,$E837-MAX(0,SUMIFS(Тех_Движение!$G$2:$G$5111,Тех_Движение!$D$2:$D$5111,$C837,Тех_Движение!$B$2:$B$5111,"&lt;="&amp;M$3)-$F837)))</f>
        <v/>
      </c>
      <c r="N837" s="54">
        <f>IF(OR($B837="",N$3&lt;$D837+Настройки!$B$7),0,MAX(0,$E837-MAX(0,SUMIFS(Тех_Движение!$G$2:$G$5111,Тех_Движение!$D$2:$D$5111,$C837,Тех_Движение!$B$2:$B$5111,"&lt;="&amp;N$3)-$F837)))</f>
        <v/>
      </c>
      <c r="O837" s="54">
        <f>IF(OR($B837="",O$3&lt;$D837+Настройки!$B$7),0,MAX(0,$E837-MAX(0,SUMIFS(Тех_Движение!$G$2:$G$5111,Тех_Движение!$D$2:$D$5111,$C837,Тех_Движение!$B$2:$B$5111,"&lt;="&amp;O$3)-$F837)))</f>
        <v/>
      </c>
      <c r="P837" s="54">
        <f>IF(OR($B837="",P$3&lt;$D837+Настройки!$B$7),0,MAX(0,$E837-MAX(0,SUMIFS(Тех_Движение!$G$2:$G$5111,Тех_Движение!$D$2:$D$5111,$C837,Тех_Движение!$B$2:$B$5111,"&lt;="&amp;P$3)-$F837)))</f>
        <v/>
      </c>
      <c r="Q837" s="54">
        <f>IF(OR($B837="",Q$3&lt;$D837+Настройки!$B$7),0,MAX(0,$E837-MAX(0,SUMIFS(Тех_Движение!$G$2:$G$5111,Тех_Движение!$D$2:$D$5111,$C837,Тех_Движение!$B$2:$B$5111,"&lt;="&amp;Q$3)-$F837)))</f>
        <v/>
      </c>
      <c r="R837" s="54">
        <f>IF($B837="","",SUM($K837:$Q837))</f>
        <v/>
      </c>
      <c r="S837" s="56">
        <f>IF($B837="","",VLOOKUP($C837,Настройки!$A$11:$L$17,9,FALSE))</f>
        <v/>
      </c>
      <c r="T837" s="56">
        <f>IF($B837="","",$R837*$S837)</f>
        <v/>
      </c>
    </row>
    <row r="838">
      <c r="A838" s="20">
        <f>Тех_Движение!$A$835</f>
        <v/>
      </c>
      <c r="B838" s="20">
        <f>IF(Тех_Движение!$F$835&gt;0,Тех_Движение!$I$835,"")</f>
        <v/>
      </c>
      <c r="C838" s="20">
        <f>IF($B838="","",Тех_Движение!$D$835)</f>
        <v/>
      </c>
      <c r="D838" s="42">
        <f>IF($B838="","",Тех_Движение!$B$835)</f>
        <v/>
      </c>
      <c r="E838" s="54">
        <f>IF($B838="","",Тех_Движение!$F$835)</f>
        <v/>
      </c>
      <c r="F838" s="54">
        <f>IF($B838="","",SUMIFS($E$5:$E837,$C$5:$C837,$C838))</f>
        <v/>
      </c>
      <c r="G838" s="54">
        <f>IF($B838="","",MAX(0,$E838-MAX(0,SUMIFS(Тех_Движение!$G$2:$G$5111,Тех_Движение!$D$2:$D$5111,$C838,Тех_Движение!$B$2:$B$5111,"&lt;="&amp;Настройки!$B$5-1)-$F838)))</f>
        <v/>
      </c>
      <c r="H838" s="54">
        <f>IF($B838="","",IF(AND($D838&gt;=Настройки!$B$5,$D838&lt;=Настройки!$B$6),$E838,0))</f>
        <v/>
      </c>
      <c r="I838" s="54">
        <f>IF($B838="","",$G838+$H838-$J838)</f>
        <v/>
      </c>
      <c r="J838" s="54">
        <f>IF($B838="","",MAX(0,$E838-MAX(0,SUMIFS(Тех_Движение!$G$2:$G$5111,Тех_Движение!$D$2:$D$5111,$C838,Тех_Движение!$B$2:$B$5111,"&lt;="&amp;Настройки!$B$6)-$F838)))</f>
        <v/>
      </c>
      <c r="K838" s="54">
        <f>IF(OR($B838="",K$3&lt;$D838+Настройки!$B$7),0,MAX(0,$E838-MAX(0,SUMIFS(Тех_Движение!$G$2:$G$5111,Тех_Движение!$D$2:$D$5111,$C838,Тех_Движение!$B$2:$B$5111,"&lt;="&amp;K$3)-$F838)))</f>
        <v/>
      </c>
      <c r="L838" s="54">
        <f>IF(OR($B838="",L$3&lt;$D838+Настройки!$B$7),0,MAX(0,$E838-MAX(0,SUMIFS(Тех_Движение!$G$2:$G$5111,Тех_Движение!$D$2:$D$5111,$C838,Тех_Движение!$B$2:$B$5111,"&lt;="&amp;L$3)-$F838)))</f>
        <v/>
      </c>
      <c r="M838" s="54">
        <f>IF(OR($B838="",M$3&lt;$D838+Настройки!$B$7),0,MAX(0,$E838-MAX(0,SUMIFS(Тех_Движение!$G$2:$G$5111,Тех_Движение!$D$2:$D$5111,$C838,Тех_Движение!$B$2:$B$5111,"&lt;="&amp;M$3)-$F838)))</f>
        <v/>
      </c>
      <c r="N838" s="54">
        <f>IF(OR($B838="",N$3&lt;$D838+Настройки!$B$7),0,MAX(0,$E838-MAX(0,SUMIFS(Тех_Движение!$G$2:$G$5111,Тех_Движение!$D$2:$D$5111,$C838,Тех_Движение!$B$2:$B$5111,"&lt;="&amp;N$3)-$F838)))</f>
        <v/>
      </c>
      <c r="O838" s="54">
        <f>IF(OR($B838="",O$3&lt;$D838+Настройки!$B$7),0,MAX(0,$E838-MAX(0,SUMIFS(Тех_Движение!$G$2:$G$5111,Тех_Движение!$D$2:$D$5111,$C838,Тех_Движение!$B$2:$B$5111,"&lt;="&amp;O$3)-$F838)))</f>
        <v/>
      </c>
      <c r="P838" s="54">
        <f>IF(OR($B838="",P$3&lt;$D838+Настройки!$B$7),0,MAX(0,$E838-MAX(0,SUMIFS(Тех_Движение!$G$2:$G$5111,Тех_Движение!$D$2:$D$5111,$C838,Тех_Движение!$B$2:$B$5111,"&lt;="&amp;P$3)-$F838)))</f>
        <v/>
      </c>
      <c r="Q838" s="54">
        <f>IF(OR($B838="",Q$3&lt;$D838+Настройки!$B$7),0,MAX(0,$E838-MAX(0,SUMIFS(Тех_Движение!$G$2:$G$5111,Тех_Движение!$D$2:$D$5111,$C838,Тех_Движение!$B$2:$B$5111,"&lt;="&amp;Q$3)-$F838)))</f>
        <v/>
      </c>
      <c r="R838" s="54">
        <f>IF($B838="","",SUM($K838:$Q838))</f>
        <v/>
      </c>
      <c r="S838" s="56">
        <f>IF($B838="","",VLOOKUP($C838,Настройки!$A$11:$L$17,9,FALSE))</f>
        <v/>
      </c>
      <c r="T838" s="56">
        <f>IF($B838="","",$R838*$S838)</f>
        <v/>
      </c>
    </row>
    <row r="839">
      <c r="A839" s="20">
        <f>Тех_Движение!$A$836</f>
        <v/>
      </c>
      <c r="B839" s="20">
        <f>IF(Тех_Движение!$F$836&gt;0,Тех_Движение!$I$836,"")</f>
        <v/>
      </c>
      <c r="C839" s="20">
        <f>IF($B839="","",Тех_Движение!$D$836)</f>
        <v/>
      </c>
      <c r="D839" s="42">
        <f>IF($B839="","",Тех_Движение!$B$836)</f>
        <v/>
      </c>
      <c r="E839" s="54">
        <f>IF($B839="","",Тех_Движение!$F$836)</f>
        <v/>
      </c>
      <c r="F839" s="54">
        <f>IF($B839="","",SUMIFS($E$5:$E838,$C$5:$C838,$C839))</f>
        <v/>
      </c>
      <c r="G839" s="54">
        <f>IF($B839="","",MAX(0,$E839-MAX(0,SUMIFS(Тех_Движение!$G$2:$G$5111,Тех_Движение!$D$2:$D$5111,$C839,Тех_Движение!$B$2:$B$5111,"&lt;="&amp;Настройки!$B$5-1)-$F839)))</f>
        <v/>
      </c>
      <c r="H839" s="54">
        <f>IF($B839="","",IF(AND($D839&gt;=Настройки!$B$5,$D839&lt;=Настройки!$B$6),$E839,0))</f>
        <v/>
      </c>
      <c r="I839" s="54">
        <f>IF($B839="","",$G839+$H839-$J839)</f>
        <v/>
      </c>
      <c r="J839" s="54">
        <f>IF($B839="","",MAX(0,$E839-MAX(0,SUMIFS(Тех_Движение!$G$2:$G$5111,Тех_Движение!$D$2:$D$5111,$C839,Тех_Движение!$B$2:$B$5111,"&lt;="&amp;Настройки!$B$6)-$F839)))</f>
        <v/>
      </c>
      <c r="K839" s="54">
        <f>IF(OR($B839="",K$3&lt;$D839+Настройки!$B$7),0,MAX(0,$E839-MAX(0,SUMIFS(Тех_Движение!$G$2:$G$5111,Тех_Движение!$D$2:$D$5111,$C839,Тех_Движение!$B$2:$B$5111,"&lt;="&amp;K$3)-$F839)))</f>
        <v/>
      </c>
      <c r="L839" s="54">
        <f>IF(OR($B839="",L$3&lt;$D839+Настройки!$B$7),0,MAX(0,$E839-MAX(0,SUMIFS(Тех_Движение!$G$2:$G$5111,Тех_Движение!$D$2:$D$5111,$C839,Тех_Движение!$B$2:$B$5111,"&lt;="&amp;L$3)-$F839)))</f>
        <v/>
      </c>
      <c r="M839" s="54">
        <f>IF(OR($B839="",M$3&lt;$D839+Настройки!$B$7),0,MAX(0,$E839-MAX(0,SUMIFS(Тех_Движение!$G$2:$G$5111,Тех_Движение!$D$2:$D$5111,$C839,Тех_Движение!$B$2:$B$5111,"&lt;="&amp;M$3)-$F839)))</f>
        <v/>
      </c>
      <c r="N839" s="54">
        <f>IF(OR($B839="",N$3&lt;$D839+Настройки!$B$7),0,MAX(0,$E839-MAX(0,SUMIFS(Тех_Движение!$G$2:$G$5111,Тех_Движение!$D$2:$D$5111,$C839,Тех_Движение!$B$2:$B$5111,"&lt;="&amp;N$3)-$F839)))</f>
        <v/>
      </c>
      <c r="O839" s="54">
        <f>IF(OR($B839="",O$3&lt;$D839+Настройки!$B$7),0,MAX(0,$E839-MAX(0,SUMIFS(Тех_Движение!$G$2:$G$5111,Тех_Движение!$D$2:$D$5111,$C839,Тех_Движение!$B$2:$B$5111,"&lt;="&amp;O$3)-$F839)))</f>
        <v/>
      </c>
      <c r="P839" s="54">
        <f>IF(OR($B839="",P$3&lt;$D839+Настройки!$B$7),0,MAX(0,$E839-MAX(0,SUMIFS(Тех_Движение!$G$2:$G$5111,Тех_Движение!$D$2:$D$5111,$C839,Тех_Движение!$B$2:$B$5111,"&lt;="&amp;P$3)-$F839)))</f>
        <v/>
      </c>
      <c r="Q839" s="54">
        <f>IF(OR($B839="",Q$3&lt;$D839+Настройки!$B$7),0,MAX(0,$E839-MAX(0,SUMIFS(Тех_Движение!$G$2:$G$5111,Тех_Движение!$D$2:$D$5111,$C839,Тех_Движение!$B$2:$B$5111,"&lt;="&amp;Q$3)-$F839)))</f>
        <v/>
      </c>
      <c r="R839" s="54">
        <f>IF($B839="","",SUM($K839:$Q839))</f>
        <v/>
      </c>
      <c r="S839" s="56">
        <f>IF($B839="","",VLOOKUP($C839,Настройки!$A$11:$L$17,9,FALSE))</f>
        <v/>
      </c>
      <c r="T839" s="56">
        <f>IF($B839="","",$R839*$S839)</f>
        <v/>
      </c>
    </row>
    <row r="840">
      <c r="A840" s="20">
        <f>Тех_Движение!$A$837</f>
        <v/>
      </c>
      <c r="B840" s="20">
        <f>IF(Тех_Движение!$F$837&gt;0,Тех_Движение!$I$837,"")</f>
        <v/>
      </c>
      <c r="C840" s="20">
        <f>IF($B840="","",Тех_Движение!$D$837)</f>
        <v/>
      </c>
      <c r="D840" s="42">
        <f>IF($B840="","",Тех_Движение!$B$837)</f>
        <v/>
      </c>
      <c r="E840" s="54">
        <f>IF($B840="","",Тех_Движение!$F$837)</f>
        <v/>
      </c>
      <c r="F840" s="54">
        <f>IF($B840="","",SUMIFS($E$5:$E839,$C$5:$C839,$C840))</f>
        <v/>
      </c>
      <c r="G840" s="54">
        <f>IF($B840="","",MAX(0,$E840-MAX(0,SUMIFS(Тех_Движение!$G$2:$G$5111,Тех_Движение!$D$2:$D$5111,$C840,Тех_Движение!$B$2:$B$5111,"&lt;="&amp;Настройки!$B$5-1)-$F840)))</f>
        <v/>
      </c>
      <c r="H840" s="54">
        <f>IF($B840="","",IF(AND($D840&gt;=Настройки!$B$5,$D840&lt;=Настройки!$B$6),$E840,0))</f>
        <v/>
      </c>
      <c r="I840" s="54">
        <f>IF($B840="","",$G840+$H840-$J840)</f>
        <v/>
      </c>
      <c r="J840" s="54">
        <f>IF($B840="","",MAX(0,$E840-MAX(0,SUMIFS(Тех_Движение!$G$2:$G$5111,Тех_Движение!$D$2:$D$5111,$C840,Тех_Движение!$B$2:$B$5111,"&lt;="&amp;Настройки!$B$6)-$F840)))</f>
        <v/>
      </c>
      <c r="K840" s="54">
        <f>IF(OR($B840="",K$3&lt;$D840+Настройки!$B$7),0,MAX(0,$E840-MAX(0,SUMIFS(Тех_Движение!$G$2:$G$5111,Тех_Движение!$D$2:$D$5111,$C840,Тех_Движение!$B$2:$B$5111,"&lt;="&amp;K$3)-$F840)))</f>
        <v/>
      </c>
      <c r="L840" s="54">
        <f>IF(OR($B840="",L$3&lt;$D840+Настройки!$B$7),0,MAX(0,$E840-MAX(0,SUMIFS(Тех_Движение!$G$2:$G$5111,Тех_Движение!$D$2:$D$5111,$C840,Тех_Движение!$B$2:$B$5111,"&lt;="&amp;L$3)-$F840)))</f>
        <v/>
      </c>
      <c r="M840" s="54">
        <f>IF(OR($B840="",M$3&lt;$D840+Настройки!$B$7),0,MAX(0,$E840-MAX(0,SUMIFS(Тех_Движение!$G$2:$G$5111,Тех_Движение!$D$2:$D$5111,$C840,Тех_Движение!$B$2:$B$5111,"&lt;="&amp;M$3)-$F840)))</f>
        <v/>
      </c>
      <c r="N840" s="54">
        <f>IF(OR($B840="",N$3&lt;$D840+Настройки!$B$7),0,MAX(0,$E840-MAX(0,SUMIFS(Тех_Движение!$G$2:$G$5111,Тех_Движение!$D$2:$D$5111,$C840,Тех_Движение!$B$2:$B$5111,"&lt;="&amp;N$3)-$F840)))</f>
        <v/>
      </c>
      <c r="O840" s="54">
        <f>IF(OR($B840="",O$3&lt;$D840+Настройки!$B$7),0,MAX(0,$E840-MAX(0,SUMIFS(Тех_Движение!$G$2:$G$5111,Тех_Движение!$D$2:$D$5111,$C840,Тех_Движение!$B$2:$B$5111,"&lt;="&amp;O$3)-$F840)))</f>
        <v/>
      </c>
      <c r="P840" s="54">
        <f>IF(OR($B840="",P$3&lt;$D840+Настройки!$B$7),0,MAX(0,$E840-MAX(0,SUMIFS(Тех_Движение!$G$2:$G$5111,Тех_Движение!$D$2:$D$5111,$C840,Тех_Движение!$B$2:$B$5111,"&lt;="&amp;P$3)-$F840)))</f>
        <v/>
      </c>
      <c r="Q840" s="54">
        <f>IF(OR($B840="",Q$3&lt;$D840+Настройки!$B$7),0,MAX(0,$E840-MAX(0,SUMIFS(Тех_Движение!$G$2:$G$5111,Тех_Движение!$D$2:$D$5111,$C840,Тех_Движение!$B$2:$B$5111,"&lt;="&amp;Q$3)-$F840)))</f>
        <v/>
      </c>
      <c r="R840" s="54">
        <f>IF($B840="","",SUM($K840:$Q840))</f>
        <v/>
      </c>
      <c r="S840" s="56">
        <f>IF($B840="","",VLOOKUP($C840,Настройки!$A$11:$L$17,9,FALSE))</f>
        <v/>
      </c>
      <c r="T840" s="56">
        <f>IF($B840="","",$R840*$S840)</f>
        <v/>
      </c>
    </row>
    <row r="841">
      <c r="A841" s="20">
        <f>Тех_Движение!$A$838</f>
        <v/>
      </c>
      <c r="B841" s="20">
        <f>IF(Тех_Движение!$F$838&gt;0,Тех_Движение!$I$838,"")</f>
        <v/>
      </c>
      <c r="C841" s="20">
        <f>IF($B841="","",Тех_Движение!$D$838)</f>
        <v/>
      </c>
      <c r="D841" s="42">
        <f>IF($B841="","",Тех_Движение!$B$838)</f>
        <v/>
      </c>
      <c r="E841" s="54">
        <f>IF($B841="","",Тех_Движение!$F$838)</f>
        <v/>
      </c>
      <c r="F841" s="54">
        <f>IF($B841="","",SUMIFS($E$5:$E840,$C$5:$C840,$C841))</f>
        <v/>
      </c>
      <c r="G841" s="54">
        <f>IF($B841="","",MAX(0,$E841-MAX(0,SUMIFS(Тех_Движение!$G$2:$G$5111,Тех_Движение!$D$2:$D$5111,$C841,Тех_Движение!$B$2:$B$5111,"&lt;="&amp;Настройки!$B$5-1)-$F841)))</f>
        <v/>
      </c>
      <c r="H841" s="54">
        <f>IF($B841="","",IF(AND($D841&gt;=Настройки!$B$5,$D841&lt;=Настройки!$B$6),$E841,0))</f>
        <v/>
      </c>
      <c r="I841" s="54">
        <f>IF($B841="","",$G841+$H841-$J841)</f>
        <v/>
      </c>
      <c r="J841" s="54">
        <f>IF($B841="","",MAX(0,$E841-MAX(0,SUMIFS(Тех_Движение!$G$2:$G$5111,Тех_Движение!$D$2:$D$5111,$C841,Тех_Движение!$B$2:$B$5111,"&lt;="&amp;Настройки!$B$6)-$F841)))</f>
        <v/>
      </c>
      <c r="K841" s="54">
        <f>IF(OR($B841="",K$3&lt;$D841+Настройки!$B$7),0,MAX(0,$E841-MAX(0,SUMIFS(Тех_Движение!$G$2:$G$5111,Тех_Движение!$D$2:$D$5111,$C841,Тех_Движение!$B$2:$B$5111,"&lt;="&amp;K$3)-$F841)))</f>
        <v/>
      </c>
      <c r="L841" s="54">
        <f>IF(OR($B841="",L$3&lt;$D841+Настройки!$B$7),0,MAX(0,$E841-MAX(0,SUMIFS(Тех_Движение!$G$2:$G$5111,Тех_Движение!$D$2:$D$5111,$C841,Тех_Движение!$B$2:$B$5111,"&lt;="&amp;L$3)-$F841)))</f>
        <v/>
      </c>
      <c r="M841" s="54">
        <f>IF(OR($B841="",M$3&lt;$D841+Настройки!$B$7),0,MAX(0,$E841-MAX(0,SUMIFS(Тех_Движение!$G$2:$G$5111,Тех_Движение!$D$2:$D$5111,$C841,Тех_Движение!$B$2:$B$5111,"&lt;="&amp;M$3)-$F841)))</f>
        <v/>
      </c>
      <c r="N841" s="54">
        <f>IF(OR($B841="",N$3&lt;$D841+Настройки!$B$7),0,MAX(0,$E841-MAX(0,SUMIFS(Тех_Движение!$G$2:$G$5111,Тех_Движение!$D$2:$D$5111,$C841,Тех_Движение!$B$2:$B$5111,"&lt;="&amp;N$3)-$F841)))</f>
        <v/>
      </c>
      <c r="O841" s="54">
        <f>IF(OR($B841="",O$3&lt;$D841+Настройки!$B$7),0,MAX(0,$E841-MAX(0,SUMIFS(Тех_Движение!$G$2:$G$5111,Тех_Движение!$D$2:$D$5111,$C841,Тех_Движение!$B$2:$B$5111,"&lt;="&amp;O$3)-$F841)))</f>
        <v/>
      </c>
      <c r="P841" s="54">
        <f>IF(OR($B841="",P$3&lt;$D841+Настройки!$B$7),0,MAX(0,$E841-MAX(0,SUMIFS(Тех_Движение!$G$2:$G$5111,Тех_Движение!$D$2:$D$5111,$C841,Тех_Движение!$B$2:$B$5111,"&lt;="&amp;P$3)-$F841)))</f>
        <v/>
      </c>
      <c r="Q841" s="54">
        <f>IF(OR($B841="",Q$3&lt;$D841+Настройки!$B$7),0,MAX(0,$E841-MAX(0,SUMIFS(Тех_Движение!$G$2:$G$5111,Тех_Движение!$D$2:$D$5111,$C841,Тех_Движение!$B$2:$B$5111,"&lt;="&amp;Q$3)-$F841)))</f>
        <v/>
      </c>
      <c r="R841" s="54">
        <f>IF($B841="","",SUM($K841:$Q841))</f>
        <v/>
      </c>
      <c r="S841" s="56">
        <f>IF($B841="","",VLOOKUP($C841,Настройки!$A$11:$L$17,9,FALSE))</f>
        <v/>
      </c>
      <c r="T841" s="56">
        <f>IF($B841="","",$R841*$S841)</f>
        <v/>
      </c>
    </row>
    <row r="842">
      <c r="A842" s="20">
        <f>Тех_Движение!$A$839</f>
        <v/>
      </c>
      <c r="B842" s="20">
        <f>IF(Тех_Движение!$F$839&gt;0,Тех_Движение!$I$839,"")</f>
        <v/>
      </c>
      <c r="C842" s="20">
        <f>IF($B842="","",Тех_Движение!$D$839)</f>
        <v/>
      </c>
      <c r="D842" s="42">
        <f>IF($B842="","",Тех_Движение!$B$839)</f>
        <v/>
      </c>
      <c r="E842" s="54">
        <f>IF($B842="","",Тех_Движение!$F$839)</f>
        <v/>
      </c>
      <c r="F842" s="54">
        <f>IF($B842="","",SUMIFS($E$5:$E841,$C$5:$C841,$C842))</f>
        <v/>
      </c>
      <c r="G842" s="54">
        <f>IF($B842="","",MAX(0,$E842-MAX(0,SUMIFS(Тех_Движение!$G$2:$G$5111,Тех_Движение!$D$2:$D$5111,$C842,Тех_Движение!$B$2:$B$5111,"&lt;="&amp;Настройки!$B$5-1)-$F842)))</f>
        <v/>
      </c>
      <c r="H842" s="54">
        <f>IF($B842="","",IF(AND($D842&gt;=Настройки!$B$5,$D842&lt;=Настройки!$B$6),$E842,0))</f>
        <v/>
      </c>
      <c r="I842" s="54">
        <f>IF($B842="","",$G842+$H842-$J842)</f>
        <v/>
      </c>
      <c r="J842" s="54">
        <f>IF($B842="","",MAX(0,$E842-MAX(0,SUMIFS(Тех_Движение!$G$2:$G$5111,Тех_Движение!$D$2:$D$5111,$C842,Тех_Движение!$B$2:$B$5111,"&lt;="&amp;Настройки!$B$6)-$F842)))</f>
        <v/>
      </c>
      <c r="K842" s="54">
        <f>IF(OR($B842="",K$3&lt;$D842+Настройки!$B$7),0,MAX(0,$E842-MAX(0,SUMIFS(Тех_Движение!$G$2:$G$5111,Тех_Движение!$D$2:$D$5111,$C842,Тех_Движение!$B$2:$B$5111,"&lt;="&amp;K$3)-$F842)))</f>
        <v/>
      </c>
      <c r="L842" s="54">
        <f>IF(OR($B842="",L$3&lt;$D842+Настройки!$B$7),0,MAX(0,$E842-MAX(0,SUMIFS(Тех_Движение!$G$2:$G$5111,Тех_Движение!$D$2:$D$5111,$C842,Тех_Движение!$B$2:$B$5111,"&lt;="&amp;L$3)-$F842)))</f>
        <v/>
      </c>
      <c r="M842" s="54">
        <f>IF(OR($B842="",M$3&lt;$D842+Настройки!$B$7),0,MAX(0,$E842-MAX(0,SUMIFS(Тех_Движение!$G$2:$G$5111,Тех_Движение!$D$2:$D$5111,$C842,Тех_Движение!$B$2:$B$5111,"&lt;="&amp;M$3)-$F842)))</f>
        <v/>
      </c>
      <c r="N842" s="54">
        <f>IF(OR($B842="",N$3&lt;$D842+Настройки!$B$7),0,MAX(0,$E842-MAX(0,SUMIFS(Тех_Движение!$G$2:$G$5111,Тех_Движение!$D$2:$D$5111,$C842,Тех_Движение!$B$2:$B$5111,"&lt;="&amp;N$3)-$F842)))</f>
        <v/>
      </c>
      <c r="O842" s="54">
        <f>IF(OR($B842="",O$3&lt;$D842+Настройки!$B$7),0,MAX(0,$E842-MAX(0,SUMIFS(Тех_Движение!$G$2:$G$5111,Тех_Движение!$D$2:$D$5111,$C842,Тех_Движение!$B$2:$B$5111,"&lt;="&amp;O$3)-$F842)))</f>
        <v/>
      </c>
      <c r="P842" s="54">
        <f>IF(OR($B842="",P$3&lt;$D842+Настройки!$B$7),0,MAX(0,$E842-MAX(0,SUMIFS(Тех_Движение!$G$2:$G$5111,Тех_Движение!$D$2:$D$5111,$C842,Тех_Движение!$B$2:$B$5111,"&lt;="&amp;P$3)-$F842)))</f>
        <v/>
      </c>
      <c r="Q842" s="54">
        <f>IF(OR($B842="",Q$3&lt;$D842+Настройки!$B$7),0,MAX(0,$E842-MAX(0,SUMIFS(Тех_Движение!$G$2:$G$5111,Тех_Движение!$D$2:$D$5111,$C842,Тех_Движение!$B$2:$B$5111,"&lt;="&amp;Q$3)-$F842)))</f>
        <v/>
      </c>
      <c r="R842" s="54">
        <f>IF($B842="","",SUM($K842:$Q842))</f>
        <v/>
      </c>
      <c r="S842" s="56">
        <f>IF($B842="","",VLOOKUP($C842,Настройки!$A$11:$L$17,9,FALSE))</f>
        <v/>
      </c>
      <c r="T842" s="56">
        <f>IF($B842="","",$R842*$S842)</f>
        <v/>
      </c>
    </row>
    <row r="843">
      <c r="A843" s="20">
        <f>Тех_Движение!$A$840</f>
        <v/>
      </c>
      <c r="B843" s="20">
        <f>IF(Тех_Движение!$F$840&gt;0,Тех_Движение!$I$840,"")</f>
        <v/>
      </c>
      <c r="C843" s="20">
        <f>IF($B843="","",Тех_Движение!$D$840)</f>
        <v/>
      </c>
      <c r="D843" s="42">
        <f>IF($B843="","",Тех_Движение!$B$840)</f>
        <v/>
      </c>
      <c r="E843" s="54">
        <f>IF($B843="","",Тех_Движение!$F$840)</f>
        <v/>
      </c>
      <c r="F843" s="54">
        <f>IF($B843="","",SUMIFS($E$5:$E842,$C$5:$C842,$C843))</f>
        <v/>
      </c>
      <c r="G843" s="54">
        <f>IF($B843="","",MAX(0,$E843-MAX(0,SUMIFS(Тех_Движение!$G$2:$G$5111,Тех_Движение!$D$2:$D$5111,$C843,Тех_Движение!$B$2:$B$5111,"&lt;="&amp;Настройки!$B$5-1)-$F843)))</f>
        <v/>
      </c>
      <c r="H843" s="54">
        <f>IF($B843="","",IF(AND($D843&gt;=Настройки!$B$5,$D843&lt;=Настройки!$B$6),$E843,0))</f>
        <v/>
      </c>
      <c r="I843" s="54">
        <f>IF($B843="","",$G843+$H843-$J843)</f>
        <v/>
      </c>
      <c r="J843" s="54">
        <f>IF($B843="","",MAX(0,$E843-MAX(0,SUMIFS(Тех_Движение!$G$2:$G$5111,Тех_Движение!$D$2:$D$5111,$C843,Тех_Движение!$B$2:$B$5111,"&lt;="&amp;Настройки!$B$6)-$F843)))</f>
        <v/>
      </c>
      <c r="K843" s="54">
        <f>IF(OR($B843="",K$3&lt;$D843+Настройки!$B$7),0,MAX(0,$E843-MAX(0,SUMIFS(Тех_Движение!$G$2:$G$5111,Тех_Движение!$D$2:$D$5111,$C843,Тех_Движение!$B$2:$B$5111,"&lt;="&amp;K$3)-$F843)))</f>
        <v/>
      </c>
      <c r="L843" s="54">
        <f>IF(OR($B843="",L$3&lt;$D843+Настройки!$B$7),0,MAX(0,$E843-MAX(0,SUMIFS(Тех_Движение!$G$2:$G$5111,Тех_Движение!$D$2:$D$5111,$C843,Тех_Движение!$B$2:$B$5111,"&lt;="&amp;L$3)-$F843)))</f>
        <v/>
      </c>
      <c r="M843" s="54">
        <f>IF(OR($B843="",M$3&lt;$D843+Настройки!$B$7),0,MAX(0,$E843-MAX(0,SUMIFS(Тех_Движение!$G$2:$G$5111,Тех_Движение!$D$2:$D$5111,$C843,Тех_Движение!$B$2:$B$5111,"&lt;="&amp;M$3)-$F843)))</f>
        <v/>
      </c>
      <c r="N843" s="54">
        <f>IF(OR($B843="",N$3&lt;$D843+Настройки!$B$7),0,MAX(0,$E843-MAX(0,SUMIFS(Тех_Движение!$G$2:$G$5111,Тех_Движение!$D$2:$D$5111,$C843,Тех_Движение!$B$2:$B$5111,"&lt;="&amp;N$3)-$F843)))</f>
        <v/>
      </c>
      <c r="O843" s="54">
        <f>IF(OR($B843="",O$3&lt;$D843+Настройки!$B$7),0,MAX(0,$E843-MAX(0,SUMIFS(Тех_Движение!$G$2:$G$5111,Тех_Движение!$D$2:$D$5111,$C843,Тех_Движение!$B$2:$B$5111,"&lt;="&amp;O$3)-$F843)))</f>
        <v/>
      </c>
      <c r="P843" s="54">
        <f>IF(OR($B843="",P$3&lt;$D843+Настройки!$B$7),0,MAX(0,$E843-MAX(0,SUMIFS(Тех_Движение!$G$2:$G$5111,Тех_Движение!$D$2:$D$5111,$C843,Тех_Движение!$B$2:$B$5111,"&lt;="&amp;P$3)-$F843)))</f>
        <v/>
      </c>
      <c r="Q843" s="54">
        <f>IF(OR($B843="",Q$3&lt;$D843+Настройки!$B$7),0,MAX(0,$E843-MAX(0,SUMIFS(Тех_Движение!$G$2:$G$5111,Тех_Движение!$D$2:$D$5111,$C843,Тех_Движение!$B$2:$B$5111,"&lt;="&amp;Q$3)-$F843)))</f>
        <v/>
      </c>
      <c r="R843" s="54">
        <f>IF($B843="","",SUM($K843:$Q843))</f>
        <v/>
      </c>
      <c r="S843" s="56">
        <f>IF($B843="","",VLOOKUP($C843,Настройки!$A$11:$L$17,9,FALSE))</f>
        <v/>
      </c>
      <c r="T843" s="56">
        <f>IF($B843="","",$R843*$S843)</f>
        <v/>
      </c>
    </row>
    <row r="844">
      <c r="A844" s="20">
        <f>Тех_Движение!$A$841</f>
        <v/>
      </c>
      <c r="B844" s="20">
        <f>IF(Тех_Движение!$F$841&gt;0,Тех_Движение!$I$841,"")</f>
        <v/>
      </c>
      <c r="C844" s="20">
        <f>IF($B844="","",Тех_Движение!$D$841)</f>
        <v/>
      </c>
      <c r="D844" s="42">
        <f>IF($B844="","",Тех_Движение!$B$841)</f>
        <v/>
      </c>
      <c r="E844" s="54">
        <f>IF($B844="","",Тех_Движение!$F$841)</f>
        <v/>
      </c>
      <c r="F844" s="54">
        <f>IF($B844="","",SUMIFS($E$5:$E843,$C$5:$C843,$C844))</f>
        <v/>
      </c>
      <c r="G844" s="54">
        <f>IF($B844="","",MAX(0,$E844-MAX(0,SUMIFS(Тех_Движение!$G$2:$G$5111,Тех_Движение!$D$2:$D$5111,$C844,Тех_Движение!$B$2:$B$5111,"&lt;="&amp;Настройки!$B$5-1)-$F844)))</f>
        <v/>
      </c>
      <c r="H844" s="54">
        <f>IF($B844="","",IF(AND($D844&gt;=Настройки!$B$5,$D844&lt;=Настройки!$B$6),$E844,0))</f>
        <v/>
      </c>
      <c r="I844" s="54">
        <f>IF($B844="","",$G844+$H844-$J844)</f>
        <v/>
      </c>
      <c r="J844" s="54">
        <f>IF($B844="","",MAX(0,$E844-MAX(0,SUMIFS(Тех_Движение!$G$2:$G$5111,Тех_Движение!$D$2:$D$5111,$C844,Тех_Движение!$B$2:$B$5111,"&lt;="&amp;Настройки!$B$6)-$F844)))</f>
        <v/>
      </c>
      <c r="K844" s="54">
        <f>IF(OR($B844="",K$3&lt;$D844+Настройки!$B$7),0,MAX(0,$E844-MAX(0,SUMIFS(Тех_Движение!$G$2:$G$5111,Тех_Движение!$D$2:$D$5111,$C844,Тех_Движение!$B$2:$B$5111,"&lt;="&amp;K$3)-$F844)))</f>
        <v/>
      </c>
      <c r="L844" s="54">
        <f>IF(OR($B844="",L$3&lt;$D844+Настройки!$B$7),0,MAX(0,$E844-MAX(0,SUMIFS(Тех_Движение!$G$2:$G$5111,Тех_Движение!$D$2:$D$5111,$C844,Тех_Движение!$B$2:$B$5111,"&lt;="&amp;L$3)-$F844)))</f>
        <v/>
      </c>
      <c r="M844" s="54">
        <f>IF(OR($B844="",M$3&lt;$D844+Настройки!$B$7),0,MAX(0,$E844-MAX(0,SUMIFS(Тех_Движение!$G$2:$G$5111,Тех_Движение!$D$2:$D$5111,$C844,Тех_Движение!$B$2:$B$5111,"&lt;="&amp;M$3)-$F844)))</f>
        <v/>
      </c>
      <c r="N844" s="54">
        <f>IF(OR($B844="",N$3&lt;$D844+Настройки!$B$7),0,MAX(0,$E844-MAX(0,SUMIFS(Тех_Движение!$G$2:$G$5111,Тех_Движение!$D$2:$D$5111,$C844,Тех_Движение!$B$2:$B$5111,"&lt;="&amp;N$3)-$F844)))</f>
        <v/>
      </c>
      <c r="O844" s="54">
        <f>IF(OR($B844="",O$3&lt;$D844+Настройки!$B$7),0,MAX(0,$E844-MAX(0,SUMIFS(Тех_Движение!$G$2:$G$5111,Тех_Движение!$D$2:$D$5111,$C844,Тех_Движение!$B$2:$B$5111,"&lt;="&amp;O$3)-$F844)))</f>
        <v/>
      </c>
      <c r="P844" s="54">
        <f>IF(OR($B844="",P$3&lt;$D844+Настройки!$B$7),0,MAX(0,$E844-MAX(0,SUMIFS(Тех_Движение!$G$2:$G$5111,Тех_Движение!$D$2:$D$5111,$C844,Тех_Движение!$B$2:$B$5111,"&lt;="&amp;P$3)-$F844)))</f>
        <v/>
      </c>
      <c r="Q844" s="54">
        <f>IF(OR($B844="",Q$3&lt;$D844+Настройки!$B$7),0,MAX(0,$E844-MAX(0,SUMIFS(Тех_Движение!$G$2:$G$5111,Тех_Движение!$D$2:$D$5111,$C844,Тех_Движение!$B$2:$B$5111,"&lt;="&amp;Q$3)-$F844)))</f>
        <v/>
      </c>
      <c r="R844" s="54">
        <f>IF($B844="","",SUM($K844:$Q844))</f>
        <v/>
      </c>
      <c r="S844" s="56">
        <f>IF($B844="","",VLOOKUP($C844,Настройки!$A$11:$L$17,9,FALSE))</f>
        <v/>
      </c>
      <c r="T844" s="56">
        <f>IF($B844="","",$R844*$S844)</f>
        <v/>
      </c>
    </row>
    <row r="845">
      <c r="A845" s="20">
        <f>Тех_Движение!$A$842</f>
        <v/>
      </c>
      <c r="B845" s="20">
        <f>IF(Тех_Движение!$F$842&gt;0,Тех_Движение!$I$842,"")</f>
        <v/>
      </c>
      <c r="C845" s="20">
        <f>IF($B845="","",Тех_Движение!$D$842)</f>
        <v/>
      </c>
      <c r="D845" s="42">
        <f>IF($B845="","",Тех_Движение!$B$842)</f>
        <v/>
      </c>
      <c r="E845" s="54">
        <f>IF($B845="","",Тех_Движение!$F$842)</f>
        <v/>
      </c>
      <c r="F845" s="54">
        <f>IF($B845="","",SUMIFS($E$5:$E844,$C$5:$C844,$C845))</f>
        <v/>
      </c>
      <c r="G845" s="54">
        <f>IF($B845="","",MAX(0,$E845-MAX(0,SUMIFS(Тех_Движение!$G$2:$G$5111,Тех_Движение!$D$2:$D$5111,$C845,Тех_Движение!$B$2:$B$5111,"&lt;="&amp;Настройки!$B$5-1)-$F845)))</f>
        <v/>
      </c>
      <c r="H845" s="54">
        <f>IF($B845="","",IF(AND($D845&gt;=Настройки!$B$5,$D845&lt;=Настройки!$B$6),$E845,0))</f>
        <v/>
      </c>
      <c r="I845" s="54">
        <f>IF($B845="","",$G845+$H845-$J845)</f>
        <v/>
      </c>
      <c r="J845" s="54">
        <f>IF($B845="","",MAX(0,$E845-MAX(0,SUMIFS(Тех_Движение!$G$2:$G$5111,Тех_Движение!$D$2:$D$5111,$C845,Тех_Движение!$B$2:$B$5111,"&lt;="&amp;Настройки!$B$6)-$F845)))</f>
        <v/>
      </c>
      <c r="K845" s="54">
        <f>IF(OR($B845="",K$3&lt;$D845+Настройки!$B$7),0,MAX(0,$E845-MAX(0,SUMIFS(Тех_Движение!$G$2:$G$5111,Тех_Движение!$D$2:$D$5111,$C845,Тех_Движение!$B$2:$B$5111,"&lt;="&amp;K$3)-$F845)))</f>
        <v/>
      </c>
      <c r="L845" s="54">
        <f>IF(OR($B845="",L$3&lt;$D845+Настройки!$B$7),0,MAX(0,$E845-MAX(0,SUMIFS(Тех_Движение!$G$2:$G$5111,Тех_Движение!$D$2:$D$5111,$C845,Тех_Движение!$B$2:$B$5111,"&lt;="&amp;L$3)-$F845)))</f>
        <v/>
      </c>
      <c r="M845" s="54">
        <f>IF(OR($B845="",M$3&lt;$D845+Настройки!$B$7),0,MAX(0,$E845-MAX(0,SUMIFS(Тех_Движение!$G$2:$G$5111,Тех_Движение!$D$2:$D$5111,$C845,Тех_Движение!$B$2:$B$5111,"&lt;="&amp;M$3)-$F845)))</f>
        <v/>
      </c>
      <c r="N845" s="54">
        <f>IF(OR($B845="",N$3&lt;$D845+Настройки!$B$7),0,MAX(0,$E845-MAX(0,SUMIFS(Тех_Движение!$G$2:$G$5111,Тех_Движение!$D$2:$D$5111,$C845,Тех_Движение!$B$2:$B$5111,"&lt;="&amp;N$3)-$F845)))</f>
        <v/>
      </c>
      <c r="O845" s="54">
        <f>IF(OR($B845="",O$3&lt;$D845+Настройки!$B$7),0,MAX(0,$E845-MAX(0,SUMIFS(Тех_Движение!$G$2:$G$5111,Тех_Движение!$D$2:$D$5111,$C845,Тех_Движение!$B$2:$B$5111,"&lt;="&amp;O$3)-$F845)))</f>
        <v/>
      </c>
      <c r="P845" s="54">
        <f>IF(OR($B845="",P$3&lt;$D845+Настройки!$B$7),0,MAX(0,$E845-MAX(0,SUMIFS(Тех_Движение!$G$2:$G$5111,Тех_Движение!$D$2:$D$5111,$C845,Тех_Движение!$B$2:$B$5111,"&lt;="&amp;P$3)-$F845)))</f>
        <v/>
      </c>
      <c r="Q845" s="54">
        <f>IF(OR($B845="",Q$3&lt;$D845+Настройки!$B$7),0,MAX(0,$E845-MAX(0,SUMIFS(Тех_Движение!$G$2:$G$5111,Тех_Движение!$D$2:$D$5111,$C845,Тех_Движение!$B$2:$B$5111,"&lt;="&amp;Q$3)-$F845)))</f>
        <v/>
      </c>
      <c r="R845" s="54">
        <f>IF($B845="","",SUM($K845:$Q845))</f>
        <v/>
      </c>
      <c r="S845" s="56">
        <f>IF($B845="","",VLOOKUP($C845,Настройки!$A$11:$L$17,9,FALSE))</f>
        <v/>
      </c>
      <c r="T845" s="56">
        <f>IF($B845="","",$R845*$S845)</f>
        <v/>
      </c>
    </row>
    <row r="846">
      <c r="A846" s="20">
        <f>Тех_Движение!$A$843</f>
        <v/>
      </c>
      <c r="B846" s="20">
        <f>IF(Тех_Движение!$F$843&gt;0,Тех_Движение!$I$843,"")</f>
        <v/>
      </c>
      <c r="C846" s="20">
        <f>IF($B846="","",Тех_Движение!$D$843)</f>
        <v/>
      </c>
      <c r="D846" s="42">
        <f>IF($B846="","",Тех_Движение!$B$843)</f>
        <v/>
      </c>
      <c r="E846" s="54">
        <f>IF($B846="","",Тех_Движение!$F$843)</f>
        <v/>
      </c>
      <c r="F846" s="54">
        <f>IF($B846="","",SUMIFS($E$5:$E845,$C$5:$C845,$C846))</f>
        <v/>
      </c>
      <c r="G846" s="54">
        <f>IF($B846="","",MAX(0,$E846-MAX(0,SUMIFS(Тех_Движение!$G$2:$G$5111,Тех_Движение!$D$2:$D$5111,$C846,Тех_Движение!$B$2:$B$5111,"&lt;="&amp;Настройки!$B$5-1)-$F846)))</f>
        <v/>
      </c>
      <c r="H846" s="54">
        <f>IF($B846="","",IF(AND($D846&gt;=Настройки!$B$5,$D846&lt;=Настройки!$B$6),$E846,0))</f>
        <v/>
      </c>
      <c r="I846" s="54">
        <f>IF($B846="","",$G846+$H846-$J846)</f>
        <v/>
      </c>
      <c r="J846" s="54">
        <f>IF($B846="","",MAX(0,$E846-MAX(0,SUMIFS(Тех_Движение!$G$2:$G$5111,Тех_Движение!$D$2:$D$5111,$C846,Тех_Движение!$B$2:$B$5111,"&lt;="&amp;Настройки!$B$6)-$F846)))</f>
        <v/>
      </c>
      <c r="K846" s="54">
        <f>IF(OR($B846="",K$3&lt;$D846+Настройки!$B$7),0,MAX(0,$E846-MAX(0,SUMIFS(Тех_Движение!$G$2:$G$5111,Тех_Движение!$D$2:$D$5111,$C846,Тех_Движение!$B$2:$B$5111,"&lt;="&amp;K$3)-$F846)))</f>
        <v/>
      </c>
      <c r="L846" s="54">
        <f>IF(OR($B846="",L$3&lt;$D846+Настройки!$B$7),0,MAX(0,$E846-MAX(0,SUMIFS(Тех_Движение!$G$2:$G$5111,Тех_Движение!$D$2:$D$5111,$C846,Тех_Движение!$B$2:$B$5111,"&lt;="&amp;L$3)-$F846)))</f>
        <v/>
      </c>
      <c r="M846" s="54">
        <f>IF(OR($B846="",M$3&lt;$D846+Настройки!$B$7),0,MAX(0,$E846-MAX(0,SUMIFS(Тех_Движение!$G$2:$G$5111,Тех_Движение!$D$2:$D$5111,$C846,Тех_Движение!$B$2:$B$5111,"&lt;="&amp;M$3)-$F846)))</f>
        <v/>
      </c>
      <c r="N846" s="54">
        <f>IF(OR($B846="",N$3&lt;$D846+Настройки!$B$7),0,MAX(0,$E846-MAX(0,SUMIFS(Тех_Движение!$G$2:$G$5111,Тех_Движение!$D$2:$D$5111,$C846,Тех_Движение!$B$2:$B$5111,"&lt;="&amp;N$3)-$F846)))</f>
        <v/>
      </c>
      <c r="O846" s="54">
        <f>IF(OR($B846="",O$3&lt;$D846+Настройки!$B$7),0,MAX(0,$E846-MAX(0,SUMIFS(Тех_Движение!$G$2:$G$5111,Тех_Движение!$D$2:$D$5111,$C846,Тех_Движение!$B$2:$B$5111,"&lt;="&amp;O$3)-$F846)))</f>
        <v/>
      </c>
      <c r="P846" s="54">
        <f>IF(OR($B846="",P$3&lt;$D846+Настройки!$B$7),0,MAX(0,$E846-MAX(0,SUMIFS(Тех_Движение!$G$2:$G$5111,Тех_Движение!$D$2:$D$5111,$C846,Тех_Движение!$B$2:$B$5111,"&lt;="&amp;P$3)-$F846)))</f>
        <v/>
      </c>
      <c r="Q846" s="54">
        <f>IF(OR($B846="",Q$3&lt;$D846+Настройки!$B$7),0,MAX(0,$E846-MAX(0,SUMIFS(Тех_Движение!$G$2:$G$5111,Тех_Движение!$D$2:$D$5111,$C846,Тех_Движение!$B$2:$B$5111,"&lt;="&amp;Q$3)-$F846)))</f>
        <v/>
      </c>
      <c r="R846" s="54">
        <f>IF($B846="","",SUM($K846:$Q846))</f>
        <v/>
      </c>
      <c r="S846" s="56">
        <f>IF($B846="","",VLOOKUP($C846,Настройки!$A$11:$L$17,9,FALSE))</f>
        <v/>
      </c>
      <c r="T846" s="56">
        <f>IF($B846="","",$R846*$S846)</f>
        <v/>
      </c>
    </row>
    <row r="847">
      <c r="A847" s="20">
        <f>Тех_Движение!$A$844</f>
        <v/>
      </c>
      <c r="B847" s="20">
        <f>IF(Тех_Движение!$F$844&gt;0,Тех_Движение!$I$844,"")</f>
        <v/>
      </c>
      <c r="C847" s="20">
        <f>IF($B847="","",Тех_Движение!$D$844)</f>
        <v/>
      </c>
      <c r="D847" s="42">
        <f>IF($B847="","",Тех_Движение!$B$844)</f>
        <v/>
      </c>
      <c r="E847" s="54">
        <f>IF($B847="","",Тех_Движение!$F$844)</f>
        <v/>
      </c>
      <c r="F847" s="54">
        <f>IF($B847="","",SUMIFS($E$5:$E846,$C$5:$C846,$C847))</f>
        <v/>
      </c>
      <c r="G847" s="54">
        <f>IF($B847="","",MAX(0,$E847-MAX(0,SUMIFS(Тех_Движение!$G$2:$G$5111,Тех_Движение!$D$2:$D$5111,$C847,Тех_Движение!$B$2:$B$5111,"&lt;="&amp;Настройки!$B$5-1)-$F847)))</f>
        <v/>
      </c>
      <c r="H847" s="54">
        <f>IF($B847="","",IF(AND($D847&gt;=Настройки!$B$5,$D847&lt;=Настройки!$B$6),$E847,0))</f>
        <v/>
      </c>
      <c r="I847" s="54">
        <f>IF($B847="","",$G847+$H847-$J847)</f>
        <v/>
      </c>
      <c r="J847" s="54">
        <f>IF($B847="","",MAX(0,$E847-MAX(0,SUMIFS(Тех_Движение!$G$2:$G$5111,Тех_Движение!$D$2:$D$5111,$C847,Тех_Движение!$B$2:$B$5111,"&lt;="&amp;Настройки!$B$6)-$F847)))</f>
        <v/>
      </c>
      <c r="K847" s="54">
        <f>IF(OR($B847="",K$3&lt;$D847+Настройки!$B$7),0,MAX(0,$E847-MAX(0,SUMIFS(Тех_Движение!$G$2:$G$5111,Тех_Движение!$D$2:$D$5111,$C847,Тех_Движение!$B$2:$B$5111,"&lt;="&amp;K$3)-$F847)))</f>
        <v/>
      </c>
      <c r="L847" s="54">
        <f>IF(OR($B847="",L$3&lt;$D847+Настройки!$B$7),0,MAX(0,$E847-MAX(0,SUMIFS(Тех_Движение!$G$2:$G$5111,Тех_Движение!$D$2:$D$5111,$C847,Тех_Движение!$B$2:$B$5111,"&lt;="&amp;L$3)-$F847)))</f>
        <v/>
      </c>
      <c r="M847" s="54">
        <f>IF(OR($B847="",M$3&lt;$D847+Настройки!$B$7),0,MAX(0,$E847-MAX(0,SUMIFS(Тех_Движение!$G$2:$G$5111,Тех_Движение!$D$2:$D$5111,$C847,Тех_Движение!$B$2:$B$5111,"&lt;="&amp;M$3)-$F847)))</f>
        <v/>
      </c>
      <c r="N847" s="54">
        <f>IF(OR($B847="",N$3&lt;$D847+Настройки!$B$7),0,MAX(0,$E847-MAX(0,SUMIFS(Тех_Движение!$G$2:$G$5111,Тех_Движение!$D$2:$D$5111,$C847,Тех_Движение!$B$2:$B$5111,"&lt;="&amp;N$3)-$F847)))</f>
        <v/>
      </c>
      <c r="O847" s="54">
        <f>IF(OR($B847="",O$3&lt;$D847+Настройки!$B$7),0,MAX(0,$E847-MAX(0,SUMIFS(Тех_Движение!$G$2:$G$5111,Тех_Движение!$D$2:$D$5111,$C847,Тех_Движение!$B$2:$B$5111,"&lt;="&amp;O$3)-$F847)))</f>
        <v/>
      </c>
      <c r="P847" s="54">
        <f>IF(OR($B847="",P$3&lt;$D847+Настройки!$B$7),0,MAX(0,$E847-MAX(0,SUMIFS(Тех_Движение!$G$2:$G$5111,Тех_Движение!$D$2:$D$5111,$C847,Тех_Движение!$B$2:$B$5111,"&lt;="&amp;P$3)-$F847)))</f>
        <v/>
      </c>
      <c r="Q847" s="54">
        <f>IF(OR($B847="",Q$3&lt;$D847+Настройки!$B$7),0,MAX(0,$E847-MAX(0,SUMIFS(Тех_Движение!$G$2:$G$5111,Тех_Движение!$D$2:$D$5111,$C847,Тех_Движение!$B$2:$B$5111,"&lt;="&amp;Q$3)-$F847)))</f>
        <v/>
      </c>
      <c r="R847" s="54">
        <f>IF($B847="","",SUM($K847:$Q847))</f>
        <v/>
      </c>
      <c r="S847" s="56">
        <f>IF($B847="","",VLOOKUP($C847,Настройки!$A$11:$L$17,9,FALSE))</f>
        <v/>
      </c>
      <c r="T847" s="56">
        <f>IF($B847="","",$R847*$S847)</f>
        <v/>
      </c>
    </row>
    <row r="848">
      <c r="A848" s="20">
        <f>Тех_Движение!$A$845</f>
        <v/>
      </c>
      <c r="B848" s="20">
        <f>IF(Тех_Движение!$F$845&gt;0,Тех_Движение!$I$845,"")</f>
        <v/>
      </c>
      <c r="C848" s="20">
        <f>IF($B848="","",Тех_Движение!$D$845)</f>
        <v/>
      </c>
      <c r="D848" s="42">
        <f>IF($B848="","",Тех_Движение!$B$845)</f>
        <v/>
      </c>
      <c r="E848" s="54">
        <f>IF($B848="","",Тех_Движение!$F$845)</f>
        <v/>
      </c>
      <c r="F848" s="54">
        <f>IF($B848="","",SUMIFS($E$5:$E847,$C$5:$C847,$C848))</f>
        <v/>
      </c>
      <c r="G848" s="54">
        <f>IF($B848="","",MAX(0,$E848-MAX(0,SUMIFS(Тех_Движение!$G$2:$G$5111,Тех_Движение!$D$2:$D$5111,$C848,Тех_Движение!$B$2:$B$5111,"&lt;="&amp;Настройки!$B$5-1)-$F848)))</f>
        <v/>
      </c>
      <c r="H848" s="54">
        <f>IF($B848="","",IF(AND($D848&gt;=Настройки!$B$5,$D848&lt;=Настройки!$B$6),$E848,0))</f>
        <v/>
      </c>
      <c r="I848" s="54">
        <f>IF($B848="","",$G848+$H848-$J848)</f>
        <v/>
      </c>
      <c r="J848" s="54">
        <f>IF($B848="","",MAX(0,$E848-MAX(0,SUMIFS(Тех_Движение!$G$2:$G$5111,Тех_Движение!$D$2:$D$5111,$C848,Тех_Движение!$B$2:$B$5111,"&lt;="&amp;Настройки!$B$6)-$F848)))</f>
        <v/>
      </c>
      <c r="K848" s="54">
        <f>IF(OR($B848="",K$3&lt;$D848+Настройки!$B$7),0,MAX(0,$E848-MAX(0,SUMIFS(Тех_Движение!$G$2:$G$5111,Тех_Движение!$D$2:$D$5111,$C848,Тех_Движение!$B$2:$B$5111,"&lt;="&amp;K$3)-$F848)))</f>
        <v/>
      </c>
      <c r="L848" s="54">
        <f>IF(OR($B848="",L$3&lt;$D848+Настройки!$B$7),0,MAX(0,$E848-MAX(0,SUMIFS(Тех_Движение!$G$2:$G$5111,Тех_Движение!$D$2:$D$5111,$C848,Тех_Движение!$B$2:$B$5111,"&lt;="&amp;L$3)-$F848)))</f>
        <v/>
      </c>
      <c r="M848" s="54">
        <f>IF(OR($B848="",M$3&lt;$D848+Настройки!$B$7),0,MAX(0,$E848-MAX(0,SUMIFS(Тех_Движение!$G$2:$G$5111,Тех_Движение!$D$2:$D$5111,$C848,Тех_Движение!$B$2:$B$5111,"&lt;="&amp;M$3)-$F848)))</f>
        <v/>
      </c>
      <c r="N848" s="54">
        <f>IF(OR($B848="",N$3&lt;$D848+Настройки!$B$7),0,MAX(0,$E848-MAX(0,SUMIFS(Тех_Движение!$G$2:$G$5111,Тех_Движение!$D$2:$D$5111,$C848,Тех_Движение!$B$2:$B$5111,"&lt;="&amp;N$3)-$F848)))</f>
        <v/>
      </c>
      <c r="O848" s="54">
        <f>IF(OR($B848="",O$3&lt;$D848+Настройки!$B$7),0,MAX(0,$E848-MAX(0,SUMIFS(Тех_Движение!$G$2:$G$5111,Тех_Движение!$D$2:$D$5111,$C848,Тех_Движение!$B$2:$B$5111,"&lt;="&amp;O$3)-$F848)))</f>
        <v/>
      </c>
      <c r="P848" s="54">
        <f>IF(OR($B848="",P$3&lt;$D848+Настройки!$B$7),0,MAX(0,$E848-MAX(0,SUMIFS(Тех_Движение!$G$2:$G$5111,Тех_Движение!$D$2:$D$5111,$C848,Тех_Движение!$B$2:$B$5111,"&lt;="&amp;P$3)-$F848)))</f>
        <v/>
      </c>
      <c r="Q848" s="54">
        <f>IF(OR($B848="",Q$3&lt;$D848+Настройки!$B$7),0,MAX(0,$E848-MAX(0,SUMIFS(Тех_Движение!$G$2:$G$5111,Тех_Движение!$D$2:$D$5111,$C848,Тех_Движение!$B$2:$B$5111,"&lt;="&amp;Q$3)-$F848)))</f>
        <v/>
      </c>
      <c r="R848" s="54">
        <f>IF($B848="","",SUM($K848:$Q848))</f>
        <v/>
      </c>
      <c r="S848" s="56">
        <f>IF($B848="","",VLOOKUP($C848,Настройки!$A$11:$L$17,9,FALSE))</f>
        <v/>
      </c>
      <c r="T848" s="56">
        <f>IF($B848="","",$R848*$S848)</f>
        <v/>
      </c>
    </row>
    <row r="849">
      <c r="A849" s="20">
        <f>Тех_Движение!$A$846</f>
        <v/>
      </c>
      <c r="B849" s="20">
        <f>IF(Тех_Движение!$F$846&gt;0,Тех_Движение!$I$846,"")</f>
        <v/>
      </c>
      <c r="C849" s="20">
        <f>IF($B849="","",Тех_Движение!$D$846)</f>
        <v/>
      </c>
      <c r="D849" s="42">
        <f>IF($B849="","",Тех_Движение!$B$846)</f>
        <v/>
      </c>
      <c r="E849" s="54">
        <f>IF($B849="","",Тех_Движение!$F$846)</f>
        <v/>
      </c>
      <c r="F849" s="54">
        <f>IF($B849="","",SUMIFS($E$5:$E848,$C$5:$C848,$C849))</f>
        <v/>
      </c>
      <c r="G849" s="54">
        <f>IF($B849="","",MAX(0,$E849-MAX(0,SUMIFS(Тех_Движение!$G$2:$G$5111,Тех_Движение!$D$2:$D$5111,$C849,Тех_Движение!$B$2:$B$5111,"&lt;="&amp;Настройки!$B$5-1)-$F849)))</f>
        <v/>
      </c>
      <c r="H849" s="54">
        <f>IF($B849="","",IF(AND($D849&gt;=Настройки!$B$5,$D849&lt;=Настройки!$B$6),$E849,0))</f>
        <v/>
      </c>
      <c r="I849" s="54">
        <f>IF($B849="","",$G849+$H849-$J849)</f>
        <v/>
      </c>
      <c r="J849" s="54">
        <f>IF($B849="","",MAX(0,$E849-MAX(0,SUMIFS(Тех_Движение!$G$2:$G$5111,Тех_Движение!$D$2:$D$5111,$C849,Тех_Движение!$B$2:$B$5111,"&lt;="&amp;Настройки!$B$6)-$F849)))</f>
        <v/>
      </c>
      <c r="K849" s="54">
        <f>IF(OR($B849="",K$3&lt;$D849+Настройки!$B$7),0,MAX(0,$E849-MAX(0,SUMIFS(Тех_Движение!$G$2:$G$5111,Тех_Движение!$D$2:$D$5111,$C849,Тех_Движение!$B$2:$B$5111,"&lt;="&amp;K$3)-$F849)))</f>
        <v/>
      </c>
      <c r="L849" s="54">
        <f>IF(OR($B849="",L$3&lt;$D849+Настройки!$B$7),0,MAX(0,$E849-MAX(0,SUMIFS(Тех_Движение!$G$2:$G$5111,Тех_Движение!$D$2:$D$5111,$C849,Тех_Движение!$B$2:$B$5111,"&lt;="&amp;L$3)-$F849)))</f>
        <v/>
      </c>
      <c r="M849" s="54">
        <f>IF(OR($B849="",M$3&lt;$D849+Настройки!$B$7),0,MAX(0,$E849-MAX(0,SUMIFS(Тех_Движение!$G$2:$G$5111,Тех_Движение!$D$2:$D$5111,$C849,Тех_Движение!$B$2:$B$5111,"&lt;="&amp;M$3)-$F849)))</f>
        <v/>
      </c>
      <c r="N849" s="54">
        <f>IF(OR($B849="",N$3&lt;$D849+Настройки!$B$7),0,MAX(0,$E849-MAX(0,SUMIFS(Тех_Движение!$G$2:$G$5111,Тех_Движение!$D$2:$D$5111,$C849,Тех_Движение!$B$2:$B$5111,"&lt;="&amp;N$3)-$F849)))</f>
        <v/>
      </c>
      <c r="O849" s="54">
        <f>IF(OR($B849="",O$3&lt;$D849+Настройки!$B$7),0,MAX(0,$E849-MAX(0,SUMIFS(Тех_Движение!$G$2:$G$5111,Тех_Движение!$D$2:$D$5111,$C849,Тех_Движение!$B$2:$B$5111,"&lt;="&amp;O$3)-$F849)))</f>
        <v/>
      </c>
      <c r="P849" s="54">
        <f>IF(OR($B849="",P$3&lt;$D849+Настройки!$B$7),0,MAX(0,$E849-MAX(0,SUMIFS(Тех_Движение!$G$2:$G$5111,Тех_Движение!$D$2:$D$5111,$C849,Тех_Движение!$B$2:$B$5111,"&lt;="&amp;P$3)-$F849)))</f>
        <v/>
      </c>
      <c r="Q849" s="54">
        <f>IF(OR($B849="",Q$3&lt;$D849+Настройки!$B$7),0,MAX(0,$E849-MAX(0,SUMIFS(Тех_Движение!$G$2:$G$5111,Тех_Движение!$D$2:$D$5111,$C849,Тех_Движение!$B$2:$B$5111,"&lt;="&amp;Q$3)-$F849)))</f>
        <v/>
      </c>
      <c r="R849" s="54">
        <f>IF($B849="","",SUM($K849:$Q849))</f>
        <v/>
      </c>
      <c r="S849" s="56">
        <f>IF($B849="","",VLOOKUP($C849,Настройки!$A$11:$L$17,9,FALSE))</f>
        <v/>
      </c>
      <c r="T849" s="56">
        <f>IF($B849="","",$R849*$S849)</f>
        <v/>
      </c>
    </row>
    <row r="850">
      <c r="A850" s="20">
        <f>Тех_Движение!$A$847</f>
        <v/>
      </c>
      <c r="B850" s="20">
        <f>IF(Тех_Движение!$F$847&gt;0,Тех_Движение!$I$847,"")</f>
        <v/>
      </c>
      <c r="C850" s="20">
        <f>IF($B850="","",Тех_Движение!$D$847)</f>
        <v/>
      </c>
      <c r="D850" s="42">
        <f>IF($B850="","",Тех_Движение!$B$847)</f>
        <v/>
      </c>
      <c r="E850" s="54">
        <f>IF($B850="","",Тех_Движение!$F$847)</f>
        <v/>
      </c>
      <c r="F850" s="54">
        <f>IF($B850="","",SUMIFS($E$5:$E849,$C$5:$C849,$C850))</f>
        <v/>
      </c>
      <c r="G850" s="54">
        <f>IF($B850="","",MAX(0,$E850-MAX(0,SUMIFS(Тех_Движение!$G$2:$G$5111,Тех_Движение!$D$2:$D$5111,$C850,Тех_Движение!$B$2:$B$5111,"&lt;="&amp;Настройки!$B$5-1)-$F850)))</f>
        <v/>
      </c>
      <c r="H850" s="54">
        <f>IF($B850="","",IF(AND($D850&gt;=Настройки!$B$5,$D850&lt;=Настройки!$B$6),$E850,0))</f>
        <v/>
      </c>
      <c r="I850" s="54">
        <f>IF($B850="","",$G850+$H850-$J850)</f>
        <v/>
      </c>
      <c r="J850" s="54">
        <f>IF($B850="","",MAX(0,$E850-MAX(0,SUMIFS(Тех_Движение!$G$2:$G$5111,Тех_Движение!$D$2:$D$5111,$C850,Тех_Движение!$B$2:$B$5111,"&lt;="&amp;Настройки!$B$6)-$F850)))</f>
        <v/>
      </c>
      <c r="K850" s="54">
        <f>IF(OR($B850="",K$3&lt;$D850+Настройки!$B$7),0,MAX(0,$E850-MAX(0,SUMIFS(Тех_Движение!$G$2:$G$5111,Тех_Движение!$D$2:$D$5111,$C850,Тех_Движение!$B$2:$B$5111,"&lt;="&amp;K$3)-$F850)))</f>
        <v/>
      </c>
      <c r="L850" s="54">
        <f>IF(OR($B850="",L$3&lt;$D850+Настройки!$B$7),0,MAX(0,$E850-MAX(0,SUMIFS(Тех_Движение!$G$2:$G$5111,Тех_Движение!$D$2:$D$5111,$C850,Тех_Движение!$B$2:$B$5111,"&lt;="&amp;L$3)-$F850)))</f>
        <v/>
      </c>
      <c r="M850" s="54">
        <f>IF(OR($B850="",M$3&lt;$D850+Настройки!$B$7),0,MAX(0,$E850-MAX(0,SUMIFS(Тех_Движение!$G$2:$G$5111,Тех_Движение!$D$2:$D$5111,$C850,Тех_Движение!$B$2:$B$5111,"&lt;="&amp;M$3)-$F850)))</f>
        <v/>
      </c>
      <c r="N850" s="54">
        <f>IF(OR($B850="",N$3&lt;$D850+Настройки!$B$7),0,MAX(0,$E850-MAX(0,SUMIFS(Тех_Движение!$G$2:$G$5111,Тех_Движение!$D$2:$D$5111,$C850,Тех_Движение!$B$2:$B$5111,"&lt;="&amp;N$3)-$F850)))</f>
        <v/>
      </c>
      <c r="O850" s="54">
        <f>IF(OR($B850="",O$3&lt;$D850+Настройки!$B$7),0,MAX(0,$E850-MAX(0,SUMIFS(Тех_Движение!$G$2:$G$5111,Тех_Движение!$D$2:$D$5111,$C850,Тех_Движение!$B$2:$B$5111,"&lt;="&amp;O$3)-$F850)))</f>
        <v/>
      </c>
      <c r="P850" s="54">
        <f>IF(OR($B850="",P$3&lt;$D850+Настройки!$B$7),0,MAX(0,$E850-MAX(0,SUMIFS(Тех_Движение!$G$2:$G$5111,Тех_Движение!$D$2:$D$5111,$C850,Тех_Движение!$B$2:$B$5111,"&lt;="&amp;P$3)-$F850)))</f>
        <v/>
      </c>
      <c r="Q850" s="54">
        <f>IF(OR($B850="",Q$3&lt;$D850+Настройки!$B$7),0,MAX(0,$E850-MAX(0,SUMIFS(Тех_Движение!$G$2:$G$5111,Тех_Движение!$D$2:$D$5111,$C850,Тех_Движение!$B$2:$B$5111,"&lt;="&amp;Q$3)-$F850)))</f>
        <v/>
      </c>
      <c r="R850" s="54">
        <f>IF($B850="","",SUM($K850:$Q850))</f>
        <v/>
      </c>
      <c r="S850" s="56">
        <f>IF($B850="","",VLOOKUP($C850,Настройки!$A$11:$L$17,9,FALSE))</f>
        <v/>
      </c>
      <c r="T850" s="56">
        <f>IF($B850="","",$R850*$S850)</f>
        <v/>
      </c>
    </row>
    <row r="851">
      <c r="A851" s="20">
        <f>Тех_Движение!$A$848</f>
        <v/>
      </c>
      <c r="B851" s="20">
        <f>IF(Тех_Движение!$F$848&gt;0,Тех_Движение!$I$848,"")</f>
        <v/>
      </c>
      <c r="C851" s="20">
        <f>IF($B851="","",Тех_Движение!$D$848)</f>
        <v/>
      </c>
      <c r="D851" s="42">
        <f>IF($B851="","",Тех_Движение!$B$848)</f>
        <v/>
      </c>
      <c r="E851" s="54">
        <f>IF($B851="","",Тех_Движение!$F$848)</f>
        <v/>
      </c>
      <c r="F851" s="54">
        <f>IF($B851="","",SUMIFS($E$5:$E850,$C$5:$C850,$C851))</f>
        <v/>
      </c>
      <c r="G851" s="54">
        <f>IF($B851="","",MAX(0,$E851-MAX(0,SUMIFS(Тех_Движение!$G$2:$G$5111,Тех_Движение!$D$2:$D$5111,$C851,Тех_Движение!$B$2:$B$5111,"&lt;="&amp;Настройки!$B$5-1)-$F851)))</f>
        <v/>
      </c>
      <c r="H851" s="54">
        <f>IF($B851="","",IF(AND($D851&gt;=Настройки!$B$5,$D851&lt;=Настройки!$B$6),$E851,0))</f>
        <v/>
      </c>
      <c r="I851" s="54">
        <f>IF($B851="","",$G851+$H851-$J851)</f>
        <v/>
      </c>
      <c r="J851" s="54">
        <f>IF($B851="","",MAX(0,$E851-MAX(0,SUMIFS(Тех_Движение!$G$2:$G$5111,Тех_Движение!$D$2:$D$5111,$C851,Тех_Движение!$B$2:$B$5111,"&lt;="&amp;Настройки!$B$6)-$F851)))</f>
        <v/>
      </c>
      <c r="K851" s="54">
        <f>IF(OR($B851="",K$3&lt;$D851+Настройки!$B$7),0,MAX(0,$E851-MAX(0,SUMIFS(Тех_Движение!$G$2:$G$5111,Тех_Движение!$D$2:$D$5111,$C851,Тех_Движение!$B$2:$B$5111,"&lt;="&amp;K$3)-$F851)))</f>
        <v/>
      </c>
      <c r="L851" s="54">
        <f>IF(OR($B851="",L$3&lt;$D851+Настройки!$B$7),0,MAX(0,$E851-MAX(0,SUMIFS(Тех_Движение!$G$2:$G$5111,Тех_Движение!$D$2:$D$5111,$C851,Тех_Движение!$B$2:$B$5111,"&lt;="&amp;L$3)-$F851)))</f>
        <v/>
      </c>
      <c r="M851" s="54">
        <f>IF(OR($B851="",M$3&lt;$D851+Настройки!$B$7),0,MAX(0,$E851-MAX(0,SUMIFS(Тех_Движение!$G$2:$G$5111,Тех_Движение!$D$2:$D$5111,$C851,Тех_Движение!$B$2:$B$5111,"&lt;="&amp;M$3)-$F851)))</f>
        <v/>
      </c>
      <c r="N851" s="54">
        <f>IF(OR($B851="",N$3&lt;$D851+Настройки!$B$7),0,MAX(0,$E851-MAX(0,SUMIFS(Тех_Движение!$G$2:$G$5111,Тех_Движение!$D$2:$D$5111,$C851,Тех_Движение!$B$2:$B$5111,"&lt;="&amp;N$3)-$F851)))</f>
        <v/>
      </c>
      <c r="O851" s="54">
        <f>IF(OR($B851="",O$3&lt;$D851+Настройки!$B$7),0,MAX(0,$E851-MAX(0,SUMIFS(Тех_Движение!$G$2:$G$5111,Тех_Движение!$D$2:$D$5111,$C851,Тех_Движение!$B$2:$B$5111,"&lt;="&amp;O$3)-$F851)))</f>
        <v/>
      </c>
      <c r="P851" s="54">
        <f>IF(OR($B851="",P$3&lt;$D851+Настройки!$B$7),0,MAX(0,$E851-MAX(0,SUMIFS(Тех_Движение!$G$2:$G$5111,Тех_Движение!$D$2:$D$5111,$C851,Тех_Движение!$B$2:$B$5111,"&lt;="&amp;P$3)-$F851)))</f>
        <v/>
      </c>
      <c r="Q851" s="54">
        <f>IF(OR($B851="",Q$3&lt;$D851+Настройки!$B$7),0,MAX(0,$E851-MAX(0,SUMIFS(Тех_Движение!$G$2:$G$5111,Тех_Движение!$D$2:$D$5111,$C851,Тех_Движение!$B$2:$B$5111,"&lt;="&amp;Q$3)-$F851)))</f>
        <v/>
      </c>
      <c r="R851" s="54">
        <f>IF($B851="","",SUM($K851:$Q851))</f>
        <v/>
      </c>
      <c r="S851" s="56">
        <f>IF($B851="","",VLOOKUP($C851,Настройки!$A$11:$L$17,9,FALSE))</f>
        <v/>
      </c>
      <c r="T851" s="56">
        <f>IF($B851="","",$R851*$S851)</f>
        <v/>
      </c>
    </row>
    <row r="852">
      <c r="A852" s="20">
        <f>Тех_Движение!$A$849</f>
        <v/>
      </c>
      <c r="B852" s="20">
        <f>IF(Тех_Движение!$F$849&gt;0,Тех_Движение!$I$849,"")</f>
        <v/>
      </c>
      <c r="C852" s="20">
        <f>IF($B852="","",Тех_Движение!$D$849)</f>
        <v/>
      </c>
      <c r="D852" s="42">
        <f>IF($B852="","",Тех_Движение!$B$849)</f>
        <v/>
      </c>
      <c r="E852" s="54">
        <f>IF($B852="","",Тех_Движение!$F$849)</f>
        <v/>
      </c>
      <c r="F852" s="54">
        <f>IF($B852="","",SUMIFS($E$5:$E851,$C$5:$C851,$C852))</f>
        <v/>
      </c>
      <c r="G852" s="54">
        <f>IF($B852="","",MAX(0,$E852-MAX(0,SUMIFS(Тех_Движение!$G$2:$G$5111,Тех_Движение!$D$2:$D$5111,$C852,Тех_Движение!$B$2:$B$5111,"&lt;="&amp;Настройки!$B$5-1)-$F852)))</f>
        <v/>
      </c>
      <c r="H852" s="54">
        <f>IF($B852="","",IF(AND($D852&gt;=Настройки!$B$5,$D852&lt;=Настройки!$B$6),$E852,0))</f>
        <v/>
      </c>
      <c r="I852" s="54">
        <f>IF($B852="","",$G852+$H852-$J852)</f>
        <v/>
      </c>
      <c r="J852" s="54">
        <f>IF($B852="","",MAX(0,$E852-MAX(0,SUMIFS(Тех_Движение!$G$2:$G$5111,Тех_Движение!$D$2:$D$5111,$C852,Тех_Движение!$B$2:$B$5111,"&lt;="&amp;Настройки!$B$6)-$F852)))</f>
        <v/>
      </c>
      <c r="K852" s="54">
        <f>IF(OR($B852="",K$3&lt;$D852+Настройки!$B$7),0,MAX(0,$E852-MAX(0,SUMIFS(Тех_Движение!$G$2:$G$5111,Тех_Движение!$D$2:$D$5111,$C852,Тех_Движение!$B$2:$B$5111,"&lt;="&amp;K$3)-$F852)))</f>
        <v/>
      </c>
      <c r="L852" s="54">
        <f>IF(OR($B852="",L$3&lt;$D852+Настройки!$B$7),0,MAX(0,$E852-MAX(0,SUMIFS(Тех_Движение!$G$2:$G$5111,Тех_Движение!$D$2:$D$5111,$C852,Тех_Движение!$B$2:$B$5111,"&lt;="&amp;L$3)-$F852)))</f>
        <v/>
      </c>
      <c r="M852" s="54">
        <f>IF(OR($B852="",M$3&lt;$D852+Настройки!$B$7),0,MAX(0,$E852-MAX(0,SUMIFS(Тех_Движение!$G$2:$G$5111,Тех_Движение!$D$2:$D$5111,$C852,Тех_Движение!$B$2:$B$5111,"&lt;="&amp;M$3)-$F852)))</f>
        <v/>
      </c>
      <c r="N852" s="54">
        <f>IF(OR($B852="",N$3&lt;$D852+Настройки!$B$7),0,MAX(0,$E852-MAX(0,SUMIFS(Тех_Движение!$G$2:$G$5111,Тех_Движение!$D$2:$D$5111,$C852,Тех_Движение!$B$2:$B$5111,"&lt;="&amp;N$3)-$F852)))</f>
        <v/>
      </c>
      <c r="O852" s="54">
        <f>IF(OR($B852="",O$3&lt;$D852+Настройки!$B$7),0,MAX(0,$E852-MAX(0,SUMIFS(Тех_Движение!$G$2:$G$5111,Тех_Движение!$D$2:$D$5111,$C852,Тех_Движение!$B$2:$B$5111,"&lt;="&amp;O$3)-$F852)))</f>
        <v/>
      </c>
      <c r="P852" s="54">
        <f>IF(OR($B852="",P$3&lt;$D852+Настройки!$B$7),0,MAX(0,$E852-MAX(0,SUMIFS(Тех_Движение!$G$2:$G$5111,Тех_Движение!$D$2:$D$5111,$C852,Тех_Движение!$B$2:$B$5111,"&lt;="&amp;P$3)-$F852)))</f>
        <v/>
      </c>
      <c r="Q852" s="54">
        <f>IF(OR($B852="",Q$3&lt;$D852+Настройки!$B$7),0,MAX(0,$E852-MAX(0,SUMIFS(Тех_Движение!$G$2:$G$5111,Тех_Движение!$D$2:$D$5111,$C852,Тех_Движение!$B$2:$B$5111,"&lt;="&amp;Q$3)-$F852)))</f>
        <v/>
      </c>
      <c r="R852" s="54">
        <f>IF($B852="","",SUM($K852:$Q852))</f>
        <v/>
      </c>
      <c r="S852" s="56">
        <f>IF($B852="","",VLOOKUP($C852,Настройки!$A$11:$L$17,9,FALSE))</f>
        <v/>
      </c>
      <c r="T852" s="56">
        <f>IF($B852="","",$R852*$S852)</f>
        <v/>
      </c>
    </row>
    <row r="853">
      <c r="A853" s="20">
        <f>Тех_Движение!$A$850</f>
        <v/>
      </c>
      <c r="B853" s="20">
        <f>IF(Тех_Движение!$F$850&gt;0,Тех_Движение!$I$850,"")</f>
        <v/>
      </c>
      <c r="C853" s="20">
        <f>IF($B853="","",Тех_Движение!$D$850)</f>
        <v/>
      </c>
      <c r="D853" s="42">
        <f>IF($B853="","",Тех_Движение!$B$850)</f>
        <v/>
      </c>
      <c r="E853" s="54">
        <f>IF($B853="","",Тех_Движение!$F$850)</f>
        <v/>
      </c>
      <c r="F853" s="54">
        <f>IF($B853="","",SUMIFS($E$5:$E852,$C$5:$C852,$C853))</f>
        <v/>
      </c>
      <c r="G853" s="54">
        <f>IF($B853="","",MAX(0,$E853-MAX(0,SUMIFS(Тех_Движение!$G$2:$G$5111,Тех_Движение!$D$2:$D$5111,$C853,Тех_Движение!$B$2:$B$5111,"&lt;="&amp;Настройки!$B$5-1)-$F853)))</f>
        <v/>
      </c>
      <c r="H853" s="54">
        <f>IF($B853="","",IF(AND($D853&gt;=Настройки!$B$5,$D853&lt;=Настройки!$B$6),$E853,0))</f>
        <v/>
      </c>
      <c r="I853" s="54">
        <f>IF($B853="","",$G853+$H853-$J853)</f>
        <v/>
      </c>
      <c r="J853" s="54">
        <f>IF($B853="","",MAX(0,$E853-MAX(0,SUMIFS(Тех_Движение!$G$2:$G$5111,Тех_Движение!$D$2:$D$5111,$C853,Тех_Движение!$B$2:$B$5111,"&lt;="&amp;Настройки!$B$6)-$F853)))</f>
        <v/>
      </c>
      <c r="K853" s="54">
        <f>IF(OR($B853="",K$3&lt;$D853+Настройки!$B$7),0,MAX(0,$E853-MAX(0,SUMIFS(Тех_Движение!$G$2:$G$5111,Тех_Движение!$D$2:$D$5111,$C853,Тех_Движение!$B$2:$B$5111,"&lt;="&amp;K$3)-$F853)))</f>
        <v/>
      </c>
      <c r="L853" s="54">
        <f>IF(OR($B853="",L$3&lt;$D853+Настройки!$B$7),0,MAX(0,$E853-MAX(0,SUMIFS(Тех_Движение!$G$2:$G$5111,Тех_Движение!$D$2:$D$5111,$C853,Тех_Движение!$B$2:$B$5111,"&lt;="&amp;L$3)-$F853)))</f>
        <v/>
      </c>
      <c r="M853" s="54">
        <f>IF(OR($B853="",M$3&lt;$D853+Настройки!$B$7),0,MAX(0,$E853-MAX(0,SUMIFS(Тех_Движение!$G$2:$G$5111,Тех_Движение!$D$2:$D$5111,$C853,Тех_Движение!$B$2:$B$5111,"&lt;="&amp;M$3)-$F853)))</f>
        <v/>
      </c>
      <c r="N853" s="54">
        <f>IF(OR($B853="",N$3&lt;$D853+Настройки!$B$7),0,MAX(0,$E853-MAX(0,SUMIFS(Тех_Движение!$G$2:$G$5111,Тех_Движение!$D$2:$D$5111,$C853,Тех_Движение!$B$2:$B$5111,"&lt;="&amp;N$3)-$F853)))</f>
        <v/>
      </c>
      <c r="O853" s="54">
        <f>IF(OR($B853="",O$3&lt;$D853+Настройки!$B$7),0,MAX(0,$E853-MAX(0,SUMIFS(Тех_Движение!$G$2:$G$5111,Тех_Движение!$D$2:$D$5111,$C853,Тех_Движение!$B$2:$B$5111,"&lt;="&amp;O$3)-$F853)))</f>
        <v/>
      </c>
      <c r="P853" s="54">
        <f>IF(OR($B853="",P$3&lt;$D853+Настройки!$B$7),0,MAX(0,$E853-MAX(0,SUMIFS(Тех_Движение!$G$2:$G$5111,Тех_Движение!$D$2:$D$5111,$C853,Тех_Движение!$B$2:$B$5111,"&lt;="&amp;P$3)-$F853)))</f>
        <v/>
      </c>
      <c r="Q853" s="54">
        <f>IF(OR($B853="",Q$3&lt;$D853+Настройки!$B$7),0,MAX(0,$E853-MAX(0,SUMIFS(Тех_Движение!$G$2:$G$5111,Тех_Движение!$D$2:$D$5111,$C853,Тех_Движение!$B$2:$B$5111,"&lt;="&amp;Q$3)-$F853)))</f>
        <v/>
      </c>
      <c r="R853" s="54">
        <f>IF($B853="","",SUM($K853:$Q853))</f>
        <v/>
      </c>
      <c r="S853" s="56">
        <f>IF($B853="","",VLOOKUP($C853,Настройки!$A$11:$L$17,9,FALSE))</f>
        <v/>
      </c>
      <c r="T853" s="56">
        <f>IF($B853="","",$R853*$S853)</f>
        <v/>
      </c>
    </row>
    <row r="854">
      <c r="A854" s="20">
        <f>Тех_Движение!$A$851</f>
        <v/>
      </c>
      <c r="B854" s="20">
        <f>IF(Тех_Движение!$F$851&gt;0,Тех_Движение!$I$851,"")</f>
        <v/>
      </c>
      <c r="C854" s="20">
        <f>IF($B854="","",Тех_Движение!$D$851)</f>
        <v/>
      </c>
      <c r="D854" s="42">
        <f>IF($B854="","",Тех_Движение!$B$851)</f>
        <v/>
      </c>
      <c r="E854" s="54">
        <f>IF($B854="","",Тех_Движение!$F$851)</f>
        <v/>
      </c>
      <c r="F854" s="54">
        <f>IF($B854="","",SUMIFS($E$5:$E853,$C$5:$C853,$C854))</f>
        <v/>
      </c>
      <c r="G854" s="54">
        <f>IF($B854="","",MAX(0,$E854-MAX(0,SUMIFS(Тех_Движение!$G$2:$G$5111,Тех_Движение!$D$2:$D$5111,$C854,Тех_Движение!$B$2:$B$5111,"&lt;="&amp;Настройки!$B$5-1)-$F854)))</f>
        <v/>
      </c>
      <c r="H854" s="54">
        <f>IF($B854="","",IF(AND($D854&gt;=Настройки!$B$5,$D854&lt;=Настройки!$B$6),$E854,0))</f>
        <v/>
      </c>
      <c r="I854" s="54">
        <f>IF($B854="","",$G854+$H854-$J854)</f>
        <v/>
      </c>
      <c r="J854" s="54">
        <f>IF($B854="","",MAX(0,$E854-MAX(0,SUMIFS(Тех_Движение!$G$2:$G$5111,Тех_Движение!$D$2:$D$5111,$C854,Тех_Движение!$B$2:$B$5111,"&lt;="&amp;Настройки!$B$6)-$F854)))</f>
        <v/>
      </c>
      <c r="K854" s="54">
        <f>IF(OR($B854="",K$3&lt;$D854+Настройки!$B$7),0,MAX(0,$E854-MAX(0,SUMIFS(Тех_Движение!$G$2:$G$5111,Тех_Движение!$D$2:$D$5111,$C854,Тех_Движение!$B$2:$B$5111,"&lt;="&amp;K$3)-$F854)))</f>
        <v/>
      </c>
      <c r="L854" s="54">
        <f>IF(OR($B854="",L$3&lt;$D854+Настройки!$B$7),0,MAX(0,$E854-MAX(0,SUMIFS(Тех_Движение!$G$2:$G$5111,Тех_Движение!$D$2:$D$5111,$C854,Тех_Движение!$B$2:$B$5111,"&lt;="&amp;L$3)-$F854)))</f>
        <v/>
      </c>
      <c r="M854" s="54">
        <f>IF(OR($B854="",M$3&lt;$D854+Настройки!$B$7),0,MAX(0,$E854-MAX(0,SUMIFS(Тех_Движение!$G$2:$G$5111,Тех_Движение!$D$2:$D$5111,$C854,Тех_Движение!$B$2:$B$5111,"&lt;="&amp;M$3)-$F854)))</f>
        <v/>
      </c>
      <c r="N854" s="54">
        <f>IF(OR($B854="",N$3&lt;$D854+Настройки!$B$7),0,MAX(0,$E854-MAX(0,SUMIFS(Тех_Движение!$G$2:$G$5111,Тех_Движение!$D$2:$D$5111,$C854,Тех_Движение!$B$2:$B$5111,"&lt;="&amp;N$3)-$F854)))</f>
        <v/>
      </c>
      <c r="O854" s="54">
        <f>IF(OR($B854="",O$3&lt;$D854+Настройки!$B$7),0,MAX(0,$E854-MAX(0,SUMIFS(Тех_Движение!$G$2:$G$5111,Тех_Движение!$D$2:$D$5111,$C854,Тех_Движение!$B$2:$B$5111,"&lt;="&amp;O$3)-$F854)))</f>
        <v/>
      </c>
      <c r="P854" s="54">
        <f>IF(OR($B854="",P$3&lt;$D854+Настройки!$B$7),0,MAX(0,$E854-MAX(0,SUMIFS(Тех_Движение!$G$2:$G$5111,Тех_Движение!$D$2:$D$5111,$C854,Тех_Движение!$B$2:$B$5111,"&lt;="&amp;P$3)-$F854)))</f>
        <v/>
      </c>
      <c r="Q854" s="54">
        <f>IF(OR($B854="",Q$3&lt;$D854+Настройки!$B$7),0,MAX(0,$E854-MAX(0,SUMIFS(Тех_Движение!$G$2:$G$5111,Тех_Движение!$D$2:$D$5111,$C854,Тех_Движение!$B$2:$B$5111,"&lt;="&amp;Q$3)-$F854)))</f>
        <v/>
      </c>
      <c r="R854" s="54">
        <f>IF($B854="","",SUM($K854:$Q854))</f>
        <v/>
      </c>
      <c r="S854" s="56">
        <f>IF($B854="","",VLOOKUP($C854,Настройки!$A$11:$L$17,9,FALSE))</f>
        <v/>
      </c>
      <c r="T854" s="56">
        <f>IF($B854="","",$R854*$S854)</f>
        <v/>
      </c>
    </row>
    <row r="855">
      <c r="A855" s="20">
        <f>Тех_Движение!$A$852</f>
        <v/>
      </c>
      <c r="B855" s="20">
        <f>IF(Тех_Движение!$F$852&gt;0,Тех_Движение!$I$852,"")</f>
        <v/>
      </c>
      <c r="C855" s="20">
        <f>IF($B855="","",Тех_Движение!$D$852)</f>
        <v/>
      </c>
      <c r="D855" s="42">
        <f>IF($B855="","",Тех_Движение!$B$852)</f>
        <v/>
      </c>
      <c r="E855" s="54">
        <f>IF($B855="","",Тех_Движение!$F$852)</f>
        <v/>
      </c>
      <c r="F855" s="54">
        <f>IF($B855="","",SUMIFS($E$5:$E854,$C$5:$C854,$C855))</f>
        <v/>
      </c>
      <c r="G855" s="54">
        <f>IF($B855="","",MAX(0,$E855-MAX(0,SUMIFS(Тех_Движение!$G$2:$G$5111,Тех_Движение!$D$2:$D$5111,$C855,Тех_Движение!$B$2:$B$5111,"&lt;="&amp;Настройки!$B$5-1)-$F855)))</f>
        <v/>
      </c>
      <c r="H855" s="54">
        <f>IF($B855="","",IF(AND($D855&gt;=Настройки!$B$5,$D855&lt;=Настройки!$B$6),$E855,0))</f>
        <v/>
      </c>
      <c r="I855" s="54">
        <f>IF($B855="","",$G855+$H855-$J855)</f>
        <v/>
      </c>
      <c r="J855" s="54">
        <f>IF($B855="","",MAX(0,$E855-MAX(0,SUMIFS(Тех_Движение!$G$2:$G$5111,Тех_Движение!$D$2:$D$5111,$C855,Тех_Движение!$B$2:$B$5111,"&lt;="&amp;Настройки!$B$6)-$F855)))</f>
        <v/>
      </c>
      <c r="K855" s="54">
        <f>IF(OR($B855="",K$3&lt;$D855+Настройки!$B$7),0,MAX(0,$E855-MAX(0,SUMIFS(Тех_Движение!$G$2:$G$5111,Тех_Движение!$D$2:$D$5111,$C855,Тех_Движение!$B$2:$B$5111,"&lt;="&amp;K$3)-$F855)))</f>
        <v/>
      </c>
      <c r="L855" s="54">
        <f>IF(OR($B855="",L$3&lt;$D855+Настройки!$B$7),0,MAX(0,$E855-MAX(0,SUMIFS(Тех_Движение!$G$2:$G$5111,Тех_Движение!$D$2:$D$5111,$C855,Тех_Движение!$B$2:$B$5111,"&lt;="&amp;L$3)-$F855)))</f>
        <v/>
      </c>
      <c r="M855" s="54">
        <f>IF(OR($B855="",M$3&lt;$D855+Настройки!$B$7),0,MAX(0,$E855-MAX(0,SUMIFS(Тех_Движение!$G$2:$G$5111,Тех_Движение!$D$2:$D$5111,$C855,Тех_Движение!$B$2:$B$5111,"&lt;="&amp;M$3)-$F855)))</f>
        <v/>
      </c>
      <c r="N855" s="54">
        <f>IF(OR($B855="",N$3&lt;$D855+Настройки!$B$7),0,MAX(0,$E855-MAX(0,SUMIFS(Тех_Движение!$G$2:$G$5111,Тех_Движение!$D$2:$D$5111,$C855,Тех_Движение!$B$2:$B$5111,"&lt;="&amp;N$3)-$F855)))</f>
        <v/>
      </c>
      <c r="O855" s="54">
        <f>IF(OR($B855="",O$3&lt;$D855+Настройки!$B$7),0,MAX(0,$E855-MAX(0,SUMIFS(Тех_Движение!$G$2:$G$5111,Тех_Движение!$D$2:$D$5111,$C855,Тех_Движение!$B$2:$B$5111,"&lt;="&amp;O$3)-$F855)))</f>
        <v/>
      </c>
      <c r="P855" s="54">
        <f>IF(OR($B855="",P$3&lt;$D855+Настройки!$B$7),0,MAX(0,$E855-MAX(0,SUMIFS(Тех_Движение!$G$2:$G$5111,Тех_Движение!$D$2:$D$5111,$C855,Тех_Движение!$B$2:$B$5111,"&lt;="&amp;P$3)-$F855)))</f>
        <v/>
      </c>
      <c r="Q855" s="54">
        <f>IF(OR($B855="",Q$3&lt;$D855+Настройки!$B$7),0,MAX(0,$E855-MAX(0,SUMIFS(Тех_Движение!$G$2:$G$5111,Тех_Движение!$D$2:$D$5111,$C855,Тех_Движение!$B$2:$B$5111,"&lt;="&amp;Q$3)-$F855)))</f>
        <v/>
      </c>
      <c r="R855" s="54">
        <f>IF($B855="","",SUM($K855:$Q855))</f>
        <v/>
      </c>
      <c r="S855" s="56">
        <f>IF($B855="","",VLOOKUP($C855,Настройки!$A$11:$L$17,9,FALSE))</f>
        <v/>
      </c>
      <c r="T855" s="56">
        <f>IF($B855="","",$R855*$S855)</f>
        <v/>
      </c>
    </row>
    <row r="856">
      <c r="A856" s="20">
        <f>Тех_Движение!$A$853</f>
        <v/>
      </c>
      <c r="B856" s="20">
        <f>IF(Тех_Движение!$F$853&gt;0,Тех_Движение!$I$853,"")</f>
        <v/>
      </c>
      <c r="C856" s="20">
        <f>IF($B856="","",Тех_Движение!$D$853)</f>
        <v/>
      </c>
      <c r="D856" s="42">
        <f>IF($B856="","",Тех_Движение!$B$853)</f>
        <v/>
      </c>
      <c r="E856" s="54">
        <f>IF($B856="","",Тех_Движение!$F$853)</f>
        <v/>
      </c>
      <c r="F856" s="54">
        <f>IF($B856="","",SUMIFS($E$5:$E855,$C$5:$C855,$C856))</f>
        <v/>
      </c>
      <c r="G856" s="54">
        <f>IF($B856="","",MAX(0,$E856-MAX(0,SUMIFS(Тех_Движение!$G$2:$G$5111,Тех_Движение!$D$2:$D$5111,$C856,Тех_Движение!$B$2:$B$5111,"&lt;="&amp;Настройки!$B$5-1)-$F856)))</f>
        <v/>
      </c>
      <c r="H856" s="54">
        <f>IF($B856="","",IF(AND($D856&gt;=Настройки!$B$5,$D856&lt;=Настройки!$B$6),$E856,0))</f>
        <v/>
      </c>
      <c r="I856" s="54">
        <f>IF($B856="","",$G856+$H856-$J856)</f>
        <v/>
      </c>
      <c r="J856" s="54">
        <f>IF($B856="","",MAX(0,$E856-MAX(0,SUMIFS(Тех_Движение!$G$2:$G$5111,Тех_Движение!$D$2:$D$5111,$C856,Тех_Движение!$B$2:$B$5111,"&lt;="&amp;Настройки!$B$6)-$F856)))</f>
        <v/>
      </c>
      <c r="K856" s="54">
        <f>IF(OR($B856="",K$3&lt;$D856+Настройки!$B$7),0,MAX(0,$E856-MAX(0,SUMIFS(Тех_Движение!$G$2:$G$5111,Тех_Движение!$D$2:$D$5111,$C856,Тех_Движение!$B$2:$B$5111,"&lt;="&amp;K$3)-$F856)))</f>
        <v/>
      </c>
      <c r="L856" s="54">
        <f>IF(OR($B856="",L$3&lt;$D856+Настройки!$B$7),0,MAX(0,$E856-MAX(0,SUMIFS(Тех_Движение!$G$2:$G$5111,Тех_Движение!$D$2:$D$5111,$C856,Тех_Движение!$B$2:$B$5111,"&lt;="&amp;L$3)-$F856)))</f>
        <v/>
      </c>
      <c r="M856" s="54">
        <f>IF(OR($B856="",M$3&lt;$D856+Настройки!$B$7),0,MAX(0,$E856-MAX(0,SUMIFS(Тех_Движение!$G$2:$G$5111,Тех_Движение!$D$2:$D$5111,$C856,Тех_Движение!$B$2:$B$5111,"&lt;="&amp;M$3)-$F856)))</f>
        <v/>
      </c>
      <c r="N856" s="54">
        <f>IF(OR($B856="",N$3&lt;$D856+Настройки!$B$7),0,MAX(0,$E856-MAX(0,SUMIFS(Тех_Движение!$G$2:$G$5111,Тех_Движение!$D$2:$D$5111,$C856,Тех_Движение!$B$2:$B$5111,"&lt;="&amp;N$3)-$F856)))</f>
        <v/>
      </c>
      <c r="O856" s="54">
        <f>IF(OR($B856="",O$3&lt;$D856+Настройки!$B$7),0,MAX(0,$E856-MAX(0,SUMIFS(Тех_Движение!$G$2:$G$5111,Тех_Движение!$D$2:$D$5111,$C856,Тех_Движение!$B$2:$B$5111,"&lt;="&amp;O$3)-$F856)))</f>
        <v/>
      </c>
      <c r="P856" s="54">
        <f>IF(OR($B856="",P$3&lt;$D856+Настройки!$B$7),0,MAX(0,$E856-MAX(0,SUMIFS(Тех_Движение!$G$2:$G$5111,Тех_Движение!$D$2:$D$5111,$C856,Тех_Движение!$B$2:$B$5111,"&lt;="&amp;P$3)-$F856)))</f>
        <v/>
      </c>
      <c r="Q856" s="54">
        <f>IF(OR($B856="",Q$3&lt;$D856+Настройки!$B$7),0,MAX(0,$E856-MAX(0,SUMIFS(Тех_Движение!$G$2:$G$5111,Тех_Движение!$D$2:$D$5111,$C856,Тех_Движение!$B$2:$B$5111,"&lt;="&amp;Q$3)-$F856)))</f>
        <v/>
      </c>
      <c r="R856" s="54">
        <f>IF($B856="","",SUM($K856:$Q856))</f>
        <v/>
      </c>
      <c r="S856" s="56">
        <f>IF($B856="","",VLOOKUP($C856,Настройки!$A$11:$L$17,9,FALSE))</f>
        <v/>
      </c>
      <c r="T856" s="56">
        <f>IF($B856="","",$R856*$S856)</f>
        <v/>
      </c>
    </row>
    <row r="857">
      <c r="A857" s="20">
        <f>Тех_Движение!$A$854</f>
        <v/>
      </c>
      <c r="B857" s="20">
        <f>IF(Тех_Движение!$F$854&gt;0,Тех_Движение!$I$854,"")</f>
        <v/>
      </c>
      <c r="C857" s="20">
        <f>IF($B857="","",Тех_Движение!$D$854)</f>
        <v/>
      </c>
      <c r="D857" s="42">
        <f>IF($B857="","",Тех_Движение!$B$854)</f>
        <v/>
      </c>
      <c r="E857" s="54">
        <f>IF($B857="","",Тех_Движение!$F$854)</f>
        <v/>
      </c>
      <c r="F857" s="54">
        <f>IF($B857="","",SUMIFS($E$5:$E856,$C$5:$C856,$C857))</f>
        <v/>
      </c>
      <c r="G857" s="54">
        <f>IF($B857="","",MAX(0,$E857-MAX(0,SUMIFS(Тех_Движение!$G$2:$G$5111,Тех_Движение!$D$2:$D$5111,$C857,Тех_Движение!$B$2:$B$5111,"&lt;="&amp;Настройки!$B$5-1)-$F857)))</f>
        <v/>
      </c>
      <c r="H857" s="54">
        <f>IF($B857="","",IF(AND($D857&gt;=Настройки!$B$5,$D857&lt;=Настройки!$B$6),$E857,0))</f>
        <v/>
      </c>
      <c r="I857" s="54">
        <f>IF($B857="","",$G857+$H857-$J857)</f>
        <v/>
      </c>
      <c r="J857" s="54">
        <f>IF($B857="","",MAX(0,$E857-MAX(0,SUMIFS(Тех_Движение!$G$2:$G$5111,Тех_Движение!$D$2:$D$5111,$C857,Тех_Движение!$B$2:$B$5111,"&lt;="&amp;Настройки!$B$6)-$F857)))</f>
        <v/>
      </c>
      <c r="K857" s="54">
        <f>IF(OR($B857="",K$3&lt;$D857+Настройки!$B$7),0,MAX(0,$E857-MAX(0,SUMIFS(Тех_Движение!$G$2:$G$5111,Тех_Движение!$D$2:$D$5111,$C857,Тех_Движение!$B$2:$B$5111,"&lt;="&amp;K$3)-$F857)))</f>
        <v/>
      </c>
      <c r="L857" s="54">
        <f>IF(OR($B857="",L$3&lt;$D857+Настройки!$B$7),0,MAX(0,$E857-MAX(0,SUMIFS(Тех_Движение!$G$2:$G$5111,Тех_Движение!$D$2:$D$5111,$C857,Тех_Движение!$B$2:$B$5111,"&lt;="&amp;L$3)-$F857)))</f>
        <v/>
      </c>
      <c r="M857" s="54">
        <f>IF(OR($B857="",M$3&lt;$D857+Настройки!$B$7),0,MAX(0,$E857-MAX(0,SUMIFS(Тех_Движение!$G$2:$G$5111,Тех_Движение!$D$2:$D$5111,$C857,Тех_Движение!$B$2:$B$5111,"&lt;="&amp;M$3)-$F857)))</f>
        <v/>
      </c>
      <c r="N857" s="54">
        <f>IF(OR($B857="",N$3&lt;$D857+Настройки!$B$7),0,MAX(0,$E857-MAX(0,SUMIFS(Тех_Движение!$G$2:$G$5111,Тех_Движение!$D$2:$D$5111,$C857,Тех_Движение!$B$2:$B$5111,"&lt;="&amp;N$3)-$F857)))</f>
        <v/>
      </c>
      <c r="O857" s="54">
        <f>IF(OR($B857="",O$3&lt;$D857+Настройки!$B$7),0,MAX(0,$E857-MAX(0,SUMIFS(Тех_Движение!$G$2:$G$5111,Тех_Движение!$D$2:$D$5111,$C857,Тех_Движение!$B$2:$B$5111,"&lt;="&amp;O$3)-$F857)))</f>
        <v/>
      </c>
      <c r="P857" s="54">
        <f>IF(OR($B857="",P$3&lt;$D857+Настройки!$B$7),0,MAX(0,$E857-MAX(0,SUMIFS(Тех_Движение!$G$2:$G$5111,Тех_Движение!$D$2:$D$5111,$C857,Тех_Движение!$B$2:$B$5111,"&lt;="&amp;P$3)-$F857)))</f>
        <v/>
      </c>
      <c r="Q857" s="54">
        <f>IF(OR($B857="",Q$3&lt;$D857+Настройки!$B$7),0,MAX(0,$E857-MAX(0,SUMIFS(Тех_Движение!$G$2:$G$5111,Тех_Движение!$D$2:$D$5111,$C857,Тех_Движение!$B$2:$B$5111,"&lt;="&amp;Q$3)-$F857)))</f>
        <v/>
      </c>
      <c r="R857" s="54">
        <f>IF($B857="","",SUM($K857:$Q857))</f>
        <v/>
      </c>
      <c r="S857" s="56">
        <f>IF($B857="","",VLOOKUP($C857,Настройки!$A$11:$L$17,9,FALSE))</f>
        <v/>
      </c>
      <c r="T857" s="56">
        <f>IF($B857="","",$R857*$S857)</f>
        <v/>
      </c>
    </row>
    <row r="858">
      <c r="A858" s="20">
        <f>Тех_Движение!$A$855</f>
        <v/>
      </c>
      <c r="B858" s="20">
        <f>IF(Тех_Движение!$F$855&gt;0,Тех_Движение!$I$855,"")</f>
        <v/>
      </c>
      <c r="C858" s="20">
        <f>IF($B858="","",Тех_Движение!$D$855)</f>
        <v/>
      </c>
      <c r="D858" s="42">
        <f>IF($B858="","",Тех_Движение!$B$855)</f>
        <v/>
      </c>
      <c r="E858" s="54">
        <f>IF($B858="","",Тех_Движение!$F$855)</f>
        <v/>
      </c>
      <c r="F858" s="54">
        <f>IF($B858="","",SUMIFS($E$5:$E857,$C$5:$C857,$C858))</f>
        <v/>
      </c>
      <c r="G858" s="54">
        <f>IF($B858="","",MAX(0,$E858-MAX(0,SUMIFS(Тех_Движение!$G$2:$G$5111,Тех_Движение!$D$2:$D$5111,$C858,Тех_Движение!$B$2:$B$5111,"&lt;="&amp;Настройки!$B$5-1)-$F858)))</f>
        <v/>
      </c>
      <c r="H858" s="54">
        <f>IF($B858="","",IF(AND($D858&gt;=Настройки!$B$5,$D858&lt;=Настройки!$B$6),$E858,0))</f>
        <v/>
      </c>
      <c r="I858" s="54">
        <f>IF($B858="","",$G858+$H858-$J858)</f>
        <v/>
      </c>
      <c r="J858" s="54">
        <f>IF($B858="","",MAX(0,$E858-MAX(0,SUMIFS(Тех_Движение!$G$2:$G$5111,Тех_Движение!$D$2:$D$5111,$C858,Тех_Движение!$B$2:$B$5111,"&lt;="&amp;Настройки!$B$6)-$F858)))</f>
        <v/>
      </c>
      <c r="K858" s="54">
        <f>IF(OR($B858="",K$3&lt;$D858+Настройки!$B$7),0,MAX(0,$E858-MAX(0,SUMIFS(Тех_Движение!$G$2:$G$5111,Тех_Движение!$D$2:$D$5111,$C858,Тех_Движение!$B$2:$B$5111,"&lt;="&amp;K$3)-$F858)))</f>
        <v/>
      </c>
      <c r="L858" s="54">
        <f>IF(OR($B858="",L$3&lt;$D858+Настройки!$B$7),0,MAX(0,$E858-MAX(0,SUMIFS(Тех_Движение!$G$2:$G$5111,Тех_Движение!$D$2:$D$5111,$C858,Тех_Движение!$B$2:$B$5111,"&lt;="&amp;L$3)-$F858)))</f>
        <v/>
      </c>
      <c r="M858" s="54">
        <f>IF(OR($B858="",M$3&lt;$D858+Настройки!$B$7),0,MAX(0,$E858-MAX(0,SUMIFS(Тех_Движение!$G$2:$G$5111,Тех_Движение!$D$2:$D$5111,$C858,Тех_Движение!$B$2:$B$5111,"&lt;="&amp;M$3)-$F858)))</f>
        <v/>
      </c>
      <c r="N858" s="54">
        <f>IF(OR($B858="",N$3&lt;$D858+Настройки!$B$7),0,MAX(0,$E858-MAX(0,SUMIFS(Тех_Движение!$G$2:$G$5111,Тех_Движение!$D$2:$D$5111,$C858,Тех_Движение!$B$2:$B$5111,"&lt;="&amp;N$3)-$F858)))</f>
        <v/>
      </c>
      <c r="O858" s="54">
        <f>IF(OR($B858="",O$3&lt;$D858+Настройки!$B$7),0,MAX(0,$E858-MAX(0,SUMIFS(Тех_Движение!$G$2:$G$5111,Тех_Движение!$D$2:$D$5111,$C858,Тех_Движение!$B$2:$B$5111,"&lt;="&amp;O$3)-$F858)))</f>
        <v/>
      </c>
      <c r="P858" s="54">
        <f>IF(OR($B858="",P$3&lt;$D858+Настройки!$B$7),0,MAX(0,$E858-MAX(0,SUMIFS(Тех_Движение!$G$2:$G$5111,Тех_Движение!$D$2:$D$5111,$C858,Тех_Движение!$B$2:$B$5111,"&lt;="&amp;P$3)-$F858)))</f>
        <v/>
      </c>
      <c r="Q858" s="54">
        <f>IF(OR($B858="",Q$3&lt;$D858+Настройки!$B$7),0,MAX(0,$E858-MAX(0,SUMIFS(Тех_Движение!$G$2:$G$5111,Тех_Движение!$D$2:$D$5111,$C858,Тех_Движение!$B$2:$B$5111,"&lt;="&amp;Q$3)-$F858)))</f>
        <v/>
      </c>
      <c r="R858" s="54">
        <f>IF($B858="","",SUM($K858:$Q858))</f>
        <v/>
      </c>
      <c r="S858" s="56">
        <f>IF($B858="","",VLOOKUP($C858,Настройки!$A$11:$L$17,9,FALSE))</f>
        <v/>
      </c>
      <c r="T858" s="56">
        <f>IF($B858="","",$R858*$S858)</f>
        <v/>
      </c>
    </row>
    <row r="859">
      <c r="A859" s="20">
        <f>Тех_Движение!$A$856</f>
        <v/>
      </c>
      <c r="B859" s="20">
        <f>IF(Тех_Движение!$F$856&gt;0,Тех_Движение!$I$856,"")</f>
        <v/>
      </c>
      <c r="C859" s="20">
        <f>IF($B859="","",Тех_Движение!$D$856)</f>
        <v/>
      </c>
      <c r="D859" s="42">
        <f>IF($B859="","",Тех_Движение!$B$856)</f>
        <v/>
      </c>
      <c r="E859" s="54">
        <f>IF($B859="","",Тех_Движение!$F$856)</f>
        <v/>
      </c>
      <c r="F859" s="54">
        <f>IF($B859="","",SUMIFS($E$5:$E858,$C$5:$C858,$C859))</f>
        <v/>
      </c>
      <c r="G859" s="54">
        <f>IF($B859="","",MAX(0,$E859-MAX(0,SUMIFS(Тех_Движение!$G$2:$G$5111,Тех_Движение!$D$2:$D$5111,$C859,Тех_Движение!$B$2:$B$5111,"&lt;="&amp;Настройки!$B$5-1)-$F859)))</f>
        <v/>
      </c>
      <c r="H859" s="54">
        <f>IF($B859="","",IF(AND($D859&gt;=Настройки!$B$5,$D859&lt;=Настройки!$B$6),$E859,0))</f>
        <v/>
      </c>
      <c r="I859" s="54">
        <f>IF($B859="","",$G859+$H859-$J859)</f>
        <v/>
      </c>
      <c r="J859" s="54">
        <f>IF($B859="","",MAX(0,$E859-MAX(0,SUMIFS(Тех_Движение!$G$2:$G$5111,Тех_Движение!$D$2:$D$5111,$C859,Тех_Движение!$B$2:$B$5111,"&lt;="&amp;Настройки!$B$6)-$F859)))</f>
        <v/>
      </c>
      <c r="K859" s="54">
        <f>IF(OR($B859="",K$3&lt;$D859+Настройки!$B$7),0,MAX(0,$E859-MAX(0,SUMIFS(Тех_Движение!$G$2:$G$5111,Тех_Движение!$D$2:$D$5111,$C859,Тех_Движение!$B$2:$B$5111,"&lt;="&amp;K$3)-$F859)))</f>
        <v/>
      </c>
      <c r="L859" s="54">
        <f>IF(OR($B859="",L$3&lt;$D859+Настройки!$B$7),0,MAX(0,$E859-MAX(0,SUMIFS(Тех_Движение!$G$2:$G$5111,Тех_Движение!$D$2:$D$5111,$C859,Тех_Движение!$B$2:$B$5111,"&lt;="&amp;L$3)-$F859)))</f>
        <v/>
      </c>
      <c r="M859" s="54">
        <f>IF(OR($B859="",M$3&lt;$D859+Настройки!$B$7),0,MAX(0,$E859-MAX(0,SUMIFS(Тех_Движение!$G$2:$G$5111,Тех_Движение!$D$2:$D$5111,$C859,Тех_Движение!$B$2:$B$5111,"&lt;="&amp;M$3)-$F859)))</f>
        <v/>
      </c>
      <c r="N859" s="54">
        <f>IF(OR($B859="",N$3&lt;$D859+Настройки!$B$7),0,MAX(0,$E859-MAX(0,SUMIFS(Тех_Движение!$G$2:$G$5111,Тех_Движение!$D$2:$D$5111,$C859,Тех_Движение!$B$2:$B$5111,"&lt;="&amp;N$3)-$F859)))</f>
        <v/>
      </c>
      <c r="O859" s="54">
        <f>IF(OR($B859="",O$3&lt;$D859+Настройки!$B$7),0,MAX(0,$E859-MAX(0,SUMIFS(Тех_Движение!$G$2:$G$5111,Тех_Движение!$D$2:$D$5111,$C859,Тех_Движение!$B$2:$B$5111,"&lt;="&amp;O$3)-$F859)))</f>
        <v/>
      </c>
      <c r="P859" s="54">
        <f>IF(OR($B859="",P$3&lt;$D859+Настройки!$B$7),0,MAX(0,$E859-MAX(0,SUMIFS(Тех_Движение!$G$2:$G$5111,Тех_Движение!$D$2:$D$5111,$C859,Тех_Движение!$B$2:$B$5111,"&lt;="&amp;P$3)-$F859)))</f>
        <v/>
      </c>
      <c r="Q859" s="54">
        <f>IF(OR($B859="",Q$3&lt;$D859+Настройки!$B$7),0,MAX(0,$E859-MAX(0,SUMIFS(Тех_Движение!$G$2:$G$5111,Тех_Движение!$D$2:$D$5111,$C859,Тех_Движение!$B$2:$B$5111,"&lt;="&amp;Q$3)-$F859)))</f>
        <v/>
      </c>
      <c r="R859" s="54">
        <f>IF($B859="","",SUM($K859:$Q859))</f>
        <v/>
      </c>
      <c r="S859" s="56">
        <f>IF($B859="","",VLOOKUP($C859,Настройки!$A$11:$L$17,9,FALSE))</f>
        <v/>
      </c>
      <c r="T859" s="56">
        <f>IF($B859="","",$R859*$S859)</f>
        <v/>
      </c>
    </row>
    <row r="860">
      <c r="A860" s="20">
        <f>Тех_Движение!$A$857</f>
        <v/>
      </c>
      <c r="B860" s="20">
        <f>IF(Тех_Движение!$F$857&gt;0,Тех_Движение!$I$857,"")</f>
        <v/>
      </c>
      <c r="C860" s="20">
        <f>IF($B860="","",Тех_Движение!$D$857)</f>
        <v/>
      </c>
      <c r="D860" s="42">
        <f>IF($B860="","",Тех_Движение!$B$857)</f>
        <v/>
      </c>
      <c r="E860" s="54">
        <f>IF($B860="","",Тех_Движение!$F$857)</f>
        <v/>
      </c>
      <c r="F860" s="54">
        <f>IF($B860="","",SUMIFS($E$5:$E859,$C$5:$C859,$C860))</f>
        <v/>
      </c>
      <c r="G860" s="54">
        <f>IF($B860="","",MAX(0,$E860-MAX(0,SUMIFS(Тех_Движение!$G$2:$G$5111,Тех_Движение!$D$2:$D$5111,$C860,Тех_Движение!$B$2:$B$5111,"&lt;="&amp;Настройки!$B$5-1)-$F860)))</f>
        <v/>
      </c>
      <c r="H860" s="54">
        <f>IF($B860="","",IF(AND($D860&gt;=Настройки!$B$5,$D860&lt;=Настройки!$B$6),$E860,0))</f>
        <v/>
      </c>
      <c r="I860" s="54">
        <f>IF($B860="","",$G860+$H860-$J860)</f>
        <v/>
      </c>
      <c r="J860" s="54">
        <f>IF($B860="","",MAX(0,$E860-MAX(0,SUMIFS(Тех_Движение!$G$2:$G$5111,Тех_Движение!$D$2:$D$5111,$C860,Тех_Движение!$B$2:$B$5111,"&lt;="&amp;Настройки!$B$6)-$F860)))</f>
        <v/>
      </c>
      <c r="K860" s="54">
        <f>IF(OR($B860="",K$3&lt;$D860+Настройки!$B$7),0,MAX(0,$E860-MAX(0,SUMIFS(Тех_Движение!$G$2:$G$5111,Тех_Движение!$D$2:$D$5111,$C860,Тех_Движение!$B$2:$B$5111,"&lt;="&amp;K$3)-$F860)))</f>
        <v/>
      </c>
      <c r="L860" s="54">
        <f>IF(OR($B860="",L$3&lt;$D860+Настройки!$B$7),0,MAX(0,$E860-MAX(0,SUMIFS(Тех_Движение!$G$2:$G$5111,Тех_Движение!$D$2:$D$5111,$C860,Тех_Движение!$B$2:$B$5111,"&lt;="&amp;L$3)-$F860)))</f>
        <v/>
      </c>
      <c r="M860" s="54">
        <f>IF(OR($B860="",M$3&lt;$D860+Настройки!$B$7),0,MAX(0,$E860-MAX(0,SUMIFS(Тех_Движение!$G$2:$G$5111,Тех_Движение!$D$2:$D$5111,$C860,Тех_Движение!$B$2:$B$5111,"&lt;="&amp;M$3)-$F860)))</f>
        <v/>
      </c>
      <c r="N860" s="54">
        <f>IF(OR($B860="",N$3&lt;$D860+Настройки!$B$7),0,MAX(0,$E860-MAX(0,SUMIFS(Тех_Движение!$G$2:$G$5111,Тех_Движение!$D$2:$D$5111,$C860,Тех_Движение!$B$2:$B$5111,"&lt;="&amp;N$3)-$F860)))</f>
        <v/>
      </c>
      <c r="O860" s="54">
        <f>IF(OR($B860="",O$3&lt;$D860+Настройки!$B$7),0,MAX(0,$E860-MAX(0,SUMIFS(Тех_Движение!$G$2:$G$5111,Тех_Движение!$D$2:$D$5111,$C860,Тех_Движение!$B$2:$B$5111,"&lt;="&amp;O$3)-$F860)))</f>
        <v/>
      </c>
      <c r="P860" s="54">
        <f>IF(OR($B860="",P$3&lt;$D860+Настройки!$B$7),0,MAX(0,$E860-MAX(0,SUMIFS(Тех_Движение!$G$2:$G$5111,Тех_Движение!$D$2:$D$5111,$C860,Тех_Движение!$B$2:$B$5111,"&lt;="&amp;P$3)-$F860)))</f>
        <v/>
      </c>
      <c r="Q860" s="54">
        <f>IF(OR($B860="",Q$3&lt;$D860+Настройки!$B$7),0,MAX(0,$E860-MAX(0,SUMIFS(Тех_Движение!$G$2:$G$5111,Тех_Движение!$D$2:$D$5111,$C860,Тех_Движение!$B$2:$B$5111,"&lt;="&amp;Q$3)-$F860)))</f>
        <v/>
      </c>
      <c r="R860" s="54">
        <f>IF($B860="","",SUM($K860:$Q860))</f>
        <v/>
      </c>
      <c r="S860" s="56">
        <f>IF($B860="","",VLOOKUP($C860,Настройки!$A$11:$L$17,9,FALSE))</f>
        <v/>
      </c>
      <c r="T860" s="56">
        <f>IF($B860="","",$R860*$S860)</f>
        <v/>
      </c>
    </row>
    <row r="861">
      <c r="A861" s="20">
        <f>Тех_Движение!$A$858</f>
        <v/>
      </c>
      <c r="B861" s="20">
        <f>IF(Тех_Движение!$F$858&gt;0,Тех_Движение!$I$858,"")</f>
        <v/>
      </c>
      <c r="C861" s="20">
        <f>IF($B861="","",Тех_Движение!$D$858)</f>
        <v/>
      </c>
      <c r="D861" s="42">
        <f>IF($B861="","",Тех_Движение!$B$858)</f>
        <v/>
      </c>
      <c r="E861" s="54">
        <f>IF($B861="","",Тех_Движение!$F$858)</f>
        <v/>
      </c>
      <c r="F861" s="54">
        <f>IF($B861="","",SUMIFS($E$5:$E860,$C$5:$C860,$C861))</f>
        <v/>
      </c>
      <c r="G861" s="54">
        <f>IF($B861="","",MAX(0,$E861-MAX(0,SUMIFS(Тех_Движение!$G$2:$G$5111,Тех_Движение!$D$2:$D$5111,$C861,Тех_Движение!$B$2:$B$5111,"&lt;="&amp;Настройки!$B$5-1)-$F861)))</f>
        <v/>
      </c>
      <c r="H861" s="54">
        <f>IF($B861="","",IF(AND($D861&gt;=Настройки!$B$5,$D861&lt;=Настройки!$B$6),$E861,0))</f>
        <v/>
      </c>
      <c r="I861" s="54">
        <f>IF($B861="","",$G861+$H861-$J861)</f>
        <v/>
      </c>
      <c r="J861" s="54">
        <f>IF($B861="","",MAX(0,$E861-MAX(0,SUMIFS(Тех_Движение!$G$2:$G$5111,Тех_Движение!$D$2:$D$5111,$C861,Тех_Движение!$B$2:$B$5111,"&lt;="&amp;Настройки!$B$6)-$F861)))</f>
        <v/>
      </c>
      <c r="K861" s="54">
        <f>IF(OR($B861="",K$3&lt;$D861+Настройки!$B$7),0,MAX(0,$E861-MAX(0,SUMIFS(Тех_Движение!$G$2:$G$5111,Тех_Движение!$D$2:$D$5111,$C861,Тех_Движение!$B$2:$B$5111,"&lt;="&amp;K$3)-$F861)))</f>
        <v/>
      </c>
      <c r="L861" s="54">
        <f>IF(OR($B861="",L$3&lt;$D861+Настройки!$B$7),0,MAX(0,$E861-MAX(0,SUMIFS(Тех_Движение!$G$2:$G$5111,Тех_Движение!$D$2:$D$5111,$C861,Тех_Движение!$B$2:$B$5111,"&lt;="&amp;L$3)-$F861)))</f>
        <v/>
      </c>
      <c r="M861" s="54">
        <f>IF(OR($B861="",M$3&lt;$D861+Настройки!$B$7),0,MAX(0,$E861-MAX(0,SUMIFS(Тех_Движение!$G$2:$G$5111,Тех_Движение!$D$2:$D$5111,$C861,Тех_Движение!$B$2:$B$5111,"&lt;="&amp;M$3)-$F861)))</f>
        <v/>
      </c>
      <c r="N861" s="54">
        <f>IF(OR($B861="",N$3&lt;$D861+Настройки!$B$7),0,MAX(0,$E861-MAX(0,SUMIFS(Тех_Движение!$G$2:$G$5111,Тех_Движение!$D$2:$D$5111,$C861,Тех_Движение!$B$2:$B$5111,"&lt;="&amp;N$3)-$F861)))</f>
        <v/>
      </c>
      <c r="O861" s="54">
        <f>IF(OR($B861="",O$3&lt;$D861+Настройки!$B$7),0,MAX(0,$E861-MAX(0,SUMIFS(Тех_Движение!$G$2:$G$5111,Тех_Движение!$D$2:$D$5111,$C861,Тех_Движение!$B$2:$B$5111,"&lt;="&amp;O$3)-$F861)))</f>
        <v/>
      </c>
      <c r="P861" s="54">
        <f>IF(OR($B861="",P$3&lt;$D861+Настройки!$B$7),0,MAX(0,$E861-MAX(0,SUMIFS(Тех_Движение!$G$2:$G$5111,Тех_Движение!$D$2:$D$5111,$C861,Тех_Движение!$B$2:$B$5111,"&lt;="&amp;P$3)-$F861)))</f>
        <v/>
      </c>
      <c r="Q861" s="54">
        <f>IF(OR($B861="",Q$3&lt;$D861+Настройки!$B$7),0,MAX(0,$E861-MAX(0,SUMIFS(Тех_Движение!$G$2:$G$5111,Тех_Движение!$D$2:$D$5111,$C861,Тех_Движение!$B$2:$B$5111,"&lt;="&amp;Q$3)-$F861)))</f>
        <v/>
      </c>
      <c r="R861" s="54">
        <f>IF($B861="","",SUM($K861:$Q861))</f>
        <v/>
      </c>
      <c r="S861" s="56">
        <f>IF($B861="","",VLOOKUP($C861,Настройки!$A$11:$L$17,9,FALSE))</f>
        <v/>
      </c>
      <c r="T861" s="56">
        <f>IF($B861="","",$R861*$S861)</f>
        <v/>
      </c>
    </row>
    <row r="862">
      <c r="A862" s="20">
        <f>Тех_Движение!$A$859</f>
        <v/>
      </c>
      <c r="B862" s="20">
        <f>IF(Тех_Движение!$F$859&gt;0,Тех_Движение!$I$859,"")</f>
        <v/>
      </c>
      <c r="C862" s="20">
        <f>IF($B862="","",Тех_Движение!$D$859)</f>
        <v/>
      </c>
      <c r="D862" s="42">
        <f>IF($B862="","",Тех_Движение!$B$859)</f>
        <v/>
      </c>
      <c r="E862" s="54">
        <f>IF($B862="","",Тех_Движение!$F$859)</f>
        <v/>
      </c>
      <c r="F862" s="54">
        <f>IF($B862="","",SUMIFS($E$5:$E861,$C$5:$C861,$C862))</f>
        <v/>
      </c>
      <c r="G862" s="54">
        <f>IF($B862="","",MAX(0,$E862-MAX(0,SUMIFS(Тех_Движение!$G$2:$G$5111,Тех_Движение!$D$2:$D$5111,$C862,Тех_Движение!$B$2:$B$5111,"&lt;="&amp;Настройки!$B$5-1)-$F862)))</f>
        <v/>
      </c>
      <c r="H862" s="54">
        <f>IF($B862="","",IF(AND($D862&gt;=Настройки!$B$5,$D862&lt;=Настройки!$B$6),$E862,0))</f>
        <v/>
      </c>
      <c r="I862" s="54">
        <f>IF($B862="","",$G862+$H862-$J862)</f>
        <v/>
      </c>
      <c r="J862" s="54">
        <f>IF($B862="","",MAX(0,$E862-MAX(0,SUMIFS(Тех_Движение!$G$2:$G$5111,Тех_Движение!$D$2:$D$5111,$C862,Тех_Движение!$B$2:$B$5111,"&lt;="&amp;Настройки!$B$6)-$F862)))</f>
        <v/>
      </c>
      <c r="K862" s="54">
        <f>IF(OR($B862="",K$3&lt;$D862+Настройки!$B$7),0,MAX(0,$E862-MAX(0,SUMIFS(Тех_Движение!$G$2:$G$5111,Тех_Движение!$D$2:$D$5111,$C862,Тех_Движение!$B$2:$B$5111,"&lt;="&amp;K$3)-$F862)))</f>
        <v/>
      </c>
      <c r="L862" s="54">
        <f>IF(OR($B862="",L$3&lt;$D862+Настройки!$B$7),0,MAX(0,$E862-MAX(0,SUMIFS(Тех_Движение!$G$2:$G$5111,Тех_Движение!$D$2:$D$5111,$C862,Тех_Движение!$B$2:$B$5111,"&lt;="&amp;L$3)-$F862)))</f>
        <v/>
      </c>
      <c r="M862" s="54">
        <f>IF(OR($B862="",M$3&lt;$D862+Настройки!$B$7),0,MAX(0,$E862-MAX(0,SUMIFS(Тех_Движение!$G$2:$G$5111,Тех_Движение!$D$2:$D$5111,$C862,Тех_Движение!$B$2:$B$5111,"&lt;="&amp;M$3)-$F862)))</f>
        <v/>
      </c>
      <c r="N862" s="54">
        <f>IF(OR($B862="",N$3&lt;$D862+Настройки!$B$7),0,MAX(0,$E862-MAX(0,SUMIFS(Тех_Движение!$G$2:$G$5111,Тех_Движение!$D$2:$D$5111,$C862,Тех_Движение!$B$2:$B$5111,"&lt;="&amp;N$3)-$F862)))</f>
        <v/>
      </c>
      <c r="O862" s="54">
        <f>IF(OR($B862="",O$3&lt;$D862+Настройки!$B$7),0,MAX(0,$E862-MAX(0,SUMIFS(Тех_Движение!$G$2:$G$5111,Тех_Движение!$D$2:$D$5111,$C862,Тех_Движение!$B$2:$B$5111,"&lt;="&amp;O$3)-$F862)))</f>
        <v/>
      </c>
      <c r="P862" s="54">
        <f>IF(OR($B862="",P$3&lt;$D862+Настройки!$B$7),0,MAX(0,$E862-MAX(0,SUMIFS(Тех_Движение!$G$2:$G$5111,Тех_Движение!$D$2:$D$5111,$C862,Тех_Движение!$B$2:$B$5111,"&lt;="&amp;P$3)-$F862)))</f>
        <v/>
      </c>
      <c r="Q862" s="54">
        <f>IF(OR($B862="",Q$3&lt;$D862+Настройки!$B$7),0,MAX(0,$E862-MAX(0,SUMIFS(Тех_Движение!$G$2:$G$5111,Тех_Движение!$D$2:$D$5111,$C862,Тех_Движение!$B$2:$B$5111,"&lt;="&amp;Q$3)-$F862)))</f>
        <v/>
      </c>
      <c r="R862" s="54">
        <f>IF($B862="","",SUM($K862:$Q862))</f>
        <v/>
      </c>
      <c r="S862" s="56">
        <f>IF($B862="","",VLOOKUP($C862,Настройки!$A$11:$L$17,9,FALSE))</f>
        <v/>
      </c>
      <c r="T862" s="56">
        <f>IF($B862="","",$R862*$S862)</f>
        <v/>
      </c>
    </row>
    <row r="863">
      <c r="A863" s="20">
        <f>Тех_Движение!$A$860</f>
        <v/>
      </c>
      <c r="B863" s="20">
        <f>IF(Тех_Движение!$F$860&gt;0,Тех_Движение!$I$860,"")</f>
        <v/>
      </c>
      <c r="C863" s="20">
        <f>IF($B863="","",Тех_Движение!$D$860)</f>
        <v/>
      </c>
      <c r="D863" s="42">
        <f>IF($B863="","",Тех_Движение!$B$860)</f>
        <v/>
      </c>
      <c r="E863" s="54">
        <f>IF($B863="","",Тех_Движение!$F$860)</f>
        <v/>
      </c>
      <c r="F863" s="54">
        <f>IF($B863="","",SUMIFS($E$5:$E862,$C$5:$C862,$C863))</f>
        <v/>
      </c>
      <c r="G863" s="54">
        <f>IF($B863="","",MAX(0,$E863-MAX(0,SUMIFS(Тех_Движение!$G$2:$G$5111,Тех_Движение!$D$2:$D$5111,$C863,Тех_Движение!$B$2:$B$5111,"&lt;="&amp;Настройки!$B$5-1)-$F863)))</f>
        <v/>
      </c>
      <c r="H863" s="54">
        <f>IF($B863="","",IF(AND($D863&gt;=Настройки!$B$5,$D863&lt;=Настройки!$B$6),$E863,0))</f>
        <v/>
      </c>
      <c r="I863" s="54">
        <f>IF($B863="","",$G863+$H863-$J863)</f>
        <v/>
      </c>
      <c r="J863" s="54">
        <f>IF($B863="","",MAX(0,$E863-MAX(0,SUMIFS(Тех_Движение!$G$2:$G$5111,Тех_Движение!$D$2:$D$5111,$C863,Тех_Движение!$B$2:$B$5111,"&lt;="&amp;Настройки!$B$6)-$F863)))</f>
        <v/>
      </c>
      <c r="K863" s="54">
        <f>IF(OR($B863="",K$3&lt;$D863+Настройки!$B$7),0,MAX(0,$E863-MAX(0,SUMIFS(Тех_Движение!$G$2:$G$5111,Тех_Движение!$D$2:$D$5111,$C863,Тех_Движение!$B$2:$B$5111,"&lt;="&amp;K$3)-$F863)))</f>
        <v/>
      </c>
      <c r="L863" s="54">
        <f>IF(OR($B863="",L$3&lt;$D863+Настройки!$B$7),0,MAX(0,$E863-MAX(0,SUMIFS(Тех_Движение!$G$2:$G$5111,Тех_Движение!$D$2:$D$5111,$C863,Тех_Движение!$B$2:$B$5111,"&lt;="&amp;L$3)-$F863)))</f>
        <v/>
      </c>
      <c r="M863" s="54">
        <f>IF(OR($B863="",M$3&lt;$D863+Настройки!$B$7),0,MAX(0,$E863-MAX(0,SUMIFS(Тех_Движение!$G$2:$G$5111,Тех_Движение!$D$2:$D$5111,$C863,Тех_Движение!$B$2:$B$5111,"&lt;="&amp;M$3)-$F863)))</f>
        <v/>
      </c>
      <c r="N863" s="54">
        <f>IF(OR($B863="",N$3&lt;$D863+Настройки!$B$7),0,MAX(0,$E863-MAX(0,SUMIFS(Тех_Движение!$G$2:$G$5111,Тех_Движение!$D$2:$D$5111,$C863,Тех_Движение!$B$2:$B$5111,"&lt;="&amp;N$3)-$F863)))</f>
        <v/>
      </c>
      <c r="O863" s="54">
        <f>IF(OR($B863="",O$3&lt;$D863+Настройки!$B$7),0,MAX(0,$E863-MAX(0,SUMIFS(Тех_Движение!$G$2:$G$5111,Тех_Движение!$D$2:$D$5111,$C863,Тех_Движение!$B$2:$B$5111,"&lt;="&amp;O$3)-$F863)))</f>
        <v/>
      </c>
      <c r="P863" s="54">
        <f>IF(OR($B863="",P$3&lt;$D863+Настройки!$B$7),0,MAX(0,$E863-MAX(0,SUMIFS(Тех_Движение!$G$2:$G$5111,Тех_Движение!$D$2:$D$5111,$C863,Тех_Движение!$B$2:$B$5111,"&lt;="&amp;P$3)-$F863)))</f>
        <v/>
      </c>
      <c r="Q863" s="54">
        <f>IF(OR($B863="",Q$3&lt;$D863+Настройки!$B$7),0,MAX(0,$E863-MAX(0,SUMIFS(Тех_Движение!$G$2:$G$5111,Тех_Движение!$D$2:$D$5111,$C863,Тех_Движение!$B$2:$B$5111,"&lt;="&amp;Q$3)-$F863)))</f>
        <v/>
      </c>
      <c r="R863" s="54">
        <f>IF($B863="","",SUM($K863:$Q863))</f>
        <v/>
      </c>
      <c r="S863" s="56">
        <f>IF($B863="","",VLOOKUP($C863,Настройки!$A$11:$L$17,9,FALSE))</f>
        <v/>
      </c>
      <c r="T863" s="56">
        <f>IF($B863="","",$R863*$S863)</f>
        <v/>
      </c>
    </row>
    <row r="864">
      <c r="A864" s="20">
        <f>Тех_Движение!$A$861</f>
        <v/>
      </c>
      <c r="B864" s="20">
        <f>IF(Тех_Движение!$F$861&gt;0,Тех_Движение!$I$861,"")</f>
        <v/>
      </c>
      <c r="C864" s="20">
        <f>IF($B864="","",Тех_Движение!$D$861)</f>
        <v/>
      </c>
      <c r="D864" s="42">
        <f>IF($B864="","",Тех_Движение!$B$861)</f>
        <v/>
      </c>
      <c r="E864" s="54">
        <f>IF($B864="","",Тех_Движение!$F$861)</f>
        <v/>
      </c>
      <c r="F864" s="54">
        <f>IF($B864="","",SUMIFS($E$5:$E863,$C$5:$C863,$C864))</f>
        <v/>
      </c>
      <c r="G864" s="54">
        <f>IF($B864="","",MAX(0,$E864-MAX(0,SUMIFS(Тех_Движение!$G$2:$G$5111,Тех_Движение!$D$2:$D$5111,$C864,Тех_Движение!$B$2:$B$5111,"&lt;="&amp;Настройки!$B$5-1)-$F864)))</f>
        <v/>
      </c>
      <c r="H864" s="54">
        <f>IF($B864="","",IF(AND($D864&gt;=Настройки!$B$5,$D864&lt;=Настройки!$B$6),$E864,0))</f>
        <v/>
      </c>
      <c r="I864" s="54">
        <f>IF($B864="","",$G864+$H864-$J864)</f>
        <v/>
      </c>
      <c r="J864" s="54">
        <f>IF($B864="","",MAX(0,$E864-MAX(0,SUMIFS(Тех_Движение!$G$2:$G$5111,Тех_Движение!$D$2:$D$5111,$C864,Тех_Движение!$B$2:$B$5111,"&lt;="&amp;Настройки!$B$6)-$F864)))</f>
        <v/>
      </c>
      <c r="K864" s="54">
        <f>IF(OR($B864="",K$3&lt;$D864+Настройки!$B$7),0,MAX(0,$E864-MAX(0,SUMIFS(Тех_Движение!$G$2:$G$5111,Тех_Движение!$D$2:$D$5111,$C864,Тех_Движение!$B$2:$B$5111,"&lt;="&amp;K$3)-$F864)))</f>
        <v/>
      </c>
      <c r="L864" s="54">
        <f>IF(OR($B864="",L$3&lt;$D864+Настройки!$B$7),0,MAX(0,$E864-MAX(0,SUMIFS(Тех_Движение!$G$2:$G$5111,Тех_Движение!$D$2:$D$5111,$C864,Тех_Движение!$B$2:$B$5111,"&lt;="&amp;L$3)-$F864)))</f>
        <v/>
      </c>
      <c r="M864" s="54">
        <f>IF(OR($B864="",M$3&lt;$D864+Настройки!$B$7),0,MAX(0,$E864-MAX(0,SUMIFS(Тех_Движение!$G$2:$G$5111,Тех_Движение!$D$2:$D$5111,$C864,Тех_Движение!$B$2:$B$5111,"&lt;="&amp;M$3)-$F864)))</f>
        <v/>
      </c>
      <c r="N864" s="54">
        <f>IF(OR($B864="",N$3&lt;$D864+Настройки!$B$7),0,MAX(0,$E864-MAX(0,SUMIFS(Тех_Движение!$G$2:$G$5111,Тех_Движение!$D$2:$D$5111,$C864,Тех_Движение!$B$2:$B$5111,"&lt;="&amp;N$3)-$F864)))</f>
        <v/>
      </c>
      <c r="O864" s="54">
        <f>IF(OR($B864="",O$3&lt;$D864+Настройки!$B$7),0,MAX(0,$E864-MAX(0,SUMIFS(Тех_Движение!$G$2:$G$5111,Тех_Движение!$D$2:$D$5111,$C864,Тех_Движение!$B$2:$B$5111,"&lt;="&amp;O$3)-$F864)))</f>
        <v/>
      </c>
      <c r="P864" s="54">
        <f>IF(OR($B864="",P$3&lt;$D864+Настройки!$B$7),0,MAX(0,$E864-MAX(0,SUMIFS(Тех_Движение!$G$2:$G$5111,Тех_Движение!$D$2:$D$5111,$C864,Тех_Движение!$B$2:$B$5111,"&lt;="&amp;P$3)-$F864)))</f>
        <v/>
      </c>
      <c r="Q864" s="54">
        <f>IF(OR($B864="",Q$3&lt;$D864+Настройки!$B$7),0,MAX(0,$E864-MAX(0,SUMIFS(Тех_Движение!$G$2:$G$5111,Тех_Движение!$D$2:$D$5111,$C864,Тех_Движение!$B$2:$B$5111,"&lt;="&amp;Q$3)-$F864)))</f>
        <v/>
      </c>
      <c r="R864" s="54">
        <f>IF($B864="","",SUM($K864:$Q864))</f>
        <v/>
      </c>
      <c r="S864" s="56">
        <f>IF($B864="","",VLOOKUP($C864,Настройки!$A$11:$L$17,9,FALSE))</f>
        <v/>
      </c>
      <c r="T864" s="56">
        <f>IF($B864="","",$R864*$S864)</f>
        <v/>
      </c>
    </row>
    <row r="865">
      <c r="A865" s="20">
        <f>Тех_Движение!$A$862</f>
        <v/>
      </c>
      <c r="B865" s="20">
        <f>IF(Тех_Движение!$F$862&gt;0,Тех_Движение!$I$862,"")</f>
        <v/>
      </c>
      <c r="C865" s="20">
        <f>IF($B865="","",Тех_Движение!$D$862)</f>
        <v/>
      </c>
      <c r="D865" s="42">
        <f>IF($B865="","",Тех_Движение!$B$862)</f>
        <v/>
      </c>
      <c r="E865" s="54">
        <f>IF($B865="","",Тех_Движение!$F$862)</f>
        <v/>
      </c>
      <c r="F865" s="54">
        <f>IF($B865="","",SUMIFS($E$5:$E864,$C$5:$C864,$C865))</f>
        <v/>
      </c>
      <c r="G865" s="54">
        <f>IF($B865="","",MAX(0,$E865-MAX(0,SUMIFS(Тех_Движение!$G$2:$G$5111,Тех_Движение!$D$2:$D$5111,$C865,Тех_Движение!$B$2:$B$5111,"&lt;="&amp;Настройки!$B$5-1)-$F865)))</f>
        <v/>
      </c>
      <c r="H865" s="54">
        <f>IF($B865="","",IF(AND($D865&gt;=Настройки!$B$5,$D865&lt;=Настройки!$B$6),$E865,0))</f>
        <v/>
      </c>
      <c r="I865" s="54">
        <f>IF($B865="","",$G865+$H865-$J865)</f>
        <v/>
      </c>
      <c r="J865" s="54">
        <f>IF($B865="","",MAX(0,$E865-MAX(0,SUMIFS(Тех_Движение!$G$2:$G$5111,Тех_Движение!$D$2:$D$5111,$C865,Тех_Движение!$B$2:$B$5111,"&lt;="&amp;Настройки!$B$6)-$F865)))</f>
        <v/>
      </c>
      <c r="K865" s="54">
        <f>IF(OR($B865="",K$3&lt;$D865+Настройки!$B$7),0,MAX(0,$E865-MAX(0,SUMIFS(Тех_Движение!$G$2:$G$5111,Тех_Движение!$D$2:$D$5111,$C865,Тех_Движение!$B$2:$B$5111,"&lt;="&amp;K$3)-$F865)))</f>
        <v/>
      </c>
      <c r="L865" s="54">
        <f>IF(OR($B865="",L$3&lt;$D865+Настройки!$B$7),0,MAX(0,$E865-MAX(0,SUMIFS(Тех_Движение!$G$2:$G$5111,Тех_Движение!$D$2:$D$5111,$C865,Тех_Движение!$B$2:$B$5111,"&lt;="&amp;L$3)-$F865)))</f>
        <v/>
      </c>
      <c r="M865" s="54">
        <f>IF(OR($B865="",M$3&lt;$D865+Настройки!$B$7),0,MAX(0,$E865-MAX(0,SUMIFS(Тех_Движение!$G$2:$G$5111,Тех_Движение!$D$2:$D$5111,$C865,Тех_Движение!$B$2:$B$5111,"&lt;="&amp;M$3)-$F865)))</f>
        <v/>
      </c>
      <c r="N865" s="54">
        <f>IF(OR($B865="",N$3&lt;$D865+Настройки!$B$7),0,MAX(0,$E865-MAX(0,SUMIFS(Тех_Движение!$G$2:$G$5111,Тех_Движение!$D$2:$D$5111,$C865,Тех_Движение!$B$2:$B$5111,"&lt;="&amp;N$3)-$F865)))</f>
        <v/>
      </c>
      <c r="O865" s="54">
        <f>IF(OR($B865="",O$3&lt;$D865+Настройки!$B$7),0,MAX(0,$E865-MAX(0,SUMIFS(Тех_Движение!$G$2:$G$5111,Тех_Движение!$D$2:$D$5111,$C865,Тех_Движение!$B$2:$B$5111,"&lt;="&amp;O$3)-$F865)))</f>
        <v/>
      </c>
      <c r="P865" s="54">
        <f>IF(OR($B865="",P$3&lt;$D865+Настройки!$B$7),0,MAX(0,$E865-MAX(0,SUMIFS(Тех_Движение!$G$2:$G$5111,Тех_Движение!$D$2:$D$5111,$C865,Тех_Движение!$B$2:$B$5111,"&lt;="&amp;P$3)-$F865)))</f>
        <v/>
      </c>
      <c r="Q865" s="54">
        <f>IF(OR($B865="",Q$3&lt;$D865+Настройки!$B$7),0,MAX(0,$E865-MAX(0,SUMIFS(Тех_Движение!$G$2:$G$5111,Тех_Движение!$D$2:$D$5111,$C865,Тех_Движение!$B$2:$B$5111,"&lt;="&amp;Q$3)-$F865)))</f>
        <v/>
      </c>
      <c r="R865" s="54">
        <f>IF($B865="","",SUM($K865:$Q865))</f>
        <v/>
      </c>
      <c r="S865" s="56">
        <f>IF($B865="","",VLOOKUP($C865,Настройки!$A$11:$L$17,9,FALSE))</f>
        <v/>
      </c>
      <c r="T865" s="56">
        <f>IF($B865="","",$R865*$S865)</f>
        <v/>
      </c>
    </row>
    <row r="866">
      <c r="A866" s="20">
        <f>Тех_Движение!$A$863</f>
        <v/>
      </c>
      <c r="B866" s="20">
        <f>IF(Тех_Движение!$F$863&gt;0,Тех_Движение!$I$863,"")</f>
        <v/>
      </c>
      <c r="C866" s="20">
        <f>IF($B866="","",Тех_Движение!$D$863)</f>
        <v/>
      </c>
      <c r="D866" s="42">
        <f>IF($B866="","",Тех_Движение!$B$863)</f>
        <v/>
      </c>
      <c r="E866" s="54">
        <f>IF($B866="","",Тех_Движение!$F$863)</f>
        <v/>
      </c>
      <c r="F866" s="54">
        <f>IF($B866="","",SUMIFS($E$5:$E865,$C$5:$C865,$C866))</f>
        <v/>
      </c>
      <c r="G866" s="54">
        <f>IF($B866="","",MAX(0,$E866-MAX(0,SUMIFS(Тех_Движение!$G$2:$G$5111,Тех_Движение!$D$2:$D$5111,$C866,Тех_Движение!$B$2:$B$5111,"&lt;="&amp;Настройки!$B$5-1)-$F866)))</f>
        <v/>
      </c>
      <c r="H866" s="54">
        <f>IF($B866="","",IF(AND($D866&gt;=Настройки!$B$5,$D866&lt;=Настройки!$B$6),$E866,0))</f>
        <v/>
      </c>
      <c r="I866" s="54">
        <f>IF($B866="","",$G866+$H866-$J866)</f>
        <v/>
      </c>
      <c r="J866" s="54">
        <f>IF($B866="","",MAX(0,$E866-MAX(0,SUMIFS(Тех_Движение!$G$2:$G$5111,Тех_Движение!$D$2:$D$5111,$C866,Тех_Движение!$B$2:$B$5111,"&lt;="&amp;Настройки!$B$6)-$F866)))</f>
        <v/>
      </c>
      <c r="K866" s="54">
        <f>IF(OR($B866="",K$3&lt;$D866+Настройки!$B$7),0,MAX(0,$E866-MAX(0,SUMIFS(Тех_Движение!$G$2:$G$5111,Тех_Движение!$D$2:$D$5111,$C866,Тех_Движение!$B$2:$B$5111,"&lt;="&amp;K$3)-$F866)))</f>
        <v/>
      </c>
      <c r="L866" s="54">
        <f>IF(OR($B866="",L$3&lt;$D866+Настройки!$B$7),0,MAX(0,$E866-MAX(0,SUMIFS(Тех_Движение!$G$2:$G$5111,Тех_Движение!$D$2:$D$5111,$C866,Тех_Движение!$B$2:$B$5111,"&lt;="&amp;L$3)-$F866)))</f>
        <v/>
      </c>
      <c r="M866" s="54">
        <f>IF(OR($B866="",M$3&lt;$D866+Настройки!$B$7),0,MAX(0,$E866-MAX(0,SUMIFS(Тех_Движение!$G$2:$G$5111,Тех_Движение!$D$2:$D$5111,$C866,Тех_Движение!$B$2:$B$5111,"&lt;="&amp;M$3)-$F866)))</f>
        <v/>
      </c>
      <c r="N866" s="54">
        <f>IF(OR($B866="",N$3&lt;$D866+Настройки!$B$7),0,MAX(0,$E866-MAX(0,SUMIFS(Тех_Движение!$G$2:$G$5111,Тех_Движение!$D$2:$D$5111,$C866,Тех_Движение!$B$2:$B$5111,"&lt;="&amp;N$3)-$F866)))</f>
        <v/>
      </c>
      <c r="O866" s="54">
        <f>IF(OR($B866="",O$3&lt;$D866+Настройки!$B$7),0,MAX(0,$E866-MAX(0,SUMIFS(Тех_Движение!$G$2:$G$5111,Тех_Движение!$D$2:$D$5111,$C866,Тех_Движение!$B$2:$B$5111,"&lt;="&amp;O$3)-$F866)))</f>
        <v/>
      </c>
      <c r="P866" s="54">
        <f>IF(OR($B866="",P$3&lt;$D866+Настройки!$B$7),0,MAX(0,$E866-MAX(0,SUMIFS(Тех_Движение!$G$2:$G$5111,Тех_Движение!$D$2:$D$5111,$C866,Тех_Движение!$B$2:$B$5111,"&lt;="&amp;P$3)-$F866)))</f>
        <v/>
      </c>
      <c r="Q866" s="54">
        <f>IF(OR($B866="",Q$3&lt;$D866+Настройки!$B$7),0,MAX(0,$E866-MAX(0,SUMIFS(Тех_Движение!$G$2:$G$5111,Тех_Движение!$D$2:$D$5111,$C866,Тех_Движение!$B$2:$B$5111,"&lt;="&amp;Q$3)-$F866)))</f>
        <v/>
      </c>
      <c r="R866" s="54">
        <f>IF($B866="","",SUM($K866:$Q866))</f>
        <v/>
      </c>
      <c r="S866" s="56">
        <f>IF($B866="","",VLOOKUP($C866,Настройки!$A$11:$L$17,9,FALSE))</f>
        <v/>
      </c>
      <c r="T866" s="56">
        <f>IF($B866="","",$R866*$S866)</f>
        <v/>
      </c>
    </row>
    <row r="867">
      <c r="A867" s="20">
        <f>Тех_Движение!$A$864</f>
        <v/>
      </c>
      <c r="B867" s="20">
        <f>IF(Тех_Движение!$F$864&gt;0,Тех_Движение!$I$864,"")</f>
        <v/>
      </c>
      <c r="C867" s="20">
        <f>IF($B867="","",Тех_Движение!$D$864)</f>
        <v/>
      </c>
      <c r="D867" s="42">
        <f>IF($B867="","",Тех_Движение!$B$864)</f>
        <v/>
      </c>
      <c r="E867" s="54">
        <f>IF($B867="","",Тех_Движение!$F$864)</f>
        <v/>
      </c>
      <c r="F867" s="54">
        <f>IF($B867="","",SUMIFS($E$5:$E866,$C$5:$C866,$C867))</f>
        <v/>
      </c>
      <c r="G867" s="54">
        <f>IF($B867="","",MAX(0,$E867-MAX(0,SUMIFS(Тех_Движение!$G$2:$G$5111,Тех_Движение!$D$2:$D$5111,$C867,Тех_Движение!$B$2:$B$5111,"&lt;="&amp;Настройки!$B$5-1)-$F867)))</f>
        <v/>
      </c>
      <c r="H867" s="54">
        <f>IF($B867="","",IF(AND($D867&gt;=Настройки!$B$5,$D867&lt;=Настройки!$B$6),$E867,0))</f>
        <v/>
      </c>
      <c r="I867" s="54">
        <f>IF($B867="","",$G867+$H867-$J867)</f>
        <v/>
      </c>
      <c r="J867" s="54">
        <f>IF($B867="","",MAX(0,$E867-MAX(0,SUMIFS(Тех_Движение!$G$2:$G$5111,Тех_Движение!$D$2:$D$5111,$C867,Тех_Движение!$B$2:$B$5111,"&lt;="&amp;Настройки!$B$6)-$F867)))</f>
        <v/>
      </c>
      <c r="K867" s="54">
        <f>IF(OR($B867="",K$3&lt;$D867+Настройки!$B$7),0,MAX(0,$E867-MAX(0,SUMIFS(Тех_Движение!$G$2:$G$5111,Тех_Движение!$D$2:$D$5111,$C867,Тех_Движение!$B$2:$B$5111,"&lt;="&amp;K$3)-$F867)))</f>
        <v/>
      </c>
      <c r="L867" s="54">
        <f>IF(OR($B867="",L$3&lt;$D867+Настройки!$B$7),0,MAX(0,$E867-MAX(0,SUMIFS(Тех_Движение!$G$2:$G$5111,Тех_Движение!$D$2:$D$5111,$C867,Тех_Движение!$B$2:$B$5111,"&lt;="&amp;L$3)-$F867)))</f>
        <v/>
      </c>
      <c r="M867" s="54">
        <f>IF(OR($B867="",M$3&lt;$D867+Настройки!$B$7),0,MAX(0,$E867-MAX(0,SUMIFS(Тех_Движение!$G$2:$G$5111,Тех_Движение!$D$2:$D$5111,$C867,Тех_Движение!$B$2:$B$5111,"&lt;="&amp;M$3)-$F867)))</f>
        <v/>
      </c>
      <c r="N867" s="54">
        <f>IF(OR($B867="",N$3&lt;$D867+Настройки!$B$7),0,MAX(0,$E867-MAX(0,SUMIFS(Тех_Движение!$G$2:$G$5111,Тех_Движение!$D$2:$D$5111,$C867,Тех_Движение!$B$2:$B$5111,"&lt;="&amp;N$3)-$F867)))</f>
        <v/>
      </c>
      <c r="O867" s="54">
        <f>IF(OR($B867="",O$3&lt;$D867+Настройки!$B$7),0,MAX(0,$E867-MAX(0,SUMIFS(Тех_Движение!$G$2:$G$5111,Тех_Движение!$D$2:$D$5111,$C867,Тех_Движение!$B$2:$B$5111,"&lt;="&amp;O$3)-$F867)))</f>
        <v/>
      </c>
      <c r="P867" s="54">
        <f>IF(OR($B867="",P$3&lt;$D867+Настройки!$B$7),0,MAX(0,$E867-MAX(0,SUMIFS(Тех_Движение!$G$2:$G$5111,Тех_Движение!$D$2:$D$5111,$C867,Тех_Движение!$B$2:$B$5111,"&lt;="&amp;P$3)-$F867)))</f>
        <v/>
      </c>
      <c r="Q867" s="54">
        <f>IF(OR($B867="",Q$3&lt;$D867+Настройки!$B$7),0,MAX(0,$E867-MAX(0,SUMIFS(Тех_Движение!$G$2:$G$5111,Тех_Движение!$D$2:$D$5111,$C867,Тех_Движение!$B$2:$B$5111,"&lt;="&amp;Q$3)-$F867)))</f>
        <v/>
      </c>
      <c r="R867" s="54">
        <f>IF($B867="","",SUM($K867:$Q867))</f>
        <v/>
      </c>
      <c r="S867" s="56">
        <f>IF($B867="","",VLOOKUP($C867,Настройки!$A$11:$L$17,9,FALSE))</f>
        <v/>
      </c>
      <c r="T867" s="56">
        <f>IF($B867="","",$R867*$S867)</f>
        <v/>
      </c>
    </row>
    <row r="868">
      <c r="A868" s="20">
        <f>Тех_Движение!$A$865</f>
        <v/>
      </c>
      <c r="B868" s="20">
        <f>IF(Тех_Движение!$F$865&gt;0,Тех_Движение!$I$865,"")</f>
        <v/>
      </c>
      <c r="C868" s="20">
        <f>IF($B868="","",Тех_Движение!$D$865)</f>
        <v/>
      </c>
      <c r="D868" s="42">
        <f>IF($B868="","",Тех_Движение!$B$865)</f>
        <v/>
      </c>
      <c r="E868" s="54">
        <f>IF($B868="","",Тех_Движение!$F$865)</f>
        <v/>
      </c>
      <c r="F868" s="54">
        <f>IF($B868="","",SUMIFS($E$5:$E867,$C$5:$C867,$C868))</f>
        <v/>
      </c>
      <c r="G868" s="54">
        <f>IF($B868="","",MAX(0,$E868-MAX(0,SUMIFS(Тех_Движение!$G$2:$G$5111,Тех_Движение!$D$2:$D$5111,$C868,Тех_Движение!$B$2:$B$5111,"&lt;="&amp;Настройки!$B$5-1)-$F868)))</f>
        <v/>
      </c>
      <c r="H868" s="54">
        <f>IF($B868="","",IF(AND($D868&gt;=Настройки!$B$5,$D868&lt;=Настройки!$B$6),$E868,0))</f>
        <v/>
      </c>
      <c r="I868" s="54">
        <f>IF($B868="","",$G868+$H868-$J868)</f>
        <v/>
      </c>
      <c r="J868" s="54">
        <f>IF($B868="","",MAX(0,$E868-MAX(0,SUMIFS(Тех_Движение!$G$2:$G$5111,Тех_Движение!$D$2:$D$5111,$C868,Тех_Движение!$B$2:$B$5111,"&lt;="&amp;Настройки!$B$6)-$F868)))</f>
        <v/>
      </c>
      <c r="K868" s="54">
        <f>IF(OR($B868="",K$3&lt;$D868+Настройки!$B$7),0,MAX(0,$E868-MAX(0,SUMIFS(Тех_Движение!$G$2:$G$5111,Тех_Движение!$D$2:$D$5111,$C868,Тех_Движение!$B$2:$B$5111,"&lt;="&amp;K$3)-$F868)))</f>
        <v/>
      </c>
      <c r="L868" s="54">
        <f>IF(OR($B868="",L$3&lt;$D868+Настройки!$B$7),0,MAX(0,$E868-MAX(0,SUMIFS(Тех_Движение!$G$2:$G$5111,Тех_Движение!$D$2:$D$5111,$C868,Тех_Движение!$B$2:$B$5111,"&lt;="&amp;L$3)-$F868)))</f>
        <v/>
      </c>
      <c r="M868" s="54">
        <f>IF(OR($B868="",M$3&lt;$D868+Настройки!$B$7),0,MAX(0,$E868-MAX(0,SUMIFS(Тех_Движение!$G$2:$G$5111,Тех_Движение!$D$2:$D$5111,$C868,Тех_Движение!$B$2:$B$5111,"&lt;="&amp;M$3)-$F868)))</f>
        <v/>
      </c>
      <c r="N868" s="54">
        <f>IF(OR($B868="",N$3&lt;$D868+Настройки!$B$7),0,MAX(0,$E868-MAX(0,SUMIFS(Тех_Движение!$G$2:$G$5111,Тех_Движение!$D$2:$D$5111,$C868,Тех_Движение!$B$2:$B$5111,"&lt;="&amp;N$3)-$F868)))</f>
        <v/>
      </c>
      <c r="O868" s="54">
        <f>IF(OR($B868="",O$3&lt;$D868+Настройки!$B$7),0,MAX(0,$E868-MAX(0,SUMIFS(Тех_Движение!$G$2:$G$5111,Тех_Движение!$D$2:$D$5111,$C868,Тех_Движение!$B$2:$B$5111,"&lt;="&amp;O$3)-$F868)))</f>
        <v/>
      </c>
      <c r="P868" s="54">
        <f>IF(OR($B868="",P$3&lt;$D868+Настройки!$B$7),0,MAX(0,$E868-MAX(0,SUMIFS(Тех_Движение!$G$2:$G$5111,Тех_Движение!$D$2:$D$5111,$C868,Тех_Движение!$B$2:$B$5111,"&lt;="&amp;P$3)-$F868)))</f>
        <v/>
      </c>
      <c r="Q868" s="54">
        <f>IF(OR($B868="",Q$3&lt;$D868+Настройки!$B$7),0,MAX(0,$E868-MAX(0,SUMIFS(Тех_Движение!$G$2:$G$5111,Тех_Движение!$D$2:$D$5111,$C868,Тех_Движение!$B$2:$B$5111,"&lt;="&amp;Q$3)-$F868)))</f>
        <v/>
      </c>
      <c r="R868" s="54">
        <f>IF($B868="","",SUM($K868:$Q868))</f>
        <v/>
      </c>
      <c r="S868" s="56">
        <f>IF($B868="","",VLOOKUP($C868,Настройки!$A$11:$L$17,9,FALSE))</f>
        <v/>
      </c>
      <c r="T868" s="56">
        <f>IF($B868="","",$R868*$S868)</f>
        <v/>
      </c>
    </row>
    <row r="869">
      <c r="A869" s="20">
        <f>Тех_Движение!$A$866</f>
        <v/>
      </c>
      <c r="B869" s="20">
        <f>IF(Тех_Движение!$F$866&gt;0,Тех_Движение!$I$866,"")</f>
        <v/>
      </c>
      <c r="C869" s="20">
        <f>IF($B869="","",Тех_Движение!$D$866)</f>
        <v/>
      </c>
      <c r="D869" s="42">
        <f>IF($B869="","",Тех_Движение!$B$866)</f>
        <v/>
      </c>
      <c r="E869" s="54">
        <f>IF($B869="","",Тех_Движение!$F$866)</f>
        <v/>
      </c>
      <c r="F869" s="54">
        <f>IF($B869="","",SUMIFS($E$5:$E868,$C$5:$C868,$C869))</f>
        <v/>
      </c>
      <c r="G869" s="54">
        <f>IF($B869="","",MAX(0,$E869-MAX(0,SUMIFS(Тех_Движение!$G$2:$G$5111,Тех_Движение!$D$2:$D$5111,$C869,Тех_Движение!$B$2:$B$5111,"&lt;="&amp;Настройки!$B$5-1)-$F869)))</f>
        <v/>
      </c>
      <c r="H869" s="54">
        <f>IF($B869="","",IF(AND($D869&gt;=Настройки!$B$5,$D869&lt;=Настройки!$B$6),$E869,0))</f>
        <v/>
      </c>
      <c r="I869" s="54">
        <f>IF($B869="","",$G869+$H869-$J869)</f>
        <v/>
      </c>
      <c r="J869" s="54">
        <f>IF($B869="","",MAX(0,$E869-MAX(0,SUMIFS(Тех_Движение!$G$2:$G$5111,Тех_Движение!$D$2:$D$5111,$C869,Тех_Движение!$B$2:$B$5111,"&lt;="&amp;Настройки!$B$6)-$F869)))</f>
        <v/>
      </c>
      <c r="K869" s="54">
        <f>IF(OR($B869="",K$3&lt;$D869+Настройки!$B$7),0,MAX(0,$E869-MAX(0,SUMIFS(Тех_Движение!$G$2:$G$5111,Тех_Движение!$D$2:$D$5111,$C869,Тех_Движение!$B$2:$B$5111,"&lt;="&amp;K$3)-$F869)))</f>
        <v/>
      </c>
      <c r="L869" s="54">
        <f>IF(OR($B869="",L$3&lt;$D869+Настройки!$B$7),0,MAX(0,$E869-MAX(0,SUMIFS(Тех_Движение!$G$2:$G$5111,Тех_Движение!$D$2:$D$5111,$C869,Тех_Движение!$B$2:$B$5111,"&lt;="&amp;L$3)-$F869)))</f>
        <v/>
      </c>
      <c r="M869" s="54">
        <f>IF(OR($B869="",M$3&lt;$D869+Настройки!$B$7),0,MAX(0,$E869-MAX(0,SUMIFS(Тех_Движение!$G$2:$G$5111,Тех_Движение!$D$2:$D$5111,$C869,Тех_Движение!$B$2:$B$5111,"&lt;="&amp;M$3)-$F869)))</f>
        <v/>
      </c>
      <c r="N869" s="54">
        <f>IF(OR($B869="",N$3&lt;$D869+Настройки!$B$7),0,MAX(0,$E869-MAX(0,SUMIFS(Тех_Движение!$G$2:$G$5111,Тех_Движение!$D$2:$D$5111,$C869,Тех_Движение!$B$2:$B$5111,"&lt;="&amp;N$3)-$F869)))</f>
        <v/>
      </c>
      <c r="O869" s="54">
        <f>IF(OR($B869="",O$3&lt;$D869+Настройки!$B$7),0,MAX(0,$E869-MAX(0,SUMIFS(Тех_Движение!$G$2:$G$5111,Тех_Движение!$D$2:$D$5111,$C869,Тех_Движение!$B$2:$B$5111,"&lt;="&amp;O$3)-$F869)))</f>
        <v/>
      </c>
      <c r="P869" s="54">
        <f>IF(OR($B869="",P$3&lt;$D869+Настройки!$B$7),0,MAX(0,$E869-MAX(0,SUMIFS(Тех_Движение!$G$2:$G$5111,Тех_Движение!$D$2:$D$5111,$C869,Тех_Движение!$B$2:$B$5111,"&lt;="&amp;P$3)-$F869)))</f>
        <v/>
      </c>
      <c r="Q869" s="54">
        <f>IF(OR($B869="",Q$3&lt;$D869+Настройки!$B$7),0,MAX(0,$E869-MAX(0,SUMIFS(Тех_Движение!$G$2:$G$5111,Тех_Движение!$D$2:$D$5111,$C869,Тех_Движение!$B$2:$B$5111,"&lt;="&amp;Q$3)-$F869)))</f>
        <v/>
      </c>
      <c r="R869" s="54">
        <f>IF($B869="","",SUM($K869:$Q869))</f>
        <v/>
      </c>
      <c r="S869" s="56">
        <f>IF($B869="","",VLOOKUP($C869,Настройки!$A$11:$L$17,9,FALSE))</f>
        <v/>
      </c>
      <c r="T869" s="56">
        <f>IF($B869="","",$R869*$S869)</f>
        <v/>
      </c>
    </row>
    <row r="870">
      <c r="A870" s="20">
        <f>Тех_Движение!$A$867</f>
        <v/>
      </c>
      <c r="B870" s="20">
        <f>IF(Тех_Движение!$F$867&gt;0,Тех_Движение!$I$867,"")</f>
        <v/>
      </c>
      <c r="C870" s="20">
        <f>IF($B870="","",Тех_Движение!$D$867)</f>
        <v/>
      </c>
      <c r="D870" s="42">
        <f>IF($B870="","",Тех_Движение!$B$867)</f>
        <v/>
      </c>
      <c r="E870" s="54">
        <f>IF($B870="","",Тех_Движение!$F$867)</f>
        <v/>
      </c>
      <c r="F870" s="54">
        <f>IF($B870="","",SUMIFS($E$5:$E869,$C$5:$C869,$C870))</f>
        <v/>
      </c>
      <c r="G870" s="54">
        <f>IF($B870="","",MAX(0,$E870-MAX(0,SUMIFS(Тех_Движение!$G$2:$G$5111,Тех_Движение!$D$2:$D$5111,$C870,Тех_Движение!$B$2:$B$5111,"&lt;="&amp;Настройки!$B$5-1)-$F870)))</f>
        <v/>
      </c>
      <c r="H870" s="54">
        <f>IF($B870="","",IF(AND($D870&gt;=Настройки!$B$5,$D870&lt;=Настройки!$B$6),$E870,0))</f>
        <v/>
      </c>
      <c r="I870" s="54">
        <f>IF($B870="","",$G870+$H870-$J870)</f>
        <v/>
      </c>
      <c r="J870" s="54">
        <f>IF($B870="","",MAX(0,$E870-MAX(0,SUMIFS(Тех_Движение!$G$2:$G$5111,Тех_Движение!$D$2:$D$5111,$C870,Тех_Движение!$B$2:$B$5111,"&lt;="&amp;Настройки!$B$6)-$F870)))</f>
        <v/>
      </c>
      <c r="K870" s="54">
        <f>IF(OR($B870="",K$3&lt;$D870+Настройки!$B$7),0,MAX(0,$E870-MAX(0,SUMIFS(Тех_Движение!$G$2:$G$5111,Тех_Движение!$D$2:$D$5111,$C870,Тех_Движение!$B$2:$B$5111,"&lt;="&amp;K$3)-$F870)))</f>
        <v/>
      </c>
      <c r="L870" s="54">
        <f>IF(OR($B870="",L$3&lt;$D870+Настройки!$B$7),0,MAX(0,$E870-MAX(0,SUMIFS(Тех_Движение!$G$2:$G$5111,Тех_Движение!$D$2:$D$5111,$C870,Тех_Движение!$B$2:$B$5111,"&lt;="&amp;L$3)-$F870)))</f>
        <v/>
      </c>
      <c r="M870" s="54">
        <f>IF(OR($B870="",M$3&lt;$D870+Настройки!$B$7),0,MAX(0,$E870-MAX(0,SUMIFS(Тех_Движение!$G$2:$G$5111,Тех_Движение!$D$2:$D$5111,$C870,Тех_Движение!$B$2:$B$5111,"&lt;="&amp;M$3)-$F870)))</f>
        <v/>
      </c>
      <c r="N870" s="54">
        <f>IF(OR($B870="",N$3&lt;$D870+Настройки!$B$7),0,MAX(0,$E870-MAX(0,SUMIFS(Тех_Движение!$G$2:$G$5111,Тех_Движение!$D$2:$D$5111,$C870,Тех_Движение!$B$2:$B$5111,"&lt;="&amp;N$3)-$F870)))</f>
        <v/>
      </c>
      <c r="O870" s="54">
        <f>IF(OR($B870="",O$3&lt;$D870+Настройки!$B$7),0,MAX(0,$E870-MAX(0,SUMIFS(Тех_Движение!$G$2:$G$5111,Тех_Движение!$D$2:$D$5111,$C870,Тех_Движение!$B$2:$B$5111,"&lt;="&amp;O$3)-$F870)))</f>
        <v/>
      </c>
      <c r="P870" s="54">
        <f>IF(OR($B870="",P$3&lt;$D870+Настройки!$B$7),0,MAX(0,$E870-MAX(0,SUMIFS(Тех_Движение!$G$2:$G$5111,Тех_Движение!$D$2:$D$5111,$C870,Тех_Движение!$B$2:$B$5111,"&lt;="&amp;P$3)-$F870)))</f>
        <v/>
      </c>
      <c r="Q870" s="54">
        <f>IF(OR($B870="",Q$3&lt;$D870+Настройки!$B$7),0,MAX(0,$E870-MAX(0,SUMIFS(Тех_Движение!$G$2:$G$5111,Тех_Движение!$D$2:$D$5111,$C870,Тех_Движение!$B$2:$B$5111,"&lt;="&amp;Q$3)-$F870)))</f>
        <v/>
      </c>
      <c r="R870" s="54">
        <f>IF($B870="","",SUM($K870:$Q870))</f>
        <v/>
      </c>
      <c r="S870" s="56">
        <f>IF($B870="","",VLOOKUP($C870,Настройки!$A$11:$L$17,9,FALSE))</f>
        <v/>
      </c>
      <c r="T870" s="56">
        <f>IF($B870="","",$R870*$S870)</f>
        <v/>
      </c>
    </row>
    <row r="871">
      <c r="A871" s="20">
        <f>Тех_Движение!$A$868</f>
        <v/>
      </c>
      <c r="B871" s="20">
        <f>IF(Тех_Движение!$F$868&gt;0,Тех_Движение!$I$868,"")</f>
        <v/>
      </c>
      <c r="C871" s="20">
        <f>IF($B871="","",Тех_Движение!$D$868)</f>
        <v/>
      </c>
      <c r="D871" s="42">
        <f>IF($B871="","",Тех_Движение!$B$868)</f>
        <v/>
      </c>
      <c r="E871" s="54">
        <f>IF($B871="","",Тех_Движение!$F$868)</f>
        <v/>
      </c>
      <c r="F871" s="54">
        <f>IF($B871="","",SUMIFS($E$5:$E870,$C$5:$C870,$C871))</f>
        <v/>
      </c>
      <c r="G871" s="54">
        <f>IF($B871="","",MAX(0,$E871-MAX(0,SUMIFS(Тех_Движение!$G$2:$G$5111,Тех_Движение!$D$2:$D$5111,$C871,Тех_Движение!$B$2:$B$5111,"&lt;="&amp;Настройки!$B$5-1)-$F871)))</f>
        <v/>
      </c>
      <c r="H871" s="54">
        <f>IF($B871="","",IF(AND($D871&gt;=Настройки!$B$5,$D871&lt;=Настройки!$B$6),$E871,0))</f>
        <v/>
      </c>
      <c r="I871" s="54">
        <f>IF($B871="","",$G871+$H871-$J871)</f>
        <v/>
      </c>
      <c r="J871" s="54">
        <f>IF($B871="","",MAX(0,$E871-MAX(0,SUMIFS(Тех_Движение!$G$2:$G$5111,Тех_Движение!$D$2:$D$5111,$C871,Тех_Движение!$B$2:$B$5111,"&lt;="&amp;Настройки!$B$6)-$F871)))</f>
        <v/>
      </c>
      <c r="K871" s="54">
        <f>IF(OR($B871="",K$3&lt;$D871+Настройки!$B$7),0,MAX(0,$E871-MAX(0,SUMIFS(Тех_Движение!$G$2:$G$5111,Тех_Движение!$D$2:$D$5111,$C871,Тех_Движение!$B$2:$B$5111,"&lt;="&amp;K$3)-$F871)))</f>
        <v/>
      </c>
      <c r="L871" s="54">
        <f>IF(OR($B871="",L$3&lt;$D871+Настройки!$B$7),0,MAX(0,$E871-MAX(0,SUMIFS(Тех_Движение!$G$2:$G$5111,Тех_Движение!$D$2:$D$5111,$C871,Тех_Движение!$B$2:$B$5111,"&lt;="&amp;L$3)-$F871)))</f>
        <v/>
      </c>
      <c r="M871" s="54">
        <f>IF(OR($B871="",M$3&lt;$D871+Настройки!$B$7),0,MAX(0,$E871-MAX(0,SUMIFS(Тех_Движение!$G$2:$G$5111,Тех_Движение!$D$2:$D$5111,$C871,Тех_Движение!$B$2:$B$5111,"&lt;="&amp;M$3)-$F871)))</f>
        <v/>
      </c>
      <c r="N871" s="54">
        <f>IF(OR($B871="",N$3&lt;$D871+Настройки!$B$7),0,MAX(0,$E871-MAX(0,SUMIFS(Тех_Движение!$G$2:$G$5111,Тех_Движение!$D$2:$D$5111,$C871,Тех_Движение!$B$2:$B$5111,"&lt;="&amp;N$3)-$F871)))</f>
        <v/>
      </c>
      <c r="O871" s="54">
        <f>IF(OR($B871="",O$3&lt;$D871+Настройки!$B$7),0,MAX(0,$E871-MAX(0,SUMIFS(Тех_Движение!$G$2:$G$5111,Тех_Движение!$D$2:$D$5111,$C871,Тех_Движение!$B$2:$B$5111,"&lt;="&amp;O$3)-$F871)))</f>
        <v/>
      </c>
      <c r="P871" s="54">
        <f>IF(OR($B871="",P$3&lt;$D871+Настройки!$B$7),0,MAX(0,$E871-MAX(0,SUMIFS(Тех_Движение!$G$2:$G$5111,Тех_Движение!$D$2:$D$5111,$C871,Тех_Движение!$B$2:$B$5111,"&lt;="&amp;P$3)-$F871)))</f>
        <v/>
      </c>
      <c r="Q871" s="54">
        <f>IF(OR($B871="",Q$3&lt;$D871+Настройки!$B$7),0,MAX(0,$E871-MAX(0,SUMIFS(Тех_Движение!$G$2:$G$5111,Тех_Движение!$D$2:$D$5111,$C871,Тех_Движение!$B$2:$B$5111,"&lt;="&amp;Q$3)-$F871)))</f>
        <v/>
      </c>
      <c r="R871" s="54">
        <f>IF($B871="","",SUM($K871:$Q871))</f>
        <v/>
      </c>
      <c r="S871" s="56">
        <f>IF($B871="","",VLOOKUP($C871,Настройки!$A$11:$L$17,9,FALSE))</f>
        <v/>
      </c>
      <c r="T871" s="56">
        <f>IF($B871="","",$R871*$S871)</f>
        <v/>
      </c>
    </row>
    <row r="872">
      <c r="A872" s="20">
        <f>Тех_Движение!$A$869</f>
        <v/>
      </c>
      <c r="B872" s="20">
        <f>IF(Тех_Движение!$F$869&gt;0,Тех_Движение!$I$869,"")</f>
        <v/>
      </c>
      <c r="C872" s="20">
        <f>IF($B872="","",Тех_Движение!$D$869)</f>
        <v/>
      </c>
      <c r="D872" s="42">
        <f>IF($B872="","",Тех_Движение!$B$869)</f>
        <v/>
      </c>
      <c r="E872" s="54">
        <f>IF($B872="","",Тех_Движение!$F$869)</f>
        <v/>
      </c>
      <c r="F872" s="54">
        <f>IF($B872="","",SUMIFS($E$5:$E871,$C$5:$C871,$C872))</f>
        <v/>
      </c>
      <c r="G872" s="54">
        <f>IF($B872="","",MAX(0,$E872-MAX(0,SUMIFS(Тех_Движение!$G$2:$G$5111,Тех_Движение!$D$2:$D$5111,$C872,Тех_Движение!$B$2:$B$5111,"&lt;="&amp;Настройки!$B$5-1)-$F872)))</f>
        <v/>
      </c>
      <c r="H872" s="54">
        <f>IF($B872="","",IF(AND($D872&gt;=Настройки!$B$5,$D872&lt;=Настройки!$B$6),$E872,0))</f>
        <v/>
      </c>
      <c r="I872" s="54">
        <f>IF($B872="","",$G872+$H872-$J872)</f>
        <v/>
      </c>
      <c r="J872" s="54">
        <f>IF($B872="","",MAX(0,$E872-MAX(0,SUMIFS(Тех_Движение!$G$2:$G$5111,Тех_Движение!$D$2:$D$5111,$C872,Тех_Движение!$B$2:$B$5111,"&lt;="&amp;Настройки!$B$6)-$F872)))</f>
        <v/>
      </c>
      <c r="K872" s="54">
        <f>IF(OR($B872="",K$3&lt;$D872+Настройки!$B$7),0,MAX(0,$E872-MAX(0,SUMIFS(Тех_Движение!$G$2:$G$5111,Тех_Движение!$D$2:$D$5111,$C872,Тех_Движение!$B$2:$B$5111,"&lt;="&amp;K$3)-$F872)))</f>
        <v/>
      </c>
      <c r="L872" s="54">
        <f>IF(OR($B872="",L$3&lt;$D872+Настройки!$B$7),0,MAX(0,$E872-MAX(0,SUMIFS(Тех_Движение!$G$2:$G$5111,Тех_Движение!$D$2:$D$5111,$C872,Тех_Движение!$B$2:$B$5111,"&lt;="&amp;L$3)-$F872)))</f>
        <v/>
      </c>
      <c r="M872" s="54">
        <f>IF(OR($B872="",M$3&lt;$D872+Настройки!$B$7),0,MAX(0,$E872-MAX(0,SUMIFS(Тех_Движение!$G$2:$G$5111,Тех_Движение!$D$2:$D$5111,$C872,Тех_Движение!$B$2:$B$5111,"&lt;="&amp;M$3)-$F872)))</f>
        <v/>
      </c>
      <c r="N872" s="54">
        <f>IF(OR($B872="",N$3&lt;$D872+Настройки!$B$7),0,MAX(0,$E872-MAX(0,SUMIFS(Тех_Движение!$G$2:$G$5111,Тех_Движение!$D$2:$D$5111,$C872,Тех_Движение!$B$2:$B$5111,"&lt;="&amp;N$3)-$F872)))</f>
        <v/>
      </c>
      <c r="O872" s="54">
        <f>IF(OR($B872="",O$3&lt;$D872+Настройки!$B$7),0,MAX(0,$E872-MAX(0,SUMIFS(Тех_Движение!$G$2:$G$5111,Тех_Движение!$D$2:$D$5111,$C872,Тех_Движение!$B$2:$B$5111,"&lt;="&amp;O$3)-$F872)))</f>
        <v/>
      </c>
      <c r="P872" s="54">
        <f>IF(OR($B872="",P$3&lt;$D872+Настройки!$B$7),0,MAX(0,$E872-MAX(0,SUMIFS(Тех_Движение!$G$2:$G$5111,Тех_Движение!$D$2:$D$5111,$C872,Тех_Движение!$B$2:$B$5111,"&lt;="&amp;P$3)-$F872)))</f>
        <v/>
      </c>
      <c r="Q872" s="54">
        <f>IF(OR($B872="",Q$3&lt;$D872+Настройки!$B$7),0,MAX(0,$E872-MAX(0,SUMIFS(Тех_Движение!$G$2:$G$5111,Тех_Движение!$D$2:$D$5111,$C872,Тех_Движение!$B$2:$B$5111,"&lt;="&amp;Q$3)-$F872)))</f>
        <v/>
      </c>
      <c r="R872" s="54">
        <f>IF($B872="","",SUM($K872:$Q872))</f>
        <v/>
      </c>
      <c r="S872" s="56">
        <f>IF($B872="","",VLOOKUP($C872,Настройки!$A$11:$L$17,9,FALSE))</f>
        <v/>
      </c>
      <c r="T872" s="56">
        <f>IF($B872="","",$R872*$S872)</f>
        <v/>
      </c>
    </row>
    <row r="873">
      <c r="A873" s="20">
        <f>Тех_Движение!$A$870</f>
        <v/>
      </c>
      <c r="B873" s="20">
        <f>IF(Тех_Движение!$F$870&gt;0,Тех_Движение!$I$870,"")</f>
        <v/>
      </c>
      <c r="C873" s="20">
        <f>IF($B873="","",Тех_Движение!$D$870)</f>
        <v/>
      </c>
      <c r="D873" s="42">
        <f>IF($B873="","",Тех_Движение!$B$870)</f>
        <v/>
      </c>
      <c r="E873" s="54">
        <f>IF($B873="","",Тех_Движение!$F$870)</f>
        <v/>
      </c>
      <c r="F873" s="54">
        <f>IF($B873="","",SUMIFS($E$5:$E872,$C$5:$C872,$C873))</f>
        <v/>
      </c>
      <c r="G873" s="54">
        <f>IF($B873="","",MAX(0,$E873-MAX(0,SUMIFS(Тех_Движение!$G$2:$G$5111,Тех_Движение!$D$2:$D$5111,$C873,Тех_Движение!$B$2:$B$5111,"&lt;="&amp;Настройки!$B$5-1)-$F873)))</f>
        <v/>
      </c>
      <c r="H873" s="54">
        <f>IF($B873="","",IF(AND($D873&gt;=Настройки!$B$5,$D873&lt;=Настройки!$B$6),$E873,0))</f>
        <v/>
      </c>
      <c r="I873" s="54">
        <f>IF($B873="","",$G873+$H873-$J873)</f>
        <v/>
      </c>
      <c r="J873" s="54">
        <f>IF($B873="","",MAX(0,$E873-MAX(0,SUMIFS(Тех_Движение!$G$2:$G$5111,Тех_Движение!$D$2:$D$5111,$C873,Тех_Движение!$B$2:$B$5111,"&lt;="&amp;Настройки!$B$6)-$F873)))</f>
        <v/>
      </c>
      <c r="K873" s="54">
        <f>IF(OR($B873="",K$3&lt;$D873+Настройки!$B$7),0,MAX(0,$E873-MAX(0,SUMIFS(Тех_Движение!$G$2:$G$5111,Тех_Движение!$D$2:$D$5111,$C873,Тех_Движение!$B$2:$B$5111,"&lt;="&amp;K$3)-$F873)))</f>
        <v/>
      </c>
      <c r="L873" s="54">
        <f>IF(OR($B873="",L$3&lt;$D873+Настройки!$B$7),0,MAX(0,$E873-MAX(0,SUMIFS(Тех_Движение!$G$2:$G$5111,Тех_Движение!$D$2:$D$5111,$C873,Тех_Движение!$B$2:$B$5111,"&lt;="&amp;L$3)-$F873)))</f>
        <v/>
      </c>
      <c r="M873" s="54">
        <f>IF(OR($B873="",M$3&lt;$D873+Настройки!$B$7),0,MAX(0,$E873-MAX(0,SUMIFS(Тех_Движение!$G$2:$G$5111,Тех_Движение!$D$2:$D$5111,$C873,Тех_Движение!$B$2:$B$5111,"&lt;="&amp;M$3)-$F873)))</f>
        <v/>
      </c>
      <c r="N873" s="54">
        <f>IF(OR($B873="",N$3&lt;$D873+Настройки!$B$7),0,MAX(0,$E873-MAX(0,SUMIFS(Тех_Движение!$G$2:$G$5111,Тех_Движение!$D$2:$D$5111,$C873,Тех_Движение!$B$2:$B$5111,"&lt;="&amp;N$3)-$F873)))</f>
        <v/>
      </c>
      <c r="O873" s="54">
        <f>IF(OR($B873="",O$3&lt;$D873+Настройки!$B$7),0,MAX(0,$E873-MAX(0,SUMIFS(Тех_Движение!$G$2:$G$5111,Тех_Движение!$D$2:$D$5111,$C873,Тех_Движение!$B$2:$B$5111,"&lt;="&amp;O$3)-$F873)))</f>
        <v/>
      </c>
      <c r="P873" s="54">
        <f>IF(OR($B873="",P$3&lt;$D873+Настройки!$B$7),0,MAX(0,$E873-MAX(0,SUMIFS(Тех_Движение!$G$2:$G$5111,Тех_Движение!$D$2:$D$5111,$C873,Тех_Движение!$B$2:$B$5111,"&lt;="&amp;P$3)-$F873)))</f>
        <v/>
      </c>
      <c r="Q873" s="54">
        <f>IF(OR($B873="",Q$3&lt;$D873+Настройки!$B$7),0,MAX(0,$E873-MAX(0,SUMIFS(Тех_Движение!$G$2:$G$5111,Тех_Движение!$D$2:$D$5111,$C873,Тех_Движение!$B$2:$B$5111,"&lt;="&amp;Q$3)-$F873)))</f>
        <v/>
      </c>
      <c r="R873" s="54">
        <f>IF($B873="","",SUM($K873:$Q873))</f>
        <v/>
      </c>
      <c r="S873" s="56">
        <f>IF($B873="","",VLOOKUP($C873,Настройки!$A$11:$L$17,9,FALSE))</f>
        <v/>
      </c>
      <c r="T873" s="56">
        <f>IF($B873="","",$R873*$S873)</f>
        <v/>
      </c>
    </row>
    <row r="874">
      <c r="A874" s="20">
        <f>Тех_Движение!$A$871</f>
        <v/>
      </c>
      <c r="B874" s="20">
        <f>IF(Тех_Движение!$F$871&gt;0,Тех_Движение!$I$871,"")</f>
        <v/>
      </c>
      <c r="C874" s="20">
        <f>IF($B874="","",Тех_Движение!$D$871)</f>
        <v/>
      </c>
      <c r="D874" s="42">
        <f>IF($B874="","",Тех_Движение!$B$871)</f>
        <v/>
      </c>
      <c r="E874" s="54">
        <f>IF($B874="","",Тех_Движение!$F$871)</f>
        <v/>
      </c>
      <c r="F874" s="54">
        <f>IF($B874="","",SUMIFS($E$5:$E873,$C$5:$C873,$C874))</f>
        <v/>
      </c>
      <c r="G874" s="54">
        <f>IF($B874="","",MAX(0,$E874-MAX(0,SUMIFS(Тех_Движение!$G$2:$G$5111,Тех_Движение!$D$2:$D$5111,$C874,Тех_Движение!$B$2:$B$5111,"&lt;="&amp;Настройки!$B$5-1)-$F874)))</f>
        <v/>
      </c>
      <c r="H874" s="54">
        <f>IF($B874="","",IF(AND($D874&gt;=Настройки!$B$5,$D874&lt;=Настройки!$B$6),$E874,0))</f>
        <v/>
      </c>
      <c r="I874" s="54">
        <f>IF($B874="","",$G874+$H874-$J874)</f>
        <v/>
      </c>
      <c r="J874" s="54">
        <f>IF($B874="","",MAX(0,$E874-MAX(0,SUMIFS(Тех_Движение!$G$2:$G$5111,Тех_Движение!$D$2:$D$5111,$C874,Тех_Движение!$B$2:$B$5111,"&lt;="&amp;Настройки!$B$6)-$F874)))</f>
        <v/>
      </c>
      <c r="K874" s="54">
        <f>IF(OR($B874="",K$3&lt;$D874+Настройки!$B$7),0,MAX(0,$E874-MAX(0,SUMIFS(Тех_Движение!$G$2:$G$5111,Тех_Движение!$D$2:$D$5111,$C874,Тех_Движение!$B$2:$B$5111,"&lt;="&amp;K$3)-$F874)))</f>
        <v/>
      </c>
      <c r="L874" s="54">
        <f>IF(OR($B874="",L$3&lt;$D874+Настройки!$B$7),0,MAX(0,$E874-MAX(0,SUMIFS(Тех_Движение!$G$2:$G$5111,Тех_Движение!$D$2:$D$5111,$C874,Тех_Движение!$B$2:$B$5111,"&lt;="&amp;L$3)-$F874)))</f>
        <v/>
      </c>
      <c r="M874" s="54">
        <f>IF(OR($B874="",M$3&lt;$D874+Настройки!$B$7),0,MAX(0,$E874-MAX(0,SUMIFS(Тех_Движение!$G$2:$G$5111,Тех_Движение!$D$2:$D$5111,$C874,Тех_Движение!$B$2:$B$5111,"&lt;="&amp;M$3)-$F874)))</f>
        <v/>
      </c>
      <c r="N874" s="54">
        <f>IF(OR($B874="",N$3&lt;$D874+Настройки!$B$7),0,MAX(0,$E874-MAX(0,SUMIFS(Тех_Движение!$G$2:$G$5111,Тех_Движение!$D$2:$D$5111,$C874,Тех_Движение!$B$2:$B$5111,"&lt;="&amp;N$3)-$F874)))</f>
        <v/>
      </c>
      <c r="O874" s="54">
        <f>IF(OR($B874="",O$3&lt;$D874+Настройки!$B$7),0,MAX(0,$E874-MAX(0,SUMIFS(Тех_Движение!$G$2:$G$5111,Тех_Движение!$D$2:$D$5111,$C874,Тех_Движение!$B$2:$B$5111,"&lt;="&amp;O$3)-$F874)))</f>
        <v/>
      </c>
      <c r="P874" s="54">
        <f>IF(OR($B874="",P$3&lt;$D874+Настройки!$B$7),0,MAX(0,$E874-MAX(0,SUMIFS(Тех_Движение!$G$2:$G$5111,Тех_Движение!$D$2:$D$5111,$C874,Тех_Движение!$B$2:$B$5111,"&lt;="&amp;P$3)-$F874)))</f>
        <v/>
      </c>
      <c r="Q874" s="54">
        <f>IF(OR($B874="",Q$3&lt;$D874+Настройки!$B$7),0,MAX(0,$E874-MAX(0,SUMIFS(Тех_Движение!$G$2:$G$5111,Тех_Движение!$D$2:$D$5111,$C874,Тех_Движение!$B$2:$B$5111,"&lt;="&amp;Q$3)-$F874)))</f>
        <v/>
      </c>
      <c r="R874" s="54">
        <f>IF($B874="","",SUM($K874:$Q874))</f>
        <v/>
      </c>
      <c r="S874" s="56">
        <f>IF($B874="","",VLOOKUP($C874,Настройки!$A$11:$L$17,9,FALSE))</f>
        <v/>
      </c>
      <c r="T874" s="56">
        <f>IF($B874="","",$R874*$S874)</f>
        <v/>
      </c>
    </row>
    <row r="875">
      <c r="A875" s="20">
        <f>Тех_Движение!$A$872</f>
        <v/>
      </c>
      <c r="B875" s="20">
        <f>IF(Тех_Движение!$F$872&gt;0,Тех_Движение!$I$872,"")</f>
        <v/>
      </c>
      <c r="C875" s="20">
        <f>IF($B875="","",Тех_Движение!$D$872)</f>
        <v/>
      </c>
      <c r="D875" s="42">
        <f>IF($B875="","",Тех_Движение!$B$872)</f>
        <v/>
      </c>
      <c r="E875" s="54">
        <f>IF($B875="","",Тех_Движение!$F$872)</f>
        <v/>
      </c>
      <c r="F875" s="54">
        <f>IF($B875="","",SUMIFS($E$5:$E874,$C$5:$C874,$C875))</f>
        <v/>
      </c>
      <c r="G875" s="54">
        <f>IF($B875="","",MAX(0,$E875-MAX(0,SUMIFS(Тех_Движение!$G$2:$G$5111,Тех_Движение!$D$2:$D$5111,$C875,Тех_Движение!$B$2:$B$5111,"&lt;="&amp;Настройки!$B$5-1)-$F875)))</f>
        <v/>
      </c>
      <c r="H875" s="54">
        <f>IF($B875="","",IF(AND($D875&gt;=Настройки!$B$5,$D875&lt;=Настройки!$B$6),$E875,0))</f>
        <v/>
      </c>
      <c r="I875" s="54">
        <f>IF($B875="","",$G875+$H875-$J875)</f>
        <v/>
      </c>
      <c r="J875" s="54">
        <f>IF($B875="","",MAX(0,$E875-MAX(0,SUMIFS(Тех_Движение!$G$2:$G$5111,Тех_Движение!$D$2:$D$5111,$C875,Тех_Движение!$B$2:$B$5111,"&lt;="&amp;Настройки!$B$6)-$F875)))</f>
        <v/>
      </c>
      <c r="K875" s="54">
        <f>IF(OR($B875="",K$3&lt;$D875+Настройки!$B$7),0,MAX(0,$E875-MAX(0,SUMIFS(Тех_Движение!$G$2:$G$5111,Тех_Движение!$D$2:$D$5111,$C875,Тех_Движение!$B$2:$B$5111,"&lt;="&amp;K$3)-$F875)))</f>
        <v/>
      </c>
      <c r="L875" s="54">
        <f>IF(OR($B875="",L$3&lt;$D875+Настройки!$B$7),0,MAX(0,$E875-MAX(0,SUMIFS(Тех_Движение!$G$2:$G$5111,Тех_Движение!$D$2:$D$5111,$C875,Тех_Движение!$B$2:$B$5111,"&lt;="&amp;L$3)-$F875)))</f>
        <v/>
      </c>
      <c r="M875" s="54">
        <f>IF(OR($B875="",M$3&lt;$D875+Настройки!$B$7),0,MAX(0,$E875-MAX(0,SUMIFS(Тех_Движение!$G$2:$G$5111,Тех_Движение!$D$2:$D$5111,$C875,Тех_Движение!$B$2:$B$5111,"&lt;="&amp;M$3)-$F875)))</f>
        <v/>
      </c>
      <c r="N875" s="54">
        <f>IF(OR($B875="",N$3&lt;$D875+Настройки!$B$7),0,MAX(0,$E875-MAX(0,SUMIFS(Тех_Движение!$G$2:$G$5111,Тех_Движение!$D$2:$D$5111,$C875,Тех_Движение!$B$2:$B$5111,"&lt;="&amp;N$3)-$F875)))</f>
        <v/>
      </c>
      <c r="O875" s="54">
        <f>IF(OR($B875="",O$3&lt;$D875+Настройки!$B$7),0,MAX(0,$E875-MAX(0,SUMIFS(Тех_Движение!$G$2:$G$5111,Тех_Движение!$D$2:$D$5111,$C875,Тех_Движение!$B$2:$B$5111,"&lt;="&amp;O$3)-$F875)))</f>
        <v/>
      </c>
      <c r="P875" s="54">
        <f>IF(OR($B875="",P$3&lt;$D875+Настройки!$B$7),0,MAX(0,$E875-MAX(0,SUMIFS(Тех_Движение!$G$2:$G$5111,Тех_Движение!$D$2:$D$5111,$C875,Тех_Движение!$B$2:$B$5111,"&lt;="&amp;P$3)-$F875)))</f>
        <v/>
      </c>
      <c r="Q875" s="54">
        <f>IF(OR($B875="",Q$3&lt;$D875+Настройки!$B$7),0,MAX(0,$E875-MAX(0,SUMIFS(Тех_Движение!$G$2:$G$5111,Тех_Движение!$D$2:$D$5111,$C875,Тех_Движение!$B$2:$B$5111,"&lt;="&amp;Q$3)-$F875)))</f>
        <v/>
      </c>
      <c r="R875" s="54">
        <f>IF($B875="","",SUM($K875:$Q875))</f>
        <v/>
      </c>
      <c r="S875" s="56">
        <f>IF($B875="","",VLOOKUP($C875,Настройки!$A$11:$L$17,9,FALSE))</f>
        <v/>
      </c>
      <c r="T875" s="56">
        <f>IF($B875="","",$R875*$S875)</f>
        <v/>
      </c>
    </row>
    <row r="876">
      <c r="A876" s="20">
        <f>Тех_Движение!$A$873</f>
        <v/>
      </c>
      <c r="B876" s="20">
        <f>IF(Тех_Движение!$F$873&gt;0,Тех_Движение!$I$873,"")</f>
        <v/>
      </c>
      <c r="C876" s="20">
        <f>IF($B876="","",Тех_Движение!$D$873)</f>
        <v/>
      </c>
      <c r="D876" s="42">
        <f>IF($B876="","",Тех_Движение!$B$873)</f>
        <v/>
      </c>
      <c r="E876" s="54">
        <f>IF($B876="","",Тех_Движение!$F$873)</f>
        <v/>
      </c>
      <c r="F876" s="54">
        <f>IF($B876="","",SUMIFS($E$5:$E875,$C$5:$C875,$C876))</f>
        <v/>
      </c>
      <c r="G876" s="54">
        <f>IF($B876="","",MAX(0,$E876-MAX(0,SUMIFS(Тех_Движение!$G$2:$G$5111,Тех_Движение!$D$2:$D$5111,$C876,Тех_Движение!$B$2:$B$5111,"&lt;="&amp;Настройки!$B$5-1)-$F876)))</f>
        <v/>
      </c>
      <c r="H876" s="54">
        <f>IF($B876="","",IF(AND($D876&gt;=Настройки!$B$5,$D876&lt;=Настройки!$B$6),$E876,0))</f>
        <v/>
      </c>
      <c r="I876" s="54">
        <f>IF($B876="","",$G876+$H876-$J876)</f>
        <v/>
      </c>
      <c r="J876" s="54">
        <f>IF($B876="","",MAX(0,$E876-MAX(0,SUMIFS(Тех_Движение!$G$2:$G$5111,Тех_Движение!$D$2:$D$5111,$C876,Тех_Движение!$B$2:$B$5111,"&lt;="&amp;Настройки!$B$6)-$F876)))</f>
        <v/>
      </c>
      <c r="K876" s="54">
        <f>IF(OR($B876="",K$3&lt;$D876+Настройки!$B$7),0,MAX(0,$E876-MAX(0,SUMIFS(Тех_Движение!$G$2:$G$5111,Тех_Движение!$D$2:$D$5111,$C876,Тех_Движение!$B$2:$B$5111,"&lt;="&amp;K$3)-$F876)))</f>
        <v/>
      </c>
      <c r="L876" s="54">
        <f>IF(OR($B876="",L$3&lt;$D876+Настройки!$B$7),0,MAX(0,$E876-MAX(0,SUMIFS(Тех_Движение!$G$2:$G$5111,Тех_Движение!$D$2:$D$5111,$C876,Тех_Движение!$B$2:$B$5111,"&lt;="&amp;L$3)-$F876)))</f>
        <v/>
      </c>
      <c r="M876" s="54">
        <f>IF(OR($B876="",M$3&lt;$D876+Настройки!$B$7),0,MAX(0,$E876-MAX(0,SUMIFS(Тех_Движение!$G$2:$G$5111,Тех_Движение!$D$2:$D$5111,$C876,Тех_Движение!$B$2:$B$5111,"&lt;="&amp;M$3)-$F876)))</f>
        <v/>
      </c>
      <c r="N876" s="54">
        <f>IF(OR($B876="",N$3&lt;$D876+Настройки!$B$7),0,MAX(0,$E876-MAX(0,SUMIFS(Тех_Движение!$G$2:$G$5111,Тех_Движение!$D$2:$D$5111,$C876,Тех_Движение!$B$2:$B$5111,"&lt;="&amp;N$3)-$F876)))</f>
        <v/>
      </c>
      <c r="O876" s="54">
        <f>IF(OR($B876="",O$3&lt;$D876+Настройки!$B$7),0,MAX(0,$E876-MAX(0,SUMIFS(Тех_Движение!$G$2:$G$5111,Тех_Движение!$D$2:$D$5111,$C876,Тех_Движение!$B$2:$B$5111,"&lt;="&amp;O$3)-$F876)))</f>
        <v/>
      </c>
      <c r="P876" s="54">
        <f>IF(OR($B876="",P$3&lt;$D876+Настройки!$B$7),0,MAX(0,$E876-MAX(0,SUMIFS(Тех_Движение!$G$2:$G$5111,Тех_Движение!$D$2:$D$5111,$C876,Тех_Движение!$B$2:$B$5111,"&lt;="&amp;P$3)-$F876)))</f>
        <v/>
      </c>
      <c r="Q876" s="54">
        <f>IF(OR($B876="",Q$3&lt;$D876+Настройки!$B$7),0,MAX(0,$E876-MAX(0,SUMIFS(Тех_Движение!$G$2:$G$5111,Тех_Движение!$D$2:$D$5111,$C876,Тех_Движение!$B$2:$B$5111,"&lt;="&amp;Q$3)-$F876)))</f>
        <v/>
      </c>
      <c r="R876" s="54">
        <f>IF($B876="","",SUM($K876:$Q876))</f>
        <v/>
      </c>
      <c r="S876" s="56">
        <f>IF($B876="","",VLOOKUP($C876,Настройки!$A$11:$L$17,9,FALSE))</f>
        <v/>
      </c>
      <c r="T876" s="56">
        <f>IF($B876="","",$R876*$S876)</f>
        <v/>
      </c>
    </row>
    <row r="877">
      <c r="A877" s="20">
        <f>Тех_Движение!$A$874</f>
        <v/>
      </c>
      <c r="B877" s="20">
        <f>IF(Тех_Движение!$F$874&gt;0,Тех_Движение!$I$874,"")</f>
        <v/>
      </c>
      <c r="C877" s="20">
        <f>IF($B877="","",Тех_Движение!$D$874)</f>
        <v/>
      </c>
      <c r="D877" s="42">
        <f>IF($B877="","",Тех_Движение!$B$874)</f>
        <v/>
      </c>
      <c r="E877" s="54">
        <f>IF($B877="","",Тех_Движение!$F$874)</f>
        <v/>
      </c>
      <c r="F877" s="54">
        <f>IF($B877="","",SUMIFS($E$5:$E876,$C$5:$C876,$C877))</f>
        <v/>
      </c>
      <c r="G877" s="54">
        <f>IF($B877="","",MAX(0,$E877-MAX(0,SUMIFS(Тех_Движение!$G$2:$G$5111,Тех_Движение!$D$2:$D$5111,$C877,Тех_Движение!$B$2:$B$5111,"&lt;="&amp;Настройки!$B$5-1)-$F877)))</f>
        <v/>
      </c>
      <c r="H877" s="54">
        <f>IF($B877="","",IF(AND($D877&gt;=Настройки!$B$5,$D877&lt;=Настройки!$B$6),$E877,0))</f>
        <v/>
      </c>
      <c r="I877" s="54">
        <f>IF($B877="","",$G877+$H877-$J877)</f>
        <v/>
      </c>
      <c r="J877" s="54">
        <f>IF($B877="","",MAX(0,$E877-MAX(0,SUMIFS(Тех_Движение!$G$2:$G$5111,Тех_Движение!$D$2:$D$5111,$C877,Тех_Движение!$B$2:$B$5111,"&lt;="&amp;Настройки!$B$6)-$F877)))</f>
        <v/>
      </c>
      <c r="K877" s="54">
        <f>IF(OR($B877="",K$3&lt;$D877+Настройки!$B$7),0,MAX(0,$E877-MAX(0,SUMIFS(Тех_Движение!$G$2:$G$5111,Тех_Движение!$D$2:$D$5111,$C877,Тех_Движение!$B$2:$B$5111,"&lt;="&amp;K$3)-$F877)))</f>
        <v/>
      </c>
      <c r="L877" s="54">
        <f>IF(OR($B877="",L$3&lt;$D877+Настройки!$B$7),0,MAX(0,$E877-MAX(0,SUMIFS(Тех_Движение!$G$2:$G$5111,Тех_Движение!$D$2:$D$5111,$C877,Тех_Движение!$B$2:$B$5111,"&lt;="&amp;L$3)-$F877)))</f>
        <v/>
      </c>
      <c r="M877" s="54">
        <f>IF(OR($B877="",M$3&lt;$D877+Настройки!$B$7),0,MAX(0,$E877-MAX(0,SUMIFS(Тех_Движение!$G$2:$G$5111,Тех_Движение!$D$2:$D$5111,$C877,Тех_Движение!$B$2:$B$5111,"&lt;="&amp;M$3)-$F877)))</f>
        <v/>
      </c>
      <c r="N877" s="54">
        <f>IF(OR($B877="",N$3&lt;$D877+Настройки!$B$7),0,MAX(0,$E877-MAX(0,SUMIFS(Тех_Движение!$G$2:$G$5111,Тех_Движение!$D$2:$D$5111,$C877,Тех_Движение!$B$2:$B$5111,"&lt;="&amp;N$3)-$F877)))</f>
        <v/>
      </c>
      <c r="O877" s="54">
        <f>IF(OR($B877="",O$3&lt;$D877+Настройки!$B$7),0,MAX(0,$E877-MAX(0,SUMIFS(Тех_Движение!$G$2:$G$5111,Тех_Движение!$D$2:$D$5111,$C877,Тех_Движение!$B$2:$B$5111,"&lt;="&amp;O$3)-$F877)))</f>
        <v/>
      </c>
      <c r="P877" s="54">
        <f>IF(OR($B877="",P$3&lt;$D877+Настройки!$B$7),0,MAX(0,$E877-MAX(0,SUMIFS(Тех_Движение!$G$2:$G$5111,Тех_Движение!$D$2:$D$5111,$C877,Тех_Движение!$B$2:$B$5111,"&lt;="&amp;P$3)-$F877)))</f>
        <v/>
      </c>
      <c r="Q877" s="54">
        <f>IF(OR($B877="",Q$3&lt;$D877+Настройки!$B$7),0,MAX(0,$E877-MAX(0,SUMIFS(Тех_Движение!$G$2:$G$5111,Тех_Движение!$D$2:$D$5111,$C877,Тех_Движение!$B$2:$B$5111,"&lt;="&amp;Q$3)-$F877)))</f>
        <v/>
      </c>
      <c r="R877" s="54">
        <f>IF($B877="","",SUM($K877:$Q877))</f>
        <v/>
      </c>
      <c r="S877" s="56">
        <f>IF($B877="","",VLOOKUP($C877,Настройки!$A$11:$L$17,9,FALSE))</f>
        <v/>
      </c>
      <c r="T877" s="56">
        <f>IF($B877="","",$R877*$S877)</f>
        <v/>
      </c>
    </row>
    <row r="878">
      <c r="A878" s="20">
        <f>Тех_Движение!$A$875</f>
        <v/>
      </c>
      <c r="B878" s="20">
        <f>IF(Тех_Движение!$F$875&gt;0,Тех_Движение!$I$875,"")</f>
        <v/>
      </c>
      <c r="C878" s="20">
        <f>IF($B878="","",Тех_Движение!$D$875)</f>
        <v/>
      </c>
      <c r="D878" s="42">
        <f>IF($B878="","",Тех_Движение!$B$875)</f>
        <v/>
      </c>
      <c r="E878" s="54">
        <f>IF($B878="","",Тех_Движение!$F$875)</f>
        <v/>
      </c>
      <c r="F878" s="54">
        <f>IF($B878="","",SUMIFS($E$5:$E877,$C$5:$C877,$C878))</f>
        <v/>
      </c>
      <c r="G878" s="54">
        <f>IF($B878="","",MAX(0,$E878-MAX(0,SUMIFS(Тех_Движение!$G$2:$G$5111,Тех_Движение!$D$2:$D$5111,$C878,Тех_Движение!$B$2:$B$5111,"&lt;="&amp;Настройки!$B$5-1)-$F878)))</f>
        <v/>
      </c>
      <c r="H878" s="54">
        <f>IF($B878="","",IF(AND($D878&gt;=Настройки!$B$5,$D878&lt;=Настройки!$B$6),$E878,0))</f>
        <v/>
      </c>
      <c r="I878" s="54">
        <f>IF($B878="","",$G878+$H878-$J878)</f>
        <v/>
      </c>
      <c r="J878" s="54">
        <f>IF($B878="","",MAX(0,$E878-MAX(0,SUMIFS(Тех_Движение!$G$2:$G$5111,Тех_Движение!$D$2:$D$5111,$C878,Тех_Движение!$B$2:$B$5111,"&lt;="&amp;Настройки!$B$6)-$F878)))</f>
        <v/>
      </c>
      <c r="K878" s="54">
        <f>IF(OR($B878="",K$3&lt;$D878+Настройки!$B$7),0,MAX(0,$E878-MAX(0,SUMIFS(Тех_Движение!$G$2:$G$5111,Тех_Движение!$D$2:$D$5111,$C878,Тех_Движение!$B$2:$B$5111,"&lt;="&amp;K$3)-$F878)))</f>
        <v/>
      </c>
      <c r="L878" s="54">
        <f>IF(OR($B878="",L$3&lt;$D878+Настройки!$B$7),0,MAX(0,$E878-MAX(0,SUMIFS(Тех_Движение!$G$2:$G$5111,Тех_Движение!$D$2:$D$5111,$C878,Тех_Движение!$B$2:$B$5111,"&lt;="&amp;L$3)-$F878)))</f>
        <v/>
      </c>
      <c r="M878" s="54">
        <f>IF(OR($B878="",M$3&lt;$D878+Настройки!$B$7),0,MAX(0,$E878-MAX(0,SUMIFS(Тех_Движение!$G$2:$G$5111,Тех_Движение!$D$2:$D$5111,$C878,Тех_Движение!$B$2:$B$5111,"&lt;="&amp;M$3)-$F878)))</f>
        <v/>
      </c>
      <c r="N878" s="54">
        <f>IF(OR($B878="",N$3&lt;$D878+Настройки!$B$7),0,MAX(0,$E878-MAX(0,SUMIFS(Тех_Движение!$G$2:$G$5111,Тех_Движение!$D$2:$D$5111,$C878,Тех_Движение!$B$2:$B$5111,"&lt;="&amp;N$3)-$F878)))</f>
        <v/>
      </c>
      <c r="O878" s="54">
        <f>IF(OR($B878="",O$3&lt;$D878+Настройки!$B$7),0,MAX(0,$E878-MAX(0,SUMIFS(Тех_Движение!$G$2:$G$5111,Тех_Движение!$D$2:$D$5111,$C878,Тех_Движение!$B$2:$B$5111,"&lt;="&amp;O$3)-$F878)))</f>
        <v/>
      </c>
      <c r="P878" s="54">
        <f>IF(OR($B878="",P$3&lt;$D878+Настройки!$B$7),0,MAX(0,$E878-MAX(0,SUMIFS(Тех_Движение!$G$2:$G$5111,Тех_Движение!$D$2:$D$5111,$C878,Тех_Движение!$B$2:$B$5111,"&lt;="&amp;P$3)-$F878)))</f>
        <v/>
      </c>
      <c r="Q878" s="54">
        <f>IF(OR($B878="",Q$3&lt;$D878+Настройки!$B$7),0,MAX(0,$E878-MAX(0,SUMIFS(Тех_Движение!$G$2:$G$5111,Тех_Движение!$D$2:$D$5111,$C878,Тех_Движение!$B$2:$B$5111,"&lt;="&amp;Q$3)-$F878)))</f>
        <v/>
      </c>
      <c r="R878" s="54">
        <f>IF($B878="","",SUM($K878:$Q878))</f>
        <v/>
      </c>
      <c r="S878" s="56">
        <f>IF($B878="","",VLOOKUP($C878,Настройки!$A$11:$L$17,9,FALSE))</f>
        <v/>
      </c>
      <c r="T878" s="56">
        <f>IF($B878="","",$R878*$S878)</f>
        <v/>
      </c>
    </row>
    <row r="879">
      <c r="A879" s="20">
        <f>Тех_Движение!$A$876</f>
        <v/>
      </c>
      <c r="B879" s="20">
        <f>IF(Тех_Движение!$F$876&gt;0,Тех_Движение!$I$876,"")</f>
        <v/>
      </c>
      <c r="C879" s="20">
        <f>IF($B879="","",Тех_Движение!$D$876)</f>
        <v/>
      </c>
      <c r="D879" s="42">
        <f>IF($B879="","",Тех_Движение!$B$876)</f>
        <v/>
      </c>
      <c r="E879" s="54">
        <f>IF($B879="","",Тех_Движение!$F$876)</f>
        <v/>
      </c>
      <c r="F879" s="54">
        <f>IF($B879="","",SUMIFS($E$5:$E878,$C$5:$C878,$C879))</f>
        <v/>
      </c>
      <c r="G879" s="54">
        <f>IF($B879="","",MAX(0,$E879-MAX(0,SUMIFS(Тех_Движение!$G$2:$G$5111,Тех_Движение!$D$2:$D$5111,$C879,Тех_Движение!$B$2:$B$5111,"&lt;="&amp;Настройки!$B$5-1)-$F879)))</f>
        <v/>
      </c>
      <c r="H879" s="54">
        <f>IF($B879="","",IF(AND($D879&gt;=Настройки!$B$5,$D879&lt;=Настройки!$B$6),$E879,0))</f>
        <v/>
      </c>
      <c r="I879" s="54">
        <f>IF($B879="","",$G879+$H879-$J879)</f>
        <v/>
      </c>
      <c r="J879" s="54">
        <f>IF($B879="","",MAX(0,$E879-MAX(0,SUMIFS(Тех_Движение!$G$2:$G$5111,Тех_Движение!$D$2:$D$5111,$C879,Тех_Движение!$B$2:$B$5111,"&lt;="&amp;Настройки!$B$6)-$F879)))</f>
        <v/>
      </c>
      <c r="K879" s="54">
        <f>IF(OR($B879="",K$3&lt;$D879+Настройки!$B$7),0,MAX(0,$E879-MAX(0,SUMIFS(Тех_Движение!$G$2:$G$5111,Тех_Движение!$D$2:$D$5111,$C879,Тех_Движение!$B$2:$B$5111,"&lt;="&amp;K$3)-$F879)))</f>
        <v/>
      </c>
      <c r="L879" s="54">
        <f>IF(OR($B879="",L$3&lt;$D879+Настройки!$B$7),0,MAX(0,$E879-MAX(0,SUMIFS(Тех_Движение!$G$2:$G$5111,Тех_Движение!$D$2:$D$5111,$C879,Тех_Движение!$B$2:$B$5111,"&lt;="&amp;L$3)-$F879)))</f>
        <v/>
      </c>
      <c r="M879" s="54">
        <f>IF(OR($B879="",M$3&lt;$D879+Настройки!$B$7),0,MAX(0,$E879-MAX(0,SUMIFS(Тех_Движение!$G$2:$G$5111,Тех_Движение!$D$2:$D$5111,$C879,Тех_Движение!$B$2:$B$5111,"&lt;="&amp;M$3)-$F879)))</f>
        <v/>
      </c>
      <c r="N879" s="54">
        <f>IF(OR($B879="",N$3&lt;$D879+Настройки!$B$7),0,MAX(0,$E879-MAX(0,SUMIFS(Тех_Движение!$G$2:$G$5111,Тех_Движение!$D$2:$D$5111,$C879,Тех_Движение!$B$2:$B$5111,"&lt;="&amp;N$3)-$F879)))</f>
        <v/>
      </c>
      <c r="O879" s="54">
        <f>IF(OR($B879="",O$3&lt;$D879+Настройки!$B$7),0,MAX(0,$E879-MAX(0,SUMIFS(Тех_Движение!$G$2:$G$5111,Тех_Движение!$D$2:$D$5111,$C879,Тех_Движение!$B$2:$B$5111,"&lt;="&amp;O$3)-$F879)))</f>
        <v/>
      </c>
      <c r="P879" s="54">
        <f>IF(OR($B879="",P$3&lt;$D879+Настройки!$B$7),0,MAX(0,$E879-MAX(0,SUMIFS(Тех_Движение!$G$2:$G$5111,Тех_Движение!$D$2:$D$5111,$C879,Тех_Движение!$B$2:$B$5111,"&lt;="&amp;P$3)-$F879)))</f>
        <v/>
      </c>
      <c r="Q879" s="54">
        <f>IF(OR($B879="",Q$3&lt;$D879+Настройки!$B$7),0,MAX(0,$E879-MAX(0,SUMIFS(Тех_Движение!$G$2:$G$5111,Тех_Движение!$D$2:$D$5111,$C879,Тех_Движение!$B$2:$B$5111,"&lt;="&amp;Q$3)-$F879)))</f>
        <v/>
      </c>
      <c r="R879" s="54">
        <f>IF($B879="","",SUM($K879:$Q879))</f>
        <v/>
      </c>
      <c r="S879" s="56">
        <f>IF($B879="","",VLOOKUP($C879,Настройки!$A$11:$L$17,9,FALSE))</f>
        <v/>
      </c>
      <c r="T879" s="56">
        <f>IF($B879="","",$R879*$S879)</f>
        <v/>
      </c>
    </row>
    <row r="880">
      <c r="A880" s="20">
        <f>Тех_Движение!$A$877</f>
        <v/>
      </c>
      <c r="B880" s="20">
        <f>IF(Тех_Движение!$F$877&gt;0,Тех_Движение!$I$877,"")</f>
        <v/>
      </c>
      <c r="C880" s="20">
        <f>IF($B880="","",Тех_Движение!$D$877)</f>
        <v/>
      </c>
      <c r="D880" s="42">
        <f>IF($B880="","",Тех_Движение!$B$877)</f>
        <v/>
      </c>
      <c r="E880" s="54">
        <f>IF($B880="","",Тех_Движение!$F$877)</f>
        <v/>
      </c>
      <c r="F880" s="54">
        <f>IF($B880="","",SUMIFS($E$5:$E879,$C$5:$C879,$C880))</f>
        <v/>
      </c>
      <c r="G880" s="54">
        <f>IF($B880="","",MAX(0,$E880-MAX(0,SUMIFS(Тех_Движение!$G$2:$G$5111,Тех_Движение!$D$2:$D$5111,$C880,Тех_Движение!$B$2:$B$5111,"&lt;="&amp;Настройки!$B$5-1)-$F880)))</f>
        <v/>
      </c>
      <c r="H880" s="54">
        <f>IF($B880="","",IF(AND($D880&gt;=Настройки!$B$5,$D880&lt;=Настройки!$B$6),$E880,0))</f>
        <v/>
      </c>
      <c r="I880" s="54">
        <f>IF($B880="","",$G880+$H880-$J880)</f>
        <v/>
      </c>
      <c r="J880" s="54">
        <f>IF($B880="","",MAX(0,$E880-MAX(0,SUMIFS(Тех_Движение!$G$2:$G$5111,Тех_Движение!$D$2:$D$5111,$C880,Тех_Движение!$B$2:$B$5111,"&lt;="&amp;Настройки!$B$6)-$F880)))</f>
        <v/>
      </c>
      <c r="K880" s="54">
        <f>IF(OR($B880="",K$3&lt;$D880+Настройки!$B$7),0,MAX(0,$E880-MAX(0,SUMIFS(Тех_Движение!$G$2:$G$5111,Тех_Движение!$D$2:$D$5111,$C880,Тех_Движение!$B$2:$B$5111,"&lt;="&amp;K$3)-$F880)))</f>
        <v/>
      </c>
      <c r="L880" s="54">
        <f>IF(OR($B880="",L$3&lt;$D880+Настройки!$B$7),0,MAX(0,$E880-MAX(0,SUMIFS(Тех_Движение!$G$2:$G$5111,Тех_Движение!$D$2:$D$5111,$C880,Тех_Движение!$B$2:$B$5111,"&lt;="&amp;L$3)-$F880)))</f>
        <v/>
      </c>
      <c r="M880" s="54">
        <f>IF(OR($B880="",M$3&lt;$D880+Настройки!$B$7),0,MAX(0,$E880-MAX(0,SUMIFS(Тех_Движение!$G$2:$G$5111,Тех_Движение!$D$2:$D$5111,$C880,Тех_Движение!$B$2:$B$5111,"&lt;="&amp;M$3)-$F880)))</f>
        <v/>
      </c>
      <c r="N880" s="54">
        <f>IF(OR($B880="",N$3&lt;$D880+Настройки!$B$7),0,MAX(0,$E880-MAX(0,SUMIFS(Тех_Движение!$G$2:$G$5111,Тех_Движение!$D$2:$D$5111,$C880,Тех_Движение!$B$2:$B$5111,"&lt;="&amp;N$3)-$F880)))</f>
        <v/>
      </c>
      <c r="O880" s="54">
        <f>IF(OR($B880="",O$3&lt;$D880+Настройки!$B$7),0,MAX(0,$E880-MAX(0,SUMIFS(Тех_Движение!$G$2:$G$5111,Тех_Движение!$D$2:$D$5111,$C880,Тех_Движение!$B$2:$B$5111,"&lt;="&amp;O$3)-$F880)))</f>
        <v/>
      </c>
      <c r="P880" s="54">
        <f>IF(OR($B880="",P$3&lt;$D880+Настройки!$B$7),0,MAX(0,$E880-MAX(0,SUMIFS(Тех_Движение!$G$2:$G$5111,Тех_Движение!$D$2:$D$5111,$C880,Тех_Движение!$B$2:$B$5111,"&lt;="&amp;P$3)-$F880)))</f>
        <v/>
      </c>
      <c r="Q880" s="54">
        <f>IF(OR($B880="",Q$3&lt;$D880+Настройки!$B$7),0,MAX(0,$E880-MAX(0,SUMIFS(Тех_Движение!$G$2:$G$5111,Тех_Движение!$D$2:$D$5111,$C880,Тех_Движение!$B$2:$B$5111,"&lt;="&amp;Q$3)-$F880)))</f>
        <v/>
      </c>
      <c r="R880" s="54">
        <f>IF($B880="","",SUM($K880:$Q880))</f>
        <v/>
      </c>
      <c r="S880" s="56">
        <f>IF($B880="","",VLOOKUP($C880,Настройки!$A$11:$L$17,9,FALSE))</f>
        <v/>
      </c>
      <c r="T880" s="56">
        <f>IF($B880="","",$R880*$S880)</f>
        <v/>
      </c>
    </row>
    <row r="881">
      <c r="A881" s="20">
        <f>Тех_Движение!$A$878</f>
        <v/>
      </c>
      <c r="B881" s="20">
        <f>IF(Тех_Движение!$F$878&gt;0,Тех_Движение!$I$878,"")</f>
        <v/>
      </c>
      <c r="C881" s="20">
        <f>IF($B881="","",Тех_Движение!$D$878)</f>
        <v/>
      </c>
      <c r="D881" s="42">
        <f>IF($B881="","",Тех_Движение!$B$878)</f>
        <v/>
      </c>
      <c r="E881" s="54">
        <f>IF($B881="","",Тех_Движение!$F$878)</f>
        <v/>
      </c>
      <c r="F881" s="54">
        <f>IF($B881="","",SUMIFS($E$5:$E880,$C$5:$C880,$C881))</f>
        <v/>
      </c>
      <c r="G881" s="54">
        <f>IF($B881="","",MAX(0,$E881-MAX(0,SUMIFS(Тех_Движение!$G$2:$G$5111,Тех_Движение!$D$2:$D$5111,$C881,Тех_Движение!$B$2:$B$5111,"&lt;="&amp;Настройки!$B$5-1)-$F881)))</f>
        <v/>
      </c>
      <c r="H881" s="54">
        <f>IF($B881="","",IF(AND($D881&gt;=Настройки!$B$5,$D881&lt;=Настройки!$B$6),$E881,0))</f>
        <v/>
      </c>
      <c r="I881" s="54">
        <f>IF($B881="","",$G881+$H881-$J881)</f>
        <v/>
      </c>
      <c r="J881" s="54">
        <f>IF($B881="","",MAX(0,$E881-MAX(0,SUMIFS(Тех_Движение!$G$2:$G$5111,Тех_Движение!$D$2:$D$5111,$C881,Тех_Движение!$B$2:$B$5111,"&lt;="&amp;Настройки!$B$6)-$F881)))</f>
        <v/>
      </c>
      <c r="K881" s="54">
        <f>IF(OR($B881="",K$3&lt;$D881+Настройки!$B$7),0,MAX(0,$E881-MAX(0,SUMIFS(Тех_Движение!$G$2:$G$5111,Тех_Движение!$D$2:$D$5111,$C881,Тех_Движение!$B$2:$B$5111,"&lt;="&amp;K$3)-$F881)))</f>
        <v/>
      </c>
      <c r="L881" s="54">
        <f>IF(OR($B881="",L$3&lt;$D881+Настройки!$B$7),0,MAX(0,$E881-MAX(0,SUMIFS(Тех_Движение!$G$2:$G$5111,Тех_Движение!$D$2:$D$5111,$C881,Тех_Движение!$B$2:$B$5111,"&lt;="&amp;L$3)-$F881)))</f>
        <v/>
      </c>
      <c r="M881" s="54">
        <f>IF(OR($B881="",M$3&lt;$D881+Настройки!$B$7),0,MAX(0,$E881-MAX(0,SUMIFS(Тех_Движение!$G$2:$G$5111,Тех_Движение!$D$2:$D$5111,$C881,Тех_Движение!$B$2:$B$5111,"&lt;="&amp;M$3)-$F881)))</f>
        <v/>
      </c>
      <c r="N881" s="54">
        <f>IF(OR($B881="",N$3&lt;$D881+Настройки!$B$7),0,MAX(0,$E881-MAX(0,SUMIFS(Тех_Движение!$G$2:$G$5111,Тех_Движение!$D$2:$D$5111,$C881,Тех_Движение!$B$2:$B$5111,"&lt;="&amp;N$3)-$F881)))</f>
        <v/>
      </c>
      <c r="O881" s="54">
        <f>IF(OR($B881="",O$3&lt;$D881+Настройки!$B$7),0,MAX(0,$E881-MAX(0,SUMIFS(Тех_Движение!$G$2:$G$5111,Тех_Движение!$D$2:$D$5111,$C881,Тех_Движение!$B$2:$B$5111,"&lt;="&amp;O$3)-$F881)))</f>
        <v/>
      </c>
      <c r="P881" s="54">
        <f>IF(OR($B881="",P$3&lt;$D881+Настройки!$B$7),0,MAX(0,$E881-MAX(0,SUMIFS(Тех_Движение!$G$2:$G$5111,Тех_Движение!$D$2:$D$5111,$C881,Тех_Движение!$B$2:$B$5111,"&lt;="&amp;P$3)-$F881)))</f>
        <v/>
      </c>
      <c r="Q881" s="54">
        <f>IF(OR($B881="",Q$3&lt;$D881+Настройки!$B$7),0,MAX(0,$E881-MAX(0,SUMIFS(Тех_Движение!$G$2:$G$5111,Тех_Движение!$D$2:$D$5111,$C881,Тех_Движение!$B$2:$B$5111,"&lt;="&amp;Q$3)-$F881)))</f>
        <v/>
      </c>
      <c r="R881" s="54">
        <f>IF($B881="","",SUM($K881:$Q881))</f>
        <v/>
      </c>
      <c r="S881" s="56">
        <f>IF($B881="","",VLOOKUP($C881,Настройки!$A$11:$L$17,9,FALSE))</f>
        <v/>
      </c>
      <c r="T881" s="56">
        <f>IF($B881="","",$R881*$S881)</f>
        <v/>
      </c>
    </row>
    <row r="882">
      <c r="A882" s="20">
        <f>Тех_Движение!$A$879</f>
        <v/>
      </c>
      <c r="B882" s="20">
        <f>IF(Тех_Движение!$F$879&gt;0,Тех_Движение!$I$879,"")</f>
        <v/>
      </c>
      <c r="C882" s="20">
        <f>IF($B882="","",Тех_Движение!$D$879)</f>
        <v/>
      </c>
      <c r="D882" s="42">
        <f>IF($B882="","",Тех_Движение!$B$879)</f>
        <v/>
      </c>
      <c r="E882" s="54">
        <f>IF($B882="","",Тех_Движение!$F$879)</f>
        <v/>
      </c>
      <c r="F882" s="54">
        <f>IF($B882="","",SUMIFS($E$5:$E881,$C$5:$C881,$C882))</f>
        <v/>
      </c>
      <c r="G882" s="54">
        <f>IF($B882="","",MAX(0,$E882-MAX(0,SUMIFS(Тех_Движение!$G$2:$G$5111,Тех_Движение!$D$2:$D$5111,$C882,Тех_Движение!$B$2:$B$5111,"&lt;="&amp;Настройки!$B$5-1)-$F882)))</f>
        <v/>
      </c>
      <c r="H882" s="54">
        <f>IF($B882="","",IF(AND($D882&gt;=Настройки!$B$5,$D882&lt;=Настройки!$B$6),$E882,0))</f>
        <v/>
      </c>
      <c r="I882" s="54">
        <f>IF($B882="","",$G882+$H882-$J882)</f>
        <v/>
      </c>
      <c r="J882" s="54">
        <f>IF($B882="","",MAX(0,$E882-MAX(0,SUMIFS(Тех_Движение!$G$2:$G$5111,Тех_Движение!$D$2:$D$5111,$C882,Тех_Движение!$B$2:$B$5111,"&lt;="&amp;Настройки!$B$6)-$F882)))</f>
        <v/>
      </c>
      <c r="K882" s="54">
        <f>IF(OR($B882="",K$3&lt;$D882+Настройки!$B$7),0,MAX(0,$E882-MAX(0,SUMIFS(Тех_Движение!$G$2:$G$5111,Тех_Движение!$D$2:$D$5111,$C882,Тех_Движение!$B$2:$B$5111,"&lt;="&amp;K$3)-$F882)))</f>
        <v/>
      </c>
      <c r="L882" s="54">
        <f>IF(OR($B882="",L$3&lt;$D882+Настройки!$B$7),0,MAX(0,$E882-MAX(0,SUMIFS(Тех_Движение!$G$2:$G$5111,Тех_Движение!$D$2:$D$5111,$C882,Тех_Движение!$B$2:$B$5111,"&lt;="&amp;L$3)-$F882)))</f>
        <v/>
      </c>
      <c r="M882" s="54">
        <f>IF(OR($B882="",M$3&lt;$D882+Настройки!$B$7),0,MAX(0,$E882-MAX(0,SUMIFS(Тех_Движение!$G$2:$G$5111,Тех_Движение!$D$2:$D$5111,$C882,Тех_Движение!$B$2:$B$5111,"&lt;="&amp;M$3)-$F882)))</f>
        <v/>
      </c>
      <c r="N882" s="54">
        <f>IF(OR($B882="",N$3&lt;$D882+Настройки!$B$7),0,MAX(0,$E882-MAX(0,SUMIFS(Тех_Движение!$G$2:$G$5111,Тех_Движение!$D$2:$D$5111,$C882,Тех_Движение!$B$2:$B$5111,"&lt;="&amp;N$3)-$F882)))</f>
        <v/>
      </c>
      <c r="O882" s="54">
        <f>IF(OR($B882="",O$3&lt;$D882+Настройки!$B$7),0,MAX(0,$E882-MAX(0,SUMIFS(Тех_Движение!$G$2:$G$5111,Тех_Движение!$D$2:$D$5111,$C882,Тех_Движение!$B$2:$B$5111,"&lt;="&amp;O$3)-$F882)))</f>
        <v/>
      </c>
      <c r="P882" s="54">
        <f>IF(OR($B882="",P$3&lt;$D882+Настройки!$B$7),0,MAX(0,$E882-MAX(0,SUMIFS(Тех_Движение!$G$2:$G$5111,Тех_Движение!$D$2:$D$5111,$C882,Тех_Движение!$B$2:$B$5111,"&lt;="&amp;P$3)-$F882)))</f>
        <v/>
      </c>
      <c r="Q882" s="54">
        <f>IF(OR($B882="",Q$3&lt;$D882+Настройки!$B$7),0,MAX(0,$E882-MAX(0,SUMIFS(Тех_Движение!$G$2:$G$5111,Тех_Движение!$D$2:$D$5111,$C882,Тех_Движение!$B$2:$B$5111,"&lt;="&amp;Q$3)-$F882)))</f>
        <v/>
      </c>
      <c r="R882" s="54">
        <f>IF($B882="","",SUM($K882:$Q882))</f>
        <v/>
      </c>
      <c r="S882" s="56">
        <f>IF($B882="","",VLOOKUP($C882,Настройки!$A$11:$L$17,9,FALSE))</f>
        <v/>
      </c>
      <c r="T882" s="56">
        <f>IF($B882="","",$R882*$S882)</f>
        <v/>
      </c>
    </row>
    <row r="883">
      <c r="A883" s="20">
        <f>Тех_Движение!$A$880</f>
        <v/>
      </c>
      <c r="B883" s="20">
        <f>IF(Тех_Движение!$F$880&gt;0,Тех_Движение!$I$880,"")</f>
        <v/>
      </c>
      <c r="C883" s="20">
        <f>IF($B883="","",Тех_Движение!$D$880)</f>
        <v/>
      </c>
      <c r="D883" s="42">
        <f>IF($B883="","",Тех_Движение!$B$880)</f>
        <v/>
      </c>
      <c r="E883" s="54">
        <f>IF($B883="","",Тех_Движение!$F$880)</f>
        <v/>
      </c>
      <c r="F883" s="54">
        <f>IF($B883="","",SUMIFS($E$5:$E882,$C$5:$C882,$C883))</f>
        <v/>
      </c>
      <c r="G883" s="54">
        <f>IF($B883="","",MAX(0,$E883-MAX(0,SUMIFS(Тех_Движение!$G$2:$G$5111,Тех_Движение!$D$2:$D$5111,$C883,Тех_Движение!$B$2:$B$5111,"&lt;="&amp;Настройки!$B$5-1)-$F883)))</f>
        <v/>
      </c>
      <c r="H883" s="54">
        <f>IF($B883="","",IF(AND($D883&gt;=Настройки!$B$5,$D883&lt;=Настройки!$B$6),$E883,0))</f>
        <v/>
      </c>
      <c r="I883" s="54">
        <f>IF($B883="","",$G883+$H883-$J883)</f>
        <v/>
      </c>
      <c r="J883" s="54">
        <f>IF($B883="","",MAX(0,$E883-MAX(0,SUMIFS(Тех_Движение!$G$2:$G$5111,Тех_Движение!$D$2:$D$5111,$C883,Тех_Движение!$B$2:$B$5111,"&lt;="&amp;Настройки!$B$6)-$F883)))</f>
        <v/>
      </c>
      <c r="K883" s="54">
        <f>IF(OR($B883="",K$3&lt;$D883+Настройки!$B$7),0,MAX(0,$E883-MAX(0,SUMIFS(Тех_Движение!$G$2:$G$5111,Тех_Движение!$D$2:$D$5111,$C883,Тех_Движение!$B$2:$B$5111,"&lt;="&amp;K$3)-$F883)))</f>
        <v/>
      </c>
      <c r="L883" s="54">
        <f>IF(OR($B883="",L$3&lt;$D883+Настройки!$B$7),0,MAX(0,$E883-MAX(0,SUMIFS(Тех_Движение!$G$2:$G$5111,Тех_Движение!$D$2:$D$5111,$C883,Тех_Движение!$B$2:$B$5111,"&lt;="&amp;L$3)-$F883)))</f>
        <v/>
      </c>
      <c r="M883" s="54">
        <f>IF(OR($B883="",M$3&lt;$D883+Настройки!$B$7),0,MAX(0,$E883-MAX(0,SUMIFS(Тех_Движение!$G$2:$G$5111,Тех_Движение!$D$2:$D$5111,$C883,Тех_Движение!$B$2:$B$5111,"&lt;="&amp;M$3)-$F883)))</f>
        <v/>
      </c>
      <c r="N883" s="54">
        <f>IF(OR($B883="",N$3&lt;$D883+Настройки!$B$7),0,MAX(0,$E883-MAX(0,SUMIFS(Тех_Движение!$G$2:$G$5111,Тех_Движение!$D$2:$D$5111,$C883,Тех_Движение!$B$2:$B$5111,"&lt;="&amp;N$3)-$F883)))</f>
        <v/>
      </c>
      <c r="O883" s="54">
        <f>IF(OR($B883="",O$3&lt;$D883+Настройки!$B$7),0,MAX(0,$E883-MAX(0,SUMIFS(Тех_Движение!$G$2:$G$5111,Тех_Движение!$D$2:$D$5111,$C883,Тех_Движение!$B$2:$B$5111,"&lt;="&amp;O$3)-$F883)))</f>
        <v/>
      </c>
      <c r="P883" s="54">
        <f>IF(OR($B883="",P$3&lt;$D883+Настройки!$B$7),0,MAX(0,$E883-MAX(0,SUMIFS(Тех_Движение!$G$2:$G$5111,Тех_Движение!$D$2:$D$5111,$C883,Тех_Движение!$B$2:$B$5111,"&lt;="&amp;P$3)-$F883)))</f>
        <v/>
      </c>
      <c r="Q883" s="54">
        <f>IF(OR($B883="",Q$3&lt;$D883+Настройки!$B$7),0,MAX(0,$E883-MAX(0,SUMIFS(Тех_Движение!$G$2:$G$5111,Тех_Движение!$D$2:$D$5111,$C883,Тех_Движение!$B$2:$B$5111,"&lt;="&amp;Q$3)-$F883)))</f>
        <v/>
      </c>
      <c r="R883" s="54">
        <f>IF($B883="","",SUM($K883:$Q883))</f>
        <v/>
      </c>
      <c r="S883" s="56">
        <f>IF($B883="","",VLOOKUP($C883,Настройки!$A$11:$L$17,9,FALSE))</f>
        <v/>
      </c>
      <c r="T883" s="56">
        <f>IF($B883="","",$R883*$S883)</f>
        <v/>
      </c>
    </row>
    <row r="884">
      <c r="A884" s="20">
        <f>Тех_Движение!$A$881</f>
        <v/>
      </c>
      <c r="B884" s="20">
        <f>IF(Тех_Движение!$F$881&gt;0,Тех_Движение!$I$881,"")</f>
        <v/>
      </c>
      <c r="C884" s="20">
        <f>IF($B884="","",Тех_Движение!$D$881)</f>
        <v/>
      </c>
      <c r="D884" s="42">
        <f>IF($B884="","",Тех_Движение!$B$881)</f>
        <v/>
      </c>
      <c r="E884" s="54">
        <f>IF($B884="","",Тех_Движение!$F$881)</f>
        <v/>
      </c>
      <c r="F884" s="54">
        <f>IF($B884="","",SUMIFS($E$5:$E883,$C$5:$C883,$C884))</f>
        <v/>
      </c>
      <c r="G884" s="54">
        <f>IF($B884="","",MAX(0,$E884-MAX(0,SUMIFS(Тех_Движение!$G$2:$G$5111,Тех_Движение!$D$2:$D$5111,$C884,Тех_Движение!$B$2:$B$5111,"&lt;="&amp;Настройки!$B$5-1)-$F884)))</f>
        <v/>
      </c>
      <c r="H884" s="54">
        <f>IF($B884="","",IF(AND($D884&gt;=Настройки!$B$5,$D884&lt;=Настройки!$B$6),$E884,0))</f>
        <v/>
      </c>
      <c r="I884" s="54">
        <f>IF($B884="","",$G884+$H884-$J884)</f>
        <v/>
      </c>
      <c r="J884" s="54">
        <f>IF($B884="","",MAX(0,$E884-MAX(0,SUMIFS(Тех_Движение!$G$2:$G$5111,Тех_Движение!$D$2:$D$5111,$C884,Тех_Движение!$B$2:$B$5111,"&lt;="&amp;Настройки!$B$6)-$F884)))</f>
        <v/>
      </c>
      <c r="K884" s="54">
        <f>IF(OR($B884="",K$3&lt;$D884+Настройки!$B$7),0,MAX(0,$E884-MAX(0,SUMIFS(Тех_Движение!$G$2:$G$5111,Тех_Движение!$D$2:$D$5111,$C884,Тех_Движение!$B$2:$B$5111,"&lt;="&amp;K$3)-$F884)))</f>
        <v/>
      </c>
      <c r="L884" s="54">
        <f>IF(OR($B884="",L$3&lt;$D884+Настройки!$B$7),0,MAX(0,$E884-MAX(0,SUMIFS(Тех_Движение!$G$2:$G$5111,Тех_Движение!$D$2:$D$5111,$C884,Тех_Движение!$B$2:$B$5111,"&lt;="&amp;L$3)-$F884)))</f>
        <v/>
      </c>
      <c r="M884" s="54">
        <f>IF(OR($B884="",M$3&lt;$D884+Настройки!$B$7),0,MAX(0,$E884-MAX(0,SUMIFS(Тех_Движение!$G$2:$G$5111,Тех_Движение!$D$2:$D$5111,$C884,Тех_Движение!$B$2:$B$5111,"&lt;="&amp;M$3)-$F884)))</f>
        <v/>
      </c>
      <c r="N884" s="54">
        <f>IF(OR($B884="",N$3&lt;$D884+Настройки!$B$7),0,MAX(0,$E884-MAX(0,SUMIFS(Тех_Движение!$G$2:$G$5111,Тех_Движение!$D$2:$D$5111,$C884,Тех_Движение!$B$2:$B$5111,"&lt;="&amp;N$3)-$F884)))</f>
        <v/>
      </c>
      <c r="O884" s="54">
        <f>IF(OR($B884="",O$3&lt;$D884+Настройки!$B$7),0,MAX(0,$E884-MAX(0,SUMIFS(Тех_Движение!$G$2:$G$5111,Тех_Движение!$D$2:$D$5111,$C884,Тех_Движение!$B$2:$B$5111,"&lt;="&amp;O$3)-$F884)))</f>
        <v/>
      </c>
      <c r="P884" s="54">
        <f>IF(OR($B884="",P$3&lt;$D884+Настройки!$B$7),0,MAX(0,$E884-MAX(0,SUMIFS(Тех_Движение!$G$2:$G$5111,Тех_Движение!$D$2:$D$5111,$C884,Тех_Движение!$B$2:$B$5111,"&lt;="&amp;P$3)-$F884)))</f>
        <v/>
      </c>
      <c r="Q884" s="54">
        <f>IF(OR($B884="",Q$3&lt;$D884+Настройки!$B$7),0,MAX(0,$E884-MAX(0,SUMIFS(Тех_Движение!$G$2:$G$5111,Тех_Движение!$D$2:$D$5111,$C884,Тех_Движение!$B$2:$B$5111,"&lt;="&amp;Q$3)-$F884)))</f>
        <v/>
      </c>
      <c r="R884" s="54">
        <f>IF($B884="","",SUM($K884:$Q884))</f>
        <v/>
      </c>
      <c r="S884" s="56">
        <f>IF($B884="","",VLOOKUP($C884,Настройки!$A$11:$L$17,9,FALSE))</f>
        <v/>
      </c>
      <c r="T884" s="56">
        <f>IF($B884="","",$R884*$S884)</f>
        <v/>
      </c>
    </row>
    <row r="885">
      <c r="A885" s="20">
        <f>Тех_Движение!$A$882</f>
        <v/>
      </c>
      <c r="B885" s="20">
        <f>IF(Тех_Движение!$F$882&gt;0,Тех_Движение!$I$882,"")</f>
        <v/>
      </c>
      <c r="C885" s="20">
        <f>IF($B885="","",Тех_Движение!$D$882)</f>
        <v/>
      </c>
      <c r="D885" s="42">
        <f>IF($B885="","",Тех_Движение!$B$882)</f>
        <v/>
      </c>
      <c r="E885" s="54">
        <f>IF($B885="","",Тех_Движение!$F$882)</f>
        <v/>
      </c>
      <c r="F885" s="54">
        <f>IF($B885="","",SUMIFS($E$5:$E884,$C$5:$C884,$C885))</f>
        <v/>
      </c>
      <c r="G885" s="54">
        <f>IF($B885="","",MAX(0,$E885-MAX(0,SUMIFS(Тех_Движение!$G$2:$G$5111,Тех_Движение!$D$2:$D$5111,$C885,Тех_Движение!$B$2:$B$5111,"&lt;="&amp;Настройки!$B$5-1)-$F885)))</f>
        <v/>
      </c>
      <c r="H885" s="54">
        <f>IF($B885="","",IF(AND($D885&gt;=Настройки!$B$5,$D885&lt;=Настройки!$B$6),$E885,0))</f>
        <v/>
      </c>
      <c r="I885" s="54">
        <f>IF($B885="","",$G885+$H885-$J885)</f>
        <v/>
      </c>
      <c r="J885" s="54">
        <f>IF($B885="","",MAX(0,$E885-MAX(0,SUMIFS(Тех_Движение!$G$2:$G$5111,Тех_Движение!$D$2:$D$5111,$C885,Тех_Движение!$B$2:$B$5111,"&lt;="&amp;Настройки!$B$6)-$F885)))</f>
        <v/>
      </c>
      <c r="K885" s="54">
        <f>IF(OR($B885="",K$3&lt;$D885+Настройки!$B$7),0,MAX(0,$E885-MAX(0,SUMIFS(Тех_Движение!$G$2:$G$5111,Тех_Движение!$D$2:$D$5111,$C885,Тех_Движение!$B$2:$B$5111,"&lt;="&amp;K$3)-$F885)))</f>
        <v/>
      </c>
      <c r="L885" s="54">
        <f>IF(OR($B885="",L$3&lt;$D885+Настройки!$B$7),0,MAX(0,$E885-MAX(0,SUMIFS(Тех_Движение!$G$2:$G$5111,Тех_Движение!$D$2:$D$5111,$C885,Тех_Движение!$B$2:$B$5111,"&lt;="&amp;L$3)-$F885)))</f>
        <v/>
      </c>
      <c r="M885" s="54">
        <f>IF(OR($B885="",M$3&lt;$D885+Настройки!$B$7),0,MAX(0,$E885-MAX(0,SUMIFS(Тех_Движение!$G$2:$G$5111,Тех_Движение!$D$2:$D$5111,$C885,Тех_Движение!$B$2:$B$5111,"&lt;="&amp;M$3)-$F885)))</f>
        <v/>
      </c>
      <c r="N885" s="54">
        <f>IF(OR($B885="",N$3&lt;$D885+Настройки!$B$7),0,MAX(0,$E885-MAX(0,SUMIFS(Тех_Движение!$G$2:$G$5111,Тех_Движение!$D$2:$D$5111,$C885,Тех_Движение!$B$2:$B$5111,"&lt;="&amp;N$3)-$F885)))</f>
        <v/>
      </c>
      <c r="O885" s="54">
        <f>IF(OR($B885="",O$3&lt;$D885+Настройки!$B$7),0,MAX(0,$E885-MAX(0,SUMIFS(Тех_Движение!$G$2:$G$5111,Тех_Движение!$D$2:$D$5111,$C885,Тех_Движение!$B$2:$B$5111,"&lt;="&amp;O$3)-$F885)))</f>
        <v/>
      </c>
      <c r="P885" s="54">
        <f>IF(OR($B885="",P$3&lt;$D885+Настройки!$B$7),0,MAX(0,$E885-MAX(0,SUMIFS(Тех_Движение!$G$2:$G$5111,Тех_Движение!$D$2:$D$5111,$C885,Тех_Движение!$B$2:$B$5111,"&lt;="&amp;P$3)-$F885)))</f>
        <v/>
      </c>
      <c r="Q885" s="54">
        <f>IF(OR($B885="",Q$3&lt;$D885+Настройки!$B$7),0,MAX(0,$E885-MAX(0,SUMIFS(Тех_Движение!$G$2:$G$5111,Тех_Движение!$D$2:$D$5111,$C885,Тех_Движение!$B$2:$B$5111,"&lt;="&amp;Q$3)-$F885)))</f>
        <v/>
      </c>
      <c r="R885" s="54">
        <f>IF($B885="","",SUM($K885:$Q885))</f>
        <v/>
      </c>
      <c r="S885" s="56">
        <f>IF($B885="","",VLOOKUP($C885,Настройки!$A$11:$L$17,9,FALSE))</f>
        <v/>
      </c>
      <c r="T885" s="56">
        <f>IF($B885="","",$R885*$S885)</f>
        <v/>
      </c>
    </row>
    <row r="886">
      <c r="A886" s="20">
        <f>Тех_Движение!$A$883</f>
        <v/>
      </c>
      <c r="B886" s="20">
        <f>IF(Тех_Движение!$F$883&gt;0,Тех_Движение!$I$883,"")</f>
        <v/>
      </c>
      <c r="C886" s="20">
        <f>IF($B886="","",Тех_Движение!$D$883)</f>
        <v/>
      </c>
      <c r="D886" s="42">
        <f>IF($B886="","",Тех_Движение!$B$883)</f>
        <v/>
      </c>
      <c r="E886" s="54">
        <f>IF($B886="","",Тех_Движение!$F$883)</f>
        <v/>
      </c>
      <c r="F886" s="54">
        <f>IF($B886="","",SUMIFS($E$5:$E885,$C$5:$C885,$C886))</f>
        <v/>
      </c>
      <c r="G886" s="54">
        <f>IF($B886="","",MAX(0,$E886-MAX(0,SUMIFS(Тех_Движение!$G$2:$G$5111,Тех_Движение!$D$2:$D$5111,$C886,Тех_Движение!$B$2:$B$5111,"&lt;="&amp;Настройки!$B$5-1)-$F886)))</f>
        <v/>
      </c>
      <c r="H886" s="54">
        <f>IF($B886="","",IF(AND($D886&gt;=Настройки!$B$5,$D886&lt;=Настройки!$B$6),$E886,0))</f>
        <v/>
      </c>
      <c r="I886" s="54">
        <f>IF($B886="","",$G886+$H886-$J886)</f>
        <v/>
      </c>
      <c r="J886" s="54">
        <f>IF($B886="","",MAX(0,$E886-MAX(0,SUMIFS(Тех_Движение!$G$2:$G$5111,Тех_Движение!$D$2:$D$5111,$C886,Тех_Движение!$B$2:$B$5111,"&lt;="&amp;Настройки!$B$6)-$F886)))</f>
        <v/>
      </c>
      <c r="K886" s="54">
        <f>IF(OR($B886="",K$3&lt;$D886+Настройки!$B$7),0,MAX(0,$E886-MAX(0,SUMIFS(Тех_Движение!$G$2:$G$5111,Тех_Движение!$D$2:$D$5111,$C886,Тех_Движение!$B$2:$B$5111,"&lt;="&amp;K$3)-$F886)))</f>
        <v/>
      </c>
      <c r="L886" s="54">
        <f>IF(OR($B886="",L$3&lt;$D886+Настройки!$B$7),0,MAX(0,$E886-MAX(0,SUMIFS(Тех_Движение!$G$2:$G$5111,Тех_Движение!$D$2:$D$5111,$C886,Тех_Движение!$B$2:$B$5111,"&lt;="&amp;L$3)-$F886)))</f>
        <v/>
      </c>
      <c r="M886" s="54">
        <f>IF(OR($B886="",M$3&lt;$D886+Настройки!$B$7),0,MAX(0,$E886-MAX(0,SUMIFS(Тех_Движение!$G$2:$G$5111,Тех_Движение!$D$2:$D$5111,$C886,Тех_Движение!$B$2:$B$5111,"&lt;="&amp;M$3)-$F886)))</f>
        <v/>
      </c>
      <c r="N886" s="54">
        <f>IF(OR($B886="",N$3&lt;$D886+Настройки!$B$7),0,MAX(0,$E886-MAX(0,SUMIFS(Тех_Движение!$G$2:$G$5111,Тех_Движение!$D$2:$D$5111,$C886,Тех_Движение!$B$2:$B$5111,"&lt;="&amp;N$3)-$F886)))</f>
        <v/>
      </c>
      <c r="O886" s="54">
        <f>IF(OR($B886="",O$3&lt;$D886+Настройки!$B$7),0,MAX(0,$E886-MAX(0,SUMIFS(Тех_Движение!$G$2:$G$5111,Тех_Движение!$D$2:$D$5111,$C886,Тех_Движение!$B$2:$B$5111,"&lt;="&amp;O$3)-$F886)))</f>
        <v/>
      </c>
      <c r="P886" s="54">
        <f>IF(OR($B886="",P$3&lt;$D886+Настройки!$B$7),0,MAX(0,$E886-MAX(0,SUMIFS(Тех_Движение!$G$2:$G$5111,Тех_Движение!$D$2:$D$5111,$C886,Тех_Движение!$B$2:$B$5111,"&lt;="&amp;P$3)-$F886)))</f>
        <v/>
      </c>
      <c r="Q886" s="54">
        <f>IF(OR($B886="",Q$3&lt;$D886+Настройки!$B$7),0,MAX(0,$E886-MAX(0,SUMIFS(Тех_Движение!$G$2:$G$5111,Тех_Движение!$D$2:$D$5111,$C886,Тех_Движение!$B$2:$B$5111,"&lt;="&amp;Q$3)-$F886)))</f>
        <v/>
      </c>
      <c r="R886" s="54">
        <f>IF($B886="","",SUM($K886:$Q886))</f>
        <v/>
      </c>
      <c r="S886" s="56">
        <f>IF($B886="","",VLOOKUP($C886,Настройки!$A$11:$L$17,9,FALSE))</f>
        <v/>
      </c>
      <c r="T886" s="56">
        <f>IF($B886="","",$R886*$S886)</f>
        <v/>
      </c>
    </row>
    <row r="887">
      <c r="A887" s="20">
        <f>Тех_Движение!$A$884</f>
        <v/>
      </c>
      <c r="B887" s="20">
        <f>IF(Тех_Движение!$F$884&gt;0,Тех_Движение!$I$884,"")</f>
        <v/>
      </c>
      <c r="C887" s="20">
        <f>IF($B887="","",Тех_Движение!$D$884)</f>
        <v/>
      </c>
      <c r="D887" s="42">
        <f>IF($B887="","",Тех_Движение!$B$884)</f>
        <v/>
      </c>
      <c r="E887" s="54">
        <f>IF($B887="","",Тех_Движение!$F$884)</f>
        <v/>
      </c>
      <c r="F887" s="54">
        <f>IF($B887="","",SUMIFS($E$5:$E886,$C$5:$C886,$C887))</f>
        <v/>
      </c>
      <c r="G887" s="54">
        <f>IF($B887="","",MAX(0,$E887-MAX(0,SUMIFS(Тех_Движение!$G$2:$G$5111,Тех_Движение!$D$2:$D$5111,$C887,Тех_Движение!$B$2:$B$5111,"&lt;="&amp;Настройки!$B$5-1)-$F887)))</f>
        <v/>
      </c>
      <c r="H887" s="54">
        <f>IF($B887="","",IF(AND($D887&gt;=Настройки!$B$5,$D887&lt;=Настройки!$B$6),$E887,0))</f>
        <v/>
      </c>
      <c r="I887" s="54">
        <f>IF($B887="","",$G887+$H887-$J887)</f>
        <v/>
      </c>
      <c r="J887" s="54">
        <f>IF($B887="","",MAX(0,$E887-MAX(0,SUMIFS(Тех_Движение!$G$2:$G$5111,Тех_Движение!$D$2:$D$5111,$C887,Тех_Движение!$B$2:$B$5111,"&lt;="&amp;Настройки!$B$6)-$F887)))</f>
        <v/>
      </c>
      <c r="K887" s="54">
        <f>IF(OR($B887="",K$3&lt;$D887+Настройки!$B$7),0,MAX(0,$E887-MAX(0,SUMIFS(Тех_Движение!$G$2:$G$5111,Тех_Движение!$D$2:$D$5111,$C887,Тех_Движение!$B$2:$B$5111,"&lt;="&amp;K$3)-$F887)))</f>
        <v/>
      </c>
      <c r="L887" s="54">
        <f>IF(OR($B887="",L$3&lt;$D887+Настройки!$B$7),0,MAX(0,$E887-MAX(0,SUMIFS(Тех_Движение!$G$2:$G$5111,Тех_Движение!$D$2:$D$5111,$C887,Тех_Движение!$B$2:$B$5111,"&lt;="&amp;L$3)-$F887)))</f>
        <v/>
      </c>
      <c r="M887" s="54">
        <f>IF(OR($B887="",M$3&lt;$D887+Настройки!$B$7),0,MAX(0,$E887-MAX(0,SUMIFS(Тех_Движение!$G$2:$G$5111,Тех_Движение!$D$2:$D$5111,$C887,Тех_Движение!$B$2:$B$5111,"&lt;="&amp;M$3)-$F887)))</f>
        <v/>
      </c>
      <c r="N887" s="54">
        <f>IF(OR($B887="",N$3&lt;$D887+Настройки!$B$7),0,MAX(0,$E887-MAX(0,SUMIFS(Тех_Движение!$G$2:$G$5111,Тех_Движение!$D$2:$D$5111,$C887,Тех_Движение!$B$2:$B$5111,"&lt;="&amp;N$3)-$F887)))</f>
        <v/>
      </c>
      <c r="O887" s="54">
        <f>IF(OR($B887="",O$3&lt;$D887+Настройки!$B$7),0,MAX(0,$E887-MAX(0,SUMIFS(Тех_Движение!$G$2:$G$5111,Тех_Движение!$D$2:$D$5111,$C887,Тех_Движение!$B$2:$B$5111,"&lt;="&amp;O$3)-$F887)))</f>
        <v/>
      </c>
      <c r="P887" s="54">
        <f>IF(OR($B887="",P$3&lt;$D887+Настройки!$B$7),0,MAX(0,$E887-MAX(0,SUMIFS(Тех_Движение!$G$2:$G$5111,Тех_Движение!$D$2:$D$5111,$C887,Тех_Движение!$B$2:$B$5111,"&lt;="&amp;P$3)-$F887)))</f>
        <v/>
      </c>
      <c r="Q887" s="54">
        <f>IF(OR($B887="",Q$3&lt;$D887+Настройки!$B$7),0,MAX(0,$E887-MAX(0,SUMIFS(Тех_Движение!$G$2:$G$5111,Тех_Движение!$D$2:$D$5111,$C887,Тех_Движение!$B$2:$B$5111,"&lt;="&amp;Q$3)-$F887)))</f>
        <v/>
      </c>
      <c r="R887" s="54">
        <f>IF($B887="","",SUM($K887:$Q887))</f>
        <v/>
      </c>
      <c r="S887" s="56">
        <f>IF($B887="","",VLOOKUP($C887,Настройки!$A$11:$L$17,9,FALSE))</f>
        <v/>
      </c>
      <c r="T887" s="56">
        <f>IF($B887="","",$R887*$S887)</f>
        <v/>
      </c>
    </row>
    <row r="888">
      <c r="A888" s="20">
        <f>Тех_Движение!$A$885</f>
        <v/>
      </c>
      <c r="B888" s="20">
        <f>IF(Тех_Движение!$F$885&gt;0,Тех_Движение!$I$885,"")</f>
        <v/>
      </c>
      <c r="C888" s="20">
        <f>IF($B888="","",Тех_Движение!$D$885)</f>
        <v/>
      </c>
      <c r="D888" s="42">
        <f>IF($B888="","",Тех_Движение!$B$885)</f>
        <v/>
      </c>
      <c r="E888" s="54">
        <f>IF($B888="","",Тех_Движение!$F$885)</f>
        <v/>
      </c>
      <c r="F888" s="54">
        <f>IF($B888="","",SUMIFS($E$5:$E887,$C$5:$C887,$C888))</f>
        <v/>
      </c>
      <c r="G888" s="54">
        <f>IF($B888="","",MAX(0,$E888-MAX(0,SUMIFS(Тех_Движение!$G$2:$G$5111,Тех_Движение!$D$2:$D$5111,$C888,Тех_Движение!$B$2:$B$5111,"&lt;="&amp;Настройки!$B$5-1)-$F888)))</f>
        <v/>
      </c>
      <c r="H888" s="54">
        <f>IF($B888="","",IF(AND($D888&gt;=Настройки!$B$5,$D888&lt;=Настройки!$B$6),$E888,0))</f>
        <v/>
      </c>
      <c r="I888" s="54">
        <f>IF($B888="","",$G888+$H888-$J888)</f>
        <v/>
      </c>
      <c r="J888" s="54">
        <f>IF($B888="","",MAX(0,$E888-MAX(0,SUMIFS(Тех_Движение!$G$2:$G$5111,Тех_Движение!$D$2:$D$5111,$C888,Тех_Движение!$B$2:$B$5111,"&lt;="&amp;Настройки!$B$6)-$F888)))</f>
        <v/>
      </c>
      <c r="K888" s="54">
        <f>IF(OR($B888="",K$3&lt;$D888+Настройки!$B$7),0,MAX(0,$E888-MAX(0,SUMIFS(Тех_Движение!$G$2:$G$5111,Тех_Движение!$D$2:$D$5111,$C888,Тех_Движение!$B$2:$B$5111,"&lt;="&amp;K$3)-$F888)))</f>
        <v/>
      </c>
      <c r="L888" s="54">
        <f>IF(OR($B888="",L$3&lt;$D888+Настройки!$B$7),0,MAX(0,$E888-MAX(0,SUMIFS(Тех_Движение!$G$2:$G$5111,Тех_Движение!$D$2:$D$5111,$C888,Тех_Движение!$B$2:$B$5111,"&lt;="&amp;L$3)-$F888)))</f>
        <v/>
      </c>
      <c r="M888" s="54">
        <f>IF(OR($B888="",M$3&lt;$D888+Настройки!$B$7),0,MAX(0,$E888-MAX(0,SUMIFS(Тех_Движение!$G$2:$G$5111,Тех_Движение!$D$2:$D$5111,$C888,Тех_Движение!$B$2:$B$5111,"&lt;="&amp;M$3)-$F888)))</f>
        <v/>
      </c>
      <c r="N888" s="54">
        <f>IF(OR($B888="",N$3&lt;$D888+Настройки!$B$7),0,MAX(0,$E888-MAX(0,SUMIFS(Тех_Движение!$G$2:$G$5111,Тех_Движение!$D$2:$D$5111,$C888,Тех_Движение!$B$2:$B$5111,"&lt;="&amp;N$3)-$F888)))</f>
        <v/>
      </c>
      <c r="O888" s="54">
        <f>IF(OR($B888="",O$3&lt;$D888+Настройки!$B$7),0,MAX(0,$E888-MAX(0,SUMIFS(Тех_Движение!$G$2:$G$5111,Тех_Движение!$D$2:$D$5111,$C888,Тех_Движение!$B$2:$B$5111,"&lt;="&amp;O$3)-$F888)))</f>
        <v/>
      </c>
      <c r="P888" s="54">
        <f>IF(OR($B888="",P$3&lt;$D888+Настройки!$B$7),0,MAX(0,$E888-MAX(0,SUMIFS(Тех_Движение!$G$2:$G$5111,Тех_Движение!$D$2:$D$5111,$C888,Тех_Движение!$B$2:$B$5111,"&lt;="&amp;P$3)-$F888)))</f>
        <v/>
      </c>
      <c r="Q888" s="54">
        <f>IF(OR($B888="",Q$3&lt;$D888+Настройки!$B$7),0,MAX(0,$E888-MAX(0,SUMIFS(Тех_Движение!$G$2:$G$5111,Тех_Движение!$D$2:$D$5111,$C888,Тех_Движение!$B$2:$B$5111,"&lt;="&amp;Q$3)-$F888)))</f>
        <v/>
      </c>
      <c r="R888" s="54">
        <f>IF($B888="","",SUM($K888:$Q888))</f>
        <v/>
      </c>
      <c r="S888" s="56">
        <f>IF($B888="","",VLOOKUP($C888,Настройки!$A$11:$L$17,9,FALSE))</f>
        <v/>
      </c>
      <c r="T888" s="56">
        <f>IF($B888="","",$R888*$S888)</f>
        <v/>
      </c>
    </row>
    <row r="889">
      <c r="A889" s="20">
        <f>Тех_Движение!$A$886</f>
        <v/>
      </c>
      <c r="B889" s="20">
        <f>IF(Тех_Движение!$F$886&gt;0,Тех_Движение!$I$886,"")</f>
        <v/>
      </c>
      <c r="C889" s="20">
        <f>IF($B889="","",Тех_Движение!$D$886)</f>
        <v/>
      </c>
      <c r="D889" s="42">
        <f>IF($B889="","",Тех_Движение!$B$886)</f>
        <v/>
      </c>
      <c r="E889" s="54">
        <f>IF($B889="","",Тех_Движение!$F$886)</f>
        <v/>
      </c>
      <c r="F889" s="54">
        <f>IF($B889="","",SUMIFS($E$5:$E888,$C$5:$C888,$C889))</f>
        <v/>
      </c>
      <c r="G889" s="54">
        <f>IF($B889="","",MAX(0,$E889-MAX(0,SUMIFS(Тех_Движение!$G$2:$G$5111,Тех_Движение!$D$2:$D$5111,$C889,Тех_Движение!$B$2:$B$5111,"&lt;="&amp;Настройки!$B$5-1)-$F889)))</f>
        <v/>
      </c>
      <c r="H889" s="54">
        <f>IF($B889="","",IF(AND($D889&gt;=Настройки!$B$5,$D889&lt;=Настройки!$B$6),$E889,0))</f>
        <v/>
      </c>
      <c r="I889" s="54">
        <f>IF($B889="","",$G889+$H889-$J889)</f>
        <v/>
      </c>
      <c r="J889" s="54">
        <f>IF($B889="","",MAX(0,$E889-MAX(0,SUMIFS(Тех_Движение!$G$2:$G$5111,Тех_Движение!$D$2:$D$5111,$C889,Тех_Движение!$B$2:$B$5111,"&lt;="&amp;Настройки!$B$6)-$F889)))</f>
        <v/>
      </c>
      <c r="K889" s="54">
        <f>IF(OR($B889="",K$3&lt;$D889+Настройки!$B$7),0,MAX(0,$E889-MAX(0,SUMIFS(Тех_Движение!$G$2:$G$5111,Тех_Движение!$D$2:$D$5111,$C889,Тех_Движение!$B$2:$B$5111,"&lt;="&amp;K$3)-$F889)))</f>
        <v/>
      </c>
      <c r="L889" s="54">
        <f>IF(OR($B889="",L$3&lt;$D889+Настройки!$B$7),0,MAX(0,$E889-MAX(0,SUMIFS(Тех_Движение!$G$2:$G$5111,Тех_Движение!$D$2:$D$5111,$C889,Тех_Движение!$B$2:$B$5111,"&lt;="&amp;L$3)-$F889)))</f>
        <v/>
      </c>
      <c r="M889" s="54">
        <f>IF(OR($B889="",M$3&lt;$D889+Настройки!$B$7),0,MAX(0,$E889-MAX(0,SUMIFS(Тех_Движение!$G$2:$G$5111,Тех_Движение!$D$2:$D$5111,$C889,Тех_Движение!$B$2:$B$5111,"&lt;="&amp;M$3)-$F889)))</f>
        <v/>
      </c>
      <c r="N889" s="54">
        <f>IF(OR($B889="",N$3&lt;$D889+Настройки!$B$7),0,MAX(0,$E889-MAX(0,SUMIFS(Тех_Движение!$G$2:$G$5111,Тех_Движение!$D$2:$D$5111,$C889,Тех_Движение!$B$2:$B$5111,"&lt;="&amp;N$3)-$F889)))</f>
        <v/>
      </c>
      <c r="O889" s="54">
        <f>IF(OR($B889="",O$3&lt;$D889+Настройки!$B$7),0,MAX(0,$E889-MAX(0,SUMIFS(Тех_Движение!$G$2:$G$5111,Тех_Движение!$D$2:$D$5111,$C889,Тех_Движение!$B$2:$B$5111,"&lt;="&amp;O$3)-$F889)))</f>
        <v/>
      </c>
      <c r="P889" s="54">
        <f>IF(OR($B889="",P$3&lt;$D889+Настройки!$B$7),0,MAX(0,$E889-MAX(0,SUMIFS(Тех_Движение!$G$2:$G$5111,Тех_Движение!$D$2:$D$5111,$C889,Тех_Движение!$B$2:$B$5111,"&lt;="&amp;P$3)-$F889)))</f>
        <v/>
      </c>
      <c r="Q889" s="54">
        <f>IF(OR($B889="",Q$3&lt;$D889+Настройки!$B$7),0,MAX(0,$E889-MAX(0,SUMIFS(Тех_Движение!$G$2:$G$5111,Тех_Движение!$D$2:$D$5111,$C889,Тех_Движение!$B$2:$B$5111,"&lt;="&amp;Q$3)-$F889)))</f>
        <v/>
      </c>
      <c r="R889" s="54">
        <f>IF($B889="","",SUM($K889:$Q889))</f>
        <v/>
      </c>
      <c r="S889" s="56">
        <f>IF($B889="","",VLOOKUP($C889,Настройки!$A$11:$L$17,9,FALSE))</f>
        <v/>
      </c>
      <c r="T889" s="56">
        <f>IF($B889="","",$R889*$S889)</f>
        <v/>
      </c>
    </row>
    <row r="890">
      <c r="A890" s="20">
        <f>Тех_Движение!$A$887</f>
        <v/>
      </c>
      <c r="B890" s="20">
        <f>IF(Тех_Движение!$F$887&gt;0,Тех_Движение!$I$887,"")</f>
        <v/>
      </c>
      <c r="C890" s="20">
        <f>IF($B890="","",Тех_Движение!$D$887)</f>
        <v/>
      </c>
      <c r="D890" s="42">
        <f>IF($B890="","",Тех_Движение!$B$887)</f>
        <v/>
      </c>
      <c r="E890" s="54">
        <f>IF($B890="","",Тех_Движение!$F$887)</f>
        <v/>
      </c>
      <c r="F890" s="54">
        <f>IF($B890="","",SUMIFS($E$5:$E889,$C$5:$C889,$C890))</f>
        <v/>
      </c>
      <c r="G890" s="54">
        <f>IF($B890="","",MAX(0,$E890-MAX(0,SUMIFS(Тех_Движение!$G$2:$G$5111,Тех_Движение!$D$2:$D$5111,$C890,Тех_Движение!$B$2:$B$5111,"&lt;="&amp;Настройки!$B$5-1)-$F890)))</f>
        <v/>
      </c>
      <c r="H890" s="54">
        <f>IF($B890="","",IF(AND($D890&gt;=Настройки!$B$5,$D890&lt;=Настройки!$B$6),$E890,0))</f>
        <v/>
      </c>
      <c r="I890" s="54">
        <f>IF($B890="","",$G890+$H890-$J890)</f>
        <v/>
      </c>
      <c r="J890" s="54">
        <f>IF($B890="","",MAX(0,$E890-MAX(0,SUMIFS(Тех_Движение!$G$2:$G$5111,Тех_Движение!$D$2:$D$5111,$C890,Тех_Движение!$B$2:$B$5111,"&lt;="&amp;Настройки!$B$6)-$F890)))</f>
        <v/>
      </c>
      <c r="K890" s="54">
        <f>IF(OR($B890="",K$3&lt;$D890+Настройки!$B$7),0,MAX(0,$E890-MAX(0,SUMIFS(Тех_Движение!$G$2:$G$5111,Тех_Движение!$D$2:$D$5111,$C890,Тех_Движение!$B$2:$B$5111,"&lt;="&amp;K$3)-$F890)))</f>
        <v/>
      </c>
      <c r="L890" s="54">
        <f>IF(OR($B890="",L$3&lt;$D890+Настройки!$B$7),0,MAX(0,$E890-MAX(0,SUMIFS(Тех_Движение!$G$2:$G$5111,Тех_Движение!$D$2:$D$5111,$C890,Тех_Движение!$B$2:$B$5111,"&lt;="&amp;L$3)-$F890)))</f>
        <v/>
      </c>
      <c r="M890" s="54">
        <f>IF(OR($B890="",M$3&lt;$D890+Настройки!$B$7),0,MAX(0,$E890-MAX(0,SUMIFS(Тех_Движение!$G$2:$G$5111,Тех_Движение!$D$2:$D$5111,$C890,Тех_Движение!$B$2:$B$5111,"&lt;="&amp;M$3)-$F890)))</f>
        <v/>
      </c>
      <c r="N890" s="54">
        <f>IF(OR($B890="",N$3&lt;$D890+Настройки!$B$7),0,MAX(0,$E890-MAX(0,SUMIFS(Тех_Движение!$G$2:$G$5111,Тех_Движение!$D$2:$D$5111,$C890,Тех_Движение!$B$2:$B$5111,"&lt;="&amp;N$3)-$F890)))</f>
        <v/>
      </c>
      <c r="O890" s="54">
        <f>IF(OR($B890="",O$3&lt;$D890+Настройки!$B$7),0,MAX(0,$E890-MAX(0,SUMIFS(Тех_Движение!$G$2:$G$5111,Тех_Движение!$D$2:$D$5111,$C890,Тех_Движение!$B$2:$B$5111,"&lt;="&amp;O$3)-$F890)))</f>
        <v/>
      </c>
      <c r="P890" s="54">
        <f>IF(OR($B890="",P$3&lt;$D890+Настройки!$B$7),0,MAX(0,$E890-MAX(0,SUMIFS(Тех_Движение!$G$2:$G$5111,Тех_Движение!$D$2:$D$5111,$C890,Тех_Движение!$B$2:$B$5111,"&lt;="&amp;P$3)-$F890)))</f>
        <v/>
      </c>
      <c r="Q890" s="54">
        <f>IF(OR($B890="",Q$3&lt;$D890+Настройки!$B$7),0,MAX(0,$E890-MAX(0,SUMIFS(Тех_Движение!$G$2:$G$5111,Тех_Движение!$D$2:$D$5111,$C890,Тех_Движение!$B$2:$B$5111,"&lt;="&amp;Q$3)-$F890)))</f>
        <v/>
      </c>
      <c r="R890" s="54">
        <f>IF($B890="","",SUM($K890:$Q890))</f>
        <v/>
      </c>
      <c r="S890" s="56">
        <f>IF($B890="","",VLOOKUP($C890,Настройки!$A$11:$L$17,9,FALSE))</f>
        <v/>
      </c>
      <c r="T890" s="56">
        <f>IF($B890="","",$R890*$S890)</f>
        <v/>
      </c>
    </row>
    <row r="891">
      <c r="A891" s="20">
        <f>Тех_Движение!$A$888</f>
        <v/>
      </c>
      <c r="B891" s="20">
        <f>IF(Тех_Движение!$F$888&gt;0,Тех_Движение!$I$888,"")</f>
        <v/>
      </c>
      <c r="C891" s="20">
        <f>IF($B891="","",Тех_Движение!$D$888)</f>
        <v/>
      </c>
      <c r="D891" s="42">
        <f>IF($B891="","",Тех_Движение!$B$888)</f>
        <v/>
      </c>
      <c r="E891" s="54">
        <f>IF($B891="","",Тех_Движение!$F$888)</f>
        <v/>
      </c>
      <c r="F891" s="54">
        <f>IF($B891="","",SUMIFS($E$5:$E890,$C$5:$C890,$C891))</f>
        <v/>
      </c>
      <c r="G891" s="54">
        <f>IF($B891="","",MAX(0,$E891-MAX(0,SUMIFS(Тех_Движение!$G$2:$G$5111,Тех_Движение!$D$2:$D$5111,$C891,Тех_Движение!$B$2:$B$5111,"&lt;="&amp;Настройки!$B$5-1)-$F891)))</f>
        <v/>
      </c>
      <c r="H891" s="54">
        <f>IF($B891="","",IF(AND($D891&gt;=Настройки!$B$5,$D891&lt;=Настройки!$B$6),$E891,0))</f>
        <v/>
      </c>
      <c r="I891" s="54">
        <f>IF($B891="","",$G891+$H891-$J891)</f>
        <v/>
      </c>
      <c r="J891" s="54">
        <f>IF($B891="","",MAX(0,$E891-MAX(0,SUMIFS(Тех_Движение!$G$2:$G$5111,Тех_Движение!$D$2:$D$5111,$C891,Тех_Движение!$B$2:$B$5111,"&lt;="&amp;Настройки!$B$6)-$F891)))</f>
        <v/>
      </c>
      <c r="K891" s="54">
        <f>IF(OR($B891="",K$3&lt;$D891+Настройки!$B$7),0,MAX(0,$E891-MAX(0,SUMIFS(Тех_Движение!$G$2:$G$5111,Тех_Движение!$D$2:$D$5111,$C891,Тех_Движение!$B$2:$B$5111,"&lt;="&amp;K$3)-$F891)))</f>
        <v/>
      </c>
      <c r="L891" s="54">
        <f>IF(OR($B891="",L$3&lt;$D891+Настройки!$B$7),0,MAX(0,$E891-MAX(0,SUMIFS(Тех_Движение!$G$2:$G$5111,Тех_Движение!$D$2:$D$5111,$C891,Тех_Движение!$B$2:$B$5111,"&lt;="&amp;L$3)-$F891)))</f>
        <v/>
      </c>
      <c r="M891" s="54">
        <f>IF(OR($B891="",M$3&lt;$D891+Настройки!$B$7),0,MAX(0,$E891-MAX(0,SUMIFS(Тех_Движение!$G$2:$G$5111,Тех_Движение!$D$2:$D$5111,$C891,Тех_Движение!$B$2:$B$5111,"&lt;="&amp;M$3)-$F891)))</f>
        <v/>
      </c>
      <c r="N891" s="54">
        <f>IF(OR($B891="",N$3&lt;$D891+Настройки!$B$7),0,MAX(0,$E891-MAX(0,SUMIFS(Тех_Движение!$G$2:$G$5111,Тех_Движение!$D$2:$D$5111,$C891,Тех_Движение!$B$2:$B$5111,"&lt;="&amp;N$3)-$F891)))</f>
        <v/>
      </c>
      <c r="O891" s="54">
        <f>IF(OR($B891="",O$3&lt;$D891+Настройки!$B$7),0,MAX(0,$E891-MAX(0,SUMIFS(Тех_Движение!$G$2:$G$5111,Тех_Движение!$D$2:$D$5111,$C891,Тех_Движение!$B$2:$B$5111,"&lt;="&amp;O$3)-$F891)))</f>
        <v/>
      </c>
      <c r="P891" s="54">
        <f>IF(OR($B891="",P$3&lt;$D891+Настройки!$B$7),0,MAX(0,$E891-MAX(0,SUMIFS(Тех_Движение!$G$2:$G$5111,Тех_Движение!$D$2:$D$5111,$C891,Тех_Движение!$B$2:$B$5111,"&lt;="&amp;P$3)-$F891)))</f>
        <v/>
      </c>
      <c r="Q891" s="54">
        <f>IF(OR($B891="",Q$3&lt;$D891+Настройки!$B$7),0,MAX(0,$E891-MAX(0,SUMIFS(Тех_Движение!$G$2:$G$5111,Тех_Движение!$D$2:$D$5111,$C891,Тех_Движение!$B$2:$B$5111,"&lt;="&amp;Q$3)-$F891)))</f>
        <v/>
      </c>
      <c r="R891" s="54">
        <f>IF($B891="","",SUM($K891:$Q891))</f>
        <v/>
      </c>
      <c r="S891" s="56">
        <f>IF($B891="","",VLOOKUP($C891,Настройки!$A$11:$L$17,9,FALSE))</f>
        <v/>
      </c>
      <c r="T891" s="56">
        <f>IF($B891="","",$R891*$S891)</f>
        <v/>
      </c>
    </row>
    <row r="892">
      <c r="A892" s="20">
        <f>Тех_Движение!$A$889</f>
        <v/>
      </c>
      <c r="B892" s="20">
        <f>IF(Тех_Движение!$F$889&gt;0,Тех_Движение!$I$889,"")</f>
        <v/>
      </c>
      <c r="C892" s="20">
        <f>IF($B892="","",Тех_Движение!$D$889)</f>
        <v/>
      </c>
      <c r="D892" s="42">
        <f>IF($B892="","",Тех_Движение!$B$889)</f>
        <v/>
      </c>
      <c r="E892" s="54">
        <f>IF($B892="","",Тех_Движение!$F$889)</f>
        <v/>
      </c>
      <c r="F892" s="54">
        <f>IF($B892="","",SUMIFS($E$5:$E891,$C$5:$C891,$C892))</f>
        <v/>
      </c>
      <c r="G892" s="54">
        <f>IF($B892="","",MAX(0,$E892-MAX(0,SUMIFS(Тех_Движение!$G$2:$G$5111,Тех_Движение!$D$2:$D$5111,$C892,Тех_Движение!$B$2:$B$5111,"&lt;="&amp;Настройки!$B$5-1)-$F892)))</f>
        <v/>
      </c>
      <c r="H892" s="54">
        <f>IF($B892="","",IF(AND($D892&gt;=Настройки!$B$5,$D892&lt;=Настройки!$B$6),$E892,0))</f>
        <v/>
      </c>
      <c r="I892" s="54">
        <f>IF($B892="","",$G892+$H892-$J892)</f>
        <v/>
      </c>
      <c r="J892" s="54">
        <f>IF($B892="","",MAX(0,$E892-MAX(0,SUMIFS(Тех_Движение!$G$2:$G$5111,Тех_Движение!$D$2:$D$5111,$C892,Тех_Движение!$B$2:$B$5111,"&lt;="&amp;Настройки!$B$6)-$F892)))</f>
        <v/>
      </c>
      <c r="K892" s="54">
        <f>IF(OR($B892="",K$3&lt;$D892+Настройки!$B$7),0,MAX(0,$E892-MAX(0,SUMIFS(Тех_Движение!$G$2:$G$5111,Тех_Движение!$D$2:$D$5111,$C892,Тех_Движение!$B$2:$B$5111,"&lt;="&amp;K$3)-$F892)))</f>
        <v/>
      </c>
      <c r="L892" s="54">
        <f>IF(OR($B892="",L$3&lt;$D892+Настройки!$B$7),0,MAX(0,$E892-MAX(0,SUMIFS(Тех_Движение!$G$2:$G$5111,Тех_Движение!$D$2:$D$5111,$C892,Тех_Движение!$B$2:$B$5111,"&lt;="&amp;L$3)-$F892)))</f>
        <v/>
      </c>
      <c r="M892" s="54">
        <f>IF(OR($B892="",M$3&lt;$D892+Настройки!$B$7),0,MAX(0,$E892-MAX(0,SUMIFS(Тех_Движение!$G$2:$G$5111,Тех_Движение!$D$2:$D$5111,$C892,Тех_Движение!$B$2:$B$5111,"&lt;="&amp;M$3)-$F892)))</f>
        <v/>
      </c>
      <c r="N892" s="54">
        <f>IF(OR($B892="",N$3&lt;$D892+Настройки!$B$7),0,MAX(0,$E892-MAX(0,SUMIFS(Тех_Движение!$G$2:$G$5111,Тех_Движение!$D$2:$D$5111,$C892,Тех_Движение!$B$2:$B$5111,"&lt;="&amp;N$3)-$F892)))</f>
        <v/>
      </c>
      <c r="O892" s="54">
        <f>IF(OR($B892="",O$3&lt;$D892+Настройки!$B$7),0,MAX(0,$E892-MAX(0,SUMIFS(Тех_Движение!$G$2:$G$5111,Тех_Движение!$D$2:$D$5111,$C892,Тех_Движение!$B$2:$B$5111,"&lt;="&amp;O$3)-$F892)))</f>
        <v/>
      </c>
      <c r="P892" s="54">
        <f>IF(OR($B892="",P$3&lt;$D892+Настройки!$B$7),0,MAX(0,$E892-MAX(0,SUMIFS(Тех_Движение!$G$2:$G$5111,Тех_Движение!$D$2:$D$5111,$C892,Тех_Движение!$B$2:$B$5111,"&lt;="&amp;P$3)-$F892)))</f>
        <v/>
      </c>
      <c r="Q892" s="54">
        <f>IF(OR($B892="",Q$3&lt;$D892+Настройки!$B$7),0,MAX(0,$E892-MAX(0,SUMIFS(Тех_Движение!$G$2:$G$5111,Тех_Движение!$D$2:$D$5111,$C892,Тех_Движение!$B$2:$B$5111,"&lt;="&amp;Q$3)-$F892)))</f>
        <v/>
      </c>
      <c r="R892" s="54">
        <f>IF($B892="","",SUM($K892:$Q892))</f>
        <v/>
      </c>
      <c r="S892" s="56">
        <f>IF($B892="","",VLOOKUP($C892,Настройки!$A$11:$L$17,9,FALSE))</f>
        <v/>
      </c>
      <c r="T892" s="56">
        <f>IF($B892="","",$R892*$S892)</f>
        <v/>
      </c>
    </row>
    <row r="893">
      <c r="A893" s="20">
        <f>Тех_Движение!$A$890</f>
        <v/>
      </c>
      <c r="B893" s="20">
        <f>IF(Тех_Движение!$F$890&gt;0,Тех_Движение!$I$890,"")</f>
        <v/>
      </c>
      <c r="C893" s="20">
        <f>IF($B893="","",Тех_Движение!$D$890)</f>
        <v/>
      </c>
      <c r="D893" s="42">
        <f>IF($B893="","",Тех_Движение!$B$890)</f>
        <v/>
      </c>
      <c r="E893" s="54">
        <f>IF($B893="","",Тех_Движение!$F$890)</f>
        <v/>
      </c>
      <c r="F893" s="54">
        <f>IF($B893="","",SUMIFS($E$5:$E892,$C$5:$C892,$C893))</f>
        <v/>
      </c>
      <c r="G893" s="54">
        <f>IF($B893="","",MAX(0,$E893-MAX(0,SUMIFS(Тех_Движение!$G$2:$G$5111,Тех_Движение!$D$2:$D$5111,$C893,Тех_Движение!$B$2:$B$5111,"&lt;="&amp;Настройки!$B$5-1)-$F893)))</f>
        <v/>
      </c>
      <c r="H893" s="54">
        <f>IF($B893="","",IF(AND($D893&gt;=Настройки!$B$5,$D893&lt;=Настройки!$B$6),$E893,0))</f>
        <v/>
      </c>
      <c r="I893" s="54">
        <f>IF($B893="","",$G893+$H893-$J893)</f>
        <v/>
      </c>
      <c r="J893" s="54">
        <f>IF($B893="","",MAX(0,$E893-MAX(0,SUMIFS(Тех_Движение!$G$2:$G$5111,Тех_Движение!$D$2:$D$5111,$C893,Тех_Движение!$B$2:$B$5111,"&lt;="&amp;Настройки!$B$6)-$F893)))</f>
        <v/>
      </c>
      <c r="K893" s="54">
        <f>IF(OR($B893="",K$3&lt;$D893+Настройки!$B$7),0,MAX(0,$E893-MAX(0,SUMIFS(Тех_Движение!$G$2:$G$5111,Тех_Движение!$D$2:$D$5111,$C893,Тех_Движение!$B$2:$B$5111,"&lt;="&amp;K$3)-$F893)))</f>
        <v/>
      </c>
      <c r="L893" s="54">
        <f>IF(OR($B893="",L$3&lt;$D893+Настройки!$B$7),0,MAX(0,$E893-MAX(0,SUMIFS(Тех_Движение!$G$2:$G$5111,Тех_Движение!$D$2:$D$5111,$C893,Тех_Движение!$B$2:$B$5111,"&lt;="&amp;L$3)-$F893)))</f>
        <v/>
      </c>
      <c r="M893" s="54">
        <f>IF(OR($B893="",M$3&lt;$D893+Настройки!$B$7),0,MAX(0,$E893-MAX(0,SUMIFS(Тех_Движение!$G$2:$G$5111,Тех_Движение!$D$2:$D$5111,$C893,Тех_Движение!$B$2:$B$5111,"&lt;="&amp;M$3)-$F893)))</f>
        <v/>
      </c>
      <c r="N893" s="54">
        <f>IF(OR($B893="",N$3&lt;$D893+Настройки!$B$7),0,MAX(0,$E893-MAX(0,SUMIFS(Тех_Движение!$G$2:$G$5111,Тех_Движение!$D$2:$D$5111,$C893,Тех_Движение!$B$2:$B$5111,"&lt;="&amp;N$3)-$F893)))</f>
        <v/>
      </c>
      <c r="O893" s="54">
        <f>IF(OR($B893="",O$3&lt;$D893+Настройки!$B$7),0,MAX(0,$E893-MAX(0,SUMIFS(Тех_Движение!$G$2:$G$5111,Тех_Движение!$D$2:$D$5111,$C893,Тех_Движение!$B$2:$B$5111,"&lt;="&amp;O$3)-$F893)))</f>
        <v/>
      </c>
      <c r="P893" s="54">
        <f>IF(OR($B893="",P$3&lt;$D893+Настройки!$B$7),0,MAX(0,$E893-MAX(0,SUMIFS(Тех_Движение!$G$2:$G$5111,Тех_Движение!$D$2:$D$5111,$C893,Тех_Движение!$B$2:$B$5111,"&lt;="&amp;P$3)-$F893)))</f>
        <v/>
      </c>
      <c r="Q893" s="54">
        <f>IF(OR($B893="",Q$3&lt;$D893+Настройки!$B$7),0,MAX(0,$E893-MAX(0,SUMIFS(Тех_Движение!$G$2:$G$5111,Тех_Движение!$D$2:$D$5111,$C893,Тех_Движение!$B$2:$B$5111,"&lt;="&amp;Q$3)-$F893)))</f>
        <v/>
      </c>
      <c r="R893" s="54">
        <f>IF($B893="","",SUM($K893:$Q893))</f>
        <v/>
      </c>
      <c r="S893" s="56">
        <f>IF($B893="","",VLOOKUP($C893,Настройки!$A$11:$L$17,9,FALSE))</f>
        <v/>
      </c>
      <c r="T893" s="56">
        <f>IF($B893="","",$R893*$S893)</f>
        <v/>
      </c>
    </row>
    <row r="894">
      <c r="A894" s="20">
        <f>Тех_Движение!$A$891</f>
        <v/>
      </c>
      <c r="B894" s="20">
        <f>IF(Тех_Движение!$F$891&gt;0,Тех_Движение!$I$891,"")</f>
        <v/>
      </c>
      <c r="C894" s="20">
        <f>IF($B894="","",Тех_Движение!$D$891)</f>
        <v/>
      </c>
      <c r="D894" s="42">
        <f>IF($B894="","",Тех_Движение!$B$891)</f>
        <v/>
      </c>
      <c r="E894" s="54">
        <f>IF($B894="","",Тех_Движение!$F$891)</f>
        <v/>
      </c>
      <c r="F894" s="54">
        <f>IF($B894="","",SUMIFS($E$5:$E893,$C$5:$C893,$C894))</f>
        <v/>
      </c>
      <c r="G894" s="54">
        <f>IF($B894="","",MAX(0,$E894-MAX(0,SUMIFS(Тех_Движение!$G$2:$G$5111,Тех_Движение!$D$2:$D$5111,$C894,Тех_Движение!$B$2:$B$5111,"&lt;="&amp;Настройки!$B$5-1)-$F894)))</f>
        <v/>
      </c>
      <c r="H894" s="54">
        <f>IF($B894="","",IF(AND($D894&gt;=Настройки!$B$5,$D894&lt;=Настройки!$B$6),$E894,0))</f>
        <v/>
      </c>
      <c r="I894" s="54">
        <f>IF($B894="","",$G894+$H894-$J894)</f>
        <v/>
      </c>
      <c r="J894" s="54">
        <f>IF($B894="","",MAX(0,$E894-MAX(0,SUMIFS(Тех_Движение!$G$2:$G$5111,Тех_Движение!$D$2:$D$5111,$C894,Тех_Движение!$B$2:$B$5111,"&lt;="&amp;Настройки!$B$6)-$F894)))</f>
        <v/>
      </c>
      <c r="K894" s="54">
        <f>IF(OR($B894="",K$3&lt;$D894+Настройки!$B$7),0,MAX(0,$E894-MAX(0,SUMIFS(Тех_Движение!$G$2:$G$5111,Тех_Движение!$D$2:$D$5111,$C894,Тех_Движение!$B$2:$B$5111,"&lt;="&amp;K$3)-$F894)))</f>
        <v/>
      </c>
      <c r="L894" s="54">
        <f>IF(OR($B894="",L$3&lt;$D894+Настройки!$B$7),0,MAX(0,$E894-MAX(0,SUMIFS(Тех_Движение!$G$2:$G$5111,Тех_Движение!$D$2:$D$5111,$C894,Тех_Движение!$B$2:$B$5111,"&lt;="&amp;L$3)-$F894)))</f>
        <v/>
      </c>
      <c r="M894" s="54">
        <f>IF(OR($B894="",M$3&lt;$D894+Настройки!$B$7),0,MAX(0,$E894-MAX(0,SUMIFS(Тех_Движение!$G$2:$G$5111,Тех_Движение!$D$2:$D$5111,$C894,Тех_Движение!$B$2:$B$5111,"&lt;="&amp;M$3)-$F894)))</f>
        <v/>
      </c>
      <c r="N894" s="54">
        <f>IF(OR($B894="",N$3&lt;$D894+Настройки!$B$7),0,MAX(0,$E894-MAX(0,SUMIFS(Тех_Движение!$G$2:$G$5111,Тех_Движение!$D$2:$D$5111,$C894,Тех_Движение!$B$2:$B$5111,"&lt;="&amp;N$3)-$F894)))</f>
        <v/>
      </c>
      <c r="O894" s="54">
        <f>IF(OR($B894="",O$3&lt;$D894+Настройки!$B$7),0,MAX(0,$E894-MAX(0,SUMIFS(Тех_Движение!$G$2:$G$5111,Тех_Движение!$D$2:$D$5111,$C894,Тех_Движение!$B$2:$B$5111,"&lt;="&amp;O$3)-$F894)))</f>
        <v/>
      </c>
      <c r="P894" s="54">
        <f>IF(OR($B894="",P$3&lt;$D894+Настройки!$B$7),0,MAX(0,$E894-MAX(0,SUMIFS(Тех_Движение!$G$2:$G$5111,Тех_Движение!$D$2:$D$5111,$C894,Тех_Движение!$B$2:$B$5111,"&lt;="&amp;P$3)-$F894)))</f>
        <v/>
      </c>
      <c r="Q894" s="54">
        <f>IF(OR($B894="",Q$3&lt;$D894+Настройки!$B$7),0,MAX(0,$E894-MAX(0,SUMIFS(Тех_Движение!$G$2:$G$5111,Тех_Движение!$D$2:$D$5111,$C894,Тех_Движение!$B$2:$B$5111,"&lt;="&amp;Q$3)-$F894)))</f>
        <v/>
      </c>
      <c r="R894" s="54">
        <f>IF($B894="","",SUM($K894:$Q894))</f>
        <v/>
      </c>
      <c r="S894" s="56">
        <f>IF($B894="","",VLOOKUP($C894,Настройки!$A$11:$L$17,9,FALSE))</f>
        <v/>
      </c>
      <c r="T894" s="56">
        <f>IF($B894="","",$R894*$S894)</f>
        <v/>
      </c>
    </row>
    <row r="895">
      <c r="A895" s="20">
        <f>Тех_Движение!$A$892</f>
        <v/>
      </c>
      <c r="B895" s="20">
        <f>IF(Тех_Движение!$F$892&gt;0,Тех_Движение!$I$892,"")</f>
        <v/>
      </c>
      <c r="C895" s="20">
        <f>IF($B895="","",Тех_Движение!$D$892)</f>
        <v/>
      </c>
      <c r="D895" s="42">
        <f>IF($B895="","",Тех_Движение!$B$892)</f>
        <v/>
      </c>
      <c r="E895" s="54">
        <f>IF($B895="","",Тех_Движение!$F$892)</f>
        <v/>
      </c>
      <c r="F895" s="54">
        <f>IF($B895="","",SUMIFS($E$5:$E894,$C$5:$C894,$C895))</f>
        <v/>
      </c>
      <c r="G895" s="54">
        <f>IF($B895="","",MAX(0,$E895-MAX(0,SUMIFS(Тех_Движение!$G$2:$G$5111,Тех_Движение!$D$2:$D$5111,$C895,Тех_Движение!$B$2:$B$5111,"&lt;="&amp;Настройки!$B$5-1)-$F895)))</f>
        <v/>
      </c>
      <c r="H895" s="54">
        <f>IF($B895="","",IF(AND($D895&gt;=Настройки!$B$5,$D895&lt;=Настройки!$B$6),$E895,0))</f>
        <v/>
      </c>
      <c r="I895" s="54">
        <f>IF($B895="","",$G895+$H895-$J895)</f>
        <v/>
      </c>
      <c r="J895" s="54">
        <f>IF($B895="","",MAX(0,$E895-MAX(0,SUMIFS(Тех_Движение!$G$2:$G$5111,Тех_Движение!$D$2:$D$5111,$C895,Тех_Движение!$B$2:$B$5111,"&lt;="&amp;Настройки!$B$6)-$F895)))</f>
        <v/>
      </c>
      <c r="K895" s="54">
        <f>IF(OR($B895="",K$3&lt;$D895+Настройки!$B$7),0,MAX(0,$E895-MAX(0,SUMIFS(Тех_Движение!$G$2:$G$5111,Тех_Движение!$D$2:$D$5111,$C895,Тех_Движение!$B$2:$B$5111,"&lt;="&amp;K$3)-$F895)))</f>
        <v/>
      </c>
      <c r="L895" s="54">
        <f>IF(OR($B895="",L$3&lt;$D895+Настройки!$B$7),0,MAX(0,$E895-MAX(0,SUMIFS(Тех_Движение!$G$2:$G$5111,Тех_Движение!$D$2:$D$5111,$C895,Тех_Движение!$B$2:$B$5111,"&lt;="&amp;L$3)-$F895)))</f>
        <v/>
      </c>
      <c r="M895" s="54">
        <f>IF(OR($B895="",M$3&lt;$D895+Настройки!$B$7),0,MAX(0,$E895-MAX(0,SUMIFS(Тех_Движение!$G$2:$G$5111,Тех_Движение!$D$2:$D$5111,$C895,Тех_Движение!$B$2:$B$5111,"&lt;="&amp;M$3)-$F895)))</f>
        <v/>
      </c>
      <c r="N895" s="54">
        <f>IF(OR($B895="",N$3&lt;$D895+Настройки!$B$7),0,MAX(0,$E895-MAX(0,SUMIFS(Тех_Движение!$G$2:$G$5111,Тех_Движение!$D$2:$D$5111,$C895,Тех_Движение!$B$2:$B$5111,"&lt;="&amp;N$3)-$F895)))</f>
        <v/>
      </c>
      <c r="O895" s="54">
        <f>IF(OR($B895="",O$3&lt;$D895+Настройки!$B$7),0,MAX(0,$E895-MAX(0,SUMIFS(Тех_Движение!$G$2:$G$5111,Тех_Движение!$D$2:$D$5111,$C895,Тех_Движение!$B$2:$B$5111,"&lt;="&amp;O$3)-$F895)))</f>
        <v/>
      </c>
      <c r="P895" s="54">
        <f>IF(OR($B895="",P$3&lt;$D895+Настройки!$B$7),0,MAX(0,$E895-MAX(0,SUMIFS(Тех_Движение!$G$2:$G$5111,Тех_Движение!$D$2:$D$5111,$C895,Тех_Движение!$B$2:$B$5111,"&lt;="&amp;P$3)-$F895)))</f>
        <v/>
      </c>
      <c r="Q895" s="54">
        <f>IF(OR($B895="",Q$3&lt;$D895+Настройки!$B$7),0,MAX(0,$E895-MAX(0,SUMIFS(Тех_Движение!$G$2:$G$5111,Тех_Движение!$D$2:$D$5111,$C895,Тех_Движение!$B$2:$B$5111,"&lt;="&amp;Q$3)-$F895)))</f>
        <v/>
      </c>
      <c r="R895" s="54">
        <f>IF($B895="","",SUM($K895:$Q895))</f>
        <v/>
      </c>
      <c r="S895" s="56">
        <f>IF($B895="","",VLOOKUP($C895,Настройки!$A$11:$L$17,9,FALSE))</f>
        <v/>
      </c>
      <c r="T895" s="56">
        <f>IF($B895="","",$R895*$S895)</f>
        <v/>
      </c>
    </row>
    <row r="896">
      <c r="A896" s="20">
        <f>Тех_Движение!$A$893</f>
        <v/>
      </c>
      <c r="B896" s="20">
        <f>IF(Тех_Движение!$F$893&gt;0,Тех_Движение!$I$893,"")</f>
        <v/>
      </c>
      <c r="C896" s="20">
        <f>IF($B896="","",Тех_Движение!$D$893)</f>
        <v/>
      </c>
      <c r="D896" s="42">
        <f>IF($B896="","",Тех_Движение!$B$893)</f>
        <v/>
      </c>
      <c r="E896" s="54">
        <f>IF($B896="","",Тех_Движение!$F$893)</f>
        <v/>
      </c>
      <c r="F896" s="54">
        <f>IF($B896="","",SUMIFS($E$5:$E895,$C$5:$C895,$C896))</f>
        <v/>
      </c>
      <c r="G896" s="54">
        <f>IF($B896="","",MAX(0,$E896-MAX(0,SUMIFS(Тех_Движение!$G$2:$G$5111,Тех_Движение!$D$2:$D$5111,$C896,Тех_Движение!$B$2:$B$5111,"&lt;="&amp;Настройки!$B$5-1)-$F896)))</f>
        <v/>
      </c>
      <c r="H896" s="54">
        <f>IF($B896="","",IF(AND($D896&gt;=Настройки!$B$5,$D896&lt;=Настройки!$B$6),$E896,0))</f>
        <v/>
      </c>
      <c r="I896" s="54">
        <f>IF($B896="","",$G896+$H896-$J896)</f>
        <v/>
      </c>
      <c r="J896" s="54">
        <f>IF($B896="","",MAX(0,$E896-MAX(0,SUMIFS(Тех_Движение!$G$2:$G$5111,Тех_Движение!$D$2:$D$5111,$C896,Тех_Движение!$B$2:$B$5111,"&lt;="&amp;Настройки!$B$6)-$F896)))</f>
        <v/>
      </c>
      <c r="K896" s="54">
        <f>IF(OR($B896="",K$3&lt;$D896+Настройки!$B$7),0,MAX(0,$E896-MAX(0,SUMIFS(Тех_Движение!$G$2:$G$5111,Тех_Движение!$D$2:$D$5111,$C896,Тех_Движение!$B$2:$B$5111,"&lt;="&amp;K$3)-$F896)))</f>
        <v/>
      </c>
      <c r="L896" s="54">
        <f>IF(OR($B896="",L$3&lt;$D896+Настройки!$B$7),0,MAX(0,$E896-MAX(0,SUMIFS(Тех_Движение!$G$2:$G$5111,Тех_Движение!$D$2:$D$5111,$C896,Тех_Движение!$B$2:$B$5111,"&lt;="&amp;L$3)-$F896)))</f>
        <v/>
      </c>
      <c r="M896" s="54">
        <f>IF(OR($B896="",M$3&lt;$D896+Настройки!$B$7),0,MAX(0,$E896-MAX(0,SUMIFS(Тех_Движение!$G$2:$G$5111,Тех_Движение!$D$2:$D$5111,$C896,Тех_Движение!$B$2:$B$5111,"&lt;="&amp;M$3)-$F896)))</f>
        <v/>
      </c>
      <c r="N896" s="54">
        <f>IF(OR($B896="",N$3&lt;$D896+Настройки!$B$7),0,MAX(0,$E896-MAX(0,SUMIFS(Тех_Движение!$G$2:$G$5111,Тех_Движение!$D$2:$D$5111,$C896,Тех_Движение!$B$2:$B$5111,"&lt;="&amp;N$3)-$F896)))</f>
        <v/>
      </c>
      <c r="O896" s="54">
        <f>IF(OR($B896="",O$3&lt;$D896+Настройки!$B$7),0,MAX(0,$E896-MAX(0,SUMIFS(Тех_Движение!$G$2:$G$5111,Тех_Движение!$D$2:$D$5111,$C896,Тех_Движение!$B$2:$B$5111,"&lt;="&amp;O$3)-$F896)))</f>
        <v/>
      </c>
      <c r="P896" s="54">
        <f>IF(OR($B896="",P$3&lt;$D896+Настройки!$B$7),0,MAX(0,$E896-MAX(0,SUMIFS(Тех_Движение!$G$2:$G$5111,Тех_Движение!$D$2:$D$5111,$C896,Тех_Движение!$B$2:$B$5111,"&lt;="&amp;P$3)-$F896)))</f>
        <v/>
      </c>
      <c r="Q896" s="54">
        <f>IF(OR($B896="",Q$3&lt;$D896+Настройки!$B$7),0,MAX(0,$E896-MAX(0,SUMIFS(Тех_Движение!$G$2:$G$5111,Тех_Движение!$D$2:$D$5111,$C896,Тех_Движение!$B$2:$B$5111,"&lt;="&amp;Q$3)-$F896)))</f>
        <v/>
      </c>
      <c r="R896" s="54">
        <f>IF($B896="","",SUM($K896:$Q896))</f>
        <v/>
      </c>
      <c r="S896" s="56">
        <f>IF($B896="","",VLOOKUP($C896,Настройки!$A$11:$L$17,9,FALSE))</f>
        <v/>
      </c>
      <c r="T896" s="56">
        <f>IF($B896="","",$R896*$S896)</f>
        <v/>
      </c>
    </row>
    <row r="897">
      <c r="A897" s="20">
        <f>Тех_Движение!$A$894</f>
        <v/>
      </c>
      <c r="B897" s="20">
        <f>IF(Тех_Движение!$F$894&gt;0,Тех_Движение!$I$894,"")</f>
        <v/>
      </c>
      <c r="C897" s="20">
        <f>IF($B897="","",Тех_Движение!$D$894)</f>
        <v/>
      </c>
      <c r="D897" s="42">
        <f>IF($B897="","",Тех_Движение!$B$894)</f>
        <v/>
      </c>
      <c r="E897" s="54">
        <f>IF($B897="","",Тех_Движение!$F$894)</f>
        <v/>
      </c>
      <c r="F897" s="54">
        <f>IF($B897="","",SUMIFS($E$5:$E896,$C$5:$C896,$C897))</f>
        <v/>
      </c>
      <c r="G897" s="54">
        <f>IF($B897="","",MAX(0,$E897-MAX(0,SUMIFS(Тех_Движение!$G$2:$G$5111,Тех_Движение!$D$2:$D$5111,$C897,Тех_Движение!$B$2:$B$5111,"&lt;="&amp;Настройки!$B$5-1)-$F897)))</f>
        <v/>
      </c>
      <c r="H897" s="54">
        <f>IF($B897="","",IF(AND($D897&gt;=Настройки!$B$5,$D897&lt;=Настройки!$B$6),$E897,0))</f>
        <v/>
      </c>
      <c r="I897" s="54">
        <f>IF($B897="","",$G897+$H897-$J897)</f>
        <v/>
      </c>
      <c r="J897" s="54">
        <f>IF($B897="","",MAX(0,$E897-MAX(0,SUMIFS(Тех_Движение!$G$2:$G$5111,Тех_Движение!$D$2:$D$5111,$C897,Тех_Движение!$B$2:$B$5111,"&lt;="&amp;Настройки!$B$6)-$F897)))</f>
        <v/>
      </c>
      <c r="K897" s="54">
        <f>IF(OR($B897="",K$3&lt;$D897+Настройки!$B$7),0,MAX(0,$E897-MAX(0,SUMIFS(Тех_Движение!$G$2:$G$5111,Тех_Движение!$D$2:$D$5111,$C897,Тех_Движение!$B$2:$B$5111,"&lt;="&amp;K$3)-$F897)))</f>
        <v/>
      </c>
      <c r="L897" s="54">
        <f>IF(OR($B897="",L$3&lt;$D897+Настройки!$B$7),0,MAX(0,$E897-MAX(0,SUMIFS(Тех_Движение!$G$2:$G$5111,Тех_Движение!$D$2:$D$5111,$C897,Тех_Движение!$B$2:$B$5111,"&lt;="&amp;L$3)-$F897)))</f>
        <v/>
      </c>
      <c r="M897" s="54">
        <f>IF(OR($B897="",M$3&lt;$D897+Настройки!$B$7),0,MAX(0,$E897-MAX(0,SUMIFS(Тех_Движение!$G$2:$G$5111,Тех_Движение!$D$2:$D$5111,$C897,Тех_Движение!$B$2:$B$5111,"&lt;="&amp;M$3)-$F897)))</f>
        <v/>
      </c>
      <c r="N897" s="54">
        <f>IF(OR($B897="",N$3&lt;$D897+Настройки!$B$7),0,MAX(0,$E897-MAX(0,SUMIFS(Тех_Движение!$G$2:$G$5111,Тех_Движение!$D$2:$D$5111,$C897,Тех_Движение!$B$2:$B$5111,"&lt;="&amp;N$3)-$F897)))</f>
        <v/>
      </c>
      <c r="O897" s="54">
        <f>IF(OR($B897="",O$3&lt;$D897+Настройки!$B$7),0,MAX(0,$E897-MAX(0,SUMIFS(Тех_Движение!$G$2:$G$5111,Тех_Движение!$D$2:$D$5111,$C897,Тех_Движение!$B$2:$B$5111,"&lt;="&amp;O$3)-$F897)))</f>
        <v/>
      </c>
      <c r="P897" s="54">
        <f>IF(OR($B897="",P$3&lt;$D897+Настройки!$B$7),0,MAX(0,$E897-MAX(0,SUMIFS(Тех_Движение!$G$2:$G$5111,Тех_Движение!$D$2:$D$5111,$C897,Тех_Движение!$B$2:$B$5111,"&lt;="&amp;P$3)-$F897)))</f>
        <v/>
      </c>
      <c r="Q897" s="54">
        <f>IF(OR($B897="",Q$3&lt;$D897+Настройки!$B$7),0,MAX(0,$E897-MAX(0,SUMIFS(Тех_Движение!$G$2:$G$5111,Тех_Движение!$D$2:$D$5111,$C897,Тех_Движение!$B$2:$B$5111,"&lt;="&amp;Q$3)-$F897)))</f>
        <v/>
      </c>
      <c r="R897" s="54">
        <f>IF($B897="","",SUM($K897:$Q897))</f>
        <v/>
      </c>
      <c r="S897" s="56">
        <f>IF($B897="","",VLOOKUP($C897,Настройки!$A$11:$L$17,9,FALSE))</f>
        <v/>
      </c>
      <c r="T897" s="56">
        <f>IF($B897="","",$R897*$S897)</f>
        <v/>
      </c>
    </row>
    <row r="898">
      <c r="A898" s="20">
        <f>Тех_Движение!$A$895</f>
        <v/>
      </c>
      <c r="B898" s="20">
        <f>IF(Тех_Движение!$F$895&gt;0,Тех_Движение!$I$895,"")</f>
        <v/>
      </c>
      <c r="C898" s="20">
        <f>IF($B898="","",Тех_Движение!$D$895)</f>
        <v/>
      </c>
      <c r="D898" s="42">
        <f>IF($B898="","",Тех_Движение!$B$895)</f>
        <v/>
      </c>
      <c r="E898" s="54">
        <f>IF($B898="","",Тех_Движение!$F$895)</f>
        <v/>
      </c>
      <c r="F898" s="54">
        <f>IF($B898="","",SUMIFS($E$5:$E897,$C$5:$C897,$C898))</f>
        <v/>
      </c>
      <c r="G898" s="54">
        <f>IF($B898="","",MAX(0,$E898-MAX(0,SUMIFS(Тех_Движение!$G$2:$G$5111,Тех_Движение!$D$2:$D$5111,$C898,Тех_Движение!$B$2:$B$5111,"&lt;="&amp;Настройки!$B$5-1)-$F898)))</f>
        <v/>
      </c>
      <c r="H898" s="54">
        <f>IF($B898="","",IF(AND($D898&gt;=Настройки!$B$5,$D898&lt;=Настройки!$B$6),$E898,0))</f>
        <v/>
      </c>
      <c r="I898" s="54">
        <f>IF($B898="","",$G898+$H898-$J898)</f>
        <v/>
      </c>
      <c r="J898" s="54">
        <f>IF($B898="","",MAX(0,$E898-MAX(0,SUMIFS(Тех_Движение!$G$2:$G$5111,Тех_Движение!$D$2:$D$5111,$C898,Тех_Движение!$B$2:$B$5111,"&lt;="&amp;Настройки!$B$6)-$F898)))</f>
        <v/>
      </c>
      <c r="K898" s="54">
        <f>IF(OR($B898="",K$3&lt;$D898+Настройки!$B$7),0,MAX(0,$E898-MAX(0,SUMIFS(Тех_Движение!$G$2:$G$5111,Тех_Движение!$D$2:$D$5111,$C898,Тех_Движение!$B$2:$B$5111,"&lt;="&amp;K$3)-$F898)))</f>
        <v/>
      </c>
      <c r="L898" s="54">
        <f>IF(OR($B898="",L$3&lt;$D898+Настройки!$B$7),0,MAX(0,$E898-MAX(0,SUMIFS(Тех_Движение!$G$2:$G$5111,Тех_Движение!$D$2:$D$5111,$C898,Тех_Движение!$B$2:$B$5111,"&lt;="&amp;L$3)-$F898)))</f>
        <v/>
      </c>
      <c r="M898" s="54">
        <f>IF(OR($B898="",M$3&lt;$D898+Настройки!$B$7),0,MAX(0,$E898-MAX(0,SUMIFS(Тех_Движение!$G$2:$G$5111,Тех_Движение!$D$2:$D$5111,$C898,Тех_Движение!$B$2:$B$5111,"&lt;="&amp;M$3)-$F898)))</f>
        <v/>
      </c>
      <c r="N898" s="54">
        <f>IF(OR($B898="",N$3&lt;$D898+Настройки!$B$7),0,MAX(0,$E898-MAX(0,SUMIFS(Тех_Движение!$G$2:$G$5111,Тех_Движение!$D$2:$D$5111,$C898,Тех_Движение!$B$2:$B$5111,"&lt;="&amp;N$3)-$F898)))</f>
        <v/>
      </c>
      <c r="O898" s="54">
        <f>IF(OR($B898="",O$3&lt;$D898+Настройки!$B$7),0,MAX(0,$E898-MAX(0,SUMIFS(Тех_Движение!$G$2:$G$5111,Тех_Движение!$D$2:$D$5111,$C898,Тех_Движение!$B$2:$B$5111,"&lt;="&amp;O$3)-$F898)))</f>
        <v/>
      </c>
      <c r="P898" s="54">
        <f>IF(OR($B898="",P$3&lt;$D898+Настройки!$B$7),0,MAX(0,$E898-MAX(0,SUMIFS(Тех_Движение!$G$2:$G$5111,Тех_Движение!$D$2:$D$5111,$C898,Тех_Движение!$B$2:$B$5111,"&lt;="&amp;P$3)-$F898)))</f>
        <v/>
      </c>
      <c r="Q898" s="54">
        <f>IF(OR($B898="",Q$3&lt;$D898+Настройки!$B$7),0,MAX(0,$E898-MAX(0,SUMIFS(Тех_Движение!$G$2:$G$5111,Тех_Движение!$D$2:$D$5111,$C898,Тех_Движение!$B$2:$B$5111,"&lt;="&amp;Q$3)-$F898)))</f>
        <v/>
      </c>
      <c r="R898" s="54">
        <f>IF($B898="","",SUM($K898:$Q898))</f>
        <v/>
      </c>
      <c r="S898" s="56">
        <f>IF($B898="","",VLOOKUP($C898,Настройки!$A$11:$L$17,9,FALSE))</f>
        <v/>
      </c>
      <c r="T898" s="56">
        <f>IF($B898="","",$R898*$S898)</f>
        <v/>
      </c>
    </row>
    <row r="899">
      <c r="A899" s="20">
        <f>Тех_Движение!$A$896</f>
        <v/>
      </c>
      <c r="B899" s="20">
        <f>IF(Тех_Движение!$F$896&gt;0,Тех_Движение!$I$896,"")</f>
        <v/>
      </c>
      <c r="C899" s="20">
        <f>IF($B899="","",Тех_Движение!$D$896)</f>
        <v/>
      </c>
      <c r="D899" s="42">
        <f>IF($B899="","",Тех_Движение!$B$896)</f>
        <v/>
      </c>
      <c r="E899" s="54">
        <f>IF($B899="","",Тех_Движение!$F$896)</f>
        <v/>
      </c>
      <c r="F899" s="54">
        <f>IF($B899="","",SUMIFS($E$5:$E898,$C$5:$C898,$C899))</f>
        <v/>
      </c>
      <c r="G899" s="54">
        <f>IF($B899="","",MAX(0,$E899-MAX(0,SUMIFS(Тех_Движение!$G$2:$G$5111,Тех_Движение!$D$2:$D$5111,$C899,Тех_Движение!$B$2:$B$5111,"&lt;="&amp;Настройки!$B$5-1)-$F899)))</f>
        <v/>
      </c>
      <c r="H899" s="54">
        <f>IF($B899="","",IF(AND($D899&gt;=Настройки!$B$5,$D899&lt;=Настройки!$B$6),$E899,0))</f>
        <v/>
      </c>
      <c r="I899" s="54">
        <f>IF($B899="","",$G899+$H899-$J899)</f>
        <v/>
      </c>
      <c r="J899" s="54">
        <f>IF($B899="","",MAX(0,$E899-MAX(0,SUMIFS(Тех_Движение!$G$2:$G$5111,Тех_Движение!$D$2:$D$5111,$C899,Тех_Движение!$B$2:$B$5111,"&lt;="&amp;Настройки!$B$6)-$F899)))</f>
        <v/>
      </c>
      <c r="K899" s="54">
        <f>IF(OR($B899="",K$3&lt;$D899+Настройки!$B$7),0,MAX(0,$E899-MAX(0,SUMIFS(Тех_Движение!$G$2:$G$5111,Тех_Движение!$D$2:$D$5111,$C899,Тех_Движение!$B$2:$B$5111,"&lt;="&amp;K$3)-$F899)))</f>
        <v/>
      </c>
      <c r="L899" s="54">
        <f>IF(OR($B899="",L$3&lt;$D899+Настройки!$B$7),0,MAX(0,$E899-MAX(0,SUMIFS(Тех_Движение!$G$2:$G$5111,Тех_Движение!$D$2:$D$5111,$C899,Тех_Движение!$B$2:$B$5111,"&lt;="&amp;L$3)-$F899)))</f>
        <v/>
      </c>
      <c r="M899" s="54">
        <f>IF(OR($B899="",M$3&lt;$D899+Настройки!$B$7),0,MAX(0,$E899-MAX(0,SUMIFS(Тех_Движение!$G$2:$G$5111,Тех_Движение!$D$2:$D$5111,$C899,Тех_Движение!$B$2:$B$5111,"&lt;="&amp;M$3)-$F899)))</f>
        <v/>
      </c>
      <c r="N899" s="54">
        <f>IF(OR($B899="",N$3&lt;$D899+Настройки!$B$7),0,MAX(0,$E899-MAX(0,SUMIFS(Тех_Движение!$G$2:$G$5111,Тех_Движение!$D$2:$D$5111,$C899,Тех_Движение!$B$2:$B$5111,"&lt;="&amp;N$3)-$F899)))</f>
        <v/>
      </c>
      <c r="O899" s="54">
        <f>IF(OR($B899="",O$3&lt;$D899+Настройки!$B$7),0,MAX(0,$E899-MAX(0,SUMIFS(Тех_Движение!$G$2:$G$5111,Тех_Движение!$D$2:$D$5111,$C899,Тех_Движение!$B$2:$B$5111,"&lt;="&amp;O$3)-$F899)))</f>
        <v/>
      </c>
      <c r="P899" s="54">
        <f>IF(OR($B899="",P$3&lt;$D899+Настройки!$B$7),0,MAX(0,$E899-MAX(0,SUMIFS(Тех_Движение!$G$2:$G$5111,Тех_Движение!$D$2:$D$5111,$C899,Тех_Движение!$B$2:$B$5111,"&lt;="&amp;P$3)-$F899)))</f>
        <v/>
      </c>
      <c r="Q899" s="54">
        <f>IF(OR($B899="",Q$3&lt;$D899+Настройки!$B$7),0,MAX(0,$E899-MAX(0,SUMIFS(Тех_Движение!$G$2:$G$5111,Тех_Движение!$D$2:$D$5111,$C899,Тех_Движение!$B$2:$B$5111,"&lt;="&amp;Q$3)-$F899)))</f>
        <v/>
      </c>
      <c r="R899" s="54">
        <f>IF($B899="","",SUM($K899:$Q899))</f>
        <v/>
      </c>
      <c r="S899" s="56">
        <f>IF($B899="","",VLOOKUP($C899,Настройки!$A$11:$L$17,9,FALSE))</f>
        <v/>
      </c>
      <c r="T899" s="56">
        <f>IF($B899="","",$R899*$S899)</f>
        <v/>
      </c>
    </row>
    <row r="900">
      <c r="A900" s="20">
        <f>Тех_Движение!$A$897</f>
        <v/>
      </c>
      <c r="B900" s="20">
        <f>IF(Тех_Движение!$F$897&gt;0,Тех_Движение!$I$897,"")</f>
        <v/>
      </c>
      <c r="C900" s="20">
        <f>IF($B900="","",Тех_Движение!$D$897)</f>
        <v/>
      </c>
      <c r="D900" s="42">
        <f>IF($B900="","",Тех_Движение!$B$897)</f>
        <v/>
      </c>
      <c r="E900" s="54">
        <f>IF($B900="","",Тех_Движение!$F$897)</f>
        <v/>
      </c>
      <c r="F900" s="54">
        <f>IF($B900="","",SUMIFS($E$5:$E899,$C$5:$C899,$C900))</f>
        <v/>
      </c>
      <c r="G900" s="54">
        <f>IF($B900="","",MAX(0,$E900-MAX(0,SUMIFS(Тех_Движение!$G$2:$G$5111,Тех_Движение!$D$2:$D$5111,$C900,Тех_Движение!$B$2:$B$5111,"&lt;="&amp;Настройки!$B$5-1)-$F900)))</f>
        <v/>
      </c>
      <c r="H900" s="54">
        <f>IF($B900="","",IF(AND($D900&gt;=Настройки!$B$5,$D900&lt;=Настройки!$B$6),$E900,0))</f>
        <v/>
      </c>
      <c r="I900" s="54">
        <f>IF($B900="","",$G900+$H900-$J900)</f>
        <v/>
      </c>
      <c r="J900" s="54">
        <f>IF($B900="","",MAX(0,$E900-MAX(0,SUMIFS(Тех_Движение!$G$2:$G$5111,Тех_Движение!$D$2:$D$5111,$C900,Тех_Движение!$B$2:$B$5111,"&lt;="&amp;Настройки!$B$6)-$F900)))</f>
        <v/>
      </c>
      <c r="K900" s="54">
        <f>IF(OR($B900="",K$3&lt;$D900+Настройки!$B$7),0,MAX(0,$E900-MAX(0,SUMIFS(Тех_Движение!$G$2:$G$5111,Тех_Движение!$D$2:$D$5111,$C900,Тех_Движение!$B$2:$B$5111,"&lt;="&amp;K$3)-$F900)))</f>
        <v/>
      </c>
      <c r="L900" s="54">
        <f>IF(OR($B900="",L$3&lt;$D900+Настройки!$B$7),0,MAX(0,$E900-MAX(0,SUMIFS(Тех_Движение!$G$2:$G$5111,Тех_Движение!$D$2:$D$5111,$C900,Тех_Движение!$B$2:$B$5111,"&lt;="&amp;L$3)-$F900)))</f>
        <v/>
      </c>
      <c r="M900" s="54">
        <f>IF(OR($B900="",M$3&lt;$D900+Настройки!$B$7),0,MAX(0,$E900-MAX(0,SUMIFS(Тех_Движение!$G$2:$G$5111,Тех_Движение!$D$2:$D$5111,$C900,Тех_Движение!$B$2:$B$5111,"&lt;="&amp;M$3)-$F900)))</f>
        <v/>
      </c>
      <c r="N900" s="54">
        <f>IF(OR($B900="",N$3&lt;$D900+Настройки!$B$7),0,MAX(0,$E900-MAX(0,SUMIFS(Тех_Движение!$G$2:$G$5111,Тех_Движение!$D$2:$D$5111,$C900,Тех_Движение!$B$2:$B$5111,"&lt;="&amp;N$3)-$F900)))</f>
        <v/>
      </c>
      <c r="O900" s="54">
        <f>IF(OR($B900="",O$3&lt;$D900+Настройки!$B$7),0,MAX(0,$E900-MAX(0,SUMIFS(Тех_Движение!$G$2:$G$5111,Тех_Движение!$D$2:$D$5111,$C900,Тех_Движение!$B$2:$B$5111,"&lt;="&amp;O$3)-$F900)))</f>
        <v/>
      </c>
      <c r="P900" s="54">
        <f>IF(OR($B900="",P$3&lt;$D900+Настройки!$B$7),0,MAX(0,$E900-MAX(0,SUMIFS(Тех_Движение!$G$2:$G$5111,Тех_Движение!$D$2:$D$5111,$C900,Тех_Движение!$B$2:$B$5111,"&lt;="&amp;P$3)-$F900)))</f>
        <v/>
      </c>
      <c r="Q900" s="54">
        <f>IF(OR($B900="",Q$3&lt;$D900+Настройки!$B$7),0,MAX(0,$E900-MAX(0,SUMIFS(Тех_Движение!$G$2:$G$5111,Тех_Движение!$D$2:$D$5111,$C900,Тех_Движение!$B$2:$B$5111,"&lt;="&amp;Q$3)-$F900)))</f>
        <v/>
      </c>
      <c r="R900" s="54">
        <f>IF($B900="","",SUM($K900:$Q900))</f>
        <v/>
      </c>
      <c r="S900" s="56">
        <f>IF($B900="","",VLOOKUP($C900,Настройки!$A$11:$L$17,9,FALSE))</f>
        <v/>
      </c>
      <c r="T900" s="56">
        <f>IF($B900="","",$R900*$S900)</f>
        <v/>
      </c>
    </row>
    <row r="901">
      <c r="A901" s="20">
        <f>Тех_Движение!$A$898</f>
        <v/>
      </c>
      <c r="B901" s="20">
        <f>IF(Тех_Движение!$F$898&gt;0,Тех_Движение!$I$898,"")</f>
        <v/>
      </c>
      <c r="C901" s="20">
        <f>IF($B901="","",Тех_Движение!$D$898)</f>
        <v/>
      </c>
      <c r="D901" s="42">
        <f>IF($B901="","",Тех_Движение!$B$898)</f>
        <v/>
      </c>
      <c r="E901" s="54">
        <f>IF($B901="","",Тех_Движение!$F$898)</f>
        <v/>
      </c>
      <c r="F901" s="54">
        <f>IF($B901="","",SUMIFS($E$5:$E900,$C$5:$C900,$C901))</f>
        <v/>
      </c>
      <c r="G901" s="54">
        <f>IF($B901="","",MAX(0,$E901-MAX(0,SUMIFS(Тех_Движение!$G$2:$G$5111,Тех_Движение!$D$2:$D$5111,$C901,Тех_Движение!$B$2:$B$5111,"&lt;="&amp;Настройки!$B$5-1)-$F901)))</f>
        <v/>
      </c>
      <c r="H901" s="54">
        <f>IF($B901="","",IF(AND($D901&gt;=Настройки!$B$5,$D901&lt;=Настройки!$B$6),$E901,0))</f>
        <v/>
      </c>
      <c r="I901" s="54">
        <f>IF($B901="","",$G901+$H901-$J901)</f>
        <v/>
      </c>
      <c r="J901" s="54">
        <f>IF($B901="","",MAX(0,$E901-MAX(0,SUMIFS(Тех_Движение!$G$2:$G$5111,Тех_Движение!$D$2:$D$5111,$C901,Тех_Движение!$B$2:$B$5111,"&lt;="&amp;Настройки!$B$6)-$F901)))</f>
        <v/>
      </c>
      <c r="K901" s="54">
        <f>IF(OR($B901="",K$3&lt;$D901+Настройки!$B$7),0,MAX(0,$E901-MAX(0,SUMIFS(Тех_Движение!$G$2:$G$5111,Тех_Движение!$D$2:$D$5111,$C901,Тех_Движение!$B$2:$B$5111,"&lt;="&amp;K$3)-$F901)))</f>
        <v/>
      </c>
      <c r="L901" s="54">
        <f>IF(OR($B901="",L$3&lt;$D901+Настройки!$B$7),0,MAX(0,$E901-MAX(0,SUMIFS(Тех_Движение!$G$2:$G$5111,Тех_Движение!$D$2:$D$5111,$C901,Тех_Движение!$B$2:$B$5111,"&lt;="&amp;L$3)-$F901)))</f>
        <v/>
      </c>
      <c r="M901" s="54">
        <f>IF(OR($B901="",M$3&lt;$D901+Настройки!$B$7),0,MAX(0,$E901-MAX(0,SUMIFS(Тех_Движение!$G$2:$G$5111,Тех_Движение!$D$2:$D$5111,$C901,Тех_Движение!$B$2:$B$5111,"&lt;="&amp;M$3)-$F901)))</f>
        <v/>
      </c>
      <c r="N901" s="54">
        <f>IF(OR($B901="",N$3&lt;$D901+Настройки!$B$7),0,MAX(0,$E901-MAX(0,SUMIFS(Тех_Движение!$G$2:$G$5111,Тех_Движение!$D$2:$D$5111,$C901,Тех_Движение!$B$2:$B$5111,"&lt;="&amp;N$3)-$F901)))</f>
        <v/>
      </c>
      <c r="O901" s="54">
        <f>IF(OR($B901="",O$3&lt;$D901+Настройки!$B$7),0,MAX(0,$E901-MAX(0,SUMIFS(Тех_Движение!$G$2:$G$5111,Тех_Движение!$D$2:$D$5111,$C901,Тех_Движение!$B$2:$B$5111,"&lt;="&amp;O$3)-$F901)))</f>
        <v/>
      </c>
      <c r="P901" s="54">
        <f>IF(OR($B901="",P$3&lt;$D901+Настройки!$B$7),0,MAX(0,$E901-MAX(0,SUMIFS(Тех_Движение!$G$2:$G$5111,Тех_Движение!$D$2:$D$5111,$C901,Тех_Движение!$B$2:$B$5111,"&lt;="&amp;P$3)-$F901)))</f>
        <v/>
      </c>
      <c r="Q901" s="54">
        <f>IF(OR($B901="",Q$3&lt;$D901+Настройки!$B$7),0,MAX(0,$E901-MAX(0,SUMIFS(Тех_Движение!$G$2:$G$5111,Тех_Движение!$D$2:$D$5111,$C901,Тех_Движение!$B$2:$B$5111,"&lt;="&amp;Q$3)-$F901)))</f>
        <v/>
      </c>
      <c r="R901" s="54">
        <f>IF($B901="","",SUM($K901:$Q901))</f>
        <v/>
      </c>
      <c r="S901" s="56">
        <f>IF($B901="","",VLOOKUP($C901,Настройки!$A$11:$L$17,9,FALSE))</f>
        <v/>
      </c>
      <c r="T901" s="56">
        <f>IF($B901="","",$R901*$S901)</f>
        <v/>
      </c>
    </row>
    <row r="902">
      <c r="A902" s="20">
        <f>Тех_Движение!$A$899</f>
        <v/>
      </c>
      <c r="B902" s="20">
        <f>IF(Тех_Движение!$F$899&gt;0,Тех_Движение!$I$899,"")</f>
        <v/>
      </c>
      <c r="C902" s="20">
        <f>IF($B902="","",Тех_Движение!$D$899)</f>
        <v/>
      </c>
      <c r="D902" s="42">
        <f>IF($B902="","",Тех_Движение!$B$899)</f>
        <v/>
      </c>
      <c r="E902" s="54">
        <f>IF($B902="","",Тех_Движение!$F$899)</f>
        <v/>
      </c>
      <c r="F902" s="54">
        <f>IF($B902="","",SUMIFS($E$5:$E901,$C$5:$C901,$C902))</f>
        <v/>
      </c>
      <c r="G902" s="54">
        <f>IF($B902="","",MAX(0,$E902-MAX(0,SUMIFS(Тех_Движение!$G$2:$G$5111,Тех_Движение!$D$2:$D$5111,$C902,Тех_Движение!$B$2:$B$5111,"&lt;="&amp;Настройки!$B$5-1)-$F902)))</f>
        <v/>
      </c>
      <c r="H902" s="54">
        <f>IF($B902="","",IF(AND($D902&gt;=Настройки!$B$5,$D902&lt;=Настройки!$B$6),$E902,0))</f>
        <v/>
      </c>
      <c r="I902" s="54">
        <f>IF($B902="","",$G902+$H902-$J902)</f>
        <v/>
      </c>
      <c r="J902" s="54">
        <f>IF($B902="","",MAX(0,$E902-MAX(0,SUMIFS(Тех_Движение!$G$2:$G$5111,Тех_Движение!$D$2:$D$5111,$C902,Тех_Движение!$B$2:$B$5111,"&lt;="&amp;Настройки!$B$6)-$F902)))</f>
        <v/>
      </c>
      <c r="K902" s="54">
        <f>IF(OR($B902="",K$3&lt;$D902+Настройки!$B$7),0,MAX(0,$E902-MAX(0,SUMIFS(Тех_Движение!$G$2:$G$5111,Тех_Движение!$D$2:$D$5111,$C902,Тех_Движение!$B$2:$B$5111,"&lt;="&amp;K$3)-$F902)))</f>
        <v/>
      </c>
      <c r="L902" s="54">
        <f>IF(OR($B902="",L$3&lt;$D902+Настройки!$B$7),0,MAX(0,$E902-MAX(0,SUMIFS(Тех_Движение!$G$2:$G$5111,Тех_Движение!$D$2:$D$5111,$C902,Тех_Движение!$B$2:$B$5111,"&lt;="&amp;L$3)-$F902)))</f>
        <v/>
      </c>
      <c r="M902" s="54">
        <f>IF(OR($B902="",M$3&lt;$D902+Настройки!$B$7),0,MAX(0,$E902-MAX(0,SUMIFS(Тех_Движение!$G$2:$G$5111,Тех_Движение!$D$2:$D$5111,$C902,Тех_Движение!$B$2:$B$5111,"&lt;="&amp;M$3)-$F902)))</f>
        <v/>
      </c>
      <c r="N902" s="54">
        <f>IF(OR($B902="",N$3&lt;$D902+Настройки!$B$7),0,MAX(0,$E902-MAX(0,SUMIFS(Тех_Движение!$G$2:$G$5111,Тех_Движение!$D$2:$D$5111,$C902,Тех_Движение!$B$2:$B$5111,"&lt;="&amp;N$3)-$F902)))</f>
        <v/>
      </c>
      <c r="O902" s="54">
        <f>IF(OR($B902="",O$3&lt;$D902+Настройки!$B$7),0,MAX(0,$E902-MAX(0,SUMIFS(Тех_Движение!$G$2:$G$5111,Тех_Движение!$D$2:$D$5111,$C902,Тех_Движение!$B$2:$B$5111,"&lt;="&amp;O$3)-$F902)))</f>
        <v/>
      </c>
      <c r="P902" s="54">
        <f>IF(OR($B902="",P$3&lt;$D902+Настройки!$B$7),0,MAX(0,$E902-MAX(0,SUMIFS(Тех_Движение!$G$2:$G$5111,Тех_Движение!$D$2:$D$5111,$C902,Тех_Движение!$B$2:$B$5111,"&lt;="&amp;P$3)-$F902)))</f>
        <v/>
      </c>
      <c r="Q902" s="54">
        <f>IF(OR($B902="",Q$3&lt;$D902+Настройки!$B$7),0,MAX(0,$E902-MAX(0,SUMIFS(Тех_Движение!$G$2:$G$5111,Тех_Движение!$D$2:$D$5111,$C902,Тех_Движение!$B$2:$B$5111,"&lt;="&amp;Q$3)-$F902)))</f>
        <v/>
      </c>
      <c r="R902" s="54">
        <f>IF($B902="","",SUM($K902:$Q902))</f>
        <v/>
      </c>
      <c r="S902" s="56">
        <f>IF($B902="","",VLOOKUP($C902,Настройки!$A$11:$L$17,9,FALSE))</f>
        <v/>
      </c>
      <c r="T902" s="56">
        <f>IF($B902="","",$R902*$S902)</f>
        <v/>
      </c>
    </row>
    <row r="903">
      <c r="A903" s="20">
        <f>Тех_Движение!$A$900</f>
        <v/>
      </c>
      <c r="B903" s="20">
        <f>IF(Тех_Движение!$F$900&gt;0,Тех_Движение!$I$900,"")</f>
        <v/>
      </c>
      <c r="C903" s="20">
        <f>IF($B903="","",Тех_Движение!$D$900)</f>
        <v/>
      </c>
      <c r="D903" s="42">
        <f>IF($B903="","",Тех_Движение!$B$900)</f>
        <v/>
      </c>
      <c r="E903" s="54">
        <f>IF($B903="","",Тех_Движение!$F$900)</f>
        <v/>
      </c>
      <c r="F903" s="54">
        <f>IF($B903="","",SUMIFS($E$5:$E902,$C$5:$C902,$C903))</f>
        <v/>
      </c>
      <c r="G903" s="54">
        <f>IF($B903="","",MAX(0,$E903-MAX(0,SUMIFS(Тех_Движение!$G$2:$G$5111,Тех_Движение!$D$2:$D$5111,$C903,Тех_Движение!$B$2:$B$5111,"&lt;="&amp;Настройки!$B$5-1)-$F903)))</f>
        <v/>
      </c>
      <c r="H903" s="54">
        <f>IF($B903="","",IF(AND($D903&gt;=Настройки!$B$5,$D903&lt;=Настройки!$B$6),$E903,0))</f>
        <v/>
      </c>
      <c r="I903" s="54">
        <f>IF($B903="","",$G903+$H903-$J903)</f>
        <v/>
      </c>
      <c r="J903" s="54">
        <f>IF($B903="","",MAX(0,$E903-MAX(0,SUMIFS(Тех_Движение!$G$2:$G$5111,Тех_Движение!$D$2:$D$5111,$C903,Тех_Движение!$B$2:$B$5111,"&lt;="&amp;Настройки!$B$6)-$F903)))</f>
        <v/>
      </c>
      <c r="K903" s="54">
        <f>IF(OR($B903="",K$3&lt;$D903+Настройки!$B$7),0,MAX(0,$E903-MAX(0,SUMIFS(Тех_Движение!$G$2:$G$5111,Тех_Движение!$D$2:$D$5111,$C903,Тех_Движение!$B$2:$B$5111,"&lt;="&amp;K$3)-$F903)))</f>
        <v/>
      </c>
      <c r="L903" s="54">
        <f>IF(OR($B903="",L$3&lt;$D903+Настройки!$B$7),0,MAX(0,$E903-MAX(0,SUMIFS(Тех_Движение!$G$2:$G$5111,Тех_Движение!$D$2:$D$5111,$C903,Тех_Движение!$B$2:$B$5111,"&lt;="&amp;L$3)-$F903)))</f>
        <v/>
      </c>
      <c r="M903" s="54">
        <f>IF(OR($B903="",M$3&lt;$D903+Настройки!$B$7),0,MAX(0,$E903-MAX(0,SUMIFS(Тех_Движение!$G$2:$G$5111,Тех_Движение!$D$2:$D$5111,$C903,Тех_Движение!$B$2:$B$5111,"&lt;="&amp;M$3)-$F903)))</f>
        <v/>
      </c>
      <c r="N903" s="54">
        <f>IF(OR($B903="",N$3&lt;$D903+Настройки!$B$7),0,MAX(0,$E903-MAX(0,SUMIFS(Тех_Движение!$G$2:$G$5111,Тех_Движение!$D$2:$D$5111,$C903,Тех_Движение!$B$2:$B$5111,"&lt;="&amp;N$3)-$F903)))</f>
        <v/>
      </c>
      <c r="O903" s="54">
        <f>IF(OR($B903="",O$3&lt;$D903+Настройки!$B$7),0,MAX(0,$E903-MAX(0,SUMIFS(Тех_Движение!$G$2:$G$5111,Тех_Движение!$D$2:$D$5111,$C903,Тех_Движение!$B$2:$B$5111,"&lt;="&amp;O$3)-$F903)))</f>
        <v/>
      </c>
      <c r="P903" s="54">
        <f>IF(OR($B903="",P$3&lt;$D903+Настройки!$B$7),0,MAX(0,$E903-MAX(0,SUMIFS(Тех_Движение!$G$2:$G$5111,Тех_Движение!$D$2:$D$5111,$C903,Тех_Движение!$B$2:$B$5111,"&lt;="&amp;P$3)-$F903)))</f>
        <v/>
      </c>
      <c r="Q903" s="54">
        <f>IF(OR($B903="",Q$3&lt;$D903+Настройки!$B$7),0,MAX(0,$E903-MAX(0,SUMIFS(Тех_Движение!$G$2:$G$5111,Тех_Движение!$D$2:$D$5111,$C903,Тех_Движение!$B$2:$B$5111,"&lt;="&amp;Q$3)-$F903)))</f>
        <v/>
      </c>
      <c r="R903" s="54">
        <f>IF($B903="","",SUM($K903:$Q903))</f>
        <v/>
      </c>
      <c r="S903" s="56">
        <f>IF($B903="","",VLOOKUP($C903,Настройки!$A$11:$L$17,9,FALSE))</f>
        <v/>
      </c>
      <c r="T903" s="56">
        <f>IF($B903="","",$R903*$S903)</f>
        <v/>
      </c>
    </row>
    <row r="904">
      <c r="A904" s="20">
        <f>Тех_Движение!$A$901</f>
        <v/>
      </c>
      <c r="B904" s="20">
        <f>IF(Тех_Движение!$F$901&gt;0,Тех_Движение!$I$901,"")</f>
        <v/>
      </c>
      <c r="C904" s="20">
        <f>IF($B904="","",Тех_Движение!$D$901)</f>
        <v/>
      </c>
      <c r="D904" s="42">
        <f>IF($B904="","",Тех_Движение!$B$901)</f>
        <v/>
      </c>
      <c r="E904" s="54">
        <f>IF($B904="","",Тех_Движение!$F$901)</f>
        <v/>
      </c>
      <c r="F904" s="54">
        <f>IF($B904="","",SUMIFS($E$5:$E903,$C$5:$C903,$C904))</f>
        <v/>
      </c>
      <c r="G904" s="54">
        <f>IF($B904="","",MAX(0,$E904-MAX(0,SUMIFS(Тех_Движение!$G$2:$G$5111,Тех_Движение!$D$2:$D$5111,$C904,Тех_Движение!$B$2:$B$5111,"&lt;="&amp;Настройки!$B$5-1)-$F904)))</f>
        <v/>
      </c>
      <c r="H904" s="54">
        <f>IF($B904="","",IF(AND($D904&gt;=Настройки!$B$5,$D904&lt;=Настройки!$B$6),$E904,0))</f>
        <v/>
      </c>
      <c r="I904" s="54">
        <f>IF($B904="","",$G904+$H904-$J904)</f>
        <v/>
      </c>
      <c r="J904" s="54">
        <f>IF($B904="","",MAX(0,$E904-MAX(0,SUMIFS(Тех_Движение!$G$2:$G$5111,Тех_Движение!$D$2:$D$5111,$C904,Тех_Движение!$B$2:$B$5111,"&lt;="&amp;Настройки!$B$6)-$F904)))</f>
        <v/>
      </c>
      <c r="K904" s="54">
        <f>IF(OR($B904="",K$3&lt;$D904+Настройки!$B$7),0,MAX(0,$E904-MAX(0,SUMIFS(Тех_Движение!$G$2:$G$5111,Тех_Движение!$D$2:$D$5111,$C904,Тех_Движение!$B$2:$B$5111,"&lt;="&amp;K$3)-$F904)))</f>
        <v/>
      </c>
      <c r="L904" s="54">
        <f>IF(OR($B904="",L$3&lt;$D904+Настройки!$B$7),0,MAX(0,$E904-MAX(0,SUMIFS(Тех_Движение!$G$2:$G$5111,Тех_Движение!$D$2:$D$5111,$C904,Тех_Движение!$B$2:$B$5111,"&lt;="&amp;L$3)-$F904)))</f>
        <v/>
      </c>
      <c r="M904" s="54">
        <f>IF(OR($B904="",M$3&lt;$D904+Настройки!$B$7),0,MAX(0,$E904-MAX(0,SUMIFS(Тех_Движение!$G$2:$G$5111,Тех_Движение!$D$2:$D$5111,$C904,Тех_Движение!$B$2:$B$5111,"&lt;="&amp;M$3)-$F904)))</f>
        <v/>
      </c>
      <c r="N904" s="54">
        <f>IF(OR($B904="",N$3&lt;$D904+Настройки!$B$7),0,MAX(0,$E904-MAX(0,SUMIFS(Тех_Движение!$G$2:$G$5111,Тех_Движение!$D$2:$D$5111,$C904,Тех_Движение!$B$2:$B$5111,"&lt;="&amp;N$3)-$F904)))</f>
        <v/>
      </c>
      <c r="O904" s="54">
        <f>IF(OR($B904="",O$3&lt;$D904+Настройки!$B$7),0,MAX(0,$E904-MAX(0,SUMIFS(Тех_Движение!$G$2:$G$5111,Тех_Движение!$D$2:$D$5111,$C904,Тех_Движение!$B$2:$B$5111,"&lt;="&amp;O$3)-$F904)))</f>
        <v/>
      </c>
      <c r="P904" s="54">
        <f>IF(OR($B904="",P$3&lt;$D904+Настройки!$B$7),0,MAX(0,$E904-MAX(0,SUMIFS(Тех_Движение!$G$2:$G$5111,Тех_Движение!$D$2:$D$5111,$C904,Тех_Движение!$B$2:$B$5111,"&lt;="&amp;P$3)-$F904)))</f>
        <v/>
      </c>
      <c r="Q904" s="54">
        <f>IF(OR($B904="",Q$3&lt;$D904+Настройки!$B$7),0,MAX(0,$E904-MAX(0,SUMIFS(Тех_Движение!$G$2:$G$5111,Тех_Движение!$D$2:$D$5111,$C904,Тех_Движение!$B$2:$B$5111,"&lt;="&amp;Q$3)-$F904)))</f>
        <v/>
      </c>
      <c r="R904" s="54">
        <f>IF($B904="","",SUM($K904:$Q904))</f>
        <v/>
      </c>
      <c r="S904" s="56">
        <f>IF($B904="","",VLOOKUP($C904,Настройки!$A$11:$L$17,9,FALSE))</f>
        <v/>
      </c>
      <c r="T904" s="56">
        <f>IF($B904="","",$R904*$S904)</f>
        <v/>
      </c>
    </row>
    <row r="905">
      <c r="A905" s="20">
        <f>Тех_Движение!$A$902</f>
        <v/>
      </c>
      <c r="B905" s="20">
        <f>IF(Тех_Движение!$F$902&gt;0,Тех_Движение!$I$902,"")</f>
        <v/>
      </c>
      <c r="C905" s="20">
        <f>IF($B905="","",Тех_Движение!$D$902)</f>
        <v/>
      </c>
      <c r="D905" s="42">
        <f>IF($B905="","",Тех_Движение!$B$902)</f>
        <v/>
      </c>
      <c r="E905" s="54">
        <f>IF($B905="","",Тех_Движение!$F$902)</f>
        <v/>
      </c>
      <c r="F905" s="54">
        <f>IF($B905="","",SUMIFS($E$5:$E904,$C$5:$C904,$C905))</f>
        <v/>
      </c>
      <c r="G905" s="54">
        <f>IF($B905="","",MAX(0,$E905-MAX(0,SUMIFS(Тех_Движение!$G$2:$G$5111,Тех_Движение!$D$2:$D$5111,$C905,Тех_Движение!$B$2:$B$5111,"&lt;="&amp;Настройки!$B$5-1)-$F905)))</f>
        <v/>
      </c>
      <c r="H905" s="54">
        <f>IF($B905="","",IF(AND($D905&gt;=Настройки!$B$5,$D905&lt;=Настройки!$B$6),$E905,0))</f>
        <v/>
      </c>
      <c r="I905" s="54">
        <f>IF($B905="","",$G905+$H905-$J905)</f>
        <v/>
      </c>
      <c r="J905" s="54">
        <f>IF($B905="","",MAX(0,$E905-MAX(0,SUMIFS(Тех_Движение!$G$2:$G$5111,Тех_Движение!$D$2:$D$5111,$C905,Тех_Движение!$B$2:$B$5111,"&lt;="&amp;Настройки!$B$6)-$F905)))</f>
        <v/>
      </c>
      <c r="K905" s="54">
        <f>IF(OR($B905="",K$3&lt;$D905+Настройки!$B$7),0,MAX(0,$E905-MAX(0,SUMIFS(Тех_Движение!$G$2:$G$5111,Тех_Движение!$D$2:$D$5111,$C905,Тех_Движение!$B$2:$B$5111,"&lt;="&amp;K$3)-$F905)))</f>
        <v/>
      </c>
      <c r="L905" s="54">
        <f>IF(OR($B905="",L$3&lt;$D905+Настройки!$B$7),0,MAX(0,$E905-MAX(0,SUMIFS(Тех_Движение!$G$2:$G$5111,Тех_Движение!$D$2:$D$5111,$C905,Тех_Движение!$B$2:$B$5111,"&lt;="&amp;L$3)-$F905)))</f>
        <v/>
      </c>
      <c r="M905" s="54">
        <f>IF(OR($B905="",M$3&lt;$D905+Настройки!$B$7),0,MAX(0,$E905-MAX(0,SUMIFS(Тех_Движение!$G$2:$G$5111,Тех_Движение!$D$2:$D$5111,$C905,Тех_Движение!$B$2:$B$5111,"&lt;="&amp;M$3)-$F905)))</f>
        <v/>
      </c>
      <c r="N905" s="54">
        <f>IF(OR($B905="",N$3&lt;$D905+Настройки!$B$7),0,MAX(0,$E905-MAX(0,SUMIFS(Тех_Движение!$G$2:$G$5111,Тех_Движение!$D$2:$D$5111,$C905,Тех_Движение!$B$2:$B$5111,"&lt;="&amp;N$3)-$F905)))</f>
        <v/>
      </c>
      <c r="O905" s="54">
        <f>IF(OR($B905="",O$3&lt;$D905+Настройки!$B$7),0,MAX(0,$E905-MAX(0,SUMIFS(Тех_Движение!$G$2:$G$5111,Тех_Движение!$D$2:$D$5111,$C905,Тех_Движение!$B$2:$B$5111,"&lt;="&amp;O$3)-$F905)))</f>
        <v/>
      </c>
      <c r="P905" s="54">
        <f>IF(OR($B905="",P$3&lt;$D905+Настройки!$B$7),0,MAX(0,$E905-MAX(0,SUMIFS(Тех_Движение!$G$2:$G$5111,Тех_Движение!$D$2:$D$5111,$C905,Тех_Движение!$B$2:$B$5111,"&lt;="&amp;P$3)-$F905)))</f>
        <v/>
      </c>
      <c r="Q905" s="54">
        <f>IF(OR($B905="",Q$3&lt;$D905+Настройки!$B$7),0,MAX(0,$E905-MAX(0,SUMIFS(Тех_Движение!$G$2:$G$5111,Тех_Движение!$D$2:$D$5111,$C905,Тех_Движение!$B$2:$B$5111,"&lt;="&amp;Q$3)-$F905)))</f>
        <v/>
      </c>
      <c r="R905" s="54">
        <f>IF($B905="","",SUM($K905:$Q905))</f>
        <v/>
      </c>
      <c r="S905" s="56">
        <f>IF($B905="","",VLOOKUP($C905,Настройки!$A$11:$L$17,9,FALSE))</f>
        <v/>
      </c>
      <c r="T905" s="56">
        <f>IF($B905="","",$R905*$S905)</f>
        <v/>
      </c>
    </row>
    <row r="906">
      <c r="A906" s="20">
        <f>Тех_Движение!$A$903</f>
        <v/>
      </c>
      <c r="B906" s="20">
        <f>IF(Тех_Движение!$F$903&gt;0,Тех_Движение!$I$903,"")</f>
        <v/>
      </c>
      <c r="C906" s="20">
        <f>IF($B906="","",Тех_Движение!$D$903)</f>
        <v/>
      </c>
      <c r="D906" s="42">
        <f>IF($B906="","",Тех_Движение!$B$903)</f>
        <v/>
      </c>
      <c r="E906" s="54">
        <f>IF($B906="","",Тех_Движение!$F$903)</f>
        <v/>
      </c>
      <c r="F906" s="54">
        <f>IF($B906="","",SUMIFS($E$5:$E905,$C$5:$C905,$C906))</f>
        <v/>
      </c>
      <c r="G906" s="54">
        <f>IF($B906="","",MAX(0,$E906-MAX(0,SUMIFS(Тех_Движение!$G$2:$G$5111,Тех_Движение!$D$2:$D$5111,$C906,Тех_Движение!$B$2:$B$5111,"&lt;="&amp;Настройки!$B$5-1)-$F906)))</f>
        <v/>
      </c>
      <c r="H906" s="54">
        <f>IF($B906="","",IF(AND($D906&gt;=Настройки!$B$5,$D906&lt;=Настройки!$B$6),$E906,0))</f>
        <v/>
      </c>
      <c r="I906" s="54">
        <f>IF($B906="","",$G906+$H906-$J906)</f>
        <v/>
      </c>
      <c r="J906" s="54">
        <f>IF($B906="","",MAX(0,$E906-MAX(0,SUMIFS(Тех_Движение!$G$2:$G$5111,Тех_Движение!$D$2:$D$5111,$C906,Тех_Движение!$B$2:$B$5111,"&lt;="&amp;Настройки!$B$6)-$F906)))</f>
        <v/>
      </c>
      <c r="K906" s="54">
        <f>IF(OR($B906="",K$3&lt;$D906+Настройки!$B$7),0,MAX(0,$E906-MAX(0,SUMIFS(Тех_Движение!$G$2:$G$5111,Тех_Движение!$D$2:$D$5111,$C906,Тех_Движение!$B$2:$B$5111,"&lt;="&amp;K$3)-$F906)))</f>
        <v/>
      </c>
      <c r="L906" s="54">
        <f>IF(OR($B906="",L$3&lt;$D906+Настройки!$B$7),0,MAX(0,$E906-MAX(0,SUMIFS(Тех_Движение!$G$2:$G$5111,Тех_Движение!$D$2:$D$5111,$C906,Тех_Движение!$B$2:$B$5111,"&lt;="&amp;L$3)-$F906)))</f>
        <v/>
      </c>
      <c r="M906" s="54">
        <f>IF(OR($B906="",M$3&lt;$D906+Настройки!$B$7),0,MAX(0,$E906-MAX(0,SUMIFS(Тех_Движение!$G$2:$G$5111,Тех_Движение!$D$2:$D$5111,$C906,Тех_Движение!$B$2:$B$5111,"&lt;="&amp;M$3)-$F906)))</f>
        <v/>
      </c>
      <c r="N906" s="54">
        <f>IF(OR($B906="",N$3&lt;$D906+Настройки!$B$7),0,MAX(0,$E906-MAX(0,SUMIFS(Тех_Движение!$G$2:$G$5111,Тех_Движение!$D$2:$D$5111,$C906,Тех_Движение!$B$2:$B$5111,"&lt;="&amp;N$3)-$F906)))</f>
        <v/>
      </c>
      <c r="O906" s="54">
        <f>IF(OR($B906="",O$3&lt;$D906+Настройки!$B$7),0,MAX(0,$E906-MAX(0,SUMIFS(Тех_Движение!$G$2:$G$5111,Тех_Движение!$D$2:$D$5111,$C906,Тех_Движение!$B$2:$B$5111,"&lt;="&amp;O$3)-$F906)))</f>
        <v/>
      </c>
      <c r="P906" s="54">
        <f>IF(OR($B906="",P$3&lt;$D906+Настройки!$B$7),0,MAX(0,$E906-MAX(0,SUMIFS(Тех_Движение!$G$2:$G$5111,Тех_Движение!$D$2:$D$5111,$C906,Тех_Движение!$B$2:$B$5111,"&lt;="&amp;P$3)-$F906)))</f>
        <v/>
      </c>
      <c r="Q906" s="54">
        <f>IF(OR($B906="",Q$3&lt;$D906+Настройки!$B$7),0,MAX(0,$E906-MAX(0,SUMIFS(Тех_Движение!$G$2:$G$5111,Тех_Движение!$D$2:$D$5111,$C906,Тех_Движение!$B$2:$B$5111,"&lt;="&amp;Q$3)-$F906)))</f>
        <v/>
      </c>
      <c r="R906" s="54">
        <f>IF($B906="","",SUM($K906:$Q906))</f>
        <v/>
      </c>
      <c r="S906" s="56">
        <f>IF($B906="","",VLOOKUP($C906,Настройки!$A$11:$L$17,9,FALSE))</f>
        <v/>
      </c>
      <c r="T906" s="56">
        <f>IF($B906="","",$R906*$S906)</f>
        <v/>
      </c>
    </row>
    <row r="907">
      <c r="A907" s="20">
        <f>Тех_Движение!$A$904</f>
        <v/>
      </c>
      <c r="B907" s="20">
        <f>IF(Тех_Движение!$F$904&gt;0,Тех_Движение!$I$904,"")</f>
        <v/>
      </c>
      <c r="C907" s="20">
        <f>IF($B907="","",Тех_Движение!$D$904)</f>
        <v/>
      </c>
      <c r="D907" s="42">
        <f>IF($B907="","",Тех_Движение!$B$904)</f>
        <v/>
      </c>
      <c r="E907" s="54">
        <f>IF($B907="","",Тех_Движение!$F$904)</f>
        <v/>
      </c>
      <c r="F907" s="54">
        <f>IF($B907="","",SUMIFS($E$5:$E906,$C$5:$C906,$C907))</f>
        <v/>
      </c>
      <c r="G907" s="54">
        <f>IF($B907="","",MAX(0,$E907-MAX(0,SUMIFS(Тех_Движение!$G$2:$G$5111,Тех_Движение!$D$2:$D$5111,$C907,Тех_Движение!$B$2:$B$5111,"&lt;="&amp;Настройки!$B$5-1)-$F907)))</f>
        <v/>
      </c>
      <c r="H907" s="54">
        <f>IF($B907="","",IF(AND($D907&gt;=Настройки!$B$5,$D907&lt;=Настройки!$B$6),$E907,0))</f>
        <v/>
      </c>
      <c r="I907" s="54">
        <f>IF($B907="","",$G907+$H907-$J907)</f>
        <v/>
      </c>
      <c r="J907" s="54">
        <f>IF($B907="","",MAX(0,$E907-MAX(0,SUMIFS(Тех_Движение!$G$2:$G$5111,Тех_Движение!$D$2:$D$5111,$C907,Тех_Движение!$B$2:$B$5111,"&lt;="&amp;Настройки!$B$6)-$F907)))</f>
        <v/>
      </c>
      <c r="K907" s="54">
        <f>IF(OR($B907="",K$3&lt;$D907+Настройки!$B$7),0,MAX(0,$E907-MAX(0,SUMIFS(Тех_Движение!$G$2:$G$5111,Тех_Движение!$D$2:$D$5111,$C907,Тех_Движение!$B$2:$B$5111,"&lt;="&amp;K$3)-$F907)))</f>
        <v/>
      </c>
      <c r="L907" s="54">
        <f>IF(OR($B907="",L$3&lt;$D907+Настройки!$B$7),0,MAX(0,$E907-MAX(0,SUMIFS(Тех_Движение!$G$2:$G$5111,Тех_Движение!$D$2:$D$5111,$C907,Тех_Движение!$B$2:$B$5111,"&lt;="&amp;L$3)-$F907)))</f>
        <v/>
      </c>
      <c r="M907" s="54">
        <f>IF(OR($B907="",M$3&lt;$D907+Настройки!$B$7),0,MAX(0,$E907-MAX(0,SUMIFS(Тех_Движение!$G$2:$G$5111,Тех_Движение!$D$2:$D$5111,$C907,Тех_Движение!$B$2:$B$5111,"&lt;="&amp;M$3)-$F907)))</f>
        <v/>
      </c>
      <c r="N907" s="54">
        <f>IF(OR($B907="",N$3&lt;$D907+Настройки!$B$7),0,MAX(0,$E907-MAX(0,SUMIFS(Тех_Движение!$G$2:$G$5111,Тех_Движение!$D$2:$D$5111,$C907,Тех_Движение!$B$2:$B$5111,"&lt;="&amp;N$3)-$F907)))</f>
        <v/>
      </c>
      <c r="O907" s="54">
        <f>IF(OR($B907="",O$3&lt;$D907+Настройки!$B$7),0,MAX(0,$E907-MAX(0,SUMIFS(Тех_Движение!$G$2:$G$5111,Тех_Движение!$D$2:$D$5111,$C907,Тех_Движение!$B$2:$B$5111,"&lt;="&amp;O$3)-$F907)))</f>
        <v/>
      </c>
      <c r="P907" s="54">
        <f>IF(OR($B907="",P$3&lt;$D907+Настройки!$B$7),0,MAX(0,$E907-MAX(0,SUMIFS(Тех_Движение!$G$2:$G$5111,Тех_Движение!$D$2:$D$5111,$C907,Тех_Движение!$B$2:$B$5111,"&lt;="&amp;P$3)-$F907)))</f>
        <v/>
      </c>
      <c r="Q907" s="54">
        <f>IF(OR($B907="",Q$3&lt;$D907+Настройки!$B$7),0,MAX(0,$E907-MAX(0,SUMIFS(Тех_Движение!$G$2:$G$5111,Тех_Движение!$D$2:$D$5111,$C907,Тех_Движение!$B$2:$B$5111,"&lt;="&amp;Q$3)-$F907)))</f>
        <v/>
      </c>
      <c r="R907" s="54">
        <f>IF($B907="","",SUM($K907:$Q907))</f>
        <v/>
      </c>
      <c r="S907" s="56">
        <f>IF($B907="","",VLOOKUP($C907,Настройки!$A$11:$L$17,9,FALSE))</f>
        <v/>
      </c>
      <c r="T907" s="56">
        <f>IF($B907="","",$R907*$S907)</f>
        <v/>
      </c>
    </row>
    <row r="908">
      <c r="A908" s="20">
        <f>Тех_Движение!$A$905</f>
        <v/>
      </c>
      <c r="B908" s="20">
        <f>IF(Тех_Движение!$F$905&gt;0,Тех_Движение!$I$905,"")</f>
        <v/>
      </c>
      <c r="C908" s="20">
        <f>IF($B908="","",Тех_Движение!$D$905)</f>
        <v/>
      </c>
      <c r="D908" s="42">
        <f>IF($B908="","",Тех_Движение!$B$905)</f>
        <v/>
      </c>
      <c r="E908" s="54">
        <f>IF($B908="","",Тех_Движение!$F$905)</f>
        <v/>
      </c>
      <c r="F908" s="54">
        <f>IF($B908="","",SUMIFS($E$5:$E907,$C$5:$C907,$C908))</f>
        <v/>
      </c>
      <c r="G908" s="54">
        <f>IF($B908="","",MAX(0,$E908-MAX(0,SUMIFS(Тех_Движение!$G$2:$G$5111,Тех_Движение!$D$2:$D$5111,$C908,Тех_Движение!$B$2:$B$5111,"&lt;="&amp;Настройки!$B$5-1)-$F908)))</f>
        <v/>
      </c>
      <c r="H908" s="54">
        <f>IF($B908="","",IF(AND($D908&gt;=Настройки!$B$5,$D908&lt;=Настройки!$B$6),$E908,0))</f>
        <v/>
      </c>
      <c r="I908" s="54">
        <f>IF($B908="","",$G908+$H908-$J908)</f>
        <v/>
      </c>
      <c r="J908" s="54">
        <f>IF($B908="","",MAX(0,$E908-MAX(0,SUMIFS(Тех_Движение!$G$2:$G$5111,Тех_Движение!$D$2:$D$5111,$C908,Тех_Движение!$B$2:$B$5111,"&lt;="&amp;Настройки!$B$6)-$F908)))</f>
        <v/>
      </c>
      <c r="K908" s="54">
        <f>IF(OR($B908="",K$3&lt;$D908+Настройки!$B$7),0,MAX(0,$E908-MAX(0,SUMIFS(Тех_Движение!$G$2:$G$5111,Тех_Движение!$D$2:$D$5111,$C908,Тех_Движение!$B$2:$B$5111,"&lt;="&amp;K$3)-$F908)))</f>
        <v/>
      </c>
      <c r="L908" s="54">
        <f>IF(OR($B908="",L$3&lt;$D908+Настройки!$B$7),0,MAX(0,$E908-MAX(0,SUMIFS(Тех_Движение!$G$2:$G$5111,Тех_Движение!$D$2:$D$5111,$C908,Тех_Движение!$B$2:$B$5111,"&lt;="&amp;L$3)-$F908)))</f>
        <v/>
      </c>
      <c r="M908" s="54">
        <f>IF(OR($B908="",M$3&lt;$D908+Настройки!$B$7),0,MAX(0,$E908-MAX(0,SUMIFS(Тех_Движение!$G$2:$G$5111,Тех_Движение!$D$2:$D$5111,$C908,Тех_Движение!$B$2:$B$5111,"&lt;="&amp;M$3)-$F908)))</f>
        <v/>
      </c>
      <c r="N908" s="54">
        <f>IF(OR($B908="",N$3&lt;$D908+Настройки!$B$7),0,MAX(0,$E908-MAX(0,SUMIFS(Тех_Движение!$G$2:$G$5111,Тех_Движение!$D$2:$D$5111,$C908,Тех_Движение!$B$2:$B$5111,"&lt;="&amp;N$3)-$F908)))</f>
        <v/>
      </c>
      <c r="O908" s="54">
        <f>IF(OR($B908="",O$3&lt;$D908+Настройки!$B$7),0,MAX(0,$E908-MAX(0,SUMIFS(Тех_Движение!$G$2:$G$5111,Тех_Движение!$D$2:$D$5111,$C908,Тех_Движение!$B$2:$B$5111,"&lt;="&amp;O$3)-$F908)))</f>
        <v/>
      </c>
      <c r="P908" s="54">
        <f>IF(OR($B908="",P$3&lt;$D908+Настройки!$B$7),0,MAX(0,$E908-MAX(0,SUMIFS(Тех_Движение!$G$2:$G$5111,Тех_Движение!$D$2:$D$5111,$C908,Тех_Движение!$B$2:$B$5111,"&lt;="&amp;P$3)-$F908)))</f>
        <v/>
      </c>
      <c r="Q908" s="54">
        <f>IF(OR($B908="",Q$3&lt;$D908+Настройки!$B$7),0,MAX(0,$E908-MAX(0,SUMIFS(Тех_Движение!$G$2:$G$5111,Тех_Движение!$D$2:$D$5111,$C908,Тех_Движение!$B$2:$B$5111,"&lt;="&amp;Q$3)-$F908)))</f>
        <v/>
      </c>
      <c r="R908" s="54">
        <f>IF($B908="","",SUM($K908:$Q908))</f>
        <v/>
      </c>
      <c r="S908" s="56">
        <f>IF($B908="","",VLOOKUP($C908,Настройки!$A$11:$L$17,9,FALSE))</f>
        <v/>
      </c>
      <c r="T908" s="56">
        <f>IF($B908="","",$R908*$S908)</f>
        <v/>
      </c>
    </row>
    <row r="909">
      <c r="A909" s="20">
        <f>Тех_Движение!$A$906</f>
        <v/>
      </c>
      <c r="B909" s="20">
        <f>IF(Тех_Движение!$F$906&gt;0,Тех_Движение!$I$906,"")</f>
        <v/>
      </c>
      <c r="C909" s="20">
        <f>IF($B909="","",Тех_Движение!$D$906)</f>
        <v/>
      </c>
      <c r="D909" s="42">
        <f>IF($B909="","",Тех_Движение!$B$906)</f>
        <v/>
      </c>
      <c r="E909" s="54">
        <f>IF($B909="","",Тех_Движение!$F$906)</f>
        <v/>
      </c>
      <c r="F909" s="54">
        <f>IF($B909="","",SUMIFS($E$5:$E908,$C$5:$C908,$C909))</f>
        <v/>
      </c>
      <c r="G909" s="54">
        <f>IF($B909="","",MAX(0,$E909-MAX(0,SUMIFS(Тех_Движение!$G$2:$G$5111,Тех_Движение!$D$2:$D$5111,$C909,Тех_Движение!$B$2:$B$5111,"&lt;="&amp;Настройки!$B$5-1)-$F909)))</f>
        <v/>
      </c>
      <c r="H909" s="54">
        <f>IF($B909="","",IF(AND($D909&gt;=Настройки!$B$5,$D909&lt;=Настройки!$B$6),$E909,0))</f>
        <v/>
      </c>
      <c r="I909" s="54">
        <f>IF($B909="","",$G909+$H909-$J909)</f>
        <v/>
      </c>
      <c r="J909" s="54">
        <f>IF($B909="","",MAX(0,$E909-MAX(0,SUMIFS(Тех_Движение!$G$2:$G$5111,Тех_Движение!$D$2:$D$5111,$C909,Тех_Движение!$B$2:$B$5111,"&lt;="&amp;Настройки!$B$6)-$F909)))</f>
        <v/>
      </c>
      <c r="K909" s="54">
        <f>IF(OR($B909="",K$3&lt;$D909+Настройки!$B$7),0,MAX(0,$E909-MAX(0,SUMIFS(Тех_Движение!$G$2:$G$5111,Тех_Движение!$D$2:$D$5111,$C909,Тех_Движение!$B$2:$B$5111,"&lt;="&amp;K$3)-$F909)))</f>
        <v/>
      </c>
      <c r="L909" s="54">
        <f>IF(OR($B909="",L$3&lt;$D909+Настройки!$B$7),0,MAX(0,$E909-MAX(0,SUMIFS(Тех_Движение!$G$2:$G$5111,Тех_Движение!$D$2:$D$5111,$C909,Тех_Движение!$B$2:$B$5111,"&lt;="&amp;L$3)-$F909)))</f>
        <v/>
      </c>
      <c r="M909" s="54">
        <f>IF(OR($B909="",M$3&lt;$D909+Настройки!$B$7),0,MAX(0,$E909-MAX(0,SUMIFS(Тех_Движение!$G$2:$G$5111,Тех_Движение!$D$2:$D$5111,$C909,Тех_Движение!$B$2:$B$5111,"&lt;="&amp;M$3)-$F909)))</f>
        <v/>
      </c>
      <c r="N909" s="54">
        <f>IF(OR($B909="",N$3&lt;$D909+Настройки!$B$7),0,MAX(0,$E909-MAX(0,SUMIFS(Тех_Движение!$G$2:$G$5111,Тех_Движение!$D$2:$D$5111,$C909,Тех_Движение!$B$2:$B$5111,"&lt;="&amp;N$3)-$F909)))</f>
        <v/>
      </c>
      <c r="O909" s="54">
        <f>IF(OR($B909="",O$3&lt;$D909+Настройки!$B$7),0,MAX(0,$E909-MAX(0,SUMIFS(Тех_Движение!$G$2:$G$5111,Тех_Движение!$D$2:$D$5111,$C909,Тех_Движение!$B$2:$B$5111,"&lt;="&amp;O$3)-$F909)))</f>
        <v/>
      </c>
      <c r="P909" s="54">
        <f>IF(OR($B909="",P$3&lt;$D909+Настройки!$B$7),0,MAX(0,$E909-MAX(0,SUMIFS(Тех_Движение!$G$2:$G$5111,Тех_Движение!$D$2:$D$5111,$C909,Тех_Движение!$B$2:$B$5111,"&lt;="&amp;P$3)-$F909)))</f>
        <v/>
      </c>
      <c r="Q909" s="54">
        <f>IF(OR($B909="",Q$3&lt;$D909+Настройки!$B$7),0,MAX(0,$E909-MAX(0,SUMIFS(Тех_Движение!$G$2:$G$5111,Тех_Движение!$D$2:$D$5111,$C909,Тех_Движение!$B$2:$B$5111,"&lt;="&amp;Q$3)-$F909)))</f>
        <v/>
      </c>
      <c r="R909" s="54">
        <f>IF($B909="","",SUM($K909:$Q909))</f>
        <v/>
      </c>
      <c r="S909" s="56">
        <f>IF($B909="","",VLOOKUP($C909,Настройки!$A$11:$L$17,9,FALSE))</f>
        <v/>
      </c>
      <c r="T909" s="56">
        <f>IF($B909="","",$R909*$S909)</f>
        <v/>
      </c>
    </row>
    <row r="910">
      <c r="A910" s="20">
        <f>Тех_Движение!$A$907</f>
        <v/>
      </c>
      <c r="B910" s="20">
        <f>IF(Тех_Движение!$F$907&gt;0,Тех_Движение!$I$907,"")</f>
        <v/>
      </c>
      <c r="C910" s="20">
        <f>IF($B910="","",Тех_Движение!$D$907)</f>
        <v/>
      </c>
      <c r="D910" s="42">
        <f>IF($B910="","",Тех_Движение!$B$907)</f>
        <v/>
      </c>
      <c r="E910" s="54">
        <f>IF($B910="","",Тех_Движение!$F$907)</f>
        <v/>
      </c>
      <c r="F910" s="54">
        <f>IF($B910="","",SUMIFS($E$5:$E909,$C$5:$C909,$C910))</f>
        <v/>
      </c>
      <c r="G910" s="54">
        <f>IF($B910="","",MAX(0,$E910-MAX(0,SUMIFS(Тех_Движение!$G$2:$G$5111,Тех_Движение!$D$2:$D$5111,$C910,Тех_Движение!$B$2:$B$5111,"&lt;="&amp;Настройки!$B$5-1)-$F910)))</f>
        <v/>
      </c>
      <c r="H910" s="54">
        <f>IF($B910="","",IF(AND($D910&gt;=Настройки!$B$5,$D910&lt;=Настройки!$B$6),$E910,0))</f>
        <v/>
      </c>
      <c r="I910" s="54">
        <f>IF($B910="","",$G910+$H910-$J910)</f>
        <v/>
      </c>
      <c r="J910" s="54">
        <f>IF($B910="","",MAX(0,$E910-MAX(0,SUMIFS(Тех_Движение!$G$2:$G$5111,Тех_Движение!$D$2:$D$5111,$C910,Тех_Движение!$B$2:$B$5111,"&lt;="&amp;Настройки!$B$6)-$F910)))</f>
        <v/>
      </c>
      <c r="K910" s="54">
        <f>IF(OR($B910="",K$3&lt;$D910+Настройки!$B$7),0,MAX(0,$E910-MAX(0,SUMIFS(Тех_Движение!$G$2:$G$5111,Тех_Движение!$D$2:$D$5111,$C910,Тех_Движение!$B$2:$B$5111,"&lt;="&amp;K$3)-$F910)))</f>
        <v/>
      </c>
      <c r="L910" s="54">
        <f>IF(OR($B910="",L$3&lt;$D910+Настройки!$B$7),0,MAX(0,$E910-MAX(0,SUMIFS(Тех_Движение!$G$2:$G$5111,Тех_Движение!$D$2:$D$5111,$C910,Тех_Движение!$B$2:$B$5111,"&lt;="&amp;L$3)-$F910)))</f>
        <v/>
      </c>
      <c r="M910" s="54">
        <f>IF(OR($B910="",M$3&lt;$D910+Настройки!$B$7),0,MAX(0,$E910-MAX(0,SUMIFS(Тех_Движение!$G$2:$G$5111,Тех_Движение!$D$2:$D$5111,$C910,Тех_Движение!$B$2:$B$5111,"&lt;="&amp;M$3)-$F910)))</f>
        <v/>
      </c>
      <c r="N910" s="54">
        <f>IF(OR($B910="",N$3&lt;$D910+Настройки!$B$7),0,MAX(0,$E910-MAX(0,SUMIFS(Тех_Движение!$G$2:$G$5111,Тех_Движение!$D$2:$D$5111,$C910,Тех_Движение!$B$2:$B$5111,"&lt;="&amp;N$3)-$F910)))</f>
        <v/>
      </c>
      <c r="O910" s="54">
        <f>IF(OR($B910="",O$3&lt;$D910+Настройки!$B$7),0,MAX(0,$E910-MAX(0,SUMIFS(Тех_Движение!$G$2:$G$5111,Тех_Движение!$D$2:$D$5111,$C910,Тех_Движение!$B$2:$B$5111,"&lt;="&amp;O$3)-$F910)))</f>
        <v/>
      </c>
      <c r="P910" s="54">
        <f>IF(OR($B910="",P$3&lt;$D910+Настройки!$B$7),0,MAX(0,$E910-MAX(0,SUMIFS(Тех_Движение!$G$2:$G$5111,Тех_Движение!$D$2:$D$5111,$C910,Тех_Движение!$B$2:$B$5111,"&lt;="&amp;P$3)-$F910)))</f>
        <v/>
      </c>
      <c r="Q910" s="54">
        <f>IF(OR($B910="",Q$3&lt;$D910+Настройки!$B$7),0,MAX(0,$E910-MAX(0,SUMIFS(Тех_Движение!$G$2:$G$5111,Тех_Движение!$D$2:$D$5111,$C910,Тех_Движение!$B$2:$B$5111,"&lt;="&amp;Q$3)-$F910)))</f>
        <v/>
      </c>
      <c r="R910" s="54">
        <f>IF($B910="","",SUM($K910:$Q910))</f>
        <v/>
      </c>
      <c r="S910" s="56">
        <f>IF($B910="","",VLOOKUP($C910,Настройки!$A$11:$L$17,9,FALSE))</f>
        <v/>
      </c>
      <c r="T910" s="56">
        <f>IF($B910="","",$R910*$S910)</f>
        <v/>
      </c>
    </row>
    <row r="911">
      <c r="A911" s="20">
        <f>Тех_Движение!$A$908</f>
        <v/>
      </c>
      <c r="B911" s="20">
        <f>IF(Тех_Движение!$F$908&gt;0,Тех_Движение!$I$908,"")</f>
        <v/>
      </c>
      <c r="C911" s="20">
        <f>IF($B911="","",Тех_Движение!$D$908)</f>
        <v/>
      </c>
      <c r="D911" s="42">
        <f>IF($B911="","",Тех_Движение!$B$908)</f>
        <v/>
      </c>
      <c r="E911" s="54">
        <f>IF($B911="","",Тех_Движение!$F$908)</f>
        <v/>
      </c>
      <c r="F911" s="54">
        <f>IF($B911="","",SUMIFS($E$5:$E910,$C$5:$C910,$C911))</f>
        <v/>
      </c>
      <c r="G911" s="54">
        <f>IF($B911="","",MAX(0,$E911-MAX(0,SUMIFS(Тех_Движение!$G$2:$G$5111,Тех_Движение!$D$2:$D$5111,$C911,Тех_Движение!$B$2:$B$5111,"&lt;="&amp;Настройки!$B$5-1)-$F911)))</f>
        <v/>
      </c>
      <c r="H911" s="54">
        <f>IF($B911="","",IF(AND($D911&gt;=Настройки!$B$5,$D911&lt;=Настройки!$B$6),$E911,0))</f>
        <v/>
      </c>
      <c r="I911" s="54">
        <f>IF($B911="","",$G911+$H911-$J911)</f>
        <v/>
      </c>
      <c r="J911" s="54">
        <f>IF($B911="","",MAX(0,$E911-MAX(0,SUMIFS(Тех_Движение!$G$2:$G$5111,Тех_Движение!$D$2:$D$5111,$C911,Тех_Движение!$B$2:$B$5111,"&lt;="&amp;Настройки!$B$6)-$F911)))</f>
        <v/>
      </c>
      <c r="K911" s="54">
        <f>IF(OR($B911="",K$3&lt;$D911+Настройки!$B$7),0,MAX(0,$E911-MAX(0,SUMIFS(Тех_Движение!$G$2:$G$5111,Тех_Движение!$D$2:$D$5111,$C911,Тех_Движение!$B$2:$B$5111,"&lt;="&amp;K$3)-$F911)))</f>
        <v/>
      </c>
      <c r="L911" s="54">
        <f>IF(OR($B911="",L$3&lt;$D911+Настройки!$B$7),0,MAX(0,$E911-MAX(0,SUMIFS(Тех_Движение!$G$2:$G$5111,Тех_Движение!$D$2:$D$5111,$C911,Тех_Движение!$B$2:$B$5111,"&lt;="&amp;L$3)-$F911)))</f>
        <v/>
      </c>
      <c r="M911" s="54">
        <f>IF(OR($B911="",M$3&lt;$D911+Настройки!$B$7),0,MAX(0,$E911-MAX(0,SUMIFS(Тех_Движение!$G$2:$G$5111,Тех_Движение!$D$2:$D$5111,$C911,Тех_Движение!$B$2:$B$5111,"&lt;="&amp;M$3)-$F911)))</f>
        <v/>
      </c>
      <c r="N911" s="54">
        <f>IF(OR($B911="",N$3&lt;$D911+Настройки!$B$7),0,MAX(0,$E911-MAX(0,SUMIFS(Тех_Движение!$G$2:$G$5111,Тех_Движение!$D$2:$D$5111,$C911,Тех_Движение!$B$2:$B$5111,"&lt;="&amp;N$3)-$F911)))</f>
        <v/>
      </c>
      <c r="O911" s="54">
        <f>IF(OR($B911="",O$3&lt;$D911+Настройки!$B$7),0,MAX(0,$E911-MAX(0,SUMIFS(Тех_Движение!$G$2:$G$5111,Тех_Движение!$D$2:$D$5111,$C911,Тех_Движение!$B$2:$B$5111,"&lt;="&amp;O$3)-$F911)))</f>
        <v/>
      </c>
      <c r="P911" s="54">
        <f>IF(OR($B911="",P$3&lt;$D911+Настройки!$B$7),0,MAX(0,$E911-MAX(0,SUMIFS(Тех_Движение!$G$2:$G$5111,Тех_Движение!$D$2:$D$5111,$C911,Тех_Движение!$B$2:$B$5111,"&lt;="&amp;P$3)-$F911)))</f>
        <v/>
      </c>
      <c r="Q911" s="54">
        <f>IF(OR($B911="",Q$3&lt;$D911+Настройки!$B$7),0,MAX(0,$E911-MAX(0,SUMIFS(Тех_Движение!$G$2:$G$5111,Тех_Движение!$D$2:$D$5111,$C911,Тех_Движение!$B$2:$B$5111,"&lt;="&amp;Q$3)-$F911)))</f>
        <v/>
      </c>
      <c r="R911" s="54">
        <f>IF($B911="","",SUM($K911:$Q911))</f>
        <v/>
      </c>
      <c r="S911" s="56">
        <f>IF($B911="","",VLOOKUP($C911,Настройки!$A$11:$L$17,9,FALSE))</f>
        <v/>
      </c>
      <c r="T911" s="56">
        <f>IF($B911="","",$R911*$S911)</f>
        <v/>
      </c>
    </row>
    <row r="912">
      <c r="A912" s="20">
        <f>Тех_Движение!$A$909</f>
        <v/>
      </c>
      <c r="B912" s="20">
        <f>IF(Тех_Движение!$F$909&gt;0,Тех_Движение!$I$909,"")</f>
        <v/>
      </c>
      <c r="C912" s="20">
        <f>IF($B912="","",Тех_Движение!$D$909)</f>
        <v/>
      </c>
      <c r="D912" s="42">
        <f>IF($B912="","",Тех_Движение!$B$909)</f>
        <v/>
      </c>
      <c r="E912" s="54">
        <f>IF($B912="","",Тех_Движение!$F$909)</f>
        <v/>
      </c>
      <c r="F912" s="54">
        <f>IF($B912="","",SUMIFS($E$5:$E911,$C$5:$C911,$C912))</f>
        <v/>
      </c>
      <c r="G912" s="54">
        <f>IF($B912="","",MAX(0,$E912-MAX(0,SUMIFS(Тех_Движение!$G$2:$G$5111,Тех_Движение!$D$2:$D$5111,$C912,Тех_Движение!$B$2:$B$5111,"&lt;="&amp;Настройки!$B$5-1)-$F912)))</f>
        <v/>
      </c>
      <c r="H912" s="54">
        <f>IF($B912="","",IF(AND($D912&gt;=Настройки!$B$5,$D912&lt;=Настройки!$B$6),$E912,0))</f>
        <v/>
      </c>
      <c r="I912" s="54">
        <f>IF($B912="","",$G912+$H912-$J912)</f>
        <v/>
      </c>
      <c r="J912" s="54">
        <f>IF($B912="","",MAX(0,$E912-MAX(0,SUMIFS(Тех_Движение!$G$2:$G$5111,Тех_Движение!$D$2:$D$5111,$C912,Тех_Движение!$B$2:$B$5111,"&lt;="&amp;Настройки!$B$6)-$F912)))</f>
        <v/>
      </c>
      <c r="K912" s="54">
        <f>IF(OR($B912="",K$3&lt;$D912+Настройки!$B$7),0,MAX(0,$E912-MAX(0,SUMIFS(Тех_Движение!$G$2:$G$5111,Тех_Движение!$D$2:$D$5111,$C912,Тех_Движение!$B$2:$B$5111,"&lt;="&amp;K$3)-$F912)))</f>
        <v/>
      </c>
      <c r="L912" s="54">
        <f>IF(OR($B912="",L$3&lt;$D912+Настройки!$B$7),0,MAX(0,$E912-MAX(0,SUMIFS(Тех_Движение!$G$2:$G$5111,Тех_Движение!$D$2:$D$5111,$C912,Тех_Движение!$B$2:$B$5111,"&lt;="&amp;L$3)-$F912)))</f>
        <v/>
      </c>
      <c r="M912" s="54">
        <f>IF(OR($B912="",M$3&lt;$D912+Настройки!$B$7),0,MAX(0,$E912-MAX(0,SUMIFS(Тех_Движение!$G$2:$G$5111,Тех_Движение!$D$2:$D$5111,$C912,Тех_Движение!$B$2:$B$5111,"&lt;="&amp;M$3)-$F912)))</f>
        <v/>
      </c>
      <c r="N912" s="54">
        <f>IF(OR($B912="",N$3&lt;$D912+Настройки!$B$7),0,MAX(0,$E912-MAX(0,SUMIFS(Тех_Движение!$G$2:$G$5111,Тех_Движение!$D$2:$D$5111,$C912,Тех_Движение!$B$2:$B$5111,"&lt;="&amp;N$3)-$F912)))</f>
        <v/>
      </c>
      <c r="O912" s="54">
        <f>IF(OR($B912="",O$3&lt;$D912+Настройки!$B$7),0,MAX(0,$E912-MAX(0,SUMIFS(Тех_Движение!$G$2:$G$5111,Тех_Движение!$D$2:$D$5111,$C912,Тех_Движение!$B$2:$B$5111,"&lt;="&amp;O$3)-$F912)))</f>
        <v/>
      </c>
      <c r="P912" s="54">
        <f>IF(OR($B912="",P$3&lt;$D912+Настройки!$B$7),0,MAX(0,$E912-MAX(0,SUMIFS(Тех_Движение!$G$2:$G$5111,Тех_Движение!$D$2:$D$5111,$C912,Тех_Движение!$B$2:$B$5111,"&lt;="&amp;P$3)-$F912)))</f>
        <v/>
      </c>
      <c r="Q912" s="54">
        <f>IF(OR($B912="",Q$3&lt;$D912+Настройки!$B$7),0,MAX(0,$E912-MAX(0,SUMIFS(Тех_Движение!$G$2:$G$5111,Тех_Движение!$D$2:$D$5111,$C912,Тех_Движение!$B$2:$B$5111,"&lt;="&amp;Q$3)-$F912)))</f>
        <v/>
      </c>
      <c r="R912" s="54">
        <f>IF($B912="","",SUM($K912:$Q912))</f>
        <v/>
      </c>
      <c r="S912" s="56">
        <f>IF($B912="","",VLOOKUP($C912,Настройки!$A$11:$L$17,9,FALSE))</f>
        <v/>
      </c>
      <c r="T912" s="56">
        <f>IF($B912="","",$R912*$S912)</f>
        <v/>
      </c>
    </row>
    <row r="913">
      <c r="A913" s="20">
        <f>Тех_Движение!$A$910</f>
        <v/>
      </c>
      <c r="B913" s="20">
        <f>IF(Тех_Движение!$F$910&gt;0,Тех_Движение!$I$910,"")</f>
        <v/>
      </c>
      <c r="C913" s="20">
        <f>IF($B913="","",Тех_Движение!$D$910)</f>
        <v/>
      </c>
      <c r="D913" s="42">
        <f>IF($B913="","",Тех_Движение!$B$910)</f>
        <v/>
      </c>
      <c r="E913" s="54">
        <f>IF($B913="","",Тех_Движение!$F$910)</f>
        <v/>
      </c>
      <c r="F913" s="54">
        <f>IF($B913="","",SUMIFS($E$5:$E912,$C$5:$C912,$C913))</f>
        <v/>
      </c>
      <c r="G913" s="54">
        <f>IF($B913="","",MAX(0,$E913-MAX(0,SUMIFS(Тех_Движение!$G$2:$G$5111,Тех_Движение!$D$2:$D$5111,$C913,Тех_Движение!$B$2:$B$5111,"&lt;="&amp;Настройки!$B$5-1)-$F913)))</f>
        <v/>
      </c>
      <c r="H913" s="54">
        <f>IF($B913="","",IF(AND($D913&gt;=Настройки!$B$5,$D913&lt;=Настройки!$B$6),$E913,0))</f>
        <v/>
      </c>
      <c r="I913" s="54">
        <f>IF($B913="","",$G913+$H913-$J913)</f>
        <v/>
      </c>
      <c r="J913" s="54">
        <f>IF($B913="","",MAX(0,$E913-MAX(0,SUMIFS(Тех_Движение!$G$2:$G$5111,Тех_Движение!$D$2:$D$5111,$C913,Тех_Движение!$B$2:$B$5111,"&lt;="&amp;Настройки!$B$6)-$F913)))</f>
        <v/>
      </c>
      <c r="K913" s="54">
        <f>IF(OR($B913="",K$3&lt;$D913+Настройки!$B$7),0,MAX(0,$E913-MAX(0,SUMIFS(Тех_Движение!$G$2:$G$5111,Тех_Движение!$D$2:$D$5111,$C913,Тех_Движение!$B$2:$B$5111,"&lt;="&amp;K$3)-$F913)))</f>
        <v/>
      </c>
      <c r="L913" s="54">
        <f>IF(OR($B913="",L$3&lt;$D913+Настройки!$B$7),0,MAX(0,$E913-MAX(0,SUMIFS(Тех_Движение!$G$2:$G$5111,Тех_Движение!$D$2:$D$5111,$C913,Тех_Движение!$B$2:$B$5111,"&lt;="&amp;L$3)-$F913)))</f>
        <v/>
      </c>
      <c r="M913" s="54">
        <f>IF(OR($B913="",M$3&lt;$D913+Настройки!$B$7),0,MAX(0,$E913-MAX(0,SUMIFS(Тех_Движение!$G$2:$G$5111,Тех_Движение!$D$2:$D$5111,$C913,Тех_Движение!$B$2:$B$5111,"&lt;="&amp;M$3)-$F913)))</f>
        <v/>
      </c>
      <c r="N913" s="54">
        <f>IF(OR($B913="",N$3&lt;$D913+Настройки!$B$7),0,MAX(0,$E913-MAX(0,SUMIFS(Тех_Движение!$G$2:$G$5111,Тех_Движение!$D$2:$D$5111,$C913,Тех_Движение!$B$2:$B$5111,"&lt;="&amp;N$3)-$F913)))</f>
        <v/>
      </c>
      <c r="O913" s="54">
        <f>IF(OR($B913="",O$3&lt;$D913+Настройки!$B$7),0,MAX(0,$E913-MAX(0,SUMIFS(Тех_Движение!$G$2:$G$5111,Тех_Движение!$D$2:$D$5111,$C913,Тех_Движение!$B$2:$B$5111,"&lt;="&amp;O$3)-$F913)))</f>
        <v/>
      </c>
      <c r="P913" s="54">
        <f>IF(OR($B913="",P$3&lt;$D913+Настройки!$B$7),0,MAX(0,$E913-MAX(0,SUMIFS(Тех_Движение!$G$2:$G$5111,Тех_Движение!$D$2:$D$5111,$C913,Тех_Движение!$B$2:$B$5111,"&lt;="&amp;P$3)-$F913)))</f>
        <v/>
      </c>
      <c r="Q913" s="54">
        <f>IF(OR($B913="",Q$3&lt;$D913+Настройки!$B$7),0,MAX(0,$E913-MAX(0,SUMIFS(Тех_Движение!$G$2:$G$5111,Тех_Движение!$D$2:$D$5111,$C913,Тех_Движение!$B$2:$B$5111,"&lt;="&amp;Q$3)-$F913)))</f>
        <v/>
      </c>
      <c r="R913" s="54">
        <f>IF($B913="","",SUM($K913:$Q913))</f>
        <v/>
      </c>
      <c r="S913" s="56">
        <f>IF($B913="","",VLOOKUP($C913,Настройки!$A$11:$L$17,9,FALSE))</f>
        <v/>
      </c>
      <c r="T913" s="56">
        <f>IF($B913="","",$R913*$S913)</f>
        <v/>
      </c>
    </row>
    <row r="914">
      <c r="A914" s="20">
        <f>Тех_Движение!$A$911</f>
        <v/>
      </c>
      <c r="B914" s="20">
        <f>IF(Тех_Движение!$F$911&gt;0,Тех_Движение!$I$911,"")</f>
        <v/>
      </c>
      <c r="C914" s="20">
        <f>IF($B914="","",Тех_Движение!$D$911)</f>
        <v/>
      </c>
      <c r="D914" s="42">
        <f>IF($B914="","",Тех_Движение!$B$911)</f>
        <v/>
      </c>
      <c r="E914" s="54">
        <f>IF($B914="","",Тех_Движение!$F$911)</f>
        <v/>
      </c>
      <c r="F914" s="54">
        <f>IF($B914="","",SUMIFS($E$5:$E913,$C$5:$C913,$C914))</f>
        <v/>
      </c>
      <c r="G914" s="54">
        <f>IF($B914="","",MAX(0,$E914-MAX(0,SUMIFS(Тех_Движение!$G$2:$G$5111,Тех_Движение!$D$2:$D$5111,$C914,Тех_Движение!$B$2:$B$5111,"&lt;="&amp;Настройки!$B$5-1)-$F914)))</f>
        <v/>
      </c>
      <c r="H914" s="54">
        <f>IF($B914="","",IF(AND($D914&gt;=Настройки!$B$5,$D914&lt;=Настройки!$B$6),$E914,0))</f>
        <v/>
      </c>
      <c r="I914" s="54">
        <f>IF($B914="","",$G914+$H914-$J914)</f>
        <v/>
      </c>
      <c r="J914" s="54">
        <f>IF($B914="","",MAX(0,$E914-MAX(0,SUMIFS(Тех_Движение!$G$2:$G$5111,Тех_Движение!$D$2:$D$5111,$C914,Тех_Движение!$B$2:$B$5111,"&lt;="&amp;Настройки!$B$6)-$F914)))</f>
        <v/>
      </c>
      <c r="K914" s="54">
        <f>IF(OR($B914="",K$3&lt;$D914+Настройки!$B$7),0,MAX(0,$E914-MAX(0,SUMIFS(Тех_Движение!$G$2:$G$5111,Тех_Движение!$D$2:$D$5111,$C914,Тех_Движение!$B$2:$B$5111,"&lt;="&amp;K$3)-$F914)))</f>
        <v/>
      </c>
      <c r="L914" s="54">
        <f>IF(OR($B914="",L$3&lt;$D914+Настройки!$B$7),0,MAX(0,$E914-MAX(0,SUMIFS(Тех_Движение!$G$2:$G$5111,Тех_Движение!$D$2:$D$5111,$C914,Тех_Движение!$B$2:$B$5111,"&lt;="&amp;L$3)-$F914)))</f>
        <v/>
      </c>
      <c r="M914" s="54">
        <f>IF(OR($B914="",M$3&lt;$D914+Настройки!$B$7),0,MAX(0,$E914-MAX(0,SUMIFS(Тех_Движение!$G$2:$G$5111,Тех_Движение!$D$2:$D$5111,$C914,Тех_Движение!$B$2:$B$5111,"&lt;="&amp;M$3)-$F914)))</f>
        <v/>
      </c>
      <c r="N914" s="54">
        <f>IF(OR($B914="",N$3&lt;$D914+Настройки!$B$7),0,MAX(0,$E914-MAX(0,SUMIFS(Тех_Движение!$G$2:$G$5111,Тех_Движение!$D$2:$D$5111,$C914,Тех_Движение!$B$2:$B$5111,"&lt;="&amp;N$3)-$F914)))</f>
        <v/>
      </c>
      <c r="O914" s="54">
        <f>IF(OR($B914="",O$3&lt;$D914+Настройки!$B$7),0,MAX(0,$E914-MAX(0,SUMIFS(Тех_Движение!$G$2:$G$5111,Тех_Движение!$D$2:$D$5111,$C914,Тех_Движение!$B$2:$B$5111,"&lt;="&amp;O$3)-$F914)))</f>
        <v/>
      </c>
      <c r="P914" s="54">
        <f>IF(OR($B914="",P$3&lt;$D914+Настройки!$B$7),0,MAX(0,$E914-MAX(0,SUMIFS(Тех_Движение!$G$2:$G$5111,Тех_Движение!$D$2:$D$5111,$C914,Тех_Движение!$B$2:$B$5111,"&lt;="&amp;P$3)-$F914)))</f>
        <v/>
      </c>
      <c r="Q914" s="54">
        <f>IF(OR($B914="",Q$3&lt;$D914+Настройки!$B$7),0,MAX(0,$E914-MAX(0,SUMIFS(Тех_Движение!$G$2:$G$5111,Тех_Движение!$D$2:$D$5111,$C914,Тех_Движение!$B$2:$B$5111,"&lt;="&amp;Q$3)-$F914)))</f>
        <v/>
      </c>
      <c r="R914" s="54">
        <f>IF($B914="","",SUM($K914:$Q914))</f>
        <v/>
      </c>
      <c r="S914" s="56">
        <f>IF($B914="","",VLOOKUP($C914,Настройки!$A$11:$L$17,9,FALSE))</f>
        <v/>
      </c>
      <c r="T914" s="56">
        <f>IF($B914="","",$R914*$S914)</f>
        <v/>
      </c>
    </row>
    <row r="915">
      <c r="A915" s="20">
        <f>Тех_Движение!$A$912</f>
        <v/>
      </c>
      <c r="B915" s="20">
        <f>IF(Тех_Движение!$F$912&gt;0,Тех_Движение!$I$912,"")</f>
        <v/>
      </c>
      <c r="C915" s="20">
        <f>IF($B915="","",Тех_Движение!$D$912)</f>
        <v/>
      </c>
      <c r="D915" s="42">
        <f>IF($B915="","",Тех_Движение!$B$912)</f>
        <v/>
      </c>
      <c r="E915" s="54">
        <f>IF($B915="","",Тех_Движение!$F$912)</f>
        <v/>
      </c>
      <c r="F915" s="54">
        <f>IF($B915="","",SUMIFS($E$5:$E914,$C$5:$C914,$C915))</f>
        <v/>
      </c>
      <c r="G915" s="54">
        <f>IF($B915="","",MAX(0,$E915-MAX(0,SUMIFS(Тех_Движение!$G$2:$G$5111,Тех_Движение!$D$2:$D$5111,$C915,Тех_Движение!$B$2:$B$5111,"&lt;="&amp;Настройки!$B$5-1)-$F915)))</f>
        <v/>
      </c>
      <c r="H915" s="54">
        <f>IF($B915="","",IF(AND($D915&gt;=Настройки!$B$5,$D915&lt;=Настройки!$B$6),$E915,0))</f>
        <v/>
      </c>
      <c r="I915" s="54">
        <f>IF($B915="","",$G915+$H915-$J915)</f>
        <v/>
      </c>
      <c r="J915" s="54">
        <f>IF($B915="","",MAX(0,$E915-MAX(0,SUMIFS(Тех_Движение!$G$2:$G$5111,Тех_Движение!$D$2:$D$5111,$C915,Тех_Движение!$B$2:$B$5111,"&lt;="&amp;Настройки!$B$6)-$F915)))</f>
        <v/>
      </c>
      <c r="K915" s="54">
        <f>IF(OR($B915="",K$3&lt;$D915+Настройки!$B$7),0,MAX(0,$E915-MAX(0,SUMIFS(Тех_Движение!$G$2:$G$5111,Тех_Движение!$D$2:$D$5111,$C915,Тех_Движение!$B$2:$B$5111,"&lt;="&amp;K$3)-$F915)))</f>
        <v/>
      </c>
      <c r="L915" s="54">
        <f>IF(OR($B915="",L$3&lt;$D915+Настройки!$B$7),0,MAX(0,$E915-MAX(0,SUMIFS(Тех_Движение!$G$2:$G$5111,Тех_Движение!$D$2:$D$5111,$C915,Тех_Движение!$B$2:$B$5111,"&lt;="&amp;L$3)-$F915)))</f>
        <v/>
      </c>
      <c r="M915" s="54">
        <f>IF(OR($B915="",M$3&lt;$D915+Настройки!$B$7),0,MAX(0,$E915-MAX(0,SUMIFS(Тех_Движение!$G$2:$G$5111,Тех_Движение!$D$2:$D$5111,$C915,Тех_Движение!$B$2:$B$5111,"&lt;="&amp;M$3)-$F915)))</f>
        <v/>
      </c>
      <c r="N915" s="54">
        <f>IF(OR($B915="",N$3&lt;$D915+Настройки!$B$7),0,MAX(0,$E915-MAX(0,SUMIFS(Тех_Движение!$G$2:$G$5111,Тех_Движение!$D$2:$D$5111,$C915,Тех_Движение!$B$2:$B$5111,"&lt;="&amp;N$3)-$F915)))</f>
        <v/>
      </c>
      <c r="O915" s="54">
        <f>IF(OR($B915="",O$3&lt;$D915+Настройки!$B$7),0,MAX(0,$E915-MAX(0,SUMIFS(Тех_Движение!$G$2:$G$5111,Тех_Движение!$D$2:$D$5111,$C915,Тех_Движение!$B$2:$B$5111,"&lt;="&amp;O$3)-$F915)))</f>
        <v/>
      </c>
      <c r="P915" s="54">
        <f>IF(OR($B915="",P$3&lt;$D915+Настройки!$B$7),0,MAX(0,$E915-MAX(0,SUMIFS(Тех_Движение!$G$2:$G$5111,Тех_Движение!$D$2:$D$5111,$C915,Тех_Движение!$B$2:$B$5111,"&lt;="&amp;P$3)-$F915)))</f>
        <v/>
      </c>
      <c r="Q915" s="54">
        <f>IF(OR($B915="",Q$3&lt;$D915+Настройки!$B$7),0,MAX(0,$E915-MAX(0,SUMIFS(Тех_Движение!$G$2:$G$5111,Тех_Движение!$D$2:$D$5111,$C915,Тех_Движение!$B$2:$B$5111,"&lt;="&amp;Q$3)-$F915)))</f>
        <v/>
      </c>
      <c r="R915" s="54">
        <f>IF($B915="","",SUM($K915:$Q915))</f>
        <v/>
      </c>
      <c r="S915" s="56">
        <f>IF($B915="","",VLOOKUP($C915,Настройки!$A$11:$L$17,9,FALSE))</f>
        <v/>
      </c>
      <c r="T915" s="56">
        <f>IF($B915="","",$R915*$S915)</f>
        <v/>
      </c>
    </row>
    <row r="916">
      <c r="A916" s="20">
        <f>Тех_Движение!$A$913</f>
        <v/>
      </c>
      <c r="B916" s="20">
        <f>IF(Тех_Движение!$F$913&gt;0,Тех_Движение!$I$913,"")</f>
        <v/>
      </c>
      <c r="C916" s="20">
        <f>IF($B916="","",Тех_Движение!$D$913)</f>
        <v/>
      </c>
      <c r="D916" s="42">
        <f>IF($B916="","",Тех_Движение!$B$913)</f>
        <v/>
      </c>
      <c r="E916" s="54">
        <f>IF($B916="","",Тех_Движение!$F$913)</f>
        <v/>
      </c>
      <c r="F916" s="54">
        <f>IF($B916="","",SUMIFS($E$5:$E915,$C$5:$C915,$C916))</f>
        <v/>
      </c>
      <c r="G916" s="54">
        <f>IF($B916="","",MAX(0,$E916-MAX(0,SUMIFS(Тех_Движение!$G$2:$G$5111,Тех_Движение!$D$2:$D$5111,$C916,Тех_Движение!$B$2:$B$5111,"&lt;="&amp;Настройки!$B$5-1)-$F916)))</f>
        <v/>
      </c>
      <c r="H916" s="54">
        <f>IF($B916="","",IF(AND($D916&gt;=Настройки!$B$5,$D916&lt;=Настройки!$B$6),$E916,0))</f>
        <v/>
      </c>
      <c r="I916" s="54">
        <f>IF($B916="","",$G916+$H916-$J916)</f>
        <v/>
      </c>
      <c r="J916" s="54">
        <f>IF($B916="","",MAX(0,$E916-MAX(0,SUMIFS(Тех_Движение!$G$2:$G$5111,Тех_Движение!$D$2:$D$5111,$C916,Тех_Движение!$B$2:$B$5111,"&lt;="&amp;Настройки!$B$6)-$F916)))</f>
        <v/>
      </c>
      <c r="K916" s="54">
        <f>IF(OR($B916="",K$3&lt;$D916+Настройки!$B$7),0,MAX(0,$E916-MAX(0,SUMIFS(Тех_Движение!$G$2:$G$5111,Тех_Движение!$D$2:$D$5111,$C916,Тех_Движение!$B$2:$B$5111,"&lt;="&amp;K$3)-$F916)))</f>
        <v/>
      </c>
      <c r="L916" s="54">
        <f>IF(OR($B916="",L$3&lt;$D916+Настройки!$B$7),0,MAX(0,$E916-MAX(0,SUMIFS(Тех_Движение!$G$2:$G$5111,Тех_Движение!$D$2:$D$5111,$C916,Тех_Движение!$B$2:$B$5111,"&lt;="&amp;L$3)-$F916)))</f>
        <v/>
      </c>
      <c r="M916" s="54">
        <f>IF(OR($B916="",M$3&lt;$D916+Настройки!$B$7),0,MAX(0,$E916-MAX(0,SUMIFS(Тех_Движение!$G$2:$G$5111,Тех_Движение!$D$2:$D$5111,$C916,Тех_Движение!$B$2:$B$5111,"&lt;="&amp;M$3)-$F916)))</f>
        <v/>
      </c>
      <c r="N916" s="54">
        <f>IF(OR($B916="",N$3&lt;$D916+Настройки!$B$7),0,MAX(0,$E916-MAX(0,SUMIFS(Тех_Движение!$G$2:$G$5111,Тех_Движение!$D$2:$D$5111,$C916,Тех_Движение!$B$2:$B$5111,"&lt;="&amp;N$3)-$F916)))</f>
        <v/>
      </c>
      <c r="O916" s="54">
        <f>IF(OR($B916="",O$3&lt;$D916+Настройки!$B$7),0,MAX(0,$E916-MAX(0,SUMIFS(Тех_Движение!$G$2:$G$5111,Тех_Движение!$D$2:$D$5111,$C916,Тех_Движение!$B$2:$B$5111,"&lt;="&amp;O$3)-$F916)))</f>
        <v/>
      </c>
      <c r="P916" s="54">
        <f>IF(OR($B916="",P$3&lt;$D916+Настройки!$B$7),0,MAX(0,$E916-MAX(0,SUMIFS(Тех_Движение!$G$2:$G$5111,Тех_Движение!$D$2:$D$5111,$C916,Тех_Движение!$B$2:$B$5111,"&lt;="&amp;P$3)-$F916)))</f>
        <v/>
      </c>
      <c r="Q916" s="54">
        <f>IF(OR($B916="",Q$3&lt;$D916+Настройки!$B$7),0,MAX(0,$E916-MAX(0,SUMIFS(Тех_Движение!$G$2:$G$5111,Тех_Движение!$D$2:$D$5111,$C916,Тех_Движение!$B$2:$B$5111,"&lt;="&amp;Q$3)-$F916)))</f>
        <v/>
      </c>
      <c r="R916" s="54">
        <f>IF($B916="","",SUM($K916:$Q916))</f>
        <v/>
      </c>
      <c r="S916" s="56">
        <f>IF($B916="","",VLOOKUP($C916,Настройки!$A$11:$L$17,9,FALSE))</f>
        <v/>
      </c>
      <c r="T916" s="56">
        <f>IF($B916="","",$R916*$S916)</f>
        <v/>
      </c>
    </row>
    <row r="917">
      <c r="A917" s="20">
        <f>Тех_Движение!$A$914</f>
        <v/>
      </c>
      <c r="B917" s="20">
        <f>IF(Тех_Движение!$F$914&gt;0,Тех_Движение!$I$914,"")</f>
        <v/>
      </c>
      <c r="C917" s="20">
        <f>IF($B917="","",Тех_Движение!$D$914)</f>
        <v/>
      </c>
      <c r="D917" s="42">
        <f>IF($B917="","",Тех_Движение!$B$914)</f>
        <v/>
      </c>
      <c r="E917" s="54">
        <f>IF($B917="","",Тех_Движение!$F$914)</f>
        <v/>
      </c>
      <c r="F917" s="54">
        <f>IF($B917="","",SUMIFS($E$5:$E916,$C$5:$C916,$C917))</f>
        <v/>
      </c>
      <c r="G917" s="54">
        <f>IF($B917="","",MAX(0,$E917-MAX(0,SUMIFS(Тех_Движение!$G$2:$G$5111,Тех_Движение!$D$2:$D$5111,$C917,Тех_Движение!$B$2:$B$5111,"&lt;="&amp;Настройки!$B$5-1)-$F917)))</f>
        <v/>
      </c>
      <c r="H917" s="54">
        <f>IF($B917="","",IF(AND($D917&gt;=Настройки!$B$5,$D917&lt;=Настройки!$B$6),$E917,0))</f>
        <v/>
      </c>
      <c r="I917" s="54">
        <f>IF($B917="","",$G917+$H917-$J917)</f>
        <v/>
      </c>
      <c r="J917" s="54">
        <f>IF($B917="","",MAX(0,$E917-MAX(0,SUMIFS(Тех_Движение!$G$2:$G$5111,Тех_Движение!$D$2:$D$5111,$C917,Тех_Движение!$B$2:$B$5111,"&lt;="&amp;Настройки!$B$6)-$F917)))</f>
        <v/>
      </c>
      <c r="K917" s="54">
        <f>IF(OR($B917="",K$3&lt;$D917+Настройки!$B$7),0,MAX(0,$E917-MAX(0,SUMIFS(Тех_Движение!$G$2:$G$5111,Тех_Движение!$D$2:$D$5111,$C917,Тех_Движение!$B$2:$B$5111,"&lt;="&amp;K$3)-$F917)))</f>
        <v/>
      </c>
      <c r="L917" s="54">
        <f>IF(OR($B917="",L$3&lt;$D917+Настройки!$B$7),0,MAX(0,$E917-MAX(0,SUMIFS(Тех_Движение!$G$2:$G$5111,Тех_Движение!$D$2:$D$5111,$C917,Тех_Движение!$B$2:$B$5111,"&lt;="&amp;L$3)-$F917)))</f>
        <v/>
      </c>
      <c r="M917" s="54">
        <f>IF(OR($B917="",M$3&lt;$D917+Настройки!$B$7),0,MAX(0,$E917-MAX(0,SUMIFS(Тех_Движение!$G$2:$G$5111,Тех_Движение!$D$2:$D$5111,$C917,Тех_Движение!$B$2:$B$5111,"&lt;="&amp;M$3)-$F917)))</f>
        <v/>
      </c>
      <c r="N917" s="54">
        <f>IF(OR($B917="",N$3&lt;$D917+Настройки!$B$7),0,MAX(0,$E917-MAX(0,SUMIFS(Тех_Движение!$G$2:$G$5111,Тех_Движение!$D$2:$D$5111,$C917,Тех_Движение!$B$2:$B$5111,"&lt;="&amp;N$3)-$F917)))</f>
        <v/>
      </c>
      <c r="O917" s="54">
        <f>IF(OR($B917="",O$3&lt;$D917+Настройки!$B$7),0,MAX(0,$E917-MAX(0,SUMIFS(Тех_Движение!$G$2:$G$5111,Тех_Движение!$D$2:$D$5111,$C917,Тех_Движение!$B$2:$B$5111,"&lt;="&amp;O$3)-$F917)))</f>
        <v/>
      </c>
      <c r="P917" s="54">
        <f>IF(OR($B917="",P$3&lt;$D917+Настройки!$B$7),0,MAX(0,$E917-MAX(0,SUMIFS(Тех_Движение!$G$2:$G$5111,Тех_Движение!$D$2:$D$5111,$C917,Тех_Движение!$B$2:$B$5111,"&lt;="&amp;P$3)-$F917)))</f>
        <v/>
      </c>
      <c r="Q917" s="54">
        <f>IF(OR($B917="",Q$3&lt;$D917+Настройки!$B$7),0,MAX(0,$E917-MAX(0,SUMIFS(Тех_Движение!$G$2:$G$5111,Тех_Движение!$D$2:$D$5111,$C917,Тех_Движение!$B$2:$B$5111,"&lt;="&amp;Q$3)-$F917)))</f>
        <v/>
      </c>
      <c r="R917" s="54">
        <f>IF($B917="","",SUM($K917:$Q917))</f>
        <v/>
      </c>
      <c r="S917" s="56">
        <f>IF($B917="","",VLOOKUP($C917,Настройки!$A$11:$L$17,9,FALSE))</f>
        <v/>
      </c>
      <c r="T917" s="56">
        <f>IF($B917="","",$R917*$S917)</f>
        <v/>
      </c>
    </row>
    <row r="918">
      <c r="A918" s="20">
        <f>Тех_Движение!$A$915</f>
        <v/>
      </c>
      <c r="B918" s="20">
        <f>IF(Тех_Движение!$F$915&gt;0,Тех_Движение!$I$915,"")</f>
        <v/>
      </c>
      <c r="C918" s="20">
        <f>IF($B918="","",Тех_Движение!$D$915)</f>
        <v/>
      </c>
      <c r="D918" s="42">
        <f>IF($B918="","",Тех_Движение!$B$915)</f>
        <v/>
      </c>
      <c r="E918" s="54">
        <f>IF($B918="","",Тех_Движение!$F$915)</f>
        <v/>
      </c>
      <c r="F918" s="54">
        <f>IF($B918="","",SUMIFS($E$5:$E917,$C$5:$C917,$C918))</f>
        <v/>
      </c>
      <c r="G918" s="54">
        <f>IF($B918="","",MAX(0,$E918-MAX(0,SUMIFS(Тех_Движение!$G$2:$G$5111,Тех_Движение!$D$2:$D$5111,$C918,Тех_Движение!$B$2:$B$5111,"&lt;="&amp;Настройки!$B$5-1)-$F918)))</f>
        <v/>
      </c>
      <c r="H918" s="54">
        <f>IF($B918="","",IF(AND($D918&gt;=Настройки!$B$5,$D918&lt;=Настройки!$B$6),$E918,0))</f>
        <v/>
      </c>
      <c r="I918" s="54">
        <f>IF($B918="","",$G918+$H918-$J918)</f>
        <v/>
      </c>
      <c r="J918" s="54">
        <f>IF($B918="","",MAX(0,$E918-MAX(0,SUMIFS(Тех_Движение!$G$2:$G$5111,Тех_Движение!$D$2:$D$5111,$C918,Тех_Движение!$B$2:$B$5111,"&lt;="&amp;Настройки!$B$6)-$F918)))</f>
        <v/>
      </c>
      <c r="K918" s="54">
        <f>IF(OR($B918="",K$3&lt;$D918+Настройки!$B$7),0,MAX(0,$E918-MAX(0,SUMIFS(Тех_Движение!$G$2:$G$5111,Тех_Движение!$D$2:$D$5111,$C918,Тех_Движение!$B$2:$B$5111,"&lt;="&amp;K$3)-$F918)))</f>
        <v/>
      </c>
      <c r="L918" s="54">
        <f>IF(OR($B918="",L$3&lt;$D918+Настройки!$B$7),0,MAX(0,$E918-MAX(0,SUMIFS(Тех_Движение!$G$2:$G$5111,Тех_Движение!$D$2:$D$5111,$C918,Тех_Движение!$B$2:$B$5111,"&lt;="&amp;L$3)-$F918)))</f>
        <v/>
      </c>
      <c r="M918" s="54">
        <f>IF(OR($B918="",M$3&lt;$D918+Настройки!$B$7),0,MAX(0,$E918-MAX(0,SUMIFS(Тех_Движение!$G$2:$G$5111,Тех_Движение!$D$2:$D$5111,$C918,Тех_Движение!$B$2:$B$5111,"&lt;="&amp;M$3)-$F918)))</f>
        <v/>
      </c>
      <c r="N918" s="54">
        <f>IF(OR($B918="",N$3&lt;$D918+Настройки!$B$7),0,MAX(0,$E918-MAX(0,SUMIFS(Тех_Движение!$G$2:$G$5111,Тех_Движение!$D$2:$D$5111,$C918,Тех_Движение!$B$2:$B$5111,"&lt;="&amp;N$3)-$F918)))</f>
        <v/>
      </c>
      <c r="O918" s="54">
        <f>IF(OR($B918="",O$3&lt;$D918+Настройки!$B$7),0,MAX(0,$E918-MAX(0,SUMIFS(Тех_Движение!$G$2:$G$5111,Тех_Движение!$D$2:$D$5111,$C918,Тех_Движение!$B$2:$B$5111,"&lt;="&amp;O$3)-$F918)))</f>
        <v/>
      </c>
      <c r="P918" s="54">
        <f>IF(OR($B918="",P$3&lt;$D918+Настройки!$B$7),0,MAX(0,$E918-MAX(0,SUMIFS(Тех_Движение!$G$2:$G$5111,Тех_Движение!$D$2:$D$5111,$C918,Тех_Движение!$B$2:$B$5111,"&lt;="&amp;P$3)-$F918)))</f>
        <v/>
      </c>
      <c r="Q918" s="54">
        <f>IF(OR($B918="",Q$3&lt;$D918+Настройки!$B$7),0,MAX(0,$E918-MAX(0,SUMIFS(Тех_Движение!$G$2:$G$5111,Тех_Движение!$D$2:$D$5111,$C918,Тех_Движение!$B$2:$B$5111,"&lt;="&amp;Q$3)-$F918)))</f>
        <v/>
      </c>
      <c r="R918" s="54">
        <f>IF($B918="","",SUM($K918:$Q918))</f>
        <v/>
      </c>
      <c r="S918" s="56">
        <f>IF($B918="","",VLOOKUP($C918,Настройки!$A$11:$L$17,9,FALSE))</f>
        <v/>
      </c>
      <c r="T918" s="56">
        <f>IF($B918="","",$R918*$S918)</f>
        <v/>
      </c>
    </row>
    <row r="919">
      <c r="A919" s="20">
        <f>Тех_Движение!$A$916</f>
        <v/>
      </c>
      <c r="B919" s="20">
        <f>IF(Тех_Движение!$F$916&gt;0,Тех_Движение!$I$916,"")</f>
        <v/>
      </c>
      <c r="C919" s="20">
        <f>IF($B919="","",Тех_Движение!$D$916)</f>
        <v/>
      </c>
      <c r="D919" s="42">
        <f>IF($B919="","",Тех_Движение!$B$916)</f>
        <v/>
      </c>
      <c r="E919" s="54">
        <f>IF($B919="","",Тех_Движение!$F$916)</f>
        <v/>
      </c>
      <c r="F919" s="54">
        <f>IF($B919="","",SUMIFS($E$5:$E918,$C$5:$C918,$C919))</f>
        <v/>
      </c>
      <c r="G919" s="54">
        <f>IF($B919="","",MAX(0,$E919-MAX(0,SUMIFS(Тех_Движение!$G$2:$G$5111,Тех_Движение!$D$2:$D$5111,$C919,Тех_Движение!$B$2:$B$5111,"&lt;="&amp;Настройки!$B$5-1)-$F919)))</f>
        <v/>
      </c>
      <c r="H919" s="54">
        <f>IF($B919="","",IF(AND($D919&gt;=Настройки!$B$5,$D919&lt;=Настройки!$B$6),$E919,0))</f>
        <v/>
      </c>
      <c r="I919" s="54">
        <f>IF($B919="","",$G919+$H919-$J919)</f>
        <v/>
      </c>
      <c r="J919" s="54">
        <f>IF($B919="","",MAX(0,$E919-MAX(0,SUMIFS(Тех_Движение!$G$2:$G$5111,Тех_Движение!$D$2:$D$5111,$C919,Тех_Движение!$B$2:$B$5111,"&lt;="&amp;Настройки!$B$6)-$F919)))</f>
        <v/>
      </c>
      <c r="K919" s="54">
        <f>IF(OR($B919="",K$3&lt;$D919+Настройки!$B$7),0,MAX(0,$E919-MAX(0,SUMIFS(Тех_Движение!$G$2:$G$5111,Тех_Движение!$D$2:$D$5111,$C919,Тех_Движение!$B$2:$B$5111,"&lt;="&amp;K$3)-$F919)))</f>
        <v/>
      </c>
      <c r="L919" s="54">
        <f>IF(OR($B919="",L$3&lt;$D919+Настройки!$B$7),0,MAX(0,$E919-MAX(0,SUMIFS(Тех_Движение!$G$2:$G$5111,Тех_Движение!$D$2:$D$5111,$C919,Тех_Движение!$B$2:$B$5111,"&lt;="&amp;L$3)-$F919)))</f>
        <v/>
      </c>
      <c r="M919" s="54">
        <f>IF(OR($B919="",M$3&lt;$D919+Настройки!$B$7),0,MAX(0,$E919-MAX(0,SUMIFS(Тех_Движение!$G$2:$G$5111,Тех_Движение!$D$2:$D$5111,$C919,Тех_Движение!$B$2:$B$5111,"&lt;="&amp;M$3)-$F919)))</f>
        <v/>
      </c>
      <c r="N919" s="54">
        <f>IF(OR($B919="",N$3&lt;$D919+Настройки!$B$7),0,MAX(0,$E919-MAX(0,SUMIFS(Тех_Движение!$G$2:$G$5111,Тех_Движение!$D$2:$D$5111,$C919,Тех_Движение!$B$2:$B$5111,"&lt;="&amp;N$3)-$F919)))</f>
        <v/>
      </c>
      <c r="O919" s="54">
        <f>IF(OR($B919="",O$3&lt;$D919+Настройки!$B$7),0,MAX(0,$E919-MAX(0,SUMIFS(Тех_Движение!$G$2:$G$5111,Тех_Движение!$D$2:$D$5111,$C919,Тех_Движение!$B$2:$B$5111,"&lt;="&amp;O$3)-$F919)))</f>
        <v/>
      </c>
      <c r="P919" s="54">
        <f>IF(OR($B919="",P$3&lt;$D919+Настройки!$B$7),0,MAX(0,$E919-MAX(0,SUMIFS(Тех_Движение!$G$2:$G$5111,Тех_Движение!$D$2:$D$5111,$C919,Тех_Движение!$B$2:$B$5111,"&lt;="&amp;P$3)-$F919)))</f>
        <v/>
      </c>
      <c r="Q919" s="54">
        <f>IF(OR($B919="",Q$3&lt;$D919+Настройки!$B$7),0,MAX(0,$E919-MAX(0,SUMIFS(Тех_Движение!$G$2:$G$5111,Тех_Движение!$D$2:$D$5111,$C919,Тех_Движение!$B$2:$B$5111,"&lt;="&amp;Q$3)-$F919)))</f>
        <v/>
      </c>
      <c r="R919" s="54">
        <f>IF($B919="","",SUM($K919:$Q919))</f>
        <v/>
      </c>
      <c r="S919" s="56">
        <f>IF($B919="","",VLOOKUP($C919,Настройки!$A$11:$L$17,9,FALSE))</f>
        <v/>
      </c>
      <c r="T919" s="56">
        <f>IF($B919="","",$R919*$S919)</f>
        <v/>
      </c>
    </row>
    <row r="920">
      <c r="A920" s="20">
        <f>Тех_Движение!$A$917</f>
        <v/>
      </c>
      <c r="B920" s="20">
        <f>IF(Тех_Движение!$F$917&gt;0,Тех_Движение!$I$917,"")</f>
        <v/>
      </c>
      <c r="C920" s="20">
        <f>IF($B920="","",Тех_Движение!$D$917)</f>
        <v/>
      </c>
      <c r="D920" s="42">
        <f>IF($B920="","",Тех_Движение!$B$917)</f>
        <v/>
      </c>
      <c r="E920" s="54">
        <f>IF($B920="","",Тех_Движение!$F$917)</f>
        <v/>
      </c>
      <c r="F920" s="54">
        <f>IF($B920="","",SUMIFS($E$5:$E919,$C$5:$C919,$C920))</f>
        <v/>
      </c>
      <c r="G920" s="54">
        <f>IF($B920="","",MAX(0,$E920-MAX(0,SUMIFS(Тех_Движение!$G$2:$G$5111,Тех_Движение!$D$2:$D$5111,$C920,Тех_Движение!$B$2:$B$5111,"&lt;="&amp;Настройки!$B$5-1)-$F920)))</f>
        <v/>
      </c>
      <c r="H920" s="54">
        <f>IF($B920="","",IF(AND($D920&gt;=Настройки!$B$5,$D920&lt;=Настройки!$B$6),$E920,0))</f>
        <v/>
      </c>
      <c r="I920" s="54">
        <f>IF($B920="","",$G920+$H920-$J920)</f>
        <v/>
      </c>
      <c r="J920" s="54">
        <f>IF($B920="","",MAX(0,$E920-MAX(0,SUMIFS(Тех_Движение!$G$2:$G$5111,Тех_Движение!$D$2:$D$5111,$C920,Тех_Движение!$B$2:$B$5111,"&lt;="&amp;Настройки!$B$6)-$F920)))</f>
        <v/>
      </c>
      <c r="K920" s="54">
        <f>IF(OR($B920="",K$3&lt;$D920+Настройки!$B$7),0,MAX(0,$E920-MAX(0,SUMIFS(Тех_Движение!$G$2:$G$5111,Тех_Движение!$D$2:$D$5111,$C920,Тех_Движение!$B$2:$B$5111,"&lt;="&amp;K$3)-$F920)))</f>
        <v/>
      </c>
      <c r="L920" s="54">
        <f>IF(OR($B920="",L$3&lt;$D920+Настройки!$B$7),0,MAX(0,$E920-MAX(0,SUMIFS(Тех_Движение!$G$2:$G$5111,Тех_Движение!$D$2:$D$5111,$C920,Тех_Движение!$B$2:$B$5111,"&lt;="&amp;L$3)-$F920)))</f>
        <v/>
      </c>
      <c r="M920" s="54">
        <f>IF(OR($B920="",M$3&lt;$D920+Настройки!$B$7),0,MAX(0,$E920-MAX(0,SUMIFS(Тех_Движение!$G$2:$G$5111,Тех_Движение!$D$2:$D$5111,$C920,Тех_Движение!$B$2:$B$5111,"&lt;="&amp;M$3)-$F920)))</f>
        <v/>
      </c>
      <c r="N920" s="54">
        <f>IF(OR($B920="",N$3&lt;$D920+Настройки!$B$7),0,MAX(0,$E920-MAX(0,SUMIFS(Тех_Движение!$G$2:$G$5111,Тех_Движение!$D$2:$D$5111,$C920,Тех_Движение!$B$2:$B$5111,"&lt;="&amp;N$3)-$F920)))</f>
        <v/>
      </c>
      <c r="O920" s="54">
        <f>IF(OR($B920="",O$3&lt;$D920+Настройки!$B$7),0,MAX(0,$E920-MAX(0,SUMIFS(Тех_Движение!$G$2:$G$5111,Тех_Движение!$D$2:$D$5111,$C920,Тех_Движение!$B$2:$B$5111,"&lt;="&amp;O$3)-$F920)))</f>
        <v/>
      </c>
      <c r="P920" s="54">
        <f>IF(OR($B920="",P$3&lt;$D920+Настройки!$B$7),0,MAX(0,$E920-MAX(0,SUMIFS(Тех_Движение!$G$2:$G$5111,Тех_Движение!$D$2:$D$5111,$C920,Тех_Движение!$B$2:$B$5111,"&lt;="&amp;P$3)-$F920)))</f>
        <v/>
      </c>
      <c r="Q920" s="54">
        <f>IF(OR($B920="",Q$3&lt;$D920+Настройки!$B$7),0,MAX(0,$E920-MAX(0,SUMIFS(Тех_Движение!$G$2:$G$5111,Тех_Движение!$D$2:$D$5111,$C920,Тех_Движение!$B$2:$B$5111,"&lt;="&amp;Q$3)-$F920)))</f>
        <v/>
      </c>
      <c r="R920" s="54">
        <f>IF($B920="","",SUM($K920:$Q920))</f>
        <v/>
      </c>
      <c r="S920" s="56">
        <f>IF($B920="","",VLOOKUP($C920,Настройки!$A$11:$L$17,9,FALSE))</f>
        <v/>
      </c>
      <c r="T920" s="56">
        <f>IF($B920="","",$R920*$S920)</f>
        <v/>
      </c>
    </row>
    <row r="921">
      <c r="A921" s="20">
        <f>Тех_Движение!$A$918</f>
        <v/>
      </c>
      <c r="B921" s="20">
        <f>IF(Тех_Движение!$F$918&gt;0,Тех_Движение!$I$918,"")</f>
        <v/>
      </c>
      <c r="C921" s="20">
        <f>IF($B921="","",Тех_Движение!$D$918)</f>
        <v/>
      </c>
      <c r="D921" s="42">
        <f>IF($B921="","",Тех_Движение!$B$918)</f>
        <v/>
      </c>
      <c r="E921" s="54">
        <f>IF($B921="","",Тех_Движение!$F$918)</f>
        <v/>
      </c>
      <c r="F921" s="54">
        <f>IF($B921="","",SUMIFS($E$5:$E920,$C$5:$C920,$C921))</f>
        <v/>
      </c>
      <c r="G921" s="54">
        <f>IF($B921="","",MAX(0,$E921-MAX(0,SUMIFS(Тех_Движение!$G$2:$G$5111,Тех_Движение!$D$2:$D$5111,$C921,Тех_Движение!$B$2:$B$5111,"&lt;="&amp;Настройки!$B$5-1)-$F921)))</f>
        <v/>
      </c>
      <c r="H921" s="54">
        <f>IF($B921="","",IF(AND($D921&gt;=Настройки!$B$5,$D921&lt;=Настройки!$B$6),$E921,0))</f>
        <v/>
      </c>
      <c r="I921" s="54">
        <f>IF($B921="","",$G921+$H921-$J921)</f>
        <v/>
      </c>
      <c r="J921" s="54">
        <f>IF($B921="","",MAX(0,$E921-MAX(0,SUMIFS(Тех_Движение!$G$2:$G$5111,Тех_Движение!$D$2:$D$5111,$C921,Тех_Движение!$B$2:$B$5111,"&lt;="&amp;Настройки!$B$6)-$F921)))</f>
        <v/>
      </c>
      <c r="K921" s="54">
        <f>IF(OR($B921="",K$3&lt;$D921+Настройки!$B$7),0,MAX(0,$E921-MAX(0,SUMIFS(Тех_Движение!$G$2:$G$5111,Тех_Движение!$D$2:$D$5111,$C921,Тех_Движение!$B$2:$B$5111,"&lt;="&amp;K$3)-$F921)))</f>
        <v/>
      </c>
      <c r="L921" s="54">
        <f>IF(OR($B921="",L$3&lt;$D921+Настройки!$B$7),0,MAX(0,$E921-MAX(0,SUMIFS(Тех_Движение!$G$2:$G$5111,Тех_Движение!$D$2:$D$5111,$C921,Тех_Движение!$B$2:$B$5111,"&lt;="&amp;L$3)-$F921)))</f>
        <v/>
      </c>
      <c r="M921" s="54">
        <f>IF(OR($B921="",M$3&lt;$D921+Настройки!$B$7),0,MAX(0,$E921-MAX(0,SUMIFS(Тех_Движение!$G$2:$G$5111,Тех_Движение!$D$2:$D$5111,$C921,Тех_Движение!$B$2:$B$5111,"&lt;="&amp;M$3)-$F921)))</f>
        <v/>
      </c>
      <c r="N921" s="54">
        <f>IF(OR($B921="",N$3&lt;$D921+Настройки!$B$7),0,MAX(0,$E921-MAX(0,SUMIFS(Тех_Движение!$G$2:$G$5111,Тех_Движение!$D$2:$D$5111,$C921,Тех_Движение!$B$2:$B$5111,"&lt;="&amp;N$3)-$F921)))</f>
        <v/>
      </c>
      <c r="O921" s="54">
        <f>IF(OR($B921="",O$3&lt;$D921+Настройки!$B$7),0,MAX(0,$E921-MAX(0,SUMIFS(Тех_Движение!$G$2:$G$5111,Тех_Движение!$D$2:$D$5111,$C921,Тех_Движение!$B$2:$B$5111,"&lt;="&amp;O$3)-$F921)))</f>
        <v/>
      </c>
      <c r="P921" s="54">
        <f>IF(OR($B921="",P$3&lt;$D921+Настройки!$B$7),0,MAX(0,$E921-MAX(0,SUMIFS(Тех_Движение!$G$2:$G$5111,Тех_Движение!$D$2:$D$5111,$C921,Тех_Движение!$B$2:$B$5111,"&lt;="&amp;P$3)-$F921)))</f>
        <v/>
      </c>
      <c r="Q921" s="54">
        <f>IF(OR($B921="",Q$3&lt;$D921+Настройки!$B$7),0,MAX(0,$E921-MAX(0,SUMIFS(Тех_Движение!$G$2:$G$5111,Тех_Движение!$D$2:$D$5111,$C921,Тех_Движение!$B$2:$B$5111,"&lt;="&amp;Q$3)-$F921)))</f>
        <v/>
      </c>
      <c r="R921" s="54">
        <f>IF($B921="","",SUM($K921:$Q921))</f>
        <v/>
      </c>
      <c r="S921" s="56">
        <f>IF($B921="","",VLOOKUP($C921,Настройки!$A$11:$L$17,9,FALSE))</f>
        <v/>
      </c>
      <c r="T921" s="56">
        <f>IF($B921="","",$R921*$S921)</f>
        <v/>
      </c>
    </row>
    <row r="922">
      <c r="A922" s="20">
        <f>Тех_Движение!$A$919</f>
        <v/>
      </c>
      <c r="B922" s="20">
        <f>IF(Тех_Движение!$F$919&gt;0,Тех_Движение!$I$919,"")</f>
        <v/>
      </c>
      <c r="C922" s="20">
        <f>IF($B922="","",Тех_Движение!$D$919)</f>
        <v/>
      </c>
      <c r="D922" s="42">
        <f>IF($B922="","",Тех_Движение!$B$919)</f>
        <v/>
      </c>
      <c r="E922" s="54">
        <f>IF($B922="","",Тех_Движение!$F$919)</f>
        <v/>
      </c>
      <c r="F922" s="54">
        <f>IF($B922="","",SUMIFS($E$5:$E921,$C$5:$C921,$C922))</f>
        <v/>
      </c>
      <c r="G922" s="54">
        <f>IF($B922="","",MAX(0,$E922-MAX(0,SUMIFS(Тех_Движение!$G$2:$G$5111,Тех_Движение!$D$2:$D$5111,$C922,Тех_Движение!$B$2:$B$5111,"&lt;="&amp;Настройки!$B$5-1)-$F922)))</f>
        <v/>
      </c>
      <c r="H922" s="54">
        <f>IF($B922="","",IF(AND($D922&gt;=Настройки!$B$5,$D922&lt;=Настройки!$B$6),$E922,0))</f>
        <v/>
      </c>
      <c r="I922" s="54">
        <f>IF($B922="","",$G922+$H922-$J922)</f>
        <v/>
      </c>
      <c r="J922" s="54">
        <f>IF($B922="","",MAX(0,$E922-MAX(0,SUMIFS(Тех_Движение!$G$2:$G$5111,Тех_Движение!$D$2:$D$5111,$C922,Тех_Движение!$B$2:$B$5111,"&lt;="&amp;Настройки!$B$6)-$F922)))</f>
        <v/>
      </c>
      <c r="K922" s="54">
        <f>IF(OR($B922="",K$3&lt;$D922+Настройки!$B$7),0,MAX(0,$E922-MAX(0,SUMIFS(Тех_Движение!$G$2:$G$5111,Тех_Движение!$D$2:$D$5111,$C922,Тех_Движение!$B$2:$B$5111,"&lt;="&amp;K$3)-$F922)))</f>
        <v/>
      </c>
      <c r="L922" s="54">
        <f>IF(OR($B922="",L$3&lt;$D922+Настройки!$B$7),0,MAX(0,$E922-MAX(0,SUMIFS(Тех_Движение!$G$2:$G$5111,Тех_Движение!$D$2:$D$5111,$C922,Тех_Движение!$B$2:$B$5111,"&lt;="&amp;L$3)-$F922)))</f>
        <v/>
      </c>
      <c r="M922" s="54">
        <f>IF(OR($B922="",M$3&lt;$D922+Настройки!$B$7),0,MAX(0,$E922-MAX(0,SUMIFS(Тех_Движение!$G$2:$G$5111,Тех_Движение!$D$2:$D$5111,$C922,Тех_Движение!$B$2:$B$5111,"&lt;="&amp;M$3)-$F922)))</f>
        <v/>
      </c>
      <c r="N922" s="54">
        <f>IF(OR($B922="",N$3&lt;$D922+Настройки!$B$7),0,MAX(0,$E922-MAX(0,SUMIFS(Тех_Движение!$G$2:$G$5111,Тех_Движение!$D$2:$D$5111,$C922,Тех_Движение!$B$2:$B$5111,"&lt;="&amp;N$3)-$F922)))</f>
        <v/>
      </c>
      <c r="O922" s="54">
        <f>IF(OR($B922="",O$3&lt;$D922+Настройки!$B$7),0,MAX(0,$E922-MAX(0,SUMIFS(Тех_Движение!$G$2:$G$5111,Тех_Движение!$D$2:$D$5111,$C922,Тех_Движение!$B$2:$B$5111,"&lt;="&amp;O$3)-$F922)))</f>
        <v/>
      </c>
      <c r="P922" s="54">
        <f>IF(OR($B922="",P$3&lt;$D922+Настройки!$B$7),0,MAX(0,$E922-MAX(0,SUMIFS(Тех_Движение!$G$2:$G$5111,Тех_Движение!$D$2:$D$5111,$C922,Тех_Движение!$B$2:$B$5111,"&lt;="&amp;P$3)-$F922)))</f>
        <v/>
      </c>
      <c r="Q922" s="54">
        <f>IF(OR($B922="",Q$3&lt;$D922+Настройки!$B$7),0,MAX(0,$E922-MAX(0,SUMIFS(Тех_Движение!$G$2:$G$5111,Тех_Движение!$D$2:$D$5111,$C922,Тех_Движение!$B$2:$B$5111,"&lt;="&amp;Q$3)-$F922)))</f>
        <v/>
      </c>
      <c r="R922" s="54">
        <f>IF($B922="","",SUM($K922:$Q922))</f>
        <v/>
      </c>
      <c r="S922" s="56">
        <f>IF($B922="","",VLOOKUP($C922,Настройки!$A$11:$L$17,9,FALSE))</f>
        <v/>
      </c>
      <c r="T922" s="56">
        <f>IF($B922="","",$R922*$S922)</f>
        <v/>
      </c>
    </row>
    <row r="923">
      <c r="A923" s="20">
        <f>Тех_Движение!$A$920</f>
        <v/>
      </c>
      <c r="B923" s="20">
        <f>IF(Тех_Движение!$F$920&gt;0,Тех_Движение!$I$920,"")</f>
        <v/>
      </c>
      <c r="C923" s="20">
        <f>IF($B923="","",Тех_Движение!$D$920)</f>
        <v/>
      </c>
      <c r="D923" s="42">
        <f>IF($B923="","",Тех_Движение!$B$920)</f>
        <v/>
      </c>
      <c r="E923" s="54">
        <f>IF($B923="","",Тех_Движение!$F$920)</f>
        <v/>
      </c>
      <c r="F923" s="54">
        <f>IF($B923="","",SUMIFS($E$5:$E922,$C$5:$C922,$C923))</f>
        <v/>
      </c>
      <c r="G923" s="54">
        <f>IF($B923="","",MAX(0,$E923-MAX(0,SUMIFS(Тех_Движение!$G$2:$G$5111,Тех_Движение!$D$2:$D$5111,$C923,Тех_Движение!$B$2:$B$5111,"&lt;="&amp;Настройки!$B$5-1)-$F923)))</f>
        <v/>
      </c>
      <c r="H923" s="54">
        <f>IF($B923="","",IF(AND($D923&gt;=Настройки!$B$5,$D923&lt;=Настройки!$B$6),$E923,0))</f>
        <v/>
      </c>
      <c r="I923" s="54">
        <f>IF($B923="","",$G923+$H923-$J923)</f>
        <v/>
      </c>
      <c r="J923" s="54">
        <f>IF($B923="","",MAX(0,$E923-MAX(0,SUMIFS(Тех_Движение!$G$2:$G$5111,Тех_Движение!$D$2:$D$5111,$C923,Тех_Движение!$B$2:$B$5111,"&lt;="&amp;Настройки!$B$6)-$F923)))</f>
        <v/>
      </c>
      <c r="K923" s="54">
        <f>IF(OR($B923="",K$3&lt;$D923+Настройки!$B$7),0,MAX(0,$E923-MAX(0,SUMIFS(Тех_Движение!$G$2:$G$5111,Тех_Движение!$D$2:$D$5111,$C923,Тех_Движение!$B$2:$B$5111,"&lt;="&amp;K$3)-$F923)))</f>
        <v/>
      </c>
      <c r="L923" s="54">
        <f>IF(OR($B923="",L$3&lt;$D923+Настройки!$B$7),0,MAX(0,$E923-MAX(0,SUMIFS(Тех_Движение!$G$2:$G$5111,Тех_Движение!$D$2:$D$5111,$C923,Тех_Движение!$B$2:$B$5111,"&lt;="&amp;L$3)-$F923)))</f>
        <v/>
      </c>
      <c r="M923" s="54">
        <f>IF(OR($B923="",M$3&lt;$D923+Настройки!$B$7),0,MAX(0,$E923-MAX(0,SUMIFS(Тех_Движение!$G$2:$G$5111,Тех_Движение!$D$2:$D$5111,$C923,Тех_Движение!$B$2:$B$5111,"&lt;="&amp;M$3)-$F923)))</f>
        <v/>
      </c>
      <c r="N923" s="54">
        <f>IF(OR($B923="",N$3&lt;$D923+Настройки!$B$7),0,MAX(0,$E923-MAX(0,SUMIFS(Тех_Движение!$G$2:$G$5111,Тех_Движение!$D$2:$D$5111,$C923,Тех_Движение!$B$2:$B$5111,"&lt;="&amp;N$3)-$F923)))</f>
        <v/>
      </c>
      <c r="O923" s="54">
        <f>IF(OR($B923="",O$3&lt;$D923+Настройки!$B$7),0,MAX(0,$E923-MAX(0,SUMIFS(Тех_Движение!$G$2:$G$5111,Тех_Движение!$D$2:$D$5111,$C923,Тех_Движение!$B$2:$B$5111,"&lt;="&amp;O$3)-$F923)))</f>
        <v/>
      </c>
      <c r="P923" s="54">
        <f>IF(OR($B923="",P$3&lt;$D923+Настройки!$B$7),0,MAX(0,$E923-MAX(0,SUMIFS(Тех_Движение!$G$2:$G$5111,Тех_Движение!$D$2:$D$5111,$C923,Тех_Движение!$B$2:$B$5111,"&lt;="&amp;P$3)-$F923)))</f>
        <v/>
      </c>
      <c r="Q923" s="54">
        <f>IF(OR($B923="",Q$3&lt;$D923+Настройки!$B$7),0,MAX(0,$E923-MAX(0,SUMIFS(Тех_Движение!$G$2:$G$5111,Тех_Движение!$D$2:$D$5111,$C923,Тех_Движение!$B$2:$B$5111,"&lt;="&amp;Q$3)-$F923)))</f>
        <v/>
      </c>
      <c r="R923" s="54">
        <f>IF($B923="","",SUM($K923:$Q923))</f>
        <v/>
      </c>
      <c r="S923" s="56">
        <f>IF($B923="","",VLOOKUP($C923,Настройки!$A$11:$L$17,9,FALSE))</f>
        <v/>
      </c>
      <c r="T923" s="56">
        <f>IF($B923="","",$R923*$S923)</f>
        <v/>
      </c>
    </row>
    <row r="924">
      <c r="A924" s="20">
        <f>Тех_Движение!$A$921</f>
        <v/>
      </c>
      <c r="B924" s="20">
        <f>IF(Тех_Движение!$F$921&gt;0,Тех_Движение!$I$921,"")</f>
        <v/>
      </c>
      <c r="C924" s="20">
        <f>IF($B924="","",Тех_Движение!$D$921)</f>
        <v/>
      </c>
      <c r="D924" s="42">
        <f>IF($B924="","",Тех_Движение!$B$921)</f>
        <v/>
      </c>
      <c r="E924" s="54">
        <f>IF($B924="","",Тех_Движение!$F$921)</f>
        <v/>
      </c>
      <c r="F924" s="54">
        <f>IF($B924="","",SUMIFS($E$5:$E923,$C$5:$C923,$C924))</f>
        <v/>
      </c>
      <c r="G924" s="54">
        <f>IF($B924="","",MAX(0,$E924-MAX(0,SUMIFS(Тех_Движение!$G$2:$G$5111,Тех_Движение!$D$2:$D$5111,$C924,Тех_Движение!$B$2:$B$5111,"&lt;="&amp;Настройки!$B$5-1)-$F924)))</f>
        <v/>
      </c>
      <c r="H924" s="54">
        <f>IF($B924="","",IF(AND($D924&gt;=Настройки!$B$5,$D924&lt;=Настройки!$B$6),$E924,0))</f>
        <v/>
      </c>
      <c r="I924" s="54">
        <f>IF($B924="","",$G924+$H924-$J924)</f>
        <v/>
      </c>
      <c r="J924" s="54">
        <f>IF($B924="","",MAX(0,$E924-MAX(0,SUMIFS(Тех_Движение!$G$2:$G$5111,Тех_Движение!$D$2:$D$5111,$C924,Тех_Движение!$B$2:$B$5111,"&lt;="&amp;Настройки!$B$6)-$F924)))</f>
        <v/>
      </c>
      <c r="K924" s="54">
        <f>IF(OR($B924="",K$3&lt;$D924+Настройки!$B$7),0,MAX(0,$E924-MAX(0,SUMIFS(Тех_Движение!$G$2:$G$5111,Тех_Движение!$D$2:$D$5111,$C924,Тех_Движение!$B$2:$B$5111,"&lt;="&amp;K$3)-$F924)))</f>
        <v/>
      </c>
      <c r="L924" s="54">
        <f>IF(OR($B924="",L$3&lt;$D924+Настройки!$B$7),0,MAX(0,$E924-MAX(0,SUMIFS(Тех_Движение!$G$2:$G$5111,Тех_Движение!$D$2:$D$5111,$C924,Тех_Движение!$B$2:$B$5111,"&lt;="&amp;L$3)-$F924)))</f>
        <v/>
      </c>
      <c r="M924" s="54">
        <f>IF(OR($B924="",M$3&lt;$D924+Настройки!$B$7),0,MAX(0,$E924-MAX(0,SUMIFS(Тех_Движение!$G$2:$G$5111,Тех_Движение!$D$2:$D$5111,$C924,Тех_Движение!$B$2:$B$5111,"&lt;="&amp;M$3)-$F924)))</f>
        <v/>
      </c>
      <c r="N924" s="54">
        <f>IF(OR($B924="",N$3&lt;$D924+Настройки!$B$7),0,MAX(0,$E924-MAX(0,SUMIFS(Тех_Движение!$G$2:$G$5111,Тех_Движение!$D$2:$D$5111,$C924,Тех_Движение!$B$2:$B$5111,"&lt;="&amp;N$3)-$F924)))</f>
        <v/>
      </c>
      <c r="O924" s="54">
        <f>IF(OR($B924="",O$3&lt;$D924+Настройки!$B$7),0,MAX(0,$E924-MAX(0,SUMIFS(Тех_Движение!$G$2:$G$5111,Тех_Движение!$D$2:$D$5111,$C924,Тех_Движение!$B$2:$B$5111,"&lt;="&amp;O$3)-$F924)))</f>
        <v/>
      </c>
      <c r="P924" s="54">
        <f>IF(OR($B924="",P$3&lt;$D924+Настройки!$B$7),0,MAX(0,$E924-MAX(0,SUMIFS(Тех_Движение!$G$2:$G$5111,Тех_Движение!$D$2:$D$5111,$C924,Тех_Движение!$B$2:$B$5111,"&lt;="&amp;P$3)-$F924)))</f>
        <v/>
      </c>
      <c r="Q924" s="54">
        <f>IF(OR($B924="",Q$3&lt;$D924+Настройки!$B$7),0,MAX(0,$E924-MAX(0,SUMIFS(Тех_Движение!$G$2:$G$5111,Тех_Движение!$D$2:$D$5111,$C924,Тех_Движение!$B$2:$B$5111,"&lt;="&amp;Q$3)-$F924)))</f>
        <v/>
      </c>
      <c r="R924" s="54">
        <f>IF($B924="","",SUM($K924:$Q924))</f>
        <v/>
      </c>
      <c r="S924" s="56">
        <f>IF($B924="","",VLOOKUP($C924,Настройки!$A$11:$L$17,9,FALSE))</f>
        <v/>
      </c>
      <c r="T924" s="56">
        <f>IF($B924="","",$R924*$S924)</f>
        <v/>
      </c>
    </row>
    <row r="925">
      <c r="A925" s="20">
        <f>Тех_Движение!$A$922</f>
        <v/>
      </c>
      <c r="B925" s="20">
        <f>IF(Тех_Движение!$F$922&gt;0,Тех_Движение!$I$922,"")</f>
        <v/>
      </c>
      <c r="C925" s="20">
        <f>IF($B925="","",Тех_Движение!$D$922)</f>
        <v/>
      </c>
      <c r="D925" s="42">
        <f>IF($B925="","",Тех_Движение!$B$922)</f>
        <v/>
      </c>
      <c r="E925" s="54">
        <f>IF($B925="","",Тех_Движение!$F$922)</f>
        <v/>
      </c>
      <c r="F925" s="54">
        <f>IF($B925="","",SUMIFS($E$5:$E924,$C$5:$C924,$C925))</f>
        <v/>
      </c>
      <c r="G925" s="54">
        <f>IF($B925="","",MAX(0,$E925-MAX(0,SUMIFS(Тех_Движение!$G$2:$G$5111,Тех_Движение!$D$2:$D$5111,$C925,Тех_Движение!$B$2:$B$5111,"&lt;="&amp;Настройки!$B$5-1)-$F925)))</f>
        <v/>
      </c>
      <c r="H925" s="54">
        <f>IF($B925="","",IF(AND($D925&gt;=Настройки!$B$5,$D925&lt;=Настройки!$B$6),$E925,0))</f>
        <v/>
      </c>
      <c r="I925" s="54">
        <f>IF($B925="","",$G925+$H925-$J925)</f>
        <v/>
      </c>
      <c r="J925" s="54">
        <f>IF($B925="","",MAX(0,$E925-MAX(0,SUMIFS(Тех_Движение!$G$2:$G$5111,Тех_Движение!$D$2:$D$5111,$C925,Тех_Движение!$B$2:$B$5111,"&lt;="&amp;Настройки!$B$6)-$F925)))</f>
        <v/>
      </c>
      <c r="K925" s="54">
        <f>IF(OR($B925="",K$3&lt;$D925+Настройки!$B$7),0,MAX(0,$E925-MAX(0,SUMIFS(Тех_Движение!$G$2:$G$5111,Тех_Движение!$D$2:$D$5111,$C925,Тех_Движение!$B$2:$B$5111,"&lt;="&amp;K$3)-$F925)))</f>
        <v/>
      </c>
      <c r="L925" s="54">
        <f>IF(OR($B925="",L$3&lt;$D925+Настройки!$B$7),0,MAX(0,$E925-MAX(0,SUMIFS(Тех_Движение!$G$2:$G$5111,Тех_Движение!$D$2:$D$5111,$C925,Тех_Движение!$B$2:$B$5111,"&lt;="&amp;L$3)-$F925)))</f>
        <v/>
      </c>
      <c r="M925" s="54">
        <f>IF(OR($B925="",M$3&lt;$D925+Настройки!$B$7),0,MAX(0,$E925-MAX(0,SUMIFS(Тех_Движение!$G$2:$G$5111,Тех_Движение!$D$2:$D$5111,$C925,Тех_Движение!$B$2:$B$5111,"&lt;="&amp;M$3)-$F925)))</f>
        <v/>
      </c>
      <c r="N925" s="54">
        <f>IF(OR($B925="",N$3&lt;$D925+Настройки!$B$7),0,MAX(0,$E925-MAX(0,SUMIFS(Тех_Движение!$G$2:$G$5111,Тех_Движение!$D$2:$D$5111,$C925,Тех_Движение!$B$2:$B$5111,"&lt;="&amp;N$3)-$F925)))</f>
        <v/>
      </c>
      <c r="O925" s="54">
        <f>IF(OR($B925="",O$3&lt;$D925+Настройки!$B$7),0,MAX(0,$E925-MAX(0,SUMIFS(Тех_Движение!$G$2:$G$5111,Тех_Движение!$D$2:$D$5111,$C925,Тех_Движение!$B$2:$B$5111,"&lt;="&amp;O$3)-$F925)))</f>
        <v/>
      </c>
      <c r="P925" s="54">
        <f>IF(OR($B925="",P$3&lt;$D925+Настройки!$B$7),0,MAX(0,$E925-MAX(0,SUMIFS(Тех_Движение!$G$2:$G$5111,Тех_Движение!$D$2:$D$5111,$C925,Тех_Движение!$B$2:$B$5111,"&lt;="&amp;P$3)-$F925)))</f>
        <v/>
      </c>
      <c r="Q925" s="54">
        <f>IF(OR($B925="",Q$3&lt;$D925+Настройки!$B$7),0,MAX(0,$E925-MAX(0,SUMIFS(Тех_Движение!$G$2:$G$5111,Тех_Движение!$D$2:$D$5111,$C925,Тех_Движение!$B$2:$B$5111,"&lt;="&amp;Q$3)-$F925)))</f>
        <v/>
      </c>
      <c r="R925" s="54">
        <f>IF($B925="","",SUM($K925:$Q925))</f>
        <v/>
      </c>
      <c r="S925" s="56">
        <f>IF($B925="","",VLOOKUP($C925,Настройки!$A$11:$L$17,9,FALSE))</f>
        <v/>
      </c>
      <c r="T925" s="56">
        <f>IF($B925="","",$R925*$S925)</f>
        <v/>
      </c>
    </row>
    <row r="926">
      <c r="A926" s="20">
        <f>Тех_Движение!$A$923</f>
        <v/>
      </c>
      <c r="B926" s="20">
        <f>IF(Тех_Движение!$F$923&gt;0,Тех_Движение!$I$923,"")</f>
        <v/>
      </c>
      <c r="C926" s="20">
        <f>IF($B926="","",Тех_Движение!$D$923)</f>
        <v/>
      </c>
      <c r="D926" s="42">
        <f>IF($B926="","",Тех_Движение!$B$923)</f>
        <v/>
      </c>
      <c r="E926" s="54">
        <f>IF($B926="","",Тех_Движение!$F$923)</f>
        <v/>
      </c>
      <c r="F926" s="54">
        <f>IF($B926="","",SUMIFS($E$5:$E925,$C$5:$C925,$C926))</f>
        <v/>
      </c>
      <c r="G926" s="54">
        <f>IF($B926="","",MAX(0,$E926-MAX(0,SUMIFS(Тех_Движение!$G$2:$G$5111,Тех_Движение!$D$2:$D$5111,$C926,Тех_Движение!$B$2:$B$5111,"&lt;="&amp;Настройки!$B$5-1)-$F926)))</f>
        <v/>
      </c>
      <c r="H926" s="54">
        <f>IF($B926="","",IF(AND($D926&gt;=Настройки!$B$5,$D926&lt;=Настройки!$B$6),$E926,0))</f>
        <v/>
      </c>
      <c r="I926" s="54">
        <f>IF($B926="","",$G926+$H926-$J926)</f>
        <v/>
      </c>
      <c r="J926" s="54">
        <f>IF($B926="","",MAX(0,$E926-MAX(0,SUMIFS(Тех_Движение!$G$2:$G$5111,Тех_Движение!$D$2:$D$5111,$C926,Тех_Движение!$B$2:$B$5111,"&lt;="&amp;Настройки!$B$6)-$F926)))</f>
        <v/>
      </c>
      <c r="K926" s="54">
        <f>IF(OR($B926="",K$3&lt;$D926+Настройки!$B$7),0,MAX(0,$E926-MAX(0,SUMIFS(Тех_Движение!$G$2:$G$5111,Тех_Движение!$D$2:$D$5111,$C926,Тех_Движение!$B$2:$B$5111,"&lt;="&amp;K$3)-$F926)))</f>
        <v/>
      </c>
      <c r="L926" s="54">
        <f>IF(OR($B926="",L$3&lt;$D926+Настройки!$B$7),0,MAX(0,$E926-MAX(0,SUMIFS(Тех_Движение!$G$2:$G$5111,Тех_Движение!$D$2:$D$5111,$C926,Тех_Движение!$B$2:$B$5111,"&lt;="&amp;L$3)-$F926)))</f>
        <v/>
      </c>
      <c r="M926" s="54">
        <f>IF(OR($B926="",M$3&lt;$D926+Настройки!$B$7),0,MAX(0,$E926-MAX(0,SUMIFS(Тех_Движение!$G$2:$G$5111,Тех_Движение!$D$2:$D$5111,$C926,Тех_Движение!$B$2:$B$5111,"&lt;="&amp;M$3)-$F926)))</f>
        <v/>
      </c>
      <c r="N926" s="54">
        <f>IF(OR($B926="",N$3&lt;$D926+Настройки!$B$7),0,MAX(0,$E926-MAX(0,SUMIFS(Тех_Движение!$G$2:$G$5111,Тех_Движение!$D$2:$D$5111,$C926,Тех_Движение!$B$2:$B$5111,"&lt;="&amp;N$3)-$F926)))</f>
        <v/>
      </c>
      <c r="O926" s="54">
        <f>IF(OR($B926="",O$3&lt;$D926+Настройки!$B$7),0,MAX(0,$E926-MAX(0,SUMIFS(Тех_Движение!$G$2:$G$5111,Тех_Движение!$D$2:$D$5111,$C926,Тех_Движение!$B$2:$B$5111,"&lt;="&amp;O$3)-$F926)))</f>
        <v/>
      </c>
      <c r="P926" s="54">
        <f>IF(OR($B926="",P$3&lt;$D926+Настройки!$B$7),0,MAX(0,$E926-MAX(0,SUMIFS(Тех_Движение!$G$2:$G$5111,Тех_Движение!$D$2:$D$5111,$C926,Тех_Движение!$B$2:$B$5111,"&lt;="&amp;P$3)-$F926)))</f>
        <v/>
      </c>
      <c r="Q926" s="54">
        <f>IF(OR($B926="",Q$3&lt;$D926+Настройки!$B$7),0,MAX(0,$E926-MAX(0,SUMIFS(Тех_Движение!$G$2:$G$5111,Тех_Движение!$D$2:$D$5111,$C926,Тех_Движение!$B$2:$B$5111,"&lt;="&amp;Q$3)-$F926)))</f>
        <v/>
      </c>
      <c r="R926" s="54">
        <f>IF($B926="","",SUM($K926:$Q926))</f>
        <v/>
      </c>
      <c r="S926" s="56">
        <f>IF($B926="","",VLOOKUP($C926,Настройки!$A$11:$L$17,9,FALSE))</f>
        <v/>
      </c>
      <c r="T926" s="56">
        <f>IF($B926="","",$R926*$S926)</f>
        <v/>
      </c>
    </row>
    <row r="927">
      <c r="A927" s="20">
        <f>Тех_Движение!$A$924</f>
        <v/>
      </c>
      <c r="B927" s="20">
        <f>IF(Тех_Движение!$F$924&gt;0,Тех_Движение!$I$924,"")</f>
        <v/>
      </c>
      <c r="C927" s="20">
        <f>IF($B927="","",Тех_Движение!$D$924)</f>
        <v/>
      </c>
      <c r="D927" s="42">
        <f>IF($B927="","",Тех_Движение!$B$924)</f>
        <v/>
      </c>
      <c r="E927" s="54">
        <f>IF($B927="","",Тех_Движение!$F$924)</f>
        <v/>
      </c>
      <c r="F927" s="54">
        <f>IF($B927="","",SUMIFS($E$5:$E926,$C$5:$C926,$C927))</f>
        <v/>
      </c>
      <c r="G927" s="54">
        <f>IF($B927="","",MAX(0,$E927-MAX(0,SUMIFS(Тех_Движение!$G$2:$G$5111,Тех_Движение!$D$2:$D$5111,$C927,Тех_Движение!$B$2:$B$5111,"&lt;="&amp;Настройки!$B$5-1)-$F927)))</f>
        <v/>
      </c>
      <c r="H927" s="54">
        <f>IF($B927="","",IF(AND($D927&gt;=Настройки!$B$5,$D927&lt;=Настройки!$B$6),$E927,0))</f>
        <v/>
      </c>
      <c r="I927" s="54">
        <f>IF($B927="","",$G927+$H927-$J927)</f>
        <v/>
      </c>
      <c r="J927" s="54">
        <f>IF($B927="","",MAX(0,$E927-MAX(0,SUMIFS(Тех_Движение!$G$2:$G$5111,Тех_Движение!$D$2:$D$5111,$C927,Тех_Движение!$B$2:$B$5111,"&lt;="&amp;Настройки!$B$6)-$F927)))</f>
        <v/>
      </c>
      <c r="K927" s="54">
        <f>IF(OR($B927="",K$3&lt;$D927+Настройки!$B$7),0,MAX(0,$E927-MAX(0,SUMIFS(Тех_Движение!$G$2:$G$5111,Тех_Движение!$D$2:$D$5111,$C927,Тех_Движение!$B$2:$B$5111,"&lt;="&amp;K$3)-$F927)))</f>
        <v/>
      </c>
      <c r="L927" s="54">
        <f>IF(OR($B927="",L$3&lt;$D927+Настройки!$B$7),0,MAX(0,$E927-MAX(0,SUMIFS(Тех_Движение!$G$2:$G$5111,Тех_Движение!$D$2:$D$5111,$C927,Тех_Движение!$B$2:$B$5111,"&lt;="&amp;L$3)-$F927)))</f>
        <v/>
      </c>
      <c r="M927" s="54">
        <f>IF(OR($B927="",M$3&lt;$D927+Настройки!$B$7),0,MAX(0,$E927-MAX(0,SUMIFS(Тех_Движение!$G$2:$G$5111,Тех_Движение!$D$2:$D$5111,$C927,Тех_Движение!$B$2:$B$5111,"&lt;="&amp;M$3)-$F927)))</f>
        <v/>
      </c>
      <c r="N927" s="54">
        <f>IF(OR($B927="",N$3&lt;$D927+Настройки!$B$7),0,MAX(0,$E927-MAX(0,SUMIFS(Тех_Движение!$G$2:$G$5111,Тех_Движение!$D$2:$D$5111,$C927,Тех_Движение!$B$2:$B$5111,"&lt;="&amp;N$3)-$F927)))</f>
        <v/>
      </c>
      <c r="O927" s="54">
        <f>IF(OR($B927="",O$3&lt;$D927+Настройки!$B$7),0,MAX(0,$E927-MAX(0,SUMIFS(Тех_Движение!$G$2:$G$5111,Тех_Движение!$D$2:$D$5111,$C927,Тех_Движение!$B$2:$B$5111,"&lt;="&amp;O$3)-$F927)))</f>
        <v/>
      </c>
      <c r="P927" s="54">
        <f>IF(OR($B927="",P$3&lt;$D927+Настройки!$B$7),0,MAX(0,$E927-MAX(0,SUMIFS(Тех_Движение!$G$2:$G$5111,Тех_Движение!$D$2:$D$5111,$C927,Тех_Движение!$B$2:$B$5111,"&lt;="&amp;P$3)-$F927)))</f>
        <v/>
      </c>
      <c r="Q927" s="54">
        <f>IF(OR($B927="",Q$3&lt;$D927+Настройки!$B$7),0,MAX(0,$E927-MAX(0,SUMIFS(Тех_Движение!$G$2:$G$5111,Тех_Движение!$D$2:$D$5111,$C927,Тех_Движение!$B$2:$B$5111,"&lt;="&amp;Q$3)-$F927)))</f>
        <v/>
      </c>
      <c r="R927" s="54">
        <f>IF($B927="","",SUM($K927:$Q927))</f>
        <v/>
      </c>
      <c r="S927" s="56">
        <f>IF($B927="","",VLOOKUP($C927,Настройки!$A$11:$L$17,9,FALSE))</f>
        <v/>
      </c>
      <c r="T927" s="56">
        <f>IF($B927="","",$R927*$S927)</f>
        <v/>
      </c>
    </row>
    <row r="928">
      <c r="A928" s="20">
        <f>Тех_Движение!$A$925</f>
        <v/>
      </c>
      <c r="B928" s="20">
        <f>IF(Тех_Движение!$F$925&gt;0,Тех_Движение!$I$925,"")</f>
        <v/>
      </c>
      <c r="C928" s="20">
        <f>IF($B928="","",Тех_Движение!$D$925)</f>
        <v/>
      </c>
      <c r="D928" s="42">
        <f>IF($B928="","",Тех_Движение!$B$925)</f>
        <v/>
      </c>
      <c r="E928" s="54">
        <f>IF($B928="","",Тех_Движение!$F$925)</f>
        <v/>
      </c>
      <c r="F928" s="54">
        <f>IF($B928="","",SUMIFS($E$5:$E927,$C$5:$C927,$C928))</f>
        <v/>
      </c>
      <c r="G928" s="54">
        <f>IF($B928="","",MAX(0,$E928-MAX(0,SUMIFS(Тех_Движение!$G$2:$G$5111,Тех_Движение!$D$2:$D$5111,$C928,Тех_Движение!$B$2:$B$5111,"&lt;="&amp;Настройки!$B$5-1)-$F928)))</f>
        <v/>
      </c>
      <c r="H928" s="54">
        <f>IF($B928="","",IF(AND($D928&gt;=Настройки!$B$5,$D928&lt;=Настройки!$B$6),$E928,0))</f>
        <v/>
      </c>
      <c r="I928" s="54">
        <f>IF($B928="","",$G928+$H928-$J928)</f>
        <v/>
      </c>
      <c r="J928" s="54">
        <f>IF($B928="","",MAX(0,$E928-MAX(0,SUMIFS(Тех_Движение!$G$2:$G$5111,Тех_Движение!$D$2:$D$5111,$C928,Тех_Движение!$B$2:$B$5111,"&lt;="&amp;Настройки!$B$6)-$F928)))</f>
        <v/>
      </c>
      <c r="K928" s="54">
        <f>IF(OR($B928="",K$3&lt;$D928+Настройки!$B$7),0,MAX(0,$E928-MAX(0,SUMIFS(Тех_Движение!$G$2:$G$5111,Тех_Движение!$D$2:$D$5111,$C928,Тех_Движение!$B$2:$B$5111,"&lt;="&amp;K$3)-$F928)))</f>
        <v/>
      </c>
      <c r="L928" s="54">
        <f>IF(OR($B928="",L$3&lt;$D928+Настройки!$B$7),0,MAX(0,$E928-MAX(0,SUMIFS(Тех_Движение!$G$2:$G$5111,Тех_Движение!$D$2:$D$5111,$C928,Тех_Движение!$B$2:$B$5111,"&lt;="&amp;L$3)-$F928)))</f>
        <v/>
      </c>
      <c r="M928" s="54">
        <f>IF(OR($B928="",M$3&lt;$D928+Настройки!$B$7),0,MAX(0,$E928-MAX(0,SUMIFS(Тех_Движение!$G$2:$G$5111,Тех_Движение!$D$2:$D$5111,$C928,Тех_Движение!$B$2:$B$5111,"&lt;="&amp;M$3)-$F928)))</f>
        <v/>
      </c>
      <c r="N928" s="54">
        <f>IF(OR($B928="",N$3&lt;$D928+Настройки!$B$7),0,MAX(0,$E928-MAX(0,SUMIFS(Тех_Движение!$G$2:$G$5111,Тех_Движение!$D$2:$D$5111,$C928,Тех_Движение!$B$2:$B$5111,"&lt;="&amp;N$3)-$F928)))</f>
        <v/>
      </c>
      <c r="O928" s="54">
        <f>IF(OR($B928="",O$3&lt;$D928+Настройки!$B$7),0,MAX(0,$E928-MAX(0,SUMIFS(Тех_Движение!$G$2:$G$5111,Тех_Движение!$D$2:$D$5111,$C928,Тех_Движение!$B$2:$B$5111,"&lt;="&amp;O$3)-$F928)))</f>
        <v/>
      </c>
      <c r="P928" s="54">
        <f>IF(OR($B928="",P$3&lt;$D928+Настройки!$B$7),0,MAX(0,$E928-MAX(0,SUMIFS(Тех_Движение!$G$2:$G$5111,Тех_Движение!$D$2:$D$5111,$C928,Тех_Движение!$B$2:$B$5111,"&lt;="&amp;P$3)-$F928)))</f>
        <v/>
      </c>
      <c r="Q928" s="54">
        <f>IF(OR($B928="",Q$3&lt;$D928+Настройки!$B$7),0,MAX(0,$E928-MAX(0,SUMIFS(Тех_Движение!$G$2:$G$5111,Тех_Движение!$D$2:$D$5111,$C928,Тех_Движение!$B$2:$B$5111,"&lt;="&amp;Q$3)-$F928)))</f>
        <v/>
      </c>
      <c r="R928" s="54">
        <f>IF($B928="","",SUM($K928:$Q928))</f>
        <v/>
      </c>
      <c r="S928" s="56">
        <f>IF($B928="","",VLOOKUP($C928,Настройки!$A$11:$L$17,9,FALSE))</f>
        <v/>
      </c>
      <c r="T928" s="56">
        <f>IF($B928="","",$R928*$S928)</f>
        <v/>
      </c>
    </row>
    <row r="929">
      <c r="A929" s="20">
        <f>Тех_Движение!$A$926</f>
        <v/>
      </c>
      <c r="B929" s="20">
        <f>IF(Тех_Движение!$F$926&gt;0,Тех_Движение!$I$926,"")</f>
        <v/>
      </c>
      <c r="C929" s="20">
        <f>IF($B929="","",Тех_Движение!$D$926)</f>
        <v/>
      </c>
      <c r="D929" s="42">
        <f>IF($B929="","",Тех_Движение!$B$926)</f>
        <v/>
      </c>
      <c r="E929" s="54">
        <f>IF($B929="","",Тех_Движение!$F$926)</f>
        <v/>
      </c>
      <c r="F929" s="54">
        <f>IF($B929="","",SUMIFS($E$5:$E928,$C$5:$C928,$C929))</f>
        <v/>
      </c>
      <c r="G929" s="54">
        <f>IF($B929="","",MAX(0,$E929-MAX(0,SUMIFS(Тех_Движение!$G$2:$G$5111,Тех_Движение!$D$2:$D$5111,$C929,Тех_Движение!$B$2:$B$5111,"&lt;="&amp;Настройки!$B$5-1)-$F929)))</f>
        <v/>
      </c>
      <c r="H929" s="54">
        <f>IF($B929="","",IF(AND($D929&gt;=Настройки!$B$5,$D929&lt;=Настройки!$B$6),$E929,0))</f>
        <v/>
      </c>
      <c r="I929" s="54">
        <f>IF($B929="","",$G929+$H929-$J929)</f>
        <v/>
      </c>
      <c r="J929" s="54">
        <f>IF($B929="","",MAX(0,$E929-MAX(0,SUMIFS(Тех_Движение!$G$2:$G$5111,Тех_Движение!$D$2:$D$5111,$C929,Тех_Движение!$B$2:$B$5111,"&lt;="&amp;Настройки!$B$6)-$F929)))</f>
        <v/>
      </c>
      <c r="K929" s="54">
        <f>IF(OR($B929="",K$3&lt;$D929+Настройки!$B$7),0,MAX(0,$E929-MAX(0,SUMIFS(Тех_Движение!$G$2:$G$5111,Тех_Движение!$D$2:$D$5111,$C929,Тех_Движение!$B$2:$B$5111,"&lt;="&amp;K$3)-$F929)))</f>
        <v/>
      </c>
      <c r="L929" s="54">
        <f>IF(OR($B929="",L$3&lt;$D929+Настройки!$B$7),0,MAX(0,$E929-MAX(0,SUMIFS(Тех_Движение!$G$2:$G$5111,Тех_Движение!$D$2:$D$5111,$C929,Тех_Движение!$B$2:$B$5111,"&lt;="&amp;L$3)-$F929)))</f>
        <v/>
      </c>
      <c r="M929" s="54">
        <f>IF(OR($B929="",M$3&lt;$D929+Настройки!$B$7),0,MAX(0,$E929-MAX(0,SUMIFS(Тех_Движение!$G$2:$G$5111,Тех_Движение!$D$2:$D$5111,$C929,Тех_Движение!$B$2:$B$5111,"&lt;="&amp;M$3)-$F929)))</f>
        <v/>
      </c>
      <c r="N929" s="54">
        <f>IF(OR($B929="",N$3&lt;$D929+Настройки!$B$7),0,MAX(0,$E929-MAX(0,SUMIFS(Тех_Движение!$G$2:$G$5111,Тех_Движение!$D$2:$D$5111,$C929,Тех_Движение!$B$2:$B$5111,"&lt;="&amp;N$3)-$F929)))</f>
        <v/>
      </c>
      <c r="O929" s="54">
        <f>IF(OR($B929="",O$3&lt;$D929+Настройки!$B$7),0,MAX(0,$E929-MAX(0,SUMIFS(Тех_Движение!$G$2:$G$5111,Тех_Движение!$D$2:$D$5111,$C929,Тех_Движение!$B$2:$B$5111,"&lt;="&amp;O$3)-$F929)))</f>
        <v/>
      </c>
      <c r="P929" s="54">
        <f>IF(OR($B929="",P$3&lt;$D929+Настройки!$B$7),0,MAX(0,$E929-MAX(0,SUMIFS(Тех_Движение!$G$2:$G$5111,Тех_Движение!$D$2:$D$5111,$C929,Тех_Движение!$B$2:$B$5111,"&lt;="&amp;P$3)-$F929)))</f>
        <v/>
      </c>
      <c r="Q929" s="54">
        <f>IF(OR($B929="",Q$3&lt;$D929+Настройки!$B$7),0,MAX(0,$E929-MAX(0,SUMIFS(Тех_Движение!$G$2:$G$5111,Тех_Движение!$D$2:$D$5111,$C929,Тех_Движение!$B$2:$B$5111,"&lt;="&amp;Q$3)-$F929)))</f>
        <v/>
      </c>
      <c r="R929" s="54">
        <f>IF($B929="","",SUM($K929:$Q929))</f>
        <v/>
      </c>
      <c r="S929" s="56">
        <f>IF($B929="","",VLOOKUP($C929,Настройки!$A$11:$L$17,9,FALSE))</f>
        <v/>
      </c>
      <c r="T929" s="56">
        <f>IF($B929="","",$R929*$S929)</f>
        <v/>
      </c>
    </row>
    <row r="930">
      <c r="A930" s="20">
        <f>Тех_Движение!$A$927</f>
        <v/>
      </c>
      <c r="B930" s="20">
        <f>IF(Тех_Движение!$F$927&gt;0,Тех_Движение!$I$927,"")</f>
        <v/>
      </c>
      <c r="C930" s="20">
        <f>IF($B930="","",Тех_Движение!$D$927)</f>
        <v/>
      </c>
      <c r="D930" s="42">
        <f>IF($B930="","",Тех_Движение!$B$927)</f>
        <v/>
      </c>
      <c r="E930" s="54">
        <f>IF($B930="","",Тех_Движение!$F$927)</f>
        <v/>
      </c>
      <c r="F930" s="54">
        <f>IF($B930="","",SUMIFS($E$5:$E929,$C$5:$C929,$C930))</f>
        <v/>
      </c>
      <c r="G930" s="54">
        <f>IF($B930="","",MAX(0,$E930-MAX(0,SUMIFS(Тех_Движение!$G$2:$G$5111,Тех_Движение!$D$2:$D$5111,$C930,Тех_Движение!$B$2:$B$5111,"&lt;="&amp;Настройки!$B$5-1)-$F930)))</f>
        <v/>
      </c>
      <c r="H930" s="54">
        <f>IF($B930="","",IF(AND($D930&gt;=Настройки!$B$5,$D930&lt;=Настройки!$B$6),$E930,0))</f>
        <v/>
      </c>
      <c r="I930" s="54">
        <f>IF($B930="","",$G930+$H930-$J930)</f>
        <v/>
      </c>
      <c r="J930" s="54">
        <f>IF($B930="","",MAX(0,$E930-MAX(0,SUMIFS(Тех_Движение!$G$2:$G$5111,Тех_Движение!$D$2:$D$5111,$C930,Тех_Движение!$B$2:$B$5111,"&lt;="&amp;Настройки!$B$6)-$F930)))</f>
        <v/>
      </c>
      <c r="K930" s="54">
        <f>IF(OR($B930="",K$3&lt;$D930+Настройки!$B$7),0,MAX(0,$E930-MAX(0,SUMIFS(Тех_Движение!$G$2:$G$5111,Тех_Движение!$D$2:$D$5111,$C930,Тех_Движение!$B$2:$B$5111,"&lt;="&amp;K$3)-$F930)))</f>
        <v/>
      </c>
      <c r="L930" s="54">
        <f>IF(OR($B930="",L$3&lt;$D930+Настройки!$B$7),0,MAX(0,$E930-MAX(0,SUMIFS(Тех_Движение!$G$2:$G$5111,Тех_Движение!$D$2:$D$5111,$C930,Тех_Движение!$B$2:$B$5111,"&lt;="&amp;L$3)-$F930)))</f>
        <v/>
      </c>
      <c r="M930" s="54">
        <f>IF(OR($B930="",M$3&lt;$D930+Настройки!$B$7),0,MAX(0,$E930-MAX(0,SUMIFS(Тех_Движение!$G$2:$G$5111,Тех_Движение!$D$2:$D$5111,$C930,Тех_Движение!$B$2:$B$5111,"&lt;="&amp;M$3)-$F930)))</f>
        <v/>
      </c>
      <c r="N930" s="54">
        <f>IF(OR($B930="",N$3&lt;$D930+Настройки!$B$7),0,MAX(0,$E930-MAX(0,SUMIFS(Тех_Движение!$G$2:$G$5111,Тех_Движение!$D$2:$D$5111,$C930,Тех_Движение!$B$2:$B$5111,"&lt;="&amp;N$3)-$F930)))</f>
        <v/>
      </c>
      <c r="O930" s="54">
        <f>IF(OR($B930="",O$3&lt;$D930+Настройки!$B$7),0,MAX(0,$E930-MAX(0,SUMIFS(Тех_Движение!$G$2:$G$5111,Тех_Движение!$D$2:$D$5111,$C930,Тех_Движение!$B$2:$B$5111,"&lt;="&amp;O$3)-$F930)))</f>
        <v/>
      </c>
      <c r="P930" s="54">
        <f>IF(OR($B930="",P$3&lt;$D930+Настройки!$B$7),0,MAX(0,$E930-MAX(0,SUMIFS(Тех_Движение!$G$2:$G$5111,Тех_Движение!$D$2:$D$5111,$C930,Тех_Движение!$B$2:$B$5111,"&lt;="&amp;P$3)-$F930)))</f>
        <v/>
      </c>
      <c r="Q930" s="54">
        <f>IF(OR($B930="",Q$3&lt;$D930+Настройки!$B$7),0,MAX(0,$E930-MAX(0,SUMIFS(Тех_Движение!$G$2:$G$5111,Тех_Движение!$D$2:$D$5111,$C930,Тех_Движение!$B$2:$B$5111,"&lt;="&amp;Q$3)-$F930)))</f>
        <v/>
      </c>
      <c r="R930" s="54">
        <f>IF($B930="","",SUM($K930:$Q930))</f>
        <v/>
      </c>
      <c r="S930" s="56">
        <f>IF($B930="","",VLOOKUP($C930,Настройки!$A$11:$L$17,9,FALSE))</f>
        <v/>
      </c>
      <c r="T930" s="56">
        <f>IF($B930="","",$R930*$S930)</f>
        <v/>
      </c>
    </row>
    <row r="931">
      <c r="A931" s="20">
        <f>Тех_Движение!$A$928</f>
        <v/>
      </c>
      <c r="B931" s="20">
        <f>IF(Тех_Движение!$F$928&gt;0,Тех_Движение!$I$928,"")</f>
        <v/>
      </c>
      <c r="C931" s="20">
        <f>IF($B931="","",Тех_Движение!$D$928)</f>
        <v/>
      </c>
      <c r="D931" s="42">
        <f>IF($B931="","",Тех_Движение!$B$928)</f>
        <v/>
      </c>
      <c r="E931" s="54">
        <f>IF($B931="","",Тех_Движение!$F$928)</f>
        <v/>
      </c>
      <c r="F931" s="54">
        <f>IF($B931="","",SUMIFS($E$5:$E930,$C$5:$C930,$C931))</f>
        <v/>
      </c>
      <c r="G931" s="54">
        <f>IF($B931="","",MAX(0,$E931-MAX(0,SUMIFS(Тех_Движение!$G$2:$G$5111,Тех_Движение!$D$2:$D$5111,$C931,Тех_Движение!$B$2:$B$5111,"&lt;="&amp;Настройки!$B$5-1)-$F931)))</f>
        <v/>
      </c>
      <c r="H931" s="54">
        <f>IF($B931="","",IF(AND($D931&gt;=Настройки!$B$5,$D931&lt;=Настройки!$B$6),$E931,0))</f>
        <v/>
      </c>
      <c r="I931" s="54">
        <f>IF($B931="","",$G931+$H931-$J931)</f>
        <v/>
      </c>
      <c r="J931" s="54">
        <f>IF($B931="","",MAX(0,$E931-MAX(0,SUMIFS(Тех_Движение!$G$2:$G$5111,Тех_Движение!$D$2:$D$5111,$C931,Тех_Движение!$B$2:$B$5111,"&lt;="&amp;Настройки!$B$6)-$F931)))</f>
        <v/>
      </c>
      <c r="K931" s="54">
        <f>IF(OR($B931="",K$3&lt;$D931+Настройки!$B$7),0,MAX(0,$E931-MAX(0,SUMIFS(Тех_Движение!$G$2:$G$5111,Тех_Движение!$D$2:$D$5111,$C931,Тех_Движение!$B$2:$B$5111,"&lt;="&amp;K$3)-$F931)))</f>
        <v/>
      </c>
      <c r="L931" s="54">
        <f>IF(OR($B931="",L$3&lt;$D931+Настройки!$B$7),0,MAX(0,$E931-MAX(0,SUMIFS(Тех_Движение!$G$2:$G$5111,Тех_Движение!$D$2:$D$5111,$C931,Тех_Движение!$B$2:$B$5111,"&lt;="&amp;L$3)-$F931)))</f>
        <v/>
      </c>
      <c r="M931" s="54">
        <f>IF(OR($B931="",M$3&lt;$D931+Настройки!$B$7),0,MAX(0,$E931-MAX(0,SUMIFS(Тех_Движение!$G$2:$G$5111,Тех_Движение!$D$2:$D$5111,$C931,Тех_Движение!$B$2:$B$5111,"&lt;="&amp;M$3)-$F931)))</f>
        <v/>
      </c>
      <c r="N931" s="54">
        <f>IF(OR($B931="",N$3&lt;$D931+Настройки!$B$7),0,MAX(0,$E931-MAX(0,SUMIFS(Тех_Движение!$G$2:$G$5111,Тех_Движение!$D$2:$D$5111,$C931,Тех_Движение!$B$2:$B$5111,"&lt;="&amp;N$3)-$F931)))</f>
        <v/>
      </c>
      <c r="O931" s="54">
        <f>IF(OR($B931="",O$3&lt;$D931+Настройки!$B$7),0,MAX(0,$E931-MAX(0,SUMIFS(Тех_Движение!$G$2:$G$5111,Тех_Движение!$D$2:$D$5111,$C931,Тех_Движение!$B$2:$B$5111,"&lt;="&amp;O$3)-$F931)))</f>
        <v/>
      </c>
      <c r="P931" s="54">
        <f>IF(OR($B931="",P$3&lt;$D931+Настройки!$B$7),0,MAX(0,$E931-MAX(0,SUMIFS(Тех_Движение!$G$2:$G$5111,Тех_Движение!$D$2:$D$5111,$C931,Тех_Движение!$B$2:$B$5111,"&lt;="&amp;P$3)-$F931)))</f>
        <v/>
      </c>
      <c r="Q931" s="54">
        <f>IF(OR($B931="",Q$3&lt;$D931+Настройки!$B$7),0,MAX(0,$E931-MAX(0,SUMIFS(Тех_Движение!$G$2:$G$5111,Тех_Движение!$D$2:$D$5111,$C931,Тех_Движение!$B$2:$B$5111,"&lt;="&amp;Q$3)-$F931)))</f>
        <v/>
      </c>
      <c r="R931" s="54">
        <f>IF($B931="","",SUM($K931:$Q931))</f>
        <v/>
      </c>
      <c r="S931" s="56">
        <f>IF($B931="","",VLOOKUP($C931,Настройки!$A$11:$L$17,9,FALSE))</f>
        <v/>
      </c>
      <c r="T931" s="56">
        <f>IF($B931="","",$R931*$S931)</f>
        <v/>
      </c>
    </row>
    <row r="932">
      <c r="A932" s="20">
        <f>Тех_Движение!$A$929</f>
        <v/>
      </c>
      <c r="B932" s="20">
        <f>IF(Тех_Движение!$F$929&gt;0,Тех_Движение!$I$929,"")</f>
        <v/>
      </c>
      <c r="C932" s="20">
        <f>IF($B932="","",Тех_Движение!$D$929)</f>
        <v/>
      </c>
      <c r="D932" s="42">
        <f>IF($B932="","",Тех_Движение!$B$929)</f>
        <v/>
      </c>
      <c r="E932" s="54">
        <f>IF($B932="","",Тех_Движение!$F$929)</f>
        <v/>
      </c>
      <c r="F932" s="54">
        <f>IF($B932="","",SUMIFS($E$5:$E931,$C$5:$C931,$C932))</f>
        <v/>
      </c>
      <c r="G932" s="54">
        <f>IF($B932="","",MAX(0,$E932-MAX(0,SUMIFS(Тех_Движение!$G$2:$G$5111,Тех_Движение!$D$2:$D$5111,$C932,Тех_Движение!$B$2:$B$5111,"&lt;="&amp;Настройки!$B$5-1)-$F932)))</f>
        <v/>
      </c>
      <c r="H932" s="54">
        <f>IF($B932="","",IF(AND($D932&gt;=Настройки!$B$5,$D932&lt;=Настройки!$B$6),$E932,0))</f>
        <v/>
      </c>
      <c r="I932" s="54">
        <f>IF($B932="","",$G932+$H932-$J932)</f>
        <v/>
      </c>
      <c r="J932" s="54">
        <f>IF($B932="","",MAX(0,$E932-MAX(0,SUMIFS(Тех_Движение!$G$2:$G$5111,Тех_Движение!$D$2:$D$5111,$C932,Тех_Движение!$B$2:$B$5111,"&lt;="&amp;Настройки!$B$6)-$F932)))</f>
        <v/>
      </c>
      <c r="K932" s="54">
        <f>IF(OR($B932="",K$3&lt;$D932+Настройки!$B$7),0,MAX(0,$E932-MAX(0,SUMIFS(Тех_Движение!$G$2:$G$5111,Тех_Движение!$D$2:$D$5111,$C932,Тех_Движение!$B$2:$B$5111,"&lt;="&amp;K$3)-$F932)))</f>
        <v/>
      </c>
      <c r="L932" s="54">
        <f>IF(OR($B932="",L$3&lt;$D932+Настройки!$B$7),0,MAX(0,$E932-MAX(0,SUMIFS(Тех_Движение!$G$2:$G$5111,Тех_Движение!$D$2:$D$5111,$C932,Тех_Движение!$B$2:$B$5111,"&lt;="&amp;L$3)-$F932)))</f>
        <v/>
      </c>
      <c r="M932" s="54">
        <f>IF(OR($B932="",M$3&lt;$D932+Настройки!$B$7),0,MAX(0,$E932-MAX(0,SUMIFS(Тех_Движение!$G$2:$G$5111,Тех_Движение!$D$2:$D$5111,$C932,Тех_Движение!$B$2:$B$5111,"&lt;="&amp;M$3)-$F932)))</f>
        <v/>
      </c>
      <c r="N932" s="54">
        <f>IF(OR($B932="",N$3&lt;$D932+Настройки!$B$7),0,MAX(0,$E932-MAX(0,SUMIFS(Тех_Движение!$G$2:$G$5111,Тех_Движение!$D$2:$D$5111,$C932,Тех_Движение!$B$2:$B$5111,"&lt;="&amp;N$3)-$F932)))</f>
        <v/>
      </c>
      <c r="O932" s="54">
        <f>IF(OR($B932="",O$3&lt;$D932+Настройки!$B$7),0,MAX(0,$E932-MAX(0,SUMIFS(Тех_Движение!$G$2:$G$5111,Тех_Движение!$D$2:$D$5111,$C932,Тех_Движение!$B$2:$B$5111,"&lt;="&amp;O$3)-$F932)))</f>
        <v/>
      </c>
      <c r="P932" s="54">
        <f>IF(OR($B932="",P$3&lt;$D932+Настройки!$B$7),0,MAX(0,$E932-MAX(0,SUMIFS(Тех_Движение!$G$2:$G$5111,Тех_Движение!$D$2:$D$5111,$C932,Тех_Движение!$B$2:$B$5111,"&lt;="&amp;P$3)-$F932)))</f>
        <v/>
      </c>
      <c r="Q932" s="54">
        <f>IF(OR($B932="",Q$3&lt;$D932+Настройки!$B$7),0,MAX(0,$E932-MAX(0,SUMIFS(Тех_Движение!$G$2:$G$5111,Тех_Движение!$D$2:$D$5111,$C932,Тех_Движение!$B$2:$B$5111,"&lt;="&amp;Q$3)-$F932)))</f>
        <v/>
      </c>
      <c r="R932" s="54">
        <f>IF($B932="","",SUM($K932:$Q932))</f>
        <v/>
      </c>
      <c r="S932" s="56">
        <f>IF($B932="","",VLOOKUP($C932,Настройки!$A$11:$L$17,9,FALSE))</f>
        <v/>
      </c>
      <c r="T932" s="56">
        <f>IF($B932="","",$R932*$S932)</f>
        <v/>
      </c>
    </row>
    <row r="933">
      <c r="A933" s="20">
        <f>Тех_Движение!$A$930</f>
        <v/>
      </c>
      <c r="B933" s="20">
        <f>IF(Тех_Движение!$F$930&gt;0,Тех_Движение!$I$930,"")</f>
        <v/>
      </c>
      <c r="C933" s="20">
        <f>IF($B933="","",Тех_Движение!$D$930)</f>
        <v/>
      </c>
      <c r="D933" s="42">
        <f>IF($B933="","",Тех_Движение!$B$930)</f>
        <v/>
      </c>
      <c r="E933" s="54">
        <f>IF($B933="","",Тех_Движение!$F$930)</f>
        <v/>
      </c>
      <c r="F933" s="54">
        <f>IF($B933="","",SUMIFS($E$5:$E932,$C$5:$C932,$C933))</f>
        <v/>
      </c>
      <c r="G933" s="54">
        <f>IF($B933="","",MAX(0,$E933-MAX(0,SUMIFS(Тех_Движение!$G$2:$G$5111,Тех_Движение!$D$2:$D$5111,$C933,Тех_Движение!$B$2:$B$5111,"&lt;="&amp;Настройки!$B$5-1)-$F933)))</f>
        <v/>
      </c>
      <c r="H933" s="54">
        <f>IF($B933="","",IF(AND($D933&gt;=Настройки!$B$5,$D933&lt;=Настройки!$B$6),$E933,0))</f>
        <v/>
      </c>
      <c r="I933" s="54">
        <f>IF($B933="","",$G933+$H933-$J933)</f>
        <v/>
      </c>
      <c r="J933" s="54">
        <f>IF($B933="","",MAX(0,$E933-MAX(0,SUMIFS(Тех_Движение!$G$2:$G$5111,Тех_Движение!$D$2:$D$5111,$C933,Тех_Движение!$B$2:$B$5111,"&lt;="&amp;Настройки!$B$6)-$F933)))</f>
        <v/>
      </c>
      <c r="K933" s="54">
        <f>IF(OR($B933="",K$3&lt;$D933+Настройки!$B$7),0,MAX(0,$E933-MAX(0,SUMIFS(Тех_Движение!$G$2:$G$5111,Тех_Движение!$D$2:$D$5111,$C933,Тех_Движение!$B$2:$B$5111,"&lt;="&amp;K$3)-$F933)))</f>
        <v/>
      </c>
      <c r="L933" s="54">
        <f>IF(OR($B933="",L$3&lt;$D933+Настройки!$B$7),0,MAX(0,$E933-MAX(0,SUMIFS(Тех_Движение!$G$2:$G$5111,Тех_Движение!$D$2:$D$5111,$C933,Тех_Движение!$B$2:$B$5111,"&lt;="&amp;L$3)-$F933)))</f>
        <v/>
      </c>
      <c r="M933" s="54">
        <f>IF(OR($B933="",M$3&lt;$D933+Настройки!$B$7),0,MAX(0,$E933-MAX(0,SUMIFS(Тех_Движение!$G$2:$G$5111,Тех_Движение!$D$2:$D$5111,$C933,Тех_Движение!$B$2:$B$5111,"&lt;="&amp;M$3)-$F933)))</f>
        <v/>
      </c>
      <c r="N933" s="54">
        <f>IF(OR($B933="",N$3&lt;$D933+Настройки!$B$7),0,MAX(0,$E933-MAX(0,SUMIFS(Тех_Движение!$G$2:$G$5111,Тех_Движение!$D$2:$D$5111,$C933,Тех_Движение!$B$2:$B$5111,"&lt;="&amp;N$3)-$F933)))</f>
        <v/>
      </c>
      <c r="O933" s="54">
        <f>IF(OR($B933="",O$3&lt;$D933+Настройки!$B$7),0,MAX(0,$E933-MAX(0,SUMIFS(Тех_Движение!$G$2:$G$5111,Тех_Движение!$D$2:$D$5111,$C933,Тех_Движение!$B$2:$B$5111,"&lt;="&amp;O$3)-$F933)))</f>
        <v/>
      </c>
      <c r="P933" s="54">
        <f>IF(OR($B933="",P$3&lt;$D933+Настройки!$B$7),0,MAX(0,$E933-MAX(0,SUMIFS(Тех_Движение!$G$2:$G$5111,Тех_Движение!$D$2:$D$5111,$C933,Тех_Движение!$B$2:$B$5111,"&lt;="&amp;P$3)-$F933)))</f>
        <v/>
      </c>
      <c r="Q933" s="54">
        <f>IF(OR($B933="",Q$3&lt;$D933+Настройки!$B$7),0,MAX(0,$E933-MAX(0,SUMIFS(Тех_Движение!$G$2:$G$5111,Тех_Движение!$D$2:$D$5111,$C933,Тех_Движение!$B$2:$B$5111,"&lt;="&amp;Q$3)-$F933)))</f>
        <v/>
      </c>
      <c r="R933" s="54">
        <f>IF($B933="","",SUM($K933:$Q933))</f>
        <v/>
      </c>
      <c r="S933" s="56">
        <f>IF($B933="","",VLOOKUP($C933,Настройки!$A$11:$L$17,9,FALSE))</f>
        <v/>
      </c>
      <c r="T933" s="56">
        <f>IF($B933="","",$R933*$S933)</f>
        <v/>
      </c>
    </row>
    <row r="934">
      <c r="A934" s="20">
        <f>Тех_Движение!$A$931</f>
        <v/>
      </c>
      <c r="B934" s="20">
        <f>IF(Тех_Движение!$F$931&gt;0,Тех_Движение!$I$931,"")</f>
        <v/>
      </c>
      <c r="C934" s="20">
        <f>IF($B934="","",Тех_Движение!$D$931)</f>
        <v/>
      </c>
      <c r="D934" s="42">
        <f>IF($B934="","",Тех_Движение!$B$931)</f>
        <v/>
      </c>
      <c r="E934" s="54">
        <f>IF($B934="","",Тех_Движение!$F$931)</f>
        <v/>
      </c>
      <c r="F934" s="54">
        <f>IF($B934="","",SUMIFS($E$5:$E933,$C$5:$C933,$C934))</f>
        <v/>
      </c>
      <c r="G934" s="54">
        <f>IF($B934="","",MAX(0,$E934-MAX(0,SUMIFS(Тех_Движение!$G$2:$G$5111,Тех_Движение!$D$2:$D$5111,$C934,Тех_Движение!$B$2:$B$5111,"&lt;="&amp;Настройки!$B$5-1)-$F934)))</f>
        <v/>
      </c>
      <c r="H934" s="54">
        <f>IF($B934="","",IF(AND($D934&gt;=Настройки!$B$5,$D934&lt;=Настройки!$B$6),$E934,0))</f>
        <v/>
      </c>
      <c r="I934" s="54">
        <f>IF($B934="","",$G934+$H934-$J934)</f>
        <v/>
      </c>
      <c r="J934" s="54">
        <f>IF($B934="","",MAX(0,$E934-MAX(0,SUMIFS(Тех_Движение!$G$2:$G$5111,Тех_Движение!$D$2:$D$5111,$C934,Тех_Движение!$B$2:$B$5111,"&lt;="&amp;Настройки!$B$6)-$F934)))</f>
        <v/>
      </c>
      <c r="K934" s="54">
        <f>IF(OR($B934="",K$3&lt;$D934+Настройки!$B$7),0,MAX(0,$E934-MAX(0,SUMIFS(Тех_Движение!$G$2:$G$5111,Тех_Движение!$D$2:$D$5111,$C934,Тех_Движение!$B$2:$B$5111,"&lt;="&amp;K$3)-$F934)))</f>
        <v/>
      </c>
      <c r="L934" s="54">
        <f>IF(OR($B934="",L$3&lt;$D934+Настройки!$B$7),0,MAX(0,$E934-MAX(0,SUMIFS(Тех_Движение!$G$2:$G$5111,Тех_Движение!$D$2:$D$5111,$C934,Тех_Движение!$B$2:$B$5111,"&lt;="&amp;L$3)-$F934)))</f>
        <v/>
      </c>
      <c r="M934" s="54">
        <f>IF(OR($B934="",M$3&lt;$D934+Настройки!$B$7),0,MAX(0,$E934-MAX(0,SUMIFS(Тех_Движение!$G$2:$G$5111,Тех_Движение!$D$2:$D$5111,$C934,Тех_Движение!$B$2:$B$5111,"&lt;="&amp;M$3)-$F934)))</f>
        <v/>
      </c>
      <c r="N934" s="54">
        <f>IF(OR($B934="",N$3&lt;$D934+Настройки!$B$7),0,MAX(0,$E934-MAX(0,SUMIFS(Тех_Движение!$G$2:$G$5111,Тех_Движение!$D$2:$D$5111,$C934,Тех_Движение!$B$2:$B$5111,"&lt;="&amp;N$3)-$F934)))</f>
        <v/>
      </c>
      <c r="O934" s="54">
        <f>IF(OR($B934="",O$3&lt;$D934+Настройки!$B$7),0,MAX(0,$E934-MAX(0,SUMIFS(Тех_Движение!$G$2:$G$5111,Тех_Движение!$D$2:$D$5111,$C934,Тех_Движение!$B$2:$B$5111,"&lt;="&amp;O$3)-$F934)))</f>
        <v/>
      </c>
      <c r="P934" s="54">
        <f>IF(OR($B934="",P$3&lt;$D934+Настройки!$B$7),0,MAX(0,$E934-MAX(0,SUMIFS(Тех_Движение!$G$2:$G$5111,Тех_Движение!$D$2:$D$5111,$C934,Тех_Движение!$B$2:$B$5111,"&lt;="&amp;P$3)-$F934)))</f>
        <v/>
      </c>
      <c r="Q934" s="54">
        <f>IF(OR($B934="",Q$3&lt;$D934+Настройки!$B$7),0,MAX(0,$E934-MAX(0,SUMIFS(Тех_Движение!$G$2:$G$5111,Тех_Движение!$D$2:$D$5111,$C934,Тех_Движение!$B$2:$B$5111,"&lt;="&amp;Q$3)-$F934)))</f>
        <v/>
      </c>
      <c r="R934" s="54">
        <f>IF($B934="","",SUM($K934:$Q934))</f>
        <v/>
      </c>
      <c r="S934" s="56">
        <f>IF($B934="","",VLOOKUP($C934,Настройки!$A$11:$L$17,9,FALSE))</f>
        <v/>
      </c>
      <c r="T934" s="56">
        <f>IF($B934="","",$R934*$S934)</f>
        <v/>
      </c>
    </row>
    <row r="935">
      <c r="A935" s="20">
        <f>Тех_Движение!$A$932</f>
        <v/>
      </c>
      <c r="B935" s="20">
        <f>IF(Тех_Движение!$F$932&gt;0,Тех_Движение!$I$932,"")</f>
        <v/>
      </c>
      <c r="C935" s="20">
        <f>IF($B935="","",Тех_Движение!$D$932)</f>
        <v/>
      </c>
      <c r="D935" s="42">
        <f>IF($B935="","",Тех_Движение!$B$932)</f>
        <v/>
      </c>
      <c r="E935" s="54">
        <f>IF($B935="","",Тех_Движение!$F$932)</f>
        <v/>
      </c>
      <c r="F935" s="54">
        <f>IF($B935="","",SUMIFS($E$5:$E934,$C$5:$C934,$C935))</f>
        <v/>
      </c>
      <c r="G935" s="54">
        <f>IF($B935="","",MAX(0,$E935-MAX(0,SUMIFS(Тех_Движение!$G$2:$G$5111,Тех_Движение!$D$2:$D$5111,$C935,Тех_Движение!$B$2:$B$5111,"&lt;="&amp;Настройки!$B$5-1)-$F935)))</f>
        <v/>
      </c>
      <c r="H935" s="54">
        <f>IF($B935="","",IF(AND($D935&gt;=Настройки!$B$5,$D935&lt;=Настройки!$B$6),$E935,0))</f>
        <v/>
      </c>
      <c r="I935" s="54">
        <f>IF($B935="","",$G935+$H935-$J935)</f>
        <v/>
      </c>
      <c r="J935" s="54">
        <f>IF($B935="","",MAX(0,$E935-MAX(0,SUMIFS(Тех_Движение!$G$2:$G$5111,Тех_Движение!$D$2:$D$5111,$C935,Тех_Движение!$B$2:$B$5111,"&lt;="&amp;Настройки!$B$6)-$F935)))</f>
        <v/>
      </c>
      <c r="K935" s="54">
        <f>IF(OR($B935="",K$3&lt;$D935+Настройки!$B$7),0,MAX(0,$E935-MAX(0,SUMIFS(Тех_Движение!$G$2:$G$5111,Тех_Движение!$D$2:$D$5111,$C935,Тех_Движение!$B$2:$B$5111,"&lt;="&amp;K$3)-$F935)))</f>
        <v/>
      </c>
      <c r="L935" s="54">
        <f>IF(OR($B935="",L$3&lt;$D935+Настройки!$B$7),0,MAX(0,$E935-MAX(0,SUMIFS(Тех_Движение!$G$2:$G$5111,Тех_Движение!$D$2:$D$5111,$C935,Тех_Движение!$B$2:$B$5111,"&lt;="&amp;L$3)-$F935)))</f>
        <v/>
      </c>
      <c r="M935" s="54">
        <f>IF(OR($B935="",M$3&lt;$D935+Настройки!$B$7),0,MAX(0,$E935-MAX(0,SUMIFS(Тех_Движение!$G$2:$G$5111,Тех_Движение!$D$2:$D$5111,$C935,Тех_Движение!$B$2:$B$5111,"&lt;="&amp;M$3)-$F935)))</f>
        <v/>
      </c>
      <c r="N935" s="54">
        <f>IF(OR($B935="",N$3&lt;$D935+Настройки!$B$7),0,MAX(0,$E935-MAX(0,SUMIFS(Тех_Движение!$G$2:$G$5111,Тех_Движение!$D$2:$D$5111,$C935,Тех_Движение!$B$2:$B$5111,"&lt;="&amp;N$3)-$F935)))</f>
        <v/>
      </c>
      <c r="O935" s="54">
        <f>IF(OR($B935="",O$3&lt;$D935+Настройки!$B$7),0,MAX(0,$E935-MAX(0,SUMIFS(Тех_Движение!$G$2:$G$5111,Тех_Движение!$D$2:$D$5111,$C935,Тех_Движение!$B$2:$B$5111,"&lt;="&amp;O$3)-$F935)))</f>
        <v/>
      </c>
      <c r="P935" s="54">
        <f>IF(OR($B935="",P$3&lt;$D935+Настройки!$B$7),0,MAX(0,$E935-MAX(0,SUMIFS(Тех_Движение!$G$2:$G$5111,Тех_Движение!$D$2:$D$5111,$C935,Тех_Движение!$B$2:$B$5111,"&lt;="&amp;P$3)-$F935)))</f>
        <v/>
      </c>
      <c r="Q935" s="54">
        <f>IF(OR($B935="",Q$3&lt;$D935+Настройки!$B$7),0,MAX(0,$E935-MAX(0,SUMIFS(Тех_Движение!$G$2:$G$5111,Тех_Движение!$D$2:$D$5111,$C935,Тех_Движение!$B$2:$B$5111,"&lt;="&amp;Q$3)-$F935)))</f>
        <v/>
      </c>
      <c r="R935" s="54">
        <f>IF($B935="","",SUM($K935:$Q935))</f>
        <v/>
      </c>
      <c r="S935" s="56">
        <f>IF($B935="","",VLOOKUP($C935,Настройки!$A$11:$L$17,9,FALSE))</f>
        <v/>
      </c>
      <c r="T935" s="56">
        <f>IF($B935="","",$R935*$S935)</f>
        <v/>
      </c>
    </row>
    <row r="936">
      <c r="A936" s="20">
        <f>Тех_Движение!$A$933</f>
        <v/>
      </c>
      <c r="B936" s="20">
        <f>IF(Тех_Движение!$F$933&gt;0,Тех_Движение!$I$933,"")</f>
        <v/>
      </c>
      <c r="C936" s="20">
        <f>IF($B936="","",Тех_Движение!$D$933)</f>
        <v/>
      </c>
      <c r="D936" s="42">
        <f>IF($B936="","",Тех_Движение!$B$933)</f>
        <v/>
      </c>
      <c r="E936" s="54">
        <f>IF($B936="","",Тех_Движение!$F$933)</f>
        <v/>
      </c>
      <c r="F936" s="54">
        <f>IF($B936="","",SUMIFS($E$5:$E935,$C$5:$C935,$C936))</f>
        <v/>
      </c>
      <c r="G936" s="54">
        <f>IF($B936="","",MAX(0,$E936-MAX(0,SUMIFS(Тех_Движение!$G$2:$G$5111,Тех_Движение!$D$2:$D$5111,$C936,Тех_Движение!$B$2:$B$5111,"&lt;="&amp;Настройки!$B$5-1)-$F936)))</f>
        <v/>
      </c>
      <c r="H936" s="54">
        <f>IF($B936="","",IF(AND($D936&gt;=Настройки!$B$5,$D936&lt;=Настройки!$B$6),$E936,0))</f>
        <v/>
      </c>
      <c r="I936" s="54">
        <f>IF($B936="","",$G936+$H936-$J936)</f>
        <v/>
      </c>
      <c r="J936" s="54">
        <f>IF($B936="","",MAX(0,$E936-MAX(0,SUMIFS(Тех_Движение!$G$2:$G$5111,Тех_Движение!$D$2:$D$5111,$C936,Тех_Движение!$B$2:$B$5111,"&lt;="&amp;Настройки!$B$6)-$F936)))</f>
        <v/>
      </c>
      <c r="K936" s="54">
        <f>IF(OR($B936="",K$3&lt;$D936+Настройки!$B$7),0,MAX(0,$E936-MAX(0,SUMIFS(Тех_Движение!$G$2:$G$5111,Тех_Движение!$D$2:$D$5111,$C936,Тех_Движение!$B$2:$B$5111,"&lt;="&amp;K$3)-$F936)))</f>
        <v/>
      </c>
      <c r="L936" s="54">
        <f>IF(OR($B936="",L$3&lt;$D936+Настройки!$B$7),0,MAX(0,$E936-MAX(0,SUMIFS(Тех_Движение!$G$2:$G$5111,Тех_Движение!$D$2:$D$5111,$C936,Тех_Движение!$B$2:$B$5111,"&lt;="&amp;L$3)-$F936)))</f>
        <v/>
      </c>
      <c r="M936" s="54">
        <f>IF(OR($B936="",M$3&lt;$D936+Настройки!$B$7),0,MAX(0,$E936-MAX(0,SUMIFS(Тех_Движение!$G$2:$G$5111,Тех_Движение!$D$2:$D$5111,$C936,Тех_Движение!$B$2:$B$5111,"&lt;="&amp;M$3)-$F936)))</f>
        <v/>
      </c>
      <c r="N936" s="54">
        <f>IF(OR($B936="",N$3&lt;$D936+Настройки!$B$7),0,MAX(0,$E936-MAX(0,SUMIFS(Тех_Движение!$G$2:$G$5111,Тех_Движение!$D$2:$D$5111,$C936,Тех_Движение!$B$2:$B$5111,"&lt;="&amp;N$3)-$F936)))</f>
        <v/>
      </c>
      <c r="O936" s="54">
        <f>IF(OR($B936="",O$3&lt;$D936+Настройки!$B$7),0,MAX(0,$E936-MAX(0,SUMIFS(Тех_Движение!$G$2:$G$5111,Тех_Движение!$D$2:$D$5111,$C936,Тех_Движение!$B$2:$B$5111,"&lt;="&amp;O$3)-$F936)))</f>
        <v/>
      </c>
      <c r="P936" s="54">
        <f>IF(OR($B936="",P$3&lt;$D936+Настройки!$B$7),0,MAX(0,$E936-MAX(0,SUMIFS(Тех_Движение!$G$2:$G$5111,Тех_Движение!$D$2:$D$5111,$C936,Тех_Движение!$B$2:$B$5111,"&lt;="&amp;P$3)-$F936)))</f>
        <v/>
      </c>
      <c r="Q936" s="54">
        <f>IF(OR($B936="",Q$3&lt;$D936+Настройки!$B$7),0,MAX(0,$E936-MAX(0,SUMIFS(Тех_Движение!$G$2:$G$5111,Тех_Движение!$D$2:$D$5111,$C936,Тех_Движение!$B$2:$B$5111,"&lt;="&amp;Q$3)-$F936)))</f>
        <v/>
      </c>
      <c r="R936" s="54">
        <f>IF($B936="","",SUM($K936:$Q936))</f>
        <v/>
      </c>
      <c r="S936" s="56">
        <f>IF($B936="","",VLOOKUP($C936,Настройки!$A$11:$L$17,9,FALSE))</f>
        <v/>
      </c>
      <c r="T936" s="56">
        <f>IF($B936="","",$R936*$S936)</f>
        <v/>
      </c>
    </row>
    <row r="937">
      <c r="A937" s="20">
        <f>Тех_Движение!$A$934</f>
        <v/>
      </c>
      <c r="B937" s="20">
        <f>IF(Тех_Движение!$F$934&gt;0,Тех_Движение!$I$934,"")</f>
        <v/>
      </c>
      <c r="C937" s="20">
        <f>IF($B937="","",Тех_Движение!$D$934)</f>
        <v/>
      </c>
      <c r="D937" s="42">
        <f>IF($B937="","",Тех_Движение!$B$934)</f>
        <v/>
      </c>
      <c r="E937" s="54">
        <f>IF($B937="","",Тех_Движение!$F$934)</f>
        <v/>
      </c>
      <c r="F937" s="54">
        <f>IF($B937="","",SUMIFS($E$5:$E936,$C$5:$C936,$C937))</f>
        <v/>
      </c>
      <c r="G937" s="54">
        <f>IF($B937="","",MAX(0,$E937-MAX(0,SUMIFS(Тех_Движение!$G$2:$G$5111,Тех_Движение!$D$2:$D$5111,$C937,Тех_Движение!$B$2:$B$5111,"&lt;="&amp;Настройки!$B$5-1)-$F937)))</f>
        <v/>
      </c>
      <c r="H937" s="54">
        <f>IF($B937="","",IF(AND($D937&gt;=Настройки!$B$5,$D937&lt;=Настройки!$B$6),$E937,0))</f>
        <v/>
      </c>
      <c r="I937" s="54">
        <f>IF($B937="","",$G937+$H937-$J937)</f>
        <v/>
      </c>
      <c r="J937" s="54">
        <f>IF($B937="","",MAX(0,$E937-MAX(0,SUMIFS(Тех_Движение!$G$2:$G$5111,Тех_Движение!$D$2:$D$5111,$C937,Тех_Движение!$B$2:$B$5111,"&lt;="&amp;Настройки!$B$6)-$F937)))</f>
        <v/>
      </c>
      <c r="K937" s="54">
        <f>IF(OR($B937="",K$3&lt;$D937+Настройки!$B$7),0,MAX(0,$E937-MAX(0,SUMIFS(Тех_Движение!$G$2:$G$5111,Тех_Движение!$D$2:$D$5111,$C937,Тех_Движение!$B$2:$B$5111,"&lt;="&amp;K$3)-$F937)))</f>
        <v/>
      </c>
      <c r="L937" s="54">
        <f>IF(OR($B937="",L$3&lt;$D937+Настройки!$B$7),0,MAX(0,$E937-MAX(0,SUMIFS(Тех_Движение!$G$2:$G$5111,Тех_Движение!$D$2:$D$5111,$C937,Тех_Движение!$B$2:$B$5111,"&lt;="&amp;L$3)-$F937)))</f>
        <v/>
      </c>
      <c r="M937" s="54">
        <f>IF(OR($B937="",M$3&lt;$D937+Настройки!$B$7),0,MAX(0,$E937-MAX(0,SUMIFS(Тех_Движение!$G$2:$G$5111,Тех_Движение!$D$2:$D$5111,$C937,Тех_Движение!$B$2:$B$5111,"&lt;="&amp;M$3)-$F937)))</f>
        <v/>
      </c>
      <c r="N937" s="54">
        <f>IF(OR($B937="",N$3&lt;$D937+Настройки!$B$7),0,MAX(0,$E937-MAX(0,SUMIFS(Тех_Движение!$G$2:$G$5111,Тех_Движение!$D$2:$D$5111,$C937,Тех_Движение!$B$2:$B$5111,"&lt;="&amp;N$3)-$F937)))</f>
        <v/>
      </c>
      <c r="O937" s="54">
        <f>IF(OR($B937="",O$3&lt;$D937+Настройки!$B$7),0,MAX(0,$E937-MAX(0,SUMIFS(Тех_Движение!$G$2:$G$5111,Тех_Движение!$D$2:$D$5111,$C937,Тех_Движение!$B$2:$B$5111,"&lt;="&amp;O$3)-$F937)))</f>
        <v/>
      </c>
      <c r="P937" s="54">
        <f>IF(OR($B937="",P$3&lt;$D937+Настройки!$B$7),0,MAX(0,$E937-MAX(0,SUMIFS(Тех_Движение!$G$2:$G$5111,Тех_Движение!$D$2:$D$5111,$C937,Тех_Движение!$B$2:$B$5111,"&lt;="&amp;P$3)-$F937)))</f>
        <v/>
      </c>
      <c r="Q937" s="54">
        <f>IF(OR($B937="",Q$3&lt;$D937+Настройки!$B$7),0,MAX(0,$E937-MAX(0,SUMIFS(Тех_Движение!$G$2:$G$5111,Тех_Движение!$D$2:$D$5111,$C937,Тех_Движение!$B$2:$B$5111,"&lt;="&amp;Q$3)-$F937)))</f>
        <v/>
      </c>
      <c r="R937" s="54">
        <f>IF($B937="","",SUM($K937:$Q937))</f>
        <v/>
      </c>
      <c r="S937" s="56">
        <f>IF($B937="","",VLOOKUP($C937,Настройки!$A$11:$L$17,9,FALSE))</f>
        <v/>
      </c>
      <c r="T937" s="56">
        <f>IF($B937="","",$R937*$S937)</f>
        <v/>
      </c>
    </row>
    <row r="938">
      <c r="A938" s="20">
        <f>Тех_Движение!$A$935</f>
        <v/>
      </c>
      <c r="B938" s="20">
        <f>IF(Тех_Движение!$F$935&gt;0,Тех_Движение!$I$935,"")</f>
        <v/>
      </c>
      <c r="C938" s="20">
        <f>IF($B938="","",Тех_Движение!$D$935)</f>
        <v/>
      </c>
      <c r="D938" s="42">
        <f>IF($B938="","",Тех_Движение!$B$935)</f>
        <v/>
      </c>
      <c r="E938" s="54">
        <f>IF($B938="","",Тех_Движение!$F$935)</f>
        <v/>
      </c>
      <c r="F938" s="54">
        <f>IF($B938="","",SUMIFS($E$5:$E937,$C$5:$C937,$C938))</f>
        <v/>
      </c>
      <c r="G938" s="54">
        <f>IF($B938="","",MAX(0,$E938-MAX(0,SUMIFS(Тех_Движение!$G$2:$G$5111,Тех_Движение!$D$2:$D$5111,$C938,Тех_Движение!$B$2:$B$5111,"&lt;="&amp;Настройки!$B$5-1)-$F938)))</f>
        <v/>
      </c>
      <c r="H938" s="54">
        <f>IF($B938="","",IF(AND($D938&gt;=Настройки!$B$5,$D938&lt;=Настройки!$B$6),$E938,0))</f>
        <v/>
      </c>
      <c r="I938" s="54">
        <f>IF($B938="","",$G938+$H938-$J938)</f>
        <v/>
      </c>
      <c r="J938" s="54">
        <f>IF($B938="","",MAX(0,$E938-MAX(0,SUMIFS(Тех_Движение!$G$2:$G$5111,Тех_Движение!$D$2:$D$5111,$C938,Тех_Движение!$B$2:$B$5111,"&lt;="&amp;Настройки!$B$6)-$F938)))</f>
        <v/>
      </c>
      <c r="K938" s="54">
        <f>IF(OR($B938="",K$3&lt;$D938+Настройки!$B$7),0,MAX(0,$E938-MAX(0,SUMIFS(Тех_Движение!$G$2:$G$5111,Тех_Движение!$D$2:$D$5111,$C938,Тех_Движение!$B$2:$B$5111,"&lt;="&amp;K$3)-$F938)))</f>
        <v/>
      </c>
      <c r="L938" s="54">
        <f>IF(OR($B938="",L$3&lt;$D938+Настройки!$B$7),0,MAX(0,$E938-MAX(0,SUMIFS(Тех_Движение!$G$2:$G$5111,Тех_Движение!$D$2:$D$5111,$C938,Тех_Движение!$B$2:$B$5111,"&lt;="&amp;L$3)-$F938)))</f>
        <v/>
      </c>
      <c r="M938" s="54">
        <f>IF(OR($B938="",M$3&lt;$D938+Настройки!$B$7),0,MAX(0,$E938-MAX(0,SUMIFS(Тех_Движение!$G$2:$G$5111,Тех_Движение!$D$2:$D$5111,$C938,Тех_Движение!$B$2:$B$5111,"&lt;="&amp;M$3)-$F938)))</f>
        <v/>
      </c>
      <c r="N938" s="54">
        <f>IF(OR($B938="",N$3&lt;$D938+Настройки!$B$7),0,MAX(0,$E938-MAX(0,SUMIFS(Тех_Движение!$G$2:$G$5111,Тех_Движение!$D$2:$D$5111,$C938,Тех_Движение!$B$2:$B$5111,"&lt;="&amp;N$3)-$F938)))</f>
        <v/>
      </c>
      <c r="O938" s="54">
        <f>IF(OR($B938="",O$3&lt;$D938+Настройки!$B$7),0,MAX(0,$E938-MAX(0,SUMIFS(Тех_Движение!$G$2:$G$5111,Тех_Движение!$D$2:$D$5111,$C938,Тех_Движение!$B$2:$B$5111,"&lt;="&amp;O$3)-$F938)))</f>
        <v/>
      </c>
      <c r="P938" s="54">
        <f>IF(OR($B938="",P$3&lt;$D938+Настройки!$B$7),0,MAX(0,$E938-MAX(0,SUMIFS(Тех_Движение!$G$2:$G$5111,Тех_Движение!$D$2:$D$5111,$C938,Тех_Движение!$B$2:$B$5111,"&lt;="&amp;P$3)-$F938)))</f>
        <v/>
      </c>
      <c r="Q938" s="54">
        <f>IF(OR($B938="",Q$3&lt;$D938+Настройки!$B$7),0,MAX(0,$E938-MAX(0,SUMIFS(Тех_Движение!$G$2:$G$5111,Тех_Движение!$D$2:$D$5111,$C938,Тех_Движение!$B$2:$B$5111,"&lt;="&amp;Q$3)-$F938)))</f>
        <v/>
      </c>
      <c r="R938" s="54">
        <f>IF($B938="","",SUM($K938:$Q938))</f>
        <v/>
      </c>
      <c r="S938" s="56">
        <f>IF($B938="","",VLOOKUP($C938,Настройки!$A$11:$L$17,9,FALSE))</f>
        <v/>
      </c>
      <c r="T938" s="56">
        <f>IF($B938="","",$R938*$S938)</f>
        <v/>
      </c>
    </row>
    <row r="939">
      <c r="A939" s="20">
        <f>Тех_Движение!$A$936</f>
        <v/>
      </c>
      <c r="B939" s="20">
        <f>IF(Тех_Движение!$F$936&gt;0,Тех_Движение!$I$936,"")</f>
        <v/>
      </c>
      <c r="C939" s="20">
        <f>IF($B939="","",Тех_Движение!$D$936)</f>
        <v/>
      </c>
      <c r="D939" s="42">
        <f>IF($B939="","",Тех_Движение!$B$936)</f>
        <v/>
      </c>
      <c r="E939" s="54">
        <f>IF($B939="","",Тех_Движение!$F$936)</f>
        <v/>
      </c>
      <c r="F939" s="54">
        <f>IF($B939="","",SUMIFS($E$5:$E938,$C$5:$C938,$C939))</f>
        <v/>
      </c>
      <c r="G939" s="54">
        <f>IF($B939="","",MAX(0,$E939-MAX(0,SUMIFS(Тех_Движение!$G$2:$G$5111,Тех_Движение!$D$2:$D$5111,$C939,Тех_Движение!$B$2:$B$5111,"&lt;="&amp;Настройки!$B$5-1)-$F939)))</f>
        <v/>
      </c>
      <c r="H939" s="54">
        <f>IF($B939="","",IF(AND($D939&gt;=Настройки!$B$5,$D939&lt;=Настройки!$B$6),$E939,0))</f>
        <v/>
      </c>
      <c r="I939" s="54">
        <f>IF($B939="","",$G939+$H939-$J939)</f>
        <v/>
      </c>
      <c r="J939" s="54">
        <f>IF($B939="","",MAX(0,$E939-MAX(0,SUMIFS(Тех_Движение!$G$2:$G$5111,Тех_Движение!$D$2:$D$5111,$C939,Тех_Движение!$B$2:$B$5111,"&lt;="&amp;Настройки!$B$6)-$F939)))</f>
        <v/>
      </c>
      <c r="K939" s="54">
        <f>IF(OR($B939="",K$3&lt;$D939+Настройки!$B$7),0,MAX(0,$E939-MAX(0,SUMIFS(Тех_Движение!$G$2:$G$5111,Тех_Движение!$D$2:$D$5111,$C939,Тех_Движение!$B$2:$B$5111,"&lt;="&amp;K$3)-$F939)))</f>
        <v/>
      </c>
      <c r="L939" s="54">
        <f>IF(OR($B939="",L$3&lt;$D939+Настройки!$B$7),0,MAX(0,$E939-MAX(0,SUMIFS(Тех_Движение!$G$2:$G$5111,Тех_Движение!$D$2:$D$5111,$C939,Тех_Движение!$B$2:$B$5111,"&lt;="&amp;L$3)-$F939)))</f>
        <v/>
      </c>
      <c r="M939" s="54">
        <f>IF(OR($B939="",M$3&lt;$D939+Настройки!$B$7),0,MAX(0,$E939-MAX(0,SUMIFS(Тех_Движение!$G$2:$G$5111,Тех_Движение!$D$2:$D$5111,$C939,Тех_Движение!$B$2:$B$5111,"&lt;="&amp;M$3)-$F939)))</f>
        <v/>
      </c>
      <c r="N939" s="54">
        <f>IF(OR($B939="",N$3&lt;$D939+Настройки!$B$7),0,MAX(0,$E939-MAX(0,SUMIFS(Тех_Движение!$G$2:$G$5111,Тех_Движение!$D$2:$D$5111,$C939,Тех_Движение!$B$2:$B$5111,"&lt;="&amp;N$3)-$F939)))</f>
        <v/>
      </c>
      <c r="O939" s="54">
        <f>IF(OR($B939="",O$3&lt;$D939+Настройки!$B$7),0,MAX(0,$E939-MAX(0,SUMIFS(Тех_Движение!$G$2:$G$5111,Тех_Движение!$D$2:$D$5111,$C939,Тех_Движение!$B$2:$B$5111,"&lt;="&amp;O$3)-$F939)))</f>
        <v/>
      </c>
      <c r="P939" s="54">
        <f>IF(OR($B939="",P$3&lt;$D939+Настройки!$B$7),0,MAX(0,$E939-MAX(0,SUMIFS(Тех_Движение!$G$2:$G$5111,Тех_Движение!$D$2:$D$5111,$C939,Тех_Движение!$B$2:$B$5111,"&lt;="&amp;P$3)-$F939)))</f>
        <v/>
      </c>
      <c r="Q939" s="54">
        <f>IF(OR($B939="",Q$3&lt;$D939+Настройки!$B$7),0,MAX(0,$E939-MAX(0,SUMIFS(Тех_Движение!$G$2:$G$5111,Тех_Движение!$D$2:$D$5111,$C939,Тех_Движение!$B$2:$B$5111,"&lt;="&amp;Q$3)-$F939)))</f>
        <v/>
      </c>
      <c r="R939" s="54">
        <f>IF($B939="","",SUM($K939:$Q939))</f>
        <v/>
      </c>
      <c r="S939" s="56">
        <f>IF($B939="","",VLOOKUP($C939,Настройки!$A$11:$L$17,9,FALSE))</f>
        <v/>
      </c>
      <c r="T939" s="56">
        <f>IF($B939="","",$R939*$S939)</f>
        <v/>
      </c>
    </row>
    <row r="940">
      <c r="A940" s="20">
        <f>Тех_Движение!$A$937</f>
        <v/>
      </c>
      <c r="B940" s="20">
        <f>IF(Тех_Движение!$F$937&gt;0,Тех_Движение!$I$937,"")</f>
        <v/>
      </c>
      <c r="C940" s="20">
        <f>IF($B940="","",Тех_Движение!$D$937)</f>
        <v/>
      </c>
      <c r="D940" s="42">
        <f>IF($B940="","",Тех_Движение!$B$937)</f>
        <v/>
      </c>
      <c r="E940" s="54">
        <f>IF($B940="","",Тех_Движение!$F$937)</f>
        <v/>
      </c>
      <c r="F940" s="54">
        <f>IF($B940="","",SUMIFS($E$5:$E939,$C$5:$C939,$C940))</f>
        <v/>
      </c>
      <c r="G940" s="54">
        <f>IF($B940="","",MAX(0,$E940-MAX(0,SUMIFS(Тех_Движение!$G$2:$G$5111,Тех_Движение!$D$2:$D$5111,$C940,Тех_Движение!$B$2:$B$5111,"&lt;="&amp;Настройки!$B$5-1)-$F940)))</f>
        <v/>
      </c>
      <c r="H940" s="54">
        <f>IF($B940="","",IF(AND($D940&gt;=Настройки!$B$5,$D940&lt;=Настройки!$B$6),$E940,0))</f>
        <v/>
      </c>
      <c r="I940" s="54">
        <f>IF($B940="","",$G940+$H940-$J940)</f>
        <v/>
      </c>
      <c r="J940" s="54">
        <f>IF($B940="","",MAX(0,$E940-MAX(0,SUMIFS(Тех_Движение!$G$2:$G$5111,Тех_Движение!$D$2:$D$5111,$C940,Тех_Движение!$B$2:$B$5111,"&lt;="&amp;Настройки!$B$6)-$F940)))</f>
        <v/>
      </c>
      <c r="K940" s="54">
        <f>IF(OR($B940="",K$3&lt;$D940+Настройки!$B$7),0,MAX(0,$E940-MAX(0,SUMIFS(Тех_Движение!$G$2:$G$5111,Тех_Движение!$D$2:$D$5111,$C940,Тех_Движение!$B$2:$B$5111,"&lt;="&amp;K$3)-$F940)))</f>
        <v/>
      </c>
      <c r="L940" s="54">
        <f>IF(OR($B940="",L$3&lt;$D940+Настройки!$B$7),0,MAX(0,$E940-MAX(0,SUMIFS(Тех_Движение!$G$2:$G$5111,Тех_Движение!$D$2:$D$5111,$C940,Тех_Движение!$B$2:$B$5111,"&lt;="&amp;L$3)-$F940)))</f>
        <v/>
      </c>
      <c r="M940" s="54">
        <f>IF(OR($B940="",M$3&lt;$D940+Настройки!$B$7),0,MAX(0,$E940-MAX(0,SUMIFS(Тех_Движение!$G$2:$G$5111,Тех_Движение!$D$2:$D$5111,$C940,Тех_Движение!$B$2:$B$5111,"&lt;="&amp;M$3)-$F940)))</f>
        <v/>
      </c>
      <c r="N940" s="54">
        <f>IF(OR($B940="",N$3&lt;$D940+Настройки!$B$7),0,MAX(0,$E940-MAX(0,SUMIFS(Тех_Движение!$G$2:$G$5111,Тех_Движение!$D$2:$D$5111,$C940,Тех_Движение!$B$2:$B$5111,"&lt;="&amp;N$3)-$F940)))</f>
        <v/>
      </c>
      <c r="O940" s="54">
        <f>IF(OR($B940="",O$3&lt;$D940+Настройки!$B$7),0,MAX(0,$E940-MAX(0,SUMIFS(Тех_Движение!$G$2:$G$5111,Тех_Движение!$D$2:$D$5111,$C940,Тех_Движение!$B$2:$B$5111,"&lt;="&amp;O$3)-$F940)))</f>
        <v/>
      </c>
      <c r="P940" s="54">
        <f>IF(OR($B940="",P$3&lt;$D940+Настройки!$B$7),0,MAX(0,$E940-MAX(0,SUMIFS(Тех_Движение!$G$2:$G$5111,Тех_Движение!$D$2:$D$5111,$C940,Тех_Движение!$B$2:$B$5111,"&lt;="&amp;P$3)-$F940)))</f>
        <v/>
      </c>
      <c r="Q940" s="54">
        <f>IF(OR($B940="",Q$3&lt;$D940+Настройки!$B$7),0,MAX(0,$E940-MAX(0,SUMIFS(Тех_Движение!$G$2:$G$5111,Тех_Движение!$D$2:$D$5111,$C940,Тех_Движение!$B$2:$B$5111,"&lt;="&amp;Q$3)-$F940)))</f>
        <v/>
      </c>
      <c r="R940" s="54">
        <f>IF($B940="","",SUM($K940:$Q940))</f>
        <v/>
      </c>
      <c r="S940" s="56">
        <f>IF($B940="","",VLOOKUP($C940,Настройки!$A$11:$L$17,9,FALSE))</f>
        <v/>
      </c>
      <c r="T940" s="56">
        <f>IF($B940="","",$R940*$S940)</f>
        <v/>
      </c>
    </row>
    <row r="941">
      <c r="A941" s="20">
        <f>Тех_Движение!$A$938</f>
        <v/>
      </c>
      <c r="B941" s="20">
        <f>IF(Тех_Движение!$F$938&gt;0,Тех_Движение!$I$938,"")</f>
        <v/>
      </c>
      <c r="C941" s="20">
        <f>IF($B941="","",Тех_Движение!$D$938)</f>
        <v/>
      </c>
      <c r="D941" s="42">
        <f>IF($B941="","",Тех_Движение!$B$938)</f>
        <v/>
      </c>
      <c r="E941" s="54">
        <f>IF($B941="","",Тех_Движение!$F$938)</f>
        <v/>
      </c>
      <c r="F941" s="54">
        <f>IF($B941="","",SUMIFS($E$5:$E940,$C$5:$C940,$C941))</f>
        <v/>
      </c>
      <c r="G941" s="54">
        <f>IF($B941="","",MAX(0,$E941-MAX(0,SUMIFS(Тех_Движение!$G$2:$G$5111,Тех_Движение!$D$2:$D$5111,$C941,Тех_Движение!$B$2:$B$5111,"&lt;="&amp;Настройки!$B$5-1)-$F941)))</f>
        <v/>
      </c>
      <c r="H941" s="54">
        <f>IF($B941="","",IF(AND($D941&gt;=Настройки!$B$5,$D941&lt;=Настройки!$B$6),$E941,0))</f>
        <v/>
      </c>
      <c r="I941" s="54">
        <f>IF($B941="","",$G941+$H941-$J941)</f>
        <v/>
      </c>
      <c r="J941" s="54">
        <f>IF($B941="","",MAX(0,$E941-MAX(0,SUMIFS(Тех_Движение!$G$2:$G$5111,Тех_Движение!$D$2:$D$5111,$C941,Тех_Движение!$B$2:$B$5111,"&lt;="&amp;Настройки!$B$6)-$F941)))</f>
        <v/>
      </c>
      <c r="K941" s="54">
        <f>IF(OR($B941="",K$3&lt;$D941+Настройки!$B$7),0,MAX(0,$E941-MAX(0,SUMIFS(Тех_Движение!$G$2:$G$5111,Тех_Движение!$D$2:$D$5111,$C941,Тех_Движение!$B$2:$B$5111,"&lt;="&amp;K$3)-$F941)))</f>
        <v/>
      </c>
      <c r="L941" s="54">
        <f>IF(OR($B941="",L$3&lt;$D941+Настройки!$B$7),0,MAX(0,$E941-MAX(0,SUMIFS(Тех_Движение!$G$2:$G$5111,Тех_Движение!$D$2:$D$5111,$C941,Тех_Движение!$B$2:$B$5111,"&lt;="&amp;L$3)-$F941)))</f>
        <v/>
      </c>
      <c r="M941" s="54">
        <f>IF(OR($B941="",M$3&lt;$D941+Настройки!$B$7),0,MAX(0,$E941-MAX(0,SUMIFS(Тех_Движение!$G$2:$G$5111,Тех_Движение!$D$2:$D$5111,$C941,Тех_Движение!$B$2:$B$5111,"&lt;="&amp;M$3)-$F941)))</f>
        <v/>
      </c>
      <c r="N941" s="54">
        <f>IF(OR($B941="",N$3&lt;$D941+Настройки!$B$7),0,MAX(0,$E941-MAX(0,SUMIFS(Тех_Движение!$G$2:$G$5111,Тех_Движение!$D$2:$D$5111,$C941,Тех_Движение!$B$2:$B$5111,"&lt;="&amp;N$3)-$F941)))</f>
        <v/>
      </c>
      <c r="O941" s="54">
        <f>IF(OR($B941="",O$3&lt;$D941+Настройки!$B$7),0,MAX(0,$E941-MAX(0,SUMIFS(Тех_Движение!$G$2:$G$5111,Тех_Движение!$D$2:$D$5111,$C941,Тех_Движение!$B$2:$B$5111,"&lt;="&amp;O$3)-$F941)))</f>
        <v/>
      </c>
      <c r="P941" s="54">
        <f>IF(OR($B941="",P$3&lt;$D941+Настройки!$B$7),0,MAX(0,$E941-MAX(0,SUMIFS(Тех_Движение!$G$2:$G$5111,Тех_Движение!$D$2:$D$5111,$C941,Тех_Движение!$B$2:$B$5111,"&lt;="&amp;P$3)-$F941)))</f>
        <v/>
      </c>
      <c r="Q941" s="54">
        <f>IF(OR($B941="",Q$3&lt;$D941+Настройки!$B$7),0,MAX(0,$E941-MAX(0,SUMIFS(Тех_Движение!$G$2:$G$5111,Тех_Движение!$D$2:$D$5111,$C941,Тех_Движение!$B$2:$B$5111,"&lt;="&amp;Q$3)-$F941)))</f>
        <v/>
      </c>
      <c r="R941" s="54">
        <f>IF($B941="","",SUM($K941:$Q941))</f>
        <v/>
      </c>
      <c r="S941" s="56">
        <f>IF($B941="","",VLOOKUP($C941,Настройки!$A$11:$L$17,9,FALSE))</f>
        <v/>
      </c>
      <c r="T941" s="56">
        <f>IF($B941="","",$R941*$S941)</f>
        <v/>
      </c>
    </row>
    <row r="942">
      <c r="A942" s="20">
        <f>Тех_Движение!$A$939</f>
        <v/>
      </c>
      <c r="B942" s="20">
        <f>IF(Тех_Движение!$F$939&gt;0,Тех_Движение!$I$939,"")</f>
        <v/>
      </c>
      <c r="C942" s="20">
        <f>IF($B942="","",Тех_Движение!$D$939)</f>
        <v/>
      </c>
      <c r="D942" s="42">
        <f>IF($B942="","",Тех_Движение!$B$939)</f>
        <v/>
      </c>
      <c r="E942" s="54">
        <f>IF($B942="","",Тех_Движение!$F$939)</f>
        <v/>
      </c>
      <c r="F942" s="54">
        <f>IF($B942="","",SUMIFS($E$5:$E941,$C$5:$C941,$C942))</f>
        <v/>
      </c>
      <c r="G942" s="54">
        <f>IF($B942="","",MAX(0,$E942-MAX(0,SUMIFS(Тех_Движение!$G$2:$G$5111,Тех_Движение!$D$2:$D$5111,$C942,Тех_Движение!$B$2:$B$5111,"&lt;="&amp;Настройки!$B$5-1)-$F942)))</f>
        <v/>
      </c>
      <c r="H942" s="54">
        <f>IF($B942="","",IF(AND($D942&gt;=Настройки!$B$5,$D942&lt;=Настройки!$B$6),$E942,0))</f>
        <v/>
      </c>
      <c r="I942" s="54">
        <f>IF($B942="","",$G942+$H942-$J942)</f>
        <v/>
      </c>
      <c r="J942" s="54">
        <f>IF($B942="","",MAX(0,$E942-MAX(0,SUMIFS(Тех_Движение!$G$2:$G$5111,Тех_Движение!$D$2:$D$5111,$C942,Тех_Движение!$B$2:$B$5111,"&lt;="&amp;Настройки!$B$6)-$F942)))</f>
        <v/>
      </c>
      <c r="K942" s="54">
        <f>IF(OR($B942="",K$3&lt;$D942+Настройки!$B$7),0,MAX(0,$E942-MAX(0,SUMIFS(Тех_Движение!$G$2:$G$5111,Тех_Движение!$D$2:$D$5111,$C942,Тех_Движение!$B$2:$B$5111,"&lt;="&amp;K$3)-$F942)))</f>
        <v/>
      </c>
      <c r="L942" s="54">
        <f>IF(OR($B942="",L$3&lt;$D942+Настройки!$B$7),0,MAX(0,$E942-MAX(0,SUMIFS(Тех_Движение!$G$2:$G$5111,Тех_Движение!$D$2:$D$5111,$C942,Тех_Движение!$B$2:$B$5111,"&lt;="&amp;L$3)-$F942)))</f>
        <v/>
      </c>
      <c r="M942" s="54">
        <f>IF(OR($B942="",M$3&lt;$D942+Настройки!$B$7),0,MAX(0,$E942-MAX(0,SUMIFS(Тех_Движение!$G$2:$G$5111,Тех_Движение!$D$2:$D$5111,$C942,Тех_Движение!$B$2:$B$5111,"&lt;="&amp;M$3)-$F942)))</f>
        <v/>
      </c>
      <c r="N942" s="54">
        <f>IF(OR($B942="",N$3&lt;$D942+Настройки!$B$7),0,MAX(0,$E942-MAX(0,SUMIFS(Тех_Движение!$G$2:$G$5111,Тех_Движение!$D$2:$D$5111,$C942,Тех_Движение!$B$2:$B$5111,"&lt;="&amp;N$3)-$F942)))</f>
        <v/>
      </c>
      <c r="O942" s="54">
        <f>IF(OR($B942="",O$3&lt;$D942+Настройки!$B$7),0,MAX(0,$E942-MAX(0,SUMIFS(Тех_Движение!$G$2:$G$5111,Тех_Движение!$D$2:$D$5111,$C942,Тех_Движение!$B$2:$B$5111,"&lt;="&amp;O$3)-$F942)))</f>
        <v/>
      </c>
      <c r="P942" s="54">
        <f>IF(OR($B942="",P$3&lt;$D942+Настройки!$B$7),0,MAX(0,$E942-MAX(0,SUMIFS(Тех_Движение!$G$2:$G$5111,Тех_Движение!$D$2:$D$5111,$C942,Тех_Движение!$B$2:$B$5111,"&lt;="&amp;P$3)-$F942)))</f>
        <v/>
      </c>
      <c r="Q942" s="54">
        <f>IF(OR($B942="",Q$3&lt;$D942+Настройки!$B$7),0,MAX(0,$E942-MAX(0,SUMIFS(Тех_Движение!$G$2:$G$5111,Тех_Движение!$D$2:$D$5111,$C942,Тех_Движение!$B$2:$B$5111,"&lt;="&amp;Q$3)-$F942)))</f>
        <v/>
      </c>
      <c r="R942" s="54">
        <f>IF($B942="","",SUM($K942:$Q942))</f>
        <v/>
      </c>
      <c r="S942" s="56">
        <f>IF($B942="","",VLOOKUP($C942,Настройки!$A$11:$L$17,9,FALSE))</f>
        <v/>
      </c>
      <c r="T942" s="56">
        <f>IF($B942="","",$R942*$S942)</f>
        <v/>
      </c>
    </row>
    <row r="943">
      <c r="A943" s="20">
        <f>Тех_Движение!$A$940</f>
        <v/>
      </c>
      <c r="B943" s="20">
        <f>IF(Тех_Движение!$F$940&gt;0,Тех_Движение!$I$940,"")</f>
        <v/>
      </c>
      <c r="C943" s="20">
        <f>IF($B943="","",Тех_Движение!$D$940)</f>
        <v/>
      </c>
      <c r="D943" s="42">
        <f>IF($B943="","",Тех_Движение!$B$940)</f>
        <v/>
      </c>
      <c r="E943" s="54">
        <f>IF($B943="","",Тех_Движение!$F$940)</f>
        <v/>
      </c>
      <c r="F943" s="54">
        <f>IF($B943="","",SUMIFS($E$5:$E942,$C$5:$C942,$C943))</f>
        <v/>
      </c>
      <c r="G943" s="54">
        <f>IF($B943="","",MAX(0,$E943-MAX(0,SUMIFS(Тех_Движение!$G$2:$G$5111,Тех_Движение!$D$2:$D$5111,$C943,Тех_Движение!$B$2:$B$5111,"&lt;="&amp;Настройки!$B$5-1)-$F943)))</f>
        <v/>
      </c>
      <c r="H943" s="54">
        <f>IF($B943="","",IF(AND($D943&gt;=Настройки!$B$5,$D943&lt;=Настройки!$B$6),$E943,0))</f>
        <v/>
      </c>
      <c r="I943" s="54">
        <f>IF($B943="","",$G943+$H943-$J943)</f>
        <v/>
      </c>
      <c r="J943" s="54">
        <f>IF($B943="","",MAX(0,$E943-MAX(0,SUMIFS(Тех_Движение!$G$2:$G$5111,Тех_Движение!$D$2:$D$5111,$C943,Тех_Движение!$B$2:$B$5111,"&lt;="&amp;Настройки!$B$6)-$F943)))</f>
        <v/>
      </c>
      <c r="K943" s="54">
        <f>IF(OR($B943="",K$3&lt;$D943+Настройки!$B$7),0,MAX(0,$E943-MAX(0,SUMIFS(Тех_Движение!$G$2:$G$5111,Тех_Движение!$D$2:$D$5111,$C943,Тех_Движение!$B$2:$B$5111,"&lt;="&amp;K$3)-$F943)))</f>
        <v/>
      </c>
      <c r="L943" s="54">
        <f>IF(OR($B943="",L$3&lt;$D943+Настройки!$B$7),0,MAX(0,$E943-MAX(0,SUMIFS(Тех_Движение!$G$2:$G$5111,Тех_Движение!$D$2:$D$5111,$C943,Тех_Движение!$B$2:$B$5111,"&lt;="&amp;L$3)-$F943)))</f>
        <v/>
      </c>
      <c r="M943" s="54">
        <f>IF(OR($B943="",M$3&lt;$D943+Настройки!$B$7),0,MAX(0,$E943-MAX(0,SUMIFS(Тех_Движение!$G$2:$G$5111,Тех_Движение!$D$2:$D$5111,$C943,Тех_Движение!$B$2:$B$5111,"&lt;="&amp;M$3)-$F943)))</f>
        <v/>
      </c>
      <c r="N943" s="54">
        <f>IF(OR($B943="",N$3&lt;$D943+Настройки!$B$7),0,MAX(0,$E943-MAX(0,SUMIFS(Тех_Движение!$G$2:$G$5111,Тех_Движение!$D$2:$D$5111,$C943,Тех_Движение!$B$2:$B$5111,"&lt;="&amp;N$3)-$F943)))</f>
        <v/>
      </c>
      <c r="O943" s="54">
        <f>IF(OR($B943="",O$3&lt;$D943+Настройки!$B$7),0,MAX(0,$E943-MAX(0,SUMIFS(Тех_Движение!$G$2:$G$5111,Тех_Движение!$D$2:$D$5111,$C943,Тех_Движение!$B$2:$B$5111,"&lt;="&amp;O$3)-$F943)))</f>
        <v/>
      </c>
      <c r="P943" s="54">
        <f>IF(OR($B943="",P$3&lt;$D943+Настройки!$B$7),0,MAX(0,$E943-MAX(0,SUMIFS(Тех_Движение!$G$2:$G$5111,Тех_Движение!$D$2:$D$5111,$C943,Тех_Движение!$B$2:$B$5111,"&lt;="&amp;P$3)-$F943)))</f>
        <v/>
      </c>
      <c r="Q943" s="54">
        <f>IF(OR($B943="",Q$3&lt;$D943+Настройки!$B$7),0,MAX(0,$E943-MAX(0,SUMIFS(Тех_Движение!$G$2:$G$5111,Тех_Движение!$D$2:$D$5111,$C943,Тех_Движение!$B$2:$B$5111,"&lt;="&amp;Q$3)-$F943)))</f>
        <v/>
      </c>
      <c r="R943" s="54">
        <f>IF($B943="","",SUM($K943:$Q943))</f>
        <v/>
      </c>
      <c r="S943" s="56">
        <f>IF($B943="","",VLOOKUP($C943,Настройки!$A$11:$L$17,9,FALSE))</f>
        <v/>
      </c>
      <c r="T943" s="56">
        <f>IF($B943="","",$R943*$S943)</f>
        <v/>
      </c>
    </row>
    <row r="944">
      <c r="A944" s="20">
        <f>Тех_Движение!$A$941</f>
        <v/>
      </c>
      <c r="B944" s="20">
        <f>IF(Тех_Движение!$F$941&gt;0,Тех_Движение!$I$941,"")</f>
        <v/>
      </c>
      <c r="C944" s="20">
        <f>IF($B944="","",Тех_Движение!$D$941)</f>
        <v/>
      </c>
      <c r="D944" s="42">
        <f>IF($B944="","",Тех_Движение!$B$941)</f>
        <v/>
      </c>
      <c r="E944" s="54">
        <f>IF($B944="","",Тех_Движение!$F$941)</f>
        <v/>
      </c>
      <c r="F944" s="54">
        <f>IF($B944="","",SUMIFS($E$5:$E943,$C$5:$C943,$C944))</f>
        <v/>
      </c>
      <c r="G944" s="54">
        <f>IF($B944="","",MAX(0,$E944-MAX(0,SUMIFS(Тех_Движение!$G$2:$G$5111,Тех_Движение!$D$2:$D$5111,$C944,Тех_Движение!$B$2:$B$5111,"&lt;="&amp;Настройки!$B$5-1)-$F944)))</f>
        <v/>
      </c>
      <c r="H944" s="54">
        <f>IF($B944="","",IF(AND($D944&gt;=Настройки!$B$5,$D944&lt;=Настройки!$B$6),$E944,0))</f>
        <v/>
      </c>
      <c r="I944" s="54">
        <f>IF($B944="","",$G944+$H944-$J944)</f>
        <v/>
      </c>
      <c r="J944" s="54">
        <f>IF($B944="","",MAX(0,$E944-MAX(0,SUMIFS(Тех_Движение!$G$2:$G$5111,Тех_Движение!$D$2:$D$5111,$C944,Тех_Движение!$B$2:$B$5111,"&lt;="&amp;Настройки!$B$6)-$F944)))</f>
        <v/>
      </c>
      <c r="K944" s="54">
        <f>IF(OR($B944="",K$3&lt;$D944+Настройки!$B$7),0,MAX(0,$E944-MAX(0,SUMIFS(Тех_Движение!$G$2:$G$5111,Тех_Движение!$D$2:$D$5111,$C944,Тех_Движение!$B$2:$B$5111,"&lt;="&amp;K$3)-$F944)))</f>
        <v/>
      </c>
      <c r="L944" s="54">
        <f>IF(OR($B944="",L$3&lt;$D944+Настройки!$B$7),0,MAX(0,$E944-MAX(0,SUMIFS(Тех_Движение!$G$2:$G$5111,Тех_Движение!$D$2:$D$5111,$C944,Тех_Движение!$B$2:$B$5111,"&lt;="&amp;L$3)-$F944)))</f>
        <v/>
      </c>
      <c r="M944" s="54">
        <f>IF(OR($B944="",M$3&lt;$D944+Настройки!$B$7),0,MAX(0,$E944-MAX(0,SUMIFS(Тех_Движение!$G$2:$G$5111,Тех_Движение!$D$2:$D$5111,$C944,Тех_Движение!$B$2:$B$5111,"&lt;="&amp;M$3)-$F944)))</f>
        <v/>
      </c>
      <c r="N944" s="54">
        <f>IF(OR($B944="",N$3&lt;$D944+Настройки!$B$7),0,MAX(0,$E944-MAX(0,SUMIFS(Тех_Движение!$G$2:$G$5111,Тех_Движение!$D$2:$D$5111,$C944,Тех_Движение!$B$2:$B$5111,"&lt;="&amp;N$3)-$F944)))</f>
        <v/>
      </c>
      <c r="O944" s="54">
        <f>IF(OR($B944="",O$3&lt;$D944+Настройки!$B$7),0,MAX(0,$E944-MAX(0,SUMIFS(Тех_Движение!$G$2:$G$5111,Тех_Движение!$D$2:$D$5111,$C944,Тех_Движение!$B$2:$B$5111,"&lt;="&amp;O$3)-$F944)))</f>
        <v/>
      </c>
      <c r="P944" s="54">
        <f>IF(OR($B944="",P$3&lt;$D944+Настройки!$B$7),0,MAX(0,$E944-MAX(0,SUMIFS(Тех_Движение!$G$2:$G$5111,Тех_Движение!$D$2:$D$5111,$C944,Тех_Движение!$B$2:$B$5111,"&lt;="&amp;P$3)-$F944)))</f>
        <v/>
      </c>
      <c r="Q944" s="54">
        <f>IF(OR($B944="",Q$3&lt;$D944+Настройки!$B$7),0,MAX(0,$E944-MAX(0,SUMIFS(Тех_Движение!$G$2:$G$5111,Тех_Движение!$D$2:$D$5111,$C944,Тех_Движение!$B$2:$B$5111,"&lt;="&amp;Q$3)-$F944)))</f>
        <v/>
      </c>
      <c r="R944" s="54">
        <f>IF($B944="","",SUM($K944:$Q944))</f>
        <v/>
      </c>
      <c r="S944" s="56">
        <f>IF($B944="","",VLOOKUP($C944,Настройки!$A$11:$L$17,9,FALSE))</f>
        <v/>
      </c>
      <c r="T944" s="56">
        <f>IF($B944="","",$R944*$S944)</f>
        <v/>
      </c>
    </row>
    <row r="945">
      <c r="A945" s="20">
        <f>Тех_Движение!$A$942</f>
        <v/>
      </c>
      <c r="B945" s="20">
        <f>IF(Тех_Движение!$F$942&gt;0,Тех_Движение!$I$942,"")</f>
        <v/>
      </c>
      <c r="C945" s="20">
        <f>IF($B945="","",Тех_Движение!$D$942)</f>
        <v/>
      </c>
      <c r="D945" s="42">
        <f>IF($B945="","",Тех_Движение!$B$942)</f>
        <v/>
      </c>
      <c r="E945" s="54">
        <f>IF($B945="","",Тех_Движение!$F$942)</f>
        <v/>
      </c>
      <c r="F945" s="54">
        <f>IF($B945="","",SUMIFS($E$5:$E944,$C$5:$C944,$C945))</f>
        <v/>
      </c>
      <c r="G945" s="54">
        <f>IF($B945="","",MAX(0,$E945-MAX(0,SUMIFS(Тех_Движение!$G$2:$G$5111,Тех_Движение!$D$2:$D$5111,$C945,Тех_Движение!$B$2:$B$5111,"&lt;="&amp;Настройки!$B$5-1)-$F945)))</f>
        <v/>
      </c>
      <c r="H945" s="54">
        <f>IF($B945="","",IF(AND($D945&gt;=Настройки!$B$5,$D945&lt;=Настройки!$B$6),$E945,0))</f>
        <v/>
      </c>
      <c r="I945" s="54">
        <f>IF($B945="","",$G945+$H945-$J945)</f>
        <v/>
      </c>
      <c r="J945" s="54">
        <f>IF($B945="","",MAX(0,$E945-MAX(0,SUMIFS(Тех_Движение!$G$2:$G$5111,Тех_Движение!$D$2:$D$5111,$C945,Тех_Движение!$B$2:$B$5111,"&lt;="&amp;Настройки!$B$6)-$F945)))</f>
        <v/>
      </c>
      <c r="K945" s="54">
        <f>IF(OR($B945="",K$3&lt;$D945+Настройки!$B$7),0,MAX(0,$E945-MAX(0,SUMIFS(Тех_Движение!$G$2:$G$5111,Тех_Движение!$D$2:$D$5111,$C945,Тех_Движение!$B$2:$B$5111,"&lt;="&amp;K$3)-$F945)))</f>
        <v/>
      </c>
      <c r="L945" s="54">
        <f>IF(OR($B945="",L$3&lt;$D945+Настройки!$B$7),0,MAX(0,$E945-MAX(0,SUMIFS(Тех_Движение!$G$2:$G$5111,Тех_Движение!$D$2:$D$5111,$C945,Тех_Движение!$B$2:$B$5111,"&lt;="&amp;L$3)-$F945)))</f>
        <v/>
      </c>
      <c r="M945" s="54">
        <f>IF(OR($B945="",M$3&lt;$D945+Настройки!$B$7),0,MAX(0,$E945-MAX(0,SUMIFS(Тех_Движение!$G$2:$G$5111,Тех_Движение!$D$2:$D$5111,$C945,Тех_Движение!$B$2:$B$5111,"&lt;="&amp;M$3)-$F945)))</f>
        <v/>
      </c>
      <c r="N945" s="54">
        <f>IF(OR($B945="",N$3&lt;$D945+Настройки!$B$7),0,MAX(0,$E945-MAX(0,SUMIFS(Тех_Движение!$G$2:$G$5111,Тех_Движение!$D$2:$D$5111,$C945,Тех_Движение!$B$2:$B$5111,"&lt;="&amp;N$3)-$F945)))</f>
        <v/>
      </c>
      <c r="O945" s="54">
        <f>IF(OR($B945="",O$3&lt;$D945+Настройки!$B$7),0,MAX(0,$E945-MAX(0,SUMIFS(Тех_Движение!$G$2:$G$5111,Тех_Движение!$D$2:$D$5111,$C945,Тех_Движение!$B$2:$B$5111,"&lt;="&amp;O$3)-$F945)))</f>
        <v/>
      </c>
      <c r="P945" s="54">
        <f>IF(OR($B945="",P$3&lt;$D945+Настройки!$B$7),0,MAX(0,$E945-MAX(0,SUMIFS(Тех_Движение!$G$2:$G$5111,Тех_Движение!$D$2:$D$5111,$C945,Тех_Движение!$B$2:$B$5111,"&lt;="&amp;P$3)-$F945)))</f>
        <v/>
      </c>
      <c r="Q945" s="54">
        <f>IF(OR($B945="",Q$3&lt;$D945+Настройки!$B$7),0,MAX(0,$E945-MAX(0,SUMIFS(Тех_Движение!$G$2:$G$5111,Тех_Движение!$D$2:$D$5111,$C945,Тех_Движение!$B$2:$B$5111,"&lt;="&amp;Q$3)-$F945)))</f>
        <v/>
      </c>
      <c r="R945" s="54">
        <f>IF($B945="","",SUM($K945:$Q945))</f>
        <v/>
      </c>
      <c r="S945" s="56">
        <f>IF($B945="","",VLOOKUP($C945,Настройки!$A$11:$L$17,9,FALSE))</f>
        <v/>
      </c>
      <c r="T945" s="56">
        <f>IF($B945="","",$R945*$S945)</f>
        <v/>
      </c>
    </row>
    <row r="946">
      <c r="A946" s="20">
        <f>Тех_Движение!$A$943</f>
        <v/>
      </c>
      <c r="B946" s="20">
        <f>IF(Тех_Движение!$F$943&gt;0,Тех_Движение!$I$943,"")</f>
        <v/>
      </c>
      <c r="C946" s="20">
        <f>IF($B946="","",Тех_Движение!$D$943)</f>
        <v/>
      </c>
      <c r="D946" s="42">
        <f>IF($B946="","",Тех_Движение!$B$943)</f>
        <v/>
      </c>
      <c r="E946" s="54">
        <f>IF($B946="","",Тех_Движение!$F$943)</f>
        <v/>
      </c>
      <c r="F946" s="54">
        <f>IF($B946="","",SUMIFS($E$5:$E945,$C$5:$C945,$C946))</f>
        <v/>
      </c>
      <c r="G946" s="54">
        <f>IF($B946="","",MAX(0,$E946-MAX(0,SUMIFS(Тех_Движение!$G$2:$G$5111,Тех_Движение!$D$2:$D$5111,$C946,Тех_Движение!$B$2:$B$5111,"&lt;="&amp;Настройки!$B$5-1)-$F946)))</f>
        <v/>
      </c>
      <c r="H946" s="54">
        <f>IF($B946="","",IF(AND($D946&gt;=Настройки!$B$5,$D946&lt;=Настройки!$B$6),$E946,0))</f>
        <v/>
      </c>
      <c r="I946" s="54">
        <f>IF($B946="","",$G946+$H946-$J946)</f>
        <v/>
      </c>
      <c r="J946" s="54">
        <f>IF($B946="","",MAX(0,$E946-MAX(0,SUMIFS(Тех_Движение!$G$2:$G$5111,Тех_Движение!$D$2:$D$5111,$C946,Тех_Движение!$B$2:$B$5111,"&lt;="&amp;Настройки!$B$6)-$F946)))</f>
        <v/>
      </c>
      <c r="K946" s="54">
        <f>IF(OR($B946="",K$3&lt;$D946+Настройки!$B$7),0,MAX(0,$E946-MAX(0,SUMIFS(Тех_Движение!$G$2:$G$5111,Тех_Движение!$D$2:$D$5111,$C946,Тех_Движение!$B$2:$B$5111,"&lt;="&amp;K$3)-$F946)))</f>
        <v/>
      </c>
      <c r="L946" s="54">
        <f>IF(OR($B946="",L$3&lt;$D946+Настройки!$B$7),0,MAX(0,$E946-MAX(0,SUMIFS(Тех_Движение!$G$2:$G$5111,Тех_Движение!$D$2:$D$5111,$C946,Тех_Движение!$B$2:$B$5111,"&lt;="&amp;L$3)-$F946)))</f>
        <v/>
      </c>
      <c r="M946" s="54">
        <f>IF(OR($B946="",M$3&lt;$D946+Настройки!$B$7),0,MAX(0,$E946-MAX(0,SUMIFS(Тех_Движение!$G$2:$G$5111,Тех_Движение!$D$2:$D$5111,$C946,Тех_Движение!$B$2:$B$5111,"&lt;="&amp;M$3)-$F946)))</f>
        <v/>
      </c>
      <c r="N946" s="54">
        <f>IF(OR($B946="",N$3&lt;$D946+Настройки!$B$7),0,MAX(0,$E946-MAX(0,SUMIFS(Тех_Движение!$G$2:$G$5111,Тех_Движение!$D$2:$D$5111,$C946,Тех_Движение!$B$2:$B$5111,"&lt;="&amp;N$3)-$F946)))</f>
        <v/>
      </c>
      <c r="O946" s="54">
        <f>IF(OR($B946="",O$3&lt;$D946+Настройки!$B$7),0,MAX(0,$E946-MAX(0,SUMIFS(Тех_Движение!$G$2:$G$5111,Тех_Движение!$D$2:$D$5111,$C946,Тех_Движение!$B$2:$B$5111,"&lt;="&amp;O$3)-$F946)))</f>
        <v/>
      </c>
      <c r="P946" s="54">
        <f>IF(OR($B946="",P$3&lt;$D946+Настройки!$B$7),0,MAX(0,$E946-MAX(0,SUMIFS(Тех_Движение!$G$2:$G$5111,Тех_Движение!$D$2:$D$5111,$C946,Тех_Движение!$B$2:$B$5111,"&lt;="&amp;P$3)-$F946)))</f>
        <v/>
      </c>
      <c r="Q946" s="54">
        <f>IF(OR($B946="",Q$3&lt;$D946+Настройки!$B$7),0,MAX(0,$E946-MAX(0,SUMIFS(Тех_Движение!$G$2:$G$5111,Тех_Движение!$D$2:$D$5111,$C946,Тех_Движение!$B$2:$B$5111,"&lt;="&amp;Q$3)-$F946)))</f>
        <v/>
      </c>
      <c r="R946" s="54">
        <f>IF($B946="","",SUM($K946:$Q946))</f>
        <v/>
      </c>
      <c r="S946" s="56">
        <f>IF($B946="","",VLOOKUP($C946,Настройки!$A$11:$L$17,9,FALSE))</f>
        <v/>
      </c>
      <c r="T946" s="56">
        <f>IF($B946="","",$R946*$S946)</f>
        <v/>
      </c>
    </row>
    <row r="947">
      <c r="A947" s="20">
        <f>Тех_Движение!$A$944</f>
        <v/>
      </c>
      <c r="B947" s="20">
        <f>IF(Тех_Движение!$F$944&gt;0,Тех_Движение!$I$944,"")</f>
        <v/>
      </c>
      <c r="C947" s="20">
        <f>IF($B947="","",Тех_Движение!$D$944)</f>
        <v/>
      </c>
      <c r="D947" s="42">
        <f>IF($B947="","",Тех_Движение!$B$944)</f>
        <v/>
      </c>
      <c r="E947" s="54">
        <f>IF($B947="","",Тех_Движение!$F$944)</f>
        <v/>
      </c>
      <c r="F947" s="54">
        <f>IF($B947="","",SUMIFS($E$5:$E946,$C$5:$C946,$C947))</f>
        <v/>
      </c>
      <c r="G947" s="54">
        <f>IF($B947="","",MAX(0,$E947-MAX(0,SUMIFS(Тех_Движение!$G$2:$G$5111,Тех_Движение!$D$2:$D$5111,$C947,Тех_Движение!$B$2:$B$5111,"&lt;="&amp;Настройки!$B$5-1)-$F947)))</f>
        <v/>
      </c>
      <c r="H947" s="54">
        <f>IF($B947="","",IF(AND($D947&gt;=Настройки!$B$5,$D947&lt;=Настройки!$B$6),$E947,0))</f>
        <v/>
      </c>
      <c r="I947" s="54">
        <f>IF($B947="","",$G947+$H947-$J947)</f>
        <v/>
      </c>
      <c r="J947" s="54">
        <f>IF($B947="","",MAX(0,$E947-MAX(0,SUMIFS(Тех_Движение!$G$2:$G$5111,Тех_Движение!$D$2:$D$5111,$C947,Тех_Движение!$B$2:$B$5111,"&lt;="&amp;Настройки!$B$6)-$F947)))</f>
        <v/>
      </c>
      <c r="K947" s="54">
        <f>IF(OR($B947="",K$3&lt;$D947+Настройки!$B$7),0,MAX(0,$E947-MAX(0,SUMIFS(Тех_Движение!$G$2:$G$5111,Тех_Движение!$D$2:$D$5111,$C947,Тех_Движение!$B$2:$B$5111,"&lt;="&amp;K$3)-$F947)))</f>
        <v/>
      </c>
      <c r="L947" s="54">
        <f>IF(OR($B947="",L$3&lt;$D947+Настройки!$B$7),0,MAX(0,$E947-MAX(0,SUMIFS(Тех_Движение!$G$2:$G$5111,Тех_Движение!$D$2:$D$5111,$C947,Тех_Движение!$B$2:$B$5111,"&lt;="&amp;L$3)-$F947)))</f>
        <v/>
      </c>
      <c r="M947" s="54">
        <f>IF(OR($B947="",M$3&lt;$D947+Настройки!$B$7),0,MAX(0,$E947-MAX(0,SUMIFS(Тех_Движение!$G$2:$G$5111,Тех_Движение!$D$2:$D$5111,$C947,Тех_Движение!$B$2:$B$5111,"&lt;="&amp;M$3)-$F947)))</f>
        <v/>
      </c>
      <c r="N947" s="54">
        <f>IF(OR($B947="",N$3&lt;$D947+Настройки!$B$7),0,MAX(0,$E947-MAX(0,SUMIFS(Тех_Движение!$G$2:$G$5111,Тех_Движение!$D$2:$D$5111,$C947,Тех_Движение!$B$2:$B$5111,"&lt;="&amp;N$3)-$F947)))</f>
        <v/>
      </c>
      <c r="O947" s="54">
        <f>IF(OR($B947="",O$3&lt;$D947+Настройки!$B$7),0,MAX(0,$E947-MAX(0,SUMIFS(Тех_Движение!$G$2:$G$5111,Тех_Движение!$D$2:$D$5111,$C947,Тех_Движение!$B$2:$B$5111,"&lt;="&amp;O$3)-$F947)))</f>
        <v/>
      </c>
      <c r="P947" s="54">
        <f>IF(OR($B947="",P$3&lt;$D947+Настройки!$B$7),0,MAX(0,$E947-MAX(0,SUMIFS(Тех_Движение!$G$2:$G$5111,Тех_Движение!$D$2:$D$5111,$C947,Тех_Движение!$B$2:$B$5111,"&lt;="&amp;P$3)-$F947)))</f>
        <v/>
      </c>
      <c r="Q947" s="54">
        <f>IF(OR($B947="",Q$3&lt;$D947+Настройки!$B$7),0,MAX(0,$E947-MAX(0,SUMIFS(Тех_Движение!$G$2:$G$5111,Тех_Движение!$D$2:$D$5111,$C947,Тех_Движение!$B$2:$B$5111,"&lt;="&amp;Q$3)-$F947)))</f>
        <v/>
      </c>
      <c r="R947" s="54">
        <f>IF($B947="","",SUM($K947:$Q947))</f>
        <v/>
      </c>
      <c r="S947" s="56">
        <f>IF($B947="","",VLOOKUP($C947,Настройки!$A$11:$L$17,9,FALSE))</f>
        <v/>
      </c>
      <c r="T947" s="56">
        <f>IF($B947="","",$R947*$S947)</f>
        <v/>
      </c>
    </row>
    <row r="948">
      <c r="A948" s="20">
        <f>Тех_Движение!$A$945</f>
        <v/>
      </c>
      <c r="B948" s="20">
        <f>IF(Тех_Движение!$F$945&gt;0,Тех_Движение!$I$945,"")</f>
        <v/>
      </c>
      <c r="C948" s="20">
        <f>IF($B948="","",Тех_Движение!$D$945)</f>
        <v/>
      </c>
      <c r="D948" s="42">
        <f>IF($B948="","",Тех_Движение!$B$945)</f>
        <v/>
      </c>
      <c r="E948" s="54">
        <f>IF($B948="","",Тех_Движение!$F$945)</f>
        <v/>
      </c>
      <c r="F948" s="54">
        <f>IF($B948="","",SUMIFS($E$5:$E947,$C$5:$C947,$C948))</f>
        <v/>
      </c>
      <c r="G948" s="54">
        <f>IF($B948="","",MAX(0,$E948-MAX(0,SUMIFS(Тех_Движение!$G$2:$G$5111,Тех_Движение!$D$2:$D$5111,$C948,Тех_Движение!$B$2:$B$5111,"&lt;="&amp;Настройки!$B$5-1)-$F948)))</f>
        <v/>
      </c>
      <c r="H948" s="54">
        <f>IF($B948="","",IF(AND($D948&gt;=Настройки!$B$5,$D948&lt;=Настройки!$B$6),$E948,0))</f>
        <v/>
      </c>
      <c r="I948" s="54">
        <f>IF($B948="","",$G948+$H948-$J948)</f>
        <v/>
      </c>
      <c r="J948" s="54">
        <f>IF($B948="","",MAX(0,$E948-MAX(0,SUMIFS(Тех_Движение!$G$2:$G$5111,Тех_Движение!$D$2:$D$5111,$C948,Тех_Движение!$B$2:$B$5111,"&lt;="&amp;Настройки!$B$6)-$F948)))</f>
        <v/>
      </c>
      <c r="K948" s="54">
        <f>IF(OR($B948="",K$3&lt;$D948+Настройки!$B$7),0,MAX(0,$E948-MAX(0,SUMIFS(Тех_Движение!$G$2:$G$5111,Тех_Движение!$D$2:$D$5111,$C948,Тех_Движение!$B$2:$B$5111,"&lt;="&amp;K$3)-$F948)))</f>
        <v/>
      </c>
      <c r="L948" s="54">
        <f>IF(OR($B948="",L$3&lt;$D948+Настройки!$B$7),0,MAX(0,$E948-MAX(0,SUMIFS(Тех_Движение!$G$2:$G$5111,Тех_Движение!$D$2:$D$5111,$C948,Тех_Движение!$B$2:$B$5111,"&lt;="&amp;L$3)-$F948)))</f>
        <v/>
      </c>
      <c r="M948" s="54">
        <f>IF(OR($B948="",M$3&lt;$D948+Настройки!$B$7),0,MAX(0,$E948-MAX(0,SUMIFS(Тех_Движение!$G$2:$G$5111,Тех_Движение!$D$2:$D$5111,$C948,Тех_Движение!$B$2:$B$5111,"&lt;="&amp;M$3)-$F948)))</f>
        <v/>
      </c>
      <c r="N948" s="54">
        <f>IF(OR($B948="",N$3&lt;$D948+Настройки!$B$7),0,MAX(0,$E948-MAX(0,SUMIFS(Тех_Движение!$G$2:$G$5111,Тех_Движение!$D$2:$D$5111,$C948,Тех_Движение!$B$2:$B$5111,"&lt;="&amp;N$3)-$F948)))</f>
        <v/>
      </c>
      <c r="O948" s="54">
        <f>IF(OR($B948="",O$3&lt;$D948+Настройки!$B$7),0,MAX(0,$E948-MAX(0,SUMIFS(Тех_Движение!$G$2:$G$5111,Тех_Движение!$D$2:$D$5111,$C948,Тех_Движение!$B$2:$B$5111,"&lt;="&amp;O$3)-$F948)))</f>
        <v/>
      </c>
      <c r="P948" s="54">
        <f>IF(OR($B948="",P$3&lt;$D948+Настройки!$B$7),0,MAX(0,$E948-MAX(0,SUMIFS(Тех_Движение!$G$2:$G$5111,Тех_Движение!$D$2:$D$5111,$C948,Тех_Движение!$B$2:$B$5111,"&lt;="&amp;P$3)-$F948)))</f>
        <v/>
      </c>
      <c r="Q948" s="54">
        <f>IF(OR($B948="",Q$3&lt;$D948+Настройки!$B$7),0,MAX(0,$E948-MAX(0,SUMIFS(Тех_Движение!$G$2:$G$5111,Тех_Движение!$D$2:$D$5111,$C948,Тех_Движение!$B$2:$B$5111,"&lt;="&amp;Q$3)-$F948)))</f>
        <v/>
      </c>
      <c r="R948" s="54">
        <f>IF($B948="","",SUM($K948:$Q948))</f>
        <v/>
      </c>
      <c r="S948" s="56">
        <f>IF($B948="","",VLOOKUP($C948,Настройки!$A$11:$L$17,9,FALSE))</f>
        <v/>
      </c>
      <c r="T948" s="56">
        <f>IF($B948="","",$R948*$S948)</f>
        <v/>
      </c>
    </row>
    <row r="949">
      <c r="A949" s="20">
        <f>Тех_Движение!$A$946</f>
        <v/>
      </c>
      <c r="B949" s="20">
        <f>IF(Тех_Движение!$F$946&gt;0,Тех_Движение!$I$946,"")</f>
        <v/>
      </c>
      <c r="C949" s="20">
        <f>IF($B949="","",Тех_Движение!$D$946)</f>
        <v/>
      </c>
      <c r="D949" s="42">
        <f>IF($B949="","",Тех_Движение!$B$946)</f>
        <v/>
      </c>
      <c r="E949" s="54">
        <f>IF($B949="","",Тех_Движение!$F$946)</f>
        <v/>
      </c>
      <c r="F949" s="54">
        <f>IF($B949="","",SUMIFS($E$5:$E948,$C$5:$C948,$C949))</f>
        <v/>
      </c>
      <c r="G949" s="54">
        <f>IF($B949="","",MAX(0,$E949-MAX(0,SUMIFS(Тех_Движение!$G$2:$G$5111,Тех_Движение!$D$2:$D$5111,$C949,Тех_Движение!$B$2:$B$5111,"&lt;="&amp;Настройки!$B$5-1)-$F949)))</f>
        <v/>
      </c>
      <c r="H949" s="54">
        <f>IF($B949="","",IF(AND($D949&gt;=Настройки!$B$5,$D949&lt;=Настройки!$B$6),$E949,0))</f>
        <v/>
      </c>
      <c r="I949" s="54">
        <f>IF($B949="","",$G949+$H949-$J949)</f>
        <v/>
      </c>
      <c r="J949" s="54">
        <f>IF($B949="","",MAX(0,$E949-MAX(0,SUMIFS(Тех_Движение!$G$2:$G$5111,Тех_Движение!$D$2:$D$5111,$C949,Тех_Движение!$B$2:$B$5111,"&lt;="&amp;Настройки!$B$6)-$F949)))</f>
        <v/>
      </c>
      <c r="K949" s="54">
        <f>IF(OR($B949="",K$3&lt;$D949+Настройки!$B$7),0,MAX(0,$E949-MAX(0,SUMIFS(Тех_Движение!$G$2:$G$5111,Тех_Движение!$D$2:$D$5111,$C949,Тех_Движение!$B$2:$B$5111,"&lt;="&amp;K$3)-$F949)))</f>
        <v/>
      </c>
      <c r="L949" s="54">
        <f>IF(OR($B949="",L$3&lt;$D949+Настройки!$B$7),0,MAX(0,$E949-MAX(0,SUMIFS(Тех_Движение!$G$2:$G$5111,Тех_Движение!$D$2:$D$5111,$C949,Тех_Движение!$B$2:$B$5111,"&lt;="&amp;L$3)-$F949)))</f>
        <v/>
      </c>
      <c r="M949" s="54">
        <f>IF(OR($B949="",M$3&lt;$D949+Настройки!$B$7),0,MAX(0,$E949-MAX(0,SUMIFS(Тех_Движение!$G$2:$G$5111,Тех_Движение!$D$2:$D$5111,$C949,Тех_Движение!$B$2:$B$5111,"&lt;="&amp;M$3)-$F949)))</f>
        <v/>
      </c>
      <c r="N949" s="54">
        <f>IF(OR($B949="",N$3&lt;$D949+Настройки!$B$7),0,MAX(0,$E949-MAX(0,SUMIFS(Тех_Движение!$G$2:$G$5111,Тех_Движение!$D$2:$D$5111,$C949,Тех_Движение!$B$2:$B$5111,"&lt;="&amp;N$3)-$F949)))</f>
        <v/>
      </c>
      <c r="O949" s="54">
        <f>IF(OR($B949="",O$3&lt;$D949+Настройки!$B$7),0,MAX(0,$E949-MAX(0,SUMIFS(Тех_Движение!$G$2:$G$5111,Тех_Движение!$D$2:$D$5111,$C949,Тех_Движение!$B$2:$B$5111,"&lt;="&amp;O$3)-$F949)))</f>
        <v/>
      </c>
      <c r="P949" s="54">
        <f>IF(OR($B949="",P$3&lt;$D949+Настройки!$B$7),0,MAX(0,$E949-MAX(0,SUMIFS(Тех_Движение!$G$2:$G$5111,Тех_Движение!$D$2:$D$5111,$C949,Тех_Движение!$B$2:$B$5111,"&lt;="&amp;P$3)-$F949)))</f>
        <v/>
      </c>
      <c r="Q949" s="54">
        <f>IF(OR($B949="",Q$3&lt;$D949+Настройки!$B$7),0,MAX(0,$E949-MAX(0,SUMIFS(Тех_Движение!$G$2:$G$5111,Тех_Движение!$D$2:$D$5111,$C949,Тех_Движение!$B$2:$B$5111,"&lt;="&amp;Q$3)-$F949)))</f>
        <v/>
      </c>
      <c r="R949" s="54">
        <f>IF($B949="","",SUM($K949:$Q949))</f>
        <v/>
      </c>
      <c r="S949" s="56">
        <f>IF($B949="","",VLOOKUP($C949,Настройки!$A$11:$L$17,9,FALSE))</f>
        <v/>
      </c>
      <c r="T949" s="56">
        <f>IF($B949="","",$R949*$S949)</f>
        <v/>
      </c>
    </row>
    <row r="950">
      <c r="A950" s="20">
        <f>Тех_Движение!$A$947</f>
        <v/>
      </c>
      <c r="B950" s="20">
        <f>IF(Тех_Движение!$F$947&gt;0,Тех_Движение!$I$947,"")</f>
        <v/>
      </c>
      <c r="C950" s="20">
        <f>IF($B950="","",Тех_Движение!$D$947)</f>
        <v/>
      </c>
      <c r="D950" s="42">
        <f>IF($B950="","",Тех_Движение!$B$947)</f>
        <v/>
      </c>
      <c r="E950" s="54">
        <f>IF($B950="","",Тех_Движение!$F$947)</f>
        <v/>
      </c>
      <c r="F950" s="54">
        <f>IF($B950="","",SUMIFS($E$5:$E949,$C$5:$C949,$C950))</f>
        <v/>
      </c>
      <c r="G950" s="54">
        <f>IF($B950="","",MAX(0,$E950-MAX(0,SUMIFS(Тех_Движение!$G$2:$G$5111,Тех_Движение!$D$2:$D$5111,$C950,Тех_Движение!$B$2:$B$5111,"&lt;="&amp;Настройки!$B$5-1)-$F950)))</f>
        <v/>
      </c>
      <c r="H950" s="54">
        <f>IF($B950="","",IF(AND($D950&gt;=Настройки!$B$5,$D950&lt;=Настройки!$B$6),$E950,0))</f>
        <v/>
      </c>
      <c r="I950" s="54">
        <f>IF($B950="","",$G950+$H950-$J950)</f>
        <v/>
      </c>
      <c r="J950" s="54">
        <f>IF($B950="","",MAX(0,$E950-MAX(0,SUMIFS(Тех_Движение!$G$2:$G$5111,Тех_Движение!$D$2:$D$5111,$C950,Тех_Движение!$B$2:$B$5111,"&lt;="&amp;Настройки!$B$6)-$F950)))</f>
        <v/>
      </c>
      <c r="K950" s="54">
        <f>IF(OR($B950="",K$3&lt;$D950+Настройки!$B$7),0,MAX(0,$E950-MAX(0,SUMIFS(Тех_Движение!$G$2:$G$5111,Тех_Движение!$D$2:$D$5111,$C950,Тех_Движение!$B$2:$B$5111,"&lt;="&amp;K$3)-$F950)))</f>
        <v/>
      </c>
      <c r="L950" s="54">
        <f>IF(OR($B950="",L$3&lt;$D950+Настройки!$B$7),0,MAX(0,$E950-MAX(0,SUMIFS(Тех_Движение!$G$2:$G$5111,Тех_Движение!$D$2:$D$5111,$C950,Тех_Движение!$B$2:$B$5111,"&lt;="&amp;L$3)-$F950)))</f>
        <v/>
      </c>
      <c r="M950" s="54">
        <f>IF(OR($B950="",M$3&lt;$D950+Настройки!$B$7),0,MAX(0,$E950-MAX(0,SUMIFS(Тех_Движение!$G$2:$G$5111,Тех_Движение!$D$2:$D$5111,$C950,Тех_Движение!$B$2:$B$5111,"&lt;="&amp;M$3)-$F950)))</f>
        <v/>
      </c>
      <c r="N950" s="54">
        <f>IF(OR($B950="",N$3&lt;$D950+Настройки!$B$7),0,MAX(0,$E950-MAX(0,SUMIFS(Тех_Движение!$G$2:$G$5111,Тех_Движение!$D$2:$D$5111,$C950,Тех_Движение!$B$2:$B$5111,"&lt;="&amp;N$3)-$F950)))</f>
        <v/>
      </c>
      <c r="O950" s="54">
        <f>IF(OR($B950="",O$3&lt;$D950+Настройки!$B$7),0,MAX(0,$E950-MAX(0,SUMIFS(Тех_Движение!$G$2:$G$5111,Тех_Движение!$D$2:$D$5111,$C950,Тех_Движение!$B$2:$B$5111,"&lt;="&amp;O$3)-$F950)))</f>
        <v/>
      </c>
      <c r="P950" s="54">
        <f>IF(OR($B950="",P$3&lt;$D950+Настройки!$B$7),0,MAX(0,$E950-MAX(0,SUMIFS(Тех_Движение!$G$2:$G$5111,Тех_Движение!$D$2:$D$5111,$C950,Тех_Движение!$B$2:$B$5111,"&lt;="&amp;P$3)-$F950)))</f>
        <v/>
      </c>
      <c r="Q950" s="54">
        <f>IF(OR($B950="",Q$3&lt;$D950+Настройки!$B$7),0,MAX(0,$E950-MAX(0,SUMIFS(Тех_Движение!$G$2:$G$5111,Тех_Движение!$D$2:$D$5111,$C950,Тех_Движение!$B$2:$B$5111,"&lt;="&amp;Q$3)-$F950)))</f>
        <v/>
      </c>
      <c r="R950" s="54">
        <f>IF($B950="","",SUM($K950:$Q950))</f>
        <v/>
      </c>
      <c r="S950" s="56">
        <f>IF($B950="","",VLOOKUP($C950,Настройки!$A$11:$L$17,9,FALSE))</f>
        <v/>
      </c>
      <c r="T950" s="56">
        <f>IF($B950="","",$R950*$S950)</f>
        <v/>
      </c>
    </row>
    <row r="951">
      <c r="A951" s="20">
        <f>Тех_Движение!$A$948</f>
        <v/>
      </c>
      <c r="B951" s="20">
        <f>IF(Тех_Движение!$F$948&gt;0,Тех_Движение!$I$948,"")</f>
        <v/>
      </c>
      <c r="C951" s="20">
        <f>IF($B951="","",Тех_Движение!$D$948)</f>
        <v/>
      </c>
      <c r="D951" s="42">
        <f>IF($B951="","",Тех_Движение!$B$948)</f>
        <v/>
      </c>
      <c r="E951" s="54">
        <f>IF($B951="","",Тех_Движение!$F$948)</f>
        <v/>
      </c>
      <c r="F951" s="54">
        <f>IF($B951="","",SUMIFS($E$5:$E950,$C$5:$C950,$C951))</f>
        <v/>
      </c>
      <c r="G951" s="54">
        <f>IF($B951="","",MAX(0,$E951-MAX(0,SUMIFS(Тех_Движение!$G$2:$G$5111,Тех_Движение!$D$2:$D$5111,$C951,Тех_Движение!$B$2:$B$5111,"&lt;="&amp;Настройки!$B$5-1)-$F951)))</f>
        <v/>
      </c>
      <c r="H951" s="54">
        <f>IF($B951="","",IF(AND($D951&gt;=Настройки!$B$5,$D951&lt;=Настройки!$B$6),$E951,0))</f>
        <v/>
      </c>
      <c r="I951" s="54">
        <f>IF($B951="","",$G951+$H951-$J951)</f>
        <v/>
      </c>
      <c r="J951" s="54">
        <f>IF($B951="","",MAX(0,$E951-MAX(0,SUMIFS(Тех_Движение!$G$2:$G$5111,Тех_Движение!$D$2:$D$5111,$C951,Тех_Движение!$B$2:$B$5111,"&lt;="&amp;Настройки!$B$6)-$F951)))</f>
        <v/>
      </c>
      <c r="K951" s="54">
        <f>IF(OR($B951="",K$3&lt;$D951+Настройки!$B$7),0,MAX(0,$E951-MAX(0,SUMIFS(Тех_Движение!$G$2:$G$5111,Тех_Движение!$D$2:$D$5111,$C951,Тех_Движение!$B$2:$B$5111,"&lt;="&amp;K$3)-$F951)))</f>
        <v/>
      </c>
      <c r="L951" s="54">
        <f>IF(OR($B951="",L$3&lt;$D951+Настройки!$B$7),0,MAX(0,$E951-MAX(0,SUMIFS(Тех_Движение!$G$2:$G$5111,Тех_Движение!$D$2:$D$5111,$C951,Тех_Движение!$B$2:$B$5111,"&lt;="&amp;L$3)-$F951)))</f>
        <v/>
      </c>
      <c r="M951" s="54">
        <f>IF(OR($B951="",M$3&lt;$D951+Настройки!$B$7),0,MAX(0,$E951-MAX(0,SUMIFS(Тех_Движение!$G$2:$G$5111,Тех_Движение!$D$2:$D$5111,$C951,Тех_Движение!$B$2:$B$5111,"&lt;="&amp;M$3)-$F951)))</f>
        <v/>
      </c>
      <c r="N951" s="54">
        <f>IF(OR($B951="",N$3&lt;$D951+Настройки!$B$7),0,MAX(0,$E951-MAX(0,SUMIFS(Тех_Движение!$G$2:$G$5111,Тех_Движение!$D$2:$D$5111,$C951,Тех_Движение!$B$2:$B$5111,"&lt;="&amp;N$3)-$F951)))</f>
        <v/>
      </c>
      <c r="O951" s="54">
        <f>IF(OR($B951="",O$3&lt;$D951+Настройки!$B$7),0,MAX(0,$E951-MAX(0,SUMIFS(Тех_Движение!$G$2:$G$5111,Тех_Движение!$D$2:$D$5111,$C951,Тех_Движение!$B$2:$B$5111,"&lt;="&amp;O$3)-$F951)))</f>
        <v/>
      </c>
      <c r="P951" s="54">
        <f>IF(OR($B951="",P$3&lt;$D951+Настройки!$B$7),0,MAX(0,$E951-MAX(0,SUMIFS(Тех_Движение!$G$2:$G$5111,Тех_Движение!$D$2:$D$5111,$C951,Тех_Движение!$B$2:$B$5111,"&lt;="&amp;P$3)-$F951)))</f>
        <v/>
      </c>
      <c r="Q951" s="54">
        <f>IF(OR($B951="",Q$3&lt;$D951+Настройки!$B$7),0,MAX(0,$E951-MAX(0,SUMIFS(Тех_Движение!$G$2:$G$5111,Тех_Движение!$D$2:$D$5111,$C951,Тех_Движение!$B$2:$B$5111,"&lt;="&amp;Q$3)-$F951)))</f>
        <v/>
      </c>
      <c r="R951" s="54">
        <f>IF($B951="","",SUM($K951:$Q951))</f>
        <v/>
      </c>
      <c r="S951" s="56">
        <f>IF($B951="","",VLOOKUP($C951,Настройки!$A$11:$L$17,9,FALSE))</f>
        <v/>
      </c>
      <c r="T951" s="56">
        <f>IF($B951="","",$R951*$S951)</f>
        <v/>
      </c>
    </row>
    <row r="952">
      <c r="A952" s="20">
        <f>Тех_Движение!$A$949</f>
        <v/>
      </c>
      <c r="B952" s="20">
        <f>IF(Тех_Движение!$F$949&gt;0,Тех_Движение!$I$949,"")</f>
        <v/>
      </c>
      <c r="C952" s="20">
        <f>IF($B952="","",Тех_Движение!$D$949)</f>
        <v/>
      </c>
      <c r="D952" s="42">
        <f>IF($B952="","",Тех_Движение!$B$949)</f>
        <v/>
      </c>
      <c r="E952" s="54">
        <f>IF($B952="","",Тех_Движение!$F$949)</f>
        <v/>
      </c>
      <c r="F952" s="54">
        <f>IF($B952="","",SUMIFS($E$5:$E951,$C$5:$C951,$C952))</f>
        <v/>
      </c>
      <c r="G952" s="54">
        <f>IF($B952="","",MAX(0,$E952-MAX(0,SUMIFS(Тех_Движение!$G$2:$G$5111,Тех_Движение!$D$2:$D$5111,$C952,Тех_Движение!$B$2:$B$5111,"&lt;="&amp;Настройки!$B$5-1)-$F952)))</f>
        <v/>
      </c>
      <c r="H952" s="54">
        <f>IF($B952="","",IF(AND($D952&gt;=Настройки!$B$5,$D952&lt;=Настройки!$B$6),$E952,0))</f>
        <v/>
      </c>
      <c r="I952" s="54">
        <f>IF($B952="","",$G952+$H952-$J952)</f>
        <v/>
      </c>
      <c r="J952" s="54">
        <f>IF($B952="","",MAX(0,$E952-MAX(0,SUMIFS(Тех_Движение!$G$2:$G$5111,Тех_Движение!$D$2:$D$5111,$C952,Тех_Движение!$B$2:$B$5111,"&lt;="&amp;Настройки!$B$6)-$F952)))</f>
        <v/>
      </c>
      <c r="K952" s="54">
        <f>IF(OR($B952="",K$3&lt;$D952+Настройки!$B$7),0,MAX(0,$E952-MAX(0,SUMIFS(Тех_Движение!$G$2:$G$5111,Тех_Движение!$D$2:$D$5111,$C952,Тех_Движение!$B$2:$B$5111,"&lt;="&amp;K$3)-$F952)))</f>
        <v/>
      </c>
      <c r="L952" s="54">
        <f>IF(OR($B952="",L$3&lt;$D952+Настройки!$B$7),0,MAX(0,$E952-MAX(0,SUMIFS(Тех_Движение!$G$2:$G$5111,Тех_Движение!$D$2:$D$5111,$C952,Тех_Движение!$B$2:$B$5111,"&lt;="&amp;L$3)-$F952)))</f>
        <v/>
      </c>
      <c r="M952" s="54">
        <f>IF(OR($B952="",M$3&lt;$D952+Настройки!$B$7),0,MAX(0,$E952-MAX(0,SUMIFS(Тех_Движение!$G$2:$G$5111,Тех_Движение!$D$2:$D$5111,$C952,Тех_Движение!$B$2:$B$5111,"&lt;="&amp;M$3)-$F952)))</f>
        <v/>
      </c>
      <c r="N952" s="54">
        <f>IF(OR($B952="",N$3&lt;$D952+Настройки!$B$7),0,MAX(0,$E952-MAX(0,SUMIFS(Тех_Движение!$G$2:$G$5111,Тех_Движение!$D$2:$D$5111,$C952,Тех_Движение!$B$2:$B$5111,"&lt;="&amp;N$3)-$F952)))</f>
        <v/>
      </c>
      <c r="O952" s="54">
        <f>IF(OR($B952="",O$3&lt;$D952+Настройки!$B$7),0,MAX(0,$E952-MAX(0,SUMIFS(Тех_Движение!$G$2:$G$5111,Тех_Движение!$D$2:$D$5111,$C952,Тех_Движение!$B$2:$B$5111,"&lt;="&amp;O$3)-$F952)))</f>
        <v/>
      </c>
      <c r="P952" s="54">
        <f>IF(OR($B952="",P$3&lt;$D952+Настройки!$B$7),0,MAX(0,$E952-MAX(0,SUMIFS(Тех_Движение!$G$2:$G$5111,Тех_Движение!$D$2:$D$5111,$C952,Тех_Движение!$B$2:$B$5111,"&lt;="&amp;P$3)-$F952)))</f>
        <v/>
      </c>
      <c r="Q952" s="54">
        <f>IF(OR($B952="",Q$3&lt;$D952+Настройки!$B$7),0,MAX(0,$E952-MAX(0,SUMIFS(Тех_Движение!$G$2:$G$5111,Тех_Движение!$D$2:$D$5111,$C952,Тех_Движение!$B$2:$B$5111,"&lt;="&amp;Q$3)-$F952)))</f>
        <v/>
      </c>
      <c r="R952" s="54">
        <f>IF($B952="","",SUM($K952:$Q952))</f>
        <v/>
      </c>
      <c r="S952" s="56">
        <f>IF($B952="","",VLOOKUP($C952,Настройки!$A$11:$L$17,9,FALSE))</f>
        <v/>
      </c>
      <c r="T952" s="56">
        <f>IF($B952="","",$R952*$S952)</f>
        <v/>
      </c>
    </row>
    <row r="953">
      <c r="A953" s="20">
        <f>Тех_Движение!$A$950</f>
        <v/>
      </c>
      <c r="B953" s="20">
        <f>IF(Тех_Движение!$F$950&gt;0,Тех_Движение!$I$950,"")</f>
        <v/>
      </c>
      <c r="C953" s="20">
        <f>IF($B953="","",Тех_Движение!$D$950)</f>
        <v/>
      </c>
      <c r="D953" s="42">
        <f>IF($B953="","",Тех_Движение!$B$950)</f>
        <v/>
      </c>
      <c r="E953" s="54">
        <f>IF($B953="","",Тех_Движение!$F$950)</f>
        <v/>
      </c>
      <c r="F953" s="54">
        <f>IF($B953="","",SUMIFS($E$5:$E952,$C$5:$C952,$C953))</f>
        <v/>
      </c>
      <c r="G953" s="54">
        <f>IF($B953="","",MAX(0,$E953-MAX(0,SUMIFS(Тех_Движение!$G$2:$G$5111,Тех_Движение!$D$2:$D$5111,$C953,Тех_Движение!$B$2:$B$5111,"&lt;="&amp;Настройки!$B$5-1)-$F953)))</f>
        <v/>
      </c>
      <c r="H953" s="54">
        <f>IF($B953="","",IF(AND($D953&gt;=Настройки!$B$5,$D953&lt;=Настройки!$B$6),$E953,0))</f>
        <v/>
      </c>
      <c r="I953" s="54">
        <f>IF($B953="","",$G953+$H953-$J953)</f>
        <v/>
      </c>
      <c r="J953" s="54">
        <f>IF($B953="","",MAX(0,$E953-MAX(0,SUMIFS(Тех_Движение!$G$2:$G$5111,Тех_Движение!$D$2:$D$5111,$C953,Тех_Движение!$B$2:$B$5111,"&lt;="&amp;Настройки!$B$6)-$F953)))</f>
        <v/>
      </c>
      <c r="K953" s="54">
        <f>IF(OR($B953="",K$3&lt;$D953+Настройки!$B$7),0,MAX(0,$E953-MAX(0,SUMIFS(Тех_Движение!$G$2:$G$5111,Тех_Движение!$D$2:$D$5111,$C953,Тех_Движение!$B$2:$B$5111,"&lt;="&amp;K$3)-$F953)))</f>
        <v/>
      </c>
      <c r="L953" s="54">
        <f>IF(OR($B953="",L$3&lt;$D953+Настройки!$B$7),0,MAX(0,$E953-MAX(0,SUMIFS(Тех_Движение!$G$2:$G$5111,Тех_Движение!$D$2:$D$5111,$C953,Тех_Движение!$B$2:$B$5111,"&lt;="&amp;L$3)-$F953)))</f>
        <v/>
      </c>
      <c r="M953" s="54">
        <f>IF(OR($B953="",M$3&lt;$D953+Настройки!$B$7),0,MAX(0,$E953-MAX(0,SUMIFS(Тех_Движение!$G$2:$G$5111,Тех_Движение!$D$2:$D$5111,$C953,Тех_Движение!$B$2:$B$5111,"&lt;="&amp;M$3)-$F953)))</f>
        <v/>
      </c>
      <c r="N953" s="54">
        <f>IF(OR($B953="",N$3&lt;$D953+Настройки!$B$7),0,MAX(0,$E953-MAX(0,SUMIFS(Тех_Движение!$G$2:$G$5111,Тех_Движение!$D$2:$D$5111,$C953,Тех_Движение!$B$2:$B$5111,"&lt;="&amp;N$3)-$F953)))</f>
        <v/>
      </c>
      <c r="O953" s="54">
        <f>IF(OR($B953="",O$3&lt;$D953+Настройки!$B$7),0,MAX(0,$E953-MAX(0,SUMIFS(Тех_Движение!$G$2:$G$5111,Тех_Движение!$D$2:$D$5111,$C953,Тех_Движение!$B$2:$B$5111,"&lt;="&amp;O$3)-$F953)))</f>
        <v/>
      </c>
      <c r="P953" s="54">
        <f>IF(OR($B953="",P$3&lt;$D953+Настройки!$B$7),0,MAX(0,$E953-MAX(0,SUMIFS(Тех_Движение!$G$2:$G$5111,Тех_Движение!$D$2:$D$5111,$C953,Тех_Движение!$B$2:$B$5111,"&lt;="&amp;P$3)-$F953)))</f>
        <v/>
      </c>
      <c r="Q953" s="54">
        <f>IF(OR($B953="",Q$3&lt;$D953+Настройки!$B$7),0,MAX(0,$E953-MAX(0,SUMIFS(Тех_Движение!$G$2:$G$5111,Тех_Движение!$D$2:$D$5111,$C953,Тех_Движение!$B$2:$B$5111,"&lt;="&amp;Q$3)-$F953)))</f>
        <v/>
      </c>
      <c r="R953" s="54">
        <f>IF($B953="","",SUM($K953:$Q953))</f>
        <v/>
      </c>
      <c r="S953" s="56">
        <f>IF($B953="","",VLOOKUP($C953,Настройки!$A$11:$L$17,9,FALSE))</f>
        <v/>
      </c>
      <c r="T953" s="56">
        <f>IF($B953="","",$R953*$S953)</f>
        <v/>
      </c>
    </row>
    <row r="954">
      <c r="A954" s="20">
        <f>Тех_Движение!$A$951</f>
        <v/>
      </c>
      <c r="B954" s="20">
        <f>IF(Тех_Движение!$F$951&gt;0,Тех_Движение!$I$951,"")</f>
        <v/>
      </c>
      <c r="C954" s="20">
        <f>IF($B954="","",Тех_Движение!$D$951)</f>
        <v/>
      </c>
      <c r="D954" s="42">
        <f>IF($B954="","",Тех_Движение!$B$951)</f>
        <v/>
      </c>
      <c r="E954" s="54">
        <f>IF($B954="","",Тех_Движение!$F$951)</f>
        <v/>
      </c>
      <c r="F954" s="54">
        <f>IF($B954="","",SUMIFS($E$5:$E953,$C$5:$C953,$C954))</f>
        <v/>
      </c>
      <c r="G954" s="54">
        <f>IF($B954="","",MAX(0,$E954-MAX(0,SUMIFS(Тех_Движение!$G$2:$G$5111,Тех_Движение!$D$2:$D$5111,$C954,Тех_Движение!$B$2:$B$5111,"&lt;="&amp;Настройки!$B$5-1)-$F954)))</f>
        <v/>
      </c>
      <c r="H954" s="54">
        <f>IF($B954="","",IF(AND($D954&gt;=Настройки!$B$5,$D954&lt;=Настройки!$B$6),$E954,0))</f>
        <v/>
      </c>
      <c r="I954" s="54">
        <f>IF($B954="","",$G954+$H954-$J954)</f>
        <v/>
      </c>
      <c r="J954" s="54">
        <f>IF($B954="","",MAX(0,$E954-MAX(0,SUMIFS(Тех_Движение!$G$2:$G$5111,Тех_Движение!$D$2:$D$5111,$C954,Тех_Движение!$B$2:$B$5111,"&lt;="&amp;Настройки!$B$6)-$F954)))</f>
        <v/>
      </c>
      <c r="K954" s="54">
        <f>IF(OR($B954="",K$3&lt;$D954+Настройки!$B$7),0,MAX(0,$E954-MAX(0,SUMIFS(Тех_Движение!$G$2:$G$5111,Тех_Движение!$D$2:$D$5111,$C954,Тех_Движение!$B$2:$B$5111,"&lt;="&amp;K$3)-$F954)))</f>
        <v/>
      </c>
      <c r="L954" s="54">
        <f>IF(OR($B954="",L$3&lt;$D954+Настройки!$B$7),0,MAX(0,$E954-MAX(0,SUMIFS(Тех_Движение!$G$2:$G$5111,Тех_Движение!$D$2:$D$5111,$C954,Тех_Движение!$B$2:$B$5111,"&lt;="&amp;L$3)-$F954)))</f>
        <v/>
      </c>
      <c r="M954" s="54">
        <f>IF(OR($B954="",M$3&lt;$D954+Настройки!$B$7),0,MAX(0,$E954-MAX(0,SUMIFS(Тех_Движение!$G$2:$G$5111,Тех_Движение!$D$2:$D$5111,$C954,Тех_Движение!$B$2:$B$5111,"&lt;="&amp;M$3)-$F954)))</f>
        <v/>
      </c>
      <c r="N954" s="54">
        <f>IF(OR($B954="",N$3&lt;$D954+Настройки!$B$7),0,MAX(0,$E954-MAX(0,SUMIFS(Тех_Движение!$G$2:$G$5111,Тех_Движение!$D$2:$D$5111,$C954,Тех_Движение!$B$2:$B$5111,"&lt;="&amp;N$3)-$F954)))</f>
        <v/>
      </c>
      <c r="O954" s="54">
        <f>IF(OR($B954="",O$3&lt;$D954+Настройки!$B$7),0,MAX(0,$E954-MAX(0,SUMIFS(Тех_Движение!$G$2:$G$5111,Тех_Движение!$D$2:$D$5111,$C954,Тех_Движение!$B$2:$B$5111,"&lt;="&amp;O$3)-$F954)))</f>
        <v/>
      </c>
      <c r="P954" s="54">
        <f>IF(OR($B954="",P$3&lt;$D954+Настройки!$B$7),0,MAX(0,$E954-MAX(0,SUMIFS(Тех_Движение!$G$2:$G$5111,Тех_Движение!$D$2:$D$5111,$C954,Тех_Движение!$B$2:$B$5111,"&lt;="&amp;P$3)-$F954)))</f>
        <v/>
      </c>
      <c r="Q954" s="54">
        <f>IF(OR($B954="",Q$3&lt;$D954+Настройки!$B$7),0,MAX(0,$E954-MAX(0,SUMIFS(Тех_Движение!$G$2:$G$5111,Тех_Движение!$D$2:$D$5111,$C954,Тех_Движение!$B$2:$B$5111,"&lt;="&amp;Q$3)-$F954)))</f>
        <v/>
      </c>
      <c r="R954" s="54">
        <f>IF($B954="","",SUM($K954:$Q954))</f>
        <v/>
      </c>
      <c r="S954" s="56">
        <f>IF($B954="","",VLOOKUP($C954,Настройки!$A$11:$L$17,9,FALSE))</f>
        <v/>
      </c>
      <c r="T954" s="56">
        <f>IF($B954="","",$R954*$S954)</f>
        <v/>
      </c>
    </row>
    <row r="955">
      <c r="A955" s="20">
        <f>Тех_Движение!$A$952</f>
        <v/>
      </c>
      <c r="B955" s="20">
        <f>IF(Тех_Движение!$F$952&gt;0,Тех_Движение!$I$952,"")</f>
        <v/>
      </c>
      <c r="C955" s="20">
        <f>IF($B955="","",Тех_Движение!$D$952)</f>
        <v/>
      </c>
      <c r="D955" s="42">
        <f>IF($B955="","",Тех_Движение!$B$952)</f>
        <v/>
      </c>
      <c r="E955" s="54">
        <f>IF($B955="","",Тех_Движение!$F$952)</f>
        <v/>
      </c>
      <c r="F955" s="54">
        <f>IF($B955="","",SUMIFS($E$5:$E954,$C$5:$C954,$C955))</f>
        <v/>
      </c>
      <c r="G955" s="54">
        <f>IF($B955="","",MAX(0,$E955-MAX(0,SUMIFS(Тех_Движение!$G$2:$G$5111,Тех_Движение!$D$2:$D$5111,$C955,Тех_Движение!$B$2:$B$5111,"&lt;="&amp;Настройки!$B$5-1)-$F955)))</f>
        <v/>
      </c>
      <c r="H955" s="54">
        <f>IF($B955="","",IF(AND($D955&gt;=Настройки!$B$5,$D955&lt;=Настройки!$B$6),$E955,0))</f>
        <v/>
      </c>
      <c r="I955" s="54">
        <f>IF($B955="","",$G955+$H955-$J955)</f>
        <v/>
      </c>
      <c r="J955" s="54">
        <f>IF($B955="","",MAX(0,$E955-MAX(0,SUMIFS(Тех_Движение!$G$2:$G$5111,Тех_Движение!$D$2:$D$5111,$C955,Тех_Движение!$B$2:$B$5111,"&lt;="&amp;Настройки!$B$6)-$F955)))</f>
        <v/>
      </c>
      <c r="K955" s="54">
        <f>IF(OR($B955="",K$3&lt;$D955+Настройки!$B$7),0,MAX(0,$E955-MAX(0,SUMIFS(Тех_Движение!$G$2:$G$5111,Тех_Движение!$D$2:$D$5111,$C955,Тех_Движение!$B$2:$B$5111,"&lt;="&amp;K$3)-$F955)))</f>
        <v/>
      </c>
      <c r="L955" s="54">
        <f>IF(OR($B955="",L$3&lt;$D955+Настройки!$B$7),0,MAX(0,$E955-MAX(0,SUMIFS(Тех_Движение!$G$2:$G$5111,Тех_Движение!$D$2:$D$5111,$C955,Тех_Движение!$B$2:$B$5111,"&lt;="&amp;L$3)-$F955)))</f>
        <v/>
      </c>
      <c r="M955" s="54">
        <f>IF(OR($B955="",M$3&lt;$D955+Настройки!$B$7),0,MAX(0,$E955-MAX(0,SUMIFS(Тех_Движение!$G$2:$G$5111,Тех_Движение!$D$2:$D$5111,$C955,Тех_Движение!$B$2:$B$5111,"&lt;="&amp;M$3)-$F955)))</f>
        <v/>
      </c>
      <c r="N955" s="54">
        <f>IF(OR($B955="",N$3&lt;$D955+Настройки!$B$7),0,MAX(0,$E955-MAX(0,SUMIFS(Тех_Движение!$G$2:$G$5111,Тех_Движение!$D$2:$D$5111,$C955,Тех_Движение!$B$2:$B$5111,"&lt;="&amp;N$3)-$F955)))</f>
        <v/>
      </c>
      <c r="O955" s="54">
        <f>IF(OR($B955="",O$3&lt;$D955+Настройки!$B$7),0,MAX(0,$E955-MAX(0,SUMIFS(Тех_Движение!$G$2:$G$5111,Тех_Движение!$D$2:$D$5111,$C955,Тех_Движение!$B$2:$B$5111,"&lt;="&amp;O$3)-$F955)))</f>
        <v/>
      </c>
      <c r="P955" s="54">
        <f>IF(OR($B955="",P$3&lt;$D955+Настройки!$B$7),0,MAX(0,$E955-MAX(0,SUMIFS(Тех_Движение!$G$2:$G$5111,Тех_Движение!$D$2:$D$5111,$C955,Тех_Движение!$B$2:$B$5111,"&lt;="&amp;P$3)-$F955)))</f>
        <v/>
      </c>
      <c r="Q955" s="54">
        <f>IF(OR($B955="",Q$3&lt;$D955+Настройки!$B$7),0,MAX(0,$E955-MAX(0,SUMIFS(Тех_Движение!$G$2:$G$5111,Тех_Движение!$D$2:$D$5111,$C955,Тех_Движение!$B$2:$B$5111,"&lt;="&amp;Q$3)-$F955)))</f>
        <v/>
      </c>
      <c r="R955" s="54">
        <f>IF($B955="","",SUM($K955:$Q955))</f>
        <v/>
      </c>
      <c r="S955" s="56">
        <f>IF($B955="","",VLOOKUP($C955,Настройки!$A$11:$L$17,9,FALSE))</f>
        <v/>
      </c>
      <c r="T955" s="56">
        <f>IF($B955="","",$R955*$S955)</f>
        <v/>
      </c>
    </row>
    <row r="956">
      <c r="A956" s="20">
        <f>Тех_Движение!$A$953</f>
        <v/>
      </c>
      <c r="B956" s="20">
        <f>IF(Тех_Движение!$F$953&gt;0,Тех_Движение!$I$953,"")</f>
        <v/>
      </c>
      <c r="C956" s="20">
        <f>IF($B956="","",Тех_Движение!$D$953)</f>
        <v/>
      </c>
      <c r="D956" s="42">
        <f>IF($B956="","",Тех_Движение!$B$953)</f>
        <v/>
      </c>
      <c r="E956" s="54">
        <f>IF($B956="","",Тех_Движение!$F$953)</f>
        <v/>
      </c>
      <c r="F956" s="54">
        <f>IF($B956="","",SUMIFS($E$5:$E955,$C$5:$C955,$C956))</f>
        <v/>
      </c>
      <c r="G956" s="54">
        <f>IF($B956="","",MAX(0,$E956-MAX(0,SUMIFS(Тех_Движение!$G$2:$G$5111,Тех_Движение!$D$2:$D$5111,$C956,Тех_Движение!$B$2:$B$5111,"&lt;="&amp;Настройки!$B$5-1)-$F956)))</f>
        <v/>
      </c>
      <c r="H956" s="54">
        <f>IF($B956="","",IF(AND($D956&gt;=Настройки!$B$5,$D956&lt;=Настройки!$B$6),$E956,0))</f>
        <v/>
      </c>
      <c r="I956" s="54">
        <f>IF($B956="","",$G956+$H956-$J956)</f>
        <v/>
      </c>
      <c r="J956" s="54">
        <f>IF($B956="","",MAX(0,$E956-MAX(0,SUMIFS(Тех_Движение!$G$2:$G$5111,Тех_Движение!$D$2:$D$5111,$C956,Тех_Движение!$B$2:$B$5111,"&lt;="&amp;Настройки!$B$6)-$F956)))</f>
        <v/>
      </c>
      <c r="K956" s="54">
        <f>IF(OR($B956="",K$3&lt;$D956+Настройки!$B$7),0,MAX(0,$E956-MAX(0,SUMIFS(Тех_Движение!$G$2:$G$5111,Тех_Движение!$D$2:$D$5111,$C956,Тех_Движение!$B$2:$B$5111,"&lt;="&amp;K$3)-$F956)))</f>
        <v/>
      </c>
      <c r="L956" s="54">
        <f>IF(OR($B956="",L$3&lt;$D956+Настройки!$B$7),0,MAX(0,$E956-MAX(0,SUMIFS(Тех_Движение!$G$2:$G$5111,Тех_Движение!$D$2:$D$5111,$C956,Тех_Движение!$B$2:$B$5111,"&lt;="&amp;L$3)-$F956)))</f>
        <v/>
      </c>
      <c r="M956" s="54">
        <f>IF(OR($B956="",M$3&lt;$D956+Настройки!$B$7),0,MAX(0,$E956-MAX(0,SUMIFS(Тех_Движение!$G$2:$G$5111,Тех_Движение!$D$2:$D$5111,$C956,Тех_Движение!$B$2:$B$5111,"&lt;="&amp;M$3)-$F956)))</f>
        <v/>
      </c>
      <c r="N956" s="54">
        <f>IF(OR($B956="",N$3&lt;$D956+Настройки!$B$7),0,MAX(0,$E956-MAX(0,SUMIFS(Тех_Движение!$G$2:$G$5111,Тех_Движение!$D$2:$D$5111,$C956,Тех_Движение!$B$2:$B$5111,"&lt;="&amp;N$3)-$F956)))</f>
        <v/>
      </c>
      <c r="O956" s="54">
        <f>IF(OR($B956="",O$3&lt;$D956+Настройки!$B$7),0,MAX(0,$E956-MAX(0,SUMIFS(Тех_Движение!$G$2:$G$5111,Тех_Движение!$D$2:$D$5111,$C956,Тех_Движение!$B$2:$B$5111,"&lt;="&amp;O$3)-$F956)))</f>
        <v/>
      </c>
      <c r="P956" s="54">
        <f>IF(OR($B956="",P$3&lt;$D956+Настройки!$B$7),0,MAX(0,$E956-MAX(0,SUMIFS(Тех_Движение!$G$2:$G$5111,Тех_Движение!$D$2:$D$5111,$C956,Тех_Движение!$B$2:$B$5111,"&lt;="&amp;P$3)-$F956)))</f>
        <v/>
      </c>
      <c r="Q956" s="54">
        <f>IF(OR($B956="",Q$3&lt;$D956+Настройки!$B$7),0,MAX(0,$E956-MAX(0,SUMIFS(Тех_Движение!$G$2:$G$5111,Тех_Движение!$D$2:$D$5111,$C956,Тех_Движение!$B$2:$B$5111,"&lt;="&amp;Q$3)-$F956)))</f>
        <v/>
      </c>
      <c r="R956" s="54">
        <f>IF($B956="","",SUM($K956:$Q956))</f>
        <v/>
      </c>
      <c r="S956" s="56">
        <f>IF($B956="","",VLOOKUP($C956,Настройки!$A$11:$L$17,9,FALSE))</f>
        <v/>
      </c>
      <c r="T956" s="56">
        <f>IF($B956="","",$R956*$S956)</f>
        <v/>
      </c>
    </row>
    <row r="957">
      <c r="A957" s="20">
        <f>Тех_Движение!$A$954</f>
        <v/>
      </c>
      <c r="B957" s="20">
        <f>IF(Тех_Движение!$F$954&gt;0,Тех_Движение!$I$954,"")</f>
        <v/>
      </c>
      <c r="C957" s="20">
        <f>IF($B957="","",Тех_Движение!$D$954)</f>
        <v/>
      </c>
      <c r="D957" s="42">
        <f>IF($B957="","",Тех_Движение!$B$954)</f>
        <v/>
      </c>
      <c r="E957" s="54">
        <f>IF($B957="","",Тех_Движение!$F$954)</f>
        <v/>
      </c>
      <c r="F957" s="54">
        <f>IF($B957="","",SUMIFS($E$5:$E956,$C$5:$C956,$C957))</f>
        <v/>
      </c>
      <c r="G957" s="54">
        <f>IF($B957="","",MAX(0,$E957-MAX(0,SUMIFS(Тех_Движение!$G$2:$G$5111,Тех_Движение!$D$2:$D$5111,$C957,Тех_Движение!$B$2:$B$5111,"&lt;="&amp;Настройки!$B$5-1)-$F957)))</f>
        <v/>
      </c>
      <c r="H957" s="54">
        <f>IF($B957="","",IF(AND($D957&gt;=Настройки!$B$5,$D957&lt;=Настройки!$B$6),$E957,0))</f>
        <v/>
      </c>
      <c r="I957" s="54">
        <f>IF($B957="","",$G957+$H957-$J957)</f>
        <v/>
      </c>
      <c r="J957" s="54">
        <f>IF($B957="","",MAX(0,$E957-MAX(0,SUMIFS(Тех_Движение!$G$2:$G$5111,Тех_Движение!$D$2:$D$5111,$C957,Тех_Движение!$B$2:$B$5111,"&lt;="&amp;Настройки!$B$6)-$F957)))</f>
        <v/>
      </c>
      <c r="K957" s="54">
        <f>IF(OR($B957="",K$3&lt;$D957+Настройки!$B$7),0,MAX(0,$E957-MAX(0,SUMIFS(Тех_Движение!$G$2:$G$5111,Тех_Движение!$D$2:$D$5111,$C957,Тех_Движение!$B$2:$B$5111,"&lt;="&amp;K$3)-$F957)))</f>
        <v/>
      </c>
      <c r="L957" s="54">
        <f>IF(OR($B957="",L$3&lt;$D957+Настройки!$B$7),0,MAX(0,$E957-MAX(0,SUMIFS(Тех_Движение!$G$2:$G$5111,Тех_Движение!$D$2:$D$5111,$C957,Тех_Движение!$B$2:$B$5111,"&lt;="&amp;L$3)-$F957)))</f>
        <v/>
      </c>
      <c r="M957" s="54">
        <f>IF(OR($B957="",M$3&lt;$D957+Настройки!$B$7),0,MAX(0,$E957-MAX(0,SUMIFS(Тех_Движение!$G$2:$G$5111,Тех_Движение!$D$2:$D$5111,$C957,Тех_Движение!$B$2:$B$5111,"&lt;="&amp;M$3)-$F957)))</f>
        <v/>
      </c>
      <c r="N957" s="54">
        <f>IF(OR($B957="",N$3&lt;$D957+Настройки!$B$7),0,MAX(0,$E957-MAX(0,SUMIFS(Тех_Движение!$G$2:$G$5111,Тех_Движение!$D$2:$D$5111,$C957,Тех_Движение!$B$2:$B$5111,"&lt;="&amp;N$3)-$F957)))</f>
        <v/>
      </c>
      <c r="O957" s="54">
        <f>IF(OR($B957="",O$3&lt;$D957+Настройки!$B$7),0,MAX(0,$E957-MAX(0,SUMIFS(Тех_Движение!$G$2:$G$5111,Тех_Движение!$D$2:$D$5111,$C957,Тех_Движение!$B$2:$B$5111,"&lt;="&amp;O$3)-$F957)))</f>
        <v/>
      </c>
      <c r="P957" s="54">
        <f>IF(OR($B957="",P$3&lt;$D957+Настройки!$B$7),0,MAX(0,$E957-MAX(0,SUMIFS(Тех_Движение!$G$2:$G$5111,Тех_Движение!$D$2:$D$5111,$C957,Тех_Движение!$B$2:$B$5111,"&lt;="&amp;P$3)-$F957)))</f>
        <v/>
      </c>
      <c r="Q957" s="54">
        <f>IF(OR($B957="",Q$3&lt;$D957+Настройки!$B$7),0,MAX(0,$E957-MAX(0,SUMIFS(Тех_Движение!$G$2:$G$5111,Тех_Движение!$D$2:$D$5111,$C957,Тех_Движение!$B$2:$B$5111,"&lt;="&amp;Q$3)-$F957)))</f>
        <v/>
      </c>
      <c r="R957" s="54">
        <f>IF($B957="","",SUM($K957:$Q957))</f>
        <v/>
      </c>
      <c r="S957" s="56">
        <f>IF($B957="","",VLOOKUP($C957,Настройки!$A$11:$L$17,9,FALSE))</f>
        <v/>
      </c>
      <c r="T957" s="56">
        <f>IF($B957="","",$R957*$S957)</f>
        <v/>
      </c>
    </row>
    <row r="958">
      <c r="A958" s="20">
        <f>Тех_Движение!$A$955</f>
        <v/>
      </c>
      <c r="B958" s="20">
        <f>IF(Тех_Движение!$F$955&gt;0,Тех_Движение!$I$955,"")</f>
        <v/>
      </c>
      <c r="C958" s="20">
        <f>IF($B958="","",Тех_Движение!$D$955)</f>
        <v/>
      </c>
      <c r="D958" s="42">
        <f>IF($B958="","",Тех_Движение!$B$955)</f>
        <v/>
      </c>
      <c r="E958" s="54">
        <f>IF($B958="","",Тех_Движение!$F$955)</f>
        <v/>
      </c>
      <c r="F958" s="54">
        <f>IF($B958="","",SUMIFS($E$5:$E957,$C$5:$C957,$C958))</f>
        <v/>
      </c>
      <c r="G958" s="54">
        <f>IF($B958="","",MAX(0,$E958-MAX(0,SUMIFS(Тех_Движение!$G$2:$G$5111,Тех_Движение!$D$2:$D$5111,$C958,Тех_Движение!$B$2:$B$5111,"&lt;="&amp;Настройки!$B$5-1)-$F958)))</f>
        <v/>
      </c>
      <c r="H958" s="54">
        <f>IF($B958="","",IF(AND($D958&gt;=Настройки!$B$5,$D958&lt;=Настройки!$B$6),$E958,0))</f>
        <v/>
      </c>
      <c r="I958" s="54">
        <f>IF($B958="","",$G958+$H958-$J958)</f>
        <v/>
      </c>
      <c r="J958" s="54">
        <f>IF($B958="","",MAX(0,$E958-MAX(0,SUMIFS(Тех_Движение!$G$2:$G$5111,Тех_Движение!$D$2:$D$5111,$C958,Тех_Движение!$B$2:$B$5111,"&lt;="&amp;Настройки!$B$6)-$F958)))</f>
        <v/>
      </c>
      <c r="K958" s="54">
        <f>IF(OR($B958="",K$3&lt;$D958+Настройки!$B$7),0,MAX(0,$E958-MAX(0,SUMIFS(Тех_Движение!$G$2:$G$5111,Тех_Движение!$D$2:$D$5111,$C958,Тех_Движение!$B$2:$B$5111,"&lt;="&amp;K$3)-$F958)))</f>
        <v/>
      </c>
      <c r="L958" s="54">
        <f>IF(OR($B958="",L$3&lt;$D958+Настройки!$B$7),0,MAX(0,$E958-MAX(0,SUMIFS(Тех_Движение!$G$2:$G$5111,Тех_Движение!$D$2:$D$5111,$C958,Тех_Движение!$B$2:$B$5111,"&lt;="&amp;L$3)-$F958)))</f>
        <v/>
      </c>
      <c r="M958" s="54">
        <f>IF(OR($B958="",M$3&lt;$D958+Настройки!$B$7),0,MAX(0,$E958-MAX(0,SUMIFS(Тех_Движение!$G$2:$G$5111,Тех_Движение!$D$2:$D$5111,$C958,Тех_Движение!$B$2:$B$5111,"&lt;="&amp;M$3)-$F958)))</f>
        <v/>
      </c>
      <c r="N958" s="54">
        <f>IF(OR($B958="",N$3&lt;$D958+Настройки!$B$7),0,MAX(0,$E958-MAX(0,SUMIFS(Тех_Движение!$G$2:$G$5111,Тех_Движение!$D$2:$D$5111,$C958,Тех_Движение!$B$2:$B$5111,"&lt;="&amp;N$3)-$F958)))</f>
        <v/>
      </c>
      <c r="O958" s="54">
        <f>IF(OR($B958="",O$3&lt;$D958+Настройки!$B$7),0,MAX(0,$E958-MAX(0,SUMIFS(Тех_Движение!$G$2:$G$5111,Тех_Движение!$D$2:$D$5111,$C958,Тех_Движение!$B$2:$B$5111,"&lt;="&amp;O$3)-$F958)))</f>
        <v/>
      </c>
      <c r="P958" s="54">
        <f>IF(OR($B958="",P$3&lt;$D958+Настройки!$B$7),0,MAX(0,$E958-MAX(0,SUMIFS(Тех_Движение!$G$2:$G$5111,Тех_Движение!$D$2:$D$5111,$C958,Тех_Движение!$B$2:$B$5111,"&lt;="&amp;P$3)-$F958)))</f>
        <v/>
      </c>
      <c r="Q958" s="54">
        <f>IF(OR($B958="",Q$3&lt;$D958+Настройки!$B$7),0,MAX(0,$E958-MAX(0,SUMIFS(Тех_Движение!$G$2:$G$5111,Тех_Движение!$D$2:$D$5111,$C958,Тех_Движение!$B$2:$B$5111,"&lt;="&amp;Q$3)-$F958)))</f>
        <v/>
      </c>
      <c r="R958" s="54">
        <f>IF($B958="","",SUM($K958:$Q958))</f>
        <v/>
      </c>
      <c r="S958" s="56">
        <f>IF($B958="","",VLOOKUP($C958,Настройки!$A$11:$L$17,9,FALSE))</f>
        <v/>
      </c>
      <c r="T958" s="56">
        <f>IF($B958="","",$R958*$S958)</f>
        <v/>
      </c>
    </row>
    <row r="959">
      <c r="A959" s="20">
        <f>Тех_Движение!$A$956</f>
        <v/>
      </c>
      <c r="B959" s="20">
        <f>IF(Тех_Движение!$F$956&gt;0,Тех_Движение!$I$956,"")</f>
        <v/>
      </c>
      <c r="C959" s="20">
        <f>IF($B959="","",Тех_Движение!$D$956)</f>
        <v/>
      </c>
      <c r="D959" s="42">
        <f>IF($B959="","",Тех_Движение!$B$956)</f>
        <v/>
      </c>
      <c r="E959" s="54">
        <f>IF($B959="","",Тех_Движение!$F$956)</f>
        <v/>
      </c>
      <c r="F959" s="54">
        <f>IF($B959="","",SUMIFS($E$5:$E958,$C$5:$C958,$C959))</f>
        <v/>
      </c>
      <c r="G959" s="54">
        <f>IF($B959="","",MAX(0,$E959-MAX(0,SUMIFS(Тех_Движение!$G$2:$G$5111,Тех_Движение!$D$2:$D$5111,$C959,Тех_Движение!$B$2:$B$5111,"&lt;="&amp;Настройки!$B$5-1)-$F959)))</f>
        <v/>
      </c>
      <c r="H959" s="54">
        <f>IF($B959="","",IF(AND($D959&gt;=Настройки!$B$5,$D959&lt;=Настройки!$B$6),$E959,0))</f>
        <v/>
      </c>
      <c r="I959" s="54">
        <f>IF($B959="","",$G959+$H959-$J959)</f>
        <v/>
      </c>
      <c r="J959" s="54">
        <f>IF($B959="","",MAX(0,$E959-MAX(0,SUMIFS(Тех_Движение!$G$2:$G$5111,Тех_Движение!$D$2:$D$5111,$C959,Тех_Движение!$B$2:$B$5111,"&lt;="&amp;Настройки!$B$6)-$F959)))</f>
        <v/>
      </c>
      <c r="K959" s="54">
        <f>IF(OR($B959="",K$3&lt;$D959+Настройки!$B$7),0,MAX(0,$E959-MAX(0,SUMIFS(Тех_Движение!$G$2:$G$5111,Тех_Движение!$D$2:$D$5111,$C959,Тех_Движение!$B$2:$B$5111,"&lt;="&amp;K$3)-$F959)))</f>
        <v/>
      </c>
      <c r="L959" s="54">
        <f>IF(OR($B959="",L$3&lt;$D959+Настройки!$B$7),0,MAX(0,$E959-MAX(0,SUMIFS(Тех_Движение!$G$2:$G$5111,Тех_Движение!$D$2:$D$5111,$C959,Тех_Движение!$B$2:$B$5111,"&lt;="&amp;L$3)-$F959)))</f>
        <v/>
      </c>
      <c r="M959" s="54">
        <f>IF(OR($B959="",M$3&lt;$D959+Настройки!$B$7),0,MAX(0,$E959-MAX(0,SUMIFS(Тех_Движение!$G$2:$G$5111,Тех_Движение!$D$2:$D$5111,$C959,Тех_Движение!$B$2:$B$5111,"&lt;="&amp;M$3)-$F959)))</f>
        <v/>
      </c>
      <c r="N959" s="54">
        <f>IF(OR($B959="",N$3&lt;$D959+Настройки!$B$7),0,MAX(0,$E959-MAX(0,SUMIFS(Тех_Движение!$G$2:$G$5111,Тех_Движение!$D$2:$D$5111,$C959,Тех_Движение!$B$2:$B$5111,"&lt;="&amp;N$3)-$F959)))</f>
        <v/>
      </c>
      <c r="O959" s="54">
        <f>IF(OR($B959="",O$3&lt;$D959+Настройки!$B$7),0,MAX(0,$E959-MAX(0,SUMIFS(Тех_Движение!$G$2:$G$5111,Тех_Движение!$D$2:$D$5111,$C959,Тех_Движение!$B$2:$B$5111,"&lt;="&amp;O$3)-$F959)))</f>
        <v/>
      </c>
      <c r="P959" s="54">
        <f>IF(OR($B959="",P$3&lt;$D959+Настройки!$B$7),0,MAX(0,$E959-MAX(0,SUMIFS(Тех_Движение!$G$2:$G$5111,Тех_Движение!$D$2:$D$5111,$C959,Тех_Движение!$B$2:$B$5111,"&lt;="&amp;P$3)-$F959)))</f>
        <v/>
      </c>
      <c r="Q959" s="54">
        <f>IF(OR($B959="",Q$3&lt;$D959+Настройки!$B$7),0,MAX(0,$E959-MAX(0,SUMIFS(Тех_Движение!$G$2:$G$5111,Тех_Движение!$D$2:$D$5111,$C959,Тех_Движение!$B$2:$B$5111,"&lt;="&amp;Q$3)-$F959)))</f>
        <v/>
      </c>
      <c r="R959" s="54">
        <f>IF($B959="","",SUM($K959:$Q959))</f>
        <v/>
      </c>
      <c r="S959" s="56">
        <f>IF($B959="","",VLOOKUP($C959,Настройки!$A$11:$L$17,9,FALSE))</f>
        <v/>
      </c>
      <c r="T959" s="56">
        <f>IF($B959="","",$R959*$S959)</f>
        <v/>
      </c>
    </row>
    <row r="960">
      <c r="A960" s="20">
        <f>Тех_Движение!$A$957</f>
        <v/>
      </c>
      <c r="B960" s="20">
        <f>IF(Тех_Движение!$F$957&gt;0,Тех_Движение!$I$957,"")</f>
        <v/>
      </c>
      <c r="C960" s="20">
        <f>IF($B960="","",Тех_Движение!$D$957)</f>
        <v/>
      </c>
      <c r="D960" s="42">
        <f>IF($B960="","",Тех_Движение!$B$957)</f>
        <v/>
      </c>
      <c r="E960" s="54">
        <f>IF($B960="","",Тех_Движение!$F$957)</f>
        <v/>
      </c>
      <c r="F960" s="54">
        <f>IF($B960="","",SUMIFS($E$5:$E959,$C$5:$C959,$C960))</f>
        <v/>
      </c>
      <c r="G960" s="54">
        <f>IF($B960="","",MAX(0,$E960-MAX(0,SUMIFS(Тех_Движение!$G$2:$G$5111,Тех_Движение!$D$2:$D$5111,$C960,Тех_Движение!$B$2:$B$5111,"&lt;="&amp;Настройки!$B$5-1)-$F960)))</f>
        <v/>
      </c>
      <c r="H960" s="54">
        <f>IF($B960="","",IF(AND($D960&gt;=Настройки!$B$5,$D960&lt;=Настройки!$B$6),$E960,0))</f>
        <v/>
      </c>
      <c r="I960" s="54">
        <f>IF($B960="","",$G960+$H960-$J960)</f>
        <v/>
      </c>
      <c r="J960" s="54">
        <f>IF($B960="","",MAX(0,$E960-MAX(0,SUMIFS(Тех_Движение!$G$2:$G$5111,Тех_Движение!$D$2:$D$5111,$C960,Тех_Движение!$B$2:$B$5111,"&lt;="&amp;Настройки!$B$6)-$F960)))</f>
        <v/>
      </c>
      <c r="K960" s="54">
        <f>IF(OR($B960="",K$3&lt;$D960+Настройки!$B$7),0,MAX(0,$E960-MAX(0,SUMIFS(Тех_Движение!$G$2:$G$5111,Тех_Движение!$D$2:$D$5111,$C960,Тех_Движение!$B$2:$B$5111,"&lt;="&amp;K$3)-$F960)))</f>
        <v/>
      </c>
      <c r="L960" s="54">
        <f>IF(OR($B960="",L$3&lt;$D960+Настройки!$B$7),0,MAX(0,$E960-MAX(0,SUMIFS(Тех_Движение!$G$2:$G$5111,Тех_Движение!$D$2:$D$5111,$C960,Тех_Движение!$B$2:$B$5111,"&lt;="&amp;L$3)-$F960)))</f>
        <v/>
      </c>
      <c r="M960" s="54">
        <f>IF(OR($B960="",M$3&lt;$D960+Настройки!$B$7),0,MAX(0,$E960-MAX(0,SUMIFS(Тех_Движение!$G$2:$G$5111,Тех_Движение!$D$2:$D$5111,$C960,Тех_Движение!$B$2:$B$5111,"&lt;="&amp;M$3)-$F960)))</f>
        <v/>
      </c>
      <c r="N960" s="54">
        <f>IF(OR($B960="",N$3&lt;$D960+Настройки!$B$7),0,MAX(0,$E960-MAX(0,SUMIFS(Тех_Движение!$G$2:$G$5111,Тех_Движение!$D$2:$D$5111,$C960,Тех_Движение!$B$2:$B$5111,"&lt;="&amp;N$3)-$F960)))</f>
        <v/>
      </c>
      <c r="O960" s="54">
        <f>IF(OR($B960="",O$3&lt;$D960+Настройки!$B$7),0,MAX(0,$E960-MAX(0,SUMIFS(Тех_Движение!$G$2:$G$5111,Тех_Движение!$D$2:$D$5111,$C960,Тех_Движение!$B$2:$B$5111,"&lt;="&amp;O$3)-$F960)))</f>
        <v/>
      </c>
      <c r="P960" s="54">
        <f>IF(OR($B960="",P$3&lt;$D960+Настройки!$B$7),0,MAX(0,$E960-MAX(0,SUMIFS(Тех_Движение!$G$2:$G$5111,Тех_Движение!$D$2:$D$5111,$C960,Тех_Движение!$B$2:$B$5111,"&lt;="&amp;P$3)-$F960)))</f>
        <v/>
      </c>
      <c r="Q960" s="54">
        <f>IF(OR($B960="",Q$3&lt;$D960+Настройки!$B$7),0,MAX(0,$E960-MAX(0,SUMIFS(Тех_Движение!$G$2:$G$5111,Тех_Движение!$D$2:$D$5111,$C960,Тех_Движение!$B$2:$B$5111,"&lt;="&amp;Q$3)-$F960)))</f>
        <v/>
      </c>
      <c r="R960" s="54">
        <f>IF($B960="","",SUM($K960:$Q960))</f>
        <v/>
      </c>
      <c r="S960" s="56">
        <f>IF($B960="","",VLOOKUP($C960,Настройки!$A$11:$L$17,9,FALSE))</f>
        <v/>
      </c>
      <c r="T960" s="56">
        <f>IF($B960="","",$R960*$S960)</f>
        <v/>
      </c>
    </row>
    <row r="961">
      <c r="A961" s="20">
        <f>Тех_Движение!$A$958</f>
        <v/>
      </c>
      <c r="B961" s="20">
        <f>IF(Тех_Движение!$F$958&gt;0,Тех_Движение!$I$958,"")</f>
        <v/>
      </c>
      <c r="C961" s="20">
        <f>IF($B961="","",Тех_Движение!$D$958)</f>
        <v/>
      </c>
      <c r="D961" s="42">
        <f>IF($B961="","",Тех_Движение!$B$958)</f>
        <v/>
      </c>
      <c r="E961" s="54">
        <f>IF($B961="","",Тех_Движение!$F$958)</f>
        <v/>
      </c>
      <c r="F961" s="54">
        <f>IF($B961="","",SUMIFS($E$5:$E960,$C$5:$C960,$C961))</f>
        <v/>
      </c>
      <c r="G961" s="54">
        <f>IF($B961="","",MAX(0,$E961-MAX(0,SUMIFS(Тех_Движение!$G$2:$G$5111,Тех_Движение!$D$2:$D$5111,$C961,Тех_Движение!$B$2:$B$5111,"&lt;="&amp;Настройки!$B$5-1)-$F961)))</f>
        <v/>
      </c>
      <c r="H961" s="54">
        <f>IF($B961="","",IF(AND($D961&gt;=Настройки!$B$5,$D961&lt;=Настройки!$B$6),$E961,0))</f>
        <v/>
      </c>
      <c r="I961" s="54">
        <f>IF($B961="","",$G961+$H961-$J961)</f>
        <v/>
      </c>
      <c r="J961" s="54">
        <f>IF($B961="","",MAX(0,$E961-MAX(0,SUMIFS(Тех_Движение!$G$2:$G$5111,Тех_Движение!$D$2:$D$5111,$C961,Тех_Движение!$B$2:$B$5111,"&lt;="&amp;Настройки!$B$6)-$F961)))</f>
        <v/>
      </c>
      <c r="K961" s="54">
        <f>IF(OR($B961="",K$3&lt;$D961+Настройки!$B$7),0,MAX(0,$E961-MAX(0,SUMIFS(Тех_Движение!$G$2:$G$5111,Тех_Движение!$D$2:$D$5111,$C961,Тех_Движение!$B$2:$B$5111,"&lt;="&amp;K$3)-$F961)))</f>
        <v/>
      </c>
      <c r="L961" s="54">
        <f>IF(OR($B961="",L$3&lt;$D961+Настройки!$B$7),0,MAX(0,$E961-MAX(0,SUMIFS(Тех_Движение!$G$2:$G$5111,Тех_Движение!$D$2:$D$5111,$C961,Тех_Движение!$B$2:$B$5111,"&lt;="&amp;L$3)-$F961)))</f>
        <v/>
      </c>
      <c r="M961" s="54">
        <f>IF(OR($B961="",M$3&lt;$D961+Настройки!$B$7),0,MAX(0,$E961-MAX(0,SUMIFS(Тех_Движение!$G$2:$G$5111,Тех_Движение!$D$2:$D$5111,$C961,Тех_Движение!$B$2:$B$5111,"&lt;="&amp;M$3)-$F961)))</f>
        <v/>
      </c>
      <c r="N961" s="54">
        <f>IF(OR($B961="",N$3&lt;$D961+Настройки!$B$7),0,MAX(0,$E961-MAX(0,SUMIFS(Тех_Движение!$G$2:$G$5111,Тех_Движение!$D$2:$D$5111,$C961,Тех_Движение!$B$2:$B$5111,"&lt;="&amp;N$3)-$F961)))</f>
        <v/>
      </c>
      <c r="O961" s="54">
        <f>IF(OR($B961="",O$3&lt;$D961+Настройки!$B$7),0,MAX(0,$E961-MAX(0,SUMIFS(Тех_Движение!$G$2:$G$5111,Тех_Движение!$D$2:$D$5111,$C961,Тех_Движение!$B$2:$B$5111,"&lt;="&amp;O$3)-$F961)))</f>
        <v/>
      </c>
      <c r="P961" s="54">
        <f>IF(OR($B961="",P$3&lt;$D961+Настройки!$B$7),0,MAX(0,$E961-MAX(0,SUMIFS(Тех_Движение!$G$2:$G$5111,Тех_Движение!$D$2:$D$5111,$C961,Тех_Движение!$B$2:$B$5111,"&lt;="&amp;P$3)-$F961)))</f>
        <v/>
      </c>
      <c r="Q961" s="54">
        <f>IF(OR($B961="",Q$3&lt;$D961+Настройки!$B$7),0,MAX(0,$E961-MAX(0,SUMIFS(Тех_Движение!$G$2:$G$5111,Тех_Движение!$D$2:$D$5111,$C961,Тех_Движение!$B$2:$B$5111,"&lt;="&amp;Q$3)-$F961)))</f>
        <v/>
      </c>
      <c r="R961" s="54">
        <f>IF($B961="","",SUM($K961:$Q961))</f>
        <v/>
      </c>
      <c r="S961" s="56">
        <f>IF($B961="","",VLOOKUP($C961,Настройки!$A$11:$L$17,9,FALSE))</f>
        <v/>
      </c>
      <c r="T961" s="56">
        <f>IF($B961="","",$R961*$S961)</f>
        <v/>
      </c>
    </row>
    <row r="962">
      <c r="A962" s="20">
        <f>Тех_Движение!$A$959</f>
        <v/>
      </c>
      <c r="B962" s="20">
        <f>IF(Тех_Движение!$F$959&gt;0,Тех_Движение!$I$959,"")</f>
        <v/>
      </c>
      <c r="C962" s="20">
        <f>IF($B962="","",Тех_Движение!$D$959)</f>
        <v/>
      </c>
      <c r="D962" s="42">
        <f>IF($B962="","",Тех_Движение!$B$959)</f>
        <v/>
      </c>
      <c r="E962" s="54">
        <f>IF($B962="","",Тех_Движение!$F$959)</f>
        <v/>
      </c>
      <c r="F962" s="54">
        <f>IF($B962="","",SUMIFS($E$5:$E961,$C$5:$C961,$C962))</f>
        <v/>
      </c>
      <c r="G962" s="54">
        <f>IF($B962="","",MAX(0,$E962-MAX(0,SUMIFS(Тех_Движение!$G$2:$G$5111,Тех_Движение!$D$2:$D$5111,$C962,Тех_Движение!$B$2:$B$5111,"&lt;="&amp;Настройки!$B$5-1)-$F962)))</f>
        <v/>
      </c>
      <c r="H962" s="54">
        <f>IF($B962="","",IF(AND($D962&gt;=Настройки!$B$5,$D962&lt;=Настройки!$B$6),$E962,0))</f>
        <v/>
      </c>
      <c r="I962" s="54">
        <f>IF($B962="","",$G962+$H962-$J962)</f>
        <v/>
      </c>
      <c r="J962" s="54">
        <f>IF($B962="","",MAX(0,$E962-MAX(0,SUMIFS(Тех_Движение!$G$2:$G$5111,Тех_Движение!$D$2:$D$5111,$C962,Тех_Движение!$B$2:$B$5111,"&lt;="&amp;Настройки!$B$6)-$F962)))</f>
        <v/>
      </c>
      <c r="K962" s="54">
        <f>IF(OR($B962="",K$3&lt;$D962+Настройки!$B$7),0,MAX(0,$E962-MAX(0,SUMIFS(Тех_Движение!$G$2:$G$5111,Тех_Движение!$D$2:$D$5111,$C962,Тех_Движение!$B$2:$B$5111,"&lt;="&amp;K$3)-$F962)))</f>
        <v/>
      </c>
      <c r="L962" s="54">
        <f>IF(OR($B962="",L$3&lt;$D962+Настройки!$B$7),0,MAX(0,$E962-MAX(0,SUMIFS(Тех_Движение!$G$2:$G$5111,Тех_Движение!$D$2:$D$5111,$C962,Тех_Движение!$B$2:$B$5111,"&lt;="&amp;L$3)-$F962)))</f>
        <v/>
      </c>
      <c r="M962" s="54">
        <f>IF(OR($B962="",M$3&lt;$D962+Настройки!$B$7),0,MAX(0,$E962-MAX(0,SUMIFS(Тех_Движение!$G$2:$G$5111,Тех_Движение!$D$2:$D$5111,$C962,Тех_Движение!$B$2:$B$5111,"&lt;="&amp;M$3)-$F962)))</f>
        <v/>
      </c>
      <c r="N962" s="54">
        <f>IF(OR($B962="",N$3&lt;$D962+Настройки!$B$7),0,MAX(0,$E962-MAX(0,SUMIFS(Тех_Движение!$G$2:$G$5111,Тех_Движение!$D$2:$D$5111,$C962,Тех_Движение!$B$2:$B$5111,"&lt;="&amp;N$3)-$F962)))</f>
        <v/>
      </c>
      <c r="O962" s="54">
        <f>IF(OR($B962="",O$3&lt;$D962+Настройки!$B$7),0,MAX(0,$E962-MAX(0,SUMIFS(Тех_Движение!$G$2:$G$5111,Тех_Движение!$D$2:$D$5111,$C962,Тех_Движение!$B$2:$B$5111,"&lt;="&amp;O$3)-$F962)))</f>
        <v/>
      </c>
      <c r="P962" s="54">
        <f>IF(OR($B962="",P$3&lt;$D962+Настройки!$B$7),0,MAX(0,$E962-MAX(0,SUMIFS(Тех_Движение!$G$2:$G$5111,Тех_Движение!$D$2:$D$5111,$C962,Тех_Движение!$B$2:$B$5111,"&lt;="&amp;P$3)-$F962)))</f>
        <v/>
      </c>
      <c r="Q962" s="54">
        <f>IF(OR($B962="",Q$3&lt;$D962+Настройки!$B$7),0,MAX(0,$E962-MAX(0,SUMIFS(Тех_Движение!$G$2:$G$5111,Тех_Движение!$D$2:$D$5111,$C962,Тех_Движение!$B$2:$B$5111,"&lt;="&amp;Q$3)-$F962)))</f>
        <v/>
      </c>
      <c r="R962" s="54">
        <f>IF($B962="","",SUM($K962:$Q962))</f>
        <v/>
      </c>
      <c r="S962" s="56">
        <f>IF($B962="","",VLOOKUP($C962,Настройки!$A$11:$L$17,9,FALSE))</f>
        <v/>
      </c>
      <c r="T962" s="56">
        <f>IF($B962="","",$R962*$S962)</f>
        <v/>
      </c>
    </row>
    <row r="963">
      <c r="A963" s="20">
        <f>Тех_Движение!$A$960</f>
        <v/>
      </c>
      <c r="B963" s="20">
        <f>IF(Тех_Движение!$F$960&gt;0,Тех_Движение!$I$960,"")</f>
        <v/>
      </c>
      <c r="C963" s="20">
        <f>IF($B963="","",Тех_Движение!$D$960)</f>
        <v/>
      </c>
      <c r="D963" s="42">
        <f>IF($B963="","",Тех_Движение!$B$960)</f>
        <v/>
      </c>
      <c r="E963" s="54">
        <f>IF($B963="","",Тех_Движение!$F$960)</f>
        <v/>
      </c>
      <c r="F963" s="54">
        <f>IF($B963="","",SUMIFS($E$5:$E962,$C$5:$C962,$C963))</f>
        <v/>
      </c>
      <c r="G963" s="54">
        <f>IF($B963="","",MAX(0,$E963-MAX(0,SUMIFS(Тех_Движение!$G$2:$G$5111,Тех_Движение!$D$2:$D$5111,$C963,Тех_Движение!$B$2:$B$5111,"&lt;="&amp;Настройки!$B$5-1)-$F963)))</f>
        <v/>
      </c>
      <c r="H963" s="54">
        <f>IF($B963="","",IF(AND($D963&gt;=Настройки!$B$5,$D963&lt;=Настройки!$B$6),$E963,0))</f>
        <v/>
      </c>
      <c r="I963" s="54">
        <f>IF($B963="","",$G963+$H963-$J963)</f>
        <v/>
      </c>
      <c r="J963" s="54">
        <f>IF($B963="","",MAX(0,$E963-MAX(0,SUMIFS(Тех_Движение!$G$2:$G$5111,Тех_Движение!$D$2:$D$5111,$C963,Тех_Движение!$B$2:$B$5111,"&lt;="&amp;Настройки!$B$6)-$F963)))</f>
        <v/>
      </c>
      <c r="K963" s="54">
        <f>IF(OR($B963="",K$3&lt;$D963+Настройки!$B$7),0,MAX(0,$E963-MAX(0,SUMIFS(Тех_Движение!$G$2:$G$5111,Тех_Движение!$D$2:$D$5111,$C963,Тех_Движение!$B$2:$B$5111,"&lt;="&amp;K$3)-$F963)))</f>
        <v/>
      </c>
      <c r="L963" s="54">
        <f>IF(OR($B963="",L$3&lt;$D963+Настройки!$B$7),0,MAX(0,$E963-MAX(0,SUMIFS(Тех_Движение!$G$2:$G$5111,Тех_Движение!$D$2:$D$5111,$C963,Тех_Движение!$B$2:$B$5111,"&lt;="&amp;L$3)-$F963)))</f>
        <v/>
      </c>
      <c r="M963" s="54">
        <f>IF(OR($B963="",M$3&lt;$D963+Настройки!$B$7),0,MAX(0,$E963-MAX(0,SUMIFS(Тех_Движение!$G$2:$G$5111,Тех_Движение!$D$2:$D$5111,$C963,Тех_Движение!$B$2:$B$5111,"&lt;="&amp;M$3)-$F963)))</f>
        <v/>
      </c>
      <c r="N963" s="54">
        <f>IF(OR($B963="",N$3&lt;$D963+Настройки!$B$7),0,MAX(0,$E963-MAX(0,SUMIFS(Тех_Движение!$G$2:$G$5111,Тех_Движение!$D$2:$D$5111,$C963,Тех_Движение!$B$2:$B$5111,"&lt;="&amp;N$3)-$F963)))</f>
        <v/>
      </c>
      <c r="O963" s="54">
        <f>IF(OR($B963="",O$3&lt;$D963+Настройки!$B$7),0,MAX(0,$E963-MAX(0,SUMIFS(Тех_Движение!$G$2:$G$5111,Тех_Движение!$D$2:$D$5111,$C963,Тех_Движение!$B$2:$B$5111,"&lt;="&amp;O$3)-$F963)))</f>
        <v/>
      </c>
      <c r="P963" s="54">
        <f>IF(OR($B963="",P$3&lt;$D963+Настройки!$B$7),0,MAX(0,$E963-MAX(0,SUMIFS(Тех_Движение!$G$2:$G$5111,Тех_Движение!$D$2:$D$5111,$C963,Тех_Движение!$B$2:$B$5111,"&lt;="&amp;P$3)-$F963)))</f>
        <v/>
      </c>
      <c r="Q963" s="54">
        <f>IF(OR($B963="",Q$3&lt;$D963+Настройки!$B$7),0,MAX(0,$E963-MAX(0,SUMIFS(Тех_Движение!$G$2:$G$5111,Тех_Движение!$D$2:$D$5111,$C963,Тех_Движение!$B$2:$B$5111,"&lt;="&amp;Q$3)-$F963)))</f>
        <v/>
      </c>
      <c r="R963" s="54">
        <f>IF($B963="","",SUM($K963:$Q963))</f>
        <v/>
      </c>
      <c r="S963" s="56">
        <f>IF($B963="","",VLOOKUP($C963,Настройки!$A$11:$L$17,9,FALSE))</f>
        <v/>
      </c>
      <c r="T963" s="56">
        <f>IF($B963="","",$R963*$S963)</f>
        <v/>
      </c>
    </row>
    <row r="964">
      <c r="A964" s="20">
        <f>Тех_Движение!$A$961</f>
        <v/>
      </c>
      <c r="B964" s="20">
        <f>IF(Тех_Движение!$F$961&gt;0,Тех_Движение!$I$961,"")</f>
        <v/>
      </c>
      <c r="C964" s="20">
        <f>IF($B964="","",Тех_Движение!$D$961)</f>
        <v/>
      </c>
      <c r="D964" s="42">
        <f>IF($B964="","",Тех_Движение!$B$961)</f>
        <v/>
      </c>
      <c r="E964" s="54">
        <f>IF($B964="","",Тех_Движение!$F$961)</f>
        <v/>
      </c>
      <c r="F964" s="54">
        <f>IF($B964="","",SUMIFS($E$5:$E963,$C$5:$C963,$C964))</f>
        <v/>
      </c>
      <c r="G964" s="54">
        <f>IF($B964="","",MAX(0,$E964-MAX(0,SUMIFS(Тех_Движение!$G$2:$G$5111,Тех_Движение!$D$2:$D$5111,$C964,Тех_Движение!$B$2:$B$5111,"&lt;="&amp;Настройки!$B$5-1)-$F964)))</f>
        <v/>
      </c>
      <c r="H964" s="54">
        <f>IF($B964="","",IF(AND($D964&gt;=Настройки!$B$5,$D964&lt;=Настройки!$B$6),$E964,0))</f>
        <v/>
      </c>
      <c r="I964" s="54">
        <f>IF($B964="","",$G964+$H964-$J964)</f>
        <v/>
      </c>
      <c r="J964" s="54">
        <f>IF($B964="","",MAX(0,$E964-MAX(0,SUMIFS(Тех_Движение!$G$2:$G$5111,Тех_Движение!$D$2:$D$5111,$C964,Тех_Движение!$B$2:$B$5111,"&lt;="&amp;Настройки!$B$6)-$F964)))</f>
        <v/>
      </c>
      <c r="K964" s="54">
        <f>IF(OR($B964="",K$3&lt;$D964+Настройки!$B$7),0,MAX(0,$E964-MAX(0,SUMIFS(Тех_Движение!$G$2:$G$5111,Тех_Движение!$D$2:$D$5111,$C964,Тех_Движение!$B$2:$B$5111,"&lt;="&amp;K$3)-$F964)))</f>
        <v/>
      </c>
      <c r="L964" s="54">
        <f>IF(OR($B964="",L$3&lt;$D964+Настройки!$B$7),0,MAX(0,$E964-MAX(0,SUMIFS(Тех_Движение!$G$2:$G$5111,Тех_Движение!$D$2:$D$5111,$C964,Тех_Движение!$B$2:$B$5111,"&lt;="&amp;L$3)-$F964)))</f>
        <v/>
      </c>
      <c r="M964" s="54">
        <f>IF(OR($B964="",M$3&lt;$D964+Настройки!$B$7),0,MAX(0,$E964-MAX(0,SUMIFS(Тех_Движение!$G$2:$G$5111,Тех_Движение!$D$2:$D$5111,$C964,Тех_Движение!$B$2:$B$5111,"&lt;="&amp;M$3)-$F964)))</f>
        <v/>
      </c>
      <c r="N964" s="54">
        <f>IF(OR($B964="",N$3&lt;$D964+Настройки!$B$7),0,MAX(0,$E964-MAX(0,SUMIFS(Тех_Движение!$G$2:$G$5111,Тех_Движение!$D$2:$D$5111,$C964,Тех_Движение!$B$2:$B$5111,"&lt;="&amp;N$3)-$F964)))</f>
        <v/>
      </c>
      <c r="O964" s="54">
        <f>IF(OR($B964="",O$3&lt;$D964+Настройки!$B$7),0,MAX(0,$E964-MAX(0,SUMIFS(Тех_Движение!$G$2:$G$5111,Тех_Движение!$D$2:$D$5111,$C964,Тех_Движение!$B$2:$B$5111,"&lt;="&amp;O$3)-$F964)))</f>
        <v/>
      </c>
      <c r="P964" s="54">
        <f>IF(OR($B964="",P$3&lt;$D964+Настройки!$B$7),0,MAX(0,$E964-MAX(0,SUMIFS(Тех_Движение!$G$2:$G$5111,Тех_Движение!$D$2:$D$5111,$C964,Тех_Движение!$B$2:$B$5111,"&lt;="&amp;P$3)-$F964)))</f>
        <v/>
      </c>
      <c r="Q964" s="54">
        <f>IF(OR($B964="",Q$3&lt;$D964+Настройки!$B$7),0,MAX(0,$E964-MAX(0,SUMIFS(Тех_Движение!$G$2:$G$5111,Тех_Движение!$D$2:$D$5111,$C964,Тех_Движение!$B$2:$B$5111,"&lt;="&amp;Q$3)-$F964)))</f>
        <v/>
      </c>
      <c r="R964" s="54">
        <f>IF($B964="","",SUM($K964:$Q964))</f>
        <v/>
      </c>
      <c r="S964" s="56">
        <f>IF($B964="","",VLOOKUP($C964,Настройки!$A$11:$L$17,9,FALSE))</f>
        <v/>
      </c>
      <c r="T964" s="56">
        <f>IF($B964="","",$R964*$S964)</f>
        <v/>
      </c>
    </row>
    <row r="965">
      <c r="A965" s="20">
        <f>Тех_Движение!$A$962</f>
        <v/>
      </c>
      <c r="B965" s="20">
        <f>IF(Тех_Движение!$F$962&gt;0,Тех_Движение!$I$962,"")</f>
        <v/>
      </c>
      <c r="C965" s="20">
        <f>IF($B965="","",Тех_Движение!$D$962)</f>
        <v/>
      </c>
      <c r="D965" s="42">
        <f>IF($B965="","",Тех_Движение!$B$962)</f>
        <v/>
      </c>
      <c r="E965" s="54">
        <f>IF($B965="","",Тех_Движение!$F$962)</f>
        <v/>
      </c>
      <c r="F965" s="54">
        <f>IF($B965="","",SUMIFS($E$5:$E964,$C$5:$C964,$C965))</f>
        <v/>
      </c>
      <c r="G965" s="54">
        <f>IF($B965="","",MAX(0,$E965-MAX(0,SUMIFS(Тех_Движение!$G$2:$G$5111,Тех_Движение!$D$2:$D$5111,$C965,Тех_Движение!$B$2:$B$5111,"&lt;="&amp;Настройки!$B$5-1)-$F965)))</f>
        <v/>
      </c>
      <c r="H965" s="54">
        <f>IF($B965="","",IF(AND($D965&gt;=Настройки!$B$5,$D965&lt;=Настройки!$B$6),$E965,0))</f>
        <v/>
      </c>
      <c r="I965" s="54">
        <f>IF($B965="","",$G965+$H965-$J965)</f>
        <v/>
      </c>
      <c r="J965" s="54">
        <f>IF($B965="","",MAX(0,$E965-MAX(0,SUMIFS(Тех_Движение!$G$2:$G$5111,Тех_Движение!$D$2:$D$5111,$C965,Тех_Движение!$B$2:$B$5111,"&lt;="&amp;Настройки!$B$6)-$F965)))</f>
        <v/>
      </c>
      <c r="K965" s="54">
        <f>IF(OR($B965="",K$3&lt;$D965+Настройки!$B$7),0,MAX(0,$E965-MAX(0,SUMIFS(Тех_Движение!$G$2:$G$5111,Тех_Движение!$D$2:$D$5111,$C965,Тех_Движение!$B$2:$B$5111,"&lt;="&amp;K$3)-$F965)))</f>
        <v/>
      </c>
      <c r="L965" s="54">
        <f>IF(OR($B965="",L$3&lt;$D965+Настройки!$B$7),0,MAX(0,$E965-MAX(0,SUMIFS(Тех_Движение!$G$2:$G$5111,Тех_Движение!$D$2:$D$5111,$C965,Тех_Движение!$B$2:$B$5111,"&lt;="&amp;L$3)-$F965)))</f>
        <v/>
      </c>
      <c r="M965" s="54">
        <f>IF(OR($B965="",M$3&lt;$D965+Настройки!$B$7),0,MAX(0,$E965-MAX(0,SUMIFS(Тех_Движение!$G$2:$G$5111,Тех_Движение!$D$2:$D$5111,$C965,Тех_Движение!$B$2:$B$5111,"&lt;="&amp;M$3)-$F965)))</f>
        <v/>
      </c>
      <c r="N965" s="54">
        <f>IF(OR($B965="",N$3&lt;$D965+Настройки!$B$7),0,MAX(0,$E965-MAX(0,SUMIFS(Тех_Движение!$G$2:$G$5111,Тех_Движение!$D$2:$D$5111,$C965,Тех_Движение!$B$2:$B$5111,"&lt;="&amp;N$3)-$F965)))</f>
        <v/>
      </c>
      <c r="O965" s="54">
        <f>IF(OR($B965="",O$3&lt;$D965+Настройки!$B$7),0,MAX(0,$E965-MAX(0,SUMIFS(Тех_Движение!$G$2:$G$5111,Тех_Движение!$D$2:$D$5111,$C965,Тех_Движение!$B$2:$B$5111,"&lt;="&amp;O$3)-$F965)))</f>
        <v/>
      </c>
      <c r="P965" s="54">
        <f>IF(OR($B965="",P$3&lt;$D965+Настройки!$B$7),0,MAX(0,$E965-MAX(0,SUMIFS(Тех_Движение!$G$2:$G$5111,Тех_Движение!$D$2:$D$5111,$C965,Тех_Движение!$B$2:$B$5111,"&lt;="&amp;P$3)-$F965)))</f>
        <v/>
      </c>
      <c r="Q965" s="54">
        <f>IF(OR($B965="",Q$3&lt;$D965+Настройки!$B$7),0,MAX(0,$E965-MAX(0,SUMIFS(Тех_Движение!$G$2:$G$5111,Тех_Движение!$D$2:$D$5111,$C965,Тех_Движение!$B$2:$B$5111,"&lt;="&amp;Q$3)-$F965)))</f>
        <v/>
      </c>
      <c r="R965" s="54">
        <f>IF($B965="","",SUM($K965:$Q965))</f>
        <v/>
      </c>
      <c r="S965" s="56">
        <f>IF($B965="","",VLOOKUP($C965,Настройки!$A$11:$L$17,9,FALSE))</f>
        <v/>
      </c>
      <c r="T965" s="56">
        <f>IF($B965="","",$R965*$S965)</f>
        <v/>
      </c>
    </row>
    <row r="966">
      <c r="A966" s="20">
        <f>Тех_Движение!$A$963</f>
        <v/>
      </c>
      <c r="B966" s="20">
        <f>IF(Тех_Движение!$F$963&gt;0,Тех_Движение!$I$963,"")</f>
        <v/>
      </c>
      <c r="C966" s="20">
        <f>IF($B966="","",Тех_Движение!$D$963)</f>
        <v/>
      </c>
      <c r="D966" s="42">
        <f>IF($B966="","",Тех_Движение!$B$963)</f>
        <v/>
      </c>
      <c r="E966" s="54">
        <f>IF($B966="","",Тех_Движение!$F$963)</f>
        <v/>
      </c>
      <c r="F966" s="54">
        <f>IF($B966="","",SUMIFS($E$5:$E965,$C$5:$C965,$C966))</f>
        <v/>
      </c>
      <c r="G966" s="54">
        <f>IF($B966="","",MAX(0,$E966-MAX(0,SUMIFS(Тех_Движение!$G$2:$G$5111,Тех_Движение!$D$2:$D$5111,$C966,Тех_Движение!$B$2:$B$5111,"&lt;="&amp;Настройки!$B$5-1)-$F966)))</f>
        <v/>
      </c>
      <c r="H966" s="54">
        <f>IF($B966="","",IF(AND($D966&gt;=Настройки!$B$5,$D966&lt;=Настройки!$B$6),$E966,0))</f>
        <v/>
      </c>
      <c r="I966" s="54">
        <f>IF($B966="","",$G966+$H966-$J966)</f>
        <v/>
      </c>
      <c r="J966" s="54">
        <f>IF($B966="","",MAX(0,$E966-MAX(0,SUMIFS(Тех_Движение!$G$2:$G$5111,Тех_Движение!$D$2:$D$5111,$C966,Тех_Движение!$B$2:$B$5111,"&lt;="&amp;Настройки!$B$6)-$F966)))</f>
        <v/>
      </c>
      <c r="K966" s="54">
        <f>IF(OR($B966="",K$3&lt;$D966+Настройки!$B$7),0,MAX(0,$E966-MAX(0,SUMIFS(Тех_Движение!$G$2:$G$5111,Тех_Движение!$D$2:$D$5111,$C966,Тех_Движение!$B$2:$B$5111,"&lt;="&amp;K$3)-$F966)))</f>
        <v/>
      </c>
      <c r="L966" s="54">
        <f>IF(OR($B966="",L$3&lt;$D966+Настройки!$B$7),0,MAX(0,$E966-MAX(0,SUMIFS(Тех_Движение!$G$2:$G$5111,Тех_Движение!$D$2:$D$5111,$C966,Тех_Движение!$B$2:$B$5111,"&lt;="&amp;L$3)-$F966)))</f>
        <v/>
      </c>
      <c r="M966" s="54">
        <f>IF(OR($B966="",M$3&lt;$D966+Настройки!$B$7),0,MAX(0,$E966-MAX(0,SUMIFS(Тех_Движение!$G$2:$G$5111,Тех_Движение!$D$2:$D$5111,$C966,Тех_Движение!$B$2:$B$5111,"&lt;="&amp;M$3)-$F966)))</f>
        <v/>
      </c>
      <c r="N966" s="54">
        <f>IF(OR($B966="",N$3&lt;$D966+Настройки!$B$7),0,MAX(0,$E966-MAX(0,SUMIFS(Тех_Движение!$G$2:$G$5111,Тех_Движение!$D$2:$D$5111,$C966,Тех_Движение!$B$2:$B$5111,"&lt;="&amp;N$3)-$F966)))</f>
        <v/>
      </c>
      <c r="O966" s="54">
        <f>IF(OR($B966="",O$3&lt;$D966+Настройки!$B$7),0,MAX(0,$E966-MAX(0,SUMIFS(Тех_Движение!$G$2:$G$5111,Тех_Движение!$D$2:$D$5111,$C966,Тех_Движение!$B$2:$B$5111,"&lt;="&amp;O$3)-$F966)))</f>
        <v/>
      </c>
      <c r="P966" s="54">
        <f>IF(OR($B966="",P$3&lt;$D966+Настройки!$B$7),0,MAX(0,$E966-MAX(0,SUMIFS(Тех_Движение!$G$2:$G$5111,Тех_Движение!$D$2:$D$5111,$C966,Тех_Движение!$B$2:$B$5111,"&lt;="&amp;P$3)-$F966)))</f>
        <v/>
      </c>
      <c r="Q966" s="54">
        <f>IF(OR($B966="",Q$3&lt;$D966+Настройки!$B$7),0,MAX(0,$E966-MAX(0,SUMIFS(Тех_Движение!$G$2:$G$5111,Тех_Движение!$D$2:$D$5111,$C966,Тех_Движение!$B$2:$B$5111,"&lt;="&amp;Q$3)-$F966)))</f>
        <v/>
      </c>
      <c r="R966" s="54">
        <f>IF($B966="","",SUM($K966:$Q966))</f>
        <v/>
      </c>
      <c r="S966" s="56">
        <f>IF($B966="","",VLOOKUP($C966,Настройки!$A$11:$L$17,9,FALSE))</f>
        <v/>
      </c>
      <c r="T966" s="56">
        <f>IF($B966="","",$R966*$S966)</f>
        <v/>
      </c>
    </row>
    <row r="967">
      <c r="A967" s="20">
        <f>Тех_Движение!$A$964</f>
        <v/>
      </c>
      <c r="B967" s="20">
        <f>IF(Тех_Движение!$F$964&gt;0,Тех_Движение!$I$964,"")</f>
        <v/>
      </c>
      <c r="C967" s="20">
        <f>IF($B967="","",Тех_Движение!$D$964)</f>
        <v/>
      </c>
      <c r="D967" s="42">
        <f>IF($B967="","",Тех_Движение!$B$964)</f>
        <v/>
      </c>
      <c r="E967" s="54">
        <f>IF($B967="","",Тех_Движение!$F$964)</f>
        <v/>
      </c>
      <c r="F967" s="54">
        <f>IF($B967="","",SUMIFS($E$5:$E966,$C$5:$C966,$C967))</f>
        <v/>
      </c>
      <c r="G967" s="54">
        <f>IF($B967="","",MAX(0,$E967-MAX(0,SUMIFS(Тех_Движение!$G$2:$G$5111,Тех_Движение!$D$2:$D$5111,$C967,Тех_Движение!$B$2:$B$5111,"&lt;="&amp;Настройки!$B$5-1)-$F967)))</f>
        <v/>
      </c>
      <c r="H967" s="54">
        <f>IF($B967="","",IF(AND($D967&gt;=Настройки!$B$5,$D967&lt;=Настройки!$B$6),$E967,0))</f>
        <v/>
      </c>
      <c r="I967" s="54">
        <f>IF($B967="","",$G967+$H967-$J967)</f>
        <v/>
      </c>
      <c r="J967" s="54">
        <f>IF($B967="","",MAX(0,$E967-MAX(0,SUMIFS(Тех_Движение!$G$2:$G$5111,Тех_Движение!$D$2:$D$5111,$C967,Тех_Движение!$B$2:$B$5111,"&lt;="&amp;Настройки!$B$6)-$F967)))</f>
        <v/>
      </c>
      <c r="K967" s="54">
        <f>IF(OR($B967="",K$3&lt;$D967+Настройки!$B$7),0,MAX(0,$E967-MAX(0,SUMIFS(Тех_Движение!$G$2:$G$5111,Тех_Движение!$D$2:$D$5111,$C967,Тех_Движение!$B$2:$B$5111,"&lt;="&amp;K$3)-$F967)))</f>
        <v/>
      </c>
      <c r="L967" s="54">
        <f>IF(OR($B967="",L$3&lt;$D967+Настройки!$B$7),0,MAX(0,$E967-MAX(0,SUMIFS(Тех_Движение!$G$2:$G$5111,Тех_Движение!$D$2:$D$5111,$C967,Тех_Движение!$B$2:$B$5111,"&lt;="&amp;L$3)-$F967)))</f>
        <v/>
      </c>
      <c r="M967" s="54">
        <f>IF(OR($B967="",M$3&lt;$D967+Настройки!$B$7),0,MAX(0,$E967-MAX(0,SUMIFS(Тех_Движение!$G$2:$G$5111,Тех_Движение!$D$2:$D$5111,$C967,Тех_Движение!$B$2:$B$5111,"&lt;="&amp;M$3)-$F967)))</f>
        <v/>
      </c>
      <c r="N967" s="54">
        <f>IF(OR($B967="",N$3&lt;$D967+Настройки!$B$7),0,MAX(0,$E967-MAX(0,SUMIFS(Тех_Движение!$G$2:$G$5111,Тех_Движение!$D$2:$D$5111,$C967,Тех_Движение!$B$2:$B$5111,"&lt;="&amp;N$3)-$F967)))</f>
        <v/>
      </c>
      <c r="O967" s="54">
        <f>IF(OR($B967="",O$3&lt;$D967+Настройки!$B$7),0,MAX(0,$E967-MAX(0,SUMIFS(Тех_Движение!$G$2:$G$5111,Тех_Движение!$D$2:$D$5111,$C967,Тех_Движение!$B$2:$B$5111,"&lt;="&amp;O$3)-$F967)))</f>
        <v/>
      </c>
      <c r="P967" s="54">
        <f>IF(OR($B967="",P$3&lt;$D967+Настройки!$B$7),0,MAX(0,$E967-MAX(0,SUMIFS(Тех_Движение!$G$2:$G$5111,Тех_Движение!$D$2:$D$5111,$C967,Тех_Движение!$B$2:$B$5111,"&lt;="&amp;P$3)-$F967)))</f>
        <v/>
      </c>
      <c r="Q967" s="54">
        <f>IF(OR($B967="",Q$3&lt;$D967+Настройки!$B$7),0,MAX(0,$E967-MAX(0,SUMIFS(Тех_Движение!$G$2:$G$5111,Тех_Движение!$D$2:$D$5111,$C967,Тех_Движение!$B$2:$B$5111,"&lt;="&amp;Q$3)-$F967)))</f>
        <v/>
      </c>
      <c r="R967" s="54">
        <f>IF($B967="","",SUM($K967:$Q967))</f>
        <v/>
      </c>
      <c r="S967" s="56">
        <f>IF($B967="","",VLOOKUP($C967,Настройки!$A$11:$L$17,9,FALSE))</f>
        <v/>
      </c>
      <c r="T967" s="56">
        <f>IF($B967="","",$R967*$S967)</f>
        <v/>
      </c>
    </row>
    <row r="968">
      <c r="A968" s="20">
        <f>Тех_Движение!$A$965</f>
        <v/>
      </c>
      <c r="B968" s="20">
        <f>IF(Тех_Движение!$F$965&gt;0,Тех_Движение!$I$965,"")</f>
        <v/>
      </c>
      <c r="C968" s="20">
        <f>IF($B968="","",Тех_Движение!$D$965)</f>
        <v/>
      </c>
      <c r="D968" s="42">
        <f>IF($B968="","",Тех_Движение!$B$965)</f>
        <v/>
      </c>
      <c r="E968" s="54">
        <f>IF($B968="","",Тех_Движение!$F$965)</f>
        <v/>
      </c>
      <c r="F968" s="54">
        <f>IF($B968="","",SUMIFS($E$5:$E967,$C$5:$C967,$C968))</f>
        <v/>
      </c>
      <c r="G968" s="54">
        <f>IF($B968="","",MAX(0,$E968-MAX(0,SUMIFS(Тех_Движение!$G$2:$G$5111,Тех_Движение!$D$2:$D$5111,$C968,Тех_Движение!$B$2:$B$5111,"&lt;="&amp;Настройки!$B$5-1)-$F968)))</f>
        <v/>
      </c>
      <c r="H968" s="54">
        <f>IF($B968="","",IF(AND($D968&gt;=Настройки!$B$5,$D968&lt;=Настройки!$B$6),$E968,0))</f>
        <v/>
      </c>
      <c r="I968" s="54">
        <f>IF($B968="","",$G968+$H968-$J968)</f>
        <v/>
      </c>
      <c r="J968" s="54">
        <f>IF($B968="","",MAX(0,$E968-MAX(0,SUMIFS(Тех_Движение!$G$2:$G$5111,Тех_Движение!$D$2:$D$5111,$C968,Тех_Движение!$B$2:$B$5111,"&lt;="&amp;Настройки!$B$6)-$F968)))</f>
        <v/>
      </c>
      <c r="K968" s="54">
        <f>IF(OR($B968="",K$3&lt;$D968+Настройки!$B$7),0,MAX(0,$E968-MAX(0,SUMIFS(Тех_Движение!$G$2:$G$5111,Тех_Движение!$D$2:$D$5111,$C968,Тех_Движение!$B$2:$B$5111,"&lt;="&amp;K$3)-$F968)))</f>
        <v/>
      </c>
      <c r="L968" s="54">
        <f>IF(OR($B968="",L$3&lt;$D968+Настройки!$B$7),0,MAX(0,$E968-MAX(0,SUMIFS(Тех_Движение!$G$2:$G$5111,Тех_Движение!$D$2:$D$5111,$C968,Тех_Движение!$B$2:$B$5111,"&lt;="&amp;L$3)-$F968)))</f>
        <v/>
      </c>
      <c r="M968" s="54">
        <f>IF(OR($B968="",M$3&lt;$D968+Настройки!$B$7),0,MAX(0,$E968-MAX(0,SUMIFS(Тех_Движение!$G$2:$G$5111,Тех_Движение!$D$2:$D$5111,$C968,Тех_Движение!$B$2:$B$5111,"&lt;="&amp;M$3)-$F968)))</f>
        <v/>
      </c>
      <c r="N968" s="54">
        <f>IF(OR($B968="",N$3&lt;$D968+Настройки!$B$7),0,MAX(0,$E968-MAX(0,SUMIFS(Тех_Движение!$G$2:$G$5111,Тех_Движение!$D$2:$D$5111,$C968,Тех_Движение!$B$2:$B$5111,"&lt;="&amp;N$3)-$F968)))</f>
        <v/>
      </c>
      <c r="O968" s="54">
        <f>IF(OR($B968="",O$3&lt;$D968+Настройки!$B$7),0,MAX(0,$E968-MAX(0,SUMIFS(Тех_Движение!$G$2:$G$5111,Тех_Движение!$D$2:$D$5111,$C968,Тех_Движение!$B$2:$B$5111,"&lt;="&amp;O$3)-$F968)))</f>
        <v/>
      </c>
      <c r="P968" s="54">
        <f>IF(OR($B968="",P$3&lt;$D968+Настройки!$B$7),0,MAX(0,$E968-MAX(0,SUMIFS(Тех_Движение!$G$2:$G$5111,Тех_Движение!$D$2:$D$5111,$C968,Тех_Движение!$B$2:$B$5111,"&lt;="&amp;P$3)-$F968)))</f>
        <v/>
      </c>
      <c r="Q968" s="54">
        <f>IF(OR($B968="",Q$3&lt;$D968+Настройки!$B$7),0,MAX(0,$E968-MAX(0,SUMIFS(Тех_Движение!$G$2:$G$5111,Тех_Движение!$D$2:$D$5111,$C968,Тех_Движение!$B$2:$B$5111,"&lt;="&amp;Q$3)-$F968)))</f>
        <v/>
      </c>
      <c r="R968" s="54">
        <f>IF($B968="","",SUM($K968:$Q968))</f>
        <v/>
      </c>
      <c r="S968" s="56">
        <f>IF($B968="","",VLOOKUP($C968,Настройки!$A$11:$L$17,9,FALSE))</f>
        <v/>
      </c>
      <c r="T968" s="56">
        <f>IF($B968="","",$R968*$S968)</f>
        <v/>
      </c>
    </row>
    <row r="969">
      <c r="A969" s="20">
        <f>Тех_Движение!$A$966</f>
        <v/>
      </c>
      <c r="B969" s="20">
        <f>IF(Тех_Движение!$F$966&gt;0,Тех_Движение!$I$966,"")</f>
        <v/>
      </c>
      <c r="C969" s="20">
        <f>IF($B969="","",Тех_Движение!$D$966)</f>
        <v/>
      </c>
      <c r="D969" s="42">
        <f>IF($B969="","",Тех_Движение!$B$966)</f>
        <v/>
      </c>
      <c r="E969" s="54">
        <f>IF($B969="","",Тех_Движение!$F$966)</f>
        <v/>
      </c>
      <c r="F969" s="54">
        <f>IF($B969="","",SUMIFS($E$5:$E968,$C$5:$C968,$C969))</f>
        <v/>
      </c>
      <c r="G969" s="54">
        <f>IF($B969="","",MAX(0,$E969-MAX(0,SUMIFS(Тех_Движение!$G$2:$G$5111,Тех_Движение!$D$2:$D$5111,$C969,Тех_Движение!$B$2:$B$5111,"&lt;="&amp;Настройки!$B$5-1)-$F969)))</f>
        <v/>
      </c>
      <c r="H969" s="54">
        <f>IF($B969="","",IF(AND($D969&gt;=Настройки!$B$5,$D969&lt;=Настройки!$B$6),$E969,0))</f>
        <v/>
      </c>
      <c r="I969" s="54">
        <f>IF($B969="","",$G969+$H969-$J969)</f>
        <v/>
      </c>
      <c r="J969" s="54">
        <f>IF($B969="","",MAX(0,$E969-MAX(0,SUMIFS(Тех_Движение!$G$2:$G$5111,Тех_Движение!$D$2:$D$5111,$C969,Тех_Движение!$B$2:$B$5111,"&lt;="&amp;Настройки!$B$6)-$F969)))</f>
        <v/>
      </c>
      <c r="K969" s="54">
        <f>IF(OR($B969="",K$3&lt;$D969+Настройки!$B$7),0,MAX(0,$E969-MAX(0,SUMIFS(Тех_Движение!$G$2:$G$5111,Тех_Движение!$D$2:$D$5111,$C969,Тех_Движение!$B$2:$B$5111,"&lt;="&amp;K$3)-$F969)))</f>
        <v/>
      </c>
      <c r="L969" s="54">
        <f>IF(OR($B969="",L$3&lt;$D969+Настройки!$B$7),0,MAX(0,$E969-MAX(0,SUMIFS(Тех_Движение!$G$2:$G$5111,Тех_Движение!$D$2:$D$5111,$C969,Тех_Движение!$B$2:$B$5111,"&lt;="&amp;L$3)-$F969)))</f>
        <v/>
      </c>
      <c r="M969" s="54">
        <f>IF(OR($B969="",M$3&lt;$D969+Настройки!$B$7),0,MAX(0,$E969-MAX(0,SUMIFS(Тех_Движение!$G$2:$G$5111,Тех_Движение!$D$2:$D$5111,$C969,Тех_Движение!$B$2:$B$5111,"&lt;="&amp;M$3)-$F969)))</f>
        <v/>
      </c>
      <c r="N969" s="54">
        <f>IF(OR($B969="",N$3&lt;$D969+Настройки!$B$7),0,MAX(0,$E969-MAX(0,SUMIFS(Тех_Движение!$G$2:$G$5111,Тех_Движение!$D$2:$D$5111,$C969,Тех_Движение!$B$2:$B$5111,"&lt;="&amp;N$3)-$F969)))</f>
        <v/>
      </c>
      <c r="O969" s="54">
        <f>IF(OR($B969="",O$3&lt;$D969+Настройки!$B$7),0,MAX(0,$E969-MAX(0,SUMIFS(Тех_Движение!$G$2:$G$5111,Тех_Движение!$D$2:$D$5111,$C969,Тех_Движение!$B$2:$B$5111,"&lt;="&amp;O$3)-$F969)))</f>
        <v/>
      </c>
      <c r="P969" s="54">
        <f>IF(OR($B969="",P$3&lt;$D969+Настройки!$B$7),0,MAX(0,$E969-MAX(0,SUMIFS(Тех_Движение!$G$2:$G$5111,Тех_Движение!$D$2:$D$5111,$C969,Тех_Движение!$B$2:$B$5111,"&lt;="&amp;P$3)-$F969)))</f>
        <v/>
      </c>
      <c r="Q969" s="54">
        <f>IF(OR($B969="",Q$3&lt;$D969+Настройки!$B$7),0,MAX(0,$E969-MAX(0,SUMIFS(Тех_Движение!$G$2:$G$5111,Тех_Движение!$D$2:$D$5111,$C969,Тех_Движение!$B$2:$B$5111,"&lt;="&amp;Q$3)-$F969)))</f>
        <v/>
      </c>
      <c r="R969" s="54">
        <f>IF($B969="","",SUM($K969:$Q969))</f>
        <v/>
      </c>
      <c r="S969" s="56">
        <f>IF($B969="","",VLOOKUP($C969,Настройки!$A$11:$L$17,9,FALSE))</f>
        <v/>
      </c>
      <c r="T969" s="56">
        <f>IF($B969="","",$R969*$S969)</f>
        <v/>
      </c>
    </row>
    <row r="970">
      <c r="A970" s="20">
        <f>Тех_Движение!$A$967</f>
        <v/>
      </c>
      <c r="B970" s="20">
        <f>IF(Тех_Движение!$F$967&gt;0,Тех_Движение!$I$967,"")</f>
        <v/>
      </c>
      <c r="C970" s="20">
        <f>IF($B970="","",Тех_Движение!$D$967)</f>
        <v/>
      </c>
      <c r="D970" s="42">
        <f>IF($B970="","",Тех_Движение!$B$967)</f>
        <v/>
      </c>
      <c r="E970" s="54">
        <f>IF($B970="","",Тех_Движение!$F$967)</f>
        <v/>
      </c>
      <c r="F970" s="54">
        <f>IF($B970="","",SUMIFS($E$5:$E969,$C$5:$C969,$C970))</f>
        <v/>
      </c>
      <c r="G970" s="54">
        <f>IF($B970="","",MAX(0,$E970-MAX(0,SUMIFS(Тех_Движение!$G$2:$G$5111,Тех_Движение!$D$2:$D$5111,$C970,Тех_Движение!$B$2:$B$5111,"&lt;="&amp;Настройки!$B$5-1)-$F970)))</f>
        <v/>
      </c>
      <c r="H970" s="54">
        <f>IF($B970="","",IF(AND($D970&gt;=Настройки!$B$5,$D970&lt;=Настройки!$B$6),$E970,0))</f>
        <v/>
      </c>
      <c r="I970" s="54">
        <f>IF($B970="","",$G970+$H970-$J970)</f>
        <v/>
      </c>
      <c r="J970" s="54">
        <f>IF($B970="","",MAX(0,$E970-MAX(0,SUMIFS(Тех_Движение!$G$2:$G$5111,Тех_Движение!$D$2:$D$5111,$C970,Тех_Движение!$B$2:$B$5111,"&lt;="&amp;Настройки!$B$6)-$F970)))</f>
        <v/>
      </c>
      <c r="K970" s="54">
        <f>IF(OR($B970="",K$3&lt;$D970+Настройки!$B$7),0,MAX(0,$E970-MAX(0,SUMIFS(Тех_Движение!$G$2:$G$5111,Тех_Движение!$D$2:$D$5111,$C970,Тех_Движение!$B$2:$B$5111,"&lt;="&amp;K$3)-$F970)))</f>
        <v/>
      </c>
      <c r="L970" s="54">
        <f>IF(OR($B970="",L$3&lt;$D970+Настройки!$B$7),0,MAX(0,$E970-MAX(0,SUMIFS(Тех_Движение!$G$2:$G$5111,Тех_Движение!$D$2:$D$5111,$C970,Тех_Движение!$B$2:$B$5111,"&lt;="&amp;L$3)-$F970)))</f>
        <v/>
      </c>
      <c r="M970" s="54">
        <f>IF(OR($B970="",M$3&lt;$D970+Настройки!$B$7),0,MAX(0,$E970-MAX(0,SUMIFS(Тех_Движение!$G$2:$G$5111,Тех_Движение!$D$2:$D$5111,$C970,Тех_Движение!$B$2:$B$5111,"&lt;="&amp;M$3)-$F970)))</f>
        <v/>
      </c>
      <c r="N970" s="54">
        <f>IF(OR($B970="",N$3&lt;$D970+Настройки!$B$7),0,MAX(0,$E970-MAX(0,SUMIFS(Тех_Движение!$G$2:$G$5111,Тех_Движение!$D$2:$D$5111,$C970,Тех_Движение!$B$2:$B$5111,"&lt;="&amp;N$3)-$F970)))</f>
        <v/>
      </c>
      <c r="O970" s="54">
        <f>IF(OR($B970="",O$3&lt;$D970+Настройки!$B$7),0,MAX(0,$E970-MAX(0,SUMIFS(Тех_Движение!$G$2:$G$5111,Тех_Движение!$D$2:$D$5111,$C970,Тех_Движение!$B$2:$B$5111,"&lt;="&amp;O$3)-$F970)))</f>
        <v/>
      </c>
      <c r="P970" s="54">
        <f>IF(OR($B970="",P$3&lt;$D970+Настройки!$B$7),0,MAX(0,$E970-MAX(0,SUMIFS(Тех_Движение!$G$2:$G$5111,Тех_Движение!$D$2:$D$5111,$C970,Тех_Движение!$B$2:$B$5111,"&lt;="&amp;P$3)-$F970)))</f>
        <v/>
      </c>
      <c r="Q970" s="54">
        <f>IF(OR($B970="",Q$3&lt;$D970+Настройки!$B$7),0,MAX(0,$E970-MAX(0,SUMIFS(Тех_Движение!$G$2:$G$5111,Тех_Движение!$D$2:$D$5111,$C970,Тех_Движение!$B$2:$B$5111,"&lt;="&amp;Q$3)-$F970)))</f>
        <v/>
      </c>
      <c r="R970" s="54">
        <f>IF($B970="","",SUM($K970:$Q970))</f>
        <v/>
      </c>
      <c r="S970" s="56">
        <f>IF($B970="","",VLOOKUP($C970,Настройки!$A$11:$L$17,9,FALSE))</f>
        <v/>
      </c>
      <c r="T970" s="56">
        <f>IF($B970="","",$R970*$S970)</f>
        <v/>
      </c>
    </row>
    <row r="971">
      <c r="A971" s="20">
        <f>Тех_Движение!$A$968</f>
        <v/>
      </c>
      <c r="B971" s="20">
        <f>IF(Тех_Движение!$F$968&gt;0,Тех_Движение!$I$968,"")</f>
        <v/>
      </c>
      <c r="C971" s="20">
        <f>IF($B971="","",Тех_Движение!$D$968)</f>
        <v/>
      </c>
      <c r="D971" s="42">
        <f>IF($B971="","",Тех_Движение!$B$968)</f>
        <v/>
      </c>
      <c r="E971" s="54">
        <f>IF($B971="","",Тех_Движение!$F$968)</f>
        <v/>
      </c>
      <c r="F971" s="54">
        <f>IF($B971="","",SUMIFS($E$5:$E970,$C$5:$C970,$C971))</f>
        <v/>
      </c>
      <c r="G971" s="54">
        <f>IF($B971="","",MAX(0,$E971-MAX(0,SUMIFS(Тех_Движение!$G$2:$G$5111,Тех_Движение!$D$2:$D$5111,$C971,Тех_Движение!$B$2:$B$5111,"&lt;="&amp;Настройки!$B$5-1)-$F971)))</f>
        <v/>
      </c>
      <c r="H971" s="54">
        <f>IF($B971="","",IF(AND($D971&gt;=Настройки!$B$5,$D971&lt;=Настройки!$B$6),$E971,0))</f>
        <v/>
      </c>
      <c r="I971" s="54">
        <f>IF($B971="","",$G971+$H971-$J971)</f>
        <v/>
      </c>
      <c r="J971" s="54">
        <f>IF($B971="","",MAX(0,$E971-MAX(0,SUMIFS(Тех_Движение!$G$2:$G$5111,Тех_Движение!$D$2:$D$5111,$C971,Тех_Движение!$B$2:$B$5111,"&lt;="&amp;Настройки!$B$6)-$F971)))</f>
        <v/>
      </c>
      <c r="K971" s="54">
        <f>IF(OR($B971="",K$3&lt;$D971+Настройки!$B$7),0,MAX(0,$E971-MAX(0,SUMIFS(Тех_Движение!$G$2:$G$5111,Тех_Движение!$D$2:$D$5111,$C971,Тех_Движение!$B$2:$B$5111,"&lt;="&amp;K$3)-$F971)))</f>
        <v/>
      </c>
      <c r="L971" s="54">
        <f>IF(OR($B971="",L$3&lt;$D971+Настройки!$B$7),0,MAX(0,$E971-MAX(0,SUMIFS(Тех_Движение!$G$2:$G$5111,Тех_Движение!$D$2:$D$5111,$C971,Тех_Движение!$B$2:$B$5111,"&lt;="&amp;L$3)-$F971)))</f>
        <v/>
      </c>
      <c r="M971" s="54">
        <f>IF(OR($B971="",M$3&lt;$D971+Настройки!$B$7),0,MAX(0,$E971-MAX(0,SUMIFS(Тех_Движение!$G$2:$G$5111,Тех_Движение!$D$2:$D$5111,$C971,Тех_Движение!$B$2:$B$5111,"&lt;="&amp;M$3)-$F971)))</f>
        <v/>
      </c>
      <c r="N971" s="54">
        <f>IF(OR($B971="",N$3&lt;$D971+Настройки!$B$7),0,MAX(0,$E971-MAX(0,SUMIFS(Тех_Движение!$G$2:$G$5111,Тех_Движение!$D$2:$D$5111,$C971,Тех_Движение!$B$2:$B$5111,"&lt;="&amp;N$3)-$F971)))</f>
        <v/>
      </c>
      <c r="O971" s="54">
        <f>IF(OR($B971="",O$3&lt;$D971+Настройки!$B$7),0,MAX(0,$E971-MAX(0,SUMIFS(Тех_Движение!$G$2:$G$5111,Тех_Движение!$D$2:$D$5111,$C971,Тех_Движение!$B$2:$B$5111,"&lt;="&amp;O$3)-$F971)))</f>
        <v/>
      </c>
      <c r="P971" s="54">
        <f>IF(OR($B971="",P$3&lt;$D971+Настройки!$B$7),0,MAX(0,$E971-MAX(0,SUMIFS(Тех_Движение!$G$2:$G$5111,Тех_Движение!$D$2:$D$5111,$C971,Тех_Движение!$B$2:$B$5111,"&lt;="&amp;P$3)-$F971)))</f>
        <v/>
      </c>
      <c r="Q971" s="54">
        <f>IF(OR($B971="",Q$3&lt;$D971+Настройки!$B$7),0,MAX(0,$E971-MAX(0,SUMIFS(Тех_Движение!$G$2:$G$5111,Тех_Движение!$D$2:$D$5111,$C971,Тех_Движение!$B$2:$B$5111,"&lt;="&amp;Q$3)-$F971)))</f>
        <v/>
      </c>
      <c r="R971" s="54">
        <f>IF($B971="","",SUM($K971:$Q971))</f>
        <v/>
      </c>
      <c r="S971" s="56">
        <f>IF($B971="","",VLOOKUP($C971,Настройки!$A$11:$L$17,9,FALSE))</f>
        <v/>
      </c>
      <c r="T971" s="56">
        <f>IF($B971="","",$R971*$S971)</f>
        <v/>
      </c>
    </row>
    <row r="972">
      <c r="A972" s="20">
        <f>Тех_Движение!$A$969</f>
        <v/>
      </c>
      <c r="B972" s="20">
        <f>IF(Тех_Движение!$F$969&gt;0,Тех_Движение!$I$969,"")</f>
        <v/>
      </c>
      <c r="C972" s="20">
        <f>IF($B972="","",Тех_Движение!$D$969)</f>
        <v/>
      </c>
      <c r="D972" s="42">
        <f>IF($B972="","",Тех_Движение!$B$969)</f>
        <v/>
      </c>
      <c r="E972" s="54">
        <f>IF($B972="","",Тех_Движение!$F$969)</f>
        <v/>
      </c>
      <c r="F972" s="54">
        <f>IF($B972="","",SUMIFS($E$5:$E971,$C$5:$C971,$C972))</f>
        <v/>
      </c>
      <c r="G972" s="54">
        <f>IF($B972="","",MAX(0,$E972-MAX(0,SUMIFS(Тех_Движение!$G$2:$G$5111,Тех_Движение!$D$2:$D$5111,$C972,Тех_Движение!$B$2:$B$5111,"&lt;="&amp;Настройки!$B$5-1)-$F972)))</f>
        <v/>
      </c>
      <c r="H972" s="54">
        <f>IF($B972="","",IF(AND($D972&gt;=Настройки!$B$5,$D972&lt;=Настройки!$B$6),$E972,0))</f>
        <v/>
      </c>
      <c r="I972" s="54">
        <f>IF($B972="","",$G972+$H972-$J972)</f>
        <v/>
      </c>
      <c r="J972" s="54">
        <f>IF($B972="","",MAX(0,$E972-MAX(0,SUMIFS(Тех_Движение!$G$2:$G$5111,Тех_Движение!$D$2:$D$5111,$C972,Тех_Движение!$B$2:$B$5111,"&lt;="&amp;Настройки!$B$6)-$F972)))</f>
        <v/>
      </c>
      <c r="K972" s="54">
        <f>IF(OR($B972="",K$3&lt;$D972+Настройки!$B$7),0,MAX(0,$E972-MAX(0,SUMIFS(Тех_Движение!$G$2:$G$5111,Тех_Движение!$D$2:$D$5111,$C972,Тех_Движение!$B$2:$B$5111,"&lt;="&amp;K$3)-$F972)))</f>
        <v/>
      </c>
      <c r="L972" s="54">
        <f>IF(OR($B972="",L$3&lt;$D972+Настройки!$B$7),0,MAX(0,$E972-MAX(0,SUMIFS(Тех_Движение!$G$2:$G$5111,Тех_Движение!$D$2:$D$5111,$C972,Тех_Движение!$B$2:$B$5111,"&lt;="&amp;L$3)-$F972)))</f>
        <v/>
      </c>
      <c r="M972" s="54">
        <f>IF(OR($B972="",M$3&lt;$D972+Настройки!$B$7),0,MAX(0,$E972-MAX(0,SUMIFS(Тех_Движение!$G$2:$G$5111,Тех_Движение!$D$2:$D$5111,$C972,Тех_Движение!$B$2:$B$5111,"&lt;="&amp;M$3)-$F972)))</f>
        <v/>
      </c>
      <c r="N972" s="54">
        <f>IF(OR($B972="",N$3&lt;$D972+Настройки!$B$7),0,MAX(0,$E972-MAX(0,SUMIFS(Тех_Движение!$G$2:$G$5111,Тех_Движение!$D$2:$D$5111,$C972,Тех_Движение!$B$2:$B$5111,"&lt;="&amp;N$3)-$F972)))</f>
        <v/>
      </c>
      <c r="O972" s="54">
        <f>IF(OR($B972="",O$3&lt;$D972+Настройки!$B$7),0,MAX(0,$E972-MAX(0,SUMIFS(Тех_Движение!$G$2:$G$5111,Тех_Движение!$D$2:$D$5111,$C972,Тех_Движение!$B$2:$B$5111,"&lt;="&amp;O$3)-$F972)))</f>
        <v/>
      </c>
      <c r="P972" s="54">
        <f>IF(OR($B972="",P$3&lt;$D972+Настройки!$B$7),0,MAX(0,$E972-MAX(0,SUMIFS(Тех_Движение!$G$2:$G$5111,Тех_Движение!$D$2:$D$5111,$C972,Тех_Движение!$B$2:$B$5111,"&lt;="&amp;P$3)-$F972)))</f>
        <v/>
      </c>
      <c r="Q972" s="54">
        <f>IF(OR($B972="",Q$3&lt;$D972+Настройки!$B$7),0,MAX(0,$E972-MAX(0,SUMIFS(Тех_Движение!$G$2:$G$5111,Тех_Движение!$D$2:$D$5111,$C972,Тех_Движение!$B$2:$B$5111,"&lt;="&amp;Q$3)-$F972)))</f>
        <v/>
      </c>
      <c r="R972" s="54">
        <f>IF($B972="","",SUM($K972:$Q972))</f>
        <v/>
      </c>
      <c r="S972" s="56">
        <f>IF($B972="","",VLOOKUP($C972,Настройки!$A$11:$L$17,9,FALSE))</f>
        <v/>
      </c>
      <c r="T972" s="56">
        <f>IF($B972="","",$R972*$S972)</f>
        <v/>
      </c>
    </row>
    <row r="973">
      <c r="A973" s="20">
        <f>Тех_Движение!$A$970</f>
        <v/>
      </c>
      <c r="B973" s="20">
        <f>IF(Тех_Движение!$F$970&gt;0,Тех_Движение!$I$970,"")</f>
        <v/>
      </c>
      <c r="C973" s="20">
        <f>IF($B973="","",Тех_Движение!$D$970)</f>
        <v/>
      </c>
      <c r="D973" s="42">
        <f>IF($B973="","",Тех_Движение!$B$970)</f>
        <v/>
      </c>
      <c r="E973" s="54">
        <f>IF($B973="","",Тех_Движение!$F$970)</f>
        <v/>
      </c>
      <c r="F973" s="54">
        <f>IF($B973="","",SUMIFS($E$5:$E972,$C$5:$C972,$C973))</f>
        <v/>
      </c>
      <c r="G973" s="54">
        <f>IF($B973="","",MAX(0,$E973-MAX(0,SUMIFS(Тех_Движение!$G$2:$G$5111,Тех_Движение!$D$2:$D$5111,$C973,Тех_Движение!$B$2:$B$5111,"&lt;="&amp;Настройки!$B$5-1)-$F973)))</f>
        <v/>
      </c>
      <c r="H973" s="54">
        <f>IF($B973="","",IF(AND($D973&gt;=Настройки!$B$5,$D973&lt;=Настройки!$B$6),$E973,0))</f>
        <v/>
      </c>
      <c r="I973" s="54">
        <f>IF($B973="","",$G973+$H973-$J973)</f>
        <v/>
      </c>
      <c r="J973" s="54">
        <f>IF($B973="","",MAX(0,$E973-MAX(0,SUMIFS(Тех_Движение!$G$2:$G$5111,Тех_Движение!$D$2:$D$5111,$C973,Тех_Движение!$B$2:$B$5111,"&lt;="&amp;Настройки!$B$6)-$F973)))</f>
        <v/>
      </c>
      <c r="K973" s="54">
        <f>IF(OR($B973="",K$3&lt;$D973+Настройки!$B$7),0,MAX(0,$E973-MAX(0,SUMIFS(Тех_Движение!$G$2:$G$5111,Тех_Движение!$D$2:$D$5111,$C973,Тех_Движение!$B$2:$B$5111,"&lt;="&amp;K$3)-$F973)))</f>
        <v/>
      </c>
      <c r="L973" s="54">
        <f>IF(OR($B973="",L$3&lt;$D973+Настройки!$B$7),0,MAX(0,$E973-MAX(0,SUMIFS(Тех_Движение!$G$2:$G$5111,Тех_Движение!$D$2:$D$5111,$C973,Тех_Движение!$B$2:$B$5111,"&lt;="&amp;L$3)-$F973)))</f>
        <v/>
      </c>
      <c r="M973" s="54">
        <f>IF(OR($B973="",M$3&lt;$D973+Настройки!$B$7),0,MAX(0,$E973-MAX(0,SUMIFS(Тех_Движение!$G$2:$G$5111,Тех_Движение!$D$2:$D$5111,$C973,Тех_Движение!$B$2:$B$5111,"&lt;="&amp;M$3)-$F973)))</f>
        <v/>
      </c>
      <c r="N973" s="54">
        <f>IF(OR($B973="",N$3&lt;$D973+Настройки!$B$7),0,MAX(0,$E973-MAX(0,SUMIFS(Тех_Движение!$G$2:$G$5111,Тех_Движение!$D$2:$D$5111,$C973,Тех_Движение!$B$2:$B$5111,"&lt;="&amp;N$3)-$F973)))</f>
        <v/>
      </c>
      <c r="O973" s="54">
        <f>IF(OR($B973="",O$3&lt;$D973+Настройки!$B$7),0,MAX(0,$E973-MAX(0,SUMIFS(Тех_Движение!$G$2:$G$5111,Тех_Движение!$D$2:$D$5111,$C973,Тех_Движение!$B$2:$B$5111,"&lt;="&amp;O$3)-$F973)))</f>
        <v/>
      </c>
      <c r="P973" s="54">
        <f>IF(OR($B973="",P$3&lt;$D973+Настройки!$B$7),0,MAX(0,$E973-MAX(0,SUMIFS(Тех_Движение!$G$2:$G$5111,Тех_Движение!$D$2:$D$5111,$C973,Тех_Движение!$B$2:$B$5111,"&lt;="&amp;P$3)-$F973)))</f>
        <v/>
      </c>
      <c r="Q973" s="54">
        <f>IF(OR($B973="",Q$3&lt;$D973+Настройки!$B$7),0,MAX(0,$E973-MAX(0,SUMIFS(Тех_Движение!$G$2:$G$5111,Тех_Движение!$D$2:$D$5111,$C973,Тех_Движение!$B$2:$B$5111,"&lt;="&amp;Q$3)-$F973)))</f>
        <v/>
      </c>
      <c r="R973" s="54">
        <f>IF($B973="","",SUM($K973:$Q973))</f>
        <v/>
      </c>
      <c r="S973" s="56">
        <f>IF($B973="","",VLOOKUP($C973,Настройки!$A$11:$L$17,9,FALSE))</f>
        <v/>
      </c>
      <c r="T973" s="56">
        <f>IF($B973="","",$R973*$S973)</f>
        <v/>
      </c>
    </row>
    <row r="974">
      <c r="A974" s="20">
        <f>Тех_Движение!$A$971</f>
        <v/>
      </c>
      <c r="B974" s="20">
        <f>IF(Тех_Движение!$F$971&gt;0,Тех_Движение!$I$971,"")</f>
        <v/>
      </c>
      <c r="C974" s="20">
        <f>IF($B974="","",Тех_Движение!$D$971)</f>
        <v/>
      </c>
      <c r="D974" s="42">
        <f>IF($B974="","",Тех_Движение!$B$971)</f>
        <v/>
      </c>
      <c r="E974" s="54">
        <f>IF($B974="","",Тех_Движение!$F$971)</f>
        <v/>
      </c>
      <c r="F974" s="54">
        <f>IF($B974="","",SUMIFS($E$5:$E973,$C$5:$C973,$C974))</f>
        <v/>
      </c>
      <c r="G974" s="54">
        <f>IF($B974="","",MAX(0,$E974-MAX(0,SUMIFS(Тех_Движение!$G$2:$G$5111,Тех_Движение!$D$2:$D$5111,$C974,Тех_Движение!$B$2:$B$5111,"&lt;="&amp;Настройки!$B$5-1)-$F974)))</f>
        <v/>
      </c>
      <c r="H974" s="54">
        <f>IF($B974="","",IF(AND($D974&gt;=Настройки!$B$5,$D974&lt;=Настройки!$B$6),$E974,0))</f>
        <v/>
      </c>
      <c r="I974" s="54">
        <f>IF($B974="","",$G974+$H974-$J974)</f>
        <v/>
      </c>
      <c r="J974" s="54">
        <f>IF($B974="","",MAX(0,$E974-MAX(0,SUMIFS(Тех_Движение!$G$2:$G$5111,Тех_Движение!$D$2:$D$5111,$C974,Тех_Движение!$B$2:$B$5111,"&lt;="&amp;Настройки!$B$6)-$F974)))</f>
        <v/>
      </c>
      <c r="K974" s="54">
        <f>IF(OR($B974="",K$3&lt;$D974+Настройки!$B$7),0,MAX(0,$E974-MAX(0,SUMIFS(Тех_Движение!$G$2:$G$5111,Тех_Движение!$D$2:$D$5111,$C974,Тех_Движение!$B$2:$B$5111,"&lt;="&amp;K$3)-$F974)))</f>
        <v/>
      </c>
      <c r="L974" s="54">
        <f>IF(OR($B974="",L$3&lt;$D974+Настройки!$B$7),0,MAX(0,$E974-MAX(0,SUMIFS(Тех_Движение!$G$2:$G$5111,Тех_Движение!$D$2:$D$5111,$C974,Тех_Движение!$B$2:$B$5111,"&lt;="&amp;L$3)-$F974)))</f>
        <v/>
      </c>
      <c r="M974" s="54">
        <f>IF(OR($B974="",M$3&lt;$D974+Настройки!$B$7),0,MAX(0,$E974-MAX(0,SUMIFS(Тех_Движение!$G$2:$G$5111,Тех_Движение!$D$2:$D$5111,$C974,Тех_Движение!$B$2:$B$5111,"&lt;="&amp;M$3)-$F974)))</f>
        <v/>
      </c>
      <c r="N974" s="54">
        <f>IF(OR($B974="",N$3&lt;$D974+Настройки!$B$7),0,MAX(0,$E974-MAX(0,SUMIFS(Тех_Движение!$G$2:$G$5111,Тех_Движение!$D$2:$D$5111,$C974,Тех_Движение!$B$2:$B$5111,"&lt;="&amp;N$3)-$F974)))</f>
        <v/>
      </c>
      <c r="O974" s="54">
        <f>IF(OR($B974="",O$3&lt;$D974+Настройки!$B$7),0,MAX(0,$E974-MAX(0,SUMIFS(Тех_Движение!$G$2:$G$5111,Тех_Движение!$D$2:$D$5111,$C974,Тех_Движение!$B$2:$B$5111,"&lt;="&amp;O$3)-$F974)))</f>
        <v/>
      </c>
      <c r="P974" s="54">
        <f>IF(OR($B974="",P$3&lt;$D974+Настройки!$B$7),0,MAX(0,$E974-MAX(0,SUMIFS(Тех_Движение!$G$2:$G$5111,Тех_Движение!$D$2:$D$5111,$C974,Тех_Движение!$B$2:$B$5111,"&lt;="&amp;P$3)-$F974)))</f>
        <v/>
      </c>
      <c r="Q974" s="54">
        <f>IF(OR($B974="",Q$3&lt;$D974+Настройки!$B$7),0,MAX(0,$E974-MAX(0,SUMIFS(Тех_Движение!$G$2:$G$5111,Тех_Движение!$D$2:$D$5111,$C974,Тех_Движение!$B$2:$B$5111,"&lt;="&amp;Q$3)-$F974)))</f>
        <v/>
      </c>
      <c r="R974" s="54">
        <f>IF($B974="","",SUM($K974:$Q974))</f>
        <v/>
      </c>
      <c r="S974" s="56">
        <f>IF($B974="","",VLOOKUP($C974,Настройки!$A$11:$L$17,9,FALSE))</f>
        <v/>
      </c>
      <c r="T974" s="56">
        <f>IF($B974="","",$R974*$S974)</f>
        <v/>
      </c>
    </row>
    <row r="975">
      <c r="A975" s="20">
        <f>Тех_Движение!$A$972</f>
        <v/>
      </c>
      <c r="B975" s="20">
        <f>IF(Тех_Движение!$F$972&gt;0,Тех_Движение!$I$972,"")</f>
        <v/>
      </c>
      <c r="C975" s="20">
        <f>IF($B975="","",Тех_Движение!$D$972)</f>
        <v/>
      </c>
      <c r="D975" s="42">
        <f>IF($B975="","",Тех_Движение!$B$972)</f>
        <v/>
      </c>
      <c r="E975" s="54">
        <f>IF($B975="","",Тех_Движение!$F$972)</f>
        <v/>
      </c>
      <c r="F975" s="54">
        <f>IF($B975="","",SUMIFS($E$5:$E974,$C$5:$C974,$C975))</f>
        <v/>
      </c>
      <c r="G975" s="54">
        <f>IF($B975="","",MAX(0,$E975-MAX(0,SUMIFS(Тех_Движение!$G$2:$G$5111,Тех_Движение!$D$2:$D$5111,$C975,Тех_Движение!$B$2:$B$5111,"&lt;="&amp;Настройки!$B$5-1)-$F975)))</f>
        <v/>
      </c>
      <c r="H975" s="54">
        <f>IF($B975="","",IF(AND($D975&gt;=Настройки!$B$5,$D975&lt;=Настройки!$B$6),$E975,0))</f>
        <v/>
      </c>
      <c r="I975" s="54">
        <f>IF($B975="","",$G975+$H975-$J975)</f>
        <v/>
      </c>
      <c r="J975" s="54">
        <f>IF($B975="","",MAX(0,$E975-MAX(0,SUMIFS(Тех_Движение!$G$2:$G$5111,Тех_Движение!$D$2:$D$5111,$C975,Тех_Движение!$B$2:$B$5111,"&lt;="&amp;Настройки!$B$6)-$F975)))</f>
        <v/>
      </c>
      <c r="K975" s="54">
        <f>IF(OR($B975="",K$3&lt;$D975+Настройки!$B$7),0,MAX(0,$E975-MAX(0,SUMIFS(Тех_Движение!$G$2:$G$5111,Тех_Движение!$D$2:$D$5111,$C975,Тех_Движение!$B$2:$B$5111,"&lt;="&amp;K$3)-$F975)))</f>
        <v/>
      </c>
      <c r="L975" s="54">
        <f>IF(OR($B975="",L$3&lt;$D975+Настройки!$B$7),0,MAX(0,$E975-MAX(0,SUMIFS(Тех_Движение!$G$2:$G$5111,Тех_Движение!$D$2:$D$5111,$C975,Тех_Движение!$B$2:$B$5111,"&lt;="&amp;L$3)-$F975)))</f>
        <v/>
      </c>
      <c r="M975" s="54">
        <f>IF(OR($B975="",M$3&lt;$D975+Настройки!$B$7),0,MAX(0,$E975-MAX(0,SUMIFS(Тех_Движение!$G$2:$G$5111,Тех_Движение!$D$2:$D$5111,$C975,Тех_Движение!$B$2:$B$5111,"&lt;="&amp;M$3)-$F975)))</f>
        <v/>
      </c>
      <c r="N975" s="54">
        <f>IF(OR($B975="",N$3&lt;$D975+Настройки!$B$7),0,MAX(0,$E975-MAX(0,SUMIFS(Тех_Движение!$G$2:$G$5111,Тех_Движение!$D$2:$D$5111,$C975,Тех_Движение!$B$2:$B$5111,"&lt;="&amp;N$3)-$F975)))</f>
        <v/>
      </c>
      <c r="O975" s="54">
        <f>IF(OR($B975="",O$3&lt;$D975+Настройки!$B$7),0,MAX(0,$E975-MAX(0,SUMIFS(Тех_Движение!$G$2:$G$5111,Тех_Движение!$D$2:$D$5111,$C975,Тех_Движение!$B$2:$B$5111,"&lt;="&amp;O$3)-$F975)))</f>
        <v/>
      </c>
      <c r="P975" s="54">
        <f>IF(OR($B975="",P$3&lt;$D975+Настройки!$B$7),0,MAX(0,$E975-MAX(0,SUMIFS(Тех_Движение!$G$2:$G$5111,Тех_Движение!$D$2:$D$5111,$C975,Тех_Движение!$B$2:$B$5111,"&lt;="&amp;P$3)-$F975)))</f>
        <v/>
      </c>
      <c r="Q975" s="54">
        <f>IF(OR($B975="",Q$3&lt;$D975+Настройки!$B$7),0,MAX(0,$E975-MAX(0,SUMIFS(Тех_Движение!$G$2:$G$5111,Тех_Движение!$D$2:$D$5111,$C975,Тех_Движение!$B$2:$B$5111,"&lt;="&amp;Q$3)-$F975)))</f>
        <v/>
      </c>
      <c r="R975" s="54">
        <f>IF($B975="","",SUM($K975:$Q975))</f>
        <v/>
      </c>
      <c r="S975" s="56">
        <f>IF($B975="","",VLOOKUP($C975,Настройки!$A$11:$L$17,9,FALSE))</f>
        <v/>
      </c>
      <c r="T975" s="56">
        <f>IF($B975="","",$R975*$S975)</f>
        <v/>
      </c>
    </row>
    <row r="976">
      <c r="A976" s="20">
        <f>Тех_Движение!$A$973</f>
        <v/>
      </c>
      <c r="B976" s="20">
        <f>IF(Тех_Движение!$F$973&gt;0,Тех_Движение!$I$973,"")</f>
        <v/>
      </c>
      <c r="C976" s="20">
        <f>IF($B976="","",Тех_Движение!$D$973)</f>
        <v/>
      </c>
      <c r="D976" s="42">
        <f>IF($B976="","",Тех_Движение!$B$973)</f>
        <v/>
      </c>
      <c r="E976" s="54">
        <f>IF($B976="","",Тех_Движение!$F$973)</f>
        <v/>
      </c>
      <c r="F976" s="54">
        <f>IF($B976="","",SUMIFS($E$5:$E975,$C$5:$C975,$C976))</f>
        <v/>
      </c>
      <c r="G976" s="54">
        <f>IF($B976="","",MAX(0,$E976-MAX(0,SUMIFS(Тех_Движение!$G$2:$G$5111,Тех_Движение!$D$2:$D$5111,$C976,Тех_Движение!$B$2:$B$5111,"&lt;="&amp;Настройки!$B$5-1)-$F976)))</f>
        <v/>
      </c>
      <c r="H976" s="54">
        <f>IF($B976="","",IF(AND($D976&gt;=Настройки!$B$5,$D976&lt;=Настройки!$B$6),$E976,0))</f>
        <v/>
      </c>
      <c r="I976" s="54">
        <f>IF($B976="","",$G976+$H976-$J976)</f>
        <v/>
      </c>
      <c r="J976" s="54">
        <f>IF($B976="","",MAX(0,$E976-MAX(0,SUMIFS(Тех_Движение!$G$2:$G$5111,Тех_Движение!$D$2:$D$5111,$C976,Тех_Движение!$B$2:$B$5111,"&lt;="&amp;Настройки!$B$6)-$F976)))</f>
        <v/>
      </c>
      <c r="K976" s="54">
        <f>IF(OR($B976="",K$3&lt;$D976+Настройки!$B$7),0,MAX(0,$E976-MAX(0,SUMIFS(Тех_Движение!$G$2:$G$5111,Тех_Движение!$D$2:$D$5111,$C976,Тех_Движение!$B$2:$B$5111,"&lt;="&amp;K$3)-$F976)))</f>
        <v/>
      </c>
      <c r="L976" s="54">
        <f>IF(OR($B976="",L$3&lt;$D976+Настройки!$B$7),0,MAX(0,$E976-MAX(0,SUMIFS(Тех_Движение!$G$2:$G$5111,Тех_Движение!$D$2:$D$5111,$C976,Тех_Движение!$B$2:$B$5111,"&lt;="&amp;L$3)-$F976)))</f>
        <v/>
      </c>
      <c r="M976" s="54">
        <f>IF(OR($B976="",M$3&lt;$D976+Настройки!$B$7),0,MAX(0,$E976-MAX(0,SUMIFS(Тех_Движение!$G$2:$G$5111,Тех_Движение!$D$2:$D$5111,$C976,Тех_Движение!$B$2:$B$5111,"&lt;="&amp;M$3)-$F976)))</f>
        <v/>
      </c>
      <c r="N976" s="54">
        <f>IF(OR($B976="",N$3&lt;$D976+Настройки!$B$7),0,MAX(0,$E976-MAX(0,SUMIFS(Тех_Движение!$G$2:$G$5111,Тех_Движение!$D$2:$D$5111,$C976,Тех_Движение!$B$2:$B$5111,"&lt;="&amp;N$3)-$F976)))</f>
        <v/>
      </c>
      <c r="O976" s="54">
        <f>IF(OR($B976="",O$3&lt;$D976+Настройки!$B$7),0,MAX(0,$E976-MAX(0,SUMIFS(Тех_Движение!$G$2:$G$5111,Тех_Движение!$D$2:$D$5111,$C976,Тех_Движение!$B$2:$B$5111,"&lt;="&amp;O$3)-$F976)))</f>
        <v/>
      </c>
      <c r="P976" s="54">
        <f>IF(OR($B976="",P$3&lt;$D976+Настройки!$B$7),0,MAX(0,$E976-MAX(0,SUMIFS(Тех_Движение!$G$2:$G$5111,Тех_Движение!$D$2:$D$5111,$C976,Тех_Движение!$B$2:$B$5111,"&lt;="&amp;P$3)-$F976)))</f>
        <v/>
      </c>
      <c r="Q976" s="54">
        <f>IF(OR($B976="",Q$3&lt;$D976+Настройки!$B$7),0,MAX(0,$E976-MAX(0,SUMIFS(Тех_Движение!$G$2:$G$5111,Тех_Движение!$D$2:$D$5111,$C976,Тех_Движение!$B$2:$B$5111,"&lt;="&amp;Q$3)-$F976)))</f>
        <v/>
      </c>
      <c r="R976" s="54">
        <f>IF($B976="","",SUM($K976:$Q976))</f>
        <v/>
      </c>
      <c r="S976" s="56">
        <f>IF($B976="","",VLOOKUP($C976,Настройки!$A$11:$L$17,9,FALSE))</f>
        <v/>
      </c>
      <c r="T976" s="56">
        <f>IF($B976="","",$R976*$S976)</f>
        <v/>
      </c>
    </row>
    <row r="977">
      <c r="A977" s="20">
        <f>Тех_Движение!$A$974</f>
        <v/>
      </c>
      <c r="B977" s="20">
        <f>IF(Тех_Движение!$F$974&gt;0,Тех_Движение!$I$974,"")</f>
        <v/>
      </c>
      <c r="C977" s="20">
        <f>IF($B977="","",Тех_Движение!$D$974)</f>
        <v/>
      </c>
      <c r="D977" s="42">
        <f>IF($B977="","",Тех_Движение!$B$974)</f>
        <v/>
      </c>
      <c r="E977" s="54">
        <f>IF($B977="","",Тех_Движение!$F$974)</f>
        <v/>
      </c>
      <c r="F977" s="54">
        <f>IF($B977="","",SUMIFS($E$5:$E976,$C$5:$C976,$C977))</f>
        <v/>
      </c>
      <c r="G977" s="54">
        <f>IF($B977="","",MAX(0,$E977-MAX(0,SUMIFS(Тех_Движение!$G$2:$G$5111,Тех_Движение!$D$2:$D$5111,$C977,Тех_Движение!$B$2:$B$5111,"&lt;="&amp;Настройки!$B$5-1)-$F977)))</f>
        <v/>
      </c>
      <c r="H977" s="54">
        <f>IF($B977="","",IF(AND($D977&gt;=Настройки!$B$5,$D977&lt;=Настройки!$B$6),$E977,0))</f>
        <v/>
      </c>
      <c r="I977" s="54">
        <f>IF($B977="","",$G977+$H977-$J977)</f>
        <v/>
      </c>
      <c r="J977" s="54">
        <f>IF($B977="","",MAX(0,$E977-MAX(0,SUMIFS(Тех_Движение!$G$2:$G$5111,Тех_Движение!$D$2:$D$5111,$C977,Тех_Движение!$B$2:$B$5111,"&lt;="&amp;Настройки!$B$6)-$F977)))</f>
        <v/>
      </c>
      <c r="K977" s="54">
        <f>IF(OR($B977="",K$3&lt;$D977+Настройки!$B$7),0,MAX(0,$E977-MAX(0,SUMIFS(Тех_Движение!$G$2:$G$5111,Тех_Движение!$D$2:$D$5111,$C977,Тех_Движение!$B$2:$B$5111,"&lt;="&amp;K$3)-$F977)))</f>
        <v/>
      </c>
      <c r="L977" s="54">
        <f>IF(OR($B977="",L$3&lt;$D977+Настройки!$B$7),0,MAX(0,$E977-MAX(0,SUMIFS(Тех_Движение!$G$2:$G$5111,Тех_Движение!$D$2:$D$5111,$C977,Тех_Движение!$B$2:$B$5111,"&lt;="&amp;L$3)-$F977)))</f>
        <v/>
      </c>
      <c r="M977" s="54">
        <f>IF(OR($B977="",M$3&lt;$D977+Настройки!$B$7),0,MAX(0,$E977-MAX(0,SUMIFS(Тех_Движение!$G$2:$G$5111,Тех_Движение!$D$2:$D$5111,$C977,Тех_Движение!$B$2:$B$5111,"&lt;="&amp;M$3)-$F977)))</f>
        <v/>
      </c>
      <c r="N977" s="54">
        <f>IF(OR($B977="",N$3&lt;$D977+Настройки!$B$7),0,MAX(0,$E977-MAX(0,SUMIFS(Тех_Движение!$G$2:$G$5111,Тех_Движение!$D$2:$D$5111,$C977,Тех_Движение!$B$2:$B$5111,"&lt;="&amp;N$3)-$F977)))</f>
        <v/>
      </c>
      <c r="O977" s="54">
        <f>IF(OR($B977="",O$3&lt;$D977+Настройки!$B$7),0,MAX(0,$E977-MAX(0,SUMIFS(Тех_Движение!$G$2:$G$5111,Тех_Движение!$D$2:$D$5111,$C977,Тех_Движение!$B$2:$B$5111,"&lt;="&amp;O$3)-$F977)))</f>
        <v/>
      </c>
      <c r="P977" s="54">
        <f>IF(OR($B977="",P$3&lt;$D977+Настройки!$B$7),0,MAX(0,$E977-MAX(0,SUMIFS(Тех_Движение!$G$2:$G$5111,Тех_Движение!$D$2:$D$5111,$C977,Тех_Движение!$B$2:$B$5111,"&lt;="&amp;P$3)-$F977)))</f>
        <v/>
      </c>
      <c r="Q977" s="54">
        <f>IF(OR($B977="",Q$3&lt;$D977+Настройки!$B$7),0,MAX(0,$E977-MAX(0,SUMIFS(Тех_Движение!$G$2:$G$5111,Тех_Движение!$D$2:$D$5111,$C977,Тех_Движение!$B$2:$B$5111,"&lt;="&amp;Q$3)-$F977)))</f>
        <v/>
      </c>
      <c r="R977" s="54">
        <f>IF($B977="","",SUM($K977:$Q977))</f>
        <v/>
      </c>
      <c r="S977" s="56">
        <f>IF($B977="","",VLOOKUP($C977,Настройки!$A$11:$L$17,9,FALSE))</f>
        <v/>
      </c>
      <c r="T977" s="56">
        <f>IF($B977="","",$R977*$S977)</f>
        <v/>
      </c>
    </row>
    <row r="978">
      <c r="A978" s="20">
        <f>Тех_Движение!$A$975</f>
        <v/>
      </c>
      <c r="B978" s="20">
        <f>IF(Тех_Движение!$F$975&gt;0,Тех_Движение!$I$975,"")</f>
        <v/>
      </c>
      <c r="C978" s="20">
        <f>IF($B978="","",Тех_Движение!$D$975)</f>
        <v/>
      </c>
      <c r="D978" s="42">
        <f>IF($B978="","",Тех_Движение!$B$975)</f>
        <v/>
      </c>
      <c r="E978" s="54">
        <f>IF($B978="","",Тех_Движение!$F$975)</f>
        <v/>
      </c>
      <c r="F978" s="54">
        <f>IF($B978="","",SUMIFS($E$5:$E977,$C$5:$C977,$C978))</f>
        <v/>
      </c>
      <c r="G978" s="54">
        <f>IF($B978="","",MAX(0,$E978-MAX(0,SUMIFS(Тех_Движение!$G$2:$G$5111,Тех_Движение!$D$2:$D$5111,$C978,Тех_Движение!$B$2:$B$5111,"&lt;="&amp;Настройки!$B$5-1)-$F978)))</f>
        <v/>
      </c>
      <c r="H978" s="54">
        <f>IF($B978="","",IF(AND($D978&gt;=Настройки!$B$5,$D978&lt;=Настройки!$B$6),$E978,0))</f>
        <v/>
      </c>
      <c r="I978" s="54">
        <f>IF($B978="","",$G978+$H978-$J978)</f>
        <v/>
      </c>
      <c r="J978" s="54">
        <f>IF($B978="","",MAX(0,$E978-MAX(0,SUMIFS(Тех_Движение!$G$2:$G$5111,Тех_Движение!$D$2:$D$5111,$C978,Тех_Движение!$B$2:$B$5111,"&lt;="&amp;Настройки!$B$6)-$F978)))</f>
        <v/>
      </c>
      <c r="K978" s="54">
        <f>IF(OR($B978="",K$3&lt;$D978+Настройки!$B$7),0,MAX(0,$E978-MAX(0,SUMIFS(Тех_Движение!$G$2:$G$5111,Тех_Движение!$D$2:$D$5111,$C978,Тех_Движение!$B$2:$B$5111,"&lt;="&amp;K$3)-$F978)))</f>
        <v/>
      </c>
      <c r="L978" s="54">
        <f>IF(OR($B978="",L$3&lt;$D978+Настройки!$B$7),0,MAX(0,$E978-MAX(0,SUMIFS(Тех_Движение!$G$2:$G$5111,Тех_Движение!$D$2:$D$5111,$C978,Тех_Движение!$B$2:$B$5111,"&lt;="&amp;L$3)-$F978)))</f>
        <v/>
      </c>
      <c r="M978" s="54">
        <f>IF(OR($B978="",M$3&lt;$D978+Настройки!$B$7),0,MAX(0,$E978-MAX(0,SUMIFS(Тех_Движение!$G$2:$G$5111,Тех_Движение!$D$2:$D$5111,$C978,Тех_Движение!$B$2:$B$5111,"&lt;="&amp;M$3)-$F978)))</f>
        <v/>
      </c>
      <c r="N978" s="54">
        <f>IF(OR($B978="",N$3&lt;$D978+Настройки!$B$7),0,MAX(0,$E978-MAX(0,SUMIFS(Тех_Движение!$G$2:$G$5111,Тех_Движение!$D$2:$D$5111,$C978,Тех_Движение!$B$2:$B$5111,"&lt;="&amp;N$3)-$F978)))</f>
        <v/>
      </c>
      <c r="O978" s="54">
        <f>IF(OR($B978="",O$3&lt;$D978+Настройки!$B$7),0,MAX(0,$E978-MAX(0,SUMIFS(Тех_Движение!$G$2:$G$5111,Тех_Движение!$D$2:$D$5111,$C978,Тех_Движение!$B$2:$B$5111,"&lt;="&amp;O$3)-$F978)))</f>
        <v/>
      </c>
      <c r="P978" s="54">
        <f>IF(OR($B978="",P$3&lt;$D978+Настройки!$B$7),0,MAX(0,$E978-MAX(0,SUMIFS(Тех_Движение!$G$2:$G$5111,Тех_Движение!$D$2:$D$5111,$C978,Тех_Движение!$B$2:$B$5111,"&lt;="&amp;P$3)-$F978)))</f>
        <v/>
      </c>
      <c r="Q978" s="54">
        <f>IF(OR($B978="",Q$3&lt;$D978+Настройки!$B$7),0,MAX(0,$E978-MAX(0,SUMIFS(Тех_Движение!$G$2:$G$5111,Тех_Движение!$D$2:$D$5111,$C978,Тех_Движение!$B$2:$B$5111,"&lt;="&amp;Q$3)-$F978)))</f>
        <v/>
      </c>
      <c r="R978" s="54">
        <f>IF($B978="","",SUM($K978:$Q978))</f>
        <v/>
      </c>
      <c r="S978" s="56">
        <f>IF($B978="","",VLOOKUP($C978,Настройки!$A$11:$L$17,9,FALSE))</f>
        <v/>
      </c>
      <c r="T978" s="56">
        <f>IF($B978="","",$R978*$S978)</f>
        <v/>
      </c>
    </row>
    <row r="979">
      <c r="A979" s="20">
        <f>Тех_Движение!$A$976</f>
        <v/>
      </c>
      <c r="B979" s="20">
        <f>IF(Тех_Движение!$F$976&gt;0,Тех_Движение!$I$976,"")</f>
        <v/>
      </c>
      <c r="C979" s="20">
        <f>IF($B979="","",Тех_Движение!$D$976)</f>
        <v/>
      </c>
      <c r="D979" s="42">
        <f>IF($B979="","",Тех_Движение!$B$976)</f>
        <v/>
      </c>
      <c r="E979" s="54">
        <f>IF($B979="","",Тех_Движение!$F$976)</f>
        <v/>
      </c>
      <c r="F979" s="54">
        <f>IF($B979="","",SUMIFS($E$5:$E978,$C$5:$C978,$C979))</f>
        <v/>
      </c>
      <c r="G979" s="54">
        <f>IF($B979="","",MAX(0,$E979-MAX(0,SUMIFS(Тех_Движение!$G$2:$G$5111,Тех_Движение!$D$2:$D$5111,$C979,Тех_Движение!$B$2:$B$5111,"&lt;="&amp;Настройки!$B$5-1)-$F979)))</f>
        <v/>
      </c>
      <c r="H979" s="54">
        <f>IF($B979="","",IF(AND($D979&gt;=Настройки!$B$5,$D979&lt;=Настройки!$B$6),$E979,0))</f>
        <v/>
      </c>
      <c r="I979" s="54">
        <f>IF($B979="","",$G979+$H979-$J979)</f>
        <v/>
      </c>
      <c r="J979" s="54">
        <f>IF($B979="","",MAX(0,$E979-MAX(0,SUMIFS(Тех_Движение!$G$2:$G$5111,Тех_Движение!$D$2:$D$5111,$C979,Тех_Движение!$B$2:$B$5111,"&lt;="&amp;Настройки!$B$6)-$F979)))</f>
        <v/>
      </c>
      <c r="K979" s="54">
        <f>IF(OR($B979="",K$3&lt;$D979+Настройки!$B$7),0,MAX(0,$E979-MAX(0,SUMIFS(Тех_Движение!$G$2:$G$5111,Тех_Движение!$D$2:$D$5111,$C979,Тех_Движение!$B$2:$B$5111,"&lt;="&amp;K$3)-$F979)))</f>
        <v/>
      </c>
      <c r="L979" s="54">
        <f>IF(OR($B979="",L$3&lt;$D979+Настройки!$B$7),0,MAX(0,$E979-MAX(0,SUMIFS(Тех_Движение!$G$2:$G$5111,Тех_Движение!$D$2:$D$5111,$C979,Тех_Движение!$B$2:$B$5111,"&lt;="&amp;L$3)-$F979)))</f>
        <v/>
      </c>
      <c r="M979" s="54">
        <f>IF(OR($B979="",M$3&lt;$D979+Настройки!$B$7),0,MAX(0,$E979-MAX(0,SUMIFS(Тех_Движение!$G$2:$G$5111,Тех_Движение!$D$2:$D$5111,$C979,Тех_Движение!$B$2:$B$5111,"&lt;="&amp;M$3)-$F979)))</f>
        <v/>
      </c>
      <c r="N979" s="54">
        <f>IF(OR($B979="",N$3&lt;$D979+Настройки!$B$7),0,MAX(0,$E979-MAX(0,SUMIFS(Тех_Движение!$G$2:$G$5111,Тех_Движение!$D$2:$D$5111,$C979,Тех_Движение!$B$2:$B$5111,"&lt;="&amp;N$3)-$F979)))</f>
        <v/>
      </c>
      <c r="O979" s="54">
        <f>IF(OR($B979="",O$3&lt;$D979+Настройки!$B$7),0,MAX(0,$E979-MAX(0,SUMIFS(Тех_Движение!$G$2:$G$5111,Тех_Движение!$D$2:$D$5111,$C979,Тех_Движение!$B$2:$B$5111,"&lt;="&amp;O$3)-$F979)))</f>
        <v/>
      </c>
      <c r="P979" s="54">
        <f>IF(OR($B979="",P$3&lt;$D979+Настройки!$B$7),0,MAX(0,$E979-MAX(0,SUMIFS(Тех_Движение!$G$2:$G$5111,Тех_Движение!$D$2:$D$5111,$C979,Тех_Движение!$B$2:$B$5111,"&lt;="&amp;P$3)-$F979)))</f>
        <v/>
      </c>
      <c r="Q979" s="54">
        <f>IF(OR($B979="",Q$3&lt;$D979+Настройки!$B$7),0,MAX(0,$E979-MAX(0,SUMIFS(Тех_Движение!$G$2:$G$5111,Тех_Движение!$D$2:$D$5111,$C979,Тех_Движение!$B$2:$B$5111,"&lt;="&amp;Q$3)-$F979)))</f>
        <v/>
      </c>
      <c r="R979" s="54">
        <f>IF($B979="","",SUM($K979:$Q979))</f>
        <v/>
      </c>
      <c r="S979" s="56">
        <f>IF($B979="","",VLOOKUP($C979,Настройки!$A$11:$L$17,9,FALSE))</f>
        <v/>
      </c>
      <c r="T979" s="56">
        <f>IF($B979="","",$R979*$S979)</f>
        <v/>
      </c>
    </row>
    <row r="980">
      <c r="A980" s="20">
        <f>Тех_Движение!$A$977</f>
        <v/>
      </c>
      <c r="B980" s="20">
        <f>IF(Тех_Движение!$F$977&gt;0,Тех_Движение!$I$977,"")</f>
        <v/>
      </c>
      <c r="C980" s="20">
        <f>IF($B980="","",Тех_Движение!$D$977)</f>
        <v/>
      </c>
      <c r="D980" s="42">
        <f>IF($B980="","",Тех_Движение!$B$977)</f>
        <v/>
      </c>
      <c r="E980" s="54">
        <f>IF($B980="","",Тех_Движение!$F$977)</f>
        <v/>
      </c>
      <c r="F980" s="54">
        <f>IF($B980="","",SUMIFS($E$5:$E979,$C$5:$C979,$C980))</f>
        <v/>
      </c>
      <c r="G980" s="54">
        <f>IF($B980="","",MAX(0,$E980-MAX(0,SUMIFS(Тех_Движение!$G$2:$G$5111,Тех_Движение!$D$2:$D$5111,$C980,Тех_Движение!$B$2:$B$5111,"&lt;="&amp;Настройки!$B$5-1)-$F980)))</f>
        <v/>
      </c>
      <c r="H980" s="54">
        <f>IF($B980="","",IF(AND($D980&gt;=Настройки!$B$5,$D980&lt;=Настройки!$B$6),$E980,0))</f>
        <v/>
      </c>
      <c r="I980" s="54">
        <f>IF($B980="","",$G980+$H980-$J980)</f>
        <v/>
      </c>
      <c r="J980" s="54">
        <f>IF($B980="","",MAX(0,$E980-MAX(0,SUMIFS(Тех_Движение!$G$2:$G$5111,Тех_Движение!$D$2:$D$5111,$C980,Тех_Движение!$B$2:$B$5111,"&lt;="&amp;Настройки!$B$6)-$F980)))</f>
        <v/>
      </c>
      <c r="K980" s="54">
        <f>IF(OR($B980="",K$3&lt;$D980+Настройки!$B$7),0,MAX(0,$E980-MAX(0,SUMIFS(Тех_Движение!$G$2:$G$5111,Тех_Движение!$D$2:$D$5111,$C980,Тех_Движение!$B$2:$B$5111,"&lt;="&amp;K$3)-$F980)))</f>
        <v/>
      </c>
      <c r="L980" s="54">
        <f>IF(OR($B980="",L$3&lt;$D980+Настройки!$B$7),0,MAX(0,$E980-MAX(0,SUMIFS(Тех_Движение!$G$2:$G$5111,Тех_Движение!$D$2:$D$5111,$C980,Тех_Движение!$B$2:$B$5111,"&lt;="&amp;L$3)-$F980)))</f>
        <v/>
      </c>
      <c r="M980" s="54">
        <f>IF(OR($B980="",M$3&lt;$D980+Настройки!$B$7),0,MAX(0,$E980-MAX(0,SUMIFS(Тех_Движение!$G$2:$G$5111,Тех_Движение!$D$2:$D$5111,$C980,Тех_Движение!$B$2:$B$5111,"&lt;="&amp;M$3)-$F980)))</f>
        <v/>
      </c>
      <c r="N980" s="54">
        <f>IF(OR($B980="",N$3&lt;$D980+Настройки!$B$7),0,MAX(0,$E980-MAX(0,SUMIFS(Тех_Движение!$G$2:$G$5111,Тех_Движение!$D$2:$D$5111,$C980,Тех_Движение!$B$2:$B$5111,"&lt;="&amp;N$3)-$F980)))</f>
        <v/>
      </c>
      <c r="O980" s="54">
        <f>IF(OR($B980="",O$3&lt;$D980+Настройки!$B$7),0,MAX(0,$E980-MAX(0,SUMIFS(Тех_Движение!$G$2:$G$5111,Тех_Движение!$D$2:$D$5111,$C980,Тех_Движение!$B$2:$B$5111,"&lt;="&amp;O$3)-$F980)))</f>
        <v/>
      </c>
      <c r="P980" s="54">
        <f>IF(OR($B980="",P$3&lt;$D980+Настройки!$B$7),0,MAX(0,$E980-MAX(0,SUMIFS(Тех_Движение!$G$2:$G$5111,Тех_Движение!$D$2:$D$5111,$C980,Тех_Движение!$B$2:$B$5111,"&lt;="&amp;P$3)-$F980)))</f>
        <v/>
      </c>
      <c r="Q980" s="54">
        <f>IF(OR($B980="",Q$3&lt;$D980+Настройки!$B$7),0,MAX(0,$E980-MAX(0,SUMIFS(Тех_Движение!$G$2:$G$5111,Тех_Движение!$D$2:$D$5111,$C980,Тех_Движение!$B$2:$B$5111,"&lt;="&amp;Q$3)-$F980)))</f>
        <v/>
      </c>
      <c r="R980" s="54">
        <f>IF($B980="","",SUM($K980:$Q980))</f>
        <v/>
      </c>
      <c r="S980" s="56">
        <f>IF($B980="","",VLOOKUP($C980,Настройки!$A$11:$L$17,9,FALSE))</f>
        <v/>
      </c>
      <c r="T980" s="56">
        <f>IF($B980="","",$R980*$S980)</f>
        <v/>
      </c>
    </row>
    <row r="981">
      <c r="A981" s="20">
        <f>Тех_Движение!$A$978</f>
        <v/>
      </c>
      <c r="B981" s="20">
        <f>IF(Тех_Движение!$F$978&gt;0,Тех_Движение!$I$978,"")</f>
        <v/>
      </c>
      <c r="C981" s="20">
        <f>IF($B981="","",Тех_Движение!$D$978)</f>
        <v/>
      </c>
      <c r="D981" s="42">
        <f>IF($B981="","",Тех_Движение!$B$978)</f>
        <v/>
      </c>
      <c r="E981" s="54">
        <f>IF($B981="","",Тех_Движение!$F$978)</f>
        <v/>
      </c>
      <c r="F981" s="54">
        <f>IF($B981="","",SUMIFS($E$5:$E980,$C$5:$C980,$C981))</f>
        <v/>
      </c>
      <c r="G981" s="54">
        <f>IF($B981="","",MAX(0,$E981-MAX(0,SUMIFS(Тех_Движение!$G$2:$G$5111,Тех_Движение!$D$2:$D$5111,$C981,Тех_Движение!$B$2:$B$5111,"&lt;="&amp;Настройки!$B$5-1)-$F981)))</f>
        <v/>
      </c>
      <c r="H981" s="54">
        <f>IF($B981="","",IF(AND($D981&gt;=Настройки!$B$5,$D981&lt;=Настройки!$B$6),$E981,0))</f>
        <v/>
      </c>
      <c r="I981" s="54">
        <f>IF($B981="","",$G981+$H981-$J981)</f>
        <v/>
      </c>
      <c r="J981" s="54">
        <f>IF($B981="","",MAX(0,$E981-MAX(0,SUMIFS(Тех_Движение!$G$2:$G$5111,Тех_Движение!$D$2:$D$5111,$C981,Тех_Движение!$B$2:$B$5111,"&lt;="&amp;Настройки!$B$6)-$F981)))</f>
        <v/>
      </c>
      <c r="K981" s="54">
        <f>IF(OR($B981="",K$3&lt;$D981+Настройки!$B$7),0,MAX(0,$E981-MAX(0,SUMIFS(Тех_Движение!$G$2:$G$5111,Тех_Движение!$D$2:$D$5111,$C981,Тех_Движение!$B$2:$B$5111,"&lt;="&amp;K$3)-$F981)))</f>
        <v/>
      </c>
      <c r="L981" s="54">
        <f>IF(OR($B981="",L$3&lt;$D981+Настройки!$B$7),0,MAX(0,$E981-MAX(0,SUMIFS(Тех_Движение!$G$2:$G$5111,Тех_Движение!$D$2:$D$5111,$C981,Тех_Движение!$B$2:$B$5111,"&lt;="&amp;L$3)-$F981)))</f>
        <v/>
      </c>
      <c r="M981" s="54">
        <f>IF(OR($B981="",M$3&lt;$D981+Настройки!$B$7),0,MAX(0,$E981-MAX(0,SUMIFS(Тех_Движение!$G$2:$G$5111,Тех_Движение!$D$2:$D$5111,$C981,Тех_Движение!$B$2:$B$5111,"&lt;="&amp;M$3)-$F981)))</f>
        <v/>
      </c>
      <c r="N981" s="54">
        <f>IF(OR($B981="",N$3&lt;$D981+Настройки!$B$7),0,MAX(0,$E981-MAX(0,SUMIFS(Тех_Движение!$G$2:$G$5111,Тех_Движение!$D$2:$D$5111,$C981,Тех_Движение!$B$2:$B$5111,"&lt;="&amp;N$3)-$F981)))</f>
        <v/>
      </c>
      <c r="O981" s="54">
        <f>IF(OR($B981="",O$3&lt;$D981+Настройки!$B$7),0,MAX(0,$E981-MAX(0,SUMIFS(Тех_Движение!$G$2:$G$5111,Тех_Движение!$D$2:$D$5111,$C981,Тех_Движение!$B$2:$B$5111,"&lt;="&amp;O$3)-$F981)))</f>
        <v/>
      </c>
      <c r="P981" s="54">
        <f>IF(OR($B981="",P$3&lt;$D981+Настройки!$B$7),0,MAX(0,$E981-MAX(0,SUMIFS(Тех_Движение!$G$2:$G$5111,Тех_Движение!$D$2:$D$5111,$C981,Тех_Движение!$B$2:$B$5111,"&lt;="&amp;P$3)-$F981)))</f>
        <v/>
      </c>
      <c r="Q981" s="54">
        <f>IF(OR($B981="",Q$3&lt;$D981+Настройки!$B$7),0,MAX(0,$E981-MAX(0,SUMIFS(Тех_Движение!$G$2:$G$5111,Тех_Движение!$D$2:$D$5111,$C981,Тех_Движение!$B$2:$B$5111,"&lt;="&amp;Q$3)-$F981)))</f>
        <v/>
      </c>
      <c r="R981" s="54">
        <f>IF($B981="","",SUM($K981:$Q981))</f>
        <v/>
      </c>
      <c r="S981" s="56">
        <f>IF($B981="","",VLOOKUP($C981,Настройки!$A$11:$L$17,9,FALSE))</f>
        <v/>
      </c>
      <c r="T981" s="56">
        <f>IF($B981="","",$R981*$S981)</f>
        <v/>
      </c>
    </row>
    <row r="982">
      <c r="A982" s="20">
        <f>Тех_Движение!$A$979</f>
        <v/>
      </c>
      <c r="B982" s="20">
        <f>IF(Тех_Движение!$F$979&gt;0,Тех_Движение!$I$979,"")</f>
        <v/>
      </c>
      <c r="C982" s="20">
        <f>IF($B982="","",Тех_Движение!$D$979)</f>
        <v/>
      </c>
      <c r="D982" s="42">
        <f>IF($B982="","",Тех_Движение!$B$979)</f>
        <v/>
      </c>
      <c r="E982" s="54">
        <f>IF($B982="","",Тех_Движение!$F$979)</f>
        <v/>
      </c>
      <c r="F982" s="54">
        <f>IF($B982="","",SUMIFS($E$5:$E981,$C$5:$C981,$C982))</f>
        <v/>
      </c>
      <c r="G982" s="54">
        <f>IF($B982="","",MAX(0,$E982-MAX(0,SUMIFS(Тех_Движение!$G$2:$G$5111,Тех_Движение!$D$2:$D$5111,$C982,Тех_Движение!$B$2:$B$5111,"&lt;="&amp;Настройки!$B$5-1)-$F982)))</f>
        <v/>
      </c>
      <c r="H982" s="54">
        <f>IF($B982="","",IF(AND($D982&gt;=Настройки!$B$5,$D982&lt;=Настройки!$B$6),$E982,0))</f>
        <v/>
      </c>
      <c r="I982" s="54">
        <f>IF($B982="","",$G982+$H982-$J982)</f>
        <v/>
      </c>
      <c r="J982" s="54">
        <f>IF($B982="","",MAX(0,$E982-MAX(0,SUMIFS(Тех_Движение!$G$2:$G$5111,Тех_Движение!$D$2:$D$5111,$C982,Тех_Движение!$B$2:$B$5111,"&lt;="&amp;Настройки!$B$6)-$F982)))</f>
        <v/>
      </c>
      <c r="K982" s="54">
        <f>IF(OR($B982="",K$3&lt;$D982+Настройки!$B$7),0,MAX(0,$E982-MAX(0,SUMIFS(Тех_Движение!$G$2:$G$5111,Тех_Движение!$D$2:$D$5111,$C982,Тех_Движение!$B$2:$B$5111,"&lt;="&amp;K$3)-$F982)))</f>
        <v/>
      </c>
      <c r="L982" s="54">
        <f>IF(OR($B982="",L$3&lt;$D982+Настройки!$B$7),0,MAX(0,$E982-MAX(0,SUMIFS(Тех_Движение!$G$2:$G$5111,Тех_Движение!$D$2:$D$5111,$C982,Тех_Движение!$B$2:$B$5111,"&lt;="&amp;L$3)-$F982)))</f>
        <v/>
      </c>
      <c r="M982" s="54">
        <f>IF(OR($B982="",M$3&lt;$D982+Настройки!$B$7),0,MAX(0,$E982-MAX(0,SUMIFS(Тех_Движение!$G$2:$G$5111,Тех_Движение!$D$2:$D$5111,$C982,Тех_Движение!$B$2:$B$5111,"&lt;="&amp;M$3)-$F982)))</f>
        <v/>
      </c>
      <c r="N982" s="54">
        <f>IF(OR($B982="",N$3&lt;$D982+Настройки!$B$7),0,MAX(0,$E982-MAX(0,SUMIFS(Тех_Движение!$G$2:$G$5111,Тех_Движение!$D$2:$D$5111,$C982,Тех_Движение!$B$2:$B$5111,"&lt;="&amp;N$3)-$F982)))</f>
        <v/>
      </c>
      <c r="O982" s="54">
        <f>IF(OR($B982="",O$3&lt;$D982+Настройки!$B$7),0,MAX(0,$E982-MAX(0,SUMIFS(Тех_Движение!$G$2:$G$5111,Тех_Движение!$D$2:$D$5111,$C982,Тех_Движение!$B$2:$B$5111,"&lt;="&amp;O$3)-$F982)))</f>
        <v/>
      </c>
      <c r="P982" s="54">
        <f>IF(OR($B982="",P$3&lt;$D982+Настройки!$B$7),0,MAX(0,$E982-MAX(0,SUMIFS(Тех_Движение!$G$2:$G$5111,Тех_Движение!$D$2:$D$5111,$C982,Тех_Движение!$B$2:$B$5111,"&lt;="&amp;P$3)-$F982)))</f>
        <v/>
      </c>
      <c r="Q982" s="54">
        <f>IF(OR($B982="",Q$3&lt;$D982+Настройки!$B$7),0,MAX(0,$E982-MAX(0,SUMIFS(Тех_Движение!$G$2:$G$5111,Тех_Движение!$D$2:$D$5111,$C982,Тех_Движение!$B$2:$B$5111,"&lt;="&amp;Q$3)-$F982)))</f>
        <v/>
      </c>
      <c r="R982" s="54">
        <f>IF($B982="","",SUM($K982:$Q982))</f>
        <v/>
      </c>
      <c r="S982" s="56">
        <f>IF($B982="","",VLOOKUP($C982,Настройки!$A$11:$L$17,9,FALSE))</f>
        <v/>
      </c>
      <c r="T982" s="56">
        <f>IF($B982="","",$R982*$S982)</f>
        <v/>
      </c>
    </row>
    <row r="983">
      <c r="A983" s="20">
        <f>Тех_Движение!$A$980</f>
        <v/>
      </c>
      <c r="B983" s="20">
        <f>IF(Тех_Движение!$F$980&gt;0,Тех_Движение!$I$980,"")</f>
        <v/>
      </c>
      <c r="C983" s="20">
        <f>IF($B983="","",Тех_Движение!$D$980)</f>
        <v/>
      </c>
      <c r="D983" s="42">
        <f>IF($B983="","",Тех_Движение!$B$980)</f>
        <v/>
      </c>
      <c r="E983" s="54">
        <f>IF($B983="","",Тех_Движение!$F$980)</f>
        <v/>
      </c>
      <c r="F983" s="54">
        <f>IF($B983="","",SUMIFS($E$5:$E982,$C$5:$C982,$C983))</f>
        <v/>
      </c>
      <c r="G983" s="54">
        <f>IF($B983="","",MAX(0,$E983-MAX(0,SUMIFS(Тех_Движение!$G$2:$G$5111,Тех_Движение!$D$2:$D$5111,$C983,Тех_Движение!$B$2:$B$5111,"&lt;="&amp;Настройки!$B$5-1)-$F983)))</f>
        <v/>
      </c>
      <c r="H983" s="54">
        <f>IF($B983="","",IF(AND($D983&gt;=Настройки!$B$5,$D983&lt;=Настройки!$B$6),$E983,0))</f>
        <v/>
      </c>
      <c r="I983" s="54">
        <f>IF($B983="","",$G983+$H983-$J983)</f>
        <v/>
      </c>
      <c r="J983" s="54">
        <f>IF($B983="","",MAX(0,$E983-MAX(0,SUMIFS(Тех_Движение!$G$2:$G$5111,Тех_Движение!$D$2:$D$5111,$C983,Тех_Движение!$B$2:$B$5111,"&lt;="&amp;Настройки!$B$6)-$F983)))</f>
        <v/>
      </c>
      <c r="K983" s="54">
        <f>IF(OR($B983="",K$3&lt;$D983+Настройки!$B$7),0,MAX(0,$E983-MAX(0,SUMIFS(Тех_Движение!$G$2:$G$5111,Тех_Движение!$D$2:$D$5111,$C983,Тех_Движение!$B$2:$B$5111,"&lt;="&amp;K$3)-$F983)))</f>
        <v/>
      </c>
      <c r="L983" s="54">
        <f>IF(OR($B983="",L$3&lt;$D983+Настройки!$B$7),0,MAX(0,$E983-MAX(0,SUMIFS(Тех_Движение!$G$2:$G$5111,Тех_Движение!$D$2:$D$5111,$C983,Тех_Движение!$B$2:$B$5111,"&lt;="&amp;L$3)-$F983)))</f>
        <v/>
      </c>
      <c r="M983" s="54">
        <f>IF(OR($B983="",M$3&lt;$D983+Настройки!$B$7),0,MAX(0,$E983-MAX(0,SUMIFS(Тех_Движение!$G$2:$G$5111,Тех_Движение!$D$2:$D$5111,$C983,Тех_Движение!$B$2:$B$5111,"&lt;="&amp;M$3)-$F983)))</f>
        <v/>
      </c>
      <c r="N983" s="54">
        <f>IF(OR($B983="",N$3&lt;$D983+Настройки!$B$7),0,MAX(0,$E983-MAX(0,SUMIFS(Тех_Движение!$G$2:$G$5111,Тех_Движение!$D$2:$D$5111,$C983,Тех_Движение!$B$2:$B$5111,"&lt;="&amp;N$3)-$F983)))</f>
        <v/>
      </c>
      <c r="O983" s="54">
        <f>IF(OR($B983="",O$3&lt;$D983+Настройки!$B$7),0,MAX(0,$E983-MAX(0,SUMIFS(Тех_Движение!$G$2:$G$5111,Тех_Движение!$D$2:$D$5111,$C983,Тех_Движение!$B$2:$B$5111,"&lt;="&amp;O$3)-$F983)))</f>
        <v/>
      </c>
      <c r="P983" s="54">
        <f>IF(OR($B983="",P$3&lt;$D983+Настройки!$B$7),0,MAX(0,$E983-MAX(0,SUMIFS(Тех_Движение!$G$2:$G$5111,Тех_Движение!$D$2:$D$5111,$C983,Тех_Движение!$B$2:$B$5111,"&lt;="&amp;P$3)-$F983)))</f>
        <v/>
      </c>
      <c r="Q983" s="54">
        <f>IF(OR($B983="",Q$3&lt;$D983+Настройки!$B$7),0,MAX(0,$E983-MAX(0,SUMIFS(Тех_Движение!$G$2:$G$5111,Тех_Движение!$D$2:$D$5111,$C983,Тех_Движение!$B$2:$B$5111,"&lt;="&amp;Q$3)-$F983)))</f>
        <v/>
      </c>
      <c r="R983" s="54">
        <f>IF($B983="","",SUM($K983:$Q983))</f>
        <v/>
      </c>
      <c r="S983" s="56">
        <f>IF($B983="","",VLOOKUP($C983,Настройки!$A$11:$L$17,9,FALSE))</f>
        <v/>
      </c>
      <c r="T983" s="56">
        <f>IF($B983="","",$R983*$S983)</f>
        <v/>
      </c>
    </row>
    <row r="984">
      <c r="A984" s="20">
        <f>Тех_Движение!$A$981</f>
        <v/>
      </c>
      <c r="B984" s="20">
        <f>IF(Тех_Движение!$F$981&gt;0,Тех_Движение!$I$981,"")</f>
        <v/>
      </c>
      <c r="C984" s="20">
        <f>IF($B984="","",Тех_Движение!$D$981)</f>
        <v/>
      </c>
      <c r="D984" s="42">
        <f>IF($B984="","",Тех_Движение!$B$981)</f>
        <v/>
      </c>
      <c r="E984" s="54">
        <f>IF($B984="","",Тех_Движение!$F$981)</f>
        <v/>
      </c>
      <c r="F984" s="54">
        <f>IF($B984="","",SUMIFS($E$5:$E983,$C$5:$C983,$C984))</f>
        <v/>
      </c>
      <c r="G984" s="54">
        <f>IF($B984="","",MAX(0,$E984-MAX(0,SUMIFS(Тех_Движение!$G$2:$G$5111,Тех_Движение!$D$2:$D$5111,$C984,Тех_Движение!$B$2:$B$5111,"&lt;="&amp;Настройки!$B$5-1)-$F984)))</f>
        <v/>
      </c>
      <c r="H984" s="54">
        <f>IF($B984="","",IF(AND($D984&gt;=Настройки!$B$5,$D984&lt;=Настройки!$B$6),$E984,0))</f>
        <v/>
      </c>
      <c r="I984" s="54">
        <f>IF($B984="","",$G984+$H984-$J984)</f>
        <v/>
      </c>
      <c r="J984" s="54">
        <f>IF($B984="","",MAX(0,$E984-MAX(0,SUMIFS(Тех_Движение!$G$2:$G$5111,Тех_Движение!$D$2:$D$5111,$C984,Тех_Движение!$B$2:$B$5111,"&lt;="&amp;Настройки!$B$6)-$F984)))</f>
        <v/>
      </c>
      <c r="K984" s="54">
        <f>IF(OR($B984="",K$3&lt;$D984+Настройки!$B$7),0,MAX(0,$E984-MAX(0,SUMIFS(Тех_Движение!$G$2:$G$5111,Тех_Движение!$D$2:$D$5111,$C984,Тех_Движение!$B$2:$B$5111,"&lt;="&amp;K$3)-$F984)))</f>
        <v/>
      </c>
      <c r="L984" s="54">
        <f>IF(OR($B984="",L$3&lt;$D984+Настройки!$B$7),0,MAX(0,$E984-MAX(0,SUMIFS(Тех_Движение!$G$2:$G$5111,Тех_Движение!$D$2:$D$5111,$C984,Тех_Движение!$B$2:$B$5111,"&lt;="&amp;L$3)-$F984)))</f>
        <v/>
      </c>
      <c r="M984" s="54">
        <f>IF(OR($B984="",M$3&lt;$D984+Настройки!$B$7),0,MAX(0,$E984-MAX(0,SUMIFS(Тех_Движение!$G$2:$G$5111,Тех_Движение!$D$2:$D$5111,$C984,Тех_Движение!$B$2:$B$5111,"&lt;="&amp;M$3)-$F984)))</f>
        <v/>
      </c>
      <c r="N984" s="54">
        <f>IF(OR($B984="",N$3&lt;$D984+Настройки!$B$7),0,MAX(0,$E984-MAX(0,SUMIFS(Тех_Движение!$G$2:$G$5111,Тех_Движение!$D$2:$D$5111,$C984,Тех_Движение!$B$2:$B$5111,"&lt;="&amp;N$3)-$F984)))</f>
        <v/>
      </c>
      <c r="O984" s="54">
        <f>IF(OR($B984="",O$3&lt;$D984+Настройки!$B$7),0,MAX(0,$E984-MAX(0,SUMIFS(Тех_Движение!$G$2:$G$5111,Тех_Движение!$D$2:$D$5111,$C984,Тех_Движение!$B$2:$B$5111,"&lt;="&amp;O$3)-$F984)))</f>
        <v/>
      </c>
      <c r="P984" s="54">
        <f>IF(OR($B984="",P$3&lt;$D984+Настройки!$B$7),0,MAX(0,$E984-MAX(0,SUMIFS(Тех_Движение!$G$2:$G$5111,Тех_Движение!$D$2:$D$5111,$C984,Тех_Движение!$B$2:$B$5111,"&lt;="&amp;P$3)-$F984)))</f>
        <v/>
      </c>
      <c r="Q984" s="54">
        <f>IF(OR($B984="",Q$3&lt;$D984+Настройки!$B$7),0,MAX(0,$E984-MAX(0,SUMIFS(Тех_Движение!$G$2:$G$5111,Тех_Движение!$D$2:$D$5111,$C984,Тех_Движение!$B$2:$B$5111,"&lt;="&amp;Q$3)-$F984)))</f>
        <v/>
      </c>
      <c r="R984" s="54">
        <f>IF($B984="","",SUM($K984:$Q984))</f>
        <v/>
      </c>
      <c r="S984" s="56">
        <f>IF($B984="","",VLOOKUP($C984,Настройки!$A$11:$L$17,9,FALSE))</f>
        <v/>
      </c>
      <c r="T984" s="56">
        <f>IF($B984="","",$R984*$S984)</f>
        <v/>
      </c>
    </row>
    <row r="985">
      <c r="A985" s="20">
        <f>Тех_Движение!$A$982</f>
        <v/>
      </c>
      <c r="B985" s="20">
        <f>IF(Тех_Движение!$F$982&gt;0,Тех_Движение!$I$982,"")</f>
        <v/>
      </c>
      <c r="C985" s="20">
        <f>IF($B985="","",Тех_Движение!$D$982)</f>
        <v/>
      </c>
      <c r="D985" s="42">
        <f>IF($B985="","",Тех_Движение!$B$982)</f>
        <v/>
      </c>
      <c r="E985" s="54">
        <f>IF($B985="","",Тех_Движение!$F$982)</f>
        <v/>
      </c>
      <c r="F985" s="54">
        <f>IF($B985="","",SUMIFS($E$5:$E984,$C$5:$C984,$C985))</f>
        <v/>
      </c>
      <c r="G985" s="54">
        <f>IF($B985="","",MAX(0,$E985-MAX(0,SUMIFS(Тех_Движение!$G$2:$G$5111,Тех_Движение!$D$2:$D$5111,$C985,Тех_Движение!$B$2:$B$5111,"&lt;="&amp;Настройки!$B$5-1)-$F985)))</f>
        <v/>
      </c>
      <c r="H985" s="54">
        <f>IF($B985="","",IF(AND($D985&gt;=Настройки!$B$5,$D985&lt;=Настройки!$B$6),$E985,0))</f>
        <v/>
      </c>
      <c r="I985" s="54">
        <f>IF($B985="","",$G985+$H985-$J985)</f>
        <v/>
      </c>
      <c r="J985" s="54">
        <f>IF($B985="","",MAX(0,$E985-MAX(0,SUMIFS(Тех_Движение!$G$2:$G$5111,Тех_Движение!$D$2:$D$5111,$C985,Тех_Движение!$B$2:$B$5111,"&lt;="&amp;Настройки!$B$6)-$F985)))</f>
        <v/>
      </c>
      <c r="K985" s="54">
        <f>IF(OR($B985="",K$3&lt;$D985+Настройки!$B$7),0,MAX(0,$E985-MAX(0,SUMIFS(Тех_Движение!$G$2:$G$5111,Тех_Движение!$D$2:$D$5111,$C985,Тех_Движение!$B$2:$B$5111,"&lt;="&amp;K$3)-$F985)))</f>
        <v/>
      </c>
      <c r="L985" s="54">
        <f>IF(OR($B985="",L$3&lt;$D985+Настройки!$B$7),0,MAX(0,$E985-MAX(0,SUMIFS(Тех_Движение!$G$2:$G$5111,Тех_Движение!$D$2:$D$5111,$C985,Тех_Движение!$B$2:$B$5111,"&lt;="&amp;L$3)-$F985)))</f>
        <v/>
      </c>
      <c r="M985" s="54">
        <f>IF(OR($B985="",M$3&lt;$D985+Настройки!$B$7),0,MAX(0,$E985-MAX(0,SUMIFS(Тех_Движение!$G$2:$G$5111,Тех_Движение!$D$2:$D$5111,$C985,Тех_Движение!$B$2:$B$5111,"&lt;="&amp;M$3)-$F985)))</f>
        <v/>
      </c>
      <c r="N985" s="54">
        <f>IF(OR($B985="",N$3&lt;$D985+Настройки!$B$7),0,MAX(0,$E985-MAX(0,SUMIFS(Тех_Движение!$G$2:$G$5111,Тех_Движение!$D$2:$D$5111,$C985,Тех_Движение!$B$2:$B$5111,"&lt;="&amp;N$3)-$F985)))</f>
        <v/>
      </c>
      <c r="O985" s="54">
        <f>IF(OR($B985="",O$3&lt;$D985+Настройки!$B$7),0,MAX(0,$E985-MAX(0,SUMIFS(Тех_Движение!$G$2:$G$5111,Тех_Движение!$D$2:$D$5111,$C985,Тех_Движение!$B$2:$B$5111,"&lt;="&amp;O$3)-$F985)))</f>
        <v/>
      </c>
      <c r="P985" s="54">
        <f>IF(OR($B985="",P$3&lt;$D985+Настройки!$B$7),0,MAX(0,$E985-MAX(0,SUMIFS(Тех_Движение!$G$2:$G$5111,Тех_Движение!$D$2:$D$5111,$C985,Тех_Движение!$B$2:$B$5111,"&lt;="&amp;P$3)-$F985)))</f>
        <v/>
      </c>
      <c r="Q985" s="54">
        <f>IF(OR($B985="",Q$3&lt;$D985+Настройки!$B$7),0,MAX(0,$E985-MAX(0,SUMIFS(Тех_Движение!$G$2:$G$5111,Тех_Движение!$D$2:$D$5111,$C985,Тех_Движение!$B$2:$B$5111,"&lt;="&amp;Q$3)-$F985)))</f>
        <v/>
      </c>
      <c r="R985" s="54">
        <f>IF($B985="","",SUM($K985:$Q985))</f>
        <v/>
      </c>
      <c r="S985" s="56">
        <f>IF($B985="","",VLOOKUP($C985,Настройки!$A$11:$L$17,9,FALSE))</f>
        <v/>
      </c>
      <c r="T985" s="56">
        <f>IF($B985="","",$R985*$S985)</f>
        <v/>
      </c>
    </row>
    <row r="986">
      <c r="A986" s="20">
        <f>Тех_Движение!$A$983</f>
        <v/>
      </c>
      <c r="B986" s="20">
        <f>IF(Тех_Движение!$F$983&gt;0,Тех_Движение!$I$983,"")</f>
        <v/>
      </c>
      <c r="C986" s="20">
        <f>IF($B986="","",Тех_Движение!$D$983)</f>
        <v/>
      </c>
      <c r="D986" s="42">
        <f>IF($B986="","",Тех_Движение!$B$983)</f>
        <v/>
      </c>
      <c r="E986" s="54">
        <f>IF($B986="","",Тех_Движение!$F$983)</f>
        <v/>
      </c>
      <c r="F986" s="54">
        <f>IF($B986="","",SUMIFS($E$5:$E985,$C$5:$C985,$C986))</f>
        <v/>
      </c>
      <c r="G986" s="54">
        <f>IF($B986="","",MAX(0,$E986-MAX(0,SUMIFS(Тех_Движение!$G$2:$G$5111,Тех_Движение!$D$2:$D$5111,$C986,Тех_Движение!$B$2:$B$5111,"&lt;="&amp;Настройки!$B$5-1)-$F986)))</f>
        <v/>
      </c>
      <c r="H986" s="54">
        <f>IF($B986="","",IF(AND($D986&gt;=Настройки!$B$5,$D986&lt;=Настройки!$B$6),$E986,0))</f>
        <v/>
      </c>
      <c r="I986" s="54">
        <f>IF($B986="","",$G986+$H986-$J986)</f>
        <v/>
      </c>
      <c r="J986" s="54">
        <f>IF($B986="","",MAX(0,$E986-MAX(0,SUMIFS(Тех_Движение!$G$2:$G$5111,Тех_Движение!$D$2:$D$5111,$C986,Тех_Движение!$B$2:$B$5111,"&lt;="&amp;Настройки!$B$6)-$F986)))</f>
        <v/>
      </c>
      <c r="K986" s="54">
        <f>IF(OR($B986="",K$3&lt;$D986+Настройки!$B$7),0,MAX(0,$E986-MAX(0,SUMIFS(Тех_Движение!$G$2:$G$5111,Тех_Движение!$D$2:$D$5111,$C986,Тех_Движение!$B$2:$B$5111,"&lt;="&amp;K$3)-$F986)))</f>
        <v/>
      </c>
      <c r="L986" s="54">
        <f>IF(OR($B986="",L$3&lt;$D986+Настройки!$B$7),0,MAX(0,$E986-MAX(0,SUMIFS(Тех_Движение!$G$2:$G$5111,Тех_Движение!$D$2:$D$5111,$C986,Тех_Движение!$B$2:$B$5111,"&lt;="&amp;L$3)-$F986)))</f>
        <v/>
      </c>
      <c r="M986" s="54">
        <f>IF(OR($B986="",M$3&lt;$D986+Настройки!$B$7),0,MAX(0,$E986-MAX(0,SUMIFS(Тех_Движение!$G$2:$G$5111,Тех_Движение!$D$2:$D$5111,$C986,Тех_Движение!$B$2:$B$5111,"&lt;="&amp;M$3)-$F986)))</f>
        <v/>
      </c>
      <c r="N986" s="54">
        <f>IF(OR($B986="",N$3&lt;$D986+Настройки!$B$7),0,MAX(0,$E986-MAX(0,SUMIFS(Тех_Движение!$G$2:$G$5111,Тех_Движение!$D$2:$D$5111,$C986,Тех_Движение!$B$2:$B$5111,"&lt;="&amp;N$3)-$F986)))</f>
        <v/>
      </c>
      <c r="O986" s="54">
        <f>IF(OR($B986="",O$3&lt;$D986+Настройки!$B$7),0,MAX(0,$E986-MAX(0,SUMIFS(Тех_Движение!$G$2:$G$5111,Тех_Движение!$D$2:$D$5111,$C986,Тех_Движение!$B$2:$B$5111,"&lt;="&amp;O$3)-$F986)))</f>
        <v/>
      </c>
      <c r="P986" s="54">
        <f>IF(OR($B986="",P$3&lt;$D986+Настройки!$B$7),0,MAX(0,$E986-MAX(0,SUMIFS(Тех_Движение!$G$2:$G$5111,Тех_Движение!$D$2:$D$5111,$C986,Тех_Движение!$B$2:$B$5111,"&lt;="&amp;P$3)-$F986)))</f>
        <v/>
      </c>
      <c r="Q986" s="54">
        <f>IF(OR($B986="",Q$3&lt;$D986+Настройки!$B$7),0,MAX(0,$E986-MAX(0,SUMIFS(Тех_Движение!$G$2:$G$5111,Тех_Движение!$D$2:$D$5111,$C986,Тех_Движение!$B$2:$B$5111,"&lt;="&amp;Q$3)-$F986)))</f>
        <v/>
      </c>
      <c r="R986" s="54">
        <f>IF($B986="","",SUM($K986:$Q986))</f>
        <v/>
      </c>
      <c r="S986" s="56">
        <f>IF($B986="","",VLOOKUP($C986,Настройки!$A$11:$L$17,9,FALSE))</f>
        <v/>
      </c>
      <c r="T986" s="56">
        <f>IF($B986="","",$R986*$S986)</f>
        <v/>
      </c>
    </row>
    <row r="987">
      <c r="A987" s="20">
        <f>Тех_Движение!$A$984</f>
        <v/>
      </c>
      <c r="B987" s="20">
        <f>IF(Тех_Движение!$F$984&gt;0,Тех_Движение!$I$984,"")</f>
        <v/>
      </c>
      <c r="C987" s="20">
        <f>IF($B987="","",Тех_Движение!$D$984)</f>
        <v/>
      </c>
      <c r="D987" s="42">
        <f>IF($B987="","",Тех_Движение!$B$984)</f>
        <v/>
      </c>
      <c r="E987" s="54">
        <f>IF($B987="","",Тех_Движение!$F$984)</f>
        <v/>
      </c>
      <c r="F987" s="54">
        <f>IF($B987="","",SUMIFS($E$5:$E986,$C$5:$C986,$C987))</f>
        <v/>
      </c>
      <c r="G987" s="54">
        <f>IF($B987="","",MAX(0,$E987-MAX(0,SUMIFS(Тех_Движение!$G$2:$G$5111,Тех_Движение!$D$2:$D$5111,$C987,Тех_Движение!$B$2:$B$5111,"&lt;="&amp;Настройки!$B$5-1)-$F987)))</f>
        <v/>
      </c>
      <c r="H987" s="54">
        <f>IF($B987="","",IF(AND($D987&gt;=Настройки!$B$5,$D987&lt;=Настройки!$B$6),$E987,0))</f>
        <v/>
      </c>
      <c r="I987" s="54">
        <f>IF($B987="","",$G987+$H987-$J987)</f>
        <v/>
      </c>
      <c r="J987" s="54">
        <f>IF($B987="","",MAX(0,$E987-MAX(0,SUMIFS(Тех_Движение!$G$2:$G$5111,Тех_Движение!$D$2:$D$5111,$C987,Тех_Движение!$B$2:$B$5111,"&lt;="&amp;Настройки!$B$6)-$F987)))</f>
        <v/>
      </c>
      <c r="K987" s="54">
        <f>IF(OR($B987="",K$3&lt;$D987+Настройки!$B$7),0,MAX(0,$E987-MAX(0,SUMIFS(Тех_Движение!$G$2:$G$5111,Тех_Движение!$D$2:$D$5111,$C987,Тех_Движение!$B$2:$B$5111,"&lt;="&amp;K$3)-$F987)))</f>
        <v/>
      </c>
      <c r="L987" s="54">
        <f>IF(OR($B987="",L$3&lt;$D987+Настройки!$B$7),0,MAX(0,$E987-MAX(0,SUMIFS(Тех_Движение!$G$2:$G$5111,Тех_Движение!$D$2:$D$5111,$C987,Тех_Движение!$B$2:$B$5111,"&lt;="&amp;L$3)-$F987)))</f>
        <v/>
      </c>
      <c r="M987" s="54">
        <f>IF(OR($B987="",M$3&lt;$D987+Настройки!$B$7),0,MAX(0,$E987-MAX(0,SUMIFS(Тех_Движение!$G$2:$G$5111,Тех_Движение!$D$2:$D$5111,$C987,Тех_Движение!$B$2:$B$5111,"&lt;="&amp;M$3)-$F987)))</f>
        <v/>
      </c>
      <c r="N987" s="54">
        <f>IF(OR($B987="",N$3&lt;$D987+Настройки!$B$7),0,MAX(0,$E987-MAX(0,SUMIFS(Тех_Движение!$G$2:$G$5111,Тех_Движение!$D$2:$D$5111,$C987,Тех_Движение!$B$2:$B$5111,"&lt;="&amp;N$3)-$F987)))</f>
        <v/>
      </c>
      <c r="O987" s="54">
        <f>IF(OR($B987="",O$3&lt;$D987+Настройки!$B$7),0,MAX(0,$E987-MAX(0,SUMIFS(Тех_Движение!$G$2:$G$5111,Тех_Движение!$D$2:$D$5111,$C987,Тех_Движение!$B$2:$B$5111,"&lt;="&amp;O$3)-$F987)))</f>
        <v/>
      </c>
      <c r="P987" s="54">
        <f>IF(OR($B987="",P$3&lt;$D987+Настройки!$B$7),0,MAX(0,$E987-MAX(0,SUMIFS(Тех_Движение!$G$2:$G$5111,Тех_Движение!$D$2:$D$5111,$C987,Тех_Движение!$B$2:$B$5111,"&lt;="&amp;P$3)-$F987)))</f>
        <v/>
      </c>
      <c r="Q987" s="54">
        <f>IF(OR($B987="",Q$3&lt;$D987+Настройки!$B$7),0,MAX(0,$E987-MAX(0,SUMIFS(Тех_Движение!$G$2:$G$5111,Тех_Движение!$D$2:$D$5111,$C987,Тех_Движение!$B$2:$B$5111,"&lt;="&amp;Q$3)-$F987)))</f>
        <v/>
      </c>
      <c r="R987" s="54">
        <f>IF($B987="","",SUM($K987:$Q987))</f>
        <v/>
      </c>
      <c r="S987" s="56">
        <f>IF($B987="","",VLOOKUP($C987,Настройки!$A$11:$L$17,9,FALSE))</f>
        <v/>
      </c>
      <c r="T987" s="56">
        <f>IF($B987="","",$R987*$S987)</f>
        <v/>
      </c>
    </row>
    <row r="988">
      <c r="A988" s="20">
        <f>Тех_Движение!$A$985</f>
        <v/>
      </c>
      <c r="B988" s="20">
        <f>IF(Тех_Движение!$F$985&gt;0,Тех_Движение!$I$985,"")</f>
        <v/>
      </c>
      <c r="C988" s="20">
        <f>IF($B988="","",Тех_Движение!$D$985)</f>
        <v/>
      </c>
      <c r="D988" s="42">
        <f>IF($B988="","",Тех_Движение!$B$985)</f>
        <v/>
      </c>
      <c r="E988" s="54">
        <f>IF($B988="","",Тех_Движение!$F$985)</f>
        <v/>
      </c>
      <c r="F988" s="54">
        <f>IF($B988="","",SUMIFS($E$5:$E987,$C$5:$C987,$C988))</f>
        <v/>
      </c>
      <c r="G988" s="54">
        <f>IF($B988="","",MAX(0,$E988-MAX(0,SUMIFS(Тех_Движение!$G$2:$G$5111,Тех_Движение!$D$2:$D$5111,$C988,Тех_Движение!$B$2:$B$5111,"&lt;="&amp;Настройки!$B$5-1)-$F988)))</f>
        <v/>
      </c>
      <c r="H988" s="54">
        <f>IF($B988="","",IF(AND($D988&gt;=Настройки!$B$5,$D988&lt;=Настройки!$B$6),$E988,0))</f>
        <v/>
      </c>
      <c r="I988" s="54">
        <f>IF($B988="","",$G988+$H988-$J988)</f>
        <v/>
      </c>
      <c r="J988" s="54">
        <f>IF($B988="","",MAX(0,$E988-MAX(0,SUMIFS(Тех_Движение!$G$2:$G$5111,Тех_Движение!$D$2:$D$5111,$C988,Тех_Движение!$B$2:$B$5111,"&lt;="&amp;Настройки!$B$6)-$F988)))</f>
        <v/>
      </c>
      <c r="K988" s="54">
        <f>IF(OR($B988="",K$3&lt;$D988+Настройки!$B$7),0,MAX(0,$E988-MAX(0,SUMIFS(Тех_Движение!$G$2:$G$5111,Тех_Движение!$D$2:$D$5111,$C988,Тех_Движение!$B$2:$B$5111,"&lt;="&amp;K$3)-$F988)))</f>
        <v/>
      </c>
      <c r="L988" s="54">
        <f>IF(OR($B988="",L$3&lt;$D988+Настройки!$B$7),0,MAX(0,$E988-MAX(0,SUMIFS(Тех_Движение!$G$2:$G$5111,Тех_Движение!$D$2:$D$5111,$C988,Тех_Движение!$B$2:$B$5111,"&lt;="&amp;L$3)-$F988)))</f>
        <v/>
      </c>
      <c r="M988" s="54">
        <f>IF(OR($B988="",M$3&lt;$D988+Настройки!$B$7),0,MAX(0,$E988-MAX(0,SUMIFS(Тех_Движение!$G$2:$G$5111,Тех_Движение!$D$2:$D$5111,$C988,Тех_Движение!$B$2:$B$5111,"&lt;="&amp;M$3)-$F988)))</f>
        <v/>
      </c>
      <c r="N988" s="54">
        <f>IF(OR($B988="",N$3&lt;$D988+Настройки!$B$7),0,MAX(0,$E988-MAX(0,SUMIFS(Тех_Движение!$G$2:$G$5111,Тех_Движение!$D$2:$D$5111,$C988,Тех_Движение!$B$2:$B$5111,"&lt;="&amp;N$3)-$F988)))</f>
        <v/>
      </c>
      <c r="O988" s="54">
        <f>IF(OR($B988="",O$3&lt;$D988+Настройки!$B$7),0,MAX(0,$E988-MAX(0,SUMIFS(Тех_Движение!$G$2:$G$5111,Тех_Движение!$D$2:$D$5111,$C988,Тех_Движение!$B$2:$B$5111,"&lt;="&amp;O$3)-$F988)))</f>
        <v/>
      </c>
      <c r="P988" s="54">
        <f>IF(OR($B988="",P$3&lt;$D988+Настройки!$B$7),0,MAX(0,$E988-MAX(0,SUMIFS(Тех_Движение!$G$2:$G$5111,Тех_Движение!$D$2:$D$5111,$C988,Тех_Движение!$B$2:$B$5111,"&lt;="&amp;P$3)-$F988)))</f>
        <v/>
      </c>
      <c r="Q988" s="54">
        <f>IF(OR($B988="",Q$3&lt;$D988+Настройки!$B$7),0,MAX(0,$E988-MAX(0,SUMIFS(Тех_Движение!$G$2:$G$5111,Тех_Движение!$D$2:$D$5111,$C988,Тех_Движение!$B$2:$B$5111,"&lt;="&amp;Q$3)-$F988)))</f>
        <v/>
      </c>
      <c r="R988" s="54">
        <f>IF($B988="","",SUM($K988:$Q988))</f>
        <v/>
      </c>
      <c r="S988" s="56">
        <f>IF($B988="","",VLOOKUP($C988,Настройки!$A$11:$L$17,9,FALSE))</f>
        <v/>
      </c>
      <c r="T988" s="56">
        <f>IF($B988="","",$R988*$S988)</f>
        <v/>
      </c>
    </row>
    <row r="989">
      <c r="A989" s="20">
        <f>Тех_Движение!$A$986</f>
        <v/>
      </c>
      <c r="B989" s="20">
        <f>IF(Тех_Движение!$F$986&gt;0,Тех_Движение!$I$986,"")</f>
        <v/>
      </c>
      <c r="C989" s="20">
        <f>IF($B989="","",Тех_Движение!$D$986)</f>
        <v/>
      </c>
      <c r="D989" s="42">
        <f>IF($B989="","",Тех_Движение!$B$986)</f>
        <v/>
      </c>
      <c r="E989" s="54">
        <f>IF($B989="","",Тех_Движение!$F$986)</f>
        <v/>
      </c>
      <c r="F989" s="54">
        <f>IF($B989="","",SUMIFS($E$5:$E988,$C$5:$C988,$C989))</f>
        <v/>
      </c>
      <c r="G989" s="54">
        <f>IF($B989="","",MAX(0,$E989-MAX(0,SUMIFS(Тех_Движение!$G$2:$G$5111,Тех_Движение!$D$2:$D$5111,$C989,Тех_Движение!$B$2:$B$5111,"&lt;="&amp;Настройки!$B$5-1)-$F989)))</f>
        <v/>
      </c>
      <c r="H989" s="54">
        <f>IF($B989="","",IF(AND($D989&gt;=Настройки!$B$5,$D989&lt;=Настройки!$B$6),$E989,0))</f>
        <v/>
      </c>
      <c r="I989" s="54">
        <f>IF($B989="","",$G989+$H989-$J989)</f>
        <v/>
      </c>
      <c r="J989" s="54">
        <f>IF($B989="","",MAX(0,$E989-MAX(0,SUMIFS(Тех_Движение!$G$2:$G$5111,Тех_Движение!$D$2:$D$5111,$C989,Тех_Движение!$B$2:$B$5111,"&lt;="&amp;Настройки!$B$6)-$F989)))</f>
        <v/>
      </c>
      <c r="K989" s="54">
        <f>IF(OR($B989="",K$3&lt;$D989+Настройки!$B$7),0,MAX(0,$E989-MAX(0,SUMIFS(Тех_Движение!$G$2:$G$5111,Тех_Движение!$D$2:$D$5111,$C989,Тех_Движение!$B$2:$B$5111,"&lt;="&amp;K$3)-$F989)))</f>
        <v/>
      </c>
      <c r="L989" s="54">
        <f>IF(OR($B989="",L$3&lt;$D989+Настройки!$B$7),0,MAX(0,$E989-MAX(0,SUMIFS(Тех_Движение!$G$2:$G$5111,Тех_Движение!$D$2:$D$5111,$C989,Тех_Движение!$B$2:$B$5111,"&lt;="&amp;L$3)-$F989)))</f>
        <v/>
      </c>
      <c r="M989" s="54">
        <f>IF(OR($B989="",M$3&lt;$D989+Настройки!$B$7),0,MAX(0,$E989-MAX(0,SUMIFS(Тех_Движение!$G$2:$G$5111,Тех_Движение!$D$2:$D$5111,$C989,Тех_Движение!$B$2:$B$5111,"&lt;="&amp;M$3)-$F989)))</f>
        <v/>
      </c>
      <c r="N989" s="54">
        <f>IF(OR($B989="",N$3&lt;$D989+Настройки!$B$7),0,MAX(0,$E989-MAX(0,SUMIFS(Тех_Движение!$G$2:$G$5111,Тех_Движение!$D$2:$D$5111,$C989,Тех_Движение!$B$2:$B$5111,"&lt;="&amp;N$3)-$F989)))</f>
        <v/>
      </c>
      <c r="O989" s="54">
        <f>IF(OR($B989="",O$3&lt;$D989+Настройки!$B$7),0,MAX(0,$E989-MAX(0,SUMIFS(Тех_Движение!$G$2:$G$5111,Тех_Движение!$D$2:$D$5111,$C989,Тех_Движение!$B$2:$B$5111,"&lt;="&amp;O$3)-$F989)))</f>
        <v/>
      </c>
      <c r="P989" s="54">
        <f>IF(OR($B989="",P$3&lt;$D989+Настройки!$B$7),0,MAX(0,$E989-MAX(0,SUMIFS(Тех_Движение!$G$2:$G$5111,Тех_Движение!$D$2:$D$5111,$C989,Тех_Движение!$B$2:$B$5111,"&lt;="&amp;P$3)-$F989)))</f>
        <v/>
      </c>
      <c r="Q989" s="54">
        <f>IF(OR($B989="",Q$3&lt;$D989+Настройки!$B$7),0,MAX(0,$E989-MAX(0,SUMIFS(Тех_Движение!$G$2:$G$5111,Тех_Движение!$D$2:$D$5111,$C989,Тех_Движение!$B$2:$B$5111,"&lt;="&amp;Q$3)-$F989)))</f>
        <v/>
      </c>
      <c r="R989" s="54">
        <f>IF($B989="","",SUM($K989:$Q989))</f>
        <v/>
      </c>
      <c r="S989" s="56">
        <f>IF($B989="","",VLOOKUP($C989,Настройки!$A$11:$L$17,9,FALSE))</f>
        <v/>
      </c>
      <c r="T989" s="56">
        <f>IF($B989="","",$R989*$S989)</f>
        <v/>
      </c>
    </row>
    <row r="990">
      <c r="A990" s="20">
        <f>Тех_Движение!$A$987</f>
        <v/>
      </c>
      <c r="B990" s="20">
        <f>IF(Тех_Движение!$F$987&gt;0,Тех_Движение!$I$987,"")</f>
        <v/>
      </c>
      <c r="C990" s="20">
        <f>IF($B990="","",Тех_Движение!$D$987)</f>
        <v/>
      </c>
      <c r="D990" s="42">
        <f>IF($B990="","",Тех_Движение!$B$987)</f>
        <v/>
      </c>
      <c r="E990" s="54">
        <f>IF($B990="","",Тех_Движение!$F$987)</f>
        <v/>
      </c>
      <c r="F990" s="54">
        <f>IF($B990="","",SUMIFS($E$5:$E989,$C$5:$C989,$C990))</f>
        <v/>
      </c>
      <c r="G990" s="54">
        <f>IF($B990="","",MAX(0,$E990-MAX(0,SUMIFS(Тех_Движение!$G$2:$G$5111,Тех_Движение!$D$2:$D$5111,$C990,Тех_Движение!$B$2:$B$5111,"&lt;="&amp;Настройки!$B$5-1)-$F990)))</f>
        <v/>
      </c>
      <c r="H990" s="54">
        <f>IF($B990="","",IF(AND($D990&gt;=Настройки!$B$5,$D990&lt;=Настройки!$B$6),$E990,0))</f>
        <v/>
      </c>
      <c r="I990" s="54">
        <f>IF($B990="","",$G990+$H990-$J990)</f>
        <v/>
      </c>
      <c r="J990" s="54">
        <f>IF($B990="","",MAX(0,$E990-MAX(0,SUMIFS(Тех_Движение!$G$2:$G$5111,Тех_Движение!$D$2:$D$5111,$C990,Тех_Движение!$B$2:$B$5111,"&lt;="&amp;Настройки!$B$6)-$F990)))</f>
        <v/>
      </c>
      <c r="K990" s="54">
        <f>IF(OR($B990="",K$3&lt;$D990+Настройки!$B$7),0,MAX(0,$E990-MAX(0,SUMIFS(Тех_Движение!$G$2:$G$5111,Тех_Движение!$D$2:$D$5111,$C990,Тех_Движение!$B$2:$B$5111,"&lt;="&amp;K$3)-$F990)))</f>
        <v/>
      </c>
      <c r="L990" s="54">
        <f>IF(OR($B990="",L$3&lt;$D990+Настройки!$B$7),0,MAX(0,$E990-MAX(0,SUMIFS(Тех_Движение!$G$2:$G$5111,Тех_Движение!$D$2:$D$5111,$C990,Тех_Движение!$B$2:$B$5111,"&lt;="&amp;L$3)-$F990)))</f>
        <v/>
      </c>
      <c r="M990" s="54">
        <f>IF(OR($B990="",M$3&lt;$D990+Настройки!$B$7),0,MAX(0,$E990-MAX(0,SUMIFS(Тех_Движение!$G$2:$G$5111,Тех_Движение!$D$2:$D$5111,$C990,Тех_Движение!$B$2:$B$5111,"&lt;="&amp;M$3)-$F990)))</f>
        <v/>
      </c>
      <c r="N990" s="54">
        <f>IF(OR($B990="",N$3&lt;$D990+Настройки!$B$7),0,MAX(0,$E990-MAX(0,SUMIFS(Тех_Движение!$G$2:$G$5111,Тех_Движение!$D$2:$D$5111,$C990,Тех_Движение!$B$2:$B$5111,"&lt;="&amp;N$3)-$F990)))</f>
        <v/>
      </c>
      <c r="O990" s="54">
        <f>IF(OR($B990="",O$3&lt;$D990+Настройки!$B$7),0,MAX(0,$E990-MAX(0,SUMIFS(Тех_Движение!$G$2:$G$5111,Тех_Движение!$D$2:$D$5111,$C990,Тех_Движение!$B$2:$B$5111,"&lt;="&amp;O$3)-$F990)))</f>
        <v/>
      </c>
      <c r="P990" s="54">
        <f>IF(OR($B990="",P$3&lt;$D990+Настройки!$B$7),0,MAX(0,$E990-MAX(0,SUMIFS(Тех_Движение!$G$2:$G$5111,Тех_Движение!$D$2:$D$5111,$C990,Тех_Движение!$B$2:$B$5111,"&lt;="&amp;P$3)-$F990)))</f>
        <v/>
      </c>
      <c r="Q990" s="54">
        <f>IF(OR($B990="",Q$3&lt;$D990+Настройки!$B$7),0,MAX(0,$E990-MAX(0,SUMIFS(Тех_Движение!$G$2:$G$5111,Тех_Движение!$D$2:$D$5111,$C990,Тех_Движение!$B$2:$B$5111,"&lt;="&amp;Q$3)-$F990)))</f>
        <v/>
      </c>
      <c r="R990" s="54">
        <f>IF($B990="","",SUM($K990:$Q990))</f>
        <v/>
      </c>
      <c r="S990" s="56">
        <f>IF($B990="","",VLOOKUP($C990,Настройки!$A$11:$L$17,9,FALSE))</f>
        <v/>
      </c>
      <c r="T990" s="56">
        <f>IF($B990="","",$R990*$S990)</f>
        <v/>
      </c>
    </row>
    <row r="991">
      <c r="A991" s="20">
        <f>Тех_Движение!$A$988</f>
        <v/>
      </c>
      <c r="B991" s="20">
        <f>IF(Тех_Движение!$F$988&gt;0,Тех_Движение!$I$988,"")</f>
        <v/>
      </c>
      <c r="C991" s="20">
        <f>IF($B991="","",Тех_Движение!$D$988)</f>
        <v/>
      </c>
      <c r="D991" s="42">
        <f>IF($B991="","",Тех_Движение!$B$988)</f>
        <v/>
      </c>
      <c r="E991" s="54">
        <f>IF($B991="","",Тех_Движение!$F$988)</f>
        <v/>
      </c>
      <c r="F991" s="54">
        <f>IF($B991="","",SUMIFS($E$5:$E990,$C$5:$C990,$C991))</f>
        <v/>
      </c>
      <c r="G991" s="54">
        <f>IF($B991="","",MAX(0,$E991-MAX(0,SUMIFS(Тех_Движение!$G$2:$G$5111,Тех_Движение!$D$2:$D$5111,$C991,Тех_Движение!$B$2:$B$5111,"&lt;="&amp;Настройки!$B$5-1)-$F991)))</f>
        <v/>
      </c>
      <c r="H991" s="54">
        <f>IF($B991="","",IF(AND($D991&gt;=Настройки!$B$5,$D991&lt;=Настройки!$B$6),$E991,0))</f>
        <v/>
      </c>
      <c r="I991" s="54">
        <f>IF($B991="","",$G991+$H991-$J991)</f>
        <v/>
      </c>
      <c r="J991" s="54">
        <f>IF($B991="","",MAX(0,$E991-MAX(0,SUMIFS(Тех_Движение!$G$2:$G$5111,Тех_Движение!$D$2:$D$5111,$C991,Тех_Движение!$B$2:$B$5111,"&lt;="&amp;Настройки!$B$6)-$F991)))</f>
        <v/>
      </c>
      <c r="K991" s="54">
        <f>IF(OR($B991="",K$3&lt;$D991+Настройки!$B$7),0,MAX(0,$E991-MAX(0,SUMIFS(Тех_Движение!$G$2:$G$5111,Тех_Движение!$D$2:$D$5111,$C991,Тех_Движение!$B$2:$B$5111,"&lt;="&amp;K$3)-$F991)))</f>
        <v/>
      </c>
      <c r="L991" s="54">
        <f>IF(OR($B991="",L$3&lt;$D991+Настройки!$B$7),0,MAX(0,$E991-MAX(0,SUMIFS(Тех_Движение!$G$2:$G$5111,Тех_Движение!$D$2:$D$5111,$C991,Тех_Движение!$B$2:$B$5111,"&lt;="&amp;L$3)-$F991)))</f>
        <v/>
      </c>
      <c r="M991" s="54">
        <f>IF(OR($B991="",M$3&lt;$D991+Настройки!$B$7),0,MAX(0,$E991-MAX(0,SUMIFS(Тех_Движение!$G$2:$G$5111,Тех_Движение!$D$2:$D$5111,$C991,Тех_Движение!$B$2:$B$5111,"&lt;="&amp;M$3)-$F991)))</f>
        <v/>
      </c>
      <c r="N991" s="54">
        <f>IF(OR($B991="",N$3&lt;$D991+Настройки!$B$7),0,MAX(0,$E991-MAX(0,SUMIFS(Тех_Движение!$G$2:$G$5111,Тех_Движение!$D$2:$D$5111,$C991,Тех_Движение!$B$2:$B$5111,"&lt;="&amp;N$3)-$F991)))</f>
        <v/>
      </c>
      <c r="O991" s="54">
        <f>IF(OR($B991="",O$3&lt;$D991+Настройки!$B$7),0,MAX(0,$E991-MAX(0,SUMIFS(Тех_Движение!$G$2:$G$5111,Тех_Движение!$D$2:$D$5111,$C991,Тех_Движение!$B$2:$B$5111,"&lt;="&amp;O$3)-$F991)))</f>
        <v/>
      </c>
      <c r="P991" s="54">
        <f>IF(OR($B991="",P$3&lt;$D991+Настройки!$B$7),0,MAX(0,$E991-MAX(0,SUMIFS(Тех_Движение!$G$2:$G$5111,Тех_Движение!$D$2:$D$5111,$C991,Тех_Движение!$B$2:$B$5111,"&lt;="&amp;P$3)-$F991)))</f>
        <v/>
      </c>
      <c r="Q991" s="54">
        <f>IF(OR($B991="",Q$3&lt;$D991+Настройки!$B$7),0,MAX(0,$E991-MAX(0,SUMIFS(Тех_Движение!$G$2:$G$5111,Тех_Движение!$D$2:$D$5111,$C991,Тех_Движение!$B$2:$B$5111,"&lt;="&amp;Q$3)-$F991)))</f>
        <v/>
      </c>
      <c r="R991" s="54">
        <f>IF($B991="","",SUM($K991:$Q991))</f>
        <v/>
      </c>
      <c r="S991" s="56">
        <f>IF($B991="","",VLOOKUP($C991,Настройки!$A$11:$L$17,9,FALSE))</f>
        <v/>
      </c>
      <c r="T991" s="56">
        <f>IF($B991="","",$R991*$S991)</f>
        <v/>
      </c>
    </row>
    <row r="992">
      <c r="A992" s="20">
        <f>Тех_Движение!$A$989</f>
        <v/>
      </c>
      <c r="B992" s="20">
        <f>IF(Тех_Движение!$F$989&gt;0,Тех_Движение!$I$989,"")</f>
        <v/>
      </c>
      <c r="C992" s="20">
        <f>IF($B992="","",Тех_Движение!$D$989)</f>
        <v/>
      </c>
      <c r="D992" s="42">
        <f>IF($B992="","",Тех_Движение!$B$989)</f>
        <v/>
      </c>
      <c r="E992" s="54">
        <f>IF($B992="","",Тех_Движение!$F$989)</f>
        <v/>
      </c>
      <c r="F992" s="54">
        <f>IF($B992="","",SUMIFS($E$5:$E991,$C$5:$C991,$C992))</f>
        <v/>
      </c>
      <c r="G992" s="54">
        <f>IF($B992="","",MAX(0,$E992-MAX(0,SUMIFS(Тех_Движение!$G$2:$G$5111,Тех_Движение!$D$2:$D$5111,$C992,Тех_Движение!$B$2:$B$5111,"&lt;="&amp;Настройки!$B$5-1)-$F992)))</f>
        <v/>
      </c>
      <c r="H992" s="54">
        <f>IF($B992="","",IF(AND($D992&gt;=Настройки!$B$5,$D992&lt;=Настройки!$B$6),$E992,0))</f>
        <v/>
      </c>
      <c r="I992" s="54">
        <f>IF($B992="","",$G992+$H992-$J992)</f>
        <v/>
      </c>
      <c r="J992" s="54">
        <f>IF($B992="","",MAX(0,$E992-MAX(0,SUMIFS(Тех_Движение!$G$2:$G$5111,Тех_Движение!$D$2:$D$5111,$C992,Тех_Движение!$B$2:$B$5111,"&lt;="&amp;Настройки!$B$6)-$F992)))</f>
        <v/>
      </c>
      <c r="K992" s="54">
        <f>IF(OR($B992="",K$3&lt;$D992+Настройки!$B$7),0,MAX(0,$E992-MAX(0,SUMIFS(Тех_Движение!$G$2:$G$5111,Тех_Движение!$D$2:$D$5111,$C992,Тех_Движение!$B$2:$B$5111,"&lt;="&amp;K$3)-$F992)))</f>
        <v/>
      </c>
      <c r="L992" s="54">
        <f>IF(OR($B992="",L$3&lt;$D992+Настройки!$B$7),0,MAX(0,$E992-MAX(0,SUMIFS(Тех_Движение!$G$2:$G$5111,Тех_Движение!$D$2:$D$5111,$C992,Тех_Движение!$B$2:$B$5111,"&lt;="&amp;L$3)-$F992)))</f>
        <v/>
      </c>
      <c r="M992" s="54">
        <f>IF(OR($B992="",M$3&lt;$D992+Настройки!$B$7),0,MAX(0,$E992-MAX(0,SUMIFS(Тех_Движение!$G$2:$G$5111,Тех_Движение!$D$2:$D$5111,$C992,Тех_Движение!$B$2:$B$5111,"&lt;="&amp;M$3)-$F992)))</f>
        <v/>
      </c>
      <c r="N992" s="54">
        <f>IF(OR($B992="",N$3&lt;$D992+Настройки!$B$7),0,MAX(0,$E992-MAX(0,SUMIFS(Тех_Движение!$G$2:$G$5111,Тех_Движение!$D$2:$D$5111,$C992,Тех_Движение!$B$2:$B$5111,"&lt;="&amp;N$3)-$F992)))</f>
        <v/>
      </c>
      <c r="O992" s="54">
        <f>IF(OR($B992="",O$3&lt;$D992+Настройки!$B$7),0,MAX(0,$E992-MAX(0,SUMIFS(Тех_Движение!$G$2:$G$5111,Тех_Движение!$D$2:$D$5111,$C992,Тех_Движение!$B$2:$B$5111,"&lt;="&amp;O$3)-$F992)))</f>
        <v/>
      </c>
      <c r="P992" s="54">
        <f>IF(OR($B992="",P$3&lt;$D992+Настройки!$B$7),0,MAX(0,$E992-MAX(0,SUMIFS(Тех_Движение!$G$2:$G$5111,Тех_Движение!$D$2:$D$5111,$C992,Тех_Движение!$B$2:$B$5111,"&lt;="&amp;P$3)-$F992)))</f>
        <v/>
      </c>
      <c r="Q992" s="54">
        <f>IF(OR($B992="",Q$3&lt;$D992+Настройки!$B$7),0,MAX(0,$E992-MAX(0,SUMIFS(Тех_Движение!$G$2:$G$5111,Тех_Движение!$D$2:$D$5111,$C992,Тех_Движение!$B$2:$B$5111,"&lt;="&amp;Q$3)-$F992)))</f>
        <v/>
      </c>
      <c r="R992" s="54">
        <f>IF($B992="","",SUM($K992:$Q992))</f>
        <v/>
      </c>
      <c r="S992" s="56">
        <f>IF($B992="","",VLOOKUP($C992,Настройки!$A$11:$L$17,9,FALSE))</f>
        <v/>
      </c>
      <c r="T992" s="56">
        <f>IF($B992="","",$R992*$S992)</f>
        <v/>
      </c>
    </row>
    <row r="993">
      <c r="A993" s="20">
        <f>Тех_Движение!$A$990</f>
        <v/>
      </c>
      <c r="B993" s="20">
        <f>IF(Тех_Движение!$F$990&gt;0,Тех_Движение!$I$990,"")</f>
        <v/>
      </c>
      <c r="C993" s="20">
        <f>IF($B993="","",Тех_Движение!$D$990)</f>
        <v/>
      </c>
      <c r="D993" s="42">
        <f>IF($B993="","",Тех_Движение!$B$990)</f>
        <v/>
      </c>
      <c r="E993" s="54">
        <f>IF($B993="","",Тех_Движение!$F$990)</f>
        <v/>
      </c>
      <c r="F993" s="54">
        <f>IF($B993="","",SUMIFS($E$5:$E992,$C$5:$C992,$C993))</f>
        <v/>
      </c>
      <c r="G993" s="54">
        <f>IF($B993="","",MAX(0,$E993-MAX(0,SUMIFS(Тех_Движение!$G$2:$G$5111,Тех_Движение!$D$2:$D$5111,$C993,Тех_Движение!$B$2:$B$5111,"&lt;="&amp;Настройки!$B$5-1)-$F993)))</f>
        <v/>
      </c>
      <c r="H993" s="54">
        <f>IF($B993="","",IF(AND($D993&gt;=Настройки!$B$5,$D993&lt;=Настройки!$B$6),$E993,0))</f>
        <v/>
      </c>
      <c r="I993" s="54">
        <f>IF($B993="","",$G993+$H993-$J993)</f>
        <v/>
      </c>
      <c r="J993" s="54">
        <f>IF($B993="","",MAX(0,$E993-MAX(0,SUMIFS(Тех_Движение!$G$2:$G$5111,Тех_Движение!$D$2:$D$5111,$C993,Тех_Движение!$B$2:$B$5111,"&lt;="&amp;Настройки!$B$6)-$F993)))</f>
        <v/>
      </c>
      <c r="K993" s="54">
        <f>IF(OR($B993="",K$3&lt;$D993+Настройки!$B$7),0,MAX(0,$E993-MAX(0,SUMIFS(Тех_Движение!$G$2:$G$5111,Тех_Движение!$D$2:$D$5111,$C993,Тех_Движение!$B$2:$B$5111,"&lt;="&amp;K$3)-$F993)))</f>
        <v/>
      </c>
      <c r="L993" s="54">
        <f>IF(OR($B993="",L$3&lt;$D993+Настройки!$B$7),0,MAX(0,$E993-MAX(0,SUMIFS(Тех_Движение!$G$2:$G$5111,Тех_Движение!$D$2:$D$5111,$C993,Тех_Движение!$B$2:$B$5111,"&lt;="&amp;L$3)-$F993)))</f>
        <v/>
      </c>
      <c r="M993" s="54">
        <f>IF(OR($B993="",M$3&lt;$D993+Настройки!$B$7),0,MAX(0,$E993-MAX(0,SUMIFS(Тех_Движение!$G$2:$G$5111,Тех_Движение!$D$2:$D$5111,$C993,Тех_Движение!$B$2:$B$5111,"&lt;="&amp;M$3)-$F993)))</f>
        <v/>
      </c>
      <c r="N993" s="54">
        <f>IF(OR($B993="",N$3&lt;$D993+Настройки!$B$7),0,MAX(0,$E993-MAX(0,SUMIFS(Тех_Движение!$G$2:$G$5111,Тех_Движение!$D$2:$D$5111,$C993,Тех_Движение!$B$2:$B$5111,"&lt;="&amp;N$3)-$F993)))</f>
        <v/>
      </c>
      <c r="O993" s="54">
        <f>IF(OR($B993="",O$3&lt;$D993+Настройки!$B$7),0,MAX(0,$E993-MAX(0,SUMIFS(Тех_Движение!$G$2:$G$5111,Тех_Движение!$D$2:$D$5111,$C993,Тех_Движение!$B$2:$B$5111,"&lt;="&amp;O$3)-$F993)))</f>
        <v/>
      </c>
      <c r="P993" s="54">
        <f>IF(OR($B993="",P$3&lt;$D993+Настройки!$B$7),0,MAX(0,$E993-MAX(0,SUMIFS(Тех_Движение!$G$2:$G$5111,Тех_Движение!$D$2:$D$5111,$C993,Тех_Движение!$B$2:$B$5111,"&lt;="&amp;P$3)-$F993)))</f>
        <v/>
      </c>
      <c r="Q993" s="54">
        <f>IF(OR($B993="",Q$3&lt;$D993+Настройки!$B$7),0,MAX(0,$E993-MAX(0,SUMIFS(Тех_Движение!$G$2:$G$5111,Тех_Движение!$D$2:$D$5111,$C993,Тех_Движение!$B$2:$B$5111,"&lt;="&amp;Q$3)-$F993)))</f>
        <v/>
      </c>
      <c r="R993" s="54">
        <f>IF($B993="","",SUM($K993:$Q993))</f>
        <v/>
      </c>
      <c r="S993" s="56">
        <f>IF($B993="","",VLOOKUP($C993,Настройки!$A$11:$L$17,9,FALSE))</f>
        <v/>
      </c>
      <c r="T993" s="56">
        <f>IF($B993="","",$R993*$S993)</f>
        <v/>
      </c>
    </row>
    <row r="994">
      <c r="A994" s="20">
        <f>Тех_Движение!$A$991</f>
        <v/>
      </c>
      <c r="B994" s="20">
        <f>IF(Тех_Движение!$F$991&gt;0,Тех_Движение!$I$991,"")</f>
        <v/>
      </c>
      <c r="C994" s="20">
        <f>IF($B994="","",Тех_Движение!$D$991)</f>
        <v/>
      </c>
      <c r="D994" s="42">
        <f>IF($B994="","",Тех_Движение!$B$991)</f>
        <v/>
      </c>
      <c r="E994" s="54">
        <f>IF($B994="","",Тех_Движение!$F$991)</f>
        <v/>
      </c>
      <c r="F994" s="54">
        <f>IF($B994="","",SUMIFS($E$5:$E993,$C$5:$C993,$C994))</f>
        <v/>
      </c>
      <c r="G994" s="54">
        <f>IF($B994="","",MAX(0,$E994-MAX(0,SUMIFS(Тех_Движение!$G$2:$G$5111,Тех_Движение!$D$2:$D$5111,$C994,Тех_Движение!$B$2:$B$5111,"&lt;="&amp;Настройки!$B$5-1)-$F994)))</f>
        <v/>
      </c>
      <c r="H994" s="54">
        <f>IF($B994="","",IF(AND($D994&gt;=Настройки!$B$5,$D994&lt;=Настройки!$B$6),$E994,0))</f>
        <v/>
      </c>
      <c r="I994" s="54">
        <f>IF($B994="","",$G994+$H994-$J994)</f>
        <v/>
      </c>
      <c r="J994" s="54">
        <f>IF($B994="","",MAX(0,$E994-MAX(0,SUMIFS(Тех_Движение!$G$2:$G$5111,Тех_Движение!$D$2:$D$5111,$C994,Тех_Движение!$B$2:$B$5111,"&lt;="&amp;Настройки!$B$6)-$F994)))</f>
        <v/>
      </c>
      <c r="K994" s="54">
        <f>IF(OR($B994="",K$3&lt;$D994+Настройки!$B$7),0,MAX(0,$E994-MAX(0,SUMIFS(Тех_Движение!$G$2:$G$5111,Тех_Движение!$D$2:$D$5111,$C994,Тех_Движение!$B$2:$B$5111,"&lt;="&amp;K$3)-$F994)))</f>
        <v/>
      </c>
      <c r="L994" s="54">
        <f>IF(OR($B994="",L$3&lt;$D994+Настройки!$B$7),0,MAX(0,$E994-MAX(0,SUMIFS(Тех_Движение!$G$2:$G$5111,Тех_Движение!$D$2:$D$5111,$C994,Тех_Движение!$B$2:$B$5111,"&lt;="&amp;L$3)-$F994)))</f>
        <v/>
      </c>
      <c r="M994" s="54">
        <f>IF(OR($B994="",M$3&lt;$D994+Настройки!$B$7),0,MAX(0,$E994-MAX(0,SUMIFS(Тех_Движение!$G$2:$G$5111,Тех_Движение!$D$2:$D$5111,$C994,Тех_Движение!$B$2:$B$5111,"&lt;="&amp;M$3)-$F994)))</f>
        <v/>
      </c>
      <c r="N994" s="54">
        <f>IF(OR($B994="",N$3&lt;$D994+Настройки!$B$7),0,MAX(0,$E994-MAX(0,SUMIFS(Тех_Движение!$G$2:$G$5111,Тех_Движение!$D$2:$D$5111,$C994,Тех_Движение!$B$2:$B$5111,"&lt;="&amp;N$3)-$F994)))</f>
        <v/>
      </c>
      <c r="O994" s="54">
        <f>IF(OR($B994="",O$3&lt;$D994+Настройки!$B$7),0,MAX(0,$E994-MAX(0,SUMIFS(Тех_Движение!$G$2:$G$5111,Тех_Движение!$D$2:$D$5111,$C994,Тех_Движение!$B$2:$B$5111,"&lt;="&amp;O$3)-$F994)))</f>
        <v/>
      </c>
      <c r="P994" s="54">
        <f>IF(OR($B994="",P$3&lt;$D994+Настройки!$B$7),0,MAX(0,$E994-MAX(0,SUMIFS(Тех_Движение!$G$2:$G$5111,Тех_Движение!$D$2:$D$5111,$C994,Тех_Движение!$B$2:$B$5111,"&lt;="&amp;P$3)-$F994)))</f>
        <v/>
      </c>
      <c r="Q994" s="54">
        <f>IF(OR($B994="",Q$3&lt;$D994+Настройки!$B$7),0,MAX(0,$E994-MAX(0,SUMIFS(Тех_Движение!$G$2:$G$5111,Тех_Движение!$D$2:$D$5111,$C994,Тех_Движение!$B$2:$B$5111,"&lt;="&amp;Q$3)-$F994)))</f>
        <v/>
      </c>
      <c r="R994" s="54">
        <f>IF($B994="","",SUM($K994:$Q994))</f>
        <v/>
      </c>
      <c r="S994" s="56">
        <f>IF($B994="","",VLOOKUP($C994,Настройки!$A$11:$L$17,9,FALSE))</f>
        <v/>
      </c>
      <c r="T994" s="56">
        <f>IF($B994="","",$R994*$S994)</f>
        <v/>
      </c>
    </row>
    <row r="995">
      <c r="A995" s="20">
        <f>Тех_Движение!$A$992</f>
        <v/>
      </c>
      <c r="B995" s="20">
        <f>IF(Тех_Движение!$F$992&gt;0,Тех_Движение!$I$992,"")</f>
        <v/>
      </c>
      <c r="C995" s="20">
        <f>IF($B995="","",Тех_Движение!$D$992)</f>
        <v/>
      </c>
      <c r="D995" s="42">
        <f>IF($B995="","",Тех_Движение!$B$992)</f>
        <v/>
      </c>
      <c r="E995" s="54">
        <f>IF($B995="","",Тех_Движение!$F$992)</f>
        <v/>
      </c>
      <c r="F995" s="54">
        <f>IF($B995="","",SUMIFS($E$5:$E994,$C$5:$C994,$C995))</f>
        <v/>
      </c>
      <c r="G995" s="54">
        <f>IF($B995="","",MAX(0,$E995-MAX(0,SUMIFS(Тех_Движение!$G$2:$G$5111,Тех_Движение!$D$2:$D$5111,$C995,Тех_Движение!$B$2:$B$5111,"&lt;="&amp;Настройки!$B$5-1)-$F995)))</f>
        <v/>
      </c>
      <c r="H995" s="54">
        <f>IF($B995="","",IF(AND($D995&gt;=Настройки!$B$5,$D995&lt;=Настройки!$B$6),$E995,0))</f>
        <v/>
      </c>
      <c r="I995" s="54">
        <f>IF($B995="","",$G995+$H995-$J995)</f>
        <v/>
      </c>
      <c r="J995" s="54">
        <f>IF($B995="","",MAX(0,$E995-MAX(0,SUMIFS(Тех_Движение!$G$2:$G$5111,Тех_Движение!$D$2:$D$5111,$C995,Тех_Движение!$B$2:$B$5111,"&lt;="&amp;Настройки!$B$6)-$F995)))</f>
        <v/>
      </c>
      <c r="K995" s="54">
        <f>IF(OR($B995="",K$3&lt;$D995+Настройки!$B$7),0,MAX(0,$E995-MAX(0,SUMIFS(Тех_Движение!$G$2:$G$5111,Тех_Движение!$D$2:$D$5111,$C995,Тех_Движение!$B$2:$B$5111,"&lt;="&amp;K$3)-$F995)))</f>
        <v/>
      </c>
      <c r="L995" s="54">
        <f>IF(OR($B995="",L$3&lt;$D995+Настройки!$B$7),0,MAX(0,$E995-MAX(0,SUMIFS(Тех_Движение!$G$2:$G$5111,Тех_Движение!$D$2:$D$5111,$C995,Тех_Движение!$B$2:$B$5111,"&lt;="&amp;L$3)-$F995)))</f>
        <v/>
      </c>
      <c r="M995" s="54">
        <f>IF(OR($B995="",M$3&lt;$D995+Настройки!$B$7),0,MAX(0,$E995-MAX(0,SUMIFS(Тех_Движение!$G$2:$G$5111,Тех_Движение!$D$2:$D$5111,$C995,Тех_Движение!$B$2:$B$5111,"&lt;="&amp;M$3)-$F995)))</f>
        <v/>
      </c>
      <c r="N995" s="54">
        <f>IF(OR($B995="",N$3&lt;$D995+Настройки!$B$7),0,MAX(0,$E995-MAX(0,SUMIFS(Тех_Движение!$G$2:$G$5111,Тех_Движение!$D$2:$D$5111,$C995,Тех_Движение!$B$2:$B$5111,"&lt;="&amp;N$3)-$F995)))</f>
        <v/>
      </c>
      <c r="O995" s="54">
        <f>IF(OR($B995="",O$3&lt;$D995+Настройки!$B$7),0,MAX(0,$E995-MAX(0,SUMIFS(Тех_Движение!$G$2:$G$5111,Тех_Движение!$D$2:$D$5111,$C995,Тех_Движение!$B$2:$B$5111,"&lt;="&amp;O$3)-$F995)))</f>
        <v/>
      </c>
      <c r="P995" s="54">
        <f>IF(OR($B995="",P$3&lt;$D995+Настройки!$B$7),0,MAX(0,$E995-MAX(0,SUMIFS(Тех_Движение!$G$2:$G$5111,Тех_Движение!$D$2:$D$5111,$C995,Тех_Движение!$B$2:$B$5111,"&lt;="&amp;P$3)-$F995)))</f>
        <v/>
      </c>
      <c r="Q995" s="54">
        <f>IF(OR($B995="",Q$3&lt;$D995+Настройки!$B$7),0,MAX(0,$E995-MAX(0,SUMIFS(Тех_Движение!$G$2:$G$5111,Тех_Движение!$D$2:$D$5111,$C995,Тех_Движение!$B$2:$B$5111,"&lt;="&amp;Q$3)-$F995)))</f>
        <v/>
      </c>
      <c r="R995" s="54">
        <f>IF($B995="","",SUM($K995:$Q995))</f>
        <v/>
      </c>
      <c r="S995" s="56">
        <f>IF($B995="","",VLOOKUP($C995,Настройки!$A$11:$L$17,9,FALSE))</f>
        <v/>
      </c>
      <c r="T995" s="56">
        <f>IF($B995="","",$R995*$S995)</f>
        <v/>
      </c>
    </row>
    <row r="996">
      <c r="A996" s="20">
        <f>Тех_Движение!$A$993</f>
        <v/>
      </c>
      <c r="B996" s="20">
        <f>IF(Тех_Движение!$F$993&gt;0,Тех_Движение!$I$993,"")</f>
        <v/>
      </c>
      <c r="C996" s="20">
        <f>IF($B996="","",Тех_Движение!$D$993)</f>
        <v/>
      </c>
      <c r="D996" s="42">
        <f>IF($B996="","",Тех_Движение!$B$993)</f>
        <v/>
      </c>
      <c r="E996" s="54">
        <f>IF($B996="","",Тех_Движение!$F$993)</f>
        <v/>
      </c>
      <c r="F996" s="54">
        <f>IF($B996="","",SUMIFS($E$5:$E995,$C$5:$C995,$C996))</f>
        <v/>
      </c>
      <c r="G996" s="54">
        <f>IF($B996="","",MAX(0,$E996-MAX(0,SUMIFS(Тех_Движение!$G$2:$G$5111,Тех_Движение!$D$2:$D$5111,$C996,Тех_Движение!$B$2:$B$5111,"&lt;="&amp;Настройки!$B$5-1)-$F996)))</f>
        <v/>
      </c>
      <c r="H996" s="54">
        <f>IF($B996="","",IF(AND($D996&gt;=Настройки!$B$5,$D996&lt;=Настройки!$B$6),$E996,0))</f>
        <v/>
      </c>
      <c r="I996" s="54">
        <f>IF($B996="","",$G996+$H996-$J996)</f>
        <v/>
      </c>
      <c r="J996" s="54">
        <f>IF($B996="","",MAX(0,$E996-MAX(0,SUMIFS(Тех_Движение!$G$2:$G$5111,Тех_Движение!$D$2:$D$5111,$C996,Тех_Движение!$B$2:$B$5111,"&lt;="&amp;Настройки!$B$6)-$F996)))</f>
        <v/>
      </c>
      <c r="K996" s="54">
        <f>IF(OR($B996="",K$3&lt;$D996+Настройки!$B$7),0,MAX(0,$E996-MAX(0,SUMIFS(Тех_Движение!$G$2:$G$5111,Тех_Движение!$D$2:$D$5111,$C996,Тех_Движение!$B$2:$B$5111,"&lt;="&amp;K$3)-$F996)))</f>
        <v/>
      </c>
      <c r="L996" s="54">
        <f>IF(OR($B996="",L$3&lt;$D996+Настройки!$B$7),0,MAX(0,$E996-MAX(0,SUMIFS(Тех_Движение!$G$2:$G$5111,Тех_Движение!$D$2:$D$5111,$C996,Тех_Движение!$B$2:$B$5111,"&lt;="&amp;L$3)-$F996)))</f>
        <v/>
      </c>
      <c r="M996" s="54">
        <f>IF(OR($B996="",M$3&lt;$D996+Настройки!$B$7),0,MAX(0,$E996-MAX(0,SUMIFS(Тех_Движение!$G$2:$G$5111,Тех_Движение!$D$2:$D$5111,$C996,Тех_Движение!$B$2:$B$5111,"&lt;="&amp;M$3)-$F996)))</f>
        <v/>
      </c>
      <c r="N996" s="54">
        <f>IF(OR($B996="",N$3&lt;$D996+Настройки!$B$7),0,MAX(0,$E996-MAX(0,SUMIFS(Тех_Движение!$G$2:$G$5111,Тех_Движение!$D$2:$D$5111,$C996,Тех_Движение!$B$2:$B$5111,"&lt;="&amp;N$3)-$F996)))</f>
        <v/>
      </c>
      <c r="O996" s="54">
        <f>IF(OR($B996="",O$3&lt;$D996+Настройки!$B$7),0,MAX(0,$E996-MAX(0,SUMIFS(Тех_Движение!$G$2:$G$5111,Тех_Движение!$D$2:$D$5111,$C996,Тех_Движение!$B$2:$B$5111,"&lt;="&amp;O$3)-$F996)))</f>
        <v/>
      </c>
      <c r="P996" s="54">
        <f>IF(OR($B996="",P$3&lt;$D996+Настройки!$B$7),0,MAX(0,$E996-MAX(0,SUMIFS(Тех_Движение!$G$2:$G$5111,Тех_Движение!$D$2:$D$5111,$C996,Тех_Движение!$B$2:$B$5111,"&lt;="&amp;P$3)-$F996)))</f>
        <v/>
      </c>
      <c r="Q996" s="54">
        <f>IF(OR($B996="",Q$3&lt;$D996+Настройки!$B$7),0,MAX(0,$E996-MAX(0,SUMIFS(Тех_Движение!$G$2:$G$5111,Тех_Движение!$D$2:$D$5111,$C996,Тех_Движение!$B$2:$B$5111,"&lt;="&amp;Q$3)-$F996)))</f>
        <v/>
      </c>
      <c r="R996" s="54">
        <f>IF($B996="","",SUM($K996:$Q996))</f>
        <v/>
      </c>
      <c r="S996" s="56">
        <f>IF($B996="","",VLOOKUP($C996,Настройки!$A$11:$L$17,9,FALSE))</f>
        <v/>
      </c>
      <c r="T996" s="56">
        <f>IF($B996="","",$R996*$S996)</f>
        <v/>
      </c>
    </row>
    <row r="997">
      <c r="A997" s="20">
        <f>Тех_Движение!$A$994</f>
        <v/>
      </c>
      <c r="B997" s="20">
        <f>IF(Тех_Движение!$F$994&gt;0,Тех_Движение!$I$994,"")</f>
        <v/>
      </c>
      <c r="C997" s="20">
        <f>IF($B997="","",Тех_Движение!$D$994)</f>
        <v/>
      </c>
      <c r="D997" s="42">
        <f>IF($B997="","",Тех_Движение!$B$994)</f>
        <v/>
      </c>
      <c r="E997" s="54">
        <f>IF($B997="","",Тех_Движение!$F$994)</f>
        <v/>
      </c>
      <c r="F997" s="54">
        <f>IF($B997="","",SUMIFS($E$5:$E996,$C$5:$C996,$C997))</f>
        <v/>
      </c>
      <c r="G997" s="54">
        <f>IF($B997="","",MAX(0,$E997-MAX(0,SUMIFS(Тех_Движение!$G$2:$G$5111,Тех_Движение!$D$2:$D$5111,$C997,Тех_Движение!$B$2:$B$5111,"&lt;="&amp;Настройки!$B$5-1)-$F997)))</f>
        <v/>
      </c>
      <c r="H997" s="54">
        <f>IF($B997="","",IF(AND($D997&gt;=Настройки!$B$5,$D997&lt;=Настройки!$B$6),$E997,0))</f>
        <v/>
      </c>
      <c r="I997" s="54">
        <f>IF($B997="","",$G997+$H997-$J997)</f>
        <v/>
      </c>
      <c r="J997" s="54">
        <f>IF($B997="","",MAX(0,$E997-MAX(0,SUMIFS(Тех_Движение!$G$2:$G$5111,Тех_Движение!$D$2:$D$5111,$C997,Тех_Движение!$B$2:$B$5111,"&lt;="&amp;Настройки!$B$6)-$F997)))</f>
        <v/>
      </c>
      <c r="K997" s="54">
        <f>IF(OR($B997="",K$3&lt;$D997+Настройки!$B$7),0,MAX(0,$E997-MAX(0,SUMIFS(Тех_Движение!$G$2:$G$5111,Тех_Движение!$D$2:$D$5111,$C997,Тех_Движение!$B$2:$B$5111,"&lt;="&amp;K$3)-$F997)))</f>
        <v/>
      </c>
      <c r="L997" s="54">
        <f>IF(OR($B997="",L$3&lt;$D997+Настройки!$B$7),0,MAX(0,$E997-MAX(0,SUMIFS(Тех_Движение!$G$2:$G$5111,Тех_Движение!$D$2:$D$5111,$C997,Тех_Движение!$B$2:$B$5111,"&lt;="&amp;L$3)-$F997)))</f>
        <v/>
      </c>
      <c r="M997" s="54">
        <f>IF(OR($B997="",M$3&lt;$D997+Настройки!$B$7),0,MAX(0,$E997-MAX(0,SUMIFS(Тех_Движение!$G$2:$G$5111,Тех_Движение!$D$2:$D$5111,$C997,Тех_Движение!$B$2:$B$5111,"&lt;="&amp;M$3)-$F997)))</f>
        <v/>
      </c>
      <c r="N997" s="54">
        <f>IF(OR($B997="",N$3&lt;$D997+Настройки!$B$7),0,MAX(0,$E997-MAX(0,SUMIFS(Тех_Движение!$G$2:$G$5111,Тех_Движение!$D$2:$D$5111,$C997,Тех_Движение!$B$2:$B$5111,"&lt;="&amp;N$3)-$F997)))</f>
        <v/>
      </c>
      <c r="O997" s="54">
        <f>IF(OR($B997="",O$3&lt;$D997+Настройки!$B$7),0,MAX(0,$E997-MAX(0,SUMIFS(Тех_Движение!$G$2:$G$5111,Тех_Движение!$D$2:$D$5111,$C997,Тех_Движение!$B$2:$B$5111,"&lt;="&amp;O$3)-$F997)))</f>
        <v/>
      </c>
      <c r="P997" s="54">
        <f>IF(OR($B997="",P$3&lt;$D997+Настройки!$B$7),0,MAX(0,$E997-MAX(0,SUMIFS(Тех_Движение!$G$2:$G$5111,Тех_Движение!$D$2:$D$5111,$C997,Тех_Движение!$B$2:$B$5111,"&lt;="&amp;P$3)-$F997)))</f>
        <v/>
      </c>
      <c r="Q997" s="54">
        <f>IF(OR($B997="",Q$3&lt;$D997+Настройки!$B$7),0,MAX(0,$E997-MAX(0,SUMIFS(Тех_Движение!$G$2:$G$5111,Тех_Движение!$D$2:$D$5111,$C997,Тех_Движение!$B$2:$B$5111,"&lt;="&amp;Q$3)-$F997)))</f>
        <v/>
      </c>
      <c r="R997" s="54">
        <f>IF($B997="","",SUM($K997:$Q997))</f>
        <v/>
      </c>
      <c r="S997" s="56">
        <f>IF($B997="","",VLOOKUP($C997,Настройки!$A$11:$L$17,9,FALSE))</f>
        <v/>
      </c>
      <c r="T997" s="56">
        <f>IF($B997="","",$R997*$S997)</f>
        <v/>
      </c>
    </row>
    <row r="998">
      <c r="A998" s="20">
        <f>Тех_Движение!$A$995</f>
        <v/>
      </c>
      <c r="B998" s="20">
        <f>IF(Тех_Движение!$F$995&gt;0,Тех_Движение!$I$995,"")</f>
        <v/>
      </c>
      <c r="C998" s="20">
        <f>IF($B998="","",Тех_Движение!$D$995)</f>
        <v/>
      </c>
      <c r="D998" s="42">
        <f>IF($B998="","",Тех_Движение!$B$995)</f>
        <v/>
      </c>
      <c r="E998" s="54">
        <f>IF($B998="","",Тех_Движение!$F$995)</f>
        <v/>
      </c>
      <c r="F998" s="54">
        <f>IF($B998="","",SUMIFS($E$5:$E997,$C$5:$C997,$C998))</f>
        <v/>
      </c>
      <c r="G998" s="54">
        <f>IF($B998="","",MAX(0,$E998-MAX(0,SUMIFS(Тех_Движение!$G$2:$G$5111,Тех_Движение!$D$2:$D$5111,$C998,Тех_Движение!$B$2:$B$5111,"&lt;="&amp;Настройки!$B$5-1)-$F998)))</f>
        <v/>
      </c>
      <c r="H998" s="54">
        <f>IF($B998="","",IF(AND($D998&gt;=Настройки!$B$5,$D998&lt;=Настройки!$B$6),$E998,0))</f>
        <v/>
      </c>
      <c r="I998" s="54">
        <f>IF($B998="","",$G998+$H998-$J998)</f>
        <v/>
      </c>
      <c r="J998" s="54">
        <f>IF($B998="","",MAX(0,$E998-MAX(0,SUMIFS(Тех_Движение!$G$2:$G$5111,Тех_Движение!$D$2:$D$5111,$C998,Тех_Движение!$B$2:$B$5111,"&lt;="&amp;Настройки!$B$6)-$F998)))</f>
        <v/>
      </c>
      <c r="K998" s="54">
        <f>IF(OR($B998="",K$3&lt;$D998+Настройки!$B$7),0,MAX(0,$E998-MAX(0,SUMIFS(Тех_Движение!$G$2:$G$5111,Тех_Движение!$D$2:$D$5111,$C998,Тех_Движение!$B$2:$B$5111,"&lt;="&amp;K$3)-$F998)))</f>
        <v/>
      </c>
      <c r="L998" s="54">
        <f>IF(OR($B998="",L$3&lt;$D998+Настройки!$B$7),0,MAX(0,$E998-MAX(0,SUMIFS(Тех_Движение!$G$2:$G$5111,Тех_Движение!$D$2:$D$5111,$C998,Тех_Движение!$B$2:$B$5111,"&lt;="&amp;L$3)-$F998)))</f>
        <v/>
      </c>
      <c r="M998" s="54">
        <f>IF(OR($B998="",M$3&lt;$D998+Настройки!$B$7),0,MAX(0,$E998-MAX(0,SUMIFS(Тех_Движение!$G$2:$G$5111,Тех_Движение!$D$2:$D$5111,$C998,Тех_Движение!$B$2:$B$5111,"&lt;="&amp;M$3)-$F998)))</f>
        <v/>
      </c>
      <c r="N998" s="54">
        <f>IF(OR($B998="",N$3&lt;$D998+Настройки!$B$7),0,MAX(0,$E998-MAX(0,SUMIFS(Тех_Движение!$G$2:$G$5111,Тех_Движение!$D$2:$D$5111,$C998,Тех_Движение!$B$2:$B$5111,"&lt;="&amp;N$3)-$F998)))</f>
        <v/>
      </c>
      <c r="O998" s="54">
        <f>IF(OR($B998="",O$3&lt;$D998+Настройки!$B$7),0,MAX(0,$E998-MAX(0,SUMIFS(Тех_Движение!$G$2:$G$5111,Тех_Движение!$D$2:$D$5111,$C998,Тех_Движение!$B$2:$B$5111,"&lt;="&amp;O$3)-$F998)))</f>
        <v/>
      </c>
      <c r="P998" s="54">
        <f>IF(OR($B998="",P$3&lt;$D998+Настройки!$B$7),0,MAX(0,$E998-MAX(0,SUMIFS(Тех_Движение!$G$2:$G$5111,Тех_Движение!$D$2:$D$5111,$C998,Тех_Движение!$B$2:$B$5111,"&lt;="&amp;P$3)-$F998)))</f>
        <v/>
      </c>
      <c r="Q998" s="54">
        <f>IF(OR($B998="",Q$3&lt;$D998+Настройки!$B$7),0,MAX(0,$E998-MAX(0,SUMIFS(Тех_Движение!$G$2:$G$5111,Тех_Движение!$D$2:$D$5111,$C998,Тех_Движение!$B$2:$B$5111,"&lt;="&amp;Q$3)-$F998)))</f>
        <v/>
      </c>
      <c r="R998" s="54">
        <f>IF($B998="","",SUM($K998:$Q998))</f>
        <v/>
      </c>
      <c r="S998" s="56">
        <f>IF($B998="","",VLOOKUP($C998,Настройки!$A$11:$L$17,9,FALSE))</f>
        <v/>
      </c>
      <c r="T998" s="56">
        <f>IF($B998="","",$R998*$S998)</f>
        <v/>
      </c>
    </row>
    <row r="999">
      <c r="A999" s="20">
        <f>Тех_Движение!$A$996</f>
        <v/>
      </c>
      <c r="B999" s="20">
        <f>IF(Тех_Движение!$F$996&gt;0,Тех_Движение!$I$996,"")</f>
        <v/>
      </c>
      <c r="C999" s="20">
        <f>IF($B999="","",Тех_Движение!$D$996)</f>
        <v/>
      </c>
      <c r="D999" s="42">
        <f>IF($B999="","",Тех_Движение!$B$996)</f>
        <v/>
      </c>
      <c r="E999" s="54">
        <f>IF($B999="","",Тех_Движение!$F$996)</f>
        <v/>
      </c>
      <c r="F999" s="54">
        <f>IF($B999="","",SUMIFS($E$5:$E998,$C$5:$C998,$C999))</f>
        <v/>
      </c>
      <c r="G999" s="54">
        <f>IF($B999="","",MAX(0,$E999-MAX(0,SUMIFS(Тех_Движение!$G$2:$G$5111,Тех_Движение!$D$2:$D$5111,$C999,Тех_Движение!$B$2:$B$5111,"&lt;="&amp;Настройки!$B$5-1)-$F999)))</f>
        <v/>
      </c>
      <c r="H999" s="54">
        <f>IF($B999="","",IF(AND($D999&gt;=Настройки!$B$5,$D999&lt;=Настройки!$B$6),$E999,0))</f>
        <v/>
      </c>
      <c r="I999" s="54">
        <f>IF($B999="","",$G999+$H999-$J999)</f>
        <v/>
      </c>
      <c r="J999" s="54">
        <f>IF($B999="","",MAX(0,$E999-MAX(0,SUMIFS(Тех_Движение!$G$2:$G$5111,Тех_Движение!$D$2:$D$5111,$C999,Тех_Движение!$B$2:$B$5111,"&lt;="&amp;Настройки!$B$6)-$F999)))</f>
        <v/>
      </c>
      <c r="K999" s="54">
        <f>IF(OR($B999="",K$3&lt;$D999+Настройки!$B$7),0,MAX(0,$E999-MAX(0,SUMIFS(Тех_Движение!$G$2:$G$5111,Тех_Движение!$D$2:$D$5111,$C999,Тех_Движение!$B$2:$B$5111,"&lt;="&amp;K$3)-$F999)))</f>
        <v/>
      </c>
      <c r="L999" s="54">
        <f>IF(OR($B999="",L$3&lt;$D999+Настройки!$B$7),0,MAX(0,$E999-MAX(0,SUMIFS(Тех_Движение!$G$2:$G$5111,Тех_Движение!$D$2:$D$5111,$C999,Тех_Движение!$B$2:$B$5111,"&lt;="&amp;L$3)-$F999)))</f>
        <v/>
      </c>
      <c r="M999" s="54">
        <f>IF(OR($B999="",M$3&lt;$D999+Настройки!$B$7),0,MAX(0,$E999-MAX(0,SUMIFS(Тех_Движение!$G$2:$G$5111,Тех_Движение!$D$2:$D$5111,$C999,Тех_Движение!$B$2:$B$5111,"&lt;="&amp;M$3)-$F999)))</f>
        <v/>
      </c>
      <c r="N999" s="54">
        <f>IF(OR($B999="",N$3&lt;$D999+Настройки!$B$7),0,MAX(0,$E999-MAX(0,SUMIFS(Тех_Движение!$G$2:$G$5111,Тех_Движение!$D$2:$D$5111,$C999,Тех_Движение!$B$2:$B$5111,"&lt;="&amp;N$3)-$F999)))</f>
        <v/>
      </c>
      <c r="O999" s="54">
        <f>IF(OR($B999="",O$3&lt;$D999+Настройки!$B$7),0,MAX(0,$E999-MAX(0,SUMIFS(Тех_Движение!$G$2:$G$5111,Тех_Движение!$D$2:$D$5111,$C999,Тех_Движение!$B$2:$B$5111,"&lt;="&amp;O$3)-$F999)))</f>
        <v/>
      </c>
      <c r="P999" s="54">
        <f>IF(OR($B999="",P$3&lt;$D999+Настройки!$B$7),0,MAX(0,$E999-MAX(0,SUMIFS(Тех_Движение!$G$2:$G$5111,Тех_Движение!$D$2:$D$5111,$C999,Тех_Движение!$B$2:$B$5111,"&lt;="&amp;P$3)-$F999)))</f>
        <v/>
      </c>
      <c r="Q999" s="54">
        <f>IF(OR($B999="",Q$3&lt;$D999+Настройки!$B$7),0,MAX(0,$E999-MAX(0,SUMIFS(Тех_Движение!$G$2:$G$5111,Тех_Движение!$D$2:$D$5111,$C999,Тех_Движение!$B$2:$B$5111,"&lt;="&amp;Q$3)-$F999)))</f>
        <v/>
      </c>
      <c r="R999" s="54">
        <f>IF($B999="","",SUM($K999:$Q999))</f>
        <v/>
      </c>
      <c r="S999" s="56">
        <f>IF($B999="","",VLOOKUP($C999,Настройки!$A$11:$L$17,9,FALSE))</f>
        <v/>
      </c>
      <c r="T999" s="56">
        <f>IF($B999="","",$R999*$S999)</f>
        <v/>
      </c>
    </row>
    <row r="1000">
      <c r="A1000" s="20">
        <f>Тех_Движение!$A$997</f>
        <v/>
      </c>
      <c r="B1000" s="20">
        <f>IF(Тех_Движение!$F$997&gt;0,Тех_Движение!$I$997,"")</f>
        <v/>
      </c>
      <c r="C1000" s="20">
        <f>IF($B1000="","",Тех_Движение!$D$997)</f>
        <v/>
      </c>
      <c r="D1000" s="42">
        <f>IF($B1000="","",Тех_Движение!$B$997)</f>
        <v/>
      </c>
      <c r="E1000" s="54">
        <f>IF($B1000="","",Тех_Движение!$F$997)</f>
        <v/>
      </c>
      <c r="F1000" s="54">
        <f>IF($B1000="","",SUMIFS($E$5:$E999,$C$5:$C999,$C1000))</f>
        <v/>
      </c>
      <c r="G1000" s="54">
        <f>IF($B1000="","",MAX(0,$E1000-MAX(0,SUMIFS(Тех_Движение!$G$2:$G$5111,Тех_Движение!$D$2:$D$5111,$C1000,Тех_Движение!$B$2:$B$5111,"&lt;="&amp;Настройки!$B$5-1)-$F1000)))</f>
        <v/>
      </c>
      <c r="H1000" s="54">
        <f>IF($B1000="","",IF(AND($D1000&gt;=Настройки!$B$5,$D1000&lt;=Настройки!$B$6),$E1000,0))</f>
        <v/>
      </c>
      <c r="I1000" s="54">
        <f>IF($B1000="","",$G1000+$H1000-$J1000)</f>
        <v/>
      </c>
      <c r="J1000" s="54">
        <f>IF($B1000="","",MAX(0,$E1000-MAX(0,SUMIFS(Тех_Движение!$G$2:$G$5111,Тех_Движение!$D$2:$D$5111,$C1000,Тех_Движение!$B$2:$B$5111,"&lt;="&amp;Настройки!$B$6)-$F1000)))</f>
        <v/>
      </c>
      <c r="K1000" s="54">
        <f>IF(OR($B1000="",K$3&lt;$D1000+Настройки!$B$7),0,MAX(0,$E1000-MAX(0,SUMIFS(Тех_Движение!$G$2:$G$5111,Тех_Движение!$D$2:$D$5111,$C1000,Тех_Движение!$B$2:$B$5111,"&lt;="&amp;K$3)-$F1000)))</f>
        <v/>
      </c>
      <c r="L1000" s="54">
        <f>IF(OR($B1000="",L$3&lt;$D1000+Настройки!$B$7),0,MAX(0,$E1000-MAX(0,SUMIFS(Тех_Движение!$G$2:$G$5111,Тех_Движение!$D$2:$D$5111,$C1000,Тех_Движение!$B$2:$B$5111,"&lt;="&amp;L$3)-$F1000)))</f>
        <v/>
      </c>
      <c r="M1000" s="54">
        <f>IF(OR($B1000="",M$3&lt;$D1000+Настройки!$B$7),0,MAX(0,$E1000-MAX(0,SUMIFS(Тех_Движение!$G$2:$G$5111,Тех_Движение!$D$2:$D$5111,$C1000,Тех_Движение!$B$2:$B$5111,"&lt;="&amp;M$3)-$F1000)))</f>
        <v/>
      </c>
      <c r="N1000" s="54">
        <f>IF(OR($B1000="",N$3&lt;$D1000+Настройки!$B$7),0,MAX(0,$E1000-MAX(0,SUMIFS(Тех_Движение!$G$2:$G$5111,Тех_Движение!$D$2:$D$5111,$C1000,Тех_Движение!$B$2:$B$5111,"&lt;="&amp;N$3)-$F1000)))</f>
        <v/>
      </c>
      <c r="O1000" s="54">
        <f>IF(OR($B1000="",O$3&lt;$D1000+Настройки!$B$7),0,MAX(0,$E1000-MAX(0,SUMIFS(Тех_Движение!$G$2:$G$5111,Тех_Движение!$D$2:$D$5111,$C1000,Тех_Движение!$B$2:$B$5111,"&lt;="&amp;O$3)-$F1000)))</f>
        <v/>
      </c>
      <c r="P1000" s="54">
        <f>IF(OR($B1000="",P$3&lt;$D1000+Настройки!$B$7),0,MAX(0,$E1000-MAX(0,SUMIFS(Тех_Движение!$G$2:$G$5111,Тех_Движение!$D$2:$D$5111,$C1000,Тех_Движение!$B$2:$B$5111,"&lt;="&amp;P$3)-$F1000)))</f>
        <v/>
      </c>
      <c r="Q1000" s="54">
        <f>IF(OR($B1000="",Q$3&lt;$D1000+Настройки!$B$7),0,MAX(0,$E1000-MAX(0,SUMIFS(Тех_Движение!$G$2:$G$5111,Тех_Движение!$D$2:$D$5111,$C1000,Тех_Движение!$B$2:$B$5111,"&lt;="&amp;Q$3)-$F1000)))</f>
        <v/>
      </c>
      <c r="R1000" s="54">
        <f>IF($B1000="","",SUM($K1000:$Q1000))</f>
        <v/>
      </c>
      <c r="S1000" s="56">
        <f>IF($B1000="","",VLOOKUP($C1000,Настройки!$A$11:$L$17,9,FALSE))</f>
        <v/>
      </c>
      <c r="T1000" s="56">
        <f>IF($B1000="","",$R1000*$S1000)</f>
        <v/>
      </c>
    </row>
    <row r="1001">
      <c r="A1001" s="20">
        <f>Тех_Движение!$A$998</f>
        <v/>
      </c>
      <c r="B1001" s="20">
        <f>IF(Тех_Движение!$F$998&gt;0,Тех_Движение!$I$998,"")</f>
        <v/>
      </c>
      <c r="C1001" s="20">
        <f>IF($B1001="","",Тех_Движение!$D$998)</f>
        <v/>
      </c>
      <c r="D1001" s="42">
        <f>IF($B1001="","",Тех_Движение!$B$998)</f>
        <v/>
      </c>
      <c r="E1001" s="54">
        <f>IF($B1001="","",Тех_Движение!$F$998)</f>
        <v/>
      </c>
      <c r="F1001" s="54">
        <f>IF($B1001="","",SUMIFS($E$5:$E1000,$C$5:$C1000,$C1001))</f>
        <v/>
      </c>
      <c r="G1001" s="54">
        <f>IF($B1001="","",MAX(0,$E1001-MAX(0,SUMIFS(Тех_Движение!$G$2:$G$5111,Тех_Движение!$D$2:$D$5111,$C1001,Тех_Движение!$B$2:$B$5111,"&lt;="&amp;Настройки!$B$5-1)-$F1001)))</f>
        <v/>
      </c>
      <c r="H1001" s="54">
        <f>IF($B1001="","",IF(AND($D1001&gt;=Настройки!$B$5,$D1001&lt;=Настройки!$B$6),$E1001,0))</f>
        <v/>
      </c>
      <c r="I1001" s="54">
        <f>IF($B1001="","",$G1001+$H1001-$J1001)</f>
        <v/>
      </c>
      <c r="J1001" s="54">
        <f>IF($B1001="","",MAX(0,$E1001-MAX(0,SUMIFS(Тех_Движение!$G$2:$G$5111,Тех_Движение!$D$2:$D$5111,$C1001,Тех_Движение!$B$2:$B$5111,"&lt;="&amp;Настройки!$B$6)-$F1001)))</f>
        <v/>
      </c>
      <c r="K1001" s="54">
        <f>IF(OR($B1001="",K$3&lt;$D1001+Настройки!$B$7),0,MAX(0,$E1001-MAX(0,SUMIFS(Тех_Движение!$G$2:$G$5111,Тех_Движение!$D$2:$D$5111,$C1001,Тех_Движение!$B$2:$B$5111,"&lt;="&amp;K$3)-$F1001)))</f>
        <v/>
      </c>
      <c r="L1001" s="54">
        <f>IF(OR($B1001="",L$3&lt;$D1001+Настройки!$B$7),0,MAX(0,$E1001-MAX(0,SUMIFS(Тех_Движение!$G$2:$G$5111,Тех_Движение!$D$2:$D$5111,$C1001,Тех_Движение!$B$2:$B$5111,"&lt;="&amp;L$3)-$F1001)))</f>
        <v/>
      </c>
      <c r="M1001" s="54">
        <f>IF(OR($B1001="",M$3&lt;$D1001+Настройки!$B$7),0,MAX(0,$E1001-MAX(0,SUMIFS(Тех_Движение!$G$2:$G$5111,Тех_Движение!$D$2:$D$5111,$C1001,Тех_Движение!$B$2:$B$5111,"&lt;="&amp;M$3)-$F1001)))</f>
        <v/>
      </c>
      <c r="N1001" s="54">
        <f>IF(OR($B1001="",N$3&lt;$D1001+Настройки!$B$7),0,MAX(0,$E1001-MAX(0,SUMIFS(Тех_Движение!$G$2:$G$5111,Тех_Движение!$D$2:$D$5111,$C1001,Тех_Движение!$B$2:$B$5111,"&lt;="&amp;N$3)-$F1001)))</f>
        <v/>
      </c>
      <c r="O1001" s="54">
        <f>IF(OR($B1001="",O$3&lt;$D1001+Настройки!$B$7),0,MAX(0,$E1001-MAX(0,SUMIFS(Тех_Движение!$G$2:$G$5111,Тех_Движение!$D$2:$D$5111,$C1001,Тех_Движение!$B$2:$B$5111,"&lt;="&amp;O$3)-$F1001)))</f>
        <v/>
      </c>
      <c r="P1001" s="54">
        <f>IF(OR($B1001="",P$3&lt;$D1001+Настройки!$B$7),0,MAX(0,$E1001-MAX(0,SUMIFS(Тех_Движение!$G$2:$G$5111,Тех_Движение!$D$2:$D$5111,$C1001,Тех_Движение!$B$2:$B$5111,"&lt;="&amp;P$3)-$F1001)))</f>
        <v/>
      </c>
      <c r="Q1001" s="54">
        <f>IF(OR($B1001="",Q$3&lt;$D1001+Настройки!$B$7),0,MAX(0,$E1001-MAX(0,SUMIFS(Тех_Движение!$G$2:$G$5111,Тех_Движение!$D$2:$D$5111,$C1001,Тех_Движение!$B$2:$B$5111,"&lt;="&amp;Q$3)-$F1001)))</f>
        <v/>
      </c>
      <c r="R1001" s="54">
        <f>IF($B1001="","",SUM($K1001:$Q1001))</f>
        <v/>
      </c>
      <c r="S1001" s="56">
        <f>IF($B1001="","",VLOOKUP($C1001,Настройки!$A$11:$L$17,9,FALSE))</f>
        <v/>
      </c>
      <c r="T1001" s="56">
        <f>IF($B1001="","",$R1001*$S1001)</f>
        <v/>
      </c>
    </row>
    <row r="1002">
      <c r="A1002" s="20">
        <f>Тех_Движение!$A$999</f>
        <v/>
      </c>
      <c r="B1002" s="20">
        <f>IF(Тех_Движение!$F$999&gt;0,Тех_Движение!$I$999,"")</f>
        <v/>
      </c>
      <c r="C1002" s="20">
        <f>IF($B1002="","",Тех_Движение!$D$999)</f>
        <v/>
      </c>
      <c r="D1002" s="42">
        <f>IF($B1002="","",Тех_Движение!$B$999)</f>
        <v/>
      </c>
      <c r="E1002" s="54">
        <f>IF($B1002="","",Тех_Движение!$F$999)</f>
        <v/>
      </c>
      <c r="F1002" s="54">
        <f>IF($B1002="","",SUMIFS($E$5:$E1001,$C$5:$C1001,$C1002))</f>
        <v/>
      </c>
      <c r="G1002" s="54">
        <f>IF($B1002="","",MAX(0,$E1002-MAX(0,SUMIFS(Тех_Движение!$G$2:$G$5111,Тех_Движение!$D$2:$D$5111,$C1002,Тех_Движение!$B$2:$B$5111,"&lt;="&amp;Настройки!$B$5-1)-$F1002)))</f>
        <v/>
      </c>
      <c r="H1002" s="54">
        <f>IF($B1002="","",IF(AND($D1002&gt;=Настройки!$B$5,$D1002&lt;=Настройки!$B$6),$E1002,0))</f>
        <v/>
      </c>
      <c r="I1002" s="54">
        <f>IF($B1002="","",$G1002+$H1002-$J1002)</f>
        <v/>
      </c>
      <c r="J1002" s="54">
        <f>IF($B1002="","",MAX(0,$E1002-MAX(0,SUMIFS(Тех_Движение!$G$2:$G$5111,Тех_Движение!$D$2:$D$5111,$C1002,Тех_Движение!$B$2:$B$5111,"&lt;="&amp;Настройки!$B$6)-$F1002)))</f>
        <v/>
      </c>
      <c r="K1002" s="54">
        <f>IF(OR($B1002="",K$3&lt;$D1002+Настройки!$B$7),0,MAX(0,$E1002-MAX(0,SUMIFS(Тех_Движение!$G$2:$G$5111,Тех_Движение!$D$2:$D$5111,$C1002,Тех_Движение!$B$2:$B$5111,"&lt;="&amp;K$3)-$F1002)))</f>
        <v/>
      </c>
      <c r="L1002" s="54">
        <f>IF(OR($B1002="",L$3&lt;$D1002+Настройки!$B$7),0,MAX(0,$E1002-MAX(0,SUMIFS(Тех_Движение!$G$2:$G$5111,Тех_Движение!$D$2:$D$5111,$C1002,Тех_Движение!$B$2:$B$5111,"&lt;="&amp;L$3)-$F1002)))</f>
        <v/>
      </c>
      <c r="M1002" s="54">
        <f>IF(OR($B1002="",M$3&lt;$D1002+Настройки!$B$7),0,MAX(0,$E1002-MAX(0,SUMIFS(Тех_Движение!$G$2:$G$5111,Тех_Движение!$D$2:$D$5111,$C1002,Тех_Движение!$B$2:$B$5111,"&lt;="&amp;M$3)-$F1002)))</f>
        <v/>
      </c>
      <c r="N1002" s="54">
        <f>IF(OR($B1002="",N$3&lt;$D1002+Настройки!$B$7),0,MAX(0,$E1002-MAX(0,SUMIFS(Тех_Движение!$G$2:$G$5111,Тех_Движение!$D$2:$D$5111,$C1002,Тех_Движение!$B$2:$B$5111,"&lt;="&amp;N$3)-$F1002)))</f>
        <v/>
      </c>
      <c r="O1002" s="54">
        <f>IF(OR($B1002="",O$3&lt;$D1002+Настройки!$B$7),0,MAX(0,$E1002-MAX(0,SUMIFS(Тех_Движение!$G$2:$G$5111,Тех_Движение!$D$2:$D$5111,$C1002,Тех_Движение!$B$2:$B$5111,"&lt;="&amp;O$3)-$F1002)))</f>
        <v/>
      </c>
      <c r="P1002" s="54">
        <f>IF(OR($B1002="",P$3&lt;$D1002+Настройки!$B$7),0,MAX(0,$E1002-MAX(0,SUMIFS(Тех_Движение!$G$2:$G$5111,Тех_Движение!$D$2:$D$5111,$C1002,Тех_Движение!$B$2:$B$5111,"&lt;="&amp;P$3)-$F1002)))</f>
        <v/>
      </c>
      <c r="Q1002" s="54">
        <f>IF(OR($B1002="",Q$3&lt;$D1002+Настройки!$B$7),0,MAX(0,$E1002-MAX(0,SUMIFS(Тех_Движение!$G$2:$G$5111,Тех_Движение!$D$2:$D$5111,$C1002,Тех_Движение!$B$2:$B$5111,"&lt;="&amp;Q$3)-$F1002)))</f>
        <v/>
      </c>
      <c r="R1002" s="54">
        <f>IF($B1002="","",SUM($K1002:$Q1002))</f>
        <v/>
      </c>
      <c r="S1002" s="56">
        <f>IF($B1002="","",VLOOKUP($C1002,Настройки!$A$11:$L$17,9,FALSE))</f>
        <v/>
      </c>
      <c r="T1002" s="56">
        <f>IF($B1002="","",$R1002*$S1002)</f>
        <v/>
      </c>
    </row>
    <row r="1003">
      <c r="A1003" s="20">
        <f>Тех_Движение!$A$1000</f>
        <v/>
      </c>
      <c r="B1003" s="20">
        <f>IF(Тех_Движение!$F$1000&gt;0,Тех_Движение!$I$1000,"")</f>
        <v/>
      </c>
      <c r="C1003" s="20">
        <f>IF($B1003="","",Тех_Движение!$D$1000)</f>
        <v/>
      </c>
      <c r="D1003" s="42">
        <f>IF($B1003="","",Тех_Движение!$B$1000)</f>
        <v/>
      </c>
      <c r="E1003" s="54">
        <f>IF($B1003="","",Тех_Движение!$F$1000)</f>
        <v/>
      </c>
      <c r="F1003" s="54">
        <f>IF($B1003="","",SUMIFS($E$5:$E1002,$C$5:$C1002,$C1003))</f>
        <v/>
      </c>
      <c r="G1003" s="54">
        <f>IF($B1003="","",MAX(0,$E1003-MAX(0,SUMIFS(Тех_Движение!$G$2:$G$5111,Тех_Движение!$D$2:$D$5111,$C1003,Тех_Движение!$B$2:$B$5111,"&lt;="&amp;Настройки!$B$5-1)-$F1003)))</f>
        <v/>
      </c>
      <c r="H1003" s="54">
        <f>IF($B1003="","",IF(AND($D1003&gt;=Настройки!$B$5,$D1003&lt;=Настройки!$B$6),$E1003,0))</f>
        <v/>
      </c>
      <c r="I1003" s="54">
        <f>IF($B1003="","",$G1003+$H1003-$J1003)</f>
        <v/>
      </c>
      <c r="J1003" s="54">
        <f>IF($B1003="","",MAX(0,$E1003-MAX(0,SUMIFS(Тех_Движение!$G$2:$G$5111,Тех_Движение!$D$2:$D$5111,$C1003,Тех_Движение!$B$2:$B$5111,"&lt;="&amp;Настройки!$B$6)-$F1003)))</f>
        <v/>
      </c>
      <c r="K1003" s="54">
        <f>IF(OR($B1003="",K$3&lt;$D1003+Настройки!$B$7),0,MAX(0,$E1003-MAX(0,SUMIFS(Тех_Движение!$G$2:$G$5111,Тех_Движение!$D$2:$D$5111,$C1003,Тех_Движение!$B$2:$B$5111,"&lt;="&amp;K$3)-$F1003)))</f>
        <v/>
      </c>
      <c r="L1003" s="54">
        <f>IF(OR($B1003="",L$3&lt;$D1003+Настройки!$B$7),0,MAX(0,$E1003-MAX(0,SUMIFS(Тех_Движение!$G$2:$G$5111,Тех_Движение!$D$2:$D$5111,$C1003,Тех_Движение!$B$2:$B$5111,"&lt;="&amp;L$3)-$F1003)))</f>
        <v/>
      </c>
      <c r="M1003" s="54">
        <f>IF(OR($B1003="",M$3&lt;$D1003+Настройки!$B$7),0,MAX(0,$E1003-MAX(0,SUMIFS(Тех_Движение!$G$2:$G$5111,Тех_Движение!$D$2:$D$5111,$C1003,Тех_Движение!$B$2:$B$5111,"&lt;="&amp;M$3)-$F1003)))</f>
        <v/>
      </c>
      <c r="N1003" s="54">
        <f>IF(OR($B1003="",N$3&lt;$D1003+Настройки!$B$7),0,MAX(0,$E1003-MAX(0,SUMIFS(Тех_Движение!$G$2:$G$5111,Тех_Движение!$D$2:$D$5111,$C1003,Тех_Движение!$B$2:$B$5111,"&lt;="&amp;N$3)-$F1003)))</f>
        <v/>
      </c>
      <c r="O1003" s="54">
        <f>IF(OR($B1003="",O$3&lt;$D1003+Настройки!$B$7),0,MAX(0,$E1003-MAX(0,SUMIFS(Тех_Движение!$G$2:$G$5111,Тех_Движение!$D$2:$D$5111,$C1003,Тех_Движение!$B$2:$B$5111,"&lt;="&amp;O$3)-$F1003)))</f>
        <v/>
      </c>
      <c r="P1003" s="54">
        <f>IF(OR($B1003="",P$3&lt;$D1003+Настройки!$B$7),0,MAX(0,$E1003-MAX(0,SUMIFS(Тех_Движение!$G$2:$G$5111,Тех_Движение!$D$2:$D$5111,$C1003,Тех_Движение!$B$2:$B$5111,"&lt;="&amp;P$3)-$F1003)))</f>
        <v/>
      </c>
      <c r="Q1003" s="54">
        <f>IF(OR($B1003="",Q$3&lt;$D1003+Настройки!$B$7),0,MAX(0,$E1003-MAX(0,SUMIFS(Тех_Движение!$G$2:$G$5111,Тех_Движение!$D$2:$D$5111,$C1003,Тех_Движение!$B$2:$B$5111,"&lt;="&amp;Q$3)-$F1003)))</f>
        <v/>
      </c>
      <c r="R1003" s="54">
        <f>IF($B1003="","",SUM($K1003:$Q1003))</f>
        <v/>
      </c>
      <c r="S1003" s="56">
        <f>IF($B1003="","",VLOOKUP($C1003,Настройки!$A$11:$L$17,9,FALSE))</f>
        <v/>
      </c>
      <c r="T1003" s="56">
        <f>IF($B1003="","",$R1003*$S1003)</f>
        <v/>
      </c>
    </row>
    <row r="1004">
      <c r="A1004" s="20">
        <f>Тех_Движение!$A$1001</f>
        <v/>
      </c>
      <c r="B1004" s="20">
        <f>IF(Тех_Движение!$F$1001&gt;0,Тех_Движение!$I$1001,"")</f>
        <v/>
      </c>
      <c r="C1004" s="20">
        <f>IF($B1004="","",Тех_Движение!$D$1001)</f>
        <v/>
      </c>
      <c r="D1004" s="42">
        <f>IF($B1004="","",Тех_Движение!$B$1001)</f>
        <v/>
      </c>
      <c r="E1004" s="54">
        <f>IF($B1004="","",Тех_Движение!$F$1001)</f>
        <v/>
      </c>
      <c r="F1004" s="54">
        <f>IF($B1004="","",SUMIFS($E$5:$E1003,$C$5:$C1003,$C1004))</f>
        <v/>
      </c>
      <c r="G1004" s="54">
        <f>IF($B1004="","",MAX(0,$E1004-MAX(0,SUMIFS(Тех_Движение!$G$2:$G$5111,Тех_Движение!$D$2:$D$5111,$C1004,Тех_Движение!$B$2:$B$5111,"&lt;="&amp;Настройки!$B$5-1)-$F1004)))</f>
        <v/>
      </c>
      <c r="H1004" s="54">
        <f>IF($B1004="","",IF(AND($D1004&gt;=Настройки!$B$5,$D1004&lt;=Настройки!$B$6),$E1004,0))</f>
        <v/>
      </c>
      <c r="I1004" s="54">
        <f>IF($B1004="","",$G1004+$H1004-$J1004)</f>
        <v/>
      </c>
      <c r="J1004" s="54">
        <f>IF($B1004="","",MAX(0,$E1004-MAX(0,SUMIFS(Тех_Движение!$G$2:$G$5111,Тех_Движение!$D$2:$D$5111,$C1004,Тех_Движение!$B$2:$B$5111,"&lt;="&amp;Настройки!$B$6)-$F1004)))</f>
        <v/>
      </c>
      <c r="K1004" s="54">
        <f>IF(OR($B1004="",K$3&lt;$D1004+Настройки!$B$7),0,MAX(0,$E1004-MAX(0,SUMIFS(Тех_Движение!$G$2:$G$5111,Тех_Движение!$D$2:$D$5111,$C1004,Тех_Движение!$B$2:$B$5111,"&lt;="&amp;K$3)-$F1004)))</f>
        <v/>
      </c>
      <c r="L1004" s="54">
        <f>IF(OR($B1004="",L$3&lt;$D1004+Настройки!$B$7),0,MAX(0,$E1004-MAX(0,SUMIFS(Тех_Движение!$G$2:$G$5111,Тех_Движение!$D$2:$D$5111,$C1004,Тех_Движение!$B$2:$B$5111,"&lt;="&amp;L$3)-$F1004)))</f>
        <v/>
      </c>
      <c r="M1004" s="54">
        <f>IF(OR($B1004="",M$3&lt;$D1004+Настройки!$B$7),0,MAX(0,$E1004-MAX(0,SUMIFS(Тех_Движение!$G$2:$G$5111,Тех_Движение!$D$2:$D$5111,$C1004,Тех_Движение!$B$2:$B$5111,"&lt;="&amp;M$3)-$F1004)))</f>
        <v/>
      </c>
      <c r="N1004" s="54">
        <f>IF(OR($B1004="",N$3&lt;$D1004+Настройки!$B$7),0,MAX(0,$E1004-MAX(0,SUMIFS(Тех_Движение!$G$2:$G$5111,Тех_Движение!$D$2:$D$5111,$C1004,Тех_Движение!$B$2:$B$5111,"&lt;="&amp;N$3)-$F1004)))</f>
        <v/>
      </c>
      <c r="O1004" s="54">
        <f>IF(OR($B1004="",O$3&lt;$D1004+Настройки!$B$7),0,MAX(0,$E1004-MAX(0,SUMIFS(Тех_Движение!$G$2:$G$5111,Тех_Движение!$D$2:$D$5111,$C1004,Тех_Движение!$B$2:$B$5111,"&lt;="&amp;O$3)-$F1004)))</f>
        <v/>
      </c>
      <c r="P1004" s="54">
        <f>IF(OR($B1004="",P$3&lt;$D1004+Настройки!$B$7),0,MAX(0,$E1004-MAX(0,SUMIFS(Тех_Движение!$G$2:$G$5111,Тех_Движение!$D$2:$D$5111,$C1004,Тех_Движение!$B$2:$B$5111,"&lt;="&amp;P$3)-$F1004)))</f>
        <v/>
      </c>
      <c r="Q1004" s="54">
        <f>IF(OR($B1004="",Q$3&lt;$D1004+Настройки!$B$7),0,MAX(0,$E1004-MAX(0,SUMIFS(Тех_Движение!$G$2:$G$5111,Тех_Движение!$D$2:$D$5111,$C1004,Тех_Движение!$B$2:$B$5111,"&lt;="&amp;Q$3)-$F1004)))</f>
        <v/>
      </c>
      <c r="R1004" s="54">
        <f>IF($B1004="","",SUM($K1004:$Q1004))</f>
        <v/>
      </c>
      <c r="S1004" s="56">
        <f>IF($B1004="","",VLOOKUP($C1004,Настройки!$A$11:$L$17,9,FALSE))</f>
        <v/>
      </c>
      <c r="T1004" s="56">
        <f>IF($B1004="","",$R1004*$S1004)</f>
        <v/>
      </c>
    </row>
    <row r="1005">
      <c r="A1005" s="20">
        <f>Тех_Движение!$A$1002</f>
        <v/>
      </c>
      <c r="B1005" s="20">
        <f>IF(Тех_Движение!$F$1002&gt;0,Тех_Движение!$I$1002,"")</f>
        <v/>
      </c>
      <c r="C1005" s="20">
        <f>IF($B1005="","",Тех_Движение!$D$1002)</f>
        <v/>
      </c>
      <c r="D1005" s="42">
        <f>IF($B1005="","",Тех_Движение!$B$1002)</f>
        <v/>
      </c>
      <c r="E1005" s="54">
        <f>IF($B1005="","",Тех_Движение!$F$1002)</f>
        <v/>
      </c>
      <c r="F1005" s="54">
        <f>IF($B1005="","",SUMIFS($E$5:$E1004,$C$5:$C1004,$C1005))</f>
        <v/>
      </c>
      <c r="G1005" s="54">
        <f>IF($B1005="","",MAX(0,$E1005-MAX(0,SUMIFS(Тех_Движение!$G$2:$G$5111,Тех_Движение!$D$2:$D$5111,$C1005,Тех_Движение!$B$2:$B$5111,"&lt;="&amp;Настройки!$B$5-1)-$F1005)))</f>
        <v/>
      </c>
      <c r="H1005" s="54">
        <f>IF($B1005="","",IF(AND($D1005&gt;=Настройки!$B$5,$D1005&lt;=Настройки!$B$6),$E1005,0))</f>
        <v/>
      </c>
      <c r="I1005" s="54">
        <f>IF($B1005="","",$G1005+$H1005-$J1005)</f>
        <v/>
      </c>
      <c r="J1005" s="54">
        <f>IF($B1005="","",MAX(0,$E1005-MAX(0,SUMIFS(Тех_Движение!$G$2:$G$5111,Тех_Движение!$D$2:$D$5111,$C1005,Тех_Движение!$B$2:$B$5111,"&lt;="&amp;Настройки!$B$6)-$F1005)))</f>
        <v/>
      </c>
      <c r="K1005" s="54">
        <f>IF(OR($B1005="",K$3&lt;$D1005+Настройки!$B$7),0,MAX(0,$E1005-MAX(0,SUMIFS(Тех_Движение!$G$2:$G$5111,Тех_Движение!$D$2:$D$5111,$C1005,Тех_Движение!$B$2:$B$5111,"&lt;="&amp;K$3)-$F1005)))</f>
        <v/>
      </c>
      <c r="L1005" s="54">
        <f>IF(OR($B1005="",L$3&lt;$D1005+Настройки!$B$7),0,MAX(0,$E1005-MAX(0,SUMIFS(Тех_Движение!$G$2:$G$5111,Тех_Движение!$D$2:$D$5111,$C1005,Тех_Движение!$B$2:$B$5111,"&lt;="&amp;L$3)-$F1005)))</f>
        <v/>
      </c>
      <c r="M1005" s="54">
        <f>IF(OR($B1005="",M$3&lt;$D1005+Настройки!$B$7),0,MAX(0,$E1005-MAX(0,SUMIFS(Тех_Движение!$G$2:$G$5111,Тех_Движение!$D$2:$D$5111,$C1005,Тех_Движение!$B$2:$B$5111,"&lt;="&amp;M$3)-$F1005)))</f>
        <v/>
      </c>
      <c r="N1005" s="54">
        <f>IF(OR($B1005="",N$3&lt;$D1005+Настройки!$B$7),0,MAX(0,$E1005-MAX(0,SUMIFS(Тех_Движение!$G$2:$G$5111,Тех_Движение!$D$2:$D$5111,$C1005,Тех_Движение!$B$2:$B$5111,"&lt;="&amp;N$3)-$F1005)))</f>
        <v/>
      </c>
      <c r="O1005" s="54">
        <f>IF(OR($B1005="",O$3&lt;$D1005+Настройки!$B$7),0,MAX(0,$E1005-MAX(0,SUMIFS(Тех_Движение!$G$2:$G$5111,Тех_Движение!$D$2:$D$5111,$C1005,Тех_Движение!$B$2:$B$5111,"&lt;="&amp;O$3)-$F1005)))</f>
        <v/>
      </c>
      <c r="P1005" s="54">
        <f>IF(OR($B1005="",P$3&lt;$D1005+Настройки!$B$7),0,MAX(0,$E1005-MAX(0,SUMIFS(Тех_Движение!$G$2:$G$5111,Тех_Движение!$D$2:$D$5111,$C1005,Тех_Движение!$B$2:$B$5111,"&lt;="&amp;P$3)-$F1005)))</f>
        <v/>
      </c>
      <c r="Q1005" s="54">
        <f>IF(OR($B1005="",Q$3&lt;$D1005+Настройки!$B$7),0,MAX(0,$E1005-MAX(0,SUMIFS(Тех_Движение!$G$2:$G$5111,Тех_Движение!$D$2:$D$5111,$C1005,Тех_Движение!$B$2:$B$5111,"&lt;="&amp;Q$3)-$F1005)))</f>
        <v/>
      </c>
      <c r="R1005" s="54">
        <f>IF($B1005="","",SUM($K1005:$Q1005))</f>
        <v/>
      </c>
      <c r="S1005" s="56">
        <f>IF($B1005="","",VLOOKUP($C1005,Настройки!$A$11:$L$17,9,FALSE))</f>
        <v/>
      </c>
      <c r="T1005" s="56">
        <f>IF($B1005="","",$R1005*$S1005)</f>
        <v/>
      </c>
    </row>
    <row r="1006">
      <c r="A1006" s="20">
        <f>Тех_Движение!$A$1003</f>
        <v/>
      </c>
      <c r="B1006" s="20">
        <f>IF(Тех_Движение!$F$1003&gt;0,Тех_Движение!$I$1003,"")</f>
        <v/>
      </c>
      <c r="C1006" s="20">
        <f>IF($B1006="","",Тех_Движение!$D$1003)</f>
        <v/>
      </c>
      <c r="D1006" s="42">
        <f>IF($B1006="","",Тех_Движение!$B$1003)</f>
        <v/>
      </c>
      <c r="E1006" s="54">
        <f>IF($B1006="","",Тех_Движение!$F$1003)</f>
        <v/>
      </c>
      <c r="F1006" s="54">
        <f>IF($B1006="","",SUMIFS($E$5:$E1005,$C$5:$C1005,$C1006))</f>
        <v/>
      </c>
      <c r="G1006" s="54">
        <f>IF($B1006="","",MAX(0,$E1006-MAX(0,SUMIFS(Тех_Движение!$G$2:$G$5111,Тех_Движение!$D$2:$D$5111,$C1006,Тех_Движение!$B$2:$B$5111,"&lt;="&amp;Настройки!$B$5-1)-$F1006)))</f>
        <v/>
      </c>
      <c r="H1006" s="54">
        <f>IF($B1006="","",IF(AND($D1006&gt;=Настройки!$B$5,$D1006&lt;=Настройки!$B$6),$E1006,0))</f>
        <v/>
      </c>
      <c r="I1006" s="54">
        <f>IF($B1006="","",$G1006+$H1006-$J1006)</f>
        <v/>
      </c>
      <c r="J1006" s="54">
        <f>IF($B1006="","",MAX(0,$E1006-MAX(0,SUMIFS(Тех_Движение!$G$2:$G$5111,Тех_Движение!$D$2:$D$5111,$C1006,Тех_Движение!$B$2:$B$5111,"&lt;="&amp;Настройки!$B$6)-$F1006)))</f>
        <v/>
      </c>
      <c r="K1006" s="54">
        <f>IF(OR($B1006="",K$3&lt;$D1006+Настройки!$B$7),0,MAX(0,$E1006-MAX(0,SUMIFS(Тех_Движение!$G$2:$G$5111,Тех_Движение!$D$2:$D$5111,$C1006,Тех_Движение!$B$2:$B$5111,"&lt;="&amp;K$3)-$F1006)))</f>
        <v/>
      </c>
      <c r="L1006" s="54">
        <f>IF(OR($B1006="",L$3&lt;$D1006+Настройки!$B$7),0,MAX(0,$E1006-MAX(0,SUMIFS(Тех_Движение!$G$2:$G$5111,Тех_Движение!$D$2:$D$5111,$C1006,Тех_Движение!$B$2:$B$5111,"&lt;="&amp;L$3)-$F1006)))</f>
        <v/>
      </c>
      <c r="M1006" s="54">
        <f>IF(OR($B1006="",M$3&lt;$D1006+Настройки!$B$7),0,MAX(0,$E1006-MAX(0,SUMIFS(Тех_Движение!$G$2:$G$5111,Тех_Движение!$D$2:$D$5111,$C1006,Тех_Движение!$B$2:$B$5111,"&lt;="&amp;M$3)-$F1006)))</f>
        <v/>
      </c>
      <c r="N1006" s="54">
        <f>IF(OR($B1006="",N$3&lt;$D1006+Настройки!$B$7),0,MAX(0,$E1006-MAX(0,SUMIFS(Тех_Движение!$G$2:$G$5111,Тех_Движение!$D$2:$D$5111,$C1006,Тех_Движение!$B$2:$B$5111,"&lt;="&amp;N$3)-$F1006)))</f>
        <v/>
      </c>
      <c r="O1006" s="54">
        <f>IF(OR($B1006="",O$3&lt;$D1006+Настройки!$B$7),0,MAX(0,$E1006-MAX(0,SUMIFS(Тех_Движение!$G$2:$G$5111,Тех_Движение!$D$2:$D$5111,$C1006,Тех_Движение!$B$2:$B$5111,"&lt;="&amp;O$3)-$F1006)))</f>
        <v/>
      </c>
      <c r="P1006" s="54">
        <f>IF(OR($B1006="",P$3&lt;$D1006+Настройки!$B$7),0,MAX(0,$E1006-MAX(0,SUMIFS(Тех_Движение!$G$2:$G$5111,Тех_Движение!$D$2:$D$5111,$C1006,Тех_Движение!$B$2:$B$5111,"&lt;="&amp;P$3)-$F1006)))</f>
        <v/>
      </c>
      <c r="Q1006" s="54">
        <f>IF(OR($B1006="",Q$3&lt;$D1006+Настройки!$B$7),0,MAX(0,$E1006-MAX(0,SUMIFS(Тех_Движение!$G$2:$G$5111,Тех_Движение!$D$2:$D$5111,$C1006,Тех_Движение!$B$2:$B$5111,"&lt;="&amp;Q$3)-$F1006)))</f>
        <v/>
      </c>
      <c r="R1006" s="54">
        <f>IF($B1006="","",SUM($K1006:$Q1006))</f>
        <v/>
      </c>
      <c r="S1006" s="56">
        <f>IF($B1006="","",VLOOKUP($C1006,Настройки!$A$11:$L$17,9,FALSE))</f>
        <v/>
      </c>
      <c r="T1006" s="56">
        <f>IF($B1006="","",$R1006*$S1006)</f>
        <v/>
      </c>
    </row>
    <row r="1007">
      <c r="A1007" s="20">
        <f>Тех_Движение!$A$1004</f>
        <v/>
      </c>
      <c r="B1007" s="20">
        <f>IF(Тех_Движение!$F$1004&gt;0,Тех_Движение!$I$1004,"")</f>
        <v/>
      </c>
      <c r="C1007" s="20">
        <f>IF($B1007="","",Тех_Движение!$D$1004)</f>
        <v/>
      </c>
      <c r="D1007" s="42">
        <f>IF($B1007="","",Тех_Движение!$B$1004)</f>
        <v/>
      </c>
      <c r="E1007" s="54">
        <f>IF($B1007="","",Тех_Движение!$F$1004)</f>
        <v/>
      </c>
      <c r="F1007" s="54">
        <f>IF($B1007="","",SUMIFS($E$5:$E1006,$C$5:$C1006,$C1007))</f>
        <v/>
      </c>
      <c r="G1007" s="54">
        <f>IF($B1007="","",MAX(0,$E1007-MAX(0,SUMIFS(Тех_Движение!$G$2:$G$5111,Тех_Движение!$D$2:$D$5111,$C1007,Тех_Движение!$B$2:$B$5111,"&lt;="&amp;Настройки!$B$5-1)-$F1007)))</f>
        <v/>
      </c>
      <c r="H1007" s="54">
        <f>IF($B1007="","",IF(AND($D1007&gt;=Настройки!$B$5,$D1007&lt;=Настройки!$B$6),$E1007,0))</f>
        <v/>
      </c>
      <c r="I1007" s="54">
        <f>IF($B1007="","",$G1007+$H1007-$J1007)</f>
        <v/>
      </c>
      <c r="J1007" s="54">
        <f>IF($B1007="","",MAX(0,$E1007-MAX(0,SUMIFS(Тех_Движение!$G$2:$G$5111,Тех_Движение!$D$2:$D$5111,$C1007,Тех_Движение!$B$2:$B$5111,"&lt;="&amp;Настройки!$B$6)-$F1007)))</f>
        <v/>
      </c>
      <c r="K1007" s="54">
        <f>IF(OR($B1007="",K$3&lt;$D1007+Настройки!$B$7),0,MAX(0,$E1007-MAX(0,SUMIFS(Тех_Движение!$G$2:$G$5111,Тех_Движение!$D$2:$D$5111,$C1007,Тех_Движение!$B$2:$B$5111,"&lt;="&amp;K$3)-$F1007)))</f>
        <v/>
      </c>
      <c r="L1007" s="54">
        <f>IF(OR($B1007="",L$3&lt;$D1007+Настройки!$B$7),0,MAX(0,$E1007-MAX(0,SUMIFS(Тех_Движение!$G$2:$G$5111,Тех_Движение!$D$2:$D$5111,$C1007,Тех_Движение!$B$2:$B$5111,"&lt;="&amp;L$3)-$F1007)))</f>
        <v/>
      </c>
      <c r="M1007" s="54">
        <f>IF(OR($B1007="",M$3&lt;$D1007+Настройки!$B$7),0,MAX(0,$E1007-MAX(0,SUMIFS(Тех_Движение!$G$2:$G$5111,Тех_Движение!$D$2:$D$5111,$C1007,Тех_Движение!$B$2:$B$5111,"&lt;="&amp;M$3)-$F1007)))</f>
        <v/>
      </c>
      <c r="N1007" s="54">
        <f>IF(OR($B1007="",N$3&lt;$D1007+Настройки!$B$7),0,MAX(0,$E1007-MAX(0,SUMIFS(Тех_Движение!$G$2:$G$5111,Тех_Движение!$D$2:$D$5111,$C1007,Тех_Движение!$B$2:$B$5111,"&lt;="&amp;N$3)-$F1007)))</f>
        <v/>
      </c>
      <c r="O1007" s="54">
        <f>IF(OR($B1007="",O$3&lt;$D1007+Настройки!$B$7),0,MAX(0,$E1007-MAX(0,SUMIFS(Тех_Движение!$G$2:$G$5111,Тех_Движение!$D$2:$D$5111,$C1007,Тех_Движение!$B$2:$B$5111,"&lt;="&amp;O$3)-$F1007)))</f>
        <v/>
      </c>
      <c r="P1007" s="54">
        <f>IF(OR($B1007="",P$3&lt;$D1007+Настройки!$B$7),0,MAX(0,$E1007-MAX(0,SUMIFS(Тех_Движение!$G$2:$G$5111,Тех_Движение!$D$2:$D$5111,$C1007,Тех_Движение!$B$2:$B$5111,"&lt;="&amp;P$3)-$F1007)))</f>
        <v/>
      </c>
      <c r="Q1007" s="54">
        <f>IF(OR($B1007="",Q$3&lt;$D1007+Настройки!$B$7),0,MAX(0,$E1007-MAX(0,SUMIFS(Тех_Движение!$G$2:$G$5111,Тех_Движение!$D$2:$D$5111,$C1007,Тех_Движение!$B$2:$B$5111,"&lt;="&amp;Q$3)-$F1007)))</f>
        <v/>
      </c>
      <c r="R1007" s="54">
        <f>IF($B1007="","",SUM($K1007:$Q1007))</f>
        <v/>
      </c>
      <c r="S1007" s="56">
        <f>IF($B1007="","",VLOOKUP($C1007,Настройки!$A$11:$L$17,9,FALSE))</f>
        <v/>
      </c>
      <c r="T1007" s="56">
        <f>IF($B1007="","",$R1007*$S1007)</f>
        <v/>
      </c>
    </row>
    <row r="1008">
      <c r="A1008" s="20">
        <f>Тех_Движение!$A$1005</f>
        <v/>
      </c>
      <c r="B1008" s="20">
        <f>IF(Тех_Движение!$F$1005&gt;0,Тех_Движение!$I$1005,"")</f>
        <v/>
      </c>
      <c r="C1008" s="20">
        <f>IF($B1008="","",Тех_Движение!$D$1005)</f>
        <v/>
      </c>
      <c r="D1008" s="42">
        <f>IF($B1008="","",Тех_Движение!$B$1005)</f>
        <v/>
      </c>
      <c r="E1008" s="54">
        <f>IF($B1008="","",Тех_Движение!$F$1005)</f>
        <v/>
      </c>
      <c r="F1008" s="54">
        <f>IF($B1008="","",SUMIFS($E$5:$E1007,$C$5:$C1007,$C1008))</f>
        <v/>
      </c>
      <c r="G1008" s="54">
        <f>IF($B1008="","",MAX(0,$E1008-MAX(0,SUMIFS(Тех_Движение!$G$2:$G$5111,Тех_Движение!$D$2:$D$5111,$C1008,Тех_Движение!$B$2:$B$5111,"&lt;="&amp;Настройки!$B$5-1)-$F1008)))</f>
        <v/>
      </c>
      <c r="H1008" s="54">
        <f>IF($B1008="","",IF(AND($D1008&gt;=Настройки!$B$5,$D1008&lt;=Настройки!$B$6),$E1008,0))</f>
        <v/>
      </c>
      <c r="I1008" s="54">
        <f>IF($B1008="","",$G1008+$H1008-$J1008)</f>
        <v/>
      </c>
      <c r="J1008" s="54">
        <f>IF($B1008="","",MAX(0,$E1008-MAX(0,SUMIFS(Тех_Движение!$G$2:$G$5111,Тех_Движение!$D$2:$D$5111,$C1008,Тех_Движение!$B$2:$B$5111,"&lt;="&amp;Настройки!$B$6)-$F1008)))</f>
        <v/>
      </c>
      <c r="K1008" s="54">
        <f>IF(OR($B1008="",K$3&lt;$D1008+Настройки!$B$7),0,MAX(0,$E1008-MAX(0,SUMIFS(Тех_Движение!$G$2:$G$5111,Тех_Движение!$D$2:$D$5111,$C1008,Тех_Движение!$B$2:$B$5111,"&lt;="&amp;K$3)-$F1008)))</f>
        <v/>
      </c>
      <c r="L1008" s="54">
        <f>IF(OR($B1008="",L$3&lt;$D1008+Настройки!$B$7),0,MAX(0,$E1008-MAX(0,SUMIFS(Тех_Движение!$G$2:$G$5111,Тех_Движение!$D$2:$D$5111,$C1008,Тех_Движение!$B$2:$B$5111,"&lt;="&amp;L$3)-$F1008)))</f>
        <v/>
      </c>
      <c r="M1008" s="54">
        <f>IF(OR($B1008="",M$3&lt;$D1008+Настройки!$B$7),0,MAX(0,$E1008-MAX(0,SUMIFS(Тех_Движение!$G$2:$G$5111,Тех_Движение!$D$2:$D$5111,$C1008,Тех_Движение!$B$2:$B$5111,"&lt;="&amp;M$3)-$F1008)))</f>
        <v/>
      </c>
      <c r="N1008" s="54">
        <f>IF(OR($B1008="",N$3&lt;$D1008+Настройки!$B$7),0,MAX(0,$E1008-MAX(0,SUMIFS(Тех_Движение!$G$2:$G$5111,Тех_Движение!$D$2:$D$5111,$C1008,Тех_Движение!$B$2:$B$5111,"&lt;="&amp;N$3)-$F1008)))</f>
        <v/>
      </c>
      <c r="O1008" s="54">
        <f>IF(OR($B1008="",O$3&lt;$D1008+Настройки!$B$7),0,MAX(0,$E1008-MAX(0,SUMIFS(Тех_Движение!$G$2:$G$5111,Тех_Движение!$D$2:$D$5111,$C1008,Тех_Движение!$B$2:$B$5111,"&lt;="&amp;O$3)-$F1008)))</f>
        <v/>
      </c>
      <c r="P1008" s="54">
        <f>IF(OR($B1008="",P$3&lt;$D1008+Настройки!$B$7),0,MAX(0,$E1008-MAX(0,SUMIFS(Тех_Движение!$G$2:$G$5111,Тех_Движение!$D$2:$D$5111,$C1008,Тех_Движение!$B$2:$B$5111,"&lt;="&amp;P$3)-$F1008)))</f>
        <v/>
      </c>
      <c r="Q1008" s="54">
        <f>IF(OR($B1008="",Q$3&lt;$D1008+Настройки!$B$7),0,MAX(0,$E1008-MAX(0,SUMIFS(Тех_Движение!$G$2:$G$5111,Тех_Движение!$D$2:$D$5111,$C1008,Тех_Движение!$B$2:$B$5111,"&lt;="&amp;Q$3)-$F1008)))</f>
        <v/>
      </c>
      <c r="R1008" s="54">
        <f>IF($B1008="","",SUM($K1008:$Q1008))</f>
        <v/>
      </c>
      <c r="S1008" s="56">
        <f>IF($B1008="","",VLOOKUP($C1008,Настройки!$A$11:$L$17,9,FALSE))</f>
        <v/>
      </c>
      <c r="T1008" s="56">
        <f>IF($B1008="","",$R1008*$S1008)</f>
        <v/>
      </c>
    </row>
    <row r="1009">
      <c r="A1009" s="20">
        <f>Тех_Движение!$A$1006</f>
        <v/>
      </c>
      <c r="B1009" s="20">
        <f>IF(Тех_Движение!$F$1006&gt;0,Тех_Движение!$I$1006,"")</f>
        <v/>
      </c>
      <c r="C1009" s="20">
        <f>IF($B1009="","",Тех_Движение!$D$1006)</f>
        <v/>
      </c>
      <c r="D1009" s="42">
        <f>IF($B1009="","",Тех_Движение!$B$1006)</f>
        <v/>
      </c>
      <c r="E1009" s="54">
        <f>IF($B1009="","",Тех_Движение!$F$1006)</f>
        <v/>
      </c>
      <c r="F1009" s="54">
        <f>IF($B1009="","",SUMIFS($E$5:$E1008,$C$5:$C1008,$C1009))</f>
        <v/>
      </c>
      <c r="G1009" s="54">
        <f>IF($B1009="","",MAX(0,$E1009-MAX(0,SUMIFS(Тех_Движение!$G$2:$G$5111,Тех_Движение!$D$2:$D$5111,$C1009,Тех_Движение!$B$2:$B$5111,"&lt;="&amp;Настройки!$B$5-1)-$F1009)))</f>
        <v/>
      </c>
      <c r="H1009" s="54">
        <f>IF($B1009="","",IF(AND($D1009&gt;=Настройки!$B$5,$D1009&lt;=Настройки!$B$6),$E1009,0))</f>
        <v/>
      </c>
      <c r="I1009" s="54">
        <f>IF($B1009="","",$G1009+$H1009-$J1009)</f>
        <v/>
      </c>
      <c r="J1009" s="54">
        <f>IF($B1009="","",MAX(0,$E1009-MAX(0,SUMIFS(Тех_Движение!$G$2:$G$5111,Тех_Движение!$D$2:$D$5111,$C1009,Тех_Движение!$B$2:$B$5111,"&lt;="&amp;Настройки!$B$6)-$F1009)))</f>
        <v/>
      </c>
      <c r="K1009" s="54">
        <f>IF(OR($B1009="",K$3&lt;$D1009+Настройки!$B$7),0,MAX(0,$E1009-MAX(0,SUMIFS(Тех_Движение!$G$2:$G$5111,Тех_Движение!$D$2:$D$5111,$C1009,Тех_Движение!$B$2:$B$5111,"&lt;="&amp;K$3)-$F1009)))</f>
        <v/>
      </c>
      <c r="L1009" s="54">
        <f>IF(OR($B1009="",L$3&lt;$D1009+Настройки!$B$7),0,MAX(0,$E1009-MAX(0,SUMIFS(Тех_Движение!$G$2:$G$5111,Тех_Движение!$D$2:$D$5111,$C1009,Тех_Движение!$B$2:$B$5111,"&lt;="&amp;L$3)-$F1009)))</f>
        <v/>
      </c>
      <c r="M1009" s="54">
        <f>IF(OR($B1009="",M$3&lt;$D1009+Настройки!$B$7),0,MAX(0,$E1009-MAX(0,SUMIFS(Тех_Движение!$G$2:$G$5111,Тех_Движение!$D$2:$D$5111,$C1009,Тех_Движение!$B$2:$B$5111,"&lt;="&amp;M$3)-$F1009)))</f>
        <v/>
      </c>
      <c r="N1009" s="54">
        <f>IF(OR($B1009="",N$3&lt;$D1009+Настройки!$B$7),0,MAX(0,$E1009-MAX(0,SUMIFS(Тех_Движение!$G$2:$G$5111,Тех_Движение!$D$2:$D$5111,$C1009,Тех_Движение!$B$2:$B$5111,"&lt;="&amp;N$3)-$F1009)))</f>
        <v/>
      </c>
      <c r="O1009" s="54">
        <f>IF(OR($B1009="",O$3&lt;$D1009+Настройки!$B$7),0,MAX(0,$E1009-MAX(0,SUMIFS(Тех_Движение!$G$2:$G$5111,Тех_Движение!$D$2:$D$5111,$C1009,Тех_Движение!$B$2:$B$5111,"&lt;="&amp;O$3)-$F1009)))</f>
        <v/>
      </c>
      <c r="P1009" s="54">
        <f>IF(OR($B1009="",P$3&lt;$D1009+Настройки!$B$7),0,MAX(0,$E1009-MAX(0,SUMIFS(Тех_Движение!$G$2:$G$5111,Тех_Движение!$D$2:$D$5111,$C1009,Тех_Движение!$B$2:$B$5111,"&lt;="&amp;P$3)-$F1009)))</f>
        <v/>
      </c>
      <c r="Q1009" s="54">
        <f>IF(OR($B1009="",Q$3&lt;$D1009+Настройки!$B$7),0,MAX(0,$E1009-MAX(0,SUMIFS(Тех_Движение!$G$2:$G$5111,Тех_Движение!$D$2:$D$5111,$C1009,Тех_Движение!$B$2:$B$5111,"&lt;="&amp;Q$3)-$F1009)))</f>
        <v/>
      </c>
      <c r="R1009" s="54">
        <f>IF($B1009="","",SUM($K1009:$Q1009))</f>
        <v/>
      </c>
      <c r="S1009" s="56">
        <f>IF($B1009="","",VLOOKUP($C1009,Настройки!$A$11:$L$17,9,FALSE))</f>
        <v/>
      </c>
      <c r="T1009" s="56">
        <f>IF($B1009="","",$R1009*$S1009)</f>
        <v/>
      </c>
    </row>
    <row r="1010">
      <c r="A1010" s="20">
        <f>Тех_Движение!$A$1007</f>
        <v/>
      </c>
      <c r="B1010" s="20">
        <f>IF(Тех_Движение!$F$1007&gt;0,Тех_Движение!$I$1007,"")</f>
        <v/>
      </c>
      <c r="C1010" s="20">
        <f>IF($B1010="","",Тех_Движение!$D$1007)</f>
        <v/>
      </c>
      <c r="D1010" s="42">
        <f>IF($B1010="","",Тех_Движение!$B$1007)</f>
        <v/>
      </c>
      <c r="E1010" s="54">
        <f>IF($B1010="","",Тех_Движение!$F$1007)</f>
        <v/>
      </c>
      <c r="F1010" s="54">
        <f>IF($B1010="","",SUMIFS($E$5:$E1009,$C$5:$C1009,$C1010))</f>
        <v/>
      </c>
      <c r="G1010" s="54">
        <f>IF($B1010="","",MAX(0,$E1010-MAX(0,SUMIFS(Тех_Движение!$G$2:$G$5111,Тех_Движение!$D$2:$D$5111,$C1010,Тех_Движение!$B$2:$B$5111,"&lt;="&amp;Настройки!$B$5-1)-$F1010)))</f>
        <v/>
      </c>
      <c r="H1010" s="54">
        <f>IF($B1010="","",IF(AND($D1010&gt;=Настройки!$B$5,$D1010&lt;=Настройки!$B$6),$E1010,0))</f>
        <v/>
      </c>
      <c r="I1010" s="54">
        <f>IF($B1010="","",$G1010+$H1010-$J1010)</f>
        <v/>
      </c>
      <c r="J1010" s="54">
        <f>IF($B1010="","",MAX(0,$E1010-MAX(0,SUMIFS(Тех_Движение!$G$2:$G$5111,Тех_Движение!$D$2:$D$5111,$C1010,Тех_Движение!$B$2:$B$5111,"&lt;="&amp;Настройки!$B$6)-$F1010)))</f>
        <v/>
      </c>
      <c r="K1010" s="54">
        <f>IF(OR($B1010="",K$3&lt;$D1010+Настройки!$B$7),0,MAX(0,$E1010-MAX(0,SUMIFS(Тех_Движение!$G$2:$G$5111,Тех_Движение!$D$2:$D$5111,$C1010,Тех_Движение!$B$2:$B$5111,"&lt;="&amp;K$3)-$F1010)))</f>
        <v/>
      </c>
      <c r="L1010" s="54">
        <f>IF(OR($B1010="",L$3&lt;$D1010+Настройки!$B$7),0,MAX(0,$E1010-MAX(0,SUMIFS(Тех_Движение!$G$2:$G$5111,Тех_Движение!$D$2:$D$5111,$C1010,Тех_Движение!$B$2:$B$5111,"&lt;="&amp;L$3)-$F1010)))</f>
        <v/>
      </c>
      <c r="M1010" s="54">
        <f>IF(OR($B1010="",M$3&lt;$D1010+Настройки!$B$7),0,MAX(0,$E1010-MAX(0,SUMIFS(Тех_Движение!$G$2:$G$5111,Тех_Движение!$D$2:$D$5111,$C1010,Тех_Движение!$B$2:$B$5111,"&lt;="&amp;M$3)-$F1010)))</f>
        <v/>
      </c>
      <c r="N1010" s="54">
        <f>IF(OR($B1010="",N$3&lt;$D1010+Настройки!$B$7),0,MAX(0,$E1010-MAX(0,SUMIFS(Тех_Движение!$G$2:$G$5111,Тех_Движение!$D$2:$D$5111,$C1010,Тех_Движение!$B$2:$B$5111,"&lt;="&amp;N$3)-$F1010)))</f>
        <v/>
      </c>
      <c r="O1010" s="54">
        <f>IF(OR($B1010="",O$3&lt;$D1010+Настройки!$B$7),0,MAX(0,$E1010-MAX(0,SUMIFS(Тех_Движение!$G$2:$G$5111,Тех_Движение!$D$2:$D$5111,$C1010,Тех_Движение!$B$2:$B$5111,"&lt;="&amp;O$3)-$F1010)))</f>
        <v/>
      </c>
      <c r="P1010" s="54">
        <f>IF(OR($B1010="",P$3&lt;$D1010+Настройки!$B$7),0,MAX(0,$E1010-MAX(0,SUMIFS(Тех_Движение!$G$2:$G$5111,Тех_Движение!$D$2:$D$5111,$C1010,Тех_Движение!$B$2:$B$5111,"&lt;="&amp;P$3)-$F1010)))</f>
        <v/>
      </c>
      <c r="Q1010" s="54">
        <f>IF(OR($B1010="",Q$3&lt;$D1010+Настройки!$B$7),0,MAX(0,$E1010-MAX(0,SUMIFS(Тех_Движение!$G$2:$G$5111,Тех_Движение!$D$2:$D$5111,$C1010,Тех_Движение!$B$2:$B$5111,"&lt;="&amp;Q$3)-$F1010)))</f>
        <v/>
      </c>
      <c r="R1010" s="54">
        <f>IF($B1010="","",SUM($K1010:$Q1010))</f>
        <v/>
      </c>
      <c r="S1010" s="56">
        <f>IF($B1010="","",VLOOKUP($C1010,Настройки!$A$11:$L$17,9,FALSE))</f>
        <v/>
      </c>
      <c r="T1010" s="56">
        <f>IF($B1010="","",$R1010*$S1010)</f>
        <v/>
      </c>
    </row>
    <row r="1011">
      <c r="A1011" s="20">
        <f>Тех_Движение!$A$1008</f>
        <v/>
      </c>
      <c r="B1011" s="20">
        <f>IF(Тех_Движение!$F$1008&gt;0,Тех_Движение!$I$1008,"")</f>
        <v/>
      </c>
      <c r="C1011" s="20">
        <f>IF($B1011="","",Тех_Движение!$D$1008)</f>
        <v/>
      </c>
      <c r="D1011" s="42">
        <f>IF($B1011="","",Тех_Движение!$B$1008)</f>
        <v/>
      </c>
      <c r="E1011" s="54">
        <f>IF($B1011="","",Тех_Движение!$F$1008)</f>
        <v/>
      </c>
      <c r="F1011" s="54">
        <f>IF($B1011="","",SUMIFS($E$5:$E1010,$C$5:$C1010,$C1011))</f>
        <v/>
      </c>
      <c r="G1011" s="54">
        <f>IF($B1011="","",MAX(0,$E1011-MAX(0,SUMIFS(Тех_Движение!$G$2:$G$5111,Тех_Движение!$D$2:$D$5111,$C1011,Тех_Движение!$B$2:$B$5111,"&lt;="&amp;Настройки!$B$5-1)-$F1011)))</f>
        <v/>
      </c>
      <c r="H1011" s="54">
        <f>IF($B1011="","",IF(AND($D1011&gt;=Настройки!$B$5,$D1011&lt;=Настройки!$B$6),$E1011,0))</f>
        <v/>
      </c>
      <c r="I1011" s="54">
        <f>IF($B1011="","",$G1011+$H1011-$J1011)</f>
        <v/>
      </c>
      <c r="J1011" s="54">
        <f>IF($B1011="","",MAX(0,$E1011-MAX(0,SUMIFS(Тех_Движение!$G$2:$G$5111,Тех_Движение!$D$2:$D$5111,$C1011,Тех_Движение!$B$2:$B$5111,"&lt;="&amp;Настройки!$B$6)-$F1011)))</f>
        <v/>
      </c>
      <c r="K1011" s="54">
        <f>IF(OR($B1011="",K$3&lt;$D1011+Настройки!$B$7),0,MAX(0,$E1011-MAX(0,SUMIFS(Тех_Движение!$G$2:$G$5111,Тех_Движение!$D$2:$D$5111,$C1011,Тех_Движение!$B$2:$B$5111,"&lt;="&amp;K$3)-$F1011)))</f>
        <v/>
      </c>
      <c r="L1011" s="54">
        <f>IF(OR($B1011="",L$3&lt;$D1011+Настройки!$B$7),0,MAX(0,$E1011-MAX(0,SUMIFS(Тех_Движение!$G$2:$G$5111,Тех_Движение!$D$2:$D$5111,$C1011,Тех_Движение!$B$2:$B$5111,"&lt;="&amp;L$3)-$F1011)))</f>
        <v/>
      </c>
      <c r="M1011" s="54">
        <f>IF(OR($B1011="",M$3&lt;$D1011+Настройки!$B$7),0,MAX(0,$E1011-MAX(0,SUMIFS(Тех_Движение!$G$2:$G$5111,Тех_Движение!$D$2:$D$5111,$C1011,Тех_Движение!$B$2:$B$5111,"&lt;="&amp;M$3)-$F1011)))</f>
        <v/>
      </c>
      <c r="N1011" s="54">
        <f>IF(OR($B1011="",N$3&lt;$D1011+Настройки!$B$7),0,MAX(0,$E1011-MAX(0,SUMIFS(Тех_Движение!$G$2:$G$5111,Тех_Движение!$D$2:$D$5111,$C1011,Тех_Движение!$B$2:$B$5111,"&lt;="&amp;N$3)-$F1011)))</f>
        <v/>
      </c>
      <c r="O1011" s="54">
        <f>IF(OR($B1011="",O$3&lt;$D1011+Настройки!$B$7),0,MAX(0,$E1011-MAX(0,SUMIFS(Тех_Движение!$G$2:$G$5111,Тех_Движение!$D$2:$D$5111,$C1011,Тех_Движение!$B$2:$B$5111,"&lt;="&amp;O$3)-$F1011)))</f>
        <v/>
      </c>
      <c r="P1011" s="54">
        <f>IF(OR($B1011="",P$3&lt;$D1011+Настройки!$B$7),0,MAX(0,$E1011-MAX(0,SUMIFS(Тех_Движение!$G$2:$G$5111,Тех_Движение!$D$2:$D$5111,$C1011,Тех_Движение!$B$2:$B$5111,"&lt;="&amp;P$3)-$F1011)))</f>
        <v/>
      </c>
      <c r="Q1011" s="54">
        <f>IF(OR($B1011="",Q$3&lt;$D1011+Настройки!$B$7),0,MAX(0,$E1011-MAX(0,SUMIFS(Тех_Движение!$G$2:$G$5111,Тех_Движение!$D$2:$D$5111,$C1011,Тех_Движение!$B$2:$B$5111,"&lt;="&amp;Q$3)-$F1011)))</f>
        <v/>
      </c>
      <c r="R1011" s="54">
        <f>IF($B1011="","",SUM($K1011:$Q1011))</f>
        <v/>
      </c>
      <c r="S1011" s="56">
        <f>IF($B1011="","",VLOOKUP($C1011,Настройки!$A$11:$L$17,9,FALSE))</f>
        <v/>
      </c>
      <c r="T1011" s="56">
        <f>IF($B1011="","",$R1011*$S1011)</f>
        <v/>
      </c>
    </row>
    <row r="1012">
      <c r="A1012" s="20">
        <f>Тех_Движение!$A$1009</f>
        <v/>
      </c>
      <c r="B1012" s="20">
        <f>IF(Тех_Движение!$F$1009&gt;0,Тех_Движение!$I$1009,"")</f>
        <v/>
      </c>
      <c r="C1012" s="20">
        <f>IF($B1012="","",Тех_Движение!$D$1009)</f>
        <v/>
      </c>
      <c r="D1012" s="42">
        <f>IF($B1012="","",Тех_Движение!$B$1009)</f>
        <v/>
      </c>
      <c r="E1012" s="54">
        <f>IF($B1012="","",Тех_Движение!$F$1009)</f>
        <v/>
      </c>
      <c r="F1012" s="54">
        <f>IF($B1012="","",SUMIFS($E$5:$E1011,$C$5:$C1011,$C1012))</f>
        <v/>
      </c>
      <c r="G1012" s="54">
        <f>IF($B1012="","",MAX(0,$E1012-MAX(0,SUMIFS(Тех_Движение!$G$2:$G$5111,Тех_Движение!$D$2:$D$5111,$C1012,Тех_Движение!$B$2:$B$5111,"&lt;="&amp;Настройки!$B$5-1)-$F1012)))</f>
        <v/>
      </c>
      <c r="H1012" s="54">
        <f>IF($B1012="","",IF(AND($D1012&gt;=Настройки!$B$5,$D1012&lt;=Настройки!$B$6),$E1012,0))</f>
        <v/>
      </c>
      <c r="I1012" s="54">
        <f>IF($B1012="","",$G1012+$H1012-$J1012)</f>
        <v/>
      </c>
      <c r="J1012" s="54">
        <f>IF($B1012="","",MAX(0,$E1012-MAX(0,SUMIFS(Тех_Движение!$G$2:$G$5111,Тех_Движение!$D$2:$D$5111,$C1012,Тех_Движение!$B$2:$B$5111,"&lt;="&amp;Настройки!$B$6)-$F1012)))</f>
        <v/>
      </c>
      <c r="K1012" s="54">
        <f>IF(OR($B1012="",K$3&lt;$D1012+Настройки!$B$7),0,MAX(0,$E1012-MAX(0,SUMIFS(Тех_Движение!$G$2:$G$5111,Тех_Движение!$D$2:$D$5111,$C1012,Тех_Движение!$B$2:$B$5111,"&lt;="&amp;K$3)-$F1012)))</f>
        <v/>
      </c>
      <c r="L1012" s="54">
        <f>IF(OR($B1012="",L$3&lt;$D1012+Настройки!$B$7),0,MAX(0,$E1012-MAX(0,SUMIFS(Тех_Движение!$G$2:$G$5111,Тех_Движение!$D$2:$D$5111,$C1012,Тех_Движение!$B$2:$B$5111,"&lt;="&amp;L$3)-$F1012)))</f>
        <v/>
      </c>
      <c r="M1012" s="54">
        <f>IF(OR($B1012="",M$3&lt;$D1012+Настройки!$B$7),0,MAX(0,$E1012-MAX(0,SUMIFS(Тех_Движение!$G$2:$G$5111,Тех_Движение!$D$2:$D$5111,$C1012,Тех_Движение!$B$2:$B$5111,"&lt;="&amp;M$3)-$F1012)))</f>
        <v/>
      </c>
      <c r="N1012" s="54">
        <f>IF(OR($B1012="",N$3&lt;$D1012+Настройки!$B$7),0,MAX(0,$E1012-MAX(0,SUMIFS(Тех_Движение!$G$2:$G$5111,Тех_Движение!$D$2:$D$5111,$C1012,Тех_Движение!$B$2:$B$5111,"&lt;="&amp;N$3)-$F1012)))</f>
        <v/>
      </c>
      <c r="O1012" s="54">
        <f>IF(OR($B1012="",O$3&lt;$D1012+Настройки!$B$7),0,MAX(0,$E1012-MAX(0,SUMIFS(Тех_Движение!$G$2:$G$5111,Тех_Движение!$D$2:$D$5111,$C1012,Тех_Движение!$B$2:$B$5111,"&lt;="&amp;O$3)-$F1012)))</f>
        <v/>
      </c>
      <c r="P1012" s="54">
        <f>IF(OR($B1012="",P$3&lt;$D1012+Настройки!$B$7),0,MAX(0,$E1012-MAX(0,SUMIFS(Тех_Движение!$G$2:$G$5111,Тех_Движение!$D$2:$D$5111,$C1012,Тех_Движение!$B$2:$B$5111,"&lt;="&amp;P$3)-$F1012)))</f>
        <v/>
      </c>
      <c r="Q1012" s="54">
        <f>IF(OR($B1012="",Q$3&lt;$D1012+Настройки!$B$7),0,MAX(0,$E1012-MAX(0,SUMIFS(Тех_Движение!$G$2:$G$5111,Тех_Движение!$D$2:$D$5111,$C1012,Тех_Движение!$B$2:$B$5111,"&lt;="&amp;Q$3)-$F1012)))</f>
        <v/>
      </c>
      <c r="R1012" s="54">
        <f>IF($B1012="","",SUM($K1012:$Q1012))</f>
        <v/>
      </c>
      <c r="S1012" s="56">
        <f>IF($B1012="","",VLOOKUP($C1012,Настройки!$A$11:$L$17,9,FALSE))</f>
        <v/>
      </c>
      <c r="T1012" s="56">
        <f>IF($B1012="","",$R1012*$S1012)</f>
        <v/>
      </c>
    </row>
    <row r="1013">
      <c r="A1013" s="20">
        <f>Тех_Движение!$A$1010</f>
        <v/>
      </c>
      <c r="B1013" s="20">
        <f>IF(Тех_Движение!$F$1010&gt;0,Тех_Движение!$I$1010,"")</f>
        <v/>
      </c>
      <c r="C1013" s="20">
        <f>IF($B1013="","",Тех_Движение!$D$1010)</f>
        <v/>
      </c>
      <c r="D1013" s="42">
        <f>IF($B1013="","",Тех_Движение!$B$1010)</f>
        <v/>
      </c>
      <c r="E1013" s="54">
        <f>IF($B1013="","",Тех_Движение!$F$1010)</f>
        <v/>
      </c>
      <c r="F1013" s="54">
        <f>IF($B1013="","",SUMIFS($E$5:$E1012,$C$5:$C1012,$C1013))</f>
        <v/>
      </c>
      <c r="G1013" s="54">
        <f>IF($B1013="","",MAX(0,$E1013-MAX(0,SUMIFS(Тех_Движение!$G$2:$G$5111,Тех_Движение!$D$2:$D$5111,$C1013,Тех_Движение!$B$2:$B$5111,"&lt;="&amp;Настройки!$B$5-1)-$F1013)))</f>
        <v/>
      </c>
      <c r="H1013" s="54">
        <f>IF($B1013="","",IF(AND($D1013&gt;=Настройки!$B$5,$D1013&lt;=Настройки!$B$6),$E1013,0))</f>
        <v/>
      </c>
      <c r="I1013" s="54">
        <f>IF($B1013="","",$G1013+$H1013-$J1013)</f>
        <v/>
      </c>
      <c r="J1013" s="54">
        <f>IF($B1013="","",MAX(0,$E1013-MAX(0,SUMIFS(Тех_Движение!$G$2:$G$5111,Тех_Движение!$D$2:$D$5111,$C1013,Тех_Движение!$B$2:$B$5111,"&lt;="&amp;Настройки!$B$6)-$F1013)))</f>
        <v/>
      </c>
      <c r="K1013" s="54">
        <f>IF(OR($B1013="",K$3&lt;$D1013+Настройки!$B$7),0,MAX(0,$E1013-MAX(0,SUMIFS(Тех_Движение!$G$2:$G$5111,Тех_Движение!$D$2:$D$5111,$C1013,Тех_Движение!$B$2:$B$5111,"&lt;="&amp;K$3)-$F1013)))</f>
        <v/>
      </c>
      <c r="L1013" s="54">
        <f>IF(OR($B1013="",L$3&lt;$D1013+Настройки!$B$7),0,MAX(0,$E1013-MAX(0,SUMIFS(Тех_Движение!$G$2:$G$5111,Тех_Движение!$D$2:$D$5111,$C1013,Тех_Движение!$B$2:$B$5111,"&lt;="&amp;L$3)-$F1013)))</f>
        <v/>
      </c>
      <c r="M1013" s="54">
        <f>IF(OR($B1013="",M$3&lt;$D1013+Настройки!$B$7),0,MAX(0,$E1013-MAX(0,SUMIFS(Тех_Движение!$G$2:$G$5111,Тех_Движение!$D$2:$D$5111,$C1013,Тех_Движение!$B$2:$B$5111,"&lt;="&amp;M$3)-$F1013)))</f>
        <v/>
      </c>
      <c r="N1013" s="54">
        <f>IF(OR($B1013="",N$3&lt;$D1013+Настройки!$B$7),0,MAX(0,$E1013-MAX(0,SUMIFS(Тех_Движение!$G$2:$G$5111,Тех_Движение!$D$2:$D$5111,$C1013,Тех_Движение!$B$2:$B$5111,"&lt;="&amp;N$3)-$F1013)))</f>
        <v/>
      </c>
      <c r="O1013" s="54">
        <f>IF(OR($B1013="",O$3&lt;$D1013+Настройки!$B$7),0,MAX(0,$E1013-MAX(0,SUMIFS(Тех_Движение!$G$2:$G$5111,Тех_Движение!$D$2:$D$5111,$C1013,Тех_Движение!$B$2:$B$5111,"&lt;="&amp;O$3)-$F1013)))</f>
        <v/>
      </c>
      <c r="P1013" s="54">
        <f>IF(OR($B1013="",P$3&lt;$D1013+Настройки!$B$7),0,MAX(0,$E1013-MAX(0,SUMIFS(Тех_Движение!$G$2:$G$5111,Тех_Движение!$D$2:$D$5111,$C1013,Тех_Движение!$B$2:$B$5111,"&lt;="&amp;P$3)-$F1013)))</f>
        <v/>
      </c>
      <c r="Q1013" s="54">
        <f>IF(OR($B1013="",Q$3&lt;$D1013+Настройки!$B$7),0,MAX(0,$E1013-MAX(0,SUMIFS(Тех_Движение!$G$2:$G$5111,Тех_Движение!$D$2:$D$5111,$C1013,Тех_Движение!$B$2:$B$5111,"&lt;="&amp;Q$3)-$F1013)))</f>
        <v/>
      </c>
      <c r="R1013" s="54">
        <f>IF($B1013="","",SUM($K1013:$Q1013))</f>
        <v/>
      </c>
      <c r="S1013" s="56">
        <f>IF($B1013="","",VLOOKUP($C1013,Настройки!$A$11:$L$17,9,FALSE))</f>
        <v/>
      </c>
      <c r="T1013" s="56">
        <f>IF($B1013="","",$R1013*$S1013)</f>
        <v/>
      </c>
    </row>
    <row r="1014">
      <c r="A1014" s="20">
        <f>Тех_Движение!$A$1011</f>
        <v/>
      </c>
      <c r="B1014" s="20">
        <f>IF(Тех_Движение!$F$1011&gt;0,Тех_Движение!$I$1011,"")</f>
        <v/>
      </c>
      <c r="C1014" s="20">
        <f>IF($B1014="","",Тех_Движение!$D$1011)</f>
        <v/>
      </c>
      <c r="D1014" s="42">
        <f>IF($B1014="","",Тех_Движение!$B$1011)</f>
        <v/>
      </c>
      <c r="E1014" s="54">
        <f>IF($B1014="","",Тех_Движение!$F$1011)</f>
        <v/>
      </c>
      <c r="F1014" s="54">
        <f>IF($B1014="","",SUMIFS($E$5:$E1013,$C$5:$C1013,$C1014))</f>
        <v/>
      </c>
      <c r="G1014" s="54">
        <f>IF($B1014="","",MAX(0,$E1014-MAX(0,SUMIFS(Тех_Движение!$G$2:$G$5111,Тех_Движение!$D$2:$D$5111,$C1014,Тех_Движение!$B$2:$B$5111,"&lt;="&amp;Настройки!$B$5-1)-$F1014)))</f>
        <v/>
      </c>
      <c r="H1014" s="54">
        <f>IF($B1014="","",IF(AND($D1014&gt;=Настройки!$B$5,$D1014&lt;=Настройки!$B$6),$E1014,0))</f>
        <v/>
      </c>
      <c r="I1014" s="54">
        <f>IF($B1014="","",$G1014+$H1014-$J1014)</f>
        <v/>
      </c>
      <c r="J1014" s="54">
        <f>IF($B1014="","",MAX(0,$E1014-MAX(0,SUMIFS(Тех_Движение!$G$2:$G$5111,Тех_Движение!$D$2:$D$5111,$C1014,Тех_Движение!$B$2:$B$5111,"&lt;="&amp;Настройки!$B$6)-$F1014)))</f>
        <v/>
      </c>
      <c r="K1014" s="54">
        <f>IF(OR($B1014="",K$3&lt;$D1014+Настройки!$B$7),0,MAX(0,$E1014-MAX(0,SUMIFS(Тех_Движение!$G$2:$G$5111,Тех_Движение!$D$2:$D$5111,$C1014,Тех_Движение!$B$2:$B$5111,"&lt;="&amp;K$3)-$F1014)))</f>
        <v/>
      </c>
      <c r="L1014" s="54">
        <f>IF(OR($B1014="",L$3&lt;$D1014+Настройки!$B$7),0,MAX(0,$E1014-MAX(0,SUMIFS(Тех_Движение!$G$2:$G$5111,Тех_Движение!$D$2:$D$5111,$C1014,Тех_Движение!$B$2:$B$5111,"&lt;="&amp;L$3)-$F1014)))</f>
        <v/>
      </c>
      <c r="M1014" s="54">
        <f>IF(OR($B1014="",M$3&lt;$D1014+Настройки!$B$7),0,MAX(0,$E1014-MAX(0,SUMIFS(Тех_Движение!$G$2:$G$5111,Тех_Движение!$D$2:$D$5111,$C1014,Тех_Движение!$B$2:$B$5111,"&lt;="&amp;M$3)-$F1014)))</f>
        <v/>
      </c>
      <c r="N1014" s="54">
        <f>IF(OR($B1014="",N$3&lt;$D1014+Настройки!$B$7),0,MAX(0,$E1014-MAX(0,SUMIFS(Тех_Движение!$G$2:$G$5111,Тех_Движение!$D$2:$D$5111,$C1014,Тех_Движение!$B$2:$B$5111,"&lt;="&amp;N$3)-$F1014)))</f>
        <v/>
      </c>
      <c r="O1014" s="54">
        <f>IF(OR($B1014="",O$3&lt;$D1014+Настройки!$B$7),0,MAX(0,$E1014-MAX(0,SUMIFS(Тех_Движение!$G$2:$G$5111,Тех_Движение!$D$2:$D$5111,$C1014,Тех_Движение!$B$2:$B$5111,"&lt;="&amp;O$3)-$F1014)))</f>
        <v/>
      </c>
      <c r="P1014" s="54">
        <f>IF(OR($B1014="",P$3&lt;$D1014+Настройки!$B$7),0,MAX(0,$E1014-MAX(0,SUMIFS(Тех_Движение!$G$2:$G$5111,Тех_Движение!$D$2:$D$5111,$C1014,Тех_Движение!$B$2:$B$5111,"&lt;="&amp;P$3)-$F1014)))</f>
        <v/>
      </c>
      <c r="Q1014" s="54">
        <f>IF(OR($B1014="",Q$3&lt;$D1014+Настройки!$B$7),0,MAX(0,$E1014-MAX(0,SUMIFS(Тех_Движение!$G$2:$G$5111,Тех_Движение!$D$2:$D$5111,$C1014,Тех_Движение!$B$2:$B$5111,"&lt;="&amp;Q$3)-$F1014)))</f>
        <v/>
      </c>
      <c r="R1014" s="54">
        <f>IF($B1014="","",SUM($K1014:$Q1014))</f>
        <v/>
      </c>
      <c r="S1014" s="56">
        <f>IF($B1014="","",VLOOKUP($C1014,Настройки!$A$11:$L$17,9,FALSE))</f>
        <v/>
      </c>
      <c r="T1014" s="56">
        <f>IF($B1014="","",$R1014*$S1014)</f>
        <v/>
      </c>
    </row>
    <row r="1015">
      <c r="A1015" s="20">
        <f>Тех_Движение!$A$1012</f>
        <v/>
      </c>
      <c r="B1015" s="20">
        <f>IF(Тех_Движение!$F$1012&gt;0,Тех_Движение!$I$1012,"")</f>
        <v/>
      </c>
      <c r="C1015" s="20">
        <f>IF($B1015="","",Тех_Движение!$D$1012)</f>
        <v/>
      </c>
      <c r="D1015" s="42">
        <f>IF($B1015="","",Тех_Движение!$B$1012)</f>
        <v/>
      </c>
      <c r="E1015" s="54">
        <f>IF($B1015="","",Тех_Движение!$F$1012)</f>
        <v/>
      </c>
      <c r="F1015" s="54">
        <f>IF($B1015="","",SUMIFS($E$5:$E1014,$C$5:$C1014,$C1015))</f>
        <v/>
      </c>
      <c r="G1015" s="54">
        <f>IF($B1015="","",MAX(0,$E1015-MAX(0,SUMIFS(Тех_Движение!$G$2:$G$5111,Тех_Движение!$D$2:$D$5111,$C1015,Тех_Движение!$B$2:$B$5111,"&lt;="&amp;Настройки!$B$5-1)-$F1015)))</f>
        <v/>
      </c>
      <c r="H1015" s="54">
        <f>IF($B1015="","",IF(AND($D1015&gt;=Настройки!$B$5,$D1015&lt;=Настройки!$B$6),$E1015,0))</f>
        <v/>
      </c>
      <c r="I1015" s="54">
        <f>IF($B1015="","",$G1015+$H1015-$J1015)</f>
        <v/>
      </c>
      <c r="J1015" s="54">
        <f>IF($B1015="","",MAX(0,$E1015-MAX(0,SUMIFS(Тех_Движение!$G$2:$G$5111,Тех_Движение!$D$2:$D$5111,$C1015,Тех_Движение!$B$2:$B$5111,"&lt;="&amp;Настройки!$B$6)-$F1015)))</f>
        <v/>
      </c>
      <c r="K1015" s="54">
        <f>IF(OR($B1015="",K$3&lt;$D1015+Настройки!$B$7),0,MAX(0,$E1015-MAX(0,SUMIFS(Тех_Движение!$G$2:$G$5111,Тех_Движение!$D$2:$D$5111,$C1015,Тех_Движение!$B$2:$B$5111,"&lt;="&amp;K$3)-$F1015)))</f>
        <v/>
      </c>
      <c r="L1015" s="54">
        <f>IF(OR($B1015="",L$3&lt;$D1015+Настройки!$B$7),0,MAX(0,$E1015-MAX(0,SUMIFS(Тех_Движение!$G$2:$G$5111,Тех_Движение!$D$2:$D$5111,$C1015,Тех_Движение!$B$2:$B$5111,"&lt;="&amp;L$3)-$F1015)))</f>
        <v/>
      </c>
      <c r="M1015" s="54">
        <f>IF(OR($B1015="",M$3&lt;$D1015+Настройки!$B$7),0,MAX(0,$E1015-MAX(0,SUMIFS(Тех_Движение!$G$2:$G$5111,Тех_Движение!$D$2:$D$5111,$C1015,Тех_Движение!$B$2:$B$5111,"&lt;="&amp;M$3)-$F1015)))</f>
        <v/>
      </c>
      <c r="N1015" s="54">
        <f>IF(OR($B1015="",N$3&lt;$D1015+Настройки!$B$7),0,MAX(0,$E1015-MAX(0,SUMIFS(Тех_Движение!$G$2:$G$5111,Тех_Движение!$D$2:$D$5111,$C1015,Тех_Движение!$B$2:$B$5111,"&lt;="&amp;N$3)-$F1015)))</f>
        <v/>
      </c>
      <c r="O1015" s="54">
        <f>IF(OR($B1015="",O$3&lt;$D1015+Настройки!$B$7),0,MAX(0,$E1015-MAX(0,SUMIFS(Тех_Движение!$G$2:$G$5111,Тех_Движение!$D$2:$D$5111,$C1015,Тех_Движение!$B$2:$B$5111,"&lt;="&amp;O$3)-$F1015)))</f>
        <v/>
      </c>
      <c r="P1015" s="54">
        <f>IF(OR($B1015="",P$3&lt;$D1015+Настройки!$B$7),0,MAX(0,$E1015-MAX(0,SUMIFS(Тех_Движение!$G$2:$G$5111,Тех_Движение!$D$2:$D$5111,$C1015,Тех_Движение!$B$2:$B$5111,"&lt;="&amp;P$3)-$F1015)))</f>
        <v/>
      </c>
      <c r="Q1015" s="54">
        <f>IF(OR($B1015="",Q$3&lt;$D1015+Настройки!$B$7),0,MAX(0,$E1015-MAX(0,SUMIFS(Тех_Движение!$G$2:$G$5111,Тех_Движение!$D$2:$D$5111,$C1015,Тех_Движение!$B$2:$B$5111,"&lt;="&amp;Q$3)-$F1015)))</f>
        <v/>
      </c>
      <c r="R1015" s="54">
        <f>IF($B1015="","",SUM($K1015:$Q1015))</f>
        <v/>
      </c>
      <c r="S1015" s="56">
        <f>IF($B1015="","",VLOOKUP($C1015,Настройки!$A$11:$L$17,9,FALSE))</f>
        <v/>
      </c>
      <c r="T1015" s="56">
        <f>IF($B1015="","",$R1015*$S1015)</f>
        <v/>
      </c>
    </row>
    <row r="1016">
      <c r="A1016" s="20">
        <f>Тех_Движение!$A$1013</f>
        <v/>
      </c>
      <c r="B1016" s="20">
        <f>IF(Тех_Движение!$F$1013&gt;0,Тех_Движение!$I$1013,"")</f>
        <v/>
      </c>
      <c r="C1016" s="20">
        <f>IF($B1016="","",Тех_Движение!$D$1013)</f>
        <v/>
      </c>
      <c r="D1016" s="42">
        <f>IF($B1016="","",Тех_Движение!$B$1013)</f>
        <v/>
      </c>
      <c r="E1016" s="54">
        <f>IF($B1016="","",Тех_Движение!$F$1013)</f>
        <v/>
      </c>
      <c r="F1016" s="54">
        <f>IF($B1016="","",SUMIFS($E$5:$E1015,$C$5:$C1015,$C1016))</f>
        <v/>
      </c>
      <c r="G1016" s="54">
        <f>IF($B1016="","",MAX(0,$E1016-MAX(0,SUMIFS(Тех_Движение!$G$2:$G$5111,Тех_Движение!$D$2:$D$5111,$C1016,Тех_Движение!$B$2:$B$5111,"&lt;="&amp;Настройки!$B$5-1)-$F1016)))</f>
        <v/>
      </c>
      <c r="H1016" s="54">
        <f>IF($B1016="","",IF(AND($D1016&gt;=Настройки!$B$5,$D1016&lt;=Настройки!$B$6),$E1016,0))</f>
        <v/>
      </c>
      <c r="I1016" s="54">
        <f>IF($B1016="","",$G1016+$H1016-$J1016)</f>
        <v/>
      </c>
      <c r="J1016" s="54">
        <f>IF($B1016="","",MAX(0,$E1016-MAX(0,SUMIFS(Тех_Движение!$G$2:$G$5111,Тех_Движение!$D$2:$D$5111,$C1016,Тех_Движение!$B$2:$B$5111,"&lt;="&amp;Настройки!$B$6)-$F1016)))</f>
        <v/>
      </c>
      <c r="K1016" s="54">
        <f>IF(OR($B1016="",K$3&lt;$D1016+Настройки!$B$7),0,MAX(0,$E1016-MAX(0,SUMIFS(Тех_Движение!$G$2:$G$5111,Тех_Движение!$D$2:$D$5111,$C1016,Тех_Движение!$B$2:$B$5111,"&lt;="&amp;K$3)-$F1016)))</f>
        <v/>
      </c>
      <c r="L1016" s="54">
        <f>IF(OR($B1016="",L$3&lt;$D1016+Настройки!$B$7),0,MAX(0,$E1016-MAX(0,SUMIFS(Тех_Движение!$G$2:$G$5111,Тех_Движение!$D$2:$D$5111,$C1016,Тех_Движение!$B$2:$B$5111,"&lt;="&amp;L$3)-$F1016)))</f>
        <v/>
      </c>
      <c r="M1016" s="54">
        <f>IF(OR($B1016="",M$3&lt;$D1016+Настройки!$B$7),0,MAX(0,$E1016-MAX(0,SUMIFS(Тех_Движение!$G$2:$G$5111,Тех_Движение!$D$2:$D$5111,$C1016,Тех_Движение!$B$2:$B$5111,"&lt;="&amp;M$3)-$F1016)))</f>
        <v/>
      </c>
      <c r="N1016" s="54">
        <f>IF(OR($B1016="",N$3&lt;$D1016+Настройки!$B$7),0,MAX(0,$E1016-MAX(0,SUMIFS(Тех_Движение!$G$2:$G$5111,Тех_Движение!$D$2:$D$5111,$C1016,Тех_Движение!$B$2:$B$5111,"&lt;="&amp;N$3)-$F1016)))</f>
        <v/>
      </c>
      <c r="O1016" s="54">
        <f>IF(OR($B1016="",O$3&lt;$D1016+Настройки!$B$7),0,MAX(0,$E1016-MAX(0,SUMIFS(Тех_Движение!$G$2:$G$5111,Тех_Движение!$D$2:$D$5111,$C1016,Тех_Движение!$B$2:$B$5111,"&lt;="&amp;O$3)-$F1016)))</f>
        <v/>
      </c>
      <c r="P1016" s="54">
        <f>IF(OR($B1016="",P$3&lt;$D1016+Настройки!$B$7),0,MAX(0,$E1016-MAX(0,SUMIFS(Тех_Движение!$G$2:$G$5111,Тех_Движение!$D$2:$D$5111,$C1016,Тех_Движение!$B$2:$B$5111,"&lt;="&amp;P$3)-$F1016)))</f>
        <v/>
      </c>
      <c r="Q1016" s="54">
        <f>IF(OR($B1016="",Q$3&lt;$D1016+Настройки!$B$7),0,MAX(0,$E1016-MAX(0,SUMIFS(Тех_Движение!$G$2:$G$5111,Тех_Движение!$D$2:$D$5111,$C1016,Тех_Движение!$B$2:$B$5111,"&lt;="&amp;Q$3)-$F1016)))</f>
        <v/>
      </c>
      <c r="R1016" s="54">
        <f>IF($B1016="","",SUM($K1016:$Q1016))</f>
        <v/>
      </c>
      <c r="S1016" s="56">
        <f>IF($B1016="","",VLOOKUP($C1016,Настройки!$A$11:$L$17,9,FALSE))</f>
        <v/>
      </c>
      <c r="T1016" s="56">
        <f>IF($B1016="","",$R1016*$S1016)</f>
        <v/>
      </c>
    </row>
    <row r="1017">
      <c r="A1017" s="20">
        <f>Тех_Движение!$A$1014</f>
        <v/>
      </c>
      <c r="B1017" s="20">
        <f>IF(Тех_Движение!$F$1014&gt;0,Тех_Движение!$I$1014,"")</f>
        <v/>
      </c>
      <c r="C1017" s="20">
        <f>IF($B1017="","",Тех_Движение!$D$1014)</f>
        <v/>
      </c>
      <c r="D1017" s="42">
        <f>IF($B1017="","",Тех_Движение!$B$1014)</f>
        <v/>
      </c>
      <c r="E1017" s="54">
        <f>IF($B1017="","",Тех_Движение!$F$1014)</f>
        <v/>
      </c>
      <c r="F1017" s="54">
        <f>IF($B1017="","",SUMIFS($E$5:$E1016,$C$5:$C1016,$C1017))</f>
        <v/>
      </c>
      <c r="G1017" s="54">
        <f>IF($B1017="","",MAX(0,$E1017-MAX(0,SUMIFS(Тех_Движение!$G$2:$G$5111,Тех_Движение!$D$2:$D$5111,$C1017,Тех_Движение!$B$2:$B$5111,"&lt;="&amp;Настройки!$B$5-1)-$F1017)))</f>
        <v/>
      </c>
      <c r="H1017" s="54">
        <f>IF($B1017="","",IF(AND($D1017&gt;=Настройки!$B$5,$D1017&lt;=Настройки!$B$6),$E1017,0))</f>
        <v/>
      </c>
      <c r="I1017" s="54">
        <f>IF($B1017="","",$G1017+$H1017-$J1017)</f>
        <v/>
      </c>
      <c r="J1017" s="54">
        <f>IF($B1017="","",MAX(0,$E1017-MAX(0,SUMIFS(Тех_Движение!$G$2:$G$5111,Тех_Движение!$D$2:$D$5111,$C1017,Тех_Движение!$B$2:$B$5111,"&lt;="&amp;Настройки!$B$6)-$F1017)))</f>
        <v/>
      </c>
      <c r="K1017" s="54">
        <f>IF(OR($B1017="",K$3&lt;$D1017+Настройки!$B$7),0,MAX(0,$E1017-MAX(0,SUMIFS(Тех_Движение!$G$2:$G$5111,Тех_Движение!$D$2:$D$5111,$C1017,Тех_Движение!$B$2:$B$5111,"&lt;="&amp;K$3)-$F1017)))</f>
        <v/>
      </c>
      <c r="L1017" s="54">
        <f>IF(OR($B1017="",L$3&lt;$D1017+Настройки!$B$7),0,MAX(0,$E1017-MAX(0,SUMIFS(Тех_Движение!$G$2:$G$5111,Тех_Движение!$D$2:$D$5111,$C1017,Тех_Движение!$B$2:$B$5111,"&lt;="&amp;L$3)-$F1017)))</f>
        <v/>
      </c>
      <c r="M1017" s="54">
        <f>IF(OR($B1017="",M$3&lt;$D1017+Настройки!$B$7),0,MAX(0,$E1017-MAX(0,SUMIFS(Тех_Движение!$G$2:$G$5111,Тех_Движение!$D$2:$D$5111,$C1017,Тех_Движение!$B$2:$B$5111,"&lt;="&amp;M$3)-$F1017)))</f>
        <v/>
      </c>
      <c r="N1017" s="54">
        <f>IF(OR($B1017="",N$3&lt;$D1017+Настройки!$B$7),0,MAX(0,$E1017-MAX(0,SUMIFS(Тех_Движение!$G$2:$G$5111,Тех_Движение!$D$2:$D$5111,$C1017,Тех_Движение!$B$2:$B$5111,"&lt;="&amp;N$3)-$F1017)))</f>
        <v/>
      </c>
      <c r="O1017" s="54">
        <f>IF(OR($B1017="",O$3&lt;$D1017+Настройки!$B$7),0,MAX(0,$E1017-MAX(0,SUMIFS(Тех_Движение!$G$2:$G$5111,Тех_Движение!$D$2:$D$5111,$C1017,Тех_Движение!$B$2:$B$5111,"&lt;="&amp;O$3)-$F1017)))</f>
        <v/>
      </c>
      <c r="P1017" s="54">
        <f>IF(OR($B1017="",P$3&lt;$D1017+Настройки!$B$7),0,MAX(0,$E1017-MAX(0,SUMIFS(Тех_Движение!$G$2:$G$5111,Тех_Движение!$D$2:$D$5111,$C1017,Тех_Движение!$B$2:$B$5111,"&lt;="&amp;P$3)-$F1017)))</f>
        <v/>
      </c>
      <c r="Q1017" s="54">
        <f>IF(OR($B1017="",Q$3&lt;$D1017+Настройки!$B$7),0,MAX(0,$E1017-MAX(0,SUMIFS(Тех_Движение!$G$2:$G$5111,Тех_Движение!$D$2:$D$5111,$C1017,Тех_Движение!$B$2:$B$5111,"&lt;="&amp;Q$3)-$F1017)))</f>
        <v/>
      </c>
      <c r="R1017" s="54">
        <f>IF($B1017="","",SUM($K1017:$Q1017))</f>
        <v/>
      </c>
      <c r="S1017" s="56">
        <f>IF($B1017="","",VLOOKUP($C1017,Настройки!$A$11:$L$17,9,FALSE))</f>
        <v/>
      </c>
      <c r="T1017" s="56">
        <f>IF($B1017="","",$R1017*$S1017)</f>
        <v/>
      </c>
    </row>
    <row r="1018">
      <c r="A1018" s="20">
        <f>Тех_Движение!$A$1015</f>
        <v/>
      </c>
      <c r="B1018" s="20">
        <f>IF(Тех_Движение!$F$1015&gt;0,Тех_Движение!$I$1015,"")</f>
        <v/>
      </c>
      <c r="C1018" s="20">
        <f>IF($B1018="","",Тех_Движение!$D$1015)</f>
        <v/>
      </c>
      <c r="D1018" s="42">
        <f>IF($B1018="","",Тех_Движение!$B$1015)</f>
        <v/>
      </c>
      <c r="E1018" s="54">
        <f>IF($B1018="","",Тех_Движение!$F$1015)</f>
        <v/>
      </c>
      <c r="F1018" s="54">
        <f>IF($B1018="","",SUMIFS($E$5:$E1017,$C$5:$C1017,$C1018))</f>
        <v/>
      </c>
      <c r="G1018" s="54">
        <f>IF($B1018="","",MAX(0,$E1018-MAX(0,SUMIFS(Тех_Движение!$G$2:$G$5111,Тех_Движение!$D$2:$D$5111,$C1018,Тех_Движение!$B$2:$B$5111,"&lt;="&amp;Настройки!$B$5-1)-$F1018)))</f>
        <v/>
      </c>
      <c r="H1018" s="54">
        <f>IF($B1018="","",IF(AND($D1018&gt;=Настройки!$B$5,$D1018&lt;=Настройки!$B$6),$E1018,0))</f>
        <v/>
      </c>
      <c r="I1018" s="54">
        <f>IF($B1018="","",$G1018+$H1018-$J1018)</f>
        <v/>
      </c>
      <c r="J1018" s="54">
        <f>IF($B1018="","",MAX(0,$E1018-MAX(0,SUMIFS(Тех_Движение!$G$2:$G$5111,Тех_Движение!$D$2:$D$5111,$C1018,Тех_Движение!$B$2:$B$5111,"&lt;="&amp;Настройки!$B$6)-$F1018)))</f>
        <v/>
      </c>
      <c r="K1018" s="54">
        <f>IF(OR($B1018="",K$3&lt;$D1018+Настройки!$B$7),0,MAX(0,$E1018-MAX(0,SUMIFS(Тех_Движение!$G$2:$G$5111,Тех_Движение!$D$2:$D$5111,$C1018,Тех_Движение!$B$2:$B$5111,"&lt;="&amp;K$3)-$F1018)))</f>
        <v/>
      </c>
      <c r="L1018" s="54">
        <f>IF(OR($B1018="",L$3&lt;$D1018+Настройки!$B$7),0,MAX(0,$E1018-MAX(0,SUMIFS(Тех_Движение!$G$2:$G$5111,Тех_Движение!$D$2:$D$5111,$C1018,Тех_Движение!$B$2:$B$5111,"&lt;="&amp;L$3)-$F1018)))</f>
        <v/>
      </c>
      <c r="M1018" s="54">
        <f>IF(OR($B1018="",M$3&lt;$D1018+Настройки!$B$7),0,MAX(0,$E1018-MAX(0,SUMIFS(Тех_Движение!$G$2:$G$5111,Тех_Движение!$D$2:$D$5111,$C1018,Тех_Движение!$B$2:$B$5111,"&lt;="&amp;M$3)-$F1018)))</f>
        <v/>
      </c>
      <c r="N1018" s="54">
        <f>IF(OR($B1018="",N$3&lt;$D1018+Настройки!$B$7),0,MAX(0,$E1018-MAX(0,SUMIFS(Тех_Движение!$G$2:$G$5111,Тех_Движение!$D$2:$D$5111,$C1018,Тех_Движение!$B$2:$B$5111,"&lt;="&amp;N$3)-$F1018)))</f>
        <v/>
      </c>
      <c r="O1018" s="54">
        <f>IF(OR($B1018="",O$3&lt;$D1018+Настройки!$B$7),0,MAX(0,$E1018-MAX(0,SUMIFS(Тех_Движение!$G$2:$G$5111,Тех_Движение!$D$2:$D$5111,$C1018,Тех_Движение!$B$2:$B$5111,"&lt;="&amp;O$3)-$F1018)))</f>
        <v/>
      </c>
      <c r="P1018" s="54">
        <f>IF(OR($B1018="",P$3&lt;$D1018+Настройки!$B$7),0,MAX(0,$E1018-MAX(0,SUMIFS(Тех_Движение!$G$2:$G$5111,Тех_Движение!$D$2:$D$5111,$C1018,Тех_Движение!$B$2:$B$5111,"&lt;="&amp;P$3)-$F1018)))</f>
        <v/>
      </c>
      <c r="Q1018" s="54">
        <f>IF(OR($B1018="",Q$3&lt;$D1018+Настройки!$B$7),0,MAX(0,$E1018-MAX(0,SUMIFS(Тех_Движение!$G$2:$G$5111,Тех_Движение!$D$2:$D$5111,$C1018,Тех_Движение!$B$2:$B$5111,"&lt;="&amp;Q$3)-$F1018)))</f>
        <v/>
      </c>
      <c r="R1018" s="54">
        <f>IF($B1018="","",SUM($K1018:$Q1018))</f>
        <v/>
      </c>
      <c r="S1018" s="56">
        <f>IF($B1018="","",VLOOKUP($C1018,Настройки!$A$11:$L$17,9,FALSE))</f>
        <v/>
      </c>
      <c r="T1018" s="56">
        <f>IF($B1018="","",$R1018*$S1018)</f>
        <v/>
      </c>
    </row>
    <row r="1019">
      <c r="A1019" s="20">
        <f>Тех_Движение!$A$1016</f>
        <v/>
      </c>
      <c r="B1019" s="20">
        <f>IF(Тех_Движение!$F$1016&gt;0,Тех_Движение!$I$1016,"")</f>
        <v/>
      </c>
      <c r="C1019" s="20">
        <f>IF($B1019="","",Тех_Движение!$D$1016)</f>
        <v/>
      </c>
      <c r="D1019" s="42">
        <f>IF($B1019="","",Тех_Движение!$B$1016)</f>
        <v/>
      </c>
      <c r="E1019" s="54">
        <f>IF($B1019="","",Тех_Движение!$F$1016)</f>
        <v/>
      </c>
      <c r="F1019" s="54">
        <f>IF($B1019="","",SUMIFS($E$5:$E1018,$C$5:$C1018,$C1019))</f>
        <v/>
      </c>
      <c r="G1019" s="54">
        <f>IF($B1019="","",MAX(0,$E1019-MAX(0,SUMIFS(Тех_Движение!$G$2:$G$5111,Тех_Движение!$D$2:$D$5111,$C1019,Тех_Движение!$B$2:$B$5111,"&lt;="&amp;Настройки!$B$5-1)-$F1019)))</f>
        <v/>
      </c>
      <c r="H1019" s="54">
        <f>IF($B1019="","",IF(AND($D1019&gt;=Настройки!$B$5,$D1019&lt;=Настройки!$B$6),$E1019,0))</f>
        <v/>
      </c>
      <c r="I1019" s="54">
        <f>IF($B1019="","",$G1019+$H1019-$J1019)</f>
        <v/>
      </c>
      <c r="J1019" s="54">
        <f>IF($B1019="","",MAX(0,$E1019-MAX(0,SUMIFS(Тех_Движение!$G$2:$G$5111,Тех_Движение!$D$2:$D$5111,$C1019,Тех_Движение!$B$2:$B$5111,"&lt;="&amp;Настройки!$B$6)-$F1019)))</f>
        <v/>
      </c>
      <c r="K1019" s="54">
        <f>IF(OR($B1019="",K$3&lt;$D1019+Настройки!$B$7),0,MAX(0,$E1019-MAX(0,SUMIFS(Тех_Движение!$G$2:$G$5111,Тех_Движение!$D$2:$D$5111,$C1019,Тех_Движение!$B$2:$B$5111,"&lt;="&amp;K$3)-$F1019)))</f>
        <v/>
      </c>
      <c r="L1019" s="54">
        <f>IF(OR($B1019="",L$3&lt;$D1019+Настройки!$B$7),0,MAX(0,$E1019-MAX(0,SUMIFS(Тех_Движение!$G$2:$G$5111,Тех_Движение!$D$2:$D$5111,$C1019,Тех_Движение!$B$2:$B$5111,"&lt;="&amp;L$3)-$F1019)))</f>
        <v/>
      </c>
      <c r="M1019" s="54">
        <f>IF(OR($B1019="",M$3&lt;$D1019+Настройки!$B$7),0,MAX(0,$E1019-MAX(0,SUMIFS(Тех_Движение!$G$2:$G$5111,Тех_Движение!$D$2:$D$5111,$C1019,Тех_Движение!$B$2:$B$5111,"&lt;="&amp;M$3)-$F1019)))</f>
        <v/>
      </c>
      <c r="N1019" s="54">
        <f>IF(OR($B1019="",N$3&lt;$D1019+Настройки!$B$7),0,MAX(0,$E1019-MAX(0,SUMIFS(Тех_Движение!$G$2:$G$5111,Тех_Движение!$D$2:$D$5111,$C1019,Тех_Движение!$B$2:$B$5111,"&lt;="&amp;N$3)-$F1019)))</f>
        <v/>
      </c>
      <c r="O1019" s="54">
        <f>IF(OR($B1019="",O$3&lt;$D1019+Настройки!$B$7),0,MAX(0,$E1019-MAX(0,SUMIFS(Тех_Движение!$G$2:$G$5111,Тех_Движение!$D$2:$D$5111,$C1019,Тех_Движение!$B$2:$B$5111,"&lt;="&amp;O$3)-$F1019)))</f>
        <v/>
      </c>
      <c r="P1019" s="54">
        <f>IF(OR($B1019="",P$3&lt;$D1019+Настройки!$B$7),0,MAX(0,$E1019-MAX(0,SUMIFS(Тех_Движение!$G$2:$G$5111,Тех_Движение!$D$2:$D$5111,$C1019,Тех_Движение!$B$2:$B$5111,"&lt;="&amp;P$3)-$F1019)))</f>
        <v/>
      </c>
      <c r="Q1019" s="54">
        <f>IF(OR($B1019="",Q$3&lt;$D1019+Настройки!$B$7),0,MAX(0,$E1019-MAX(0,SUMIFS(Тех_Движение!$G$2:$G$5111,Тех_Движение!$D$2:$D$5111,$C1019,Тех_Движение!$B$2:$B$5111,"&lt;="&amp;Q$3)-$F1019)))</f>
        <v/>
      </c>
      <c r="R1019" s="54">
        <f>IF($B1019="","",SUM($K1019:$Q1019))</f>
        <v/>
      </c>
      <c r="S1019" s="56">
        <f>IF($B1019="","",VLOOKUP($C1019,Настройки!$A$11:$L$17,9,FALSE))</f>
        <v/>
      </c>
      <c r="T1019" s="56">
        <f>IF($B1019="","",$R1019*$S1019)</f>
        <v/>
      </c>
    </row>
    <row r="1020">
      <c r="A1020" s="20">
        <f>Тех_Движение!$A$1017</f>
        <v/>
      </c>
      <c r="B1020" s="20">
        <f>IF(Тех_Движение!$F$1017&gt;0,Тех_Движение!$I$1017,"")</f>
        <v/>
      </c>
      <c r="C1020" s="20">
        <f>IF($B1020="","",Тех_Движение!$D$1017)</f>
        <v/>
      </c>
      <c r="D1020" s="42">
        <f>IF($B1020="","",Тех_Движение!$B$1017)</f>
        <v/>
      </c>
      <c r="E1020" s="54">
        <f>IF($B1020="","",Тех_Движение!$F$1017)</f>
        <v/>
      </c>
      <c r="F1020" s="54">
        <f>IF($B1020="","",SUMIFS($E$5:$E1019,$C$5:$C1019,$C1020))</f>
        <v/>
      </c>
      <c r="G1020" s="54">
        <f>IF($B1020="","",MAX(0,$E1020-MAX(0,SUMIFS(Тех_Движение!$G$2:$G$5111,Тех_Движение!$D$2:$D$5111,$C1020,Тех_Движение!$B$2:$B$5111,"&lt;="&amp;Настройки!$B$5-1)-$F1020)))</f>
        <v/>
      </c>
      <c r="H1020" s="54">
        <f>IF($B1020="","",IF(AND($D1020&gt;=Настройки!$B$5,$D1020&lt;=Настройки!$B$6),$E1020,0))</f>
        <v/>
      </c>
      <c r="I1020" s="54">
        <f>IF($B1020="","",$G1020+$H1020-$J1020)</f>
        <v/>
      </c>
      <c r="J1020" s="54">
        <f>IF($B1020="","",MAX(0,$E1020-MAX(0,SUMIFS(Тех_Движение!$G$2:$G$5111,Тех_Движение!$D$2:$D$5111,$C1020,Тех_Движение!$B$2:$B$5111,"&lt;="&amp;Настройки!$B$6)-$F1020)))</f>
        <v/>
      </c>
      <c r="K1020" s="54">
        <f>IF(OR($B1020="",K$3&lt;$D1020+Настройки!$B$7),0,MAX(0,$E1020-MAX(0,SUMIFS(Тех_Движение!$G$2:$G$5111,Тех_Движение!$D$2:$D$5111,$C1020,Тех_Движение!$B$2:$B$5111,"&lt;="&amp;K$3)-$F1020)))</f>
        <v/>
      </c>
      <c r="L1020" s="54">
        <f>IF(OR($B1020="",L$3&lt;$D1020+Настройки!$B$7),0,MAX(0,$E1020-MAX(0,SUMIFS(Тех_Движение!$G$2:$G$5111,Тех_Движение!$D$2:$D$5111,$C1020,Тех_Движение!$B$2:$B$5111,"&lt;="&amp;L$3)-$F1020)))</f>
        <v/>
      </c>
      <c r="M1020" s="54">
        <f>IF(OR($B1020="",M$3&lt;$D1020+Настройки!$B$7),0,MAX(0,$E1020-MAX(0,SUMIFS(Тех_Движение!$G$2:$G$5111,Тех_Движение!$D$2:$D$5111,$C1020,Тех_Движение!$B$2:$B$5111,"&lt;="&amp;M$3)-$F1020)))</f>
        <v/>
      </c>
      <c r="N1020" s="54">
        <f>IF(OR($B1020="",N$3&lt;$D1020+Настройки!$B$7),0,MAX(0,$E1020-MAX(0,SUMIFS(Тех_Движение!$G$2:$G$5111,Тех_Движение!$D$2:$D$5111,$C1020,Тех_Движение!$B$2:$B$5111,"&lt;="&amp;N$3)-$F1020)))</f>
        <v/>
      </c>
      <c r="O1020" s="54">
        <f>IF(OR($B1020="",O$3&lt;$D1020+Настройки!$B$7),0,MAX(0,$E1020-MAX(0,SUMIFS(Тех_Движение!$G$2:$G$5111,Тех_Движение!$D$2:$D$5111,$C1020,Тех_Движение!$B$2:$B$5111,"&lt;="&amp;O$3)-$F1020)))</f>
        <v/>
      </c>
      <c r="P1020" s="54">
        <f>IF(OR($B1020="",P$3&lt;$D1020+Настройки!$B$7),0,MAX(0,$E1020-MAX(0,SUMIFS(Тех_Движение!$G$2:$G$5111,Тех_Движение!$D$2:$D$5111,$C1020,Тех_Движение!$B$2:$B$5111,"&lt;="&amp;P$3)-$F1020)))</f>
        <v/>
      </c>
      <c r="Q1020" s="54">
        <f>IF(OR($B1020="",Q$3&lt;$D1020+Настройки!$B$7),0,MAX(0,$E1020-MAX(0,SUMIFS(Тех_Движение!$G$2:$G$5111,Тех_Движение!$D$2:$D$5111,$C1020,Тех_Движение!$B$2:$B$5111,"&lt;="&amp;Q$3)-$F1020)))</f>
        <v/>
      </c>
      <c r="R1020" s="54">
        <f>IF($B1020="","",SUM($K1020:$Q1020))</f>
        <v/>
      </c>
      <c r="S1020" s="56">
        <f>IF($B1020="","",VLOOKUP($C1020,Настройки!$A$11:$L$17,9,FALSE))</f>
        <v/>
      </c>
      <c r="T1020" s="56">
        <f>IF($B1020="","",$R1020*$S1020)</f>
        <v/>
      </c>
    </row>
    <row r="1021">
      <c r="A1021" s="20">
        <f>Тех_Движение!$A$1018</f>
        <v/>
      </c>
      <c r="B1021" s="20">
        <f>IF(Тех_Движение!$F$1018&gt;0,Тех_Движение!$I$1018,"")</f>
        <v/>
      </c>
      <c r="C1021" s="20">
        <f>IF($B1021="","",Тех_Движение!$D$1018)</f>
        <v/>
      </c>
      <c r="D1021" s="42">
        <f>IF($B1021="","",Тех_Движение!$B$1018)</f>
        <v/>
      </c>
      <c r="E1021" s="54">
        <f>IF($B1021="","",Тех_Движение!$F$1018)</f>
        <v/>
      </c>
      <c r="F1021" s="54">
        <f>IF($B1021="","",SUMIFS($E$5:$E1020,$C$5:$C1020,$C1021))</f>
        <v/>
      </c>
      <c r="G1021" s="54">
        <f>IF($B1021="","",MAX(0,$E1021-MAX(0,SUMIFS(Тех_Движение!$G$2:$G$5111,Тех_Движение!$D$2:$D$5111,$C1021,Тех_Движение!$B$2:$B$5111,"&lt;="&amp;Настройки!$B$5-1)-$F1021)))</f>
        <v/>
      </c>
      <c r="H1021" s="54">
        <f>IF($B1021="","",IF(AND($D1021&gt;=Настройки!$B$5,$D1021&lt;=Настройки!$B$6),$E1021,0))</f>
        <v/>
      </c>
      <c r="I1021" s="54">
        <f>IF($B1021="","",$G1021+$H1021-$J1021)</f>
        <v/>
      </c>
      <c r="J1021" s="54">
        <f>IF($B1021="","",MAX(0,$E1021-MAX(0,SUMIFS(Тех_Движение!$G$2:$G$5111,Тех_Движение!$D$2:$D$5111,$C1021,Тех_Движение!$B$2:$B$5111,"&lt;="&amp;Настройки!$B$6)-$F1021)))</f>
        <v/>
      </c>
      <c r="K1021" s="54">
        <f>IF(OR($B1021="",K$3&lt;$D1021+Настройки!$B$7),0,MAX(0,$E1021-MAX(0,SUMIFS(Тех_Движение!$G$2:$G$5111,Тех_Движение!$D$2:$D$5111,$C1021,Тех_Движение!$B$2:$B$5111,"&lt;="&amp;K$3)-$F1021)))</f>
        <v/>
      </c>
      <c r="L1021" s="54">
        <f>IF(OR($B1021="",L$3&lt;$D1021+Настройки!$B$7),0,MAX(0,$E1021-MAX(0,SUMIFS(Тех_Движение!$G$2:$G$5111,Тех_Движение!$D$2:$D$5111,$C1021,Тех_Движение!$B$2:$B$5111,"&lt;="&amp;L$3)-$F1021)))</f>
        <v/>
      </c>
      <c r="M1021" s="54">
        <f>IF(OR($B1021="",M$3&lt;$D1021+Настройки!$B$7),0,MAX(0,$E1021-MAX(0,SUMIFS(Тех_Движение!$G$2:$G$5111,Тех_Движение!$D$2:$D$5111,$C1021,Тех_Движение!$B$2:$B$5111,"&lt;="&amp;M$3)-$F1021)))</f>
        <v/>
      </c>
      <c r="N1021" s="54">
        <f>IF(OR($B1021="",N$3&lt;$D1021+Настройки!$B$7),0,MAX(0,$E1021-MAX(0,SUMIFS(Тех_Движение!$G$2:$G$5111,Тех_Движение!$D$2:$D$5111,$C1021,Тех_Движение!$B$2:$B$5111,"&lt;="&amp;N$3)-$F1021)))</f>
        <v/>
      </c>
      <c r="O1021" s="54">
        <f>IF(OR($B1021="",O$3&lt;$D1021+Настройки!$B$7),0,MAX(0,$E1021-MAX(0,SUMIFS(Тех_Движение!$G$2:$G$5111,Тех_Движение!$D$2:$D$5111,$C1021,Тех_Движение!$B$2:$B$5111,"&lt;="&amp;O$3)-$F1021)))</f>
        <v/>
      </c>
      <c r="P1021" s="54">
        <f>IF(OR($B1021="",P$3&lt;$D1021+Настройки!$B$7),0,MAX(0,$E1021-MAX(0,SUMIFS(Тех_Движение!$G$2:$G$5111,Тех_Движение!$D$2:$D$5111,$C1021,Тех_Движение!$B$2:$B$5111,"&lt;="&amp;P$3)-$F1021)))</f>
        <v/>
      </c>
      <c r="Q1021" s="54">
        <f>IF(OR($B1021="",Q$3&lt;$D1021+Настройки!$B$7),0,MAX(0,$E1021-MAX(0,SUMIFS(Тех_Движение!$G$2:$G$5111,Тех_Движение!$D$2:$D$5111,$C1021,Тех_Движение!$B$2:$B$5111,"&lt;="&amp;Q$3)-$F1021)))</f>
        <v/>
      </c>
      <c r="R1021" s="54">
        <f>IF($B1021="","",SUM($K1021:$Q1021))</f>
        <v/>
      </c>
      <c r="S1021" s="56">
        <f>IF($B1021="","",VLOOKUP($C1021,Настройки!$A$11:$L$17,9,FALSE))</f>
        <v/>
      </c>
      <c r="T1021" s="56">
        <f>IF($B1021="","",$R1021*$S1021)</f>
        <v/>
      </c>
    </row>
    <row r="1022">
      <c r="A1022" s="20">
        <f>Тех_Движение!$A$1019</f>
        <v/>
      </c>
      <c r="B1022" s="20">
        <f>IF(Тех_Движение!$F$1019&gt;0,Тех_Движение!$I$1019,"")</f>
        <v/>
      </c>
      <c r="C1022" s="20">
        <f>IF($B1022="","",Тех_Движение!$D$1019)</f>
        <v/>
      </c>
      <c r="D1022" s="42">
        <f>IF($B1022="","",Тех_Движение!$B$1019)</f>
        <v/>
      </c>
      <c r="E1022" s="54">
        <f>IF($B1022="","",Тех_Движение!$F$1019)</f>
        <v/>
      </c>
      <c r="F1022" s="54">
        <f>IF($B1022="","",SUMIFS($E$5:$E1021,$C$5:$C1021,$C1022))</f>
        <v/>
      </c>
      <c r="G1022" s="54">
        <f>IF($B1022="","",MAX(0,$E1022-MAX(0,SUMIFS(Тех_Движение!$G$2:$G$5111,Тех_Движение!$D$2:$D$5111,$C1022,Тех_Движение!$B$2:$B$5111,"&lt;="&amp;Настройки!$B$5-1)-$F1022)))</f>
        <v/>
      </c>
      <c r="H1022" s="54">
        <f>IF($B1022="","",IF(AND($D1022&gt;=Настройки!$B$5,$D1022&lt;=Настройки!$B$6),$E1022,0))</f>
        <v/>
      </c>
      <c r="I1022" s="54">
        <f>IF($B1022="","",$G1022+$H1022-$J1022)</f>
        <v/>
      </c>
      <c r="J1022" s="54">
        <f>IF($B1022="","",MAX(0,$E1022-MAX(0,SUMIFS(Тех_Движение!$G$2:$G$5111,Тех_Движение!$D$2:$D$5111,$C1022,Тех_Движение!$B$2:$B$5111,"&lt;="&amp;Настройки!$B$6)-$F1022)))</f>
        <v/>
      </c>
      <c r="K1022" s="54">
        <f>IF(OR($B1022="",K$3&lt;$D1022+Настройки!$B$7),0,MAX(0,$E1022-MAX(0,SUMIFS(Тех_Движение!$G$2:$G$5111,Тех_Движение!$D$2:$D$5111,$C1022,Тех_Движение!$B$2:$B$5111,"&lt;="&amp;K$3)-$F1022)))</f>
        <v/>
      </c>
      <c r="L1022" s="54">
        <f>IF(OR($B1022="",L$3&lt;$D1022+Настройки!$B$7),0,MAX(0,$E1022-MAX(0,SUMIFS(Тех_Движение!$G$2:$G$5111,Тех_Движение!$D$2:$D$5111,$C1022,Тех_Движение!$B$2:$B$5111,"&lt;="&amp;L$3)-$F1022)))</f>
        <v/>
      </c>
      <c r="M1022" s="54">
        <f>IF(OR($B1022="",M$3&lt;$D1022+Настройки!$B$7),0,MAX(0,$E1022-MAX(0,SUMIFS(Тех_Движение!$G$2:$G$5111,Тех_Движение!$D$2:$D$5111,$C1022,Тех_Движение!$B$2:$B$5111,"&lt;="&amp;M$3)-$F1022)))</f>
        <v/>
      </c>
      <c r="N1022" s="54">
        <f>IF(OR($B1022="",N$3&lt;$D1022+Настройки!$B$7),0,MAX(0,$E1022-MAX(0,SUMIFS(Тех_Движение!$G$2:$G$5111,Тех_Движение!$D$2:$D$5111,$C1022,Тех_Движение!$B$2:$B$5111,"&lt;="&amp;N$3)-$F1022)))</f>
        <v/>
      </c>
      <c r="O1022" s="54">
        <f>IF(OR($B1022="",O$3&lt;$D1022+Настройки!$B$7),0,MAX(0,$E1022-MAX(0,SUMIFS(Тех_Движение!$G$2:$G$5111,Тех_Движение!$D$2:$D$5111,$C1022,Тех_Движение!$B$2:$B$5111,"&lt;="&amp;O$3)-$F1022)))</f>
        <v/>
      </c>
      <c r="P1022" s="54">
        <f>IF(OR($B1022="",P$3&lt;$D1022+Настройки!$B$7),0,MAX(0,$E1022-MAX(0,SUMIFS(Тех_Движение!$G$2:$G$5111,Тех_Движение!$D$2:$D$5111,$C1022,Тех_Движение!$B$2:$B$5111,"&lt;="&amp;P$3)-$F1022)))</f>
        <v/>
      </c>
      <c r="Q1022" s="54">
        <f>IF(OR($B1022="",Q$3&lt;$D1022+Настройки!$B$7),0,MAX(0,$E1022-MAX(0,SUMIFS(Тех_Движение!$G$2:$G$5111,Тех_Движение!$D$2:$D$5111,$C1022,Тех_Движение!$B$2:$B$5111,"&lt;="&amp;Q$3)-$F1022)))</f>
        <v/>
      </c>
      <c r="R1022" s="54">
        <f>IF($B1022="","",SUM($K1022:$Q1022))</f>
        <v/>
      </c>
      <c r="S1022" s="56">
        <f>IF($B1022="","",VLOOKUP($C1022,Настройки!$A$11:$L$17,9,FALSE))</f>
        <v/>
      </c>
      <c r="T1022" s="56">
        <f>IF($B1022="","",$R1022*$S1022)</f>
        <v/>
      </c>
    </row>
    <row r="1023">
      <c r="A1023" s="20">
        <f>Тех_Движение!$A$1020</f>
        <v/>
      </c>
      <c r="B1023" s="20">
        <f>IF(Тех_Движение!$F$1020&gt;0,Тех_Движение!$I$1020,"")</f>
        <v/>
      </c>
      <c r="C1023" s="20">
        <f>IF($B1023="","",Тех_Движение!$D$1020)</f>
        <v/>
      </c>
      <c r="D1023" s="42">
        <f>IF($B1023="","",Тех_Движение!$B$1020)</f>
        <v/>
      </c>
      <c r="E1023" s="54">
        <f>IF($B1023="","",Тех_Движение!$F$1020)</f>
        <v/>
      </c>
      <c r="F1023" s="54">
        <f>IF($B1023="","",SUMIFS($E$5:$E1022,$C$5:$C1022,$C1023))</f>
        <v/>
      </c>
      <c r="G1023" s="54">
        <f>IF($B1023="","",MAX(0,$E1023-MAX(0,SUMIFS(Тех_Движение!$G$2:$G$5111,Тех_Движение!$D$2:$D$5111,$C1023,Тех_Движение!$B$2:$B$5111,"&lt;="&amp;Настройки!$B$5-1)-$F1023)))</f>
        <v/>
      </c>
      <c r="H1023" s="54">
        <f>IF($B1023="","",IF(AND($D1023&gt;=Настройки!$B$5,$D1023&lt;=Настройки!$B$6),$E1023,0))</f>
        <v/>
      </c>
      <c r="I1023" s="54">
        <f>IF($B1023="","",$G1023+$H1023-$J1023)</f>
        <v/>
      </c>
      <c r="J1023" s="54">
        <f>IF($B1023="","",MAX(0,$E1023-MAX(0,SUMIFS(Тех_Движение!$G$2:$G$5111,Тех_Движение!$D$2:$D$5111,$C1023,Тех_Движение!$B$2:$B$5111,"&lt;="&amp;Настройки!$B$6)-$F1023)))</f>
        <v/>
      </c>
      <c r="K1023" s="54">
        <f>IF(OR($B1023="",K$3&lt;$D1023+Настройки!$B$7),0,MAX(0,$E1023-MAX(0,SUMIFS(Тех_Движение!$G$2:$G$5111,Тех_Движение!$D$2:$D$5111,$C1023,Тех_Движение!$B$2:$B$5111,"&lt;="&amp;K$3)-$F1023)))</f>
        <v/>
      </c>
      <c r="L1023" s="54">
        <f>IF(OR($B1023="",L$3&lt;$D1023+Настройки!$B$7),0,MAX(0,$E1023-MAX(0,SUMIFS(Тех_Движение!$G$2:$G$5111,Тех_Движение!$D$2:$D$5111,$C1023,Тех_Движение!$B$2:$B$5111,"&lt;="&amp;L$3)-$F1023)))</f>
        <v/>
      </c>
      <c r="M1023" s="54">
        <f>IF(OR($B1023="",M$3&lt;$D1023+Настройки!$B$7),0,MAX(0,$E1023-MAX(0,SUMIFS(Тех_Движение!$G$2:$G$5111,Тех_Движение!$D$2:$D$5111,$C1023,Тех_Движение!$B$2:$B$5111,"&lt;="&amp;M$3)-$F1023)))</f>
        <v/>
      </c>
      <c r="N1023" s="54">
        <f>IF(OR($B1023="",N$3&lt;$D1023+Настройки!$B$7),0,MAX(0,$E1023-MAX(0,SUMIFS(Тех_Движение!$G$2:$G$5111,Тех_Движение!$D$2:$D$5111,$C1023,Тех_Движение!$B$2:$B$5111,"&lt;="&amp;N$3)-$F1023)))</f>
        <v/>
      </c>
      <c r="O1023" s="54">
        <f>IF(OR($B1023="",O$3&lt;$D1023+Настройки!$B$7),0,MAX(0,$E1023-MAX(0,SUMIFS(Тех_Движение!$G$2:$G$5111,Тех_Движение!$D$2:$D$5111,$C1023,Тех_Движение!$B$2:$B$5111,"&lt;="&amp;O$3)-$F1023)))</f>
        <v/>
      </c>
      <c r="P1023" s="54">
        <f>IF(OR($B1023="",P$3&lt;$D1023+Настройки!$B$7),0,MAX(0,$E1023-MAX(0,SUMIFS(Тех_Движение!$G$2:$G$5111,Тех_Движение!$D$2:$D$5111,$C1023,Тех_Движение!$B$2:$B$5111,"&lt;="&amp;P$3)-$F1023)))</f>
        <v/>
      </c>
      <c r="Q1023" s="54">
        <f>IF(OR($B1023="",Q$3&lt;$D1023+Настройки!$B$7),0,MAX(0,$E1023-MAX(0,SUMIFS(Тех_Движение!$G$2:$G$5111,Тех_Движение!$D$2:$D$5111,$C1023,Тех_Движение!$B$2:$B$5111,"&lt;="&amp;Q$3)-$F1023)))</f>
        <v/>
      </c>
      <c r="R1023" s="54">
        <f>IF($B1023="","",SUM($K1023:$Q1023))</f>
        <v/>
      </c>
      <c r="S1023" s="56">
        <f>IF($B1023="","",VLOOKUP($C1023,Настройки!$A$11:$L$17,9,FALSE))</f>
        <v/>
      </c>
      <c r="T1023" s="56">
        <f>IF($B1023="","",$R1023*$S1023)</f>
        <v/>
      </c>
    </row>
    <row r="1024">
      <c r="A1024" s="20">
        <f>Тех_Движение!$A$1021</f>
        <v/>
      </c>
      <c r="B1024" s="20">
        <f>IF(Тех_Движение!$F$1021&gt;0,Тех_Движение!$I$1021,"")</f>
        <v/>
      </c>
      <c r="C1024" s="20">
        <f>IF($B1024="","",Тех_Движение!$D$1021)</f>
        <v/>
      </c>
      <c r="D1024" s="42">
        <f>IF($B1024="","",Тех_Движение!$B$1021)</f>
        <v/>
      </c>
      <c r="E1024" s="54">
        <f>IF($B1024="","",Тех_Движение!$F$1021)</f>
        <v/>
      </c>
      <c r="F1024" s="54">
        <f>IF($B1024="","",SUMIFS($E$5:$E1023,$C$5:$C1023,$C1024))</f>
        <v/>
      </c>
      <c r="G1024" s="54">
        <f>IF($B1024="","",MAX(0,$E1024-MAX(0,SUMIFS(Тех_Движение!$G$2:$G$5111,Тех_Движение!$D$2:$D$5111,$C1024,Тех_Движение!$B$2:$B$5111,"&lt;="&amp;Настройки!$B$5-1)-$F1024)))</f>
        <v/>
      </c>
      <c r="H1024" s="54">
        <f>IF($B1024="","",IF(AND($D1024&gt;=Настройки!$B$5,$D1024&lt;=Настройки!$B$6),$E1024,0))</f>
        <v/>
      </c>
      <c r="I1024" s="54">
        <f>IF($B1024="","",$G1024+$H1024-$J1024)</f>
        <v/>
      </c>
      <c r="J1024" s="54">
        <f>IF($B1024="","",MAX(0,$E1024-MAX(0,SUMIFS(Тех_Движение!$G$2:$G$5111,Тех_Движение!$D$2:$D$5111,$C1024,Тех_Движение!$B$2:$B$5111,"&lt;="&amp;Настройки!$B$6)-$F1024)))</f>
        <v/>
      </c>
      <c r="K1024" s="54">
        <f>IF(OR($B1024="",K$3&lt;$D1024+Настройки!$B$7),0,MAX(0,$E1024-MAX(0,SUMIFS(Тех_Движение!$G$2:$G$5111,Тех_Движение!$D$2:$D$5111,$C1024,Тех_Движение!$B$2:$B$5111,"&lt;="&amp;K$3)-$F1024)))</f>
        <v/>
      </c>
      <c r="L1024" s="54">
        <f>IF(OR($B1024="",L$3&lt;$D1024+Настройки!$B$7),0,MAX(0,$E1024-MAX(0,SUMIFS(Тех_Движение!$G$2:$G$5111,Тех_Движение!$D$2:$D$5111,$C1024,Тех_Движение!$B$2:$B$5111,"&lt;="&amp;L$3)-$F1024)))</f>
        <v/>
      </c>
      <c r="M1024" s="54">
        <f>IF(OR($B1024="",M$3&lt;$D1024+Настройки!$B$7),0,MAX(0,$E1024-MAX(0,SUMIFS(Тех_Движение!$G$2:$G$5111,Тех_Движение!$D$2:$D$5111,$C1024,Тех_Движение!$B$2:$B$5111,"&lt;="&amp;M$3)-$F1024)))</f>
        <v/>
      </c>
      <c r="N1024" s="54">
        <f>IF(OR($B1024="",N$3&lt;$D1024+Настройки!$B$7),0,MAX(0,$E1024-MAX(0,SUMIFS(Тех_Движение!$G$2:$G$5111,Тех_Движение!$D$2:$D$5111,$C1024,Тех_Движение!$B$2:$B$5111,"&lt;="&amp;N$3)-$F1024)))</f>
        <v/>
      </c>
      <c r="O1024" s="54">
        <f>IF(OR($B1024="",O$3&lt;$D1024+Настройки!$B$7),0,MAX(0,$E1024-MAX(0,SUMIFS(Тех_Движение!$G$2:$G$5111,Тех_Движение!$D$2:$D$5111,$C1024,Тех_Движение!$B$2:$B$5111,"&lt;="&amp;O$3)-$F1024)))</f>
        <v/>
      </c>
      <c r="P1024" s="54">
        <f>IF(OR($B1024="",P$3&lt;$D1024+Настройки!$B$7),0,MAX(0,$E1024-MAX(0,SUMIFS(Тех_Движение!$G$2:$G$5111,Тех_Движение!$D$2:$D$5111,$C1024,Тех_Движение!$B$2:$B$5111,"&lt;="&amp;P$3)-$F1024)))</f>
        <v/>
      </c>
      <c r="Q1024" s="54">
        <f>IF(OR($B1024="",Q$3&lt;$D1024+Настройки!$B$7),0,MAX(0,$E1024-MAX(0,SUMIFS(Тех_Движение!$G$2:$G$5111,Тех_Движение!$D$2:$D$5111,$C1024,Тех_Движение!$B$2:$B$5111,"&lt;="&amp;Q$3)-$F1024)))</f>
        <v/>
      </c>
      <c r="R1024" s="54">
        <f>IF($B1024="","",SUM($K1024:$Q1024))</f>
        <v/>
      </c>
      <c r="S1024" s="56">
        <f>IF($B1024="","",VLOOKUP($C1024,Настройки!$A$11:$L$17,9,FALSE))</f>
        <v/>
      </c>
      <c r="T1024" s="56">
        <f>IF($B1024="","",$R1024*$S1024)</f>
        <v/>
      </c>
    </row>
    <row r="1025">
      <c r="A1025" s="20">
        <f>Тех_Движение!$A$1022</f>
        <v/>
      </c>
      <c r="B1025" s="20">
        <f>IF(Тех_Движение!$F$1022&gt;0,Тех_Движение!$I$1022,"")</f>
        <v/>
      </c>
      <c r="C1025" s="20">
        <f>IF($B1025="","",Тех_Движение!$D$1022)</f>
        <v/>
      </c>
      <c r="D1025" s="42">
        <f>IF($B1025="","",Тех_Движение!$B$1022)</f>
        <v/>
      </c>
      <c r="E1025" s="54">
        <f>IF($B1025="","",Тех_Движение!$F$1022)</f>
        <v/>
      </c>
      <c r="F1025" s="54">
        <f>IF($B1025="","",SUMIFS($E$5:$E1024,$C$5:$C1024,$C1025))</f>
        <v/>
      </c>
      <c r="G1025" s="54">
        <f>IF($B1025="","",MAX(0,$E1025-MAX(0,SUMIFS(Тех_Движение!$G$2:$G$5111,Тех_Движение!$D$2:$D$5111,$C1025,Тех_Движение!$B$2:$B$5111,"&lt;="&amp;Настройки!$B$5-1)-$F1025)))</f>
        <v/>
      </c>
      <c r="H1025" s="54">
        <f>IF($B1025="","",IF(AND($D1025&gt;=Настройки!$B$5,$D1025&lt;=Настройки!$B$6),$E1025,0))</f>
        <v/>
      </c>
      <c r="I1025" s="54">
        <f>IF($B1025="","",$G1025+$H1025-$J1025)</f>
        <v/>
      </c>
      <c r="J1025" s="54">
        <f>IF($B1025="","",MAX(0,$E1025-MAX(0,SUMIFS(Тех_Движение!$G$2:$G$5111,Тех_Движение!$D$2:$D$5111,$C1025,Тех_Движение!$B$2:$B$5111,"&lt;="&amp;Настройки!$B$6)-$F1025)))</f>
        <v/>
      </c>
      <c r="K1025" s="54">
        <f>IF(OR($B1025="",K$3&lt;$D1025+Настройки!$B$7),0,MAX(0,$E1025-MAX(0,SUMIFS(Тех_Движение!$G$2:$G$5111,Тех_Движение!$D$2:$D$5111,$C1025,Тех_Движение!$B$2:$B$5111,"&lt;="&amp;K$3)-$F1025)))</f>
        <v/>
      </c>
      <c r="L1025" s="54">
        <f>IF(OR($B1025="",L$3&lt;$D1025+Настройки!$B$7),0,MAX(0,$E1025-MAX(0,SUMIFS(Тех_Движение!$G$2:$G$5111,Тех_Движение!$D$2:$D$5111,$C1025,Тех_Движение!$B$2:$B$5111,"&lt;="&amp;L$3)-$F1025)))</f>
        <v/>
      </c>
      <c r="M1025" s="54">
        <f>IF(OR($B1025="",M$3&lt;$D1025+Настройки!$B$7),0,MAX(0,$E1025-MAX(0,SUMIFS(Тех_Движение!$G$2:$G$5111,Тех_Движение!$D$2:$D$5111,$C1025,Тех_Движение!$B$2:$B$5111,"&lt;="&amp;M$3)-$F1025)))</f>
        <v/>
      </c>
      <c r="N1025" s="54">
        <f>IF(OR($B1025="",N$3&lt;$D1025+Настройки!$B$7),0,MAX(0,$E1025-MAX(0,SUMIFS(Тех_Движение!$G$2:$G$5111,Тех_Движение!$D$2:$D$5111,$C1025,Тех_Движение!$B$2:$B$5111,"&lt;="&amp;N$3)-$F1025)))</f>
        <v/>
      </c>
      <c r="O1025" s="54">
        <f>IF(OR($B1025="",O$3&lt;$D1025+Настройки!$B$7),0,MAX(0,$E1025-MAX(0,SUMIFS(Тех_Движение!$G$2:$G$5111,Тех_Движение!$D$2:$D$5111,$C1025,Тех_Движение!$B$2:$B$5111,"&lt;="&amp;O$3)-$F1025)))</f>
        <v/>
      </c>
      <c r="P1025" s="54">
        <f>IF(OR($B1025="",P$3&lt;$D1025+Настройки!$B$7),0,MAX(0,$E1025-MAX(0,SUMIFS(Тех_Движение!$G$2:$G$5111,Тех_Движение!$D$2:$D$5111,$C1025,Тех_Движение!$B$2:$B$5111,"&lt;="&amp;P$3)-$F1025)))</f>
        <v/>
      </c>
      <c r="Q1025" s="54">
        <f>IF(OR($B1025="",Q$3&lt;$D1025+Настройки!$B$7),0,MAX(0,$E1025-MAX(0,SUMIFS(Тех_Движение!$G$2:$G$5111,Тех_Движение!$D$2:$D$5111,$C1025,Тех_Движение!$B$2:$B$5111,"&lt;="&amp;Q$3)-$F1025)))</f>
        <v/>
      </c>
      <c r="R1025" s="54">
        <f>IF($B1025="","",SUM($K1025:$Q1025))</f>
        <v/>
      </c>
      <c r="S1025" s="56">
        <f>IF($B1025="","",VLOOKUP($C1025,Настройки!$A$11:$L$17,9,FALSE))</f>
        <v/>
      </c>
      <c r="T1025" s="56">
        <f>IF($B1025="","",$R1025*$S1025)</f>
        <v/>
      </c>
    </row>
    <row r="1026">
      <c r="A1026" s="20">
        <f>Тех_Движение!$A$1023</f>
        <v/>
      </c>
      <c r="B1026" s="20">
        <f>IF(Тех_Движение!$F$1023&gt;0,Тех_Движение!$I$1023,"")</f>
        <v/>
      </c>
      <c r="C1026" s="20">
        <f>IF($B1026="","",Тех_Движение!$D$1023)</f>
        <v/>
      </c>
      <c r="D1026" s="42">
        <f>IF($B1026="","",Тех_Движение!$B$1023)</f>
        <v/>
      </c>
      <c r="E1026" s="54">
        <f>IF($B1026="","",Тех_Движение!$F$1023)</f>
        <v/>
      </c>
      <c r="F1026" s="54">
        <f>IF($B1026="","",SUMIFS($E$5:$E1025,$C$5:$C1025,$C1026))</f>
        <v/>
      </c>
      <c r="G1026" s="54">
        <f>IF($B1026="","",MAX(0,$E1026-MAX(0,SUMIFS(Тех_Движение!$G$2:$G$5111,Тех_Движение!$D$2:$D$5111,$C1026,Тех_Движение!$B$2:$B$5111,"&lt;="&amp;Настройки!$B$5-1)-$F1026)))</f>
        <v/>
      </c>
      <c r="H1026" s="54">
        <f>IF($B1026="","",IF(AND($D1026&gt;=Настройки!$B$5,$D1026&lt;=Настройки!$B$6),$E1026,0))</f>
        <v/>
      </c>
      <c r="I1026" s="54">
        <f>IF($B1026="","",$G1026+$H1026-$J1026)</f>
        <v/>
      </c>
      <c r="J1026" s="54">
        <f>IF($B1026="","",MAX(0,$E1026-MAX(0,SUMIFS(Тех_Движение!$G$2:$G$5111,Тех_Движение!$D$2:$D$5111,$C1026,Тех_Движение!$B$2:$B$5111,"&lt;="&amp;Настройки!$B$6)-$F1026)))</f>
        <v/>
      </c>
      <c r="K1026" s="54">
        <f>IF(OR($B1026="",K$3&lt;$D1026+Настройки!$B$7),0,MAX(0,$E1026-MAX(0,SUMIFS(Тех_Движение!$G$2:$G$5111,Тех_Движение!$D$2:$D$5111,$C1026,Тех_Движение!$B$2:$B$5111,"&lt;="&amp;K$3)-$F1026)))</f>
        <v/>
      </c>
      <c r="L1026" s="54">
        <f>IF(OR($B1026="",L$3&lt;$D1026+Настройки!$B$7),0,MAX(0,$E1026-MAX(0,SUMIFS(Тех_Движение!$G$2:$G$5111,Тех_Движение!$D$2:$D$5111,$C1026,Тех_Движение!$B$2:$B$5111,"&lt;="&amp;L$3)-$F1026)))</f>
        <v/>
      </c>
      <c r="M1026" s="54">
        <f>IF(OR($B1026="",M$3&lt;$D1026+Настройки!$B$7),0,MAX(0,$E1026-MAX(0,SUMIFS(Тех_Движение!$G$2:$G$5111,Тех_Движение!$D$2:$D$5111,$C1026,Тех_Движение!$B$2:$B$5111,"&lt;="&amp;M$3)-$F1026)))</f>
        <v/>
      </c>
      <c r="N1026" s="54">
        <f>IF(OR($B1026="",N$3&lt;$D1026+Настройки!$B$7),0,MAX(0,$E1026-MAX(0,SUMIFS(Тех_Движение!$G$2:$G$5111,Тех_Движение!$D$2:$D$5111,$C1026,Тех_Движение!$B$2:$B$5111,"&lt;="&amp;N$3)-$F1026)))</f>
        <v/>
      </c>
      <c r="O1026" s="54">
        <f>IF(OR($B1026="",O$3&lt;$D1026+Настройки!$B$7),0,MAX(0,$E1026-MAX(0,SUMIFS(Тех_Движение!$G$2:$G$5111,Тех_Движение!$D$2:$D$5111,$C1026,Тех_Движение!$B$2:$B$5111,"&lt;="&amp;O$3)-$F1026)))</f>
        <v/>
      </c>
      <c r="P1026" s="54">
        <f>IF(OR($B1026="",P$3&lt;$D1026+Настройки!$B$7),0,MAX(0,$E1026-MAX(0,SUMIFS(Тех_Движение!$G$2:$G$5111,Тех_Движение!$D$2:$D$5111,$C1026,Тех_Движение!$B$2:$B$5111,"&lt;="&amp;P$3)-$F1026)))</f>
        <v/>
      </c>
      <c r="Q1026" s="54">
        <f>IF(OR($B1026="",Q$3&lt;$D1026+Настройки!$B$7),0,MAX(0,$E1026-MAX(0,SUMIFS(Тех_Движение!$G$2:$G$5111,Тех_Движение!$D$2:$D$5111,$C1026,Тех_Движение!$B$2:$B$5111,"&lt;="&amp;Q$3)-$F1026)))</f>
        <v/>
      </c>
      <c r="R1026" s="54">
        <f>IF($B1026="","",SUM($K1026:$Q1026))</f>
        <v/>
      </c>
      <c r="S1026" s="56">
        <f>IF($B1026="","",VLOOKUP($C1026,Настройки!$A$11:$L$17,9,FALSE))</f>
        <v/>
      </c>
      <c r="T1026" s="56">
        <f>IF($B1026="","",$R1026*$S1026)</f>
        <v/>
      </c>
    </row>
    <row r="1027">
      <c r="A1027" s="20">
        <f>Тех_Движение!$A$1024</f>
        <v/>
      </c>
      <c r="B1027" s="20">
        <f>IF(Тех_Движение!$F$1024&gt;0,Тех_Движение!$I$1024,"")</f>
        <v/>
      </c>
      <c r="C1027" s="20">
        <f>IF($B1027="","",Тех_Движение!$D$1024)</f>
        <v/>
      </c>
      <c r="D1027" s="42">
        <f>IF($B1027="","",Тех_Движение!$B$1024)</f>
        <v/>
      </c>
      <c r="E1027" s="54">
        <f>IF($B1027="","",Тех_Движение!$F$1024)</f>
        <v/>
      </c>
      <c r="F1027" s="54">
        <f>IF($B1027="","",SUMIFS($E$5:$E1026,$C$5:$C1026,$C1027))</f>
        <v/>
      </c>
      <c r="G1027" s="54">
        <f>IF($B1027="","",MAX(0,$E1027-MAX(0,SUMIFS(Тех_Движение!$G$2:$G$5111,Тех_Движение!$D$2:$D$5111,$C1027,Тех_Движение!$B$2:$B$5111,"&lt;="&amp;Настройки!$B$5-1)-$F1027)))</f>
        <v/>
      </c>
      <c r="H1027" s="54">
        <f>IF($B1027="","",IF(AND($D1027&gt;=Настройки!$B$5,$D1027&lt;=Настройки!$B$6),$E1027,0))</f>
        <v/>
      </c>
      <c r="I1027" s="54">
        <f>IF($B1027="","",$G1027+$H1027-$J1027)</f>
        <v/>
      </c>
      <c r="J1027" s="54">
        <f>IF($B1027="","",MAX(0,$E1027-MAX(0,SUMIFS(Тех_Движение!$G$2:$G$5111,Тех_Движение!$D$2:$D$5111,$C1027,Тех_Движение!$B$2:$B$5111,"&lt;="&amp;Настройки!$B$6)-$F1027)))</f>
        <v/>
      </c>
      <c r="K1027" s="54">
        <f>IF(OR($B1027="",K$3&lt;$D1027+Настройки!$B$7),0,MAX(0,$E1027-MAX(0,SUMIFS(Тех_Движение!$G$2:$G$5111,Тех_Движение!$D$2:$D$5111,$C1027,Тех_Движение!$B$2:$B$5111,"&lt;="&amp;K$3)-$F1027)))</f>
        <v/>
      </c>
      <c r="L1027" s="54">
        <f>IF(OR($B1027="",L$3&lt;$D1027+Настройки!$B$7),0,MAX(0,$E1027-MAX(0,SUMIFS(Тех_Движение!$G$2:$G$5111,Тех_Движение!$D$2:$D$5111,$C1027,Тех_Движение!$B$2:$B$5111,"&lt;="&amp;L$3)-$F1027)))</f>
        <v/>
      </c>
      <c r="M1027" s="54">
        <f>IF(OR($B1027="",M$3&lt;$D1027+Настройки!$B$7),0,MAX(0,$E1027-MAX(0,SUMIFS(Тех_Движение!$G$2:$G$5111,Тех_Движение!$D$2:$D$5111,$C1027,Тех_Движение!$B$2:$B$5111,"&lt;="&amp;M$3)-$F1027)))</f>
        <v/>
      </c>
      <c r="N1027" s="54">
        <f>IF(OR($B1027="",N$3&lt;$D1027+Настройки!$B$7),0,MAX(0,$E1027-MAX(0,SUMIFS(Тех_Движение!$G$2:$G$5111,Тех_Движение!$D$2:$D$5111,$C1027,Тех_Движение!$B$2:$B$5111,"&lt;="&amp;N$3)-$F1027)))</f>
        <v/>
      </c>
      <c r="O1027" s="54">
        <f>IF(OR($B1027="",O$3&lt;$D1027+Настройки!$B$7),0,MAX(0,$E1027-MAX(0,SUMIFS(Тех_Движение!$G$2:$G$5111,Тех_Движение!$D$2:$D$5111,$C1027,Тех_Движение!$B$2:$B$5111,"&lt;="&amp;O$3)-$F1027)))</f>
        <v/>
      </c>
      <c r="P1027" s="54">
        <f>IF(OR($B1027="",P$3&lt;$D1027+Настройки!$B$7),0,MAX(0,$E1027-MAX(0,SUMIFS(Тех_Движение!$G$2:$G$5111,Тех_Движение!$D$2:$D$5111,$C1027,Тех_Движение!$B$2:$B$5111,"&lt;="&amp;P$3)-$F1027)))</f>
        <v/>
      </c>
      <c r="Q1027" s="54">
        <f>IF(OR($B1027="",Q$3&lt;$D1027+Настройки!$B$7),0,MAX(0,$E1027-MAX(0,SUMIFS(Тех_Движение!$G$2:$G$5111,Тех_Движение!$D$2:$D$5111,$C1027,Тех_Движение!$B$2:$B$5111,"&lt;="&amp;Q$3)-$F1027)))</f>
        <v/>
      </c>
      <c r="R1027" s="54">
        <f>IF($B1027="","",SUM($K1027:$Q1027))</f>
        <v/>
      </c>
      <c r="S1027" s="56">
        <f>IF($B1027="","",VLOOKUP($C1027,Настройки!$A$11:$L$17,9,FALSE))</f>
        <v/>
      </c>
      <c r="T1027" s="56">
        <f>IF($B1027="","",$R1027*$S1027)</f>
        <v/>
      </c>
    </row>
    <row r="1028">
      <c r="A1028" s="20">
        <f>Тех_Движение!$A$1025</f>
        <v/>
      </c>
      <c r="B1028" s="20">
        <f>IF(Тех_Движение!$F$1025&gt;0,Тех_Движение!$I$1025,"")</f>
        <v/>
      </c>
      <c r="C1028" s="20">
        <f>IF($B1028="","",Тех_Движение!$D$1025)</f>
        <v/>
      </c>
      <c r="D1028" s="42">
        <f>IF($B1028="","",Тех_Движение!$B$1025)</f>
        <v/>
      </c>
      <c r="E1028" s="54">
        <f>IF($B1028="","",Тех_Движение!$F$1025)</f>
        <v/>
      </c>
      <c r="F1028" s="54">
        <f>IF($B1028="","",SUMIFS($E$5:$E1027,$C$5:$C1027,$C1028))</f>
        <v/>
      </c>
      <c r="G1028" s="54">
        <f>IF($B1028="","",MAX(0,$E1028-MAX(0,SUMIFS(Тех_Движение!$G$2:$G$5111,Тех_Движение!$D$2:$D$5111,$C1028,Тех_Движение!$B$2:$B$5111,"&lt;="&amp;Настройки!$B$5-1)-$F1028)))</f>
        <v/>
      </c>
      <c r="H1028" s="54">
        <f>IF($B1028="","",IF(AND($D1028&gt;=Настройки!$B$5,$D1028&lt;=Настройки!$B$6),$E1028,0))</f>
        <v/>
      </c>
      <c r="I1028" s="54">
        <f>IF($B1028="","",$G1028+$H1028-$J1028)</f>
        <v/>
      </c>
      <c r="J1028" s="54">
        <f>IF($B1028="","",MAX(0,$E1028-MAX(0,SUMIFS(Тех_Движение!$G$2:$G$5111,Тех_Движение!$D$2:$D$5111,$C1028,Тех_Движение!$B$2:$B$5111,"&lt;="&amp;Настройки!$B$6)-$F1028)))</f>
        <v/>
      </c>
      <c r="K1028" s="54">
        <f>IF(OR($B1028="",K$3&lt;$D1028+Настройки!$B$7),0,MAX(0,$E1028-MAX(0,SUMIFS(Тех_Движение!$G$2:$G$5111,Тех_Движение!$D$2:$D$5111,$C1028,Тех_Движение!$B$2:$B$5111,"&lt;="&amp;K$3)-$F1028)))</f>
        <v/>
      </c>
      <c r="L1028" s="54">
        <f>IF(OR($B1028="",L$3&lt;$D1028+Настройки!$B$7),0,MAX(0,$E1028-MAX(0,SUMIFS(Тех_Движение!$G$2:$G$5111,Тех_Движение!$D$2:$D$5111,$C1028,Тех_Движение!$B$2:$B$5111,"&lt;="&amp;L$3)-$F1028)))</f>
        <v/>
      </c>
      <c r="M1028" s="54">
        <f>IF(OR($B1028="",M$3&lt;$D1028+Настройки!$B$7),0,MAX(0,$E1028-MAX(0,SUMIFS(Тех_Движение!$G$2:$G$5111,Тех_Движение!$D$2:$D$5111,$C1028,Тех_Движение!$B$2:$B$5111,"&lt;="&amp;M$3)-$F1028)))</f>
        <v/>
      </c>
      <c r="N1028" s="54">
        <f>IF(OR($B1028="",N$3&lt;$D1028+Настройки!$B$7),0,MAX(0,$E1028-MAX(0,SUMIFS(Тех_Движение!$G$2:$G$5111,Тех_Движение!$D$2:$D$5111,$C1028,Тех_Движение!$B$2:$B$5111,"&lt;="&amp;N$3)-$F1028)))</f>
        <v/>
      </c>
      <c r="O1028" s="54">
        <f>IF(OR($B1028="",O$3&lt;$D1028+Настройки!$B$7),0,MAX(0,$E1028-MAX(0,SUMIFS(Тех_Движение!$G$2:$G$5111,Тех_Движение!$D$2:$D$5111,$C1028,Тех_Движение!$B$2:$B$5111,"&lt;="&amp;O$3)-$F1028)))</f>
        <v/>
      </c>
      <c r="P1028" s="54">
        <f>IF(OR($B1028="",P$3&lt;$D1028+Настройки!$B$7),0,MAX(0,$E1028-MAX(0,SUMIFS(Тех_Движение!$G$2:$G$5111,Тех_Движение!$D$2:$D$5111,$C1028,Тех_Движение!$B$2:$B$5111,"&lt;="&amp;P$3)-$F1028)))</f>
        <v/>
      </c>
      <c r="Q1028" s="54">
        <f>IF(OR($B1028="",Q$3&lt;$D1028+Настройки!$B$7),0,MAX(0,$E1028-MAX(0,SUMIFS(Тех_Движение!$G$2:$G$5111,Тех_Движение!$D$2:$D$5111,$C1028,Тех_Движение!$B$2:$B$5111,"&lt;="&amp;Q$3)-$F1028)))</f>
        <v/>
      </c>
      <c r="R1028" s="54">
        <f>IF($B1028="","",SUM($K1028:$Q1028))</f>
        <v/>
      </c>
      <c r="S1028" s="56">
        <f>IF($B1028="","",VLOOKUP($C1028,Настройки!$A$11:$L$17,9,FALSE))</f>
        <v/>
      </c>
      <c r="T1028" s="56">
        <f>IF($B1028="","",$R1028*$S1028)</f>
        <v/>
      </c>
    </row>
    <row r="1029">
      <c r="A1029" s="20">
        <f>Тех_Движение!$A$1026</f>
        <v/>
      </c>
      <c r="B1029" s="20">
        <f>IF(Тех_Движение!$F$1026&gt;0,Тех_Движение!$I$1026,"")</f>
        <v/>
      </c>
      <c r="C1029" s="20">
        <f>IF($B1029="","",Тех_Движение!$D$1026)</f>
        <v/>
      </c>
      <c r="D1029" s="42">
        <f>IF($B1029="","",Тех_Движение!$B$1026)</f>
        <v/>
      </c>
      <c r="E1029" s="54">
        <f>IF($B1029="","",Тех_Движение!$F$1026)</f>
        <v/>
      </c>
      <c r="F1029" s="54">
        <f>IF($B1029="","",SUMIFS($E$5:$E1028,$C$5:$C1028,$C1029))</f>
        <v/>
      </c>
      <c r="G1029" s="54">
        <f>IF($B1029="","",MAX(0,$E1029-MAX(0,SUMIFS(Тех_Движение!$G$2:$G$5111,Тех_Движение!$D$2:$D$5111,$C1029,Тех_Движение!$B$2:$B$5111,"&lt;="&amp;Настройки!$B$5-1)-$F1029)))</f>
        <v/>
      </c>
      <c r="H1029" s="54">
        <f>IF($B1029="","",IF(AND($D1029&gt;=Настройки!$B$5,$D1029&lt;=Настройки!$B$6),$E1029,0))</f>
        <v/>
      </c>
      <c r="I1029" s="54">
        <f>IF($B1029="","",$G1029+$H1029-$J1029)</f>
        <v/>
      </c>
      <c r="J1029" s="54">
        <f>IF($B1029="","",MAX(0,$E1029-MAX(0,SUMIFS(Тех_Движение!$G$2:$G$5111,Тех_Движение!$D$2:$D$5111,$C1029,Тех_Движение!$B$2:$B$5111,"&lt;="&amp;Настройки!$B$6)-$F1029)))</f>
        <v/>
      </c>
      <c r="K1029" s="54">
        <f>IF(OR($B1029="",K$3&lt;$D1029+Настройки!$B$7),0,MAX(0,$E1029-MAX(0,SUMIFS(Тех_Движение!$G$2:$G$5111,Тех_Движение!$D$2:$D$5111,$C1029,Тех_Движение!$B$2:$B$5111,"&lt;="&amp;K$3)-$F1029)))</f>
        <v/>
      </c>
      <c r="L1029" s="54">
        <f>IF(OR($B1029="",L$3&lt;$D1029+Настройки!$B$7),0,MAX(0,$E1029-MAX(0,SUMIFS(Тех_Движение!$G$2:$G$5111,Тех_Движение!$D$2:$D$5111,$C1029,Тех_Движение!$B$2:$B$5111,"&lt;="&amp;L$3)-$F1029)))</f>
        <v/>
      </c>
      <c r="M1029" s="54">
        <f>IF(OR($B1029="",M$3&lt;$D1029+Настройки!$B$7),0,MAX(0,$E1029-MAX(0,SUMIFS(Тех_Движение!$G$2:$G$5111,Тех_Движение!$D$2:$D$5111,$C1029,Тех_Движение!$B$2:$B$5111,"&lt;="&amp;M$3)-$F1029)))</f>
        <v/>
      </c>
      <c r="N1029" s="54">
        <f>IF(OR($B1029="",N$3&lt;$D1029+Настройки!$B$7),0,MAX(0,$E1029-MAX(0,SUMIFS(Тех_Движение!$G$2:$G$5111,Тех_Движение!$D$2:$D$5111,$C1029,Тех_Движение!$B$2:$B$5111,"&lt;="&amp;N$3)-$F1029)))</f>
        <v/>
      </c>
      <c r="O1029" s="54">
        <f>IF(OR($B1029="",O$3&lt;$D1029+Настройки!$B$7),0,MAX(0,$E1029-MAX(0,SUMIFS(Тех_Движение!$G$2:$G$5111,Тех_Движение!$D$2:$D$5111,$C1029,Тех_Движение!$B$2:$B$5111,"&lt;="&amp;O$3)-$F1029)))</f>
        <v/>
      </c>
      <c r="P1029" s="54">
        <f>IF(OR($B1029="",P$3&lt;$D1029+Настройки!$B$7),0,MAX(0,$E1029-MAX(0,SUMIFS(Тех_Движение!$G$2:$G$5111,Тех_Движение!$D$2:$D$5111,$C1029,Тех_Движение!$B$2:$B$5111,"&lt;="&amp;P$3)-$F1029)))</f>
        <v/>
      </c>
      <c r="Q1029" s="54">
        <f>IF(OR($B1029="",Q$3&lt;$D1029+Настройки!$B$7),0,MAX(0,$E1029-MAX(0,SUMIFS(Тех_Движение!$G$2:$G$5111,Тех_Движение!$D$2:$D$5111,$C1029,Тех_Движение!$B$2:$B$5111,"&lt;="&amp;Q$3)-$F1029)))</f>
        <v/>
      </c>
      <c r="R1029" s="54">
        <f>IF($B1029="","",SUM($K1029:$Q1029))</f>
        <v/>
      </c>
      <c r="S1029" s="56">
        <f>IF($B1029="","",VLOOKUP($C1029,Настройки!$A$11:$L$17,9,FALSE))</f>
        <v/>
      </c>
      <c r="T1029" s="56">
        <f>IF($B1029="","",$R1029*$S1029)</f>
        <v/>
      </c>
    </row>
    <row r="1030">
      <c r="A1030" s="20">
        <f>Тех_Движение!$A$1027</f>
        <v/>
      </c>
      <c r="B1030" s="20">
        <f>IF(Тех_Движение!$F$1027&gt;0,Тех_Движение!$I$1027,"")</f>
        <v/>
      </c>
      <c r="C1030" s="20">
        <f>IF($B1030="","",Тех_Движение!$D$1027)</f>
        <v/>
      </c>
      <c r="D1030" s="42">
        <f>IF($B1030="","",Тех_Движение!$B$1027)</f>
        <v/>
      </c>
      <c r="E1030" s="54">
        <f>IF($B1030="","",Тех_Движение!$F$1027)</f>
        <v/>
      </c>
      <c r="F1030" s="54">
        <f>IF($B1030="","",SUMIFS($E$5:$E1029,$C$5:$C1029,$C1030))</f>
        <v/>
      </c>
      <c r="G1030" s="54">
        <f>IF($B1030="","",MAX(0,$E1030-MAX(0,SUMIFS(Тех_Движение!$G$2:$G$5111,Тех_Движение!$D$2:$D$5111,$C1030,Тех_Движение!$B$2:$B$5111,"&lt;="&amp;Настройки!$B$5-1)-$F1030)))</f>
        <v/>
      </c>
      <c r="H1030" s="54">
        <f>IF($B1030="","",IF(AND($D1030&gt;=Настройки!$B$5,$D1030&lt;=Настройки!$B$6),$E1030,0))</f>
        <v/>
      </c>
      <c r="I1030" s="54">
        <f>IF($B1030="","",$G1030+$H1030-$J1030)</f>
        <v/>
      </c>
      <c r="J1030" s="54">
        <f>IF($B1030="","",MAX(0,$E1030-MAX(0,SUMIFS(Тех_Движение!$G$2:$G$5111,Тех_Движение!$D$2:$D$5111,$C1030,Тех_Движение!$B$2:$B$5111,"&lt;="&amp;Настройки!$B$6)-$F1030)))</f>
        <v/>
      </c>
      <c r="K1030" s="54">
        <f>IF(OR($B1030="",K$3&lt;$D1030+Настройки!$B$7),0,MAX(0,$E1030-MAX(0,SUMIFS(Тех_Движение!$G$2:$G$5111,Тех_Движение!$D$2:$D$5111,$C1030,Тех_Движение!$B$2:$B$5111,"&lt;="&amp;K$3)-$F1030)))</f>
        <v/>
      </c>
      <c r="L1030" s="54">
        <f>IF(OR($B1030="",L$3&lt;$D1030+Настройки!$B$7),0,MAX(0,$E1030-MAX(0,SUMIFS(Тех_Движение!$G$2:$G$5111,Тех_Движение!$D$2:$D$5111,$C1030,Тех_Движение!$B$2:$B$5111,"&lt;="&amp;L$3)-$F1030)))</f>
        <v/>
      </c>
      <c r="M1030" s="54">
        <f>IF(OR($B1030="",M$3&lt;$D1030+Настройки!$B$7),0,MAX(0,$E1030-MAX(0,SUMIFS(Тех_Движение!$G$2:$G$5111,Тех_Движение!$D$2:$D$5111,$C1030,Тех_Движение!$B$2:$B$5111,"&lt;="&amp;M$3)-$F1030)))</f>
        <v/>
      </c>
      <c r="N1030" s="54">
        <f>IF(OR($B1030="",N$3&lt;$D1030+Настройки!$B$7),0,MAX(0,$E1030-MAX(0,SUMIFS(Тех_Движение!$G$2:$G$5111,Тех_Движение!$D$2:$D$5111,$C1030,Тех_Движение!$B$2:$B$5111,"&lt;="&amp;N$3)-$F1030)))</f>
        <v/>
      </c>
      <c r="O1030" s="54">
        <f>IF(OR($B1030="",O$3&lt;$D1030+Настройки!$B$7),0,MAX(0,$E1030-MAX(0,SUMIFS(Тех_Движение!$G$2:$G$5111,Тех_Движение!$D$2:$D$5111,$C1030,Тех_Движение!$B$2:$B$5111,"&lt;="&amp;O$3)-$F1030)))</f>
        <v/>
      </c>
      <c r="P1030" s="54">
        <f>IF(OR($B1030="",P$3&lt;$D1030+Настройки!$B$7),0,MAX(0,$E1030-MAX(0,SUMIFS(Тех_Движение!$G$2:$G$5111,Тех_Движение!$D$2:$D$5111,$C1030,Тех_Движение!$B$2:$B$5111,"&lt;="&amp;P$3)-$F1030)))</f>
        <v/>
      </c>
      <c r="Q1030" s="54">
        <f>IF(OR($B1030="",Q$3&lt;$D1030+Настройки!$B$7),0,MAX(0,$E1030-MAX(0,SUMIFS(Тех_Движение!$G$2:$G$5111,Тех_Движение!$D$2:$D$5111,$C1030,Тех_Движение!$B$2:$B$5111,"&lt;="&amp;Q$3)-$F1030)))</f>
        <v/>
      </c>
      <c r="R1030" s="54">
        <f>IF($B1030="","",SUM($K1030:$Q1030))</f>
        <v/>
      </c>
      <c r="S1030" s="56">
        <f>IF($B1030="","",VLOOKUP($C1030,Настройки!$A$11:$L$17,9,FALSE))</f>
        <v/>
      </c>
      <c r="T1030" s="56">
        <f>IF($B1030="","",$R1030*$S1030)</f>
        <v/>
      </c>
    </row>
    <row r="1031">
      <c r="A1031" s="20">
        <f>Тех_Движение!$A$1028</f>
        <v/>
      </c>
      <c r="B1031" s="20">
        <f>IF(Тех_Движение!$F$1028&gt;0,Тех_Движение!$I$1028,"")</f>
        <v/>
      </c>
      <c r="C1031" s="20">
        <f>IF($B1031="","",Тех_Движение!$D$1028)</f>
        <v/>
      </c>
      <c r="D1031" s="42">
        <f>IF($B1031="","",Тех_Движение!$B$1028)</f>
        <v/>
      </c>
      <c r="E1031" s="54">
        <f>IF($B1031="","",Тех_Движение!$F$1028)</f>
        <v/>
      </c>
      <c r="F1031" s="54">
        <f>IF($B1031="","",SUMIFS($E$5:$E1030,$C$5:$C1030,$C1031))</f>
        <v/>
      </c>
      <c r="G1031" s="54">
        <f>IF($B1031="","",MAX(0,$E1031-MAX(0,SUMIFS(Тех_Движение!$G$2:$G$5111,Тех_Движение!$D$2:$D$5111,$C1031,Тех_Движение!$B$2:$B$5111,"&lt;="&amp;Настройки!$B$5-1)-$F1031)))</f>
        <v/>
      </c>
      <c r="H1031" s="54">
        <f>IF($B1031="","",IF(AND($D1031&gt;=Настройки!$B$5,$D1031&lt;=Настройки!$B$6),$E1031,0))</f>
        <v/>
      </c>
      <c r="I1031" s="54">
        <f>IF($B1031="","",$G1031+$H1031-$J1031)</f>
        <v/>
      </c>
      <c r="J1031" s="54">
        <f>IF($B1031="","",MAX(0,$E1031-MAX(0,SUMIFS(Тех_Движение!$G$2:$G$5111,Тех_Движение!$D$2:$D$5111,$C1031,Тех_Движение!$B$2:$B$5111,"&lt;="&amp;Настройки!$B$6)-$F1031)))</f>
        <v/>
      </c>
      <c r="K1031" s="54">
        <f>IF(OR($B1031="",K$3&lt;$D1031+Настройки!$B$7),0,MAX(0,$E1031-MAX(0,SUMIFS(Тех_Движение!$G$2:$G$5111,Тех_Движение!$D$2:$D$5111,$C1031,Тех_Движение!$B$2:$B$5111,"&lt;="&amp;K$3)-$F1031)))</f>
        <v/>
      </c>
      <c r="L1031" s="54">
        <f>IF(OR($B1031="",L$3&lt;$D1031+Настройки!$B$7),0,MAX(0,$E1031-MAX(0,SUMIFS(Тех_Движение!$G$2:$G$5111,Тех_Движение!$D$2:$D$5111,$C1031,Тех_Движение!$B$2:$B$5111,"&lt;="&amp;L$3)-$F1031)))</f>
        <v/>
      </c>
      <c r="M1031" s="54">
        <f>IF(OR($B1031="",M$3&lt;$D1031+Настройки!$B$7),0,MAX(0,$E1031-MAX(0,SUMIFS(Тех_Движение!$G$2:$G$5111,Тех_Движение!$D$2:$D$5111,$C1031,Тех_Движение!$B$2:$B$5111,"&lt;="&amp;M$3)-$F1031)))</f>
        <v/>
      </c>
      <c r="N1031" s="54">
        <f>IF(OR($B1031="",N$3&lt;$D1031+Настройки!$B$7),0,MAX(0,$E1031-MAX(0,SUMIFS(Тех_Движение!$G$2:$G$5111,Тех_Движение!$D$2:$D$5111,$C1031,Тех_Движение!$B$2:$B$5111,"&lt;="&amp;N$3)-$F1031)))</f>
        <v/>
      </c>
      <c r="O1031" s="54">
        <f>IF(OR($B1031="",O$3&lt;$D1031+Настройки!$B$7),0,MAX(0,$E1031-MAX(0,SUMIFS(Тех_Движение!$G$2:$G$5111,Тех_Движение!$D$2:$D$5111,$C1031,Тех_Движение!$B$2:$B$5111,"&lt;="&amp;O$3)-$F1031)))</f>
        <v/>
      </c>
      <c r="P1031" s="54">
        <f>IF(OR($B1031="",P$3&lt;$D1031+Настройки!$B$7),0,MAX(0,$E1031-MAX(0,SUMIFS(Тех_Движение!$G$2:$G$5111,Тех_Движение!$D$2:$D$5111,$C1031,Тех_Движение!$B$2:$B$5111,"&lt;="&amp;P$3)-$F1031)))</f>
        <v/>
      </c>
      <c r="Q1031" s="54">
        <f>IF(OR($B1031="",Q$3&lt;$D1031+Настройки!$B$7),0,MAX(0,$E1031-MAX(0,SUMIFS(Тех_Движение!$G$2:$G$5111,Тех_Движение!$D$2:$D$5111,$C1031,Тех_Движение!$B$2:$B$5111,"&lt;="&amp;Q$3)-$F1031)))</f>
        <v/>
      </c>
      <c r="R1031" s="54">
        <f>IF($B1031="","",SUM($K1031:$Q1031))</f>
        <v/>
      </c>
      <c r="S1031" s="56">
        <f>IF($B1031="","",VLOOKUP($C1031,Настройки!$A$11:$L$17,9,FALSE))</f>
        <v/>
      </c>
      <c r="T1031" s="56">
        <f>IF($B1031="","",$R1031*$S1031)</f>
        <v/>
      </c>
    </row>
    <row r="1032">
      <c r="A1032" s="20">
        <f>Тех_Движение!$A$1029</f>
        <v/>
      </c>
      <c r="B1032" s="20">
        <f>IF(Тех_Движение!$F$1029&gt;0,Тех_Движение!$I$1029,"")</f>
        <v/>
      </c>
      <c r="C1032" s="20">
        <f>IF($B1032="","",Тех_Движение!$D$1029)</f>
        <v/>
      </c>
      <c r="D1032" s="42">
        <f>IF($B1032="","",Тех_Движение!$B$1029)</f>
        <v/>
      </c>
      <c r="E1032" s="54">
        <f>IF($B1032="","",Тех_Движение!$F$1029)</f>
        <v/>
      </c>
      <c r="F1032" s="54">
        <f>IF($B1032="","",SUMIFS($E$5:$E1031,$C$5:$C1031,$C1032))</f>
        <v/>
      </c>
      <c r="G1032" s="54">
        <f>IF($B1032="","",MAX(0,$E1032-MAX(0,SUMIFS(Тех_Движение!$G$2:$G$5111,Тех_Движение!$D$2:$D$5111,$C1032,Тех_Движение!$B$2:$B$5111,"&lt;="&amp;Настройки!$B$5-1)-$F1032)))</f>
        <v/>
      </c>
      <c r="H1032" s="54">
        <f>IF($B1032="","",IF(AND($D1032&gt;=Настройки!$B$5,$D1032&lt;=Настройки!$B$6),$E1032,0))</f>
        <v/>
      </c>
      <c r="I1032" s="54">
        <f>IF($B1032="","",$G1032+$H1032-$J1032)</f>
        <v/>
      </c>
      <c r="J1032" s="54">
        <f>IF($B1032="","",MAX(0,$E1032-MAX(0,SUMIFS(Тех_Движение!$G$2:$G$5111,Тех_Движение!$D$2:$D$5111,$C1032,Тех_Движение!$B$2:$B$5111,"&lt;="&amp;Настройки!$B$6)-$F1032)))</f>
        <v/>
      </c>
      <c r="K1032" s="54">
        <f>IF(OR($B1032="",K$3&lt;$D1032+Настройки!$B$7),0,MAX(0,$E1032-MAX(0,SUMIFS(Тех_Движение!$G$2:$G$5111,Тех_Движение!$D$2:$D$5111,$C1032,Тех_Движение!$B$2:$B$5111,"&lt;="&amp;K$3)-$F1032)))</f>
        <v/>
      </c>
      <c r="L1032" s="54">
        <f>IF(OR($B1032="",L$3&lt;$D1032+Настройки!$B$7),0,MAX(0,$E1032-MAX(0,SUMIFS(Тех_Движение!$G$2:$G$5111,Тех_Движение!$D$2:$D$5111,$C1032,Тех_Движение!$B$2:$B$5111,"&lt;="&amp;L$3)-$F1032)))</f>
        <v/>
      </c>
      <c r="M1032" s="54">
        <f>IF(OR($B1032="",M$3&lt;$D1032+Настройки!$B$7),0,MAX(0,$E1032-MAX(0,SUMIFS(Тех_Движение!$G$2:$G$5111,Тех_Движение!$D$2:$D$5111,$C1032,Тех_Движение!$B$2:$B$5111,"&lt;="&amp;M$3)-$F1032)))</f>
        <v/>
      </c>
      <c r="N1032" s="54">
        <f>IF(OR($B1032="",N$3&lt;$D1032+Настройки!$B$7),0,MAX(0,$E1032-MAX(0,SUMIFS(Тех_Движение!$G$2:$G$5111,Тех_Движение!$D$2:$D$5111,$C1032,Тех_Движение!$B$2:$B$5111,"&lt;="&amp;N$3)-$F1032)))</f>
        <v/>
      </c>
      <c r="O1032" s="54">
        <f>IF(OR($B1032="",O$3&lt;$D1032+Настройки!$B$7),0,MAX(0,$E1032-MAX(0,SUMIFS(Тех_Движение!$G$2:$G$5111,Тех_Движение!$D$2:$D$5111,$C1032,Тех_Движение!$B$2:$B$5111,"&lt;="&amp;O$3)-$F1032)))</f>
        <v/>
      </c>
      <c r="P1032" s="54">
        <f>IF(OR($B1032="",P$3&lt;$D1032+Настройки!$B$7),0,MAX(0,$E1032-MAX(0,SUMIFS(Тех_Движение!$G$2:$G$5111,Тех_Движение!$D$2:$D$5111,$C1032,Тех_Движение!$B$2:$B$5111,"&lt;="&amp;P$3)-$F1032)))</f>
        <v/>
      </c>
      <c r="Q1032" s="54">
        <f>IF(OR($B1032="",Q$3&lt;$D1032+Настройки!$B$7),0,MAX(0,$E1032-MAX(0,SUMIFS(Тех_Движение!$G$2:$G$5111,Тех_Движение!$D$2:$D$5111,$C1032,Тех_Движение!$B$2:$B$5111,"&lt;="&amp;Q$3)-$F1032)))</f>
        <v/>
      </c>
      <c r="R1032" s="54">
        <f>IF($B1032="","",SUM($K1032:$Q1032))</f>
        <v/>
      </c>
      <c r="S1032" s="56">
        <f>IF($B1032="","",VLOOKUP($C1032,Настройки!$A$11:$L$17,9,FALSE))</f>
        <v/>
      </c>
      <c r="T1032" s="56">
        <f>IF($B1032="","",$R1032*$S1032)</f>
        <v/>
      </c>
    </row>
    <row r="1033">
      <c r="A1033" s="20">
        <f>Тех_Движение!$A$1030</f>
        <v/>
      </c>
      <c r="B1033" s="20">
        <f>IF(Тех_Движение!$F$1030&gt;0,Тех_Движение!$I$1030,"")</f>
        <v/>
      </c>
      <c r="C1033" s="20">
        <f>IF($B1033="","",Тех_Движение!$D$1030)</f>
        <v/>
      </c>
      <c r="D1033" s="42">
        <f>IF($B1033="","",Тех_Движение!$B$1030)</f>
        <v/>
      </c>
      <c r="E1033" s="54">
        <f>IF($B1033="","",Тех_Движение!$F$1030)</f>
        <v/>
      </c>
      <c r="F1033" s="54">
        <f>IF($B1033="","",SUMIFS($E$5:$E1032,$C$5:$C1032,$C1033))</f>
        <v/>
      </c>
      <c r="G1033" s="54">
        <f>IF($B1033="","",MAX(0,$E1033-MAX(0,SUMIFS(Тех_Движение!$G$2:$G$5111,Тех_Движение!$D$2:$D$5111,$C1033,Тех_Движение!$B$2:$B$5111,"&lt;="&amp;Настройки!$B$5-1)-$F1033)))</f>
        <v/>
      </c>
      <c r="H1033" s="54">
        <f>IF($B1033="","",IF(AND($D1033&gt;=Настройки!$B$5,$D1033&lt;=Настройки!$B$6),$E1033,0))</f>
        <v/>
      </c>
      <c r="I1033" s="54">
        <f>IF($B1033="","",$G1033+$H1033-$J1033)</f>
        <v/>
      </c>
      <c r="J1033" s="54">
        <f>IF($B1033="","",MAX(0,$E1033-MAX(0,SUMIFS(Тех_Движение!$G$2:$G$5111,Тех_Движение!$D$2:$D$5111,$C1033,Тех_Движение!$B$2:$B$5111,"&lt;="&amp;Настройки!$B$6)-$F1033)))</f>
        <v/>
      </c>
      <c r="K1033" s="54">
        <f>IF(OR($B1033="",K$3&lt;$D1033+Настройки!$B$7),0,MAX(0,$E1033-MAX(0,SUMIFS(Тех_Движение!$G$2:$G$5111,Тех_Движение!$D$2:$D$5111,$C1033,Тех_Движение!$B$2:$B$5111,"&lt;="&amp;K$3)-$F1033)))</f>
        <v/>
      </c>
      <c r="L1033" s="54">
        <f>IF(OR($B1033="",L$3&lt;$D1033+Настройки!$B$7),0,MAX(0,$E1033-MAX(0,SUMIFS(Тех_Движение!$G$2:$G$5111,Тех_Движение!$D$2:$D$5111,$C1033,Тех_Движение!$B$2:$B$5111,"&lt;="&amp;L$3)-$F1033)))</f>
        <v/>
      </c>
      <c r="M1033" s="54">
        <f>IF(OR($B1033="",M$3&lt;$D1033+Настройки!$B$7),0,MAX(0,$E1033-MAX(0,SUMIFS(Тех_Движение!$G$2:$G$5111,Тех_Движение!$D$2:$D$5111,$C1033,Тех_Движение!$B$2:$B$5111,"&lt;="&amp;M$3)-$F1033)))</f>
        <v/>
      </c>
      <c r="N1033" s="54">
        <f>IF(OR($B1033="",N$3&lt;$D1033+Настройки!$B$7),0,MAX(0,$E1033-MAX(0,SUMIFS(Тех_Движение!$G$2:$G$5111,Тех_Движение!$D$2:$D$5111,$C1033,Тех_Движение!$B$2:$B$5111,"&lt;="&amp;N$3)-$F1033)))</f>
        <v/>
      </c>
      <c r="O1033" s="54">
        <f>IF(OR($B1033="",O$3&lt;$D1033+Настройки!$B$7),0,MAX(0,$E1033-MAX(0,SUMIFS(Тех_Движение!$G$2:$G$5111,Тех_Движение!$D$2:$D$5111,$C1033,Тех_Движение!$B$2:$B$5111,"&lt;="&amp;O$3)-$F1033)))</f>
        <v/>
      </c>
      <c r="P1033" s="54">
        <f>IF(OR($B1033="",P$3&lt;$D1033+Настройки!$B$7),0,MAX(0,$E1033-MAX(0,SUMIFS(Тех_Движение!$G$2:$G$5111,Тех_Движение!$D$2:$D$5111,$C1033,Тех_Движение!$B$2:$B$5111,"&lt;="&amp;P$3)-$F1033)))</f>
        <v/>
      </c>
      <c r="Q1033" s="54">
        <f>IF(OR($B1033="",Q$3&lt;$D1033+Настройки!$B$7),0,MAX(0,$E1033-MAX(0,SUMIFS(Тех_Движение!$G$2:$G$5111,Тех_Движение!$D$2:$D$5111,$C1033,Тех_Движение!$B$2:$B$5111,"&lt;="&amp;Q$3)-$F1033)))</f>
        <v/>
      </c>
      <c r="R1033" s="54">
        <f>IF($B1033="","",SUM($K1033:$Q1033))</f>
        <v/>
      </c>
      <c r="S1033" s="56">
        <f>IF($B1033="","",VLOOKUP($C1033,Настройки!$A$11:$L$17,9,FALSE))</f>
        <v/>
      </c>
      <c r="T1033" s="56">
        <f>IF($B1033="","",$R1033*$S1033)</f>
        <v/>
      </c>
    </row>
    <row r="1034">
      <c r="A1034" s="20">
        <f>Тех_Движение!$A$1031</f>
        <v/>
      </c>
      <c r="B1034" s="20">
        <f>IF(Тех_Движение!$F$1031&gt;0,Тех_Движение!$I$1031,"")</f>
        <v/>
      </c>
      <c r="C1034" s="20">
        <f>IF($B1034="","",Тех_Движение!$D$1031)</f>
        <v/>
      </c>
      <c r="D1034" s="42">
        <f>IF($B1034="","",Тех_Движение!$B$1031)</f>
        <v/>
      </c>
      <c r="E1034" s="54">
        <f>IF($B1034="","",Тех_Движение!$F$1031)</f>
        <v/>
      </c>
      <c r="F1034" s="54">
        <f>IF($B1034="","",SUMIFS($E$5:$E1033,$C$5:$C1033,$C1034))</f>
        <v/>
      </c>
      <c r="G1034" s="54">
        <f>IF($B1034="","",MAX(0,$E1034-MAX(0,SUMIFS(Тех_Движение!$G$2:$G$5111,Тех_Движение!$D$2:$D$5111,$C1034,Тех_Движение!$B$2:$B$5111,"&lt;="&amp;Настройки!$B$5-1)-$F1034)))</f>
        <v/>
      </c>
      <c r="H1034" s="54">
        <f>IF($B1034="","",IF(AND($D1034&gt;=Настройки!$B$5,$D1034&lt;=Настройки!$B$6),$E1034,0))</f>
        <v/>
      </c>
      <c r="I1034" s="54">
        <f>IF($B1034="","",$G1034+$H1034-$J1034)</f>
        <v/>
      </c>
      <c r="J1034" s="54">
        <f>IF($B1034="","",MAX(0,$E1034-MAX(0,SUMIFS(Тех_Движение!$G$2:$G$5111,Тех_Движение!$D$2:$D$5111,$C1034,Тех_Движение!$B$2:$B$5111,"&lt;="&amp;Настройки!$B$6)-$F1034)))</f>
        <v/>
      </c>
      <c r="K1034" s="54">
        <f>IF(OR($B1034="",K$3&lt;$D1034+Настройки!$B$7),0,MAX(0,$E1034-MAX(0,SUMIFS(Тех_Движение!$G$2:$G$5111,Тех_Движение!$D$2:$D$5111,$C1034,Тех_Движение!$B$2:$B$5111,"&lt;="&amp;K$3)-$F1034)))</f>
        <v/>
      </c>
      <c r="L1034" s="54">
        <f>IF(OR($B1034="",L$3&lt;$D1034+Настройки!$B$7),0,MAX(0,$E1034-MAX(0,SUMIFS(Тех_Движение!$G$2:$G$5111,Тех_Движение!$D$2:$D$5111,$C1034,Тех_Движение!$B$2:$B$5111,"&lt;="&amp;L$3)-$F1034)))</f>
        <v/>
      </c>
      <c r="M1034" s="54">
        <f>IF(OR($B1034="",M$3&lt;$D1034+Настройки!$B$7),0,MAX(0,$E1034-MAX(0,SUMIFS(Тех_Движение!$G$2:$G$5111,Тех_Движение!$D$2:$D$5111,$C1034,Тех_Движение!$B$2:$B$5111,"&lt;="&amp;M$3)-$F1034)))</f>
        <v/>
      </c>
      <c r="N1034" s="54">
        <f>IF(OR($B1034="",N$3&lt;$D1034+Настройки!$B$7),0,MAX(0,$E1034-MAX(0,SUMIFS(Тех_Движение!$G$2:$G$5111,Тех_Движение!$D$2:$D$5111,$C1034,Тех_Движение!$B$2:$B$5111,"&lt;="&amp;N$3)-$F1034)))</f>
        <v/>
      </c>
      <c r="O1034" s="54">
        <f>IF(OR($B1034="",O$3&lt;$D1034+Настройки!$B$7),0,MAX(0,$E1034-MAX(0,SUMIFS(Тех_Движение!$G$2:$G$5111,Тех_Движение!$D$2:$D$5111,$C1034,Тех_Движение!$B$2:$B$5111,"&lt;="&amp;O$3)-$F1034)))</f>
        <v/>
      </c>
      <c r="P1034" s="54">
        <f>IF(OR($B1034="",P$3&lt;$D1034+Настройки!$B$7),0,MAX(0,$E1034-MAX(0,SUMIFS(Тех_Движение!$G$2:$G$5111,Тех_Движение!$D$2:$D$5111,$C1034,Тех_Движение!$B$2:$B$5111,"&lt;="&amp;P$3)-$F1034)))</f>
        <v/>
      </c>
      <c r="Q1034" s="54">
        <f>IF(OR($B1034="",Q$3&lt;$D1034+Настройки!$B$7),0,MAX(0,$E1034-MAX(0,SUMIFS(Тех_Движение!$G$2:$G$5111,Тех_Движение!$D$2:$D$5111,$C1034,Тех_Движение!$B$2:$B$5111,"&lt;="&amp;Q$3)-$F1034)))</f>
        <v/>
      </c>
      <c r="R1034" s="54">
        <f>IF($B1034="","",SUM($K1034:$Q1034))</f>
        <v/>
      </c>
      <c r="S1034" s="56">
        <f>IF($B1034="","",VLOOKUP($C1034,Настройки!$A$11:$L$17,9,FALSE))</f>
        <v/>
      </c>
      <c r="T1034" s="56">
        <f>IF($B1034="","",$R1034*$S1034)</f>
        <v/>
      </c>
    </row>
    <row r="1035">
      <c r="A1035" s="20">
        <f>Тех_Движение!$A$1032</f>
        <v/>
      </c>
      <c r="B1035" s="20">
        <f>IF(Тех_Движение!$F$1032&gt;0,Тех_Движение!$I$1032,"")</f>
        <v/>
      </c>
      <c r="C1035" s="20">
        <f>IF($B1035="","",Тех_Движение!$D$1032)</f>
        <v/>
      </c>
      <c r="D1035" s="42">
        <f>IF($B1035="","",Тех_Движение!$B$1032)</f>
        <v/>
      </c>
      <c r="E1035" s="54">
        <f>IF($B1035="","",Тех_Движение!$F$1032)</f>
        <v/>
      </c>
      <c r="F1035" s="54">
        <f>IF($B1035="","",SUMIFS($E$5:$E1034,$C$5:$C1034,$C1035))</f>
        <v/>
      </c>
      <c r="G1035" s="54">
        <f>IF($B1035="","",MAX(0,$E1035-MAX(0,SUMIFS(Тех_Движение!$G$2:$G$5111,Тех_Движение!$D$2:$D$5111,$C1035,Тех_Движение!$B$2:$B$5111,"&lt;="&amp;Настройки!$B$5-1)-$F1035)))</f>
        <v/>
      </c>
      <c r="H1035" s="54">
        <f>IF($B1035="","",IF(AND($D1035&gt;=Настройки!$B$5,$D1035&lt;=Настройки!$B$6),$E1035,0))</f>
        <v/>
      </c>
      <c r="I1035" s="54">
        <f>IF($B1035="","",$G1035+$H1035-$J1035)</f>
        <v/>
      </c>
      <c r="J1035" s="54">
        <f>IF($B1035="","",MAX(0,$E1035-MAX(0,SUMIFS(Тех_Движение!$G$2:$G$5111,Тех_Движение!$D$2:$D$5111,$C1035,Тех_Движение!$B$2:$B$5111,"&lt;="&amp;Настройки!$B$6)-$F1035)))</f>
        <v/>
      </c>
      <c r="K1035" s="54">
        <f>IF(OR($B1035="",K$3&lt;$D1035+Настройки!$B$7),0,MAX(0,$E1035-MAX(0,SUMIFS(Тех_Движение!$G$2:$G$5111,Тех_Движение!$D$2:$D$5111,$C1035,Тех_Движение!$B$2:$B$5111,"&lt;="&amp;K$3)-$F1035)))</f>
        <v/>
      </c>
      <c r="L1035" s="54">
        <f>IF(OR($B1035="",L$3&lt;$D1035+Настройки!$B$7),0,MAX(0,$E1035-MAX(0,SUMIFS(Тех_Движение!$G$2:$G$5111,Тех_Движение!$D$2:$D$5111,$C1035,Тех_Движение!$B$2:$B$5111,"&lt;="&amp;L$3)-$F1035)))</f>
        <v/>
      </c>
      <c r="M1035" s="54">
        <f>IF(OR($B1035="",M$3&lt;$D1035+Настройки!$B$7),0,MAX(0,$E1035-MAX(0,SUMIFS(Тех_Движение!$G$2:$G$5111,Тех_Движение!$D$2:$D$5111,$C1035,Тех_Движение!$B$2:$B$5111,"&lt;="&amp;M$3)-$F1035)))</f>
        <v/>
      </c>
      <c r="N1035" s="54">
        <f>IF(OR($B1035="",N$3&lt;$D1035+Настройки!$B$7),0,MAX(0,$E1035-MAX(0,SUMIFS(Тех_Движение!$G$2:$G$5111,Тех_Движение!$D$2:$D$5111,$C1035,Тех_Движение!$B$2:$B$5111,"&lt;="&amp;N$3)-$F1035)))</f>
        <v/>
      </c>
      <c r="O1035" s="54">
        <f>IF(OR($B1035="",O$3&lt;$D1035+Настройки!$B$7),0,MAX(0,$E1035-MAX(0,SUMIFS(Тех_Движение!$G$2:$G$5111,Тех_Движение!$D$2:$D$5111,$C1035,Тех_Движение!$B$2:$B$5111,"&lt;="&amp;O$3)-$F1035)))</f>
        <v/>
      </c>
      <c r="P1035" s="54">
        <f>IF(OR($B1035="",P$3&lt;$D1035+Настройки!$B$7),0,MAX(0,$E1035-MAX(0,SUMIFS(Тех_Движение!$G$2:$G$5111,Тех_Движение!$D$2:$D$5111,$C1035,Тех_Движение!$B$2:$B$5111,"&lt;="&amp;P$3)-$F1035)))</f>
        <v/>
      </c>
      <c r="Q1035" s="54">
        <f>IF(OR($B1035="",Q$3&lt;$D1035+Настройки!$B$7),0,MAX(0,$E1035-MAX(0,SUMIFS(Тех_Движение!$G$2:$G$5111,Тех_Движение!$D$2:$D$5111,$C1035,Тех_Движение!$B$2:$B$5111,"&lt;="&amp;Q$3)-$F1035)))</f>
        <v/>
      </c>
      <c r="R1035" s="54">
        <f>IF($B1035="","",SUM($K1035:$Q1035))</f>
        <v/>
      </c>
      <c r="S1035" s="56">
        <f>IF($B1035="","",VLOOKUP($C1035,Настройки!$A$11:$L$17,9,FALSE))</f>
        <v/>
      </c>
      <c r="T1035" s="56">
        <f>IF($B1035="","",$R1035*$S1035)</f>
        <v/>
      </c>
    </row>
    <row r="1036">
      <c r="A1036" s="20">
        <f>Тех_Движение!$A$1033</f>
        <v/>
      </c>
      <c r="B1036" s="20">
        <f>IF(Тех_Движение!$F$1033&gt;0,Тех_Движение!$I$1033,"")</f>
        <v/>
      </c>
      <c r="C1036" s="20">
        <f>IF($B1036="","",Тех_Движение!$D$1033)</f>
        <v/>
      </c>
      <c r="D1036" s="42">
        <f>IF($B1036="","",Тех_Движение!$B$1033)</f>
        <v/>
      </c>
      <c r="E1036" s="54">
        <f>IF($B1036="","",Тех_Движение!$F$1033)</f>
        <v/>
      </c>
      <c r="F1036" s="54">
        <f>IF($B1036="","",SUMIFS($E$5:$E1035,$C$5:$C1035,$C1036))</f>
        <v/>
      </c>
      <c r="G1036" s="54">
        <f>IF($B1036="","",MAX(0,$E1036-MAX(0,SUMIFS(Тех_Движение!$G$2:$G$5111,Тех_Движение!$D$2:$D$5111,$C1036,Тех_Движение!$B$2:$B$5111,"&lt;="&amp;Настройки!$B$5-1)-$F1036)))</f>
        <v/>
      </c>
      <c r="H1036" s="54">
        <f>IF($B1036="","",IF(AND($D1036&gt;=Настройки!$B$5,$D1036&lt;=Настройки!$B$6),$E1036,0))</f>
        <v/>
      </c>
      <c r="I1036" s="54">
        <f>IF($B1036="","",$G1036+$H1036-$J1036)</f>
        <v/>
      </c>
      <c r="J1036" s="54">
        <f>IF($B1036="","",MAX(0,$E1036-MAX(0,SUMIFS(Тех_Движение!$G$2:$G$5111,Тех_Движение!$D$2:$D$5111,$C1036,Тех_Движение!$B$2:$B$5111,"&lt;="&amp;Настройки!$B$6)-$F1036)))</f>
        <v/>
      </c>
      <c r="K1036" s="54">
        <f>IF(OR($B1036="",K$3&lt;$D1036+Настройки!$B$7),0,MAX(0,$E1036-MAX(0,SUMIFS(Тех_Движение!$G$2:$G$5111,Тех_Движение!$D$2:$D$5111,$C1036,Тех_Движение!$B$2:$B$5111,"&lt;="&amp;K$3)-$F1036)))</f>
        <v/>
      </c>
      <c r="L1036" s="54">
        <f>IF(OR($B1036="",L$3&lt;$D1036+Настройки!$B$7),0,MAX(0,$E1036-MAX(0,SUMIFS(Тех_Движение!$G$2:$G$5111,Тех_Движение!$D$2:$D$5111,$C1036,Тех_Движение!$B$2:$B$5111,"&lt;="&amp;L$3)-$F1036)))</f>
        <v/>
      </c>
      <c r="M1036" s="54">
        <f>IF(OR($B1036="",M$3&lt;$D1036+Настройки!$B$7),0,MAX(0,$E1036-MAX(0,SUMIFS(Тех_Движение!$G$2:$G$5111,Тех_Движение!$D$2:$D$5111,$C1036,Тех_Движение!$B$2:$B$5111,"&lt;="&amp;M$3)-$F1036)))</f>
        <v/>
      </c>
      <c r="N1036" s="54">
        <f>IF(OR($B1036="",N$3&lt;$D1036+Настройки!$B$7),0,MAX(0,$E1036-MAX(0,SUMIFS(Тех_Движение!$G$2:$G$5111,Тех_Движение!$D$2:$D$5111,$C1036,Тех_Движение!$B$2:$B$5111,"&lt;="&amp;N$3)-$F1036)))</f>
        <v/>
      </c>
      <c r="O1036" s="54">
        <f>IF(OR($B1036="",O$3&lt;$D1036+Настройки!$B$7),0,MAX(0,$E1036-MAX(0,SUMIFS(Тех_Движение!$G$2:$G$5111,Тех_Движение!$D$2:$D$5111,$C1036,Тех_Движение!$B$2:$B$5111,"&lt;="&amp;O$3)-$F1036)))</f>
        <v/>
      </c>
      <c r="P1036" s="54">
        <f>IF(OR($B1036="",P$3&lt;$D1036+Настройки!$B$7),0,MAX(0,$E1036-MAX(0,SUMIFS(Тех_Движение!$G$2:$G$5111,Тех_Движение!$D$2:$D$5111,$C1036,Тех_Движение!$B$2:$B$5111,"&lt;="&amp;P$3)-$F1036)))</f>
        <v/>
      </c>
      <c r="Q1036" s="54">
        <f>IF(OR($B1036="",Q$3&lt;$D1036+Настройки!$B$7),0,MAX(0,$E1036-MAX(0,SUMIFS(Тех_Движение!$G$2:$G$5111,Тех_Движение!$D$2:$D$5111,$C1036,Тех_Движение!$B$2:$B$5111,"&lt;="&amp;Q$3)-$F1036)))</f>
        <v/>
      </c>
      <c r="R1036" s="54">
        <f>IF($B1036="","",SUM($K1036:$Q1036))</f>
        <v/>
      </c>
      <c r="S1036" s="56">
        <f>IF($B1036="","",VLOOKUP($C1036,Настройки!$A$11:$L$17,9,FALSE))</f>
        <v/>
      </c>
      <c r="T1036" s="56">
        <f>IF($B1036="","",$R1036*$S1036)</f>
        <v/>
      </c>
    </row>
    <row r="1037">
      <c r="A1037" s="20">
        <f>Тех_Движение!$A$1034</f>
        <v/>
      </c>
      <c r="B1037" s="20">
        <f>IF(Тех_Движение!$F$1034&gt;0,Тех_Движение!$I$1034,"")</f>
        <v/>
      </c>
      <c r="C1037" s="20">
        <f>IF($B1037="","",Тех_Движение!$D$1034)</f>
        <v/>
      </c>
      <c r="D1037" s="42">
        <f>IF($B1037="","",Тех_Движение!$B$1034)</f>
        <v/>
      </c>
      <c r="E1037" s="54">
        <f>IF($B1037="","",Тех_Движение!$F$1034)</f>
        <v/>
      </c>
      <c r="F1037" s="54">
        <f>IF($B1037="","",SUMIFS($E$5:$E1036,$C$5:$C1036,$C1037))</f>
        <v/>
      </c>
      <c r="G1037" s="54">
        <f>IF($B1037="","",MAX(0,$E1037-MAX(0,SUMIFS(Тех_Движение!$G$2:$G$5111,Тех_Движение!$D$2:$D$5111,$C1037,Тех_Движение!$B$2:$B$5111,"&lt;="&amp;Настройки!$B$5-1)-$F1037)))</f>
        <v/>
      </c>
      <c r="H1037" s="54">
        <f>IF($B1037="","",IF(AND($D1037&gt;=Настройки!$B$5,$D1037&lt;=Настройки!$B$6),$E1037,0))</f>
        <v/>
      </c>
      <c r="I1037" s="54">
        <f>IF($B1037="","",$G1037+$H1037-$J1037)</f>
        <v/>
      </c>
      <c r="J1037" s="54">
        <f>IF($B1037="","",MAX(0,$E1037-MAX(0,SUMIFS(Тех_Движение!$G$2:$G$5111,Тех_Движение!$D$2:$D$5111,$C1037,Тех_Движение!$B$2:$B$5111,"&lt;="&amp;Настройки!$B$6)-$F1037)))</f>
        <v/>
      </c>
      <c r="K1037" s="54">
        <f>IF(OR($B1037="",K$3&lt;$D1037+Настройки!$B$7),0,MAX(0,$E1037-MAX(0,SUMIFS(Тех_Движение!$G$2:$G$5111,Тех_Движение!$D$2:$D$5111,$C1037,Тех_Движение!$B$2:$B$5111,"&lt;="&amp;K$3)-$F1037)))</f>
        <v/>
      </c>
      <c r="L1037" s="54">
        <f>IF(OR($B1037="",L$3&lt;$D1037+Настройки!$B$7),0,MAX(0,$E1037-MAX(0,SUMIFS(Тех_Движение!$G$2:$G$5111,Тех_Движение!$D$2:$D$5111,$C1037,Тех_Движение!$B$2:$B$5111,"&lt;="&amp;L$3)-$F1037)))</f>
        <v/>
      </c>
      <c r="M1037" s="54">
        <f>IF(OR($B1037="",M$3&lt;$D1037+Настройки!$B$7),0,MAX(0,$E1037-MAX(0,SUMIFS(Тех_Движение!$G$2:$G$5111,Тех_Движение!$D$2:$D$5111,$C1037,Тех_Движение!$B$2:$B$5111,"&lt;="&amp;M$3)-$F1037)))</f>
        <v/>
      </c>
      <c r="N1037" s="54">
        <f>IF(OR($B1037="",N$3&lt;$D1037+Настройки!$B$7),0,MAX(0,$E1037-MAX(0,SUMIFS(Тех_Движение!$G$2:$G$5111,Тех_Движение!$D$2:$D$5111,$C1037,Тех_Движение!$B$2:$B$5111,"&lt;="&amp;N$3)-$F1037)))</f>
        <v/>
      </c>
      <c r="O1037" s="54">
        <f>IF(OR($B1037="",O$3&lt;$D1037+Настройки!$B$7),0,MAX(0,$E1037-MAX(0,SUMIFS(Тех_Движение!$G$2:$G$5111,Тех_Движение!$D$2:$D$5111,$C1037,Тех_Движение!$B$2:$B$5111,"&lt;="&amp;O$3)-$F1037)))</f>
        <v/>
      </c>
      <c r="P1037" s="54">
        <f>IF(OR($B1037="",P$3&lt;$D1037+Настройки!$B$7),0,MAX(0,$E1037-MAX(0,SUMIFS(Тех_Движение!$G$2:$G$5111,Тех_Движение!$D$2:$D$5111,$C1037,Тех_Движение!$B$2:$B$5111,"&lt;="&amp;P$3)-$F1037)))</f>
        <v/>
      </c>
      <c r="Q1037" s="54">
        <f>IF(OR($B1037="",Q$3&lt;$D1037+Настройки!$B$7),0,MAX(0,$E1037-MAX(0,SUMIFS(Тех_Движение!$G$2:$G$5111,Тех_Движение!$D$2:$D$5111,$C1037,Тех_Движение!$B$2:$B$5111,"&lt;="&amp;Q$3)-$F1037)))</f>
        <v/>
      </c>
      <c r="R1037" s="54">
        <f>IF($B1037="","",SUM($K1037:$Q1037))</f>
        <v/>
      </c>
      <c r="S1037" s="56">
        <f>IF($B1037="","",VLOOKUP($C1037,Настройки!$A$11:$L$17,9,FALSE))</f>
        <v/>
      </c>
      <c r="T1037" s="56">
        <f>IF($B1037="","",$R1037*$S1037)</f>
        <v/>
      </c>
    </row>
    <row r="1038">
      <c r="A1038" s="20">
        <f>Тех_Движение!$A$1035</f>
        <v/>
      </c>
      <c r="B1038" s="20">
        <f>IF(Тех_Движение!$F$1035&gt;0,Тех_Движение!$I$1035,"")</f>
        <v/>
      </c>
      <c r="C1038" s="20">
        <f>IF($B1038="","",Тех_Движение!$D$1035)</f>
        <v/>
      </c>
      <c r="D1038" s="42">
        <f>IF($B1038="","",Тех_Движение!$B$1035)</f>
        <v/>
      </c>
      <c r="E1038" s="54">
        <f>IF($B1038="","",Тех_Движение!$F$1035)</f>
        <v/>
      </c>
      <c r="F1038" s="54">
        <f>IF($B1038="","",SUMIFS($E$5:$E1037,$C$5:$C1037,$C1038))</f>
        <v/>
      </c>
      <c r="G1038" s="54">
        <f>IF($B1038="","",MAX(0,$E1038-MAX(0,SUMIFS(Тех_Движение!$G$2:$G$5111,Тех_Движение!$D$2:$D$5111,$C1038,Тех_Движение!$B$2:$B$5111,"&lt;="&amp;Настройки!$B$5-1)-$F1038)))</f>
        <v/>
      </c>
      <c r="H1038" s="54">
        <f>IF($B1038="","",IF(AND($D1038&gt;=Настройки!$B$5,$D1038&lt;=Настройки!$B$6),$E1038,0))</f>
        <v/>
      </c>
      <c r="I1038" s="54">
        <f>IF($B1038="","",$G1038+$H1038-$J1038)</f>
        <v/>
      </c>
      <c r="J1038" s="54">
        <f>IF($B1038="","",MAX(0,$E1038-MAX(0,SUMIFS(Тех_Движение!$G$2:$G$5111,Тех_Движение!$D$2:$D$5111,$C1038,Тех_Движение!$B$2:$B$5111,"&lt;="&amp;Настройки!$B$6)-$F1038)))</f>
        <v/>
      </c>
      <c r="K1038" s="54">
        <f>IF(OR($B1038="",K$3&lt;$D1038+Настройки!$B$7),0,MAX(0,$E1038-MAX(0,SUMIFS(Тех_Движение!$G$2:$G$5111,Тех_Движение!$D$2:$D$5111,$C1038,Тех_Движение!$B$2:$B$5111,"&lt;="&amp;K$3)-$F1038)))</f>
        <v/>
      </c>
      <c r="L1038" s="54">
        <f>IF(OR($B1038="",L$3&lt;$D1038+Настройки!$B$7),0,MAX(0,$E1038-MAX(0,SUMIFS(Тех_Движение!$G$2:$G$5111,Тех_Движение!$D$2:$D$5111,$C1038,Тех_Движение!$B$2:$B$5111,"&lt;="&amp;L$3)-$F1038)))</f>
        <v/>
      </c>
      <c r="M1038" s="54">
        <f>IF(OR($B1038="",M$3&lt;$D1038+Настройки!$B$7),0,MAX(0,$E1038-MAX(0,SUMIFS(Тех_Движение!$G$2:$G$5111,Тех_Движение!$D$2:$D$5111,$C1038,Тех_Движение!$B$2:$B$5111,"&lt;="&amp;M$3)-$F1038)))</f>
        <v/>
      </c>
      <c r="N1038" s="54">
        <f>IF(OR($B1038="",N$3&lt;$D1038+Настройки!$B$7),0,MAX(0,$E1038-MAX(0,SUMIFS(Тех_Движение!$G$2:$G$5111,Тех_Движение!$D$2:$D$5111,$C1038,Тех_Движение!$B$2:$B$5111,"&lt;="&amp;N$3)-$F1038)))</f>
        <v/>
      </c>
      <c r="O1038" s="54">
        <f>IF(OR($B1038="",O$3&lt;$D1038+Настройки!$B$7),0,MAX(0,$E1038-MAX(0,SUMIFS(Тех_Движение!$G$2:$G$5111,Тех_Движение!$D$2:$D$5111,$C1038,Тех_Движение!$B$2:$B$5111,"&lt;="&amp;O$3)-$F1038)))</f>
        <v/>
      </c>
      <c r="P1038" s="54">
        <f>IF(OR($B1038="",P$3&lt;$D1038+Настройки!$B$7),0,MAX(0,$E1038-MAX(0,SUMIFS(Тех_Движение!$G$2:$G$5111,Тех_Движение!$D$2:$D$5111,$C1038,Тех_Движение!$B$2:$B$5111,"&lt;="&amp;P$3)-$F1038)))</f>
        <v/>
      </c>
      <c r="Q1038" s="54">
        <f>IF(OR($B1038="",Q$3&lt;$D1038+Настройки!$B$7),0,MAX(0,$E1038-MAX(0,SUMIFS(Тех_Движение!$G$2:$G$5111,Тех_Движение!$D$2:$D$5111,$C1038,Тех_Движение!$B$2:$B$5111,"&lt;="&amp;Q$3)-$F1038)))</f>
        <v/>
      </c>
      <c r="R1038" s="54">
        <f>IF($B1038="","",SUM($K1038:$Q1038))</f>
        <v/>
      </c>
      <c r="S1038" s="56">
        <f>IF($B1038="","",VLOOKUP($C1038,Настройки!$A$11:$L$17,9,FALSE))</f>
        <v/>
      </c>
      <c r="T1038" s="56">
        <f>IF($B1038="","",$R1038*$S1038)</f>
        <v/>
      </c>
    </row>
    <row r="1039">
      <c r="A1039" s="20">
        <f>Тех_Движение!$A$1036</f>
        <v/>
      </c>
      <c r="B1039" s="20">
        <f>IF(Тех_Движение!$F$1036&gt;0,Тех_Движение!$I$1036,"")</f>
        <v/>
      </c>
      <c r="C1039" s="20">
        <f>IF($B1039="","",Тех_Движение!$D$1036)</f>
        <v/>
      </c>
      <c r="D1039" s="42">
        <f>IF($B1039="","",Тех_Движение!$B$1036)</f>
        <v/>
      </c>
      <c r="E1039" s="54">
        <f>IF($B1039="","",Тех_Движение!$F$1036)</f>
        <v/>
      </c>
      <c r="F1039" s="54">
        <f>IF($B1039="","",SUMIFS($E$5:$E1038,$C$5:$C1038,$C1039))</f>
        <v/>
      </c>
      <c r="G1039" s="54">
        <f>IF($B1039="","",MAX(0,$E1039-MAX(0,SUMIFS(Тех_Движение!$G$2:$G$5111,Тех_Движение!$D$2:$D$5111,$C1039,Тех_Движение!$B$2:$B$5111,"&lt;="&amp;Настройки!$B$5-1)-$F1039)))</f>
        <v/>
      </c>
      <c r="H1039" s="54">
        <f>IF($B1039="","",IF(AND($D1039&gt;=Настройки!$B$5,$D1039&lt;=Настройки!$B$6),$E1039,0))</f>
        <v/>
      </c>
      <c r="I1039" s="54">
        <f>IF($B1039="","",$G1039+$H1039-$J1039)</f>
        <v/>
      </c>
      <c r="J1039" s="54">
        <f>IF($B1039="","",MAX(0,$E1039-MAX(0,SUMIFS(Тех_Движение!$G$2:$G$5111,Тех_Движение!$D$2:$D$5111,$C1039,Тех_Движение!$B$2:$B$5111,"&lt;="&amp;Настройки!$B$6)-$F1039)))</f>
        <v/>
      </c>
      <c r="K1039" s="54">
        <f>IF(OR($B1039="",K$3&lt;$D1039+Настройки!$B$7),0,MAX(0,$E1039-MAX(0,SUMIFS(Тех_Движение!$G$2:$G$5111,Тех_Движение!$D$2:$D$5111,$C1039,Тех_Движение!$B$2:$B$5111,"&lt;="&amp;K$3)-$F1039)))</f>
        <v/>
      </c>
      <c r="L1039" s="54">
        <f>IF(OR($B1039="",L$3&lt;$D1039+Настройки!$B$7),0,MAX(0,$E1039-MAX(0,SUMIFS(Тех_Движение!$G$2:$G$5111,Тех_Движение!$D$2:$D$5111,$C1039,Тех_Движение!$B$2:$B$5111,"&lt;="&amp;L$3)-$F1039)))</f>
        <v/>
      </c>
      <c r="M1039" s="54">
        <f>IF(OR($B1039="",M$3&lt;$D1039+Настройки!$B$7),0,MAX(0,$E1039-MAX(0,SUMIFS(Тех_Движение!$G$2:$G$5111,Тех_Движение!$D$2:$D$5111,$C1039,Тех_Движение!$B$2:$B$5111,"&lt;="&amp;M$3)-$F1039)))</f>
        <v/>
      </c>
      <c r="N1039" s="54">
        <f>IF(OR($B1039="",N$3&lt;$D1039+Настройки!$B$7),0,MAX(0,$E1039-MAX(0,SUMIFS(Тех_Движение!$G$2:$G$5111,Тех_Движение!$D$2:$D$5111,$C1039,Тех_Движение!$B$2:$B$5111,"&lt;="&amp;N$3)-$F1039)))</f>
        <v/>
      </c>
      <c r="O1039" s="54">
        <f>IF(OR($B1039="",O$3&lt;$D1039+Настройки!$B$7),0,MAX(0,$E1039-MAX(0,SUMIFS(Тех_Движение!$G$2:$G$5111,Тех_Движение!$D$2:$D$5111,$C1039,Тех_Движение!$B$2:$B$5111,"&lt;="&amp;O$3)-$F1039)))</f>
        <v/>
      </c>
      <c r="P1039" s="54">
        <f>IF(OR($B1039="",P$3&lt;$D1039+Настройки!$B$7),0,MAX(0,$E1039-MAX(0,SUMIFS(Тех_Движение!$G$2:$G$5111,Тех_Движение!$D$2:$D$5111,$C1039,Тех_Движение!$B$2:$B$5111,"&lt;="&amp;P$3)-$F1039)))</f>
        <v/>
      </c>
      <c r="Q1039" s="54">
        <f>IF(OR($B1039="",Q$3&lt;$D1039+Настройки!$B$7),0,MAX(0,$E1039-MAX(0,SUMIFS(Тех_Движение!$G$2:$G$5111,Тех_Движение!$D$2:$D$5111,$C1039,Тех_Движение!$B$2:$B$5111,"&lt;="&amp;Q$3)-$F1039)))</f>
        <v/>
      </c>
      <c r="R1039" s="54">
        <f>IF($B1039="","",SUM($K1039:$Q1039))</f>
        <v/>
      </c>
      <c r="S1039" s="56">
        <f>IF($B1039="","",VLOOKUP($C1039,Настройки!$A$11:$L$17,9,FALSE))</f>
        <v/>
      </c>
      <c r="T1039" s="56">
        <f>IF($B1039="","",$R1039*$S1039)</f>
        <v/>
      </c>
    </row>
    <row r="1040">
      <c r="A1040" s="20">
        <f>Тех_Движение!$A$1037</f>
        <v/>
      </c>
      <c r="B1040" s="20">
        <f>IF(Тех_Движение!$F$1037&gt;0,Тех_Движение!$I$1037,"")</f>
        <v/>
      </c>
      <c r="C1040" s="20">
        <f>IF($B1040="","",Тех_Движение!$D$1037)</f>
        <v/>
      </c>
      <c r="D1040" s="42">
        <f>IF($B1040="","",Тех_Движение!$B$1037)</f>
        <v/>
      </c>
      <c r="E1040" s="54">
        <f>IF($B1040="","",Тех_Движение!$F$1037)</f>
        <v/>
      </c>
      <c r="F1040" s="54">
        <f>IF($B1040="","",SUMIFS($E$5:$E1039,$C$5:$C1039,$C1040))</f>
        <v/>
      </c>
      <c r="G1040" s="54">
        <f>IF($B1040="","",MAX(0,$E1040-MAX(0,SUMIFS(Тех_Движение!$G$2:$G$5111,Тех_Движение!$D$2:$D$5111,$C1040,Тех_Движение!$B$2:$B$5111,"&lt;="&amp;Настройки!$B$5-1)-$F1040)))</f>
        <v/>
      </c>
      <c r="H1040" s="54">
        <f>IF($B1040="","",IF(AND($D1040&gt;=Настройки!$B$5,$D1040&lt;=Настройки!$B$6),$E1040,0))</f>
        <v/>
      </c>
      <c r="I1040" s="54">
        <f>IF($B1040="","",$G1040+$H1040-$J1040)</f>
        <v/>
      </c>
      <c r="J1040" s="54">
        <f>IF($B1040="","",MAX(0,$E1040-MAX(0,SUMIFS(Тех_Движение!$G$2:$G$5111,Тех_Движение!$D$2:$D$5111,$C1040,Тех_Движение!$B$2:$B$5111,"&lt;="&amp;Настройки!$B$6)-$F1040)))</f>
        <v/>
      </c>
      <c r="K1040" s="54">
        <f>IF(OR($B1040="",K$3&lt;$D1040+Настройки!$B$7),0,MAX(0,$E1040-MAX(0,SUMIFS(Тех_Движение!$G$2:$G$5111,Тех_Движение!$D$2:$D$5111,$C1040,Тех_Движение!$B$2:$B$5111,"&lt;="&amp;K$3)-$F1040)))</f>
        <v/>
      </c>
      <c r="L1040" s="54">
        <f>IF(OR($B1040="",L$3&lt;$D1040+Настройки!$B$7),0,MAX(0,$E1040-MAX(0,SUMIFS(Тех_Движение!$G$2:$G$5111,Тех_Движение!$D$2:$D$5111,$C1040,Тех_Движение!$B$2:$B$5111,"&lt;="&amp;L$3)-$F1040)))</f>
        <v/>
      </c>
      <c r="M1040" s="54">
        <f>IF(OR($B1040="",M$3&lt;$D1040+Настройки!$B$7),0,MAX(0,$E1040-MAX(0,SUMIFS(Тех_Движение!$G$2:$G$5111,Тех_Движение!$D$2:$D$5111,$C1040,Тех_Движение!$B$2:$B$5111,"&lt;="&amp;M$3)-$F1040)))</f>
        <v/>
      </c>
      <c r="N1040" s="54">
        <f>IF(OR($B1040="",N$3&lt;$D1040+Настройки!$B$7),0,MAX(0,$E1040-MAX(0,SUMIFS(Тех_Движение!$G$2:$G$5111,Тех_Движение!$D$2:$D$5111,$C1040,Тех_Движение!$B$2:$B$5111,"&lt;="&amp;N$3)-$F1040)))</f>
        <v/>
      </c>
      <c r="O1040" s="54">
        <f>IF(OR($B1040="",O$3&lt;$D1040+Настройки!$B$7),0,MAX(0,$E1040-MAX(0,SUMIFS(Тех_Движение!$G$2:$G$5111,Тех_Движение!$D$2:$D$5111,$C1040,Тех_Движение!$B$2:$B$5111,"&lt;="&amp;O$3)-$F1040)))</f>
        <v/>
      </c>
      <c r="P1040" s="54">
        <f>IF(OR($B1040="",P$3&lt;$D1040+Настройки!$B$7),0,MAX(0,$E1040-MAX(0,SUMIFS(Тех_Движение!$G$2:$G$5111,Тех_Движение!$D$2:$D$5111,$C1040,Тех_Движение!$B$2:$B$5111,"&lt;="&amp;P$3)-$F1040)))</f>
        <v/>
      </c>
      <c r="Q1040" s="54">
        <f>IF(OR($B1040="",Q$3&lt;$D1040+Настройки!$B$7),0,MAX(0,$E1040-MAX(0,SUMIFS(Тех_Движение!$G$2:$G$5111,Тех_Движение!$D$2:$D$5111,$C1040,Тех_Движение!$B$2:$B$5111,"&lt;="&amp;Q$3)-$F1040)))</f>
        <v/>
      </c>
      <c r="R1040" s="54">
        <f>IF($B1040="","",SUM($K1040:$Q1040))</f>
        <v/>
      </c>
      <c r="S1040" s="56">
        <f>IF($B1040="","",VLOOKUP($C1040,Настройки!$A$11:$L$17,9,FALSE))</f>
        <v/>
      </c>
      <c r="T1040" s="56">
        <f>IF($B1040="","",$R1040*$S1040)</f>
        <v/>
      </c>
    </row>
    <row r="1041">
      <c r="A1041" s="20">
        <f>Тех_Движение!$A$1038</f>
        <v/>
      </c>
      <c r="B1041" s="20">
        <f>IF(Тех_Движение!$F$1038&gt;0,Тех_Движение!$I$1038,"")</f>
        <v/>
      </c>
      <c r="C1041" s="20">
        <f>IF($B1041="","",Тех_Движение!$D$1038)</f>
        <v/>
      </c>
      <c r="D1041" s="42">
        <f>IF($B1041="","",Тех_Движение!$B$1038)</f>
        <v/>
      </c>
      <c r="E1041" s="54">
        <f>IF($B1041="","",Тех_Движение!$F$1038)</f>
        <v/>
      </c>
      <c r="F1041" s="54">
        <f>IF($B1041="","",SUMIFS($E$5:$E1040,$C$5:$C1040,$C1041))</f>
        <v/>
      </c>
      <c r="G1041" s="54">
        <f>IF($B1041="","",MAX(0,$E1041-MAX(0,SUMIFS(Тех_Движение!$G$2:$G$5111,Тех_Движение!$D$2:$D$5111,$C1041,Тех_Движение!$B$2:$B$5111,"&lt;="&amp;Настройки!$B$5-1)-$F1041)))</f>
        <v/>
      </c>
      <c r="H1041" s="54">
        <f>IF($B1041="","",IF(AND($D1041&gt;=Настройки!$B$5,$D1041&lt;=Настройки!$B$6),$E1041,0))</f>
        <v/>
      </c>
      <c r="I1041" s="54">
        <f>IF($B1041="","",$G1041+$H1041-$J1041)</f>
        <v/>
      </c>
      <c r="J1041" s="54">
        <f>IF($B1041="","",MAX(0,$E1041-MAX(0,SUMIFS(Тех_Движение!$G$2:$G$5111,Тех_Движение!$D$2:$D$5111,$C1041,Тех_Движение!$B$2:$B$5111,"&lt;="&amp;Настройки!$B$6)-$F1041)))</f>
        <v/>
      </c>
      <c r="K1041" s="54">
        <f>IF(OR($B1041="",K$3&lt;$D1041+Настройки!$B$7),0,MAX(0,$E1041-MAX(0,SUMIFS(Тех_Движение!$G$2:$G$5111,Тех_Движение!$D$2:$D$5111,$C1041,Тех_Движение!$B$2:$B$5111,"&lt;="&amp;K$3)-$F1041)))</f>
        <v/>
      </c>
      <c r="L1041" s="54">
        <f>IF(OR($B1041="",L$3&lt;$D1041+Настройки!$B$7),0,MAX(0,$E1041-MAX(0,SUMIFS(Тех_Движение!$G$2:$G$5111,Тех_Движение!$D$2:$D$5111,$C1041,Тех_Движение!$B$2:$B$5111,"&lt;="&amp;L$3)-$F1041)))</f>
        <v/>
      </c>
      <c r="M1041" s="54">
        <f>IF(OR($B1041="",M$3&lt;$D1041+Настройки!$B$7),0,MAX(0,$E1041-MAX(0,SUMIFS(Тех_Движение!$G$2:$G$5111,Тех_Движение!$D$2:$D$5111,$C1041,Тех_Движение!$B$2:$B$5111,"&lt;="&amp;M$3)-$F1041)))</f>
        <v/>
      </c>
      <c r="N1041" s="54">
        <f>IF(OR($B1041="",N$3&lt;$D1041+Настройки!$B$7),0,MAX(0,$E1041-MAX(0,SUMIFS(Тех_Движение!$G$2:$G$5111,Тех_Движение!$D$2:$D$5111,$C1041,Тех_Движение!$B$2:$B$5111,"&lt;="&amp;N$3)-$F1041)))</f>
        <v/>
      </c>
      <c r="O1041" s="54">
        <f>IF(OR($B1041="",O$3&lt;$D1041+Настройки!$B$7),0,MAX(0,$E1041-MAX(0,SUMIFS(Тех_Движение!$G$2:$G$5111,Тех_Движение!$D$2:$D$5111,$C1041,Тех_Движение!$B$2:$B$5111,"&lt;="&amp;O$3)-$F1041)))</f>
        <v/>
      </c>
      <c r="P1041" s="54">
        <f>IF(OR($B1041="",P$3&lt;$D1041+Настройки!$B$7),0,MAX(0,$E1041-MAX(0,SUMIFS(Тех_Движение!$G$2:$G$5111,Тех_Движение!$D$2:$D$5111,$C1041,Тех_Движение!$B$2:$B$5111,"&lt;="&amp;P$3)-$F1041)))</f>
        <v/>
      </c>
      <c r="Q1041" s="54">
        <f>IF(OR($B1041="",Q$3&lt;$D1041+Настройки!$B$7),0,MAX(0,$E1041-MAX(0,SUMIFS(Тех_Движение!$G$2:$G$5111,Тех_Движение!$D$2:$D$5111,$C1041,Тех_Движение!$B$2:$B$5111,"&lt;="&amp;Q$3)-$F1041)))</f>
        <v/>
      </c>
      <c r="R1041" s="54">
        <f>IF($B1041="","",SUM($K1041:$Q1041))</f>
        <v/>
      </c>
      <c r="S1041" s="56">
        <f>IF($B1041="","",VLOOKUP($C1041,Настройки!$A$11:$L$17,9,FALSE))</f>
        <v/>
      </c>
      <c r="T1041" s="56">
        <f>IF($B1041="","",$R1041*$S1041)</f>
        <v/>
      </c>
    </row>
    <row r="1042">
      <c r="A1042" s="20">
        <f>Тех_Движение!$A$1039</f>
        <v/>
      </c>
      <c r="B1042" s="20">
        <f>IF(Тех_Движение!$F$1039&gt;0,Тех_Движение!$I$1039,"")</f>
        <v/>
      </c>
      <c r="C1042" s="20">
        <f>IF($B1042="","",Тех_Движение!$D$1039)</f>
        <v/>
      </c>
      <c r="D1042" s="42">
        <f>IF($B1042="","",Тех_Движение!$B$1039)</f>
        <v/>
      </c>
      <c r="E1042" s="54">
        <f>IF($B1042="","",Тех_Движение!$F$1039)</f>
        <v/>
      </c>
      <c r="F1042" s="54">
        <f>IF($B1042="","",SUMIFS($E$5:$E1041,$C$5:$C1041,$C1042))</f>
        <v/>
      </c>
      <c r="G1042" s="54">
        <f>IF($B1042="","",MAX(0,$E1042-MAX(0,SUMIFS(Тех_Движение!$G$2:$G$5111,Тех_Движение!$D$2:$D$5111,$C1042,Тех_Движение!$B$2:$B$5111,"&lt;="&amp;Настройки!$B$5-1)-$F1042)))</f>
        <v/>
      </c>
      <c r="H1042" s="54">
        <f>IF($B1042="","",IF(AND($D1042&gt;=Настройки!$B$5,$D1042&lt;=Настройки!$B$6),$E1042,0))</f>
        <v/>
      </c>
      <c r="I1042" s="54">
        <f>IF($B1042="","",$G1042+$H1042-$J1042)</f>
        <v/>
      </c>
      <c r="J1042" s="54">
        <f>IF($B1042="","",MAX(0,$E1042-MAX(0,SUMIFS(Тех_Движение!$G$2:$G$5111,Тех_Движение!$D$2:$D$5111,$C1042,Тех_Движение!$B$2:$B$5111,"&lt;="&amp;Настройки!$B$6)-$F1042)))</f>
        <v/>
      </c>
      <c r="K1042" s="54">
        <f>IF(OR($B1042="",K$3&lt;$D1042+Настройки!$B$7),0,MAX(0,$E1042-MAX(0,SUMIFS(Тех_Движение!$G$2:$G$5111,Тех_Движение!$D$2:$D$5111,$C1042,Тех_Движение!$B$2:$B$5111,"&lt;="&amp;K$3)-$F1042)))</f>
        <v/>
      </c>
      <c r="L1042" s="54">
        <f>IF(OR($B1042="",L$3&lt;$D1042+Настройки!$B$7),0,MAX(0,$E1042-MAX(0,SUMIFS(Тех_Движение!$G$2:$G$5111,Тех_Движение!$D$2:$D$5111,$C1042,Тех_Движение!$B$2:$B$5111,"&lt;="&amp;L$3)-$F1042)))</f>
        <v/>
      </c>
      <c r="M1042" s="54">
        <f>IF(OR($B1042="",M$3&lt;$D1042+Настройки!$B$7),0,MAX(0,$E1042-MAX(0,SUMIFS(Тех_Движение!$G$2:$G$5111,Тех_Движение!$D$2:$D$5111,$C1042,Тех_Движение!$B$2:$B$5111,"&lt;="&amp;M$3)-$F1042)))</f>
        <v/>
      </c>
      <c r="N1042" s="54">
        <f>IF(OR($B1042="",N$3&lt;$D1042+Настройки!$B$7),0,MAX(0,$E1042-MAX(0,SUMIFS(Тех_Движение!$G$2:$G$5111,Тех_Движение!$D$2:$D$5111,$C1042,Тех_Движение!$B$2:$B$5111,"&lt;="&amp;N$3)-$F1042)))</f>
        <v/>
      </c>
      <c r="O1042" s="54">
        <f>IF(OR($B1042="",O$3&lt;$D1042+Настройки!$B$7),0,MAX(0,$E1042-MAX(0,SUMIFS(Тех_Движение!$G$2:$G$5111,Тех_Движение!$D$2:$D$5111,$C1042,Тех_Движение!$B$2:$B$5111,"&lt;="&amp;O$3)-$F1042)))</f>
        <v/>
      </c>
      <c r="P1042" s="54">
        <f>IF(OR($B1042="",P$3&lt;$D1042+Настройки!$B$7),0,MAX(0,$E1042-MAX(0,SUMIFS(Тех_Движение!$G$2:$G$5111,Тех_Движение!$D$2:$D$5111,$C1042,Тех_Движение!$B$2:$B$5111,"&lt;="&amp;P$3)-$F1042)))</f>
        <v/>
      </c>
      <c r="Q1042" s="54">
        <f>IF(OR($B1042="",Q$3&lt;$D1042+Настройки!$B$7),0,MAX(0,$E1042-MAX(0,SUMIFS(Тех_Движение!$G$2:$G$5111,Тех_Движение!$D$2:$D$5111,$C1042,Тех_Движение!$B$2:$B$5111,"&lt;="&amp;Q$3)-$F1042)))</f>
        <v/>
      </c>
      <c r="R1042" s="54">
        <f>IF($B1042="","",SUM($K1042:$Q1042))</f>
        <v/>
      </c>
      <c r="S1042" s="56">
        <f>IF($B1042="","",VLOOKUP($C1042,Настройки!$A$11:$L$17,9,FALSE))</f>
        <v/>
      </c>
      <c r="T1042" s="56">
        <f>IF($B1042="","",$R1042*$S1042)</f>
        <v/>
      </c>
    </row>
    <row r="1043">
      <c r="A1043" s="20">
        <f>Тех_Движение!$A$1040</f>
        <v/>
      </c>
      <c r="B1043" s="20">
        <f>IF(Тех_Движение!$F$1040&gt;0,Тех_Движение!$I$1040,"")</f>
        <v/>
      </c>
      <c r="C1043" s="20">
        <f>IF($B1043="","",Тех_Движение!$D$1040)</f>
        <v/>
      </c>
      <c r="D1043" s="42">
        <f>IF($B1043="","",Тех_Движение!$B$1040)</f>
        <v/>
      </c>
      <c r="E1043" s="54">
        <f>IF($B1043="","",Тех_Движение!$F$1040)</f>
        <v/>
      </c>
      <c r="F1043" s="54">
        <f>IF($B1043="","",SUMIFS($E$5:$E1042,$C$5:$C1042,$C1043))</f>
        <v/>
      </c>
      <c r="G1043" s="54">
        <f>IF($B1043="","",MAX(0,$E1043-MAX(0,SUMIFS(Тех_Движение!$G$2:$G$5111,Тех_Движение!$D$2:$D$5111,$C1043,Тех_Движение!$B$2:$B$5111,"&lt;="&amp;Настройки!$B$5-1)-$F1043)))</f>
        <v/>
      </c>
      <c r="H1043" s="54">
        <f>IF($B1043="","",IF(AND($D1043&gt;=Настройки!$B$5,$D1043&lt;=Настройки!$B$6),$E1043,0))</f>
        <v/>
      </c>
      <c r="I1043" s="54">
        <f>IF($B1043="","",$G1043+$H1043-$J1043)</f>
        <v/>
      </c>
      <c r="J1043" s="54">
        <f>IF($B1043="","",MAX(0,$E1043-MAX(0,SUMIFS(Тех_Движение!$G$2:$G$5111,Тех_Движение!$D$2:$D$5111,$C1043,Тех_Движение!$B$2:$B$5111,"&lt;="&amp;Настройки!$B$6)-$F1043)))</f>
        <v/>
      </c>
      <c r="K1043" s="54">
        <f>IF(OR($B1043="",K$3&lt;$D1043+Настройки!$B$7),0,MAX(0,$E1043-MAX(0,SUMIFS(Тех_Движение!$G$2:$G$5111,Тех_Движение!$D$2:$D$5111,$C1043,Тех_Движение!$B$2:$B$5111,"&lt;="&amp;K$3)-$F1043)))</f>
        <v/>
      </c>
      <c r="L1043" s="54">
        <f>IF(OR($B1043="",L$3&lt;$D1043+Настройки!$B$7),0,MAX(0,$E1043-MAX(0,SUMIFS(Тех_Движение!$G$2:$G$5111,Тех_Движение!$D$2:$D$5111,$C1043,Тех_Движение!$B$2:$B$5111,"&lt;="&amp;L$3)-$F1043)))</f>
        <v/>
      </c>
      <c r="M1043" s="54">
        <f>IF(OR($B1043="",M$3&lt;$D1043+Настройки!$B$7),0,MAX(0,$E1043-MAX(0,SUMIFS(Тех_Движение!$G$2:$G$5111,Тех_Движение!$D$2:$D$5111,$C1043,Тех_Движение!$B$2:$B$5111,"&lt;="&amp;M$3)-$F1043)))</f>
        <v/>
      </c>
      <c r="N1043" s="54">
        <f>IF(OR($B1043="",N$3&lt;$D1043+Настройки!$B$7),0,MAX(0,$E1043-MAX(0,SUMIFS(Тех_Движение!$G$2:$G$5111,Тех_Движение!$D$2:$D$5111,$C1043,Тех_Движение!$B$2:$B$5111,"&lt;="&amp;N$3)-$F1043)))</f>
        <v/>
      </c>
      <c r="O1043" s="54">
        <f>IF(OR($B1043="",O$3&lt;$D1043+Настройки!$B$7),0,MAX(0,$E1043-MAX(0,SUMIFS(Тех_Движение!$G$2:$G$5111,Тех_Движение!$D$2:$D$5111,$C1043,Тех_Движение!$B$2:$B$5111,"&lt;="&amp;O$3)-$F1043)))</f>
        <v/>
      </c>
      <c r="P1043" s="54">
        <f>IF(OR($B1043="",P$3&lt;$D1043+Настройки!$B$7),0,MAX(0,$E1043-MAX(0,SUMIFS(Тех_Движение!$G$2:$G$5111,Тех_Движение!$D$2:$D$5111,$C1043,Тех_Движение!$B$2:$B$5111,"&lt;="&amp;P$3)-$F1043)))</f>
        <v/>
      </c>
      <c r="Q1043" s="54">
        <f>IF(OR($B1043="",Q$3&lt;$D1043+Настройки!$B$7),0,MAX(0,$E1043-MAX(0,SUMIFS(Тех_Движение!$G$2:$G$5111,Тех_Движение!$D$2:$D$5111,$C1043,Тех_Движение!$B$2:$B$5111,"&lt;="&amp;Q$3)-$F1043)))</f>
        <v/>
      </c>
      <c r="R1043" s="54">
        <f>IF($B1043="","",SUM($K1043:$Q1043))</f>
        <v/>
      </c>
      <c r="S1043" s="56">
        <f>IF($B1043="","",VLOOKUP($C1043,Настройки!$A$11:$L$17,9,FALSE))</f>
        <v/>
      </c>
      <c r="T1043" s="56">
        <f>IF($B1043="","",$R1043*$S1043)</f>
        <v/>
      </c>
    </row>
    <row r="1044">
      <c r="A1044" s="20">
        <f>Тех_Движение!$A$1041</f>
        <v/>
      </c>
      <c r="B1044" s="20">
        <f>IF(Тех_Движение!$F$1041&gt;0,Тех_Движение!$I$1041,"")</f>
        <v/>
      </c>
      <c r="C1044" s="20">
        <f>IF($B1044="","",Тех_Движение!$D$1041)</f>
        <v/>
      </c>
      <c r="D1044" s="42">
        <f>IF($B1044="","",Тех_Движение!$B$1041)</f>
        <v/>
      </c>
      <c r="E1044" s="54">
        <f>IF($B1044="","",Тех_Движение!$F$1041)</f>
        <v/>
      </c>
      <c r="F1044" s="54">
        <f>IF($B1044="","",SUMIFS($E$5:$E1043,$C$5:$C1043,$C1044))</f>
        <v/>
      </c>
      <c r="G1044" s="54">
        <f>IF($B1044="","",MAX(0,$E1044-MAX(0,SUMIFS(Тех_Движение!$G$2:$G$5111,Тех_Движение!$D$2:$D$5111,$C1044,Тех_Движение!$B$2:$B$5111,"&lt;="&amp;Настройки!$B$5-1)-$F1044)))</f>
        <v/>
      </c>
      <c r="H1044" s="54">
        <f>IF($B1044="","",IF(AND($D1044&gt;=Настройки!$B$5,$D1044&lt;=Настройки!$B$6),$E1044,0))</f>
        <v/>
      </c>
      <c r="I1044" s="54">
        <f>IF($B1044="","",$G1044+$H1044-$J1044)</f>
        <v/>
      </c>
      <c r="J1044" s="54">
        <f>IF($B1044="","",MAX(0,$E1044-MAX(0,SUMIFS(Тех_Движение!$G$2:$G$5111,Тех_Движение!$D$2:$D$5111,$C1044,Тех_Движение!$B$2:$B$5111,"&lt;="&amp;Настройки!$B$6)-$F1044)))</f>
        <v/>
      </c>
      <c r="K1044" s="54">
        <f>IF(OR($B1044="",K$3&lt;$D1044+Настройки!$B$7),0,MAX(0,$E1044-MAX(0,SUMIFS(Тех_Движение!$G$2:$G$5111,Тех_Движение!$D$2:$D$5111,$C1044,Тех_Движение!$B$2:$B$5111,"&lt;="&amp;K$3)-$F1044)))</f>
        <v/>
      </c>
      <c r="L1044" s="54">
        <f>IF(OR($B1044="",L$3&lt;$D1044+Настройки!$B$7),0,MAX(0,$E1044-MAX(0,SUMIFS(Тех_Движение!$G$2:$G$5111,Тех_Движение!$D$2:$D$5111,$C1044,Тех_Движение!$B$2:$B$5111,"&lt;="&amp;L$3)-$F1044)))</f>
        <v/>
      </c>
      <c r="M1044" s="54">
        <f>IF(OR($B1044="",M$3&lt;$D1044+Настройки!$B$7),0,MAX(0,$E1044-MAX(0,SUMIFS(Тех_Движение!$G$2:$G$5111,Тех_Движение!$D$2:$D$5111,$C1044,Тех_Движение!$B$2:$B$5111,"&lt;="&amp;M$3)-$F1044)))</f>
        <v/>
      </c>
      <c r="N1044" s="54">
        <f>IF(OR($B1044="",N$3&lt;$D1044+Настройки!$B$7),0,MAX(0,$E1044-MAX(0,SUMIFS(Тех_Движение!$G$2:$G$5111,Тех_Движение!$D$2:$D$5111,$C1044,Тех_Движение!$B$2:$B$5111,"&lt;="&amp;N$3)-$F1044)))</f>
        <v/>
      </c>
      <c r="O1044" s="54">
        <f>IF(OR($B1044="",O$3&lt;$D1044+Настройки!$B$7),0,MAX(0,$E1044-MAX(0,SUMIFS(Тех_Движение!$G$2:$G$5111,Тех_Движение!$D$2:$D$5111,$C1044,Тех_Движение!$B$2:$B$5111,"&lt;="&amp;O$3)-$F1044)))</f>
        <v/>
      </c>
      <c r="P1044" s="54">
        <f>IF(OR($B1044="",P$3&lt;$D1044+Настройки!$B$7),0,MAX(0,$E1044-MAX(0,SUMIFS(Тех_Движение!$G$2:$G$5111,Тех_Движение!$D$2:$D$5111,$C1044,Тех_Движение!$B$2:$B$5111,"&lt;="&amp;P$3)-$F1044)))</f>
        <v/>
      </c>
      <c r="Q1044" s="54">
        <f>IF(OR($B1044="",Q$3&lt;$D1044+Настройки!$B$7),0,MAX(0,$E1044-MAX(0,SUMIFS(Тех_Движение!$G$2:$G$5111,Тех_Движение!$D$2:$D$5111,$C1044,Тех_Движение!$B$2:$B$5111,"&lt;="&amp;Q$3)-$F1044)))</f>
        <v/>
      </c>
      <c r="R1044" s="54">
        <f>IF($B1044="","",SUM($K1044:$Q1044))</f>
        <v/>
      </c>
      <c r="S1044" s="56">
        <f>IF($B1044="","",VLOOKUP($C1044,Настройки!$A$11:$L$17,9,FALSE))</f>
        <v/>
      </c>
      <c r="T1044" s="56">
        <f>IF($B1044="","",$R1044*$S1044)</f>
        <v/>
      </c>
    </row>
    <row r="1045">
      <c r="A1045" s="20">
        <f>Тех_Движение!$A$1042</f>
        <v/>
      </c>
      <c r="B1045" s="20">
        <f>IF(Тех_Движение!$F$1042&gt;0,Тех_Движение!$I$1042,"")</f>
        <v/>
      </c>
      <c r="C1045" s="20">
        <f>IF($B1045="","",Тех_Движение!$D$1042)</f>
        <v/>
      </c>
      <c r="D1045" s="42">
        <f>IF($B1045="","",Тех_Движение!$B$1042)</f>
        <v/>
      </c>
      <c r="E1045" s="54">
        <f>IF($B1045="","",Тех_Движение!$F$1042)</f>
        <v/>
      </c>
      <c r="F1045" s="54">
        <f>IF($B1045="","",SUMIFS($E$5:$E1044,$C$5:$C1044,$C1045))</f>
        <v/>
      </c>
      <c r="G1045" s="54">
        <f>IF($B1045="","",MAX(0,$E1045-MAX(0,SUMIFS(Тех_Движение!$G$2:$G$5111,Тех_Движение!$D$2:$D$5111,$C1045,Тех_Движение!$B$2:$B$5111,"&lt;="&amp;Настройки!$B$5-1)-$F1045)))</f>
        <v/>
      </c>
      <c r="H1045" s="54">
        <f>IF($B1045="","",IF(AND($D1045&gt;=Настройки!$B$5,$D1045&lt;=Настройки!$B$6),$E1045,0))</f>
        <v/>
      </c>
      <c r="I1045" s="54">
        <f>IF($B1045="","",$G1045+$H1045-$J1045)</f>
        <v/>
      </c>
      <c r="J1045" s="54">
        <f>IF($B1045="","",MAX(0,$E1045-MAX(0,SUMIFS(Тех_Движение!$G$2:$G$5111,Тех_Движение!$D$2:$D$5111,$C1045,Тех_Движение!$B$2:$B$5111,"&lt;="&amp;Настройки!$B$6)-$F1045)))</f>
        <v/>
      </c>
      <c r="K1045" s="54">
        <f>IF(OR($B1045="",K$3&lt;$D1045+Настройки!$B$7),0,MAX(0,$E1045-MAX(0,SUMIFS(Тех_Движение!$G$2:$G$5111,Тех_Движение!$D$2:$D$5111,$C1045,Тех_Движение!$B$2:$B$5111,"&lt;="&amp;K$3)-$F1045)))</f>
        <v/>
      </c>
      <c r="L1045" s="54">
        <f>IF(OR($B1045="",L$3&lt;$D1045+Настройки!$B$7),0,MAX(0,$E1045-MAX(0,SUMIFS(Тех_Движение!$G$2:$G$5111,Тех_Движение!$D$2:$D$5111,$C1045,Тех_Движение!$B$2:$B$5111,"&lt;="&amp;L$3)-$F1045)))</f>
        <v/>
      </c>
      <c r="M1045" s="54">
        <f>IF(OR($B1045="",M$3&lt;$D1045+Настройки!$B$7),0,MAX(0,$E1045-MAX(0,SUMIFS(Тех_Движение!$G$2:$G$5111,Тех_Движение!$D$2:$D$5111,$C1045,Тех_Движение!$B$2:$B$5111,"&lt;="&amp;M$3)-$F1045)))</f>
        <v/>
      </c>
      <c r="N1045" s="54">
        <f>IF(OR($B1045="",N$3&lt;$D1045+Настройки!$B$7),0,MAX(0,$E1045-MAX(0,SUMIFS(Тех_Движение!$G$2:$G$5111,Тех_Движение!$D$2:$D$5111,$C1045,Тех_Движение!$B$2:$B$5111,"&lt;="&amp;N$3)-$F1045)))</f>
        <v/>
      </c>
      <c r="O1045" s="54">
        <f>IF(OR($B1045="",O$3&lt;$D1045+Настройки!$B$7),0,MAX(0,$E1045-MAX(0,SUMIFS(Тех_Движение!$G$2:$G$5111,Тех_Движение!$D$2:$D$5111,$C1045,Тех_Движение!$B$2:$B$5111,"&lt;="&amp;O$3)-$F1045)))</f>
        <v/>
      </c>
      <c r="P1045" s="54">
        <f>IF(OR($B1045="",P$3&lt;$D1045+Настройки!$B$7),0,MAX(0,$E1045-MAX(0,SUMIFS(Тех_Движение!$G$2:$G$5111,Тех_Движение!$D$2:$D$5111,$C1045,Тех_Движение!$B$2:$B$5111,"&lt;="&amp;P$3)-$F1045)))</f>
        <v/>
      </c>
      <c r="Q1045" s="54">
        <f>IF(OR($B1045="",Q$3&lt;$D1045+Настройки!$B$7),0,MAX(0,$E1045-MAX(0,SUMIFS(Тех_Движение!$G$2:$G$5111,Тех_Движение!$D$2:$D$5111,$C1045,Тех_Движение!$B$2:$B$5111,"&lt;="&amp;Q$3)-$F1045)))</f>
        <v/>
      </c>
      <c r="R1045" s="54">
        <f>IF($B1045="","",SUM($K1045:$Q1045))</f>
        <v/>
      </c>
      <c r="S1045" s="56">
        <f>IF($B1045="","",VLOOKUP($C1045,Настройки!$A$11:$L$17,9,FALSE))</f>
        <v/>
      </c>
      <c r="T1045" s="56">
        <f>IF($B1045="","",$R1045*$S1045)</f>
        <v/>
      </c>
    </row>
    <row r="1046">
      <c r="A1046" s="20">
        <f>Тех_Движение!$A$1043</f>
        <v/>
      </c>
      <c r="B1046" s="20">
        <f>IF(Тех_Движение!$F$1043&gt;0,Тех_Движение!$I$1043,"")</f>
        <v/>
      </c>
      <c r="C1046" s="20">
        <f>IF($B1046="","",Тех_Движение!$D$1043)</f>
        <v/>
      </c>
      <c r="D1046" s="42">
        <f>IF($B1046="","",Тех_Движение!$B$1043)</f>
        <v/>
      </c>
      <c r="E1046" s="54">
        <f>IF($B1046="","",Тех_Движение!$F$1043)</f>
        <v/>
      </c>
      <c r="F1046" s="54">
        <f>IF($B1046="","",SUMIFS($E$5:$E1045,$C$5:$C1045,$C1046))</f>
        <v/>
      </c>
      <c r="G1046" s="54">
        <f>IF($B1046="","",MAX(0,$E1046-MAX(0,SUMIFS(Тех_Движение!$G$2:$G$5111,Тех_Движение!$D$2:$D$5111,$C1046,Тех_Движение!$B$2:$B$5111,"&lt;="&amp;Настройки!$B$5-1)-$F1046)))</f>
        <v/>
      </c>
      <c r="H1046" s="54">
        <f>IF($B1046="","",IF(AND($D1046&gt;=Настройки!$B$5,$D1046&lt;=Настройки!$B$6),$E1046,0))</f>
        <v/>
      </c>
      <c r="I1046" s="54">
        <f>IF($B1046="","",$G1046+$H1046-$J1046)</f>
        <v/>
      </c>
      <c r="J1046" s="54">
        <f>IF($B1046="","",MAX(0,$E1046-MAX(0,SUMIFS(Тех_Движение!$G$2:$G$5111,Тех_Движение!$D$2:$D$5111,$C1046,Тех_Движение!$B$2:$B$5111,"&lt;="&amp;Настройки!$B$6)-$F1046)))</f>
        <v/>
      </c>
      <c r="K1046" s="54">
        <f>IF(OR($B1046="",K$3&lt;$D1046+Настройки!$B$7),0,MAX(0,$E1046-MAX(0,SUMIFS(Тех_Движение!$G$2:$G$5111,Тех_Движение!$D$2:$D$5111,$C1046,Тех_Движение!$B$2:$B$5111,"&lt;="&amp;K$3)-$F1046)))</f>
        <v/>
      </c>
      <c r="L1046" s="54">
        <f>IF(OR($B1046="",L$3&lt;$D1046+Настройки!$B$7),0,MAX(0,$E1046-MAX(0,SUMIFS(Тех_Движение!$G$2:$G$5111,Тех_Движение!$D$2:$D$5111,$C1046,Тех_Движение!$B$2:$B$5111,"&lt;="&amp;L$3)-$F1046)))</f>
        <v/>
      </c>
      <c r="M1046" s="54">
        <f>IF(OR($B1046="",M$3&lt;$D1046+Настройки!$B$7),0,MAX(0,$E1046-MAX(0,SUMIFS(Тех_Движение!$G$2:$G$5111,Тех_Движение!$D$2:$D$5111,$C1046,Тех_Движение!$B$2:$B$5111,"&lt;="&amp;M$3)-$F1046)))</f>
        <v/>
      </c>
      <c r="N1046" s="54">
        <f>IF(OR($B1046="",N$3&lt;$D1046+Настройки!$B$7),0,MAX(0,$E1046-MAX(0,SUMIFS(Тех_Движение!$G$2:$G$5111,Тех_Движение!$D$2:$D$5111,$C1046,Тех_Движение!$B$2:$B$5111,"&lt;="&amp;N$3)-$F1046)))</f>
        <v/>
      </c>
      <c r="O1046" s="54">
        <f>IF(OR($B1046="",O$3&lt;$D1046+Настройки!$B$7),0,MAX(0,$E1046-MAX(0,SUMIFS(Тех_Движение!$G$2:$G$5111,Тех_Движение!$D$2:$D$5111,$C1046,Тех_Движение!$B$2:$B$5111,"&lt;="&amp;O$3)-$F1046)))</f>
        <v/>
      </c>
      <c r="P1046" s="54">
        <f>IF(OR($B1046="",P$3&lt;$D1046+Настройки!$B$7),0,MAX(0,$E1046-MAX(0,SUMIFS(Тех_Движение!$G$2:$G$5111,Тех_Движение!$D$2:$D$5111,$C1046,Тех_Движение!$B$2:$B$5111,"&lt;="&amp;P$3)-$F1046)))</f>
        <v/>
      </c>
      <c r="Q1046" s="54">
        <f>IF(OR($B1046="",Q$3&lt;$D1046+Настройки!$B$7),0,MAX(0,$E1046-MAX(0,SUMIFS(Тех_Движение!$G$2:$G$5111,Тех_Движение!$D$2:$D$5111,$C1046,Тех_Движение!$B$2:$B$5111,"&lt;="&amp;Q$3)-$F1046)))</f>
        <v/>
      </c>
      <c r="R1046" s="54">
        <f>IF($B1046="","",SUM($K1046:$Q1046))</f>
        <v/>
      </c>
      <c r="S1046" s="56">
        <f>IF($B1046="","",VLOOKUP($C1046,Настройки!$A$11:$L$17,9,FALSE))</f>
        <v/>
      </c>
      <c r="T1046" s="56">
        <f>IF($B1046="","",$R1046*$S1046)</f>
        <v/>
      </c>
    </row>
    <row r="1047">
      <c r="A1047" s="20">
        <f>Тех_Движение!$A$1044</f>
        <v/>
      </c>
      <c r="B1047" s="20">
        <f>IF(Тех_Движение!$F$1044&gt;0,Тех_Движение!$I$1044,"")</f>
        <v/>
      </c>
      <c r="C1047" s="20">
        <f>IF($B1047="","",Тех_Движение!$D$1044)</f>
        <v/>
      </c>
      <c r="D1047" s="42">
        <f>IF($B1047="","",Тех_Движение!$B$1044)</f>
        <v/>
      </c>
      <c r="E1047" s="54">
        <f>IF($B1047="","",Тех_Движение!$F$1044)</f>
        <v/>
      </c>
      <c r="F1047" s="54">
        <f>IF($B1047="","",SUMIFS($E$5:$E1046,$C$5:$C1046,$C1047))</f>
        <v/>
      </c>
      <c r="G1047" s="54">
        <f>IF($B1047="","",MAX(0,$E1047-MAX(0,SUMIFS(Тех_Движение!$G$2:$G$5111,Тех_Движение!$D$2:$D$5111,$C1047,Тех_Движение!$B$2:$B$5111,"&lt;="&amp;Настройки!$B$5-1)-$F1047)))</f>
        <v/>
      </c>
      <c r="H1047" s="54">
        <f>IF($B1047="","",IF(AND($D1047&gt;=Настройки!$B$5,$D1047&lt;=Настройки!$B$6),$E1047,0))</f>
        <v/>
      </c>
      <c r="I1047" s="54">
        <f>IF($B1047="","",$G1047+$H1047-$J1047)</f>
        <v/>
      </c>
      <c r="J1047" s="54">
        <f>IF($B1047="","",MAX(0,$E1047-MAX(0,SUMIFS(Тех_Движение!$G$2:$G$5111,Тех_Движение!$D$2:$D$5111,$C1047,Тех_Движение!$B$2:$B$5111,"&lt;="&amp;Настройки!$B$6)-$F1047)))</f>
        <v/>
      </c>
      <c r="K1047" s="54">
        <f>IF(OR($B1047="",K$3&lt;$D1047+Настройки!$B$7),0,MAX(0,$E1047-MAX(0,SUMIFS(Тех_Движение!$G$2:$G$5111,Тех_Движение!$D$2:$D$5111,$C1047,Тех_Движение!$B$2:$B$5111,"&lt;="&amp;K$3)-$F1047)))</f>
        <v/>
      </c>
      <c r="L1047" s="54">
        <f>IF(OR($B1047="",L$3&lt;$D1047+Настройки!$B$7),0,MAX(0,$E1047-MAX(0,SUMIFS(Тех_Движение!$G$2:$G$5111,Тех_Движение!$D$2:$D$5111,$C1047,Тех_Движение!$B$2:$B$5111,"&lt;="&amp;L$3)-$F1047)))</f>
        <v/>
      </c>
      <c r="M1047" s="54">
        <f>IF(OR($B1047="",M$3&lt;$D1047+Настройки!$B$7),0,MAX(0,$E1047-MAX(0,SUMIFS(Тех_Движение!$G$2:$G$5111,Тех_Движение!$D$2:$D$5111,$C1047,Тех_Движение!$B$2:$B$5111,"&lt;="&amp;M$3)-$F1047)))</f>
        <v/>
      </c>
      <c r="N1047" s="54">
        <f>IF(OR($B1047="",N$3&lt;$D1047+Настройки!$B$7),0,MAX(0,$E1047-MAX(0,SUMIFS(Тех_Движение!$G$2:$G$5111,Тех_Движение!$D$2:$D$5111,$C1047,Тех_Движение!$B$2:$B$5111,"&lt;="&amp;N$3)-$F1047)))</f>
        <v/>
      </c>
      <c r="O1047" s="54">
        <f>IF(OR($B1047="",O$3&lt;$D1047+Настройки!$B$7),0,MAX(0,$E1047-MAX(0,SUMIFS(Тех_Движение!$G$2:$G$5111,Тех_Движение!$D$2:$D$5111,$C1047,Тех_Движение!$B$2:$B$5111,"&lt;="&amp;O$3)-$F1047)))</f>
        <v/>
      </c>
      <c r="P1047" s="54">
        <f>IF(OR($B1047="",P$3&lt;$D1047+Настройки!$B$7),0,MAX(0,$E1047-MAX(0,SUMIFS(Тех_Движение!$G$2:$G$5111,Тех_Движение!$D$2:$D$5111,$C1047,Тех_Движение!$B$2:$B$5111,"&lt;="&amp;P$3)-$F1047)))</f>
        <v/>
      </c>
      <c r="Q1047" s="54">
        <f>IF(OR($B1047="",Q$3&lt;$D1047+Настройки!$B$7),0,MAX(0,$E1047-MAX(0,SUMIFS(Тех_Движение!$G$2:$G$5111,Тех_Движение!$D$2:$D$5111,$C1047,Тех_Движение!$B$2:$B$5111,"&lt;="&amp;Q$3)-$F1047)))</f>
        <v/>
      </c>
      <c r="R1047" s="54">
        <f>IF($B1047="","",SUM($K1047:$Q1047))</f>
        <v/>
      </c>
      <c r="S1047" s="56">
        <f>IF($B1047="","",VLOOKUP($C1047,Настройки!$A$11:$L$17,9,FALSE))</f>
        <v/>
      </c>
      <c r="T1047" s="56">
        <f>IF($B1047="","",$R1047*$S1047)</f>
        <v/>
      </c>
    </row>
    <row r="1048">
      <c r="A1048" s="20">
        <f>Тех_Движение!$A$1045</f>
        <v/>
      </c>
      <c r="B1048" s="20">
        <f>IF(Тех_Движение!$F$1045&gt;0,Тех_Движение!$I$1045,"")</f>
        <v/>
      </c>
      <c r="C1048" s="20">
        <f>IF($B1048="","",Тех_Движение!$D$1045)</f>
        <v/>
      </c>
      <c r="D1048" s="42">
        <f>IF($B1048="","",Тех_Движение!$B$1045)</f>
        <v/>
      </c>
      <c r="E1048" s="54">
        <f>IF($B1048="","",Тех_Движение!$F$1045)</f>
        <v/>
      </c>
      <c r="F1048" s="54">
        <f>IF($B1048="","",SUMIFS($E$5:$E1047,$C$5:$C1047,$C1048))</f>
        <v/>
      </c>
      <c r="G1048" s="54">
        <f>IF($B1048="","",MAX(0,$E1048-MAX(0,SUMIFS(Тех_Движение!$G$2:$G$5111,Тех_Движение!$D$2:$D$5111,$C1048,Тех_Движение!$B$2:$B$5111,"&lt;="&amp;Настройки!$B$5-1)-$F1048)))</f>
        <v/>
      </c>
      <c r="H1048" s="54">
        <f>IF($B1048="","",IF(AND($D1048&gt;=Настройки!$B$5,$D1048&lt;=Настройки!$B$6),$E1048,0))</f>
        <v/>
      </c>
      <c r="I1048" s="54">
        <f>IF($B1048="","",$G1048+$H1048-$J1048)</f>
        <v/>
      </c>
      <c r="J1048" s="54">
        <f>IF($B1048="","",MAX(0,$E1048-MAX(0,SUMIFS(Тех_Движение!$G$2:$G$5111,Тех_Движение!$D$2:$D$5111,$C1048,Тех_Движение!$B$2:$B$5111,"&lt;="&amp;Настройки!$B$6)-$F1048)))</f>
        <v/>
      </c>
      <c r="K1048" s="54">
        <f>IF(OR($B1048="",K$3&lt;$D1048+Настройки!$B$7),0,MAX(0,$E1048-MAX(0,SUMIFS(Тех_Движение!$G$2:$G$5111,Тех_Движение!$D$2:$D$5111,$C1048,Тех_Движение!$B$2:$B$5111,"&lt;="&amp;K$3)-$F1048)))</f>
        <v/>
      </c>
      <c r="L1048" s="54">
        <f>IF(OR($B1048="",L$3&lt;$D1048+Настройки!$B$7),0,MAX(0,$E1048-MAX(0,SUMIFS(Тех_Движение!$G$2:$G$5111,Тех_Движение!$D$2:$D$5111,$C1048,Тех_Движение!$B$2:$B$5111,"&lt;="&amp;L$3)-$F1048)))</f>
        <v/>
      </c>
      <c r="M1048" s="54">
        <f>IF(OR($B1048="",M$3&lt;$D1048+Настройки!$B$7),0,MAX(0,$E1048-MAX(0,SUMIFS(Тех_Движение!$G$2:$G$5111,Тех_Движение!$D$2:$D$5111,$C1048,Тех_Движение!$B$2:$B$5111,"&lt;="&amp;M$3)-$F1048)))</f>
        <v/>
      </c>
      <c r="N1048" s="54">
        <f>IF(OR($B1048="",N$3&lt;$D1048+Настройки!$B$7),0,MAX(0,$E1048-MAX(0,SUMIFS(Тех_Движение!$G$2:$G$5111,Тех_Движение!$D$2:$D$5111,$C1048,Тех_Движение!$B$2:$B$5111,"&lt;="&amp;N$3)-$F1048)))</f>
        <v/>
      </c>
      <c r="O1048" s="54">
        <f>IF(OR($B1048="",O$3&lt;$D1048+Настройки!$B$7),0,MAX(0,$E1048-MAX(0,SUMIFS(Тех_Движение!$G$2:$G$5111,Тех_Движение!$D$2:$D$5111,$C1048,Тех_Движение!$B$2:$B$5111,"&lt;="&amp;O$3)-$F1048)))</f>
        <v/>
      </c>
      <c r="P1048" s="54">
        <f>IF(OR($B1048="",P$3&lt;$D1048+Настройки!$B$7),0,MAX(0,$E1048-MAX(0,SUMIFS(Тех_Движение!$G$2:$G$5111,Тех_Движение!$D$2:$D$5111,$C1048,Тех_Движение!$B$2:$B$5111,"&lt;="&amp;P$3)-$F1048)))</f>
        <v/>
      </c>
      <c r="Q1048" s="54">
        <f>IF(OR($B1048="",Q$3&lt;$D1048+Настройки!$B$7),0,MAX(0,$E1048-MAX(0,SUMIFS(Тех_Движение!$G$2:$G$5111,Тех_Движение!$D$2:$D$5111,$C1048,Тех_Движение!$B$2:$B$5111,"&lt;="&amp;Q$3)-$F1048)))</f>
        <v/>
      </c>
      <c r="R1048" s="54">
        <f>IF($B1048="","",SUM($K1048:$Q1048))</f>
        <v/>
      </c>
      <c r="S1048" s="56">
        <f>IF($B1048="","",VLOOKUP($C1048,Настройки!$A$11:$L$17,9,FALSE))</f>
        <v/>
      </c>
      <c r="T1048" s="56">
        <f>IF($B1048="","",$R1048*$S1048)</f>
        <v/>
      </c>
    </row>
    <row r="1049">
      <c r="A1049" s="20">
        <f>Тех_Движение!$A$1046</f>
        <v/>
      </c>
      <c r="B1049" s="20">
        <f>IF(Тех_Движение!$F$1046&gt;0,Тех_Движение!$I$1046,"")</f>
        <v/>
      </c>
      <c r="C1049" s="20">
        <f>IF($B1049="","",Тех_Движение!$D$1046)</f>
        <v/>
      </c>
      <c r="D1049" s="42">
        <f>IF($B1049="","",Тех_Движение!$B$1046)</f>
        <v/>
      </c>
      <c r="E1049" s="54">
        <f>IF($B1049="","",Тех_Движение!$F$1046)</f>
        <v/>
      </c>
      <c r="F1049" s="54">
        <f>IF($B1049="","",SUMIFS($E$5:$E1048,$C$5:$C1048,$C1049))</f>
        <v/>
      </c>
      <c r="G1049" s="54">
        <f>IF($B1049="","",MAX(0,$E1049-MAX(0,SUMIFS(Тех_Движение!$G$2:$G$5111,Тех_Движение!$D$2:$D$5111,$C1049,Тех_Движение!$B$2:$B$5111,"&lt;="&amp;Настройки!$B$5-1)-$F1049)))</f>
        <v/>
      </c>
      <c r="H1049" s="54">
        <f>IF($B1049="","",IF(AND($D1049&gt;=Настройки!$B$5,$D1049&lt;=Настройки!$B$6),$E1049,0))</f>
        <v/>
      </c>
      <c r="I1049" s="54">
        <f>IF($B1049="","",$G1049+$H1049-$J1049)</f>
        <v/>
      </c>
      <c r="J1049" s="54">
        <f>IF($B1049="","",MAX(0,$E1049-MAX(0,SUMIFS(Тех_Движение!$G$2:$G$5111,Тех_Движение!$D$2:$D$5111,$C1049,Тех_Движение!$B$2:$B$5111,"&lt;="&amp;Настройки!$B$6)-$F1049)))</f>
        <v/>
      </c>
      <c r="K1049" s="54">
        <f>IF(OR($B1049="",K$3&lt;$D1049+Настройки!$B$7),0,MAX(0,$E1049-MAX(0,SUMIFS(Тех_Движение!$G$2:$G$5111,Тех_Движение!$D$2:$D$5111,$C1049,Тех_Движение!$B$2:$B$5111,"&lt;="&amp;K$3)-$F1049)))</f>
        <v/>
      </c>
      <c r="L1049" s="54">
        <f>IF(OR($B1049="",L$3&lt;$D1049+Настройки!$B$7),0,MAX(0,$E1049-MAX(0,SUMIFS(Тех_Движение!$G$2:$G$5111,Тех_Движение!$D$2:$D$5111,$C1049,Тех_Движение!$B$2:$B$5111,"&lt;="&amp;L$3)-$F1049)))</f>
        <v/>
      </c>
      <c r="M1049" s="54">
        <f>IF(OR($B1049="",M$3&lt;$D1049+Настройки!$B$7),0,MAX(0,$E1049-MAX(0,SUMIFS(Тех_Движение!$G$2:$G$5111,Тех_Движение!$D$2:$D$5111,$C1049,Тех_Движение!$B$2:$B$5111,"&lt;="&amp;M$3)-$F1049)))</f>
        <v/>
      </c>
      <c r="N1049" s="54">
        <f>IF(OR($B1049="",N$3&lt;$D1049+Настройки!$B$7),0,MAX(0,$E1049-MAX(0,SUMIFS(Тех_Движение!$G$2:$G$5111,Тех_Движение!$D$2:$D$5111,$C1049,Тех_Движение!$B$2:$B$5111,"&lt;="&amp;N$3)-$F1049)))</f>
        <v/>
      </c>
      <c r="O1049" s="54">
        <f>IF(OR($B1049="",O$3&lt;$D1049+Настройки!$B$7),0,MAX(0,$E1049-MAX(0,SUMIFS(Тех_Движение!$G$2:$G$5111,Тех_Движение!$D$2:$D$5111,$C1049,Тех_Движение!$B$2:$B$5111,"&lt;="&amp;O$3)-$F1049)))</f>
        <v/>
      </c>
      <c r="P1049" s="54">
        <f>IF(OR($B1049="",P$3&lt;$D1049+Настройки!$B$7),0,MAX(0,$E1049-MAX(0,SUMIFS(Тех_Движение!$G$2:$G$5111,Тех_Движение!$D$2:$D$5111,$C1049,Тех_Движение!$B$2:$B$5111,"&lt;="&amp;P$3)-$F1049)))</f>
        <v/>
      </c>
      <c r="Q1049" s="54">
        <f>IF(OR($B1049="",Q$3&lt;$D1049+Настройки!$B$7),0,MAX(0,$E1049-MAX(0,SUMIFS(Тех_Движение!$G$2:$G$5111,Тех_Движение!$D$2:$D$5111,$C1049,Тех_Движение!$B$2:$B$5111,"&lt;="&amp;Q$3)-$F1049)))</f>
        <v/>
      </c>
      <c r="R1049" s="54">
        <f>IF($B1049="","",SUM($K1049:$Q1049))</f>
        <v/>
      </c>
      <c r="S1049" s="56">
        <f>IF($B1049="","",VLOOKUP($C1049,Настройки!$A$11:$L$17,9,FALSE))</f>
        <v/>
      </c>
      <c r="T1049" s="56">
        <f>IF($B1049="","",$R1049*$S1049)</f>
        <v/>
      </c>
    </row>
    <row r="1050">
      <c r="A1050" s="20">
        <f>Тех_Движение!$A$1047</f>
        <v/>
      </c>
      <c r="B1050" s="20">
        <f>IF(Тех_Движение!$F$1047&gt;0,Тех_Движение!$I$1047,"")</f>
        <v/>
      </c>
      <c r="C1050" s="20">
        <f>IF($B1050="","",Тех_Движение!$D$1047)</f>
        <v/>
      </c>
      <c r="D1050" s="42">
        <f>IF($B1050="","",Тех_Движение!$B$1047)</f>
        <v/>
      </c>
      <c r="E1050" s="54">
        <f>IF($B1050="","",Тех_Движение!$F$1047)</f>
        <v/>
      </c>
      <c r="F1050" s="54">
        <f>IF($B1050="","",SUMIFS($E$5:$E1049,$C$5:$C1049,$C1050))</f>
        <v/>
      </c>
      <c r="G1050" s="54">
        <f>IF($B1050="","",MAX(0,$E1050-MAX(0,SUMIFS(Тех_Движение!$G$2:$G$5111,Тех_Движение!$D$2:$D$5111,$C1050,Тех_Движение!$B$2:$B$5111,"&lt;="&amp;Настройки!$B$5-1)-$F1050)))</f>
        <v/>
      </c>
      <c r="H1050" s="54">
        <f>IF($B1050="","",IF(AND($D1050&gt;=Настройки!$B$5,$D1050&lt;=Настройки!$B$6),$E1050,0))</f>
        <v/>
      </c>
      <c r="I1050" s="54">
        <f>IF($B1050="","",$G1050+$H1050-$J1050)</f>
        <v/>
      </c>
      <c r="J1050" s="54">
        <f>IF($B1050="","",MAX(0,$E1050-MAX(0,SUMIFS(Тех_Движение!$G$2:$G$5111,Тех_Движение!$D$2:$D$5111,$C1050,Тех_Движение!$B$2:$B$5111,"&lt;="&amp;Настройки!$B$6)-$F1050)))</f>
        <v/>
      </c>
      <c r="K1050" s="54">
        <f>IF(OR($B1050="",K$3&lt;$D1050+Настройки!$B$7),0,MAX(0,$E1050-MAX(0,SUMIFS(Тех_Движение!$G$2:$G$5111,Тех_Движение!$D$2:$D$5111,$C1050,Тех_Движение!$B$2:$B$5111,"&lt;="&amp;K$3)-$F1050)))</f>
        <v/>
      </c>
      <c r="L1050" s="54">
        <f>IF(OR($B1050="",L$3&lt;$D1050+Настройки!$B$7),0,MAX(0,$E1050-MAX(0,SUMIFS(Тех_Движение!$G$2:$G$5111,Тех_Движение!$D$2:$D$5111,$C1050,Тех_Движение!$B$2:$B$5111,"&lt;="&amp;L$3)-$F1050)))</f>
        <v/>
      </c>
      <c r="M1050" s="54">
        <f>IF(OR($B1050="",M$3&lt;$D1050+Настройки!$B$7),0,MAX(0,$E1050-MAX(0,SUMIFS(Тех_Движение!$G$2:$G$5111,Тех_Движение!$D$2:$D$5111,$C1050,Тех_Движение!$B$2:$B$5111,"&lt;="&amp;M$3)-$F1050)))</f>
        <v/>
      </c>
      <c r="N1050" s="54">
        <f>IF(OR($B1050="",N$3&lt;$D1050+Настройки!$B$7),0,MAX(0,$E1050-MAX(0,SUMIFS(Тех_Движение!$G$2:$G$5111,Тех_Движение!$D$2:$D$5111,$C1050,Тех_Движение!$B$2:$B$5111,"&lt;="&amp;N$3)-$F1050)))</f>
        <v/>
      </c>
      <c r="O1050" s="54">
        <f>IF(OR($B1050="",O$3&lt;$D1050+Настройки!$B$7),0,MAX(0,$E1050-MAX(0,SUMIFS(Тех_Движение!$G$2:$G$5111,Тех_Движение!$D$2:$D$5111,$C1050,Тех_Движение!$B$2:$B$5111,"&lt;="&amp;O$3)-$F1050)))</f>
        <v/>
      </c>
      <c r="P1050" s="54">
        <f>IF(OR($B1050="",P$3&lt;$D1050+Настройки!$B$7),0,MAX(0,$E1050-MAX(0,SUMIFS(Тех_Движение!$G$2:$G$5111,Тех_Движение!$D$2:$D$5111,$C1050,Тех_Движение!$B$2:$B$5111,"&lt;="&amp;P$3)-$F1050)))</f>
        <v/>
      </c>
      <c r="Q1050" s="54">
        <f>IF(OR($B1050="",Q$3&lt;$D1050+Настройки!$B$7),0,MAX(0,$E1050-MAX(0,SUMIFS(Тех_Движение!$G$2:$G$5111,Тех_Движение!$D$2:$D$5111,$C1050,Тех_Движение!$B$2:$B$5111,"&lt;="&amp;Q$3)-$F1050)))</f>
        <v/>
      </c>
      <c r="R1050" s="54">
        <f>IF($B1050="","",SUM($K1050:$Q1050))</f>
        <v/>
      </c>
      <c r="S1050" s="56">
        <f>IF($B1050="","",VLOOKUP($C1050,Настройки!$A$11:$L$17,9,FALSE))</f>
        <v/>
      </c>
      <c r="T1050" s="56">
        <f>IF($B1050="","",$R1050*$S1050)</f>
        <v/>
      </c>
    </row>
    <row r="1051">
      <c r="A1051" s="20">
        <f>Тех_Движение!$A$1048</f>
        <v/>
      </c>
      <c r="B1051" s="20">
        <f>IF(Тех_Движение!$F$1048&gt;0,Тех_Движение!$I$1048,"")</f>
        <v/>
      </c>
      <c r="C1051" s="20">
        <f>IF($B1051="","",Тех_Движение!$D$1048)</f>
        <v/>
      </c>
      <c r="D1051" s="42">
        <f>IF($B1051="","",Тех_Движение!$B$1048)</f>
        <v/>
      </c>
      <c r="E1051" s="54">
        <f>IF($B1051="","",Тех_Движение!$F$1048)</f>
        <v/>
      </c>
      <c r="F1051" s="54">
        <f>IF($B1051="","",SUMIFS($E$5:$E1050,$C$5:$C1050,$C1051))</f>
        <v/>
      </c>
      <c r="G1051" s="54">
        <f>IF($B1051="","",MAX(0,$E1051-MAX(0,SUMIFS(Тех_Движение!$G$2:$G$5111,Тех_Движение!$D$2:$D$5111,$C1051,Тех_Движение!$B$2:$B$5111,"&lt;="&amp;Настройки!$B$5-1)-$F1051)))</f>
        <v/>
      </c>
      <c r="H1051" s="54">
        <f>IF($B1051="","",IF(AND($D1051&gt;=Настройки!$B$5,$D1051&lt;=Настройки!$B$6),$E1051,0))</f>
        <v/>
      </c>
      <c r="I1051" s="54">
        <f>IF($B1051="","",$G1051+$H1051-$J1051)</f>
        <v/>
      </c>
      <c r="J1051" s="54">
        <f>IF($B1051="","",MAX(0,$E1051-MAX(0,SUMIFS(Тех_Движение!$G$2:$G$5111,Тех_Движение!$D$2:$D$5111,$C1051,Тех_Движение!$B$2:$B$5111,"&lt;="&amp;Настройки!$B$6)-$F1051)))</f>
        <v/>
      </c>
      <c r="K1051" s="54">
        <f>IF(OR($B1051="",K$3&lt;$D1051+Настройки!$B$7),0,MAX(0,$E1051-MAX(0,SUMIFS(Тех_Движение!$G$2:$G$5111,Тех_Движение!$D$2:$D$5111,$C1051,Тех_Движение!$B$2:$B$5111,"&lt;="&amp;K$3)-$F1051)))</f>
        <v/>
      </c>
      <c r="L1051" s="54">
        <f>IF(OR($B1051="",L$3&lt;$D1051+Настройки!$B$7),0,MAX(0,$E1051-MAX(0,SUMIFS(Тех_Движение!$G$2:$G$5111,Тех_Движение!$D$2:$D$5111,$C1051,Тех_Движение!$B$2:$B$5111,"&lt;="&amp;L$3)-$F1051)))</f>
        <v/>
      </c>
      <c r="M1051" s="54">
        <f>IF(OR($B1051="",M$3&lt;$D1051+Настройки!$B$7),0,MAX(0,$E1051-MAX(0,SUMIFS(Тех_Движение!$G$2:$G$5111,Тех_Движение!$D$2:$D$5111,$C1051,Тех_Движение!$B$2:$B$5111,"&lt;="&amp;M$3)-$F1051)))</f>
        <v/>
      </c>
      <c r="N1051" s="54">
        <f>IF(OR($B1051="",N$3&lt;$D1051+Настройки!$B$7),0,MAX(0,$E1051-MAX(0,SUMIFS(Тех_Движение!$G$2:$G$5111,Тех_Движение!$D$2:$D$5111,$C1051,Тех_Движение!$B$2:$B$5111,"&lt;="&amp;N$3)-$F1051)))</f>
        <v/>
      </c>
      <c r="O1051" s="54">
        <f>IF(OR($B1051="",O$3&lt;$D1051+Настройки!$B$7),0,MAX(0,$E1051-MAX(0,SUMIFS(Тех_Движение!$G$2:$G$5111,Тех_Движение!$D$2:$D$5111,$C1051,Тех_Движение!$B$2:$B$5111,"&lt;="&amp;O$3)-$F1051)))</f>
        <v/>
      </c>
      <c r="P1051" s="54">
        <f>IF(OR($B1051="",P$3&lt;$D1051+Настройки!$B$7),0,MAX(0,$E1051-MAX(0,SUMIFS(Тех_Движение!$G$2:$G$5111,Тех_Движение!$D$2:$D$5111,$C1051,Тех_Движение!$B$2:$B$5111,"&lt;="&amp;P$3)-$F1051)))</f>
        <v/>
      </c>
      <c r="Q1051" s="54">
        <f>IF(OR($B1051="",Q$3&lt;$D1051+Настройки!$B$7),0,MAX(0,$E1051-MAX(0,SUMIFS(Тех_Движение!$G$2:$G$5111,Тех_Движение!$D$2:$D$5111,$C1051,Тех_Движение!$B$2:$B$5111,"&lt;="&amp;Q$3)-$F1051)))</f>
        <v/>
      </c>
      <c r="R1051" s="54">
        <f>IF($B1051="","",SUM($K1051:$Q1051))</f>
        <v/>
      </c>
      <c r="S1051" s="56">
        <f>IF($B1051="","",VLOOKUP($C1051,Настройки!$A$11:$L$17,9,FALSE))</f>
        <v/>
      </c>
      <c r="T1051" s="56">
        <f>IF($B1051="","",$R1051*$S1051)</f>
        <v/>
      </c>
    </row>
    <row r="1052">
      <c r="A1052" s="20">
        <f>Тех_Движение!$A$1049</f>
        <v/>
      </c>
      <c r="B1052" s="20">
        <f>IF(Тех_Движение!$F$1049&gt;0,Тех_Движение!$I$1049,"")</f>
        <v/>
      </c>
      <c r="C1052" s="20">
        <f>IF($B1052="","",Тех_Движение!$D$1049)</f>
        <v/>
      </c>
      <c r="D1052" s="42">
        <f>IF($B1052="","",Тех_Движение!$B$1049)</f>
        <v/>
      </c>
      <c r="E1052" s="54">
        <f>IF($B1052="","",Тех_Движение!$F$1049)</f>
        <v/>
      </c>
      <c r="F1052" s="54">
        <f>IF($B1052="","",SUMIFS($E$5:$E1051,$C$5:$C1051,$C1052))</f>
        <v/>
      </c>
      <c r="G1052" s="54">
        <f>IF($B1052="","",MAX(0,$E1052-MAX(0,SUMIFS(Тех_Движение!$G$2:$G$5111,Тех_Движение!$D$2:$D$5111,$C1052,Тех_Движение!$B$2:$B$5111,"&lt;="&amp;Настройки!$B$5-1)-$F1052)))</f>
        <v/>
      </c>
      <c r="H1052" s="54">
        <f>IF($B1052="","",IF(AND($D1052&gt;=Настройки!$B$5,$D1052&lt;=Настройки!$B$6),$E1052,0))</f>
        <v/>
      </c>
      <c r="I1052" s="54">
        <f>IF($B1052="","",$G1052+$H1052-$J1052)</f>
        <v/>
      </c>
      <c r="J1052" s="54">
        <f>IF($B1052="","",MAX(0,$E1052-MAX(0,SUMIFS(Тех_Движение!$G$2:$G$5111,Тех_Движение!$D$2:$D$5111,$C1052,Тех_Движение!$B$2:$B$5111,"&lt;="&amp;Настройки!$B$6)-$F1052)))</f>
        <v/>
      </c>
      <c r="K1052" s="54">
        <f>IF(OR($B1052="",K$3&lt;$D1052+Настройки!$B$7),0,MAX(0,$E1052-MAX(0,SUMIFS(Тех_Движение!$G$2:$G$5111,Тех_Движение!$D$2:$D$5111,$C1052,Тех_Движение!$B$2:$B$5111,"&lt;="&amp;K$3)-$F1052)))</f>
        <v/>
      </c>
      <c r="L1052" s="54">
        <f>IF(OR($B1052="",L$3&lt;$D1052+Настройки!$B$7),0,MAX(0,$E1052-MAX(0,SUMIFS(Тех_Движение!$G$2:$G$5111,Тех_Движение!$D$2:$D$5111,$C1052,Тех_Движение!$B$2:$B$5111,"&lt;="&amp;L$3)-$F1052)))</f>
        <v/>
      </c>
      <c r="M1052" s="54">
        <f>IF(OR($B1052="",M$3&lt;$D1052+Настройки!$B$7),0,MAX(0,$E1052-MAX(0,SUMIFS(Тех_Движение!$G$2:$G$5111,Тех_Движение!$D$2:$D$5111,$C1052,Тех_Движение!$B$2:$B$5111,"&lt;="&amp;M$3)-$F1052)))</f>
        <v/>
      </c>
      <c r="N1052" s="54">
        <f>IF(OR($B1052="",N$3&lt;$D1052+Настройки!$B$7),0,MAX(0,$E1052-MAX(0,SUMIFS(Тех_Движение!$G$2:$G$5111,Тех_Движение!$D$2:$D$5111,$C1052,Тех_Движение!$B$2:$B$5111,"&lt;="&amp;N$3)-$F1052)))</f>
        <v/>
      </c>
      <c r="O1052" s="54">
        <f>IF(OR($B1052="",O$3&lt;$D1052+Настройки!$B$7),0,MAX(0,$E1052-MAX(0,SUMIFS(Тех_Движение!$G$2:$G$5111,Тех_Движение!$D$2:$D$5111,$C1052,Тех_Движение!$B$2:$B$5111,"&lt;="&amp;O$3)-$F1052)))</f>
        <v/>
      </c>
      <c r="P1052" s="54">
        <f>IF(OR($B1052="",P$3&lt;$D1052+Настройки!$B$7),0,MAX(0,$E1052-MAX(0,SUMIFS(Тех_Движение!$G$2:$G$5111,Тех_Движение!$D$2:$D$5111,$C1052,Тех_Движение!$B$2:$B$5111,"&lt;="&amp;P$3)-$F1052)))</f>
        <v/>
      </c>
      <c r="Q1052" s="54">
        <f>IF(OR($B1052="",Q$3&lt;$D1052+Настройки!$B$7),0,MAX(0,$E1052-MAX(0,SUMIFS(Тех_Движение!$G$2:$G$5111,Тех_Движение!$D$2:$D$5111,$C1052,Тех_Движение!$B$2:$B$5111,"&lt;="&amp;Q$3)-$F1052)))</f>
        <v/>
      </c>
      <c r="R1052" s="54">
        <f>IF($B1052="","",SUM($K1052:$Q1052))</f>
        <v/>
      </c>
      <c r="S1052" s="56">
        <f>IF($B1052="","",VLOOKUP($C1052,Настройки!$A$11:$L$17,9,FALSE))</f>
        <v/>
      </c>
      <c r="T1052" s="56">
        <f>IF($B1052="","",$R1052*$S1052)</f>
        <v/>
      </c>
    </row>
    <row r="1053">
      <c r="A1053" s="20">
        <f>Тех_Движение!$A$1050</f>
        <v/>
      </c>
      <c r="B1053" s="20">
        <f>IF(Тех_Движение!$F$1050&gt;0,Тех_Движение!$I$1050,"")</f>
        <v/>
      </c>
      <c r="C1053" s="20">
        <f>IF($B1053="","",Тех_Движение!$D$1050)</f>
        <v/>
      </c>
      <c r="D1053" s="42">
        <f>IF($B1053="","",Тех_Движение!$B$1050)</f>
        <v/>
      </c>
      <c r="E1053" s="54">
        <f>IF($B1053="","",Тех_Движение!$F$1050)</f>
        <v/>
      </c>
      <c r="F1053" s="54">
        <f>IF($B1053="","",SUMIFS($E$5:$E1052,$C$5:$C1052,$C1053))</f>
        <v/>
      </c>
      <c r="G1053" s="54">
        <f>IF($B1053="","",MAX(0,$E1053-MAX(0,SUMIFS(Тех_Движение!$G$2:$G$5111,Тех_Движение!$D$2:$D$5111,$C1053,Тех_Движение!$B$2:$B$5111,"&lt;="&amp;Настройки!$B$5-1)-$F1053)))</f>
        <v/>
      </c>
      <c r="H1053" s="54">
        <f>IF($B1053="","",IF(AND($D1053&gt;=Настройки!$B$5,$D1053&lt;=Настройки!$B$6),$E1053,0))</f>
        <v/>
      </c>
      <c r="I1053" s="54">
        <f>IF($B1053="","",$G1053+$H1053-$J1053)</f>
        <v/>
      </c>
      <c r="J1053" s="54">
        <f>IF($B1053="","",MAX(0,$E1053-MAX(0,SUMIFS(Тех_Движение!$G$2:$G$5111,Тех_Движение!$D$2:$D$5111,$C1053,Тех_Движение!$B$2:$B$5111,"&lt;="&amp;Настройки!$B$6)-$F1053)))</f>
        <v/>
      </c>
      <c r="K1053" s="54">
        <f>IF(OR($B1053="",K$3&lt;$D1053+Настройки!$B$7),0,MAX(0,$E1053-MAX(0,SUMIFS(Тех_Движение!$G$2:$G$5111,Тех_Движение!$D$2:$D$5111,$C1053,Тех_Движение!$B$2:$B$5111,"&lt;="&amp;K$3)-$F1053)))</f>
        <v/>
      </c>
      <c r="L1053" s="54">
        <f>IF(OR($B1053="",L$3&lt;$D1053+Настройки!$B$7),0,MAX(0,$E1053-MAX(0,SUMIFS(Тех_Движение!$G$2:$G$5111,Тех_Движение!$D$2:$D$5111,$C1053,Тех_Движение!$B$2:$B$5111,"&lt;="&amp;L$3)-$F1053)))</f>
        <v/>
      </c>
      <c r="M1053" s="54">
        <f>IF(OR($B1053="",M$3&lt;$D1053+Настройки!$B$7),0,MAX(0,$E1053-MAX(0,SUMIFS(Тех_Движение!$G$2:$G$5111,Тех_Движение!$D$2:$D$5111,$C1053,Тех_Движение!$B$2:$B$5111,"&lt;="&amp;M$3)-$F1053)))</f>
        <v/>
      </c>
      <c r="N1053" s="54">
        <f>IF(OR($B1053="",N$3&lt;$D1053+Настройки!$B$7),0,MAX(0,$E1053-MAX(0,SUMIFS(Тех_Движение!$G$2:$G$5111,Тех_Движение!$D$2:$D$5111,$C1053,Тех_Движение!$B$2:$B$5111,"&lt;="&amp;N$3)-$F1053)))</f>
        <v/>
      </c>
      <c r="O1053" s="54">
        <f>IF(OR($B1053="",O$3&lt;$D1053+Настройки!$B$7),0,MAX(0,$E1053-MAX(0,SUMIFS(Тех_Движение!$G$2:$G$5111,Тех_Движение!$D$2:$D$5111,$C1053,Тех_Движение!$B$2:$B$5111,"&lt;="&amp;O$3)-$F1053)))</f>
        <v/>
      </c>
      <c r="P1053" s="54">
        <f>IF(OR($B1053="",P$3&lt;$D1053+Настройки!$B$7),0,MAX(0,$E1053-MAX(0,SUMIFS(Тех_Движение!$G$2:$G$5111,Тех_Движение!$D$2:$D$5111,$C1053,Тех_Движение!$B$2:$B$5111,"&lt;="&amp;P$3)-$F1053)))</f>
        <v/>
      </c>
      <c r="Q1053" s="54">
        <f>IF(OR($B1053="",Q$3&lt;$D1053+Настройки!$B$7),0,MAX(0,$E1053-MAX(0,SUMIFS(Тех_Движение!$G$2:$G$5111,Тех_Движение!$D$2:$D$5111,$C1053,Тех_Движение!$B$2:$B$5111,"&lt;="&amp;Q$3)-$F1053)))</f>
        <v/>
      </c>
      <c r="R1053" s="54">
        <f>IF($B1053="","",SUM($K1053:$Q1053))</f>
        <v/>
      </c>
      <c r="S1053" s="56">
        <f>IF($B1053="","",VLOOKUP($C1053,Настройки!$A$11:$L$17,9,FALSE))</f>
        <v/>
      </c>
      <c r="T1053" s="56">
        <f>IF($B1053="","",$R1053*$S1053)</f>
        <v/>
      </c>
    </row>
    <row r="1054">
      <c r="A1054" s="20">
        <f>Тех_Движение!$A$1051</f>
        <v/>
      </c>
      <c r="B1054" s="20">
        <f>IF(Тех_Движение!$F$1051&gt;0,Тех_Движение!$I$1051,"")</f>
        <v/>
      </c>
      <c r="C1054" s="20">
        <f>IF($B1054="","",Тех_Движение!$D$1051)</f>
        <v/>
      </c>
      <c r="D1054" s="42">
        <f>IF($B1054="","",Тех_Движение!$B$1051)</f>
        <v/>
      </c>
      <c r="E1054" s="54">
        <f>IF($B1054="","",Тех_Движение!$F$1051)</f>
        <v/>
      </c>
      <c r="F1054" s="54">
        <f>IF($B1054="","",SUMIFS($E$5:$E1053,$C$5:$C1053,$C1054))</f>
        <v/>
      </c>
      <c r="G1054" s="54">
        <f>IF($B1054="","",MAX(0,$E1054-MAX(0,SUMIFS(Тех_Движение!$G$2:$G$5111,Тех_Движение!$D$2:$D$5111,$C1054,Тех_Движение!$B$2:$B$5111,"&lt;="&amp;Настройки!$B$5-1)-$F1054)))</f>
        <v/>
      </c>
      <c r="H1054" s="54">
        <f>IF($B1054="","",IF(AND($D1054&gt;=Настройки!$B$5,$D1054&lt;=Настройки!$B$6),$E1054,0))</f>
        <v/>
      </c>
      <c r="I1054" s="54">
        <f>IF($B1054="","",$G1054+$H1054-$J1054)</f>
        <v/>
      </c>
      <c r="J1054" s="54">
        <f>IF($B1054="","",MAX(0,$E1054-MAX(0,SUMIFS(Тех_Движение!$G$2:$G$5111,Тех_Движение!$D$2:$D$5111,$C1054,Тех_Движение!$B$2:$B$5111,"&lt;="&amp;Настройки!$B$6)-$F1054)))</f>
        <v/>
      </c>
      <c r="K1054" s="54">
        <f>IF(OR($B1054="",K$3&lt;$D1054+Настройки!$B$7),0,MAX(0,$E1054-MAX(0,SUMIFS(Тех_Движение!$G$2:$G$5111,Тех_Движение!$D$2:$D$5111,$C1054,Тех_Движение!$B$2:$B$5111,"&lt;="&amp;K$3)-$F1054)))</f>
        <v/>
      </c>
      <c r="L1054" s="54">
        <f>IF(OR($B1054="",L$3&lt;$D1054+Настройки!$B$7),0,MAX(0,$E1054-MAX(0,SUMIFS(Тех_Движение!$G$2:$G$5111,Тех_Движение!$D$2:$D$5111,$C1054,Тех_Движение!$B$2:$B$5111,"&lt;="&amp;L$3)-$F1054)))</f>
        <v/>
      </c>
      <c r="M1054" s="54">
        <f>IF(OR($B1054="",M$3&lt;$D1054+Настройки!$B$7),0,MAX(0,$E1054-MAX(0,SUMIFS(Тех_Движение!$G$2:$G$5111,Тех_Движение!$D$2:$D$5111,$C1054,Тех_Движение!$B$2:$B$5111,"&lt;="&amp;M$3)-$F1054)))</f>
        <v/>
      </c>
      <c r="N1054" s="54">
        <f>IF(OR($B1054="",N$3&lt;$D1054+Настройки!$B$7),0,MAX(0,$E1054-MAX(0,SUMIFS(Тех_Движение!$G$2:$G$5111,Тех_Движение!$D$2:$D$5111,$C1054,Тех_Движение!$B$2:$B$5111,"&lt;="&amp;N$3)-$F1054)))</f>
        <v/>
      </c>
      <c r="O1054" s="54">
        <f>IF(OR($B1054="",O$3&lt;$D1054+Настройки!$B$7),0,MAX(0,$E1054-MAX(0,SUMIFS(Тех_Движение!$G$2:$G$5111,Тех_Движение!$D$2:$D$5111,$C1054,Тех_Движение!$B$2:$B$5111,"&lt;="&amp;O$3)-$F1054)))</f>
        <v/>
      </c>
      <c r="P1054" s="54">
        <f>IF(OR($B1054="",P$3&lt;$D1054+Настройки!$B$7),0,MAX(0,$E1054-MAX(0,SUMIFS(Тех_Движение!$G$2:$G$5111,Тех_Движение!$D$2:$D$5111,$C1054,Тех_Движение!$B$2:$B$5111,"&lt;="&amp;P$3)-$F1054)))</f>
        <v/>
      </c>
      <c r="Q1054" s="54">
        <f>IF(OR($B1054="",Q$3&lt;$D1054+Настройки!$B$7),0,MAX(0,$E1054-MAX(0,SUMIFS(Тех_Движение!$G$2:$G$5111,Тех_Движение!$D$2:$D$5111,$C1054,Тех_Движение!$B$2:$B$5111,"&lt;="&amp;Q$3)-$F1054)))</f>
        <v/>
      </c>
      <c r="R1054" s="54">
        <f>IF($B1054="","",SUM($K1054:$Q1054))</f>
        <v/>
      </c>
      <c r="S1054" s="56">
        <f>IF($B1054="","",VLOOKUP($C1054,Настройки!$A$11:$L$17,9,FALSE))</f>
        <v/>
      </c>
      <c r="T1054" s="56">
        <f>IF($B1054="","",$R1054*$S1054)</f>
        <v/>
      </c>
    </row>
    <row r="1055">
      <c r="A1055" s="20">
        <f>Тех_Движение!$A$1052</f>
        <v/>
      </c>
      <c r="B1055" s="20">
        <f>IF(Тех_Движение!$F$1052&gt;0,Тех_Движение!$I$1052,"")</f>
        <v/>
      </c>
      <c r="C1055" s="20">
        <f>IF($B1055="","",Тех_Движение!$D$1052)</f>
        <v/>
      </c>
      <c r="D1055" s="42">
        <f>IF($B1055="","",Тех_Движение!$B$1052)</f>
        <v/>
      </c>
      <c r="E1055" s="54">
        <f>IF($B1055="","",Тех_Движение!$F$1052)</f>
        <v/>
      </c>
      <c r="F1055" s="54">
        <f>IF($B1055="","",SUMIFS($E$5:$E1054,$C$5:$C1054,$C1055))</f>
        <v/>
      </c>
      <c r="G1055" s="54">
        <f>IF($B1055="","",MAX(0,$E1055-MAX(0,SUMIFS(Тех_Движение!$G$2:$G$5111,Тех_Движение!$D$2:$D$5111,$C1055,Тех_Движение!$B$2:$B$5111,"&lt;="&amp;Настройки!$B$5-1)-$F1055)))</f>
        <v/>
      </c>
      <c r="H1055" s="54">
        <f>IF($B1055="","",IF(AND($D1055&gt;=Настройки!$B$5,$D1055&lt;=Настройки!$B$6),$E1055,0))</f>
        <v/>
      </c>
      <c r="I1055" s="54">
        <f>IF($B1055="","",$G1055+$H1055-$J1055)</f>
        <v/>
      </c>
      <c r="J1055" s="54">
        <f>IF($B1055="","",MAX(0,$E1055-MAX(0,SUMIFS(Тех_Движение!$G$2:$G$5111,Тех_Движение!$D$2:$D$5111,$C1055,Тех_Движение!$B$2:$B$5111,"&lt;="&amp;Настройки!$B$6)-$F1055)))</f>
        <v/>
      </c>
      <c r="K1055" s="54">
        <f>IF(OR($B1055="",K$3&lt;$D1055+Настройки!$B$7),0,MAX(0,$E1055-MAX(0,SUMIFS(Тех_Движение!$G$2:$G$5111,Тех_Движение!$D$2:$D$5111,$C1055,Тех_Движение!$B$2:$B$5111,"&lt;="&amp;K$3)-$F1055)))</f>
        <v/>
      </c>
      <c r="L1055" s="54">
        <f>IF(OR($B1055="",L$3&lt;$D1055+Настройки!$B$7),0,MAX(0,$E1055-MAX(0,SUMIFS(Тех_Движение!$G$2:$G$5111,Тех_Движение!$D$2:$D$5111,$C1055,Тех_Движение!$B$2:$B$5111,"&lt;="&amp;L$3)-$F1055)))</f>
        <v/>
      </c>
      <c r="M1055" s="54">
        <f>IF(OR($B1055="",M$3&lt;$D1055+Настройки!$B$7),0,MAX(0,$E1055-MAX(0,SUMIFS(Тех_Движение!$G$2:$G$5111,Тех_Движение!$D$2:$D$5111,$C1055,Тех_Движение!$B$2:$B$5111,"&lt;="&amp;M$3)-$F1055)))</f>
        <v/>
      </c>
      <c r="N1055" s="54">
        <f>IF(OR($B1055="",N$3&lt;$D1055+Настройки!$B$7),0,MAX(0,$E1055-MAX(0,SUMIFS(Тех_Движение!$G$2:$G$5111,Тех_Движение!$D$2:$D$5111,$C1055,Тех_Движение!$B$2:$B$5111,"&lt;="&amp;N$3)-$F1055)))</f>
        <v/>
      </c>
      <c r="O1055" s="54">
        <f>IF(OR($B1055="",O$3&lt;$D1055+Настройки!$B$7),0,MAX(0,$E1055-MAX(0,SUMIFS(Тех_Движение!$G$2:$G$5111,Тех_Движение!$D$2:$D$5111,$C1055,Тех_Движение!$B$2:$B$5111,"&lt;="&amp;O$3)-$F1055)))</f>
        <v/>
      </c>
      <c r="P1055" s="54">
        <f>IF(OR($B1055="",P$3&lt;$D1055+Настройки!$B$7),0,MAX(0,$E1055-MAX(0,SUMIFS(Тех_Движение!$G$2:$G$5111,Тех_Движение!$D$2:$D$5111,$C1055,Тех_Движение!$B$2:$B$5111,"&lt;="&amp;P$3)-$F1055)))</f>
        <v/>
      </c>
      <c r="Q1055" s="54">
        <f>IF(OR($B1055="",Q$3&lt;$D1055+Настройки!$B$7),0,MAX(0,$E1055-MAX(0,SUMIFS(Тех_Движение!$G$2:$G$5111,Тех_Движение!$D$2:$D$5111,$C1055,Тех_Движение!$B$2:$B$5111,"&lt;="&amp;Q$3)-$F1055)))</f>
        <v/>
      </c>
      <c r="R1055" s="54">
        <f>IF($B1055="","",SUM($K1055:$Q1055))</f>
        <v/>
      </c>
      <c r="S1055" s="56">
        <f>IF($B1055="","",VLOOKUP($C1055,Настройки!$A$11:$L$17,9,FALSE))</f>
        <v/>
      </c>
      <c r="T1055" s="56">
        <f>IF($B1055="","",$R1055*$S1055)</f>
        <v/>
      </c>
    </row>
    <row r="1056">
      <c r="A1056" s="20">
        <f>Тех_Движение!$A$1053</f>
        <v/>
      </c>
      <c r="B1056" s="20">
        <f>IF(Тех_Движение!$F$1053&gt;0,Тех_Движение!$I$1053,"")</f>
        <v/>
      </c>
      <c r="C1056" s="20">
        <f>IF($B1056="","",Тех_Движение!$D$1053)</f>
        <v/>
      </c>
      <c r="D1056" s="42">
        <f>IF($B1056="","",Тех_Движение!$B$1053)</f>
        <v/>
      </c>
      <c r="E1056" s="54">
        <f>IF($B1056="","",Тех_Движение!$F$1053)</f>
        <v/>
      </c>
      <c r="F1056" s="54">
        <f>IF($B1056="","",SUMIFS($E$5:$E1055,$C$5:$C1055,$C1056))</f>
        <v/>
      </c>
      <c r="G1056" s="54">
        <f>IF($B1056="","",MAX(0,$E1056-MAX(0,SUMIFS(Тех_Движение!$G$2:$G$5111,Тех_Движение!$D$2:$D$5111,$C1056,Тех_Движение!$B$2:$B$5111,"&lt;="&amp;Настройки!$B$5-1)-$F1056)))</f>
        <v/>
      </c>
      <c r="H1056" s="54">
        <f>IF($B1056="","",IF(AND($D1056&gt;=Настройки!$B$5,$D1056&lt;=Настройки!$B$6),$E1056,0))</f>
        <v/>
      </c>
      <c r="I1056" s="54">
        <f>IF($B1056="","",$G1056+$H1056-$J1056)</f>
        <v/>
      </c>
      <c r="J1056" s="54">
        <f>IF($B1056="","",MAX(0,$E1056-MAX(0,SUMIFS(Тех_Движение!$G$2:$G$5111,Тех_Движение!$D$2:$D$5111,$C1056,Тех_Движение!$B$2:$B$5111,"&lt;="&amp;Настройки!$B$6)-$F1056)))</f>
        <v/>
      </c>
      <c r="K1056" s="54">
        <f>IF(OR($B1056="",K$3&lt;$D1056+Настройки!$B$7),0,MAX(0,$E1056-MAX(0,SUMIFS(Тех_Движение!$G$2:$G$5111,Тех_Движение!$D$2:$D$5111,$C1056,Тех_Движение!$B$2:$B$5111,"&lt;="&amp;K$3)-$F1056)))</f>
        <v/>
      </c>
      <c r="L1056" s="54">
        <f>IF(OR($B1056="",L$3&lt;$D1056+Настройки!$B$7),0,MAX(0,$E1056-MAX(0,SUMIFS(Тех_Движение!$G$2:$G$5111,Тех_Движение!$D$2:$D$5111,$C1056,Тех_Движение!$B$2:$B$5111,"&lt;="&amp;L$3)-$F1056)))</f>
        <v/>
      </c>
      <c r="M1056" s="54">
        <f>IF(OR($B1056="",M$3&lt;$D1056+Настройки!$B$7),0,MAX(0,$E1056-MAX(0,SUMIFS(Тех_Движение!$G$2:$G$5111,Тех_Движение!$D$2:$D$5111,$C1056,Тех_Движение!$B$2:$B$5111,"&lt;="&amp;M$3)-$F1056)))</f>
        <v/>
      </c>
      <c r="N1056" s="54">
        <f>IF(OR($B1056="",N$3&lt;$D1056+Настройки!$B$7),0,MAX(0,$E1056-MAX(0,SUMIFS(Тех_Движение!$G$2:$G$5111,Тех_Движение!$D$2:$D$5111,$C1056,Тех_Движение!$B$2:$B$5111,"&lt;="&amp;N$3)-$F1056)))</f>
        <v/>
      </c>
      <c r="O1056" s="54">
        <f>IF(OR($B1056="",O$3&lt;$D1056+Настройки!$B$7),0,MAX(0,$E1056-MAX(0,SUMIFS(Тех_Движение!$G$2:$G$5111,Тех_Движение!$D$2:$D$5111,$C1056,Тех_Движение!$B$2:$B$5111,"&lt;="&amp;O$3)-$F1056)))</f>
        <v/>
      </c>
      <c r="P1056" s="54">
        <f>IF(OR($B1056="",P$3&lt;$D1056+Настройки!$B$7),0,MAX(0,$E1056-MAX(0,SUMIFS(Тех_Движение!$G$2:$G$5111,Тех_Движение!$D$2:$D$5111,$C1056,Тех_Движение!$B$2:$B$5111,"&lt;="&amp;P$3)-$F1056)))</f>
        <v/>
      </c>
      <c r="Q1056" s="54">
        <f>IF(OR($B1056="",Q$3&lt;$D1056+Настройки!$B$7),0,MAX(0,$E1056-MAX(0,SUMIFS(Тех_Движение!$G$2:$G$5111,Тех_Движение!$D$2:$D$5111,$C1056,Тех_Движение!$B$2:$B$5111,"&lt;="&amp;Q$3)-$F1056)))</f>
        <v/>
      </c>
      <c r="R1056" s="54">
        <f>IF($B1056="","",SUM($K1056:$Q1056))</f>
        <v/>
      </c>
      <c r="S1056" s="56">
        <f>IF($B1056="","",VLOOKUP($C1056,Настройки!$A$11:$L$17,9,FALSE))</f>
        <v/>
      </c>
      <c r="T1056" s="56">
        <f>IF($B1056="","",$R1056*$S1056)</f>
        <v/>
      </c>
    </row>
    <row r="1057">
      <c r="A1057" s="20">
        <f>Тех_Движение!$A$1054</f>
        <v/>
      </c>
      <c r="B1057" s="20">
        <f>IF(Тех_Движение!$F$1054&gt;0,Тех_Движение!$I$1054,"")</f>
        <v/>
      </c>
      <c r="C1057" s="20">
        <f>IF($B1057="","",Тех_Движение!$D$1054)</f>
        <v/>
      </c>
      <c r="D1057" s="42">
        <f>IF($B1057="","",Тех_Движение!$B$1054)</f>
        <v/>
      </c>
      <c r="E1057" s="54">
        <f>IF($B1057="","",Тех_Движение!$F$1054)</f>
        <v/>
      </c>
      <c r="F1057" s="54">
        <f>IF($B1057="","",SUMIFS($E$5:$E1056,$C$5:$C1056,$C1057))</f>
        <v/>
      </c>
      <c r="G1057" s="54">
        <f>IF($B1057="","",MAX(0,$E1057-MAX(0,SUMIFS(Тех_Движение!$G$2:$G$5111,Тех_Движение!$D$2:$D$5111,$C1057,Тех_Движение!$B$2:$B$5111,"&lt;="&amp;Настройки!$B$5-1)-$F1057)))</f>
        <v/>
      </c>
      <c r="H1057" s="54">
        <f>IF($B1057="","",IF(AND($D1057&gt;=Настройки!$B$5,$D1057&lt;=Настройки!$B$6),$E1057,0))</f>
        <v/>
      </c>
      <c r="I1057" s="54">
        <f>IF($B1057="","",$G1057+$H1057-$J1057)</f>
        <v/>
      </c>
      <c r="J1057" s="54">
        <f>IF($B1057="","",MAX(0,$E1057-MAX(0,SUMIFS(Тех_Движение!$G$2:$G$5111,Тех_Движение!$D$2:$D$5111,$C1057,Тех_Движение!$B$2:$B$5111,"&lt;="&amp;Настройки!$B$6)-$F1057)))</f>
        <v/>
      </c>
      <c r="K1057" s="54">
        <f>IF(OR($B1057="",K$3&lt;$D1057+Настройки!$B$7),0,MAX(0,$E1057-MAX(0,SUMIFS(Тех_Движение!$G$2:$G$5111,Тех_Движение!$D$2:$D$5111,$C1057,Тех_Движение!$B$2:$B$5111,"&lt;="&amp;K$3)-$F1057)))</f>
        <v/>
      </c>
      <c r="L1057" s="54">
        <f>IF(OR($B1057="",L$3&lt;$D1057+Настройки!$B$7),0,MAX(0,$E1057-MAX(0,SUMIFS(Тех_Движение!$G$2:$G$5111,Тех_Движение!$D$2:$D$5111,$C1057,Тех_Движение!$B$2:$B$5111,"&lt;="&amp;L$3)-$F1057)))</f>
        <v/>
      </c>
      <c r="M1057" s="54">
        <f>IF(OR($B1057="",M$3&lt;$D1057+Настройки!$B$7),0,MAX(0,$E1057-MAX(0,SUMIFS(Тех_Движение!$G$2:$G$5111,Тех_Движение!$D$2:$D$5111,$C1057,Тех_Движение!$B$2:$B$5111,"&lt;="&amp;M$3)-$F1057)))</f>
        <v/>
      </c>
      <c r="N1057" s="54">
        <f>IF(OR($B1057="",N$3&lt;$D1057+Настройки!$B$7),0,MAX(0,$E1057-MAX(0,SUMIFS(Тех_Движение!$G$2:$G$5111,Тех_Движение!$D$2:$D$5111,$C1057,Тех_Движение!$B$2:$B$5111,"&lt;="&amp;N$3)-$F1057)))</f>
        <v/>
      </c>
      <c r="O1057" s="54">
        <f>IF(OR($B1057="",O$3&lt;$D1057+Настройки!$B$7),0,MAX(0,$E1057-MAX(0,SUMIFS(Тех_Движение!$G$2:$G$5111,Тех_Движение!$D$2:$D$5111,$C1057,Тех_Движение!$B$2:$B$5111,"&lt;="&amp;O$3)-$F1057)))</f>
        <v/>
      </c>
      <c r="P1057" s="54">
        <f>IF(OR($B1057="",P$3&lt;$D1057+Настройки!$B$7),0,MAX(0,$E1057-MAX(0,SUMIFS(Тех_Движение!$G$2:$G$5111,Тех_Движение!$D$2:$D$5111,$C1057,Тех_Движение!$B$2:$B$5111,"&lt;="&amp;P$3)-$F1057)))</f>
        <v/>
      </c>
      <c r="Q1057" s="54">
        <f>IF(OR($B1057="",Q$3&lt;$D1057+Настройки!$B$7),0,MAX(0,$E1057-MAX(0,SUMIFS(Тех_Движение!$G$2:$G$5111,Тех_Движение!$D$2:$D$5111,$C1057,Тех_Движение!$B$2:$B$5111,"&lt;="&amp;Q$3)-$F1057)))</f>
        <v/>
      </c>
      <c r="R1057" s="54">
        <f>IF($B1057="","",SUM($K1057:$Q1057))</f>
        <v/>
      </c>
      <c r="S1057" s="56">
        <f>IF($B1057="","",VLOOKUP($C1057,Настройки!$A$11:$L$17,9,FALSE))</f>
        <v/>
      </c>
      <c r="T1057" s="56">
        <f>IF($B1057="","",$R1057*$S1057)</f>
        <v/>
      </c>
    </row>
    <row r="1058">
      <c r="A1058" s="20">
        <f>Тех_Движение!$A$1055</f>
        <v/>
      </c>
      <c r="B1058" s="20">
        <f>IF(Тех_Движение!$F$1055&gt;0,Тех_Движение!$I$1055,"")</f>
        <v/>
      </c>
      <c r="C1058" s="20">
        <f>IF($B1058="","",Тех_Движение!$D$1055)</f>
        <v/>
      </c>
      <c r="D1058" s="42">
        <f>IF($B1058="","",Тех_Движение!$B$1055)</f>
        <v/>
      </c>
      <c r="E1058" s="54">
        <f>IF($B1058="","",Тех_Движение!$F$1055)</f>
        <v/>
      </c>
      <c r="F1058" s="54">
        <f>IF($B1058="","",SUMIFS($E$5:$E1057,$C$5:$C1057,$C1058))</f>
        <v/>
      </c>
      <c r="G1058" s="54">
        <f>IF($B1058="","",MAX(0,$E1058-MAX(0,SUMIFS(Тех_Движение!$G$2:$G$5111,Тех_Движение!$D$2:$D$5111,$C1058,Тех_Движение!$B$2:$B$5111,"&lt;="&amp;Настройки!$B$5-1)-$F1058)))</f>
        <v/>
      </c>
      <c r="H1058" s="54">
        <f>IF($B1058="","",IF(AND($D1058&gt;=Настройки!$B$5,$D1058&lt;=Настройки!$B$6),$E1058,0))</f>
        <v/>
      </c>
      <c r="I1058" s="54">
        <f>IF($B1058="","",$G1058+$H1058-$J1058)</f>
        <v/>
      </c>
      <c r="J1058" s="54">
        <f>IF($B1058="","",MAX(0,$E1058-MAX(0,SUMIFS(Тех_Движение!$G$2:$G$5111,Тех_Движение!$D$2:$D$5111,$C1058,Тех_Движение!$B$2:$B$5111,"&lt;="&amp;Настройки!$B$6)-$F1058)))</f>
        <v/>
      </c>
      <c r="K1058" s="54">
        <f>IF(OR($B1058="",K$3&lt;$D1058+Настройки!$B$7),0,MAX(0,$E1058-MAX(0,SUMIFS(Тех_Движение!$G$2:$G$5111,Тех_Движение!$D$2:$D$5111,$C1058,Тех_Движение!$B$2:$B$5111,"&lt;="&amp;K$3)-$F1058)))</f>
        <v/>
      </c>
      <c r="L1058" s="54">
        <f>IF(OR($B1058="",L$3&lt;$D1058+Настройки!$B$7),0,MAX(0,$E1058-MAX(0,SUMIFS(Тех_Движение!$G$2:$G$5111,Тех_Движение!$D$2:$D$5111,$C1058,Тех_Движение!$B$2:$B$5111,"&lt;="&amp;L$3)-$F1058)))</f>
        <v/>
      </c>
      <c r="M1058" s="54">
        <f>IF(OR($B1058="",M$3&lt;$D1058+Настройки!$B$7),0,MAX(0,$E1058-MAX(0,SUMIFS(Тех_Движение!$G$2:$G$5111,Тех_Движение!$D$2:$D$5111,$C1058,Тех_Движение!$B$2:$B$5111,"&lt;="&amp;M$3)-$F1058)))</f>
        <v/>
      </c>
      <c r="N1058" s="54">
        <f>IF(OR($B1058="",N$3&lt;$D1058+Настройки!$B$7),0,MAX(0,$E1058-MAX(0,SUMIFS(Тех_Движение!$G$2:$G$5111,Тех_Движение!$D$2:$D$5111,$C1058,Тех_Движение!$B$2:$B$5111,"&lt;="&amp;N$3)-$F1058)))</f>
        <v/>
      </c>
      <c r="O1058" s="54">
        <f>IF(OR($B1058="",O$3&lt;$D1058+Настройки!$B$7),0,MAX(0,$E1058-MAX(0,SUMIFS(Тех_Движение!$G$2:$G$5111,Тех_Движение!$D$2:$D$5111,$C1058,Тех_Движение!$B$2:$B$5111,"&lt;="&amp;O$3)-$F1058)))</f>
        <v/>
      </c>
      <c r="P1058" s="54">
        <f>IF(OR($B1058="",P$3&lt;$D1058+Настройки!$B$7),0,MAX(0,$E1058-MAX(0,SUMIFS(Тех_Движение!$G$2:$G$5111,Тех_Движение!$D$2:$D$5111,$C1058,Тех_Движение!$B$2:$B$5111,"&lt;="&amp;P$3)-$F1058)))</f>
        <v/>
      </c>
      <c r="Q1058" s="54">
        <f>IF(OR($B1058="",Q$3&lt;$D1058+Настройки!$B$7),0,MAX(0,$E1058-MAX(0,SUMIFS(Тех_Движение!$G$2:$G$5111,Тех_Движение!$D$2:$D$5111,$C1058,Тех_Движение!$B$2:$B$5111,"&lt;="&amp;Q$3)-$F1058)))</f>
        <v/>
      </c>
      <c r="R1058" s="54">
        <f>IF($B1058="","",SUM($K1058:$Q1058))</f>
        <v/>
      </c>
      <c r="S1058" s="56">
        <f>IF($B1058="","",VLOOKUP($C1058,Настройки!$A$11:$L$17,9,FALSE))</f>
        <v/>
      </c>
      <c r="T1058" s="56">
        <f>IF($B1058="","",$R1058*$S1058)</f>
        <v/>
      </c>
    </row>
    <row r="1059">
      <c r="A1059" s="20">
        <f>Тех_Движение!$A$1056</f>
        <v/>
      </c>
      <c r="B1059" s="20">
        <f>IF(Тех_Движение!$F$1056&gt;0,Тех_Движение!$I$1056,"")</f>
        <v/>
      </c>
      <c r="C1059" s="20">
        <f>IF($B1059="","",Тех_Движение!$D$1056)</f>
        <v/>
      </c>
      <c r="D1059" s="42">
        <f>IF($B1059="","",Тех_Движение!$B$1056)</f>
        <v/>
      </c>
      <c r="E1059" s="54">
        <f>IF($B1059="","",Тех_Движение!$F$1056)</f>
        <v/>
      </c>
      <c r="F1059" s="54">
        <f>IF($B1059="","",SUMIFS($E$5:$E1058,$C$5:$C1058,$C1059))</f>
        <v/>
      </c>
      <c r="G1059" s="54">
        <f>IF($B1059="","",MAX(0,$E1059-MAX(0,SUMIFS(Тех_Движение!$G$2:$G$5111,Тех_Движение!$D$2:$D$5111,$C1059,Тех_Движение!$B$2:$B$5111,"&lt;="&amp;Настройки!$B$5-1)-$F1059)))</f>
        <v/>
      </c>
      <c r="H1059" s="54">
        <f>IF($B1059="","",IF(AND($D1059&gt;=Настройки!$B$5,$D1059&lt;=Настройки!$B$6),$E1059,0))</f>
        <v/>
      </c>
      <c r="I1059" s="54">
        <f>IF($B1059="","",$G1059+$H1059-$J1059)</f>
        <v/>
      </c>
      <c r="J1059" s="54">
        <f>IF($B1059="","",MAX(0,$E1059-MAX(0,SUMIFS(Тех_Движение!$G$2:$G$5111,Тех_Движение!$D$2:$D$5111,$C1059,Тех_Движение!$B$2:$B$5111,"&lt;="&amp;Настройки!$B$6)-$F1059)))</f>
        <v/>
      </c>
      <c r="K1059" s="54">
        <f>IF(OR($B1059="",K$3&lt;$D1059+Настройки!$B$7),0,MAX(0,$E1059-MAX(0,SUMIFS(Тех_Движение!$G$2:$G$5111,Тех_Движение!$D$2:$D$5111,$C1059,Тех_Движение!$B$2:$B$5111,"&lt;="&amp;K$3)-$F1059)))</f>
        <v/>
      </c>
      <c r="L1059" s="54">
        <f>IF(OR($B1059="",L$3&lt;$D1059+Настройки!$B$7),0,MAX(0,$E1059-MAX(0,SUMIFS(Тех_Движение!$G$2:$G$5111,Тех_Движение!$D$2:$D$5111,$C1059,Тех_Движение!$B$2:$B$5111,"&lt;="&amp;L$3)-$F1059)))</f>
        <v/>
      </c>
      <c r="M1059" s="54">
        <f>IF(OR($B1059="",M$3&lt;$D1059+Настройки!$B$7),0,MAX(0,$E1059-MAX(0,SUMIFS(Тех_Движение!$G$2:$G$5111,Тех_Движение!$D$2:$D$5111,$C1059,Тех_Движение!$B$2:$B$5111,"&lt;="&amp;M$3)-$F1059)))</f>
        <v/>
      </c>
      <c r="N1059" s="54">
        <f>IF(OR($B1059="",N$3&lt;$D1059+Настройки!$B$7),0,MAX(0,$E1059-MAX(0,SUMIFS(Тех_Движение!$G$2:$G$5111,Тех_Движение!$D$2:$D$5111,$C1059,Тех_Движение!$B$2:$B$5111,"&lt;="&amp;N$3)-$F1059)))</f>
        <v/>
      </c>
      <c r="O1059" s="54">
        <f>IF(OR($B1059="",O$3&lt;$D1059+Настройки!$B$7),0,MAX(0,$E1059-MAX(0,SUMIFS(Тех_Движение!$G$2:$G$5111,Тех_Движение!$D$2:$D$5111,$C1059,Тех_Движение!$B$2:$B$5111,"&lt;="&amp;O$3)-$F1059)))</f>
        <v/>
      </c>
      <c r="P1059" s="54">
        <f>IF(OR($B1059="",P$3&lt;$D1059+Настройки!$B$7),0,MAX(0,$E1059-MAX(0,SUMIFS(Тех_Движение!$G$2:$G$5111,Тех_Движение!$D$2:$D$5111,$C1059,Тех_Движение!$B$2:$B$5111,"&lt;="&amp;P$3)-$F1059)))</f>
        <v/>
      </c>
      <c r="Q1059" s="54">
        <f>IF(OR($B1059="",Q$3&lt;$D1059+Настройки!$B$7),0,MAX(0,$E1059-MAX(0,SUMIFS(Тех_Движение!$G$2:$G$5111,Тех_Движение!$D$2:$D$5111,$C1059,Тех_Движение!$B$2:$B$5111,"&lt;="&amp;Q$3)-$F1059)))</f>
        <v/>
      </c>
      <c r="R1059" s="54">
        <f>IF($B1059="","",SUM($K1059:$Q1059))</f>
        <v/>
      </c>
      <c r="S1059" s="56">
        <f>IF($B1059="","",VLOOKUP($C1059,Настройки!$A$11:$L$17,9,FALSE))</f>
        <v/>
      </c>
      <c r="T1059" s="56">
        <f>IF($B1059="","",$R1059*$S1059)</f>
        <v/>
      </c>
    </row>
    <row r="1060">
      <c r="A1060" s="20">
        <f>Тех_Движение!$A$1057</f>
        <v/>
      </c>
      <c r="B1060" s="20">
        <f>IF(Тех_Движение!$F$1057&gt;0,Тех_Движение!$I$1057,"")</f>
        <v/>
      </c>
      <c r="C1060" s="20">
        <f>IF($B1060="","",Тех_Движение!$D$1057)</f>
        <v/>
      </c>
      <c r="D1060" s="42">
        <f>IF($B1060="","",Тех_Движение!$B$1057)</f>
        <v/>
      </c>
      <c r="E1060" s="54">
        <f>IF($B1060="","",Тех_Движение!$F$1057)</f>
        <v/>
      </c>
      <c r="F1060" s="54">
        <f>IF($B1060="","",SUMIFS($E$5:$E1059,$C$5:$C1059,$C1060))</f>
        <v/>
      </c>
      <c r="G1060" s="54">
        <f>IF($B1060="","",MAX(0,$E1060-MAX(0,SUMIFS(Тех_Движение!$G$2:$G$5111,Тех_Движение!$D$2:$D$5111,$C1060,Тех_Движение!$B$2:$B$5111,"&lt;="&amp;Настройки!$B$5-1)-$F1060)))</f>
        <v/>
      </c>
      <c r="H1060" s="54">
        <f>IF($B1060="","",IF(AND($D1060&gt;=Настройки!$B$5,$D1060&lt;=Настройки!$B$6),$E1060,0))</f>
        <v/>
      </c>
      <c r="I1060" s="54">
        <f>IF($B1060="","",$G1060+$H1060-$J1060)</f>
        <v/>
      </c>
      <c r="J1060" s="54">
        <f>IF($B1060="","",MAX(0,$E1060-MAX(0,SUMIFS(Тех_Движение!$G$2:$G$5111,Тех_Движение!$D$2:$D$5111,$C1060,Тех_Движение!$B$2:$B$5111,"&lt;="&amp;Настройки!$B$6)-$F1060)))</f>
        <v/>
      </c>
      <c r="K1060" s="54">
        <f>IF(OR($B1060="",K$3&lt;$D1060+Настройки!$B$7),0,MAX(0,$E1060-MAX(0,SUMIFS(Тех_Движение!$G$2:$G$5111,Тех_Движение!$D$2:$D$5111,$C1060,Тех_Движение!$B$2:$B$5111,"&lt;="&amp;K$3)-$F1060)))</f>
        <v/>
      </c>
      <c r="L1060" s="54">
        <f>IF(OR($B1060="",L$3&lt;$D1060+Настройки!$B$7),0,MAX(0,$E1060-MAX(0,SUMIFS(Тех_Движение!$G$2:$G$5111,Тех_Движение!$D$2:$D$5111,$C1060,Тех_Движение!$B$2:$B$5111,"&lt;="&amp;L$3)-$F1060)))</f>
        <v/>
      </c>
      <c r="M1060" s="54">
        <f>IF(OR($B1060="",M$3&lt;$D1060+Настройки!$B$7),0,MAX(0,$E1060-MAX(0,SUMIFS(Тех_Движение!$G$2:$G$5111,Тех_Движение!$D$2:$D$5111,$C1060,Тех_Движение!$B$2:$B$5111,"&lt;="&amp;M$3)-$F1060)))</f>
        <v/>
      </c>
      <c r="N1060" s="54">
        <f>IF(OR($B1060="",N$3&lt;$D1060+Настройки!$B$7),0,MAX(0,$E1060-MAX(0,SUMIFS(Тех_Движение!$G$2:$G$5111,Тех_Движение!$D$2:$D$5111,$C1060,Тех_Движение!$B$2:$B$5111,"&lt;="&amp;N$3)-$F1060)))</f>
        <v/>
      </c>
      <c r="O1060" s="54">
        <f>IF(OR($B1060="",O$3&lt;$D1060+Настройки!$B$7),0,MAX(0,$E1060-MAX(0,SUMIFS(Тех_Движение!$G$2:$G$5111,Тех_Движение!$D$2:$D$5111,$C1060,Тех_Движение!$B$2:$B$5111,"&lt;="&amp;O$3)-$F1060)))</f>
        <v/>
      </c>
      <c r="P1060" s="54">
        <f>IF(OR($B1060="",P$3&lt;$D1060+Настройки!$B$7),0,MAX(0,$E1060-MAX(0,SUMIFS(Тех_Движение!$G$2:$G$5111,Тех_Движение!$D$2:$D$5111,$C1060,Тех_Движение!$B$2:$B$5111,"&lt;="&amp;P$3)-$F1060)))</f>
        <v/>
      </c>
      <c r="Q1060" s="54">
        <f>IF(OR($B1060="",Q$3&lt;$D1060+Настройки!$B$7),0,MAX(0,$E1060-MAX(0,SUMIFS(Тех_Движение!$G$2:$G$5111,Тех_Движение!$D$2:$D$5111,$C1060,Тех_Движение!$B$2:$B$5111,"&lt;="&amp;Q$3)-$F1060)))</f>
        <v/>
      </c>
      <c r="R1060" s="54">
        <f>IF($B1060="","",SUM($K1060:$Q1060))</f>
        <v/>
      </c>
      <c r="S1060" s="56">
        <f>IF($B1060="","",VLOOKUP($C1060,Настройки!$A$11:$L$17,9,FALSE))</f>
        <v/>
      </c>
      <c r="T1060" s="56">
        <f>IF($B1060="","",$R1060*$S1060)</f>
        <v/>
      </c>
    </row>
    <row r="1061">
      <c r="A1061" s="20">
        <f>Тех_Движение!$A$1058</f>
        <v/>
      </c>
      <c r="B1061" s="20">
        <f>IF(Тех_Движение!$F$1058&gt;0,Тех_Движение!$I$1058,"")</f>
        <v/>
      </c>
      <c r="C1061" s="20">
        <f>IF($B1061="","",Тех_Движение!$D$1058)</f>
        <v/>
      </c>
      <c r="D1061" s="42">
        <f>IF($B1061="","",Тех_Движение!$B$1058)</f>
        <v/>
      </c>
      <c r="E1061" s="54">
        <f>IF($B1061="","",Тех_Движение!$F$1058)</f>
        <v/>
      </c>
      <c r="F1061" s="54">
        <f>IF($B1061="","",SUMIFS($E$5:$E1060,$C$5:$C1060,$C1061))</f>
        <v/>
      </c>
      <c r="G1061" s="54">
        <f>IF($B1061="","",MAX(0,$E1061-MAX(0,SUMIFS(Тех_Движение!$G$2:$G$5111,Тех_Движение!$D$2:$D$5111,$C1061,Тех_Движение!$B$2:$B$5111,"&lt;="&amp;Настройки!$B$5-1)-$F1061)))</f>
        <v/>
      </c>
      <c r="H1061" s="54">
        <f>IF($B1061="","",IF(AND($D1061&gt;=Настройки!$B$5,$D1061&lt;=Настройки!$B$6),$E1061,0))</f>
        <v/>
      </c>
      <c r="I1061" s="54">
        <f>IF($B1061="","",$G1061+$H1061-$J1061)</f>
        <v/>
      </c>
      <c r="J1061" s="54">
        <f>IF($B1061="","",MAX(0,$E1061-MAX(0,SUMIFS(Тех_Движение!$G$2:$G$5111,Тех_Движение!$D$2:$D$5111,$C1061,Тех_Движение!$B$2:$B$5111,"&lt;="&amp;Настройки!$B$6)-$F1061)))</f>
        <v/>
      </c>
      <c r="K1061" s="54">
        <f>IF(OR($B1061="",K$3&lt;$D1061+Настройки!$B$7),0,MAX(0,$E1061-MAX(0,SUMIFS(Тех_Движение!$G$2:$G$5111,Тех_Движение!$D$2:$D$5111,$C1061,Тех_Движение!$B$2:$B$5111,"&lt;="&amp;K$3)-$F1061)))</f>
        <v/>
      </c>
      <c r="L1061" s="54">
        <f>IF(OR($B1061="",L$3&lt;$D1061+Настройки!$B$7),0,MAX(0,$E1061-MAX(0,SUMIFS(Тех_Движение!$G$2:$G$5111,Тех_Движение!$D$2:$D$5111,$C1061,Тех_Движение!$B$2:$B$5111,"&lt;="&amp;L$3)-$F1061)))</f>
        <v/>
      </c>
      <c r="M1061" s="54">
        <f>IF(OR($B1061="",M$3&lt;$D1061+Настройки!$B$7),0,MAX(0,$E1061-MAX(0,SUMIFS(Тех_Движение!$G$2:$G$5111,Тех_Движение!$D$2:$D$5111,$C1061,Тех_Движение!$B$2:$B$5111,"&lt;="&amp;M$3)-$F1061)))</f>
        <v/>
      </c>
      <c r="N1061" s="54">
        <f>IF(OR($B1061="",N$3&lt;$D1061+Настройки!$B$7),0,MAX(0,$E1061-MAX(0,SUMIFS(Тех_Движение!$G$2:$G$5111,Тех_Движение!$D$2:$D$5111,$C1061,Тех_Движение!$B$2:$B$5111,"&lt;="&amp;N$3)-$F1061)))</f>
        <v/>
      </c>
      <c r="O1061" s="54">
        <f>IF(OR($B1061="",O$3&lt;$D1061+Настройки!$B$7),0,MAX(0,$E1061-MAX(0,SUMIFS(Тех_Движение!$G$2:$G$5111,Тех_Движение!$D$2:$D$5111,$C1061,Тех_Движение!$B$2:$B$5111,"&lt;="&amp;O$3)-$F1061)))</f>
        <v/>
      </c>
      <c r="P1061" s="54">
        <f>IF(OR($B1061="",P$3&lt;$D1061+Настройки!$B$7),0,MAX(0,$E1061-MAX(0,SUMIFS(Тех_Движение!$G$2:$G$5111,Тех_Движение!$D$2:$D$5111,$C1061,Тех_Движение!$B$2:$B$5111,"&lt;="&amp;P$3)-$F1061)))</f>
        <v/>
      </c>
      <c r="Q1061" s="54">
        <f>IF(OR($B1061="",Q$3&lt;$D1061+Настройки!$B$7),0,MAX(0,$E1061-MAX(0,SUMIFS(Тех_Движение!$G$2:$G$5111,Тех_Движение!$D$2:$D$5111,$C1061,Тех_Движение!$B$2:$B$5111,"&lt;="&amp;Q$3)-$F1061)))</f>
        <v/>
      </c>
      <c r="R1061" s="54">
        <f>IF($B1061="","",SUM($K1061:$Q1061))</f>
        <v/>
      </c>
      <c r="S1061" s="56">
        <f>IF($B1061="","",VLOOKUP($C1061,Настройки!$A$11:$L$17,9,FALSE))</f>
        <v/>
      </c>
      <c r="T1061" s="56">
        <f>IF($B1061="","",$R1061*$S1061)</f>
        <v/>
      </c>
    </row>
    <row r="1062">
      <c r="A1062" s="20">
        <f>Тех_Движение!$A$1059</f>
        <v/>
      </c>
      <c r="B1062" s="20">
        <f>IF(Тех_Движение!$F$1059&gt;0,Тех_Движение!$I$1059,"")</f>
        <v/>
      </c>
      <c r="C1062" s="20">
        <f>IF($B1062="","",Тех_Движение!$D$1059)</f>
        <v/>
      </c>
      <c r="D1062" s="42">
        <f>IF($B1062="","",Тех_Движение!$B$1059)</f>
        <v/>
      </c>
      <c r="E1062" s="54">
        <f>IF($B1062="","",Тех_Движение!$F$1059)</f>
        <v/>
      </c>
      <c r="F1062" s="54">
        <f>IF($B1062="","",SUMIFS($E$5:$E1061,$C$5:$C1061,$C1062))</f>
        <v/>
      </c>
      <c r="G1062" s="54">
        <f>IF($B1062="","",MAX(0,$E1062-MAX(0,SUMIFS(Тех_Движение!$G$2:$G$5111,Тех_Движение!$D$2:$D$5111,$C1062,Тех_Движение!$B$2:$B$5111,"&lt;="&amp;Настройки!$B$5-1)-$F1062)))</f>
        <v/>
      </c>
      <c r="H1062" s="54">
        <f>IF($B1062="","",IF(AND($D1062&gt;=Настройки!$B$5,$D1062&lt;=Настройки!$B$6),$E1062,0))</f>
        <v/>
      </c>
      <c r="I1062" s="54">
        <f>IF($B1062="","",$G1062+$H1062-$J1062)</f>
        <v/>
      </c>
      <c r="J1062" s="54">
        <f>IF($B1062="","",MAX(0,$E1062-MAX(0,SUMIFS(Тех_Движение!$G$2:$G$5111,Тех_Движение!$D$2:$D$5111,$C1062,Тех_Движение!$B$2:$B$5111,"&lt;="&amp;Настройки!$B$6)-$F1062)))</f>
        <v/>
      </c>
      <c r="K1062" s="54">
        <f>IF(OR($B1062="",K$3&lt;$D1062+Настройки!$B$7),0,MAX(0,$E1062-MAX(0,SUMIFS(Тех_Движение!$G$2:$G$5111,Тех_Движение!$D$2:$D$5111,$C1062,Тех_Движение!$B$2:$B$5111,"&lt;="&amp;K$3)-$F1062)))</f>
        <v/>
      </c>
      <c r="L1062" s="54">
        <f>IF(OR($B1062="",L$3&lt;$D1062+Настройки!$B$7),0,MAX(0,$E1062-MAX(0,SUMIFS(Тех_Движение!$G$2:$G$5111,Тех_Движение!$D$2:$D$5111,$C1062,Тех_Движение!$B$2:$B$5111,"&lt;="&amp;L$3)-$F1062)))</f>
        <v/>
      </c>
      <c r="M1062" s="54">
        <f>IF(OR($B1062="",M$3&lt;$D1062+Настройки!$B$7),0,MAX(0,$E1062-MAX(0,SUMIFS(Тех_Движение!$G$2:$G$5111,Тех_Движение!$D$2:$D$5111,$C1062,Тех_Движение!$B$2:$B$5111,"&lt;="&amp;M$3)-$F1062)))</f>
        <v/>
      </c>
      <c r="N1062" s="54">
        <f>IF(OR($B1062="",N$3&lt;$D1062+Настройки!$B$7),0,MAX(0,$E1062-MAX(0,SUMIFS(Тех_Движение!$G$2:$G$5111,Тех_Движение!$D$2:$D$5111,$C1062,Тех_Движение!$B$2:$B$5111,"&lt;="&amp;N$3)-$F1062)))</f>
        <v/>
      </c>
      <c r="O1062" s="54">
        <f>IF(OR($B1062="",O$3&lt;$D1062+Настройки!$B$7),0,MAX(0,$E1062-MAX(0,SUMIFS(Тех_Движение!$G$2:$G$5111,Тех_Движение!$D$2:$D$5111,$C1062,Тех_Движение!$B$2:$B$5111,"&lt;="&amp;O$3)-$F1062)))</f>
        <v/>
      </c>
      <c r="P1062" s="54">
        <f>IF(OR($B1062="",P$3&lt;$D1062+Настройки!$B$7),0,MAX(0,$E1062-MAX(0,SUMIFS(Тех_Движение!$G$2:$G$5111,Тех_Движение!$D$2:$D$5111,$C1062,Тех_Движение!$B$2:$B$5111,"&lt;="&amp;P$3)-$F1062)))</f>
        <v/>
      </c>
      <c r="Q1062" s="54">
        <f>IF(OR($B1062="",Q$3&lt;$D1062+Настройки!$B$7),0,MAX(0,$E1062-MAX(0,SUMIFS(Тех_Движение!$G$2:$G$5111,Тех_Движение!$D$2:$D$5111,$C1062,Тех_Движение!$B$2:$B$5111,"&lt;="&amp;Q$3)-$F1062)))</f>
        <v/>
      </c>
      <c r="R1062" s="54">
        <f>IF($B1062="","",SUM($K1062:$Q1062))</f>
        <v/>
      </c>
      <c r="S1062" s="56">
        <f>IF($B1062="","",VLOOKUP($C1062,Настройки!$A$11:$L$17,9,FALSE))</f>
        <v/>
      </c>
      <c r="T1062" s="56">
        <f>IF($B1062="","",$R1062*$S1062)</f>
        <v/>
      </c>
    </row>
    <row r="1063">
      <c r="A1063" s="20">
        <f>Тех_Движение!$A$1060</f>
        <v/>
      </c>
      <c r="B1063" s="20">
        <f>IF(Тех_Движение!$F$1060&gt;0,Тех_Движение!$I$1060,"")</f>
        <v/>
      </c>
      <c r="C1063" s="20">
        <f>IF($B1063="","",Тех_Движение!$D$1060)</f>
        <v/>
      </c>
      <c r="D1063" s="42">
        <f>IF($B1063="","",Тех_Движение!$B$1060)</f>
        <v/>
      </c>
      <c r="E1063" s="54">
        <f>IF($B1063="","",Тех_Движение!$F$1060)</f>
        <v/>
      </c>
      <c r="F1063" s="54">
        <f>IF($B1063="","",SUMIFS($E$5:$E1062,$C$5:$C1062,$C1063))</f>
        <v/>
      </c>
      <c r="G1063" s="54">
        <f>IF($B1063="","",MAX(0,$E1063-MAX(0,SUMIFS(Тех_Движение!$G$2:$G$5111,Тех_Движение!$D$2:$D$5111,$C1063,Тех_Движение!$B$2:$B$5111,"&lt;="&amp;Настройки!$B$5-1)-$F1063)))</f>
        <v/>
      </c>
      <c r="H1063" s="54">
        <f>IF($B1063="","",IF(AND($D1063&gt;=Настройки!$B$5,$D1063&lt;=Настройки!$B$6),$E1063,0))</f>
        <v/>
      </c>
      <c r="I1063" s="54">
        <f>IF($B1063="","",$G1063+$H1063-$J1063)</f>
        <v/>
      </c>
      <c r="J1063" s="54">
        <f>IF($B1063="","",MAX(0,$E1063-MAX(0,SUMIFS(Тех_Движение!$G$2:$G$5111,Тех_Движение!$D$2:$D$5111,$C1063,Тех_Движение!$B$2:$B$5111,"&lt;="&amp;Настройки!$B$6)-$F1063)))</f>
        <v/>
      </c>
      <c r="K1063" s="54">
        <f>IF(OR($B1063="",K$3&lt;$D1063+Настройки!$B$7),0,MAX(0,$E1063-MAX(0,SUMIFS(Тех_Движение!$G$2:$G$5111,Тех_Движение!$D$2:$D$5111,$C1063,Тех_Движение!$B$2:$B$5111,"&lt;="&amp;K$3)-$F1063)))</f>
        <v/>
      </c>
      <c r="L1063" s="54">
        <f>IF(OR($B1063="",L$3&lt;$D1063+Настройки!$B$7),0,MAX(0,$E1063-MAX(0,SUMIFS(Тех_Движение!$G$2:$G$5111,Тех_Движение!$D$2:$D$5111,$C1063,Тех_Движение!$B$2:$B$5111,"&lt;="&amp;L$3)-$F1063)))</f>
        <v/>
      </c>
      <c r="M1063" s="54">
        <f>IF(OR($B1063="",M$3&lt;$D1063+Настройки!$B$7),0,MAX(0,$E1063-MAX(0,SUMIFS(Тех_Движение!$G$2:$G$5111,Тех_Движение!$D$2:$D$5111,$C1063,Тех_Движение!$B$2:$B$5111,"&lt;="&amp;M$3)-$F1063)))</f>
        <v/>
      </c>
      <c r="N1063" s="54">
        <f>IF(OR($B1063="",N$3&lt;$D1063+Настройки!$B$7),0,MAX(0,$E1063-MAX(0,SUMIFS(Тех_Движение!$G$2:$G$5111,Тех_Движение!$D$2:$D$5111,$C1063,Тех_Движение!$B$2:$B$5111,"&lt;="&amp;N$3)-$F1063)))</f>
        <v/>
      </c>
      <c r="O1063" s="54">
        <f>IF(OR($B1063="",O$3&lt;$D1063+Настройки!$B$7),0,MAX(0,$E1063-MAX(0,SUMIFS(Тех_Движение!$G$2:$G$5111,Тех_Движение!$D$2:$D$5111,$C1063,Тех_Движение!$B$2:$B$5111,"&lt;="&amp;O$3)-$F1063)))</f>
        <v/>
      </c>
      <c r="P1063" s="54">
        <f>IF(OR($B1063="",P$3&lt;$D1063+Настройки!$B$7),0,MAX(0,$E1063-MAX(0,SUMIFS(Тех_Движение!$G$2:$G$5111,Тех_Движение!$D$2:$D$5111,$C1063,Тех_Движение!$B$2:$B$5111,"&lt;="&amp;P$3)-$F1063)))</f>
        <v/>
      </c>
      <c r="Q1063" s="54">
        <f>IF(OR($B1063="",Q$3&lt;$D1063+Настройки!$B$7),0,MAX(0,$E1063-MAX(0,SUMIFS(Тех_Движение!$G$2:$G$5111,Тех_Движение!$D$2:$D$5111,$C1063,Тех_Движение!$B$2:$B$5111,"&lt;="&amp;Q$3)-$F1063)))</f>
        <v/>
      </c>
      <c r="R1063" s="54">
        <f>IF($B1063="","",SUM($K1063:$Q1063))</f>
        <v/>
      </c>
      <c r="S1063" s="56">
        <f>IF($B1063="","",VLOOKUP($C1063,Настройки!$A$11:$L$17,9,FALSE))</f>
        <v/>
      </c>
      <c r="T1063" s="56">
        <f>IF($B1063="","",$R1063*$S1063)</f>
        <v/>
      </c>
    </row>
    <row r="1064">
      <c r="A1064" s="20">
        <f>Тех_Движение!$A$1061</f>
        <v/>
      </c>
      <c r="B1064" s="20">
        <f>IF(Тех_Движение!$F$1061&gt;0,Тех_Движение!$I$1061,"")</f>
        <v/>
      </c>
      <c r="C1064" s="20">
        <f>IF($B1064="","",Тех_Движение!$D$1061)</f>
        <v/>
      </c>
      <c r="D1064" s="42">
        <f>IF($B1064="","",Тех_Движение!$B$1061)</f>
        <v/>
      </c>
      <c r="E1064" s="54">
        <f>IF($B1064="","",Тех_Движение!$F$1061)</f>
        <v/>
      </c>
      <c r="F1064" s="54">
        <f>IF($B1064="","",SUMIFS($E$5:$E1063,$C$5:$C1063,$C1064))</f>
        <v/>
      </c>
      <c r="G1064" s="54">
        <f>IF($B1064="","",MAX(0,$E1064-MAX(0,SUMIFS(Тех_Движение!$G$2:$G$5111,Тех_Движение!$D$2:$D$5111,$C1064,Тех_Движение!$B$2:$B$5111,"&lt;="&amp;Настройки!$B$5-1)-$F1064)))</f>
        <v/>
      </c>
      <c r="H1064" s="54">
        <f>IF($B1064="","",IF(AND($D1064&gt;=Настройки!$B$5,$D1064&lt;=Настройки!$B$6),$E1064,0))</f>
        <v/>
      </c>
      <c r="I1064" s="54">
        <f>IF($B1064="","",$G1064+$H1064-$J1064)</f>
        <v/>
      </c>
      <c r="J1064" s="54">
        <f>IF($B1064="","",MAX(0,$E1064-MAX(0,SUMIFS(Тех_Движение!$G$2:$G$5111,Тех_Движение!$D$2:$D$5111,$C1064,Тех_Движение!$B$2:$B$5111,"&lt;="&amp;Настройки!$B$6)-$F1064)))</f>
        <v/>
      </c>
      <c r="K1064" s="54">
        <f>IF(OR($B1064="",K$3&lt;$D1064+Настройки!$B$7),0,MAX(0,$E1064-MAX(0,SUMIFS(Тех_Движение!$G$2:$G$5111,Тех_Движение!$D$2:$D$5111,$C1064,Тех_Движение!$B$2:$B$5111,"&lt;="&amp;K$3)-$F1064)))</f>
        <v/>
      </c>
      <c r="L1064" s="54">
        <f>IF(OR($B1064="",L$3&lt;$D1064+Настройки!$B$7),0,MAX(0,$E1064-MAX(0,SUMIFS(Тех_Движение!$G$2:$G$5111,Тех_Движение!$D$2:$D$5111,$C1064,Тех_Движение!$B$2:$B$5111,"&lt;="&amp;L$3)-$F1064)))</f>
        <v/>
      </c>
      <c r="M1064" s="54">
        <f>IF(OR($B1064="",M$3&lt;$D1064+Настройки!$B$7),0,MAX(0,$E1064-MAX(0,SUMIFS(Тех_Движение!$G$2:$G$5111,Тех_Движение!$D$2:$D$5111,$C1064,Тех_Движение!$B$2:$B$5111,"&lt;="&amp;M$3)-$F1064)))</f>
        <v/>
      </c>
      <c r="N1064" s="54">
        <f>IF(OR($B1064="",N$3&lt;$D1064+Настройки!$B$7),0,MAX(0,$E1064-MAX(0,SUMIFS(Тех_Движение!$G$2:$G$5111,Тех_Движение!$D$2:$D$5111,$C1064,Тех_Движение!$B$2:$B$5111,"&lt;="&amp;N$3)-$F1064)))</f>
        <v/>
      </c>
      <c r="O1064" s="54">
        <f>IF(OR($B1064="",O$3&lt;$D1064+Настройки!$B$7),0,MAX(0,$E1064-MAX(0,SUMIFS(Тех_Движение!$G$2:$G$5111,Тех_Движение!$D$2:$D$5111,$C1064,Тех_Движение!$B$2:$B$5111,"&lt;="&amp;O$3)-$F1064)))</f>
        <v/>
      </c>
      <c r="P1064" s="54">
        <f>IF(OR($B1064="",P$3&lt;$D1064+Настройки!$B$7),0,MAX(0,$E1064-MAX(0,SUMIFS(Тех_Движение!$G$2:$G$5111,Тех_Движение!$D$2:$D$5111,$C1064,Тех_Движение!$B$2:$B$5111,"&lt;="&amp;P$3)-$F1064)))</f>
        <v/>
      </c>
      <c r="Q1064" s="54">
        <f>IF(OR($B1064="",Q$3&lt;$D1064+Настройки!$B$7),0,MAX(0,$E1064-MAX(0,SUMIFS(Тех_Движение!$G$2:$G$5111,Тех_Движение!$D$2:$D$5111,$C1064,Тех_Движение!$B$2:$B$5111,"&lt;="&amp;Q$3)-$F1064)))</f>
        <v/>
      </c>
      <c r="R1064" s="54">
        <f>IF($B1064="","",SUM($K1064:$Q1064))</f>
        <v/>
      </c>
      <c r="S1064" s="56">
        <f>IF($B1064="","",VLOOKUP($C1064,Настройки!$A$11:$L$17,9,FALSE))</f>
        <v/>
      </c>
      <c r="T1064" s="56">
        <f>IF($B1064="","",$R1064*$S1064)</f>
        <v/>
      </c>
    </row>
    <row r="1065">
      <c r="A1065" s="20">
        <f>Тех_Движение!$A$1062</f>
        <v/>
      </c>
      <c r="B1065" s="20">
        <f>IF(Тех_Движение!$F$1062&gt;0,Тех_Движение!$I$1062,"")</f>
        <v/>
      </c>
      <c r="C1065" s="20">
        <f>IF($B1065="","",Тех_Движение!$D$1062)</f>
        <v/>
      </c>
      <c r="D1065" s="42">
        <f>IF($B1065="","",Тех_Движение!$B$1062)</f>
        <v/>
      </c>
      <c r="E1065" s="54">
        <f>IF($B1065="","",Тех_Движение!$F$1062)</f>
        <v/>
      </c>
      <c r="F1065" s="54">
        <f>IF($B1065="","",SUMIFS($E$5:$E1064,$C$5:$C1064,$C1065))</f>
        <v/>
      </c>
      <c r="G1065" s="54">
        <f>IF($B1065="","",MAX(0,$E1065-MAX(0,SUMIFS(Тех_Движение!$G$2:$G$5111,Тех_Движение!$D$2:$D$5111,$C1065,Тех_Движение!$B$2:$B$5111,"&lt;="&amp;Настройки!$B$5-1)-$F1065)))</f>
        <v/>
      </c>
      <c r="H1065" s="54">
        <f>IF($B1065="","",IF(AND($D1065&gt;=Настройки!$B$5,$D1065&lt;=Настройки!$B$6),$E1065,0))</f>
        <v/>
      </c>
      <c r="I1065" s="54">
        <f>IF($B1065="","",$G1065+$H1065-$J1065)</f>
        <v/>
      </c>
      <c r="J1065" s="54">
        <f>IF($B1065="","",MAX(0,$E1065-MAX(0,SUMIFS(Тех_Движение!$G$2:$G$5111,Тех_Движение!$D$2:$D$5111,$C1065,Тех_Движение!$B$2:$B$5111,"&lt;="&amp;Настройки!$B$6)-$F1065)))</f>
        <v/>
      </c>
      <c r="K1065" s="54">
        <f>IF(OR($B1065="",K$3&lt;$D1065+Настройки!$B$7),0,MAX(0,$E1065-MAX(0,SUMIFS(Тех_Движение!$G$2:$G$5111,Тех_Движение!$D$2:$D$5111,$C1065,Тех_Движение!$B$2:$B$5111,"&lt;="&amp;K$3)-$F1065)))</f>
        <v/>
      </c>
      <c r="L1065" s="54">
        <f>IF(OR($B1065="",L$3&lt;$D1065+Настройки!$B$7),0,MAX(0,$E1065-MAX(0,SUMIFS(Тех_Движение!$G$2:$G$5111,Тех_Движение!$D$2:$D$5111,$C1065,Тех_Движение!$B$2:$B$5111,"&lt;="&amp;L$3)-$F1065)))</f>
        <v/>
      </c>
      <c r="M1065" s="54">
        <f>IF(OR($B1065="",M$3&lt;$D1065+Настройки!$B$7),0,MAX(0,$E1065-MAX(0,SUMIFS(Тех_Движение!$G$2:$G$5111,Тех_Движение!$D$2:$D$5111,$C1065,Тех_Движение!$B$2:$B$5111,"&lt;="&amp;M$3)-$F1065)))</f>
        <v/>
      </c>
      <c r="N1065" s="54">
        <f>IF(OR($B1065="",N$3&lt;$D1065+Настройки!$B$7),0,MAX(0,$E1065-MAX(0,SUMIFS(Тех_Движение!$G$2:$G$5111,Тех_Движение!$D$2:$D$5111,$C1065,Тех_Движение!$B$2:$B$5111,"&lt;="&amp;N$3)-$F1065)))</f>
        <v/>
      </c>
      <c r="O1065" s="54">
        <f>IF(OR($B1065="",O$3&lt;$D1065+Настройки!$B$7),0,MAX(0,$E1065-MAX(0,SUMIFS(Тех_Движение!$G$2:$G$5111,Тех_Движение!$D$2:$D$5111,$C1065,Тех_Движение!$B$2:$B$5111,"&lt;="&amp;O$3)-$F1065)))</f>
        <v/>
      </c>
      <c r="P1065" s="54">
        <f>IF(OR($B1065="",P$3&lt;$D1065+Настройки!$B$7),0,MAX(0,$E1065-MAX(0,SUMIFS(Тех_Движение!$G$2:$G$5111,Тех_Движение!$D$2:$D$5111,$C1065,Тех_Движение!$B$2:$B$5111,"&lt;="&amp;P$3)-$F1065)))</f>
        <v/>
      </c>
      <c r="Q1065" s="54">
        <f>IF(OR($B1065="",Q$3&lt;$D1065+Настройки!$B$7),0,MAX(0,$E1065-MAX(0,SUMIFS(Тех_Движение!$G$2:$G$5111,Тех_Движение!$D$2:$D$5111,$C1065,Тех_Движение!$B$2:$B$5111,"&lt;="&amp;Q$3)-$F1065)))</f>
        <v/>
      </c>
      <c r="R1065" s="54">
        <f>IF($B1065="","",SUM($K1065:$Q1065))</f>
        <v/>
      </c>
      <c r="S1065" s="56">
        <f>IF($B1065="","",VLOOKUP($C1065,Настройки!$A$11:$L$17,9,FALSE))</f>
        <v/>
      </c>
      <c r="T1065" s="56">
        <f>IF($B1065="","",$R1065*$S1065)</f>
        <v/>
      </c>
    </row>
    <row r="1066">
      <c r="A1066" s="20">
        <f>Тех_Движение!$A$1063</f>
        <v/>
      </c>
      <c r="B1066" s="20">
        <f>IF(Тех_Движение!$F$1063&gt;0,Тех_Движение!$I$1063,"")</f>
        <v/>
      </c>
      <c r="C1066" s="20">
        <f>IF($B1066="","",Тех_Движение!$D$1063)</f>
        <v/>
      </c>
      <c r="D1066" s="42">
        <f>IF($B1066="","",Тех_Движение!$B$1063)</f>
        <v/>
      </c>
      <c r="E1066" s="54">
        <f>IF($B1066="","",Тех_Движение!$F$1063)</f>
        <v/>
      </c>
      <c r="F1066" s="54">
        <f>IF($B1066="","",SUMIFS($E$5:$E1065,$C$5:$C1065,$C1066))</f>
        <v/>
      </c>
      <c r="G1066" s="54">
        <f>IF($B1066="","",MAX(0,$E1066-MAX(0,SUMIFS(Тех_Движение!$G$2:$G$5111,Тех_Движение!$D$2:$D$5111,$C1066,Тех_Движение!$B$2:$B$5111,"&lt;="&amp;Настройки!$B$5-1)-$F1066)))</f>
        <v/>
      </c>
      <c r="H1066" s="54">
        <f>IF($B1066="","",IF(AND($D1066&gt;=Настройки!$B$5,$D1066&lt;=Настройки!$B$6),$E1066,0))</f>
        <v/>
      </c>
      <c r="I1066" s="54">
        <f>IF($B1066="","",$G1066+$H1066-$J1066)</f>
        <v/>
      </c>
      <c r="J1066" s="54">
        <f>IF($B1066="","",MAX(0,$E1066-MAX(0,SUMIFS(Тех_Движение!$G$2:$G$5111,Тех_Движение!$D$2:$D$5111,$C1066,Тех_Движение!$B$2:$B$5111,"&lt;="&amp;Настройки!$B$6)-$F1066)))</f>
        <v/>
      </c>
      <c r="K1066" s="54">
        <f>IF(OR($B1066="",K$3&lt;$D1066+Настройки!$B$7),0,MAX(0,$E1066-MAX(0,SUMIFS(Тех_Движение!$G$2:$G$5111,Тех_Движение!$D$2:$D$5111,$C1066,Тех_Движение!$B$2:$B$5111,"&lt;="&amp;K$3)-$F1066)))</f>
        <v/>
      </c>
      <c r="L1066" s="54">
        <f>IF(OR($B1066="",L$3&lt;$D1066+Настройки!$B$7),0,MAX(0,$E1066-MAX(0,SUMIFS(Тех_Движение!$G$2:$G$5111,Тех_Движение!$D$2:$D$5111,$C1066,Тех_Движение!$B$2:$B$5111,"&lt;="&amp;L$3)-$F1066)))</f>
        <v/>
      </c>
      <c r="M1066" s="54">
        <f>IF(OR($B1066="",M$3&lt;$D1066+Настройки!$B$7),0,MAX(0,$E1066-MAX(0,SUMIFS(Тех_Движение!$G$2:$G$5111,Тех_Движение!$D$2:$D$5111,$C1066,Тех_Движение!$B$2:$B$5111,"&lt;="&amp;M$3)-$F1066)))</f>
        <v/>
      </c>
      <c r="N1066" s="54">
        <f>IF(OR($B1066="",N$3&lt;$D1066+Настройки!$B$7),0,MAX(0,$E1066-MAX(0,SUMIFS(Тех_Движение!$G$2:$G$5111,Тех_Движение!$D$2:$D$5111,$C1066,Тех_Движение!$B$2:$B$5111,"&lt;="&amp;N$3)-$F1066)))</f>
        <v/>
      </c>
      <c r="O1066" s="54">
        <f>IF(OR($B1066="",O$3&lt;$D1066+Настройки!$B$7),0,MAX(0,$E1066-MAX(0,SUMIFS(Тех_Движение!$G$2:$G$5111,Тех_Движение!$D$2:$D$5111,$C1066,Тех_Движение!$B$2:$B$5111,"&lt;="&amp;O$3)-$F1066)))</f>
        <v/>
      </c>
      <c r="P1066" s="54">
        <f>IF(OR($B1066="",P$3&lt;$D1066+Настройки!$B$7),0,MAX(0,$E1066-MAX(0,SUMIFS(Тех_Движение!$G$2:$G$5111,Тех_Движение!$D$2:$D$5111,$C1066,Тех_Движение!$B$2:$B$5111,"&lt;="&amp;P$3)-$F1066)))</f>
        <v/>
      </c>
      <c r="Q1066" s="54">
        <f>IF(OR($B1066="",Q$3&lt;$D1066+Настройки!$B$7),0,MAX(0,$E1066-MAX(0,SUMIFS(Тех_Движение!$G$2:$G$5111,Тех_Движение!$D$2:$D$5111,$C1066,Тех_Движение!$B$2:$B$5111,"&lt;="&amp;Q$3)-$F1066)))</f>
        <v/>
      </c>
      <c r="R1066" s="54">
        <f>IF($B1066="","",SUM($K1066:$Q1066))</f>
        <v/>
      </c>
      <c r="S1066" s="56">
        <f>IF($B1066="","",VLOOKUP($C1066,Настройки!$A$11:$L$17,9,FALSE))</f>
        <v/>
      </c>
      <c r="T1066" s="56">
        <f>IF($B1066="","",$R1066*$S1066)</f>
        <v/>
      </c>
    </row>
    <row r="1067">
      <c r="A1067" s="20">
        <f>Тех_Движение!$A$1064</f>
        <v/>
      </c>
      <c r="B1067" s="20">
        <f>IF(Тех_Движение!$F$1064&gt;0,Тех_Движение!$I$1064,"")</f>
        <v/>
      </c>
      <c r="C1067" s="20">
        <f>IF($B1067="","",Тех_Движение!$D$1064)</f>
        <v/>
      </c>
      <c r="D1067" s="42">
        <f>IF($B1067="","",Тех_Движение!$B$1064)</f>
        <v/>
      </c>
      <c r="E1067" s="54">
        <f>IF($B1067="","",Тех_Движение!$F$1064)</f>
        <v/>
      </c>
      <c r="F1067" s="54">
        <f>IF($B1067="","",SUMIFS($E$5:$E1066,$C$5:$C1066,$C1067))</f>
        <v/>
      </c>
      <c r="G1067" s="54">
        <f>IF($B1067="","",MAX(0,$E1067-MAX(0,SUMIFS(Тех_Движение!$G$2:$G$5111,Тех_Движение!$D$2:$D$5111,$C1067,Тех_Движение!$B$2:$B$5111,"&lt;="&amp;Настройки!$B$5-1)-$F1067)))</f>
        <v/>
      </c>
      <c r="H1067" s="54">
        <f>IF($B1067="","",IF(AND($D1067&gt;=Настройки!$B$5,$D1067&lt;=Настройки!$B$6),$E1067,0))</f>
        <v/>
      </c>
      <c r="I1067" s="54">
        <f>IF($B1067="","",$G1067+$H1067-$J1067)</f>
        <v/>
      </c>
      <c r="J1067" s="54">
        <f>IF($B1067="","",MAX(0,$E1067-MAX(0,SUMIFS(Тех_Движение!$G$2:$G$5111,Тех_Движение!$D$2:$D$5111,$C1067,Тех_Движение!$B$2:$B$5111,"&lt;="&amp;Настройки!$B$6)-$F1067)))</f>
        <v/>
      </c>
      <c r="K1067" s="54">
        <f>IF(OR($B1067="",K$3&lt;$D1067+Настройки!$B$7),0,MAX(0,$E1067-MAX(0,SUMIFS(Тех_Движение!$G$2:$G$5111,Тех_Движение!$D$2:$D$5111,$C1067,Тех_Движение!$B$2:$B$5111,"&lt;="&amp;K$3)-$F1067)))</f>
        <v/>
      </c>
      <c r="L1067" s="54">
        <f>IF(OR($B1067="",L$3&lt;$D1067+Настройки!$B$7),0,MAX(0,$E1067-MAX(0,SUMIFS(Тех_Движение!$G$2:$G$5111,Тех_Движение!$D$2:$D$5111,$C1067,Тех_Движение!$B$2:$B$5111,"&lt;="&amp;L$3)-$F1067)))</f>
        <v/>
      </c>
      <c r="M1067" s="54">
        <f>IF(OR($B1067="",M$3&lt;$D1067+Настройки!$B$7),0,MAX(0,$E1067-MAX(0,SUMIFS(Тех_Движение!$G$2:$G$5111,Тех_Движение!$D$2:$D$5111,$C1067,Тех_Движение!$B$2:$B$5111,"&lt;="&amp;M$3)-$F1067)))</f>
        <v/>
      </c>
      <c r="N1067" s="54">
        <f>IF(OR($B1067="",N$3&lt;$D1067+Настройки!$B$7),0,MAX(0,$E1067-MAX(0,SUMIFS(Тех_Движение!$G$2:$G$5111,Тех_Движение!$D$2:$D$5111,$C1067,Тех_Движение!$B$2:$B$5111,"&lt;="&amp;N$3)-$F1067)))</f>
        <v/>
      </c>
      <c r="O1067" s="54">
        <f>IF(OR($B1067="",O$3&lt;$D1067+Настройки!$B$7),0,MAX(0,$E1067-MAX(0,SUMIFS(Тех_Движение!$G$2:$G$5111,Тех_Движение!$D$2:$D$5111,$C1067,Тех_Движение!$B$2:$B$5111,"&lt;="&amp;O$3)-$F1067)))</f>
        <v/>
      </c>
      <c r="P1067" s="54">
        <f>IF(OR($B1067="",P$3&lt;$D1067+Настройки!$B$7),0,MAX(0,$E1067-MAX(0,SUMIFS(Тех_Движение!$G$2:$G$5111,Тех_Движение!$D$2:$D$5111,$C1067,Тех_Движение!$B$2:$B$5111,"&lt;="&amp;P$3)-$F1067)))</f>
        <v/>
      </c>
      <c r="Q1067" s="54">
        <f>IF(OR($B1067="",Q$3&lt;$D1067+Настройки!$B$7),0,MAX(0,$E1067-MAX(0,SUMIFS(Тех_Движение!$G$2:$G$5111,Тех_Движение!$D$2:$D$5111,$C1067,Тех_Движение!$B$2:$B$5111,"&lt;="&amp;Q$3)-$F1067)))</f>
        <v/>
      </c>
      <c r="R1067" s="54">
        <f>IF($B1067="","",SUM($K1067:$Q1067))</f>
        <v/>
      </c>
      <c r="S1067" s="56">
        <f>IF($B1067="","",VLOOKUP($C1067,Настройки!$A$11:$L$17,9,FALSE))</f>
        <v/>
      </c>
      <c r="T1067" s="56">
        <f>IF($B1067="","",$R1067*$S1067)</f>
        <v/>
      </c>
    </row>
    <row r="1068">
      <c r="A1068" s="20">
        <f>Тех_Движение!$A$1065</f>
        <v/>
      </c>
      <c r="B1068" s="20">
        <f>IF(Тех_Движение!$F$1065&gt;0,Тех_Движение!$I$1065,"")</f>
        <v/>
      </c>
      <c r="C1068" s="20">
        <f>IF($B1068="","",Тех_Движение!$D$1065)</f>
        <v/>
      </c>
      <c r="D1068" s="42">
        <f>IF($B1068="","",Тех_Движение!$B$1065)</f>
        <v/>
      </c>
      <c r="E1068" s="54">
        <f>IF($B1068="","",Тех_Движение!$F$1065)</f>
        <v/>
      </c>
      <c r="F1068" s="54">
        <f>IF($B1068="","",SUMIFS($E$5:$E1067,$C$5:$C1067,$C1068))</f>
        <v/>
      </c>
      <c r="G1068" s="54">
        <f>IF($B1068="","",MAX(0,$E1068-MAX(0,SUMIFS(Тех_Движение!$G$2:$G$5111,Тех_Движение!$D$2:$D$5111,$C1068,Тех_Движение!$B$2:$B$5111,"&lt;="&amp;Настройки!$B$5-1)-$F1068)))</f>
        <v/>
      </c>
      <c r="H1068" s="54">
        <f>IF($B1068="","",IF(AND($D1068&gt;=Настройки!$B$5,$D1068&lt;=Настройки!$B$6),$E1068,0))</f>
        <v/>
      </c>
      <c r="I1068" s="54">
        <f>IF($B1068="","",$G1068+$H1068-$J1068)</f>
        <v/>
      </c>
      <c r="J1068" s="54">
        <f>IF($B1068="","",MAX(0,$E1068-MAX(0,SUMIFS(Тех_Движение!$G$2:$G$5111,Тех_Движение!$D$2:$D$5111,$C1068,Тех_Движение!$B$2:$B$5111,"&lt;="&amp;Настройки!$B$6)-$F1068)))</f>
        <v/>
      </c>
      <c r="K1068" s="54">
        <f>IF(OR($B1068="",K$3&lt;$D1068+Настройки!$B$7),0,MAX(0,$E1068-MAX(0,SUMIFS(Тех_Движение!$G$2:$G$5111,Тех_Движение!$D$2:$D$5111,$C1068,Тех_Движение!$B$2:$B$5111,"&lt;="&amp;K$3)-$F1068)))</f>
        <v/>
      </c>
      <c r="L1068" s="54">
        <f>IF(OR($B1068="",L$3&lt;$D1068+Настройки!$B$7),0,MAX(0,$E1068-MAX(0,SUMIFS(Тех_Движение!$G$2:$G$5111,Тех_Движение!$D$2:$D$5111,$C1068,Тех_Движение!$B$2:$B$5111,"&lt;="&amp;L$3)-$F1068)))</f>
        <v/>
      </c>
      <c r="M1068" s="54">
        <f>IF(OR($B1068="",M$3&lt;$D1068+Настройки!$B$7),0,MAX(0,$E1068-MAX(0,SUMIFS(Тех_Движение!$G$2:$G$5111,Тех_Движение!$D$2:$D$5111,$C1068,Тех_Движение!$B$2:$B$5111,"&lt;="&amp;M$3)-$F1068)))</f>
        <v/>
      </c>
      <c r="N1068" s="54">
        <f>IF(OR($B1068="",N$3&lt;$D1068+Настройки!$B$7),0,MAX(0,$E1068-MAX(0,SUMIFS(Тех_Движение!$G$2:$G$5111,Тех_Движение!$D$2:$D$5111,$C1068,Тех_Движение!$B$2:$B$5111,"&lt;="&amp;N$3)-$F1068)))</f>
        <v/>
      </c>
      <c r="O1068" s="54">
        <f>IF(OR($B1068="",O$3&lt;$D1068+Настройки!$B$7),0,MAX(0,$E1068-MAX(0,SUMIFS(Тех_Движение!$G$2:$G$5111,Тех_Движение!$D$2:$D$5111,$C1068,Тех_Движение!$B$2:$B$5111,"&lt;="&amp;O$3)-$F1068)))</f>
        <v/>
      </c>
      <c r="P1068" s="54">
        <f>IF(OR($B1068="",P$3&lt;$D1068+Настройки!$B$7),0,MAX(0,$E1068-MAX(0,SUMIFS(Тех_Движение!$G$2:$G$5111,Тех_Движение!$D$2:$D$5111,$C1068,Тех_Движение!$B$2:$B$5111,"&lt;="&amp;P$3)-$F1068)))</f>
        <v/>
      </c>
      <c r="Q1068" s="54">
        <f>IF(OR($B1068="",Q$3&lt;$D1068+Настройки!$B$7),0,MAX(0,$E1068-MAX(0,SUMIFS(Тех_Движение!$G$2:$G$5111,Тех_Движение!$D$2:$D$5111,$C1068,Тех_Движение!$B$2:$B$5111,"&lt;="&amp;Q$3)-$F1068)))</f>
        <v/>
      </c>
      <c r="R1068" s="54">
        <f>IF($B1068="","",SUM($K1068:$Q1068))</f>
        <v/>
      </c>
      <c r="S1068" s="56">
        <f>IF($B1068="","",VLOOKUP($C1068,Настройки!$A$11:$L$17,9,FALSE))</f>
        <v/>
      </c>
      <c r="T1068" s="56">
        <f>IF($B1068="","",$R1068*$S1068)</f>
        <v/>
      </c>
    </row>
    <row r="1069">
      <c r="A1069" s="20">
        <f>Тех_Движение!$A$1066</f>
        <v/>
      </c>
      <c r="B1069" s="20">
        <f>IF(Тех_Движение!$F$1066&gt;0,Тех_Движение!$I$1066,"")</f>
        <v/>
      </c>
      <c r="C1069" s="20">
        <f>IF($B1069="","",Тех_Движение!$D$1066)</f>
        <v/>
      </c>
      <c r="D1069" s="42">
        <f>IF($B1069="","",Тех_Движение!$B$1066)</f>
        <v/>
      </c>
      <c r="E1069" s="54">
        <f>IF($B1069="","",Тех_Движение!$F$1066)</f>
        <v/>
      </c>
      <c r="F1069" s="54">
        <f>IF($B1069="","",SUMIFS($E$5:$E1068,$C$5:$C1068,$C1069))</f>
        <v/>
      </c>
      <c r="G1069" s="54">
        <f>IF($B1069="","",MAX(0,$E1069-MAX(0,SUMIFS(Тех_Движение!$G$2:$G$5111,Тех_Движение!$D$2:$D$5111,$C1069,Тех_Движение!$B$2:$B$5111,"&lt;="&amp;Настройки!$B$5-1)-$F1069)))</f>
        <v/>
      </c>
      <c r="H1069" s="54">
        <f>IF($B1069="","",IF(AND($D1069&gt;=Настройки!$B$5,$D1069&lt;=Настройки!$B$6),$E1069,0))</f>
        <v/>
      </c>
      <c r="I1069" s="54">
        <f>IF($B1069="","",$G1069+$H1069-$J1069)</f>
        <v/>
      </c>
      <c r="J1069" s="54">
        <f>IF($B1069="","",MAX(0,$E1069-MAX(0,SUMIFS(Тех_Движение!$G$2:$G$5111,Тех_Движение!$D$2:$D$5111,$C1069,Тех_Движение!$B$2:$B$5111,"&lt;="&amp;Настройки!$B$6)-$F1069)))</f>
        <v/>
      </c>
      <c r="K1069" s="54">
        <f>IF(OR($B1069="",K$3&lt;$D1069+Настройки!$B$7),0,MAX(0,$E1069-MAX(0,SUMIFS(Тех_Движение!$G$2:$G$5111,Тех_Движение!$D$2:$D$5111,$C1069,Тех_Движение!$B$2:$B$5111,"&lt;="&amp;K$3)-$F1069)))</f>
        <v/>
      </c>
      <c r="L1069" s="54">
        <f>IF(OR($B1069="",L$3&lt;$D1069+Настройки!$B$7),0,MAX(0,$E1069-MAX(0,SUMIFS(Тех_Движение!$G$2:$G$5111,Тех_Движение!$D$2:$D$5111,$C1069,Тех_Движение!$B$2:$B$5111,"&lt;="&amp;L$3)-$F1069)))</f>
        <v/>
      </c>
      <c r="M1069" s="54">
        <f>IF(OR($B1069="",M$3&lt;$D1069+Настройки!$B$7),0,MAX(0,$E1069-MAX(0,SUMIFS(Тех_Движение!$G$2:$G$5111,Тех_Движение!$D$2:$D$5111,$C1069,Тех_Движение!$B$2:$B$5111,"&lt;="&amp;M$3)-$F1069)))</f>
        <v/>
      </c>
      <c r="N1069" s="54">
        <f>IF(OR($B1069="",N$3&lt;$D1069+Настройки!$B$7),0,MAX(0,$E1069-MAX(0,SUMIFS(Тех_Движение!$G$2:$G$5111,Тех_Движение!$D$2:$D$5111,$C1069,Тех_Движение!$B$2:$B$5111,"&lt;="&amp;N$3)-$F1069)))</f>
        <v/>
      </c>
      <c r="O1069" s="54">
        <f>IF(OR($B1069="",O$3&lt;$D1069+Настройки!$B$7),0,MAX(0,$E1069-MAX(0,SUMIFS(Тех_Движение!$G$2:$G$5111,Тех_Движение!$D$2:$D$5111,$C1069,Тех_Движение!$B$2:$B$5111,"&lt;="&amp;O$3)-$F1069)))</f>
        <v/>
      </c>
      <c r="P1069" s="54">
        <f>IF(OR($B1069="",P$3&lt;$D1069+Настройки!$B$7),0,MAX(0,$E1069-MAX(0,SUMIFS(Тех_Движение!$G$2:$G$5111,Тех_Движение!$D$2:$D$5111,$C1069,Тех_Движение!$B$2:$B$5111,"&lt;="&amp;P$3)-$F1069)))</f>
        <v/>
      </c>
      <c r="Q1069" s="54">
        <f>IF(OR($B1069="",Q$3&lt;$D1069+Настройки!$B$7),0,MAX(0,$E1069-MAX(0,SUMIFS(Тех_Движение!$G$2:$G$5111,Тех_Движение!$D$2:$D$5111,$C1069,Тех_Движение!$B$2:$B$5111,"&lt;="&amp;Q$3)-$F1069)))</f>
        <v/>
      </c>
      <c r="R1069" s="54">
        <f>IF($B1069="","",SUM($K1069:$Q1069))</f>
        <v/>
      </c>
      <c r="S1069" s="56">
        <f>IF($B1069="","",VLOOKUP($C1069,Настройки!$A$11:$L$17,9,FALSE))</f>
        <v/>
      </c>
      <c r="T1069" s="56">
        <f>IF($B1069="","",$R1069*$S1069)</f>
        <v/>
      </c>
    </row>
    <row r="1070">
      <c r="A1070" s="20">
        <f>Тех_Движение!$A$1067</f>
        <v/>
      </c>
      <c r="B1070" s="20">
        <f>IF(Тех_Движение!$F$1067&gt;0,Тех_Движение!$I$1067,"")</f>
        <v/>
      </c>
      <c r="C1070" s="20">
        <f>IF($B1070="","",Тех_Движение!$D$1067)</f>
        <v/>
      </c>
      <c r="D1070" s="42">
        <f>IF($B1070="","",Тех_Движение!$B$1067)</f>
        <v/>
      </c>
      <c r="E1070" s="54">
        <f>IF($B1070="","",Тех_Движение!$F$1067)</f>
        <v/>
      </c>
      <c r="F1070" s="54">
        <f>IF($B1070="","",SUMIFS($E$5:$E1069,$C$5:$C1069,$C1070))</f>
        <v/>
      </c>
      <c r="G1070" s="54">
        <f>IF($B1070="","",MAX(0,$E1070-MAX(0,SUMIFS(Тех_Движение!$G$2:$G$5111,Тех_Движение!$D$2:$D$5111,$C1070,Тех_Движение!$B$2:$B$5111,"&lt;="&amp;Настройки!$B$5-1)-$F1070)))</f>
        <v/>
      </c>
      <c r="H1070" s="54">
        <f>IF($B1070="","",IF(AND($D1070&gt;=Настройки!$B$5,$D1070&lt;=Настройки!$B$6),$E1070,0))</f>
        <v/>
      </c>
      <c r="I1070" s="54">
        <f>IF($B1070="","",$G1070+$H1070-$J1070)</f>
        <v/>
      </c>
      <c r="J1070" s="54">
        <f>IF($B1070="","",MAX(0,$E1070-MAX(0,SUMIFS(Тех_Движение!$G$2:$G$5111,Тех_Движение!$D$2:$D$5111,$C1070,Тех_Движение!$B$2:$B$5111,"&lt;="&amp;Настройки!$B$6)-$F1070)))</f>
        <v/>
      </c>
      <c r="K1070" s="54">
        <f>IF(OR($B1070="",K$3&lt;$D1070+Настройки!$B$7),0,MAX(0,$E1070-MAX(0,SUMIFS(Тех_Движение!$G$2:$G$5111,Тех_Движение!$D$2:$D$5111,$C1070,Тех_Движение!$B$2:$B$5111,"&lt;="&amp;K$3)-$F1070)))</f>
        <v/>
      </c>
      <c r="L1070" s="54">
        <f>IF(OR($B1070="",L$3&lt;$D1070+Настройки!$B$7),0,MAX(0,$E1070-MAX(0,SUMIFS(Тех_Движение!$G$2:$G$5111,Тех_Движение!$D$2:$D$5111,$C1070,Тех_Движение!$B$2:$B$5111,"&lt;="&amp;L$3)-$F1070)))</f>
        <v/>
      </c>
      <c r="M1070" s="54">
        <f>IF(OR($B1070="",M$3&lt;$D1070+Настройки!$B$7),0,MAX(0,$E1070-MAX(0,SUMIFS(Тех_Движение!$G$2:$G$5111,Тех_Движение!$D$2:$D$5111,$C1070,Тех_Движение!$B$2:$B$5111,"&lt;="&amp;M$3)-$F1070)))</f>
        <v/>
      </c>
      <c r="N1070" s="54">
        <f>IF(OR($B1070="",N$3&lt;$D1070+Настройки!$B$7),0,MAX(0,$E1070-MAX(0,SUMIFS(Тех_Движение!$G$2:$G$5111,Тех_Движение!$D$2:$D$5111,$C1070,Тех_Движение!$B$2:$B$5111,"&lt;="&amp;N$3)-$F1070)))</f>
        <v/>
      </c>
      <c r="O1070" s="54">
        <f>IF(OR($B1070="",O$3&lt;$D1070+Настройки!$B$7),0,MAX(0,$E1070-MAX(0,SUMIFS(Тех_Движение!$G$2:$G$5111,Тех_Движение!$D$2:$D$5111,$C1070,Тех_Движение!$B$2:$B$5111,"&lt;="&amp;O$3)-$F1070)))</f>
        <v/>
      </c>
      <c r="P1070" s="54">
        <f>IF(OR($B1070="",P$3&lt;$D1070+Настройки!$B$7),0,MAX(0,$E1070-MAX(0,SUMIFS(Тех_Движение!$G$2:$G$5111,Тех_Движение!$D$2:$D$5111,$C1070,Тех_Движение!$B$2:$B$5111,"&lt;="&amp;P$3)-$F1070)))</f>
        <v/>
      </c>
      <c r="Q1070" s="54">
        <f>IF(OR($B1070="",Q$3&lt;$D1070+Настройки!$B$7),0,MAX(0,$E1070-MAX(0,SUMIFS(Тех_Движение!$G$2:$G$5111,Тех_Движение!$D$2:$D$5111,$C1070,Тех_Движение!$B$2:$B$5111,"&lt;="&amp;Q$3)-$F1070)))</f>
        <v/>
      </c>
      <c r="R1070" s="54">
        <f>IF($B1070="","",SUM($K1070:$Q1070))</f>
        <v/>
      </c>
      <c r="S1070" s="56">
        <f>IF($B1070="","",VLOOKUP($C1070,Настройки!$A$11:$L$17,9,FALSE))</f>
        <v/>
      </c>
      <c r="T1070" s="56">
        <f>IF($B1070="","",$R1070*$S1070)</f>
        <v/>
      </c>
    </row>
    <row r="1071">
      <c r="A1071" s="20">
        <f>Тех_Движение!$A$1068</f>
        <v/>
      </c>
      <c r="B1071" s="20">
        <f>IF(Тех_Движение!$F$1068&gt;0,Тех_Движение!$I$1068,"")</f>
        <v/>
      </c>
      <c r="C1071" s="20">
        <f>IF($B1071="","",Тех_Движение!$D$1068)</f>
        <v/>
      </c>
      <c r="D1071" s="42">
        <f>IF($B1071="","",Тех_Движение!$B$1068)</f>
        <v/>
      </c>
      <c r="E1071" s="54">
        <f>IF($B1071="","",Тех_Движение!$F$1068)</f>
        <v/>
      </c>
      <c r="F1071" s="54">
        <f>IF($B1071="","",SUMIFS($E$5:$E1070,$C$5:$C1070,$C1071))</f>
        <v/>
      </c>
      <c r="G1071" s="54">
        <f>IF($B1071="","",MAX(0,$E1071-MAX(0,SUMIFS(Тех_Движение!$G$2:$G$5111,Тех_Движение!$D$2:$D$5111,$C1071,Тех_Движение!$B$2:$B$5111,"&lt;="&amp;Настройки!$B$5-1)-$F1071)))</f>
        <v/>
      </c>
      <c r="H1071" s="54">
        <f>IF($B1071="","",IF(AND($D1071&gt;=Настройки!$B$5,$D1071&lt;=Настройки!$B$6),$E1071,0))</f>
        <v/>
      </c>
      <c r="I1071" s="54">
        <f>IF($B1071="","",$G1071+$H1071-$J1071)</f>
        <v/>
      </c>
      <c r="J1071" s="54">
        <f>IF($B1071="","",MAX(0,$E1071-MAX(0,SUMIFS(Тех_Движение!$G$2:$G$5111,Тех_Движение!$D$2:$D$5111,$C1071,Тех_Движение!$B$2:$B$5111,"&lt;="&amp;Настройки!$B$6)-$F1071)))</f>
        <v/>
      </c>
      <c r="K1071" s="54">
        <f>IF(OR($B1071="",K$3&lt;$D1071+Настройки!$B$7),0,MAX(0,$E1071-MAX(0,SUMIFS(Тех_Движение!$G$2:$G$5111,Тех_Движение!$D$2:$D$5111,$C1071,Тех_Движение!$B$2:$B$5111,"&lt;="&amp;K$3)-$F1071)))</f>
        <v/>
      </c>
      <c r="L1071" s="54">
        <f>IF(OR($B1071="",L$3&lt;$D1071+Настройки!$B$7),0,MAX(0,$E1071-MAX(0,SUMIFS(Тех_Движение!$G$2:$G$5111,Тех_Движение!$D$2:$D$5111,$C1071,Тех_Движение!$B$2:$B$5111,"&lt;="&amp;L$3)-$F1071)))</f>
        <v/>
      </c>
      <c r="M1071" s="54">
        <f>IF(OR($B1071="",M$3&lt;$D1071+Настройки!$B$7),0,MAX(0,$E1071-MAX(0,SUMIFS(Тех_Движение!$G$2:$G$5111,Тех_Движение!$D$2:$D$5111,$C1071,Тех_Движение!$B$2:$B$5111,"&lt;="&amp;M$3)-$F1071)))</f>
        <v/>
      </c>
      <c r="N1071" s="54">
        <f>IF(OR($B1071="",N$3&lt;$D1071+Настройки!$B$7),0,MAX(0,$E1071-MAX(0,SUMIFS(Тех_Движение!$G$2:$G$5111,Тех_Движение!$D$2:$D$5111,$C1071,Тех_Движение!$B$2:$B$5111,"&lt;="&amp;N$3)-$F1071)))</f>
        <v/>
      </c>
      <c r="O1071" s="54">
        <f>IF(OR($B1071="",O$3&lt;$D1071+Настройки!$B$7),0,MAX(0,$E1071-MAX(0,SUMIFS(Тех_Движение!$G$2:$G$5111,Тех_Движение!$D$2:$D$5111,$C1071,Тех_Движение!$B$2:$B$5111,"&lt;="&amp;O$3)-$F1071)))</f>
        <v/>
      </c>
      <c r="P1071" s="54">
        <f>IF(OR($B1071="",P$3&lt;$D1071+Настройки!$B$7),0,MAX(0,$E1071-MAX(0,SUMIFS(Тех_Движение!$G$2:$G$5111,Тех_Движение!$D$2:$D$5111,$C1071,Тех_Движение!$B$2:$B$5111,"&lt;="&amp;P$3)-$F1071)))</f>
        <v/>
      </c>
      <c r="Q1071" s="54">
        <f>IF(OR($B1071="",Q$3&lt;$D1071+Настройки!$B$7),0,MAX(0,$E1071-MAX(0,SUMIFS(Тех_Движение!$G$2:$G$5111,Тех_Движение!$D$2:$D$5111,$C1071,Тех_Движение!$B$2:$B$5111,"&lt;="&amp;Q$3)-$F1071)))</f>
        <v/>
      </c>
      <c r="R1071" s="54">
        <f>IF($B1071="","",SUM($K1071:$Q1071))</f>
        <v/>
      </c>
      <c r="S1071" s="56">
        <f>IF($B1071="","",VLOOKUP($C1071,Настройки!$A$11:$L$17,9,FALSE))</f>
        <v/>
      </c>
      <c r="T1071" s="56">
        <f>IF($B1071="","",$R1071*$S1071)</f>
        <v/>
      </c>
    </row>
    <row r="1072">
      <c r="A1072" s="20">
        <f>Тех_Движение!$A$1069</f>
        <v/>
      </c>
      <c r="B1072" s="20">
        <f>IF(Тех_Движение!$F$1069&gt;0,Тех_Движение!$I$1069,"")</f>
        <v/>
      </c>
      <c r="C1072" s="20">
        <f>IF($B1072="","",Тех_Движение!$D$1069)</f>
        <v/>
      </c>
      <c r="D1072" s="42">
        <f>IF($B1072="","",Тех_Движение!$B$1069)</f>
        <v/>
      </c>
      <c r="E1072" s="54">
        <f>IF($B1072="","",Тех_Движение!$F$1069)</f>
        <v/>
      </c>
      <c r="F1072" s="54">
        <f>IF($B1072="","",SUMIFS($E$5:$E1071,$C$5:$C1071,$C1072))</f>
        <v/>
      </c>
      <c r="G1072" s="54">
        <f>IF($B1072="","",MAX(0,$E1072-MAX(0,SUMIFS(Тех_Движение!$G$2:$G$5111,Тех_Движение!$D$2:$D$5111,$C1072,Тех_Движение!$B$2:$B$5111,"&lt;="&amp;Настройки!$B$5-1)-$F1072)))</f>
        <v/>
      </c>
      <c r="H1072" s="54">
        <f>IF($B1072="","",IF(AND($D1072&gt;=Настройки!$B$5,$D1072&lt;=Настройки!$B$6),$E1072,0))</f>
        <v/>
      </c>
      <c r="I1072" s="54">
        <f>IF($B1072="","",$G1072+$H1072-$J1072)</f>
        <v/>
      </c>
      <c r="J1072" s="54">
        <f>IF($B1072="","",MAX(0,$E1072-MAX(0,SUMIFS(Тех_Движение!$G$2:$G$5111,Тех_Движение!$D$2:$D$5111,$C1072,Тех_Движение!$B$2:$B$5111,"&lt;="&amp;Настройки!$B$6)-$F1072)))</f>
        <v/>
      </c>
      <c r="K1072" s="54">
        <f>IF(OR($B1072="",K$3&lt;$D1072+Настройки!$B$7),0,MAX(0,$E1072-MAX(0,SUMIFS(Тех_Движение!$G$2:$G$5111,Тех_Движение!$D$2:$D$5111,$C1072,Тех_Движение!$B$2:$B$5111,"&lt;="&amp;K$3)-$F1072)))</f>
        <v/>
      </c>
      <c r="L1072" s="54">
        <f>IF(OR($B1072="",L$3&lt;$D1072+Настройки!$B$7),0,MAX(0,$E1072-MAX(0,SUMIFS(Тех_Движение!$G$2:$G$5111,Тех_Движение!$D$2:$D$5111,$C1072,Тех_Движение!$B$2:$B$5111,"&lt;="&amp;L$3)-$F1072)))</f>
        <v/>
      </c>
      <c r="M1072" s="54">
        <f>IF(OR($B1072="",M$3&lt;$D1072+Настройки!$B$7),0,MAX(0,$E1072-MAX(0,SUMIFS(Тех_Движение!$G$2:$G$5111,Тех_Движение!$D$2:$D$5111,$C1072,Тех_Движение!$B$2:$B$5111,"&lt;="&amp;M$3)-$F1072)))</f>
        <v/>
      </c>
      <c r="N1072" s="54">
        <f>IF(OR($B1072="",N$3&lt;$D1072+Настройки!$B$7),0,MAX(0,$E1072-MAX(0,SUMIFS(Тех_Движение!$G$2:$G$5111,Тех_Движение!$D$2:$D$5111,$C1072,Тех_Движение!$B$2:$B$5111,"&lt;="&amp;N$3)-$F1072)))</f>
        <v/>
      </c>
      <c r="O1072" s="54">
        <f>IF(OR($B1072="",O$3&lt;$D1072+Настройки!$B$7),0,MAX(0,$E1072-MAX(0,SUMIFS(Тех_Движение!$G$2:$G$5111,Тех_Движение!$D$2:$D$5111,$C1072,Тех_Движение!$B$2:$B$5111,"&lt;="&amp;O$3)-$F1072)))</f>
        <v/>
      </c>
      <c r="P1072" s="54">
        <f>IF(OR($B1072="",P$3&lt;$D1072+Настройки!$B$7),0,MAX(0,$E1072-MAX(0,SUMIFS(Тех_Движение!$G$2:$G$5111,Тех_Движение!$D$2:$D$5111,$C1072,Тех_Движение!$B$2:$B$5111,"&lt;="&amp;P$3)-$F1072)))</f>
        <v/>
      </c>
      <c r="Q1072" s="54">
        <f>IF(OR($B1072="",Q$3&lt;$D1072+Настройки!$B$7),0,MAX(0,$E1072-MAX(0,SUMIFS(Тех_Движение!$G$2:$G$5111,Тех_Движение!$D$2:$D$5111,$C1072,Тех_Движение!$B$2:$B$5111,"&lt;="&amp;Q$3)-$F1072)))</f>
        <v/>
      </c>
      <c r="R1072" s="54">
        <f>IF($B1072="","",SUM($K1072:$Q1072))</f>
        <v/>
      </c>
      <c r="S1072" s="56">
        <f>IF($B1072="","",VLOOKUP($C1072,Настройки!$A$11:$L$17,9,FALSE))</f>
        <v/>
      </c>
      <c r="T1072" s="56">
        <f>IF($B1072="","",$R1072*$S1072)</f>
        <v/>
      </c>
    </row>
    <row r="1073">
      <c r="A1073" s="20">
        <f>Тех_Движение!$A$1070</f>
        <v/>
      </c>
      <c r="B1073" s="20">
        <f>IF(Тех_Движение!$F$1070&gt;0,Тех_Движение!$I$1070,"")</f>
        <v/>
      </c>
      <c r="C1073" s="20">
        <f>IF($B1073="","",Тех_Движение!$D$1070)</f>
        <v/>
      </c>
      <c r="D1073" s="42">
        <f>IF($B1073="","",Тех_Движение!$B$1070)</f>
        <v/>
      </c>
      <c r="E1073" s="54">
        <f>IF($B1073="","",Тех_Движение!$F$1070)</f>
        <v/>
      </c>
      <c r="F1073" s="54">
        <f>IF($B1073="","",SUMIFS($E$5:$E1072,$C$5:$C1072,$C1073))</f>
        <v/>
      </c>
      <c r="G1073" s="54">
        <f>IF($B1073="","",MAX(0,$E1073-MAX(0,SUMIFS(Тех_Движение!$G$2:$G$5111,Тех_Движение!$D$2:$D$5111,$C1073,Тех_Движение!$B$2:$B$5111,"&lt;="&amp;Настройки!$B$5-1)-$F1073)))</f>
        <v/>
      </c>
      <c r="H1073" s="54">
        <f>IF($B1073="","",IF(AND($D1073&gt;=Настройки!$B$5,$D1073&lt;=Настройки!$B$6),$E1073,0))</f>
        <v/>
      </c>
      <c r="I1073" s="54">
        <f>IF($B1073="","",$G1073+$H1073-$J1073)</f>
        <v/>
      </c>
      <c r="J1073" s="54">
        <f>IF($B1073="","",MAX(0,$E1073-MAX(0,SUMIFS(Тех_Движение!$G$2:$G$5111,Тех_Движение!$D$2:$D$5111,$C1073,Тех_Движение!$B$2:$B$5111,"&lt;="&amp;Настройки!$B$6)-$F1073)))</f>
        <v/>
      </c>
      <c r="K1073" s="54">
        <f>IF(OR($B1073="",K$3&lt;$D1073+Настройки!$B$7),0,MAX(0,$E1073-MAX(0,SUMIFS(Тех_Движение!$G$2:$G$5111,Тех_Движение!$D$2:$D$5111,$C1073,Тех_Движение!$B$2:$B$5111,"&lt;="&amp;K$3)-$F1073)))</f>
        <v/>
      </c>
      <c r="L1073" s="54">
        <f>IF(OR($B1073="",L$3&lt;$D1073+Настройки!$B$7),0,MAX(0,$E1073-MAX(0,SUMIFS(Тех_Движение!$G$2:$G$5111,Тех_Движение!$D$2:$D$5111,$C1073,Тех_Движение!$B$2:$B$5111,"&lt;="&amp;L$3)-$F1073)))</f>
        <v/>
      </c>
      <c r="M1073" s="54">
        <f>IF(OR($B1073="",M$3&lt;$D1073+Настройки!$B$7),0,MAX(0,$E1073-MAX(0,SUMIFS(Тех_Движение!$G$2:$G$5111,Тех_Движение!$D$2:$D$5111,$C1073,Тех_Движение!$B$2:$B$5111,"&lt;="&amp;M$3)-$F1073)))</f>
        <v/>
      </c>
      <c r="N1073" s="54">
        <f>IF(OR($B1073="",N$3&lt;$D1073+Настройки!$B$7),0,MAX(0,$E1073-MAX(0,SUMIFS(Тех_Движение!$G$2:$G$5111,Тех_Движение!$D$2:$D$5111,$C1073,Тех_Движение!$B$2:$B$5111,"&lt;="&amp;N$3)-$F1073)))</f>
        <v/>
      </c>
      <c r="O1073" s="54">
        <f>IF(OR($B1073="",O$3&lt;$D1073+Настройки!$B$7),0,MAX(0,$E1073-MAX(0,SUMIFS(Тех_Движение!$G$2:$G$5111,Тех_Движение!$D$2:$D$5111,$C1073,Тех_Движение!$B$2:$B$5111,"&lt;="&amp;O$3)-$F1073)))</f>
        <v/>
      </c>
      <c r="P1073" s="54">
        <f>IF(OR($B1073="",P$3&lt;$D1073+Настройки!$B$7),0,MAX(0,$E1073-MAX(0,SUMIFS(Тех_Движение!$G$2:$G$5111,Тех_Движение!$D$2:$D$5111,$C1073,Тех_Движение!$B$2:$B$5111,"&lt;="&amp;P$3)-$F1073)))</f>
        <v/>
      </c>
      <c r="Q1073" s="54">
        <f>IF(OR($B1073="",Q$3&lt;$D1073+Настройки!$B$7),0,MAX(0,$E1073-MAX(0,SUMIFS(Тех_Движение!$G$2:$G$5111,Тех_Движение!$D$2:$D$5111,$C1073,Тех_Движение!$B$2:$B$5111,"&lt;="&amp;Q$3)-$F1073)))</f>
        <v/>
      </c>
      <c r="R1073" s="54">
        <f>IF($B1073="","",SUM($K1073:$Q1073))</f>
        <v/>
      </c>
      <c r="S1073" s="56">
        <f>IF($B1073="","",VLOOKUP($C1073,Настройки!$A$11:$L$17,9,FALSE))</f>
        <v/>
      </c>
      <c r="T1073" s="56">
        <f>IF($B1073="","",$R1073*$S1073)</f>
        <v/>
      </c>
    </row>
    <row r="1074">
      <c r="A1074" s="20">
        <f>Тех_Движение!$A$1071</f>
        <v/>
      </c>
      <c r="B1074" s="20">
        <f>IF(Тех_Движение!$F$1071&gt;0,Тех_Движение!$I$1071,"")</f>
        <v/>
      </c>
      <c r="C1074" s="20">
        <f>IF($B1074="","",Тех_Движение!$D$1071)</f>
        <v/>
      </c>
      <c r="D1074" s="42">
        <f>IF($B1074="","",Тех_Движение!$B$1071)</f>
        <v/>
      </c>
      <c r="E1074" s="54">
        <f>IF($B1074="","",Тех_Движение!$F$1071)</f>
        <v/>
      </c>
      <c r="F1074" s="54">
        <f>IF($B1074="","",SUMIFS($E$5:$E1073,$C$5:$C1073,$C1074))</f>
        <v/>
      </c>
      <c r="G1074" s="54">
        <f>IF($B1074="","",MAX(0,$E1074-MAX(0,SUMIFS(Тех_Движение!$G$2:$G$5111,Тех_Движение!$D$2:$D$5111,$C1074,Тех_Движение!$B$2:$B$5111,"&lt;="&amp;Настройки!$B$5-1)-$F1074)))</f>
        <v/>
      </c>
      <c r="H1074" s="54">
        <f>IF($B1074="","",IF(AND($D1074&gt;=Настройки!$B$5,$D1074&lt;=Настройки!$B$6),$E1074,0))</f>
        <v/>
      </c>
      <c r="I1074" s="54">
        <f>IF($B1074="","",$G1074+$H1074-$J1074)</f>
        <v/>
      </c>
      <c r="J1074" s="54">
        <f>IF($B1074="","",MAX(0,$E1074-MAX(0,SUMIFS(Тех_Движение!$G$2:$G$5111,Тех_Движение!$D$2:$D$5111,$C1074,Тех_Движение!$B$2:$B$5111,"&lt;="&amp;Настройки!$B$6)-$F1074)))</f>
        <v/>
      </c>
      <c r="K1074" s="54">
        <f>IF(OR($B1074="",K$3&lt;$D1074+Настройки!$B$7),0,MAX(0,$E1074-MAX(0,SUMIFS(Тех_Движение!$G$2:$G$5111,Тех_Движение!$D$2:$D$5111,$C1074,Тех_Движение!$B$2:$B$5111,"&lt;="&amp;K$3)-$F1074)))</f>
        <v/>
      </c>
      <c r="L1074" s="54">
        <f>IF(OR($B1074="",L$3&lt;$D1074+Настройки!$B$7),0,MAX(0,$E1074-MAX(0,SUMIFS(Тех_Движение!$G$2:$G$5111,Тех_Движение!$D$2:$D$5111,$C1074,Тех_Движение!$B$2:$B$5111,"&lt;="&amp;L$3)-$F1074)))</f>
        <v/>
      </c>
      <c r="M1074" s="54">
        <f>IF(OR($B1074="",M$3&lt;$D1074+Настройки!$B$7),0,MAX(0,$E1074-MAX(0,SUMIFS(Тех_Движение!$G$2:$G$5111,Тех_Движение!$D$2:$D$5111,$C1074,Тех_Движение!$B$2:$B$5111,"&lt;="&amp;M$3)-$F1074)))</f>
        <v/>
      </c>
      <c r="N1074" s="54">
        <f>IF(OR($B1074="",N$3&lt;$D1074+Настройки!$B$7),0,MAX(0,$E1074-MAX(0,SUMIFS(Тех_Движение!$G$2:$G$5111,Тех_Движение!$D$2:$D$5111,$C1074,Тех_Движение!$B$2:$B$5111,"&lt;="&amp;N$3)-$F1074)))</f>
        <v/>
      </c>
      <c r="O1074" s="54">
        <f>IF(OR($B1074="",O$3&lt;$D1074+Настройки!$B$7),0,MAX(0,$E1074-MAX(0,SUMIFS(Тех_Движение!$G$2:$G$5111,Тех_Движение!$D$2:$D$5111,$C1074,Тех_Движение!$B$2:$B$5111,"&lt;="&amp;O$3)-$F1074)))</f>
        <v/>
      </c>
      <c r="P1074" s="54">
        <f>IF(OR($B1074="",P$3&lt;$D1074+Настройки!$B$7),0,MAX(0,$E1074-MAX(0,SUMIFS(Тех_Движение!$G$2:$G$5111,Тех_Движение!$D$2:$D$5111,$C1074,Тех_Движение!$B$2:$B$5111,"&lt;="&amp;P$3)-$F1074)))</f>
        <v/>
      </c>
      <c r="Q1074" s="54">
        <f>IF(OR($B1074="",Q$3&lt;$D1074+Настройки!$B$7),0,MAX(0,$E1074-MAX(0,SUMIFS(Тех_Движение!$G$2:$G$5111,Тех_Движение!$D$2:$D$5111,$C1074,Тех_Движение!$B$2:$B$5111,"&lt;="&amp;Q$3)-$F1074)))</f>
        <v/>
      </c>
      <c r="R1074" s="54">
        <f>IF($B1074="","",SUM($K1074:$Q1074))</f>
        <v/>
      </c>
      <c r="S1074" s="56">
        <f>IF($B1074="","",VLOOKUP($C1074,Настройки!$A$11:$L$17,9,FALSE))</f>
        <v/>
      </c>
      <c r="T1074" s="56">
        <f>IF($B1074="","",$R1074*$S1074)</f>
        <v/>
      </c>
    </row>
    <row r="1075">
      <c r="A1075" s="20">
        <f>Тех_Движение!$A$1072</f>
        <v/>
      </c>
      <c r="B1075" s="20">
        <f>IF(Тех_Движение!$F$1072&gt;0,Тех_Движение!$I$1072,"")</f>
        <v/>
      </c>
      <c r="C1075" s="20">
        <f>IF($B1075="","",Тех_Движение!$D$1072)</f>
        <v/>
      </c>
      <c r="D1075" s="42">
        <f>IF($B1075="","",Тех_Движение!$B$1072)</f>
        <v/>
      </c>
      <c r="E1075" s="54">
        <f>IF($B1075="","",Тех_Движение!$F$1072)</f>
        <v/>
      </c>
      <c r="F1075" s="54">
        <f>IF($B1075="","",SUMIFS($E$5:$E1074,$C$5:$C1074,$C1075))</f>
        <v/>
      </c>
      <c r="G1075" s="54">
        <f>IF($B1075="","",MAX(0,$E1075-MAX(0,SUMIFS(Тех_Движение!$G$2:$G$5111,Тех_Движение!$D$2:$D$5111,$C1075,Тех_Движение!$B$2:$B$5111,"&lt;="&amp;Настройки!$B$5-1)-$F1075)))</f>
        <v/>
      </c>
      <c r="H1075" s="54">
        <f>IF($B1075="","",IF(AND($D1075&gt;=Настройки!$B$5,$D1075&lt;=Настройки!$B$6),$E1075,0))</f>
        <v/>
      </c>
      <c r="I1075" s="54">
        <f>IF($B1075="","",$G1075+$H1075-$J1075)</f>
        <v/>
      </c>
      <c r="J1075" s="54">
        <f>IF($B1075="","",MAX(0,$E1075-MAX(0,SUMIFS(Тех_Движение!$G$2:$G$5111,Тех_Движение!$D$2:$D$5111,$C1075,Тех_Движение!$B$2:$B$5111,"&lt;="&amp;Настройки!$B$6)-$F1075)))</f>
        <v/>
      </c>
      <c r="K1075" s="54">
        <f>IF(OR($B1075="",K$3&lt;$D1075+Настройки!$B$7),0,MAX(0,$E1075-MAX(0,SUMIFS(Тех_Движение!$G$2:$G$5111,Тех_Движение!$D$2:$D$5111,$C1075,Тех_Движение!$B$2:$B$5111,"&lt;="&amp;K$3)-$F1075)))</f>
        <v/>
      </c>
      <c r="L1075" s="54">
        <f>IF(OR($B1075="",L$3&lt;$D1075+Настройки!$B$7),0,MAX(0,$E1075-MAX(0,SUMIFS(Тех_Движение!$G$2:$G$5111,Тех_Движение!$D$2:$D$5111,$C1075,Тех_Движение!$B$2:$B$5111,"&lt;="&amp;L$3)-$F1075)))</f>
        <v/>
      </c>
      <c r="M1075" s="54">
        <f>IF(OR($B1075="",M$3&lt;$D1075+Настройки!$B$7),0,MAX(0,$E1075-MAX(0,SUMIFS(Тех_Движение!$G$2:$G$5111,Тех_Движение!$D$2:$D$5111,$C1075,Тех_Движение!$B$2:$B$5111,"&lt;="&amp;M$3)-$F1075)))</f>
        <v/>
      </c>
      <c r="N1075" s="54">
        <f>IF(OR($B1075="",N$3&lt;$D1075+Настройки!$B$7),0,MAX(0,$E1075-MAX(0,SUMIFS(Тех_Движение!$G$2:$G$5111,Тех_Движение!$D$2:$D$5111,$C1075,Тех_Движение!$B$2:$B$5111,"&lt;="&amp;N$3)-$F1075)))</f>
        <v/>
      </c>
      <c r="O1075" s="54">
        <f>IF(OR($B1075="",O$3&lt;$D1075+Настройки!$B$7),0,MAX(0,$E1075-MAX(0,SUMIFS(Тех_Движение!$G$2:$G$5111,Тех_Движение!$D$2:$D$5111,$C1075,Тех_Движение!$B$2:$B$5111,"&lt;="&amp;O$3)-$F1075)))</f>
        <v/>
      </c>
      <c r="P1075" s="54">
        <f>IF(OR($B1075="",P$3&lt;$D1075+Настройки!$B$7),0,MAX(0,$E1075-MAX(0,SUMIFS(Тех_Движение!$G$2:$G$5111,Тех_Движение!$D$2:$D$5111,$C1075,Тех_Движение!$B$2:$B$5111,"&lt;="&amp;P$3)-$F1075)))</f>
        <v/>
      </c>
      <c r="Q1075" s="54">
        <f>IF(OR($B1075="",Q$3&lt;$D1075+Настройки!$B$7),0,MAX(0,$E1075-MAX(0,SUMIFS(Тех_Движение!$G$2:$G$5111,Тех_Движение!$D$2:$D$5111,$C1075,Тех_Движение!$B$2:$B$5111,"&lt;="&amp;Q$3)-$F1075)))</f>
        <v/>
      </c>
      <c r="R1075" s="54">
        <f>IF($B1075="","",SUM($K1075:$Q1075))</f>
        <v/>
      </c>
      <c r="S1075" s="56">
        <f>IF($B1075="","",VLOOKUP($C1075,Настройки!$A$11:$L$17,9,FALSE))</f>
        <v/>
      </c>
      <c r="T1075" s="56">
        <f>IF($B1075="","",$R1075*$S1075)</f>
        <v/>
      </c>
    </row>
    <row r="1076">
      <c r="A1076" s="20">
        <f>Тех_Движение!$A$1073</f>
        <v/>
      </c>
      <c r="B1076" s="20">
        <f>IF(Тех_Движение!$F$1073&gt;0,Тех_Движение!$I$1073,"")</f>
        <v/>
      </c>
      <c r="C1076" s="20">
        <f>IF($B1076="","",Тех_Движение!$D$1073)</f>
        <v/>
      </c>
      <c r="D1076" s="42">
        <f>IF($B1076="","",Тех_Движение!$B$1073)</f>
        <v/>
      </c>
      <c r="E1076" s="54">
        <f>IF($B1076="","",Тех_Движение!$F$1073)</f>
        <v/>
      </c>
      <c r="F1076" s="54">
        <f>IF($B1076="","",SUMIFS($E$5:$E1075,$C$5:$C1075,$C1076))</f>
        <v/>
      </c>
      <c r="G1076" s="54">
        <f>IF($B1076="","",MAX(0,$E1076-MAX(0,SUMIFS(Тех_Движение!$G$2:$G$5111,Тех_Движение!$D$2:$D$5111,$C1076,Тех_Движение!$B$2:$B$5111,"&lt;="&amp;Настройки!$B$5-1)-$F1076)))</f>
        <v/>
      </c>
      <c r="H1076" s="54">
        <f>IF($B1076="","",IF(AND($D1076&gt;=Настройки!$B$5,$D1076&lt;=Настройки!$B$6),$E1076,0))</f>
        <v/>
      </c>
      <c r="I1076" s="54">
        <f>IF($B1076="","",$G1076+$H1076-$J1076)</f>
        <v/>
      </c>
      <c r="J1076" s="54">
        <f>IF($B1076="","",MAX(0,$E1076-MAX(0,SUMIFS(Тех_Движение!$G$2:$G$5111,Тех_Движение!$D$2:$D$5111,$C1076,Тех_Движение!$B$2:$B$5111,"&lt;="&amp;Настройки!$B$6)-$F1076)))</f>
        <v/>
      </c>
      <c r="K1076" s="54">
        <f>IF(OR($B1076="",K$3&lt;$D1076+Настройки!$B$7),0,MAX(0,$E1076-MAX(0,SUMIFS(Тех_Движение!$G$2:$G$5111,Тех_Движение!$D$2:$D$5111,$C1076,Тех_Движение!$B$2:$B$5111,"&lt;="&amp;K$3)-$F1076)))</f>
        <v/>
      </c>
      <c r="L1076" s="54">
        <f>IF(OR($B1076="",L$3&lt;$D1076+Настройки!$B$7),0,MAX(0,$E1076-MAX(0,SUMIFS(Тех_Движение!$G$2:$G$5111,Тех_Движение!$D$2:$D$5111,$C1076,Тех_Движение!$B$2:$B$5111,"&lt;="&amp;L$3)-$F1076)))</f>
        <v/>
      </c>
      <c r="M1076" s="54">
        <f>IF(OR($B1076="",M$3&lt;$D1076+Настройки!$B$7),0,MAX(0,$E1076-MAX(0,SUMIFS(Тех_Движение!$G$2:$G$5111,Тех_Движение!$D$2:$D$5111,$C1076,Тех_Движение!$B$2:$B$5111,"&lt;="&amp;M$3)-$F1076)))</f>
        <v/>
      </c>
      <c r="N1076" s="54">
        <f>IF(OR($B1076="",N$3&lt;$D1076+Настройки!$B$7),0,MAX(0,$E1076-MAX(0,SUMIFS(Тех_Движение!$G$2:$G$5111,Тех_Движение!$D$2:$D$5111,$C1076,Тех_Движение!$B$2:$B$5111,"&lt;="&amp;N$3)-$F1076)))</f>
        <v/>
      </c>
      <c r="O1076" s="54">
        <f>IF(OR($B1076="",O$3&lt;$D1076+Настройки!$B$7),0,MAX(0,$E1076-MAX(0,SUMIFS(Тех_Движение!$G$2:$G$5111,Тех_Движение!$D$2:$D$5111,$C1076,Тех_Движение!$B$2:$B$5111,"&lt;="&amp;O$3)-$F1076)))</f>
        <v/>
      </c>
      <c r="P1076" s="54">
        <f>IF(OR($B1076="",P$3&lt;$D1076+Настройки!$B$7),0,MAX(0,$E1076-MAX(0,SUMIFS(Тех_Движение!$G$2:$G$5111,Тех_Движение!$D$2:$D$5111,$C1076,Тех_Движение!$B$2:$B$5111,"&lt;="&amp;P$3)-$F1076)))</f>
        <v/>
      </c>
      <c r="Q1076" s="54">
        <f>IF(OR($B1076="",Q$3&lt;$D1076+Настройки!$B$7),0,MAX(0,$E1076-MAX(0,SUMIFS(Тех_Движение!$G$2:$G$5111,Тех_Движение!$D$2:$D$5111,$C1076,Тех_Движение!$B$2:$B$5111,"&lt;="&amp;Q$3)-$F1076)))</f>
        <v/>
      </c>
      <c r="R1076" s="54">
        <f>IF($B1076="","",SUM($K1076:$Q1076))</f>
        <v/>
      </c>
      <c r="S1076" s="56">
        <f>IF($B1076="","",VLOOKUP($C1076,Настройки!$A$11:$L$17,9,FALSE))</f>
        <v/>
      </c>
      <c r="T1076" s="56">
        <f>IF($B1076="","",$R1076*$S1076)</f>
        <v/>
      </c>
    </row>
    <row r="1077">
      <c r="A1077" s="20">
        <f>Тех_Движение!$A$1074</f>
        <v/>
      </c>
      <c r="B1077" s="20">
        <f>IF(Тех_Движение!$F$1074&gt;0,Тех_Движение!$I$1074,"")</f>
        <v/>
      </c>
      <c r="C1077" s="20">
        <f>IF($B1077="","",Тех_Движение!$D$1074)</f>
        <v/>
      </c>
      <c r="D1077" s="42">
        <f>IF($B1077="","",Тех_Движение!$B$1074)</f>
        <v/>
      </c>
      <c r="E1077" s="54">
        <f>IF($B1077="","",Тех_Движение!$F$1074)</f>
        <v/>
      </c>
      <c r="F1077" s="54">
        <f>IF($B1077="","",SUMIFS($E$5:$E1076,$C$5:$C1076,$C1077))</f>
        <v/>
      </c>
      <c r="G1077" s="54">
        <f>IF($B1077="","",MAX(0,$E1077-MAX(0,SUMIFS(Тех_Движение!$G$2:$G$5111,Тех_Движение!$D$2:$D$5111,$C1077,Тех_Движение!$B$2:$B$5111,"&lt;="&amp;Настройки!$B$5-1)-$F1077)))</f>
        <v/>
      </c>
      <c r="H1077" s="54">
        <f>IF($B1077="","",IF(AND($D1077&gt;=Настройки!$B$5,$D1077&lt;=Настройки!$B$6),$E1077,0))</f>
        <v/>
      </c>
      <c r="I1077" s="54">
        <f>IF($B1077="","",$G1077+$H1077-$J1077)</f>
        <v/>
      </c>
      <c r="J1077" s="54">
        <f>IF($B1077="","",MAX(0,$E1077-MAX(0,SUMIFS(Тех_Движение!$G$2:$G$5111,Тех_Движение!$D$2:$D$5111,$C1077,Тех_Движение!$B$2:$B$5111,"&lt;="&amp;Настройки!$B$6)-$F1077)))</f>
        <v/>
      </c>
      <c r="K1077" s="54">
        <f>IF(OR($B1077="",K$3&lt;$D1077+Настройки!$B$7),0,MAX(0,$E1077-MAX(0,SUMIFS(Тех_Движение!$G$2:$G$5111,Тех_Движение!$D$2:$D$5111,$C1077,Тех_Движение!$B$2:$B$5111,"&lt;="&amp;K$3)-$F1077)))</f>
        <v/>
      </c>
      <c r="L1077" s="54">
        <f>IF(OR($B1077="",L$3&lt;$D1077+Настройки!$B$7),0,MAX(0,$E1077-MAX(0,SUMIFS(Тех_Движение!$G$2:$G$5111,Тех_Движение!$D$2:$D$5111,$C1077,Тех_Движение!$B$2:$B$5111,"&lt;="&amp;L$3)-$F1077)))</f>
        <v/>
      </c>
      <c r="M1077" s="54">
        <f>IF(OR($B1077="",M$3&lt;$D1077+Настройки!$B$7),0,MAX(0,$E1077-MAX(0,SUMIFS(Тех_Движение!$G$2:$G$5111,Тех_Движение!$D$2:$D$5111,$C1077,Тех_Движение!$B$2:$B$5111,"&lt;="&amp;M$3)-$F1077)))</f>
        <v/>
      </c>
      <c r="N1077" s="54">
        <f>IF(OR($B1077="",N$3&lt;$D1077+Настройки!$B$7),0,MAX(0,$E1077-MAX(0,SUMIFS(Тех_Движение!$G$2:$G$5111,Тех_Движение!$D$2:$D$5111,$C1077,Тех_Движение!$B$2:$B$5111,"&lt;="&amp;N$3)-$F1077)))</f>
        <v/>
      </c>
      <c r="O1077" s="54">
        <f>IF(OR($B1077="",O$3&lt;$D1077+Настройки!$B$7),0,MAX(0,$E1077-MAX(0,SUMIFS(Тех_Движение!$G$2:$G$5111,Тех_Движение!$D$2:$D$5111,$C1077,Тех_Движение!$B$2:$B$5111,"&lt;="&amp;O$3)-$F1077)))</f>
        <v/>
      </c>
      <c r="P1077" s="54">
        <f>IF(OR($B1077="",P$3&lt;$D1077+Настройки!$B$7),0,MAX(0,$E1077-MAX(0,SUMIFS(Тех_Движение!$G$2:$G$5111,Тех_Движение!$D$2:$D$5111,$C1077,Тех_Движение!$B$2:$B$5111,"&lt;="&amp;P$3)-$F1077)))</f>
        <v/>
      </c>
      <c r="Q1077" s="54">
        <f>IF(OR($B1077="",Q$3&lt;$D1077+Настройки!$B$7),0,MAX(0,$E1077-MAX(0,SUMIFS(Тех_Движение!$G$2:$G$5111,Тех_Движение!$D$2:$D$5111,$C1077,Тех_Движение!$B$2:$B$5111,"&lt;="&amp;Q$3)-$F1077)))</f>
        <v/>
      </c>
      <c r="R1077" s="54">
        <f>IF($B1077="","",SUM($K1077:$Q1077))</f>
        <v/>
      </c>
      <c r="S1077" s="56">
        <f>IF($B1077="","",VLOOKUP($C1077,Настройки!$A$11:$L$17,9,FALSE))</f>
        <v/>
      </c>
      <c r="T1077" s="56">
        <f>IF($B1077="","",$R1077*$S1077)</f>
        <v/>
      </c>
    </row>
    <row r="1078">
      <c r="A1078" s="20">
        <f>Тех_Движение!$A$1075</f>
        <v/>
      </c>
      <c r="B1078" s="20">
        <f>IF(Тех_Движение!$F$1075&gt;0,Тех_Движение!$I$1075,"")</f>
        <v/>
      </c>
      <c r="C1078" s="20">
        <f>IF($B1078="","",Тех_Движение!$D$1075)</f>
        <v/>
      </c>
      <c r="D1078" s="42">
        <f>IF($B1078="","",Тех_Движение!$B$1075)</f>
        <v/>
      </c>
      <c r="E1078" s="54">
        <f>IF($B1078="","",Тех_Движение!$F$1075)</f>
        <v/>
      </c>
      <c r="F1078" s="54">
        <f>IF($B1078="","",SUMIFS($E$5:$E1077,$C$5:$C1077,$C1078))</f>
        <v/>
      </c>
      <c r="G1078" s="54">
        <f>IF($B1078="","",MAX(0,$E1078-MAX(0,SUMIFS(Тех_Движение!$G$2:$G$5111,Тех_Движение!$D$2:$D$5111,$C1078,Тех_Движение!$B$2:$B$5111,"&lt;="&amp;Настройки!$B$5-1)-$F1078)))</f>
        <v/>
      </c>
      <c r="H1078" s="54">
        <f>IF($B1078="","",IF(AND($D1078&gt;=Настройки!$B$5,$D1078&lt;=Настройки!$B$6),$E1078,0))</f>
        <v/>
      </c>
      <c r="I1078" s="54">
        <f>IF($B1078="","",$G1078+$H1078-$J1078)</f>
        <v/>
      </c>
      <c r="J1078" s="54">
        <f>IF($B1078="","",MAX(0,$E1078-MAX(0,SUMIFS(Тех_Движение!$G$2:$G$5111,Тех_Движение!$D$2:$D$5111,$C1078,Тех_Движение!$B$2:$B$5111,"&lt;="&amp;Настройки!$B$6)-$F1078)))</f>
        <v/>
      </c>
      <c r="K1078" s="54">
        <f>IF(OR($B1078="",K$3&lt;$D1078+Настройки!$B$7),0,MAX(0,$E1078-MAX(0,SUMIFS(Тех_Движение!$G$2:$G$5111,Тех_Движение!$D$2:$D$5111,$C1078,Тех_Движение!$B$2:$B$5111,"&lt;="&amp;K$3)-$F1078)))</f>
        <v/>
      </c>
      <c r="L1078" s="54">
        <f>IF(OR($B1078="",L$3&lt;$D1078+Настройки!$B$7),0,MAX(0,$E1078-MAX(0,SUMIFS(Тех_Движение!$G$2:$G$5111,Тех_Движение!$D$2:$D$5111,$C1078,Тех_Движение!$B$2:$B$5111,"&lt;="&amp;L$3)-$F1078)))</f>
        <v/>
      </c>
      <c r="M1078" s="54">
        <f>IF(OR($B1078="",M$3&lt;$D1078+Настройки!$B$7),0,MAX(0,$E1078-MAX(0,SUMIFS(Тех_Движение!$G$2:$G$5111,Тех_Движение!$D$2:$D$5111,$C1078,Тех_Движение!$B$2:$B$5111,"&lt;="&amp;M$3)-$F1078)))</f>
        <v/>
      </c>
      <c r="N1078" s="54">
        <f>IF(OR($B1078="",N$3&lt;$D1078+Настройки!$B$7),0,MAX(0,$E1078-MAX(0,SUMIFS(Тех_Движение!$G$2:$G$5111,Тех_Движение!$D$2:$D$5111,$C1078,Тех_Движение!$B$2:$B$5111,"&lt;="&amp;N$3)-$F1078)))</f>
        <v/>
      </c>
      <c r="O1078" s="54">
        <f>IF(OR($B1078="",O$3&lt;$D1078+Настройки!$B$7),0,MAX(0,$E1078-MAX(0,SUMIFS(Тех_Движение!$G$2:$G$5111,Тех_Движение!$D$2:$D$5111,$C1078,Тех_Движение!$B$2:$B$5111,"&lt;="&amp;O$3)-$F1078)))</f>
        <v/>
      </c>
      <c r="P1078" s="54">
        <f>IF(OR($B1078="",P$3&lt;$D1078+Настройки!$B$7),0,MAX(0,$E1078-MAX(0,SUMIFS(Тех_Движение!$G$2:$G$5111,Тех_Движение!$D$2:$D$5111,$C1078,Тех_Движение!$B$2:$B$5111,"&lt;="&amp;P$3)-$F1078)))</f>
        <v/>
      </c>
      <c r="Q1078" s="54">
        <f>IF(OR($B1078="",Q$3&lt;$D1078+Настройки!$B$7),0,MAX(0,$E1078-MAX(0,SUMIFS(Тех_Движение!$G$2:$G$5111,Тех_Движение!$D$2:$D$5111,$C1078,Тех_Движение!$B$2:$B$5111,"&lt;="&amp;Q$3)-$F1078)))</f>
        <v/>
      </c>
      <c r="R1078" s="54">
        <f>IF($B1078="","",SUM($K1078:$Q1078))</f>
        <v/>
      </c>
      <c r="S1078" s="56">
        <f>IF($B1078="","",VLOOKUP($C1078,Настройки!$A$11:$L$17,9,FALSE))</f>
        <v/>
      </c>
      <c r="T1078" s="56">
        <f>IF($B1078="","",$R1078*$S1078)</f>
        <v/>
      </c>
    </row>
    <row r="1079">
      <c r="A1079" s="20">
        <f>Тех_Движение!$A$1076</f>
        <v/>
      </c>
      <c r="B1079" s="20">
        <f>IF(Тех_Движение!$F$1076&gt;0,Тех_Движение!$I$1076,"")</f>
        <v/>
      </c>
      <c r="C1079" s="20">
        <f>IF($B1079="","",Тех_Движение!$D$1076)</f>
        <v/>
      </c>
      <c r="D1079" s="42">
        <f>IF($B1079="","",Тех_Движение!$B$1076)</f>
        <v/>
      </c>
      <c r="E1079" s="54">
        <f>IF($B1079="","",Тех_Движение!$F$1076)</f>
        <v/>
      </c>
      <c r="F1079" s="54">
        <f>IF($B1079="","",SUMIFS($E$5:$E1078,$C$5:$C1078,$C1079))</f>
        <v/>
      </c>
      <c r="G1079" s="54">
        <f>IF($B1079="","",MAX(0,$E1079-MAX(0,SUMIFS(Тех_Движение!$G$2:$G$5111,Тех_Движение!$D$2:$D$5111,$C1079,Тех_Движение!$B$2:$B$5111,"&lt;="&amp;Настройки!$B$5-1)-$F1079)))</f>
        <v/>
      </c>
      <c r="H1079" s="54">
        <f>IF($B1079="","",IF(AND($D1079&gt;=Настройки!$B$5,$D1079&lt;=Настройки!$B$6),$E1079,0))</f>
        <v/>
      </c>
      <c r="I1079" s="54">
        <f>IF($B1079="","",$G1079+$H1079-$J1079)</f>
        <v/>
      </c>
      <c r="J1079" s="54">
        <f>IF($B1079="","",MAX(0,$E1079-MAX(0,SUMIFS(Тех_Движение!$G$2:$G$5111,Тех_Движение!$D$2:$D$5111,$C1079,Тех_Движение!$B$2:$B$5111,"&lt;="&amp;Настройки!$B$6)-$F1079)))</f>
        <v/>
      </c>
      <c r="K1079" s="54">
        <f>IF(OR($B1079="",K$3&lt;$D1079+Настройки!$B$7),0,MAX(0,$E1079-MAX(0,SUMIFS(Тех_Движение!$G$2:$G$5111,Тех_Движение!$D$2:$D$5111,$C1079,Тех_Движение!$B$2:$B$5111,"&lt;="&amp;K$3)-$F1079)))</f>
        <v/>
      </c>
      <c r="L1079" s="54">
        <f>IF(OR($B1079="",L$3&lt;$D1079+Настройки!$B$7),0,MAX(0,$E1079-MAX(0,SUMIFS(Тех_Движение!$G$2:$G$5111,Тех_Движение!$D$2:$D$5111,$C1079,Тех_Движение!$B$2:$B$5111,"&lt;="&amp;L$3)-$F1079)))</f>
        <v/>
      </c>
      <c r="M1079" s="54">
        <f>IF(OR($B1079="",M$3&lt;$D1079+Настройки!$B$7),0,MAX(0,$E1079-MAX(0,SUMIFS(Тех_Движение!$G$2:$G$5111,Тех_Движение!$D$2:$D$5111,$C1079,Тех_Движение!$B$2:$B$5111,"&lt;="&amp;M$3)-$F1079)))</f>
        <v/>
      </c>
      <c r="N1079" s="54">
        <f>IF(OR($B1079="",N$3&lt;$D1079+Настройки!$B$7),0,MAX(0,$E1079-MAX(0,SUMIFS(Тех_Движение!$G$2:$G$5111,Тех_Движение!$D$2:$D$5111,$C1079,Тех_Движение!$B$2:$B$5111,"&lt;="&amp;N$3)-$F1079)))</f>
        <v/>
      </c>
      <c r="O1079" s="54">
        <f>IF(OR($B1079="",O$3&lt;$D1079+Настройки!$B$7),0,MAX(0,$E1079-MAX(0,SUMIFS(Тех_Движение!$G$2:$G$5111,Тех_Движение!$D$2:$D$5111,$C1079,Тех_Движение!$B$2:$B$5111,"&lt;="&amp;O$3)-$F1079)))</f>
        <v/>
      </c>
      <c r="P1079" s="54">
        <f>IF(OR($B1079="",P$3&lt;$D1079+Настройки!$B$7),0,MAX(0,$E1079-MAX(0,SUMIFS(Тех_Движение!$G$2:$G$5111,Тех_Движение!$D$2:$D$5111,$C1079,Тех_Движение!$B$2:$B$5111,"&lt;="&amp;P$3)-$F1079)))</f>
        <v/>
      </c>
      <c r="Q1079" s="54">
        <f>IF(OR($B1079="",Q$3&lt;$D1079+Настройки!$B$7),0,MAX(0,$E1079-MAX(0,SUMIFS(Тех_Движение!$G$2:$G$5111,Тех_Движение!$D$2:$D$5111,$C1079,Тех_Движение!$B$2:$B$5111,"&lt;="&amp;Q$3)-$F1079)))</f>
        <v/>
      </c>
      <c r="R1079" s="54">
        <f>IF($B1079="","",SUM($K1079:$Q1079))</f>
        <v/>
      </c>
      <c r="S1079" s="56">
        <f>IF($B1079="","",VLOOKUP($C1079,Настройки!$A$11:$L$17,9,FALSE))</f>
        <v/>
      </c>
      <c r="T1079" s="56">
        <f>IF($B1079="","",$R1079*$S1079)</f>
        <v/>
      </c>
    </row>
    <row r="1080">
      <c r="A1080" s="20">
        <f>Тех_Движение!$A$1077</f>
        <v/>
      </c>
      <c r="B1080" s="20">
        <f>IF(Тех_Движение!$F$1077&gt;0,Тех_Движение!$I$1077,"")</f>
        <v/>
      </c>
      <c r="C1080" s="20">
        <f>IF($B1080="","",Тех_Движение!$D$1077)</f>
        <v/>
      </c>
      <c r="D1080" s="42">
        <f>IF($B1080="","",Тех_Движение!$B$1077)</f>
        <v/>
      </c>
      <c r="E1080" s="54">
        <f>IF($B1080="","",Тех_Движение!$F$1077)</f>
        <v/>
      </c>
      <c r="F1080" s="54">
        <f>IF($B1080="","",SUMIFS($E$5:$E1079,$C$5:$C1079,$C1080))</f>
        <v/>
      </c>
      <c r="G1080" s="54">
        <f>IF($B1080="","",MAX(0,$E1080-MAX(0,SUMIFS(Тех_Движение!$G$2:$G$5111,Тех_Движение!$D$2:$D$5111,$C1080,Тех_Движение!$B$2:$B$5111,"&lt;="&amp;Настройки!$B$5-1)-$F1080)))</f>
        <v/>
      </c>
      <c r="H1080" s="54">
        <f>IF($B1080="","",IF(AND($D1080&gt;=Настройки!$B$5,$D1080&lt;=Настройки!$B$6),$E1080,0))</f>
        <v/>
      </c>
      <c r="I1080" s="54">
        <f>IF($B1080="","",$G1080+$H1080-$J1080)</f>
        <v/>
      </c>
      <c r="J1080" s="54">
        <f>IF($B1080="","",MAX(0,$E1080-MAX(0,SUMIFS(Тех_Движение!$G$2:$G$5111,Тех_Движение!$D$2:$D$5111,$C1080,Тех_Движение!$B$2:$B$5111,"&lt;="&amp;Настройки!$B$6)-$F1080)))</f>
        <v/>
      </c>
      <c r="K1080" s="54">
        <f>IF(OR($B1080="",K$3&lt;$D1080+Настройки!$B$7),0,MAX(0,$E1080-MAX(0,SUMIFS(Тех_Движение!$G$2:$G$5111,Тех_Движение!$D$2:$D$5111,$C1080,Тех_Движение!$B$2:$B$5111,"&lt;="&amp;K$3)-$F1080)))</f>
        <v/>
      </c>
      <c r="L1080" s="54">
        <f>IF(OR($B1080="",L$3&lt;$D1080+Настройки!$B$7),0,MAX(0,$E1080-MAX(0,SUMIFS(Тех_Движение!$G$2:$G$5111,Тех_Движение!$D$2:$D$5111,$C1080,Тех_Движение!$B$2:$B$5111,"&lt;="&amp;L$3)-$F1080)))</f>
        <v/>
      </c>
      <c r="M1080" s="54">
        <f>IF(OR($B1080="",M$3&lt;$D1080+Настройки!$B$7),0,MAX(0,$E1080-MAX(0,SUMIFS(Тех_Движение!$G$2:$G$5111,Тех_Движение!$D$2:$D$5111,$C1080,Тех_Движение!$B$2:$B$5111,"&lt;="&amp;M$3)-$F1080)))</f>
        <v/>
      </c>
      <c r="N1080" s="54">
        <f>IF(OR($B1080="",N$3&lt;$D1080+Настройки!$B$7),0,MAX(0,$E1080-MAX(0,SUMIFS(Тех_Движение!$G$2:$G$5111,Тех_Движение!$D$2:$D$5111,$C1080,Тех_Движение!$B$2:$B$5111,"&lt;="&amp;N$3)-$F1080)))</f>
        <v/>
      </c>
      <c r="O1080" s="54">
        <f>IF(OR($B1080="",O$3&lt;$D1080+Настройки!$B$7),0,MAX(0,$E1080-MAX(0,SUMIFS(Тех_Движение!$G$2:$G$5111,Тех_Движение!$D$2:$D$5111,$C1080,Тех_Движение!$B$2:$B$5111,"&lt;="&amp;O$3)-$F1080)))</f>
        <v/>
      </c>
      <c r="P1080" s="54">
        <f>IF(OR($B1080="",P$3&lt;$D1080+Настройки!$B$7),0,MAX(0,$E1080-MAX(0,SUMIFS(Тех_Движение!$G$2:$G$5111,Тех_Движение!$D$2:$D$5111,$C1080,Тех_Движение!$B$2:$B$5111,"&lt;="&amp;P$3)-$F1080)))</f>
        <v/>
      </c>
      <c r="Q1080" s="54">
        <f>IF(OR($B1080="",Q$3&lt;$D1080+Настройки!$B$7),0,MAX(0,$E1080-MAX(0,SUMIFS(Тех_Движение!$G$2:$G$5111,Тех_Движение!$D$2:$D$5111,$C1080,Тех_Движение!$B$2:$B$5111,"&lt;="&amp;Q$3)-$F1080)))</f>
        <v/>
      </c>
      <c r="R1080" s="54">
        <f>IF($B1080="","",SUM($K1080:$Q1080))</f>
        <v/>
      </c>
      <c r="S1080" s="56">
        <f>IF($B1080="","",VLOOKUP($C1080,Настройки!$A$11:$L$17,9,FALSE))</f>
        <v/>
      </c>
      <c r="T1080" s="56">
        <f>IF($B1080="","",$R1080*$S1080)</f>
        <v/>
      </c>
    </row>
    <row r="1081">
      <c r="A1081" s="20">
        <f>Тех_Движение!$A$1078</f>
        <v/>
      </c>
      <c r="B1081" s="20">
        <f>IF(Тех_Движение!$F$1078&gt;0,Тех_Движение!$I$1078,"")</f>
        <v/>
      </c>
      <c r="C1081" s="20">
        <f>IF($B1081="","",Тех_Движение!$D$1078)</f>
        <v/>
      </c>
      <c r="D1081" s="42">
        <f>IF($B1081="","",Тех_Движение!$B$1078)</f>
        <v/>
      </c>
      <c r="E1081" s="54">
        <f>IF($B1081="","",Тех_Движение!$F$1078)</f>
        <v/>
      </c>
      <c r="F1081" s="54">
        <f>IF($B1081="","",SUMIFS($E$5:$E1080,$C$5:$C1080,$C1081))</f>
        <v/>
      </c>
      <c r="G1081" s="54">
        <f>IF($B1081="","",MAX(0,$E1081-MAX(0,SUMIFS(Тех_Движение!$G$2:$G$5111,Тех_Движение!$D$2:$D$5111,$C1081,Тех_Движение!$B$2:$B$5111,"&lt;="&amp;Настройки!$B$5-1)-$F1081)))</f>
        <v/>
      </c>
      <c r="H1081" s="54">
        <f>IF($B1081="","",IF(AND($D1081&gt;=Настройки!$B$5,$D1081&lt;=Настройки!$B$6),$E1081,0))</f>
        <v/>
      </c>
      <c r="I1081" s="54">
        <f>IF($B1081="","",$G1081+$H1081-$J1081)</f>
        <v/>
      </c>
      <c r="J1081" s="54">
        <f>IF($B1081="","",MAX(0,$E1081-MAX(0,SUMIFS(Тех_Движение!$G$2:$G$5111,Тех_Движение!$D$2:$D$5111,$C1081,Тех_Движение!$B$2:$B$5111,"&lt;="&amp;Настройки!$B$6)-$F1081)))</f>
        <v/>
      </c>
      <c r="K1081" s="54">
        <f>IF(OR($B1081="",K$3&lt;$D1081+Настройки!$B$7),0,MAX(0,$E1081-MAX(0,SUMIFS(Тех_Движение!$G$2:$G$5111,Тех_Движение!$D$2:$D$5111,$C1081,Тех_Движение!$B$2:$B$5111,"&lt;="&amp;K$3)-$F1081)))</f>
        <v/>
      </c>
      <c r="L1081" s="54">
        <f>IF(OR($B1081="",L$3&lt;$D1081+Настройки!$B$7),0,MAX(0,$E1081-MAX(0,SUMIFS(Тех_Движение!$G$2:$G$5111,Тех_Движение!$D$2:$D$5111,$C1081,Тех_Движение!$B$2:$B$5111,"&lt;="&amp;L$3)-$F1081)))</f>
        <v/>
      </c>
      <c r="M1081" s="54">
        <f>IF(OR($B1081="",M$3&lt;$D1081+Настройки!$B$7),0,MAX(0,$E1081-MAX(0,SUMIFS(Тех_Движение!$G$2:$G$5111,Тех_Движение!$D$2:$D$5111,$C1081,Тех_Движение!$B$2:$B$5111,"&lt;="&amp;M$3)-$F1081)))</f>
        <v/>
      </c>
      <c r="N1081" s="54">
        <f>IF(OR($B1081="",N$3&lt;$D1081+Настройки!$B$7),0,MAX(0,$E1081-MAX(0,SUMIFS(Тех_Движение!$G$2:$G$5111,Тех_Движение!$D$2:$D$5111,$C1081,Тех_Движение!$B$2:$B$5111,"&lt;="&amp;N$3)-$F1081)))</f>
        <v/>
      </c>
      <c r="O1081" s="54">
        <f>IF(OR($B1081="",O$3&lt;$D1081+Настройки!$B$7),0,MAX(0,$E1081-MAX(0,SUMIFS(Тех_Движение!$G$2:$G$5111,Тех_Движение!$D$2:$D$5111,$C1081,Тех_Движение!$B$2:$B$5111,"&lt;="&amp;O$3)-$F1081)))</f>
        <v/>
      </c>
      <c r="P1081" s="54">
        <f>IF(OR($B1081="",P$3&lt;$D1081+Настройки!$B$7),0,MAX(0,$E1081-MAX(0,SUMIFS(Тех_Движение!$G$2:$G$5111,Тех_Движение!$D$2:$D$5111,$C1081,Тех_Движение!$B$2:$B$5111,"&lt;="&amp;P$3)-$F1081)))</f>
        <v/>
      </c>
      <c r="Q1081" s="54">
        <f>IF(OR($B1081="",Q$3&lt;$D1081+Настройки!$B$7),0,MAX(0,$E1081-MAX(0,SUMIFS(Тех_Движение!$G$2:$G$5111,Тех_Движение!$D$2:$D$5111,$C1081,Тех_Движение!$B$2:$B$5111,"&lt;="&amp;Q$3)-$F1081)))</f>
        <v/>
      </c>
      <c r="R1081" s="54">
        <f>IF($B1081="","",SUM($K1081:$Q1081))</f>
        <v/>
      </c>
      <c r="S1081" s="56">
        <f>IF($B1081="","",VLOOKUP($C1081,Настройки!$A$11:$L$17,9,FALSE))</f>
        <v/>
      </c>
      <c r="T1081" s="56">
        <f>IF($B1081="","",$R1081*$S1081)</f>
        <v/>
      </c>
    </row>
    <row r="1082">
      <c r="A1082" s="20">
        <f>Тех_Движение!$A$1079</f>
        <v/>
      </c>
      <c r="B1082" s="20">
        <f>IF(Тех_Движение!$F$1079&gt;0,Тех_Движение!$I$1079,"")</f>
        <v/>
      </c>
      <c r="C1082" s="20">
        <f>IF($B1082="","",Тех_Движение!$D$1079)</f>
        <v/>
      </c>
      <c r="D1082" s="42">
        <f>IF($B1082="","",Тех_Движение!$B$1079)</f>
        <v/>
      </c>
      <c r="E1082" s="54">
        <f>IF($B1082="","",Тех_Движение!$F$1079)</f>
        <v/>
      </c>
      <c r="F1082" s="54">
        <f>IF($B1082="","",SUMIFS($E$5:$E1081,$C$5:$C1081,$C1082))</f>
        <v/>
      </c>
      <c r="G1082" s="54">
        <f>IF($B1082="","",MAX(0,$E1082-MAX(0,SUMIFS(Тех_Движение!$G$2:$G$5111,Тех_Движение!$D$2:$D$5111,$C1082,Тех_Движение!$B$2:$B$5111,"&lt;="&amp;Настройки!$B$5-1)-$F1082)))</f>
        <v/>
      </c>
      <c r="H1082" s="54">
        <f>IF($B1082="","",IF(AND($D1082&gt;=Настройки!$B$5,$D1082&lt;=Настройки!$B$6),$E1082,0))</f>
        <v/>
      </c>
      <c r="I1082" s="54">
        <f>IF($B1082="","",$G1082+$H1082-$J1082)</f>
        <v/>
      </c>
      <c r="J1082" s="54">
        <f>IF($B1082="","",MAX(0,$E1082-MAX(0,SUMIFS(Тех_Движение!$G$2:$G$5111,Тех_Движение!$D$2:$D$5111,$C1082,Тех_Движение!$B$2:$B$5111,"&lt;="&amp;Настройки!$B$6)-$F1082)))</f>
        <v/>
      </c>
      <c r="K1082" s="54">
        <f>IF(OR($B1082="",K$3&lt;$D1082+Настройки!$B$7),0,MAX(0,$E1082-MAX(0,SUMIFS(Тех_Движение!$G$2:$G$5111,Тех_Движение!$D$2:$D$5111,$C1082,Тех_Движение!$B$2:$B$5111,"&lt;="&amp;K$3)-$F1082)))</f>
        <v/>
      </c>
      <c r="L1082" s="54">
        <f>IF(OR($B1082="",L$3&lt;$D1082+Настройки!$B$7),0,MAX(0,$E1082-MAX(0,SUMIFS(Тех_Движение!$G$2:$G$5111,Тех_Движение!$D$2:$D$5111,$C1082,Тех_Движение!$B$2:$B$5111,"&lt;="&amp;L$3)-$F1082)))</f>
        <v/>
      </c>
      <c r="M1082" s="54">
        <f>IF(OR($B1082="",M$3&lt;$D1082+Настройки!$B$7),0,MAX(0,$E1082-MAX(0,SUMIFS(Тех_Движение!$G$2:$G$5111,Тех_Движение!$D$2:$D$5111,$C1082,Тех_Движение!$B$2:$B$5111,"&lt;="&amp;M$3)-$F1082)))</f>
        <v/>
      </c>
      <c r="N1082" s="54">
        <f>IF(OR($B1082="",N$3&lt;$D1082+Настройки!$B$7),0,MAX(0,$E1082-MAX(0,SUMIFS(Тех_Движение!$G$2:$G$5111,Тех_Движение!$D$2:$D$5111,$C1082,Тех_Движение!$B$2:$B$5111,"&lt;="&amp;N$3)-$F1082)))</f>
        <v/>
      </c>
      <c r="O1082" s="54">
        <f>IF(OR($B1082="",O$3&lt;$D1082+Настройки!$B$7),0,MAX(0,$E1082-MAX(0,SUMIFS(Тех_Движение!$G$2:$G$5111,Тех_Движение!$D$2:$D$5111,$C1082,Тех_Движение!$B$2:$B$5111,"&lt;="&amp;O$3)-$F1082)))</f>
        <v/>
      </c>
      <c r="P1082" s="54">
        <f>IF(OR($B1082="",P$3&lt;$D1082+Настройки!$B$7),0,MAX(0,$E1082-MAX(0,SUMIFS(Тех_Движение!$G$2:$G$5111,Тех_Движение!$D$2:$D$5111,$C1082,Тех_Движение!$B$2:$B$5111,"&lt;="&amp;P$3)-$F1082)))</f>
        <v/>
      </c>
      <c r="Q1082" s="54">
        <f>IF(OR($B1082="",Q$3&lt;$D1082+Настройки!$B$7),0,MAX(0,$E1082-MAX(0,SUMIFS(Тех_Движение!$G$2:$G$5111,Тех_Движение!$D$2:$D$5111,$C1082,Тех_Движение!$B$2:$B$5111,"&lt;="&amp;Q$3)-$F1082)))</f>
        <v/>
      </c>
      <c r="R1082" s="54">
        <f>IF($B1082="","",SUM($K1082:$Q1082))</f>
        <v/>
      </c>
      <c r="S1082" s="56">
        <f>IF($B1082="","",VLOOKUP($C1082,Настройки!$A$11:$L$17,9,FALSE))</f>
        <v/>
      </c>
      <c r="T1082" s="56">
        <f>IF($B1082="","",$R1082*$S1082)</f>
        <v/>
      </c>
    </row>
    <row r="1083">
      <c r="A1083" s="20">
        <f>Тех_Движение!$A$1080</f>
        <v/>
      </c>
      <c r="B1083" s="20">
        <f>IF(Тех_Движение!$F$1080&gt;0,Тех_Движение!$I$1080,"")</f>
        <v/>
      </c>
      <c r="C1083" s="20">
        <f>IF($B1083="","",Тех_Движение!$D$1080)</f>
        <v/>
      </c>
      <c r="D1083" s="42">
        <f>IF($B1083="","",Тех_Движение!$B$1080)</f>
        <v/>
      </c>
      <c r="E1083" s="54">
        <f>IF($B1083="","",Тех_Движение!$F$1080)</f>
        <v/>
      </c>
      <c r="F1083" s="54">
        <f>IF($B1083="","",SUMIFS($E$5:$E1082,$C$5:$C1082,$C1083))</f>
        <v/>
      </c>
      <c r="G1083" s="54">
        <f>IF($B1083="","",MAX(0,$E1083-MAX(0,SUMIFS(Тех_Движение!$G$2:$G$5111,Тех_Движение!$D$2:$D$5111,$C1083,Тех_Движение!$B$2:$B$5111,"&lt;="&amp;Настройки!$B$5-1)-$F1083)))</f>
        <v/>
      </c>
      <c r="H1083" s="54">
        <f>IF($B1083="","",IF(AND($D1083&gt;=Настройки!$B$5,$D1083&lt;=Настройки!$B$6),$E1083,0))</f>
        <v/>
      </c>
      <c r="I1083" s="54">
        <f>IF($B1083="","",$G1083+$H1083-$J1083)</f>
        <v/>
      </c>
      <c r="J1083" s="54">
        <f>IF($B1083="","",MAX(0,$E1083-MAX(0,SUMIFS(Тех_Движение!$G$2:$G$5111,Тех_Движение!$D$2:$D$5111,$C1083,Тех_Движение!$B$2:$B$5111,"&lt;="&amp;Настройки!$B$6)-$F1083)))</f>
        <v/>
      </c>
      <c r="K1083" s="54">
        <f>IF(OR($B1083="",K$3&lt;$D1083+Настройки!$B$7),0,MAX(0,$E1083-MAX(0,SUMIFS(Тех_Движение!$G$2:$G$5111,Тех_Движение!$D$2:$D$5111,$C1083,Тех_Движение!$B$2:$B$5111,"&lt;="&amp;K$3)-$F1083)))</f>
        <v/>
      </c>
      <c r="L1083" s="54">
        <f>IF(OR($B1083="",L$3&lt;$D1083+Настройки!$B$7),0,MAX(0,$E1083-MAX(0,SUMIFS(Тех_Движение!$G$2:$G$5111,Тех_Движение!$D$2:$D$5111,$C1083,Тех_Движение!$B$2:$B$5111,"&lt;="&amp;L$3)-$F1083)))</f>
        <v/>
      </c>
      <c r="M1083" s="54">
        <f>IF(OR($B1083="",M$3&lt;$D1083+Настройки!$B$7),0,MAX(0,$E1083-MAX(0,SUMIFS(Тех_Движение!$G$2:$G$5111,Тех_Движение!$D$2:$D$5111,$C1083,Тех_Движение!$B$2:$B$5111,"&lt;="&amp;M$3)-$F1083)))</f>
        <v/>
      </c>
      <c r="N1083" s="54">
        <f>IF(OR($B1083="",N$3&lt;$D1083+Настройки!$B$7),0,MAX(0,$E1083-MAX(0,SUMIFS(Тех_Движение!$G$2:$G$5111,Тех_Движение!$D$2:$D$5111,$C1083,Тех_Движение!$B$2:$B$5111,"&lt;="&amp;N$3)-$F1083)))</f>
        <v/>
      </c>
      <c r="O1083" s="54">
        <f>IF(OR($B1083="",O$3&lt;$D1083+Настройки!$B$7),0,MAX(0,$E1083-MAX(0,SUMIFS(Тех_Движение!$G$2:$G$5111,Тех_Движение!$D$2:$D$5111,$C1083,Тех_Движение!$B$2:$B$5111,"&lt;="&amp;O$3)-$F1083)))</f>
        <v/>
      </c>
      <c r="P1083" s="54">
        <f>IF(OR($B1083="",P$3&lt;$D1083+Настройки!$B$7),0,MAX(0,$E1083-MAX(0,SUMIFS(Тех_Движение!$G$2:$G$5111,Тех_Движение!$D$2:$D$5111,$C1083,Тех_Движение!$B$2:$B$5111,"&lt;="&amp;P$3)-$F1083)))</f>
        <v/>
      </c>
      <c r="Q1083" s="54">
        <f>IF(OR($B1083="",Q$3&lt;$D1083+Настройки!$B$7),0,MAX(0,$E1083-MAX(0,SUMIFS(Тех_Движение!$G$2:$G$5111,Тех_Движение!$D$2:$D$5111,$C1083,Тех_Движение!$B$2:$B$5111,"&lt;="&amp;Q$3)-$F1083)))</f>
        <v/>
      </c>
      <c r="R1083" s="54">
        <f>IF($B1083="","",SUM($K1083:$Q1083))</f>
        <v/>
      </c>
      <c r="S1083" s="56">
        <f>IF($B1083="","",VLOOKUP($C1083,Настройки!$A$11:$L$17,9,FALSE))</f>
        <v/>
      </c>
      <c r="T1083" s="56">
        <f>IF($B1083="","",$R1083*$S1083)</f>
        <v/>
      </c>
    </row>
    <row r="1084">
      <c r="A1084" s="20">
        <f>Тех_Движение!$A$1081</f>
        <v/>
      </c>
      <c r="B1084" s="20">
        <f>IF(Тех_Движение!$F$1081&gt;0,Тех_Движение!$I$1081,"")</f>
        <v/>
      </c>
      <c r="C1084" s="20">
        <f>IF($B1084="","",Тех_Движение!$D$1081)</f>
        <v/>
      </c>
      <c r="D1084" s="42">
        <f>IF($B1084="","",Тех_Движение!$B$1081)</f>
        <v/>
      </c>
      <c r="E1084" s="54">
        <f>IF($B1084="","",Тех_Движение!$F$1081)</f>
        <v/>
      </c>
      <c r="F1084" s="54">
        <f>IF($B1084="","",SUMIFS($E$5:$E1083,$C$5:$C1083,$C1084))</f>
        <v/>
      </c>
      <c r="G1084" s="54">
        <f>IF($B1084="","",MAX(0,$E1084-MAX(0,SUMIFS(Тех_Движение!$G$2:$G$5111,Тех_Движение!$D$2:$D$5111,$C1084,Тех_Движение!$B$2:$B$5111,"&lt;="&amp;Настройки!$B$5-1)-$F1084)))</f>
        <v/>
      </c>
      <c r="H1084" s="54">
        <f>IF($B1084="","",IF(AND($D1084&gt;=Настройки!$B$5,$D1084&lt;=Настройки!$B$6),$E1084,0))</f>
        <v/>
      </c>
      <c r="I1084" s="54">
        <f>IF($B1084="","",$G1084+$H1084-$J1084)</f>
        <v/>
      </c>
      <c r="J1084" s="54">
        <f>IF($B1084="","",MAX(0,$E1084-MAX(0,SUMIFS(Тех_Движение!$G$2:$G$5111,Тех_Движение!$D$2:$D$5111,$C1084,Тех_Движение!$B$2:$B$5111,"&lt;="&amp;Настройки!$B$6)-$F1084)))</f>
        <v/>
      </c>
      <c r="K1084" s="54">
        <f>IF(OR($B1084="",K$3&lt;$D1084+Настройки!$B$7),0,MAX(0,$E1084-MAX(0,SUMIFS(Тех_Движение!$G$2:$G$5111,Тех_Движение!$D$2:$D$5111,$C1084,Тех_Движение!$B$2:$B$5111,"&lt;="&amp;K$3)-$F1084)))</f>
        <v/>
      </c>
      <c r="L1084" s="54">
        <f>IF(OR($B1084="",L$3&lt;$D1084+Настройки!$B$7),0,MAX(0,$E1084-MAX(0,SUMIFS(Тех_Движение!$G$2:$G$5111,Тех_Движение!$D$2:$D$5111,$C1084,Тех_Движение!$B$2:$B$5111,"&lt;="&amp;L$3)-$F1084)))</f>
        <v/>
      </c>
      <c r="M1084" s="54">
        <f>IF(OR($B1084="",M$3&lt;$D1084+Настройки!$B$7),0,MAX(0,$E1084-MAX(0,SUMIFS(Тех_Движение!$G$2:$G$5111,Тех_Движение!$D$2:$D$5111,$C1084,Тех_Движение!$B$2:$B$5111,"&lt;="&amp;M$3)-$F1084)))</f>
        <v/>
      </c>
      <c r="N1084" s="54">
        <f>IF(OR($B1084="",N$3&lt;$D1084+Настройки!$B$7),0,MAX(0,$E1084-MAX(0,SUMIFS(Тех_Движение!$G$2:$G$5111,Тех_Движение!$D$2:$D$5111,$C1084,Тех_Движение!$B$2:$B$5111,"&lt;="&amp;N$3)-$F1084)))</f>
        <v/>
      </c>
      <c r="O1084" s="54">
        <f>IF(OR($B1084="",O$3&lt;$D1084+Настройки!$B$7),0,MAX(0,$E1084-MAX(0,SUMIFS(Тех_Движение!$G$2:$G$5111,Тех_Движение!$D$2:$D$5111,$C1084,Тех_Движение!$B$2:$B$5111,"&lt;="&amp;O$3)-$F1084)))</f>
        <v/>
      </c>
      <c r="P1084" s="54">
        <f>IF(OR($B1084="",P$3&lt;$D1084+Настройки!$B$7),0,MAX(0,$E1084-MAX(0,SUMIFS(Тех_Движение!$G$2:$G$5111,Тех_Движение!$D$2:$D$5111,$C1084,Тех_Движение!$B$2:$B$5111,"&lt;="&amp;P$3)-$F1084)))</f>
        <v/>
      </c>
      <c r="Q1084" s="54">
        <f>IF(OR($B1084="",Q$3&lt;$D1084+Настройки!$B$7),0,MAX(0,$E1084-MAX(0,SUMIFS(Тех_Движение!$G$2:$G$5111,Тех_Движение!$D$2:$D$5111,$C1084,Тех_Движение!$B$2:$B$5111,"&lt;="&amp;Q$3)-$F1084)))</f>
        <v/>
      </c>
      <c r="R1084" s="54">
        <f>IF($B1084="","",SUM($K1084:$Q1084))</f>
        <v/>
      </c>
      <c r="S1084" s="56">
        <f>IF($B1084="","",VLOOKUP($C1084,Настройки!$A$11:$L$17,9,FALSE))</f>
        <v/>
      </c>
      <c r="T1084" s="56">
        <f>IF($B1084="","",$R1084*$S1084)</f>
        <v/>
      </c>
    </row>
    <row r="1085">
      <c r="A1085" s="20">
        <f>Тех_Движение!$A$1082</f>
        <v/>
      </c>
      <c r="B1085" s="20">
        <f>IF(Тех_Движение!$F$1082&gt;0,Тех_Движение!$I$1082,"")</f>
        <v/>
      </c>
      <c r="C1085" s="20">
        <f>IF($B1085="","",Тех_Движение!$D$1082)</f>
        <v/>
      </c>
      <c r="D1085" s="42">
        <f>IF($B1085="","",Тех_Движение!$B$1082)</f>
        <v/>
      </c>
      <c r="E1085" s="54">
        <f>IF($B1085="","",Тех_Движение!$F$1082)</f>
        <v/>
      </c>
      <c r="F1085" s="54">
        <f>IF($B1085="","",SUMIFS($E$5:$E1084,$C$5:$C1084,$C1085))</f>
        <v/>
      </c>
      <c r="G1085" s="54">
        <f>IF($B1085="","",MAX(0,$E1085-MAX(0,SUMIFS(Тех_Движение!$G$2:$G$5111,Тех_Движение!$D$2:$D$5111,$C1085,Тех_Движение!$B$2:$B$5111,"&lt;="&amp;Настройки!$B$5-1)-$F1085)))</f>
        <v/>
      </c>
      <c r="H1085" s="54">
        <f>IF($B1085="","",IF(AND($D1085&gt;=Настройки!$B$5,$D1085&lt;=Настройки!$B$6),$E1085,0))</f>
        <v/>
      </c>
      <c r="I1085" s="54">
        <f>IF($B1085="","",$G1085+$H1085-$J1085)</f>
        <v/>
      </c>
      <c r="J1085" s="54">
        <f>IF($B1085="","",MAX(0,$E1085-MAX(0,SUMIFS(Тех_Движение!$G$2:$G$5111,Тех_Движение!$D$2:$D$5111,$C1085,Тех_Движение!$B$2:$B$5111,"&lt;="&amp;Настройки!$B$6)-$F1085)))</f>
        <v/>
      </c>
      <c r="K1085" s="54">
        <f>IF(OR($B1085="",K$3&lt;$D1085+Настройки!$B$7),0,MAX(0,$E1085-MAX(0,SUMIFS(Тех_Движение!$G$2:$G$5111,Тех_Движение!$D$2:$D$5111,$C1085,Тех_Движение!$B$2:$B$5111,"&lt;="&amp;K$3)-$F1085)))</f>
        <v/>
      </c>
      <c r="L1085" s="54">
        <f>IF(OR($B1085="",L$3&lt;$D1085+Настройки!$B$7),0,MAX(0,$E1085-MAX(0,SUMIFS(Тех_Движение!$G$2:$G$5111,Тех_Движение!$D$2:$D$5111,$C1085,Тех_Движение!$B$2:$B$5111,"&lt;="&amp;L$3)-$F1085)))</f>
        <v/>
      </c>
      <c r="M1085" s="54">
        <f>IF(OR($B1085="",M$3&lt;$D1085+Настройки!$B$7),0,MAX(0,$E1085-MAX(0,SUMIFS(Тех_Движение!$G$2:$G$5111,Тех_Движение!$D$2:$D$5111,$C1085,Тех_Движение!$B$2:$B$5111,"&lt;="&amp;M$3)-$F1085)))</f>
        <v/>
      </c>
      <c r="N1085" s="54">
        <f>IF(OR($B1085="",N$3&lt;$D1085+Настройки!$B$7),0,MAX(0,$E1085-MAX(0,SUMIFS(Тех_Движение!$G$2:$G$5111,Тех_Движение!$D$2:$D$5111,$C1085,Тех_Движение!$B$2:$B$5111,"&lt;="&amp;N$3)-$F1085)))</f>
        <v/>
      </c>
      <c r="O1085" s="54">
        <f>IF(OR($B1085="",O$3&lt;$D1085+Настройки!$B$7),0,MAX(0,$E1085-MAX(0,SUMIFS(Тех_Движение!$G$2:$G$5111,Тех_Движение!$D$2:$D$5111,$C1085,Тех_Движение!$B$2:$B$5111,"&lt;="&amp;O$3)-$F1085)))</f>
        <v/>
      </c>
      <c r="P1085" s="54">
        <f>IF(OR($B1085="",P$3&lt;$D1085+Настройки!$B$7),0,MAX(0,$E1085-MAX(0,SUMIFS(Тех_Движение!$G$2:$G$5111,Тех_Движение!$D$2:$D$5111,$C1085,Тех_Движение!$B$2:$B$5111,"&lt;="&amp;P$3)-$F1085)))</f>
        <v/>
      </c>
      <c r="Q1085" s="54">
        <f>IF(OR($B1085="",Q$3&lt;$D1085+Настройки!$B$7),0,MAX(0,$E1085-MAX(0,SUMIFS(Тех_Движение!$G$2:$G$5111,Тех_Движение!$D$2:$D$5111,$C1085,Тех_Движение!$B$2:$B$5111,"&lt;="&amp;Q$3)-$F1085)))</f>
        <v/>
      </c>
      <c r="R1085" s="54">
        <f>IF($B1085="","",SUM($K1085:$Q1085))</f>
        <v/>
      </c>
      <c r="S1085" s="56">
        <f>IF($B1085="","",VLOOKUP($C1085,Настройки!$A$11:$L$17,9,FALSE))</f>
        <v/>
      </c>
      <c r="T1085" s="56">
        <f>IF($B1085="","",$R1085*$S1085)</f>
        <v/>
      </c>
    </row>
    <row r="1086">
      <c r="A1086" s="20">
        <f>Тех_Движение!$A$1083</f>
        <v/>
      </c>
      <c r="B1086" s="20">
        <f>IF(Тех_Движение!$F$1083&gt;0,Тех_Движение!$I$1083,"")</f>
        <v/>
      </c>
      <c r="C1086" s="20">
        <f>IF($B1086="","",Тех_Движение!$D$1083)</f>
        <v/>
      </c>
      <c r="D1086" s="42">
        <f>IF($B1086="","",Тех_Движение!$B$1083)</f>
        <v/>
      </c>
      <c r="E1086" s="54">
        <f>IF($B1086="","",Тех_Движение!$F$1083)</f>
        <v/>
      </c>
      <c r="F1086" s="54">
        <f>IF($B1086="","",SUMIFS($E$5:$E1085,$C$5:$C1085,$C1086))</f>
        <v/>
      </c>
      <c r="G1086" s="54">
        <f>IF($B1086="","",MAX(0,$E1086-MAX(0,SUMIFS(Тех_Движение!$G$2:$G$5111,Тех_Движение!$D$2:$D$5111,$C1086,Тех_Движение!$B$2:$B$5111,"&lt;="&amp;Настройки!$B$5-1)-$F1086)))</f>
        <v/>
      </c>
      <c r="H1086" s="54">
        <f>IF($B1086="","",IF(AND($D1086&gt;=Настройки!$B$5,$D1086&lt;=Настройки!$B$6),$E1086,0))</f>
        <v/>
      </c>
      <c r="I1086" s="54">
        <f>IF($B1086="","",$G1086+$H1086-$J1086)</f>
        <v/>
      </c>
      <c r="J1086" s="54">
        <f>IF($B1086="","",MAX(0,$E1086-MAX(0,SUMIFS(Тех_Движение!$G$2:$G$5111,Тех_Движение!$D$2:$D$5111,$C1086,Тех_Движение!$B$2:$B$5111,"&lt;="&amp;Настройки!$B$6)-$F1086)))</f>
        <v/>
      </c>
      <c r="K1086" s="54">
        <f>IF(OR($B1086="",K$3&lt;$D1086+Настройки!$B$7),0,MAX(0,$E1086-MAX(0,SUMIFS(Тех_Движение!$G$2:$G$5111,Тех_Движение!$D$2:$D$5111,$C1086,Тех_Движение!$B$2:$B$5111,"&lt;="&amp;K$3)-$F1086)))</f>
        <v/>
      </c>
      <c r="L1086" s="54">
        <f>IF(OR($B1086="",L$3&lt;$D1086+Настройки!$B$7),0,MAX(0,$E1086-MAX(0,SUMIFS(Тех_Движение!$G$2:$G$5111,Тех_Движение!$D$2:$D$5111,$C1086,Тех_Движение!$B$2:$B$5111,"&lt;="&amp;L$3)-$F1086)))</f>
        <v/>
      </c>
      <c r="M1086" s="54">
        <f>IF(OR($B1086="",M$3&lt;$D1086+Настройки!$B$7),0,MAX(0,$E1086-MAX(0,SUMIFS(Тех_Движение!$G$2:$G$5111,Тех_Движение!$D$2:$D$5111,$C1086,Тех_Движение!$B$2:$B$5111,"&lt;="&amp;M$3)-$F1086)))</f>
        <v/>
      </c>
      <c r="N1086" s="54">
        <f>IF(OR($B1086="",N$3&lt;$D1086+Настройки!$B$7),0,MAX(0,$E1086-MAX(0,SUMIFS(Тех_Движение!$G$2:$G$5111,Тех_Движение!$D$2:$D$5111,$C1086,Тех_Движение!$B$2:$B$5111,"&lt;="&amp;N$3)-$F1086)))</f>
        <v/>
      </c>
      <c r="O1086" s="54">
        <f>IF(OR($B1086="",O$3&lt;$D1086+Настройки!$B$7),0,MAX(0,$E1086-MAX(0,SUMIFS(Тех_Движение!$G$2:$G$5111,Тех_Движение!$D$2:$D$5111,$C1086,Тех_Движение!$B$2:$B$5111,"&lt;="&amp;O$3)-$F1086)))</f>
        <v/>
      </c>
      <c r="P1086" s="54">
        <f>IF(OR($B1086="",P$3&lt;$D1086+Настройки!$B$7),0,MAX(0,$E1086-MAX(0,SUMIFS(Тех_Движение!$G$2:$G$5111,Тех_Движение!$D$2:$D$5111,$C1086,Тех_Движение!$B$2:$B$5111,"&lt;="&amp;P$3)-$F1086)))</f>
        <v/>
      </c>
      <c r="Q1086" s="54">
        <f>IF(OR($B1086="",Q$3&lt;$D1086+Настройки!$B$7),0,MAX(0,$E1086-MAX(0,SUMIFS(Тех_Движение!$G$2:$G$5111,Тех_Движение!$D$2:$D$5111,$C1086,Тех_Движение!$B$2:$B$5111,"&lt;="&amp;Q$3)-$F1086)))</f>
        <v/>
      </c>
      <c r="R1086" s="54">
        <f>IF($B1086="","",SUM($K1086:$Q1086))</f>
        <v/>
      </c>
      <c r="S1086" s="56">
        <f>IF($B1086="","",VLOOKUP($C1086,Настройки!$A$11:$L$17,9,FALSE))</f>
        <v/>
      </c>
      <c r="T1086" s="56">
        <f>IF($B1086="","",$R1086*$S1086)</f>
        <v/>
      </c>
    </row>
    <row r="1087">
      <c r="A1087" s="20">
        <f>Тех_Движение!$A$1084</f>
        <v/>
      </c>
      <c r="B1087" s="20">
        <f>IF(Тех_Движение!$F$1084&gt;0,Тех_Движение!$I$1084,"")</f>
        <v/>
      </c>
      <c r="C1087" s="20">
        <f>IF($B1087="","",Тех_Движение!$D$1084)</f>
        <v/>
      </c>
      <c r="D1087" s="42">
        <f>IF($B1087="","",Тех_Движение!$B$1084)</f>
        <v/>
      </c>
      <c r="E1087" s="54">
        <f>IF($B1087="","",Тех_Движение!$F$1084)</f>
        <v/>
      </c>
      <c r="F1087" s="54">
        <f>IF($B1087="","",SUMIFS($E$5:$E1086,$C$5:$C1086,$C1087))</f>
        <v/>
      </c>
      <c r="G1087" s="54">
        <f>IF($B1087="","",MAX(0,$E1087-MAX(0,SUMIFS(Тех_Движение!$G$2:$G$5111,Тех_Движение!$D$2:$D$5111,$C1087,Тех_Движение!$B$2:$B$5111,"&lt;="&amp;Настройки!$B$5-1)-$F1087)))</f>
        <v/>
      </c>
      <c r="H1087" s="54">
        <f>IF($B1087="","",IF(AND($D1087&gt;=Настройки!$B$5,$D1087&lt;=Настройки!$B$6),$E1087,0))</f>
        <v/>
      </c>
      <c r="I1087" s="54">
        <f>IF($B1087="","",$G1087+$H1087-$J1087)</f>
        <v/>
      </c>
      <c r="J1087" s="54">
        <f>IF($B1087="","",MAX(0,$E1087-MAX(0,SUMIFS(Тех_Движение!$G$2:$G$5111,Тех_Движение!$D$2:$D$5111,$C1087,Тех_Движение!$B$2:$B$5111,"&lt;="&amp;Настройки!$B$6)-$F1087)))</f>
        <v/>
      </c>
      <c r="K1087" s="54">
        <f>IF(OR($B1087="",K$3&lt;$D1087+Настройки!$B$7),0,MAX(0,$E1087-MAX(0,SUMIFS(Тех_Движение!$G$2:$G$5111,Тех_Движение!$D$2:$D$5111,$C1087,Тех_Движение!$B$2:$B$5111,"&lt;="&amp;K$3)-$F1087)))</f>
        <v/>
      </c>
      <c r="L1087" s="54">
        <f>IF(OR($B1087="",L$3&lt;$D1087+Настройки!$B$7),0,MAX(0,$E1087-MAX(0,SUMIFS(Тех_Движение!$G$2:$G$5111,Тех_Движение!$D$2:$D$5111,$C1087,Тех_Движение!$B$2:$B$5111,"&lt;="&amp;L$3)-$F1087)))</f>
        <v/>
      </c>
      <c r="M1087" s="54">
        <f>IF(OR($B1087="",M$3&lt;$D1087+Настройки!$B$7),0,MAX(0,$E1087-MAX(0,SUMIFS(Тех_Движение!$G$2:$G$5111,Тех_Движение!$D$2:$D$5111,$C1087,Тех_Движение!$B$2:$B$5111,"&lt;="&amp;M$3)-$F1087)))</f>
        <v/>
      </c>
      <c r="N1087" s="54">
        <f>IF(OR($B1087="",N$3&lt;$D1087+Настройки!$B$7),0,MAX(0,$E1087-MAX(0,SUMIFS(Тех_Движение!$G$2:$G$5111,Тех_Движение!$D$2:$D$5111,$C1087,Тех_Движение!$B$2:$B$5111,"&lt;="&amp;N$3)-$F1087)))</f>
        <v/>
      </c>
      <c r="O1087" s="54">
        <f>IF(OR($B1087="",O$3&lt;$D1087+Настройки!$B$7),0,MAX(0,$E1087-MAX(0,SUMIFS(Тех_Движение!$G$2:$G$5111,Тех_Движение!$D$2:$D$5111,$C1087,Тех_Движение!$B$2:$B$5111,"&lt;="&amp;O$3)-$F1087)))</f>
        <v/>
      </c>
      <c r="P1087" s="54">
        <f>IF(OR($B1087="",P$3&lt;$D1087+Настройки!$B$7),0,MAX(0,$E1087-MAX(0,SUMIFS(Тех_Движение!$G$2:$G$5111,Тех_Движение!$D$2:$D$5111,$C1087,Тех_Движение!$B$2:$B$5111,"&lt;="&amp;P$3)-$F1087)))</f>
        <v/>
      </c>
      <c r="Q1087" s="54">
        <f>IF(OR($B1087="",Q$3&lt;$D1087+Настройки!$B$7),0,MAX(0,$E1087-MAX(0,SUMIFS(Тех_Движение!$G$2:$G$5111,Тех_Движение!$D$2:$D$5111,$C1087,Тех_Движение!$B$2:$B$5111,"&lt;="&amp;Q$3)-$F1087)))</f>
        <v/>
      </c>
      <c r="R1087" s="54">
        <f>IF($B1087="","",SUM($K1087:$Q1087))</f>
        <v/>
      </c>
      <c r="S1087" s="56">
        <f>IF($B1087="","",VLOOKUP($C1087,Настройки!$A$11:$L$17,9,FALSE))</f>
        <v/>
      </c>
      <c r="T1087" s="56">
        <f>IF($B1087="","",$R1087*$S1087)</f>
        <v/>
      </c>
    </row>
    <row r="1088">
      <c r="A1088" s="20">
        <f>Тех_Движение!$A$1085</f>
        <v/>
      </c>
      <c r="B1088" s="20">
        <f>IF(Тех_Движение!$F$1085&gt;0,Тех_Движение!$I$1085,"")</f>
        <v/>
      </c>
      <c r="C1088" s="20">
        <f>IF($B1088="","",Тех_Движение!$D$1085)</f>
        <v/>
      </c>
      <c r="D1088" s="42">
        <f>IF($B1088="","",Тех_Движение!$B$1085)</f>
        <v/>
      </c>
      <c r="E1088" s="54">
        <f>IF($B1088="","",Тех_Движение!$F$1085)</f>
        <v/>
      </c>
      <c r="F1088" s="54">
        <f>IF($B1088="","",SUMIFS($E$5:$E1087,$C$5:$C1087,$C1088))</f>
        <v/>
      </c>
      <c r="G1088" s="54">
        <f>IF($B1088="","",MAX(0,$E1088-MAX(0,SUMIFS(Тех_Движение!$G$2:$G$5111,Тех_Движение!$D$2:$D$5111,$C1088,Тех_Движение!$B$2:$B$5111,"&lt;="&amp;Настройки!$B$5-1)-$F1088)))</f>
        <v/>
      </c>
      <c r="H1088" s="54">
        <f>IF($B1088="","",IF(AND($D1088&gt;=Настройки!$B$5,$D1088&lt;=Настройки!$B$6),$E1088,0))</f>
        <v/>
      </c>
      <c r="I1088" s="54">
        <f>IF($B1088="","",$G1088+$H1088-$J1088)</f>
        <v/>
      </c>
      <c r="J1088" s="54">
        <f>IF($B1088="","",MAX(0,$E1088-MAX(0,SUMIFS(Тех_Движение!$G$2:$G$5111,Тех_Движение!$D$2:$D$5111,$C1088,Тех_Движение!$B$2:$B$5111,"&lt;="&amp;Настройки!$B$6)-$F1088)))</f>
        <v/>
      </c>
      <c r="K1088" s="54">
        <f>IF(OR($B1088="",K$3&lt;$D1088+Настройки!$B$7),0,MAX(0,$E1088-MAX(0,SUMIFS(Тех_Движение!$G$2:$G$5111,Тех_Движение!$D$2:$D$5111,$C1088,Тех_Движение!$B$2:$B$5111,"&lt;="&amp;K$3)-$F1088)))</f>
        <v/>
      </c>
      <c r="L1088" s="54">
        <f>IF(OR($B1088="",L$3&lt;$D1088+Настройки!$B$7),0,MAX(0,$E1088-MAX(0,SUMIFS(Тех_Движение!$G$2:$G$5111,Тех_Движение!$D$2:$D$5111,$C1088,Тех_Движение!$B$2:$B$5111,"&lt;="&amp;L$3)-$F1088)))</f>
        <v/>
      </c>
      <c r="M1088" s="54">
        <f>IF(OR($B1088="",M$3&lt;$D1088+Настройки!$B$7),0,MAX(0,$E1088-MAX(0,SUMIFS(Тех_Движение!$G$2:$G$5111,Тех_Движение!$D$2:$D$5111,$C1088,Тех_Движение!$B$2:$B$5111,"&lt;="&amp;M$3)-$F1088)))</f>
        <v/>
      </c>
      <c r="N1088" s="54">
        <f>IF(OR($B1088="",N$3&lt;$D1088+Настройки!$B$7),0,MAX(0,$E1088-MAX(0,SUMIFS(Тех_Движение!$G$2:$G$5111,Тех_Движение!$D$2:$D$5111,$C1088,Тех_Движение!$B$2:$B$5111,"&lt;="&amp;N$3)-$F1088)))</f>
        <v/>
      </c>
      <c r="O1088" s="54">
        <f>IF(OR($B1088="",O$3&lt;$D1088+Настройки!$B$7),0,MAX(0,$E1088-MAX(0,SUMIFS(Тех_Движение!$G$2:$G$5111,Тех_Движение!$D$2:$D$5111,$C1088,Тех_Движение!$B$2:$B$5111,"&lt;="&amp;O$3)-$F1088)))</f>
        <v/>
      </c>
      <c r="P1088" s="54">
        <f>IF(OR($B1088="",P$3&lt;$D1088+Настройки!$B$7),0,MAX(0,$E1088-MAX(0,SUMIFS(Тех_Движение!$G$2:$G$5111,Тех_Движение!$D$2:$D$5111,$C1088,Тех_Движение!$B$2:$B$5111,"&lt;="&amp;P$3)-$F1088)))</f>
        <v/>
      </c>
      <c r="Q1088" s="54">
        <f>IF(OR($B1088="",Q$3&lt;$D1088+Настройки!$B$7),0,MAX(0,$E1088-MAX(0,SUMIFS(Тех_Движение!$G$2:$G$5111,Тех_Движение!$D$2:$D$5111,$C1088,Тех_Движение!$B$2:$B$5111,"&lt;="&amp;Q$3)-$F1088)))</f>
        <v/>
      </c>
      <c r="R1088" s="54">
        <f>IF($B1088="","",SUM($K1088:$Q1088))</f>
        <v/>
      </c>
      <c r="S1088" s="56">
        <f>IF($B1088="","",VLOOKUP($C1088,Настройки!$A$11:$L$17,9,FALSE))</f>
        <v/>
      </c>
      <c r="T1088" s="56">
        <f>IF($B1088="","",$R1088*$S1088)</f>
        <v/>
      </c>
    </row>
    <row r="1089">
      <c r="A1089" s="20">
        <f>Тех_Движение!$A$1086</f>
        <v/>
      </c>
      <c r="B1089" s="20">
        <f>IF(Тех_Движение!$F$1086&gt;0,Тех_Движение!$I$1086,"")</f>
        <v/>
      </c>
      <c r="C1089" s="20">
        <f>IF($B1089="","",Тех_Движение!$D$1086)</f>
        <v/>
      </c>
      <c r="D1089" s="42">
        <f>IF($B1089="","",Тех_Движение!$B$1086)</f>
        <v/>
      </c>
      <c r="E1089" s="54">
        <f>IF($B1089="","",Тех_Движение!$F$1086)</f>
        <v/>
      </c>
      <c r="F1089" s="54">
        <f>IF($B1089="","",SUMIFS($E$5:$E1088,$C$5:$C1088,$C1089))</f>
        <v/>
      </c>
      <c r="G1089" s="54">
        <f>IF($B1089="","",MAX(0,$E1089-MAX(0,SUMIFS(Тех_Движение!$G$2:$G$5111,Тех_Движение!$D$2:$D$5111,$C1089,Тех_Движение!$B$2:$B$5111,"&lt;="&amp;Настройки!$B$5-1)-$F1089)))</f>
        <v/>
      </c>
      <c r="H1089" s="54">
        <f>IF($B1089="","",IF(AND($D1089&gt;=Настройки!$B$5,$D1089&lt;=Настройки!$B$6),$E1089,0))</f>
        <v/>
      </c>
      <c r="I1089" s="54">
        <f>IF($B1089="","",$G1089+$H1089-$J1089)</f>
        <v/>
      </c>
      <c r="J1089" s="54">
        <f>IF($B1089="","",MAX(0,$E1089-MAX(0,SUMIFS(Тех_Движение!$G$2:$G$5111,Тех_Движение!$D$2:$D$5111,$C1089,Тех_Движение!$B$2:$B$5111,"&lt;="&amp;Настройки!$B$6)-$F1089)))</f>
        <v/>
      </c>
      <c r="K1089" s="54">
        <f>IF(OR($B1089="",K$3&lt;$D1089+Настройки!$B$7),0,MAX(0,$E1089-MAX(0,SUMIFS(Тех_Движение!$G$2:$G$5111,Тех_Движение!$D$2:$D$5111,$C1089,Тех_Движение!$B$2:$B$5111,"&lt;="&amp;K$3)-$F1089)))</f>
        <v/>
      </c>
      <c r="L1089" s="54">
        <f>IF(OR($B1089="",L$3&lt;$D1089+Настройки!$B$7),0,MAX(0,$E1089-MAX(0,SUMIFS(Тех_Движение!$G$2:$G$5111,Тех_Движение!$D$2:$D$5111,$C1089,Тех_Движение!$B$2:$B$5111,"&lt;="&amp;L$3)-$F1089)))</f>
        <v/>
      </c>
      <c r="M1089" s="54">
        <f>IF(OR($B1089="",M$3&lt;$D1089+Настройки!$B$7),0,MAX(0,$E1089-MAX(0,SUMIFS(Тех_Движение!$G$2:$G$5111,Тех_Движение!$D$2:$D$5111,$C1089,Тех_Движение!$B$2:$B$5111,"&lt;="&amp;M$3)-$F1089)))</f>
        <v/>
      </c>
      <c r="N1089" s="54">
        <f>IF(OR($B1089="",N$3&lt;$D1089+Настройки!$B$7),0,MAX(0,$E1089-MAX(0,SUMIFS(Тех_Движение!$G$2:$G$5111,Тех_Движение!$D$2:$D$5111,$C1089,Тех_Движение!$B$2:$B$5111,"&lt;="&amp;N$3)-$F1089)))</f>
        <v/>
      </c>
      <c r="O1089" s="54">
        <f>IF(OR($B1089="",O$3&lt;$D1089+Настройки!$B$7),0,MAX(0,$E1089-MAX(0,SUMIFS(Тех_Движение!$G$2:$G$5111,Тех_Движение!$D$2:$D$5111,$C1089,Тех_Движение!$B$2:$B$5111,"&lt;="&amp;O$3)-$F1089)))</f>
        <v/>
      </c>
      <c r="P1089" s="54">
        <f>IF(OR($B1089="",P$3&lt;$D1089+Настройки!$B$7),0,MAX(0,$E1089-MAX(0,SUMIFS(Тех_Движение!$G$2:$G$5111,Тех_Движение!$D$2:$D$5111,$C1089,Тех_Движение!$B$2:$B$5111,"&lt;="&amp;P$3)-$F1089)))</f>
        <v/>
      </c>
      <c r="Q1089" s="54">
        <f>IF(OR($B1089="",Q$3&lt;$D1089+Настройки!$B$7),0,MAX(0,$E1089-MAX(0,SUMIFS(Тех_Движение!$G$2:$G$5111,Тех_Движение!$D$2:$D$5111,$C1089,Тех_Движение!$B$2:$B$5111,"&lt;="&amp;Q$3)-$F1089)))</f>
        <v/>
      </c>
      <c r="R1089" s="54">
        <f>IF($B1089="","",SUM($K1089:$Q1089))</f>
        <v/>
      </c>
      <c r="S1089" s="56">
        <f>IF($B1089="","",VLOOKUP($C1089,Настройки!$A$11:$L$17,9,FALSE))</f>
        <v/>
      </c>
      <c r="T1089" s="56">
        <f>IF($B1089="","",$R1089*$S1089)</f>
        <v/>
      </c>
    </row>
    <row r="1090">
      <c r="A1090" s="20">
        <f>Тех_Движение!$A$1087</f>
        <v/>
      </c>
      <c r="B1090" s="20">
        <f>IF(Тех_Движение!$F$1087&gt;0,Тех_Движение!$I$1087,"")</f>
        <v/>
      </c>
      <c r="C1090" s="20">
        <f>IF($B1090="","",Тех_Движение!$D$1087)</f>
        <v/>
      </c>
      <c r="D1090" s="42">
        <f>IF($B1090="","",Тех_Движение!$B$1087)</f>
        <v/>
      </c>
      <c r="E1090" s="54">
        <f>IF($B1090="","",Тех_Движение!$F$1087)</f>
        <v/>
      </c>
      <c r="F1090" s="54">
        <f>IF($B1090="","",SUMIFS($E$5:$E1089,$C$5:$C1089,$C1090))</f>
        <v/>
      </c>
      <c r="G1090" s="54">
        <f>IF($B1090="","",MAX(0,$E1090-MAX(0,SUMIFS(Тех_Движение!$G$2:$G$5111,Тех_Движение!$D$2:$D$5111,$C1090,Тех_Движение!$B$2:$B$5111,"&lt;="&amp;Настройки!$B$5-1)-$F1090)))</f>
        <v/>
      </c>
      <c r="H1090" s="54">
        <f>IF($B1090="","",IF(AND($D1090&gt;=Настройки!$B$5,$D1090&lt;=Настройки!$B$6),$E1090,0))</f>
        <v/>
      </c>
      <c r="I1090" s="54">
        <f>IF($B1090="","",$G1090+$H1090-$J1090)</f>
        <v/>
      </c>
      <c r="J1090" s="54">
        <f>IF($B1090="","",MAX(0,$E1090-MAX(0,SUMIFS(Тех_Движение!$G$2:$G$5111,Тех_Движение!$D$2:$D$5111,$C1090,Тех_Движение!$B$2:$B$5111,"&lt;="&amp;Настройки!$B$6)-$F1090)))</f>
        <v/>
      </c>
      <c r="K1090" s="54">
        <f>IF(OR($B1090="",K$3&lt;$D1090+Настройки!$B$7),0,MAX(0,$E1090-MAX(0,SUMIFS(Тех_Движение!$G$2:$G$5111,Тех_Движение!$D$2:$D$5111,$C1090,Тех_Движение!$B$2:$B$5111,"&lt;="&amp;K$3)-$F1090)))</f>
        <v/>
      </c>
      <c r="L1090" s="54">
        <f>IF(OR($B1090="",L$3&lt;$D1090+Настройки!$B$7),0,MAX(0,$E1090-MAX(0,SUMIFS(Тех_Движение!$G$2:$G$5111,Тех_Движение!$D$2:$D$5111,$C1090,Тех_Движение!$B$2:$B$5111,"&lt;="&amp;L$3)-$F1090)))</f>
        <v/>
      </c>
      <c r="M1090" s="54">
        <f>IF(OR($B1090="",M$3&lt;$D1090+Настройки!$B$7),0,MAX(0,$E1090-MAX(0,SUMIFS(Тех_Движение!$G$2:$G$5111,Тех_Движение!$D$2:$D$5111,$C1090,Тех_Движение!$B$2:$B$5111,"&lt;="&amp;M$3)-$F1090)))</f>
        <v/>
      </c>
      <c r="N1090" s="54">
        <f>IF(OR($B1090="",N$3&lt;$D1090+Настройки!$B$7),0,MAX(0,$E1090-MAX(0,SUMIFS(Тех_Движение!$G$2:$G$5111,Тех_Движение!$D$2:$D$5111,$C1090,Тех_Движение!$B$2:$B$5111,"&lt;="&amp;N$3)-$F1090)))</f>
        <v/>
      </c>
      <c r="O1090" s="54">
        <f>IF(OR($B1090="",O$3&lt;$D1090+Настройки!$B$7),0,MAX(0,$E1090-MAX(0,SUMIFS(Тех_Движение!$G$2:$G$5111,Тех_Движение!$D$2:$D$5111,$C1090,Тех_Движение!$B$2:$B$5111,"&lt;="&amp;O$3)-$F1090)))</f>
        <v/>
      </c>
      <c r="P1090" s="54">
        <f>IF(OR($B1090="",P$3&lt;$D1090+Настройки!$B$7),0,MAX(0,$E1090-MAX(0,SUMIFS(Тех_Движение!$G$2:$G$5111,Тех_Движение!$D$2:$D$5111,$C1090,Тех_Движение!$B$2:$B$5111,"&lt;="&amp;P$3)-$F1090)))</f>
        <v/>
      </c>
      <c r="Q1090" s="54">
        <f>IF(OR($B1090="",Q$3&lt;$D1090+Настройки!$B$7),0,MAX(0,$E1090-MAX(0,SUMIFS(Тех_Движение!$G$2:$G$5111,Тех_Движение!$D$2:$D$5111,$C1090,Тех_Движение!$B$2:$B$5111,"&lt;="&amp;Q$3)-$F1090)))</f>
        <v/>
      </c>
      <c r="R1090" s="54">
        <f>IF($B1090="","",SUM($K1090:$Q1090))</f>
        <v/>
      </c>
      <c r="S1090" s="56">
        <f>IF($B1090="","",VLOOKUP($C1090,Настройки!$A$11:$L$17,9,FALSE))</f>
        <v/>
      </c>
      <c r="T1090" s="56">
        <f>IF($B1090="","",$R1090*$S1090)</f>
        <v/>
      </c>
    </row>
    <row r="1091">
      <c r="A1091" s="20">
        <f>Тех_Движение!$A$1088</f>
        <v/>
      </c>
      <c r="B1091" s="20">
        <f>IF(Тех_Движение!$F$1088&gt;0,Тех_Движение!$I$1088,"")</f>
        <v/>
      </c>
      <c r="C1091" s="20">
        <f>IF($B1091="","",Тех_Движение!$D$1088)</f>
        <v/>
      </c>
      <c r="D1091" s="42">
        <f>IF($B1091="","",Тех_Движение!$B$1088)</f>
        <v/>
      </c>
      <c r="E1091" s="54">
        <f>IF($B1091="","",Тех_Движение!$F$1088)</f>
        <v/>
      </c>
      <c r="F1091" s="54">
        <f>IF($B1091="","",SUMIFS($E$5:$E1090,$C$5:$C1090,$C1091))</f>
        <v/>
      </c>
      <c r="G1091" s="54">
        <f>IF($B1091="","",MAX(0,$E1091-MAX(0,SUMIFS(Тех_Движение!$G$2:$G$5111,Тех_Движение!$D$2:$D$5111,$C1091,Тех_Движение!$B$2:$B$5111,"&lt;="&amp;Настройки!$B$5-1)-$F1091)))</f>
        <v/>
      </c>
      <c r="H1091" s="54">
        <f>IF($B1091="","",IF(AND($D1091&gt;=Настройки!$B$5,$D1091&lt;=Настройки!$B$6),$E1091,0))</f>
        <v/>
      </c>
      <c r="I1091" s="54">
        <f>IF($B1091="","",$G1091+$H1091-$J1091)</f>
        <v/>
      </c>
      <c r="J1091" s="54">
        <f>IF($B1091="","",MAX(0,$E1091-MAX(0,SUMIFS(Тех_Движение!$G$2:$G$5111,Тех_Движение!$D$2:$D$5111,$C1091,Тех_Движение!$B$2:$B$5111,"&lt;="&amp;Настройки!$B$6)-$F1091)))</f>
        <v/>
      </c>
      <c r="K1091" s="54">
        <f>IF(OR($B1091="",K$3&lt;$D1091+Настройки!$B$7),0,MAX(0,$E1091-MAX(0,SUMIFS(Тех_Движение!$G$2:$G$5111,Тех_Движение!$D$2:$D$5111,$C1091,Тех_Движение!$B$2:$B$5111,"&lt;="&amp;K$3)-$F1091)))</f>
        <v/>
      </c>
      <c r="L1091" s="54">
        <f>IF(OR($B1091="",L$3&lt;$D1091+Настройки!$B$7),0,MAX(0,$E1091-MAX(0,SUMIFS(Тех_Движение!$G$2:$G$5111,Тех_Движение!$D$2:$D$5111,$C1091,Тех_Движение!$B$2:$B$5111,"&lt;="&amp;L$3)-$F1091)))</f>
        <v/>
      </c>
      <c r="M1091" s="54">
        <f>IF(OR($B1091="",M$3&lt;$D1091+Настройки!$B$7),0,MAX(0,$E1091-MAX(0,SUMIFS(Тех_Движение!$G$2:$G$5111,Тех_Движение!$D$2:$D$5111,$C1091,Тех_Движение!$B$2:$B$5111,"&lt;="&amp;M$3)-$F1091)))</f>
        <v/>
      </c>
      <c r="N1091" s="54">
        <f>IF(OR($B1091="",N$3&lt;$D1091+Настройки!$B$7),0,MAX(0,$E1091-MAX(0,SUMIFS(Тех_Движение!$G$2:$G$5111,Тех_Движение!$D$2:$D$5111,$C1091,Тех_Движение!$B$2:$B$5111,"&lt;="&amp;N$3)-$F1091)))</f>
        <v/>
      </c>
      <c r="O1091" s="54">
        <f>IF(OR($B1091="",O$3&lt;$D1091+Настройки!$B$7),0,MAX(0,$E1091-MAX(0,SUMIFS(Тех_Движение!$G$2:$G$5111,Тех_Движение!$D$2:$D$5111,$C1091,Тех_Движение!$B$2:$B$5111,"&lt;="&amp;O$3)-$F1091)))</f>
        <v/>
      </c>
      <c r="P1091" s="54">
        <f>IF(OR($B1091="",P$3&lt;$D1091+Настройки!$B$7),0,MAX(0,$E1091-MAX(0,SUMIFS(Тех_Движение!$G$2:$G$5111,Тех_Движение!$D$2:$D$5111,$C1091,Тех_Движение!$B$2:$B$5111,"&lt;="&amp;P$3)-$F1091)))</f>
        <v/>
      </c>
      <c r="Q1091" s="54">
        <f>IF(OR($B1091="",Q$3&lt;$D1091+Настройки!$B$7),0,MAX(0,$E1091-MAX(0,SUMIFS(Тех_Движение!$G$2:$G$5111,Тех_Движение!$D$2:$D$5111,$C1091,Тех_Движение!$B$2:$B$5111,"&lt;="&amp;Q$3)-$F1091)))</f>
        <v/>
      </c>
      <c r="R1091" s="54">
        <f>IF($B1091="","",SUM($K1091:$Q1091))</f>
        <v/>
      </c>
      <c r="S1091" s="56">
        <f>IF($B1091="","",VLOOKUP($C1091,Настройки!$A$11:$L$17,9,FALSE))</f>
        <v/>
      </c>
      <c r="T1091" s="56">
        <f>IF($B1091="","",$R1091*$S1091)</f>
        <v/>
      </c>
    </row>
    <row r="1092">
      <c r="A1092" s="20">
        <f>Тех_Движение!$A$1089</f>
        <v/>
      </c>
      <c r="B1092" s="20">
        <f>IF(Тех_Движение!$F$1089&gt;0,Тех_Движение!$I$1089,"")</f>
        <v/>
      </c>
      <c r="C1092" s="20">
        <f>IF($B1092="","",Тех_Движение!$D$1089)</f>
        <v/>
      </c>
      <c r="D1092" s="42">
        <f>IF($B1092="","",Тех_Движение!$B$1089)</f>
        <v/>
      </c>
      <c r="E1092" s="54">
        <f>IF($B1092="","",Тех_Движение!$F$1089)</f>
        <v/>
      </c>
      <c r="F1092" s="54">
        <f>IF($B1092="","",SUMIFS($E$5:$E1091,$C$5:$C1091,$C1092))</f>
        <v/>
      </c>
      <c r="G1092" s="54">
        <f>IF($B1092="","",MAX(0,$E1092-MAX(0,SUMIFS(Тех_Движение!$G$2:$G$5111,Тех_Движение!$D$2:$D$5111,$C1092,Тех_Движение!$B$2:$B$5111,"&lt;="&amp;Настройки!$B$5-1)-$F1092)))</f>
        <v/>
      </c>
      <c r="H1092" s="54">
        <f>IF($B1092="","",IF(AND($D1092&gt;=Настройки!$B$5,$D1092&lt;=Настройки!$B$6),$E1092,0))</f>
        <v/>
      </c>
      <c r="I1092" s="54">
        <f>IF($B1092="","",$G1092+$H1092-$J1092)</f>
        <v/>
      </c>
      <c r="J1092" s="54">
        <f>IF($B1092="","",MAX(0,$E1092-MAX(0,SUMIFS(Тех_Движение!$G$2:$G$5111,Тех_Движение!$D$2:$D$5111,$C1092,Тех_Движение!$B$2:$B$5111,"&lt;="&amp;Настройки!$B$6)-$F1092)))</f>
        <v/>
      </c>
      <c r="K1092" s="54">
        <f>IF(OR($B1092="",K$3&lt;$D1092+Настройки!$B$7),0,MAX(0,$E1092-MAX(0,SUMIFS(Тех_Движение!$G$2:$G$5111,Тех_Движение!$D$2:$D$5111,$C1092,Тех_Движение!$B$2:$B$5111,"&lt;="&amp;K$3)-$F1092)))</f>
        <v/>
      </c>
      <c r="L1092" s="54">
        <f>IF(OR($B1092="",L$3&lt;$D1092+Настройки!$B$7),0,MAX(0,$E1092-MAX(0,SUMIFS(Тех_Движение!$G$2:$G$5111,Тех_Движение!$D$2:$D$5111,$C1092,Тех_Движение!$B$2:$B$5111,"&lt;="&amp;L$3)-$F1092)))</f>
        <v/>
      </c>
      <c r="M1092" s="54">
        <f>IF(OR($B1092="",M$3&lt;$D1092+Настройки!$B$7),0,MAX(0,$E1092-MAX(0,SUMIFS(Тех_Движение!$G$2:$G$5111,Тех_Движение!$D$2:$D$5111,$C1092,Тех_Движение!$B$2:$B$5111,"&lt;="&amp;M$3)-$F1092)))</f>
        <v/>
      </c>
      <c r="N1092" s="54">
        <f>IF(OR($B1092="",N$3&lt;$D1092+Настройки!$B$7),0,MAX(0,$E1092-MAX(0,SUMIFS(Тех_Движение!$G$2:$G$5111,Тех_Движение!$D$2:$D$5111,$C1092,Тех_Движение!$B$2:$B$5111,"&lt;="&amp;N$3)-$F1092)))</f>
        <v/>
      </c>
      <c r="O1092" s="54">
        <f>IF(OR($B1092="",O$3&lt;$D1092+Настройки!$B$7),0,MAX(0,$E1092-MAX(0,SUMIFS(Тех_Движение!$G$2:$G$5111,Тех_Движение!$D$2:$D$5111,$C1092,Тех_Движение!$B$2:$B$5111,"&lt;="&amp;O$3)-$F1092)))</f>
        <v/>
      </c>
      <c r="P1092" s="54">
        <f>IF(OR($B1092="",P$3&lt;$D1092+Настройки!$B$7),0,MAX(0,$E1092-MAX(0,SUMIFS(Тех_Движение!$G$2:$G$5111,Тех_Движение!$D$2:$D$5111,$C1092,Тех_Движение!$B$2:$B$5111,"&lt;="&amp;P$3)-$F1092)))</f>
        <v/>
      </c>
      <c r="Q1092" s="54">
        <f>IF(OR($B1092="",Q$3&lt;$D1092+Настройки!$B$7),0,MAX(0,$E1092-MAX(0,SUMIFS(Тех_Движение!$G$2:$G$5111,Тех_Движение!$D$2:$D$5111,$C1092,Тех_Движение!$B$2:$B$5111,"&lt;="&amp;Q$3)-$F1092)))</f>
        <v/>
      </c>
      <c r="R1092" s="54">
        <f>IF($B1092="","",SUM($K1092:$Q1092))</f>
        <v/>
      </c>
      <c r="S1092" s="56">
        <f>IF($B1092="","",VLOOKUP($C1092,Настройки!$A$11:$L$17,9,FALSE))</f>
        <v/>
      </c>
      <c r="T1092" s="56">
        <f>IF($B1092="","",$R1092*$S1092)</f>
        <v/>
      </c>
    </row>
    <row r="1093">
      <c r="A1093" s="20">
        <f>Тех_Движение!$A$1090</f>
        <v/>
      </c>
      <c r="B1093" s="20">
        <f>IF(Тех_Движение!$F$1090&gt;0,Тех_Движение!$I$1090,"")</f>
        <v/>
      </c>
      <c r="C1093" s="20">
        <f>IF($B1093="","",Тех_Движение!$D$1090)</f>
        <v/>
      </c>
      <c r="D1093" s="42">
        <f>IF($B1093="","",Тех_Движение!$B$1090)</f>
        <v/>
      </c>
      <c r="E1093" s="54">
        <f>IF($B1093="","",Тех_Движение!$F$1090)</f>
        <v/>
      </c>
      <c r="F1093" s="54">
        <f>IF($B1093="","",SUMIFS($E$5:$E1092,$C$5:$C1092,$C1093))</f>
        <v/>
      </c>
      <c r="G1093" s="54">
        <f>IF($B1093="","",MAX(0,$E1093-MAX(0,SUMIFS(Тех_Движение!$G$2:$G$5111,Тех_Движение!$D$2:$D$5111,$C1093,Тех_Движение!$B$2:$B$5111,"&lt;="&amp;Настройки!$B$5-1)-$F1093)))</f>
        <v/>
      </c>
      <c r="H1093" s="54">
        <f>IF($B1093="","",IF(AND($D1093&gt;=Настройки!$B$5,$D1093&lt;=Настройки!$B$6),$E1093,0))</f>
        <v/>
      </c>
      <c r="I1093" s="54">
        <f>IF($B1093="","",$G1093+$H1093-$J1093)</f>
        <v/>
      </c>
      <c r="J1093" s="54">
        <f>IF($B1093="","",MAX(0,$E1093-MAX(0,SUMIFS(Тех_Движение!$G$2:$G$5111,Тех_Движение!$D$2:$D$5111,$C1093,Тех_Движение!$B$2:$B$5111,"&lt;="&amp;Настройки!$B$6)-$F1093)))</f>
        <v/>
      </c>
      <c r="K1093" s="54">
        <f>IF(OR($B1093="",K$3&lt;$D1093+Настройки!$B$7),0,MAX(0,$E1093-MAX(0,SUMIFS(Тех_Движение!$G$2:$G$5111,Тех_Движение!$D$2:$D$5111,$C1093,Тех_Движение!$B$2:$B$5111,"&lt;="&amp;K$3)-$F1093)))</f>
        <v/>
      </c>
      <c r="L1093" s="54">
        <f>IF(OR($B1093="",L$3&lt;$D1093+Настройки!$B$7),0,MAX(0,$E1093-MAX(0,SUMIFS(Тех_Движение!$G$2:$G$5111,Тех_Движение!$D$2:$D$5111,$C1093,Тех_Движение!$B$2:$B$5111,"&lt;="&amp;L$3)-$F1093)))</f>
        <v/>
      </c>
      <c r="M1093" s="54">
        <f>IF(OR($B1093="",M$3&lt;$D1093+Настройки!$B$7),0,MAX(0,$E1093-MAX(0,SUMIFS(Тех_Движение!$G$2:$G$5111,Тех_Движение!$D$2:$D$5111,$C1093,Тех_Движение!$B$2:$B$5111,"&lt;="&amp;M$3)-$F1093)))</f>
        <v/>
      </c>
      <c r="N1093" s="54">
        <f>IF(OR($B1093="",N$3&lt;$D1093+Настройки!$B$7),0,MAX(0,$E1093-MAX(0,SUMIFS(Тех_Движение!$G$2:$G$5111,Тех_Движение!$D$2:$D$5111,$C1093,Тех_Движение!$B$2:$B$5111,"&lt;="&amp;N$3)-$F1093)))</f>
        <v/>
      </c>
      <c r="O1093" s="54">
        <f>IF(OR($B1093="",O$3&lt;$D1093+Настройки!$B$7),0,MAX(0,$E1093-MAX(0,SUMIFS(Тех_Движение!$G$2:$G$5111,Тех_Движение!$D$2:$D$5111,$C1093,Тех_Движение!$B$2:$B$5111,"&lt;="&amp;O$3)-$F1093)))</f>
        <v/>
      </c>
      <c r="P1093" s="54">
        <f>IF(OR($B1093="",P$3&lt;$D1093+Настройки!$B$7),0,MAX(0,$E1093-MAX(0,SUMIFS(Тех_Движение!$G$2:$G$5111,Тех_Движение!$D$2:$D$5111,$C1093,Тех_Движение!$B$2:$B$5111,"&lt;="&amp;P$3)-$F1093)))</f>
        <v/>
      </c>
      <c r="Q1093" s="54">
        <f>IF(OR($B1093="",Q$3&lt;$D1093+Настройки!$B$7),0,MAX(0,$E1093-MAX(0,SUMIFS(Тех_Движение!$G$2:$G$5111,Тех_Движение!$D$2:$D$5111,$C1093,Тех_Движение!$B$2:$B$5111,"&lt;="&amp;Q$3)-$F1093)))</f>
        <v/>
      </c>
      <c r="R1093" s="54">
        <f>IF($B1093="","",SUM($K1093:$Q1093))</f>
        <v/>
      </c>
      <c r="S1093" s="56">
        <f>IF($B1093="","",VLOOKUP($C1093,Настройки!$A$11:$L$17,9,FALSE))</f>
        <v/>
      </c>
      <c r="T1093" s="56">
        <f>IF($B1093="","",$R1093*$S1093)</f>
        <v/>
      </c>
    </row>
    <row r="1094">
      <c r="A1094" s="20">
        <f>Тех_Движение!$A$1091</f>
        <v/>
      </c>
      <c r="B1094" s="20">
        <f>IF(Тех_Движение!$F$1091&gt;0,Тех_Движение!$I$1091,"")</f>
        <v/>
      </c>
      <c r="C1094" s="20">
        <f>IF($B1094="","",Тех_Движение!$D$1091)</f>
        <v/>
      </c>
      <c r="D1094" s="42">
        <f>IF($B1094="","",Тех_Движение!$B$1091)</f>
        <v/>
      </c>
      <c r="E1094" s="54">
        <f>IF($B1094="","",Тех_Движение!$F$1091)</f>
        <v/>
      </c>
      <c r="F1094" s="54">
        <f>IF($B1094="","",SUMIFS($E$5:$E1093,$C$5:$C1093,$C1094))</f>
        <v/>
      </c>
      <c r="G1094" s="54">
        <f>IF($B1094="","",MAX(0,$E1094-MAX(0,SUMIFS(Тех_Движение!$G$2:$G$5111,Тех_Движение!$D$2:$D$5111,$C1094,Тех_Движение!$B$2:$B$5111,"&lt;="&amp;Настройки!$B$5-1)-$F1094)))</f>
        <v/>
      </c>
      <c r="H1094" s="54">
        <f>IF($B1094="","",IF(AND($D1094&gt;=Настройки!$B$5,$D1094&lt;=Настройки!$B$6),$E1094,0))</f>
        <v/>
      </c>
      <c r="I1094" s="54">
        <f>IF($B1094="","",$G1094+$H1094-$J1094)</f>
        <v/>
      </c>
      <c r="J1094" s="54">
        <f>IF($B1094="","",MAX(0,$E1094-MAX(0,SUMIFS(Тех_Движение!$G$2:$G$5111,Тех_Движение!$D$2:$D$5111,$C1094,Тех_Движение!$B$2:$B$5111,"&lt;="&amp;Настройки!$B$6)-$F1094)))</f>
        <v/>
      </c>
      <c r="K1094" s="54">
        <f>IF(OR($B1094="",K$3&lt;$D1094+Настройки!$B$7),0,MAX(0,$E1094-MAX(0,SUMIFS(Тех_Движение!$G$2:$G$5111,Тех_Движение!$D$2:$D$5111,$C1094,Тех_Движение!$B$2:$B$5111,"&lt;="&amp;K$3)-$F1094)))</f>
        <v/>
      </c>
      <c r="L1094" s="54">
        <f>IF(OR($B1094="",L$3&lt;$D1094+Настройки!$B$7),0,MAX(0,$E1094-MAX(0,SUMIFS(Тех_Движение!$G$2:$G$5111,Тех_Движение!$D$2:$D$5111,$C1094,Тех_Движение!$B$2:$B$5111,"&lt;="&amp;L$3)-$F1094)))</f>
        <v/>
      </c>
      <c r="M1094" s="54">
        <f>IF(OR($B1094="",M$3&lt;$D1094+Настройки!$B$7),0,MAX(0,$E1094-MAX(0,SUMIFS(Тех_Движение!$G$2:$G$5111,Тех_Движение!$D$2:$D$5111,$C1094,Тех_Движение!$B$2:$B$5111,"&lt;="&amp;M$3)-$F1094)))</f>
        <v/>
      </c>
      <c r="N1094" s="54">
        <f>IF(OR($B1094="",N$3&lt;$D1094+Настройки!$B$7),0,MAX(0,$E1094-MAX(0,SUMIFS(Тех_Движение!$G$2:$G$5111,Тех_Движение!$D$2:$D$5111,$C1094,Тех_Движение!$B$2:$B$5111,"&lt;="&amp;N$3)-$F1094)))</f>
        <v/>
      </c>
      <c r="O1094" s="54">
        <f>IF(OR($B1094="",O$3&lt;$D1094+Настройки!$B$7),0,MAX(0,$E1094-MAX(0,SUMIFS(Тех_Движение!$G$2:$G$5111,Тех_Движение!$D$2:$D$5111,$C1094,Тех_Движение!$B$2:$B$5111,"&lt;="&amp;O$3)-$F1094)))</f>
        <v/>
      </c>
      <c r="P1094" s="54">
        <f>IF(OR($B1094="",P$3&lt;$D1094+Настройки!$B$7),0,MAX(0,$E1094-MAX(0,SUMIFS(Тех_Движение!$G$2:$G$5111,Тех_Движение!$D$2:$D$5111,$C1094,Тех_Движение!$B$2:$B$5111,"&lt;="&amp;P$3)-$F1094)))</f>
        <v/>
      </c>
      <c r="Q1094" s="54">
        <f>IF(OR($B1094="",Q$3&lt;$D1094+Настройки!$B$7),0,MAX(0,$E1094-MAX(0,SUMIFS(Тех_Движение!$G$2:$G$5111,Тех_Движение!$D$2:$D$5111,$C1094,Тех_Движение!$B$2:$B$5111,"&lt;="&amp;Q$3)-$F1094)))</f>
        <v/>
      </c>
      <c r="R1094" s="54">
        <f>IF($B1094="","",SUM($K1094:$Q1094))</f>
        <v/>
      </c>
      <c r="S1094" s="56">
        <f>IF($B1094="","",VLOOKUP($C1094,Настройки!$A$11:$L$17,9,FALSE))</f>
        <v/>
      </c>
      <c r="T1094" s="56">
        <f>IF($B1094="","",$R1094*$S1094)</f>
        <v/>
      </c>
    </row>
    <row r="1095">
      <c r="A1095" s="20">
        <f>Тех_Движение!$A$1092</f>
        <v/>
      </c>
      <c r="B1095" s="20">
        <f>IF(Тех_Движение!$F$1092&gt;0,Тех_Движение!$I$1092,"")</f>
        <v/>
      </c>
      <c r="C1095" s="20">
        <f>IF($B1095="","",Тех_Движение!$D$1092)</f>
        <v/>
      </c>
      <c r="D1095" s="42">
        <f>IF($B1095="","",Тех_Движение!$B$1092)</f>
        <v/>
      </c>
      <c r="E1095" s="54">
        <f>IF($B1095="","",Тех_Движение!$F$1092)</f>
        <v/>
      </c>
      <c r="F1095" s="54">
        <f>IF($B1095="","",SUMIFS($E$5:$E1094,$C$5:$C1094,$C1095))</f>
        <v/>
      </c>
      <c r="G1095" s="54">
        <f>IF($B1095="","",MAX(0,$E1095-MAX(0,SUMIFS(Тех_Движение!$G$2:$G$5111,Тех_Движение!$D$2:$D$5111,$C1095,Тех_Движение!$B$2:$B$5111,"&lt;="&amp;Настройки!$B$5-1)-$F1095)))</f>
        <v/>
      </c>
      <c r="H1095" s="54">
        <f>IF($B1095="","",IF(AND($D1095&gt;=Настройки!$B$5,$D1095&lt;=Настройки!$B$6),$E1095,0))</f>
        <v/>
      </c>
      <c r="I1095" s="54">
        <f>IF($B1095="","",$G1095+$H1095-$J1095)</f>
        <v/>
      </c>
      <c r="J1095" s="54">
        <f>IF($B1095="","",MAX(0,$E1095-MAX(0,SUMIFS(Тех_Движение!$G$2:$G$5111,Тех_Движение!$D$2:$D$5111,$C1095,Тех_Движение!$B$2:$B$5111,"&lt;="&amp;Настройки!$B$6)-$F1095)))</f>
        <v/>
      </c>
      <c r="K1095" s="54">
        <f>IF(OR($B1095="",K$3&lt;$D1095+Настройки!$B$7),0,MAX(0,$E1095-MAX(0,SUMIFS(Тех_Движение!$G$2:$G$5111,Тех_Движение!$D$2:$D$5111,$C1095,Тех_Движение!$B$2:$B$5111,"&lt;="&amp;K$3)-$F1095)))</f>
        <v/>
      </c>
      <c r="L1095" s="54">
        <f>IF(OR($B1095="",L$3&lt;$D1095+Настройки!$B$7),0,MAX(0,$E1095-MAX(0,SUMIFS(Тех_Движение!$G$2:$G$5111,Тех_Движение!$D$2:$D$5111,$C1095,Тех_Движение!$B$2:$B$5111,"&lt;="&amp;L$3)-$F1095)))</f>
        <v/>
      </c>
      <c r="M1095" s="54">
        <f>IF(OR($B1095="",M$3&lt;$D1095+Настройки!$B$7),0,MAX(0,$E1095-MAX(0,SUMIFS(Тех_Движение!$G$2:$G$5111,Тех_Движение!$D$2:$D$5111,$C1095,Тех_Движение!$B$2:$B$5111,"&lt;="&amp;M$3)-$F1095)))</f>
        <v/>
      </c>
      <c r="N1095" s="54">
        <f>IF(OR($B1095="",N$3&lt;$D1095+Настройки!$B$7),0,MAX(0,$E1095-MAX(0,SUMIFS(Тех_Движение!$G$2:$G$5111,Тех_Движение!$D$2:$D$5111,$C1095,Тех_Движение!$B$2:$B$5111,"&lt;="&amp;N$3)-$F1095)))</f>
        <v/>
      </c>
      <c r="O1095" s="54">
        <f>IF(OR($B1095="",O$3&lt;$D1095+Настройки!$B$7),0,MAX(0,$E1095-MAX(0,SUMIFS(Тех_Движение!$G$2:$G$5111,Тех_Движение!$D$2:$D$5111,$C1095,Тех_Движение!$B$2:$B$5111,"&lt;="&amp;O$3)-$F1095)))</f>
        <v/>
      </c>
      <c r="P1095" s="54">
        <f>IF(OR($B1095="",P$3&lt;$D1095+Настройки!$B$7),0,MAX(0,$E1095-MAX(0,SUMIFS(Тех_Движение!$G$2:$G$5111,Тех_Движение!$D$2:$D$5111,$C1095,Тех_Движение!$B$2:$B$5111,"&lt;="&amp;P$3)-$F1095)))</f>
        <v/>
      </c>
      <c r="Q1095" s="54">
        <f>IF(OR($B1095="",Q$3&lt;$D1095+Настройки!$B$7),0,MAX(0,$E1095-MAX(0,SUMIFS(Тех_Движение!$G$2:$G$5111,Тех_Движение!$D$2:$D$5111,$C1095,Тех_Движение!$B$2:$B$5111,"&lt;="&amp;Q$3)-$F1095)))</f>
        <v/>
      </c>
      <c r="R1095" s="54">
        <f>IF($B1095="","",SUM($K1095:$Q1095))</f>
        <v/>
      </c>
      <c r="S1095" s="56">
        <f>IF($B1095="","",VLOOKUP($C1095,Настройки!$A$11:$L$17,9,FALSE))</f>
        <v/>
      </c>
      <c r="T1095" s="56">
        <f>IF($B1095="","",$R1095*$S1095)</f>
        <v/>
      </c>
    </row>
    <row r="1096">
      <c r="A1096" s="20">
        <f>Тех_Движение!$A$1093</f>
        <v/>
      </c>
      <c r="B1096" s="20">
        <f>IF(Тех_Движение!$F$1093&gt;0,Тех_Движение!$I$1093,"")</f>
        <v/>
      </c>
      <c r="C1096" s="20">
        <f>IF($B1096="","",Тех_Движение!$D$1093)</f>
        <v/>
      </c>
      <c r="D1096" s="42">
        <f>IF($B1096="","",Тех_Движение!$B$1093)</f>
        <v/>
      </c>
      <c r="E1096" s="54">
        <f>IF($B1096="","",Тех_Движение!$F$1093)</f>
        <v/>
      </c>
      <c r="F1096" s="54">
        <f>IF($B1096="","",SUMIFS($E$5:$E1095,$C$5:$C1095,$C1096))</f>
        <v/>
      </c>
      <c r="G1096" s="54">
        <f>IF($B1096="","",MAX(0,$E1096-MAX(0,SUMIFS(Тех_Движение!$G$2:$G$5111,Тех_Движение!$D$2:$D$5111,$C1096,Тех_Движение!$B$2:$B$5111,"&lt;="&amp;Настройки!$B$5-1)-$F1096)))</f>
        <v/>
      </c>
      <c r="H1096" s="54">
        <f>IF($B1096="","",IF(AND($D1096&gt;=Настройки!$B$5,$D1096&lt;=Настройки!$B$6),$E1096,0))</f>
        <v/>
      </c>
      <c r="I1096" s="54">
        <f>IF($B1096="","",$G1096+$H1096-$J1096)</f>
        <v/>
      </c>
      <c r="J1096" s="54">
        <f>IF($B1096="","",MAX(0,$E1096-MAX(0,SUMIFS(Тех_Движение!$G$2:$G$5111,Тех_Движение!$D$2:$D$5111,$C1096,Тех_Движение!$B$2:$B$5111,"&lt;="&amp;Настройки!$B$6)-$F1096)))</f>
        <v/>
      </c>
      <c r="K1096" s="54">
        <f>IF(OR($B1096="",K$3&lt;$D1096+Настройки!$B$7),0,MAX(0,$E1096-MAX(0,SUMIFS(Тех_Движение!$G$2:$G$5111,Тех_Движение!$D$2:$D$5111,$C1096,Тех_Движение!$B$2:$B$5111,"&lt;="&amp;K$3)-$F1096)))</f>
        <v/>
      </c>
      <c r="L1096" s="54">
        <f>IF(OR($B1096="",L$3&lt;$D1096+Настройки!$B$7),0,MAX(0,$E1096-MAX(0,SUMIFS(Тех_Движение!$G$2:$G$5111,Тех_Движение!$D$2:$D$5111,$C1096,Тех_Движение!$B$2:$B$5111,"&lt;="&amp;L$3)-$F1096)))</f>
        <v/>
      </c>
      <c r="M1096" s="54">
        <f>IF(OR($B1096="",M$3&lt;$D1096+Настройки!$B$7),0,MAX(0,$E1096-MAX(0,SUMIFS(Тех_Движение!$G$2:$G$5111,Тех_Движение!$D$2:$D$5111,$C1096,Тех_Движение!$B$2:$B$5111,"&lt;="&amp;M$3)-$F1096)))</f>
        <v/>
      </c>
      <c r="N1096" s="54">
        <f>IF(OR($B1096="",N$3&lt;$D1096+Настройки!$B$7),0,MAX(0,$E1096-MAX(0,SUMIFS(Тех_Движение!$G$2:$G$5111,Тех_Движение!$D$2:$D$5111,$C1096,Тех_Движение!$B$2:$B$5111,"&lt;="&amp;N$3)-$F1096)))</f>
        <v/>
      </c>
      <c r="O1096" s="54">
        <f>IF(OR($B1096="",O$3&lt;$D1096+Настройки!$B$7),0,MAX(0,$E1096-MAX(0,SUMIFS(Тех_Движение!$G$2:$G$5111,Тех_Движение!$D$2:$D$5111,$C1096,Тех_Движение!$B$2:$B$5111,"&lt;="&amp;O$3)-$F1096)))</f>
        <v/>
      </c>
      <c r="P1096" s="54">
        <f>IF(OR($B1096="",P$3&lt;$D1096+Настройки!$B$7),0,MAX(0,$E1096-MAX(0,SUMIFS(Тех_Движение!$G$2:$G$5111,Тех_Движение!$D$2:$D$5111,$C1096,Тех_Движение!$B$2:$B$5111,"&lt;="&amp;P$3)-$F1096)))</f>
        <v/>
      </c>
      <c r="Q1096" s="54">
        <f>IF(OR($B1096="",Q$3&lt;$D1096+Настройки!$B$7),0,MAX(0,$E1096-MAX(0,SUMIFS(Тех_Движение!$G$2:$G$5111,Тех_Движение!$D$2:$D$5111,$C1096,Тех_Движение!$B$2:$B$5111,"&lt;="&amp;Q$3)-$F1096)))</f>
        <v/>
      </c>
      <c r="R1096" s="54">
        <f>IF($B1096="","",SUM($K1096:$Q1096))</f>
        <v/>
      </c>
      <c r="S1096" s="56">
        <f>IF($B1096="","",VLOOKUP($C1096,Настройки!$A$11:$L$17,9,FALSE))</f>
        <v/>
      </c>
      <c r="T1096" s="56">
        <f>IF($B1096="","",$R1096*$S1096)</f>
        <v/>
      </c>
    </row>
    <row r="1097">
      <c r="A1097" s="20">
        <f>Тех_Движение!$A$1094</f>
        <v/>
      </c>
      <c r="B1097" s="20">
        <f>IF(Тех_Движение!$F$1094&gt;0,Тех_Движение!$I$1094,"")</f>
        <v/>
      </c>
      <c r="C1097" s="20">
        <f>IF($B1097="","",Тех_Движение!$D$1094)</f>
        <v/>
      </c>
      <c r="D1097" s="42">
        <f>IF($B1097="","",Тех_Движение!$B$1094)</f>
        <v/>
      </c>
      <c r="E1097" s="54">
        <f>IF($B1097="","",Тех_Движение!$F$1094)</f>
        <v/>
      </c>
      <c r="F1097" s="54">
        <f>IF($B1097="","",SUMIFS($E$5:$E1096,$C$5:$C1096,$C1097))</f>
        <v/>
      </c>
      <c r="G1097" s="54">
        <f>IF($B1097="","",MAX(0,$E1097-MAX(0,SUMIFS(Тех_Движение!$G$2:$G$5111,Тех_Движение!$D$2:$D$5111,$C1097,Тех_Движение!$B$2:$B$5111,"&lt;="&amp;Настройки!$B$5-1)-$F1097)))</f>
        <v/>
      </c>
      <c r="H1097" s="54">
        <f>IF($B1097="","",IF(AND($D1097&gt;=Настройки!$B$5,$D1097&lt;=Настройки!$B$6),$E1097,0))</f>
        <v/>
      </c>
      <c r="I1097" s="54">
        <f>IF($B1097="","",$G1097+$H1097-$J1097)</f>
        <v/>
      </c>
      <c r="J1097" s="54">
        <f>IF($B1097="","",MAX(0,$E1097-MAX(0,SUMIFS(Тех_Движение!$G$2:$G$5111,Тех_Движение!$D$2:$D$5111,$C1097,Тех_Движение!$B$2:$B$5111,"&lt;="&amp;Настройки!$B$6)-$F1097)))</f>
        <v/>
      </c>
      <c r="K1097" s="54">
        <f>IF(OR($B1097="",K$3&lt;$D1097+Настройки!$B$7),0,MAX(0,$E1097-MAX(0,SUMIFS(Тех_Движение!$G$2:$G$5111,Тех_Движение!$D$2:$D$5111,$C1097,Тех_Движение!$B$2:$B$5111,"&lt;="&amp;K$3)-$F1097)))</f>
        <v/>
      </c>
      <c r="L1097" s="54">
        <f>IF(OR($B1097="",L$3&lt;$D1097+Настройки!$B$7),0,MAX(0,$E1097-MAX(0,SUMIFS(Тех_Движение!$G$2:$G$5111,Тех_Движение!$D$2:$D$5111,$C1097,Тех_Движение!$B$2:$B$5111,"&lt;="&amp;L$3)-$F1097)))</f>
        <v/>
      </c>
      <c r="M1097" s="54">
        <f>IF(OR($B1097="",M$3&lt;$D1097+Настройки!$B$7),0,MAX(0,$E1097-MAX(0,SUMIFS(Тех_Движение!$G$2:$G$5111,Тех_Движение!$D$2:$D$5111,$C1097,Тех_Движение!$B$2:$B$5111,"&lt;="&amp;M$3)-$F1097)))</f>
        <v/>
      </c>
      <c r="N1097" s="54">
        <f>IF(OR($B1097="",N$3&lt;$D1097+Настройки!$B$7),0,MAX(0,$E1097-MAX(0,SUMIFS(Тех_Движение!$G$2:$G$5111,Тех_Движение!$D$2:$D$5111,$C1097,Тех_Движение!$B$2:$B$5111,"&lt;="&amp;N$3)-$F1097)))</f>
        <v/>
      </c>
      <c r="O1097" s="54">
        <f>IF(OR($B1097="",O$3&lt;$D1097+Настройки!$B$7),0,MAX(0,$E1097-MAX(0,SUMIFS(Тех_Движение!$G$2:$G$5111,Тех_Движение!$D$2:$D$5111,$C1097,Тех_Движение!$B$2:$B$5111,"&lt;="&amp;O$3)-$F1097)))</f>
        <v/>
      </c>
      <c r="P1097" s="54">
        <f>IF(OR($B1097="",P$3&lt;$D1097+Настройки!$B$7),0,MAX(0,$E1097-MAX(0,SUMIFS(Тех_Движение!$G$2:$G$5111,Тех_Движение!$D$2:$D$5111,$C1097,Тех_Движение!$B$2:$B$5111,"&lt;="&amp;P$3)-$F1097)))</f>
        <v/>
      </c>
      <c r="Q1097" s="54">
        <f>IF(OR($B1097="",Q$3&lt;$D1097+Настройки!$B$7),0,MAX(0,$E1097-MAX(0,SUMIFS(Тех_Движение!$G$2:$G$5111,Тех_Движение!$D$2:$D$5111,$C1097,Тех_Движение!$B$2:$B$5111,"&lt;="&amp;Q$3)-$F1097)))</f>
        <v/>
      </c>
      <c r="R1097" s="54">
        <f>IF($B1097="","",SUM($K1097:$Q1097))</f>
        <v/>
      </c>
      <c r="S1097" s="56">
        <f>IF($B1097="","",VLOOKUP($C1097,Настройки!$A$11:$L$17,9,FALSE))</f>
        <v/>
      </c>
      <c r="T1097" s="56">
        <f>IF($B1097="","",$R1097*$S1097)</f>
        <v/>
      </c>
    </row>
    <row r="1098">
      <c r="A1098" s="20">
        <f>Тех_Движение!$A$1095</f>
        <v/>
      </c>
      <c r="B1098" s="20">
        <f>IF(Тех_Движение!$F$1095&gt;0,Тех_Движение!$I$1095,"")</f>
        <v/>
      </c>
      <c r="C1098" s="20">
        <f>IF($B1098="","",Тех_Движение!$D$1095)</f>
        <v/>
      </c>
      <c r="D1098" s="42">
        <f>IF($B1098="","",Тех_Движение!$B$1095)</f>
        <v/>
      </c>
      <c r="E1098" s="54">
        <f>IF($B1098="","",Тех_Движение!$F$1095)</f>
        <v/>
      </c>
      <c r="F1098" s="54">
        <f>IF($B1098="","",SUMIFS($E$5:$E1097,$C$5:$C1097,$C1098))</f>
        <v/>
      </c>
      <c r="G1098" s="54">
        <f>IF($B1098="","",MAX(0,$E1098-MAX(0,SUMIFS(Тех_Движение!$G$2:$G$5111,Тех_Движение!$D$2:$D$5111,$C1098,Тех_Движение!$B$2:$B$5111,"&lt;="&amp;Настройки!$B$5-1)-$F1098)))</f>
        <v/>
      </c>
      <c r="H1098" s="54">
        <f>IF($B1098="","",IF(AND($D1098&gt;=Настройки!$B$5,$D1098&lt;=Настройки!$B$6),$E1098,0))</f>
        <v/>
      </c>
      <c r="I1098" s="54">
        <f>IF($B1098="","",$G1098+$H1098-$J1098)</f>
        <v/>
      </c>
      <c r="J1098" s="54">
        <f>IF($B1098="","",MAX(0,$E1098-MAX(0,SUMIFS(Тех_Движение!$G$2:$G$5111,Тех_Движение!$D$2:$D$5111,$C1098,Тех_Движение!$B$2:$B$5111,"&lt;="&amp;Настройки!$B$6)-$F1098)))</f>
        <v/>
      </c>
      <c r="K1098" s="54">
        <f>IF(OR($B1098="",K$3&lt;$D1098+Настройки!$B$7),0,MAX(0,$E1098-MAX(0,SUMIFS(Тех_Движение!$G$2:$G$5111,Тех_Движение!$D$2:$D$5111,$C1098,Тех_Движение!$B$2:$B$5111,"&lt;="&amp;K$3)-$F1098)))</f>
        <v/>
      </c>
      <c r="L1098" s="54">
        <f>IF(OR($B1098="",L$3&lt;$D1098+Настройки!$B$7),0,MAX(0,$E1098-MAX(0,SUMIFS(Тех_Движение!$G$2:$G$5111,Тех_Движение!$D$2:$D$5111,$C1098,Тех_Движение!$B$2:$B$5111,"&lt;="&amp;L$3)-$F1098)))</f>
        <v/>
      </c>
      <c r="M1098" s="54">
        <f>IF(OR($B1098="",M$3&lt;$D1098+Настройки!$B$7),0,MAX(0,$E1098-MAX(0,SUMIFS(Тех_Движение!$G$2:$G$5111,Тех_Движение!$D$2:$D$5111,$C1098,Тех_Движение!$B$2:$B$5111,"&lt;="&amp;M$3)-$F1098)))</f>
        <v/>
      </c>
      <c r="N1098" s="54">
        <f>IF(OR($B1098="",N$3&lt;$D1098+Настройки!$B$7),0,MAX(0,$E1098-MAX(0,SUMIFS(Тех_Движение!$G$2:$G$5111,Тех_Движение!$D$2:$D$5111,$C1098,Тех_Движение!$B$2:$B$5111,"&lt;="&amp;N$3)-$F1098)))</f>
        <v/>
      </c>
      <c r="O1098" s="54">
        <f>IF(OR($B1098="",O$3&lt;$D1098+Настройки!$B$7),0,MAX(0,$E1098-MAX(0,SUMIFS(Тех_Движение!$G$2:$G$5111,Тех_Движение!$D$2:$D$5111,$C1098,Тех_Движение!$B$2:$B$5111,"&lt;="&amp;O$3)-$F1098)))</f>
        <v/>
      </c>
      <c r="P1098" s="54">
        <f>IF(OR($B1098="",P$3&lt;$D1098+Настройки!$B$7),0,MAX(0,$E1098-MAX(0,SUMIFS(Тех_Движение!$G$2:$G$5111,Тех_Движение!$D$2:$D$5111,$C1098,Тех_Движение!$B$2:$B$5111,"&lt;="&amp;P$3)-$F1098)))</f>
        <v/>
      </c>
      <c r="Q1098" s="54">
        <f>IF(OR($B1098="",Q$3&lt;$D1098+Настройки!$B$7),0,MAX(0,$E1098-MAX(0,SUMIFS(Тех_Движение!$G$2:$G$5111,Тех_Движение!$D$2:$D$5111,$C1098,Тех_Движение!$B$2:$B$5111,"&lt;="&amp;Q$3)-$F1098)))</f>
        <v/>
      </c>
      <c r="R1098" s="54">
        <f>IF($B1098="","",SUM($K1098:$Q1098))</f>
        <v/>
      </c>
      <c r="S1098" s="56">
        <f>IF($B1098="","",VLOOKUP($C1098,Настройки!$A$11:$L$17,9,FALSE))</f>
        <v/>
      </c>
      <c r="T1098" s="56">
        <f>IF($B1098="","",$R1098*$S1098)</f>
        <v/>
      </c>
    </row>
    <row r="1099">
      <c r="A1099" s="20">
        <f>Тех_Движение!$A$1096</f>
        <v/>
      </c>
      <c r="B1099" s="20">
        <f>IF(Тех_Движение!$F$1096&gt;0,Тех_Движение!$I$1096,"")</f>
        <v/>
      </c>
      <c r="C1099" s="20">
        <f>IF($B1099="","",Тех_Движение!$D$1096)</f>
        <v/>
      </c>
      <c r="D1099" s="42">
        <f>IF($B1099="","",Тех_Движение!$B$1096)</f>
        <v/>
      </c>
      <c r="E1099" s="54">
        <f>IF($B1099="","",Тех_Движение!$F$1096)</f>
        <v/>
      </c>
      <c r="F1099" s="54">
        <f>IF($B1099="","",SUMIFS($E$5:$E1098,$C$5:$C1098,$C1099))</f>
        <v/>
      </c>
      <c r="G1099" s="54">
        <f>IF($B1099="","",MAX(0,$E1099-MAX(0,SUMIFS(Тех_Движение!$G$2:$G$5111,Тех_Движение!$D$2:$D$5111,$C1099,Тех_Движение!$B$2:$B$5111,"&lt;="&amp;Настройки!$B$5-1)-$F1099)))</f>
        <v/>
      </c>
      <c r="H1099" s="54">
        <f>IF($B1099="","",IF(AND($D1099&gt;=Настройки!$B$5,$D1099&lt;=Настройки!$B$6),$E1099,0))</f>
        <v/>
      </c>
      <c r="I1099" s="54">
        <f>IF($B1099="","",$G1099+$H1099-$J1099)</f>
        <v/>
      </c>
      <c r="J1099" s="54">
        <f>IF($B1099="","",MAX(0,$E1099-MAX(0,SUMIFS(Тех_Движение!$G$2:$G$5111,Тех_Движение!$D$2:$D$5111,$C1099,Тех_Движение!$B$2:$B$5111,"&lt;="&amp;Настройки!$B$6)-$F1099)))</f>
        <v/>
      </c>
      <c r="K1099" s="54">
        <f>IF(OR($B1099="",K$3&lt;$D1099+Настройки!$B$7),0,MAX(0,$E1099-MAX(0,SUMIFS(Тех_Движение!$G$2:$G$5111,Тех_Движение!$D$2:$D$5111,$C1099,Тех_Движение!$B$2:$B$5111,"&lt;="&amp;K$3)-$F1099)))</f>
        <v/>
      </c>
      <c r="L1099" s="54">
        <f>IF(OR($B1099="",L$3&lt;$D1099+Настройки!$B$7),0,MAX(0,$E1099-MAX(0,SUMIFS(Тех_Движение!$G$2:$G$5111,Тех_Движение!$D$2:$D$5111,$C1099,Тех_Движение!$B$2:$B$5111,"&lt;="&amp;L$3)-$F1099)))</f>
        <v/>
      </c>
      <c r="M1099" s="54">
        <f>IF(OR($B1099="",M$3&lt;$D1099+Настройки!$B$7),0,MAX(0,$E1099-MAX(0,SUMIFS(Тех_Движение!$G$2:$G$5111,Тех_Движение!$D$2:$D$5111,$C1099,Тех_Движение!$B$2:$B$5111,"&lt;="&amp;M$3)-$F1099)))</f>
        <v/>
      </c>
      <c r="N1099" s="54">
        <f>IF(OR($B1099="",N$3&lt;$D1099+Настройки!$B$7),0,MAX(0,$E1099-MAX(0,SUMIFS(Тех_Движение!$G$2:$G$5111,Тех_Движение!$D$2:$D$5111,$C1099,Тех_Движение!$B$2:$B$5111,"&lt;="&amp;N$3)-$F1099)))</f>
        <v/>
      </c>
      <c r="O1099" s="54">
        <f>IF(OR($B1099="",O$3&lt;$D1099+Настройки!$B$7),0,MAX(0,$E1099-MAX(0,SUMIFS(Тех_Движение!$G$2:$G$5111,Тех_Движение!$D$2:$D$5111,$C1099,Тех_Движение!$B$2:$B$5111,"&lt;="&amp;O$3)-$F1099)))</f>
        <v/>
      </c>
      <c r="P1099" s="54">
        <f>IF(OR($B1099="",P$3&lt;$D1099+Настройки!$B$7),0,MAX(0,$E1099-MAX(0,SUMIFS(Тех_Движение!$G$2:$G$5111,Тех_Движение!$D$2:$D$5111,$C1099,Тех_Движение!$B$2:$B$5111,"&lt;="&amp;P$3)-$F1099)))</f>
        <v/>
      </c>
      <c r="Q1099" s="54">
        <f>IF(OR($B1099="",Q$3&lt;$D1099+Настройки!$B$7),0,MAX(0,$E1099-MAX(0,SUMIFS(Тех_Движение!$G$2:$G$5111,Тех_Движение!$D$2:$D$5111,$C1099,Тех_Движение!$B$2:$B$5111,"&lt;="&amp;Q$3)-$F1099)))</f>
        <v/>
      </c>
      <c r="R1099" s="54">
        <f>IF($B1099="","",SUM($K1099:$Q1099))</f>
        <v/>
      </c>
      <c r="S1099" s="56">
        <f>IF($B1099="","",VLOOKUP($C1099,Настройки!$A$11:$L$17,9,FALSE))</f>
        <v/>
      </c>
      <c r="T1099" s="56">
        <f>IF($B1099="","",$R1099*$S1099)</f>
        <v/>
      </c>
    </row>
    <row r="1100">
      <c r="A1100" s="20">
        <f>Тех_Движение!$A$1097</f>
        <v/>
      </c>
      <c r="B1100" s="20">
        <f>IF(Тех_Движение!$F$1097&gt;0,Тех_Движение!$I$1097,"")</f>
        <v/>
      </c>
      <c r="C1100" s="20">
        <f>IF($B1100="","",Тех_Движение!$D$1097)</f>
        <v/>
      </c>
      <c r="D1100" s="42">
        <f>IF($B1100="","",Тех_Движение!$B$1097)</f>
        <v/>
      </c>
      <c r="E1100" s="54">
        <f>IF($B1100="","",Тех_Движение!$F$1097)</f>
        <v/>
      </c>
      <c r="F1100" s="54">
        <f>IF($B1100="","",SUMIFS($E$5:$E1099,$C$5:$C1099,$C1100))</f>
        <v/>
      </c>
      <c r="G1100" s="54">
        <f>IF($B1100="","",MAX(0,$E1100-MAX(0,SUMIFS(Тех_Движение!$G$2:$G$5111,Тех_Движение!$D$2:$D$5111,$C1100,Тех_Движение!$B$2:$B$5111,"&lt;="&amp;Настройки!$B$5-1)-$F1100)))</f>
        <v/>
      </c>
      <c r="H1100" s="54">
        <f>IF($B1100="","",IF(AND($D1100&gt;=Настройки!$B$5,$D1100&lt;=Настройки!$B$6),$E1100,0))</f>
        <v/>
      </c>
      <c r="I1100" s="54">
        <f>IF($B1100="","",$G1100+$H1100-$J1100)</f>
        <v/>
      </c>
      <c r="J1100" s="54">
        <f>IF($B1100="","",MAX(0,$E1100-MAX(0,SUMIFS(Тех_Движение!$G$2:$G$5111,Тех_Движение!$D$2:$D$5111,$C1100,Тех_Движение!$B$2:$B$5111,"&lt;="&amp;Настройки!$B$6)-$F1100)))</f>
        <v/>
      </c>
      <c r="K1100" s="54">
        <f>IF(OR($B1100="",K$3&lt;$D1100+Настройки!$B$7),0,MAX(0,$E1100-MAX(0,SUMIFS(Тех_Движение!$G$2:$G$5111,Тех_Движение!$D$2:$D$5111,$C1100,Тех_Движение!$B$2:$B$5111,"&lt;="&amp;K$3)-$F1100)))</f>
        <v/>
      </c>
      <c r="L1100" s="54">
        <f>IF(OR($B1100="",L$3&lt;$D1100+Настройки!$B$7),0,MAX(0,$E1100-MAX(0,SUMIFS(Тех_Движение!$G$2:$G$5111,Тех_Движение!$D$2:$D$5111,$C1100,Тех_Движение!$B$2:$B$5111,"&lt;="&amp;L$3)-$F1100)))</f>
        <v/>
      </c>
      <c r="M1100" s="54">
        <f>IF(OR($B1100="",M$3&lt;$D1100+Настройки!$B$7),0,MAX(0,$E1100-MAX(0,SUMIFS(Тех_Движение!$G$2:$G$5111,Тех_Движение!$D$2:$D$5111,$C1100,Тех_Движение!$B$2:$B$5111,"&lt;="&amp;M$3)-$F1100)))</f>
        <v/>
      </c>
      <c r="N1100" s="54">
        <f>IF(OR($B1100="",N$3&lt;$D1100+Настройки!$B$7),0,MAX(0,$E1100-MAX(0,SUMIFS(Тех_Движение!$G$2:$G$5111,Тех_Движение!$D$2:$D$5111,$C1100,Тех_Движение!$B$2:$B$5111,"&lt;="&amp;N$3)-$F1100)))</f>
        <v/>
      </c>
      <c r="O1100" s="54">
        <f>IF(OR($B1100="",O$3&lt;$D1100+Настройки!$B$7),0,MAX(0,$E1100-MAX(0,SUMIFS(Тех_Движение!$G$2:$G$5111,Тех_Движение!$D$2:$D$5111,$C1100,Тех_Движение!$B$2:$B$5111,"&lt;="&amp;O$3)-$F1100)))</f>
        <v/>
      </c>
      <c r="P1100" s="54">
        <f>IF(OR($B1100="",P$3&lt;$D1100+Настройки!$B$7),0,MAX(0,$E1100-MAX(0,SUMIFS(Тех_Движение!$G$2:$G$5111,Тех_Движение!$D$2:$D$5111,$C1100,Тех_Движение!$B$2:$B$5111,"&lt;="&amp;P$3)-$F1100)))</f>
        <v/>
      </c>
      <c r="Q1100" s="54">
        <f>IF(OR($B1100="",Q$3&lt;$D1100+Настройки!$B$7),0,MAX(0,$E1100-MAX(0,SUMIFS(Тех_Движение!$G$2:$G$5111,Тех_Движение!$D$2:$D$5111,$C1100,Тех_Движение!$B$2:$B$5111,"&lt;="&amp;Q$3)-$F1100)))</f>
        <v/>
      </c>
      <c r="R1100" s="54">
        <f>IF($B1100="","",SUM($K1100:$Q1100))</f>
        <v/>
      </c>
      <c r="S1100" s="56">
        <f>IF($B1100="","",VLOOKUP($C1100,Настройки!$A$11:$L$17,9,FALSE))</f>
        <v/>
      </c>
      <c r="T1100" s="56">
        <f>IF($B1100="","",$R1100*$S1100)</f>
        <v/>
      </c>
    </row>
    <row r="1101">
      <c r="A1101" s="20">
        <f>Тех_Движение!$A$1098</f>
        <v/>
      </c>
      <c r="B1101" s="20">
        <f>IF(Тех_Движение!$F$1098&gt;0,Тех_Движение!$I$1098,"")</f>
        <v/>
      </c>
      <c r="C1101" s="20">
        <f>IF($B1101="","",Тех_Движение!$D$1098)</f>
        <v/>
      </c>
      <c r="D1101" s="42">
        <f>IF($B1101="","",Тех_Движение!$B$1098)</f>
        <v/>
      </c>
      <c r="E1101" s="54">
        <f>IF($B1101="","",Тех_Движение!$F$1098)</f>
        <v/>
      </c>
      <c r="F1101" s="54">
        <f>IF($B1101="","",SUMIFS($E$5:$E1100,$C$5:$C1100,$C1101))</f>
        <v/>
      </c>
      <c r="G1101" s="54">
        <f>IF($B1101="","",MAX(0,$E1101-MAX(0,SUMIFS(Тех_Движение!$G$2:$G$5111,Тех_Движение!$D$2:$D$5111,$C1101,Тех_Движение!$B$2:$B$5111,"&lt;="&amp;Настройки!$B$5-1)-$F1101)))</f>
        <v/>
      </c>
      <c r="H1101" s="54">
        <f>IF($B1101="","",IF(AND($D1101&gt;=Настройки!$B$5,$D1101&lt;=Настройки!$B$6),$E1101,0))</f>
        <v/>
      </c>
      <c r="I1101" s="54">
        <f>IF($B1101="","",$G1101+$H1101-$J1101)</f>
        <v/>
      </c>
      <c r="J1101" s="54">
        <f>IF($B1101="","",MAX(0,$E1101-MAX(0,SUMIFS(Тех_Движение!$G$2:$G$5111,Тех_Движение!$D$2:$D$5111,$C1101,Тех_Движение!$B$2:$B$5111,"&lt;="&amp;Настройки!$B$6)-$F1101)))</f>
        <v/>
      </c>
      <c r="K1101" s="54">
        <f>IF(OR($B1101="",K$3&lt;$D1101+Настройки!$B$7),0,MAX(0,$E1101-MAX(0,SUMIFS(Тех_Движение!$G$2:$G$5111,Тех_Движение!$D$2:$D$5111,$C1101,Тех_Движение!$B$2:$B$5111,"&lt;="&amp;K$3)-$F1101)))</f>
        <v/>
      </c>
      <c r="L1101" s="54">
        <f>IF(OR($B1101="",L$3&lt;$D1101+Настройки!$B$7),0,MAX(0,$E1101-MAX(0,SUMIFS(Тех_Движение!$G$2:$G$5111,Тех_Движение!$D$2:$D$5111,$C1101,Тех_Движение!$B$2:$B$5111,"&lt;="&amp;L$3)-$F1101)))</f>
        <v/>
      </c>
      <c r="M1101" s="54">
        <f>IF(OR($B1101="",M$3&lt;$D1101+Настройки!$B$7),0,MAX(0,$E1101-MAX(0,SUMIFS(Тех_Движение!$G$2:$G$5111,Тех_Движение!$D$2:$D$5111,$C1101,Тех_Движение!$B$2:$B$5111,"&lt;="&amp;M$3)-$F1101)))</f>
        <v/>
      </c>
      <c r="N1101" s="54">
        <f>IF(OR($B1101="",N$3&lt;$D1101+Настройки!$B$7),0,MAX(0,$E1101-MAX(0,SUMIFS(Тех_Движение!$G$2:$G$5111,Тех_Движение!$D$2:$D$5111,$C1101,Тех_Движение!$B$2:$B$5111,"&lt;="&amp;N$3)-$F1101)))</f>
        <v/>
      </c>
      <c r="O1101" s="54">
        <f>IF(OR($B1101="",O$3&lt;$D1101+Настройки!$B$7),0,MAX(0,$E1101-MAX(0,SUMIFS(Тех_Движение!$G$2:$G$5111,Тех_Движение!$D$2:$D$5111,$C1101,Тех_Движение!$B$2:$B$5111,"&lt;="&amp;O$3)-$F1101)))</f>
        <v/>
      </c>
      <c r="P1101" s="54">
        <f>IF(OR($B1101="",P$3&lt;$D1101+Настройки!$B$7),0,MAX(0,$E1101-MAX(0,SUMIFS(Тех_Движение!$G$2:$G$5111,Тех_Движение!$D$2:$D$5111,$C1101,Тех_Движение!$B$2:$B$5111,"&lt;="&amp;P$3)-$F1101)))</f>
        <v/>
      </c>
      <c r="Q1101" s="54">
        <f>IF(OR($B1101="",Q$3&lt;$D1101+Настройки!$B$7),0,MAX(0,$E1101-MAX(0,SUMIFS(Тех_Движение!$G$2:$G$5111,Тех_Движение!$D$2:$D$5111,$C1101,Тех_Движение!$B$2:$B$5111,"&lt;="&amp;Q$3)-$F1101)))</f>
        <v/>
      </c>
      <c r="R1101" s="54">
        <f>IF($B1101="","",SUM($K1101:$Q1101))</f>
        <v/>
      </c>
      <c r="S1101" s="56">
        <f>IF($B1101="","",VLOOKUP($C1101,Настройки!$A$11:$L$17,9,FALSE))</f>
        <v/>
      </c>
      <c r="T1101" s="56">
        <f>IF($B1101="","",$R1101*$S1101)</f>
        <v/>
      </c>
    </row>
    <row r="1102">
      <c r="A1102" s="20">
        <f>Тех_Движение!$A$1099</f>
        <v/>
      </c>
      <c r="B1102" s="20">
        <f>IF(Тех_Движение!$F$1099&gt;0,Тех_Движение!$I$1099,"")</f>
        <v/>
      </c>
      <c r="C1102" s="20">
        <f>IF($B1102="","",Тех_Движение!$D$1099)</f>
        <v/>
      </c>
      <c r="D1102" s="42">
        <f>IF($B1102="","",Тех_Движение!$B$1099)</f>
        <v/>
      </c>
      <c r="E1102" s="54">
        <f>IF($B1102="","",Тех_Движение!$F$1099)</f>
        <v/>
      </c>
      <c r="F1102" s="54">
        <f>IF($B1102="","",SUMIFS($E$5:$E1101,$C$5:$C1101,$C1102))</f>
        <v/>
      </c>
      <c r="G1102" s="54">
        <f>IF($B1102="","",MAX(0,$E1102-MAX(0,SUMIFS(Тех_Движение!$G$2:$G$5111,Тех_Движение!$D$2:$D$5111,$C1102,Тех_Движение!$B$2:$B$5111,"&lt;="&amp;Настройки!$B$5-1)-$F1102)))</f>
        <v/>
      </c>
      <c r="H1102" s="54">
        <f>IF($B1102="","",IF(AND($D1102&gt;=Настройки!$B$5,$D1102&lt;=Настройки!$B$6),$E1102,0))</f>
        <v/>
      </c>
      <c r="I1102" s="54">
        <f>IF($B1102="","",$G1102+$H1102-$J1102)</f>
        <v/>
      </c>
      <c r="J1102" s="54">
        <f>IF($B1102="","",MAX(0,$E1102-MAX(0,SUMIFS(Тех_Движение!$G$2:$G$5111,Тех_Движение!$D$2:$D$5111,$C1102,Тех_Движение!$B$2:$B$5111,"&lt;="&amp;Настройки!$B$6)-$F1102)))</f>
        <v/>
      </c>
      <c r="K1102" s="54">
        <f>IF(OR($B1102="",K$3&lt;$D1102+Настройки!$B$7),0,MAX(0,$E1102-MAX(0,SUMIFS(Тех_Движение!$G$2:$G$5111,Тех_Движение!$D$2:$D$5111,$C1102,Тех_Движение!$B$2:$B$5111,"&lt;="&amp;K$3)-$F1102)))</f>
        <v/>
      </c>
      <c r="L1102" s="54">
        <f>IF(OR($B1102="",L$3&lt;$D1102+Настройки!$B$7),0,MAX(0,$E1102-MAX(0,SUMIFS(Тех_Движение!$G$2:$G$5111,Тех_Движение!$D$2:$D$5111,$C1102,Тех_Движение!$B$2:$B$5111,"&lt;="&amp;L$3)-$F1102)))</f>
        <v/>
      </c>
      <c r="M1102" s="54">
        <f>IF(OR($B1102="",M$3&lt;$D1102+Настройки!$B$7),0,MAX(0,$E1102-MAX(0,SUMIFS(Тех_Движение!$G$2:$G$5111,Тех_Движение!$D$2:$D$5111,$C1102,Тех_Движение!$B$2:$B$5111,"&lt;="&amp;M$3)-$F1102)))</f>
        <v/>
      </c>
      <c r="N1102" s="54">
        <f>IF(OR($B1102="",N$3&lt;$D1102+Настройки!$B$7),0,MAX(0,$E1102-MAX(0,SUMIFS(Тех_Движение!$G$2:$G$5111,Тех_Движение!$D$2:$D$5111,$C1102,Тех_Движение!$B$2:$B$5111,"&lt;="&amp;N$3)-$F1102)))</f>
        <v/>
      </c>
      <c r="O1102" s="54">
        <f>IF(OR($B1102="",O$3&lt;$D1102+Настройки!$B$7),0,MAX(0,$E1102-MAX(0,SUMIFS(Тех_Движение!$G$2:$G$5111,Тех_Движение!$D$2:$D$5111,$C1102,Тех_Движение!$B$2:$B$5111,"&lt;="&amp;O$3)-$F1102)))</f>
        <v/>
      </c>
      <c r="P1102" s="54">
        <f>IF(OR($B1102="",P$3&lt;$D1102+Настройки!$B$7),0,MAX(0,$E1102-MAX(0,SUMIFS(Тех_Движение!$G$2:$G$5111,Тех_Движение!$D$2:$D$5111,$C1102,Тех_Движение!$B$2:$B$5111,"&lt;="&amp;P$3)-$F1102)))</f>
        <v/>
      </c>
      <c r="Q1102" s="54">
        <f>IF(OR($B1102="",Q$3&lt;$D1102+Настройки!$B$7),0,MAX(0,$E1102-MAX(0,SUMIFS(Тех_Движение!$G$2:$G$5111,Тех_Движение!$D$2:$D$5111,$C1102,Тех_Движение!$B$2:$B$5111,"&lt;="&amp;Q$3)-$F1102)))</f>
        <v/>
      </c>
      <c r="R1102" s="54">
        <f>IF($B1102="","",SUM($K1102:$Q1102))</f>
        <v/>
      </c>
      <c r="S1102" s="56">
        <f>IF($B1102="","",VLOOKUP($C1102,Настройки!$A$11:$L$17,9,FALSE))</f>
        <v/>
      </c>
      <c r="T1102" s="56">
        <f>IF($B1102="","",$R1102*$S1102)</f>
        <v/>
      </c>
    </row>
    <row r="1103">
      <c r="A1103" s="20">
        <f>Тех_Движение!$A$1100</f>
        <v/>
      </c>
      <c r="B1103" s="20">
        <f>IF(Тех_Движение!$F$1100&gt;0,Тех_Движение!$I$1100,"")</f>
        <v/>
      </c>
      <c r="C1103" s="20">
        <f>IF($B1103="","",Тех_Движение!$D$1100)</f>
        <v/>
      </c>
      <c r="D1103" s="42">
        <f>IF($B1103="","",Тех_Движение!$B$1100)</f>
        <v/>
      </c>
      <c r="E1103" s="54">
        <f>IF($B1103="","",Тех_Движение!$F$1100)</f>
        <v/>
      </c>
      <c r="F1103" s="54">
        <f>IF($B1103="","",SUMIFS($E$5:$E1102,$C$5:$C1102,$C1103))</f>
        <v/>
      </c>
      <c r="G1103" s="54">
        <f>IF($B1103="","",MAX(0,$E1103-MAX(0,SUMIFS(Тех_Движение!$G$2:$G$5111,Тех_Движение!$D$2:$D$5111,$C1103,Тех_Движение!$B$2:$B$5111,"&lt;="&amp;Настройки!$B$5-1)-$F1103)))</f>
        <v/>
      </c>
      <c r="H1103" s="54">
        <f>IF($B1103="","",IF(AND($D1103&gt;=Настройки!$B$5,$D1103&lt;=Настройки!$B$6),$E1103,0))</f>
        <v/>
      </c>
      <c r="I1103" s="54">
        <f>IF($B1103="","",$G1103+$H1103-$J1103)</f>
        <v/>
      </c>
      <c r="J1103" s="54">
        <f>IF($B1103="","",MAX(0,$E1103-MAX(0,SUMIFS(Тех_Движение!$G$2:$G$5111,Тех_Движение!$D$2:$D$5111,$C1103,Тех_Движение!$B$2:$B$5111,"&lt;="&amp;Настройки!$B$6)-$F1103)))</f>
        <v/>
      </c>
      <c r="K1103" s="54">
        <f>IF(OR($B1103="",K$3&lt;$D1103+Настройки!$B$7),0,MAX(0,$E1103-MAX(0,SUMIFS(Тех_Движение!$G$2:$G$5111,Тех_Движение!$D$2:$D$5111,$C1103,Тех_Движение!$B$2:$B$5111,"&lt;="&amp;K$3)-$F1103)))</f>
        <v/>
      </c>
      <c r="L1103" s="54">
        <f>IF(OR($B1103="",L$3&lt;$D1103+Настройки!$B$7),0,MAX(0,$E1103-MAX(0,SUMIFS(Тех_Движение!$G$2:$G$5111,Тех_Движение!$D$2:$D$5111,$C1103,Тех_Движение!$B$2:$B$5111,"&lt;="&amp;L$3)-$F1103)))</f>
        <v/>
      </c>
      <c r="M1103" s="54">
        <f>IF(OR($B1103="",M$3&lt;$D1103+Настройки!$B$7),0,MAX(0,$E1103-MAX(0,SUMIFS(Тех_Движение!$G$2:$G$5111,Тех_Движение!$D$2:$D$5111,$C1103,Тех_Движение!$B$2:$B$5111,"&lt;="&amp;M$3)-$F1103)))</f>
        <v/>
      </c>
      <c r="N1103" s="54">
        <f>IF(OR($B1103="",N$3&lt;$D1103+Настройки!$B$7),0,MAX(0,$E1103-MAX(0,SUMIFS(Тех_Движение!$G$2:$G$5111,Тех_Движение!$D$2:$D$5111,$C1103,Тех_Движение!$B$2:$B$5111,"&lt;="&amp;N$3)-$F1103)))</f>
        <v/>
      </c>
      <c r="O1103" s="54">
        <f>IF(OR($B1103="",O$3&lt;$D1103+Настройки!$B$7),0,MAX(0,$E1103-MAX(0,SUMIFS(Тех_Движение!$G$2:$G$5111,Тех_Движение!$D$2:$D$5111,$C1103,Тех_Движение!$B$2:$B$5111,"&lt;="&amp;O$3)-$F1103)))</f>
        <v/>
      </c>
      <c r="P1103" s="54">
        <f>IF(OR($B1103="",P$3&lt;$D1103+Настройки!$B$7),0,MAX(0,$E1103-MAX(0,SUMIFS(Тех_Движение!$G$2:$G$5111,Тех_Движение!$D$2:$D$5111,$C1103,Тех_Движение!$B$2:$B$5111,"&lt;="&amp;P$3)-$F1103)))</f>
        <v/>
      </c>
      <c r="Q1103" s="54">
        <f>IF(OR($B1103="",Q$3&lt;$D1103+Настройки!$B$7),0,MAX(0,$E1103-MAX(0,SUMIFS(Тех_Движение!$G$2:$G$5111,Тех_Движение!$D$2:$D$5111,$C1103,Тех_Движение!$B$2:$B$5111,"&lt;="&amp;Q$3)-$F1103)))</f>
        <v/>
      </c>
      <c r="R1103" s="54">
        <f>IF($B1103="","",SUM($K1103:$Q1103))</f>
        <v/>
      </c>
      <c r="S1103" s="56">
        <f>IF($B1103="","",VLOOKUP($C1103,Настройки!$A$11:$L$17,9,FALSE))</f>
        <v/>
      </c>
      <c r="T1103" s="56">
        <f>IF($B1103="","",$R1103*$S1103)</f>
        <v/>
      </c>
    </row>
    <row r="1104">
      <c r="A1104" s="20">
        <f>Тех_Движение!$A$1101</f>
        <v/>
      </c>
      <c r="B1104" s="20">
        <f>IF(Тех_Движение!$F$1101&gt;0,Тех_Движение!$I$1101,"")</f>
        <v/>
      </c>
      <c r="C1104" s="20">
        <f>IF($B1104="","",Тех_Движение!$D$1101)</f>
        <v/>
      </c>
      <c r="D1104" s="42">
        <f>IF($B1104="","",Тех_Движение!$B$1101)</f>
        <v/>
      </c>
      <c r="E1104" s="54">
        <f>IF($B1104="","",Тех_Движение!$F$1101)</f>
        <v/>
      </c>
      <c r="F1104" s="54">
        <f>IF($B1104="","",SUMIFS($E$5:$E1103,$C$5:$C1103,$C1104))</f>
        <v/>
      </c>
      <c r="G1104" s="54">
        <f>IF($B1104="","",MAX(0,$E1104-MAX(0,SUMIFS(Тех_Движение!$G$2:$G$5111,Тех_Движение!$D$2:$D$5111,$C1104,Тех_Движение!$B$2:$B$5111,"&lt;="&amp;Настройки!$B$5-1)-$F1104)))</f>
        <v/>
      </c>
      <c r="H1104" s="54">
        <f>IF($B1104="","",IF(AND($D1104&gt;=Настройки!$B$5,$D1104&lt;=Настройки!$B$6),$E1104,0))</f>
        <v/>
      </c>
      <c r="I1104" s="54">
        <f>IF($B1104="","",$G1104+$H1104-$J1104)</f>
        <v/>
      </c>
      <c r="J1104" s="54">
        <f>IF($B1104="","",MAX(0,$E1104-MAX(0,SUMIFS(Тех_Движение!$G$2:$G$5111,Тех_Движение!$D$2:$D$5111,$C1104,Тех_Движение!$B$2:$B$5111,"&lt;="&amp;Настройки!$B$6)-$F1104)))</f>
        <v/>
      </c>
      <c r="K1104" s="54">
        <f>IF(OR($B1104="",K$3&lt;$D1104+Настройки!$B$7),0,MAX(0,$E1104-MAX(0,SUMIFS(Тех_Движение!$G$2:$G$5111,Тех_Движение!$D$2:$D$5111,$C1104,Тех_Движение!$B$2:$B$5111,"&lt;="&amp;K$3)-$F1104)))</f>
        <v/>
      </c>
      <c r="L1104" s="54">
        <f>IF(OR($B1104="",L$3&lt;$D1104+Настройки!$B$7),0,MAX(0,$E1104-MAX(0,SUMIFS(Тех_Движение!$G$2:$G$5111,Тех_Движение!$D$2:$D$5111,$C1104,Тех_Движение!$B$2:$B$5111,"&lt;="&amp;L$3)-$F1104)))</f>
        <v/>
      </c>
      <c r="M1104" s="54">
        <f>IF(OR($B1104="",M$3&lt;$D1104+Настройки!$B$7),0,MAX(0,$E1104-MAX(0,SUMIFS(Тех_Движение!$G$2:$G$5111,Тех_Движение!$D$2:$D$5111,$C1104,Тех_Движение!$B$2:$B$5111,"&lt;="&amp;M$3)-$F1104)))</f>
        <v/>
      </c>
      <c r="N1104" s="54">
        <f>IF(OR($B1104="",N$3&lt;$D1104+Настройки!$B$7),0,MAX(0,$E1104-MAX(0,SUMIFS(Тех_Движение!$G$2:$G$5111,Тех_Движение!$D$2:$D$5111,$C1104,Тех_Движение!$B$2:$B$5111,"&lt;="&amp;N$3)-$F1104)))</f>
        <v/>
      </c>
      <c r="O1104" s="54">
        <f>IF(OR($B1104="",O$3&lt;$D1104+Настройки!$B$7),0,MAX(0,$E1104-MAX(0,SUMIFS(Тех_Движение!$G$2:$G$5111,Тех_Движение!$D$2:$D$5111,$C1104,Тех_Движение!$B$2:$B$5111,"&lt;="&amp;O$3)-$F1104)))</f>
        <v/>
      </c>
      <c r="P1104" s="54">
        <f>IF(OR($B1104="",P$3&lt;$D1104+Настройки!$B$7),0,MAX(0,$E1104-MAX(0,SUMIFS(Тех_Движение!$G$2:$G$5111,Тех_Движение!$D$2:$D$5111,$C1104,Тех_Движение!$B$2:$B$5111,"&lt;="&amp;P$3)-$F1104)))</f>
        <v/>
      </c>
      <c r="Q1104" s="54">
        <f>IF(OR($B1104="",Q$3&lt;$D1104+Настройки!$B$7),0,MAX(0,$E1104-MAX(0,SUMIFS(Тех_Движение!$G$2:$G$5111,Тех_Движение!$D$2:$D$5111,$C1104,Тех_Движение!$B$2:$B$5111,"&lt;="&amp;Q$3)-$F1104)))</f>
        <v/>
      </c>
      <c r="R1104" s="54">
        <f>IF($B1104="","",SUM($K1104:$Q1104))</f>
        <v/>
      </c>
      <c r="S1104" s="56">
        <f>IF($B1104="","",VLOOKUP($C1104,Настройки!$A$11:$L$17,9,FALSE))</f>
        <v/>
      </c>
      <c r="T1104" s="56">
        <f>IF($B1104="","",$R1104*$S1104)</f>
        <v/>
      </c>
    </row>
    <row r="1105">
      <c r="A1105" s="20">
        <f>Тех_Движение!$A$1102</f>
        <v/>
      </c>
      <c r="B1105" s="20">
        <f>IF(Тех_Движение!$F$1102&gt;0,Тех_Движение!$I$1102,"")</f>
        <v/>
      </c>
      <c r="C1105" s="20">
        <f>IF($B1105="","",Тех_Движение!$D$1102)</f>
        <v/>
      </c>
      <c r="D1105" s="42">
        <f>IF($B1105="","",Тех_Движение!$B$1102)</f>
        <v/>
      </c>
      <c r="E1105" s="54">
        <f>IF($B1105="","",Тех_Движение!$F$1102)</f>
        <v/>
      </c>
      <c r="F1105" s="54">
        <f>IF($B1105="","",SUMIFS($E$5:$E1104,$C$5:$C1104,$C1105))</f>
        <v/>
      </c>
      <c r="G1105" s="54">
        <f>IF($B1105="","",MAX(0,$E1105-MAX(0,SUMIFS(Тех_Движение!$G$2:$G$5111,Тех_Движение!$D$2:$D$5111,$C1105,Тех_Движение!$B$2:$B$5111,"&lt;="&amp;Настройки!$B$5-1)-$F1105)))</f>
        <v/>
      </c>
      <c r="H1105" s="54">
        <f>IF($B1105="","",IF(AND($D1105&gt;=Настройки!$B$5,$D1105&lt;=Настройки!$B$6),$E1105,0))</f>
        <v/>
      </c>
      <c r="I1105" s="54">
        <f>IF($B1105="","",$G1105+$H1105-$J1105)</f>
        <v/>
      </c>
      <c r="J1105" s="54">
        <f>IF($B1105="","",MAX(0,$E1105-MAX(0,SUMIFS(Тех_Движение!$G$2:$G$5111,Тех_Движение!$D$2:$D$5111,$C1105,Тех_Движение!$B$2:$B$5111,"&lt;="&amp;Настройки!$B$6)-$F1105)))</f>
        <v/>
      </c>
      <c r="K1105" s="54">
        <f>IF(OR($B1105="",K$3&lt;$D1105+Настройки!$B$7),0,MAX(0,$E1105-MAX(0,SUMIFS(Тех_Движение!$G$2:$G$5111,Тех_Движение!$D$2:$D$5111,$C1105,Тех_Движение!$B$2:$B$5111,"&lt;="&amp;K$3)-$F1105)))</f>
        <v/>
      </c>
      <c r="L1105" s="54">
        <f>IF(OR($B1105="",L$3&lt;$D1105+Настройки!$B$7),0,MAX(0,$E1105-MAX(0,SUMIFS(Тех_Движение!$G$2:$G$5111,Тех_Движение!$D$2:$D$5111,$C1105,Тех_Движение!$B$2:$B$5111,"&lt;="&amp;L$3)-$F1105)))</f>
        <v/>
      </c>
      <c r="M1105" s="54">
        <f>IF(OR($B1105="",M$3&lt;$D1105+Настройки!$B$7),0,MAX(0,$E1105-MAX(0,SUMIFS(Тех_Движение!$G$2:$G$5111,Тех_Движение!$D$2:$D$5111,$C1105,Тех_Движение!$B$2:$B$5111,"&lt;="&amp;M$3)-$F1105)))</f>
        <v/>
      </c>
      <c r="N1105" s="54">
        <f>IF(OR($B1105="",N$3&lt;$D1105+Настройки!$B$7),0,MAX(0,$E1105-MAX(0,SUMIFS(Тех_Движение!$G$2:$G$5111,Тех_Движение!$D$2:$D$5111,$C1105,Тех_Движение!$B$2:$B$5111,"&lt;="&amp;N$3)-$F1105)))</f>
        <v/>
      </c>
      <c r="O1105" s="54">
        <f>IF(OR($B1105="",O$3&lt;$D1105+Настройки!$B$7),0,MAX(0,$E1105-MAX(0,SUMIFS(Тех_Движение!$G$2:$G$5111,Тех_Движение!$D$2:$D$5111,$C1105,Тех_Движение!$B$2:$B$5111,"&lt;="&amp;O$3)-$F1105)))</f>
        <v/>
      </c>
      <c r="P1105" s="54">
        <f>IF(OR($B1105="",P$3&lt;$D1105+Настройки!$B$7),0,MAX(0,$E1105-MAX(0,SUMIFS(Тех_Движение!$G$2:$G$5111,Тех_Движение!$D$2:$D$5111,$C1105,Тех_Движение!$B$2:$B$5111,"&lt;="&amp;P$3)-$F1105)))</f>
        <v/>
      </c>
      <c r="Q1105" s="54">
        <f>IF(OR($B1105="",Q$3&lt;$D1105+Настройки!$B$7),0,MAX(0,$E1105-MAX(0,SUMIFS(Тех_Движение!$G$2:$G$5111,Тех_Движение!$D$2:$D$5111,$C1105,Тех_Движение!$B$2:$B$5111,"&lt;="&amp;Q$3)-$F1105)))</f>
        <v/>
      </c>
      <c r="R1105" s="54">
        <f>IF($B1105="","",SUM($K1105:$Q1105))</f>
        <v/>
      </c>
      <c r="S1105" s="56">
        <f>IF($B1105="","",VLOOKUP($C1105,Настройки!$A$11:$L$17,9,FALSE))</f>
        <v/>
      </c>
      <c r="T1105" s="56">
        <f>IF($B1105="","",$R1105*$S1105)</f>
        <v/>
      </c>
    </row>
    <row r="1106">
      <c r="A1106" s="20">
        <f>Тех_Движение!$A$1103</f>
        <v/>
      </c>
      <c r="B1106" s="20">
        <f>IF(Тех_Движение!$F$1103&gt;0,Тех_Движение!$I$1103,"")</f>
        <v/>
      </c>
      <c r="C1106" s="20">
        <f>IF($B1106="","",Тех_Движение!$D$1103)</f>
        <v/>
      </c>
      <c r="D1106" s="42">
        <f>IF($B1106="","",Тех_Движение!$B$1103)</f>
        <v/>
      </c>
      <c r="E1106" s="54">
        <f>IF($B1106="","",Тех_Движение!$F$1103)</f>
        <v/>
      </c>
      <c r="F1106" s="54">
        <f>IF($B1106="","",SUMIFS($E$5:$E1105,$C$5:$C1105,$C1106))</f>
        <v/>
      </c>
      <c r="G1106" s="54">
        <f>IF($B1106="","",MAX(0,$E1106-MAX(0,SUMIFS(Тех_Движение!$G$2:$G$5111,Тех_Движение!$D$2:$D$5111,$C1106,Тех_Движение!$B$2:$B$5111,"&lt;="&amp;Настройки!$B$5-1)-$F1106)))</f>
        <v/>
      </c>
      <c r="H1106" s="54">
        <f>IF($B1106="","",IF(AND($D1106&gt;=Настройки!$B$5,$D1106&lt;=Настройки!$B$6),$E1106,0))</f>
        <v/>
      </c>
      <c r="I1106" s="54">
        <f>IF($B1106="","",$G1106+$H1106-$J1106)</f>
        <v/>
      </c>
      <c r="J1106" s="54">
        <f>IF($B1106="","",MAX(0,$E1106-MAX(0,SUMIFS(Тех_Движение!$G$2:$G$5111,Тех_Движение!$D$2:$D$5111,$C1106,Тех_Движение!$B$2:$B$5111,"&lt;="&amp;Настройки!$B$6)-$F1106)))</f>
        <v/>
      </c>
      <c r="K1106" s="54">
        <f>IF(OR($B1106="",K$3&lt;$D1106+Настройки!$B$7),0,MAX(0,$E1106-MAX(0,SUMIFS(Тех_Движение!$G$2:$G$5111,Тех_Движение!$D$2:$D$5111,$C1106,Тех_Движение!$B$2:$B$5111,"&lt;="&amp;K$3)-$F1106)))</f>
        <v/>
      </c>
      <c r="L1106" s="54">
        <f>IF(OR($B1106="",L$3&lt;$D1106+Настройки!$B$7),0,MAX(0,$E1106-MAX(0,SUMIFS(Тех_Движение!$G$2:$G$5111,Тех_Движение!$D$2:$D$5111,$C1106,Тех_Движение!$B$2:$B$5111,"&lt;="&amp;L$3)-$F1106)))</f>
        <v/>
      </c>
      <c r="M1106" s="54">
        <f>IF(OR($B1106="",M$3&lt;$D1106+Настройки!$B$7),0,MAX(0,$E1106-MAX(0,SUMIFS(Тех_Движение!$G$2:$G$5111,Тех_Движение!$D$2:$D$5111,$C1106,Тех_Движение!$B$2:$B$5111,"&lt;="&amp;M$3)-$F1106)))</f>
        <v/>
      </c>
      <c r="N1106" s="54">
        <f>IF(OR($B1106="",N$3&lt;$D1106+Настройки!$B$7),0,MAX(0,$E1106-MAX(0,SUMIFS(Тех_Движение!$G$2:$G$5111,Тех_Движение!$D$2:$D$5111,$C1106,Тех_Движение!$B$2:$B$5111,"&lt;="&amp;N$3)-$F1106)))</f>
        <v/>
      </c>
      <c r="O1106" s="54">
        <f>IF(OR($B1106="",O$3&lt;$D1106+Настройки!$B$7),0,MAX(0,$E1106-MAX(0,SUMIFS(Тех_Движение!$G$2:$G$5111,Тех_Движение!$D$2:$D$5111,$C1106,Тех_Движение!$B$2:$B$5111,"&lt;="&amp;O$3)-$F1106)))</f>
        <v/>
      </c>
      <c r="P1106" s="54">
        <f>IF(OR($B1106="",P$3&lt;$D1106+Настройки!$B$7),0,MAX(0,$E1106-MAX(0,SUMIFS(Тех_Движение!$G$2:$G$5111,Тех_Движение!$D$2:$D$5111,$C1106,Тех_Движение!$B$2:$B$5111,"&lt;="&amp;P$3)-$F1106)))</f>
        <v/>
      </c>
      <c r="Q1106" s="54">
        <f>IF(OR($B1106="",Q$3&lt;$D1106+Настройки!$B$7),0,MAX(0,$E1106-MAX(0,SUMIFS(Тех_Движение!$G$2:$G$5111,Тех_Движение!$D$2:$D$5111,$C1106,Тех_Движение!$B$2:$B$5111,"&lt;="&amp;Q$3)-$F1106)))</f>
        <v/>
      </c>
      <c r="R1106" s="54">
        <f>IF($B1106="","",SUM($K1106:$Q1106))</f>
        <v/>
      </c>
      <c r="S1106" s="56">
        <f>IF($B1106="","",VLOOKUP($C1106,Настройки!$A$11:$L$17,9,FALSE))</f>
        <v/>
      </c>
      <c r="T1106" s="56">
        <f>IF($B1106="","",$R1106*$S1106)</f>
        <v/>
      </c>
    </row>
    <row r="1107">
      <c r="A1107" s="20">
        <f>Тех_Движение!$A$1104</f>
        <v/>
      </c>
      <c r="B1107" s="20">
        <f>IF(Тех_Движение!$F$1104&gt;0,Тех_Движение!$I$1104,"")</f>
        <v/>
      </c>
      <c r="C1107" s="20">
        <f>IF($B1107="","",Тех_Движение!$D$1104)</f>
        <v/>
      </c>
      <c r="D1107" s="42">
        <f>IF($B1107="","",Тех_Движение!$B$1104)</f>
        <v/>
      </c>
      <c r="E1107" s="54">
        <f>IF($B1107="","",Тех_Движение!$F$1104)</f>
        <v/>
      </c>
      <c r="F1107" s="54">
        <f>IF($B1107="","",SUMIFS($E$5:$E1106,$C$5:$C1106,$C1107))</f>
        <v/>
      </c>
      <c r="G1107" s="54">
        <f>IF($B1107="","",MAX(0,$E1107-MAX(0,SUMIFS(Тех_Движение!$G$2:$G$5111,Тех_Движение!$D$2:$D$5111,$C1107,Тех_Движение!$B$2:$B$5111,"&lt;="&amp;Настройки!$B$5-1)-$F1107)))</f>
        <v/>
      </c>
      <c r="H1107" s="54">
        <f>IF($B1107="","",IF(AND($D1107&gt;=Настройки!$B$5,$D1107&lt;=Настройки!$B$6),$E1107,0))</f>
        <v/>
      </c>
      <c r="I1107" s="54">
        <f>IF($B1107="","",$G1107+$H1107-$J1107)</f>
        <v/>
      </c>
      <c r="J1107" s="54">
        <f>IF($B1107="","",MAX(0,$E1107-MAX(0,SUMIFS(Тех_Движение!$G$2:$G$5111,Тех_Движение!$D$2:$D$5111,$C1107,Тех_Движение!$B$2:$B$5111,"&lt;="&amp;Настройки!$B$6)-$F1107)))</f>
        <v/>
      </c>
      <c r="K1107" s="54">
        <f>IF(OR($B1107="",K$3&lt;$D1107+Настройки!$B$7),0,MAX(0,$E1107-MAX(0,SUMIFS(Тех_Движение!$G$2:$G$5111,Тех_Движение!$D$2:$D$5111,$C1107,Тех_Движение!$B$2:$B$5111,"&lt;="&amp;K$3)-$F1107)))</f>
        <v/>
      </c>
      <c r="L1107" s="54">
        <f>IF(OR($B1107="",L$3&lt;$D1107+Настройки!$B$7),0,MAX(0,$E1107-MAX(0,SUMIFS(Тех_Движение!$G$2:$G$5111,Тех_Движение!$D$2:$D$5111,$C1107,Тех_Движение!$B$2:$B$5111,"&lt;="&amp;L$3)-$F1107)))</f>
        <v/>
      </c>
      <c r="M1107" s="54">
        <f>IF(OR($B1107="",M$3&lt;$D1107+Настройки!$B$7),0,MAX(0,$E1107-MAX(0,SUMIFS(Тех_Движение!$G$2:$G$5111,Тех_Движение!$D$2:$D$5111,$C1107,Тех_Движение!$B$2:$B$5111,"&lt;="&amp;M$3)-$F1107)))</f>
        <v/>
      </c>
      <c r="N1107" s="54">
        <f>IF(OR($B1107="",N$3&lt;$D1107+Настройки!$B$7),0,MAX(0,$E1107-MAX(0,SUMIFS(Тех_Движение!$G$2:$G$5111,Тех_Движение!$D$2:$D$5111,$C1107,Тех_Движение!$B$2:$B$5111,"&lt;="&amp;N$3)-$F1107)))</f>
        <v/>
      </c>
      <c r="O1107" s="54">
        <f>IF(OR($B1107="",O$3&lt;$D1107+Настройки!$B$7),0,MAX(0,$E1107-MAX(0,SUMIFS(Тех_Движение!$G$2:$G$5111,Тех_Движение!$D$2:$D$5111,$C1107,Тех_Движение!$B$2:$B$5111,"&lt;="&amp;O$3)-$F1107)))</f>
        <v/>
      </c>
      <c r="P1107" s="54">
        <f>IF(OR($B1107="",P$3&lt;$D1107+Настройки!$B$7),0,MAX(0,$E1107-MAX(0,SUMIFS(Тех_Движение!$G$2:$G$5111,Тех_Движение!$D$2:$D$5111,$C1107,Тех_Движение!$B$2:$B$5111,"&lt;="&amp;P$3)-$F1107)))</f>
        <v/>
      </c>
      <c r="Q1107" s="54">
        <f>IF(OR($B1107="",Q$3&lt;$D1107+Настройки!$B$7),0,MAX(0,$E1107-MAX(0,SUMIFS(Тех_Движение!$G$2:$G$5111,Тех_Движение!$D$2:$D$5111,$C1107,Тех_Движение!$B$2:$B$5111,"&lt;="&amp;Q$3)-$F1107)))</f>
        <v/>
      </c>
      <c r="R1107" s="54">
        <f>IF($B1107="","",SUM($K1107:$Q1107))</f>
        <v/>
      </c>
      <c r="S1107" s="56">
        <f>IF($B1107="","",VLOOKUP($C1107,Настройки!$A$11:$L$17,9,FALSE))</f>
        <v/>
      </c>
      <c r="T1107" s="56">
        <f>IF($B1107="","",$R1107*$S1107)</f>
        <v/>
      </c>
    </row>
    <row r="1108">
      <c r="A1108" s="20">
        <f>Тех_Движение!$A$1105</f>
        <v/>
      </c>
      <c r="B1108" s="20">
        <f>IF(Тех_Движение!$F$1105&gt;0,Тех_Движение!$I$1105,"")</f>
        <v/>
      </c>
      <c r="C1108" s="20">
        <f>IF($B1108="","",Тех_Движение!$D$1105)</f>
        <v/>
      </c>
      <c r="D1108" s="42">
        <f>IF($B1108="","",Тех_Движение!$B$1105)</f>
        <v/>
      </c>
      <c r="E1108" s="54">
        <f>IF($B1108="","",Тех_Движение!$F$1105)</f>
        <v/>
      </c>
      <c r="F1108" s="54">
        <f>IF($B1108="","",SUMIFS($E$5:$E1107,$C$5:$C1107,$C1108))</f>
        <v/>
      </c>
      <c r="G1108" s="54">
        <f>IF($B1108="","",MAX(0,$E1108-MAX(0,SUMIFS(Тех_Движение!$G$2:$G$5111,Тех_Движение!$D$2:$D$5111,$C1108,Тех_Движение!$B$2:$B$5111,"&lt;="&amp;Настройки!$B$5-1)-$F1108)))</f>
        <v/>
      </c>
      <c r="H1108" s="54">
        <f>IF($B1108="","",IF(AND($D1108&gt;=Настройки!$B$5,$D1108&lt;=Настройки!$B$6),$E1108,0))</f>
        <v/>
      </c>
      <c r="I1108" s="54">
        <f>IF($B1108="","",$G1108+$H1108-$J1108)</f>
        <v/>
      </c>
      <c r="J1108" s="54">
        <f>IF($B1108="","",MAX(0,$E1108-MAX(0,SUMIFS(Тех_Движение!$G$2:$G$5111,Тех_Движение!$D$2:$D$5111,$C1108,Тех_Движение!$B$2:$B$5111,"&lt;="&amp;Настройки!$B$6)-$F1108)))</f>
        <v/>
      </c>
      <c r="K1108" s="54">
        <f>IF(OR($B1108="",K$3&lt;$D1108+Настройки!$B$7),0,MAX(0,$E1108-MAX(0,SUMIFS(Тех_Движение!$G$2:$G$5111,Тех_Движение!$D$2:$D$5111,$C1108,Тех_Движение!$B$2:$B$5111,"&lt;="&amp;K$3)-$F1108)))</f>
        <v/>
      </c>
      <c r="L1108" s="54">
        <f>IF(OR($B1108="",L$3&lt;$D1108+Настройки!$B$7),0,MAX(0,$E1108-MAX(0,SUMIFS(Тех_Движение!$G$2:$G$5111,Тех_Движение!$D$2:$D$5111,$C1108,Тех_Движение!$B$2:$B$5111,"&lt;="&amp;L$3)-$F1108)))</f>
        <v/>
      </c>
      <c r="M1108" s="54">
        <f>IF(OR($B1108="",M$3&lt;$D1108+Настройки!$B$7),0,MAX(0,$E1108-MAX(0,SUMIFS(Тех_Движение!$G$2:$G$5111,Тех_Движение!$D$2:$D$5111,$C1108,Тех_Движение!$B$2:$B$5111,"&lt;="&amp;M$3)-$F1108)))</f>
        <v/>
      </c>
      <c r="N1108" s="54">
        <f>IF(OR($B1108="",N$3&lt;$D1108+Настройки!$B$7),0,MAX(0,$E1108-MAX(0,SUMIFS(Тех_Движение!$G$2:$G$5111,Тех_Движение!$D$2:$D$5111,$C1108,Тех_Движение!$B$2:$B$5111,"&lt;="&amp;N$3)-$F1108)))</f>
        <v/>
      </c>
      <c r="O1108" s="54">
        <f>IF(OR($B1108="",O$3&lt;$D1108+Настройки!$B$7),0,MAX(0,$E1108-MAX(0,SUMIFS(Тех_Движение!$G$2:$G$5111,Тех_Движение!$D$2:$D$5111,$C1108,Тех_Движение!$B$2:$B$5111,"&lt;="&amp;O$3)-$F1108)))</f>
        <v/>
      </c>
      <c r="P1108" s="54">
        <f>IF(OR($B1108="",P$3&lt;$D1108+Настройки!$B$7),0,MAX(0,$E1108-MAX(0,SUMIFS(Тех_Движение!$G$2:$G$5111,Тех_Движение!$D$2:$D$5111,$C1108,Тех_Движение!$B$2:$B$5111,"&lt;="&amp;P$3)-$F1108)))</f>
        <v/>
      </c>
      <c r="Q1108" s="54">
        <f>IF(OR($B1108="",Q$3&lt;$D1108+Настройки!$B$7),0,MAX(0,$E1108-MAX(0,SUMIFS(Тех_Движение!$G$2:$G$5111,Тех_Движение!$D$2:$D$5111,$C1108,Тех_Движение!$B$2:$B$5111,"&lt;="&amp;Q$3)-$F1108)))</f>
        <v/>
      </c>
      <c r="R1108" s="54">
        <f>IF($B1108="","",SUM($K1108:$Q1108))</f>
        <v/>
      </c>
      <c r="S1108" s="56">
        <f>IF($B1108="","",VLOOKUP($C1108,Настройки!$A$11:$L$17,9,FALSE))</f>
        <v/>
      </c>
      <c r="T1108" s="56">
        <f>IF($B1108="","",$R1108*$S1108)</f>
        <v/>
      </c>
    </row>
    <row r="1109">
      <c r="A1109" s="20">
        <f>Тех_Движение!$A$1106</f>
        <v/>
      </c>
      <c r="B1109" s="20">
        <f>IF(Тех_Движение!$F$1106&gt;0,Тех_Движение!$I$1106,"")</f>
        <v/>
      </c>
      <c r="C1109" s="20">
        <f>IF($B1109="","",Тех_Движение!$D$1106)</f>
        <v/>
      </c>
      <c r="D1109" s="42">
        <f>IF($B1109="","",Тех_Движение!$B$1106)</f>
        <v/>
      </c>
      <c r="E1109" s="54">
        <f>IF($B1109="","",Тех_Движение!$F$1106)</f>
        <v/>
      </c>
      <c r="F1109" s="54">
        <f>IF($B1109="","",SUMIFS($E$5:$E1108,$C$5:$C1108,$C1109))</f>
        <v/>
      </c>
      <c r="G1109" s="54">
        <f>IF($B1109="","",MAX(0,$E1109-MAX(0,SUMIFS(Тех_Движение!$G$2:$G$5111,Тех_Движение!$D$2:$D$5111,$C1109,Тех_Движение!$B$2:$B$5111,"&lt;="&amp;Настройки!$B$5-1)-$F1109)))</f>
        <v/>
      </c>
      <c r="H1109" s="54">
        <f>IF($B1109="","",IF(AND($D1109&gt;=Настройки!$B$5,$D1109&lt;=Настройки!$B$6),$E1109,0))</f>
        <v/>
      </c>
      <c r="I1109" s="54">
        <f>IF($B1109="","",$G1109+$H1109-$J1109)</f>
        <v/>
      </c>
      <c r="J1109" s="54">
        <f>IF($B1109="","",MAX(0,$E1109-MAX(0,SUMIFS(Тех_Движение!$G$2:$G$5111,Тех_Движение!$D$2:$D$5111,$C1109,Тех_Движение!$B$2:$B$5111,"&lt;="&amp;Настройки!$B$6)-$F1109)))</f>
        <v/>
      </c>
      <c r="K1109" s="54">
        <f>IF(OR($B1109="",K$3&lt;$D1109+Настройки!$B$7),0,MAX(0,$E1109-MAX(0,SUMIFS(Тех_Движение!$G$2:$G$5111,Тех_Движение!$D$2:$D$5111,$C1109,Тех_Движение!$B$2:$B$5111,"&lt;="&amp;K$3)-$F1109)))</f>
        <v/>
      </c>
      <c r="L1109" s="54">
        <f>IF(OR($B1109="",L$3&lt;$D1109+Настройки!$B$7),0,MAX(0,$E1109-MAX(0,SUMIFS(Тех_Движение!$G$2:$G$5111,Тех_Движение!$D$2:$D$5111,$C1109,Тех_Движение!$B$2:$B$5111,"&lt;="&amp;L$3)-$F1109)))</f>
        <v/>
      </c>
      <c r="M1109" s="54">
        <f>IF(OR($B1109="",M$3&lt;$D1109+Настройки!$B$7),0,MAX(0,$E1109-MAX(0,SUMIFS(Тех_Движение!$G$2:$G$5111,Тех_Движение!$D$2:$D$5111,$C1109,Тех_Движение!$B$2:$B$5111,"&lt;="&amp;M$3)-$F1109)))</f>
        <v/>
      </c>
      <c r="N1109" s="54">
        <f>IF(OR($B1109="",N$3&lt;$D1109+Настройки!$B$7),0,MAX(0,$E1109-MAX(0,SUMIFS(Тех_Движение!$G$2:$G$5111,Тех_Движение!$D$2:$D$5111,$C1109,Тех_Движение!$B$2:$B$5111,"&lt;="&amp;N$3)-$F1109)))</f>
        <v/>
      </c>
      <c r="O1109" s="54">
        <f>IF(OR($B1109="",O$3&lt;$D1109+Настройки!$B$7),0,MAX(0,$E1109-MAX(0,SUMIFS(Тех_Движение!$G$2:$G$5111,Тех_Движение!$D$2:$D$5111,$C1109,Тех_Движение!$B$2:$B$5111,"&lt;="&amp;O$3)-$F1109)))</f>
        <v/>
      </c>
      <c r="P1109" s="54">
        <f>IF(OR($B1109="",P$3&lt;$D1109+Настройки!$B$7),0,MAX(0,$E1109-MAX(0,SUMIFS(Тех_Движение!$G$2:$G$5111,Тех_Движение!$D$2:$D$5111,$C1109,Тех_Движение!$B$2:$B$5111,"&lt;="&amp;P$3)-$F1109)))</f>
        <v/>
      </c>
      <c r="Q1109" s="54">
        <f>IF(OR($B1109="",Q$3&lt;$D1109+Настройки!$B$7),0,MAX(0,$E1109-MAX(0,SUMIFS(Тех_Движение!$G$2:$G$5111,Тех_Движение!$D$2:$D$5111,$C1109,Тех_Движение!$B$2:$B$5111,"&lt;="&amp;Q$3)-$F1109)))</f>
        <v/>
      </c>
      <c r="R1109" s="54">
        <f>IF($B1109="","",SUM($K1109:$Q1109))</f>
        <v/>
      </c>
      <c r="S1109" s="56">
        <f>IF($B1109="","",VLOOKUP($C1109,Настройки!$A$11:$L$17,9,FALSE))</f>
        <v/>
      </c>
      <c r="T1109" s="56">
        <f>IF($B1109="","",$R1109*$S1109)</f>
        <v/>
      </c>
    </row>
    <row r="1110">
      <c r="A1110" s="20">
        <f>Тех_Движение!$A$1107</f>
        <v/>
      </c>
      <c r="B1110" s="20">
        <f>IF(Тех_Движение!$F$1107&gt;0,Тех_Движение!$I$1107,"")</f>
        <v/>
      </c>
      <c r="C1110" s="20">
        <f>IF($B1110="","",Тех_Движение!$D$1107)</f>
        <v/>
      </c>
      <c r="D1110" s="42">
        <f>IF($B1110="","",Тех_Движение!$B$1107)</f>
        <v/>
      </c>
      <c r="E1110" s="54">
        <f>IF($B1110="","",Тех_Движение!$F$1107)</f>
        <v/>
      </c>
      <c r="F1110" s="54">
        <f>IF($B1110="","",SUMIFS($E$5:$E1109,$C$5:$C1109,$C1110))</f>
        <v/>
      </c>
      <c r="G1110" s="54">
        <f>IF($B1110="","",MAX(0,$E1110-MAX(0,SUMIFS(Тех_Движение!$G$2:$G$5111,Тех_Движение!$D$2:$D$5111,$C1110,Тех_Движение!$B$2:$B$5111,"&lt;="&amp;Настройки!$B$5-1)-$F1110)))</f>
        <v/>
      </c>
      <c r="H1110" s="54">
        <f>IF($B1110="","",IF(AND($D1110&gt;=Настройки!$B$5,$D1110&lt;=Настройки!$B$6),$E1110,0))</f>
        <v/>
      </c>
      <c r="I1110" s="54">
        <f>IF($B1110="","",$G1110+$H1110-$J1110)</f>
        <v/>
      </c>
      <c r="J1110" s="54">
        <f>IF($B1110="","",MAX(0,$E1110-MAX(0,SUMIFS(Тех_Движение!$G$2:$G$5111,Тех_Движение!$D$2:$D$5111,$C1110,Тех_Движение!$B$2:$B$5111,"&lt;="&amp;Настройки!$B$6)-$F1110)))</f>
        <v/>
      </c>
      <c r="K1110" s="54">
        <f>IF(OR($B1110="",K$3&lt;$D1110+Настройки!$B$7),0,MAX(0,$E1110-MAX(0,SUMIFS(Тех_Движение!$G$2:$G$5111,Тех_Движение!$D$2:$D$5111,$C1110,Тех_Движение!$B$2:$B$5111,"&lt;="&amp;K$3)-$F1110)))</f>
        <v/>
      </c>
      <c r="L1110" s="54">
        <f>IF(OR($B1110="",L$3&lt;$D1110+Настройки!$B$7),0,MAX(0,$E1110-MAX(0,SUMIFS(Тех_Движение!$G$2:$G$5111,Тех_Движение!$D$2:$D$5111,$C1110,Тех_Движение!$B$2:$B$5111,"&lt;="&amp;L$3)-$F1110)))</f>
        <v/>
      </c>
      <c r="M1110" s="54">
        <f>IF(OR($B1110="",M$3&lt;$D1110+Настройки!$B$7),0,MAX(0,$E1110-MAX(0,SUMIFS(Тех_Движение!$G$2:$G$5111,Тех_Движение!$D$2:$D$5111,$C1110,Тех_Движение!$B$2:$B$5111,"&lt;="&amp;M$3)-$F1110)))</f>
        <v/>
      </c>
      <c r="N1110" s="54">
        <f>IF(OR($B1110="",N$3&lt;$D1110+Настройки!$B$7),0,MAX(0,$E1110-MAX(0,SUMIFS(Тех_Движение!$G$2:$G$5111,Тех_Движение!$D$2:$D$5111,$C1110,Тех_Движение!$B$2:$B$5111,"&lt;="&amp;N$3)-$F1110)))</f>
        <v/>
      </c>
      <c r="O1110" s="54">
        <f>IF(OR($B1110="",O$3&lt;$D1110+Настройки!$B$7),0,MAX(0,$E1110-MAX(0,SUMIFS(Тех_Движение!$G$2:$G$5111,Тех_Движение!$D$2:$D$5111,$C1110,Тех_Движение!$B$2:$B$5111,"&lt;="&amp;O$3)-$F1110)))</f>
        <v/>
      </c>
      <c r="P1110" s="54">
        <f>IF(OR($B1110="",P$3&lt;$D1110+Настройки!$B$7),0,MAX(0,$E1110-MAX(0,SUMIFS(Тех_Движение!$G$2:$G$5111,Тех_Движение!$D$2:$D$5111,$C1110,Тех_Движение!$B$2:$B$5111,"&lt;="&amp;P$3)-$F1110)))</f>
        <v/>
      </c>
      <c r="Q1110" s="54">
        <f>IF(OR($B1110="",Q$3&lt;$D1110+Настройки!$B$7),0,MAX(0,$E1110-MAX(0,SUMIFS(Тех_Движение!$G$2:$G$5111,Тех_Движение!$D$2:$D$5111,$C1110,Тех_Движение!$B$2:$B$5111,"&lt;="&amp;Q$3)-$F1110)))</f>
        <v/>
      </c>
      <c r="R1110" s="54">
        <f>IF($B1110="","",SUM($K1110:$Q1110))</f>
        <v/>
      </c>
      <c r="S1110" s="56">
        <f>IF($B1110="","",VLOOKUP($C1110,Настройки!$A$11:$L$17,9,FALSE))</f>
        <v/>
      </c>
      <c r="T1110" s="56">
        <f>IF($B1110="","",$R1110*$S1110)</f>
        <v/>
      </c>
    </row>
    <row r="1111">
      <c r="A1111" s="20">
        <f>Тех_Движение!$A$1108</f>
        <v/>
      </c>
      <c r="B1111" s="20">
        <f>IF(Тех_Движение!$F$1108&gt;0,Тех_Движение!$I$1108,"")</f>
        <v/>
      </c>
      <c r="C1111" s="20">
        <f>IF($B1111="","",Тех_Движение!$D$1108)</f>
        <v/>
      </c>
      <c r="D1111" s="42">
        <f>IF($B1111="","",Тех_Движение!$B$1108)</f>
        <v/>
      </c>
      <c r="E1111" s="54">
        <f>IF($B1111="","",Тех_Движение!$F$1108)</f>
        <v/>
      </c>
      <c r="F1111" s="54">
        <f>IF($B1111="","",SUMIFS($E$5:$E1110,$C$5:$C1110,$C1111))</f>
        <v/>
      </c>
      <c r="G1111" s="54">
        <f>IF($B1111="","",MAX(0,$E1111-MAX(0,SUMIFS(Тех_Движение!$G$2:$G$5111,Тех_Движение!$D$2:$D$5111,$C1111,Тех_Движение!$B$2:$B$5111,"&lt;="&amp;Настройки!$B$5-1)-$F1111)))</f>
        <v/>
      </c>
      <c r="H1111" s="54">
        <f>IF($B1111="","",IF(AND($D1111&gt;=Настройки!$B$5,$D1111&lt;=Настройки!$B$6),$E1111,0))</f>
        <v/>
      </c>
      <c r="I1111" s="54">
        <f>IF($B1111="","",$G1111+$H1111-$J1111)</f>
        <v/>
      </c>
      <c r="J1111" s="54">
        <f>IF($B1111="","",MAX(0,$E1111-MAX(0,SUMIFS(Тех_Движение!$G$2:$G$5111,Тех_Движение!$D$2:$D$5111,$C1111,Тех_Движение!$B$2:$B$5111,"&lt;="&amp;Настройки!$B$6)-$F1111)))</f>
        <v/>
      </c>
      <c r="K1111" s="54">
        <f>IF(OR($B1111="",K$3&lt;$D1111+Настройки!$B$7),0,MAX(0,$E1111-MAX(0,SUMIFS(Тех_Движение!$G$2:$G$5111,Тех_Движение!$D$2:$D$5111,$C1111,Тех_Движение!$B$2:$B$5111,"&lt;="&amp;K$3)-$F1111)))</f>
        <v/>
      </c>
      <c r="L1111" s="54">
        <f>IF(OR($B1111="",L$3&lt;$D1111+Настройки!$B$7),0,MAX(0,$E1111-MAX(0,SUMIFS(Тех_Движение!$G$2:$G$5111,Тех_Движение!$D$2:$D$5111,$C1111,Тех_Движение!$B$2:$B$5111,"&lt;="&amp;L$3)-$F1111)))</f>
        <v/>
      </c>
      <c r="M1111" s="54">
        <f>IF(OR($B1111="",M$3&lt;$D1111+Настройки!$B$7),0,MAX(0,$E1111-MAX(0,SUMIFS(Тех_Движение!$G$2:$G$5111,Тех_Движение!$D$2:$D$5111,$C1111,Тех_Движение!$B$2:$B$5111,"&lt;="&amp;M$3)-$F1111)))</f>
        <v/>
      </c>
      <c r="N1111" s="54">
        <f>IF(OR($B1111="",N$3&lt;$D1111+Настройки!$B$7),0,MAX(0,$E1111-MAX(0,SUMIFS(Тех_Движение!$G$2:$G$5111,Тех_Движение!$D$2:$D$5111,$C1111,Тех_Движение!$B$2:$B$5111,"&lt;="&amp;N$3)-$F1111)))</f>
        <v/>
      </c>
      <c r="O1111" s="54">
        <f>IF(OR($B1111="",O$3&lt;$D1111+Настройки!$B$7),0,MAX(0,$E1111-MAX(0,SUMIFS(Тех_Движение!$G$2:$G$5111,Тех_Движение!$D$2:$D$5111,$C1111,Тех_Движение!$B$2:$B$5111,"&lt;="&amp;O$3)-$F1111)))</f>
        <v/>
      </c>
      <c r="P1111" s="54">
        <f>IF(OR($B1111="",P$3&lt;$D1111+Настройки!$B$7),0,MAX(0,$E1111-MAX(0,SUMIFS(Тех_Движение!$G$2:$G$5111,Тех_Движение!$D$2:$D$5111,$C1111,Тех_Движение!$B$2:$B$5111,"&lt;="&amp;P$3)-$F1111)))</f>
        <v/>
      </c>
      <c r="Q1111" s="54">
        <f>IF(OR($B1111="",Q$3&lt;$D1111+Настройки!$B$7),0,MAX(0,$E1111-MAX(0,SUMIFS(Тех_Движение!$G$2:$G$5111,Тех_Движение!$D$2:$D$5111,$C1111,Тех_Движение!$B$2:$B$5111,"&lt;="&amp;Q$3)-$F1111)))</f>
        <v/>
      </c>
      <c r="R1111" s="54">
        <f>IF($B1111="","",SUM($K1111:$Q1111))</f>
        <v/>
      </c>
      <c r="S1111" s="56">
        <f>IF($B1111="","",VLOOKUP($C1111,Настройки!$A$11:$L$17,9,FALSE))</f>
        <v/>
      </c>
      <c r="T1111" s="56">
        <f>IF($B1111="","",$R1111*$S1111)</f>
        <v/>
      </c>
    </row>
    <row r="1112">
      <c r="A1112" s="20">
        <f>Тех_Движение!$A$1109</f>
        <v/>
      </c>
      <c r="B1112" s="20">
        <f>IF(Тех_Движение!$F$1109&gt;0,Тех_Движение!$I$1109,"")</f>
        <v/>
      </c>
      <c r="C1112" s="20">
        <f>IF($B1112="","",Тех_Движение!$D$1109)</f>
        <v/>
      </c>
      <c r="D1112" s="42">
        <f>IF($B1112="","",Тех_Движение!$B$1109)</f>
        <v/>
      </c>
      <c r="E1112" s="54">
        <f>IF($B1112="","",Тех_Движение!$F$1109)</f>
        <v/>
      </c>
      <c r="F1112" s="54">
        <f>IF($B1112="","",SUMIFS($E$5:$E1111,$C$5:$C1111,$C1112))</f>
        <v/>
      </c>
      <c r="G1112" s="54">
        <f>IF($B1112="","",MAX(0,$E1112-MAX(0,SUMIFS(Тех_Движение!$G$2:$G$5111,Тех_Движение!$D$2:$D$5111,$C1112,Тех_Движение!$B$2:$B$5111,"&lt;="&amp;Настройки!$B$5-1)-$F1112)))</f>
        <v/>
      </c>
      <c r="H1112" s="54">
        <f>IF($B1112="","",IF(AND($D1112&gt;=Настройки!$B$5,$D1112&lt;=Настройки!$B$6),$E1112,0))</f>
        <v/>
      </c>
      <c r="I1112" s="54">
        <f>IF($B1112="","",$G1112+$H1112-$J1112)</f>
        <v/>
      </c>
      <c r="J1112" s="54">
        <f>IF($B1112="","",MAX(0,$E1112-MAX(0,SUMIFS(Тех_Движение!$G$2:$G$5111,Тех_Движение!$D$2:$D$5111,$C1112,Тех_Движение!$B$2:$B$5111,"&lt;="&amp;Настройки!$B$6)-$F1112)))</f>
        <v/>
      </c>
      <c r="K1112" s="54">
        <f>IF(OR($B1112="",K$3&lt;$D1112+Настройки!$B$7),0,MAX(0,$E1112-MAX(0,SUMIFS(Тех_Движение!$G$2:$G$5111,Тех_Движение!$D$2:$D$5111,$C1112,Тех_Движение!$B$2:$B$5111,"&lt;="&amp;K$3)-$F1112)))</f>
        <v/>
      </c>
      <c r="L1112" s="54">
        <f>IF(OR($B1112="",L$3&lt;$D1112+Настройки!$B$7),0,MAX(0,$E1112-MAX(0,SUMIFS(Тех_Движение!$G$2:$G$5111,Тех_Движение!$D$2:$D$5111,$C1112,Тех_Движение!$B$2:$B$5111,"&lt;="&amp;L$3)-$F1112)))</f>
        <v/>
      </c>
      <c r="M1112" s="54">
        <f>IF(OR($B1112="",M$3&lt;$D1112+Настройки!$B$7),0,MAX(0,$E1112-MAX(0,SUMIFS(Тех_Движение!$G$2:$G$5111,Тех_Движение!$D$2:$D$5111,$C1112,Тех_Движение!$B$2:$B$5111,"&lt;="&amp;M$3)-$F1112)))</f>
        <v/>
      </c>
      <c r="N1112" s="54">
        <f>IF(OR($B1112="",N$3&lt;$D1112+Настройки!$B$7),0,MAX(0,$E1112-MAX(0,SUMIFS(Тех_Движение!$G$2:$G$5111,Тех_Движение!$D$2:$D$5111,$C1112,Тех_Движение!$B$2:$B$5111,"&lt;="&amp;N$3)-$F1112)))</f>
        <v/>
      </c>
      <c r="O1112" s="54">
        <f>IF(OR($B1112="",O$3&lt;$D1112+Настройки!$B$7),0,MAX(0,$E1112-MAX(0,SUMIFS(Тех_Движение!$G$2:$G$5111,Тех_Движение!$D$2:$D$5111,$C1112,Тех_Движение!$B$2:$B$5111,"&lt;="&amp;O$3)-$F1112)))</f>
        <v/>
      </c>
      <c r="P1112" s="54">
        <f>IF(OR($B1112="",P$3&lt;$D1112+Настройки!$B$7),0,MAX(0,$E1112-MAX(0,SUMIFS(Тех_Движение!$G$2:$G$5111,Тех_Движение!$D$2:$D$5111,$C1112,Тех_Движение!$B$2:$B$5111,"&lt;="&amp;P$3)-$F1112)))</f>
        <v/>
      </c>
      <c r="Q1112" s="54">
        <f>IF(OR($B1112="",Q$3&lt;$D1112+Настройки!$B$7),0,MAX(0,$E1112-MAX(0,SUMIFS(Тех_Движение!$G$2:$G$5111,Тех_Движение!$D$2:$D$5111,$C1112,Тех_Движение!$B$2:$B$5111,"&lt;="&amp;Q$3)-$F1112)))</f>
        <v/>
      </c>
      <c r="R1112" s="54">
        <f>IF($B1112="","",SUM($K1112:$Q1112))</f>
        <v/>
      </c>
      <c r="S1112" s="56">
        <f>IF($B1112="","",VLOOKUP($C1112,Настройки!$A$11:$L$17,9,FALSE))</f>
        <v/>
      </c>
      <c r="T1112" s="56">
        <f>IF($B1112="","",$R1112*$S1112)</f>
        <v/>
      </c>
    </row>
    <row r="1113">
      <c r="A1113" s="20">
        <f>Тех_Движение!$A$1110</f>
        <v/>
      </c>
      <c r="B1113" s="20">
        <f>IF(Тех_Движение!$F$1110&gt;0,Тех_Движение!$I$1110,"")</f>
        <v/>
      </c>
      <c r="C1113" s="20">
        <f>IF($B1113="","",Тех_Движение!$D$1110)</f>
        <v/>
      </c>
      <c r="D1113" s="42">
        <f>IF($B1113="","",Тех_Движение!$B$1110)</f>
        <v/>
      </c>
      <c r="E1113" s="54">
        <f>IF($B1113="","",Тех_Движение!$F$1110)</f>
        <v/>
      </c>
      <c r="F1113" s="54">
        <f>IF($B1113="","",SUMIFS($E$5:$E1112,$C$5:$C1112,$C1113))</f>
        <v/>
      </c>
      <c r="G1113" s="54">
        <f>IF($B1113="","",MAX(0,$E1113-MAX(0,SUMIFS(Тех_Движение!$G$2:$G$5111,Тех_Движение!$D$2:$D$5111,$C1113,Тех_Движение!$B$2:$B$5111,"&lt;="&amp;Настройки!$B$5-1)-$F1113)))</f>
        <v/>
      </c>
      <c r="H1113" s="54">
        <f>IF($B1113="","",IF(AND($D1113&gt;=Настройки!$B$5,$D1113&lt;=Настройки!$B$6),$E1113,0))</f>
        <v/>
      </c>
      <c r="I1113" s="54">
        <f>IF($B1113="","",$G1113+$H1113-$J1113)</f>
        <v/>
      </c>
      <c r="J1113" s="54">
        <f>IF($B1113="","",MAX(0,$E1113-MAX(0,SUMIFS(Тех_Движение!$G$2:$G$5111,Тех_Движение!$D$2:$D$5111,$C1113,Тех_Движение!$B$2:$B$5111,"&lt;="&amp;Настройки!$B$6)-$F1113)))</f>
        <v/>
      </c>
      <c r="K1113" s="54">
        <f>IF(OR($B1113="",K$3&lt;$D1113+Настройки!$B$7),0,MAX(0,$E1113-MAX(0,SUMIFS(Тех_Движение!$G$2:$G$5111,Тех_Движение!$D$2:$D$5111,$C1113,Тех_Движение!$B$2:$B$5111,"&lt;="&amp;K$3)-$F1113)))</f>
        <v/>
      </c>
      <c r="L1113" s="54">
        <f>IF(OR($B1113="",L$3&lt;$D1113+Настройки!$B$7),0,MAX(0,$E1113-MAX(0,SUMIFS(Тех_Движение!$G$2:$G$5111,Тех_Движение!$D$2:$D$5111,$C1113,Тех_Движение!$B$2:$B$5111,"&lt;="&amp;L$3)-$F1113)))</f>
        <v/>
      </c>
      <c r="M1113" s="54">
        <f>IF(OR($B1113="",M$3&lt;$D1113+Настройки!$B$7),0,MAX(0,$E1113-MAX(0,SUMIFS(Тех_Движение!$G$2:$G$5111,Тех_Движение!$D$2:$D$5111,$C1113,Тех_Движение!$B$2:$B$5111,"&lt;="&amp;M$3)-$F1113)))</f>
        <v/>
      </c>
      <c r="N1113" s="54">
        <f>IF(OR($B1113="",N$3&lt;$D1113+Настройки!$B$7),0,MAX(0,$E1113-MAX(0,SUMIFS(Тех_Движение!$G$2:$G$5111,Тех_Движение!$D$2:$D$5111,$C1113,Тех_Движение!$B$2:$B$5111,"&lt;="&amp;N$3)-$F1113)))</f>
        <v/>
      </c>
      <c r="O1113" s="54">
        <f>IF(OR($B1113="",O$3&lt;$D1113+Настройки!$B$7),0,MAX(0,$E1113-MAX(0,SUMIFS(Тех_Движение!$G$2:$G$5111,Тех_Движение!$D$2:$D$5111,$C1113,Тех_Движение!$B$2:$B$5111,"&lt;="&amp;O$3)-$F1113)))</f>
        <v/>
      </c>
      <c r="P1113" s="54">
        <f>IF(OR($B1113="",P$3&lt;$D1113+Настройки!$B$7),0,MAX(0,$E1113-MAX(0,SUMIFS(Тех_Движение!$G$2:$G$5111,Тех_Движение!$D$2:$D$5111,$C1113,Тех_Движение!$B$2:$B$5111,"&lt;="&amp;P$3)-$F1113)))</f>
        <v/>
      </c>
      <c r="Q1113" s="54">
        <f>IF(OR($B1113="",Q$3&lt;$D1113+Настройки!$B$7),0,MAX(0,$E1113-MAX(0,SUMIFS(Тех_Движение!$G$2:$G$5111,Тех_Движение!$D$2:$D$5111,$C1113,Тех_Движение!$B$2:$B$5111,"&lt;="&amp;Q$3)-$F1113)))</f>
        <v/>
      </c>
      <c r="R1113" s="54">
        <f>IF($B1113="","",SUM($K1113:$Q1113))</f>
        <v/>
      </c>
      <c r="S1113" s="56">
        <f>IF($B1113="","",VLOOKUP($C1113,Настройки!$A$11:$L$17,9,FALSE))</f>
        <v/>
      </c>
      <c r="T1113" s="56">
        <f>IF($B1113="","",$R1113*$S1113)</f>
        <v/>
      </c>
    </row>
    <row r="1114">
      <c r="A1114" s="20">
        <f>Тех_Движение!$A$1111</f>
        <v/>
      </c>
      <c r="B1114" s="20">
        <f>IF(Тех_Движение!$F$1111&gt;0,Тех_Движение!$I$1111,"")</f>
        <v/>
      </c>
      <c r="C1114" s="20">
        <f>IF($B1114="","",Тех_Движение!$D$1111)</f>
        <v/>
      </c>
      <c r="D1114" s="42">
        <f>IF($B1114="","",Тех_Движение!$B$1111)</f>
        <v/>
      </c>
      <c r="E1114" s="54">
        <f>IF($B1114="","",Тех_Движение!$F$1111)</f>
        <v/>
      </c>
      <c r="F1114" s="54">
        <f>IF($B1114="","",SUMIFS($E$5:$E1113,$C$5:$C1113,$C1114))</f>
        <v/>
      </c>
      <c r="G1114" s="54">
        <f>IF($B1114="","",MAX(0,$E1114-MAX(0,SUMIFS(Тех_Движение!$G$2:$G$5111,Тех_Движение!$D$2:$D$5111,$C1114,Тех_Движение!$B$2:$B$5111,"&lt;="&amp;Настройки!$B$5-1)-$F1114)))</f>
        <v/>
      </c>
      <c r="H1114" s="54">
        <f>IF($B1114="","",IF(AND($D1114&gt;=Настройки!$B$5,$D1114&lt;=Настройки!$B$6),$E1114,0))</f>
        <v/>
      </c>
      <c r="I1114" s="54">
        <f>IF($B1114="","",$G1114+$H1114-$J1114)</f>
        <v/>
      </c>
      <c r="J1114" s="54">
        <f>IF($B1114="","",MAX(0,$E1114-MAX(0,SUMIFS(Тех_Движение!$G$2:$G$5111,Тех_Движение!$D$2:$D$5111,$C1114,Тех_Движение!$B$2:$B$5111,"&lt;="&amp;Настройки!$B$6)-$F1114)))</f>
        <v/>
      </c>
      <c r="K1114" s="54">
        <f>IF(OR($B1114="",K$3&lt;$D1114+Настройки!$B$7),0,MAX(0,$E1114-MAX(0,SUMIFS(Тех_Движение!$G$2:$G$5111,Тех_Движение!$D$2:$D$5111,$C1114,Тех_Движение!$B$2:$B$5111,"&lt;="&amp;K$3)-$F1114)))</f>
        <v/>
      </c>
      <c r="L1114" s="54">
        <f>IF(OR($B1114="",L$3&lt;$D1114+Настройки!$B$7),0,MAX(0,$E1114-MAX(0,SUMIFS(Тех_Движение!$G$2:$G$5111,Тех_Движение!$D$2:$D$5111,$C1114,Тех_Движение!$B$2:$B$5111,"&lt;="&amp;L$3)-$F1114)))</f>
        <v/>
      </c>
      <c r="M1114" s="54">
        <f>IF(OR($B1114="",M$3&lt;$D1114+Настройки!$B$7),0,MAX(0,$E1114-MAX(0,SUMIFS(Тех_Движение!$G$2:$G$5111,Тех_Движение!$D$2:$D$5111,$C1114,Тех_Движение!$B$2:$B$5111,"&lt;="&amp;M$3)-$F1114)))</f>
        <v/>
      </c>
      <c r="N1114" s="54">
        <f>IF(OR($B1114="",N$3&lt;$D1114+Настройки!$B$7),0,MAX(0,$E1114-MAX(0,SUMIFS(Тех_Движение!$G$2:$G$5111,Тех_Движение!$D$2:$D$5111,$C1114,Тех_Движение!$B$2:$B$5111,"&lt;="&amp;N$3)-$F1114)))</f>
        <v/>
      </c>
      <c r="O1114" s="54">
        <f>IF(OR($B1114="",O$3&lt;$D1114+Настройки!$B$7),0,MAX(0,$E1114-MAX(0,SUMIFS(Тех_Движение!$G$2:$G$5111,Тех_Движение!$D$2:$D$5111,$C1114,Тех_Движение!$B$2:$B$5111,"&lt;="&amp;O$3)-$F1114)))</f>
        <v/>
      </c>
      <c r="P1114" s="54">
        <f>IF(OR($B1114="",P$3&lt;$D1114+Настройки!$B$7),0,MAX(0,$E1114-MAX(0,SUMIFS(Тех_Движение!$G$2:$G$5111,Тех_Движение!$D$2:$D$5111,$C1114,Тех_Движение!$B$2:$B$5111,"&lt;="&amp;P$3)-$F1114)))</f>
        <v/>
      </c>
      <c r="Q1114" s="54">
        <f>IF(OR($B1114="",Q$3&lt;$D1114+Настройки!$B$7),0,MAX(0,$E1114-MAX(0,SUMIFS(Тех_Движение!$G$2:$G$5111,Тех_Движение!$D$2:$D$5111,$C1114,Тех_Движение!$B$2:$B$5111,"&lt;="&amp;Q$3)-$F1114)))</f>
        <v/>
      </c>
      <c r="R1114" s="54">
        <f>IF($B1114="","",SUM($K1114:$Q1114))</f>
        <v/>
      </c>
      <c r="S1114" s="56">
        <f>IF($B1114="","",VLOOKUP($C1114,Настройки!$A$11:$L$17,9,FALSE))</f>
        <v/>
      </c>
      <c r="T1114" s="56">
        <f>IF($B1114="","",$R1114*$S1114)</f>
        <v/>
      </c>
    </row>
    <row r="1115">
      <c r="A1115" s="20">
        <f>Тех_Движение!$A$1112</f>
        <v/>
      </c>
      <c r="B1115" s="20">
        <f>IF(Тех_Движение!$F$1112&gt;0,Тех_Движение!$I$1112,"")</f>
        <v/>
      </c>
      <c r="C1115" s="20">
        <f>IF($B1115="","",Тех_Движение!$D$1112)</f>
        <v/>
      </c>
      <c r="D1115" s="42">
        <f>IF($B1115="","",Тех_Движение!$B$1112)</f>
        <v/>
      </c>
      <c r="E1115" s="54">
        <f>IF($B1115="","",Тех_Движение!$F$1112)</f>
        <v/>
      </c>
      <c r="F1115" s="54">
        <f>IF($B1115="","",SUMIFS($E$5:$E1114,$C$5:$C1114,$C1115))</f>
        <v/>
      </c>
      <c r="G1115" s="54">
        <f>IF($B1115="","",MAX(0,$E1115-MAX(0,SUMIFS(Тех_Движение!$G$2:$G$5111,Тех_Движение!$D$2:$D$5111,$C1115,Тех_Движение!$B$2:$B$5111,"&lt;="&amp;Настройки!$B$5-1)-$F1115)))</f>
        <v/>
      </c>
      <c r="H1115" s="54">
        <f>IF($B1115="","",IF(AND($D1115&gt;=Настройки!$B$5,$D1115&lt;=Настройки!$B$6),$E1115,0))</f>
        <v/>
      </c>
      <c r="I1115" s="54">
        <f>IF($B1115="","",$G1115+$H1115-$J1115)</f>
        <v/>
      </c>
      <c r="J1115" s="54">
        <f>IF($B1115="","",MAX(0,$E1115-MAX(0,SUMIFS(Тех_Движение!$G$2:$G$5111,Тех_Движение!$D$2:$D$5111,$C1115,Тех_Движение!$B$2:$B$5111,"&lt;="&amp;Настройки!$B$6)-$F1115)))</f>
        <v/>
      </c>
      <c r="K1115" s="54">
        <f>IF(OR($B1115="",K$3&lt;$D1115+Настройки!$B$7),0,MAX(0,$E1115-MAX(0,SUMIFS(Тех_Движение!$G$2:$G$5111,Тех_Движение!$D$2:$D$5111,$C1115,Тех_Движение!$B$2:$B$5111,"&lt;="&amp;K$3)-$F1115)))</f>
        <v/>
      </c>
      <c r="L1115" s="54">
        <f>IF(OR($B1115="",L$3&lt;$D1115+Настройки!$B$7),0,MAX(0,$E1115-MAX(0,SUMIFS(Тех_Движение!$G$2:$G$5111,Тех_Движение!$D$2:$D$5111,$C1115,Тех_Движение!$B$2:$B$5111,"&lt;="&amp;L$3)-$F1115)))</f>
        <v/>
      </c>
      <c r="M1115" s="54">
        <f>IF(OR($B1115="",M$3&lt;$D1115+Настройки!$B$7),0,MAX(0,$E1115-MAX(0,SUMIFS(Тех_Движение!$G$2:$G$5111,Тех_Движение!$D$2:$D$5111,$C1115,Тех_Движение!$B$2:$B$5111,"&lt;="&amp;M$3)-$F1115)))</f>
        <v/>
      </c>
      <c r="N1115" s="54">
        <f>IF(OR($B1115="",N$3&lt;$D1115+Настройки!$B$7),0,MAX(0,$E1115-MAX(0,SUMIFS(Тех_Движение!$G$2:$G$5111,Тех_Движение!$D$2:$D$5111,$C1115,Тех_Движение!$B$2:$B$5111,"&lt;="&amp;N$3)-$F1115)))</f>
        <v/>
      </c>
      <c r="O1115" s="54">
        <f>IF(OR($B1115="",O$3&lt;$D1115+Настройки!$B$7),0,MAX(0,$E1115-MAX(0,SUMIFS(Тех_Движение!$G$2:$G$5111,Тех_Движение!$D$2:$D$5111,$C1115,Тех_Движение!$B$2:$B$5111,"&lt;="&amp;O$3)-$F1115)))</f>
        <v/>
      </c>
      <c r="P1115" s="54">
        <f>IF(OR($B1115="",P$3&lt;$D1115+Настройки!$B$7),0,MAX(0,$E1115-MAX(0,SUMIFS(Тех_Движение!$G$2:$G$5111,Тех_Движение!$D$2:$D$5111,$C1115,Тех_Движение!$B$2:$B$5111,"&lt;="&amp;P$3)-$F1115)))</f>
        <v/>
      </c>
      <c r="Q1115" s="54">
        <f>IF(OR($B1115="",Q$3&lt;$D1115+Настройки!$B$7),0,MAX(0,$E1115-MAX(0,SUMIFS(Тех_Движение!$G$2:$G$5111,Тех_Движение!$D$2:$D$5111,$C1115,Тех_Движение!$B$2:$B$5111,"&lt;="&amp;Q$3)-$F1115)))</f>
        <v/>
      </c>
      <c r="R1115" s="54">
        <f>IF($B1115="","",SUM($K1115:$Q1115))</f>
        <v/>
      </c>
      <c r="S1115" s="56">
        <f>IF($B1115="","",VLOOKUP($C1115,Настройки!$A$11:$L$17,9,FALSE))</f>
        <v/>
      </c>
      <c r="T1115" s="56">
        <f>IF($B1115="","",$R1115*$S1115)</f>
        <v/>
      </c>
    </row>
    <row r="1116">
      <c r="A1116" s="20">
        <f>Тех_Движение!$A$1113</f>
        <v/>
      </c>
      <c r="B1116" s="20">
        <f>IF(Тех_Движение!$F$1113&gt;0,Тех_Движение!$I$1113,"")</f>
        <v/>
      </c>
      <c r="C1116" s="20">
        <f>IF($B1116="","",Тех_Движение!$D$1113)</f>
        <v/>
      </c>
      <c r="D1116" s="42">
        <f>IF($B1116="","",Тех_Движение!$B$1113)</f>
        <v/>
      </c>
      <c r="E1116" s="54">
        <f>IF($B1116="","",Тех_Движение!$F$1113)</f>
        <v/>
      </c>
      <c r="F1116" s="54">
        <f>IF($B1116="","",SUMIFS($E$5:$E1115,$C$5:$C1115,$C1116))</f>
        <v/>
      </c>
      <c r="G1116" s="54">
        <f>IF($B1116="","",MAX(0,$E1116-MAX(0,SUMIFS(Тех_Движение!$G$2:$G$5111,Тех_Движение!$D$2:$D$5111,$C1116,Тех_Движение!$B$2:$B$5111,"&lt;="&amp;Настройки!$B$5-1)-$F1116)))</f>
        <v/>
      </c>
      <c r="H1116" s="54">
        <f>IF($B1116="","",IF(AND($D1116&gt;=Настройки!$B$5,$D1116&lt;=Настройки!$B$6),$E1116,0))</f>
        <v/>
      </c>
      <c r="I1116" s="54">
        <f>IF($B1116="","",$G1116+$H1116-$J1116)</f>
        <v/>
      </c>
      <c r="J1116" s="54">
        <f>IF($B1116="","",MAX(0,$E1116-MAX(0,SUMIFS(Тех_Движение!$G$2:$G$5111,Тех_Движение!$D$2:$D$5111,$C1116,Тех_Движение!$B$2:$B$5111,"&lt;="&amp;Настройки!$B$6)-$F1116)))</f>
        <v/>
      </c>
      <c r="K1116" s="54">
        <f>IF(OR($B1116="",K$3&lt;$D1116+Настройки!$B$7),0,MAX(0,$E1116-MAX(0,SUMIFS(Тех_Движение!$G$2:$G$5111,Тех_Движение!$D$2:$D$5111,$C1116,Тех_Движение!$B$2:$B$5111,"&lt;="&amp;K$3)-$F1116)))</f>
        <v/>
      </c>
      <c r="L1116" s="54">
        <f>IF(OR($B1116="",L$3&lt;$D1116+Настройки!$B$7),0,MAX(0,$E1116-MAX(0,SUMIFS(Тех_Движение!$G$2:$G$5111,Тех_Движение!$D$2:$D$5111,$C1116,Тех_Движение!$B$2:$B$5111,"&lt;="&amp;L$3)-$F1116)))</f>
        <v/>
      </c>
      <c r="M1116" s="54">
        <f>IF(OR($B1116="",M$3&lt;$D1116+Настройки!$B$7),0,MAX(0,$E1116-MAX(0,SUMIFS(Тех_Движение!$G$2:$G$5111,Тех_Движение!$D$2:$D$5111,$C1116,Тех_Движение!$B$2:$B$5111,"&lt;="&amp;M$3)-$F1116)))</f>
        <v/>
      </c>
      <c r="N1116" s="54">
        <f>IF(OR($B1116="",N$3&lt;$D1116+Настройки!$B$7),0,MAX(0,$E1116-MAX(0,SUMIFS(Тех_Движение!$G$2:$G$5111,Тех_Движение!$D$2:$D$5111,$C1116,Тех_Движение!$B$2:$B$5111,"&lt;="&amp;N$3)-$F1116)))</f>
        <v/>
      </c>
      <c r="O1116" s="54">
        <f>IF(OR($B1116="",O$3&lt;$D1116+Настройки!$B$7),0,MAX(0,$E1116-MAX(0,SUMIFS(Тех_Движение!$G$2:$G$5111,Тех_Движение!$D$2:$D$5111,$C1116,Тех_Движение!$B$2:$B$5111,"&lt;="&amp;O$3)-$F1116)))</f>
        <v/>
      </c>
      <c r="P1116" s="54">
        <f>IF(OR($B1116="",P$3&lt;$D1116+Настройки!$B$7),0,MAX(0,$E1116-MAX(0,SUMIFS(Тех_Движение!$G$2:$G$5111,Тех_Движение!$D$2:$D$5111,$C1116,Тех_Движение!$B$2:$B$5111,"&lt;="&amp;P$3)-$F1116)))</f>
        <v/>
      </c>
      <c r="Q1116" s="54">
        <f>IF(OR($B1116="",Q$3&lt;$D1116+Настройки!$B$7),0,MAX(0,$E1116-MAX(0,SUMIFS(Тех_Движение!$G$2:$G$5111,Тех_Движение!$D$2:$D$5111,$C1116,Тех_Движение!$B$2:$B$5111,"&lt;="&amp;Q$3)-$F1116)))</f>
        <v/>
      </c>
      <c r="R1116" s="54">
        <f>IF($B1116="","",SUM($K1116:$Q1116))</f>
        <v/>
      </c>
      <c r="S1116" s="56">
        <f>IF($B1116="","",VLOOKUP($C1116,Настройки!$A$11:$L$17,9,FALSE))</f>
        <v/>
      </c>
      <c r="T1116" s="56">
        <f>IF($B1116="","",$R1116*$S1116)</f>
        <v/>
      </c>
    </row>
    <row r="1117">
      <c r="A1117" s="20">
        <f>Тех_Движение!$A$1114</f>
        <v/>
      </c>
      <c r="B1117" s="20">
        <f>IF(Тех_Движение!$F$1114&gt;0,Тех_Движение!$I$1114,"")</f>
        <v/>
      </c>
      <c r="C1117" s="20">
        <f>IF($B1117="","",Тех_Движение!$D$1114)</f>
        <v/>
      </c>
      <c r="D1117" s="42">
        <f>IF($B1117="","",Тех_Движение!$B$1114)</f>
        <v/>
      </c>
      <c r="E1117" s="54">
        <f>IF($B1117="","",Тех_Движение!$F$1114)</f>
        <v/>
      </c>
      <c r="F1117" s="54">
        <f>IF($B1117="","",SUMIFS($E$5:$E1116,$C$5:$C1116,$C1117))</f>
        <v/>
      </c>
      <c r="G1117" s="54">
        <f>IF($B1117="","",MAX(0,$E1117-MAX(0,SUMIFS(Тех_Движение!$G$2:$G$5111,Тех_Движение!$D$2:$D$5111,$C1117,Тех_Движение!$B$2:$B$5111,"&lt;="&amp;Настройки!$B$5-1)-$F1117)))</f>
        <v/>
      </c>
      <c r="H1117" s="54">
        <f>IF($B1117="","",IF(AND($D1117&gt;=Настройки!$B$5,$D1117&lt;=Настройки!$B$6),$E1117,0))</f>
        <v/>
      </c>
      <c r="I1117" s="54">
        <f>IF($B1117="","",$G1117+$H1117-$J1117)</f>
        <v/>
      </c>
      <c r="J1117" s="54">
        <f>IF($B1117="","",MAX(0,$E1117-MAX(0,SUMIFS(Тех_Движение!$G$2:$G$5111,Тех_Движение!$D$2:$D$5111,$C1117,Тех_Движение!$B$2:$B$5111,"&lt;="&amp;Настройки!$B$6)-$F1117)))</f>
        <v/>
      </c>
      <c r="K1117" s="54">
        <f>IF(OR($B1117="",K$3&lt;$D1117+Настройки!$B$7),0,MAX(0,$E1117-MAX(0,SUMIFS(Тех_Движение!$G$2:$G$5111,Тех_Движение!$D$2:$D$5111,$C1117,Тех_Движение!$B$2:$B$5111,"&lt;="&amp;K$3)-$F1117)))</f>
        <v/>
      </c>
      <c r="L1117" s="54">
        <f>IF(OR($B1117="",L$3&lt;$D1117+Настройки!$B$7),0,MAX(0,$E1117-MAX(0,SUMIFS(Тех_Движение!$G$2:$G$5111,Тех_Движение!$D$2:$D$5111,$C1117,Тех_Движение!$B$2:$B$5111,"&lt;="&amp;L$3)-$F1117)))</f>
        <v/>
      </c>
      <c r="M1117" s="54">
        <f>IF(OR($B1117="",M$3&lt;$D1117+Настройки!$B$7),0,MAX(0,$E1117-MAX(0,SUMIFS(Тех_Движение!$G$2:$G$5111,Тех_Движение!$D$2:$D$5111,$C1117,Тех_Движение!$B$2:$B$5111,"&lt;="&amp;M$3)-$F1117)))</f>
        <v/>
      </c>
      <c r="N1117" s="54">
        <f>IF(OR($B1117="",N$3&lt;$D1117+Настройки!$B$7),0,MAX(0,$E1117-MAX(0,SUMIFS(Тех_Движение!$G$2:$G$5111,Тех_Движение!$D$2:$D$5111,$C1117,Тех_Движение!$B$2:$B$5111,"&lt;="&amp;N$3)-$F1117)))</f>
        <v/>
      </c>
      <c r="O1117" s="54">
        <f>IF(OR($B1117="",O$3&lt;$D1117+Настройки!$B$7),0,MAX(0,$E1117-MAX(0,SUMIFS(Тех_Движение!$G$2:$G$5111,Тех_Движение!$D$2:$D$5111,$C1117,Тех_Движение!$B$2:$B$5111,"&lt;="&amp;O$3)-$F1117)))</f>
        <v/>
      </c>
      <c r="P1117" s="54">
        <f>IF(OR($B1117="",P$3&lt;$D1117+Настройки!$B$7),0,MAX(0,$E1117-MAX(0,SUMIFS(Тех_Движение!$G$2:$G$5111,Тех_Движение!$D$2:$D$5111,$C1117,Тех_Движение!$B$2:$B$5111,"&lt;="&amp;P$3)-$F1117)))</f>
        <v/>
      </c>
      <c r="Q1117" s="54">
        <f>IF(OR($B1117="",Q$3&lt;$D1117+Настройки!$B$7),0,MAX(0,$E1117-MAX(0,SUMIFS(Тех_Движение!$G$2:$G$5111,Тех_Движение!$D$2:$D$5111,$C1117,Тех_Движение!$B$2:$B$5111,"&lt;="&amp;Q$3)-$F1117)))</f>
        <v/>
      </c>
      <c r="R1117" s="54">
        <f>IF($B1117="","",SUM($K1117:$Q1117))</f>
        <v/>
      </c>
      <c r="S1117" s="56">
        <f>IF($B1117="","",VLOOKUP($C1117,Настройки!$A$11:$L$17,9,FALSE))</f>
        <v/>
      </c>
      <c r="T1117" s="56">
        <f>IF($B1117="","",$R1117*$S1117)</f>
        <v/>
      </c>
    </row>
    <row r="1118">
      <c r="A1118" s="20">
        <f>Тех_Движение!$A$1115</f>
        <v/>
      </c>
      <c r="B1118" s="20">
        <f>IF(Тех_Движение!$F$1115&gt;0,Тех_Движение!$I$1115,"")</f>
        <v/>
      </c>
      <c r="C1118" s="20">
        <f>IF($B1118="","",Тех_Движение!$D$1115)</f>
        <v/>
      </c>
      <c r="D1118" s="42">
        <f>IF($B1118="","",Тех_Движение!$B$1115)</f>
        <v/>
      </c>
      <c r="E1118" s="54">
        <f>IF($B1118="","",Тех_Движение!$F$1115)</f>
        <v/>
      </c>
      <c r="F1118" s="54">
        <f>IF($B1118="","",SUMIFS($E$5:$E1117,$C$5:$C1117,$C1118))</f>
        <v/>
      </c>
      <c r="G1118" s="54">
        <f>IF($B1118="","",MAX(0,$E1118-MAX(0,SUMIFS(Тех_Движение!$G$2:$G$5111,Тех_Движение!$D$2:$D$5111,$C1118,Тех_Движение!$B$2:$B$5111,"&lt;="&amp;Настройки!$B$5-1)-$F1118)))</f>
        <v/>
      </c>
      <c r="H1118" s="54">
        <f>IF($B1118="","",IF(AND($D1118&gt;=Настройки!$B$5,$D1118&lt;=Настройки!$B$6),$E1118,0))</f>
        <v/>
      </c>
      <c r="I1118" s="54">
        <f>IF($B1118="","",$G1118+$H1118-$J1118)</f>
        <v/>
      </c>
      <c r="J1118" s="54">
        <f>IF($B1118="","",MAX(0,$E1118-MAX(0,SUMIFS(Тех_Движение!$G$2:$G$5111,Тех_Движение!$D$2:$D$5111,$C1118,Тех_Движение!$B$2:$B$5111,"&lt;="&amp;Настройки!$B$6)-$F1118)))</f>
        <v/>
      </c>
      <c r="K1118" s="54">
        <f>IF(OR($B1118="",K$3&lt;$D1118+Настройки!$B$7),0,MAX(0,$E1118-MAX(0,SUMIFS(Тех_Движение!$G$2:$G$5111,Тех_Движение!$D$2:$D$5111,$C1118,Тех_Движение!$B$2:$B$5111,"&lt;="&amp;K$3)-$F1118)))</f>
        <v/>
      </c>
      <c r="L1118" s="54">
        <f>IF(OR($B1118="",L$3&lt;$D1118+Настройки!$B$7),0,MAX(0,$E1118-MAX(0,SUMIFS(Тех_Движение!$G$2:$G$5111,Тех_Движение!$D$2:$D$5111,$C1118,Тех_Движение!$B$2:$B$5111,"&lt;="&amp;L$3)-$F1118)))</f>
        <v/>
      </c>
      <c r="M1118" s="54">
        <f>IF(OR($B1118="",M$3&lt;$D1118+Настройки!$B$7),0,MAX(0,$E1118-MAX(0,SUMIFS(Тех_Движение!$G$2:$G$5111,Тех_Движение!$D$2:$D$5111,$C1118,Тех_Движение!$B$2:$B$5111,"&lt;="&amp;M$3)-$F1118)))</f>
        <v/>
      </c>
      <c r="N1118" s="54">
        <f>IF(OR($B1118="",N$3&lt;$D1118+Настройки!$B$7),0,MAX(0,$E1118-MAX(0,SUMIFS(Тех_Движение!$G$2:$G$5111,Тех_Движение!$D$2:$D$5111,$C1118,Тех_Движение!$B$2:$B$5111,"&lt;="&amp;N$3)-$F1118)))</f>
        <v/>
      </c>
      <c r="O1118" s="54">
        <f>IF(OR($B1118="",O$3&lt;$D1118+Настройки!$B$7),0,MAX(0,$E1118-MAX(0,SUMIFS(Тех_Движение!$G$2:$G$5111,Тех_Движение!$D$2:$D$5111,$C1118,Тех_Движение!$B$2:$B$5111,"&lt;="&amp;O$3)-$F1118)))</f>
        <v/>
      </c>
      <c r="P1118" s="54">
        <f>IF(OR($B1118="",P$3&lt;$D1118+Настройки!$B$7),0,MAX(0,$E1118-MAX(0,SUMIFS(Тех_Движение!$G$2:$G$5111,Тех_Движение!$D$2:$D$5111,$C1118,Тех_Движение!$B$2:$B$5111,"&lt;="&amp;P$3)-$F1118)))</f>
        <v/>
      </c>
      <c r="Q1118" s="54">
        <f>IF(OR($B1118="",Q$3&lt;$D1118+Настройки!$B$7),0,MAX(0,$E1118-MAX(0,SUMIFS(Тех_Движение!$G$2:$G$5111,Тех_Движение!$D$2:$D$5111,$C1118,Тех_Движение!$B$2:$B$5111,"&lt;="&amp;Q$3)-$F1118)))</f>
        <v/>
      </c>
      <c r="R1118" s="54">
        <f>IF($B1118="","",SUM($K1118:$Q1118))</f>
        <v/>
      </c>
      <c r="S1118" s="56">
        <f>IF($B1118="","",VLOOKUP($C1118,Настройки!$A$11:$L$17,9,FALSE))</f>
        <v/>
      </c>
      <c r="T1118" s="56">
        <f>IF($B1118="","",$R1118*$S1118)</f>
        <v/>
      </c>
    </row>
    <row r="1119">
      <c r="A1119" s="20">
        <f>Тех_Движение!$A$1116</f>
        <v/>
      </c>
      <c r="B1119" s="20">
        <f>IF(Тех_Движение!$F$1116&gt;0,Тех_Движение!$I$1116,"")</f>
        <v/>
      </c>
      <c r="C1119" s="20">
        <f>IF($B1119="","",Тех_Движение!$D$1116)</f>
        <v/>
      </c>
      <c r="D1119" s="42">
        <f>IF($B1119="","",Тех_Движение!$B$1116)</f>
        <v/>
      </c>
      <c r="E1119" s="54">
        <f>IF($B1119="","",Тех_Движение!$F$1116)</f>
        <v/>
      </c>
      <c r="F1119" s="54">
        <f>IF($B1119="","",SUMIFS($E$5:$E1118,$C$5:$C1118,$C1119))</f>
        <v/>
      </c>
      <c r="G1119" s="54">
        <f>IF($B1119="","",MAX(0,$E1119-MAX(0,SUMIFS(Тех_Движение!$G$2:$G$5111,Тех_Движение!$D$2:$D$5111,$C1119,Тех_Движение!$B$2:$B$5111,"&lt;="&amp;Настройки!$B$5-1)-$F1119)))</f>
        <v/>
      </c>
      <c r="H1119" s="54">
        <f>IF($B1119="","",IF(AND($D1119&gt;=Настройки!$B$5,$D1119&lt;=Настройки!$B$6),$E1119,0))</f>
        <v/>
      </c>
      <c r="I1119" s="54">
        <f>IF($B1119="","",$G1119+$H1119-$J1119)</f>
        <v/>
      </c>
      <c r="J1119" s="54">
        <f>IF($B1119="","",MAX(0,$E1119-MAX(0,SUMIFS(Тех_Движение!$G$2:$G$5111,Тех_Движение!$D$2:$D$5111,$C1119,Тех_Движение!$B$2:$B$5111,"&lt;="&amp;Настройки!$B$6)-$F1119)))</f>
        <v/>
      </c>
      <c r="K1119" s="54">
        <f>IF(OR($B1119="",K$3&lt;$D1119+Настройки!$B$7),0,MAX(0,$E1119-MAX(0,SUMIFS(Тех_Движение!$G$2:$G$5111,Тех_Движение!$D$2:$D$5111,$C1119,Тех_Движение!$B$2:$B$5111,"&lt;="&amp;K$3)-$F1119)))</f>
        <v/>
      </c>
      <c r="L1119" s="54">
        <f>IF(OR($B1119="",L$3&lt;$D1119+Настройки!$B$7),0,MAX(0,$E1119-MAX(0,SUMIFS(Тех_Движение!$G$2:$G$5111,Тех_Движение!$D$2:$D$5111,$C1119,Тех_Движение!$B$2:$B$5111,"&lt;="&amp;L$3)-$F1119)))</f>
        <v/>
      </c>
      <c r="M1119" s="54">
        <f>IF(OR($B1119="",M$3&lt;$D1119+Настройки!$B$7),0,MAX(0,$E1119-MAX(0,SUMIFS(Тех_Движение!$G$2:$G$5111,Тех_Движение!$D$2:$D$5111,$C1119,Тех_Движение!$B$2:$B$5111,"&lt;="&amp;M$3)-$F1119)))</f>
        <v/>
      </c>
      <c r="N1119" s="54">
        <f>IF(OR($B1119="",N$3&lt;$D1119+Настройки!$B$7),0,MAX(0,$E1119-MAX(0,SUMIFS(Тех_Движение!$G$2:$G$5111,Тех_Движение!$D$2:$D$5111,$C1119,Тех_Движение!$B$2:$B$5111,"&lt;="&amp;N$3)-$F1119)))</f>
        <v/>
      </c>
      <c r="O1119" s="54">
        <f>IF(OR($B1119="",O$3&lt;$D1119+Настройки!$B$7),0,MAX(0,$E1119-MAX(0,SUMIFS(Тех_Движение!$G$2:$G$5111,Тех_Движение!$D$2:$D$5111,$C1119,Тех_Движение!$B$2:$B$5111,"&lt;="&amp;O$3)-$F1119)))</f>
        <v/>
      </c>
      <c r="P1119" s="54">
        <f>IF(OR($B1119="",P$3&lt;$D1119+Настройки!$B$7),0,MAX(0,$E1119-MAX(0,SUMIFS(Тех_Движение!$G$2:$G$5111,Тех_Движение!$D$2:$D$5111,$C1119,Тех_Движение!$B$2:$B$5111,"&lt;="&amp;P$3)-$F1119)))</f>
        <v/>
      </c>
      <c r="Q1119" s="54">
        <f>IF(OR($B1119="",Q$3&lt;$D1119+Настройки!$B$7),0,MAX(0,$E1119-MAX(0,SUMIFS(Тех_Движение!$G$2:$G$5111,Тех_Движение!$D$2:$D$5111,$C1119,Тех_Движение!$B$2:$B$5111,"&lt;="&amp;Q$3)-$F1119)))</f>
        <v/>
      </c>
      <c r="R1119" s="54">
        <f>IF($B1119="","",SUM($K1119:$Q1119))</f>
        <v/>
      </c>
      <c r="S1119" s="56">
        <f>IF($B1119="","",VLOOKUP($C1119,Настройки!$A$11:$L$17,9,FALSE))</f>
        <v/>
      </c>
      <c r="T1119" s="56">
        <f>IF($B1119="","",$R1119*$S1119)</f>
        <v/>
      </c>
    </row>
    <row r="1120">
      <c r="A1120" s="20">
        <f>Тех_Движение!$A$1117</f>
        <v/>
      </c>
      <c r="B1120" s="20">
        <f>IF(Тех_Движение!$F$1117&gt;0,Тех_Движение!$I$1117,"")</f>
        <v/>
      </c>
      <c r="C1120" s="20">
        <f>IF($B1120="","",Тех_Движение!$D$1117)</f>
        <v/>
      </c>
      <c r="D1120" s="42">
        <f>IF($B1120="","",Тех_Движение!$B$1117)</f>
        <v/>
      </c>
      <c r="E1120" s="54">
        <f>IF($B1120="","",Тех_Движение!$F$1117)</f>
        <v/>
      </c>
      <c r="F1120" s="54">
        <f>IF($B1120="","",SUMIFS($E$5:$E1119,$C$5:$C1119,$C1120))</f>
        <v/>
      </c>
      <c r="G1120" s="54">
        <f>IF($B1120="","",MAX(0,$E1120-MAX(0,SUMIFS(Тех_Движение!$G$2:$G$5111,Тех_Движение!$D$2:$D$5111,$C1120,Тех_Движение!$B$2:$B$5111,"&lt;="&amp;Настройки!$B$5-1)-$F1120)))</f>
        <v/>
      </c>
      <c r="H1120" s="54">
        <f>IF($B1120="","",IF(AND($D1120&gt;=Настройки!$B$5,$D1120&lt;=Настройки!$B$6),$E1120,0))</f>
        <v/>
      </c>
      <c r="I1120" s="54">
        <f>IF($B1120="","",$G1120+$H1120-$J1120)</f>
        <v/>
      </c>
      <c r="J1120" s="54">
        <f>IF($B1120="","",MAX(0,$E1120-MAX(0,SUMIFS(Тех_Движение!$G$2:$G$5111,Тех_Движение!$D$2:$D$5111,$C1120,Тех_Движение!$B$2:$B$5111,"&lt;="&amp;Настройки!$B$6)-$F1120)))</f>
        <v/>
      </c>
      <c r="K1120" s="54">
        <f>IF(OR($B1120="",K$3&lt;$D1120+Настройки!$B$7),0,MAX(0,$E1120-MAX(0,SUMIFS(Тех_Движение!$G$2:$G$5111,Тех_Движение!$D$2:$D$5111,$C1120,Тех_Движение!$B$2:$B$5111,"&lt;="&amp;K$3)-$F1120)))</f>
        <v/>
      </c>
      <c r="L1120" s="54">
        <f>IF(OR($B1120="",L$3&lt;$D1120+Настройки!$B$7),0,MAX(0,$E1120-MAX(0,SUMIFS(Тех_Движение!$G$2:$G$5111,Тех_Движение!$D$2:$D$5111,$C1120,Тех_Движение!$B$2:$B$5111,"&lt;="&amp;L$3)-$F1120)))</f>
        <v/>
      </c>
      <c r="M1120" s="54">
        <f>IF(OR($B1120="",M$3&lt;$D1120+Настройки!$B$7),0,MAX(0,$E1120-MAX(0,SUMIFS(Тех_Движение!$G$2:$G$5111,Тех_Движение!$D$2:$D$5111,$C1120,Тех_Движение!$B$2:$B$5111,"&lt;="&amp;M$3)-$F1120)))</f>
        <v/>
      </c>
      <c r="N1120" s="54">
        <f>IF(OR($B1120="",N$3&lt;$D1120+Настройки!$B$7),0,MAX(0,$E1120-MAX(0,SUMIFS(Тех_Движение!$G$2:$G$5111,Тех_Движение!$D$2:$D$5111,$C1120,Тех_Движение!$B$2:$B$5111,"&lt;="&amp;N$3)-$F1120)))</f>
        <v/>
      </c>
      <c r="O1120" s="54">
        <f>IF(OR($B1120="",O$3&lt;$D1120+Настройки!$B$7),0,MAX(0,$E1120-MAX(0,SUMIFS(Тех_Движение!$G$2:$G$5111,Тех_Движение!$D$2:$D$5111,$C1120,Тех_Движение!$B$2:$B$5111,"&lt;="&amp;O$3)-$F1120)))</f>
        <v/>
      </c>
      <c r="P1120" s="54">
        <f>IF(OR($B1120="",P$3&lt;$D1120+Настройки!$B$7),0,MAX(0,$E1120-MAX(0,SUMIFS(Тех_Движение!$G$2:$G$5111,Тех_Движение!$D$2:$D$5111,$C1120,Тех_Движение!$B$2:$B$5111,"&lt;="&amp;P$3)-$F1120)))</f>
        <v/>
      </c>
      <c r="Q1120" s="54">
        <f>IF(OR($B1120="",Q$3&lt;$D1120+Настройки!$B$7),0,MAX(0,$E1120-MAX(0,SUMIFS(Тех_Движение!$G$2:$G$5111,Тех_Движение!$D$2:$D$5111,$C1120,Тех_Движение!$B$2:$B$5111,"&lt;="&amp;Q$3)-$F1120)))</f>
        <v/>
      </c>
      <c r="R1120" s="54">
        <f>IF($B1120="","",SUM($K1120:$Q1120))</f>
        <v/>
      </c>
      <c r="S1120" s="56">
        <f>IF($B1120="","",VLOOKUP($C1120,Настройки!$A$11:$L$17,9,FALSE))</f>
        <v/>
      </c>
      <c r="T1120" s="56">
        <f>IF($B1120="","",$R1120*$S1120)</f>
        <v/>
      </c>
    </row>
    <row r="1121">
      <c r="A1121" s="20">
        <f>Тех_Движение!$A$1118</f>
        <v/>
      </c>
      <c r="B1121" s="20">
        <f>IF(Тех_Движение!$F$1118&gt;0,Тех_Движение!$I$1118,"")</f>
        <v/>
      </c>
      <c r="C1121" s="20">
        <f>IF($B1121="","",Тех_Движение!$D$1118)</f>
        <v/>
      </c>
      <c r="D1121" s="42">
        <f>IF($B1121="","",Тех_Движение!$B$1118)</f>
        <v/>
      </c>
      <c r="E1121" s="54">
        <f>IF($B1121="","",Тех_Движение!$F$1118)</f>
        <v/>
      </c>
      <c r="F1121" s="54">
        <f>IF($B1121="","",SUMIFS($E$5:$E1120,$C$5:$C1120,$C1121))</f>
        <v/>
      </c>
      <c r="G1121" s="54">
        <f>IF($B1121="","",MAX(0,$E1121-MAX(0,SUMIFS(Тех_Движение!$G$2:$G$5111,Тех_Движение!$D$2:$D$5111,$C1121,Тех_Движение!$B$2:$B$5111,"&lt;="&amp;Настройки!$B$5-1)-$F1121)))</f>
        <v/>
      </c>
      <c r="H1121" s="54">
        <f>IF($B1121="","",IF(AND($D1121&gt;=Настройки!$B$5,$D1121&lt;=Настройки!$B$6),$E1121,0))</f>
        <v/>
      </c>
      <c r="I1121" s="54">
        <f>IF($B1121="","",$G1121+$H1121-$J1121)</f>
        <v/>
      </c>
      <c r="J1121" s="54">
        <f>IF($B1121="","",MAX(0,$E1121-MAX(0,SUMIFS(Тех_Движение!$G$2:$G$5111,Тех_Движение!$D$2:$D$5111,$C1121,Тех_Движение!$B$2:$B$5111,"&lt;="&amp;Настройки!$B$6)-$F1121)))</f>
        <v/>
      </c>
      <c r="K1121" s="54">
        <f>IF(OR($B1121="",K$3&lt;$D1121+Настройки!$B$7),0,MAX(0,$E1121-MAX(0,SUMIFS(Тех_Движение!$G$2:$G$5111,Тех_Движение!$D$2:$D$5111,$C1121,Тех_Движение!$B$2:$B$5111,"&lt;="&amp;K$3)-$F1121)))</f>
        <v/>
      </c>
      <c r="L1121" s="54">
        <f>IF(OR($B1121="",L$3&lt;$D1121+Настройки!$B$7),0,MAX(0,$E1121-MAX(0,SUMIFS(Тех_Движение!$G$2:$G$5111,Тех_Движение!$D$2:$D$5111,$C1121,Тех_Движение!$B$2:$B$5111,"&lt;="&amp;L$3)-$F1121)))</f>
        <v/>
      </c>
      <c r="M1121" s="54">
        <f>IF(OR($B1121="",M$3&lt;$D1121+Настройки!$B$7),0,MAX(0,$E1121-MAX(0,SUMIFS(Тех_Движение!$G$2:$G$5111,Тех_Движение!$D$2:$D$5111,$C1121,Тех_Движение!$B$2:$B$5111,"&lt;="&amp;M$3)-$F1121)))</f>
        <v/>
      </c>
      <c r="N1121" s="54">
        <f>IF(OR($B1121="",N$3&lt;$D1121+Настройки!$B$7),0,MAX(0,$E1121-MAX(0,SUMIFS(Тех_Движение!$G$2:$G$5111,Тех_Движение!$D$2:$D$5111,$C1121,Тех_Движение!$B$2:$B$5111,"&lt;="&amp;N$3)-$F1121)))</f>
        <v/>
      </c>
      <c r="O1121" s="54">
        <f>IF(OR($B1121="",O$3&lt;$D1121+Настройки!$B$7),0,MAX(0,$E1121-MAX(0,SUMIFS(Тех_Движение!$G$2:$G$5111,Тех_Движение!$D$2:$D$5111,$C1121,Тех_Движение!$B$2:$B$5111,"&lt;="&amp;O$3)-$F1121)))</f>
        <v/>
      </c>
      <c r="P1121" s="54">
        <f>IF(OR($B1121="",P$3&lt;$D1121+Настройки!$B$7),0,MAX(0,$E1121-MAX(0,SUMIFS(Тех_Движение!$G$2:$G$5111,Тех_Движение!$D$2:$D$5111,$C1121,Тех_Движение!$B$2:$B$5111,"&lt;="&amp;P$3)-$F1121)))</f>
        <v/>
      </c>
      <c r="Q1121" s="54">
        <f>IF(OR($B1121="",Q$3&lt;$D1121+Настройки!$B$7),0,MAX(0,$E1121-MAX(0,SUMIFS(Тех_Движение!$G$2:$G$5111,Тех_Движение!$D$2:$D$5111,$C1121,Тех_Движение!$B$2:$B$5111,"&lt;="&amp;Q$3)-$F1121)))</f>
        <v/>
      </c>
      <c r="R1121" s="54">
        <f>IF($B1121="","",SUM($K1121:$Q1121))</f>
        <v/>
      </c>
      <c r="S1121" s="56">
        <f>IF($B1121="","",VLOOKUP($C1121,Настройки!$A$11:$L$17,9,FALSE))</f>
        <v/>
      </c>
      <c r="T1121" s="56">
        <f>IF($B1121="","",$R1121*$S1121)</f>
        <v/>
      </c>
    </row>
    <row r="1122">
      <c r="A1122" s="20">
        <f>Тех_Движение!$A$1119</f>
        <v/>
      </c>
      <c r="B1122" s="20">
        <f>IF(Тех_Движение!$F$1119&gt;0,Тех_Движение!$I$1119,"")</f>
        <v/>
      </c>
      <c r="C1122" s="20">
        <f>IF($B1122="","",Тех_Движение!$D$1119)</f>
        <v/>
      </c>
      <c r="D1122" s="42">
        <f>IF($B1122="","",Тех_Движение!$B$1119)</f>
        <v/>
      </c>
      <c r="E1122" s="54">
        <f>IF($B1122="","",Тех_Движение!$F$1119)</f>
        <v/>
      </c>
      <c r="F1122" s="54">
        <f>IF($B1122="","",SUMIFS($E$5:$E1121,$C$5:$C1121,$C1122))</f>
        <v/>
      </c>
      <c r="G1122" s="54">
        <f>IF($B1122="","",MAX(0,$E1122-MAX(0,SUMIFS(Тех_Движение!$G$2:$G$5111,Тех_Движение!$D$2:$D$5111,$C1122,Тех_Движение!$B$2:$B$5111,"&lt;="&amp;Настройки!$B$5-1)-$F1122)))</f>
        <v/>
      </c>
      <c r="H1122" s="54">
        <f>IF($B1122="","",IF(AND($D1122&gt;=Настройки!$B$5,$D1122&lt;=Настройки!$B$6),$E1122,0))</f>
        <v/>
      </c>
      <c r="I1122" s="54">
        <f>IF($B1122="","",$G1122+$H1122-$J1122)</f>
        <v/>
      </c>
      <c r="J1122" s="54">
        <f>IF($B1122="","",MAX(0,$E1122-MAX(0,SUMIFS(Тех_Движение!$G$2:$G$5111,Тех_Движение!$D$2:$D$5111,$C1122,Тех_Движение!$B$2:$B$5111,"&lt;="&amp;Настройки!$B$6)-$F1122)))</f>
        <v/>
      </c>
      <c r="K1122" s="54">
        <f>IF(OR($B1122="",K$3&lt;$D1122+Настройки!$B$7),0,MAX(0,$E1122-MAX(0,SUMIFS(Тех_Движение!$G$2:$G$5111,Тех_Движение!$D$2:$D$5111,$C1122,Тех_Движение!$B$2:$B$5111,"&lt;="&amp;K$3)-$F1122)))</f>
        <v/>
      </c>
      <c r="L1122" s="54">
        <f>IF(OR($B1122="",L$3&lt;$D1122+Настройки!$B$7),0,MAX(0,$E1122-MAX(0,SUMIFS(Тех_Движение!$G$2:$G$5111,Тех_Движение!$D$2:$D$5111,$C1122,Тех_Движение!$B$2:$B$5111,"&lt;="&amp;L$3)-$F1122)))</f>
        <v/>
      </c>
      <c r="M1122" s="54">
        <f>IF(OR($B1122="",M$3&lt;$D1122+Настройки!$B$7),0,MAX(0,$E1122-MAX(0,SUMIFS(Тех_Движение!$G$2:$G$5111,Тех_Движение!$D$2:$D$5111,$C1122,Тех_Движение!$B$2:$B$5111,"&lt;="&amp;M$3)-$F1122)))</f>
        <v/>
      </c>
      <c r="N1122" s="54">
        <f>IF(OR($B1122="",N$3&lt;$D1122+Настройки!$B$7),0,MAX(0,$E1122-MAX(0,SUMIFS(Тех_Движение!$G$2:$G$5111,Тех_Движение!$D$2:$D$5111,$C1122,Тех_Движение!$B$2:$B$5111,"&lt;="&amp;N$3)-$F1122)))</f>
        <v/>
      </c>
      <c r="O1122" s="54">
        <f>IF(OR($B1122="",O$3&lt;$D1122+Настройки!$B$7),0,MAX(0,$E1122-MAX(0,SUMIFS(Тех_Движение!$G$2:$G$5111,Тех_Движение!$D$2:$D$5111,$C1122,Тех_Движение!$B$2:$B$5111,"&lt;="&amp;O$3)-$F1122)))</f>
        <v/>
      </c>
      <c r="P1122" s="54">
        <f>IF(OR($B1122="",P$3&lt;$D1122+Настройки!$B$7),0,MAX(0,$E1122-MAX(0,SUMIFS(Тех_Движение!$G$2:$G$5111,Тех_Движение!$D$2:$D$5111,$C1122,Тех_Движение!$B$2:$B$5111,"&lt;="&amp;P$3)-$F1122)))</f>
        <v/>
      </c>
      <c r="Q1122" s="54">
        <f>IF(OR($B1122="",Q$3&lt;$D1122+Настройки!$B$7),0,MAX(0,$E1122-MAX(0,SUMIFS(Тех_Движение!$G$2:$G$5111,Тех_Движение!$D$2:$D$5111,$C1122,Тех_Движение!$B$2:$B$5111,"&lt;="&amp;Q$3)-$F1122)))</f>
        <v/>
      </c>
      <c r="R1122" s="54">
        <f>IF($B1122="","",SUM($K1122:$Q1122))</f>
        <v/>
      </c>
      <c r="S1122" s="56">
        <f>IF($B1122="","",VLOOKUP($C1122,Настройки!$A$11:$L$17,9,FALSE))</f>
        <v/>
      </c>
      <c r="T1122" s="56">
        <f>IF($B1122="","",$R1122*$S1122)</f>
        <v/>
      </c>
    </row>
    <row r="1123">
      <c r="A1123" s="20">
        <f>Тех_Движение!$A$1120</f>
        <v/>
      </c>
      <c r="B1123" s="20">
        <f>IF(Тех_Движение!$F$1120&gt;0,Тех_Движение!$I$1120,"")</f>
        <v/>
      </c>
      <c r="C1123" s="20">
        <f>IF($B1123="","",Тех_Движение!$D$1120)</f>
        <v/>
      </c>
      <c r="D1123" s="42">
        <f>IF($B1123="","",Тех_Движение!$B$1120)</f>
        <v/>
      </c>
      <c r="E1123" s="54">
        <f>IF($B1123="","",Тех_Движение!$F$1120)</f>
        <v/>
      </c>
      <c r="F1123" s="54">
        <f>IF($B1123="","",SUMIFS($E$5:$E1122,$C$5:$C1122,$C1123))</f>
        <v/>
      </c>
      <c r="G1123" s="54">
        <f>IF($B1123="","",MAX(0,$E1123-MAX(0,SUMIFS(Тех_Движение!$G$2:$G$5111,Тех_Движение!$D$2:$D$5111,$C1123,Тех_Движение!$B$2:$B$5111,"&lt;="&amp;Настройки!$B$5-1)-$F1123)))</f>
        <v/>
      </c>
      <c r="H1123" s="54">
        <f>IF($B1123="","",IF(AND($D1123&gt;=Настройки!$B$5,$D1123&lt;=Настройки!$B$6),$E1123,0))</f>
        <v/>
      </c>
      <c r="I1123" s="54">
        <f>IF($B1123="","",$G1123+$H1123-$J1123)</f>
        <v/>
      </c>
      <c r="J1123" s="54">
        <f>IF($B1123="","",MAX(0,$E1123-MAX(0,SUMIFS(Тех_Движение!$G$2:$G$5111,Тех_Движение!$D$2:$D$5111,$C1123,Тех_Движение!$B$2:$B$5111,"&lt;="&amp;Настройки!$B$6)-$F1123)))</f>
        <v/>
      </c>
      <c r="K1123" s="54">
        <f>IF(OR($B1123="",K$3&lt;$D1123+Настройки!$B$7),0,MAX(0,$E1123-MAX(0,SUMIFS(Тех_Движение!$G$2:$G$5111,Тех_Движение!$D$2:$D$5111,$C1123,Тех_Движение!$B$2:$B$5111,"&lt;="&amp;K$3)-$F1123)))</f>
        <v/>
      </c>
      <c r="L1123" s="54">
        <f>IF(OR($B1123="",L$3&lt;$D1123+Настройки!$B$7),0,MAX(0,$E1123-MAX(0,SUMIFS(Тех_Движение!$G$2:$G$5111,Тех_Движение!$D$2:$D$5111,$C1123,Тех_Движение!$B$2:$B$5111,"&lt;="&amp;L$3)-$F1123)))</f>
        <v/>
      </c>
      <c r="M1123" s="54">
        <f>IF(OR($B1123="",M$3&lt;$D1123+Настройки!$B$7),0,MAX(0,$E1123-MAX(0,SUMIFS(Тех_Движение!$G$2:$G$5111,Тех_Движение!$D$2:$D$5111,$C1123,Тех_Движение!$B$2:$B$5111,"&lt;="&amp;M$3)-$F1123)))</f>
        <v/>
      </c>
      <c r="N1123" s="54">
        <f>IF(OR($B1123="",N$3&lt;$D1123+Настройки!$B$7),0,MAX(0,$E1123-MAX(0,SUMIFS(Тех_Движение!$G$2:$G$5111,Тех_Движение!$D$2:$D$5111,$C1123,Тех_Движение!$B$2:$B$5111,"&lt;="&amp;N$3)-$F1123)))</f>
        <v/>
      </c>
      <c r="O1123" s="54">
        <f>IF(OR($B1123="",O$3&lt;$D1123+Настройки!$B$7),0,MAX(0,$E1123-MAX(0,SUMIFS(Тех_Движение!$G$2:$G$5111,Тех_Движение!$D$2:$D$5111,$C1123,Тех_Движение!$B$2:$B$5111,"&lt;="&amp;O$3)-$F1123)))</f>
        <v/>
      </c>
      <c r="P1123" s="54">
        <f>IF(OR($B1123="",P$3&lt;$D1123+Настройки!$B$7),0,MAX(0,$E1123-MAX(0,SUMIFS(Тех_Движение!$G$2:$G$5111,Тех_Движение!$D$2:$D$5111,$C1123,Тех_Движение!$B$2:$B$5111,"&lt;="&amp;P$3)-$F1123)))</f>
        <v/>
      </c>
      <c r="Q1123" s="54">
        <f>IF(OR($B1123="",Q$3&lt;$D1123+Настройки!$B$7),0,MAX(0,$E1123-MAX(0,SUMIFS(Тех_Движение!$G$2:$G$5111,Тех_Движение!$D$2:$D$5111,$C1123,Тех_Движение!$B$2:$B$5111,"&lt;="&amp;Q$3)-$F1123)))</f>
        <v/>
      </c>
      <c r="R1123" s="54">
        <f>IF($B1123="","",SUM($K1123:$Q1123))</f>
        <v/>
      </c>
      <c r="S1123" s="56">
        <f>IF($B1123="","",VLOOKUP($C1123,Настройки!$A$11:$L$17,9,FALSE))</f>
        <v/>
      </c>
      <c r="T1123" s="56">
        <f>IF($B1123="","",$R1123*$S1123)</f>
        <v/>
      </c>
    </row>
    <row r="1124">
      <c r="A1124" s="20">
        <f>Тех_Движение!$A$1121</f>
        <v/>
      </c>
      <c r="B1124" s="20">
        <f>IF(Тех_Движение!$F$1121&gt;0,Тех_Движение!$I$1121,"")</f>
        <v/>
      </c>
      <c r="C1124" s="20">
        <f>IF($B1124="","",Тех_Движение!$D$1121)</f>
        <v/>
      </c>
      <c r="D1124" s="42">
        <f>IF($B1124="","",Тех_Движение!$B$1121)</f>
        <v/>
      </c>
      <c r="E1124" s="54">
        <f>IF($B1124="","",Тех_Движение!$F$1121)</f>
        <v/>
      </c>
      <c r="F1124" s="54">
        <f>IF($B1124="","",SUMIFS($E$5:$E1123,$C$5:$C1123,$C1124))</f>
        <v/>
      </c>
      <c r="G1124" s="54">
        <f>IF($B1124="","",MAX(0,$E1124-MAX(0,SUMIFS(Тех_Движение!$G$2:$G$5111,Тех_Движение!$D$2:$D$5111,$C1124,Тех_Движение!$B$2:$B$5111,"&lt;="&amp;Настройки!$B$5-1)-$F1124)))</f>
        <v/>
      </c>
      <c r="H1124" s="54">
        <f>IF($B1124="","",IF(AND($D1124&gt;=Настройки!$B$5,$D1124&lt;=Настройки!$B$6),$E1124,0))</f>
        <v/>
      </c>
      <c r="I1124" s="54">
        <f>IF($B1124="","",$G1124+$H1124-$J1124)</f>
        <v/>
      </c>
      <c r="J1124" s="54">
        <f>IF($B1124="","",MAX(0,$E1124-MAX(0,SUMIFS(Тех_Движение!$G$2:$G$5111,Тех_Движение!$D$2:$D$5111,$C1124,Тех_Движение!$B$2:$B$5111,"&lt;="&amp;Настройки!$B$6)-$F1124)))</f>
        <v/>
      </c>
      <c r="K1124" s="54">
        <f>IF(OR($B1124="",K$3&lt;$D1124+Настройки!$B$7),0,MAX(0,$E1124-MAX(0,SUMIFS(Тех_Движение!$G$2:$G$5111,Тех_Движение!$D$2:$D$5111,$C1124,Тех_Движение!$B$2:$B$5111,"&lt;="&amp;K$3)-$F1124)))</f>
        <v/>
      </c>
      <c r="L1124" s="54">
        <f>IF(OR($B1124="",L$3&lt;$D1124+Настройки!$B$7),0,MAX(0,$E1124-MAX(0,SUMIFS(Тех_Движение!$G$2:$G$5111,Тех_Движение!$D$2:$D$5111,$C1124,Тех_Движение!$B$2:$B$5111,"&lt;="&amp;L$3)-$F1124)))</f>
        <v/>
      </c>
      <c r="M1124" s="54">
        <f>IF(OR($B1124="",M$3&lt;$D1124+Настройки!$B$7),0,MAX(0,$E1124-MAX(0,SUMIFS(Тех_Движение!$G$2:$G$5111,Тех_Движение!$D$2:$D$5111,$C1124,Тех_Движение!$B$2:$B$5111,"&lt;="&amp;M$3)-$F1124)))</f>
        <v/>
      </c>
      <c r="N1124" s="54">
        <f>IF(OR($B1124="",N$3&lt;$D1124+Настройки!$B$7),0,MAX(0,$E1124-MAX(0,SUMIFS(Тех_Движение!$G$2:$G$5111,Тех_Движение!$D$2:$D$5111,$C1124,Тех_Движение!$B$2:$B$5111,"&lt;="&amp;N$3)-$F1124)))</f>
        <v/>
      </c>
      <c r="O1124" s="54">
        <f>IF(OR($B1124="",O$3&lt;$D1124+Настройки!$B$7),0,MAX(0,$E1124-MAX(0,SUMIFS(Тех_Движение!$G$2:$G$5111,Тех_Движение!$D$2:$D$5111,$C1124,Тех_Движение!$B$2:$B$5111,"&lt;="&amp;O$3)-$F1124)))</f>
        <v/>
      </c>
      <c r="P1124" s="54">
        <f>IF(OR($B1124="",P$3&lt;$D1124+Настройки!$B$7),0,MAX(0,$E1124-MAX(0,SUMIFS(Тех_Движение!$G$2:$G$5111,Тех_Движение!$D$2:$D$5111,$C1124,Тех_Движение!$B$2:$B$5111,"&lt;="&amp;P$3)-$F1124)))</f>
        <v/>
      </c>
      <c r="Q1124" s="54">
        <f>IF(OR($B1124="",Q$3&lt;$D1124+Настройки!$B$7),0,MAX(0,$E1124-MAX(0,SUMIFS(Тех_Движение!$G$2:$G$5111,Тех_Движение!$D$2:$D$5111,$C1124,Тех_Движение!$B$2:$B$5111,"&lt;="&amp;Q$3)-$F1124)))</f>
        <v/>
      </c>
      <c r="R1124" s="54">
        <f>IF($B1124="","",SUM($K1124:$Q1124))</f>
        <v/>
      </c>
      <c r="S1124" s="56">
        <f>IF($B1124="","",VLOOKUP($C1124,Настройки!$A$11:$L$17,9,FALSE))</f>
        <v/>
      </c>
      <c r="T1124" s="56">
        <f>IF($B1124="","",$R1124*$S1124)</f>
        <v/>
      </c>
    </row>
    <row r="1125">
      <c r="A1125" s="20">
        <f>Тех_Движение!$A$1122</f>
        <v/>
      </c>
      <c r="B1125" s="20">
        <f>IF(Тех_Движение!$F$1122&gt;0,Тех_Движение!$I$1122,"")</f>
        <v/>
      </c>
      <c r="C1125" s="20">
        <f>IF($B1125="","",Тех_Движение!$D$1122)</f>
        <v/>
      </c>
      <c r="D1125" s="42">
        <f>IF($B1125="","",Тех_Движение!$B$1122)</f>
        <v/>
      </c>
      <c r="E1125" s="54">
        <f>IF($B1125="","",Тех_Движение!$F$1122)</f>
        <v/>
      </c>
      <c r="F1125" s="54">
        <f>IF($B1125="","",SUMIFS($E$5:$E1124,$C$5:$C1124,$C1125))</f>
        <v/>
      </c>
      <c r="G1125" s="54">
        <f>IF($B1125="","",MAX(0,$E1125-MAX(0,SUMIFS(Тех_Движение!$G$2:$G$5111,Тех_Движение!$D$2:$D$5111,$C1125,Тех_Движение!$B$2:$B$5111,"&lt;="&amp;Настройки!$B$5-1)-$F1125)))</f>
        <v/>
      </c>
      <c r="H1125" s="54">
        <f>IF($B1125="","",IF(AND($D1125&gt;=Настройки!$B$5,$D1125&lt;=Настройки!$B$6),$E1125,0))</f>
        <v/>
      </c>
      <c r="I1125" s="54">
        <f>IF($B1125="","",$G1125+$H1125-$J1125)</f>
        <v/>
      </c>
      <c r="J1125" s="54">
        <f>IF($B1125="","",MAX(0,$E1125-MAX(0,SUMIFS(Тех_Движение!$G$2:$G$5111,Тех_Движение!$D$2:$D$5111,$C1125,Тех_Движение!$B$2:$B$5111,"&lt;="&amp;Настройки!$B$6)-$F1125)))</f>
        <v/>
      </c>
      <c r="K1125" s="54">
        <f>IF(OR($B1125="",K$3&lt;$D1125+Настройки!$B$7),0,MAX(0,$E1125-MAX(0,SUMIFS(Тех_Движение!$G$2:$G$5111,Тех_Движение!$D$2:$D$5111,$C1125,Тех_Движение!$B$2:$B$5111,"&lt;="&amp;K$3)-$F1125)))</f>
        <v/>
      </c>
      <c r="L1125" s="54">
        <f>IF(OR($B1125="",L$3&lt;$D1125+Настройки!$B$7),0,MAX(0,$E1125-MAX(0,SUMIFS(Тех_Движение!$G$2:$G$5111,Тех_Движение!$D$2:$D$5111,$C1125,Тех_Движение!$B$2:$B$5111,"&lt;="&amp;L$3)-$F1125)))</f>
        <v/>
      </c>
      <c r="M1125" s="54">
        <f>IF(OR($B1125="",M$3&lt;$D1125+Настройки!$B$7),0,MAX(0,$E1125-MAX(0,SUMIFS(Тех_Движение!$G$2:$G$5111,Тех_Движение!$D$2:$D$5111,$C1125,Тех_Движение!$B$2:$B$5111,"&lt;="&amp;M$3)-$F1125)))</f>
        <v/>
      </c>
      <c r="N1125" s="54">
        <f>IF(OR($B1125="",N$3&lt;$D1125+Настройки!$B$7),0,MAX(0,$E1125-MAX(0,SUMIFS(Тех_Движение!$G$2:$G$5111,Тех_Движение!$D$2:$D$5111,$C1125,Тех_Движение!$B$2:$B$5111,"&lt;="&amp;N$3)-$F1125)))</f>
        <v/>
      </c>
      <c r="O1125" s="54">
        <f>IF(OR($B1125="",O$3&lt;$D1125+Настройки!$B$7),0,MAX(0,$E1125-MAX(0,SUMIFS(Тех_Движение!$G$2:$G$5111,Тех_Движение!$D$2:$D$5111,$C1125,Тех_Движение!$B$2:$B$5111,"&lt;="&amp;O$3)-$F1125)))</f>
        <v/>
      </c>
      <c r="P1125" s="54">
        <f>IF(OR($B1125="",P$3&lt;$D1125+Настройки!$B$7),0,MAX(0,$E1125-MAX(0,SUMIFS(Тех_Движение!$G$2:$G$5111,Тех_Движение!$D$2:$D$5111,$C1125,Тех_Движение!$B$2:$B$5111,"&lt;="&amp;P$3)-$F1125)))</f>
        <v/>
      </c>
      <c r="Q1125" s="54">
        <f>IF(OR($B1125="",Q$3&lt;$D1125+Настройки!$B$7),0,MAX(0,$E1125-MAX(0,SUMIFS(Тех_Движение!$G$2:$G$5111,Тех_Движение!$D$2:$D$5111,$C1125,Тех_Движение!$B$2:$B$5111,"&lt;="&amp;Q$3)-$F1125)))</f>
        <v/>
      </c>
      <c r="R1125" s="54">
        <f>IF($B1125="","",SUM($K1125:$Q1125))</f>
        <v/>
      </c>
      <c r="S1125" s="56">
        <f>IF($B1125="","",VLOOKUP($C1125,Настройки!$A$11:$L$17,9,FALSE))</f>
        <v/>
      </c>
      <c r="T1125" s="56">
        <f>IF($B1125="","",$R1125*$S1125)</f>
        <v/>
      </c>
    </row>
    <row r="1126">
      <c r="A1126" s="20">
        <f>Тех_Движение!$A$1123</f>
        <v/>
      </c>
      <c r="B1126" s="20">
        <f>IF(Тех_Движение!$F$1123&gt;0,Тех_Движение!$I$1123,"")</f>
        <v/>
      </c>
      <c r="C1126" s="20">
        <f>IF($B1126="","",Тех_Движение!$D$1123)</f>
        <v/>
      </c>
      <c r="D1126" s="42">
        <f>IF($B1126="","",Тех_Движение!$B$1123)</f>
        <v/>
      </c>
      <c r="E1126" s="54">
        <f>IF($B1126="","",Тех_Движение!$F$1123)</f>
        <v/>
      </c>
      <c r="F1126" s="54">
        <f>IF($B1126="","",SUMIFS($E$5:$E1125,$C$5:$C1125,$C1126))</f>
        <v/>
      </c>
      <c r="G1126" s="54">
        <f>IF($B1126="","",MAX(0,$E1126-MAX(0,SUMIFS(Тех_Движение!$G$2:$G$5111,Тех_Движение!$D$2:$D$5111,$C1126,Тех_Движение!$B$2:$B$5111,"&lt;="&amp;Настройки!$B$5-1)-$F1126)))</f>
        <v/>
      </c>
      <c r="H1126" s="54">
        <f>IF($B1126="","",IF(AND($D1126&gt;=Настройки!$B$5,$D1126&lt;=Настройки!$B$6),$E1126,0))</f>
        <v/>
      </c>
      <c r="I1126" s="54">
        <f>IF($B1126="","",$G1126+$H1126-$J1126)</f>
        <v/>
      </c>
      <c r="J1126" s="54">
        <f>IF($B1126="","",MAX(0,$E1126-MAX(0,SUMIFS(Тех_Движение!$G$2:$G$5111,Тех_Движение!$D$2:$D$5111,$C1126,Тех_Движение!$B$2:$B$5111,"&lt;="&amp;Настройки!$B$6)-$F1126)))</f>
        <v/>
      </c>
      <c r="K1126" s="54">
        <f>IF(OR($B1126="",K$3&lt;$D1126+Настройки!$B$7),0,MAX(0,$E1126-MAX(0,SUMIFS(Тех_Движение!$G$2:$G$5111,Тех_Движение!$D$2:$D$5111,$C1126,Тех_Движение!$B$2:$B$5111,"&lt;="&amp;K$3)-$F1126)))</f>
        <v/>
      </c>
      <c r="L1126" s="54">
        <f>IF(OR($B1126="",L$3&lt;$D1126+Настройки!$B$7),0,MAX(0,$E1126-MAX(0,SUMIFS(Тех_Движение!$G$2:$G$5111,Тех_Движение!$D$2:$D$5111,$C1126,Тех_Движение!$B$2:$B$5111,"&lt;="&amp;L$3)-$F1126)))</f>
        <v/>
      </c>
      <c r="M1126" s="54">
        <f>IF(OR($B1126="",M$3&lt;$D1126+Настройки!$B$7),0,MAX(0,$E1126-MAX(0,SUMIFS(Тех_Движение!$G$2:$G$5111,Тех_Движение!$D$2:$D$5111,$C1126,Тех_Движение!$B$2:$B$5111,"&lt;="&amp;M$3)-$F1126)))</f>
        <v/>
      </c>
      <c r="N1126" s="54">
        <f>IF(OR($B1126="",N$3&lt;$D1126+Настройки!$B$7),0,MAX(0,$E1126-MAX(0,SUMIFS(Тех_Движение!$G$2:$G$5111,Тех_Движение!$D$2:$D$5111,$C1126,Тех_Движение!$B$2:$B$5111,"&lt;="&amp;N$3)-$F1126)))</f>
        <v/>
      </c>
      <c r="O1126" s="54">
        <f>IF(OR($B1126="",O$3&lt;$D1126+Настройки!$B$7),0,MAX(0,$E1126-MAX(0,SUMIFS(Тех_Движение!$G$2:$G$5111,Тех_Движение!$D$2:$D$5111,$C1126,Тех_Движение!$B$2:$B$5111,"&lt;="&amp;O$3)-$F1126)))</f>
        <v/>
      </c>
      <c r="P1126" s="54">
        <f>IF(OR($B1126="",P$3&lt;$D1126+Настройки!$B$7),0,MAX(0,$E1126-MAX(0,SUMIFS(Тех_Движение!$G$2:$G$5111,Тех_Движение!$D$2:$D$5111,$C1126,Тех_Движение!$B$2:$B$5111,"&lt;="&amp;P$3)-$F1126)))</f>
        <v/>
      </c>
      <c r="Q1126" s="54">
        <f>IF(OR($B1126="",Q$3&lt;$D1126+Настройки!$B$7),0,MAX(0,$E1126-MAX(0,SUMIFS(Тех_Движение!$G$2:$G$5111,Тех_Движение!$D$2:$D$5111,$C1126,Тех_Движение!$B$2:$B$5111,"&lt;="&amp;Q$3)-$F1126)))</f>
        <v/>
      </c>
      <c r="R1126" s="54">
        <f>IF($B1126="","",SUM($K1126:$Q1126))</f>
        <v/>
      </c>
      <c r="S1126" s="56">
        <f>IF($B1126="","",VLOOKUP($C1126,Настройки!$A$11:$L$17,9,FALSE))</f>
        <v/>
      </c>
      <c r="T1126" s="56">
        <f>IF($B1126="","",$R1126*$S1126)</f>
        <v/>
      </c>
    </row>
    <row r="1127">
      <c r="A1127" s="20">
        <f>Тех_Движение!$A$1124</f>
        <v/>
      </c>
      <c r="B1127" s="20">
        <f>IF(Тех_Движение!$F$1124&gt;0,Тех_Движение!$I$1124,"")</f>
        <v/>
      </c>
      <c r="C1127" s="20">
        <f>IF($B1127="","",Тех_Движение!$D$1124)</f>
        <v/>
      </c>
      <c r="D1127" s="42">
        <f>IF($B1127="","",Тех_Движение!$B$1124)</f>
        <v/>
      </c>
      <c r="E1127" s="54">
        <f>IF($B1127="","",Тех_Движение!$F$1124)</f>
        <v/>
      </c>
      <c r="F1127" s="54">
        <f>IF($B1127="","",SUMIFS($E$5:$E1126,$C$5:$C1126,$C1127))</f>
        <v/>
      </c>
      <c r="G1127" s="54">
        <f>IF($B1127="","",MAX(0,$E1127-MAX(0,SUMIFS(Тех_Движение!$G$2:$G$5111,Тех_Движение!$D$2:$D$5111,$C1127,Тех_Движение!$B$2:$B$5111,"&lt;="&amp;Настройки!$B$5-1)-$F1127)))</f>
        <v/>
      </c>
      <c r="H1127" s="54">
        <f>IF($B1127="","",IF(AND($D1127&gt;=Настройки!$B$5,$D1127&lt;=Настройки!$B$6),$E1127,0))</f>
        <v/>
      </c>
      <c r="I1127" s="54">
        <f>IF($B1127="","",$G1127+$H1127-$J1127)</f>
        <v/>
      </c>
      <c r="J1127" s="54">
        <f>IF($B1127="","",MAX(0,$E1127-MAX(0,SUMIFS(Тех_Движение!$G$2:$G$5111,Тех_Движение!$D$2:$D$5111,$C1127,Тех_Движение!$B$2:$B$5111,"&lt;="&amp;Настройки!$B$6)-$F1127)))</f>
        <v/>
      </c>
      <c r="K1127" s="54">
        <f>IF(OR($B1127="",K$3&lt;$D1127+Настройки!$B$7),0,MAX(0,$E1127-MAX(0,SUMIFS(Тех_Движение!$G$2:$G$5111,Тех_Движение!$D$2:$D$5111,$C1127,Тех_Движение!$B$2:$B$5111,"&lt;="&amp;K$3)-$F1127)))</f>
        <v/>
      </c>
      <c r="L1127" s="54">
        <f>IF(OR($B1127="",L$3&lt;$D1127+Настройки!$B$7),0,MAX(0,$E1127-MAX(0,SUMIFS(Тех_Движение!$G$2:$G$5111,Тех_Движение!$D$2:$D$5111,$C1127,Тех_Движение!$B$2:$B$5111,"&lt;="&amp;L$3)-$F1127)))</f>
        <v/>
      </c>
      <c r="M1127" s="54">
        <f>IF(OR($B1127="",M$3&lt;$D1127+Настройки!$B$7),0,MAX(0,$E1127-MAX(0,SUMIFS(Тех_Движение!$G$2:$G$5111,Тех_Движение!$D$2:$D$5111,$C1127,Тех_Движение!$B$2:$B$5111,"&lt;="&amp;M$3)-$F1127)))</f>
        <v/>
      </c>
      <c r="N1127" s="54">
        <f>IF(OR($B1127="",N$3&lt;$D1127+Настройки!$B$7),0,MAX(0,$E1127-MAX(0,SUMIFS(Тех_Движение!$G$2:$G$5111,Тех_Движение!$D$2:$D$5111,$C1127,Тех_Движение!$B$2:$B$5111,"&lt;="&amp;N$3)-$F1127)))</f>
        <v/>
      </c>
      <c r="O1127" s="54">
        <f>IF(OR($B1127="",O$3&lt;$D1127+Настройки!$B$7),0,MAX(0,$E1127-MAX(0,SUMIFS(Тех_Движение!$G$2:$G$5111,Тех_Движение!$D$2:$D$5111,$C1127,Тех_Движение!$B$2:$B$5111,"&lt;="&amp;O$3)-$F1127)))</f>
        <v/>
      </c>
      <c r="P1127" s="54">
        <f>IF(OR($B1127="",P$3&lt;$D1127+Настройки!$B$7),0,MAX(0,$E1127-MAX(0,SUMIFS(Тех_Движение!$G$2:$G$5111,Тех_Движение!$D$2:$D$5111,$C1127,Тех_Движение!$B$2:$B$5111,"&lt;="&amp;P$3)-$F1127)))</f>
        <v/>
      </c>
      <c r="Q1127" s="54">
        <f>IF(OR($B1127="",Q$3&lt;$D1127+Настройки!$B$7),0,MAX(0,$E1127-MAX(0,SUMIFS(Тех_Движение!$G$2:$G$5111,Тех_Движение!$D$2:$D$5111,$C1127,Тех_Движение!$B$2:$B$5111,"&lt;="&amp;Q$3)-$F1127)))</f>
        <v/>
      </c>
      <c r="R1127" s="54">
        <f>IF($B1127="","",SUM($K1127:$Q1127))</f>
        <v/>
      </c>
      <c r="S1127" s="56">
        <f>IF($B1127="","",VLOOKUP($C1127,Настройки!$A$11:$L$17,9,FALSE))</f>
        <v/>
      </c>
      <c r="T1127" s="56">
        <f>IF($B1127="","",$R1127*$S1127)</f>
        <v/>
      </c>
    </row>
    <row r="1128">
      <c r="A1128" s="20">
        <f>Тех_Движение!$A$1125</f>
        <v/>
      </c>
      <c r="B1128" s="20">
        <f>IF(Тех_Движение!$F$1125&gt;0,Тех_Движение!$I$1125,"")</f>
        <v/>
      </c>
      <c r="C1128" s="20">
        <f>IF($B1128="","",Тех_Движение!$D$1125)</f>
        <v/>
      </c>
      <c r="D1128" s="42">
        <f>IF($B1128="","",Тех_Движение!$B$1125)</f>
        <v/>
      </c>
      <c r="E1128" s="54">
        <f>IF($B1128="","",Тех_Движение!$F$1125)</f>
        <v/>
      </c>
      <c r="F1128" s="54">
        <f>IF($B1128="","",SUMIFS($E$5:$E1127,$C$5:$C1127,$C1128))</f>
        <v/>
      </c>
      <c r="G1128" s="54">
        <f>IF($B1128="","",MAX(0,$E1128-MAX(0,SUMIFS(Тех_Движение!$G$2:$G$5111,Тех_Движение!$D$2:$D$5111,$C1128,Тех_Движение!$B$2:$B$5111,"&lt;="&amp;Настройки!$B$5-1)-$F1128)))</f>
        <v/>
      </c>
      <c r="H1128" s="54">
        <f>IF($B1128="","",IF(AND($D1128&gt;=Настройки!$B$5,$D1128&lt;=Настройки!$B$6),$E1128,0))</f>
        <v/>
      </c>
      <c r="I1128" s="54">
        <f>IF($B1128="","",$G1128+$H1128-$J1128)</f>
        <v/>
      </c>
      <c r="J1128" s="54">
        <f>IF($B1128="","",MAX(0,$E1128-MAX(0,SUMIFS(Тех_Движение!$G$2:$G$5111,Тех_Движение!$D$2:$D$5111,$C1128,Тех_Движение!$B$2:$B$5111,"&lt;="&amp;Настройки!$B$6)-$F1128)))</f>
        <v/>
      </c>
      <c r="K1128" s="54">
        <f>IF(OR($B1128="",K$3&lt;$D1128+Настройки!$B$7),0,MAX(0,$E1128-MAX(0,SUMIFS(Тех_Движение!$G$2:$G$5111,Тех_Движение!$D$2:$D$5111,$C1128,Тех_Движение!$B$2:$B$5111,"&lt;="&amp;K$3)-$F1128)))</f>
        <v/>
      </c>
      <c r="L1128" s="54">
        <f>IF(OR($B1128="",L$3&lt;$D1128+Настройки!$B$7),0,MAX(0,$E1128-MAX(0,SUMIFS(Тех_Движение!$G$2:$G$5111,Тех_Движение!$D$2:$D$5111,$C1128,Тех_Движение!$B$2:$B$5111,"&lt;="&amp;L$3)-$F1128)))</f>
        <v/>
      </c>
      <c r="M1128" s="54">
        <f>IF(OR($B1128="",M$3&lt;$D1128+Настройки!$B$7),0,MAX(0,$E1128-MAX(0,SUMIFS(Тех_Движение!$G$2:$G$5111,Тех_Движение!$D$2:$D$5111,$C1128,Тех_Движение!$B$2:$B$5111,"&lt;="&amp;M$3)-$F1128)))</f>
        <v/>
      </c>
      <c r="N1128" s="54">
        <f>IF(OR($B1128="",N$3&lt;$D1128+Настройки!$B$7),0,MAX(0,$E1128-MAX(0,SUMIFS(Тех_Движение!$G$2:$G$5111,Тех_Движение!$D$2:$D$5111,$C1128,Тех_Движение!$B$2:$B$5111,"&lt;="&amp;N$3)-$F1128)))</f>
        <v/>
      </c>
      <c r="O1128" s="54">
        <f>IF(OR($B1128="",O$3&lt;$D1128+Настройки!$B$7),0,MAX(0,$E1128-MAX(0,SUMIFS(Тех_Движение!$G$2:$G$5111,Тех_Движение!$D$2:$D$5111,$C1128,Тех_Движение!$B$2:$B$5111,"&lt;="&amp;O$3)-$F1128)))</f>
        <v/>
      </c>
      <c r="P1128" s="54">
        <f>IF(OR($B1128="",P$3&lt;$D1128+Настройки!$B$7),0,MAX(0,$E1128-MAX(0,SUMIFS(Тех_Движение!$G$2:$G$5111,Тех_Движение!$D$2:$D$5111,$C1128,Тех_Движение!$B$2:$B$5111,"&lt;="&amp;P$3)-$F1128)))</f>
        <v/>
      </c>
      <c r="Q1128" s="54">
        <f>IF(OR($B1128="",Q$3&lt;$D1128+Настройки!$B$7),0,MAX(0,$E1128-MAX(0,SUMIFS(Тех_Движение!$G$2:$G$5111,Тех_Движение!$D$2:$D$5111,$C1128,Тех_Движение!$B$2:$B$5111,"&lt;="&amp;Q$3)-$F1128)))</f>
        <v/>
      </c>
      <c r="R1128" s="54">
        <f>IF($B1128="","",SUM($K1128:$Q1128))</f>
        <v/>
      </c>
      <c r="S1128" s="56">
        <f>IF($B1128="","",VLOOKUP($C1128,Настройки!$A$11:$L$17,9,FALSE))</f>
        <v/>
      </c>
      <c r="T1128" s="56">
        <f>IF($B1128="","",$R1128*$S1128)</f>
        <v/>
      </c>
    </row>
    <row r="1129">
      <c r="A1129" s="20">
        <f>Тех_Движение!$A$1126</f>
        <v/>
      </c>
      <c r="B1129" s="20">
        <f>IF(Тех_Движение!$F$1126&gt;0,Тех_Движение!$I$1126,"")</f>
        <v/>
      </c>
      <c r="C1129" s="20">
        <f>IF($B1129="","",Тех_Движение!$D$1126)</f>
        <v/>
      </c>
      <c r="D1129" s="42">
        <f>IF($B1129="","",Тех_Движение!$B$1126)</f>
        <v/>
      </c>
      <c r="E1129" s="54">
        <f>IF($B1129="","",Тех_Движение!$F$1126)</f>
        <v/>
      </c>
      <c r="F1129" s="54">
        <f>IF($B1129="","",SUMIFS($E$5:$E1128,$C$5:$C1128,$C1129))</f>
        <v/>
      </c>
      <c r="G1129" s="54">
        <f>IF($B1129="","",MAX(0,$E1129-MAX(0,SUMIFS(Тех_Движение!$G$2:$G$5111,Тех_Движение!$D$2:$D$5111,$C1129,Тех_Движение!$B$2:$B$5111,"&lt;="&amp;Настройки!$B$5-1)-$F1129)))</f>
        <v/>
      </c>
      <c r="H1129" s="54">
        <f>IF($B1129="","",IF(AND($D1129&gt;=Настройки!$B$5,$D1129&lt;=Настройки!$B$6),$E1129,0))</f>
        <v/>
      </c>
      <c r="I1129" s="54">
        <f>IF($B1129="","",$G1129+$H1129-$J1129)</f>
        <v/>
      </c>
      <c r="J1129" s="54">
        <f>IF($B1129="","",MAX(0,$E1129-MAX(0,SUMIFS(Тех_Движение!$G$2:$G$5111,Тех_Движение!$D$2:$D$5111,$C1129,Тех_Движение!$B$2:$B$5111,"&lt;="&amp;Настройки!$B$6)-$F1129)))</f>
        <v/>
      </c>
      <c r="K1129" s="54">
        <f>IF(OR($B1129="",K$3&lt;$D1129+Настройки!$B$7),0,MAX(0,$E1129-MAX(0,SUMIFS(Тех_Движение!$G$2:$G$5111,Тех_Движение!$D$2:$D$5111,$C1129,Тех_Движение!$B$2:$B$5111,"&lt;="&amp;K$3)-$F1129)))</f>
        <v/>
      </c>
      <c r="L1129" s="54">
        <f>IF(OR($B1129="",L$3&lt;$D1129+Настройки!$B$7),0,MAX(0,$E1129-MAX(0,SUMIFS(Тех_Движение!$G$2:$G$5111,Тех_Движение!$D$2:$D$5111,$C1129,Тех_Движение!$B$2:$B$5111,"&lt;="&amp;L$3)-$F1129)))</f>
        <v/>
      </c>
      <c r="M1129" s="54">
        <f>IF(OR($B1129="",M$3&lt;$D1129+Настройки!$B$7),0,MAX(0,$E1129-MAX(0,SUMIFS(Тех_Движение!$G$2:$G$5111,Тех_Движение!$D$2:$D$5111,$C1129,Тех_Движение!$B$2:$B$5111,"&lt;="&amp;M$3)-$F1129)))</f>
        <v/>
      </c>
      <c r="N1129" s="54">
        <f>IF(OR($B1129="",N$3&lt;$D1129+Настройки!$B$7),0,MAX(0,$E1129-MAX(0,SUMIFS(Тех_Движение!$G$2:$G$5111,Тех_Движение!$D$2:$D$5111,$C1129,Тех_Движение!$B$2:$B$5111,"&lt;="&amp;N$3)-$F1129)))</f>
        <v/>
      </c>
      <c r="O1129" s="54">
        <f>IF(OR($B1129="",O$3&lt;$D1129+Настройки!$B$7),0,MAX(0,$E1129-MAX(0,SUMIFS(Тех_Движение!$G$2:$G$5111,Тех_Движение!$D$2:$D$5111,$C1129,Тех_Движение!$B$2:$B$5111,"&lt;="&amp;O$3)-$F1129)))</f>
        <v/>
      </c>
      <c r="P1129" s="54">
        <f>IF(OR($B1129="",P$3&lt;$D1129+Настройки!$B$7),0,MAX(0,$E1129-MAX(0,SUMIFS(Тех_Движение!$G$2:$G$5111,Тех_Движение!$D$2:$D$5111,$C1129,Тех_Движение!$B$2:$B$5111,"&lt;="&amp;P$3)-$F1129)))</f>
        <v/>
      </c>
      <c r="Q1129" s="54">
        <f>IF(OR($B1129="",Q$3&lt;$D1129+Настройки!$B$7),0,MAX(0,$E1129-MAX(0,SUMIFS(Тех_Движение!$G$2:$G$5111,Тех_Движение!$D$2:$D$5111,$C1129,Тех_Движение!$B$2:$B$5111,"&lt;="&amp;Q$3)-$F1129)))</f>
        <v/>
      </c>
      <c r="R1129" s="54">
        <f>IF($B1129="","",SUM($K1129:$Q1129))</f>
        <v/>
      </c>
      <c r="S1129" s="56">
        <f>IF($B1129="","",VLOOKUP($C1129,Настройки!$A$11:$L$17,9,FALSE))</f>
        <v/>
      </c>
      <c r="T1129" s="56">
        <f>IF($B1129="","",$R1129*$S1129)</f>
        <v/>
      </c>
    </row>
    <row r="1130">
      <c r="A1130" s="20">
        <f>Тех_Движение!$A$1127</f>
        <v/>
      </c>
      <c r="B1130" s="20">
        <f>IF(Тех_Движение!$F$1127&gt;0,Тех_Движение!$I$1127,"")</f>
        <v/>
      </c>
      <c r="C1130" s="20">
        <f>IF($B1130="","",Тех_Движение!$D$1127)</f>
        <v/>
      </c>
      <c r="D1130" s="42">
        <f>IF($B1130="","",Тех_Движение!$B$1127)</f>
        <v/>
      </c>
      <c r="E1130" s="54">
        <f>IF($B1130="","",Тех_Движение!$F$1127)</f>
        <v/>
      </c>
      <c r="F1130" s="54">
        <f>IF($B1130="","",SUMIFS($E$5:$E1129,$C$5:$C1129,$C1130))</f>
        <v/>
      </c>
      <c r="G1130" s="54">
        <f>IF($B1130="","",MAX(0,$E1130-MAX(0,SUMIFS(Тех_Движение!$G$2:$G$5111,Тех_Движение!$D$2:$D$5111,$C1130,Тех_Движение!$B$2:$B$5111,"&lt;="&amp;Настройки!$B$5-1)-$F1130)))</f>
        <v/>
      </c>
      <c r="H1130" s="54">
        <f>IF($B1130="","",IF(AND($D1130&gt;=Настройки!$B$5,$D1130&lt;=Настройки!$B$6),$E1130,0))</f>
        <v/>
      </c>
      <c r="I1130" s="54">
        <f>IF($B1130="","",$G1130+$H1130-$J1130)</f>
        <v/>
      </c>
      <c r="J1130" s="54">
        <f>IF($B1130="","",MAX(0,$E1130-MAX(0,SUMIFS(Тех_Движение!$G$2:$G$5111,Тех_Движение!$D$2:$D$5111,$C1130,Тех_Движение!$B$2:$B$5111,"&lt;="&amp;Настройки!$B$6)-$F1130)))</f>
        <v/>
      </c>
      <c r="K1130" s="54">
        <f>IF(OR($B1130="",K$3&lt;$D1130+Настройки!$B$7),0,MAX(0,$E1130-MAX(0,SUMIFS(Тех_Движение!$G$2:$G$5111,Тех_Движение!$D$2:$D$5111,$C1130,Тех_Движение!$B$2:$B$5111,"&lt;="&amp;K$3)-$F1130)))</f>
        <v/>
      </c>
      <c r="L1130" s="54">
        <f>IF(OR($B1130="",L$3&lt;$D1130+Настройки!$B$7),0,MAX(0,$E1130-MAX(0,SUMIFS(Тех_Движение!$G$2:$G$5111,Тех_Движение!$D$2:$D$5111,$C1130,Тех_Движение!$B$2:$B$5111,"&lt;="&amp;L$3)-$F1130)))</f>
        <v/>
      </c>
      <c r="M1130" s="54">
        <f>IF(OR($B1130="",M$3&lt;$D1130+Настройки!$B$7),0,MAX(0,$E1130-MAX(0,SUMIFS(Тех_Движение!$G$2:$G$5111,Тех_Движение!$D$2:$D$5111,$C1130,Тех_Движение!$B$2:$B$5111,"&lt;="&amp;M$3)-$F1130)))</f>
        <v/>
      </c>
      <c r="N1130" s="54">
        <f>IF(OR($B1130="",N$3&lt;$D1130+Настройки!$B$7),0,MAX(0,$E1130-MAX(0,SUMIFS(Тех_Движение!$G$2:$G$5111,Тех_Движение!$D$2:$D$5111,$C1130,Тех_Движение!$B$2:$B$5111,"&lt;="&amp;N$3)-$F1130)))</f>
        <v/>
      </c>
      <c r="O1130" s="54">
        <f>IF(OR($B1130="",O$3&lt;$D1130+Настройки!$B$7),0,MAX(0,$E1130-MAX(0,SUMIFS(Тех_Движение!$G$2:$G$5111,Тех_Движение!$D$2:$D$5111,$C1130,Тех_Движение!$B$2:$B$5111,"&lt;="&amp;O$3)-$F1130)))</f>
        <v/>
      </c>
      <c r="P1130" s="54">
        <f>IF(OR($B1130="",P$3&lt;$D1130+Настройки!$B$7),0,MAX(0,$E1130-MAX(0,SUMIFS(Тех_Движение!$G$2:$G$5111,Тех_Движение!$D$2:$D$5111,$C1130,Тех_Движение!$B$2:$B$5111,"&lt;="&amp;P$3)-$F1130)))</f>
        <v/>
      </c>
      <c r="Q1130" s="54">
        <f>IF(OR($B1130="",Q$3&lt;$D1130+Настройки!$B$7),0,MAX(0,$E1130-MAX(0,SUMIFS(Тех_Движение!$G$2:$G$5111,Тех_Движение!$D$2:$D$5111,$C1130,Тех_Движение!$B$2:$B$5111,"&lt;="&amp;Q$3)-$F1130)))</f>
        <v/>
      </c>
      <c r="R1130" s="54">
        <f>IF($B1130="","",SUM($K1130:$Q1130))</f>
        <v/>
      </c>
      <c r="S1130" s="56">
        <f>IF($B1130="","",VLOOKUP($C1130,Настройки!$A$11:$L$17,9,FALSE))</f>
        <v/>
      </c>
      <c r="T1130" s="56">
        <f>IF($B1130="","",$R1130*$S1130)</f>
        <v/>
      </c>
    </row>
    <row r="1131">
      <c r="A1131" s="20">
        <f>Тех_Движение!$A$1128</f>
        <v/>
      </c>
      <c r="B1131" s="20">
        <f>IF(Тех_Движение!$F$1128&gt;0,Тех_Движение!$I$1128,"")</f>
        <v/>
      </c>
      <c r="C1131" s="20">
        <f>IF($B1131="","",Тех_Движение!$D$1128)</f>
        <v/>
      </c>
      <c r="D1131" s="42">
        <f>IF($B1131="","",Тех_Движение!$B$1128)</f>
        <v/>
      </c>
      <c r="E1131" s="54">
        <f>IF($B1131="","",Тех_Движение!$F$1128)</f>
        <v/>
      </c>
      <c r="F1131" s="54">
        <f>IF($B1131="","",SUMIFS($E$5:$E1130,$C$5:$C1130,$C1131))</f>
        <v/>
      </c>
      <c r="G1131" s="54">
        <f>IF($B1131="","",MAX(0,$E1131-MAX(0,SUMIFS(Тех_Движение!$G$2:$G$5111,Тех_Движение!$D$2:$D$5111,$C1131,Тех_Движение!$B$2:$B$5111,"&lt;="&amp;Настройки!$B$5-1)-$F1131)))</f>
        <v/>
      </c>
      <c r="H1131" s="54">
        <f>IF($B1131="","",IF(AND($D1131&gt;=Настройки!$B$5,$D1131&lt;=Настройки!$B$6),$E1131,0))</f>
        <v/>
      </c>
      <c r="I1131" s="54">
        <f>IF($B1131="","",$G1131+$H1131-$J1131)</f>
        <v/>
      </c>
      <c r="J1131" s="54">
        <f>IF($B1131="","",MAX(0,$E1131-MAX(0,SUMIFS(Тех_Движение!$G$2:$G$5111,Тех_Движение!$D$2:$D$5111,$C1131,Тех_Движение!$B$2:$B$5111,"&lt;="&amp;Настройки!$B$6)-$F1131)))</f>
        <v/>
      </c>
      <c r="K1131" s="54">
        <f>IF(OR($B1131="",K$3&lt;$D1131+Настройки!$B$7),0,MAX(0,$E1131-MAX(0,SUMIFS(Тех_Движение!$G$2:$G$5111,Тех_Движение!$D$2:$D$5111,$C1131,Тех_Движение!$B$2:$B$5111,"&lt;="&amp;K$3)-$F1131)))</f>
        <v/>
      </c>
      <c r="L1131" s="54">
        <f>IF(OR($B1131="",L$3&lt;$D1131+Настройки!$B$7),0,MAX(0,$E1131-MAX(0,SUMIFS(Тех_Движение!$G$2:$G$5111,Тех_Движение!$D$2:$D$5111,$C1131,Тех_Движение!$B$2:$B$5111,"&lt;="&amp;L$3)-$F1131)))</f>
        <v/>
      </c>
      <c r="M1131" s="54">
        <f>IF(OR($B1131="",M$3&lt;$D1131+Настройки!$B$7),0,MAX(0,$E1131-MAX(0,SUMIFS(Тех_Движение!$G$2:$G$5111,Тех_Движение!$D$2:$D$5111,$C1131,Тех_Движение!$B$2:$B$5111,"&lt;="&amp;M$3)-$F1131)))</f>
        <v/>
      </c>
      <c r="N1131" s="54">
        <f>IF(OR($B1131="",N$3&lt;$D1131+Настройки!$B$7),0,MAX(0,$E1131-MAX(0,SUMIFS(Тех_Движение!$G$2:$G$5111,Тех_Движение!$D$2:$D$5111,$C1131,Тех_Движение!$B$2:$B$5111,"&lt;="&amp;N$3)-$F1131)))</f>
        <v/>
      </c>
      <c r="O1131" s="54">
        <f>IF(OR($B1131="",O$3&lt;$D1131+Настройки!$B$7),0,MAX(0,$E1131-MAX(0,SUMIFS(Тех_Движение!$G$2:$G$5111,Тех_Движение!$D$2:$D$5111,$C1131,Тех_Движение!$B$2:$B$5111,"&lt;="&amp;O$3)-$F1131)))</f>
        <v/>
      </c>
      <c r="P1131" s="54">
        <f>IF(OR($B1131="",P$3&lt;$D1131+Настройки!$B$7),0,MAX(0,$E1131-MAX(0,SUMIFS(Тех_Движение!$G$2:$G$5111,Тех_Движение!$D$2:$D$5111,$C1131,Тех_Движение!$B$2:$B$5111,"&lt;="&amp;P$3)-$F1131)))</f>
        <v/>
      </c>
      <c r="Q1131" s="54">
        <f>IF(OR($B1131="",Q$3&lt;$D1131+Настройки!$B$7),0,MAX(0,$E1131-MAX(0,SUMIFS(Тех_Движение!$G$2:$G$5111,Тех_Движение!$D$2:$D$5111,$C1131,Тех_Движение!$B$2:$B$5111,"&lt;="&amp;Q$3)-$F1131)))</f>
        <v/>
      </c>
      <c r="R1131" s="54">
        <f>IF($B1131="","",SUM($K1131:$Q1131))</f>
        <v/>
      </c>
      <c r="S1131" s="56">
        <f>IF($B1131="","",VLOOKUP($C1131,Настройки!$A$11:$L$17,9,FALSE))</f>
        <v/>
      </c>
      <c r="T1131" s="56">
        <f>IF($B1131="","",$R1131*$S1131)</f>
        <v/>
      </c>
    </row>
    <row r="1132">
      <c r="A1132" s="20">
        <f>Тех_Движение!$A$1129</f>
        <v/>
      </c>
      <c r="B1132" s="20">
        <f>IF(Тех_Движение!$F$1129&gt;0,Тех_Движение!$I$1129,"")</f>
        <v/>
      </c>
      <c r="C1132" s="20">
        <f>IF($B1132="","",Тех_Движение!$D$1129)</f>
        <v/>
      </c>
      <c r="D1132" s="42">
        <f>IF($B1132="","",Тех_Движение!$B$1129)</f>
        <v/>
      </c>
      <c r="E1132" s="54">
        <f>IF($B1132="","",Тех_Движение!$F$1129)</f>
        <v/>
      </c>
      <c r="F1132" s="54">
        <f>IF($B1132="","",SUMIFS($E$5:$E1131,$C$5:$C1131,$C1132))</f>
        <v/>
      </c>
      <c r="G1132" s="54">
        <f>IF($B1132="","",MAX(0,$E1132-MAX(0,SUMIFS(Тех_Движение!$G$2:$G$5111,Тех_Движение!$D$2:$D$5111,$C1132,Тех_Движение!$B$2:$B$5111,"&lt;="&amp;Настройки!$B$5-1)-$F1132)))</f>
        <v/>
      </c>
      <c r="H1132" s="54">
        <f>IF($B1132="","",IF(AND($D1132&gt;=Настройки!$B$5,$D1132&lt;=Настройки!$B$6),$E1132,0))</f>
        <v/>
      </c>
      <c r="I1132" s="54">
        <f>IF($B1132="","",$G1132+$H1132-$J1132)</f>
        <v/>
      </c>
      <c r="J1132" s="54">
        <f>IF($B1132="","",MAX(0,$E1132-MAX(0,SUMIFS(Тех_Движение!$G$2:$G$5111,Тех_Движение!$D$2:$D$5111,$C1132,Тех_Движение!$B$2:$B$5111,"&lt;="&amp;Настройки!$B$6)-$F1132)))</f>
        <v/>
      </c>
      <c r="K1132" s="54">
        <f>IF(OR($B1132="",K$3&lt;$D1132+Настройки!$B$7),0,MAX(0,$E1132-MAX(0,SUMIFS(Тех_Движение!$G$2:$G$5111,Тех_Движение!$D$2:$D$5111,$C1132,Тех_Движение!$B$2:$B$5111,"&lt;="&amp;K$3)-$F1132)))</f>
        <v/>
      </c>
      <c r="L1132" s="54">
        <f>IF(OR($B1132="",L$3&lt;$D1132+Настройки!$B$7),0,MAX(0,$E1132-MAX(0,SUMIFS(Тех_Движение!$G$2:$G$5111,Тех_Движение!$D$2:$D$5111,$C1132,Тех_Движение!$B$2:$B$5111,"&lt;="&amp;L$3)-$F1132)))</f>
        <v/>
      </c>
      <c r="M1132" s="54">
        <f>IF(OR($B1132="",M$3&lt;$D1132+Настройки!$B$7),0,MAX(0,$E1132-MAX(0,SUMIFS(Тех_Движение!$G$2:$G$5111,Тех_Движение!$D$2:$D$5111,$C1132,Тех_Движение!$B$2:$B$5111,"&lt;="&amp;M$3)-$F1132)))</f>
        <v/>
      </c>
      <c r="N1132" s="54">
        <f>IF(OR($B1132="",N$3&lt;$D1132+Настройки!$B$7),0,MAX(0,$E1132-MAX(0,SUMIFS(Тех_Движение!$G$2:$G$5111,Тех_Движение!$D$2:$D$5111,$C1132,Тех_Движение!$B$2:$B$5111,"&lt;="&amp;N$3)-$F1132)))</f>
        <v/>
      </c>
      <c r="O1132" s="54">
        <f>IF(OR($B1132="",O$3&lt;$D1132+Настройки!$B$7),0,MAX(0,$E1132-MAX(0,SUMIFS(Тех_Движение!$G$2:$G$5111,Тех_Движение!$D$2:$D$5111,$C1132,Тех_Движение!$B$2:$B$5111,"&lt;="&amp;O$3)-$F1132)))</f>
        <v/>
      </c>
      <c r="P1132" s="54">
        <f>IF(OR($B1132="",P$3&lt;$D1132+Настройки!$B$7),0,MAX(0,$E1132-MAX(0,SUMIFS(Тех_Движение!$G$2:$G$5111,Тех_Движение!$D$2:$D$5111,$C1132,Тех_Движение!$B$2:$B$5111,"&lt;="&amp;P$3)-$F1132)))</f>
        <v/>
      </c>
      <c r="Q1132" s="54">
        <f>IF(OR($B1132="",Q$3&lt;$D1132+Настройки!$B$7),0,MAX(0,$E1132-MAX(0,SUMIFS(Тех_Движение!$G$2:$G$5111,Тех_Движение!$D$2:$D$5111,$C1132,Тех_Движение!$B$2:$B$5111,"&lt;="&amp;Q$3)-$F1132)))</f>
        <v/>
      </c>
      <c r="R1132" s="54">
        <f>IF($B1132="","",SUM($K1132:$Q1132))</f>
        <v/>
      </c>
      <c r="S1132" s="56">
        <f>IF($B1132="","",VLOOKUP($C1132,Настройки!$A$11:$L$17,9,FALSE))</f>
        <v/>
      </c>
      <c r="T1132" s="56">
        <f>IF($B1132="","",$R1132*$S1132)</f>
        <v/>
      </c>
    </row>
    <row r="1133">
      <c r="A1133" s="20">
        <f>Тех_Движение!$A$1130</f>
        <v/>
      </c>
      <c r="B1133" s="20">
        <f>IF(Тех_Движение!$F$1130&gt;0,Тех_Движение!$I$1130,"")</f>
        <v/>
      </c>
      <c r="C1133" s="20">
        <f>IF($B1133="","",Тех_Движение!$D$1130)</f>
        <v/>
      </c>
      <c r="D1133" s="42">
        <f>IF($B1133="","",Тех_Движение!$B$1130)</f>
        <v/>
      </c>
      <c r="E1133" s="54">
        <f>IF($B1133="","",Тех_Движение!$F$1130)</f>
        <v/>
      </c>
      <c r="F1133" s="54">
        <f>IF($B1133="","",SUMIFS($E$5:$E1132,$C$5:$C1132,$C1133))</f>
        <v/>
      </c>
      <c r="G1133" s="54">
        <f>IF($B1133="","",MAX(0,$E1133-MAX(0,SUMIFS(Тех_Движение!$G$2:$G$5111,Тех_Движение!$D$2:$D$5111,$C1133,Тех_Движение!$B$2:$B$5111,"&lt;="&amp;Настройки!$B$5-1)-$F1133)))</f>
        <v/>
      </c>
      <c r="H1133" s="54">
        <f>IF($B1133="","",IF(AND($D1133&gt;=Настройки!$B$5,$D1133&lt;=Настройки!$B$6),$E1133,0))</f>
        <v/>
      </c>
      <c r="I1133" s="54">
        <f>IF($B1133="","",$G1133+$H1133-$J1133)</f>
        <v/>
      </c>
      <c r="J1133" s="54">
        <f>IF($B1133="","",MAX(0,$E1133-MAX(0,SUMIFS(Тех_Движение!$G$2:$G$5111,Тех_Движение!$D$2:$D$5111,$C1133,Тех_Движение!$B$2:$B$5111,"&lt;="&amp;Настройки!$B$6)-$F1133)))</f>
        <v/>
      </c>
      <c r="K1133" s="54">
        <f>IF(OR($B1133="",K$3&lt;$D1133+Настройки!$B$7),0,MAX(0,$E1133-MAX(0,SUMIFS(Тех_Движение!$G$2:$G$5111,Тех_Движение!$D$2:$D$5111,$C1133,Тех_Движение!$B$2:$B$5111,"&lt;="&amp;K$3)-$F1133)))</f>
        <v/>
      </c>
      <c r="L1133" s="54">
        <f>IF(OR($B1133="",L$3&lt;$D1133+Настройки!$B$7),0,MAX(0,$E1133-MAX(0,SUMIFS(Тех_Движение!$G$2:$G$5111,Тех_Движение!$D$2:$D$5111,$C1133,Тех_Движение!$B$2:$B$5111,"&lt;="&amp;L$3)-$F1133)))</f>
        <v/>
      </c>
      <c r="M1133" s="54">
        <f>IF(OR($B1133="",M$3&lt;$D1133+Настройки!$B$7),0,MAX(0,$E1133-MAX(0,SUMIFS(Тех_Движение!$G$2:$G$5111,Тех_Движение!$D$2:$D$5111,$C1133,Тех_Движение!$B$2:$B$5111,"&lt;="&amp;M$3)-$F1133)))</f>
        <v/>
      </c>
      <c r="N1133" s="54">
        <f>IF(OR($B1133="",N$3&lt;$D1133+Настройки!$B$7),0,MAX(0,$E1133-MAX(0,SUMIFS(Тех_Движение!$G$2:$G$5111,Тех_Движение!$D$2:$D$5111,$C1133,Тех_Движение!$B$2:$B$5111,"&lt;="&amp;N$3)-$F1133)))</f>
        <v/>
      </c>
      <c r="O1133" s="54">
        <f>IF(OR($B1133="",O$3&lt;$D1133+Настройки!$B$7),0,MAX(0,$E1133-MAX(0,SUMIFS(Тех_Движение!$G$2:$G$5111,Тех_Движение!$D$2:$D$5111,$C1133,Тех_Движение!$B$2:$B$5111,"&lt;="&amp;O$3)-$F1133)))</f>
        <v/>
      </c>
      <c r="P1133" s="54">
        <f>IF(OR($B1133="",P$3&lt;$D1133+Настройки!$B$7),0,MAX(0,$E1133-MAX(0,SUMIFS(Тех_Движение!$G$2:$G$5111,Тех_Движение!$D$2:$D$5111,$C1133,Тех_Движение!$B$2:$B$5111,"&lt;="&amp;P$3)-$F1133)))</f>
        <v/>
      </c>
      <c r="Q1133" s="54">
        <f>IF(OR($B1133="",Q$3&lt;$D1133+Настройки!$B$7),0,MAX(0,$E1133-MAX(0,SUMIFS(Тех_Движение!$G$2:$G$5111,Тех_Движение!$D$2:$D$5111,$C1133,Тех_Движение!$B$2:$B$5111,"&lt;="&amp;Q$3)-$F1133)))</f>
        <v/>
      </c>
      <c r="R1133" s="54">
        <f>IF($B1133="","",SUM($K1133:$Q1133))</f>
        <v/>
      </c>
      <c r="S1133" s="56">
        <f>IF($B1133="","",VLOOKUP($C1133,Настройки!$A$11:$L$17,9,FALSE))</f>
        <v/>
      </c>
      <c r="T1133" s="56">
        <f>IF($B1133="","",$R1133*$S1133)</f>
        <v/>
      </c>
    </row>
    <row r="1134">
      <c r="A1134" s="20">
        <f>Тех_Движение!$A$1131</f>
        <v/>
      </c>
      <c r="B1134" s="20">
        <f>IF(Тех_Движение!$F$1131&gt;0,Тех_Движение!$I$1131,"")</f>
        <v/>
      </c>
      <c r="C1134" s="20">
        <f>IF($B1134="","",Тех_Движение!$D$1131)</f>
        <v/>
      </c>
      <c r="D1134" s="42">
        <f>IF($B1134="","",Тех_Движение!$B$1131)</f>
        <v/>
      </c>
      <c r="E1134" s="54">
        <f>IF($B1134="","",Тех_Движение!$F$1131)</f>
        <v/>
      </c>
      <c r="F1134" s="54">
        <f>IF($B1134="","",SUMIFS($E$5:$E1133,$C$5:$C1133,$C1134))</f>
        <v/>
      </c>
      <c r="G1134" s="54">
        <f>IF($B1134="","",MAX(0,$E1134-MAX(0,SUMIFS(Тех_Движение!$G$2:$G$5111,Тех_Движение!$D$2:$D$5111,$C1134,Тех_Движение!$B$2:$B$5111,"&lt;="&amp;Настройки!$B$5-1)-$F1134)))</f>
        <v/>
      </c>
      <c r="H1134" s="54">
        <f>IF($B1134="","",IF(AND($D1134&gt;=Настройки!$B$5,$D1134&lt;=Настройки!$B$6),$E1134,0))</f>
        <v/>
      </c>
      <c r="I1134" s="54">
        <f>IF($B1134="","",$G1134+$H1134-$J1134)</f>
        <v/>
      </c>
      <c r="J1134" s="54">
        <f>IF($B1134="","",MAX(0,$E1134-MAX(0,SUMIFS(Тех_Движение!$G$2:$G$5111,Тех_Движение!$D$2:$D$5111,$C1134,Тех_Движение!$B$2:$B$5111,"&lt;="&amp;Настройки!$B$6)-$F1134)))</f>
        <v/>
      </c>
      <c r="K1134" s="54">
        <f>IF(OR($B1134="",K$3&lt;$D1134+Настройки!$B$7),0,MAX(0,$E1134-MAX(0,SUMIFS(Тех_Движение!$G$2:$G$5111,Тех_Движение!$D$2:$D$5111,$C1134,Тех_Движение!$B$2:$B$5111,"&lt;="&amp;K$3)-$F1134)))</f>
        <v/>
      </c>
      <c r="L1134" s="54">
        <f>IF(OR($B1134="",L$3&lt;$D1134+Настройки!$B$7),0,MAX(0,$E1134-MAX(0,SUMIFS(Тех_Движение!$G$2:$G$5111,Тех_Движение!$D$2:$D$5111,$C1134,Тех_Движение!$B$2:$B$5111,"&lt;="&amp;L$3)-$F1134)))</f>
        <v/>
      </c>
      <c r="M1134" s="54">
        <f>IF(OR($B1134="",M$3&lt;$D1134+Настройки!$B$7),0,MAX(0,$E1134-MAX(0,SUMIFS(Тех_Движение!$G$2:$G$5111,Тех_Движение!$D$2:$D$5111,$C1134,Тех_Движение!$B$2:$B$5111,"&lt;="&amp;M$3)-$F1134)))</f>
        <v/>
      </c>
      <c r="N1134" s="54">
        <f>IF(OR($B1134="",N$3&lt;$D1134+Настройки!$B$7),0,MAX(0,$E1134-MAX(0,SUMIFS(Тех_Движение!$G$2:$G$5111,Тех_Движение!$D$2:$D$5111,$C1134,Тех_Движение!$B$2:$B$5111,"&lt;="&amp;N$3)-$F1134)))</f>
        <v/>
      </c>
      <c r="O1134" s="54">
        <f>IF(OR($B1134="",O$3&lt;$D1134+Настройки!$B$7),0,MAX(0,$E1134-MAX(0,SUMIFS(Тех_Движение!$G$2:$G$5111,Тех_Движение!$D$2:$D$5111,$C1134,Тех_Движение!$B$2:$B$5111,"&lt;="&amp;O$3)-$F1134)))</f>
        <v/>
      </c>
      <c r="P1134" s="54">
        <f>IF(OR($B1134="",P$3&lt;$D1134+Настройки!$B$7),0,MAX(0,$E1134-MAX(0,SUMIFS(Тех_Движение!$G$2:$G$5111,Тех_Движение!$D$2:$D$5111,$C1134,Тех_Движение!$B$2:$B$5111,"&lt;="&amp;P$3)-$F1134)))</f>
        <v/>
      </c>
      <c r="Q1134" s="54">
        <f>IF(OR($B1134="",Q$3&lt;$D1134+Настройки!$B$7),0,MAX(0,$E1134-MAX(0,SUMIFS(Тех_Движение!$G$2:$G$5111,Тех_Движение!$D$2:$D$5111,$C1134,Тех_Движение!$B$2:$B$5111,"&lt;="&amp;Q$3)-$F1134)))</f>
        <v/>
      </c>
      <c r="R1134" s="54">
        <f>IF($B1134="","",SUM($K1134:$Q1134))</f>
        <v/>
      </c>
      <c r="S1134" s="56">
        <f>IF($B1134="","",VLOOKUP($C1134,Настройки!$A$11:$L$17,9,FALSE))</f>
        <v/>
      </c>
      <c r="T1134" s="56">
        <f>IF($B1134="","",$R1134*$S1134)</f>
        <v/>
      </c>
    </row>
    <row r="1135">
      <c r="A1135" s="20">
        <f>Тех_Движение!$A$1132</f>
        <v/>
      </c>
      <c r="B1135" s="20">
        <f>IF(Тех_Движение!$F$1132&gt;0,Тех_Движение!$I$1132,"")</f>
        <v/>
      </c>
      <c r="C1135" s="20">
        <f>IF($B1135="","",Тех_Движение!$D$1132)</f>
        <v/>
      </c>
      <c r="D1135" s="42">
        <f>IF($B1135="","",Тех_Движение!$B$1132)</f>
        <v/>
      </c>
      <c r="E1135" s="54">
        <f>IF($B1135="","",Тех_Движение!$F$1132)</f>
        <v/>
      </c>
      <c r="F1135" s="54">
        <f>IF($B1135="","",SUMIFS($E$5:$E1134,$C$5:$C1134,$C1135))</f>
        <v/>
      </c>
      <c r="G1135" s="54">
        <f>IF($B1135="","",MAX(0,$E1135-MAX(0,SUMIFS(Тех_Движение!$G$2:$G$5111,Тех_Движение!$D$2:$D$5111,$C1135,Тех_Движение!$B$2:$B$5111,"&lt;="&amp;Настройки!$B$5-1)-$F1135)))</f>
        <v/>
      </c>
      <c r="H1135" s="54">
        <f>IF($B1135="","",IF(AND($D1135&gt;=Настройки!$B$5,$D1135&lt;=Настройки!$B$6),$E1135,0))</f>
        <v/>
      </c>
      <c r="I1135" s="54">
        <f>IF($B1135="","",$G1135+$H1135-$J1135)</f>
        <v/>
      </c>
      <c r="J1135" s="54">
        <f>IF($B1135="","",MAX(0,$E1135-MAX(0,SUMIFS(Тех_Движение!$G$2:$G$5111,Тех_Движение!$D$2:$D$5111,$C1135,Тех_Движение!$B$2:$B$5111,"&lt;="&amp;Настройки!$B$6)-$F1135)))</f>
        <v/>
      </c>
      <c r="K1135" s="54">
        <f>IF(OR($B1135="",K$3&lt;$D1135+Настройки!$B$7),0,MAX(0,$E1135-MAX(0,SUMIFS(Тех_Движение!$G$2:$G$5111,Тех_Движение!$D$2:$D$5111,$C1135,Тех_Движение!$B$2:$B$5111,"&lt;="&amp;K$3)-$F1135)))</f>
        <v/>
      </c>
      <c r="L1135" s="54">
        <f>IF(OR($B1135="",L$3&lt;$D1135+Настройки!$B$7),0,MAX(0,$E1135-MAX(0,SUMIFS(Тех_Движение!$G$2:$G$5111,Тех_Движение!$D$2:$D$5111,$C1135,Тех_Движение!$B$2:$B$5111,"&lt;="&amp;L$3)-$F1135)))</f>
        <v/>
      </c>
      <c r="M1135" s="54">
        <f>IF(OR($B1135="",M$3&lt;$D1135+Настройки!$B$7),0,MAX(0,$E1135-MAX(0,SUMIFS(Тех_Движение!$G$2:$G$5111,Тех_Движение!$D$2:$D$5111,$C1135,Тех_Движение!$B$2:$B$5111,"&lt;="&amp;M$3)-$F1135)))</f>
        <v/>
      </c>
      <c r="N1135" s="54">
        <f>IF(OR($B1135="",N$3&lt;$D1135+Настройки!$B$7),0,MAX(0,$E1135-MAX(0,SUMIFS(Тех_Движение!$G$2:$G$5111,Тех_Движение!$D$2:$D$5111,$C1135,Тех_Движение!$B$2:$B$5111,"&lt;="&amp;N$3)-$F1135)))</f>
        <v/>
      </c>
      <c r="O1135" s="54">
        <f>IF(OR($B1135="",O$3&lt;$D1135+Настройки!$B$7),0,MAX(0,$E1135-MAX(0,SUMIFS(Тех_Движение!$G$2:$G$5111,Тех_Движение!$D$2:$D$5111,$C1135,Тех_Движение!$B$2:$B$5111,"&lt;="&amp;O$3)-$F1135)))</f>
        <v/>
      </c>
      <c r="P1135" s="54">
        <f>IF(OR($B1135="",P$3&lt;$D1135+Настройки!$B$7),0,MAX(0,$E1135-MAX(0,SUMIFS(Тех_Движение!$G$2:$G$5111,Тех_Движение!$D$2:$D$5111,$C1135,Тех_Движение!$B$2:$B$5111,"&lt;="&amp;P$3)-$F1135)))</f>
        <v/>
      </c>
      <c r="Q1135" s="54">
        <f>IF(OR($B1135="",Q$3&lt;$D1135+Настройки!$B$7),0,MAX(0,$E1135-MAX(0,SUMIFS(Тех_Движение!$G$2:$G$5111,Тех_Движение!$D$2:$D$5111,$C1135,Тех_Движение!$B$2:$B$5111,"&lt;="&amp;Q$3)-$F1135)))</f>
        <v/>
      </c>
      <c r="R1135" s="54">
        <f>IF($B1135="","",SUM($K1135:$Q1135))</f>
        <v/>
      </c>
      <c r="S1135" s="56">
        <f>IF($B1135="","",VLOOKUP($C1135,Настройки!$A$11:$L$17,9,FALSE))</f>
        <v/>
      </c>
      <c r="T1135" s="56">
        <f>IF($B1135="","",$R1135*$S1135)</f>
        <v/>
      </c>
    </row>
    <row r="1136">
      <c r="A1136" s="20">
        <f>Тех_Движение!$A$1133</f>
        <v/>
      </c>
      <c r="B1136" s="20">
        <f>IF(Тех_Движение!$F$1133&gt;0,Тех_Движение!$I$1133,"")</f>
        <v/>
      </c>
      <c r="C1136" s="20">
        <f>IF($B1136="","",Тех_Движение!$D$1133)</f>
        <v/>
      </c>
      <c r="D1136" s="42">
        <f>IF($B1136="","",Тех_Движение!$B$1133)</f>
        <v/>
      </c>
      <c r="E1136" s="54">
        <f>IF($B1136="","",Тех_Движение!$F$1133)</f>
        <v/>
      </c>
      <c r="F1136" s="54">
        <f>IF($B1136="","",SUMIFS($E$5:$E1135,$C$5:$C1135,$C1136))</f>
        <v/>
      </c>
      <c r="G1136" s="54">
        <f>IF($B1136="","",MAX(0,$E1136-MAX(0,SUMIFS(Тех_Движение!$G$2:$G$5111,Тех_Движение!$D$2:$D$5111,$C1136,Тех_Движение!$B$2:$B$5111,"&lt;="&amp;Настройки!$B$5-1)-$F1136)))</f>
        <v/>
      </c>
      <c r="H1136" s="54">
        <f>IF($B1136="","",IF(AND($D1136&gt;=Настройки!$B$5,$D1136&lt;=Настройки!$B$6),$E1136,0))</f>
        <v/>
      </c>
      <c r="I1136" s="54">
        <f>IF($B1136="","",$G1136+$H1136-$J1136)</f>
        <v/>
      </c>
      <c r="J1136" s="54">
        <f>IF($B1136="","",MAX(0,$E1136-MAX(0,SUMIFS(Тех_Движение!$G$2:$G$5111,Тех_Движение!$D$2:$D$5111,$C1136,Тех_Движение!$B$2:$B$5111,"&lt;="&amp;Настройки!$B$6)-$F1136)))</f>
        <v/>
      </c>
      <c r="K1136" s="54">
        <f>IF(OR($B1136="",K$3&lt;$D1136+Настройки!$B$7),0,MAX(0,$E1136-MAX(0,SUMIFS(Тех_Движение!$G$2:$G$5111,Тех_Движение!$D$2:$D$5111,$C1136,Тех_Движение!$B$2:$B$5111,"&lt;="&amp;K$3)-$F1136)))</f>
        <v/>
      </c>
      <c r="L1136" s="54">
        <f>IF(OR($B1136="",L$3&lt;$D1136+Настройки!$B$7),0,MAX(0,$E1136-MAX(0,SUMIFS(Тех_Движение!$G$2:$G$5111,Тех_Движение!$D$2:$D$5111,$C1136,Тех_Движение!$B$2:$B$5111,"&lt;="&amp;L$3)-$F1136)))</f>
        <v/>
      </c>
      <c r="M1136" s="54">
        <f>IF(OR($B1136="",M$3&lt;$D1136+Настройки!$B$7),0,MAX(0,$E1136-MAX(0,SUMIFS(Тех_Движение!$G$2:$G$5111,Тех_Движение!$D$2:$D$5111,$C1136,Тех_Движение!$B$2:$B$5111,"&lt;="&amp;M$3)-$F1136)))</f>
        <v/>
      </c>
      <c r="N1136" s="54">
        <f>IF(OR($B1136="",N$3&lt;$D1136+Настройки!$B$7),0,MAX(0,$E1136-MAX(0,SUMIFS(Тех_Движение!$G$2:$G$5111,Тех_Движение!$D$2:$D$5111,$C1136,Тех_Движение!$B$2:$B$5111,"&lt;="&amp;N$3)-$F1136)))</f>
        <v/>
      </c>
      <c r="O1136" s="54">
        <f>IF(OR($B1136="",O$3&lt;$D1136+Настройки!$B$7),0,MAX(0,$E1136-MAX(0,SUMIFS(Тех_Движение!$G$2:$G$5111,Тех_Движение!$D$2:$D$5111,$C1136,Тех_Движение!$B$2:$B$5111,"&lt;="&amp;O$3)-$F1136)))</f>
        <v/>
      </c>
      <c r="P1136" s="54">
        <f>IF(OR($B1136="",P$3&lt;$D1136+Настройки!$B$7),0,MAX(0,$E1136-MAX(0,SUMIFS(Тех_Движение!$G$2:$G$5111,Тех_Движение!$D$2:$D$5111,$C1136,Тех_Движение!$B$2:$B$5111,"&lt;="&amp;P$3)-$F1136)))</f>
        <v/>
      </c>
      <c r="Q1136" s="54">
        <f>IF(OR($B1136="",Q$3&lt;$D1136+Настройки!$B$7),0,MAX(0,$E1136-MAX(0,SUMIFS(Тех_Движение!$G$2:$G$5111,Тех_Движение!$D$2:$D$5111,$C1136,Тех_Движение!$B$2:$B$5111,"&lt;="&amp;Q$3)-$F1136)))</f>
        <v/>
      </c>
      <c r="R1136" s="54">
        <f>IF($B1136="","",SUM($K1136:$Q1136))</f>
        <v/>
      </c>
      <c r="S1136" s="56">
        <f>IF($B1136="","",VLOOKUP($C1136,Настройки!$A$11:$L$17,9,FALSE))</f>
        <v/>
      </c>
      <c r="T1136" s="56">
        <f>IF($B1136="","",$R1136*$S1136)</f>
        <v/>
      </c>
    </row>
    <row r="1137">
      <c r="A1137" s="20">
        <f>Тех_Движение!$A$1134</f>
        <v/>
      </c>
      <c r="B1137" s="20">
        <f>IF(Тех_Движение!$F$1134&gt;0,Тех_Движение!$I$1134,"")</f>
        <v/>
      </c>
      <c r="C1137" s="20">
        <f>IF($B1137="","",Тех_Движение!$D$1134)</f>
        <v/>
      </c>
      <c r="D1137" s="42">
        <f>IF($B1137="","",Тех_Движение!$B$1134)</f>
        <v/>
      </c>
      <c r="E1137" s="54">
        <f>IF($B1137="","",Тех_Движение!$F$1134)</f>
        <v/>
      </c>
      <c r="F1137" s="54">
        <f>IF($B1137="","",SUMIFS($E$5:$E1136,$C$5:$C1136,$C1137))</f>
        <v/>
      </c>
      <c r="G1137" s="54">
        <f>IF($B1137="","",MAX(0,$E1137-MAX(0,SUMIFS(Тех_Движение!$G$2:$G$5111,Тех_Движение!$D$2:$D$5111,$C1137,Тех_Движение!$B$2:$B$5111,"&lt;="&amp;Настройки!$B$5-1)-$F1137)))</f>
        <v/>
      </c>
      <c r="H1137" s="54">
        <f>IF($B1137="","",IF(AND($D1137&gt;=Настройки!$B$5,$D1137&lt;=Настройки!$B$6),$E1137,0))</f>
        <v/>
      </c>
      <c r="I1137" s="54">
        <f>IF($B1137="","",$G1137+$H1137-$J1137)</f>
        <v/>
      </c>
      <c r="J1137" s="54">
        <f>IF($B1137="","",MAX(0,$E1137-MAX(0,SUMIFS(Тех_Движение!$G$2:$G$5111,Тех_Движение!$D$2:$D$5111,$C1137,Тех_Движение!$B$2:$B$5111,"&lt;="&amp;Настройки!$B$6)-$F1137)))</f>
        <v/>
      </c>
      <c r="K1137" s="54">
        <f>IF(OR($B1137="",K$3&lt;$D1137+Настройки!$B$7),0,MAX(0,$E1137-MAX(0,SUMIFS(Тех_Движение!$G$2:$G$5111,Тех_Движение!$D$2:$D$5111,$C1137,Тех_Движение!$B$2:$B$5111,"&lt;="&amp;K$3)-$F1137)))</f>
        <v/>
      </c>
      <c r="L1137" s="54">
        <f>IF(OR($B1137="",L$3&lt;$D1137+Настройки!$B$7),0,MAX(0,$E1137-MAX(0,SUMIFS(Тех_Движение!$G$2:$G$5111,Тех_Движение!$D$2:$D$5111,$C1137,Тех_Движение!$B$2:$B$5111,"&lt;="&amp;L$3)-$F1137)))</f>
        <v/>
      </c>
      <c r="M1137" s="54">
        <f>IF(OR($B1137="",M$3&lt;$D1137+Настройки!$B$7),0,MAX(0,$E1137-MAX(0,SUMIFS(Тех_Движение!$G$2:$G$5111,Тех_Движение!$D$2:$D$5111,$C1137,Тех_Движение!$B$2:$B$5111,"&lt;="&amp;M$3)-$F1137)))</f>
        <v/>
      </c>
      <c r="N1137" s="54">
        <f>IF(OR($B1137="",N$3&lt;$D1137+Настройки!$B$7),0,MAX(0,$E1137-MAX(0,SUMIFS(Тех_Движение!$G$2:$G$5111,Тех_Движение!$D$2:$D$5111,$C1137,Тех_Движение!$B$2:$B$5111,"&lt;="&amp;N$3)-$F1137)))</f>
        <v/>
      </c>
      <c r="O1137" s="54">
        <f>IF(OR($B1137="",O$3&lt;$D1137+Настройки!$B$7),0,MAX(0,$E1137-MAX(0,SUMIFS(Тех_Движение!$G$2:$G$5111,Тех_Движение!$D$2:$D$5111,$C1137,Тех_Движение!$B$2:$B$5111,"&lt;="&amp;O$3)-$F1137)))</f>
        <v/>
      </c>
      <c r="P1137" s="54">
        <f>IF(OR($B1137="",P$3&lt;$D1137+Настройки!$B$7),0,MAX(0,$E1137-MAX(0,SUMIFS(Тех_Движение!$G$2:$G$5111,Тех_Движение!$D$2:$D$5111,$C1137,Тех_Движение!$B$2:$B$5111,"&lt;="&amp;P$3)-$F1137)))</f>
        <v/>
      </c>
      <c r="Q1137" s="54">
        <f>IF(OR($B1137="",Q$3&lt;$D1137+Настройки!$B$7),0,MAX(0,$E1137-MAX(0,SUMIFS(Тех_Движение!$G$2:$G$5111,Тех_Движение!$D$2:$D$5111,$C1137,Тех_Движение!$B$2:$B$5111,"&lt;="&amp;Q$3)-$F1137)))</f>
        <v/>
      </c>
      <c r="R1137" s="54">
        <f>IF($B1137="","",SUM($K1137:$Q1137))</f>
        <v/>
      </c>
      <c r="S1137" s="56">
        <f>IF($B1137="","",VLOOKUP($C1137,Настройки!$A$11:$L$17,9,FALSE))</f>
        <v/>
      </c>
      <c r="T1137" s="56">
        <f>IF($B1137="","",$R1137*$S1137)</f>
        <v/>
      </c>
    </row>
    <row r="1138">
      <c r="A1138" s="20">
        <f>Тех_Движение!$A$1135</f>
        <v/>
      </c>
      <c r="B1138" s="20">
        <f>IF(Тех_Движение!$F$1135&gt;0,Тех_Движение!$I$1135,"")</f>
        <v/>
      </c>
      <c r="C1138" s="20">
        <f>IF($B1138="","",Тех_Движение!$D$1135)</f>
        <v/>
      </c>
      <c r="D1138" s="42">
        <f>IF($B1138="","",Тех_Движение!$B$1135)</f>
        <v/>
      </c>
      <c r="E1138" s="54">
        <f>IF($B1138="","",Тех_Движение!$F$1135)</f>
        <v/>
      </c>
      <c r="F1138" s="54">
        <f>IF($B1138="","",SUMIFS($E$5:$E1137,$C$5:$C1137,$C1138))</f>
        <v/>
      </c>
      <c r="G1138" s="54">
        <f>IF($B1138="","",MAX(0,$E1138-MAX(0,SUMIFS(Тех_Движение!$G$2:$G$5111,Тех_Движение!$D$2:$D$5111,$C1138,Тех_Движение!$B$2:$B$5111,"&lt;="&amp;Настройки!$B$5-1)-$F1138)))</f>
        <v/>
      </c>
      <c r="H1138" s="54">
        <f>IF($B1138="","",IF(AND($D1138&gt;=Настройки!$B$5,$D1138&lt;=Настройки!$B$6),$E1138,0))</f>
        <v/>
      </c>
      <c r="I1138" s="54">
        <f>IF($B1138="","",$G1138+$H1138-$J1138)</f>
        <v/>
      </c>
      <c r="J1138" s="54">
        <f>IF($B1138="","",MAX(0,$E1138-MAX(0,SUMIFS(Тех_Движение!$G$2:$G$5111,Тех_Движение!$D$2:$D$5111,$C1138,Тех_Движение!$B$2:$B$5111,"&lt;="&amp;Настройки!$B$6)-$F1138)))</f>
        <v/>
      </c>
      <c r="K1138" s="54">
        <f>IF(OR($B1138="",K$3&lt;$D1138+Настройки!$B$7),0,MAX(0,$E1138-MAX(0,SUMIFS(Тех_Движение!$G$2:$G$5111,Тех_Движение!$D$2:$D$5111,$C1138,Тех_Движение!$B$2:$B$5111,"&lt;="&amp;K$3)-$F1138)))</f>
        <v/>
      </c>
      <c r="L1138" s="54">
        <f>IF(OR($B1138="",L$3&lt;$D1138+Настройки!$B$7),0,MAX(0,$E1138-MAX(0,SUMIFS(Тех_Движение!$G$2:$G$5111,Тех_Движение!$D$2:$D$5111,$C1138,Тех_Движение!$B$2:$B$5111,"&lt;="&amp;L$3)-$F1138)))</f>
        <v/>
      </c>
      <c r="M1138" s="54">
        <f>IF(OR($B1138="",M$3&lt;$D1138+Настройки!$B$7),0,MAX(0,$E1138-MAX(0,SUMIFS(Тех_Движение!$G$2:$G$5111,Тех_Движение!$D$2:$D$5111,$C1138,Тех_Движение!$B$2:$B$5111,"&lt;="&amp;M$3)-$F1138)))</f>
        <v/>
      </c>
      <c r="N1138" s="54">
        <f>IF(OR($B1138="",N$3&lt;$D1138+Настройки!$B$7),0,MAX(0,$E1138-MAX(0,SUMIFS(Тех_Движение!$G$2:$G$5111,Тех_Движение!$D$2:$D$5111,$C1138,Тех_Движение!$B$2:$B$5111,"&lt;="&amp;N$3)-$F1138)))</f>
        <v/>
      </c>
      <c r="O1138" s="54">
        <f>IF(OR($B1138="",O$3&lt;$D1138+Настройки!$B$7),0,MAX(0,$E1138-MAX(0,SUMIFS(Тех_Движение!$G$2:$G$5111,Тех_Движение!$D$2:$D$5111,$C1138,Тех_Движение!$B$2:$B$5111,"&lt;="&amp;O$3)-$F1138)))</f>
        <v/>
      </c>
      <c r="P1138" s="54">
        <f>IF(OR($B1138="",P$3&lt;$D1138+Настройки!$B$7),0,MAX(0,$E1138-MAX(0,SUMIFS(Тех_Движение!$G$2:$G$5111,Тех_Движение!$D$2:$D$5111,$C1138,Тех_Движение!$B$2:$B$5111,"&lt;="&amp;P$3)-$F1138)))</f>
        <v/>
      </c>
      <c r="Q1138" s="54">
        <f>IF(OR($B1138="",Q$3&lt;$D1138+Настройки!$B$7),0,MAX(0,$E1138-MAX(0,SUMIFS(Тех_Движение!$G$2:$G$5111,Тех_Движение!$D$2:$D$5111,$C1138,Тех_Движение!$B$2:$B$5111,"&lt;="&amp;Q$3)-$F1138)))</f>
        <v/>
      </c>
      <c r="R1138" s="54">
        <f>IF($B1138="","",SUM($K1138:$Q1138))</f>
        <v/>
      </c>
      <c r="S1138" s="56">
        <f>IF($B1138="","",VLOOKUP($C1138,Настройки!$A$11:$L$17,9,FALSE))</f>
        <v/>
      </c>
      <c r="T1138" s="56">
        <f>IF($B1138="","",$R1138*$S1138)</f>
        <v/>
      </c>
    </row>
    <row r="1139">
      <c r="A1139" s="20">
        <f>Тех_Движение!$A$1136</f>
        <v/>
      </c>
      <c r="B1139" s="20">
        <f>IF(Тех_Движение!$F$1136&gt;0,Тех_Движение!$I$1136,"")</f>
        <v/>
      </c>
      <c r="C1139" s="20">
        <f>IF($B1139="","",Тех_Движение!$D$1136)</f>
        <v/>
      </c>
      <c r="D1139" s="42">
        <f>IF($B1139="","",Тех_Движение!$B$1136)</f>
        <v/>
      </c>
      <c r="E1139" s="54">
        <f>IF($B1139="","",Тех_Движение!$F$1136)</f>
        <v/>
      </c>
      <c r="F1139" s="54">
        <f>IF($B1139="","",SUMIFS($E$5:$E1138,$C$5:$C1138,$C1139))</f>
        <v/>
      </c>
      <c r="G1139" s="54">
        <f>IF($B1139="","",MAX(0,$E1139-MAX(0,SUMIFS(Тех_Движение!$G$2:$G$5111,Тех_Движение!$D$2:$D$5111,$C1139,Тех_Движение!$B$2:$B$5111,"&lt;="&amp;Настройки!$B$5-1)-$F1139)))</f>
        <v/>
      </c>
      <c r="H1139" s="54">
        <f>IF($B1139="","",IF(AND($D1139&gt;=Настройки!$B$5,$D1139&lt;=Настройки!$B$6),$E1139,0))</f>
        <v/>
      </c>
      <c r="I1139" s="54">
        <f>IF($B1139="","",$G1139+$H1139-$J1139)</f>
        <v/>
      </c>
      <c r="J1139" s="54">
        <f>IF($B1139="","",MAX(0,$E1139-MAX(0,SUMIFS(Тех_Движение!$G$2:$G$5111,Тех_Движение!$D$2:$D$5111,$C1139,Тех_Движение!$B$2:$B$5111,"&lt;="&amp;Настройки!$B$6)-$F1139)))</f>
        <v/>
      </c>
      <c r="K1139" s="54">
        <f>IF(OR($B1139="",K$3&lt;$D1139+Настройки!$B$7),0,MAX(0,$E1139-MAX(0,SUMIFS(Тех_Движение!$G$2:$G$5111,Тех_Движение!$D$2:$D$5111,$C1139,Тех_Движение!$B$2:$B$5111,"&lt;="&amp;K$3)-$F1139)))</f>
        <v/>
      </c>
      <c r="L1139" s="54">
        <f>IF(OR($B1139="",L$3&lt;$D1139+Настройки!$B$7),0,MAX(0,$E1139-MAX(0,SUMIFS(Тех_Движение!$G$2:$G$5111,Тех_Движение!$D$2:$D$5111,$C1139,Тех_Движение!$B$2:$B$5111,"&lt;="&amp;L$3)-$F1139)))</f>
        <v/>
      </c>
      <c r="M1139" s="54">
        <f>IF(OR($B1139="",M$3&lt;$D1139+Настройки!$B$7),0,MAX(0,$E1139-MAX(0,SUMIFS(Тех_Движение!$G$2:$G$5111,Тех_Движение!$D$2:$D$5111,$C1139,Тех_Движение!$B$2:$B$5111,"&lt;="&amp;M$3)-$F1139)))</f>
        <v/>
      </c>
      <c r="N1139" s="54">
        <f>IF(OR($B1139="",N$3&lt;$D1139+Настройки!$B$7),0,MAX(0,$E1139-MAX(0,SUMIFS(Тех_Движение!$G$2:$G$5111,Тех_Движение!$D$2:$D$5111,$C1139,Тех_Движение!$B$2:$B$5111,"&lt;="&amp;N$3)-$F1139)))</f>
        <v/>
      </c>
      <c r="O1139" s="54">
        <f>IF(OR($B1139="",O$3&lt;$D1139+Настройки!$B$7),0,MAX(0,$E1139-MAX(0,SUMIFS(Тех_Движение!$G$2:$G$5111,Тех_Движение!$D$2:$D$5111,$C1139,Тех_Движение!$B$2:$B$5111,"&lt;="&amp;O$3)-$F1139)))</f>
        <v/>
      </c>
      <c r="P1139" s="54">
        <f>IF(OR($B1139="",P$3&lt;$D1139+Настройки!$B$7),0,MAX(0,$E1139-MAX(0,SUMIFS(Тех_Движение!$G$2:$G$5111,Тех_Движение!$D$2:$D$5111,$C1139,Тех_Движение!$B$2:$B$5111,"&lt;="&amp;P$3)-$F1139)))</f>
        <v/>
      </c>
      <c r="Q1139" s="54">
        <f>IF(OR($B1139="",Q$3&lt;$D1139+Настройки!$B$7),0,MAX(0,$E1139-MAX(0,SUMIFS(Тех_Движение!$G$2:$G$5111,Тех_Движение!$D$2:$D$5111,$C1139,Тех_Движение!$B$2:$B$5111,"&lt;="&amp;Q$3)-$F1139)))</f>
        <v/>
      </c>
      <c r="R1139" s="54">
        <f>IF($B1139="","",SUM($K1139:$Q1139))</f>
        <v/>
      </c>
      <c r="S1139" s="56">
        <f>IF($B1139="","",VLOOKUP($C1139,Настройки!$A$11:$L$17,9,FALSE))</f>
        <v/>
      </c>
      <c r="T1139" s="56">
        <f>IF($B1139="","",$R1139*$S1139)</f>
        <v/>
      </c>
    </row>
    <row r="1140">
      <c r="A1140" s="20">
        <f>Тех_Движение!$A$1137</f>
        <v/>
      </c>
      <c r="B1140" s="20">
        <f>IF(Тех_Движение!$F$1137&gt;0,Тех_Движение!$I$1137,"")</f>
        <v/>
      </c>
      <c r="C1140" s="20">
        <f>IF($B1140="","",Тех_Движение!$D$1137)</f>
        <v/>
      </c>
      <c r="D1140" s="42">
        <f>IF($B1140="","",Тех_Движение!$B$1137)</f>
        <v/>
      </c>
      <c r="E1140" s="54">
        <f>IF($B1140="","",Тех_Движение!$F$1137)</f>
        <v/>
      </c>
      <c r="F1140" s="54">
        <f>IF($B1140="","",SUMIFS($E$5:$E1139,$C$5:$C1139,$C1140))</f>
        <v/>
      </c>
      <c r="G1140" s="54">
        <f>IF($B1140="","",MAX(0,$E1140-MAX(0,SUMIFS(Тех_Движение!$G$2:$G$5111,Тех_Движение!$D$2:$D$5111,$C1140,Тех_Движение!$B$2:$B$5111,"&lt;="&amp;Настройки!$B$5-1)-$F1140)))</f>
        <v/>
      </c>
      <c r="H1140" s="54">
        <f>IF($B1140="","",IF(AND($D1140&gt;=Настройки!$B$5,$D1140&lt;=Настройки!$B$6),$E1140,0))</f>
        <v/>
      </c>
      <c r="I1140" s="54">
        <f>IF($B1140="","",$G1140+$H1140-$J1140)</f>
        <v/>
      </c>
      <c r="J1140" s="54">
        <f>IF($B1140="","",MAX(0,$E1140-MAX(0,SUMIFS(Тех_Движение!$G$2:$G$5111,Тех_Движение!$D$2:$D$5111,$C1140,Тех_Движение!$B$2:$B$5111,"&lt;="&amp;Настройки!$B$6)-$F1140)))</f>
        <v/>
      </c>
      <c r="K1140" s="54">
        <f>IF(OR($B1140="",K$3&lt;$D1140+Настройки!$B$7),0,MAX(0,$E1140-MAX(0,SUMIFS(Тех_Движение!$G$2:$G$5111,Тех_Движение!$D$2:$D$5111,$C1140,Тех_Движение!$B$2:$B$5111,"&lt;="&amp;K$3)-$F1140)))</f>
        <v/>
      </c>
      <c r="L1140" s="54">
        <f>IF(OR($B1140="",L$3&lt;$D1140+Настройки!$B$7),0,MAX(0,$E1140-MAX(0,SUMIFS(Тех_Движение!$G$2:$G$5111,Тех_Движение!$D$2:$D$5111,$C1140,Тех_Движение!$B$2:$B$5111,"&lt;="&amp;L$3)-$F1140)))</f>
        <v/>
      </c>
      <c r="M1140" s="54">
        <f>IF(OR($B1140="",M$3&lt;$D1140+Настройки!$B$7),0,MAX(0,$E1140-MAX(0,SUMIFS(Тех_Движение!$G$2:$G$5111,Тех_Движение!$D$2:$D$5111,$C1140,Тех_Движение!$B$2:$B$5111,"&lt;="&amp;M$3)-$F1140)))</f>
        <v/>
      </c>
      <c r="N1140" s="54">
        <f>IF(OR($B1140="",N$3&lt;$D1140+Настройки!$B$7),0,MAX(0,$E1140-MAX(0,SUMIFS(Тех_Движение!$G$2:$G$5111,Тех_Движение!$D$2:$D$5111,$C1140,Тех_Движение!$B$2:$B$5111,"&lt;="&amp;N$3)-$F1140)))</f>
        <v/>
      </c>
      <c r="O1140" s="54">
        <f>IF(OR($B1140="",O$3&lt;$D1140+Настройки!$B$7),0,MAX(0,$E1140-MAX(0,SUMIFS(Тех_Движение!$G$2:$G$5111,Тех_Движение!$D$2:$D$5111,$C1140,Тех_Движение!$B$2:$B$5111,"&lt;="&amp;O$3)-$F1140)))</f>
        <v/>
      </c>
      <c r="P1140" s="54">
        <f>IF(OR($B1140="",P$3&lt;$D1140+Настройки!$B$7),0,MAX(0,$E1140-MAX(0,SUMIFS(Тех_Движение!$G$2:$G$5111,Тех_Движение!$D$2:$D$5111,$C1140,Тех_Движение!$B$2:$B$5111,"&lt;="&amp;P$3)-$F1140)))</f>
        <v/>
      </c>
      <c r="Q1140" s="54">
        <f>IF(OR($B1140="",Q$3&lt;$D1140+Настройки!$B$7),0,MAX(0,$E1140-MAX(0,SUMIFS(Тех_Движение!$G$2:$G$5111,Тех_Движение!$D$2:$D$5111,$C1140,Тех_Движение!$B$2:$B$5111,"&lt;="&amp;Q$3)-$F1140)))</f>
        <v/>
      </c>
      <c r="R1140" s="54">
        <f>IF($B1140="","",SUM($K1140:$Q1140))</f>
        <v/>
      </c>
      <c r="S1140" s="56">
        <f>IF($B1140="","",VLOOKUP($C1140,Настройки!$A$11:$L$17,9,FALSE))</f>
        <v/>
      </c>
      <c r="T1140" s="56">
        <f>IF($B1140="","",$R1140*$S1140)</f>
        <v/>
      </c>
    </row>
    <row r="1141">
      <c r="A1141" s="20">
        <f>Тех_Движение!$A$1138</f>
        <v/>
      </c>
      <c r="B1141" s="20">
        <f>IF(Тех_Движение!$F$1138&gt;0,Тех_Движение!$I$1138,"")</f>
        <v/>
      </c>
      <c r="C1141" s="20">
        <f>IF($B1141="","",Тех_Движение!$D$1138)</f>
        <v/>
      </c>
      <c r="D1141" s="42">
        <f>IF($B1141="","",Тех_Движение!$B$1138)</f>
        <v/>
      </c>
      <c r="E1141" s="54">
        <f>IF($B1141="","",Тех_Движение!$F$1138)</f>
        <v/>
      </c>
      <c r="F1141" s="54">
        <f>IF($B1141="","",SUMIFS($E$5:$E1140,$C$5:$C1140,$C1141))</f>
        <v/>
      </c>
      <c r="G1141" s="54">
        <f>IF($B1141="","",MAX(0,$E1141-MAX(0,SUMIFS(Тех_Движение!$G$2:$G$5111,Тех_Движение!$D$2:$D$5111,$C1141,Тех_Движение!$B$2:$B$5111,"&lt;="&amp;Настройки!$B$5-1)-$F1141)))</f>
        <v/>
      </c>
      <c r="H1141" s="54">
        <f>IF($B1141="","",IF(AND($D1141&gt;=Настройки!$B$5,$D1141&lt;=Настройки!$B$6),$E1141,0))</f>
        <v/>
      </c>
      <c r="I1141" s="54">
        <f>IF($B1141="","",$G1141+$H1141-$J1141)</f>
        <v/>
      </c>
      <c r="J1141" s="54">
        <f>IF($B1141="","",MAX(0,$E1141-MAX(0,SUMIFS(Тех_Движение!$G$2:$G$5111,Тех_Движение!$D$2:$D$5111,$C1141,Тех_Движение!$B$2:$B$5111,"&lt;="&amp;Настройки!$B$6)-$F1141)))</f>
        <v/>
      </c>
      <c r="K1141" s="54">
        <f>IF(OR($B1141="",K$3&lt;$D1141+Настройки!$B$7),0,MAX(0,$E1141-MAX(0,SUMIFS(Тех_Движение!$G$2:$G$5111,Тех_Движение!$D$2:$D$5111,$C1141,Тех_Движение!$B$2:$B$5111,"&lt;="&amp;K$3)-$F1141)))</f>
        <v/>
      </c>
      <c r="L1141" s="54">
        <f>IF(OR($B1141="",L$3&lt;$D1141+Настройки!$B$7),0,MAX(0,$E1141-MAX(0,SUMIFS(Тех_Движение!$G$2:$G$5111,Тех_Движение!$D$2:$D$5111,$C1141,Тех_Движение!$B$2:$B$5111,"&lt;="&amp;L$3)-$F1141)))</f>
        <v/>
      </c>
      <c r="M1141" s="54">
        <f>IF(OR($B1141="",M$3&lt;$D1141+Настройки!$B$7),0,MAX(0,$E1141-MAX(0,SUMIFS(Тех_Движение!$G$2:$G$5111,Тех_Движение!$D$2:$D$5111,$C1141,Тех_Движение!$B$2:$B$5111,"&lt;="&amp;M$3)-$F1141)))</f>
        <v/>
      </c>
      <c r="N1141" s="54">
        <f>IF(OR($B1141="",N$3&lt;$D1141+Настройки!$B$7),0,MAX(0,$E1141-MAX(0,SUMIFS(Тех_Движение!$G$2:$G$5111,Тех_Движение!$D$2:$D$5111,$C1141,Тех_Движение!$B$2:$B$5111,"&lt;="&amp;N$3)-$F1141)))</f>
        <v/>
      </c>
      <c r="O1141" s="54">
        <f>IF(OR($B1141="",O$3&lt;$D1141+Настройки!$B$7),0,MAX(0,$E1141-MAX(0,SUMIFS(Тех_Движение!$G$2:$G$5111,Тех_Движение!$D$2:$D$5111,$C1141,Тех_Движение!$B$2:$B$5111,"&lt;="&amp;O$3)-$F1141)))</f>
        <v/>
      </c>
      <c r="P1141" s="54">
        <f>IF(OR($B1141="",P$3&lt;$D1141+Настройки!$B$7),0,MAX(0,$E1141-MAX(0,SUMIFS(Тех_Движение!$G$2:$G$5111,Тех_Движение!$D$2:$D$5111,$C1141,Тех_Движение!$B$2:$B$5111,"&lt;="&amp;P$3)-$F1141)))</f>
        <v/>
      </c>
      <c r="Q1141" s="54">
        <f>IF(OR($B1141="",Q$3&lt;$D1141+Настройки!$B$7),0,MAX(0,$E1141-MAX(0,SUMIFS(Тех_Движение!$G$2:$G$5111,Тех_Движение!$D$2:$D$5111,$C1141,Тех_Движение!$B$2:$B$5111,"&lt;="&amp;Q$3)-$F1141)))</f>
        <v/>
      </c>
      <c r="R1141" s="54">
        <f>IF($B1141="","",SUM($K1141:$Q1141))</f>
        <v/>
      </c>
      <c r="S1141" s="56">
        <f>IF($B1141="","",VLOOKUP($C1141,Настройки!$A$11:$L$17,9,FALSE))</f>
        <v/>
      </c>
      <c r="T1141" s="56">
        <f>IF($B1141="","",$R1141*$S1141)</f>
        <v/>
      </c>
    </row>
    <row r="1142">
      <c r="A1142" s="20">
        <f>Тех_Движение!$A$1139</f>
        <v/>
      </c>
      <c r="B1142" s="20">
        <f>IF(Тех_Движение!$F$1139&gt;0,Тех_Движение!$I$1139,"")</f>
        <v/>
      </c>
      <c r="C1142" s="20">
        <f>IF($B1142="","",Тех_Движение!$D$1139)</f>
        <v/>
      </c>
      <c r="D1142" s="42">
        <f>IF($B1142="","",Тех_Движение!$B$1139)</f>
        <v/>
      </c>
      <c r="E1142" s="54">
        <f>IF($B1142="","",Тех_Движение!$F$1139)</f>
        <v/>
      </c>
      <c r="F1142" s="54">
        <f>IF($B1142="","",SUMIFS($E$5:$E1141,$C$5:$C1141,$C1142))</f>
        <v/>
      </c>
      <c r="G1142" s="54">
        <f>IF($B1142="","",MAX(0,$E1142-MAX(0,SUMIFS(Тех_Движение!$G$2:$G$5111,Тех_Движение!$D$2:$D$5111,$C1142,Тех_Движение!$B$2:$B$5111,"&lt;="&amp;Настройки!$B$5-1)-$F1142)))</f>
        <v/>
      </c>
      <c r="H1142" s="54">
        <f>IF($B1142="","",IF(AND($D1142&gt;=Настройки!$B$5,$D1142&lt;=Настройки!$B$6),$E1142,0))</f>
        <v/>
      </c>
      <c r="I1142" s="54">
        <f>IF($B1142="","",$G1142+$H1142-$J1142)</f>
        <v/>
      </c>
      <c r="J1142" s="54">
        <f>IF($B1142="","",MAX(0,$E1142-MAX(0,SUMIFS(Тех_Движение!$G$2:$G$5111,Тех_Движение!$D$2:$D$5111,$C1142,Тех_Движение!$B$2:$B$5111,"&lt;="&amp;Настройки!$B$6)-$F1142)))</f>
        <v/>
      </c>
      <c r="K1142" s="54">
        <f>IF(OR($B1142="",K$3&lt;$D1142+Настройки!$B$7),0,MAX(0,$E1142-MAX(0,SUMIFS(Тех_Движение!$G$2:$G$5111,Тех_Движение!$D$2:$D$5111,$C1142,Тех_Движение!$B$2:$B$5111,"&lt;="&amp;K$3)-$F1142)))</f>
        <v/>
      </c>
      <c r="L1142" s="54">
        <f>IF(OR($B1142="",L$3&lt;$D1142+Настройки!$B$7),0,MAX(0,$E1142-MAX(0,SUMIFS(Тех_Движение!$G$2:$G$5111,Тех_Движение!$D$2:$D$5111,$C1142,Тех_Движение!$B$2:$B$5111,"&lt;="&amp;L$3)-$F1142)))</f>
        <v/>
      </c>
      <c r="M1142" s="54">
        <f>IF(OR($B1142="",M$3&lt;$D1142+Настройки!$B$7),0,MAX(0,$E1142-MAX(0,SUMIFS(Тех_Движение!$G$2:$G$5111,Тех_Движение!$D$2:$D$5111,$C1142,Тех_Движение!$B$2:$B$5111,"&lt;="&amp;M$3)-$F1142)))</f>
        <v/>
      </c>
      <c r="N1142" s="54">
        <f>IF(OR($B1142="",N$3&lt;$D1142+Настройки!$B$7),0,MAX(0,$E1142-MAX(0,SUMIFS(Тех_Движение!$G$2:$G$5111,Тех_Движение!$D$2:$D$5111,$C1142,Тех_Движение!$B$2:$B$5111,"&lt;="&amp;N$3)-$F1142)))</f>
        <v/>
      </c>
      <c r="O1142" s="54">
        <f>IF(OR($B1142="",O$3&lt;$D1142+Настройки!$B$7),0,MAX(0,$E1142-MAX(0,SUMIFS(Тех_Движение!$G$2:$G$5111,Тех_Движение!$D$2:$D$5111,$C1142,Тех_Движение!$B$2:$B$5111,"&lt;="&amp;O$3)-$F1142)))</f>
        <v/>
      </c>
      <c r="P1142" s="54">
        <f>IF(OR($B1142="",P$3&lt;$D1142+Настройки!$B$7),0,MAX(0,$E1142-MAX(0,SUMIFS(Тех_Движение!$G$2:$G$5111,Тех_Движение!$D$2:$D$5111,$C1142,Тех_Движение!$B$2:$B$5111,"&lt;="&amp;P$3)-$F1142)))</f>
        <v/>
      </c>
      <c r="Q1142" s="54">
        <f>IF(OR($B1142="",Q$3&lt;$D1142+Настройки!$B$7),0,MAX(0,$E1142-MAX(0,SUMIFS(Тех_Движение!$G$2:$G$5111,Тех_Движение!$D$2:$D$5111,$C1142,Тех_Движение!$B$2:$B$5111,"&lt;="&amp;Q$3)-$F1142)))</f>
        <v/>
      </c>
      <c r="R1142" s="54">
        <f>IF($B1142="","",SUM($K1142:$Q1142))</f>
        <v/>
      </c>
      <c r="S1142" s="56">
        <f>IF($B1142="","",VLOOKUP($C1142,Настройки!$A$11:$L$17,9,FALSE))</f>
        <v/>
      </c>
      <c r="T1142" s="56">
        <f>IF($B1142="","",$R1142*$S1142)</f>
        <v/>
      </c>
    </row>
    <row r="1143">
      <c r="A1143" s="20">
        <f>Тех_Движение!$A$1140</f>
        <v/>
      </c>
      <c r="B1143" s="20">
        <f>IF(Тех_Движение!$F$1140&gt;0,Тех_Движение!$I$1140,"")</f>
        <v/>
      </c>
      <c r="C1143" s="20">
        <f>IF($B1143="","",Тех_Движение!$D$1140)</f>
        <v/>
      </c>
      <c r="D1143" s="42">
        <f>IF($B1143="","",Тех_Движение!$B$1140)</f>
        <v/>
      </c>
      <c r="E1143" s="54">
        <f>IF($B1143="","",Тех_Движение!$F$1140)</f>
        <v/>
      </c>
      <c r="F1143" s="54">
        <f>IF($B1143="","",SUMIFS($E$5:$E1142,$C$5:$C1142,$C1143))</f>
        <v/>
      </c>
      <c r="G1143" s="54">
        <f>IF($B1143="","",MAX(0,$E1143-MAX(0,SUMIFS(Тех_Движение!$G$2:$G$5111,Тех_Движение!$D$2:$D$5111,$C1143,Тех_Движение!$B$2:$B$5111,"&lt;="&amp;Настройки!$B$5-1)-$F1143)))</f>
        <v/>
      </c>
      <c r="H1143" s="54">
        <f>IF($B1143="","",IF(AND($D1143&gt;=Настройки!$B$5,$D1143&lt;=Настройки!$B$6),$E1143,0))</f>
        <v/>
      </c>
      <c r="I1143" s="54">
        <f>IF($B1143="","",$G1143+$H1143-$J1143)</f>
        <v/>
      </c>
      <c r="J1143" s="54">
        <f>IF($B1143="","",MAX(0,$E1143-MAX(0,SUMIFS(Тех_Движение!$G$2:$G$5111,Тех_Движение!$D$2:$D$5111,$C1143,Тех_Движение!$B$2:$B$5111,"&lt;="&amp;Настройки!$B$6)-$F1143)))</f>
        <v/>
      </c>
      <c r="K1143" s="54">
        <f>IF(OR($B1143="",K$3&lt;$D1143+Настройки!$B$7),0,MAX(0,$E1143-MAX(0,SUMIFS(Тех_Движение!$G$2:$G$5111,Тех_Движение!$D$2:$D$5111,$C1143,Тех_Движение!$B$2:$B$5111,"&lt;="&amp;K$3)-$F1143)))</f>
        <v/>
      </c>
      <c r="L1143" s="54">
        <f>IF(OR($B1143="",L$3&lt;$D1143+Настройки!$B$7),0,MAX(0,$E1143-MAX(0,SUMIFS(Тех_Движение!$G$2:$G$5111,Тех_Движение!$D$2:$D$5111,$C1143,Тех_Движение!$B$2:$B$5111,"&lt;="&amp;L$3)-$F1143)))</f>
        <v/>
      </c>
      <c r="M1143" s="54">
        <f>IF(OR($B1143="",M$3&lt;$D1143+Настройки!$B$7),0,MAX(0,$E1143-MAX(0,SUMIFS(Тех_Движение!$G$2:$G$5111,Тех_Движение!$D$2:$D$5111,$C1143,Тех_Движение!$B$2:$B$5111,"&lt;="&amp;M$3)-$F1143)))</f>
        <v/>
      </c>
      <c r="N1143" s="54">
        <f>IF(OR($B1143="",N$3&lt;$D1143+Настройки!$B$7),0,MAX(0,$E1143-MAX(0,SUMIFS(Тех_Движение!$G$2:$G$5111,Тех_Движение!$D$2:$D$5111,$C1143,Тех_Движение!$B$2:$B$5111,"&lt;="&amp;N$3)-$F1143)))</f>
        <v/>
      </c>
      <c r="O1143" s="54">
        <f>IF(OR($B1143="",O$3&lt;$D1143+Настройки!$B$7),0,MAX(0,$E1143-MAX(0,SUMIFS(Тех_Движение!$G$2:$G$5111,Тех_Движение!$D$2:$D$5111,$C1143,Тех_Движение!$B$2:$B$5111,"&lt;="&amp;O$3)-$F1143)))</f>
        <v/>
      </c>
      <c r="P1143" s="54">
        <f>IF(OR($B1143="",P$3&lt;$D1143+Настройки!$B$7),0,MAX(0,$E1143-MAX(0,SUMIFS(Тех_Движение!$G$2:$G$5111,Тех_Движение!$D$2:$D$5111,$C1143,Тех_Движение!$B$2:$B$5111,"&lt;="&amp;P$3)-$F1143)))</f>
        <v/>
      </c>
      <c r="Q1143" s="54">
        <f>IF(OR($B1143="",Q$3&lt;$D1143+Настройки!$B$7),0,MAX(0,$E1143-MAX(0,SUMIFS(Тех_Движение!$G$2:$G$5111,Тех_Движение!$D$2:$D$5111,$C1143,Тех_Движение!$B$2:$B$5111,"&lt;="&amp;Q$3)-$F1143)))</f>
        <v/>
      </c>
      <c r="R1143" s="54">
        <f>IF($B1143="","",SUM($K1143:$Q1143))</f>
        <v/>
      </c>
      <c r="S1143" s="56">
        <f>IF($B1143="","",VLOOKUP($C1143,Настройки!$A$11:$L$17,9,FALSE))</f>
        <v/>
      </c>
      <c r="T1143" s="56">
        <f>IF($B1143="","",$R1143*$S1143)</f>
        <v/>
      </c>
    </row>
    <row r="1144">
      <c r="A1144" s="20">
        <f>Тех_Движение!$A$1141</f>
        <v/>
      </c>
      <c r="B1144" s="20">
        <f>IF(Тех_Движение!$F$1141&gt;0,Тех_Движение!$I$1141,"")</f>
        <v/>
      </c>
      <c r="C1144" s="20">
        <f>IF($B1144="","",Тех_Движение!$D$1141)</f>
        <v/>
      </c>
      <c r="D1144" s="42">
        <f>IF($B1144="","",Тех_Движение!$B$1141)</f>
        <v/>
      </c>
      <c r="E1144" s="54">
        <f>IF($B1144="","",Тех_Движение!$F$1141)</f>
        <v/>
      </c>
      <c r="F1144" s="54">
        <f>IF($B1144="","",SUMIFS($E$5:$E1143,$C$5:$C1143,$C1144))</f>
        <v/>
      </c>
      <c r="G1144" s="54">
        <f>IF($B1144="","",MAX(0,$E1144-MAX(0,SUMIFS(Тех_Движение!$G$2:$G$5111,Тех_Движение!$D$2:$D$5111,$C1144,Тех_Движение!$B$2:$B$5111,"&lt;="&amp;Настройки!$B$5-1)-$F1144)))</f>
        <v/>
      </c>
      <c r="H1144" s="54">
        <f>IF($B1144="","",IF(AND($D1144&gt;=Настройки!$B$5,$D1144&lt;=Настройки!$B$6),$E1144,0))</f>
        <v/>
      </c>
      <c r="I1144" s="54">
        <f>IF($B1144="","",$G1144+$H1144-$J1144)</f>
        <v/>
      </c>
      <c r="J1144" s="54">
        <f>IF($B1144="","",MAX(0,$E1144-MAX(0,SUMIFS(Тех_Движение!$G$2:$G$5111,Тех_Движение!$D$2:$D$5111,$C1144,Тех_Движение!$B$2:$B$5111,"&lt;="&amp;Настройки!$B$6)-$F1144)))</f>
        <v/>
      </c>
      <c r="K1144" s="54">
        <f>IF(OR($B1144="",K$3&lt;$D1144+Настройки!$B$7),0,MAX(0,$E1144-MAX(0,SUMIFS(Тех_Движение!$G$2:$G$5111,Тех_Движение!$D$2:$D$5111,$C1144,Тех_Движение!$B$2:$B$5111,"&lt;="&amp;K$3)-$F1144)))</f>
        <v/>
      </c>
      <c r="L1144" s="54">
        <f>IF(OR($B1144="",L$3&lt;$D1144+Настройки!$B$7),0,MAX(0,$E1144-MAX(0,SUMIFS(Тех_Движение!$G$2:$G$5111,Тех_Движение!$D$2:$D$5111,$C1144,Тех_Движение!$B$2:$B$5111,"&lt;="&amp;L$3)-$F1144)))</f>
        <v/>
      </c>
      <c r="M1144" s="54">
        <f>IF(OR($B1144="",M$3&lt;$D1144+Настройки!$B$7),0,MAX(0,$E1144-MAX(0,SUMIFS(Тех_Движение!$G$2:$G$5111,Тех_Движение!$D$2:$D$5111,$C1144,Тех_Движение!$B$2:$B$5111,"&lt;="&amp;M$3)-$F1144)))</f>
        <v/>
      </c>
      <c r="N1144" s="54">
        <f>IF(OR($B1144="",N$3&lt;$D1144+Настройки!$B$7),0,MAX(0,$E1144-MAX(0,SUMIFS(Тех_Движение!$G$2:$G$5111,Тех_Движение!$D$2:$D$5111,$C1144,Тех_Движение!$B$2:$B$5111,"&lt;="&amp;N$3)-$F1144)))</f>
        <v/>
      </c>
      <c r="O1144" s="54">
        <f>IF(OR($B1144="",O$3&lt;$D1144+Настройки!$B$7),0,MAX(0,$E1144-MAX(0,SUMIFS(Тех_Движение!$G$2:$G$5111,Тех_Движение!$D$2:$D$5111,$C1144,Тех_Движение!$B$2:$B$5111,"&lt;="&amp;O$3)-$F1144)))</f>
        <v/>
      </c>
      <c r="P1144" s="54">
        <f>IF(OR($B1144="",P$3&lt;$D1144+Настройки!$B$7),0,MAX(0,$E1144-MAX(0,SUMIFS(Тех_Движение!$G$2:$G$5111,Тех_Движение!$D$2:$D$5111,$C1144,Тех_Движение!$B$2:$B$5111,"&lt;="&amp;P$3)-$F1144)))</f>
        <v/>
      </c>
      <c r="Q1144" s="54">
        <f>IF(OR($B1144="",Q$3&lt;$D1144+Настройки!$B$7),0,MAX(0,$E1144-MAX(0,SUMIFS(Тех_Движение!$G$2:$G$5111,Тех_Движение!$D$2:$D$5111,$C1144,Тех_Движение!$B$2:$B$5111,"&lt;="&amp;Q$3)-$F1144)))</f>
        <v/>
      </c>
      <c r="R1144" s="54">
        <f>IF($B1144="","",SUM($K1144:$Q1144))</f>
        <v/>
      </c>
      <c r="S1144" s="56">
        <f>IF($B1144="","",VLOOKUP($C1144,Настройки!$A$11:$L$17,9,FALSE))</f>
        <v/>
      </c>
      <c r="T1144" s="56">
        <f>IF($B1144="","",$R1144*$S1144)</f>
        <v/>
      </c>
    </row>
    <row r="1145">
      <c r="A1145" s="20">
        <f>Тех_Движение!$A$1142</f>
        <v/>
      </c>
      <c r="B1145" s="20">
        <f>IF(Тех_Движение!$F$1142&gt;0,Тех_Движение!$I$1142,"")</f>
        <v/>
      </c>
      <c r="C1145" s="20">
        <f>IF($B1145="","",Тех_Движение!$D$1142)</f>
        <v/>
      </c>
      <c r="D1145" s="42">
        <f>IF($B1145="","",Тех_Движение!$B$1142)</f>
        <v/>
      </c>
      <c r="E1145" s="54">
        <f>IF($B1145="","",Тех_Движение!$F$1142)</f>
        <v/>
      </c>
      <c r="F1145" s="54">
        <f>IF($B1145="","",SUMIFS($E$5:$E1144,$C$5:$C1144,$C1145))</f>
        <v/>
      </c>
      <c r="G1145" s="54">
        <f>IF($B1145="","",MAX(0,$E1145-MAX(0,SUMIFS(Тех_Движение!$G$2:$G$5111,Тех_Движение!$D$2:$D$5111,$C1145,Тех_Движение!$B$2:$B$5111,"&lt;="&amp;Настройки!$B$5-1)-$F1145)))</f>
        <v/>
      </c>
      <c r="H1145" s="54">
        <f>IF($B1145="","",IF(AND($D1145&gt;=Настройки!$B$5,$D1145&lt;=Настройки!$B$6),$E1145,0))</f>
        <v/>
      </c>
      <c r="I1145" s="54">
        <f>IF($B1145="","",$G1145+$H1145-$J1145)</f>
        <v/>
      </c>
      <c r="J1145" s="54">
        <f>IF($B1145="","",MAX(0,$E1145-MAX(0,SUMIFS(Тех_Движение!$G$2:$G$5111,Тех_Движение!$D$2:$D$5111,$C1145,Тех_Движение!$B$2:$B$5111,"&lt;="&amp;Настройки!$B$6)-$F1145)))</f>
        <v/>
      </c>
      <c r="K1145" s="54">
        <f>IF(OR($B1145="",K$3&lt;$D1145+Настройки!$B$7),0,MAX(0,$E1145-MAX(0,SUMIFS(Тех_Движение!$G$2:$G$5111,Тех_Движение!$D$2:$D$5111,$C1145,Тех_Движение!$B$2:$B$5111,"&lt;="&amp;K$3)-$F1145)))</f>
        <v/>
      </c>
      <c r="L1145" s="54">
        <f>IF(OR($B1145="",L$3&lt;$D1145+Настройки!$B$7),0,MAX(0,$E1145-MAX(0,SUMIFS(Тех_Движение!$G$2:$G$5111,Тех_Движение!$D$2:$D$5111,$C1145,Тех_Движение!$B$2:$B$5111,"&lt;="&amp;L$3)-$F1145)))</f>
        <v/>
      </c>
      <c r="M1145" s="54">
        <f>IF(OR($B1145="",M$3&lt;$D1145+Настройки!$B$7),0,MAX(0,$E1145-MAX(0,SUMIFS(Тех_Движение!$G$2:$G$5111,Тех_Движение!$D$2:$D$5111,$C1145,Тех_Движение!$B$2:$B$5111,"&lt;="&amp;M$3)-$F1145)))</f>
        <v/>
      </c>
      <c r="N1145" s="54">
        <f>IF(OR($B1145="",N$3&lt;$D1145+Настройки!$B$7),0,MAX(0,$E1145-MAX(0,SUMIFS(Тех_Движение!$G$2:$G$5111,Тех_Движение!$D$2:$D$5111,$C1145,Тех_Движение!$B$2:$B$5111,"&lt;="&amp;N$3)-$F1145)))</f>
        <v/>
      </c>
      <c r="O1145" s="54">
        <f>IF(OR($B1145="",O$3&lt;$D1145+Настройки!$B$7),0,MAX(0,$E1145-MAX(0,SUMIFS(Тех_Движение!$G$2:$G$5111,Тех_Движение!$D$2:$D$5111,$C1145,Тех_Движение!$B$2:$B$5111,"&lt;="&amp;O$3)-$F1145)))</f>
        <v/>
      </c>
      <c r="P1145" s="54">
        <f>IF(OR($B1145="",P$3&lt;$D1145+Настройки!$B$7),0,MAX(0,$E1145-MAX(0,SUMIFS(Тех_Движение!$G$2:$G$5111,Тех_Движение!$D$2:$D$5111,$C1145,Тех_Движение!$B$2:$B$5111,"&lt;="&amp;P$3)-$F1145)))</f>
        <v/>
      </c>
      <c r="Q1145" s="54">
        <f>IF(OR($B1145="",Q$3&lt;$D1145+Настройки!$B$7),0,MAX(0,$E1145-MAX(0,SUMIFS(Тех_Движение!$G$2:$G$5111,Тех_Движение!$D$2:$D$5111,$C1145,Тех_Движение!$B$2:$B$5111,"&lt;="&amp;Q$3)-$F1145)))</f>
        <v/>
      </c>
      <c r="R1145" s="54">
        <f>IF($B1145="","",SUM($K1145:$Q1145))</f>
        <v/>
      </c>
      <c r="S1145" s="56">
        <f>IF($B1145="","",VLOOKUP($C1145,Настройки!$A$11:$L$17,9,FALSE))</f>
        <v/>
      </c>
      <c r="T1145" s="56">
        <f>IF($B1145="","",$R1145*$S1145)</f>
        <v/>
      </c>
    </row>
    <row r="1146">
      <c r="A1146" s="20">
        <f>Тех_Движение!$A$1143</f>
        <v/>
      </c>
      <c r="B1146" s="20">
        <f>IF(Тех_Движение!$F$1143&gt;0,Тех_Движение!$I$1143,"")</f>
        <v/>
      </c>
      <c r="C1146" s="20">
        <f>IF($B1146="","",Тех_Движение!$D$1143)</f>
        <v/>
      </c>
      <c r="D1146" s="42">
        <f>IF($B1146="","",Тех_Движение!$B$1143)</f>
        <v/>
      </c>
      <c r="E1146" s="54">
        <f>IF($B1146="","",Тех_Движение!$F$1143)</f>
        <v/>
      </c>
      <c r="F1146" s="54">
        <f>IF($B1146="","",SUMIFS($E$5:$E1145,$C$5:$C1145,$C1146))</f>
        <v/>
      </c>
      <c r="G1146" s="54">
        <f>IF($B1146="","",MAX(0,$E1146-MAX(0,SUMIFS(Тех_Движение!$G$2:$G$5111,Тех_Движение!$D$2:$D$5111,$C1146,Тех_Движение!$B$2:$B$5111,"&lt;="&amp;Настройки!$B$5-1)-$F1146)))</f>
        <v/>
      </c>
      <c r="H1146" s="54">
        <f>IF($B1146="","",IF(AND($D1146&gt;=Настройки!$B$5,$D1146&lt;=Настройки!$B$6),$E1146,0))</f>
        <v/>
      </c>
      <c r="I1146" s="54">
        <f>IF($B1146="","",$G1146+$H1146-$J1146)</f>
        <v/>
      </c>
      <c r="J1146" s="54">
        <f>IF($B1146="","",MAX(0,$E1146-MAX(0,SUMIFS(Тех_Движение!$G$2:$G$5111,Тех_Движение!$D$2:$D$5111,$C1146,Тех_Движение!$B$2:$B$5111,"&lt;="&amp;Настройки!$B$6)-$F1146)))</f>
        <v/>
      </c>
      <c r="K1146" s="54">
        <f>IF(OR($B1146="",K$3&lt;$D1146+Настройки!$B$7),0,MAX(0,$E1146-MAX(0,SUMIFS(Тех_Движение!$G$2:$G$5111,Тех_Движение!$D$2:$D$5111,$C1146,Тех_Движение!$B$2:$B$5111,"&lt;="&amp;K$3)-$F1146)))</f>
        <v/>
      </c>
      <c r="L1146" s="54">
        <f>IF(OR($B1146="",L$3&lt;$D1146+Настройки!$B$7),0,MAX(0,$E1146-MAX(0,SUMIFS(Тех_Движение!$G$2:$G$5111,Тех_Движение!$D$2:$D$5111,$C1146,Тех_Движение!$B$2:$B$5111,"&lt;="&amp;L$3)-$F1146)))</f>
        <v/>
      </c>
      <c r="M1146" s="54">
        <f>IF(OR($B1146="",M$3&lt;$D1146+Настройки!$B$7),0,MAX(0,$E1146-MAX(0,SUMIFS(Тех_Движение!$G$2:$G$5111,Тех_Движение!$D$2:$D$5111,$C1146,Тех_Движение!$B$2:$B$5111,"&lt;="&amp;M$3)-$F1146)))</f>
        <v/>
      </c>
      <c r="N1146" s="54">
        <f>IF(OR($B1146="",N$3&lt;$D1146+Настройки!$B$7),0,MAX(0,$E1146-MAX(0,SUMIFS(Тех_Движение!$G$2:$G$5111,Тех_Движение!$D$2:$D$5111,$C1146,Тех_Движение!$B$2:$B$5111,"&lt;="&amp;N$3)-$F1146)))</f>
        <v/>
      </c>
      <c r="O1146" s="54">
        <f>IF(OR($B1146="",O$3&lt;$D1146+Настройки!$B$7),0,MAX(0,$E1146-MAX(0,SUMIFS(Тех_Движение!$G$2:$G$5111,Тех_Движение!$D$2:$D$5111,$C1146,Тех_Движение!$B$2:$B$5111,"&lt;="&amp;O$3)-$F1146)))</f>
        <v/>
      </c>
      <c r="P1146" s="54">
        <f>IF(OR($B1146="",P$3&lt;$D1146+Настройки!$B$7),0,MAX(0,$E1146-MAX(0,SUMIFS(Тех_Движение!$G$2:$G$5111,Тех_Движение!$D$2:$D$5111,$C1146,Тех_Движение!$B$2:$B$5111,"&lt;="&amp;P$3)-$F1146)))</f>
        <v/>
      </c>
      <c r="Q1146" s="54">
        <f>IF(OR($B1146="",Q$3&lt;$D1146+Настройки!$B$7),0,MAX(0,$E1146-MAX(0,SUMIFS(Тех_Движение!$G$2:$G$5111,Тех_Движение!$D$2:$D$5111,$C1146,Тех_Движение!$B$2:$B$5111,"&lt;="&amp;Q$3)-$F1146)))</f>
        <v/>
      </c>
      <c r="R1146" s="54">
        <f>IF($B1146="","",SUM($K1146:$Q1146))</f>
        <v/>
      </c>
      <c r="S1146" s="56">
        <f>IF($B1146="","",VLOOKUP($C1146,Настройки!$A$11:$L$17,9,FALSE))</f>
        <v/>
      </c>
      <c r="T1146" s="56">
        <f>IF($B1146="","",$R1146*$S1146)</f>
        <v/>
      </c>
    </row>
    <row r="1147">
      <c r="A1147" s="20">
        <f>Тех_Движение!$A$1144</f>
        <v/>
      </c>
      <c r="B1147" s="20">
        <f>IF(Тех_Движение!$F$1144&gt;0,Тех_Движение!$I$1144,"")</f>
        <v/>
      </c>
      <c r="C1147" s="20">
        <f>IF($B1147="","",Тех_Движение!$D$1144)</f>
        <v/>
      </c>
      <c r="D1147" s="42">
        <f>IF($B1147="","",Тех_Движение!$B$1144)</f>
        <v/>
      </c>
      <c r="E1147" s="54">
        <f>IF($B1147="","",Тех_Движение!$F$1144)</f>
        <v/>
      </c>
      <c r="F1147" s="54">
        <f>IF($B1147="","",SUMIFS($E$5:$E1146,$C$5:$C1146,$C1147))</f>
        <v/>
      </c>
      <c r="G1147" s="54">
        <f>IF($B1147="","",MAX(0,$E1147-MAX(0,SUMIFS(Тех_Движение!$G$2:$G$5111,Тех_Движение!$D$2:$D$5111,$C1147,Тех_Движение!$B$2:$B$5111,"&lt;="&amp;Настройки!$B$5-1)-$F1147)))</f>
        <v/>
      </c>
      <c r="H1147" s="54">
        <f>IF($B1147="","",IF(AND($D1147&gt;=Настройки!$B$5,$D1147&lt;=Настройки!$B$6),$E1147,0))</f>
        <v/>
      </c>
      <c r="I1147" s="54">
        <f>IF($B1147="","",$G1147+$H1147-$J1147)</f>
        <v/>
      </c>
      <c r="J1147" s="54">
        <f>IF($B1147="","",MAX(0,$E1147-MAX(0,SUMIFS(Тех_Движение!$G$2:$G$5111,Тех_Движение!$D$2:$D$5111,$C1147,Тех_Движение!$B$2:$B$5111,"&lt;="&amp;Настройки!$B$6)-$F1147)))</f>
        <v/>
      </c>
      <c r="K1147" s="54">
        <f>IF(OR($B1147="",K$3&lt;$D1147+Настройки!$B$7),0,MAX(0,$E1147-MAX(0,SUMIFS(Тех_Движение!$G$2:$G$5111,Тех_Движение!$D$2:$D$5111,$C1147,Тех_Движение!$B$2:$B$5111,"&lt;="&amp;K$3)-$F1147)))</f>
        <v/>
      </c>
      <c r="L1147" s="54">
        <f>IF(OR($B1147="",L$3&lt;$D1147+Настройки!$B$7),0,MAX(0,$E1147-MAX(0,SUMIFS(Тех_Движение!$G$2:$G$5111,Тех_Движение!$D$2:$D$5111,$C1147,Тех_Движение!$B$2:$B$5111,"&lt;="&amp;L$3)-$F1147)))</f>
        <v/>
      </c>
      <c r="M1147" s="54">
        <f>IF(OR($B1147="",M$3&lt;$D1147+Настройки!$B$7),0,MAX(0,$E1147-MAX(0,SUMIFS(Тех_Движение!$G$2:$G$5111,Тех_Движение!$D$2:$D$5111,$C1147,Тех_Движение!$B$2:$B$5111,"&lt;="&amp;M$3)-$F1147)))</f>
        <v/>
      </c>
      <c r="N1147" s="54">
        <f>IF(OR($B1147="",N$3&lt;$D1147+Настройки!$B$7),0,MAX(0,$E1147-MAX(0,SUMIFS(Тех_Движение!$G$2:$G$5111,Тех_Движение!$D$2:$D$5111,$C1147,Тех_Движение!$B$2:$B$5111,"&lt;="&amp;N$3)-$F1147)))</f>
        <v/>
      </c>
      <c r="O1147" s="54">
        <f>IF(OR($B1147="",O$3&lt;$D1147+Настройки!$B$7),0,MAX(0,$E1147-MAX(0,SUMIFS(Тех_Движение!$G$2:$G$5111,Тех_Движение!$D$2:$D$5111,$C1147,Тех_Движение!$B$2:$B$5111,"&lt;="&amp;O$3)-$F1147)))</f>
        <v/>
      </c>
      <c r="P1147" s="54">
        <f>IF(OR($B1147="",P$3&lt;$D1147+Настройки!$B$7),0,MAX(0,$E1147-MAX(0,SUMIFS(Тех_Движение!$G$2:$G$5111,Тех_Движение!$D$2:$D$5111,$C1147,Тех_Движение!$B$2:$B$5111,"&lt;="&amp;P$3)-$F1147)))</f>
        <v/>
      </c>
      <c r="Q1147" s="54">
        <f>IF(OR($B1147="",Q$3&lt;$D1147+Настройки!$B$7),0,MAX(0,$E1147-MAX(0,SUMIFS(Тех_Движение!$G$2:$G$5111,Тех_Движение!$D$2:$D$5111,$C1147,Тех_Движение!$B$2:$B$5111,"&lt;="&amp;Q$3)-$F1147)))</f>
        <v/>
      </c>
      <c r="R1147" s="54">
        <f>IF($B1147="","",SUM($K1147:$Q1147))</f>
        <v/>
      </c>
      <c r="S1147" s="56">
        <f>IF($B1147="","",VLOOKUP($C1147,Настройки!$A$11:$L$17,9,FALSE))</f>
        <v/>
      </c>
      <c r="T1147" s="56">
        <f>IF($B1147="","",$R1147*$S1147)</f>
        <v/>
      </c>
    </row>
    <row r="1148">
      <c r="A1148" s="20">
        <f>Тех_Движение!$A$1145</f>
        <v/>
      </c>
      <c r="B1148" s="20">
        <f>IF(Тех_Движение!$F$1145&gt;0,Тех_Движение!$I$1145,"")</f>
        <v/>
      </c>
      <c r="C1148" s="20">
        <f>IF($B1148="","",Тех_Движение!$D$1145)</f>
        <v/>
      </c>
      <c r="D1148" s="42">
        <f>IF($B1148="","",Тех_Движение!$B$1145)</f>
        <v/>
      </c>
      <c r="E1148" s="54">
        <f>IF($B1148="","",Тех_Движение!$F$1145)</f>
        <v/>
      </c>
      <c r="F1148" s="54">
        <f>IF($B1148="","",SUMIFS($E$5:$E1147,$C$5:$C1147,$C1148))</f>
        <v/>
      </c>
      <c r="G1148" s="54">
        <f>IF($B1148="","",MAX(0,$E1148-MAX(0,SUMIFS(Тех_Движение!$G$2:$G$5111,Тех_Движение!$D$2:$D$5111,$C1148,Тех_Движение!$B$2:$B$5111,"&lt;="&amp;Настройки!$B$5-1)-$F1148)))</f>
        <v/>
      </c>
      <c r="H1148" s="54">
        <f>IF($B1148="","",IF(AND($D1148&gt;=Настройки!$B$5,$D1148&lt;=Настройки!$B$6),$E1148,0))</f>
        <v/>
      </c>
      <c r="I1148" s="54">
        <f>IF($B1148="","",$G1148+$H1148-$J1148)</f>
        <v/>
      </c>
      <c r="J1148" s="54">
        <f>IF($B1148="","",MAX(0,$E1148-MAX(0,SUMIFS(Тех_Движение!$G$2:$G$5111,Тех_Движение!$D$2:$D$5111,$C1148,Тех_Движение!$B$2:$B$5111,"&lt;="&amp;Настройки!$B$6)-$F1148)))</f>
        <v/>
      </c>
      <c r="K1148" s="54">
        <f>IF(OR($B1148="",K$3&lt;$D1148+Настройки!$B$7),0,MAX(0,$E1148-MAX(0,SUMIFS(Тех_Движение!$G$2:$G$5111,Тех_Движение!$D$2:$D$5111,$C1148,Тех_Движение!$B$2:$B$5111,"&lt;="&amp;K$3)-$F1148)))</f>
        <v/>
      </c>
      <c r="L1148" s="54">
        <f>IF(OR($B1148="",L$3&lt;$D1148+Настройки!$B$7),0,MAX(0,$E1148-MAX(0,SUMIFS(Тех_Движение!$G$2:$G$5111,Тех_Движение!$D$2:$D$5111,$C1148,Тех_Движение!$B$2:$B$5111,"&lt;="&amp;L$3)-$F1148)))</f>
        <v/>
      </c>
      <c r="M1148" s="54">
        <f>IF(OR($B1148="",M$3&lt;$D1148+Настройки!$B$7),0,MAX(0,$E1148-MAX(0,SUMIFS(Тех_Движение!$G$2:$G$5111,Тех_Движение!$D$2:$D$5111,$C1148,Тех_Движение!$B$2:$B$5111,"&lt;="&amp;M$3)-$F1148)))</f>
        <v/>
      </c>
      <c r="N1148" s="54">
        <f>IF(OR($B1148="",N$3&lt;$D1148+Настройки!$B$7),0,MAX(0,$E1148-MAX(0,SUMIFS(Тех_Движение!$G$2:$G$5111,Тех_Движение!$D$2:$D$5111,$C1148,Тех_Движение!$B$2:$B$5111,"&lt;="&amp;N$3)-$F1148)))</f>
        <v/>
      </c>
      <c r="O1148" s="54">
        <f>IF(OR($B1148="",O$3&lt;$D1148+Настройки!$B$7),0,MAX(0,$E1148-MAX(0,SUMIFS(Тех_Движение!$G$2:$G$5111,Тех_Движение!$D$2:$D$5111,$C1148,Тех_Движение!$B$2:$B$5111,"&lt;="&amp;O$3)-$F1148)))</f>
        <v/>
      </c>
      <c r="P1148" s="54">
        <f>IF(OR($B1148="",P$3&lt;$D1148+Настройки!$B$7),0,MAX(0,$E1148-MAX(0,SUMIFS(Тех_Движение!$G$2:$G$5111,Тех_Движение!$D$2:$D$5111,$C1148,Тех_Движение!$B$2:$B$5111,"&lt;="&amp;P$3)-$F1148)))</f>
        <v/>
      </c>
      <c r="Q1148" s="54">
        <f>IF(OR($B1148="",Q$3&lt;$D1148+Настройки!$B$7),0,MAX(0,$E1148-MAX(0,SUMIFS(Тех_Движение!$G$2:$G$5111,Тех_Движение!$D$2:$D$5111,$C1148,Тех_Движение!$B$2:$B$5111,"&lt;="&amp;Q$3)-$F1148)))</f>
        <v/>
      </c>
      <c r="R1148" s="54">
        <f>IF($B1148="","",SUM($K1148:$Q1148))</f>
        <v/>
      </c>
      <c r="S1148" s="56">
        <f>IF($B1148="","",VLOOKUP($C1148,Настройки!$A$11:$L$17,9,FALSE))</f>
        <v/>
      </c>
      <c r="T1148" s="56">
        <f>IF($B1148="","",$R1148*$S1148)</f>
        <v/>
      </c>
    </row>
    <row r="1149">
      <c r="A1149" s="20">
        <f>Тех_Движение!$A$1146</f>
        <v/>
      </c>
      <c r="B1149" s="20">
        <f>IF(Тех_Движение!$F$1146&gt;0,Тех_Движение!$I$1146,"")</f>
        <v/>
      </c>
      <c r="C1149" s="20">
        <f>IF($B1149="","",Тех_Движение!$D$1146)</f>
        <v/>
      </c>
      <c r="D1149" s="42">
        <f>IF($B1149="","",Тех_Движение!$B$1146)</f>
        <v/>
      </c>
      <c r="E1149" s="54">
        <f>IF($B1149="","",Тех_Движение!$F$1146)</f>
        <v/>
      </c>
      <c r="F1149" s="54">
        <f>IF($B1149="","",SUMIFS($E$5:$E1148,$C$5:$C1148,$C1149))</f>
        <v/>
      </c>
      <c r="G1149" s="54">
        <f>IF($B1149="","",MAX(0,$E1149-MAX(0,SUMIFS(Тех_Движение!$G$2:$G$5111,Тех_Движение!$D$2:$D$5111,$C1149,Тех_Движение!$B$2:$B$5111,"&lt;="&amp;Настройки!$B$5-1)-$F1149)))</f>
        <v/>
      </c>
      <c r="H1149" s="54">
        <f>IF($B1149="","",IF(AND($D1149&gt;=Настройки!$B$5,$D1149&lt;=Настройки!$B$6),$E1149,0))</f>
        <v/>
      </c>
      <c r="I1149" s="54">
        <f>IF($B1149="","",$G1149+$H1149-$J1149)</f>
        <v/>
      </c>
      <c r="J1149" s="54">
        <f>IF($B1149="","",MAX(0,$E1149-MAX(0,SUMIFS(Тех_Движение!$G$2:$G$5111,Тех_Движение!$D$2:$D$5111,$C1149,Тех_Движение!$B$2:$B$5111,"&lt;="&amp;Настройки!$B$6)-$F1149)))</f>
        <v/>
      </c>
      <c r="K1149" s="54">
        <f>IF(OR($B1149="",K$3&lt;$D1149+Настройки!$B$7),0,MAX(0,$E1149-MAX(0,SUMIFS(Тех_Движение!$G$2:$G$5111,Тех_Движение!$D$2:$D$5111,$C1149,Тех_Движение!$B$2:$B$5111,"&lt;="&amp;K$3)-$F1149)))</f>
        <v/>
      </c>
      <c r="L1149" s="54">
        <f>IF(OR($B1149="",L$3&lt;$D1149+Настройки!$B$7),0,MAX(0,$E1149-MAX(0,SUMIFS(Тех_Движение!$G$2:$G$5111,Тех_Движение!$D$2:$D$5111,$C1149,Тех_Движение!$B$2:$B$5111,"&lt;="&amp;L$3)-$F1149)))</f>
        <v/>
      </c>
      <c r="M1149" s="54">
        <f>IF(OR($B1149="",M$3&lt;$D1149+Настройки!$B$7),0,MAX(0,$E1149-MAX(0,SUMIFS(Тех_Движение!$G$2:$G$5111,Тех_Движение!$D$2:$D$5111,$C1149,Тех_Движение!$B$2:$B$5111,"&lt;="&amp;M$3)-$F1149)))</f>
        <v/>
      </c>
      <c r="N1149" s="54">
        <f>IF(OR($B1149="",N$3&lt;$D1149+Настройки!$B$7),0,MAX(0,$E1149-MAX(0,SUMIFS(Тех_Движение!$G$2:$G$5111,Тех_Движение!$D$2:$D$5111,$C1149,Тех_Движение!$B$2:$B$5111,"&lt;="&amp;N$3)-$F1149)))</f>
        <v/>
      </c>
      <c r="O1149" s="54">
        <f>IF(OR($B1149="",O$3&lt;$D1149+Настройки!$B$7),0,MAX(0,$E1149-MAX(0,SUMIFS(Тех_Движение!$G$2:$G$5111,Тех_Движение!$D$2:$D$5111,$C1149,Тех_Движение!$B$2:$B$5111,"&lt;="&amp;O$3)-$F1149)))</f>
        <v/>
      </c>
      <c r="P1149" s="54">
        <f>IF(OR($B1149="",P$3&lt;$D1149+Настройки!$B$7),0,MAX(0,$E1149-MAX(0,SUMIFS(Тех_Движение!$G$2:$G$5111,Тех_Движение!$D$2:$D$5111,$C1149,Тех_Движение!$B$2:$B$5111,"&lt;="&amp;P$3)-$F1149)))</f>
        <v/>
      </c>
      <c r="Q1149" s="54">
        <f>IF(OR($B1149="",Q$3&lt;$D1149+Настройки!$B$7),0,MAX(0,$E1149-MAX(0,SUMIFS(Тех_Движение!$G$2:$G$5111,Тех_Движение!$D$2:$D$5111,$C1149,Тех_Движение!$B$2:$B$5111,"&lt;="&amp;Q$3)-$F1149)))</f>
        <v/>
      </c>
      <c r="R1149" s="54">
        <f>IF($B1149="","",SUM($K1149:$Q1149))</f>
        <v/>
      </c>
      <c r="S1149" s="56">
        <f>IF($B1149="","",VLOOKUP($C1149,Настройки!$A$11:$L$17,9,FALSE))</f>
        <v/>
      </c>
      <c r="T1149" s="56">
        <f>IF($B1149="","",$R1149*$S1149)</f>
        <v/>
      </c>
    </row>
    <row r="1150">
      <c r="A1150" s="20">
        <f>Тех_Движение!$A$1147</f>
        <v/>
      </c>
      <c r="B1150" s="20">
        <f>IF(Тех_Движение!$F$1147&gt;0,Тех_Движение!$I$1147,"")</f>
        <v/>
      </c>
      <c r="C1150" s="20">
        <f>IF($B1150="","",Тех_Движение!$D$1147)</f>
        <v/>
      </c>
      <c r="D1150" s="42">
        <f>IF($B1150="","",Тех_Движение!$B$1147)</f>
        <v/>
      </c>
      <c r="E1150" s="54">
        <f>IF($B1150="","",Тех_Движение!$F$1147)</f>
        <v/>
      </c>
      <c r="F1150" s="54">
        <f>IF($B1150="","",SUMIFS($E$5:$E1149,$C$5:$C1149,$C1150))</f>
        <v/>
      </c>
      <c r="G1150" s="54">
        <f>IF($B1150="","",MAX(0,$E1150-MAX(0,SUMIFS(Тех_Движение!$G$2:$G$5111,Тех_Движение!$D$2:$D$5111,$C1150,Тех_Движение!$B$2:$B$5111,"&lt;="&amp;Настройки!$B$5-1)-$F1150)))</f>
        <v/>
      </c>
      <c r="H1150" s="54">
        <f>IF($B1150="","",IF(AND($D1150&gt;=Настройки!$B$5,$D1150&lt;=Настройки!$B$6),$E1150,0))</f>
        <v/>
      </c>
      <c r="I1150" s="54">
        <f>IF($B1150="","",$G1150+$H1150-$J1150)</f>
        <v/>
      </c>
      <c r="J1150" s="54">
        <f>IF($B1150="","",MAX(0,$E1150-MAX(0,SUMIFS(Тех_Движение!$G$2:$G$5111,Тех_Движение!$D$2:$D$5111,$C1150,Тех_Движение!$B$2:$B$5111,"&lt;="&amp;Настройки!$B$6)-$F1150)))</f>
        <v/>
      </c>
      <c r="K1150" s="54">
        <f>IF(OR($B1150="",K$3&lt;$D1150+Настройки!$B$7),0,MAX(0,$E1150-MAX(0,SUMIFS(Тех_Движение!$G$2:$G$5111,Тех_Движение!$D$2:$D$5111,$C1150,Тех_Движение!$B$2:$B$5111,"&lt;="&amp;K$3)-$F1150)))</f>
        <v/>
      </c>
      <c r="L1150" s="54">
        <f>IF(OR($B1150="",L$3&lt;$D1150+Настройки!$B$7),0,MAX(0,$E1150-MAX(0,SUMIFS(Тех_Движение!$G$2:$G$5111,Тех_Движение!$D$2:$D$5111,$C1150,Тех_Движение!$B$2:$B$5111,"&lt;="&amp;L$3)-$F1150)))</f>
        <v/>
      </c>
      <c r="M1150" s="54">
        <f>IF(OR($B1150="",M$3&lt;$D1150+Настройки!$B$7),0,MAX(0,$E1150-MAX(0,SUMIFS(Тех_Движение!$G$2:$G$5111,Тех_Движение!$D$2:$D$5111,$C1150,Тех_Движение!$B$2:$B$5111,"&lt;="&amp;M$3)-$F1150)))</f>
        <v/>
      </c>
      <c r="N1150" s="54">
        <f>IF(OR($B1150="",N$3&lt;$D1150+Настройки!$B$7),0,MAX(0,$E1150-MAX(0,SUMIFS(Тех_Движение!$G$2:$G$5111,Тех_Движение!$D$2:$D$5111,$C1150,Тех_Движение!$B$2:$B$5111,"&lt;="&amp;N$3)-$F1150)))</f>
        <v/>
      </c>
      <c r="O1150" s="54">
        <f>IF(OR($B1150="",O$3&lt;$D1150+Настройки!$B$7),0,MAX(0,$E1150-MAX(0,SUMIFS(Тех_Движение!$G$2:$G$5111,Тех_Движение!$D$2:$D$5111,$C1150,Тех_Движение!$B$2:$B$5111,"&lt;="&amp;O$3)-$F1150)))</f>
        <v/>
      </c>
      <c r="P1150" s="54">
        <f>IF(OR($B1150="",P$3&lt;$D1150+Настройки!$B$7),0,MAX(0,$E1150-MAX(0,SUMIFS(Тех_Движение!$G$2:$G$5111,Тех_Движение!$D$2:$D$5111,$C1150,Тех_Движение!$B$2:$B$5111,"&lt;="&amp;P$3)-$F1150)))</f>
        <v/>
      </c>
      <c r="Q1150" s="54">
        <f>IF(OR($B1150="",Q$3&lt;$D1150+Настройки!$B$7),0,MAX(0,$E1150-MAX(0,SUMIFS(Тех_Движение!$G$2:$G$5111,Тех_Движение!$D$2:$D$5111,$C1150,Тех_Движение!$B$2:$B$5111,"&lt;="&amp;Q$3)-$F1150)))</f>
        <v/>
      </c>
      <c r="R1150" s="54">
        <f>IF($B1150="","",SUM($K1150:$Q1150))</f>
        <v/>
      </c>
      <c r="S1150" s="56">
        <f>IF($B1150="","",VLOOKUP($C1150,Настройки!$A$11:$L$17,9,FALSE))</f>
        <v/>
      </c>
      <c r="T1150" s="56">
        <f>IF($B1150="","",$R1150*$S1150)</f>
        <v/>
      </c>
    </row>
    <row r="1151">
      <c r="A1151" s="20">
        <f>Тех_Движение!$A$1148</f>
        <v/>
      </c>
      <c r="B1151" s="20">
        <f>IF(Тех_Движение!$F$1148&gt;0,Тех_Движение!$I$1148,"")</f>
        <v/>
      </c>
      <c r="C1151" s="20">
        <f>IF($B1151="","",Тех_Движение!$D$1148)</f>
        <v/>
      </c>
      <c r="D1151" s="42">
        <f>IF($B1151="","",Тех_Движение!$B$1148)</f>
        <v/>
      </c>
      <c r="E1151" s="54">
        <f>IF($B1151="","",Тех_Движение!$F$1148)</f>
        <v/>
      </c>
      <c r="F1151" s="54">
        <f>IF($B1151="","",SUMIFS($E$5:$E1150,$C$5:$C1150,$C1151))</f>
        <v/>
      </c>
      <c r="G1151" s="54">
        <f>IF($B1151="","",MAX(0,$E1151-MAX(0,SUMIFS(Тех_Движение!$G$2:$G$5111,Тех_Движение!$D$2:$D$5111,$C1151,Тех_Движение!$B$2:$B$5111,"&lt;="&amp;Настройки!$B$5-1)-$F1151)))</f>
        <v/>
      </c>
      <c r="H1151" s="54">
        <f>IF($B1151="","",IF(AND($D1151&gt;=Настройки!$B$5,$D1151&lt;=Настройки!$B$6),$E1151,0))</f>
        <v/>
      </c>
      <c r="I1151" s="54">
        <f>IF($B1151="","",$G1151+$H1151-$J1151)</f>
        <v/>
      </c>
      <c r="J1151" s="54">
        <f>IF($B1151="","",MAX(0,$E1151-MAX(0,SUMIFS(Тех_Движение!$G$2:$G$5111,Тех_Движение!$D$2:$D$5111,$C1151,Тех_Движение!$B$2:$B$5111,"&lt;="&amp;Настройки!$B$6)-$F1151)))</f>
        <v/>
      </c>
      <c r="K1151" s="54">
        <f>IF(OR($B1151="",K$3&lt;$D1151+Настройки!$B$7),0,MAX(0,$E1151-MAX(0,SUMIFS(Тех_Движение!$G$2:$G$5111,Тех_Движение!$D$2:$D$5111,$C1151,Тех_Движение!$B$2:$B$5111,"&lt;="&amp;K$3)-$F1151)))</f>
        <v/>
      </c>
      <c r="L1151" s="54">
        <f>IF(OR($B1151="",L$3&lt;$D1151+Настройки!$B$7),0,MAX(0,$E1151-MAX(0,SUMIFS(Тех_Движение!$G$2:$G$5111,Тех_Движение!$D$2:$D$5111,$C1151,Тех_Движение!$B$2:$B$5111,"&lt;="&amp;L$3)-$F1151)))</f>
        <v/>
      </c>
      <c r="M1151" s="54">
        <f>IF(OR($B1151="",M$3&lt;$D1151+Настройки!$B$7),0,MAX(0,$E1151-MAX(0,SUMIFS(Тех_Движение!$G$2:$G$5111,Тех_Движение!$D$2:$D$5111,$C1151,Тех_Движение!$B$2:$B$5111,"&lt;="&amp;M$3)-$F1151)))</f>
        <v/>
      </c>
      <c r="N1151" s="54">
        <f>IF(OR($B1151="",N$3&lt;$D1151+Настройки!$B$7),0,MAX(0,$E1151-MAX(0,SUMIFS(Тех_Движение!$G$2:$G$5111,Тех_Движение!$D$2:$D$5111,$C1151,Тех_Движение!$B$2:$B$5111,"&lt;="&amp;N$3)-$F1151)))</f>
        <v/>
      </c>
      <c r="O1151" s="54">
        <f>IF(OR($B1151="",O$3&lt;$D1151+Настройки!$B$7),0,MAX(0,$E1151-MAX(0,SUMIFS(Тех_Движение!$G$2:$G$5111,Тех_Движение!$D$2:$D$5111,$C1151,Тех_Движение!$B$2:$B$5111,"&lt;="&amp;O$3)-$F1151)))</f>
        <v/>
      </c>
      <c r="P1151" s="54">
        <f>IF(OR($B1151="",P$3&lt;$D1151+Настройки!$B$7),0,MAX(0,$E1151-MAX(0,SUMIFS(Тех_Движение!$G$2:$G$5111,Тех_Движение!$D$2:$D$5111,$C1151,Тех_Движение!$B$2:$B$5111,"&lt;="&amp;P$3)-$F1151)))</f>
        <v/>
      </c>
      <c r="Q1151" s="54">
        <f>IF(OR($B1151="",Q$3&lt;$D1151+Настройки!$B$7),0,MAX(0,$E1151-MAX(0,SUMIFS(Тех_Движение!$G$2:$G$5111,Тех_Движение!$D$2:$D$5111,$C1151,Тех_Движение!$B$2:$B$5111,"&lt;="&amp;Q$3)-$F1151)))</f>
        <v/>
      </c>
      <c r="R1151" s="54">
        <f>IF($B1151="","",SUM($K1151:$Q1151))</f>
        <v/>
      </c>
      <c r="S1151" s="56">
        <f>IF($B1151="","",VLOOKUP($C1151,Настройки!$A$11:$L$17,9,FALSE))</f>
        <v/>
      </c>
      <c r="T1151" s="56">
        <f>IF($B1151="","",$R1151*$S1151)</f>
        <v/>
      </c>
    </row>
    <row r="1152">
      <c r="A1152" s="20">
        <f>Тех_Движение!$A$1149</f>
        <v/>
      </c>
      <c r="B1152" s="20">
        <f>IF(Тех_Движение!$F$1149&gt;0,Тех_Движение!$I$1149,"")</f>
        <v/>
      </c>
      <c r="C1152" s="20">
        <f>IF($B1152="","",Тех_Движение!$D$1149)</f>
        <v/>
      </c>
      <c r="D1152" s="42">
        <f>IF($B1152="","",Тех_Движение!$B$1149)</f>
        <v/>
      </c>
      <c r="E1152" s="54">
        <f>IF($B1152="","",Тех_Движение!$F$1149)</f>
        <v/>
      </c>
      <c r="F1152" s="54">
        <f>IF($B1152="","",SUMIFS($E$5:$E1151,$C$5:$C1151,$C1152))</f>
        <v/>
      </c>
      <c r="G1152" s="54">
        <f>IF($B1152="","",MAX(0,$E1152-MAX(0,SUMIFS(Тех_Движение!$G$2:$G$5111,Тех_Движение!$D$2:$D$5111,$C1152,Тех_Движение!$B$2:$B$5111,"&lt;="&amp;Настройки!$B$5-1)-$F1152)))</f>
        <v/>
      </c>
      <c r="H1152" s="54">
        <f>IF($B1152="","",IF(AND($D1152&gt;=Настройки!$B$5,$D1152&lt;=Настройки!$B$6),$E1152,0))</f>
        <v/>
      </c>
      <c r="I1152" s="54">
        <f>IF($B1152="","",$G1152+$H1152-$J1152)</f>
        <v/>
      </c>
      <c r="J1152" s="54">
        <f>IF($B1152="","",MAX(0,$E1152-MAX(0,SUMIFS(Тех_Движение!$G$2:$G$5111,Тех_Движение!$D$2:$D$5111,$C1152,Тех_Движение!$B$2:$B$5111,"&lt;="&amp;Настройки!$B$6)-$F1152)))</f>
        <v/>
      </c>
      <c r="K1152" s="54">
        <f>IF(OR($B1152="",K$3&lt;$D1152+Настройки!$B$7),0,MAX(0,$E1152-MAX(0,SUMIFS(Тех_Движение!$G$2:$G$5111,Тех_Движение!$D$2:$D$5111,$C1152,Тех_Движение!$B$2:$B$5111,"&lt;="&amp;K$3)-$F1152)))</f>
        <v/>
      </c>
      <c r="L1152" s="54">
        <f>IF(OR($B1152="",L$3&lt;$D1152+Настройки!$B$7),0,MAX(0,$E1152-MAX(0,SUMIFS(Тех_Движение!$G$2:$G$5111,Тех_Движение!$D$2:$D$5111,$C1152,Тех_Движение!$B$2:$B$5111,"&lt;="&amp;L$3)-$F1152)))</f>
        <v/>
      </c>
      <c r="M1152" s="54">
        <f>IF(OR($B1152="",M$3&lt;$D1152+Настройки!$B$7),0,MAX(0,$E1152-MAX(0,SUMIFS(Тех_Движение!$G$2:$G$5111,Тех_Движение!$D$2:$D$5111,$C1152,Тех_Движение!$B$2:$B$5111,"&lt;="&amp;M$3)-$F1152)))</f>
        <v/>
      </c>
      <c r="N1152" s="54">
        <f>IF(OR($B1152="",N$3&lt;$D1152+Настройки!$B$7),0,MAX(0,$E1152-MAX(0,SUMIFS(Тех_Движение!$G$2:$G$5111,Тех_Движение!$D$2:$D$5111,$C1152,Тех_Движение!$B$2:$B$5111,"&lt;="&amp;N$3)-$F1152)))</f>
        <v/>
      </c>
      <c r="O1152" s="54">
        <f>IF(OR($B1152="",O$3&lt;$D1152+Настройки!$B$7),0,MAX(0,$E1152-MAX(0,SUMIFS(Тех_Движение!$G$2:$G$5111,Тех_Движение!$D$2:$D$5111,$C1152,Тех_Движение!$B$2:$B$5111,"&lt;="&amp;O$3)-$F1152)))</f>
        <v/>
      </c>
      <c r="P1152" s="54">
        <f>IF(OR($B1152="",P$3&lt;$D1152+Настройки!$B$7),0,MAX(0,$E1152-MAX(0,SUMIFS(Тех_Движение!$G$2:$G$5111,Тех_Движение!$D$2:$D$5111,$C1152,Тех_Движение!$B$2:$B$5111,"&lt;="&amp;P$3)-$F1152)))</f>
        <v/>
      </c>
      <c r="Q1152" s="54">
        <f>IF(OR($B1152="",Q$3&lt;$D1152+Настройки!$B$7),0,MAX(0,$E1152-MAX(0,SUMIFS(Тех_Движение!$G$2:$G$5111,Тех_Движение!$D$2:$D$5111,$C1152,Тех_Движение!$B$2:$B$5111,"&lt;="&amp;Q$3)-$F1152)))</f>
        <v/>
      </c>
      <c r="R1152" s="54">
        <f>IF($B1152="","",SUM($K1152:$Q1152))</f>
        <v/>
      </c>
      <c r="S1152" s="56">
        <f>IF($B1152="","",VLOOKUP($C1152,Настройки!$A$11:$L$17,9,FALSE))</f>
        <v/>
      </c>
      <c r="T1152" s="56">
        <f>IF($B1152="","",$R1152*$S1152)</f>
        <v/>
      </c>
    </row>
    <row r="1153">
      <c r="A1153" s="20">
        <f>Тех_Движение!$A$1150</f>
        <v/>
      </c>
      <c r="B1153" s="20">
        <f>IF(Тех_Движение!$F$1150&gt;0,Тех_Движение!$I$1150,"")</f>
        <v/>
      </c>
      <c r="C1153" s="20">
        <f>IF($B1153="","",Тех_Движение!$D$1150)</f>
        <v/>
      </c>
      <c r="D1153" s="42">
        <f>IF($B1153="","",Тех_Движение!$B$1150)</f>
        <v/>
      </c>
      <c r="E1153" s="54">
        <f>IF($B1153="","",Тех_Движение!$F$1150)</f>
        <v/>
      </c>
      <c r="F1153" s="54">
        <f>IF($B1153="","",SUMIFS($E$5:$E1152,$C$5:$C1152,$C1153))</f>
        <v/>
      </c>
      <c r="G1153" s="54">
        <f>IF($B1153="","",MAX(0,$E1153-MAX(0,SUMIFS(Тех_Движение!$G$2:$G$5111,Тех_Движение!$D$2:$D$5111,$C1153,Тех_Движение!$B$2:$B$5111,"&lt;="&amp;Настройки!$B$5-1)-$F1153)))</f>
        <v/>
      </c>
      <c r="H1153" s="54">
        <f>IF($B1153="","",IF(AND($D1153&gt;=Настройки!$B$5,$D1153&lt;=Настройки!$B$6),$E1153,0))</f>
        <v/>
      </c>
      <c r="I1153" s="54">
        <f>IF($B1153="","",$G1153+$H1153-$J1153)</f>
        <v/>
      </c>
      <c r="J1153" s="54">
        <f>IF($B1153="","",MAX(0,$E1153-MAX(0,SUMIFS(Тех_Движение!$G$2:$G$5111,Тех_Движение!$D$2:$D$5111,$C1153,Тех_Движение!$B$2:$B$5111,"&lt;="&amp;Настройки!$B$6)-$F1153)))</f>
        <v/>
      </c>
      <c r="K1153" s="54">
        <f>IF(OR($B1153="",K$3&lt;$D1153+Настройки!$B$7),0,MAX(0,$E1153-MAX(0,SUMIFS(Тех_Движение!$G$2:$G$5111,Тех_Движение!$D$2:$D$5111,$C1153,Тех_Движение!$B$2:$B$5111,"&lt;="&amp;K$3)-$F1153)))</f>
        <v/>
      </c>
      <c r="L1153" s="54">
        <f>IF(OR($B1153="",L$3&lt;$D1153+Настройки!$B$7),0,MAX(0,$E1153-MAX(0,SUMIFS(Тех_Движение!$G$2:$G$5111,Тех_Движение!$D$2:$D$5111,$C1153,Тех_Движение!$B$2:$B$5111,"&lt;="&amp;L$3)-$F1153)))</f>
        <v/>
      </c>
      <c r="M1153" s="54">
        <f>IF(OR($B1153="",M$3&lt;$D1153+Настройки!$B$7),0,MAX(0,$E1153-MAX(0,SUMIFS(Тех_Движение!$G$2:$G$5111,Тех_Движение!$D$2:$D$5111,$C1153,Тех_Движение!$B$2:$B$5111,"&lt;="&amp;M$3)-$F1153)))</f>
        <v/>
      </c>
      <c r="N1153" s="54">
        <f>IF(OR($B1153="",N$3&lt;$D1153+Настройки!$B$7),0,MAX(0,$E1153-MAX(0,SUMIFS(Тех_Движение!$G$2:$G$5111,Тех_Движение!$D$2:$D$5111,$C1153,Тех_Движение!$B$2:$B$5111,"&lt;="&amp;N$3)-$F1153)))</f>
        <v/>
      </c>
      <c r="O1153" s="54">
        <f>IF(OR($B1153="",O$3&lt;$D1153+Настройки!$B$7),0,MAX(0,$E1153-MAX(0,SUMIFS(Тех_Движение!$G$2:$G$5111,Тех_Движение!$D$2:$D$5111,$C1153,Тех_Движение!$B$2:$B$5111,"&lt;="&amp;O$3)-$F1153)))</f>
        <v/>
      </c>
      <c r="P1153" s="54">
        <f>IF(OR($B1153="",P$3&lt;$D1153+Настройки!$B$7),0,MAX(0,$E1153-MAX(0,SUMIFS(Тех_Движение!$G$2:$G$5111,Тех_Движение!$D$2:$D$5111,$C1153,Тех_Движение!$B$2:$B$5111,"&lt;="&amp;P$3)-$F1153)))</f>
        <v/>
      </c>
      <c r="Q1153" s="54">
        <f>IF(OR($B1153="",Q$3&lt;$D1153+Настройки!$B$7),0,MAX(0,$E1153-MAX(0,SUMIFS(Тех_Движение!$G$2:$G$5111,Тех_Движение!$D$2:$D$5111,$C1153,Тех_Движение!$B$2:$B$5111,"&lt;="&amp;Q$3)-$F1153)))</f>
        <v/>
      </c>
      <c r="R1153" s="54">
        <f>IF($B1153="","",SUM($K1153:$Q1153))</f>
        <v/>
      </c>
      <c r="S1153" s="56">
        <f>IF($B1153="","",VLOOKUP($C1153,Настройки!$A$11:$L$17,9,FALSE))</f>
        <v/>
      </c>
      <c r="T1153" s="56">
        <f>IF($B1153="","",$R1153*$S1153)</f>
        <v/>
      </c>
    </row>
    <row r="1154">
      <c r="A1154" s="20">
        <f>Тех_Движение!$A$1151</f>
        <v/>
      </c>
      <c r="B1154" s="20">
        <f>IF(Тех_Движение!$F$1151&gt;0,Тех_Движение!$I$1151,"")</f>
        <v/>
      </c>
      <c r="C1154" s="20">
        <f>IF($B1154="","",Тех_Движение!$D$1151)</f>
        <v/>
      </c>
      <c r="D1154" s="42">
        <f>IF($B1154="","",Тех_Движение!$B$1151)</f>
        <v/>
      </c>
      <c r="E1154" s="54">
        <f>IF($B1154="","",Тех_Движение!$F$1151)</f>
        <v/>
      </c>
      <c r="F1154" s="54">
        <f>IF($B1154="","",SUMIFS($E$5:$E1153,$C$5:$C1153,$C1154))</f>
        <v/>
      </c>
      <c r="G1154" s="54">
        <f>IF($B1154="","",MAX(0,$E1154-MAX(0,SUMIFS(Тех_Движение!$G$2:$G$5111,Тех_Движение!$D$2:$D$5111,$C1154,Тех_Движение!$B$2:$B$5111,"&lt;="&amp;Настройки!$B$5-1)-$F1154)))</f>
        <v/>
      </c>
      <c r="H1154" s="54">
        <f>IF($B1154="","",IF(AND($D1154&gt;=Настройки!$B$5,$D1154&lt;=Настройки!$B$6),$E1154,0))</f>
        <v/>
      </c>
      <c r="I1154" s="54">
        <f>IF($B1154="","",$G1154+$H1154-$J1154)</f>
        <v/>
      </c>
      <c r="J1154" s="54">
        <f>IF($B1154="","",MAX(0,$E1154-MAX(0,SUMIFS(Тех_Движение!$G$2:$G$5111,Тех_Движение!$D$2:$D$5111,$C1154,Тех_Движение!$B$2:$B$5111,"&lt;="&amp;Настройки!$B$6)-$F1154)))</f>
        <v/>
      </c>
      <c r="K1154" s="54">
        <f>IF(OR($B1154="",K$3&lt;$D1154+Настройки!$B$7),0,MAX(0,$E1154-MAX(0,SUMIFS(Тех_Движение!$G$2:$G$5111,Тех_Движение!$D$2:$D$5111,$C1154,Тех_Движение!$B$2:$B$5111,"&lt;="&amp;K$3)-$F1154)))</f>
        <v/>
      </c>
      <c r="L1154" s="54">
        <f>IF(OR($B1154="",L$3&lt;$D1154+Настройки!$B$7),0,MAX(0,$E1154-MAX(0,SUMIFS(Тех_Движение!$G$2:$G$5111,Тех_Движение!$D$2:$D$5111,$C1154,Тех_Движение!$B$2:$B$5111,"&lt;="&amp;L$3)-$F1154)))</f>
        <v/>
      </c>
      <c r="M1154" s="54">
        <f>IF(OR($B1154="",M$3&lt;$D1154+Настройки!$B$7),0,MAX(0,$E1154-MAX(0,SUMIFS(Тех_Движение!$G$2:$G$5111,Тех_Движение!$D$2:$D$5111,$C1154,Тех_Движение!$B$2:$B$5111,"&lt;="&amp;M$3)-$F1154)))</f>
        <v/>
      </c>
      <c r="N1154" s="54">
        <f>IF(OR($B1154="",N$3&lt;$D1154+Настройки!$B$7),0,MAX(0,$E1154-MAX(0,SUMIFS(Тех_Движение!$G$2:$G$5111,Тех_Движение!$D$2:$D$5111,$C1154,Тех_Движение!$B$2:$B$5111,"&lt;="&amp;N$3)-$F1154)))</f>
        <v/>
      </c>
      <c r="O1154" s="54">
        <f>IF(OR($B1154="",O$3&lt;$D1154+Настройки!$B$7),0,MAX(0,$E1154-MAX(0,SUMIFS(Тех_Движение!$G$2:$G$5111,Тех_Движение!$D$2:$D$5111,$C1154,Тех_Движение!$B$2:$B$5111,"&lt;="&amp;O$3)-$F1154)))</f>
        <v/>
      </c>
      <c r="P1154" s="54">
        <f>IF(OR($B1154="",P$3&lt;$D1154+Настройки!$B$7),0,MAX(0,$E1154-MAX(0,SUMIFS(Тех_Движение!$G$2:$G$5111,Тех_Движение!$D$2:$D$5111,$C1154,Тех_Движение!$B$2:$B$5111,"&lt;="&amp;P$3)-$F1154)))</f>
        <v/>
      </c>
      <c r="Q1154" s="54">
        <f>IF(OR($B1154="",Q$3&lt;$D1154+Настройки!$B$7),0,MAX(0,$E1154-MAX(0,SUMIFS(Тех_Движение!$G$2:$G$5111,Тех_Движение!$D$2:$D$5111,$C1154,Тех_Движение!$B$2:$B$5111,"&lt;="&amp;Q$3)-$F1154)))</f>
        <v/>
      </c>
      <c r="R1154" s="54">
        <f>IF($B1154="","",SUM($K1154:$Q1154))</f>
        <v/>
      </c>
      <c r="S1154" s="56">
        <f>IF($B1154="","",VLOOKUP($C1154,Настройки!$A$11:$L$17,9,FALSE))</f>
        <v/>
      </c>
      <c r="T1154" s="56">
        <f>IF($B1154="","",$R1154*$S1154)</f>
        <v/>
      </c>
    </row>
    <row r="1155">
      <c r="A1155" s="20">
        <f>Тех_Движение!$A$1152</f>
        <v/>
      </c>
      <c r="B1155" s="20">
        <f>IF(Тех_Движение!$F$1152&gt;0,Тех_Движение!$I$1152,"")</f>
        <v/>
      </c>
      <c r="C1155" s="20">
        <f>IF($B1155="","",Тех_Движение!$D$1152)</f>
        <v/>
      </c>
      <c r="D1155" s="42">
        <f>IF($B1155="","",Тех_Движение!$B$1152)</f>
        <v/>
      </c>
      <c r="E1155" s="54">
        <f>IF($B1155="","",Тех_Движение!$F$1152)</f>
        <v/>
      </c>
      <c r="F1155" s="54">
        <f>IF($B1155="","",SUMIFS($E$5:$E1154,$C$5:$C1154,$C1155))</f>
        <v/>
      </c>
      <c r="G1155" s="54">
        <f>IF($B1155="","",MAX(0,$E1155-MAX(0,SUMIFS(Тех_Движение!$G$2:$G$5111,Тех_Движение!$D$2:$D$5111,$C1155,Тех_Движение!$B$2:$B$5111,"&lt;="&amp;Настройки!$B$5-1)-$F1155)))</f>
        <v/>
      </c>
      <c r="H1155" s="54">
        <f>IF($B1155="","",IF(AND($D1155&gt;=Настройки!$B$5,$D1155&lt;=Настройки!$B$6),$E1155,0))</f>
        <v/>
      </c>
      <c r="I1155" s="54">
        <f>IF($B1155="","",$G1155+$H1155-$J1155)</f>
        <v/>
      </c>
      <c r="J1155" s="54">
        <f>IF($B1155="","",MAX(0,$E1155-MAX(0,SUMIFS(Тех_Движение!$G$2:$G$5111,Тех_Движение!$D$2:$D$5111,$C1155,Тех_Движение!$B$2:$B$5111,"&lt;="&amp;Настройки!$B$6)-$F1155)))</f>
        <v/>
      </c>
      <c r="K1155" s="54">
        <f>IF(OR($B1155="",K$3&lt;$D1155+Настройки!$B$7),0,MAX(0,$E1155-MAX(0,SUMIFS(Тех_Движение!$G$2:$G$5111,Тех_Движение!$D$2:$D$5111,$C1155,Тех_Движение!$B$2:$B$5111,"&lt;="&amp;K$3)-$F1155)))</f>
        <v/>
      </c>
      <c r="L1155" s="54">
        <f>IF(OR($B1155="",L$3&lt;$D1155+Настройки!$B$7),0,MAX(0,$E1155-MAX(0,SUMIFS(Тех_Движение!$G$2:$G$5111,Тех_Движение!$D$2:$D$5111,$C1155,Тех_Движение!$B$2:$B$5111,"&lt;="&amp;L$3)-$F1155)))</f>
        <v/>
      </c>
      <c r="M1155" s="54">
        <f>IF(OR($B1155="",M$3&lt;$D1155+Настройки!$B$7),0,MAX(0,$E1155-MAX(0,SUMIFS(Тех_Движение!$G$2:$G$5111,Тех_Движение!$D$2:$D$5111,$C1155,Тех_Движение!$B$2:$B$5111,"&lt;="&amp;M$3)-$F1155)))</f>
        <v/>
      </c>
      <c r="N1155" s="54">
        <f>IF(OR($B1155="",N$3&lt;$D1155+Настройки!$B$7),0,MAX(0,$E1155-MAX(0,SUMIFS(Тех_Движение!$G$2:$G$5111,Тех_Движение!$D$2:$D$5111,$C1155,Тех_Движение!$B$2:$B$5111,"&lt;="&amp;N$3)-$F1155)))</f>
        <v/>
      </c>
      <c r="O1155" s="54">
        <f>IF(OR($B1155="",O$3&lt;$D1155+Настройки!$B$7),0,MAX(0,$E1155-MAX(0,SUMIFS(Тех_Движение!$G$2:$G$5111,Тех_Движение!$D$2:$D$5111,$C1155,Тех_Движение!$B$2:$B$5111,"&lt;="&amp;O$3)-$F1155)))</f>
        <v/>
      </c>
      <c r="P1155" s="54">
        <f>IF(OR($B1155="",P$3&lt;$D1155+Настройки!$B$7),0,MAX(0,$E1155-MAX(0,SUMIFS(Тех_Движение!$G$2:$G$5111,Тех_Движение!$D$2:$D$5111,$C1155,Тех_Движение!$B$2:$B$5111,"&lt;="&amp;P$3)-$F1155)))</f>
        <v/>
      </c>
      <c r="Q1155" s="54">
        <f>IF(OR($B1155="",Q$3&lt;$D1155+Настройки!$B$7),0,MAX(0,$E1155-MAX(0,SUMIFS(Тех_Движение!$G$2:$G$5111,Тех_Движение!$D$2:$D$5111,$C1155,Тех_Движение!$B$2:$B$5111,"&lt;="&amp;Q$3)-$F1155)))</f>
        <v/>
      </c>
      <c r="R1155" s="54">
        <f>IF($B1155="","",SUM($K1155:$Q1155))</f>
        <v/>
      </c>
      <c r="S1155" s="56">
        <f>IF($B1155="","",VLOOKUP($C1155,Настройки!$A$11:$L$17,9,FALSE))</f>
        <v/>
      </c>
      <c r="T1155" s="56">
        <f>IF($B1155="","",$R1155*$S1155)</f>
        <v/>
      </c>
    </row>
    <row r="1156">
      <c r="A1156" s="20">
        <f>Тех_Движение!$A$1153</f>
        <v/>
      </c>
      <c r="B1156" s="20">
        <f>IF(Тех_Движение!$F$1153&gt;0,Тех_Движение!$I$1153,"")</f>
        <v/>
      </c>
      <c r="C1156" s="20">
        <f>IF($B1156="","",Тех_Движение!$D$1153)</f>
        <v/>
      </c>
      <c r="D1156" s="42">
        <f>IF($B1156="","",Тех_Движение!$B$1153)</f>
        <v/>
      </c>
      <c r="E1156" s="54">
        <f>IF($B1156="","",Тех_Движение!$F$1153)</f>
        <v/>
      </c>
      <c r="F1156" s="54">
        <f>IF($B1156="","",SUMIFS($E$5:$E1155,$C$5:$C1155,$C1156))</f>
        <v/>
      </c>
      <c r="G1156" s="54">
        <f>IF($B1156="","",MAX(0,$E1156-MAX(0,SUMIFS(Тех_Движение!$G$2:$G$5111,Тех_Движение!$D$2:$D$5111,$C1156,Тех_Движение!$B$2:$B$5111,"&lt;="&amp;Настройки!$B$5-1)-$F1156)))</f>
        <v/>
      </c>
      <c r="H1156" s="54">
        <f>IF($B1156="","",IF(AND($D1156&gt;=Настройки!$B$5,$D1156&lt;=Настройки!$B$6),$E1156,0))</f>
        <v/>
      </c>
      <c r="I1156" s="54">
        <f>IF($B1156="","",$G1156+$H1156-$J1156)</f>
        <v/>
      </c>
      <c r="J1156" s="54">
        <f>IF($B1156="","",MAX(0,$E1156-MAX(0,SUMIFS(Тех_Движение!$G$2:$G$5111,Тех_Движение!$D$2:$D$5111,$C1156,Тех_Движение!$B$2:$B$5111,"&lt;="&amp;Настройки!$B$6)-$F1156)))</f>
        <v/>
      </c>
      <c r="K1156" s="54">
        <f>IF(OR($B1156="",K$3&lt;$D1156+Настройки!$B$7),0,MAX(0,$E1156-MAX(0,SUMIFS(Тех_Движение!$G$2:$G$5111,Тех_Движение!$D$2:$D$5111,$C1156,Тех_Движение!$B$2:$B$5111,"&lt;="&amp;K$3)-$F1156)))</f>
        <v/>
      </c>
      <c r="L1156" s="54">
        <f>IF(OR($B1156="",L$3&lt;$D1156+Настройки!$B$7),0,MAX(0,$E1156-MAX(0,SUMIFS(Тех_Движение!$G$2:$G$5111,Тех_Движение!$D$2:$D$5111,$C1156,Тех_Движение!$B$2:$B$5111,"&lt;="&amp;L$3)-$F1156)))</f>
        <v/>
      </c>
      <c r="M1156" s="54">
        <f>IF(OR($B1156="",M$3&lt;$D1156+Настройки!$B$7),0,MAX(0,$E1156-MAX(0,SUMIFS(Тех_Движение!$G$2:$G$5111,Тех_Движение!$D$2:$D$5111,$C1156,Тех_Движение!$B$2:$B$5111,"&lt;="&amp;M$3)-$F1156)))</f>
        <v/>
      </c>
      <c r="N1156" s="54">
        <f>IF(OR($B1156="",N$3&lt;$D1156+Настройки!$B$7),0,MAX(0,$E1156-MAX(0,SUMIFS(Тех_Движение!$G$2:$G$5111,Тех_Движение!$D$2:$D$5111,$C1156,Тех_Движение!$B$2:$B$5111,"&lt;="&amp;N$3)-$F1156)))</f>
        <v/>
      </c>
      <c r="O1156" s="54">
        <f>IF(OR($B1156="",O$3&lt;$D1156+Настройки!$B$7),0,MAX(0,$E1156-MAX(0,SUMIFS(Тех_Движение!$G$2:$G$5111,Тех_Движение!$D$2:$D$5111,$C1156,Тех_Движение!$B$2:$B$5111,"&lt;="&amp;O$3)-$F1156)))</f>
        <v/>
      </c>
      <c r="P1156" s="54">
        <f>IF(OR($B1156="",P$3&lt;$D1156+Настройки!$B$7),0,MAX(0,$E1156-MAX(0,SUMIFS(Тех_Движение!$G$2:$G$5111,Тех_Движение!$D$2:$D$5111,$C1156,Тех_Движение!$B$2:$B$5111,"&lt;="&amp;P$3)-$F1156)))</f>
        <v/>
      </c>
      <c r="Q1156" s="54">
        <f>IF(OR($B1156="",Q$3&lt;$D1156+Настройки!$B$7),0,MAX(0,$E1156-MAX(0,SUMIFS(Тех_Движение!$G$2:$G$5111,Тех_Движение!$D$2:$D$5111,$C1156,Тех_Движение!$B$2:$B$5111,"&lt;="&amp;Q$3)-$F1156)))</f>
        <v/>
      </c>
      <c r="R1156" s="54">
        <f>IF($B1156="","",SUM($K1156:$Q1156))</f>
        <v/>
      </c>
      <c r="S1156" s="56">
        <f>IF($B1156="","",VLOOKUP($C1156,Настройки!$A$11:$L$17,9,FALSE))</f>
        <v/>
      </c>
      <c r="T1156" s="56">
        <f>IF($B1156="","",$R1156*$S1156)</f>
        <v/>
      </c>
    </row>
    <row r="1157">
      <c r="A1157" s="20">
        <f>Тех_Движение!$A$1154</f>
        <v/>
      </c>
      <c r="B1157" s="20">
        <f>IF(Тех_Движение!$F$1154&gt;0,Тех_Движение!$I$1154,"")</f>
        <v/>
      </c>
      <c r="C1157" s="20">
        <f>IF($B1157="","",Тех_Движение!$D$1154)</f>
        <v/>
      </c>
      <c r="D1157" s="42">
        <f>IF($B1157="","",Тех_Движение!$B$1154)</f>
        <v/>
      </c>
      <c r="E1157" s="54">
        <f>IF($B1157="","",Тех_Движение!$F$1154)</f>
        <v/>
      </c>
      <c r="F1157" s="54">
        <f>IF($B1157="","",SUMIFS($E$5:$E1156,$C$5:$C1156,$C1157))</f>
        <v/>
      </c>
      <c r="G1157" s="54">
        <f>IF($B1157="","",MAX(0,$E1157-MAX(0,SUMIFS(Тех_Движение!$G$2:$G$5111,Тех_Движение!$D$2:$D$5111,$C1157,Тех_Движение!$B$2:$B$5111,"&lt;="&amp;Настройки!$B$5-1)-$F1157)))</f>
        <v/>
      </c>
      <c r="H1157" s="54">
        <f>IF($B1157="","",IF(AND($D1157&gt;=Настройки!$B$5,$D1157&lt;=Настройки!$B$6),$E1157,0))</f>
        <v/>
      </c>
      <c r="I1157" s="54">
        <f>IF($B1157="","",$G1157+$H1157-$J1157)</f>
        <v/>
      </c>
      <c r="J1157" s="54">
        <f>IF($B1157="","",MAX(0,$E1157-MAX(0,SUMIFS(Тех_Движение!$G$2:$G$5111,Тех_Движение!$D$2:$D$5111,$C1157,Тех_Движение!$B$2:$B$5111,"&lt;="&amp;Настройки!$B$6)-$F1157)))</f>
        <v/>
      </c>
      <c r="K1157" s="54">
        <f>IF(OR($B1157="",K$3&lt;$D1157+Настройки!$B$7),0,MAX(0,$E1157-MAX(0,SUMIFS(Тех_Движение!$G$2:$G$5111,Тех_Движение!$D$2:$D$5111,$C1157,Тех_Движение!$B$2:$B$5111,"&lt;="&amp;K$3)-$F1157)))</f>
        <v/>
      </c>
      <c r="L1157" s="54">
        <f>IF(OR($B1157="",L$3&lt;$D1157+Настройки!$B$7),0,MAX(0,$E1157-MAX(0,SUMIFS(Тех_Движение!$G$2:$G$5111,Тех_Движение!$D$2:$D$5111,$C1157,Тех_Движение!$B$2:$B$5111,"&lt;="&amp;L$3)-$F1157)))</f>
        <v/>
      </c>
      <c r="M1157" s="54">
        <f>IF(OR($B1157="",M$3&lt;$D1157+Настройки!$B$7),0,MAX(0,$E1157-MAX(0,SUMIFS(Тех_Движение!$G$2:$G$5111,Тех_Движение!$D$2:$D$5111,$C1157,Тех_Движение!$B$2:$B$5111,"&lt;="&amp;M$3)-$F1157)))</f>
        <v/>
      </c>
      <c r="N1157" s="54">
        <f>IF(OR($B1157="",N$3&lt;$D1157+Настройки!$B$7),0,MAX(0,$E1157-MAX(0,SUMIFS(Тех_Движение!$G$2:$G$5111,Тех_Движение!$D$2:$D$5111,$C1157,Тех_Движение!$B$2:$B$5111,"&lt;="&amp;N$3)-$F1157)))</f>
        <v/>
      </c>
      <c r="O1157" s="54">
        <f>IF(OR($B1157="",O$3&lt;$D1157+Настройки!$B$7),0,MAX(0,$E1157-MAX(0,SUMIFS(Тех_Движение!$G$2:$G$5111,Тех_Движение!$D$2:$D$5111,$C1157,Тех_Движение!$B$2:$B$5111,"&lt;="&amp;O$3)-$F1157)))</f>
        <v/>
      </c>
      <c r="P1157" s="54">
        <f>IF(OR($B1157="",P$3&lt;$D1157+Настройки!$B$7),0,MAX(0,$E1157-MAX(0,SUMIFS(Тех_Движение!$G$2:$G$5111,Тех_Движение!$D$2:$D$5111,$C1157,Тех_Движение!$B$2:$B$5111,"&lt;="&amp;P$3)-$F1157)))</f>
        <v/>
      </c>
      <c r="Q1157" s="54">
        <f>IF(OR($B1157="",Q$3&lt;$D1157+Настройки!$B$7),0,MAX(0,$E1157-MAX(0,SUMIFS(Тех_Движение!$G$2:$G$5111,Тех_Движение!$D$2:$D$5111,$C1157,Тех_Движение!$B$2:$B$5111,"&lt;="&amp;Q$3)-$F1157)))</f>
        <v/>
      </c>
      <c r="R1157" s="54">
        <f>IF($B1157="","",SUM($K1157:$Q1157))</f>
        <v/>
      </c>
      <c r="S1157" s="56">
        <f>IF($B1157="","",VLOOKUP($C1157,Настройки!$A$11:$L$17,9,FALSE))</f>
        <v/>
      </c>
      <c r="T1157" s="56">
        <f>IF($B1157="","",$R1157*$S1157)</f>
        <v/>
      </c>
    </row>
    <row r="1158">
      <c r="A1158" s="20">
        <f>Тех_Движение!$A$1155</f>
        <v/>
      </c>
      <c r="B1158" s="20">
        <f>IF(Тех_Движение!$F$1155&gt;0,Тех_Движение!$I$1155,"")</f>
        <v/>
      </c>
      <c r="C1158" s="20">
        <f>IF($B1158="","",Тех_Движение!$D$1155)</f>
        <v/>
      </c>
      <c r="D1158" s="42">
        <f>IF($B1158="","",Тех_Движение!$B$1155)</f>
        <v/>
      </c>
      <c r="E1158" s="54">
        <f>IF($B1158="","",Тех_Движение!$F$1155)</f>
        <v/>
      </c>
      <c r="F1158" s="54">
        <f>IF($B1158="","",SUMIFS($E$5:$E1157,$C$5:$C1157,$C1158))</f>
        <v/>
      </c>
      <c r="G1158" s="54">
        <f>IF($B1158="","",MAX(0,$E1158-MAX(0,SUMIFS(Тех_Движение!$G$2:$G$5111,Тех_Движение!$D$2:$D$5111,$C1158,Тех_Движение!$B$2:$B$5111,"&lt;="&amp;Настройки!$B$5-1)-$F1158)))</f>
        <v/>
      </c>
      <c r="H1158" s="54">
        <f>IF($B1158="","",IF(AND($D1158&gt;=Настройки!$B$5,$D1158&lt;=Настройки!$B$6),$E1158,0))</f>
        <v/>
      </c>
      <c r="I1158" s="54">
        <f>IF($B1158="","",$G1158+$H1158-$J1158)</f>
        <v/>
      </c>
      <c r="J1158" s="54">
        <f>IF($B1158="","",MAX(0,$E1158-MAX(0,SUMIFS(Тех_Движение!$G$2:$G$5111,Тех_Движение!$D$2:$D$5111,$C1158,Тех_Движение!$B$2:$B$5111,"&lt;="&amp;Настройки!$B$6)-$F1158)))</f>
        <v/>
      </c>
      <c r="K1158" s="54">
        <f>IF(OR($B1158="",K$3&lt;$D1158+Настройки!$B$7),0,MAX(0,$E1158-MAX(0,SUMIFS(Тех_Движение!$G$2:$G$5111,Тех_Движение!$D$2:$D$5111,$C1158,Тех_Движение!$B$2:$B$5111,"&lt;="&amp;K$3)-$F1158)))</f>
        <v/>
      </c>
      <c r="L1158" s="54">
        <f>IF(OR($B1158="",L$3&lt;$D1158+Настройки!$B$7),0,MAX(0,$E1158-MAX(0,SUMIFS(Тех_Движение!$G$2:$G$5111,Тех_Движение!$D$2:$D$5111,$C1158,Тех_Движение!$B$2:$B$5111,"&lt;="&amp;L$3)-$F1158)))</f>
        <v/>
      </c>
      <c r="M1158" s="54">
        <f>IF(OR($B1158="",M$3&lt;$D1158+Настройки!$B$7),0,MAX(0,$E1158-MAX(0,SUMIFS(Тех_Движение!$G$2:$G$5111,Тех_Движение!$D$2:$D$5111,$C1158,Тех_Движение!$B$2:$B$5111,"&lt;="&amp;M$3)-$F1158)))</f>
        <v/>
      </c>
      <c r="N1158" s="54">
        <f>IF(OR($B1158="",N$3&lt;$D1158+Настройки!$B$7),0,MAX(0,$E1158-MAX(0,SUMIFS(Тех_Движение!$G$2:$G$5111,Тех_Движение!$D$2:$D$5111,$C1158,Тех_Движение!$B$2:$B$5111,"&lt;="&amp;N$3)-$F1158)))</f>
        <v/>
      </c>
      <c r="O1158" s="54">
        <f>IF(OR($B1158="",O$3&lt;$D1158+Настройки!$B$7),0,MAX(0,$E1158-MAX(0,SUMIFS(Тех_Движение!$G$2:$G$5111,Тех_Движение!$D$2:$D$5111,$C1158,Тех_Движение!$B$2:$B$5111,"&lt;="&amp;O$3)-$F1158)))</f>
        <v/>
      </c>
      <c r="P1158" s="54">
        <f>IF(OR($B1158="",P$3&lt;$D1158+Настройки!$B$7),0,MAX(0,$E1158-MAX(0,SUMIFS(Тех_Движение!$G$2:$G$5111,Тех_Движение!$D$2:$D$5111,$C1158,Тех_Движение!$B$2:$B$5111,"&lt;="&amp;P$3)-$F1158)))</f>
        <v/>
      </c>
      <c r="Q1158" s="54">
        <f>IF(OR($B1158="",Q$3&lt;$D1158+Настройки!$B$7),0,MAX(0,$E1158-MAX(0,SUMIFS(Тех_Движение!$G$2:$G$5111,Тех_Движение!$D$2:$D$5111,$C1158,Тех_Движение!$B$2:$B$5111,"&lt;="&amp;Q$3)-$F1158)))</f>
        <v/>
      </c>
      <c r="R1158" s="54">
        <f>IF($B1158="","",SUM($K1158:$Q1158))</f>
        <v/>
      </c>
      <c r="S1158" s="56">
        <f>IF($B1158="","",VLOOKUP($C1158,Настройки!$A$11:$L$17,9,FALSE))</f>
        <v/>
      </c>
      <c r="T1158" s="56">
        <f>IF($B1158="","",$R1158*$S1158)</f>
        <v/>
      </c>
    </row>
    <row r="1159">
      <c r="A1159" s="20">
        <f>Тех_Движение!$A$1156</f>
        <v/>
      </c>
      <c r="B1159" s="20">
        <f>IF(Тех_Движение!$F$1156&gt;0,Тех_Движение!$I$1156,"")</f>
        <v/>
      </c>
      <c r="C1159" s="20">
        <f>IF($B1159="","",Тех_Движение!$D$1156)</f>
        <v/>
      </c>
      <c r="D1159" s="42">
        <f>IF($B1159="","",Тех_Движение!$B$1156)</f>
        <v/>
      </c>
      <c r="E1159" s="54">
        <f>IF($B1159="","",Тех_Движение!$F$1156)</f>
        <v/>
      </c>
      <c r="F1159" s="54">
        <f>IF($B1159="","",SUMIFS($E$5:$E1158,$C$5:$C1158,$C1159))</f>
        <v/>
      </c>
      <c r="G1159" s="54">
        <f>IF($B1159="","",MAX(0,$E1159-MAX(0,SUMIFS(Тех_Движение!$G$2:$G$5111,Тех_Движение!$D$2:$D$5111,$C1159,Тех_Движение!$B$2:$B$5111,"&lt;="&amp;Настройки!$B$5-1)-$F1159)))</f>
        <v/>
      </c>
      <c r="H1159" s="54">
        <f>IF($B1159="","",IF(AND($D1159&gt;=Настройки!$B$5,$D1159&lt;=Настройки!$B$6),$E1159,0))</f>
        <v/>
      </c>
      <c r="I1159" s="54">
        <f>IF($B1159="","",$G1159+$H1159-$J1159)</f>
        <v/>
      </c>
      <c r="J1159" s="54">
        <f>IF($B1159="","",MAX(0,$E1159-MAX(0,SUMIFS(Тех_Движение!$G$2:$G$5111,Тех_Движение!$D$2:$D$5111,$C1159,Тех_Движение!$B$2:$B$5111,"&lt;="&amp;Настройки!$B$6)-$F1159)))</f>
        <v/>
      </c>
      <c r="K1159" s="54">
        <f>IF(OR($B1159="",K$3&lt;$D1159+Настройки!$B$7),0,MAX(0,$E1159-MAX(0,SUMIFS(Тех_Движение!$G$2:$G$5111,Тех_Движение!$D$2:$D$5111,$C1159,Тех_Движение!$B$2:$B$5111,"&lt;="&amp;K$3)-$F1159)))</f>
        <v/>
      </c>
      <c r="L1159" s="54">
        <f>IF(OR($B1159="",L$3&lt;$D1159+Настройки!$B$7),0,MAX(0,$E1159-MAX(0,SUMIFS(Тех_Движение!$G$2:$G$5111,Тех_Движение!$D$2:$D$5111,$C1159,Тех_Движение!$B$2:$B$5111,"&lt;="&amp;L$3)-$F1159)))</f>
        <v/>
      </c>
      <c r="M1159" s="54">
        <f>IF(OR($B1159="",M$3&lt;$D1159+Настройки!$B$7),0,MAX(0,$E1159-MAX(0,SUMIFS(Тех_Движение!$G$2:$G$5111,Тех_Движение!$D$2:$D$5111,$C1159,Тех_Движение!$B$2:$B$5111,"&lt;="&amp;M$3)-$F1159)))</f>
        <v/>
      </c>
      <c r="N1159" s="54">
        <f>IF(OR($B1159="",N$3&lt;$D1159+Настройки!$B$7),0,MAX(0,$E1159-MAX(0,SUMIFS(Тех_Движение!$G$2:$G$5111,Тех_Движение!$D$2:$D$5111,$C1159,Тех_Движение!$B$2:$B$5111,"&lt;="&amp;N$3)-$F1159)))</f>
        <v/>
      </c>
      <c r="O1159" s="54">
        <f>IF(OR($B1159="",O$3&lt;$D1159+Настройки!$B$7),0,MAX(0,$E1159-MAX(0,SUMIFS(Тех_Движение!$G$2:$G$5111,Тех_Движение!$D$2:$D$5111,$C1159,Тех_Движение!$B$2:$B$5111,"&lt;="&amp;O$3)-$F1159)))</f>
        <v/>
      </c>
      <c r="P1159" s="54">
        <f>IF(OR($B1159="",P$3&lt;$D1159+Настройки!$B$7),0,MAX(0,$E1159-MAX(0,SUMIFS(Тех_Движение!$G$2:$G$5111,Тех_Движение!$D$2:$D$5111,$C1159,Тех_Движение!$B$2:$B$5111,"&lt;="&amp;P$3)-$F1159)))</f>
        <v/>
      </c>
      <c r="Q1159" s="54">
        <f>IF(OR($B1159="",Q$3&lt;$D1159+Настройки!$B$7),0,MAX(0,$E1159-MAX(0,SUMIFS(Тех_Движение!$G$2:$G$5111,Тех_Движение!$D$2:$D$5111,$C1159,Тех_Движение!$B$2:$B$5111,"&lt;="&amp;Q$3)-$F1159)))</f>
        <v/>
      </c>
      <c r="R1159" s="54">
        <f>IF($B1159="","",SUM($K1159:$Q1159))</f>
        <v/>
      </c>
      <c r="S1159" s="56">
        <f>IF($B1159="","",VLOOKUP($C1159,Настройки!$A$11:$L$17,9,FALSE))</f>
        <v/>
      </c>
      <c r="T1159" s="56">
        <f>IF($B1159="","",$R1159*$S1159)</f>
        <v/>
      </c>
    </row>
    <row r="1160">
      <c r="A1160" s="20">
        <f>Тех_Движение!$A$1157</f>
        <v/>
      </c>
      <c r="B1160" s="20">
        <f>IF(Тех_Движение!$F$1157&gt;0,Тех_Движение!$I$1157,"")</f>
        <v/>
      </c>
      <c r="C1160" s="20">
        <f>IF($B1160="","",Тех_Движение!$D$1157)</f>
        <v/>
      </c>
      <c r="D1160" s="42">
        <f>IF($B1160="","",Тех_Движение!$B$1157)</f>
        <v/>
      </c>
      <c r="E1160" s="54">
        <f>IF($B1160="","",Тех_Движение!$F$1157)</f>
        <v/>
      </c>
      <c r="F1160" s="54">
        <f>IF($B1160="","",SUMIFS($E$5:$E1159,$C$5:$C1159,$C1160))</f>
        <v/>
      </c>
      <c r="G1160" s="54">
        <f>IF($B1160="","",MAX(0,$E1160-MAX(0,SUMIFS(Тех_Движение!$G$2:$G$5111,Тех_Движение!$D$2:$D$5111,$C1160,Тех_Движение!$B$2:$B$5111,"&lt;="&amp;Настройки!$B$5-1)-$F1160)))</f>
        <v/>
      </c>
      <c r="H1160" s="54">
        <f>IF($B1160="","",IF(AND($D1160&gt;=Настройки!$B$5,$D1160&lt;=Настройки!$B$6),$E1160,0))</f>
        <v/>
      </c>
      <c r="I1160" s="54">
        <f>IF($B1160="","",$G1160+$H1160-$J1160)</f>
        <v/>
      </c>
      <c r="J1160" s="54">
        <f>IF($B1160="","",MAX(0,$E1160-MAX(0,SUMIFS(Тех_Движение!$G$2:$G$5111,Тех_Движение!$D$2:$D$5111,$C1160,Тех_Движение!$B$2:$B$5111,"&lt;="&amp;Настройки!$B$6)-$F1160)))</f>
        <v/>
      </c>
      <c r="K1160" s="54">
        <f>IF(OR($B1160="",K$3&lt;$D1160+Настройки!$B$7),0,MAX(0,$E1160-MAX(0,SUMIFS(Тех_Движение!$G$2:$G$5111,Тех_Движение!$D$2:$D$5111,$C1160,Тех_Движение!$B$2:$B$5111,"&lt;="&amp;K$3)-$F1160)))</f>
        <v/>
      </c>
      <c r="L1160" s="54">
        <f>IF(OR($B1160="",L$3&lt;$D1160+Настройки!$B$7),0,MAX(0,$E1160-MAX(0,SUMIFS(Тех_Движение!$G$2:$G$5111,Тех_Движение!$D$2:$D$5111,$C1160,Тех_Движение!$B$2:$B$5111,"&lt;="&amp;L$3)-$F1160)))</f>
        <v/>
      </c>
      <c r="M1160" s="54">
        <f>IF(OR($B1160="",M$3&lt;$D1160+Настройки!$B$7),0,MAX(0,$E1160-MAX(0,SUMIFS(Тех_Движение!$G$2:$G$5111,Тех_Движение!$D$2:$D$5111,$C1160,Тех_Движение!$B$2:$B$5111,"&lt;="&amp;M$3)-$F1160)))</f>
        <v/>
      </c>
      <c r="N1160" s="54">
        <f>IF(OR($B1160="",N$3&lt;$D1160+Настройки!$B$7),0,MAX(0,$E1160-MAX(0,SUMIFS(Тех_Движение!$G$2:$G$5111,Тех_Движение!$D$2:$D$5111,$C1160,Тех_Движение!$B$2:$B$5111,"&lt;="&amp;N$3)-$F1160)))</f>
        <v/>
      </c>
      <c r="O1160" s="54">
        <f>IF(OR($B1160="",O$3&lt;$D1160+Настройки!$B$7),0,MAX(0,$E1160-MAX(0,SUMIFS(Тех_Движение!$G$2:$G$5111,Тех_Движение!$D$2:$D$5111,$C1160,Тех_Движение!$B$2:$B$5111,"&lt;="&amp;O$3)-$F1160)))</f>
        <v/>
      </c>
      <c r="P1160" s="54">
        <f>IF(OR($B1160="",P$3&lt;$D1160+Настройки!$B$7),0,MAX(0,$E1160-MAX(0,SUMIFS(Тех_Движение!$G$2:$G$5111,Тех_Движение!$D$2:$D$5111,$C1160,Тех_Движение!$B$2:$B$5111,"&lt;="&amp;P$3)-$F1160)))</f>
        <v/>
      </c>
      <c r="Q1160" s="54">
        <f>IF(OR($B1160="",Q$3&lt;$D1160+Настройки!$B$7),0,MAX(0,$E1160-MAX(0,SUMIFS(Тех_Движение!$G$2:$G$5111,Тех_Движение!$D$2:$D$5111,$C1160,Тех_Движение!$B$2:$B$5111,"&lt;="&amp;Q$3)-$F1160)))</f>
        <v/>
      </c>
      <c r="R1160" s="54">
        <f>IF($B1160="","",SUM($K1160:$Q1160))</f>
        <v/>
      </c>
      <c r="S1160" s="56">
        <f>IF($B1160="","",VLOOKUP($C1160,Настройки!$A$11:$L$17,9,FALSE))</f>
        <v/>
      </c>
      <c r="T1160" s="56">
        <f>IF($B1160="","",$R1160*$S1160)</f>
        <v/>
      </c>
    </row>
    <row r="1161">
      <c r="A1161" s="20">
        <f>Тех_Движение!$A$1158</f>
        <v/>
      </c>
      <c r="B1161" s="20">
        <f>IF(Тех_Движение!$F$1158&gt;0,Тех_Движение!$I$1158,"")</f>
        <v/>
      </c>
      <c r="C1161" s="20">
        <f>IF($B1161="","",Тех_Движение!$D$1158)</f>
        <v/>
      </c>
      <c r="D1161" s="42">
        <f>IF($B1161="","",Тех_Движение!$B$1158)</f>
        <v/>
      </c>
      <c r="E1161" s="54">
        <f>IF($B1161="","",Тех_Движение!$F$1158)</f>
        <v/>
      </c>
      <c r="F1161" s="54">
        <f>IF($B1161="","",SUMIFS($E$5:$E1160,$C$5:$C1160,$C1161))</f>
        <v/>
      </c>
      <c r="G1161" s="54">
        <f>IF($B1161="","",MAX(0,$E1161-MAX(0,SUMIFS(Тех_Движение!$G$2:$G$5111,Тех_Движение!$D$2:$D$5111,$C1161,Тех_Движение!$B$2:$B$5111,"&lt;="&amp;Настройки!$B$5-1)-$F1161)))</f>
        <v/>
      </c>
      <c r="H1161" s="54">
        <f>IF($B1161="","",IF(AND($D1161&gt;=Настройки!$B$5,$D1161&lt;=Настройки!$B$6),$E1161,0))</f>
        <v/>
      </c>
      <c r="I1161" s="54">
        <f>IF($B1161="","",$G1161+$H1161-$J1161)</f>
        <v/>
      </c>
      <c r="J1161" s="54">
        <f>IF($B1161="","",MAX(0,$E1161-MAX(0,SUMIFS(Тех_Движение!$G$2:$G$5111,Тех_Движение!$D$2:$D$5111,$C1161,Тех_Движение!$B$2:$B$5111,"&lt;="&amp;Настройки!$B$6)-$F1161)))</f>
        <v/>
      </c>
      <c r="K1161" s="54">
        <f>IF(OR($B1161="",K$3&lt;$D1161+Настройки!$B$7),0,MAX(0,$E1161-MAX(0,SUMIFS(Тех_Движение!$G$2:$G$5111,Тех_Движение!$D$2:$D$5111,$C1161,Тех_Движение!$B$2:$B$5111,"&lt;="&amp;K$3)-$F1161)))</f>
        <v/>
      </c>
      <c r="L1161" s="54">
        <f>IF(OR($B1161="",L$3&lt;$D1161+Настройки!$B$7),0,MAX(0,$E1161-MAX(0,SUMIFS(Тех_Движение!$G$2:$G$5111,Тех_Движение!$D$2:$D$5111,$C1161,Тех_Движение!$B$2:$B$5111,"&lt;="&amp;L$3)-$F1161)))</f>
        <v/>
      </c>
      <c r="M1161" s="54">
        <f>IF(OR($B1161="",M$3&lt;$D1161+Настройки!$B$7),0,MAX(0,$E1161-MAX(0,SUMIFS(Тех_Движение!$G$2:$G$5111,Тех_Движение!$D$2:$D$5111,$C1161,Тех_Движение!$B$2:$B$5111,"&lt;="&amp;M$3)-$F1161)))</f>
        <v/>
      </c>
      <c r="N1161" s="54">
        <f>IF(OR($B1161="",N$3&lt;$D1161+Настройки!$B$7),0,MAX(0,$E1161-MAX(0,SUMIFS(Тех_Движение!$G$2:$G$5111,Тех_Движение!$D$2:$D$5111,$C1161,Тех_Движение!$B$2:$B$5111,"&lt;="&amp;N$3)-$F1161)))</f>
        <v/>
      </c>
      <c r="O1161" s="54">
        <f>IF(OR($B1161="",O$3&lt;$D1161+Настройки!$B$7),0,MAX(0,$E1161-MAX(0,SUMIFS(Тех_Движение!$G$2:$G$5111,Тех_Движение!$D$2:$D$5111,$C1161,Тех_Движение!$B$2:$B$5111,"&lt;="&amp;O$3)-$F1161)))</f>
        <v/>
      </c>
      <c r="P1161" s="54">
        <f>IF(OR($B1161="",P$3&lt;$D1161+Настройки!$B$7),0,MAX(0,$E1161-MAX(0,SUMIFS(Тех_Движение!$G$2:$G$5111,Тех_Движение!$D$2:$D$5111,$C1161,Тех_Движение!$B$2:$B$5111,"&lt;="&amp;P$3)-$F1161)))</f>
        <v/>
      </c>
      <c r="Q1161" s="54">
        <f>IF(OR($B1161="",Q$3&lt;$D1161+Настройки!$B$7),0,MAX(0,$E1161-MAX(0,SUMIFS(Тех_Движение!$G$2:$G$5111,Тех_Движение!$D$2:$D$5111,$C1161,Тех_Движение!$B$2:$B$5111,"&lt;="&amp;Q$3)-$F1161)))</f>
        <v/>
      </c>
      <c r="R1161" s="54">
        <f>IF($B1161="","",SUM($K1161:$Q1161))</f>
        <v/>
      </c>
      <c r="S1161" s="56">
        <f>IF($B1161="","",VLOOKUP($C1161,Настройки!$A$11:$L$17,9,FALSE))</f>
        <v/>
      </c>
      <c r="T1161" s="56">
        <f>IF($B1161="","",$R1161*$S1161)</f>
        <v/>
      </c>
    </row>
    <row r="1162">
      <c r="A1162" s="20">
        <f>Тех_Движение!$A$1159</f>
        <v/>
      </c>
      <c r="B1162" s="20">
        <f>IF(Тех_Движение!$F$1159&gt;0,Тех_Движение!$I$1159,"")</f>
        <v/>
      </c>
      <c r="C1162" s="20">
        <f>IF($B1162="","",Тех_Движение!$D$1159)</f>
        <v/>
      </c>
      <c r="D1162" s="42">
        <f>IF($B1162="","",Тех_Движение!$B$1159)</f>
        <v/>
      </c>
      <c r="E1162" s="54">
        <f>IF($B1162="","",Тех_Движение!$F$1159)</f>
        <v/>
      </c>
      <c r="F1162" s="54">
        <f>IF($B1162="","",SUMIFS($E$5:$E1161,$C$5:$C1161,$C1162))</f>
        <v/>
      </c>
      <c r="G1162" s="54">
        <f>IF($B1162="","",MAX(0,$E1162-MAX(0,SUMIFS(Тех_Движение!$G$2:$G$5111,Тех_Движение!$D$2:$D$5111,$C1162,Тех_Движение!$B$2:$B$5111,"&lt;="&amp;Настройки!$B$5-1)-$F1162)))</f>
        <v/>
      </c>
      <c r="H1162" s="54">
        <f>IF($B1162="","",IF(AND($D1162&gt;=Настройки!$B$5,$D1162&lt;=Настройки!$B$6),$E1162,0))</f>
        <v/>
      </c>
      <c r="I1162" s="54">
        <f>IF($B1162="","",$G1162+$H1162-$J1162)</f>
        <v/>
      </c>
      <c r="J1162" s="54">
        <f>IF($B1162="","",MAX(0,$E1162-MAX(0,SUMIFS(Тех_Движение!$G$2:$G$5111,Тех_Движение!$D$2:$D$5111,$C1162,Тех_Движение!$B$2:$B$5111,"&lt;="&amp;Настройки!$B$6)-$F1162)))</f>
        <v/>
      </c>
      <c r="K1162" s="54">
        <f>IF(OR($B1162="",K$3&lt;$D1162+Настройки!$B$7),0,MAX(0,$E1162-MAX(0,SUMIFS(Тех_Движение!$G$2:$G$5111,Тех_Движение!$D$2:$D$5111,$C1162,Тех_Движение!$B$2:$B$5111,"&lt;="&amp;K$3)-$F1162)))</f>
        <v/>
      </c>
      <c r="L1162" s="54">
        <f>IF(OR($B1162="",L$3&lt;$D1162+Настройки!$B$7),0,MAX(0,$E1162-MAX(0,SUMIFS(Тех_Движение!$G$2:$G$5111,Тех_Движение!$D$2:$D$5111,$C1162,Тех_Движение!$B$2:$B$5111,"&lt;="&amp;L$3)-$F1162)))</f>
        <v/>
      </c>
      <c r="M1162" s="54">
        <f>IF(OR($B1162="",M$3&lt;$D1162+Настройки!$B$7),0,MAX(0,$E1162-MAX(0,SUMIFS(Тех_Движение!$G$2:$G$5111,Тех_Движение!$D$2:$D$5111,$C1162,Тех_Движение!$B$2:$B$5111,"&lt;="&amp;M$3)-$F1162)))</f>
        <v/>
      </c>
      <c r="N1162" s="54">
        <f>IF(OR($B1162="",N$3&lt;$D1162+Настройки!$B$7),0,MAX(0,$E1162-MAX(0,SUMIFS(Тех_Движение!$G$2:$G$5111,Тех_Движение!$D$2:$D$5111,$C1162,Тех_Движение!$B$2:$B$5111,"&lt;="&amp;N$3)-$F1162)))</f>
        <v/>
      </c>
      <c r="O1162" s="54">
        <f>IF(OR($B1162="",O$3&lt;$D1162+Настройки!$B$7),0,MAX(0,$E1162-MAX(0,SUMIFS(Тех_Движение!$G$2:$G$5111,Тех_Движение!$D$2:$D$5111,$C1162,Тех_Движение!$B$2:$B$5111,"&lt;="&amp;O$3)-$F1162)))</f>
        <v/>
      </c>
      <c r="P1162" s="54">
        <f>IF(OR($B1162="",P$3&lt;$D1162+Настройки!$B$7),0,MAX(0,$E1162-MAX(0,SUMIFS(Тех_Движение!$G$2:$G$5111,Тех_Движение!$D$2:$D$5111,$C1162,Тех_Движение!$B$2:$B$5111,"&lt;="&amp;P$3)-$F1162)))</f>
        <v/>
      </c>
      <c r="Q1162" s="54">
        <f>IF(OR($B1162="",Q$3&lt;$D1162+Настройки!$B$7),0,MAX(0,$E1162-MAX(0,SUMIFS(Тех_Движение!$G$2:$G$5111,Тех_Движение!$D$2:$D$5111,$C1162,Тех_Движение!$B$2:$B$5111,"&lt;="&amp;Q$3)-$F1162)))</f>
        <v/>
      </c>
      <c r="R1162" s="54">
        <f>IF($B1162="","",SUM($K1162:$Q1162))</f>
        <v/>
      </c>
      <c r="S1162" s="56">
        <f>IF($B1162="","",VLOOKUP($C1162,Настройки!$A$11:$L$17,9,FALSE))</f>
        <v/>
      </c>
      <c r="T1162" s="56">
        <f>IF($B1162="","",$R1162*$S1162)</f>
        <v/>
      </c>
    </row>
    <row r="1163">
      <c r="A1163" s="20">
        <f>Тех_Движение!$A$1160</f>
        <v/>
      </c>
      <c r="B1163" s="20">
        <f>IF(Тех_Движение!$F$1160&gt;0,Тех_Движение!$I$1160,"")</f>
        <v/>
      </c>
      <c r="C1163" s="20">
        <f>IF($B1163="","",Тех_Движение!$D$1160)</f>
        <v/>
      </c>
      <c r="D1163" s="42">
        <f>IF($B1163="","",Тех_Движение!$B$1160)</f>
        <v/>
      </c>
      <c r="E1163" s="54">
        <f>IF($B1163="","",Тех_Движение!$F$1160)</f>
        <v/>
      </c>
      <c r="F1163" s="54">
        <f>IF($B1163="","",SUMIFS($E$5:$E1162,$C$5:$C1162,$C1163))</f>
        <v/>
      </c>
      <c r="G1163" s="54">
        <f>IF($B1163="","",MAX(0,$E1163-MAX(0,SUMIFS(Тех_Движение!$G$2:$G$5111,Тех_Движение!$D$2:$D$5111,$C1163,Тех_Движение!$B$2:$B$5111,"&lt;="&amp;Настройки!$B$5-1)-$F1163)))</f>
        <v/>
      </c>
      <c r="H1163" s="54">
        <f>IF($B1163="","",IF(AND($D1163&gt;=Настройки!$B$5,$D1163&lt;=Настройки!$B$6),$E1163,0))</f>
        <v/>
      </c>
      <c r="I1163" s="54">
        <f>IF($B1163="","",$G1163+$H1163-$J1163)</f>
        <v/>
      </c>
      <c r="J1163" s="54">
        <f>IF($B1163="","",MAX(0,$E1163-MAX(0,SUMIFS(Тех_Движение!$G$2:$G$5111,Тех_Движение!$D$2:$D$5111,$C1163,Тех_Движение!$B$2:$B$5111,"&lt;="&amp;Настройки!$B$6)-$F1163)))</f>
        <v/>
      </c>
      <c r="K1163" s="54">
        <f>IF(OR($B1163="",K$3&lt;$D1163+Настройки!$B$7),0,MAX(0,$E1163-MAX(0,SUMIFS(Тех_Движение!$G$2:$G$5111,Тех_Движение!$D$2:$D$5111,$C1163,Тех_Движение!$B$2:$B$5111,"&lt;="&amp;K$3)-$F1163)))</f>
        <v/>
      </c>
      <c r="L1163" s="54">
        <f>IF(OR($B1163="",L$3&lt;$D1163+Настройки!$B$7),0,MAX(0,$E1163-MAX(0,SUMIFS(Тех_Движение!$G$2:$G$5111,Тех_Движение!$D$2:$D$5111,$C1163,Тех_Движение!$B$2:$B$5111,"&lt;="&amp;L$3)-$F1163)))</f>
        <v/>
      </c>
      <c r="M1163" s="54">
        <f>IF(OR($B1163="",M$3&lt;$D1163+Настройки!$B$7),0,MAX(0,$E1163-MAX(0,SUMIFS(Тех_Движение!$G$2:$G$5111,Тех_Движение!$D$2:$D$5111,$C1163,Тех_Движение!$B$2:$B$5111,"&lt;="&amp;M$3)-$F1163)))</f>
        <v/>
      </c>
      <c r="N1163" s="54">
        <f>IF(OR($B1163="",N$3&lt;$D1163+Настройки!$B$7),0,MAX(0,$E1163-MAX(0,SUMIFS(Тех_Движение!$G$2:$G$5111,Тех_Движение!$D$2:$D$5111,$C1163,Тех_Движение!$B$2:$B$5111,"&lt;="&amp;N$3)-$F1163)))</f>
        <v/>
      </c>
      <c r="O1163" s="54">
        <f>IF(OR($B1163="",O$3&lt;$D1163+Настройки!$B$7),0,MAX(0,$E1163-MAX(0,SUMIFS(Тех_Движение!$G$2:$G$5111,Тех_Движение!$D$2:$D$5111,$C1163,Тех_Движение!$B$2:$B$5111,"&lt;="&amp;O$3)-$F1163)))</f>
        <v/>
      </c>
      <c r="P1163" s="54">
        <f>IF(OR($B1163="",P$3&lt;$D1163+Настройки!$B$7),0,MAX(0,$E1163-MAX(0,SUMIFS(Тех_Движение!$G$2:$G$5111,Тех_Движение!$D$2:$D$5111,$C1163,Тех_Движение!$B$2:$B$5111,"&lt;="&amp;P$3)-$F1163)))</f>
        <v/>
      </c>
      <c r="Q1163" s="54">
        <f>IF(OR($B1163="",Q$3&lt;$D1163+Настройки!$B$7),0,MAX(0,$E1163-MAX(0,SUMIFS(Тех_Движение!$G$2:$G$5111,Тех_Движение!$D$2:$D$5111,$C1163,Тех_Движение!$B$2:$B$5111,"&lt;="&amp;Q$3)-$F1163)))</f>
        <v/>
      </c>
      <c r="R1163" s="54">
        <f>IF($B1163="","",SUM($K1163:$Q1163))</f>
        <v/>
      </c>
      <c r="S1163" s="56">
        <f>IF($B1163="","",VLOOKUP($C1163,Настройки!$A$11:$L$17,9,FALSE))</f>
        <v/>
      </c>
      <c r="T1163" s="56">
        <f>IF($B1163="","",$R1163*$S1163)</f>
        <v/>
      </c>
    </row>
    <row r="1164">
      <c r="A1164" s="20">
        <f>Тех_Движение!$A$1161</f>
        <v/>
      </c>
      <c r="B1164" s="20">
        <f>IF(Тех_Движение!$F$1161&gt;0,Тех_Движение!$I$1161,"")</f>
        <v/>
      </c>
      <c r="C1164" s="20">
        <f>IF($B1164="","",Тех_Движение!$D$1161)</f>
        <v/>
      </c>
      <c r="D1164" s="42">
        <f>IF($B1164="","",Тех_Движение!$B$1161)</f>
        <v/>
      </c>
      <c r="E1164" s="54">
        <f>IF($B1164="","",Тех_Движение!$F$1161)</f>
        <v/>
      </c>
      <c r="F1164" s="54">
        <f>IF($B1164="","",SUMIFS($E$5:$E1163,$C$5:$C1163,$C1164))</f>
        <v/>
      </c>
      <c r="G1164" s="54">
        <f>IF($B1164="","",MAX(0,$E1164-MAX(0,SUMIFS(Тех_Движение!$G$2:$G$5111,Тех_Движение!$D$2:$D$5111,$C1164,Тех_Движение!$B$2:$B$5111,"&lt;="&amp;Настройки!$B$5-1)-$F1164)))</f>
        <v/>
      </c>
      <c r="H1164" s="54">
        <f>IF($B1164="","",IF(AND($D1164&gt;=Настройки!$B$5,$D1164&lt;=Настройки!$B$6),$E1164,0))</f>
        <v/>
      </c>
      <c r="I1164" s="54">
        <f>IF($B1164="","",$G1164+$H1164-$J1164)</f>
        <v/>
      </c>
      <c r="J1164" s="54">
        <f>IF($B1164="","",MAX(0,$E1164-MAX(0,SUMIFS(Тех_Движение!$G$2:$G$5111,Тех_Движение!$D$2:$D$5111,$C1164,Тех_Движение!$B$2:$B$5111,"&lt;="&amp;Настройки!$B$6)-$F1164)))</f>
        <v/>
      </c>
      <c r="K1164" s="54">
        <f>IF(OR($B1164="",K$3&lt;$D1164+Настройки!$B$7),0,MAX(0,$E1164-MAX(0,SUMIFS(Тех_Движение!$G$2:$G$5111,Тех_Движение!$D$2:$D$5111,$C1164,Тех_Движение!$B$2:$B$5111,"&lt;="&amp;K$3)-$F1164)))</f>
        <v/>
      </c>
      <c r="L1164" s="54">
        <f>IF(OR($B1164="",L$3&lt;$D1164+Настройки!$B$7),0,MAX(0,$E1164-MAX(0,SUMIFS(Тех_Движение!$G$2:$G$5111,Тех_Движение!$D$2:$D$5111,$C1164,Тех_Движение!$B$2:$B$5111,"&lt;="&amp;L$3)-$F1164)))</f>
        <v/>
      </c>
      <c r="M1164" s="54">
        <f>IF(OR($B1164="",M$3&lt;$D1164+Настройки!$B$7),0,MAX(0,$E1164-MAX(0,SUMIFS(Тех_Движение!$G$2:$G$5111,Тех_Движение!$D$2:$D$5111,$C1164,Тех_Движение!$B$2:$B$5111,"&lt;="&amp;M$3)-$F1164)))</f>
        <v/>
      </c>
      <c r="N1164" s="54">
        <f>IF(OR($B1164="",N$3&lt;$D1164+Настройки!$B$7),0,MAX(0,$E1164-MAX(0,SUMIFS(Тех_Движение!$G$2:$G$5111,Тех_Движение!$D$2:$D$5111,$C1164,Тех_Движение!$B$2:$B$5111,"&lt;="&amp;N$3)-$F1164)))</f>
        <v/>
      </c>
      <c r="O1164" s="54">
        <f>IF(OR($B1164="",O$3&lt;$D1164+Настройки!$B$7),0,MAX(0,$E1164-MAX(0,SUMIFS(Тех_Движение!$G$2:$G$5111,Тех_Движение!$D$2:$D$5111,$C1164,Тех_Движение!$B$2:$B$5111,"&lt;="&amp;O$3)-$F1164)))</f>
        <v/>
      </c>
      <c r="P1164" s="54">
        <f>IF(OR($B1164="",P$3&lt;$D1164+Настройки!$B$7),0,MAX(0,$E1164-MAX(0,SUMIFS(Тех_Движение!$G$2:$G$5111,Тех_Движение!$D$2:$D$5111,$C1164,Тех_Движение!$B$2:$B$5111,"&lt;="&amp;P$3)-$F1164)))</f>
        <v/>
      </c>
      <c r="Q1164" s="54">
        <f>IF(OR($B1164="",Q$3&lt;$D1164+Настройки!$B$7),0,MAX(0,$E1164-MAX(0,SUMIFS(Тех_Движение!$G$2:$G$5111,Тех_Движение!$D$2:$D$5111,$C1164,Тех_Движение!$B$2:$B$5111,"&lt;="&amp;Q$3)-$F1164)))</f>
        <v/>
      </c>
      <c r="R1164" s="54">
        <f>IF($B1164="","",SUM($K1164:$Q1164))</f>
        <v/>
      </c>
      <c r="S1164" s="56">
        <f>IF($B1164="","",VLOOKUP($C1164,Настройки!$A$11:$L$17,9,FALSE))</f>
        <v/>
      </c>
      <c r="T1164" s="56">
        <f>IF($B1164="","",$R1164*$S1164)</f>
        <v/>
      </c>
    </row>
    <row r="1165">
      <c r="A1165" s="20">
        <f>Тех_Движение!$A$1162</f>
        <v/>
      </c>
      <c r="B1165" s="20">
        <f>IF(Тех_Движение!$F$1162&gt;0,Тех_Движение!$I$1162,"")</f>
        <v/>
      </c>
      <c r="C1165" s="20">
        <f>IF($B1165="","",Тех_Движение!$D$1162)</f>
        <v/>
      </c>
      <c r="D1165" s="42">
        <f>IF($B1165="","",Тех_Движение!$B$1162)</f>
        <v/>
      </c>
      <c r="E1165" s="54">
        <f>IF($B1165="","",Тех_Движение!$F$1162)</f>
        <v/>
      </c>
      <c r="F1165" s="54">
        <f>IF($B1165="","",SUMIFS($E$5:$E1164,$C$5:$C1164,$C1165))</f>
        <v/>
      </c>
      <c r="G1165" s="54">
        <f>IF($B1165="","",MAX(0,$E1165-MAX(0,SUMIFS(Тех_Движение!$G$2:$G$5111,Тех_Движение!$D$2:$D$5111,$C1165,Тех_Движение!$B$2:$B$5111,"&lt;="&amp;Настройки!$B$5-1)-$F1165)))</f>
        <v/>
      </c>
      <c r="H1165" s="54">
        <f>IF($B1165="","",IF(AND($D1165&gt;=Настройки!$B$5,$D1165&lt;=Настройки!$B$6),$E1165,0))</f>
        <v/>
      </c>
      <c r="I1165" s="54">
        <f>IF($B1165="","",$G1165+$H1165-$J1165)</f>
        <v/>
      </c>
      <c r="J1165" s="54">
        <f>IF($B1165="","",MAX(0,$E1165-MAX(0,SUMIFS(Тех_Движение!$G$2:$G$5111,Тех_Движение!$D$2:$D$5111,$C1165,Тех_Движение!$B$2:$B$5111,"&lt;="&amp;Настройки!$B$6)-$F1165)))</f>
        <v/>
      </c>
      <c r="K1165" s="54">
        <f>IF(OR($B1165="",K$3&lt;$D1165+Настройки!$B$7),0,MAX(0,$E1165-MAX(0,SUMIFS(Тех_Движение!$G$2:$G$5111,Тех_Движение!$D$2:$D$5111,$C1165,Тех_Движение!$B$2:$B$5111,"&lt;="&amp;K$3)-$F1165)))</f>
        <v/>
      </c>
      <c r="L1165" s="54">
        <f>IF(OR($B1165="",L$3&lt;$D1165+Настройки!$B$7),0,MAX(0,$E1165-MAX(0,SUMIFS(Тех_Движение!$G$2:$G$5111,Тех_Движение!$D$2:$D$5111,$C1165,Тех_Движение!$B$2:$B$5111,"&lt;="&amp;L$3)-$F1165)))</f>
        <v/>
      </c>
      <c r="M1165" s="54">
        <f>IF(OR($B1165="",M$3&lt;$D1165+Настройки!$B$7),0,MAX(0,$E1165-MAX(0,SUMIFS(Тех_Движение!$G$2:$G$5111,Тех_Движение!$D$2:$D$5111,$C1165,Тех_Движение!$B$2:$B$5111,"&lt;="&amp;M$3)-$F1165)))</f>
        <v/>
      </c>
      <c r="N1165" s="54">
        <f>IF(OR($B1165="",N$3&lt;$D1165+Настройки!$B$7),0,MAX(0,$E1165-MAX(0,SUMIFS(Тех_Движение!$G$2:$G$5111,Тех_Движение!$D$2:$D$5111,$C1165,Тех_Движение!$B$2:$B$5111,"&lt;="&amp;N$3)-$F1165)))</f>
        <v/>
      </c>
      <c r="O1165" s="54">
        <f>IF(OR($B1165="",O$3&lt;$D1165+Настройки!$B$7),0,MAX(0,$E1165-MAX(0,SUMIFS(Тех_Движение!$G$2:$G$5111,Тех_Движение!$D$2:$D$5111,$C1165,Тех_Движение!$B$2:$B$5111,"&lt;="&amp;O$3)-$F1165)))</f>
        <v/>
      </c>
      <c r="P1165" s="54">
        <f>IF(OR($B1165="",P$3&lt;$D1165+Настройки!$B$7),0,MAX(0,$E1165-MAX(0,SUMIFS(Тех_Движение!$G$2:$G$5111,Тех_Движение!$D$2:$D$5111,$C1165,Тех_Движение!$B$2:$B$5111,"&lt;="&amp;P$3)-$F1165)))</f>
        <v/>
      </c>
      <c r="Q1165" s="54">
        <f>IF(OR($B1165="",Q$3&lt;$D1165+Настройки!$B$7),0,MAX(0,$E1165-MAX(0,SUMIFS(Тех_Движение!$G$2:$G$5111,Тех_Движение!$D$2:$D$5111,$C1165,Тех_Движение!$B$2:$B$5111,"&lt;="&amp;Q$3)-$F1165)))</f>
        <v/>
      </c>
      <c r="R1165" s="54">
        <f>IF($B1165="","",SUM($K1165:$Q1165))</f>
        <v/>
      </c>
      <c r="S1165" s="56">
        <f>IF($B1165="","",VLOOKUP($C1165,Настройки!$A$11:$L$17,9,FALSE))</f>
        <v/>
      </c>
      <c r="T1165" s="56">
        <f>IF($B1165="","",$R1165*$S1165)</f>
        <v/>
      </c>
    </row>
    <row r="1166">
      <c r="A1166" s="20">
        <f>Тех_Движение!$A$1163</f>
        <v/>
      </c>
      <c r="B1166" s="20">
        <f>IF(Тех_Движение!$F$1163&gt;0,Тех_Движение!$I$1163,"")</f>
        <v/>
      </c>
      <c r="C1166" s="20">
        <f>IF($B1166="","",Тех_Движение!$D$1163)</f>
        <v/>
      </c>
      <c r="D1166" s="42">
        <f>IF($B1166="","",Тех_Движение!$B$1163)</f>
        <v/>
      </c>
      <c r="E1166" s="54">
        <f>IF($B1166="","",Тех_Движение!$F$1163)</f>
        <v/>
      </c>
      <c r="F1166" s="54">
        <f>IF($B1166="","",SUMIFS($E$5:$E1165,$C$5:$C1165,$C1166))</f>
        <v/>
      </c>
      <c r="G1166" s="54">
        <f>IF($B1166="","",MAX(0,$E1166-MAX(0,SUMIFS(Тех_Движение!$G$2:$G$5111,Тех_Движение!$D$2:$D$5111,$C1166,Тех_Движение!$B$2:$B$5111,"&lt;="&amp;Настройки!$B$5-1)-$F1166)))</f>
        <v/>
      </c>
      <c r="H1166" s="54">
        <f>IF($B1166="","",IF(AND($D1166&gt;=Настройки!$B$5,$D1166&lt;=Настройки!$B$6),$E1166,0))</f>
        <v/>
      </c>
      <c r="I1166" s="54">
        <f>IF($B1166="","",$G1166+$H1166-$J1166)</f>
        <v/>
      </c>
      <c r="J1166" s="54">
        <f>IF($B1166="","",MAX(0,$E1166-MAX(0,SUMIFS(Тех_Движение!$G$2:$G$5111,Тех_Движение!$D$2:$D$5111,$C1166,Тех_Движение!$B$2:$B$5111,"&lt;="&amp;Настройки!$B$6)-$F1166)))</f>
        <v/>
      </c>
      <c r="K1166" s="54">
        <f>IF(OR($B1166="",K$3&lt;$D1166+Настройки!$B$7),0,MAX(0,$E1166-MAX(0,SUMIFS(Тех_Движение!$G$2:$G$5111,Тех_Движение!$D$2:$D$5111,$C1166,Тех_Движение!$B$2:$B$5111,"&lt;="&amp;K$3)-$F1166)))</f>
        <v/>
      </c>
      <c r="L1166" s="54">
        <f>IF(OR($B1166="",L$3&lt;$D1166+Настройки!$B$7),0,MAX(0,$E1166-MAX(0,SUMIFS(Тех_Движение!$G$2:$G$5111,Тех_Движение!$D$2:$D$5111,$C1166,Тех_Движение!$B$2:$B$5111,"&lt;="&amp;L$3)-$F1166)))</f>
        <v/>
      </c>
      <c r="M1166" s="54">
        <f>IF(OR($B1166="",M$3&lt;$D1166+Настройки!$B$7),0,MAX(0,$E1166-MAX(0,SUMIFS(Тех_Движение!$G$2:$G$5111,Тех_Движение!$D$2:$D$5111,$C1166,Тех_Движение!$B$2:$B$5111,"&lt;="&amp;M$3)-$F1166)))</f>
        <v/>
      </c>
      <c r="N1166" s="54">
        <f>IF(OR($B1166="",N$3&lt;$D1166+Настройки!$B$7),0,MAX(0,$E1166-MAX(0,SUMIFS(Тех_Движение!$G$2:$G$5111,Тех_Движение!$D$2:$D$5111,$C1166,Тех_Движение!$B$2:$B$5111,"&lt;="&amp;N$3)-$F1166)))</f>
        <v/>
      </c>
      <c r="O1166" s="54">
        <f>IF(OR($B1166="",O$3&lt;$D1166+Настройки!$B$7),0,MAX(0,$E1166-MAX(0,SUMIFS(Тех_Движение!$G$2:$G$5111,Тех_Движение!$D$2:$D$5111,$C1166,Тех_Движение!$B$2:$B$5111,"&lt;="&amp;O$3)-$F1166)))</f>
        <v/>
      </c>
      <c r="P1166" s="54">
        <f>IF(OR($B1166="",P$3&lt;$D1166+Настройки!$B$7),0,MAX(0,$E1166-MAX(0,SUMIFS(Тех_Движение!$G$2:$G$5111,Тех_Движение!$D$2:$D$5111,$C1166,Тех_Движение!$B$2:$B$5111,"&lt;="&amp;P$3)-$F1166)))</f>
        <v/>
      </c>
      <c r="Q1166" s="54">
        <f>IF(OR($B1166="",Q$3&lt;$D1166+Настройки!$B$7),0,MAX(0,$E1166-MAX(0,SUMIFS(Тех_Движение!$G$2:$G$5111,Тех_Движение!$D$2:$D$5111,$C1166,Тех_Движение!$B$2:$B$5111,"&lt;="&amp;Q$3)-$F1166)))</f>
        <v/>
      </c>
      <c r="R1166" s="54">
        <f>IF($B1166="","",SUM($K1166:$Q1166))</f>
        <v/>
      </c>
      <c r="S1166" s="56">
        <f>IF($B1166="","",VLOOKUP($C1166,Настройки!$A$11:$L$17,9,FALSE))</f>
        <v/>
      </c>
      <c r="T1166" s="56">
        <f>IF($B1166="","",$R1166*$S1166)</f>
        <v/>
      </c>
    </row>
    <row r="1167">
      <c r="A1167" s="20">
        <f>Тех_Движение!$A$1164</f>
        <v/>
      </c>
      <c r="B1167" s="20">
        <f>IF(Тех_Движение!$F$1164&gt;0,Тех_Движение!$I$1164,"")</f>
        <v/>
      </c>
      <c r="C1167" s="20">
        <f>IF($B1167="","",Тех_Движение!$D$1164)</f>
        <v/>
      </c>
      <c r="D1167" s="42">
        <f>IF($B1167="","",Тех_Движение!$B$1164)</f>
        <v/>
      </c>
      <c r="E1167" s="54">
        <f>IF($B1167="","",Тех_Движение!$F$1164)</f>
        <v/>
      </c>
      <c r="F1167" s="54">
        <f>IF($B1167="","",SUMIFS($E$5:$E1166,$C$5:$C1166,$C1167))</f>
        <v/>
      </c>
      <c r="G1167" s="54">
        <f>IF($B1167="","",MAX(0,$E1167-MAX(0,SUMIFS(Тех_Движение!$G$2:$G$5111,Тех_Движение!$D$2:$D$5111,$C1167,Тех_Движение!$B$2:$B$5111,"&lt;="&amp;Настройки!$B$5-1)-$F1167)))</f>
        <v/>
      </c>
      <c r="H1167" s="54">
        <f>IF($B1167="","",IF(AND($D1167&gt;=Настройки!$B$5,$D1167&lt;=Настройки!$B$6),$E1167,0))</f>
        <v/>
      </c>
      <c r="I1167" s="54">
        <f>IF($B1167="","",$G1167+$H1167-$J1167)</f>
        <v/>
      </c>
      <c r="J1167" s="54">
        <f>IF($B1167="","",MAX(0,$E1167-MAX(0,SUMIFS(Тех_Движение!$G$2:$G$5111,Тех_Движение!$D$2:$D$5111,$C1167,Тех_Движение!$B$2:$B$5111,"&lt;="&amp;Настройки!$B$6)-$F1167)))</f>
        <v/>
      </c>
      <c r="K1167" s="54">
        <f>IF(OR($B1167="",K$3&lt;$D1167+Настройки!$B$7),0,MAX(0,$E1167-MAX(0,SUMIFS(Тех_Движение!$G$2:$G$5111,Тех_Движение!$D$2:$D$5111,$C1167,Тех_Движение!$B$2:$B$5111,"&lt;="&amp;K$3)-$F1167)))</f>
        <v/>
      </c>
      <c r="L1167" s="54">
        <f>IF(OR($B1167="",L$3&lt;$D1167+Настройки!$B$7),0,MAX(0,$E1167-MAX(0,SUMIFS(Тех_Движение!$G$2:$G$5111,Тех_Движение!$D$2:$D$5111,$C1167,Тех_Движение!$B$2:$B$5111,"&lt;="&amp;L$3)-$F1167)))</f>
        <v/>
      </c>
      <c r="M1167" s="54">
        <f>IF(OR($B1167="",M$3&lt;$D1167+Настройки!$B$7),0,MAX(0,$E1167-MAX(0,SUMIFS(Тех_Движение!$G$2:$G$5111,Тех_Движение!$D$2:$D$5111,$C1167,Тех_Движение!$B$2:$B$5111,"&lt;="&amp;M$3)-$F1167)))</f>
        <v/>
      </c>
      <c r="N1167" s="54">
        <f>IF(OR($B1167="",N$3&lt;$D1167+Настройки!$B$7),0,MAX(0,$E1167-MAX(0,SUMIFS(Тех_Движение!$G$2:$G$5111,Тех_Движение!$D$2:$D$5111,$C1167,Тех_Движение!$B$2:$B$5111,"&lt;="&amp;N$3)-$F1167)))</f>
        <v/>
      </c>
      <c r="O1167" s="54">
        <f>IF(OR($B1167="",O$3&lt;$D1167+Настройки!$B$7),0,MAX(0,$E1167-MAX(0,SUMIFS(Тех_Движение!$G$2:$G$5111,Тех_Движение!$D$2:$D$5111,$C1167,Тех_Движение!$B$2:$B$5111,"&lt;="&amp;O$3)-$F1167)))</f>
        <v/>
      </c>
      <c r="P1167" s="54">
        <f>IF(OR($B1167="",P$3&lt;$D1167+Настройки!$B$7),0,MAX(0,$E1167-MAX(0,SUMIFS(Тех_Движение!$G$2:$G$5111,Тех_Движение!$D$2:$D$5111,$C1167,Тех_Движение!$B$2:$B$5111,"&lt;="&amp;P$3)-$F1167)))</f>
        <v/>
      </c>
      <c r="Q1167" s="54">
        <f>IF(OR($B1167="",Q$3&lt;$D1167+Настройки!$B$7),0,MAX(0,$E1167-MAX(0,SUMIFS(Тех_Движение!$G$2:$G$5111,Тех_Движение!$D$2:$D$5111,$C1167,Тех_Движение!$B$2:$B$5111,"&lt;="&amp;Q$3)-$F1167)))</f>
        <v/>
      </c>
      <c r="R1167" s="54">
        <f>IF($B1167="","",SUM($K1167:$Q1167))</f>
        <v/>
      </c>
      <c r="S1167" s="56">
        <f>IF($B1167="","",VLOOKUP($C1167,Настройки!$A$11:$L$17,9,FALSE))</f>
        <v/>
      </c>
      <c r="T1167" s="56">
        <f>IF($B1167="","",$R1167*$S1167)</f>
        <v/>
      </c>
    </row>
    <row r="1168">
      <c r="A1168" s="20">
        <f>Тех_Движение!$A$1165</f>
        <v/>
      </c>
      <c r="B1168" s="20">
        <f>IF(Тех_Движение!$F$1165&gt;0,Тех_Движение!$I$1165,"")</f>
        <v/>
      </c>
      <c r="C1168" s="20">
        <f>IF($B1168="","",Тех_Движение!$D$1165)</f>
        <v/>
      </c>
      <c r="D1168" s="42">
        <f>IF($B1168="","",Тех_Движение!$B$1165)</f>
        <v/>
      </c>
      <c r="E1168" s="54">
        <f>IF($B1168="","",Тех_Движение!$F$1165)</f>
        <v/>
      </c>
      <c r="F1168" s="54">
        <f>IF($B1168="","",SUMIFS($E$5:$E1167,$C$5:$C1167,$C1168))</f>
        <v/>
      </c>
      <c r="G1168" s="54">
        <f>IF($B1168="","",MAX(0,$E1168-MAX(0,SUMIFS(Тех_Движение!$G$2:$G$5111,Тех_Движение!$D$2:$D$5111,$C1168,Тех_Движение!$B$2:$B$5111,"&lt;="&amp;Настройки!$B$5-1)-$F1168)))</f>
        <v/>
      </c>
      <c r="H1168" s="54">
        <f>IF($B1168="","",IF(AND($D1168&gt;=Настройки!$B$5,$D1168&lt;=Настройки!$B$6),$E1168,0))</f>
        <v/>
      </c>
      <c r="I1168" s="54">
        <f>IF($B1168="","",$G1168+$H1168-$J1168)</f>
        <v/>
      </c>
      <c r="J1168" s="54">
        <f>IF($B1168="","",MAX(0,$E1168-MAX(0,SUMIFS(Тех_Движение!$G$2:$G$5111,Тех_Движение!$D$2:$D$5111,$C1168,Тех_Движение!$B$2:$B$5111,"&lt;="&amp;Настройки!$B$6)-$F1168)))</f>
        <v/>
      </c>
      <c r="K1168" s="54">
        <f>IF(OR($B1168="",K$3&lt;$D1168+Настройки!$B$7),0,MAX(0,$E1168-MAX(0,SUMIFS(Тех_Движение!$G$2:$G$5111,Тех_Движение!$D$2:$D$5111,$C1168,Тех_Движение!$B$2:$B$5111,"&lt;="&amp;K$3)-$F1168)))</f>
        <v/>
      </c>
      <c r="L1168" s="54">
        <f>IF(OR($B1168="",L$3&lt;$D1168+Настройки!$B$7),0,MAX(0,$E1168-MAX(0,SUMIFS(Тех_Движение!$G$2:$G$5111,Тех_Движение!$D$2:$D$5111,$C1168,Тех_Движение!$B$2:$B$5111,"&lt;="&amp;L$3)-$F1168)))</f>
        <v/>
      </c>
      <c r="M1168" s="54">
        <f>IF(OR($B1168="",M$3&lt;$D1168+Настройки!$B$7),0,MAX(0,$E1168-MAX(0,SUMIFS(Тех_Движение!$G$2:$G$5111,Тех_Движение!$D$2:$D$5111,$C1168,Тех_Движение!$B$2:$B$5111,"&lt;="&amp;M$3)-$F1168)))</f>
        <v/>
      </c>
      <c r="N1168" s="54">
        <f>IF(OR($B1168="",N$3&lt;$D1168+Настройки!$B$7),0,MAX(0,$E1168-MAX(0,SUMIFS(Тех_Движение!$G$2:$G$5111,Тех_Движение!$D$2:$D$5111,$C1168,Тех_Движение!$B$2:$B$5111,"&lt;="&amp;N$3)-$F1168)))</f>
        <v/>
      </c>
      <c r="O1168" s="54">
        <f>IF(OR($B1168="",O$3&lt;$D1168+Настройки!$B$7),0,MAX(0,$E1168-MAX(0,SUMIFS(Тех_Движение!$G$2:$G$5111,Тех_Движение!$D$2:$D$5111,$C1168,Тех_Движение!$B$2:$B$5111,"&lt;="&amp;O$3)-$F1168)))</f>
        <v/>
      </c>
      <c r="P1168" s="54">
        <f>IF(OR($B1168="",P$3&lt;$D1168+Настройки!$B$7),0,MAX(0,$E1168-MAX(0,SUMIFS(Тех_Движение!$G$2:$G$5111,Тех_Движение!$D$2:$D$5111,$C1168,Тех_Движение!$B$2:$B$5111,"&lt;="&amp;P$3)-$F1168)))</f>
        <v/>
      </c>
      <c r="Q1168" s="54">
        <f>IF(OR($B1168="",Q$3&lt;$D1168+Настройки!$B$7),0,MAX(0,$E1168-MAX(0,SUMIFS(Тех_Движение!$G$2:$G$5111,Тех_Движение!$D$2:$D$5111,$C1168,Тех_Движение!$B$2:$B$5111,"&lt;="&amp;Q$3)-$F1168)))</f>
        <v/>
      </c>
      <c r="R1168" s="54">
        <f>IF($B1168="","",SUM($K1168:$Q1168))</f>
        <v/>
      </c>
      <c r="S1168" s="56">
        <f>IF($B1168="","",VLOOKUP($C1168,Настройки!$A$11:$L$17,9,FALSE))</f>
        <v/>
      </c>
      <c r="T1168" s="56">
        <f>IF($B1168="","",$R1168*$S1168)</f>
        <v/>
      </c>
    </row>
    <row r="1169">
      <c r="A1169" s="20">
        <f>Тех_Движение!$A$1166</f>
        <v/>
      </c>
      <c r="B1169" s="20">
        <f>IF(Тех_Движение!$F$1166&gt;0,Тех_Движение!$I$1166,"")</f>
        <v/>
      </c>
      <c r="C1169" s="20">
        <f>IF($B1169="","",Тех_Движение!$D$1166)</f>
        <v/>
      </c>
      <c r="D1169" s="42">
        <f>IF($B1169="","",Тех_Движение!$B$1166)</f>
        <v/>
      </c>
      <c r="E1169" s="54">
        <f>IF($B1169="","",Тех_Движение!$F$1166)</f>
        <v/>
      </c>
      <c r="F1169" s="54">
        <f>IF($B1169="","",SUMIFS($E$5:$E1168,$C$5:$C1168,$C1169))</f>
        <v/>
      </c>
      <c r="G1169" s="54">
        <f>IF($B1169="","",MAX(0,$E1169-MAX(0,SUMIFS(Тех_Движение!$G$2:$G$5111,Тех_Движение!$D$2:$D$5111,$C1169,Тех_Движение!$B$2:$B$5111,"&lt;="&amp;Настройки!$B$5-1)-$F1169)))</f>
        <v/>
      </c>
      <c r="H1169" s="54">
        <f>IF($B1169="","",IF(AND($D1169&gt;=Настройки!$B$5,$D1169&lt;=Настройки!$B$6),$E1169,0))</f>
        <v/>
      </c>
      <c r="I1169" s="54">
        <f>IF($B1169="","",$G1169+$H1169-$J1169)</f>
        <v/>
      </c>
      <c r="J1169" s="54">
        <f>IF($B1169="","",MAX(0,$E1169-MAX(0,SUMIFS(Тех_Движение!$G$2:$G$5111,Тех_Движение!$D$2:$D$5111,$C1169,Тех_Движение!$B$2:$B$5111,"&lt;="&amp;Настройки!$B$6)-$F1169)))</f>
        <v/>
      </c>
      <c r="K1169" s="54">
        <f>IF(OR($B1169="",K$3&lt;$D1169+Настройки!$B$7),0,MAX(0,$E1169-MAX(0,SUMIFS(Тех_Движение!$G$2:$G$5111,Тех_Движение!$D$2:$D$5111,$C1169,Тех_Движение!$B$2:$B$5111,"&lt;="&amp;K$3)-$F1169)))</f>
        <v/>
      </c>
      <c r="L1169" s="54">
        <f>IF(OR($B1169="",L$3&lt;$D1169+Настройки!$B$7),0,MAX(0,$E1169-MAX(0,SUMIFS(Тех_Движение!$G$2:$G$5111,Тех_Движение!$D$2:$D$5111,$C1169,Тех_Движение!$B$2:$B$5111,"&lt;="&amp;L$3)-$F1169)))</f>
        <v/>
      </c>
      <c r="M1169" s="54">
        <f>IF(OR($B1169="",M$3&lt;$D1169+Настройки!$B$7),0,MAX(0,$E1169-MAX(0,SUMIFS(Тех_Движение!$G$2:$G$5111,Тех_Движение!$D$2:$D$5111,$C1169,Тех_Движение!$B$2:$B$5111,"&lt;="&amp;M$3)-$F1169)))</f>
        <v/>
      </c>
      <c r="N1169" s="54">
        <f>IF(OR($B1169="",N$3&lt;$D1169+Настройки!$B$7),0,MAX(0,$E1169-MAX(0,SUMIFS(Тех_Движение!$G$2:$G$5111,Тех_Движение!$D$2:$D$5111,$C1169,Тех_Движение!$B$2:$B$5111,"&lt;="&amp;N$3)-$F1169)))</f>
        <v/>
      </c>
      <c r="O1169" s="54">
        <f>IF(OR($B1169="",O$3&lt;$D1169+Настройки!$B$7),0,MAX(0,$E1169-MAX(0,SUMIFS(Тех_Движение!$G$2:$G$5111,Тех_Движение!$D$2:$D$5111,$C1169,Тех_Движение!$B$2:$B$5111,"&lt;="&amp;O$3)-$F1169)))</f>
        <v/>
      </c>
      <c r="P1169" s="54">
        <f>IF(OR($B1169="",P$3&lt;$D1169+Настройки!$B$7),0,MAX(0,$E1169-MAX(0,SUMIFS(Тех_Движение!$G$2:$G$5111,Тех_Движение!$D$2:$D$5111,$C1169,Тех_Движение!$B$2:$B$5111,"&lt;="&amp;P$3)-$F1169)))</f>
        <v/>
      </c>
      <c r="Q1169" s="54">
        <f>IF(OR($B1169="",Q$3&lt;$D1169+Настройки!$B$7),0,MAX(0,$E1169-MAX(0,SUMIFS(Тех_Движение!$G$2:$G$5111,Тех_Движение!$D$2:$D$5111,$C1169,Тех_Движение!$B$2:$B$5111,"&lt;="&amp;Q$3)-$F1169)))</f>
        <v/>
      </c>
      <c r="R1169" s="54">
        <f>IF($B1169="","",SUM($K1169:$Q1169))</f>
        <v/>
      </c>
      <c r="S1169" s="56">
        <f>IF($B1169="","",VLOOKUP($C1169,Настройки!$A$11:$L$17,9,FALSE))</f>
        <v/>
      </c>
      <c r="T1169" s="56">
        <f>IF($B1169="","",$R1169*$S1169)</f>
        <v/>
      </c>
    </row>
    <row r="1170">
      <c r="A1170" s="20">
        <f>Тех_Движение!$A$1167</f>
        <v/>
      </c>
      <c r="B1170" s="20">
        <f>IF(Тех_Движение!$F$1167&gt;0,Тех_Движение!$I$1167,"")</f>
        <v/>
      </c>
      <c r="C1170" s="20">
        <f>IF($B1170="","",Тех_Движение!$D$1167)</f>
        <v/>
      </c>
      <c r="D1170" s="42">
        <f>IF($B1170="","",Тех_Движение!$B$1167)</f>
        <v/>
      </c>
      <c r="E1170" s="54">
        <f>IF($B1170="","",Тех_Движение!$F$1167)</f>
        <v/>
      </c>
      <c r="F1170" s="54">
        <f>IF($B1170="","",SUMIFS($E$5:$E1169,$C$5:$C1169,$C1170))</f>
        <v/>
      </c>
      <c r="G1170" s="54">
        <f>IF($B1170="","",MAX(0,$E1170-MAX(0,SUMIFS(Тех_Движение!$G$2:$G$5111,Тех_Движение!$D$2:$D$5111,$C1170,Тех_Движение!$B$2:$B$5111,"&lt;="&amp;Настройки!$B$5-1)-$F1170)))</f>
        <v/>
      </c>
      <c r="H1170" s="54">
        <f>IF($B1170="","",IF(AND($D1170&gt;=Настройки!$B$5,$D1170&lt;=Настройки!$B$6),$E1170,0))</f>
        <v/>
      </c>
      <c r="I1170" s="54">
        <f>IF($B1170="","",$G1170+$H1170-$J1170)</f>
        <v/>
      </c>
      <c r="J1170" s="54">
        <f>IF($B1170="","",MAX(0,$E1170-MAX(0,SUMIFS(Тех_Движение!$G$2:$G$5111,Тех_Движение!$D$2:$D$5111,$C1170,Тех_Движение!$B$2:$B$5111,"&lt;="&amp;Настройки!$B$6)-$F1170)))</f>
        <v/>
      </c>
      <c r="K1170" s="54">
        <f>IF(OR($B1170="",K$3&lt;$D1170+Настройки!$B$7),0,MAX(0,$E1170-MAX(0,SUMIFS(Тех_Движение!$G$2:$G$5111,Тех_Движение!$D$2:$D$5111,$C1170,Тех_Движение!$B$2:$B$5111,"&lt;="&amp;K$3)-$F1170)))</f>
        <v/>
      </c>
      <c r="L1170" s="54">
        <f>IF(OR($B1170="",L$3&lt;$D1170+Настройки!$B$7),0,MAX(0,$E1170-MAX(0,SUMIFS(Тех_Движение!$G$2:$G$5111,Тех_Движение!$D$2:$D$5111,$C1170,Тех_Движение!$B$2:$B$5111,"&lt;="&amp;L$3)-$F1170)))</f>
        <v/>
      </c>
      <c r="M1170" s="54">
        <f>IF(OR($B1170="",M$3&lt;$D1170+Настройки!$B$7),0,MAX(0,$E1170-MAX(0,SUMIFS(Тех_Движение!$G$2:$G$5111,Тех_Движение!$D$2:$D$5111,$C1170,Тех_Движение!$B$2:$B$5111,"&lt;="&amp;M$3)-$F1170)))</f>
        <v/>
      </c>
      <c r="N1170" s="54">
        <f>IF(OR($B1170="",N$3&lt;$D1170+Настройки!$B$7),0,MAX(0,$E1170-MAX(0,SUMIFS(Тех_Движение!$G$2:$G$5111,Тех_Движение!$D$2:$D$5111,$C1170,Тех_Движение!$B$2:$B$5111,"&lt;="&amp;N$3)-$F1170)))</f>
        <v/>
      </c>
      <c r="O1170" s="54">
        <f>IF(OR($B1170="",O$3&lt;$D1170+Настройки!$B$7),0,MAX(0,$E1170-MAX(0,SUMIFS(Тех_Движение!$G$2:$G$5111,Тех_Движение!$D$2:$D$5111,$C1170,Тех_Движение!$B$2:$B$5111,"&lt;="&amp;O$3)-$F1170)))</f>
        <v/>
      </c>
      <c r="P1170" s="54">
        <f>IF(OR($B1170="",P$3&lt;$D1170+Настройки!$B$7),0,MAX(0,$E1170-MAX(0,SUMIFS(Тех_Движение!$G$2:$G$5111,Тех_Движение!$D$2:$D$5111,$C1170,Тех_Движение!$B$2:$B$5111,"&lt;="&amp;P$3)-$F1170)))</f>
        <v/>
      </c>
      <c r="Q1170" s="54">
        <f>IF(OR($B1170="",Q$3&lt;$D1170+Настройки!$B$7),0,MAX(0,$E1170-MAX(0,SUMIFS(Тех_Движение!$G$2:$G$5111,Тех_Движение!$D$2:$D$5111,$C1170,Тех_Движение!$B$2:$B$5111,"&lt;="&amp;Q$3)-$F1170)))</f>
        <v/>
      </c>
      <c r="R1170" s="54">
        <f>IF($B1170="","",SUM($K1170:$Q1170))</f>
        <v/>
      </c>
      <c r="S1170" s="56">
        <f>IF($B1170="","",VLOOKUP($C1170,Настройки!$A$11:$L$17,9,FALSE))</f>
        <v/>
      </c>
      <c r="T1170" s="56">
        <f>IF($B1170="","",$R1170*$S1170)</f>
        <v/>
      </c>
    </row>
    <row r="1171">
      <c r="A1171" s="20">
        <f>Тех_Движение!$A$1168</f>
        <v/>
      </c>
      <c r="B1171" s="20">
        <f>IF(Тех_Движение!$F$1168&gt;0,Тех_Движение!$I$1168,"")</f>
        <v/>
      </c>
      <c r="C1171" s="20">
        <f>IF($B1171="","",Тех_Движение!$D$1168)</f>
        <v/>
      </c>
      <c r="D1171" s="42">
        <f>IF($B1171="","",Тех_Движение!$B$1168)</f>
        <v/>
      </c>
      <c r="E1171" s="54">
        <f>IF($B1171="","",Тех_Движение!$F$1168)</f>
        <v/>
      </c>
      <c r="F1171" s="54">
        <f>IF($B1171="","",SUMIFS($E$5:$E1170,$C$5:$C1170,$C1171))</f>
        <v/>
      </c>
      <c r="G1171" s="54">
        <f>IF($B1171="","",MAX(0,$E1171-MAX(0,SUMIFS(Тех_Движение!$G$2:$G$5111,Тех_Движение!$D$2:$D$5111,$C1171,Тех_Движение!$B$2:$B$5111,"&lt;="&amp;Настройки!$B$5-1)-$F1171)))</f>
        <v/>
      </c>
      <c r="H1171" s="54">
        <f>IF($B1171="","",IF(AND($D1171&gt;=Настройки!$B$5,$D1171&lt;=Настройки!$B$6),$E1171,0))</f>
        <v/>
      </c>
      <c r="I1171" s="54">
        <f>IF($B1171="","",$G1171+$H1171-$J1171)</f>
        <v/>
      </c>
      <c r="J1171" s="54">
        <f>IF($B1171="","",MAX(0,$E1171-MAX(0,SUMIFS(Тех_Движение!$G$2:$G$5111,Тех_Движение!$D$2:$D$5111,$C1171,Тех_Движение!$B$2:$B$5111,"&lt;="&amp;Настройки!$B$6)-$F1171)))</f>
        <v/>
      </c>
      <c r="K1171" s="54">
        <f>IF(OR($B1171="",K$3&lt;$D1171+Настройки!$B$7),0,MAX(0,$E1171-MAX(0,SUMIFS(Тех_Движение!$G$2:$G$5111,Тех_Движение!$D$2:$D$5111,$C1171,Тех_Движение!$B$2:$B$5111,"&lt;="&amp;K$3)-$F1171)))</f>
        <v/>
      </c>
      <c r="L1171" s="54">
        <f>IF(OR($B1171="",L$3&lt;$D1171+Настройки!$B$7),0,MAX(0,$E1171-MAX(0,SUMIFS(Тех_Движение!$G$2:$G$5111,Тех_Движение!$D$2:$D$5111,$C1171,Тех_Движение!$B$2:$B$5111,"&lt;="&amp;L$3)-$F1171)))</f>
        <v/>
      </c>
      <c r="M1171" s="54">
        <f>IF(OR($B1171="",M$3&lt;$D1171+Настройки!$B$7),0,MAX(0,$E1171-MAX(0,SUMIFS(Тех_Движение!$G$2:$G$5111,Тех_Движение!$D$2:$D$5111,$C1171,Тех_Движение!$B$2:$B$5111,"&lt;="&amp;M$3)-$F1171)))</f>
        <v/>
      </c>
      <c r="N1171" s="54">
        <f>IF(OR($B1171="",N$3&lt;$D1171+Настройки!$B$7),0,MAX(0,$E1171-MAX(0,SUMIFS(Тех_Движение!$G$2:$G$5111,Тех_Движение!$D$2:$D$5111,$C1171,Тех_Движение!$B$2:$B$5111,"&lt;="&amp;N$3)-$F1171)))</f>
        <v/>
      </c>
      <c r="O1171" s="54">
        <f>IF(OR($B1171="",O$3&lt;$D1171+Настройки!$B$7),0,MAX(0,$E1171-MAX(0,SUMIFS(Тех_Движение!$G$2:$G$5111,Тех_Движение!$D$2:$D$5111,$C1171,Тех_Движение!$B$2:$B$5111,"&lt;="&amp;O$3)-$F1171)))</f>
        <v/>
      </c>
      <c r="P1171" s="54">
        <f>IF(OR($B1171="",P$3&lt;$D1171+Настройки!$B$7),0,MAX(0,$E1171-MAX(0,SUMIFS(Тех_Движение!$G$2:$G$5111,Тех_Движение!$D$2:$D$5111,$C1171,Тех_Движение!$B$2:$B$5111,"&lt;="&amp;P$3)-$F1171)))</f>
        <v/>
      </c>
      <c r="Q1171" s="54">
        <f>IF(OR($B1171="",Q$3&lt;$D1171+Настройки!$B$7),0,MAX(0,$E1171-MAX(0,SUMIFS(Тех_Движение!$G$2:$G$5111,Тех_Движение!$D$2:$D$5111,$C1171,Тех_Движение!$B$2:$B$5111,"&lt;="&amp;Q$3)-$F1171)))</f>
        <v/>
      </c>
      <c r="R1171" s="54">
        <f>IF($B1171="","",SUM($K1171:$Q1171))</f>
        <v/>
      </c>
      <c r="S1171" s="56">
        <f>IF($B1171="","",VLOOKUP($C1171,Настройки!$A$11:$L$17,9,FALSE))</f>
        <v/>
      </c>
      <c r="T1171" s="56">
        <f>IF($B1171="","",$R1171*$S1171)</f>
        <v/>
      </c>
    </row>
    <row r="1172">
      <c r="A1172" s="20">
        <f>Тех_Движение!$A$1169</f>
        <v/>
      </c>
      <c r="B1172" s="20">
        <f>IF(Тех_Движение!$F$1169&gt;0,Тех_Движение!$I$1169,"")</f>
        <v/>
      </c>
      <c r="C1172" s="20">
        <f>IF($B1172="","",Тех_Движение!$D$1169)</f>
        <v/>
      </c>
      <c r="D1172" s="42">
        <f>IF($B1172="","",Тех_Движение!$B$1169)</f>
        <v/>
      </c>
      <c r="E1172" s="54">
        <f>IF($B1172="","",Тех_Движение!$F$1169)</f>
        <v/>
      </c>
      <c r="F1172" s="54">
        <f>IF($B1172="","",SUMIFS($E$5:$E1171,$C$5:$C1171,$C1172))</f>
        <v/>
      </c>
      <c r="G1172" s="54">
        <f>IF($B1172="","",MAX(0,$E1172-MAX(0,SUMIFS(Тех_Движение!$G$2:$G$5111,Тех_Движение!$D$2:$D$5111,$C1172,Тех_Движение!$B$2:$B$5111,"&lt;="&amp;Настройки!$B$5-1)-$F1172)))</f>
        <v/>
      </c>
      <c r="H1172" s="54">
        <f>IF($B1172="","",IF(AND($D1172&gt;=Настройки!$B$5,$D1172&lt;=Настройки!$B$6),$E1172,0))</f>
        <v/>
      </c>
      <c r="I1172" s="54">
        <f>IF($B1172="","",$G1172+$H1172-$J1172)</f>
        <v/>
      </c>
      <c r="J1172" s="54">
        <f>IF($B1172="","",MAX(0,$E1172-MAX(0,SUMIFS(Тех_Движение!$G$2:$G$5111,Тех_Движение!$D$2:$D$5111,$C1172,Тех_Движение!$B$2:$B$5111,"&lt;="&amp;Настройки!$B$6)-$F1172)))</f>
        <v/>
      </c>
      <c r="K1172" s="54">
        <f>IF(OR($B1172="",K$3&lt;$D1172+Настройки!$B$7),0,MAX(0,$E1172-MAX(0,SUMIFS(Тех_Движение!$G$2:$G$5111,Тех_Движение!$D$2:$D$5111,$C1172,Тех_Движение!$B$2:$B$5111,"&lt;="&amp;K$3)-$F1172)))</f>
        <v/>
      </c>
      <c r="L1172" s="54">
        <f>IF(OR($B1172="",L$3&lt;$D1172+Настройки!$B$7),0,MAX(0,$E1172-MAX(0,SUMIFS(Тех_Движение!$G$2:$G$5111,Тех_Движение!$D$2:$D$5111,$C1172,Тех_Движение!$B$2:$B$5111,"&lt;="&amp;L$3)-$F1172)))</f>
        <v/>
      </c>
      <c r="M1172" s="54">
        <f>IF(OR($B1172="",M$3&lt;$D1172+Настройки!$B$7),0,MAX(0,$E1172-MAX(0,SUMIFS(Тех_Движение!$G$2:$G$5111,Тех_Движение!$D$2:$D$5111,$C1172,Тех_Движение!$B$2:$B$5111,"&lt;="&amp;M$3)-$F1172)))</f>
        <v/>
      </c>
      <c r="N1172" s="54">
        <f>IF(OR($B1172="",N$3&lt;$D1172+Настройки!$B$7),0,MAX(0,$E1172-MAX(0,SUMIFS(Тех_Движение!$G$2:$G$5111,Тех_Движение!$D$2:$D$5111,$C1172,Тех_Движение!$B$2:$B$5111,"&lt;="&amp;N$3)-$F1172)))</f>
        <v/>
      </c>
      <c r="O1172" s="54">
        <f>IF(OR($B1172="",O$3&lt;$D1172+Настройки!$B$7),0,MAX(0,$E1172-MAX(0,SUMIFS(Тех_Движение!$G$2:$G$5111,Тех_Движение!$D$2:$D$5111,$C1172,Тех_Движение!$B$2:$B$5111,"&lt;="&amp;O$3)-$F1172)))</f>
        <v/>
      </c>
      <c r="P1172" s="54">
        <f>IF(OR($B1172="",P$3&lt;$D1172+Настройки!$B$7),0,MAX(0,$E1172-MAX(0,SUMIFS(Тех_Движение!$G$2:$G$5111,Тех_Движение!$D$2:$D$5111,$C1172,Тех_Движение!$B$2:$B$5111,"&lt;="&amp;P$3)-$F1172)))</f>
        <v/>
      </c>
      <c r="Q1172" s="54">
        <f>IF(OR($B1172="",Q$3&lt;$D1172+Настройки!$B$7),0,MAX(0,$E1172-MAX(0,SUMIFS(Тех_Движение!$G$2:$G$5111,Тех_Движение!$D$2:$D$5111,$C1172,Тех_Движение!$B$2:$B$5111,"&lt;="&amp;Q$3)-$F1172)))</f>
        <v/>
      </c>
      <c r="R1172" s="54">
        <f>IF($B1172="","",SUM($K1172:$Q1172))</f>
        <v/>
      </c>
      <c r="S1172" s="56">
        <f>IF($B1172="","",VLOOKUP($C1172,Настройки!$A$11:$L$17,9,FALSE))</f>
        <v/>
      </c>
      <c r="T1172" s="56">
        <f>IF($B1172="","",$R1172*$S1172)</f>
        <v/>
      </c>
    </row>
    <row r="1173">
      <c r="A1173" s="20">
        <f>Тех_Движение!$A$1170</f>
        <v/>
      </c>
      <c r="B1173" s="20">
        <f>IF(Тех_Движение!$F$1170&gt;0,Тех_Движение!$I$1170,"")</f>
        <v/>
      </c>
      <c r="C1173" s="20">
        <f>IF($B1173="","",Тех_Движение!$D$1170)</f>
        <v/>
      </c>
      <c r="D1173" s="42">
        <f>IF($B1173="","",Тех_Движение!$B$1170)</f>
        <v/>
      </c>
      <c r="E1173" s="54">
        <f>IF($B1173="","",Тех_Движение!$F$1170)</f>
        <v/>
      </c>
      <c r="F1173" s="54">
        <f>IF($B1173="","",SUMIFS($E$5:$E1172,$C$5:$C1172,$C1173))</f>
        <v/>
      </c>
      <c r="G1173" s="54">
        <f>IF($B1173="","",MAX(0,$E1173-MAX(0,SUMIFS(Тех_Движение!$G$2:$G$5111,Тех_Движение!$D$2:$D$5111,$C1173,Тех_Движение!$B$2:$B$5111,"&lt;="&amp;Настройки!$B$5-1)-$F1173)))</f>
        <v/>
      </c>
      <c r="H1173" s="54">
        <f>IF($B1173="","",IF(AND($D1173&gt;=Настройки!$B$5,$D1173&lt;=Настройки!$B$6),$E1173,0))</f>
        <v/>
      </c>
      <c r="I1173" s="54">
        <f>IF($B1173="","",$G1173+$H1173-$J1173)</f>
        <v/>
      </c>
      <c r="J1173" s="54">
        <f>IF($B1173="","",MAX(0,$E1173-MAX(0,SUMIFS(Тех_Движение!$G$2:$G$5111,Тех_Движение!$D$2:$D$5111,$C1173,Тех_Движение!$B$2:$B$5111,"&lt;="&amp;Настройки!$B$6)-$F1173)))</f>
        <v/>
      </c>
      <c r="K1173" s="54">
        <f>IF(OR($B1173="",K$3&lt;$D1173+Настройки!$B$7),0,MAX(0,$E1173-MAX(0,SUMIFS(Тех_Движение!$G$2:$G$5111,Тех_Движение!$D$2:$D$5111,$C1173,Тех_Движение!$B$2:$B$5111,"&lt;="&amp;K$3)-$F1173)))</f>
        <v/>
      </c>
      <c r="L1173" s="54">
        <f>IF(OR($B1173="",L$3&lt;$D1173+Настройки!$B$7),0,MAX(0,$E1173-MAX(0,SUMIFS(Тех_Движение!$G$2:$G$5111,Тех_Движение!$D$2:$D$5111,$C1173,Тех_Движение!$B$2:$B$5111,"&lt;="&amp;L$3)-$F1173)))</f>
        <v/>
      </c>
      <c r="M1173" s="54">
        <f>IF(OR($B1173="",M$3&lt;$D1173+Настройки!$B$7),0,MAX(0,$E1173-MAX(0,SUMIFS(Тех_Движение!$G$2:$G$5111,Тех_Движение!$D$2:$D$5111,$C1173,Тех_Движение!$B$2:$B$5111,"&lt;="&amp;M$3)-$F1173)))</f>
        <v/>
      </c>
      <c r="N1173" s="54">
        <f>IF(OR($B1173="",N$3&lt;$D1173+Настройки!$B$7),0,MAX(0,$E1173-MAX(0,SUMIFS(Тех_Движение!$G$2:$G$5111,Тех_Движение!$D$2:$D$5111,$C1173,Тех_Движение!$B$2:$B$5111,"&lt;="&amp;N$3)-$F1173)))</f>
        <v/>
      </c>
      <c r="O1173" s="54">
        <f>IF(OR($B1173="",O$3&lt;$D1173+Настройки!$B$7),0,MAX(0,$E1173-MAX(0,SUMIFS(Тех_Движение!$G$2:$G$5111,Тех_Движение!$D$2:$D$5111,$C1173,Тех_Движение!$B$2:$B$5111,"&lt;="&amp;O$3)-$F1173)))</f>
        <v/>
      </c>
      <c r="P1173" s="54">
        <f>IF(OR($B1173="",P$3&lt;$D1173+Настройки!$B$7),0,MAX(0,$E1173-MAX(0,SUMIFS(Тех_Движение!$G$2:$G$5111,Тех_Движение!$D$2:$D$5111,$C1173,Тех_Движение!$B$2:$B$5111,"&lt;="&amp;P$3)-$F1173)))</f>
        <v/>
      </c>
      <c r="Q1173" s="54">
        <f>IF(OR($B1173="",Q$3&lt;$D1173+Настройки!$B$7),0,MAX(0,$E1173-MAX(0,SUMIFS(Тех_Движение!$G$2:$G$5111,Тех_Движение!$D$2:$D$5111,$C1173,Тех_Движение!$B$2:$B$5111,"&lt;="&amp;Q$3)-$F1173)))</f>
        <v/>
      </c>
      <c r="R1173" s="54">
        <f>IF($B1173="","",SUM($K1173:$Q1173))</f>
        <v/>
      </c>
      <c r="S1173" s="56">
        <f>IF($B1173="","",VLOOKUP($C1173,Настройки!$A$11:$L$17,9,FALSE))</f>
        <v/>
      </c>
      <c r="T1173" s="56">
        <f>IF($B1173="","",$R1173*$S1173)</f>
        <v/>
      </c>
    </row>
    <row r="1174">
      <c r="A1174" s="20">
        <f>Тех_Движение!$A$1171</f>
        <v/>
      </c>
      <c r="B1174" s="20">
        <f>IF(Тех_Движение!$F$1171&gt;0,Тех_Движение!$I$1171,"")</f>
        <v/>
      </c>
      <c r="C1174" s="20">
        <f>IF($B1174="","",Тех_Движение!$D$1171)</f>
        <v/>
      </c>
      <c r="D1174" s="42">
        <f>IF($B1174="","",Тех_Движение!$B$1171)</f>
        <v/>
      </c>
      <c r="E1174" s="54">
        <f>IF($B1174="","",Тех_Движение!$F$1171)</f>
        <v/>
      </c>
      <c r="F1174" s="54">
        <f>IF($B1174="","",SUMIFS($E$5:$E1173,$C$5:$C1173,$C1174))</f>
        <v/>
      </c>
      <c r="G1174" s="54">
        <f>IF($B1174="","",MAX(0,$E1174-MAX(0,SUMIFS(Тех_Движение!$G$2:$G$5111,Тех_Движение!$D$2:$D$5111,$C1174,Тех_Движение!$B$2:$B$5111,"&lt;="&amp;Настройки!$B$5-1)-$F1174)))</f>
        <v/>
      </c>
      <c r="H1174" s="54">
        <f>IF($B1174="","",IF(AND($D1174&gt;=Настройки!$B$5,$D1174&lt;=Настройки!$B$6),$E1174,0))</f>
        <v/>
      </c>
      <c r="I1174" s="54">
        <f>IF($B1174="","",$G1174+$H1174-$J1174)</f>
        <v/>
      </c>
      <c r="J1174" s="54">
        <f>IF($B1174="","",MAX(0,$E1174-MAX(0,SUMIFS(Тех_Движение!$G$2:$G$5111,Тех_Движение!$D$2:$D$5111,$C1174,Тех_Движение!$B$2:$B$5111,"&lt;="&amp;Настройки!$B$6)-$F1174)))</f>
        <v/>
      </c>
      <c r="K1174" s="54">
        <f>IF(OR($B1174="",K$3&lt;$D1174+Настройки!$B$7),0,MAX(0,$E1174-MAX(0,SUMIFS(Тех_Движение!$G$2:$G$5111,Тех_Движение!$D$2:$D$5111,$C1174,Тех_Движение!$B$2:$B$5111,"&lt;="&amp;K$3)-$F1174)))</f>
        <v/>
      </c>
      <c r="L1174" s="54">
        <f>IF(OR($B1174="",L$3&lt;$D1174+Настройки!$B$7),0,MAX(0,$E1174-MAX(0,SUMIFS(Тех_Движение!$G$2:$G$5111,Тех_Движение!$D$2:$D$5111,$C1174,Тех_Движение!$B$2:$B$5111,"&lt;="&amp;L$3)-$F1174)))</f>
        <v/>
      </c>
      <c r="M1174" s="54">
        <f>IF(OR($B1174="",M$3&lt;$D1174+Настройки!$B$7),0,MAX(0,$E1174-MAX(0,SUMIFS(Тех_Движение!$G$2:$G$5111,Тех_Движение!$D$2:$D$5111,$C1174,Тех_Движение!$B$2:$B$5111,"&lt;="&amp;M$3)-$F1174)))</f>
        <v/>
      </c>
      <c r="N1174" s="54">
        <f>IF(OR($B1174="",N$3&lt;$D1174+Настройки!$B$7),0,MAX(0,$E1174-MAX(0,SUMIFS(Тех_Движение!$G$2:$G$5111,Тех_Движение!$D$2:$D$5111,$C1174,Тех_Движение!$B$2:$B$5111,"&lt;="&amp;N$3)-$F1174)))</f>
        <v/>
      </c>
      <c r="O1174" s="54">
        <f>IF(OR($B1174="",O$3&lt;$D1174+Настройки!$B$7),0,MAX(0,$E1174-MAX(0,SUMIFS(Тех_Движение!$G$2:$G$5111,Тех_Движение!$D$2:$D$5111,$C1174,Тех_Движение!$B$2:$B$5111,"&lt;="&amp;O$3)-$F1174)))</f>
        <v/>
      </c>
      <c r="P1174" s="54">
        <f>IF(OR($B1174="",P$3&lt;$D1174+Настройки!$B$7),0,MAX(0,$E1174-MAX(0,SUMIFS(Тех_Движение!$G$2:$G$5111,Тех_Движение!$D$2:$D$5111,$C1174,Тех_Движение!$B$2:$B$5111,"&lt;="&amp;P$3)-$F1174)))</f>
        <v/>
      </c>
      <c r="Q1174" s="54">
        <f>IF(OR($B1174="",Q$3&lt;$D1174+Настройки!$B$7),0,MAX(0,$E1174-MAX(0,SUMIFS(Тех_Движение!$G$2:$G$5111,Тех_Движение!$D$2:$D$5111,$C1174,Тех_Движение!$B$2:$B$5111,"&lt;="&amp;Q$3)-$F1174)))</f>
        <v/>
      </c>
      <c r="R1174" s="54">
        <f>IF($B1174="","",SUM($K1174:$Q1174))</f>
        <v/>
      </c>
      <c r="S1174" s="56">
        <f>IF($B1174="","",VLOOKUP($C1174,Настройки!$A$11:$L$17,9,FALSE))</f>
        <v/>
      </c>
      <c r="T1174" s="56">
        <f>IF($B1174="","",$R1174*$S1174)</f>
        <v/>
      </c>
    </row>
    <row r="1175">
      <c r="A1175" s="20">
        <f>Тех_Движение!$A$1172</f>
        <v/>
      </c>
      <c r="B1175" s="20">
        <f>IF(Тех_Движение!$F$1172&gt;0,Тех_Движение!$I$1172,"")</f>
        <v/>
      </c>
      <c r="C1175" s="20">
        <f>IF($B1175="","",Тех_Движение!$D$1172)</f>
        <v/>
      </c>
      <c r="D1175" s="42">
        <f>IF($B1175="","",Тех_Движение!$B$1172)</f>
        <v/>
      </c>
      <c r="E1175" s="54">
        <f>IF($B1175="","",Тех_Движение!$F$1172)</f>
        <v/>
      </c>
      <c r="F1175" s="54">
        <f>IF($B1175="","",SUMIFS($E$5:$E1174,$C$5:$C1174,$C1175))</f>
        <v/>
      </c>
      <c r="G1175" s="54">
        <f>IF($B1175="","",MAX(0,$E1175-MAX(0,SUMIFS(Тех_Движение!$G$2:$G$5111,Тех_Движение!$D$2:$D$5111,$C1175,Тех_Движение!$B$2:$B$5111,"&lt;="&amp;Настройки!$B$5-1)-$F1175)))</f>
        <v/>
      </c>
      <c r="H1175" s="54">
        <f>IF($B1175="","",IF(AND($D1175&gt;=Настройки!$B$5,$D1175&lt;=Настройки!$B$6),$E1175,0))</f>
        <v/>
      </c>
      <c r="I1175" s="54">
        <f>IF($B1175="","",$G1175+$H1175-$J1175)</f>
        <v/>
      </c>
      <c r="J1175" s="54">
        <f>IF($B1175="","",MAX(0,$E1175-MAX(0,SUMIFS(Тех_Движение!$G$2:$G$5111,Тех_Движение!$D$2:$D$5111,$C1175,Тех_Движение!$B$2:$B$5111,"&lt;="&amp;Настройки!$B$6)-$F1175)))</f>
        <v/>
      </c>
      <c r="K1175" s="54">
        <f>IF(OR($B1175="",K$3&lt;$D1175+Настройки!$B$7),0,MAX(0,$E1175-MAX(0,SUMIFS(Тех_Движение!$G$2:$G$5111,Тех_Движение!$D$2:$D$5111,$C1175,Тех_Движение!$B$2:$B$5111,"&lt;="&amp;K$3)-$F1175)))</f>
        <v/>
      </c>
      <c r="L1175" s="54">
        <f>IF(OR($B1175="",L$3&lt;$D1175+Настройки!$B$7),0,MAX(0,$E1175-MAX(0,SUMIFS(Тех_Движение!$G$2:$G$5111,Тех_Движение!$D$2:$D$5111,$C1175,Тех_Движение!$B$2:$B$5111,"&lt;="&amp;L$3)-$F1175)))</f>
        <v/>
      </c>
      <c r="M1175" s="54">
        <f>IF(OR($B1175="",M$3&lt;$D1175+Настройки!$B$7),0,MAX(0,$E1175-MAX(0,SUMIFS(Тех_Движение!$G$2:$G$5111,Тех_Движение!$D$2:$D$5111,$C1175,Тех_Движение!$B$2:$B$5111,"&lt;="&amp;M$3)-$F1175)))</f>
        <v/>
      </c>
      <c r="N1175" s="54">
        <f>IF(OR($B1175="",N$3&lt;$D1175+Настройки!$B$7),0,MAX(0,$E1175-MAX(0,SUMIFS(Тех_Движение!$G$2:$G$5111,Тех_Движение!$D$2:$D$5111,$C1175,Тех_Движение!$B$2:$B$5111,"&lt;="&amp;N$3)-$F1175)))</f>
        <v/>
      </c>
      <c r="O1175" s="54">
        <f>IF(OR($B1175="",O$3&lt;$D1175+Настройки!$B$7),0,MAX(0,$E1175-MAX(0,SUMIFS(Тех_Движение!$G$2:$G$5111,Тех_Движение!$D$2:$D$5111,$C1175,Тех_Движение!$B$2:$B$5111,"&lt;="&amp;O$3)-$F1175)))</f>
        <v/>
      </c>
      <c r="P1175" s="54">
        <f>IF(OR($B1175="",P$3&lt;$D1175+Настройки!$B$7),0,MAX(0,$E1175-MAX(0,SUMIFS(Тех_Движение!$G$2:$G$5111,Тех_Движение!$D$2:$D$5111,$C1175,Тех_Движение!$B$2:$B$5111,"&lt;="&amp;P$3)-$F1175)))</f>
        <v/>
      </c>
      <c r="Q1175" s="54">
        <f>IF(OR($B1175="",Q$3&lt;$D1175+Настройки!$B$7),0,MAX(0,$E1175-MAX(0,SUMIFS(Тех_Движение!$G$2:$G$5111,Тех_Движение!$D$2:$D$5111,$C1175,Тех_Движение!$B$2:$B$5111,"&lt;="&amp;Q$3)-$F1175)))</f>
        <v/>
      </c>
      <c r="R1175" s="54">
        <f>IF($B1175="","",SUM($K1175:$Q1175))</f>
        <v/>
      </c>
      <c r="S1175" s="56">
        <f>IF($B1175="","",VLOOKUP($C1175,Настройки!$A$11:$L$17,9,FALSE))</f>
        <v/>
      </c>
      <c r="T1175" s="56">
        <f>IF($B1175="","",$R1175*$S1175)</f>
        <v/>
      </c>
    </row>
    <row r="1176">
      <c r="A1176" s="20">
        <f>Тех_Движение!$A$1173</f>
        <v/>
      </c>
      <c r="B1176" s="20">
        <f>IF(Тех_Движение!$F$1173&gt;0,Тех_Движение!$I$1173,"")</f>
        <v/>
      </c>
      <c r="C1176" s="20">
        <f>IF($B1176="","",Тех_Движение!$D$1173)</f>
        <v/>
      </c>
      <c r="D1176" s="42">
        <f>IF($B1176="","",Тех_Движение!$B$1173)</f>
        <v/>
      </c>
      <c r="E1176" s="54">
        <f>IF($B1176="","",Тех_Движение!$F$1173)</f>
        <v/>
      </c>
      <c r="F1176" s="54">
        <f>IF($B1176="","",SUMIFS($E$5:$E1175,$C$5:$C1175,$C1176))</f>
        <v/>
      </c>
      <c r="G1176" s="54">
        <f>IF($B1176="","",MAX(0,$E1176-MAX(0,SUMIFS(Тех_Движение!$G$2:$G$5111,Тех_Движение!$D$2:$D$5111,$C1176,Тех_Движение!$B$2:$B$5111,"&lt;="&amp;Настройки!$B$5-1)-$F1176)))</f>
        <v/>
      </c>
      <c r="H1176" s="54">
        <f>IF($B1176="","",IF(AND($D1176&gt;=Настройки!$B$5,$D1176&lt;=Настройки!$B$6),$E1176,0))</f>
        <v/>
      </c>
      <c r="I1176" s="54">
        <f>IF($B1176="","",$G1176+$H1176-$J1176)</f>
        <v/>
      </c>
      <c r="J1176" s="54">
        <f>IF($B1176="","",MAX(0,$E1176-MAX(0,SUMIFS(Тех_Движение!$G$2:$G$5111,Тех_Движение!$D$2:$D$5111,$C1176,Тех_Движение!$B$2:$B$5111,"&lt;="&amp;Настройки!$B$6)-$F1176)))</f>
        <v/>
      </c>
      <c r="K1176" s="54">
        <f>IF(OR($B1176="",K$3&lt;$D1176+Настройки!$B$7),0,MAX(0,$E1176-MAX(0,SUMIFS(Тех_Движение!$G$2:$G$5111,Тех_Движение!$D$2:$D$5111,$C1176,Тех_Движение!$B$2:$B$5111,"&lt;="&amp;K$3)-$F1176)))</f>
        <v/>
      </c>
      <c r="L1176" s="54">
        <f>IF(OR($B1176="",L$3&lt;$D1176+Настройки!$B$7),0,MAX(0,$E1176-MAX(0,SUMIFS(Тех_Движение!$G$2:$G$5111,Тех_Движение!$D$2:$D$5111,$C1176,Тех_Движение!$B$2:$B$5111,"&lt;="&amp;L$3)-$F1176)))</f>
        <v/>
      </c>
      <c r="M1176" s="54">
        <f>IF(OR($B1176="",M$3&lt;$D1176+Настройки!$B$7),0,MAX(0,$E1176-MAX(0,SUMIFS(Тех_Движение!$G$2:$G$5111,Тех_Движение!$D$2:$D$5111,$C1176,Тех_Движение!$B$2:$B$5111,"&lt;="&amp;M$3)-$F1176)))</f>
        <v/>
      </c>
      <c r="N1176" s="54">
        <f>IF(OR($B1176="",N$3&lt;$D1176+Настройки!$B$7),0,MAX(0,$E1176-MAX(0,SUMIFS(Тех_Движение!$G$2:$G$5111,Тех_Движение!$D$2:$D$5111,$C1176,Тех_Движение!$B$2:$B$5111,"&lt;="&amp;N$3)-$F1176)))</f>
        <v/>
      </c>
      <c r="O1176" s="54">
        <f>IF(OR($B1176="",O$3&lt;$D1176+Настройки!$B$7),0,MAX(0,$E1176-MAX(0,SUMIFS(Тех_Движение!$G$2:$G$5111,Тех_Движение!$D$2:$D$5111,$C1176,Тех_Движение!$B$2:$B$5111,"&lt;="&amp;O$3)-$F1176)))</f>
        <v/>
      </c>
      <c r="P1176" s="54">
        <f>IF(OR($B1176="",P$3&lt;$D1176+Настройки!$B$7),0,MAX(0,$E1176-MAX(0,SUMIFS(Тех_Движение!$G$2:$G$5111,Тех_Движение!$D$2:$D$5111,$C1176,Тех_Движение!$B$2:$B$5111,"&lt;="&amp;P$3)-$F1176)))</f>
        <v/>
      </c>
      <c r="Q1176" s="54">
        <f>IF(OR($B1176="",Q$3&lt;$D1176+Настройки!$B$7),0,MAX(0,$E1176-MAX(0,SUMIFS(Тех_Движение!$G$2:$G$5111,Тех_Движение!$D$2:$D$5111,$C1176,Тех_Движение!$B$2:$B$5111,"&lt;="&amp;Q$3)-$F1176)))</f>
        <v/>
      </c>
      <c r="R1176" s="54">
        <f>IF($B1176="","",SUM($K1176:$Q1176))</f>
        <v/>
      </c>
      <c r="S1176" s="56">
        <f>IF($B1176="","",VLOOKUP($C1176,Настройки!$A$11:$L$17,9,FALSE))</f>
        <v/>
      </c>
      <c r="T1176" s="56">
        <f>IF($B1176="","",$R1176*$S1176)</f>
        <v/>
      </c>
    </row>
    <row r="1177">
      <c r="A1177" s="20">
        <f>Тех_Движение!$A$1174</f>
        <v/>
      </c>
      <c r="B1177" s="20">
        <f>IF(Тех_Движение!$F$1174&gt;0,Тех_Движение!$I$1174,"")</f>
        <v/>
      </c>
      <c r="C1177" s="20">
        <f>IF($B1177="","",Тех_Движение!$D$1174)</f>
        <v/>
      </c>
      <c r="D1177" s="42">
        <f>IF($B1177="","",Тех_Движение!$B$1174)</f>
        <v/>
      </c>
      <c r="E1177" s="54">
        <f>IF($B1177="","",Тех_Движение!$F$1174)</f>
        <v/>
      </c>
      <c r="F1177" s="54">
        <f>IF($B1177="","",SUMIFS($E$5:$E1176,$C$5:$C1176,$C1177))</f>
        <v/>
      </c>
      <c r="G1177" s="54">
        <f>IF($B1177="","",MAX(0,$E1177-MAX(0,SUMIFS(Тех_Движение!$G$2:$G$5111,Тех_Движение!$D$2:$D$5111,$C1177,Тех_Движение!$B$2:$B$5111,"&lt;="&amp;Настройки!$B$5-1)-$F1177)))</f>
        <v/>
      </c>
      <c r="H1177" s="54">
        <f>IF($B1177="","",IF(AND($D1177&gt;=Настройки!$B$5,$D1177&lt;=Настройки!$B$6),$E1177,0))</f>
        <v/>
      </c>
      <c r="I1177" s="54">
        <f>IF($B1177="","",$G1177+$H1177-$J1177)</f>
        <v/>
      </c>
      <c r="J1177" s="54">
        <f>IF($B1177="","",MAX(0,$E1177-MAX(0,SUMIFS(Тех_Движение!$G$2:$G$5111,Тех_Движение!$D$2:$D$5111,$C1177,Тех_Движение!$B$2:$B$5111,"&lt;="&amp;Настройки!$B$6)-$F1177)))</f>
        <v/>
      </c>
      <c r="K1177" s="54">
        <f>IF(OR($B1177="",K$3&lt;$D1177+Настройки!$B$7),0,MAX(0,$E1177-MAX(0,SUMIFS(Тех_Движение!$G$2:$G$5111,Тех_Движение!$D$2:$D$5111,$C1177,Тех_Движение!$B$2:$B$5111,"&lt;="&amp;K$3)-$F1177)))</f>
        <v/>
      </c>
      <c r="L1177" s="54">
        <f>IF(OR($B1177="",L$3&lt;$D1177+Настройки!$B$7),0,MAX(0,$E1177-MAX(0,SUMIFS(Тех_Движение!$G$2:$G$5111,Тех_Движение!$D$2:$D$5111,$C1177,Тех_Движение!$B$2:$B$5111,"&lt;="&amp;L$3)-$F1177)))</f>
        <v/>
      </c>
      <c r="M1177" s="54">
        <f>IF(OR($B1177="",M$3&lt;$D1177+Настройки!$B$7),0,MAX(0,$E1177-MAX(0,SUMIFS(Тех_Движение!$G$2:$G$5111,Тех_Движение!$D$2:$D$5111,$C1177,Тех_Движение!$B$2:$B$5111,"&lt;="&amp;M$3)-$F1177)))</f>
        <v/>
      </c>
      <c r="N1177" s="54">
        <f>IF(OR($B1177="",N$3&lt;$D1177+Настройки!$B$7),0,MAX(0,$E1177-MAX(0,SUMIFS(Тех_Движение!$G$2:$G$5111,Тех_Движение!$D$2:$D$5111,$C1177,Тех_Движение!$B$2:$B$5111,"&lt;="&amp;N$3)-$F1177)))</f>
        <v/>
      </c>
      <c r="O1177" s="54">
        <f>IF(OR($B1177="",O$3&lt;$D1177+Настройки!$B$7),0,MAX(0,$E1177-MAX(0,SUMIFS(Тех_Движение!$G$2:$G$5111,Тех_Движение!$D$2:$D$5111,$C1177,Тех_Движение!$B$2:$B$5111,"&lt;="&amp;O$3)-$F1177)))</f>
        <v/>
      </c>
      <c r="P1177" s="54">
        <f>IF(OR($B1177="",P$3&lt;$D1177+Настройки!$B$7),0,MAX(0,$E1177-MAX(0,SUMIFS(Тех_Движение!$G$2:$G$5111,Тех_Движение!$D$2:$D$5111,$C1177,Тех_Движение!$B$2:$B$5111,"&lt;="&amp;P$3)-$F1177)))</f>
        <v/>
      </c>
      <c r="Q1177" s="54">
        <f>IF(OR($B1177="",Q$3&lt;$D1177+Настройки!$B$7),0,MAX(0,$E1177-MAX(0,SUMIFS(Тех_Движение!$G$2:$G$5111,Тех_Движение!$D$2:$D$5111,$C1177,Тех_Движение!$B$2:$B$5111,"&lt;="&amp;Q$3)-$F1177)))</f>
        <v/>
      </c>
      <c r="R1177" s="54">
        <f>IF($B1177="","",SUM($K1177:$Q1177))</f>
        <v/>
      </c>
      <c r="S1177" s="56">
        <f>IF($B1177="","",VLOOKUP($C1177,Настройки!$A$11:$L$17,9,FALSE))</f>
        <v/>
      </c>
      <c r="T1177" s="56">
        <f>IF($B1177="","",$R1177*$S1177)</f>
        <v/>
      </c>
    </row>
    <row r="1178">
      <c r="A1178" s="20">
        <f>Тех_Движение!$A$1175</f>
        <v/>
      </c>
      <c r="B1178" s="20">
        <f>IF(Тех_Движение!$F$1175&gt;0,Тех_Движение!$I$1175,"")</f>
        <v/>
      </c>
      <c r="C1178" s="20">
        <f>IF($B1178="","",Тех_Движение!$D$1175)</f>
        <v/>
      </c>
      <c r="D1178" s="42">
        <f>IF($B1178="","",Тех_Движение!$B$1175)</f>
        <v/>
      </c>
      <c r="E1178" s="54">
        <f>IF($B1178="","",Тех_Движение!$F$1175)</f>
        <v/>
      </c>
      <c r="F1178" s="54">
        <f>IF($B1178="","",SUMIFS($E$5:$E1177,$C$5:$C1177,$C1178))</f>
        <v/>
      </c>
      <c r="G1178" s="54">
        <f>IF($B1178="","",MAX(0,$E1178-MAX(0,SUMIFS(Тех_Движение!$G$2:$G$5111,Тех_Движение!$D$2:$D$5111,$C1178,Тех_Движение!$B$2:$B$5111,"&lt;="&amp;Настройки!$B$5-1)-$F1178)))</f>
        <v/>
      </c>
      <c r="H1178" s="54">
        <f>IF($B1178="","",IF(AND($D1178&gt;=Настройки!$B$5,$D1178&lt;=Настройки!$B$6),$E1178,0))</f>
        <v/>
      </c>
      <c r="I1178" s="54">
        <f>IF($B1178="","",$G1178+$H1178-$J1178)</f>
        <v/>
      </c>
      <c r="J1178" s="54">
        <f>IF($B1178="","",MAX(0,$E1178-MAX(0,SUMIFS(Тех_Движение!$G$2:$G$5111,Тех_Движение!$D$2:$D$5111,$C1178,Тех_Движение!$B$2:$B$5111,"&lt;="&amp;Настройки!$B$6)-$F1178)))</f>
        <v/>
      </c>
      <c r="K1178" s="54">
        <f>IF(OR($B1178="",K$3&lt;$D1178+Настройки!$B$7),0,MAX(0,$E1178-MAX(0,SUMIFS(Тех_Движение!$G$2:$G$5111,Тех_Движение!$D$2:$D$5111,$C1178,Тех_Движение!$B$2:$B$5111,"&lt;="&amp;K$3)-$F1178)))</f>
        <v/>
      </c>
      <c r="L1178" s="54">
        <f>IF(OR($B1178="",L$3&lt;$D1178+Настройки!$B$7),0,MAX(0,$E1178-MAX(0,SUMIFS(Тех_Движение!$G$2:$G$5111,Тех_Движение!$D$2:$D$5111,$C1178,Тех_Движение!$B$2:$B$5111,"&lt;="&amp;L$3)-$F1178)))</f>
        <v/>
      </c>
      <c r="M1178" s="54">
        <f>IF(OR($B1178="",M$3&lt;$D1178+Настройки!$B$7),0,MAX(0,$E1178-MAX(0,SUMIFS(Тех_Движение!$G$2:$G$5111,Тех_Движение!$D$2:$D$5111,$C1178,Тех_Движение!$B$2:$B$5111,"&lt;="&amp;M$3)-$F1178)))</f>
        <v/>
      </c>
      <c r="N1178" s="54">
        <f>IF(OR($B1178="",N$3&lt;$D1178+Настройки!$B$7),0,MAX(0,$E1178-MAX(0,SUMIFS(Тех_Движение!$G$2:$G$5111,Тех_Движение!$D$2:$D$5111,$C1178,Тех_Движение!$B$2:$B$5111,"&lt;="&amp;N$3)-$F1178)))</f>
        <v/>
      </c>
      <c r="O1178" s="54">
        <f>IF(OR($B1178="",O$3&lt;$D1178+Настройки!$B$7),0,MAX(0,$E1178-MAX(0,SUMIFS(Тех_Движение!$G$2:$G$5111,Тех_Движение!$D$2:$D$5111,$C1178,Тех_Движение!$B$2:$B$5111,"&lt;="&amp;O$3)-$F1178)))</f>
        <v/>
      </c>
      <c r="P1178" s="54">
        <f>IF(OR($B1178="",P$3&lt;$D1178+Настройки!$B$7),0,MAX(0,$E1178-MAX(0,SUMIFS(Тех_Движение!$G$2:$G$5111,Тех_Движение!$D$2:$D$5111,$C1178,Тех_Движение!$B$2:$B$5111,"&lt;="&amp;P$3)-$F1178)))</f>
        <v/>
      </c>
      <c r="Q1178" s="54">
        <f>IF(OR($B1178="",Q$3&lt;$D1178+Настройки!$B$7),0,MAX(0,$E1178-MAX(0,SUMIFS(Тех_Движение!$G$2:$G$5111,Тех_Движение!$D$2:$D$5111,$C1178,Тех_Движение!$B$2:$B$5111,"&lt;="&amp;Q$3)-$F1178)))</f>
        <v/>
      </c>
      <c r="R1178" s="54">
        <f>IF($B1178="","",SUM($K1178:$Q1178))</f>
        <v/>
      </c>
      <c r="S1178" s="56">
        <f>IF($B1178="","",VLOOKUP($C1178,Настройки!$A$11:$L$17,9,FALSE))</f>
        <v/>
      </c>
      <c r="T1178" s="56">
        <f>IF($B1178="","",$R1178*$S1178)</f>
        <v/>
      </c>
    </row>
    <row r="1179">
      <c r="A1179" s="20">
        <f>Тех_Движение!$A$1176</f>
        <v/>
      </c>
      <c r="B1179" s="20">
        <f>IF(Тех_Движение!$F$1176&gt;0,Тех_Движение!$I$1176,"")</f>
        <v/>
      </c>
      <c r="C1179" s="20">
        <f>IF($B1179="","",Тех_Движение!$D$1176)</f>
        <v/>
      </c>
      <c r="D1179" s="42">
        <f>IF($B1179="","",Тех_Движение!$B$1176)</f>
        <v/>
      </c>
      <c r="E1179" s="54">
        <f>IF($B1179="","",Тех_Движение!$F$1176)</f>
        <v/>
      </c>
      <c r="F1179" s="54">
        <f>IF($B1179="","",SUMIFS($E$5:$E1178,$C$5:$C1178,$C1179))</f>
        <v/>
      </c>
      <c r="G1179" s="54">
        <f>IF($B1179="","",MAX(0,$E1179-MAX(0,SUMIFS(Тех_Движение!$G$2:$G$5111,Тех_Движение!$D$2:$D$5111,$C1179,Тех_Движение!$B$2:$B$5111,"&lt;="&amp;Настройки!$B$5-1)-$F1179)))</f>
        <v/>
      </c>
      <c r="H1179" s="54">
        <f>IF($B1179="","",IF(AND($D1179&gt;=Настройки!$B$5,$D1179&lt;=Настройки!$B$6),$E1179,0))</f>
        <v/>
      </c>
      <c r="I1179" s="54">
        <f>IF($B1179="","",$G1179+$H1179-$J1179)</f>
        <v/>
      </c>
      <c r="J1179" s="54">
        <f>IF($B1179="","",MAX(0,$E1179-MAX(0,SUMIFS(Тех_Движение!$G$2:$G$5111,Тех_Движение!$D$2:$D$5111,$C1179,Тех_Движение!$B$2:$B$5111,"&lt;="&amp;Настройки!$B$6)-$F1179)))</f>
        <v/>
      </c>
      <c r="K1179" s="54">
        <f>IF(OR($B1179="",K$3&lt;$D1179+Настройки!$B$7),0,MAX(0,$E1179-MAX(0,SUMIFS(Тех_Движение!$G$2:$G$5111,Тех_Движение!$D$2:$D$5111,$C1179,Тех_Движение!$B$2:$B$5111,"&lt;="&amp;K$3)-$F1179)))</f>
        <v/>
      </c>
      <c r="L1179" s="54">
        <f>IF(OR($B1179="",L$3&lt;$D1179+Настройки!$B$7),0,MAX(0,$E1179-MAX(0,SUMIFS(Тех_Движение!$G$2:$G$5111,Тех_Движение!$D$2:$D$5111,$C1179,Тех_Движение!$B$2:$B$5111,"&lt;="&amp;L$3)-$F1179)))</f>
        <v/>
      </c>
      <c r="M1179" s="54">
        <f>IF(OR($B1179="",M$3&lt;$D1179+Настройки!$B$7),0,MAX(0,$E1179-MAX(0,SUMIFS(Тех_Движение!$G$2:$G$5111,Тех_Движение!$D$2:$D$5111,$C1179,Тех_Движение!$B$2:$B$5111,"&lt;="&amp;M$3)-$F1179)))</f>
        <v/>
      </c>
      <c r="N1179" s="54">
        <f>IF(OR($B1179="",N$3&lt;$D1179+Настройки!$B$7),0,MAX(0,$E1179-MAX(0,SUMIFS(Тех_Движение!$G$2:$G$5111,Тех_Движение!$D$2:$D$5111,$C1179,Тех_Движение!$B$2:$B$5111,"&lt;="&amp;N$3)-$F1179)))</f>
        <v/>
      </c>
      <c r="O1179" s="54">
        <f>IF(OR($B1179="",O$3&lt;$D1179+Настройки!$B$7),0,MAX(0,$E1179-MAX(0,SUMIFS(Тех_Движение!$G$2:$G$5111,Тех_Движение!$D$2:$D$5111,$C1179,Тех_Движение!$B$2:$B$5111,"&lt;="&amp;O$3)-$F1179)))</f>
        <v/>
      </c>
      <c r="P1179" s="54">
        <f>IF(OR($B1179="",P$3&lt;$D1179+Настройки!$B$7),0,MAX(0,$E1179-MAX(0,SUMIFS(Тех_Движение!$G$2:$G$5111,Тех_Движение!$D$2:$D$5111,$C1179,Тех_Движение!$B$2:$B$5111,"&lt;="&amp;P$3)-$F1179)))</f>
        <v/>
      </c>
      <c r="Q1179" s="54">
        <f>IF(OR($B1179="",Q$3&lt;$D1179+Настройки!$B$7),0,MAX(0,$E1179-MAX(0,SUMIFS(Тех_Движение!$G$2:$G$5111,Тех_Движение!$D$2:$D$5111,$C1179,Тех_Движение!$B$2:$B$5111,"&lt;="&amp;Q$3)-$F1179)))</f>
        <v/>
      </c>
      <c r="R1179" s="54">
        <f>IF($B1179="","",SUM($K1179:$Q1179))</f>
        <v/>
      </c>
      <c r="S1179" s="56">
        <f>IF($B1179="","",VLOOKUP($C1179,Настройки!$A$11:$L$17,9,FALSE))</f>
        <v/>
      </c>
      <c r="T1179" s="56">
        <f>IF($B1179="","",$R1179*$S1179)</f>
        <v/>
      </c>
    </row>
    <row r="1180">
      <c r="A1180" s="20">
        <f>Тех_Движение!$A$1177</f>
        <v/>
      </c>
      <c r="B1180" s="20">
        <f>IF(Тех_Движение!$F$1177&gt;0,Тех_Движение!$I$1177,"")</f>
        <v/>
      </c>
      <c r="C1180" s="20">
        <f>IF($B1180="","",Тех_Движение!$D$1177)</f>
        <v/>
      </c>
      <c r="D1180" s="42">
        <f>IF($B1180="","",Тех_Движение!$B$1177)</f>
        <v/>
      </c>
      <c r="E1180" s="54">
        <f>IF($B1180="","",Тех_Движение!$F$1177)</f>
        <v/>
      </c>
      <c r="F1180" s="54">
        <f>IF($B1180="","",SUMIFS($E$5:$E1179,$C$5:$C1179,$C1180))</f>
        <v/>
      </c>
      <c r="G1180" s="54">
        <f>IF($B1180="","",MAX(0,$E1180-MAX(0,SUMIFS(Тех_Движение!$G$2:$G$5111,Тех_Движение!$D$2:$D$5111,$C1180,Тех_Движение!$B$2:$B$5111,"&lt;="&amp;Настройки!$B$5-1)-$F1180)))</f>
        <v/>
      </c>
      <c r="H1180" s="54">
        <f>IF($B1180="","",IF(AND($D1180&gt;=Настройки!$B$5,$D1180&lt;=Настройки!$B$6),$E1180,0))</f>
        <v/>
      </c>
      <c r="I1180" s="54">
        <f>IF($B1180="","",$G1180+$H1180-$J1180)</f>
        <v/>
      </c>
      <c r="J1180" s="54">
        <f>IF($B1180="","",MAX(0,$E1180-MAX(0,SUMIFS(Тех_Движение!$G$2:$G$5111,Тех_Движение!$D$2:$D$5111,$C1180,Тех_Движение!$B$2:$B$5111,"&lt;="&amp;Настройки!$B$6)-$F1180)))</f>
        <v/>
      </c>
      <c r="K1180" s="54">
        <f>IF(OR($B1180="",K$3&lt;$D1180+Настройки!$B$7),0,MAX(0,$E1180-MAX(0,SUMIFS(Тех_Движение!$G$2:$G$5111,Тех_Движение!$D$2:$D$5111,$C1180,Тех_Движение!$B$2:$B$5111,"&lt;="&amp;K$3)-$F1180)))</f>
        <v/>
      </c>
      <c r="L1180" s="54">
        <f>IF(OR($B1180="",L$3&lt;$D1180+Настройки!$B$7),0,MAX(0,$E1180-MAX(0,SUMIFS(Тех_Движение!$G$2:$G$5111,Тех_Движение!$D$2:$D$5111,$C1180,Тех_Движение!$B$2:$B$5111,"&lt;="&amp;L$3)-$F1180)))</f>
        <v/>
      </c>
      <c r="M1180" s="54">
        <f>IF(OR($B1180="",M$3&lt;$D1180+Настройки!$B$7),0,MAX(0,$E1180-MAX(0,SUMIFS(Тех_Движение!$G$2:$G$5111,Тех_Движение!$D$2:$D$5111,$C1180,Тех_Движение!$B$2:$B$5111,"&lt;="&amp;M$3)-$F1180)))</f>
        <v/>
      </c>
      <c r="N1180" s="54">
        <f>IF(OR($B1180="",N$3&lt;$D1180+Настройки!$B$7),0,MAX(0,$E1180-MAX(0,SUMIFS(Тех_Движение!$G$2:$G$5111,Тех_Движение!$D$2:$D$5111,$C1180,Тех_Движение!$B$2:$B$5111,"&lt;="&amp;N$3)-$F1180)))</f>
        <v/>
      </c>
      <c r="O1180" s="54">
        <f>IF(OR($B1180="",O$3&lt;$D1180+Настройки!$B$7),0,MAX(0,$E1180-MAX(0,SUMIFS(Тех_Движение!$G$2:$G$5111,Тех_Движение!$D$2:$D$5111,$C1180,Тех_Движение!$B$2:$B$5111,"&lt;="&amp;O$3)-$F1180)))</f>
        <v/>
      </c>
      <c r="P1180" s="54">
        <f>IF(OR($B1180="",P$3&lt;$D1180+Настройки!$B$7),0,MAX(0,$E1180-MAX(0,SUMIFS(Тех_Движение!$G$2:$G$5111,Тех_Движение!$D$2:$D$5111,$C1180,Тех_Движение!$B$2:$B$5111,"&lt;="&amp;P$3)-$F1180)))</f>
        <v/>
      </c>
      <c r="Q1180" s="54">
        <f>IF(OR($B1180="",Q$3&lt;$D1180+Настройки!$B$7),0,MAX(0,$E1180-MAX(0,SUMIFS(Тех_Движение!$G$2:$G$5111,Тех_Движение!$D$2:$D$5111,$C1180,Тех_Движение!$B$2:$B$5111,"&lt;="&amp;Q$3)-$F1180)))</f>
        <v/>
      </c>
      <c r="R1180" s="54">
        <f>IF($B1180="","",SUM($K1180:$Q1180))</f>
        <v/>
      </c>
      <c r="S1180" s="56">
        <f>IF($B1180="","",VLOOKUP($C1180,Настройки!$A$11:$L$17,9,FALSE))</f>
        <v/>
      </c>
      <c r="T1180" s="56">
        <f>IF($B1180="","",$R1180*$S1180)</f>
        <v/>
      </c>
    </row>
    <row r="1181">
      <c r="A1181" s="20">
        <f>Тех_Движение!$A$1178</f>
        <v/>
      </c>
      <c r="B1181" s="20">
        <f>IF(Тех_Движение!$F$1178&gt;0,Тех_Движение!$I$1178,"")</f>
        <v/>
      </c>
      <c r="C1181" s="20">
        <f>IF($B1181="","",Тех_Движение!$D$1178)</f>
        <v/>
      </c>
      <c r="D1181" s="42">
        <f>IF($B1181="","",Тех_Движение!$B$1178)</f>
        <v/>
      </c>
      <c r="E1181" s="54">
        <f>IF($B1181="","",Тех_Движение!$F$1178)</f>
        <v/>
      </c>
      <c r="F1181" s="54">
        <f>IF($B1181="","",SUMIFS($E$5:$E1180,$C$5:$C1180,$C1181))</f>
        <v/>
      </c>
      <c r="G1181" s="54">
        <f>IF($B1181="","",MAX(0,$E1181-MAX(0,SUMIFS(Тех_Движение!$G$2:$G$5111,Тех_Движение!$D$2:$D$5111,$C1181,Тех_Движение!$B$2:$B$5111,"&lt;="&amp;Настройки!$B$5-1)-$F1181)))</f>
        <v/>
      </c>
      <c r="H1181" s="54">
        <f>IF($B1181="","",IF(AND($D1181&gt;=Настройки!$B$5,$D1181&lt;=Настройки!$B$6),$E1181,0))</f>
        <v/>
      </c>
      <c r="I1181" s="54">
        <f>IF($B1181="","",$G1181+$H1181-$J1181)</f>
        <v/>
      </c>
      <c r="J1181" s="54">
        <f>IF($B1181="","",MAX(0,$E1181-MAX(0,SUMIFS(Тех_Движение!$G$2:$G$5111,Тех_Движение!$D$2:$D$5111,$C1181,Тех_Движение!$B$2:$B$5111,"&lt;="&amp;Настройки!$B$6)-$F1181)))</f>
        <v/>
      </c>
      <c r="K1181" s="54">
        <f>IF(OR($B1181="",K$3&lt;$D1181+Настройки!$B$7),0,MAX(0,$E1181-MAX(0,SUMIFS(Тех_Движение!$G$2:$G$5111,Тех_Движение!$D$2:$D$5111,$C1181,Тех_Движение!$B$2:$B$5111,"&lt;="&amp;K$3)-$F1181)))</f>
        <v/>
      </c>
      <c r="L1181" s="54">
        <f>IF(OR($B1181="",L$3&lt;$D1181+Настройки!$B$7),0,MAX(0,$E1181-MAX(0,SUMIFS(Тех_Движение!$G$2:$G$5111,Тех_Движение!$D$2:$D$5111,$C1181,Тех_Движение!$B$2:$B$5111,"&lt;="&amp;L$3)-$F1181)))</f>
        <v/>
      </c>
      <c r="M1181" s="54">
        <f>IF(OR($B1181="",M$3&lt;$D1181+Настройки!$B$7),0,MAX(0,$E1181-MAX(0,SUMIFS(Тех_Движение!$G$2:$G$5111,Тех_Движение!$D$2:$D$5111,$C1181,Тех_Движение!$B$2:$B$5111,"&lt;="&amp;M$3)-$F1181)))</f>
        <v/>
      </c>
      <c r="N1181" s="54">
        <f>IF(OR($B1181="",N$3&lt;$D1181+Настройки!$B$7),0,MAX(0,$E1181-MAX(0,SUMIFS(Тех_Движение!$G$2:$G$5111,Тех_Движение!$D$2:$D$5111,$C1181,Тех_Движение!$B$2:$B$5111,"&lt;="&amp;N$3)-$F1181)))</f>
        <v/>
      </c>
      <c r="O1181" s="54">
        <f>IF(OR($B1181="",O$3&lt;$D1181+Настройки!$B$7),0,MAX(0,$E1181-MAX(0,SUMIFS(Тех_Движение!$G$2:$G$5111,Тех_Движение!$D$2:$D$5111,$C1181,Тех_Движение!$B$2:$B$5111,"&lt;="&amp;O$3)-$F1181)))</f>
        <v/>
      </c>
      <c r="P1181" s="54">
        <f>IF(OR($B1181="",P$3&lt;$D1181+Настройки!$B$7),0,MAX(0,$E1181-MAX(0,SUMIFS(Тех_Движение!$G$2:$G$5111,Тех_Движение!$D$2:$D$5111,$C1181,Тех_Движение!$B$2:$B$5111,"&lt;="&amp;P$3)-$F1181)))</f>
        <v/>
      </c>
      <c r="Q1181" s="54">
        <f>IF(OR($B1181="",Q$3&lt;$D1181+Настройки!$B$7),0,MAX(0,$E1181-MAX(0,SUMIFS(Тех_Движение!$G$2:$G$5111,Тех_Движение!$D$2:$D$5111,$C1181,Тех_Движение!$B$2:$B$5111,"&lt;="&amp;Q$3)-$F1181)))</f>
        <v/>
      </c>
      <c r="R1181" s="54">
        <f>IF($B1181="","",SUM($K1181:$Q1181))</f>
        <v/>
      </c>
      <c r="S1181" s="56">
        <f>IF($B1181="","",VLOOKUP($C1181,Настройки!$A$11:$L$17,9,FALSE))</f>
        <v/>
      </c>
      <c r="T1181" s="56">
        <f>IF($B1181="","",$R1181*$S1181)</f>
        <v/>
      </c>
    </row>
    <row r="1182">
      <c r="A1182" s="20">
        <f>Тех_Движение!$A$1179</f>
        <v/>
      </c>
      <c r="B1182" s="20">
        <f>IF(Тех_Движение!$F$1179&gt;0,Тех_Движение!$I$1179,"")</f>
        <v/>
      </c>
      <c r="C1182" s="20">
        <f>IF($B1182="","",Тех_Движение!$D$1179)</f>
        <v/>
      </c>
      <c r="D1182" s="42">
        <f>IF($B1182="","",Тех_Движение!$B$1179)</f>
        <v/>
      </c>
      <c r="E1182" s="54">
        <f>IF($B1182="","",Тех_Движение!$F$1179)</f>
        <v/>
      </c>
      <c r="F1182" s="54">
        <f>IF($B1182="","",SUMIFS($E$5:$E1181,$C$5:$C1181,$C1182))</f>
        <v/>
      </c>
      <c r="G1182" s="54">
        <f>IF($B1182="","",MAX(0,$E1182-MAX(0,SUMIFS(Тех_Движение!$G$2:$G$5111,Тех_Движение!$D$2:$D$5111,$C1182,Тех_Движение!$B$2:$B$5111,"&lt;="&amp;Настройки!$B$5-1)-$F1182)))</f>
        <v/>
      </c>
      <c r="H1182" s="54">
        <f>IF($B1182="","",IF(AND($D1182&gt;=Настройки!$B$5,$D1182&lt;=Настройки!$B$6),$E1182,0))</f>
        <v/>
      </c>
      <c r="I1182" s="54">
        <f>IF($B1182="","",$G1182+$H1182-$J1182)</f>
        <v/>
      </c>
      <c r="J1182" s="54">
        <f>IF($B1182="","",MAX(0,$E1182-MAX(0,SUMIFS(Тех_Движение!$G$2:$G$5111,Тех_Движение!$D$2:$D$5111,$C1182,Тех_Движение!$B$2:$B$5111,"&lt;="&amp;Настройки!$B$6)-$F1182)))</f>
        <v/>
      </c>
      <c r="K1182" s="54">
        <f>IF(OR($B1182="",K$3&lt;$D1182+Настройки!$B$7),0,MAX(0,$E1182-MAX(0,SUMIFS(Тех_Движение!$G$2:$G$5111,Тех_Движение!$D$2:$D$5111,$C1182,Тех_Движение!$B$2:$B$5111,"&lt;="&amp;K$3)-$F1182)))</f>
        <v/>
      </c>
      <c r="L1182" s="54">
        <f>IF(OR($B1182="",L$3&lt;$D1182+Настройки!$B$7),0,MAX(0,$E1182-MAX(0,SUMIFS(Тех_Движение!$G$2:$G$5111,Тех_Движение!$D$2:$D$5111,$C1182,Тех_Движение!$B$2:$B$5111,"&lt;="&amp;L$3)-$F1182)))</f>
        <v/>
      </c>
      <c r="M1182" s="54">
        <f>IF(OR($B1182="",M$3&lt;$D1182+Настройки!$B$7),0,MAX(0,$E1182-MAX(0,SUMIFS(Тех_Движение!$G$2:$G$5111,Тех_Движение!$D$2:$D$5111,$C1182,Тех_Движение!$B$2:$B$5111,"&lt;="&amp;M$3)-$F1182)))</f>
        <v/>
      </c>
      <c r="N1182" s="54">
        <f>IF(OR($B1182="",N$3&lt;$D1182+Настройки!$B$7),0,MAX(0,$E1182-MAX(0,SUMIFS(Тех_Движение!$G$2:$G$5111,Тех_Движение!$D$2:$D$5111,$C1182,Тех_Движение!$B$2:$B$5111,"&lt;="&amp;N$3)-$F1182)))</f>
        <v/>
      </c>
      <c r="O1182" s="54">
        <f>IF(OR($B1182="",O$3&lt;$D1182+Настройки!$B$7),0,MAX(0,$E1182-MAX(0,SUMIFS(Тех_Движение!$G$2:$G$5111,Тех_Движение!$D$2:$D$5111,$C1182,Тех_Движение!$B$2:$B$5111,"&lt;="&amp;O$3)-$F1182)))</f>
        <v/>
      </c>
      <c r="P1182" s="54">
        <f>IF(OR($B1182="",P$3&lt;$D1182+Настройки!$B$7),0,MAX(0,$E1182-MAX(0,SUMIFS(Тех_Движение!$G$2:$G$5111,Тех_Движение!$D$2:$D$5111,$C1182,Тех_Движение!$B$2:$B$5111,"&lt;="&amp;P$3)-$F1182)))</f>
        <v/>
      </c>
      <c r="Q1182" s="54">
        <f>IF(OR($B1182="",Q$3&lt;$D1182+Настройки!$B$7),0,MAX(0,$E1182-MAX(0,SUMIFS(Тех_Движение!$G$2:$G$5111,Тех_Движение!$D$2:$D$5111,$C1182,Тех_Движение!$B$2:$B$5111,"&lt;="&amp;Q$3)-$F1182)))</f>
        <v/>
      </c>
      <c r="R1182" s="54">
        <f>IF($B1182="","",SUM($K1182:$Q1182))</f>
        <v/>
      </c>
      <c r="S1182" s="56">
        <f>IF($B1182="","",VLOOKUP($C1182,Настройки!$A$11:$L$17,9,FALSE))</f>
        <v/>
      </c>
      <c r="T1182" s="56">
        <f>IF($B1182="","",$R1182*$S1182)</f>
        <v/>
      </c>
    </row>
    <row r="1183">
      <c r="A1183" s="20">
        <f>Тех_Движение!$A$1180</f>
        <v/>
      </c>
      <c r="B1183" s="20">
        <f>IF(Тех_Движение!$F$1180&gt;0,Тех_Движение!$I$1180,"")</f>
        <v/>
      </c>
      <c r="C1183" s="20">
        <f>IF($B1183="","",Тех_Движение!$D$1180)</f>
        <v/>
      </c>
      <c r="D1183" s="42">
        <f>IF($B1183="","",Тех_Движение!$B$1180)</f>
        <v/>
      </c>
      <c r="E1183" s="54">
        <f>IF($B1183="","",Тех_Движение!$F$1180)</f>
        <v/>
      </c>
      <c r="F1183" s="54">
        <f>IF($B1183="","",SUMIFS($E$5:$E1182,$C$5:$C1182,$C1183))</f>
        <v/>
      </c>
      <c r="G1183" s="54">
        <f>IF($B1183="","",MAX(0,$E1183-MAX(0,SUMIFS(Тех_Движение!$G$2:$G$5111,Тех_Движение!$D$2:$D$5111,$C1183,Тех_Движение!$B$2:$B$5111,"&lt;="&amp;Настройки!$B$5-1)-$F1183)))</f>
        <v/>
      </c>
      <c r="H1183" s="54">
        <f>IF($B1183="","",IF(AND($D1183&gt;=Настройки!$B$5,$D1183&lt;=Настройки!$B$6),$E1183,0))</f>
        <v/>
      </c>
      <c r="I1183" s="54">
        <f>IF($B1183="","",$G1183+$H1183-$J1183)</f>
        <v/>
      </c>
      <c r="J1183" s="54">
        <f>IF($B1183="","",MAX(0,$E1183-MAX(0,SUMIFS(Тех_Движение!$G$2:$G$5111,Тех_Движение!$D$2:$D$5111,$C1183,Тех_Движение!$B$2:$B$5111,"&lt;="&amp;Настройки!$B$6)-$F1183)))</f>
        <v/>
      </c>
      <c r="K1183" s="54">
        <f>IF(OR($B1183="",K$3&lt;$D1183+Настройки!$B$7),0,MAX(0,$E1183-MAX(0,SUMIFS(Тех_Движение!$G$2:$G$5111,Тех_Движение!$D$2:$D$5111,$C1183,Тех_Движение!$B$2:$B$5111,"&lt;="&amp;K$3)-$F1183)))</f>
        <v/>
      </c>
      <c r="L1183" s="54">
        <f>IF(OR($B1183="",L$3&lt;$D1183+Настройки!$B$7),0,MAX(0,$E1183-MAX(0,SUMIFS(Тех_Движение!$G$2:$G$5111,Тех_Движение!$D$2:$D$5111,$C1183,Тех_Движение!$B$2:$B$5111,"&lt;="&amp;L$3)-$F1183)))</f>
        <v/>
      </c>
      <c r="M1183" s="54">
        <f>IF(OR($B1183="",M$3&lt;$D1183+Настройки!$B$7),0,MAX(0,$E1183-MAX(0,SUMIFS(Тех_Движение!$G$2:$G$5111,Тех_Движение!$D$2:$D$5111,$C1183,Тех_Движение!$B$2:$B$5111,"&lt;="&amp;M$3)-$F1183)))</f>
        <v/>
      </c>
      <c r="N1183" s="54">
        <f>IF(OR($B1183="",N$3&lt;$D1183+Настройки!$B$7),0,MAX(0,$E1183-MAX(0,SUMIFS(Тех_Движение!$G$2:$G$5111,Тех_Движение!$D$2:$D$5111,$C1183,Тех_Движение!$B$2:$B$5111,"&lt;="&amp;N$3)-$F1183)))</f>
        <v/>
      </c>
      <c r="O1183" s="54">
        <f>IF(OR($B1183="",O$3&lt;$D1183+Настройки!$B$7),0,MAX(0,$E1183-MAX(0,SUMIFS(Тех_Движение!$G$2:$G$5111,Тех_Движение!$D$2:$D$5111,$C1183,Тех_Движение!$B$2:$B$5111,"&lt;="&amp;O$3)-$F1183)))</f>
        <v/>
      </c>
      <c r="P1183" s="54">
        <f>IF(OR($B1183="",P$3&lt;$D1183+Настройки!$B$7),0,MAX(0,$E1183-MAX(0,SUMIFS(Тех_Движение!$G$2:$G$5111,Тех_Движение!$D$2:$D$5111,$C1183,Тех_Движение!$B$2:$B$5111,"&lt;="&amp;P$3)-$F1183)))</f>
        <v/>
      </c>
      <c r="Q1183" s="54">
        <f>IF(OR($B1183="",Q$3&lt;$D1183+Настройки!$B$7),0,MAX(0,$E1183-MAX(0,SUMIFS(Тех_Движение!$G$2:$G$5111,Тех_Движение!$D$2:$D$5111,$C1183,Тех_Движение!$B$2:$B$5111,"&lt;="&amp;Q$3)-$F1183)))</f>
        <v/>
      </c>
      <c r="R1183" s="54">
        <f>IF($B1183="","",SUM($K1183:$Q1183))</f>
        <v/>
      </c>
      <c r="S1183" s="56">
        <f>IF($B1183="","",VLOOKUP($C1183,Настройки!$A$11:$L$17,9,FALSE))</f>
        <v/>
      </c>
      <c r="T1183" s="56">
        <f>IF($B1183="","",$R1183*$S1183)</f>
        <v/>
      </c>
    </row>
    <row r="1184">
      <c r="A1184" s="20">
        <f>Тех_Движение!$A$1181</f>
        <v/>
      </c>
      <c r="B1184" s="20">
        <f>IF(Тех_Движение!$F$1181&gt;0,Тех_Движение!$I$1181,"")</f>
        <v/>
      </c>
      <c r="C1184" s="20">
        <f>IF($B1184="","",Тех_Движение!$D$1181)</f>
        <v/>
      </c>
      <c r="D1184" s="42">
        <f>IF($B1184="","",Тех_Движение!$B$1181)</f>
        <v/>
      </c>
      <c r="E1184" s="54">
        <f>IF($B1184="","",Тех_Движение!$F$1181)</f>
        <v/>
      </c>
      <c r="F1184" s="54">
        <f>IF($B1184="","",SUMIFS($E$5:$E1183,$C$5:$C1183,$C1184))</f>
        <v/>
      </c>
      <c r="G1184" s="54">
        <f>IF($B1184="","",MAX(0,$E1184-MAX(0,SUMIFS(Тех_Движение!$G$2:$G$5111,Тех_Движение!$D$2:$D$5111,$C1184,Тех_Движение!$B$2:$B$5111,"&lt;="&amp;Настройки!$B$5-1)-$F1184)))</f>
        <v/>
      </c>
      <c r="H1184" s="54">
        <f>IF($B1184="","",IF(AND($D1184&gt;=Настройки!$B$5,$D1184&lt;=Настройки!$B$6),$E1184,0))</f>
        <v/>
      </c>
      <c r="I1184" s="54">
        <f>IF($B1184="","",$G1184+$H1184-$J1184)</f>
        <v/>
      </c>
      <c r="J1184" s="54">
        <f>IF($B1184="","",MAX(0,$E1184-MAX(0,SUMIFS(Тех_Движение!$G$2:$G$5111,Тех_Движение!$D$2:$D$5111,$C1184,Тех_Движение!$B$2:$B$5111,"&lt;="&amp;Настройки!$B$6)-$F1184)))</f>
        <v/>
      </c>
      <c r="K1184" s="54">
        <f>IF(OR($B1184="",K$3&lt;$D1184+Настройки!$B$7),0,MAX(0,$E1184-MAX(0,SUMIFS(Тех_Движение!$G$2:$G$5111,Тех_Движение!$D$2:$D$5111,$C1184,Тех_Движение!$B$2:$B$5111,"&lt;="&amp;K$3)-$F1184)))</f>
        <v/>
      </c>
      <c r="L1184" s="54">
        <f>IF(OR($B1184="",L$3&lt;$D1184+Настройки!$B$7),0,MAX(0,$E1184-MAX(0,SUMIFS(Тех_Движение!$G$2:$G$5111,Тех_Движение!$D$2:$D$5111,$C1184,Тех_Движение!$B$2:$B$5111,"&lt;="&amp;L$3)-$F1184)))</f>
        <v/>
      </c>
      <c r="M1184" s="54">
        <f>IF(OR($B1184="",M$3&lt;$D1184+Настройки!$B$7),0,MAX(0,$E1184-MAX(0,SUMIFS(Тех_Движение!$G$2:$G$5111,Тех_Движение!$D$2:$D$5111,$C1184,Тех_Движение!$B$2:$B$5111,"&lt;="&amp;M$3)-$F1184)))</f>
        <v/>
      </c>
      <c r="N1184" s="54">
        <f>IF(OR($B1184="",N$3&lt;$D1184+Настройки!$B$7),0,MAX(0,$E1184-MAX(0,SUMIFS(Тех_Движение!$G$2:$G$5111,Тех_Движение!$D$2:$D$5111,$C1184,Тех_Движение!$B$2:$B$5111,"&lt;="&amp;N$3)-$F1184)))</f>
        <v/>
      </c>
      <c r="O1184" s="54">
        <f>IF(OR($B1184="",O$3&lt;$D1184+Настройки!$B$7),0,MAX(0,$E1184-MAX(0,SUMIFS(Тех_Движение!$G$2:$G$5111,Тех_Движение!$D$2:$D$5111,$C1184,Тех_Движение!$B$2:$B$5111,"&lt;="&amp;O$3)-$F1184)))</f>
        <v/>
      </c>
      <c r="P1184" s="54">
        <f>IF(OR($B1184="",P$3&lt;$D1184+Настройки!$B$7),0,MAX(0,$E1184-MAX(0,SUMIFS(Тех_Движение!$G$2:$G$5111,Тех_Движение!$D$2:$D$5111,$C1184,Тех_Движение!$B$2:$B$5111,"&lt;="&amp;P$3)-$F1184)))</f>
        <v/>
      </c>
      <c r="Q1184" s="54">
        <f>IF(OR($B1184="",Q$3&lt;$D1184+Настройки!$B$7),0,MAX(0,$E1184-MAX(0,SUMIFS(Тех_Движение!$G$2:$G$5111,Тех_Движение!$D$2:$D$5111,$C1184,Тех_Движение!$B$2:$B$5111,"&lt;="&amp;Q$3)-$F1184)))</f>
        <v/>
      </c>
      <c r="R1184" s="54">
        <f>IF($B1184="","",SUM($K1184:$Q1184))</f>
        <v/>
      </c>
      <c r="S1184" s="56">
        <f>IF($B1184="","",VLOOKUP($C1184,Настройки!$A$11:$L$17,9,FALSE))</f>
        <v/>
      </c>
      <c r="T1184" s="56">
        <f>IF($B1184="","",$R1184*$S1184)</f>
        <v/>
      </c>
    </row>
    <row r="1185">
      <c r="A1185" s="20">
        <f>Тех_Движение!$A$1182</f>
        <v/>
      </c>
      <c r="B1185" s="20">
        <f>IF(Тех_Движение!$F$1182&gt;0,Тех_Движение!$I$1182,"")</f>
        <v/>
      </c>
      <c r="C1185" s="20">
        <f>IF($B1185="","",Тех_Движение!$D$1182)</f>
        <v/>
      </c>
      <c r="D1185" s="42">
        <f>IF($B1185="","",Тех_Движение!$B$1182)</f>
        <v/>
      </c>
      <c r="E1185" s="54">
        <f>IF($B1185="","",Тех_Движение!$F$1182)</f>
        <v/>
      </c>
      <c r="F1185" s="54">
        <f>IF($B1185="","",SUMIFS($E$5:$E1184,$C$5:$C1184,$C1185))</f>
        <v/>
      </c>
      <c r="G1185" s="54">
        <f>IF($B1185="","",MAX(0,$E1185-MAX(0,SUMIFS(Тех_Движение!$G$2:$G$5111,Тех_Движение!$D$2:$D$5111,$C1185,Тех_Движение!$B$2:$B$5111,"&lt;="&amp;Настройки!$B$5-1)-$F1185)))</f>
        <v/>
      </c>
      <c r="H1185" s="54">
        <f>IF($B1185="","",IF(AND($D1185&gt;=Настройки!$B$5,$D1185&lt;=Настройки!$B$6),$E1185,0))</f>
        <v/>
      </c>
      <c r="I1185" s="54">
        <f>IF($B1185="","",$G1185+$H1185-$J1185)</f>
        <v/>
      </c>
      <c r="J1185" s="54">
        <f>IF($B1185="","",MAX(0,$E1185-MAX(0,SUMIFS(Тех_Движение!$G$2:$G$5111,Тех_Движение!$D$2:$D$5111,$C1185,Тех_Движение!$B$2:$B$5111,"&lt;="&amp;Настройки!$B$6)-$F1185)))</f>
        <v/>
      </c>
      <c r="K1185" s="54">
        <f>IF(OR($B1185="",K$3&lt;$D1185+Настройки!$B$7),0,MAX(0,$E1185-MAX(0,SUMIFS(Тех_Движение!$G$2:$G$5111,Тех_Движение!$D$2:$D$5111,$C1185,Тех_Движение!$B$2:$B$5111,"&lt;="&amp;K$3)-$F1185)))</f>
        <v/>
      </c>
      <c r="L1185" s="54">
        <f>IF(OR($B1185="",L$3&lt;$D1185+Настройки!$B$7),0,MAX(0,$E1185-MAX(0,SUMIFS(Тех_Движение!$G$2:$G$5111,Тех_Движение!$D$2:$D$5111,$C1185,Тех_Движение!$B$2:$B$5111,"&lt;="&amp;L$3)-$F1185)))</f>
        <v/>
      </c>
      <c r="M1185" s="54">
        <f>IF(OR($B1185="",M$3&lt;$D1185+Настройки!$B$7),0,MAX(0,$E1185-MAX(0,SUMIFS(Тех_Движение!$G$2:$G$5111,Тех_Движение!$D$2:$D$5111,$C1185,Тех_Движение!$B$2:$B$5111,"&lt;="&amp;M$3)-$F1185)))</f>
        <v/>
      </c>
      <c r="N1185" s="54">
        <f>IF(OR($B1185="",N$3&lt;$D1185+Настройки!$B$7),0,MAX(0,$E1185-MAX(0,SUMIFS(Тех_Движение!$G$2:$G$5111,Тех_Движение!$D$2:$D$5111,$C1185,Тех_Движение!$B$2:$B$5111,"&lt;="&amp;N$3)-$F1185)))</f>
        <v/>
      </c>
      <c r="O1185" s="54">
        <f>IF(OR($B1185="",O$3&lt;$D1185+Настройки!$B$7),0,MAX(0,$E1185-MAX(0,SUMIFS(Тех_Движение!$G$2:$G$5111,Тех_Движение!$D$2:$D$5111,$C1185,Тех_Движение!$B$2:$B$5111,"&lt;="&amp;O$3)-$F1185)))</f>
        <v/>
      </c>
      <c r="P1185" s="54">
        <f>IF(OR($B1185="",P$3&lt;$D1185+Настройки!$B$7),0,MAX(0,$E1185-MAX(0,SUMIFS(Тех_Движение!$G$2:$G$5111,Тех_Движение!$D$2:$D$5111,$C1185,Тех_Движение!$B$2:$B$5111,"&lt;="&amp;P$3)-$F1185)))</f>
        <v/>
      </c>
      <c r="Q1185" s="54">
        <f>IF(OR($B1185="",Q$3&lt;$D1185+Настройки!$B$7),0,MAX(0,$E1185-MAX(0,SUMIFS(Тех_Движение!$G$2:$G$5111,Тех_Движение!$D$2:$D$5111,$C1185,Тех_Движение!$B$2:$B$5111,"&lt;="&amp;Q$3)-$F1185)))</f>
        <v/>
      </c>
      <c r="R1185" s="54">
        <f>IF($B1185="","",SUM($K1185:$Q1185))</f>
        <v/>
      </c>
      <c r="S1185" s="56">
        <f>IF($B1185="","",VLOOKUP($C1185,Настройки!$A$11:$L$17,9,FALSE))</f>
        <v/>
      </c>
      <c r="T1185" s="56">
        <f>IF($B1185="","",$R1185*$S1185)</f>
        <v/>
      </c>
    </row>
    <row r="1186">
      <c r="A1186" s="20">
        <f>Тех_Движение!$A$1183</f>
        <v/>
      </c>
      <c r="B1186" s="20">
        <f>IF(Тех_Движение!$F$1183&gt;0,Тех_Движение!$I$1183,"")</f>
        <v/>
      </c>
      <c r="C1186" s="20">
        <f>IF($B1186="","",Тех_Движение!$D$1183)</f>
        <v/>
      </c>
      <c r="D1186" s="42">
        <f>IF($B1186="","",Тех_Движение!$B$1183)</f>
        <v/>
      </c>
      <c r="E1186" s="54">
        <f>IF($B1186="","",Тех_Движение!$F$1183)</f>
        <v/>
      </c>
      <c r="F1186" s="54">
        <f>IF($B1186="","",SUMIFS($E$5:$E1185,$C$5:$C1185,$C1186))</f>
        <v/>
      </c>
      <c r="G1186" s="54">
        <f>IF($B1186="","",MAX(0,$E1186-MAX(0,SUMIFS(Тех_Движение!$G$2:$G$5111,Тех_Движение!$D$2:$D$5111,$C1186,Тех_Движение!$B$2:$B$5111,"&lt;="&amp;Настройки!$B$5-1)-$F1186)))</f>
        <v/>
      </c>
      <c r="H1186" s="54">
        <f>IF($B1186="","",IF(AND($D1186&gt;=Настройки!$B$5,$D1186&lt;=Настройки!$B$6),$E1186,0))</f>
        <v/>
      </c>
      <c r="I1186" s="54">
        <f>IF($B1186="","",$G1186+$H1186-$J1186)</f>
        <v/>
      </c>
      <c r="J1186" s="54">
        <f>IF($B1186="","",MAX(0,$E1186-MAX(0,SUMIFS(Тех_Движение!$G$2:$G$5111,Тех_Движение!$D$2:$D$5111,$C1186,Тех_Движение!$B$2:$B$5111,"&lt;="&amp;Настройки!$B$6)-$F1186)))</f>
        <v/>
      </c>
      <c r="K1186" s="54">
        <f>IF(OR($B1186="",K$3&lt;$D1186+Настройки!$B$7),0,MAX(0,$E1186-MAX(0,SUMIFS(Тех_Движение!$G$2:$G$5111,Тех_Движение!$D$2:$D$5111,$C1186,Тех_Движение!$B$2:$B$5111,"&lt;="&amp;K$3)-$F1186)))</f>
        <v/>
      </c>
      <c r="L1186" s="54">
        <f>IF(OR($B1186="",L$3&lt;$D1186+Настройки!$B$7),0,MAX(0,$E1186-MAX(0,SUMIFS(Тех_Движение!$G$2:$G$5111,Тех_Движение!$D$2:$D$5111,$C1186,Тех_Движение!$B$2:$B$5111,"&lt;="&amp;L$3)-$F1186)))</f>
        <v/>
      </c>
      <c r="M1186" s="54">
        <f>IF(OR($B1186="",M$3&lt;$D1186+Настройки!$B$7),0,MAX(0,$E1186-MAX(0,SUMIFS(Тех_Движение!$G$2:$G$5111,Тех_Движение!$D$2:$D$5111,$C1186,Тех_Движение!$B$2:$B$5111,"&lt;="&amp;M$3)-$F1186)))</f>
        <v/>
      </c>
      <c r="N1186" s="54">
        <f>IF(OR($B1186="",N$3&lt;$D1186+Настройки!$B$7),0,MAX(0,$E1186-MAX(0,SUMIFS(Тех_Движение!$G$2:$G$5111,Тех_Движение!$D$2:$D$5111,$C1186,Тех_Движение!$B$2:$B$5111,"&lt;="&amp;N$3)-$F1186)))</f>
        <v/>
      </c>
      <c r="O1186" s="54">
        <f>IF(OR($B1186="",O$3&lt;$D1186+Настройки!$B$7),0,MAX(0,$E1186-MAX(0,SUMIFS(Тех_Движение!$G$2:$G$5111,Тех_Движение!$D$2:$D$5111,$C1186,Тех_Движение!$B$2:$B$5111,"&lt;="&amp;O$3)-$F1186)))</f>
        <v/>
      </c>
      <c r="P1186" s="54">
        <f>IF(OR($B1186="",P$3&lt;$D1186+Настройки!$B$7),0,MAX(0,$E1186-MAX(0,SUMIFS(Тех_Движение!$G$2:$G$5111,Тех_Движение!$D$2:$D$5111,$C1186,Тех_Движение!$B$2:$B$5111,"&lt;="&amp;P$3)-$F1186)))</f>
        <v/>
      </c>
      <c r="Q1186" s="54">
        <f>IF(OR($B1186="",Q$3&lt;$D1186+Настройки!$B$7),0,MAX(0,$E1186-MAX(0,SUMIFS(Тех_Движение!$G$2:$G$5111,Тех_Движение!$D$2:$D$5111,$C1186,Тех_Движение!$B$2:$B$5111,"&lt;="&amp;Q$3)-$F1186)))</f>
        <v/>
      </c>
      <c r="R1186" s="54">
        <f>IF($B1186="","",SUM($K1186:$Q1186))</f>
        <v/>
      </c>
      <c r="S1186" s="56">
        <f>IF($B1186="","",VLOOKUP($C1186,Настройки!$A$11:$L$17,9,FALSE))</f>
        <v/>
      </c>
      <c r="T1186" s="56">
        <f>IF($B1186="","",$R1186*$S1186)</f>
        <v/>
      </c>
    </row>
    <row r="1187">
      <c r="A1187" s="20">
        <f>Тех_Движение!$A$1184</f>
        <v/>
      </c>
      <c r="B1187" s="20">
        <f>IF(Тех_Движение!$F$1184&gt;0,Тех_Движение!$I$1184,"")</f>
        <v/>
      </c>
      <c r="C1187" s="20">
        <f>IF($B1187="","",Тех_Движение!$D$1184)</f>
        <v/>
      </c>
      <c r="D1187" s="42">
        <f>IF($B1187="","",Тех_Движение!$B$1184)</f>
        <v/>
      </c>
      <c r="E1187" s="54">
        <f>IF($B1187="","",Тех_Движение!$F$1184)</f>
        <v/>
      </c>
      <c r="F1187" s="54">
        <f>IF($B1187="","",SUMIFS($E$5:$E1186,$C$5:$C1186,$C1187))</f>
        <v/>
      </c>
      <c r="G1187" s="54">
        <f>IF($B1187="","",MAX(0,$E1187-MAX(0,SUMIFS(Тех_Движение!$G$2:$G$5111,Тех_Движение!$D$2:$D$5111,$C1187,Тех_Движение!$B$2:$B$5111,"&lt;="&amp;Настройки!$B$5-1)-$F1187)))</f>
        <v/>
      </c>
      <c r="H1187" s="54">
        <f>IF($B1187="","",IF(AND($D1187&gt;=Настройки!$B$5,$D1187&lt;=Настройки!$B$6),$E1187,0))</f>
        <v/>
      </c>
      <c r="I1187" s="54">
        <f>IF($B1187="","",$G1187+$H1187-$J1187)</f>
        <v/>
      </c>
      <c r="J1187" s="54">
        <f>IF($B1187="","",MAX(0,$E1187-MAX(0,SUMIFS(Тех_Движение!$G$2:$G$5111,Тех_Движение!$D$2:$D$5111,$C1187,Тех_Движение!$B$2:$B$5111,"&lt;="&amp;Настройки!$B$6)-$F1187)))</f>
        <v/>
      </c>
      <c r="K1187" s="54">
        <f>IF(OR($B1187="",K$3&lt;$D1187+Настройки!$B$7),0,MAX(0,$E1187-MAX(0,SUMIFS(Тех_Движение!$G$2:$G$5111,Тех_Движение!$D$2:$D$5111,$C1187,Тех_Движение!$B$2:$B$5111,"&lt;="&amp;K$3)-$F1187)))</f>
        <v/>
      </c>
      <c r="L1187" s="54">
        <f>IF(OR($B1187="",L$3&lt;$D1187+Настройки!$B$7),0,MAX(0,$E1187-MAX(0,SUMIFS(Тех_Движение!$G$2:$G$5111,Тех_Движение!$D$2:$D$5111,$C1187,Тех_Движение!$B$2:$B$5111,"&lt;="&amp;L$3)-$F1187)))</f>
        <v/>
      </c>
      <c r="M1187" s="54">
        <f>IF(OR($B1187="",M$3&lt;$D1187+Настройки!$B$7),0,MAX(0,$E1187-MAX(0,SUMIFS(Тех_Движение!$G$2:$G$5111,Тех_Движение!$D$2:$D$5111,$C1187,Тех_Движение!$B$2:$B$5111,"&lt;="&amp;M$3)-$F1187)))</f>
        <v/>
      </c>
      <c r="N1187" s="54">
        <f>IF(OR($B1187="",N$3&lt;$D1187+Настройки!$B$7),0,MAX(0,$E1187-MAX(0,SUMIFS(Тех_Движение!$G$2:$G$5111,Тех_Движение!$D$2:$D$5111,$C1187,Тех_Движение!$B$2:$B$5111,"&lt;="&amp;N$3)-$F1187)))</f>
        <v/>
      </c>
      <c r="O1187" s="54">
        <f>IF(OR($B1187="",O$3&lt;$D1187+Настройки!$B$7),0,MAX(0,$E1187-MAX(0,SUMIFS(Тех_Движение!$G$2:$G$5111,Тех_Движение!$D$2:$D$5111,$C1187,Тех_Движение!$B$2:$B$5111,"&lt;="&amp;O$3)-$F1187)))</f>
        <v/>
      </c>
      <c r="P1187" s="54">
        <f>IF(OR($B1187="",P$3&lt;$D1187+Настройки!$B$7),0,MAX(0,$E1187-MAX(0,SUMIFS(Тех_Движение!$G$2:$G$5111,Тех_Движение!$D$2:$D$5111,$C1187,Тех_Движение!$B$2:$B$5111,"&lt;="&amp;P$3)-$F1187)))</f>
        <v/>
      </c>
      <c r="Q1187" s="54">
        <f>IF(OR($B1187="",Q$3&lt;$D1187+Настройки!$B$7),0,MAX(0,$E1187-MAX(0,SUMIFS(Тех_Движение!$G$2:$G$5111,Тех_Движение!$D$2:$D$5111,$C1187,Тех_Движение!$B$2:$B$5111,"&lt;="&amp;Q$3)-$F1187)))</f>
        <v/>
      </c>
      <c r="R1187" s="54">
        <f>IF($B1187="","",SUM($K1187:$Q1187))</f>
        <v/>
      </c>
      <c r="S1187" s="56">
        <f>IF($B1187="","",VLOOKUP($C1187,Настройки!$A$11:$L$17,9,FALSE))</f>
        <v/>
      </c>
      <c r="T1187" s="56">
        <f>IF($B1187="","",$R1187*$S1187)</f>
        <v/>
      </c>
    </row>
    <row r="1188">
      <c r="A1188" s="20">
        <f>Тех_Движение!$A$1185</f>
        <v/>
      </c>
      <c r="B1188" s="20">
        <f>IF(Тех_Движение!$F$1185&gt;0,Тех_Движение!$I$1185,"")</f>
        <v/>
      </c>
      <c r="C1188" s="20">
        <f>IF($B1188="","",Тех_Движение!$D$1185)</f>
        <v/>
      </c>
      <c r="D1188" s="42">
        <f>IF($B1188="","",Тех_Движение!$B$1185)</f>
        <v/>
      </c>
      <c r="E1188" s="54">
        <f>IF($B1188="","",Тех_Движение!$F$1185)</f>
        <v/>
      </c>
      <c r="F1188" s="54">
        <f>IF($B1188="","",SUMIFS($E$5:$E1187,$C$5:$C1187,$C1188))</f>
        <v/>
      </c>
      <c r="G1188" s="54">
        <f>IF($B1188="","",MAX(0,$E1188-MAX(0,SUMIFS(Тех_Движение!$G$2:$G$5111,Тех_Движение!$D$2:$D$5111,$C1188,Тех_Движение!$B$2:$B$5111,"&lt;="&amp;Настройки!$B$5-1)-$F1188)))</f>
        <v/>
      </c>
      <c r="H1188" s="54">
        <f>IF($B1188="","",IF(AND($D1188&gt;=Настройки!$B$5,$D1188&lt;=Настройки!$B$6),$E1188,0))</f>
        <v/>
      </c>
      <c r="I1188" s="54">
        <f>IF($B1188="","",$G1188+$H1188-$J1188)</f>
        <v/>
      </c>
      <c r="J1188" s="54">
        <f>IF($B1188="","",MAX(0,$E1188-MAX(0,SUMIFS(Тех_Движение!$G$2:$G$5111,Тех_Движение!$D$2:$D$5111,$C1188,Тех_Движение!$B$2:$B$5111,"&lt;="&amp;Настройки!$B$6)-$F1188)))</f>
        <v/>
      </c>
      <c r="K1188" s="54">
        <f>IF(OR($B1188="",K$3&lt;$D1188+Настройки!$B$7),0,MAX(0,$E1188-MAX(0,SUMIFS(Тех_Движение!$G$2:$G$5111,Тех_Движение!$D$2:$D$5111,$C1188,Тех_Движение!$B$2:$B$5111,"&lt;="&amp;K$3)-$F1188)))</f>
        <v/>
      </c>
      <c r="L1188" s="54">
        <f>IF(OR($B1188="",L$3&lt;$D1188+Настройки!$B$7),0,MAX(0,$E1188-MAX(0,SUMIFS(Тех_Движение!$G$2:$G$5111,Тех_Движение!$D$2:$D$5111,$C1188,Тех_Движение!$B$2:$B$5111,"&lt;="&amp;L$3)-$F1188)))</f>
        <v/>
      </c>
      <c r="M1188" s="54">
        <f>IF(OR($B1188="",M$3&lt;$D1188+Настройки!$B$7),0,MAX(0,$E1188-MAX(0,SUMIFS(Тех_Движение!$G$2:$G$5111,Тех_Движение!$D$2:$D$5111,$C1188,Тех_Движение!$B$2:$B$5111,"&lt;="&amp;M$3)-$F1188)))</f>
        <v/>
      </c>
      <c r="N1188" s="54">
        <f>IF(OR($B1188="",N$3&lt;$D1188+Настройки!$B$7),0,MAX(0,$E1188-MAX(0,SUMIFS(Тех_Движение!$G$2:$G$5111,Тех_Движение!$D$2:$D$5111,$C1188,Тех_Движение!$B$2:$B$5111,"&lt;="&amp;N$3)-$F1188)))</f>
        <v/>
      </c>
      <c r="O1188" s="54">
        <f>IF(OR($B1188="",O$3&lt;$D1188+Настройки!$B$7),0,MAX(0,$E1188-MAX(0,SUMIFS(Тех_Движение!$G$2:$G$5111,Тех_Движение!$D$2:$D$5111,$C1188,Тех_Движение!$B$2:$B$5111,"&lt;="&amp;O$3)-$F1188)))</f>
        <v/>
      </c>
      <c r="P1188" s="54">
        <f>IF(OR($B1188="",P$3&lt;$D1188+Настройки!$B$7),0,MAX(0,$E1188-MAX(0,SUMIFS(Тех_Движение!$G$2:$G$5111,Тех_Движение!$D$2:$D$5111,$C1188,Тех_Движение!$B$2:$B$5111,"&lt;="&amp;P$3)-$F1188)))</f>
        <v/>
      </c>
      <c r="Q1188" s="54">
        <f>IF(OR($B1188="",Q$3&lt;$D1188+Настройки!$B$7),0,MAX(0,$E1188-MAX(0,SUMIFS(Тех_Движение!$G$2:$G$5111,Тех_Движение!$D$2:$D$5111,$C1188,Тех_Движение!$B$2:$B$5111,"&lt;="&amp;Q$3)-$F1188)))</f>
        <v/>
      </c>
      <c r="R1188" s="54">
        <f>IF($B1188="","",SUM($K1188:$Q1188))</f>
        <v/>
      </c>
      <c r="S1188" s="56">
        <f>IF($B1188="","",VLOOKUP($C1188,Настройки!$A$11:$L$17,9,FALSE))</f>
        <v/>
      </c>
      <c r="T1188" s="56">
        <f>IF($B1188="","",$R1188*$S1188)</f>
        <v/>
      </c>
    </row>
    <row r="1189">
      <c r="A1189" s="20">
        <f>Тех_Движение!$A$1186</f>
        <v/>
      </c>
      <c r="B1189" s="20">
        <f>IF(Тех_Движение!$F$1186&gt;0,Тех_Движение!$I$1186,"")</f>
        <v/>
      </c>
      <c r="C1189" s="20">
        <f>IF($B1189="","",Тех_Движение!$D$1186)</f>
        <v/>
      </c>
      <c r="D1189" s="42">
        <f>IF($B1189="","",Тех_Движение!$B$1186)</f>
        <v/>
      </c>
      <c r="E1189" s="54">
        <f>IF($B1189="","",Тех_Движение!$F$1186)</f>
        <v/>
      </c>
      <c r="F1189" s="54">
        <f>IF($B1189="","",SUMIFS($E$5:$E1188,$C$5:$C1188,$C1189))</f>
        <v/>
      </c>
      <c r="G1189" s="54">
        <f>IF($B1189="","",MAX(0,$E1189-MAX(0,SUMIFS(Тех_Движение!$G$2:$G$5111,Тех_Движение!$D$2:$D$5111,$C1189,Тех_Движение!$B$2:$B$5111,"&lt;="&amp;Настройки!$B$5-1)-$F1189)))</f>
        <v/>
      </c>
      <c r="H1189" s="54">
        <f>IF($B1189="","",IF(AND($D1189&gt;=Настройки!$B$5,$D1189&lt;=Настройки!$B$6),$E1189,0))</f>
        <v/>
      </c>
      <c r="I1189" s="54">
        <f>IF($B1189="","",$G1189+$H1189-$J1189)</f>
        <v/>
      </c>
      <c r="J1189" s="54">
        <f>IF($B1189="","",MAX(0,$E1189-MAX(0,SUMIFS(Тех_Движение!$G$2:$G$5111,Тех_Движение!$D$2:$D$5111,$C1189,Тех_Движение!$B$2:$B$5111,"&lt;="&amp;Настройки!$B$6)-$F1189)))</f>
        <v/>
      </c>
      <c r="K1189" s="54">
        <f>IF(OR($B1189="",K$3&lt;$D1189+Настройки!$B$7),0,MAX(0,$E1189-MAX(0,SUMIFS(Тех_Движение!$G$2:$G$5111,Тех_Движение!$D$2:$D$5111,$C1189,Тех_Движение!$B$2:$B$5111,"&lt;="&amp;K$3)-$F1189)))</f>
        <v/>
      </c>
      <c r="L1189" s="54">
        <f>IF(OR($B1189="",L$3&lt;$D1189+Настройки!$B$7),0,MAX(0,$E1189-MAX(0,SUMIFS(Тех_Движение!$G$2:$G$5111,Тех_Движение!$D$2:$D$5111,$C1189,Тех_Движение!$B$2:$B$5111,"&lt;="&amp;L$3)-$F1189)))</f>
        <v/>
      </c>
      <c r="M1189" s="54">
        <f>IF(OR($B1189="",M$3&lt;$D1189+Настройки!$B$7),0,MAX(0,$E1189-MAX(0,SUMIFS(Тех_Движение!$G$2:$G$5111,Тех_Движение!$D$2:$D$5111,$C1189,Тех_Движение!$B$2:$B$5111,"&lt;="&amp;M$3)-$F1189)))</f>
        <v/>
      </c>
      <c r="N1189" s="54">
        <f>IF(OR($B1189="",N$3&lt;$D1189+Настройки!$B$7),0,MAX(0,$E1189-MAX(0,SUMIFS(Тех_Движение!$G$2:$G$5111,Тех_Движение!$D$2:$D$5111,$C1189,Тех_Движение!$B$2:$B$5111,"&lt;="&amp;N$3)-$F1189)))</f>
        <v/>
      </c>
      <c r="O1189" s="54">
        <f>IF(OR($B1189="",O$3&lt;$D1189+Настройки!$B$7),0,MAX(0,$E1189-MAX(0,SUMIFS(Тех_Движение!$G$2:$G$5111,Тех_Движение!$D$2:$D$5111,$C1189,Тех_Движение!$B$2:$B$5111,"&lt;="&amp;O$3)-$F1189)))</f>
        <v/>
      </c>
      <c r="P1189" s="54">
        <f>IF(OR($B1189="",P$3&lt;$D1189+Настройки!$B$7),0,MAX(0,$E1189-MAX(0,SUMIFS(Тех_Движение!$G$2:$G$5111,Тех_Движение!$D$2:$D$5111,$C1189,Тех_Движение!$B$2:$B$5111,"&lt;="&amp;P$3)-$F1189)))</f>
        <v/>
      </c>
      <c r="Q1189" s="54">
        <f>IF(OR($B1189="",Q$3&lt;$D1189+Настройки!$B$7),0,MAX(0,$E1189-MAX(0,SUMIFS(Тех_Движение!$G$2:$G$5111,Тех_Движение!$D$2:$D$5111,$C1189,Тех_Движение!$B$2:$B$5111,"&lt;="&amp;Q$3)-$F1189)))</f>
        <v/>
      </c>
      <c r="R1189" s="54">
        <f>IF($B1189="","",SUM($K1189:$Q1189))</f>
        <v/>
      </c>
      <c r="S1189" s="56">
        <f>IF($B1189="","",VLOOKUP($C1189,Настройки!$A$11:$L$17,9,FALSE))</f>
        <v/>
      </c>
      <c r="T1189" s="56">
        <f>IF($B1189="","",$R1189*$S1189)</f>
        <v/>
      </c>
    </row>
    <row r="1190">
      <c r="A1190" s="20">
        <f>Тех_Движение!$A$1187</f>
        <v/>
      </c>
      <c r="B1190" s="20">
        <f>IF(Тех_Движение!$F$1187&gt;0,Тех_Движение!$I$1187,"")</f>
        <v/>
      </c>
      <c r="C1190" s="20">
        <f>IF($B1190="","",Тех_Движение!$D$1187)</f>
        <v/>
      </c>
      <c r="D1190" s="42">
        <f>IF($B1190="","",Тех_Движение!$B$1187)</f>
        <v/>
      </c>
      <c r="E1190" s="54">
        <f>IF($B1190="","",Тех_Движение!$F$1187)</f>
        <v/>
      </c>
      <c r="F1190" s="54">
        <f>IF($B1190="","",SUMIFS($E$5:$E1189,$C$5:$C1189,$C1190))</f>
        <v/>
      </c>
      <c r="G1190" s="54">
        <f>IF($B1190="","",MAX(0,$E1190-MAX(0,SUMIFS(Тех_Движение!$G$2:$G$5111,Тех_Движение!$D$2:$D$5111,$C1190,Тех_Движение!$B$2:$B$5111,"&lt;="&amp;Настройки!$B$5-1)-$F1190)))</f>
        <v/>
      </c>
      <c r="H1190" s="54">
        <f>IF($B1190="","",IF(AND($D1190&gt;=Настройки!$B$5,$D1190&lt;=Настройки!$B$6),$E1190,0))</f>
        <v/>
      </c>
      <c r="I1190" s="54">
        <f>IF($B1190="","",$G1190+$H1190-$J1190)</f>
        <v/>
      </c>
      <c r="J1190" s="54">
        <f>IF($B1190="","",MAX(0,$E1190-MAX(0,SUMIFS(Тех_Движение!$G$2:$G$5111,Тех_Движение!$D$2:$D$5111,$C1190,Тех_Движение!$B$2:$B$5111,"&lt;="&amp;Настройки!$B$6)-$F1190)))</f>
        <v/>
      </c>
      <c r="K1190" s="54">
        <f>IF(OR($B1190="",K$3&lt;$D1190+Настройки!$B$7),0,MAX(0,$E1190-MAX(0,SUMIFS(Тех_Движение!$G$2:$G$5111,Тех_Движение!$D$2:$D$5111,$C1190,Тех_Движение!$B$2:$B$5111,"&lt;="&amp;K$3)-$F1190)))</f>
        <v/>
      </c>
      <c r="L1190" s="54">
        <f>IF(OR($B1190="",L$3&lt;$D1190+Настройки!$B$7),0,MAX(0,$E1190-MAX(0,SUMIFS(Тех_Движение!$G$2:$G$5111,Тех_Движение!$D$2:$D$5111,$C1190,Тех_Движение!$B$2:$B$5111,"&lt;="&amp;L$3)-$F1190)))</f>
        <v/>
      </c>
      <c r="M1190" s="54">
        <f>IF(OR($B1190="",M$3&lt;$D1190+Настройки!$B$7),0,MAX(0,$E1190-MAX(0,SUMIFS(Тех_Движение!$G$2:$G$5111,Тех_Движение!$D$2:$D$5111,$C1190,Тех_Движение!$B$2:$B$5111,"&lt;="&amp;M$3)-$F1190)))</f>
        <v/>
      </c>
      <c r="N1190" s="54">
        <f>IF(OR($B1190="",N$3&lt;$D1190+Настройки!$B$7),0,MAX(0,$E1190-MAX(0,SUMIFS(Тех_Движение!$G$2:$G$5111,Тех_Движение!$D$2:$D$5111,$C1190,Тех_Движение!$B$2:$B$5111,"&lt;="&amp;N$3)-$F1190)))</f>
        <v/>
      </c>
      <c r="O1190" s="54">
        <f>IF(OR($B1190="",O$3&lt;$D1190+Настройки!$B$7),0,MAX(0,$E1190-MAX(0,SUMIFS(Тех_Движение!$G$2:$G$5111,Тех_Движение!$D$2:$D$5111,$C1190,Тех_Движение!$B$2:$B$5111,"&lt;="&amp;O$3)-$F1190)))</f>
        <v/>
      </c>
      <c r="P1190" s="54">
        <f>IF(OR($B1190="",P$3&lt;$D1190+Настройки!$B$7),0,MAX(0,$E1190-MAX(0,SUMIFS(Тех_Движение!$G$2:$G$5111,Тех_Движение!$D$2:$D$5111,$C1190,Тех_Движение!$B$2:$B$5111,"&lt;="&amp;P$3)-$F1190)))</f>
        <v/>
      </c>
      <c r="Q1190" s="54">
        <f>IF(OR($B1190="",Q$3&lt;$D1190+Настройки!$B$7),0,MAX(0,$E1190-MAX(0,SUMIFS(Тех_Движение!$G$2:$G$5111,Тех_Движение!$D$2:$D$5111,$C1190,Тех_Движение!$B$2:$B$5111,"&lt;="&amp;Q$3)-$F1190)))</f>
        <v/>
      </c>
      <c r="R1190" s="54">
        <f>IF($B1190="","",SUM($K1190:$Q1190))</f>
        <v/>
      </c>
      <c r="S1190" s="56">
        <f>IF($B1190="","",VLOOKUP($C1190,Настройки!$A$11:$L$17,9,FALSE))</f>
        <v/>
      </c>
      <c r="T1190" s="56">
        <f>IF($B1190="","",$R1190*$S1190)</f>
        <v/>
      </c>
    </row>
    <row r="1191">
      <c r="A1191" s="20">
        <f>Тех_Движение!$A$1188</f>
        <v/>
      </c>
      <c r="B1191" s="20">
        <f>IF(Тех_Движение!$F$1188&gt;0,Тех_Движение!$I$1188,"")</f>
        <v/>
      </c>
      <c r="C1191" s="20">
        <f>IF($B1191="","",Тех_Движение!$D$1188)</f>
        <v/>
      </c>
      <c r="D1191" s="42">
        <f>IF($B1191="","",Тех_Движение!$B$1188)</f>
        <v/>
      </c>
      <c r="E1191" s="54">
        <f>IF($B1191="","",Тех_Движение!$F$1188)</f>
        <v/>
      </c>
      <c r="F1191" s="54">
        <f>IF($B1191="","",SUMIFS($E$5:$E1190,$C$5:$C1190,$C1191))</f>
        <v/>
      </c>
      <c r="G1191" s="54">
        <f>IF($B1191="","",MAX(0,$E1191-MAX(0,SUMIFS(Тех_Движение!$G$2:$G$5111,Тех_Движение!$D$2:$D$5111,$C1191,Тех_Движение!$B$2:$B$5111,"&lt;="&amp;Настройки!$B$5-1)-$F1191)))</f>
        <v/>
      </c>
      <c r="H1191" s="54">
        <f>IF($B1191="","",IF(AND($D1191&gt;=Настройки!$B$5,$D1191&lt;=Настройки!$B$6),$E1191,0))</f>
        <v/>
      </c>
      <c r="I1191" s="54">
        <f>IF($B1191="","",$G1191+$H1191-$J1191)</f>
        <v/>
      </c>
      <c r="J1191" s="54">
        <f>IF($B1191="","",MAX(0,$E1191-MAX(0,SUMIFS(Тех_Движение!$G$2:$G$5111,Тех_Движение!$D$2:$D$5111,$C1191,Тех_Движение!$B$2:$B$5111,"&lt;="&amp;Настройки!$B$6)-$F1191)))</f>
        <v/>
      </c>
      <c r="K1191" s="54">
        <f>IF(OR($B1191="",K$3&lt;$D1191+Настройки!$B$7),0,MAX(0,$E1191-MAX(0,SUMIFS(Тех_Движение!$G$2:$G$5111,Тех_Движение!$D$2:$D$5111,$C1191,Тех_Движение!$B$2:$B$5111,"&lt;="&amp;K$3)-$F1191)))</f>
        <v/>
      </c>
      <c r="L1191" s="54">
        <f>IF(OR($B1191="",L$3&lt;$D1191+Настройки!$B$7),0,MAX(0,$E1191-MAX(0,SUMIFS(Тех_Движение!$G$2:$G$5111,Тех_Движение!$D$2:$D$5111,$C1191,Тех_Движение!$B$2:$B$5111,"&lt;="&amp;L$3)-$F1191)))</f>
        <v/>
      </c>
      <c r="M1191" s="54">
        <f>IF(OR($B1191="",M$3&lt;$D1191+Настройки!$B$7),0,MAX(0,$E1191-MAX(0,SUMIFS(Тех_Движение!$G$2:$G$5111,Тех_Движение!$D$2:$D$5111,$C1191,Тех_Движение!$B$2:$B$5111,"&lt;="&amp;M$3)-$F1191)))</f>
        <v/>
      </c>
      <c r="N1191" s="54">
        <f>IF(OR($B1191="",N$3&lt;$D1191+Настройки!$B$7),0,MAX(0,$E1191-MAX(0,SUMIFS(Тех_Движение!$G$2:$G$5111,Тех_Движение!$D$2:$D$5111,$C1191,Тех_Движение!$B$2:$B$5111,"&lt;="&amp;N$3)-$F1191)))</f>
        <v/>
      </c>
      <c r="O1191" s="54">
        <f>IF(OR($B1191="",O$3&lt;$D1191+Настройки!$B$7),0,MAX(0,$E1191-MAX(0,SUMIFS(Тех_Движение!$G$2:$G$5111,Тех_Движение!$D$2:$D$5111,$C1191,Тех_Движение!$B$2:$B$5111,"&lt;="&amp;O$3)-$F1191)))</f>
        <v/>
      </c>
      <c r="P1191" s="54">
        <f>IF(OR($B1191="",P$3&lt;$D1191+Настройки!$B$7),0,MAX(0,$E1191-MAX(0,SUMIFS(Тех_Движение!$G$2:$G$5111,Тех_Движение!$D$2:$D$5111,$C1191,Тех_Движение!$B$2:$B$5111,"&lt;="&amp;P$3)-$F1191)))</f>
        <v/>
      </c>
      <c r="Q1191" s="54">
        <f>IF(OR($B1191="",Q$3&lt;$D1191+Настройки!$B$7),0,MAX(0,$E1191-MAX(0,SUMIFS(Тех_Движение!$G$2:$G$5111,Тех_Движение!$D$2:$D$5111,$C1191,Тех_Движение!$B$2:$B$5111,"&lt;="&amp;Q$3)-$F1191)))</f>
        <v/>
      </c>
      <c r="R1191" s="54">
        <f>IF($B1191="","",SUM($K1191:$Q1191))</f>
        <v/>
      </c>
      <c r="S1191" s="56">
        <f>IF($B1191="","",VLOOKUP($C1191,Настройки!$A$11:$L$17,9,FALSE))</f>
        <v/>
      </c>
      <c r="T1191" s="56">
        <f>IF($B1191="","",$R1191*$S1191)</f>
        <v/>
      </c>
    </row>
    <row r="1192">
      <c r="A1192" s="20">
        <f>Тех_Движение!$A$1189</f>
        <v/>
      </c>
      <c r="B1192" s="20">
        <f>IF(Тех_Движение!$F$1189&gt;0,Тех_Движение!$I$1189,"")</f>
        <v/>
      </c>
      <c r="C1192" s="20">
        <f>IF($B1192="","",Тех_Движение!$D$1189)</f>
        <v/>
      </c>
      <c r="D1192" s="42">
        <f>IF($B1192="","",Тех_Движение!$B$1189)</f>
        <v/>
      </c>
      <c r="E1192" s="54">
        <f>IF($B1192="","",Тех_Движение!$F$1189)</f>
        <v/>
      </c>
      <c r="F1192" s="54">
        <f>IF($B1192="","",SUMIFS($E$5:$E1191,$C$5:$C1191,$C1192))</f>
        <v/>
      </c>
      <c r="G1192" s="54">
        <f>IF($B1192="","",MAX(0,$E1192-MAX(0,SUMIFS(Тех_Движение!$G$2:$G$5111,Тех_Движение!$D$2:$D$5111,$C1192,Тех_Движение!$B$2:$B$5111,"&lt;="&amp;Настройки!$B$5-1)-$F1192)))</f>
        <v/>
      </c>
      <c r="H1192" s="54">
        <f>IF($B1192="","",IF(AND($D1192&gt;=Настройки!$B$5,$D1192&lt;=Настройки!$B$6),$E1192,0))</f>
        <v/>
      </c>
      <c r="I1192" s="54">
        <f>IF($B1192="","",$G1192+$H1192-$J1192)</f>
        <v/>
      </c>
      <c r="J1192" s="54">
        <f>IF($B1192="","",MAX(0,$E1192-MAX(0,SUMIFS(Тех_Движение!$G$2:$G$5111,Тех_Движение!$D$2:$D$5111,$C1192,Тех_Движение!$B$2:$B$5111,"&lt;="&amp;Настройки!$B$6)-$F1192)))</f>
        <v/>
      </c>
      <c r="K1192" s="54">
        <f>IF(OR($B1192="",K$3&lt;$D1192+Настройки!$B$7),0,MAX(0,$E1192-MAX(0,SUMIFS(Тех_Движение!$G$2:$G$5111,Тех_Движение!$D$2:$D$5111,$C1192,Тех_Движение!$B$2:$B$5111,"&lt;="&amp;K$3)-$F1192)))</f>
        <v/>
      </c>
      <c r="L1192" s="54">
        <f>IF(OR($B1192="",L$3&lt;$D1192+Настройки!$B$7),0,MAX(0,$E1192-MAX(0,SUMIFS(Тех_Движение!$G$2:$G$5111,Тех_Движение!$D$2:$D$5111,$C1192,Тех_Движение!$B$2:$B$5111,"&lt;="&amp;L$3)-$F1192)))</f>
        <v/>
      </c>
      <c r="M1192" s="54">
        <f>IF(OR($B1192="",M$3&lt;$D1192+Настройки!$B$7),0,MAX(0,$E1192-MAX(0,SUMIFS(Тех_Движение!$G$2:$G$5111,Тех_Движение!$D$2:$D$5111,$C1192,Тех_Движение!$B$2:$B$5111,"&lt;="&amp;M$3)-$F1192)))</f>
        <v/>
      </c>
      <c r="N1192" s="54">
        <f>IF(OR($B1192="",N$3&lt;$D1192+Настройки!$B$7),0,MAX(0,$E1192-MAX(0,SUMIFS(Тех_Движение!$G$2:$G$5111,Тех_Движение!$D$2:$D$5111,$C1192,Тех_Движение!$B$2:$B$5111,"&lt;="&amp;N$3)-$F1192)))</f>
        <v/>
      </c>
      <c r="O1192" s="54">
        <f>IF(OR($B1192="",O$3&lt;$D1192+Настройки!$B$7),0,MAX(0,$E1192-MAX(0,SUMIFS(Тех_Движение!$G$2:$G$5111,Тех_Движение!$D$2:$D$5111,$C1192,Тех_Движение!$B$2:$B$5111,"&lt;="&amp;O$3)-$F1192)))</f>
        <v/>
      </c>
      <c r="P1192" s="54">
        <f>IF(OR($B1192="",P$3&lt;$D1192+Настройки!$B$7),0,MAX(0,$E1192-MAX(0,SUMIFS(Тех_Движение!$G$2:$G$5111,Тех_Движение!$D$2:$D$5111,$C1192,Тех_Движение!$B$2:$B$5111,"&lt;="&amp;P$3)-$F1192)))</f>
        <v/>
      </c>
      <c r="Q1192" s="54">
        <f>IF(OR($B1192="",Q$3&lt;$D1192+Настройки!$B$7),0,MAX(0,$E1192-MAX(0,SUMIFS(Тех_Движение!$G$2:$G$5111,Тех_Движение!$D$2:$D$5111,$C1192,Тех_Движение!$B$2:$B$5111,"&lt;="&amp;Q$3)-$F1192)))</f>
        <v/>
      </c>
      <c r="R1192" s="54">
        <f>IF($B1192="","",SUM($K1192:$Q1192))</f>
        <v/>
      </c>
      <c r="S1192" s="56">
        <f>IF($B1192="","",VLOOKUP($C1192,Настройки!$A$11:$L$17,9,FALSE))</f>
        <v/>
      </c>
      <c r="T1192" s="56">
        <f>IF($B1192="","",$R1192*$S1192)</f>
        <v/>
      </c>
    </row>
    <row r="1193">
      <c r="A1193" s="20">
        <f>Тех_Движение!$A$1190</f>
        <v/>
      </c>
      <c r="B1193" s="20">
        <f>IF(Тех_Движение!$F$1190&gt;0,Тех_Движение!$I$1190,"")</f>
        <v/>
      </c>
      <c r="C1193" s="20">
        <f>IF($B1193="","",Тех_Движение!$D$1190)</f>
        <v/>
      </c>
      <c r="D1193" s="42">
        <f>IF($B1193="","",Тех_Движение!$B$1190)</f>
        <v/>
      </c>
      <c r="E1193" s="54">
        <f>IF($B1193="","",Тех_Движение!$F$1190)</f>
        <v/>
      </c>
      <c r="F1193" s="54">
        <f>IF($B1193="","",SUMIFS($E$5:$E1192,$C$5:$C1192,$C1193))</f>
        <v/>
      </c>
      <c r="G1193" s="54">
        <f>IF($B1193="","",MAX(0,$E1193-MAX(0,SUMIFS(Тех_Движение!$G$2:$G$5111,Тех_Движение!$D$2:$D$5111,$C1193,Тех_Движение!$B$2:$B$5111,"&lt;="&amp;Настройки!$B$5-1)-$F1193)))</f>
        <v/>
      </c>
      <c r="H1193" s="54">
        <f>IF($B1193="","",IF(AND($D1193&gt;=Настройки!$B$5,$D1193&lt;=Настройки!$B$6),$E1193,0))</f>
        <v/>
      </c>
      <c r="I1193" s="54">
        <f>IF($B1193="","",$G1193+$H1193-$J1193)</f>
        <v/>
      </c>
      <c r="J1193" s="54">
        <f>IF($B1193="","",MAX(0,$E1193-MAX(0,SUMIFS(Тех_Движение!$G$2:$G$5111,Тех_Движение!$D$2:$D$5111,$C1193,Тех_Движение!$B$2:$B$5111,"&lt;="&amp;Настройки!$B$6)-$F1193)))</f>
        <v/>
      </c>
      <c r="K1193" s="54">
        <f>IF(OR($B1193="",K$3&lt;$D1193+Настройки!$B$7),0,MAX(0,$E1193-MAX(0,SUMIFS(Тех_Движение!$G$2:$G$5111,Тех_Движение!$D$2:$D$5111,$C1193,Тех_Движение!$B$2:$B$5111,"&lt;="&amp;K$3)-$F1193)))</f>
        <v/>
      </c>
      <c r="L1193" s="54">
        <f>IF(OR($B1193="",L$3&lt;$D1193+Настройки!$B$7),0,MAX(0,$E1193-MAX(0,SUMIFS(Тех_Движение!$G$2:$G$5111,Тех_Движение!$D$2:$D$5111,$C1193,Тех_Движение!$B$2:$B$5111,"&lt;="&amp;L$3)-$F1193)))</f>
        <v/>
      </c>
      <c r="M1193" s="54">
        <f>IF(OR($B1193="",M$3&lt;$D1193+Настройки!$B$7),0,MAX(0,$E1193-MAX(0,SUMIFS(Тех_Движение!$G$2:$G$5111,Тех_Движение!$D$2:$D$5111,$C1193,Тех_Движение!$B$2:$B$5111,"&lt;="&amp;M$3)-$F1193)))</f>
        <v/>
      </c>
      <c r="N1193" s="54">
        <f>IF(OR($B1193="",N$3&lt;$D1193+Настройки!$B$7),0,MAX(0,$E1193-MAX(0,SUMIFS(Тех_Движение!$G$2:$G$5111,Тех_Движение!$D$2:$D$5111,$C1193,Тех_Движение!$B$2:$B$5111,"&lt;="&amp;N$3)-$F1193)))</f>
        <v/>
      </c>
      <c r="O1193" s="54">
        <f>IF(OR($B1193="",O$3&lt;$D1193+Настройки!$B$7),0,MAX(0,$E1193-MAX(0,SUMIFS(Тех_Движение!$G$2:$G$5111,Тех_Движение!$D$2:$D$5111,$C1193,Тех_Движение!$B$2:$B$5111,"&lt;="&amp;O$3)-$F1193)))</f>
        <v/>
      </c>
      <c r="P1193" s="54">
        <f>IF(OR($B1193="",P$3&lt;$D1193+Настройки!$B$7),0,MAX(0,$E1193-MAX(0,SUMIFS(Тех_Движение!$G$2:$G$5111,Тех_Движение!$D$2:$D$5111,$C1193,Тех_Движение!$B$2:$B$5111,"&lt;="&amp;P$3)-$F1193)))</f>
        <v/>
      </c>
      <c r="Q1193" s="54">
        <f>IF(OR($B1193="",Q$3&lt;$D1193+Настройки!$B$7),0,MAX(0,$E1193-MAX(0,SUMIFS(Тех_Движение!$G$2:$G$5111,Тех_Движение!$D$2:$D$5111,$C1193,Тех_Движение!$B$2:$B$5111,"&lt;="&amp;Q$3)-$F1193)))</f>
        <v/>
      </c>
      <c r="R1193" s="54">
        <f>IF($B1193="","",SUM($K1193:$Q1193))</f>
        <v/>
      </c>
      <c r="S1193" s="56">
        <f>IF($B1193="","",VLOOKUP($C1193,Настройки!$A$11:$L$17,9,FALSE))</f>
        <v/>
      </c>
      <c r="T1193" s="56">
        <f>IF($B1193="","",$R1193*$S1193)</f>
        <v/>
      </c>
    </row>
    <row r="1194">
      <c r="A1194" s="20">
        <f>Тех_Движение!$A$1191</f>
        <v/>
      </c>
      <c r="B1194" s="20">
        <f>IF(Тех_Движение!$F$1191&gt;0,Тех_Движение!$I$1191,"")</f>
        <v/>
      </c>
      <c r="C1194" s="20">
        <f>IF($B1194="","",Тех_Движение!$D$1191)</f>
        <v/>
      </c>
      <c r="D1194" s="42">
        <f>IF($B1194="","",Тех_Движение!$B$1191)</f>
        <v/>
      </c>
      <c r="E1194" s="54">
        <f>IF($B1194="","",Тех_Движение!$F$1191)</f>
        <v/>
      </c>
      <c r="F1194" s="54">
        <f>IF($B1194="","",SUMIFS($E$5:$E1193,$C$5:$C1193,$C1194))</f>
        <v/>
      </c>
      <c r="G1194" s="54">
        <f>IF($B1194="","",MAX(0,$E1194-MAX(0,SUMIFS(Тех_Движение!$G$2:$G$5111,Тех_Движение!$D$2:$D$5111,$C1194,Тех_Движение!$B$2:$B$5111,"&lt;="&amp;Настройки!$B$5-1)-$F1194)))</f>
        <v/>
      </c>
      <c r="H1194" s="54">
        <f>IF($B1194="","",IF(AND($D1194&gt;=Настройки!$B$5,$D1194&lt;=Настройки!$B$6),$E1194,0))</f>
        <v/>
      </c>
      <c r="I1194" s="54">
        <f>IF($B1194="","",$G1194+$H1194-$J1194)</f>
        <v/>
      </c>
      <c r="J1194" s="54">
        <f>IF($B1194="","",MAX(0,$E1194-MAX(0,SUMIFS(Тех_Движение!$G$2:$G$5111,Тех_Движение!$D$2:$D$5111,$C1194,Тех_Движение!$B$2:$B$5111,"&lt;="&amp;Настройки!$B$6)-$F1194)))</f>
        <v/>
      </c>
      <c r="K1194" s="54">
        <f>IF(OR($B1194="",K$3&lt;$D1194+Настройки!$B$7),0,MAX(0,$E1194-MAX(0,SUMIFS(Тех_Движение!$G$2:$G$5111,Тех_Движение!$D$2:$D$5111,$C1194,Тех_Движение!$B$2:$B$5111,"&lt;="&amp;K$3)-$F1194)))</f>
        <v/>
      </c>
      <c r="L1194" s="54">
        <f>IF(OR($B1194="",L$3&lt;$D1194+Настройки!$B$7),0,MAX(0,$E1194-MAX(0,SUMIFS(Тех_Движение!$G$2:$G$5111,Тех_Движение!$D$2:$D$5111,$C1194,Тех_Движение!$B$2:$B$5111,"&lt;="&amp;L$3)-$F1194)))</f>
        <v/>
      </c>
      <c r="M1194" s="54">
        <f>IF(OR($B1194="",M$3&lt;$D1194+Настройки!$B$7),0,MAX(0,$E1194-MAX(0,SUMIFS(Тех_Движение!$G$2:$G$5111,Тех_Движение!$D$2:$D$5111,$C1194,Тех_Движение!$B$2:$B$5111,"&lt;="&amp;M$3)-$F1194)))</f>
        <v/>
      </c>
      <c r="N1194" s="54">
        <f>IF(OR($B1194="",N$3&lt;$D1194+Настройки!$B$7),0,MAX(0,$E1194-MAX(0,SUMIFS(Тех_Движение!$G$2:$G$5111,Тех_Движение!$D$2:$D$5111,$C1194,Тех_Движение!$B$2:$B$5111,"&lt;="&amp;N$3)-$F1194)))</f>
        <v/>
      </c>
      <c r="O1194" s="54">
        <f>IF(OR($B1194="",O$3&lt;$D1194+Настройки!$B$7),0,MAX(0,$E1194-MAX(0,SUMIFS(Тех_Движение!$G$2:$G$5111,Тех_Движение!$D$2:$D$5111,$C1194,Тех_Движение!$B$2:$B$5111,"&lt;="&amp;O$3)-$F1194)))</f>
        <v/>
      </c>
      <c r="P1194" s="54">
        <f>IF(OR($B1194="",P$3&lt;$D1194+Настройки!$B$7),0,MAX(0,$E1194-MAX(0,SUMIFS(Тех_Движение!$G$2:$G$5111,Тех_Движение!$D$2:$D$5111,$C1194,Тех_Движение!$B$2:$B$5111,"&lt;="&amp;P$3)-$F1194)))</f>
        <v/>
      </c>
      <c r="Q1194" s="54">
        <f>IF(OR($B1194="",Q$3&lt;$D1194+Настройки!$B$7),0,MAX(0,$E1194-MAX(0,SUMIFS(Тех_Движение!$G$2:$G$5111,Тех_Движение!$D$2:$D$5111,$C1194,Тех_Движение!$B$2:$B$5111,"&lt;="&amp;Q$3)-$F1194)))</f>
        <v/>
      </c>
      <c r="R1194" s="54">
        <f>IF($B1194="","",SUM($K1194:$Q1194))</f>
        <v/>
      </c>
      <c r="S1194" s="56">
        <f>IF($B1194="","",VLOOKUP($C1194,Настройки!$A$11:$L$17,9,FALSE))</f>
        <v/>
      </c>
      <c r="T1194" s="56">
        <f>IF($B1194="","",$R1194*$S1194)</f>
        <v/>
      </c>
    </row>
    <row r="1195">
      <c r="A1195" s="20">
        <f>Тех_Движение!$A$1192</f>
        <v/>
      </c>
      <c r="B1195" s="20">
        <f>IF(Тех_Движение!$F$1192&gt;0,Тех_Движение!$I$1192,"")</f>
        <v/>
      </c>
      <c r="C1195" s="20">
        <f>IF($B1195="","",Тех_Движение!$D$1192)</f>
        <v/>
      </c>
      <c r="D1195" s="42">
        <f>IF($B1195="","",Тех_Движение!$B$1192)</f>
        <v/>
      </c>
      <c r="E1195" s="54">
        <f>IF($B1195="","",Тех_Движение!$F$1192)</f>
        <v/>
      </c>
      <c r="F1195" s="54">
        <f>IF($B1195="","",SUMIFS($E$5:$E1194,$C$5:$C1194,$C1195))</f>
        <v/>
      </c>
      <c r="G1195" s="54">
        <f>IF($B1195="","",MAX(0,$E1195-MAX(0,SUMIFS(Тех_Движение!$G$2:$G$5111,Тех_Движение!$D$2:$D$5111,$C1195,Тех_Движение!$B$2:$B$5111,"&lt;="&amp;Настройки!$B$5-1)-$F1195)))</f>
        <v/>
      </c>
      <c r="H1195" s="54">
        <f>IF($B1195="","",IF(AND($D1195&gt;=Настройки!$B$5,$D1195&lt;=Настройки!$B$6),$E1195,0))</f>
        <v/>
      </c>
      <c r="I1195" s="54">
        <f>IF($B1195="","",$G1195+$H1195-$J1195)</f>
        <v/>
      </c>
      <c r="J1195" s="54">
        <f>IF($B1195="","",MAX(0,$E1195-MAX(0,SUMIFS(Тех_Движение!$G$2:$G$5111,Тех_Движение!$D$2:$D$5111,$C1195,Тех_Движение!$B$2:$B$5111,"&lt;="&amp;Настройки!$B$6)-$F1195)))</f>
        <v/>
      </c>
      <c r="K1195" s="54">
        <f>IF(OR($B1195="",K$3&lt;$D1195+Настройки!$B$7),0,MAX(0,$E1195-MAX(0,SUMIFS(Тех_Движение!$G$2:$G$5111,Тех_Движение!$D$2:$D$5111,$C1195,Тех_Движение!$B$2:$B$5111,"&lt;="&amp;K$3)-$F1195)))</f>
        <v/>
      </c>
      <c r="L1195" s="54">
        <f>IF(OR($B1195="",L$3&lt;$D1195+Настройки!$B$7),0,MAX(0,$E1195-MAX(0,SUMIFS(Тех_Движение!$G$2:$G$5111,Тех_Движение!$D$2:$D$5111,$C1195,Тех_Движение!$B$2:$B$5111,"&lt;="&amp;L$3)-$F1195)))</f>
        <v/>
      </c>
      <c r="M1195" s="54">
        <f>IF(OR($B1195="",M$3&lt;$D1195+Настройки!$B$7),0,MAX(0,$E1195-MAX(0,SUMIFS(Тех_Движение!$G$2:$G$5111,Тех_Движение!$D$2:$D$5111,$C1195,Тех_Движение!$B$2:$B$5111,"&lt;="&amp;M$3)-$F1195)))</f>
        <v/>
      </c>
      <c r="N1195" s="54">
        <f>IF(OR($B1195="",N$3&lt;$D1195+Настройки!$B$7),0,MAX(0,$E1195-MAX(0,SUMIFS(Тех_Движение!$G$2:$G$5111,Тех_Движение!$D$2:$D$5111,$C1195,Тех_Движение!$B$2:$B$5111,"&lt;="&amp;N$3)-$F1195)))</f>
        <v/>
      </c>
      <c r="O1195" s="54">
        <f>IF(OR($B1195="",O$3&lt;$D1195+Настройки!$B$7),0,MAX(0,$E1195-MAX(0,SUMIFS(Тех_Движение!$G$2:$G$5111,Тех_Движение!$D$2:$D$5111,$C1195,Тех_Движение!$B$2:$B$5111,"&lt;="&amp;O$3)-$F1195)))</f>
        <v/>
      </c>
      <c r="P1195" s="54">
        <f>IF(OR($B1195="",P$3&lt;$D1195+Настройки!$B$7),0,MAX(0,$E1195-MAX(0,SUMIFS(Тех_Движение!$G$2:$G$5111,Тех_Движение!$D$2:$D$5111,$C1195,Тех_Движение!$B$2:$B$5111,"&lt;="&amp;P$3)-$F1195)))</f>
        <v/>
      </c>
      <c r="Q1195" s="54">
        <f>IF(OR($B1195="",Q$3&lt;$D1195+Настройки!$B$7),0,MAX(0,$E1195-MAX(0,SUMIFS(Тех_Движение!$G$2:$G$5111,Тех_Движение!$D$2:$D$5111,$C1195,Тех_Движение!$B$2:$B$5111,"&lt;="&amp;Q$3)-$F1195)))</f>
        <v/>
      </c>
      <c r="R1195" s="54">
        <f>IF($B1195="","",SUM($K1195:$Q1195))</f>
        <v/>
      </c>
      <c r="S1195" s="56">
        <f>IF($B1195="","",VLOOKUP($C1195,Настройки!$A$11:$L$17,9,FALSE))</f>
        <v/>
      </c>
      <c r="T1195" s="56">
        <f>IF($B1195="","",$R1195*$S1195)</f>
        <v/>
      </c>
    </row>
    <row r="1196">
      <c r="A1196" s="20">
        <f>Тех_Движение!$A$1193</f>
        <v/>
      </c>
      <c r="B1196" s="20">
        <f>IF(Тех_Движение!$F$1193&gt;0,Тех_Движение!$I$1193,"")</f>
        <v/>
      </c>
      <c r="C1196" s="20">
        <f>IF($B1196="","",Тех_Движение!$D$1193)</f>
        <v/>
      </c>
      <c r="D1196" s="42">
        <f>IF($B1196="","",Тех_Движение!$B$1193)</f>
        <v/>
      </c>
      <c r="E1196" s="54">
        <f>IF($B1196="","",Тех_Движение!$F$1193)</f>
        <v/>
      </c>
      <c r="F1196" s="54">
        <f>IF($B1196="","",SUMIFS($E$5:$E1195,$C$5:$C1195,$C1196))</f>
        <v/>
      </c>
      <c r="G1196" s="54">
        <f>IF($B1196="","",MAX(0,$E1196-MAX(0,SUMIFS(Тех_Движение!$G$2:$G$5111,Тех_Движение!$D$2:$D$5111,$C1196,Тех_Движение!$B$2:$B$5111,"&lt;="&amp;Настройки!$B$5-1)-$F1196)))</f>
        <v/>
      </c>
      <c r="H1196" s="54">
        <f>IF($B1196="","",IF(AND($D1196&gt;=Настройки!$B$5,$D1196&lt;=Настройки!$B$6),$E1196,0))</f>
        <v/>
      </c>
      <c r="I1196" s="54">
        <f>IF($B1196="","",$G1196+$H1196-$J1196)</f>
        <v/>
      </c>
      <c r="J1196" s="54">
        <f>IF($B1196="","",MAX(0,$E1196-MAX(0,SUMIFS(Тех_Движение!$G$2:$G$5111,Тех_Движение!$D$2:$D$5111,$C1196,Тех_Движение!$B$2:$B$5111,"&lt;="&amp;Настройки!$B$6)-$F1196)))</f>
        <v/>
      </c>
      <c r="K1196" s="54">
        <f>IF(OR($B1196="",K$3&lt;$D1196+Настройки!$B$7),0,MAX(0,$E1196-MAX(0,SUMIFS(Тех_Движение!$G$2:$G$5111,Тех_Движение!$D$2:$D$5111,$C1196,Тех_Движение!$B$2:$B$5111,"&lt;="&amp;K$3)-$F1196)))</f>
        <v/>
      </c>
      <c r="L1196" s="54">
        <f>IF(OR($B1196="",L$3&lt;$D1196+Настройки!$B$7),0,MAX(0,$E1196-MAX(0,SUMIFS(Тех_Движение!$G$2:$G$5111,Тех_Движение!$D$2:$D$5111,$C1196,Тех_Движение!$B$2:$B$5111,"&lt;="&amp;L$3)-$F1196)))</f>
        <v/>
      </c>
      <c r="M1196" s="54">
        <f>IF(OR($B1196="",M$3&lt;$D1196+Настройки!$B$7),0,MAX(0,$E1196-MAX(0,SUMIFS(Тех_Движение!$G$2:$G$5111,Тех_Движение!$D$2:$D$5111,$C1196,Тех_Движение!$B$2:$B$5111,"&lt;="&amp;M$3)-$F1196)))</f>
        <v/>
      </c>
      <c r="N1196" s="54">
        <f>IF(OR($B1196="",N$3&lt;$D1196+Настройки!$B$7),0,MAX(0,$E1196-MAX(0,SUMIFS(Тех_Движение!$G$2:$G$5111,Тех_Движение!$D$2:$D$5111,$C1196,Тех_Движение!$B$2:$B$5111,"&lt;="&amp;N$3)-$F1196)))</f>
        <v/>
      </c>
      <c r="O1196" s="54">
        <f>IF(OR($B1196="",O$3&lt;$D1196+Настройки!$B$7),0,MAX(0,$E1196-MAX(0,SUMIFS(Тех_Движение!$G$2:$G$5111,Тех_Движение!$D$2:$D$5111,$C1196,Тех_Движение!$B$2:$B$5111,"&lt;="&amp;O$3)-$F1196)))</f>
        <v/>
      </c>
      <c r="P1196" s="54">
        <f>IF(OR($B1196="",P$3&lt;$D1196+Настройки!$B$7),0,MAX(0,$E1196-MAX(0,SUMIFS(Тех_Движение!$G$2:$G$5111,Тех_Движение!$D$2:$D$5111,$C1196,Тех_Движение!$B$2:$B$5111,"&lt;="&amp;P$3)-$F1196)))</f>
        <v/>
      </c>
      <c r="Q1196" s="54">
        <f>IF(OR($B1196="",Q$3&lt;$D1196+Настройки!$B$7),0,MAX(0,$E1196-MAX(0,SUMIFS(Тех_Движение!$G$2:$G$5111,Тех_Движение!$D$2:$D$5111,$C1196,Тех_Движение!$B$2:$B$5111,"&lt;="&amp;Q$3)-$F1196)))</f>
        <v/>
      </c>
      <c r="R1196" s="54">
        <f>IF($B1196="","",SUM($K1196:$Q1196))</f>
        <v/>
      </c>
      <c r="S1196" s="56">
        <f>IF($B1196="","",VLOOKUP($C1196,Настройки!$A$11:$L$17,9,FALSE))</f>
        <v/>
      </c>
      <c r="T1196" s="56">
        <f>IF($B1196="","",$R1196*$S1196)</f>
        <v/>
      </c>
    </row>
    <row r="1197">
      <c r="A1197" s="20">
        <f>Тех_Движение!$A$1194</f>
        <v/>
      </c>
      <c r="B1197" s="20">
        <f>IF(Тех_Движение!$F$1194&gt;0,Тех_Движение!$I$1194,"")</f>
        <v/>
      </c>
      <c r="C1197" s="20">
        <f>IF($B1197="","",Тех_Движение!$D$1194)</f>
        <v/>
      </c>
      <c r="D1197" s="42">
        <f>IF($B1197="","",Тех_Движение!$B$1194)</f>
        <v/>
      </c>
      <c r="E1197" s="54">
        <f>IF($B1197="","",Тех_Движение!$F$1194)</f>
        <v/>
      </c>
      <c r="F1197" s="54">
        <f>IF($B1197="","",SUMIFS($E$5:$E1196,$C$5:$C1196,$C1197))</f>
        <v/>
      </c>
      <c r="G1197" s="54">
        <f>IF($B1197="","",MAX(0,$E1197-MAX(0,SUMIFS(Тех_Движение!$G$2:$G$5111,Тех_Движение!$D$2:$D$5111,$C1197,Тех_Движение!$B$2:$B$5111,"&lt;="&amp;Настройки!$B$5-1)-$F1197)))</f>
        <v/>
      </c>
      <c r="H1197" s="54">
        <f>IF($B1197="","",IF(AND($D1197&gt;=Настройки!$B$5,$D1197&lt;=Настройки!$B$6),$E1197,0))</f>
        <v/>
      </c>
      <c r="I1197" s="54">
        <f>IF($B1197="","",$G1197+$H1197-$J1197)</f>
        <v/>
      </c>
      <c r="J1197" s="54">
        <f>IF($B1197="","",MAX(0,$E1197-MAX(0,SUMIFS(Тех_Движение!$G$2:$G$5111,Тех_Движение!$D$2:$D$5111,$C1197,Тех_Движение!$B$2:$B$5111,"&lt;="&amp;Настройки!$B$6)-$F1197)))</f>
        <v/>
      </c>
      <c r="K1197" s="54">
        <f>IF(OR($B1197="",K$3&lt;$D1197+Настройки!$B$7),0,MAX(0,$E1197-MAX(0,SUMIFS(Тех_Движение!$G$2:$G$5111,Тех_Движение!$D$2:$D$5111,$C1197,Тех_Движение!$B$2:$B$5111,"&lt;="&amp;K$3)-$F1197)))</f>
        <v/>
      </c>
      <c r="L1197" s="54">
        <f>IF(OR($B1197="",L$3&lt;$D1197+Настройки!$B$7),0,MAX(0,$E1197-MAX(0,SUMIFS(Тех_Движение!$G$2:$G$5111,Тех_Движение!$D$2:$D$5111,$C1197,Тех_Движение!$B$2:$B$5111,"&lt;="&amp;L$3)-$F1197)))</f>
        <v/>
      </c>
      <c r="M1197" s="54">
        <f>IF(OR($B1197="",M$3&lt;$D1197+Настройки!$B$7),0,MAX(0,$E1197-MAX(0,SUMIFS(Тех_Движение!$G$2:$G$5111,Тех_Движение!$D$2:$D$5111,$C1197,Тех_Движение!$B$2:$B$5111,"&lt;="&amp;M$3)-$F1197)))</f>
        <v/>
      </c>
      <c r="N1197" s="54">
        <f>IF(OR($B1197="",N$3&lt;$D1197+Настройки!$B$7),0,MAX(0,$E1197-MAX(0,SUMIFS(Тех_Движение!$G$2:$G$5111,Тех_Движение!$D$2:$D$5111,$C1197,Тех_Движение!$B$2:$B$5111,"&lt;="&amp;N$3)-$F1197)))</f>
        <v/>
      </c>
      <c r="O1197" s="54">
        <f>IF(OR($B1197="",O$3&lt;$D1197+Настройки!$B$7),0,MAX(0,$E1197-MAX(0,SUMIFS(Тех_Движение!$G$2:$G$5111,Тех_Движение!$D$2:$D$5111,$C1197,Тех_Движение!$B$2:$B$5111,"&lt;="&amp;O$3)-$F1197)))</f>
        <v/>
      </c>
      <c r="P1197" s="54">
        <f>IF(OR($B1197="",P$3&lt;$D1197+Настройки!$B$7),0,MAX(0,$E1197-MAX(0,SUMIFS(Тех_Движение!$G$2:$G$5111,Тех_Движение!$D$2:$D$5111,$C1197,Тех_Движение!$B$2:$B$5111,"&lt;="&amp;P$3)-$F1197)))</f>
        <v/>
      </c>
      <c r="Q1197" s="54">
        <f>IF(OR($B1197="",Q$3&lt;$D1197+Настройки!$B$7),0,MAX(0,$E1197-MAX(0,SUMIFS(Тех_Движение!$G$2:$G$5111,Тех_Движение!$D$2:$D$5111,$C1197,Тех_Движение!$B$2:$B$5111,"&lt;="&amp;Q$3)-$F1197)))</f>
        <v/>
      </c>
      <c r="R1197" s="54">
        <f>IF($B1197="","",SUM($K1197:$Q1197))</f>
        <v/>
      </c>
      <c r="S1197" s="56">
        <f>IF($B1197="","",VLOOKUP($C1197,Настройки!$A$11:$L$17,9,FALSE))</f>
        <v/>
      </c>
      <c r="T1197" s="56">
        <f>IF($B1197="","",$R1197*$S1197)</f>
        <v/>
      </c>
    </row>
    <row r="1198">
      <c r="A1198" s="20">
        <f>Тех_Движение!$A$1195</f>
        <v/>
      </c>
      <c r="B1198" s="20">
        <f>IF(Тех_Движение!$F$1195&gt;0,Тех_Движение!$I$1195,"")</f>
        <v/>
      </c>
      <c r="C1198" s="20">
        <f>IF($B1198="","",Тех_Движение!$D$1195)</f>
        <v/>
      </c>
      <c r="D1198" s="42">
        <f>IF($B1198="","",Тех_Движение!$B$1195)</f>
        <v/>
      </c>
      <c r="E1198" s="54">
        <f>IF($B1198="","",Тех_Движение!$F$1195)</f>
        <v/>
      </c>
      <c r="F1198" s="54">
        <f>IF($B1198="","",SUMIFS($E$5:$E1197,$C$5:$C1197,$C1198))</f>
        <v/>
      </c>
      <c r="G1198" s="54">
        <f>IF($B1198="","",MAX(0,$E1198-MAX(0,SUMIFS(Тех_Движение!$G$2:$G$5111,Тех_Движение!$D$2:$D$5111,$C1198,Тех_Движение!$B$2:$B$5111,"&lt;="&amp;Настройки!$B$5-1)-$F1198)))</f>
        <v/>
      </c>
      <c r="H1198" s="54">
        <f>IF($B1198="","",IF(AND($D1198&gt;=Настройки!$B$5,$D1198&lt;=Настройки!$B$6),$E1198,0))</f>
        <v/>
      </c>
      <c r="I1198" s="54">
        <f>IF($B1198="","",$G1198+$H1198-$J1198)</f>
        <v/>
      </c>
      <c r="J1198" s="54">
        <f>IF($B1198="","",MAX(0,$E1198-MAX(0,SUMIFS(Тех_Движение!$G$2:$G$5111,Тех_Движение!$D$2:$D$5111,$C1198,Тех_Движение!$B$2:$B$5111,"&lt;="&amp;Настройки!$B$6)-$F1198)))</f>
        <v/>
      </c>
      <c r="K1198" s="54">
        <f>IF(OR($B1198="",K$3&lt;$D1198+Настройки!$B$7),0,MAX(0,$E1198-MAX(0,SUMIFS(Тех_Движение!$G$2:$G$5111,Тех_Движение!$D$2:$D$5111,$C1198,Тех_Движение!$B$2:$B$5111,"&lt;="&amp;K$3)-$F1198)))</f>
        <v/>
      </c>
      <c r="L1198" s="54">
        <f>IF(OR($B1198="",L$3&lt;$D1198+Настройки!$B$7),0,MAX(0,$E1198-MAX(0,SUMIFS(Тех_Движение!$G$2:$G$5111,Тех_Движение!$D$2:$D$5111,$C1198,Тех_Движение!$B$2:$B$5111,"&lt;="&amp;L$3)-$F1198)))</f>
        <v/>
      </c>
      <c r="M1198" s="54">
        <f>IF(OR($B1198="",M$3&lt;$D1198+Настройки!$B$7),0,MAX(0,$E1198-MAX(0,SUMIFS(Тех_Движение!$G$2:$G$5111,Тех_Движение!$D$2:$D$5111,$C1198,Тех_Движение!$B$2:$B$5111,"&lt;="&amp;M$3)-$F1198)))</f>
        <v/>
      </c>
      <c r="N1198" s="54">
        <f>IF(OR($B1198="",N$3&lt;$D1198+Настройки!$B$7),0,MAX(0,$E1198-MAX(0,SUMIFS(Тех_Движение!$G$2:$G$5111,Тех_Движение!$D$2:$D$5111,$C1198,Тех_Движение!$B$2:$B$5111,"&lt;="&amp;N$3)-$F1198)))</f>
        <v/>
      </c>
      <c r="O1198" s="54">
        <f>IF(OR($B1198="",O$3&lt;$D1198+Настройки!$B$7),0,MAX(0,$E1198-MAX(0,SUMIFS(Тех_Движение!$G$2:$G$5111,Тех_Движение!$D$2:$D$5111,$C1198,Тех_Движение!$B$2:$B$5111,"&lt;="&amp;O$3)-$F1198)))</f>
        <v/>
      </c>
      <c r="P1198" s="54">
        <f>IF(OR($B1198="",P$3&lt;$D1198+Настройки!$B$7),0,MAX(0,$E1198-MAX(0,SUMIFS(Тех_Движение!$G$2:$G$5111,Тех_Движение!$D$2:$D$5111,$C1198,Тех_Движение!$B$2:$B$5111,"&lt;="&amp;P$3)-$F1198)))</f>
        <v/>
      </c>
      <c r="Q1198" s="54">
        <f>IF(OR($B1198="",Q$3&lt;$D1198+Настройки!$B$7),0,MAX(0,$E1198-MAX(0,SUMIFS(Тех_Движение!$G$2:$G$5111,Тех_Движение!$D$2:$D$5111,$C1198,Тех_Движение!$B$2:$B$5111,"&lt;="&amp;Q$3)-$F1198)))</f>
        <v/>
      </c>
      <c r="R1198" s="54">
        <f>IF($B1198="","",SUM($K1198:$Q1198))</f>
        <v/>
      </c>
      <c r="S1198" s="56">
        <f>IF($B1198="","",VLOOKUP($C1198,Настройки!$A$11:$L$17,9,FALSE))</f>
        <v/>
      </c>
      <c r="T1198" s="56">
        <f>IF($B1198="","",$R1198*$S1198)</f>
        <v/>
      </c>
    </row>
    <row r="1199">
      <c r="A1199" s="20">
        <f>Тех_Движение!$A$1196</f>
        <v/>
      </c>
      <c r="B1199" s="20">
        <f>IF(Тех_Движение!$F$1196&gt;0,Тех_Движение!$I$1196,"")</f>
        <v/>
      </c>
      <c r="C1199" s="20">
        <f>IF($B1199="","",Тех_Движение!$D$1196)</f>
        <v/>
      </c>
      <c r="D1199" s="42">
        <f>IF($B1199="","",Тех_Движение!$B$1196)</f>
        <v/>
      </c>
      <c r="E1199" s="54">
        <f>IF($B1199="","",Тех_Движение!$F$1196)</f>
        <v/>
      </c>
      <c r="F1199" s="54">
        <f>IF($B1199="","",SUMIFS($E$5:$E1198,$C$5:$C1198,$C1199))</f>
        <v/>
      </c>
      <c r="G1199" s="54">
        <f>IF($B1199="","",MAX(0,$E1199-MAX(0,SUMIFS(Тех_Движение!$G$2:$G$5111,Тех_Движение!$D$2:$D$5111,$C1199,Тех_Движение!$B$2:$B$5111,"&lt;="&amp;Настройки!$B$5-1)-$F1199)))</f>
        <v/>
      </c>
      <c r="H1199" s="54">
        <f>IF($B1199="","",IF(AND($D1199&gt;=Настройки!$B$5,$D1199&lt;=Настройки!$B$6),$E1199,0))</f>
        <v/>
      </c>
      <c r="I1199" s="54">
        <f>IF($B1199="","",$G1199+$H1199-$J1199)</f>
        <v/>
      </c>
      <c r="J1199" s="54">
        <f>IF($B1199="","",MAX(0,$E1199-MAX(0,SUMIFS(Тех_Движение!$G$2:$G$5111,Тех_Движение!$D$2:$D$5111,$C1199,Тех_Движение!$B$2:$B$5111,"&lt;="&amp;Настройки!$B$6)-$F1199)))</f>
        <v/>
      </c>
      <c r="K1199" s="54">
        <f>IF(OR($B1199="",K$3&lt;$D1199+Настройки!$B$7),0,MAX(0,$E1199-MAX(0,SUMIFS(Тех_Движение!$G$2:$G$5111,Тех_Движение!$D$2:$D$5111,$C1199,Тех_Движение!$B$2:$B$5111,"&lt;="&amp;K$3)-$F1199)))</f>
        <v/>
      </c>
      <c r="L1199" s="54">
        <f>IF(OR($B1199="",L$3&lt;$D1199+Настройки!$B$7),0,MAX(0,$E1199-MAX(0,SUMIFS(Тех_Движение!$G$2:$G$5111,Тех_Движение!$D$2:$D$5111,$C1199,Тех_Движение!$B$2:$B$5111,"&lt;="&amp;L$3)-$F1199)))</f>
        <v/>
      </c>
      <c r="M1199" s="54">
        <f>IF(OR($B1199="",M$3&lt;$D1199+Настройки!$B$7),0,MAX(0,$E1199-MAX(0,SUMIFS(Тех_Движение!$G$2:$G$5111,Тех_Движение!$D$2:$D$5111,$C1199,Тех_Движение!$B$2:$B$5111,"&lt;="&amp;M$3)-$F1199)))</f>
        <v/>
      </c>
      <c r="N1199" s="54">
        <f>IF(OR($B1199="",N$3&lt;$D1199+Настройки!$B$7),0,MAX(0,$E1199-MAX(0,SUMIFS(Тех_Движение!$G$2:$G$5111,Тех_Движение!$D$2:$D$5111,$C1199,Тех_Движение!$B$2:$B$5111,"&lt;="&amp;N$3)-$F1199)))</f>
        <v/>
      </c>
      <c r="O1199" s="54">
        <f>IF(OR($B1199="",O$3&lt;$D1199+Настройки!$B$7),0,MAX(0,$E1199-MAX(0,SUMIFS(Тех_Движение!$G$2:$G$5111,Тех_Движение!$D$2:$D$5111,$C1199,Тех_Движение!$B$2:$B$5111,"&lt;="&amp;O$3)-$F1199)))</f>
        <v/>
      </c>
      <c r="P1199" s="54">
        <f>IF(OR($B1199="",P$3&lt;$D1199+Настройки!$B$7),0,MAX(0,$E1199-MAX(0,SUMIFS(Тех_Движение!$G$2:$G$5111,Тех_Движение!$D$2:$D$5111,$C1199,Тех_Движение!$B$2:$B$5111,"&lt;="&amp;P$3)-$F1199)))</f>
        <v/>
      </c>
      <c r="Q1199" s="54">
        <f>IF(OR($B1199="",Q$3&lt;$D1199+Настройки!$B$7),0,MAX(0,$E1199-MAX(0,SUMIFS(Тех_Движение!$G$2:$G$5111,Тех_Движение!$D$2:$D$5111,$C1199,Тех_Движение!$B$2:$B$5111,"&lt;="&amp;Q$3)-$F1199)))</f>
        <v/>
      </c>
      <c r="R1199" s="54">
        <f>IF($B1199="","",SUM($K1199:$Q1199))</f>
        <v/>
      </c>
      <c r="S1199" s="56">
        <f>IF($B1199="","",VLOOKUP($C1199,Настройки!$A$11:$L$17,9,FALSE))</f>
        <v/>
      </c>
      <c r="T1199" s="56">
        <f>IF($B1199="","",$R1199*$S1199)</f>
        <v/>
      </c>
    </row>
    <row r="1200">
      <c r="A1200" s="20">
        <f>Тех_Движение!$A$1197</f>
        <v/>
      </c>
      <c r="B1200" s="20">
        <f>IF(Тех_Движение!$F$1197&gt;0,Тех_Движение!$I$1197,"")</f>
        <v/>
      </c>
      <c r="C1200" s="20">
        <f>IF($B1200="","",Тех_Движение!$D$1197)</f>
        <v/>
      </c>
      <c r="D1200" s="42">
        <f>IF($B1200="","",Тех_Движение!$B$1197)</f>
        <v/>
      </c>
      <c r="E1200" s="54">
        <f>IF($B1200="","",Тех_Движение!$F$1197)</f>
        <v/>
      </c>
      <c r="F1200" s="54">
        <f>IF($B1200="","",SUMIFS($E$5:$E1199,$C$5:$C1199,$C1200))</f>
        <v/>
      </c>
      <c r="G1200" s="54">
        <f>IF($B1200="","",MAX(0,$E1200-MAX(0,SUMIFS(Тех_Движение!$G$2:$G$5111,Тех_Движение!$D$2:$D$5111,$C1200,Тех_Движение!$B$2:$B$5111,"&lt;="&amp;Настройки!$B$5-1)-$F1200)))</f>
        <v/>
      </c>
      <c r="H1200" s="54">
        <f>IF($B1200="","",IF(AND($D1200&gt;=Настройки!$B$5,$D1200&lt;=Настройки!$B$6),$E1200,0))</f>
        <v/>
      </c>
      <c r="I1200" s="54">
        <f>IF($B1200="","",$G1200+$H1200-$J1200)</f>
        <v/>
      </c>
      <c r="J1200" s="54">
        <f>IF($B1200="","",MAX(0,$E1200-MAX(0,SUMIFS(Тех_Движение!$G$2:$G$5111,Тех_Движение!$D$2:$D$5111,$C1200,Тех_Движение!$B$2:$B$5111,"&lt;="&amp;Настройки!$B$6)-$F1200)))</f>
        <v/>
      </c>
      <c r="K1200" s="54">
        <f>IF(OR($B1200="",K$3&lt;$D1200+Настройки!$B$7),0,MAX(0,$E1200-MAX(0,SUMIFS(Тех_Движение!$G$2:$G$5111,Тех_Движение!$D$2:$D$5111,$C1200,Тех_Движение!$B$2:$B$5111,"&lt;="&amp;K$3)-$F1200)))</f>
        <v/>
      </c>
      <c r="L1200" s="54">
        <f>IF(OR($B1200="",L$3&lt;$D1200+Настройки!$B$7),0,MAX(0,$E1200-MAX(0,SUMIFS(Тех_Движение!$G$2:$G$5111,Тех_Движение!$D$2:$D$5111,$C1200,Тех_Движение!$B$2:$B$5111,"&lt;="&amp;L$3)-$F1200)))</f>
        <v/>
      </c>
      <c r="M1200" s="54">
        <f>IF(OR($B1200="",M$3&lt;$D1200+Настройки!$B$7),0,MAX(0,$E1200-MAX(0,SUMIFS(Тех_Движение!$G$2:$G$5111,Тех_Движение!$D$2:$D$5111,$C1200,Тех_Движение!$B$2:$B$5111,"&lt;="&amp;M$3)-$F1200)))</f>
        <v/>
      </c>
      <c r="N1200" s="54">
        <f>IF(OR($B1200="",N$3&lt;$D1200+Настройки!$B$7),0,MAX(0,$E1200-MAX(0,SUMIFS(Тех_Движение!$G$2:$G$5111,Тех_Движение!$D$2:$D$5111,$C1200,Тех_Движение!$B$2:$B$5111,"&lt;="&amp;N$3)-$F1200)))</f>
        <v/>
      </c>
      <c r="O1200" s="54">
        <f>IF(OR($B1200="",O$3&lt;$D1200+Настройки!$B$7),0,MAX(0,$E1200-MAX(0,SUMIFS(Тех_Движение!$G$2:$G$5111,Тех_Движение!$D$2:$D$5111,$C1200,Тех_Движение!$B$2:$B$5111,"&lt;="&amp;O$3)-$F1200)))</f>
        <v/>
      </c>
      <c r="P1200" s="54">
        <f>IF(OR($B1200="",P$3&lt;$D1200+Настройки!$B$7),0,MAX(0,$E1200-MAX(0,SUMIFS(Тех_Движение!$G$2:$G$5111,Тех_Движение!$D$2:$D$5111,$C1200,Тех_Движение!$B$2:$B$5111,"&lt;="&amp;P$3)-$F1200)))</f>
        <v/>
      </c>
      <c r="Q1200" s="54">
        <f>IF(OR($B1200="",Q$3&lt;$D1200+Настройки!$B$7),0,MAX(0,$E1200-MAX(0,SUMIFS(Тех_Движение!$G$2:$G$5111,Тех_Движение!$D$2:$D$5111,$C1200,Тех_Движение!$B$2:$B$5111,"&lt;="&amp;Q$3)-$F1200)))</f>
        <v/>
      </c>
      <c r="R1200" s="54">
        <f>IF($B1200="","",SUM($K1200:$Q1200))</f>
        <v/>
      </c>
      <c r="S1200" s="56">
        <f>IF($B1200="","",VLOOKUP($C1200,Настройки!$A$11:$L$17,9,FALSE))</f>
        <v/>
      </c>
      <c r="T1200" s="56">
        <f>IF($B1200="","",$R1200*$S1200)</f>
        <v/>
      </c>
    </row>
    <row r="1201">
      <c r="A1201" s="20">
        <f>Тех_Движение!$A$1198</f>
        <v/>
      </c>
      <c r="B1201" s="20">
        <f>IF(Тех_Движение!$F$1198&gt;0,Тех_Движение!$I$1198,"")</f>
        <v/>
      </c>
      <c r="C1201" s="20">
        <f>IF($B1201="","",Тех_Движение!$D$1198)</f>
        <v/>
      </c>
      <c r="D1201" s="42">
        <f>IF($B1201="","",Тех_Движение!$B$1198)</f>
        <v/>
      </c>
      <c r="E1201" s="54">
        <f>IF($B1201="","",Тех_Движение!$F$1198)</f>
        <v/>
      </c>
      <c r="F1201" s="54">
        <f>IF($B1201="","",SUMIFS($E$5:$E1200,$C$5:$C1200,$C1201))</f>
        <v/>
      </c>
      <c r="G1201" s="54">
        <f>IF($B1201="","",MAX(0,$E1201-MAX(0,SUMIFS(Тех_Движение!$G$2:$G$5111,Тех_Движение!$D$2:$D$5111,$C1201,Тех_Движение!$B$2:$B$5111,"&lt;="&amp;Настройки!$B$5-1)-$F1201)))</f>
        <v/>
      </c>
      <c r="H1201" s="54">
        <f>IF($B1201="","",IF(AND($D1201&gt;=Настройки!$B$5,$D1201&lt;=Настройки!$B$6),$E1201,0))</f>
        <v/>
      </c>
      <c r="I1201" s="54">
        <f>IF($B1201="","",$G1201+$H1201-$J1201)</f>
        <v/>
      </c>
      <c r="J1201" s="54">
        <f>IF($B1201="","",MAX(0,$E1201-MAX(0,SUMIFS(Тех_Движение!$G$2:$G$5111,Тех_Движение!$D$2:$D$5111,$C1201,Тех_Движение!$B$2:$B$5111,"&lt;="&amp;Настройки!$B$6)-$F1201)))</f>
        <v/>
      </c>
      <c r="K1201" s="54">
        <f>IF(OR($B1201="",K$3&lt;$D1201+Настройки!$B$7),0,MAX(0,$E1201-MAX(0,SUMIFS(Тех_Движение!$G$2:$G$5111,Тех_Движение!$D$2:$D$5111,$C1201,Тех_Движение!$B$2:$B$5111,"&lt;="&amp;K$3)-$F1201)))</f>
        <v/>
      </c>
      <c r="L1201" s="54">
        <f>IF(OR($B1201="",L$3&lt;$D1201+Настройки!$B$7),0,MAX(0,$E1201-MAX(0,SUMIFS(Тех_Движение!$G$2:$G$5111,Тех_Движение!$D$2:$D$5111,$C1201,Тех_Движение!$B$2:$B$5111,"&lt;="&amp;L$3)-$F1201)))</f>
        <v/>
      </c>
      <c r="M1201" s="54">
        <f>IF(OR($B1201="",M$3&lt;$D1201+Настройки!$B$7),0,MAX(0,$E1201-MAX(0,SUMIFS(Тех_Движение!$G$2:$G$5111,Тех_Движение!$D$2:$D$5111,$C1201,Тех_Движение!$B$2:$B$5111,"&lt;="&amp;M$3)-$F1201)))</f>
        <v/>
      </c>
      <c r="N1201" s="54">
        <f>IF(OR($B1201="",N$3&lt;$D1201+Настройки!$B$7),0,MAX(0,$E1201-MAX(0,SUMIFS(Тех_Движение!$G$2:$G$5111,Тех_Движение!$D$2:$D$5111,$C1201,Тех_Движение!$B$2:$B$5111,"&lt;="&amp;N$3)-$F1201)))</f>
        <v/>
      </c>
      <c r="O1201" s="54">
        <f>IF(OR($B1201="",O$3&lt;$D1201+Настройки!$B$7),0,MAX(0,$E1201-MAX(0,SUMIFS(Тех_Движение!$G$2:$G$5111,Тех_Движение!$D$2:$D$5111,$C1201,Тех_Движение!$B$2:$B$5111,"&lt;="&amp;O$3)-$F1201)))</f>
        <v/>
      </c>
      <c r="P1201" s="54">
        <f>IF(OR($B1201="",P$3&lt;$D1201+Настройки!$B$7),0,MAX(0,$E1201-MAX(0,SUMIFS(Тех_Движение!$G$2:$G$5111,Тех_Движение!$D$2:$D$5111,$C1201,Тех_Движение!$B$2:$B$5111,"&lt;="&amp;P$3)-$F1201)))</f>
        <v/>
      </c>
      <c r="Q1201" s="54">
        <f>IF(OR($B1201="",Q$3&lt;$D1201+Настройки!$B$7),0,MAX(0,$E1201-MAX(0,SUMIFS(Тех_Движение!$G$2:$G$5111,Тех_Движение!$D$2:$D$5111,$C1201,Тех_Движение!$B$2:$B$5111,"&lt;="&amp;Q$3)-$F1201)))</f>
        <v/>
      </c>
      <c r="R1201" s="54">
        <f>IF($B1201="","",SUM($K1201:$Q1201))</f>
        <v/>
      </c>
      <c r="S1201" s="56">
        <f>IF($B1201="","",VLOOKUP($C1201,Настройки!$A$11:$L$17,9,FALSE))</f>
        <v/>
      </c>
      <c r="T1201" s="56">
        <f>IF($B1201="","",$R1201*$S1201)</f>
        <v/>
      </c>
    </row>
    <row r="1202">
      <c r="A1202" s="20">
        <f>Тех_Движение!$A$1199</f>
        <v/>
      </c>
      <c r="B1202" s="20">
        <f>IF(Тех_Движение!$F$1199&gt;0,Тех_Движение!$I$1199,"")</f>
        <v/>
      </c>
      <c r="C1202" s="20">
        <f>IF($B1202="","",Тех_Движение!$D$1199)</f>
        <v/>
      </c>
      <c r="D1202" s="42">
        <f>IF($B1202="","",Тех_Движение!$B$1199)</f>
        <v/>
      </c>
      <c r="E1202" s="54">
        <f>IF($B1202="","",Тех_Движение!$F$1199)</f>
        <v/>
      </c>
      <c r="F1202" s="54">
        <f>IF($B1202="","",SUMIFS($E$5:$E1201,$C$5:$C1201,$C1202))</f>
        <v/>
      </c>
      <c r="G1202" s="54">
        <f>IF($B1202="","",MAX(0,$E1202-MAX(0,SUMIFS(Тех_Движение!$G$2:$G$5111,Тех_Движение!$D$2:$D$5111,$C1202,Тех_Движение!$B$2:$B$5111,"&lt;="&amp;Настройки!$B$5-1)-$F1202)))</f>
        <v/>
      </c>
      <c r="H1202" s="54">
        <f>IF($B1202="","",IF(AND($D1202&gt;=Настройки!$B$5,$D1202&lt;=Настройки!$B$6),$E1202,0))</f>
        <v/>
      </c>
      <c r="I1202" s="54">
        <f>IF($B1202="","",$G1202+$H1202-$J1202)</f>
        <v/>
      </c>
      <c r="J1202" s="54">
        <f>IF($B1202="","",MAX(0,$E1202-MAX(0,SUMIFS(Тех_Движение!$G$2:$G$5111,Тех_Движение!$D$2:$D$5111,$C1202,Тех_Движение!$B$2:$B$5111,"&lt;="&amp;Настройки!$B$6)-$F1202)))</f>
        <v/>
      </c>
      <c r="K1202" s="54">
        <f>IF(OR($B1202="",K$3&lt;$D1202+Настройки!$B$7),0,MAX(0,$E1202-MAX(0,SUMIFS(Тех_Движение!$G$2:$G$5111,Тех_Движение!$D$2:$D$5111,$C1202,Тех_Движение!$B$2:$B$5111,"&lt;="&amp;K$3)-$F1202)))</f>
        <v/>
      </c>
      <c r="L1202" s="54">
        <f>IF(OR($B1202="",L$3&lt;$D1202+Настройки!$B$7),0,MAX(0,$E1202-MAX(0,SUMIFS(Тех_Движение!$G$2:$G$5111,Тех_Движение!$D$2:$D$5111,$C1202,Тех_Движение!$B$2:$B$5111,"&lt;="&amp;L$3)-$F1202)))</f>
        <v/>
      </c>
      <c r="M1202" s="54">
        <f>IF(OR($B1202="",M$3&lt;$D1202+Настройки!$B$7),0,MAX(0,$E1202-MAX(0,SUMIFS(Тех_Движение!$G$2:$G$5111,Тех_Движение!$D$2:$D$5111,$C1202,Тех_Движение!$B$2:$B$5111,"&lt;="&amp;M$3)-$F1202)))</f>
        <v/>
      </c>
      <c r="N1202" s="54">
        <f>IF(OR($B1202="",N$3&lt;$D1202+Настройки!$B$7),0,MAX(0,$E1202-MAX(0,SUMIFS(Тех_Движение!$G$2:$G$5111,Тех_Движение!$D$2:$D$5111,$C1202,Тех_Движение!$B$2:$B$5111,"&lt;="&amp;N$3)-$F1202)))</f>
        <v/>
      </c>
      <c r="O1202" s="54">
        <f>IF(OR($B1202="",O$3&lt;$D1202+Настройки!$B$7),0,MAX(0,$E1202-MAX(0,SUMIFS(Тех_Движение!$G$2:$G$5111,Тех_Движение!$D$2:$D$5111,$C1202,Тех_Движение!$B$2:$B$5111,"&lt;="&amp;O$3)-$F1202)))</f>
        <v/>
      </c>
      <c r="P1202" s="54">
        <f>IF(OR($B1202="",P$3&lt;$D1202+Настройки!$B$7),0,MAX(0,$E1202-MAX(0,SUMIFS(Тех_Движение!$G$2:$G$5111,Тех_Движение!$D$2:$D$5111,$C1202,Тех_Движение!$B$2:$B$5111,"&lt;="&amp;P$3)-$F1202)))</f>
        <v/>
      </c>
      <c r="Q1202" s="54">
        <f>IF(OR($B1202="",Q$3&lt;$D1202+Настройки!$B$7),0,MAX(0,$E1202-MAX(0,SUMIFS(Тех_Движение!$G$2:$G$5111,Тех_Движение!$D$2:$D$5111,$C1202,Тех_Движение!$B$2:$B$5111,"&lt;="&amp;Q$3)-$F1202)))</f>
        <v/>
      </c>
      <c r="R1202" s="54">
        <f>IF($B1202="","",SUM($K1202:$Q1202))</f>
        <v/>
      </c>
      <c r="S1202" s="56">
        <f>IF($B1202="","",VLOOKUP($C1202,Настройки!$A$11:$L$17,9,FALSE))</f>
        <v/>
      </c>
      <c r="T1202" s="56">
        <f>IF($B1202="","",$R1202*$S1202)</f>
        <v/>
      </c>
    </row>
    <row r="1203">
      <c r="A1203" s="20">
        <f>Тех_Движение!$A$1200</f>
        <v/>
      </c>
      <c r="B1203" s="20">
        <f>IF(Тех_Движение!$F$1200&gt;0,Тех_Движение!$I$1200,"")</f>
        <v/>
      </c>
      <c r="C1203" s="20">
        <f>IF($B1203="","",Тех_Движение!$D$1200)</f>
        <v/>
      </c>
      <c r="D1203" s="42">
        <f>IF($B1203="","",Тех_Движение!$B$1200)</f>
        <v/>
      </c>
      <c r="E1203" s="54">
        <f>IF($B1203="","",Тех_Движение!$F$1200)</f>
        <v/>
      </c>
      <c r="F1203" s="54">
        <f>IF($B1203="","",SUMIFS($E$5:$E1202,$C$5:$C1202,$C1203))</f>
        <v/>
      </c>
      <c r="G1203" s="54">
        <f>IF($B1203="","",MAX(0,$E1203-MAX(0,SUMIFS(Тех_Движение!$G$2:$G$5111,Тех_Движение!$D$2:$D$5111,$C1203,Тех_Движение!$B$2:$B$5111,"&lt;="&amp;Настройки!$B$5-1)-$F1203)))</f>
        <v/>
      </c>
      <c r="H1203" s="54">
        <f>IF($B1203="","",IF(AND($D1203&gt;=Настройки!$B$5,$D1203&lt;=Настройки!$B$6),$E1203,0))</f>
        <v/>
      </c>
      <c r="I1203" s="54">
        <f>IF($B1203="","",$G1203+$H1203-$J1203)</f>
        <v/>
      </c>
      <c r="J1203" s="54">
        <f>IF($B1203="","",MAX(0,$E1203-MAX(0,SUMIFS(Тех_Движение!$G$2:$G$5111,Тех_Движение!$D$2:$D$5111,$C1203,Тех_Движение!$B$2:$B$5111,"&lt;="&amp;Настройки!$B$6)-$F1203)))</f>
        <v/>
      </c>
      <c r="K1203" s="54">
        <f>IF(OR($B1203="",K$3&lt;$D1203+Настройки!$B$7),0,MAX(0,$E1203-MAX(0,SUMIFS(Тех_Движение!$G$2:$G$5111,Тех_Движение!$D$2:$D$5111,$C1203,Тех_Движение!$B$2:$B$5111,"&lt;="&amp;K$3)-$F1203)))</f>
        <v/>
      </c>
      <c r="L1203" s="54">
        <f>IF(OR($B1203="",L$3&lt;$D1203+Настройки!$B$7),0,MAX(0,$E1203-MAX(0,SUMIFS(Тех_Движение!$G$2:$G$5111,Тех_Движение!$D$2:$D$5111,$C1203,Тех_Движение!$B$2:$B$5111,"&lt;="&amp;L$3)-$F1203)))</f>
        <v/>
      </c>
      <c r="M1203" s="54">
        <f>IF(OR($B1203="",M$3&lt;$D1203+Настройки!$B$7),0,MAX(0,$E1203-MAX(0,SUMIFS(Тех_Движение!$G$2:$G$5111,Тех_Движение!$D$2:$D$5111,$C1203,Тех_Движение!$B$2:$B$5111,"&lt;="&amp;M$3)-$F1203)))</f>
        <v/>
      </c>
      <c r="N1203" s="54">
        <f>IF(OR($B1203="",N$3&lt;$D1203+Настройки!$B$7),0,MAX(0,$E1203-MAX(0,SUMIFS(Тех_Движение!$G$2:$G$5111,Тех_Движение!$D$2:$D$5111,$C1203,Тех_Движение!$B$2:$B$5111,"&lt;="&amp;N$3)-$F1203)))</f>
        <v/>
      </c>
      <c r="O1203" s="54">
        <f>IF(OR($B1203="",O$3&lt;$D1203+Настройки!$B$7),0,MAX(0,$E1203-MAX(0,SUMIFS(Тех_Движение!$G$2:$G$5111,Тех_Движение!$D$2:$D$5111,$C1203,Тех_Движение!$B$2:$B$5111,"&lt;="&amp;O$3)-$F1203)))</f>
        <v/>
      </c>
      <c r="P1203" s="54">
        <f>IF(OR($B1203="",P$3&lt;$D1203+Настройки!$B$7),0,MAX(0,$E1203-MAX(0,SUMIFS(Тех_Движение!$G$2:$G$5111,Тех_Движение!$D$2:$D$5111,$C1203,Тех_Движение!$B$2:$B$5111,"&lt;="&amp;P$3)-$F1203)))</f>
        <v/>
      </c>
      <c r="Q1203" s="54">
        <f>IF(OR($B1203="",Q$3&lt;$D1203+Настройки!$B$7),0,MAX(0,$E1203-MAX(0,SUMIFS(Тех_Движение!$G$2:$G$5111,Тех_Движение!$D$2:$D$5111,$C1203,Тех_Движение!$B$2:$B$5111,"&lt;="&amp;Q$3)-$F1203)))</f>
        <v/>
      </c>
      <c r="R1203" s="54">
        <f>IF($B1203="","",SUM($K1203:$Q1203))</f>
        <v/>
      </c>
      <c r="S1203" s="56">
        <f>IF($B1203="","",VLOOKUP($C1203,Настройки!$A$11:$L$17,9,FALSE))</f>
        <v/>
      </c>
      <c r="T1203" s="56">
        <f>IF($B1203="","",$R1203*$S1203)</f>
        <v/>
      </c>
    </row>
    <row r="1204">
      <c r="A1204" s="20">
        <f>Тех_Движение!$A$1201</f>
        <v/>
      </c>
      <c r="B1204" s="20">
        <f>IF(Тех_Движение!$F$1201&gt;0,Тех_Движение!$I$1201,"")</f>
        <v/>
      </c>
      <c r="C1204" s="20">
        <f>IF($B1204="","",Тех_Движение!$D$1201)</f>
        <v/>
      </c>
      <c r="D1204" s="42">
        <f>IF($B1204="","",Тех_Движение!$B$1201)</f>
        <v/>
      </c>
      <c r="E1204" s="54">
        <f>IF($B1204="","",Тех_Движение!$F$1201)</f>
        <v/>
      </c>
      <c r="F1204" s="54">
        <f>IF($B1204="","",SUMIFS($E$5:$E1203,$C$5:$C1203,$C1204))</f>
        <v/>
      </c>
      <c r="G1204" s="54">
        <f>IF($B1204="","",MAX(0,$E1204-MAX(0,SUMIFS(Тех_Движение!$G$2:$G$5111,Тех_Движение!$D$2:$D$5111,$C1204,Тех_Движение!$B$2:$B$5111,"&lt;="&amp;Настройки!$B$5-1)-$F1204)))</f>
        <v/>
      </c>
      <c r="H1204" s="54">
        <f>IF($B1204="","",IF(AND($D1204&gt;=Настройки!$B$5,$D1204&lt;=Настройки!$B$6),$E1204,0))</f>
        <v/>
      </c>
      <c r="I1204" s="54">
        <f>IF($B1204="","",$G1204+$H1204-$J1204)</f>
        <v/>
      </c>
      <c r="J1204" s="54">
        <f>IF($B1204="","",MAX(0,$E1204-MAX(0,SUMIFS(Тех_Движение!$G$2:$G$5111,Тех_Движение!$D$2:$D$5111,$C1204,Тех_Движение!$B$2:$B$5111,"&lt;="&amp;Настройки!$B$6)-$F1204)))</f>
        <v/>
      </c>
      <c r="K1204" s="54">
        <f>IF(OR($B1204="",K$3&lt;$D1204+Настройки!$B$7),0,MAX(0,$E1204-MAX(0,SUMIFS(Тех_Движение!$G$2:$G$5111,Тех_Движение!$D$2:$D$5111,$C1204,Тех_Движение!$B$2:$B$5111,"&lt;="&amp;K$3)-$F1204)))</f>
        <v/>
      </c>
      <c r="L1204" s="54">
        <f>IF(OR($B1204="",L$3&lt;$D1204+Настройки!$B$7),0,MAX(0,$E1204-MAX(0,SUMIFS(Тех_Движение!$G$2:$G$5111,Тех_Движение!$D$2:$D$5111,$C1204,Тех_Движение!$B$2:$B$5111,"&lt;="&amp;L$3)-$F1204)))</f>
        <v/>
      </c>
      <c r="M1204" s="54">
        <f>IF(OR($B1204="",M$3&lt;$D1204+Настройки!$B$7),0,MAX(0,$E1204-MAX(0,SUMIFS(Тех_Движение!$G$2:$G$5111,Тех_Движение!$D$2:$D$5111,$C1204,Тех_Движение!$B$2:$B$5111,"&lt;="&amp;M$3)-$F1204)))</f>
        <v/>
      </c>
      <c r="N1204" s="54">
        <f>IF(OR($B1204="",N$3&lt;$D1204+Настройки!$B$7),0,MAX(0,$E1204-MAX(0,SUMIFS(Тех_Движение!$G$2:$G$5111,Тех_Движение!$D$2:$D$5111,$C1204,Тех_Движение!$B$2:$B$5111,"&lt;="&amp;N$3)-$F1204)))</f>
        <v/>
      </c>
      <c r="O1204" s="54">
        <f>IF(OR($B1204="",O$3&lt;$D1204+Настройки!$B$7),0,MAX(0,$E1204-MAX(0,SUMIFS(Тех_Движение!$G$2:$G$5111,Тех_Движение!$D$2:$D$5111,$C1204,Тех_Движение!$B$2:$B$5111,"&lt;="&amp;O$3)-$F1204)))</f>
        <v/>
      </c>
      <c r="P1204" s="54">
        <f>IF(OR($B1204="",P$3&lt;$D1204+Настройки!$B$7),0,MAX(0,$E1204-MAX(0,SUMIFS(Тех_Движение!$G$2:$G$5111,Тех_Движение!$D$2:$D$5111,$C1204,Тех_Движение!$B$2:$B$5111,"&lt;="&amp;P$3)-$F1204)))</f>
        <v/>
      </c>
      <c r="Q1204" s="54">
        <f>IF(OR($B1204="",Q$3&lt;$D1204+Настройки!$B$7),0,MAX(0,$E1204-MAX(0,SUMIFS(Тех_Движение!$G$2:$G$5111,Тех_Движение!$D$2:$D$5111,$C1204,Тех_Движение!$B$2:$B$5111,"&lt;="&amp;Q$3)-$F1204)))</f>
        <v/>
      </c>
      <c r="R1204" s="54">
        <f>IF($B1204="","",SUM($K1204:$Q1204))</f>
        <v/>
      </c>
      <c r="S1204" s="56">
        <f>IF($B1204="","",VLOOKUP($C1204,Настройки!$A$11:$L$17,9,FALSE))</f>
        <v/>
      </c>
      <c r="T1204" s="56">
        <f>IF($B1204="","",$R1204*$S1204)</f>
        <v/>
      </c>
    </row>
    <row r="1205">
      <c r="A1205" s="20">
        <f>Тех_Движение!$A$1202</f>
        <v/>
      </c>
      <c r="B1205" s="20">
        <f>IF(Тех_Движение!$F$1202&gt;0,Тех_Движение!$I$1202,"")</f>
        <v/>
      </c>
      <c r="C1205" s="20">
        <f>IF($B1205="","",Тех_Движение!$D$1202)</f>
        <v/>
      </c>
      <c r="D1205" s="42">
        <f>IF($B1205="","",Тех_Движение!$B$1202)</f>
        <v/>
      </c>
      <c r="E1205" s="54">
        <f>IF($B1205="","",Тех_Движение!$F$1202)</f>
        <v/>
      </c>
      <c r="F1205" s="54">
        <f>IF($B1205="","",SUMIFS($E$5:$E1204,$C$5:$C1204,$C1205))</f>
        <v/>
      </c>
      <c r="G1205" s="54">
        <f>IF($B1205="","",MAX(0,$E1205-MAX(0,SUMIFS(Тех_Движение!$G$2:$G$5111,Тех_Движение!$D$2:$D$5111,$C1205,Тех_Движение!$B$2:$B$5111,"&lt;="&amp;Настройки!$B$5-1)-$F1205)))</f>
        <v/>
      </c>
      <c r="H1205" s="54">
        <f>IF($B1205="","",IF(AND($D1205&gt;=Настройки!$B$5,$D1205&lt;=Настройки!$B$6),$E1205,0))</f>
        <v/>
      </c>
      <c r="I1205" s="54">
        <f>IF($B1205="","",$G1205+$H1205-$J1205)</f>
        <v/>
      </c>
      <c r="J1205" s="54">
        <f>IF($B1205="","",MAX(0,$E1205-MAX(0,SUMIFS(Тех_Движение!$G$2:$G$5111,Тех_Движение!$D$2:$D$5111,$C1205,Тех_Движение!$B$2:$B$5111,"&lt;="&amp;Настройки!$B$6)-$F1205)))</f>
        <v/>
      </c>
      <c r="K1205" s="54">
        <f>IF(OR($B1205="",K$3&lt;$D1205+Настройки!$B$7),0,MAX(0,$E1205-MAX(0,SUMIFS(Тех_Движение!$G$2:$G$5111,Тех_Движение!$D$2:$D$5111,$C1205,Тех_Движение!$B$2:$B$5111,"&lt;="&amp;K$3)-$F1205)))</f>
        <v/>
      </c>
      <c r="L1205" s="54">
        <f>IF(OR($B1205="",L$3&lt;$D1205+Настройки!$B$7),0,MAX(0,$E1205-MAX(0,SUMIFS(Тех_Движение!$G$2:$G$5111,Тех_Движение!$D$2:$D$5111,$C1205,Тех_Движение!$B$2:$B$5111,"&lt;="&amp;L$3)-$F1205)))</f>
        <v/>
      </c>
      <c r="M1205" s="54">
        <f>IF(OR($B1205="",M$3&lt;$D1205+Настройки!$B$7),0,MAX(0,$E1205-MAX(0,SUMIFS(Тех_Движение!$G$2:$G$5111,Тех_Движение!$D$2:$D$5111,$C1205,Тех_Движение!$B$2:$B$5111,"&lt;="&amp;M$3)-$F1205)))</f>
        <v/>
      </c>
      <c r="N1205" s="54">
        <f>IF(OR($B1205="",N$3&lt;$D1205+Настройки!$B$7),0,MAX(0,$E1205-MAX(0,SUMIFS(Тех_Движение!$G$2:$G$5111,Тех_Движение!$D$2:$D$5111,$C1205,Тех_Движение!$B$2:$B$5111,"&lt;="&amp;N$3)-$F1205)))</f>
        <v/>
      </c>
      <c r="O1205" s="54">
        <f>IF(OR($B1205="",O$3&lt;$D1205+Настройки!$B$7),0,MAX(0,$E1205-MAX(0,SUMIFS(Тех_Движение!$G$2:$G$5111,Тех_Движение!$D$2:$D$5111,$C1205,Тех_Движение!$B$2:$B$5111,"&lt;="&amp;O$3)-$F1205)))</f>
        <v/>
      </c>
      <c r="P1205" s="54">
        <f>IF(OR($B1205="",P$3&lt;$D1205+Настройки!$B$7),0,MAX(0,$E1205-MAX(0,SUMIFS(Тех_Движение!$G$2:$G$5111,Тех_Движение!$D$2:$D$5111,$C1205,Тех_Движение!$B$2:$B$5111,"&lt;="&amp;P$3)-$F1205)))</f>
        <v/>
      </c>
      <c r="Q1205" s="54">
        <f>IF(OR($B1205="",Q$3&lt;$D1205+Настройки!$B$7),0,MAX(0,$E1205-MAX(0,SUMIFS(Тех_Движение!$G$2:$G$5111,Тех_Движение!$D$2:$D$5111,$C1205,Тех_Движение!$B$2:$B$5111,"&lt;="&amp;Q$3)-$F1205)))</f>
        <v/>
      </c>
      <c r="R1205" s="54">
        <f>IF($B1205="","",SUM($K1205:$Q1205))</f>
        <v/>
      </c>
      <c r="S1205" s="56">
        <f>IF($B1205="","",VLOOKUP($C1205,Настройки!$A$11:$L$17,9,FALSE))</f>
        <v/>
      </c>
      <c r="T1205" s="56">
        <f>IF($B1205="","",$R1205*$S1205)</f>
        <v/>
      </c>
    </row>
    <row r="1206">
      <c r="A1206" s="20">
        <f>Тех_Движение!$A$1203</f>
        <v/>
      </c>
      <c r="B1206" s="20">
        <f>IF(Тех_Движение!$F$1203&gt;0,Тех_Движение!$I$1203,"")</f>
        <v/>
      </c>
      <c r="C1206" s="20">
        <f>IF($B1206="","",Тех_Движение!$D$1203)</f>
        <v/>
      </c>
      <c r="D1206" s="42">
        <f>IF($B1206="","",Тех_Движение!$B$1203)</f>
        <v/>
      </c>
      <c r="E1206" s="54">
        <f>IF($B1206="","",Тех_Движение!$F$1203)</f>
        <v/>
      </c>
      <c r="F1206" s="54">
        <f>IF($B1206="","",SUMIFS($E$5:$E1205,$C$5:$C1205,$C1206))</f>
        <v/>
      </c>
      <c r="G1206" s="54">
        <f>IF($B1206="","",MAX(0,$E1206-MAX(0,SUMIFS(Тех_Движение!$G$2:$G$5111,Тех_Движение!$D$2:$D$5111,$C1206,Тех_Движение!$B$2:$B$5111,"&lt;="&amp;Настройки!$B$5-1)-$F1206)))</f>
        <v/>
      </c>
      <c r="H1206" s="54">
        <f>IF($B1206="","",IF(AND($D1206&gt;=Настройки!$B$5,$D1206&lt;=Настройки!$B$6),$E1206,0))</f>
        <v/>
      </c>
      <c r="I1206" s="54">
        <f>IF($B1206="","",$G1206+$H1206-$J1206)</f>
        <v/>
      </c>
      <c r="J1206" s="54">
        <f>IF($B1206="","",MAX(0,$E1206-MAX(0,SUMIFS(Тех_Движение!$G$2:$G$5111,Тех_Движение!$D$2:$D$5111,$C1206,Тех_Движение!$B$2:$B$5111,"&lt;="&amp;Настройки!$B$6)-$F1206)))</f>
        <v/>
      </c>
      <c r="K1206" s="54">
        <f>IF(OR($B1206="",K$3&lt;$D1206+Настройки!$B$7),0,MAX(0,$E1206-MAX(0,SUMIFS(Тех_Движение!$G$2:$G$5111,Тех_Движение!$D$2:$D$5111,$C1206,Тех_Движение!$B$2:$B$5111,"&lt;="&amp;K$3)-$F1206)))</f>
        <v/>
      </c>
      <c r="L1206" s="54">
        <f>IF(OR($B1206="",L$3&lt;$D1206+Настройки!$B$7),0,MAX(0,$E1206-MAX(0,SUMIFS(Тех_Движение!$G$2:$G$5111,Тех_Движение!$D$2:$D$5111,$C1206,Тех_Движение!$B$2:$B$5111,"&lt;="&amp;L$3)-$F1206)))</f>
        <v/>
      </c>
      <c r="M1206" s="54">
        <f>IF(OR($B1206="",M$3&lt;$D1206+Настройки!$B$7),0,MAX(0,$E1206-MAX(0,SUMIFS(Тех_Движение!$G$2:$G$5111,Тех_Движение!$D$2:$D$5111,$C1206,Тех_Движение!$B$2:$B$5111,"&lt;="&amp;M$3)-$F1206)))</f>
        <v/>
      </c>
      <c r="N1206" s="54">
        <f>IF(OR($B1206="",N$3&lt;$D1206+Настройки!$B$7),0,MAX(0,$E1206-MAX(0,SUMIFS(Тех_Движение!$G$2:$G$5111,Тех_Движение!$D$2:$D$5111,$C1206,Тех_Движение!$B$2:$B$5111,"&lt;="&amp;N$3)-$F1206)))</f>
        <v/>
      </c>
      <c r="O1206" s="54">
        <f>IF(OR($B1206="",O$3&lt;$D1206+Настройки!$B$7),0,MAX(0,$E1206-MAX(0,SUMIFS(Тех_Движение!$G$2:$G$5111,Тех_Движение!$D$2:$D$5111,$C1206,Тех_Движение!$B$2:$B$5111,"&lt;="&amp;O$3)-$F1206)))</f>
        <v/>
      </c>
      <c r="P1206" s="54">
        <f>IF(OR($B1206="",P$3&lt;$D1206+Настройки!$B$7),0,MAX(0,$E1206-MAX(0,SUMIFS(Тех_Движение!$G$2:$G$5111,Тех_Движение!$D$2:$D$5111,$C1206,Тех_Движение!$B$2:$B$5111,"&lt;="&amp;P$3)-$F1206)))</f>
        <v/>
      </c>
      <c r="Q1206" s="54">
        <f>IF(OR($B1206="",Q$3&lt;$D1206+Настройки!$B$7),0,MAX(0,$E1206-MAX(0,SUMIFS(Тех_Движение!$G$2:$G$5111,Тех_Движение!$D$2:$D$5111,$C1206,Тех_Движение!$B$2:$B$5111,"&lt;="&amp;Q$3)-$F1206)))</f>
        <v/>
      </c>
      <c r="R1206" s="54">
        <f>IF($B1206="","",SUM($K1206:$Q1206))</f>
        <v/>
      </c>
      <c r="S1206" s="56">
        <f>IF($B1206="","",VLOOKUP($C1206,Настройки!$A$11:$L$17,9,FALSE))</f>
        <v/>
      </c>
      <c r="T1206" s="56">
        <f>IF($B1206="","",$R1206*$S1206)</f>
        <v/>
      </c>
    </row>
    <row r="1207">
      <c r="A1207" s="20">
        <f>Тех_Движение!$A$1204</f>
        <v/>
      </c>
      <c r="B1207" s="20">
        <f>IF(Тех_Движение!$F$1204&gt;0,Тех_Движение!$I$1204,"")</f>
        <v/>
      </c>
      <c r="C1207" s="20">
        <f>IF($B1207="","",Тех_Движение!$D$1204)</f>
        <v/>
      </c>
      <c r="D1207" s="42">
        <f>IF($B1207="","",Тех_Движение!$B$1204)</f>
        <v/>
      </c>
      <c r="E1207" s="54">
        <f>IF($B1207="","",Тех_Движение!$F$1204)</f>
        <v/>
      </c>
      <c r="F1207" s="54">
        <f>IF($B1207="","",SUMIFS($E$5:$E1206,$C$5:$C1206,$C1207))</f>
        <v/>
      </c>
      <c r="G1207" s="54">
        <f>IF($B1207="","",MAX(0,$E1207-MAX(0,SUMIFS(Тех_Движение!$G$2:$G$5111,Тех_Движение!$D$2:$D$5111,$C1207,Тех_Движение!$B$2:$B$5111,"&lt;="&amp;Настройки!$B$5-1)-$F1207)))</f>
        <v/>
      </c>
      <c r="H1207" s="54">
        <f>IF($B1207="","",IF(AND($D1207&gt;=Настройки!$B$5,$D1207&lt;=Настройки!$B$6),$E1207,0))</f>
        <v/>
      </c>
      <c r="I1207" s="54">
        <f>IF($B1207="","",$G1207+$H1207-$J1207)</f>
        <v/>
      </c>
      <c r="J1207" s="54">
        <f>IF($B1207="","",MAX(0,$E1207-MAX(0,SUMIFS(Тех_Движение!$G$2:$G$5111,Тех_Движение!$D$2:$D$5111,$C1207,Тех_Движение!$B$2:$B$5111,"&lt;="&amp;Настройки!$B$6)-$F1207)))</f>
        <v/>
      </c>
      <c r="K1207" s="54">
        <f>IF(OR($B1207="",K$3&lt;$D1207+Настройки!$B$7),0,MAX(0,$E1207-MAX(0,SUMIFS(Тех_Движение!$G$2:$G$5111,Тех_Движение!$D$2:$D$5111,$C1207,Тех_Движение!$B$2:$B$5111,"&lt;="&amp;K$3)-$F1207)))</f>
        <v/>
      </c>
      <c r="L1207" s="54">
        <f>IF(OR($B1207="",L$3&lt;$D1207+Настройки!$B$7),0,MAX(0,$E1207-MAX(0,SUMIFS(Тех_Движение!$G$2:$G$5111,Тех_Движение!$D$2:$D$5111,$C1207,Тех_Движение!$B$2:$B$5111,"&lt;="&amp;L$3)-$F1207)))</f>
        <v/>
      </c>
      <c r="M1207" s="54">
        <f>IF(OR($B1207="",M$3&lt;$D1207+Настройки!$B$7),0,MAX(0,$E1207-MAX(0,SUMIFS(Тех_Движение!$G$2:$G$5111,Тех_Движение!$D$2:$D$5111,$C1207,Тех_Движение!$B$2:$B$5111,"&lt;="&amp;M$3)-$F1207)))</f>
        <v/>
      </c>
      <c r="N1207" s="54">
        <f>IF(OR($B1207="",N$3&lt;$D1207+Настройки!$B$7),0,MAX(0,$E1207-MAX(0,SUMIFS(Тех_Движение!$G$2:$G$5111,Тех_Движение!$D$2:$D$5111,$C1207,Тех_Движение!$B$2:$B$5111,"&lt;="&amp;N$3)-$F1207)))</f>
        <v/>
      </c>
      <c r="O1207" s="54">
        <f>IF(OR($B1207="",O$3&lt;$D1207+Настройки!$B$7),0,MAX(0,$E1207-MAX(0,SUMIFS(Тех_Движение!$G$2:$G$5111,Тех_Движение!$D$2:$D$5111,$C1207,Тех_Движение!$B$2:$B$5111,"&lt;="&amp;O$3)-$F1207)))</f>
        <v/>
      </c>
      <c r="P1207" s="54">
        <f>IF(OR($B1207="",P$3&lt;$D1207+Настройки!$B$7),0,MAX(0,$E1207-MAX(0,SUMIFS(Тех_Движение!$G$2:$G$5111,Тех_Движение!$D$2:$D$5111,$C1207,Тех_Движение!$B$2:$B$5111,"&lt;="&amp;P$3)-$F1207)))</f>
        <v/>
      </c>
      <c r="Q1207" s="54">
        <f>IF(OR($B1207="",Q$3&lt;$D1207+Настройки!$B$7),0,MAX(0,$E1207-MAX(0,SUMIFS(Тех_Движение!$G$2:$G$5111,Тех_Движение!$D$2:$D$5111,$C1207,Тех_Движение!$B$2:$B$5111,"&lt;="&amp;Q$3)-$F1207)))</f>
        <v/>
      </c>
      <c r="R1207" s="54">
        <f>IF($B1207="","",SUM($K1207:$Q1207))</f>
        <v/>
      </c>
      <c r="S1207" s="56">
        <f>IF($B1207="","",VLOOKUP($C1207,Настройки!$A$11:$L$17,9,FALSE))</f>
        <v/>
      </c>
      <c r="T1207" s="56">
        <f>IF($B1207="","",$R1207*$S1207)</f>
        <v/>
      </c>
    </row>
    <row r="1208">
      <c r="A1208" s="20">
        <f>Тех_Движение!$A$1205</f>
        <v/>
      </c>
      <c r="B1208" s="20">
        <f>IF(Тех_Движение!$F$1205&gt;0,Тех_Движение!$I$1205,"")</f>
        <v/>
      </c>
      <c r="C1208" s="20">
        <f>IF($B1208="","",Тех_Движение!$D$1205)</f>
        <v/>
      </c>
      <c r="D1208" s="42">
        <f>IF($B1208="","",Тех_Движение!$B$1205)</f>
        <v/>
      </c>
      <c r="E1208" s="54">
        <f>IF($B1208="","",Тех_Движение!$F$1205)</f>
        <v/>
      </c>
      <c r="F1208" s="54">
        <f>IF($B1208="","",SUMIFS($E$5:$E1207,$C$5:$C1207,$C1208))</f>
        <v/>
      </c>
      <c r="G1208" s="54">
        <f>IF($B1208="","",MAX(0,$E1208-MAX(0,SUMIFS(Тех_Движение!$G$2:$G$5111,Тех_Движение!$D$2:$D$5111,$C1208,Тех_Движение!$B$2:$B$5111,"&lt;="&amp;Настройки!$B$5-1)-$F1208)))</f>
        <v/>
      </c>
      <c r="H1208" s="54">
        <f>IF($B1208="","",IF(AND($D1208&gt;=Настройки!$B$5,$D1208&lt;=Настройки!$B$6),$E1208,0))</f>
        <v/>
      </c>
      <c r="I1208" s="54">
        <f>IF($B1208="","",$G1208+$H1208-$J1208)</f>
        <v/>
      </c>
      <c r="J1208" s="54">
        <f>IF($B1208="","",MAX(0,$E1208-MAX(0,SUMIFS(Тех_Движение!$G$2:$G$5111,Тех_Движение!$D$2:$D$5111,$C1208,Тех_Движение!$B$2:$B$5111,"&lt;="&amp;Настройки!$B$6)-$F1208)))</f>
        <v/>
      </c>
      <c r="K1208" s="54">
        <f>IF(OR($B1208="",K$3&lt;$D1208+Настройки!$B$7),0,MAX(0,$E1208-MAX(0,SUMIFS(Тех_Движение!$G$2:$G$5111,Тех_Движение!$D$2:$D$5111,$C1208,Тех_Движение!$B$2:$B$5111,"&lt;="&amp;K$3)-$F1208)))</f>
        <v/>
      </c>
      <c r="L1208" s="54">
        <f>IF(OR($B1208="",L$3&lt;$D1208+Настройки!$B$7),0,MAX(0,$E1208-MAX(0,SUMIFS(Тех_Движение!$G$2:$G$5111,Тех_Движение!$D$2:$D$5111,$C1208,Тех_Движение!$B$2:$B$5111,"&lt;="&amp;L$3)-$F1208)))</f>
        <v/>
      </c>
      <c r="M1208" s="54">
        <f>IF(OR($B1208="",M$3&lt;$D1208+Настройки!$B$7),0,MAX(0,$E1208-MAX(0,SUMIFS(Тех_Движение!$G$2:$G$5111,Тех_Движение!$D$2:$D$5111,$C1208,Тех_Движение!$B$2:$B$5111,"&lt;="&amp;M$3)-$F1208)))</f>
        <v/>
      </c>
      <c r="N1208" s="54">
        <f>IF(OR($B1208="",N$3&lt;$D1208+Настройки!$B$7),0,MAX(0,$E1208-MAX(0,SUMIFS(Тех_Движение!$G$2:$G$5111,Тех_Движение!$D$2:$D$5111,$C1208,Тех_Движение!$B$2:$B$5111,"&lt;="&amp;N$3)-$F1208)))</f>
        <v/>
      </c>
      <c r="O1208" s="54">
        <f>IF(OR($B1208="",O$3&lt;$D1208+Настройки!$B$7),0,MAX(0,$E1208-MAX(0,SUMIFS(Тех_Движение!$G$2:$G$5111,Тех_Движение!$D$2:$D$5111,$C1208,Тех_Движение!$B$2:$B$5111,"&lt;="&amp;O$3)-$F1208)))</f>
        <v/>
      </c>
      <c r="P1208" s="54">
        <f>IF(OR($B1208="",P$3&lt;$D1208+Настройки!$B$7),0,MAX(0,$E1208-MAX(0,SUMIFS(Тех_Движение!$G$2:$G$5111,Тех_Движение!$D$2:$D$5111,$C1208,Тех_Движение!$B$2:$B$5111,"&lt;="&amp;P$3)-$F1208)))</f>
        <v/>
      </c>
      <c r="Q1208" s="54">
        <f>IF(OR($B1208="",Q$3&lt;$D1208+Настройки!$B$7),0,MAX(0,$E1208-MAX(0,SUMIFS(Тех_Движение!$G$2:$G$5111,Тех_Движение!$D$2:$D$5111,$C1208,Тех_Движение!$B$2:$B$5111,"&lt;="&amp;Q$3)-$F1208)))</f>
        <v/>
      </c>
      <c r="R1208" s="54">
        <f>IF($B1208="","",SUM($K1208:$Q1208))</f>
        <v/>
      </c>
      <c r="S1208" s="56">
        <f>IF($B1208="","",VLOOKUP($C1208,Настройки!$A$11:$L$17,9,FALSE))</f>
        <v/>
      </c>
      <c r="T1208" s="56">
        <f>IF($B1208="","",$R1208*$S1208)</f>
        <v/>
      </c>
    </row>
    <row r="1209">
      <c r="A1209" s="20">
        <f>Тех_Движение!$A$1206</f>
        <v/>
      </c>
      <c r="B1209" s="20">
        <f>IF(Тех_Движение!$F$1206&gt;0,Тех_Движение!$I$1206,"")</f>
        <v/>
      </c>
      <c r="C1209" s="20">
        <f>IF($B1209="","",Тех_Движение!$D$1206)</f>
        <v/>
      </c>
      <c r="D1209" s="42">
        <f>IF($B1209="","",Тех_Движение!$B$1206)</f>
        <v/>
      </c>
      <c r="E1209" s="54">
        <f>IF($B1209="","",Тех_Движение!$F$1206)</f>
        <v/>
      </c>
      <c r="F1209" s="54">
        <f>IF($B1209="","",SUMIFS($E$5:$E1208,$C$5:$C1208,$C1209))</f>
        <v/>
      </c>
      <c r="G1209" s="54">
        <f>IF($B1209="","",MAX(0,$E1209-MAX(0,SUMIFS(Тех_Движение!$G$2:$G$5111,Тех_Движение!$D$2:$D$5111,$C1209,Тех_Движение!$B$2:$B$5111,"&lt;="&amp;Настройки!$B$5-1)-$F1209)))</f>
        <v/>
      </c>
      <c r="H1209" s="54">
        <f>IF($B1209="","",IF(AND($D1209&gt;=Настройки!$B$5,$D1209&lt;=Настройки!$B$6),$E1209,0))</f>
        <v/>
      </c>
      <c r="I1209" s="54">
        <f>IF($B1209="","",$G1209+$H1209-$J1209)</f>
        <v/>
      </c>
      <c r="J1209" s="54">
        <f>IF($B1209="","",MAX(0,$E1209-MAX(0,SUMIFS(Тех_Движение!$G$2:$G$5111,Тех_Движение!$D$2:$D$5111,$C1209,Тех_Движение!$B$2:$B$5111,"&lt;="&amp;Настройки!$B$6)-$F1209)))</f>
        <v/>
      </c>
      <c r="K1209" s="54">
        <f>IF(OR($B1209="",K$3&lt;$D1209+Настройки!$B$7),0,MAX(0,$E1209-MAX(0,SUMIFS(Тех_Движение!$G$2:$G$5111,Тех_Движение!$D$2:$D$5111,$C1209,Тех_Движение!$B$2:$B$5111,"&lt;="&amp;K$3)-$F1209)))</f>
        <v/>
      </c>
      <c r="L1209" s="54">
        <f>IF(OR($B1209="",L$3&lt;$D1209+Настройки!$B$7),0,MAX(0,$E1209-MAX(0,SUMIFS(Тех_Движение!$G$2:$G$5111,Тех_Движение!$D$2:$D$5111,$C1209,Тех_Движение!$B$2:$B$5111,"&lt;="&amp;L$3)-$F1209)))</f>
        <v/>
      </c>
      <c r="M1209" s="54">
        <f>IF(OR($B1209="",M$3&lt;$D1209+Настройки!$B$7),0,MAX(0,$E1209-MAX(0,SUMIFS(Тех_Движение!$G$2:$G$5111,Тех_Движение!$D$2:$D$5111,$C1209,Тех_Движение!$B$2:$B$5111,"&lt;="&amp;M$3)-$F1209)))</f>
        <v/>
      </c>
      <c r="N1209" s="54">
        <f>IF(OR($B1209="",N$3&lt;$D1209+Настройки!$B$7),0,MAX(0,$E1209-MAX(0,SUMIFS(Тех_Движение!$G$2:$G$5111,Тех_Движение!$D$2:$D$5111,$C1209,Тех_Движение!$B$2:$B$5111,"&lt;="&amp;N$3)-$F1209)))</f>
        <v/>
      </c>
      <c r="O1209" s="54">
        <f>IF(OR($B1209="",O$3&lt;$D1209+Настройки!$B$7),0,MAX(0,$E1209-MAX(0,SUMIFS(Тех_Движение!$G$2:$G$5111,Тех_Движение!$D$2:$D$5111,$C1209,Тех_Движение!$B$2:$B$5111,"&lt;="&amp;O$3)-$F1209)))</f>
        <v/>
      </c>
      <c r="P1209" s="54">
        <f>IF(OR($B1209="",P$3&lt;$D1209+Настройки!$B$7),0,MAX(0,$E1209-MAX(0,SUMIFS(Тех_Движение!$G$2:$G$5111,Тех_Движение!$D$2:$D$5111,$C1209,Тех_Движение!$B$2:$B$5111,"&lt;="&amp;P$3)-$F1209)))</f>
        <v/>
      </c>
      <c r="Q1209" s="54">
        <f>IF(OR($B1209="",Q$3&lt;$D1209+Настройки!$B$7),0,MAX(0,$E1209-MAX(0,SUMIFS(Тех_Движение!$G$2:$G$5111,Тех_Движение!$D$2:$D$5111,$C1209,Тех_Движение!$B$2:$B$5111,"&lt;="&amp;Q$3)-$F1209)))</f>
        <v/>
      </c>
      <c r="R1209" s="54">
        <f>IF($B1209="","",SUM($K1209:$Q1209))</f>
        <v/>
      </c>
      <c r="S1209" s="56">
        <f>IF($B1209="","",VLOOKUP($C1209,Настройки!$A$11:$L$17,9,FALSE))</f>
        <v/>
      </c>
      <c r="T1209" s="56">
        <f>IF($B1209="","",$R1209*$S1209)</f>
        <v/>
      </c>
    </row>
    <row r="1210">
      <c r="A1210" s="20">
        <f>Тех_Движение!$A$1207</f>
        <v/>
      </c>
      <c r="B1210" s="20">
        <f>IF(Тех_Движение!$F$1207&gt;0,Тех_Движение!$I$1207,"")</f>
        <v/>
      </c>
      <c r="C1210" s="20">
        <f>IF($B1210="","",Тех_Движение!$D$1207)</f>
        <v/>
      </c>
      <c r="D1210" s="42">
        <f>IF($B1210="","",Тех_Движение!$B$1207)</f>
        <v/>
      </c>
      <c r="E1210" s="54">
        <f>IF($B1210="","",Тех_Движение!$F$1207)</f>
        <v/>
      </c>
      <c r="F1210" s="54">
        <f>IF($B1210="","",SUMIFS($E$5:$E1209,$C$5:$C1209,$C1210))</f>
        <v/>
      </c>
      <c r="G1210" s="54">
        <f>IF($B1210="","",MAX(0,$E1210-MAX(0,SUMIFS(Тех_Движение!$G$2:$G$5111,Тех_Движение!$D$2:$D$5111,$C1210,Тех_Движение!$B$2:$B$5111,"&lt;="&amp;Настройки!$B$5-1)-$F1210)))</f>
        <v/>
      </c>
      <c r="H1210" s="54">
        <f>IF($B1210="","",IF(AND($D1210&gt;=Настройки!$B$5,$D1210&lt;=Настройки!$B$6),$E1210,0))</f>
        <v/>
      </c>
      <c r="I1210" s="54">
        <f>IF($B1210="","",$G1210+$H1210-$J1210)</f>
        <v/>
      </c>
      <c r="J1210" s="54">
        <f>IF($B1210="","",MAX(0,$E1210-MAX(0,SUMIFS(Тех_Движение!$G$2:$G$5111,Тех_Движение!$D$2:$D$5111,$C1210,Тех_Движение!$B$2:$B$5111,"&lt;="&amp;Настройки!$B$6)-$F1210)))</f>
        <v/>
      </c>
      <c r="K1210" s="54">
        <f>IF(OR($B1210="",K$3&lt;$D1210+Настройки!$B$7),0,MAX(0,$E1210-MAX(0,SUMIFS(Тех_Движение!$G$2:$G$5111,Тех_Движение!$D$2:$D$5111,$C1210,Тех_Движение!$B$2:$B$5111,"&lt;="&amp;K$3)-$F1210)))</f>
        <v/>
      </c>
      <c r="L1210" s="54">
        <f>IF(OR($B1210="",L$3&lt;$D1210+Настройки!$B$7),0,MAX(0,$E1210-MAX(0,SUMIFS(Тех_Движение!$G$2:$G$5111,Тех_Движение!$D$2:$D$5111,$C1210,Тех_Движение!$B$2:$B$5111,"&lt;="&amp;L$3)-$F1210)))</f>
        <v/>
      </c>
      <c r="M1210" s="54">
        <f>IF(OR($B1210="",M$3&lt;$D1210+Настройки!$B$7),0,MAX(0,$E1210-MAX(0,SUMIFS(Тех_Движение!$G$2:$G$5111,Тех_Движение!$D$2:$D$5111,$C1210,Тех_Движение!$B$2:$B$5111,"&lt;="&amp;M$3)-$F1210)))</f>
        <v/>
      </c>
      <c r="N1210" s="54">
        <f>IF(OR($B1210="",N$3&lt;$D1210+Настройки!$B$7),0,MAX(0,$E1210-MAX(0,SUMIFS(Тех_Движение!$G$2:$G$5111,Тех_Движение!$D$2:$D$5111,$C1210,Тех_Движение!$B$2:$B$5111,"&lt;="&amp;N$3)-$F1210)))</f>
        <v/>
      </c>
      <c r="O1210" s="54">
        <f>IF(OR($B1210="",O$3&lt;$D1210+Настройки!$B$7),0,MAX(0,$E1210-MAX(0,SUMIFS(Тех_Движение!$G$2:$G$5111,Тех_Движение!$D$2:$D$5111,$C1210,Тех_Движение!$B$2:$B$5111,"&lt;="&amp;O$3)-$F1210)))</f>
        <v/>
      </c>
      <c r="P1210" s="54">
        <f>IF(OR($B1210="",P$3&lt;$D1210+Настройки!$B$7),0,MAX(0,$E1210-MAX(0,SUMIFS(Тех_Движение!$G$2:$G$5111,Тех_Движение!$D$2:$D$5111,$C1210,Тех_Движение!$B$2:$B$5111,"&lt;="&amp;P$3)-$F1210)))</f>
        <v/>
      </c>
      <c r="Q1210" s="54">
        <f>IF(OR($B1210="",Q$3&lt;$D1210+Настройки!$B$7),0,MAX(0,$E1210-MAX(0,SUMIFS(Тех_Движение!$G$2:$G$5111,Тех_Движение!$D$2:$D$5111,$C1210,Тех_Движение!$B$2:$B$5111,"&lt;="&amp;Q$3)-$F1210)))</f>
        <v/>
      </c>
      <c r="R1210" s="54">
        <f>IF($B1210="","",SUM($K1210:$Q1210))</f>
        <v/>
      </c>
      <c r="S1210" s="56">
        <f>IF($B1210="","",VLOOKUP($C1210,Настройки!$A$11:$L$17,9,FALSE))</f>
        <v/>
      </c>
      <c r="T1210" s="56">
        <f>IF($B1210="","",$R1210*$S1210)</f>
        <v/>
      </c>
    </row>
    <row r="1211">
      <c r="A1211" s="20">
        <f>Тех_Движение!$A$1208</f>
        <v/>
      </c>
      <c r="B1211" s="20">
        <f>IF(Тех_Движение!$F$1208&gt;0,Тех_Движение!$I$1208,"")</f>
        <v/>
      </c>
      <c r="C1211" s="20">
        <f>IF($B1211="","",Тех_Движение!$D$1208)</f>
        <v/>
      </c>
      <c r="D1211" s="42">
        <f>IF($B1211="","",Тех_Движение!$B$1208)</f>
        <v/>
      </c>
      <c r="E1211" s="54">
        <f>IF($B1211="","",Тех_Движение!$F$1208)</f>
        <v/>
      </c>
      <c r="F1211" s="54">
        <f>IF($B1211="","",SUMIFS($E$5:$E1210,$C$5:$C1210,$C1211))</f>
        <v/>
      </c>
      <c r="G1211" s="54">
        <f>IF($B1211="","",MAX(0,$E1211-MAX(0,SUMIFS(Тех_Движение!$G$2:$G$5111,Тех_Движение!$D$2:$D$5111,$C1211,Тех_Движение!$B$2:$B$5111,"&lt;="&amp;Настройки!$B$5-1)-$F1211)))</f>
        <v/>
      </c>
      <c r="H1211" s="54">
        <f>IF($B1211="","",IF(AND($D1211&gt;=Настройки!$B$5,$D1211&lt;=Настройки!$B$6),$E1211,0))</f>
        <v/>
      </c>
      <c r="I1211" s="54">
        <f>IF($B1211="","",$G1211+$H1211-$J1211)</f>
        <v/>
      </c>
      <c r="J1211" s="54">
        <f>IF($B1211="","",MAX(0,$E1211-MAX(0,SUMIFS(Тех_Движение!$G$2:$G$5111,Тех_Движение!$D$2:$D$5111,$C1211,Тех_Движение!$B$2:$B$5111,"&lt;="&amp;Настройки!$B$6)-$F1211)))</f>
        <v/>
      </c>
      <c r="K1211" s="54">
        <f>IF(OR($B1211="",K$3&lt;$D1211+Настройки!$B$7),0,MAX(0,$E1211-MAX(0,SUMIFS(Тех_Движение!$G$2:$G$5111,Тех_Движение!$D$2:$D$5111,$C1211,Тех_Движение!$B$2:$B$5111,"&lt;="&amp;K$3)-$F1211)))</f>
        <v/>
      </c>
      <c r="L1211" s="54">
        <f>IF(OR($B1211="",L$3&lt;$D1211+Настройки!$B$7),0,MAX(0,$E1211-MAX(0,SUMIFS(Тех_Движение!$G$2:$G$5111,Тех_Движение!$D$2:$D$5111,$C1211,Тех_Движение!$B$2:$B$5111,"&lt;="&amp;L$3)-$F1211)))</f>
        <v/>
      </c>
      <c r="M1211" s="54">
        <f>IF(OR($B1211="",M$3&lt;$D1211+Настройки!$B$7),0,MAX(0,$E1211-MAX(0,SUMIFS(Тех_Движение!$G$2:$G$5111,Тех_Движение!$D$2:$D$5111,$C1211,Тех_Движение!$B$2:$B$5111,"&lt;="&amp;M$3)-$F1211)))</f>
        <v/>
      </c>
      <c r="N1211" s="54">
        <f>IF(OR($B1211="",N$3&lt;$D1211+Настройки!$B$7),0,MAX(0,$E1211-MAX(0,SUMIFS(Тех_Движение!$G$2:$G$5111,Тех_Движение!$D$2:$D$5111,$C1211,Тех_Движение!$B$2:$B$5111,"&lt;="&amp;N$3)-$F1211)))</f>
        <v/>
      </c>
      <c r="O1211" s="54">
        <f>IF(OR($B1211="",O$3&lt;$D1211+Настройки!$B$7),0,MAX(0,$E1211-MAX(0,SUMIFS(Тех_Движение!$G$2:$G$5111,Тех_Движение!$D$2:$D$5111,$C1211,Тех_Движение!$B$2:$B$5111,"&lt;="&amp;O$3)-$F1211)))</f>
        <v/>
      </c>
      <c r="P1211" s="54">
        <f>IF(OR($B1211="",P$3&lt;$D1211+Настройки!$B$7),0,MAX(0,$E1211-MAX(0,SUMIFS(Тех_Движение!$G$2:$G$5111,Тех_Движение!$D$2:$D$5111,$C1211,Тех_Движение!$B$2:$B$5111,"&lt;="&amp;P$3)-$F1211)))</f>
        <v/>
      </c>
      <c r="Q1211" s="54">
        <f>IF(OR($B1211="",Q$3&lt;$D1211+Настройки!$B$7),0,MAX(0,$E1211-MAX(0,SUMIFS(Тех_Движение!$G$2:$G$5111,Тех_Движение!$D$2:$D$5111,$C1211,Тех_Движение!$B$2:$B$5111,"&lt;="&amp;Q$3)-$F1211)))</f>
        <v/>
      </c>
      <c r="R1211" s="54">
        <f>IF($B1211="","",SUM($K1211:$Q1211))</f>
        <v/>
      </c>
      <c r="S1211" s="56">
        <f>IF($B1211="","",VLOOKUP($C1211,Настройки!$A$11:$L$17,9,FALSE))</f>
        <v/>
      </c>
      <c r="T1211" s="56">
        <f>IF($B1211="","",$R1211*$S1211)</f>
        <v/>
      </c>
    </row>
    <row r="1212">
      <c r="A1212" s="20">
        <f>Тех_Движение!$A$1209</f>
        <v/>
      </c>
      <c r="B1212" s="20">
        <f>IF(Тех_Движение!$F$1209&gt;0,Тех_Движение!$I$1209,"")</f>
        <v/>
      </c>
      <c r="C1212" s="20">
        <f>IF($B1212="","",Тех_Движение!$D$1209)</f>
        <v/>
      </c>
      <c r="D1212" s="42">
        <f>IF($B1212="","",Тех_Движение!$B$1209)</f>
        <v/>
      </c>
      <c r="E1212" s="54">
        <f>IF($B1212="","",Тех_Движение!$F$1209)</f>
        <v/>
      </c>
      <c r="F1212" s="54">
        <f>IF($B1212="","",SUMIFS($E$5:$E1211,$C$5:$C1211,$C1212))</f>
        <v/>
      </c>
      <c r="G1212" s="54">
        <f>IF($B1212="","",MAX(0,$E1212-MAX(0,SUMIFS(Тех_Движение!$G$2:$G$5111,Тех_Движение!$D$2:$D$5111,$C1212,Тех_Движение!$B$2:$B$5111,"&lt;="&amp;Настройки!$B$5-1)-$F1212)))</f>
        <v/>
      </c>
      <c r="H1212" s="54">
        <f>IF($B1212="","",IF(AND($D1212&gt;=Настройки!$B$5,$D1212&lt;=Настройки!$B$6),$E1212,0))</f>
        <v/>
      </c>
      <c r="I1212" s="54">
        <f>IF($B1212="","",$G1212+$H1212-$J1212)</f>
        <v/>
      </c>
      <c r="J1212" s="54">
        <f>IF($B1212="","",MAX(0,$E1212-MAX(0,SUMIFS(Тех_Движение!$G$2:$G$5111,Тех_Движение!$D$2:$D$5111,$C1212,Тех_Движение!$B$2:$B$5111,"&lt;="&amp;Настройки!$B$6)-$F1212)))</f>
        <v/>
      </c>
      <c r="K1212" s="54">
        <f>IF(OR($B1212="",K$3&lt;$D1212+Настройки!$B$7),0,MAX(0,$E1212-MAX(0,SUMIFS(Тех_Движение!$G$2:$G$5111,Тех_Движение!$D$2:$D$5111,$C1212,Тех_Движение!$B$2:$B$5111,"&lt;="&amp;K$3)-$F1212)))</f>
        <v/>
      </c>
      <c r="L1212" s="54">
        <f>IF(OR($B1212="",L$3&lt;$D1212+Настройки!$B$7),0,MAX(0,$E1212-MAX(0,SUMIFS(Тех_Движение!$G$2:$G$5111,Тех_Движение!$D$2:$D$5111,$C1212,Тех_Движение!$B$2:$B$5111,"&lt;="&amp;L$3)-$F1212)))</f>
        <v/>
      </c>
      <c r="M1212" s="54">
        <f>IF(OR($B1212="",M$3&lt;$D1212+Настройки!$B$7),0,MAX(0,$E1212-MAX(0,SUMIFS(Тех_Движение!$G$2:$G$5111,Тех_Движение!$D$2:$D$5111,$C1212,Тех_Движение!$B$2:$B$5111,"&lt;="&amp;M$3)-$F1212)))</f>
        <v/>
      </c>
      <c r="N1212" s="54">
        <f>IF(OR($B1212="",N$3&lt;$D1212+Настройки!$B$7),0,MAX(0,$E1212-MAX(0,SUMIFS(Тех_Движение!$G$2:$G$5111,Тех_Движение!$D$2:$D$5111,$C1212,Тех_Движение!$B$2:$B$5111,"&lt;="&amp;N$3)-$F1212)))</f>
        <v/>
      </c>
      <c r="O1212" s="54">
        <f>IF(OR($B1212="",O$3&lt;$D1212+Настройки!$B$7),0,MAX(0,$E1212-MAX(0,SUMIFS(Тех_Движение!$G$2:$G$5111,Тех_Движение!$D$2:$D$5111,$C1212,Тех_Движение!$B$2:$B$5111,"&lt;="&amp;O$3)-$F1212)))</f>
        <v/>
      </c>
      <c r="P1212" s="54">
        <f>IF(OR($B1212="",P$3&lt;$D1212+Настройки!$B$7),0,MAX(0,$E1212-MAX(0,SUMIFS(Тех_Движение!$G$2:$G$5111,Тех_Движение!$D$2:$D$5111,$C1212,Тех_Движение!$B$2:$B$5111,"&lt;="&amp;P$3)-$F1212)))</f>
        <v/>
      </c>
      <c r="Q1212" s="54">
        <f>IF(OR($B1212="",Q$3&lt;$D1212+Настройки!$B$7),0,MAX(0,$E1212-MAX(0,SUMIFS(Тех_Движение!$G$2:$G$5111,Тех_Движение!$D$2:$D$5111,$C1212,Тех_Движение!$B$2:$B$5111,"&lt;="&amp;Q$3)-$F1212)))</f>
        <v/>
      </c>
      <c r="R1212" s="54">
        <f>IF($B1212="","",SUM($K1212:$Q1212))</f>
        <v/>
      </c>
      <c r="S1212" s="56">
        <f>IF($B1212="","",VLOOKUP($C1212,Настройки!$A$11:$L$17,9,FALSE))</f>
        <v/>
      </c>
      <c r="T1212" s="56">
        <f>IF($B1212="","",$R1212*$S1212)</f>
        <v/>
      </c>
    </row>
    <row r="1213">
      <c r="A1213" s="20">
        <f>Тех_Движение!$A$1210</f>
        <v/>
      </c>
      <c r="B1213" s="20">
        <f>IF(Тех_Движение!$F$1210&gt;0,Тех_Движение!$I$1210,"")</f>
        <v/>
      </c>
      <c r="C1213" s="20">
        <f>IF($B1213="","",Тех_Движение!$D$1210)</f>
        <v/>
      </c>
      <c r="D1213" s="42">
        <f>IF($B1213="","",Тех_Движение!$B$1210)</f>
        <v/>
      </c>
      <c r="E1213" s="54">
        <f>IF($B1213="","",Тех_Движение!$F$1210)</f>
        <v/>
      </c>
      <c r="F1213" s="54">
        <f>IF($B1213="","",SUMIFS($E$5:$E1212,$C$5:$C1212,$C1213))</f>
        <v/>
      </c>
      <c r="G1213" s="54">
        <f>IF($B1213="","",MAX(0,$E1213-MAX(0,SUMIFS(Тех_Движение!$G$2:$G$5111,Тех_Движение!$D$2:$D$5111,$C1213,Тех_Движение!$B$2:$B$5111,"&lt;="&amp;Настройки!$B$5-1)-$F1213)))</f>
        <v/>
      </c>
      <c r="H1213" s="54">
        <f>IF($B1213="","",IF(AND($D1213&gt;=Настройки!$B$5,$D1213&lt;=Настройки!$B$6),$E1213,0))</f>
        <v/>
      </c>
      <c r="I1213" s="54">
        <f>IF($B1213="","",$G1213+$H1213-$J1213)</f>
        <v/>
      </c>
      <c r="J1213" s="54">
        <f>IF($B1213="","",MAX(0,$E1213-MAX(0,SUMIFS(Тех_Движение!$G$2:$G$5111,Тех_Движение!$D$2:$D$5111,$C1213,Тех_Движение!$B$2:$B$5111,"&lt;="&amp;Настройки!$B$6)-$F1213)))</f>
        <v/>
      </c>
      <c r="K1213" s="54">
        <f>IF(OR($B1213="",K$3&lt;$D1213+Настройки!$B$7),0,MAX(0,$E1213-MAX(0,SUMIFS(Тех_Движение!$G$2:$G$5111,Тех_Движение!$D$2:$D$5111,$C1213,Тех_Движение!$B$2:$B$5111,"&lt;="&amp;K$3)-$F1213)))</f>
        <v/>
      </c>
      <c r="L1213" s="54">
        <f>IF(OR($B1213="",L$3&lt;$D1213+Настройки!$B$7),0,MAX(0,$E1213-MAX(0,SUMIFS(Тех_Движение!$G$2:$G$5111,Тех_Движение!$D$2:$D$5111,$C1213,Тех_Движение!$B$2:$B$5111,"&lt;="&amp;L$3)-$F1213)))</f>
        <v/>
      </c>
      <c r="M1213" s="54">
        <f>IF(OR($B1213="",M$3&lt;$D1213+Настройки!$B$7),0,MAX(0,$E1213-MAX(0,SUMIFS(Тех_Движение!$G$2:$G$5111,Тех_Движение!$D$2:$D$5111,$C1213,Тех_Движение!$B$2:$B$5111,"&lt;="&amp;M$3)-$F1213)))</f>
        <v/>
      </c>
      <c r="N1213" s="54">
        <f>IF(OR($B1213="",N$3&lt;$D1213+Настройки!$B$7),0,MAX(0,$E1213-MAX(0,SUMIFS(Тех_Движение!$G$2:$G$5111,Тех_Движение!$D$2:$D$5111,$C1213,Тех_Движение!$B$2:$B$5111,"&lt;="&amp;N$3)-$F1213)))</f>
        <v/>
      </c>
      <c r="O1213" s="54">
        <f>IF(OR($B1213="",O$3&lt;$D1213+Настройки!$B$7),0,MAX(0,$E1213-MAX(0,SUMIFS(Тех_Движение!$G$2:$G$5111,Тех_Движение!$D$2:$D$5111,$C1213,Тех_Движение!$B$2:$B$5111,"&lt;="&amp;O$3)-$F1213)))</f>
        <v/>
      </c>
      <c r="P1213" s="54">
        <f>IF(OR($B1213="",P$3&lt;$D1213+Настройки!$B$7),0,MAX(0,$E1213-MAX(0,SUMIFS(Тех_Движение!$G$2:$G$5111,Тех_Движение!$D$2:$D$5111,$C1213,Тех_Движение!$B$2:$B$5111,"&lt;="&amp;P$3)-$F1213)))</f>
        <v/>
      </c>
      <c r="Q1213" s="54">
        <f>IF(OR($B1213="",Q$3&lt;$D1213+Настройки!$B$7),0,MAX(0,$E1213-MAX(0,SUMIFS(Тех_Движение!$G$2:$G$5111,Тех_Движение!$D$2:$D$5111,$C1213,Тех_Движение!$B$2:$B$5111,"&lt;="&amp;Q$3)-$F1213)))</f>
        <v/>
      </c>
      <c r="R1213" s="54">
        <f>IF($B1213="","",SUM($K1213:$Q1213))</f>
        <v/>
      </c>
      <c r="S1213" s="56">
        <f>IF($B1213="","",VLOOKUP($C1213,Настройки!$A$11:$L$17,9,FALSE))</f>
        <v/>
      </c>
      <c r="T1213" s="56">
        <f>IF($B1213="","",$R1213*$S1213)</f>
        <v/>
      </c>
    </row>
    <row r="1214">
      <c r="A1214" s="20">
        <f>Тех_Движение!$A$1211</f>
        <v/>
      </c>
      <c r="B1214" s="20">
        <f>IF(Тех_Движение!$F$1211&gt;0,Тех_Движение!$I$1211,"")</f>
        <v/>
      </c>
      <c r="C1214" s="20">
        <f>IF($B1214="","",Тех_Движение!$D$1211)</f>
        <v/>
      </c>
      <c r="D1214" s="42">
        <f>IF($B1214="","",Тех_Движение!$B$1211)</f>
        <v/>
      </c>
      <c r="E1214" s="54">
        <f>IF($B1214="","",Тех_Движение!$F$1211)</f>
        <v/>
      </c>
      <c r="F1214" s="54">
        <f>IF($B1214="","",SUMIFS($E$5:$E1213,$C$5:$C1213,$C1214))</f>
        <v/>
      </c>
      <c r="G1214" s="54">
        <f>IF($B1214="","",MAX(0,$E1214-MAX(0,SUMIFS(Тех_Движение!$G$2:$G$5111,Тех_Движение!$D$2:$D$5111,$C1214,Тех_Движение!$B$2:$B$5111,"&lt;="&amp;Настройки!$B$5-1)-$F1214)))</f>
        <v/>
      </c>
      <c r="H1214" s="54">
        <f>IF($B1214="","",IF(AND($D1214&gt;=Настройки!$B$5,$D1214&lt;=Настройки!$B$6),$E1214,0))</f>
        <v/>
      </c>
      <c r="I1214" s="54">
        <f>IF($B1214="","",$G1214+$H1214-$J1214)</f>
        <v/>
      </c>
      <c r="J1214" s="54">
        <f>IF($B1214="","",MAX(0,$E1214-MAX(0,SUMIFS(Тех_Движение!$G$2:$G$5111,Тех_Движение!$D$2:$D$5111,$C1214,Тех_Движение!$B$2:$B$5111,"&lt;="&amp;Настройки!$B$6)-$F1214)))</f>
        <v/>
      </c>
      <c r="K1214" s="54">
        <f>IF(OR($B1214="",K$3&lt;$D1214+Настройки!$B$7),0,MAX(0,$E1214-MAX(0,SUMIFS(Тех_Движение!$G$2:$G$5111,Тех_Движение!$D$2:$D$5111,$C1214,Тех_Движение!$B$2:$B$5111,"&lt;="&amp;K$3)-$F1214)))</f>
        <v/>
      </c>
      <c r="L1214" s="54">
        <f>IF(OR($B1214="",L$3&lt;$D1214+Настройки!$B$7),0,MAX(0,$E1214-MAX(0,SUMIFS(Тех_Движение!$G$2:$G$5111,Тех_Движение!$D$2:$D$5111,$C1214,Тех_Движение!$B$2:$B$5111,"&lt;="&amp;L$3)-$F1214)))</f>
        <v/>
      </c>
      <c r="M1214" s="54">
        <f>IF(OR($B1214="",M$3&lt;$D1214+Настройки!$B$7),0,MAX(0,$E1214-MAX(0,SUMIFS(Тех_Движение!$G$2:$G$5111,Тех_Движение!$D$2:$D$5111,$C1214,Тех_Движение!$B$2:$B$5111,"&lt;="&amp;M$3)-$F1214)))</f>
        <v/>
      </c>
      <c r="N1214" s="54">
        <f>IF(OR($B1214="",N$3&lt;$D1214+Настройки!$B$7),0,MAX(0,$E1214-MAX(0,SUMIFS(Тех_Движение!$G$2:$G$5111,Тех_Движение!$D$2:$D$5111,$C1214,Тех_Движение!$B$2:$B$5111,"&lt;="&amp;N$3)-$F1214)))</f>
        <v/>
      </c>
      <c r="O1214" s="54">
        <f>IF(OR($B1214="",O$3&lt;$D1214+Настройки!$B$7),0,MAX(0,$E1214-MAX(0,SUMIFS(Тех_Движение!$G$2:$G$5111,Тех_Движение!$D$2:$D$5111,$C1214,Тех_Движение!$B$2:$B$5111,"&lt;="&amp;O$3)-$F1214)))</f>
        <v/>
      </c>
      <c r="P1214" s="54">
        <f>IF(OR($B1214="",P$3&lt;$D1214+Настройки!$B$7),0,MAX(0,$E1214-MAX(0,SUMIFS(Тех_Движение!$G$2:$G$5111,Тех_Движение!$D$2:$D$5111,$C1214,Тех_Движение!$B$2:$B$5111,"&lt;="&amp;P$3)-$F1214)))</f>
        <v/>
      </c>
      <c r="Q1214" s="54">
        <f>IF(OR($B1214="",Q$3&lt;$D1214+Настройки!$B$7),0,MAX(0,$E1214-MAX(0,SUMIFS(Тех_Движение!$G$2:$G$5111,Тех_Движение!$D$2:$D$5111,$C1214,Тех_Движение!$B$2:$B$5111,"&lt;="&amp;Q$3)-$F1214)))</f>
        <v/>
      </c>
      <c r="R1214" s="54">
        <f>IF($B1214="","",SUM($K1214:$Q1214))</f>
        <v/>
      </c>
      <c r="S1214" s="56">
        <f>IF($B1214="","",VLOOKUP($C1214,Настройки!$A$11:$L$17,9,FALSE))</f>
        <v/>
      </c>
      <c r="T1214" s="56">
        <f>IF($B1214="","",$R1214*$S1214)</f>
        <v/>
      </c>
    </row>
    <row r="1215">
      <c r="A1215" s="20">
        <f>Тех_Движение!$A$1212</f>
        <v/>
      </c>
      <c r="B1215" s="20">
        <f>IF(Тех_Движение!$F$1212&gt;0,Тех_Движение!$I$1212,"")</f>
        <v/>
      </c>
      <c r="C1215" s="20">
        <f>IF($B1215="","",Тех_Движение!$D$1212)</f>
        <v/>
      </c>
      <c r="D1215" s="42">
        <f>IF($B1215="","",Тех_Движение!$B$1212)</f>
        <v/>
      </c>
      <c r="E1215" s="54">
        <f>IF($B1215="","",Тех_Движение!$F$1212)</f>
        <v/>
      </c>
      <c r="F1215" s="54">
        <f>IF($B1215="","",SUMIFS($E$5:$E1214,$C$5:$C1214,$C1215))</f>
        <v/>
      </c>
      <c r="G1215" s="54">
        <f>IF($B1215="","",MAX(0,$E1215-MAX(0,SUMIFS(Тех_Движение!$G$2:$G$5111,Тех_Движение!$D$2:$D$5111,$C1215,Тех_Движение!$B$2:$B$5111,"&lt;="&amp;Настройки!$B$5-1)-$F1215)))</f>
        <v/>
      </c>
      <c r="H1215" s="54">
        <f>IF($B1215="","",IF(AND($D1215&gt;=Настройки!$B$5,$D1215&lt;=Настройки!$B$6),$E1215,0))</f>
        <v/>
      </c>
      <c r="I1215" s="54">
        <f>IF($B1215="","",$G1215+$H1215-$J1215)</f>
        <v/>
      </c>
      <c r="J1215" s="54">
        <f>IF($B1215="","",MAX(0,$E1215-MAX(0,SUMIFS(Тех_Движение!$G$2:$G$5111,Тех_Движение!$D$2:$D$5111,$C1215,Тех_Движение!$B$2:$B$5111,"&lt;="&amp;Настройки!$B$6)-$F1215)))</f>
        <v/>
      </c>
      <c r="K1215" s="54">
        <f>IF(OR($B1215="",K$3&lt;$D1215+Настройки!$B$7),0,MAX(0,$E1215-MAX(0,SUMIFS(Тех_Движение!$G$2:$G$5111,Тех_Движение!$D$2:$D$5111,$C1215,Тех_Движение!$B$2:$B$5111,"&lt;="&amp;K$3)-$F1215)))</f>
        <v/>
      </c>
      <c r="L1215" s="54">
        <f>IF(OR($B1215="",L$3&lt;$D1215+Настройки!$B$7),0,MAX(0,$E1215-MAX(0,SUMIFS(Тех_Движение!$G$2:$G$5111,Тех_Движение!$D$2:$D$5111,$C1215,Тех_Движение!$B$2:$B$5111,"&lt;="&amp;L$3)-$F1215)))</f>
        <v/>
      </c>
      <c r="M1215" s="54">
        <f>IF(OR($B1215="",M$3&lt;$D1215+Настройки!$B$7),0,MAX(0,$E1215-MAX(0,SUMIFS(Тех_Движение!$G$2:$G$5111,Тех_Движение!$D$2:$D$5111,$C1215,Тех_Движение!$B$2:$B$5111,"&lt;="&amp;M$3)-$F1215)))</f>
        <v/>
      </c>
      <c r="N1215" s="54">
        <f>IF(OR($B1215="",N$3&lt;$D1215+Настройки!$B$7),0,MAX(0,$E1215-MAX(0,SUMIFS(Тех_Движение!$G$2:$G$5111,Тех_Движение!$D$2:$D$5111,$C1215,Тех_Движение!$B$2:$B$5111,"&lt;="&amp;N$3)-$F1215)))</f>
        <v/>
      </c>
      <c r="O1215" s="54">
        <f>IF(OR($B1215="",O$3&lt;$D1215+Настройки!$B$7),0,MAX(0,$E1215-MAX(0,SUMIFS(Тех_Движение!$G$2:$G$5111,Тех_Движение!$D$2:$D$5111,$C1215,Тех_Движение!$B$2:$B$5111,"&lt;="&amp;O$3)-$F1215)))</f>
        <v/>
      </c>
      <c r="P1215" s="54">
        <f>IF(OR($B1215="",P$3&lt;$D1215+Настройки!$B$7),0,MAX(0,$E1215-MAX(0,SUMIFS(Тех_Движение!$G$2:$G$5111,Тех_Движение!$D$2:$D$5111,$C1215,Тех_Движение!$B$2:$B$5111,"&lt;="&amp;P$3)-$F1215)))</f>
        <v/>
      </c>
      <c r="Q1215" s="54">
        <f>IF(OR($B1215="",Q$3&lt;$D1215+Настройки!$B$7),0,MAX(0,$E1215-MAX(0,SUMIFS(Тех_Движение!$G$2:$G$5111,Тех_Движение!$D$2:$D$5111,$C1215,Тех_Движение!$B$2:$B$5111,"&lt;="&amp;Q$3)-$F1215)))</f>
        <v/>
      </c>
      <c r="R1215" s="54">
        <f>IF($B1215="","",SUM($K1215:$Q1215))</f>
        <v/>
      </c>
      <c r="S1215" s="56">
        <f>IF($B1215="","",VLOOKUP($C1215,Настройки!$A$11:$L$17,9,FALSE))</f>
        <v/>
      </c>
      <c r="T1215" s="56">
        <f>IF($B1215="","",$R1215*$S1215)</f>
        <v/>
      </c>
    </row>
    <row r="1216">
      <c r="A1216" s="20">
        <f>Тех_Движение!$A$1213</f>
        <v/>
      </c>
      <c r="B1216" s="20">
        <f>IF(Тех_Движение!$F$1213&gt;0,Тех_Движение!$I$1213,"")</f>
        <v/>
      </c>
      <c r="C1216" s="20">
        <f>IF($B1216="","",Тех_Движение!$D$1213)</f>
        <v/>
      </c>
      <c r="D1216" s="42">
        <f>IF($B1216="","",Тех_Движение!$B$1213)</f>
        <v/>
      </c>
      <c r="E1216" s="54">
        <f>IF($B1216="","",Тех_Движение!$F$1213)</f>
        <v/>
      </c>
      <c r="F1216" s="54">
        <f>IF($B1216="","",SUMIFS($E$5:$E1215,$C$5:$C1215,$C1216))</f>
        <v/>
      </c>
      <c r="G1216" s="54">
        <f>IF($B1216="","",MAX(0,$E1216-MAX(0,SUMIFS(Тех_Движение!$G$2:$G$5111,Тех_Движение!$D$2:$D$5111,$C1216,Тех_Движение!$B$2:$B$5111,"&lt;="&amp;Настройки!$B$5-1)-$F1216)))</f>
        <v/>
      </c>
      <c r="H1216" s="54">
        <f>IF($B1216="","",IF(AND($D1216&gt;=Настройки!$B$5,$D1216&lt;=Настройки!$B$6),$E1216,0))</f>
        <v/>
      </c>
      <c r="I1216" s="54">
        <f>IF($B1216="","",$G1216+$H1216-$J1216)</f>
        <v/>
      </c>
      <c r="J1216" s="54">
        <f>IF($B1216="","",MAX(0,$E1216-MAX(0,SUMIFS(Тех_Движение!$G$2:$G$5111,Тех_Движение!$D$2:$D$5111,$C1216,Тех_Движение!$B$2:$B$5111,"&lt;="&amp;Настройки!$B$6)-$F1216)))</f>
        <v/>
      </c>
      <c r="K1216" s="54">
        <f>IF(OR($B1216="",K$3&lt;$D1216+Настройки!$B$7),0,MAX(0,$E1216-MAX(0,SUMIFS(Тех_Движение!$G$2:$G$5111,Тех_Движение!$D$2:$D$5111,$C1216,Тех_Движение!$B$2:$B$5111,"&lt;="&amp;K$3)-$F1216)))</f>
        <v/>
      </c>
      <c r="L1216" s="54">
        <f>IF(OR($B1216="",L$3&lt;$D1216+Настройки!$B$7),0,MAX(0,$E1216-MAX(0,SUMIFS(Тех_Движение!$G$2:$G$5111,Тех_Движение!$D$2:$D$5111,$C1216,Тех_Движение!$B$2:$B$5111,"&lt;="&amp;L$3)-$F1216)))</f>
        <v/>
      </c>
      <c r="M1216" s="54">
        <f>IF(OR($B1216="",M$3&lt;$D1216+Настройки!$B$7),0,MAX(0,$E1216-MAX(0,SUMIFS(Тех_Движение!$G$2:$G$5111,Тех_Движение!$D$2:$D$5111,$C1216,Тех_Движение!$B$2:$B$5111,"&lt;="&amp;M$3)-$F1216)))</f>
        <v/>
      </c>
      <c r="N1216" s="54">
        <f>IF(OR($B1216="",N$3&lt;$D1216+Настройки!$B$7),0,MAX(0,$E1216-MAX(0,SUMIFS(Тех_Движение!$G$2:$G$5111,Тех_Движение!$D$2:$D$5111,$C1216,Тех_Движение!$B$2:$B$5111,"&lt;="&amp;N$3)-$F1216)))</f>
        <v/>
      </c>
      <c r="O1216" s="54">
        <f>IF(OR($B1216="",O$3&lt;$D1216+Настройки!$B$7),0,MAX(0,$E1216-MAX(0,SUMIFS(Тех_Движение!$G$2:$G$5111,Тех_Движение!$D$2:$D$5111,$C1216,Тех_Движение!$B$2:$B$5111,"&lt;="&amp;O$3)-$F1216)))</f>
        <v/>
      </c>
      <c r="P1216" s="54">
        <f>IF(OR($B1216="",P$3&lt;$D1216+Настройки!$B$7),0,MAX(0,$E1216-MAX(0,SUMIFS(Тех_Движение!$G$2:$G$5111,Тех_Движение!$D$2:$D$5111,$C1216,Тех_Движение!$B$2:$B$5111,"&lt;="&amp;P$3)-$F1216)))</f>
        <v/>
      </c>
      <c r="Q1216" s="54">
        <f>IF(OR($B1216="",Q$3&lt;$D1216+Настройки!$B$7),0,MAX(0,$E1216-MAX(0,SUMIFS(Тех_Движение!$G$2:$G$5111,Тех_Движение!$D$2:$D$5111,$C1216,Тех_Движение!$B$2:$B$5111,"&lt;="&amp;Q$3)-$F1216)))</f>
        <v/>
      </c>
      <c r="R1216" s="54">
        <f>IF($B1216="","",SUM($K1216:$Q1216))</f>
        <v/>
      </c>
      <c r="S1216" s="56">
        <f>IF($B1216="","",VLOOKUP($C1216,Настройки!$A$11:$L$17,9,FALSE))</f>
        <v/>
      </c>
      <c r="T1216" s="56">
        <f>IF($B1216="","",$R1216*$S1216)</f>
        <v/>
      </c>
    </row>
    <row r="1217">
      <c r="A1217" s="20">
        <f>Тех_Движение!$A$1214</f>
        <v/>
      </c>
      <c r="B1217" s="20">
        <f>IF(Тех_Движение!$F$1214&gt;0,Тех_Движение!$I$1214,"")</f>
        <v/>
      </c>
      <c r="C1217" s="20">
        <f>IF($B1217="","",Тех_Движение!$D$1214)</f>
        <v/>
      </c>
      <c r="D1217" s="42">
        <f>IF($B1217="","",Тех_Движение!$B$1214)</f>
        <v/>
      </c>
      <c r="E1217" s="54">
        <f>IF($B1217="","",Тех_Движение!$F$1214)</f>
        <v/>
      </c>
      <c r="F1217" s="54">
        <f>IF($B1217="","",SUMIFS($E$5:$E1216,$C$5:$C1216,$C1217))</f>
        <v/>
      </c>
      <c r="G1217" s="54">
        <f>IF($B1217="","",MAX(0,$E1217-MAX(0,SUMIFS(Тех_Движение!$G$2:$G$5111,Тех_Движение!$D$2:$D$5111,$C1217,Тех_Движение!$B$2:$B$5111,"&lt;="&amp;Настройки!$B$5-1)-$F1217)))</f>
        <v/>
      </c>
      <c r="H1217" s="54">
        <f>IF($B1217="","",IF(AND($D1217&gt;=Настройки!$B$5,$D1217&lt;=Настройки!$B$6),$E1217,0))</f>
        <v/>
      </c>
      <c r="I1217" s="54">
        <f>IF($B1217="","",$G1217+$H1217-$J1217)</f>
        <v/>
      </c>
      <c r="J1217" s="54">
        <f>IF($B1217="","",MAX(0,$E1217-MAX(0,SUMIFS(Тех_Движение!$G$2:$G$5111,Тех_Движение!$D$2:$D$5111,$C1217,Тех_Движение!$B$2:$B$5111,"&lt;="&amp;Настройки!$B$6)-$F1217)))</f>
        <v/>
      </c>
      <c r="K1217" s="54">
        <f>IF(OR($B1217="",K$3&lt;$D1217+Настройки!$B$7),0,MAX(0,$E1217-MAX(0,SUMIFS(Тех_Движение!$G$2:$G$5111,Тех_Движение!$D$2:$D$5111,$C1217,Тех_Движение!$B$2:$B$5111,"&lt;="&amp;K$3)-$F1217)))</f>
        <v/>
      </c>
      <c r="L1217" s="54">
        <f>IF(OR($B1217="",L$3&lt;$D1217+Настройки!$B$7),0,MAX(0,$E1217-MAX(0,SUMIFS(Тех_Движение!$G$2:$G$5111,Тех_Движение!$D$2:$D$5111,$C1217,Тех_Движение!$B$2:$B$5111,"&lt;="&amp;L$3)-$F1217)))</f>
        <v/>
      </c>
      <c r="M1217" s="54">
        <f>IF(OR($B1217="",M$3&lt;$D1217+Настройки!$B$7),0,MAX(0,$E1217-MAX(0,SUMIFS(Тех_Движение!$G$2:$G$5111,Тех_Движение!$D$2:$D$5111,$C1217,Тех_Движение!$B$2:$B$5111,"&lt;="&amp;M$3)-$F1217)))</f>
        <v/>
      </c>
      <c r="N1217" s="54">
        <f>IF(OR($B1217="",N$3&lt;$D1217+Настройки!$B$7),0,MAX(0,$E1217-MAX(0,SUMIFS(Тех_Движение!$G$2:$G$5111,Тех_Движение!$D$2:$D$5111,$C1217,Тех_Движение!$B$2:$B$5111,"&lt;="&amp;N$3)-$F1217)))</f>
        <v/>
      </c>
      <c r="O1217" s="54">
        <f>IF(OR($B1217="",O$3&lt;$D1217+Настройки!$B$7),0,MAX(0,$E1217-MAX(0,SUMIFS(Тех_Движение!$G$2:$G$5111,Тех_Движение!$D$2:$D$5111,$C1217,Тех_Движение!$B$2:$B$5111,"&lt;="&amp;O$3)-$F1217)))</f>
        <v/>
      </c>
      <c r="P1217" s="54">
        <f>IF(OR($B1217="",P$3&lt;$D1217+Настройки!$B$7),0,MAX(0,$E1217-MAX(0,SUMIFS(Тех_Движение!$G$2:$G$5111,Тех_Движение!$D$2:$D$5111,$C1217,Тех_Движение!$B$2:$B$5111,"&lt;="&amp;P$3)-$F1217)))</f>
        <v/>
      </c>
      <c r="Q1217" s="54">
        <f>IF(OR($B1217="",Q$3&lt;$D1217+Настройки!$B$7),0,MAX(0,$E1217-MAX(0,SUMIFS(Тех_Движение!$G$2:$G$5111,Тех_Движение!$D$2:$D$5111,$C1217,Тех_Движение!$B$2:$B$5111,"&lt;="&amp;Q$3)-$F1217)))</f>
        <v/>
      </c>
      <c r="R1217" s="54">
        <f>IF($B1217="","",SUM($K1217:$Q1217))</f>
        <v/>
      </c>
      <c r="S1217" s="56">
        <f>IF($B1217="","",VLOOKUP($C1217,Настройки!$A$11:$L$17,9,FALSE))</f>
        <v/>
      </c>
      <c r="T1217" s="56">
        <f>IF($B1217="","",$R1217*$S1217)</f>
        <v/>
      </c>
    </row>
    <row r="1218">
      <c r="A1218" s="20">
        <f>Тех_Движение!$A$1215</f>
        <v/>
      </c>
      <c r="B1218" s="20">
        <f>IF(Тех_Движение!$F$1215&gt;0,Тех_Движение!$I$1215,"")</f>
        <v/>
      </c>
      <c r="C1218" s="20">
        <f>IF($B1218="","",Тех_Движение!$D$1215)</f>
        <v/>
      </c>
      <c r="D1218" s="42">
        <f>IF($B1218="","",Тех_Движение!$B$1215)</f>
        <v/>
      </c>
      <c r="E1218" s="54">
        <f>IF($B1218="","",Тех_Движение!$F$1215)</f>
        <v/>
      </c>
      <c r="F1218" s="54">
        <f>IF($B1218="","",SUMIFS($E$5:$E1217,$C$5:$C1217,$C1218))</f>
        <v/>
      </c>
      <c r="G1218" s="54">
        <f>IF($B1218="","",MAX(0,$E1218-MAX(0,SUMIFS(Тех_Движение!$G$2:$G$5111,Тех_Движение!$D$2:$D$5111,$C1218,Тех_Движение!$B$2:$B$5111,"&lt;="&amp;Настройки!$B$5-1)-$F1218)))</f>
        <v/>
      </c>
      <c r="H1218" s="54">
        <f>IF($B1218="","",IF(AND($D1218&gt;=Настройки!$B$5,$D1218&lt;=Настройки!$B$6),$E1218,0))</f>
        <v/>
      </c>
      <c r="I1218" s="54">
        <f>IF($B1218="","",$G1218+$H1218-$J1218)</f>
        <v/>
      </c>
      <c r="J1218" s="54">
        <f>IF($B1218="","",MAX(0,$E1218-MAX(0,SUMIFS(Тех_Движение!$G$2:$G$5111,Тех_Движение!$D$2:$D$5111,$C1218,Тех_Движение!$B$2:$B$5111,"&lt;="&amp;Настройки!$B$6)-$F1218)))</f>
        <v/>
      </c>
      <c r="K1218" s="54">
        <f>IF(OR($B1218="",K$3&lt;$D1218+Настройки!$B$7),0,MAX(0,$E1218-MAX(0,SUMIFS(Тех_Движение!$G$2:$G$5111,Тех_Движение!$D$2:$D$5111,$C1218,Тех_Движение!$B$2:$B$5111,"&lt;="&amp;K$3)-$F1218)))</f>
        <v/>
      </c>
      <c r="L1218" s="54">
        <f>IF(OR($B1218="",L$3&lt;$D1218+Настройки!$B$7),0,MAX(0,$E1218-MAX(0,SUMIFS(Тех_Движение!$G$2:$G$5111,Тех_Движение!$D$2:$D$5111,$C1218,Тех_Движение!$B$2:$B$5111,"&lt;="&amp;L$3)-$F1218)))</f>
        <v/>
      </c>
      <c r="M1218" s="54">
        <f>IF(OR($B1218="",M$3&lt;$D1218+Настройки!$B$7),0,MAX(0,$E1218-MAX(0,SUMIFS(Тех_Движение!$G$2:$G$5111,Тех_Движение!$D$2:$D$5111,$C1218,Тех_Движение!$B$2:$B$5111,"&lt;="&amp;M$3)-$F1218)))</f>
        <v/>
      </c>
      <c r="N1218" s="54">
        <f>IF(OR($B1218="",N$3&lt;$D1218+Настройки!$B$7),0,MAX(0,$E1218-MAX(0,SUMIFS(Тех_Движение!$G$2:$G$5111,Тех_Движение!$D$2:$D$5111,$C1218,Тех_Движение!$B$2:$B$5111,"&lt;="&amp;N$3)-$F1218)))</f>
        <v/>
      </c>
      <c r="O1218" s="54">
        <f>IF(OR($B1218="",O$3&lt;$D1218+Настройки!$B$7),0,MAX(0,$E1218-MAX(0,SUMIFS(Тех_Движение!$G$2:$G$5111,Тех_Движение!$D$2:$D$5111,$C1218,Тех_Движение!$B$2:$B$5111,"&lt;="&amp;O$3)-$F1218)))</f>
        <v/>
      </c>
      <c r="P1218" s="54">
        <f>IF(OR($B1218="",P$3&lt;$D1218+Настройки!$B$7),0,MAX(0,$E1218-MAX(0,SUMIFS(Тех_Движение!$G$2:$G$5111,Тех_Движение!$D$2:$D$5111,$C1218,Тех_Движение!$B$2:$B$5111,"&lt;="&amp;P$3)-$F1218)))</f>
        <v/>
      </c>
      <c r="Q1218" s="54">
        <f>IF(OR($B1218="",Q$3&lt;$D1218+Настройки!$B$7),0,MAX(0,$E1218-MAX(0,SUMIFS(Тех_Движение!$G$2:$G$5111,Тех_Движение!$D$2:$D$5111,$C1218,Тех_Движение!$B$2:$B$5111,"&lt;="&amp;Q$3)-$F1218)))</f>
        <v/>
      </c>
      <c r="R1218" s="54">
        <f>IF($B1218="","",SUM($K1218:$Q1218))</f>
        <v/>
      </c>
      <c r="S1218" s="56">
        <f>IF($B1218="","",VLOOKUP($C1218,Настройки!$A$11:$L$17,9,FALSE))</f>
        <v/>
      </c>
      <c r="T1218" s="56">
        <f>IF($B1218="","",$R1218*$S1218)</f>
        <v/>
      </c>
    </row>
    <row r="1219">
      <c r="A1219" s="20">
        <f>Тех_Движение!$A$1216</f>
        <v/>
      </c>
      <c r="B1219" s="20">
        <f>IF(Тех_Движение!$F$1216&gt;0,Тех_Движение!$I$1216,"")</f>
        <v/>
      </c>
      <c r="C1219" s="20">
        <f>IF($B1219="","",Тех_Движение!$D$1216)</f>
        <v/>
      </c>
      <c r="D1219" s="42">
        <f>IF($B1219="","",Тех_Движение!$B$1216)</f>
        <v/>
      </c>
      <c r="E1219" s="54">
        <f>IF($B1219="","",Тех_Движение!$F$1216)</f>
        <v/>
      </c>
      <c r="F1219" s="54">
        <f>IF($B1219="","",SUMIFS($E$5:$E1218,$C$5:$C1218,$C1219))</f>
        <v/>
      </c>
      <c r="G1219" s="54">
        <f>IF($B1219="","",MAX(0,$E1219-MAX(0,SUMIFS(Тех_Движение!$G$2:$G$5111,Тех_Движение!$D$2:$D$5111,$C1219,Тех_Движение!$B$2:$B$5111,"&lt;="&amp;Настройки!$B$5-1)-$F1219)))</f>
        <v/>
      </c>
      <c r="H1219" s="54">
        <f>IF($B1219="","",IF(AND($D1219&gt;=Настройки!$B$5,$D1219&lt;=Настройки!$B$6),$E1219,0))</f>
        <v/>
      </c>
      <c r="I1219" s="54">
        <f>IF($B1219="","",$G1219+$H1219-$J1219)</f>
        <v/>
      </c>
      <c r="J1219" s="54">
        <f>IF($B1219="","",MAX(0,$E1219-MAX(0,SUMIFS(Тех_Движение!$G$2:$G$5111,Тех_Движение!$D$2:$D$5111,$C1219,Тех_Движение!$B$2:$B$5111,"&lt;="&amp;Настройки!$B$6)-$F1219)))</f>
        <v/>
      </c>
      <c r="K1219" s="54">
        <f>IF(OR($B1219="",K$3&lt;$D1219+Настройки!$B$7),0,MAX(0,$E1219-MAX(0,SUMIFS(Тех_Движение!$G$2:$G$5111,Тех_Движение!$D$2:$D$5111,$C1219,Тех_Движение!$B$2:$B$5111,"&lt;="&amp;K$3)-$F1219)))</f>
        <v/>
      </c>
      <c r="L1219" s="54">
        <f>IF(OR($B1219="",L$3&lt;$D1219+Настройки!$B$7),0,MAX(0,$E1219-MAX(0,SUMIFS(Тех_Движение!$G$2:$G$5111,Тех_Движение!$D$2:$D$5111,$C1219,Тех_Движение!$B$2:$B$5111,"&lt;="&amp;L$3)-$F1219)))</f>
        <v/>
      </c>
      <c r="M1219" s="54">
        <f>IF(OR($B1219="",M$3&lt;$D1219+Настройки!$B$7),0,MAX(0,$E1219-MAX(0,SUMIFS(Тех_Движение!$G$2:$G$5111,Тех_Движение!$D$2:$D$5111,$C1219,Тех_Движение!$B$2:$B$5111,"&lt;="&amp;M$3)-$F1219)))</f>
        <v/>
      </c>
      <c r="N1219" s="54">
        <f>IF(OR($B1219="",N$3&lt;$D1219+Настройки!$B$7),0,MAX(0,$E1219-MAX(0,SUMIFS(Тех_Движение!$G$2:$G$5111,Тех_Движение!$D$2:$D$5111,$C1219,Тех_Движение!$B$2:$B$5111,"&lt;="&amp;N$3)-$F1219)))</f>
        <v/>
      </c>
      <c r="O1219" s="54">
        <f>IF(OR($B1219="",O$3&lt;$D1219+Настройки!$B$7),0,MAX(0,$E1219-MAX(0,SUMIFS(Тех_Движение!$G$2:$G$5111,Тех_Движение!$D$2:$D$5111,$C1219,Тех_Движение!$B$2:$B$5111,"&lt;="&amp;O$3)-$F1219)))</f>
        <v/>
      </c>
      <c r="P1219" s="54">
        <f>IF(OR($B1219="",P$3&lt;$D1219+Настройки!$B$7),0,MAX(0,$E1219-MAX(0,SUMIFS(Тех_Движение!$G$2:$G$5111,Тех_Движение!$D$2:$D$5111,$C1219,Тех_Движение!$B$2:$B$5111,"&lt;="&amp;P$3)-$F1219)))</f>
        <v/>
      </c>
      <c r="Q1219" s="54">
        <f>IF(OR($B1219="",Q$3&lt;$D1219+Настройки!$B$7),0,MAX(0,$E1219-MAX(0,SUMIFS(Тех_Движение!$G$2:$G$5111,Тех_Движение!$D$2:$D$5111,$C1219,Тех_Движение!$B$2:$B$5111,"&lt;="&amp;Q$3)-$F1219)))</f>
        <v/>
      </c>
      <c r="R1219" s="54">
        <f>IF($B1219="","",SUM($K1219:$Q1219))</f>
        <v/>
      </c>
      <c r="S1219" s="56">
        <f>IF($B1219="","",VLOOKUP($C1219,Настройки!$A$11:$L$17,9,FALSE))</f>
        <v/>
      </c>
      <c r="T1219" s="56">
        <f>IF($B1219="","",$R1219*$S1219)</f>
        <v/>
      </c>
    </row>
    <row r="1220">
      <c r="A1220" s="20">
        <f>Тех_Движение!$A$1217</f>
        <v/>
      </c>
      <c r="B1220" s="20">
        <f>IF(Тех_Движение!$F$1217&gt;0,Тех_Движение!$I$1217,"")</f>
        <v/>
      </c>
      <c r="C1220" s="20">
        <f>IF($B1220="","",Тех_Движение!$D$1217)</f>
        <v/>
      </c>
      <c r="D1220" s="42">
        <f>IF($B1220="","",Тех_Движение!$B$1217)</f>
        <v/>
      </c>
      <c r="E1220" s="54">
        <f>IF($B1220="","",Тех_Движение!$F$1217)</f>
        <v/>
      </c>
      <c r="F1220" s="54">
        <f>IF($B1220="","",SUMIFS($E$5:$E1219,$C$5:$C1219,$C1220))</f>
        <v/>
      </c>
      <c r="G1220" s="54">
        <f>IF($B1220="","",MAX(0,$E1220-MAX(0,SUMIFS(Тех_Движение!$G$2:$G$5111,Тех_Движение!$D$2:$D$5111,$C1220,Тех_Движение!$B$2:$B$5111,"&lt;="&amp;Настройки!$B$5-1)-$F1220)))</f>
        <v/>
      </c>
      <c r="H1220" s="54">
        <f>IF($B1220="","",IF(AND($D1220&gt;=Настройки!$B$5,$D1220&lt;=Настройки!$B$6),$E1220,0))</f>
        <v/>
      </c>
      <c r="I1220" s="54">
        <f>IF($B1220="","",$G1220+$H1220-$J1220)</f>
        <v/>
      </c>
      <c r="J1220" s="54">
        <f>IF($B1220="","",MAX(0,$E1220-MAX(0,SUMIFS(Тех_Движение!$G$2:$G$5111,Тех_Движение!$D$2:$D$5111,$C1220,Тех_Движение!$B$2:$B$5111,"&lt;="&amp;Настройки!$B$6)-$F1220)))</f>
        <v/>
      </c>
      <c r="K1220" s="54">
        <f>IF(OR($B1220="",K$3&lt;$D1220+Настройки!$B$7),0,MAX(0,$E1220-MAX(0,SUMIFS(Тех_Движение!$G$2:$G$5111,Тех_Движение!$D$2:$D$5111,$C1220,Тех_Движение!$B$2:$B$5111,"&lt;="&amp;K$3)-$F1220)))</f>
        <v/>
      </c>
      <c r="L1220" s="54">
        <f>IF(OR($B1220="",L$3&lt;$D1220+Настройки!$B$7),0,MAX(0,$E1220-MAX(0,SUMIFS(Тех_Движение!$G$2:$G$5111,Тех_Движение!$D$2:$D$5111,$C1220,Тех_Движение!$B$2:$B$5111,"&lt;="&amp;L$3)-$F1220)))</f>
        <v/>
      </c>
      <c r="M1220" s="54">
        <f>IF(OR($B1220="",M$3&lt;$D1220+Настройки!$B$7),0,MAX(0,$E1220-MAX(0,SUMIFS(Тех_Движение!$G$2:$G$5111,Тех_Движение!$D$2:$D$5111,$C1220,Тех_Движение!$B$2:$B$5111,"&lt;="&amp;M$3)-$F1220)))</f>
        <v/>
      </c>
      <c r="N1220" s="54">
        <f>IF(OR($B1220="",N$3&lt;$D1220+Настройки!$B$7),0,MAX(0,$E1220-MAX(0,SUMIFS(Тех_Движение!$G$2:$G$5111,Тех_Движение!$D$2:$D$5111,$C1220,Тех_Движение!$B$2:$B$5111,"&lt;="&amp;N$3)-$F1220)))</f>
        <v/>
      </c>
      <c r="O1220" s="54">
        <f>IF(OR($B1220="",O$3&lt;$D1220+Настройки!$B$7),0,MAX(0,$E1220-MAX(0,SUMIFS(Тех_Движение!$G$2:$G$5111,Тех_Движение!$D$2:$D$5111,$C1220,Тех_Движение!$B$2:$B$5111,"&lt;="&amp;O$3)-$F1220)))</f>
        <v/>
      </c>
      <c r="P1220" s="54">
        <f>IF(OR($B1220="",P$3&lt;$D1220+Настройки!$B$7),0,MAX(0,$E1220-MAX(0,SUMIFS(Тех_Движение!$G$2:$G$5111,Тех_Движение!$D$2:$D$5111,$C1220,Тех_Движение!$B$2:$B$5111,"&lt;="&amp;P$3)-$F1220)))</f>
        <v/>
      </c>
      <c r="Q1220" s="54">
        <f>IF(OR($B1220="",Q$3&lt;$D1220+Настройки!$B$7),0,MAX(0,$E1220-MAX(0,SUMIFS(Тех_Движение!$G$2:$G$5111,Тех_Движение!$D$2:$D$5111,$C1220,Тех_Движение!$B$2:$B$5111,"&lt;="&amp;Q$3)-$F1220)))</f>
        <v/>
      </c>
      <c r="R1220" s="54">
        <f>IF($B1220="","",SUM($K1220:$Q1220))</f>
        <v/>
      </c>
      <c r="S1220" s="56">
        <f>IF($B1220="","",VLOOKUP($C1220,Настройки!$A$11:$L$17,9,FALSE))</f>
        <v/>
      </c>
      <c r="T1220" s="56">
        <f>IF($B1220="","",$R1220*$S1220)</f>
        <v/>
      </c>
    </row>
    <row r="1221">
      <c r="A1221" s="20">
        <f>Тех_Движение!$A$1218</f>
        <v/>
      </c>
      <c r="B1221" s="20">
        <f>IF(Тех_Движение!$F$1218&gt;0,Тех_Движение!$I$1218,"")</f>
        <v/>
      </c>
      <c r="C1221" s="20">
        <f>IF($B1221="","",Тех_Движение!$D$1218)</f>
        <v/>
      </c>
      <c r="D1221" s="42">
        <f>IF($B1221="","",Тех_Движение!$B$1218)</f>
        <v/>
      </c>
      <c r="E1221" s="54">
        <f>IF($B1221="","",Тех_Движение!$F$1218)</f>
        <v/>
      </c>
      <c r="F1221" s="54">
        <f>IF($B1221="","",SUMIFS($E$5:$E1220,$C$5:$C1220,$C1221))</f>
        <v/>
      </c>
      <c r="G1221" s="54">
        <f>IF($B1221="","",MAX(0,$E1221-MAX(0,SUMIFS(Тех_Движение!$G$2:$G$5111,Тех_Движение!$D$2:$D$5111,$C1221,Тех_Движение!$B$2:$B$5111,"&lt;="&amp;Настройки!$B$5-1)-$F1221)))</f>
        <v/>
      </c>
      <c r="H1221" s="54">
        <f>IF($B1221="","",IF(AND($D1221&gt;=Настройки!$B$5,$D1221&lt;=Настройки!$B$6),$E1221,0))</f>
        <v/>
      </c>
      <c r="I1221" s="54">
        <f>IF($B1221="","",$G1221+$H1221-$J1221)</f>
        <v/>
      </c>
      <c r="J1221" s="54">
        <f>IF($B1221="","",MAX(0,$E1221-MAX(0,SUMIFS(Тех_Движение!$G$2:$G$5111,Тех_Движение!$D$2:$D$5111,$C1221,Тех_Движение!$B$2:$B$5111,"&lt;="&amp;Настройки!$B$6)-$F1221)))</f>
        <v/>
      </c>
      <c r="K1221" s="54">
        <f>IF(OR($B1221="",K$3&lt;$D1221+Настройки!$B$7),0,MAX(0,$E1221-MAX(0,SUMIFS(Тех_Движение!$G$2:$G$5111,Тех_Движение!$D$2:$D$5111,$C1221,Тех_Движение!$B$2:$B$5111,"&lt;="&amp;K$3)-$F1221)))</f>
        <v/>
      </c>
      <c r="L1221" s="54">
        <f>IF(OR($B1221="",L$3&lt;$D1221+Настройки!$B$7),0,MAX(0,$E1221-MAX(0,SUMIFS(Тех_Движение!$G$2:$G$5111,Тех_Движение!$D$2:$D$5111,$C1221,Тех_Движение!$B$2:$B$5111,"&lt;="&amp;L$3)-$F1221)))</f>
        <v/>
      </c>
      <c r="M1221" s="54">
        <f>IF(OR($B1221="",M$3&lt;$D1221+Настройки!$B$7),0,MAX(0,$E1221-MAX(0,SUMIFS(Тех_Движение!$G$2:$G$5111,Тех_Движение!$D$2:$D$5111,$C1221,Тех_Движение!$B$2:$B$5111,"&lt;="&amp;M$3)-$F1221)))</f>
        <v/>
      </c>
      <c r="N1221" s="54">
        <f>IF(OR($B1221="",N$3&lt;$D1221+Настройки!$B$7),0,MAX(0,$E1221-MAX(0,SUMIFS(Тех_Движение!$G$2:$G$5111,Тех_Движение!$D$2:$D$5111,$C1221,Тех_Движение!$B$2:$B$5111,"&lt;="&amp;N$3)-$F1221)))</f>
        <v/>
      </c>
      <c r="O1221" s="54">
        <f>IF(OR($B1221="",O$3&lt;$D1221+Настройки!$B$7),0,MAX(0,$E1221-MAX(0,SUMIFS(Тех_Движение!$G$2:$G$5111,Тех_Движение!$D$2:$D$5111,$C1221,Тех_Движение!$B$2:$B$5111,"&lt;="&amp;O$3)-$F1221)))</f>
        <v/>
      </c>
      <c r="P1221" s="54">
        <f>IF(OR($B1221="",P$3&lt;$D1221+Настройки!$B$7),0,MAX(0,$E1221-MAX(0,SUMIFS(Тех_Движение!$G$2:$G$5111,Тех_Движение!$D$2:$D$5111,$C1221,Тех_Движение!$B$2:$B$5111,"&lt;="&amp;P$3)-$F1221)))</f>
        <v/>
      </c>
      <c r="Q1221" s="54">
        <f>IF(OR($B1221="",Q$3&lt;$D1221+Настройки!$B$7),0,MAX(0,$E1221-MAX(0,SUMIFS(Тех_Движение!$G$2:$G$5111,Тех_Движение!$D$2:$D$5111,$C1221,Тех_Движение!$B$2:$B$5111,"&lt;="&amp;Q$3)-$F1221)))</f>
        <v/>
      </c>
      <c r="R1221" s="54">
        <f>IF($B1221="","",SUM($K1221:$Q1221))</f>
        <v/>
      </c>
      <c r="S1221" s="56">
        <f>IF($B1221="","",VLOOKUP($C1221,Настройки!$A$11:$L$17,9,FALSE))</f>
        <v/>
      </c>
      <c r="T1221" s="56">
        <f>IF($B1221="","",$R1221*$S1221)</f>
        <v/>
      </c>
    </row>
    <row r="1222">
      <c r="A1222" s="20">
        <f>Тех_Движение!$A$1219</f>
        <v/>
      </c>
      <c r="B1222" s="20">
        <f>IF(Тех_Движение!$F$1219&gt;0,Тех_Движение!$I$1219,"")</f>
        <v/>
      </c>
      <c r="C1222" s="20">
        <f>IF($B1222="","",Тех_Движение!$D$1219)</f>
        <v/>
      </c>
      <c r="D1222" s="42">
        <f>IF($B1222="","",Тех_Движение!$B$1219)</f>
        <v/>
      </c>
      <c r="E1222" s="54">
        <f>IF($B1222="","",Тех_Движение!$F$1219)</f>
        <v/>
      </c>
      <c r="F1222" s="54">
        <f>IF($B1222="","",SUMIFS($E$5:$E1221,$C$5:$C1221,$C1222))</f>
        <v/>
      </c>
      <c r="G1222" s="54">
        <f>IF($B1222="","",MAX(0,$E1222-MAX(0,SUMIFS(Тех_Движение!$G$2:$G$5111,Тех_Движение!$D$2:$D$5111,$C1222,Тех_Движение!$B$2:$B$5111,"&lt;="&amp;Настройки!$B$5-1)-$F1222)))</f>
        <v/>
      </c>
      <c r="H1222" s="54">
        <f>IF($B1222="","",IF(AND($D1222&gt;=Настройки!$B$5,$D1222&lt;=Настройки!$B$6),$E1222,0))</f>
        <v/>
      </c>
      <c r="I1222" s="54">
        <f>IF($B1222="","",$G1222+$H1222-$J1222)</f>
        <v/>
      </c>
      <c r="J1222" s="54">
        <f>IF($B1222="","",MAX(0,$E1222-MAX(0,SUMIFS(Тех_Движение!$G$2:$G$5111,Тех_Движение!$D$2:$D$5111,$C1222,Тех_Движение!$B$2:$B$5111,"&lt;="&amp;Настройки!$B$6)-$F1222)))</f>
        <v/>
      </c>
      <c r="K1222" s="54">
        <f>IF(OR($B1222="",K$3&lt;$D1222+Настройки!$B$7),0,MAX(0,$E1222-MAX(0,SUMIFS(Тех_Движение!$G$2:$G$5111,Тех_Движение!$D$2:$D$5111,$C1222,Тех_Движение!$B$2:$B$5111,"&lt;="&amp;K$3)-$F1222)))</f>
        <v/>
      </c>
      <c r="L1222" s="54">
        <f>IF(OR($B1222="",L$3&lt;$D1222+Настройки!$B$7),0,MAX(0,$E1222-MAX(0,SUMIFS(Тех_Движение!$G$2:$G$5111,Тех_Движение!$D$2:$D$5111,$C1222,Тех_Движение!$B$2:$B$5111,"&lt;="&amp;L$3)-$F1222)))</f>
        <v/>
      </c>
      <c r="M1222" s="54">
        <f>IF(OR($B1222="",M$3&lt;$D1222+Настройки!$B$7),0,MAX(0,$E1222-MAX(0,SUMIFS(Тех_Движение!$G$2:$G$5111,Тех_Движение!$D$2:$D$5111,$C1222,Тех_Движение!$B$2:$B$5111,"&lt;="&amp;M$3)-$F1222)))</f>
        <v/>
      </c>
      <c r="N1222" s="54">
        <f>IF(OR($B1222="",N$3&lt;$D1222+Настройки!$B$7),0,MAX(0,$E1222-MAX(0,SUMIFS(Тех_Движение!$G$2:$G$5111,Тех_Движение!$D$2:$D$5111,$C1222,Тех_Движение!$B$2:$B$5111,"&lt;="&amp;N$3)-$F1222)))</f>
        <v/>
      </c>
      <c r="O1222" s="54">
        <f>IF(OR($B1222="",O$3&lt;$D1222+Настройки!$B$7),0,MAX(0,$E1222-MAX(0,SUMIFS(Тех_Движение!$G$2:$G$5111,Тех_Движение!$D$2:$D$5111,$C1222,Тех_Движение!$B$2:$B$5111,"&lt;="&amp;O$3)-$F1222)))</f>
        <v/>
      </c>
      <c r="P1222" s="54">
        <f>IF(OR($B1222="",P$3&lt;$D1222+Настройки!$B$7),0,MAX(0,$E1222-MAX(0,SUMIFS(Тех_Движение!$G$2:$G$5111,Тех_Движение!$D$2:$D$5111,$C1222,Тех_Движение!$B$2:$B$5111,"&lt;="&amp;P$3)-$F1222)))</f>
        <v/>
      </c>
      <c r="Q1222" s="54">
        <f>IF(OR($B1222="",Q$3&lt;$D1222+Настройки!$B$7),0,MAX(0,$E1222-MAX(0,SUMIFS(Тех_Движение!$G$2:$G$5111,Тех_Движение!$D$2:$D$5111,$C1222,Тех_Движение!$B$2:$B$5111,"&lt;="&amp;Q$3)-$F1222)))</f>
        <v/>
      </c>
      <c r="R1222" s="54">
        <f>IF($B1222="","",SUM($K1222:$Q1222))</f>
        <v/>
      </c>
      <c r="S1222" s="56">
        <f>IF($B1222="","",VLOOKUP($C1222,Настройки!$A$11:$L$17,9,FALSE))</f>
        <v/>
      </c>
      <c r="T1222" s="56">
        <f>IF($B1222="","",$R1222*$S1222)</f>
        <v/>
      </c>
    </row>
    <row r="1223">
      <c r="A1223" s="20">
        <f>Тех_Движение!$A$1220</f>
        <v/>
      </c>
      <c r="B1223" s="20">
        <f>IF(Тех_Движение!$F$1220&gt;0,Тех_Движение!$I$1220,"")</f>
        <v/>
      </c>
      <c r="C1223" s="20">
        <f>IF($B1223="","",Тех_Движение!$D$1220)</f>
        <v/>
      </c>
      <c r="D1223" s="42">
        <f>IF($B1223="","",Тех_Движение!$B$1220)</f>
        <v/>
      </c>
      <c r="E1223" s="54">
        <f>IF($B1223="","",Тех_Движение!$F$1220)</f>
        <v/>
      </c>
      <c r="F1223" s="54">
        <f>IF($B1223="","",SUMIFS($E$5:$E1222,$C$5:$C1222,$C1223))</f>
        <v/>
      </c>
      <c r="G1223" s="54">
        <f>IF($B1223="","",MAX(0,$E1223-MAX(0,SUMIFS(Тех_Движение!$G$2:$G$5111,Тех_Движение!$D$2:$D$5111,$C1223,Тех_Движение!$B$2:$B$5111,"&lt;="&amp;Настройки!$B$5-1)-$F1223)))</f>
        <v/>
      </c>
      <c r="H1223" s="54">
        <f>IF($B1223="","",IF(AND($D1223&gt;=Настройки!$B$5,$D1223&lt;=Настройки!$B$6),$E1223,0))</f>
        <v/>
      </c>
      <c r="I1223" s="54">
        <f>IF($B1223="","",$G1223+$H1223-$J1223)</f>
        <v/>
      </c>
      <c r="J1223" s="54">
        <f>IF($B1223="","",MAX(0,$E1223-MAX(0,SUMIFS(Тех_Движение!$G$2:$G$5111,Тех_Движение!$D$2:$D$5111,$C1223,Тех_Движение!$B$2:$B$5111,"&lt;="&amp;Настройки!$B$6)-$F1223)))</f>
        <v/>
      </c>
      <c r="K1223" s="54">
        <f>IF(OR($B1223="",K$3&lt;$D1223+Настройки!$B$7),0,MAX(0,$E1223-MAX(0,SUMIFS(Тех_Движение!$G$2:$G$5111,Тех_Движение!$D$2:$D$5111,$C1223,Тех_Движение!$B$2:$B$5111,"&lt;="&amp;K$3)-$F1223)))</f>
        <v/>
      </c>
      <c r="L1223" s="54">
        <f>IF(OR($B1223="",L$3&lt;$D1223+Настройки!$B$7),0,MAX(0,$E1223-MAX(0,SUMIFS(Тех_Движение!$G$2:$G$5111,Тех_Движение!$D$2:$D$5111,$C1223,Тех_Движение!$B$2:$B$5111,"&lt;="&amp;L$3)-$F1223)))</f>
        <v/>
      </c>
      <c r="M1223" s="54">
        <f>IF(OR($B1223="",M$3&lt;$D1223+Настройки!$B$7),0,MAX(0,$E1223-MAX(0,SUMIFS(Тех_Движение!$G$2:$G$5111,Тех_Движение!$D$2:$D$5111,$C1223,Тех_Движение!$B$2:$B$5111,"&lt;="&amp;M$3)-$F1223)))</f>
        <v/>
      </c>
      <c r="N1223" s="54">
        <f>IF(OR($B1223="",N$3&lt;$D1223+Настройки!$B$7),0,MAX(0,$E1223-MAX(0,SUMIFS(Тех_Движение!$G$2:$G$5111,Тех_Движение!$D$2:$D$5111,$C1223,Тех_Движение!$B$2:$B$5111,"&lt;="&amp;N$3)-$F1223)))</f>
        <v/>
      </c>
      <c r="O1223" s="54">
        <f>IF(OR($B1223="",O$3&lt;$D1223+Настройки!$B$7),0,MAX(0,$E1223-MAX(0,SUMIFS(Тех_Движение!$G$2:$G$5111,Тех_Движение!$D$2:$D$5111,$C1223,Тех_Движение!$B$2:$B$5111,"&lt;="&amp;O$3)-$F1223)))</f>
        <v/>
      </c>
      <c r="P1223" s="54">
        <f>IF(OR($B1223="",P$3&lt;$D1223+Настройки!$B$7),0,MAX(0,$E1223-MAX(0,SUMIFS(Тех_Движение!$G$2:$G$5111,Тех_Движение!$D$2:$D$5111,$C1223,Тех_Движение!$B$2:$B$5111,"&lt;="&amp;P$3)-$F1223)))</f>
        <v/>
      </c>
      <c r="Q1223" s="54">
        <f>IF(OR($B1223="",Q$3&lt;$D1223+Настройки!$B$7),0,MAX(0,$E1223-MAX(0,SUMIFS(Тех_Движение!$G$2:$G$5111,Тех_Движение!$D$2:$D$5111,$C1223,Тех_Движение!$B$2:$B$5111,"&lt;="&amp;Q$3)-$F1223)))</f>
        <v/>
      </c>
      <c r="R1223" s="54">
        <f>IF($B1223="","",SUM($K1223:$Q1223))</f>
        <v/>
      </c>
      <c r="S1223" s="56">
        <f>IF($B1223="","",VLOOKUP($C1223,Настройки!$A$11:$L$17,9,FALSE))</f>
        <v/>
      </c>
      <c r="T1223" s="56">
        <f>IF($B1223="","",$R1223*$S1223)</f>
        <v/>
      </c>
    </row>
    <row r="1224">
      <c r="A1224" s="20">
        <f>Тех_Движение!$A$1221</f>
        <v/>
      </c>
      <c r="B1224" s="20">
        <f>IF(Тех_Движение!$F$1221&gt;0,Тех_Движение!$I$1221,"")</f>
        <v/>
      </c>
      <c r="C1224" s="20">
        <f>IF($B1224="","",Тех_Движение!$D$1221)</f>
        <v/>
      </c>
      <c r="D1224" s="42">
        <f>IF($B1224="","",Тех_Движение!$B$1221)</f>
        <v/>
      </c>
      <c r="E1224" s="54">
        <f>IF($B1224="","",Тех_Движение!$F$1221)</f>
        <v/>
      </c>
      <c r="F1224" s="54">
        <f>IF($B1224="","",SUMIFS($E$5:$E1223,$C$5:$C1223,$C1224))</f>
        <v/>
      </c>
      <c r="G1224" s="54">
        <f>IF($B1224="","",MAX(0,$E1224-MAX(0,SUMIFS(Тех_Движение!$G$2:$G$5111,Тех_Движение!$D$2:$D$5111,$C1224,Тех_Движение!$B$2:$B$5111,"&lt;="&amp;Настройки!$B$5-1)-$F1224)))</f>
        <v/>
      </c>
      <c r="H1224" s="54">
        <f>IF($B1224="","",IF(AND($D1224&gt;=Настройки!$B$5,$D1224&lt;=Настройки!$B$6),$E1224,0))</f>
        <v/>
      </c>
      <c r="I1224" s="54">
        <f>IF($B1224="","",$G1224+$H1224-$J1224)</f>
        <v/>
      </c>
      <c r="J1224" s="54">
        <f>IF($B1224="","",MAX(0,$E1224-MAX(0,SUMIFS(Тех_Движение!$G$2:$G$5111,Тех_Движение!$D$2:$D$5111,$C1224,Тех_Движение!$B$2:$B$5111,"&lt;="&amp;Настройки!$B$6)-$F1224)))</f>
        <v/>
      </c>
      <c r="K1224" s="54">
        <f>IF(OR($B1224="",K$3&lt;$D1224+Настройки!$B$7),0,MAX(0,$E1224-MAX(0,SUMIFS(Тех_Движение!$G$2:$G$5111,Тех_Движение!$D$2:$D$5111,$C1224,Тех_Движение!$B$2:$B$5111,"&lt;="&amp;K$3)-$F1224)))</f>
        <v/>
      </c>
      <c r="L1224" s="54">
        <f>IF(OR($B1224="",L$3&lt;$D1224+Настройки!$B$7),0,MAX(0,$E1224-MAX(0,SUMIFS(Тех_Движение!$G$2:$G$5111,Тех_Движение!$D$2:$D$5111,$C1224,Тех_Движение!$B$2:$B$5111,"&lt;="&amp;L$3)-$F1224)))</f>
        <v/>
      </c>
      <c r="M1224" s="54">
        <f>IF(OR($B1224="",M$3&lt;$D1224+Настройки!$B$7),0,MAX(0,$E1224-MAX(0,SUMIFS(Тех_Движение!$G$2:$G$5111,Тех_Движение!$D$2:$D$5111,$C1224,Тех_Движение!$B$2:$B$5111,"&lt;="&amp;M$3)-$F1224)))</f>
        <v/>
      </c>
      <c r="N1224" s="54">
        <f>IF(OR($B1224="",N$3&lt;$D1224+Настройки!$B$7),0,MAX(0,$E1224-MAX(0,SUMIFS(Тех_Движение!$G$2:$G$5111,Тех_Движение!$D$2:$D$5111,$C1224,Тех_Движение!$B$2:$B$5111,"&lt;="&amp;N$3)-$F1224)))</f>
        <v/>
      </c>
      <c r="O1224" s="54">
        <f>IF(OR($B1224="",O$3&lt;$D1224+Настройки!$B$7),0,MAX(0,$E1224-MAX(0,SUMIFS(Тех_Движение!$G$2:$G$5111,Тех_Движение!$D$2:$D$5111,$C1224,Тех_Движение!$B$2:$B$5111,"&lt;="&amp;O$3)-$F1224)))</f>
        <v/>
      </c>
      <c r="P1224" s="54">
        <f>IF(OR($B1224="",P$3&lt;$D1224+Настройки!$B$7),0,MAX(0,$E1224-MAX(0,SUMIFS(Тех_Движение!$G$2:$G$5111,Тех_Движение!$D$2:$D$5111,$C1224,Тех_Движение!$B$2:$B$5111,"&lt;="&amp;P$3)-$F1224)))</f>
        <v/>
      </c>
      <c r="Q1224" s="54">
        <f>IF(OR($B1224="",Q$3&lt;$D1224+Настройки!$B$7),0,MAX(0,$E1224-MAX(0,SUMIFS(Тех_Движение!$G$2:$G$5111,Тех_Движение!$D$2:$D$5111,$C1224,Тех_Движение!$B$2:$B$5111,"&lt;="&amp;Q$3)-$F1224)))</f>
        <v/>
      </c>
      <c r="R1224" s="54">
        <f>IF($B1224="","",SUM($K1224:$Q1224))</f>
        <v/>
      </c>
      <c r="S1224" s="56">
        <f>IF($B1224="","",VLOOKUP($C1224,Настройки!$A$11:$L$17,9,FALSE))</f>
        <v/>
      </c>
      <c r="T1224" s="56">
        <f>IF($B1224="","",$R1224*$S1224)</f>
        <v/>
      </c>
    </row>
    <row r="1225">
      <c r="A1225" s="20">
        <f>Тех_Движение!$A$1222</f>
        <v/>
      </c>
      <c r="B1225" s="20">
        <f>IF(Тех_Движение!$F$1222&gt;0,Тех_Движение!$I$1222,"")</f>
        <v/>
      </c>
      <c r="C1225" s="20">
        <f>IF($B1225="","",Тех_Движение!$D$1222)</f>
        <v/>
      </c>
      <c r="D1225" s="42">
        <f>IF($B1225="","",Тех_Движение!$B$1222)</f>
        <v/>
      </c>
      <c r="E1225" s="54">
        <f>IF($B1225="","",Тех_Движение!$F$1222)</f>
        <v/>
      </c>
      <c r="F1225" s="54">
        <f>IF($B1225="","",SUMIFS($E$5:$E1224,$C$5:$C1224,$C1225))</f>
        <v/>
      </c>
      <c r="G1225" s="54">
        <f>IF($B1225="","",MAX(0,$E1225-MAX(0,SUMIFS(Тех_Движение!$G$2:$G$5111,Тех_Движение!$D$2:$D$5111,$C1225,Тех_Движение!$B$2:$B$5111,"&lt;="&amp;Настройки!$B$5-1)-$F1225)))</f>
        <v/>
      </c>
      <c r="H1225" s="54">
        <f>IF($B1225="","",IF(AND($D1225&gt;=Настройки!$B$5,$D1225&lt;=Настройки!$B$6),$E1225,0))</f>
        <v/>
      </c>
      <c r="I1225" s="54">
        <f>IF($B1225="","",$G1225+$H1225-$J1225)</f>
        <v/>
      </c>
      <c r="J1225" s="54">
        <f>IF($B1225="","",MAX(0,$E1225-MAX(0,SUMIFS(Тех_Движение!$G$2:$G$5111,Тех_Движение!$D$2:$D$5111,$C1225,Тех_Движение!$B$2:$B$5111,"&lt;="&amp;Настройки!$B$6)-$F1225)))</f>
        <v/>
      </c>
      <c r="K1225" s="54">
        <f>IF(OR($B1225="",K$3&lt;$D1225+Настройки!$B$7),0,MAX(0,$E1225-MAX(0,SUMIFS(Тех_Движение!$G$2:$G$5111,Тех_Движение!$D$2:$D$5111,$C1225,Тех_Движение!$B$2:$B$5111,"&lt;="&amp;K$3)-$F1225)))</f>
        <v/>
      </c>
      <c r="L1225" s="54">
        <f>IF(OR($B1225="",L$3&lt;$D1225+Настройки!$B$7),0,MAX(0,$E1225-MAX(0,SUMIFS(Тех_Движение!$G$2:$G$5111,Тех_Движение!$D$2:$D$5111,$C1225,Тех_Движение!$B$2:$B$5111,"&lt;="&amp;L$3)-$F1225)))</f>
        <v/>
      </c>
      <c r="M1225" s="54">
        <f>IF(OR($B1225="",M$3&lt;$D1225+Настройки!$B$7),0,MAX(0,$E1225-MAX(0,SUMIFS(Тех_Движение!$G$2:$G$5111,Тех_Движение!$D$2:$D$5111,$C1225,Тех_Движение!$B$2:$B$5111,"&lt;="&amp;M$3)-$F1225)))</f>
        <v/>
      </c>
      <c r="N1225" s="54">
        <f>IF(OR($B1225="",N$3&lt;$D1225+Настройки!$B$7),0,MAX(0,$E1225-MAX(0,SUMIFS(Тех_Движение!$G$2:$G$5111,Тех_Движение!$D$2:$D$5111,$C1225,Тех_Движение!$B$2:$B$5111,"&lt;="&amp;N$3)-$F1225)))</f>
        <v/>
      </c>
      <c r="O1225" s="54">
        <f>IF(OR($B1225="",O$3&lt;$D1225+Настройки!$B$7),0,MAX(0,$E1225-MAX(0,SUMIFS(Тех_Движение!$G$2:$G$5111,Тех_Движение!$D$2:$D$5111,$C1225,Тех_Движение!$B$2:$B$5111,"&lt;="&amp;O$3)-$F1225)))</f>
        <v/>
      </c>
      <c r="P1225" s="54">
        <f>IF(OR($B1225="",P$3&lt;$D1225+Настройки!$B$7),0,MAX(0,$E1225-MAX(0,SUMIFS(Тех_Движение!$G$2:$G$5111,Тех_Движение!$D$2:$D$5111,$C1225,Тех_Движение!$B$2:$B$5111,"&lt;="&amp;P$3)-$F1225)))</f>
        <v/>
      </c>
      <c r="Q1225" s="54">
        <f>IF(OR($B1225="",Q$3&lt;$D1225+Настройки!$B$7),0,MAX(0,$E1225-MAX(0,SUMIFS(Тех_Движение!$G$2:$G$5111,Тех_Движение!$D$2:$D$5111,$C1225,Тех_Движение!$B$2:$B$5111,"&lt;="&amp;Q$3)-$F1225)))</f>
        <v/>
      </c>
      <c r="R1225" s="54">
        <f>IF($B1225="","",SUM($K1225:$Q1225))</f>
        <v/>
      </c>
      <c r="S1225" s="56">
        <f>IF($B1225="","",VLOOKUP($C1225,Настройки!$A$11:$L$17,9,FALSE))</f>
        <v/>
      </c>
      <c r="T1225" s="56">
        <f>IF($B1225="","",$R1225*$S1225)</f>
        <v/>
      </c>
    </row>
    <row r="1226">
      <c r="A1226" s="20">
        <f>Тех_Движение!$A$1223</f>
        <v/>
      </c>
      <c r="B1226" s="20">
        <f>IF(Тех_Движение!$F$1223&gt;0,Тех_Движение!$I$1223,"")</f>
        <v/>
      </c>
      <c r="C1226" s="20">
        <f>IF($B1226="","",Тех_Движение!$D$1223)</f>
        <v/>
      </c>
      <c r="D1226" s="42">
        <f>IF($B1226="","",Тех_Движение!$B$1223)</f>
        <v/>
      </c>
      <c r="E1226" s="54">
        <f>IF($B1226="","",Тех_Движение!$F$1223)</f>
        <v/>
      </c>
      <c r="F1226" s="54">
        <f>IF($B1226="","",SUMIFS($E$5:$E1225,$C$5:$C1225,$C1226))</f>
        <v/>
      </c>
      <c r="G1226" s="54">
        <f>IF($B1226="","",MAX(0,$E1226-MAX(0,SUMIFS(Тех_Движение!$G$2:$G$5111,Тех_Движение!$D$2:$D$5111,$C1226,Тех_Движение!$B$2:$B$5111,"&lt;="&amp;Настройки!$B$5-1)-$F1226)))</f>
        <v/>
      </c>
      <c r="H1226" s="54">
        <f>IF($B1226="","",IF(AND($D1226&gt;=Настройки!$B$5,$D1226&lt;=Настройки!$B$6),$E1226,0))</f>
        <v/>
      </c>
      <c r="I1226" s="54">
        <f>IF($B1226="","",$G1226+$H1226-$J1226)</f>
        <v/>
      </c>
      <c r="J1226" s="54">
        <f>IF($B1226="","",MAX(0,$E1226-MAX(0,SUMIFS(Тех_Движение!$G$2:$G$5111,Тех_Движение!$D$2:$D$5111,$C1226,Тех_Движение!$B$2:$B$5111,"&lt;="&amp;Настройки!$B$6)-$F1226)))</f>
        <v/>
      </c>
      <c r="K1226" s="54">
        <f>IF(OR($B1226="",K$3&lt;$D1226+Настройки!$B$7),0,MAX(0,$E1226-MAX(0,SUMIFS(Тех_Движение!$G$2:$G$5111,Тех_Движение!$D$2:$D$5111,$C1226,Тех_Движение!$B$2:$B$5111,"&lt;="&amp;K$3)-$F1226)))</f>
        <v/>
      </c>
      <c r="L1226" s="54">
        <f>IF(OR($B1226="",L$3&lt;$D1226+Настройки!$B$7),0,MAX(0,$E1226-MAX(0,SUMIFS(Тех_Движение!$G$2:$G$5111,Тех_Движение!$D$2:$D$5111,$C1226,Тех_Движение!$B$2:$B$5111,"&lt;="&amp;L$3)-$F1226)))</f>
        <v/>
      </c>
      <c r="M1226" s="54">
        <f>IF(OR($B1226="",M$3&lt;$D1226+Настройки!$B$7),0,MAX(0,$E1226-MAX(0,SUMIFS(Тех_Движение!$G$2:$G$5111,Тех_Движение!$D$2:$D$5111,$C1226,Тех_Движение!$B$2:$B$5111,"&lt;="&amp;M$3)-$F1226)))</f>
        <v/>
      </c>
      <c r="N1226" s="54">
        <f>IF(OR($B1226="",N$3&lt;$D1226+Настройки!$B$7),0,MAX(0,$E1226-MAX(0,SUMIFS(Тех_Движение!$G$2:$G$5111,Тех_Движение!$D$2:$D$5111,$C1226,Тех_Движение!$B$2:$B$5111,"&lt;="&amp;N$3)-$F1226)))</f>
        <v/>
      </c>
      <c r="O1226" s="54">
        <f>IF(OR($B1226="",O$3&lt;$D1226+Настройки!$B$7),0,MAX(0,$E1226-MAX(0,SUMIFS(Тех_Движение!$G$2:$G$5111,Тех_Движение!$D$2:$D$5111,$C1226,Тех_Движение!$B$2:$B$5111,"&lt;="&amp;O$3)-$F1226)))</f>
        <v/>
      </c>
      <c r="P1226" s="54">
        <f>IF(OR($B1226="",P$3&lt;$D1226+Настройки!$B$7),0,MAX(0,$E1226-MAX(0,SUMIFS(Тех_Движение!$G$2:$G$5111,Тех_Движение!$D$2:$D$5111,$C1226,Тех_Движение!$B$2:$B$5111,"&lt;="&amp;P$3)-$F1226)))</f>
        <v/>
      </c>
      <c r="Q1226" s="54">
        <f>IF(OR($B1226="",Q$3&lt;$D1226+Настройки!$B$7),0,MAX(0,$E1226-MAX(0,SUMIFS(Тех_Движение!$G$2:$G$5111,Тех_Движение!$D$2:$D$5111,$C1226,Тех_Движение!$B$2:$B$5111,"&lt;="&amp;Q$3)-$F1226)))</f>
        <v/>
      </c>
      <c r="R1226" s="54">
        <f>IF($B1226="","",SUM($K1226:$Q1226))</f>
        <v/>
      </c>
      <c r="S1226" s="56">
        <f>IF($B1226="","",VLOOKUP($C1226,Настройки!$A$11:$L$17,9,FALSE))</f>
        <v/>
      </c>
      <c r="T1226" s="56">
        <f>IF($B1226="","",$R1226*$S1226)</f>
        <v/>
      </c>
    </row>
    <row r="1227">
      <c r="A1227" s="20">
        <f>Тех_Движение!$A$1224</f>
        <v/>
      </c>
      <c r="B1227" s="20">
        <f>IF(Тех_Движение!$F$1224&gt;0,Тех_Движение!$I$1224,"")</f>
        <v/>
      </c>
      <c r="C1227" s="20">
        <f>IF($B1227="","",Тех_Движение!$D$1224)</f>
        <v/>
      </c>
      <c r="D1227" s="42">
        <f>IF($B1227="","",Тех_Движение!$B$1224)</f>
        <v/>
      </c>
      <c r="E1227" s="54">
        <f>IF($B1227="","",Тех_Движение!$F$1224)</f>
        <v/>
      </c>
      <c r="F1227" s="54">
        <f>IF($B1227="","",SUMIFS($E$5:$E1226,$C$5:$C1226,$C1227))</f>
        <v/>
      </c>
      <c r="G1227" s="54">
        <f>IF($B1227="","",MAX(0,$E1227-MAX(0,SUMIFS(Тех_Движение!$G$2:$G$5111,Тех_Движение!$D$2:$D$5111,$C1227,Тех_Движение!$B$2:$B$5111,"&lt;="&amp;Настройки!$B$5-1)-$F1227)))</f>
        <v/>
      </c>
      <c r="H1227" s="54">
        <f>IF($B1227="","",IF(AND($D1227&gt;=Настройки!$B$5,$D1227&lt;=Настройки!$B$6),$E1227,0))</f>
        <v/>
      </c>
      <c r="I1227" s="54">
        <f>IF($B1227="","",$G1227+$H1227-$J1227)</f>
        <v/>
      </c>
      <c r="J1227" s="54">
        <f>IF($B1227="","",MAX(0,$E1227-MAX(0,SUMIFS(Тех_Движение!$G$2:$G$5111,Тех_Движение!$D$2:$D$5111,$C1227,Тех_Движение!$B$2:$B$5111,"&lt;="&amp;Настройки!$B$6)-$F1227)))</f>
        <v/>
      </c>
      <c r="K1227" s="54">
        <f>IF(OR($B1227="",K$3&lt;$D1227+Настройки!$B$7),0,MAX(0,$E1227-MAX(0,SUMIFS(Тех_Движение!$G$2:$G$5111,Тех_Движение!$D$2:$D$5111,$C1227,Тех_Движение!$B$2:$B$5111,"&lt;="&amp;K$3)-$F1227)))</f>
        <v/>
      </c>
      <c r="L1227" s="54">
        <f>IF(OR($B1227="",L$3&lt;$D1227+Настройки!$B$7),0,MAX(0,$E1227-MAX(0,SUMIFS(Тех_Движение!$G$2:$G$5111,Тех_Движение!$D$2:$D$5111,$C1227,Тех_Движение!$B$2:$B$5111,"&lt;="&amp;L$3)-$F1227)))</f>
        <v/>
      </c>
      <c r="M1227" s="54">
        <f>IF(OR($B1227="",M$3&lt;$D1227+Настройки!$B$7),0,MAX(0,$E1227-MAX(0,SUMIFS(Тех_Движение!$G$2:$G$5111,Тех_Движение!$D$2:$D$5111,$C1227,Тех_Движение!$B$2:$B$5111,"&lt;="&amp;M$3)-$F1227)))</f>
        <v/>
      </c>
      <c r="N1227" s="54">
        <f>IF(OR($B1227="",N$3&lt;$D1227+Настройки!$B$7),0,MAX(0,$E1227-MAX(0,SUMIFS(Тех_Движение!$G$2:$G$5111,Тех_Движение!$D$2:$D$5111,$C1227,Тех_Движение!$B$2:$B$5111,"&lt;="&amp;N$3)-$F1227)))</f>
        <v/>
      </c>
      <c r="O1227" s="54">
        <f>IF(OR($B1227="",O$3&lt;$D1227+Настройки!$B$7),0,MAX(0,$E1227-MAX(0,SUMIFS(Тех_Движение!$G$2:$G$5111,Тех_Движение!$D$2:$D$5111,$C1227,Тех_Движение!$B$2:$B$5111,"&lt;="&amp;O$3)-$F1227)))</f>
        <v/>
      </c>
      <c r="P1227" s="54">
        <f>IF(OR($B1227="",P$3&lt;$D1227+Настройки!$B$7),0,MAX(0,$E1227-MAX(0,SUMIFS(Тех_Движение!$G$2:$G$5111,Тех_Движение!$D$2:$D$5111,$C1227,Тех_Движение!$B$2:$B$5111,"&lt;="&amp;P$3)-$F1227)))</f>
        <v/>
      </c>
      <c r="Q1227" s="54">
        <f>IF(OR($B1227="",Q$3&lt;$D1227+Настройки!$B$7),0,MAX(0,$E1227-MAX(0,SUMIFS(Тех_Движение!$G$2:$G$5111,Тех_Движение!$D$2:$D$5111,$C1227,Тех_Движение!$B$2:$B$5111,"&lt;="&amp;Q$3)-$F1227)))</f>
        <v/>
      </c>
      <c r="R1227" s="54">
        <f>IF($B1227="","",SUM($K1227:$Q1227))</f>
        <v/>
      </c>
      <c r="S1227" s="56">
        <f>IF($B1227="","",VLOOKUP($C1227,Настройки!$A$11:$L$17,9,FALSE))</f>
        <v/>
      </c>
      <c r="T1227" s="56">
        <f>IF($B1227="","",$R1227*$S1227)</f>
        <v/>
      </c>
    </row>
    <row r="1228">
      <c r="A1228" s="20">
        <f>Тех_Движение!$A$1225</f>
        <v/>
      </c>
      <c r="B1228" s="20">
        <f>IF(Тех_Движение!$F$1225&gt;0,Тех_Движение!$I$1225,"")</f>
        <v/>
      </c>
      <c r="C1228" s="20">
        <f>IF($B1228="","",Тех_Движение!$D$1225)</f>
        <v/>
      </c>
      <c r="D1228" s="42">
        <f>IF($B1228="","",Тех_Движение!$B$1225)</f>
        <v/>
      </c>
      <c r="E1228" s="54">
        <f>IF($B1228="","",Тех_Движение!$F$1225)</f>
        <v/>
      </c>
      <c r="F1228" s="54">
        <f>IF($B1228="","",SUMIFS($E$5:$E1227,$C$5:$C1227,$C1228))</f>
        <v/>
      </c>
      <c r="G1228" s="54">
        <f>IF($B1228="","",MAX(0,$E1228-MAX(0,SUMIFS(Тех_Движение!$G$2:$G$5111,Тех_Движение!$D$2:$D$5111,$C1228,Тех_Движение!$B$2:$B$5111,"&lt;="&amp;Настройки!$B$5-1)-$F1228)))</f>
        <v/>
      </c>
      <c r="H1228" s="54">
        <f>IF($B1228="","",IF(AND($D1228&gt;=Настройки!$B$5,$D1228&lt;=Настройки!$B$6),$E1228,0))</f>
        <v/>
      </c>
      <c r="I1228" s="54">
        <f>IF($B1228="","",$G1228+$H1228-$J1228)</f>
        <v/>
      </c>
      <c r="J1228" s="54">
        <f>IF($B1228="","",MAX(0,$E1228-MAX(0,SUMIFS(Тех_Движение!$G$2:$G$5111,Тех_Движение!$D$2:$D$5111,$C1228,Тех_Движение!$B$2:$B$5111,"&lt;="&amp;Настройки!$B$6)-$F1228)))</f>
        <v/>
      </c>
      <c r="K1228" s="54">
        <f>IF(OR($B1228="",K$3&lt;$D1228+Настройки!$B$7),0,MAX(0,$E1228-MAX(0,SUMIFS(Тех_Движение!$G$2:$G$5111,Тех_Движение!$D$2:$D$5111,$C1228,Тех_Движение!$B$2:$B$5111,"&lt;="&amp;K$3)-$F1228)))</f>
        <v/>
      </c>
      <c r="L1228" s="54">
        <f>IF(OR($B1228="",L$3&lt;$D1228+Настройки!$B$7),0,MAX(0,$E1228-MAX(0,SUMIFS(Тех_Движение!$G$2:$G$5111,Тех_Движение!$D$2:$D$5111,$C1228,Тех_Движение!$B$2:$B$5111,"&lt;="&amp;L$3)-$F1228)))</f>
        <v/>
      </c>
      <c r="M1228" s="54">
        <f>IF(OR($B1228="",M$3&lt;$D1228+Настройки!$B$7),0,MAX(0,$E1228-MAX(0,SUMIFS(Тех_Движение!$G$2:$G$5111,Тех_Движение!$D$2:$D$5111,$C1228,Тех_Движение!$B$2:$B$5111,"&lt;="&amp;M$3)-$F1228)))</f>
        <v/>
      </c>
      <c r="N1228" s="54">
        <f>IF(OR($B1228="",N$3&lt;$D1228+Настройки!$B$7),0,MAX(0,$E1228-MAX(0,SUMIFS(Тех_Движение!$G$2:$G$5111,Тех_Движение!$D$2:$D$5111,$C1228,Тех_Движение!$B$2:$B$5111,"&lt;="&amp;N$3)-$F1228)))</f>
        <v/>
      </c>
      <c r="O1228" s="54">
        <f>IF(OR($B1228="",O$3&lt;$D1228+Настройки!$B$7),0,MAX(0,$E1228-MAX(0,SUMIFS(Тех_Движение!$G$2:$G$5111,Тех_Движение!$D$2:$D$5111,$C1228,Тех_Движение!$B$2:$B$5111,"&lt;="&amp;O$3)-$F1228)))</f>
        <v/>
      </c>
      <c r="P1228" s="54">
        <f>IF(OR($B1228="",P$3&lt;$D1228+Настройки!$B$7),0,MAX(0,$E1228-MAX(0,SUMIFS(Тех_Движение!$G$2:$G$5111,Тех_Движение!$D$2:$D$5111,$C1228,Тех_Движение!$B$2:$B$5111,"&lt;="&amp;P$3)-$F1228)))</f>
        <v/>
      </c>
      <c r="Q1228" s="54">
        <f>IF(OR($B1228="",Q$3&lt;$D1228+Настройки!$B$7),0,MAX(0,$E1228-MAX(0,SUMIFS(Тех_Движение!$G$2:$G$5111,Тех_Движение!$D$2:$D$5111,$C1228,Тех_Движение!$B$2:$B$5111,"&lt;="&amp;Q$3)-$F1228)))</f>
        <v/>
      </c>
      <c r="R1228" s="54">
        <f>IF($B1228="","",SUM($K1228:$Q1228))</f>
        <v/>
      </c>
      <c r="S1228" s="56">
        <f>IF($B1228="","",VLOOKUP($C1228,Настройки!$A$11:$L$17,9,FALSE))</f>
        <v/>
      </c>
      <c r="T1228" s="56">
        <f>IF($B1228="","",$R1228*$S1228)</f>
        <v/>
      </c>
    </row>
    <row r="1229">
      <c r="A1229" s="20">
        <f>Тех_Движение!$A$1226</f>
        <v/>
      </c>
      <c r="B1229" s="20">
        <f>IF(Тех_Движение!$F$1226&gt;0,Тех_Движение!$I$1226,"")</f>
        <v/>
      </c>
      <c r="C1229" s="20">
        <f>IF($B1229="","",Тех_Движение!$D$1226)</f>
        <v/>
      </c>
      <c r="D1229" s="42">
        <f>IF($B1229="","",Тех_Движение!$B$1226)</f>
        <v/>
      </c>
      <c r="E1229" s="54">
        <f>IF($B1229="","",Тех_Движение!$F$1226)</f>
        <v/>
      </c>
      <c r="F1229" s="54">
        <f>IF($B1229="","",SUMIFS($E$5:$E1228,$C$5:$C1228,$C1229))</f>
        <v/>
      </c>
      <c r="G1229" s="54">
        <f>IF($B1229="","",MAX(0,$E1229-MAX(0,SUMIFS(Тех_Движение!$G$2:$G$5111,Тех_Движение!$D$2:$D$5111,$C1229,Тех_Движение!$B$2:$B$5111,"&lt;="&amp;Настройки!$B$5-1)-$F1229)))</f>
        <v/>
      </c>
      <c r="H1229" s="54">
        <f>IF($B1229="","",IF(AND($D1229&gt;=Настройки!$B$5,$D1229&lt;=Настройки!$B$6),$E1229,0))</f>
        <v/>
      </c>
      <c r="I1229" s="54">
        <f>IF($B1229="","",$G1229+$H1229-$J1229)</f>
        <v/>
      </c>
      <c r="J1229" s="54">
        <f>IF($B1229="","",MAX(0,$E1229-MAX(0,SUMIFS(Тех_Движение!$G$2:$G$5111,Тех_Движение!$D$2:$D$5111,$C1229,Тех_Движение!$B$2:$B$5111,"&lt;="&amp;Настройки!$B$6)-$F1229)))</f>
        <v/>
      </c>
      <c r="K1229" s="54">
        <f>IF(OR($B1229="",K$3&lt;$D1229+Настройки!$B$7),0,MAX(0,$E1229-MAX(0,SUMIFS(Тех_Движение!$G$2:$G$5111,Тех_Движение!$D$2:$D$5111,$C1229,Тех_Движение!$B$2:$B$5111,"&lt;="&amp;K$3)-$F1229)))</f>
        <v/>
      </c>
      <c r="L1229" s="54">
        <f>IF(OR($B1229="",L$3&lt;$D1229+Настройки!$B$7),0,MAX(0,$E1229-MAX(0,SUMIFS(Тех_Движение!$G$2:$G$5111,Тех_Движение!$D$2:$D$5111,$C1229,Тех_Движение!$B$2:$B$5111,"&lt;="&amp;L$3)-$F1229)))</f>
        <v/>
      </c>
      <c r="M1229" s="54">
        <f>IF(OR($B1229="",M$3&lt;$D1229+Настройки!$B$7),0,MAX(0,$E1229-MAX(0,SUMIFS(Тех_Движение!$G$2:$G$5111,Тех_Движение!$D$2:$D$5111,$C1229,Тех_Движение!$B$2:$B$5111,"&lt;="&amp;M$3)-$F1229)))</f>
        <v/>
      </c>
      <c r="N1229" s="54">
        <f>IF(OR($B1229="",N$3&lt;$D1229+Настройки!$B$7),0,MAX(0,$E1229-MAX(0,SUMIFS(Тех_Движение!$G$2:$G$5111,Тех_Движение!$D$2:$D$5111,$C1229,Тех_Движение!$B$2:$B$5111,"&lt;="&amp;N$3)-$F1229)))</f>
        <v/>
      </c>
      <c r="O1229" s="54">
        <f>IF(OR($B1229="",O$3&lt;$D1229+Настройки!$B$7),0,MAX(0,$E1229-MAX(0,SUMIFS(Тех_Движение!$G$2:$G$5111,Тех_Движение!$D$2:$D$5111,$C1229,Тех_Движение!$B$2:$B$5111,"&lt;="&amp;O$3)-$F1229)))</f>
        <v/>
      </c>
      <c r="P1229" s="54">
        <f>IF(OR($B1229="",P$3&lt;$D1229+Настройки!$B$7),0,MAX(0,$E1229-MAX(0,SUMIFS(Тех_Движение!$G$2:$G$5111,Тех_Движение!$D$2:$D$5111,$C1229,Тех_Движение!$B$2:$B$5111,"&lt;="&amp;P$3)-$F1229)))</f>
        <v/>
      </c>
      <c r="Q1229" s="54">
        <f>IF(OR($B1229="",Q$3&lt;$D1229+Настройки!$B$7),0,MAX(0,$E1229-MAX(0,SUMIFS(Тех_Движение!$G$2:$G$5111,Тех_Движение!$D$2:$D$5111,$C1229,Тех_Движение!$B$2:$B$5111,"&lt;="&amp;Q$3)-$F1229)))</f>
        <v/>
      </c>
      <c r="R1229" s="54">
        <f>IF($B1229="","",SUM($K1229:$Q1229))</f>
        <v/>
      </c>
      <c r="S1229" s="56">
        <f>IF($B1229="","",VLOOKUP($C1229,Настройки!$A$11:$L$17,9,FALSE))</f>
        <v/>
      </c>
      <c r="T1229" s="56">
        <f>IF($B1229="","",$R1229*$S1229)</f>
        <v/>
      </c>
    </row>
    <row r="1230">
      <c r="A1230" s="20">
        <f>Тех_Движение!$A$1227</f>
        <v/>
      </c>
      <c r="B1230" s="20">
        <f>IF(Тех_Движение!$F$1227&gt;0,Тех_Движение!$I$1227,"")</f>
        <v/>
      </c>
      <c r="C1230" s="20">
        <f>IF($B1230="","",Тех_Движение!$D$1227)</f>
        <v/>
      </c>
      <c r="D1230" s="42">
        <f>IF($B1230="","",Тех_Движение!$B$1227)</f>
        <v/>
      </c>
      <c r="E1230" s="54">
        <f>IF($B1230="","",Тех_Движение!$F$1227)</f>
        <v/>
      </c>
      <c r="F1230" s="54">
        <f>IF($B1230="","",SUMIFS($E$5:$E1229,$C$5:$C1229,$C1230))</f>
        <v/>
      </c>
      <c r="G1230" s="54">
        <f>IF($B1230="","",MAX(0,$E1230-MAX(0,SUMIFS(Тех_Движение!$G$2:$G$5111,Тех_Движение!$D$2:$D$5111,$C1230,Тех_Движение!$B$2:$B$5111,"&lt;="&amp;Настройки!$B$5-1)-$F1230)))</f>
        <v/>
      </c>
      <c r="H1230" s="54">
        <f>IF($B1230="","",IF(AND($D1230&gt;=Настройки!$B$5,$D1230&lt;=Настройки!$B$6),$E1230,0))</f>
        <v/>
      </c>
      <c r="I1230" s="54">
        <f>IF($B1230="","",$G1230+$H1230-$J1230)</f>
        <v/>
      </c>
      <c r="J1230" s="54">
        <f>IF($B1230="","",MAX(0,$E1230-MAX(0,SUMIFS(Тех_Движение!$G$2:$G$5111,Тех_Движение!$D$2:$D$5111,$C1230,Тех_Движение!$B$2:$B$5111,"&lt;="&amp;Настройки!$B$6)-$F1230)))</f>
        <v/>
      </c>
      <c r="K1230" s="54">
        <f>IF(OR($B1230="",K$3&lt;$D1230+Настройки!$B$7),0,MAX(0,$E1230-MAX(0,SUMIFS(Тех_Движение!$G$2:$G$5111,Тех_Движение!$D$2:$D$5111,$C1230,Тех_Движение!$B$2:$B$5111,"&lt;="&amp;K$3)-$F1230)))</f>
        <v/>
      </c>
      <c r="L1230" s="54">
        <f>IF(OR($B1230="",L$3&lt;$D1230+Настройки!$B$7),0,MAX(0,$E1230-MAX(0,SUMIFS(Тех_Движение!$G$2:$G$5111,Тех_Движение!$D$2:$D$5111,$C1230,Тех_Движение!$B$2:$B$5111,"&lt;="&amp;L$3)-$F1230)))</f>
        <v/>
      </c>
      <c r="M1230" s="54">
        <f>IF(OR($B1230="",M$3&lt;$D1230+Настройки!$B$7),0,MAX(0,$E1230-MAX(0,SUMIFS(Тех_Движение!$G$2:$G$5111,Тех_Движение!$D$2:$D$5111,$C1230,Тех_Движение!$B$2:$B$5111,"&lt;="&amp;M$3)-$F1230)))</f>
        <v/>
      </c>
      <c r="N1230" s="54">
        <f>IF(OR($B1230="",N$3&lt;$D1230+Настройки!$B$7),0,MAX(0,$E1230-MAX(0,SUMIFS(Тех_Движение!$G$2:$G$5111,Тех_Движение!$D$2:$D$5111,$C1230,Тех_Движение!$B$2:$B$5111,"&lt;="&amp;N$3)-$F1230)))</f>
        <v/>
      </c>
      <c r="O1230" s="54">
        <f>IF(OR($B1230="",O$3&lt;$D1230+Настройки!$B$7),0,MAX(0,$E1230-MAX(0,SUMIFS(Тех_Движение!$G$2:$G$5111,Тех_Движение!$D$2:$D$5111,$C1230,Тех_Движение!$B$2:$B$5111,"&lt;="&amp;O$3)-$F1230)))</f>
        <v/>
      </c>
      <c r="P1230" s="54">
        <f>IF(OR($B1230="",P$3&lt;$D1230+Настройки!$B$7),0,MAX(0,$E1230-MAX(0,SUMIFS(Тех_Движение!$G$2:$G$5111,Тех_Движение!$D$2:$D$5111,$C1230,Тех_Движение!$B$2:$B$5111,"&lt;="&amp;P$3)-$F1230)))</f>
        <v/>
      </c>
      <c r="Q1230" s="54">
        <f>IF(OR($B1230="",Q$3&lt;$D1230+Настройки!$B$7),0,MAX(0,$E1230-MAX(0,SUMIFS(Тех_Движение!$G$2:$G$5111,Тех_Движение!$D$2:$D$5111,$C1230,Тех_Движение!$B$2:$B$5111,"&lt;="&amp;Q$3)-$F1230)))</f>
        <v/>
      </c>
      <c r="R1230" s="54">
        <f>IF($B1230="","",SUM($K1230:$Q1230))</f>
        <v/>
      </c>
      <c r="S1230" s="56">
        <f>IF($B1230="","",VLOOKUP($C1230,Настройки!$A$11:$L$17,9,FALSE))</f>
        <v/>
      </c>
      <c r="T1230" s="56">
        <f>IF($B1230="","",$R1230*$S1230)</f>
        <v/>
      </c>
    </row>
    <row r="1231">
      <c r="A1231" s="20">
        <f>Тех_Движение!$A$1228</f>
        <v/>
      </c>
      <c r="B1231" s="20">
        <f>IF(Тех_Движение!$F$1228&gt;0,Тех_Движение!$I$1228,"")</f>
        <v/>
      </c>
      <c r="C1231" s="20">
        <f>IF($B1231="","",Тех_Движение!$D$1228)</f>
        <v/>
      </c>
      <c r="D1231" s="42">
        <f>IF($B1231="","",Тех_Движение!$B$1228)</f>
        <v/>
      </c>
      <c r="E1231" s="54">
        <f>IF($B1231="","",Тех_Движение!$F$1228)</f>
        <v/>
      </c>
      <c r="F1231" s="54">
        <f>IF($B1231="","",SUMIFS($E$5:$E1230,$C$5:$C1230,$C1231))</f>
        <v/>
      </c>
      <c r="G1231" s="54">
        <f>IF($B1231="","",MAX(0,$E1231-MAX(0,SUMIFS(Тех_Движение!$G$2:$G$5111,Тех_Движение!$D$2:$D$5111,$C1231,Тех_Движение!$B$2:$B$5111,"&lt;="&amp;Настройки!$B$5-1)-$F1231)))</f>
        <v/>
      </c>
      <c r="H1231" s="54">
        <f>IF($B1231="","",IF(AND($D1231&gt;=Настройки!$B$5,$D1231&lt;=Настройки!$B$6),$E1231,0))</f>
        <v/>
      </c>
      <c r="I1231" s="54">
        <f>IF($B1231="","",$G1231+$H1231-$J1231)</f>
        <v/>
      </c>
      <c r="J1231" s="54">
        <f>IF($B1231="","",MAX(0,$E1231-MAX(0,SUMIFS(Тех_Движение!$G$2:$G$5111,Тех_Движение!$D$2:$D$5111,$C1231,Тех_Движение!$B$2:$B$5111,"&lt;="&amp;Настройки!$B$6)-$F1231)))</f>
        <v/>
      </c>
      <c r="K1231" s="54">
        <f>IF(OR($B1231="",K$3&lt;$D1231+Настройки!$B$7),0,MAX(0,$E1231-MAX(0,SUMIFS(Тех_Движение!$G$2:$G$5111,Тех_Движение!$D$2:$D$5111,$C1231,Тех_Движение!$B$2:$B$5111,"&lt;="&amp;K$3)-$F1231)))</f>
        <v/>
      </c>
      <c r="L1231" s="54">
        <f>IF(OR($B1231="",L$3&lt;$D1231+Настройки!$B$7),0,MAX(0,$E1231-MAX(0,SUMIFS(Тех_Движение!$G$2:$G$5111,Тех_Движение!$D$2:$D$5111,$C1231,Тех_Движение!$B$2:$B$5111,"&lt;="&amp;L$3)-$F1231)))</f>
        <v/>
      </c>
      <c r="M1231" s="54">
        <f>IF(OR($B1231="",M$3&lt;$D1231+Настройки!$B$7),0,MAX(0,$E1231-MAX(0,SUMIFS(Тех_Движение!$G$2:$G$5111,Тех_Движение!$D$2:$D$5111,$C1231,Тех_Движение!$B$2:$B$5111,"&lt;="&amp;M$3)-$F1231)))</f>
        <v/>
      </c>
      <c r="N1231" s="54">
        <f>IF(OR($B1231="",N$3&lt;$D1231+Настройки!$B$7),0,MAX(0,$E1231-MAX(0,SUMIFS(Тех_Движение!$G$2:$G$5111,Тех_Движение!$D$2:$D$5111,$C1231,Тех_Движение!$B$2:$B$5111,"&lt;="&amp;N$3)-$F1231)))</f>
        <v/>
      </c>
      <c r="O1231" s="54">
        <f>IF(OR($B1231="",O$3&lt;$D1231+Настройки!$B$7),0,MAX(0,$E1231-MAX(0,SUMIFS(Тех_Движение!$G$2:$G$5111,Тех_Движение!$D$2:$D$5111,$C1231,Тех_Движение!$B$2:$B$5111,"&lt;="&amp;O$3)-$F1231)))</f>
        <v/>
      </c>
      <c r="P1231" s="54">
        <f>IF(OR($B1231="",P$3&lt;$D1231+Настройки!$B$7),0,MAX(0,$E1231-MAX(0,SUMIFS(Тех_Движение!$G$2:$G$5111,Тех_Движение!$D$2:$D$5111,$C1231,Тех_Движение!$B$2:$B$5111,"&lt;="&amp;P$3)-$F1231)))</f>
        <v/>
      </c>
      <c r="Q1231" s="54">
        <f>IF(OR($B1231="",Q$3&lt;$D1231+Настройки!$B$7),0,MAX(0,$E1231-MAX(0,SUMIFS(Тех_Движение!$G$2:$G$5111,Тех_Движение!$D$2:$D$5111,$C1231,Тех_Движение!$B$2:$B$5111,"&lt;="&amp;Q$3)-$F1231)))</f>
        <v/>
      </c>
      <c r="R1231" s="54">
        <f>IF($B1231="","",SUM($K1231:$Q1231))</f>
        <v/>
      </c>
      <c r="S1231" s="56">
        <f>IF($B1231="","",VLOOKUP($C1231,Настройки!$A$11:$L$17,9,FALSE))</f>
        <v/>
      </c>
      <c r="T1231" s="56">
        <f>IF($B1231="","",$R1231*$S1231)</f>
        <v/>
      </c>
    </row>
    <row r="1232">
      <c r="A1232" s="20">
        <f>Тех_Движение!$A$1229</f>
        <v/>
      </c>
      <c r="B1232" s="20">
        <f>IF(Тех_Движение!$F$1229&gt;0,Тех_Движение!$I$1229,"")</f>
        <v/>
      </c>
      <c r="C1232" s="20">
        <f>IF($B1232="","",Тех_Движение!$D$1229)</f>
        <v/>
      </c>
      <c r="D1232" s="42">
        <f>IF($B1232="","",Тех_Движение!$B$1229)</f>
        <v/>
      </c>
      <c r="E1232" s="54">
        <f>IF($B1232="","",Тех_Движение!$F$1229)</f>
        <v/>
      </c>
      <c r="F1232" s="54">
        <f>IF($B1232="","",SUMIFS($E$5:$E1231,$C$5:$C1231,$C1232))</f>
        <v/>
      </c>
      <c r="G1232" s="54">
        <f>IF($B1232="","",MAX(0,$E1232-MAX(0,SUMIFS(Тех_Движение!$G$2:$G$5111,Тех_Движение!$D$2:$D$5111,$C1232,Тех_Движение!$B$2:$B$5111,"&lt;="&amp;Настройки!$B$5-1)-$F1232)))</f>
        <v/>
      </c>
      <c r="H1232" s="54">
        <f>IF($B1232="","",IF(AND($D1232&gt;=Настройки!$B$5,$D1232&lt;=Настройки!$B$6),$E1232,0))</f>
        <v/>
      </c>
      <c r="I1232" s="54">
        <f>IF($B1232="","",$G1232+$H1232-$J1232)</f>
        <v/>
      </c>
      <c r="J1232" s="54">
        <f>IF($B1232="","",MAX(0,$E1232-MAX(0,SUMIFS(Тех_Движение!$G$2:$G$5111,Тех_Движение!$D$2:$D$5111,$C1232,Тех_Движение!$B$2:$B$5111,"&lt;="&amp;Настройки!$B$6)-$F1232)))</f>
        <v/>
      </c>
      <c r="K1232" s="54">
        <f>IF(OR($B1232="",K$3&lt;$D1232+Настройки!$B$7),0,MAX(0,$E1232-MAX(0,SUMIFS(Тех_Движение!$G$2:$G$5111,Тех_Движение!$D$2:$D$5111,$C1232,Тех_Движение!$B$2:$B$5111,"&lt;="&amp;K$3)-$F1232)))</f>
        <v/>
      </c>
      <c r="L1232" s="54">
        <f>IF(OR($B1232="",L$3&lt;$D1232+Настройки!$B$7),0,MAX(0,$E1232-MAX(0,SUMIFS(Тех_Движение!$G$2:$G$5111,Тех_Движение!$D$2:$D$5111,$C1232,Тех_Движение!$B$2:$B$5111,"&lt;="&amp;L$3)-$F1232)))</f>
        <v/>
      </c>
      <c r="M1232" s="54">
        <f>IF(OR($B1232="",M$3&lt;$D1232+Настройки!$B$7),0,MAX(0,$E1232-MAX(0,SUMIFS(Тех_Движение!$G$2:$G$5111,Тех_Движение!$D$2:$D$5111,$C1232,Тех_Движение!$B$2:$B$5111,"&lt;="&amp;M$3)-$F1232)))</f>
        <v/>
      </c>
      <c r="N1232" s="54">
        <f>IF(OR($B1232="",N$3&lt;$D1232+Настройки!$B$7),0,MAX(0,$E1232-MAX(0,SUMIFS(Тех_Движение!$G$2:$G$5111,Тех_Движение!$D$2:$D$5111,$C1232,Тех_Движение!$B$2:$B$5111,"&lt;="&amp;N$3)-$F1232)))</f>
        <v/>
      </c>
      <c r="O1232" s="54">
        <f>IF(OR($B1232="",O$3&lt;$D1232+Настройки!$B$7),0,MAX(0,$E1232-MAX(0,SUMIFS(Тех_Движение!$G$2:$G$5111,Тех_Движение!$D$2:$D$5111,$C1232,Тех_Движение!$B$2:$B$5111,"&lt;="&amp;O$3)-$F1232)))</f>
        <v/>
      </c>
      <c r="P1232" s="54">
        <f>IF(OR($B1232="",P$3&lt;$D1232+Настройки!$B$7),0,MAX(0,$E1232-MAX(0,SUMIFS(Тех_Движение!$G$2:$G$5111,Тех_Движение!$D$2:$D$5111,$C1232,Тех_Движение!$B$2:$B$5111,"&lt;="&amp;P$3)-$F1232)))</f>
        <v/>
      </c>
      <c r="Q1232" s="54">
        <f>IF(OR($B1232="",Q$3&lt;$D1232+Настройки!$B$7),0,MAX(0,$E1232-MAX(0,SUMIFS(Тех_Движение!$G$2:$G$5111,Тех_Движение!$D$2:$D$5111,$C1232,Тех_Движение!$B$2:$B$5111,"&lt;="&amp;Q$3)-$F1232)))</f>
        <v/>
      </c>
      <c r="R1232" s="54">
        <f>IF($B1232="","",SUM($K1232:$Q1232))</f>
        <v/>
      </c>
      <c r="S1232" s="56">
        <f>IF($B1232="","",VLOOKUP($C1232,Настройки!$A$11:$L$17,9,FALSE))</f>
        <v/>
      </c>
      <c r="T1232" s="56">
        <f>IF($B1232="","",$R1232*$S1232)</f>
        <v/>
      </c>
    </row>
    <row r="1233">
      <c r="A1233" s="20">
        <f>Тех_Движение!$A$1230</f>
        <v/>
      </c>
      <c r="B1233" s="20">
        <f>IF(Тех_Движение!$F$1230&gt;0,Тех_Движение!$I$1230,"")</f>
        <v/>
      </c>
      <c r="C1233" s="20">
        <f>IF($B1233="","",Тех_Движение!$D$1230)</f>
        <v/>
      </c>
      <c r="D1233" s="42">
        <f>IF($B1233="","",Тех_Движение!$B$1230)</f>
        <v/>
      </c>
      <c r="E1233" s="54">
        <f>IF($B1233="","",Тех_Движение!$F$1230)</f>
        <v/>
      </c>
      <c r="F1233" s="54">
        <f>IF($B1233="","",SUMIFS($E$5:$E1232,$C$5:$C1232,$C1233))</f>
        <v/>
      </c>
      <c r="G1233" s="54">
        <f>IF($B1233="","",MAX(0,$E1233-MAX(0,SUMIFS(Тех_Движение!$G$2:$G$5111,Тех_Движение!$D$2:$D$5111,$C1233,Тех_Движение!$B$2:$B$5111,"&lt;="&amp;Настройки!$B$5-1)-$F1233)))</f>
        <v/>
      </c>
      <c r="H1233" s="54">
        <f>IF($B1233="","",IF(AND($D1233&gt;=Настройки!$B$5,$D1233&lt;=Настройки!$B$6),$E1233,0))</f>
        <v/>
      </c>
      <c r="I1233" s="54">
        <f>IF($B1233="","",$G1233+$H1233-$J1233)</f>
        <v/>
      </c>
      <c r="J1233" s="54">
        <f>IF($B1233="","",MAX(0,$E1233-MAX(0,SUMIFS(Тех_Движение!$G$2:$G$5111,Тех_Движение!$D$2:$D$5111,$C1233,Тех_Движение!$B$2:$B$5111,"&lt;="&amp;Настройки!$B$6)-$F1233)))</f>
        <v/>
      </c>
      <c r="K1233" s="54">
        <f>IF(OR($B1233="",K$3&lt;$D1233+Настройки!$B$7),0,MAX(0,$E1233-MAX(0,SUMIFS(Тех_Движение!$G$2:$G$5111,Тех_Движение!$D$2:$D$5111,$C1233,Тех_Движение!$B$2:$B$5111,"&lt;="&amp;K$3)-$F1233)))</f>
        <v/>
      </c>
      <c r="L1233" s="54">
        <f>IF(OR($B1233="",L$3&lt;$D1233+Настройки!$B$7),0,MAX(0,$E1233-MAX(0,SUMIFS(Тех_Движение!$G$2:$G$5111,Тех_Движение!$D$2:$D$5111,$C1233,Тех_Движение!$B$2:$B$5111,"&lt;="&amp;L$3)-$F1233)))</f>
        <v/>
      </c>
      <c r="M1233" s="54">
        <f>IF(OR($B1233="",M$3&lt;$D1233+Настройки!$B$7),0,MAX(0,$E1233-MAX(0,SUMIFS(Тех_Движение!$G$2:$G$5111,Тех_Движение!$D$2:$D$5111,$C1233,Тех_Движение!$B$2:$B$5111,"&lt;="&amp;M$3)-$F1233)))</f>
        <v/>
      </c>
      <c r="N1233" s="54">
        <f>IF(OR($B1233="",N$3&lt;$D1233+Настройки!$B$7),0,MAX(0,$E1233-MAX(0,SUMIFS(Тех_Движение!$G$2:$G$5111,Тех_Движение!$D$2:$D$5111,$C1233,Тех_Движение!$B$2:$B$5111,"&lt;="&amp;N$3)-$F1233)))</f>
        <v/>
      </c>
      <c r="O1233" s="54">
        <f>IF(OR($B1233="",O$3&lt;$D1233+Настройки!$B$7),0,MAX(0,$E1233-MAX(0,SUMIFS(Тех_Движение!$G$2:$G$5111,Тех_Движение!$D$2:$D$5111,$C1233,Тех_Движение!$B$2:$B$5111,"&lt;="&amp;O$3)-$F1233)))</f>
        <v/>
      </c>
      <c r="P1233" s="54">
        <f>IF(OR($B1233="",P$3&lt;$D1233+Настройки!$B$7),0,MAX(0,$E1233-MAX(0,SUMIFS(Тех_Движение!$G$2:$G$5111,Тех_Движение!$D$2:$D$5111,$C1233,Тех_Движение!$B$2:$B$5111,"&lt;="&amp;P$3)-$F1233)))</f>
        <v/>
      </c>
      <c r="Q1233" s="54">
        <f>IF(OR($B1233="",Q$3&lt;$D1233+Настройки!$B$7),0,MAX(0,$E1233-MAX(0,SUMIFS(Тех_Движение!$G$2:$G$5111,Тех_Движение!$D$2:$D$5111,$C1233,Тех_Движение!$B$2:$B$5111,"&lt;="&amp;Q$3)-$F1233)))</f>
        <v/>
      </c>
      <c r="R1233" s="54">
        <f>IF($B1233="","",SUM($K1233:$Q1233))</f>
        <v/>
      </c>
      <c r="S1233" s="56">
        <f>IF($B1233="","",VLOOKUP($C1233,Настройки!$A$11:$L$17,9,FALSE))</f>
        <v/>
      </c>
      <c r="T1233" s="56">
        <f>IF($B1233="","",$R1233*$S1233)</f>
        <v/>
      </c>
    </row>
    <row r="1234">
      <c r="A1234" s="20">
        <f>Тех_Движение!$A$1231</f>
        <v/>
      </c>
      <c r="B1234" s="20">
        <f>IF(Тех_Движение!$F$1231&gt;0,Тех_Движение!$I$1231,"")</f>
        <v/>
      </c>
      <c r="C1234" s="20">
        <f>IF($B1234="","",Тех_Движение!$D$1231)</f>
        <v/>
      </c>
      <c r="D1234" s="42">
        <f>IF($B1234="","",Тех_Движение!$B$1231)</f>
        <v/>
      </c>
      <c r="E1234" s="54">
        <f>IF($B1234="","",Тех_Движение!$F$1231)</f>
        <v/>
      </c>
      <c r="F1234" s="54">
        <f>IF($B1234="","",SUMIFS($E$5:$E1233,$C$5:$C1233,$C1234))</f>
        <v/>
      </c>
      <c r="G1234" s="54">
        <f>IF($B1234="","",MAX(0,$E1234-MAX(0,SUMIFS(Тех_Движение!$G$2:$G$5111,Тех_Движение!$D$2:$D$5111,$C1234,Тех_Движение!$B$2:$B$5111,"&lt;="&amp;Настройки!$B$5-1)-$F1234)))</f>
        <v/>
      </c>
      <c r="H1234" s="54">
        <f>IF($B1234="","",IF(AND($D1234&gt;=Настройки!$B$5,$D1234&lt;=Настройки!$B$6),$E1234,0))</f>
        <v/>
      </c>
      <c r="I1234" s="54">
        <f>IF($B1234="","",$G1234+$H1234-$J1234)</f>
        <v/>
      </c>
      <c r="J1234" s="54">
        <f>IF($B1234="","",MAX(0,$E1234-MAX(0,SUMIFS(Тех_Движение!$G$2:$G$5111,Тех_Движение!$D$2:$D$5111,$C1234,Тех_Движение!$B$2:$B$5111,"&lt;="&amp;Настройки!$B$6)-$F1234)))</f>
        <v/>
      </c>
      <c r="K1234" s="54">
        <f>IF(OR($B1234="",K$3&lt;$D1234+Настройки!$B$7),0,MAX(0,$E1234-MAX(0,SUMIFS(Тех_Движение!$G$2:$G$5111,Тех_Движение!$D$2:$D$5111,$C1234,Тех_Движение!$B$2:$B$5111,"&lt;="&amp;K$3)-$F1234)))</f>
        <v/>
      </c>
      <c r="L1234" s="54">
        <f>IF(OR($B1234="",L$3&lt;$D1234+Настройки!$B$7),0,MAX(0,$E1234-MAX(0,SUMIFS(Тех_Движение!$G$2:$G$5111,Тех_Движение!$D$2:$D$5111,$C1234,Тех_Движение!$B$2:$B$5111,"&lt;="&amp;L$3)-$F1234)))</f>
        <v/>
      </c>
      <c r="M1234" s="54">
        <f>IF(OR($B1234="",M$3&lt;$D1234+Настройки!$B$7),0,MAX(0,$E1234-MAX(0,SUMIFS(Тех_Движение!$G$2:$G$5111,Тех_Движение!$D$2:$D$5111,$C1234,Тех_Движение!$B$2:$B$5111,"&lt;="&amp;M$3)-$F1234)))</f>
        <v/>
      </c>
      <c r="N1234" s="54">
        <f>IF(OR($B1234="",N$3&lt;$D1234+Настройки!$B$7),0,MAX(0,$E1234-MAX(0,SUMIFS(Тех_Движение!$G$2:$G$5111,Тех_Движение!$D$2:$D$5111,$C1234,Тех_Движение!$B$2:$B$5111,"&lt;="&amp;N$3)-$F1234)))</f>
        <v/>
      </c>
      <c r="O1234" s="54">
        <f>IF(OR($B1234="",O$3&lt;$D1234+Настройки!$B$7),0,MAX(0,$E1234-MAX(0,SUMIFS(Тех_Движение!$G$2:$G$5111,Тех_Движение!$D$2:$D$5111,$C1234,Тех_Движение!$B$2:$B$5111,"&lt;="&amp;O$3)-$F1234)))</f>
        <v/>
      </c>
      <c r="P1234" s="54">
        <f>IF(OR($B1234="",P$3&lt;$D1234+Настройки!$B$7),0,MAX(0,$E1234-MAX(0,SUMIFS(Тех_Движение!$G$2:$G$5111,Тех_Движение!$D$2:$D$5111,$C1234,Тех_Движение!$B$2:$B$5111,"&lt;="&amp;P$3)-$F1234)))</f>
        <v/>
      </c>
      <c r="Q1234" s="54">
        <f>IF(OR($B1234="",Q$3&lt;$D1234+Настройки!$B$7),0,MAX(0,$E1234-MAX(0,SUMIFS(Тех_Движение!$G$2:$G$5111,Тех_Движение!$D$2:$D$5111,$C1234,Тех_Движение!$B$2:$B$5111,"&lt;="&amp;Q$3)-$F1234)))</f>
        <v/>
      </c>
      <c r="R1234" s="54">
        <f>IF($B1234="","",SUM($K1234:$Q1234))</f>
        <v/>
      </c>
      <c r="S1234" s="56">
        <f>IF($B1234="","",VLOOKUP($C1234,Настройки!$A$11:$L$17,9,FALSE))</f>
        <v/>
      </c>
      <c r="T1234" s="56">
        <f>IF($B1234="","",$R1234*$S1234)</f>
        <v/>
      </c>
    </row>
    <row r="1235">
      <c r="A1235" s="20">
        <f>Тех_Движение!$A$1232</f>
        <v/>
      </c>
      <c r="B1235" s="20">
        <f>IF(Тех_Движение!$F$1232&gt;0,Тех_Движение!$I$1232,"")</f>
        <v/>
      </c>
      <c r="C1235" s="20">
        <f>IF($B1235="","",Тех_Движение!$D$1232)</f>
        <v/>
      </c>
      <c r="D1235" s="42">
        <f>IF($B1235="","",Тех_Движение!$B$1232)</f>
        <v/>
      </c>
      <c r="E1235" s="54">
        <f>IF($B1235="","",Тех_Движение!$F$1232)</f>
        <v/>
      </c>
      <c r="F1235" s="54">
        <f>IF($B1235="","",SUMIFS($E$5:$E1234,$C$5:$C1234,$C1235))</f>
        <v/>
      </c>
      <c r="G1235" s="54">
        <f>IF($B1235="","",MAX(0,$E1235-MAX(0,SUMIFS(Тех_Движение!$G$2:$G$5111,Тех_Движение!$D$2:$D$5111,$C1235,Тех_Движение!$B$2:$B$5111,"&lt;="&amp;Настройки!$B$5-1)-$F1235)))</f>
        <v/>
      </c>
      <c r="H1235" s="54">
        <f>IF($B1235="","",IF(AND($D1235&gt;=Настройки!$B$5,$D1235&lt;=Настройки!$B$6),$E1235,0))</f>
        <v/>
      </c>
      <c r="I1235" s="54">
        <f>IF($B1235="","",$G1235+$H1235-$J1235)</f>
        <v/>
      </c>
      <c r="J1235" s="54">
        <f>IF($B1235="","",MAX(0,$E1235-MAX(0,SUMIFS(Тех_Движение!$G$2:$G$5111,Тех_Движение!$D$2:$D$5111,$C1235,Тех_Движение!$B$2:$B$5111,"&lt;="&amp;Настройки!$B$6)-$F1235)))</f>
        <v/>
      </c>
      <c r="K1235" s="54">
        <f>IF(OR($B1235="",K$3&lt;$D1235+Настройки!$B$7),0,MAX(0,$E1235-MAX(0,SUMIFS(Тех_Движение!$G$2:$G$5111,Тех_Движение!$D$2:$D$5111,$C1235,Тех_Движение!$B$2:$B$5111,"&lt;="&amp;K$3)-$F1235)))</f>
        <v/>
      </c>
      <c r="L1235" s="54">
        <f>IF(OR($B1235="",L$3&lt;$D1235+Настройки!$B$7),0,MAX(0,$E1235-MAX(0,SUMIFS(Тех_Движение!$G$2:$G$5111,Тех_Движение!$D$2:$D$5111,$C1235,Тех_Движение!$B$2:$B$5111,"&lt;="&amp;L$3)-$F1235)))</f>
        <v/>
      </c>
      <c r="M1235" s="54">
        <f>IF(OR($B1235="",M$3&lt;$D1235+Настройки!$B$7),0,MAX(0,$E1235-MAX(0,SUMIFS(Тех_Движение!$G$2:$G$5111,Тех_Движение!$D$2:$D$5111,$C1235,Тех_Движение!$B$2:$B$5111,"&lt;="&amp;M$3)-$F1235)))</f>
        <v/>
      </c>
      <c r="N1235" s="54">
        <f>IF(OR($B1235="",N$3&lt;$D1235+Настройки!$B$7),0,MAX(0,$E1235-MAX(0,SUMIFS(Тех_Движение!$G$2:$G$5111,Тех_Движение!$D$2:$D$5111,$C1235,Тех_Движение!$B$2:$B$5111,"&lt;="&amp;N$3)-$F1235)))</f>
        <v/>
      </c>
      <c r="O1235" s="54">
        <f>IF(OR($B1235="",O$3&lt;$D1235+Настройки!$B$7),0,MAX(0,$E1235-MAX(0,SUMIFS(Тех_Движение!$G$2:$G$5111,Тех_Движение!$D$2:$D$5111,$C1235,Тех_Движение!$B$2:$B$5111,"&lt;="&amp;O$3)-$F1235)))</f>
        <v/>
      </c>
      <c r="P1235" s="54">
        <f>IF(OR($B1235="",P$3&lt;$D1235+Настройки!$B$7),0,MAX(0,$E1235-MAX(0,SUMIFS(Тех_Движение!$G$2:$G$5111,Тех_Движение!$D$2:$D$5111,$C1235,Тех_Движение!$B$2:$B$5111,"&lt;="&amp;P$3)-$F1235)))</f>
        <v/>
      </c>
      <c r="Q1235" s="54">
        <f>IF(OR($B1235="",Q$3&lt;$D1235+Настройки!$B$7),0,MAX(0,$E1235-MAX(0,SUMIFS(Тех_Движение!$G$2:$G$5111,Тех_Движение!$D$2:$D$5111,$C1235,Тех_Движение!$B$2:$B$5111,"&lt;="&amp;Q$3)-$F1235)))</f>
        <v/>
      </c>
      <c r="R1235" s="54">
        <f>IF($B1235="","",SUM($K1235:$Q1235))</f>
        <v/>
      </c>
      <c r="S1235" s="56">
        <f>IF($B1235="","",VLOOKUP($C1235,Настройки!$A$11:$L$17,9,FALSE))</f>
        <v/>
      </c>
      <c r="T1235" s="56">
        <f>IF($B1235="","",$R1235*$S1235)</f>
        <v/>
      </c>
    </row>
    <row r="1236">
      <c r="A1236" s="20">
        <f>Тех_Движение!$A$1233</f>
        <v/>
      </c>
      <c r="B1236" s="20">
        <f>IF(Тех_Движение!$F$1233&gt;0,Тех_Движение!$I$1233,"")</f>
        <v/>
      </c>
      <c r="C1236" s="20">
        <f>IF($B1236="","",Тех_Движение!$D$1233)</f>
        <v/>
      </c>
      <c r="D1236" s="42">
        <f>IF($B1236="","",Тех_Движение!$B$1233)</f>
        <v/>
      </c>
      <c r="E1236" s="54">
        <f>IF($B1236="","",Тех_Движение!$F$1233)</f>
        <v/>
      </c>
      <c r="F1236" s="54">
        <f>IF($B1236="","",SUMIFS($E$5:$E1235,$C$5:$C1235,$C1236))</f>
        <v/>
      </c>
      <c r="G1236" s="54">
        <f>IF($B1236="","",MAX(0,$E1236-MAX(0,SUMIFS(Тех_Движение!$G$2:$G$5111,Тех_Движение!$D$2:$D$5111,$C1236,Тех_Движение!$B$2:$B$5111,"&lt;="&amp;Настройки!$B$5-1)-$F1236)))</f>
        <v/>
      </c>
      <c r="H1236" s="54">
        <f>IF($B1236="","",IF(AND($D1236&gt;=Настройки!$B$5,$D1236&lt;=Настройки!$B$6),$E1236,0))</f>
        <v/>
      </c>
      <c r="I1236" s="54">
        <f>IF($B1236="","",$G1236+$H1236-$J1236)</f>
        <v/>
      </c>
      <c r="J1236" s="54">
        <f>IF($B1236="","",MAX(0,$E1236-MAX(0,SUMIFS(Тех_Движение!$G$2:$G$5111,Тех_Движение!$D$2:$D$5111,$C1236,Тех_Движение!$B$2:$B$5111,"&lt;="&amp;Настройки!$B$6)-$F1236)))</f>
        <v/>
      </c>
      <c r="K1236" s="54">
        <f>IF(OR($B1236="",K$3&lt;$D1236+Настройки!$B$7),0,MAX(0,$E1236-MAX(0,SUMIFS(Тех_Движение!$G$2:$G$5111,Тех_Движение!$D$2:$D$5111,$C1236,Тех_Движение!$B$2:$B$5111,"&lt;="&amp;K$3)-$F1236)))</f>
        <v/>
      </c>
      <c r="L1236" s="54">
        <f>IF(OR($B1236="",L$3&lt;$D1236+Настройки!$B$7),0,MAX(0,$E1236-MAX(0,SUMIFS(Тех_Движение!$G$2:$G$5111,Тех_Движение!$D$2:$D$5111,$C1236,Тех_Движение!$B$2:$B$5111,"&lt;="&amp;L$3)-$F1236)))</f>
        <v/>
      </c>
      <c r="M1236" s="54">
        <f>IF(OR($B1236="",M$3&lt;$D1236+Настройки!$B$7),0,MAX(0,$E1236-MAX(0,SUMIFS(Тех_Движение!$G$2:$G$5111,Тех_Движение!$D$2:$D$5111,$C1236,Тех_Движение!$B$2:$B$5111,"&lt;="&amp;M$3)-$F1236)))</f>
        <v/>
      </c>
      <c r="N1236" s="54">
        <f>IF(OR($B1236="",N$3&lt;$D1236+Настройки!$B$7),0,MAX(0,$E1236-MAX(0,SUMIFS(Тех_Движение!$G$2:$G$5111,Тех_Движение!$D$2:$D$5111,$C1236,Тех_Движение!$B$2:$B$5111,"&lt;="&amp;N$3)-$F1236)))</f>
        <v/>
      </c>
      <c r="O1236" s="54">
        <f>IF(OR($B1236="",O$3&lt;$D1236+Настройки!$B$7),0,MAX(0,$E1236-MAX(0,SUMIFS(Тех_Движение!$G$2:$G$5111,Тех_Движение!$D$2:$D$5111,$C1236,Тех_Движение!$B$2:$B$5111,"&lt;="&amp;O$3)-$F1236)))</f>
        <v/>
      </c>
      <c r="P1236" s="54">
        <f>IF(OR($B1236="",P$3&lt;$D1236+Настройки!$B$7),0,MAX(0,$E1236-MAX(0,SUMIFS(Тех_Движение!$G$2:$G$5111,Тех_Движение!$D$2:$D$5111,$C1236,Тех_Движение!$B$2:$B$5111,"&lt;="&amp;P$3)-$F1236)))</f>
        <v/>
      </c>
      <c r="Q1236" s="54">
        <f>IF(OR($B1236="",Q$3&lt;$D1236+Настройки!$B$7),0,MAX(0,$E1236-MAX(0,SUMIFS(Тех_Движение!$G$2:$G$5111,Тех_Движение!$D$2:$D$5111,$C1236,Тех_Движение!$B$2:$B$5111,"&lt;="&amp;Q$3)-$F1236)))</f>
        <v/>
      </c>
      <c r="R1236" s="54">
        <f>IF($B1236="","",SUM($K1236:$Q1236))</f>
        <v/>
      </c>
      <c r="S1236" s="56">
        <f>IF($B1236="","",VLOOKUP($C1236,Настройки!$A$11:$L$17,9,FALSE))</f>
        <v/>
      </c>
      <c r="T1236" s="56">
        <f>IF($B1236="","",$R1236*$S1236)</f>
        <v/>
      </c>
    </row>
    <row r="1237">
      <c r="A1237" s="20">
        <f>Тех_Движение!$A$1234</f>
        <v/>
      </c>
      <c r="B1237" s="20">
        <f>IF(Тех_Движение!$F$1234&gt;0,Тех_Движение!$I$1234,"")</f>
        <v/>
      </c>
      <c r="C1237" s="20">
        <f>IF($B1237="","",Тех_Движение!$D$1234)</f>
        <v/>
      </c>
      <c r="D1237" s="42">
        <f>IF($B1237="","",Тех_Движение!$B$1234)</f>
        <v/>
      </c>
      <c r="E1237" s="54">
        <f>IF($B1237="","",Тех_Движение!$F$1234)</f>
        <v/>
      </c>
      <c r="F1237" s="54">
        <f>IF($B1237="","",SUMIFS($E$5:$E1236,$C$5:$C1236,$C1237))</f>
        <v/>
      </c>
      <c r="G1237" s="54">
        <f>IF($B1237="","",MAX(0,$E1237-MAX(0,SUMIFS(Тех_Движение!$G$2:$G$5111,Тех_Движение!$D$2:$D$5111,$C1237,Тех_Движение!$B$2:$B$5111,"&lt;="&amp;Настройки!$B$5-1)-$F1237)))</f>
        <v/>
      </c>
      <c r="H1237" s="54">
        <f>IF($B1237="","",IF(AND($D1237&gt;=Настройки!$B$5,$D1237&lt;=Настройки!$B$6),$E1237,0))</f>
        <v/>
      </c>
      <c r="I1237" s="54">
        <f>IF($B1237="","",$G1237+$H1237-$J1237)</f>
        <v/>
      </c>
      <c r="J1237" s="54">
        <f>IF($B1237="","",MAX(0,$E1237-MAX(0,SUMIFS(Тех_Движение!$G$2:$G$5111,Тех_Движение!$D$2:$D$5111,$C1237,Тех_Движение!$B$2:$B$5111,"&lt;="&amp;Настройки!$B$6)-$F1237)))</f>
        <v/>
      </c>
      <c r="K1237" s="54">
        <f>IF(OR($B1237="",K$3&lt;$D1237+Настройки!$B$7),0,MAX(0,$E1237-MAX(0,SUMIFS(Тех_Движение!$G$2:$G$5111,Тех_Движение!$D$2:$D$5111,$C1237,Тех_Движение!$B$2:$B$5111,"&lt;="&amp;K$3)-$F1237)))</f>
        <v/>
      </c>
      <c r="L1237" s="54">
        <f>IF(OR($B1237="",L$3&lt;$D1237+Настройки!$B$7),0,MAX(0,$E1237-MAX(0,SUMIFS(Тех_Движение!$G$2:$G$5111,Тех_Движение!$D$2:$D$5111,$C1237,Тех_Движение!$B$2:$B$5111,"&lt;="&amp;L$3)-$F1237)))</f>
        <v/>
      </c>
      <c r="M1237" s="54">
        <f>IF(OR($B1237="",M$3&lt;$D1237+Настройки!$B$7),0,MAX(0,$E1237-MAX(0,SUMIFS(Тех_Движение!$G$2:$G$5111,Тех_Движение!$D$2:$D$5111,$C1237,Тех_Движение!$B$2:$B$5111,"&lt;="&amp;M$3)-$F1237)))</f>
        <v/>
      </c>
      <c r="N1237" s="54">
        <f>IF(OR($B1237="",N$3&lt;$D1237+Настройки!$B$7),0,MAX(0,$E1237-MAX(0,SUMIFS(Тех_Движение!$G$2:$G$5111,Тех_Движение!$D$2:$D$5111,$C1237,Тех_Движение!$B$2:$B$5111,"&lt;="&amp;N$3)-$F1237)))</f>
        <v/>
      </c>
      <c r="O1237" s="54">
        <f>IF(OR($B1237="",O$3&lt;$D1237+Настройки!$B$7),0,MAX(0,$E1237-MAX(0,SUMIFS(Тех_Движение!$G$2:$G$5111,Тех_Движение!$D$2:$D$5111,$C1237,Тех_Движение!$B$2:$B$5111,"&lt;="&amp;O$3)-$F1237)))</f>
        <v/>
      </c>
      <c r="P1237" s="54">
        <f>IF(OR($B1237="",P$3&lt;$D1237+Настройки!$B$7),0,MAX(0,$E1237-MAX(0,SUMIFS(Тех_Движение!$G$2:$G$5111,Тех_Движение!$D$2:$D$5111,$C1237,Тех_Движение!$B$2:$B$5111,"&lt;="&amp;P$3)-$F1237)))</f>
        <v/>
      </c>
      <c r="Q1237" s="54">
        <f>IF(OR($B1237="",Q$3&lt;$D1237+Настройки!$B$7),0,MAX(0,$E1237-MAX(0,SUMIFS(Тех_Движение!$G$2:$G$5111,Тех_Движение!$D$2:$D$5111,$C1237,Тех_Движение!$B$2:$B$5111,"&lt;="&amp;Q$3)-$F1237)))</f>
        <v/>
      </c>
      <c r="R1237" s="54">
        <f>IF($B1237="","",SUM($K1237:$Q1237))</f>
        <v/>
      </c>
      <c r="S1237" s="56">
        <f>IF($B1237="","",VLOOKUP($C1237,Настройки!$A$11:$L$17,9,FALSE))</f>
        <v/>
      </c>
      <c r="T1237" s="56">
        <f>IF($B1237="","",$R1237*$S1237)</f>
        <v/>
      </c>
    </row>
    <row r="1238">
      <c r="A1238" s="20">
        <f>Тех_Движение!$A$1235</f>
        <v/>
      </c>
      <c r="B1238" s="20">
        <f>IF(Тех_Движение!$F$1235&gt;0,Тех_Движение!$I$1235,"")</f>
        <v/>
      </c>
      <c r="C1238" s="20">
        <f>IF($B1238="","",Тех_Движение!$D$1235)</f>
        <v/>
      </c>
      <c r="D1238" s="42">
        <f>IF($B1238="","",Тех_Движение!$B$1235)</f>
        <v/>
      </c>
      <c r="E1238" s="54">
        <f>IF($B1238="","",Тех_Движение!$F$1235)</f>
        <v/>
      </c>
      <c r="F1238" s="54">
        <f>IF($B1238="","",SUMIFS($E$5:$E1237,$C$5:$C1237,$C1238))</f>
        <v/>
      </c>
      <c r="G1238" s="54">
        <f>IF($B1238="","",MAX(0,$E1238-MAX(0,SUMIFS(Тех_Движение!$G$2:$G$5111,Тех_Движение!$D$2:$D$5111,$C1238,Тех_Движение!$B$2:$B$5111,"&lt;="&amp;Настройки!$B$5-1)-$F1238)))</f>
        <v/>
      </c>
      <c r="H1238" s="54">
        <f>IF($B1238="","",IF(AND($D1238&gt;=Настройки!$B$5,$D1238&lt;=Настройки!$B$6),$E1238,0))</f>
        <v/>
      </c>
      <c r="I1238" s="54">
        <f>IF($B1238="","",$G1238+$H1238-$J1238)</f>
        <v/>
      </c>
      <c r="J1238" s="54">
        <f>IF($B1238="","",MAX(0,$E1238-MAX(0,SUMIFS(Тех_Движение!$G$2:$G$5111,Тех_Движение!$D$2:$D$5111,$C1238,Тех_Движение!$B$2:$B$5111,"&lt;="&amp;Настройки!$B$6)-$F1238)))</f>
        <v/>
      </c>
      <c r="K1238" s="54">
        <f>IF(OR($B1238="",K$3&lt;$D1238+Настройки!$B$7),0,MAX(0,$E1238-MAX(0,SUMIFS(Тех_Движение!$G$2:$G$5111,Тех_Движение!$D$2:$D$5111,$C1238,Тех_Движение!$B$2:$B$5111,"&lt;="&amp;K$3)-$F1238)))</f>
        <v/>
      </c>
      <c r="L1238" s="54">
        <f>IF(OR($B1238="",L$3&lt;$D1238+Настройки!$B$7),0,MAX(0,$E1238-MAX(0,SUMIFS(Тех_Движение!$G$2:$G$5111,Тех_Движение!$D$2:$D$5111,$C1238,Тех_Движение!$B$2:$B$5111,"&lt;="&amp;L$3)-$F1238)))</f>
        <v/>
      </c>
      <c r="M1238" s="54">
        <f>IF(OR($B1238="",M$3&lt;$D1238+Настройки!$B$7),0,MAX(0,$E1238-MAX(0,SUMIFS(Тех_Движение!$G$2:$G$5111,Тех_Движение!$D$2:$D$5111,$C1238,Тех_Движение!$B$2:$B$5111,"&lt;="&amp;M$3)-$F1238)))</f>
        <v/>
      </c>
      <c r="N1238" s="54">
        <f>IF(OR($B1238="",N$3&lt;$D1238+Настройки!$B$7),0,MAX(0,$E1238-MAX(0,SUMIFS(Тех_Движение!$G$2:$G$5111,Тех_Движение!$D$2:$D$5111,$C1238,Тех_Движение!$B$2:$B$5111,"&lt;="&amp;N$3)-$F1238)))</f>
        <v/>
      </c>
      <c r="O1238" s="54">
        <f>IF(OR($B1238="",O$3&lt;$D1238+Настройки!$B$7),0,MAX(0,$E1238-MAX(0,SUMIFS(Тех_Движение!$G$2:$G$5111,Тех_Движение!$D$2:$D$5111,$C1238,Тех_Движение!$B$2:$B$5111,"&lt;="&amp;O$3)-$F1238)))</f>
        <v/>
      </c>
      <c r="P1238" s="54">
        <f>IF(OR($B1238="",P$3&lt;$D1238+Настройки!$B$7),0,MAX(0,$E1238-MAX(0,SUMIFS(Тех_Движение!$G$2:$G$5111,Тех_Движение!$D$2:$D$5111,$C1238,Тех_Движение!$B$2:$B$5111,"&lt;="&amp;P$3)-$F1238)))</f>
        <v/>
      </c>
      <c r="Q1238" s="54">
        <f>IF(OR($B1238="",Q$3&lt;$D1238+Настройки!$B$7),0,MAX(0,$E1238-MAX(0,SUMIFS(Тех_Движение!$G$2:$G$5111,Тех_Движение!$D$2:$D$5111,$C1238,Тех_Движение!$B$2:$B$5111,"&lt;="&amp;Q$3)-$F1238)))</f>
        <v/>
      </c>
      <c r="R1238" s="54">
        <f>IF($B1238="","",SUM($K1238:$Q1238))</f>
        <v/>
      </c>
      <c r="S1238" s="56">
        <f>IF($B1238="","",VLOOKUP($C1238,Настройки!$A$11:$L$17,9,FALSE))</f>
        <v/>
      </c>
      <c r="T1238" s="56">
        <f>IF($B1238="","",$R1238*$S1238)</f>
        <v/>
      </c>
    </row>
    <row r="1239">
      <c r="A1239" s="20">
        <f>Тех_Движение!$A$1236</f>
        <v/>
      </c>
      <c r="B1239" s="20">
        <f>IF(Тех_Движение!$F$1236&gt;0,Тех_Движение!$I$1236,"")</f>
        <v/>
      </c>
      <c r="C1239" s="20">
        <f>IF($B1239="","",Тех_Движение!$D$1236)</f>
        <v/>
      </c>
      <c r="D1239" s="42">
        <f>IF($B1239="","",Тех_Движение!$B$1236)</f>
        <v/>
      </c>
      <c r="E1239" s="54">
        <f>IF($B1239="","",Тех_Движение!$F$1236)</f>
        <v/>
      </c>
      <c r="F1239" s="54">
        <f>IF($B1239="","",SUMIFS($E$5:$E1238,$C$5:$C1238,$C1239))</f>
        <v/>
      </c>
      <c r="G1239" s="54">
        <f>IF($B1239="","",MAX(0,$E1239-MAX(0,SUMIFS(Тех_Движение!$G$2:$G$5111,Тех_Движение!$D$2:$D$5111,$C1239,Тех_Движение!$B$2:$B$5111,"&lt;="&amp;Настройки!$B$5-1)-$F1239)))</f>
        <v/>
      </c>
      <c r="H1239" s="54">
        <f>IF($B1239="","",IF(AND($D1239&gt;=Настройки!$B$5,$D1239&lt;=Настройки!$B$6),$E1239,0))</f>
        <v/>
      </c>
      <c r="I1239" s="54">
        <f>IF($B1239="","",$G1239+$H1239-$J1239)</f>
        <v/>
      </c>
      <c r="J1239" s="54">
        <f>IF($B1239="","",MAX(0,$E1239-MAX(0,SUMIFS(Тех_Движение!$G$2:$G$5111,Тех_Движение!$D$2:$D$5111,$C1239,Тех_Движение!$B$2:$B$5111,"&lt;="&amp;Настройки!$B$6)-$F1239)))</f>
        <v/>
      </c>
      <c r="K1239" s="54">
        <f>IF(OR($B1239="",K$3&lt;$D1239+Настройки!$B$7),0,MAX(0,$E1239-MAX(0,SUMIFS(Тех_Движение!$G$2:$G$5111,Тех_Движение!$D$2:$D$5111,$C1239,Тех_Движение!$B$2:$B$5111,"&lt;="&amp;K$3)-$F1239)))</f>
        <v/>
      </c>
      <c r="L1239" s="54">
        <f>IF(OR($B1239="",L$3&lt;$D1239+Настройки!$B$7),0,MAX(0,$E1239-MAX(0,SUMIFS(Тех_Движение!$G$2:$G$5111,Тех_Движение!$D$2:$D$5111,$C1239,Тех_Движение!$B$2:$B$5111,"&lt;="&amp;L$3)-$F1239)))</f>
        <v/>
      </c>
      <c r="M1239" s="54">
        <f>IF(OR($B1239="",M$3&lt;$D1239+Настройки!$B$7),0,MAX(0,$E1239-MAX(0,SUMIFS(Тех_Движение!$G$2:$G$5111,Тех_Движение!$D$2:$D$5111,$C1239,Тех_Движение!$B$2:$B$5111,"&lt;="&amp;M$3)-$F1239)))</f>
        <v/>
      </c>
      <c r="N1239" s="54">
        <f>IF(OR($B1239="",N$3&lt;$D1239+Настройки!$B$7),0,MAX(0,$E1239-MAX(0,SUMIFS(Тех_Движение!$G$2:$G$5111,Тех_Движение!$D$2:$D$5111,$C1239,Тех_Движение!$B$2:$B$5111,"&lt;="&amp;N$3)-$F1239)))</f>
        <v/>
      </c>
      <c r="O1239" s="54">
        <f>IF(OR($B1239="",O$3&lt;$D1239+Настройки!$B$7),0,MAX(0,$E1239-MAX(0,SUMIFS(Тех_Движение!$G$2:$G$5111,Тех_Движение!$D$2:$D$5111,$C1239,Тех_Движение!$B$2:$B$5111,"&lt;="&amp;O$3)-$F1239)))</f>
        <v/>
      </c>
      <c r="P1239" s="54">
        <f>IF(OR($B1239="",P$3&lt;$D1239+Настройки!$B$7),0,MAX(0,$E1239-MAX(0,SUMIFS(Тех_Движение!$G$2:$G$5111,Тех_Движение!$D$2:$D$5111,$C1239,Тех_Движение!$B$2:$B$5111,"&lt;="&amp;P$3)-$F1239)))</f>
        <v/>
      </c>
      <c r="Q1239" s="54">
        <f>IF(OR($B1239="",Q$3&lt;$D1239+Настройки!$B$7),0,MAX(0,$E1239-MAX(0,SUMIFS(Тех_Движение!$G$2:$G$5111,Тех_Движение!$D$2:$D$5111,$C1239,Тех_Движение!$B$2:$B$5111,"&lt;="&amp;Q$3)-$F1239)))</f>
        <v/>
      </c>
      <c r="R1239" s="54">
        <f>IF($B1239="","",SUM($K1239:$Q1239))</f>
        <v/>
      </c>
      <c r="S1239" s="56">
        <f>IF($B1239="","",VLOOKUP($C1239,Настройки!$A$11:$L$17,9,FALSE))</f>
        <v/>
      </c>
      <c r="T1239" s="56">
        <f>IF($B1239="","",$R1239*$S1239)</f>
        <v/>
      </c>
    </row>
    <row r="1240">
      <c r="A1240" s="20">
        <f>Тех_Движение!$A$1237</f>
        <v/>
      </c>
      <c r="B1240" s="20">
        <f>IF(Тех_Движение!$F$1237&gt;0,Тех_Движение!$I$1237,"")</f>
        <v/>
      </c>
      <c r="C1240" s="20">
        <f>IF($B1240="","",Тех_Движение!$D$1237)</f>
        <v/>
      </c>
      <c r="D1240" s="42">
        <f>IF($B1240="","",Тех_Движение!$B$1237)</f>
        <v/>
      </c>
      <c r="E1240" s="54">
        <f>IF($B1240="","",Тех_Движение!$F$1237)</f>
        <v/>
      </c>
      <c r="F1240" s="54">
        <f>IF($B1240="","",SUMIFS($E$5:$E1239,$C$5:$C1239,$C1240))</f>
        <v/>
      </c>
      <c r="G1240" s="54">
        <f>IF($B1240="","",MAX(0,$E1240-MAX(0,SUMIFS(Тех_Движение!$G$2:$G$5111,Тех_Движение!$D$2:$D$5111,$C1240,Тех_Движение!$B$2:$B$5111,"&lt;="&amp;Настройки!$B$5-1)-$F1240)))</f>
        <v/>
      </c>
      <c r="H1240" s="54">
        <f>IF($B1240="","",IF(AND($D1240&gt;=Настройки!$B$5,$D1240&lt;=Настройки!$B$6),$E1240,0))</f>
        <v/>
      </c>
      <c r="I1240" s="54">
        <f>IF($B1240="","",$G1240+$H1240-$J1240)</f>
        <v/>
      </c>
      <c r="J1240" s="54">
        <f>IF($B1240="","",MAX(0,$E1240-MAX(0,SUMIFS(Тех_Движение!$G$2:$G$5111,Тех_Движение!$D$2:$D$5111,$C1240,Тех_Движение!$B$2:$B$5111,"&lt;="&amp;Настройки!$B$6)-$F1240)))</f>
        <v/>
      </c>
      <c r="K1240" s="54">
        <f>IF(OR($B1240="",K$3&lt;$D1240+Настройки!$B$7),0,MAX(0,$E1240-MAX(0,SUMIFS(Тех_Движение!$G$2:$G$5111,Тех_Движение!$D$2:$D$5111,$C1240,Тех_Движение!$B$2:$B$5111,"&lt;="&amp;K$3)-$F1240)))</f>
        <v/>
      </c>
      <c r="L1240" s="54">
        <f>IF(OR($B1240="",L$3&lt;$D1240+Настройки!$B$7),0,MAX(0,$E1240-MAX(0,SUMIFS(Тех_Движение!$G$2:$G$5111,Тех_Движение!$D$2:$D$5111,$C1240,Тех_Движение!$B$2:$B$5111,"&lt;="&amp;L$3)-$F1240)))</f>
        <v/>
      </c>
      <c r="M1240" s="54">
        <f>IF(OR($B1240="",M$3&lt;$D1240+Настройки!$B$7),0,MAX(0,$E1240-MAX(0,SUMIFS(Тех_Движение!$G$2:$G$5111,Тех_Движение!$D$2:$D$5111,$C1240,Тех_Движение!$B$2:$B$5111,"&lt;="&amp;M$3)-$F1240)))</f>
        <v/>
      </c>
      <c r="N1240" s="54">
        <f>IF(OR($B1240="",N$3&lt;$D1240+Настройки!$B$7),0,MAX(0,$E1240-MAX(0,SUMIFS(Тех_Движение!$G$2:$G$5111,Тех_Движение!$D$2:$D$5111,$C1240,Тех_Движение!$B$2:$B$5111,"&lt;="&amp;N$3)-$F1240)))</f>
        <v/>
      </c>
      <c r="O1240" s="54">
        <f>IF(OR($B1240="",O$3&lt;$D1240+Настройки!$B$7),0,MAX(0,$E1240-MAX(0,SUMIFS(Тех_Движение!$G$2:$G$5111,Тех_Движение!$D$2:$D$5111,$C1240,Тех_Движение!$B$2:$B$5111,"&lt;="&amp;O$3)-$F1240)))</f>
        <v/>
      </c>
      <c r="P1240" s="54">
        <f>IF(OR($B1240="",P$3&lt;$D1240+Настройки!$B$7),0,MAX(0,$E1240-MAX(0,SUMIFS(Тех_Движение!$G$2:$G$5111,Тех_Движение!$D$2:$D$5111,$C1240,Тех_Движение!$B$2:$B$5111,"&lt;="&amp;P$3)-$F1240)))</f>
        <v/>
      </c>
      <c r="Q1240" s="54">
        <f>IF(OR($B1240="",Q$3&lt;$D1240+Настройки!$B$7),0,MAX(0,$E1240-MAX(0,SUMIFS(Тех_Движение!$G$2:$G$5111,Тех_Движение!$D$2:$D$5111,$C1240,Тех_Движение!$B$2:$B$5111,"&lt;="&amp;Q$3)-$F1240)))</f>
        <v/>
      </c>
      <c r="R1240" s="54">
        <f>IF($B1240="","",SUM($K1240:$Q1240))</f>
        <v/>
      </c>
      <c r="S1240" s="56">
        <f>IF($B1240="","",VLOOKUP($C1240,Настройки!$A$11:$L$17,9,FALSE))</f>
        <v/>
      </c>
      <c r="T1240" s="56">
        <f>IF($B1240="","",$R1240*$S1240)</f>
        <v/>
      </c>
    </row>
    <row r="1241">
      <c r="A1241" s="20">
        <f>Тех_Движение!$A$1238</f>
        <v/>
      </c>
      <c r="B1241" s="20">
        <f>IF(Тех_Движение!$F$1238&gt;0,Тех_Движение!$I$1238,"")</f>
        <v/>
      </c>
      <c r="C1241" s="20">
        <f>IF($B1241="","",Тех_Движение!$D$1238)</f>
        <v/>
      </c>
      <c r="D1241" s="42">
        <f>IF($B1241="","",Тех_Движение!$B$1238)</f>
        <v/>
      </c>
      <c r="E1241" s="54">
        <f>IF($B1241="","",Тех_Движение!$F$1238)</f>
        <v/>
      </c>
      <c r="F1241" s="54">
        <f>IF($B1241="","",SUMIFS($E$5:$E1240,$C$5:$C1240,$C1241))</f>
        <v/>
      </c>
      <c r="G1241" s="54">
        <f>IF($B1241="","",MAX(0,$E1241-MAX(0,SUMIFS(Тех_Движение!$G$2:$G$5111,Тех_Движение!$D$2:$D$5111,$C1241,Тех_Движение!$B$2:$B$5111,"&lt;="&amp;Настройки!$B$5-1)-$F1241)))</f>
        <v/>
      </c>
      <c r="H1241" s="54">
        <f>IF($B1241="","",IF(AND($D1241&gt;=Настройки!$B$5,$D1241&lt;=Настройки!$B$6),$E1241,0))</f>
        <v/>
      </c>
      <c r="I1241" s="54">
        <f>IF($B1241="","",$G1241+$H1241-$J1241)</f>
        <v/>
      </c>
      <c r="J1241" s="54">
        <f>IF($B1241="","",MAX(0,$E1241-MAX(0,SUMIFS(Тех_Движение!$G$2:$G$5111,Тех_Движение!$D$2:$D$5111,$C1241,Тех_Движение!$B$2:$B$5111,"&lt;="&amp;Настройки!$B$6)-$F1241)))</f>
        <v/>
      </c>
      <c r="K1241" s="54">
        <f>IF(OR($B1241="",K$3&lt;$D1241+Настройки!$B$7),0,MAX(0,$E1241-MAX(0,SUMIFS(Тех_Движение!$G$2:$G$5111,Тех_Движение!$D$2:$D$5111,$C1241,Тех_Движение!$B$2:$B$5111,"&lt;="&amp;K$3)-$F1241)))</f>
        <v/>
      </c>
      <c r="L1241" s="54">
        <f>IF(OR($B1241="",L$3&lt;$D1241+Настройки!$B$7),0,MAX(0,$E1241-MAX(0,SUMIFS(Тех_Движение!$G$2:$G$5111,Тех_Движение!$D$2:$D$5111,$C1241,Тех_Движение!$B$2:$B$5111,"&lt;="&amp;L$3)-$F1241)))</f>
        <v/>
      </c>
      <c r="M1241" s="54">
        <f>IF(OR($B1241="",M$3&lt;$D1241+Настройки!$B$7),0,MAX(0,$E1241-MAX(0,SUMIFS(Тех_Движение!$G$2:$G$5111,Тех_Движение!$D$2:$D$5111,$C1241,Тех_Движение!$B$2:$B$5111,"&lt;="&amp;M$3)-$F1241)))</f>
        <v/>
      </c>
      <c r="N1241" s="54">
        <f>IF(OR($B1241="",N$3&lt;$D1241+Настройки!$B$7),0,MAX(0,$E1241-MAX(0,SUMIFS(Тех_Движение!$G$2:$G$5111,Тех_Движение!$D$2:$D$5111,$C1241,Тех_Движение!$B$2:$B$5111,"&lt;="&amp;N$3)-$F1241)))</f>
        <v/>
      </c>
      <c r="O1241" s="54">
        <f>IF(OR($B1241="",O$3&lt;$D1241+Настройки!$B$7),0,MAX(0,$E1241-MAX(0,SUMIFS(Тех_Движение!$G$2:$G$5111,Тех_Движение!$D$2:$D$5111,$C1241,Тех_Движение!$B$2:$B$5111,"&lt;="&amp;O$3)-$F1241)))</f>
        <v/>
      </c>
      <c r="P1241" s="54">
        <f>IF(OR($B1241="",P$3&lt;$D1241+Настройки!$B$7),0,MAX(0,$E1241-MAX(0,SUMIFS(Тех_Движение!$G$2:$G$5111,Тех_Движение!$D$2:$D$5111,$C1241,Тех_Движение!$B$2:$B$5111,"&lt;="&amp;P$3)-$F1241)))</f>
        <v/>
      </c>
      <c r="Q1241" s="54">
        <f>IF(OR($B1241="",Q$3&lt;$D1241+Настройки!$B$7),0,MAX(0,$E1241-MAX(0,SUMIFS(Тех_Движение!$G$2:$G$5111,Тех_Движение!$D$2:$D$5111,$C1241,Тех_Движение!$B$2:$B$5111,"&lt;="&amp;Q$3)-$F1241)))</f>
        <v/>
      </c>
      <c r="R1241" s="54">
        <f>IF($B1241="","",SUM($K1241:$Q1241))</f>
        <v/>
      </c>
      <c r="S1241" s="56">
        <f>IF($B1241="","",VLOOKUP($C1241,Настройки!$A$11:$L$17,9,FALSE))</f>
        <v/>
      </c>
      <c r="T1241" s="56">
        <f>IF($B1241="","",$R1241*$S1241)</f>
        <v/>
      </c>
    </row>
    <row r="1242">
      <c r="A1242" s="20">
        <f>Тех_Движение!$A$1239</f>
        <v/>
      </c>
      <c r="B1242" s="20">
        <f>IF(Тех_Движение!$F$1239&gt;0,Тех_Движение!$I$1239,"")</f>
        <v/>
      </c>
      <c r="C1242" s="20">
        <f>IF($B1242="","",Тех_Движение!$D$1239)</f>
        <v/>
      </c>
      <c r="D1242" s="42">
        <f>IF($B1242="","",Тех_Движение!$B$1239)</f>
        <v/>
      </c>
      <c r="E1242" s="54">
        <f>IF($B1242="","",Тех_Движение!$F$1239)</f>
        <v/>
      </c>
      <c r="F1242" s="54">
        <f>IF($B1242="","",SUMIFS($E$5:$E1241,$C$5:$C1241,$C1242))</f>
        <v/>
      </c>
      <c r="G1242" s="54">
        <f>IF($B1242="","",MAX(0,$E1242-MAX(0,SUMIFS(Тех_Движение!$G$2:$G$5111,Тех_Движение!$D$2:$D$5111,$C1242,Тех_Движение!$B$2:$B$5111,"&lt;="&amp;Настройки!$B$5-1)-$F1242)))</f>
        <v/>
      </c>
      <c r="H1242" s="54">
        <f>IF($B1242="","",IF(AND($D1242&gt;=Настройки!$B$5,$D1242&lt;=Настройки!$B$6),$E1242,0))</f>
        <v/>
      </c>
      <c r="I1242" s="54">
        <f>IF($B1242="","",$G1242+$H1242-$J1242)</f>
        <v/>
      </c>
      <c r="J1242" s="54">
        <f>IF($B1242="","",MAX(0,$E1242-MAX(0,SUMIFS(Тех_Движение!$G$2:$G$5111,Тех_Движение!$D$2:$D$5111,$C1242,Тех_Движение!$B$2:$B$5111,"&lt;="&amp;Настройки!$B$6)-$F1242)))</f>
        <v/>
      </c>
      <c r="K1242" s="54">
        <f>IF(OR($B1242="",K$3&lt;$D1242+Настройки!$B$7),0,MAX(0,$E1242-MAX(0,SUMIFS(Тех_Движение!$G$2:$G$5111,Тех_Движение!$D$2:$D$5111,$C1242,Тех_Движение!$B$2:$B$5111,"&lt;="&amp;K$3)-$F1242)))</f>
        <v/>
      </c>
      <c r="L1242" s="54">
        <f>IF(OR($B1242="",L$3&lt;$D1242+Настройки!$B$7),0,MAX(0,$E1242-MAX(0,SUMIFS(Тех_Движение!$G$2:$G$5111,Тех_Движение!$D$2:$D$5111,$C1242,Тех_Движение!$B$2:$B$5111,"&lt;="&amp;L$3)-$F1242)))</f>
        <v/>
      </c>
      <c r="M1242" s="54">
        <f>IF(OR($B1242="",M$3&lt;$D1242+Настройки!$B$7),0,MAX(0,$E1242-MAX(0,SUMIFS(Тех_Движение!$G$2:$G$5111,Тех_Движение!$D$2:$D$5111,$C1242,Тех_Движение!$B$2:$B$5111,"&lt;="&amp;M$3)-$F1242)))</f>
        <v/>
      </c>
      <c r="N1242" s="54">
        <f>IF(OR($B1242="",N$3&lt;$D1242+Настройки!$B$7),0,MAX(0,$E1242-MAX(0,SUMIFS(Тех_Движение!$G$2:$G$5111,Тех_Движение!$D$2:$D$5111,$C1242,Тех_Движение!$B$2:$B$5111,"&lt;="&amp;N$3)-$F1242)))</f>
        <v/>
      </c>
      <c r="O1242" s="54">
        <f>IF(OR($B1242="",O$3&lt;$D1242+Настройки!$B$7),0,MAX(0,$E1242-MAX(0,SUMIFS(Тех_Движение!$G$2:$G$5111,Тех_Движение!$D$2:$D$5111,$C1242,Тех_Движение!$B$2:$B$5111,"&lt;="&amp;O$3)-$F1242)))</f>
        <v/>
      </c>
      <c r="P1242" s="54">
        <f>IF(OR($B1242="",P$3&lt;$D1242+Настройки!$B$7),0,MAX(0,$E1242-MAX(0,SUMIFS(Тех_Движение!$G$2:$G$5111,Тех_Движение!$D$2:$D$5111,$C1242,Тех_Движение!$B$2:$B$5111,"&lt;="&amp;P$3)-$F1242)))</f>
        <v/>
      </c>
      <c r="Q1242" s="54">
        <f>IF(OR($B1242="",Q$3&lt;$D1242+Настройки!$B$7),0,MAX(0,$E1242-MAX(0,SUMIFS(Тех_Движение!$G$2:$G$5111,Тех_Движение!$D$2:$D$5111,$C1242,Тех_Движение!$B$2:$B$5111,"&lt;="&amp;Q$3)-$F1242)))</f>
        <v/>
      </c>
      <c r="R1242" s="54">
        <f>IF($B1242="","",SUM($K1242:$Q1242))</f>
        <v/>
      </c>
      <c r="S1242" s="56">
        <f>IF($B1242="","",VLOOKUP($C1242,Настройки!$A$11:$L$17,9,FALSE))</f>
        <v/>
      </c>
      <c r="T1242" s="56">
        <f>IF($B1242="","",$R1242*$S1242)</f>
        <v/>
      </c>
    </row>
    <row r="1243">
      <c r="A1243" s="20">
        <f>Тех_Движение!$A$1240</f>
        <v/>
      </c>
      <c r="B1243" s="20">
        <f>IF(Тех_Движение!$F$1240&gt;0,Тех_Движение!$I$1240,"")</f>
        <v/>
      </c>
      <c r="C1243" s="20">
        <f>IF($B1243="","",Тех_Движение!$D$1240)</f>
        <v/>
      </c>
      <c r="D1243" s="42">
        <f>IF($B1243="","",Тех_Движение!$B$1240)</f>
        <v/>
      </c>
      <c r="E1243" s="54">
        <f>IF($B1243="","",Тех_Движение!$F$1240)</f>
        <v/>
      </c>
      <c r="F1243" s="54">
        <f>IF($B1243="","",SUMIFS($E$5:$E1242,$C$5:$C1242,$C1243))</f>
        <v/>
      </c>
      <c r="G1243" s="54">
        <f>IF($B1243="","",MAX(0,$E1243-MAX(0,SUMIFS(Тех_Движение!$G$2:$G$5111,Тех_Движение!$D$2:$D$5111,$C1243,Тех_Движение!$B$2:$B$5111,"&lt;="&amp;Настройки!$B$5-1)-$F1243)))</f>
        <v/>
      </c>
      <c r="H1243" s="54">
        <f>IF($B1243="","",IF(AND($D1243&gt;=Настройки!$B$5,$D1243&lt;=Настройки!$B$6),$E1243,0))</f>
        <v/>
      </c>
      <c r="I1243" s="54">
        <f>IF($B1243="","",$G1243+$H1243-$J1243)</f>
        <v/>
      </c>
      <c r="J1243" s="54">
        <f>IF($B1243="","",MAX(0,$E1243-MAX(0,SUMIFS(Тех_Движение!$G$2:$G$5111,Тех_Движение!$D$2:$D$5111,$C1243,Тех_Движение!$B$2:$B$5111,"&lt;="&amp;Настройки!$B$6)-$F1243)))</f>
        <v/>
      </c>
      <c r="K1243" s="54">
        <f>IF(OR($B1243="",K$3&lt;$D1243+Настройки!$B$7),0,MAX(0,$E1243-MAX(0,SUMIFS(Тех_Движение!$G$2:$G$5111,Тех_Движение!$D$2:$D$5111,$C1243,Тех_Движение!$B$2:$B$5111,"&lt;="&amp;K$3)-$F1243)))</f>
        <v/>
      </c>
      <c r="L1243" s="54">
        <f>IF(OR($B1243="",L$3&lt;$D1243+Настройки!$B$7),0,MAX(0,$E1243-MAX(0,SUMIFS(Тех_Движение!$G$2:$G$5111,Тех_Движение!$D$2:$D$5111,$C1243,Тех_Движение!$B$2:$B$5111,"&lt;="&amp;L$3)-$F1243)))</f>
        <v/>
      </c>
      <c r="M1243" s="54">
        <f>IF(OR($B1243="",M$3&lt;$D1243+Настройки!$B$7),0,MAX(0,$E1243-MAX(0,SUMIFS(Тех_Движение!$G$2:$G$5111,Тех_Движение!$D$2:$D$5111,$C1243,Тех_Движение!$B$2:$B$5111,"&lt;="&amp;M$3)-$F1243)))</f>
        <v/>
      </c>
      <c r="N1243" s="54">
        <f>IF(OR($B1243="",N$3&lt;$D1243+Настройки!$B$7),0,MAX(0,$E1243-MAX(0,SUMIFS(Тех_Движение!$G$2:$G$5111,Тех_Движение!$D$2:$D$5111,$C1243,Тех_Движение!$B$2:$B$5111,"&lt;="&amp;N$3)-$F1243)))</f>
        <v/>
      </c>
      <c r="O1243" s="54">
        <f>IF(OR($B1243="",O$3&lt;$D1243+Настройки!$B$7),0,MAX(0,$E1243-MAX(0,SUMIFS(Тех_Движение!$G$2:$G$5111,Тех_Движение!$D$2:$D$5111,$C1243,Тех_Движение!$B$2:$B$5111,"&lt;="&amp;O$3)-$F1243)))</f>
        <v/>
      </c>
      <c r="P1243" s="54">
        <f>IF(OR($B1243="",P$3&lt;$D1243+Настройки!$B$7),0,MAX(0,$E1243-MAX(0,SUMIFS(Тех_Движение!$G$2:$G$5111,Тех_Движение!$D$2:$D$5111,$C1243,Тех_Движение!$B$2:$B$5111,"&lt;="&amp;P$3)-$F1243)))</f>
        <v/>
      </c>
      <c r="Q1243" s="54">
        <f>IF(OR($B1243="",Q$3&lt;$D1243+Настройки!$B$7),0,MAX(0,$E1243-MAX(0,SUMIFS(Тех_Движение!$G$2:$G$5111,Тех_Движение!$D$2:$D$5111,$C1243,Тех_Движение!$B$2:$B$5111,"&lt;="&amp;Q$3)-$F1243)))</f>
        <v/>
      </c>
      <c r="R1243" s="54">
        <f>IF($B1243="","",SUM($K1243:$Q1243))</f>
        <v/>
      </c>
      <c r="S1243" s="56">
        <f>IF($B1243="","",VLOOKUP($C1243,Настройки!$A$11:$L$17,9,FALSE))</f>
        <v/>
      </c>
      <c r="T1243" s="56">
        <f>IF($B1243="","",$R1243*$S1243)</f>
        <v/>
      </c>
    </row>
    <row r="1244">
      <c r="A1244" s="20">
        <f>Тех_Движение!$A$1241</f>
        <v/>
      </c>
      <c r="B1244" s="20">
        <f>IF(Тех_Движение!$F$1241&gt;0,Тех_Движение!$I$1241,"")</f>
        <v/>
      </c>
      <c r="C1244" s="20">
        <f>IF($B1244="","",Тех_Движение!$D$1241)</f>
        <v/>
      </c>
      <c r="D1244" s="42">
        <f>IF($B1244="","",Тех_Движение!$B$1241)</f>
        <v/>
      </c>
      <c r="E1244" s="54">
        <f>IF($B1244="","",Тех_Движение!$F$1241)</f>
        <v/>
      </c>
      <c r="F1244" s="54">
        <f>IF($B1244="","",SUMIFS($E$5:$E1243,$C$5:$C1243,$C1244))</f>
        <v/>
      </c>
      <c r="G1244" s="54">
        <f>IF($B1244="","",MAX(0,$E1244-MAX(0,SUMIFS(Тех_Движение!$G$2:$G$5111,Тех_Движение!$D$2:$D$5111,$C1244,Тех_Движение!$B$2:$B$5111,"&lt;="&amp;Настройки!$B$5-1)-$F1244)))</f>
        <v/>
      </c>
      <c r="H1244" s="54">
        <f>IF($B1244="","",IF(AND($D1244&gt;=Настройки!$B$5,$D1244&lt;=Настройки!$B$6),$E1244,0))</f>
        <v/>
      </c>
      <c r="I1244" s="54">
        <f>IF($B1244="","",$G1244+$H1244-$J1244)</f>
        <v/>
      </c>
      <c r="J1244" s="54">
        <f>IF($B1244="","",MAX(0,$E1244-MAX(0,SUMIFS(Тех_Движение!$G$2:$G$5111,Тех_Движение!$D$2:$D$5111,$C1244,Тех_Движение!$B$2:$B$5111,"&lt;="&amp;Настройки!$B$6)-$F1244)))</f>
        <v/>
      </c>
      <c r="K1244" s="54">
        <f>IF(OR($B1244="",K$3&lt;$D1244+Настройки!$B$7),0,MAX(0,$E1244-MAX(0,SUMIFS(Тех_Движение!$G$2:$G$5111,Тех_Движение!$D$2:$D$5111,$C1244,Тех_Движение!$B$2:$B$5111,"&lt;="&amp;K$3)-$F1244)))</f>
        <v/>
      </c>
      <c r="L1244" s="54">
        <f>IF(OR($B1244="",L$3&lt;$D1244+Настройки!$B$7),0,MAX(0,$E1244-MAX(0,SUMIFS(Тех_Движение!$G$2:$G$5111,Тех_Движение!$D$2:$D$5111,$C1244,Тех_Движение!$B$2:$B$5111,"&lt;="&amp;L$3)-$F1244)))</f>
        <v/>
      </c>
      <c r="M1244" s="54">
        <f>IF(OR($B1244="",M$3&lt;$D1244+Настройки!$B$7),0,MAX(0,$E1244-MAX(0,SUMIFS(Тех_Движение!$G$2:$G$5111,Тех_Движение!$D$2:$D$5111,$C1244,Тех_Движение!$B$2:$B$5111,"&lt;="&amp;M$3)-$F1244)))</f>
        <v/>
      </c>
      <c r="N1244" s="54">
        <f>IF(OR($B1244="",N$3&lt;$D1244+Настройки!$B$7),0,MAX(0,$E1244-MAX(0,SUMIFS(Тех_Движение!$G$2:$G$5111,Тех_Движение!$D$2:$D$5111,$C1244,Тех_Движение!$B$2:$B$5111,"&lt;="&amp;N$3)-$F1244)))</f>
        <v/>
      </c>
      <c r="O1244" s="54">
        <f>IF(OR($B1244="",O$3&lt;$D1244+Настройки!$B$7),0,MAX(0,$E1244-MAX(0,SUMIFS(Тех_Движение!$G$2:$G$5111,Тех_Движение!$D$2:$D$5111,$C1244,Тех_Движение!$B$2:$B$5111,"&lt;="&amp;O$3)-$F1244)))</f>
        <v/>
      </c>
      <c r="P1244" s="54">
        <f>IF(OR($B1244="",P$3&lt;$D1244+Настройки!$B$7),0,MAX(0,$E1244-MAX(0,SUMIFS(Тех_Движение!$G$2:$G$5111,Тех_Движение!$D$2:$D$5111,$C1244,Тех_Движение!$B$2:$B$5111,"&lt;="&amp;P$3)-$F1244)))</f>
        <v/>
      </c>
      <c r="Q1244" s="54">
        <f>IF(OR($B1244="",Q$3&lt;$D1244+Настройки!$B$7),0,MAX(0,$E1244-MAX(0,SUMIFS(Тех_Движение!$G$2:$G$5111,Тех_Движение!$D$2:$D$5111,$C1244,Тех_Движение!$B$2:$B$5111,"&lt;="&amp;Q$3)-$F1244)))</f>
        <v/>
      </c>
      <c r="R1244" s="54">
        <f>IF($B1244="","",SUM($K1244:$Q1244))</f>
        <v/>
      </c>
      <c r="S1244" s="56">
        <f>IF($B1244="","",VLOOKUP($C1244,Настройки!$A$11:$L$17,9,FALSE))</f>
        <v/>
      </c>
      <c r="T1244" s="56">
        <f>IF($B1244="","",$R1244*$S1244)</f>
        <v/>
      </c>
    </row>
    <row r="1245">
      <c r="A1245" s="20">
        <f>Тех_Движение!$A$1242</f>
        <v/>
      </c>
      <c r="B1245" s="20">
        <f>IF(Тех_Движение!$F$1242&gt;0,Тех_Движение!$I$1242,"")</f>
        <v/>
      </c>
      <c r="C1245" s="20">
        <f>IF($B1245="","",Тех_Движение!$D$1242)</f>
        <v/>
      </c>
      <c r="D1245" s="42">
        <f>IF($B1245="","",Тех_Движение!$B$1242)</f>
        <v/>
      </c>
      <c r="E1245" s="54">
        <f>IF($B1245="","",Тех_Движение!$F$1242)</f>
        <v/>
      </c>
      <c r="F1245" s="54">
        <f>IF($B1245="","",SUMIFS($E$5:$E1244,$C$5:$C1244,$C1245))</f>
        <v/>
      </c>
      <c r="G1245" s="54">
        <f>IF($B1245="","",MAX(0,$E1245-MAX(0,SUMIFS(Тех_Движение!$G$2:$G$5111,Тех_Движение!$D$2:$D$5111,$C1245,Тех_Движение!$B$2:$B$5111,"&lt;="&amp;Настройки!$B$5-1)-$F1245)))</f>
        <v/>
      </c>
      <c r="H1245" s="54">
        <f>IF($B1245="","",IF(AND($D1245&gt;=Настройки!$B$5,$D1245&lt;=Настройки!$B$6),$E1245,0))</f>
        <v/>
      </c>
      <c r="I1245" s="54">
        <f>IF($B1245="","",$G1245+$H1245-$J1245)</f>
        <v/>
      </c>
      <c r="J1245" s="54">
        <f>IF($B1245="","",MAX(0,$E1245-MAX(0,SUMIFS(Тех_Движение!$G$2:$G$5111,Тех_Движение!$D$2:$D$5111,$C1245,Тех_Движение!$B$2:$B$5111,"&lt;="&amp;Настройки!$B$6)-$F1245)))</f>
        <v/>
      </c>
      <c r="K1245" s="54">
        <f>IF(OR($B1245="",K$3&lt;$D1245+Настройки!$B$7),0,MAX(0,$E1245-MAX(0,SUMIFS(Тех_Движение!$G$2:$G$5111,Тех_Движение!$D$2:$D$5111,$C1245,Тех_Движение!$B$2:$B$5111,"&lt;="&amp;K$3)-$F1245)))</f>
        <v/>
      </c>
      <c r="L1245" s="54">
        <f>IF(OR($B1245="",L$3&lt;$D1245+Настройки!$B$7),0,MAX(0,$E1245-MAX(0,SUMIFS(Тех_Движение!$G$2:$G$5111,Тех_Движение!$D$2:$D$5111,$C1245,Тех_Движение!$B$2:$B$5111,"&lt;="&amp;L$3)-$F1245)))</f>
        <v/>
      </c>
      <c r="M1245" s="54">
        <f>IF(OR($B1245="",M$3&lt;$D1245+Настройки!$B$7),0,MAX(0,$E1245-MAX(0,SUMIFS(Тех_Движение!$G$2:$G$5111,Тех_Движение!$D$2:$D$5111,$C1245,Тех_Движение!$B$2:$B$5111,"&lt;="&amp;M$3)-$F1245)))</f>
        <v/>
      </c>
      <c r="N1245" s="54">
        <f>IF(OR($B1245="",N$3&lt;$D1245+Настройки!$B$7),0,MAX(0,$E1245-MAX(0,SUMIFS(Тех_Движение!$G$2:$G$5111,Тех_Движение!$D$2:$D$5111,$C1245,Тех_Движение!$B$2:$B$5111,"&lt;="&amp;N$3)-$F1245)))</f>
        <v/>
      </c>
      <c r="O1245" s="54">
        <f>IF(OR($B1245="",O$3&lt;$D1245+Настройки!$B$7),0,MAX(0,$E1245-MAX(0,SUMIFS(Тех_Движение!$G$2:$G$5111,Тех_Движение!$D$2:$D$5111,$C1245,Тех_Движение!$B$2:$B$5111,"&lt;="&amp;O$3)-$F1245)))</f>
        <v/>
      </c>
      <c r="P1245" s="54">
        <f>IF(OR($B1245="",P$3&lt;$D1245+Настройки!$B$7),0,MAX(0,$E1245-MAX(0,SUMIFS(Тех_Движение!$G$2:$G$5111,Тех_Движение!$D$2:$D$5111,$C1245,Тех_Движение!$B$2:$B$5111,"&lt;="&amp;P$3)-$F1245)))</f>
        <v/>
      </c>
      <c r="Q1245" s="54">
        <f>IF(OR($B1245="",Q$3&lt;$D1245+Настройки!$B$7),0,MAX(0,$E1245-MAX(0,SUMIFS(Тех_Движение!$G$2:$G$5111,Тех_Движение!$D$2:$D$5111,$C1245,Тех_Движение!$B$2:$B$5111,"&lt;="&amp;Q$3)-$F1245)))</f>
        <v/>
      </c>
      <c r="R1245" s="54">
        <f>IF($B1245="","",SUM($K1245:$Q1245))</f>
        <v/>
      </c>
      <c r="S1245" s="56">
        <f>IF($B1245="","",VLOOKUP($C1245,Настройки!$A$11:$L$17,9,FALSE))</f>
        <v/>
      </c>
      <c r="T1245" s="56">
        <f>IF($B1245="","",$R1245*$S1245)</f>
        <v/>
      </c>
    </row>
    <row r="1246">
      <c r="A1246" s="20">
        <f>Тех_Движение!$A$1243</f>
        <v/>
      </c>
      <c r="B1246" s="20">
        <f>IF(Тех_Движение!$F$1243&gt;0,Тех_Движение!$I$1243,"")</f>
        <v/>
      </c>
      <c r="C1246" s="20">
        <f>IF($B1246="","",Тех_Движение!$D$1243)</f>
        <v/>
      </c>
      <c r="D1246" s="42">
        <f>IF($B1246="","",Тех_Движение!$B$1243)</f>
        <v/>
      </c>
      <c r="E1246" s="54">
        <f>IF($B1246="","",Тех_Движение!$F$1243)</f>
        <v/>
      </c>
      <c r="F1246" s="54">
        <f>IF($B1246="","",SUMIFS($E$5:$E1245,$C$5:$C1245,$C1246))</f>
        <v/>
      </c>
      <c r="G1246" s="54">
        <f>IF($B1246="","",MAX(0,$E1246-MAX(0,SUMIFS(Тех_Движение!$G$2:$G$5111,Тех_Движение!$D$2:$D$5111,$C1246,Тех_Движение!$B$2:$B$5111,"&lt;="&amp;Настройки!$B$5-1)-$F1246)))</f>
        <v/>
      </c>
      <c r="H1246" s="54">
        <f>IF($B1246="","",IF(AND($D1246&gt;=Настройки!$B$5,$D1246&lt;=Настройки!$B$6),$E1246,0))</f>
        <v/>
      </c>
      <c r="I1246" s="54">
        <f>IF($B1246="","",$G1246+$H1246-$J1246)</f>
        <v/>
      </c>
      <c r="J1246" s="54">
        <f>IF($B1246="","",MAX(0,$E1246-MAX(0,SUMIFS(Тех_Движение!$G$2:$G$5111,Тех_Движение!$D$2:$D$5111,$C1246,Тех_Движение!$B$2:$B$5111,"&lt;="&amp;Настройки!$B$6)-$F1246)))</f>
        <v/>
      </c>
      <c r="K1246" s="54">
        <f>IF(OR($B1246="",K$3&lt;$D1246+Настройки!$B$7),0,MAX(0,$E1246-MAX(0,SUMIFS(Тех_Движение!$G$2:$G$5111,Тех_Движение!$D$2:$D$5111,$C1246,Тех_Движение!$B$2:$B$5111,"&lt;="&amp;K$3)-$F1246)))</f>
        <v/>
      </c>
      <c r="L1246" s="54">
        <f>IF(OR($B1246="",L$3&lt;$D1246+Настройки!$B$7),0,MAX(0,$E1246-MAX(0,SUMIFS(Тех_Движение!$G$2:$G$5111,Тех_Движение!$D$2:$D$5111,$C1246,Тех_Движение!$B$2:$B$5111,"&lt;="&amp;L$3)-$F1246)))</f>
        <v/>
      </c>
      <c r="M1246" s="54">
        <f>IF(OR($B1246="",M$3&lt;$D1246+Настройки!$B$7),0,MAX(0,$E1246-MAX(0,SUMIFS(Тех_Движение!$G$2:$G$5111,Тех_Движение!$D$2:$D$5111,$C1246,Тех_Движение!$B$2:$B$5111,"&lt;="&amp;M$3)-$F1246)))</f>
        <v/>
      </c>
      <c r="N1246" s="54">
        <f>IF(OR($B1246="",N$3&lt;$D1246+Настройки!$B$7),0,MAX(0,$E1246-MAX(0,SUMIFS(Тех_Движение!$G$2:$G$5111,Тех_Движение!$D$2:$D$5111,$C1246,Тех_Движение!$B$2:$B$5111,"&lt;="&amp;N$3)-$F1246)))</f>
        <v/>
      </c>
      <c r="O1246" s="54">
        <f>IF(OR($B1246="",O$3&lt;$D1246+Настройки!$B$7),0,MAX(0,$E1246-MAX(0,SUMIFS(Тех_Движение!$G$2:$G$5111,Тех_Движение!$D$2:$D$5111,$C1246,Тех_Движение!$B$2:$B$5111,"&lt;="&amp;O$3)-$F1246)))</f>
        <v/>
      </c>
      <c r="P1246" s="54">
        <f>IF(OR($B1246="",P$3&lt;$D1246+Настройки!$B$7),0,MAX(0,$E1246-MAX(0,SUMIFS(Тех_Движение!$G$2:$G$5111,Тех_Движение!$D$2:$D$5111,$C1246,Тех_Движение!$B$2:$B$5111,"&lt;="&amp;P$3)-$F1246)))</f>
        <v/>
      </c>
      <c r="Q1246" s="54">
        <f>IF(OR($B1246="",Q$3&lt;$D1246+Настройки!$B$7),0,MAX(0,$E1246-MAX(0,SUMIFS(Тех_Движение!$G$2:$G$5111,Тех_Движение!$D$2:$D$5111,$C1246,Тех_Движение!$B$2:$B$5111,"&lt;="&amp;Q$3)-$F1246)))</f>
        <v/>
      </c>
      <c r="R1246" s="54">
        <f>IF($B1246="","",SUM($K1246:$Q1246))</f>
        <v/>
      </c>
      <c r="S1246" s="56">
        <f>IF($B1246="","",VLOOKUP($C1246,Настройки!$A$11:$L$17,9,FALSE))</f>
        <v/>
      </c>
      <c r="T1246" s="56">
        <f>IF($B1246="","",$R1246*$S1246)</f>
        <v/>
      </c>
    </row>
    <row r="1247">
      <c r="A1247" s="20">
        <f>Тех_Движение!$A$1244</f>
        <v/>
      </c>
      <c r="B1247" s="20">
        <f>IF(Тех_Движение!$F$1244&gt;0,Тех_Движение!$I$1244,"")</f>
        <v/>
      </c>
      <c r="C1247" s="20">
        <f>IF($B1247="","",Тех_Движение!$D$1244)</f>
        <v/>
      </c>
      <c r="D1247" s="42">
        <f>IF($B1247="","",Тех_Движение!$B$1244)</f>
        <v/>
      </c>
      <c r="E1247" s="54">
        <f>IF($B1247="","",Тех_Движение!$F$1244)</f>
        <v/>
      </c>
      <c r="F1247" s="54">
        <f>IF($B1247="","",SUMIFS($E$5:$E1246,$C$5:$C1246,$C1247))</f>
        <v/>
      </c>
      <c r="G1247" s="54">
        <f>IF($B1247="","",MAX(0,$E1247-MAX(0,SUMIFS(Тех_Движение!$G$2:$G$5111,Тех_Движение!$D$2:$D$5111,$C1247,Тех_Движение!$B$2:$B$5111,"&lt;="&amp;Настройки!$B$5-1)-$F1247)))</f>
        <v/>
      </c>
      <c r="H1247" s="54">
        <f>IF($B1247="","",IF(AND($D1247&gt;=Настройки!$B$5,$D1247&lt;=Настройки!$B$6),$E1247,0))</f>
        <v/>
      </c>
      <c r="I1247" s="54">
        <f>IF($B1247="","",$G1247+$H1247-$J1247)</f>
        <v/>
      </c>
      <c r="J1247" s="54">
        <f>IF($B1247="","",MAX(0,$E1247-MAX(0,SUMIFS(Тех_Движение!$G$2:$G$5111,Тех_Движение!$D$2:$D$5111,$C1247,Тех_Движение!$B$2:$B$5111,"&lt;="&amp;Настройки!$B$6)-$F1247)))</f>
        <v/>
      </c>
      <c r="K1247" s="54">
        <f>IF(OR($B1247="",K$3&lt;$D1247+Настройки!$B$7),0,MAX(0,$E1247-MAX(0,SUMIFS(Тех_Движение!$G$2:$G$5111,Тех_Движение!$D$2:$D$5111,$C1247,Тех_Движение!$B$2:$B$5111,"&lt;="&amp;K$3)-$F1247)))</f>
        <v/>
      </c>
      <c r="L1247" s="54">
        <f>IF(OR($B1247="",L$3&lt;$D1247+Настройки!$B$7),0,MAX(0,$E1247-MAX(0,SUMIFS(Тех_Движение!$G$2:$G$5111,Тех_Движение!$D$2:$D$5111,$C1247,Тех_Движение!$B$2:$B$5111,"&lt;="&amp;L$3)-$F1247)))</f>
        <v/>
      </c>
      <c r="M1247" s="54">
        <f>IF(OR($B1247="",M$3&lt;$D1247+Настройки!$B$7),0,MAX(0,$E1247-MAX(0,SUMIFS(Тех_Движение!$G$2:$G$5111,Тех_Движение!$D$2:$D$5111,$C1247,Тех_Движение!$B$2:$B$5111,"&lt;="&amp;M$3)-$F1247)))</f>
        <v/>
      </c>
      <c r="N1247" s="54">
        <f>IF(OR($B1247="",N$3&lt;$D1247+Настройки!$B$7),0,MAX(0,$E1247-MAX(0,SUMIFS(Тех_Движение!$G$2:$G$5111,Тех_Движение!$D$2:$D$5111,$C1247,Тех_Движение!$B$2:$B$5111,"&lt;="&amp;N$3)-$F1247)))</f>
        <v/>
      </c>
      <c r="O1247" s="54">
        <f>IF(OR($B1247="",O$3&lt;$D1247+Настройки!$B$7),0,MAX(0,$E1247-MAX(0,SUMIFS(Тех_Движение!$G$2:$G$5111,Тех_Движение!$D$2:$D$5111,$C1247,Тех_Движение!$B$2:$B$5111,"&lt;="&amp;O$3)-$F1247)))</f>
        <v/>
      </c>
      <c r="P1247" s="54">
        <f>IF(OR($B1247="",P$3&lt;$D1247+Настройки!$B$7),0,MAX(0,$E1247-MAX(0,SUMIFS(Тех_Движение!$G$2:$G$5111,Тех_Движение!$D$2:$D$5111,$C1247,Тех_Движение!$B$2:$B$5111,"&lt;="&amp;P$3)-$F1247)))</f>
        <v/>
      </c>
      <c r="Q1247" s="54">
        <f>IF(OR($B1247="",Q$3&lt;$D1247+Настройки!$B$7),0,MAX(0,$E1247-MAX(0,SUMIFS(Тех_Движение!$G$2:$G$5111,Тех_Движение!$D$2:$D$5111,$C1247,Тех_Движение!$B$2:$B$5111,"&lt;="&amp;Q$3)-$F1247)))</f>
        <v/>
      </c>
      <c r="R1247" s="54">
        <f>IF($B1247="","",SUM($K1247:$Q1247))</f>
        <v/>
      </c>
      <c r="S1247" s="56">
        <f>IF($B1247="","",VLOOKUP($C1247,Настройки!$A$11:$L$17,9,FALSE))</f>
        <v/>
      </c>
      <c r="T1247" s="56">
        <f>IF($B1247="","",$R1247*$S1247)</f>
        <v/>
      </c>
    </row>
    <row r="1248">
      <c r="A1248" s="20">
        <f>Тех_Движение!$A$1245</f>
        <v/>
      </c>
      <c r="B1248" s="20">
        <f>IF(Тех_Движение!$F$1245&gt;0,Тех_Движение!$I$1245,"")</f>
        <v/>
      </c>
      <c r="C1248" s="20">
        <f>IF($B1248="","",Тех_Движение!$D$1245)</f>
        <v/>
      </c>
      <c r="D1248" s="42">
        <f>IF($B1248="","",Тех_Движение!$B$1245)</f>
        <v/>
      </c>
      <c r="E1248" s="54">
        <f>IF($B1248="","",Тех_Движение!$F$1245)</f>
        <v/>
      </c>
      <c r="F1248" s="54">
        <f>IF($B1248="","",SUMIFS($E$5:$E1247,$C$5:$C1247,$C1248))</f>
        <v/>
      </c>
      <c r="G1248" s="54">
        <f>IF($B1248="","",MAX(0,$E1248-MAX(0,SUMIFS(Тех_Движение!$G$2:$G$5111,Тех_Движение!$D$2:$D$5111,$C1248,Тех_Движение!$B$2:$B$5111,"&lt;="&amp;Настройки!$B$5-1)-$F1248)))</f>
        <v/>
      </c>
      <c r="H1248" s="54">
        <f>IF($B1248="","",IF(AND($D1248&gt;=Настройки!$B$5,$D1248&lt;=Настройки!$B$6),$E1248,0))</f>
        <v/>
      </c>
      <c r="I1248" s="54">
        <f>IF($B1248="","",$G1248+$H1248-$J1248)</f>
        <v/>
      </c>
      <c r="J1248" s="54">
        <f>IF($B1248="","",MAX(0,$E1248-MAX(0,SUMIFS(Тех_Движение!$G$2:$G$5111,Тех_Движение!$D$2:$D$5111,$C1248,Тех_Движение!$B$2:$B$5111,"&lt;="&amp;Настройки!$B$6)-$F1248)))</f>
        <v/>
      </c>
      <c r="K1248" s="54">
        <f>IF(OR($B1248="",K$3&lt;$D1248+Настройки!$B$7),0,MAX(0,$E1248-MAX(0,SUMIFS(Тех_Движение!$G$2:$G$5111,Тех_Движение!$D$2:$D$5111,$C1248,Тех_Движение!$B$2:$B$5111,"&lt;="&amp;K$3)-$F1248)))</f>
        <v/>
      </c>
      <c r="L1248" s="54">
        <f>IF(OR($B1248="",L$3&lt;$D1248+Настройки!$B$7),0,MAX(0,$E1248-MAX(0,SUMIFS(Тех_Движение!$G$2:$G$5111,Тех_Движение!$D$2:$D$5111,$C1248,Тех_Движение!$B$2:$B$5111,"&lt;="&amp;L$3)-$F1248)))</f>
        <v/>
      </c>
      <c r="M1248" s="54">
        <f>IF(OR($B1248="",M$3&lt;$D1248+Настройки!$B$7),0,MAX(0,$E1248-MAX(0,SUMIFS(Тех_Движение!$G$2:$G$5111,Тех_Движение!$D$2:$D$5111,$C1248,Тех_Движение!$B$2:$B$5111,"&lt;="&amp;M$3)-$F1248)))</f>
        <v/>
      </c>
      <c r="N1248" s="54">
        <f>IF(OR($B1248="",N$3&lt;$D1248+Настройки!$B$7),0,MAX(0,$E1248-MAX(0,SUMIFS(Тех_Движение!$G$2:$G$5111,Тех_Движение!$D$2:$D$5111,$C1248,Тех_Движение!$B$2:$B$5111,"&lt;="&amp;N$3)-$F1248)))</f>
        <v/>
      </c>
      <c r="O1248" s="54">
        <f>IF(OR($B1248="",O$3&lt;$D1248+Настройки!$B$7),0,MAX(0,$E1248-MAX(0,SUMIFS(Тех_Движение!$G$2:$G$5111,Тех_Движение!$D$2:$D$5111,$C1248,Тех_Движение!$B$2:$B$5111,"&lt;="&amp;O$3)-$F1248)))</f>
        <v/>
      </c>
      <c r="P1248" s="54">
        <f>IF(OR($B1248="",P$3&lt;$D1248+Настройки!$B$7),0,MAX(0,$E1248-MAX(0,SUMIFS(Тех_Движение!$G$2:$G$5111,Тех_Движение!$D$2:$D$5111,$C1248,Тех_Движение!$B$2:$B$5111,"&lt;="&amp;P$3)-$F1248)))</f>
        <v/>
      </c>
      <c r="Q1248" s="54">
        <f>IF(OR($B1248="",Q$3&lt;$D1248+Настройки!$B$7),0,MAX(0,$E1248-MAX(0,SUMIFS(Тех_Движение!$G$2:$G$5111,Тех_Движение!$D$2:$D$5111,$C1248,Тех_Движение!$B$2:$B$5111,"&lt;="&amp;Q$3)-$F1248)))</f>
        <v/>
      </c>
      <c r="R1248" s="54">
        <f>IF($B1248="","",SUM($K1248:$Q1248))</f>
        <v/>
      </c>
      <c r="S1248" s="56">
        <f>IF($B1248="","",VLOOKUP($C1248,Настройки!$A$11:$L$17,9,FALSE))</f>
        <v/>
      </c>
      <c r="T1248" s="56">
        <f>IF($B1248="","",$R1248*$S1248)</f>
        <v/>
      </c>
    </row>
    <row r="1249">
      <c r="A1249" s="20">
        <f>Тех_Движение!$A$1246</f>
        <v/>
      </c>
      <c r="B1249" s="20">
        <f>IF(Тех_Движение!$F$1246&gt;0,Тех_Движение!$I$1246,"")</f>
        <v/>
      </c>
      <c r="C1249" s="20">
        <f>IF($B1249="","",Тех_Движение!$D$1246)</f>
        <v/>
      </c>
      <c r="D1249" s="42">
        <f>IF($B1249="","",Тех_Движение!$B$1246)</f>
        <v/>
      </c>
      <c r="E1249" s="54">
        <f>IF($B1249="","",Тех_Движение!$F$1246)</f>
        <v/>
      </c>
      <c r="F1249" s="54">
        <f>IF($B1249="","",SUMIFS($E$5:$E1248,$C$5:$C1248,$C1249))</f>
        <v/>
      </c>
      <c r="G1249" s="54">
        <f>IF($B1249="","",MAX(0,$E1249-MAX(0,SUMIFS(Тех_Движение!$G$2:$G$5111,Тех_Движение!$D$2:$D$5111,$C1249,Тех_Движение!$B$2:$B$5111,"&lt;="&amp;Настройки!$B$5-1)-$F1249)))</f>
        <v/>
      </c>
      <c r="H1249" s="54">
        <f>IF($B1249="","",IF(AND($D1249&gt;=Настройки!$B$5,$D1249&lt;=Настройки!$B$6),$E1249,0))</f>
        <v/>
      </c>
      <c r="I1249" s="54">
        <f>IF($B1249="","",$G1249+$H1249-$J1249)</f>
        <v/>
      </c>
      <c r="J1249" s="54">
        <f>IF($B1249="","",MAX(0,$E1249-MAX(0,SUMIFS(Тех_Движение!$G$2:$G$5111,Тех_Движение!$D$2:$D$5111,$C1249,Тех_Движение!$B$2:$B$5111,"&lt;="&amp;Настройки!$B$6)-$F1249)))</f>
        <v/>
      </c>
      <c r="K1249" s="54">
        <f>IF(OR($B1249="",K$3&lt;$D1249+Настройки!$B$7),0,MAX(0,$E1249-MAX(0,SUMIFS(Тех_Движение!$G$2:$G$5111,Тех_Движение!$D$2:$D$5111,$C1249,Тех_Движение!$B$2:$B$5111,"&lt;="&amp;K$3)-$F1249)))</f>
        <v/>
      </c>
      <c r="L1249" s="54">
        <f>IF(OR($B1249="",L$3&lt;$D1249+Настройки!$B$7),0,MAX(0,$E1249-MAX(0,SUMIFS(Тех_Движение!$G$2:$G$5111,Тех_Движение!$D$2:$D$5111,$C1249,Тех_Движение!$B$2:$B$5111,"&lt;="&amp;L$3)-$F1249)))</f>
        <v/>
      </c>
      <c r="M1249" s="54">
        <f>IF(OR($B1249="",M$3&lt;$D1249+Настройки!$B$7),0,MAX(0,$E1249-MAX(0,SUMIFS(Тех_Движение!$G$2:$G$5111,Тех_Движение!$D$2:$D$5111,$C1249,Тех_Движение!$B$2:$B$5111,"&lt;="&amp;M$3)-$F1249)))</f>
        <v/>
      </c>
      <c r="N1249" s="54">
        <f>IF(OR($B1249="",N$3&lt;$D1249+Настройки!$B$7),0,MAX(0,$E1249-MAX(0,SUMIFS(Тех_Движение!$G$2:$G$5111,Тех_Движение!$D$2:$D$5111,$C1249,Тех_Движение!$B$2:$B$5111,"&lt;="&amp;N$3)-$F1249)))</f>
        <v/>
      </c>
      <c r="O1249" s="54">
        <f>IF(OR($B1249="",O$3&lt;$D1249+Настройки!$B$7),0,MAX(0,$E1249-MAX(0,SUMIFS(Тех_Движение!$G$2:$G$5111,Тех_Движение!$D$2:$D$5111,$C1249,Тех_Движение!$B$2:$B$5111,"&lt;="&amp;O$3)-$F1249)))</f>
        <v/>
      </c>
      <c r="P1249" s="54">
        <f>IF(OR($B1249="",P$3&lt;$D1249+Настройки!$B$7),0,MAX(0,$E1249-MAX(0,SUMIFS(Тех_Движение!$G$2:$G$5111,Тех_Движение!$D$2:$D$5111,$C1249,Тех_Движение!$B$2:$B$5111,"&lt;="&amp;P$3)-$F1249)))</f>
        <v/>
      </c>
      <c r="Q1249" s="54">
        <f>IF(OR($B1249="",Q$3&lt;$D1249+Настройки!$B$7),0,MAX(0,$E1249-MAX(0,SUMIFS(Тех_Движение!$G$2:$G$5111,Тех_Движение!$D$2:$D$5111,$C1249,Тех_Движение!$B$2:$B$5111,"&lt;="&amp;Q$3)-$F1249)))</f>
        <v/>
      </c>
      <c r="R1249" s="54">
        <f>IF($B1249="","",SUM($K1249:$Q1249))</f>
        <v/>
      </c>
      <c r="S1249" s="56">
        <f>IF($B1249="","",VLOOKUP($C1249,Настройки!$A$11:$L$17,9,FALSE))</f>
        <v/>
      </c>
      <c r="T1249" s="56">
        <f>IF($B1249="","",$R1249*$S1249)</f>
        <v/>
      </c>
    </row>
    <row r="1250">
      <c r="A1250" s="20">
        <f>Тех_Движение!$A$1247</f>
        <v/>
      </c>
      <c r="B1250" s="20">
        <f>IF(Тех_Движение!$F$1247&gt;0,Тех_Движение!$I$1247,"")</f>
        <v/>
      </c>
      <c r="C1250" s="20">
        <f>IF($B1250="","",Тех_Движение!$D$1247)</f>
        <v/>
      </c>
      <c r="D1250" s="42">
        <f>IF($B1250="","",Тех_Движение!$B$1247)</f>
        <v/>
      </c>
      <c r="E1250" s="54">
        <f>IF($B1250="","",Тех_Движение!$F$1247)</f>
        <v/>
      </c>
      <c r="F1250" s="54">
        <f>IF($B1250="","",SUMIFS($E$5:$E1249,$C$5:$C1249,$C1250))</f>
        <v/>
      </c>
      <c r="G1250" s="54">
        <f>IF($B1250="","",MAX(0,$E1250-MAX(0,SUMIFS(Тех_Движение!$G$2:$G$5111,Тех_Движение!$D$2:$D$5111,$C1250,Тех_Движение!$B$2:$B$5111,"&lt;="&amp;Настройки!$B$5-1)-$F1250)))</f>
        <v/>
      </c>
      <c r="H1250" s="54">
        <f>IF($B1250="","",IF(AND($D1250&gt;=Настройки!$B$5,$D1250&lt;=Настройки!$B$6),$E1250,0))</f>
        <v/>
      </c>
      <c r="I1250" s="54">
        <f>IF($B1250="","",$G1250+$H1250-$J1250)</f>
        <v/>
      </c>
      <c r="J1250" s="54">
        <f>IF($B1250="","",MAX(0,$E1250-MAX(0,SUMIFS(Тех_Движение!$G$2:$G$5111,Тех_Движение!$D$2:$D$5111,$C1250,Тех_Движение!$B$2:$B$5111,"&lt;="&amp;Настройки!$B$6)-$F1250)))</f>
        <v/>
      </c>
      <c r="K1250" s="54">
        <f>IF(OR($B1250="",K$3&lt;$D1250+Настройки!$B$7),0,MAX(0,$E1250-MAX(0,SUMIFS(Тех_Движение!$G$2:$G$5111,Тех_Движение!$D$2:$D$5111,$C1250,Тех_Движение!$B$2:$B$5111,"&lt;="&amp;K$3)-$F1250)))</f>
        <v/>
      </c>
      <c r="L1250" s="54">
        <f>IF(OR($B1250="",L$3&lt;$D1250+Настройки!$B$7),0,MAX(0,$E1250-MAX(0,SUMIFS(Тех_Движение!$G$2:$G$5111,Тех_Движение!$D$2:$D$5111,$C1250,Тех_Движение!$B$2:$B$5111,"&lt;="&amp;L$3)-$F1250)))</f>
        <v/>
      </c>
      <c r="M1250" s="54">
        <f>IF(OR($B1250="",M$3&lt;$D1250+Настройки!$B$7),0,MAX(0,$E1250-MAX(0,SUMIFS(Тех_Движение!$G$2:$G$5111,Тех_Движение!$D$2:$D$5111,$C1250,Тех_Движение!$B$2:$B$5111,"&lt;="&amp;M$3)-$F1250)))</f>
        <v/>
      </c>
      <c r="N1250" s="54">
        <f>IF(OR($B1250="",N$3&lt;$D1250+Настройки!$B$7),0,MAX(0,$E1250-MAX(0,SUMIFS(Тех_Движение!$G$2:$G$5111,Тех_Движение!$D$2:$D$5111,$C1250,Тех_Движение!$B$2:$B$5111,"&lt;="&amp;N$3)-$F1250)))</f>
        <v/>
      </c>
      <c r="O1250" s="54">
        <f>IF(OR($B1250="",O$3&lt;$D1250+Настройки!$B$7),0,MAX(0,$E1250-MAX(0,SUMIFS(Тех_Движение!$G$2:$G$5111,Тех_Движение!$D$2:$D$5111,$C1250,Тех_Движение!$B$2:$B$5111,"&lt;="&amp;O$3)-$F1250)))</f>
        <v/>
      </c>
      <c r="P1250" s="54">
        <f>IF(OR($B1250="",P$3&lt;$D1250+Настройки!$B$7),0,MAX(0,$E1250-MAX(0,SUMIFS(Тех_Движение!$G$2:$G$5111,Тех_Движение!$D$2:$D$5111,$C1250,Тех_Движение!$B$2:$B$5111,"&lt;="&amp;P$3)-$F1250)))</f>
        <v/>
      </c>
      <c r="Q1250" s="54">
        <f>IF(OR($B1250="",Q$3&lt;$D1250+Настройки!$B$7),0,MAX(0,$E1250-MAX(0,SUMIFS(Тех_Движение!$G$2:$G$5111,Тех_Движение!$D$2:$D$5111,$C1250,Тех_Движение!$B$2:$B$5111,"&lt;="&amp;Q$3)-$F1250)))</f>
        <v/>
      </c>
      <c r="R1250" s="54">
        <f>IF($B1250="","",SUM($K1250:$Q1250))</f>
        <v/>
      </c>
      <c r="S1250" s="56">
        <f>IF($B1250="","",VLOOKUP($C1250,Настройки!$A$11:$L$17,9,FALSE))</f>
        <v/>
      </c>
      <c r="T1250" s="56">
        <f>IF($B1250="","",$R1250*$S1250)</f>
        <v/>
      </c>
    </row>
    <row r="1251">
      <c r="A1251" s="20">
        <f>Тех_Движение!$A$1248</f>
        <v/>
      </c>
      <c r="B1251" s="20">
        <f>IF(Тех_Движение!$F$1248&gt;0,Тех_Движение!$I$1248,"")</f>
        <v/>
      </c>
      <c r="C1251" s="20">
        <f>IF($B1251="","",Тех_Движение!$D$1248)</f>
        <v/>
      </c>
      <c r="D1251" s="42">
        <f>IF($B1251="","",Тех_Движение!$B$1248)</f>
        <v/>
      </c>
      <c r="E1251" s="54">
        <f>IF($B1251="","",Тех_Движение!$F$1248)</f>
        <v/>
      </c>
      <c r="F1251" s="54">
        <f>IF($B1251="","",SUMIFS($E$5:$E1250,$C$5:$C1250,$C1251))</f>
        <v/>
      </c>
      <c r="G1251" s="54">
        <f>IF($B1251="","",MAX(0,$E1251-MAX(0,SUMIFS(Тех_Движение!$G$2:$G$5111,Тех_Движение!$D$2:$D$5111,$C1251,Тех_Движение!$B$2:$B$5111,"&lt;="&amp;Настройки!$B$5-1)-$F1251)))</f>
        <v/>
      </c>
      <c r="H1251" s="54">
        <f>IF($B1251="","",IF(AND($D1251&gt;=Настройки!$B$5,$D1251&lt;=Настройки!$B$6),$E1251,0))</f>
        <v/>
      </c>
      <c r="I1251" s="54">
        <f>IF($B1251="","",$G1251+$H1251-$J1251)</f>
        <v/>
      </c>
      <c r="J1251" s="54">
        <f>IF($B1251="","",MAX(0,$E1251-MAX(0,SUMIFS(Тех_Движение!$G$2:$G$5111,Тех_Движение!$D$2:$D$5111,$C1251,Тех_Движение!$B$2:$B$5111,"&lt;="&amp;Настройки!$B$6)-$F1251)))</f>
        <v/>
      </c>
      <c r="K1251" s="54">
        <f>IF(OR($B1251="",K$3&lt;$D1251+Настройки!$B$7),0,MAX(0,$E1251-MAX(0,SUMIFS(Тех_Движение!$G$2:$G$5111,Тех_Движение!$D$2:$D$5111,$C1251,Тех_Движение!$B$2:$B$5111,"&lt;="&amp;K$3)-$F1251)))</f>
        <v/>
      </c>
      <c r="L1251" s="54">
        <f>IF(OR($B1251="",L$3&lt;$D1251+Настройки!$B$7),0,MAX(0,$E1251-MAX(0,SUMIFS(Тех_Движение!$G$2:$G$5111,Тех_Движение!$D$2:$D$5111,$C1251,Тех_Движение!$B$2:$B$5111,"&lt;="&amp;L$3)-$F1251)))</f>
        <v/>
      </c>
      <c r="M1251" s="54">
        <f>IF(OR($B1251="",M$3&lt;$D1251+Настройки!$B$7),0,MAX(0,$E1251-MAX(0,SUMIFS(Тех_Движение!$G$2:$G$5111,Тех_Движение!$D$2:$D$5111,$C1251,Тех_Движение!$B$2:$B$5111,"&lt;="&amp;M$3)-$F1251)))</f>
        <v/>
      </c>
      <c r="N1251" s="54">
        <f>IF(OR($B1251="",N$3&lt;$D1251+Настройки!$B$7),0,MAX(0,$E1251-MAX(0,SUMIFS(Тех_Движение!$G$2:$G$5111,Тех_Движение!$D$2:$D$5111,$C1251,Тех_Движение!$B$2:$B$5111,"&lt;="&amp;N$3)-$F1251)))</f>
        <v/>
      </c>
      <c r="O1251" s="54">
        <f>IF(OR($B1251="",O$3&lt;$D1251+Настройки!$B$7),0,MAX(0,$E1251-MAX(0,SUMIFS(Тех_Движение!$G$2:$G$5111,Тех_Движение!$D$2:$D$5111,$C1251,Тех_Движение!$B$2:$B$5111,"&lt;="&amp;O$3)-$F1251)))</f>
        <v/>
      </c>
      <c r="P1251" s="54">
        <f>IF(OR($B1251="",P$3&lt;$D1251+Настройки!$B$7),0,MAX(0,$E1251-MAX(0,SUMIFS(Тех_Движение!$G$2:$G$5111,Тех_Движение!$D$2:$D$5111,$C1251,Тех_Движение!$B$2:$B$5111,"&lt;="&amp;P$3)-$F1251)))</f>
        <v/>
      </c>
      <c r="Q1251" s="54">
        <f>IF(OR($B1251="",Q$3&lt;$D1251+Настройки!$B$7),0,MAX(0,$E1251-MAX(0,SUMIFS(Тех_Движение!$G$2:$G$5111,Тех_Движение!$D$2:$D$5111,$C1251,Тех_Движение!$B$2:$B$5111,"&lt;="&amp;Q$3)-$F1251)))</f>
        <v/>
      </c>
      <c r="R1251" s="54">
        <f>IF($B1251="","",SUM($K1251:$Q1251))</f>
        <v/>
      </c>
      <c r="S1251" s="56">
        <f>IF($B1251="","",VLOOKUP($C1251,Настройки!$A$11:$L$17,9,FALSE))</f>
        <v/>
      </c>
      <c r="T1251" s="56">
        <f>IF($B1251="","",$R1251*$S1251)</f>
        <v/>
      </c>
    </row>
    <row r="1252">
      <c r="A1252" s="20">
        <f>Тех_Движение!$A$1249</f>
        <v/>
      </c>
      <c r="B1252" s="20">
        <f>IF(Тех_Движение!$F$1249&gt;0,Тех_Движение!$I$1249,"")</f>
        <v/>
      </c>
      <c r="C1252" s="20">
        <f>IF($B1252="","",Тех_Движение!$D$1249)</f>
        <v/>
      </c>
      <c r="D1252" s="42">
        <f>IF($B1252="","",Тех_Движение!$B$1249)</f>
        <v/>
      </c>
      <c r="E1252" s="54">
        <f>IF($B1252="","",Тех_Движение!$F$1249)</f>
        <v/>
      </c>
      <c r="F1252" s="54">
        <f>IF($B1252="","",SUMIFS($E$5:$E1251,$C$5:$C1251,$C1252))</f>
        <v/>
      </c>
      <c r="G1252" s="54">
        <f>IF($B1252="","",MAX(0,$E1252-MAX(0,SUMIFS(Тех_Движение!$G$2:$G$5111,Тех_Движение!$D$2:$D$5111,$C1252,Тех_Движение!$B$2:$B$5111,"&lt;="&amp;Настройки!$B$5-1)-$F1252)))</f>
        <v/>
      </c>
      <c r="H1252" s="54">
        <f>IF($B1252="","",IF(AND($D1252&gt;=Настройки!$B$5,$D1252&lt;=Настройки!$B$6),$E1252,0))</f>
        <v/>
      </c>
      <c r="I1252" s="54">
        <f>IF($B1252="","",$G1252+$H1252-$J1252)</f>
        <v/>
      </c>
      <c r="J1252" s="54">
        <f>IF($B1252="","",MAX(0,$E1252-MAX(0,SUMIFS(Тех_Движение!$G$2:$G$5111,Тех_Движение!$D$2:$D$5111,$C1252,Тех_Движение!$B$2:$B$5111,"&lt;="&amp;Настройки!$B$6)-$F1252)))</f>
        <v/>
      </c>
      <c r="K1252" s="54">
        <f>IF(OR($B1252="",K$3&lt;$D1252+Настройки!$B$7),0,MAX(0,$E1252-MAX(0,SUMIFS(Тех_Движение!$G$2:$G$5111,Тех_Движение!$D$2:$D$5111,$C1252,Тех_Движение!$B$2:$B$5111,"&lt;="&amp;K$3)-$F1252)))</f>
        <v/>
      </c>
      <c r="L1252" s="54">
        <f>IF(OR($B1252="",L$3&lt;$D1252+Настройки!$B$7),0,MAX(0,$E1252-MAX(0,SUMIFS(Тех_Движение!$G$2:$G$5111,Тех_Движение!$D$2:$D$5111,$C1252,Тех_Движение!$B$2:$B$5111,"&lt;="&amp;L$3)-$F1252)))</f>
        <v/>
      </c>
      <c r="M1252" s="54">
        <f>IF(OR($B1252="",M$3&lt;$D1252+Настройки!$B$7),0,MAX(0,$E1252-MAX(0,SUMIFS(Тех_Движение!$G$2:$G$5111,Тех_Движение!$D$2:$D$5111,$C1252,Тех_Движение!$B$2:$B$5111,"&lt;="&amp;M$3)-$F1252)))</f>
        <v/>
      </c>
      <c r="N1252" s="54">
        <f>IF(OR($B1252="",N$3&lt;$D1252+Настройки!$B$7),0,MAX(0,$E1252-MAX(0,SUMIFS(Тех_Движение!$G$2:$G$5111,Тех_Движение!$D$2:$D$5111,$C1252,Тех_Движение!$B$2:$B$5111,"&lt;="&amp;N$3)-$F1252)))</f>
        <v/>
      </c>
      <c r="O1252" s="54">
        <f>IF(OR($B1252="",O$3&lt;$D1252+Настройки!$B$7),0,MAX(0,$E1252-MAX(0,SUMIFS(Тех_Движение!$G$2:$G$5111,Тех_Движение!$D$2:$D$5111,$C1252,Тех_Движение!$B$2:$B$5111,"&lt;="&amp;O$3)-$F1252)))</f>
        <v/>
      </c>
      <c r="P1252" s="54">
        <f>IF(OR($B1252="",P$3&lt;$D1252+Настройки!$B$7),0,MAX(0,$E1252-MAX(0,SUMIFS(Тех_Движение!$G$2:$G$5111,Тех_Движение!$D$2:$D$5111,$C1252,Тех_Движение!$B$2:$B$5111,"&lt;="&amp;P$3)-$F1252)))</f>
        <v/>
      </c>
      <c r="Q1252" s="54">
        <f>IF(OR($B1252="",Q$3&lt;$D1252+Настройки!$B$7),0,MAX(0,$E1252-MAX(0,SUMIFS(Тех_Движение!$G$2:$G$5111,Тех_Движение!$D$2:$D$5111,$C1252,Тех_Движение!$B$2:$B$5111,"&lt;="&amp;Q$3)-$F1252)))</f>
        <v/>
      </c>
      <c r="R1252" s="54">
        <f>IF($B1252="","",SUM($K1252:$Q1252))</f>
        <v/>
      </c>
      <c r="S1252" s="56">
        <f>IF($B1252="","",VLOOKUP($C1252,Настройки!$A$11:$L$17,9,FALSE))</f>
        <v/>
      </c>
      <c r="T1252" s="56">
        <f>IF($B1252="","",$R1252*$S1252)</f>
        <v/>
      </c>
    </row>
    <row r="1253">
      <c r="A1253" s="20">
        <f>Тех_Движение!$A$1250</f>
        <v/>
      </c>
      <c r="B1253" s="20">
        <f>IF(Тех_Движение!$F$1250&gt;0,Тех_Движение!$I$1250,"")</f>
        <v/>
      </c>
      <c r="C1253" s="20">
        <f>IF($B1253="","",Тех_Движение!$D$1250)</f>
        <v/>
      </c>
      <c r="D1253" s="42">
        <f>IF($B1253="","",Тех_Движение!$B$1250)</f>
        <v/>
      </c>
      <c r="E1253" s="54">
        <f>IF($B1253="","",Тех_Движение!$F$1250)</f>
        <v/>
      </c>
      <c r="F1253" s="54">
        <f>IF($B1253="","",SUMIFS($E$5:$E1252,$C$5:$C1252,$C1253))</f>
        <v/>
      </c>
      <c r="G1253" s="54">
        <f>IF($B1253="","",MAX(0,$E1253-MAX(0,SUMIFS(Тех_Движение!$G$2:$G$5111,Тех_Движение!$D$2:$D$5111,$C1253,Тех_Движение!$B$2:$B$5111,"&lt;="&amp;Настройки!$B$5-1)-$F1253)))</f>
        <v/>
      </c>
      <c r="H1253" s="54">
        <f>IF($B1253="","",IF(AND($D1253&gt;=Настройки!$B$5,$D1253&lt;=Настройки!$B$6),$E1253,0))</f>
        <v/>
      </c>
      <c r="I1253" s="54">
        <f>IF($B1253="","",$G1253+$H1253-$J1253)</f>
        <v/>
      </c>
      <c r="J1253" s="54">
        <f>IF($B1253="","",MAX(0,$E1253-MAX(0,SUMIFS(Тех_Движение!$G$2:$G$5111,Тех_Движение!$D$2:$D$5111,$C1253,Тех_Движение!$B$2:$B$5111,"&lt;="&amp;Настройки!$B$6)-$F1253)))</f>
        <v/>
      </c>
      <c r="K1253" s="54">
        <f>IF(OR($B1253="",K$3&lt;$D1253+Настройки!$B$7),0,MAX(0,$E1253-MAX(0,SUMIFS(Тех_Движение!$G$2:$G$5111,Тех_Движение!$D$2:$D$5111,$C1253,Тех_Движение!$B$2:$B$5111,"&lt;="&amp;K$3)-$F1253)))</f>
        <v/>
      </c>
      <c r="L1253" s="54">
        <f>IF(OR($B1253="",L$3&lt;$D1253+Настройки!$B$7),0,MAX(0,$E1253-MAX(0,SUMIFS(Тех_Движение!$G$2:$G$5111,Тех_Движение!$D$2:$D$5111,$C1253,Тех_Движение!$B$2:$B$5111,"&lt;="&amp;L$3)-$F1253)))</f>
        <v/>
      </c>
      <c r="M1253" s="54">
        <f>IF(OR($B1253="",M$3&lt;$D1253+Настройки!$B$7),0,MAX(0,$E1253-MAX(0,SUMIFS(Тех_Движение!$G$2:$G$5111,Тех_Движение!$D$2:$D$5111,$C1253,Тех_Движение!$B$2:$B$5111,"&lt;="&amp;M$3)-$F1253)))</f>
        <v/>
      </c>
      <c r="N1253" s="54">
        <f>IF(OR($B1253="",N$3&lt;$D1253+Настройки!$B$7),0,MAX(0,$E1253-MAX(0,SUMIFS(Тех_Движение!$G$2:$G$5111,Тех_Движение!$D$2:$D$5111,$C1253,Тех_Движение!$B$2:$B$5111,"&lt;="&amp;N$3)-$F1253)))</f>
        <v/>
      </c>
      <c r="O1253" s="54">
        <f>IF(OR($B1253="",O$3&lt;$D1253+Настройки!$B$7),0,MAX(0,$E1253-MAX(0,SUMIFS(Тех_Движение!$G$2:$G$5111,Тех_Движение!$D$2:$D$5111,$C1253,Тех_Движение!$B$2:$B$5111,"&lt;="&amp;O$3)-$F1253)))</f>
        <v/>
      </c>
      <c r="P1253" s="54">
        <f>IF(OR($B1253="",P$3&lt;$D1253+Настройки!$B$7),0,MAX(0,$E1253-MAX(0,SUMIFS(Тех_Движение!$G$2:$G$5111,Тех_Движение!$D$2:$D$5111,$C1253,Тех_Движение!$B$2:$B$5111,"&lt;="&amp;P$3)-$F1253)))</f>
        <v/>
      </c>
      <c r="Q1253" s="54">
        <f>IF(OR($B1253="",Q$3&lt;$D1253+Настройки!$B$7),0,MAX(0,$E1253-MAX(0,SUMIFS(Тех_Движение!$G$2:$G$5111,Тех_Движение!$D$2:$D$5111,$C1253,Тех_Движение!$B$2:$B$5111,"&lt;="&amp;Q$3)-$F1253)))</f>
        <v/>
      </c>
      <c r="R1253" s="54">
        <f>IF($B1253="","",SUM($K1253:$Q1253))</f>
        <v/>
      </c>
      <c r="S1253" s="56">
        <f>IF($B1253="","",VLOOKUP($C1253,Настройки!$A$11:$L$17,9,FALSE))</f>
        <v/>
      </c>
      <c r="T1253" s="56">
        <f>IF($B1253="","",$R1253*$S1253)</f>
        <v/>
      </c>
    </row>
    <row r="1254">
      <c r="A1254" s="20">
        <f>Тех_Движение!$A$1251</f>
        <v/>
      </c>
      <c r="B1254" s="20">
        <f>IF(Тех_Движение!$F$1251&gt;0,Тех_Движение!$I$1251,"")</f>
        <v/>
      </c>
      <c r="C1254" s="20">
        <f>IF($B1254="","",Тех_Движение!$D$1251)</f>
        <v/>
      </c>
      <c r="D1254" s="42">
        <f>IF($B1254="","",Тех_Движение!$B$1251)</f>
        <v/>
      </c>
      <c r="E1254" s="54">
        <f>IF($B1254="","",Тех_Движение!$F$1251)</f>
        <v/>
      </c>
      <c r="F1254" s="54">
        <f>IF($B1254="","",SUMIFS($E$5:$E1253,$C$5:$C1253,$C1254))</f>
        <v/>
      </c>
      <c r="G1254" s="54">
        <f>IF($B1254="","",MAX(0,$E1254-MAX(0,SUMIFS(Тех_Движение!$G$2:$G$5111,Тех_Движение!$D$2:$D$5111,$C1254,Тех_Движение!$B$2:$B$5111,"&lt;="&amp;Настройки!$B$5-1)-$F1254)))</f>
        <v/>
      </c>
      <c r="H1254" s="54">
        <f>IF($B1254="","",IF(AND($D1254&gt;=Настройки!$B$5,$D1254&lt;=Настройки!$B$6),$E1254,0))</f>
        <v/>
      </c>
      <c r="I1254" s="54">
        <f>IF($B1254="","",$G1254+$H1254-$J1254)</f>
        <v/>
      </c>
      <c r="J1254" s="54">
        <f>IF($B1254="","",MAX(0,$E1254-MAX(0,SUMIFS(Тех_Движение!$G$2:$G$5111,Тех_Движение!$D$2:$D$5111,$C1254,Тех_Движение!$B$2:$B$5111,"&lt;="&amp;Настройки!$B$6)-$F1254)))</f>
        <v/>
      </c>
      <c r="K1254" s="54">
        <f>IF(OR($B1254="",K$3&lt;$D1254+Настройки!$B$7),0,MAX(0,$E1254-MAX(0,SUMIFS(Тех_Движение!$G$2:$G$5111,Тех_Движение!$D$2:$D$5111,$C1254,Тех_Движение!$B$2:$B$5111,"&lt;="&amp;K$3)-$F1254)))</f>
        <v/>
      </c>
      <c r="L1254" s="54">
        <f>IF(OR($B1254="",L$3&lt;$D1254+Настройки!$B$7),0,MAX(0,$E1254-MAX(0,SUMIFS(Тех_Движение!$G$2:$G$5111,Тех_Движение!$D$2:$D$5111,$C1254,Тех_Движение!$B$2:$B$5111,"&lt;="&amp;L$3)-$F1254)))</f>
        <v/>
      </c>
      <c r="M1254" s="54">
        <f>IF(OR($B1254="",M$3&lt;$D1254+Настройки!$B$7),0,MAX(0,$E1254-MAX(0,SUMIFS(Тех_Движение!$G$2:$G$5111,Тех_Движение!$D$2:$D$5111,$C1254,Тех_Движение!$B$2:$B$5111,"&lt;="&amp;M$3)-$F1254)))</f>
        <v/>
      </c>
      <c r="N1254" s="54">
        <f>IF(OR($B1254="",N$3&lt;$D1254+Настройки!$B$7),0,MAX(0,$E1254-MAX(0,SUMIFS(Тех_Движение!$G$2:$G$5111,Тех_Движение!$D$2:$D$5111,$C1254,Тех_Движение!$B$2:$B$5111,"&lt;="&amp;N$3)-$F1254)))</f>
        <v/>
      </c>
      <c r="O1254" s="54">
        <f>IF(OR($B1254="",O$3&lt;$D1254+Настройки!$B$7),0,MAX(0,$E1254-MAX(0,SUMIFS(Тех_Движение!$G$2:$G$5111,Тех_Движение!$D$2:$D$5111,$C1254,Тех_Движение!$B$2:$B$5111,"&lt;="&amp;O$3)-$F1254)))</f>
        <v/>
      </c>
      <c r="P1254" s="54">
        <f>IF(OR($B1254="",P$3&lt;$D1254+Настройки!$B$7),0,MAX(0,$E1254-MAX(0,SUMIFS(Тех_Движение!$G$2:$G$5111,Тех_Движение!$D$2:$D$5111,$C1254,Тех_Движение!$B$2:$B$5111,"&lt;="&amp;P$3)-$F1254)))</f>
        <v/>
      </c>
      <c r="Q1254" s="54">
        <f>IF(OR($B1254="",Q$3&lt;$D1254+Настройки!$B$7),0,MAX(0,$E1254-MAX(0,SUMIFS(Тех_Движение!$G$2:$G$5111,Тех_Движение!$D$2:$D$5111,$C1254,Тех_Движение!$B$2:$B$5111,"&lt;="&amp;Q$3)-$F1254)))</f>
        <v/>
      </c>
      <c r="R1254" s="54">
        <f>IF($B1254="","",SUM($K1254:$Q1254))</f>
        <v/>
      </c>
      <c r="S1254" s="56">
        <f>IF($B1254="","",VLOOKUP($C1254,Настройки!$A$11:$L$17,9,FALSE))</f>
        <v/>
      </c>
      <c r="T1254" s="56">
        <f>IF($B1254="","",$R1254*$S1254)</f>
        <v/>
      </c>
    </row>
    <row r="1255">
      <c r="A1255" s="20">
        <f>Тех_Движение!$A$1252</f>
        <v/>
      </c>
      <c r="B1255" s="20">
        <f>IF(Тех_Движение!$F$1252&gt;0,Тех_Движение!$I$1252,"")</f>
        <v/>
      </c>
      <c r="C1255" s="20">
        <f>IF($B1255="","",Тех_Движение!$D$1252)</f>
        <v/>
      </c>
      <c r="D1255" s="42">
        <f>IF($B1255="","",Тех_Движение!$B$1252)</f>
        <v/>
      </c>
      <c r="E1255" s="54">
        <f>IF($B1255="","",Тех_Движение!$F$1252)</f>
        <v/>
      </c>
      <c r="F1255" s="54">
        <f>IF($B1255="","",SUMIFS($E$5:$E1254,$C$5:$C1254,$C1255))</f>
        <v/>
      </c>
      <c r="G1255" s="54">
        <f>IF($B1255="","",MAX(0,$E1255-MAX(0,SUMIFS(Тех_Движение!$G$2:$G$5111,Тех_Движение!$D$2:$D$5111,$C1255,Тех_Движение!$B$2:$B$5111,"&lt;="&amp;Настройки!$B$5-1)-$F1255)))</f>
        <v/>
      </c>
      <c r="H1255" s="54">
        <f>IF($B1255="","",IF(AND($D1255&gt;=Настройки!$B$5,$D1255&lt;=Настройки!$B$6),$E1255,0))</f>
        <v/>
      </c>
      <c r="I1255" s="54">
        <f>IF($B1255="","",$G1255+$H1255-$J1255)</f>
        <v/>
      </c>
      <c r="J1255" s="54">
        <f>IF($B1255="","",MAX(0,$E1255-MAX(0,SUMIFS(Тех_Движение!$G$2:$G$5111,Тех_Движение!$D$2:$D$5111,$C1255,Тех_Движение!$B$2:$B$5111,"&lt;="&amp;Настройки!$B$6)-$F1255)))</f>
        <v/>
      </c>
      <c r="K1255" s="54">
        <f>IF(OR($B1255="",K$3&lt;$D1255+Настройки!$B$7),0,MAX(0,$E1255-MAX(0,SUMIFS(Тех_Движение!$G$2:$G$5111,Тех_Движение!$D$2:$D$5111,$C1255,Тех_Движение!$B$2:$B$5111,"&lt;="&amp;K$3)-$F1255)))</f>
        <v/>
      </c>
      <c r="L1255" s="54">
        <f>IF(OR($B1255="",L$3&lt;$D1255+Настройки!$B$7),0,MAX(0,$E1255-MAX(0,SUMIFS(Тех_Движение!$G$2:$G$5111,Тех_Движение!$D$2:$D$5111,$C1255,Тех_Движение!$B$2:$B$5111,"&lt;="&amp;L$3)-$F1255)))</f>
        <v/>
      </c>
      <c r="M1255" s="54">
        <f>IF(OR($B1255="",M$3&lt;$D1255+Настройки!$B$7),0,MAX(0,$E1255-MAX(0,SUMIFS(Тех_Движение!$G$2:$G$5111,Тех_Движение!$D$2:$D$5111,$C1255,Тех_Движение!$B$2:$B$5111,"&lt;="&amp;M$3)-$F1255)))</f>
        <v/>
      </c>
      <c r="N1255" s="54">
        <f>IF(OR($B1255="",N$3&lt;$D1255+Настройки!$B$7),0,MAX(0,$E1255-MAX(0,SUMIFS(Тех_Движение!$G$2:$G$5111,Тех_Движение!$D$2:$D$5111,$C1255,Тех_Движение!$B$2:$B$5111,"&lt;="&amp;N$3)-$F1255)))</f>
        <v/>
      </c>
      <c r="O1255" s="54">
        <f>IF(OR($B1255="",O$3&lt;$D1255+Настройки!$B$7),0,MAX(0,$E1255-MAX(0,SUMIFS(Тех_Движение!$G$2:$G$5111,Тех_Движение!$D$2:$D$5111,$C1255,Тех_Движение!$B$2:$B$5111,"&lt;="&amp;O$3)-$F1255)))</f>
        <v/>
      </c>
      <c r="P1255" s="54">
        <f>IF(OR($B1255="",P$3&lt;$D1255+Настройки!$B$7),0,MAX(0,$E1255-MAX(0,SUMIFS(Тех_Движение!$G$2:$G$5111,Тех_Движение!$D$2:$D$5111,$C1255,Тех_Движение!$B$2:$B$5111,"&lt;="&amp;P$3)-$F1255)))</f>
        <v/>
      </c>
      <c r="Q1255" s="54">
        <f>IF(OR($B1255="",Q$3&lt;$D1255+Настройки!$B$7),0,MAX(0,$E1255-MAX(0,SUMIFS(Тех_Движение!$G$2:$G$5111,Тех_Движение!$D$2:$D$5111,$C1255,Тех_Движение!$B$2:$B$5111,"&lt;="&amp;Q$3)-$F1255)))</f>
        <v/>
      </c>
      <c r="R1255" s="54">
        <f>IF($B1255="","",SUM($K1255:$Q1255))</f>
        <v/>
      </c>
      <c r="S1255" s="56">
        <f>IF($B1255="","",VLOOKUP($C1255,Настройки!$A$11:$L$17,9,FALSE))</f>
        <v/>
      </c>
      <c r="T1255" s="56">
        <f>IF($B1255="","",$R1255*$S1255)</f>
        <v/>
      </c>
    </row>
    <row r="1256">
      <c r="A1256" s="20">
        <f>Тех_Движение!$A$1253</f>
        <v/>
      </c>
      <c r="B1256" s="20">
        <f>IF(Тех_Движение!$F$1253&gt;0,Тех_Движение!$I$1253,"")</f>
        <v/>
      </c>
      <c r="C1256" s="20">
        <f>IF($B1256="","",Тех_Движение!$D$1253)</f>
        <v/>
      </c>
      <c r="D1256" s="42">
        <f>IF($B1256="","",Тех_Движение!$B$1253)</f>
        <v/>
      </c>
      <c r="E1256" s="54">
        <f>IF($B1256="","",Тех_Движение!$F$1253)</f>
        <v/>
      </c>
      <c r="F1256" s="54">
        <f>IF($B1256="","",SUMIFS($E$5:$E1255,$C$5:$C1255,$C1256))</f>
        <v/>
      </c>
      <c r="G1256" s="54">
        <f>IF($B1256="","",MAX(0,$E1256-MAX(0,SUMIFS(Тех_Движение!$G$2:$G$5111,Тех_Движение!$D$2:$D$5111,$C1256,Тех_Движение!$B$2:$B$5111,"&lt;="&amp;Настройки!$B$5-1)-$F1256)))</f>
        <v/>
      </c>
      <c r="H1256" s="54">
        <f>IF($B1256="","",IF(AND($D1256&gt;=Настройки!$B$5,$D1256&lt;=Настройки!$B$6),$E1256,0))</f>
        <v/>
      </c>
      <c r="I1256" s="54">
        <f>IF($B1256="","",$G1256+$H1256-$J1256)</f>
        <v/>
      </c>
      <c r="J1256" s="54">
        <f>IF($B1256="","",MAX(0,$E1256-MAX(0,SUMIFS(Тех_Движение!$G$2:$G$5111,Тех_Движение!$D$2:$D$5111,$C1256,Тех_Движение!$B$2:$B$5111,"&lt;="&amp;Настройки!$B$6)-$F1256)))</f>
        <v/>
      </c>
      <c r="K1256" s="54">
        <f>IF(OR($B1256="",K$3&lt;$D1256+Настройки!$B$7),0,MAX(0,$E1256-MAX(0,SUMIFS(Тех_Движение!$G$2:$G$5111,Тех_Движение!$D$2:$D$5111,$C1256,Тех_Движение!$B$2:$B$5111,"&lt;="&amp;K$3)-$F1256)))</f>
        <v/>
      </c>
      <c r="L1256" s="54">
        <f>IF(OR($B1256="",L$3&lt;$D1256+Настройки!$B$7),0,MAX(0,$E1256-MAX(0,SUMIFS(Тех_Движение!$G$2:$G$5111,Тех_Движение!$D$2:$D$5111,$C1256,Тех_Движение!$B$2:$B$5111,"&lt;="&amp;L$3)-$F1256)))</f>
        <v/>
      </c>
      <c r="M1256" s="54">
        <f>IF(OR($B1256="",M$3&lt;$D1256+Настройки!$B$7),0,MAX(0,$E1256-MAX(0,SUMIFS(Тех_Движение!$G$2:$G$5111,Тех_Движение!$D$2:$D$5111,$C1256,Тех_Движение!$B$2:$B$5111,"&lt;="&amp;M$3)-$F1256)))</f>
        <v/>
      </c>
      <c r="N1256" s="54">
        <f>IF(OR($B1256="",N$3&lt;$D1256+Настройки!$B$7),0,MAX(0,$E1256-MAX(0,SUMIFS(Тех_Движение!$G$2:$G$5111,Тех_Движение!$D$2:$D$5111,$C1256,Тех_Движение!$B$2:$B$5111,"&lt;="&amp;N$3)-$F1256)))</f>
        <v/>
      </c>
      <c r="O1256" s="54">
        <f>IF(OR($B1256="",O$3&lt;$D1256+Настройки!$B$7),0,MAX(0,$E1256-MAX(0,SUMIFS(Тех_Движение!$G$2:$G$5111,Тех_Движение!$D$2:$D$5111,$C1256,Тех_Движение!$B$2:$B$5111,"&lt;="&amp;O$3)-$F1256)))</f>
        <v/>
      </c>
      <c r="P1256" s="54">
        <f>IF(OR($B1256="",P$3&lt;$D1256+Настройки!$B$7),0,MAX(0,$E1256-MAX(0,SUMIFS(Тех_Движение!$G$2:$G$5111,Тех_Движение!$D$2:$D$5111,$C1256,Тех_Движение!$B$2:$B$5111,"&lt;="&amp;P$3)-$F1256)))</f>
        <v/>
      </c>
      <c r="Q1256" s="54">
        <f>IF(OR($B1256="",Q$3&lt;$D1256+Настройки!$B$7),0,MAX(0,$E1256-MAX(0,SUMIFS(Тех_Движение!$G$2:$G$5111,Тех_Движение!$D$2:$D$5111,$C1256,Тех_Движение!$B$2:$B$5111,"&lt;="&amp;Q$3)-$F1256)))</f>
        <v/>
      </c>
      <c r="R1256" s="54">
        <f>IF($B1256="","",SUM($K1256:$Q1256))</f>
        <v/>
      </c>
      <c r="S1256" s="56">
        <f>IF($B1256="","",VLOOKUP($C1256,Настройки!$A$11:$L$17,9,FALSE))</f>
        <v/>
      </c>
      <c r="T1256" s="56">
        <f>IF($B1256="","",$R1256*$S1256)</f>
        <v/>
      </c>
    </row>
    <row r="1257">
      <c r="A1257" s="20">
        <f>Тех_Движение!$A$1254</f>
        <v/>
      </c>
      <c r="B1257" s="20">
        <f>IF(Тех_Движение!$F$1254&gt;0,Тех_Движение!$I$1254,"")</f>
        <v/>
      </c>
      <c r="C1257" s="20">
        <f>IF($B1257="","",Тех_Движение!$D$1254)</f>
        <v/>
      </c>
      <c r="D1257" s="42">
        <f>IF($B1257="","",Тех_Движение!$B$1254)</f>
        <v/>
      </c>
      <c r="E1257" s="54">
        <f>IF($B1257="","",Тех_Движение!$F$1254)</f>
        <v/>
      </c>
      <c r="F1257" s="54">
        <f>IF($B1257="","",SUMIFS($E$5:$E1256,$C$5:$C1256,$C1257))</f>
        <v/>
      </c>
      <c r="G1257" s="54">
        <f>IF($B1257="","",MAX(0,$E1257-MAX(0,SUMIFS(Тех_Движение!$G$2:$G$5111,Тех_Движение!$D$2:$D$5111,$C1257,Тех_Движение!$B$2:$B$5111,"&lt;="&amp;Настройки!$B$5-1)-$F1257)))</f>
        <v/>
      </c>
      <c r="H1257" s="54">
        <f>IF($B1257="","",IF(AND($D1257&gt;=Настройки!$B$5,$D1257&lt;=Настройки!$B$6),$E1257,0))</f>
        <v/>
      </c>
      <c r="I1257" s="54">
        <f>IF($B1257="","",$G1257+$H1257-$J1257)</f>
        <v/>
      </c>
      <c r="J1257" s="54">
        <f>IF($B1257="","",MAX(0,$E1257-MAX(0,SUMIFS(Тех_Движение!$G$2:$G$5111,Тех_Движение!$D$2:$D$5111,$C1257,Тех_Движение!$B$2:$B$5111,"&lt;="&amp;Настройки!$B$6)-$F1257)))</f>
        <v/>
      </c>
      <c r="K1257" s="54">
        <f>IF(OR($B1257="",K$3&lt;$D1257+Настройки!$B$7),0,MAX(0,$E1257-MAX(0,SUMIFS(Тех_Движение!$G$2:$G$5111,Тех_Движение!$D$2:$D$5111,$C1257,Тех_Движение!$B$2:$B$5111,"&lt;="&amp;K$3)-$F1257)))</f>
        <v/>
      </c>
      <c r="L1257" s="54">
        <f>IF(OR($B1257="",L$3&lt;$D1257+Настройки!$B$7),0,MAX(0,$E1257-MAX(0,SUMIFS(Тех_Движение!$G$2:$G$5111,Тех_Движение!$D$2:$D$5111,$C1257,Тех_Движение!$B$2:$B$5111,"&lt;="&amp;L$3)-$F1257)))</f>
        <v/>
      </c>
      <c r="M1257" s="54">
        <f>IF(OR($B1257="",M$3&lt;$D1257+Настройки!$B$7),0,MAX(0,$E1257-MAX(0,SUMIFS(Тех_Движение!$G$2:$G$5111,Тех_Движение!$D$2:$D$5111,$C1257,Тех_Движение!$B$2:$B$5111,"&lt;="&amp;M$3)-$F1257)))</f>
        <v/>
      </c>
      <c r="N1257" s="54">
        <f>IF(OR($B1257="",N$3&lt;$D1257+Настройки!$B$7),0,MAX(0,$E1257-MAX(0,SUMIFS(Тех_Движение!$G$2:$G$5111,Тех_Движение!$D$2:$D$5111,$C1257,Тех_Движение!$B$2:$B$5111,"&lt;="&amp;N$3)-$F1257)))</f>
        <v/>
      </c>
      <c r="O1257" s="54">
        <f>IF(OR($B1257="",O$3&lt;$D1257+Настройки!$B$7),0,MAX(0,$E1257-MAX(0,SUMIFS(Тех_Движение!$G$2:$G$5111,Тех_Движение!$D$2:$D$5111,$C1257,Тех_Движение!$B$2:$B$5111,"&lt;="&amp;O$3)-$F1257)))</f>
        <v/>
      </c>
      <c r="P1257" s="54">
        <f>IF(OR($B1257="",P$3&lt;$D1257+Настройки!$B$7),0,MAX(0,$E1257-MAX(0,SUMIFS(Тех_Движение!$G$2:$G$5111,Тех_Движение!$D$2:$D$5111,$C1257,Тех_Движение!$B$2:$B$5111,"&lt;="&amp;P$3)-$F1257)))</f>
        <v/>
      </c>
      <c r="Q1257" s="54">
        <f>IF(OR($B1257="",Q$3&lt;$D1257+Настройки!$B$7),0,MAX(0,$E1257-MAX(0,SUMIFS(Тех_Движение!$G$2:$G$5111,Тех_Движение!$D$2:$D$5111,$C1257,Тех_Движение!$B$2:$B$5111,"&lt;="&amp;Q$3)-$F1257)))</f>
        <v/>
      </c>
      <c r="R1257" s="54">
        <f>IF($B1257="","",SUM($K1257:$Q1257))</f>
        <v/>
      </c>
      <c r="S1257" s="56">
        <f>IF($B1257="","",VLOOKUP($C1257,Настройки!$A$11:$L$17,9,FALSE))</f>
        <v/>
      </c>
      <c r="T1257" s="56">
        <f>IF($B1257="","",$R1257*$S1257)</f>
        <v/>
      </c>
    </row>
    <row r="1258">
      <c r="A1258" s="20">
        <f>Тех_Движение!$A$1255</f>
        <v/>
      </c>
      <c r="B1258" s="20">
        <f>IF(Тех_Движение!$F$1255&gt;0,Тех_Движение!$I$1255,"")</f>
        <v/>
      </c>
      <c r="C1258" s="20">
        <f>IF($B1258="","",Тех_Движение!$D$1255)</f>
        <v/>
      </c>
      <c r="D1258" s="42">
        <f>IF($B1258="","",Тех_Движение!$B$1255)</f>
        <v/>
      </c>
      <c r="E1258" s="54">
        <f>IF($B1258="","",Тех_Движение!$F$1255)</f>
        <v/>
      </c>
      <c r="F1258" s="54">
        <f>IF($B1258="","",SUMIFS($E$5:$E1257,$C$5:$C1257,$C1258))</f>
        <v/>
      </c>
      <c r="G1258" s="54">
        <f>IF($B1258="","",MAX(0,$E1258-MAX(0,SUMIFS(Тех_Движение!$G$2:$G$5111,Тех_Движение!$D$2:$D$5111,$C1258,Тех_Движение!$B$2:$B$5111,"&lt;="&amp;Настройки!$B$5-1)-$F1258)))</f>
        <v/>
      </c>
      <c r="H1258" s="54">
        <f>IF($B1258="","",IF(AND($D1258&gt;=Настройки!$B$5,$D1258&lt;=Настройки!$B$6),$E1258,0))</f>
        <v/>
      </c>
      <c r="I1258" s="54">
        <f>IF($B1258="","",$G1258+$H1258-$J1258)</f>
        <v/>
      </c>
      <c r="J1258" s="54">
        <f>IF($B1258="","",MAX(0,$E1258-MAX(0,SUMIFS(Тех_Движение!$G$2:$G$5111,Тех_Движение!$D$2:$D$5111,$C1258,Тех_Движение!$B$2:$B$5111,"&lt;="&amp;Настройки!$B$6)-$F1258)))</f>
        <v/>
      </c>
      <c r="K1258" s="54">
        <f>IF(OR($B1258="",K$3&lt;$D1258+Настройки!$B$7),0,MAX(0,$E1258-MAX(0,SUMIFS(Тех_Движение!$G$2:$G$5111,Тех_Движение!$D$2:$D$5111,$C1258,Тех_Движение!$B$2:$B$5111,"&lt;="&amp;K$3)-$F1258)))</f>
        <v/>
      </c>
      <c r="L1258" s="54">
        <f>IF(OR($B1258="",L$3&lt;$D1258+Настройки!$B$7),0,MAX(0,$E1258-MAX(0,SUMIFS(Тех_Движение!$G$2:$G$5111,Тех_Движение!$D$2:$D$5111,$C1258,Тех_Движение!$B$2:$B$5111,"&lt;="&amp;L$3)-$F1258)))</f>
        <v/>
      </c>
      <c r="M1258" s="54">
        <f>IF(OR($B1258="",M$3&lt;$D1258+Настройки!$B$7),0,MAX(0,$E1258-MAX(0,SUMIFS(Тех_Движение!$G$2:$G$5111,Тех_Движение!$D$2:$D$5111,$C1258,Тех_Движение!$B$2:$B$5111,"&lt;="&amp;M$3)-$F1258)))</f>
        <v/>
      </c>
      <c r="N1258" s="54">
        <f>IF(OR($B1258="",N$3&lt;$D1258+Настройки!$B$7),0,MAX(0,$E1258-MAX(0,SUMIFS(Тех_Движение!$G$2:$G$5111,Тех_Движение!$D$2:$D$5111,$C1258,Тех_Движение!$B$2:$B$5111,"&lt;="&amp;N$3)-$F1258)))</f>
        <v/>
      </c>
      <c r="O1258" s="54">
        <f>IF(OR($B1258="",O$3&lt;$D1258+Настройки!$B$7),0,MAX(0,$E1258-MAX(0,SUMIFS(Тех_Движение!$G$2:$G$5111,Тех_Движение!$D$2:$D$5111,$C1258,Тех_Движение!$B$2:$B$5111,"&lt;="&amp;O$3)-$F1258)))</f>
        <v/>
      </c>
      <c r="P1258" s="54">
        <f>IF(OR($B1258="",P$3&lt;$D1258+Настройки!$B$7),0,MAX(0,$E1258-MAX(0,SUMIFS(Тех_Движение!$G$2:$G$5111,Тех_Движение!$D$2:$D$5111,$C1258,Тех_Движение!$B$2:$B$5111,"&lt;="&amp;P$3)-$F1258)))</f>
        <v/>
      </c>
      <c r="Q1258" s="54">
        <f>IF(OR($B1258="",Q$3&lt;$D1258+Настройки!$B$7),0,MAX(0,$E1258-MAX(0,SUMIFS(Тех_Движение!$G$2:$G$5111,Тех_Движение!$D$2:$D$5111,$C1258,Тех_Движение!$B$2:$B$5111,"&lt;="&amp;Q$3)-$F1258)))</f>
        <v/>
      </c>
      <c r="R1258" s="54">
        <f>IF($B1258="","",SUM($K1258:$Q1258))</f>
        <v/>
      </c>
      <c r="S1258" s="56">
        <f>IF($B1258="","",VLOOKUP($C1258,Настройки!$A$11:$L$17,9,FALSE))</f>
        <v/>
      </c>
      <c r="T1258" s="56">
        <f>IF($B1258="","",$R1258*$S1258)</f>
        <v/>
      </c>
    </row>
    <row r="1259">
      <c r="A1259" s="20">
        <f>Тех_Движение!$A$1256</f>
        <v/>
      </c>
      <c r="B1259" s="20">
        <f>IF(Тех_Движение!$F$1256&gt;0,Тех_Движение!$I$1256,"")</f>
        <v/>
      </c>
      <c r="C1259" s="20">
        <f>IF($B1259="","",Тех_Движение!$D$1256)</f>
        <v/>
      </c>
      <c r="D1259" s="42">
        <f>IF($B1259="","",Тех_Движение!$B$1256)</f>
        <v/>
      </c>
      <c r="E1259" s="54">
        <f>IF($B1259="","",Тех_Движение!$F$1256)</f>
        <v/>
      </c>
      <c r="F1259" s="54">
        <f>IF($B1259="","",SUMIFS($E$5:$E1258,$C$5:$C1258,$C1259))</f>
        <v/>
      </c>
      <c r="G1259" s="54">
        <f>IF($B1259="","",MAX(0,$E1259-MAX(0,SUMIFS(Тех_Движение!$G$2:$G$5111,Тех_Движение!$D$2:$D$5111,$C1259,Тех_Движение!$B$2:$B$5111,"&lt;="&amp;Настройки!$B$5-1)-$F1259)))</f>
        <v/>
      </c>
      <c r="H1259" s="54">
        <f>IF($B1259="","",IF(AND($D1259&gt;=Настройки!$B$5,$D1259&lt;=Настройки!$B$6),$E1259,0))</f>
        <v/>
      </c>
      <c r="I1259" s="54">
        <f>IF($B1259="","",$G1259+$H1259-$J1259)</f>
        <v/>
      </c>
      <c r="J1259" s="54">
        <f>IF($B1259="","",MAX(0,$E1259-MAX(0,SUMIFS(Тех_Движение!$G$2:$G$5111,Тех_Движение!$D$2:$D$5111,$C1259,Тех_Движение!$B$2:$B$5111,"&lt;="&amp;Настройки!$B$6)-$F1259)))</f>
        <v/>
      </c>
      <c r="K1259" s="54">
        <f>IF(OR($B1259="",K$3&lt;$D1259+Настройки!$B$7),0,MAX(0,$E1259-MAX(0,SUMIFS(Тех_Движение!$G$2:$G$5111,Тех_Движение!$D$2:$D$5111,$C1259,Тех_Движение!$B$2:$B$5111,"&lt;="&amp;K$3)-$F1259)))</f>
        <v/>
      </c>
      <c r="L1259" s="54">
        <f>IF(OR($B1259="",L$3&lt;$D1259+Настройки!$B$7),0,MAX(0,$E1259-MAX(0,SUMIFS(Тех_Движение!$G$2:$G$5111,Тех_Движение!$D$2:$D$5111,$C1259,Тех_Движение!$B$2:$B$5111,"&lt;="&amp;L$3)-$F1259)))</f>
        <v/>
      </c>
      <c r="M1259" s="54">
        <f>IF(OR($B1259="",M$3&lt;$D1259+Настройки!$B$7),0,MAX(0,$E1259-MAX(0,SUMIFS(Тех_Движение!$G$2:$G$5111,Тех_Движение!$D$2:$D$5111,$C1259,Тех_Движение!$B$2:$B$5111,"&lt;="&amp;M$3)-$F1259)))</f>
        <v/>
      </c>
      <c r="N1259" s="54">
        <f>IF(OR($B1259="",N$3&lt;$D1259+Настройки!$B$7),0,MAX(0,$E1259-MAX(0,SUMIFS(Тех_Движение!$G$2:$G$5111,Тех_Движение!$D$2:$D$5111,$C1259,Тех_Движение!$B$2:$B$5111,"&lt;="&amp;N$3)-$F1259)))</f>
        <v/>
      </c>
      <c r="O1259" s="54">
        <f>IF(OR($B1259="",O$3&lt;$D1259+Настройки!$B$7),0,MAX(0,$E1259-MAX(0,SUMIFS(Тех_Движение!$G$2:$G$5111,Тех_Движение!$D$2:$D$5111,$C1259,Тех_Движение!$B$2:$B$5111,"&lt;="&amp;O$3)-$F1259)))</f>
        <v/>
      </c>
      <c r="P1259" s="54">
        <f>IF(OR($B1259="",P$3&lt;$D1259+Настройки!$B$7),0,MAX(0,$E1259-MAX(0,SUMIFS(Тех_Движение!$G$2:$G$5111,Тех_Движение!$D$2:$D$5111,$C1259,Тех_Движение!$B$2:$B$5111,"&lt;="&amp;P$3)-$F1259)))</f>
        <v/>
      </c>
      <c r="Q1259" s="54">
        <f>IF(OR($B1259="",Q$3&lt;$D1259+Настройки!$B$7),0,MAX(0,$E1259-MAX(0,SUMIFS(Тех_Движение!$G$2:$G$5111,Тех_Движение!$D$2:$D$5111,$C1259,Тех_Движение!$B$2:$B$5111,"&lt;="&amp;Q$3)-$F1259)))</f>
        <v/>
      </c>
      <c r="R1259" s="54">
        <f>IF($B1259="","",SUM($K1259:$Q1259))</f>
        <v/>
      </c>
      <c r="S1259" s="56">
        <f>IF($B1259="","",VLOOKUP($C1259,Настройки!$A$11:$L$17,9,FALSE))</f>
        <v/>
      </c>
      <c r="T1259" s="56">
        <f>IF($B1259="","",$R1259*$S1259)</f>
        <v/>
      </c>
    </row>
    <row r="1260">
      <c r="A1260" s="20">
        <f>Тех_Движение!$A$1257</f>
        <v/>
      </c>
      <c r="B1260" s="20">
        <f>IF(Тех_Движение!$F$1257&gt;0,Тех_Движение!$I$1257,"")</f>
        <v/>
      </c>
      <c r="C1260" s="20">
        <f>IF($B1260="","",Тех_Движение!$D$1257)</f>
        <v/>
      </c>
      <c r="D1260" s="42">
        <f>IF($B1260="","",Тех_Движение!$B$1257)</f>
        <v/>
      </c>
      <c r="E1260" s="54">
        <f>IF($B1260="","",Тех_Движение!$F$1257)</f>
        <v/>
      </c>
      <c r="F1260" s="54">
        <f>IF($B1260="","",SUMIFS($E$5:$E1259,$C$5:$C1259,$C1260))</f>
        <v/>
      </c>
      <c r="G1260" s="54">
        <f>IF($B1260="","",MAX(0,$E1260-MAX(0,SUMIFS(Тех_Движение!$G$2:$G$5111,Тех_Движение!$D$2:$D$5111,$C1260,Тех_Движение!$B$2:$B$5111,"&lt;="&amp;Настройки!$B$5-1)-$F1260)))</f>
        <v/>
      </c>
      <c r="H1260" s="54">
        <f>IF($B1260="","",IF(AND($D1260&gt;=Настройки!$B$5,$D1260&lt;=Настройки!$B$6),$E1260,0))</f>
        <v/>
      </c>
      <c r="I1260" s="54">
        <f>IF($B1260="","",$G1260+$H1260-$J1260)</f>
        <v/>
      </c>
      <c r="J1260" s="54">
        <f>IF($B1260="","",MAX(0,$E1260-MAX(0,SUMIFS(Тех_Движение!$G$2:$G$5111,Тех_Движение!$D$2:$D$5111,$C1260,Тех_Движение!$B$2:$B$5111,"&lt;="&amp;Настройки!$B$6)-$F1260)))</f>
        <v/>
      </c>
      <c r="K1260" s="54">
        <f>IF(OR($B1260="",K$3&lt;$D1260+Настройки!$B$7),0,MAX(0,$E1260-MAX(0,SUMIFS(Тех_Движение!$G$2:$G$5111,Тех_Движение!$D$2:$D$5111,$C1260,Тех_Движение!$B$2:$B$5111,"&lt;="&amp;K$3)-$F1260)))</f>
        <v/>
      </c>
      <c r="L1260" s="54">
        <f>IF(OR($B1260="",L$3&lt;$D1260+Настройки!$B$7),0,MAX(0,$E1260-MAX(0,SUMIFS(Тех_Движение!$G$2:$G$5111,Тех_Движение!$D$2:$D$5111,$C1260,Тех_Движение!$B$2:$B$5111,"&lt;="&amp;L$3)-$F1260)))</f>
        <v/>
      </c>
      <c r="M1260" s="54">
        <f>IF(OR($B1260="",M$3&lt;$D1260+Настройки!$B$7),0,MAX(0,$E1260-MAX(0,SUMIFS(Тех_Движение!$G$2:$G$5111,Тех_Движение!$D$2:$D$5111,$C1260,Тех_Движение!$B$2:$B$5111,"&lt;="&amp;M$3)-$F1260)))</f>
        <v/>
      </c>
      <c r="N1260" s="54">
        <f>IF(OR($B1260="",N$3&lt;$D1260+Настройки!$B$7),0,MAX(0,$E1260-MAX(0,SUMIFS(Тех_Движение!$G$2:$G$5111,Тех_Движение!$D$2:$D$5111,$C1260,Тех_Движение!$B$2:$B$5111,"&lt;="&amp;N$3)-$F1260)))</f>
        <v/>
      </c>
      <c r="O1260" s="54">
        <f>IF(OR($B1260="",O$3&lt;$D1260+Настройки!$B$7),0,MAX(0,$E1260-MAX(0,SUMIFS(Тех_Движение!$G$2:$G$5111,Тех_Движение!$D$2:$D$5111,$C1260,Тех_Движение!$B$2:$B$5111,"&lt;="&amp;O$3)-$F1260)))</f>
        <v/>
      </c>
      <c r="P1260" s="54">
        <f>IF(OR($B1260="",P$3&lt;$D1260+Настройки!$B$7),0,MAX(0,$E1260-MAX(0,SUMIFS(Тех_Движение!$G$2:$G$5111,Тех_Движение!$D$2:$D$5111,$C1260,Тех_Движение!$B$2:$B$5111,"&lt;="&amp;P$3)-$F1260)))</f>
        <v/>
      </c>
      <c r="Q1260" s="54">
        <f>IF(OR($B1260="",Q$3&lt;$D1260+Настройки!$B$7),0,MAX(0,$E1260-MAX(0,SUMIFS(Тех_Движение!$G$2:$G$5111,Тех_Движение!$D$2:$D$5111,$C1260,Тех_Движение!$B$2:$B$5111,"&lt;="&amp;Q$3)-$F1260)))</f>
        <v/>
      </c>
      <c r="R1260" s="54">
        <f>IF($B1260="","",SUM($K1260:$Q1260))</f>
        <v/>
      </c>
      <c r="S1260" s="56">
        <f>IF($B1260="","",VLOOKUP($C1260,Настройки!$A$11:$L$17,9,FALSE))</f>
        <v/>
      </c>
      <c r="T1260" s="56">
        <f>IF($B1260="","",$R1260*$S1260)</f>
        <v/>
      </c>
    </row>
    <row r="1261">
      <c r="A1261" s="20">
        <f>Тех_Движение!$A$1258</f>
        <v/>
      </c>
      <c r="B1261" s="20">
        <f>IF(Тех_Движение!$F$1258&gt;0,Тех_Движение!$I$1258,"")</f>
        <v/>
      </c>
      <c r="C1261" s="20">
        <f>IF($B1261="","",Тех_Движение!$D$1258)</f>
        <v/>
      </c>
      <c r="D1261" s="42">
        <f>IF($B1261="","",Тех_Движение!$B$1258)</f>
        <v/>
      </c>
      <c r="E1261" s="54">
        <f>IF($B1261="","",Тех_Движение!$F$1258)</f>
        <v/>
      </c>
      <c r="F1261" s="54">
        <f>IF($B1261="","",SUMIFS($E$5:$E1260,$C$5:$C1260,$C1261))</f>
        <v/>
      </c>
      <c r="G1261" s="54">
        <f>IF($B1261="","",MAX(0,$E1261-MAX(0,SUMIFS(Тех_Движение!$G$2:$G$5111,Тех_Движение!$D$2:$D$5111,$C1261,Тех_Движение!$B$2:$B$5111,"&lt;="&amp;Настройки!$B$5-1)-$F1261)))</f>
        <v/>
      </c>
      <c r="H1261" s="54">
        <f>IF($B1261="","",IF(AND($D1261&gt;=Настройки!$B$5,$D1261&lt;=Настройки!$B$6),$E1261,0))</f>
        <v/>
      </c>
      <c r="I1261" s="54">
        <f>IF($B1261="","",$G1261+$H1261-$J1261)</f>
        <v/>
      </c>
      <c r="J1261" s="54">
        <f>IF($B1261="","",MAX(0,$E1261-MAX(0,SUMIFS(Тех_Движение!$G$2:$G$5111,Тех_Движение!$D$2:$D$5111,$C1261,Тех_Движение!$B$2:$B$5111,"&lt;="&amp;Настройки!$B$6)-$F1261)))</f>
        <v/>
      </c>
      <c r="K1261" s="54">
        <f>IF(OR($B1261="",K$3&lt;$D1261+Настройки!$B$7),0,MAX(0,$E1261-MAX(0,SUMIFS(Тех_Движение!$G$2:$G$5111,Тех_Движение!$D$2:$D$5111,$C1261,Тех_Движение!$B$2:$B$5111,"&lt;="&amp;K$3)-$F1261)))</f>
        <v/>
      </c>
      <c r="L1261" s="54">
        <f>IF(OR($B1261="",L$3&lt;$D1261+Настройки!$B$7),0,MAX(0,$E1261-MAX(0,SUMIFS(Тех_Движение!$G$2:$G$5111,Тех_Движение!$D$2:$D$5111,$C1261,Тех_Движение!$B$2:$B$5111,"&lt;="&amp;L$3)-$F1261)))</f>
        <v/>
      </c>
      <c r="M1261" s="54">
        <f>IF(OR($B1261="",M$3&lt;$D1261+Настройки!$B$7),0,MAX(0,$E1261-MAX(0,SUMIFS(Тех_Движение!$G$2:$G$5111,Тех_Движение!$D$2:$D$5111,$C1261,Тех_Движение!$B$2:$B$5111,"&lt;="&amp;M$3)-$F1261)))</f>
        <v/>
      </c>
      <c r="N1261" s="54">
        <f>IF(OR($B1261="",N$3&lt;$D1261+Настройки!$B$7),0,MAX(0,$E1261-MAX(0,SUMIFS(Тех_Движение!$G$2:$G$5111,Тех_Движение!$D$2:$D$5111,$C1261,Тех_Движение!$B$2:$B$5111,"&lt;="&amp;N$3)-$F1261)))</f>
        <v/>
      </c>
      <c r="O1261" s="54">
        <f>IF(OR($B1261="",O$3&lt;$D1261+Настройки!$B$7),0,MAX(0,$E1261-MAX(0,SUMIFS(Тех_Движение!$G$2:$G$5111,Тех_Движение!$D$2:$D$5111,$C1261,Тех_Движение!$B$2:$B$5111,"&lt;="&amp;O$3)-$F1261)))</f>
        <v/>
      </c>
      <c r="P1261" s="54">
        <f>IF(OR($B1261="",P$3&lt;$D1261+Настройки!$B$7),0,MAX(0,$E1261-MAX(0,SUMIFS(Тех_Движение!$G$2:$G$5111,Тех_Движение!$D$2:$D$5111,$C1261,Тех_Движение!$B$2:$B$5111,"&lt;="&amp;P$3)-$F1261)))</f>
        <v/>
      </c>
      <c r="Q1261" s="54">
        <f>IF(OR($B1261="",Q$3&lt;$D1261+Настройки!$B$7),0,MAX(0,$E1261-MAX(0,SUMIFS(Тех_Движение!$G$2:$G$5111,Тех_Движение!$D$2:$D$5111,$C1261,Тех_Движение!$B$2:$B$5111,"&lt;="&amp;Q$3)-$F1261)))</f>
        <v/>
      </c>
      <c r="R1261" s="54">
        <f>IF($B1261="","",SUM($K1261:$Q1261))</f>
        <v/>
      </c>
      <c r="S1261" s="56">
        <f>IF($B1261="","",VLOOKUP($C1261,Настройки!$A$11:$L$17,9,FALSE))</f>
        <v/>
      </c>
      <c r="T1261" s="56">
        <f>IF($B1261="","",$R1261*$S1261)</f>
        <v/>
      </c>
    </row>
    <row r="1262">
      <c r="A1262" s="20">
        <f>Тех_Движение!$A$1259</f>
        <v/>
      </c>
      <c r="B1262" s="20">
        <f>IF(Тех_Движение!$F$1259&gt;0,Тех_Движение!$I$1259,"")</f>
        <v/>
      </c>
      <c r="C1262" s="20">
        <f>IF($B1262="","",Тех_Движение!$D$1259)</f>
        <v/>
      </c>
      <c r="D1262" s="42">
        <f>IF($B1262="","",Тех_Движение!$B$1259)</f>
        <v/>
      </c>
      <c r="E1262" s="54">
        <f>IF($B1262="","",Тех_Движение!$F$1259)</f>
        <v/>
      </c>
      <c r="F1262" s="54">
        <f>IF($B1262="","",SUMIFS($E$5:$E1261,$C$5:$C1261,$C1262))</f>
        <v/>
      </c>
      <c r="G1262" s="54">
        <f>IF($B1262="","",MAX(0,$E1262-MAX(0,SUMIFS(Тех_Движение!$G$2:$G$5111,Тех_Движение!$D$2:$D$5111,$C1262,Тех_Движение!$B$2:$B$5111,"&lt;="&amp;Настройки!$B$5-1)-$F1262)))</f>
        <v/>
      </c>
      <c r="H1262" s="54">
        <f>IF($B1262="","",IF(AND($D1262&gt;=Настройки!$B$5,$D1262&lt;=Настройки!$B$6),$E1262,0))</f>
        <v/>
      </c>
      <c r="I1262" s="54">
        <f>IF($B1262="","",$G1262+$H1262-$J1262)</f>
        <v/>
      </c>
      <c r="J1262" s="54">
        <f>IF($B1262="","",MAX(0,$E1262-MAX(0,SUMIFS(Тех_Движение!$G$2:$G$5111,Тех_Движение!$D$2:$D$5111,$C1262,Тех_Движение!$B$2:$B$5111,"&lt;="&amp;Настройки!$B$6)-$F1262)))</f>
        <v/>
      </c>
      <c r="K1262" s="54">
        <f>IF(OR($B1262="",K$3&lt;$D1262+Настройки!$B$7),0,MAX(0,$E1262-MAX(0,SUMIFS(Тех_Движение!$G$2:$G$5111,Тех_Движение!$D$2:$D$5111,$C1262,Тех_Движение!$B$2:$B$5111,"&lt;="&amp;K$3)-$F1262)))</f>
        <v/>
      </c>
      <c r="L1262" s="54">
        <f>IF(OR($B1262="",L$3&lt;$D1262+Настройки!$B$7),0,MAX(0,$E1262-MAX(0,SUMIFS(Тех_Движение!$G$2:$G$5111,Тех_Движение!$D$2:$D$5111,$C1262,Тех_Движение!$B$2:$B$5111,"&lt;="&amp;L$3)-$F1262)))</f>
        <v/>
      </c>
      <c r="M1262" s="54">
        <f>IF(OR($B1262="",M$3&lt;$D1262+Настройки!$B$7),0,MAX(0,$E1262-MAX(0,SUMIFS(Тех_Движение!$G$2:$G$5111,Тех_Движение!$D$2:$D$5111,$C1262,Тех_Движение!$B$2:$B$5111,"&lt;="&amp;M$3)-$F1262)))</f>
        <v/>
      </c>
      <c r="N1262" s="54">
        <f>IF(OR($B1262="",N$3&lt;$D1262+Настройки!$B$7),0,MAX(0,$E1262-MAX(0,SUMIFS(Тех_Движение!$G$2:$G$5111,Тех_Движение!$D$2:$D$5111,$C1262,Тех_Движение!$B$2:$B$5111,"&lt;="&amp;N$3)-$F1262)))</f>
        <v/>
      </c>
      <c r="O1262" s="54">
        <f>IF(OR($B1262="",O$3&lt;$D1262+Настройки!$B$7),0,MAX(0,$E1262-MAX(0,SUMIFS(Тех_Движение!$G$2:$G$5111,Тех_Движение!$D$2:$D$5111,$C1262,Тех_Движение!$B$2:$B$5111,"&lt;="&amp;O$3)-$F1262)))</f>
        <v/>
      </c>
      <c r="P1262" s="54">
        <f>IF(OR($B1262="",P$3&lt;$D1262+Настройки!$B$7),0,MAX(0,$E1262-MAX(0,SUMIFS(Тех_Движение!$G$2:$G$5111,Тех_Движение!$D$2:$D$5111,$C1262,Тех_Движение!$B$2:$B$5111,"&lt;="&amp;P$3)-$F1262)))</f>
        <v/>
      </c>
      <c r="Q1262" s="54">
        <f>IF(OR($B1262="",Q$3&lt;$D1262+Настройки!$B$7),0,MAX(0,$E1262-MAX(0,SUMIFS(Тех_Движение!$G$2:$G$5111,Тех_Движение!$D$2:$D$5111,$C1262,Тех_Движение!$B$2:$B$5111,"&lt;="&amp;Q$3)-$F1262)))</f>
        <v/>
      </c>
      <c r="R1262" s="54">
        <f>IF($B1262="","",SUM($K1262:$Q1262))</f>
        <v/>
      </c>
      <c r="S1262" s="56">
        <f>IF($B1262="","",VLOOKUP($C1262,Настройки!$A$11:$L$17,9,FALSE))</f>
        <v/>
      </c>
      <c r="T1262" s="56">
        <f>IF($B1262="","",$R1262*$S1262)</f>
        <v/>
      </c>
    </row>
    <row r="1263">
      <c r="A1263" s="20">
        <f>Тех_Движение!$A$1260</f>
        <v/>
      </c>
      <c r="B1263" s="20">
        <f>IF(Тех_Движение!$F$1260&gt;0,Тех_Движение!$I$1260,"")</f>
        <v/>
      </c>
      <c r="C1263" s="20">
        <f>IF($B1263="","",Тех_Движение!$D$1260)</f>
        <v/>
      </c>
      <c r="D1263" s="42">
        <f>IF($B1263="","",Тех_Движение!$B$1260)</f>
        <v/>
      </c>
      <c r="E1263" s="54">
        <f>IF($B1263="","",Тех_Движение!$F$1260)</f>
        <v/>
      </c>
      <c r="F1263" s="54">
        <f>IF($B1263="","",SUMIFS($E$5:$E1262,$C$5:$C1262,$C1263))</f>
        <v/>
      </c>
      <c r="G1263" s="54">
        <f>IF($B1263="","",MAX(0,$E1263-MAX(0,SUMIFS(Тех_Движение!$G$2:$G$5111,Тех_Движение!$D$2:$D$5111,$C1263,Тех_Движение!$B$2:$B$5111,"&lt;="&amp;Настройки!$B$5-1)-$F1263)))</f>
        <v/>
      </c>
      <c r="H1263" s="54">
        <f>IF($B1263="","",IF(AND($D1263&gt;=Настройки!$B$5,$D1263&lt;=Настройки!$B$6),$E1263,0))</f>
        <v/>
      </c>
      <c r="I1263" s="54">
        <f>IF($B1263="","",$G1263+$H1263-$J1263)</f>
        <v/>
      </c>
      <c r="J1263" s="54">
        <f>IF($B1263="","",MAX(0,$E1263-MAX(0,SUMIFS(Тех_Движение!$G$2:$G$5111,Тех_Движение!$D$2:$D$5111,$C1263,Тех_Движение!$B$2:$B$5111,"&lt;="&amp;Настройки!$B$6)-$F1263)))</f>
        <v/>
      </c>
      <c r="K1263" s="54">
        <f>IF(OR($B1263="",K$3&lt;$D1263+Настройки!$B$7),0,MAX(0,$E1263-MAX(0,SUMIFS(Тех_Движение!$G$2:$G$5111,Тех_Движение!$D$2:$D$5111,$C1263,Тех_Движение!$B$2:$B$5111,"&lt;="&amp;K$3)-$F1263)))</f>
        <v/>
      </c>
      <c r="L1263" s="54">
        <f>IF(OR($B1263="",L$3&lt;$D1263+Настройки!$B$7),0,MAX(0,$E1263-MAX(0,SUMIFS(Тех_Движение!$G$2:$G$5111,Тех_Движение!$D$2:$D$5111,$C1263,Тех_Движение!$B$2:$B$5111,"&lt;="&amp;L$3)-$F1263)))</f>
        <v/>
      </c>
      <c r="M1263" s="54">
        <f>IF(OR($B1263="",M$3&lt;$D1263+Настройки!$B$7),0,MAX(0,$E1263-MAX(0,SUMIFS(Тех_Движение!$G$2:$G$5111,Тех_Движение!$D$2:$D$5111,$C1263,Тех_Движение!$B$2:$B$5111,"&lt;="&amp;M$3)-$F1263)))</f>
        <v/>
      </c>
      <c r="N1263" s="54">
        <f>IF(OR($B1263="",N$3&lt;$D1263+Настройки!$B$7),0,MAX(0,$E1263-MAX(0,SUMIFS(Тех_Движение!$G$2:$G$5111,Тех_Движение!$D$2:$D$5111,$C1263,Тех_Движение!$B$2:$B$5111,"&lt;="&amp;N$3)-$F1263)))</f>
        <v/>
      </c>
      <c r="O1263" s="54">
        <f>IF(OR($B1263="",O$3&lt;$D1263+Настройки!$B$7),0,MAX(0,$E1263-MAX(0,SUMIFS(Тех_Движение!$G$2:$G$5111,Тех_Движение!$D$2:$D$5111,$C1263,Тех_Движение!$B$2:$B$5111,"&lt;="&amp;O$3)-$F1263)))</f>
        <v/>
      </c>
      <c r="P1263" s="54">
        <f>IF(OR($B1263="",P$3&lt;$D1263+Настройки!$B$7),0,MAX(0,$E1263-MAX(0,SUMIFS(Тех_Движение!$G$2:$G$5111,Тех_Движение!$D$2:$D$5111,$C1263,Тех_Движение!$B$2:$B$5111,"&lt;="&amp;P$3)-$F1263)))</f>
        <v/>
      </c>
      <c r="Q1263" s="54">
        <f>IF(OR($B1263="",Q$3&lt;$D1263+Настройки!$B$7),0,MAX(0,$E1263-MAX(0,SUMIFS(Тех_Движение!$G$2:$G$5111,Тех_Движение!$D$2:$D$5111,$C1263,Тех_Движение!$B$2:$B$5111,"&lt;="&amp;Q$3)-$F1263)))</f>
        <v/>
      </c>
      <c r="R1263" s="54">
        <f>IF($B1263="","",SUM($K1263:$Q1263))</f>
        <v/>
      </c>
      <c r="S1263" s="56">
        <f>IF($B1263="","",VLOOKUP($C1263,Настройки!$A$11:$L$17,9,FALSE))</f>
        <v/>
      </c>
      <c r="T1263" s="56">
        <f>IF($B1263="","",$R1263*$S1263)</f>
        <v/>
      </c>
    </row>
    <row r="1264">
      <c r="A1264" s="20">
        <f>Тех_Движение!$A$1261</f>
        <v/>
      </c>
      <c r="B1264" s="20">
        <f>IF(Тех_Движение!$F$1261&gt;0,Тех_Движение!$I$1261,"")</f>
        <v/>
      </c>
      <c r="C1264" s="20">
        <f>IF($B1264="","",Тех_Движение!$D$1261)</f>
        <v/>
      </c>
      <c r="D1264" s="42">
        <f>IF($B1264="","",Тех_Движение!$B$1261)</f>
        <v/>
      </c>
      <c r="E1264" s="54">
        <f>IF($B1264="","",Тех_Движение!$F$1261)</f>
        <v/>
      </c>
      <c r="F1264" s="54">
        <f>IF($B1264="","",SUMIFS($E$5:$E1263,$C$5:$C1263,$C1264))</f>
        <v/>
      </c>
      <c r="G1264" s="54">
        <f>IF($B1264="","",MAX(0,$E1264-MAX(0,SUMIFS(Тех_Движение!$G$2:$G$5111,Тех_Движение!$D$2:$D$5111,$C1264,Тех_Движение!$B$2:$B$5111,"&lt;="&amp;Настройки!$B$5-1)-$F1264)))</f>
        <v/>
      </c>
      <c r="H1264" s="54">
        <f>IF($B1264="","",IF(AND($D1264&gt;=Настройки!$B$5,$D1264&lt;=Настройки!$B$6),$E1264,0))</f>
        <v/>
      </c>
      <c r="I1264" s="54">
        <f>IF($B1264="","",$G1264+$H1264-$J1264)</f>
        <v/>
      </c>
      <c r="J1264" s="54">
        <f>IF($B1264="","",MAX(0,$E1264-MAX(0,SUMIFS(Тех_Движение!$G$2:$G$5111,Тех_Движение!$D$2:$D$5111,$C1264,Тех_Движение!$B$2:$B$5111,"&lt;="&amp;Настройки!$B$6)-$F1264)))</f>
        <v/>
      </c>
      <c r="K1264" s="54">
        <f>IF(OR($B1264="",K$3&lt;$D1264+Настройки!$B$7),0,MAX(0,$E1264-MAX(0,SUMIFS(Тех_Движение!$G$2:$G$5111,Тех_Движение!$D$2:$D$5111,$C1264,Тех_Движение!$B$2:$B$5111,"&lt;="&amp;K$3)-$F1264)))</f>
        <v/>
      </c>
      <c r="L1264" s="54">
        <f>IF(OR($B1264="",L$3&lt;$D1264+Настройки!$B$7),0,MAX(0,$E1264-MAX(0,SUMIFS(Тех_Движение!$G$2:$G$5111,Тех_Движение!$D$2:$D$5111,$C1264,Тех_Движение!$B$2:$B$5111,"&lt;="&amp;L$3)-$F1264)))</f>
        <v/>
      </c>
      <c r="M1264" s="54">
        <f>IF(OR($B1264="",M$3&lt;$D1264+Настройки!$B$7),0,MAX(0,$E1264-MAX(0,SUMIFS(Тех_Движение!$G$2:$G$5111,Тех_Движение!$D$2:$D$5111,$C1264,Тех_Движение!$B$2:$B$5111,"&lt;="&amp;M$3)-$F1264)))</f>
        <v/>
      </c>
      <c r="N1264" s="54">
        <f>IF(OR($B1264="",N$3&lt;$D1264+Настройки!$B$7),0,MAX(0,$E1264-MAX(0,SUMIFS(Тех_Движение!$G$2:$G$5111,Тех_Движение!$D$2:$D$5111,$C1264,Тех_Движение!$B$2:$B$5111,"&lt;="&amp;N$3)-$F1264)))</f>
        <v/>
      </c>
      <c r="O1264" s="54">
        <f>IF(OR($B1264="",O$3&lt;$D1264+Настройки!$B$7),0,MAX(0,$E1264-MAX(0,SUMIFS(Тех_Движение!$G$2:$G$5111,Тех_Движение!$D$2:$D$5111,$C1264,Тех_Движение!$B$2:$B$5111,"&lt;="&amp;O$3)-$F1264)))</f>
        <v/>
      </c>
      <c r="P1264" s="54">
        <f>IF(OR($B1264="",P$3&lt;$D1264+Настройки!$B$7),0,MAX(0,$E1264-MAX(0,SUMIFS(Тех_Движение!$G$2:$G$5111,Тех_Движение!$D$2:$D$5111,$C1264,Тех_Движение!$B$2:$B$5111,"&lt;="&amp;P$3)-$F1264)))</f>
        <v/>
      </c>
      <c r="Q1264" s="54">
        <f>IF(OR($B1264="",Q$3&lt;$D1264+Настройки!$B$7),0,MAX(0,$E1264-MAX(0,SUMIFS(Тех_Движение!$G$2:$G$5111,Тех_Движение!$D$2:$D$5111,$C1264,Тех_Движение!$B$2:$B$5111,"&lt;="&amp;Q$3)-$F1264)))</f>
        <v/>
      </c>
      <c r="R1264" s="54">
        <f>IF($B1264="","",SUM($K1264:$Q1264))</f>
        <v/>
      </c>
      <c r="S1264" s="56">
        <f>IF($B1264="","",VLOOKUP($C1264,Настройки!$A$11:$L$17,9,FALSE))</f>
        <v/>
      </c>
      <c r="T1264" s="56">
        <f>IF($B1264="","",$R1264*$S1264)</f>
        <v/>
      </c>
    </row>
    <row r="1265">
      <c r="A1265" s="20">
        <f>Тех_Движение!$A$1262</f>
        <v/>
      </c>
      <c r="B1265" s="20">
        <f>IF(Тех_Движение!$F$1262&gt;0,Тех_Движение!$I$1262,"")</f>
        <v/>
      </c>
      <c r="C1265" s="20">
        <f>IF($B1265="","",Тех_Движение!$D$1262)</f>
        <v/>
      </c>
      <c r="D1265" s="42">
        <f>IF($B1265="","",Тех_Движение!$B$1262)</f>
        <v/>
      </c>
      <c r="E1265" s="54">
        <f>IF($B1265="","",Тех_Движение!$F$1262)</f>
        <v/>
      </c>
      <c r="F1265" s="54">
        <f>IF($B1265="","",SUMIFS($E$5:$E1264,$C$5:$C1264,$C1265))</f>
        <v/>
      </c>
      <c r="G1265" s="54">
        <f>IF($B1265="","",MAX(0,$E1265-MAX(0,SUMIFS(Тех_Движение!$G$2:$G$5111,Тех_Движение!$D$2:$D$5111,$C1265,Тех_Движение!$B$2:$B$5111,"&lt;="&amp;Настройки!$B$5-1)-$F1265)))</f>
        <v/>
      </c>
      <c r="H1265" s="54">
        <f>IF($B1265="","",IF(AND($D1265&gt;=Настройки!$B$5,$D1265&lt;=Настройки!$B$6),$E1265,0))</f>
        <v/>
      </c>
      <c r="I1265" s="54">
        <f>IF($B1265="","",$G1265+$H1265-$J1265)</f>
        <v/>
      </c>
      <c r="J1265" s="54">
        <f>IF($B1265="","",MAX(0,$E1265-MAX(0,SUMIFS(Тех_Движение!$G$2:$G$5111,Тех_Движение!$D$2:$D$5111,$C1265,Тех_Движение!$B$2:$B$5111,"&lt;="&amp;Настройки!$B$6)-$F1265)))</f>
        <v/>
      </c>
      <c r="K1265" s="54">
        <f>IF(OR($B1265="",K$3&lt;$D1265+Настройки!$B$7),0,MAX(0,$E1265-MAX(0,SUMIFS(Тех_Движение!$G$2:$G$5111,Тех_Движение!$D$2:$D$5111,$C1265,Тех_Движение!$B$2:$B$5111,"&lt;="&amp;K$3)-$F1265)))</f>
        <v/>
      </c>
      <c r="L1265" s="54">
        <f>IF(OR($B1265="",L$3&lt;$D1265+Настройки!$B$7),0,MAX(0,$E1265-MAX(0,SUMIFS(Тех_Движение!$G$2:$G$5111,Тех_Движение!$D$2:$D$5111,$C1265,Тех_Движение!$B$2:$B$5111,"&lt;="&amp;L$3)-$F1265)))</f>
        <v/>
      </c>
      <c r="M1265" s="54">
        <f>IF(OR($B1265="",M$3&lt;$D1265+Настройки!$B$7),0,MAX(0,$E1265-MAX(0,SUMIFS(Тех_Движение!$G$2:$G$5111,Тех_Движение!$D$2:$D$5111,$C1265,Тех_Движение!$B$2:$B$5111,"&lt;="&amp;M$3)-$F1265)))</f>
        <v/>
      </c>
      <c r="N1265" s="54">
        <f>IF(OR($B1265="",N$3&lt;$D1265+Настройки!$B$7),0,MAX(0,$E1265-MAX(0,SUMIFS(Тех_Движение!$G$2:$G$5111,Тех_Движение!$D$2:$D$5111,$C1265,Тех_Движение!$B$2:$B$5111,"&lt;="&amp;N$3)-$F1265)))</f>
        <v/>
      </c>
      <c r="O1265" s="54">
        <f>IF(OR($B1265="",O$3&lt;$D1265+Настройки!$B$7),0,MAX(0,$E1265-MAX(0,SUMIFS(Тех_Движение!$G$2:$G$5111,Тех_Движение!$D$2:$D$5111,$C1265,Тех_Движение!$B$2:$B$5111,"&lt;="&amp;O$3)-$F1265)))</f>
        <v/>
      </c>
      <c r="P1265" s="54">
        <f>IF(OR($B1265="",P$3&lt;$D1265+Настройки!$B$7),0,MAX(0,$E1265-MAX(0,SUMIFS(Тех_Движение!$G$2:$G$5111,Тех_Движение!$D$2:$D$5111,$C1265,Тех_Движение!$B$2:$B$5111,"&lt;="&amp;P$3)-$F1265)))</f>
        <v/>
      </c>
      <c r="Q1265" s="54">
        <f>IF(OR($B1265="",Q$3&lt;$D1265+Настройки!$B$7),0,MAX(0,$E1265-MAX(0,SUMIFS(Тех_Движение!$G$2:$G$5111,Тех_Движение!$D$2:$D$5111,$C1265,Тех_Движение!$B$2:$B$5111,"&lt;="&amp;Q$3)-$F1265)))</f>
        <v/>
      </c>
      <c r="R1265" s="54">
        <f>IF($B1265="","",SUM($K1265:$Q1265))</f>
        <v/>
      </c>
      <c r="S1265" s="56">
        <f>IF($B1265="","",VLOOKUP($C1265,Настройки!$A$11:$L$17,9,FALSE))</f>
        <v/>
      </c>
      <c r="T1265" s="56">
        <f>IF($B1265="","",$R1265*$S1265)</f>
        <v/>
      </c>
    </row>
    <row r="1266">
      <c r="A1266" s="20">
        <f>Тех_Движение!$A$1263</f>
        <v/>
      </c>
      <c r="B1266" s="20">
        <f>IF(Тех_Движение!$F$1263&gt;0,Тех_Движение!$I$1263,"")</f>
        <v/>
      </c>
      <c r="C1266" s="20">
        <f>IF($B1266="","",Тех_Движение!$D$1263)</f>
        <v/>
      </c>
      <c r="D1266" s="42">
        <f>IF($B1266="","",Тех_Движение!$B$1263)</f>
        <v/>
      </c>
      <c r="E1266" s="54">
        <f>IF($B1266="","",Тех_Движение!$F$1263)</f>
        <v/>
      </c>
      <c r="F1266" s="54">
        <f>IF($B1266="","",SUMIFS($E$5:$E1265,$C$5:$C1265,$C1266))</f>
        <v/>
      </c>
      <c r="G1266" s="54">
        <f>IF($B1266="","",MAX(0,$E1266-MAX(0,SUMIFS(Тех_Движение!$G$2:$G$5111,Тех_Движение!$D$2:$D$5111,$C1266,Тех_Движение!$B$2:$B$5111,"&lt;="&amp;Настройки!$B$5-1)-$F1266)))</f>
        <v/>
      </c>
      <c r="H1266" s="54">
        <f>IF($B1266="","",IF(AND($D1266&gt;=Настройки!$B$5,$D1266&lt;=Настройки!$B$6),$E1266,0))</f>
        <v/>
      </c>
      <c r="I1266" s="54">
        <f>IF($B1266="","",$G1266+$H1266-$J1266)</f>
        <v/>
      </c>
      <c r="J1266" s="54">
        <f>IF($B1266="","",MAX(0,$E1266-MAX(0,SUMIFS(Тех_Движение!$G$2:$G$5111,Тех_Движение!$D$2:$D$5111,$C1266,Тех_Движение!$B$2:$B$5111,"&lt;="&amp;Настройки!$B$6)-$F1266)))</f>
        <v/>
      </c>
      <c r="K1266" s="54">
        <f>IF(OR($B1266="",K$3&lt;$D1266+Настройки!$B$7),0,MAX(0,$E1266-MAX(0,SUMIFS(Тех_Движение!$G$2:$G$5111,Тех_Движение!$D$2:$D$5111,$C1266,Тех_Движение!$B$2:$B$5111,"&lt;="&amp;K$3)-$F1266)))</f>
        <v/>
      </c>
      <c r="L1266" s="54">
        <f>IF(OR($B1266="",L$3&lt;$D1266+Настройки!$B$7),0,MAX(0,$E1266-MAX(0,SUMIFS(Тех_Движение!$G$2:$G$5111,Тех_Движение!$D$2:$D$5111,$C1266,Тех_Движение!$B$2:$B$5111,"&lt;="&amp;L$3)-$F1266)))</f>
        <v/>
      </c>
      <c r="M1266" s="54">
        <f>IF(OR($B1266="",M$3&lt;$D1266+Настройки!$B$7),0,MAX(0,$E1266-MAX(0,SUMIFS(Тех_Движение!$G$2:$G$5111,Тех_Движение!$D$2:$D$5111,$C1266,Тех_Движение!$B$2:$B$5111,"&lt;="&amp;M$3)-$F1266)))</f>
        <v/>
      </c>
      <c r="N1266" s="54">
        <f>IF(OR($B1266="",N$3&lt;$D1266+Настройки!$B$7),0,MAX(0,$E1266-MAX(0,SUMIFS(Тех_Движение!$G$2:$G$5111,Тех_Движение!$D$2:$D$5111,$C1266,Тех_Движение!$B$2:$B$5111,"&lt;="&amp;N$3)-$F1266)))</f>
        <v/>
      </c>
      <c r="O1266" s="54">
        <f>IF(OR($B1266="",O$3&lt;$D1266+Настройки!$B$7),0,MAX(0,$E1266-MAX(0,SUMIFS(Тех_Движение!$G$2:$G$5111,Тех_Движение!$D$2:$D$5111,$C1266,Тех_Движение!$B$2:$B$5111,"&lt;="&amp;O$3)-$F1266)))</f>
        <v/>
      </c>
      <c r="P1266" s="54">
        <f>IF(OR($B1266="",P$3&lt;$D1266+Настройки!$B$7),0,MAX(0,$E1266-MAX(0,SUMIFS(Тех_Движение!$G$2:$G$5111,Тех_Движение!$D$2:$D$5111,$C1266,Тех_Движение!$B$2:$B$5111,"&lt;="&amp;P$3)-$F1266)))</f>
        <v/>
      </c>
      <c r="Q1266" s="54">
        <f>IF(OR($B1266="",Q$3&lt;$D1266+Настройки!$B$7),0,MAX(0,$E1266-MAX(0,SUMIFS(Тех_Движение!$G$2:$G$5111,Тех_Движение!$D$2:$D$5111,$C1266,Тех_Движение!$B$2:$B$5111,"&lt;="&amp;Q$3)-$F1266)))</f>
        <v/>
      </c>
      <c r="R1266" s="54">
        <f>IF($B1266="","",SUM($K1266:$Q1266))</f>
        <v/>
      </c>
      <c r="S1266" s="56">
        <f>IF($B1266="","",VLOOKUP($C1266,Настройки!$A$11:$L$17,9,FALSE))</f>
        <v/>
      </c>
      <c r="T1266" s="56">
        <f>IF($B1266="","",$R1266*$S1266)</f>
        <v/>
      </c>
    </row>
    <row r="1267">
      <c r="A1267" s="20">
        <f>Тех_Движение!$A$1264</f>
        <v/>
      </c>
      <c r="B1267" s="20">
        <f>IF(Тех_Движение!$F$1264&gt;0,Тех_Движение!$I$1264,"")</f>
        <v/>
      </c>
      <c r="C1267" s="20">
        <f>IF($B1267="","",Тех_Движение!$D$1264)</f>
        <v/>
      </c>
      <c r="D1267" s="42">
        <f>IF($B1267="","",Тех_Движение!$B$1264)</f>
        <v/>
      </c>
      <c r="E1267" s="54">
        <f>IF($B1267="","",Тех_Движение!$F$1264)</f>
        <v/>
      </c>
      <c r="F1267" s="54">
        <f>IF($B1267="","",SUMIFS($E$5:$E1266,$C$5:$C1266,$C1267))</f>
        <v/>
      </c>
      <c r="G1267" s="54">
        <f>IF($B1267="","",MAX(0,$E1267-MAX(0,SUMIFS(Тех_Движение!$G$2:$G$5111,Тех_Движение!$D$2:$D$5111,$C1267,Тех_Движение!$B$2:$B$5111,"&lt;="&amp;Настройки!$B$5-1)-$F1267)))</f>
        <v/>
      </c>
      <c r="H1267" s="54">
        <f>IF($B1267="","",IF(AND($D1267&gt;=Настройки!$B$5,$D1267&lt;=Настройки!$B$6),$E1267,0))</f>
        <v/>
      </c>
      <c r="I1267" s="54">
        <f>IF($B1267="","",$G1267+$H1267-$J1267)</f>
        <v/>
      </c>
      <c r="J1267" s="54">
        <f>IF($B1267="","",MAX(0,$E1267-MAX(0,SUMIFS(Тех_Движение!$G$2:$G$5111,Тех_Движение!$D$2:$D$5111,$C1267,Тех_Движение!$B$2:$B$5111,"&lt;="&amp;Настройки!$B$6)-$F1267)))</f>
        <v/>
      </c>
      <c r="K1267" s="54">
        <f>IF(OR($B1267="",K$3&lt;$D1267+Настройки!$B$7),0,MAX(0,$E1267-MAX(0,SUMIFS(Тех_Движение!$G$2:$G$5111,Тех_Движение!$D$2:$D$5111,$C1267,Тех_Движение!$B$2:$B$5111,"&lt;="&amp;K$3)-$F1267)))</f>
        <v/>
      </c>
      <c r="L1267" s="54">
        <f>IF(OR($B1267="",L$3&lt;$D1267+Настройки!$B$7),0,MAX(0,$E1267-MAX(0,SUMIFS(Тех_Движение!$G$2:$G$5111,Тех_Движение!$D$2:$D$5111,$C1267,Тех_Движение!$B$2:$B$5111,"&lt;="&amp;L$3)-$F1267)))</f>
        <v/>
      </c>
      <c r="M1267" s="54">
        <f>IF(OR($B1267="",M$3&lt;$D1267+Настройки!$B$7),0,MAX(0,$E1267-MAX(0,SUMIFS(Тех_Движение!$G$2:$G$5111,Тех_Движение!$D$2:$D$5111,$C1267,Тех_Движение!$B$2:$B$5111,"&lt;="&amp;M$3)-$F1267)))</f>
        <v/>
      </c>
      <c r="N1267" s="54">
        <f>IF(OR($B1267="",N$3&lt;$D1267+Настройки!$B$7),0,MAX(0,$E1267-MAX(0,SUMIFS(Тех_Движение!$G$2:$G$5111,Тех_Движение!$D$2:$D$5111,$C1267,Тех_Движение!$B$2:$B$5111,"&lt;="&amp;N$3)-$F1267)))</f>
        <v/>
      </c>
      <c r="O1267" s="54">
        <f>IF(OR($B1267="",O$3&lt;$D1267+Настройки!$B$7),0,MAX(0,$E1267-MAX(0,SUMIFS(Тех_Движение!$G$2:$G$5111,Тех_Движение!$D$2:$D$5111,$C1267,Тех_Движение!$B$2:$B$5111,"&lt;="&amp;O$3)-$F1267)))</f>
        <v/>
      </c>
      <c r="P1267" s="54">
        <f>IF(OR($B1267="",P$3&lt;$D1267+Настройки!$B$7),0,MAX(0,$E1267-MAX(0,SUMIFS(Тех_Движение!$G$2:$G$5111,Тех_Движение!$D$2:$D$5111,$C1267,Тех_Движение!$B$2:$B$5111,"&lt;="&amp;P$3)-$F1267)))</f>
        <v/>
      </c>
      <c r="Q1267" s="54">
        <f>IF(OR($B1267="",Q$3&lt;$D1267+Настройки!$B$7),0,MAX(0,$E1267-MAX(0,SUMIFS(Тех_Движение!$G$2:$G$5111,Тех_Движение!$D$2:$D$5111,$C1267,Тех_Движение!$B$2:$B$5111,"&lt;="&amp;Q$3)-$F1267)))</f>
        <v/>
      </c>
      <c r="R1267" s="54">
        <f>IF($B1267="","",SUM($K1267:$Q1267))</f>
        <v/>
      </c>
      <c r="S1267" s="56">
        <f>IF($B1267="","",VLOOKUP($C1267,Настройки!$A$11:$L$17,9,FALSE))</f>
        <v/>
      </c>
      <c r="T1267" s="56">
        <f>IF($B1267="","",$R1267*$S1267)</f>
        <v/>
      </c>
    </row>
    <row r="1268">
      <c r="A1268" s="20">
        <f>Тех_Движение!$A$1265</f>
        <v/>
      </c>
      <c r="B1268" s="20">
        <f>IF(Тех_Движение!$F$1265&gt;0,Тех_Движение!$I$1265,"")</f>
        <v/>
      </c>
      <c r="C1268" s="20">
        <f>IF($B1268="","",Тех_Движение!$D$1265)</f>
        <v/>
      </c>
      <c r="D1268" s="42">
        <f>IF($B1268="","",Тех_Движение!$B$1265)</f>
        <v/>
      </c>
      <c r="E1268" s="54">
        <f>IF($B1268="","",Тех_Движение!$F$1265)</f>
        <v/>
      </c>
      <c r="F1268" s="54">
        <f>IF($B1268="","",SUMIFS($E$5:$E1267,$C$5:$C1267,$C1268))</f>
        <v/>
      </c>
      <c r="G1268" s="54">
        <f>IF($B1268="","",MAX(0,$E1268-MAX(0,SUMIFS(Тех_Движение!$G$2:$G$5111,Тех_Движение!$D$2:$D$5111,$C1268,Тех_Движение!$B$2:$B$5111,"&lt;="&amp;Настройки!$B$5-1)-$F1268)))</f>
        <v/>
      </c>
      <c r="H1268" s="54">
        <f>IF($B1268="","",IF(AND($D1268&gt;=Настройки!$B$5,$D1268&lt;=Настройки!$B$6),$E1268,0))</f>
        <v/>
      </c>
      <c r="I1268" s="54">
        <f>IF($B1268="","",$G1268+$H1268-$J1268)</f>
        <v/>
      </c>
      <c r="J1268" s="54">
        <f>IF($B1268="","",MAX(0,$E1268-MAX(0,SUMIFS(Тех_Движение!$G$2:$G$5111,Тех_Движение!$D$2:$D$5111,$C1268,Тех_Движение!$B$2:$B$5111,"&lt;="&amp;Настройки!$B$6)-$F1268)))</f>
        <v/>
      </c>
      <c r="K1268" s="54">
        <f>IF(OR($B1268="",K$3&lt;$D1268+Настройки!$B$7),0,MAX(0,$E1268-MAX(0,SUMIFS(Тех_Движение!$G$2:$G$5111,Тех_Движение!$D$2:$D$5111,$C1268,Тех_Движение!$B$2:$B$5111,"&lt;="&amp;K$3)-$F1268)))</f>
        <v/>
      </c>
      <c r="L1268" s="54">
        <f>IF(OR($B1268="",L$3&lt;$D1268+Настройки!$B$7),0,MAX(0,$E1268-MAX(0,SUMIFS(Тех_Движение!$G$2:$G$5111,Тех_Движение!$D$2:$D$5111,$C1268,Тех_Движение!$B$2:$B$5111,"&lt;="&amp;L$3)-$F1268)))</f>
        <v/>
      </c>
      <c r="M1268" s="54">
        <f>IF(OR($B1268="",M$3&lt;$D1268+Настройки!$B$7),0,MAX(0,$E1268-MAX(0,SUMIFS(Тех_Движение!$G$2:$G$5111,Тех_Движение!$D$2:$D$5111,$C1268,Тех_Движение!$B$2:$B$5111,"&lt;="&amp;M$3)-$F1268)))</f>
        <v/>
      </c>
      <c r="N1268" s="54">
        <f>IF(OR($B1268="",N$3&lt;$D1268+Настройки!$B$7),0,MAX(0,$E1268-MAX(0,SUMIFS(Тех_Движение!$G$2:$G$5111,Тех_Движение!$D$2:$D$5111,$C1268,Тех_Движение!$B$2:$B$5111,"&lt;="&amp;N$3)-$F1268)))</f>
        <v/>
      </c>
      <c r="O1268" s="54">
        <f>IF(OR($B1268="",O$3&lt;$D1268+Настройки!$B$7),0,MAX(0,$E1268-MAX(0,SUMIFS(Тех_Движение!$G$2:$G$5111,Тех_Движение!$D$2:$D$5111,$C1268,Тех_Движение!$B$2:$B$5111,"&lt;="&amp;O$3)-$F1268)))</f>
        <v/>
      </c>
      <c r="P1268" s="54">
        <f>IF(OR($B1268="",P$3&lt;$D1268+Настройки!$B$7),0,MAX(0,$E1268-MAX(0,SUMIFS(Тех_Движение!$G$2:$G$5111,Тех_Движение!$D$2:$D$5111,$C1268,Тех_Движение!$B$2:$B$5111,"&lt;="&amp;P$3)-$F1268)))</f>
        <v/>
      </c>
      <c r="Q1268" s="54">
        <f>IF(OR($B1268="",Q$3&lt;$D1268+Настройки!$B$7),0,MAX(0,$E1268-MAX(0,SUMIFS(Тех_Движение!$G$2:$G$5111,Тех_Движение!$D$2:$D$5111,$C1268,Тех_Движение!$B$2:$B$5111,"&lt;="&amp;Q$3)-$F1268)))</f>
        <v/>
      </c>
      <c r="R1268" s="54">
        <f>IF($B1268="","",SUM($K1268:$Q1268))</f>
        <v/>
      </c>
      <c r="S1268" s="56">
        <f>IF($B1268="","",VLOOKUP($C1268,Настройки!$A$11:$L$17,9,FALSE))</f>
        <v/>
      </c>
      <c r="T1268" s="56">
        <f>IF($B1268="","",$R1268*$S1268)</f>
        <v/>
      </c>
    </row>
    <row r="1269">
      <c r="A1269" s="20">
        <f>Тех_Движение!$A$1266</f>
        <v/>
      </c>
      <c r="B1269" s="20">
        <f>IF(Тех_Движение!$F$1266&gt;0,Тех_Движение!$I$1266,"")</f>
        <v/>
      </c>
      <c r="C1269" s="20">
        <f>IF($B1269="","",Тех_Движение!$D$1266)</f>
        <v/>
      </c>
      <c r="D1269" s="42">
        <f>IF($B1269="","",Тех_Движение!$B$1266)</f>
        <v/>
      </c>
      <c r="E1269" s="54">
        <f>IF($B1269="","",Тех_Движение!$F$1266)</f>
        <v/>
      </c>
      <c r="F1269" s="54">
        <f>IF($B1269="","",SUMIFS($E$5:$E1268,$C$5:$C1268,$C1269))</f>
        <v/>
      </c>
      <c r="G1269" s="54">
        <f>IF($B1269="","",MAX(0,$E1269-MAX(0,SUMIFS(Тех_Движение!$G$2:$G$5111,Тех_Движение!$D$2:$D$5111,$C1269,Тех_Движение!$B$2:$B$5111,"&lt;="&amp;Настройки!$B$5-1)-$F1269)))</f>
        <v/>
      </c>
      <c r="H1269" s="54">
        <f>IF($B1269="","",IF(AND($D1269&gt;=Настройки!$B$5,$D1269&lt;=Настройки!$B$6),$E1269,0))</f>
        <v/>
      </c>
      <c r="I1269" s="54">
        <f>IF($B1269="","",$G1269+$H1269-$J1269)</f>
        <v/>
      </c>
      <c r="J1269" s="54">
        <f>IF($B1269="","",MAX(0,$E1269-MAX(0,SUMIFS(Тех_Движение!$G$2:$G$5111,Тех_Движение!$D$2:$D$5111,$C1269,Тех_Движение!$B$2:$B$5111,"&lt;="&amp;Настройки!$B$6)-$F1269)))</f>
        <v/>
      </c>
      <c r="K1269" s="54">
        <f>IF(OR($B1269="",K$3&lt;$D1269+Настройки!$B$7),0,MAX(0,$E1269-MAX(0,SUMIFS(Тех_Движение!$G$2:$G$5111,Тех_Движение!$D$2:$D$5111,$C1269,Тех_Движение!$B$2:$B$5111,"&lt;="&amp;K$3)-$F1269)))</f>
        <v/>
      </c>
      <c r="L1269" s="54">
        <f>IF(OR($B1269="",L$3&lt;$D1269+Настройки!$B$7),0,MAX(0,$E1269-MAX(0,SUMIFS(Тех_Движение!$G$2:$G$5111,Тех_Движение!$D$2:$D$5111,$C1269,Тех_Движение!$B$2:$B$5111,"&lt;="&amp;L$3)-$F1269)))</f>
        <v/>
      </c>
      <c r="M1269" s="54">
        <f>IF(OR($B1269="",M$3&lt;$D1269+Настройки!$B$7),0,MAX(0,$E1269-MAX(0,SUMIFS(Тех_Движение!$G$2:$G$5111,Тех_Движение!$D$2:$D$5111,$C1269,Тех_Движение!$B$2:$B$5111,"&lt;="&amp;M$3)-$F1269)))</f>
        <v/>
      </c>
      <c r="N1269" s="54">
        <f>IF(OR($B1269="",N$3&lt;$D1269+Настройки!$B$7),0,MAX(0,$E1269-MAX(0,SUMIFS(Тех_Движение!$G$2:$G$5111,Тех_Движение!$D$2:$D$5111,$C1269,Тех_Движение!$B$2:$B$5111,"&lt;="&amp;N$3)-$F1269)))</f>
        <v/>
      </c>
      <c r="O1269" s="54">
        <f>IF(OR($B1269="",O$3&lt;$D1269+Настройки!$B$7),0,MAX(0,$E1269-MAX(0,SUMIFS(Тех_Движение!$G$2:$G$5111,Тех_Движение!$D$2:$D$5111,$C1269,Тех_Движение!$B$2:$B$5111,"&lt;="&amp;O$3)-$F1269)))</f>
        <v/>
      </c>
      <c r="P1269" s="54">
        <f>IF(OR($B1269="",P$3&lt;$D1269+Настройки!$B$7),0,MAX(0,$E1269-MAX(0,SUMIFS(Тех_Движение!$G$2:$G$5111,Тех_Движение!$D$2:$D$5111,$C1269,Тех_Движение!$B$2:$B$5111,"&lt;="&amp;P$3)-$F1269)))</f>
        <v/>
      </c>
      <c r="Q1269" s="54">
        <f>IF(OR($B1269="",Q$3&lt;$D1269+Настройки!$B$7),0,MAX(0,$E1269-MAX(0,SUMIFS(Тех_Движение!$G$2:$G$5111,Тех_Движение!$D$2:$D$5111,$C1269,Тех_Движение!$B$2:$B$5111,"&lt;="&amp;Q$3)-$F1269)))</f>
        <v/>
      </c>
      <c r="R1269" s="54">
        <f>IF($B1269="","",SUM($K1269:$Q1269))</f>
        <v/>
      </c>
      <c r="S1269" s="56">
        <f>IF($B1269="","",VLOOKUP($C1269,Настройки!$A$11:$L$17,9,FALSE))</f>
        <v/>
      </c>
      <c r="T1269" s="56">
        <f>IF($B1269="","",$R1269*$S1269)</f>
        <v/>
      </c>
    </row>
    <row r="1270">
      <c r="A1270" s="20">
        <f>Тех_Движение!$A$1267</f>
        <v/>
      </c>
      <c r="B1270" s="20">
        <f>IF(Тех_Движение!$F$1267&gt;0,Тех_Движение!$I$1267,"")</f>
        <v/>
      </c>
      <c r="C1270" s="20">
        <f>IF($B1270="","",Тех_Движение!$D$1267)</f>
        <v/>
      </c>
      <c r="D1270" s="42">
        <f>IF($B1270="","",Тех_Движение!$B$1267)</f>
        <v/>
      </c>
      <c r="E1270" s="54">
        <f>IF($B1270="","",Тех_Движение!$F$1267)</f>
        <v/>
      </c>
      <c r="F1270" s="54">
        <f>IF($B1270="","",SUMIFS($E$5:$E1269,$C$5:$C1269,$C1270))</f>
        <v/>
      </c>
      <c r="G1270" s="54">
        <f>IF($B1270="","",MAX(0,$E1270-MAX(0,SUMIFS(Тех_Движение!$G$2:$G$5111,Тех_Движение!$D$2:$D$5111,$C1270,Тех_Движение!$B$2:$B$5111,"&lt;="&amp;Настройки!$B$5-1)-$F1270)))</f>
        <v/>
      </c>
      <c r="H1270" s="54">
        <f>IF($B1270="","",IF(AND($D1270&gt;=Настройки!$B$5,$D1270&lt;=Настройки!$B$6),$E1270,0))</f>
        <v/>
      </c>
      <c r="I1270" s="54">
        <f>IF($B1270="","",$G1270+$H1270-$J1270)</f>
        <v/>
      </c>
      <c r="J1270" s="54">
        <f>IF($B1270="","",MAX(0,$E1270-MAX(0,SUMIFS(Тех_Движение!$G$2:$G$5111,Тех_Движение!$D$2:$D$5111,$C1270,Тех_Движение!$B$2:$B$5111,"&lt;="&amp;Настройки!$B$6)-$F1270)))</f>
        <v/>
      </c>
      <c r="K1270" s="54">
        <f>IF(OR($B1270="",K$3&lt;$D1270+Настройки!$B$7),0,MAX(0,$E1270-MAX(0,SUMIFS(Тех_Движение!$G$2:$G$5111,Тех_Движение!$D$2:$D$5111,$C1270,Тех_Движение!$B$2:$B$5111,"&lt;="&amp;K$3)-$F1270)))</f>
        <v/>
      </c>
      <c r="L1270" s="54">
        <f>IF(OR($B1270="",L$3&lt;$D1270+Настройки!$B$7),0,MAX(0,$E1270-MAX(0,SUMIFS(Тех_Движение!$G$2:$G$5111,Тех_Движение!$D$2:$D$5111,$C1270,Тех_Движение!$B$2:$B$5111,"&lt;="&amp;L$3)-$F1270)))</f>
        <v/>
      </c>
      <c r="M1270" s="54">
        <f>IF(OR($B1270="",M$3&lt;$D1270+Настройки!$B$7),0,MAX(0,$E1270-MAX(0,SUMIFS(Тех_Движение!$G$2:$G$5111,Тех_Движение!$D$2:$D$5111,$C1270,Тех_Движение!$B$2:$B$5111,"&lt;="&amp;M$3)-$F1270)))</f>
        <v/>
      </c>
      <c r="N1270" s="54">
        <f>IF(OR($B1270="",N$3&lt;$D1270+Настройки!$B$7),0,MAX(0,$E1270-MAX(0,SUMIFS(Тех_Движение!$G$2:$G$5111,Тех_Движение!$D$2:$D$5111,$C1270,Тех_Движение!$B$2:$B$5111,"&lt;="&amp;N$3)-$F1270)))</f>
        <v/>
      </c>
      <c r="O1270" s="54">
        <f>IF(OR($B1270="",O$3&lt;$D1270+Настройки!$B$7),0,MAX(0,$E1270-MAX(0,SUMIFS(Тех_Движение!$G$2:$G$5111,Тех_Движение!$D$2:$D$5111,$C1270,Тех_Движение!$B$2:$B$5111,"&lt;="&amp;O$3)-$F1270)))</f>
        <v/>
      </c>
      <c r="P1270" s="54">
        <f>IF(OR($B1270="",P$3&lt;$D1270+Настройки!$B$7),0,MAX(0,$E1270-MAX(0,SUMIFS(Тех_Движение!$G$2:$G$5111,Тех_Движение!$D$2:$D$5111,$C1270,Тех_Движение!$B$2:$B$5111,"&lt;="&amp;P$3)-$F1270)))</f>
        <v/>
      </c>
      <c r="Q1270" s="54">
        <f>IF(OR($B1270="",Q$3&lt;$D1270+Настройки!$B$7),0,MAX(0,$E1270-MAX(0,SUMIFS(Тех_Движение!$G$2:$G$5111,Тех_Движение!$D$2:$D$5111,$C1270,Тех_Движение!$B$2:$B$5111,"&lt;="&amp;Q$3)-$F1270)))</f>
        <v/>
      </c>
      <c r="R1270" s="54">
        <f>IF($B1270="","",SUM($K1270:$Q1270))</f>
        <v/>
      </c>
      <c r="S1270" s="56">
        <f>IF($B1270="","",VLOOKUP($C1270,Настройки!$A$11:$L$17,9,FALSE))</f>
        <v/>
      </c>
      <c r="T1270" s="56">
        <f>IF($B1270="","",$R1270*$S1270)</f>
        <v/>
      </c>
    </row>
    <row r="1271">
      <c r="A1271" s="20">
        <f>Тех_Движение!$A$1268</f>
        <v/>
      </c>
      <c r="B1271" s="20">
        <f>IF(Тех_Движение!$F$1268&gt;0,Тех_Движение!$I$1268,"")</f>
        <v/>
      </c>
      <c r="C1271" s="20">
        <f>IF($B1271="","",Тех_Движение!$D$1268)</f>
        <v/>
      </c>
      <c r="D1271" s="42">
        <f>IF($B1271="","",Тех_Движение!$B$1268)</f>
        <v/>
      </c>
      <c r="E1271" s="54">
        <f>IF($B1271="","",Тех_Движение!$F$1268)</f>
        <v/>
      </c>
      <c r="F1271" s="54">
        <f>IF($B1271="","",SUMIFS($E$5:$E1270,$C$5:$C1270,$C1271))</f>
        <v/>
      </c>
      <c r="G1271" s="54">
        <f>IF($B1271="","",MAX(0,$E1271-MAX(0,SUMIFS(Тех_Движение!$G$2:$G$5111,Тех_Движение!$D$2:$D$5111,$C1271,Тех_Движение!$B$2:$B$5111,"&lt;="&amp;Настройки!$B$5-1)-$F1271)))</f>
        <v/>
      </c>
      <c r="H1271" s="54">
        <f>IF($B1271="","",IF(AND($D1271&gt;=Настройки!$B$5,$D1271&lt;=Настройки!$B$6),$E1271,0))</f>
        <v/>
      </c>
      <c r="I1271" s="54">
        <f>IF($B1271="","",$G1271+$H1271-$J1271)</f>
        <v/>
      </c>
      <c r="J1271" s="54">
        <f>IF($B1271="","",MAX(0,$E1271-MAX(0,SUMIFS(Тех_Движение!$G$2:$G$5111,Тех_Движение!$D$2:$D$5111,$C1271,Тех_Движение!$B$2:$B$5111,"&lt;="&amp;Настройки!$B$6)-$F1271)))</f>
        <v/>
      </c>
      <c r="K1271" s="54">
        <f>IF(OR($B1271="",K$3&lt;$D1271+Настройки!$B$7),0,MAX(0,$E1271-MAX(0,SUMIFS(Тех_Движение!$G$2:$G$5111,Тех_Движение!$D$2:$D$5111,$C1271,Тех_Движение!$B$2:$B$5111,"&lt;="&amp;K$3)-$F1271)))</f>
        <v/>
      </c>
      <c r="L1271" s="54">
        <f>IF(OR($B1271="",L$3&lt;$D1271+Настройки!$B$7),0,MAX(0,$E1271-MAX(0,SUMIFS(Тех_Движение!$G$2:$G$5111,Тех_Движение!$D$2:$D$5111,$C1271,Тех_Движение!$B$2:$B$5111,"&lt;="&amp;L$3)-$F1271)))</f>
        <v/>
      </c>
      <c r="M1271" s="54">
        <f>IF(OR($B1271="",M$3&lt;$D1271+Настройки!$B$7),0,MAX(0,$E1271-MAX(0,SUMIFS(Тех_Движение!$G$2:$G$5111,Тех_Движение!$D$2:$D$5111,$C1271,Тех_Движение!$B$2:$B$5111,"&lt;="&amp;M$3)-$F1271)))</f>
        <v/>
      </c>
      <c r="N1271" s="54">
        <f>IF(OR($B1271="",N$3&lt;$D1271+Настройки!$B$7),0,MAX(0,$E1271-MAX(0,SUMIFS(Тех_Движение!$G$2:$G$5111,Тех_Движение!$D$2:$D$5111,$C1271,Тех_Движение!$B$2:$B$5111,"&lt;="&amp;N$3)-$F1271)))</f>
        <v/>
      </c>
      <c r="O1271" s="54">
        <f>IF(OR($B1271="",O$3&lt;$D1271+Настройки!$B$7),0,MAX(0,$E1271-MAX(0,SUMIFS(Тех_Движение!$G$2:$G$5111,Тех_Движение!$D$2:$D$5111,$C1271,Тех_Движение!$B$2:$B$5111,"&lt;="&amp;O$3)-$F1271)))</f>
        <v/>
      </c>
      <c r="P1271" s="54">
        <f>IF(OR($B1271="",P$3&lt;$D1271+Настройки!$B$7),0,MAX(0,$E1271-MAX(0,SUMIFS(Тех_Движение!$G$2:$G$5111,Тех_Движение!$D$2:$D$5111,$C1271,Тех_Движение!$B$2:$B$5111,"&lt;="&amp;P$3)-$F1271)))</f>
        <v/>
      </c>
      <c r="Q1271" s="54">
        <f>IF(OR($B1271="",Q$3&lt;$D1271+Настройки!$B$7),0,MAX(0,$E1271-MAX(0,SUMIFS(Тех_Движение!$G$2:$G$5111,Тех_Движение!$D$2:$D$5111,$C1271,Тех_Движение!$B$2:$B$5111,"&lt;="&amp;Q$3)-$F1271)))</f>
        <v/>
      </c>
      <c r="R1271" s="54">
        <f>IF($B1271="","",SUM($K1271:$Q1271))</f>
        <v/>
      </c>
      <c r="S1271" s="56">
        <f>IF($B1271="","",VLOOKUP($C1271,Настройки!$A$11:$L$17,9,FALSE))</f>
        <v/>
      </c>
      <c r="T1271" s="56">
        <f>IF($B1271="","",$R1271*$S1271)</f>
        <v/>
      </c>
    </row>
    <row r="1272">
      <c r="A1272" s="20">
        <f>Тех_Движение!$A$1269</f>
        <v/>
      </c>
      <c r="B1272" s="20">
        <f>IF(Тех_Движение!$F$1269&gt;0,Тех_Движение!$I$1269,"")</f>
        <v/>
      </c>
      <c r="C1272" s="20">
        <f>IF($B1272="","",Тех_Движение!$D$1269)</f>
        <v/>
      </c>
      <c r="D1272" s="42">
        <f>IF($B1272="","",Тех_Движение!$B$1269)</f>
        <v/>
      </c>
      <c r="E1272" s="54">
        <f>IF($B1272="","",Тех_Движение!$F$1269)</f>
        <v/>
      </c>
      <c r="F1272" s="54">
        <f>IF($B1272="","",SUMIFS($E$5:$E1271,$C$5:$C1271,$C1272))</f>
        <v/>
      </c>
      <c r="G1272" s="54">
        <f>IF($B1272="","",MAX(0,$E1272-MAX(0,SUMIFS(Тех_Движение!$G$2:$G$5111,Тех_Движение!$D$2:$D$5111,$C1272,Тех_Движение!$B$2:$B$5111,"&lt;="&amp;Настройки!$B$5-1)-$F1272)))</f>
        <v/>
      </c>
      <c r="H1272" s="54">
        <f>IF($B1272="","",IF(AND($D1272&gt;=Настройки!$B$5,$D1272&lt;=Настройки!$B$6),$E1272,0))</f>
        <v/>
      </c>
      <c r="I1272" s="54">
        <f>IF($B1272="","",$G1272+$H1272-$J1272)</f>
        <v/>
      </c>
      <c r="J1272" s="54">
        <f>IF($B1272="","",MAX(0,$E1272-MAX(0,SUMIFS(Тех_Движение!$G$2:$G$5111,Тех_Движение!$D$2:$D$5111,$C1272,Тех_Движение!$B$2:$B$5111,"&lt;="&amp;Настройки!$B$6)-$F1272)))</f>
        <v/>
      </c>
      <c r="K1272" s="54">
        <f>IF(OR($B1272="",K$3&lt;$D1272+Настройки!$B$7),0,MAX(0,$E1272-MAX(0,SUMIFS(Тех_Движение!$G$2:$G$5111,Тех_Движение!$D$2:$D$5111,$C1272,Тех_Движение!$B$2:$B$5111,"&lt;="&amp;K$3)-$F1272)))</f>
        <v/>
      </c>
      <c r="L1272" s="54">
        <f>IF(OR($B1272="",L$3&lt;$D1272+Настройки!$B$7),0,MAX(0,$E1272-MAX(0,SUMIFS(Тех_Движение!$G$2:$G$5111,Тех_Движение!$D$2:$D$5111,$C1272,Тех_Движение!$B$2:$B$5111,"&lt;="&amp;L$3)-$F1272)))</f>
        <v/>
      </c>
      <c r="M1272" s="54">
        <f>IF(OR($B1272="",M$3&lt;$D1272+Настройки!$B$7),0,MAX(0,$E1272-MAX(0,SUMIFS(Тех_Движение!$G$2:$G$5111,Тех_Движение!$D$2:$D$5111,$C1272,Тех_Движение!$B$2:$B$5111,"&lt;="&amp;M$3)-$F1272)))</f>
        <v/>
      </c>
      <c r="N1272" s="54">
        <f>IF(OR($B1272="",N$3&lt;$D1272+Настройки!$B$7),0,MAX(0,$E1272-MAX(0,SUMIFS(Тех_Движение!$G$2:$G$5111,Тех_Движение!$D$2:$D$5111,$C1272,Тех_Движение!$B$2:$B$5111,"&lt;="&amp;N$3)-$F1272)))</f>
        <v/>
      </c>
      <c r="O1272" s="54">
        <f>IF(OR($B1272="",O$3&lt;$D1272+Настройки!$B$7),0,MAX(0,$E1272-MAX(0,SUMIFS(Тех_Движение!$G$2:$G$5111,Тех_Движение!$D$2:$D$5111,$C1272,Тех_Движение!$B$2:$B$5111,"&lt;="&amp;O$3)-$F1272)))</f>
        <v/>
      </c>
      <c r="P1272" s="54">
        <f>IF(OR($B1272="",P$3&lt;$D1272+Настройки!$B$7),0,MAX(0,$E1272-MAX(0,SUMIFS(Тех_Движение!$G$2:$G$5111,Тех_Движение!$D$2:$D$5111,$C1272,Тех_Движение!$B$2:$B$5111,"&lt;="&amp;P$3)-$F1272)))</f>
        <v/>
      </c>
      <c r="Q1272" s="54">
        <f>IF(OR($B1272="",Q$3&lt;$D1272+Настройки!$B$7),0,MAX(0,$E1272-MAX(0,SUMIFS(Тех_Движение!$G$2:$G$5111,Тех_Движение!$D$2:$D$5111,$C1272,Тех_Движение!$B$2:$B$5111,"&lt;="&amp;Q$3)-$F1272)))</f>
        <v/>
      </c>
      <c r="R1272" s="54">
        <f>IF($B1272="","",SUM($K1272:$Q1272))</f>
        <v/>
      </c>
      <c r="S1272" s="56">
        <f>IF($B1272="","",VLOOKUP($C1272,Настройки!$A$11:$L$17,9,FALSE))</f>
        <v/>
      </c>
      <c r="T1272" s="56">
        <f>IF($B1272="","",$R1272*$S1272)</f>
        <v/>
      </c>
    </row>
    <row r="1273">
      <c r="A1273" s="20">
        <f>Тех_Движение!$A$1270</f>
        <v/>
      </c>
      <c r="B1273" s="20">
        <f>IF(Тех_Движение!$F$1270&gt;0,Тех_Движение!$I$1270,"")</f>
        <v/>
      </c>
      <c r="C1273" s="20">
        <f>IF($B1273="","",Тех_Движение!$D$1270)</f>
        <v/>
      </c>
      <c r="D1273" s="42">
        <f>IF($B1273="","",Тех_Движение!$B$1270)</f>
        <v/>
      </c>
      <c r="E1273" s="54">
        <f>IF($B1273="","",Тех_Движение!$F$1270)</f>
        <v/>
      </c>
      <c r="F1273" s="54">
        <f>IF($B1273="","",SUMIFS($E$5:$E1272,$C$5:$C1272,$C1273))</f>
        <v/>
      </c>
      <c r="G1273" s="54">
        <f>IF($B1273="","",MAX(0,$E1273-MAX(0,SUMIFS(Тех_Движение!$G$2:$G$5111,Тех_Движение!$D$2:$D$5111,$C1273,Тех_Движение!$B$2:$B$5111,"&lt;="&amp;Настройки!$B$5-1)-$F1273)))</f>
        <v/>
      </c>
      <c r="H1273" s="54">
        <f>IF($B1273="","",IF(AND($D1273&gt;=Настройки!$B$5,$D1273&lt;=Настройки!$B$6),$E1273,0))</f>
        <v/>
      </c>
      <c r="I1273" s="54">
        <f>IF($B1273="","",$G1273+$H1273-$J1273)</f>
        <v/>
      </c>
      <c r="J1273" s="54">
        <f>IF($B1273="","",MAX(0,$E1273-MAX(0,SUMIFS(Тех_Движение!$G$2:$G$5111,Тех_Движение!$D$2:$D$5111,$C1273,Тех_Движение!$B$2:$B$5111,"&lt;="&amp;Настройки!$B$6)-$F1273)))</f>
        <v/>
      </c>
      <c r="K1273" s="54">
        <f>IF(OR($B1273="",K$3&lt;$D1273+Настройки!$B$7),0,MAX(0,$E1273-MAX(0,SUMIFS(Тех_Движение!$G$2:$G$5111,Тех_Движение!$D$2:$D$5111,$C1273,Тех_Движение!$B$2:$B$5111,"&lt;="&amp;K$3)-$F1273)))</f>
        <v/>
      </c>
      <c r="L1273" s="54">
        <f>IF(OR($B1273="",L$3&lt;$D1273+Настройки!$B$7),0,MAX(0,$E1273-MAX(0,SUMIFS(Тех_Движение!$G$2:$G$5111,Тех_Движение!$D$2:$D$5111,$C1273,Тех_Движение!$B$2:$B$5111,"&lt;="&amp;L$3)-$F1273)))</f>
        <v/>
      </c>
      <c r="M1273" s="54">
        <f>IF(OR($B1273="",M$3&lt;$D1273+Настройки!$B$7),0,MAX(0,$E1273-MAX(0,SUMIFS(Тех_Движение!$G$2:$G$5111,Тех_Движение!$D$2:$D$5111,$C1273,Тех_Движение!$B$2:$B$5111,"&lt;="&amp;M$3)-$F1273)))</f>
        <v/>
      </c>
      <c r="N1273" s="54">
        <f>IF(OR($B1273="",N$3&lt;$D1273+Настройки!$B$7),0,MAX(0,$E1273-MAX(0,SUMIFS(Тех_Движение!$G$2:$G$5111,Тех_Движение!$D$2:$D$5111,$C1273,Тех_Движение!$B$2:$B$5111,"&lt;="&amp;N$3)-$F1273)))</f>
        <v/>
      </c>
      <c r="O1273" s="54">
        <f>IF(OR($B1273="",O$3&lt;$D1273+Настройки!$B$7),0,MAX(0,$E1273-MAX(0,SUMIFS(Тех_Движение!$G$2:$G$5111,Тех_Движение!$D$2:$D$5111,$C1273,Тех_Движение!$B$2:$B$5111,"&lt;="&amp;O$3)-$F1273)))</f>
        <v/>
      </c>
      <c r="P1273" s="54">
        <f>IF(OR($B1273="",P$3&lt;$D1273+Настройки!$B$7),0,MAX(0,$E1273-MAX(0,SUMIFS(Тех_Движение!$G$2:$G$5111,Тех_Движение!$D$2:$D$5111,$C1273,Тех_Движение!$B$2:$B$5111,"&lt;="&amp;P$3)-$F1273)))</f>
        <v/>
      </c>
      <c r="Q1273" s="54">
        <f>IF(OR($B1273="",Q$3&lt;$D1273+Настройки!$B$7),0,MAX(0,$E1273-MAX(0,SUMIFS(Тех_Движение!$G$2:$G$5111,Тех_Движение!$D$2:$D$5111,$C1273,Тех_Движение!$B$2:$B$5111,"&lt;="&amp;Q$3)-$F1273)))</f>
        <v/>
      </c>
      <c r="R1273" s="54">
        <f>IF($B1273="","",SUM($K1273:$Q1273))</f>
        <v/>
      </c>
      <c r="S1273" s="56">
        <f>IF($B1273="","",VLOOKUP($C1273,Настройки!$A$11:$L$17,9,FALSE))</f>
        <v/>
      </c>
      <c r="T1273" s="56">
        <f>IF($B1273="","",$R1273*$S1273)</f>
        <v/>
      </c>
    </row>
    <row r="1274">
      <c r="A1274" s="20">
        <f>Тех_Движение!$A$1271</f>
        <v/>
      </c>
      <c r="B1274" s="20">
        <f>IF(Тех_Движение!$F$1271&gt;0,Тех_Движение!$I$1271,"")</f>
        <v/>
      </c>
      <c r="C1274" s="20">
        <f>IF($B1274="","",Тех_Движение!$D$1271)</f>
        <v/>
      </c>
      <c r="D1274" s="42">
        <f>IF($B1274="","",Тех_Движение!$B$1271)</f>
        <v/>
      </c>
      <c r="E1274" s="54">
        <f>IF($B1274="","",Тех_Движение!$F$1271)</f>
        <v/>
      </c>
      <c r="F1274" s="54">
        <f>IF($B1274="","",SUMIFS($E$5:$E1273,$C$5:$C1273,$C1274))</f>
        <v/>
      </c>
      <c r="G1274" s="54">
        <f>IF($B1274="","",MAX(0,$E1274-MAX(0,SUMIFS(Тех_Движение!$G$2:$G$5111,Тех_Движение!$D$2:$D$5111,$C1274,Тех_Движение!$B$2:$B$5111,"&lt;="&amp;Настройки!$B$5-1)-$F1274)))</f>
        <v/>
      </c>
      <c r="H1274" s="54">
        <f>IF($B1274="","",IF(AND($D1274&gt;=Настройки!$B$5,$D1274&lt;=Настройки!$B$6),$E1274,0))</f>
        <v/>
      </c>
      <c r="I1274" s="54">
        <f>IF($B1274="","",$G1274+$H1274-$J1274)</f>
        <v/>
      </c>
      <c r="J1274" s="54">
        <f>IF($B1274="","",MAX(0,$E1274-MAX(0,SUMIFS(Тех_Движение!$G$2:$G$5111,Тех_Движение!$D$2:$D$5111,$C1274,Тех_Движение!$B$2:$B$5111,"&lt;="&amp;Настройки!$B$6)-$F1274)))</f>
        <v/>
      </c>
      <c r="K1274" s="54">
        <f>IF(OR($B1274="",K$3&lt;$D1274+Настройки!$B$7),0,MAX(0,$E1274-MAX(0,SUMIFS(Тех_Движение!$G$2:$G$5111,Тех_Движение!$D$2:$D$5111,$C1274,Тех_Движение!$B$2:$B$5111,"&lt;="&amp;K$3)-$F1274)))</f>
        <v/>
      </c>
      <c r="L1274" s="54">
        <f>IF(OR($B1274="",L$3&lt;$D1274+Настройки!$B$7),0,MAX(0,$E1274-MAX(0,SUMIFS(Тех_Движение!$G$2:$G$5111,Тех_Движение!$D$2:$D$5111,$C1274,Тех_Движение!$B$2:$B$5111,"&lt;="&amp;L$3)-$F1274)))</f>
        <v/>
      </c>
      <c r="M1274" s="54">
        <f>IF(OR($B1274="",M$3&lt;$D1274+Настройки!$B$7),0,MAX(0,$E1274-MAX(0,SUMIFS(Тех_Движение!$G$2:$G$5111,Тех_Движение!$D$2:$D$5111,$C1274,Тех_Движение!$B$2:$B$5111,"&lt;="&amp;M$3)-$F1274)))</f>
        <v/>
      </c>
      <c r="N1274" s="54">
        <f>IF(OR($B1274="",N$3&lt;$D1274+Настройки!$B$7),0,MAX(0,$E1274-MAX(0,SUMIFS(Тех_Движение!$G$2:$G$5111,Тех_Движение!$D$2:$D$5111,$C1274,Тех_Движение!$B$2:$B$5111,"&lt;="&amp;N$3)-$F1274)))</f>
        <v/>
      </c>
      <c r="O1274" s="54">
        <f>IF(OR($B1274="",O$3&lt;$D1274+Настройки!$B$7),0,MAX(0,$E1274-MAX(0,SUMIFS(Тех_Движение!$G$2:$G$5111,Тех_Движение!$D$2:$D$5111,$C1274,Тех_Движение!$B$2:$B$5111,"&lt;="&amp;O$3)-$F1274)))</f>
        <v/>
      </c>
      <c r="P1274" s="54">
        <f>IF(OR($B1274="",P$3&lt;$D1274+Настройки!$B$7),0,MAX(0,$E1274-MAX(0,SUMIFS(Тех_Движение!$G$2:$G$5111,Тех_Движение!$D$2:$D$5111,$C1274,Тех_Движение!$B$2:$B$5111,"&lt;="&amp;P$3)-$F1274)))</f>
        <v/>
      </c>
      <c r="Q1274" s="54">
        <f>IF(OR($B1274="",Q$3&lt;$D1274+Настройки!$B$7),0,MAX(0,$E1274-MAX(0,SUMIFS(Тех_Движение!$G$2:$G$5111,Тех_Движение!$D$2:$D$5111,$C1274,Тех_Движение!$B$2:$B$5111,"&lt;="&amp;Q$3)-$F1274)))</f>
        <v/>
      </c>
      <c r="R1274" s="54">
        <f>IF($B1274="","",SUM($K1274:$Q1274))</f>
        <v/>
      </c>
      <c r="S1274" s="56">
        <f>IF($B1274="","",VLOOKUP($C1274,Настройки!$A$11:$L$17,9,FALSE))</f>
        <v/>
      </c>
      <c r="T1274" s="56">
        <f>IF($B1274="","",$R1274*$S1274)</f>
        <v/>
      </c>
    </row>
    <row r="1275">
      <c r="A1275" s="20">
        <f>Тех_Движение!$A$1272</f>
        <v/>
      </c>
      <c r="B1275" s="20">
        <f>IF(Тех_Движение!$F$1272&gt;0,Тех_Движение!$I$1272,"")</f>
        <v/>
      </c>
      <c r="C1275" s="20">
        <f>IF($B1275="","",Тех_Движение!$D$1272)</f>
        <v/>
      </c>
      <c r="D1275" s="42">
        <f>IF($B1275="","",Тех_Движение!$B$1272)</f>
        <v/>
      </c>
      <c r="E1275" s="54">
        <f>IF($B1275="","",Тех_Движение!$F$1272)</f>
        <v/>
      </c>
      <c r="F1275" s="54">
        <f>IF($B1275="","",SUMIFS($E$5:$E1274,$C$5:$C1274,$C1275))</f>
        <v/>
      </c>
      <c r="G1275" s="54">
        <f>IF($B1275="","",MAX(0,$E1275-MAX(0,SUMIFS(Тех_Движение!$G$2:$G$5111,Тех_Движение!$D$2:$D$5111,$C1275,Тех_Движение!$B$2:$B$5111,"&lt;="&amp;Настройки!$B$5-1)-$F1275)))</f>
        <v/>
      </c>
      <c r="H1275" s="54">
        <f>IF($B1275="","",IF(AND($D1275&gt;=Настройки!$B$5,$D1275&lt;=Настройки!$B$6),$E1275,0))</f>
        <v/>
      </c>
      <c r="I1275" s="54">
        <f>IF($B1275="","",$G1275+$H1275-$J1275)</f>
        <v/>
      </c>
      <c r="J1275" s="54">
        <f>IF($B1275="","",MAX(0,$E1275-MAX(0,SUMIFS(Тех_Движение!$G$2:$G$5111,Тех_Движение!$D$2:$D$5111,$C1275,Тех_Движение!$B$2:$B$5111,"&lt;="&amp;Настройки!$B$6)-$F1275)))</f>
        <v/>
      </c>
      <c r="K1275" s="54">
        <f>IF(OR($B1275="",K$3&lt;$D1275+Настройки!$B$7),0,MAX(0,$E1275-MAX(0,SUMIFS(Тех_Движение!$G$2:$G$5111,Тех_Движение!$D$2:$D$5111,$C1275,Тех_Движение!$B$2:$B$5111,"&lt;="&amp;K$3)-$F1275)))</f>
        <v/>
      </c>
      <c r="L1275" s="54">
        <f>IF(OR($B1275="",L$3&lt;$D1275+Настройки!$B$7),0,MAX(0,$E1275-MAX(0,SUMIFS(Тех_Движение!$G$2:$G$5111,Тех_Движение!$D$2:$D$5111,$C1275,Тех_Движение!$B$2:$B$5111,"&lt;="&amp;L$3)-$F1275)))</f>
        <v/>
      </c>
      <c r="M1275" s="54">
        <f>IF(OR($B1275="",M$3&lt;$D1275+Настройки!$B$7),0,MAX(0,$E1275-MAX(0,SUMIFS(Тех_Движение!$G$2:$G$5111,Тех_Движение!$D$2:$D$5111,$C1275,Тех_Движение!$B$2:$B$5111,"&lt;="&amp;M$3)-$F1275)))</f>
        <v/>
      </c>
      <c r="N1275" s="54">
        <f>IF(OR($B1275="",N$3&lt;$D1275+Настройки!$B$7),0,MAX(0,$E1275-MAX(0,SUMIFS(Тех_Движение!$G$2:$G$5111,Тех_Движение!$D$2:$D$5111,$C1275,Тех_Движение!$B$2:$B$5111,"&lt;="&amp;N$3)-$F1275)))</f>
        <v/>
      </c>
      <c r="O1275" s="54">
        <f>IF(OR($B1275="",O$3&lt;$D1275+Настройки!$B$7),0,MAX(0,$E1275-MAX(0,SUMIFS(Тех_Движение!$G$2:$G$5111,Тех_Движение!$D$2:$D$5111,$C1275,Тех_Движение!$B$2:$B$5111,"&lt;="&amp;O$3)-$F1275)))</f>
        <v/>
      </c>
      <c r="P1275" s="54">
        <f>IF(OR($B1275="",P$3&lt;$D1275+Настройки!$B$7),0,MAX(0,$E1275-MAX(0,SUMIFS(Тех_Движение!$G$2:$G$5111,Тех_Движение!$D$2:$D$5111,$C1275,Тех_Движение!$B$2:$B$5111,"&lt;="&amp;P$3)-$F1275)))</f>
        <v/>
      </c>
      <c r="Q1275" s="54">
        <f>IF(OR($B1275="",Q$3&lt;$D1275+Настройки!$B$7),0,MAX(0,$E1275-MAX(0,SUMIFS(Тех_Движение!$G$2:$G$5111,Тех_Движение!$D$2:$D$5111,$C1275,Тех_Движение!$B$2:$B$5111,"&lt;="&amp;Q$3)-$F1275)))</f>
        <v/>
      </c>
      <c r="R1275" s="54">
        <f>IF($B1275="","",SUM($K1275:$Q1275))</f>
        <v/>
      </c>
      <c r="S1275" s="56">
        <f>IF($B1275="","",VLOOKUP($C1275,Настройки!$A$11:$L$17,9,FALSE))</f>
        <v/>
      </c>
      <c r="T1275" s="56">
        <f>IF($B1275="","",$R1275*$S1275)</f>
        <v/>
      </c>
    </row>
    <row r="1276">
      <c r="A1276" s="20">
        <f>Тех_Движение!$A$1273</f>
        <v/>
      </c>
      <c r="B1276" s="20">
        <f>IF(Тех_Движение!$F$1273&gt;0,Тех_Движение!$I$1273,"")</f>
        <v/>
      </c>
      <c r="C1276" s="20">
        <f>IF($B1276="","",Тех_Движение!$D$1273)</f>
        <v/>
      </c>
      <c r="D1276" s="42">
        <f>IF($B1276="","",Тех_Движение!$B$1273)</f>
        <v/>
      </c>
      <c r="E1276" s="54">
        <f>IF($B1276="","",Тех_Движение!$F$1273)</f>
        <v/>
      </c>
      <c r="F1276" s="54">
        <f>IF($B1276="","",SUMIFS($E$5:$E1275,$C$5:$C1275,$C1276))</f>
        <v/>
      </c>
      <c r="G1276" s="54">
        <f>IF($B1276="","",MAX(0,$E1276-MAX(0,SUMIFS(Тех_Движение!$G$2:$G$5111,Тех_Движение!$D$2:$D$5111,$C1276,Тех_Движение!$B$2:$B$5111,"&lt;="&amp;Настройки!$B$5-1)-$F1276)))</f>
        <v/>
      </c>
      <c r="H1276" s="54">
        <f>IF($B1276="","",IF(AND($D1276&gt;=Настройки!$B$5,$D1276&lt;=Настройки!$B$6),$E1276,0))</f>
        <v/>
      </c>
      <c r="I1276" s="54">
        <f>IF($B1276="","",$G1276+$H1276-$J1276)</f>
        <v/>
      </c>
      <c r="J1276" s="54">
        <f>IF($B1276="","",MAX(0,$E1276-MAX(0,SUMIFS(Тех_Движение!$G$2:$G$5111,Тех_Движение!$D$2:$D$5111,$C1276,Тех_Движение!$B$2:$B$5111,"&lt;="&amp;Настройки!$B$6)-$F1276)))</f>
        <v/>
      </c>
      <c r="K1276" s="54">
        <f>IF(OR($B1276="",K$3&lt;$D1276+Настройки!$B$7),0,MAX(0,$E1276-MAX(0,SUMIFS(Тех_Движение!$G$2:$G$5111,Тех_Движение!$D$2:$D$5111,$C1276,Тех_Движение!$B$2:$B$5111,"&lt;="&amp;K$3)-$F1276)))</f>
        <v/>
      </c>
      <c r="L1276" s="54">
        <f>IF(OR($B1276="",L$3&lt;$D1276+Настройки!$B$7),0,MAX(0,$E1276-MAX(0,SUMIFS(Тех_Движение!$G$2:$G$5111,Тех_Движение!$D$2:$D$5111,$C1276,Тех_Движение!$B$2:$B$5111,"&lt;="&amp;L$3)-$F1276)))</f>
        <v/>
      </c>
      <c r="M1276" s="54">
        <f>IF(OR($B1276="",M$3&lt;$D1276+Настройки!$B$7),0,MAX(0,$E1276-MAX(0,SUMIFS(Тех_Движение!$G$2:$G$5111,Тех_Движение!$D$2:$D$5111,$C1276,Тех_Движение!$B$2:$B$5111,"&lt;="&amp;M$3)-$F1276)))</f>
        <v/>
      </c>
      <c r="N1276" s="54">
        <f>IF(OR($B1276="",N$3&lt;$D1276+Настройки!$B$7),0,MAX(0,$E1276-MAX(0,SUMIFS(Тех_Движение!$G$2:$G$5111,Тех_Движение!$D$2:$D$5111,$C1276,Тех_Движение!$B$2:$B$5111,"&lt;="&amp;N$3)-$F1276)))</f>
        <v/>
      </c>
      <c r="O1276" s="54">
        <f>IF(OR($B1276="",O$3&lt;$D1276+Настройки!$B$7),0,MAX(0,$E1276-MAX(0,SUMIFS(Тех_Движение!$G$2:$G$5111,Тех_Движение!$D$2:$D$5111,$C1276,Тех_Движение!$B$2:$B$5111,"&lt;="&amp;O$3)-$F1276)))</f>
        <v/>
      </c>
      <c r="P1276" s="54">
        <f>IF(OR($B1276="",P$3&lt;$D1276+Настройки!$B$7),0,MAX(0,$E1276-MAX(0,SUMIFS(Тех_Движение!$G$2:$G$5111,Тех_Движение!$D$2:$D$5111,$C1276,Тех_Движение!$B$2:$B$5111,"&lt;="&amp;P$3)-$F1276)))</f>
        <v/>
      </c>
      <c r="Q1276" s="54">
        <f>IF(OR($B1276="",Q$3&lt;$D1276+Настройки!$B$7),0,MAX(0,$E1276-MAX(0,SUMIFS(Тех_Движение!$G$2:$G$5111,Тех_Движение!$D$2:$D$5111,$C1276,Тех_Движение!$B$2:$B$5111,"&lt;="&amp;Q$3)-$F1276)))</f>
        <v/>
      </c>
      <c r="R1276" s="54">
        <f>IF($B1276="","",SUM($K1276:$Q1276))</f>
        <v/>
      </c>
      <c r="S1276" s="56">
        <f>IF($B1276="","",VLOOKUP($C1276,Настройки!$A$11:$L$17,9,FALSE))</f>
        <v/>
      </c>
      <c r="T1276" s="56">
        <f>IF($B1276="","",$R1276*$S1276)</f>
        <v/>
      </c>
    </row>
    <row r="1277">
      <c r="A1277" s="20">
        <f>Тех_Движение!$A$1274</f>
        <v/>
      </c>
      <c r="B1277" s="20">
        <f>IF(Тех_Движение!$F$1274&gt;0,Тех_Движение!$I$1274,"")</f>
        <v/>
      </c>
      <c r="C1277" s="20">
        <f>IF($B1277="","",Тех_Движение!$D$1274)</f>
        <v/>
      </c>
      <c r="D1277" s="42">
        <f>IF($B1277="","",Тех_Движение!$B$1274)</f>
        <v/>
      </c>
      <c r="E1277" s="54">
        <f>IF($B1277="","",Тех_Движение!$F$1274)</f>
        <v/>
      </c>
      <c r="F1277" s="54">
        <f>IF($B1277="","",SUMIFS($E$5:$E1276,$C$5:$C1276,$C1277))</f>
        <v/>
      </c>
      <c r="G1277" s="54">
        <f>IF($B1277="","",MAX(0,$E1277-MAX(0,SUMIFS(Тех_Движение!$G$2:$G$5111,Тех_Движение!$D$2:$D$5111,$C1277,Тех_Движение!$B$2:$B$5111,"&lt;="&amp;Настройки!$B$5-1)-$F1277)))</f>
        <v/>
      </c>
      <c r="H1277" s="54">
        <f>IF($B1277="","",IF(AND($D1277&gt;=Настройки!$B$5,$D1277&lt;=Настройки!$B$6),$E1277,0))</f>
        <v/>
      </c>
      <c r="I1277" s="54">
        <f>IF($B1277="","",$G1277+$H1277-$J1277)</f>
        <v/>
      </c>
      <c r="J1277" s="54">
        <f>IF($B1277="","",MAX(0,$E1277-MAX(0,SUMIFS(Тех_Движение!$G$2:$G$5111,Тех_Движение!$D$2:$D$5111,$C1277,Тех_Движение!$B$2:$B$5111,"&lt;="&amp;Настройки!$B$6)-$F1277)))</f>
        <v/>
      </c>
      <c r="K1277" s="54">
        <f>IF(OR($B1277="",K$3&lt;$D1277+Настройки!$B$7),0,MAX(0,$E1277-MAX(0,SUMIFS(Тех_Движение!$G$2:$G$5111,Тех_Движение!$D$2:$D$5111,$C1277,Тех_Движение!$B$2:$B$5111,"&lt;="&amp;K$3)-$F1277)))</f>
        <v/>
      </c>
      <c r="L1277" s="54">
        <f>IF(OR($B1277="",L$3&lt;$D1277+Настройки!$B$7),0,MAX(0,$E1277-MAX(0,SUMIFS(Тех_Движение!$G$2:$G$5111,Тех_Движение!$D$2:$D$5111,$C1277,Тех_Движение!$B$2:$B$5111,"&lt;="&amp;L$3)-$F1277)))</f>
        <v/>
      </c>
      <c r="M1277" s="54">
        <f>IF(OR($B1277="",M$3&lt;$D1277+Настройки!$B$7),0,MAX(0,$E1277-MAX(0,SUMIFS(Тех_Движение!$G$2:$G$5111,Тех_Движение!$D$2:$D$5111,$C1277,Тех_Движение!$B$2:$B$5111,"&lt;="&amp;M$3)-$F1277)))</f>
        <v/>
      </c>
      <c r="N1277" s="54">
        <f>IF(OR($B1277="",N$3&lt;$D1277+Настройки!$B$7),0,MAX(0,$E1277-MAX(0,SUMIFS(Тех_Движение!$G$2:$G$5111,Тех_Движение!$D$2:$D$5111,$C1277,Тех_Движение!$B$2:$B$5111,"&lt;="&amp;N$3)-$F1277)))</f>
        <v/>
      </c>
      <c r="O1277" s="54">
        <f>IF(OR($B1277="",O$3&lt;$D1277+Настройки!$B$7),0,MAX(0,$E1277-MAX(0,SUMIFS(Тех_Движение!$G$2:$G$5111,Тех_Движение!$D$2:$D$5111,$C1277,Тех_Движение!$B$2:$B$5111,"&lt;="&amp;O$3)-$F1277)))</f>
        <v/>
      </c>
      <c r="P1277" s="54">
        <f>IF(OR($B1277="",P$3&lt;$D1277+Настройки!$B$7),0,MAX(0,$E1277-MAX(0,SUMIFS(Тех_Движение!$G$2:$G$5111,Тех_Движение!$D$2:$D$5111,$C1277,Тех_Движение!$B$2:$B$5111,"&lt;="&amp;P$3)-$F1277)))</f>
        <v/>
      </c>
      <c r="Q1277" s="54">
        <f>IF(OR($B1277="",Q$3&lt;$D1277+Настройки!$B$7),0,MAX(0,$E1277-MAX(0,SUMIFS(Тех_Движение!$G$2:$G$5111,Тех_Движение!$D$2:$D$5111,$C1277,Тех_Движение!$B$2:$B$5111,"&lt;="&amp;Q$3)-$F1277)))</f>
        <v/>
      </c>
      <c r="R1277" s="54">
        <f>IF($B1277="","",SUM($K1277:$Q1277))</f>
        <v/>
      </c>
      <c r="S1277" s="56">
        <f>IF($B1277="","",VLOOKUP($C1277,Настройки!$A$11:$L$17,9,FALSE))</f>
        <v/>
      </c>
      <c r="T1277" s="56">
        <f>IF($B1277="","",$R1277*$S1277)</f>
        <v/>
      </c>
    </row>
    <row r="1278">
      <c r="A1278" s="20">
        <f>Тех_Движение!$A$1275</f>
        <v/>
      </c>
      <c r="B1278" s="20">
        <f>IF(Тех_Движение!$F$1275&gt;0,Тех_Движение!$I$1275,"")</f>
        <v/>
      </c>
      <c r="C1278" s="20">
        <f>IF($B1278="","",Тех_Движение!$D$1275)</f>
        <v/>
      </c>
      <c r="D1278" s="42">
        <f>IF($B1278="","",Тех_Движение!$B$1275)</f>
        <v/>
      </c>
      <c r="E1278" s="54">
        <f>IF($B1278="","",Тех_Движение!$F$1275)</f>
        <v/>
      </c>
      <c r="F1278" s="54">
        <f>IF($B1278="","",SUMIFS($E$5:$E1277,$C$5:$C1277,$C1278))</f>
        <v/>
      </c>
      <c r="G1278" s="54">
        <f>IF($B1278="","",MAX(0,$E1278-MAX(0,SUMIFS(Тех_Движение!$G$2:$G$5111,Тех_Движение!$D$2:$D$5111,$C1278,Тех_Движение!$B$2:$B$5111,"&lt;="&amp;Настройки!$B$5-1)-$F1278)))</f>
        <v/>
      </c>
      <c r="H1278" s="54">
        <f>IF($B1278="","",IF(AND($D1278&gt;=Настройки!$B$5,$D1278&lt;=Настройки!$B$6),$E1278,0))</f>
        <v/>
      </c>
      <c r="I1278" s="54">
        <f>IF($B1278="","",$G1278+$H1278-$J1278)</f>
        <v/>
      </c>
      <c r="J1278" s="54">
        <f>IF($B1278="","",MAX(0,$E1278-MAX(0,SUMIFS(Тех_Движение!$G$2:$G$5111,Тех_Движение!$D$2:$D$5111,$C1278,Тех_Движение!$B$2:$B$5111,"&lt;="&amp;Настройки!$B$6)-$F1278)))</f>
        <v/>
      </c>
      <c r="K1278" s="54">
        <f>IF(OR($B1278="",K$3&lt;$D1278+Настройки!$B$7),0,MAX(0,$E1278-MAX(0,SUMIFS(Тех_Движение!$G$2:$G$5111,Тех_Движение!$D$2:$D$5111,$C1278,Тех_Движение!$B$2:$B$5111,"&lt;="&amp;K$3)-$F1278)))</f>
        <v/>
      </c>
      <c r="L1278" s="54">
        <f>IF(OR($B1278="",L$3&lt;$D1278+Настройки!$B$7),0,MAX(0,$E1278-MAX(0,SUMIFS(Тех_Движение!$G$2:$G$5111,Тех_Движение!$D$2:$D$5111,$C1278,Тех_Движение!$B$2:$B$5111,"&lt;="&amp;L$3)-$F1278)))</f>
        <v/>
      </c>
      <c r="M1278" s="54">
        <f>IF(OR($B1278="",M$3&lt;$D1278+Настройки!$B$7),0,MAX(0,$E1278-MAX(0,SUMIFS(Тех_Движение!$G$2:$G$5111,Тех_Движение!$D$2:$D$5111,$C1278,Тех_Движение!$B$2:$B$5111,"&lt;="&amp;M$3)-$F1278)))</f>
        <v/>
      </c>
      <c r="N1278" s="54">
        <f>IF(OR($B1278="",N$3&lt;$D1278+Настройки!$B$7),0,MAX(0,$E1278-MAX(0,SUMIFS(Тех_Движение!$G$2:$G$5111,Тех_Движение!$D$2:$D$5111,$C1278,Тех_Движение!$B$2:$B$5111,"&lt;="&amp;N$3)-$F1278)))</f>
        <v/>
      </c>
      <c r="O1278" s="54">
        <f>IF(OR($B1278="",O$3&lt;$D1278+Настройки!$B$7),0,MAX(0,$E1278-MAX(0,SUMIFS(Тех_Движение!$G$2:$G$5111,Тех_Движение!$D$2:$D$5111,$C1278,Тех_Движение!$B$2:$B$5111,"&lt;="&amp;O$3)-$F1278)))</f>
        <v/>
      </c>
      <c r="P1278" s="54">
        <f>IF(OR($B1278="",P$3&lt;$D1278+Настройки!$B$7),0,MAX(0,$E1278-MAX(0,SUMIFS(Тех_Движение!$G$2:$G$5111,Тех_Движение!$D$2:$D$5111,$C1278,Тех_Движение!$B$2:$B$5111,"&lt;="&amp;P$3)-$F1278)))</f>
        <v/>
      </c>
      <c r="Q1278" s="54">
        <f>IF(OR($B1278="",Q$3&lt;$D1278+Настройки!$B$7),0,MAX(0,$E1278-MAX(0,SUMIFS(Тех_Движение!$G$2:$G$5111,Тех_Движение!$D$2:$D$5111,$C1278,Тех_Движение!$B$2:$B$5111,"&lt;="&amp;Q$3)-$F1278)))</f>
        <v/>
      </c>
      <c r="R1278" s="54">
        <f>IF($B1278="","",SUM($K1278:$Q1278))</f>
        <v/>
      </c>
      <c r="S1278" s="56">
        <f>IF($B1278="","",VLOOKUP($C1278,Настройки!$A$11:$L$17,9,FALSE))</f>
        <v/>
      </c>
      <c r="T1278" s="56">
        <f>IF($B1278="","",$R1278*$S1278)</f>
        <v/>
      </c>
    </row>
    <row r="1279">
      <c r="A1279" s="20">
        <f>Тех_Движение!$A$1276</f>
        <v/>
      </c>
      <c r="B1279" s="20">
        <f>IF(Тех_Движение!$F$1276&gt;0,Тех_Движение!$I$1276,"")</f>
        <v/>
      </c>
      <c r="C1279" s="20">
        <f>IF($B1279="","",Тех_Движение!$D$1276)</f>
        <v/>
      </c>
      <c r="D1279" s="42">
        <f>IF($B1279="","",Тех_Движение!$B$1276)</f>
        <v/>
      </c>
      <c r="E1279" s="54">
        <f>IF($B1279="","",Тех_Движение!$F$1276)</f>
        <v/>
      </c>
      <c r="F1279" s="54">
        <f>IF($B1279="","",SUMIFS($E$5:$E1278,$C$5:$C1278,$C1279))</f>
        <v/>
      </c>
      <c r="G1279" s="54">
        <f>IF($B1279="","",MAX(0,$E1279-MAX(0,SUMIFS(Тех_Движение!$G$2:$G$5111,Тех_Движение!$D$2:$D$5111,$C1279,Тех_Движение!$B$2:$B$5111,"&lt;="&amp;Настройки!$B$5-1)-$F1279)))</f>
        <v/>
      </c>
      <c r="H1279" s="54">
        <f>IF($B1279="","",IF(AND($D1279&gt;=Настройки!$B$5,$D1279&lt;=Настройки!$B$6),$E1279,0))</f>
        <v/>
      </c>
      <c r="I1279" s="54">
        <f>IF($B1279="","",$G1279+$H1279-$J1279)</f>
        <v/>
      </c>
      <c r="J1279" s="54">
        <f>IF($B1279="","",MAX(0,$E1279-MAX(0,SUMIFS(Тех_Движение!$G$2:$G$5111,Тех_Движение!$D$2:$D$5111,$C1279,Тех_Движение!$B$2:$B$5111,"&lt;="&amp;Настройки!$B$6)-$F1279)))</f>
        <v/>
      </c>
      <c r="K1279" s="54">
        <f>IF(OR($B1279="",K$3&lt;$D1279+Настройки!$B$7),0,MAX(0,$E1279-MAX(0,SUMIFS(Тех_Движение!$G$2:$G$5111,Тех_Движение!$D$2:$D$5111,$C1279,Тех_Движение!$B$2:$B$5111,"&lt;="&amp;K$3)-$F1279)))</f>
        <v/>
      </c>
      <c r="L1279" s="54">
        <f>IF(OR($B1279="",L$3&lt;$D1279+Настройки!$B$7),0,MAX(0,$E1279-MAX(0,SUMIFS(Тех_Движение!$G$2:$G$5111,Тех_Движение!$D$2:$D$5111,$C1279,Тех_Движение!$B$2:$B$5111,"&lt;="&amp;L$3)-$F1279)))</f>
        <v/>
      </c>
      <c r="M1279" s="54">
        <f>IF(OR($B1279="",M$3&lt;$D1279+Настройки!$B$7),0,MAX(0,$E1279-MAX(0,SUMIFS(Тех_Движение!$G$2:$G$5111,Тех_Движение!$D$2:$D$5111,$C1279,Тех_Движение!$B$2:$B$5111,"&lt;="&amp;M$3)-$F1279)))</f>
        <v/>
      </c>
      <c r="N1279" s="54">
        <f>IF(OR($B1279="",N$3&lt;$D1279+Настройки!$B$7),0,MAX(0,$E1279-MAX(0,SUMIFS(Тех_Движение!$G$2:$G$5111,Тех_Движение!$D$2:$D$5111,$C1279,Тех_Движение!$B$2:$B$5111,"&lt;="&amp;N$3)-$F1279)))</f>
        <v/>
      </c>
      <c r="O1279" s="54">
        <f>IF(OR($B1279="",O$3&lt;$D1279+Настройки!$B$7),0,MAX(0,$E1279-MAX(0,SUMIFS(Тех_Движение!$G$2:$G$5111,Тех_Движение!$D$2:$D$5111,$C1279,Тех_Движение!$B$2:$B$5111,"&lt;="&amp;O$3)-$F1279)))</f>
        <v/>
      </c>
      <c r="P1279" s="54">
        <f>IF(OR($B1279="",P$3&lt;$D1279+Настройки!$B$7),0,MAX(0,$E1279-MAX(0,SUMIFS(Тех_Движение!$G$2:$G$5111,Тех_Движение!$D$2:$D$5111,$C1279,Тех_Движение!$B$2:$B$5111,"&lt;="&amp;P$3)-$F1279)))</f>
        <v/>
      </c>
      <c r="Q1279" s="54">
        <f>IF(OR($B1279="",Q$3&lt;$D1279+Настройки!$B$7),0,MAX(0,$E1279-MAX(0,SUMIFS(Тех_Движение!$G$2:$G$5111,Тех_Движение!$D$2:$D$5111,$C1279,Тех_Движение!$B$2:$B$5111,"&lt;="&amp;Q$3)-$F1279)))</f>
        <v/>
      </c>
      <c r="R1279" s="54">
        <f>IF($B1279="","",SUM($K1279:$Q1279))</f>
        <v/>
      </c>
      <c r="S1279" s="56">
        <f>IF($B1279="","",VLOOKUP($C1279,Настройки!$A$11:$L$17,9,FALSE))</f>
        <v/>
      </c>
      <c r="T1279" s="56">
        <f>IF($B1279="","",$R1279*$S1279)</f>
        <v/>
      </c>
    </row>
    <row r="1280">
      <c r="A1280" s="20">
        <f>Тех_Движение!$A$1277</f>
        <v/>
      </c>
      <c r="B1280" s="20">
        <f>IF(Тех_Движение!$F$1277&gt;0,Тех_Движение!$I$1277,"")</f>
        <v/>
      </c>
      <c r="C1280" s="20">
        <f>IF($B1280="","",Тех_Движение!$D$1277)</f>
        <v/>
      </c>
      <c r="D1280" s="42">
        <f>IF($B1280="","",Тех_Движение!$B$1277)</f>
        <v/>
      </c>
      <c r="E1280" s="54">
        <f>IF($B1280="","",Тех_Движение!$F$1277)</f>
        <v/>
      </c>
      <c r="F1280" s="54">
        <f>IF($B1280="","",SUMIFS($E$5:$E1279,$C$5:$C1279,$C1280))</f>
        <v/>
      </c>
      <c r="G1280" s="54">
        <f>IF($B1280="","",MAX(0,$E1280-MAX(0,SUMIFS(Тех_Движение!$G$2:$G$5111,Тех_Движение!$D$2:$D$5111,$C1280,Тех_Движение!$B$2:$B$5111,"&lt;="&amp;Настройки!$B$5-1)-$F1280)))</f>
        <v/>
      </c>
      <c r="H1280" s="54">
        <f>IF($B1280="","",IF(AND($D1280&gt;=Настройки!$B$5,$D1280&lt;=Настройки!$B$6),$E1280,0))</f>
        <v/>
      </c>
      <c r="I1280" s="54">
        <f>IF($B1280="","",$G1280+$H1280-$J1280)</f>
        <v/>
      </c>
      <c r="J1280" s="54">
        <f>IF($B1280="","",MAX(0,$E1280-MAX(0,SUMIFS(Тех_Движение!$G$2:$G$5111,Тех_Движение!$D$2:$D$5111,$C1280,Тех_Движение!$B$2:$B$5111,"&lt;="&amp;Настройки!$B$6)-$F1280)))</f>
        <v/>
      </c>
      <c r="K1280" s="54">
        <f>IF(OR($B1280="",K$3&lt;$D1280+Настройки!$B$7),0,MAX(0,$E1280-MAX(0,SUMIFS(Тех_Движение!$G$2:$G$5111,Тех_Движение!$D$2:$D$5111,$C1280,Тех_Движение!$B$2:$B$5111,"&lt;="&amp;K$3)-$F1280)))</f>
        <v/>
      </c>
      <c r="L1280" s="54">
        <f>IF(OR($B1280="",L$3&lt;$D1280+Настройки!$B$7),0,MAX(0,$E1280-MAX(0,SUMIFS(Тех_Движение!$G$2:$G$5111,Тех_Движение!$D$2:$D$5111,$C1280,Тех_Движение!$B$2:$B$5111,"&lt;="&amp;L$3)-$F1280)))</f>
        <v/>
      </c>
      <c r="M1280" s="54">
        <f>IF(OR($B1280="",M$3&lt;$D1280+Настройки!$B$7),0,MAX(0,$E1280-MAX(0,SUMIFS(Тех_Движение!$G$2:$G$5111,Тех_Движение!$D$2:$D$5111,$C1280,Тех_Движение!$B$2:$B$5111,"&lt;="&amp;M$3)-$F1280)))</f>
        <v/>
      </c>
      <c r="N1280" s="54">
        <f>IF(OR($B1280="",N$3&lt;$D1280+Настройки!$B$7),0,MAX(0,$E1280-MAX(0,SUMIFS(Тех_Движение!$G$2:$G$5111,Тех_Движение!$D$2:$D$5111,$C1280,Тех_Движение!$B$2:$B$5111,"&lt;="&amp;N$3)-$F1280)))</f>
        <v/>
      </c>
      <c r="O1280" s="54">
        <f>IF(OR($B1280="",O$3&lt;$D1280+Настройки!$B$7),0,MAX(0,$E1280-MAX(0,SUMIFS(Тех_Движение!$G$2:$G$5111,Тех_Движение!$D$2:$D$5111,$C1280,Тех_Движение!$B$2:$B$5111,"&lt;="&amp;O$3)-$F1280)))</f>
        <v/>
      </c>
      <c r="P1280" s="54">
        <f>IF(OR($B1280="",P$3&lt;$D1280+Настройки!$B$7),0,MAX(0,$E1280-MAX(0,SUMIFS(Тех_Движение!$G$2:$G$5111,Тех_Движение!$D$2:$D$5111,$C1280,Тех_Движение!$B$2:$B$5111,"&lt;="&amp;P$3)-$F1280)))</f>
        <v/>
      </c>
      <c r="Q1280" s="54">
        <f>IF(OR($B1280="",Q$3&lt;$D1280+Настройки!$B$7),0,MAX(0,$E1280-MAX(0,SUMIFS(Тех_Движение!$G$2:$G$5111,Тех_Движение!$D$2:$D$5111,$C1280,Тех_Движение!$B$2:$B$5111,"&lt;="&amp;Q$3)-$F1280)))</f>
        <v/>
      </c>
      <c r="R1280" s="54">
        <f>IF($B1280="","",SUM($K1280:$Q1280))</f>
        <v/>
      </c>
      <c r="S1280" s="56">
        <f>IF($B1280="","",VLOOKUP($C1280,Настройки!$A$11:$L$17,9,FALSE))</f>
        <v/>
      </c>
      <c r="T1280" s="56">
        <f>IF($B1280="","",$R1280*$S1280)</f>
        <v/>
      </c>
    </row>
    <row r="1281">
      <c r="A1281" s="20">
        <f>Тех_Движение!$A$1278</f>
        <v/>
      </c>
      <c r="B1281" s="20">
        <f>IF(Тех_Движение!$F$1278&gt;0,Тех_Движение!$I$1278,"")</f>
        <v/>
      </c>
      <c r="C1281" s="20">
        <f>IF($B1281="","",Тех_Движение!$D$1278)</f>
        <v/>
      </c>
      <c r="D1281" s="42">
        <f>IF($B1281="","",Тех_Движение!$B$1278)</f>
        <v/>
      </c>
      <c r="E1281" s="54">
        <f>IF($B1281="","",Тех_Движение!$F$1278)</f>
        <v/>
      </c>
      <c r="F1281" s="54">
        <f>IF($B1281="","",SUMIFS($E$5:$E1280,$C$5:$C1280,$C1281))</f>
        <v/>
      </c>
      <c r="G1281" s="54">
        <f>IF($B1281="","",MAX(0,$E1281-MAX(0,SUMIFS(Тех_Движение!$G$2:$G$5111,Тех_Движение!$D$2:$D$5111,$C1281,Тех_Движение!$B$2:$B$5111,"&lt;="&amp;Настройки!$B$5-1)-$F1281)))</f>
        <v/>
      </c>
      <c r="H1281" s="54">
        <f>IF($B1281="","",IF(AND($D1281&gt;=Настройки!$B$5,$D1281&lt;=Настройки!$B$6),$E1281,0))</f>
        <v/>
      </c>
      <c r="I1281" s="54">
        <f>IF($B1281="","",$G1281+$H1281-$J1281)</f>
        <v/>
      </c>
      <c r="J1281" s="54">
        <f>IF($B1281="","",MAX(0,$E1281-MAX(0,SUMIFS(Тех_Движение!$G$2:$G$5111,Тех_Движение!$D$2:$D$5111,$C1281,Тех_Движение!$B$2:$B$5111,"&lt;="&amp;Настройки!$B$6)-$F1281)))</f>
        <v/>
      </c>
      <c r="K1281" s="54">
        <f>IF(OR($B1281="",K$3&lt;$D1281+Настройки!$B$7),0,MAX(0,$E1281-MAX(0,SUMIFS(Тех_Движение!$G$2:$G$5111,Тех_Движение!$D$2:$D$5111,$C1281,Тех_Движение!$B$2:$B$5111,"&lt;="&amp;K$3)-$F1281)))</f>
        <v/>
      </c>
      <c r="L1281" s="54">
        <f>IF(OR($B1281="",L$3&lt;$D1281+Настройки!$B$7),0,MAX(0,$E1281-MAX(0,SUMIFS(Тех_Движение!$G$2:$G$5111,Тех_Движение!$D$2:$D$5111,$C1281,Тех_Движение!$B$2:$B$5111,"&lt;="&amp;L$3)-$F1281)))</f>
        <v/>
      </c>
      <c r="M1281" s="54">
        <f>IF(OR($B1281="",M$3&lt;$D1281+Настройки!$B$7),0,MAX(0,$E1281-MAX(0,SUMIFS(Тех_Движение!$G$2:$G$5111,Тех_Движение!$D$2:$D$5111,$C1281,Тех_Движение!$B$2:$B$5111,"&lt;="&amp;M$3)-$F1281)))</f>
        <v/>
      </c>
      <c r="N1281" s="54">
        <f>IF(OR($B1281="",N$3&lt;$D1281+Настройки!$B$7),0,MAX(0,$E1281-MAX(0,SUMIFS(Тех_Движение!$G$2:$G$5111,Тех_Движение!$D$2:$D$5111,$C1281,Тех_Движение!$B$2:$B$5111,"&lt;="&amp;N$3)-$F1281)))</f>
        <v/>
      </c>
      <c r="O1281" s="54">
        <f>IF(OR($B1281="",O$3&lt;$D1281+Настройки!$B$7),0,MAX(0,$E1281-MAX(0,SUMIFS(Тех_Движение!$G$2:$G$5111,Тех_Движение!$D$2:$D$5111,$C1281,Тех_Движение!$B$2:$B$5111,"&lt;="&amp;O$3)-$F1281)))</f>
        <v/>
      </c>
      <c r="P1281" s="54">
        <f>IF(OR($B1281="",P$3&lt;$D1281+Настройки!$B$7),0,MAX(0,$E1281-MAX(0,SUMIFS(Тех_Движение!$G$2:$G$5111,Тех_Движение!$D$2:$D$5111,$C1281,Тех_Движение!$B$2:$B$5111,"&lt;="&amp;P$3)-$F1281)))</f>
        <v/>
      </c>
      <c r="Q1281" s="54">
        <f>IF(OR($B1281="",Q$3&lt;$D1281+Настройки!$B$7),0,MAX(0,$E1281-MAX(0,SUMIFS(Тех_Движение!$G$2:$G$5111,Тех_Движение!$D$2:$D$5111,$C1281,Тех_Движение!$B$2:$B$5111,"&lt;="&amp;Q$3)-$F1281)))</f>
        <v/>
      </c>
      <c r="R1281" s="54">
        <f>IF($B1281="","",SUM($K1281:$Q1281))</f>
        <v/>
      </c>
      <c r="S1281" s="56">
        <f>IF($B1281="","",VLOOKUP($C1281,Настройки!$A$11:$L$17,9,FALSE))</f>
        <v/>
      </c>
      <c r="T1281" s="56">
        <f>IF($B1281="","",$R1281*$S1281)</f>
        <v/>
      </c>
    </row>
    <row r="1282">
      <c r="A1282" s="20">
        <f>Тех_Движение!$A$1279</f>
        <v/>
      </c>
      <c r="B1282" s="20">
        <f>IF(Тех_Движение!$F$1279&gt;0,Тех_Движение!$I$1279,"")</f>
        <v/>
      </c>
      <c r="C1282" s="20">
        <f>IF($B1282="","",Тех_Движение!$D$1279)</f>
        <v/>
      </c>
      <c r="D1282" s="42">
        <f>IF($B1282="","",Тех_Движение!$B$1279)</f>
        <v/>
      </c>
      <c r="E1282" s="54">
        <f>IF($B1282="","",Тех_Движение!$F$1279)</f>
        <v/>
      </c>
      <c r="F1282" s="54">
        <f>IF($B1282="","",SUMIFS($E$5:$E1281,$C$5:$C1281,$C1282))</f>
        <v/>
      </c>
      <c r="G1282" s="54">
        <f>IF($B1282="","",MAX(0,$E1282-MAX(0,SUMIFS(Тех_Движение!$G$2:$G$5111,Тех_Движение!$D$2:$D$5111,$C1282,Тех_Движение!$B$2:$B$5111,"&lt;="&amp;Настройки!$B$5-1)-$F1282)))</f>
        <v/>
      </c>
      <c r="H1282" s="54">
        <f>IF($B1282="","",IF(AND($D1282&gt;=Настройки!$B$5,$D1282&lt;=Настройки!$B$6),$E1282,0))</f>
        <v/>
      </c>
      <c r="I1282" s="54">
        <f>IF($B1282="","",$G1282+$H1282-$J1282)</f>
        <v/>
      </c>
      <c r="J1282" s="54">
        <f>IF($B1282="","",MAX(0,$E1282-MAX(0,SUMIFS(Тех_Движение!$G$2:$G$5111,Тех_Движение!$D$2:$D$5111,$C1282,Тех_Движение!$B$2:$B$5111,"&lt;="&amp;Настройки!$B$6)-$F1282)))</f>
        <v/>
      </c>
      <c r="K1282" s="54">
        <f>IF(OR($B1282="",K$3&lt;$D1282+Настройки!$B$7),0,MAX(0,$E1282-MAX(0,SUMIFS(Тех_Движение!$G$2:$G$5111,Тех_Движение!$D$2:$D$5111,$C1282,Тех_Движение!$B$2:$B$5111,"&lt;="&amp;K$3)-$F1282)))</f>
        <v/>
      </c>
      <c r="L1282" s="54">
        <f>IF(OR($B1282="",L$3&lt;$D1282+Настройки!$B$7),0,MAX(0,$E1282-MAX(0,SUMIFS(Тех_Движение!$G$2:$G$5111,Тех_Движение!$D$2:$D$5111,$C1282,Тех_Движение!$B$2:$B$5111,"&lt;="&amp;L$3)-$F1282)))</f>
        <v/>
      </c>
      <c r="M1282" s="54">
        <f>IF(OR($B1282="",M$3&lt;$D1282+Настройки!$B$7),0,MAX(0,$E1282-MAX(0,SUMIFS(Тех_Движение!$G$2:$G$5111,Тех_Движение!$D$2:$D$5111,$C1282,Тех_Движение!$B$2:$B$5111,"&lt;="&amp;M$3)-$F1282)))</f>
        <v/>
      </c>
      <c r="N1282" s="54">
        <f>IF(OR($B1282="",N$3&lt;$D1282+Настройки!$B$7),0,MAX(0,$E1282-MAX(0,SUMIFS(Тех_Движение!$G$2:$G$5111,Тех_Движение!$D$2:$D$5111,$C1282,Тех_Движение!$B$2:$B$5111,"&lt;="&amp;N$3)-$F1282)))</f>
        <v/>
      </c>
      <c r="O1282" s="54">
        <f>IF(OR($B1282="",O$3&lt;$D1282+Настройки!$B$7),0,MAX(0,$E1282-MAX(0,SUMIFS(Тех_Движение!$G$2:$G$5111,Тех_Движение!$D$2:$D$5111,$C1282,Тех_Движение!$B$2:$B$5111,"&lt;="&amp;O$3)-$F1282)))</f>
        <v/>
      </c>
      <c r="P1282" s="54">
        <f>IF(OR($B1282="",P$3&lt;$D1282+Настройки!$B$7),0,MAX(0,$E1282-MAX(0,SUMIFS(Тех_Движение!$G$2:$G$5111,Тех_Движение!$D$2:$D$5111,$C1282,Тех_Движение!$B$2:$B$5111,"&lt;="&amp;P$3)-$F1282)))</f>
        <v/>
      </c>
      <c r="Q1282" s="54">
        <f>IF(OR($B1282="",Q$3&lt;$D1282+Настройки!$B$7),0,MAX(0,$E1282-MAX(0,SUMIFS(Тех_Движение!$G$2:$G$5111,Тех_Движение!$D$2:$D$5111,$C1282,Тех_Движение!$B$2:$B$5111,"&lt;="&amp;Q$3)-$F1282)))</f>
        <v/>
      </c>
      <c r="R1282" s="54">
        <f>IF($B1282="","",SUM($K1282:$Q1282))</f>
        <v/>
      </c>
      <c r="S1282" s="56">
        <f>IF($B1282="","",VLOOKUP($C1282,Настройки!$A$11:$L$17,9,FALSE))</f>
        <v/>
      </c>
      <c r="T1282" s="56">
        <f>IF($B1282="","",$R1282*$S1282)</f>
        <v/>
      </c>
    </row>
    <row r="1283">
      <c r="A1283" s="20">
        <f>Тех_Движение!$A$1280</f>
        <v/>
      </c>
      <c r="B1283" s="20">
        <f>IF(Тех_Движение!$F$1280&gt;0,Тех_Движение!$I$1280,"")</f>
        <v/>
      </c>
      <c r="C1283" s="20">
        <f>IF($B1283="","",Тех_Движение!$D$1280)</f>
        <v/>
      </c>
      <c r="D1283" s="42">
        <f>IF($B1283="","",Тех_Движение!$B$1280)</f>
        <v/>
      </c>
      <c r="E1283" s="54">
        <f>IF($B1283="","",Тех_Движение!$F$1280)</f>
        <v/>
      </c>
      <c r="F1283" s="54">
        <f>IF($B1283="","",SUMIFS($E$5:$E1282,$C$5:$C1282,$C1283))</f>
        <v/>
      </c>
      <c r="G1283" s="54">
        <f>IF($B1283="","",MAX(0,$E1283-MAX(0,SUMIFS(Тех_Движение!$G$2:$G$5111,Тех_Движение!$D$2:$D$5111,$C1283,Тех_Движение!$B$2:$B$5111,"&lt;="&amp;Настройки!$B$5-1)-$F1283)))</f>
        <v/>
      </c>
      <c r="H1283" s="54">
        <f>IF($B1283="","",IF(AND($D1283&gt;=Настройки!$B$5,$D1283&lt;=Настройки!$B$6),$E1283,0))</f>
        <v/>
      </c>
      <c r="I1283" s="54">
        <f>IF($B1283="","",$G1283+$H1283-$J1283)</f>
        <v/>
      </c>
      <c r="J1283" s="54">
        <f>IF($B1283="","",MAX(0,$E1283-MAX(0,SUMIFS(Тех_Движение!$G$2:$G$5111,Тех_Движение!$D$2:$D$5111,$C1283,Тех_Движение!$B$2:$B$5111,"&lt;="&amp;Настройки!$B$6)-$F1283)))</f>
        <v/>
      </c>
      <c r="K1283" s="54">
        <f>IF(OR($B1283="",K$3&lt;$D1283+Настройки!$B$7),0,MAX(0,$E1283-MAX(0,SUMIFS(Тех_Движение!$G$2:$G$5111,Тех_Движение!$D$2:$D$5111,$C1283,Тех_Движение!$B$2:$B$5111,"&lt;="&amp;K$3)-$F1283)))</f>
        <v/>
      </c>
      <c r="L1283" s="54">
        <f>IF(OR($B1283="",L$3&lt;$D1283+Настройки!$B$7),0,MAX(0,$E1283-MAX(0,SUMIFS(Тех_Движение!$G$2:$G$5111,Тех_Движение!$D$2:$D$5111,$C1283,Тех_Движение!$B$2:$B$5111,"&lt;="&amp;L$3)-$F1283)))</f>
        <v/>
      </c>
      <c r="M1283" s="54">
        <f>IF(OR($B1283="",M$3&lt;$D1283+Настройки!$B$7),0,MAX(0,$E1283-MAX(0,SUMIFS(Тех_Движение!$G$2:$G$5111,Тех_Движение!$D$2:$D$5111,$C1283,Тех_Движение!$B$2:$B$5111,"&lt;="&amp;M$3)-$F1283)))</f>
        <v/>
      </c>
      <c r="N1283" s="54">
        <f>IF(OR($B1283="",N$3&lt;$D1283+Настройки!$B$7),0,MAX(0,$E1283-MAX(0,SUMIFS(Тех_Движение!$G$2:$G$5111,Тех_Движение!$D$2:$D$5111,$C1283,Тех_Движение!$B$2:$B$5111,"&lt;="&amp;N$3)-$F1283)))</f>
        <v/>
      </c>
      <c r="O1283" s="54">
        <f>IF(OR($B1283="",O$3&lt;$D1283+Настройки!$B$7),0,MAX(0,$E1283-MAX(0,SUMIFS(Тех_Движение!$G$2:$G$5111,Тех_Движение!$D$2:$D$5111,$C1283,Тех_Движение!$B$2:$B$5111,"&lt;="&amp;O$3)-$F1283)))</f>
        <v/>
      </c>
      <c r="P1283" s="54">
        <f>IF(OR($B1283="",P$3&lt;$D1283+Настройки!$B$7),0,MAX(0,$E1283-MAX(0,SUMIFS(Тех_Движение!$G$2:$G$5111,Тех_Движение!$D$2:$D$5111,$C1283,Тех_Движение!$B$2:$B$5111,"&lt;="&amp;P$3)-$F1283)))</f>
        <v/>
      </c>
      <c r="Q1283" s="54">
        <f>IF(OR($B1283="",Q$3&lt;$D1283+Настройки!$B$7),0,MAX(0,$E1283-MAX(0,SUMIFS(Тех_Движение!$G$2:$G$5111,Тех_Движение!$D$2:$D$5111,$C1283,Тех_Движение!$B$2:$B$5111,"&lt;="&amp;Q$3)-$F1283)))</f>
        <v/>
      </c>
      <c r="R1283" s="54">
        <f>IF($B1283="","",SUM($K1283:$Q1283))</f>
        <v/>
      </c>
      <c r="S1283" s="56">
        <f>IF($B1283="","",VLOOKUP($C1283,Настройки!$A$11:$L$17,9,FALSE))</f>
        <v/>
      </c>
      <c r="T1283" s="56">
        <f>IF($B1283="","",$R1283*$S1283)</f>
        <v/>
      </c>
    </row>
    <row r="1284">
      <c r="A1284" s="20">
        <f>Тех_Движение!$A$1281</f>
        <v/>
      </c>
      <c r="B1284" s="20">
        <f>IF(Тех_Движение!$F$1281&gt;0,Тех_Движение!$I$1281,"")</f>
        <v/>
      </c>
      <c r="C1284" s="20">
        <f>IF($B1284="","",Тех_Движение!$D$1281)</f>
        <v/>
      </c>
      <c r="D1284" s="42">
        <f>IF($B1284="","",Тех_Движение!$B$1281)</f>
        <v/>
      </c>
      <c r="E1284" s="54">
        <f>IF($B1284="","",Тех_Движение!$F$1281)</f>
        <v/>
      </c>
      <c r="F1284" s="54">
        <f>IF($B1284="","",SUMIFS($E$5:$E1283,$C$5:$C1283,$C1284))</f>
        <v/>
      </c>
      <c r="G1284" s="54">
        <f>IF($B1284="","",MAX(0,$E1284-MAX(0,SUMIFS(Тех_Движение!$G$2:$G$5111,Тех_Движение!$D$2:$D$5111,$C1284,Тех_Движение!$B$2:$B$5111,"&lt;="&amp;Настройки!$B$5-1)-$F1284)))</f>
        <v/>
      </c>
      <c r="H1284" s="54">
        <f>IF($B1284="","",IF(AND($D1284&gt;=Настройки!$B$5,$D1284&lt;=Настройки!$B$6),$E1284,0))</f>
        <v/>
      </c>
      <c r="I1284" s="54">
        <f>IF($B1284="","",$G1284+$H1284-$J1284)</f>
        <v/>
      </c>
      <c r="J1284" s="54">
        <f>IF($B1284="","",MAX(0,$E1284-MAX(0,SUMIFS(Тех_Движение!$G$2:$G$5111,Тех_Движение!$D$2:$D$5111,$C1284,Тех_Движение!$B$2:$B$5111,"&lt;="&amp;Настройки!$B$6)-$F1284)))</f>
        <v/>
      </c>
      <c r="K1284" s="54">
        <f>IF(OR($B1284="",K$3&lt;$D1284+Настройки!$B$7),0,MAX(0,$E1284-MAX(0,SUMIFS(Тех_Движение!$G$2:$G$5111,Тех_Движение!$D$2:$D$5111,$C1284,Тех_Движение!$B$2:$B$5111,"&lt;="&amp;K$3)-$F1284)))</f>
        <v/>
      </c>
      <c r="L1284" s="54">
        <f>IF(OR($B1284="",L$3&lt;$D1284+Настройки!$B$7),0,MAX(0,$E1284-MAX(0,SUMIFS(Тех_Движение!$G$2:$G$5111,Тех_Движение!$D$2:$D$5111,$C1284,Тех_Движение!$B$2:$B$5111,"&lt;="&amp;L$3)-$F1284)))</f>
        <v/>
      </c>
      <c r="M1284" s="54">
        <f>IF(OR($B1284="",M$3&lt;$D1284+Настройки!$B$7),0,MAX(0,$E1284-MAX(0,SUMIFS(Тех_Движение!$G$2:$G$5111,Тех_Движение!$D$2:$D$5111,$C1284,Тех_Движение!$B$2:$B$5111,"&lt;="&amp;M$3)-$F1284)))</f>
        <v/>
      </c>
      <c r="N1284" s="54">
        <f>IF(OR($B1284="",N$3&lt;$D1284+Настройки!$B$7),0,MAX(0,$E1284-MAX(0,SUMIFS(Тех_Движение!$G$2:$G$5111,Тех_Движение!$D$2:$D$5111,$C1284,Тех_Движение!$B$2:$B$5111,"&lt;="&amp;N$3)-$F1284)))</f>
        <v/>
      </c>
      <c r="O1284" s="54">
        <f>IF(OR($B1284="",O$3&lt;$D1284+Настройки!$B$7),0,MAX(0,$E1284-MAX(0,SUMIFS(Тех_Движение!$G$2:$G$5111,Тех_Движение!$D$2:$D$5111,$C1284,Тех_Движение!$B$2:$B$5111,"&lt;="&amp;O$3)-$F1284)))</f>
        <v/>
      </c>
      <c r="P1284" s="54">
        <f>IF(OR($B1284="",P$3&lt;$D1284+Настройки!$B$7),0,MAX(0,$E1284-MAX(0,SUMIFS(Тех_Движение!$G$2:$G$5111,Тех_Движение!$D$2:$D$5111,$C1284,Тех_Движение!$B$2:$B$5111,"&lt;="&amp;P$3)-$F1284)))</f>
        <v/>
      </c>
      <c r="Q1284" s="54">
        <f>IF(OR($B1284="",Q$3&lt;$D1284+Настройки!$B$7),0,MAX(0,$E1284-MAX(0,SUMIFS(Тех_Движение!$G$2:$G$5111,Тех_Движение!$D$2:$D$5111,$C1284,Тех_Движение!$B$2:$B$5111,"&lt;="&amp;Q$3)-$F1284)))</f>
        <v/>
      </c>
      <c r="R1284" s="54">
        <f>IF($B1284="","",SUM($K1284:$Q1284))</f>
        <v/>
      </c>
      <c r="S1284" s="56">
        <f>IF($B1284="","",VLOOKUP($C1284,Настройки!$A$11:$L$17,9,FALSE))</f>
        <v/>
      </c>
      <c r="T1284" s="56">
        <f>IF($B1284="","",$R1284*$S1284)</f>
        <v/>
      </c>
    </row>
    <row r="1285">
      <c r="A1285" s="20">
        <f>Тех_Движение!$A$1282</f>
        <v/>
      </c>
      <c r="B1285" s="20">
        <f>IF(Тех_Движение!$F$1282&gt;0,Тех_Движение!$I$1282,"")</f>
        <v/>
      </c>
      <c r="C1285" s="20">
        <f>IF($B1285="","",Тех_Движение!$D$1282)</f>
        <v/>
      </c>
      <c r="D1285" s="42">
        <f>IF($B1285="","",Тех_Движение!$B$1282)</f>
        <v/>
      </c>
      <c r="E1285" s="54">
        <f>IF($B1285="","",Тех_Движение!$F$1282)</f>
        <v/>
      </c>
      <c r="F1285" s="54">
        <f>IF($B1285="","",SUMIFS($E$5:$E1284,$C$5:$C1284,$C1285))</f>
        <v/>
      </c>
      <c r="G1285" s="54">
        <f>IF($B1285="","",MAX(0,$E1285-MAX(0,SUMIFS(Тех_Движение!$G$2:$G$5111,Тех_Движение!$D$2:$D$5111,$C1285,Тех_Движение!$B$2:$B$5111,"&lt;="&amp;Настройки!$B$5-1)-$F1285)))</f>
        <v/>
      </c>
      <c r="H1285" s="54">
        <f>IF($B1285="","",IF(AND($D1285&gt;=Настройки!$B$5,$D1285&lt;=Настройки!$B$6),$E1285,0))</f>
        <v/>
      </c>
      <c r="I1285" s="54">
        <f>IF($B1285="","",$G1285+$H1285-$J1285)</f>
        <v/>
      </c>
      <c r="J1285" s="54">
        <f>IF($B1285="","",MAX(0,$E1285-MAX(0,SUMIFS(Тех_Движение!$G$2:$G$5111,Тех_Движение!$D$2:$D$5111,$C1285,Тех_Движение!$B$2:$B$5111,"&lt;="&amp;Настройки!$B$6)-$F1285)))</f>
        <v/>
      </c>
      <c r="K1285" s="54">
        <f>IF(OR($B1285="",K$3&lt;$D1285+Настройки!$B$7),0,MAX(0,$E1285-MAX(0,SUMIFS(Тех_Движение!$G$2:$G$5111,Тех_Движение!$D$2:$D$5111,$C1285,Тех_Движение!$B$2:$B$5111,"&lt;="&amp;K$3)-$F1285)))</f>
        <v/>
      </c>
      <c r="L1285" s="54">
        <f>IF(OR($B1285="",L$3&lt;$D1285+Настройки!$B$7),0,MAX(0,$E1285-MAX(0,SUMIFS(Тех_Движение!$G$2:$G$5111,Тех_Движение!$D$2:$D$5111,$C1285,Тех_Движение!$B$2:$B$5111,"&lt;="&amp;L$3)-$F1285)))</f>
        <v/>
      </c>
      <c r="M1285" s="54">
        <f>IF(OR($B1285="",M$3&lt;$D1285+Настройки!$B$7),0,MAX(0,$E1285-MAX(0,SUMIFS(Тех_Движение!$G$2:$G$5111,Тех_Движение!$D$2:$D$5111,$C1285,Тех_Движение!$B$2:$B$5111,"&lt;="&amp;M$3)-$F1285)))</f>
        <v/>
      </c>
      <c r="N1285" s="54">
        <f>IF(OR($B1285="",N$3&lt;$D1285+Настройки!$B$7),0,MAX(0,$E1285-MAX(0,SUMIFS(Тех_Движение!$G$2:$G$5111,Тех_Движение!$D$2:$D$5111,$C1285,Тех_Движение!$B$2:$B$5111,"&lt;="&amp;N$3)-$F1285)))</f>
        <v/>
      </c>
      <c r="O1285" s="54">
        <f>IF(OR($B1285="",O$3&lt;$D1285+Настройки!$B$7),0,MAX(0,$E1285-MAX(0,SUMIFS(Тех_Движение!$G$2:$G$5111,Тех_Движение!$D$2:$D$5111,$C1285,Тех_Движение!$B$2:$B$5111,"&lt;="&amp;O$3)-$F1285)))</f>
        <v/>
      </c>
      <c r="P1285" s="54">
        <f>IF(OR($B1285="",P$3&lt;$D1285+Настройки!$B$7),0,MAX(0,$E1285-MAX(0,SUMIFS(Тех_Движение!$G$2:$G$5111,Тех_Движение!$D$2:$D$5111,$C1285,Тех_Движение!$B$2:$B$5111,"&lt;="&amp;P$3)-$F1285)))</f>
        <v/>
      </c>
      <c r="Q1285" s="54">
        <f>IF(OR($B1285="",Q$3&lt;$D1285+Настройки!$B$7),0,MAX(0,$E1285-MAX(0,SUMIFS(Тех_Движение!$G$2:$G$5111,Тех_Движение!$D$2:$D$5111,$C1285,Тех_Движение!$B$2:$B$5111,"&lt;="&amp;Q$3)-$F1285)))</f>
        <v/>
      </c>
      <c r="R1285" s="54">
        <f>IF($B1285="","",SUM($K1285:$Q1285))</f>
        <v/>
      </c>
      <c r="S1285" s="56">
        <f>IF($B1285="","",VLOOKUP($C1285,Настройки!$A$11:$L$17,9,FALSE))</f>
        <v/>
      </c>
      <c r="T1285" s="56">
        <f>IF($B1285="","",$R1285*$S1285)</f>
        <v/>
      </c>
    </row>
    <row r="1286">
      <c r="A1286" s="20">
        <f>Тех_Движение!$A$1283</f>
        <v/>
      </c>
      <c r="B1286" s="20">
        <f>IF(Тех_Движение!$F$1283&gt;0,Тех_Движение!$I$1283,"")</f>
        <v/>
      </c>
      <c r="C1286" s="20">
        <f>IF($B1286="","",Тех_Движение!$D$1283)</f>
        <v/>
      </c>
      <c r="D1286" s="42">
        <f>IF($B1286="","",Тех_Движение!$B$1283)</f>
        <v/>
      </c>
      <c r="E1286" s="54">
        <f>IF($B1286="","",Тех_Движение!$F$1283)</f>
        <v/>
      </c>
      <c r="F1286" s="54">
        <f>IF($B1286="","",SUMIFS($E$5:$E1285,$C$5:$C1285,$C1286))</f>
        <v/>
      </c>
      <c r="G1286" s="54">
        <f>IF($B1286="","",MAX(0,$E1286-MAX(0,SUMIFS(Тех_Движение!$G$2:$G$5111,Тех_Движение!$D$2:$D$5111,$C1286,Тех_Движение!$B$2:$B$5111,"&lt;="&amp;Настройки!$B$5-1)-$F1286)))</f>
        <v/>
      </c>
      <c r="H1286" s="54">
        <f>IF($B1286="","",IF(AND($D1286&gt;=Настройки!$B$5,$D1286&lt;=Настройки!$B$6),$E1286,0))</f>
        <v/>
      </c>
      <c r="I1286" s="54">
        <f>IF($B1286="","",$G1286+$H1286-$J1286)</f>
        <v/>
      </c>
      <c r="J1286" s="54">
        <f>IF($B1286="","",MAX(0,$E1286-MAX(0,SUMIFS(Тех_Движение!$G$2:$G$5111,Тех_Движение!$D$2:$D$5111,$C1286,Тех_Движение!$B$2:$B$5111,"&lt;="&amp;Настройки!$B$6)-$F1286)))</f>
        <v/>
      </c>
      <c r="K1286" s="54">
        <f>IF(OR($B1286="",K$3&lt;$D1286+Настройки!$B$7),0,MAX(0,$E1286-MAX(0,SUMIFS(Тех_Движение!$G$2:$G$5111,Тех_Движение!$D$2:$D$5111,$C1286,Тех_Движение!$B$2:$B$5111,"&lt;="&amp;K$3)-$F1286)))</f>
        <v/>
      </c>
      <c r="L1286" s="54">
        <f>IF(OR($B1286="",L$3&lt;$D1286+Настройки!$B$7),0,MAX(0,$E1286-MAX(0,SUMIFS(Тех_Движение!$G$2:$G$5111,Тех_Движение!$D$2:$D$5111,$C1286,Тех_Движение!$B$2:$B$5111,"&lt;="&amp;L$3)-$F1286)))</f>
        <v/>
      </c>
      <c r="M1286" s="54">
        <f>IF(OR($B1286="",M$3&lt;$D1286+Настройки!$B$7),0,MAX(0,$E1286-MAX(0,SUMIFS(Тех_Движение!$G$2:$G$5111,Тех_Движение!$D$2:$D$5111,$C1286,Тех_Движение!$B$2:$B$5111,"&lt;="&amp;M$3)-$F1286)))</f>
        <v/>
      </c>
      <c r="N1286" s="54">
        <f>IF(OR($B1286="",N$3&lt;$D1286+Настройки!$B$7),0,MAX(0,$E1286-MAX(0,SUMIFS(Тех_Движение!$G$2:$G$5111,Тех_Движение!$D$2:$D$5111,$C1286,Тех_Движение!$B$2:$B$5111,"&lt;="&amp;N$3)-$F1286)))</f>
        <v/>
      </c>
      <c r="O1286" s="54">
        <f>IF(OR($B1286="",O$3&lt;$D1286+Настройки!$B$7),0,MAX(0,$E1286-MAX(0,SUMIFS(Тех_Движение!$G$2:$G$5111,Тех_Движение!$D$2:$D$5111,$C1286,Тех_Движение!$B$2:$B$5111,"&lt;="&amp;O$3)-$F1286)))</f>
        <v/>
      </c>
      <c r="P1286" s="54">
        <f>IF(OR($B1286="",P$3&lt;$D1286+Настройки!$B$7),0,MAX(0,$E1286-MAX(0,SUMIFS(Тех_Движение!$G$2:$G$5111,Тех_Движение!$D$2:$D$5111,$C1286,Тех_Движение!$B$2:$B$5111,"&lt;="&amp;P$3)-$F1286)))</f>
        <v/>
      </c>
      <c r="Q1286" s="54">
        <f>IF(OR($B1286="",Q$3&lt;$D1286+Настройки!$B$7),0,MAX(0,$E1286-MAX(0,SUMIFS(Тех_Движение!$G$2:$G$5111,Тех_Движение!$D$2:$D$5111,$C1286,Тех_Движение!$B$2:$B$5111,"&lt;="&amp;Q$3)-$F1286)))</f>
        <v/>
      </c>
      <c r="R1286" s="54">
        <f>IF($B1286="","",SUM($K1286:$Q1286))</f>
        <v/>
      </c>
      <c r="S1286" s="56">
        <f>IF($B1286="","",VLOOKUP($C1286,Настройки!$A$11:$L$17,9,FALSE))</f>
        <v/>
      </c>
      <c r="T1286" s="56">
        <f>IF($B1286="","",$R1286*$S1286)</f>
        <v/>
      </c>
    </row>
    <row r="1287">
      <c r="A1287" s="20">
        <f>Тех_Движение!$A$1284</f>
        <v/>
      </c>
      <c r="B1287" s="20">
        <f>IF(Тех_Движение!$F$1284&gt;0,Тех_Движение!$I$1284,"")</f>
        <v/>
      </c>
      <c r="C1287" s="20">
        <f>IF($B1287="","",Тех_Движение!$D$1284)</f>
        <v/>
      </c>
      <c r="D1287" s="42">
        <f>IF($B1287="","",Тех_Движение!$B$1284)</f>
        <v/>
      </c>
      <c r="E1287" s="54">
        <f>IF($B1287="","",Тех_Движение!$F$1284)</f>
        <v/>
      </c>
      <c r="F1287" s="54">
        <f>IF($B1287="","",SUMIFS($E$5:$E1286,$C$5:$C1286,$C1287))</f>
        <v/>
      </c>
      <c r="G1287" s="54">
        <f>IF($B1287="","",MAX(0,$E1287-MAX(0,SUMIFS(Тех_Движение!$G$2:$G$5111,Тех_Движение!$D$2:$D$5111,$C1287,Тех_Движение!$B$2:$B$5111,"&lt;="&amp;Настройки!$B$5-1)-$F1287)))</f>
        <v/>
      </c>
      <c r="H1287" s="54">
        <f>IF($B1287="","",IF(AND($D1287&gt;=Настройки!$B$5,$D1287&lt;=Настройки!$B$6),$E1287,0))</f>
        <v/>
      </c>
      <c r="I1287" s="54">
        <f>IF($B1287="","",$G1287+$H1287-$J1287)</f>
        <v/>
      </c>
      <c r="J1287" s="54">
        <f>IF($B1287="","",MAX(0,$E1287-MAX(0,SUMIFS(Тех_Движение!$G$2:$G$5111,Тех_Движение!$D$2:$D$5111,$C1287,Тех_Движение!$B$2:$B$5111,"&lt;="&amp;Настройки!$B$6)-$F1287)))</f>
        <v/>
      </c>
      <c r="K1287" s="54">
        <f>IF(OR($B1287="",K$3&lt;$D1287+Настройки!$B$7),0,MAX(0,$E1287-MAX(0,SUMIFS(Тех_Движение!$G$2:$G$5111,Тех_Движение!$D$2:$D$5111,$C1287,Тех_Движение!$B$2:$B$5111,"&lt;="&amp;K$3)-$F1287)))</f>
        <v/>
      </c>
      <c r="L1287" s="54">
        <f>IF(OR($B1287="",L$3&lt;$D1287+Настройки!$B$7),0,MAX(0,$E1287-MAX(0,SUMIFS(Тех_Движение!$G$2:$G$5111,Тех_Движение!$D$2:$D$5111,$C1287,Тех_Движение!$B$2:$B$5111,"&lt;="&amp;L$3)-$F1287)))</f>
        <v/>
      </c>
      <c r="M1287" s="54">
        <f>IF(OR($B1287="",M$3&lt;$D1287+Настройки!$B$7),0,MAX(0,$E1287-MAX(0,SUMIFS(Тех_Движение!$G$2:$G$5111,Тех_Движение!$D$2:$D$5111,$C1287,Тех_Движение!$B$2:$B$5111,"&lt;="&amp;M$3)-$F1287)))</f>
        <v/>
      </c>
      <c r="N1287" s="54">
        <f>IF(OR($B1287="",N$3&lt;$D1287+Настройки!$B$7),0,MAX(0,$E1287-MAX(0,SUMIFS(Тех_Движение!$G$2:$G$5111,Тех_Движение!$D$2:$D$5111,$C1287,Тех_Движение!$B$2:$B$5111,"&lt;="&amp;N$3)-$F1287)))</f>
        <v/>
      </c>
      <c r="O1287" s="54">
        <f>IF(OR($B1287="",O$3&lt;$D1287+Настройки!$B$7),0,MAX(0,$E1287-MAX(0,SUMIFS(Тех_Движение!$G$2:$G$5111,Тех_Движение!$D$2:$D$5111,$C1287,Тех_Движение!$B$2:$B$5111,"&lt;="&amp;O$3)-$F1287)))</f>
        <v/>
      </c>
      <c r="P1287" s="54">
        <f>IF(OR($B1287="",P$3&lt;$D1287+Настройки!$B$7),0,MAX(0,$E1287-MAX(0,SUMIFS(Тех_Движение!$G$2:$G$5111,Тех_Движение!$D$2:$D$5111,$C1287,Тех_Движение!$B$2:$B$5111,"&lt;="&amp;P$3)-$F1287)))</f>
        <v/>
      </c>
      <c r="Q1287" s="54">
        <f>IF(OR($B1287="",Q$3&lt;$D1287+Настройки!$B$7),0,MAX(0,$E1287-MAX(0,SUMIFS(Тех_Движение!$G$2:$G$5111,Тех_Движение!$D$2:$D$5111,$C1287,Тех_Движение!$B$2:$B$5111,"&lt;="&amp;Q$3)-$F1287)))</f>
        <v/>
      </c>
      <c r="R1287" s="54">
        <f>IF($B1287="","",SUM($K1287:$Q1287))</f>
        <v/>
      </c>
      <c r="S1287" s="56">
        <f>IF($B1287="","",VLOOKUP($C1287,Настройки!$A$11:$L$17,9,FALSE))</f>
        <v/>
      </c>
      <c r="T1287" s="56">
        <f>IF($B1287="","",$R1287*$S1287)</f>
        <v/>
      </c>
    </row>
    <row r="1288">
      <c r="A1288" s="20">
        <f>Тех_Движение!$A$1285</f>
        <v/>
      </c>
      <c r="B1288" s="20">
        <f>IF(Тех_Движение!$F$1285&gt;0,Тех_Движение!$I$1285,"")</f>
        <v/>
      </c>
      <c r="C1288" s="20">
        <f>IF($B1288="","",Тех_Движение!$D$1285)</f>
        <v/>
      </c>
      <c r="D1288" s="42">
        <f>IF($B1288="","",Тех_Движение!$B$1285)</f>
        <v/>
      </c>
      <c r="E1288" s="54">
        <f>IF($B1288="","",Тех_Движение!$F$1285)</f>
        <v/>
      </c>
      <c r="F1288" s="54">
        <f>IF($B1288="","",SUMIFS($E$5:$E1287,$C$5:$C1287,$C1288))</f>
        <v/>
      </c>
      <c r="G1288" s="54">
        <f>IF($B1288="","",MAX(0,$E1288-MAX(0,SUMIFS(Тех_Движение!$G$2:$G$5111,Тех_Движение!$D$2:$D$5111,$C1288,Тех_Движение!$B$2:$B$5111,"&lt;="&amp;Настройки!$B$5-1)-$F1288)))</f>
        <v/>
      </c>
      <c r="H1288" s="54">
        <f>IF($B1288="","",IF(AND($D1288&gt;=Настройки!$B$5,$D1288&lt;=Настройки!$B$6),$E1288,0))</f>
        <v/>
      </c>
      <c r="I1288" s="54">
        <f>IF($B1288="","",$G1288+$H1288-$J1288)</f>
        <v/>
      </c>
      <c r="J1288" s="54">
        <f>IF($B1288="","",MAX(0,$E1288-MAX(0,SUMIFS(Тех_Движение!$G$2:$G$5111,Тех_Движение!$D$2:$D$5111,$C1288,Тех_Движение!$B$2:$B$5111,"&lt;="&amp;Настройки!$B$6)-$F1288)))</f>
        <v/>
      </c>
      <c r="K1288" s="54">
        <f>IF(OR($B1288="",K$3&lt;$D1288+Настройки!$B$7),0,MAX(0,$E1288-MAX(0,SUMIFS(Тех_Движение!$G$2:$G$5111,Тех_Движение!$D$2:$D$5111,$C1288,Тех_Движение!$B$2:$B$5111,"&lt;="&amp;K$3)-$F1288)))</f>
        <v/>
      </c>
      <c r="L1288" s="54">
        <f>IF(OR($B1288="",L$3&lt;$D1288+Настройки!$B$7),0,MAX(0,$E1288-MAX(0,SUMIFS(Тех_Движение!$G$2:$G$5111,Тех_Движение!$D$2:$D$5111,$C1288,Тех_Движение!$B$2:$B$5111,"&lt;="&amp;L$3)-$F1288)))</f>
        <v/>
      </c>
      <c r="M1288" s="54">
        <f>IF(OR($B1288="",M$3&lt;$D1288+Настройки!$B$7),0,MAX(0,$E1288-MAX(0,SUMIFS(Тех_Движение!$G$2:$G$5111,Тех_Движение!$D$2:$D$5111,$C1288,Тех_Движение!$B$2:$B$5111,"&lt;="&amp;M$3)-$F1288)))</f>
        <v/>
      </c>
      <c r="N1288" s="54">
        <f>IF(OR($B1288="",N$3&lt;$D1288+Настройки!$B$7),0,MAX(0,$E1288-MAX(0,SUMIFS(Тех_Движение!$G$2:$G$5111,Тех_Движение!$D$2:$D$5111,$C1288,Тех_Движение!$B$2:$B$5111,"&lt;="&amp;N$3)-$F1288)))</f>
        <v/>
      </c>
      <c r="O1288" s="54">
        <f>IF(OR($B1288="",O$3&lt;$D1288+Настройки!$B$7),0,MAX(0,$E1288-MAX(0,SUMIFS(Тех_Движение!$G$2:$G$5111,Тех_Движение!$D$2:$D$5111,$C1288,Тех_Движение!$B$2:$B$5111,"&lt;="&amp;O$3)-$F1288)))</f>
        <v/>
      </c>
      <c r="P1288" s="54">
        <f>IF(OR($B1288="",P$3&lt;$D1288+Настройки!$B$7),0,MAX(0,$E1288-MAX(0,SUMIFS(Тех_Движение!$G$2:$G$5111,Тех_Движение!$D$2:$D$5111,$C1288,Тех_Движение!$B$2:$B$5111,"&lt;="&amp;P$3)-$F1288)))</f>
        <v/>
      </c>
      <c r="Q1288" s="54">
        <f>IF(OR($B1288="",Q$3&lt;$D1288+Настройки!$B$7),0,MAX(0,$E1288-MAX(0,SUMIFS(Тех_Движение!$G$2:$G$5111,Тех_Движение!$D$2:$D$5111,$C1288,Тех_Движение!$B$2:$B$5111,"&lt;="&amp;Q$3)-$F1288)))</f>
        <v/>
      </c>
      <c r="R1288" s="54">
        <f>IF($B1288="","",SUM($K1288:$Q1288))</f>
        <v/>
      </c>
      <c r="S1288" s="56">
        <f>IF($B1288="","",VLOOKUP($C1288,Настройки!$A$11:$L$17,9,FALSE))</f>
        <v/>
      </c>
      <c r="T1288" s="56">
        <f>IF($B1288="","",$R1288*$S1288)</f>
        <v/>
      </c>
    </row>
    <row r="1289">
      <c r="A1289" s="20">
        <f>Тех_Движение!$A$1286</f>
        <v/>
      </c>
      <c r="B1289" s="20">
        <f>IF(Тех_Движение!$F$1286&gt;0,Тех_Движение!$I$1286,"")</f>
        <v/>
      </c>
      <c r="C1289" s="20">
        <f>IF($B1289="","",Тех_Движение!$D$1286)</f>
        <v/>
      </c>
      <c r="D1289" s="42">
        <f>IF($B1289="","",Тех_Движение!$B$1286)</f>
        <v/>
      </c>
      <c r="E1289" s="54">
        <f>IF($B1289="","",Тех_Движение!$F$1286)</f>
        <v/>
      </c>
      <c r="F1289" s="54">
        <f>IF($B1289="","",SUMIFS($E$5:$E1288,$C$5:$C1288,$C1289))</f>
        <v/>
      </c>
      <c r="G1289" s="54">
        <f>IF($B1289="","",MAX(0,$E1289-MAX(0,SUMIFS(Тех_Движение!$G$2:$G$5111,Тех_Движение!$D$2:$D$5111,$C1289,Тех_Движение!$B$2:$B$5111,"&lt;="&amp;Настройки!$B$5-1)-$F1289)))</f>
        <v/>
      </c>
      <c r="H1289" s="54">
        <f>IF($B1289="","",IF(AND($D1289&gt;=Настройки!$B$5,$D1289&lt;=Настройки!$B$6),$E1289,0))</f>
        <v/>
      </c>
      <c r="I1289" s="54">
        <f>IF($B1289="","",$G1289+$H1289-$J1289)</f>
        <v/>
      </c>
      <c r="J1289" s="54">
        <f>IF($B1289="","",MAX(0,$E1289-MAX(0,SUMIFS(Тех_Движение!$G$2:$G$5111,Тех_Движение!$D$2:$D$5111,$C1289,Тех_Движение!$B$2:$B$5111,"&lt;="&amp;Настройки!$B$6)-$F1289)))</f>
        <v/>
      </c>
      <c r="K1289" s="54">
        <f>IF(OR($B1289="",K$3&lt;$D1289+Настройки!$B$7),0,MAX(0,$E1289-MAX(0,SUMIFS(Тех_Движение!$G$2:$G$5111,Тех_Движение!$D$2:$D$5111,$C1289,Тех_Движение!$B$2:$B$5111,"&lt;="&amp;K$3)-$F1289)))</f>
        <v/>
      </c>
      <c r="L1289" s="54">
        <f>IF(OR($B1289="",L$3&lt;$D1289+Настройки!$B$7),0,MAX(0,$E1289-MAX(0,SUMIFS(Тех_Движение!$G$2:$G$5111,Тех_Движение!$D$2:$D$5111,$C1289,Тех_Движение!$B$2:$B$5111,"&lt;="&amp;L$3)-$F1289)))</f>
        <v/>
      </c>
      <c r="M1289" s="54">
        <f>IF(OR($B1289="",M$3&lt;$D1289+Настройки!$B$7),0,MAX(0,$E1289-MAX(0,SUMIFS(Тех_Движение!$G$2:$G$5111,Тех_Движение!$D$2:$D$5111,$C1289,Тех_Движение!$B$2:$B$5111,"&lt;="&amp;M$3)-$F1289)))</f>
        <v/>
      </c>
      <c r="N1289" s="54">
        <f>IF(OR($B1289="",N$3&lt;$D1289+Настройки!$B$7),0,MAX(0,$E1289-MAX(0,SUMIFS(Тех_Движение!$G$2:$G$5111,Тех_Движение!$D$2:$D$5111,$C1289,Тех_Движение!$B$2:$B$5111,"&lt;="&amp;N$3)-$F1289)))</f>
        <v/>
      </c>
      <c r="O1289" s="54">
        <f>IF(OR($B1289="",O$3&lt;$D1289+Настройки!$B$7),0,MAX(0,$E1289-MAX(0,SUMIFS(Тех_Движение!$G$2:$G$5111,Тех_Движение!$D$2:$D$5111,$C1289,Тех_Движение!$B$2:$B$5111,"&lt;="&amp;O$3)-$F1289)))</f>
        <v/>
      </c>
      <c r="P1289" s="54">
        <f>IF(OR($B1289="",P$3&lt;$D1289+Настройки!$B$7),0,MAX(0,$E1289-MAX(0,SUMIFS(Тех_Движение!$G$2:$G$5111,Тех_Движение!$D$2:$D$5111,$C1289,Тех_Движение!$B$2:$B$5111,"&lt;="&amp;P$3)-$F1289)))</f>
        <v/>
      </c>
      <c r="Q1289" s="54">
        <f>IF(OR($B1289="",Q$3&lt;$D1289+Настройки!$B$7),0,MAX(0,$E1289-MAX(0,SUMIFS(Тех_Движение!$G$2:$G$5111,Тех_Движение!$D$2:$D$5111,$C1289,Тех_Движение!$B$2:$B$5111,"&lt;="&amp;Q$3)-$F1289)))</f>
        <v/>
      </c>
      <c r="R1289" s="54">
        <f>IF($B1289="","",SUM($K1289:$Q1289))</f>
        <v/>
      </c>
      <c r="S1289" s="56">
        <f>IF($B1289="","",VLOOKUP($C1289,Настройки!$A$11:$L$17,9,FALSE))</f>
        <v/>
      </c>
      <c r="T1289" s="56">
        <f>IF($B1289="","",$R1289*$S1289)</f>
        <v/>
      </c>
    </row>
    <row r="1290">
      <c r="A1290" s="20">
        <f>Тех_Движение!$A$1287</f>
        <v/>
      </c>
      <c r="B1290" s="20">
        <f>IF(Тех_Движение!$F$1287&gt;0,Тех_Движение!$I$1287,"")</f>
        <v/>
      </c>
      <c r="C1290" s="20">
        <f>IF($B1290="","",Тех_Движение!$D$1287)</f>
        <v/>
      </c>
      <c r="D1290" s="42">
        <f>IF($B1290="","",Тех_Движение!$B$1287)</f>
        <v/>
      </c>
      <c r="E1290" s="54">
        <f>IF($B1290="","",Тех_Движение!$F$1287)</f>
        <v/>
      </c>
      <c r="F1290" s="54">
        <f>IF($B1290="","",SUMIFS($E$5:$E1289,$C$5:$C1289,$C1290))</f>
        <v/>
      </c>
      <c r="G1290" s="54">
        <f>IF($B1290="","",MAX(0,$E1290-MAX(0,SUMIFS(Тех_Движение!$G$2:$G$5111,Тех_Движение!$D$2:$D$5111,$C1290,Тех_Движение!$B$2:$B$5111,"&lt;="&amp;Настройки!$B$5-1)-$F1290)))</f>
        <v/>
      </c>
      <c r="H1290" s="54">
        <f>IF($B1290="","",IF(AND($D1290&gt;=Настройки!$B$5,$D1290&lt;=Настройки!$B$6),$E1290,0))</f>
        <v/>
      </c>
      <c r="I1290" s="54">
        <f>IF($B1290="","",$G1290+$H1290-$J1290)</f>
        <v/>
      </c>
      <c r="J1290" s="54">
        <f>IF($B1290="","",MAX(0,$E1290-MAX(0,SUMIFS(Тех_Движение!$G$2:$G$5111,Тех_Движение!$D$2:$D$5111,$C1290,Тех_Движение!$B$2:$B$5111,"&lt;="&amp;Настройки!$B$6)-$F1290)))</f>
        <v/>
      </c>
      <c r="K1290" s="54">
        <f>IF(OR($B1290="",K$3&lt;$D1290+Настройки!$B$7),0,MAX(0,$E1290-MAX(0,SUMIFS(Тех_Движение!$G$2:$G$5111,Тех_Движение!$D$2:$D$5111,$C1290,Тех_Движение!$B$2:$B$5111,"&lt;="&amp;K$3)-$F1290)))</f>
        <v/>
      </c>
      <c r="L1290" s="54">
        <f>IF(OR($B1290="",L$3&lt;$D1290+Настройки!$B$7),0,MAX(0,$E1290-MAX(0,SUMIFS(Тех_Движение!$G$2:$G$5111,Тех_Движение!$D$2:$D$5111,$C1290,Тех_Движение!$B$2:$B$5111,"&lt;="&amp;L$3)-$F1290)))</f>
        <v/>
      </c>
      <c r="M1290" s="54">
        <f>IF(OR($B1290="",M$3&lt;$D1290+Настройки!$B$7),0,MAX(0,$E1290-MAX(0,SUMIFS(Тех_Движение!$G$2:$G$5111,Тех_Движение!$D$2:$D$5111,$C1290,Тех_Движение!$B$2:$B$5111,"&lt;="&amp;M$3)-$F1290)))</f>
        <v/>
      </c>
      <c r="N1290" s="54">
        <f>IF(OR($B1290="",N$3&lt;$D1290+Настройки!$B$7),0,MAX(0,$E1290-MAX(0,SUMIFS(Тех_Движение!$G$2:$G$5111,Тех_Движение!$D$2:$D$5111,$C1290,Тех_Движение!$B$2:$B$5111,"&lt;="&amp;N$3)-$F1290)))</f>
        <v/>
      </c>
      <c r="O1290" s="54">
        <f>IF(OR($B1290="",O$3&lt;$D1290+Настройки!$B$7),0,MAX(0,$E1290-MAX(0,SUMIFS(Тех_Движение!$G$2:$G$5111,Тех_Движение!$D$2:$D$5111,$C1290,Тех_Движение!$B$2:$B$5111,"&lt;="&amp;O$3)-$F1290)))</f>
        <v/>
      </c>
      <c r="P1290" s="54">
        <f>IF(OR($B1290="",P$3&lt;$D1290+Настройки!$B$7),0,MAX(0,$E1290-MAX(0,SUMIFS(Тех_Движение!$G$2:$G$5111,Тех_Движение!$D$2:$D$5111,$C1290,Тех_Движение!$B$2:$B$5111,"&lt;="&amp;P$3)-$F1290)))</f>
        <v/>
      </c>
      <c r="Q1290" s="54">
        <f>IF(OR($B1290="",Q$3&lt;$D1290+Настройки!$B$7),0,MAX(0,$E1290-MAX(0,SUMIFS(Тех_Движение!$G$2:$G$5111,Тех_Движение!$D$2:$D$5111,$C1290,Тех_Движение!$B$2:$B$5111,"&lt;="&amp;Q$3)-$F1290)))</f>
        <v/>
      </c>
      <c r="R1290" s="54">
        <f>IF($B1290="","",SUM($K1290:$Q1290))</f>
        <v/>
      </c>
      <c r="S1290" s="56">
        <f>IF($B1290="","",VLOOKUP($C1290,Настройки!$A$11:$L$17,9,FALSE))</f>
        <v/>
      </c>
      <c r="T1290" s="56">
        <f>IF($B1290="","",$R1290*$S1290)</f>
        <v/>
      </c>
    </row>
    <row r="1291">
      <c r="A1291" s="20">
        <f>Тех_Движение!$A$1288</f>
        <v/>
      </c>
      <c r="B1291" s="20">
        <f>IF(Тех_Движение!$F$1288&gt;0,Тех_Движение!$I$1288,"")</f>
        <v/>
      </c>
      <c r="C1291" s="20">
        <f>IF($B1291="","",Тех_Движение!$D$1288)</f>
        <v/>
      </c>
      <c r="D1291" s="42">
        <f>IF($B1291="","",Тех_Движение!$B$1288)</f>
        <v/>
      </c>
      <c r="E1291" s="54">
        <f>IF($B1291="","",Тех_Движение!$F$1288)</f>
        <v/>
      </c>
      <c r="F1291" s="54">
        <f>IF($B1291="","",SUMIFS($E$5:$E1290,$C$5:$C1290,$C1291))</f>
        <v/>
      </c>
      <c r="G1291" s="54">
        <f>IF($B1291="","",MAX(0,$E1291-MAX(0,SUMIFS(Тех_Движение!$G$2:$G$5111,Тех_Движение!$D$2:$D$5111,$C1291,Тех_Движение!$B$2:$B$5111,"&lt;="&amp;Настройки!$B$5-1)-$F1291)))</f>
        <v/>
      </c>
      <c r="H1291" s="54">
        <f>IF($B1291="","",IF(AND($D1291&gt;=Настройки!$B$5,$D1291&lt;=Настройки!$B$6),$E1291,0))</f>
        <v/>
      </c>
      <c r="I1291" s="54">
        <f>IF($B1291="","",$G1291+$H1291-$J1291)</f>
        <v/>
      </c>
      <c r="J1291" s="54">
        <f>IF($B1291="","",MAX(0,$E1291-MAX(0,SUMIFS(Тех_Движение!$G$2:$G$5111,Тех_Движение!$D$2:$D$5111,$C1291,Тех_Движение!$B$2:$B$5111,"&lt;="&amp;Настройки!$B$6)-$F1291)))</f>
        <v/>
      </c>
      <c r="K1291" s="54">
        <f>IF(OR($B1291="",K$3&lt;$D1291+Настройки!$B$7),0,MAX(0,$E1291-MAX(0,SUMIFS(Тех_Движение!$G$2:$G$5111,Тех_Движение!$D$2:$D$5111,$C1291,Тех_Движение!$B$2:$B$5111,"&lt;="&amp;K$3)-$F1291)))</f>
        <v/>
      </c>
      <c r="L1291" s="54">
        <f>IF(OR($B1291="",L$3&lt;$D1291+Настройки!$B$7),0,MAX(0,$E1291-MAX(0,SUMIFS(Тех_Движение!$G$2:$G$5111,Тех_Движение!$D$2:$D$5111,$C1291,Тех_Движение!$B$2:$B$5111,"&lt;="&amp;L$3)-$F1291)))</f>
        <v/>
      </c>
      <c r="M1291" s="54">
        <f>IF(OR($B1291="",M$3&lt;$D1291+Настройки!$B$7),0,MAX(0,$E1291-MAX(0,SUMIFS(Тех_Движение!$G$2:$G$5111,Тех_Движение!$D$2:$D$5111,$C1291,Тех_Движение!$B$2:$B$5111,"&lt;="&amp;M$3)-$F1291)))</f>
        <v/>
      </c>
      <c r="N1291" s="54">
        <f>IF(OR($B1291="",N$3&lt;$D1291+Настройки!$B$7),0,MAX(0,$E1291-MAX(0,SUMIFS(Тех_Движение!$G$2:$G$5111,Тех_Движение!$D$2:$D$5111,$C1291,Тех_Движение!$B$2:$B$5111,"&lt;="&amp;N$3)-$F1291)))</f>
        <v/>
      </c>
      <c r="O1291" s="54">
        <f>IF(OR($B1291="",O$3&lt;$D1291+Настройки!$B$7),0,MAX(0,$E1291-MAX(0,SUMIFS(Тех_Движение!$G$2:$G$5111,Тех_Движение!$D$2:$D$5111,$C1291,Тех_Движение!$B$2:$B$5111,"&lt;="&amp;O$3)-$F1291)))</f>
        <v/>
      </c>
      <c r="P1291" s="54">
        <f>IF(OR($B1291="",P$3&lt;$D1291+Настройки!$B$7),0,MAX(0,$E1291-MAX(0,SUMIFS(Тех_Движение!$G$2:$G$5111,Тех_Движение!$D$2:$D$5111,$C1291,Тех_Движение!$B$2:$B$5111,"&lt;="&amp;P$3)-$F1291)))</f>
        <v/>
      </c>
      <c r="Q1291" s="54">
        <f>IF(OR($B1291="",Q$3&lt;$D1291+Настройки!$B$7),0,MAX(0,$E1291-MAX(0,SUMIFS(Тех_Движение!$G$2:$G$5111,Тех_Движение!$D$2:$D$5111,$C1291,Тех_Движение!$B$2:$B$5111,"&lt;="&amp;Q$3)-$F1291)))</f>
        <v/>
      </c>
      <c r="R1291" s="54">
        <f>IF($B1291="","",SUM($K1291:$Q1291))</f>
        <v/>
      </c>
      <c r="S1291" s="56">
        <f>IF($B1291="","",VLOOKUP($C1291,Настройки!$A$11:$L$17,9,FALSE))</f>
        <v/>
      </c>
      <c r="T1291" s="56">
        <f>IF($B1291="","",$R1291*$S1291)</f>
        <v/>
      </c>
    </row>
    <row r="1292">
      <c r="A1292" s="20">
        <f>Тех_Движение!$A$1289</f>
        <v/>
      </c>
      <c r="B1292" s="20">
        <f>IF(Тех_Движение!$F$1289&gt;0,Тех_Движение!$I$1289,"")</f>
        <v/>
      </c>
      <c r="C1292" s="20">
        <f>IF($B1292="","",Тех_Движение!$D$1289)</f>
        <v/>
      </c>
      <c r="D1292" s="42">
        <f>IF($B1292="","",Тех_Движение!$B$1289)</f>
        <v/>
      </c>
      <c r="E1292" s="54">
        <f>IF($B1292="","",Тех_Движение!$F$1289)</f>
        <v/>
      </c>
      <c r="F1292" s="54">
        <f>IF($B1292="","",SUMIFS($E$5:$E1291,$C$5:$C1291,$C1292))</f>
        <v/>
      </c>
      <c r="G1292" s="54">
        <f>IF($B1292="","",MAX(0,$E1292-MAX(0,SUMIFS(Тех_Движение!$G$2:$G$5111,Тех_Движение!$D$2:$D$5111,$C1292,Тех_Движение!$B$2:$B$5111,"&lt;="&amp;Настройки!$B$5-1)-$F1292)))</f>
        <v/>
      </c>
      <c r="H1292" s="54">
        <f>IF($B1292="","",IF(AND($D1292&gt;=Настройки!$B$5,$D1292&lt;=Настройки!$B$6),$E1292,0))</f>
        <v/>
      </c>
      <c r="I1292" s="54">
        <f>IF($B1292="","",$G1292+$H1292-$J1292)</f>
        <v/>
      </c>
      <c r="J1292" s="54">
        <f>IF($B1292="","",MAX(0,$E1292-MAX(0,SUMIFS(Тех_Движение!$G$2:$G$5111,Тех_Движение!$D$2:$D$5111,$C1292,Тех_Движение!$B$2:$B$5111,"&lt;="&amp;Настройки!$B$6)-$F1292)))</f>
        <v/>
      </c>
      <c r="K1292" s="54">
        <f>IF(OR($B1292="",K$3&lt;$D1292+Настройки!$B$7),0,MAX(0,$E1292-MAX(0,SUMIFS(Тех_Движение!$G$2:$G$5111,Тех_Движение!$D$2:$D$5111,$C1292,Тех_Движение!$B$2:$B$5111,"&lt;="&amp;K$3)-$F1292)))</f>
        <v/>
      </c>
      <c r="L1292" s="54">
        <f>IF(OR($B1292="",L$3&lt;$D1292+Настройки!$B$7),0,MAX(0,$E1292-MAX(0,SUMIFS(Тех_Движение!$G$2:$G$5111,Тех_Движение!$D$2:$D$5111,$C1292,Тех_Движение!$B$2:$B$5111,"&lt;="&amp;L$3)-$F1292)))</f>
        <v/>
      </c>
      <c r="M1292" s="54">
        <f>IF(OR($B1292="",M$3&lt;$D1292+Настройки!$B$7),0,MAX(0,$E1292-MAX(0,SUMIFS(Тех_Движение!$G$2:$G$5111,Тех_Движение!$D$2:$D$5111,$C1292,Тех_Движение!$B$2:$B$5111,"&lt;="&amp;M$3)-$F1292)))</f>
        <v/>
      </c>
      <c r="N1292" s="54">
        <f>IF(OR($B1292="",N$3&lt;$D1292+Настройки!$B$7),0,MAX(0,$E1292-MAX(0,SUMIFS(Тех_Движение!$G$2:$G$5111,Тех_Движение!$D$2:$D$5111,$C1292,Тех_Движение!$B$2:$B$5111,"&lt;="&amp;N$3)-$F1292)))</f>
        <v/>
      </c>
      <c r="O1292" s="54">
        <f>IF(OR($B1292="",O$3&lt;$D1292+Настройки!$B$7),0,MAX(0,$E1292-MAX(0,SUMIFS(Тех_Движение!$G$2:$G$5111,Тех_Движение!$D$2:$D$5111,$C1292,Тех_Движение!$B$2:$B$5111,"&lt;="&amp;O$3)-$F1292)))</f>
        <v/>
      </c>
      <c r="P1292" s="54">
        <f>IF(OR($B1292="",P$3&lt;$D1292+Настройки!$B$7),0,MAX(0,$E1292-MAX(0,SUMIFS(Тех_Движение!$G$2:$G$5111,Тех_Движение!$D$2:$D$5111,$C1292,Тех_Движение!$B$2:$B$5111,"&lt;="&amp;P$3)-$F1292)))</f>
        <v/>
      </c>
      <c r="Q1292" s="54">
        <f>IF(OR($B1292="",Q$3&lt;$D1292+Настройки!$B$7),0,MAX(0,$E1292-MAX(0,SUMIFS(Тех_Движение!$G$2:$G$5111,Тех_Движение!$D$2:$D$5111,$C1292,Тех_Движение!$B$2:$B$5111,"&lt;="&amp;Q$3)-$F1292)))</f>
        <v/>
      </c>
      <c r="R1292" s="54">
        <f>IF($B1292="","",SUM($K1292:$Q1292))</f>
        <v/>
      </c>
      <c r="S1292" s="56">
        <f>IF($B1292="","",VLOOKUP($C1292,Настройки!$A$11:$L$17,9,FALSE))</f>
        <v/>
      </c>
      <c r="T1292" s="56">
        <f>IF($B1292="","",$R1292*$S1292)</f>
        <v/>
      </c>
    </row>
    <row r="1293">
      <c r="A1293" s="20">
        <f>Тех_Движение!$A$1290</f>
        <v/>
      </c>
      <c r="B1293" s="20">
        <f>IF(Тех_Движение!$F$1290&gt;0,Тех_Движение!$I$1290,"")</f>
        <v/>
      </c>
      <c r="C1293" s="20">
        <f>IF($B1293="","",Тех_Движение!$D$1290)</f>
        <v/>
      </c>
      <c r="D1293" s="42">
        <f>IF($B1293="","",Тех_Движение!$B$1290)</f>
        <v/>
      </c>
      <c r="E1293" s="54">
        <f>IF($B1293="","",Тех_Движение!$F$1290)</f>
        <v/>
      </c>
      <c r="F1293" s="54">
        <f>IF($B1293="","",SUMIFS($E$5:$E1292,$C$5:$C1292,$C1293))</f>
        <v/>
      </c>
      <c r="G1293" s="54">
        <f>IF($B1293="","",MAX(0,$E1293-MAX(0,SUMIFS(Тех_Движение!$G$2:$G$5111,Тех_Движение!$D$2:$D$5111,$C1293,Тех_Движение!$B$2:$B$5111,"&lt;="&amp;Настройки!$B$5-1)-$F1293)))</f>
        <v/>
      </c>
      <c r="H1293" s="54">
        <f>IF($B1293="","",IF(AND($D1293&gt;=Настройки!$B$5,$D1293&lt;=Настройки!$B$6),$E1293,0))</f>
        <v/>
      </c>
      <c r="I1293" s="54">
        <f>IF($B1293="","",$G1293+$H1293-$J1293)</f>
        <v/>
      </c>
      <c r="J1293" s="54">
        <f>IF($B1293="","",MAX(0,$E1293-MAX(0,SUMIFS(Тех_Движение!$G$2:$G$5111,Тех_Движение!$D$2:$D$5111,$C1293,Тех_Движение!$B$2:$B$5111,"&lt;="&amp;Настройки!$B$6)-$F1293)))</f>
        <v/>
      </c>
      <c r="K1293" s="54">
        <f>IF(OR($B1293="",K$3&lt;$D1293+Настройки!$B$7),0,MAX(0,$E1293-MAX(0,SUMIFS(Тех_Движение!$G$2:$G$5111,Тех_Движение!$D$2:$D$5111,$C1293,Тех_Движение!$B$2:$B$5111,"&lt;="&amp;K$3)-$F1293)))</f>
        <v/>
      </c>
      <c r="L1293" s="54">
        <f>IF(OR($B1293="",L$3&lt;$D1293+Настройки!$B$7),0,MAX(0,$E1293-MAX(0,SUMIFS(Тех_Движение!$G$2:$G$5111,Тех_Движение!$D$2:$D$5111,$C1293,Тех_Движение!$B$2:$B$5111,"&lt;="&amp;L$3)-$F1293)))</f>
        <v/>
      </c>
      <c r="M1293" s="54">
        <f>IF(OR($B1293="",M$3&lt;$D1293+Настройки!$B$7),0,MAX(0,$E1293-MAX(0,SUMIFS(Тех_Движение!$G$2:$G$5111,Тех_Движение!$D$2:$D$5111,$C1293,Тех_Движение!$B$2:$B$5111,"&lt;="&amp;M$3)-$F1293)))</f>
        <v/>
      </c>
      <c r="N1293" s="54">
        <f>IF(OR($B1293="",N$3&lt;$D1293+Настройки!$B$7),0,MAX(0,$E1293-MAX(0,SUMIFS(Тех_Движение!$G$2:$G$5111,Тех_Движение!$D$2:$D$5111,$C1293,Тех_Движение!$B$2:$B$5111,"&lt;="&amp;N$3)-$F1293)))</f>
        <v/>
      </c>
      <c r="O1293" s="54">
        <f>IF(OR($B1293="",O$3&lt;$D1293+Настройки!$B$7),0,MAX(0,$E1293-MAX(0,SUMIFS(Тех_Движение!$G$2:$G$5111,Тех_Движение!$D$2:$D$5111,$C1293,Тех_Движение!$B$2:$B$5111,"&lt;="&amp;O$3)-$F1293)))</f>
        <v/>
      </c>
      <c r="P1293" s="54">
        <f>IF(OR($B1293="",P$3&lt;$D1293+Настройки!$B$7),0,MAX(0,$E1293-MAX(0,SUMIFS(Тех_Движение!$G$2:$G$5111,Тех_Движение!$D$2:$D$5111,$C1293,Тех_Движение!$B$2:$B$5111,"&lt;="&amp;P$3)-$F1293)))</f>
        <v/>
      </c>
      <c r="Q1293" s="54">
        <f>IF(OR($B1293="",Q$3&lt;$D1293+Настройки!$B$7),0,MAX(0,$E1293-MAX(0,SUMIFS(Тех_Движение!$G$2:$G$5111,Тех_Движение!$D$2:$D$5111,$C1293,Тех_Движение!$B$2:$B$5111,"&lt;="&amp;Q$3)-$F1293)))</f>
        <v/>
      </c>
      <c r="R1293" s="54">
        <f>IF($B1293="","",SUM($K1293:$Q1293))</f>
        <v/>
      </c>
      <c r="S1293" s="56">
        <f>IF($B1293="","",VLOOKUP($C1293,Настройки!$A$11:$L$17,9,FALSE))</f>
        <v/>
      </c>
      <c r="T1293" s="56">
        <f>IF($B1293="","",$R1293*$S1293)</f>
        <v/>
      </c>
    </row>
    <row r="1294">
      <c r="A1294" s="20">
        <f>Тех_Движение!$A$1291</f>
        <v/>
      </c>
      <c r="B1294" s="20">
        <f>IF(Тех_Движение!$F$1291&gt;0,Тех_Движение!$I$1291,"")</f>
        <v/>
      </c>
      <c r="C1294" s="20">
        <f>IF($B1294="","",Тех_Движение!$D$1291)</f>
        <v/>
      </c>
      <c r="D1294" s="42">
        <f>IF($B1294="","",Тех_Движение!$B$1291)</f>
        <v/>
      </c>
      <c r="E1294" s="54">
        <f>IF($B1294="","",Тех_Движение!$F$1291)</f>
        <v/>
      </c>
      <c r="F1294" s="54">
        <f>IF($B1294="","",SUMIFS($E$5:$E1293,$C$5:$C1293,$C1294))</f>
        <v/>
      </c>
      <c r="G1294" s="54">
        <f>IF($B1294="","",MAX(0,$E1294-MAX(0,SUMIFS(Тех_Движение!$G$2:$G$5111,Тех_Движение!$D$2:$D$5111,$C1294,Тех_Движение!$B$2:$B$5111,"&lt;="&amp;Настройки!$B$5-1)-$F1294)))</f>
        <v/>
      </c>
      <c r="H1294" s="54">
        <f>IF($B1294="","",IF(AND($D1294&gt;=Настройки!$B$5,$D1294&lt;=Настройки!$B$6),$E1294,0))</f>
        <v/>
      </c>
      <c r="I1294" s="54">
        <f>IF($B1294="","",$G1294+$H1294-$J1294)</f>
        <v/>
      </c>
      <c r="J1294" s="54">
        <f>IF($B1294="","",MAX(0,$E1294-MAX(0,SUMIFS(Тех_Движение!$G$2:$G$5111,Тех_Движение!$D$2:$D$5111,$C1294,Тех_Движение!$B$2:$B$5111,"&lt;="&amp;Настройки!$B$6)-$F1294)))</f>
        <v/>
      </c>
      <c r="K1294" s="54">
        <f>IF(OR($B1294="",K$3&lt;$D1294+Настройки!$B$7),0,MAX(0,$E1294-MAX(0,SUMIFS(Тех_Движение!$G$2:$G$5111,Тех_Движение!$D$2:$D$5111,$C1294,Тех_Движение!$B$2:$B$5111,"&lt;="&amp;K$3)-$F1294)))</f>
        <v/>
      </c>
      <c r="L1294" s="54">
        <f>IF(OR($B1294="",L$3&lt;$D1294+Настройки!$B$7),0,MAX(0,$E1294-MAX(0,SUMIFS(Тех_Движение!$G$2:$G$5111,Тех_Движение!$D$2:$D$5111,$C1294,Тех_Движение!$B$2:$B$5111,"&lt;="&amp;L$3)-$F1294)))</f>
        <v/>
      </c>
      <c r="M1294" s="54">
        <f>IF(OR($B1294="",M$3&lt;$D1294+Настройки!$B$7),0,MAX(0,$E1294-MAX(0,SUMIFS(Тех_Движение!$G$2:$G$5111,Тех_Движение!$D$2:$D$5111,$C1294,Тех_Движение!$B$2:$B$5111,"&lt;="&amp;M$3)-$F1294)))</f>
        <v/>
      </c>
      <c r="N1294" s="54">
        <f>IF(OR($B1294="",N$3&lt;$D1294+Настройки!$B$7),0,MAX(0,$E1294-MAX(0,SUMIFS(Тех_Движение!$G$2:$G$5111,Тех_Движение!$D$2:$D$5111,$C1294,Тех_Движение!$B$2:$B$5111,"&lt;="&amp;N$3)-$F1294)))</f>
        <v/>
      </c>
      <c r="O1294" s="54">
        <f>IF(OR($B1294="",O$3&lt;$D1294+Настройки!$B$7),0,MAX(0,$E1294-MAX(0,SUMIFS(Тех_Движение!$G$2:$G$5111,Тех_Движение!$D$2:$D$5111,$C1294,Тех_Движение!$B$2:$B$5111,"&lt;="&amp;O$3)-$F1294)))</f>
        <v/>
      </c>
      <c r="P1294" s="54">
        <f>IF(OR($B1294="",P$3&lt;$D1294+Настройки!$B$7),0,MAX(0,$E1294-MAX(0,SUMIFS(Тех_Движение!$G$2:$G$5111,Тех_Движение!$D$2:$D$5111,$C1294,Тех_Движение!$B$2:$B$5111,"&lt;="&amp;P$3)-$F1294)))</f>
        <v/>
      </c>
      <c r="Q1294" s="54">
        <f>IF(OR($B1294="",Q$3&lt;$D1294+Настройки!$B$7),0,MAX(0,$E1294-MAX(0,SUMIFS(Тех_Движение!$G$2:$G$5111,Тех_Движение!$D$2:$D$5111,$C1294,Тех_Движение!$B$2:$B$5111,"&lt;="&amp;Q$3)-$F1294)))</f>
        <v/>
      </c>
      <c r="R1294" s="54">
        <f>IF($B1294="","",SUM($K1294:$Q1294))</f>
        <v/>
      </c>
      <c r="S1294" s="56">
        <f>IF($B1294="","",VLOOKUP($C1294,Настройки!$A$11:$L$17,9,FALSE))</f>
        <v/>
      </c>
      <c r="T1294" s="56">
        <f>IF($B1294="","",$R1294*$S1294)</f>
        <v/>
      </c>
    </row>
    <row r="1295">
      <c r="A1295" s="20">
        <f>Тех_Движение!$A$1292</f>
        <v/>
      </c>
      <c r="B1295" s="20">
        <f>IF(Тех_Движение!$F$1292&gt;0,Тех_Движение!$I$1292,"")</f>
        <v/>
      </c>
      <c r="C1295" s="20">
        <f>IF($B1295="","",Тех_Движение!$D$1292)</f>
        <v/>
      </c>
      <c r="D1295" s="42">
        <f>IF($B1295="","",Тех_Движение!$B$1292)</f>
        <v/>
      </c>
      <c r="E1295" s="54">
        <f>IF($B1295="","",Тех_Движение!$F$1292)</f>
        <v/>
      </c>
      <c r="F1295" s="54">
        <f>IF($B1295="","",SUMIFS($E$5:$E1294,$C$5:$C1294,$C1295))</f>
        <v/>
      </c>
      <c r="G1295" s="54">
        <f>IF($B1295="","",MAX(0,$E1295-MAX(0,SUMIFS(Тех_Движение!$G$2:$G$5111,Тех_Движение!$D$2:$D$5111,$C1295,Тех_Движение!$B$2:$B$5111,"&lt;="&amp;Настройки!$B$5-1)-$F1295)))</f>
        <v/>
      </c>
      <c r="H1295" s="54">
        <f>IF($B1295="","",IF(AND($D1295&gt;=Настройки!$B$5,$D1295&lt;=Настройки!$B$6),$E1295,0))</f>
        <v/>
      </c>
      <c r="I1295" s="54">
        <f>IF($B1295="","",$G1295+$H1295-$J1295)</f>
        <v/>
      </c>
      <c r="J1295" s="54">
        <f>IF($B1295="","",MAX(0,$E1295-MAX(0,SUMIFS(Тех_Движение!$G$2:$G$5111,Тех_Движение!$D$2:$D$5111,$C1295,Тех_Движение!$B$2:$B$5111,"&lt;="&amp;Настройки!$B$6)-$F1295)))</f>
        <v/>
      </c>
      <c r="K1295" s="54">
        <f>IF(OR($B1295="",K$3&lt;$D1295+Настройки!$B$7),0,MAX(0,$E1295-MAX(0,SUMIFS(Тех_Движение!$G$2:$G$5111,Тех_Движение!$D$2:$D$5111,$C1295,Тех_Движение!$B$2:$B$5111,"&lt;="&amp;K$3)-$F1295)))</f>
        <v/>
      </c>
      <c r="L1295" s="54">
        <f>IF(OR($B1295="",L$3&lt;$D1295+Настройки!$B$7),0,MAX(0,$E1295-MAX(0,SUMIFS(Тех_Движение!$G$2:$G$5111,Тех_Движение!$D$2:$D$5111,$C1295,Тех_Движение!$B$2:$B$5111,"&lt;="&amp;L$3)-$F1295)))</f>
        <v/>
      </c>
      <c r="M1295" s="54">
        <f>IF(OR($B1295="",M$3&lt;$D1295+Настройки!$B$7),0,MAX(0,$E1295-MAX(0,SUMIFS(Тех_Движение!$G$2:$G$5111,Тех_Движение!$D$2:$D$5111,$C1295,Тех_Движение!$B$2:$B$5111,"&lt;="&amp;M$3)-$F1295)))</f>
        <v/>
      </c>
      <c r="N1295" s="54">
        <f>IF(OR($B1295="",N$3&lt;$D1295+Настройки!$B$7),0,MAX(0,$E1295-MAX(0,SUMIFS(Тех_Движение!$G$2:$G$5111,Тех_Движение!$D$2:$D$5111,$C1295,Тех_Движение!$B$2:$B$5111,"&lt;="&amp;N$3)-$F1295)))</f>
        <v/>
      </c>
      <c r="O1295" s="54">
        <f>IF(OR($B1295="",O$3&lt;$D1295+Настройки!$B$7),0,MAX(0,$E1295-MAX(0,SUMIFS(Тех_Движение!$G$2:$G$5111,Тех_Движение!$D$2:$D$5111,$C1295,Тех_Движение!$B$2:$B$5111,"&lt;="&amp;O$3)-$F1295)))</f>
        <v/>
      </c>
      <c r="P1295" s="54">
        <f>IF(OR($B1295="",P$3&lt;$D1295+Настройки!$B$7),0,MAX(0,$E1295-MAX(0,SUMIFS(Тех_Движение!$G$2:$G$5111,Тех_Движение!$D$2:$D$5111,$C1295,Тех_Движение!$B$2:$B$5111,"&lt;="&amp;P$3)-$F1295)))</f>
        <v/>
      </c>
      <c r="Q1295" s="54">
        <f>IF(OR($B1295="",Q$3&lt;$D1295+Настройки!$B$7),0,MAX(0,$E1295-MAX(0,SUMIFS(Тех_Движение!$G$2:$G$5111,Тех_Движение!$D$2:$D$5111,$C1295,Тех_Движение!$B$2:$B$5111,"&lt;="&amp;Q$3)-$F1295)))</f>
        <v/>
      </c>
      <c r="R1295" s="54">
        <f>IF($B1295="","",SUM($K1295:$Q1295))</f>
        <v/>
      </c>
      <c r="S1295" s="56">
        <f>IF($B1295="","",VLOOKUP($C1295,Настройки!$A$11:$L$17,9,FALSE))</f>
        <v/>
      </c>
      <c r="T1295" s="56">
        <f>IF($B1295="","",$R1295*$S1295)</f>
        <v/>
      </c>
    </row>
    <row r="1296">
      <c r="A1296" s="20">
        <f>Тех_Движение!$A$1293</f>
        <v/>
      </c>
      <c r="B1296" s="20">
        <f>IF(Тех_Движение!$F$1293&gt;0,Тех_Движение!$I$1293,"")</f>
        <v/>
      </c>
      <c r="C1296" s="20">
        <f>IF($B1296="","",Тех_Движение!$D$1293)</f>
        <v/>
      </c>
      <c r="D1296" s="42">
        <f>IF($B1296="","",Тех_Движение!$B$1293)</f>
        <v/>
      </c>
      <c r="E1296" s="54">
        <f>IF($B1296="","",Тех_Движение!$F$1293)</f>
        <v/>
      </c>
      <c r="F1296" s="54">
        <f>IF($B1296="","",SUMIFS($E$5:$E1295,$C$5:$C1295,$C1296))</f>
        <v/>
      </c>
      <c r="G1296" s="54">
        <f>IF($B1296="","",MAX(0,$E1296-MAX(0,SUMIFS(Тех_Движение!$G$2:$G$5111,Тех_Движение!$D$2:$D$5111,$C1296,Тех_Движение!$B$2:$B$5111,"&lt;="&amp;Настройки!$B$5-1)-$F1296)))</f>
        <v/>
      </c>
      <c r="H1296" s="54">
        <f>IF($B1296="","",IF(AND($D1296&gt;=Настройки!$B$5,$D1296&lt;=Настройки!$B$6),$E1296,0))</f>
        <v/>
      </c>
      <c r="I1296" s="54">
        <f>IF($B1296="","",$G1296+$H1296-$J1296)</f>
        <v/>
      </c>
      <c r="J1296" s="54">
        <f>IF($B1296="","",MAX(0,$E1296-MAX(0,SUMIFS(Тех_Движение!$G$2:$G$5111,Тех_Движение!$D$2:$D$5111,$C1296,Тех_Движение!$B$2:$B$5111,"&lt;="&amp;Настройки!$B$6)-$F1296)))</f>
        <v/>
      </c>
      <c r="K1296" s="54">
        <f>IF(OR($B1296="",K$3&lt;$D1296+Настройки!$B$7),0,MAX(0,$E1296-MAX(0,SUMIFS(Тех_Движение!$G$2:$G$5111,Тех_Движение!$D$2:$D$5111,$C1296,Тех_Движение!$B$2:$B$5111,"&lt;="&amp;K$3)-$F1296)))</f>
        <v/>
      </c>
      <c r="L1296" s="54">
        <f>IF(OR($B1296="",L$3&lt;$D1296+Настройки!$B$7),0,MAX(0,$E1296-MAX(0,SUMIFS(Тех_Движение!$G$2:$G$5111,Тех_Движение!$D$2:$D$5111,$C1296,Тех_Движение!$B$2:$B$5111,"&lt;="&amp;L$3)-$F1296)))</f>
        <v/>
      </c>
      <c r="M1296" s="54">
        <f>IF(OR($B1296="",M$3&lt;$D1296+Настройки!$B$7),0,MAX(0,$E1296-MAX(0,SUMIFS(Тех_Движение!$G$2:$G$5111,Тех_Движение!$D$2:$D$5111,$C1296,Тех_Движение!$B$2:$B$5111,"&lt;="&amp;M$3)-$F1296)))</f>
        <v/>
      </c>
      <c r="N1296" s="54">
        <f>IF(OR($B1296="",N$3&lt;$D1296+Настройки!$B$7),0,MAX(0,$E1296-MAX(0,SUMIFS(Тех_Движение!$G$2:$G$5111,Тех_Движение!$D$2:$D$5111,$C1296,Тех_Движение!$B$2:$B$5111,"&lt;="&amp;N$3)-$F1296)))</f>
        <v/>
      </c>
      <c r="O1296" s="54">
        <f>IF(OR($B1296="",O$3&lt;$D1296+Настройки!$B$7),0,MAX(0,$E1296-MAX(0,SUMIFS(Тех_Движение!$G$2:$G$5111,Тех_Движение!$D$2:$D$5111,$C1296,Тех_Движение!$B$2:$B$5111,"&lt;="&amp;O$3)-$F1296)))</f>
        <v/>
      </c>
      <c r="P1296" s="54">
        <f>IF(OR($B1296="",P$3&lt;$D1296+Настройки!$B$7),0,MAX(0,$E1296-MAX(0,SUMIFS(Тех_Движение!$G$2:$G$5111,Тех_Движение!$D$2:$D$5111,$C1296,Тех_Движение!$B$2:$B$5111,"&lt;="&amp;P$3)-$F1296)))</f>
        <v/>
      </c>
      <c r="Q1296" s="54">
        <f>IF(OR($B1296="",Q$3&lt;$D1296+Настройки!$B$7),0,MAX(0,$E1296-MAX(0,SUMIFS(Тех_Движение!$G$2:$G$5111,Тех_Движение!$D$2:$D$5111,$C1296,Тех_Движение!$B$2:$B$5111,"&lt;="&amp;Q$3)-$F1296)))</f>
        <v/>
      </c>
      <c r="R1296" s="54">
        <f>IF($B1296="","",SUM($K1296:$Q1296))</f>
        <v/>
      </c>
      <c r="S1296" s="56">
        <f>IF($B1296="","",VLOOKUP($C1296,Настройки!$A$11:$L$17,9,FALSE))</f>
        <v/>
      </c>
      <c r="T1296" s="56">
        <f>IF($B1296="","",$R1296*$S1296)</f>
        <v/>
      </c>
    </row>
    <row r="1297">
      <c r="A1297" s="20">
        <f>Тех_Движение!$A$1294</f>
        <v/>
      </c>
      <c r="B1297" s="20">
        <f>IF(Тех_Движение!$F$1294&gt;0,Тех_Движение!$I$1294,"")</f>
        <v/>
      </c>
      <c r="C1297" s="20">
        <f>IF($B1297="","",Тех_Движение!$D$1294)</f>
        <v/>
      </c>
      <c r="D1297" s="42">
        <f>IF($B1297="","",Тех_Движение!$B$1294)</f>
        <v/>
      </c>
      <c r="E1297" s="54">
        <f>IF($B1297="","",Тех_Движение!$F$1294)</f>
        <v/>
      </c>
      <c r="F1297" s="54">
        <f>IF($B1297="","",SUMIFS($E$5:$E1296,$C$5:$C1296,$C1297))</f>
        <v/>
      </c>
      <c r="G1297" s="54">
        <f>IF($B1297="","",MAX(0,$E1297-MAX(0,SUMIFS(Тех_Движение!$G$2:$G$5111,Тех_Движение!$D$2:$D$5111,$C1297,Тех_Движение!$B$2:$B$5111,"&lt;="&amp;Настройки!$B$5-1)-$F1297)))</f>
        <v/>
      </c>
      <c r="H1297" s="54">
        <f>IF($B1297="","",IF(AND($D1297&gt;=Настройки!$B$5,$D1297&lt;=Настройки!$B$6),$E1297,0))</f>
        <v/>
      </c>
      <c r="I1297" s="54">
        <f>IF($B1297="","",$G1297+$H1297-$J1297)</f>
        <v/>
      </c>
      <c r="J1297" s="54">
        <f>IF($B1297="","",MAX(0,$E1297-MAX(0,SUMIFS(Тех_Движение!$G$2:$G$5111,Тех_Движение!$D$2:$D$5111,$C1297,Тех_Движение!$B$2:$B$5111,"&lt;="&amp;Настройки!$B$6)-$F1297)))</f>
        <v/>
      </c>
      <c r="K1297" s="54">
        <f>IF(OR($B1297="",K$3&lt;$D1297+Настройки!$B$7),0,MAX(0,$E1297-MAX(0,SUMIFS(Тех_Движение!$G$2:$G$5111,Тех_Движение!$D$2:$D$5111,$C1297,Тех_Движение!$B$2:$B$5111,"&lt;="&amp;K$3)-$F1297)))</f>
        <v/>
      </c>
      <c r="L1297" s="54">
        <f>IF(OR($B1297="",L$3&lt;$D1297+Настройки!$B$7),0,MAX(0,$E1297-MAX(0,SUMIFS(Тех_Движение!$G$2:$G$5111,Тех_Движение!$D$2:$D$5111,$C1297,Тех_Движение!$B$2:$B$5111,"&lt;="&amp;L$3)-$F1297)))</f>
        <v/>
      </c>
      <c r="M1297" s="54">
        <f>IF(OR($B1297="",M$3&lt;$D1297+Настройки!$B$7),0,MAX(0,$E1297-MAX(0,SUMIFS(Тех_Движение!$G$2:$G$5111,Тех_Движение!$D$2:$D$5111,$C1297,Тех_Движение!$B$2:$B$5111,"&lt;="&amp;M$3)-$F1297)))</f>
        <v/>
      </c>
      <c r="N1297" s="54">
        <f>IF(OR($B1297="",N$3&lt;$D1297+Настройки!$B$7),0,MAX(0,$E1297-MAX(0,SUMIFS(Тех_Движение!$G$2:$G$5111,Тех_Движение!$D$2:$D$5111,$C1297,Тех_Движение!$B$2:$B$5111,"&lt;="&amp;N$3)-$F1297)))</f>
        <v/>
      </c>
      <c r="O1297" s="54">
        <f>IF(OR($B1297="",O$3&lt;$D1297+Настройки!$B$7),0,MAX(0,$E1297-MAX(0,SUMIFS(Тех_Движение!$G$2:$G$5111,Тех_Движение!$D$2:$D$5111,$C1297,Тех_Движение!$B$2:$B$5111,"&lt;="&amp;O$3)-$F1297)))</f>
        <v/>
      </c>
      <c r="P1297" s="54">
        <f>IF(OR($B1297="",P$3&lt;$D1297+Настройки!$B$7),0,MAX(0,$E1297-MAX(0,SUMIFS(Тех_Движение!$G$2:$G$5111,Тех_Движение!$D$2:$D$5111,$C1297,Тех_Движение!$B$2:$B$5111,"&lt;="&amp;P$3)-$F1297)))</f>
        <v/>
      </c>
      <c r="Q1297" s="54">
        <f>IF(OR($B1297="",Q$3&lt;$D1297+Настройки!$B$7),0,MAX(0,$E1297-MAX(0,SUMIFS(Тех_Движение!$G$2:$G$5111,Тех_Движение!$D$2:$D$5111,$C1297,Тех_Движение!$B$2:$B$5111,"&lt;="&amp;Q$3)-$F1297)))</f>
        <v/>
      </c>
      <c r="R1297" s="54">
        <f>IF($B1297="","",SUM($K1297:$Q1297))</f>
        <v/>
      </c>
      <c r="S1297" s="56">
        <f>IF($B1297="","",VLOOKUP($C1297,Настройки!$A$11:$L$17,9,FALSE))</f>
        <v/>
      </c>
      <c r="T1297" s="56">
        <f>IF($B1297="","",$R1297*$S1297)</f>
        <v/>
      </c>
    </row>
    <row r="1298">
      <c r="A1298" s="20">
        <f>Тех_Движение!$A$1295</f>
        <v/>
      </c>
      <c r="B1298" s="20">
        <f>IF(Тех_Движение!$F$1295&gt;0,Тех_Движение!$I$1295,"")</f>
        <v/>
      </c>
      <c r="C1298" s="20">
        <f>IF($B1298="","",Тех_Движение!$D$1295)</f>
        <v/>
      </c>
      <c r="D1298" s="42">
        <f>IF($B1298="","",Тех_Движение!$B$1295)</f>
        <v/>
      </c>
      <c r="E1298" s="54">
        <f>IF($B1298="","",Тех_Движение!$F$1295)</f>
        <v/>
      </c>
      <c r="F1298" s="54">
        <f>IF($B1298="","",SUMIFS($E$5:$E1297,$C$5:$C1297,$C1298))</f>
        <v/>
      </c>
      <c r="G1298" s="54">
        <f>IF($B1298="","",MAX(0,$E1298-MAX(0,SUMIFS(Тех_Движение!$G$2:$G$5111,Тех_Движение!$D$2:$D$5111,$C1298,Тех_Движение!$B$2:$B$5111,"&lt;="&amp;Настройки!$B$5-1)-$F1298)))</f>
        <v/>
      </c>
      <c r="H1298" s="54">
        <f>IF($B1298="","",IF(AND($D1298&gt;=Настройки!$B$5,$D1298&lt;=Настройки!$B$6),$E1298,0))</f>
        <v/>
      </c>
      <c r="I1298" s="54">
        <f>IF($B1298="","",$G1298+$H1298-$J1298)</f>
        <v/>
      </c>
      <c r="J1298" s="54">
        <f>IF($B1298="","",MAX(0,$E1298-MAX(0,SUMIFS(Тех_Движение!$G$2:$G$5111,Тех_Движение!$D$2:$D$5111,$C1298,Тех_Движение!$B$2:$B$5111,"&lt;="&amp;Настройки!$B$6)-$F1298)))</f>
        <v/>
      </c>
      <c r="K1298" s="54">
        <f>IF(OR($B1298="",K$3&lt;$D1298+Настройки!$B$7),0,MAX(0,$E1298-MAX(0,SUMIFS(Тех_Движение!$G$2:$G$5111,Тех_Движение!$D$2:$D$5111,$C1298,Тех_Движение!$B$2:$B$5111,"&lt;="&amp;K$3)-$F1298)))</f>
        <v/>
      </c>
      <c r="L1298" s="54">
        <f>IF(OR($B1298="",L$3&lt;$D1298+Настройки!$B$7),0,MAX(0,$E1298-MAX(0,SUMIFS(Тех_Движение!$G$2:$G$5111,Тех_Движение!$D$2:$D$5111,$C1298,Тех_Движение!$B$2:$B$5111,"&lt;="&amp;L$3)-$F1298)))</f>
        <v/>
      </c>
      <c r="M1298" s="54">
        <f>IF(OR($B1298="",M$3&lt;$D1298+Настройки!$B$7),0,MAX(0,$E1298-MAX(0,SUMIFS(Тех_Движение!$G$2:$G$5111,Тех_Движение!$D$2:$D$5111,$C1298,Тех_Движение!$B$2:$B$5111,"&lt;="&amp;M$3)-$F1298)))</f>
        <v/>
      </c>
      <c r="N1298" s="54">
        <f>IF(OR($B1298="",N$3&lt;$D1298+Настройки!$B$7),0,MAX(0,$E1298-MAX(0,SUMIFS(Тех_Движение!$G$2:$G$5111,Тех_Движение!$D$2:$D$5111,$C1298,Тех_Движение!$B$2:$B$5111,"&lt;="&amp;N$3)-$F1298)))</f>
        <v/>
      </c>
      <c r="O1298" s="54">
        <f>IF(OR($B1298="",O$3&lt;$D1298+Настройки!$B$7),0,MAX(0,$E1298-MAX(0,SUMIFS(Тех_Движение!$G$2:$G$5111,Тех_Движение!$D$2:$D$5111,$C1298,Тех_Движение!$B$2:$B$5111,"&lt;="&amp;O$3)-$F1298)))</f>
        <v/>
      </c>
      <c r="P1298" s="54">
        <f>IF(OR($B1298="",P$3&lt;$D1298+Настройки!$B$7),0,MAX(0,$E1298-MAX(0,SUMIFS(Тех_Движение!$G$2:$G$5111,Тех_Движение!$D$2:$D$5111,$C1298,Тех_Движение!$B$2:$B$5111,"&lt;="&amp;P$3)-$F1298)))</f>
        <v/>
      </c>
      <c r="Q1298" s="54">
        <f>IF(OR($B1298="",Q$3&lt;$D1298+Настройки!$B$7),0,MAX(0,$E1298-MAX(0,SUMIFS(Тех_Движение!$G$2:$G$5111,Тех_Движение!$D$2:$D$5111,$C1298,Тех_Движение!$B$2:$B$5111,"&lt;="&amp;Q$3)-$F1298)))</f>
        <v/>
      </c>
      <c r="R1298" s="54">
        <f>IF($B1298="","",SUM($K1298:$Q1298))</f>
        <v/>
      </c>
      <c r="S1298" s="56">
        <f>IF($B1298="","",VLOOKUP($C1298,Настройки!$A$11:$L$17,9,FALSE))</f>
        <v/>
      </c>
      <c r="T1298" s="56">
        <f>IF($B1298="","",$R1298*$S1298)</f>
        <v/>
      </c>
    </row>
    <row r="1299">
      <c r="A1299" s="20">
        <f>Тех_Движение!$A$1296</f>
        <v/>
      </c>
      <c r="B1299" s="20">
        <f>IF(Тех_Движение!$F$1296&gt;0,Тех_Движение!$I$1296,"")</f>
        <v/>
      </c>
      <c r="C1299" s="20">
        <f>IF($B1299="","",Тех_Движение!$D$1296)</f>
        <v/>
      </c>
      <c r="D1299" s="42">
        <f>IF($B1299="","",Тех_Движение!$B$1296)</f>
        <v/>
      </c>
      <c r="E1299" s="54">
        <f>IF($B1299="","",Тех_Движение!$F$1296)</f>
        <v/>
      </c>
      <c r="F1299" s="54">
        <f>IF($B1299="","",SUMIFS($E$5:$E1298,$C$5:$C1298,$C1299))</f>
        <v/>
      </c>
      <c r="G1299" s="54">
        <f>IF($B1299="","",MAX(0,$E1299-MAX(0,SUMIFS(Тех_Движение!$G$2:$G$5111,Тех_Движение!$D$2:$D$5111,$C1299,Тех_Движение!$B$2:$B$5111,"&lt;="&amp;Настройки!$B$5-1)-$F1299)))</f>
        <v/>
      </c>
      <c r="H1299" s="54">
        <f>IF($B1299="","",IF(AND($D1299&gt;=Настройки!$B$5,$D1299&lt;=Настройки!$B$6),$E1299,0))</f>
        <v/>
      </c>
      <c r="I1299" s="54">
        <f>IF($B1299="","",$G1299+$H1299-$J1299)</f>
        <v/>
      </c>
      <c r="J1299" s="54">
        <f>IF($B1299="","",MAX(0,$E1299-MAX(0,SUMIFS(Тех_Движение!$G$2:$G$5111,Тех_Движение!$D$2:$D$5111,$C1299,Тех_Движение!$B$2:$B$5111,"&lt;="&amp;Настройки!$B$6)-$F1299)))</f>
        <v/>
      </c>
      <c r="K1299" s="54">
        <f>IF(OR($B1299="",K$3&lt;$D1299+Настройки!$B$7),0,MAX(0,$E1299-MAX(0,SUMIFS(Тех_Движение!$G$2:$G$5111,Тех_Движение!$D$2:$D$5111,$C1299,Тех_Движение!$B$2:$B$5111,"&lt;="&amp;K$3)-$F1299)))</f>
        <v/>
      </c>
      <c r="L1299" s="54">
        <f>IF(OR($B1299="",L$3&lt;$D1299+Настройки!$B$7),0,MAX(0,$E1299-MAX(0,SUMIFS(Тех_Движение!$G$2:$G$5111,Тех_Движение!$D$2:$D$5111,$C1299,Тех_Движение!$B$2:$B$5111,"&lt;="&amp;L$3)-$F1299)))</f>
        <v/>
      </c>
      <c r="M1299" s="54">
        <f>IF(OR($B1299="",M$3&lt;$D1299+Настройки!$B$7),0,MAX(0,$E1299-MAX(0,SUMIFS(Тех_Движение!$G$2:$G$5111,Тех_Движение!$D$2:$D$5111,$C1299,Тех_Движение!$B$2:$B$5111,"&lt;="&amp;M$3)-$F1299)))</f>
        <v/>
      </c>
      <c r="N1299" s="54">
        <f>IF(OR($B1299="",N$3&lt;$D1299+Настройки!$B$7),0,MAX(0,$E1299-MAX(0,SUMIFS(Тех_Движение!$G$2:$G$5111,Тех_Движение!$D$2:$D$5111,$C1299,Тех_Движение!$B$2:$B$5111,"&lt;="&amp;N$3)-$F1299)))</f>
        <v/>
      </c>
      <c r="O1299" s="54">
        <f>IF(OR($B1299="",O$3&lt;$D1299+Настройки!$B$7),0,MAX(0,$E1299-MAX(0,SUMIFS(Тех_Движение!$G$2:$G$5111,Тех_Движение!$D$2:$D$5111,$C1299,Тех_Движение!$B$2:$B$5111,"&lt;="&amp;O$3)-$F1299)))</f>
        <v/>
      </c>
      <c r="P1299" s="54">
        <f>IF(OR($B1299="",P$3&lt;$D1299+Настройки!$B$7),0,MAX(0,$E1299-MAX(0,SUMIFS(Тех_Движение!$G$2:$G$5111,Тех_Движение!$D$2:$D$5111,$C1299,Тех_Движение!$B$2:$B$5111,"&lt;="&amp;P$3)-$F1299)))</f>
        <v/>
      </c>
      <c r="Q1299" s="54">
        <f>IF(OR($B1299="",Q$3&lt;$D1299+Настройки!$B$7),0,MAX(0,$E1299-MAX(0,SUMIFS(Тех_Движение!$G$2:$G$5111,Тех_Движение!$D$2:$D$5111,$C1299,Тех_Движение!$B$2:$B$5111,"&lt;="&amp;Q$3)-$F1299)))</f>
        <v/>
      </c>
      <c r="R1299" s="54">
        <f>IF($B1299="","",SUM($K1299:$Q1299))</f>
        <v/>
      </c>
      <c r="S1299" s="56">
        <f>IF($B1299="","",VLOOKUP($C1299,Настройки!$A$11:$L$17,9,FALSE))</f>
        <v/>
      </c>
      <c r="T1299" s="56">
        <f>IF($B1299="","",$R1299*$S1299)</f>
        <v/>
      </c>
    </row>
    <row r="1300">
      <c r="A1300" s="20">
        <f>Тех_Движение!$A$1297</f>
        <v/>
      </c>
      <c r="B1300" s="20">
        <f>IF(Тех_Движение!$F$1297&gt;0,Тех_Движение!$I$1297,"")</f>
        <v/>
      </c>
      <c r="C1300" s="20">
        <f>IF($B1300="","",Тех_Движение!$D$1297)</f>
        <v/>
      </c>
      <c r="D1300" s="42">
        <f>IF($B1300="","",Тех_Движение!$B$1297)</f>
        <v/>
      </c>
      <c r="E1300" s="54">
        <f>IF($B1300="","",Тех_Движение!$F$1297)</f>
        <v/>
      </c>
      <c r="F1300" s="54">
        <f>IF($B1300="","",SUMIFS($E$5:$E1299,$C$5:$C1299,$C1300))</f>
        <v/>
      </c>
      <c r="G1300" s="54">
        <f>IF($B1300="","",MAX(0,$E1300-MAX(0,SUMIFS(Тех_Движение!$G$2:$G$5111,Тех_Движение!$D$2:$D$5111,$C1300,Тех_Движение!$B$2:$B$5111,"&lt;="&amp;Настройки!$B$5-1)-$F1300)))</f>
        <v/>
      </c>
      <c r="H1300" s="54">
        <f>IF($B1300="","",IF(AND($D1300&gt;=Настройки!$B$5,$D1300&lt;=Настройки!$B$6),$E1300,0))</f>
        <v/>
      </c>
      <c r="I1300" s="54">
        <f>IF($B1300="","",$G1300+$H1300-$J1300)</f>
        <v/>
      </c>
      <c r="J1300" s="54">
        <f>IF($B1300="","",MAX(0,$E1300-MAX(0,SUMIFS(Тех_Движение!$G$2:$G$5111,Тех_Движение!$D$2:$D$5111,$C1300,Тех_Движение!$B$2:$B$5111,"&lt;="&amp;Настройки!$B$6)-$F1300)))</f>
        <v/>
      </c>
      <c r="K1300" s="54">
        <f>IF(OR($B1300="",K$3&lt;$D1300+Настройки!$B$7),0,MAX(0,$E1300-MAX(0,SUMIFS(Тех_Движение!$G$2:$G$5111,Тех_Движение!$D$2:$D$5111,$C1300,Тех_Движение!$B$2:$B$5111,"&lt;="&amp;K$3)-$F1300)))</f>
        <v/>
      </c>
      <c r="L1300" s="54">
        <f>IF(OR($B1300="",L$3&lt;$D1300+Настройки!$B$7),0,MAX(0,$E1300-MAX(0,SUMIFS(Тех_Движение!$G$2:$G$5111,Тех_Движение!$D$2:$D$5111,$C1300,Тех_Движение!$B$2:$B$5111,"&lt;="&amp;L$3)-$F1300)))</f>
        <v/>
      </c>
      <c r="M1300" s="54">
        <f>IF(OR($B1300="",M$3&lt;$D1300+Настройки!$B$7),0,MAX(0,$E1300-MAX(0,SUMIFS(Тех_Движение!$G$2:$G$5111,Тех_Движение!$D$2:$D$5111,$C1300,Тех_Движение!$B$2:$B$5111,"&lt;="&amp;M$3)-$F1300)))</f>
        <v/>
      </c>
      <c r="N1300" s="54">
        <f>IF(OR($B1300="",N$3&lt;$D1300+Настройки!$B$7),0,MAX(0,$E1300-MAX(0,SUMIFS(Тех_Движение!$G$2:$G$5111,Тех_Движение!$D$2:$D$5111,$C1300,Тех_Движение!$B$2:$B$5111,"&lt;="&amp;N$3)-$F1300)))</f>
        <v/>
      </c>
      <c r="O1300" s="54">
        <f>IF(OR($B1300="",O$3&lt;$D1300+Настройки!$B$7),0,MAX(0,$E1300-MAX(0,SUMIFS(Тех_Движение!$G$2:$G$5111,Тех_Движение!$D$2:$D$5111,$C1300,Тех_Движение!$B$2:$B$5111,"&lt;="&amp;O$3)-$F1300)))</f>
        <v/>
      </c>
      <c r="P1300" s="54">
        <f>IF(OR($B1300="",P$3&lt;$D1300+Настройки!$B$7),0,MAX(0,$E1300-MAX(0,SUMIFS(Тех_Движение!$G$2:$G$5111,Тех_Движение!$D$2:$D$5111,$C1300,Тех_Движение!$B$2:$B$5111,"&lt;="&amp;P$3)-$F1300)))</f>
        <v/>
      </c>
      <c r="Q1300" s="54">
        <f>IF(OR($B1300="",Q$3&lt;$D1300+Настройки!$B$7),0,MAX(0,$E1300-MAX(0,SUMIFS(Тех_Движение!$G$2:$G$5111,Тех_Движение!$D$2:$D$5111,$C1300,Тех_Движение!$B$2:$B$5111,"&lt;="&amp;Q$3)-$F1300)))</f>
        <v/>
      </c>
      <c r="R1300" s="54">
        <f>IF($B1300="","",SUM($K1300:$Q1300))</f>
        <v/>
      </c>
      <c r="S1300" s="56">
        <f>IF($B1300="","",VLOOKUP($C1300,Настройки!$A$11:$L$17,9,FALSE))</f>
        <v/>
      </c>
      <c r="T1300" s="56">
        <f>IF($B1300="","",$R1300*$S1300)</f>
        <v/>
      </c>
    </row>
    <row r="1301">
      <c r="A1301" s="20">
        <f>Тех_Движение!$A$1298</f>
        <v/>
      </c>
      <c r="B1301" s="20">
        <f>IF(Тех_Движение!$F$1298&gt;0,Тех_Движение!$I$1298,"")</f>
        <v/>
      </c>
      <c r="C1301" s="20">
        <f>IF($B1301="","",Тех_Движение!$D$1298)</f>
        <v/>
      </c>
      <c r="D1301" s="42">
        <f>IF($B1301="","",Тех_Движение!$B$1298)</f>
        <v/>
      </c>
      <c r="E1301" s="54">
        <f>IF($B1301="","",Тех_Движение!$F$1298)</f>
        <v/>
      </c>
      <c r="F1301" s="54">
        <f>IF($B1301="","",SUMIFS($E$5:$E1300,$C$5:$C1300,$C1301))</f>
        <v/>
      </c>
      <c r="G1301" s="54">
        <f>IF($B1301="","",MAX(0,$E1301-MAX(0,SUMIFS(Тех_Движение!$G$2:$G$5111,Тех_Движение!$D$2:$D$5111,$C1301,Тех_Движение!$B$2:$B$5111,"&lt;="&amp;Настройки!$B$5-1)-$F1301)))</f>
        <v/>
      </c>
      <c r="H1301" s="54">
        <f>IF($B1301="","",IF(AND($D1301&gt;=Настройки!$B$5,$D1301&lt;=Настройки!$B$6),$E1301,0))</f>
        <v/>
      </c>
      <c r="I1301" s="54">
        <f>IF($B1301="","",$G1301+$H1301-$J1301)</f>
        <v/>
      </c>
      <c r="J1301" s="54">
        <f>IF($B1301="","",MAX(0,$E1301-MAX(0,SUMIFS(Тех_Движение!$G$2:$G$5111,Тех_Движение!$D$2:$D$5111,$C1301,Тех_Движение!$B$2:$B$5111,"&lt;="&amp;Настройки!$B$6)-$F1301)))</f>
        <v/>
      </c>
      <c r="K1301" s="54">
        <f>IF(OR($B1301="",K$3&lt;$D1301+Настройки!$B$7),0,MAX(0,$E1301-MAX(0,SUMIFS(Тех_Движение!$G$2:$G$5111,Тех_Движение!$D$2:$D$5111,$C1301,Тех_Движение!$B$2:$B$5111,"&lt;="&amp;K$3)-$F1301)))</f>
        <v/>
      </c>
      <c r="L1301" s="54">
        <f>IF(OR($B1301="",L$3&lt;$D1301+Настройки!$B$7),0,MAX(0,$E1301-MAX(0,SUMIFS(Тех_Движение!$G$2:$G$5111,Тех_Движение!$D$2:$D$5111,$C1301,Тех_Движение!$B$2:$B$5111,"&lt;="&amp;L$3)-$F1301)))</f>
        <v/>
      </c>
      <c r="M1301" s="54">
        <f>IF(OR($B1301="",M$3&lt;$D1301+Настройки!$B$7),0,MAX(0,$E1301-MAX(0,SUMIFS(Тех_Движение!$G$2:$G$5111,Тех_Движение!$D$2:$D$5111,$C1301,Тех_Движение!$B$2:$B$5111,"&lt;="&amp;M$3)-$F1301)))</f>
        <v/>
      </c>
      <c r="N1301" s="54">
        <f>IF(OR($B1301="",N$3&lt;$D1301+Настройки!$B$7),0,MAX(0,$E1301-MAX(0,SUMIFS(Тех_Движение!$G$2:$G$5111,Тех_Движение!$D$2:$D$5111,$C1301,Тех_Движение!$B$2:$B$5111,"&lt;="&amp;N$3)-$F1301)))</f>
        <v/>
      </c>
      <c r="O1301" s="54">
        <f>IF(OR($B1301="",O$3&lt;$D1301+Настройки!$B$7),0,MAX(0,$E1301-MAX(0,SUMIFS(Тех_Движение!$G$2:$G$5111,Тех_Движение!$D$2:$D$5111,$C1301,Тех_Движение!$B$2:$B$5111,"&lt;="&amp;O$3)-$F1301)))</f>
        <v/>
      </c>
      <c r="P1301" s="54">
        <f>IF(OR($B1301="",P$3&lt;$D1301+Настройки!$B$7),0,MAX(0,$E1301-MAX(0,SUMIFS(Тех_Движение!$G$2:$G$5111,Тех_Движение!$D$2:$D$5111,$C1301,Тех_Движение!$B$2:$B$5111,"&lt;="&amp;P$3)-$F1301)))</f>
        <v/>
      </c>
      <c r="Q1301" s="54">
        <f>IF(OR($B1301="",Q$3&lt;$D1301+Настройки!$B$7),0,MAX(0,$E1301-MAX(0,SUMIFS(Тех_Движение!$G$2:$G$5111,Тех_Движение!$D$2:$D$5111,$C1301,Тех_Движение!$B$2:$B$5111,"&lt;="&amp;Q$3)-$F1301)))</f>
        <v/>
      </c>
      <c r="R1301" s="54">
        <f>IF($B1301="","",SUM($K1301:$Q1301))</f>
        <v/>
      </c>
      <c r="S1301" s="56">
        <f>IF($B1301="","",VLOOKUP($C1301,Настройки!$A$11:$L$17,9,FALSE))</f>
        <v/>
      </c>
      <c r="T1301" s="56">
        <f>IF($B1301="","",$R1301*$S1301)</f>
        <v/>
      </c>
    </row>
    <row r="1302">
      <c r="A1302" s="20">
        <f>Тех_Движение!$A$1299</f>
        <v/>
      </c>
      <c r="B1302" s="20">
        <f>IF(Тех_Движение!$F$1299&gt;0,Тех_Движение!$I$1299,"")</f>
        <v/>
      </c>
      <c r="C1302" s="20">
        <f>IF($B1302="","",Тех_Движение!$D$1299)</f>
        <v/>
      </c>
      <c r="D1302" s="42">
        <f>IF($B1302="","",Тех_Движение!$B$1299)</f>
        <v/>
      </c>
      <c r="E1302" s="54">
        <f>IF($B1302="","",Тех_Движение!$F$1299)</f>
        <v/>
      </c>
      <c r="F1302" s="54">
        <f>IF($B1302="","",SUMIFS($E$5:$E1301,$C$5:$C1301,$C1302))</f>
        <v/>
      </c>
      <c r="G1302" s="54">
        <f>IF($B1302="","",MAX(0,$E1302-MAX(0,SUMIFS(Тех_Движение!$G$2:$G$5111,Тех_Движение!$D$2:$D$5111,$C1302,Тех_Движение!$B$2:$B$5111,"&lt;="&amp;Настройки!$B$5-1)-$F1302)))</f>
        <v/>
      </c>
      <c r="H1302" s="54">
        <f>IF($B1302="","",IF(AND($D1302&gt;=Настройки!$B$5,$D1302&lt;=Настройки!$B$6),$E1302,0))</f>
        <v/>
      </c>
      <c r="I1302" s="54">
        <f>IF($B1302="","",$G1302+$H1302-$J1302)</f>
        <v/>
      </c>
      <c r="J1302" s="54">
        <f>IF($B1302="","",MAX(0,$E1302-MAX(0,SUMIFS(Тех_Движение!$G$2:$G$5111,Тех_Движение!$D$2:$D$5111,$C1302,Тех_Движение!$B$2:$B$5111,"&lt;="&amp;Настройки!$B$6)-$F1302)))</f>
        <v/>
      </c>
      <c r="K1302" s="54">
        <f>IF(OR($B1302="",K$3&lt;$D1302+Настройки!$B$7),0,MAX(0,$E1302-MAX(0,SUMIFS(Тех_Движение!$G$2:$G$5111,Тех_Движение!$D$2:$D$5111,$C1302,Тех_Движение!$B$2:$B$5111,"&lt;="&amp;K$3)-$F1302)))</f>
        <v/>
      </c>
      <c r="L1302" s="54">
        <f>IF(OR($B1302="",L$3&lt;$D1302+Настройки!$B$7),0,MAX(0,$E1302-MAX(0,SUMIFS(Тех_Движение!$G$2:$G$5111,Тех_Движение!$D$2:$D$5111,$C1302,Тех_Движение!$B$2:$B$5111,"&lt;="&amp;L$3)-$F1302)))</f>
        <v/>
      </c>
      <c r="M1302" s="54">
        <f>IF(OR($B1302="",M$3&lt;$D1302+Настройки!$B$7),0,MAX(0,$E1302-MAX(0,SUMIFS(Тех_Движение!$G$2:$G$5111,Тех_Движение!$D$2:$D$5111,$C1302,Тех_Движение!$B$2:$B$5111,"&lt;="&amp;M$3)-$F1302)))</f>
        <v/>
      </c>
      <c r="N1302" s="54">
        <f>IF(OR($B1302="",N$3&lt;$D1302+Настройки!$B$7),0,MAX(0,$E1302-MAX(0,SUMIFS(Тех_Движение!$G$2:$G$5111,Тех_Движение!$D$2:$D$5111,$C1302,Тех_Движение!$B$2:$B$5111,"&lt;="&amp;N$3)-$F1302)))</f>
        <v/>
      </c>
      <c r="O1302" s="54">
        <f>IF(OR($B1302="",O$3&lt;$D1302+Настройки!$B$7),0,MAX(0,$E1302-MAX(0,SUMIFS(Тех_Движение!$G$2:$G$5111,Тех_Движение!$D$2:$D$5111,$C1302,Тех_Движение!$B$2:$B$5111,"&lt;="&amp;O$3)-$F1302)))</f>
        <v/>
      </c>
      <c r="P1302" s="54">
        <f>IF(OR($B1302="",P$3&lt;$D1302+Настройки!$B$7),0,MAX(0,$E1302-MAX(0,SUMIFS(Тех_Движение!$G$2:$G$5111,Тех_Движение!$D$2:$D$5111,$C1302,Тех_Движение!$B$2:$B$5111,"&lt;="&amp;P$3)-$F1302)))</f>
        <v/>
      </c>
      <c r="Q1302" s="54">
        <f>IF(OR($B1302="",Q$3&lt;$D1302+Настройки!$B$7),0,MAX(0,$E1302-MAX(0,SUMIFS(Тех_Движение!$G$2:$G$5111,Тех_Движение!$D$2:$D$5111,$C1302,Тех_Движение!$B$2:$B$5111,"&lt;="&amp;Q$3)-$F1302)))</f>
        <v/>
      </c>
      <c r="R1302" s="54">
        <f>IF($B1302="","",SUM($K1302:$Q1302))</f>
        <v/>
      </c>
      <c r="S1302" s="56">
        <f>IF($B1302="","",VLOOKUP($C1302,Настройки!$A$11:$L$17,9,FALSE))</f>
        <v/>
      </c>
      <c r="T1302" s="56">
        <f>IF($B1302="","",$R1302*$S1302)</f>
        <v/>
      </c>
    </row>
    <row r="1303">
      <c r="A1303" s="20">
        <f>Тех_Движение!$A$1300</f>
        <v/>
      </c>
      <c r="B1303" s="20">
        <f>IF(Тех_Движение!$F$1300&gt;0,Тех_Движение!$I$1300,"")</f>
        <v/>
      </c>
      <c r="C1303" s="20">
        <f>IF($B1303="","",Тех_Движение!$D$1300)</f>
        <v/>
      </c>
      <c r="D1303" s="42">
        <f>IF($B1303="","",Тех_Движение!$B$1300)</f>
        <v/>
      </c>
      <c r="E1303" s="54">
        <f>IF($B1303="","",Тех_Движение!$F$1300)</f>
        <v/>
      </c>
      <c r="F1303" s="54">
        <f>IF($B1303="","",SUMIFS($E$5:$E1302,$C$5:$C1302,$C1303))</f>
        <v/>
      </c>
      <c r="G1303" s="54">
        <f>IF($B1303="","",MAX(0,$E1303-MAX(0,SUMIFS(Тех_Движение!$G$2:$G$5111,Тех_Движение!$D$2:$D$5111,$C1303,Тех_Движение!$B$2:$B$5111,"&lt;="&amp;Настройки!$B$5-1)-$F1303)))</f>
        <v/>
      </c>
      <c r="H1303" s="54">
        <f>IF($B1303="","",IF(AND($D1303&gt;=Настройки!$B$5,$D1303&lt;=Настройки!$B$6),$E1303,0))</f>
        <v/>
      </c>
      <c r="I1303" s="54">
        <f>IF($B1303="","",$G1303+$H1303-$J1303)</f>
        <v/>
      </c>
      <c r="J1303" s="54">
        <f>IF($B1303="","",MAX(0,$E1303-MAX(0,SUMIFS(Тех_Движение!$G$2:$G$5111,Тех_Движение!$D$2:$D$5111,$C1303,Тех_Движение!$B$2:$B$5111,"&lt;="&amp;Настройки!$B$6)-$F1303)))</f>
        <v/>
      </c>
      <c r="K1303" s="54">
        <f>IF(OR($B1303="",K$3&lt;$D1303+Настройки!$B$7),0,MAX(0,$E1303-MAX(0,SUMIFS(Тех_Движение!$G$2:$G$5111,Тех_Движение!$D$2:$D$5111,$C1303,Тех_Движение!$B$2:$B$5111,"&lt;="&amp;K$3)-$F1303)))</f>
        <v/>
      </c>
      <c r="L1303" s="54">
        <f>IF(OR($B1303="",L$3&lt;$D1303+Настройки!$B$7),0,MAX(0,$E1303-MAX(0,SUMIFS(Тех_Движение!$G$2:$G$5111,Тех_Движение!$D$2:$D$5111,$C1303,Тех_Движение!$B$2:$B$5111,"&lt;="&amp;L$3)-$F1303)))</f>
        <v/>
      </c>
      <c r="M1303" s="54">
        <f>IF(OR($B1303="",M$3&lt;$D1303+Настройки!$B$7),0,MAX(0,$E1303-MAX(0,SUMIFS(Тех_Движение!$G$2:$G$5111,Тех_Движение!$D$2:$D$5111,$C1303,Тех_Движение!$B$2:$B$5111,"&lt;="&amp;M$3)-$F1303)))</f>
        <v/>
      </c>
      <c r="N1303" s="54">
        <f>IF(OR($B1303="",N$3&lt;$D1303+Настройки!$B$7),0,MAX(0,$E1303-MAX(0,SUMIFS(Тех_Движение!$G$2:$G$5111,Тех_Движение!$D$2:$D$5111,$C1303,Тех_Движение!$B$2:$B$5111,"&lt;="&amp;N$3)-$F1303)))</f>
        <v/>
      </c>
      <c r="O1303" s="54">
        <f>IF(OR($B1303="",O$3&lt;$D1303+Настройки!$B$7),0,MAX(0,$E1303-MAX(0,SUMIFS(Тех_Движение!$G$2:$G$5111,Тех_Движение!$D$2:$D$5111,$C1303,Тех_Движение!$B$2:$B$5111,"&lt;="&amp;O$3)-$F1303)))</f>
        <v/>
      </c>
      <c r="P1303" s="54">
        <f>IF(OR($B1303="",P$3&lt;$D1303+Настройки!$B$7),0,MAX(0,$E1303-MAX(0,SUMIFS(Тех_Движение!$G$2:$G$5111,Тех_Движение!$D$2:$D$5111,$C1303,Тех_Движение!$B$2:$B$5111,"&lt;="&amp;P$3)-$F1303)))</f>
        <v/>
      </c>
      <c r="Q1303" s="54">
        <f>IF(OR($B1303="",Q$3&lt;$D1303+Настройки!$B$7),0,MAX(0,$E1303-MAX(0,SUMIFS(Тех_Движение!$G$2:$G$5111,Тех_Движение!$D$2:$D$5111,$C1303,Тех_Движение!$B$2:$B$5111,"&lt;="&amp;Q$3)-$F1303)))</f>
        <v/>
      </c>
      <c r="R1303" s="54">
        <f>IF($B1303="","",SUM($K1303:$Q1303))</f>
        <v/>
      </c>
      <c r="S1303" s="56">
        <f>IF($B1303="","",VLOOKUP($C1303,Настройки!$A$11:$L$17,9,FALSE))</f>
        <v/>
      </c>
      <c r="T1303" s="56">
        <f>IF($B1303="","",$R1303*$S1303)</f>
        <v/>
      </c>
    </row>
    <row r="1304">
      <c r="A1304" s="20">
        <f>Тех_Движение!$A$1301</f>
        <v/>
      </c>
      <c r="B1304" s="20">
        <f>IF(Тех_Движение!$F$1301&gt;0,Тех_Движение!$I$1301,"")</f>
        <v/>
      </c>
      <c r="C1304" s="20">
        <f>IF($B1304="","",Тех_Движение!$D$1301)</f>
        <v/>
      </c>
      <c r="D1304" s="42">
        <f>IF($B1304="","",Тех_Движение!$B$1301)</f>
        <v/>
      </c>
      <c r="E1304" s="54">
        <f>IF($B1304="","",Тех_Движение!$F$1301)</f>
        <v/>
      </c>
      <c r="F1304" s="54">
        <f>IF($B1304="","",SUMIFS($E$5:$E1303,$C$5:$C1303,$C1304))</f>
        <v/>
      </c>
      <c r="G1304" s="54">
        <f>IF($B1304="","",MAX(0,$E1304-MAX(0,SUMIFS(Тех_Движение!$G$2:$G$5111,Тех_Движение!$D$2:$D$5111,$C1304,Тех_Движение!$B$2:$B$5111,"&lt;="&amp;Настройки!$B$5-1)-$F1304)))</f>
        <v/>
      </c>
      <c r="H1304" s="54">
        <f>IF($B1304="","",IF(AND($D1304&gt;=Настройки!$B$5,$D1304&lt;=Настройки!$B$6),$E1304,0))</f>
        <v/>
      </c>
      <c r="I1304" s="54">
        <f>IF($B1304="","",$G1304+$H1304-$J1304)</f>
        <v/>
      </c>
      <c r="J1304" s="54">
        <f>IF($B1304="","",MAX(0,$E1304-MAX(0,SUMIFS(Тех_Движение!$G$2:$G$5111,Тех_Движение!$D$2:$D$5111,$C1304,Тех_Движение!$B$2:$B$5111,"&lt;="&amp;Настройки!$B$6)-$F1304)))</f>
        <v/>
      </c>
      <c r="K1304" s="54">
        <f>IF(OR($B1304="",K$3&lt;$D1304+Настройки!$B$7),0,MAX(0,$E1304-MAX(0,SUMIFS(Тех_Движение!$G$2:$G$5111,Тех_Движение!$D$2:$D$5111,$C1304,Тех_Движение!$B$2:$B$5111,"&lt;="&amp;K$3)-$F1304)))</f>
        <v/>
      </c>
      <c r="L1304" s="54">
        <f>IF(OR($B1304="",L$3&lt;$D1304+Настройки!$B$7),0,MAX(0,$E1304-MAX(0,SUMIFS(Тех_Движение!$G$2:$G$5111,Тех_Движение!$D$2:$D$5111,$C1304,Тех_Движение!$B$2:$B$5111,"&lt;="&amp;L$3)-$F1304)))</f>
        <v/>
      </c>
      <c r="M1304" s="54">
        <f>IF(OR($B1304="",M$3&lt;$D1304+Настройки!$B$7),0,MAX(0,$E1304-MAX(0,SUMIFS(Тех_Движение!$G$2:$G$5111,Тех_Движение!$D$2:$D$5111,$C1304,Тех_Движение!$B$2:$B$5111,"&lt;="&amp;M$3)-$F1304)))</f>
        <v/>
      </c>
      <c r="N1304" s="54">
        <f>IF(OR($B1304="",N$3&lt;$D1304+Настройки!$B$7),0,MAX(0,$E1304-MAX(0,SUMIFS(Тех_Движение!$G$2:$G$5111,Тех_Движение!$D$2:$D$5111,$C1304,Тех_Движение!$B$2:$B$5111,"&lt;="&amp;N$3)-$F1304)))</f>
        <v/>
      </c>
      <c r="O1304" s="54">
        <f>IF(OR($B1304="",O$3&lt;$D1304+Настройки!$B$7),0,MAX(0,$E1304-MAX(0,SUMIFS(Тех_Движение!$G$2:$G$5111,Тех_Движение!$D$2:$D$5111,$C1304,Тех_Движение!$B$2:$B$5111,"&lt;="&amp;O$3)-$F1304)))</f>
        <v/>
      </c>
      <c r="P1304" s="54">
        <f>IF(OR($B1304="",P$3&lt;$D1304+Настройки!$B$7),0,MAX(0,$E1304-MAX(0,SUMIFS(Тех_Движение!$G$2:$G$5111,Тех_Движение!$D$2:$D$5111,$C1304,Тех_Движение!$B$2:$B$5111,"&lt;="&amp;P$3)-$F1304)))</f>
        <v/>
      </c>
      <c r="Q1304" s="54">
        <f>IF(OR($B1304="",Q$3&lt;$D1304+Настройки!$B$7),0,MAX(0,$E1304-MAX(0,SUMIFS(Тех_Движение!$G$2:$G$5111,Тех_Движение!$D$2:$D$5111,$C1304,Тех_Движение!$B$2:$B$5111,"&lt;="&amp;Q$3)-$F1304)))</f>
        <v/>
      </c>
      <c r="R1304" s="54">
        <f>IF($B1304="","",SUM($K1304:$Q1304))</f>
        <v/>
      </c>
      <c r="S1304" s="56">
        <f>IF($B1304="","",VLOOKUP($C1304,Настройки!$A$11:$L$17,9,FALSE))</f>
        <v/>
      </c>
      <c r="T1304" s="56">
        <f>IF($B1304="","",$R1304*$S1304)</f>
        <v/>
      </c>
    </row>
    <row r="1305">
      <c r="A1305" s="20">
        <f>Тех_Движение!$A$1302</f>
        <v/>
      </c>
      <c r="B1305" s="20">
        <f>IF(Тех_Движение!$F$1302&gt;0,Тех_Движение!$I$1302,"")</f>
        <v/>
      </c>
      <c r="C1305" s="20">
        <f>IF($B1305="","",Тех_Движение!$D$1302)</f>
        <v/>
      </c>
      <c r="D1305" s="42">
        <f>IF($B1305="","",Тех_Движение!$B$1302)</f>
        <v/>
      </c>
      <c r="E1305" s="54">
        <f>IF($B1305="","",Тех_Движение!$F$1302)</f>
        <v/>
      </c>
      <c r="F1305" s="54">
        <f>IF($B1305="","",SUMIFS($E$5:$E1304,$C$5:$C1304,$C1305))</f>
        <v/>
      </c>
      <c r="G1305" s="54">
        <f>IF($B1305="","",MAX(0,$E1305-MAX(0,SUMIFS(Тех_Движение!$G$2:$G$5111,Тех_Движение!$D$2:$D$5111,$C1305,Тех_Движение!$B$2:$B$5111,"&lt;="&amp;Настройки!$B$5-1)-$F1305)))</f>
        <v/>
      </c>
      <c r="H1305" s="54">
        <f>IF($B1305="","",IF(AND($D1305&gt;=Настройки!$B$5,$D1305&lt;=Настройки!$B$6),$E1305,0))</f>
        <v/>
      </c>
      <c r="I1305" s="54">
        <f>IF($B1305="","",$G1305+$H1305-$J1305)</f>
        <v/>
      </c>
      <c r="J1305" s="54">
        <f>IF($B1305="","",MAX(0,$E1305-MAX(0,SUMIFS(Тех_Движение!$G$2:$G$5111,Тех_Движение!$D$2:$D$5111,$C1305,Тех_Движение!$B$2:$B$5111,"&lt;="&amp;Настройки!$B$6)-$F1305)))</f>
        <v/>
      </c>
      <c r="K1305" s="54">
        <f>IF(OR($B1305="",K$3&lt;$D1305+Настройки!$B$7),0,MAX(0,$E1305-MAX(0,SUMIFS(Тех_Движение!$G$2:$G$5111,Тех_Движение!$D$2:$D$5111,$C1305,Тех_Движение!$B$2:$B$5111,"&lt;="&amp;K$3)-$F1305)))</f>
        <v/>
      </c>
      <c r="L1305" s="54">
        <f>IF(OR($B1305="",L$3&lt;$D1305+Настройки!$B$7),0,MAX(0,$E1305-MAX(0,SUMIFS(Тех_Движение!$G$2:$G$5111,Тех_Движение!$D$2:$D$5111,$C1305,Тех_Движение!$B$2:$B$5111,"&lt;="&amp;L$3)-$F1305)))</f>
        <v/>
      </c>
      <c r="M1305" s="54">
        <f>IF(OR($B1305="",M$3&lt;$D1305+Настройки!$B$7),0,MAX(0,$E1305-MAX(0,SUMIFS(Тех_Движение!$G$2:$G$5111,Тех_Движение!$D$2:$D$5111,$C1305,Тех_Движение!$B$2:$B$5111,"&lt;="&amp;M$3)-$F1305)))</f>
        <v/>
      </c>
      <c r="N1305" s="54">
        <f>IF(OR($B1305="",N$3&lt;$D1305+Настройки!$B$7),0,MAX(0,$E1305-MAX(0,SUMIFS(Тех_Движение!$G$2:$G$5111,Тех_Движение!$D$2:$D$5111,$C1305,Тех_Движение!$B$2:$B$5111,"&lt;="&amp;N$3)-$F1305)))</f>
        <v/>
      </c>
      <c r="O1305" s="54">
        <f>IF(OR($B1305="",O$3&lt;$D1305+Настройки!$B$7),0,MAX(0,$E1305-MAX(0,SUMIFS(Тех_Движение!$G$2:$G$5111,Тех_Движение!$D$2:$D$5111,$C1305,Тех_Движение!$B$2:$B$5111,"&lt;="&amp;O$3)-$F1305)))</f>
        <v/>
      </c>
      <c r="P1305" s="54">
        <f>IF(OR($B1305="",P$3&lt;$D1305+Настройки!$B$7),0,MAX(0,$E1305-MAX(0,SUMIFS(Тех_Движение!$G$2:$G$5111,Тех_Движение!$D$2:$D$5111,$C1305,Тех_Движение!$B$2:$B$5111,"&lt;="&amp;P$3)-$F1305)))</f>
        <v/>
      </c>
      <c r="Q1305" s="54">
        <f>IF(OR($B1305="",Q$3&lt;$D1305+Настройки!$B$7),0,MAX(0,$E1305-MAX(0,SUMIFS(Тех_Движение!$G$2:$G$5111,Тех_Движение!$D$2:$D$5111,$C1305,Тех_Движение!$B$2:$B$5111,"&lt;="&amp;Q$3)-$F1305)))</f>
        <v/>
      </c>
      <c r="R1305" s="54">
        <f>IF($B1305="","",SUM($K1305:$Q1305))</f>
        <v/>
      </c>
      <c r="S1305" s="56">
        <f>IF($B1305="","",VLOOKUP($C1305,Настройки!$A$11:$L$17,9,FALSE))</f>
        <v/>
      </c>
      <c r="T1305" s="56">
        <f>IF($B1305="","",$R1305*$S1305)</f>
        <v/>
      </c>
    </row>
    <row r="1306">
      <c r="A1306" s="20">
        <f>Тех_Движение!$A$1303</f>
        <v/>
      </c>
      <c r="B1306" s="20">
        <f>IF(Тех_Движение!$F$1303&gt;0,Тех_Движение!$I$1303,"")</f>
        <v/>
      </c>
      <c r="C1306" s="20">
        <f>IF($B1306="","",Тех_Движение!$D$1303)</f>
        <v/>
      </c>
      <c r="D1306" s="42">
        <f>IF($B1306="","",Тех_Движение!$B$1303)</f>
        <v/>
      </c>
      <c r="E1306" s="54">
        <f>IF($B1306="","",Тех_Движение!$F$1303)</f>
        <v/>
      </c>
      <c r="F1306" s="54">
        <f>IF($B1306="","",SUMIFS($E$5:$E1305,$C$5:$C1305,$C1306))</f>
        <v/>
      </c>
      <c r="G1306" s="54">
        <f>IF($B1306="","",MAX(0,$E1306-MAX(0,SUMIFS(Тех_Движение!$G$2:$G$5111,Тех_Движение!$D$2:$D$5111,$C1306,Тех_Движение!$B$2:$B$5111,"&lt;="&amp;Настройки!$B$5-1)-$F1306)))</f>
        <v/>
      </c>
      <c r="H1306" s="54">
        <f>IF($B1306="","",IF(AND($D1306&gt;=Настройки!$B$5,$D1306&lt;=Настройки!$B$6),$E1306,0))</f>
        <v/>
      </c>
      <c r="I1306" s="54">
        <f>IF($B1306="","",$G1306+$H1306-$J1306)</f>
        <v/>
      </c>
      <c r="J1306" s="54">
        <f>IF($B1306="","",MAX(0,$E1306-MAX(0,SUMIFS(Тех_Движение!$G$2:$G$5111,Тех_Движение!$D$2:$D$5111,$C1306,Тех_Движение!$B$2:$B$5111,"&lt;="&amp;Настройки!$B$6)-$F1306)))</f>
        <v/>
      </c>
      <c r="K1306" s="54">
        <f>IF(OR($B1306="",K$3&lt;$D1306+Настройки!$B$7),0,MAX(0,$E1306-MAX(0,SUMIFS(Тех_Движение!$G$2:$G$5111,Тех_Движение!$D$2:$D$5111,$C1306,Тех_Движение!$B$2:$B$5111,"&lt;="&amp;K$3)-$F1306)))</f>
        <v/>
      </c>
      <c r="L1306" s="54">
        <f>IF(OR($B1306="",L$3&lt;$D1306+Настройки!$B$7),0,MAX(0,$E1306-MAX(0,SUMIFS(Тех_Движение!$G$2:$G$5111,Тех_Движение!$D$2:$D$5111,$C1306,Тех_Движение!$B$2:$B$5111,"&lt;="&amp;L$3)-$F1306)))</f>
        <v/>
      </c>
      <c r="M1306" s="54">
        <f>IF(OR($B1306="",M$3&lt;$D1306+Настройки!$B$7),0,MAX(0,$E1306-MAX(0,SUMIFS(Тех_Движение!$G$2:$G$5111,Тех_Движение!$D$2:$D$5111,$C1306,Тех_Движение!$B$2:$B$5111,"&lt;="&amp;M$3)-$F1306)))</f>
        <v/>
      </c>
      <c r="N1306" s="54">
        <f>IF(OR($B1306="",N$3&lt;$D1306+Настройки!$B$7),0,MAX(0,$E1306-MAX(0,SUMIFS(Тех_Движение!$G$2:$G$5111,Тех_Движение!$D$2:$D$5111,$C1306,Тех_Движение!$B$2:$B$5111,"&lt;="&amp;N$3)-$F1306)))</f>
        <v/>
      </c>
      <c r="O1306" s="54">
        <f>IF(OR($B1306="",O$3&lt;$D1306+Настройки!$B$7),0,MAX(0,$E1306-MAX(0,SUMIFS(Тех_Движение!$G$2:$G$5111,Тех_Движение!$D$2:$D$5111,$C1306,Тех_Движение!$B$2:$B$5111,"&lt;="&amp;O$3)-$F1306)))</f>
        <v/>
      </c>
      <c r="P1306" s="54">
        <f>IF(OR($B1306="",P$3&lt;$D1306+Настройки!$B$7),0,MAX(0,$E1306-MAX(0,SUMIFS(Тех_Движение!$G$2:$G$5111,Тех_Движение!$D$2:$D$5111,$C1306,Тех_Движение!$B$2:$B$5111,"&lt;="&amp;P$3)-$F1306)))</f>
        <v/>
      </c>
      <c r="Q1306" s="54">
        <f>IF(OR($B1306="",Q$3&lt;$D1306+Настройки!$B$7),0,MAX(0,$E1306-MAX(0,SUMIFS(Тех_Движение!$G$2:$G$5111,Тех_Движение!$D$2:$D$5111,$C1306,Тех_Движение!$B$2:$B$5111,"&lt;="&amp;Q$3)-$F1306)))</f>
        <v/>
      </c>
      <c r="R1306" s="54">
        <f>IF($B1306="","",SUM($K1306:$Q1306))</f>
        <v/>
      </c>
      <c r="S1306" s="56">
        <f>IF($B1306="","",VLOOKUP($C1306,Настройки!$A$11:$L$17,9,FALSE))</f>
        <v/>
      </c>
      <c r="T1306" s="56">
        <f>IF($B1306="","",$R1306*$S1306)</f>
        <v/>
      </c>
    </row>
    <row r="1307">
      <c r="A1307" s="20">
        <f>Тех_Движение!$A$1304</f>
        <v/>
      </c>
      <c r="B1307" s="20">
        <f>IF(Тех_Движение!$F$1304&gt;0,Тех_Движение!$I$1304,"")</f>
        <v/>
      </c>
      <c r="C1307" s="20">
        <f>IF($B1307="","",Тех_Движение!$D$1304)</f>
        <v/>
      </c>
      <c r="D1307" s="42">
        <f>IF($B1307="","",Тех_Движение!$B$1304)</f>
        <v/>
      </c>
      <c r="E1307" s="54">
        <f>IF($B1307="","",Тех_Движение!$F$1304)</f>
        <v/>
      </c>
      <c r="F1307" s="54">
        <f>IF($B1307="","",SUMIFS($E$5:$E1306,$C$5:$C1306,$C1307))</f>
        <v/>
      </c>
      <c r="G1307" s="54">
        <f>IF($B1307="","",MAX(0,$E1307-MAX(0,SUMIFS(Тех_Движение!$G$2:$G$5111,Тех_Движение!$D$2:$D$5111,$C1307,Тех_Движение!$B$2:$B$5111,"&lt;="&amp;Настройки!$B$5-1)-$F1307)))</f>
        <v/>
      </c>
      <c r="H1307" s="54">
        <f>IF($B1307="","",IF(AND($D1307&gt;=Настройки!$B$5,$D1307&lt;=Настройки!$B$6),$E1307,0))</f>
        <v/>
      </c>
      <c r="I1307" s="54">
        <f>IF($B1307="","",$G1307+$H1307-$J1307)</f>
        <v/>
      </c>
      <c r="J1307" s="54">
        <f>IF($B1307="","",MAX(0,$E1307-MAX(0,SUMIFS(Тех_Движение!$G$2:$G$5111,Тех_Движение!$D$2:$D$5111,$C1307,Тех_Движение!$B$2:$B$5111,"&lt;="&amp;Настройки!$B$6)-$F1307)))</f>
        <v/>
      </c>
      <c r="K1307" s="54">
        <f>IF(OR($B1307="",K$3&lt;$D1307+Настройки!$B$7),0,MAX(0,$E1307-MAX(0,SUMIFS(Тех_Движение!$G$2:$G$5111,Тех_Движение!$D$2:$D$5111,$C1307,Тех_Движение!$B$2:$B$5111,"&lt;="&amp;K$3)-$F1307)))</f>
        <v/>
      </c>
      <c r="L1307" s="54">
        <f>IF(OR($B1307="",L$3&lt;$D1307+Настройки!$B$7),0,MAX(0,$E1307-MAX(0,SUMIFS(Тех_Движение!$G$2:$G$5111,Тех_Движение!$D$2:$D$5111,$C1307,Тех_Движение!$B$2:$B$5111,"&lt;="&amp;L$3)-$F1307)))</f>
        <v/>
      </c>
      <c r="M1307" s="54">
        <f>IF(OR($B1307="",M$3&lt;$D1307+Настройки!$B$7),0,MAX(0,$E1307-MAX(0,SUMIFS(Тех_Движение!$G$2:$G$5111,Тех_Движение!$D$2:$D$5111,$C1307,Тех_Движение!$B$2:$B$5111,"&lt;="&amp;M$3)-$F1307)))</f>
        <v/>
      </c>
      <c r="N1307" s="54">
        <f>IF(OR($B1307="",N$3&lt;$D1307+Настройки!$B$7),0,MAX(0,$E1307-MAX(0,SUMIFS(Тех_Движение!$G$2:$G$5111,Тех_Движение!$D$2:$D$5111,$C1307,Тех_Движение!$B$2:$B$5111,"&lt;="&amp;N$3)-$F1307)))</f>
        <v/>
      </c>
      <c r="O1307" s="54">
        <f>IF(OR($B1307="",O$3&lt;$D1307+Настройки!$B$7),0,MAX(0,$E1307-MAX(0,SUMIFS(Тех_Движение!$G$2:$G$5111,Тех_Движение!$D$2:$D$5111,$C1307,Тех_Движение!$B$2:$B$5111,"&lt;="&amp;O$3)-$F1307)))</f>
        <v/>
      </c>
      <c r="P1307" s="54">
        <f>IF(OR($B1307="",P$3&lt;$D1307+Настройки!$B$7),0,MAX(0,$E1307-MAX(0,SUMIFS(Тех_Движение!$G$2:$G$5111,Тех_Движение!$D$2:$D$5111,$C1307,Тех_Движение!$B$2:$B$5111,"&lt;="&amp;P$3)-$F1307)))</f>
        <v/>
      </c>
      <c r="Q1307" s="54">
        <f>IF(OR($B1307="",Q$3&lt;$D1307+Настройки!$B$7),0,MAX(0,$E1307-MAX(0,SUMIFS(Тех_Движение!$G$2:$G$5111,Тех_Движение!$D$2:$D$5111,$C1307,Тех_Движение!$B$2:$B$5111,"&lt;="&amp;Q$3)-$F1307)))</f>
        <v/>
      </c>
      <c r="R1307" s="54">
        <f>IF($B1307="","",SUM($K1307:$Q1307))</f>
        <v/>
      </c>
      <c r="S1307" s="56">
        <f>IF($B1307="","",VLOOKUP($C1307,Настройки!$A$11:$L$17,9,FALSE))</f>
        <v/>
      </c>
      <c r="T1307" s="56">
        <f>IF($B1307="","",$R1307*$S1307)</f>
        <v/>
      </c>
    </row>
    <row r="1308">
      <c r="A1308" s="20">
        <f>Тех_Движение!$A$1305</f>
        <v/>
      </c>
      <c r="B1308" s="20">
        <f>IF(Тех_Движение!$F$1305&gt;0,Тех_Движение!$I$1305,"")</f>
        <v/>
      </c>
      <c r="C1308" s="20">
        <f>IF($B1308="","",Тех_Движение!$D$1305)</f>
        <v/>
      </c>
      <c r="D1308" s="42">
        <f>IF($B1308="","",Тех_Движение!$B$1305)</f>
        <v/>
      </c>
      <c r="E1308" s="54">
        <f>IF($B1308="","",Тех_Движение!$F$1305)</f>
        <v/>
      </c>
      <c r="F1308" s="54">
        <f>IF($B1308="","",SUMIFS($E$5:$E1307,$C$5:$C1307,$C1308))</f>
        <v/>
      </c>
      <c r="G1308" s="54">
        <f>IF($B1308="","",MAX(0,$E1308-MAX(0,SUMIFS(Тех_Движение!$G$2:$G$5111,Тех_Движение!$D$2:$D$5111,$C1308,Тех_Движение!$B$2:$B$5111,"&lt;="&amp;Настройки!$B$5-1)-$F1308)))</f>
        <v/>
      </c>
      <c r="H1308" s="54">
        <f>IF($B1308="","",IF(AND($D1308&gt;=Настройки!$B$5,$D1308&lt;=Настройки!$B$6),$E1308,0))</f>
        <v/>
      </c>
      <c r="I1308" s="54">
        <f>IF($B1308="","",$G1308+$H1308-$J1308)</f>
        <v/>
      </c>
      <c r="J1308" s="54">
        <f>IF($B1308="","",MAX(0,$E1308-MAX(0,SUMIFS(Тех_Движение!$G$2:$G$5111,Тех_Движение!$D$2:$D$5111,$C1308,Тех_Движение!$B$2:$B$5111,"&lt;="&amp;Настройки!$B$6)-$F1308)))</f>
        <v/>
      </c>
      <c r="K1308" s="54">
        <f>IF(OR($B1308="",K$3&lt;$D1308+Настройки!$B$7),0,MAX(0,$E1308-MAX(0,SUMIFS(Тех_Движение!$G$2:$G$5111,Тех_Движение!$D$2:$D$5111,$C1308,Тех_Движение!$B$2:$B$5111,"&lt;="&amp;K$3)-$F1308)))</f>
        <v/>
      </c>
      <c r="L1308" s="54">
        <f>IF(OR($B1308="",L$3&lt;$D1308+Настройки!$B$7),0,MAX(0,$E1308-MAX(0,SUMIFS(Тех_Движение!$G$2:$G$5111,Тех_Движение!$D$2:$D$5111,$C1308,Тех_Движение!$B$2:$B$5111,"&lt;="&amp;L$3)-$F1308)))</f>
        <v/>
      </c>
      <c r="M1308" s="54">
        <f>IF(OR($B1308="",M$3&lt;$D1308+Настройки!$B$7),0,MAX(0,$E1308-MAX(0,SUMIFS(Тех_Движение!$G$2:$G$5111,Тех_Движение!$D$2:$D$5111,$C1308,Тех_Движение!$B$2:$B$5111,"&lt;="&amp;M$3)-$F1308)))</f>
        <v/>
      </c>
      <c r="N1308" s="54">
        <f>IF(OR($B1308="",N$3&lt;$D1308+Настройки!$B$7),0,MAX(0,$E1308-MAX(0,SUMIFS(Тех_Движение!$G$2:$G$5111,Тех_Движение!$D$2:$D$5111,$C1308,Тех_Движение!$B$2:$B$5111,"&lt;="&amp;N$3)-$F1308)))</f>
        <v/>
      </c>
      <c r="O1308" s="54">
        <f>IF(OR($B1308="",O$3&lt;$D1308+Настройки!$B$7),0,MAX(0,$E1308-MAX(0,SUMIFS(Тех_Движение!$G$2:$G$5111,Тех_Движение!$D$2:$D$5111,$C1308,Тех_Движение!$B$2:$B$5111,"&lt;="&amp;O$3)-$F1308)))</f>
        <v/>
      </c>
      <c r="P1308" s="54">
        <f>IF(OR($B1308="",P$3&lt;$D1308+Настройки!$B$7),0,MAX(0,$E1308-MAX(0,SUMIFS(Тех_Движение!$G$2:$G$5111,Тех_Движение!$D$2:$D$5111,$C1308,Тех_Движение!$B$2:$B$5111,"&lt;="&amp;P$3)-$F1308)))</f>
        <v/>
      </c>
      <c r="Q1308" s="54">
        <f>IF(OR($B1308="",Q$3&lt;$D1308+Настройки!$B$7),0,MAX(0,$E1308-MAX(0,SUMIFS(Тех_Движение!$G$2:$G$5111,Тех_Движение!$D$2:$D$5111,$C1308,Тех_Движение!$B$2:$B$5111,"&lt;="&amp;Q$3)-$F1308)))</f>
        <v/>
      </c>
      <c r="R1308" s="54">
        <f>IF($B1308="","",SUM($K1308:$Q1308))</f>
        <v/>
      </c>
      <c r="S1308" s="56">
        <f>IF($B1308="","",VLOOKUP($C1308,Настройки!$A$11:$L$17,9,FALSE))</f>
        <v/>
      </c>
      <c r="T1308" s="56">
        <f>IF($B1308="","",$R1308*$S1308)</f>
        <v/>
      </c>
    </row>
    <row r="1309">
      <c r="A1309" s="20">
        <f>Тех_Движение!$A$1306</f>
        <v/>
      </c>
      <c r="B1309" s="20">
        <f>IF(Тех_Движение!$F$1306&gt;0,Тех_Движение!$I$1306,"")</f>
        <v/>
      </c>
      <c r="C1309" s="20">
        <f>IF($B1309="","",Тех_Движение!$D$1306)</f>
        <v/>
      </c>
      <c r="D1309" s="42">
        <f>IF($B1309="","",Тех_Движение!$B$1306)</f>
        <v/>
      </c>
      <c r="E1309" s="54">
        <f>IF($B1309="","",Тех_Движение!$F$1306)</f>
        <v/>
      </c>
      <c r="F1309" s="54">
        <f>IF($B1309="","",SUMIFS($E$5:$E1308,$C$5:$C1308,$C1309))</f>
        <v/>
      </c>
      <c r="G1309" s="54">
        <f>IF($B1309="","",MAX(0,$E1309-MAX(0,SUMIFS(Тех_Движение!$G$2:$G$5111,Тех_Движение!$D$2:$D$5111,$C1309,Тех_Движение!$B$2:$B$5111,"&lt;="&amp;Настройки!$B$5-1)-$F1309)))</f>
        <v/>
      </c>
      <c r="H1309" s="54">
        <f>IF($B1309="","",IF(AND($D1309&gt;=Настройки!$B$5,$D1309&lt;=Настройки!$B$6),$E1309,0))</f>
        <v/>
      </c>
      <c r="I1309" s="54">
        <f>IF($B1309="","",$G1309+$H1309-$J1309)</f>
        <v/>
      </c>
      <c r="J1309" s="54">
        <f>IF($B1309="","",MAX(0,$E1309-MAX(0,SUMIFS(Тех_Движение!$G$2:$G$5111,Тех_Движение!$D$2:$D$5111,$C1309,Тех_Движение!$B$2:$B$5111,"&lt;="&amp;Настройки!$B$6)-$F1309)))</f>
        <v/>
      </c>
      <c r="K1309" s="54">
        <f>IF(OR($B1309="",K$3&lt;$D1309+Настройки!$B$7),0,MAX(0,$E1309-MAX(0,SUMIFS(Тех_Движение!$G$2:$G$5111,Тех_Движение!$D$2:$D$5111,$C1309,Тех_Движение!$B$2:$B$5111,"&lt;="&amp;K$3)-$F1309)))</f>
        <v/>
      </c>
      <c r="L1309" s="54">
        <f>IF(OR($B1309="",L$3&lt;$D1309+Настройки!$B$7),0,MAX(0,$E1309-MAX(0,SUMIFS(Тех_Движение!$G$2:$G$5111,Тех_Движение!$D$2:$D$5111,$C1309,Тех_Движение!$B$2:$B$5111,"&lt;="&amp;L$3)-$F1309)))</f>
        <v/>
      </c>
      <c r="M1309" s="54">
        <f>IF(OR($B1309="",M$3&lt;$D1309+Настройки!$B$7),0,MAX(0,$E1309-MAX(0,SUMIFS(Тех_Движение!$G$2:$G$5111,Тех_Движение!$D$2:$D$5111,$C1309,Тех_Движение!$B$2:$B$5111,"&lt;="&amp;M$3)-$F1309)))</f>
        <v/>
      </c>
      <c r="N1309" s="54">
        <f>IF(OR($B1309="",N$3&lt;$D1309+Настройки!$B$7),0,MAX(0,$E1309-MAX(0,SUMIFS(Тех_Движение!$G$2:$G$5111,Тех_Движение!$D$2:$D$5111,$C1309,Тех_Движение!$B$2:$B$5111,"&lt;="&amp;N$3)-$F1309)))</f>
        <v/>
      </c>
      <c r="O1309" s="54">
        <f>IF(OR($B1309="",O$3&lt;$D1309+Настройки!$B$7),0,MAX(0,$E1309-MAX(0,SUMIFS(Тех_Движение!$G$2:$G$5111,Тех_Движение!$D$2:$D$5111,$C1309,Тех_Движение!$B$2:$B$5111,"&lt;="&amp;O$3)-$F1309)))</f>
        <v/>
      </c>
      <c r="P1309" s="54">
        <f>IF(OR($B1309="",P$3&lt;$D1309+Настройки!$B$7),0,MAX(0,$E1309-MAX(0,SUMIFS(Тех_Движение!$G$2:$G$5111,Тех_Движение!$D$2:$D$5111,$C1309,Тех_Движение!$B$2:$B$5111,"&lt;="&amp;P$3)-$F1309)))</f>
        <v/>
      </c>
      <c r="Q1309" s="54">
        <f>IF(OR($B1309="",Q$3&lt;$D1309+Настройки!$B$7),0,MAX(0,$E1309-MAX(0,SUMIFS(Тех_Движение!$G$2:$G$5111,Тех_Движение!$D$2:$D$5111,$C1309,Тех_Движение!$B$2:$B$5111,"&lt;="&amp;Q$3)-$F1309)))</f>
        <v/>
      </c>
      <c r="R1309" s="54">
        <f>IF($B1309="","",SUM($K1309:$Q1309))</f>
        <v/>
      </c>
      <c r="S1309" s="56">
        <f>IF($B1309="","",VLOOKUP($C1309,Настройки!$A$11:$L$17,9,FALSE))</f>
        <v/>
      </c>
      <c r="T1309" s="56">
        <f>IF($B1309="","",$R1309*$S1309)</f>
        <v/>
      </c>
    </row>
    <row r="1310">
      <c r="A1310" s="20">
        <f>Тех_Движение!$A$1307</f>
        <v/>
      </c>
      <c r="B1310" s="20">
        <f>IF(Тех_Движение!$F$1307&gt;0,Тех_Движение!$I$1307,"")</f>
        <v/>
      </c>
      <c r="C1310" s="20">
        <f>IF($B1310="","",Тех_Движение!$D$1307)</f>
        <v/>
      </c>
      <c r="D1310" s="42">
        <f>IF($B1310="","",Тех_Движение!$B$1307)</f>
        <v/>
      </c>
      <c r="E1310" s="54">
        <f>IF($B1310="","",Тех_Движение!$F$1307)</f>
        <v/>
      </c>
      <c r="F1310" s="54">
        <f>IF($B1310="","",SUMIFS($E$5:$E1309,$C$5:$C1309,$C1310))</f>
        <v/>
      </c>
      <c r="G1310" s="54">
        <f>IF($B1310="","",MAX(0,$E1310-MAX(0,SUMIFS(Тех_Движение!$G$2:$G$5111,Тех_Движение!$D$2:$D$5111,$C1310,Тех_Движение!$B$2:$B$5111,"&lt;="&amp;Настройки!$B$5-1)-$F1310)))</f>
        <v/>
      </c>
      <c r="H1310" s="54">
        <f>IF($B1310="","",IF(AND($D1310&gt;=Настройки!$B$5,$D1310&lt;=Настройки!$B$6),$E1310,0))</f>
        <v/>
      </c>
      <c r="I1310" s="54">
        <f>IF($B1310="","",$G1310+$H1310-$J1310)</f>
        <v/>
      </c>
      <c r="J1310" s="54">
        <f>IF($B1310="","",MAX(0,$E1310-MAX(0,SUMIFS(Тех_Движение!$G$2:$G$5111,Тех_Движение!$D$2:$D$5111,$C1310,Тех_Движение!$B$2:$B$5111,"&lt;="&amp;Настройки!$B$6)-$F1310)))</f>
        <v/>
      </c>
      <c r="K1310" s="54">
        <f>IF(OR($B1310="",K$3&lt;$D1310+Настройки!$B$7),0,MAX(0,$E1310-MAX(0,SUMIFS(Тех_Движение!$G$2:$G$5111,Тех_Движение!$D$2:$D$5111,$C1310,Тех_Движение!$B$2:$B$5111,"&lt;="&amp;K$3)-$F1310)))</f>
        <v/>
      </c>
      <c r="L1310" s="54">
        <f>IF(OR($B1310="",L$3&lt;$D1310+Настройки!$B$7),0,MAX(0,$E1310-MAX(0,SUMIFS(Тех_Движение!$G$2:$G$5111,Тех_Движение!$D$2:$D$5111,$C1310,Тех_Движение!$B$2:$B$5111,"&lt;="&amp;L$3)-$F1310)))</f>
        <v/>
      </c>
      <c r="M1310" s="54">
        <f>IF(OR($B1310="",M$3&lt;$D1310+Настройки!$B$7),0,MAX(0,$E1310-MAX(0,SUMIFS(Тех_Движение!$G$2:$G$5111,Тех_Движение!$D$2:$D$5111,$C1310,Тех_Движение!$B$2:$B$5111,"&lt;="&amp;M$3)-$F1310)))</f>
        <v/>
      </c>
      <c r="N1310" s="54">
        <f>IF(OR($B1310="",N$3&lt;$D1310+Настройки!$B$7),0,MAX(0,$E1310-MAX(0,SUMIFS(Тех_Движение!$G$2:$G$5111,Тех_Движение!$D$2:$D$5111,$C1310,Тех_Движение!$B$2:$B$5111,"&lt;="&amp;N$3)-$F1310)))</f>
        <v/>
      </c>
      <c r="O1310" s="54">
        <f>IF(OR($B1310="",O$3&lt;$D1310+Настройки!$B$7),0,MAX(0,$E1310-MAX(0,SUMIFS(Тех_Движение!$G$2:$G$5111,Тех_Движение!$D$2:$D$5111,$C1310,Тех_Движение!$B$2:$B$5111,"&lt;="&amp;O$3)-$F1310)))</f>
        <v/>
      </c>
      <c r="P1310" s="54">
        <f>IF(OR($B1310="",P$3&lt;$D1310+Настройки!$B$7),0,MAX(0,$E1310-MAX(0,SUMIFS(Тех_Движение!$G$2:$G$5111,Тех_Движение!$D$2:$D$5111,$C1310,Тех_Движение!$B$2:$B$5111,"&lt;="&amp;P$3)-$F1310)))</f>
        <v/>
      </c>
      <c r="Q1310" s="54">
        <f>IF(OR($B1310="",Q$3&lt;$D1310+Настройки!$B$7),0,MAX(0,$E1310-MAX(0,SUMIFS(Тех_Движение!$G$2:$G$5111,Тех_Движение!$D$2:$D$5111,$C1310,Тех_Движение!$B$2:$B$5111,"&lt;="&amp;Q$3)-$F1310)))</f>
        <v/>
      </c>
      <c r="R1310" s="54">
        <f>IF($B1310="","",SUM($K1310:$Q1310))</f>
        <v/>
      </c>
      <c r="S1310" s="56">
        <f>IF($B1310="","",VLOOKUP($C1310,Настройки!$A$11:$L$17,9,FALSE))</f>
        <v/>
      </c>
      <c r="T1310" s="56">
        <f>IF($B1310="","",$R1310*$S1310)</f>
        <v/>
      </c>
    </row>
    <row r="1311">
      <c r="A1311" s="20">
        <f>Тех_Движение!$A$1308</f>
        <v/>
      </c>
      <c r="B1311" s="20">
        <f>IF(Тех_Движение!$F$1308&gt;0,Тех_Движение!$I$1308,"")</f>
        <v/>
      </c>
      <c r="C1311" s="20">
        <f>IF($B1311="","",Тех_Движение!$D$1308)</f>
        <v/>
      </c>
      <c r="D1311" s="42">
        <f>IF($B1311="","",Тех_Движение!$B$1308)</f>
        <v/>
      </c>
      <c r="E1311" s="54">
        <f>IF($B1311="","",Тех_Движение!$F$1308)</f>
        <v/>
      </c>
      <c r="F1311" s="54">
        <f>IF($B1311="","",SUMIFS($E$5:$E1310,$C$5:$C1310,$C1311))</f>
        <v/>
      </c>
      <c r="G1311" s="54">
        <f>IF($B1311="","",MAX(0,$E1311-MAX(0,SUMIFS(Тех_Движение!$G$2:$G$5111,Тех_Движение!$D$2:$D$5111,$C1311,Тех_Движение!$B$2:$B$5111,"&lt;="&amp;Настройки!$B$5-1)-$F1311)))</f>
        <v/>
      </c>
      <c r="H1311" s="54">
        <f>IF($B1311="","",IF(AND($D1311&gt;=Настройки!$B$5,$D1311&lt;=Настройки!$B$6),$E1311,0))</f>
        <v/>
      </c>
      <c r="I1311" s="54">
        <f>IF($B1311="","",$G1311+$H1311-$J1311)</f>
        <v/>
      </c>
      <c r="J1311" s="54">
        <f>IF($B1311="","",MAX(0,$E1311-MAX(0,SUMIFS(Тех_Движение!$G$2:$G$5111,Тех_Движение!$D$2:$D$5111,$C1311,Тех_Движение!$B$2:$B$5111,"&lt;="&amp;Настройки!$B$6)-$F1311)))</f>
        <v/>
      </c>
      <c r="K1311" s="54">
        <f>IF(OR($B1311="",K$3&lt;$D1311+Настройки!$B$7),0,MAX(0,$E1311-MAX(0,SUMIFS(Тех_Движение!$G$2:$G$5111,Тех_Движение!$D$2:$D$5111,$C1311,Тех_Движение!$B$2:$B$5111,"&lt;="&amp;K$3)-$F1311)))</f>
        <v/>
      </c>
      <c r="L1311" s="54">
        <f>IF(OR($B1311="",L$3&lt;$D1311+Настройки!$B$7),0,MAX(0,$E1311-MAX(0,SUMIFS(Тех_Движение!$G$2:$G$5111,Тех_Движение!$D$2:$D$5111,$C1311,Тех_Движение!$B$2:$B$5111,"&lt;="&amp;L$3)-$F1311)))</f>
        <v/>
      </c>
      <c r="M1311" s="54">
        <f>IF(OR($B1311="",M$3&lt;$D1311+Настройки!$B$7),0,MAX(0,$E1311-MAX(0,SUMIFS(Тех_Движение!$G$2:$G$5111,Тех_Движение!$D$2:$D$5111,$C1311,Тех_Движение!$B$2:$B$5111,"&lt;="&amp;M$3)-$F1311)))</f>
        <v/>
      </c>
      <c r="N1311" s="54">
        <f>IF(OR($B1311="",N$3&lt;$D1311+Настройки!$B$7),0,MAX(0,$E1311-MAX(0,SUMIFS(Тех_Движение!$G$2:$G$5111,Тех_Движение!$D$2:$D$5111,$C1311,Тех_Движение!$B$2:$B$5111,"&lt;="&amp;N$3)-$F1311)))</f>
        <v/>
      </c>
      <c r="O1311" s="54">
        <f>IF(OR($B1311="",O$3&lt;$D1311+Настройки!$B$7),0,MAX(0,$E1311-MAX(0,SUMIFS(Тех_Движение!$G$2:$G$5111,Тех_Движение!$D$2:$D$5111,$C1311,Тех_Движение!$B$2:$B$5111,"&lt;="&amp;O$3)-$F1311)))</f>
        <v/>
      </c>
      <c r="P1311" s="54">
        <f>IF(OR($B1311="",P$3&lt;$D1311+Настройки!$B$7),0,MAX(0,$E1311-MAX(0,SUMIFS(Тех_Движение!$G$2:$G$5111,Тех_Движение!$D$2:$D$5111,$C1311,Тех_Движение!$B$2:$B$5111,"&lt;="&amp;P$3)-$F1311)))</f>
        <v/>
      </c>
      <c r="Q1311" s="54">
        <f>IF(OR($B1311="",Q$3&lt;$D1311+Настройки!$B$7),0,MAX(0,$E1311-MAX(0,SUMIFS(Тех_Движение!$G$2:$G$5111,Тех_Движение!$D$2:$D$5111,$C1311,Тех_Движение!$B$2:$B$5111,"&lt;="&amp;Q$3)-$F1311)))</f>
        <v/>
      </c>
      <c r="R1311" s="54">
        <f>IF($B1311="","",SUM($K1311:$Q1311))</f>
        <v/>
      </c>
      <c r="S1311" s="56">
        <f>IF($B1311="","",VLOOKUP($C1311,Настройки!$A$11:$L$17,9,FALSE))</f>
        <v/>
      </c>
      <c r="T1311" s="56">
        <f>IF($B1311="","",$R1311*$S1311)</f>
        <v/>
      </c>
    </row>
    <row r="1312">
      <c r="A1312" s="20">
        <f>Тех_Движение!$A$1309</f>
        <v/>
      </c>
      <c r="B1312" s="20">
        <f>IF(Тех_Движение!$F$1309&gt;0,Тех_Движение!$I$1309,"")</f>
        <v/>
      </c>
      <c r="C1312" s="20">
        <f>IF($B1312="","",Тех_Движение!$D$1309)</f>
        <v/>
      </c>
      <c r="D1312" s="42">
        <f>IF($B1312="","",Тех_Движение!$B$1309)</f>
        <v/>
      </c>
      <c r="E1312" s="54">
        <f>IF($B1312="","",Тех_Движение!$F$1309)</f>
        <v/>
      </c>
      <c r="F1312" s="54">
        <f>IF($B1312="","",SUMIFS($E$5:$E1311,$C$5:$C1311,$C1312))</f>
        <v/>
      </c>
      <c r="G1312" s="54">
        <f>IF($B1312="","",MAX(0,$E1312-MAX(0,SUMIFS(Тех_Движение!$G$2:$G$5111,Тех_Движение!$D$2:$D$5111,$C1312,Тех_Движение!$B$2:$B$5111,"&lt;="&amp;Настройки!$B$5-1)-$F1312)))</f>
        <v/>
      </c>
      <c r="H1312" s="54">
        <f>IF($B1312="","",IF(AND($D1312&gt;=Настройки!$B$5,$D1312&lt;=Настройки!$B$6),$E1312,0))</f>
        <v/>
      </c>
      <c r="I1312" s="54">
        <f>IF($B1312="","",$G1312+$H1312-$J1312)</f>
        <v/>
      </c>
      <c r="J1312" s="54">
        <f>IF($B1312="","",MAX(0,$E1312-MAX(0,SUMIFS(Тех_Движение!$G$2:$G$5111,Тех_Движение!$D$2:$D$5111,$C1312,Тех_Движение!$B$2:$B$5111,"&lt;="&amp;Настройки!$B$6)-$F1312)))</f>
        <v/>
      </c>
      <c r="K1312" s="54">
        <f>IF(OR($B1312="",K$3&lt;$D1312+Настройки!$B$7),0,MAX(0,$E1312-MAX(0,SUMIFS(Тех_Движение!$G$2:$G$5111,Тех_Движение!$D$2:$D$5111,$C1312,Тех_Движение!$B$2:$B$5111,"&lt;="&amp;K$3)-$F1312)))</f>
        <v/>
      </c>
      <c r="L1312" s="54">
        <f>IF(OR($B1312="",L$3&lt;$D1312+Настройки!$B$7),0,MAX(0,$E1312-MAX(0,SUMIFS(Тех_Движение!$G$2:$G$5111,Тех_Движение!$D$2:$D$5111,$C1312,Тех_Движение!$B$2:$B$5111,"&lt;="&amp;L$3)-$F1312)))</f>
        <v/>
      </c>
      <c r="M1312" s="54">
        <f>IF(OR($B1312="",M$3&lt;$D1312+Настройки!$B$7),0,MAX(0,$E1312-MAX(0,SUMIFS(Тех_Движение!$G$2:$G$5111,Тех_Движение!$D$2:$D$5111,$C1312,Тех_Движение!$B$2:$B$5111,"&lt;="&amp;M$3)-$F1312)))</f>
        <v/>
      </c>
      <c r="N1312" s="54">
        <f>IF(OR($B1312="",N$3&lt;$D1312+Настройки!$B$7),0,MAX(0,$E1312-MAX(0,SUMIFS(Тех_Движение!$G$2:$G$5111,Тех_Движение!$D$2:$D$5111,$C1312,Тех_Движение!$B$2:$B$5111,"&lt;="&amp;N$3)-$F1312)))</f>
        <v/>
      </c>
      <c r="O1312" s="54">
        <f>IF(OR($B1312="",O$3&lt;$D1312+Настройки!$B$7),0,MAX(0,$E1312-MAX(0,SUMIFS(Тех_Движение!$G$2:$G$5111,Тех_Движение!$D$2:$D$5111,$C1312,Тех_Движение!$B$2:$B$5111,"&lt;="&amp;O$3)-$F1312)))</f>
        <v/>
      </c>
      <c r="P1312" s="54">
        <f>IF(OR($B1312="",P$3&lt;$D1312+Настройки!$B$7),0,MAX(0,$E1312-MAX(0,SUMIFS(Тех_Движение!$G$2:$G$5111,Тех_Движение!$D$2:$D$5111,$C1312,Тех_Движение!$B$2:$B$5111,"&lt;="&amp;P$3)-$F1312)))</f>
        <v/>
      </c>
      <c r="Q1312" s="54">
        <f>IF(OR($B1312="",Q$3&lt;$D1312+Настройки!$B$7),0,MAX(0,$E1312-MAX(0,SUMIFS(Тех_Движение!$G$2:$G$5111,Тех_Движение!$D$2:$D$5111,$C1312,Тех_Движение!$B$2:$B$5111,"&lt;="&amp;Q$3)-$F1312)))</f>
        <v/>
      </c>
      <c r="R1312" s="54">
        <f>IF($B1312="","",SUM($K1312:$Q1312))</f>
        <v/>
      </c>
      <c r="S1312" s="56">
        <f>IF($B1312="","",VLOOKUP($C1312,Настройки!$A$11:$L$17,9,FALSE))</f>
        <v/>
      </c>
      <c r="T1312" s="56">
        <f>IF($B1312="","",$R1312*$S1312)</f>
        <v/>
      </c>
    </row>
    <row r="1313">
      <c r="A1313" s="20">
        <f>Тех_Движение!$A$1310</f>
        <v/>
      </c>
      <c r="B1313" s="20">
        <f>IF(Тех_Движение!$F$1310&gt;0,Тех_Движение!$I$1310,"")</f>
        <v/>
      </c>
      <c r="C1313" s="20">
        <f>IF($B1313="","",Тех_Движение!$D$1310)</f>
        <v/>
      </c>
      <c r="D1313" s="42">
        <f>IF($B1313="","",Тех_Движение!$B$1310)</f>
        <v/>
      </c>
      <c r="E1313" s="54">
        <f>IF($B1313="","",Тех_Движение!$F$1310)</f>
        <v/>
      </c>
      <c r="F1313" s="54">
        <f>IF($B1313="","",SUMIFS($E$5:$E1312,$C$5:$C1312,$C1313))</f>
        <v/>
      </c>
      <c r="G1313" s="54">
        <f>IF($B1313="","",MAX(0,$E1313-MAX(0,SUMIFS(Тех_Движение!$G$2:$G$5111,Тех_Движение!$D$2:$D$5111,$C1313,Тех_Движение!$B$2:$B$5111,"&lt;="&amp;Настройки!$B$5-1)-$F1313)))</f>
        <v/>
      </c>
      <c r="H1313" s="54">
        <f>IF($B1313="","",IF(AND($D1313&gt;=Настройки!$B$5,$D1313&lt;=Настройки!$B$6),$E1313,0))</f>
        <v/>
      </c>
      <c r="I1313" s="54">
        <f>IF($B1313="","",$G1313+$H1313-$J1313)</f>
        <v/>
      </c>
      <c r="J1313" s="54">
        <f>IF($B1313="","",MAX(0,$E1313-MAX(0,SUMIFS(Тех_Движение!$G$2:$G$5111,Тех_Движение!$D$2:$D$5111,$C1313,Тех_Движение!$B$2:$B$5111,"&lt;="&amp;Настройки!$B$6)-$F1313)))</f>
        <v/>
      </c>
      <c r="K1313" s="54">
        <f>IF(OR($B1313="",K$3&lt;$D1313+Настройки!$B$7),0,MAX(0,$E1313-MAX(0,SUMIFS(Тех_Движение!$G$2:$G$5111,Тех_Движение!$D$2:$D$5111,$C1313,Тех_Движение!$B$2:$B$5111,"&lt;="&amp;K$3)-$F1313)))</f>
        <v/>
      </c>
      <c r="L1313" s="54">
        <f>IF(OR($B1313="",L$3&lt;$D1313+Настройки!$B$7),0,MAX(0,$E1313-MAX(0,SUMIFS(Тех_Движение!$G$2:$G$5111,Тех_Движение!$D$2:$D$5111,$C1313,Тех_Движение!$B$2:$B$5111,"&lt;="&amp;L$3)-$F1313)))</f>
        <v/>
      </c>
      <c r="M1313" s="54">
        <f>IF(OR($B1313="",M$3&lt;$D1313+Настройки!$B$7),0,MAX(0,$E1313-MAX(0,SUMIFS(Тех_Движение!$G$2:$G$5111,Тех_Движение!$D$2:$D$5111,$C1313,Тех_Движение!$B$2:$B$5111,"&lt;="&amp;M$3)-$F1313)))</f>
        <v/>
      </c>
      <c r="N1313" s="54">
        <f>IF(OR($B1313="",N$3&lt;$D1313+Настройки!$B$7),0,MAX(0,$E1313-MAX(0,SUMIFS(Тех_Движение!$G$2:$G$5111,Тех_Движение!$D$2:$D$5111,$C1313,Тех_Движение!$B$2:$B$5111,"&lt;="&amp;N$3)-$F1313)))</f>
        <v/>
      </c>
      <c r="O1313" s="54">
        <f>IF(OR($B1313="",O$3&lt;$D1313+Настройки!$B$7),0,MAX(0,$E1313-MAX(0,SUMIFS(Тех_Движение!$G$2:$G$5111,Тех_Движение!$D$2:$D$5111,$C1313,Тех_Движение!$B$2:$B$5111,"&lt;="&amp;O$3)-$F1313)))</f>
        <v/>
      </c>
      <c r="P1313" s="54">
        <f>IF(OR($B1313="",P$3&lt;$D1313+Настройки!$B$7),0,MAX(0,$E1313-MAX(0,SUMIFS(Тех_Движение!$G$2:$G$5111,Тех_Движение!$D$2:$D$5111,$C1313,Тех_Движение!$B$2:$B$5111,"&lt;="&amp;P$3)-$F1313)))</f>
        <v/>
      </c>
      <c r="Q1313" s="54">
        <f>IF(OR($B1313="",Q$3&lt;$D1313+Настройки!$B$7),0,MAX(0,$E1313-MAX(0,SUMIFS(Тех_Движение!$G$2:$G$5111,Тех_Движение!$D$2:$D$5111,$C1313,Тех_Движение!$B$2:$B$5111,"&lt;="&amp;Q$3)-$F1313)))</f>
        <v/>
      </c>
      <c r="R1313" s="54">
        <f>IF($B1313="","",SUM($K1313:$Q1313))</f>
        <v/>
      </c>
      <c r="S1313" s="56">
        <f>IF($B1313="","",VLOOKUP($C1313,Настройки!$A$11:$L$17,9,FALSE))</f>
        <v/>
      </c>
      <c r="T1313" s="56">
        <f>IF($B1313="","",$R1313*$S1313)</f>
        <v/>
      </c>
    </row>
    <row r="1314">
      <c r="A1314" s="20">
        <f>Тех_Движение!$A$1311</f>
        <v/>
      </c>
      <c r="B1314" s="20">
        <f>IF(Тех_Движение!$F$1311&gt;0,Тех_Движение!$I$1311,"")</f>
        <v/>
      </c>
      <c r="C1314" s="20">
        <f>IF($B1314="","",Тех_Движение!$D$1311)</f>
        <v/>
      </c>
      <c r="D1314" s="42">
        <f>IF($B1314="","",Тех_Движение!$B$1311)</f>
        <v/>
      </c>
      <c r="E1314" s="54">
        <f>IF($B1314="","",Тех_Движение!$F$1311)</f>
        <v/>
      </c>
      <c r="F1314" s="54">
        <f>IF($B1314="","",SUMIFS($E$5:$E1313,$C$5:$C1313,$C1314))</f>
        <v/>
      </c>
      <c r="G1314" s="54">
        <f>IF($B1314="","",MAX(0,$E1314-MAX(0,SUMIFS(Тех_Движение!$G$2:$G$5111,Тех_Движение!$D$2:$D$5111,$C1314,Тех_Движение!$B$2:$B$5111,"&lt;="&amp;Настройки!$B$5-1)-$F1314)))</f>
        <v/>
      </c>
      <c r="H1314" s="54">
        <f>IF($B1314="","",IF(AND($D1314&gt;=Настройки!$B$5,$D1314&lt;=Настройки!$B$6),$E1314,0))</f>
        <v/>
      </c>
      <c r="I1314" s="54">
        <f>IF($B1314="","",$G1314+$H1314-$J1314)</f>
        <v/>
      </c>
      <c r="J1314" s="54">
        <f>IF($B1314="","",MAX(0,$E1314-MAX(0,SUMIFS(Тех_Движение!$G$2:$G$5111,Тех_Движение!$D$2:$D$5111,$C1314,Тех_Движение!$B$2:$B$5111,"&lt;="&amp;Настройки!$B$6)-$F1314)))</f>
        <v/>
      </c>
      <c r="K1314" s="54">
        <f>IF(OR($B1314="",K$3&lt;$D1314+Настройки!$B$7),0,MAX(0,$E1314-MAX(0,SUMIFS(Тех_Движение!$G$2:$G$5111,Тех_Движение!$D$2:$D$5111,$C1314,Тех_Движение!$B$2:$B$5111,"&lt;="&amp;K$3)-$F1314)))</f>
        <v/>
      </c>
      <c r="L1314" s="54">
        <f>IF(OR($B1314="",L$3&lt;$D1314+Настройки!$B$7),0,MAX(0,$E1314-MAX(0,SUMIFS(Тех_Движение!$G$2:$G$5111,Тех_Движение!$D$2:$D$5111,$C1314,Тех_Движение!$B$2:$B$5111,"&lt;="&amp;L$3)-$F1314)))</f>
        <v/>
      </c>
      <c r="M1314" s="54">
        <f>IF(OR($B1314="",M$3&lt;$D1314+Настройки!$B$7),0,MAX(0,$E1314-MAX(0,SUMIFS(Тех_Движение!$G$2:$G$5111,Тех_Движение!$D$2:$D$5111,$C1314,Тех_Движение!$B$2:$B$5111,"&lt;="&amp;M$3)-$F1314)))</f>
        <v/>
      </c>
      <c r="N1314" s="54">
        <f>IF(OR($B1314="",N$3&lt;$D1314+Настройки!$B$7),0,MAX(0,$E1314-MAX(0,SUMIFS(Тех_Движение!$G$2:$G$5111,Тех_Движение!$D$2:$D$5111,$C1314,Тех_Движение!$B$2:$B$5111,"&lt;="&amp;N$3)-$F1314)))</f>
        <v/>
      </c>
      <c r="O1314" s="54">
        <f>IF(OR($B1314="",O$3&lt;$D1314+Настройки!$B$7),0,MAX(0,$E1314-MAX(0,SUMIFS(Тех_Движение!$G$2:$G$5111,Тех_Движение!$D$2:$D$5111,$C1314,Тех_Движение!$B$2:$B$5111,"&lt;="&amp;O$3)-$F1314)))</f>
        <v/>
      </c>
      <c r="P1314" s="54">
        <f>IF(OR($B1314="",P$3&lt;$D1314+Настройки!$B$7),0,MAX(0,$E1314-MAX(0,SUMIFS(Тех_Движение!$G$2:$G$5111,Тех_Движение!$D$2:$D$5111,$C1314,Тех_Движение!$B$2:$B$5111,"&lt;="&amp;P$3)-$F1314)))</f>
        <v/>
      </c>
      <c r="Q1314" s="54">
        <f>IF(OR($B1314="",Q$3&lt;$D1314+Настройки!$B$7),0,MAX(0,$E1314-MAX(0,SUMIFS(Тех_Движение!$G$2:$G$5111,Тех_Движение!$D$2:$D$5111,$C1314,Тех_Движение!$B$2:$B$5111,"&lt;="&amp;Q$3)-$F1314)))</f>
        <v/>
      </c>
      <c r="R1314" s="54">
        <f>IF($B1314="","",SUM($K1314:$Q1314))</f>
        <v/>
      </c>
      <c r="S1314" s="56">
        <f>IF($B1314="","",VLOOKUP($C1314,Настройки!$A$11:$L$17,9,FALSE))</f>
        <v/>
      </c>
      <c r="T1314" s="56">
        <f>IF($B1314="","",$R1314*$S1314)</f>
        <v/>
      </c>
    </row>
    <row r="1315">
      <c r="A1315" s="20">
        <f>Тех_Движение!$A$1312</f>
        <v/>
      </c>
      <c r="B1315" s="20">
        <f>IF(Тех_Движение!$F$1312&gt;0,Тех_Движение!$I$1312,"")</f>
        <v/>
      </c>
      <c r="C1315" s="20">
        <f>IF($B1315="","",Тех_Движение!$D$1312)</f>
        <v/>
      </c>
      <c r="D1315" s="42">
        <f>IF($B1315="","",Тех_Движение!$B$1312)</f>
        <v/>
      </c>
      <c r="E1315" s="54">
        <f>IF($B1315="","",Тех_Движение!$F$1312)</f>
        <v/>
      </c>
      <c r="F1315" s="54">
        <f>IF($B1315="","",SUMIFS($E$5:$E1314,$C$5:$C1314,$C1315))</f>
        <v/>
      </c>
      <c r="G1315" s="54">
        <f>IF($B1315="","",MAX(0,$E1315-MAX(0,SUMIFS(Тех_Движение!$G$2:$G$5111,Тех_Движение!$D$2:$D$5111,$C1315,Тех_Движение!$B$2:$B$5111,"&lt;="&amp;Настройки!$B$5-1)-$F1315)))</f>
        <v/>
      </c>
      <c r="H1315" s="54">
        <f>IF($B1315="","",IF(AND($D1315&gt;=Настройки!$B$5,$D1315&lt;=Настройки!$B$6),$E1315,0))</f>
        <v/>
      </c>
      <c r="I1315" s="54">
        <f>IF($B1315="","",$G1315+$H1315-$J1315)</f>
        <v/>
      </c>
      <c r="J1315" s="54">
        <f>IF($B1315="","",MAX(0,$E1315-MAX(0,SUMIFS(Тех_Движение!$G$2:$G$5111,Тех_Движение!$D$2:$D$5111,$C1315,Тех_Движение!$B$2:$B$5111,"&lt;="&amp;Настройки!$B$6)-$F1315)))</f>
        <v/>
      </c>
      <c r="K1315" s="54">
        <f>IF(OR($B1315="",K$3&lt;$D1315+Настройки!$B$7),0,MAX(0,$E1315-MAX(0,SUMIFS(Тех_Движение!$G$2:$G$5111,Тех_Движение!$D$2:$D$5111,$C1315,Тех_Движение!$B$2:$B$5111,"&lt;="&amp;K$3)-$F1315)))</f>
        <v/>
      </c>
      <c r="L1315" s="54">
        <f>IF(OR($B1315="",L$3&lt;$D1315+Настройки!$B$7),0,MAX(0,$E1315-MAX(0,SUMIFS(Тех_Движение!$G$2:$G$5111,Тех_Движение!$D$2:$D$5111,$C1315,Тех_Движение!$B$2:$B$5111,"&lt;="&amp;L$3)-$F1315)))</f>
        <v/>
      </c>
      <c r="M1315" s="54">
        <f>IF(OR($B1315="",M$3&lt;$D1315+Настройки!$B$7),0,MAX(0,$E1315-MAX(0,SUMIFS(Тех_Движение!$G$2:$G$5111,Тех_Движение!$D$2:$D$5111,$C1315,Тех_Движение!$B$2:$B$5111,"&lt;="&amp;M$3)-$F1315)))</f>
        <v/>
      </c>
      <c r="N1315" s="54">
        <f>IF(OR($B1315="",N$3&lt;$D1315+Настройки!$B$7),0,MAX(0,$E1315-MAX(0,SUMIFS(Тех_Движение!$G$2:$G$5111,Тех_Движение!$D$2:$D$5111,$C1315,Тех_Движение!$B$2:$B$5111,"&lt;="&amp;N$3)-$F1315)))</f>
        <v/>
      </c>
      <c r="O1315" s="54">
        <f>IF(OR($B1315="",O$3&lt;$D1315+Настройки!$B$7),0,MAX(0,$E1315-MAX(0,SUMIFS(Тех_Движение!$G$2:$G$5111,Тех_Движение!$D$2:$D$5111,$C1315,Тех_Движение!$B$2:$B$5111,"&lt;="&amp;O$3)-$F1315)))</f>
        <v/>
      </c>
      <c r="P1315" s="54">
        <f>IF(OR($B1315="",P$3&lt;$D1315+Настройки!$B$7),0,MAX(0,$E1315-MAX(0,SUMIFS(Тех_Движение!$G$2:$G$5111,Тех_Движение!$D$2:$D$5111,$C1315,Тех_Движение!$B$2:$B$5111,"&lt;="&amp;P$3)-$F1315)))</f>
        <v/>
      </c>
      <c r="Q1315" s="54">
        <f>IF(OR($B1315="",Q$3&lt;$D1315+Настройки!$B$7),0,MAX(0,$E1315-MAX(0,SUMIFS(Тех_Движение!$G$2:$G$5111,Тех_Движение!$D$2:$D$5111,$C1315,Тех_Движение!$B$2:$B$5111,"&lt;="&amp;Q$3)-$F1315)))</f>
        <v/>
      </c>
      <c r="R1315" s="54">
        <f>IF($B1315="","",SUM($K1315:$Q1315))</f>
        <v/>
      </c>
      <c r="S1315" s="56">
        <f>IF($B1315="","",VLOOKUP($C1315,Настройки!$A$11:$L$17,9,FALSE))</f>
        <v/>
      </c>
      <c r="T1315" s="56">
        <f>IF($B1315="","",$R1315*$S1315)</f>
        <v/>
      </c>
    </row>
    <row r="1316">
      <c r="A1316" s="20">
        <f>Тех_Движение!$A$1313</f>
        <v/>
      </c>
      <c r="B1316" s="20">
        <f>IF(Тех_Движение!$F$1313&gt;0,Тех_Движение!$I$1313,"")</f>
        <v/>
      </c>
      <c r="C1316" s="20">
        <f>IF($B1316="","",Тех_Движение!$D$1313)</f>
        <v/>
      </c>
      <c r="D1316" s="42">
        <f>IF($B1316="","",Тех_Движение!$B$1313)</f>
        <v/>
      </c>
      <c r="E1316" s="54">
        <f>IF($B1316="","",Тех_Движение!$F$1313)</f>
        <v/>
      </c>
      <c r="F1316" s="54">
        <f>IF($B1316="","",SUMIFS($E$5:$E1315,$C$5:$C1315,$C1316))</f>
        <v/>
      </c>
      <c r="G1316" s="54">
        <f>IF($B1316="","",MAX(0,$E1316-MAX(0,SUMIFS(Тех_Движение!$G$2:$G$5111,Тех_Движение!$D$2:$D$5111,$C1316,Тех_Движение!$B$2:$B$5111,"&lt;="&amp;Настройки!$B$5-1)-$F1316)))</f>
        <v/>
      </c>
      <c r="H1316" s="54">
        <f>IF($B1316="","",IF(AND($D1316&gt;=Настройки!$B$5,$D1316&lt;=Настройки!$B$6),$E1316,0))</f>
        <v/>
      </c>
      <c r="I1316" s="54">
        <f>IF($B1316="","",$G1316+$H1316-$J1316)</f>
        <v/>
      </c>
      <c r="J1316" s="54">
        <f>IF($B1316="","",MAX(0,$E1316-MAX(0,SUMIFS(Тех_Движение!$G$2:$G$5111,Тех_Движение!$D$2:$D$5111,$C1316,Тех_Движение!$B$2:$B$5111,"&lt;="&amp;Настройки!$B$6)-$F1316)))</f>
        <v/>
      </c>
      <c r="K1316" s="54">
        <f>IF(OR($B1316="",K$3&lt;$D1316+Настройки!$B$7),0,MAX(0,$E1316-MAX(0,SUMIFS(Тех_Движение!$G$2:$G$5111,Тех_Движение!$D$2:$D$5111,$C1316,Тех_Движение!$B$2:$B$5111,"&lt;="&amp;K$3)-$F1316)))</f>
        <v/>
      </c>
      <c r="L1316" s="54">
        <f>IF(OR($B1316="",L$3&lt;$D1316+Настройки!$B$7),0,MAX(0,$E1316-MAX(0,SUMIFS(Тех_Движение!$G$2:$G$5111,Тех_Движение!$D$2:$D$5111,$C1316,Тех_Движение!$B$2:$B$5111,"&lt;="&amp;L$3)-$F1316)))</f>
        <v/>
      </c>
      <c r="M1316" s="54">
        <f>IF(OR($B1316="",M$3&lt;$D1316+Настройки!$B$7),0,MAX(0,$E1316-MAX(0,SUMIFS(Тех_Движение!$G$2:$G$5111,Тех_Движение!$D$2:$D$5111,$C1316,Тех_Движение!$B$2:$B$5111,"&lt;="&amp;M$3)-$F1316)))</f>
        <v/>
      </c>
      <c r="N1316" s="54">
        <f>IF(OR($B1316="",N$3&lt;$D1316+Настройки!$B$7),0,MAX(0,$E1316-MAX(0,SUMIFS(Тех_Движение!$G$2:$G$5111,Тех_Движение!$D$2:$D$5111,$C1316,Тех_Движение!$B$2:$B$5111,"&lt;="&amp;N$3)-$F1316)))</f>
        <v/>
      </c>
      <c r="O1316" s="54">
        <f>IF(OR($B1316="",O$3&lt;$D1316+Настройки!$B$7),0,MAX(0,$E1316-MAX(0,SUMIFS(Тех_Движение!$G$2:$G$5111,Тех_Движение!$D$2:$D$5111,$C1316,Тех_Движение!$B$2:$B$5111,"&lt;="&amp;O$3)-$F1316)))</f>
        <v/>
      </c>
      <c r="P1316" s="54">
        <f>IF(OR($B1316="",P$3&lt;$D1316+Настройки!$B$7),0,MAX(0,$E1316-MAX(0,SUMIFS(Тех_Движение!$G$2:$G$5111,Тех_Движение!$D$2:$D$5111,$C1316,Тех_Движение!$B$2:$B$5111,"&lt;="&amp;P$3)-$F1316)))</f>
        <v/>
      </c>
      <c r="Q1316" s="54">
        <f>IF(OR($B1316="",Q$3&lt;$D1316+Настройки!$B$7),0,MAX(0,$E1316-MAX(0,SUMIFS(Тех_Движение!$G$2:$G$5111,Тех_Движение!$D$2:$D$5111,$C1316,Тех_Движение!$B$2:$B$5111,"&lt;="&amp;Q$3)-$F1316)))</f>
        <v/>
      </c>
      <c r="R1316" s="54">
        <f>IF($B1316="","",SUM($K1316:$Q1316))</f>
        <v/>
      </c>
      <c r="S1316" s="56">
        <f>IF($B1316="","",VLOOKUP($C1316,Настройки!$A$11:$L$17,9,FALSE))</f>
        <v/>
      </c>
      <c r="T1316" s="56">
        <f>IF($B1316="","",$R1316*$S1316)</f>
        <v/>
      </c>
    </row>
    <row r="1317">
      <c r="A1317" s="20">
        <f>Тех_Движение!$A$1314</f>
        <v/>
      </c>
      <c r="B1317" s="20">
        <f>IF(Тех_Движение!$F$1314&gt;0,Тех_Движение!$I$1314,"")</f>
        <v/>
      </c>
      <c r="C1317" s="20">
        <f>IF($B1317="","",Тех_Движение!$D$1314)</f>
        <v/>
      </c>
      <c r="D1317" s="42">
        <f>IF($B1317="","",Тех_Движение!$B$1314)</f>
        <v/>
      </c>
      <c r="E1317" s="54">
        <f>IF($B1317="","",Тех_Движение!$F$1314)</f>
        <v/>
      </c>
      <c r="F1317" s="54">
        <f>IF($B1317="","",SUMIFS($E$5:$E1316,$C$5:$C1316,$C1317))</f>
        <v/>
      </c>
      <c r="G1317" s="54">
        <f>IF($B1317="","",MAX(0,$E1317-MAX(0,SUMIFS(Тех_Движение!$G$2:$G$5111,Тех_Движение!$D$2:$D$5111,$C1317,Тех_Движение!$B$2:$B$5111,"&lt;="&amp;Настройки!$B$5-1)-$F1317)))</f>
        <v/>
      </c>
      <c r="H1317" s="54">
        <f>IF($B1317="","",IF(AND($D1317&gt;=Настройки!$B$5,$D1317&lt;=Настройки!$B$6),$E1317,0))</f>
        <v/>
      </c>
      <c r="I1317" s="54">
        <f>IF($B1317="","",$G1317+$H1317-$J1317)</f>
        <v/>
      </c>
      <c r="J1317" s="54">
        <f>IF($B1317="","",MAX(0,$E1317-MAX(0,SUMIFS(Тех_Движение!$G$2:$G$5111,Тех_Движение!$D$2:$D$5111,$C1317,Тех_Движение!$B$2:$B$5111,"&lt;="&amp;Настройки!$B$6)-$F1317)))</f>
        <v/>
      </c>
      <c r="K1317" s="54">
        <f>IF(OR($B1317="",K$3&lt;$D1317+Настройки!$B$7),0,MAX(0,$E1317-MAX(0,SUMIFS(Тех_Движение!$G$2:$G$5111,Тех_Движение!$D$2:$D$5111,$C1317,Тех_Движение!$B$2:$B$5111,"&lt;="&amp;K$3)-$F1317)))</f>
        <v/>
      </c>
      <c r="L1317" s="54">
        <f>IF(OR($B1317="",L$3&lt;$D1317+Настройки!$B$7),0,MAX(0,$E1317-MAX(0,SUMIFS(Тех_Движение!$G$2:$G$5111,Тех_Движение!$D$2:$D$5111,$C1317,Тех_Движение!$B$2:$B$5111,"&lt;="&amp;L$3)-$F1317)))</f>
        <v/>
      </c>
      <c r="M1317" s="54">
        <f>IF(OR($B1317="",M$3&lt;$D1317+Настройки!$B$7),0,MAX(0,$E1317-MAX(0,SUMIFS(Тех_Движение!$G$2:$G$5111,Тех_Движение!$D$2:$D$5111,$C1317,Тех_Движение!$B$2:$B$5111,"&lt;="&amp;M$3)-$F1317)))</f>
        <v/>
      </c>
      <c r="N1317" s="54">
        <f>IF(OR($B1317="",N$3&lt;$D1317+Настройки!$B$7),0,MAX(0,$E1317-MAX(0,SUMIFS(Тех_Движение!$G$2:$G$5111,Тех_Движение!$D$2:$D$5111,$C1317,Тех_Движение!$B$2:$B$5111,"&lt;="&amp;N$3)-$F1317)))</f>
        <v/>
      </c>
      <c r="O1317" s="54">
        <f>IF(OR($B1317="",O$3&lt;$D1317+Настройки!$B$7),0,MAX(0,$E1317-MAX(0,SUMIFS(Тех_Движение!$G$2:$G$5111,Тех_Движение!$D$2:$D$5111,$C1317,Тех_Движение!$B$2:$B$5111,"&lt;="&amp;O$3)-$F1317)))</f>
        <v/>
      </c>
      <c r="P1317" s="54">
        <f>IF(OR($B1317="",P$3&lt;$D1317+Настройки!$B$7),0,MAX(0,$E1317-MAX(0,SUMIFS(Тех_Движение!$G$2:$G$5111,Тех_Движение!$D$2:$D$5111,$C1317,Тех_Движение!$B$2:$B$5111,"&lt;="&amp;P$3)-$F1317)))</f>
        <v/>
      </c>
      <c r="Q1317" s="54">
        <f>IF(OR($B1317="",Q$3&lt;$D1317+Настройки!$B$7),0,MAX(0,$E1317-MAX(0,SUMIFS(Тех_Движение!$G$2:$G$5111,Тех_Движение!$D$2:$D$5111,$C1317,Тех_Движение!$B$2:$B$5111,"&lt;="&amp;Q$3)-$F1317)))</f>
        <v/>
      </c>
      <c r="R1317" s="54">
        <f>IF($B1317="","",SUM($K1317:$Q1317))</f>
        <v/>
      </c>
      <c r="S1317" s="56">
        <f>IF($B1317="","",VLOOKUP($C1317,Настройки!$A$11:$L$17,9,FALSE))</f>
        <v/>
      </c>
      <c r="T1317" s="56">
        <f>IF($B1317="","",$R1317*$S1317)</f>
        <v/>
      </c>
    </row>
    <row r="1318">
      <c r="A1318" s="20">
        <f>Тех_Движение!$A$1315</f>
        <v/>
      </c>
      <c r="B1318" s="20">
        <f>IF(Тех_Движение!$F$1315&gt;0,Тех_Движение!$I$1315,"")</f>
        <v/>
      </c>
      <c r="C1318" s="20">
        <f>IF($B1318="","",Тех_Движение!$D$1315)</f>
        <v/>
      </c>
      <c r="D1318" s="42">
        <f>IF($B1318="","",Тех_Движение!$B$1315)</f>
        <v/>
      </c>
      <c r="E1318" s="54">
        <f>IF($B1318="","",Тех_Движение!$F$1315)</f>
        <v/>
      </c>
      <c r="F1318" s="54">
        <f>IF($B1318="","",SUMIFS($E$5:$E1317,$C$5:$C1317,$C1318))</f>
        <v/>
      </c>
      <c r="G1318" s="54">
        <f>IF($B1318="","",MAX(0,$E1318-MAX(0,SUMIFS(Тех_Движение!$G$2:$G$5111,Тех_Движение!$D$2:$D$5111,$C1318,Тех_Движение!$B$2:$B$5111,"&lt;="&amp;Настройки!$B$5-1)-$F1318)))</f>
        <v/>
      </c>
      <c r="H1318" s="54">
        <f>IF($B1318="","",IF(AND($D1318&gt;=Настройки!$B$5,$D1318&lt;=Настройки!$B$6),$E1318,0))</f>
        <v/>
      </c>
      <c r="I1318" s="54">
        <f>IF($B1318="","",$G1318+$H1318-$J1318)</f>
        <v/>
      </c>
      <c r="J1318" s="54">
        <f>IF($B1318="","",MAX(0,$E1318-MAX(0,SUMIFS(Тех_Движение!$G$2:$G$5111,Тех_Движение!$D$2:$D$5111,$C1318,Тех_Движение!$B$2:$B$5111,"&lt;="&amp;Настройки!$B$6)-$F1318)))</f>
        <v/>
      </c>
      <c r="K1318" s="54">
        <f>IF(OR($B1318="",K$3&lt;$D1318+Настройки!$B$7),0,MAX(0,$E1318-MAX(0,SUMIFS(Тех_Движение!$G$2:$G$5111,Тех_Движение!$D$2:$D$5111,$C1318,Тех_Движение!$B$2:$B$5111,"&lt;="&amp;K$3)-$F1318)))</f>
        <v/>
      </c>
      <c r="L1318" s="54">
        <f>IF(OR($B1318="",L$3&lt;$D1318+Настройки!$B$7),0,MAX(0,$E1318-MAX(0,SUMIFS(Тех_Движение!$G$2:$G$5111,Тех_Движение!$D$2:$D$5111,$C1318,Тех_Движение!$B$2:$B$5111,"&lt;="&amp;L$3)-$F1318)))</f>
        <v/>
      </c>
      <c r="M1318" s="54">
        <f>IF(OR($B1318="",M$3&lt;$D1318+Настройки!$B$7),0,MAX(0,$E1318-MAX(0,SUMIFS(Тех_Движение!$G$2:$G$5111,Тех_Движение!$D$2:$D$5111,$C1318,Тех_Движение!$B$2:$B$5111,"&lt;="&amp;M$3)-$F1318)))</f>
        <v/>
      </c>
      <c r="N1318" s="54">
        <f>IF(OR($B1318="",N$3&lt;$D1318+Настройки!$B$7),0,MAX(0,$E1318-MAX(0,SUMIFS(Тех_Движение!$G$2:$G$5111,Тех_Движение!$D$2:$D$5111,$C1318,Тех_Движение!$B$2:$B$5111,"&lt;="&amp;N$3)-$F1318)))</f>
        <v/>
      </c>
      <c r="O1318" s="54">
        <f>IF(OR($B1318="",O$3&lt;$D1318+Настройки!$B$7),0,MAX(0,$E1318-MAX(0,SUMIFS(Тех_Движение!$G$2:$G$5111,Тех_Движение!$D$2:$D$5111,$C1318,Тех_Движение!$B$2:$B$5111,"&lt;="&amp;O$3)-$F1318)))</f>
        <v/>
      </c>
      <c r="P1318" s="54">
        <f>IF(OR($B1318="",P$3&lt;$D1318+Настройки!$B$7),0,MAX(0,$E1318-MAX(0,SUMIFS(Тех_Движение!$G$2:$G$5111,Тех_Движение!$D$2:$D$5111,$C1318,Тех_Движение!$B$2:$B$5111,"&lt;="&amp;P$3)-$F1318)))</f>
        <v/>
      </c>
      <c r="Q1318" s="54">
        <f>IF(OR($B1318="",Q$3&lt;$D1318+Настройки!$B$7),0,MAX(0,$E1318-MAX(0,SUMIFS(Тех_Движение!$G$2:$G$5111,Тех_Движение!$D$2:$D$5111,$C1318,Тех_Движение!$B$2:$B$5111,"&lt;="&amp;Q$3)-$F1318)))</f>
        <v/>
      </c>
      <c r="R1318" s="54">
        <f>IF($B1318="","",SUM($K1318:$Q1318))</f>
        <v/>
      </c>
      <c r="S1318" s="56">
        <f>IF($B1318="","",VLOOKUP($C1318,Настройки!$A$11:$L$17,9,FALSE))</f>
        <v/>
      </c>
      <c r="T1318" s="56">
        <f>IF($B1318="","",$R1318*$S1318)</f>
        <v/>
      </c>
    </row>
    <row r="1319">
      <c r="A1319" s="20">
        <f>Тех_Движение!$A$1316</f>
        <v/>
      </c>
      <c r="B1319" s="20">
        <f>IF(Тех_Движение!$F$1316&gt;0,Тех_Движение!$I$1316,"")</f>
        <v/>
      </c>
      <c r="C1319" s="20">
        <f>IF($B1319="","",Тех_Движение!$D$1316)</f>
        <v/>
      </c>
      <c r="D1319" s="42">
        <f>IF($B1319="","",Тех_Движение!$B$1316)</f>
        <v/>
      </c>
      <c r="E1319" s="54">
        <f>IF($B1319="","",Тех_Движение!$F$1316)</f>
        <v/>
      </c>
      <c r="F1319" s="54">
        <f>IF($B1319="","",SUMIFS($E$5:$E1318,$C$5:$C1318,$C1319))</f>
        <v/>
      </c>
      <c r="G1319" s="54">
        <f>IF($B1319="","",MAX(0,$E1319-MAX(0,SUMIFS(Тех_Движение!$G$2:$G$5111,Тех_Движение!$D$2:$D$5111,$C1319,Тех_Движение!$B$2:$B$5111,"&lt;="&amp;Настройки!$B$5-1)-$F1319)))</f>
        <v/>
      </c>
      <c r="H1319" s="54">
        <f>IF($B1319="","",IF(AND($D1319&gt;=Настройки!$B$5,$D1319&lt;=Настройки!$B$6),$E1319,0))</f>
        <v/>
      </c>
      <c r="I1319" s="54">
        <f>IF($B1319="","",$G1319+$H1319-$J1319)</f>
        <v/>
      </c>
      <c r="J1319" s="54">
        <f>IF($B1319="","",MAX(0,$E1319-MAX(0,SUMIFS(Тех_Движение!$G$2:$G$5111,Тех_Движение!$D$2:$D$5111,$C1319,Тех_Движение!$B$2:$B$5111,"&lt;="&amp;Настройки!$B$6)-$F1319)))</f>
        <v/>
      </c>
      <c r="K1319" s="54">
        <f>IF(OR($B1319="",K$3&lt;$D1319+Настройки!$B$7),0,MAX(0,$E1319-MAX(0,SUMIFS(Тех_Движение!$G$2:$G$5111,Тех_Движение!$D$2:$D$5111,$C1319,Тех_Движение!$B$2:$B$5111,"&lt;="&amp;K$3)-$F1319)))</f>
        <v/>
      </c>
      <c r="L1319" s="54">
        <f>IF(OR($B1319="",L$3&lt;$D1319+Настройки!$B$7),0,MAX(0,$E1319-MAX(0,SUMIFS(Тех_Движение!$G$2:$G$5111,Тех_Движение!$D$2:$D$5111,$C1319,Тех_Движение!$B$2:$B$5111,"&lt;="&amp;L$3)-$F1319)))</f>
        <v/>
      </c>
      <c r="M1319" s="54">
        <f>IF(OR($B1319="",M$3&lt;$D1319+Настройки!$B$7),0,MAX(0,$E1319-MAX(0,SUMIFS(Тех_Движение!$G$2:$G$5111,Тех_Движение!$D$2:$D$5111,$C1319,Тех_Движение!$B$2:$B$5111,"&lt;="&amp;M$3)-$F1319)))</f>
        <v/>
      </c>
      <c r="N1319" s="54">
        <f>IF(OR($B1319="",N$3&lt;$D1319+Настройки!$B$7),0,MAX(0,$E1319-MAX(0,SUMIFS(Тех_Движение!$G$2:$G$5111,Тех_Движение!$D$2:$D$5111,$C1319,Тех_Движение!$B$2:$B$5111,"&lt;="&amp;N$3)-$F1319)))</f>
        <v/>
      </c>
      <c r="O1319" s="54">
        <f>IF(OR($B1319="",O$3&lt;$D1319+Настройки!$B$7),0,MAX(0,$E1319-MAX(0,SUMIFS(Тех_Движение!$G$2:$G$5111,Тех_Движение!$D$2:$D$5111,$C1319,Тех_Движение!$B$2:$B$5111,"&lt;="&amp;O$3)-$F1319)))</f>
        <v/>
      </c>
      <c r="P1319" s="54">
        <f>IF(OR($B1319="",P$3&lt;$D1319+Настройки!$B$7),0,MAX(0,$E1319-MAX(0,SUMIFS(Тех_Движение!$G$2:$G$5111,Тех_Движение!$D$2:$D$5111,$C1319,Тех_Движение!$B$2:$B$5111,"&lt;="&amp;P$3)-$F1319)))</f>
        <v/>
      </c>
      <c r="Q1319" s="54">
        <f>IF(OR($B1319="",Q$3&lt;$D1319+Настройки!$B$7),0,MAX(0,$E1319-MAX(0,SUMIFS(Тех_Движение!$G$2:$G$5111,Тех_Движение!$D$2:$D$5111,$C1319,Тех_Движение!$B$2:$B$5111,"&lt;="&amp;Q$3)-$F1319)))</f>
        <v/>
      </c>
      <c r="R1319" s="54">
        <f>IF($B1319="","",SUM($K1319:$Q1319))</f>
        <v/>
      </c>
      <c r="S1319" s="56">
        <f>IF($B1319="","",VLOOKUP($C1319,Настройки!$A$11:$L$17,9,FALSE))</f>
        <v/>
      </c>
      <c r="T1319" s="56">
        <f>IF($B1319="","",$R1319*$S1319)</f>
        <v/>
      </c>
    </row>
    <row r="1320">
      <c r="A1320" s="20">
        <f>Тех_Движение!$A$1317</f>
        <v/>
      </c>
      <c r="B1320" s="20">
        <f>IF(Тех_Движение!$F$1317&gt;0,Тех_Движение!$I$1317,"")</f>
        <v/>
      </c>
      <c r="C1320" s="20">
        <f>IF($B1320="","",Тех_Движение!$D$1317)</f>
        <v/>
      </c>
      <c r="D1320" s="42">
        <f>IF($B1320="","",Тех_Движение!$B$1317)</f>
        <v/>
      </c>
      <c r="E1320" s="54">
        <f>IF($B1320="","",Тех_Движение!$F$1317)</f>
        <v/>
      </c>
      <c r="F1320" s="54">
        <f>IF($B1320="","",SUMIFS($E$5:$E1319,$C$5:$C1319,$C1320))</f>
        <v/>
      </c>
      <c r="G1320" s="54">
        <f>IF($B1320="","",MAX(0,$E1320-MAX(0,SUMIFS(Тех_Движение!$G$2:$G$5111,Тех_Движение!$D$2:$D$5111,$C1320,Тех_Движение!$B$2:$B$5111,"&lt;="&amp;Настройки!$B$5-1)-$F1320)))</f>
        <v/>
      </c>
      <c r="H1320" s="54">
        <f>IF($B1320="","",IF(AND($D1320&gt;=Настройки!$B$5,$D1320&lt;=Настройки!$B$6),$E1320,0))</f>
        <v/>
      </c>
      <c r="I1320" s="54">
        <f>IF($B1320="","",$G1320+$H1320-$J1320)</f>
        <v/>
      </c>
      <c r="J1320" s="54">
        <f>IF($B1320="","",MAX(0,$E1320-MAX(0,SUMIFS(Тех_Движение!$G$2:$G$5111,Тех_Движение!$D$2:$D$5111,$C1320,Тех_Движение!$B$2:$B$5111,"&lt;="&amp;Настройки!$B$6)-$F1320)))</f>
        <v/>
      </c>
      <c r="K1320" s="54">
        <f>IF(OR($B1320="",K$3&lt;$D1320+Настройки!$B$7),0,MAX(0,$E1320-MAX(0,SUMIFS(Тех_Движение!$G$2:$G$5111,Тех_Движение!$D$2:$D$5111,$C1320,Тех_Движение!$B$2:$B$5111,"&lt;="&amp;K$3)-$F1320)))</f>
        <v/>
      </c>
      <c r="L1320" s="54">
        <f>IF(OR($B1320="",L$3&lt;$D1320+Настройки!$B$7),0,MAX(0,$E1320-MAX(0,SUMIFS(Тех_Движение!$G$2:$G$5111,Тех_Движение!$D$2:$D$5111,$C1320,Тех_Движение!$B$2:$B$5111,"&lt;="&amp;L$3)-$F1320)))</f>
        <v/>
      </c>
      <c r="M1320" s="54">
        <f>IF(OR($B1320="",M$3&lt;$D1320+Настройки!$B$7),0,MAX(0,$E1320-MAX(0,SUMIFS(Тех_Движение!$G$2:$G$5111,Тех_Движение!$D$2:$D$5111,$C1320,Тех_Движение!$B$2:$B$5111,"&lt;="&amp;M$3)-$F1320)))</f>
        <v/>
      </c>
      <c r="N1320" s="54">
        <f>IF(OR($B1320="",N$3&lt;$D1320+Настройки!$B$7),0,MAX(0,$E1320-MAX(0,SUMIFS(Тех_Движение!$G$2:$G$5111,Тех_Движение!$D$2:$D$5111,$C1320,Тех_Движение!$B$2:$B$5111,"&lt;="&amp;N$3)-$F1320)))</f>
        <v/>
      </c>
      <c r="O1320" s="54">
        <f>IF(OR($B1320="",O$3&lt;$D1320+Настройки!$B$7),0,MAX(0,$E1320-MAX(0,SUMIFS(Тех_Движение!$G$2:$G$5111,Тех_Движение!$D$2:$D$5111,$C1320,Тех_Движение!$B$2:$B$5111,"&lt;="&amp;O$3)-$F1320)))</f>
        <v/>
      </c>
      <c r="P1320" s="54">
        <f>IF(OR($B1320="",P$3&lt;$D1320+Настройки!$B$7),0,MAX(0,$E1320-MAX(0,SUMIFS(Тех_Движение!$G$2:$G$5111,Тех_Движение!$D$2:$D$5111,$C1320,Тех_Движение!$B$2:$B$5111,"&lt;="&amp;P$3)-$F1320)))</f>
        <v/>
      </c>
      <c r="Q1320" s="54">
        <f>IF(OR($B1320="",Q$3&lt;$D1320+Настройки!$B$7),0,MAX(0,$E1320-MAX(0,SUMIFS(Тех_Движение!$G$2:$G$5111,Тех_Движение!$D$2:$D$5111,$C1320,Тех_Движение!$B$2:$B$5111,"&lt;="&amp;Q$3)-$F1320)))</f>
        <v/>
      </c>
      <c r="R1320" s="54">
        <f>IF($B1320="","",SUM($K1320:$Q1320))</f>
        <v/>
      </c>
      <c r="S1320" s="56">
        <f>IF($B1320="","",VLOOKUP($C1320,Настройки!$A$11:$L$17,9,FALSE))</f>
        <v/>
      </c>
      <c r="T1320" s="56">
        <f>IF($B1320="","",$R1320*$S1320)</f>
        <v/>
      </c>
    </row>
    <row r="1321">
      <c r="A1321" s="20">
        <f>Тех_Движение!$A$1318</f>
        <v/>
      </c>
      <c r="B1321" s="20">
        <f>IF(Тех_Движение!$F$1318&gt;0,Тех_Движение!$I$1318,"")</f>
        <v/>
      </c>
      <c r="C1321" s="20">
        <f>IF($B1321="","",Тех_Движение!$D$1318)</f>
        <v/>
      </c>
      <c r="D1321" s="42">
        <f>IF($B1321="","",Тех_Движение!$B$1318)</f>
        <v/>
      </c>
      <c r="E1321" s="54">
        <f>IF($B1321="","",Тех_Движение!$F$1318)</f>
        <v/>
      </c>
      <c r="F1321" s="54">
        <f>IF($B1321="","",SUMIFS($E$5:$E1320,$C$5:$C1320,$C1321))</f>
        <v/>
      </c>
      <c r="G1321" s="54">
        <f>IF($B1321="","",MAX(0,$E1321-MAX(0,SUMIFS(Тех_Движение!$G$2:$G$5111,Тех_Движение!$D$2:$D$5111,$C1321,Тех_Движение!$B$2:$B$5111,"&lt;="&amp;Настройки!$B$5-1)-$F1321)))</f>
        <v/>
      </c>
      <c r="H1321" s="54">
        <f>IF($B1321="","",IF(AND($D1321&gt;=Настройки!$B$5,$D1321&lt;=Настройки!$B$6),$E1321,0))</f>
        <v/>
      </c>
      <c r="I1321" s="54">
        <f>IF($B1321="","",$G1321+$H1321-$J1321)</f>
        <v/>
      </c>
      <c r="J1321" s="54">
        <f>IF($B1321="","",MAX(0,$E1321-MAX(0,SUMIFS(Тех_Движение!$G$2:$G$5111,Тех_Движение!$D$2:$D$5111,$C1321,Тех_Движение!$B$2:$B$5111,"&lt;="&amp;Настройки!$B$6)-$F1321)))</f>
        <v/>
      </c>
      <c r="K1321" s="54">
        <f>IF(OR($B1321="",K$3&lt;$D1321+Настройки!$B$7),0,MAX(0,$E1321-MAX(0,SUMIFS(Тех_Движение!$G$2:$G$5111,Тех_Движение!$D$2:$D$5111,$C1321,Тех_Движение!$B$2:$B$5111,"&lt;="&amp;K$3)-$F1321)))</f>
        <v/>
      </c>
      <c r="L1321" s="54">
        <f>IF(OR($B1321="",L$3&lt;$D1321+Настройки!$B$7),0,MAX(0,$E1321-MAX(0,SUMIFS(Тех_Движение!$G$2:$G$5111,Тех_Движение!$D$2:$D$5111,$C1321,Тех_Движение!$B$2:$B$5111,"&lt;="&amp;L$3)-$F1321)))</f>
        <v/>
      </c>
      <c r="M1321" s="54">
        <f>IF(OR($B1321="",M$3&lt;$D1321+Настройки!$B$7),0,MAX(0,$E1321-MAX(0,SUMIFS(Тех_Движение!$G$2:$G$5111,Тех_Движение!$D$2:$D$5111,$C1321,Тех_Движение!$B$2:$B$5111,"&lt;="&amp;M$3)-$F1321)))</f>
        <v/>
      </c>
      <c r="N1321" s="54">
        <f>IF(OR($B1321="",N$3&lt;$D1321+Настройки!$B$7),0,MAX(0,$E1321-MAX(0,SUMIFS(Тех_Движение!$G$2:$G$5111,Тех_Движение!$D$2:$D$5111,$C1321,Тех_Движение!$B$2:$B$5111,"&lt;="&amp;N$3)-$F1321)))</f>
        <v/>
      </c>
      <c r="O1321" s="54">
        <f>IF(OR($B1321="",O$3&lt;$D1321+Настройки!$B$7),0,MAX(0,$E1321-MAX(0,SUMIFS(Тех_Движение!$G$2:$G$5111,Тех_Движение!$D$2:$D$5111,$C1321,Тех_Движение!$B$2:$B$5111,"&lt;="&amp;O$3)-$F1321)))</f>
        <v/>
      </c>
      <c r="P1321" s="54">
        <f>IF(OR($B1321="",P$3&lt;$D1321+Настройки!$B$7),0,MAX(0,$E1321-MAX(0,SUMIFS(Тех_Движение!$G$2:$G$5111,Тех_Движение!$D$2:$D$5111,$C1321,Тех_Движение!$B$2:$B$5111,"&lt;="&amp;P$3)-$F1321)))</f>
        <v/>
      </c>
      <c r="Q1321" s="54">
        <f>IF(OR($B1321="",Q$3&lt;$D1321+Настройки!$B$7),0,MAX(0,$E1321-MAX(0,SUMIFS(Тех_Движение!$G$2:$G$5111,Тех_Движение!$D$2:$D$5111,$C1321,Тех_Движение!$B$2:$B$5111,"&lt;="&amp;Q$3)-$F1321)))</f>
        <v/>
      </c>
      <c r="R1321" s="54">
        <f>IF($B1321="","",SUM($K1321:$Q1321))</f>
        <v/>
      </c>
      <c r="S1321" s="56">
        <f>IF($B1321="","",VLOOKUP($C1321,Настройки!$A$11:$L$17,9,FALSE))</f>
        <v/>
      </c>
      <c r="T1321" s="56">
        <f>IF($B1321="","",$R1321*$S1321)</f>
        <v/>
      </c>
    </row>
    <row r="1322">
      <c r="A1322" s="20">
        <f>Тех_Движение!$A$1319</f>
        <v/>
      </c>
      <c r="B1322" s="20">
        <f>IF(Тех_Движение!$F$1319&gt;0,Тех_Движение!$I$1319,"")</f>
        <v/>
      </c>
      <c r="C1322" s="20">
        <f>IF($B1322="","",Тех_Движение!$D$1319)</f>
        <v/>
      </c>
      <c r="D1322" s="42">
        <f>IF($B1322="","",Тех_Движение!$B$1319)</f>
        <v/>
      </c>
      <c r="E1322" s="54">
        <f>IF($B1322="","",Тех_Движение!$F$1319)</f>
        <v/>
      </c>
      <c r="F1322" s="54">
        <f>IF($B1322="","",SUMIFS($E$5:$E1321,$C$5:$C1321,$C1322))</f>
        <v/>
      </c>
      <c r="G1322" s="54">
        <f>IF($B1322="","",MAX(0,$E1322-MAX(0,SUMIFS(Тех_Движение!$G$2:$G$5111,Тех_Движение!$D$2:$D$5111,$C1322,Тех_Движение!$B$2:$B$5111,"&lt;="&amp;Настройки!$B$5-1)-$F1322)))</f>
        <v/>
      </c>
      <c r="H1322" s="54">
        <f>IF($B1322="","",IF(AND($D1322&gt;=Настройки!$B$5,$D1322&lt;=Настройки!$B$6),$E1322,0))</f>
        <v/>
      </c>
      <c r="I1322" s="54">
        <f>IF($B1322="","",$G1322+$H1322-$J1322)</f>
        <v/>
      </c>
      <c r="J1322" s="54">
        <f>IF($B1322="","",MAX(0,$E1322-MAX(0,SUMIFS(Тех_Движение!$G$2:$G$5111,Тех_Движение!$D$2:$D$5111,$C1322,Тех_Движение!$B$2:$B$5111,"&lt;="&amp;Настройки!$B$6)-$F1322)))</f>
        <v/>
      </c>
      <c r="K1322" s="54">
        <f>IF(OR($B1322="",K$3&lt;$D1322+Настройки!$B$7),0,MAX(0,$E1322-MAX(0,SUMIFS(Тех_Движение!$G$2:$G$5111,Тех_Движение!$D$2:$D$5111,$C1322,Тех_Движение!$B$2:$B$5111,"&lt;="&amp;K$3)-$F1322)))</f>
        <v/>
      </c>
      <c r="L1322" s="54">
        <f>IF(OR($B1322="",L$3&lt;$D1322+Настройки!$B$7),0,MAX(0,$E1322-MAX(0,SUMIFS(Тех_Движение!$G$2:$G$5111,Тех_Движение!$D$2:$D$5111,$C1322,Тех_Движение!$B$2:$B$5111,"&lt;="&amp;L$3)-$F1322)))</f>
        <v/>
      </c>
      <c r="M1322" s="54">
        <f>IF(OR($B1322="",M$3&lt;$D1322+Настройки!$B$7),0,MAX(0,$E1322-MAX(0,SUMIFS(Тех_Движение!$G$2:$G$5111,Тех_Движение!$D$2:$D$5111,$C1322,Тех_Движение!$B$2:$B$5111,"&lt;="&amp;M$3)-$F1322)))</f>
        <v/>
      </c>
      <c r="N1322" s="54">
        <f>IF(OR($B1322="",N$3&lt;$D1322+Настройки!$B$7),0,MAX(0,$E1322-MAX(0,SUMIFS(Тех_Движение!$G$2:$G$5111,Тех_Движение!$D$2:$D$5111,$C1322,Тех_Движение!$B$2:$B$5111,"&lt;="&amp;N$3)-$F1322)))</f>
        <v/>
      </c>
      <c r="O1322" s="54">
        <f>IF(OR($B1322="",O$3&lt;$D1322+Настройки!$B$7),0,MAX(0,$E1322-MAX(0,SUMIFS(Тех_Движение!$G$2:$G$5111,Тех_Движение!$D$2:$D$5111,$C1322,Тех_Движение!$B$2:$B$5111,"&lt;="&amp;O$3)-$F1322)))</f>
        <v/>
      </c>
      <c r="P1322" s="54">
        <f>IF(OR($B1322="",P$3&lt;$D1322+Настройки!$B$7),0,MAX(0,$E1322-MAX(0,SUMIFS(Тех_Движение!$G$2:$G$5111,Тех_Движение!$D$2:$D$5111,$C1322,Тех_Движение!$B$2:$B$5111,"&lt;="&amp;P$3)-$F1322)))</f>
        <v/>
      </c>
      <c r="Q1322" s="54">
        <f>IF(OR($B1322="",Q$3&lt;$D1322+Настройки!$B$7),0,MAX(0,$E1322-MAX(0,SUMIFS(Тех_Движение!$G$2:$G$5111,Тех_Движение!$D$2:$D$5111,$C1322,Тех_Движение!$B$2:$B$5111,"&lt;="&amp;Q$3)-$F1322)))</f>
        <v/>
      </c>
      <c r="R1322" s="54">
        <f>IF($B1322="","",SUM($K1322:$Q1322))</f>
        <v/>
      </c>
      <c r="S1322" s="56">
        <f>IF($B1322="","",VLOOKUP($C1322,Настройки!$A$11:$L$17,9,FALSE))</f>
        <v/>
      </c>
      <c r="T1322" s="56">
        <f>IF($B1322="","",$R1322*$S1322)</f>
        <v/>
      </c>
    </row>
    <row r="1323">
      <c r="A1323" s="20">
        <f>Тех_Движение!$A$1320</f>
        <v/>
      </c>
      <c r="B1323" s="20">
        <f>IF(Тех_Движение!$F$1320&gt;0,Тех_Движение!$I$1320,"")</f>
        <v/>
      </c>
      <c r="C1323" s="20">
        <f>IF($B1323="","",Тех_Движение!$D$1320)</f>
        <v/>
      </c>
      <c r="D1323" s="42">
        <f>IF($B1323="","",Тех_Движение!$B$1320)</f>
        <v/>
      </c>
      <c r="E1323" s="54">
        <f>IF($B1323="","",Тех_Движение!$F$1320)</f>
        <v/>
      </c>
      <c r="F1323" s="54">
        <f>IF($B1323="","",SUMIFS($E$5:$E1322,$C$5:$C1322,$C1323))</f>
        <v/>
      </c>
      <c r="G1323" s="54">
        <f>IF($B1323="","",MAX(0,$E1323-MAX(0,SUMIFS(Тех_Движение!$G$2:$G$5111,Тех_Движение!$D$2:$D$5111,$C1323,Тех_Движение!$B$2:$B$5111,"&lt;="&amp;Настройки!$B$5-1)-$F1323)))</f>
        <v/>
      </c>
      <c r="H1323" s="54">
        <f>IF($B1323="","",IF(AND($D1323&gt;=Настройки!$B$5,$D1323&lt;=Настройки!$B$6),$E1323,0))</f>
        <v/>
      </c>
      <c r="I1323" s="54">
        <f>IF($B1323="","",$G1323+$H1323-$J1323)</f>
        <v/>
      </c>
      <c r="J1323" s="54">
        <f>IF($B1323="","",MAX(0,$E1323-MAX(0,SUMIFS(Тех_Движение!$G$2:$G$5111,Тех_Движение!$D$2:$D$5111,$C1323,Тех_Движение!$B$2:$B$5111,"&lt;="&amp;Настройки!$B$6)-$F1323)))</f>
        <v/>
      </c>
      <c r="K1323" s="54">
        <f>IF(OR($B1323="",K$3&lt;$D1323+Настройки!$B$7),0,MAX(0,$E1323-MAX(0,SUMIFS(Тех_Движение!$G$2:$G$5111,Тех_Движение!$D$2:$D$5111,$C1323,Тех_Движение!$B$2:$B$5111,"&lt;="&amp;K$3)-$F1323)))</f>
        <v/>
      </c>
      <c r="L1323" s="54">
        <f>IF(OR($B1323="",L$3&lt;$D1323+Настройки!$B$7),0,MAX(0,$E1323-MAX(0,SUMIFS(Тех_Движение!$G$2:$G$5111,Тех_Движение!$D$2:$D$5111,$C1323,Тех_Движение!$B$2:$B$5111,"&lt;="&amp;L$3)-$F1323)))</f>
        <v/>
      </c>
      <c r="M1323" s="54">
        <f>IF(OR($B1323="",M$3&lt;$D1323+Настройки!$B$7),0,MAX(0,$E1323-MAX(0,SUMIFS(Тех_Движение!$G$2:$G$5111,Тех_Движение!$D$2:$D$5111,$C1323,Тех_Движение!$B$2:$B$5111,"&lt;="&amp;M$3)-$F1323)))</f>
        <v/>
      </c>
      <c r="N1323" s="54">
        <f>IF(OR($B1323="",N$3&lt;$D1323+Настройки!$B$7),0,MAX(0,$E1323-MAX(0,SUMIFS(Тех_Движение!$G$2:$G$5111,Тех_Движение!$D$2:$D$5111,$C1323,Тех_Движение!$B$2:$B$5111,"&lt;="&amp;N$3)-$F1323)))</f>
        <v/>
      </c>
      <c r="O1323" s="54">
        <f>IF(OR($B1323="",O$3&lt;$D1323+Настройки!$B$7),0,MAX(0,$E1323-MAX(0,SUMIFS(Тех_Движение!$G$2:$G$5111,Тех_Движение!$D$2:$D$5111,$C1323,Тех_Движение!$B$2:$B$5111,"&lt;="&amp;O$3)-$F1323)))</f>
        <v/>
      </c>
      <c r="P1323" s="54">
        <f>IF(OR($B1323="",P$3&lt;$D1323+Настройки!$B$7),0,MAX(0,$E1323-MAX(0,SUMIFS(Тех_Движение!$G$2:$G$5111,Тех_Движение!$D$2:$D$5111,$C1323,Тех_Движение!$B$2:$B$5111,"&lt;="&amp;P$3)-$F1323)))</f>
        <v/>
      </c>
      <c r="Q1323" s="54">
        <f>IF(OR($B1323="",Q$3&lt;$D1323+Настройки!$B$7),0,MAX(0,$E1323-MAX(0,SUMIFS(Тех_Движение!$G$2:$G$5111,Тех_Движение!$D$2:$D$5111,$C1323,Тех_Движение!$B$2:$B$5111,"&lt;="&amp;Q$3)-$F1323)))</f>
        <v/>
      </c>
      <c r="R1323" s="54">
        <f>IF($B1323="","",SUM($K1323:$Q1323))</f>
        <v/>
      </c>
      <c r="S1323" s="56">
        <f>IF($B1323="","",VLOOKUP($C1323,Настройки!$A$11:$L$17,9,FALSE))</f>
        <v/>
      </c>
      <c r="T1323" s="56">
        <f>IF($B1323="","",$R1323*$S1323)</f>
        <v/>
      </c>
    </row>
    <row r="1324">
      <c r="A1324" s="20">
        <f>Тех_Движение!$A$1321</f>
        <v/>
      </c>
      <c r="B1324" s="20">
        <f>IF(Тех_Движение!$F$1321&gt;0,Тех_Движение!$I$1321,"")</f>
        <v/>
      </c>
      <c r="C1324" s="20">
        <f>IF($B1324="","",Тех_Движение!$D$1321)</f>
        <v/>
      </c>
      <c r="D1324" s="42">
        <f>IF($B1324="","",Тех_Движение!$B$1321)</f>
        <v/>
      </c>
      <c r="E1324" s="54">
        <f>IF($B1324="","",Тех_Движение!$F$1321)</f>
        <v/>
      </c>
      <c r="F1324" s="54">
        <f>IF($B1324="","",SUMIFS($E$5:$E1323,$C$5:$C1323,$C1324))</f>
        <v/>
      </c>
      <c r="G1324" s="54">
        <f>IF($B1324="","",MAX(0,$E1324-MAX(0,SUMIFS(Тех_Движение!$G$2:$G$5111,Тех_Движение!$D$2:$D$5111,$C1324,Тех_Движение!$B$2:$B$5111,"&lt;="&amp;Настройки!$B$5-1)-$F1324)))</f>
        <v/>
      </c>
      <c r="H1324" s="54">
        <f>IF($B1324="","",IF(AND($D1324&gt;=Настройки!$B$5,$D1324&lt;=Настройки!$B$6),$E1324,0))</f>
        <v/>
      </c>
      <c r="I1324" s="54">
        <f>IF($B1324="","",$G1324+$H1324-$J1324)</f>
        <v/>
      </c>
      <c r="J1324" s="54">
        <f>IF($B1324="","",MAX(0,$E1324-MAX(0,SUMIFS(Тех_Движение!$G$2:$G$5111,Тех_Движение!$D$2:$D$5111,$C1324,Тех_Движение!$B$2:$B$5111,"&lt;="&amp;Настройки!$B$6)-$F1324)))</f>
        <v/>
      </c>
      <c r="K1324" s="54">
        <f>IF(OR($B1324="",K$3&lt;$D1324+Настройки!$B$7),0,MAX(0,$E1324-MAX(0,SUMIFS(Тех_Движение!$G$2:$G$5111,Тех_Движение!$D$2:$D$5111,$C1324,Тех_Движение!$B$2:$B$5111,"&lt;="&amp;K$3)-$F1324)))</f>
        <v/>
      </c>
      <c r="L1324" s="54">
        <f>IF(OR($B1324="",L$3&lt;$D1324+Настройки!$B$7),0,MAX(0,$E1324-MAX(0,SUMIFS(Тех_Движение!$G$2:$G$5111,Тех_Движение!$D$2:$D$5111,$C1324,Тех_Движение!$B$2:$B$5111,"&lt;="&amp;L$3)-$F1324)))</f>
        <v/>
      </c>
      <c r="M1324" s="54">
        <f>IF(OR($B1324="",M$3&lt;$D1324+Настройки!$B$7),0,MAX(0,$E1324-MAX(0,SUMIFS(Тех_Движение!$G$2:$G$5111,Тех_Движение!$D$2:$D$5111,$C1324,Тех_Движение!$B$2:$B$5111,"&lt;="&amp;M$3)-$F1324)))</f>
        <v/>
      </c>
      <c r="N1324" s="54">
        <f>IF(OR($B1324="",N$3&lt;$D1324+Настройки!$B$7),0,MAX(0,$E1324-MAX(0,SUMIFS(Тех_Движение!$G$2:$G$5111,Тех_Движение!$D$2:$D$5111,$C1324,Тех_Движение!$B$2:$B$5111,"&lt;="&amp;N$3)-$F1324)))</f>
        <v/>
      </c>
      <c r="O1324" s="54">
        <f>IF(OR($B1324="",O$3&lt;$D1324+Настройки!$B$7),0,MAX(0,$E1324-MAX(0,SUMIFS(Тех_Движение!$G$2:$G$5111,Тех_Движение!$D$2:$D$5111,$C1324,Тех_Движение!$B$2:$B$5111,"&lt;="&amp;O$3)-$F1324)))</f>
        <v/>
      </c>
      <c r="P1324" s="54">
        <f>IF(OR($B1324="",P$3&lt;$D1324+Настройки!$B$7),0,MAX(0,$E1324-MAX(0,SUMIFS(Тех_Движение!$G$2:$G$5111,Тех_Движение!$D$2:$D$5111,$C1324,Тех_Движение!$B$2:$B$5111,"&lt;="&amp;P$3)-$F1324)))</f>
        <v/>
      </c>
      <c r="Q1324" s="54">
        <f>IF(OR($B1324="",Q$3&lt;$D1324+Настройки!$B$7),0,MAX(0,$E1324-MAX(0,SUMIFS(Тех_Движение!$G$2:$G$5111,Тех_Движение!$D$2:$D$5111,$C1324,Тех_Движение!$B$2:$B$5111,"&lt;="&amp;Q$3)-$F1324)))</f>
        <v/>
      </c>
      <c r="R1324" s="54">
        <f>IF($B1324="","",SUM($K1324:$Q1324))</f>
        <v/>
      </c>
      <c r="S1324" s="56">
        <f>IF($B1324="","",VLOOKUP($C1324,Настройки!$A$11:$L$17,9,FALSE))</f>
        <v/>
      </c>
      <c r="T1324" s="56">
        <f>IF($B1324="","",$R1324*$S1324)</f>
        <v/>
      </c>
    </row>
    <row r="1325">
      <c r="A1325" s="20">
        <f>Тех_Движение!$A$1322</f>
        <v/>
      </c>
      <c r="B1325" s="20">
        <f>IF(Тех_Движение!$F$1322&gt;0,Тех_Движение!$I$1322,"")</f>
        <v/>
      </c>
      <c r="C1325" s="20">
        <f>IF($B1325="","",Тех_Движение!$D$1322)</f>
        <v/>
      </c>
      <c r="D1325" s="42">
        <f>IF($B1325="","",Тех_Движение!$B$1322)</f>
        <v/>
      </c>
      <c r="E1325" s="54">
        <f>IF($B1325="","",Тех_Движение!$F$1322)</f>
        <v/>
      </c>
      <c r="F1325" s="54">
        <f>IF($B1325="","",SUMIFS($E$5:$E1324,$C$5:$C1324,$C1325))</f>
        <v/>
      </c>
      <c r="G1325" s="54">
        <f>IF($B1325="","",MAX(0,$E1325-MAX(0,SUMIFS(Тех_Движение!$G$2:$G$5111,Тех_Движение!$D$2:$D$5111,$C1325,Тех_Движение!$B$2:$B$5111,"&lt;="&amp;Настройки!$B$5-1)-$F1325)))</f>
        <v/>
      </c>
      <c r="H1325" s="54">
        <f>IF($B1325="","",IF(AND($D1325&gt;=Настройки!$B$5,$D1325&lt;=Настройки!$B$6),$E1325,0))</f>
        <v/>
      </c>
      <c r="I1325" s="54">
        <f>IF($B1325="","",$G1325+$H1325-$J1325)</f>
        <v/>
      </c>
      <c r="J1325" s="54">
        <f>IF($B1325="","",MAX(0,$E1325-MAX(0,SUMIFS(Тех_Движение!$G$2:$G$5111,Тех_Движение!$D$2:$D$5111,$C1325,Тех_Движение!$B$2:$B$5111,"&lt;="&amp;Настройки!$B$6)-$F1325)))</f>
        <v/>
      </c>
      <c r="K1325" s="54">
        <f>IF(OR($B1325="",K$3&lt;$D1325+Настройки!$B$7),0,MAX(0,$E1325-MAX(0,SUMIFS(Тех_Движение!$G$2:$G$5111,Тех_Движение!$D$2:$D$5111,$C1325,Тех_Движение!$B$2:$B$5111,"&lt;="&amp;K$3)-$F1325)))</f>
        <v/>
      </c>
      <c r="L1325" s="54">
        <f>IF(OR($B1325="",L$3&lt;$D1325+Настройки!$B$7),0,MAX(0,$E1325-MAX(0,SUMIFS(Тех_Движение!$G$2:$G$5111,Тех_Движение!$D$2:$D$5111,$C1325,Тех_Движение!$B$2:$B$5111,"&lt;="&amp;L$3)-$F1325)))</f>
        <v/>
      </c>
      <c r="M1325" s="54">
        <f>IF(OR($B1325="",M$3&lt;$D1325+Настройки!$B$7),0,MAX(0,$E1325-MAX(0,SUMIFS(Тех_Движение!$G$2:$G$5111,Тех_Движение!$D$2:$D$5111,$C1325,Тех_Движение!$B$2:$B$5111,"&lt;="&amp;M$3)-$F1325)))</f>
        <v/>
      </c>
      <c r="N1325" s="54">
        <f>IF(OR($B1325="",N$3&lt;$D1325+Настройки!$B$7),0,MAX(0,$E1325-MAX(0,SUMIFS(Тех_Движение!$G$2:$G$5111,Тех_Движение!$D$2:$D$5111,$C1325,Тех_Движение!$B$2:$B$5111,"&lt;="&amp;N$3)-$F1325)))</f>
        <v/>
      </c>
      <c r="O1325" s="54">
        <f>IF(OR($B1325="",O$3&lt;$D1325+Настройки!$B$7),0,MAX(0,$E1325-MAX(0,SUMIFS(Тех_Движение!$G$2:$G$5111,Тех_Движение!$D$2:$D$5111,$C1325,Тех_Движение!$B$2:$B$5111,"&lt;="&amp;O$3)-$F1325)))</f>
        <v/>
      </c>
      <c r="P1325" s="54">
        <f>IF(OR($B1325="",P$3&lt;$D1325+Настройки!$B$7),0,MAX(0,$E1325-MAX(0,SUMIFS(Тех_Движение!$G$2:$G$5111,Тех_Движение!$D$2:$D$5111,$C1325,Тех_Движение!$B$2:$B$5111,"&lt;="&amp;P$3)-$F1325)))</f>
        <v/>
      </c>
      <c r="Q1325" s="54">
        <f>IF(OR($B1325="",Q$3&lt;$D1325+Настройки!$B$7),0,MAX(0,$E1325-MAX(0,SUMIFS(Тех_Движение!$G$2:$G$5111,Тех_Движение!$D$2:$D$5111,$C1325,Тех_Движение!$B$2:$B$5111,"&lt;="&amp;Q$3)-$F1325)))</f>
        <v/>
      </c>
      <c r="R1325" s="54">
        <f>IF($B1325="","",SUM($K1325:$Q1325))</f>
        <v/>
      </c>
      <c r="S1325" s="56">
        <f>IF($B1325="","",VLOOKUP($C1325,Настройки!$A$11:$L$17,9,FALSE))</f>
        <v/>
      </c>
      <c r="T1325" s="56">
        <f>IF($B1325="","",$R1325*$S1325)</f>
        <v/>
      </c>
    </row>
    <row r="1326">
      <c r="A1326" s="20">
        <f>Тех_Движение!$A$1323</f>
        <v/>
      </c>
      <c r="B1326" s="20">
        <f>IF(Тех_Движение!$F$1323&gt;0,Тех_Движение!$I$1323,"")</f>
        <v/>
      </c>
      <c r="C1326" s="20">
        <f>IF($B1326="","",Тех_Движение!$D$1323)</f>
        <v/>
      </c>
      <c r="D1326" s="42">
        <f>IF($B1326="","",Тех_Движение!$B$1323)</f>
        <v/>
      </c>
      <c r="E1326" s="54">
        <f>IF($B1326="","",Тех_Движение!$F$1323)</f>
        <v/>
      </c>
      <c r="F1326" s="54">
        <f>IF($B1326="","",SUMIFS($E$5:$E1325,$C$5:$C1325,$C1326))</f>
        <v/>
      </c>
      <c r="G1326" s="54">
        <f>IF($B1326="","",MAX(0,$E1326-MAX(0,SUMIFS(Тех_Движение!$G$2:$G$5111,Тех_Движение!$D$2:$D$5111,$C1326,Тех_Движение!$B$2:$B$5111,"&lt;="&amp;Настройки!$B$5-1)-$F1326)))</f>
        <v/>
      </c>
      <c r="H1326" s="54">
        <f>IF($B1326="","",IF(AND($D1326&gt;=Настройки!$B$5,$D1326&lt;=Настройки!$B$6),$E1326,0))</f>
        <v/>
      </c>
      <c r="I1326" s="54">
        <f>IF($B1326="","",$G1326+$H1326-$J1326)</f>
        <v/>
      </c>
      <c r="J1326" s="54">
        <f>IF($B1326="","",MAX(0,$E1326-MAX(0,SUMIFS(Тех_Движение!$G$2:$G$5111,Тех_Движение!$D$2:$D$5111,$C1326,Тех_Движение!$B$2:$B$5111,"&lt;="&amp;Настройки!$B$6)-$F1326)))</f>
        <v/>
      </c>
      <c r="K1326" s="54">
        <f>IF(OR($B1326="",K$3&lt;$D1326+Настройки!$B$7),0,MAX(0,$E1326-MAX(0,SUMIFS(Тех_Движение!$G$2:$G$5111,Тех_Движение!$D$2:$D$5111,$C1326,Тех_Движение!$B$2:$B$5111,"&lt;="&amp;K$3)-$F1326)))</f>
        <v/>
      </c>
      <c r="L1326" s="54">
        <f>IF(OR($B1326="",L$3&lt;$D1326+Настройки!$B$7),0,MAX(0,$E1326-MAX(0,SUMIFS(Тех_Движение!$G$2:$G$5111,Тех_Движение!$D$2:$D$5111,$C1326,Тех_Движение!$B$2:$B$5111,"&lt;="&amp;L$3)-$F1326)))</f>
        <v/>
      </c>
      <c r="M1326" s="54">
        <f>IF(OR($B1326="",M$3&lt;$D1326+Настройки!$B$7),0,MAX(0,$E1326-MAX(0,SUMIFS(Тех_Движение!$G$2:$G$5111,Тех_Движение!$D$2:$D$5111,$C1326,Тех_Движение!$B$2:$B$5111,"&lt;="&amp;M$3)-$F1326)))</f>
        <v/>
      </c>
      <c r="N1326" s="54">
        <f>IF(OR($B1326="",N$3&lt;$D1326+Настройки!$B$7),0,MAX(0,$E1326-MAX(0,SUMIFS(Тех_Движение!$G$2:$G$5111,Тех_Движение!$D$2:$D$5111,$C1326,Тех_Движение!$B$2:$B$5111,"&lt;="&amp;N$3)-$F1326)))</f>
        <v/>
      </c>
      <c r="O1326" s="54">
        <f>IF(OR($B1326="",O$3&lt;$D1326+Настройки!$B$7),0,MAX(0,$E1326-MAX(0,SUMIFS(Тех_Движение!$G$2:$G$5111,Тех_Движение!$D$2:$D$5111,$C1326,Тех_Движение!$B$2:$B$5111,"&lt;="&amp;O$3)-$F1326)))</f>
        <v/>
      </c>
      <c r="P1326" s="54">
        <f>IF(OR($B1326="",P$3&lt;$D1326+Настройки!$B$7),0,MAX(0,$E1326-MAX(0,SUMIFS(Тех_Движение!$G$2:$G$5111,Тех_Движение!$D$2:$D$5111,$C1326,Тех_Движение!$B$2:$B$5111,"&lt;="&amp;P$3)-$F1326)))</f>
        <v/>
      </c>
      <c r="Q1326" s="54">
        <f>IF(OR($B1326="",Q$3&lt;$D1326+Настройки!$B$7),0,MAX(0,$E1326-MAX(0,SUMIFS(Тех_Движение!$G$2:$G$5111,Тех_Движение!$D$2:$D$5111,$C1326,Тех_Движение!$B$2:$B$5111,"&lt;="&amp;Q$3)-$F1326)))</f>
        <v/>
      </c>
      <c r="R1326" s="54">
        <f>IF($B1326="","",SUM($K1326:$Q1326))</f>
        <v/>
      </c>
      <c r="S1326" s="56">
        <f>IF($B1326="","",VLOOKUP($C1326,Настройки!$A$11:$L$17,9,FALSE))</f>
        <v/>
      </c>
      <c r="T1326" s="56">
        <f>IF($B1326="","",$R1326*$S1326)</f>
        <v/>
      </c>
    </row>
    <row r="1327">
      <c r="A1327" s="20">
        <f>Тех_Движение!$A$1324</f>
        <v/>
      </c>
      <c r="B1327" s="20">
        <f>IF(Тех_Движение!$F$1324&gt;0,Тех_Движение!$I$1324,"")</f>
        <v/>
      </c>
      <c r="C1327" s="20">
        <f>IF($B1327="","",Тех_Движение!$D$1324)</f>
        <v/>
      </c>
      <c r="D1327" s="42">
        <f>IF($B1327="","",Тех_Движение!$B$1324)</f>
        <v/>
      </c>
      <c r="E1327" s="54">
        <f>IF($B1327="","",Тех_Движение!$F$1324)</f>
        <v/>
      </c>
      <c r="F1327" s="54">
        <f>IF($B1327="","",SUMIFS($E$5:$E1326,$C$5:$C1326,$C1327))</f>
        <v/>
      </c>
      <c r="G1327" s="54">
        <f>IF($B1327="","",MAX(0,$E1327-MAX(0,SUMIFS(Тех_Движение!$G$2:$G$5111,Тех_Движение!$D$2:$D$5111,$C1327,Тех_Движение!$B$2:$B$5111,"&lt;="&amp;Настройки!$B$5-1)-$F1327)))</f>
        <v/>
      </c>
      <c r="H1327" s="54">
        <f>IF($B1327="","",IF(AND($D1327&gt;=Настройки!$B$5,$D1327&lt;=Настройки!$B$6),$E1327,0))</f>
        <v/>
      </c>
      <c r="I1327" s="54">
        <f>IF($B1327="","",$G1327+$H1327-$J1327)</f>
        <v/>
      </c>
      <c r="J1327" s="54">
        <f>IF($B1327="","",MAX(0,$E1327-MAX(0,SUMIFS(Тех_Движение!$G$2:$G$5111,Тех_Движение!$D$2:$D$5111,$C1327,Тех_Движение!$B$2:$B$5111,"&lt;="&amp;Настройки!$B$6)-$F1327)))</f>
        <v/>
      </c>
      <c r="K1327" s="54">
        <f>IF(OR($B1327="",K$3&lt;$D1327+Настройки!$B$7),0,MAX(0,$E1327-MAX(0,SUMIFS(Тех_Движение!$G$2:$G$5111,Тех_Движение!$D$2:$D$5111,$C1327,Тех_Движение!$B$2:$B$5111,"&lt;="&amp;K$3)-$F1327)))</f>
        <v/>
      </c>
      <c r="L1327" s="54">
        <f>IF(OR($B1327="",L$3&lt;$D1327+Настройки!$B$7),0,MAX(0,$E1327-MAX(0,SUMIFS(Тех_Движение!$G$2:$G$5111,Тех_Движение!$D$2:$D$5111,$C1327,Тех_Движение!$B$2:$B$5111,"&lt;="&amp;L$3)-$F1327)))</f>
        <v/>
      </c>
      <c r="M1327" s="54">
        <f>IF(OR($B1327="",M$3&lt;$D1327+Настройки!$B$7),0,MAX(0,$E1327-MAX(0,SUMIFS(Тех_Движение!$G$2:$G$5111,Тех_Движение!$D$2:$D$5111,$C1327,Тех_Движение!$B$2:$B$5111,"&lt;="&amp;M$3)-$F1327)))</f>
        <v/>
      </c>
      <c r="N1327" s="54">
        <f>IF(OR($B1327="",N$3&lt;$D1327+Настройки!$B$7),0,MAX(0,$E1327-MAX(0,SUMIFS(Тех_Движение!$G$2:$G$5111,Тех_Движение!$D$2:$D$5111,$C1327,Тех_Движение!$B$2:$B$5111,"&lt;="&amp;N$3)-$F1327)))</f>
        <v/>
      </c>
      <c r="O1327" s="54">
        <f>IF(OR($B1327="",O$3&lt;$D1327+Настройки!$B$7),0,MAX(0,$E1327-MAX(0,SUMIFS(Тех_Движение!$G$2:$G$5111,Тех_Движение!$D$2:$D$5111,$C1327,Тех_Движение!$B$2:$B$5111,"&lt;="&amp;O$3)-$F1327)))</f>
        <v/>
      </c>
      <c r="P1327" s="54">
        <f>IF(OR($B1327="",P$3&lt;$D1327+Настройки!$B$7),0,MAX(0,$E1327-MAX(0,SUMIFS(Тех_Движение!$G$2:$G$5111,Тех_Движение!$D$2:$D$5111,$C1327,Тех_Движение!$B$2:$B$5111,"&lt;="&amp;P$3)-$F1327)))</f>
        <v/>
      </c>
      <c r="Q1327" s="54">
        <f>IF(OR($B1327="",Q$3&lt;$D1327+Настройки!$B$7),0,MAX(0,$E1327-MAX(0,SUMIFS(Тех_Движение!$G$2:$G$5111,Тех_Движение!$D$2:$D$5111,$C1327,Тех_Движение!$B$2:$B$5111,"&lt;="&amp;Q$3)-$F1327)))</f>
        <v/>
      </c>
      <c r="R1327" s="54">
        <f>IF($B1327="","",SUM($K1327:$Q1327))</f>
        <v/>
      </c>
      <c r="S1327" s="56">
        <f>IF($B1327="","",VLOOKUP($C1327,Настройки!$A$11:$L$17,9,FALSE))</f>
        <v/>
      </c>
      <c r="T1327" s="56">
        <f>IF($B1327="","",$R1327*$S1327)</f>
        <v/>
      </c>
    </row>
    <row r="1328">
      <c r="A1328" s="20">
        <f>Тех_Движение!$A$1325</f>
        <v/>
      </c>
      <c r="B1328" s="20">
        <f>IF(Тех_Движение!$F$1325&gt;0,Тех_Движение!$I$1325,"")</f>
        <v/>
      </c>
      <c r="C1328" s="20">
        <f>IF($B1328="","",Тех_Движение!$D$1325)</f>
        <v/>
      </c>
      <c r="D1328" s="42">
        <f>IF($B1328="","",Тех_Движение!$B$1325)</f>
        <v/>
      </c>
      <c r="E1328" s="54">
        <f>IF($B1328="","",Тех_Движение!$F$1325)</f>
        <v/>
      </c>
      <c r="F1328" s="54">
        <f>IF($B1328="","",SUMIFS($E$5:$E1327,$C$5:$C1327,$C1328))</f>
        <v/>
      </c>
      <c r="G1328" s="54">
        <f>IF($B1328="","",MAX(0,$E1328-MAX(0,SUMIFS(Тех_Движение!$G$2:$G$5111,Тех_Движение!$D$2:$D$5111,$C1328,Тех_Движение!$B$2:$B$5111,"&lt;="&amp;Настройки!$B$5-1)-$F1328)))</f>
        <v/>
      </c>
      <c r="H1328" s="54">
        <f>IF($B1328="","",IF(AND($D1328&gt;=Настройки!$B$5,$D1328&lt;=Настройки!$B$6),$E1328,0))</f>
        <v/>
      </c>
      <c r="I1328" s="54">
        <f>IF($B1328="","",$G1328+$H1328-$J1328)</f>
        <v/>
      </c>
      <c r="J1328" s="54">
        <f>IF($B1328="","",MAX(0,$E1328-MAX(0,SUMIFS(Тех_Движение!$G$2:$G$5111,Тех_Движение!$D$2:$D$5111,$C1328,Тех_Движение!$B$2:$B$5111,"&lt;="&amp;Настройки!$B$6)-$F1328)))</f>
        <v/>
      </c>
      <c r="K1328" s="54">
        <f>IF(OR($B1328="",K$3&lt;$D1328+Настройки!$B$7),0,MAX(0,$E1328-MAX(0,SUMIFS(Тех_Движение!$G$2:$G$5111,Тех_Движение!$D$2:$D$5111,$C1328,Тех_Движение!$B$2:$B$5111,"&lt;="&amp;K$3)-$F1328)))</f>
        <v/>
      </c>
      <c r="L1328" s="54">
        <f>IF(OR($B1328="",L$3&lt;$D1328+Настройки!$B$7),0,MAX(0,$E1328-MAX(0,SUMIFS(Тех_Движение!$G$2:$G$5111,Тех_Движение!$D$2:$D$5111,$C1328,Тех_Движение!$B$2:$B$5111,"&lt;="&amp;L$3)-$F1328)))</f>
        <v/>
      </c>
      <c r="M1328" s="54">
        <f>IF(OR($B1328="",M$3&lt;$D1328+Настройки!$B$7),0,MAX(0,$E1328-MAX(0,SUMIFS(Тех_Движение!$G$2:$G$5111,Тех_Движение!$D$2:$D$5111,$C1328,Тех_Движение!$B$2:$B$5111,"&lt;="&amp;M$3)-$F1328)))</f>
        <v/>
      </c>
      <c r="N1328" s="54">
        <f>IF(OR($B1328="",N$3&lt;$D1328+Настройки!$B$7),0,MAX(0,$E1328-MAX(0,SUMIFS(Тех_Движение!$G$2:$G$5111,Тех_Движение!$D$2:$D$5111,$C1328,Тех_Движение!$B$2:$B$5111,"&lt;="&amp;N$3)-$F1328)))</f>
        <v/>
      </c>
      <c r="O1328" s="54">
        <f>IF(OR($B1328="",O$3&lt;$D1328+Настройки!$B$7),0,MAX(0,$E1328-MAX(0,SUMIFS(Тех_Движение!$G$2:$G$5111,Тех_Движение!$D$2:$D$5111,$C1328,Тех_Движение!$B$2:$B$5111,"&lt;="&amp;O$3)-$F1328)))</f>
        <v/>
      </c>
      <c r="P1328" s="54">
        <f>IF(OR($B1328="",P$3&lt;$D1328+Настройки!$B$7),0,MAX(0,$E1328-MAX(0,SUMIFS(Тех_Движение!$G$2:$G$5111,Тех_Движение!$D$2:$D$5111,$C1328,Тех_Движение!$B$2:$B$5111,"&lt;="&amp;P$3)-$F1328)))</f>
        <v/>
      </c>
      <c r="Q1328" s="54">
        <f>IF(OR($B1328="",Q$3&lt;$D1328+Настройки!$B$7),0,MAX(0,$E1328-MAX(0,SUMIFS(Тех_Движение!$G$2:$G$5111,Тех_Движение!$D$2:$D$5111,$C1328,Тех_Движение!$B$2:$B$5111,"&lt;="&amp;Q$3)-$F1328)))</f>
        <v/>
      </c>
      <c r="R1328" s="54">
        <f>IF($B1328="","",SUM($K1328:$Q1328))</f>
        <v/>
      </c>
      <c r="S1328" s="56">
        <f>IF($B1328="","",VLOOKUP($C1328,Настройки!$A$11:$L$17,9,FALSE))</f>
        <v/>
      </c>
      <c r="T1328" s="56">
        <f>IF($B1328="","",$R1328*$S1328)</f>
        <v/>
      </c>
    </row>
    <row r="1329">
      <c r="A1329" s="20">
        <f>Тех_Движение!$A$1326</f>
        <v/>
      </c>
      <c r="B1329" s="20">
        <f>IF(Тех_Движение!$F$1326&gt;0,Тех_Движение!$I$1326,"")</f>
        <v/>
      </c>
      <c r="C1329" s="20">
        <f>IF($B1329="","",Тех_Движение!$D$1326)</f>
        <v/>
      </c>
      <c r="D1329" s="42">
        <f>IF($B1329="","",Тех_Движение!$B$1326)</f>
        <v/>
      </c>
      <c r="E1329" s="54">
        <f>IF($B1329="","",Тех_Движение!$F$1326)</f>
        <v/>
      </c>
      <c r="F1329" s="54">
        <f>IF($B1329="","",SUMIFS($E$5:$E1328,$C$5:$C1328,$C1329))</f>
        <v/>
      </c>
      <c r="G1329" s="54">
        <f>IF($B1329="","",MAX(0,$E1329-MAX(0,SUMIFS(Тех_Движение!$G$2:$G$5111,Тех_Движение!$D$2:$D$5111,$C1329,Тех_Движение!$B$2:$B$5111,"&lt;="&amp;Настройки!$B$5-1)-$F1329)))</f>
        <v/>
      </c>
      <c r="H1329" s="54">
        <f>IF($B1329="","",IF(AND($D1329&gt;=Настройки!$B$5,$D1329&lt;=Настройки!$B$6),$E1329,0))</f>
        <v/>
      </c>
      <c r="I1329" s="54">
        <f>IF($B1329="","",$G1329+$H1329-$J1329)</f>
        <v/>
      </c>
      <c r="J1329" s="54">
        <f>IF($B1329="","",MAX(0,$E1329-MAX(0,SUMIFS(Тех_Движение!$G$2:$G$5111,Тех_Движение!$D$2:$D$5111,$C1329,Тех_Движение!$B$2:$B$5111,"&lt;="&amp;Настройки!$B$6)-$F1329)))</f>
        <v/>
      </c>
      <c r="K1329" s="54">
        <f>IF(OR($B1329="",K$3&lt;$D1329+Настройки!$B$7),0,MAX(0,$E1329-MAX(0,SUMIFS(Тех_Движение!$G$2:$G$5111,Тех_Движение!$D$2:$D$5111,$C1329,Тех_Движение!$B$2:$B$5111,"&lt;="&amp;K$3)-$F1329)))</f>
        <v/>
      </c>
      <c r="L1329" s="54">
        <f>IF(OR($B1329="",L$3&lt;$D1329+Настройки!$B$7),0,MAX(0,$E1329-MAX(0,SUMIFS(Тех_Движение!$G$2:$G$5111,Тех_Движение!$D$2:$D$5111,$C1329,Тех_Движение!$B$2:$B$5111,"&lt;="&amp;L$3)-$F1329)))</f>
        <v/>
      </c>
      <c r="M1329" s="54">
        <f>IF(OR($B1329="",M$3&lt;$D1329+Настройки!$B$7),0,MAX(0,$E1329-MAX(0,SUMIFS(Тех_Движение!$G$2:$G$5111,Тех_Движение!$D$2:$D$5111,$C1329,Тех_Движение!$B$2:$B$5111,"&lt;="&amp;M$3)-$F1329)))</f>
        <v/>
      </c>
      <c r="N1329" s="54">
        <f>IF(OR($B1329="",N$3&lt;$D1329+Настройки!$B$7),0,MAX(0,$E1329-MAX(0,SUMIFS(Тех_Движение!$G$2:$G$5111,Тех_Движение!$D$2:$D$5111,$C1329,Тех_Движение!$B$2:$B$5111,"&lt;="&amp;N$3)-$F1329)))</f>
        <v/>
      </c>
      <c r="O1329" s="54">
        <f>IF(OR($B1329="",O$3&lt;$D1329+Настройки!$B$7),0,MAX(0,$E1329-MAX(0,SUMIFS(Тех_Движение!$G$2:$G$5111,Тех_Движение!$D$2:$D$5111,$C1329,Тех_Движение!$B$2:$B$5111,"&lt;="&amp;O$3)-$F1329)))</f>
        <v/>
      </c>
      <c r="P1329" s="54">
        <f>IF(OR($B1329="",P$3&lt;$D1329+Настройки!$B$7),0,MAX(0,$E1329-MAX(0,SUMIFS(Тех_Движение!$G$2:$G$5111,Тех_Движение!$D$2:$D$5111,$C1329,Тех_Движение!$B$2:$B$5111,"&lt;="&amp;P$3)-$F1329)))</f>
        <v/>
      </c>
      <c r="Q1329" s="54">
        <f>IF(OR($B1329="",Q$3&lt;$D1329+Настройки!$B$7),0,MAX(0,$E1329-MAX(0,SUMIFS(Тех_Движение!$G$2:$G$5111,Тех_Движение!$D$2:$D$5111,$C1329,Тех_Движение!$B$2:$B$5111,"&lt;="&amp;Q$3)-$F1329)))</f>
        <v/>
      </c>
      <c r="R1329" s="54">
        <f>IF($B1329="","",SUM($K1329:$Q1329))</f>
        <v/>
      </c>
      <c r="S1329" s="56">
        <f>IF($B1329="","",VLOOKUP($C1329,Настройки!$A$11:$L$17,9,FALSE))</f>
        <v/>
      </c>
      <c r="T1329" s="56">
        <f>IF($B1329="","",$R1329*$S1329)</f>
        <v/>
      </c>
    </row>
    <row r="1330">
      <c r="A1330" s="20">
        <f>Тех_Движение!$A$1327</f>
        <v/>
      </c>
      <c r="B1330" s="20">
        <f>IF(Тех_Движение!$F$1327&gt;0,Тех_Движение!$I$1327,"")</f>
        <v/>
      </c>
      <c r="C1330" s="20">
        <f>IF($B1330="","",Тех_Движение!$D$1327)</f>
        <v/>
      </c>
      <c r="D1330" s="42">
        <f>IF($B1330="","",Тех_Движение!$B$1327)</f>
        <v/>
      </c>
      <c r="E1330" s="54">
        <f>IF($B1330="","",Тех_Движение!$F$1327)</f>
        <v/>
      </c>
      <c r="F1330" s="54">
        <f>IF($B1330="","",SUMIFS($E$5:$E1329,$C$5:$C1329,$C1330))</f>
        <v/>
      </c>
      <c r="G1330" s="54">
        <f>IF($B1330="","",MAX(0,$E1330-MAX(0,SUMIFS(Тех_Движение!$G$2:$G$5111,Тех_Движение!$D$2:$D$5111,$C1330,Тех_Движение!$B$2:$B$5111,"&lt;="&amp;Настройки!$B$5-1)-$F1330)))</f>
        <v/>
      </c>
      <c r="H1330" s="54">
        <f>IF($B1330="","",IF(AND($D1330&gt;=Настройки!$B$5,$D1330&lt;=Настройки!$B$6),$E1330,0))</f>
        <v/>
      </c>
      <c r="I1330" s="54">
        <f>IF($B1330="","",$G1330+$H1330-$J1330)</f>
        <v/>
      </c>
      <c r="J1330" s="54">
        <f>IF($B1330="","",MAX(0,$E1330-MAX(0,SUMIFS(Тех_Движение!$G$2:$G$5111,Тех_Движение!$D$2:$D$5111,$C1330,Тех_Движение!$B$2:$B$5111,"&lt;="&amp;Настройки!$B$6)-$F1330)))</f>
        <v/>
      </c>
      <c r="K1330" s="54">
        <f>IF(OR($B1330="",K$3&lt;$D1330+Настройки!$B$7),0,MAX(0,$E1330-MAX(0,SUMIFS(Тех_Движение!$G$2:$G$5111,Тех_Движение!$D$2:$D$5111,$C1330,Тех_Движение!$B$2:$B$5111,"&lt;="&amp;K$3)-$F1330)))</f>
        <v/>
      </c>
      <c r="L1330" s="54">
        <f>IF(OR($B1330="",L$3&lt;$D1330+Настройки!$B$7),0,MAX(0,$E1330-MAX(0,SUMIFS(Тех_Движение!$G$2:$G$5111,Тех_Движение!$D$2:$D$5111,$C1330,Тех_Движение!$B$2:$B$5111,"&lt;="&amp;L$3)-$F1330)))</f>
        <v/>
      </c>
      <c r="M1330" s="54">
        <f>IF(OR($B1330="",M$3&lt;$D1330+Настройки!$B$7),0,MAX(0,$E1330-MAX(0,SUMIFS(Тех_Движение!$G$2:$G$5111,Тех_Движение!$D$2:$D$5111,$C1330,Тех_Движение!$B$2:$B$5111,"&lt;="&amp;M$3)-$F1330)))</f>
        <v/>
      </c>
      <c r="N1330" s="54">
        <f>IF(OR($B1330="",N$3&lt;$D1330+Настройки!$B$7),0,MAX(0,$E1330-MAX(0,SUMIFS(Тех_Движение!$G$2:$G$5111,Тех_Движение!$D$2:$D$5111,$C1330,Тех_Движение!$B$2:$B$5111,"&lt;="&amp;N$3)-$F1330)))</f>
        <v/>
      </c>
      <c r="O1330" s="54">
        <f>IF(OR($B1330="",O$3&lt;$D1330+Настройки!$B$7),0,MAX(0,$E1330-MAX(0,SUMIFS(Тех_Движение!$G$2:$G$5111,Тех_Движение!$D$2:$D$5111,$C1330,Тех_Движение!$B$2:$B$5111,"&lt;="&amp;O$3)-$F1330)))</f>
        <v/>
      </c>
      <c r="P1330" s="54">
        <f>IF(OR($B1330="",P$3&lt;$D1330+Настройки!$B$7),0,MAX(0,$E1330-MAX(0,SUMIFS(Тех_Движение!$G$2:$G$5111,Тех_Движение!$D$2:$D$5111,$C1330,Тех_Движение!$B$2:$B$5111,"&lt;="&amp;P$3)-$F1330)))</f>
        <v/>
      </c>
      <c r="Q1330" s="54">
        <f>IF(OR($B1330="",Q$3&lt;$D1330+Настройки!$B$7),0,MAX(0,$E1330-MAX(0,SUMIFS(Тех_Движение!$G$2:$G$5111,Тех_Движение!$D$2:$D$5111,$C1330,Тех_Движение!$B$2:$B$5111,"&lt;="&amp;Q$3)-$F1330)))</f>
        <v/>
      </c>
      <c r="R1330" s="54">
        <f>IF($B1330="","",SUM($K1330:$Q1330))</f>
        <v/>
      </c>
      <c r="S1330" s="56">
        <f>IF($B1330="","",VLOOKUP($C1330,Настройки!$A$11:$L$17,9,FALSE))</f>
        <v/>
      </c>
      <c r="T1330" s="56">
        <f>IF($B1330="","",$R1330*$S1330)</f>
        <v/>
      </c>
    </row>
    <row r="1331">
      <c r="A1331" s="20">
        <f>Тех_Движение!$A$1328</f>
        <v/>
      </c>
      <c r="B1331" s="20">
        <f>IF(Тех_Движение!$F$1328&gt;0,Тех_Движение!$I$1328,"")</f>
        <v/>
      </c>
      <c r="C1331" s="20">
        <f>IF($B1331="","",Тех_Движение!$D$1328)</f>
        <v/>
      </c>
      <c r="D1331" s="42">
        <f>IF($B1331="","",Тех_Движение!$B$1328)</f>
        <v/>
      </c>
      <c r="E1331" s="54">
        <f>IF($B1331="","",Тех_Движение!$F$1328)</f>
        <v/>
      </c>
      <c r="F1331" s="54">
        <f>IF($B1331="","",SUMIFS($E$5:$E1330,$C$5:$C1330,$C1331))</f>
        <v/>
      </c>
      <c r="G1331" s="54">
        <f>IF($B1331="","",MAX(0,$E1331-MAX(0,SUMIFS(Тех_Движение!$G$2:$G$5111,Тех_Движение!$D$2:$D$5111,$C1331,Тех_Движение!$B$2:$B$5111,"&lt;="&amp;Настройки!$B$5-1)-$F1331)))</f>
        <v/>
      </c>
      <c r="H1331" s="54">
        <f>IF($B1331="","",IF(AND($D1331&gt;=Настройки!$B$5,$D1331&lt;=Настройки!$B$6),$E1331,0))</f>
        <v/>
      </c>
      <c r="I1331" s="54">
        <f>IF($B1331="","",$G1331+$H1331-$J1331)</f>
        <v/>
      </c>
      <c r="J1331" s="54">
        <f>IF($B1331="","",MAX(0,$E1331-MAX(0,SUMIFS(Тех_Движение!$G$2:$G$5111,Тех_Движение!$D$2:$D$5111,$C1331,Тех_Движение!$B$2:$B$5111,"&lt;="&amp;Настройки!$B$6)-$F1331)))</f>
        <v/>
      </c>
      <c r="K1331" s="54">
        <f>IF(OR($B1331="",K$3&lt;$D1331+Настройки!$B$7),0,MAX(0,$E1331-MAX(0,SUMIFS(Тех_Движение!$G$2:$G$5111,Тех_Движение!$D$2:$D$5111,$C1331,Тех_Движение!$B$2:$B$5111,"&lt;="&amp;K$3)-$F1331)))</f>
        <v/>
      </c>
      <c r="L1331" s="54">
        <f>IF(OR($B1331="",L$3&lt;$D1331+Настройки!$B$7),0,MAX(0,$E1331-MAX(0,SUMIFS(Тех_Движение!$G$2:$G$5111,Тех_Движение!$D$2:$D$5111,$C1331,Тех_Движение!$B$2:$B$5111,"&lt;="&amp;L$3)-$F1331)))</f>
        <v/>
      </c>
      <c r="M1331" s="54">
        <f>IF(OR($B1331="",M$3&lt;$D1331+Настройки!$B$7),0,MAX(0,$E1331-MAX(0,SUMIFS(Тех_Движение!$G$2:$G$5111,Тех_Движение!$D$2:$D$5111,$C1331,Тех_Движение!$B$2:$B$5111,"&lt;="&amp;M$3)-$F1331)))</f>
        <v/>
      </c>
      <c r="N1331" s="54">
        <f>IF(OR($B1331="",N$3&lt;$D1331+Настройки!$B$7),0,MAX(0,$E1331-MAX(0,SUMIFS(Тех_Движение!$G$2:$G$5111,Тех_Движение!$D$2:$D$5111,$C1331,Тех_Движение!$B$2:$B$5111,"&lt;="&amp;N$3)-$F1331)))</f>
        <v/>
      </c>
      <c r="O1331" s="54">
        <f>IF(OR($B1331="",O$3&lt;$D1331+Настройки!$B$7),0,MAX(0,$E1331-MAX(0,SUMIFS(Тех_Движение!$G$2:$G$5111,Тех_Движение!$D$2:$D$5111,$C1331,Тех_Движение!$B$2:$B$5111,"&lt;="&amp;O$3)-$F1331)))</f>
        <v/>
      </c>
      <c r="P1331" s="54">
        <f>IF(OR($B1331="",P$3&lt;$D1331+Настройки!$B$7),0,MAX(0,$E1331-MAX(0,SUMIFS(Тех_Движение!$G$2:$G$5111,Тех_Движение!$D$2:$D$5111,$C1331,Тех_Движение!$B$2:$B$5111,"&lt;="&amp;P$3)-$F1331)))</f>
        <v/>
      </c>
      <c r="Q1331" s="54">
        <f>IF(OR($B1331="",Q$3&lt;$D1331+Настройки!$B$7),0,MAX(0,$E1331-MAX(0,SUMIFS(Тех_Движение!$G$2:$G$5111,Тех_Движение!$D$2:$D$5111,$C1331,Тех_Движение!$B$2:$B$5111,"&lt;="&amp;Q$3)-$F1331)))</f>
        <v/>
      </c>
      <c r="R1331" s="54">
        <f>IF($B1331="","",SUM($K1331:$Q1331))</f>
        <v/>
      </c>
      <c r="S1331" s="56">
        <f>IF($B1331="","",VLOOKUP($C1331,Настройки!$A$11:$L$17,9,FALSE))</f>
        <v/>
      </c>
      <c r="T1331" s="56">
        <f>IF($B1331="","",$R1331*$S1331)</f>
        <v/>
      </c>
    </row>
    <row r="1332">
      <c r="A1332" s="20">
        <f>Тех_Движение!$A$1329</f>
        <v/>
      </c>
      <c r="B1332" s="20">
        <f>IF(Тех_Движение!$F$1329&gt;0,Тех_Движение!$I$1329,"")</f>
        <v/>
      </c>
      <c r="C1332" s="20">
        <f>IF($B1332="","",Тех_Движение!$D$1329)</f>
        <v/>
      </c>
      <c r="D1332" s="42">
        <f>IF($B1332="","",Тех_Движение!$B$1329)</f>
        <v/>
      </c>
      <c r="E1332" s="54">
        <f>IF($B1332="","",Тех_Движение!$F$1329)</f>
        <v/>
      </c>
      <c r="F1332" s="54">
        <f>IF($B1332="","",SUMIFS($E$5:$E1331,$C$5:$C1331,$C1332))</f>
        <v/>
      </c>
      <c r="G1332" s="54">
        <f>IF($B1332="","",MAX(0,$E1332-MAX(0,SUMIFS(Тех_Движение!$G$2:$G$5111,Тех_Движение!$D$2:$D$5111,$C1332,Тех_Движение!$B$2:$B$5111,"&lt;="&amp;Настройки!$B$5-1)-$F1332)))</f>
        <v/>
      </c>
      <c r="H1332" s="54">
        <f>IF($B1332="","",IF(AND($D1332&gt;=Настройки!$B$5,$D1332&lt;=Настройки!$B$6),$E1332,0))</f>
        <v/>
      </c>
      <c r="I1332" s="54">
        <f>IF($B1332="","",$G1332+$H1332-$J1332)</f>
        <v/>
      </c>
      <c r="J1332" s="54">
        <f>IF($B1332="","",MAX(0,$E1332-MAX(0,SUMIFS(Тех_Движение!$G$2:$G$5111,Тех_Движение!$D$2:$D$5111,$C1332,Тех_Движение!$B$2:$B$5111,"&lt;="&amp;Настройки!$B$6)-$F1332)))</f>
        <v/>
      </c>
      <c r="K1332" s="54">
        <f>IF(OR($B1332="",K$3&lt;$D1332+Настройки!$B$7),0,MAX(0,$E1332-MAX(0,SUMIFS(Тех_Движение!$G$2:$G$5111,Тех_Движение!$D$2:$D$5111,$C1332,Тех_Движение!$B$2:$B$5111,"&lt;="&amp;K$3)-$F1332)))</f>
        <v/>
      </c>
      <c r="L1332" s="54">
        <f>IF(OR($B1332="",L$3&lt;$D1332+Настройки!$B$7),0,MAX(0,$E1332-MAX(0,SUMIFS(Тех_Движение!$G$2:$G$5111,Тех_Движение!$D$2:$D$5111,$C1332,Тех_Движение!$B$2:$B$5111,"&lt;="&amp;L$3)-$F1332)))</f>
        <v/>
      </c>
      <c r="M1332" s="54">
        <f>IF(OR($B1332="",M$3&lt;$D1332+Настройки!$B$7),0,MAX(0,$E1332-MAX(0,SUMIFS(Тех_Движение!$G$2:$G$5111,Тех_Движение!$D$2:$D$5111,$C1332,Тех_Движение!$B$2:$B$5111,"&lt;="&amp;M$3)-$F1332)))</f>
        <v/>
      </c>
      <c r="N1332" s="54">
        <f>IF(OR($B1332="",N$3&lt;$D1332+Настройки!$B$7),0,MAX(0,$E1332-MAX(0,SUMIFS(Тех_Движение!$G$2:$G$5111,Тех_Движение!$D$2:$D$5111,$C1332,Тех_Движение!$B$2:$B$5111,"&lt;="&amp;N$3)-$F1332)))</f>
        <v/>
      </c>
      <c r="O1332" s="54">
        <f>IF(OR($B1332="",O$3&lt;$D1332+Настройки!$B$7),0,MAX(0,$E1332-MAX(0,SUMIFS(Тех_Движение!$G$2:$G$5111,Тех_Движение!$D$2:$D$5111,$C1332,Тех_Движение!$B$2:$B$5111,"&lt;="&amp;O$3)-$F1332)))</f>
        <v/>
      </c>
      <c r="P1332" s="54">
        <f>IF(OR($B1332="",P$3&lt;$D1332+Настройки!$B$7),0,MAX(0,$E1332-MAX(0,SUMIFS(Тех_Движение!$G$2:$G$5111,Тех_Движение!$D$2:$D$5111,$C1332,Тех_Движение!$B$2:$B$5111,"&lt;="&amp;P$3)-$F1332)))</f>
        <v/>
      </c>
      <c r="Q1332" s="54">
        <f>IF(OR($B1332="",Q$3&lt;$D1332+Настройки!$B$7),0,MAX(0,$E1332-MAX(0,SUMIFS(Тех_Движение!$G$2:$G$5111,Тех_Движение!$D$2:$D$5111,$C1332,Тех_Движение!$B$2:$B$5111,"&lt;="&amp;Q$3)-$F1332)))</f>
        <v/>
      </c>
      <c r="R1332" s="54">
        <f>IF($B1332="","",SUM($K1332:$Q1332))</f>
        <v/>
      </c>
      <c r="S1332" s="56">
        <f>IF($B1332="","",VLOOKUP($C1332,Настройки!$A$11:$L$17,9,FALSE))</f>
        <v/>
      </c>
      <c r="T1332" s="56">
        <f>IF($B1332="","",$R1332*$S1332)</f>
        <v/>
      </c>
    </row>
    <row r="1333">
      <c r="A1333" s="20">
        <f>Тех_Движение!$A$1330</f>
        <v/>
      </c>
      <c r="B1333" s="20">
        <f>IF(Тех_Движение!$F$1330&gt;0,Тех_Движение!$I$1330,"")</f>
        <v/>
      </c>
      <c r="C1333" s="20">
        <f>IF($B1333="","",Тех_Движение!$D$1330)</f>
        <v/>
      </c>
      <c r="D1333" s="42">
        <f>IF($B1333="","",Тех_Движение!$B$1330)</f>
        <v/>
      </c>
      <c r="E1333" s="54">
        <f>IF($B1333="","",Тех_Движение!$F$1330)</f>
        <v/>
      </c>
      <c r="F1333" s="54">
        <f>IF($B1333="","",SUMIFS($E$5:$E1332,$C$5:$C1332,$C1333))</f>
        <v/>
      </c>
      <c r="G1333" s="54">
        <f>IF($B1333="","",MAX(0,$E1333-MAX(0,SUMIFS(Тех_Движение!$G$2:$G$5111,Тех_Движение!$D$2:$D$5111,$C1333,Тех_Движение!$B$2:$B$5111,"&lt;="&amp;Настройки!$B$5-1)-$F1333)))</f>
        <v/>
      </c>
      <c r="H1333" s="54">
        <f>IF($B1333="","",IF(AND($D1333&gt;=Настройки!$B$5,$D1333&lt;=Настройки!$B$6),$E1333,0))</f>
        <v/>
      </c>
      <c r="I1333" s="54">
        <f>IF($B1333="","",$G1333+$H1333-$J1333)</f>
        <v/>
      </c>
      <c r="J1333" s="54">
        <f>IF($B1333="","",MAX(0,$E1333-MAX(0,SUMIFS(Тех_Движение!$G$2:$G$5111,Тех_Движение!$D$2:$D$5111,$C1333,Тех_Движение!$B$2:$B$5111,"&lt;="&amp;Настройки!$B$6)-$F1333)))</f>
        <v/>
      </c>
      <c r="K1333" s="54">
        <f>IF(OR($B1333="",K$3&lt;$D1333+Настройки!$B$7),0,MAX(0,$E1333-MAX(0,SUMIFS(Тех_Движение!$G$2:$G$5111,Тех_Движение!$D$2:$D$5111,$C1333,Тех_Движение!$B$2:$B$5111,"&lt;="&amp;K$3)-$F1333)))</f>
        <v/>
      </c>
      <c r="L1333" s="54">
        <f>IF(OR($B1333="",L$3&lt;$D1333+Настройки!$B$7),0,MAX(0,$E1333-MAX(0,SUMIFS(Тех_Движение!$G$2:$G$5111,Тех_Движение!$D$2:$D$5111,$C1333,Тех_Движение!$B$2:$B$5111,"&lt;="&amp;L$3)-$F1333)))</f>
        <v/>
      </c>
      <c r="M1333" s="54">
        <f>IF(OR($B1333="",M$3&lt;$D1333+Настройки!$B$7),0,MAX(0,$E1333-MAX(0,SUMIFS(Тех_Движение!$G$2:$G$5111,Тех_Движение!$D$2:$D$5111,$C1333,Тех_Движение!$B$2:$B$5111,"&lt;="&amp;M$3)-$F1333)))</f>
        <v/>
      </c>
      <c r="N1333" s="54">
        <f>IF(OR($B1333="",N$3&lt;$D1333+Настройки!$B$7),0,MAX(0,$E1333-MAX(0,SUMIFS(Тех_Движение!$G$2:$G$5111,Тех_Движение!$D$2:$D$5111,$C1333,Тех_Движение!$B$2:$B$5111,"&lt;="&amp;N$3)-$F1333)))</f>
        <v/>
      </c>
      <c r="O1333" s="54">
        <f>IF(OR($B1333="",O$3&lt;$D1333+Настройки!$B$7),0,MAX(0,$E1333-MAX(0,SUMIFS(Тех_Движение!$G$2:$G$5111,Тех_Движение!$D$2:$D$5111,$C1333,Тех_Движение!$B$2:$B$5111,"&lt;="&amp;O$3)-$F1333)))</f>
        <v/>
      </c>
      <c r="P1333" s="54">
        <f>IF(OR($B1333="",P$3&lt;$D1333+Настройки!$B$7),0,MAX(0,$E1333-MAX(0,SUMIFS(Тех_Движение!$G$2:$G$5111,Тех_Движение!$D$2:$D$5111,$C1333,Тех_Движение!$B$2:$B$5111,"&lt;="&amp;P$3)-$F1333)))</f>
        <v/>
      </c>
      <c r="Q1333" s="54">
        <f>IF(OR($B1333="",Q$3&lt;$D1333+Настройки!$B$7),0,MAX(0,$E1333-MAX(0,SUMIFS(Тех_Движение!$G$2:$G$5111,Тех_Движение!$D$2:$D$5111,$C1333,Тех_Движение!$B$2:$B$5111,"&lt;="&amp;Q$3)-$F1333)))</f>
        <v/>
      </c>
      <c r="R1333" s="54">
        <f>IF($B1333="","",SUM($K1333:$Q1333))</f>
        <v/>
      </c>
      <c r="S1333" s="56">
        <f>IF($B1333="","",VLOOKUP($C1333,Настройки!$A$11:$L$17,9,FALSE))</f>
        <v/>
      </c>
      <c r="T1333" s="56">
        <f>IF($B1333="","",$R1333*$S1333)</f>
        <v/>
      </c>
    </row>
    <row r="1334">
      <c r="A1334" s="20">
        <f>Тех_Движение!$A$1331</f>
        <v/>
      </c>
      <c r="B1334" s="20">
        <f>IF(Тех_Движение!$F$1331&gt;0,Тех_Движение!$I$1331,"")</f>
        <v/>
      </c>
      <c r="C1334" s="20">
        <f>IF($B1334="","",Тех_Движение!$D$1331)</f>
        <v/>
      </c>
      <c r="D1334" s="42">
        <f>IF($B1334="","",Тех_Движение!$B$1331)</f>
        <v/>
      </c>
      <c r="E1334" s="54">
        <f>IF($B1334="","",Тех_Движение!$F$1331)</f>
        <v/>
      </c>
      <c r="F1334" s="54">
        <f>IF($B1334="","",SUMIFS($E$5:$E1333,$C$5:$C1333,$C1334))</f>
        <v/>
      </c>
      <c r="G1334" s="54">
        <f>IF($B1334="","",MAX(0,$E1334-MAX(0,SUMIFS(Тех_Движение!$G$2:$G$5111,Тех_Движение!$D$2:$D$5111,$C1334,Тех_Движение!$B$2:$B$5111,"&lt;="&amp;Настройки!$B$5-1)-$F1334)))</f>
        <v/>
      </c>
      <c r="H1334" s="54">
        <f>IF($B1334="","",IF(AND($D1334&gt;=Настройки!$B$5,$D1334&lt;=Настройки!$B$6),$E1334,0))</f>
        <v/>
      </c>
      <c r="I1334" s="54">
        <f>IF($B1334="","",$G1334+$H1334-$J1334)</f>
        <v/>
      </c>
      <c r="J1334" s="54">
        <f>IF($B1334="","",MAX(0,$E1334-MAX(0,SUMIFS(Тех_Движение!$G$2:$G$5111,Тех_Движение!$D$2:$D$5111,$C1334,Тех_Движение!$B$2:$B$5111,"&lt;="&amp;Настройки!$B$6)-$F1334)))</f>
        <v/>
      </c>
      <c r="K1334" s="54">
        <f>IF(OR($B1334="",K$3&lt;$D1334+Настройки!$B$7),0,MAX(0,$E1334-MAX(0,SUMIFS(Тех_Движение!$G$2:$G$5111,Тех_Движение!$D$2:$D$5111,$C1334,Тех_Движение!$B$2:$B$5111,"&lt;="&amp;K$3)-$F1334)))</f>
        <v/>
      </c>
      <c r="L1334" s="54">
        <f>IF(OR($B1334="",L$3&lt;$D1334+Настройки!$B$7),0,MAX(0,$E1334-MAX(0,SUMIFS(Тех_Движение!$G$2:$G$5111,Тех_Движение!$D$2:$D$5111,$C1334,Тех_Движение!$B$2:$B$5111,"&lt;="&amp;L$3)-$F1334)))</f>
        <v/>
      </c>
      <c r="M1334" s="54">
        <f>IF(OR($B1334="",M$3&lt;$D1334+Настройки!$B$7),0,MAX(0,$E1334-MAX(0,SUMIFS(Тех_Движение!$G$2:$G$5111,Тех_Движение!$D$2:$D$5111,$C1334,Тех_Движение!$B$2:$B$5111,"&lt;="&amp;M$3)-$F1334)))</f>
        <v/>
      </c>
      <c r="N1334" s="54">
        <f>IF(OR($B1334="",N$3&lt;$D1334+Настройки!$B$7),0,MAX(0,$E1334-MAX(0,SUMIFS(Тех_Движение!$G$2:$G$5111,Тех_Движение!$D$2:$D$5111,$C1334,Тех_Движение!$B$2:$B$5111,"&lt;="&amp;N$3)-$F1334)))</f>
        <v/>
      </c>
      <c r="O1334" s="54">
        <f>IF(OR($B1334="",O$3&lt;$D1334+Настройки!$B$7),0,MAX(0,$E1334-MAX(0,SUMIFS(Тех_Движение!$G$2:$G$5111,Тех_Движение!$D$2:$D$5111,$C1334,Тех_Движение!$B$2:$B$5111,"&lt;="&amp;O$3)-$F1334)))</f>
        <v/>
      </c>
      <c r="P1334" s="54">
        <f>IF(OR($B1334="",P$3&lt;$D1334+Настройки!$B$7),0,MAX(0,$E1334-MAX(0,SUMIFS(Тех_Движение!$G$2:$G$5111,Тех_Движение!$D$2:$D$5111,$C1334,Тех_Движение!$B$2:$B$5111,"&lt;="&amp;P$3)-$F1334)))</f>
        <v/>
      </c>
      <c r="Q1334" s="54">
        <f>IF(OR($B1334="",Q$3&lt;$D1334+Настройки!$B$7),0,MAX(0,$E1334-MAX(0,SUMIFS(Тех_Движение!$G$2:$G$5111,Тех_Движение!$D$2:$D$5111,$C1334,Тех_Движение!$B$2:$B$5111,"&lt;="&amp;Q$3)-$F1334)))</f>
        <v/>
      </c>
      <c r="R1334" s="54">
        <f>IF($B1334="","",SUM($K1334:$Q1334))</f>
        <v/>
      </c>
      <c r="S1334" s="56">
        <f>IF($B1334="","",VLOOKUP($C1334,Настройки!$A$11:$L$17,9,FALSE))</f>
        <v/>
      </c>
      <c r="T1334" s="56">
        <f>IF($B1334="","",$R1334*$S1334)</f>
        <v/>
      </c>
    </row>
    <row r="1335">
      <c r="A1335" s="20">
        <f>Тех_Движение!$A$1332</f>
        <v/>
      </c>
      <c r="B1335" s="20">
        <f>IF(Тех_Движение!$F$1332&gt;0,Тех_Движение!$I$1332,"")</f>
        <v/>
      </c>
      <c r="C1335" s="20">
        <f>IF($B1335="","",Тех_Движение!$D$1332)</f>
        <v/>
      </c>
      <c r="D1335" s="42">
        <f>IF($B1335="","",Тех_Движение!$B$1332)</f>
        <v/>
      </c>
      <c r="E1335" s="54">
        <f>IF($B1335="","",Тех_Движение!$F$1332)</f>
        <v/>
      </c>
      <c r="F1335" s="54">
        <f>IF($B1335="","",SUMIFS($E$5:$E1334,$C$5:$C1334,$C1335))</f>
        <v/>
      </c>
      <c r="G1335" s="54">
        <f>IF($B1335="","",MAX(0,$E1335-MAX(0,SUMIFS(Тех_Движение!$G$2:$G$5111,Тех_Движение!$D$2:$D$5111,$C1335,Тех_Движение!$B$2:$B$5111,"&lt;="&amp;Настройки!$B$5-1)-$F1335)))</f>
        <v/>
      </c>
      <c r="H1335" s="54">
        <f>IF($B1335="","",IF(AND($D1335&gt;=Настройки!$B$5,$D1335&lt;=Настройки!$B$6),$E1335,0))</f>
        <v/>
      </c>
      <c r="I1335" s="54">
        <f>IF($B1335="","",$G1335+$H1335-$J1335)</f>
        <v/>
      </c>
      <c r="J1335" s="54">
        <f>IF($B1335="","",MAX(0,$E1335-MAX(0,SUMIFS(Тех_Движение!$G$2:$G$5111,Тех_Движение!$D$2:$D$5111,$C1335,Тех_Движение!$B$2:$B$5111,"&lt;="&amp;Настройки!$B$6)-$F1335)))</f>
        <v/>
      </c>
      <c r="K1335" s="54">
        <f>IF(OR($B1335="",K$3&lt;$D1335+Настройки!$B$7),0,MAX(0,$E1335-MAX(0,SUMIFS(Тех_Движение!$G$2:$G$5111,Тех_Движение!$D$2:$D$5111,$C1335,Тех_Движение!$B$2:$B$5111,"&lt;="&amp;K$3)-$F1335)))</f>
        <v/>
      </c>
      <c r="L1335" s="54">
        <f>IF(OR($B1335="",L$3&lt;$D1335+Настройки!$B$7),0,MAX(0,$E1335-MAX(0,SUMIFS(Тех_Движение!$G$2:$G$5111,Тех_Движение!$D$2:$D$5111,$C1335,Тех_Движение!$B$2:$B$5111,"&lt;="&amp;L$3)-$F1335)))</f>
        <v/>
      </c>
      <c r="M1335" s="54">
        <f>IF(OR($B1335="",M$3&lt;$D1335+Настройки!$B$7),0,MAX(0,$E1335-MAX(0,SUMIFS(Тех_Движение!$G$2:$G$5111,Тех_Движение!$D$2:$D$5111,$C1335,Тех_Движение!$B$2:$B$5111,"&lt;="&amp;M$3)-$F1335)))</f>
        <v/>
      </c>
      <c r="N1335" s="54">
        <f>IF(OR($B1335="",N$3&lt;$D1335+Настройки!$B$7),0,MAX(0,$E1335-MAX(0,SUMIFS(Тех_Движение!$G$2:$G$5111,Тех_Движение!$D$2:$D$5111,$C1335,Тех_Движение!$B$2:$B$5111,"&lt;="&amp;N$3)-$F1335)))</f>
        <v/>
      </c>
      <c r="O1335" s="54">
        <f>IF(OR($B1335="",O$3&lt;$D1335+Настройки!$B$7),0,MAX(0,$E1335-MAX(0,SUMIFS(Тех_Движение!$G$2:$G$5111,Тех_Движение!$D$2:$D$5111,$C1335,Тех_Движение!$B$2:$B$5111,"&lt;="&amp;O$3)-$F1335)))</f>
        <v/>
      </c>
      <c r="P1335" s="54">
        <f>IF(OR($B1335="",P$3&lt;$D1335+Настройки!$B$7),0,MAX(0,$E1335-MAX(0,SUMIFS(Тех_Движение!$G$2:$G$5111,Тех_Движение!$D$2:$D$5111,$C1335,Тех_Движение!$B$2:$B$5111,"&lt;="&amp;P$3)-$F1335)))</f>
        <v/>
      </c>
      <c r="Q1335" s="54">
        <f>IF(OR($B1335="",Q$3&lt;$D1335+Настройки!$B$7),0,MAX(0,$E1335-MAX(0,SUMIFS(Тех_Движение!$G$2:$G$5111,Тех_Движение!$D$2:$D$5111,$C1335,Тех_Движение!$B$2:$B$5111,"&lt;="&amp;Q$3)-$F1335)))</f>
        <v/>
      </c>
      <c r="R1335" s="54">
        <f>IF($B1335="","",SUM($K1335:$Q1335))</f>
        <v/>
      </c>
      <c r="S1335" s="56">
        <f>IF($B1335="","",VLOOKUP($C1335,Настройки!$A$11:$L$17,9,FALSE))</f>
        <v/>
      </c>
      <c r="T1335" s="56">
        <f>IF($B1335="","",$R1335*$S1335)</f>
        <v/>
      </c>
    </row>
    <row r="1336">
      <c r="A1336" s="20">
        <f>Тех_Движение!$A$1333</f>
        <v/>
      </c>
      <c r="B1336" s="20">
        <f>IF(Тех_Движение!$F$1333&gt;0,Тех_Движение!$I$1333,"")</f>
        <v/>
      </c>
      <c r="C1336" s="20">
        <f>IF($B1336="","",Тех_Движение!$D$1333)</f>
        <v/>
      </c>
      <c r="D1336" s="42">
        <f>IF($B1336="","",Тех_Движение!$B$1333)</f>
        <v/>
      </c>
      <c r="E1336" s="54">
        <f>IF($B1336="","",Тех_Движение!$F$1333)</f>
        <v/>
      </c>
      <c r="F1336" s="54">
        <f>IF($B1336="","",SUMIFS($E$5:$E1335,$C$5:$C1335,$C1336))</f>
        <v/>
      </c>
      <c r="G1336" s="54">
        <f>IF($B1336="","",MAX(0,$E1336-MAX(0,SUMIFS(Тех_Движение!$G$2:$G$5111,Тех_Движение!$D$2:$D$5111,$C1336,Тех_Движение!$B$2:$B$5111,"&lt;="&amp;Настройки!$B$5-1)-$F1336)))</f>
        <v/>
      </c>
      <c r="H1336" s="54">
        <f>IF($B1336="","",IF(AND($D1336&gt;=Настройки!$B$5,$D1336&lt;=Настройки!$B$6),$E1336,0))</f>
        <v/>
      </c>
      <c r="I1336" s="54">
        <f>IF($B1336="","",$G1336+$H1336-$J1336)</f>
        <v/>
      </c>
      <c r="J1336" s="54">
        <f>IF($B1336="","",MAX(0,$E1336-MAX(0,SUMIFS(Тех_Движение!$G$2:$G$5111,Тех_Движение!$D$2:$D$5111,$C1336,Тех_Движение!$B$2:$B$5111,"&lt;="&amp;Настройки!$B$6)-$F1336)))</f>
        <v/>
      </c>
      <c r="K1336" s="54">
        <f>IF(OR($B1336="",K$3&lt;$D1336+Настройки!$B$7),0,MAX(0,$E1336-MAX(0,SUMIFS(Тех_Движение!$G$2:$G$5111,Тех_Движение!$D$2:$D$5111,$C1336,Тех_Движение!$B$2:$B$5111,"&lt;="&amp;K$3)-$F1336)))</f>
        <v/>
      </c>
      <c r="L1336" s="54">
        <f>IF(OR($B1336="",L$3&lt;$D1336+Настройки!$B$7),0,MAX(0,$E1336-MAX(0,SUMIFS(Тех_Движение!$G$2:$G$5111,Тех_Движение!$D$2:$D$5111,$C1336,Тех_Движение!$B$2:$B$5111,"&lt;="&amp;L$3)-$F1336)))</f>
        <v/>
      </c>
      <c r="M1336" s="54">
        <f>IF(OR($B1336="",M$3&lt;$D1336+Настройки!$B$7),0,MAX(0,$E1336-MAX(0,SUMIFS(Тех_Движение!$G$2:$G$5111,Тех_Движение!$D$2:$D$5111,$C1336,Тех_Движение!$B$2:$B$5111,"&lt;="&amp;M$3)-$F1336)))</f>
        <v/>
      </c>
      <c r="N1336" s="54">
        <f>IF(OR($B1336="",N$3&lt;$D1336+Настройки!$B$7),0,MAX(0,$E1336-MAX(0,SUMIFS(Тех_Движение!$G$2:$G$5111,Тех_Движение!$D$2:$D$5111,$C1336,Тех_Движение!$B$2:$B$5111,"&lt;="&amp;N$3)-$F1336)))</f>
        <v/>
      </c>
      <c r="O1336" s="54">
        <f>IF(OR($B1336="",O$3&lt;$D1336+Настройки!$B$7),0,MAX(0,$E1336-MAX(0,SUMIFS(Тех_Движение!$G$2:$G$5111,Тех_Движение!$D$2:$D$5111,$C1336,Тех_Движение!$B$2:$B$5111,"&lt;="&amp;O$3)-$F1336)))</f>
        <v/>
      </c>
      <c r="P1336" s="54">
        <f>IF(OR($B1336="",P$3&lt;$D1336+Настройки!$B$7),0,MAX(0,$E1336-MAX(0,SUMIFS(Тех_Движение!$G$2:$G$5111,Тех_Движение!$D$2:$D$5111,$C1336,Тех_Движение!$B$2:$B$5111,"&lt;="&amp;P$3)-$F1336)))</f>
        <v/>
      </c>
      <c r="Q1336" s="54">
        <f>IF(OR($B1336="",Q$3&lt;$D1336+Настройки!$B$7),0,MAX(0,$E1336-MAX(0,SUMIFS(Тех_Движение!$G$2:$G$5111,Тех_Движение!$D$2:$D$5111,$C1336,Тех_Движение!$B$2:$B$5111,"&lt;="&amp;Q$3)-$F1336)))</f>
        <v/>
      </c>
      <c r="R1336" s="54">
        <f>IF($B1336="","",SUM($K1336:$Q1336))</f>
        <v/>
      </c>
      <c r="S1336" s="56">
        <f>IF($B1336="","",VLOOKUP($C1336,Настройки!$A$11:$L$17,9,FALSE))</f>
        <v/>
      </c>
      <c r="T1336" s="56">
        <f>IF($B1336="","",$R1336*$S1336)</f>
        <v/>
      </c>
    </row>
    <row r="1337">
      <c r="A1337" s="20">
        <f>Тех_Движение!$A$1334</f>
        <v/>
      </c>
      <c r="B1337" s="20">
        <f>IF(Тех_Движение!$F$1334&gt;0,Тех_Движение!$I$1334,"")</f>
        <v/>
      </c>
      <c r="C1337" s="20">
        <f>IF($B1337="","",Тех_Движение!$D$1334)</f>
        <v/>
      </c>
      <c r="D1337" s="42">
        <f>IF($B1337="","",Тех_Движение!$B$1334)</f>
        <v/>
      </c>
      <c r="E1337" s="54">
        <f>IF($B1337="","",Тех_Движение!$F$1334)</f>
        <v/>
      </c>
      <c r="F1337" s="54">
        <f>IF($B1337="","",SUMIFS($E$5:$E1336,$C$5:$C1336,$C1337))</f>
        <v/>
      </c>
      <c r="G1337" s="54">
        <f>IF($B1337="","",MAX(0,$E1337-MAX(0,SUMIFS(Тех_Движение!$G$2:$G$5111,Тех_Движение!$D$2:$D$5111,$C1337,Тех_Движение!$B$2:$B$5111,"&lt;="&amp;Настройки!$B$5-1)-$F1337)))</f>
        <v/>
      </c>
      <c r="H1337" s="54">
        <f>IF($B1337="","",IF(AND($D1337&gt;=Настройки!$B$5,$D1337&lt;=Настройки!$B$6),$E1337,0))</f>
        <v/>
      </c>
      <c r="I1337" s="54">
        <f>IF($B1337="","",$G1337+$H1337-$J1337)</f>
        <v/>
      </c>
      <c r="J1337" s="54">
        <f>IF($B1337="","",MAX(0,$E1337-MAX(0,SUMIFS(Тех_Движение!$G$2:$G$5111,Тех_Движение!$D$2:$D$5111,$C1337,Тех_Движение!$B$2:$B$5111,"&lt;="&amp;Настройки!$B$6)-$F1337)))</f>
        <v/>
      </c>
      <c r="K1337" s="54">
        <f>IF(OR($B1337="",K$3&lt;$D1337+Настройки!$B$7),0,MAX(0,$E1337-MAX(0,SUMIFS(Тех_Движение!$G$2:$G$5111,Тех_Движение!$D$2:$D$5111,$C1337,Тех_Движение!$B$2:$B$5111,"&lt;="&amp;K$3)-$F1337)))</f>
        <v/>
      </c>
      <c r="L1337" s="54">
        <f>IF(OR($B1337="",L$3&lt;$D1337+Настройки!$B$7),0,MAX(0,$E1337-MAX(0,SUMIFS(Тех_Движение!$G$2:$G$5111,Тех_Движение!$D$2:$D$5111,$C1337,Тех_Движение!$B$2:$B$5111,"&lt;="&amp;L$3)-$F1337)))</f>
        <v/>
      </c>
      <c r="M1337" s="54">
        <f>IF(OR($B1337="",M$3&lt;$D1337+Настройки!$B$7),0,MAX(0,$E1337-MAX(0,SUMIFS(Тех_Движение!$G$2:$G$5111,Тех_Движение!$D$2:$D$5111,$C1337,Тех_Движение!$B$2:$B$5111,"&lt;="&amp;M$3)-$F1337)))</f>
        <v/>
      </c>
      <c r="N1337" s="54">
        <f>IF(OR($B1337="",N$3&lt;$D1337+Настройки!$B$7),0,MAX(0,$E1337-MAX(0,SUMIFS(Тех_Движение!$G$2:$G$5111,Тех_Движение!$D$2:$D$5111,$C1337,Тех_Движение!$B$2:$B$5111,"&lt;="&amp;N$3)-$F1337)))</f>
        <v/>
      </c>
      <c r="O1337" s="54">
        <f>IF(OR($B1337="",O$3&lt;$D1337+Настройки!$B$7),0,MAX(0,$E1337-MAX(0,SUMIFS(Тех_Движение!$G$2:$G$5111,Тех_Движение!$D$2:$D$5111,$C1337,Тех_Движение!$B$2:$B$5111,"&lt;="&amp;O$3)-$F1337)))</f>
        <v/>
      </c>
      <c r="P1337" s="54">
        <f>IF(OR($B1337="",P$3&lt;$D1337+Настройки!$B$7),0,MAX(0,$E1337-MAX(0,SUMIFS(Тех_Движение!$G$2:$G$5111,Тех_Движение!$D$2:$D$5111,$C1337,Тех_Движение!$B$2:$B$5111,"&lt;="&amp;P$3)-$F1337)))</f>
        <v/>
      </c>
      <c r="Q1337" s="54">
        <f>IF(OR($B1337="",Q$3&lt;$D1337+Настройки!$B$7),0,MAX(0,$E1337-MAX(0,SUMIFS(Тех_Движение!$G$2:$G$5111,Тех_Движение!$D$2:$D$5111,$C1337,Тех_Движение!$B$2:$B$5111,"&lt;="&amp;Q$3)-$F1337)))</f>
        <v/>
      </c>
      <c r="R1337" s="54">
        <f>IF($B1337="","",SUM($K1337:$Q1337))</f>
        <v/>
      </c>
      <c r="S1337" s="56">
        <f>IF($B1337="","",VLOOKUP($C1337,Настройки!$A$11:$L$17,9,FALSE))</f>
        <v/>
      </c>
      <c r="T1337" s="56">
        <f>IF($B1337="","",$R1337*$S1337)</f>
        <v/>
      </c>
    </row>
    <row r="1338">
      <c r="A1338" s="20">
        <f>Тех_Движение!$A$1335</f>
        <v/>
      </c>
      <c r="B1338" s="20">
        <f>IF(Тех_Движение!$F$1335&gt;0,Тех_Движение!$I$1335,"")</f>
        <v/>
      </c>
      <c r="C1338" s="20">
        <f>IF($B1338="","",Тех_Движение!$D$1335)</f>
        <v/>
      </c>
      <c r="D1338" s="42">
        <f>IF($B1338="","",Тех_Движение!$B$1335)</f>
        <v/>
      </c>
      <c r="E1338" s="54">
        <f>IF($B1338="","",Тех_Движение!$F$1335)</f>
        <v/>
      </c>
      <c r="F1338" s="54">
        <f>IF($B1338="","",SUMIFS($E$5:$E1337,$C$5:$C1337,$C1338))</f>
        <v/>
      </c>
      <c r="G1338" s="54">
        <f>IF($B1338="","",MAX(0,$E1338-MAX(0,SUMIFS(Тех_Движение!$G$2:$G$5111,Тех_Движение!$D$2:$D$5111,$C1338,Тех_Движение!$B$2:$B$5111,"&lt;="&amp;Настройки!$B$5-1)-$F1338)))</f>
        <v/>
      </c>
      <c r="H1338" s="54">
        <f>IF($B1338="","",IF(AND($D1338&gt;=Настройки!$B$5,$D1338&lt;=Настройки!$B$6),$E1338,0))</f>
        <v/>
      </c>
      <c r="I1338" s="54">
        <f>IF($B1338="","",$G1338+$H1338-$J1338)</f>
        <v/>
      </c>
      <c r="J1338" s="54">
        <f>IF($B1338="","",MAX(0,$E1338-MAX(0,SUMIFS(Тех_Движение!$G$2:$G$5111,Тех_Движение!$D$2:$D$5111,$C1338,Тех_Движение!$B$2:$B$5111,"&lt;="&amp;Настройки!$B$6)-$F1338)))</f>
        <v/>
      </c>
      <c r="K1338" s="54">
        <f>IF(OR($B1338="",K$3&lt;$D1338+Настройки!$B$7),0,MAX(0,$E1338-MAX(0,SUMIFS(Тех_Движение!$G$2:$G$5111,Тех_Движение!$D$2:$D$5111,$C1338,Тех_Движение!$B$2:$B$5111,"&lt;="&amp;K$3)-$F1338)))</f>
        <v/>
      </c>
      <c r="L1338" s="54">
        <f>IF(OR($B1338="",L$3&lt;$D1338+Настройки!$B$7),0,MAX(0,$E1338-MAX(0,SUMIFS(Тех_Движение!$G$2:$G$5111,Тех_Движение!$D$2:$D$5111,$C1338,Тех_Движение!$B$2:$B$5111,"&lt;="&amp;L$3)-$F1338)))</f>
        <v/>
      </c>
      <c r="M1338" s="54">
        <f>IF(OR($B1338="",M$3&lt;$D1338+Настройки!$B$7),0,MAX(0,$E1338-MAX(0,SUMIFS(Тех_Движение!$G$2:$G$5111,Тех_Движение!$D$2:$D$5111,$C1338,Тех_Движение!$B$2:$B$5111,"&lt;="&amp;M$3)-$F1338)))</f>
        <v/>
      </c>
      <c r="N1338" s="54">
        <f>IF(OR($B1338="",N$3&lt;$D1338+Настройки!$B$7),0,MAX(0,$E1338-MAX(0,SUMIFS(Тех_Движение!$G$2:$G$5111,Тех_Движение!$D$2:$D$5111,$C1338,Тех_Движение!$B$2:$B$5111,"&lt;="&amp;N$3)-$F1338)))</f>
        <v/>
      </c>
      <c r="O1338" s="54">
        <f>IF(OR($B1338="",O$3&lt;$D1338+Настройки!$B$7),0,MAX(0,$E1338-MAX(0,SUMIFS(Тех_Движение!$G$2:$G$5111,Тех_Движение!$D$2:$D$5111,$C1338,Тех_Движение!$B$2:$B$5111,"&lt;="&amp;O$3)-$F1338)))</f>
        <v/>
      </c>
      <c r="P1338" s="54">
        <f>IF(OR($B1338="",P$3&lt;$D1338+Настройки!$B$7),0,MAX(0,$E1338-MAX(0,SUMIFS(Тех_Движение!$G$2:$G$5111,Тех_Движение!$D$2:$D$5111,$C1338,Тех_Движение!$B$2:$B$5111,"&lt;="&amp;P$3)-$F1338)))</f>
        <v/>
      </c>
      <c r="Q1338" s="54">
        <f>IF(OR($B1338="",Q$3&lt;$D1338+Настройки!$B$7),0,MAX(0,$E1338-MAX(0,SUMIFS(Тех_Движение!$G$2:$G$5111,Тех_Движение!$D$2:$D$5111,$C1338,Тех_Движение!$B$2:$B$5111,"&lt;="&amp;Q$3)-$F1338)))</f>
        <v/>
      </c>
      <c r="R1338" s="54">
        <f>IF($B1338="","",SUM($K1338:$Q1338))</f>
        <v/>
      </c>
      <c r="S1338" s="56">
        <f>IF($B1338="","",VLOOKUP($C1338,Настройки!$A$11:$L$17,9,FALSE))</f>
        <v/>
      </c>
      <c r="T1338" s="56">
        <f>IF($B1338="","",$R1338*$S1338)</f>
        <v/>
      </c>
    </row>
    <row r="1339">
      <c r="A1339" s="20">
        <f>Тех_Движение!$A$1336</f>
        <v/>
      </c>
      <c r="B1339" s="20">
        <f>IF(Тех_Движение!$F$1336&gt;0,Тех_Движение!$I$1336,"")</f>
        <v/>
      </c>
      <c r="C1339" s="20">
        <f>IF($B1339="","",Тех_Движение!$D$1336)</f>
        <v/>
      </c>
      <c r="D1339" s="42">
        <f>IF($B1339="","",Тех_Движение!$B$1336)</f>
        <v/>
      </c>
      <c r="E1339" s="54">
        <f>IF($B1339="","",Тех_Движение!$F$1336)</f>
        <v/>
      </c>
      <c r="F1339" s="54">
        <f>IF($B1339="","",SUMIFS($E$5:$E1338,$C$5:$C1338,$C1339))</f>
        <v/>
      </c>
      <c r="G1339" s="54">
        <f>IF($B1339="","",MAX(0,$E1339-MAX(0,SUMIFS(Тех_Движение!$G$2:$G$5111,Тех_Движение!$D$2:$D$5111,$C1339,Тех_Движение!$B$2:$B$5111,"&lt;="&amp;Настройки!$B$5-1)-$F1339)))</f>
        <v/>
      </c>
      <c r="H1339" s="54">
        <f>IF($B1339="","",IF(AND($D1339&gt;=Настройки!$B$5,$D1339&lt;=Настройки!$B$6),$E1339,0))</f>
        <v/>
      </c>
      <c r="I1339" s="54">
        <f>IF($B1339="","",$G1339+$H1339-$J1339)</f>
        <v/>
      </c>
      <c r="J1339" s="54">
        <f>IF($B1339="","",MAX(0,$E1339-MAX(0,SUMIFS(Тех_Движение!$G$2:$G$5111,Тех_Движение!$D$2:$D$5111,$C1339,Тех_Движение!$B$2:$B$5111,"&lt;="&amp;Настройки!$B$6)-$F1339)))</f>
        <v/>
      </c>
      <c r="K1339" s="54">
        <f>IF(OR($B1339="",K$3&lt;$D1339+Настройки!$B$7),0,MAX(0,$E1339-MAX(0,SUMIFS(Тех_Движение!$G$2:$G$5111,Тех_Движение!$D$2:$D$5111,$C1339,Тех_Движение!$B$2:$B$5111,"&lt;="&amp;K$3)-$F1339)))</f>
        <v/>
      </c>
      <c r="L1339" s="54">
        <f>IF(OR($B1339="",L$3&lt;$D1339+Настройки!$B$7),0,MAX(0,$E1339-MAX(0,SUMIFS(Тех_Движение!$G$2:$G$5111,Тех_Движение!$D$2:$D$5111,$C1339,Тех_Движение!$B$2:$B$5111,"&lt;="&amp;L$3)-$F1339)))</f>
        <v/>
      </c>
      <c r="M1339" s="54">
        <f>IF(OR($B1339="",M$3&lt;$D1339+Настройки!$B$7),0,MAX(0,$E1339-MAX(0,SUMIFS(Тех_Движение!$G$2:$G$5111,Тех_Движение!$D$2:$D$5111,$C1339,Тех_Движение!$B$2:$B$5111,"&lt;="&amp;M$3)-$F1339)))</f>
        <v/>
      </c>
      <c r="N1339" s="54">
        <f>IF(OR($B1339="",N$3&lt;$D1339+Настройки!$B$7),0,MAX(0,$E1339-MAX(0,SUMIFS(Тех_Движение!$G$2:$G$5111,Тех_Движение!$D$2:$D$5111,$C1339,Тех_Движение!$B$2:$B$5111,"&lt;="&amp;N$3)-$F1339)))</f>
        <v/>
      </c>
      <c r="O1339" s="54">
        <f>IF(OR($B1339="",O$3&lt;$D1339+Настройки!$B$7),0,MAX(0,$E1339-MAX(0,SUMIFS(Тех_Движение!$G$2:$G$5111,Тех_Движение!$D$2:$D$5111,$C1339,Тех_Движение!$B$2:$B$5111,"&lt;="&amp;O$3)-$F1339)))</f>
        <v/>
      </c>
      <c r="P1339" s="54">
        <f>IF(OR($B1339="",P$3&lt;$D1339+Настройки!$B$7),0,MAX(0,$E1339-MAX(0,SUMIFS(Тех_Движение!$G$2:$G$5111,Тех_Движение!$D$2:$D$5111,$C1339,Тех_Движение!$B$2:$B$5111,"&lt;="&amp;P$3)-$F1339)))</f>
        <v/>
      </c>
      <c r="Q1339" s="54">
        <f>IF(OR($B1339="",Q$3&lt;$D1339+Настройки!$B$7),0,MAX(0,$E1339-MAX(0,SUMIFS(Тех_Движение!$G$2:$G$5111,Тех_Движение!$D$2:$D$5111,$C1339,Тех_Движение!$B$2:$B$5111,"&lt;="&amp;Q$3)-$F1339)))</f>
        <v/>
      </c>
      <c r="R1339" s="54">
        <f>IF($B1339="","",SUM($K1339:$Q1339))</f>
        <v/>
      </c>
      <c r="S1339" s="56">
        <f>IF($B1339="","",VLOOKUP($C1339,Настройки!$A$11:$L$17,9,FALSE))</f>
        <v/>
      </c>
      <c r="T1339" s="56">
        <f>IF($B1339="","",$R1339*$S1339)</f>
        <v/>
      </c>
    </row>
    <row r="1340">
      <c r="A1340" s="20">
        <f>Тех_Движение!$A$1337</f>
        <v/>
      </c>
      <c r="B1340" s="20">
        <f>IF(Тех_Движение!$F$1337&gt;0,Тех_Движение!$I$1337,"")</f>
        <v/>
      </c>
      <c r="C1340" s="20">
        <f>IF($B1340="","",Тех_Движение!$D$1337)</f>
        <v/>
      </c>
      <c r="D1340" s="42">
        <f>IF($B1340="","",Тех_Движение!$B$1337)</f>
        <v/>
      </c>
      <c r="E1340" s="54">
        <f>IF($B1340="","",Тех_Движение!$F$1337)</f>
        <v/>
      </c>
      <c r="F1340" s="54">
        <f>IF($B1340="","",SUMIFS($E$5:$E1339,$C$5:$C1339,$C1340))</f>
        <v/>
      </c>
      <c r="G1340" s="54">
        <f>IF($B1340="","",MAX(0,$E1340-MAX(0,SUMIFS(Тех_Движение!$G$2:$G$5111,Тех_Движение!$D$2:$D$5111,$C1340,Тех_Движение!$B$2:$B$5111,"&lt;="&amp;Настройки!$B$5-1)-$F1340)))</f>
        <v/>
      </c>
      <c r="H1340" s="54">
        <f>IF($B1340="","",IF(AND($D1340&gt;=Настройки!$B$5,$D1340&lt;=Настройки!$B$6),$E1340,0))</f>
        <v/>
      </c>
      <c r="I1340" s="54">
        <f>IF($B1340="","",$G1340+$H1340-$J1340)</f>
        <v/>
      </c>
      <c r="J1340" s="54">
        <f>IF($B1340="","",MAX(0,$E1340-MAX(0,SUMIFS(Тех_Движение!$G$2:$G$5111,Тех_Движение!$D$2:$D$5111,$C1340,Тех_Движение!$B$2:$B$5111,"&lt;="&amp;Настройки!$B$6)-$F1340)))</f>
        <v/>
      </c>
      <c r="K1340" s="54">
        <f>IF(OR($B1340="",K$3&lt;$D1340+Настройки!$B$7),0,MAX(0,$E1340-MAX(0,SUMIFS(Тех_Движение!$G$2:$G$5111,Тех_Движение!$D$2:$D$5111,$C1340,Тех_Движение!$B$2:$B$5111,"&lt;="&amp;K$3)-$F1340)))</f>
        <v/>
      </c>
      <c r="L1340" s="54">
        <f>IF(OR($B1340="",L$3&lt;$D1340+Настройки!$B$7),0,MAX(0,$E1340-MAX(0,SUMIFS(Тех_Движение!$G$2:$G$5111,Тех_Движение!$D$2:$D$5111,$C1340,Тех_Движение!$B$2:$B$5111,"&lt;="&amp;L$3)-$F1340)))</f>
        <v/>
      </c>
      <c r="M1340" s="54">
        <f>IF(OR($B1340="",M$3&lt;$D1340+Настройки!$B$7),0,MAX(0,$E1340-MAX(0,SUMIFS(Тех_Движение!$G$2:$G$5111,Тех_Движение!$D$2:$D$5111,$C1340,Тех_Движение!$B$2:$B$5111,"&lt;="&amp;M$3)-$F1340)))</f>
        <v/>
      </c>
      <c r="N1340" s="54">
        <f>IF(OR($B1340="",N$3&lt;$D1340+Настройки!$B$7),0,MAX(0,$E1340-MAX(0,SUMIFS(Тех_Движение!$G$2:$G$5111,Тех_Движение!$D$2:$D$5111,$C1340,Тех_Движение!$B$2:$B$5111,"&lt;="&amp;N$3)-$F1340)))</f>
        <v/>
      </c>
      <c r="O1340" s="54">
        <f>IF(OR($B1340="",O$3&lt;$D1340+Настройки!$B$7),0,MAX(0,$E1340-MAX(0,SUMIFS(Тех_Движение!$G$2:$G$5111,Тех_Движение!$D$2:$D$5111,$C1340,Тех_Движение!$B$2:$B$5111,"&lt;="&amp;O$3)-$F1340)))</f>
        <v/>
      </c>
      <c r="P1340" s="54">
        <f>IF(OR($B1340="",P$3&lt;$D1340+Настройки!$B$7),0,MAX(0,$E1340-MAX(0,SUMIFS(Тех_Движение!$G$2:$G$5111,Тех_Движение!$D$2:$D$5111,$C1340,Тех_Движение!$B$2:$B$5111,"&lt;="&amp;P$3)-$F1340)))</f>
        <v/>
      </c>
      <c r="Q1340" s="54">
        <f>IF(OR($B1340="",Q$3&lt;$D1340+Настройки!$B$7),0,MAX(0,$E1340-MAX(0,SUMIFS(Тех_Движение!$G$2:$G$5111,Тех_Движение!$D$2:$D$5111,$C1340,Тех_Движение!$B$2:$B$5111,"&lt;="&amp;Q$3)-$F1340)))</f>
        <v/>
      </c>
      <c r="R1340" s="54">
        <f>IF($B1340="","",SUM($K1340:$Q1340))</f>
        <v/>
      </c>
      <c r="S1340" s="56">
        <f>IF($B1340="","",VLOOKUP($C1340,Настройки!$A$11:$L$17,9,FALSE))</f>
        <v/>
      </c>
      <c r="T1340" s="56">
        <f>IF($B1340="","",$R1340*$S1340)</f>
        <v/>
      </c>
    </row>
    <row r="1341">
      <c r="A1341" s="20">
        <f>Тех_Движение!$A$1338</f>
        <v/>
      </c>
      <c r="B1341" s="20">
        <f>IF(Тех_Движение!$F$1338&gt;0,Тех_Движение!$I$1338,"")</f>
        <v/>
      </c>
      <c r="C1341" s="20">
        <f>IF($B1341="","",Тех_Движение!$D$1338)</f>
        <v/>
      </c>
      <c r="D1341" s="42">
        <f>IF($B1341="","",Тех_Движение!$B$1338)</f>
        <v/>
      </c>
      <c r="E1341" s="54">
        <f>IF($B1341="","",Тех_Движение!$F$1338)</f>
        <v/>
      </c>
      <c r="F1341" s="54">
        <f>IF($B1341="","",SUMIFS($E$5:$E1340,$C$5:$C1340,$C1341))</f>
        <v/>
      </c>
      <c r="G1341" s="54">
        <f>IF($B1341="","",MAX(0,$E1341-MAX(0,SUMIFS(Тех_Движение!$G$2:$G$5111,Тех_Движение!$D$2:$D$5111,$C1341,Тех_Движение!$B$2:$B$5111,"&lt;="&amp;Настройки!$B$5-1)-$F1341)))</f>
        <v/>
      </c>
      <c r="H1341" s="54">
        <f>IF($B1341="","",IF(AND($D1341&gt;=Настройки!$B$5,$D1341&lt;=Настройки!$B$6),$E1341,0))</f>
        <v/>
      </c>
      <c r="I1341" s="54">
        <f>IF($B1341="","",$G1341+$H1341-$J1341)</f>
        <v/>
      </c>
      <c r="J1341" s="54">
        <f>IF($B1341="","",MAX(0,$E1341-MAX(0,SUMIFS(Тех_Движение!$G$2:$G$5111,Тех_Движение!$D$2:$D$5111,$C1341,Тех_Движение!$B$2:$B$5111,"&lt;="&amp;Настройки!$B$6)-$F1341)))</f>
        <v/>
      </c>
      <c r="K1341" s="54">
        <f>IF(OR($B1341="",K$3&lt;$D1341+Настройки!$B$7),0,MAX(0,$E1341-MAX(0,SUMIFS(Тех_Движение!$G$2:$G$5111,Тех_Движение!$D$2:$D$5111,$C1341,Тех_Движение!$B$2:$B$5111,"&lt;="&amp;K$3)-$F1341)))</f>
        <v/>
      </c>
      <c r="L1341" s="54">
        <f>IF(OR($B1341="",L$3&lt;$D1341+Настройки!$B$7),0,MAX(0,$E1341-MAX(0,SUMIFS(Тех_Движение!$G$2:$G$5111,Тех_Движение!$D$2:$D$5111,$C1341,Тех_Движение!$B$2:$B$5111,"&lt;="&amp;L$3)-$F1341)))</f>
        <v/>
      </c>
      <c r="M1341" s="54">
        <f>IF(OR($B1341="",M$3&lt;$D1341+Настройки!$B$7),0,MAX(0,$E1341-MAX(0,SUMIFS(Тех_Движение!$G$2:$G$5111,Тех_Движение!$D$2:$D$5111,$C1341,Тех_Движение!$B$2:$B$5111,"&lt;="&amp;M$3)-$F1341)))</f>
        <v/>
      </c>
      <c r="N1341" s="54">
        <f>IF(OR($B1341="",N$3&lt;$D1341+Настройки!$B$7),0,MAX(0,$E1341-MAX(0,SUMIFS(Тех_Движение!$G$2:$G$5111,Тех_Движение!$D$2:$D$5111,$C1341,Тех_Движение!$B$2:$B$5111,"&lt;="&amp;N$3)-$F1341)))</f>
        <v/>
      </c>
      <c r="O1341" s="54">
        <f>IF(OR($B1341="",O$3&lt;$D1341+Настройки!$B$7),0,MAX(0,$E1341-MAX(0,SUMIFS(Тех_Движение!$G$2:$G$5111,Тех_Движение!$D$2:$D$5111,$C1341,Тех_Движение!$B$2:$B$5111,"&lt;="&amp;O$3)-$F1341)))</f>
        <v/>
      </c>
      <c r="P1341" s="54">
        <f>IF(OR($B1341="",P$3&lt;$D1341+Настройки!$B$7),0,MAX(0,$E1341-MAX(0,SUMIFS(Тех_Движение!$G$2:$G$5111,Тех_Движение!$D$2:$D$5111,$C1341,Тех_Движение!$B$2:$B$5111,"&lt;="&amp;P$3)-$F1341)))</f>
        <v/>
      </c>
      <c r="Q1341" s="54">
        <f>IF(OR($B1341="",Q$3&lt;$D1341+Настройки!$B$7),0,MAX(0,$E1341-MAX(0,SUMIFS(Тех_Движение!$G$2:$G$5111,Тех_Движение!$D$2:$D$5111,$C1341,Тех_Движение!$B$2:$B$5111,"&lt;="&amp;Q$3)-$F1341)))</f>
        <v/>
      </c>
      <c r="R1341" s="54">
        <f>IF($B1341="","",SUM($K1341:$Q1341))</f>
        <v/>
      </c>
      <c r="S1341" s="56">
        <f>IF($B1341="","",VLOOKUP($C1341,Настройки!$A$11:$L$17,9,FALSE))</f>
        <v/>
      </c>
      <c r="T1341" s="56">
        <f>IF($B1341="","",$R1341*$S1341)</f>
        <v/>
      </c>
    </row>
    <row r="1342">
      <c r="A1342" s="20">
        <f>Тех_Движение!$A$1339</f>
        <v/>
      </c>
      <c r="B1342" s="20">
        <f>IF(Тех_Движение!$F$1339&gt;0,Тех_Движение!$I$1339,"")</f>
        <v/>
      </c>
      <c r="C1342" s="20">
        <f>IF($B1342="","",Тех_Движение!$D$1339)</f>
        <v/>
      </c>
      <c r="D1342" s="42">
        <f>IF($B1342="","",Тех_Движение!$B$1339)</f>
        <v/>
      </c>
      <c r="E1342" s="54">
        <f>IF($B1342="","",Тех_Движение!$F$1339)</f>
        <v/>
      </c>
      <c r="F1342" s="54">
        <f>IF($B1342="","",SUMIFS($E$5:$E1341,$C$5:$C1341,$C1342))</f>
        <v/>
      </c>
      <c r="G1342" s="54">
        <f>IF($B1342="","",MAX(0,$E1342-MAX(0,SUMIFS(Тех_Движение!$G$2:$G$5111,Тех_Движение!$D$2:$D$5111,$C1342,Тех_Движение!$B$2:$B$5111,"&lt;="&amp;Настройки!$B$5-1)-$F1342)))</f>
        <v/>
      </c>
      <c r="H1342" s="54">
        <f>IF($B1342="","",IF(AND($D1342&gt;=Настройки!$B$5,$D1342&lt;=Настройки!$B$6),$E1342,0))</f>
        <v/>
      </c>
      <c r="I1342" s="54">
        <f>IF($B1342="","",$G1342+$H1342-$J1342)</f>
        <v/>
      </c>
      <c r="J1342" s="54">
        <f>IF($B1342="","",MAX(0,$E1342-MAX(0,SUMIFS(Тех_Движение!$G$2:$G$5111,Тех_Движение!$D$2:$D$5111,$C1342,Тех_Движение!$B$2:$B$5111,"&lt;="&amp;Настройки!$B$6)-$F1342)))</f>
        <v/>
      </c>
      <c r="K1342" s="54">
        <f>IF(OR($B1342="",K$3&lt;$D1342+Настройки!$B$7),0,MAX(0,$E1342-MAX(0,SUMIFS(Тех_Движение!$G$2:$G$5111,Тех_Движение!$D$2:$D$5111,$C1342,Тех_Движение!$B$2:$B$5111,"&lt;="&amp;K$3)-$F1342)))</f>
        <v/>
      </c>
      <c r="L1342" s="54">
        <f>IF(OR($B1342="",L$3&lt;$D1342+Настройки!$B$7),0,MAX(0,$E1342-MAX(0,SUMIFS(Тех_Движение!$G$2:$G$5111,Тех_Движение!$D$2:$D$5111,$C1342,Тех_Движение!$B$2:$B$5111,"&lt;="&amp;L$3)-$F1342)))</f>
        <v/>
      </c>
      <c r="M1342" s="54">
        <f>IF(OR($B1342="",M$3&lt;$D1342+Настройки!$B$7),0,MAX(0,$E1342-MAX(0,SUMIFS(Тех_Движение!$G$2:$G$5111,Тех_Движение!$D$2:$D$5111,$C1342,Тех_Движение!$B$2:$B$5111,"&lt;="&amp;M$3)-$F1342)))</f>
        <v/>
      </c>
      <c r="N1342" s="54">
        <f>IF(OR($B1342="",N$3&lt;$D1342+Настройки!$B$7),0,MAX(0,$E1342-MAX(0,SUMIFS(Тех_Движение!$G$2:$G$5111,Тех_Движение!$D$2:$D$5111,$C1342,Тех_Движение!$B$2:$B$5111,"&lt;="&amp;N$3)-$F1342)))</f>
        <v/>
      </c>
      <c r="O1342" s="54">
        <f>IF(OR($B1342="",O$3&lt;$D1342+Настройки!$B$7),0,MAX(0,$E1342-MAX(0,SUMIFS(Тех_Движение!$G$2:$G$5111,Тех_Движение!$D$2:$D$5111,$C1342,Тех_Движение!$B$2:$B$5111,"&lt;="&amp;O$3)-$F1342)))</f>
        <v/>
      </c>
      <c r="P1342" s="54">
        <f>IF(OR($B1342="",P$3&lt;$D1342+Настройки!$B$7),0,MAX(0,$E1342-MAX(0,SUMIFS(Тех_Движение!$G$2:$G$5111,Тех_Движение!$D$2:$D$5111,$C1342,Тех_Движение!$B$2:$B$5111,"&lt;="&amp;P$3)-$F1342)))</f>
        <v/>
      </c>
      <c r="Q1342" s="54">
        <f>IF(OR($B1342="",Q$3&lt;$D1342+Настройки!$B$7),0,MAX(0,$E1342-MAX(0,SUMIFS(Тех_Движение!$G$2:$G$5111,Тех_Движение!$D$2:$D$5111,$C1342,Тех_Движение!$B$2:$B$5111,"&lt;="&amp;Q$3)-$F1342)))</f>
        <v/>
      </c>
      <c r="R1342" s="54">
        <f>IF($B1342="","",SUM($K1342:$Q1342))</f>
        <v/>
      </c>
      <c r="S1342" s="56">
        <f>IF($B1342="","",VLOOKUP($C1342,Настройки!$A$11:$L$17,9,FALSE))</f>
        <v/>
      </c>
      <c r="T1342" s="56">
        <f>IF($B1342="","",$R1342*$S1342)</f>
        <v/>
      </c>
    </row>
    <row r="1343">
      <c r="A1343" s="20">
        <f>Тех_Движение!$A$1340</f>
        <v/>
      </c>
      <c r="B1343" s="20">
        <f>IF(Тех_Движение!$F$1340&gt;0,Тех_Движение!$I$1340,"")</f>
        <v/>
      </c>
      <c r="C1343" s="20">
        <f>IF($B1343="","",Тех_Движение!$D$1340)</f>
        <v/>
      </c>
      <c r="D1343" s="42">
        <f>IF($B1343="","",Тех_Движение!$B$1340)</f>
        <v/>
      </c>
      <c r="E1343" s="54">
        <f>IF($B1343="","",Тех_Движение!$F$1340)</f>
        <v/>
      </c>
      <c r="F1343" s="54">
        <f>IF($B1343="","",SUMIFS($E$5:$E1342,$C$5:$C1342,$C1343))</f>
        <v/>
      </c>
      <c r="G1343" s="54">
        <f>IF($B1343="","",MAX(0,$E1343-MAX(0,SUMIFS(Тех_Движение!$G$2:$G$5111,Тех_Движение!$D$2:$D$5111,$C1343,Тех_Движение!$B$2:$B$5111,"&lt;="&amp;Настройки!$B$5-1)-$F1343)))</f>
        <v/>
      </c>
      <c r="H1343" s="54">
        <f>IF($B1343="","",IF(AND($D1343&gt;=Настройки!$B$5,$D1343&lt;=Настройки!$B$6),$E1343,0))</f>
        <v/>
      </c>
      <c r="I1343" s="54">
        <f>IF($B1343="","",$G1343+$H1343-$J1343)</f>
        <v/>
      </c>
      <c r="J1343" s="54">
        <f>IF($B1343="","",MAX(0,$E1343-MAX(0,SUMIFS(Тех_Движение!$G$2:$G$5111,Тех_Движение!$D$2:$D$5111,$C1343,Тех_Движение!$B$2:$B$5111,"&lt;="&amp;Настройки!$B$6)-$F1343)))</f>
        <v/>
      </c>
      <c r="K1343" s="54">
        <f>IF(OR($B1343="",K$3&lt;$D1343+Настройки!$B$7),0,MAX(0,$E1343-MAX(0,SUMIFS(Тех_Движение!$G$2:$G$5111,Тех_Движение!$D$2:$D$5111,$C1343,Тех_Движение!$B$2:$B$5111,"&lt;="&amp;K$3)-$F1343)))</f>
        <v/>
      </c>
      <c r="L1343" s="54">
        <f>IF(OR($B1343="",L$3&lt;$D1343+Настройки!$B$7),0,MAX(0,$E1343-MAX(0,SUMIFS(Тех_Движение!$G$2:$G$5111,Тех_Движение!$D$2:$D$5111,$C1343,Тех_Движение!$B$2:$B$5111,"&lt;="&amp;L$3)-$F1343)))</f>
        <v/>
      </c>
      <c r="M1343" s="54">
        <f>IF(OR($B1343="",M$3&lt;$D1343+Настройки!$B$7),0,MAX(0,$E1343-MAX(0,SUMIFS(Тех_Движение!$G$2:$G$5111,Тех_Движение!$D$2:$D$5111,$C1343,Тех_Движение!$B$2:$B$5111,"&lt;="&amp;M$3)-$F1343)))</f>
        <v/>
      </c>
      <c r="N1343" s="54">
        <f>IF(OR($B1343="",N$3&lt;$D1343+Настройки!$B$7),0,MAX(0,$E1343-MAX(0,SUMIFS(Тех_Движение!$G$2:$G$5111,Тех_Движение!$D$2:$D$5111,$C1343,Тех_Движение!$B$2:$B$5111,"&lt;="&amp;N$3)-$F1343)))</f>
        <v/>
      </c>
      <c r="O1343" s="54">
        <f>IF(OR($B1343="",O$3&lt;$D1343+Настройки!$B$7),0,MAX(0,$E1343-MAX(0,SUMIFS(Тех_Движение!$G$2:$G$5111,Тех_Движение!$D$2:$D$5111,$C1343,Тех_Движение!$B$2:$B$5111,"&lt;="&amp;O$3)-$F1343)))</f>
        <v/>
      </c>
      <c r="P1343" s="54">
        <f>IF(OR($B1343="",P$3&lt;$D1343+Настройки!$B$7),0,MAX(0,$E1343-MAX(0,SUMIFS(Тех_Движение!$G$2:$G$5111,Тех_Движение!$D$2:$D$5111,$C1343,Тех_Движение!$B$2:$B$5111,"&lt;="&amp;P$3)-$F1343)))</f>
        <v/>
      </c>
      <c r="Q1343" s="54">
        <f>IF(OR($B1343="",Q$3&lt;$D1343+Настройки!$B$7),0,MAX(0,$E1343-MAX(0,SUMIFS(Тех_Движение!$G$2:$G$5111,Тех_Движение!$D$2:$D$5111,$C1343,Тех_Движение!$B$2:$B$5111,"&lt;="&amp;Q$3)-$F1343)))</f>
        <v/>
      </c>
      <c r="R1343" s="54">
        <f>IF($B1343="","",SUM($K1343:$Q1343))</f>
        <v/>
      </c>
      <c r="S1343" s="56">
        <f>IF($B1343="","",VLOOKUP($C1343,Настройки!$A$11:$L$17,9,FALSE))</f>
        <v/>
      </c>
      <c r="T1343" s="56">
        <f>IF($B1343="","",$R1343*$S1343)</f>
        <v/>
      </c>
    </row>
    <row r="1344">
      <c r="A1344" s="20">
        <f>Тех_Движение!$A$1341</f>
        <v/>
      </c>
      <c r="B1344" s="20">
        <f>IF(Тех_Движение!$F$1341&gt;0,Тех_Движение!$I$1341,"")</f>
        <v/>
      </c>
      <c r="C1344" s="20">
        <f>IF($B1344="","",Тех_Движение!$D$1341)</f>
        <v/>
      </c>
      <c r="D1344" s="42">
        <f>IF($B1344="","",Тех_Движение!$B$1341)</f>
        <v/>
      </c>
      <c r="E1344" s="54">
        <f>IF($B1344="","",Тех_Движение!$F$1341)</f>
        <v/>
      </c>
      <c r="F1344" s="54">
        <f>IF($B1344="","",SUMIFS($E$5:$E1343,$C$5:$C1343,$C1344))</f>
        <v/>
      </c>
      <c r="G1344" s="54">
        <f>IF($B1344="","",MAX(0,$E1344-MAX(0,SUMIFS(Тех_Движение!$G$2:$G$5111,Тех_Движение!$D$2:$D$5111,$C1344,Тех_Движение!$B$2:$B$5111,"&lt;="&amp;Настройки!$B$5-1)-$F1344)))</f>
        <v/>
      </c>
      <c r="H1344" s="54">
        <f>IF($B1344="","",IF(AND($D1344&gt;=Настройки!$B$5,$D1344&lt;=Настройки!$B$6),$E1344,0))</f>
        <v/>
      </c>
      <c r="I1344" s="54">
        <f>IF($B1344="","",$G1344+$H1344-$J1344)</f>
        <v/>
      </c>
      <c r="J1344" s="54">
        <f>IF($B1344="","",MAX(0,$E1344-MAX(0,SUMIFS(Тех_Движение!$G$2:$G$5111,Тех_Движение!$D$2:$D$5111,$C1344,Тех_Движение!$B$2:$B$5111,"&lt;="&amp;Настройки!$B$6)-$F1344)))</f>
        <v/>
      </c>
      <c r="K1344" s="54">
        <f>IF(OR($B1344="",K$3&lt;$D1344+Настройки!$B$7),0,MAX(0,$E1344-MAX(0,SUMIFS(Тех_Движение!$G$2:$G$5111,Тех_Движение!$D$2:$D$5111,$C1344,Тех_Движение!$B$2:$B$5111,"&lt;="&amp;K$3)-$F1344)))</f>
        <v/>
      </c>
      <c r="L1344" s="54">
        <f>IF(OR($B1344="",L$3&lt;$D1344+Настройки!$B$7),0,MAX(0,$E1344-MAX(0,SUMIFS(Тех_Движение!$G$2:$G$5111,Тех_Движение!$D$2:$D$5111,$C1344,Тех_Движение!$B$2:$B$5111,"&lt;="&amp;L$3)-$F1344)))</f>
        <v/>
      </c>
      <c r="M1344" s="54">
        <f>IF(OR($B1344="",M$3&lt;$D1344+Настройки!$B$7),0,MAX(0,$E1344-MAX(0,SUMIFS(Тех_Движение!$G$2:$G$5111,Тех_Движение!$D$2:$D$5111,$C1344,Тех_Движение!$B$2:$B$5111,"&lt;="&amp;M$3)-$F1344)))</f>
        <v/>
      </c>
      <c r="N1344" s="54">
        <f>IF(OR($B1344="",N$3&lt;$D1344+Настройки!$B$7),0,MAX(0,$E1344-MAX(0,SUMIFS(Тех_Движение!$G$2:$G$5111,Тех_Движение!$D$2:$D$5111,$C1344,Тех_Движение!$B$2:$B$5111,"&lt;="&amp;N$3)-$F1344)))</f>
        <v/>
      </c>
      <c r="O1344" s="54">
        <f>IF(OR($B1344="",O$3&lt;$D1344+Настройки!$B$7),0,MAX(0,$E1344-MAX(0,SUMIFS(Тех_Движение!$G$2:$G$5111,Тех_Движение!$D$2:$D$5111,$C1344,Тех_Движение!$B$2:$B$5111,"&lt;="&amp;O$3)-$F1344)))</f>
        <v/>
      </c>
      <c r="P1344" s="54">
        <f>IF(OR($B1344="",P$3&lt;$D1344+Настройки!$B$7),0,MAX(0,$E1344-MAX(0,SUMIFS(Тех_Движение!$G$2:$G$5111,Тех_Движение!$D$2:$D$5111,$C1344,Тех_Движение!$B$2:$B$5111,"&lt;="&amp;P$3)-$F1344)))</f>
        <v/>
      </c>
      <c r="Q1344" s="54">
        <f>IF(OR($B1344="",Q$3&lt;$D1344+Настройки!$B$7),0,MAX(0,$E1344-MAX(0,SUMIFS(Тех_Движение!$G$2:$G$5111,Тех_Движение!$D$2:$D$5111,$C1344,Тех_Движение!$B$2:$B$5111,"&lt;="&amp;Q$3)-$F1344)))</f>
        <v/>
      </c>
      <c r="R1344" s="54">
        <f>IF($B1344="","",SUM($K1344:$Q1344))</f>
        <v/>
      </c>
      <c r="S1344" s="56">
        <f>IF($B1344="","",VLOOKUP($C1344,Настройки!$A$11:$L$17,9,FALSE))</f>
        <v/>
      </c>
      <c r="T1344" s="56">
        <f>IF($B1344="","",$R1344*$S1344)</f>
        <v/>
      </c>
    </row>
    <row r="1345">
      <c r="A1345" s="20">
        <f>Тех_Движение!$A$1342</f>
        <v/>
      </c>
      <c r="B1345" s="20">
        <f>IF(Тех_Движение!$F$1342&gt;0,Тех_Движение!$I$1342,"")</f>
        <v/>
      </c>
      <c r="C1345" s="20">
        <f>IF($B1345="","",Тех_Движение!$D$1342)</f>
        <v/>
      </c>
      <c r="D1345" s="42">
        <f>IF($B1345="","",Тех_Движение!$B$1342)</f>
        <v/>
      </c>
      <c r="E1345" s="54">
        <f>IF($B1345="","",Тех_Движение!$F$1342)</f>
        <v/>
      </c>
      <c r="F1345" s="54">
        <f>IF($B1345="","",SUMIFS($E$5:$E1344,$C$5:$C1344,$C1345))</f>
        <v/>
      </c>
      <c r="G1345" s="54">
        <f>IF($B1345="","",MAX(0,$E1345-MAX(0,SUMIFS(Тех_Движение!$G$2:$G$5111,Тех_Движение!$D$2:$D$5111,$C1345,Тех_Движение!$B$2:$B$5111,"&lt;="&amp;Настройки!$B$5-1)-$F1345)))</f>
        <v/>
      </c>
      <c r="H1345" s="54">
        <f>IF($B1345="","",IF(AND($D1345&gt;=Настройки!$B$5,$D1345&lt;=Настройки!$B$6),$E1345,0))</f>
        <v/>
      </c>
      <c r="I1345" s="54">
        <f>IF($B1345="","",$G1345+$H1345-$J1345)</f>
        <v/>
      </c>
      <c r="J1345" s="54">
        <f>IF($B1345="","",MAX(0,$E1345-MAX(0,SUMIFS(Тех_Движение!$G$2:$G$5111,Тех_Движение!$D$2:$D$5111,$C1345,Тех_Движение!$B$2:$B$5111,"&lt;="&amp;Настройки!$B$6)-$F1345)))</f>
        <v/>
      </c>
      <c r="K1345" s="54">
        <f>IF(OR($B1345="",K$3&lt;$D1345+Настройки!$B$7),0,MAX(0,$E1345-MAX(0,SUMIFS(Тех_Движение!$G$2:$G$5111,Тех_Движение!$D$2:$D$5111,$C1345,Тех_Движение!$B$2:$B$5111,"&lt;="&amp;K$3)-$F1345)))</f>
        <v/>
      </c>
      <c r="L1345" s="54">
        <f>IF(OR($B1345="",L$3&lt;$D1345+Настройки!$B$7),0,MAX(0,$E1345-MAX(0,SUMIFS(Тех_Движение!$G$2:$G$5111,Тех_Движение!$D$2:$D$5111,$C1345,Тех_Движение!$B$2:$B$5111,"&lt;="&amp;L$3)-$F1345)))</f>
        <v/>
      </c>
      <c r="M1345" s="54">
        <f>IF(OR($B1345="",M$3&lt;$D1345+Настройки!$B$7),0,MAX(0,$E1345-MAX(0,SUMIFS(Тех_Движение!$G$2:$G$5111,Тех_Движение!$D$2:$D$5111,$C1345,Тех_Движение!$B$2:$B$5111,"&lt;="&amp;M$3)-$F1345)))</f>
        <v/>
      </c>
      <c r="N1345" s="54">
        <f>IF(OR($B1345="",N$3&lt;$D1345+Настройки!$B$7),0,MAX(0,$E1345-MAX(0,SUMIFS(Тех_Движение!$G$2:$G$5111,Тех_Движение!$D$2:$D$5111,$C1345,Тех_Движение!$B$2:$B$5111,"&lt;="&amp;N$3)-$F1345)))</f>
        <v/>
      </c>
      <c r="O1345" s="54">
        <f>IF(OR($B1345="",O$3&lt;$D1345+Настройки!$B$7),0,MAX(0,$E1345-MAX(0,SUMIFS(Тех_Движение!$G$2:$G$5111,Тех_Движение!$D$2:$D$5111,$C1345,Тех_Движение!$B$2:$B$5111,"&lt;="&amp;O$3)-$F1345)))</f>
        <v/>
      </c>
      <c r="P1345" s="54">
        <f>IF(OR($B1345="",P$3&lt;$D1345+Настройки!$B$7),0,MAX(0,$E1345-MAX(0,SUMIFS(Тех_Движение!$G$2:$G$5111,Тех_Движение!$D$2:$D$5111,$C1345,Тех_Движение!$B$2:$B$5111,"&lt;="&amp;P$3)-$F1345)))</f>
        <v/>
      </c>
      <c r="Q1345" s="54">
        <f>IF(OR($B1345="",Q$3&lt;$D1345+Настройки!$B$7),0,MAX(0,$E1345-MAX(0,SUMIFS(Тех_Движение!$G$2:$G$5111,Тех_Движение!$D$2:$D$5111,$C1345,Тех_Движение!$B$2:$B$5111,"&lt;="&amp;Q$3)-$F1345)))</f>
        <v/>
      </c>
      <c r="R1345" s="54">
        <f>IF($B1345="","",SUM($K1345:$Q1345))</f>
        <v/>
      </c>
      <c r="S1345" s="56">
        <f>IF($B1345="","",VLOOKUP($C1345,Настройки!$A$11:$L$17,9,FALSE))</f>
        <v/>
      </c>
      <c r="T1345" s="56">
        <f>IF($B1345="","",$R1345*$S1345)</f>
        <v/>
      </c>
    </row>
    <row r="1346">
      <c r="A1346" s="20">
        <f>Тех_Движение!$A$1343</f>
        <v/>
      </c>
      <c r="B1346" s="20">
        <f>IF(Тех_Движение!$F$1343&gt;0,Тех_Движение!$I$1343,"")</f>
        <v/>
      </c>
      <c r="C1346" s="20">
        <f>IF($B1346="","",Тех_Движение!$D$1343)</f>
        <v/>
      </c>
      <c r="D1346" s="42">
        <f>IF($B1346="","",Тех_Движение!$B$1343)</f>
        <v/>
      </c>
      <c r="E1346" s="54">
        <f>IF($B1346="","",Тех_Движение!$F$1343)</f>
        <v/>
      </c>
      <c r="F1346" s="54">
        <f>IF($B1346="","",SUMIFS($E$5:$E1345,$C$5:$C1345,$C1346))</f>
        <v/>
      </c>
      <c r="G1346" s="54">
        <f>IF($B1346="","",MAX(0,$E1346-MAX(0,SUMIFS(Тех_Движение!$G$2:$G$5111,Тех_Движение!$D$2:$D$5111,$C1346,Тех_Движение!$B$2:$B$5111,"&lt;="&amp;Настройки!$B$5-1)-$F1346)))</f>
        <v/>
      </c>
      <c r="H1346" s="54">
        <f>IF($B1346="","",IF(AND($D1346&gt;=Настройки!$B$5,$D1346&lt;=Настройки!$B$6),$E1346,0))</f>
        <v/>
      </c>
      <c r="I1346" s="54">
        <f>IF($B1346="","",$G1346+$H1346-$J1346)</f>
        <v/>
      </c>
      <c r="J1346" s="54">
        <f>IF($B1346="","",MAX(0,$E1346-MAX(0,SUMIFS(Тех_Движение!$G$2:$G$5111,Тех_Движение!$D$2:$D$5111,$C1346,Тех_Движение!$B$2:$B$5111,"&lt;="&amp;Настройки!$B$6)-$F1346)))</f>
        <v/>
      </c>
      <c r="K1346" s="54">
        <f>IF(OR($B1346="",K$3&lt;$D1346+Настройки!$B$7),0,MAX(0,$E1346-MAX(0,SUMIFS(Тех_Движение!$G$2:$G$5111,Тех_Движение!$D$2:$D$5111,$C1346,Тех_Движение!$B$2:$B$5111,"&lt;="&amp;K$3)-$F1346)))</f>
        <v/>
      </c>
      <c r="L1346" s="54">
        <f>IF(OR($B1346="",L$3&lt;$D1346+Настройки!$B$7),0,MAX(0,$E1346-MAX(0,SUMIFS(Тех_Движение!$G$2:$G$5111,Тех_Движение!$D$2:$D$5111,$C1346,Тех_Движение!$B$2:$B$5111,"&lt;="&amp;L$3)-$F1346)))</f>
        <v/>
      </c>
      <c r="M1346" s="54">
        <f>IF(OR($B1346="",M$3&lt;$D1346+Настройки!$B$7),0,MAX(0,$E1346-MAX(0,SUMIFS(Тех_Движение!$G$2:$G$5111,Тех_Движение!$D$2:$D$5111,$C1346,Тех_Движение!$B$2:$B$5111,"&lt;="&amp;M$3)-$F1346)))</f>
        <v/>
      </c>
      <c r="N1346" s="54">
        <f>IF(OR($B1346="",N$3&lt;$D1346+Настройки!$B$7),0,MAX(0,$E1346-MAX(0,SUMIFS(Тех_Движение!$G$2:$G$5111,Тех_Движение!$D$2:$D$5111,$C1346,Тех_Движение!$B$2:$B$5111,"&lt;="&amp;N$3)-$F1346)))</f>
        <v/>
      </c>
      <c r="O1346" s="54">
        <f>IF(OR($B1346="",O$3&lt;$D1346+Настройки!$B$7),0,MAX(0,$E1346-MAX(0,SUMIFS(Тех_Движение!$G$2:$G$5111,Тех_Движение!$D$2:$D$5111,$C1346,Тех_Движение!$B$2:$B$5111,"&lt;="&amp;O$3)-$F1346)))</f>
        <v/>
      </c>
      <c r="P1346" s="54">
        <f>IF(OR($B1346="",P$3&lt;$D1346+Настройки!$B$7),0,MAX(0,$E1346-MAX(0,SUMIFS(Тех_Движение!$G$2:$G$5111,Тех_Движение!$D$2:$D$5111,$C1346,Тех_Движение!$B$2:$B$5111,"&lt;="&amp;P$3)-$F1346)))</f>
        <v/>
      </c>
      <c r="Q1346" s="54">
        <f>IF(OR($B1346="",Q$3&lt;$D1346+Настройки!$B$7),0,MAX(0,$E1346-MAX(0,SUMIFS(Тех_Движение!$G$2:$G$5111,Тех_Движение!$D$2:$D$5111,$C1346,Тех_Движение!$B$2:$B$5111,"&lt;="&amp;Q$3)-$F1346)))</f>
        <v/>
      </c>
      <c r="R1346" s="54">
        <f>IF($B1346="","",SUM($K1346:$Q1346))</f>
        <v/>
      </c>
      <c r="S1346" s="56">
        <f>IF($B1346="","",VLOOKUP($C1346,Настройки!$A$11:$L$17,9,FALSE))</f>
        <v/>
      </c>
      <c r="T1346" s="56">
        <f>IF($B1346="","",$R1346*$S1346)</f>
        <v/>
      </c>
    </row>
    <row r="1347">
      <c r="A1347" s="20">
        <f>Тех_Движение!$A$1344</f>
        <v/>
      </c>
      <c r="B1347" s="20">
        <f>IF(Тех_Движение!$F$1344&gt;0,Тех_Движение!$I$1344,"")</f>
        <v/>
      </c>
      <c r="C1347" s="20">
        <f>IF($B1347="","",Тех_Движение!$D$1344)</f>
        <v/>
      </c>
      <c r="D1347" s="42">
        <f>IF($B1347="","",Тех_Движение!$B$1344)</f>
        <v/>
      </c>
      <c r="E1347" s="54">
        <f>IF($B1347="","",Тех_Движение!$F$1344)</f>
        <v/>
      </c>
      <c r="F1347" s="54">
        <f>IF($B1347="","",SUMIFS($E$5:$E1346,$C$5:$C1346,$C1347))</f>
        <v/>
      </c>
      <c r="G1347" s="54">
        <f>IF($B1347="","",MAX(0,$E1347-MAX(0,SUMIFS(Тех_Движение!$G$2:$G$5111,Тех_Движение!$D$2:$D$5111,$C1347,Тех_Движение!$B$2:$B$5111,"&lt;="&amp;Настройки!$B$5-1)-$F1347)))</f>
        <v/>
      </c>
      <c r="H1347" s="54">
        <f>IF($B1347="","",IF(AND($D1347&gt;=Настройки!$B$5,$D1347&lt;=Настройки!$B$6),$E1347,0))</f>
        <v/>
      </c>
      <c r="I1347" s="54">
        <f>IF($B1347="","",$G1347+$H1347-$J1347)</f>
        <v/>
      </c>
      <c r="J1347" s="54">
        <f>IF($B1347="","",MAX(0,$E1347-MAX(0,SUMIFS(Тех_Движение!$G$2:$G$5111,Тех_Движение!$D$2:$D$5111,$C1347,Тех_Движение!$B$2:$B$5111,"&lt;="&amp;Настройки!$B$6)-$F1347)))</f>
        <v/>
      </c>
      <c r="K1347" s="54">
        <f>IF(OR($B1347="",K$3&lt;$D1347+Настройки!$B$7),0,MAX(0,$E1347-MAX(0,SUMIFS(Тех_Движение!$G$2:$G$5111,Тех_Движение!$D$2:$D$5111,$C1347,Тех_Движение!$B$2:$B$5111,"&lt;="&amp;K$3)-$F1347)))</f>
        <v/>
      </c>
      <c r="L1347" s="54">
        <f>IF(OR($B1347="",L$3&lt;$D1347+Настройки!$B$7),0,MAX(0,$E1347-MAX(0,SUMIFS(Тех_Движение!$G$2:$G$5111,Тех_Движение!$D$2:$D$5111,$C1347,Тех_Движение!$B$2:$B$5111,"&lt;="&amp;L$3)-$F1347)))</f>
        <v/>
      </c>
      <c r="M1347" s="54">
        <f>IF(OR($B1347="",M$3&lt;$D1347+Настройки!$B$7),0,MAX(0,$E1347-MAX(0,SUMIFS(Тех_Движение!$G$2:$G$5111,Тех_Движение!$D$2:$D$5111,$C1347,Тех_Движение!$B$2:$B$5111,"&lt;="&amp;M$3)-$F1347)))</f>
        <v/>
      </c>
      <c r="N1347" s="54">
        <f>IF(OR($B1347="",N$3&lt;$D1347+Настройки!$B$7),0,MAX(0,$E1347-MAX(0,SUMIFS(Тех_Движение!$G$2:$G$5111,Тех_Движение!$D$2:$D$5111,$C1347,Тех_Движение!$B$2:$B$5111,"&lt;="&amp;N$3)-$F1347)))</f>
        <v/>
      </c>
      <c r="O1347" s="54">
        <f>IF(OR($B1347="",O$3&lt;$D1347+Настройки!$B$7),0,MAX(0,$E1347-MAX(0,SUMIFS(Тех_Движение!$G$2:$G$5111,Тех_Движение!$D$2:$D$5111,$C1347,Тех_Движение!$B$2:$B$5111,"&lt;="&amp;O$3)-$F1347)))</f>
        <v/>
      </c>
      <c r="P1347" s="54">
        <f>IF(OR($B1347="",P$3&lt;$D1347+Настройки!$B$7),0,MAX(0,$E1347-MAX(0,SUMIFS(Тех_Движение!$G$2:$G$5111,Тех_Движение!$D$2:$D$5111,$C1347,Тех_Движение!$B$2:$B$5111,"&lt;="&amp;P$3)-$F1347)))</f>
        <v/>
      </c>
      <c r="Q1347" s="54">
        <f>IF(OR($B1347="",Q$3&lt;$D1347+Настройки!$B$7),0,MAX(0,$E1347-MAX(0,SUMIFS(Тех_Движение!$G$2:$G$5111,Тех_Движение!$D$2:$D$5111,$C1347,Тех_Движение!$B$2:$B$5111,"&lt;="&amp;Q$3)-$F1347)))</f>
        <v/>
      </c>
      <c r="R1347" s="54">
        <f>IF($B1347="","",SUM($K1347:$Q1347))</f>
        <v/>
      </c>
      <c r="S1347" s="56">
        <f>IF($B1347="","",VLOOKUP($C1347,Настройки!$A$11:$L$17,9,FALSE))</f>
        <v/>
      </c>
      <c r="T1347" s="56">
        <f>IF($B1347="","",$R1347*$S1347)</f>
        <v/>
      </c>
    </row>
    <row r="1348">
      <c r="A1348" s="20">
        <f>Тех_Движение!$A$1345</f>
        <v/>
      </c>
      <c r="B1348" s="20">
        <f>IF(Тех_Движение!$F$1345&gt;0,Тех_Движение!$I$1345,"")</f>
        <v/>
      </c>
      <c r="C1348" s="20">
        <f>IF($B1348="","",Тех_Движение!$D$1345)</f>
        <v/>
      </c>
      <c r="D1348" s="42">
        <f>IF($B1348="","",Тех_Движение!$B$1345)</f>
        <v/>
      </c>
      <c r="E1348" s="54">
        <f>IF($B1348="","",Тех_Движение!$F$1345)</f>
        <v/>
      </c>
      <c r="F1348" s="54">
        <f>IF($B1348="","",SUMIFS($E$5:$E1347,$C$5:$C1347,$C1348))</f>
        <v/>
      </c>
      <c r="G1348" s="54">
        <f>IF($B1348="","",MAX(0,$E1348-MAX(0,SUMIFS(Тех_Движение!$G$2:$G$5111,Тех_Движение!$D$2:$D$5111,$C1348,Тех_Движение!$B$2:$B$5111,"&lt;="&amp;Настройки!$B$5-1)-$F1348)))</f>
        <v/>
      </c>
      <c r="H1348" s="54">
        <f>IF($B1348="","",IF(AND($D1348&gt;=Настройки!$B$5,$D1348&lt;=Настройки!$B$6),$E1348,0))</f>
        <v/>
      </c>
      <c r="I1348" s="54">
        <f>IF($B1348="","",$G1348+$H1348-$J1348)</f>
        <v/>
      </c>
      <c r="J1348" s="54">
        <f>IF($B1348="","",MAX(0,$E1348-MAX(0,SUMIFS(Тех_Движение!$G$2:$G$5111,Тех_Движение!$D$2:$D$5111,$C1348,Тех_Движение!$B$2:$B$5111,"&lt;="&amp;Настройки!$B$6)-$F1348)))</f>
        <v/>
      </c>
      <c r="K1348" s="54">
        <f>IF(OR($B1348="",K$3&lt;$D1348+Настройки!$B$7),0,MAX(0,$E1348-MAX(0,SUMIFS(Тех_Движение!$G$2:$G$5111,Тех_Движение!$D$2:$D$5111,$C1348,Тех_Движение!$B$2:$B$5111,"&lt;="&amp;K$3)-$F1348)))</f>
        <v/>
      </c>
      <c r="L1348" s="54">
        <f>IF(OR($B1348="",L$3&lt;$D1348+Настройки!$B$7),0,MAX(0,$E1348-MAX(0,SUMIFS(Тех_Движение!$G$2:$G$5111,Тех_Движение!$D$2:$D$5111,$C1348,Тех_Движение!$B$2:$B$5111,"&lt;="&amp;L$3)-$F1348)))</f>
        <v/>
      </c>
      <c r="M1348" s="54">
        <f>IF(OR($B1348="",M$3&lt;$D1348+Настройки!$B$7),0,MAX(0,$E1348-MAX(0,SUMIFS(Тех_Движение!$G$2:$G$5111,Тех_Движение!$D$2:$D$5111,$C1348,Тех_Движение!$B$2:$B$5111,"&lt;="&amp;M$3)-$F1348)))</f>
        <v/>
      </c>
      <c r="N1348" s="54">
        <f>IF(OR($B1348="",N$3&lt;$D1348+Настройки!$B$7),0,MAX(0,$E1348-MAX(0,SUMIFS(Тех_Движение!$G$2:$G$5111,Тех_Движение!$D$2:$D$5111,$C1348,Тех_Движение!$B$2:$B$5111,"&lt;="&amp;N$3)-$F1348)))</f>
        <v/>
      </c>
      <c r="O1348" s="54">
        <f>IF(OR($B1348="",O$3&lt;$D1348+Настройки!$B$7),0,MAX(0,$E1348-MAX(0,SUMIFS(Тех_Движение!$G$2:$G$5111,Тех_Движение!$D$2:$D$5111,$C1348,Тех_Движение!$B$2:$B$5111,"&lt;="&amp;O$3)-$F1348)))</f>
        <v/>
      </c>
      <c r="P1348" s="54">
        <f>IF(OR($B1348="",P$3&lt;$D1348+Настройки!$B$7),0,MAX(0,$E1348-MAX(0,SUMIFS(Тех_Движение!$G$2:$G$5111,Тех_Движение!$D$2:$D$5111,$C1348,Тех_Движение!$B$2:$B$5111,"&lt;="&amp;P$3)-$F1348)))</f>
        <v/>
      </c>
      <c r="Q1348" s="54">
        <f>IF(OR($B1348="",Q$3&lt;$D1348+Настройки!$B$7),0,MAX(0,$E1348-MAX(0,SUMIFS(Тех_Движение!$G$2:$G$5111,Тех_Движение!$D$2:$D$5111,$C1348,Тех_Движение!$B$2:$B$5111,"&lt;="&amp;Q$3)-$F1348)))</f>
        <v/>
      </c>
      <c r="R1348" s="54">
        <f>IF($B1348="","",SUM($K1348:$Q1348))</f>
        <v/>
      </c>
      <c r="S1348" s="56">
        <f>IF($B1348="","",VLOOKUP($C1348,Настройки!$A$11:$L$17,9,FALSE))</f>
        <v/>
      </c>
      <c r="T1348" s="56">
        <f>IF($B1348="","",$R1348*$S1348)</f>
        <v/>
      </c>
    </row>
    <row r="1349">
      <c r="A1349" s="20">
        <f>Тех_Движение!$A$1346</f>
        <v/>
      </c>
      <c r="B1349" s="20">
        <f>IF(Тех_Движение!$F$1346&gt;0,Тех_Движение!$I$1346,"")</f>
        <v/>
      </c>
      <c r="C1349" s="20">
        <f>IF($B1349="","",Тех_Движение!$D$1346)</f>
        <v/>
      </c>
      <c r="D1349" s="42">
        <f>IF($B1349="","",Тех_Движение!$B$1346)</f>
        <v/>
      </c>
      <c r="E1349" s="54">
        <f>IF($B1349="","",Тех_Движение!$F$1346)</f>
        <v/>
      </c>
      <c r="F1349" s="54">
        <f>IF($B1349="","",SUMIFS($E$5:$E1348,$C$5:$C1348,$C1349))</f>
        <v/>
      </c>
      <c r="G1349" s="54">
        <f>IF($B1349="","",MAX(0,$E1349-MAX(0,SUMIFS(Тех_Движение!$G$2:$G$5111,Тех_Движение!$D$2:$D$5111,$C1349,Тех_Движение!$B$2:$B$5111,"&lt;="&amp;Настройки!$B$5-1)-$F1349)))</f>
        <v/>
      </c>
      <c r="H1349" s="54">
        <f>IF($B1349="","",IF(AND($D1349&gt;=Настройки!$B$5,$D1349&lt;=Настройки!$B$6),$E1349,0))</f>
        <v/>
      </c>
      <c r="I1349" s="54">
        <f>IF($B1349="","",$G1349+$H1349-$J1349)</f>
        <v/>
      </c>
      <c r="J1349" s="54">
        <f>IF($B1349="","",MAX(0,$E1349-MAX(0,SUMIFS(Тех_Движение!$G$2:$G$5111,Тех_Движение!$D$2:$D$5111,$C1349,Тех_Движение!$B$2:$B$5111,"&lt;="&amp;Настройки!$B$6)-$F1349)))</f>
        <v/>
      </c>
      <c r="K1349" s="54">
        <f>IF(OR($B1349="",K$3&lt;$D1349+Настройки!$B$7),0,MAX(0,$E1349-MAX(0,SUMIFS(Тех_Движение!$G$2:$G$5111,Тех_Движение!$D$2:$D$5111,$C1349,Тех_Движение!$B$2:$B$5111,"&lt;="&amp;K$3)-$F1349)))</f>
        <v/>
      </c>
      <c r="L1349" s="54">
        <f>IF(OR($B1349="",L$3&lt;$D1349+Настройки!$B$7),0,MAX(0,$E1349-MAX(0,SUMIFS(Тех_Движение!$G$2:$G$5111,Тех_Движение!$D$2:$D$5111,$C1349,Тех_Движение!$B$2:$B$5111,"&lt;="&amp;L$3)-$F1349)))</f>
        <v/>
      </c>
      <c r="M1349" s="54">
        <f>IF(OR($B1349="",M$3&lt;$D1349+Настройки!$B$7),0,MAX(0,$E1349-MAX(0,SUMIFS(Тех_Движение!$G$2:$G$5111,Тех_Движение!$D$2:$D$5111,$C1349,Тех_Движение!$B$2:$B$5111,"&lt;="&amp;M$3)-$F1349)))</f>
        <v/>
      </c>
      <c r="N1349" s="54">
        <f>IF(OR($B1349="",N$3&lt;$D1349+Настройки!$B$7),0,MAX(0,$E1349-MAX(0,SUMIFS(Тех_Движение!$G$2:$G$5111,Тех_Движение!$D$2:$D$5111,$C1349,Тех_Движение!$B$2:$B$5111,"&lt;="&amp;N$3)-$F1349)))</f>
        <v/>
      </c>
      <c r="O1349" s="54">
        <f>IF(OR($B1349="",O$3&lt;$D1349+Настройки!$B$7),0,MAX(0,$E1349-MAX(0,SUMIFS(Тех_Движение!$G$2:$G$5111,Тех_Движение!$D$2:$D$5111,$C1349,Тех_Движение!$B$2:$B$5111,"&lt;="&amp;O$3)-$F1349)))</f>
        <v/>
      </c>
      <c r="P1349" s="54">
        <f>IF(OR($B1349="",P$3&lt;$D1349+Настройки!$B$7),0,MAX(0,$E1349-MAX(0,SUMIFS(Тех_Движение!$G$2:$G$5111,Тех_Движение!$D$2:$D$5111,$C1349,Тех_Движение!$B$2:$B$5111,"&lt;="&amp;P$3)-$F1349)))</f>
        <v/>
      </c>
      <c r="Q1349" s="54">
        <f>IF(OR($B1349="",Q$3&lt;$D1349+Настройки!$B$7),0,MAX(0,$E1349-MAX(0,SUMIFS(Тех_Движение!$G$2:$G$5111,Тех_Движение!$D$2:$D$5111,$C1349,Тех_Движение!$B$2:$B$5111,"&lt;="&amp;Q$3)-$F1349)))</f>
        <v/>
      </c>
      <c r="R1349" s="54">
        <f>IF($B1349="","",SUM($K1349:$Q1349))</f>
        <v/>
      </c>
      <c r="S1349" s="56">
        <f>IF($B1349="","",VLOOKUP($C1349,Настройки!$A$11:$L$17,9,FALSE))</f>
        <v/>
      </c>
      <c r="T1349" s="56">
        <f>IF($B1349="","",$R1349*$S1349)</f>
        <v/>
      </c>
    </row>
    <row r="1350">
      <c r="A1350" s="20">
        <f>Тех_Движение!$A$1347</f>
        <v/>
      </c>
      <c r="B1350" s="20">
        <f>IF(Тех_Движение!$F$1347&gt;0,Тех_Движение!$I$1347,"")</f>
        <v/>
      </c>
      <c r="C1350" s="20">
        <f>IF($B1350="","",Тех_Движение!$D$1347)</f>
        <v/>
      </c>
      <c r="D1350" s="42">
        <f>IF($B1350="","",Тех_Движение!$B$1347)</f>
        <v/>
      </c>
      <c r="E1350" s="54">
        <f>IF($B1350="","",Тех_Движение!$F$1347)</f>
        <v/>
      </c>
      <c r="F1350" s="54">
        <f>IF($B1350="","",SUMIFS($E$5:$E1349,$C$5:$C1349,$C1350))</f>
        <v/>
      </c>
      <c r="G1350" s="54">
        <f>IF($B1350="","",MAX(0,$E1350-MAX(0,SUMIFS(Тех_Движение!$G$2:$G$5111,Тех_Движение!$D$2:$D$5111,$C1350,Тех_Движение!$B$2:$B$5111,"&lt;="&amp;Настройки!$B$5-1)-$F1350)))</f>
        <v/>
      </c>
      <c r="H1350" s="54">
        <f>IF($B1350="","",IF(AND($D1350&gt;=Настройки!$B$5,$D1350&lt;=Настройки!$B$6),$E1350,0))</f>
        <v/>
      </c>
      <c r="I1350" s="54">
        <f>IF($B1350="","",$G1350+$H1350-$J1350)</f>
        <v/>
      </c>
      <c r="J1350" s="54">
        <f>IF($B1350="","",MAX(0,$E1350-MAX(0,SUMIFS(Тех_Движение!$G$2:$G$5111,Тех_Движение!$D$2:$D$5111,$C1350,Тех_Движение!$B$2:$B$5111,"&lt;="&amp;Настройки!$B$6)-$F1350)))</f>
        <v/>
      </c>
      <c r="K1350" s="54">
        <f>IF(OR($B1350="",K$3&lt;$D1350+Настройки!$B$7),0,MAX(0,$E1350-MAX(0,SUMIFS(Тех_Движение!$G$2:$G$5111,Тех_Движение!$D$2:$D$5111,$C1350,Тех_Движение!$B$2:$B$5111,"&lt;="&amp;K$3)-$F1350)))</f>
        <v/>
      </c>
      <c r="L1350" s="54">
        <f>IF(OR($B1350="",L$3&lt;$D1350+Настройки!$B$7),0,MAX(0,$E1350-MAX(0,SUMIFS(Тех_Движение!$G$2:$G$5111,Тех_Движение!$D$2:$D$5111,$C1350,Тех_Движение!$B$2:$B$5111,"&lt;="&amp;L$3)-$F1350)))</f>
        <v/>
      </c>
      <c r="M1350" s="54">
        <f>IF(OR($B1350="",M$3&lt;$D1350+Настройки!$B$7),0,MAX(0,$E1350-MAX(0,SUMIFS(Тех_Движение!$G$2:$G$5111,Тех_Движение!$D$2:$D$5111,$C1350,Тех_Движение!$B$2:$B$5111,"&lt;="&amp;M$3)-$F1350)))</f>
        <v/>
      </c>
      <c r="N1350" s="54">
        <f>IF(OR($B1350="",N$3&lt;$D1350+Настройки!$B$7),0,MAX(0,$E1350-MAX(0,SUMIFS(Тех_Движение!$G$2:$G$5111,Тех_Движение!$D$2:$D$5111,$C1350,Тех_Движение!$B$2:$B$5111,"&lt;="&amp;N$3)-$F1350)))</f>
        <v/>
      </c>
      <c r="O1350" s="54">
        <f>IF(OR($B1350="",O$3&lt;$D1350+Настройки!$B$7),0,MAX(0,$E1350-MAX(0,SUMIFS(Тех_Движение!$G$2:$G$5111,Тех_Движение!$D$2:$D$5111,$C1350,Тех_Движение!$B$2:$B$5111,"&lt;="&amp;O$3)-$F1350)))</f>
        <v/>
      </c>
      <c r="P1350" s="54">
        <f>IF(OR($B1350="",P$3&lt;$D1350+Настройки!$B$7),0,MAX(0,$E1350-MAX(0,SUMIFS(Тех_Движение!$G$2:$G$5111,Тех_Движение!$D$2:$D$5111,$C1350,Тех_Движение!$B$2:$B$5111,"&lt;="&amp;P$3)-$F1350)))</f>
        <v/>
      </c>
      <c r="Q1350" s="54">
        <f>IF(OR($B1350="",Q$3&lt;$D1350+Настройки!$B$7),0,MAX(0,$E1350-MAX(0,SUMIFS(Тех_Движение!$G$2:$G$5111,Тех_Движение!$D$2:$D$5111,$C1350,Тех_Движение!$B$2:$B$5111,"&lt;="&amp;Q$3)-$F1350)))</f>
        <v/>
      </c>
      <c r="R1350" s="54">
        <f>IF($B1350="","",SUM($K1350:$Q1350))</f>
        <v/>
      </c>
      <c r="S1350" s="56">
        <f>IF($B1350="","",VLOOKUP($C1350,Настройки!$A$11:$L$17,9,FALSE))</f>
        <v/>
      </c>
      <c r="T1350" s="56">
        <f>IF($B1350="","",$R1350*$S1350)</f>
        <v/>
      </c>
    </row>
    <row r="1351">
      <c r="A1351" s="20">
        <f>Тех_Движение!$A$1348</f>
        <v/>
      </c>
      <c r="B1351" s="20">
        <f>IF(Тех_Движение!$F$1348&gt;0,Тех_Движение!$I$1348,"")</f>
        <v/>
      </c>
      <c r="C1351" s="20">
        <f>IF($B1351="","",Тех_Движение!$D$1348)</f>
        <v/>
      </c>
      <c r="D1351" s="42">
        <f>IF($B1351="","",Тех_Движение!$B$1348)</f>
        <v/>
      </c>
      <c r="E1351" s="54">
        <f>IF($B1351="","",Тех_Движение!$F$1348)</f>
        <v/>
      </c>
      <c r="F1351" s="54">
        <f>IF($B1351="","",SUMIFS($E$5:$E1350,$C$5:$C1350,$C1351))</f>
        <v/>
      </c>
      <c r="G1351" s="54">
        <f>IF($B1351="","",MAX(0,$E1351-MAX(0,SUMIFS(Тех_Движение!$G$2:$G$5111,Тех_Движение!$D$2:$D$5111,$C1351,Тех_Движение!$B$2:$B$5111,"&lt;="&amp;Настройки!$B$5-1)-$F1351)))</f>
        <v/>
      </c>
      <c r="H1351" s="54">
        <f>IF($B1351="","",IF(AND($D1351&gt;=Настройки!$B$5,$D1351&lt;=Настройки!$B$6),$E1351,0))</f>
        <v/>
      </c>
      <c r="I1351" s="54">
        <f>IF($B1351="","",$G1351+$H1351-$J1351)</f>
        <v/>
      </c>
      <c r="J1351" s="54">
        <f>IF($B1351="","",MAX(0,$E1351-MAX(0,SUMIFS(Тех_Движение!$G$2:$G$5111,Тех_Движение!$D$2:$D$5111,$C1351,Тех_Движение!$B$2:$B$5111,"&lt;="&amp;Настройки!$B$6)-$F1351)))</f>
        <v/>
      </c>
      <c r="K1351" s="54">
        <f>IF(OR($B1351="",K$3&lt;$D1351+Настройки!$B$7),0,MAX(0,$E1351-MAX(0,SUMIFS(Тех_Движение!$G$2:$G$5111,Тех_Движение!$D$2:$D$5111,$C1351,Тех_Движение!$B$2:$B$5111,"&lt;="&amp;K$3)-$F1351)))</f>
        <v/>
      </c>
      <c r="L1351" s="54">
        <f>IF(OR($B1351="",L$3&lt;$D1351+Настройки!$B$7),0,MAX(0,$E1351-MAX(0,SUMIFS(Тех_Движение!$G$2:$G$5111,Тех_Движение!$D$2:$D$5111,$C1351,Тех_Движение!$B$2:$B$5111,"&lt;="&amp;L$3)-$F1351)))</f>
        <v/>
      </c>
      <c r="M1351" s="54">
        <f>IF(OR($B1351="",M$3&lt;$D1351+Настройки!$B$7),0,MAX(0,$E1351-MAX(0,SUMIFS(Тех_Движение!$G$2:$G$5111,Тех_Движение!$D$2:$D$5111,$C1351,Тех_Движение!$B$2:$B$5111,"&lt;="&amp;M$3)-$F1351)))</f>
        <v/>
      </c>
      <c r="N1351" s="54">
        <f>IF(OR($B1351="",N$3&lt;$D1351+Настройки!$B$7),0,MAX(0,$E1351-MAX(0,SUMIFS(Тех_Движение!$G$2:$G$5111,Тех_Движение!$D$2:$D$5111,$C1351,Тех_Движение!$B$2:$B$5111,"&lt;="&amp;N$3)-$F1351)))</f>
        <v/>
      </c>
      <c r="O1351" s="54">
        <f>IF(OR($B1351="",O$3&lt;$D1351+Настройки!$B$7),0,MAX(0,$E1351-MAX(0,SUMIFS(Тех_Движение!$G$2:$G$5111,Тех_Движение!$D$2:$D$5111,$C1351,Тех_Движение!$B$2:$B$5111,"&lt;="&amp;O$3)-$F1351)))</f>
        <v/>
      </c>
      <c r="P1351" s="54">
        <f>IF(OR($B1351="",P$3&lt;$D1351+Настройки!$B$7),0,MAX(0,$E1351-MAX(0,SUMIFS(Тех_Движение!$G$2:$G$5111,Тех_Движение!$D$2:$D$5111,$C1351,Тех_Движение!$B$2:$B$5111,"&lt;="&amp;P$3)-$F1351)))</f>
        <v/>
      </c>
      <c r="Q1351" s="54">
        <f>IF(OR($B1351="",Q$3&lt;$D1351+Настройки!$B$7),0,MAX(0,$E1351-MAX(0,SUMIFS(Тех_Движение!$G$2:$G$5111,Тех_Движение!$D$2:$D$5111,$C1351,Тех_Движение!$B$2:$B$5111,"&lt;="&amp;Q$3)-$F1351)))</f>
        <v/>
      </c>
      <c r="R1351" s="54">
        <f>IF($B1351="","",SUM($K1351:$Q1351))</f>
        <v/>
      </c>
      <c r="S1351" s="56">
        <f>IF($B1351="","",VLOOKUP($C1351,Настройки!$A$11:$L$17,9,FALSE))</f>
        <v/>
      </c>
      <c r="T1351" s="56">
        <f>IF($B1351="","",$R1351*$S1351)</f>
        <v/>
      </c>
    </row>
    <row r="1352">
      <c r="A1352" s="20">
        <f>Тех_Движение!$A$1349</f>
        <v/>
      </c>
      <c r="B1352" s="20">
        <f>IF(Тех_Движение!$F$1349&gt;0,Тех_Движение!$I$1349,"")</f>
        <v/>
      </c>
      <c r="C1352" s="20">
        <f>IF($B1352="","",Тех_Движение!$D$1349)</f>
        <v/>
      </c>
      <c r="D1352" s="42">
        <f>IF($B1352="","",Тех_Движение!$B$1349)</f>
        <v/>
      </c>
      <c r="E1352" s="54">
        <f>IF($B1352="","",Тех_Движение!$F$1349)</f>
        <v/>
      </c>
      <c r="F1352" s="54">
        <f>IF($B1352="","",SUMIFS($E$5:$E1351,$C$5:$C1351,$C1352))</f>
        <v/>
      </c>
      <c r="G1352" s="54">
        <f>IF($B1352="","",MAX(0,$E1352-MAX(0,SUMIFS(Тех_Движение!$G$2:$G$5111,Тех_Движение!$D$2:$D$5111,$C1352,Тех_Движение!$B$2:$B$5111,"&lt;="&amp;Настройки!$B$5-1)-$F1352)))</f>
        <v/>
      </c>
      <c r="H1352" s="54">
        <f>IF($B1352="","",IF(AND($D1352&gt;=Настройки!$B$5,$D1352&lt;=Настройки!$B$6),$E1352,0))</f>
        <v/>
      </c>
      <c r="I1352" s="54">
        <f>IF($B1352="","",$G1352+$H1352-$J1352)</f>
        <v/>
      </c>
      <c r="J1352" s="54">
        <f>IF($B1352="","",MAX(0,$E1352-MAX(0,SUMIFS(Тех_Движение!$G$2:$G$5111,Тех_Движение!$D$2:$D$5111,$C1352,Тех_Движение!$B$2:$B$5111,"&lt;="&amp;Настройки!$B$6)-$F1352)))</f>
        <v/>
      </c>
      <c r="K1352" s="54">
        <f>IF(OR($B1352="",K$3&lt;$D1352+Настройки!$B$7),0,MAX(0,$E1352-MAX(0,SUMIFS(Тех_Движение!$G$2:$G$5111,Тех_Движение!$D$2:$D$5111,$C1352,Тех_Движение!$B$2:$B$5111,"&lt;="&amp;K$3)-$F1352)))</f>
        <v/>
      </c>
      <c r="L1352" s="54">
        <f>IF(OR($B1352="",L$3&lt;$D1352+Настройки!$B$7),0,MAX(0,$E1352-MAX(0,SUMIFS(Тех_Движение!$G$2:$G$5111,Тех_Движение!$D$2:$D$5111,$C1352,Тех_Движение!$B$2:$B$5111,"&lt;="&amp;L$3)-$F1352)))</f>
        <v/>
      </c>
      <c r="M1352" s="54">
        <f>IF(OR($B1352="",M$3&lt;$D1352+Настройки!$B$7),0,MAX(0,$E1352-MAX(0,SUMIFS(Тех_Движение!$G$2:$G$5111,Тех_Движение!$D$2:$D$5111,$C1352,Тех_Движение!$B$2:$B$5111,"&lt;="&amp;M$3)-$F1352)))</f>
        <v/>
      </c>
      <c r="N1352" s="54">
        <f>IF(OR($B1352="",N$3&lt;$D1352+Настройки!$B$7),0,MAX(0,$E1352-MAX(0,SUMIFS(Тех_Движение!$G$2:$G$5111,Тех_Движение!$D$2:$D$5111,$C1352,Тех_Движение!$B$2:$B$5111,"&lt;="&amp;N$3)-$F1352)))</f>
        <v/>
      </c>
      <c r="O1352" s="54">
        <f>IF(OR($B1352="",O$3&lt;$D1352+Настройки!$B$7),0,MAX(0,$E1352-MAX(0,SUMIFS(Тех_Движение!$G$2:$G$5111,Тех_Движение!$D$2:$D$5111,$C1352,Тех_Движение!$B$2:$B$5111,"&lt;="&amp;O$3)-$F1352)))</f>
        <v/>
      </c>
      <c r="P1352" s="54">
        <f>IF(OR($B1352="",P$3&lt;$D1352+Настройки!$B$7),0,MAX(0,$E1352-MAX(0,SUMIFS(Тех_Движение!$G$2:$G$5111,Тех_Движение!$D$2:$D$5111,$C1352,Тех_Движение!$B$2:$B$5111,"&lt;="&amp;P$3)-$F1352)))</f>
        <v/>
      </c>
      <c r="Q1352" s="54">
        <f>IF(OR($B1352="",Q$3&lt;$D1352+Настройки!$B$7),0,MAX(0,$E1352-MAX(0,SUMIFS(Тех_Движение!$G$2:$G$5111,Тех_Движение!$D$2:$D$5111,$C1352,Тех_Движение!$B$2:$B$5111,"&lt;="&amp;Q$3)-$F1352)))</f>
        <v/>
      </c>
      <c r="R1352" s="54">
        <f>IF($B1352="","",SUM($K1352:$Q1352))</f>
        <v/>
      </c>
      <c r="S1352" s="56">
        <f>IF($B1352="","",VLOOKUP($C1352,Настройки!$A$11:$L$17,9,FALSE))</f>
        <v/>
      </c>
      <c r="T1352" s="56">
        <f>IF($B1352="","",$R1352*$S1352)</f>
        <v/>
      </c>
    </row>
    <row r="1353">
      <c r="A1353" s="20">
        <f>Тех_Движение!$A$1350</f>
        <v/>
      </c>
      <c r="B1353" s="20">
        <f>IF(Тех_Движение!$F$1350&gt;0,Тех_Движение!$I$1350,"")</f>
        <v/>
      </c>
      <c r="C1353" s="20">
        <f>IF($B1353="","",Тех_Движение!$D$1350)</f>
        <v/>
      </c>
      <c r="D1353" s="42">
        <f>IF($B1353="","",Тех_Движение!$B$1350)</f>
        <v/>
      </c>
      <c r="E1353" s="54">
        <f>IF($B1353="","",Тех_Движение!$F$1350)</f>
        <v/>
      </c>
      <c r="F1353" s="54">
        <f>IF($B1353="","",SUMIFS($E$5:$E1352,$C$5:$C1352,$C1353))</f>
        <v/>
      </c>
      <c r="G1353" s="54">
        <f>IF($B1353="","",MAX(0,$E1353-MAX(0,SUMIFS(Тех_Движение!$G$2:$G$5111,Тех_Движение!$D$2:$D$5111,$C1353,Тех_Движение!$B$2:$B$5111,"&lt;="&amp;Настройки!$B$5-1)-$F1353)))</f>
        <v/>
      </c>
      <c r="H1353" s="54">
        <f>IF($B1353="","",IF(AND($D1353&gt;=Настройки!$B$5,$D1353&lt;=Настройки!$B$6),$E1353,0))</f>
        <v/>
      </c>
      <c r="I1353" s="54">
        <f>IF($B1353="","",$G1353+$H1353-$J1353)</f>
        <v/>
      </c>
      <c r="J1353" s="54">
        <f>IF($B1353="","",MAX(0,$E1353-MAX(0,SUMIFS(Тех_Движение!$G$2:$G$5111,Тех_Движение!$D$2:$D$5111,$C1353,Тех_Движение!$B$2:$B$5111,"&lt;="&amp;Настройки!$B$6)-$F1353)))</f>
        <v/>
      </c>
      <c r="K1353" s="54">
        <f>IF(OR($B1353="",K$3&lt;$D1353+Настройки!$B$7),0,MAX(0,$E1353-MAX(0,SUMIFS(Тех_Движение!$G$2:$G$5111,Тех_Движение!$D$2:$D$5111,$C1353,Тех_Движение!$B$2:$B$5111,"&lt;="&amp;K$3)-$F1353)))</f>
        <v/>
      </c>
      <c r="L1353" s="54">
        <f>IF(OR($B1353="",L$3&lt;$D1353+Настройки!$B$7),0,MAX(0,$E1353-MAX(0,SUMIFS(Тех_Движение!$G$2:$G$5111,Тех_Движение!$D$2:$D$5111,$C1353,Тех_Движение!$B$2:$B$5111,"&lt;="&amp;L$3)-$F1353)))</f>
        <v/>
      </c>
      <c r="M1353" s="54">
        <f>IF(OR($B1353="",M$3&lt;$D1353+Настройки!$B$7),0,MAX(0,$E1353-MAX(0,SUMIFS(Тех_Движение!$G$2:$G$5111,Тех_Движение!$D$2:$D$5111,$C1353,Тех_Движение!$B$2:$B$5111,"&lt;="&amp;M$3)-$F1353)))</f>
        <v/>
      </c>
      <c r="N1353" s="54">
        <f>IF(OR($B1353="",N$3&lt;$D1353+Настройки!$B$7),0,MAX(0,$E1353-MAX(0,SUMIFS(Тех_Движение!$G$2:$G$5111,Тех_Движение!$D$2:$D$5111,$C1353,Тех_Движение!$B$2:$B$5111,"&lt;="&amp;N$3)-$F1353)))</f>
        <v/>
      </c>
      <c r="O1353" s="54">
        <f>IF(OR($B1353="",O$3&lt;$D1353+Настройки!$B$7),0,MAX(0,$E1353-MAX(0,SUMIFS(Тех_Движение!$G$2:$G$5111,Тех_Движение!$D$2:$D$5111,$C1353,Тех_Движение!$B$2:$B$5111,"&lt;="&amp;O$3)-$F1353)))</f>
        <v/>
      </c>
      <c r="P1353" s="54">
        <f>IF(OR($B1353="",P$3&lt;$D1353+Настройки!$B$7),0,MAX(0,$E1353-MAX(0,SUMIFS(Тех_Движение!$G$2:$G$5111,Тех_Движение!$D$2:$D$5111,$C1353,Тех_Движение!$B$2:$B$5111,"&lt;="&amp;P$3)-$F1353)))</f>
        <v/>
      </c>
      <c r="Q1353" s="54">
        <f>IF(OR($B1353="",Q$3&lt;$D1353+Настройки!$B$7),0,MAX(0,$E1353-MAX(0,SUMIFS(Тех_Движение!$G$2:$G$5111,Тех_Движение!$D$2:$D$5111,$C1353,Тех_Движение!$B$2:$B$5111,"&lt;="&amp;Q$3)-$F1353)))</f>
        <v/>
      </c>
      <c r="R1353" s="54">
        <f>IF($B1353="","",SUM($K1353:$Q1353))</f>
        <v/>
      </c>
      <c r="S1353" s="56">
        <f>IF($B1353="","",VLOOKUP($C1353,Настройки!$A$11:$L$17,9,FALSE))</f>
        <v/>
      </c>
      <c r="T1353" s="56">
        <f>IF($B1353="","",$R1353*$S1353)</f>
        <v/>
      </c>
    </row>
    <row r="1354">
      <c r="A1354" s="20">
        <f>Тех_Движение!$A$1351</f>
        <v/>
      </c>
      <c r="B1354" s="20">
        <f>IF(Тех_Движение!$F$1351&gt;0,Тех_Движение!$I$1351,"")</f>
        <v/>
      </c>
      <c r="C1354" s="20">
        <f>IF($B1354="","",Тех_Движение!$D$1351)</f>
        <v/>
      </c>
      <c r="D1354" s="42">
        <f>IF($B1354="","",Тех_Движение!$B$1351)</f>
        <v/>
      </c>
      <c r="E1354" s="54">
        <f>IF($B1354="","",Тех_Движение!$F$1351)</f>
        <v/>
      </c>
      <c r="F1354" s="54">
        <f>IF($B1354="","",SUMIFS($E$5:$E1353,$C$5:$C1353,$C1354))</f>
        <v/>
      </c>
      <c r="G1354" s="54">
        <f>IF($B1354="","",MAX(0,$E1354-MAX(0,SUMIFS(Тех_Движение!$G$2:$G$5111,Тех_Движение!$D$2:$D$5111,$C1354,Тех_Движение!$B$2:$B$5111,"&lt;="&amp;Настройки!$B$5-1)-$F1354)))</f>
        <v/>
      </c>
      <c r="H1354" s="54">
        <f>IF($B1354="","",IF(AND($D1354&gt;=Настройки!$B$5,$D1354&lt;=Настройки!$B$6),$E1354,0))</f>
        <v/>
      </c>
      <c r="I1354" s="54">
        <f>IF($B1354="","",$G1354+$H1354-$J1354)</f>
        <v/>
      </c>
      <c r="J1354" s="54">
        <f>IF($B1354="","",MAX(0,$E1354-MAX(0,SUMIFS(Тех_Движение!$G$2:$G$5111,Тех_Движение!$D$2:$D$5111,$C1354,Тех_Движение!$B$2:$B$5111,"&lt;="&amp;Настройки!$B$6)-$F1354)))</f>
        <v/>
      </c>
      <c r="K1354" s="54">
        <f>IF(OR($B1354="",K$3&lt;$D1354+Настройки!$B$7),0,MAX(0,$E1354-MAX(0,SUMIFS(Тех_Движение!$G$2:$G$5111,Тех_Движение!$D$2:$D$5111,$C1354,Тех_Движение!$B$2:$B$5111,"&lt;="&amp;K$3)-$F1354)))</f>
        <v/>
      </c>
      <c r="L1354" s="54">
        <f>IF(OR($B1354="",L$3&lt;$D1354+Настройки!$B$7),0,MAX(0,$E1354-MAX(0,SUMIFS(Тех_Движение!$G$2:$G$5111,Тех_Движение!$D$2:$D$5111,$C1354,Тех_Движение!$B$2:$B$5111,"&lt;="&amp;L$3)-$F1354)))</f>
        <v/>
      </c>
      <c r="M1354" s="54">
        <f>IF(OR($B1354="",M$3&lt;$D1354+Настройки!$B$7),0,MAX(0,$E1354-MAX(0,SUMIFS(Тех_Движение!$G$2:$G$5111,Тех_Движение!$D$2:$D$5111,$C1354,Тех_Движение!$B$2:$B$5111,"&lt;="&amp;M$3)-$F1354)))</f>
        <v/>
      </c>
      <c r="N1354" s="54">
        <f>IF(OR($B1354="",N$3&lt;$D1354+Настройки!$B$7),0,MAX(0,$E1354-MAX(0,SUMIFS(Тех_Движение!$G$2:$G$5111,Тех_Движение!$D$2:$D$5111,$C1354,Тех_Движение!$B$2:$B$5111,"&lt;="&amp;N$3)-$F1354)))</f>
        <v/>
      </c>
      <c r="O1354" s="54">
        <f>IF(OR($B1354="",O$3&lt;$D1354+Настройки!$B$7),0,MAX(0,$E1354-MAX(0,SUMIFS(Тех_Движение!$G$2:$G$5111,Тех_Движение!$D$2:$D$5111,$C1354,Тех_Движение!$B$2:$B$5111,"&lt;="&amp;O$3)-$F1354)))</f>
        <v/>
      </c>
      <c r="P1354" s="54">
        <f>IF(OR($B1354="",P$3&lt;$D1354+Настройки!$B$7),0,MAX(0,$E1354-MAX(0,SUMIFS(Тех_Движение!$G$2:$G$5111,Тех_Движение!$D$2:$D$5111,$C1354,Тех_Движение!$B$2:$B$5111,"&lt;="&amp;P$3)-$F1354)))</f>
        <v/>
      </c>
      <c r="Q1354" s="54">
        <f>IF(OR($B1354="",Q$3&lt;$D1354+Настройки!$B$7),0,MAX(0,$E1354-MAX(0,SUMIFS(Тех_Движение!$G$2:$G$5111,Тех_Движение!$D$2:$D$5111,$C1354,Тех_Движение!$B$2:$B$5111,"&lt;="&amp;Q$3)-$F1354)))</f>
        <v/>
      </c>
      <c r="R1354" s="54">
        <f>IF($B1354="","",SUM($K1354:$Q1354))</f>
        <v/>
      </c>
      <c r="S1354" s="56">
        <f>IF($B1354="","",VLOOKUP($C1354,Настройки!$A$11:$L$17,9,FALSE))</f>
        <v/>
      </c>
      <c r="T1354" s="56">
        <f>IF($B1354="","",$R1354*$S1354)</f>
        <v/>
      </c>
    </row>
    <row r="1355">
      <c r="A1355" s="20">
        <f>Тех_Движение!$A$1352</f>
        <v/>
      </c>
      <c r="B1355" s="20">
        <f>IF(Тех_Движение!$F$1352&gt;0,Тех_Движение!$I$1352,"")</f>
        <v/>
      </c>
      <c r="C1355" s="20">
        <f>IF($B1355="","",Тех_Движение!$D$1352)</f>
        <v/>
      </c>
      <c r="D1355" s="42">
        <f>IF($B1355="","",Тех_Движение!$B$1352)</f>
        <v/>
      </c>
      <c r="E1355" s="54">
        <f>IF($B1355="","",Тех_Движение!$F$1352)</f>
        <v/>
      </c>
      <c r="F1355" s="54">
        <f>IF($B1355="","",SUMIFS($E$5:$E1354,$C$5:$C1354,$C1355))</f>
        <v/>
      </c>
      <c r="G1355" s="54">
        <f>IF($B1355="","",MAX(0,$E1355-MAX(0,SUMIFS(Тех_Движение!$G$2:$G$5111,Тех_Движение!$D$2:$D$5111,$C1355,Тех_Движение!$B$2:$B$5111,"&lt;="&amp;Настройки!$B$5-1)-$F1355)))</f>
        <v/>
      </c>
      <c r="H1355" s="54">
        <f>IF($B1355="","",IF(AND($D1355&gt;=Настройки!$B$5,$D1355&lt;=Настройки!$B$6),$E1355,0))</f>
        <v/>
      </c>
      <c r="I1355" s="54">
        <f>IF($B1355="","",$G1355+$H1355-$J1355)</f>
        <v/>
      </c>
      <c r="J1355" s="54">
        <f>IF($B1355="","",MAX(0,$E1355-MAX(0,SUMIFS(Тех_Движение!$G$2:$G$5111,Тех_Движение!$D$2:$D$5111,$C1355,Тех_Движение!$B$2:$B$5111,"&lt;="&amp;Настройки!$B$6)-$F1355)))</f>
        <v/>
      </c>
      <c r="K1355" s="54">
        <f>IF(OR($B1355="",K$3&lt;$D1355+Настройки!$B$7),0,MAX(0,$E1355-MAX(0,SUMIFS(Тех_Движение!$G$2:$G$5111,Тех_Движение!$D$2:$D$5111,$C1355,Тех_Движение!$B$2:$B$5111,"&lt;="&amp;K$3)-$F1355)))</f>
        <v/>
      </c>
      <c r="L1355" s="54">
        <f>IF(OR($B1355="",L$3&lt;$D1355+Настройки!$B$7),0,MAX(0,$E1355-MAX(0,SUMIFS(Тех_Движение!$G$2:$G$5111,Тех_Движение!$D$2:$D$5111,$C1355,Тех_Движение!$B$2:$B$5111,"&lt;="&amp;L$3)-$F1355)))</f>
        <v/>
      </c>
      <c r="M1355" s="54">
        <f>IF(OR($B1355="",M$3&lt;$D1355+Настройки!$B$7),0,MAX(0,$E1355-MAX(0,SUMIFS(Тех_Движение!$G$2:$G$5111,Тех_Движение!$D$2:$D$5111,$C1355,Тех_Движение!$B$2:$B$5111,"&lt;="&amp;M$3)-$F1355)))</f>
        <v/>
      </c>
      <c r="N1355" s="54">
        <f>IF(OR($B1355="",N$3&lt;$D1355+Настройки!$B$7),0,MAX(0,$E1355-MAX(0,SUMIFS(Тех_Движение!$G$2:$G$5111,Тех_Движение!$D$2:$D$5111,$C1355,Тех_Движение!$B$2:$B$5111,"&lt;="&amp;N$3)-$F1355)))</f>
        <v/>
      </c>
      <c r="O1355" s="54">
        <f>IF(OR($B1355="",O$3&lt;$D1355+Настройки!$B$7),0,MAX(0,$E1355-MAX(0,SUMIFS(Тех_Движение!$G$2:$G$5111,Тех_Движение!$D$2:$D$5111,$C1355,Тех_Движение!$B$2:$B$5111,"&lt;="&amp;O$3)-$F1355)))</f>
        <v/>
      </c>
      <c r="P1355" s="54">
        <f>IF(OR($B1355="",P$3&lt;$D1355+Настройки!$B$7),0,MAX(0,$E1355-MAX(0,SUMIFS(Тех_Движение!$G$2:$G$5111,Тех_Движение!$D$2:$D$5111,$C1355,Тех_Движение!$B$2:$B$5111,"&lt;="&amp;P$3)-$F1355)))</f>
        <v/>
      </c>
      <c r="Q1355" s="54">
        <f>IF(OR($B1355="",Q$3&lt;$D1355+Настройки!$B$7),0,MAX(0,$E1355-MAX(0,SUMIFS(Тех_Движение!$G$2:$G$5111,Тех_Движение!$D$2:$D$5111,$C1355,Тех_Движение!$B$2:$B$5111,"&lt;="&amp;Q$3)-$F1355)))</f>
        <v/>
      </c>
      <c r="R1355" s="54">
        <f>IF($B1355="","",SUM($K1355:$Q1355))</f>
        <v/>
      </c>
      <c r="S1355" s="56">
        <f>IF($B1355="","",VLOOKUP($C1355,Настройки!$A$11:$L$17,9,FALSE))</f>
        <v/>
      </c>
      <c r="T1355" s="56">
        <f>IF($B1355="","",$R1355*$S1355)</f>
        <v/>
      </c>
    </row>
    <row r="1356">
      <c r="A1356" s="20">
        <f>Тех_Движение!$A$1353</f>
        <v/>
      </c>
      <c r="B1356" s="20">
        <f>IF(Тех_Движение!$F$1353&gt;0,Тех_Движение!$I$1353,"")</f>
        <v/>
      </c>
      <c r="C1356" s="20">
        <f>IF($B1356="","",Тех_Движение!$D$1353)</f>
        <v/>
      </c>
      <c r="D1356" s="42">
        <f>IF($B1356="","",Тех_Движение!$B$1353)</f>
        <v/>
      </c>
      <c r="E1356" s="54">
        <f>IF($B1356="","",Тех_Движение!$F$1353)</f>
        <v/>
      </c>
      <c r="F1356" s="54">
        <f>IF($B1356="","",SUMIFS($E$5:$E1355,$C$5:$C1355,$C1356))</f>
        <v/>
      </c>
      <c r="G1356" s="54">
        <f>IF($B1356="","",MAX(0,$E1356-MAX(0,SUMIFS(Тех_Движение!$G$2:$G$5111,Тех_Движение!$D$2:$D$5111,$C1356,Тех_Движение!$B$2:$B$5111,"&lt;="&amp;Настройки!$B$5-1)-$F1356)))</f>
        <v/>
      </c>
      <c r="H1356" s="54">
        <f>IF($B1356="","",IF(AND($D1356&gt;=Настройки!$B$5,$D1356&lt;=Настройки!$B$6),$E1356,0))</f>
        <v/>
      </c>
      <c r="I1356" s="54">
        <f>IF($B1356="","",$G1356+$H1356-$J1356)</f>
        <v/>
      </c>
      <c r="J1356" s="54">
        <f>IF($B1356="","",MAX(0,$E1356-MAX(0,SUMIFS(Тех_Движение!$G$2:$G$5111,Тех_Движение!$D$2:$D$5111,$C1356,Тех_Движение!$B$2:$B$5111,"&lt;="&amp;Настройки!$B$6)-$F1356)))</f>
        <v/>
      </c>
      <c r="K1356" s="54">
        <f>IF(OR($B1356="",K$3&lt;$D1356+Настройки!$B$7),0,MAX(0,$E1356-MAX(0,SUMIFS(Тех_Движение!$G$2:$G$5111,Тех_Движение!$D$2:$D$5111,$C1356,Тех_Движение!$B$2:$B$5111,"&lt;="&amp;K$3)-$F1356)))</f>
        <v/>
      </c>
      <c r="L1356" s="54">
        <f>IF(OR($B1356="",L$3&lt;$D1356+Настройки!$B$7),0,MAX(0,$E1356-MAX(0,SUMIFS(Тех_Движение!$G$2:$G$5111,Тех_Движение!$D$2:$D$5111,$C1356,Тех_Движение!$B$2:$B$5111,"&lt;="&amp;L$3)-$F1356)))</f>
        <v/>
      </c>
      <c r="M1356" s="54">
        <f>IF(OR($B1356="",M$3&lt;$D1356+Настройки!$B$7),0,MAX(0,$E1356-MAX(0,SUMIFS(Тех_Движение!$G$2:$G$5111,Тех_Движение!$D$2:$D$5111,$C1356,Тех_Движение!$B$2:$B$5111,"&lt;="&amp;M$3)-$F1356)))</f>
        <v/>
      </c>
      <c r="N1356" s="54">
        <f>IF(OR($B1356="",N$3&lt;$D1356+Настройки!$B$7),0,MAX(0,$E1356-MAX(0,SUMIFS(Тех_Движение!$G$2:$G$5111,Тех_Движение!$D$2:$D$5111,$C1356,Тех_Движение!$B$2:$B$5111,"&lt;="&amp;N$3)-$F1356)))</f>
        <v/>
      </c>
      <c r="O1356" s="54">
        <f>IF(OR($B1356="",O$3&lt;$D1356+Настройки!$B$7),0,MAX(0,$E1356-MAX(0,SUMIFS(Тех_Движение!$G$2:$G$5111,Тех_Движение!$D$2:$D$5111,$C1356,Тех_Движение!$B$2:$B$5111,"&lt;="&amp;O$3)-$F1356)))</f>
        <v/>
      </c>
      <c r="P1356" s="54">
        <f>IF(OR($B1356="",P$3&lt;$D1356+Настройки!$B$7),0,MAX(0,$E1356-MAX(0,SUMIFS(Тех_Движение!$G$2:$G$5111,Тех_Движение!$D$2:$D$5111,$C1356,Тех_Движение!$B$2:$B$5111,"&lt;="&amp;P$3)-$F1356)))</f>
        <v/>
      </c>
      <c r="Q1356" s="54">
        <f>IF(OR($B1356="",Q$3&lt;$D1356+Настройки!$B$7),0,MAX(0,$E1356-MAX(0,SUMIFS(Тех_Движение!$G$2:$G$5111,Тех_Движение!$D$2:$D$5111,$C1356,Тех_Движение!$B$2:$B$5111,"&lt;="&amp;Q$3)-$F1356)))</f>
        <v/>
      </c>
      <c r="R1356" s="54">
        <f>IF($B1356="","",SUM($K1356:$Q1356))</f>
        <v/>
      </c>
      <c r="S1356" s="56">
        <f>IF($B1356="","",VLOOKUP($C1356,Настройки!$A$11:$L$17,9,FALSE))</f>
        <v/>
      </c>
      <c r="T1356" s="56">
        <f>IF($B1356="","",$R1356*$S1356)</f>
        <v/>
      </c>
    </row>
    <row r="1357">
      <c r="A1357" s="20">
        <f>Тех_Движение!$A$1354</f>
        <v/>
      </c>
      <c r="B1357" s="20">
        <f>IF(Тех_Движение!$F$1354&gt;0,Тех_Движение!$I$1354,"")</f>
        <v/>
      </c>
      <c r="C1357" s="20">
        <f>IF($B1357="","",Тех_Движение!$D$1354)</f>
        <v/>
      </c>
      <c r="D1357" s="42">
        <f>IF($B1357="","",Тех_Движение!$B$1354)</f>
        <v/>
      </c>
      <c r="E1357" s="54">
        <f>IF($B1357="","",Тех_Движение!$F$1354)</f>
        <v/>
      </c>
      <c r="F1357" s="54">
        <f>IF($B1357="","",SUMIFS($E$5:$E1356,$C$5:$C1356,$C1357))</f>
        <v/>
      </c>
      <c r="G1357" s="54">
        <f>IF($B1357="","",MAX(0,$E1357-MAX(0,SUMIFS(Тех_Движение!$G$2:$G$5111,Тех_Движение!$D$2:$D$5111,$C1357,Тех_Движение!$B$2:$B$5111,"&lt;="&amp;Настройки!$B$5-1)-$F1357)))</f>
        <v/>
      </c>
      <c r="H1357" s="54">
        <f>IF($B1357="","",IF(AND($D1357&gt;=Настройки!$B$5,$D1357&lt;=Настройки!$B$6),$E1357,0))</f>
        <v/>
      </c>
      <c r="I1357" s="54">
        <f>IF($B1357="","",$G1357+$H1357-$J1357)</f>
        <v/>
      </c>
      <c r="J1357" s="54">
        <f>IF($B1357="","",MAX(0,$E1357-MAX(0,SUMIFS(Тех_Движение!$G$2:$G$5111,Тех_Движение!$D$2:$D$5111,$C1357,Тех_Движение!$B$2:$B$5111,"&lt;="&amp;Настройки!$B$6)-$F1357)))</f>
        <v/>
      </c>
      <c r="K1357" s="54">
        <f>IF(OR($B1357="",K$3&lt;$D1357+Настройки!$B$7),0,MAX(0,$E1357-MAX(0,SUMIFS(Тех_Движение!$G$2:$G$5111,Тех_Движение!$D$2:$D$5111,$C1357,Тех_Движение!$B$2:$B$5111,"&lt;="&amp;K$3)-$F1357)))</f>
        <v/>
      </c>
      <c r="L1357" s="54">
        <f>IF(OR($B1357="",L$3&lt;$D1357+Настройки!$B$7),0,MAX(0,$E1357-MAX(0,SUMIFS(Тех_Движение!$G$2:$G$5111,Тех_Движение!$D$2:$D$5111,$C1357,Тех_Движение!$B$2:$B$5111,"&lt;="&amp;L$3)-$F1357)))</f>
        <v/>
      </c>
      <c r="M1357" s="54">
        <f>IF(OR($B1357="",M$3&lt;$D1357+Настройки!$B$7),0,MAX(0,$E1357-MAX(0,SUMIFS(Тех_Движение!$G$2:$G$5111,Тех_Движение!$D$2:$D$5111,$C1357,Тех_Движение!$B$2:$B$5111,"&lt;="&amp;M$3)-$F1357)))</f>
        <v/>
      </c>
      <c r="N1357" s="54">
        <f>IF(OR($B1357="",N$3&lt;$D1357+Настройки!$B$7),0,MAX(0,$E1357-MAX(0,SUMIFS(Тех_Движение!$G$2:$G$5111,Тех_Движение!$D$2:$D$5111,$C1357,Тех_Движение!$B$2:$B$5111,"&lt;="&amp;N$3)-$F1357)))</f>
        <v/>
      </c>
      <c r="O1357" s="54">
        <f>IF(OR($B1357="",O$3&lt;$D1357+Настройки!$B$7),0,MAX(0,$E1357-MAX(0,SUMIFS(Тех_Движение!$G$2:$G$5111,Тех_Движение!$D$2:$D$5111,$C1357,Тех_Движение!$B$2:$B$5111,"&lt;="&amp;O$3)-$F1357)))</f>
        <v/>
      </c>
      <c r="P1357" s="54">
        <f>IF(OR($B1357="",P$3&lt;$D1357+Настройки!$B$7),0,MAX(0,$E1357-MAX(0,SUMIFS(Тех_Движение!$G$2:$G$5111,Тех_Движение!$D$2:$D$5111,$C1357,Тех_Движение!$B$2:$B$5111,"&lt;="&amp;P$3)-$F1357)))</f>
        <v/>
      </c>
      <c r="Q1357" s="54">
        <f>IF(OR($B1357="",Q$3&lt;$D1357+Настройки!$B$7),0,MAX(0,$E1357-MAX(0,SUMIFS(Тех_Движение!$G$2:$G$5111,Тех_Движение!$D$2:$D$5111,$C1357,Тех_Движение!$B$2:$B$5111,"&lt;="&amp;Q$3)-$F1357)))</f>
        <v/>
      </c>
      <c r="R1357" s="54">
        <f>IF($B1357="","",SUM($K1357:$Q1357))</f>
        <v/>
      </c>
      <c r="S1357" s="56">
        <f>IF($B1357="","",VLOOKUP($C1357,Настройки!$A$11:$L$17,9,FALSE))</f>
        <v/>
      </c>
      <c r="T1357" s="56">
        <f>IF($B1357="","",$R1357*$S1357)</f>
        <v/>
      </c>
    </row>
    <row r="1358">
      <c r="A1358" s="20">
        <f>Тех_Движение!$A$1355</f>
        <v/>
      </c>
      <c r="B1358" s="20">
        <f>IF(Тех_Движение!$F$1355&gt;0,Тех_Движение!$I$1355,"")</f>
        <v/>
      </c>
      <c r="C1358" s="20">
        <f>IF($B1358="","",Тех_Движение!$D$1355)</f>
        <v/>
      </c>
      <c r="D1358" s="42">
        <f>IF($B1358="","",Тех_Движение!$B$1355)</f>
        <v/>
      </c>
      <c r="E1358" s="54">
        <f>IF($B1358="","",Тех_Движение!$F$1355)</f>
        <v/>
      </c>
      <c r="F1358" s="54">
        <f>IF($B1358="","",SUMIFS($E$5:$E1357,$C$5:$C1357,$C1358))</f>
        <v/>
      </c>
      <c r="G1358" s="54">
        <f>IF($B1358="","",MAX(0,$E1358-MAX(0,SUMIFS(Тех_Движение!$G$2:$G$5111,Тех_Движение!$D$2:$D$5111,$C1358,Тех_Движение!$B$2:$B$5111,"&lt;="&amp;Настройки!$B$5-1)-$F1358)))</f>
        <v/>
      </c>
      <c r="H1358" s="54">
        <f>IF($B1358="","",IF(AND($D1358&gt;=Настройки!$B$5,$D1358&lt;=Настройки!$B$6),$E1358,0))</f>
        <v/>
      </c>
      <c r="I1358" s="54">
        <f>IF($B1358="","",$G1358+$H1358-$J1358)</f>
        <v/>
      </c>
      <c r="J1358" s="54">
        <f>IF($B1358="","",MAX(0,$E1358-MAX(0,SUMIFS(Тех_Движение!$G$2:$G$5111,Тех_Движение!$D$2:$D$5111,$C1358,Тех_Движение!$B$2:$B$5111,"&lt;="&amp;Настройки!$B$6)-$F1358)))</f>
        <v/>
      </c>
      <c r="K1358" s="54">
        <f>IF(OR($B1358="",K$3&lt;$D1358+Настройки!$B$7),0,MAX(0,$E1358-MAX(0,SUMIFS(Тех_Движение!$G$2:$G$5111,Тех_Движение!$D$2:$D$5111,$C1358,Тех_Движение!$B$2:$B$5111,"&lt;="&amp;K$3)-$F1358)))</f>
        <v/>
      </c>
      <c r="L1358" s="54">
        <f>IF(OR($B1358="",L$3&lt;$D1358+Настройки!$B$7),0,MAX(0,$E1358-MAX(0,SUMIFS(Тех_Движение!$G$2:$G$5111,Тех_Движение!$D$2:$D$5111,$C1358,Тех_Движение!$B$2:$B$5111,"&lt;="&amp;L$3)-$F1358)))</f>
        <v/>
      </c>
      <c r="M1358" s="54">
        <f>IF(OR($B1358="",M$3&lt;$D1358+Настройки!$B$7),0,MAX(0,$E1358-MAX(0,SUMIFS(Тех_Движение!$G$2:$G$5111,Тех_Движение!$D$2:$D$5111,$C1358,Тех_Движение!$B$2:$B$5111,"&lt;="&amp;M$3)-$F1358)))</f>
        <v/>
      </c>
      <c r="N1358" s="54">
        <f>IF(OR($B1358="",N$3&lt;$D1358+Настройки!$B$7),0,MAX(0,$E1358-MAX(0,SUMIFS(Тех_Движение!$G$2:$G$5111,Тех_Движение!$D$2:$D$5111,$C1358,Тех_Движение!$B$2:$B$5111,"&lt;="&amp;N$3)-$F1358)))</f>
        <v/>
      </c>
      <c r="O1358" s="54">
        <f>IF(OR($B1358="",O$3&lt;$D1358+Настройки!$B$7),0,MAX(0,$E1358-MAX(0,SUMIFS(Тех_Движение!$G$2:$G$5111,Тех_Движение!$D$2:$D$5111,$C1358,Тех_Движение!$B$2:$B$5111,"&lt;="&amp;O$3)-$F1358)))</f>
        <v/>
      </c>
      <c r="P1358" s="54">
        <f>IF(OR($B1358="",P$3&lt;$D1358+Настройки!$B$7),0,MAX(0,$E1358-MAX(0,SUMIFS(Тех_Движение!$G$2:$G$5111,Тех_Движение!$D$2:$D$5111,$C1358,Тех_Движение!$B$2:$B$5111,"&lt;="&amp;P$3)-$F1358)))</f>
        <v/>
      </c>
      <c r="Q1358" s="54">
        <f>IF(OR($B1358="",Q$3&lt;$D1358+Настройки!$B$7),0,MAX(0,$E1358-MAX(0,SUMIFS(Тех_Движение!$G$2:$G$5111,Тех_Движение!$D$2:$D$5111,$C1358,Тех_Движение!$B$2:$B$5111,"&lt;="&amp;Q$3)-$F1358)))</f>
        <v/>
      </c>
      <c r="R1358" s="54">
        <f>IF($B1358="","",SUM($K1358:$Q1358))</f>
        <v/>
      </c>
      <c r="S1358" s="56">
        <f>IF($B1358="","",VLOOKUP($C1358,Настройки!$A$11:$L$17,9,FALSE))</f>
        <v/>
      </c>
      <c r="T1358" s="56">
        <f>IF($B1358="","",$R1358*$S1358)</f>
        <v/>
      </c>
    </row>
    <row r="1359">
      <c r="A1359" s="20">
        <f>Тех_Движение!$A$1356</f>
        <v/>
      </c>
      <c r="B1359" s="20">
        <f>IF(Тех_Движение!$F$1356&gt;0,Тех_Движение!$I$1356,"")</f>
        <v/>
      </c>
      <c r="C1359" s="20">
        <f>IF($B1359="","",Тех_Движение!$D$1356)</f>
        <v/>
      </c>
      <c r="D1359" s="42">
        <f>IF($B1359="","",Тех_Движение!$B$1356)</f>
        <v/>
      </c>
      <c r="E1359" s="54">
        <f>IF($B1359="","",Тех_Движение!$F$1356)</f>
        <v/>
      </c>
      <c r="F1359" s="54">
        <f>IF($B1359="","",SUMIFS($E$5:$E1358,$C$5:$C1358,$C1359))</f>
        <v/>
      </c>
      <c r="G1359" s="54">
        <f>IF($B1359="","",MAX(0,$E1359-MAX(0,SUMIFS(Тех_Движение!$G$2:$G$5111,Тех_Движение!$D$2:$D$5111,$C1359,Тех_Движение!$B$2:$B$5111,"&lt;="&amp;Настройки!$B$5-1)-$F1359)))</f>
        <v/>
      </c>
      <c r="H1359" s="54">
        <f>IF($B1359="","",IF(AND($D1359&gt;=Настройки!$B$5,$D1359&lt;=Настройки!$B$6),$E1359,0))</f>
        <v/>
      </c>
      <c r="I1359" s="54">
        <f>IF($B1359="","",$G1359+$H1359-$J1359)</f>
        <v/>
      </c>
      <c r="J1359" s="54">
        <f>IF($B1359="","",MAX(0,$E1359-MAX(0,SUMIFS(Тех_Движение!$G$2:$G$5111,Тех_Движение!$D$2:$D$5111,$C1359,Тех_Движение!$B$2:$B$5111,"&lt;="&amp;Настройки!$B$6)-$F1359)))</f>
        <v/>
      </c>
      <c r="K1359" s="54">
        <f>IF(OR($B1359="",K$3&lt;$D1359+Настройки!$B$7),0,MAX(0,$E1359-MAX(0,SUMIFS(Тех_Движение!$G$2:$G$5111,Тех_Движение!$D$2:$D$5111,$C1359,Тех_Движение!$B$2:$B$5111,"&lt;="&amp;K$3)-$F1359)))</f>
        <v/>
      </c>
      <c r="L1359" s="54">
        <f>IF(OR($B1359="",L$3&lt;$D1359+Настройки!$B$7),0,MAX(0,$E1359-MAX(0,SUMIFS(Тех_Движение!$G$2:$G$5111,Тех_Движение!$D$2:$D$5111,$C1359,Тех_Движение!$B$2:$B$5111,"&lt;="&amp;L$3)-$F1359)))</f>
        <v/>
      </c>
      <c r="M1359" s="54">
        <f>IF(OR($B1359="",M$3&lt;$D1359+Настройки!$B$7),0,MAX(0,$E1359-MAX(0,SUMIFS(Тех_Движение!$G$2:$G$5111,Тех_Движение!$D$2:$D$5111,$C1359,Тех_Движение!$B$2:$B$5111,"&lt;="&amp;M$3)-$F1359)))</f>
        <v/>
      </c>
      <c r="N1359" s="54">
        <f>IF(OR($B1359="",N$3&lt;$D1359+Настройки!$B$7),0,MAX(0,$E1359-MAX(0,SUMIFS(Тех_Движение!$G$2:$G$5111,Тех_Движение!$D$2:$D$5111,$C1359,Тех_Движение!$B$2:$B$5111,"&lt;="&amp;N$3)-$F1359)))</f>
        <v/>
      </c>
      <c r="O1359" s="54">
        <f>IF(OR($B1359="",O$3&lt;$D1359+Настройки!$B$7),0,MAX(0,$E1359-MAX(0,SUMIFS(Тех_Движение!$G$2:$G$5111,Тех_Движение!$D$2:$D$5111,$C1359,Тех_Движение!$B$2:$B$5111,"&lt;="&amp;O$3)-$F1359)))</f>
        <v/>
      </c>
      <c r="P1359" s="54">
        <f>IF(OR($B1359="",P$3&lt;$D1359+Настройки!$B$7),0,MAX(0,$E1359-MAX(0,SUMIFS(Тех_Движение!$G$2:$G$5111,Тех_Движение!$D$2:$D$5111,$C1359,Тех_Движение!$B$2:$B$5111,"&lt;="&amp;P$3)-$F1359)))</f>
        <v/>
      </c>
      <c r="Q1359" s="54">
        <f>IF(OR($B1359="",Q$3&lt;$D1359+Настройки!$B$7),0,MAX(0,$E1359-MAX(0,SUMIFS(Тех_Движение!$G$2:$G$5111,Тех_Движение!$D$2:$D$5111,$C1359,Тех_Движение!$B$2:$B$5111,"&lt;="&amp;Q$3)-$F1359)))</f>
        <v/>
      </c>
      <c r="R1359" s="54">
        <f>IF($B1359="","",SUM($K1359:$Q1359))</f>
        <v/>
      </c>
      <c r="S1359" s="56">
        <f>IF($B1359="","",VLOOKUP($C1359,Настройки!$A$11:$L$17,9,FALSE))</f>
        <v/>
      </c>
      <c r="T1359" s="56">
        <f>IF($B1359="","",$R1359*$S1359)</f>
        <v/>
      </c>
    </row>
    <row r="1360">
      <c r="A1360" s="20">
        <f>Тех_Движение!$A$1357</f>
        <v/>
      </c>
      <c r="B1360" s="20">
        <f>IF(Тех_Движение!$F$1357&gt;0,Тех_Движение!$I$1357,"")</f>
        <v/>
      </c>
      <c r="C1360" s="20">
        <f>IF($B1360="","",Тех_Движение!$D$1357)</f>
        <v/>
      </c>
      <c r="D1360" s="42">
        <f>IF($B1360="","",Тех_Движение!$B$1357)</f>
        <v/>
      </c>
      <c r="E1360" s="54">
        <f>IF($B1360="","",Тех_Движение!$F$1357)</f>
        <v/>
      </c>
      <c r="F1360" s="54">
        <f>IF($B1360="","",SUMIFS($E$5:$E1359,$C$5:$C1359,$C1360))</f>
        <v/>
      </c>
      <c r="G1360" s="54">
        <f>IF($B1360="","",MAX(0,$E1360-MAX(0,SUMIFS(Тех_Движение!$G$2:$G$5111,Тех_Движение!$D$2:$D$5111,$C1360,Тех_Движение!$B$2:$B$5111,"&lt;="&amp;Настройки!$B$5-1)-$F1360)))</f>
        <v/>
      </c>
      <c r="H1360" s="54">
        <f>IF($B1360="","",IF(AND($D1360&gt;=Настройки!$B$5,$D1360&lt;=Настройки!$B$6),$E1360,0))</f>
        <v/>
      </c>
      <c r="I1360" s="54">
        <f>IF($B1360="","",$G1360+$H1360-$J1360)</f>
        <v/>
      </c>
      <c r="J1360" s="54">
        <f>IF($B1360="","",MAX(0,$E1360-MAX(0,SUMIFS(Тех_Движение!$G$2:$G$5111,Тех_Движение!$D$2:$D$5111,$C1360,Тех_Движение!$B$2:$B$5111,"&lt;="&amp;Настройки!$B$6)-$F1360)))</f>
        <v/>
      </c>
      <c r="K1360" s="54">
        <f>IF(OR($B1360="",K$3&lt;$D1360+Настройки!$B$7),0,MAX(0,$E1360-MAX(0,SUMIFS(Тех_Движение!$G$2:$G$5111,Тех_Движение!$D$2:$D$5111,$C1360,Тех_Движение!$B$2:$B$5111,"&lt;="&amp;K$3)-$F1360)))</f>
        <v/>
      </c>
      <c r="L1360" s="54">
        <f>IF(OR($B1360="",L$3&lt;$D1360+Настройки!$B$7),0,MAX(0,$E1360-MAX(0,SUMIFS(Тех_Движение!$G$2:$G$5111,Тех_Движение!$D$2:$D$5111,$C1360,Тех_Движение!$B$2:$B$5111,"&lt;="&amp;L$3)-$F1360)))</f>
        <v/>
      </c>
      <c r="M1360" s="54">
        <f>IF(OR($B1360="",M$3&lt;$D1360+Настройки!$B$7),0,MAX(0,$E1360-MAX(0,SUMIFS(Тех_Движение!$G$2:$G$5111,Тех_Движение!$D$2:$D$5111,$C1360,Тех_Движение!$B$2:$B$5111,"&lt;="&amp;M$3)-$F1360)))</f>
        <v/>
      </c>
      <c r="N1360" s="54">
        <f>IF(OR($B1360="",N$3&lt;$D1360+Настройки!$B$7),0,MAX(0,$E1360-MAX(0,SUMIFS(Тех_Движение!$G$2:$G$5111,Тех_Движение!$D$2:$D$5111,$C1360,Тех_Движение!$B$2:$B$5111,"&lt;="&amp;N$3)-$F1360)))</f>
        <v/>
      </c>
      <c r="O1360" s="54">
        <f>IF(OR($B1360="",O$3&lt;$D1360+Настройки!$B$7),0,MAX(0,$E1360-MAX(0,SUMIFS(Тех_Движение!$G$2:$G$5111,Тех_Движение!$D$2:$D$5111,$C1360,Тех_Движение!$B$2:$B$5111,"&lt;="&amp;O$3)-$F1360)))</f>
        <v/>
      </c>
      <c r="P1360" s="54">
        <f>IF(OR($B1360="",P$3&lt;$D1360+Настройки!$B$7),0,MAX(0,$E1360-MAX(0,SUMIFS(Тех_Движение!$G$2:$G$5111,Тех_Движение!$D$2:$D$5111,$C1360,Тех_Движение!$B$2:$B$5111,"&lt;="&amp;P$3)-$F1360)))</f>
        <v/>
      </c>
      <c r="Q1360" s="54">
        <f>IF(OR($B1360="",Q$3&lt;$D1360+Настройки!$B$7),0,MAX(0,$E1360-MAX(0,SUMIFS(Тех_Движение!$G$2:$G$5111,Тех_Движение!$D$2:$D$5111,$C1360,Тех_Движение!$B$2:$B$5111,"&lt;="&amp;Q$3)-$F1360)))</f>
        <v/>
      </c>
      <c r="R1360" s="54">
        <f>IF($B1360="","",SUM($K1360:$Q1360))</f>
        <v/>
      </c>
      <c r="S1360" s="56">
        <f>IF($B1360="","",VLOOKUP($C1360,Настройки!$A$11:$L$17,9,FALSE))</f>
        <v/>
      </c>
      <c r="T1360" s="56">
        <f>IF($B1360="","",$R1360*$S1360)</f>
        <v/>
      </c>
    </row>
    <row r="1361">
      <c r="A1361" s="20">
        <f>Тех_Движение!$A$1358</f>
        <v/>
      </c>
      <c r="B1361" s="20">
        <f>IF(Тех_Движение!$F$1358&gt;0,Тех_Движение!$I$1358,"")</f>
        <v/>
      </c>
      <c r="C1361" s="20">
        <f>IF($B1361="","",Тех_Движение!$D$1358)</f>
        <v/>
      </c>
      <c r="D1361" s="42">
        <f>IF($B1361="","",Тех_Движение!$B$1358)</f>
        <v/>
      </c>
      <c r="E1361" s="54">
        <f>IF($B1361="","",Тех_Движение!$F$1358)</f>
        <v/>
      </c>
      <c r="F1361" s="54">
        <f>IF($B1361="","",SUMIFS($E$5:$E1360,$C$5:$C1360,$C1361))</f>
        <v/>
      </c>
      <c r="G1361" s="54">
        <f>IF($B1361="","",MAX(0,$E1361-MAX(0,SUMIFS(Тех_Движение!$G$2:$G$5111,Тех_Движение!$D$2:$D$5111,$C1361,Тех_Движение!$B$2:$B$5111,"&lt;="&amp;Настройки!$B$5-1)-$F1361)))</f>
        <v/>
      </c>
      <c r="H1361" s="54">
        <f>IF($B1361="","",IF(AND($D1361&gt;=Настройки!$B$5,$D1361&lt;=Настройки!$B$6),$E1361,0))</f>
        <v/>
      </c>
      <c r="I1361" s="54">
        <f>IF($B1361="","",$G1361+$H1361-$J1361)</f>
        <v/>
      </c>
      <c r="J1361" s="54">
        <f>IF($B1361="","",MAX(0,$E1361-MAX(0,SUMIFS(Тех_Движение!$G$2:$G$5111,Тех_Движение!$D$2:$D$5111,$C1361,Тех_Движение!$B$2:$B$5111,"&lt;="&amp;Настройки!$B$6)-$F1361)))</f>
        <v/>
      </c>
      <c r="K1361" s="54">
        <f>IF(OR($B1361="",K$3&lt;$D1361+Настройки!$B$7),0,MAX(0,$E1361-MAX(0,SUMIFS(Тех_Движение!$G$2:$G$5111,Тех_Движение!$D$2:$D$5111,$C1361,Тех_Движение!$B$2:$B$5111,"&lt;="&amp;K$3)-$F1361)))</f>
        <v/>
      </c>
      <c r="L1361" s="54">
        <f>IF(OR($B1361="",L$3&lt;$D1361+Настройки!$B$7),0,MAX(0,$E1361-MAX(0,SUMIFS(Тех_Движение!$G$2:$G$5111,Тех_Движение!$D$2:$D$5111,$C1361,Тех_Движение!$B$2:$B$5111,"&lt;="&amp;L$3)-$F1361)))</f>
        <v/>
      </c>
      <c r="M1361" s="54">
        <f>IF(OR($B1361="",M$3&lt;$D1361+Настройки!$B$7),0,MAX(0,$E1361-MAX(0,SUMIFS(Тех_Движение!$G$2:$G$5111,Тех_Движение!$D$2:$D$5111,$C1361,Тех_Движение!$B$2:$B$5111,"&lt;="&amp;M$3)-$F1361)))</f>
        <v/>
      </c>
      <c r="N1361" s="54">
        <f>IF(OR($B1361="",N$3&lt;$D1361+Настройки!$B$7),0,MAX(0,$E1361-MAX(0,SUMIFS(Тех_Движение!$G$2:$G$5111,Тех_Движение!$D$2:$D$5111,$C1361,Тех_Движение!$B$2:$B$5111,"&lt;="&amp;N$3)-$F1361)))</f>
        <v/>
      </c>
      <c r="O1361" s="54">
        <f>IF(OR($B1361="",O$3&lt;$D1361+Настройки!$B$7),0,MAX(0,$E1361-MAX(0,SUMIFS(Тех_Движение!$G$2:$G$5111,Тех_Движение!$D$2:$D$5111,$C1361,Тех_Движение!$B$2:$B$5111,"&lt;="&amp;O$3)-$F1361)))</f>
        <v/>
      </c>
      <c r="P1361" s="54">
        <f>IF(OR($B1361="",P$3&lt;$D1361+Настройки!$B$7),0,MAX(0,$E1361-MAX(0,SUMIFS(Тех_Движение!$G$2:$G$5111,Тех_Движение!$D$2:$D$5111,$C1361,Тех_Движение!$B$2:$B$5111,"&lt;="&amp;P$3)-$F1361)))</f>
        <v/>
      </c>
      <c r="Q1361" s="54">
        <f>IF(OR($B1361="",Q$3&lt;$D1361+Настройки!$B$7),0,MAX(0,$E1361-MAX(0,SUMIFS(Тех_Движение!$G$2:$G$5111,Тех_Движение!$D$2:$D$5111,$C1361,Тех_Движение!$B$2:$B$5111,"&lt;="&amp;Q$3)-$F1361)))</f>
        <v/>
      </c>
      <c r="R1361" s="54">
        <f>IF($B1361="","",SUM($K1361:$Q1361))</f>
        <v/>
      </c>
      <c r="S1361" s="56">
        <f>IF($B1361="","",VLOOKUP($C1361,Настройки!$A$11:$L$17,9,FALSE))</f>
        <v/>
      </c>
      <c r="T1361" s="56">
        <f>IF($B1361="","",$R1361*$S1361)</f>
        <v/>
      </c>
    </row>
    <row r="1362">
      <c r="A1362" s="20">
        <f>Тех_Движение!$A$1359</f>
        <v/>
      </c>
      <c r="B1362" s="20">
        <f>IF(Тех_Движение!$F$1359&gt;0,Тех_Движение!$I$1359,"")</f>
        <v/>
      </c>
      <c r="C1362" s="20">
        <f>IF($B1362="","",Тех_Движение!$D$1359)</f>
        <v/>
      </c>
      <c r="D1362" s="42">
        <f>IF($B1362="","",Тех_Движение!$B$1359)</f>
        <v/>
      </c>
      <c r="E1362" s="54">
        <f>IF($B1362="","",Тех_Движение!$F$1359)</f>
        <v/>
      </c>
      <c r="F1362" s="54">
        <f>IF($B1362="","",SUMIFS($E$5:$E1361,$C$5:$C1361,$C1362))</f>
        <v/>
      </c>
      <c r="G1362" s="54">
        <f>IF($B1362="","",MAX(0,$E1362-MAX(0,SUMIFS(Тех_Движение!$G$2:$G$5111,Тех_Движение!$D$2:$D$5111,$C1362,Тех_Движение!$B$2:$B$5111,"&lt;="&amp;Настройки!$B$5-1)-$F1362)))</f>
        <v/>
      </c>
      <c r="H1362" s="54">
        <f>IF($B1362="","",IF(AND($D1362&gt;=Настройки!$B$5,$D1362&lt;=Настройки!$B$6),$E1362,0))</f>
        <v/>
      </c>
      <c r="I1362" s="54">
        <f>IF($B1362="","",$G1362+$H1362-$J1362)</f>
        <v/>
      </c>
      <c r="J1362" s="54">
        <f>IF($B1362="","",MAX(0,$E1362-MAX(0,SUMIFS(Тех_Движение!$G$2:$G$5111,Тех_Движение!$D$2:$D$5111,$C1362,Тех_Движение!$B$2:$B$5111,"&lt;="&amp;Настройки!$B$6)-$F1362)))</f>
        <v/>
      </c>
      <c r="K1362" s="54">
        <f>IF(OR($B1362="",K$3&lt;$D1362+Настройки!$B$7),0,MAX(0,$E1362-MAX(0,SUMIFS(Тех_Движение!$G$2:$G$5111,Тех_Движение!$D$2:$D$5111,$C1362,Тех_Движение!$B$2:$B$5111,"&lt;="&amp;K$3)-$F1362)))</f>
        <v/>
      </c>
      <c r="L1362" s="54">
        <f>IF(OR($B1362="",L$3&lt;$D1362+Настройки!$B$7),0,MAX(0,$E1362-MAX(0,SUMIFS(Тех_Движение!$G$2:$G$5111,Тех_Движение!$D$2:$D$5111,$C1362,Тех_Движение!$B$2:$B$5111,"&lt;="&amp;L$3)-$F1362)))</f>
        <v/>
      </c>
      <c r="M1362" s="54">
        <f>IF(OR($B1362="",M$3&lt;$D1362+Настройки!$B$7),0,MAX(0,$E1362-MAX(0,SUMIFS(Тех_Движение!$G$2:$G$5111,Тех_Движение!$D$2:$D$5111,$C1362,Тех_Движение!$B$2:$B$5111,"&lt;="&amp;M$3)-$F1362)))</f>
        <v/>
      </c>
      <c r="N1362" s="54">
        <f>IF(OR($B1362="",N$3&lt;$D1362+Настройки!$B$7),0,MAX(0,$E1362-MAX(0,SUMIFS(Тех_Движение!$G$2:$G$5111,Тех_Движение!$D$2:$D$5111,$C1362,Тех_Движение!$B$2:$B$5111,"&lt;="&amp;N$3)-$F1362)))</f>
        <v/>
      </c>
      <c r="O1362" s="54">
        <f>IF(OR($B1362="",O$3&lt;$D1362+Настройки!$B$7),0,MAX(0,$E1362-MAX(0,SUMIFS(Тех_Движение!$G$2:$G$5111,Тех_Движение!$D$2:$D$5111,$C1362,Тех_Движение!$B$2:$B$5111,"&lt;="&amp;O$3)-$F1362)))</f>
        <v/>
      </c>
      <c r="P1362" s="54">
        <f>IF(OR($B1362="",P$3&lt;$D1362+Настройки!$B$7),0,MAX(0,$E1362-MAX(0,SUMIFS(Тех_Движение!$G$2:$G$5111,Тех_Движение!$D$2:$D$5111,$C1362,Тех_Движение!$B$2:$B$5111,"&lt;="&amp;P$3)-$F1362)))</f>
        <v/>
      </c>
      <c r="Q1362" s="54">
        <f>IF(OR($B1362="",Q$3&lt;$D1362+Настройки!$B$7),0,MAX(0,$E1362-MAX(0,SUMIFS(Тех_Движение!$G$2:$G$5111,Тех_Движение!$D$2:$D$5111,$C1362,Тех_Движение!$B$2:$B$5111,"&lt;="&amp;Q$3)-$F1362)))</f>
        <v/>
      </c>
      <c r="R1362" s="54">
        <f>IF($B1362="","",SUM($K1362:$Q1362))</f>
        <v/>
      </c>
      <c r="S1362" s="56">
        <f>IF($B1362="","",VLOOKUP($C1362,Настройки!$A$11:$L$17,9,FALSE))</f>
        <v/>
      </c>
      <c r="T1362" s="56">
        <f>IF($B1362="","",$R1362*$S1362)</f>
        <v/>
      </c>
    </row>
    <row r="1363">
      <c r="A1363" s="20">
        <f>Тех_Движение!$A$1360</f>
        <v/>
      </c>
      <c r="B1363" s="20">
        <f>IF(Тех_Движение!$F$1360&gt;0,Тех_Движение!$I$1360,"")</f>
        <v/>
      </c>
      <c r="C1363" s="20">
        <f>IF($B1363="","",Тех_Движение!$D$1360)</f>
        <v/>
      </c>
      <c r="D1363" s="42">
        <f>IF($B1363="","",Тех_Движение!$B$1360)</f>
        <v/>
      </c>
      <c r="E1363" s="54">
        <f>IF($B1363="","",Тех_Движение!$F$1360)</f>
        <v/>
      </c>
      <c r="F1363" s="54">
        <f>IF($B1363="","",SUMIFS($E$5:$E1362,$C$5:$C1362,$C1363))</f>
        <v/>
      </c>
      <c r="G1363" s="54">
        <f>IF($B1363="","",MAX(0,$E1363-MAX(0,SUMIFS(Тех_Движение!$G$2:$G$5111,Тех_Движение!$D$2:$D$5111,$C1363,Тех_Движение!$B$2:$B$5111,"&lt;="&amp;Настройки!$B$5-1)-$F1363)))</f>
        <v/>
      </c>
      <c r="H1363" s="54">
        <f>IF($B1363="","",IF(AND($D1363&gt;=Настройки!$B$5,$D1363&lt;=Настройки!$B$6),$E1363,0))</f>
        <v/>
      </c>
      <c r="I1363" s="54">
        <f>IF($B1363="","",$G1363+$H1363-$J1363)</f>
        <v/>
      </c>
      <c r="J1363" s="54">
        <f>IF($B1363="","",MAX(0,$E1363-MAX(0,SUMIFS(Тех_Движение!$G$2:$G$5111,Тех_Движение!$D$2:$D$5111,$C1363,Тех_Движение!$B$2:$B$5111,"&lt;="&amp;Настройки!$B$6)-$F1363)))</f>
        <v/>
      </c>
      <c r="K1363" s="54">
        <f>IF(OR($B1363="",K$3&lt;$D1363+Настройки!$B$7),0,MAX(0,$E1363-MAX(0,SUMIFS(Тех_Движение!$G$2:$G$5111,Тех_Движение!$D$2:$D$5111,$C1363,Тех_Движение!$B$2:$B$5111,"&lt;="&amp;K$3)-$F1363)))</f>
        <v/>
      </c>
      <c r="L1363" s="54">
        <f>IF(OR($B1363="",L$3&lt;$D1363+Настройки!$B$7),0,MAX(0,$E1363-MAX(0,SUMIFS(Тех_Движение!$G$2:$G$5111,Тех_Движение!$D$2:$D$5111,$C1363,Тех_Движение!$B$2:$B$5111,"&lt;="&amp;L$3)-$F1363)))</f>
        <v/>
      </c>
      <c r="M1363" s="54">
        <f>IF(OR($B1363="",M$3&lt;$D1363+Настройки!$B$7),0,MAX(0,$E1363-MAX(0,SUMIFS(Тех_Движение!$G$2:$G$5111,Тех_Движение!$D$2:$D$5111,$C1363,Тех_Движение!$B$2:$B$5111,"&lt;="&amp;M$3)-$F1363)))</f>
        <v/>
      </c>
      <c r="N1363" s="54">
        <f>IF(OR($B1363="",N$3&lt;$D1363+Настройки!$B$7),0,MAX(0,$E1363-MAX(0,SUMIFS(Тех_Движение!$G$2:$G$5111,Тех_Движение!$D$2:$D$5111,$C1363,Тех_Движение!$B$2:$B$5111,"&lt;="&amp;N$3)-$F1363)))</f>
        <v/>
      </c>
      <c r="O1363" s="54">
        <f>IF(OR($B1363="",O$3&lt;$D1363+Настройки!$B$7),0,MAX(0,$E1363-MAX(0,SUMIFS(Тех_Движение!$G$2:$G$5111,Тех_Движение!$D$2:$D$5111,$C1363,Тех_Движение!$B$2:$B$5111,"&lt;="&amp;O$3)-$F1363)))</f>
        <v/>
      </c>
      <c r="P1363" s="54">
        <f>IF(OR($B1363="",P$3&lt;$D1363+Настройки!$B$7),0,MAX(0,$E1363-MAX(0,SUMIFS(Тех_Движение!$G$2:$G$5111,Тех_Движение!$D$2:$D$5111,$C1363,Тех_Движение!$B$2:$B$5111,"&lt;="&amp;P$3)-$F1363)))</f>
        <v/>
      </c>
      <c r="Q1363" s="54">
        <f>IF(OR($B1363="",Q$3&lt;$D1363+Настройки!$B$7),0,MAX(0,$E1363-MAX(0,SUMIFS(Тех_Движение!$G$2:$G$5111,Тех_Движение!$D$2:$D$5111,$C1363,Тех_Движение!$B$2:$B$5111,"&lt;="&amp;Q$3)-$F1363)))</f>
        <v/>
      </c>
      <c r="R1363" s="54">
        <f>IF($B1363="","",SUM($K1363:$Q1363))</f>
        <v/>
      </c>
      <c r="S1363" s="56">
        <f>IF($B1363="","",VLOOKUP($C1363,Настройки!$A$11:$L$17,9,FALSE))</f>
        <v/>
      </c>
      <c r="T1363" s="56">
        <f>IF($B1363="","",$R1363*$S1363)</f>
        <v/>
      </c>
    </row>
    <row r="1364">
      <c r="A1364" s="20">
        <f>Тех_Движение!$A$1361</f>
        <v/>
      </c>
      <c r="B1364" s="20">
        <f>IF(Тех_Движение!$F$1361&gt;0,Тех_Движение!$I$1361,"")</f>
        <v/>
      </c>
      <c r="C1364" s="20">
        <f>IF($B1364="","",Тех_Движение!$D$1361)</f>
        <v/>
      </c>
      <c r="D1364" s="42">
        <f>IF($B1364="","",Тех_Движение!$B$1361)</f>
        <v/>
      </c>
      <c r="E1364" s="54">
        <f>IF($B1364="","",Тех_Движение!$F$1361)</f>
        <v/>
      </c>
      <c r="F1364" s="54">
        <f>IF($B1364="","",SUMIFS($E$5:$E1363,$C$5:$C1363,$C1364))</f>
        <v/>
      </c>
      <c r="G1364" s="54">
        <f>IF($B1364="","",MAX(0,$E1364-MAX(0,SUMIFS(Тех_Движение!$G$2:$G$5111,Тех_Движение!$D$2:$D$5111,$C1364,Тех_Движение!$B$2:$B$5111,"&lt;="&amp;Настройки!$B$5-1)-$F1364)))</f>
        <v/>
      </c>
      <c r="H1364" s="54">
        <f>IF($B1364="","",IF(AND($D1364&gt;=Настройки!$B$5,$D1364&lt;=Настройки!$B$6),$E1364,0))</f>
        <v/>
      </c>
      <c r="I1364" s="54">
        <f>IF($B1364="","",$G1364+$H1364-$J1364)</f>
        <v/>
      </c>
      <c r="J1364" s="54">
        <f>IF($B1364="","",MAX(0,$E1364-MAX(0,SUMIFS(Тех_Движение!$G$2:$G$5111,Тех_Движение!$D$2:$D$5111,$C1364,Тех_Движение!$B$2:$B$5111,"&lt;="&amp;Настройки!$B$6)-$F1364)))</f>
        <v/>
      </c>
      <c r="K1364" s="54">
        <f>IF(OR($B1364="",K$3&lt;$D1364+Настройки!$B$7),0,MAX(0,$E1364-MAX(0,SUMIFS(Тех_Движение!$G$2:$G$5111,Тех_Движение!$D$2:$D$5111,$C1364,Тех_Движение!$B$2:$B$5111,"&lt;="&amp;K$3)-$F1364)))</f>
        <v/>
      </c>
      <c r="L1364" s="54">
        <f>IF(OR($B1364="",L$3&lt;$D1364+Настройки!$B$7),0,MAX(0,$E1364-MAX(0,SUMIFS(Тех_Движение!$G$2:$G$5111,Тех_Движение!$D$2:$D$5111,$C1364,Тех_Движение!$B$2:$B$5111,"&lt;="&amp;L$3)-$F1364)))</f>
        <v/>
      </c>
      <c r="M1364" s="54">
        <f>IF(OR($B1364="",M$3&lt;$D1364+Настройки!$B$7),0,MAX(0,$E1364-MAX(0,SUMIFS(Тех_Движение!$G$2:$G$5111,Тех_Движение!$D$2:$D$5111,$C1364,Тех_Движение!$B$2:$B$5111,"&lt;="&amp;M$3)-$F1364)))</f>
        <v/>
      </c>
      <c r="N1364" s="54">
        <f>IF(OR($B1364="",N$3&lt;$D1364+Настройки!$B$7),0,MAX(0,$E1364-MAX(0,SUMIFS(Тех_Движение!$G$2:$G$5111,Тех_Движение!$D$2:$D$5111,$C1364,Тех_Движение!$B$2:$B$5111,"&lt;="&amp;N$3)-$F1364)))</f>
        <v/>
      </c>
      <c r="O1364" s="54">
        <f>IF(OR($B1364="",O$3&lt;$D1364+Настройки!$B$7),0,MAX(0,$E1364-MAX(0,SUMIFS(Тех_Движение!$G$2:$G$5111,Тех_Движение!$D$2:$D$5111,$C1364,Тех_Движение!$B$2:$B$5111,"&lt;="&amp;O$3)-$F1364)))</f>
        <v/>
      </c>
      <c r="P1364" s="54">
        <f>IF(OR($B1364="",P$3&lt;$D1364+Настройки!$B$7),0,MAX(0,$E1364-MAX(0,SUMIFS(Тех_Движение!$G$2:$G$5111,Тех_Движение!$D$2:$D$5111,$C1364,Тех_Движение!$B$2:$B$5111,"&lt;="&amp;P$3)-$F1364)))</f>
        <v/>
      </c>
      <c r="Q1364" s="54">
        <f>IF(OR($B1364="",Q$3&lt;$D1364+Настройки!$B$7),0,MAX(0,$E1364-MAX(0,SUMIFS(Тех_Движение!$G$2:$G$5111,Тех_Движение!$D$2:$D$5111,$C1364,Тех_Движение!$B$2:$B$5111,"&lt;="&amp;Q$3)-$F1364)))</f>
        <v/>
      </c>
      <c r="R1364" s="54">
        <f>IF($B1364="","",SUM($K1364:$Q1364))</f>
        <v/>
      </c>
      <c r="S1364" s="56">
        <f>IF($B1364="","",VLOOKUP($C1364,Настройки!$A$11:$L$17,9,FALSE))</f>
        <v/>
      </c>
      <c r="T1364" s="56">
        <f>IF($B1364="","",$R1364*$S1364)</f>
        <v/>
      </c>
    </row>
    <row r="1365">
      <c r="A1365" s="20">
        <f>Тех_Движение!$A$1362</f>
        <v/>
      </c>
      <c r="B1365" s="20">
        <f>IF(Тех_Движение!$F$1362&gt;0,Тех_Движение!$I$1362,"")</f>
        <v/>
      </c>
      <c r="C1365" s="20">
        <f>IF($B1365="","",Тех_Движение!$D$1362)</f>
        <v/>
      </c>
      <c r="D1365" s="42">
        <f>IF($B1365="","",Тех_Движение!$B$1362)</f>
        <v/>
      </c>
      <c r="E1365" s="54">
        <f>IF($B1365="","",Тех_Движение!$F$1362)</f>
        <v/>
      </c>
      <c r="F1365" s="54">
        <f>IF($B1365="","",SUMIFS($E$5:$E1364,$C$5:$C1364,$C1365))</f>
        <v/>
      </c>
      <c r="G1365" s="54">
        <f>IF($B1365="","",MAX(0,$E1365-MAX(0,SUMIFS(Тех_Движение!$G$2:$G$5111,Тех_Движение!$D$2:$D$5111,$C1365,Тех_Движение!$B$2:$B$5111,"&lt;="&amp;Настройки!$B$5-1)-$F1365)))</f>
        <v/>
      </c>
      <c r="H1365" s="54">
        <f>IF($B1365="","",IF(AND($D1365&gt;=Настройки!$B$5,$D1365&lt;=Настройки!$B$6),$E1365,0))</f>
        <v/>
      </c>
      <c r="I1365" s="54">
        <f>IF($B1365="","",$G1365+$H1365-$J1365)</f>
        <v/>
      </c>
      <c r="J1365" s="54">
        <f>IF($B1365="","",MAX(0,$E1365-MAX(0,SUMIFS(Тех_Движение!$G$2:$G$5111,Тех_Движение!$D$2:$D$5111,$C1365,Тех_Движение!$B$2:$B$5111,"&lt;="&amp;Настройки!$B$6)-$F1365)))</f>
        <v/>
      </c>
      <c r="K1365" s="54">
        <f>IF(OR($B1365="",K$3&lt;$D1365+Настройки!$B$7),0,MAX(0,$E1365-MAX(0,SUMIFS(Тех_Движение!$G$2:$G$5111,Тех_Движение!$D$2:$D$5111,$C1365,Тех_Движение!$B$2:$B$5111,"&lt;="&amp;K$3)-$F1365)))</f>
        <v/>
      </c>
      <c r="L1365" s="54">
        <f>IF(OR($B1365="",L$3&lt;$D1365+Настройки!$B$7),0,MAX(0,$E1365-MAX(0,SUMIFS(Тех_Движение!$G$2:$G$5111,Тех_Движение!$D$2:$D$5111,$C1365,Тех_Движение!$B$2:$B$5111,"&lt;="&amp;L$3)-$F1365)))</f>
        <v/>
      </c>
      <c r="M1365" s="54">
        <f>IF(OR($B1365="",M$3&lt;$D1365+Настройки!$B$7),0,MAX(0,$E1365-MAX(0,SUMIFS(Тех_Движение!$G$2:$G$5111,Тех_Движение!$D$2:$D$5111,$C1365,Тех_Движение!$B$2:$B$5111,"&lt;="&amp;M$3)-$F1365)))</f>
        <v/>
      </c>
      <c r="N1365" s="54">
        <f>IF(OR($B1365="",N$3&lt;$D1365+Настройки!$B$7),0,MAX(0,$E1365-MAX(0,SUMIFS(Тех_Движение!$G$2:$G$5111,Тех_Движение!$D$2:$D$5111,$C1365,Тех_Движение!$B$2:$B$5111,"&lt;="&amp;N$3)-$F1365)))</f>
        <v/>
      </c>
      <c r="O1365" s="54">
        <f>IF(OR($B1365="",O$3&lt;$D1365+Настройки!$B$7),0,MAX(0,$E1365-MAX(0,SUMIFS(Тех_Движение!$G$2:$G$5111,Тех_Движение!$D$2:$D$5111,$C1365,Тех_Движение!$B$2:$B$5111,"&lt;="&amp;O$3)-$F1365)))</f>
        <v/>
      </c>
      <c r="P1365" s="54">
        <f>IF(OR($B1365="",P$3&lt;$D1365+Настройки!$B$7),0,MAX(0,$E1365-MAX(0,SUMIFS(Тех_Движение!$G$2:$G$5111,Тех_Движение!$D$2:$D$5111,$C1365,Тех_Движение!$B$2:$B$5111,"&lt;="&amp;P$3)-$F1365)))</f>
        <v/>
      </c>
      <c r="Q1365" s="54">
        <f>IF(OR($B1365="",Q$3&lt;$D1365+Настройки!$B$7),0,MAX(0,$E1365-MAX(0,SUMIFS(Тех_Движение!$G$2:$G$5111,Тех_Движение!$D$2:$D$5111,$C1365,Тех_Движение!$B$2:$B$5111,"&lt;="&amp;Q$3)-$F1365)))</f>
        <v/>
      </c>
      <c r="R1365" s="54">
        <f>IF($B1365="","",SUM($K1365:$Q1365))</f>
        <v/>
      </c>
      <c r="S1365" s="56">
        <f>IF($B1365="","",VLOOKUP($C1365,Настройки!$A$11:$L$17,9,FALSE))</f>
        <v/>
      </c>
      <c r="T1365" s="56">
        <f>IF($B1365="","",$R1365*$S1365)</f>
        <v/>
      </c>
    </row>
    <row r="1366">
      <c r="A1366" s="20">
        <f>Тех_Движение!$A$1363</f>
        <v/>
      </c>
      <c r="B1366" s="20">
        <f>IF(Тех_Движение!$F$1363&gt;0,Тех_Движение!$I$1363,"")</f>
        <v/>
      </c>
      <c r="C1366" s="20">
        <f>IF($B1366="","",Тех_Движение!$D$1363)</f>
        <v/>
      </c>
      <c r="D1366" s="42">
        <f>IF($B1366="","",Тех_Движение!$B$1363)</f>
        <v/>
      </c>
      <c r="E1366" s="54">
        <f>IF($B1366="","",Тех_Движение!$F$1363)</f>
        <v/>
      </c>
      <c r="F1366" s="54">
        <f>IF($B1366="","",SUMIFS($E$5:$E1365,$C$5:$C1365,$C1366))</f>
        <v/>
      </c>
      <c r="G1366" s="54">
        <f>IF($B1366="","",MAX(0,$E1366-MAX(0,SUMIFS(Тех_Движение!$G$2:$G$5111,Тех_Движение!$D$2:$D$5111,$C1366,Тех_Движение!$B$2:$B$5111,"&lt;="&amp;Настройки!$B$5-1)-$F1366)))</f>
        <v/>
      </c>
      <c r="H1366" s="54">
        <f>IF($B1366="","",IF(AND($D1366&gt;=Настройки!$B$5,$D1366&lt;=Настройки!$B$6),$E1366,0))</f>
        <v/>
      </c>
      <c r="I1366" s="54">
        <f>IF($B1366="","",$G1366+$H1366-$J1366)</f>
        <v/>
      </c>
      <c r="J1366" s="54">
        <f>IF($B1366="","",MAX(0,$E1366-MAX(0,SUMIFS(Тех_Движение!$G$2:$G$5111,Тех_Движение!$D$2:$D$5111,$C1366,Тех_Движение!$B$2:$B$5111,"&lt;="&amp;Настройки!$B$6)-$F1366)))</f>
        <v/>
      </c>
      <c r="K1366" s="54">
        <f>IF(OR($B1366="",K$3&lt;$D1366+Настройки!$B$7),0,MAX(0,$E1366-MAX(0,SUMIFS(Тех_Движение!$G$2:$G$5111,Тех_Движение!$D$2:$D$5111,$C1366,Тех_Движение!$B$2:$B$5111,"&lt;="&amp;K$3)-$F1366)))</f>
        <v/>
      </c>
      <c r="L1366" s="54">
        <f>IF(OR($B1366="",L$3&lt;$D1366+Настройки!$B$7),0,MAX(0,$E1366-MAX(0,SUMIFS(Тех_Движение!$G$2:$G$5111,Тех_Движение!$D$2:$D$5111,$C1366,Тех_Движение!$B$2:$B$5111,"&lt;="&amp;L$3)-$F1366)))</f>
        <v/>
      </c>
      <c r="M1366" s="54">
        <f>IF(OR($B1366="",M$3&lt;$D1366+Настройки!$B$7),0,MAX(0,$E1366-MAX(0,SUMIFS(Тех_Движение!$G$2:$G$5111,Тех_Движение!$D$2:$D$5111,$C1366,Тех_Движение!$B$2:$B$5111,"&lt;="&amp;M$3)-$F1366)))</f>
        <v/>
      </c>
      <c r="N1366" s="54">
        <f>IF(OR($B1366="",N$3&lt;$D1366+Настройки!$B$7),0,MAX(0,$E1366-MAX(0,SUMIFS(Тех_Движение!$G$2:$G$5111,Тех_Движение!$D$2:$D$5111,$C1366,Тех_Движение!$B$2:$B$5111,"&lt;="&amp;N$3)-$F1366)))</f>
        <v/>
      </c>
      <c r="O1366" s="54">
        <f>IF(OR($B1366="",O$3&lt;$D1366+Настройки!$B$7),0,MAX(0,$E1366-MAX(0,SUMIFS(Тех_Движение!$G$2:$G$5111,Тех_Движение!$D$2:$D$5111,$C1366,Тех_Движение!$B$2:$B$5111,"&lt;="&amp;O$3)-$F1366)))</f>
        <v/>
      </c>
      <c r="P1366" s="54">
        <f>IF(OR($B1366="",P$3&lt;$D1366+Настройки!$B$7),0,MAX(0,$E1366-MAX(0,SUMIFS(Тех_Движение!$G$2:$G$5111,Тех_Движение!$D$2:$D$5111,$C1366,Тех_Движение!$B$2:$B$5111,"&lt;="&amp;P$3)-$F1366)))</f>
        <v/>
      </c>
      <c r="Q1366" s="54">
        <f>IF(OR($B1366="",Q$3&lt;$D1366+Настройки!$B$7),0,MAX(0,$E1366-MAX(0,SUMIFS(Тех_Движение!$G$2:$G$5111,Тех_Движение!$D$2:$D$5111,$C1366,Тех_Движение!$B$2:$B$5111,"&lt;="&amp;Q$3)-$F1366)))</f>
        <v/>
      </c>
      <c r="R1366" s="54">
        <f>IF($B1366="","",SUM($K1366:$Q1366))</f>
        <v/>
      </c>
      <c r="S1366" s="56">
        <f>IF($B1366="","",VLOOKUP($C1366,Настройки!$A$11:$L$17,9,FALSE))</f>
        <v/>
      </c>
      <c r="T1366" s="56">
        <f>IF($B1366="","",$R1366*$S1366)</f>
        <v/>
      </c>
    </row>
    <row r="1367">
      <c r="A1367" s="20">
        <f>Тех_Движение!$A$1364</f>
        <v/>
      </c>
      <c r="B1367" s="20">
        <f>IF(Тех_Движение!$F$1364&gt;0,Тех_Движение!$I$1364,"")</f>
        <v/>
      </c>
      <c r="C1367" s="20">
        <f>IF($B1367="","",Тех_Движение!$D$1364)</f>
        <v/>
      </c>
      <c r="D1367" s="42">
        <f>IF($B1367="","",Тех_Движение!$B$1364)</f>
        <v/>
      </c>
      <c r="E1367" s="54">
        <f>IF($B1367="","",Тех_Движение!$F$1364)</f>
        <v/>
      </c>
      <c r="F1367" s="54">
        <f>IF($B1367="","",SUMIFS($E$5:$E1366,$C$5:$C1366,$C1367))</f>
        <v/>
      </c>
      <c r="G1367" s="54">
        <f>IF($B1367="","",MAX(0,$E1367-MAX(0,SUMIFS(Тех_Движение!$G$2:$G$5111,Тех_Движение!$D$2:$D$5111,$C1367,Тех_Движение!$B$2:$B$5111,"&lt;="&amp;Настройки!$B$5-1)-$F1367)))</f>
        <v/>
      </c>
      <c r="H1367" s="54">
        <f>IF($B1367="","",IF(AND($D1367&gt;=Настройки!$B$5,$D1367&lt;=Настройки!$B$6),$E1367,0))</f>
        <v/>
      </c>
      <c r="I1367" s="54">
        <f>IF($B1367="","",$G1367+$H1367-$J1367)</f>
        <v/>
      </c>
      <c r="J1367" s="54">
        <f>IF($B1367="","",MAX(0,$E1367-MAX(0,SUMIFS(Тех_Движение!$G$2:$G$5111,Тех_Движение!$D$2:$D$5111,$C1367,Тех_Движение!$B$2:$B$5111,"&lt;="&amp;Настройки!$B$6)-$F1367)))</f>
        <v/>
      </c>
      <c r="K1367" s="54">
        <f>IF(OR($B1367="",K$3&lt;$D1367+Настройки!$B$7),0,MAX(0,$E1367-MAX(0,SUMIFS(Тех_Движение!$G$2:$G$5111,Тех_Движение!$D$2:$D$5111,$C1367,Тех_Движение!$B$2:$B$5111,"&lt;="&amp;K$3)-$F1367)))</f>
        <v/>
      </c>
      <c r="L1367" s="54">
        <f>IF(OR($B1367="",L$3&lt;$D1367+Настройки!$B$7),0,MAX(0,$E1367-MAX(0,SUMIFS(Тех_Движение!$G$2:$G$5111,Тех_Движение!$D$2:$D$5111,$C1367,Тех_Движение!$B$2:$B$5111,"&lt;="&amp;L$3)-$F1367)))</f>
        <v/>
      </c>
      <c r="M1367" s="54">
        <f>IF(OR($B1367="",M$3&lt;$D1367+Настройки!$B$7),0,MAX(0,$E1367-MAX(0,SUMIFS(Тех_Движение!$G$2:$G$5111,Тех_Движение!$D$2:$D$5111,$C1367,Тех_Движение!$B$2:$B$5111,"&lt;="&amp;M$3)-$F1367)))</f>
        <v/>
      </c>
      <c r="N1367" s="54">
        <f>IF(OR($B1367="",N$3&lt;$D1367+Настройки!$B$7),0,MAX(0,$E1367-MAX(0,SUMIFS(Тех_Движение!$G$2:$G$5111,Тех_Движение!$D$2:$D$5111,$C1367,Тех_Движение!$B$2:$B$5111,"&lt;="&amp;N$3)-$F1367)))</f>
        <v/>
      </c>
      <c r="O1367" s="54">
        <f>IF(OR($B1367="",O$3&lt;$D1367+Настройки!$B$7),0,MAX(0,$E1367-MAX(0,SUMIFS(Тех_Движение!$G$2:$G$5111,Тех_Движение!$D$2:$D$5111,$C1367,Тех_Движение!$B$2:$B$5111,"&lt;="&amp;O$3)-$F1367)))</f>
        <v/>
      </c>
      <c r="P1367" s="54">
        <f>IF(OR($B1367="",P$3&lt;$D1367+Настройки!$B$7),0,MAX(0,$E1367-MAX(0,SUMIFS(Тех_Движение!$G$2:$G$5111,Тех_Движение!$D$2:$D$5111,$C1367,Тех_Движение!$B$2:$B$5111,"&lt;="&amp;P$3)-$F1367)))</f>
        <v/>
      </c>
      <c r="Q1367" s="54">
        <f>IF(OR($B1367="",Q$3&lt;$D1367+Настройки!$B$7),0,MAX(0,$E1367-MAX(0,SUMIFS(Тех_Движение!$G$2:$G$5111,Тех_Движение!$D$2:$D$5111,$C1367,Тех_Движение!$B$2:$B$5111,"&lt;="&amp;Q$3)-$F1367)))</f>
        <v/>
      </c>
      <c r="R1367" s="54">
        <f>IF($B1367="","",SUM($K1367:$Q1367))</f>
        <v/>
      </c>
      <c r="S1367" s="56">
        <f>IF($B1367="","",VLOOKUP($C1367,Настройки!$A$11:$L$17,9,FALSE))</f>
        <v/>
      </c>
      <c r="T1367" s="56">
        <f>IF($B1367="","",$R1367*$S1367)</f>
        <v/>
      </c>
    </row>
    <row r="1368">
      <c r="A1368" s="20">
        <f>Тех_Движение!$A$1365</f>
        <v/>
      </c>
      <c r="B1368" s="20">
        <f>IF(Тех_Движение!$F$1365&gt;0,Тех_Движение!$I$1365,"")</f>
        <v/>
      </c>
      <c r="C1368" s="20">
        <f>IF($B1368="","",Тех_Движение!$D$1365)</f>
        <v/>
      </c>
      <c r="D1368" s="42">
        <f>IF($B1368="","",Тех_Движение!$B$1365)</f>
        <v/>
      </c>
      <c r="E1368" s="54">
        <f>IF($B1368="","",Тех_Движение!$F$1365)</f>
        <v/>
      </c>
      <c r="F1368" s="54">
        <f>IF($B1368="","",SUMIFS($E$5:$E1367,$C$5:$C1367,$C1368))</f>
        <v/>
      </c>
      <c r="G1368" s="54">
        <f>IF($B1368="","",MAX(0,$E1368-MAX(0,SUMIFS(Тех_Движение!$G$2:$G$5111,Тех_Движение!$D$2:$D$5111,$C1368,Тех_Движение!$B$2:$B$5111,"&lt;="&amp;Настройки!$B$5-1)-$F1368)))</f>
        <v/>
      </c>
      <c r="H1368" s="54">
        <f>IF($B1368="","",IF(AND($D1368&gt;=Настройки!$B$5,$D1368&lt;=Настройки!$B$6),$E1368,0))</f>
        <v/>
      </c>
      <c r="I1368" s="54">
        <f>IF($B1368="","",$G1368+$H1368-$J1368)</f>
        <v/>
      </c>
      <c r="J1368" s="54">
        <f>IF($B1368="","",MAX(0,$E1368-MAX(0,SUMIFS(Тех_Движение!$G$2:$G$5111,Тех_Движение!$D$2:$D$5111,$C1368,Тех_Движение!$B$2:$B$5111,"&lt;="&amp;Настройки!$B$6)-$F1368)))</f>
        <v/>
      </c>
      <c r="K1368" s="54">
        <f>IF(OR($B1368="",K$3&lt;$D1368+Настройки!$B$7),0,MAX(0,$E1368-MAX(0,SUMIFS(Тех_Движение!$G$2:$G$5111,Тех_Движение!$D$2:$D$5111,$C1368,Тех_Движение!$B$2:$B$5111,"&lt;="&amp;K$3)-$F1368)))</f>
        <v/>
      </c>
      <c r="L1368" s="54">
        <f>IF(OR($B1368="",L$3&lt;$D1368+Настройки!$B$7),0,MAX(0,$E1368-MAX(0,SUMIFS(Тех_Движение!$G$2:$G$5111,Тех_Движение!$D$2:$D$5111,$C1368,Тех_Движение!$B$2:$B$5111,"&lt;="&amp;L$3)-$F1368)))</f>
        <v/>
      </c>
      <c r="M1368" s="54">
        <f>IF(OR($B1368="",M$3&lt;$D1368+Настройки!$B$7),0,MAX(0,$E1368-MAX(0,SUMIFS(Тех_Движение!$G$2:$G$5111,Тех_Движение!$D$2:$D$5111,$C1368,Тех_Движение!$B$2:$B$5111,"&lt;="&amp;M$3)-$F1368)))</f>
        <v/>
      </c>
      <c r="N1368" s="54">
        <f>IF(OR($B1368="",N$3&lt;$D1368+Настройки!$B$7),0,MAX(0,$E1368-MAX(0,SUMIFS(Тех_Движение!$G$2:$G$5111,Тех_Движение!$D$2:$D$5111,$C1368,Тех_Движение!$B$2:$B$5111,"&lt;="&amp;N$3)-$F1368)))</f>
        <v/>
      </c>
      <c r="O1368" s="54">
        <f>IF(OR($B1368="",O$3&lt;$D1368+Настройки!$B$7),0,MAX(0,$E1368-MAX(0,SUMIFS(Тех_Движение!$G$2:$G$5111,Тех_Движение!$D$2:$D$5111,$C1368,Тех_Движение!$B$2:$B$5111,"&lt;="&amp;O$3)-$F1368)))</f>
        <v/>
      </c>
      <c r="P1368" s="54">
        <f>IF(OR($B1368="",P$3&lt;$D1368+Настройки!$B$7),0,MAX(0,$E1368-MAX(0,SUMIFS(Тех_Движение!$G$2:$G$5111,Тех_Движение!$D$2:$D$5111,$C1368,Тех_Движение!$B$2:$B$5111,"&lt;="&amp;P$3)-$F1368)))</f>
        <v/>
      </c>
      <c r="Q1368" s="54">
        <f>IF(OR($B1368="",Q$3&lt;$D1368+Настройки!$B$7),0,MAX(0,$E1368-MAX(0,SUMIFS(Тех_Движение!$G$2:$G$5111,Тех_Движение!$D$2:$D$5111,$C1368,Тех_Движение!$B$2:$B$5111,"&lt;="&amp;Q$3)-$F1368)))</f>
        <v/>
      </c>
      <c r="R1368" s="54">
        <f>IF($B1368="","",SUM($K1368:$Q1368))</f>
        <v/>
      </c>
      <c r="S1368" s="56">
        <f>IF($B1368="","",VLOOKUP($C1368,Настройки!$A$11:$L$17,9,FALSE))</f>
        <v/>
      </c>
      <c r="T1368" s="56">
        <f>IF($B1368="","",$R1368*$S1368)</f>
        <v/>
      </c>
    </row>
    <row r="1369">
      <c r="A1369" s="20">
        <f>Тех_Движение!$A$1366</f>
        <v/>
      </c>
      <c r="B1369" s="20">
        <f>IF(Тех_Движение!$F$1366&gt;0,Тех_Движение!$I$1366,"")</f>
        <v/>
      </c>
      <c r="C1369" s="20">
        <f>IF($B1369="","",Тех_Движение!$D$1366)</f>
        <v/>
      </c>
      <c r="D1369" s="42">
        <f>IF($B1369="","",Тех_Движение!$B$1366)</f>
        <v/>
      </c>
      <c r="E1369" s="54">
        <f>IF($B1369="","",Тех_Движение!$F$1366)</f>
        <v/>
      </c>
      <c r="F1369" s="54">
        <f>IF($B1369="","",SUMIFS($E$5:$E1368,$C$5:$C1368,$C1369))</f>
        <v/>
      </c>
      <c r="G1369" s="54">
        <f>IF($B1369="","",MAX(0,$E1369-MAX(0,SUMIFS(Тех_Движение!$G$2:$G$5111,Тех_Движение!$D$2:$D$5111,$C1369,Тех_Движение!$B$2:$B$5111,"&lt;="&amp;Настройки!$B$5-1)-$F1369)))</f>
        <v/>
      </c>
      <c r="H1369" s="54">
        <f>IF($B1369="","",IF(AND($D1369&gt;=Настройки!$B$5,$D1369&lt;=Настройки!$B$6),$E1369,0))</f>
        <v/>
      </c>
      <c r="I1369" s="54">
        <f>IF($B1369="","",$G1369+$H1369-$J1369)</f>
        <v/>
      </c>
      <c r="J1369" s="54">
        <f>IF($B1369="","",MAX(0,$E1369-MAX(0,SUMIFS(Тех_Движение!$G$2:$G$5111,Тех_Движение!$D$2:$D$5111,$C1369,Тех_Движение!$B$2:$B$5111,"&lt;="&amp;Настройки!$B$6)-$F1369)))</f>
        <v/>
      </c>
      <c r="K1369" s="54">
        <f>IF(OR($B1369="",K$3&lt;$D1369+Настройки!$B$7),0,MAX(0,$E1369-MAX(0,SUMIFS(Тех_Движение!$G$2:$G$5111,Тех_Движение!$D$2:$D$5111,$C1369,Тех_Движение!$B$2:$B$5111,"&lt;="&amp;K$3)-$F1369)))</f>
        <v/>
      </c>
      <c r="L1369" s="54">
        <f>IF(OR($B1369="",L$3&lt;$D1369+Настройки!$B$7),0,MAX(0,$E1369-MAX(0,SUMIFS(Тех_Движение!$G$2:$G$5111,Тех_Движение!$D$2:$D$5111,$C1369,Тех_Движение!$B$2:$B$5111,"&lt;="&amp;L$3)-$F1369)))</f>
        <v/>
      </c>
      <c r="M1369" s="54">
        <f>IF(OR($B1369="",M$3&lt;$D1369+Настройки!$B$7),0,MAX(0,$E1369-MAX(0,SUMIFS(Тех_Движение!$G$2:$G$5111,Тех_Движение!$D$2:$D$5111,$C1369,Тех_Движение!$B$2:$B$5111,"&lt;="&amp;M$3)-$F1369)))</f>
        <v/>
      </c>
      <c r="N1369" s="54">
        <f>IF(OR($B1369="",N$3&lt;$D1369+Настройки!$B$7),0,MAX(0,$E1369-MAX(0,SUMIFS(Тех_Движение!$G$2:$G$5111,Тех_Движение!$D$2:$D$5111,$C1369,Тех_Движение!$B$2:$B$5111,"&lt;="&amp;N$3)-$F1369)))</f>
        <v/>
      </c>
      <c r="O1369" s="54">
        <f>IF(OR($B1369="",O$3&lt;$D1369+Настройки!$B$7),0,MAX(0,$E1369-MAX(0,SUMIFS(Тех_Движение!$G$2:$G$5111,Тех_Движение!$D$2:$D$5111,$C1369,Тех_Движение!$B$2:$B$5111,"&lt;="&amp;O$3)-$F1369)))</f>
        <v/>
      </c>
      <c r="P1369" s="54">
        <f>IF(OR($B1369="",P$3&lt;$D1369+Настройки!$B$7),0,MAX(0,$E1369-MAX(0,SUMIFS(Тех_Движение!$G$2:$G$5111,Тех_Движение!$D$2:$D$5111,$C1369,Тех_Движение!$B$2:$B$5111,"&lt;="&amp;P$3)-$F1369)))</f>
        <v/>
      </c>
      <c r="Q1369" s="54">
        <f>IF(OR($B1369="",Q$3&lt;$D1369+Настройки!$B$7),0,MAX(0,$E1369-MAX(0,SUMIFS(Тех_Движение!$G$2:$G$5111,Тех_Движение!$D$2:$D$5111,$C1369,Тех_Движение!$B$2:$B$5111,"&lt;="&amp;Q$3)-$F1369)))</f>
        <v/>
      </c>
      <c r="R1369" s="54">
        <f>IF($B1369="","",SUM($K1369:$Q1369))</f>
        <v/>
      </c>
      <c r="S1369" s="56">
        <f>IF($B1369="","",VLOOKUP($C1369,Настройки!$A$11:$L$17,9,FALSE))</f>
        <v/>
      </c>
      <c r="T1369" s="56">
        <f>IF($B1369="","",$R1369*$S1369)</f>
        <v/>
      </c>
    </row>
    <row r="1370">
      <c r="A1370" s="20">
        <f>Тех_Движение!$A$1367</f>
        <v/>
      </c>
      <c r="B1370" s="20">
        <f>IF(Тех_Движение!$F$1367&gt;0,Тех_Движение!$I$1367,"")</f>
        <v/>
      </c>
      <c r="C1370" s="20">
        <f>IF($B1370="","",Тех_Движение!$D$1367)</f>
        <v/>
      </c>
      <c r="D1370" s="42">
        <f>IF($B1370="","",Тех_Движение!$B$1367)</f>
        <v/>
      </c>
      <c r="E1370" s="54">
        <f>IF($B1370="","",Тех_Движение!$F$1367)</f>
        <v/>
      </c>
      <c r="F1370" s="54">
        <f>IF($B1370="","",SUMIFS($E$5:$E1369,$C$5:$C1369,$C1370))</f>
        <v/>
      </c>
      <c r="G1370" s="54">
        <f>IF($B1370="","",MAX(0,$E1370-MAX(0,SUMIFS(Тех_Движение!$G$2:$G$5111,Тех_Движение!$D$2:$D$5111,$C1370,Тех_Движение!$B$2:$B$5111,"&lt;="&amp;Настройки!$B$5-1)-$F1370)))</f>
        <v/>
      </c>
      <c r="H1370" s="54">
        <f>IF($B1370="","",IF(AND($D1370&gt;=Настройки!$B$5,$D1370&lt;=Настройки!$B$6),$E1370,0))</f>
        <v/>
      </c>
      <c r="I1370" s="54">
        <f>IF($B1370="","",$G1370+$H1370-$J1370)</f>
        <v/>
      </c>
      <c r="J1370" s="54">
        <f>IF($B1370="","",MAX(0,$E1370-MAX(0,SUMIFS(Тех_Движение!$G$2:$G$5111,Тех_Движение!$D$2:$D$5111,$C1370,Тех_Движение!$B$2:$B$5111,"&lt;="&amp;Настройки!$B$6)-$F1370)))</f>
        <v/>
      </c>
      <c r="K1370" s="54">
        <f>IF(OR($B1370="",K$3&lt;$D1370+Настройки!$B$7),0,MAX(0,$E1370-MAX(0,SUMIFS(Тех_Движение!$G$2:$G$5111,Тех_Движение!$D$2:$D$5111,$C1370,Тех_Движение!$B$2:$B$5111,"&lt;="&amp;K$3)-$F1370)))</f>
        <v/>
      </c>
      <c r="L1370" s="54">
        <f>IF(OR($B1370="",L$3&lt;$D1370+Настройки!$B$7),0,MAX(0,$E1370-MAX(0,SUMIFS(Тех_Движение!$G$2:$G$5111,Тех_Движение!$D$2:$D$5111,$C1370,Тех_Движение!$B$2:$B$5111,"&lt;="&amp;L$3)-$F1370)))</f>
        <v/>
      </c>
      <c r="M1370" s="54">
        <f>IF(OR($B1370="",M$3&lt;$D1370+Настройки!$B$7),0,MAX(0,$E1370-MAX(0,SUMIFS(Тех_Движение!$G$2:$G$5111,Тех_Движение!$D$2:$D$5111,$C1370,Тех_Движение!$B$2:$B$5111,"&lt;="&amp;M$3)-$F1370)))</f>
        <v/>
      </c>
      <c r="N1370" s="54">
        <f>IF(OR($B1370="",N$3&lt;$D1370+Настройки!$B$7),0,MAX(0,$E1370-MAX(0,SUMIFS(Тех_Движение!$G$2:$G$5111,Тех_Движение!$D$2:$D$5111,$C1370,Тех_Движение!$B$2:$B$5111,"&lt;="&amp;N$3)-$F1370)))</f>
        <v/>
      </c>
      <c r="O1370" s="54">
        <f>IF(OR($B1370="",O$3&lt;$D1370+Настройки!$B$7),0,MAX(0,$E1370-MAX(0,SUMIFS(Тех_Движение!$G$2:$G$5111,Тех_Движение!$D$2:$D$5111,$C1370,Тех_Движение!$B$2:$B$5111,"&lt;="&amp;O$3)-$F1370)))</f>
        <v/>
      </c>
      <c r="P1370" s="54">
        <f>IF(OR($B1370="",P$3&lt;$D1370+Настройки!$B$7),0,MAX(0,$E1370-MAX(0,SUMIFS(Тех_Движение!$G$2:$G$5111,Тех_Движение!$D$2:$D$5111,$C1370,Тех_Движение!$B$2:$B$5111,"&lt;="&amp;P$3)-$F1370)))</f>
        <v/>
      </c>
      <c r="Q1370" s="54">
        <f>IF(OR($B1370="",Q$3&lt;$D1370+Настройки!$B$7),0,MAX(0,$E1370-MAX(0,SUMIFS(Тех_Движение!$G$2:$G$5111,Тех_Движение!$D$2:$D$5111,$C1370,Тех_Движение!$B$2:$B$5111,"&lt;="&amp;Q$3)-$F1370)))</f>
        <v/>
      </c>
      <c r="R1370" s="54">
        <f>IF($B1370="","",SUM($K1370:$Q1370))</f>
        <v/>
      </c>
      <c r="S1370" s="56">
        <f>IF($B1370="","",VLOOKUP($C1370,Настройки!$A$11:$L$17,9,FALSE))</f>
        <v/>
      </c>
      <c r="T1370" s="56">
        <f>IF($B1370="","",$R1370*$S1370)</f>
        <v/>
      </c>
    </row>
    <row r="1371">
      <c r="A1371" s="20">
        <f>Тех_Движение!$A$1368</f>
        <v/>
      </c>
      <c r="B1371" s="20">
        <f>IF(Тех_Движение!$F$1368&gt;0,Тех_Движение!$I$1368,"")</f>
        <v/>
      </c>
      <c r="C1371" s="20">
        <f>IF($B1371="","",Тех_Движение!$D$1368)</f>
        <v/>
      </c>
      <c r="D1371" s="42">
        <f>IF($B1371="","",Тех_Движение!$B$1368)</f>
        <v/>
      </c>
      <c r="E1371" s="54">
        <f>IF($B1371="","",Тех_Движение!$F$1368)</f>
        <v/>
      </c>
      <c r="F1371" s="54">
        <f>IF($B1371="","",SUMIFS($E$5:$E1370,$C$5:$C1370,$C1371))</f>
        <v/>
      </c>
      <c r="G1371" s="54">
        <f>IF($B1371="","",MAX(0,$E1371-MAX(0,SUMIFS(Тех_Движение!$G$2:$G$5111,Тех_Движение!$D$2:$D$5111,$C1371,Тех_Движение!$B$2:$B$5111,"&lt;="&amp;Настройки!$B$5-1)-$F1371)))</f>
        <v/>
      </c>
      <c r="H1371" s="54">
        <f>IF($B1371="","",IF(AND($D1371&gt;=Настройки!$B$5,$D1371&lt;=Настройки!$B$6),$E1371,0))</f>
        <v/>
      </c>
      <c r="I1371" s="54">
        <f>IF($B1371="","",$G1371+$H1371-$J1371)</f>
        <v/>
      </c>
      <c r="J1371" s="54">
        <f>IF($B1371="","",MAX(0,$E1371-MAX(0,SUMIFS(Тех_Движение!$G$2:$G$5111,Тех_Движение!$D$2:$D$5111,$C1371,Тех_Движение!$B$2:$B$5111,"&lt;="&amp;Настройки!$B$6)-$F1371)))</f>
        <v/>
      </c>
      <c r="K1371" s="54">
        <f>IF(OR($B1371="",K$3&lt;$D1371+Настройки!$B$7),0,MAX(0,$E1371-MAX(0,SUMIFS(Тех_Движение!$G$2:$G$5111,Тех_Движение!$D$2:$D$5111,$C1371,Тех_Движение!$B$2:$B$5111,"&lt;="&amp;K$3)-$F1371)))</f>
        <v/>
      </c>
      <c r="L1371" s="54">
        <f>IF(OR($B1371="",L$3&lt;$D1371+Настройки!$B$7),0,MAX(0,$E1371-MAX(0,SUMIFS(Тех_Движение!$G$2:$G$5111,Тех_Движение!$D$2:$D$5111,$C1371,Тех_Движение!$B$2:$B$5111,"&lt;="&amp;L$3)-$F1371)))</f>
        <v/>
      </c>
      <c r="M1371" s="54">
        <f>IF(OR($B1371="",M$3&lt;$D1371+Настройки!$B$7),0,MAX(0,$E1371-MAX(0,SUMIFS(Тех_Движение!$G$2:$G$5111,Тех_Движение!$D$2:$D$5111,$C1371,Тех_Движение!$B$2:$B$5111,"&lt;="&amp;M$3)-$F1371)))</f>
        <v/>
      </c>
      <c r="N1371" s="54">
        <f>IF(OR($B1371="",N$3&lt;$D1371+Настройки!$B$7),0,MAX(0,$E1371-MAX(0,SUMIFS(Тех_Движение!$G$2:$G$5111,Тех_Движение!$D$2:$D$5111,$C1371,Тех_Движение!$B$2:$B$5111,"&lt;="&amp;N$3)-$F1371)))</f>
        <v/>
      </c>
      <c r="O1371" s="54">
        <f>IF(OR($B1371="",O$3&lt;$D1371+Настройки!$B$7),0,MAX(0,$E1371-MAX(0,SUMIFS(Тех_Движение!$G$2:$G$5111,Тех_Движение!$D$2:$D$5111,$C1371,Тех_Движение!$B$2:$B$5111,"&lt;="&amp;O$3)-$F1371)))</f>
        <v/>
      </c>
      <c r="P1371" s="54">
        <f>IF(OR($B1371="",P$3&lt;$D1371+Настройки!$B$7),0,MAX(0,$E1371-MAX(0,SUMIFS(Тех_Движение!$G$2:$G$5111,Тех_Движение!$D$2:$D$5111,$C1371,Тех_Движение!$B$2:$B$5111,"&lt;="&amp;P$3)-$F1371)))</f>
        <v/>
      </c>
      <c r="Q1371" s="54">
        <f>IF(OR($B1371="",Q$3&lt;$D1371+Настройки!$B$7),0,MAX(0,$E1371-MAX(0,SUMIFS(Тех_Движение!$G$2:$G$5111,Тех_Движение!$D$2:$D$5111,$C1371,Тех_Движение!$B$2:$B$5111,"&lt;="&amp;Q$3)-$F1371)))</f>
        <v/>
      </c>
      <c r="R1371" s="54">
        <f>IF($B1371="","",SUM($K1371:$Q1371))</f>
        <v/>
      </c>
      <c r="S1371" s="56">
        <f>IF($B1371="","",VLOOKUP($C1371,Настройки!$A$11:$L$17,9,FALSE))</f>
        <v/>
      </c>
      <c r="T1371" s="56">
        <f>IF($B1371="","",$R1371*$S1371)</f>
        <v/>
      </c>
    </row>
    <row r="1372">
      <c r="A1372" s="20">
        <f>Тех_Движение!$A$1369</f>
        <v/>
      </c>
      <c r="B1372" s="20">
        <f>IF(Тех_Движение!$F$1369&gt;0,Тех_Движение!$I$1369,"")</f>
        <v/>
      </c>
      <c r="C1372" s="20">
        <f>IF($B1372="","",Тех_Движение!$D$1369)</f>
        <v/>
      </c>
      <c r="D1372" s="42">
        <f>IF($B1372="","",Тех_Движение!$B$1369)</f>
        <v/>
      </c>
      <c r="E1372" s="54">
        <f>IF($B1372="","",Тех_Движение!$F$1369)</f>
        <v/>
      </c>
      <c r="F1372" s="54">
        <f>IF($B1372="","",SUMIFS($E$5:$E1371,$C$5:$C1371,$C1372))</f>
        <v/>
      </c>
      <c r="G1372" s="54">
        <f>IF($B1372="","",MAX(0,$E1372-MAX(0,SUMIFS(Тех_Движение!$G$2:$G$5111,Тех_Движение!$D$2:$D$5111,$C1372,Тех_Движение!$B$2:$B$5111,"&lt;="&amp;Настройки!$B$5-1)-$F1372)))</f>
        <v/>
      </c>
      <c r="H1372" s="54">
        <f>IF($B1372="","",IF(AND($D1372&gt;=Настройки!$B$5,$D1372&lt;=Настройки!$B$6),$E1372,0))</f>
        <v/>
      </c>
      <c r="I1372" s="54">
        <f>IF($B1372="","",$G1372+$H1372-$J1372)</f>
        <v/>
      </c>
      <c r="J1372" s="54">
        <f>IF($B1372="","",MAX(0,$E1372-MAX(0,SUMIFS(Тех_Движение!$G$2:$G$5111,Тех_Движение!$D$2:$D$5111,$C1372,Тех_Движение!$B$2:$B$5111,"&lt;="&amp;Настройки!$B$6)-$F1372)))</f>
        <v/>
      </c>
      <c r="K1372" s="54">
        <f>IF(OR($B1372="",K$3&lt;$D1372+Настройки!$B$7),0,MAX(0,$E1372-MAX(0,SUMIFS(Тех_Движение!$G$2:$G$5111,Тех_Движение!$D$2:$D$5111,$C1372,Тех_Движение!$B$2:$B$5111,"&lt;="&amp;K$3)-$F1372)))</f>
        <v/>
      </c>
      <c r="L1372" s="54">
        <f>IF(OR($B1372="",L$3&lt;$D1372+Настройки!$B$7),0,MAX(0,$E1372-MAX(0,SUMIFS(Тех_Движение!$G$2:$G$5111,Тех_Движение!$D$2:$D$5111,$C1372,Тех_Движение!$B$2:$B$5111,"&lt;="&amp;L$3)-$F1372)))</f>
        <v/>
      </c>
      <c r="M1372" s="54">
        <f>IF(OR($B1372="",M$3&lt;$D1372+Настройки!$B$7),0,MAX(0,$E1372-MAX(0,SUMIFS(Тех_Движение!$G$2:$G$5111,Тех_Движение!$D$2:$D$5111,$C1372,Тех_Движение!$B$2:$B$5111,"&lt;="&amp;M$3)-$F1372)))</f>
        <v/>
      </c>
      <c r="N1372" s="54">
        <f>IF(OR($B1372="",N$3&lt;$D1372+Настройки!$B$7),0,MAX(0,$E1372-MAX(0,SUMIFS(Тех_Движение!$G$2:$G$5111,Тех_Движение!$D$2:$D$5111,$C1372,Тех_Движение!$B$2:$B$5111,"&lt;="&amp;N$3)-$F1372)))</f>
        <v/>
      </c>
      <c r="O1372" s="54">
        <f>IF(OR($B1372="",O$3&lt;$D1372+Настройки!$B$7),0,MAX(0,$E1372-MAX(0,SUMIFS(Тех_Движение!$G$2:$G$5111,Тех_Движение!$D$2:$D$5111,$C1372,Тех_Движение!$B$2:$B$5111,"&lt;="&amp;O$3)-$F1372)))</f>
        <v/>
      </c>
      <c r="P1372" s="54">
        <f>IF(OR($B1372="",P$3&lt;$D1372+Настройки!$B$7),0,MAX(0,$E1372-MAX(0,SUMIFS(Тех_Движение!$G$2:$G$5111,Тех_Движение!$D$2:$D$5111,$C1372,Тех_Движение!$B$2:$B$5111,"&lt;="&amp;P$3)-$F1372)))</f>
        <v/>
      </c>
      <c r="Q1372" s="54">
        <f>IF(OR($B1372="",Q$3&lt;$D1372+Настройки!$B$7),0,MAX(0,$E1372-MAX(0,SUMIFS(Тех_Движение!$G$2:$G$5111,Тех_Движение!$D$2:$D$5111,$C1372,Тех_Движение!$B$2:$B$5111,"&lt;="&amp;Q$3)-$F1372)))</f>
        <v/>
      </c>
      <c r="R1372" s="54">
        <f>IF($B1372="","",SUM($K1372:$Q1372))</f>
        <v/>
      </c>
      <c r="S1372" s="56">
        <f>IF($B1372="","",VLOOKUP($C1372,Настройки!$A$11:$L$17,9,FALSE))</f>
        <v/>
      </c>
      <c r="T1372" s="56">
        <f>IF($B1372="","",$R1372*$S1372)</f>
        <v/>
      </c>
    </row>
    <row r="1373">
      <c r="A1373" s="20">
        <f>Тех_Движение!$A$1370</f>
        <v/>
      </c>
      <c r="B1373" s="20">
        <f>IF(Тех_Движение!$F$1370&gt;0,Тех_Движение!$I$1370,"")</f>
        <v/>
      </c>
      <c r="C1373" s="20">
        <f>IF($B1373="","",Тех_Движение!$D$1370)</f>
        <v/>
      </c>
      <c r="D1373" s="42">
        <f>IF($B1373="","",Тех_Движение!$B$1370)</f>
        <v/>
      </c>
      <c r="E1373" s="54">
        <f>IF($B1373="","",Тех_Движение!$F$1370)</f>
        <v/>
      </c>
      <c r="F1373" s="54">
        <f>IF($B1373="","",SUMIFS($E$5:$E1372,$C$5:$C1372,$C1373))</f>
        <v/>
      </c>
      <c r="G1373" s="54">
        <f>IF($B1373="","",MAX(0,$E1373-MAX(0,SUMIFS(Тех_Движение!$G$2:$G$5111,Тех_Движение!$D$2:$D$5111,$C1373,Тех_Движение!$B$2:$B$5111,"&lt;="&amp;Настройки!$B$5-1)-$F1373)))</f>
        <v/>
      </c>
      <c r="H1373" s="54">
        <f>IF($B1373="","",IF(AND($D1373&gt;=Настройки!$B$5,$D1373&lt;=Настройки!$B$6),$E1373,0))</f>
        <v/>
      </c>
      <c r="I1373" s="54">
        <f>IF($B1373="","",$G1373+$H1373-$J1373)</f>
        <v/>
      </c>
      <c r="J1373" s="54">
        <f>IF($B1373="","",MAX(0,$E1373-MAX(0,SUMIFS(Тех_Движение!$G$2:$G$5111,Тех_Движение!$D$2:$D$5111,$C1373,Тех_Движение!$B$2:$B$5111,"&lt;="&amp;Настройки!$B$6)-$F1373)))</f>
        <v/>
      </c>
      <c r="K1373" s="54">
        <f>IF(OR($B1373="",K$3&lt;$D1373+Настройки!$B$7),0,MAX(0,$E1373-MAX(0,SUMIFS(Тех_Движение!$G$2:$G$5111,Тех_Движение!$D$2:$D$5111,$C1373,Тех_Движение!$B$2:$B$5111,"&lt;="&amp;K$3)-$F1373)))</f>
        <v/>
      </c>
      <c r="L1373" s="54">
        <f>IF(OR($B1373="",L$3&lt;$D1373+Настройки!$B$7),0,MAX(0,$E1373-MAX(0,SUMIFS(Тех_Движение!$G$2:$G$5111,Тех_Движение!$D$2:$D$5111,$C1373,Тех_Движение!$B$2:$B$5111,"&lt;="&amp;L$3)-$F1373)))</f>
        <v/>
      </c>
      <c r="M1373" s="54">
        <f>IF(OR($B1373="",M$3&lt;$D1373+Настройки!$B$7),0,MAX(0,$E1373-MAX(0,SUMIFS(Тех_Движение!$G$2:$G$5111,Тех_Движение!$D$2:$D$5111,$C1373,Тех_Движение!$B$2:$B$5111,"&lt;="&amp;M$3)-$F1373)))</f>
        <v/>
      </c>
      <c r="N1373" s="54">
        <f>IF(OR($B1373="",N$3&lt;$D1373+Настройки!$B$7),0,MAX(0,$E1373-MAX(0,SUMIFS(Тех_Движение!$G$2:$G$5111,Тех_Движение!$D$2:$D$5111,$C1373,Тех_Движение!$B$2:$B$5111,"&lt;="&amp;N$3)-$F1373)))</f>
        <v/>
      </c>
      <c r="O1373" s="54">
        <f>IF(OR($B1373="",O$3&lt;$D1373+Настройки!$B$7),0,MAX(0,$E1373-MAX(0,SUMIFS(Тех_Движение!$G$2:$G$5111,Тех_Движение!$D$2:$D$5111,$C1373,Тех_Движение!$B$2:$B$5111,"&lt;="&amp;O$3)-$F1373)))</f>
        <v/>
      </c>
      <c r="P1373" s="54">
        <f>IF(OR($B1373="",P$3&lt;$D1373+Настройки!$B$7),0,MAX(0,$E1373-MAX(0,SUMIFS(Тех_Движение!$G$2:$G$5111,Тех_Движение!$D$2:$D$5111,$C1373,Тех_Движение!$B$2:$B$5111,"&lt;="&amp;P$3)-$F1373)))</f>
        <v/>
      </c>
      <c r="Q1373" s="54">
        <f>IF(OR($B1373="",Q$3&lt;$D1373+Настройки!$B$7),0,MAX(0,$E1373-MAX(0,SUMIFS(Тех_Движение!$G$2:$G$5111,Тех_Движение!$D$2:$D$5111,$C1373,Тех_Движение!$B$2:$B$5111,"&lt;="&amp;Q$3)-$F1373)))</f>
        <v/>
      </c>
      <c r="R1373" s="54">
        <f>IF($B1373="","",SUM($K1373:$Q1373))</f>
        <v/>
      </c>
      <c r="S1373" s="56">
        <f>IF($B1373="","",VLOOKUP($C1373,Настройки!$A$11:$L$17,9,FALSE))</f>
        <v/>
      </c>
      <c r="T1373" s="56">
        <f>IF($B1373="","",$R1373*$S1373)</f>
        <v/>
      </c>
    </row>
    <row r="1374">
      <c r="A1374" s="20">
        <f>Тех_Движение!$A$1371</f>
        <v/>
      </c>
      <c r="B1374" s="20">
        <f>IF(Тех_Движение!$F$1371&gt;0,Тех_Движение!$I$1371,"")</f>
        <v/>
      </c>
      <c r="C1374" s="20">
        <f>IF($B1374="","",Тех_Движение!$D$1371)</f>
        <v/>
      </c>
      <c r="D1374" s="42">
        <f>IF($B1374="","",Тех_Движение!$B$1371)</f>
        <v/>
      </c>
      <c r="E1374" s="54">
        <f>IF($B1374="","",Тех_Движение!$F$1371)</f>
        <v/>
      </c>
      <c r="F1374" s="54">
        <f>IF($B1374="","",SUMIFS($E$5:$E1373,$C$5:$C1373,$C1374))</f>
        <v/>
      </c>
      <c r="G1374" s="54">
        <f>IF($B1374="","",MAX(0,$E1374-MAX(0,SUMIFS(Тех_Движение!$G$2:$G$5111,Тех_Движение!$D$2:$D$5111,$C1374,Тех_Движение!$B$2:$B$5111,"&lt;="&amp;Настройки!$B$5-1)-$F1374)))</f>
        <v/>
      </c>
      <c r="H1374" s="54">
        <f>IF($B1374="","",IF(AND($D1374&gt;=Настройки!$B$5,$D1374&lt;=Настройки!$B$6),$E1374,0))</f>
        <v/>
      </c>
      <c r="I1374" s="54">
        <f>IF($B1374="","",$G1374+$H1374-$J1374)</f>
        <v/>
      </c>
      <c r="J1374" s="54">
        <f>IF($B1374="","",MAX(0,$E1374-MAX(0,SUMIFS(Тех_Движение!$G$2:$G$5111,Тех_Движение!$D$2:$D$5111,$C1374,Тех_Движение!$B$2:$B$5111,"&lt;="&amp;Настройки!$B$6)-$F1374)))</f>
        <v/>
      </c>
      <c r="K1374" s="54">
        <f>IF(OR($B1374="",K$3&lt;$D1374+Настройки!$B$7),0,MAX(0,$E1374-MAX(0,SUMIFS(Тех_Движение!$G$2:$G$5111,Тех_Движение!$D$2:$D$5111,$C1374,Тех_Движение!$B$2:$B$5111,"&lt;="&amp;K$3)-$F1374)))</f>
        <v/>
      </c>
      <c r="L1374" s="54">
        <f>IF(OR($B1374="",L$3&lt;$D1374+Настройки!$B$7),0,MAX(0,$E1374-MAX(0,SUMIFS(Тех_Движение!$G$2:$G$5111,Тех_Движение!$D$2:$D$5111,$C1374,Тех_Движение!$B$2:$B$5111,"&lt;="&amp;L$3)-$F1374)))</f>
        <v/>
      </c>
      <c r="M1374" s="54">
        <f>IF(OR($B1374="",M$3&lt;$D1374+Настройки!$B$7),0,MAX(0,$E1374-MAX(0,SUMIFS(Тех_Движение!$G$2:$G$5111,Тех_Движение!$D$2:$D$5111,$C1374,Тех_Движение!$B$2:$B$5111,"&lt;="&amp;M$3)-$F1374)))</f>
        <v/>
      </c>
      <c r="N1374" s="54">
        <f>IF(OR($B1374="",N$3&lt;$D1374+Настройки!$B$7),0,MAX(0,$E1374-MAX(0,SUMIFS(Тех_Движение!$G$2:$G$5111,Тех_Движение!$D$2:$D$5111,$C1374,Тех_Движение!$B$2:$B$5111,"&lt;="&amp;N$3)-$F1374)))</f>
        <v/>
      </c>
      <c r="O1374" s="54">
        <f>IF(OR($B1374="",O$3&lt;$D1374+Настройки!$B$7),0,MAX(0,$E1374-MAX(0,SUMIFS(Тех_Движение!$G$2:$G$5111,Тех_Движение!$D$2:$D$5111,$C1374,Тех_Движение!$B$2:$B$5111,"&lt;="&amp;O$3)-$F1374)))</f>
        <v/>
      </c>
      <c r="P1374" s="54">
        <f>IF(OR($B1374="",P$3&lt;$D1374+Настройки!$B$7),0,MAX(0,$E1374-MAX(0,SUMIFS(Тех_Движение!$G$2:$G$5111,Тех_Движение!$D$2:$D$5111,$C1374,Тех_Движение!$B$2:$B$5111,"&lt;="&amp;P$3)-$F1374)))</f>
        <v/>
      </c>
      <c r="Q1374" s="54">
        <f>IF(OR($B1374="",Q$3&lt;$D1374+Настройки!$B$7),0,MAX(0,$E1374-MAX(0,SUMIFS(Тех_Движение!$G$2:$G$5111,Тех_Движение!$D$2:$D$5111,$C1374,Тех_Движение!$B$2:$B$5111,"&lt;="&amp;Q$3)-$F1374)))</f>
        <v/>
      </c>
      <c r="R1374" s="54">
        <f>IF($B1374="","",SUM($K1374:$Q1374))</f>
        <v/>
      </c>
      <c r="S1374" s="56">
        <f>IF($B1374="","",VLOOKUP($C1374,Настройки!$A$11:$L$17,9,FALSE))</f>
        <v/>
      </c>
      <c r="T1374" s="56">
        <f>IF($B1374="","",$R1374*$S1374)</f>
        <v/>
      </c>
    </row>
    <row r="1375">
      <c r="A1375" s="20">
        <f>Тех_Движение!$A$1372</f>
        <v/>
      </c>
      <c r="B1375" s="20">
        <f>IF(Тех_Движение!$F$1372&gt;0,Тех_Движение!$I$1372,"")</f>
        <v/>
      </c>
      <c r="C1375" s="20">
        <f>IF($B1375="","",Тех_Движение!$D$1372)</f>
        <v/>
      </c>
      <c r="D1375" s="42">
        <f>IF($B1375="","",Тех_Движение!$B$1372)</f>
        <v/>
      </c>
      <c r="E1375" s="54">
        <f>IF($B1375="","",Тех_Движение!$F$1372)</f>
        <v/>
      </c>
      <c r="F1375" s="54">
        <f>IF($B1375="","",SUMIFS($E$5:$E1374,$C$5:$C1374,$C1375))</f>
        <v/>
      </c>
      <c r="G1375" s="54">
        <f>IF($B1375="","",MAX(0,$E1375-MAX(0,SUMIFS(Тех_Движение!$G$2:$G$5111,Тех_Движение!$D$2:$D$5111,$C1375,Тех_Движение!$B$2:$B$5111,"&lt;="&amp;Настройки!$B$5-1)-$F1375)))</f>
        <v/>
      </c>
      <c r="H1375" s="54">
        <f>IF($B1375="","",IF(AND($D1375&gt;=Настройки!$B$5,$D1375&lt;=Настройки!$B$6),$E1375,0))</f>
        <v/>
      </c>
      <c r="I1375" s="54">
        <f>IF($B1375="","",$G1375+$H1375-$J1375)</f>
        <v/>
      </c>
      <c r="J1375" s="54">
        <f>IF($B1375="","",MAX(0,$E1375-MAX(0,SUMIFS(Тех_Движение!$G$2:$G$5111,Тех_Движение!$D$2:$D$5111,$C1375,Тех_Движение!$B$2:$B$5111,"&lt;="&amp;Настройки!$B$6)-$F1375)))</f>
        <v/>
      </c>
      <c r="K1375" s="54">
        <f>IF(OR($B1375="",K$3&lt;$D1375+Настройки!$B$7),0,MAX(0,$E1375-MAX(0,SUMIFS(Тех_Движение!$G$2:$G$5111,Тех_Движение!$D$2:$D$5111,$C1375,Тех_Движение!$B$2:$B$5111,"&lt;="&amp;K$3)-$F1375)))</f>
        <v/>
      </c>
      <c r="L1375" s="54">
        <f>IF(OR($B1375="",L$3&lt;$D1375+Настройки!$B$7),0,MAX(0,$E1375-MAX(0,SUMIFS(Тех_Движение!$G$2:$G$5111,Тех_Движение!$D$2:$D$5111,$C1375,Тех_Движение!$B$2:$B$5111,"&lt;="&amp;L$3)-$F1375)))</f>
        <v/>
      </c>
      <c r="M1375" s="54">
        <f>IF(OR($B1375="",M$3&lt;$D1375+Настройки!$B$7),0,MAX(0,$E1375-MAX(0,SUMIFS(Тех_Движение!$G$2:$G$5111,Тех_Движение!$D$2:$D$5111,$C1375,Тех_Движение!$B$2:$B$5111,"&lt;="&amp;M$3)-$F1375)))</f>
        <v/>
      </c>
      <c r="N1375" s="54">
        <f>IF(OR($B1375="",N$3&lt;$D1375+Настройки!$B$7),0,MAX(0,$E1375-MAX(0,SUMIFS(Тех_Движение!$G$2:$G$5111,Тех_Движение!$D$2:$D$5111,$C1375,Тех_Движение!$B$2:$B$5111,"&lt;="&amp;N$3)-$F1375)))</f>
        <v/>
      </c>
      <c r="O1375" s="54">
        <f>IF(OR($B1375="",O$3&lt;$D1375+Настройки!$B$7),0,MAX(0,$E1375-MAX(0,SUMIFS(Тех_Движение!$G$2:$G$5111,Тех_Движение!$D$2:$D$5111,$C1375,Тех_Движение!$B$2:$B$5111,"&lt;="&amp;O$3)-$F1375)))</f>
        <v/>
      </c>
      <c r="P1375" s="54">
        <f>IF(OR($B1375="",P$3&lt;$D1375+Настройки!$B$7),0,MAX(0,$E1375-MAX(0,SUMIFS(Тех_Движение!$G$2:$G$5111,Тех_Движение!$D$2:$D$5111,$C1375,Тех_Движение!$B$2:$B$5111,"&lt;="&amp;P$3)-$F1375)))</f>
        <v/>
      </c>
      <c r="Q1375" s="54">
        <f>IF(OR($B1375="",Q$3&lt;$D1375+Настройки!$B$7),0,MAX(0,$E1375-MAX(0,SUMIFS(Тех_Движение!$G$2:$G$5111,Тех_Движение!$D$2:$D$5111,$C1375,Тех_Движение!$B$2:$B$5111,"&lt;="&amp;Q$3)-$F1375)))</f>
        <v/>
      </c>
      <c r="R1375" s="54">
        <f>IF($B1375="","",SUM($K1375:$Q1375))</f>
        <v/>
      </c>
      <c r="S1375" s="56">
        <f>IF($B1375="","",VLOOKUP($C1375,Настройки!$A$11:$L$17,9,FALSE))</f>
        <v/>
      </c>
      <c r="T1375" s="56">
        <f>IF($B1375="","",$R1375*$S1375)</f>
        <v/>
      </c>
    </row>
    <row r="1376">
      <c r="A1376" s="20">
        <f>Тех_Движение!$A$1373</f>
        <v/>
      </c>
      <c r="B1376" s="20">
        <f>IF(Тех_Движение!$F$1373&gt;0,Тех_Движение!$I$1373,"")</f>
        <v/>
      </c>
      <c r="C1376" s="20">
        <f>IF($B1376="","",Тех_Движение!$D$1373)</f>
        <v/>
      </c>
      <c r="D1376" s="42">
        <f>IF($B1376="","",Тех_Движение!$B$1373)</f>
        <v/>
      </c>
      <c r="E1376" s="54">
        <f>IF($B1376="","",Тех_Движение!$F$1373)</f>
        <v/>
      </c>
      <c r="F1376" s="54">
        <f>IF($B1376="","",SUMIFS($E$5:$E1375,$C$5:$C1375,$C1376))</f>
        <v/>
      </c>
      <c r="G1376" s="54">
        <f>IF($B1376="","",MAX(0,$E1376-MAX(0,SUMIFS(Тех_Движение!$G$2:$G$5111,Тех_Движение!$D$2:$D$5111,$C1376,Тех_Движение!$B$2:$B$5111,"&lt;="&amp;Настройки!$B$5-1)-$F1376)))</f>
        <v/>
      </c>
      <c r="H1376" s="54">
        <f>IF($B1376="","",IF(AND($D1376&gt;=Настройки!$B$5,$D1376&lt;=Настройки!$B$6),$E1376,0))</f>
        <v/>
      </c>
      <c r="I1376" s="54">
        <f>IF($B1376="","",$G1376+$H1376-$J1376)</f>
        <v/>
      </c>
      <c r="J1376" s="54">
        <f>IF($B1376="","",MAX(0,$E1376-MAX(0,SUMIFS(Тех_Движение!$G$2:$G$5111,Тех_Движение!$D$2:$D$5111,$C1376,Тех_Движение!$B$2:$B$5111,"&lt;="&amp;Настройки!$B$6)-$F1376)))</f>
        <v/>
      </c>
      <c r="K1376" s="54">
        <f>IF(OR($B1376="",K$3&lt;$D1376+Настройки!$B$7),0,MAX(0,$E1376-MAX(0,SUMIFS(Тех_Движение!$G$2:$G$5111,Тех_Движение!$D$2:$D$5111,$C1376,Тех_Движение!$B$2:$B$5111,"&lt;="&amp;K$3)-$F1376)))</f>
        <v/>
      </c>
      <c r="L1376" s="54">
        <f>IF(OR($B1376="",L$3&lt;$D1376+Настройки!$B$7),0,MAX(0,$E1376-MAX(0,SUMIFS(Тех_Движение!$G$2:$G$5111,Тех_Движение!$D$2:$D$5111,$C1376,Тех_Движение!$B$2:$B$5111,"&lt;="&amp;L$3)-$F1376)))</f>
        <v/>
      </c>
      <c r="M1376" s="54">
        <f>IF(OR($B1376="",M$3&lt;$D1376+Настройки!$B$7),0,MAX(0,$E1376-MAX(0,SUMIFS(Тех_Движение!$G$2:$G$5111,Тех_Движение!$D$2:$D$5111,$C1376,Тех_Движение!$B$2:$B$5111,"&lt;="&amp;M$3)-$F1376)))</f>
        <v/>
      </c>
      <c r="N1376" s="54">
        <f>IF(OR($B1376="",N$3&lt;$D1376+Настройки!$B$7),0,MAX(0,$E1376-MAX(0,SUMIFS(Тех_Движение!$G$2:$G$5111,Тех_Движение!$D$2:$D$5111,$C1376,Тех_Движение!$B$2:$B$5111,"&lt;="&amp;N$3)-$F1376)))</f>
        <v/>
      </c>
      <c r="O1376" s="54">
        <f>IF(OR($B1376="",O$3&lt;$D1376+Настройки!$B$7),0,MAX(0,$E1376-MAX(0,SUMIFS(Тех_Движение!$G$2:$G$5111,Тех_Движение!$D$2:$D$5111,$C1376,Тех_Движение!$B$2:$B$5111,"&lt;="&amp;O$3)-$F1376)))</f>
        <v/>
      </c>
      <c r="P1376" s="54">
        <f>IF(OR($B1376="",P$3&lt;$D1376+Настройки!$B$7),0,MAX(0,$E1376-MAX(0,SUMIFS(Тех_Движение!$G$2:$G$5111,Тех_Движение!$D$2:$D$5111,$C1376,Тех_Движение!$B$2:$B$5111,"&lt;="&amp;P$3)-$F1376)))</f>
        <v/>
      </c>
      <c r="Q1376" s="54">
        <f>IF(OR($B1376="",Q$3&lt;$D1376+Настройки!$B$7),0,MAX(0,$E1376-MAX(0,SUMIFS(Тех_Движение!$G$2:$G$5111,Тех_Движение!$D$2:$D$5111,$C1376,Тех_Движение!$B$2:$B$5111,"&lt;="&amp;Q$3)-$F1376)))</f>
        <v/>
      </c>
      <c r="R1376" s="54">
        <f>IF($B1376="","",SUM($K1376:$Q1376))</f>
        <v/>
      </c>
      <c r="S1376" s="56">
        <f>IF($B1376="","",VLOOKUP($C1376,Настройки!$A$11:$L$17,9,FALSE))</f>
        <v/>
      </c>
      <c r="T1376" s="56">
        <f>IF($B1376="","",$R1376*$S1376)</f>
        <v/>
      </c>
    </row>
    <row r="1377">
      <c r="A1377" s="20">
        <f>Тех_Движение!$A$1374</f>
        <v/>
      </c>
      <c r="B1377" s="20">
        <f>IF(Тех_Движение!$F$1374&gt;0,Тех_Движение!$I$1374,"")</f>
        <v/>
      </c>
      <c r="C1377" s="20">
        <f>IF($B1377="","",Тех_Движение!$D$1374)</f>
        <v/>
      </c>
      <c r="D1377" s="42">
        <f>IF($B1377="","",Тех_Движение!$B$1374)</f>
        <v/>
      </c>
      <c r="E1377" s="54">
        <f>IF($B1377="","",Тех_Движение!$F$1374)</f>
        <v/>
      </c>
      <c r="F1377" s="54">
        <f>IF($B1377="","",SUMIFS($E$5:$E1376,$C$5:$C1376,$C1377))</f>
        <v/>
      </c>
      <c r="G1377" s="54">
        <f>IF($B1377="","",MAX(0,$E1377-MAX(0,SUMIFS(Тех_Движение!$G$2:$G$5111,Тех_Движение!$D$2:$D$5111,$C1377,Тех_Движение!$B$2:$B$5111,"&lt;="&amp;Настройки!$B$5-1)-$F1377)))</f>
        <v/>
      </c>
      <c r="H1377" s="54">
        <f>IF($B1377="","",IF(AND($D1377&gt;=Настройки!$B$5,$D1377&lt;=Настройки!$B$6),$E1377,0))</f>
        <v/>
      </c>
      <c r="I1377" s="54">
        <f>IF($B1377="","",$G1377+$H1377-$J1377)</f>
        <v/>
      </c>
      <c r="J1377" s="54">
        <f>IF($B1377="","",MAX(0,$E1377-MAX(0,SUMIFS(Тех_Движение!$G$2:$G$5111,Тех_Движение!$D$2:$D$5111,$C1377,Тех_Движение!$B$2:$B$5111,"&lt;="&amp;Настройки!$B$6)-$F1377)))</f>
        <v/>
      </c>
      <c r="K1377" s="54">
        <f>IF(OR($B1377="",K$3&lt;$D1377+Настройки!$B$7),0,MAX(0,$E1377-MAX(0,SUMIFS(Тех_Движение!$G$2:$G$5111,Тех_Движение!$D$2:$D$5111,$C1377,Тех_Движение!$B$2:$B$5111,"&lt;="&amp;K$3)-$F1377)))</f>
        <v/>
      </c>
      <c r="L1377" s="54">
        <f>IF(OR($B1377="",L$3&lt;$D1377+Настройки!$B$7),0,MAX(0,$E1377-MAX(0,SUMIFS(Тех_Движение!$G$2:$G$5111,Тех_Движение!$D$2:$D$5111,$C1377,Тех_Движение!$B$2:$B$5111,"&lt;="&amp;L$3)-$F1377)))</f>
        <v/>
      </c>
      <c r="M1377" s="54">
        <f>IF(OR($B1377="",M$3&lt;$D1377+Настройки!$B$7),0,MAX(0,$E1377-MAX(0,SUMIFS(Тех_Движение!$G$2:$G$5111,Тех_Движение!$D$2:$D$5111,$C1377,Тех_Движение!$B$2:$B$5111,"&lt;="&amp;M$3)-$F1377)))</f>
        <v/>
      </c>
      <c r="N1377" s="54">
        <f>IF(OR($B1377="",N$3&lt;$D1377+Настройки!$B$7),0,MAX(0,$E1377-MAX(0,SUMIFS(Тех_Движение!$G$2:$G$5111,Тех_Движение!$D$2:$D$5111,$C1377,Тех_Движение!$B$2:$B$5111,"&lt;="&amp;N$3)-$F1377)))</f>
        <v/>
      </c>
      <c r="O1377" s="54">
        <f>IF(OR($B1377="",O$3&lt;$D1377+Настройки!$B$7),0,MAX(0,$E1377-MAX(0,SUMIFS(Тех_Движение!$G$2:$G$5111,Тех_Движение!$D$2:$D$5111,$C1377,Тех_Движение!$B$2:$B$5111,"&lt;="&amp;O$3)-$F1377)))</f>
        <v/>
      </c>
      <c r="P1377" s="54">
        <f>IF(OR($B1377="",P$3&lt;$D1377+Настройки!$B$7),0,MAX(0,$E1377-MAX(0,SUMIFS(Тех_Движение!$G$2:$G$5111,Тех_Движение!$D$2:$D$5111,$C1377,Тех_Движение!$B$2:$B$5111,"&lt;="&amp;P$3)-$F1377)))</f>
        <v/>
      </c>
      <c r="Q1377" s="54">
        <f>IF(OR($B1377="",Q$3&lt;$D1377+Настройки!$B$7),0,MAX(0,$E1377-MAX(0,SUMIFS(Тех_Движение!$G$2:$G$5111,Тех_Движение!$D$2:$D$5111,$C1377,Тех_Движение!$B$2:$B$5111,"&lt;="&amp;Q$3)-$F1377)))</f>
        <v/>
      </c>
      <c r="R1377" s="54">
        <f>IF($B1377="","",SUM($K1377:$Q1377))</f>
        <v/>
      </c>
      <c r="S1377" s="56">
        <f>IF($B1377="","",VLOOKUP($C1377,Настройки!$A$11:$L$17,9,FALSE))</f>
        <v/>
      </c>
      <c r="T1377" s="56">
        <f>IF($B1377="","",$R1377*$S1377)</f>
        <v/>
      </c>
    </row>
    <row r="1378">
      <c r="A1378" s="20">
        <f>Тех_Движение!$A$1375</f>
        <v/>
      </c>
      <c r="B1378" s="20">
        <f>IF(Тех_Движение!$F$1375&gt;0,Тех_Движение!$I$1375,"")</f>
        <v/>
      </c>
      <c r="C1378" s="20">
        <f>IF($B1378="","",Тех_Движение!$D$1375)</f>
        <v/>
      </c>
      <c r="D1378" s="42">
        <f>IF($B1378="","",Тех_Движение!$B$1375)</f>
        <v/>
      </c>
      <c r="E1378" s="54">
        <f>IF($B1378="","",Тех_Движение!$F$1375)</f>
        <v/>
      </c>
      <c r="F1378" s="54">
        <f>IF($B1378="","",SUMIFS($E$5:$E1377,$C$5:$C1377,$C1378))</f>
        <v/>
      </c>
      <c r="G1378" s="54">
        <f>IF($B1378="","",MAX(0,$E1378-MAX(0,SUMIFS(Тех_Движение!$G$2:$G$5111,Тех_Движение!$D$2:$D$5111,$C1378,Тех_Движение!$B$2:$B$5111,"&lt;="&amp;Настройки!$B$5-1)-$F1378)))</f>
        <v/>
      </c>
      <c r="H1378" s="54">
        <f>IF($B1378="","",IF(AND($D1378&gt;=Настройки!$B$5,$D1378&lt;=Настройки!$B$6),$E1378,0))</f>
        <v/>
      </c>
      <c r="I1378" s="54">
        <f>IF($B1378="","",$G1378+$H1378-$J1378)</f>
        <v/>
      </c>
      <c r="J1378" s="54">
        <f>IF($B1378="","",MAX(0,$E1378-MAX(0,SUMIFS(Тех_Движение!$G$2:$G$5111,Тех_Движение!$D$2:$D$5111,$C1378,Тех_Движение!$B$2:$B$5111,"&lt;="&amp;Настройки!$B$6)-$F1378)))</f>
        <v/>
      </c>
      <c r="K1378" s="54">
        <f>IF(OR($B1378="",K$3&lt;$D1378+Настройки!$B$7),0,MAX(0,$E1378-MAX(0,SUMIFS(Тех_Движение!$G$2:$G$5111,Тех_Движение!$D$2:$D$5111,$C1378,Тех_Движение!$B$2:$B$5111,"&lt;="&amp;K$3)-$F1378)))</f>
        <v/>
      </c>
      <c r="L1378" s="54">
        <f>IF(OR($B1378="",L$3&lt;$D1378+Настройки!$B$7),0,MAX(0,$E1378-MAX(0,SUMIFS(Тех_Движение!$G$2:$G$5111,Тех_Движение!$D$2:$D$5111,$C1378,Тех_Движение!$B$2:$B$5111,"&lt;="&amp;L$3)-$F1378)))</f>
        <v/>
      </c>
      <c r="M1378" s="54">
        <f>IF(OR($B1378="",M$3&lt;$D1378+Настройки!$B$7),0,MAX(0,$E1378-MAX(0,SUMIFS(Тех_Движение!$G$2:$G$5111,Тех_Движение!$D$2:$D$5111,$C1378,Тех_Движение!$B$2:$B$5111,"&lt;="&amp;M$3)-$F1378)))</f>
        <v/>
      </c>
      <c r="N1378" s="54">
        <f>IF(OR($B1378="",N$3&lt;$D1378+Настройки!$B$7),0,MAX(0,$E1378-MAX(0,SUMIFS(Тех_Движение!$G$2:$G$5111,Тех_Движение!$D$2:$D$5111,$C1378,Тех_Движение!$B$2:$B$5111,"&lt;="&amp;N$3)-$F1378)))</f>
        <v/>
      </c>
      <c r="O1378" s="54">
        <f>IF(OR($B1378="",O$3&lt;$D1378+Настройки!$B$7),0,MAX(0,$E1378-MAX(0,SUMIFS(Тех_Движение!$G$2:$G$5111,Тех_Движение!$D$2:$D$5111,$C1378,Тех_Движение!$B$2:$B$5111,"&lt;="&amp;O$3)-$F1378)))</f>
        <v/>
      </c>
      <c r="P1378" s="54">
        <f>IF(OR($B1378="",P$3&lt;$D1378+Настройки!$B$7),0,MAX(0,$E1378-MAX(0,SUMIFS(Тех_Движение!$G$2:$G$5111,Тех_Движение!$D$2:$D$5111,$C1378,Тех_Движение!$B$2:$B$5111,"&lt;="&amp;P$3)-$F1378)))</f>
        <v/>
      </c>
      <c r="Q1378" s="54">
        <f>IF(OR($B1378="",Q$3&lt;$D1378+Настройки!$B$7),0,MAX(0,$E1378-MAX(0,SUMIFS(Тех_Движение!$G$2:$G$5111,Тех_Движение!$D$2:$D$5111,$C1378,Тех_Движение!$B$2:$B$5111,"&lt;="&amp;Q$3)-$F1378)))</f>
        <v/>
      </c>
      <c r="R1378" s="54">
        <f>IF($B1378="","",SUM($K1378:$Q1378))</f>
        <v/>
      </c>
      <c r="S1378" s="56">
        <f>IF($B1378="","",VLOOKUP($C1378,Настройки!$A$11:$L$17,9,FALSE))</f>
        <v/>
      </c>
      <c r="T1378" s="56">
        <f>IF($B1378="","",$R1378*$S1378)</f>
        <v/>
      </c>
    </row>
    <row r="1379">
      <c r="A1379" s="20">
        <f>Тех_Движение!$A$1376</f>
        <v/>
      </c>
      <c r="B1379" s="20">
        <f>IF(Тех_Движение!$F$1376&gt;0,Тех_Движение!$I$1376,"")</f>
        <v/>
      </c>
      <c r="C1379" s="20">
        <f>IF($B1379="","",Тех_Движение!$D$1376)</f>
        <v/>
      </c>
      <c r="D1379" s="42">
        <f>IF($B1379="","",Тех_Движение!$B$1376)</f>
        <v/>
      </c>
      <c r="E1379" s="54">
        <f>IF($B1379="","",Тех_Движение!$F$1376)</f>
        <v/>
      </c>
      <c r="F1379" s="54">
        <f>IF($B1379="","",SUMIFS($E$5:$E1378,$C$5:$C1378,$C1379))</f>
        <v/>
      </c>
      <c r="G1379" s="54">
        <f>IF($B1379="","",MAX(0,$E1379-MAX(0,SUMIFS(Тех_Движение!$G$2:$G$5111,Тех_Движение!$D$2:$D$5111,$C1379,Тех_Движение!$B$2:$B$5111,"&lt;="&amp;Настройки!$B$5-1)-$F1379)))</f>
        <v/>
      </c>
      <c r="H1379" s="54">
        <f>IF($B1379="","",IF(AND($D1379&gt;=Настройки!$B$5,$D1379&lt;=Настройки!$B$6),$E1379,0))</f>
        <v/>
      </c>
      <c r="I1379" s="54">
        <f>IF($B1379="","",$G1379+$H1379-$J1379)</f>
        <v/>
      </c>
      <c r="J1379" s="54">
        <f>IF($B1379="","",MAX(0,$E1379-MAX(0,SUMIFS(Тех_Движение!$G$2:$G$5111,Тех_Движение!$D$2:$D$5111,$C1379,Тех_Движение!$B$2:$B$5111,"&lt;="&amp;Настройки!$B$6)-$F1379)))</f>
        <v/>
      </c>
      <c r="K1379" s="54">
        <f>IF(OR($B1379="",K$3&lt;$D1379+Настройки!$B$7),0,MAX(0,$E1379-MAX(0,SUMIFS(Тех_Движение!$G$2:$G$5111,Тех_Движение!$D$2:$D$5111,$C1379,Тех_Движение!$B$2:$B$5111,"&lt;="&amp;K$3)-$F1379)))</f>
        <v/>
      </c>
      <c r="L1379" s="54">
        <f>IF(OR($B1379="",L$3&lt;$D1379+Настройки!$B$7),0,MAX(0,$E1379-MAX(0,SUMIFS(Тех_Движение!$G$2:$G$5111,Тех_Движение!$D$2:$D$5111,$C1379,Тех_Движение!$B$2:$B$5111,"&lt;="&amp;L$3)-$F1379)))</f>
        <v/>
      </c>
      <c r="M1379" s="54">
        <f>IF(OR($B1379="",M$3&lt;$D1379+Настройки!$B$7),0,MAX(0,$E1379-MAX(0,SUMIFS(Тех_Движение!$G$2:$G$5111,Тех_Движение!$D$2:$D$5111,$C1379,Тех_Движение!$B$2:$B$5111,"&lt;="&amp;M$3)-$F1379)))</f>
        <v/>
      </c>
      <c r="N1379" s="54">
        <f>IF(OR($B1379="",N$3&lt;$D1379+Настройки!$B$7),0,MAX(0,$E1379-MAX(0,SUMIFS(Тех_Движение!$G$2:$G$5111,Тех_Движение!$D$2:$D$5111,$C1379,Тех_Движение!$B$2:$B$5111,"&lt;="&amp;N$3)-$F1379)))</f>
        <v/>
      </c>
      <c r="O1379" s="54">
        <f>IF(OR($B1379="",O$3&lt;$D1379+Настройки!$B$7),0,MAX(0,$E1379-MAX(0,SUMIFS(Тех_Движение!$G$2:$G$5111,Тех_Движение!$D$2:$D$5111,$C1379,Тех_Движение!$B$2:$B$5111,"&lt;="&amp;O$3)-$F1379)))</f>
        <v/>
      </c>
      <c r="P1379" s="54">
        <f>IF(OR($B1379="",P$3&lt;$D1379+Настройки!$B$7),0,MAX(0,$E1379-MAX(0,SUMIFS(Тех_Движение!$G$2:$G$5111,Тех_Движение!$D$2:$D$5111,$C1379,Тех_Движение!$B$2:$B$5111,"&lt;="&amp;P$3)-$F1379)))</f>
        <v/>
      </c>
      <c r="Q1379" s="54">
        <f>IF(OR($B1379="",Q$3&lt;$D1379+Настройки!$B$7),0,MAX(0,$E1379-MAX(0,SUMIFS(Тех_Движение!$G$2:$G$5111,Тех_Движение!$D$2:$D$5111,$C1379,Тех_Движение!$B$2:$B$5111,"&lt;="&amp;Q$3)-$F1379)))</f>
        <v/>
      </c>
      <c r="R1379" s="54">
        <f>IF($B1379="","",SUM($K1379:$Q1379))</f>
        <v/>
      </c>
      <c r="S1379" s="56">
        <f>IF($B1379="","",VLOOKUP($C1379,Настройки!$A$11:$L$17,9,FALSE))</f>
        <v/>
      </c>
      <c r="T1379" s="56">
        <f>IF($B1379="","",$R1379*$S1379)</f>
        <v/>
      </c>
    </row>
    <row r="1380">
      <c r="A1380" s="20">
        <f>Тех_Движение!$A$1377</f>
        <v/>
      </c>
      <c r="B1380" s="20">
        <f>IF(Тех_Движение!$F$1377&gt;0,Тех_Движение!$I$1377,"")</f>
        <v/>
      </c>
      <c r="C1380" s="20">
        <f>IF($B1380="","",Тех_Движение!$D$1377)</f>
        <v/>
      </c>
      <c r="D1380" s="42">
        <f>IF($B1380="","",Тех_Движение!$B$1377)</f>
        <v/>
      </c>
      <c r="E1380" s="54">
        <f>IF($B1380="","",Тех_Движение!$F$1377)</f>
        <v/>
      </c>
      <c r="F1380" s="54">
        <f>IF($B1380="","",SUMIFS($E$5:$E1379,$C$5:$C1379,$C1380))</f>
        <v/>
      </c>
      <c r="G1380" s="54">
        <f>IF($B1380="","",MAX(0,$E1380-MAX(0,SUMIFS(Тех_Движение!$G$2:$G$5111,Тех_Движение!$D$2:$D$5111,$C1380,Тех_Движение!$B$2:$B$5111,"&lt;="&amp;Настройки!$B$5-1)-$F1380)))</f>
        <v/>
      </c>
      <c r="H1380" s="54">
        <f>IF($B1380="","",IF(AND($D1380&gt;=Настройки!$B$5,$D1380&lt;=Настройки!$B$6),$E1380,0))</f>
        <v/>
      </c>
      <c r="I1380" s="54">
        <f>IF($B1380="","",$G1380+$H1380-$J1380)</f>
        <v/>
      </c>
      <c r="J1380" s="54">
        <f>IF($B1380="","",MAX(0,$E1380-MAX(0,SUMIFS(Тех_Движение!$G$2:$G$5111,Тех_Движение!$D$2:$D$5111,$C1380,Тех_Движение!$B$2:$B$5111,"&lt;="&amp;Настройки!$B$6)-$F1380)))</f>
        <v/>
      </c>
      <c r="K1380" s="54">
        <f>IF(OR($B1380="",K$3&lt;$D1380+Настройки!$B$7),0,MAX(0,$E1380-MAX(0,SUMIFS(Тех_Движение!$G$2:$G$5111,Тех_Движение!$D$2:$D$5111,$C1380,Тех_Движение!$B$2:$B$5111,"&lt;="&amp;K$3)-$F1380)))</f>
        <v/>
      </c>
      <c r="L1380" s="54">
        <f>IF(OR($B1380="",L$3&lt;$D1380+Настройки!$B$7),0,MAX(0,$E1380-MAX(0,SUMIFS(Тех_Движение!$G$2:$G$5111,Тех_Движение!$D$2:$D$5111,$C1380,Тех_Движение!$B$2:$B$5111,"&lt;="&amp;L$3)-$F1380)))</f>
        <v/>
      </c>
      <c r="M1380" s="54">
        <f>IF(OR($B1380="",M$3&lt;$D1380+Настройки!$B$7),0,MAX(0,$E1380-MAX(0,SUMIFS(Тех_Движение!$G$2:$G$5111,Тех_Движение!$D$2:$D$5111,$C1380,Тех_Движение!$B$2:$B$5111,"&lt;="&amp;M$3)-$F1380)))</f>
        <v/>
      </c>
      <c r="N1380" s="54">
        <f>IF(OR($B1380="",N$3&lt;$D1380+Настройки!$B$7),0,MAX(0,$E1380-MAX(0,SUMIFS(Тех_Движение!$G$2:$G$5111,Тех_Движение!$D$2:$D$5111,$C1380,Тех_Движение!$B$2:$B$5111,"&lt;="&amp;N$3)-$F1380)))</f>
        <v/>
      </c>
      <c r="O1380" s="54">
        <f>IF(OR($B1380="",O$3&lt;$D1380+Настройки!$B$7),0,MAX(0,$E1380-MAX(0,SUMIFS(Тех_Движение!$G$2:$G$5111,Тех_Движение!$D$2:$D$5111,$C1380,Тех_Движение!$B$2:$B$5111,"&lt;="&amp;O$3)-$F1380)))</f>
        <v/>
      </c>
      <c r="P1380" s="54">
        <f>IF(OR($B1380="",P$3&lt;$D1380+Настройки!$B$7),0,MAX(0,$E1380-MAX(0,SUMIFS(Тех_Движение!$G$2:$G$5111,Тех_Движение!$D$2:$D$5111,$C1380,Тех_Движение!$B$2:$B$5111,"&lt;="&amp;P$3)-$F1380)))</f>
        <v/>
      </c>
      <c r="Q1380" s="54">
        <f>IF(OR($B1380="",Q$3&lt;$D1380+Настройки!$B$7),0,MAX(0,$E1380-MAX(0,SUMIFS(Тех_Движение!$G$2:$G$5111,Тех_Движение!$D$2:$D$5111,$C1380,Тех_Движение!$B$2:$B$5111,"&lt;="&amp;Q$3)-$F1380)))</f>
        <v/>
      </c>
      <c r="R1380" s="54">
        <f>IF($B1380="","",SUM($K1380:$Q1380))</f>
        <v/>
      </c>
      <c r="S1380" s="56">
        <f>IF($B1380="","",VLOOKUP($C1380,Настройки!$A$11:$L$17,9,FALSE))</f>
        <v/>
      </c>
      <c r="T1380" s="56">
        <f>IF($B1380="","",$R1380*$S1380)</f>
        <v/>
      </c>
    </row>
    <row r="1381">
      <c r="A1381" s="20">
        <f>Тех_Движение!$A$1378</f>
        <v/>
      </c>
      <c r="B1381" s="20">
        <f>IF(Тех_Движение!$F$1378&gt;0,Тех_Движение!$I$1378,"")</f>
        <v/>
      </c>
      <c r="C1381" s="20">
        <f>IF($B1381="","",Тех_Движение!$D$1378)</f>
        <v/>
      </c>
      <c r="D1381" s="42">
        <f>IF($B1381="","",Тех_Движение!$B$1378)</f>
        <v/>
      </c>
      <c r="E1381" s="54">
        <f>IF($B1381="","",Тех_Движение!$F$1378)</f>
        <v/>
      </c>
      <c r="F1381" s="54">
        <f>IF($B1381="","",SUMIFS($E$5:$E1380,$C$5:$C1380,$C1381))</f>
        <v/>
      </c>
      <c r="G1381" s="54">
        <f>IF($B1381="","",MAX(0,$E1381-MAX(0,SUMIFS(Тех_Движение!$G$2:$G$5111,Тех_Движение!$D$2:$D$5111,$C1381,Тех_Движение!$B$2:$B$5111,"&lt;="&amp;Настройки!$B$5-1)-$F1381)))</f>
        <v/>
      </c>
      <c r="H1381" s="54">
        <f>IF($B1381="","",IF(AND($D1381&gt;=Настройки!$B$5,$D1381&lt;=Настройки!$B$6),$E1381,0))</f>
        <v/>
      </c>
      <c r="I1381" s="54">
        <f>IF($B1381="","",$G1381+$H1381-$J1381)</f>
        <v/>
      </c>
      <c r="J1381" s="54">
        <f>IF($B1381="","",MAX(0,$E1381-MAX(0,SUMIFS(Тех_Движение!$G$2:$G$5111,Тех_Движение!$D$2:$D$5111,$C1381,Тех_Движение!$B$2:$B$5111,"&lt;="&amp;Настройки!$B$6)-$F1381)))</f>
        <v/>
      </c>
      <c r="K1381" s="54">
        <f>IF(OR($B1381="",K$3&lt;$D1381+Настройки!$B$7),0,MAX(0,$E1381-MAX(0,SUMIFS(Тех_Движение!$G$2:$G$5111,Тех_Движение!$D$2:$D$5111,$C1381,Тех_Движение!$B$2:$B$5111,"&lt;="&amp;K$3)-$F1381)))</f>
        <v/>
      </c>
      <c r="L1381" s="54">
        <f>IF(OR($B1381="",L$3&lt;$D1381+Настройки!$B$7),0,MAX(0,$E1381-MAX(0,SUMIFS(Тех_Движение!$G$2:$G$5111,Тех_Движение!$D$2:$D$5111,$C1381,Тех_Движение!$B$2:$B$5111,"&lt;="&amp;L$3)-$F1381)))</f>
        <v/>
      </c>
      <c r="M1381" s="54">
        <f>IF(OR($B1381="",M$3&lt;$D1381+Настройки!$B$7),0,MAX(0,$E1381-MAX(0,SUMIFS(Тех_Движение!$G$2:$G$5111,Тех_Движение!$D$2:$D$5111,$C1381,Тех_Движение!$B$2:$B$5111,"&lt;="&amp;M$3)-$F1381)))</f>
        <v/>
      </c>
      <c r="N1381" s="54">
        <f>IF(OR($B1381="",N$3&lt;$D1381+Настройки!$B$7),0,MAX(0,$E1381-MAX(0,SUMIFS(Тех_Движение!$G$2:$G$5111,Тех_Движение!$D$2:$D$5111,$C1381,Тех_Движение!$B$2:$B$5111,"&lt;="&amp;N$3)-$F1381)))</f>
        <v/>
      </c>
      <c r="O1381" s="54">
        <f>IF(OR($B1381="",O$3&lt;$D1381+Настройки!$B$7),0,MAX(0,$E1381-MAX(0,SUMIFS(Тех_Движение!$G$2:$G$5111,Тех_Движение!$D$2:$D$5111,$C1381,Тех_Движение!$B$2:$B$5111,"&lt;="&amp;O$3)-$F1381)))</f>
        <v/>
      </c>
      <c r="P1381" s="54">
        <f>IF(OR($B1381="",P$3&lt;$D1381+Настройки!$B$7),0,MAX(0,$E1381-MAX(0,SUMIFS(Тех_Движение!$G$2:$G$5111,Тех_Движение!$D$2:$D$5111,$C1381,Тех_Движение!$B$2:$B$5111,"&lt;="&amp;P$3)-$F1381)))</f>
        <v/>
      </c>
      <c r="Q1381" s="54">
        <f>IF(OR($B1381="",Q$3&lt;$D1381+Настройки!$B$7),0,MAX(0,$E1381-MAX(0,SUMIFS(Тех_Движение!$G$2:$G$5111,Тех_Движение!$D$2:$D$5111,$C1381,Тех_Движение!$B$2:$B$5111,"&lt;="&amp;Q$3)-$F1381)))</f>
        <v/>
      </c>
      <c r="R1381" s="54">
        <f>IF($B1381="","",SUM($K1381:$Q1381))</f>
        <v/>
      </c>
      <c r="S1381" s="56">
        <f>IF($B1381="","",VLOOKUP($C1381,Настройки!$A$11:$L$17,9,FALSE))</f>
        <v/>
      </c>
      <c r="T1381" s="56">
        <f>IF($B1381="","",$R1381*$S1381)</f>
        <v/>
      </c>
    </row>
    <row r="1382">
      <c r="A1382" s="20">
        <f>Тех_Движение!$A$1379</f>
        <v/>
      </c>
      <c r="B1382" s="20">
        <f>IF(Тех_Движение!$F$1379&gt;0,Тех_Движение!$I$1379,"")</f>
        <v/>
      </c>
      <c r="C1382" s="20">
        <f>IF($B1382="","",Тех_Движение!$D$1379)</f>
        <v/>
      </c>
      <c r="D1382" s="42">
        <f>IF($B1382="","",Тех_Движение!$B$1379)</f>
        <v/>
      </c>
      <c r="E1382" s="54">
        <f>IF($B1382="","",Тех_Движение!$F$1379)</f>
        <v/>
      </c>
      <c r="F1382" s="54">
        <f>IF($B1382="","",SUMIFS($E$5:$E1381,$C$5:$C1381,$C1382))</f>
        <v/>
      </c>
      <c r="G1382" s="54">
        <f>IF($B1382="","",MAX(0,$E1382-MAX(0,SUMIFS(Тех_Движение!$G$2:$G$5111,Тех_Движение!$D$2:$D$5111,$C1382,Тех_Движение!$B$2:$B$5111,"&lt;="&amp;Настройки!$B$5-1)-$F1382)))</f>
        <v/>
      </c>
      <c r="H1382" s="54">
        <f>IF($B1382="","",IF(AND($D1382&gt;=Настройки!$B$5,$D1382&lt;=Настройки!$B$6),$E1382,0))</f>
        <v/>
      </c>
      <c r="I1382" s="54">
        <f>IF($B1382="","",$G1382+$H1382-$J1382)</f>
        <v/>
      </c>
      <c r="J1382" s="54">
        <f>IF($B1382="","",MAX(0,$E1382-MAX(0,SUMIFS(Тех_Движение!$G$2:$G$5111,Тех_Движение!$D$2:$D$5111,$C1382,Тех_Движение!$B$2:$B$5111,"&lt;="&amp;Настройки!$B$6)-$F1382)))</f>
        <v/>
      </c>
      <c r="K1382" s="54">
        <f>IF(OR($B1382="",K$3&lt;$D1382+Настройки!$B$7),0,MAX(0,$E1382-MAX(0,SUMIFS(Тех_Движение!$G$2:$G$5111,Тех_Движение!$D$2:$D$5111,$C1382,Тех_Движение!$B$2:$B$5111,"&lt;="&amp;K$3)-$F1382)))</f>
        <v/>
      </c>
      <c r="L1382" s="54">
        <f>IF(OR($B1382="",L$3&lt;$D1382+Настройки!$B$7),0,MAX(0,$E1382-MAX(0,SUMIFS(Тех_Движение!$G$2:$G$5111,Тех_Движение!$D$2:$D$5111,$C1382,Тех_Движение!$B$2:$B$5111,"&lt;="&amp;L$3)-$F1382)))</f>
        <v/>
      </c>
      <c r="M1382" s="54">
        <f>IF(OR($B1382="",M$3&lt;$D1382+Настройки!$B$7),0,MAX(0,$E1382-MAX(0,SUMIFS(Тех_Движение!$G$2:$G$5111,Тех_Движение!$D$2:$D$5111,$C1382,Тех_Движение!$B$2:$B$5111,"&lt;="&amp;M$3)-$F1382)))</f>
        <v/>
      </c>
      <c r="N1382" s="54">
        <f>IF(OR($B1382="",N$3&lt;$D1382+Настройки!$B$7),0,MAX(0,$E1382-MAX(0,SUMIFS(Тех_Движение!$G$2:$G$5111,Тех_Движение!$D$2:$D$5111,$C1382,Тех_Движение!$B$2:$B$5111,"&lt;="&amp;N$3)-$F1382)))</f>
        <v/>
      </c>
      <c r="O1382" s="54">
        <f>IF(OR($B1382="",O$3&lt;$D1382+Настройки!$B$7),0,MAX(0,$E1382-MAX(0,SUMIFS(Тех_Движение!$G$2:$G$5111,Тех_Движение!$D$2:$D$5111,$C1382,Тех_Движение!$B$2:$B$5111,"&lt;="&amp;O$3)-$F1382)))</f>
        <v/>
      </c>
      <c r="P1382" s="54">
        <f>IF(OR($B1382="",P$3&lt;$D1382+Настройки!$B$7),0,MAX(0,$E1382-MAX(0,SUMIFS(Тех_Движение!$G$2:$G$5111,Тех_Движение!$D$2:$D$5111,$C1382,Тех_Движение!$B$2:$B$5111,"&lt;="&amp;P$3)-$F1382)))</f>
        <v/>
      </c>
      <c r="Q1382" s="54">
        <f>IF(OR($B1382="",Q$3&lt;$D1382+Настройки!$B$7),0,MAX(0,$E1382-MAX(0,SUMIFS(Тех_Движение!$G$2:$G$5111,Тех_Движение!$D$2:$D$5111,$C1382,Тех_Движение!$B$2:$B$5111,"&lt;="&amp;Q$3)-$F1382)))</f>
        <v/>
      </c>
      <c r="R1382" s="54">
        <f>IF($B1382="","",SUM($K1382:$Q1382))</f>
        <v/>
      </c>
      <c r="S1382" s="56">
        <f>IF($B1382="","",VLOOKUP($C1382,Настройки!$A$11:$L$17,9,FALSE))</f>
        <v/>
      </c>
      <c r="T1382" s="56">
        <f>IF($B1382="","",$R1382*$S1382)</f>
        <v/>
      </c>
    </row>
    <row r="1383">
      <c r="A1383" s="20">
        <f>Тех_Движение!$A$1380</f>
        <v/>
      </c>
      <c r="B1383" s="20">
        <f>IF(Тех_Движение!$F$1380&gt;0,Тех_Движение!$I$1380,"")</f>
        <v/>
      </c>
      <c r="C1383" s="20">
        <f>IF($B1383="","",Тех_Движение!$D$1380)</f>
        <v/>
      </c>
      <c r="D1383" s="42">
        <f>IF($B1383="","",Тех_Движение!$B$1380)</f>
        <v/>
      </c>
      <c r="E1383" s="54">
        <f>IF($B1383="","",Тех_Движение!$F$1380)</f>
        <v/>
      </c>
      <c r="F1383" s="54">
        <f>IF($B1383="","",SUMIFS($E$5:$E1382,$C$5:$C1382,$C1383))</f>
        <v/>
      </c>
      <c r="G1383" s="54">
        <f>IF($B1383="","",MAX(0,$E1383-MAX(0,SUMIFS(Тех_Движение!$G$2:$G$5111,Тех_Движение!$D$2:$D$5111,$C1383,Тех_Движение!$B$2:$B$5111,"&lt;="&amp;Настройки!$B$5-1)-$F1383)))</f>
        <v/>
      </c>
      <c r="H1383" s="54">
        <f>IF($B1383="","",IF(AND($D1383&gt;=Настройки!$B$5,$D1383&lt;=Настройки!$B$6),$E1383,0))</f>
        <v/>
      </c>
      <c r="I1383" s="54">
        <f>IF($B1383="","",$G1383+$H1383-$J1383)</f>
        <v/>
      </c>
      <c r="J1383" s="54">
        <f>IF($B1383="","",MAX(0,$E1383-MAX(0,SUMIFS(Тех_Движение!$G$2:$G$5111,Тех_Движение!$D$2:$D$5111,$C1383,Тех_Движение!$B$2:$B$5111,"&lt;="&amp;Настройки!$B$6)-$F1383)))</f>
        <v/>
      </c>
      <c r="K1383" s="54">
        <f>IF(OR($B1383="",K$3&lt;$D1383+Настройки!$B$7),0,MAX(0,$E1383-MAX(0,SUMIFS(Тех_Движение!$G$2:$G$5111,Тех_Движение!$D$2:$D$5111,$C1383,Тех_Движение!$B$2:$B$5111,"&lt;="&amp;K$3)-$F1383)))</f>
        <v/>
      </c>
      <c r="L1383" s="54">
        <f>IF(OR($B1383="",L$3&lt;$D1383+Настройки!$B$7),0,MAX(0,$E1383-MAX(0,SUMIFS(Тех_Движение!$G$2:$G$5111,Тех_Движение!$D$2:$D$5111,$C1383,Тех_Движение!$B$2:$B$5111,"&lt;="&amp;L$3)-$F1383)))</f>
        <v/>
      </c>
      <c r="M1383" s="54">
        <f>IF(OR($B1383="",M$3&lt;$D1383+Настройки!$B$7),0,MAX(0,$E1383-MAX(0,SUMIFS(Тех_Движение!$G$2:$G$5111,Тех_Движение!$D$2:$D$5111,$C1383,Тех_Движение!$B$2:$B$5111,"&lt;="&amp;M$3)-$F1383)))</f>
        <v/>
      </c>
      <c r="N1383" s="54">
        <f>IF(OR($B1383="",N$3&lt;$D1383+Настройки!$B$7),0,MAX(0,$E1383-MAX(0,SUMIFS(Тех_Движение!$G$2:$G$5111,Тех_Движение!$D$2:$D$5111,$C1383,Тех_Движение!$B$2:$B$5111,"&lt;="&amp;N$3)-$F1383)))</f>
        <v/>
      </c>
      <c r="O1383" s="54">
        <f>IF(OR($B1383="",O$3&lt;$D1383+Настройки!$B$7),0,MAX(0,$E1383-MAX(0,SUMIFS(Тех_Движение!$G$2:$G$5111,Тех_Движение!$D$2:$D$5111,$C1383,Тех_Движение!$B$2:$B$5111,"&lt;="&amp;O$3)-$F1383)))</f>
        <v/>
      </c>
      <c r="P1383" s="54">
        <f>IF(OR($B1383="",P$3&lt;$D1383+Настройки!$B$7),0,MAX(0,$E1383-MAX(0,SUMIFS(Тех_Движение!$G$2:$G$5111,Тех_Движение!$D$2:$D$5111,$C1383,Тех_Движение!$B$2:$B$5111,"&lt;="&amp;P$3)-$F1383)))</f>
        <v/>
      </c>
      <c r="Q1383" s="54">
        <f>IF(OR($B1383="",Q$3&lt;$D1383+Настройки!$B$7),0,MAX(0,$E1383-MAX(0,SUMIFS(Тех_Движение!$G$2:$G$5111,Тех_Движение!$D$2:$D$5111,$C1383,Тех_Движение!$B$2:$B$5111,"&lt;="&amp;Q$3)-$F1383)))</f>
        <v/>
      </c>
      <c r="R1383" s="54">
        <f>IF($B1383="","",SUM($K1383:$Q1383))</f>
        <v/>
      </c>
      <c r="S1383" s="56">
        <f>IF($B1383="","",VLOOKUP($C1383,Настройки!$A$11:$L$17,9,FALSE))</f>
        <v/>
      </c>
      <c r="T1383" s="56">
        <f>IF($B1383="","",$R1383*$S1383)</f>
        <v/>
      </c>
    </row>
    <row r="1384">
      <c r="A1384" s="20">
        <f>Тех_Движение!$A$1381</f>
        <v/>
      </c>
      <c r="B1384" s="20">
        <f>IF(Тех_Движение!$F$1381&gt;0,Тех_Движение!$I$1381,"")</f>
        <v/>
      </c>
      <c r="C1384" s="20">
        <f>IF($B1384="","",Тех_Движение!$D$1381)</f>
        <v/>
      </c>
      <c r="D1384" s="42">
        <f>IF($B1384="","",Тех_Движение!$B$1381)</f>
        <v/>
      </c>
      <c r="E1384" s="54">
        <f>IF($B1384="","",Тех_Движение!$F$1381)</f>
        <v/>
      </c>
      <c r="F1384" s="54">
        <f>IF($B1384="","",SUMIFS($E$5:$E1383,$C$5:$C1383,$C1384))</f>
        <v/>
      </c>
      <c r="G1384" s="54">
        <f>IF($B1384="","",MAX(0,$E1384-MAX(0,SUMIFS(Тех_Движение!$G$2:$G$5111,Тех_Движение!$D$2:$D$5111,$C1384,Тех_Движение!$B$2:$B$5111,"&lt;="&amp;Настройки!$B$5-1)-$F1384)))</f>
        <v/>
      </c>
      <c r="H1384" s="54">
        <f>IF($B1384="","",IF(AND($D1384&gt;=Настройки!$B$5,$D1384&lt;=Настройки!$B$6),$E1384,0))</f>
        <v/>
      </c>
      <c r="I1384" s="54">
        <f>IF($B1384="","",$G1384+$H1384-$J1384)</f>
        <v/>
      </c>
      <c r="J1384" s="54">
        <f>IF($B1384="","",MAX(0,$E1384-MAX(0,SUMIFS(Тех_Движение!$G$2:$G$5111,Тех_Движение!$D$2:$D$5111,$C1384,Тех_Движение!$B$2:$B$5111,"&lt;="&amp;Настройки!$B$6)-$F1384)))</f>
        <v/>
      </c>
      <c r="K1384" s="54">
        <f>IF(OR($B1384="",K$3&lt;$D1384+Настройки!$B$7),0,MAX(0,$E1384-MAX(0,SUMIFS(Тех_Движение!$G$2:$G$5111,Тех_Движение!$D$2:$D$5111,$C1384,Тех_Движение!$B$2:$B$5111,"&lt;="&amp;K$3)-$F1384)))</f>
        <v/>
      </c>
      <c r="L1384" s="54">
        <f>IF(OR($B1384="",L$3&lt;$D1384+Настройки!$B$7),0,MAX(0,$E1384-MAX(0,SUMIFS(Тех_Движение!$G$2:$G$5111,Тех_Движение!$D$2:$D$5111,$C1384,Тех_Движение!$B$2:$B$5111,"&lt;="&amp;L$3)-$F1384)))</f>
        <v/>
      </c>
      <c r="M1384" s="54">
        <f>IF(OR($B1384="",M$3&lt;$D1384+Настройки!$B$7),0,MAX(0,$E1384-MAX(0,SUMIFS(Тех_Движение!$G$2:$G$5111,Тех_Движение!$D$2:$D$5111,$C1384,Тех_Движение!$B$2:$B$5111,"&lt;="&amp;M$3)-$F1384)))</f>
        <v/>
      </c>
      <c r="N1384" s="54">
        <f>IF(OR($B1384="",N$3&lt;$D1384+Настройки!$B$7),0,MAX(0,$E1384-MAX(0,SUMIFS(Тех_Движение!$G$2:$G$5111,Тех_Движение!$D$2:$D$5111,$C1384,Тех_Движение!$B$2:$B$5111,"&lt;="&amp;N$3)-$F1384)))</f>
        <v/>
      </c>
      <c r="O1384" s="54">
        <f>IF(OR($B1384="",O$3&lt;$D1384+Настройки!$B$7),0,MAX(0,$E1384-MAX(0,SUMIFS(Тех_Движение!$G$2:$G$5111,Тех_Движение!$D$2:$D$5111,$C1384,Тех_Движение!$B$2:$B$5111,"&lt;="&amp;O$3)-$F1384)))</f>
        <v/>
      </c>
      <c r="P1384" s="54">
        <f>IF(OR($B1384="",P$3&lt;$D1384+Настройки!$B$7),0,MAX(0,$E1384-MAX(0,SUMIFS(Тех_Движение!$G$2:$G$5111,Тех_Движение!$D$2:$D$5111,$C1384,Тех_Движение!$B$2:$B$5111,"&lt;="&amp;P$3)-$F1384)))</f>
        <v/>
      </c>
      <c r="Q1384" s="54">
        <f>IF(OR($B1384="",Q$3&lt;$D1384+Настройки!$B$7),0,MAX(0,$E1384-MAX(0,SUMIFS(Тех_Движение!$G$2:$G$5111,Тех_Движение!$D$2:$D$5111,$C1384,Тех_Движение!$B$2:$B$5111,"&lt;="&amp;Q$3)-$F1384)))</f>
        <v/>
      </c>
      <c r="R1384" s="54">
        <f>IF($B1384="","",SUM($K1384:$Q1384))</f>
        <v/>
      </c>
      <c r="S1384" s="56">
        <f>IF($B1384="","",VLOOKUP($C1384,Настройки!$A$11:$L$17,9,FALSE))</f>
        <v/>
      </c>
      <c r="T1384" s="56">
        <f>IF($B1384="","",$R1384*$S1384)</f>
        <v/>
      </c>
    </row>
    <row r="1385">
      <c r="A1385" s="20">
        <f>Тех_Движение!$A$1382</f>
        <v/>
      </c>
      <c r="B1385" s="20">
        <f>IF(Тех_Движение!$F$1382&gt;0,Тех_Движение!$I$1382,"")</f>
        <v/>
      </c>
      <c r="C1385" s="20">
        <f>IF($B1385="","",Тех_Движение!$D$1382)</f>
        <v/>
      </c>
      <c r="D1385" s="42">
        <f>IF($B1385="","",Тех_Движение!$B$1382)</f>
        <v/>
      </c>
      <c r="E1385" s="54">
        <f>IF($B1385="","",Тех_Движение!$F$1382)</f>
        <v/>
      </c>
      <c r="F1385" s="54">
        <f>IF($B1385="","",SUMIFS($E$5:$E1384,$C$5:$C1384,$C1385))</f>
        <v/>
      </c>
      <c r="G1385" s="54">
        <f>IF($B1385="","",MAX(0,$E1385-MAX(0,SUMIFS(Тех_Движение!$G$2:$G$5111,Тех_Движение!$D$2:$D$5111,$C1385,Тех_Движение!$B$2:$B$5111,"&lt;="&amp;Настройки!$B$5-1)-$F1385)))</f>
        <v/>
      </c>
      <c r="H1385" s="54">
        <f>IF($B1385="","",IF(AND($D1385&gt;=Настройки!$B$5,$D1385&lt;=Настройки!$B$6),$E1385,0))</f>
        <v/>
      </c>
      <c r="I1385" s="54">
        <f>IF($B1385="","",$G1385+$H1385-$J1385)</f>
        <v/>
      </c>
      <c r="J1385" s="54">
        <f>IF($B1385="","",MAX(0,$E1385-MAX(0,SUMIFS(Тех_Движение!$G$2:$G$5111,Тех_Движение!$D$2:$D$5111,$C1385,Тех_Движение!$B$2:$B$5111,"&lt;="&amp;Настройки!$B$6)-$F1385)))</f>
        <v/>
      </c>
      <c r="K1385" s="54">
        <f>IF(OR($B1385="",K$3&lt;$D1385+Настройки!$B$7),0,MAX(0,$E1385-MAX(0,SUMIFS(Тех_Движение!$G$2:$G$5111,Тех_Движение!$D$2:$D$5111,$C1385,Тех_Движение!$B$2:$B$5111,"&lt;="&amp;K$3)-$F1385)))</f>
        <v/>
      </c>
      <c r="L1385" s="54">
        <f>IF(OR($B1385="",L$3&lt;$D1385+Настройки!$B$7),0,MAX(0,$E1385-MAX(0,SUMIFS(Тех_Движение!$G$2:$G$5111,Тех_Движение!$D$2:$D$5111,$C1385,Тех_Движение!$B$2:$B$5111,"&lt;="&amp;L$3)-$F1385)))</f>
        <v/>
      </c>
      <c r="M1385" s="54">
        <f>IF(OR($B1385="",M$3&lt;$D1385+Настройки!$B$7),0,MAX(0,$E1385-MAX(0,SUMIFS(Тех_Движение!$G$2:$G$5111,Тех_Движение!$D$2:$D$5111,$C1385,Тех_Движение!$B$2:$B$5111,"&lt;="&amp;M$3)-$F1385)))</f>
        <v/>
      </c>
      <c r="N1385" s="54">
        <f>IF(OR($B1385="",N$3&lt;$D1385+Настройки!$B$7),0,MAX(0,$E1385-MAX(0,SUMIFS(Тех_Движение!$G$2:$G$5111,Тех_Движение!$D$2:$D$5111,$C1385,Тех_Движение!$B$2:$B$5111,"&lt;="&amp;N$3)-$F1385)))</f>
        <v/>
      </c>
      <c r="O1385" s="54">
        <f>IF(OR($B1385="",O$3&lt;$D1385+Настройки!$B$7),0,MAX(0,$E1385-MAX(0,SUMIFS(Тех_Движение!$G$2:$G$5111,Тех_Движение!$D$2:$D$5111,$C1385,Тех_Движение!$B$2:$B$5111,"&lt;="&amp;O$3)-$F1385)))</f>
        <v/>
      </c>
      <c r="P1385" s="54">
        <f>IF(OR($B1385="",P$3&lt;$D1385+Настройки!$B$7),0,MAX(0,$E1385-MAX(0,SUMIFS(Тех_Движение!$G$2:$G$5111,Тех_Движение!$D$2:$D$5111,$C1385,Тех_Движение!$B$2:$B$5111,"&lt;="&amp;P$3)-$F1385)))</f>
        <v/>
      </c>
      <c r="Q1385" s="54">
        <f>IF(OR($B1385="",Q$3&lt;$D1385+Настройки!$B$7),0,MAX(0,$E1385-MAX(0,SUMIFS(Тех_Движение!$G$2:$G$5111,Тех_Движение!$D$2:$D$5111,$C1385,Тех_Движение!$B$2:$B$5111,"&lt;="&amp;Q$3)-$F1385)))</f>
        <v/>
      </c>
      <c r="R1385" s="54">
        <f>IF($B1385="","",SUM($K1385:$Q1385))</f>
        <v/>
      </c>
      <c r="S1385" s="56">
        <f>IF($B1385="","",VLOOKUP($C1385,Настройки!$A$11:$L$17,9,FALSE))</f>
        <v/>
      </c>
      <c r="T1385" s="56">
        <f>IF($B1385="","",$R1385*$S1385)</f>
        <v/>
      </c>
    </row>
    <row r="1386">
      <c r="A1386" s="20">
        <f>Тех_Движение!$A$1383</f>
        <v/>
      </c>
      <c r="B1386" s="20">
        <f>IF(Тех_Движение!$F$1383&gt;0,Тех_Движение!$I$1383,"")</f>
        <v/>
      </c>
      <c r="C1386" s="20">
        <f>IF($B1386="","",Тех_Движение!$D$1383)</f>
        <v/>
      </c>
      <c r="D1386" s="42">
        <f>IF($B1386="","",Тех_Движение!$B$1383)</f>
        <v/>
      </c>
      <c r="E1386" s="54">
        <f>IF($B1386="","",Тех_Движение!$F$1383)</f>
        <v/>
      </c>
      <c r="F1386" s="54">
        <f>IF($B1386="","",SUMIFS($E$5:$E1385,$C$5:$C1385,$C1386))</f>
        <v/>
      </c>
      <c r="G1386" s="54">
        <f>IF($B1386="","",MAX(0,$E1386-MAX(0,SUMIFS(Тех_Движение!$G$2:$G$5111,Тех_Движение!$D$2:$D$5111,$C1386,Тех_Движение!$B$2:$B$5111,"&lt;="&amp;Настройки!$B$5-1)-$F1386)))</f>
        <v/>
      </c>
      <c r="H1386" s="54">
        <f>IF($B1386="","",IF(AND($D1386&gt;=Настройки!$B$5,$D1386&lt;=Настройки!$B$6),$E1386,0))</f>
        <v/>
      </c>
      <c r="I1386" s="54">
        <f>IF($B1386="","",$G1386+$H1386-$J1386)</f>
        <v/>
      </c>
      <c r="J1386" s="54">
        <f>IF($B1386="","",MAX(0,$E1386-MAX(0,SUMIFS(Тех_Движение!$G$2:$G$5111,Тех_Движение!$D$2:$D$5111,$C1386,Тех_Движение!$B$2:$B$5111,"&lt;="&amp;Настройки!$B$6)-$F1386)))</f>
        <v/>
      </c>
      <c r="K1386" s="54">
        <f>IF(OR($B1386="",K$3&lt;$D1386+Настройки!$B$7),0,MAX(0,$E1386-MAX(0,SUMIFS(Тех_Движение!$G$2:$G$5111,Тех_Движение!$D$2:$D$5111,$C1386,Тех_Движение!$B$2:$B$5111,"&lt;="&amp;K$3)-$F1386)))</f>
        <v/>
      </c>
      <c r="L1386" s="54">
        <f>IF(OR($B1386="",L$3&lt;$D1386+Настройки!$B$7),0,MAX(0,$E1386-MAX(0,SUMIFS(Тех_Движение!$G$2:$G$5111,Тех_Движение!$D$2:$D$5111,$C1386,Тех_Движение!$B$2:$B$5111,"&lt;="&amp;L$3)-$F1386)))</f>
        <v/>
      </c>
      <c r="M1386" s="54">
        <f>IF(OR($B1386="",M$3&lt;$D1386+Настройки!$B$7),0,MAX(0,$E1386-MAX(0,SUMIFS(Тех_Движение!$G$2:$G$5111,Тех_Движение!$D$2:$D$5111,$C1386,Тех_Движение!$B$2:$B$5111,"&lt;="&amp;M$3)-$F1386)))</f>
        <v/>
      </c>
      <c r="N1386" s="54">
        <f>IF(OR($B1386="",N$3&lt;$D1386+Настройки!$B$7),0,MAX(0,$E1386-MAX(0,SUMIFS(Тех_Движение!$G$2:$G$5111,Тех_Движение!$D$2:$D$5111,$C1386,Тех_Движение!$B$2:$B$5111,"&lt;="&amp;N$3)-$F1386)))</f>
        <v/>
      </c>
      <c r="O1386" s="54">
        <f>IF(OR($B1386="",O$3&lt;$D1386+Настройки!$B$7),0,MAX(0,$E1386-MAX(0,SUMIFS(Тех_Движение!$G$2:$G$5111,Тех_Движение!$D$2:$D$5111,$C1386,Тех_Движение!$B$2:$B$5111,"&lt;="&amp;O$3)-$F1386)))</f>
        <v/>
      </c>
      <c r="P1386" s="54">
        <f>IF(OR($B1386="",P$3&lt;$D1386+Настройки!$B$7),0,MAX(0,$E1386-MAX(0,SUMIFS(Тех_Движение!$G$2:$G$5111,Тех_Движение!$D$2:$D$5111,$C1386,Тех_Движение!$B$2:$B$5111,"&lt;="&amp;P$3)-$F1386)))</f>
        <v/>
      </c>
      <c r="Q1386" s="54">
        <f>IF(OR($B1386="",Q$3&lt;$D1386+Настройки!$B$7),0,MAX(0,$E1386-MAX(0,SUMIFS(Тех_Движение!$G$2:$G$5111,Тех_Движение!$D$2:$D$5111,$C1386,Тех_Движение!$B$2:$B$5111,"&lt;="&amp;Q$3)-$F1386)))</f>
        <v/>
      </c>
      <c r="R1386" s="54">
        <f>IF($B1386="","",SUM($K1386:$Q1386))</f>
        <v/>
      </c>
      <c r="S1386" s="56">
        <f>IF($B1386="","",VLOOKUP($C1386,Настройки!$A$11:$L$17,9,FALSE))</f>
        <v/>
      </c>
      <c r="T1386" s="56">
        <f>IF($B1386="","",$R1386*$S1386)</f>
        <v/>
      </c>
    </row>
    <row r="1387">
      <c r="A1387" s="20">
        <f>Тех_Движение!$A$1384</f>
        <v/>
      </c>
      <c r="B1387" s="20">
        <f>IF(Тех_Движение!$F$1384&gt;0,Тех_Движение!$I$1384,"")</f>
        <v/>
      </c>
      <c r="C1387" s="20">
        <f>IF($B1387="","",Тех_Движение!$D$1384)</f>
        <v/>
      </c>
      <c r="D1387" s="42">
        <f>IF($B1387="","",Тех_Движение!$B$1384)</f>
        <v/>
      </c>
      <c r="E1387" s="54">
        <f>IF($B1387="","",Тех_Движение!$F$1384)</f>
        <v/>
      </c>
      <c r="F1387" s="54">
        <f>IF($B1387="","",SUMIFS($E$5:$E1386,$C$5:$C1386,$C1387))</f>
        <v/>
      </c>
      <c r="G1387" s="54">
        <f>IF($B1387="","",MAX(0,$E1387-MAX(0,SUMIFS(Тех_Движение!$G$2:$G$5111,Тех_Движение!$D$2:$D$5111,$C1387,Тех_Движение!$B$2:$B$5111,"&lt;="&amp;Настройки!$B$5-1)-$F1387)))</f>
        <v/>
      </c>
      <c r="H1387" s="54">
        <f>IF($B1387="","",IF(AND($D1387&gt;=Настройки!$B$5,$D1387&lt;=Настройки!$B$6),$E1387,0))</f>
        <v/>
      </c>
      <c r="I1387" s="54">
        <f>IF($B1387="","",$G1387+$H1387-$J1387)</f>
        <v/>
      </c>
      <c r="J1387" s="54">
        <f>IF($B1387="","",MAX(0,$E1387-MAX(0,SUMIFS(Тех_Движение!$G$2:$G$5111,Тех_Движение!$D$2:$D$5111,$C1387,Тех_Движение!$B$2:$B$5111,"&lt;="&amp;Настройки!$B$6)-$F1387)))</f>
        <v/>
      </c>
      <c r="K1387" s="54">
        <f>IF(OR($B1387="",K$3&lt;$D1387+Настройки!$B$7),0,MAX(0,$E1387-MAX(0,SUMIFS(Тех_Движение!$G$2:$G$5111,Тех_Движение!$D$2:$D$5111,$C1387,Тех_Движение!$B$2:$B$5111,"&lt;="&amp;K$3)-$F1387)))</f>
        <v/>
      </c>
      <c r="L1387" s="54">
        <f>IF(OR($B1387="",L$3&lt;$D1387+Настройки!$B$7),0,MAX(0,$E1387-MAX(0,SUMIFS(Тех_Движение!$G$2:$G$5111,Тех_Движение!$D$2:$D$5111,$C1387,Тех_Движение!$B$2:$B$5111,"&lt;="&amp;L$3)-$F1387)))</f>
        <v/>
      </c>
      <c r="M1387" s="54">
        <f>IF(OR($B1387="",M$3&lt;$D1387+Настройки!$B$7),0,MAX(0,$E1387-MAX(0,SUMIFS(Тех_Движение!$G$2:$G$5111,Тех_Движение!$D$2:$D$5111,$C1387,Тех_Движение!$B$2:$B$5111,"&lt;="&amp;M$3)-$F1387)))</f>
        <v/>
      </c>
      <c r="N1387" s="54">
        <f>IF(OR($B1387="",N$3&lt;$D1387+Настройки!$B$7),0,MAX(0,$E1387-MAX(0,SUMIFS(Тех_Движение!$G$2:$G$5111,Тех_Движение!$D$2:$D$5111,$C1387,Тех_Движение!$B$2:$B$5111,"&lt;="&amp;N$3)-$F1387)))</f>
        <v/>
      </c>
      <c r="O1387" s="54">
        <f>IF(OR($B1387="",O$3&lt;$D1387+Настройки!$B$7),0,MAX(0,$E1387-MAX(0,SUMIFS(Тех_Движение!$G$2:$G$5111,Тех_Движение!$D$2:$D$5111,$C1387,Тех_Движение!$B$2:$B$5111,"&lt;="&amp;O$3)-$F1387)))</f>
        <v/>
      </c>
      <c r="P1387" s="54">
        <f>IF(OR($B1387="",P$3&lt;$D1387+Настройки!$B$7),0,MAX(0,$E1387-MAX(0,SUMIFS(Тех_Движение!$G$2:$G$5111,Тех_Движение!$D$2:$D$5111,$C1387,Тех_Движение!$B$2:$B$5111,"&lt;="&amp;P$3)-$F1387)))</f>
        <v/>
      </c>
      <c r="Q1387" s="54">
        <f>IF(OR($B1387="",Q$3&lt;$D1387+Настройки!$B$7),0,MAX(0,$E1387-MAX(0,SUMIFS(Тех_Движение!$G$2:$G$5111,Тех_Движение!$D$2:$D$5111,$C1387,Тех_Движение!$B$2:$B$5111,"&lt;="&amp;Q$3)-$F1387)))</f>
        <v/>
      </c>
      <c r="R1387" s="54">
        <f>IF($B1387="","",SUM($K1387:$Q1387))</f>
        <v/>
      </c>
      <c r="S1387" s="56">
        <f>IF($B1387="","",VLOOKUP($C1387,Настройки!$A$11:$L$17,9,FALSE))</f>
        <v/>
      </c>
      <c r="T1387" s="56">
        <f>IF($B1387="","",$R1387*$S1387)</f>
        <v/>
      </c>
    </row>
    <row r="1388">
      <c r="A1388" s="20">
        <f>Тех_Движение!$A$1385</f>
        <v/>
      </c>
      <c r="B1388" s="20">
        <f>IF(Тех_Движение!$F$1385&gt;0,Тех_Движение!$I$1385,"")</f>
        <v/>
      </c>
      <c r="C1388" s="20">
        <f>IF($B1388="","",Тех_Движение!$D$1385)</f>
        <v/>
      </c>
      <c r="D1388" s="42">
        <f>IF($B1388="","",Тех_Движение!$B$1385)</f>
        <v/>
      </c>
      <c r="E1388" s="54">
        <f>IF($B1388="","",Тех_Движение!$F$1385)</f>
        <v/>
      </c>
      <c r="F1388" s="54">
        <f>IF($B1388="","",SUMIFS($E$5:$E1387,$C$5:$C1387,$C1388))</f>
        <v/>
      </c>
      <c r="G1388" s="54">
        <f>IF($B1388="","",MAX(0,$E1388-MAX(0,SUMIFS(Тех_Движение!$G$2:$G$5111,Тех_Движение!$D$2:$D$5111,$C1388,Тех_Движение!$B$2:$B$5111,"&lt;="&amp;Настройки!$B$5-1)-$F1388)))</f>
        <v/>
      </c>
      <c r="H1388" s="54">
        <f>IF($B1388="","",IF(AND($D1388&gt;=Настройки!$B$5,$D1388&lt;=Настройки!$B$6),$E1388,0))</f>
        <v/>
      </c>
      <c r="I1388" s="54">
        <f>IF($B1388="","",$G1388+$H1388-$J1388)</f>
        <v/>
      </c>
      <c r="J1388" s="54">
        <f>IF($B1388="","",MAX(0,$E1388-MAX(0,SUMIFS(Тех_Движение!$G$2:$G$5111,Тех_Движение!$D$2:$D$5111,$C1388,Тех_Движение!$B$2:$B$5111,"&lt;="&amp;Настройки!$B$6)-$F1388)))</f>
        <v/>
      </c>
      <c r="K1388" s="54">
        <f>IF(OR($B1388="",K$3&lt;$D1388+Настройки!$B$7),0,MAX(0,$E1388-MAX(0,SUMIFS(Тех_Движение!$G$2:$G$5111,Тех_Движение!$D$2:$D$5111,$C1388,Тех_Движение!$B$2:$B$5111,"&lt;="&amp;K$3)-$F1388)))</f>
        <v/>
      </c>
      <c r="L1388" s="54">
        <f>IF(OR($B1388="",L$3&lt;$D1388+Настройки!$B$7),0,MAX(0,$E1388-MAX(0,SUMIFS(Тех_Движение!$G$2:$G$5111,Тех_Движение!$D$2:$D$5111,$C1388,Тех_Движение!$B$2:$B$5111,"&lt;="&amp;L$3)-$F1388)))</f>
        <v/>
      </c>
      <c r="M1388" s="54">
        <f>IF(OR($B1388="",M$3&lt;$D1388+Настройки!$B$7),0,MAX(0,$E1388-MAX(0,SUMIFS(Тех_Движение!$G$2:$G$5111,Тех_Движение!$D$2:$D$5111,$C1388,Тех_Движение!$B$2:$B$5111,"&lt;="&amp;M$3)-$F1388)))</f>
        <v/>
      </c>
      <c r="N1388" s="54">
        <f>IF(OR($B1388="",N$3&lt;$D1388+Настройки!$B$7),0,MAX(0,$E1388-MAX(0,SUMIFS(Тех_Движение!$G$2:$G$5111,Тех_Движение!$D$2:$D$5111,$C1388,Тех_Движение!$B$2:$B$5111,"&lt;="&amp;N$3)-$F1388)))</f>
        <v/>
      </c>
      <c r="O1388" s="54">
        <f>IF(OR($B1388="",O$3&lt;$D1388+Настройки!$B$7),0,MAX(0,$E1388-MAX(0,SUMIFS(Тех_Движение!$G$2:$G$5111,Тех_Движение!$D$2:$D$5111,$C1388,Тех_Движение!$B$2:$B$5111,"&lt;="&amp;O$3)-$F1388)))</f>
        <v/>
      </c>
      <c r="P1388" s="54">
        <f>IF(OR($B1388="",P$3&lt;$D1388+Настройки!$B$7),0,MAX(0,$E1388-MAX(0,SUMIFS(Тех_Движение!$G$2:$G$5111,Тех_Движение!$D$2:$D$5111,$C1388,Тех_Движение!$B$2:$B$5111,"&lt;="&amp;P$3)-$F1388)))</f>
        <v/>
      </c>
      <c r="Q1388" s="54">
        <f>IF(OR($B1388="",Q$3&lt;$D1388+Настройки!$B$7),0,MAX(0,$E1388-MAX(0,SUMIFS(Тех_Движение!$G$2:$G$5111,Тех_Движение!$D$2:$D$5111,$C1388,Тех_Движение!$B$2:$B$5111,"&lt;="&amp;Q$3)-$F1388)))</f>
        <v/>
      </c>
      <c r="R1388" s="54">
        <f>IF($B1388="","",SUM($K1388:$Q1388))</f>
        <v/>
      </c>
      <c r="S1388" s="56">
        <f>IF($B1388="","",VLOOKUP($C1388,Настройки!$A$11:$L$17,9,FALSE))</f>
        <v/>
      </c>
      <c r="T1388" s="56">
        <f>IF($B1388="","",$R1388*$S1388)</f>
        <v/>
      </c>
    </row>
    <row r="1389">
      <c r="A1389" s="20">
        <f>Тех_Движение!$A$1386</f>
        <v/>
      </c>
      <c r="B1389" s="20">
        <f>IF(Тех_Движение!$F$1386&gt;0,Тех_Движение!$I$1386,"")</f>
        <v/>
      </c>
      <c r="C1389" s="20">
        <f>IF($B1389="","",Тех_Движение!$D$1386)</f>
        <v/>
      </c>
      <c r="D1389" s="42">
        <f>IF($B1389="","",Тех_Движение!$B$1386)</f>
        <v/>
      </c>
      <c r="E1389" s="54">
        <f>IF($B1389="","",Тех_Движение!$F$1386)</f>
        <v/>
      </c>
      <c r="F1389" s="54">
        <f>IF($B1389="","",SUMIFS($E$5:$E1388,$C$5:$C1388,$C1389))</f>
        <v/>
      </c>
      <c r="G1389" s="54">
        <f>IF($B1389="","",MAX(0,$E1389-MAX(0,SUMIFS(Тех_Движение!$G$2:$G$5111,Тех_Движение!$D$2:$D$5111,$C1389,Тех_Движение!$B$2:$B$5111,"&lt;="&amp;Настройки!$B$5-1)-$F1389)))</f>
        <v/>
      </c>
      <c r="H1389" s="54">
        <f>IF($B1389="","",IF(AND($D1389&gt;=Настройки!$B$5,$D1389&lt;=Настройки!$B$6),$E1389,0))</f>
        <v/>
      </c>
      <c r="I1389" s="54">
        <f>IF($B1389="","",$G1389+$H1389-$J1389)</f>
        <v/>
      </c>
      <c r="J1389" s="54">
        <f>IF($B1389="","",MAX(0,$E1389-MAX(0,SUMIFS(Тех_Движение!$G$2:$G$5111,Тех_Движение!$D$2:$D$5111,$C1389,Тех_Движение!$B$2:$B$5111,"&lt;="&amp;Настройки!$B$6)-$F1389)))</f>
        <v/>
      </c>
      <c r="K1389" s="54">
        <f>IF(OR($B1389="",K$3&lt;$D1389+Настройки!$B$7),0,MAX(0,$E1389-MAX(0,SUMIFS(Тех_Движение!$G$2:$G$5111,Тех_Движение!$D$2:$D$5111,$C1389,Тех_Движение!$B$2:$B$5111,"&lt;="&amp;K$3)-$F1389)))</f>
        <v/>
      </c>
      <c r="L1389" s="54">
        <f>IF(OR($B1389="",L$3&lt;$D1389+Настройки!$B$7),0,MAX(0,$E1389-MAX(0,SUMIFS(Тех_Движение!$G$2:$G$5111,Тех_Движение!$D$2:$D$5111,$C1389,Тех_Движение!$B$2:$B$5111,"&lt;="&amp;L$3)-$F1389)))</f>
        <v/>
      </c>
      <c r="M1389" s="54">
        <f>IF(OR($B1389="",M$3&lt;$D1389+Настройки!$B$7),0,MAX(0,$E1389-MAX(0,SUMIFS(Тех_Движение!$G$2:$G$5111,Тех_Движение!$D$2:$D$5111,$C1389,Тех_Движение!$B$2:$B$5111,"&lt;="&amp;M$3)-$F1389)))</f>
        <v/>
      </c>
      <c r="N1389" s="54">
        <f>IF(OR($B1389="",N$3&lt;$D1389+Настройки!$B$7),0,MAX(0,$E1389-MAX(0,SUMIFS(Тех_Движение!$G$2:$G$5111,Тех_Движение!$D$2:$D$5111,$C1389,Тех_Движение!$B$2:$B$5111,"&lt;="&amp;N$3)-$F1389)))</f>
        <v/>
      </c>
      <c r="O1389" s="54">
        <f>IF(OR($B1389="",O$3&lt;$D1389+Настройки!$B$7),0,MAX(0,$E1389-MAX(0,SUMIFS(Тех_Движение!$G$2:$G$5111,Тех_Движение!$D$2:$D$5111,$C1389,Тех_Движение!$B$2:$B$5111,"&lt;="&amp;O$3)-$F1389)))</f>
        <v/>
      </c>
      <c r="P1389" s="54">
        <f>IF(OR($B1389="",P$3&lt;$D1389+Настройки!$B$7),0,MAX(0,$E1389-MAX(0,SUMIFS(Тех_Движение!$G$2:$G$5111,Тех_Движение!$D$2:$D$5111,$C1389,Тех_Движение!$B$2:$B$5111,"&lt;="&amp;P$3)-$F1389)))</f>
        <v/>
      </c>
      <c r="Q1389" s="54">
        <f>IF(OR($B1389="",Q$3&lt;$D1389+Настройки!$B$7),0,MAX(0,$E1389-MAX(0,SUMIFS(Тех_Движение!$G$2:$G$5111,Тех_Движение!$D$2:$D$5111,$C1389,Тех_Движение!$B$2:$B$5111,"&lt;="&amp;Q$3)-$F1389)))</f>
        <v/>
      </c>
      <c r="R1389" s="54">
        <f>IF($B1389="","",SUM($K1389:$Q1389))</f>
        <v/>
      </c>
      <c r="S1389" s="56">
        <f>IF($B1389="","",VLOOKUP($C1389,Настройки!$A$11:$L$17,9,FALSE))</f>
        <v/>
      </c>
      <c r="T1389" s="56">
        <f>IF($B1389="","",$R1389*$S1389)</f>
        <v/>
      </c>
    </row>
    <row r="1390">
      <c r="A1390" s="20">
        <f>Тех_Движение!$A$1387</f>
        <v/>
      </c>
      <c r="B1390" s="20">
        <f>IF(Тех_Движение!$F$1387&gt;0,Тех_Движение!$I$1387,"")</f>
        <v/>
      </c>
      <c r="C1390" s="20">
        <f>IF($B1390="","",Тех_Движение!$D$1387)</f>
        <v/>
      </c>
      <c r="D1390" s="42">
        <f>IF($B1390="","",Тех_Движение!$B$1387)</f>
        <v/>
      </c>
      <c r="E1390" s="54">
        <f>IF($B1390="","",Тех_Движение!$F$1387)</f>
        <v/>
      </c>
      <c r="F1390" s="54">
        <f>IF($B1390="","",SUMIFS($E$5:$E1389,$C$5:$C1389,$C1390))</f>
        <v/>
      </c>
      <c r="G1390" s="54">
        <f>IF($B1390="","",MAX(0,$E1390-MAX(0,SUMIFS(Тех_Движение!$G$2:$G$5111,Тех_Движение!$D$2:$D$5111,$C1390,Тех_Движение!$B$2:$B$5111,"&lt;="&amp;Настройки!$B$5-1)-$F1390)))</f>
        <v/>
      </c>
      <c r="H1390" s="54">
        <f>IF($B1390="","",IF(AND($D1390&gt;=Настройки!$B$5,$D1390&lt;=Настройки!$B$6),$E1390,0))</f>
        <v/>
      </c>
      <c r="I1390" s="54">
        <f>IF($B1390="","",$G1390+$H1390-$J1390)</f>
        <v/>
      </c>
      <c r="J1390" s="54">
        <f>IF($B1390="","",MAX(0,$E1390-MAX(0,SUMIFS(Тех_Движение!$G$2:$G$5111,Тех_Движение!$D$2:$D$5111,$C1390,Тех_Движение!$B$2:$B$5111,"&lt;="&amp;Настройки!$B$6)-$F1390)))</f>
        <v/>
      </c>
      <c r="K1390" s="54">
        <f>IF(OR($B1390="",K$3&lt;$D1390+Настройки!$B$7),0,MAX(0,$E1390-MAX(0,SUMIFS(Тех_Движение!$G$2:$G$5111,Тех_Движение!$D$2:$D$5111,$C1390,Тех_Движение!$B$2:$B$5111,"&lt;="&amp;K$3)-$F1390)))</f>
        <v/>
      </c>
      <c r="L1390" s="54">
        <f>IF(OR($B1390="",L$3&lt;$D1390+Настройки!$B$7),0,MAX(0,$E1390-MAX(0,SUMIFS(Тех_Движение!$G$2:$G$5111,Тех_Движение!$D$2:$D$5111,$C1390,Тех_Движение!$B$2:$B$5111,"&lt;="&amp;L$3)-$F1390)))</f>
        <v/>
      </c>
      <c r="M1390" s="54">
        <f>IF(OR($B1390="",M$3&lt;$D1390+Настройки!$B$7),0,MAX(0,$E1390-MAX(0,SUMIFS(Тех_Движение!$G$2:$G$5111,Тех_Движение!$D$2:$D$5111,$C1390,Тех_Движение!$B$2:$B$5111,"&lt;="&amp;M$3)-$F1390)))</f>
        <v/>
      </c>
      <c r="N1390" s="54">
        <f>IF(OR($B1390="",N$3&lt;$D1390+Настройки!$B$7),0,MAX(0,$E1390-MAX(0,SUMIFS(Тех_Движение!$G$2:$G$5111,Тех_Движение!$D$2:$D$5111,$C1390,Тех_Движение!$B$2:$B$5111,"&lt;="&amp;N$3)-$F1390)))</f>
        <v/>
      </c>
      <c r="O1390" s="54">
        <f>IF(OR($B1390="",O$3&lt;$D1390+Настройки!$B$7),0,MAX(0,$E1390-MAX(0,SUMIFS(Тех_Движение!$G$2:$G$5111,Тех_Движение!$D$2:$D$5111,$C1390,Тех_Движение!$B$2:$B$5111,"&lt;="&amp;O$3)-$F1390)))</f>
        <v/>
      </c>
      <c r="P1390" s="54">
        <f>IF(OR($B1390="",P$3&lt;$D1390+Настройки!$B$7),0,MAX(0,$E1390-MAX(0,SUMIFS(Тех_Движение!$G$2:$G$5111,Тех_Движение!$D$2:$D$5111,$C1390,Тех_Движение!$B$2:$B$5111,"&lt;="&amp;P$3)-$F1390)))</f>
        <v/>
      </c>
      <c r="Q1390" s="54">
        <f>IF(OR($B1390="",Q$3&lt;$D1390+Настройки!$B$7),0,MAX(0,$E1390-MAX(0,SUMIFS(Тех_Движение!$G$2:$G$5111,Тех_Движение!$D$2:$D$5111,$C1390,Тех_Движение!$B$2:$B$5111,"&lt;="&amp;Q$3)-$F1390)))</f>
        <v/>
      </c>
      <c r="R1390" s="54">
        <f>IF($B1390="","",SUM($K1390:$Q1390))</f>
        <v/>
      </c>
      <c r="S1390" s="56">
        <f>IF($B1390="","",VLOOKUP($C1390,Настройки!$A$11:$L$17,9,FALSE))</f>
        <v/>
      </c>
      <c r="T1390" s="56">
        <f>IF($B1390="","",$R1390*$S1390)</f>
        <v/>
      </c>
    </row>
    <row r="1391">
      <c r="A1391" s="20">
        <f>Тех_Движение!$A$1388</f>
        <v/>
      </c>
      <c r="B1391" s="20">
        <f>IF(Тех_Движение!$F$1388&gt;0,Тех_Движение!$I$1388,"")</f>
        <v/>
      </c>
      <c r="C1391" s="20">
        <f>IF($B1391="","",Тех_Движение!$D$1388)</f>
        <v/>
      </c>
      <c r="D1391" s="42">
        <f>IF($B1391="","",Тех_Движение!$B$1388)</f>
        <v/>
      </c>
      <c r="E1391" s="54">
        <f>IF($B1391="","",Тех_Движение!$F$1388)</f>
        <v/>
      </c>
      <c r="F1391" s="54">
        <f>IF($B1391="","",SUMIFS($E$5:$E1390,$C$5:$C1390,$C1391))</f>
        <v/>
      </c>
      <c r="G1391" s="54">
        <f>IF($B1391="","",MAX(0,$E1391-MAX(0,SUMIFS(Тех_Движение!$G$2:$G$5111,Тех_Движение!$D$2:$D$5111,$C1391,Тех_Движение!$B$2:$B$5111,"&lt;="&amp;Настройки!$B$5-1)-$F1391)))</f>
        <v/>
      </c>
      <c r="H1391" s="54">
        <f>IF($B1391="","",IF(AND($D1391&gt;=Настройки!$B$5,$D1391&lt;=Настройки!$B$6),$E1391,0))</f>
        <v/>
      </c>
      <c r="I1391" s="54">
        <f>IF($B1391="","",$G1391+$H1391-$J1391)</f>
        <v/>
      </c>
      <c r="J1391" s="54">
        <f>IF($B1391="","",MAX(0,$E1391-MAX(0,SUMIFS(Тех_Движение!$G$2:$G$5111,Тех_Движение!$D$2:$D$5111,$C1391,Тех_Движение!$B$2:$B$5111,"&lt;="&amp;Настройки!$B$6)-$F1391)))</f>
        <v/>
      </c>
      <c r="K1391" s="54">
        <f>IF(OR($B1391="",K$3&lt;$D1391+Настройки!$B$7),0,MAX(0,$E1391-MAX(0,SUMIFS(Тех_Движение!$G$2:$G$5111,Тех_Движение!$D$2:$D$5111,$C1391,Тех_Движение!$B$2:$B$5111,"&lt;="&amp;K$3)-$F1391)))</f>
        <v/>
      </c>
      <c r="L1391" s="54">
        <f>IF(OR($B1391="",L$3&lt;$D1391+Настройки!$B$7),0,MAX(0,$E1391-MAX(0,SUMIFS(Тех_Движение!$G$2:$G$5111,Тех_Движение!$D$2:$D$5111,$C1391,Тех_Движение!$B$2:$B$5111,"&lt;="&amp;L$3)-$F1391)))</f>
        <v/>
      </c>
      <c r="M1391" s="54">
        <f>IF(OR($B1391="",M$3&lt;$D1391+Настройки!$B$7),0,MAX(0,$E1391-MAX(0,SUMIFS(Тех_Движение!$G$2:$G$5111,Тех_Движение!$D$2:$D$5111,$C1391,Тех_Движение!$B$2:$B$5111,"&lt;="&amp;M$3)-$F1391)))</f>
        <v/>
      </c>
      <c r="N1391" s="54">
        <f>IF(OR($B1391="",N$3&lt;$D1391+Настройки!$B$7),0,MAX(0,$E1391-MAX(0,SUMIFS(Тех_Движение!$G$2:$G$5111,Тех_Движение!$D$2:$D$5111,$C1391,Тех_Движение!$B$2:$B$5111,"&lt;="&amp;N$3)-$F1391)))</f>
        <v/>
      </c>
      <c r="O1391" s="54">
        <f>IF(OR($B1391="",O$3&lt;$D1391+Настройки!$B$7),0,MAX(0,$E1391-MAX(0,SUMIFS(Тех_Движение!$G$2:$G$5111,Тех_Движение!$D$2:$D$5111,$C1391,Тех_Движение!$B$2:$B$5111,"&lt;="&amp;O$3)-$F1391)))</f>
        <v/>
      </c>
      <c r="P1391" s="54">
        <f>IF(OR($B1391="",P$3&lt;$D1391+Настройки!$B$7),0,MAX(0,$E1391-MAX(0,SUMIFS(Тех_Движение!$G$2:$G$5111,Тех_Движение!$D$2:$D$5111,$C1391,Тех_Движение!$B$2:$B$5111,"&lt;="&amp;P$3)-$F1391)))</f>
        <v/>
      </c>
      <c r="Q1391" s="54">
        <f>IF(OR($B1391="",Q$3&lt;$D1391+Настройки!$B$7),0,MAX(0,$E1391-MAX(0,SUMIFS(Тех_Движение!$G$2:$G$5111,Тех_Движение!$D$2:$D$5111,$C1391,Тех_Движение!$B$2:$B$5111,"&lt;="&amp;Q$3)-$F1391)))</f>
        <v/>
      </c>
      <c r="R1391" s="54">
        <f>IF($B1391="","",SUM($K1391:$Q1391))</f>
        <v/>
      </c>
      <c r="S1391" s="56">
        <f>IF($B1391="","",VLOOKUP($C1391,Настройки!$A$11:$L$17,9,FALSE))</f>
        <v/>
      </c>
      <c r="T1391" s="56">
        <f>IF($B1391="","",$R1391*$S1391)</f>
        <v/>
      </c>
    </row>
    <row r="1392">
      <c r="A1392" s="20">
        <f>Тех_Движение!$A$1389</f>
        <v/>
      </c>
      <c r="B1392" s="20">
        <f>IF(Тех_Движение!$F$1389&gt;0,Тех_Движение!$I$1389,"")</f>
        <v/>
      </c>
      <c r="C1392" s="20">
        <f>IF($B1392="","",Тех_Движение!$D$1389)</f>
        <v/>
      </c>
      <c r="D1392" s="42">
        <f>IF($B1392="","",Тех_Движение!$B$1389)</f>
        <v/>
      </c>
      <c r="E1392" s="54">
        <f>IF($B1392="","",Тех_Движение!$F$1389)</f>
        <v/>
      </c>
      <c r="F1392" s="54">
        <f>IF($B1392="","",SUMIFS($E$5:$E1391,$C$5:$C1391,$C1392))</f>
        <v/>
      </c>
      <c r="G1392" s="54">
        <f>IF($B1392="","",MAX(0,$E1392-MAX(0,SUMIFS(Тех_Движение!$G$2:$G$5111,Тех_Движение!$D$2:$D$5111,$C1392,Тех_Движение!$B$2:$B$5111,"&lt;="&amp;Настройки!$B$5-1)-$F1392)))</f>
        <v/>
      </c>
      <c r="H1392" s="54">
        <f>IF($B1392="","",IF(AND($D1392&gt;=Настройки!$B$5,$D1392&lt;=Настройки!$B$6),$E1392,0))</f>
        <v/>
      </c>
      <c r="I1392" s="54">
        <f>IF($B1392="","",$G1392+$H1392-$J1392)</f>
        <v/>
      </c>
      <c r="J1392" s="54">
        <f>IF($B1392="","",MAX(0,$E1392-MAX(0,SUMIFS(Тех_Движение!$G$2:$G$5111,Тех_Движение!$D$2:$D$5111,$C1392,Тех_Движение!$B$2:$B$5111,"&lt;="&amp;Настройки!$B$6)-$F1392)))</f>
        <v/>
      </c>
      <c r="K1392" s="54">
        <f>IF(OR($B1392="",K$3&lt;$D1392+Настройки!$B$7),0,MAX(0,$E1392-MAX(0,SUMIFS(Тех_Движение!$G$2:$G$5111,Тех_Движение!$D$2:$D$5111,$C1392,Тех_Движение!$B$2:$B$5111,"&lt;="&amp;K$3)-$F1392)))</f>
        <v/>
      </c>
      <c r="L1392" s="54">
        <f>IF(OR($B1392="",L$3&lt;$D1392+Настройки!$B$7),0,MAX(0,$E1392-MAX(0,SUMIFS(Тех_Движение!$G$2:$G$5111,Тех_Движение!$D$2:$D$5111,$C1392,Тех_Движение!$B$2:$B$5111,"&lt;="&amp;L$3)-$F1392)))</f>
        <v/>
      </c>
      <c r="M1392" s="54">
        <f>IF(OR($B1392="",M$3&lt;$D1392+Настройки!$B$7),0,MAX(0,$E1392-MAX(0,SUMIFS(Тех_Движение!$G$2:$G$5111,Тех_Движение!$D$2:$D$5111,$C1392,Тех_Движение!$B$2:$B$5111,"&lt;="&amp;M$3)-$F1392)))</f>
        <v/>
      </c>
      <c r="N1392" s="54">
        <f>IF(OR($B1392="",N$3&lt;$D1392+Настройки!$B$7),0,MAX(0,$E1392-MAX(0,SUMIFS(Тех_Движение!$G$2:$G$5111,Тех_Движение!$D$2:$D$5111,$C1392,Тех_Движение!$B$2:$B$5111,"&lt;="&amp;N$3)-$F1392)))</f>
        <v/>
      </c>
      <c r="O1392" s="54">
        <f>IF(OR($B1392="",O$3&lt;$D1392+Настройки!$B$7),0,MAX(0,$E1392-MAX(0,SUMIFS(Тех_Движение!$G$2:$G$5111,Тех_Движение!$D$2:$D$5111,$C1392,Тех_Движение!$B$2:$B$5111,"&lt;="&amp;O$3)-$F1392)))</f>
        <v/>
      </c>
      <c r="P1392" s="54">
        <f>IF(OR($B1392="",P$3&lt;$D1392+Настройки!$B$7),0,MAX(0,$E1392-MAX(0,SUMIFS(Тех_Движение!$G$2:$G$5111,Тех_Движение!$D$2:$D$5111,$C1392,Тех_Движение!$B$2:$B$5111,"&lt;="&amp;P$3)-$F1392)))</f>
        <v/>
      </c>
      <c r="Q1392" s="54">
        <f>IF(OR($B1392="",Q$3&lt;$D1392+Настройки!$B$7),0,MAX(0,$E1392-MAX(0,SUMIFS(Тех_Движение!$G$2:$G$5111,Тех_Движение!$D$2:$D$5111,$C1392,Тех_Движение!$B$2:$B$5111,"&lt;="&amp;Q$3)-$F1392)))</f>
        <v/>
      </c>
      <c r="R1392" s="54">
        <f>IF($B1392="","",SUM($K1392:$Q1392))</f>
        <v/>
      </c>
      <c r="S1392" s="56">
        <f>IF($B1392="","",VLOOKUP($C1392,Настройки!$A$11:$L$17,9,FALSE))</f>
        <v/>
      </c>
      <c r="T1392" s="56">
        <f>IF($B1392="","",$R1392*$S1392)</f>
        <v/>
      </c>
    </row>
    <row r="1393">
      <c r="A1393" s="20">
        <f>Тех_Движение!$A$1390</f>
        <v/>
      </c>
      <c r="B1393" s="20">
        <f>IF(Тех_Движение!$F$1390&gt;0,Тех_Движение!$I$1390,"")</f>
        <v/>
      </c>
      <c r="C1393" s="20">
        <f>IF($B1393="","",Тех_Движение!$D$1390)</f>
        <v/>
      </c>
      <c r="D1393" s="42">
        <f>IF($B1393="","",Тех_Движение!$B$1390)</f>
        <v/>
      </c>
      <c r="E1393" s="54">
        <f>IF($B1393="","",Тех_Движение!$F$1390)</f>
        <v/>
      </c>
      <c r="F1393" s="54">
        <f>IF($B1393="","",SUMIFS($E$5:$E1392,$C$5:$C1392,$C1393))</f>
        <v/>
      </c>
      <c r="G1393" s="54">
        <f>IF($B1393="","",MAX(0,$E1393-MAX(0,SUMIFS(Тех_Движение!$G$2:$G$5111,Тех_Движение!$D$2:$D$5111,$C1393,Тех_Движение!$B$2:$B$5111,"&lt;="&amp;Настройки!$B$5-1)-$F1393)))</f>
        <v/>
      </c>
      <c r="H1393" s="54">
        <f>IF($B1393="","",IF(AND($D1393&gt;=Настройки!$B$5,$D1393&lt;=Настройки!$B$6),$E1393,0))</f>
        <v/>
      </c>
      <c r="I1393" s="54">
        <f>IF($B1393="","",$G1393+$H1393-$J1393)</f>
        <v/>
      </c>
      <c r="J1393" s="54">
        <f>IF($B1393="","",MAX(0,$E1393-MAX(0,SUMIFS(Тех_Движение!$G$2:$G$5111,Тех_Движение!$D$2:$D$5111,$C1393,Тех_Движение!$B$2:$B$5111,"&lt;="&amp;Настройки!$B$6)-$F1393)))</f>
        <v/>
      </c>
      <c r="K1393" s="54">
        <f>IF(OR($B1393="",K$3&lt;$D1393+Настройки!$B$7),0,MAX(0,$E1393-MAX(0,SUMIFS(Тех_Движение!$G$2:$G$5111,Тех_Движение!$D$2:$D$5111,$C1393,Тех_Движение!$B$2:$B$5111,"&lt;="&amp;K$3)-$F1393)))</f>
        <v/>
      </c>
      <c r="L1393" s="54">
        <f>IF(OR($B1393="",L$3&lt;$D1393+Настройки!$B$7),0,MAX(0,$E1393-MAX(0,SUMIFS(Тех_Движение!$G$2:$G$5111,Тех_Движение!$D$2:$D$5111,$C1393,Тех_Движение!$B$2:$B$5111,"&lt;="&amp;L$3)-$F1393)))</f>
        <v/>
      </c>
      <c r="M1393" s="54">
        <f>IF(OR($B1393="",M$3&lt;$D1393+Настройки!$B$7),0,MAX(0,$E1393-MAX(0,SUMIFS(Тех_Движение!$G$2:$G$5111,Тех_Движение!$D$2:$D$5111,$C1393,Тех_Движение!$B$2:$B$5111,"&lt;="&amp;M$3)-$F1393)))</f>
        <v/>
      </c>
      <c r="N1393" s="54">
        <f>IF(OR($B1393="",N$3&lt;$D1393+Настройки!$B$7),0,MAX(0,$E1393-MAX(0,SUMIFS(Тех_Движение!$G$2:$G$5111,Тех_Движение!$D$2:$D$5111,$C1393,Тех_Движение!$B$2:$B$5111,"&lt;="&amp;N$3)-$F1393)))</f>
        <v/>
      </c>
      <c r="O1393" s="54">
        <f>IF(OR($B1393="",O$3&lt;$D1393+Настройки!$B$7),0,MAX(0,$E1393-MAX(0,SUMIFS(Тех_Движение!$G$2:$G$5111,Тех_Движение!$D$2:$D$5111,$C1393,Тех_Движение!$B$2:$B$5111,"&lt;="&amp;O$3)-$F1393)))</f>
        <v/>
      </c>
      <c r="P1393" s="54">
        <f>IF(OR($B1393="",P$3&lt;$D1393+Настройки!$B$7),0,MAX(0,$E1393-MAX(0,SUMIFS(Тех_Движение!$G$2:$G$5111,Тех_Движение!$D$2:$D$5111,$C1393,Тех_Движение!$B$2:$B$5111,"&lt;="&amp;P$3)-$F1393)))</f>
        <v/>
      </c>
      <c r="Q1393" s="54">
        <f>IF(OR($B1393="",Q$3&lt;$D1393+Настройки!$B$7),0,MAX(0,$E1393-MAX(0,SUMIFS(Тех_Движение!$G$2:$G$5111,Тех_Движение!$D$2:$D$5111,$C1393,Тех_Движение!$B$2:$B$5111,"&lt;="&amp;Q$3)-$F1393)))</f>
        <v/>
      </c>
      <c r="R1393" s="54">
        <f>IF($B1393="","",SUM($K1393:$Q1393))</f>
        <v/>
      </c>
      <c r="S1393" s="56">
        <f>IF($B1393="","",VLOOKUP($C1393,Настройки!$A$11:$L$17,9,FALSE))</f>
        <v/>
      </c>
      <c r="T1393" s="56">
        <f>IF($B1393="","",$R1393*$S1393)</f>
        <v/>
      </c>
    </row>
    <row r="1394">
      <c r="A1394" s="20">
        <f>Тех_Движение!$A$1391</f>
        <v/>
      </c>
      <c r="B1394" s="20">
        <f>IF(Тех_Движение!$F$1391&gt;0,Тех_Движение!$I$1391,"")</f>
        <v/>
      </c>
      <c r="C1394" s="20">
        <f>IF($B1394="","",Тех_Движение!$D$1391)</f>
        <v/>
      </c>
      <c r="D1394" s="42">
        <f>IF($B1394="","",Тех_Движение!$B$1391)</f>
        <v/>
      </c>
      <c r="E1394" s="54">
        <f>IF($B1394="","",Тех_Движение!$F$1391)</f>
        <v/>
      </c>
      <c r="F1394" s="54">
        <f>IF($B1394="","",SUMIFS($E$5:$E1393,$C$5:$C1393,$C1394))</f>
        <v/>
      </c>
      <c r="G1394" s="54">
        <f>IF($B1394="","",MAX(0,$E1394-MAX(0,SUMIFS(Тех_Движение!$G$2:$G$5111,Тех_Движение!$D$2:$D$5111,$C1394,Тех_Движение!$B$2:$B$5111,"&lt;="&amp;Настройки!$B$5-1)-$F1394)))</f>
        <v/>
      </c>
      <c r="H1394" s="54">
        <f>IF($B1394="","",IF(AND($D1394&gt;=Настройки!$B$5,$D1394&lt;=Настройки!$B$6),$E1394,0))</f>
        <v/>
      </c>
      <c r="I1394" s="54">
        <f>IF($B1394="","",$G1394+$H1394-$J1394)</f>
        <v/>
      </c>
      <c r="J1394" s="54">
        <f>IF($B1394="","",MAX(0,$E1394-MAX(0,SUMIFS(Тех_Движение!$G$2:$G$5111,Тех_Движение!$D$2:$D$5111,$C1394,Тех_Движение!$B$2:$B$5111,"&lt;="&amp;Настройки!$B$6)-$F1394)))</f>
        <v/>
      </c>
      <c r="K1394" s="54">
        <f>IF(OR($B1394="",K$3&lt;$D1394+Настройки!$B$7),0,MAX(0,$E1394-MAX(0,SUMIFS(Тех_Движение!$G$2:$G$5111,Тех_Движение!$D$2:$D$5111,$C1394,Тех_Движение!$B$2:$B$5111,"&lt;="&amp;K$3)-$F1394)))</f>
        <v/>
      </c>
      <c r="L1394" s="54">
        <f>IF(OR($B1394="",L$3&lt;$D1394+Настройки!$B$7),0,MAX(0,$E1394-MAX(0,SUMIFS(Тех_Движение!$G$2:$G$5111,Тех_Движение!$D$2:$D$5111,$C1394,Тех_Движение!$B$2:$B$5111,"&lt;="&amp;L$3)-$F1394)))</f>
        <v/>
      </c>
      <c r="M1394" s="54">
        <f>IF(OR($B1394="",M$3&lt;$D1394+Настройки!$B$7),0,MAX(0,$E1394-MAX(0,SUMIFS(Тех_Движение!$G$2:$G$5111,Тех_Движение!$D$2:$D$5111,$C1394,Тех_Движение!$B$2:$B$5111,"&lt;="&amp;M$3)-$F1394)))</f>
        <v/>
      </c>
      <c r="N1394" s="54">
        <f>IF(OR($B1394="",N$3&lt;$D1394+Настройки!$B$7),0,MAX(0,$E1394-MAX(0,SUMIFS(Тех_Движение!$G$2:$G$5111,Тех_Движение!$D$2:$D$5111,$C1394,Тех_Движение!$B$2:$B$5111,"&lt;="&amp;N$3)-$F1394)))</f>
        <v/>
      </c>
      <c r="O1394" s="54">
        <f>IF(OR($B1394="",O$3&lt;$D1394+Настройки!$B$7),0,MAX(0,$E1394-MAX(0,SUMIFS(Тех_Движение!$G$2:$G$5111,Тех_Движение!$D$2:$D$5111,$C1394,Тех_Движение!$B$2:$B$5111,"&lt;="&amp;O$3)-$F1394)))</f>
        <v/>
      </c>
      <c r="P1394" s="54">
        <f>IF(OR($B1394="",P$3&lt;$D1394+Настройки!$B$7),0,MAX(0,$E1394-MAX(0,SUMIFS(Тех_Движение!$G$2:$G$5111,Тех_Движение!$D$2:$D$5111,$C1394,Тех_Движение!$B$2:$B$5111,"&lt;="&amp;P$3)-$F1394)))</f>
        <v/>
      </c>
      <c r="Q1394" s="54">
        <f>IF(OR($B1394="",Q$3&lt;$D1394+Настройки!$B$7),0,MAX(0,$E1394-MAX(0,SUMIFS(Тех_Движение!$G$2:$G$5111,Тех_Движение!$D$2:$D$5111,$C1394,Тех_Движение!$B$2:$B$5111,"&lt;="&amp;Q$3)-$F1394)))</f>
        <v/>
      </c>
      <c r="R1394" s="54">
        <f>IF($B1394="","",SUM($K1394:$Q1394))</f>
        <v/>
      </c>
      <c r="S1394" s="56">
        <f>IF($B1394="","",VLOOKUP($C1394,Настройки!$A$11:$L$17,9,FALSE))</f>
        <v/>
      </c>
      <c r="T1394" s="56">
        <f>IF($B1394="","",$R1394*$S1394)</f>
        <v/>
      </c>
    </row>
    <row r="1395">
      <c r="A1395" s="20">
        <f>Тех_Движение!$A$1392</f>
        <v/>
      </c>
      <c r="B1395" s="20">
        <f>IF(Тех_Движение!$F$1392&gt;0,Тех_Движение!$I$1392,"")</f>
        <v/>
      </c>
      <c r="C1395" s="20">
        <f>IF($B1395="","",Тех_Движение!$D$1392)</f>
        <v/>
      </c>
      <c r="D1395" s="42">
        <f>IF($B1395="","",Тех_Движение!$B$1392)</f>
        <v/>
      </c>
      <c r="E1395" s="54">
        <f>IF($B1395="","",Тех_Движение!$F$1392)</f>
        <v/>
      </c>
      <c r="F1395" s="54">
        <f>IF($B1395="","",SUMIFS($E$5:$E1394,$C$5:$C1394,$C1395))</f>
        <v/>
      </c>
      <c r="G1395" s="54">
        <f>IF($B1395="","",MAX(0,$E1395-MAX(0,SUMIFS(Тех_Движение!$G$2:$G$5111,Тех_Движение!$D$2:$D$5111,$C1395,Тех_Движение!$B$2:$B$5111,"&lt;="&amp;Настройки!$B$5-1)-$F1395)))</f>
        <v/>
      </c>
      <c r="H1395" s="54">
        <f>IF($B1395="","",IF(AND($D1395&gt;=Настройки!$B$5,$D1395&lt;=Настройки!$B$6),$E1395,0))</f>
        <v/>
      </c>
      <c r="I1395" s="54">
        <f>IF($B1395="","",$G1395+$H1395-$J1395)</f>
        <v/>
      </c>
      <c r="J1395" s="54">
        <f>IF($B1395="","",MAX(0,$E1395-MAX(0,SUMIFS(Тех_Движение!$G$2:$G$5111,Тех_Движение!$D$2:$D$5111,$C1395,Тех_Движение!$B$2:$B$5111,"&lt;="&amp;Настройки!$B$6)-$F1395)))</f>
        <v/>
      </c>
      <c r="K1395" s="54">
        <f>IF(OR($B1395="",K$3&lt;$D1395+Настройки!$B$7),0,MAX(0,$E1395-MAX(0,SUMIFS(Тех_Движение!$G$2:$G$5111,Тех_Движение!$D$2:$D$5111,$C1395,Тех_Движение!$B$2:$B$5111,"&lt;="&amp;K$3)-$F1395)))</f>
        <v/>
      </c>
      <c r="L1395" s="54">
        <f>IF(OR($B1395="",L$3&lt;$D1395+Настройки!$B$7),0,MAX(0,$E1395-MAX(0,SUMIFS(Тех_Движение!$G$2:$G$5111,Тех_Движение!$D$2:$D$5111,$C1395,Тех_Движение!$B$2:$B$5111,"&lt;="&amp;L$3)-$F1395)))</f>
        <v/>
      </c>
      <c r="M1395" s="54">
        <f>IF(OR($B1395="",M$3&lt;$D1395+Настройки!$B$7),0,MAX(0,$E1395-MAX(0,SUMIFS(Тех_Движение!$G$2:$G$5111,Тех_Движение!$D$2:$D$5111,$C1395,Тех_Движение!$B$2:$B$5111,"&lt;="&amp;M$3)-$F1395)))</f>
        <v/>
      </c>
      <c r="N1395" s="54">
        <f>IF(OR($B1395="",N$3&lt;$D1395+Настройки!$B$7),0,MAX(0,$E1395-MAX(0,SUMIFS(Тех_Движение!$G$2:$G$5111,Тех_Движение!$D$2:$D$5111,$C1395,Тех_Движение!$B$2:$B$5111,"&lt;="&amp;N$3)-$F1395)))</f>
        <v/>
      </c>
      <c r="O1395" s="54">
        <f>IF(OR($B1395="",O$3&lt;$D1395+Настройки!$B$7),0,MAX(0,$E1395-MAX(0,SUMIFS(Тех_Движение!$G$2:$G$5111,Тех_Движение!$D$2:$D$5111,$C1395,Тех_Движение!$B$2:$B$5111,"&lt;="&amp;O$3)-$F1395)))</f>
        <v/>
      </c>
      <c r="P1395" s="54">
        <f>IF(OR($B1395="",P$3&lt;$D1395+Настройки!$B$7),0,MAX(0,$E1395-MAX(0,SUMIFS(Тех_Движение!$G$2:$G$5111,Тех_Движение!$D$2:$D$5111,$C1395,Тех_Движение!$B$2:$B$5111,"&lt;="&amp;P$3)-$F1395)))</f>
        <v/>
      </c>
      <c r="Q1395" s="54">
        <f>IF(OR($B1395="",Q$3&lt;$D1395+Настройки!$B$7),0,MAX(0,$E1395-MAX(0,SUMIFS(Тех_Движение!$G$2:$G$5111,Тех_Движение!$D$2:$D$5111,$C1395,Тех_Движение!$B$2:$B$5111,"&lt;="&amp;Q$3)-$F1395)))</f>
        <v/>
      </c>
      <c r="R1395" s="54">
        <f>IF($B1395="","",SUM($K1395:$Q1395))</f>
        <v/>
      </c>
      <c r="S1395" s="56">
        <f>IF($B1395="","",VLOOKUP($C1395,Настройки!$A$11:$L$17,9,FALSE))</f>
        <v/>
      </c>
      <c r="T1395" s="56">
        <f>IF($B1395="","",$R1395*$S1395)</f>
        <v/>
      </c>
    </row>
    <row r="1396">
      <c r="A1396" s="20">
        <f>Тех_Движение!$A$1393</f>
        <v/>
      </c>
      <c r="B1396" s="20">
        <f>IF(Тех_Движение!$F$1393&gt;0,Тех_Движение!$I$1393,"")</f>
        <v/>
      </c>
      <c r="C1396" s="20">
        <f>IF($B1396="","",Тех_Движение!$D$1393)</f>
        <v/>
      </c>
      <c r="D1396" s="42">
        <f>IF($B1396="","",Тех_Движение!$B$1393)</f>
        <v/>
      </c>
      <c r="E1396" s="54">
        <f>IF($B1396="","",Тех_Движение!$F$1393)</f>
        <v/>
      </c>
      <c r="F1396" s="54">
        <f>IF($B1396="","",SUMIFS($E$5:$E1395,$C$5:$C1395,$C1396))</f>
        <v/>
      </c>
      <c r="G1396" s="54">
        <f>IF($B1396="","",MAX(0,$E1396-MAX(0,SUMIFS(Тех_Движение!$G$2:$G$5111,Тех_Движение!$D$2:$D$5111,$C1396,Тех_Движение!$B$2:$B$5111,"&lt;="&amp;Настройки!$B$5-1)-$F1396)))</f>
        <v/>
      </c>
      <c r="H1396" s="54">
        <f>IF($B1396="","",IF(AND($D1396&gt;=Настройки!$B$5,$D1396&lt;=Настройки!$B$6),$E1396,0))</f>
        <v/>
      </c>
      <c r="I1396" s="54">
        <f>IF($B1396="","",$G1396+$H1396-$J1396)</f>
        <v/>
      </c>
      <c r="J1396" s="54">
        <f>IF($B1396="","",MAX(0,$E1396-MAX(0,SUMIFS(Тех_Движение!$G$2:$G$5111,Тех_Движение!$D$2:$D$5111,$C1396,Тех_Движение!$B$2:$B$5111,"&lt;="&amp;Настройки!$B$6)-$F1396)))</f>
        <v/>
      </c>
      <c r="K1396" s="54">
        <f>IF(OR($B1396="",K$3&lt;$D1396+Настройки!$B$7),0,MAX(0,$E1396-MAX(0,SUMIFS(Тех_Движение!$G$2:$G$5111,Тех_Движение!$D$2:$D$5111,$C1396,Тех_Движение!$B$2:$B$5111,"&lt;="&amp;K$3)-$F1396)))</f>
        <v/>
      </c>
      <c r="L1396" s="54">
        <f>IF(OR($B1396="",L$3&lt;$D1396+Настройки!$B$7),0,MAX(0,$E1396-MAX(0,SUMIFS(Тех_Движение!$G$2:$G$5111,Тех_Движение!$D$2:$D$5111,$C1396,Тех_Движение!$B$2:$B$5111,"&lt;="&amp;L$3)-$F1396)))</f>
        <v/>
      </c>
      <c r="M1396" s="54">
        <f>IF(OR($B1396="",M$3&lt;$D1396+Настройки!$B$7),0,MAX(0,$E1396-MAX(0,SUMIFS(Тех_Движение!$G$2:$G$5111,Тех_Движение!$D$2:$D$5111,$C1396,Тех_Движение!$B$2:$B$5111,"&lt;="&amp;M$3)-$F1396)))</f>
        <v/>
      </c>
      <c r="N1396" s="54">
        <f>IF(OR($B1396="",N$3&lt;$D1396+Настройки!$B$7),0,MAX(0,$E1396-MAX(0,SUMIFS(Тех_Движение!$G$2:$G$5111,Тех_Движение!$D$2:$D$5111,$C1396,Тех_Движение!$B$2:$B$5111,"&lt;="&amp;N$3)-$F1396)))</f>
        <v/>
      </c>
      <c r="O1396" s="54">
        <f>IF(OR($B1396="",O$3&lt;$D1396+Настройки!$B$7),0,MAX(0,$E1396-MAX(0,SUMIFS(Тех_Движение!$G$2:$G$5111,Тех_Движение!$D$2:$D$5111,$C1396,Тех_Движение!$B$2:$B$5111,"&lt;="&amp;O$3)-$F1396)))</f>
        <v/>
      </c>
      <c r="P1396" s="54">
        <f>IF(OR($B1396="",P$3&lt;$D1396+Настройки!$B$7),0,MAX(0,$E1396-MAX(0,SUMIFS(Тех_Движение!$G$2:$G$5111,Тех_Движение!$D$2:$D$5111,$C1396,Тех_Движение!$B$2:$B$5111,"&lt;="&amp;P$3)-$F1396)))</f>
        <v/>
      </c>
      <c r="Q1396" s="54">
        <f>IF(OR($B1396="",Q$3&lt;$D1396+Настройки!$B$7),0,MAX(0,$E1396-MAX(0,SUMIFS(Тех_Движение!$G$2:$G$5111,Тех_Движение!$D$2:$D$5111,$C1396,Тех_Движение!$B$2:$B$5111,"&lt;="&amp;Q$3)-$F1396)))</f>
        <v/>
      </c>
      <c r="R1396" s="54">
        <f>IF($B1396="","",SUM($K1396:$Q1396))</f>
        <v/>
      </c>
      <c r="S1396" s="56">
        <f>IF($B1396="","",VLOOKUP($C1396,Настройки!$A$11:$L$17,9,FALSE))</f>
        <v/>
      </c>
      <c r="T1396" s="56">
        <f>IF($B1396="","",$R1396*$S1396)</f>
        <v/>
      </c>
    </row>
    <row r="1397">
      <c r="A1397" s="20">
        <f>Тех_Движение!$A$1394</f>
        <v/>
      </c>
      <c r="B1397" s="20">
        <f>IF(Тех_Движение!$F$1394&gt;0,Тех_Движение!$I$1394,"")</f>
        <v/>
      </c>
      <c r="C1397" s="20">
        <f>IF($B1397="","",Тех_Движение!$D$1394)</f>
        <v/>
      </c>
      <c r="D1397" s="42">
        <f>IF($B1397="","",Тех_Движение!$B$1394)</f>
        <v/>
      </c>
      <c r="E1397" s="54">
        <f>IF($B1397="","",Тех_Движение!$F$1394)</f>
        <v/>
      </c>
      <c r="F1397" s="54">
        <f>IF($B1397="","",SUMIFS($E$5:$E1396,$C$5:$C1396,$C1397))</f>
        <v/>
      </c>
      <c r="G1397" s="54">
        <f>IF($B1397="","",MAX(0,$E1397-MAX(0,SUMIFS(Тех_Движение!$G$2:$G$5111,Тех_Движение!$D$2:$D$5111,$C1397,Тех_Движение!$B$2:$B$5111,"&lt;="&amp;Настройки!$B$5-1)-$F1397)))</f>
        <v/>
      </c>
      <c r="H1397" s="54">
        <f>IF($B1397="","",IF(AND($D1397&gt;=Настройки!$B$5,$D1397&lt;=Настройки!$B$6),$E1397,0))</f>
        <v/>
      </c>
      <c r="I1397" s="54">
        <f>IF($B1397="","",$G1397+$H1397-$J1397)</f>
        <v/>
      </c>
      <c r="J1397" s="54">
        <f>IF($B1397="","",MAX(0,$E1397-MAX(0,SUMIFS(Тех_Движение!$G$2:$G$5111,Тех_Движение!$D$2:$D$5111,$C1397,Тех_Движение!$B$2:$B$5111,"&lt;="&amp;Настройки!$B$6)-$F1397)))</f>
        <v/>
      </c>
      <c r="K1397" s="54">
        <f>IF(OR($B1397="",K$3&lt;$D1397+Настройки!$B$7),0,MAX(0,$E1397-MAX(0,SUMIFS(Тех_Движение!$G$2:$G$5111,Тех_Движение!$D$2:$D$5111,$C1397,Тех_Движение!$B$2:$B$5111,"&lt;="&amp;K$3)-$F1397)))</f>
        <v/>
      </c>
      <c r="L1397" s="54">
        <f>IF(OR($B1397="",L$3&lt;$D1397+Настройки!$B$7),0,MAX(0,$E1397-MAX(0,SUMIFS(Тех_Движение!$G$2:$G$5111,Тех_Движение!$D$2:$D$5111,$C1397,Тех_Движение!$B$2:$B$5111,"&lt;="&amp;L$3)-$F1397)))</f>
        <v/>
      </c>
      <c r="M1397" s="54">
        <f>IF(OR($B1397="",M$3&lt;$D1397+Настройки!$B$7),0,MAX(0,$E1397-MAX(0,SUMIFS(Тех_Движение!$G$2:$G$5111,Тех_Движение!$D$2:$D$5111,$C1397,Тех_Движение!$B$2:$B$5111,"&lt;="&amp;M$3)-$F1397)))</f>
        <v/>
      </c>
      <c r="N1397" s="54">
        <f>IF(OR($B1397="",N$3&lt;$D1397+Настройки!$B$7),0,MAX(0,$E1397-MAX(0,SUMIFS(Тех_Движение!$G$2:$G$5111,Тех_Движение!$D$2:$D$5111,$C1397,Тех_Движение!$B$2:$B$5111,"&lt;="&amp;N$3)-$F1397)))</f>
        <v/>
      </c>
      <c r="O1397" s="54">
        <f>IF(OR($B1397="",O$3&lt;$D1397+Настройки!$B$7),0,MAX(0,$E1397-MAX(0,SUMIFS(Тех_Движение!$G$2:$G$5111,Тех_Движение!$D$2:$D$5111,$C1397,Тех_Движение!$B$2:$B$5111,"&lt;="&amp;O$3)-$F1397)))</f>
        <v/>
      </c>
      <c r="P1397" s="54">
        <f>IF(OR($B1397="",P$3&lt;$D1397+Настройки!$B$7),0,MAX(0,$E1397-MAX(0,SUMIFS(Тех_Движение!$G$2:$G$5111,Тех_Движение!$D$2:$D$5111,$C1397,Тех_Движение!$B$2:$B$5111,"&lt;="&amp;P$3)-$F1397)))</f>
        <v/>
      </c>
      <c r="Q1397" s="54">
        <f>IF(OR($B1397="",Q$3&lt;$D1397+Настройки!$B$7),0,MAX(0,$E1397-MAX(0,SUMIFS(Тех_Движение!$G$2:$G$5111,Тех_Движение!$D$2:$D$5111,$C1397,Тех_Движение!$B$2:$B$5111,"&lt;="&amp;Q$3)-$F1397)))</f>
        <v/>
      </c>
      <c r="R1397" s="54">
        <f>IF($B1397="","",SUM($K1397:$Q1397))</f>
        <v/>
      </c>
      <c r="S1397" s="56">
        <f>IF($B1397="","",VLOOKUP($C1397,Настройки!$A$11:$L$17,9,FALSE))</f>
        <v/>
      </c>
      <c r="T1397" s="56">
        <f>IF($B1397="","",$R1397*$S1397)</f>
        <v/>
      </c>
    </row>
    <row r="1398">
      <c r="A1398" s="20">
        <f>Тех_Движение!$A$1395</f>
        <v/>
      </c>
      <c r="B1398" s="20">
        <f>IF(Тех_Движение!$F$1395&gt;0,Тех_Движение!$I$1395,"")</f>
        <v/>
      </c>
      <c r="C1398" s="20">
        <f>IF($B1398="","",Тех_Движение!$D$1395)</f>
        <v/>
      </c>
      <c r="D1398" s="42">
        <f>IF($B1398="","",Тех_Движение!$B$1395)</f>
        <v/>
      </c>
      <c r="E1398" s="54">
        <f>IF($B1398="","",Тех_Движение!$F$1395)</f>
        <v/>
      </c>
      <c r="F1398" s="54">
        <f>IF($B1398="","",SUMIFS($E$5:$E1397,$C$5:$C1397,$C1398))</f>
        <v/>
      </c>
      <c r="G1398" s="54">
        <f>IF($B1398="","",MAX(0,$E1398-MAX(0,SUMIFS(Тех_Движение!$G$2:$G$5111,Тех_Движение!$D$2:$D$5111,$C1398,Тех_Движение!$B$2:$B$5111,"&lt;="&amp;Настройки!$B$5-1)-$F1398)))</f>
        <v/>
      </c>
      <c r="H1398" s="54">
        <f>IF($B1398="","",IF(AND($D1398&gt;=Настройки!$B$5,$D1398&lt;=Настройки!$B$6),$E1398,0))</f>
        <v/>
      </c>
      <c r="I1398" s="54">
        <f>IF($B1398="","",$G1398+$H1398-$J1398)</f>
        <v/>
      </c>
      <c r="J1398" s="54">
        <f>IF($B1398="","",MAX(0,$E1398-MAX(0,SUMIFS(Тех_Движение!$G$2:$G$5111,Тех_Движение!$D$2:$D$5111,$C1398,Тех_Движение!$B$2:$B$5111,"&lt;="&amp;Настройки!$B$6)-$F1398)))</f>
        <v/>
      </c>
      <c r="K1398" s="54">
        <f>IF(OR($B1398="",K$3&lt;$D1398+Настройки!$B$7),0,MAX(0,$E1398-MAX(0,SUMIFS(Тех_Движение!$G$2:$G$5111,Тех_Движение!$D$2:$D$5111,$C1398,Тех_Движение!$B$2:$B$5111,"&lt;="&amp;K$3)-$F1398)))</f>
        <v/>
      </c>
      <c r="L1398" s="54">
        <f>IF(OR($B1398="",L$3&lt;$D1398+Настройки!$B$7),0,MAX(0,$E1398-MAX(0,SUMIFS(Тех_Движение!$G$2:$G$5111,Тех_Движение!$D$2:$D$5111,$C1398,Тех_Движение!$B$2:$B$5111,"&lt;="&amp;L$3)-$F1398)))</f>
        <v/>
      </c>
      <c r="M1398" s="54">
        <f>IF(OR($B1398="",M$3&lt;$D1398+Настройки!$B$7),0,MAX(0,$E1398-MAX(0,SUMIFS(Тех_Движение!$G$2:$G$5111,Тех_Движение!$D$2:$D$5111,$C1398,Тех_Движение!$B$2:$B$5111,"&lt;="&amp;M$3)-$F1398)))</f>
        <v/>
      </c>
      <c r="N1398" s="54">
        <f>IF(OR($B1398="",N$3&lt;$D1398+Настройки!$B$7),0,MAX(0,$E1398-MAX(0,SUMIFS(Тех_Движение!$G$2:$G$5111,Тех_Движение!$D$2:$D$5111,$C1398,Тех_Движение!$B$2:$B$5111,"&lt;="&amp;N$3)-$F1398)))</f>
        <v/>
      </c>
      <c r="O1398" s="54">
        <f>IF(OR($B1398="",O$3&lt;$D1398+Настройки!$B$7),0,MAX(0,$E1398-MAX(0,SUMIFS(Тех_Движение!$G$2:$G$5111,Тех_Движение!$D$2:$D$5111,$C1398,Тех_Движение!$B$2:$B$5111,"&lt;="&amp;O$3)-$F1398)))</f>
        <v/>
      </c>
      <c r="P1398" s="54">
        <f>IF(OR($B1398="",P$3&lt;$D1398+Настройки!$B$7),0,MAX(0,$E1398-MAX(0,SUMIFS(Тех_Движение!$G$2:$G$5111,Тех_Движение!$D$2:$D$5111,$C1398,Тех_Движение!$B$2:$B$5111,"&lt;="&amp;P$3)-$F1398)))</f>
        <v/>
      </c>
      <c r="Q1398" s="54">
        <f>IF(OR($B1398="",Q$3&lt;$D1398+Настройки!$B$7),0,MAX(0,$E1398-MAX(0,SUMIFS(Тех_Движение!$G$2:$G$5111,Тех_Движение!$D$2:$D$5111,$C1398,Тех_Движение!$B$2:$B$5111,"&lt;="&amp;Q$3)-$F1398)))</f>
        <v/>
      </c>
      <c r="R1398" s="54">
        <f>IF($B1398="","",SUM($K1398:$Q1398))</f>
        <v/>
      </c>
      <c r="S1398" s="56">
        <f>IF($B1398="","",VLOOKUP($C1398,Настройки!$A$11:$L$17,9,FALSE))</f>
        <v/>
      </c>
      <c r="T1398" s="56">
        <f>IF($B1398="","",$R1398*$S1398)</f>
        <v/>
      </c>
    </row>
    <row r="1399">
      <c r="A1399" s="20">
        <f>Тех_Движение!$A$1396</f>
        <v/>
      </c>
      <c r="B1399" s="20">
        <f>IF(Тех_Движение!$F$1396&gt;0,Тех_Движение!$I$1396,"")</f>
        <v/>
      </c>
      <c r="C1399" s="20">
        <f>IF($B1399="","",Тех_Движение!$D$1396)</f>
        <v/>
      </c>
      <c r="D1399" s="42">
        <f>IF($B1399="","",Тех_Движение!$B$1396)</f>
        <v/>
      </c>
      <c r="E1399" s="54">
        <f>IF($B1399="","",Тех_Движение!$F$1396)</f>
        <v/>
      </c>
      <c r="F1399" s="54">
        <f>IF($B1399="","",SUMIFS($E$5:$E1398,$C$5:$C1398,$C1399))</f>
        <v/>
      </c>
      <c r="G1399" s="54">
        <f>IF($B1399="","",MAX(0,$E1399-MAX(0,SUMIFS(Тех_Движение!$G$2:$G$5111,Тех_Движение!$D$2:$D$5111,$C1399,Тех_Движение!$B$2:$B$5111,"&lt;="&amp;Настройки!$B$5-1)-$F1399)))</f>
        <v/>
      </c>
      <c r="H1399" s="54">
        <f>IF($B1399="","",IF(AND($D1399&gt;=Настройки!$B$5,$D1399&lt;=Настройки!$B$6),$E1399,0))</f>
        <v/>
      </c>
      <c r="I1399" s="54">
        <f>IF($B1399="","",$G1399+$H1399-$J1399)</f>
        <v/>
      </c>
      <c r="J1399" s="54">
        <f>IF($B1399="","",MAX(0,$E1399-MAX(0,SUMIFS(Тех_Движение!$G$2:$G$5111,Тех_Движение!$D$2:$D$5111,$C1399,Тех_Движение!$B$2:$B$5111,"&lt;="&amp;Настройки!$B$6)-$F1399)))</f>
        <v/>
      </c>
      <c r="K1399" s="54">
        <f>IF(OR($B1399="",K$3&lt;$D1399+Настройки!$B$7),0,MAX(0,$E1399-MAX(0,SUMIFS(Тех_Движение!$G$2:$G$5111,Тех_Движение!$D$2:$D$5111,$C1399,Тех_Движение!$B$2:$B$5111,"&lt;="&amp;K$3)-$F1399)))</f>
        <v/>
      </c>
      <c r="L1399" s="54">
        <f>IF(OR($B1399="",L$3&lt;$D1399+Настройки!$B$7),0,MAX(0,$E1399-MAX(0,SUMIFS(Тех_Движение!$G$2:$G$5111,Тех_Движение!$D$2:$D$5111,$C1399,Тех_Движение!$B$2:$B$5111,"&lt;="&amp;L$3)-$F1399)))</f>
        <v/>
      </c>
      <c r="M1399" s="54">
        <f>IF(OR($B1399="",M$3&lt;$D1399+Настройки!$B$7),0,MAX(0,$E1399-MAX(0,SUMIFS(Тех_Движение!$G$2:$G$5111,Тех_Движение!$D$2:$D$5111,$C1399,Тех_Движение!$B$2:$B$5111,"&lt;="&amp;M$3)-$F1399)))</f>
        <v/>
      </c>
      <c r="N1399" s="54">
        <f>IF(OR($B1399="",N$3&lt;$D1399+Настройки!$B$7),0,MAX(0,$E1399-MAX(0,SUMIFS(Тех_Движение!$G$2:$G$5111,Тех_Движение!$D$2:$D$5111,$C1399,Тех_Движение!$B$2:$B$5111,"&lt;="&amp;N$3)-$F1399)))</f>
        <v/>
      </c>
      <c r="O1399" s="54">
        <f>IF(OR($B1399="",O$3&lt;$D1399+Настройки!$B$7),0,MAX(0,$E1399-MAX(0,SUMIFS(Тех_Движение!$G$2:$G$5111,Тех_Движение!$D$2:$D$5111,$C1399,Тех_Движение!$B$2:$B$5111,"&lt;="&amp;O$3)-$F1399)))</f>
        <v/>
      </c>
      <c r="P1399" s="54">
        <f>IF(OR($B1399="",P$3&lt;$D1399+Настройки!$B$7),0,MAX(0,$E1399-MAX(0,SUMIFS(Тех_Движение!$G$2:$G$5111,Тех_Движение!$D$2:$D$5111,$C1399,Тех_Движение!$B$2:$B$5111,"&lt;="&amp;P$3)-$F1399)))</f>
        <v/>
      </c>
      <c r="Q1399" s="54">
        <f>IF(OR($B1399="",Q$3&lt;$D1399+Настройки!$B$7),0,MAX(0,$E1399-MAX(0,SUMIFS(Тех_Движение!$G$2:$G$5111,Тех_Движение!$D$2:$D$5111,$C1399,Тех_Движение!$B$2:$B$5111,"&lt;="&amp;Q$3)-$F1399)))</f>
        <v/>
      </c>
      <c r="R1399" s="54">
        <f>IF($B1399="","",SUM($K1399:$Q1399))</f>
        <v/>
      </c>
      <c r="S1399" s="56">
        <f>IF($B1399="","",VLOOKUP($C1399,Настройки!$A$11:$L$17,9,FALSE))</f>
        <v/>
      </c>
      <c r="T1399" s="56">
        <f>IF($B1399="","",$R1399*$S1399)</f>
        <v/>
      </c>
    </row>
    <row r="1400">
      <c r="A1400" s="20">
        <f>Тех_Движение!$A$1397</f>
        <v/>
      </c>
      <c r="B1400" s="20">
        <f>IF(Тех_Движение!$F$1397&gt;0,Тех_Движение!$I$1397,"")</f>
        <v/>
      </c>
      <c r="C1400" s="20">
        <f>IF($B1400="","",Тех_Движение!$D$1397)</f>
        <v/>
      </c>
      <c r="D1400" s="42">
        <f>IF($B1400="","",Тех_Движение!$B$1397)</f>
        <v/>
      </c>
      <c r="E1400" s="54">
        <f>IF($B1400="","",Тех_Движение!$F$1397)</f>
        <v/>
      </c>
      <c r="F1400" s="54">
        <f>IF($B1400="","",SUMIFS($E$5:$E1399,$C$5:$C1399,$C1400))</f>
        <v/>
      </c>
      <c r="G1400" s="54">
        <f>IF($B1400="","",MAX(0,$E1400-MAX(0,SUMIFS(Тех_Движение!$G$2:$G$5111,Тех_Движение!$D$2:$D$5111,$C1400,Тех_Движение!$B$2:$B$5111,"&lt;="&amp;Настройки!$B$5-1)-$F1400)))</f>
        <v/>
      </c>
      <c r="H1400" s="54">
        <f>IF($B1400="","",IF(AND($D1400&gt;=Настройки!$B$5,$D1400&lt;=Настройки!$B$6),$E1400,0))</f>
        <v/>
      </c>
      <c r="I1400" s="54">
        <f>IF($B1400="","",$G1400+$H1400-$J1400)</f>
        <v/>
      </c>
      <c r="J1400" s="54">
        <f>IF($B1400="","",MAX(0,$E1400-MAX(0,SUMIFS(Тех_Движение!$G$2:$G$5111,Тех_Движение!$D$2:$D$5111,$C1400,Тех_Движение!$B$2:$B$5111,"&lt;="&amp;Настройки!$B$6)-$F1400)))</f>
        <v/>
      </c>
      <c r="K1400" s="54">
        <f>IF(OR($B1400="",K$3&lt;$D1400+Настройки!$B$7),0,MAX(0,$E1400-MAX(0,SUMIFS(Тех_Движение!$G$2:$G$5111,Тех_Движение!$D$2:$D$5111,$C1400,Тех_Движение!$B$2:$B$5111,"&lt;="&amp;K$3)-$F1400)))</f>
        <v/>
      </c>
      <c r="L1400" s="54">
        <f>IF(OR($B1400="",L$3&lt;$D1400+Настройки!$B$7),0,MAX(0,$E1400-MAX(0,SUMIFS(Тех_Движение!$G$2:$G$5111,Тех_Движение!$D$2:$D$5111,$C1400,Тех_Движение!$B$2:$B$5111,"&lt;="&amp;L$3)-$F1400)))</f>
        <v/>
      </c>
      <c r="M1400" s="54">
        <f>IF(OR($B1400="",M$3&lt;$D1400+Настройки!$B$7),0,MAX(0,$E1400-MAX(0,SUMIFS(Тех_Движение!$G$2:$G$5111,Тех_Движение!$D$2:$D$5111,$C1400,Тех_Движение!$B$2:$B$5111,"&lt;="&amp;M$3)-$F1400)))</f>
        <v/>
      </c>
      <c r="N1400" s="54">
        <f>IF(OR($B1400="",N$3&lt;$D1400+Настройки!$B$7),0,MAX(0,$E1400-MAX(0,SUMIFS(Тех_Движение!$G$2:$G$5111,Тех_Движение!$D$2:$D$5111,$C1400,Тех_Движение!$B$2:$B$5111,"&lt;="&amp;N$3)-$F1400)))</f>
        <v/>
      </c>
      <c r="O1400" s="54">
        <f>IF(OR($B1400="",O$3&lt;$D1400+Настройки!$B$7),0,MAX(0,$E1400-MAX(0,SUMIFS(Тех_Движение!$G$2:$G$5111,Тех_Движение!$D$2:$D$5111,$C1400,Тех_Движение!$B$2:$B$5111,"&lt;="&amp;O$3)-$F1400)))</f>
        <v/>
      </c>
      <c r="P1400" s="54">
        <f>IF(OR($B1400="",P$3&lt;$D1400+Настройки!$B$7),0,MAX(0,$E1400-MAX(0,SUMIFS(Тех_Движение!$G$2:$G$5111,Тех_Движение!$D$2:$D$5111,$C1400,Тех_Движение!$B$2:$B$5111,"&lt;="&amp;P$3)-$F1400)))</f>
        <v/>
      </c>
      <c r="Q1400" s="54">
        <f>IF(OR($B1400="",Q$3&lt;$D1400+Настройки!$B$7),0,MAX(0,$E1400-MAX(0,SUMIFS(Тех_Движение!$G$2:$G$5111,Тех_Движение!$D$2:$D$5111,$C1400,Тех_Движение!$B$2:$B$5111,"&lt;="&amp;Q$3)-$F1400)))</f>
        <v/>
      </c>
      <c r="R1400" s="54">
        <f>IF($B1400="","",SUM($K1400:$Q1400))</f>
        <v/>
      </c>
      <c r="S1400" s="56">
        <f>IF($B1400="","",VLOOKUP($C1400,Настройки!$A$11:$L$17,9,FALSE))</f>
        <v/>
      </c>
      <c r="T1400" s="56">
        <f>IF($B1400="","",$R1400*$S1400)</f>
        <v/>
      </c>
    </row>
    <row r="1401">
      <c r="A1401" s="20">
        <f>Тех_Движение!$A$1398</f>
        <v/>
      </c>
      <c r="B1401" s="20">
        <f>IF(Тех_Движение!$F$1398&gt;0,Тех_Движение!$I$1398,"")</f>
        <v/>
      </c>
      <c r="C1401" s="20">
        <f>IF($B1401="","",Тех_Движение!$D$1398)</f>
        <v/>
      </c>
      <c r="D1401" s="42">
        <f>IF($B1401="","",Тех_Движение!$B$1398)</f>
        <v/>
      </c>
      <c r="E1401" s="54">
        <f>IF($B1401="","",Тех_Движение!$F$1398)</f>
        <v/>
      </c>
      <c r="F1401" s="54">
        <f>IF($B1401="","",SUMIFS($E$5:$E1400,$C$5:$C1400,$C1401))</f>
        <v/>
      </c>
      <c r="G1401" s="54">
        <f>IF($B1401="","",MAX(0,$E1401-MAX(0,SUMIFS(Тех_Движение!$G$2:$G$5111,Тех_Движение!$D$2:$D$5111,$C1401,Тех_Движение!$B$2:$B$5111,"&lt;="&amp;Настройки!$B$5-1)-$F1401)))</f>
        <v/>
      </c>
      <c r="H1401" s="54">
        <f>IF($B1401="","",IF(AND($D1401&gt;=Настройки!$B$5,$D1401&lt;=Настройки!$B$6),$E1401,0))</f>
        <v/>
      </c>
      <c r="I1401" s="54">
        <f>IF($B1401="","",$G1401+$H1401-$J1401)</f>
        <v/>
      </c>
      <c r="J1401" s="54">
        <f>IF($B1401="","",MAX(0,$E1401-MAX(0,SUMIFS(Тех_Движение!$G$2:$G$5111,Тех_Движение!$D$2:$D$5111,$C1401,Тех_Движение!$B$2:$B$5111,"&lt;="&amp;Настройки!$B$6)-$F1401)))</f>
        <v/>
      </c>
      <c r="K1401" s="54">
        <f>IF(OR($B1401="",K$3&lt;$D1401+Настройки!$B$7),0,MAX(0,$E1401-MAX(0,SUMIFS(Тех_Движение!$G$2:$G$5111,Тех_Движение!$D$2:$D$5111,$C1401,Тех_Движение!$B$2:$B$5111,"&lt;="&amp;K$3)-$F1401)))</f>
        <v/>
      </c>
      <c r="L1401" s="54">
        <f>IF(OR($B1401="",L$3&lt;$D1401+Настройки!$B$7),0,MAX(0,$E1401-MAX(0,SUMIFS(Тех_Движение!$G$2:$G$5111,Тех_Движение!$D$2:$D$5111,$C1401,Тех_Движение!$B$2:$B$5111,"&lt;="&amp;L$3)-$F1401)))</f>
        <v/>
      </c>
      <c r="M1401" s="54">
        <f>IF(OR($B1401="",M$3&lt;$D1401+Настройки!$B$7),0,MAX(0,$E1401-MAX(0,SUMIFS(Тех_Движение!$G$2:$G$5111,Тех_Движение!$D$2:$D$5111,$C1401,Тех_Движение!$B$2:$B$5111,"&lt;="&amp;M$3)-$F1401)))</f>
        <v/>
      </c>
      <c r="N1401" s="54">
        <f>IF(OR($B1401="",N$3&lt;$D1401+Настройки!$B$7),0,MAX(0,$E1401-MAX(0,SUMIFS(Тех_Движение!$G$2:$G$5111,Тех_Движение!$D$2:$D$5111,$C1401,Тех_Движение!$B$2:$B$5111,"&lt;="&amp;N$3)-$F1401)))</f>
        <v/>
      </c>
      <c r="O1401" s="54">
        <f>IF(OR($B1401="",O$3&lt;$D1401+Настройки!$B$7),0,MAX(0,$E1401-MAX(0,SUMIFS(Тех_Движение!$G$2:$G$5111,Тех_Движение!$D$2:$D$5111,$C1401,Тех_Движение!$B$2:$B$5111,"&lt;="&amp;O$3)-$F1401)))</f>
        <v/>
      </c>
      <c r="P1401" s="54">
        <f>IF(OR($B1401="",P$3&lt;$D1401+Настройки!$B$7),0,MAX(0,$E1401-MAX(0,SUMIFS(Тех_Движение!$G$2:$G$5111,Тех_Движение!$D$2:$D$5111,$C1401,Тех_Движение!$B$2:$B$5111,"&lt;="&amp;P$3)-$F1401)))</f>
        <v/>
      </c>
      <c r="Q1401" s="54">
        <f>IF(OR($B1401="",Q$3&lt;$D1401+Настройки!$B$7),0,MAX(0,$E1401-MAX(0,SUMIFS(Тех_Движение!$G$2:$G$5111,Тех_Движение!$D$2:$D$5111,$C1401,Тех_Движение!$B$2:$B$5111,"&lt;="&amp;Q$3)-$F1401)))</f>
        <v/>
      </c>
      <c r="R1401" s="54">
        <f>IF($B1401="","",SUM($K1401:$Q1401))</f>
        <v/>
      </c>
      <c r="S1401" s="56">
        <f>IF($B1401="","",VLOOKUP($C1401,Настройки!$A$11:$L$17,9,FALSE))</f>
        <v/>
      </c>
      <c r="T1401" s="56">
        <f>IF($B1401="","",$R1401*$S1401)</f>
        <v/>
      </c>
    </row>
    <row r="1402">
      <c r="A1402" s="20">
        <f>Тех_Движение!$A$1399</f>
        <v/>
      </c>
      <c r="B1402" s="20">
        <f>IF(Тех_Движение!$F$1399&gt;0,Тех_Движение!$I$1399,"")</f>
        <v/>
      </c>
      <c r="C1402" s="20">
        <f>IF($B1402="","",Тех_Движение!$D$1399)</f>
        <v/>
      </c>
      <c r="D1402" s="42">
        <f>IF($B1402="","",Тех_Движение!$B$1399)</f>
        <v/>
      </c>
      <c r="E1402" s="54">
        <f>IF($B1402="","",Тех_Движение!$F$1399)</f>
        <v/>
      </c>
      <c r="F1402" s="54">
        <f>IF($B1402="","",SUMIFS($E$5:$E1401,$C$5:$C1401,$C1402))</f>
        <v/>
      </c>
      <c r="G1402" s="54">
        <f>IF($B1402="","",MAX(0,$E1402-MAX(0,SUMIFS(Тех_Движение!$G$2:$G$5111,Тех_Движение!$D$2:$D$5111,$C1402,Тех_Движение!$B$2:$B$5111,"&lt;="&amp;Настройки!$B$5-1)-$F1402)))</f>
        <v/>
      </c>
      <c r="H1402" s="54">
        <f>IF($B1402="","",IF(AND($D1402&gt;=Настройки!$B$5,$D1402&lt;=Настройки!$B$6),$E1402,0))</f>
        <v/>
      </c>
      <c r="I1402" s="54">
        <f>IF($B1402="","",$G1402+$H1402-$J1402)</f>
        <v/>
      </c>
      <c r="J1402" s="54">
        <f>IF($B1402="","",MAX(0,$E1402-MAX(0,SUMIFS(Тех_Движение!$G$2:$G$5111,Тех_Движение!$D$2:$D$5111,$C1402,Тех_Движение!$B$2:$B$5111,"&lt;="&amp;Настройки!$B$6)-$F1402)))</f>
        <v/>
      </c>
      <c r="K1402" s="54">
        <f>IF(OR($B1402="",K$3&lt;$D1402+Настройки!$B$7),0,MAX(0,$E1402-MAX(0,SUMIFS(Тех_Движение!$G$2:$G$5111,Тех_Движение!$D$2:$D$5111,$C1402,Тех_Движение!$B$2:$B$5111,"&lt;="&amp;K$3)-$F1402)))</f>
        <v/>
      </c>
      <c r="L1402" s="54">
        <f>IF(OR($B1402="",L$3&lt;$D1402+Настройки!$B$7),0,MAX(0,$E1402-MAX(0,SUMIFS(Тех_Движение!$G$2:$G$5111,Тех_Движение!$D$2:$D$5111,$C1402,Тех_Движение!$B$2:$B$5111,"&lt;="&amp;L$3)-$F1402)))</f>
        <v/>
      </c>
      <c r="M1402" s="54">
        <f>IF(OR($B1402="",M$3&lt;$D1402+Настройки!$B$7),0,MAX(0,$E1402-MAX(0,SUMIFS(Тех_Движение!$G$2:$G$5111,Тех_Движение!$D$2:$D$5111,$C1402,Тех_Движение!$B$2:$B$5111,"&lt;="&amp;M$3)-$F1402)))</f>
        <v/>
      </c>
      <c r="N1402" s="54">
        <f>IF(OR($B1402="",N$3&lt;$D1402+Настройки!$B$7),0,MAX(0,$E1402-MAX(0,SUMIFS(Тех_Движение!$G$2:$G$5111,Тех_Движение!$D$2:$D$5111,$C1402,Тех_Движение!$B$2:$B$5111,"&lt;="&amp;N$3)-$F1402)))</f>
        <v/>
      </c>
      <c r="O1402" s="54">
        <f>IF(OR($B1402="",O$3&lt;$D1402+Настройки!$B$7),0,MAX(0,$E1402-MAX(0,SUMIFS(Тех_Движение!$G$2:$G$5111,Тех_Движение!$D$2:$D$5111,$C1402,Тех_Движение!$B$2:$B$5111,"&lt;="&amp;O$3)-$F1402)))</f>
        <v/>
      </c>
      <c r="P1402" s="54">
        <f>IF(OR($B1402="",P$3&lt;$D1402+Настройки!$B$7),0,MAX(0,$E1402-MAX(0,SUMIFS(Тех_Движение!$G$2:$G$5111,Тех_Движение!$D$2:$D$5111,$C1402,Тех_Движение!$B$2:$B$5111,"&lt;="&amp;P$3)-$F1402)))</f>
        <v/>
      </c>
      <c r="Q1402" s="54">
        <f>IF(OR($B1402="",Q$3&lt;$D1402+Настройки!$B$7),0,MAX(0,$E1402-MAX(0,SUMIFS(Тех_Движение!$G$2:$G$5111,Тех_Движение!$D$2:$D$5111,$C1402,Тех_Движение!$B$2:$B$5111,"&lt;="&amp;Q$3)-$F1402)))</f>
        <v/>
      </c>
      <c r="R1402" s="54">
        <f>IF($B1402="","",SUM($K1402:$Q1402))</f>
        <v/>
      </c>
      <c r="S1402" s="56">
        <f>IF($B1402="","",VLOOKUP($C1402,Настройки!$A$11:$L$17,9,FALSE))</f>
        <v/>
      </c>
      <c r="T1402" s="56">
        <f>IF($B1402="","",$R1402*$S1402)</f>
        <v/>
      </c>
    </row>
    <row r="1403">
      <c r="A1403" s="20">
        <f>Тех_Движение!$A$1400</f>
        <v/>
      </c>
      <c r="B1403" s="20">
        <f>IF(Тех_Движение!$F$1400&gt;0,Тех_Движение!$I$1400,"")</f>
        <v/>
      </c>
      <c r="C1403" s="20">
        <f>IF($B1403="","",Тех_Движение!$D$1400)</f>
        <v/>
      </c>
      <c r="D1403" s="42">
        <f>IF($B1403="","",Тех_Движение!$B$1400)</f>
        <v/>
      </c>
      <c r="E1403" s="54">
        <f>IF($B1403="","",Тех_Движение!$F$1400)</f>
        <v/>
      </c>
      <c r="F1403" s="54">
        <f>IF($B1403="","",SUMIFS($E$5:$E1402,$C$5:$C1402,$C1403))</f>
        <v/>
      </c>
      <c r="G1403" s="54">
        <f>IF($B1403="","",MAX(0,$E1403-MAX(0,SUMIFS(Тех_Движение!$G$2:$G$5111,Тех_Движение!$D$2:$D$5111,$C1403,Тех_Движение!$B$2:$B$5111,"&lt;="&amp;Настройки!$B$5-1)-$F1403)))</f>
        <v/>
      </c>
      <c r="H1403" s="54">
        <f>IF($B1403="","",IF(AND($D1403&gt;=Настройки!$B$5,$D1403&lt;=Настройки!$B$6),$E1403,0))</f>
        <v/>
      </c>
      <c r="I1403" s="54">
        <f>IF($B1403="","",$G1403+$H1403-$J1403)</f>
        <v/>
      </c>
      <c r="J1403" s="54">
        <f>IF($B1403="","",MAX(0,$E1403-MAX(0,SUMIFS(Тех_Движение!$G$2:$G$5111,Тех_Движение!$D$2:$D$5111,$C1403,Тех_Движение!$B$2:$B$5111,"&lt;="&amp;Настройки!$B$6)-$F1403)))</f>
        <v/>
      </c>
      <c r="K1403" s="54">
        <f>IF(OR($B1403="",K$3&lt;$D1403+Настройки!$B$7),0,MAX(0,$E1403-MAX(0,SUMIFS(Тех_Движение!$G$2:$G$5111,Тех_Движение!$D$2:$D$5111,$C1403,Тех_Движение!$B$2:$B$5111,"&lt;="&amp;K$3)-$F1403)))</f>
        <v/>
      </c>
      <c r="L1403" s="54">
        <f>IF(OR($B1403="",L$3&lt;$D1403+Настройки!$B$7),0,MAX(0,$E1403-MAX(0,SUMIFS(Тех_Движение!$G$2:$G$5111,Тех_Движение!$D$2:$D$5111,$C1403,Тех_Движение!$B$2:$B$5111,"&lt;="&amp;L$3)-$F1403)))</f>
        <v/>
      </c>
      <c r="M1403" s="54">
        <f>IF(OR($B1403="",M$3&lt;$D1403+Настройки!$B$7),0,MAX(0,$E1403-MAX(0,SUMIFS(Тех_Движение!$G$2:$G$5111,Тех_Движение!$D$2:$D$5111,$C1403,Тех_Движение!$B$2:$B$5111,"&lt;="&amp;M$3)-$F1403)))</f>
        <v/>
      </c>
      <c r="N1403" s="54">
        <f>IF(OR($B1403="",N$3&lt;$D1403+Настройки!$B$7),0,MAX(0,$E1403-MAX(0,SUMIFS(Тех_Движение!$G$2:$G$5111,Тех_Движение!$D$2:$D$5111,$C1403,Тех_Движение!$B$2:$B$5111,"&lt;="&amp;N$3)-$F1403)))</f>
        <v/>
      </c>
      <c r="O1403" s="54">
        <f>IF(OR($B1403="",O$3&lt;$D1403+Настройки!$B$7),0,MAX(0,$E1403-MAX(0,SUMIFS(Тех_Движение!$G$2:$G$5111,Тех_Движение!$D$2:$D$5111,$C1403,Тех_Движение!$B$2:$B$5111,"&lt;="&amp;O$3)-$F1403)))</f>
        <v/>
      </c>
      <c r="P1403" s="54">
        <f>IF(OR($B1403="",P$3&lt;$D1403+Настройки!$B$7),0,MAX(0,$E1403-MAX(0,SUMIFS(Тех_Движение!$G$2:$G$5111,Тех_Движение!$D$2:$D$5111,$C1403,Тех_Движение!$B$2:$B$5111,"&lt;="&amp;P$3)-$F1403)))</f>
        <v/>
      </c>
      <c r="Q1403" s="54">
        <f>IF(OR($B1403="",Q$3&lt;$D1403+Настройки!$B$7),0,MAX(0,$E1403-MAX(0,SUMIFS(Тех_Движение!$G$2:$G$5111,Тех_Движение!$D$2:$D$5111,$C1403,Тех_Движение!$B$2:$B$5111,"&lt;="&amp;Q$3)-$F1403)))</f>
        <v/>
      </c>
      <c r="R1403" s="54">
        <f>IF($B1403="","",SUM($K1403:$Q1403))</f>
        <v/>
      </c>
      <c r="S1403" s="56">
        <f>IF($B1403="","",VLOOKUP($C1403,Настройки!$A$11:$L$17,9,FALSE))</f>
        <v/>
      </c>
      <c r="T1403" s="56">
        <f>IF($B1403="","",$R1403*$S1403)</f>
        <v/>
      </c>
    </row>
    <row r="1404">
      <c r="A1404" s="20">
        <f>Тех_Движение!$A$1401</f>
        <v/>
      </c>
      <c r="B1404" s="20">
        <f>IF(Тех_Движение!$F$1401&gt;0,Тех_Движение!$I$1401,"")</f>
        <v/>
      </c>
      <c r="C1404" s="20">
        <f>IF($B1404="","",Тех_Движение!$D$1401)</f>
        <v/>
      </c>
      <c r="D1404" s="42">
        <f>IF($B1404="","",Тех_Движение!$B$1401)</f>
        <v/>
      </c>
      <c r="E1404" s="54">
        <f>IF($B1404="","",Тех_Движение!$F$1401)</f>
        <v/>
      </c>
      <c r="F1404" s="54">
        <f>IF($B1404="","",SUMIFS($E$5:$E1403,$C$5:$C1403,$C1404))</f>
        <v/>
      </c>
      <c r="G1404" s="54">
        <f>IF($B1404="","",MAX(0,$E1404-MAX(0,SUMIFS(Тех_Движение!$G$2:$G$5111,Тех_Движение!$D$2:$D$5111,$C1404,Тех_Движение!$B$2:$B$5111,"&lt;="&amp;Настройки!$B$5-1)-$F1404)))</f>
        <v/>
      </c>
      <c r="H1404" s="54">
        <f>IF($B1404="","",IF(AND($D1404&gt;=Настройки!$B$5,$D1404&lt;=Настройки!$B$6),$E1404,0))</f>
        <v/>
      </c>
      <c r="I1404" s="54">
        <f>IF($B1404="","",$G1404+$H1404-$J1404)</f>
        <v/>
      </c>
      <c r="J1404" s="54">
        <f>IF($B1404="","",MAX(0,$E1404-MAX(0,SUMIFS(Тех_Движение!$G$2:$G$5111,Тех_Движение!$D$2:$D$5111,$C1404,Тех_Движение!$B$2:$B$5111,"&lt;="&amp;Настройки!$B$6)-$F1404)))</f>
        <v/>
      </c>
      <c r="K1404" s="54">
        <f>IF(OR($B1404="",K$3&lt;$D1404+Настройки!$B$7),0,MAX(0,$E1404-MAX(0,SUMIFS(Тех_Движение!$G$2:$G$5111,Тех_Движение!$D$2:$D$5111,$C1404,Тех_Движение!$B$2:$B$5111,"&lt;="&amp;K$3)-$F1404)))</f>
        <v/>
      </c>
      <c r="L1404" s="54">
        <f>IF(OR($B1404="",L$3&lt;$D1404+Настройки!$B$7),0,MAX(0,$E1404-MAX(0,SUMIFS(Тех_Движение!$G$2:$G$5111,Тех_Движение!$D$2:$D$5111,$C1404,Тех_Движение!$B$2:$B$5111,"&lt;="&amp;L$3)-$F1404)))</f>
        <v/>
      </c>
      <c r="M1404" s="54">
        <f>IF(OR($B1404="",M$3&lt;$D1404+Настройки!$B$7),0,MAX(0,$E1404-MAX(0,SUMIFS(Тех_Движение!$G$2:$G$5111,Тех_Движение!$D$2:$D$5111,$C1404,Тех_Движение!$B$2:$B$5111,"&lt;="&amp;M$3)-$F1404)))</f>
        <v/>
      </c>
      <c r="N1404" s="54">
        <f>IF(OR($B1404="",N$3&lt;$D1404+Настройки!$B$7),0,MAX(0,$E1404-MAX(0,SUMIFS(Тех_Движение!$G$2:$G$5111,Тех_Движение!$D$2:$D$5111,$C1404,Тех_Движение!$B$2:$B$5111,"&lt;="&amp;N$3)-$F1404)))</f>
        <v/>
      </c>
      <c r="O1404" s="54">
        <f>IF(OR($B1404="",O$3&lt;$D1404+Настройки!$B$7),0,MAX(0,$E1404-MAX(0,SUMIFS(Тех_Движение!$G$2:$G$5111,Тех_Движение!$D$2:$D$5111,$C1404,Тех_Движение!$B$2:$B$5111,"&lt;="&amp;O$3)-$F1404)))</f>
        <v/>
      </c>
      <c r="P1404" s="54">
        <f>IF(OR($B1404="",P$3&lt;$D1404+Настройки!$B$7),0,MAX(0,$E1404-MAX(0,SUMIFS(Тех_Движение!$G$2:$G$5111,Тех_Движение!$D$2:$D$5111,$C1404,Тех_Движение!$B$2:$B$5111,"&lt;="&amp;P$3)-$F1404)))</f>
        <v/>
      </c>
      <c r="Q1404" s="54">
        <f>IF(OR($B1404="",Q$3&lt;$D1404+Настройки!$B$7),0,MAX(0,$E1404-MAX(0,SUMIFS(Тех_Движение!$G$2:$G$5111,Тех_Движение!$D$2:$D$5111,$C1404,Тех_Движение!$B$2:$B$5111,"&lt;="&amp;Q$3)-$F1404)))</f>
        <v/>
      </c>
      <c r="R1404" s="54">
        <f>IF($B1404="","",SUM($K1404:$Q1404))</f>
        <v/>
      </c>
      <c r="S1404" s="56">
        <f>IF($B1404="","",VLOOKUP($C1404,Настройки!$A$11:$L$17,9,FALSE))</f>
        <v/>
      </c>
      <c r="T1404" s="56">
        <f>IF($B1404="","",$R1404*$S1404)</f>
        <v/>
      </c>
    </row>
    <row r="1405">
      <c r="A1405" s="20">
        <f>Тех_Движение!$A$1402</f>
        <v/>
      </c>
      <c r="B1405" s="20">
        <f>IF(Тех_Движение!$F$1402&gt;0,Тех_Движение!$I$1402,"")</f>
        <v/>
      </c>
      <c r="C1405" s="20">
        <f>IF($B1405="","",Тех_Движение!$D$1402)</f>
        <v/>
      </c>
      <c r="D1405" s="42">
        <f>IF($B1405="","",Тех_Движение!$B$1402)</f>
        <v/>
      </c>
      <c r="E1405" s="54">
        <f>IF($B1405="","",Тех_Движение!$F$1402)</f>
        <v/>
      </c>
      <c r="F1405" s="54">
        <f>IF($B1405="","",SUMIFS($E$5:$E1404,$C$5:$C1404,$C1405))</f>
        <v/>
      </c>
      <c r="G1405" s="54">
        <f>IF($B1405="","",MAX(0,$E1405-MAX(0,SUMIFS(Тех_Движение!$G$2:$G$5111,Тех_Движение!$D$2:$D$5111,$C1405,Тех_Движение!$B$2:$B$5111,"&lt;="&amp;Настройки!$B$5-1)-$F1405)))</f>
        <v/>
      </c>
      <c r="H1405" s="54">
        <f>IF($B1405="","",IF(AND($D1405&gt;=Настройки!$B$5,$D1405&lt;=Настройки!$B$6),$E1405,0))</f>
        <v/>
      </c>
      <c r="I1405" s="54">
        <f>IF($B1405="","",$G1405+$H1405-$J1405)</f>
        <v/>
      </c>
      <c r="J1405" s="54">
        <f>IF($B1405="","",MAX(0,$E1405-MAX(0,SUMIFS(Тех_Движение!$G$2:$G$5111,Тех_Движение!$D$2:$D$5111,$C1405,Тех_Движение!$B$2:$B$5111,"&lt;="&amp;Настройки!$B$6)-$F1405)))</f>
        <v/>
      </c>
      <c r="K1405" s="54">
        <f>IF(OR($B1405="",K$3&lt;$D1405+Настройки!$B$7),0,MAX(0,$E1405-MAX(0,SUMIFS(Тех_Движение!$G$2:$G$5111,Тех_Движение!$D$2:$D$5111,$C1405,Тех_Движение!$B$2:$B$5111,"&lt;="&amp;K$3)-$F1405)))</f>
        <v/>
      </c>
      <c r="L1405" s="54">
        <f>IF(OR($B1405="",L$3&lt;$D1405+Настройки!$B$7),0,MAX(0,$E1405-MAX(0,SUMIFS(Тех_Движение!$G$2:$G$5111,Тех_Движение!$D$2:$D$5111,$C1405,Тех_Движение!$B$2:$B$5111,"&lt;="&amp;L$3)-$F1405)))</f>
        <v/>
      </c>
      <c r="M1405" s="54">
        <f>IF(OR($B1405="",M$3&lt;$D1405+Настройки!$B$7),0,MAX(0,$E1405-MAX(0,SUMIFS(Тех_Движение!$G$2:$G$5111,Тех_Движение!$D$2:$D$5111,$C1405,Тех_Движение!$B$2:$B$5111,"&lt;="&amp;M$3)-$F1405)))</f>
        <v/>
      </c>
      <c r="N1405" s="54">
        <f>IF(OR($B1405="",N$3&lt;$D1405+Настройки!$B$7),0,MAX(0,$E1405-MAX(0,SUMIFS(Тех_Движение!$G$2:$G$5111,Тех_Движение!$D$2:$D$5111,$C1405,Тех_Движение!$B$2:$B$5111,"&lt;="&amp;N$3)-$F1405)))</f>
        <v/>
      </c>
      <c r="O1405" s="54">
        <f>IF(OR($B1405="",O$3&lt;$D1405+Настройки!$B$7),0,MAX(0,$E1405-MAX(0,SUMIFS(Тех_Движение!$G$2:$G$5111,Тех_Движение!$D$2:$D$5111,$C1405,Тех_Движение!$B$2:$B$5111,"&lt;="&amp;O$3)-$F1405)))</f>
        <v/>
      </c>
      <c r="P1405" s="54">
        <f>IF(OR($B1405="",P$3&lt;$D1405+Настройки!$B$7),0,MAX(0,$E1405-MAX(0,SUMIFS(Тех_Движение!$G$2:$G$5111,Тех_Движение!$D$2:$D$5111,$C1405,Тех_Движение!$B$2:$B$5111,"&lt;="&amp;P$3)-$F1405)))</f>
        <v/>
      </c>
      <c r="Q1405" s="54">
        <f>IF(OR($B1405="",Q$3&lt;$D1405+Настройки!$B$7),0,MAX(0,$E1405-MAX(0,SUMIFS(Тех_Движение!$G$2:$G$5111,Тех_Движение!$D$2:$D$5111,$C1405,Тех_Движение!$B$2:$B$5111,"&lt;="&amp;Q$3)-$F1405)))</f>
        <v/>
      </c>
      <c r="R1405" s="54">
        <f>IF($B1405="","",SUM($K1405:$Q1405))</f>
        <v/>
      </c>
      <c r="S1405" s="56">
        <f>IF($B1405="","",VLOOKUP($C1405,Настройки!$A$11:$L$17,9,FALSE))</f>
        <v/>
      </c>
      <c r="T1405" s="56">
        <f>IF($B1405="","",$R1405*$S1405)</f>
        <v/>
      </c>
    </row>
    <row r="1406">
      <c r="A1406" s="20">
        <f>Тех_Движение!$A$1403</f>
        <v/>
      </c>
      <c r="B1406" s="20">
        <f>IF(Тех_Движение!$F$1403&gt;0,Тех_Движение!$I$1403,"")</f>
        <v/>
      </c>
      <c r="C1406" s="20">
        <f>IF($B1406="","",Тех_Движение!$D$1403)</f>
        <v/>
      </c>
      <c r="D1406" s="42">
        <f>IF($B1406="","",Тех_Движение!$B$1403)</f>
        <v/>
      </c>
      <c r="E1406" s="54">
        <f>IF($B1406="","",Тех_Движение!$F$1403)</f>
        <v/>
      </c>
      <c r="F1406" s="54">
        <f>IF($B1406="","",SUMIFS($E$5:$E1405,$C$5:$C1405,$C1406))</f>
        <v/>
      </c>
      <c r="G1406" s="54">
        <f>IF($B1406="","",MAX(0,$E1406-MAX(0,SUMIFS(Тех_Движение!$G$2:$G$5111,Тех_Движение!$D$2:$D$5111,$C1406,Тех_Движение!$B$2:$B$5111,"&lt;="&amp;Настройки!$B$5-1)-$F1406)))</f>
        <v/>
      </c>
      <c r="H1406" s="54">
        <f>IF($B1406="","",IF(AND($D1406&gt;=Настройки!$B$5,$D1406&lt;=Настройки!$B$6),$E1406,0))</f>
        <v/>
      </c>
      <c r="I1406" s="54">
        <f>IF($B1406="","",$G1406+$H1406-$J1406)</f>
        <v/>
      </c>
      <c r="J1406" s="54">
        <f>IF($B1406="","",MAX(0,$E1406-MAX(0,SUMIFS(Тех_Движение!$G$2:$G$5111,Тех_Движение!$D$2:$D$5111,$C1406,Тех_Движение!$B$2:$B$5111,"&lt;="&amp;Настройки!$B$6)-$F1406)))</f>
        <v/>
      </c>
      <c r="K1406" s="54">
        <f>IF(OR($B1406="",K$3&lt;$D1406+Настройки!$B$7),0,MAX(0,$E1406-MAX(0,SUMIFS(Тех_Движение!$G$2:$G$5111,Тех_Движение!$D$2:$D$5111,$C1406,Тех_Движение!$B$2:$B$5111,"&lt;="&amp;K$3)-$F1406)))</f>
        <v/>
      </c>
      <c r="L1406" s="54">
        <f>IF(OR($B1406="",L$3&lt;$D1406+Настройки!$B$7),0,MAX(0,$E1406-MAX(0,SUMIFS(Тех_Движение!$G$2:$G$5111,Тех_Движение!$D$2:$D$5111,$C1406,Тех_Движение!$B$2:$B$5111,"&lt;="&amp;L$3)-$F1406)))</f>
        <v/>
      </c>
      <c r="M1406" s="54">
        <f>IF(OR($B1406="",M$3&lt;$D1406+Настройки!$B$7),0,MAX(0,$E1406-MAX(0,SUMIFS(Тех_Движение!$G$2:$G$5111,Тех_Движение!$D$2:$D$5111,$C1406,Тех_Движение!$B$2:$B$5111,"&lt;="&amp;M$3)-$F1406)))</f>
        <v/>
      </c>
      <c r="N1406" s="54">
        <f>IF(OR($B1406="",N$3&lt;$D1406+Настройки!$B$7),0,MAX(0,$E1406-MAX(0,SUMIFS(Тех_Движение!$G$2:$G$5111,Тех_Движение!$D$2:$D$5111,$C1406,Тех_Движение!$B$2:$B$5111,"&lt;="&amp;N$3)-$F1406)))</f>
        <v/>
      </c>
      <c r="O1406" s="54">
        <f>IF(OR($B1406="",O$3&lt;$D1406+Настройки!$B$7),0,MAX(0,$E1406-MAX(0,SUMIFS(Тех_Движение!$G$2:$G$5111,Тех_Движение!$D$2:$D$5111,$C1406,Тех_Движение!$B$2:$B$5111,"&lt;="&amp;O$3)-$F1406)))</f>
        <v/>
      </c>
      <c r="P1406" s="54">
        <f>IF(OR($B1406="",P$3&lt;$D1406+Настройки!$B$7),0,MAX(0,$E1406-MAX(0,SUMIFS(Тех_Движение!$G$2:$G$5111,Тех_Движение!$D$2:$D$5111,$C1406,Тех_Движение!$B$2:$B$5111,"&lt;="&amp;P$3)-$F1406)))</f>
        <v/>
      </c>
      <c r="Q1406" s="54">
        <f>IF(OR($B1406="",Q$3&lt;$D1406+Настройки!$B$7),0,MAX(0,$E1406-MAX(0,SUMIFS(Тех_Движение!$G$2:$G$5111,Тех_Движение!$D$2:$D$5111,$C1406,Тех_Движение!$B$2:$B$5111,"&lt;="&amp;Q$3)-$F1406)))</f>
        <v/>
      </c>
      <c r="R1406" s="54">
        <f>IF($B1406="","",SUM($K1406:$Q1406))</f>
        <v/>
      </c>
      <c r="S1406" s="56">
        <f>IF($B1406="","",VLOOKUP($C1406,Настройки!$A$11:$L$17,9,FALSE))</f>
        <v/>
      </c>
      <c r="T1406" s="56">
        <f>IF($B1406="","",$R1406*$S1406)</f>
        <v/>
      </c>
    </row>
    <row r="1407">
      <c r="A1407" s="20">
        <f>Тех_Движение!$A$1404</f>
        <v/>
      </c>
      <c r="B1407" s="20">
        <f>IF(Тех_Движение!$F$1404&gt;0,Тех_Движение!$I$1404,"")</f>
        <v/>
      </c>
      <c r="C1407" s="20">
        <f>IF($B1407="","",Тех_Движение!$D$1404)</f>
        <v/>
      </c>
      <c r="D1407" s="42">
        <f>IF($B1407="","",Тех_Движение!$B$1404)</f>
        <v/>
      </c>
      <c r="E1407" s="54">
        <f>IF($B1407="","",Тех_Движение!$F$1404)</f>
        <v/>
      </c>
      <c r="F1407" s="54">
        <f>IF($B1407="","",SUMIFS($E$5:$E1406,$C$5:$C1406,$C1407))</f>
        <v/>
      </c>
      <c r="G1407" s="54">
        <f>IF($B1407="","",MAX(0,$E1407-MAX(0,SUMIFS(Тех_Движение!$G$2:$G$5111,Тех_Движение!$D$2:$D$5111,$C1407,Тех_Движение!$B$2:$B$5111,"&lt;="&amp;Настройки!$B$5-1)-$F1407)))</f>
        <v/>
      </c>
      <c r="H1407" s="54">
        <f>IF($B1407="","",IF(AND($D1407&gt;=Настройки!$B$5,$D1407&lt;=Настройки!$B$6),$E1407,0))</f>
        <v/>
      </c>
      <c r="I1407" s="54">
        <f>IF($B1407="","",$G1407+$H1407-$J1407)</f>
        <v/>
      </c>
      <c r="J1407" s="54">
        <f>IF($B1407="","",MAX(0,$E1407-MAX(0,SUMIFS(Тех_Движение!$G$2:$G$5111,Тех_Движение!$D$2:$D$5111,$C1407,Тех_Движение!$B$2:$B$5111,"&lt;="&amp;Настройки!$B$6)-$F1407)))</f>
        <v/>
      </c>
      <c r="K1407" s="54">
        <f>IF(OR($B1407="",K$3&lt;$D1407+Настройки!$B$7),0,MAX(0,$E1407-MAX(0,SUMIFS(Тех_Движение!$G$2:$G$5111,Тех_Движение!$D$2:$D$5111,$C1407,Тех_Движение!$B$2:$B$5111,"&lt;="&amp;K$3)-$F1407)))</f>
        <v/>
      </c>
      <c r="L1407" s="54">
        <f>IF(OR($B1407="",L$3&lt;$D1407+Настройки!$B$7),0,MAX(0,$E1407-MAX(0,SUMIFS(Тех_Движение!$G$2:$G$5111,Тех_Движение!$D$2:$D$5111,$C1407,Тех_Движение!$B$2:$B$5111,"&lt;="&amp;L$3)-$F1407)))</f>
        <v/>
      </c>
      <c r="M1407" s="54">
        <f>IF(OR($B1407="",M$3&lt;$D1407+Настройки!$B$7),0,MAX(0,$E1407-MAX(0,SUMIFS(Тех_Движение!$G$2:$G$5111,Тех_Движение!$D$2:$D$5111,$C1407,Тех_Движение!$B$2:$B$5111,"&lt;="&amp;M$3)-$F1407)))</f>
        <v/>
      </c>
      <c r="N1407" s="54">
        <f>IF(OR($B1407="",N$3&lt;$D1407+Настройки!$B$7),0,MAX(0,$E1407-MAX(0,SUMIFS(Тех_Движение!$G$2:$G$5111,Тех_Движение!$D$2:$D$5111,$C1407,Тех_Движение!$B$2:$B$5111,"&lt;="&amp;N$3)-$F1407)))</f>
        <v/>
      </c>
      <c r="O1407" s="54">
        <f>IF(OR($B1407="",O$3&lt;$D1407+Настройки!$B$7),0,MAX(0,$E1407-MAX(0,SUMIFS(Тех_Движение!$G$2:$G$5111,Тех_Движение!$D$2:$D$5111,$C1407,Тех_Движение!$B$2:$B$5111,"&lt;="&amp;O$3)-$F1407)))</f>
        <v/>
      </c>
      <c r="P1407" s="54">
        <f>IF(OR($B1407="",P$3&lt;$D1407+Настройки!$B$7),0,MAX(0,$E1407-MAX(0,SUMIFS(Тех_Движение!$G$2:$G$5111,Тех_Движение!$D$2:$D$5111,$C1407,Тех_Движение!$B$2:$B$5111,"&lt;="&amp;P$3)-$F1407)))</f>
        <v/>
      </c>
      <c r="Q1407" s="54">
        <f>IF(OR($B1407="",Q$3&lt;$D1407+Настройки!$B$7),0,MAX(0,$E1407-MAX(0,SUMIFS(Тех_Движение!$G$2:$G$5111,Тех_Движение!$D$2:$D$5111,$C1407,Тех_Движение!$B$2:$B$5111,"&lt;="&amp;Q$3)-$F1407)))</f>
        <v/>
      </c>
      <c r="R1407" s="54">
        <f>IF($B1407="","",SUM($K1407:$Q1407))</f>
        <v/>
      </c>
      <c r="S1407" s="56">
        <f>IF($B1407="","",VLOOKUP($C1407,Настройки!$A$11:$L$17,9,FALSE))</f>
        <v/>
      </c>
      <c r="T1407" s="56">
        <f>IF($B1407="","",$R1407*$S1407)</f>
        <v/>
      </c>
    </row>
    <row r="1408">
      <c r="A1408" s="20">
        <f>Тех_Движение!$A$1405</f>
        <v/>
      </c>
      <c r="B1408" s="20">
        <f>IF(Тех_Движение!$F$1405&gt;0,Тех_Движение!$I$1405,"")</f>
        <v/>
      </c>
      <c r="C1408" s="20">
        <f>IF($B1408="","",Тех_Движение!$D$1405)</f>
        <v/>
      </c>
      <c r="D1408" s="42">
        <f>IF($B1408="","",Тех_Движение!$B$1405)</f>
        <v/>
      </c>
      <c r="E1408" s="54">
        <f>IF($B1408="","",Тех_Движение!$F$1405)</f>
        <v/>
      </c>
      <c r="F1408" s="54">
        <f>IF($B1408="","",SUMIFS($E$5:$E1407,$C$5:$C1407,$C1408))</f>
        <v/>
      </c>
      <c r="G1408" s="54">
        <f>IF($B1408="","",MAX(0,$E1408-MAX(0,SUMIFS(Тех_Движение!$G$2:$G$5111,Тех_Движение!$D$2:$D$5111,$C1408,Тех_Движение!$B$2:$B$5111,"&lt;="&amp;Настройки!$B$5-1)-$F1408)))</f>
        <v/>
      </c>
      <c r="H1408" s="54">
        <f>IF($B1408="","",IF(AND($D1408&gt;=Настройки!$B$5,$D1408&lt;=Настройки!$B$6),$E1408,0))</f>
        <v/>
      </c>
      <c r="I1408" s="54">
        <f>IF($B1408="","",$G1408+$H1408-$J1408)</f>
        <v/>
      </c>
      <c r="J1408" s="54">
        <f>IF($B1408="","",MAX(0,$E1408-MAX(0,SUMIFS(Тех_Движение!$G$2:$G$5111,Тех_Движение!$D$2:$D$5111,$C1408,Тех_Движение!$B$2:$B$5111,"&lt;="&amp;Настройки!$B$6)-$F1408)))</f>
        <v/>
      </c>
      <c r="K1408" s="54">
        <f>IF(OR($B1408="",K$3&lt;$D1408+Настройки!$B$7),0,MAX(0,$E1408-MAX(0,SUMIFS(Тех_Движение!$G$2:$G$5111,Тех_Движение!$D$2:$D$5111,$C1408,Тех_Движение!$B$2:$B$5111,"&lt;="&amp;K$3)-$F1408)))</f>
        <v/>
      </c>
      <c r="L1408" s="54">
        <f>IF(OR($B1408="",L$3&lt;$D1408+Настройки!$B$7),0,MAX(0,$E1408-MAX(0,SUMIFS(Тех_Движение!$G$2:$G$5111,Тех_Движение!$D$2:$D$5111,$C1408,Тех_Движение!$B$2:$B$5111,"&lt;="&amp;L$3)-$F1408)))</f>
        <v/>
      </c>
      <c r="M1408" s="54">
        <f>IF(OR($B1408="",M$3&lt;$D1408+Настройки!$B$7),0,MAX(0,$E1408-MAX(0,SUMIFS(Тех_Движение!$G$2:$G$5111,Тех_Движение!$D$2:$D$5111,$C1408,Тех_Движение!$B$2:$B$5111,"&lt;="&amp;M$3)-$F1408)))</f>
        <v/>
      </c>
      <c r="N1408" s="54">
        <f>IF(OR($B1408="",N$3&lt;$D1408+Настройки!$B$7),0,MAX(0,$E1408-MAX(0,SUMIFS(Тех_Движение!$G$2:$G$5111,Тех_Движение!$D$2:$D$5111,$C1408,Тех_Движение!$B$2:$B$5111,"&lt;="&amp;N$3)-$F1408)))</f>
        <v/>
      </c>
      <c r="O1408" s="54">
        <f>IF(OR($B1408="",O$3&lt;$D1408+Настройки!$B$7),0,MAX(0,$E1408-MAX(0,SUMIFS(Тех_Движение!$G$2:$G$5111,Тех_Движение!$D$2:$D$5111,$C1408,Тех_Движение!$B$2:$B$5111,"&lt;="&amp;O$3)-$F1408)))</f>
        <v/>
      </c>
      <c r="P1408" s="54">
        <f>IF(OR($B1408="",P$3&lt;$D1408+Настройки!$B$7),0,MAX(0,$E1408-MAX(0,SUMIFS(Тех_Движение!$G$2:$G$5111,Тех_Движение!$D$2:$D$5111,$C1408,Тех_Движение!$B$2:$B$5111,"&lt;="&amp;P$3)-$F1408)))</f>
        <v/>
      </c>
      <c r="Q1408" s="54">
        <f>IF(OR($B1408="",Q$3&lt;$D1408+Настройки!$B$7),0,MAX(0,$E1408-MAX(0,SUMIFS(Тех_Движение!$G$2:$G$5111,Тех_Движение!$D$2:$D$5111,$C1408,Тех_Движение!$B$2:$B$5111,"&lt;="&amp;Q$3)-$F1408)))</f>
        <v/>
      </c>
      <c r="R1408" s="54">
        <f>IF($B1408="","",SUM($K1408:$Q1408))</f>
        <v/>
      </c>
      <c r="S1408" s="56">
        <f>IF($B1408="","",VLOOKUP($C1408,Настройки!$A$11:$L$17,9,FALSE))</f>
        <v/>
      </c>
      <c r="T1408" s="56">
        <f>IF($B1408="","",$R1408*$S1408)</f>
        <v/>
      </c>
    </row>
    <row r="1409">
      <c r="A1409" s="20">
        <f>Тех_Движение!$A$1406</f>
        <v/>
      </c>
      <c r="B1409" s="20">
        <f>IF(Тех_Движение!$F$1406&gt;0,Тех_Движение!$I$1406,"")</f>
        <v/>
      </c>
      <c r="C1409" s="20">
        <f>IF($B1409="","",Тех_Движение!$D$1406)</f>
        <v/>
      </c>
      <c r="D1409" s="42">
        <f>IF($B1409="","",Тех_Движение!$B$1406)</f>
        <v/>
      </c>
      <c r="E1409" s="54">
        <f>IF($B1409="","",Тех_Движение!$F$1406)</f>
        <v/>
      </c>
      <c r="F1409" s="54">
        <f>IF($B1409="","",SUMIFS($E$5:$E1408,$C$5:$C1408,$C1409))</f>
        <v/>
      </c>
      <c r="G1409" s="54">
        <f>IF($B1409="","",MAX(0,$E1409-MAX(0,SUMIFS(Тех_Движение!$G$2:$G$5111,Тех_Движение!$D$2:$D$5111,$C1409,Тех_Движение!$B$2:$B$5111,"&lt;="&amp;Настройки!$B$5-1)-$F1409)))</f>
        <v/>
      </c>
      <c r="H1409" s="54">
        <f>IF($B1409="","",IF(AND($D1409&gt;=Настройки!$B$5,$D1409&lt;=Настройки!$B$6),$E1409,0))</f>
        <v/>
      </c>
      <c r="I1409" s="54">
        <f>IF($B1409="","",$G1409+$H1409-$J1409)</f>
        <v/>
      </c>
      <c r="J1409" s="54">
        <f>IF($B1409="","",MAX(0,$E1409-MAX(0,SUMIFS(Тех_Движение!$G$2:$G$5111,Тех_Движение!$D$2:$D$5111,$C1409,Тех_Движение!$B$2:$B$5111,"&lt;="&amp;Настройки!$B$6)-$F1409)))</f>
        <v/>
      </c>
      <c r="K1409" s="54">
        <f>IF(OR($B1409="",K$3&lt;$D1409+Настройки!$B$7),0,MAX(0,$E1409-MAX(0,SUMIFS(Тех_Движение!$G$2:$G$5111,Тех_Движение!$D$2:$D$5111,$C1409,Тех_Движение!$B$2:$B$5111,"&lt;="&amp;K$3)-$F1409)))</f>
        <v/>
      </c>
      <c r="L1409" s="54">
        <f>IF(OR($B1409="",L$3&lt;$D1409+Настройки!$B$7),0,MAX(0,$E1409-MAX(0,SUMIFS(Тех_Движение!$G$2:$G$5111,Тех_Движение!$D$2:$D$5111,$C1409,Тех_Движение!$B$2:$B$5111,"&lt;="&amp;L$3)-$F1409)))</f>
        <v/>
      </c>
      <c r="M1409" s="54">
        <f>IF(OR($B1409="",M$3&lt;$D1409+Настройки!$B$7),0,MAX(0,$E1409-MAX(0,SUMIFS(Тех_Движение!$G$2:$G$5111,Тех_Движение!$D$2:$D$5111,$C1409,Тех_Движение!$B$2:$B$5111,"&lt;="&amp;M$3)-$F1409)))</f>
        <v/>
      </c>
      <c r="N1409" s="54">
        <f>IF(OR($B1409="",N$3&lt;$D1409+Настройки!$B$7),0,MAX(0,$E1409-MAX(0,SUMIFS(Тех_Движение!$G$2:$G$5111,Тех_Движение!$D$2:$D$5111,$C1409,Тех_Движение!$B$2:$B$5111,"&lt;="&amp;N$3)-$F1409)))</f>
        <v/>
      </c>
      <c r="O1409" s="54">
        <f>IF(OR($B1409="",O$3&lt;$D1409+Настройки!$B$7),0,MAX(0,$E1409-MAX(0,SUMIFS(Тех_Движение!$G$2:$G$5111,Тех_Движение!$D$2:$D$5111,$C1409,Тех_Движение!$B$2:$B$5111,"&lt;="&amp;O$3)-$F1409)))</f>
        <v/>
      </c>
      <c r="P1409" s="54">
        <f>IF(OR($B1409="",P$3&lt;$D1409+Настройки!$B$7),0,MAX(0,$E1409-MAX(0,SUMIFS(Тех_Движение!$G$2:$G$5111,Тех_Движение!$D$2:$D$5111,$C1409,Тех_Движение!$B$2:$B$5111,"&lt;="&amp;P$3)-$F1409)))</f>
        <v/>
      </c>
      <c r="Q1409" s="54">
        <f>IF(OR($B1409="",Q$3&lt;$D1409+Настройки!$B$7),0,MAX(0,$E1409-MAX(0,SUMIFS(Тех_Движение!$G$2:$G$5111,Тех_Движение!$D$2:$D$5111,$C1409,Тех_Движение!$B$2:$B$5111,"&lt;="&amp;Q$3)-$F1409)))</f>
        <v/>
      </c>
      <c r="R1409" s="54">
        <f>IF($B1409="","",SUM($K1409:$Q1409))</f>
        <v/>
      </c>
      <c r="S1409" s="56">
        <f>IF($B1409="","",VLOOKUP($C1409,Настройки!$A$11:$L$17,9,FALSE))</f>
        <v/>
      </c>
      <c r="T1409" s="56">
        <f>IF($B1409="","",$R1409*$S1409)</f>
        <v/>
      </c>
    </row>
    <row r="1410">
      <c r="A1410" s="20">
        <f>Тех_Движение!$A$1407</f>
        <v/>
      </c>
      <c r="B1410" s="20">
        <f>IF(Тех_Движение!$F$1407&gt;0,Тех_Движение!$I$1407,"")</f>
        <v/>
      </c>
      <c r="C1410" s="20">
        <f>IF($B1410="","",Тех_Движение!$D$1407)</f>
        <v/>
      </c>
      <c r="D1410" s="42">
        <f>IF($B1410="","",Тех_Движение!$B$1407)</f>
        <v/>
      </c>
      <c r="E1410" s="54">
        <f>IF($B1410="","",Тех_Движение!$F$1407)</f>
        <v/>
      </c>
      <c r="F1410" s="54">
        <f>IF($B1410="","",SUMIFS($E$5:$E1409,$C$5:$C1409,$C1410))</f>
        <v/>
      </c>
      <c r="G1410" s="54">
        <f>IF($B1410="","",MAX(0,$E1410-MAX(0,SUMIFS(Тех_Движение!$G$2:$G$5111,Тех_Движение!$D$2:$D$5111,$C1410,Тех_Движение!$B$2:$B$5111,"&lt;="&amp;Настройки!$B$5-1)-$F1410)))</f>
        <v/>
      </c>
      <c r="H1410" s="54">
        <f>IF($B1410="","",IF(AND($D1410&gt;=Настройки!$B$5,$D1410&lt;=Настройки!$B$6),$E1410,0))</f>
        <v/>
      </c>
      <c r="I1410" s="54">
        <f>IF($B1410="","",$G1410+$H1410-$J1410)</f>
        <v/>
      </c>
      <c r="J1410" s="54">
        <f>IF($B1410="","",MAX(0,$E1410-MAX(0,SUMIFS(Тех_Движение!$G$2:$G$5111,Тех_Движение!$D$2:$D$5111,$C1410,Тех_Движение!$B$2:$B$5111,"&lt;="&amp;Настройки!$B$6)-$F1410)))</f>
        <v/>
      </c>
      <c r="K1410" s="54">
        <f>IF(OR($B1410="",K$3&lt;$D1410+Настройки!$B$7),0,MAX(0,$E1410-MAX(0,SUMIFS(Тех_Движение!$G$2:$G$5111,Тех_Движение!$D$2:$D$5111,$C1410,Тех_Движение!$B$2:$B$5111,"&lt;="&amp;K$3)-$F1410)))</f>
        <v/>
      </c>
      <c r="L1410" s="54">
        <f>IF(OR($B1410="",L$3&lt;$D1410+Настройки!$B$7),0,MAX(0,$E1410-MAX(0,SUMIFS(Тех_Движение!$G$2:$G$5111,Тех_Движение!$D$2:$D$5111,$C1410,Тех_Движение!$B$2:$B$5111,"&lt;="&amp;L$3)-$F1410)))</f>
        <v/>
      </c>
      <c r="M1410" s="54">
        <f>IF(OR($B1410="",M$3&lt;$D1410+Настройки!$B$7),0,MAX(0,$E1410-MAX(0,SUMIFS(Тех_Движение!$G$2:$G$5111,Тех_Движение!$D$2:$D$5111,$C1410,Тех_Движение!$B$2:$B$5111,"&lt;="&amp;M$3)-$F1410)))</f>
        <v/>
      </c>
      <c r="N1410" s="54">
        <f>IF(OR($B1410="",N$3&lt;$D1410+Настройки!$B$7),0,MAX(0,$E1410-MAX(0,SUMIFS(Тех_Движение!$G$2:$G$5111,Тех_Движение!$D$2:$D$5111,$C1410,Тех_Движение!$B$2:$B$5111,"&lt;="&amp;N$3)-$F1410)))</f>
        <v/>
      </c>
      <c r="O1410" s="54">
        <f>IF(OR($B1410="",O$3&lt;$D1410+Настройки!$B$7),0,MAX(0,$E1410-MAX(0,SUMIFS(Тех_Движение!$G$2:$G$5111,Тех_Движение!$D$2:$D$5111,$C1410,Тех_Движение!$B$2:$B$5111,"&lt;="&amp;O$3)-$F1410)))</f>
        <v/>
      </c>
      <c r="P1410" s="54">
        <f>IF(OR($B1410="",P$3&lt;$D1410+Настройки!$B$7),0,MAX(0,$E1410-MAX(0,SUMIFS(Тех_Движение!$G$2:$G$5111,Тех_Движение!$D$2:$D$5111,$C1410,Тех_Движение!$B$2:$B$5111,"&lt;="&amp;P$3)-$F1410)))</f>
        <v/>
      </c>
      <c r="Q1410" s="54">
        <f>IF(OR($B1410="",Q$3&lt;$D1410+Настройки!$B$7),0,MAX(0,$E1410-MAX(0,SUMIFS(Тех_Движение!$G$2:$G$5111,Тех_Движение!$D$2:$D$5111,$C1410,Тех_Движение!$B$2:$B$5111,"&lt;="&amp;Q$3)-$F1410)))</f>
        <v/>
      </c>
      <c r="R1410" s="54">
        <f>IF($B1410="","",SUM($K1410:$Q1410))</f>
        <v/>
      </c>
      <c r="S1410" s="56">
        <f>IF($B1410="","",VLOOKUP($C1410,Настройки!$A$11:$L$17,9,FALSE))</f>
        <v/>
      </c>
      <c r="T1410" s="56">
        <f>IF($B1410="","",$R1410*$S1410)</f>
        <v/>
      </c>
    </row>
    <row r="1411">
      <c r="A1411" s="20">
        <f>Тех_Движение!$A$1408</f>
        <v/>
      </c>
      <c r="B1411" s="20">
        <f>IF(Тех_Движение!$F$1408&gt;0,Тех_Движение!$I$1408,"")</f>
        <v/>
      </c>
      <c r="C1411" s="20">
        <f>IF($B1411="","",Тех_Движение!$D$1408)</f>
        <v/>
      </c>
      <c r="D1411" s="42">
        <f>IF($B1411="","",Тех_Движение!$B$1408)</f>
        <v/>
      </c>
      <c r="E1411" s="54">
        <f>IF($B1411="","",Тех_Движение!$F$1408)</f>
        <v/>
      </c>
      <c r="F1411" s="54">
        <f>IF($B1411="","",SUMIFS($E$5:$E1410,$C$5:$C1410,$C1411))</f>
        <v/>
      </c>
      <c r="G1411" s="54">
        <f>IF($B1411="","",MAX(0,$E1411-MAX(0,SUMIFS(Тех_Движение!$G$2:$G$5111,Тех_Движение!$D$2:$D$5111,$C1411,Тех_Движение!$B$2:$B$5111,"&lt;="&amp;Настройки!$B$5-1)-$F1411)))</f>
        <v/>
      </c>
      <c r="H1411" s="54">
        <f>IF($B1411="","",IF(AND($D1411&gt;=Настройки!$B$5,$D1411&lt;=Настройки!$B$6),$E1411,0))</f>
        <v/>
      </c>
      <c r="I1411" s="54">
        <f>IF($B1411="","",$G1411+$H1411-$J1411)</f>
        <v/>
      </c>
      <c r="J1411" s="54">
        <f>IF($B1411="","",MAX(0,$E1411-MAX(0,SUMIFS(Тех_Движение!$G$2:$G$5111,Тех_Движение!$D$2:$D$5111,$C1411,Тех_Движение!$B$2:$B$5111,"&lt;="&amp;Настройки!$B$6)-$F1411)))</f>
        <v/>
      </c>
      <c r="K1411" s="54">
        <f>IF(OR($B1411="",K$3&lt;$D1411+Настройки!$B$7),0,MAX(0,$E1411-MAX(0,SUMIFS(Тех_Движение!$G$2:$G$5111,Тех_Движение!$D$2:$D$5111,$C1411,Тех_Движение!$B$2:$B$5111,"&lt;="&amp;K$3)-$F1411)))</f>
        <v/>
      </c>
      <c r="L1411" s="54">
        <f>IF(OR($B1411="",L$3&lt;$D1411+Настройки!$B$7),0,MAX(0,$E1411-MAX(0,SUMIFS(Тех_Движение!$G$2:$G$5111,Тех_Движение!$D$2:$D$5111,$C1411,Тех_Движение!$B$2:$B$5111,"&lt;="&amp;L$3)-$F1411)))</f>
        <v/>
      </c>
      <c r="M1411" s="54">
        <f>IF(OR($B1411="",M$3&lt;$D1411+Настройки!$B$7),0,MAX(0,$E1411-MAX(0,SUMIFS(Тех_Движение!$G$2:$G$5111,Тех_Движение!$D$2:$D$5111,$C1411,Тех_Движение!$B$2:$B$5111,"&lt;="&amp;M$3)-$F1411)))</f>
        <v/>
      </c>
      <c r="N1411" s="54">
        <f>IF(OR($B1411="",N$3&lt;$D1411+Настройки!$B$7),0,MAX(0,$E1411-MAX(0,SUMIFS(Тех_Движение!$G$2:$G$5111,Тех_Движение!$D$2:$D$5111,$C1411,Тех_Движение!$B$2:$B$5111,"&lt;="&amp;N$3)-$F1411)))</f>
        <v/>
      </c>
      <c r="O1411" s="54">
        <f>IF(OR($B1411="",O$3&lt;$D1411+Настройки!$B$7),0,MAX(0,$E1411-MAX(0,SUMIFS(Тех_Движение!$G$2:$G$5111,Тех_Движение!$D$2:$D$5111,$C1411,Тех_Движение!$B$2:$B$5111,"&lt;="&amp;O$3)-$F1411)))</f>
        <v/>
      </c>
      <c r="P1411" s="54">
        <f>IF(OR($B1411="",P$3&lt;$D1411+Настройки!$B$7),0,MAX(0,$E1411-MAX(0,SUMIFS(Тех_Движение!$G$2:$G$5111,Тех_Движение!$D$2:$D$5111,$C1411,Тех_Движение!$B$2:$B$5111,"&lt;="&amp;P$3)-$F1411)))</f>
        <v/>
      </c>
      <c r="Q1411" s="54">
        <f>IF(OR($B1411="",Q$3&lt;$D1411+Настройки!$B$7),0,MAX(0,$E1411-MAX(0,SUMIFS(Тех_Движение!$G$2:$G$5111,Тех_Движение!$D$2:$D$5111,$C1411,Тех_Движение!$B$2:$B$5111,"&lt;="&amp;Q$3)-$F1411)))</f>
        <v/>
      </c>
      <c r="R1411" s="54">
        <f>IF($B1411="","",SUM($K1411:$Q1411))</f>
        <v/>
      </c>
      <c r="S1411" s="56">
        <f>IF($B1411="","",VLOOKUP($C1411,Настройки!$A$11:$L$17,9,FALSE))</f>
        <v/>
      </c>
      <c r="T1411" s="56">
        <f>IF($B1411="","",$R1411*$S1411)</f>
        <v/>
      </c>
    </row>
    <row r="1412">
      <c r="A1412" s="20">
        <f>Тех_Движение!$A$1409</f>
        <v/>
      </c>
      <c r="B1412" s="20">
        <f>IF(Тех_Движение!$F$1409&gt;0,Тех_Движение!$I$1409,"")</f>
        <v/>
      </c>
      <c r="C1412" s="20">
        <f>IF($B1412="","",Тех_Движение!$D$1409)</f>
        <v/>
      </c>
      <c r="D1412" s="42">
        <f>IF($B1412="","",Тех_Движение!$B$1409)</f>
        <v/>
      </c>
      <c r="E1412" s="54">
        <f>IF($B1412="","",Тех_Движение!$F$1409)</f>
        <v/>
      </c>
      <c r="F1412" s="54">
        <f>IF($B1412="","",SUMIFS($E$5:$E1411,$C$5:$C1411,$C1412))</f>
        <v/>
      </c>
      <c r="G1412" s="54">
        <f>IF($B1412="","",MAX(0,$E1412-MAX(0,SUMIFS(Тех_Движение!$G$2:$G$5111,Тех_Движение!$D$2:$D$5111,$C1412,Тех_Движение!$B$2:$B$5111,"&lt;="&amp;Настройки!$B$5-1)-$F1412)))</f>
        <v/>
      </c>
      <c r="H1412" s="54">
        <f>IF($B1412="","",IF(AND($D1412&gt;=Настройки!$B$5,$D1412&lt;=Настройки!$B$6),$E1412,0))</f>
        <v/>
      </c>
      <c r="I1412" s="54">
        <f>IF($B1412="","",$G1412+$H1412-$J1412)</f>
        <v/>
      </c>
      <c r="J1412" s="54">
        <f>IF($B1412="","",MAX(0,$E1412-MAX(0,SUMIFS(Тех_Движение!$G$2:$G$5111,Тех_Движение!$D$2:$D$5111,$C1412,Тех_Движение!$B$2:$B$5111,"&lt;="&amp;Настройки!$B$6)-$F1412)))</f>
        <v/>
      </c>
      <c r="K1412" s="54">
        <f>IF(OR($B1412="",K$3&lt;$D1412+Настройки!$B$7),0,MAX(0,$E1412-MAX(0,SUMIFS(Тех_Движение!$G$2:$G$5111,Тех_Движение!$D$2:$D$5111,$C1412,Тех_Движение!$B$2:$B$5111,"&lt;="&amp;K$3)-$F1412)))</f>
        <v/>
      </c>
      <c r="L1412" s="54">
        <f>IF(OR($B1412="",L$3&lt;$D1412+Настройки!$B$7),0,MAX(0,$E1412-MAX(0,SUMIFS(Тех_Движение!$G$2:$G$5111,Тех_Движение!$D$2:$D$5111,$C1412,Тех_Движение!$B$2:$B$5111,"&lt;="&amp;L$3)-$F1412)))</f>
        <v/>
      </c>
      <c r="M1412" s="54">
        <f>IF(OR($B1412="",M$3&lt;$D1412+Настройки!$B$7),0,MAX(0,$E1412-MAX(0,SUMIFS(Тех_Движение!$G$2:$G$5111,Тех_Движение!$D$2:$D$5111,$C1412,Тех_Движение!$B$2:$B$5111,"&lt;="&amp;M$3)-$F1412)))</f>
        <v/>
      </c>
      <c r="N1412" s="54">
        <f>IF(OR($B1412="",N$3&lt;$D1412+Настройки!$B$7),0,MAX(0,$E1412-MAX(0,SUMIFS(Тех_Движение!$G$2:$G$5111,Тех_Движение!$D$2:$D$5111,$C1412,Тех_Движение!$B$2:$B$5111,"&lt;="&amp;N$3)-$F1412)))</f>
        <v/>
      </c>
      <c r="O1412" s="54">
        <f>IF(OR($B1412="",O$3&lt;$D1412+Настройки!$B$7),0,MAX(0,$E1412-MAX(0,SUMIFS(Тех_Движение!$G$2:$G$5111,Тех_Движение!$D$2:$D$5111,$C1412,Тех_Движение!$B$2:$B$5111,"&lt;="&amp;O$3)-$F1412)))</f>
        <v/>
      </c>
      <c r="P1412" s="54">
        <f>IF(OR($B1412="",P$3&lt;$D1412+Настройки!$B$7),0,MAX(0,$E1412-MAX(0,SUMIFS(Тех_Движение!$G$2:$G$5111,Тех_Движение!$D$2:$D$5111,$C1412,Тех_Движение!$B$2:$B$5111,"&lt;="&amp;P$3)-$F1412)))</f>
        <v/>
      </c>
      <c r="Q1412" s="54">
        <f>IF(OR($B1412="",Q$3&lt;$D1412+Настройки!$B$7),0,MAX(0,$E1412-MAX(0,SUMIFS(Тех_Движение!$G$2:$G$5111,Тех_Движение!$D$2:$D$5111,$C1412,Тех_Движение!$B$2:$B$5111,"&lt;="&amp;Q$3)-$F1412)))</f>
        <v/>
      </c>
      <c r="R1412" s="54">
        <f>IF($B1412="","",SUM($K1412:$Q1412))</f>
        <v/>
      </c>
      <c r="S1412" s="56">
        <f>IF($B1412="","",VLOOKUP($C1412,Настройки!$A$11:$L$17,9,FALSE))</f>
        <v/>
      </c>
      <c r="T1412" s="56">
        <f>IF($B1412="","",$R1412*$S1412)</f>
        <v/>
      </c>
    </row>
    <row r="1413">
      <c r="A1413" s="20">
        <f>Тех_Движение!$A$1410</f>
        <v/>
      </c>
      <c r="B1413" s="20">
        <f>IF(Тех_Движение!$F$1410&gt;0,Тех_Движение!$I$1410,"")</f>
        <v/>
      </c>
      <c r="C1413" s="20">
        <f>IF($B1413="","",Тех_Движение!$D$1410)</f>
        <v/>
      </c>
      <c r="D1413" s="42">
        <f>IF($B1413="","",Тех_Движение!$B$1410)</f>
        <v/>
      </c>
      <c r="E1413" s="54">
        <f>IF($B1413="","",Тех_Движение!$F$1410)</f>
        <v/>
      </c>
      <c r="F1413" s="54">
        <f>IF($B1413="","",SUMIFS($E$5:$E1412,$C$5:$C1412,$C1413))</f>
        <v/>
      </c>
      <c r="G1413" s="54">
        <f>IF($B1413="","",MAX(0,$E1413-MAX(0,SUMIFS(Тех_Движение!$G$2:$G$5111,Тех_Движение!$D$2:$D$5111,$C1413,Тех_Движение!$B$2:$B$5111,"&lt;="&amp;Настройки!$B$5-1)-$F1413)))</f>
        <v/>
      </c>
      <c r="H1413" s="54">
        <f>IF($B1413="","",IF(AND($D1413&gt;=Настройки!$B$5,$D1413&lt;=Настройки!$B$6),$E1413,0))</f>
        <v/>
      </c>
      <c r="I1413" s="54">
        <f>IF($B1413="","",$G1413+$H1413-$J1413)</f>
        <v/>
      </c>
      <c r="J1413" s="54">
        <f>IF($B1413="","",MAX(0,$E1413-MAX(0,SUMIFS(Тех_Движение!$G$2:$G$5111,Тех_Движение!$D$2:$D$5111,$C1413,Тех_Движение!$B$2:$B$5111,"&lt;="&amp;Настройки!$B$6)-$F1413)))</f>
        <v/>
      </c>
      <c r="K1413" s="54">
        <f>IF(OR($B1413="",K$3&lt;$D1413+Настройки!$B$7),0,MAX(0,$E1413-MAX(0,SUMIFS(Тех_Движение!$G$2:$G$5111,Тех_Движение!$D$2:$D$5111,$C1413,Тех_Движение!$B$2:$B$5111,"&lt;="&amp;K$3)-$F1413)))</f>
        <v/>
      </c>
      <c r="L1413" s="54">
        <f>IF(OR($B1413="",L$3&lt;$D1413+Настройки!$B$7),0,MAX(0,$E1413-MAX(0,SUMIFS(Тех_Движение!$G$2:$G$5111,Тех_Движение!$D$2:$D$5111,$C1413,Тех_Движение!$B$2:$B$5111,"&lt;="&amp;L$3)-$F1413)))</f>
        <v/>
      </c>
      <c r="M1413" s="54">
        <f>IF(OR($B1413="",M$3&lt;$D1413+Настройки!$B$7),0,MAX(0,$E1413-MAX(0,SUMIFS(Тех_Движение!$G$2:$G$5111,Тех_Движение!$D$2:$D$5111,$C1413,Тех_Движение!$B$2:$B$5111,"&lt;="&amp;M$3)-$F1413)))</f>
        <v/>
      </c>
      <c r="N1413" s="54">
        <f>IF(OR($B1413="",N$3&lt;$D1413+Настройки!$B$7),0,MAX(0,$E1413-MAX(0,SUMIFS(Тех_Движение!$G$2:$G$5111,Тех_Движение!$D$2:$D$5111,$C1413,Тех_Движение!$B$2:$B$5111,"&lt;="&amp;N$3)-$F1413)))</f>
        <v/>
      </c>
      <c r="O1413" s="54">
        <f>IF(OR($B1413="",O$3&lt;$D1413+Настройки!$B$7),0,MAX(0,$E1413-MAX(0,SUMIFS(Тех_Движение!$G$2:$G$5111,Тех_Движение!$D$2:$D$5111,$C1413,Тех_Движение!$B$2:$B$5111,"&lt;="&amp;O$3)-$F1413)))</f>
        <v/>
      </c>
      <c r="P1413" s="54">
        <f>IF(OR($B1413="",P$3&lt;$D1413+Настройки!$B$7),0,MAX(0,$E1413-MAX(0,SUMIFS(Тех_Движение!$G$2:$G$5111,Тех_Движение!$D$2:$D$5111,$C1413,Тех_Движение!$B$2:$B$5111,"&lt;="&amp;P$3)-$F1413)))</f>
        <v/>
      </c>
      <c r="Q1413" s="54">
        <f>IF(OR($B1413="",Q$3&lt;$D1413+Настройки!$B$7),0,MAX(0,$E1413-MAX(0,SUMIFS(Тех_Движение!$G$2:$G$5111,Тех_Движение!$D$2:$D$5111,$C1413,Тех_Движение!$B$2:$B$5111,"&lt;="&amp;Q$3)-$F1413)))</f>
        <v/>
      </c>
      <c r="R1413" s="54">
        <f>IF($B1413="","",SUM($K1413:$Q1413))</f>
        <v/>
      </c>
      <c r="S1413" s="56">
        <f>IF($B1413="","",VLOOKUP($C1413,Настройки!$A$11:$L$17,9,FALSE))</f>
        <v/>
      </c>
      <c r="T1413" s="56">
        <f>IF($B1413="","",$R1413*$S1413)</f>
        <v/>
      </c>
    </row>
    <row r="1414">
      <c r="A1414" s="20">
        <f>Тех_Движение!$A$1411</f>
        <v/>
      </c>
      <c r="B1414" s="20">
        <f>IF(Тех_Движение!$F$1411&gt;0,Тех_Движение!$I$1411,"")</f>
        <v/>
      </c>
      <c r="C1414" s="20">
        <f>IF($B1414="","",Тех_Движение!$D$1411)</f>
        <v/>
      </c>
      <c r="D1414" s="42">
        <f>IF($B1414="","",Тех_Движение!$B$1411)</f>
        <v/>
      </c>
      <c r="E1414" s="54">
        <f>IF($B1414="","",Тех_Движение!$F$1411)</f>
        <v/>
      </c>
      <c r="F1414" s="54">
        <f>IF($B1414="","",SUMIFS($E$5:$E1413,$C$5:$C1413,$C1414))</f>
        <v/>
      </c>
      <c r="G1414" s="54">
        <f>IF($B1414="","",MAX(0,$E1414-MAX(0,SUMIFS(Тех_Движение!$G$2:$G$5111,Тех_Движение!$D$2:$D$5111,$C1414,Тех_Движение!$B$2:$B$5111,"&lt;="&amp;Настройки!$B$5-1)-$F1414)))</f>
        <v/>
      </c>
      <c r="H1414" s="54">
        <f>IF($B1414="","",IF(AND($D1414&gt;=Настройки!$B$5,$D1414&lt;=Настройки!$B$6),$E1414,0))</f>
        <v/>
      </c>
      <c r="I1414" s="54">
        <f>IF($B1414="","",$G1414+$H1414-$J1414)</f>
        <v/>
      </c>
      <c r="J1414" s="54">
        <f>IF($B1414="","",MAX(0,$E1414-MAX(0,SUMIFS(Тех_Движение!$G$2:$G$5111,Тех_Движение!$D$2:$D$5111,$C1414,Тех_Движение!$B$2:$B$5111,"&lt;="&amp;Настройки!$B$6)-$F1414)))</f>
        <v/>
      </c>
      <c r="K1414" s="54">
        <f>IF(OR($B1414="",K$3&lt;$D1414+Настройки!$B$7),0,MAX(0,$E1414-MAX(0,SUMIFS(Тех_Движение!$G$2:$G$5111,Тех_Движение!$D$2:$D$5111,$C1414,Тех_Движение!$B$2:$B$5111,"&lt;="&amp;K$3)-$F1414)))</f>
        <v/>
      </c>
      <c r="L1414" s="54">
        <f>IF(OR($B1414="",L$3&lt;$D1414+Настройки!$B$7),0,MAX(0,$E1414-MAX(0,SUMIFS(Тех_Движение!$G$2:$G$5111,Тех_Движение!$D$2:$D$5111,$C1414,Тех_Движение!$B$2:$B$5111,"&lt;="&amp;L$3)-$F1414)))</f>
        <v/>
      </c>
      <c r="M1414" s="54">
        <f>IF(OR($B1414="",M$3&lt;$D1414+Настройки!$B$7),0,MAX(0,$E1414-MAX(0,SUMIFS(Тех_Движение!$G$2:$G$5111,Тех_Движение!$D$2:$D$5111,$C1414,Тех_Движение!$B$2:$B$5111,"&lt;="&amp;M$3)-$F1414)))</f>
        <v/>
      </c>
      <c r="N1414" s="54">
        <f>IF(OR($B1414="",N$3&lt;$D1414+Настройки!$B$7),0,MAX(0,$E1414-MAX(0,SUMIFS(Тех_Движение!$G$2:$G$5111,Тех_Движение!$D$2:$D$5111,$C1414,Тех_Движение!$B$2:$B$5111,"&lt;="&amp;N$3)-$F1414)))</f>
        <v/>
      </c>
      <c r="O1414" s="54">
        <f>IF(OR($B1414="",O$3&lt;$D1414+Настройки!$B$7),0,MAX(0,$E1414-MAX(0,SUMIFS(Тех_Движение!$G$2:$G$5111,Тех_Движение!$D$2:$D$5111,$C1414,Тех_Движение!$B$2:$B$5111,"&lt;="&amp;O$3)-$F1414)))</f>
        <v/>
      </c>
      <c r="P1414" s="54">
        <f>IF(OR($B1414="",P$3&lt;$D1414+Настройки!$B$7),0,MAX(0,$E1414-MAX(0,SUMIFS(Тех_Движение!$G$2:$G$5111,Тех_Движение!$D$2:$D$5111,$C1414,Тех_Движение!$B$2:$B$5111,"&lt;="&amp;P$3)-$F1414)))</f>
        <v/>
      </c>
      <c r="Q1414" s="54">
        <f>IF(OR($B1414="",Q$3&lt;$D1414+Настройки!$B$7),0,MAX(0,$E1414-MAX(0,SUMIFS(Тех_Движение!$G$2:$G$5111,Тех_Движение!$D$2:$D$5111,$C1414,Тех_Движение!$B$2:$B$5111,"&lt;="&amp;Q$3)-$F1414)))</f>
        <v/>
      </c>
      <c r="R1414" s="54">
        <f>IF($B1414="","",SUM($K1414:$Q1414))</f>
        <v/>
      </c>
      <c r="S1414" s="56">
        <f>IF($B1414="","",VLOOKUP($C1414,Настройки!$A$11:$L$17,9,FALSE))</f>
        <v/>
      </c>
      <c r="T1414" s="56">
        <f>IF($B1414="","",$R1414*$S1414)</f>
        <v/>
      </c>
    </row>
    <row r="1415">
      <c r="A1415" s="20">
        <f>Тех_Движение!$A$1412</f>
        <v/>
      </c>
      <c r="B1415" s="20">
        <f>IF(Тех_Движение!$F$1412&gt;0,Тех_Движение!$I$1412,"")</f>
        <v/>
      </c>
      <c r="C1415" s="20">
        <f>IF($B1415="","",Тех_Движение!$D$1412)</f>
        <v/>
      </c>
      <c r="D1415" s="42">
        <f>IF($B1415="","",Тех_Движение!$B$1412)</f>
        <v/>
      </c>
      <c r="E1415" s="54">
        <f>IF($B1415="","",Тех_Движение!$F$1412)</f>
        <v/>
      </c>
      <c r="F1415" s="54">
        <f>IF($B1415="","",SUMIFS($E$5:$E1414,$C$5:$C1414,$C1415))</f>
        <v/>
      </c>
      <c r="G1415" s="54">
        <f>IF($B1415="","",MAX(0,$E1415-MAX(0,SUMIFS(Тех_Движение!$G$2:$G$5111,Тех_Движение!$D$2:$D$5111,$C1415,Тех_Движение!$B$2:$B$5111,"&lt;="&amp;Настройки!$B$5-1)-$F1415)))</f>
        <v/>
      </c>
      <c r="H1415" s="54">
        <f>IF($B1415="","",IF(AND($D1415&gt;=Настройки!$B$5,$D1415&lt;=Настройки!$B$6),$E1415,0))</f>
        <v/>
      </c>
      <c r="I1415" s="54">
        <f>IF($B1415="","",$G1415+$H1415-$J1415)</f>
        <v/>
      </c>
      <c r="J1415" s="54">
        <f>IF($B1415="","",MAX(0,$E1415-MAX(0,SUMIFS(Тех_Движение!$G$2:$G$5111,Тех_Движение!$D$2:$D$5111,$C1415,Тех_Движение!$B$2:$B$5111,"&lt;="&amp;Настройки!$B$6)-$F1415)))</f>
        <v/>
      </c>
      <c r="K1415" s="54">
        <f>IF(OR($B1415="",K$3&lt;$D1415+Настройки!$B$7),0,MAX(0,$E1415-MAX(0,SUMIFS(Тех_Движение!$G$2:$G$5111,Тех_Движение!$D$2:$D$5111,$C1415,Тех_Движение!$B$2:$B$5111,"&lt;="&amp;K$3)-$F1415)))</f>
        <v/>
      </c>
      <c r="L1415" s="54">
        <f>IF(OR($B1415="",L$3&lt;$D1415+Настройки!$B$7),0,MAX(0,$E1415-MAX(0,SUMIFS(Тех_Движение!$G$2:$G$5111,Тех_Движение!$D$2:$D$5111,$C1415,Тех_Движение!$B$2:$B$5111,"&lt;="&amp;L$3)-$F1415)))</f>
        <v/>
      </c>
      <c r="M1415" s="54">
        <f>IF(OR($B1415="",M$3&lt;$D1415+Настройки!$B$7),0,MAX(0,$E1415-MAX(0,SUMIFS(Тех_Движение!$G$2:$G$5111,Тех_Движение!$D$2:$D$5111,$C1415,Тех_Движение!$B$2:$B$5111,"&lt;="&amp;M$3)-$F1415)))</f>
        <v/>
      </c>
      <c r="N1415" s="54">
        <f>IF(OR($B1415="",N$3&lt;$D1415+Настройки!$B$7),0,MAX(0,$E1415-MAX(0,SUMIFS(Тех_Движение!$G$2:$G$5111,Тех_Движение!$D$2:$D$5111,$C1415,Тех_Движение!$B$2:$B$5111,"&lt;="&amp;N$3)-$F1415)))</f>
        <v/>
      </c>
      <c r="O1415" s="54">
        <f>IF(OR($B1415="",O$3&lt;$D1415+Настройки!$B$7),0,MAX(0,$E1415-MAX(0,SUMIFS(Тех_Движение!$G$2:$G$5111,Тех_Движение!$D$2:$D$5111,$C1415,Тех_Движение!$B$2:$B$5111,"&lt;="&amp;O$3)-$F1415)))</f>
        <v/>
      </c>
      <c r="P1415" s="54">
        <f>IF(OR($B1415="",P$3&lt;$D1415+Настройки!$B$7),0,MAX(0,$E1415-MAX(0,SUMIFS(Тех_Движение!$G$2:$G$5111,Тех_Движение!$D$2:$D$5111,$C1415,Тех_Движение!$B$2:$B$5111,"&lt;="&amp;P$3)-$F1415)))</f>
        <v/>
      </c>
      <c r="Q1415" s="54">
        <f>IF(OR($B1415="",Q$3&lt;$D1415+Настройки!$B$7),0,MAX(0,$E1415-MAX(0,SUMIFS(Тех_Движение!$G$2:$G$5111,Тех_Движение!$D$2:$D$5111,$C1415,Тех_Движение!$B$2:$B$5111,"&lt;="&amp;Q$3)-$F1415)))</f>
        <v/>
      </c>
      <c r="R1415" s="54">
        <f>IF($B1415="","",SUM($K1415:$Q1415))</f>
        <v/>
      </c>
      <c r="S1415" s="56">
        <f>IF($B1415="","",VLOOKUP($C1415,Настройки!$A$11:$L$17,9,FALSE))</f>
        <v/>
      </c>
      <c r="T1415" s="56">
        <f>IF($B1415="","",$R1415*$S1415)</f>
        <v/>
      </c>
    </row>
    <row r="1416">
      <c r="A1416" s="20">
        <f>Тех_Движение!$A$1413</f>
        <v/>
      </c>
      <c r="B1416" s="20">
        <f>IF(Тех_Движение!$F$1413&gt;0,Тех_Движение!$I$1413,"")</f>
        <v/>
      </c>
      <c r="C1416" s="20">
        <f>IF($B1416="","",Тех_Движение!$D$1413)</f>
        <v/>
      </c>
      <c r="D1416" s="42">
        <f>IF($B1416="","",Тех_Движение!$B$1413)</f>
        <v/>
      </c>
      <c r="E1416" s="54">
        <f>IF($B1416="","",Тех_Движение!$F$1413)</f>
        <v/>
      </c>
      <c r="F1416" s="54">
        <f>IF($B1416="","",SUMIFS($E$5:$E1415,$C$5:$C1415,$C1416))</f>
        <v/>
      </c>
      <c r="G1416" s="54">
        <f>IF($B1416="","",MAX(0,$E1416-MAX(0,SUMIFS(Тех_Движение!$G$2:$G$5111,Тех_Движение!$D$2:$D$5111,$C1416,Тех_Движение!$B$2:$B$5111,"&lt;="&amp;Настройки!$B$5-1)-$F1416)))</f>
        <v/>
      </c>
      <c r="H1416" s="54">
        <f>IF($B1416="","",IF(AND($D1416&gt;=Настройки!$B$5,$D1416&lt;=Настройки!$B$6),$E1416,0))</f>
        <v/>
      </c>
      <c r="I1416" s="54">
        <f>IF($B1416="","",$G1416+$H1416-$J1416)</f>
        <v/>
      </c>
      <c r="J1416" s="54">
        <f>IF($B1416="","",MAX(0,$E1416-MAX(0,SUMIFS(Тех_Движение!$G$2:$G$5111,Тех_Движение!$D$2:$D$5111,$C1416,Тех_Движение!$B$2:$B$5111,"&lt;="&amp;Настройки!$B$6)-$F1416)))</f>
        <v/>
      </c>
      <c r="K1416" s="54">
        <f>IF(OR($B1416="",K$3&lt;$D1416+Настройки!$B$7),0,MAX(0,$E1416-MAX(0,SUMIFS(Тех_Движение!$G$2:$G$5111,Тех_Движение!$D$2:$D$5111,$C1416,Тех_Движение!$B$2:$B$5111,"&lt;="&amp;K$3)-$F1416)))</f>
        <v/>
      </c>
      <c r="L1416" s="54">
        <f>IF(OR($B1416="",L$3&lt;$D1416+Настройки!$B$7),0,MAX(0,$E1416-MAX(0,SUMIFS(Тех_Движение!$G$2:$G$5111,Тех_Движение!$D$2:$D$5111,$C1416,Тех_Движение!$B$2:$B$5111,"&lt;="&amp;L$3)-$F1416)))</f>
        <v/>
      </c>
      <c r="M1416" s="54">
        <f>IF(OR($B1416="",M$3&lt;$D1416+Настройки!$B$7),0,MAX(0,$E1416-MAX(0,SUMIFS(Тех_Движение!$G$2:$G$5111,Тех_Движение!$D$2:$D$5111,$C1416,Тех_Движение!$B$2:$B$5111,"&lt;="&amp;M$3)-$F1416)))</f>
        <v/>
      </c>
      <c r="N1416" s="54">
        <f>IF(OR($B1416="",N$3&lt;$D1416+Настройки!$B$7),0,MAX(0,$E1416-MAX(0,SUMIFS(Тех_Движение!$G$2:$G$5111,Тех_Движение!$D$2:$D$5111,$C1416,Тех_Движение!$B$2:$B$5111,"&lt;="&amp;N$3)-$F1416)))</f>
        <v/>
      </c>
      <c r="O1416" s="54">
        <f>IF(OR($B1416="",O$3&lt;$D1416+Настройки!$B$7),0,MAX(0,$E1416-MAX(0,SUMIFS(Тех_Движение!$G$2:$G$5111,Тех_Движение!$D$2:$D$5111,$C1416,Тех_Движение!$B$2:$B$5111,"&lt;="&amp;O$3)-$F1416)))</f>
        <v/>
      </c>
      <c r="P1416" s="54">
        <f>IF(OR($B1416="",P$3&lt;$D1416+Настройки!$B$7),0,MAX(0,$E1416-MAX(0,SUMIFS(Тех_Движение!$G$2:$G$5111,Тех_Движение!$D$2:$D$5111,$C1416,Тех_Движение!$B$2:$B$5111,"&lt;="&amp;P$3)-$F1416)))</f>
        <v/>
      </c>
      <c r="Q1416" s="54">
        <f>IF(OR($B1416="",Q$3&lt;$D1416+Настройки!$B$7),0,MAX(0,$E1416-MAX(0,SUMIFS(Тех_Движение!$G$2:$G$5111,Тех_Движение!$D$2:$D$5111,$C1416,Тех_Движение!$B$2:$B$5111,"&lt;="&amp;Q$3)-$F1416)))</f>
        <v/>
      </c>
      <c r="R1416" s="54">
        <f>IF($B1416="","",SUM($K1416:$Q1416))</f>
        <v/>
      </c>
      <c r="S1416" s="56">
        <f>IF($B1416="","",VLOOKUP($C1416,Настройки!$A$11:$L$17,9,FALSE))</f>
        <v/>
      </c>
      <c r="T1416" s="56">
        <f>IF($B1416="","",$R1416*$S1416)</f>
        <v/>
      </c>
    </row>
    <row r="1417">
      <c r="A1417" s="20">
        <f>Тех_Движение!$A$1414</f>
        <v/>
      </c>
      <c r="B1417" s="20">
        <f>IF(Тех_Движение!$F$1414&gt;0,Тех_Движение!$I$1414,"")</f>
        <v/>
      </c>
      <c r="C1417" s="20">
        <f>IF($B1417="","",Тех_Движение!$D$1414)</f>
        <v/>
      </c>
      <c r="D1417" s="42">
        <f>IF($B1417="","",Тех_Движение!$B$1414)</f>
        <v/>
      </c>
      <c r="E1417" s="54">
        <f>IF($B1417="","",Тех_Движение!$F$1414)</f>
        <v/>
      </c>
      <c r="F1417" s="54">
        <f>IF($B1417="","",SUMIFS($E$5:$E1416,$C$5:$C1416,$C1417))</f>
        <v/>
      </c>
      <c r="G1417" s="54">
        <f>IF($B1417="","",MAX(0,$E1417-MAX(0,SUMIFS(Тех_Движение!$G$2:$G$5111,Тех_Движение!$D$2:$D$5111,$C1417,Тех_Движение!$B$2:$B$5111,"&lt;="&amp;Настройки!$B$5-1)-$F1417)))</f>
        <v/>
      </c>
      <c r="H1417" s="54">
        <f>IF($B1417="","",IF(AND($D1417&gt;=Настройки!$B$5,$D1417&lt;=Настройки!$B$6),$E1417,0))</f>
        <v/>
      </c>
      <c r="I1417" s="54">
        <f>IF($B1417="","",$G1417+$H1417-$J1417)</f>
        <v/>
      </c>
      <c r="J1417" s="54">
        <f>IF($B1417="","",MAX(0,$E1417-MAX(0,SUMIFS(Тех_Движение!$G$2:$G$5111,Тех_Движение!$D$2:$D$5111,$C1417,Тех_Движение!$B$2:$B$5111,"&lt;="&amp;Настройки!$B$6)-$F1417)))</f>
        <v/>
      </c>
      <c r="K1417" s="54">
        <f>IF(OR($B1417="",K$3&lt;$D1417+Настройки!$B$7),0,MAX(0,$E1417-MAX(0,SUMIFS(Тех_Движение!$G$2:$G$5111,Тех_Движение!$D$2:$D$5111,$C1417,Тех_Движение!$B$2:$B$5111,"&lt;="&amp;K$3)-$F1417)))</f>
        <v/>
      </c>
      <c r="L1417" s="54">
        <f>IF(OR($B1417="",L$3&lt;$D1417+Настройки!$B$7),0,MAX(0,$E1417-MAX(0,SUMIFS(Тех_Движение!$G$2:$G$5111,Тех_Движение!$D$2:$D$5111,$C1417,Тех_Движение!$B$2:$B$5111,"&lt;="&amp;L$3)-$F1417)))</f>
        <v/>
      </c>
      <c r="M1417" s="54">
        <f>IF(OR($B1417="",M$3&lt;$D1417+Настройки!$B$7),0,MAX(0,$E1417-MAX(0,SUMIFS(Тех_Движение!$G$2:$G$5111,Тех_Движение!$D$2:$D$5111,$C1417,Тех_Движение!$B$2:$B$5111,"&lt;="&amp;M$3)-$F1417)))</f>
        <v/>
      </c>
      <c r="N1417" s="54">
        <f>IF(OR($B1417="",N$3&lt;$D1417+Настройки!$B$7),0,MAX(0,$E1417-MAX(0,SUMIFS(Тех_Движение!$G$2:$G$5111,Тех_Движение!$D$2:$D$5111,$C1417,Тех_Движение!$B$2:$B$5111,"&lt;="&amp;N$3)-$F1417)))</f>
        <v/>
      </c>
      <c r="O1417" s="54">
        <f>IF(OR($B1417="",O$3&lt;$D1417+Настройки!$B$7),0,MAX(0,$E1417-MAX(0,SUMIFS(Тех_Движение!$G$2:$G$5111,Тех_Движение!$D$2:$D$5111,$C1417,Тех_Движение!$B$2:$B$5111,"&lt;="&amp;O$3)-$F1417)))</f>
        <v/>
      </c>
      <c r="P1417" s="54">
        <f>IF(OR($B1417="",P$3&lt;$D1417+Настройки!$B$7),0,MAX(0,$E1417-MAX(0,SUMIFS(Тех_Движение!$G$2:$G$5111,Тех_Движение!$D$2:$D$5111,$C1417,Тех_Движение!$B$2:$B$5111,"&lt;="&amp;P$3)-$F1417)))</f>
        <v/>
      </c>
      <c r="Q1417" s="54">
        <f>IF(OR($B1417="",Q$3&lt;$D1417+Настройки!$B$7),0,MAX(0,$E1417-MAX(0,SUMIFS(Тех_Движение!$G$2:$G$5111,Тех_Движение!$D$2:$D$5111,$C1417,Тех_Движение!$B$2:$B$5111,"&lt;="&amp;Q$3)-$F1417)))</f>
        <v/>
      </c>
      <c r="R1417" s="54">
        <f>IF($B1417="","",SUM($K1417:$Q1417))</f>
        <v/>
      </c>
      <c r="S1417" s="56">
        <f>IF($B1417="","",VLOOKUP($C1417,Настройки!$A$11:$L$17,9,FALSE))</f>
        <v/>
      </c>
      <c r="T1417" s="56">
        <f>IF($B1417="","",$R1417*$S1417)</f>
        <v/>
      </c>
    </row>
    <row r="1418">
      <c r="A1418" s="20">
        <f>Тех_Движение!$A$1415</f>
        <v/>
      </c>
      <c r="B1418" s="20">
        <f>IF(Тех_Движение!$F$1415&gt;0,Тех_Движение!$I$1415,"")</f>
        <v/>
      </c>
      <c r="C1418" s="20">
        <f>IF($B1418="","",Тех_Движение!$D$1415)</f>
        <v/>
      </c>
      <c r="D1418" s="42">
        <f>IF($B1418="","",Тех_Движение!$B$1415)</f>
        <v/>
      </c>
      <c r="E1418" s="54">
        <f>IF($B1418="","",Тех_Движение!$F$1415)</f>
        <v/>
      </c>
      <c r="F1418" s="54">
        <f>IF($B1418="","",SUMIFS($E$5:$E1417,$C$5:$C1417,$C1418))</f>
        <v/>
      </c>
      <c r="G1418" s="54">
        <f>IF($B1418="","",MAX(0,$E1418-MAX(0,SUMIFS(Тех_Движение!$G$2:$G$5111,Тех_Движение!$D$2:$D$5111,$C1418,Тех_Движение!$B$2:$B$5111,"&lt;="&amp;Настройки!$B$5-1)-$F1418)))</f>
        <v/>
      </c>
      <c r="H1418" s="54">
        <f>IF($B1418="","",IF(AND($D1418&gt;=Настройки!$B$5,$D1418&lt;=Настройки!$B$6),$E1418,0))</f>
        <v/>
      </c>
      <c r="I1418" s="54">
        <f>IF($B1418="","",$G1418+$H1418-$J1418)</f>
        <v/>
      </c>
      <c r="J1418" s="54">
        <f>IF($B1418="","",MAX(0,$E1418-MAX(0,SUMIFS(Тех_Движение!$G$2:$G$5111,Тех_Движение!$D$2:$D$5111,$C1418,Тех_Движение!$B$2:$B$5111,"&lt;="&amp;Настройки!$B$6)-$F1418)))</f>
        <v/>
      </c>
      <c r="K1418" s="54">
        <f>IF(OR($B1418="",K$3&lt;$D1418+Настройки!$B$7),0,MAX(0,$E1418-MAX(0,SUMIFS(Тех_Движение!$G$2:$G$5111,Тех_Движение!$D$2:$D$5111,$C1418,Тех_Движение!$B$2:$B$5111,"&lt;="&amp;K$3)-$F1418)))</f>
        <v/>
      </c>
      <c r="L1418" s="54">
        <f>IF(OR($B1418="",L$3&lt;$D1418+Настройки!$B$7),0,MAX(0,$E1418-MAX(0,SUMIFS(Тех_Движение!$G$2:$G$5111,Тех_Движение!$D$2:$D$5111,$C1418,Тех_Движение!$B$2:$B$5111,"&lt;="&amp;L$3)-$F1418)))</f>
        <v/>
      </c>
      <c r="M1418" s="54">
        <f>IF(OR($B1418="",M$3&lt;$D1418+Настройки!$B$7),0,MAX(0,$E1418-MAX(0,SUMIFS(Тех_Движение!$G$2:$G$5111,Тех_Движение!$D$2:$D$5111,$C1418,Тех_Движение!$B$2:$B$5111,"&lt;="&amp;M$3)-$F1418)))</f>
        <v/>
      </c>
      <c r="N1418" s="54">
        <f>IF(OR($B1418="",N$3&lt;$D1418+Настройки!$B$7),0,MAX(0,$E1418-MAX(0,SUMIFS(Тех_Движение!$G$2:$G$5111,Тех_Движение!$D$2:$D$5111,$C1418,Тех_Движение!$B$2:$B$5111,"&lt;="&amp;N$3)-$F1418)))</f>
        <v/>
      </c>
      <c r="O1418" s="54">
        <f>IF(OR($B1418="",O$3&lt;$D1418+Настройки!$B$7),0,MAX(0,$E1418-MAX(0,SUMIFS(Тех_Движение!$G$2:$G$5111,Тех_Движение!$D$2:$D$5111,$C1418,Тех_Движение!$B$2:$B$5111,"&lt;="&amp;O$3)-$F1418)))</f>
        <v/>
      </c>
      <c r="P1418" s="54">
        <f>IF(OR($B1418="",P$3&lt;$D1418+Настройки!$B$7),0,MAX(0,$E1418-MAX(0,SUMIFS(Тех_Движение!$G$2:$G$5111,Тех_Движение!$D$2:$D$5111,$C1418,Тех_Движение!$B$2:$B$5111,"&lt;="&amp;P$3)-$F1418)))</f>
        <v/>
      </c>
      <c r="Q1418" s="54">
        <f>IF(OR($B1418="",Q$3&lt;$D1418+Настройки!$B$7),0,MAX(0,$E1418-MAX(0,SUMIFS(Тех_Движение!$G$2:$G$5111,Тех_Движение!$D$2:$D$5111,$C1418,Тех_Движение!$B$2:$B$5111,"&lt;="&amp;Q$3)-$F1418)))</f>
        <v/>
      </c>
      <c r="R1418" s="54">
        <f>IF($B1418="","",SUM($K1418:$Q1418))</f>
        <v/>
      </c>
      <c r="S1418" s="56">
        <f>IF($B1418="","",VLOOKUP($C1418,Настройки!$A$11:$L$17,9,FALSE))</f>
        <v/>
      </c>
      <c r="T1418" s="56">
        <f>IF($B1418="","",$R1418*$S1418)</f>
        <v/>
      </c>
    </row>
    <row r="1419">
      <c r="A1419" s="20">
        <f>Тех_Движение!$A$1416</f>
        <v/>
      </c>
      <c r="B1419" s="20">
        <f>IF(Тех_Движение!$F$1416&gt;0,Тех_Движение!$I$1416,"")</f>
        <v/>
      </c>
      <c r="C1419" s="20">
        <f>IF($B1419="","",Тех_Движение!$D$1416)</f>
        <v/>
      </c>
      <c r="D1419" s="42">
        <f>IF($B1419="","",Тех_Движение!$B$1416)</f>
        <v/>
      </c>
      <c r="E1419" s="54">
        <f>IF($B1419="","",Тех_Движение!$F$1416)</f>
        <v/>
      </c>
      <c r="F1419" s="54">
        <f>IF($B1419="","",SUMIFS($E$5:$E1418,$C$5:$C1418,$C1419))</f>
        <v/>
      </c>
      <c r="G1419" s="54">
        <f>IF($B1419="","",MAX(0,$E1419-MAX(0,SUMIFS(Тех_Движение!$G$2:$G$5111,Тех_Движение!$D$2:$D$5111,$C1419,Тех_Движение!$B$2:$B$5111,"&lt;="&amp;Настройки!$B$5-1)-$F1419)))</f>
        <v/>
      </c>
      <c r="H1419" s="54">
        <f>IF($B1419="","",IF(AND($D1419&gt;=Настройки!$B$5,$D1419&lt;=Настройки!$B$6),$E1419,0))</f>
        <v/>
      </c>
      <c r="I1419" s="54">
        <f>IF($B1419="","",$G1419+$H1419-$J1419)</f>
        <v/>
      </c>
      <c r="J1419" s="54">
        <f>IF($B1419="","",MAX(0,$E1419-MAX(0,SUMIFS(Тех_Движение!$G$2:$G$5111,Тех_Движение!$D$2:$D$5111,$C1419,Тех_Движение!$B$2:$B$5111,"&lt;="&amp;Настройки!$B$6)-$F1419)))</f>
        <v/>
      </c>
      <c r="K1419" s="54">
        <f>IF(OR($B1419="",K$3&lt;$D1419+Настройки!$B$7),0,MAX(0,$E1419-MAX(0,SUMIFS(Тех_Движение!$G$2:$G$5111,Тех_Движение!$D$2:$D$5111,$C1419,Тех_Движение!$B$2:$B$5111,"&lt;="&amp;K$3)-$F1419)))</f>
        <v/>
      </c>
      <c r="L1419" s="54">
        <f>IF(OR($B1419="",L$3&lt;$D1419+Настройки!$B$7),0,MAX(0,$E1419-MAX(0,SUMIFS(Тех_Движение!$G$2:$G$5111,Тех_Движение!$D$2:$D$5111,$C1419,Тех_Движение!$B$2:$B$5111,"&lt;="&amp;L$3)-$F1419)))</f>
        <v/>
      </c>
      <c r="M1419" s="54">
        <f>IF(OR($B1419="",M$3&lt;$D1419+Настройки!$B$7),0,MAX(0,$E1419-MAX(0,SUMIFS(Тех_Движение!$G$2:$G$5111,Тех_Движение!$D$2:$D$5111,$C1419,Тех_Движение!$B$2:$B$5111,"&lt;="&amp;M$3)-$F1419)))</f>
        <v/>
      </c>
      <c r="N1419" s="54">
        <f>IF(OR($B1419="",N$3&lt;$D1419+Настройки!$B$7),0,MAX(0,$E1419-MAX(0,SUMIFS(Тех_Движение!$G$2:$G$5111,Тех_Движение!$D$2:$D$5111,$C1419,Тех_Движение!$B$2:$B$5111,"&lt;="&amp;N$3)-$F1419)))</f>
        <v/>
      </c>
      <c r="O1419" s="54">
        <f>IF(OR($B1419="",O$3&lt;$D1419+Настройки!$B$7),0,MAX(0,$E1419-MAX(0,SUMIFS(Тех_Движение!$G$2:$G$5111,Тех_Движение!$D$2:$D$5111,$C1419,Тех_Движение!$B$2:$B$5111,"&lt;="&amp;O$3)-$F1419)))</f>
        <v/>
      </c>
      <c r="P1419" s="54">
        <f>IF(OR($B1419="",P$3&lt;$D1419+Настройки!$B$7),0,MAX(0,$E1419-MAX(0,SUMIFS(Тех_Движение!$G$2:$G$5111,Тех_Движение!$D$2:$D$5111,$C1419,Тех_Движение!$B$2:$B$5111,"&lt;="&amp;P$3)-$F1419)))</f>
        <v/>
      </c>
      <c r="Q1419" s="54">
        <f>IF(OR($B1419="",Q$3&lt;$D1419+Настройки!$B$7),0,MAX(0,$E1419-MAX(0,SUMIFS(Тех_Движение!$G$2:$G$5111,Тех_Движение!$D$2:$D$5111,$C1419,Тех_Движение!$B$2:$B$5111,"&lt;="&amp;Q$3)-$F1419)))</f>
        <v/>
      </c>
      <c r="R1419" s="54">
        <f>IF($B1419="","",SUM($K1419:$Q1419))</f>
        <v/>
      </c>
      <c r="S1419" s="56">
        <f>IF($B1419="","",VLOOKUP($C1419,Настройки!$A$11:$L$17,9,FALSE))</f>
        <v/>
      </c>
      <c r="T1419" s="56">
        <f>IF($B1419="","",$R1419*$S1419)</f>
        <v/>
      </c>
    </row>
    <row r="1420">
      <c r="A1420" s="20">
        <f>Тех_Движение!$A$1417</f>
        <v/>
      </c>
      <c r="B1420" s="20">
        <f>IF(Тех_Движение!$F$1417&gt;0,Тех_Движение!$I$1417,"")</f>
        <v/>
      </c>
      <c r="C1420" s="20">
        <f>IF($B1420="","",Тех_Движение!$D$1417)</f>
        <v/>
      </c>
      <c r="D1420" s="42">
        <f>IF($B1420="","",Тех_Движение!$B$1417)</f>
        <v/>
      </c>
      <c r="E1420" s="54">
        <f>IF($B1420="","",Тех_Движение!$F$1417)</f>
        <v/>
      </c>
      <c r="F1420" s="54">
        <f>IF($B1420="","",SUMIFS($E$5:$E1419,$C$5:$C1419,$C1420))</f>
        <v/>
      </c>
      <c r="G1420" s="54">
        <f>IF($B1420="","",MAX(0,$E1420-MAX(0,SUMIFS(Тех_Движение!$G$2:$G$5111,Тех_Движение!$D$2:$D$5111,$C1420,Тех_Движение!$B$2:$B$5111,"&lt;="&amp;Настройки!$B$5-1)-$F1420)))</f>
        <v/>
      </c>
      <c r="H1420" s="54">
        <f>IF($B1420="","",IF(AND($D1420&gt;=Настройки!$B$5,$D1420&lt;=Настройки!$B$6),$E1420,0))</f>
        <v/>
      </c>
      <c r="I1420" s="54">
        <f>IF($B1420="","",$G1420+$H1420-$J1420)</f>
        <v/>
      </c>
      <c r="J1420" s="54">
        <f>IF($B1420="","",MAX(0,$E1420-MAX(0,SUMIFS(Тех_Движение!$G$2:$G$5111,Тех_Движение!$D$2:$D$5111,$C1420,Тех_Движение!$B$2:$B$5111,"&lt;="&amp;Настройки!$B$6)-$F1420)))</f>
        <v/>
      </c>
      <c r="K1420" s="54">
        <f>IF(OR($B1420="",K$3&lt;$D1420+Настройки!$B$7),0,MAX(0,$E1420-MAX(0,SUMIFS(Тех_Движение!$G$2:$G$5111,Тех_Движение!$D$2:$D$5111,$C1420,Тех_Движение!$B$2:$B$5111,"&lt;="&amp;K$3)-$F1420)))</f>
        <v/>
      </c>
      <c r="L1420" s="54">
        <f>IF(OR($B1420="",L$3&lt;$D1420+Настройки!$B$7),0,MAX(0,$E1420-MAX(0,SUMIFS(Тех_Движение!$G$2:$G$5111,Тех_Движение!$D$2:$D$5111,$C1420,Тех_Движение!$B$2:$B$5111,"&lt;="&amp;L$3)-$F1420)))</f>
        <v/>
      </c>
      <c r="M1420" s="54">
        <f>IF(OR($B1420="",M$3&lt;$D1420+Настройки!$B$7),0,MAX(0,$E1420-MAX(0,SUMIFS(Тех_Движение!$G$2:$G$5111,Тех_Движение!$D$2:$D$5111,$C1420,Тех_Движение!$B$2:$B$5111,"&lt;="&amp;M$3)-$F1420)))</f>
        <v/>
      </c>
      <c r="N1420" s="54">
        <f>IF(OR($B1420="",N$3&lt;$D1420+Настройки!$B$7),0,MAX(0,$E1420-MAX(0,SUMIFS(Тех_Движение!$G$2:$G$5111,Тех_Движение!$D$2:$D$5111,$C1420,Тех_Движение!$B$2:$B$5111,"&lt;="&amp;N$3)-$F1420)))</f>
        <v/>
      </c>
      <c r="O1420" s="54">
        <f>IF(OR($B1420="",O$3&lt;$D1420+Настройки!$B$7),0,MAX(0,$E1420-MAX(0,SUMIFS(Тех_Движение!$G$2:$G$5111,Тех_Движение!$D$2:$D$5111,$C1420,Тех_Движение!$B$2:$B$5111,"&lt;="&amp;O$3)-$F1420)))</f>
        <v/>
      </c>
      <c r="P1420" s="54">
        <f>IF(OR($B1420="",P$3&lt;$D1420+Настройки!$B$7),0,MAX(0,$E1420-MAX(0,SUMIFS(Тех_Движение!$G$2:$G$5111,Тех_Движение!$D$2:$D$5111,$C1420,Тех_Движение!$B$2:$B$5111,"&lt;="&amp;P$3)-$F1420)))</f>
        <v/>
      </c>
      <c r="Q1420" s="54">
        <f>IF(OR($B1420="",Q$3&lt;$D1420+Настройки!$B$7),0,MAX(0,$E1420-MAX(0,SUMIFS(Тех_Движение!$G$2:$G$5111,Тех_Движение!$D$2:$D$5111,$C1420,Тех_Движение!$B$2:$B$5111,"&lt;="&amp;Q$3)-$F1420)))</f>
        <v/>
      </c>
      <c r="R1420" s="54">
        <f>IF($B1420="","",SUM($K1420:$Q1420))</f>
        <v/>
      </c>
      <c r="S1420" s="56">
        <f>IF($B1420="","",VLOOKUP($C1420,Настройки!$A$11:$L$17,9,FALSE))</f>
        <v/>
      </c>
      <c r="T1420" s="56">
        <f>IF($B1420="","",$R1420*$S1420)</f>
        <v/>
      </c>
    </row>
    <row r="1421">
      <c r="A1421" s="20">
        <f>Тех_Движение!$A$1418</f>
        <v/>
      </c>
      <c r="B1421" s="20">
        <f>IF(Тех_Движение!$F$1418&gt;0,Тех_Движение!$I$1418,"")</f>
        <v/>
      </c>
      <c r="C1421" s="20">
        <f>IF($B1421="","",Тех_Движение!$D$1418)</f>
        <v/>
      </c>
      <c r="D1421" s="42">
        <f>IF($B1421="","",Тех_Движение!$B$1418)</f>
        <v/>
      </c>
      <c r="E1421" s="54">
        <f>IF($B1421="","",Тех_Движение!$F$1418)</f>
        <v/>
      </c>
      <c r="F1421" s="54">
        <f>IF($B1421="","",SUMIFS($E$5:$E1420,$C$5:$C1420,$C1421))</f>
        <v/>
      </c>
      <c r="G1421" s="54">
        <f>IF($B1421="","",MAX(0,$E1421-MAX(0,SUMIFS(Тех_Движение!$G$2:$G$5111,Тех_Движение!$D$2:$D$5111,$C1421,Тех_Движение!$B$2:$B$5111,"&lt;="&amp;Настройки!$B$5-1)-$F1421)))</f>
        <v/>
      </c>
      <c r="H1421" s="54">
        <f>IF($B1421="","",IF(AND($D1421&gt;=Настройки!$B$5,$D1421&lt;=Настройки!$B$6),$E1421,0))</f>
        <v/>
      </c>
      <c r="I1421" s="54">
        <f>IF($B1421="","",$G1421+$H1421-$J1421)</f>
        <v/>
      </c>
      <c r="J1421" s="54">
        <f>IF($B1421="","",MAX(0,$E1421-MAX(0,SUMIFS(Тех_Движение!$G$2:$G$5111,Тех_Движение!$D$2:$D$5111,$C1421,Тех_Движение!$B$2:$B$5111,"&lt;="&amp;Настройки!$B$6)-$F1421)))</f>
        <v/>
      </c>
      <c r="K1421" s="54">
        <f>IF(OR($B1421="",K$3&lt;$D1421+Настройки!$B$7),0,MAX(0,$E1421-MAX(0,SUMIFS(Тех_Движение!$G$2:$G$5111,Тех_Движение!$D$2:$D$5111,$C1421,Тех_Движение!$B$2:$B$5111,"&lt;="&amp;K$3)-$F1421)))</f>
        <v/>
      </c>
      <c r="L1421" s="54">
        <f>IF(OR($B1421="",L$3&lt;$D1421+Настройки!$B$7),0,MAX(0,$E1421-MAX(0,SUMIFS(Тех_Движение!$G$2:$G$5111,Тех_Движение!$D$2:$D$5111,$C1421,Тех_Движение!$B$2:$B$5111,"&lt;="&amp;L$3)-$F1421)))</f>
        <v/>
      </c>
      <c r="M1421" s="54">
        <f>IF(OR($B1421="",M$3&lt;$D1421+Настройки!$B$7),0,MAX(0,$E1421-MAX(0,SUMIFS(Тех_Движение!$G$2:$G$5111,Тех_Движение!$D$2:$D$5111,$C1421,Тех_Движение!$B$2:$B$5111,"&lt;="&amp;M$3)-$F1421)))</f>
        <v/>
      </c>
      <c r="N1421" s="54">
        <f>IF(OR($B1421="",N$3&lt;$D1421+Настройки!$B$7),0,MAX(0,$E1421-MAX(0,SUMIFS(Тех_Движение!$G$2:$G$5111,Тех_Движение!$D$2:$D$5111,$C1421,Тех_Движение!$B$2:$B$5111,"&lt;="&amp;N$3)-$F1421)))</f>
        <v/>
      </c>
      <c r="O1421" s="54">
        <f>IF(OR($B1421="",O$3&lt;$D1421+Настройки!$B$7),0,MAX(0,$E1421-MAX(0,SUMIFS(Тех_Движение!$G$2:$G$5111,Тех_Движение!$D$2:$D$5111,$C1421,Тех_Движение!$B$2:$B$5111,"&lt;="&amp;O$3)-$F1421)))</f>
        <v/>
      </c>
      <c r="P1421" s="54">
        <f>IF(OR($B1421="",P$3&lt;$D1421+Настройки!$B$7),0,MAX(0,$E1421-MAX(0,SUMIFS(Тех_Движение!$G$2:$G$5111,Тех_Движение!$D$2:$D$5111,$C1421,Тех_Движение!$B$2:$B$5111,"&lt;="&amp;P$3)-$F1421)))</f>
        <v/>
      </c>
      <c r="Q1421" s="54">
        <f>IF(OR($B1421="",Q$3&lt;$D1421+Настройки!$B$7),0,MAX(0,$E1421-MAX(0,SUMIFS(Тех_Движение!$G$2:$G$5111,Тех_Движение!$D$2:$D$5111,$C1421,Тех_Движение!$B$2:$B$5111,"&lt;="&amp;Q$3)-$F1421)))</f>
        <v/>
      </c>
      <c r="R1421" s="54">
        <f>IF($B1421="","",SUM($K1421:$Q1421))</f>
        <v/>
      </c>
      <c r="S1421" s="56">
        <f>IF($B1421="","",VLOOKUP($C1421,Настройки!$A$11:$L$17,9,FALSE))</f>
        <v/>
      </c>
      <c r="T1421" s="56">
        <f>IF($B1421="","",$R1421*$S1421)</f>
        <v/>
      </c>
    </row>
    <row r="1422">
      <c r="A1422" s="20">
        <f>Тех_Движение!$A$1419</f>
        <v/>
      </c>
      <c r="B1422" s="20">
        <f>IF(Тех_Движение!$F$1419&gt;0,Тех_Движение!$I$1419,"")</f>
        <v/>
      </c>
      <c r="C1422" s="20">
        <f>IF($B1422="","",Тех_Движение!$D$1419)</f>
        <v/>
      </c>
      <c r="D1422" s="42">
        <f>IF($B1422="","",Тех_Движение!$B$1419)</f>
        <v/>
      </c>
      <c r="E1422" s="54">
        <f>IF($B1422="","",Тех_Движение!$F$1419)</f>
        <v/>
      </c>
      <c r="F1422" s="54">
        <f>IF($B1422="","",SUMIFS($E$5:$E1421,$C$5:$C1421,$C1422))</f>
        <v/>
      </c>
      <c r="G1422" s="54">
        <f>IF($B1422="","",MAX(0,$E1422-MAX(0,SUMIFS(Тех_Движение!$G$2:$G$5111,Тех_Движение!$D$2:$D$5111,$C1422,Тех_Движение!$B$2:$B$5111,"&lt;="&amp;Настройки!$B$5-1)-$F1422)))</f>
        <v/>
      </c>
      <c r="H1422" s="54">
        <f>IF($B1422="","",IF(AND($D1422&gt;=Настройки!$B$5,$D1422&lt;=Настройки!$B$6),$E1422,0))</f>
        <v/>
      </c>
      <c r="I1422" s="54">
        <f>IF($B1422="","",$G1422+$H1422-$J1422)</f>
        <v/>
      </c>
      <c r="J1422" s="54">
        <f>IF($B1422="","",MAX(0,$E1422-MAX(0,SUMIFS(Тех_Движение!$G$2:$G$5111,Тех_Движение!$D$2:$D$5111,$C1422,Тех_Движение!$B$2:$B$5111,"&lt;="&amp;Настройки!$B$6)-$F1422)))</f>
        <v/>
      </c>
      <c r="K1422" s="54">
        <f>IF(OR($B1422="",K$3&lt;$D1422+Настройки!$B$7),0,MAX(0,$E1422-MAX(0,SUMIFS(Тех_Движение!$G$2:$G$5111,Тех_Движение!$D$2:$D$5111,$C1422,Тех_Движение!$B$2:$B$5111,"&lt;="&amp;K$3)-$F1422)))</f>
        <v/>
      </c>
      <c r="L1422" s="54">
        <f>IF(OR($B1422="",L$3&lt;$D1422+Настройки!$B$7),0,MAX(0,$E1422-MAX(0,SUMIFS(Тех_Движение!$G$2:$G$5111,Тех_Движение!$D$2:$D$5111,$C1422,Тех_Движение!$B$2:$B$5111,"&lt;="&amp;L$3)-$F1422)))</f>
        <v/>
      </c>
      <c r="M1422" s="54">
        <f>IF(OR($B1422="",M$3&lt;$D1422+Настройки!$B$7),0,MAX(0,$E1422-MAX(0,SUMIFS(Тех_Движение!$G$2:$G$5111,Тех_Движение!$D$2:$D$5111,$C1422,Тех_Движение!$B$2:$B$5111,"&lt;="&amp;M$3)-$F1422)))</f>
        <v/>
      </c>
      <c r="N1422" s="54">
        <f>IF(OR($B1422="",N$3&lt;$D1422+Настройки!$B$7),0,MAX(0,$E1422-MAX(0,SUMIFS(Тех_Движение!$G$2:$G$5111,Тех_Движение!$D$2:$D$5111,$C1422,Тех_Движение!$B$2:$B$5111,"&lt;="&amp;N$3)-$F1422)))</f>
        <v/>
      </c>
      <c r="O1422" s="54">
        <f>IF(OR($B1422="",O$3&lt;$D1422+Настройки!$B$7),0,MAX(0,$E1422-MAX(0,SUMIFS(Тех_Движение!$G$2:$G$5111,Тех_Движение!$D$2:$D$5111,$C1422,Тех_Движение!$B$2:$B$5111,"&lt;="&amp;O$3)-$F1422)))</f>
        <v/>
      </c>
      <c r="P1422" s="54">
        <f>IF(OR($B1422="",P$3&lt;$D1422+Настройки!$B$7),0,MAX(0,$E1422-MAX(0,SUMIFS(Тех_Движение!$G$2:$G$5111,Тех_Движение!$D$2:$D$5111,$C1422,Тех_Движение!$B$2:$B$5111,"&lt;="&amp;P$3)-$F1422)))</f>
        <v/>
      </c>
      <c r="Q1422" s="54">
        <f>IF(OR($B1422="",Q$3&lt;$D1422+Настройки!$B$7),0,MAX(0,$E1422-MAX(0,SUMIFS(Тех_Движение!$G$2:$G$5111,Тех_Движение!$D$2:$D$5111,$C1422,Тех_Движение!$B$2:$B$5111,"&lt;="&amp;Q$3)-$F1422)))</f>
        <v/>
      </c>
      <c r="R1422" s="54">
        <f>IF($B1422="","",SUM($K1422:$Q1422))</f>
        <v/>
      </c>
      <c r="S1422" s="56">
        <f>IF($B1422="","",VLOOKUP($C1422,Настройки!$A$11:$L$17,9,FALSE))</f>
        <v/>
      </c>
      <c r="T1422" s="56">
        <f>IF($B1422="","",$R1422*$S1422)</f>
        <v/>
      </c>
    </row>
    <row r="1423">
      <c r="A1423" s="20">
        <f>Тех_Движение!$A$1420</f>
        <v/>
      </c>
      <c r="B1423" s="20">
        <f>IF(Тех_Движение!$F$1420&gt;0,Тех_Движение!$I$1420,"")</f>
        <v/>
      </c>
      <c r="C1423" s="20">
        <f>IF($B1423="","",Тех_Движение!$D$1420)</f>
        <v/>
      </c>
      <c r="D1423" s="42">
        <f>IF($B1423="","",Тех_Движение!$B$1420)</f>
        <v/>
      </c>
      <c r="E1423" s="54">
        <f>IF($B1423="","",Тех_Движение!$F$1420)</f>
        <v/>
      </c>
      <c r="F1423" s="54">
        <f>IF($B1423="","",SUMIFS($E$5:$E1422,$C$5:$C1422,$C1423))</f>
        <v/>
      </c>
      <c r="G1423" s="54">
        <f>IF($B1423="","",MAX(0,$E1423-MAX(0,SUMIFS(Тех_Движение!$G$2:$G$5111,Тех_Движение!$D$2:$D$5111,$C1423,Тех_Движение!$B$2:$B$5111,"&lt;="&amp;Настройки!$B$5-1)-$F1423)))</f>
        <v/>
      </c>
      <c r="H1423" s="54">
        <f>IF($B1423="","",IF(AND($D1423&gt;=Настройки!$B$5,$D1423&lt;=Настройки!$B$6),$E1423,0))</f>
        <v/>
      </c>
      <c r="I1423" s="54">
        <f>IF($B1423="","",$G1423+$H1423-$J1423)</f>
        <v/>
      </c>
      <c r="J1423" s="54">
        <f>IF($B1423="","",MAX(0,$E1423-MAX(0,SUMIFS(Тех_Движение!$G$2:$G$5111,Тех_Движение!$D$2:$D$5111,$C1423,Тех_Движение!$B$2:$B$5111,"&lt;="&amp;Настройки!$B$6)-$F1423)))</f>
        <v/>
      </c>
      <c r="K1423" s="54">
        <f>IF(OR($B1423="",K$3&lt;$D1423+Настройки!$B$7),0,MAX(0,$E1423-MAX(0,SUMIFS(Тех_Движение!$G$2:$G$5111,Тех_Движение!$D$2:$D$5111,$C1423,Тех_Движение!$B$2:$B$5111,"&lt;="&amp;K$3)-$F1423)))</f>
        <v/>
      </c>
      <c r="L1423" s="54">
        <f>IF(OR($B1423="",L$3&lt;$D1423+Настройки!$B$7),0,MAX(0,$E1423-MAX(0,SUMIFS(Тех_Движение!$G$2:$G$5111,Тех_Движение!$D$2:$D$5111,$C1423,Тех_Движение!$B$2:$B$5111,"&lt;="&amp;L$3)-$F1423)))</f>
        <v/>
      </c>
      <c r="M1423" s="54">
        <f>IF(OR($B1423="",M$3&lt;$D1423+Настройки!$B$7),0,MAX(0,$E1423-MAX(0,SUMIFS(Тех_Движение!$G$2:$G$5111,Тех_Движение!$D$2:$D$5111,$C1423,Тех_Движение!$B$2:$B$5111,"&lt;="&amp;M$3)-$F1423)))</f>
        <v/>
      </c>
      <c r="N1423" s="54">
        <f>IF(OR($B1423="",N$3&lt;$D1423+Настройки!$B$7),0,MAX(0,$E1423-MAX(0,SUMIFS(Тех_Движение!$G$2:$G$5111,Тех_Движение!$D$2:$D$5111,$C1423,Тех_Движение!$B$2:$B$5111,"&lt;="&amp;N$3)-$F1423)))</f>
        <v/>
      </c>
      <c r="O1423" s="54">
        <f>IF(OR($B1423="",O$3&lt;$D1423+Настройки!$B$7),0,MAX(0,$E1423-MAX(0,SUMIFS(Тех_Движение!$G$2:$G$5111,Тех_Движение!$D$2:$D$5111,$C1423,Тех_Движение!$B$2:$B$5111,"&lt;="&amp;O$3)-$F1423)))</f>
        <v/>
      </c>
      <c r="P1423" s="54">
        <f>IF(OR($B1423="",P$3&lt;$D1423+Настройки!$B$7),0,MAX(0,$E1423-MAX(0,SUMIFS(Тех_Движение!$G$2:$G$5111,Тех_Движение!$D$2:$D$5111,$C1423,Тех_Движение!$B$2:$B$5111,"&lt;="&amp;P$3)-$F1423)))</f>
        <v/>
      </c>
      <c r="Q1423" s="54">
        <f>IF(OR($B1423="",Q$3&lt;$D1423+Настройки!$B$7),0,MAX(0,$E1423-MAX(0,SUMIFS(Тех_Движение!$G$2:$G$5111,Тех_Движение!$D$2:$D$5111,$C1423,Тех_Движение!$B$2:$B$5111,"&lt;="&amp;Q$3)-$F1423)))</f>
        <v/>
      </c>
      <c r="R1423" s="54">
        <f>IF($B1423="","",SUM($K1423:$Q1423))</f>
        <v/>
      </c>
      <c r="S1423" s="56">
        <f>IF($B1423="","",VLOOKUP($C1423,Настройки!$A$11:$L$17,9,FALSE))</f>
        <v/>
      </c>
      <c r="T1423" s="56">
        <f>IF($B1423="","",$R1423*$S1423)</f>
        <v/>
      </c>
    </row>
    <row r="1424">
      <c r="A1424" s="20">
        <f>Тех_Движение!$A$1421</f>
        <v/>
      </c>
      <c r="B1424" s="20">
        <f>IF(Тех_Движение!$F$1421&gt;0,Тех_Движение!$I$1421,"")</f>
        <v/>
      </c>
      <c r="C1424" s="20">
        <f>IF($B1424="","",Тех_Движение!$D$1421)</f>
        <v/>
      </c>
      <c r="D1424" s="42">
        <f>IF($B1424="","",Тех_Движение!$B$1421)</f>
        <v/>
      </c>
      <c r="E1424" s="54">
        <f>IF($B1424="","",Тех_Движение!$F$1421)</f>
        <v/>
      </c>
      <c r="F1424" s="54">
        <f>IF($B1424="","",SUMIFS($E$5:$E1423,$C$5:$C1423,$C1424))</f>
        <v/>
      </c>
      <c r="G1424" s="54">
        <f>IF($B1424="","",MAX(0,$E1424-MAX(0,SUMIFS(Тех_Движение!$G$2:$G$5111,Тех_Движение!$D$2:$D$5111,$C1424,Тех_Движение!$B$2:$B$5111,"&lt;="&amp;Настройки!$B$5-1)-$F1424)))</f>
        <v/>
      </c>
      <c r="H1424" s="54">
        <f>IF($B1424="","",IF(AND($D1424&gt;=Настройки!$B$5,$D1424&lt;=Настройки!$B$6),$E1424,0))</f>
        <v/>
      </c>
      <c r="I1424" s="54">
        <f>IF($B1424="","",$G1424+$H1424-$J1424)</f>
        <v/>
      </c>
      <c r="J1424" s="54">
        <f>IF($B1424="","",MAX(0,$E1424-MAX(0,SUMIFS(Тех_Движение!$G$2:$G$5111,Тех_Движение!$D$2:$D$5111,$C1424,Тех_Движение!$B$2:$B$5111,"&lt;="&amp;Настройки!$B$6)-$F1424)))</f>
        <v/>
      </c>
      <c r="K1424" s="54">
        <f>IF(OR($B1424="",K$3&lt;$D1424+Настройки!$B$7),0,MAX(0,$E1424-MAX(0,SUMIFS(Тех_Движение!$G$2:$G$5111,Тех_Движение!$D$2:$D$5111,$C1424,Тех_Движение!$B$2:$B$5111,"&lt;="&amp;K$3)-$F1424)))</f>
        <v/>
      </c>
      <c r="L1424" s="54">
        <f>IF(OR($B1424="",L$3&lt;$D1424+Настройки!$B$7),0,MAX(0,$E1424-MAX(0,SUMIFS(Тех_Движение!$G$2:$G$5111,Тех_Движение!$D$2:$D$5111,$C1424,Тех_Движение!$B$2:$B$5111,"&lt;="&amp;L$3)-$F1424)))</f>
        <v/>
      </c>
      <c r="M1424" s="54">
        <f>IF(OR($B1424="",M$3&lt;$D1424+Настройки!$B$7),0,MAX(0,$E1424-MAX(0,SUMIFS(Тех_Движение!$G$2:$G$5111,Тех_Движение!$D$2:$D$5111,$C1424,Тех_Движение!$B$2:$B$5111,"&lt;="&amp;M$3)-$F1424)))</f>
        <v/>
      </c>
      <c r="N1424" s="54">
        <f>IF(OR($B1424="",N$3&lt;$D1424+Настройки!$B$7),0,MAX(0,$E1424-MAX(0,SUMIFS(Тех_Движение!$G$2:$G$5111,Тех_Движение!$D$2:$D$5111,$C1424,Тех_Движение!$B$2:$B$5111,"&lt;="&amp;N$3)-$F1424)))</f>
        <v/>
      </c>
      <c r="O1424" s="54">
        <f>IF(OR($B1424="",O$3&lt;$D1424+Настройки!$B$7),0,MAX(0,$E1424-MAX(0,SUMIFS(Тех_Движение!$G$2:$G$5111,Тех_Движение!$D$2:$D$5111,$C1424,Тех_Движение!$B$2:$B$5111,"&lt;="&amp;O$3)-$F1424)))</f>
        <v/>
      </c>
      <c r="P1424" s="54">
        <f>IF(OR($B1424="",P$3&lt;$D1424+Настройки!$B$7),0,MAX(0,$E1424-MAX(0,SUMIFS(Тех_Движение!$G$2:$G$5111,Тех_Движение!$D$2:$D$5111,$C1424,Тех_Движение!$B$2:$B$5111,"&lt;="&amp;P$3)-$F1424)))</f>
        <v/>
      </c>
      <c r="Q1424" s="54">
        <f>IF(OR($B1424="",Q$3&lt;$D1424+Настройки!$B$7),0,MAX(0,$E1424-MAX(0,SUMIFS(Тех_Движение!$G$2:$G$5111,Тех_Движение!$D$2:$D$5111,$C1424,Тех_Движение!$B$2:$B$5111,"&lt;="&amp;Q$3)-$F1424)))</f>
        <v/>
      </c>
      <c r="R1424" s="54">
        <f>IF($B1424="","",SUM($K1424:$Q1424))</f>
        <v/>
      </c>
      <c r="S1424" s="56">
        <f>IF($B1424="","",VLOOKUP($C1424,Настройки!$A$11:$L$17,9,FALSE))</f>
        <v/>
      </c>
      <c r="T1424" s="56">
        <f>IF($B1424="","",$R1424*$S1424)</f>
        <v/>
      </c>
    </row>
    <row r="1425">
      <c r="A1425" s="20">
        <f>Тех_Движение!$A$1422</f>
        <v/>
      </c>
      <c r="B1425" s="20">
        <f>IF(Тех_Движение!$F$1422&gt;0,Тех_Движение!$I$1422,"")</f>
        <v/>
      </c>
      <c r="C1425" s="20">
        <f>IF($B1425="","",Тех_Движение!$D$1422)</f>
        <v/>
      </c>
      <c r="D1425" s="42">
        <f>IF($B1425="","",Тех_Движение!$B$1422)</f>
        <v/>
      </c>
      <c r="E1425" s="54">
        <f>IF($B1425="","",Тех_Движение!$F$1422)</f>
        <v/>
      </c>
      <c r="F1425" s="54">
        <f>IF($B1425="","",SUMIFS($E$5:$E1424,$C$5:$C1424,$C1425))</f>
        <v/>
      </c>
      <c r="G1425" s="54">
        <f>IF($B1425="","",MAX(0,$E1425-MAX(0,SUMIFS(Тех_Движение!$G$2:$G$5111,Тех_Движение!$D$2:$D$5111,$C1425,Тех_Движение!$B$2:$B$5111,"&lt;="&amp;Настройки!$B$5-1)-$F1425)))</f>
        <v/>
      </c>
      <c r="H1425" s="54">
        <f>IF($B1425="","",IF(AND($D1425&gt;=Настройки!$B$5,$D1425&lt;=Настройки!$B$6),$E1425,0))</f>
        <v/>
      </c>
      <c r="I1425" s="54">
        <f>IF($B1425="","",$G1425+$H1425-$J1425)</f>
        <v/>
      </c>
      <c r="J1425" s="54">
        <f>IF($B1425="","",MAX(0,$E1425-MAX(0,SUMIFS(Тех_Движение!$G$2:$G$5111,Тех_Движение!$D$2:$D$5111,$C1425,Тех_Движение!$B$2:$B$5111,"&lt;="&amp;Настройки!$B$6)-$F1425)))</f>
        <v/>
      </c>
      <c r="K1425" s="54">
        <f>IF(OR($B1425="",K$3&lt;$D1425+Настройки!$B$7),0,MAX(0,$E1425-MAX(0,SUMIFS(Тех_Движение!$G$2:$G$5111,Тех_Движение!$D$2:$D$5111,$C1425,Тех_Движение!$B$2:$B$5111,"&lt;="&amp;K$3)-$F1425)))</f>
        <v/>
      </c>
      <c r="L1425" s="54">
        <f>IF(OR($B1425="",L$3&lt;$D1425+Настройки!$B$7),0,MAX(0,$E1425-MAX(0,SUMIFS(Тех_Движение!$G$2:$G$5111,Тех_Движение!$D$2:$D$5111,$C1425,Тех_Движение!$B$2:$B$5111,"&lt;="&amp;L$3)-$F1425)))</f>
        <v/>
      </c>
      <c r="M1425" s="54">
        <f>IF(OR($B1425="",M$3&lt;$D1425+Настройки!$B$7),0,MAX(0,$E1425-MAX(0,SUMIFS(Тех_Движение!$G$2:$G$5111,Тех_Движение!$D$2:$D$5111,$C1425,Тех_Движение!$B$2:$B$5111,"&lt;="&amp;M$3)-$F1425)))</f>
        <v/>
      </c>
      <c r="N1425" s="54">
        <f>IF(OR($B1425="",N$3&lt;$D1425+Настройки!$B$7),0,MAX(0,$E1425-MAX(0,SUMIFS(Тех_Движение!$G$2:$G$5111,Тех_Движение!$D$2:$D$5111,$C1425,Тех_Движение!$B$2:$B$5111,"&lt;="&amp;N$3)-$F1425)))</f>
        <v/>
      </c>
      <c r="O1425" s="54">
        <f>IF(OR($B1425="",O$3&lt;$D1425+Настройки!$B$7),0,MAX(0,$E1425-MAX(0,SUMIFS(Тех_Движение!$G$2:$G$5111,Тех_Движение!$D$2:$D$5111,$C1425,Тех_Движение!$B$2:$B$5111,"&lt;="&amp;O$3)-$F1425)))</f>
        <v/>
      </c>
      <c r="P1425" s="54">
        <f>IF(OR($B1425="",P$3&lt;$D1425+Настройки!$B$7),0,MAX(0,$E1425-MAX(0,SUMIFS(Тех_Движение!$G$2:$G$5111,Тех_Движение!$D$2:$D$5111,$C1425,Тех_Движение!$B$2:$B$5111,"&lt;="&amp;P$3)-$F1425)))</f>
        <v/>
      </c>
      <c r="Q1425" s="54">
        <f>IF(OR($B1425="",Q$3&lt;$D1425+Настройки!$B$7),0,MAX(0,$E1425-MAX(0,SUMIFS(Тех_Движение!$G$2:$G$5111,Тех_Движение!$D$2:$D$5111,$C1425,Тех_Движение!$B$2:$B$5111,"&lt;="&amp;Q$3)-$F1425)))</f>
        <v/>
      </c>
      <c r="R1425" s="54">
        <f>IF($B1425="","",SUM($K1425:$Q1425))</f>
        <v/>
      </c>
      <c r="S1425" s="56">
        <f>IF($B1425="","",VLOOKUP($C1425,Настройки!$A$11:$L$17,9,FALSE))</f>
        <v/>
      </c>
      <c r="T1425" s="56">
        <f>IF($B1425="","",$R1425*$S1425)</f>
        <v/>
      </c>
    </row>
    <row r="1426">
      <c r="A1426" s="20">
        <f>Тех_Движение!$A$1423</f>
        <v/>
      </c>
      <c r="B1426" s="20">
        <f>IF(Тех_Движение!$F$1423&gt;0,Тех_Движение!$I$1423,"")</f>
        <v/>
      </c>
      <c r="C1426" s="20">
        <f>IF($B1426="","",Тех_Движение!$D$1423)</f>
        <v/>
      </c>
      <c r="D1426" s="42">
        <f>IF($B1426="","",Тех_Движение!$B$1423)</f>
        <v/>
      </c>
      <c r="E1426" s="54">
        <f>IF($B1426="","",Тех_Движение!$F$1423)</f>
        <v/>
      </c>
      <c r="F1426" s="54">
        <f>IF($B1426="","",SUMIFS($E$5:$E1425,$C$5:$C1425,$C1426))</f>
        <v/>
      </c>
      <c r="G1426" s="54">
        <f>IF($B1426="","",MAX(0,$E1426-MAX(0,SUMIFS(Тех_Движение!$G$2:$G$5111,Тех_Движение!$D$2:$D$5111,$C1426,Тех_Движение!$B$2:$B$5111,"&lt;="&amp;Настройки!$B$5-1)-$F1426)))</f>
        <v/>
      </c>
      <c r="H1426" s="54">
        <f>IF($B1426="","",IF(AND($D1426&gt;=Настройки!$B$5,$D1426&lt;=Настройки!$B$6),$E1426,0))</f>
        <v/>
      </c>
      <c r="I1426" s="54">
        <f>IF($B1426="","",$G1426+$H1426-$J1426)</f>
        <v/>
      </c>
      <c r="J1426" s="54">
        <f>IF($B1426="","",MAX(0,$E1426-MAX(0,SUMIFS(Тех_Движение!$G$2:$G$5111,Тех_Движение!$D$2:$D$5111,$C1426,Тех_Движение!$B$2:$B$5111,"&lt;="&amp;Настройки!$B$6)-$F1426)))</f>
        <v/>
      </c>
      <c r="K1426" s="54">
        <f>IF(OR($B1426="",K$3&lt;$D1426+Настройки!$B$7),0,MAX(0,$E1426-MAX(0,SUMIFS(Тех_Движение!$G$2:$G$5111,Тех_Движение!$D$2:$D$5111,$C1426,Тех_Движение!$B$2:$B$5111,"&lt;="&amp;K$3)-$F1426)))</f>
        <v/>
      </c>
      <c r="L1426" s="54">
        <f>IF(OR($B1426="",L$3&lt;$D1426+Настройки!$B$7),0,MAX(0,$E1426-MAX(0,SUMIFS(Тех_Движение!$G$2:$G$5111,Тех_Движение!$D$2:$D$5111,$C1426,Тех_Движение!$B$2:$B$5111,"&lt;="&amp;L$3)-$F1426)))</f>
        <v/>
      </c>
      <c r="M1426" s="54">
        <f>IF(OR($B1426="",M$3&lt;$D1426+Настройки!$B$7),0,MAX(0,$E1426-MAX(0,SUMIFS(Тех_Движение!$G$2:$G$5111,Тех_Движение!$D$2:$D$5111,$C1426,Тех_Движение!$B$2:$B$5111,"&lt;="&amp;M$3)-$F1426)))</f>
        <v/>
      </c>
      <c r="N1426" s="54">
        <f>IF(OR($B1426="",N$3&lt;$D1426+Настройки!$B$7),0,MAX(0,$E1426-MAX(0,SUMIFS(Тех_Движение!$G$2:$G$5111,Тех_Движение!$D$2:$D$5111,$C1426,Тех_Движение!$B$2:$B$5111,"&lt;="&amp;N$3)-$F1426)))</f>
        <v/>
      </c>
      <c r="O1426" s="54">
        <f>IF(OR($B1426="",O$3&lt;$D1426+Настройки!$B$7),0,MAX(0,$E1426-MAX(0,SUMIFS(Тех_Движение!$G$2:$G$5111,Тех_Движение!$D$2:$D$5111,$C1426,Тех_Движение!$B$2:$B$5111,"&lt;="&amp;O$3)-$F1426)))</f>
        <v/>
      </c>
      <c r="P1426" s="54">
        <f>IF(OR($B1426="",P$3&lt;$D1426+Настройки!$B$7),0,MAX(0,$E1426-MAX(0,SUMIFS(Тех_Движение!$G$2:$G$5111,Тех_Движение!$D$2:$D$5111,$C1426,Тех_Движение!$B$2:$B$5111,"&lt;="&amp;P$3)-$F1426)))</f>
        <v/>
      </c>
      <c r="Q1426" s="54">
        <f>IF(OR($B1426="",Q$3&lt;$D1426+Настройки!$B$7),0,MAX(0,$E1426-MAX(0,SUMIFS(Тех_Движение!$G$2:$G$5111,Тех_Движение!$D$2:$D$5111,$C1426,Тех_Движение!$B$2:$B$5111,"&lt;="&amp;Q$3)-$F1426)))</f>
        <v/>
      </c>
      <c r="R1426" s="54">
        <f>IF($B1426="","",SUM($K1426:$Q1426))</f>
        <v/>
      </c>
      <c r="S1426" s="56">
        <f>IF($B1426="","",VLOOKUP($C1426,Настройки!$A$11:$L$17,9,FALSE))</f>
        <v/>
      </c>
      <c r="T1426" s="56">
        <f>IF($B1426="","",$R1426*$S1426)</f>
        <v/>
      </c>
    </row>
    <row r="1427">
      <c r="A1427" s="20">
        <f>Тех_Движение!$A$1424</f>
        <v/>
      </c>
      <c r="B1427" s="20">
        <f>IF(Тех_Движение!$F$1424&gt;0,Тех_Движение!$I$1424,"")</f>
        <v/>
      </c>
      <c r="C1427" s="20">
        <f>IF($B1427="","",Тех_Движение!$D$1424)</f>
        <v/>
      </c>
      <c r="D1427" s="42">
        <f>IF($B1427="","",Тех_Движение!$B$1424)</f>
        <v/>
      </c>
      <c r="E1427" s="54">
        <f>IF($B1427="","",Тех_Движение!$F$1424)</f>
        <v/>
      </c>
      <c r="F1427" s="54">
        <f>IF($B1427="","",SUMIFS($E$5:$E1426,$C$5:$C1426,$C1427))</f>
        <v/>
      </c>
      <c r="G1427" s="54">
        <f>IF($B1427="","",MAX(0,$E1427-MAX(0,SUMIFS(Тех_Движение!$G$2:$G$5111,Тех_Движение!$D$2:$D$5111,$C1427,Тех_Движение!$B$2:$B$5111,"&lt;="&amp;Настройки!$B$5-1)-$F1427)))</f>
        <v/>
      </c>
      <c r="H1427" s="54">
        <f>IF($B1427="","",IF(AND($D1427&gt;=Настройки!$B$5,$D1427&lt;=Настройки!$B$6),$E1427,0))</f>
        <v/>
      </c>
      <c r="I1427" s="54">
        <f>IF($B1427="","",$G1427+$H1427-$J1427)</f>
        <v/>
      </c>
      <c r="J1427" s="54">
        <f>IF($B1427="","",MAX(0,$E1427-MAX(0,SUMIFS(Тех_Движение!$G$2:$G$5111,Тех_Движение!$D$2:$D$5111,$C1427,Тех_Движение!$B$2:$B$5111,"&lt;="&amp;Настройки!$B$6)-$F1427)))</f>
        <v/>
      </c>
      <c r="K1427" s="54">
        <f>IF(OR($B1427="",K$3&lt;$D1427+Настройки!$B$7),0,MAX(0,$E1427-MAX(0,SUMIFS(Тех_Движение!$G$2:$G$5111,Тех_Движение!$D$2:$D$5111,$C1427,Тех_Движение!$B$2:$B$5111,"&lt;="&amp;K$3)-$F1427)))</f>
        <v/>
      </c>
      <c r="L1427" s="54">
        <f>IF(OR($B1427="",L$3&lt;$D1427+Настройки!$B$7),0,MAX(0,$E1427-MAX(0,SUMIFS(Тех_Движение!$G$2:$G$5111,Тех_Движение!$D$2:$D$5111,$C1427,Тех_Движение!$B$2:$B$5111,"&lt;="&amp;L$3)-$F1427)))</f>
        <v/>
      </c>
      <c r="M1427" s="54">
        <f>IF(OR($B1427="",M$3&lt;$D1427+Настройки!$B$7),0,MAX(0,$E1427-MAX(0,SUMIFS(Тех_Движение!$G$2:$G$5111,Тех_Движение!$D$2:$D$5111,$C1427,Тех_Движение!$B$2:$B$5111,"&lt;="&amp;M$3)-$F1427)))</f>
        <v/>
      </c>
      <c r="N1427" s="54">
        <f>IF(OR($B1427="",N$3&lt;$D1427+Настройки!$B$7),0,MAX(0,$E1427-MAX(0,SUMIFS(Тех_Движение!$G$2:$G$5111,Тех_Движение!$D$2:$D$5111,$C1427,Тех_Движение!$B$2:$B$5111,"&lt;="&amp;N$3)-$F1427)))</f>
        <v/>
      </c>
      <c r="O1427" s="54">
        <f>IF(OR($B1427="",O$3&lt;$D1427+Настройки!$B$7),0,MAX(0,$E1427-MAX(0,SUMIFS(Тех_Движение!$G$2:$G$5111,Тех_Движение!$D$2:$D$5111,$C1427,Тех_Движение!$B$2:$B$5111,"&lt;="&amp;O$3)-$F1427)))</f>
        <v/>
      </c>
      <c r="P1427" s="54">
        <f>IF(OR($B1427="",P$3&lt;$D1427+Настройки!$B$7),0,MAX(0,$E1427-MAX(0,SUMIFS(Тех_Движение!$G$2:$G$5111,Тех_Движение!$D$2:$D$5111,$C1427,Тех_Движение!$B$2:$B$5111,"&lt;="&amp;P$3)-$F1427)))</f>
        <v/>
      </c>
      <c r="Q1427" s="54">
        <f>IF(OR($B1427="",Q$3&lt;$D1427+Настройки!$B$7),0,MAX(0,$E1427-MAX(0,SUMIFS(Тех_Движение!$G$2:$G$5111,Тех_Движение!$D$2:$D$5111,$C1427,Тех_Движение!$B$2:$B$5111,"&lt;="&amp;Q$3)-$F1427)))</f>
        <v/>
      </c>
      <c r="R1427" s="54">
        <f>IF($B1427="","",SUM($K1427:$Q1427))</f>
        <v/>
      </c>
      <c r="S1427" s="56">
        <f>IF($B1427="","",VLOOKUP($C1427,Настройки!$A$11:$L$17,9,FALSE))</f>
        <v/>
      </c>
      <c r="T1427" s="56">
        <f>IF($B1427="","",$R1427*$S1427)</f>
        <v/>
      </c>
    </row>
    <row r="1428">
      <c r="A1428" s="20">
        <f>Тех_Движение!$A$1425</f>
        <v/>
      </c>
      <c r="B1428" s="20">
        <f>IF(Тех_Движение!$F$1425&gt;0,Тех_Движение!$I$1425,"")</f>
        <v/>
      </c>
      <c r="C1428" s="20">
        <f>IF($B1428="","",Тех_Движение!$D$1425)</f>
        <v/>
      </c>
      <c r="D1428" s="42">
        <f>IF($B1428="","",Тех_Движение!$B$1425)</f>
        <v/>
      </c>
      <c r="E1428" s="54">
        <f>IF($B1428="","",Тех_Движение!$F$1425)</f>
        <v/>
      </c>
      <c r="F1428" s="54">
        <f>IF($B1428="","",SUMIFS($E$5:$E1427,$C$5:$C1427,$C1428))</f>
        <v/>
      </c>
      <c r="G1428" s="54">
        <f>IF($B1428="","",MAX(0,$E1428-MAX(0,SUMIFS(Тех_Движение!$G$2:$G$5111,Тех_Движение!$D$2:$D$5111,$C1428,Тех_Движение!$B$2:$B$5111,"&lt;="&amp;Настройки!$B$5-1)-$F1428)))</f>
        <v/>
      </c>
      <c r="H1428" s="54">
        <f>IF($B1428="","",IF(AND($D1428&gt;=Настройки!$B$5,$D1428&lt;=Настройки!$B$6),$E1428,0))</f>
        <v/>
      </c>
      <c r="I1428" s="54">
        <f>IF($B1428="","",$G1428+$H1428-$J1428)</f>
        <v/>
      </c>
      <c r="J1428" s="54">
        <f>IF($B1428="","",MAX(0,$E1428-MAX(0,SUMIFS(Тех_Движение!$G$2:$G$5111,Тех_Движение!$D$2:$D$5111,$C1428,Тех_Движение!$B$2:$B$5111,"&lt;="&amp;Настройки!$B$6)-$F1428)))</f>
        <v/>
      </c>
      <c r="K1428" s="54">
        <f>IF(OR($B1428="",K$3&lt;$D1428+Настройки!$B$7),0,MAX(0,$E1428-MAX(0,SUMIFS(Тех_Движение!$G$2:$G$5111,Тех_Движение!$D$2:$D$5111,$C1428,Тех_Движение!$B$2:$B$5111,"&lt;="&amp;K$3)-$F1428)))</f>
        <v/>
      </c>
      <c r="L1428" s="54">
        <f>IF(OR($B1428="",L$3&lt;$D1428+Настройки!$B$7),0,MAX(0,$E1428-MAX(0,SUMIFS(Тех_Движение!$G$2:$G$5111,Тех_Движение!$D$2:$D$5111,$C1428,Тех_Движение!$B$2:$B$5111,"&lt;="&amp;L$3)-$F1428)))</f>
        <v/>
      </c>
      <c r="M1428" s="54">
        <f>IF(OR($B1428="",M$3&lt;$D1428+Настройки!$B$7),0,MAX(0,$E1428-MAX(0,SUMIFS(Тех_Движение!$G$2:$G$5111,Тех_Движение!$D$2:$D$5111,$C1428,Тех_Движение!$B$2:$B$5111,"&lt;="&amp;M$3)-$F1428)))</f>
        <v/>
      </c>
      <c r="N1428" s="54">
        <f>IF(OR($B1428="",N$3&lt;$D1428+Настройки!$B$7),0,MAX(0,$E1428-MAX(0,SUMIFS(Тех_Движение!$G$2:$G$5111,Тех_Движение!$D$2:$D$5111,$C1428,Тех_Движение!$B$2:$B$5111,"&lt;="&amp;N$3)-$F1428)))</f>
        <v/>
      </c>
      <c r="O1428" s="54">
        <f>IF(OR($B1428="",O$3&lt;$D1428+Настройки!$B$7),0,MAX(0,$E1428-MAX(0,SUMIFS(Тех_Движение!$G$2:$G$5111,Тех_Движение!$D$2:$D$5111,$C1428,Тех_Движение!$B$2:$B$5111,"&lt;="&amp;O$3)-$F1428)))</f>
        <v/>
      </c>
      <c r="P1428" s="54">
        <f>IF(OR($B1428="",P$3&lt;$D1428+Настройки!$B$7),0,MAX(0,$E1428-MAX(0,SUMIFS(Тех_Движение!$G$2:$G$5111,Тех_Движение!$D$2:$D$5111,$C1428,Тех_Движение!$B$2:$B$5111,"&lt;="&amp;P$3)-$F1428)))</f>
        <v/>
      </c>
      <c r="Q1428" s="54">
        <f>IF(OR($B1428="",Q$3&lt;$D1428+Настройки!$B$7),0,MAX(0,$E1428-MAX(0,SUMIFS(Тех_Движение!$G$2:$G$5111,Тех_Движение!$D$2:$D$5111,$C1428,Тех_Движение!$B$2:$B$5111,"&lt;="&amp;Q$3)-$F1428)))</f>
        <v/>
      </c>
      <c r="R1428" s="54">
        <f>IF($B1428="","",SUM($K1428:$Q1428))</f>
        <v/>
      </c>
      <c r="S1428" s="56">
        <f>IF($B1428="","",VLOOKUP($C1428,Настройки!$A$11:$L$17,9,FALSE))</f>
        <v/>
      </c>
      <c r="T1428" s="56">
        <f>IF($B1428="","",$R1428*$S1428)</f>
        <v/>
      </c>
    </row>
    <row r="1429">
      <c r="A1429" s="20">
        <f>Тех_Движение!$A$1426</f>
        <v/>
      </c>
      <c r="B1429" s="20">
        <f>IF(Тех_Движение!$F$1426&gt;0,Тех_Движение!$I$1426,"")</f>
        <v/>
      </c>
      <c r="C1429" s="20">
        <f>IF($B1429="","",Тех_Движение!$D$1426)</f>
        <v/>
      </c>
      <c r="D1429" s="42">
        <f>IF($B1429="","",Тех_Движение!$B$1426)</f>
        <v/>
      </c>
      <c r="E1429" s="54">
        <f>IF($B1429="","",Тех_Движение!$F$1426)</f>
        <v/>
      </c>
      <c r="F1429" s="54">
        <f>IF($B1429="","",SUMIFS($E$5:$E1428,$C$5:$C1428,$C1429))</f>
        <v/>
      </c>
      <c r="G1429" s="54">
        <f>IF($B1429="","",MAX(0,$E1429-MAX(0,SUMIFS(Тех_Движение!$G$2:$G$5111,Тех_Движение!$D$2:$D$5111,$C1429,Тех_Движение!$B$2:$B$5111,"&lt;="&amp;Настройки!$B$5-1)-$F1429)))</f>
        <v/>
      </c>
      <c r="H1429" s="54">
        <f>IF($B1429="","",IF(AND($D1429&gt;=Настройки!$B$5,$D1429&lt;=Настройки!$B$6),$E1429,0))</f>
        <v/>
      </c>
      <c r="I1429" s="54">
        <f>IF($B1429="","",$G1429+$H1429-$J1429)</f>
        <v/>
      </c>
      <c r="J1429" s="54">
        <f>IF($B1429="","",MAX(0,$E1429-MAX(0,SUMIFS(Тех_Движение!$G$2:$G$5111,Тех_Движение!$D$2:$D$5111,$C1429,Тех_Движение!$B$2:$B$5111,"&lt;="&amp;Настройки!$B$6)-$F1429)))</f>
        <v/>
      </c>
      <c r="K1429" s="54">
        <f>IF(OR($B1429="",K$3&lt;$D1429+Настройки!$B$7),0,MAX(0,$E1429-MAX(0,SUMIFS(Тех_Движение!$G$2:$G$5111,Тех_Движение!$D$2:$D$5111,$C1429,Тех_Движение!$B$2:$B$5111,"&lt;="&amp;K$3)-$F1429)))</f>
        <v/>
      </c>
      <c r="L1429" s="54">
        <f>IF(OR($B1429="",L$3&lt;$D1429+Настройки!$B$7),0,MAX(0,$E1429-MAX(0,SUMIFS(Тех_Движение!$G$2:$G$5111,Тех_Движение!$D$2:$D$5111,$C1429,Тех_Движение!$B$2:$B$5111,"&lt;="&amp;L$3)-$F1429)))</f>
        <v/>
      </c>
      <c r="M1429" s="54">
        <f>IF(OR($B1429="",M$3&lt;$D1429+Настройки!$B$7),0,MAX(0,$E1429-MAX(0,SUMIFS(Тех_Движение!$G$2:$G$5111,Тех_Движение!$D$2:$D$5111,$C1429,Тех_Движение!$B$2:$B$5111,"&lt;="&amp;M$3)-$F1429)))</f>
        <v/>
      </c>
      <c r="N1429" s="54">
        <f>IF(OR($B1429="",N$3&lt;$D1429+Настройки!$B$7),0,MAX(0,$E1429-MAX(0,SUMIFS(Тех_Движение!$G$2:$G$5111,Тех_Движение!$D$2:$D$5111,$C1429,Тех_Движение!$B$2:$B$5111,"&lt;="&amp;N$3)-$F1429)))</f>
        <v/>
      </c>
      <c r="O1429" s="54">
        <f>IF(OR($B1429="",O$3&lt;$D1429+Настройки!$B$7),0,MAX(0,$E1429-MAX(0,SUMIFS(Тех_Движение!$G$2:$G$5111,Тех_Движение!$D$2:$D$5111,$C1429,Тех_Движение!$B$2:$B$5111,"&lt;="&amp;O$3)-$F1429)))</f>
        <v/>
      </c>
      <c r="P1429" s="54">
        <f>IF(OR($B1429="",P$3&lt;$D1429+Настройки!$B$7),0,MAX(0,$E1429-MAX(0,SUMIFS(Тех_Движение!$G$2:$G$5111,Тех_Движение!$D$2:$D$5111,$C1429,Тех_Движение!$B$2:$B$5111,"&lt;="&amp;P$3)-$F1429)))</f>
        <v/>
      </c>
      <c r="Q1429" s="54">
        <f>IF(OR($B1429="",Q$3&lt;$D1429+Настройки!$B$7),0,MAX(0,$E1429-MAX(0,SUMIFS(Тех_Движение!$G$2:$G$5111,Тех_Движение!$D$2:$D$5111,$C1429,Тех_Движение!$B$2:$B$5111,"&lt;="&amp;Q$3)-$F1429)))</f>
        <v/>
      </c>
      <c r="R1429" s="54">
        <f>IF($B1429="","",SUM($K1429:$Q1429))</f>
        <v/>
      </c>
      <c r="S1429" s="56">
        <f>IF($B1429="","",VLOOKUP($C1429,Настройки!$A$11:$L$17,9,FALSE))</f>
        <v/>
      </c>
      <c r="T1429" s="56">
        <f>IF($B1429="","",$R1429*$S1429)</f>
        <v/>
      </c>
    </row>
    <row r="1430">
      <c r="A1430" s="20">
        <f>Тех_Движение!$A$1427</f>
        <v/>
      </c>
      <c r="B1430" s="20">
        <f>IF(Тех_Движение!$F$1427&gt;0,Тех_Движение!$I$1427,"")</f>
        <v/>
      </c>
      <c r="C1430" s="20">
        <f>IF($B1430="","",Тех_Движение!$D$1427)</f>
        <v/>
      </c>
      <c r="D1430" s="42">
        <f>IF($B1430="","",Тех_Движение!$B$1427)</f>
        <v/>
      </c>
      <c r="E1430" s="54">
        <f>IF($B1430="","",Тех_Движение!$F$1427)</f>
        <v/>
      </c>
      <c r="F1430" s="54">
        <f>IF($B1430="","",SUMIFS($E$5:$E1429,$C$5:$C1429,$C1430))</f>
        <v/>
      </c>
      <c r="G1430" s="54">
        <f>IF($B1430="","",MAX(0,$E1430-MAX(0,SUMIFS(Тех_Движение!$G$2:$G$5111,Тех_Движение!$D$2:$D$5111,$C1430,Тех_Движение!$B$2:$B$5111,"&lt;="&amp;Настройки!$B$5-1)-$F1430)))</f>
        <v/>
      </c>
      <c r="H1430" s="54">
        <f>IF($B1430="","",IF(AND($D1430&gt;=Настройки!$B$5,$D1430&lt;=Настройки!$B$6),$E1430,0))</f>
        <v/>
      </c>
      <c r="I1430" s="54">
        <f>IF($B1430="","",$G1430+$H1430-$J1430)</f>
        <v/>
      </c>
      <c r="J1430" s="54">
        <f>IF($B1430="","",MAX(0,$E1430-MAX(0,SUMIFS(Тех_Движение!$G$2:$G$5111,Тех_Движение!$D$2:$D$5111,$C1430,Тех_Движение!$B$2:$B$5111,"&lt;="&amp;Настройки!$B$6)-$F1430)))</f>
        <v/>
      </c>
      <c r="K1430" s="54">
        <f>IF(OR($B1430="",K$3&lt;$D1430+Настройки!$B$7),0,MAX(0,$E1430-MAX(0,SUMIFS(Тех_Движение!$G$2:$G$5111,Тех_Движение!$D$2:$D$5111,$C1430,Тех_Движение!$B$2:$B$5111,"&lt;="&amp;K$3)-$F1430)))</f>
        <v/>
      </c>
      <c r="L1430" s="54">
        <f>IF(OR($B1430="",L$3&lt;$D1430+Настройки!$B$7),0,MAX(0,$E1430-MAX(0,SUMIFS(Тех_Движение!$G$2:$G$5111,Тех_Движение!$D$2:$D$5111,$C1430,Тех_Движение!$B$2:$B$5111,"&lt;="&amp;L$3)-$F1430)))</f>
        <v/>
      </c>
      <c r="M1430" s="54">
        <f>IF(OR($B1430="",M$3&lt;$D1430+Настройки!$B$7),0,MAX(0,$E1430-MAX(0,SUMIFS(Тех_Движение!$G$2:$G$5111,Тех_Движение!$D$2:$D$5111,$C1430,Тех_Движение!$B$2:$B$5111,"&lt;="&amp;M$3)-$F1430)))</f>
        <v/>
      </c>
      <c r="N1430" s="54">
        <f>IF(OR($B1430="",N$3&lt;$D1430+Настройки!$B$7),0,MAX(0,$E1430-MAX(0,SUMIFS(Тех_Движение!$G$2:$G$5111,Тех_Движение!$D$2:$D$5111,$C1430,Тех_Движение!$B$2:$B$5111,"&lt;="&amp;N$3)-$F1430)))</f>
        <v/>
      </c>
      <c r="O1430" s="54">
        <f>IF(OR($B1430="",O$3&lt;$D1430+Настройки!$B$7),0,MAX(0,$E1430-MAX(0,SUMIFS(Тех_Движение!$G$2:$G$5111,Тех_Движение!$D$2:$D$5111,$C1430,Тех_Движение!$B$2:$B$5111,"&lt;="&amp;O$3)-$F1430)))</f>
        <v/>
      </c>
      <c r="P1430" s="54">
        <f>IF(OR($B1430="",P$3&lt;$D1430+Настройки!$B$7),0,MAX(0,$E1430-MAX(0,SUMIFS(Тех_Движение!$G$2:$G$5111,Тех_Движение!$D$2:$D$5111,$C1430,Тех_Движение!$B$2:$B$5111,"&lt;="&amp;P$3)-$F1430)))</f>
        <v/>
      </c>
      <c r="Q1430" s="54">
        <f>IF(OR($B1430="",Q$3&lt;$D1430+Настройки!$B$7),0,MAX(0,$E1430-MAX(0,SUMIFS(Тех_Движение!$G$2:$G$5111,Тех_Движение!$D$2:$D$5111,$C1430,Тех_Движение!$B$2:$B$5111,"&lt;="&amp;Q$3)-$F1430)))</f>
        <v/>
      </c>
      <c r="R1430" s="54">
        <f>IF($B1430="","",SUM($K1430:$Q1430))</f>
        <v/>
      </c>
      <c r="S1430" s="56">
        <f>IF($B1430="","",VLOOKUP($C1430,Настройки!$A$11:$L$17,9,FALSE))</f>
        <v/>
      </c>
      <c r="T1430" s="56">
        <f>IF($B1430="","",$R1430*$S1430)</f>
        <v/>
      </c>
    </row>
    <row r="1431">
      <c r="A1431" s="20">
        <f>Тех_Движение!$A$1428</f>
        <v/>
      </c>
      <c r="B1431" s="20">
        <f>IF(Тех_Движение!$F$1428&gt;0,Тех_Движение!$I$1428,"")</f>
        <v/>
      </c>
      <c r="C1431" s="20">
        <f>IF($B1431="","",Тех_Движение!$D$1428)</f>
        <v/>
      </c>
      <c r="D1431" s="42">
        <f>IF($B1431="","",Тех_Движение!$B$1428)</f>
        <v/>
      </c>
      <c r="E1431" s="54">
        <f>IF($B1431="","",Тех_Движение!$F$1428)</f>
        <v/>
      </c>
      <c r="F1431" s="54">
        <f>IF($B1431="","",SUMIFS($E$5:$E1430,$C$5:$C1430,$C1431))</f>
        <v/>
      </c>
      <c r="G1431" s="54">
        <f>IF($B1431="","",MAX(0,$E1431-MAX(0,SUMIFS(Тех_Движение!$G$2:$G$5111,Тех_Движение!$D$2:$D$5111,$C1431,Тех_Движение!$B$2:$B$5111,"&lt;="&amp;Настройки!$B$5-1)-$F1431)))</f>
        <v/>
      </c>
      <c r="H1431" s="54">
        <f>IF($B1431="","",IF(AND($D1431&gt;=Настройки!$B$5,$D1431&lt;=Настройки!$B$6),$E1431,0))</f>
        <v/>
      </c>
      <c r="I1431" s="54">
        <f>IF($B1431="","",$G1431+$H1431-$J1431)</f>
        <v/>
      </c>
      <c r="J1431" s="54">
        <f>IF($B1431="","",MAX(0,$E1431-MAX(0,SUMIFS(Тех_Движение!$G$2:$G$5111,Тех_Движение!$D$2:$D$5111,$C1431,Тех_Движение!$B$2:$B$5111,"&lt;="&amp;Настройки!$B$6)-$F1431)))</f>
        <v/>
      </c>
      <c r="K1431" s="54">
        <f>IF(OR($B1431="",K$3&lt;$D1431+Настройки!$B$7),0,MAX(0,$E1431-MAX(0,SUMIFS(Тех_Движение!$G$2:$G$5111,Тех_Движение!$D$2:$D$5111,$C1431,Тех_Движение!$B$2:$B$5111,"&lt;="&amp;K$3)-$F1431)))</f>
        <v/>
      </c>
      <c r="L1431" s="54">
        <f>IF(OR($B1431="",L$3&lt;$D1431+Настройки!$B$7),0,MAX(0,$E1431-MAX(0,SUMIFS(Тех_Движение!$G$2:$G$5111,Тех_Движение!$D$2:$D$5111,$C1431,Тех_Движение!$B$2:$B$5111,"&lt;="&amp;L$3)-$F1431)))</f>
        <v/>
      </c>
      <c r="M1431" s="54">
        <f>IF(OR($B1431="",M$3&lt;$D1431+Настройки!$B$7),0,MAX(0,$E1431-MAX(0,SUMIFS(Тех_Движение!$G$2:$G$5111,Тех_Движение!$D$2:$D$5111,$C1431,Тех_Движение!$B$2:$B$5111,"&lt;="&amp;M$3)-$F1431)))</f>
        <v/>
      </c>
      <c r="N1431" s="54">
        <f>IF(OR($B1431="",N$3&lt;$D1431+Настройки!$B$7),0,MAX(0,$E1431-MAX(0,SUMIFS(Тех_Движение!$G$2:$G$5111,Тех_Движение!$D$2:$D$5111,$C1431,Тех_Движение!$B$2:$B$5111,"&lt;="&amp;N$3)-$F1431)))</f>
        <v/>
      </c>
      <c r="O1431" s="54">
        <f>IF(OR($B1431="",O$3&lt;$D1431+Настройки!$B$7),0,MAX(0,$E1431-MAX(0,SUMIFS(Тех_Движение!$G$2:$G$5111,Тех_Движение!$D$2:$D$5111,$C1431,Тех_Движение!$B$2:$B$5111,"&lt;="&amp;O$3)-$F1431)))</f>
        <v/>
      </c>
      <c r="P1431" s="54">
        <f>IF(OR($B1431="",P$3&lt;$D1431+Настройки!$B$7),0,MAX(0,$E1431-MAX(0,SUMIFS(Тех_Движение!$G$2:$G$5111,Тех_Движение!$D$2:$D$5111,$C1431,Тех_Движение!$B$2:$B$5111,"&lt;="&amp;P$3)-$F1431)))</f>
        <v/>
      </c>
      <c r="Q1431" s="54">
        <f>IF(OR($B1431="",Q$3&lt;$D1431+Настройки!$B$7),0,MAX(0,$E1431-MAX(0,SUMIFS(Тех_Движение!$G$2:$G$5111,Тех_Движение!$D$2:$D$5111,$C1431,Тех_Движение!$B$2:$B$5111,"&lt;="&amp;Q$3)-$F1431)))</f>
        <v/>
      </c>
      <c r="R1431" s="54">
        <f>IF($B1431="","",SUM($K1431:$Q1431))</f>
        <v/>
      </c>
      <c r="S1431" s="56">
        <f>IF($B1431="","",VLOOKUP($C1431,Настройки!$A$11:$L$17,9,FALSE))</f>
        <v/>
      </c>
      <c r="T1431" s="56">
        <f>IF($B1431="","",$R1431*$S1431)</f>
        <v/>
      </c>
    </row>
    <row r="1432">
      <c r="A1432" s="20">
        <f>Тех_Движение!$A$1429</f>
        <v/>
      </c>
      <c r="B1432" s="20">
        <f>IF(Тех_Движение!$F$1429&gt;0,Тех_Движение!$I$1429,"")</f>
        <v/>
      </c>
      <c r="C1432" s="20">
        <f>IF($B1432="","",Тех_Движение!$D$1429)</f>
        <v/>
      </c>
      <c r="D1432" s="42">
        <f>IF($B1432="","",Тех_Движение!$B$1429)</f>
        <v/>
      </c>
      <c r="E1432" s="54">
        <f>IF($B1432="","",Тех_Движение!$F$1429)</f>
        <v/>
      </c>
      <c r="F1432" s="54">
        <f>IF($B1432="","",SUMIFS($E$5:$E1431,$C$5:$C1431,$C1432))</f>
        <v/>
      </c>
      <c r="G1432" s="54">
        <f>IF($B1432="","",MAX(0,$E1432-MAX(0,SUMIFS(Тех_Движение!$G$2:$G$5111,Тех_Движение!$D$2:$D$5111,$C1432,Тех_Движение!$B$2:$B$5111,"&lt;="&amp;Настройки!$B$5-1)-$F1432)))</f>
        <v/>
      </c>
      <c r="H1432" s="54">
        <f>IF($B1432="","",IF(AND($D1432&gt;=Настройки!$B$5,$D1432&lt;=Настройки!$B$6),$E1432,0))</f>
        <v/>
      </c>
      <c r="I1432" s="54">
        <f>IF($B1432="","",$G1432+$H1432-$J1432)</f>
        <v/>
      </c>
      <c r="J1432" s="54">
        <f>IF($B1432="","",MAX(0,$E1432-MAX(0,SUMIFS(Тех_Движение!$G$2:$G$5111,Тех_Движение!$D$2:$D$5111,$C1432,Тех_Движение!$B$2:$B$5111,"&lt;="&amp;Настройки!$B$6)-$F1432)))</f>
        <v/>
      </c>
      <c r="K1432" s="54">
        <f>IF(OR($B1432="",K$3&lt;$D1432+Настройки!$B$7),0,MAX(0,$E1432-MAX(0,SUMIFS(Тех_Движение!$G$2:$G$5111,Тех_Движение!$D$2:$D$5111,$C1432,Тех_Движение!$B$2:$B$5111,"&lt;="&amp;K$3)-$F1432)))</f>
        <v/>
      </c>
      <c r="L1432" s="54">
        <f>IF(OR($B1432="",L$3&lt;$D1432+Настройки!$B$7),0,MAX(0,$E1432-MAX(0,SUMIFS(Тех_Движение!$G$2:$G$5111,Тех_Движение!$D$2:$D$5111,$C1432,Тех_Движение!$B$2:$B$5111,"&lt;="&amp;L$3)-$F1432)))</f>
        <v/>
      </c>
      <c r="M1432" s="54">
        <f>IF(OR($B1432="",M$3&lt;$D1432+Настройки!$B$7),0,MAX(0,$E1432-MAX(0,SUMIFS(Тех_Движение!$G$2:$G$5111,Тех_Движение!$D$2:$D$5111,$C1432,Тех_Движение!$B$2:$B$5111,"&lt;="&amp;M$3)-$F1432)))</f>
        <v/>
      </c>
      <c r="N1432" s="54">
        <f>IF(OR($B1432="",N$3&lt;$D1432+Настройки!$B$7),0,MAX(0,$E1432-MAX(0,SUMIFS(Тех_Движение!$G$2:$G$5111,Тех_Движение!$D$2:$D$5111,$C1432,Тех_Движение!$B$2:$B$5111,"&lt;="&amp;N$3)-$F1432)))</f>
        <v/>
      </c>
      <c r="O1432" s="54">
        <f>IF(OR($B1432="",O$3&lt;$D1432+Настройки!$B$7),0,MAX(0,$E1432-MAX(0,SUMIFS(Тех_Движение!$G$2:$G$5111,Тех_Движение!$D$2:$D$5111,$C1432,Тех_Движение!$B$2:$B$5111,"&lt;="&amp;O$3)-$F1432)))</f>
        <v/>
      </c>
      <c r="P1432" s="54">
        <f>IF(OR($B1432="",P$3&lt;$D1432+Настройки!$B$7),0,MAX(0,$E1432-MAX(0,SUMIFS(Тех_Движение!$G$2:$G$5111,Тех_Движение!$D$2:$D$5111,$C1432,Тех_Движение!$B$2:$B$5111,"&lt;="&amp;P$3)-$F1432)))</f>
        <v/>
      </c>
      <c r="Q1432" s="54">
        <f>IF(OR($B1432="",Q$3&lt;$D1432+Настройки!$B$7),0,MAX(0,$E1432-MAX(0,SUMIFS(Тех_Движение!$G$2:$G$5111,Тех_Движение!$D$2:$D$5111,$C1432,Тех_Движение!$B$2:$B$5111,"&lt;="&amp;Q$3)-$F1432)))</f>
        <v/>
      </c>
      <c r="R1432" s="54">
        <f>IF($B1432="","",SUM($K1432:$Q1432))</f>
        <v/>
      </c>
      <c r="S1432" s="56">
        <f>IF($B1432="","",VLOOKUP($C1432,Настройки!$A$11:$L$17,9,FALSE))</f>
        <v/>
      </c>
      <c r="T1432" s="56">
        <f>IF($B1432="","",$R1432*$S1432)</f>
        <v/>
      </c>
    </row>
    <row r="1433">
      <c r="A1433" s="20">
        <f>Тех_Движение!$A$1430</f>
        <v/>
      </c>
      <c r="B1433" s="20">
        <f>IF(Тех_Движение!$F$1430&gt;0,Тех_Движение!$I$1430,"")</f>
        <v/>
      </c>
      <c r="C1433" s="20">
        <f>IF($B1433="","",Тех_Движение!$D$1430)</f>
        <v/>
      </c>
      <c r="D1433" s="42">
        <f>IF($B1433="","",Тех_Движение!$B$1430)</f>
        <v/>
      </c>
      <c r="E1433" s="54">
        <f>IF($B1433="","",Тех_Движение!$F$1430)</f>
        <v/>
      </c>
      <c r="F1433" s="54">
        <f>IF($B1433="","",SUMIFS($E$5:$E1432,$C$5:$C1432,$C1433))</f>
        <v/>
      </c>
      <c r="G1433" s="54">
        <f>IF($B1433="","",MAX(0,$E1433-MAX(0,SUMIFS(Тех_Движение!$G$2:$G$5111,Тех_Движение!$D$2:$D$5111,$C1433,Тех_Движение!$B$2:$B$5111,"&lt;="&amp;Настройки!$B$5-1)-$F1433)))</f>
        <v/>
      </c>
      <c r="H1433" s="54">
        <f>IF($B1433="","",IF(AND($D1433&gt;=Настройки!$B$5,$D1433&lt;=Настройки!$B$6),$E1433,0))</f>
        <v/>
      </c>
      <c r="I1433" s="54">
        <f>IF($B1433="","",$G1433+$H1433-$J1433)</f>
        <v/>
      </c>
      <c r="J1433" s="54">
        <f>IF($B1433="","",MAX(0,$E1433-MAX(0,SUMIFS(Тех_Движение!$G$2:$G$5111,Тех_Движение!$D$2:$D$5111,$C1433,Тех_Движение!$B$2:$B$5111,"&lt;="&amp;Настройки!$B$6)-$F1433)))</f>
        <v/>
      </c>
      <c r="K1433" s="54">
        <f>IF(OR($B1433="",K$3&lt;$D1433+Настройки!$B$7),0,MAX(0,$E1433-MAX(0,SUMIFS(Тех_Движение!$G$2:$G$5111,Тех_Движение!$D$2:$D$5111,$C1433,Тех_Движение!$B$2:$B$5111,"&lt;="&amp;K$3)-$F1433)))</f>
        <v/>
      </c>
      <c r="L1433" s="54">
        <f>IF(OR($B1433="",L$3&lt;$D1433+Настройки!$B$7),0,MAX(0,$E1433-MAX(0,SUMIFS(Тех_Движение!$G$2:$G$5111,Тех_Движение!$D$2:$D$5111,$C1433,Тех_Движение!$B$2:$B$5111,"&lt;="&amp;L$3)-$F1433)))</f>
        <v/>
      </c>
      <c r="M1433" s="54">
        <f>IF(OR($B1433="",M$3&lt;$D1433+Настройки!$B$7),0,MAX(0,$E1433-MAX(0,SUMIFS(Тех_Движение!$G$2:$G$5111,Тех_Движение!$D$2:$D$5111,$C1433,Тех_Движение!$B$2:$B$5111,"&lt;="&amp;M$3)-$F1433)))</f>
        <v/>
      </c>
      <c r="N1433" s="54">
        <f>IF(OR($B1433="",N$3&lt;$D1433+Настройки!$B$7),0,MAX(0,$E1433-MAX(0,SUMIFS(Тех_Движение!$G$2:$G$5111,Тех_Движение!$D$2:$D$5111,$C1433,Тех_Движение!$B$2:$B$5111,"&lt;="&amp;N$3)-$F1433)))</f>
        <v/>
      </c>
      <c r="O1433" s="54">
        <f>IF(OR($B1433="",O$3&lt;$D1433+Настройки!$B$7),0,MAX(0,$E1433-MAX(0,SUMIFS(Тех_Движение!$G$2:$G$5111,Тех_Движение!$D$2:$D$5111,$C1433,Тех_Движение!$B$2:$B$5111,"&lt;="&amp;O$3)-$F1433)))</f>
        <v/>
      </c>
      <c r="P1433" s="54">
        <f>IF(OR($B1433="",P$3&lt;$D1433+Настройки!$B$7),0,MAX(0,$E1433-MAX(0,SUMIFS(Тех_Движение!$G$2:$G$5111,Тех_Движение!$D$2:$D$5111,$C1433,Тех_Движение!$B$2:$B$5111,"&lt;="&amp;P$3)-$F1433)))</f>
        <v/>
      </c>
      <c r="Q1433" s="54">
        <f>IF(OR($B1433="",Q$3&lt;$D1433+Настройки!$B$7),0,MAX(0,$E1433-MAX(0,SUMIFS(Тех_Движение!$G$2:$G$5111,Тех_Движение!$D$2:$D$5111,$C1433,Тех_Движение!$B$2:$B$5111,"&lt;="&amp;Q$3)-$F1433)))</f>
        <v/>
      </c>
      <c r="R1433" s="54">
        <f>IF($B1433="","",SUM($K1433:$Q1433))</f>
        <v/>
      </c>
      <c r="S1433" s="56">
        <f>IF($B1433="","",VLOOKUP($C1433,Настройки!$A$11:$L$17,9,FALSE))</f>
        <v/>
      </c>
      <c r="T1433" s="56">
        <f>IF($B1433="","",$R1433*$S1433)</f>
        <v/>
      </c>
    </row>
    <row r="1434">
      <c r="A1434" s="20">
        <f>Тех_Движение!$A$1431</f>
        <v/>
      </c>
      <c r="B1434" s="20">
        <f>IF(Тех_Движение!$F$1431&gt;0,Тех_Движение!$I$1431,"")</f>
        <v/>
      </c>
      <c r="C1434" s="20">
        <f>IF($B1434="","",Тех_Движение!$D$1431)</f>
        <v/>
      </c>
      <c r="D1434" s="42">
        <f>IF($B1434="","",Тех_Движение!$B$1431)</f>
        <v/>
      </c>
      <c r="E1434" s="54">
        <f>IF($B1434="","",Тех_Движение!$F$1431)</f>
        <v/>
      </c>
      <c r="F1434" s="54">
        <f>IF($B1434="","",SUMIFS($E$5:$E1433,$C$5:$C1433,$C1434))</f>
        <v/>
      </c>
      <c r="G1434" s="54">
        <f>IF($B1434="","",MAX(0,$E1434-MAX(0,SUMIFS(Тех_Движение!$G$2:$G$5111,Тех_Движение!$D$2:$D$5111,$C1434,Тех_Движение!$B$2:$B$5111,"&lt;="&amp;Настройки!$B$5-1)-$F1434)))</f>
        <v/>
      </c>
      <c r="H1434" s="54">
        <f>IF($B1434="","",IF(AND($D1434&gt;=Настройки!$B$5,$D1434&lt;=Настройки!$B$6),$E1434,0))</f>
        <v/>
      </c>
      <c r="I1434" s="54">
        <f>IF($B1434="","",$G1434+$H1434-$J1434)</f>
        <v/>
      </c>
      <c r="J1434" s="54">
        <f>IF($B1434="","",MAX(0,$E1434-MAX(0,SUMIFS(Тех_Движение!$G$2:$G$5111,Тех_Движение!$D$2:$D$5111,$C1434,Тех_Движение!$B$2:$B$5111,"&lt;="&amp;Настройки!$B$6)-$F1434)))</f>
        <v/>
      </c>
      <c r="K1434" s="54">
        <f>IF(OR($B1434="",K$3&lt;$D1434+Настройки!$B$7),0,MAX(0,$E1434-MAX(0,SUMIFS(Тех_Движение!$G$2:$G$5111,Тех_Движение!$D$2:$D$5111,$C1434,Тех_Движение!$B$2:$B$5111,"&lt;="&amp;K$3)-$F1434)))</f>
        <v/>
      </c>
      <c r="L1434" s="54">
        <f>IF(OR($B1434="",L$3&lt;$D1434+Настройки!$B$7),0,MAX(0,$E1434-MAX(0,SUMIFS(Тех_Движение!$G$2:$G$5111,Тех_Движение!$D$2:$D$5111,$C1434,Тех_Движение!$B$2:$B$5111,"&lt;="&amp;L$3)-$F1434)))</f>
        <v/>
      </c>
      <c r="M1434" s="54">
        <f>IF(OR($B1434="",M$3&lt;$D1434+Настройки!$B$7),0,MAX(0,$E1434-MAX(0,SUMIFS(Тех_Движение!$G$2:$G$5111,Тех_Движение!$D$2:$D$5111,$C1434,Тех_Движение!$B$2:$B$5111,"&lt;="&amp;M$3)-$F1434)))</f>
        <v/>
      </c>
      <c r="N1434" s="54">
        <f>IF(OR($B1434="",N$3&lt;$D1434+Настройки!$B$7),0,MAX(0,$E1434-MAX(0,SUMIFS(Тех_Движение!$G$2:$G$5111,Тех_Движение!$D$2:$D$5111,$C1434,Тех_Движение!$B$2:$B$5111,"&lt;="&amp;N$3)-$F1434)))</f>
        <v/>
      </c>
      <c r="O1434" s="54">
        <f>IF(OR($B1434="",O$3&lt;$D1434+Настройки!$B$7),0,MAX(0,$E1434-MAX(0,SUMIFS(Тех_Движение!$G$2:$G$5111,Тех_Движение!$D$2:$D$5111,$C1434,Тех_Движение!$B$2:$B$5111,"&lt;="&amp;O$3)-$F1434)))</f>
        <v/>
      </c>
      <c r="P1434" s="54">
        <f>IF(OR($B1434="",P$3&lt;$D1434+Настройки!$B$7),0,MAX(0,$E1434-MAX(0,SUMIFS(Тех_Движение!$G$2:$G$5111,Тех_Движение!$D$2:$D$5111,$C1434,Тех_Движение!$B$2:$B$5111,"&lt;="&amp;P$3)-$F1434)))</f>
        <v/>
      </c>
      <c r="Q1434" s="54">
        <f>IF(OR($B1434="",Q$3&lt;$D1434+Настройки!$B$7),0,MAX(0,$E1434-MAX(0,SUMIFS(Тех_Движение!$G$2:$G$5111,Тех_Движение!$D$2:$D$5111,$C1434,Тех_Движение!$B$2:$B$5111,"&lt;="&amp;Q$3)-$F1434)))</f>
        <v/>
      </c>
      <c r="R1434" s="54">
        <f>IF($B1434="","",SUM($K1434:$Q1434))</f>
        <v/>
      </c>
      <c r="S1434" s="56">
        <f>IF($B1434="","",VLOOKUP($C1434,Настройки!$A$11:$L$17,9,FALSE))</f>
        <v/>
      </c>
      <c r="T1434" s="56">
        <f>IF($B1434="","",$R1434*$S1434)</f>
        <v/>
      </c>
    </row>
    <row r="1435">
      <c r="A1435" s="20">
        <f>Тех_Движение!$A$1432</f>
        <v/>
      </c>
      <c r="B1435" s="20">
        <f>IF(Тех_Движение!$F$1432&gt;0,Тех_Движение!$I$1432,"")</f>
        <v/>
      </c>
      <c r="C1435" s="20">
        <f>IF($B1435="","",Тех_Движение!$D$1432)</f>
        <v/>
      </c>
      <c r="D1435" s="42">
        <f>IF($B1435="","",Тех_Движение!$B$1432)</f>
        <v/>
      </c>
      <c r="E1435" s="54">
        <f>IF($B1435="","",Тех_Движение!$F$1432)</f>
        <v/>
      </c>
      <c r="F1435" s="54">
        <f>IF($B1435="","",SUMIFS($E$5:$E1434,$C$5:$C1434,$C1435))</f>
        <v/>
      </c>
      <c r="G1435" s="54">
        <f>IF($B1435="","",MAX(0,$E1435-MAX(0,SUMIFS(Тех_Движение!$G$2:$G$5111,Тех_Движение!$D$2:$D$5111,$C1435,Тех_Движение!$B$2:$B$5111,"&lt;="&amp;Настройки!$B$5-1)-$F1435)))</f>
        <v/>
      </c>
      <c r="H1435" s="54">
        <f>IF($B1435="","",IF(AND($D1435&gt;=Настройки!$B$5,$D1435&lt;=Настройки!$B$6),$E1435,0))</f>
        <v/>
      </c>
      <c r="I1435" s="54">
        <f>IF($B1435="","",$G1435+$H1435-$J1435)</f>
        <v/>
      </c>
      <c r="J1435" s="54">
        <f>IF($B1435="","",MAX(0,$E1435-MAX(0,SUMIFS(Тех_Движение!$G$2:$G$5111,Тех_Движение!$D$2:$D$5111,$C1435,Тех_Движение!$B$2:$B$5111,"&lt;="&amp;Настройки!$B$6)-$F1435)))</f>
        <v/>
      </c>
      <c r="K1435" s="54">
        <f>IF(OR($B1435="",K$3&lt;$D1435+Настройки!$B$7),0,MAX(0,$E1435-MAX(0,SUMIFS(Тех_Движение!$G$2:$G$5111,Тех_Движение!$D$2:$D$5111,$C1435,Тех_Движение!$B$2:$B$5111,"&lt;="&amp;K$3)-$F1435)))</f>
        <v/>
      </c>
      <c r="L1435" s="54">
        <f>IF(OR($B1435="",L$3&lt;$D1435+Настройки!$B$7),0,MAX(0,$E1435-MAX(0,SUMIFS(Тех_Движение!$G$2:$G$5111,Тех_Движение!$D$2:$D$5111,$C1435,Тех_Движение!$B$2:$B$5111,"&lt;="&amp;L$3)-$F1435)))</f>
        <v/>
      </c>
      <c r="M1435" s="54">
        <f>IF(OR($B1435="",M$3&lt;$D1435+Настройки!$B$7),0,MAX(0,$E1435-MAX(0,SUMIFS(Тех_Движение!$G$2:$G$5111,Тех_Движение!$D$2:$D$5111,$C1435,Тех_Движение!$B$2:$B$5111,"&lt;="&amp;M$3)-$F1435)))</f>
        <v/>
      </c>
      <c r="N1435" s="54">
        <f>IF(OR($B1435="",N$3&lt;$D1435+Настройки!$B$7),0,MAX(0,$E1435-MAX(0,SUMIFS(Тех_Движение!$G$2:$G$5111,Тех_Движение!$D$2:$D$5111,$C1435,Тех_Движение!$B$2:$B$5111,"&lt;="&amp;N$3)-$F1435)))</f>
        <v/>
      </c>
      <c r="O1435" s="54">
        <f>IF(OR($B1435="",O$3&lt;$D1435+Настройки!$B$7),0,MAX(0,$E1435-MAX(0,SUMIFS(Тех_Движение!$G$2:$G$5111,Тех_Движение!$D$2:$D$5111,$C1435,Тех_Движение!$B$2:$B$5111,"&lt;="&amp;O$3)-$F1435)))</f>
        <v/>
      </c>
      <c r="P1435" s="54">
        <f>IF(OR($B1435="",P$3&lt;$D1435+Настройки!$B$7),0,MAX(0,$E1435-MAX(0,SUMIFS(Тех_Движение!$G$2:$G$5111,Тех_Движение!$D$2:$D$5111,$C1435,Тех_Движение!$B$2:$B$5111,"&lt;="&amp;P$3)-$F1435)))</f>
        <v/>
      </c>
      <c r="Q1435" s="54">
        <f>IF(OR($B1435="",Q$3&lt;$D1435+Настройки!$B$7),0,MAX(0,$E1435-MAX(0,SUMIFS(Тех_Движение!$G$2:$G$5111,Тех_Движение!$D$2:$D$5111,$C1435,Тех_Движение!$B$2:$B$5111,"&lt;="&amp;Q$3)-$F1435)))</f>
        <v/>
      </c>
      <c r="R1435" s="54">
        <f>IF($B1435="","",SUM($K1435:$Q1435))</f>
        <v/>
      </c>
      <c r="S1435" s="56">
        <f>IF($B1435="","",VLOOKUP($C1435,Настройки!$A$11:$L$17,9,FALSE))</f>
        <v/>
      </c>
      <c r="T1435" s="56">
        <f>IF($B1435="","",$R1435*$S1435)</f>
        <v/>
      </c>
    </row>
    <row r="1436">
      <c r="A1436" s="20">
        <f>Тех_Движение!$A$1433</f>
        <v/>
      </c>
      <c r="B1436" s="20">
        <f>IF(Тех_Движение!$F$1433&gt;0,Тех_Движение!$I$1433,"")</f>
        <v/>
      </c>
      <c r="C1436" s="20">
        <f>IF($B1436="","",Тех_Движение!$D$1433)</f>
        <v/>
      </c>
      <c r="D1436" s="42">
        <f>IF($B1436="","",Тех_Движение!$B$1433)</f>
        <v/>
      </c>
      <c r="E1436" s="54">
        <f>IF($B1436="","",Тех_Движение!$F$1433)</f>
        <v/>
      </c>
      <c r="F1436" s="54">
        <f>IF($B1436="","",SUMIFS($E$5:$E1435,$C$5:$C1435,$C1436))</f>
        <v/>
      </c>
      <c r="G1436" s="54">
        <f>IF($B1436="","",MAX(0,$E1436-MAX(0,SUMIFS(Тех_Движение!$G$2:$G$5111,Тех_Движение!$D$2:$D$5111,$C1436,Тех_Движение!$B$2:$B$5111,"&lt;="&amp;Настройки!$B$5-1)-$F1436)))</f>
        <v/>
      </c>
      <c r="H1436" s="54">
        <f>IF($B1436="","",IF(AND($D1436&gt;=Настройки!$B$5,$D1436&lt;=Настройки!$B$6),$E1436,0))</f>
        <v/>
      </c>
      <c r="I1436" s="54">
        <f>IF($B1436="","",$G1436+$H1436-$J1436)</f>
        <v/>
      </c>
      <c r="J1436" s="54">
        <f>IF($B1436="","",MAX(0,$E1436-MAX(0,SUMIFS(Тех_Движение!$G$2:$G$5111,Тех_Движение!$D$2:$D$5111,$C1436,Тех_Движение!$B$2:$B$5111,"&lt;="&amp;Настройки!$B$6)-$F1436)))</f>
        <v/>
      </c>
      <c r="K1436" s="54">
        <f>IF(OR($B1436="",K$3&lt;$D1436+Настройки!$B$7),0,MAX(0,$E1436-MAX(0,SUMIFS(Тех_Движение!$G$2:$G$5111,Тех_Движение!$D$2:$D$5111,$C1436,Тех_Движение!$B$2:$B$5111,"&lt;="&amp;K$3)-$F1436)))</f>
        <v/>
      </c>
      <c r="L1436" s="54">
        <f>IF(OR($B1436="",L$3&lt;$D1436+Настройки!$B$7),0,MAX(0,$E1436-MAX(0,SUMIFS(Тех_Движение!$G$2:$G$5111,Тех_Движение!$D$2:$D$5111,$C1436,Тех_Движение!$B$2:$B$5111,"&lt;="&amp;L$3)-$F1436)))</f>
        <v/>
      </c>
      <c r="M1436" s="54">
        <f>IF(OR($B1436="",M$3&lt;$D1436+Настройки!$B$7),0,MAX(0,$E1436-MAX(0,SUMIFS(Тех_Движение!$G$2:$G$5111,Тех_Движение!$D$2:$D$5111,$C1436,Тех_Движение!$B$2:$B$5111,"&lt;="&amp;M$3)-$F1436)))</f>
        <v/>
      </c>
      <c r="N1436" s="54">
        <f>IF(OR($B1436="",N$3&lt;$D1436+Настройки!$B$7),0,MAX(0,$E1436-MAX(0,SUMIFS(Тех_Движение!$G$2:$G$5111,Тех_Движение!$D$2:$D$5111,$C1436,Тех_Движение!$B$2:$B$5111,"&lt;="&amp;N$3)-$F1436)))</f>
        <v/>
      </c>
      <c r="O1436" s="54">
        <f>IF(OR($B1436="",O$3&lt;$D1436+Настройки!$B$7),0,MAX(0,$E1436-MAX(0,SUMIFS(Тех_Движение!$G$2:$G$5111,Тех_Движение!$D$2:$D$5111,$C1436,Тех_Движение!$B$2:$B$5111,"&lt;="&amp;O$3)-$F1436)))</f>
        <v/>
      </c>
      <c r="P1436" s="54">
        <f>IF(OR($B1436="",P$3&lt;$D1436+Настройки!$B$7),0,MAX(0,$E1436-MAX(0,SUMIFS(Тех_Движение!$G$2:$G$5111,Тех_Движение!$D$2:$D$5111,$C1436,Тех_Движение!$B$2:$B$5111,"&lt;="&amp;P$3)-$F1436)))</f>
        <v/>
      </c>
      <c r="Q1436" s="54">
        <f>IF(OR($B1436="",Q$3&lt;$D1436+Настройки!$B$7),0,MAX(0,$E1436-MAX(0,SUMIFS(Тех_Движение!$G$2:$G$5111,Тех_Движение!$D$2:$D$5111,$C1436,Тех_Движение!$B$2:$B$5111,"&lt;="&amp;Q$3)-$F1436)))</f>
        <v/>
      </c>
      <c r="R1436" s="54">
        <f>IF($B1436="","",SUM($K1436:$Q1436))</f>
        <v/>
      </c>
      <c r="S1436" s="56">
        <f>IF($B1436="","",VLOOKUP($C1436,Настройки!$A$11:$L$17,9,FALSE))</f>
        <v/>
      </c>
      <c r="T1436" s="56">
        <f>IF($B1436="","",$R1436*$S1436)</f>
        <v/>
      </c>
    </row>
    <row r="1437">
      <c r="A1437" s="20">
        <f>Тех_Движение!$A$1434</f>
        <v/>
      </c>
      <c r="B1437" s="20">
        <f>IF(Тех_Движение!$F$1434&gt;0,Тех_Движение!$I$1434,"")</f>
        <v/>
      </c>
      <c r="C1437" s="20">
        <f>IF($B1437="","",Тех_Движение!$D$1434)</f>
        <v/>
      </c>
      <c r="D1437" s="42">
        <f>IF($B1437="","",Тех_Движение!$B$1434)</f>
        <v/>
      </c>
      <c r="E1437" s="54">
        <f>IF($B1437="","",Тех_Движение!$F$1434)</f>
        <v/>
      </c>
      <c r="F1437" s="54">
        <f>IF($B1437="","",SUMIFS($E$5:$E1436,$C$5:$C1436,$C1437))</f>
        <v/>
      </c>
      <c r="G1437" s="54">
        <f>IF($B1437="","",MAX(0,$E1437-MAX(0,SUMIFS(Тех_Движение!$G$2:$G$5111,Тех_Движение!$D$2:$D$5111,$C1437,Тех_Движение!$B$2:$B$5111,"&lt;="&amp;Настройки!$B$5-1)-$F1437)))</f>
        <v/>
      </c>
      <c r="H1437" s="54">
        <f>IF($B1437="","",IF(AND($D1437&gt;=Настройки!$B$5,$D1437&lt;=Настройки!$B$6),$E1437,0))</f>
        <v/>
      </c>
      <c r="I1437" s="54">
        <f>IF($B1437="","",$G1437+$H1437-$J1437)</f>
        <v/>
      </c>
      <c r="J1437" s="54">
        <f>IF($B1437="","",MAX(0,$E1437-MAX(0,SUMIFS(Тех_Движение!$G$2:$G$5111,Тех_Движение!$D$2:$D$5111,$C1437,Тех_Движение!$B$2:$B$5111,"&lt;="&amp;Настройки!$B$6)-$F1437)))</f>
        <v/>
      </c>
      <c r="K1437" s="54">
        <f>IF(OR($B1437="",K$3&lt;$D1437+Настройки!$B$7),0,MAX(0,$E1437-MAX(0,SUMIFS(Тех_Движение!$G$2:$G$5111,Тех_Движение!$D$2:$D$5111,$C1437,Тех_Движение!$B$2:$B$5111,"&lt;="&amp;K$3)-$F1437)))</f>
        <v/>
      </c>
      <c r="L1437" s="54">
        <f>IF(OR($B1437="",L$3&lt;$D1437+Настройки!$B$7),0,MAX(0,$E1437-MAX(0,SUMIFS(Тех_Движение!$G$2:$G$5111,Тех_Движение!$D$2:$D$5111,$C1437,Тех_Движение!$B$2:$B$5111,"&lt;="&amp;L$3)-$F1437)))</f>
        <v/>
      </c>
      <c r="M1437" s="54">
        <f>IF(OR($B1437="",M$3&lt;$D1437+Настройки!$B$7),0,MAX(0,$E1437-MAX(0,SUMIFS(Тех_Движение!$G$2:$G$5111,Тех_Движение!$D$2:$D$5111,$C1437,Тех_Движение!$B$2:$B$5111,"&lt;="&amp;M$3)-$F1437)))</f>
        <v/>
      </c>
      <c r="N1437" s="54">
        <f>IF(OR($B1437="",N$3&lt;$D1437+Настройки!$B$7),0,MAX(0,$E1437-MAX(0,SUMIFS(Тех_Движение!$G$2:$G$5111,Тех_Движение!$D$2:$D$5111,$C1437,Тех_Движение!$B$2:$B$5111,"&lt;="&amp;N$3)-$F1437)))</f>
        <v/>
      </c>
      <c r="O1437" s="54">
        <f>IF(OR($B1437="",O$3&lt;$D1437+Настройки!$B$7),0,MAX(0,$E1437-MAX(0,SUMIFS(Тех_Движение!$G$2:$G$5111,Тех_Движение!$D$2:$D$5111,$C1437,Тех_Движение!$B$2:$B$5111,"&lt;="&amp;O$3)-$F1437)))</f>
        <v/>
      </c>
      <c r="P1437" s="54">
        <f>IF(OR($B1437="",P$3&lt;$D1437+Настройки!$B$7),0,MAX(0,$E1437-MAX(0,SUMIFS(Тех_Движение!$G$2:$G$5111,Тех_Движение!$D$2:$D$5111,$C1437,Тех_Движение!$B$2:$B$5111,"&lt;="&amp;P$3)-$F1437)))</f>
        <v/>
      </c>
      <c r="Q1437" s="54">
        <f>IF(OR($B1437="",Q$3&lt;$D1437+Настройки!$B$7),0,MAX(0,$E1437-MAX(0,SUMIFS(Тех_Движение!$G$2:$G$5111,Тех_Движение!$D$2:$D$5111,$C1437,Тех_Движение!$B$2:$B$5111,"&lt;="&amp;Q$3)-$F1437)))</f>
        <v/>
      </c>
      <c r="R1437" s="54">
        <f>IF($B1437="","",SUM($K1437:$Q1437))</f>
        <v/>
      </c>
      <c r="S1437" s="56">
        <f>IF($B1437="","",VLOOKUP($C1437,Настройки!$A$11:$L$17,9,FALSE))</f>
        <v/>
      </c>
      <c r="T1437" s="56">
        <f>IF($B1437="","",$R1437*$S1437)</f>
        <v/>
      </c>
    </row>
    <row r="1438">
      <c r="A1438" s="20">
        <f>Тех_Движение!$A$1435</f>
        <v/>
      </c>
      <c r="B1438" s="20">
        <f>IF(Тех_Движение!$F$1435&gt;0,Тех_Движение!$I$1435,"")</f>
        <v/>
      </c>
      <c r="C1438" s="20">
        <f>IF($B1438="","",Тех_Движение!$D$1435)</f>
        <v/>
      </c>
      <c r="D1438" s="42">
        <f>IF($B1438="","",Тех_Движение!$B$1435)</f>
        <v/>
      </c>
      <c r="E1438" s="54">
        <f>IF($B1438="","",Тех_Движение!$F$1435)</f>
        <v/>
      </c>
      <c r="F1438" s="54">
        <f>IF($B1438="","",SUMIFS($E$5:$E1437,$C$5:$C1437,$C1438))</f>
        <v/>
      </c>
      <c r="G1438" s="54">
        <f>IF($B1438="","",MAX(0,$E1438-MAX(0,SUMIFS(Тех_Движение!$G$2:$G$5111,Тех_Движение!$D$2:$D$5111,$C1438,Тех_Движение!$B$2:$B$5111,"&lt;="&amp;Настройки!$B$5-1)-$F1438)))</f>
        <v/>
      </c>
      <c r="H1438" s="54">
        <f>IF($B1438="","",IF(AND($D1438&gt;=Настройки!$B$5,$D1438&lt;=Настройки!$B$6),$E1438,0))</f>
        <v/>
      </c>
      <c r="I1438" s="54">
        <f>IF($B1438="","",$G1438+$H1438-$J1438)</f>
        <v/>
      </c>
      <c r="J1438" s="54">
        <f>IF($B1438="","",MAX(0,$E1438-MAX(0,SUMIFS(Тех_Движение!$G$2:$G$5111,Тех_Движение!$D$2:$D$5111,$C1438,Тех_Движение!$B$2:$B$5111,"&lt;="&amp;Настройки!$B$6)-$F1438)))</f>
        <v/>
      </c>
      <c r="K1438" s="54">
        <f>IF(OR($B1438="",K$3&lt;$D1438+Настройки!$B$7),0,MAX(0,$E1438-MAX(0,SUMIFS(Тех_Движение!$G$2:$G$5111,Тех_Движение!$D$2:$D$5111,$C1438,Тех_Движение!$B$2:$B$5111,"&lt;="&amp;K$3)-$F1438)))</f>
        <v/>
      </c>
      <c r="L1438" s="54">
        <f>IF(OR($B1438="",L$3&lt;$D1438+Настройки!$B$7),0,MAX(0,$E1438-MAX(0,SUMIFS(Тех_Движение!$G$2:$G$5111,Тех_Движение!$D$2:$D$5111,$C1438,Тех_Движение!$B$2:$B$5111,"&lt;="&amp;L$3)-$F1438)))</f>
        <v/>
      </c>
      <c r="M1438" s="54">
        <f>IF(OR($B1438="",M$3&lt;$D1438+Настройки!$B$7),0,MAX(0,$E1438-MAX(0,SUMIFS(Тех_Движение!$G$2:$G$5111,Тех_Движение!$D$2:$D$5111,$C1438,Тех_Движение!$B$2:$B$5111,"&lt;="&amp;M$3)-$F1438)))</f>
        <v/>
      </c>
      <c r="N1438" s="54">
        <f>IF(OR($B1438="",N$3&lt;$D1438+Настройки!$B$7),0,MAX(0,$E1438-MAX(0,SUMIFS(Тех_Движение!$G$2:$G$5111,Тех_Движение!$D$2:$D$5111,$C1438,Тех_Движение!$B$2:$B$5111,"&lt;="&amp;N$3)-$F1438)))</f>
        <v/>
      </c>
      <c r="O1438" s="54">
        <f>IF(OR($B1438="",O$3&lt;$D1438+Настройки!$B$7),0,MAX(0,$E1438-MAX(0,SUMIFS(Тех_Движение!$G$2:$G$5111,Тех_Движение!$D$2:$D$5111,$C1438,Тех_Движение!$B$2:$B$5111,"&lt;="&amp;O$3)-$F1438)))</f>
        <v/>
      </c>
      <c r="P1438" s="54">
        <f>IF(OR($B1438="",P$3&lt;$D1438+Настройки!$B$7),0,MAX(0,$E1438-MAX(0,SUMIFS(Тех_Движение!$G$2:$G$5111,Тех_Движение!$D$2:$D$5111,$C1438,Тех_Движение!$B$2:$B$5111,"&lt;="&amp;P$3)-$F1438)))</f>
        <v/>
      </c>
      <c r="Q1438" s="54">
        <f>IF(OR($B1438="",Q$3&lt;$D1438+Настройки!$B$7),0,MAX(0,$E1438-MAX(0,SUMIFS(Тех_Движение!$G$2:$G$5111,Тех_Движение!$D$2:$D$5111,$C1438,Тех_Движение!$B$2:$B$5111,"&lt;="&amp;Q$3)-$F1438)))</f>
        <v/>
      </c>
      <c r="R1438" s="54">
        <f>IF($B1438="","",SUM($K1438:$Q1438))</f>
        <v/>
      </c>
      <c r="S1438" s="56">
        <f>IF($B1438="","",VLOOKUP($C1438,Настройки!$A$11:$L$17,9,FALSE))</f>
        <v/>
      </c>
      <c r="T1438" s="56">
        <f>IF($B1438="","",$R1438*$S1438)</f>
        <v/>
      </c>
    </row>
    <row r="1439">
      <c r="A1439" s="20">
        <f>Тех_Движение!$A$1436</f>
        <v/>
      </c>
      <c r="B1439" s="20">
        <f>IF(Тех_Движение!$F$1436&gt;0,Тех_Движение!$I$1436,"")</f>
        <v/>
      </c>
      <c r="C1439" s="20">
        <f>IF($B1439="","",Тех_Движение!$D$1436)</f>
        <v/>
      </c>
      <c r="D1439" s="42">
        <f>IF($B1439="","",Тех_Движение!$B$1436)</f>
        <v/>
      </c>
      <c r="E1439" s="54">
        <f>IF($B1439="","",Тех_Движение!$F$1436)</f>
        <v/>
      </c>
      <c r="F1439" s="54">
        <f>IF($B1439="","",SUMIFS($E$5:$E1438,$C$5:$C1438,$C1439))</f>
        <v/>
      </c>
      <c r="G1439" s="54">
        <f>IF($B1439="","",MAX(0,$E1439-MAX(0,SUMIFS(Тех_Движение!$G$2:$G$5111,Тех_Движение!$D$2:$D$5111,$C1439,Тех_Движение!$B$2:$B$5111,"&lt;="&amp;Настройки!$B$5-1)-$F1439)))</f>
        <v/>
      </c>
      <c r="H1439" s="54">
        <f>IF($B1439="","",IF(AND($D1439&gt;=Настройки!$B$5,$D1439&lt;=Настройки!$B$6),$E1439,0))</f>
        <v/>
      </c>
      <c r="I1439" s="54">
        <f>IF($B1439="","",$G1439+$H1439-$J1439)</f>
        <v/>
      </c>
      <c r="J1439" s="54">
        <f>IF($B1439="","",MAX(0,$E1439-MAX(0,SUMIFS(Тех_Движение!$G$2:$G$5111,Тех_Движение!$D$2:$D$5111,$C1439,Тех_Движение!$B$2:$B$5111,"&lt;="&amp;Настройки!$B$6)-$F1439)))</f>
        <v/>
      </c>
      <c r="K1439" s="54">
        <f>IF(OR($B1439="",K$3&lt;$D1439+Настройки!$B$7),0,MAX(0,$E1439-MAX(0,SUMIFS(Тех_Движение!$G$2:$G$5111,Тех_Движение!$D$2:$D$5111,$C1439,Тех_Движение!$B$2:$B$5111,"&lt;="&amp;K$3)-$F1439)))</f>
        <v/>
      </c>
      <c r="L1439" s="54">
        <f>IF(OR($B1439="",L$3&lt;$D1439+Настройки!$B$7),0,MAX(0,$E1439-MAX(0,SUMIFS(Тех_Движение!$G$2:$G$5111,Тех_Движение!$D$2:$D$5111,$C1439,Тех_Движение!$B$2:$B$5111,"&lt;="&amp;L$3)-$F1439)))</f>
        <v/>
      </c>
      <c r="M1439" s="54">
        <f>IF(OR($B1439="",M$3&lt;$D1439+Настройки!$B$7),0,MAX(0,$E1439-MAX(0,SUMIFS(Тех_Движение!$G$2:$G$5111,Тех_Движение!$D$2:$D$5111,$C1439,Тех_Движение!$B$2:$B$5111,"&lt;="&amp;M$3)-$F1439)))</f>
        <v/>
      </c>
      <c r="N1439" s="54">
        <f>IF(OR($B1439="",N$3&lt;$D1439+Настройки!$B$7),0,MAX(0,$E1439-MAX(0,SUMIFS(Тех_Движение!$G$2:$G$5111,Тех_Движение!$D$2:$D$5111,$C1439,Тех_Движение!$B$2:$B$5111,"&lt;="&amp;N$3)-$F1439)))</f>
        <v/>
      </c>
      <c r="O1439" s="54">
        <f>IF(OR($B1439="",O$3&lt;$D1439+Настройки!$B$7),0,MAX(0,$E1439-MAX(0,SUMIFS(Тех_Движение!$G$2:$G$5111,Тех_Движение!$D$2:$D$5111,$C1439,Тех_Движение!$B$2:$B$5111,"&lt;="&amp;O$3)-$F1439)))</f>
        <v/>
      </c>
      <c r="P1439" s="54">
        <f>IF(OR($B1439="",P$3&lt;$D1439+Настройки!$B$7),0,MAX(0,$E1439-MAX(0,SUMIFS(Тех_Движение!$G$2:$G$5111,Тех_Движение!$D$2:$D$5111,$C1439,Тех_Движение!$B$2:$B$5111,"&lt;="&amp;P$3)-$F1439)))</f>
        <v/>
      </c>
      <c r="Q1439" s="54">
        <f>IF(OR($B1439="",Q$3&lt;$D1439+Настройки!$B$7),0,MAX(0,$E1439-MAX(0,SUMIFS(Тех_Движение!$G$2:$G$5111,Тех_Движение!$D$2:$D$5111,$C1439,Тех_Движение!$B$2:$B$5111,"&lt;="&amp;Q$3)-$F1439)))</f>
        <v/>
      </c>
      <c r="R1439" s="54">
        <f>IF($B1439="","",SUM($K1439:$Q1439))</f>
        <v/>
      </c>
      <c r="S1439" s="56">
        <f>IF($B1439="","",VLOOKUP($C1439,Настройки!$A$11:$L$17,9,FALSE))</f>
        <v/>
      </c>
      <c r="T1439" s="56">
        <f>IF($B1439="","",$R1439*$S1439)</f>
        <v/>
      </c>
    </row>
    <row r="1440">
      <c r="A1440" s="20">
        <f>Тех_Движение!$A$1437</f>
        <v/>
      </c>
      <c r="B1440" s="20">
        <f>IF(Тех_Движение!$F$1437&gt;0,Тех_Движение!$I$1437,"")</f>
        <v/>
      </c>
      <c r="C1440" s="20">
        <f>IF($B1440="","",Тех_Движение!$D$1437)</f>
        <v/>
      </c>
      <c r="D1440" s="42">
        <f>IF($B1440="","",Тех_Движение!$B$1437)</f>
        <v/>
      </c>
      <c r="E1440" s="54">
        <f>IF($B1440="","",Тех_Движение!$F$1437)</f>
        <v/>
      </c>
      <c r="F1440" s="54">
        <f>IF($B1440="","",SUMIFS($E$5:$E1439,$C$5:$C1439,$C1440))</f>
        <v/>
      </c>
      <c r="G1440" s="54">
        <f>IF($B1440="","",MAX(0,$E1440-MAX(0,SUMIFS(Тех_Движение!$G$2:$G$5111,Тех_Движение!$D$2:$D$5111,$C1440,Тех_Движение!$B$2:$B$5111,"&lt;="&amp;Настройки!$B$5-1)-$F1440)))</f>
        <v/>
      </c>
      <c r="H1440" s="54">
        <f>IF($B1440="","",IF(AND($D1440&gt;=Настройки!$B$5,$D1440&lt;=Настройки!$B$6),$E1440,0))</f>
        <v/>
      </c>
      <c r="I1440" s="54">
        <f>IF($B1440="","",$G1440+$H1440-$J1440)</f>
        <v/>
      </c>
      <c r="J1440" s="54">
        <f>IF($B1440="","",MAX(0,$E1440-MAX(0,SUMIFS(Тех_Движение!$G$2:$G$5111,Тех_Движение!$D$2:$D$5111,$C1440,Тех_Движение!$B$2:$B$5111,"&lt;="&amp;Настройки!$B$6)-$F1440)))</f>
        <v/>
      </c>
      <c r="K1440" s="54">
        <f>IF(OR($B1440="",K$3&lt;$D1440+Настройки!$B$7),0,MAX(0,$E1440-MAX(0,SUMIFS(Тех_Движение!$G$2:$G$5111,Тех_Движение!$D$2:$D$5111,$C1440,Тех_Движение!$B$2:$B$5111,"&lt;="&amp;K$3)-$F1440)))</f>
        <v/>
      </c>
      <c r="L1440" s="54">
        <f>IF(OR($B1440="",L$3&lt;$D1440+Настройки!$B$7),0,MAX(0,$E1440-MAX(0,SUMIFS(Тех_Движение!$G$2:$G$5111,Тех_Движение!$D$2:$D$5111,$C1440,Тех_Движение!$B$2:$B$5111,"&lt;="&amp;L$3)-$F1440)))</f>
        <v/>
      </c>
      <c r="M1440" s="54">
        <f>IF(OR($B1440="",M$3&lt;$D1440+Настройки!$B$7),0,MAX(0,$E1440-MAX(0,SUMIFS(Тех_Движение!$G$2:$G$5111,Тех_Движение!$D$2:$D$5111,$C1440,Тех_Движение!$B$2:$B$5111,"&lt;="&amp;M$3)-$F1440)))</f>
        <v/>
      </c>
      <c r="N1440" s="54">
        <f>IF(OR($B1440="",N$3&lt;$D1440+Настройки!$B$7),0,MAX(0,$E1440-MAX(0,SUMIFS(Тех_Движение!$G$2:$G$5111,Тех_Движение!$D$2:$D$5111,$C1440,Тех_Движение!$B$2:$B$5111,"&lt;="&amp;N$3)-$F1440)))</f>
        <v/>
      </c>
      <c r="O1440" s="54">
        <f>IF(OR($B1440="",O$3&lt;$D1440+Настройки!$B$7),0,MAX(0,$E1440-MAX(0,SUMIFS(Тех_Движение!$G$2:$G$5111,Тех_Движение!$D$2:$D$5111,$C1440,Тех_Движение!$B$2:$B$5111,"&lt;="&amp;O$3)-$F1440)))</f>
        <v/>
      </c>
      <c r="P1440" s="54">
        <f>IF(OR($B1440="",P$3&lt;$D1440+Настройки!$B$7),0,MAX(0,$E1440-MAX(0,SUMIFS(Тех_Движение!$G$2:$G$5111,Тех_Движение!$D$2:$D$5111,$C1440,Тех_Движение!$B$2:$B$5111,"&lt;="&amp;P$3)-$F1440)))</f>
        <v/>
      </c>
      <c r="Q1440" s="54">
        <f>IF(OR($B1440="",Q$3&lt;$D1440+Настройки!$B$7),0,MAX(0,$E1440-MAX(0,SUMIFS(Тех_Движение!$G$2:$G$5111,Тех_Движение!$D$2:$D$5111,$C1440,Тех_Движение!$B$2:$B$5111,"&lt;="&amp;Q$3)-$F1440)))</f>
        <v/>
      </c>
      <c r="R1440" s="54">
        <f>IF($B1440="","",SUM($K1440:$Q1440))</f>
        <v/>
      </c>
      <c r="S1440" s="56">
        <f>IF($B1440="","",VLOOKUP($C1440,Настройки!$A$11:$L$17,9,FALSE))</f>
        <v/>
      </c>
      <c r="T1440" s="56">
        <f>IF($B1440="","",$R1440*$S1440)</f>
        <v/>
      </c>
    </row>
    <row r="1441">
      <c r="A1441" s="20">
        <f>Тех_Движение!$A$1438</f>
        <v/>
      </c>
      <c r="B1441" s="20">
        <f>IF(Тех_Движение!$F$1438&gt;0,Тех_Движение!$I$1438,"")</f>
        <v/>
      </c>
      <c r="C1441" s="20">
        <f>IF($B1441="","",Тех_Движение!$D$1438)</f>
        <v/>
      </c>
      <c r="D1441" s="42">
        <f>IF($B1441="","",Тех_Движение!$B$1438)</f>
        <v/>
      </c>
      <c r="E1441" s="54">
        <f>IF($B1441="","",Тех_Движение!$F$1438)</f>
        <v/>
      </c>
      <c r="F1441" s="54">
        <f>IF($B1441="","",SUMIFS($E$5:$E1440,$C$5:$C1440,$C1441))</f>
        <v/>
      </c>
      <c r="G1441" s="54">
        <f>IF($B1441="","",MAX(0,$E1441-MAX(0,SUMIFS(Тех_Движение!$G$2:$G$5111,Тех_Движение!$D$2:$D$5111,$C1441,Тех_Движение!$B$2:$B$5111,"&lt;="&amp;Настройки!$B$5-1)-$F1441)))</f>
        <v/>
      </c>
      <c r="H1441" s="54">
        <f>IF($B1441="","",IF(AND($D1441&gt;=Настройки!$B$5,$D1441&lt;=Настройки!$B$6),$E1441,0))</f>
        <v/>
      </c>
      <c r="I1441" s="54">
        <f>IF($B1441="","",$G1441+$H1441-$J1441)</f>
        <v/>
      </c>
      <c r="J1441" s="54">
        <f>IF($B1441="","",MAX(0,$E1441-MAX(0,SUMIFS(Тех_Движение!$G$2:$G$5111,Тех_Движение!$D$2:$D$5111,$C1441,Тех_Движение!$B$2:$B$5111,"&lt;="&amp;Настройки!$B$6)-$F1441)))</f>
        <v/>
      </c>
      <c r="K1441" s="54">
        <f>IF(OR($B1441="",K$3&lt;$D1441+Настройки!$B$7),0,MAX(0,$E1441-MAX(0,SUMIFS(Тех_Движение!$G$2:$G$5111,Тех_Движение!$D$2:$D$5111,$C1441,Тех_Движение!$B$2:$B$5111,"&lt;="&amp;K$3)-$F1441)))</f>
        <v/>
      </c>
      <c r="L1441" s="54">
        <f>IF(OR($B1441="",L$3&lt;$D1441+Настройки!$B$7),0,MAX(0,$E1441-MAX(0,SUMIFS(Тех_Движение!$G$2:$G$5111,Тех_Движение!$D$2:$D$5111,$C1441,Тех_Движение!$B$2:$B$5111,"&lt;="&amp;L$3)-$F1441)))</f>
        <v/>
      </c>
      <c r="M1441" s="54">
        <f>IF(OR($B1441="",M$3&lt;$D1441+Настройки!$B$7),0,MAX(0,$E1441-MAX(0,SUMIFS(Тех_Движение!$G$2:$G$5111,Тех_Движение!$D$2:$D$5111,$C1441,Тех_Движение!$B$2:$B$5111,"&lt;="&amp;M$3)-$F1441)))</f>
        <v/>
      </c>
      <c r="N1441" s="54">
        <f>IF(OR($B1441="",N$3&lt;$D1441+Настройки!$B$7),0,MAX(0,$E1441-MAX(0,SUMIFS(Тех_Движение!$G$2:$G$5111,Тех_Движение!$D$2:$D$5111,$C1441,Тех_Движение!$B$2:$B$5111,"&lt;="&amp;N$3)-$F1441)))</f>
        <v/>
      </c>
      <c r="O1441" s="54">
        <f>IF(OR($B1441="",O$3&lt;$D1441+Настройки!$B$7),0,MAX(0,$E1441-MAX(0,SUMIFS(Тех_Движение!$G$2:$G$5111,Тех_Движение!$D$2:$D$5111,$C1441,Тех_Движение!$B$2:$B$5111,"&lt;="&amp;O$3)-$F1441)))</f>
        <v/>
      </c>
      <c r="P1441" s="54">
        <f>IF(OR($B1441="",P$3&lt;$D1441+Настройки!$B$7),0,MAX(0,$E1441-MAX(0,SUMIFS(Тех_Движение!$G$2:$G$5111,Тех_Движение!$D$2:$D$5111,$C1441,Тех_Движение!$B$2:$B$5111,"&lt;="&amp;P$3)-$F1441)))</f>
        <v/>
      </c>
      <c r="Q1441" s="54">
        <f>IF(OR($B1441="",Q$3&lt;$D1441+Настройки!$B$7),0,MAX(0,$E1441-MAX(0,SUMIFS(Тех_Движение!$G$2:$G$5111,Тех_Движение!$D$2:$D$5111,$C1441,Тех_Движение!$B$2:$B$5111,"&lt;="&amp;Q$3)-$F1441)))</f>
        <v/>
      </c>
      <c r="R1441" s="54">
        <f>IF($B1441="","",SUM($K1441:$Q1441))</f>
        <v/>
      </c>
      <c r="S1441" s="56">
        <f>IF($B1441="","",VLOOKUP($C1441,Настройки!$A$11:$L$17,9,FALSE))</f>
        <v/>
      </c>
      <c r="T1441" s="56">
        <f>IF($B1441="","",$R1441*$S1441)</f>
        <v/>
      </c>
    </row>
    <row r="1442">
      <c r="A1442" s="20">
        <f>Тех_Движение!$A$1439</f>
        <v/>
      </c>
      <c r="B1442" s="20">
        <f>IF(Тех_Движение!$F$1439&gt;0,Тех_Движение!$I$1439,"")</f>
        <v/>
      </c>
      <c r="C1442" s="20">
        <f>IF($B1442="","",Тех_Движение!$D$1439)</f>
        <v/>
      </c>
      <c r="D1442" s="42">
        <f>IF($B1442="","",Тех_Движение!$B$1439)</f>
        <v/>
      </c>
      <c r="E1442" s="54">
        <f>IF($B1442="","",Тех_Движение!$F$1439)</f>
        <v/>
      </c>
      <c r="F1442" s="54">
        <f>IF($B1442="","",SUMIFS($E$5:$E1441,$C$5:$C1441,$C1442))</f>
        <v/>
      </c>
      <c r="G1442" s="54">
        <f>IF($B1442="","",MAX(0,$E1442-MAX(0,SUMIFS(Тех_Движение!$G$2:$G$5111,Тех_Движение!$D$2:$D$5111,$C1442,Тех_Движение!$B$2:$B$5111,"&lt;="&amp;Настройки!$B$5-1)-$F1442)))</f>
        <v/>
      </c>
      <c r="H1442" s="54">
        <f>IF($B1442="","",IF(AND($D1442&gt;=Настройки!$B$5,$D1442&lt;=Настройки!$B$6),$E1442,0))</f>
        <v/>
      </c>
      <c r="I1442" s="54">
        <f>IF($B1442="","",$G1442+$H1442-$J1442)</f>
        <v/>
      </c>
      <c r="J1442" s="54">
        <f>IF($B1442="","",MAX(0,$E1442-MAX(0,SUMIFS(Тех_Движение!$G$2:$G$5111,Тех_Движение!$D$2:$D$5111,$C1442,Тех_Движение!$B$2:$B$5111,"&lt;="&amp;Настройки!$B$6)-$F1442)))</f>
        <v/>
      </c>
      <c r="K1442" s="54">
        <f>IF(OR($B1442="",K$3&lt;$D1442+Настройки!$B$7),0,MAX(0,$E1442-MAX(0,SUMIFS(Тех_Движение!$G$2:$G$5111,Тех_Движение!$D$2:$D$5111,$C1442,Тех_Движение!$B$2:$B$5111,"&lt;="&amp;K$3)-$F1442)))</f>
        <v/>
      </c>
      <c r="L1442" s="54">
        <f>IF(OR($B1442="",L$3&lt;$D1442+Настройки!$B$7),0,MAX(0,$E1442-MAX(0,SUMIFS(Тех_Движение!$G$2:$G$5111,Тех_Движение!$D$2:$D$5111,$C1442,Тех_Движение!$B$2:$B$5111,"&lt;="&amp;L$3)-$F1442)))</f>
        <v/>
      </c>
      <c r="M1442" s="54">
        <f>IF(OR($B1442="",M$3&lt;$D1442+Настройки!$B$7),0,MAX(0,$E1442-MAX(0,SUMIFS(Тех_Движение!$G$2:$G$5111,Тех_Движение!$D$2:$D$5111,$C1442,Тех_Движение!$B$2:$B$5111,"&lt;="&amp;M$3)-$F1442)))</f>
        <v/>
      </c>
      <c r="N1442" s="54">
        <f>IF(OR($B1442="",N$3&lt;$D1442+Настройки!$B$7),0,MAX(0,$E1442-MAX(0,SUMIFS(Тех_Движение!$G$2:$G$5111,Тех_Движение!$D$2:$D$5111,$C1442,Тех_Движение!$B$2:$B$5111,"&lt;="&amp;N$3)-$F1442)))</f>
        <v/>
      </c>
      <c r="O1442" s="54">
        <f>IF(OR($B1442="",O$3&lt;$D1442+Настройки!$B$7),0,MAX(0,$E1442-MAX(0,SUMIFS(Тех_Движение!$G$2:$G$5111,Тех_Движение!$D$2:$D$5111,$C1442,Тех_Движение!$B$2:$B$5111,"&lt;="&amp;O$3)-$F1442)))</f>
        <v/>
      </c>
      <c r="P1442" s="54">
        <f>IF(OR($B1442="",P$3&lt;$D1442+Настройки!$B$7),0,MAX(0,$E1442-MAX(0,SUMIFS(Тех_Движение!$G$2:$G$5111,Тех_Движение!$D$2:$D$5111,$C1442,Тех_Движение!$B$2:$B$5111,"&lt;="&amp;P$3)-$F1442)))</f>
        <v/>
      </c>
      <c r="Q1442" s="54">
        <f>IF(OR($B1442="",Q$3&lt;$D1442+Настройки!$B$7),0,MAX(0,$E1442-MAX(0,SUMIFS(Тех_Движение!$G$2:$G$5111,Тех_Движение!$D$2:$D$5111,$C1442,Тех_Движение!$B$2:$B$5111,"&lt;="&amp;Q$3)-$F1442)))</f>
        <v/>
      </c>
      <c r="R1442" s="54">
        <f>IF($B1442="","",SUM($K1442:$Q1442))</f>
        <v/>
      </c>
      <c r="S1442" s="56">
        <f>IF($B1442="","",VLOOKUP($C1442,Настройки!$A$11:$L$17,9,FALSE))</f>
        <v/>
      </c>
      <c r="T1442" s="56">
        <f>IF($B1442="","",$R1442*$S1442)</f>
        <v/>
      </c>
    </row>
    <row r="1443">
      <c r="A1443" s="20">
        <f>Тех_Движение!$A$1440</f>
        <v/>
      </c>
      <c r="B1443" s="20">
        <f>IF(Тех_Движение!$F$1440&gt;0,Тех_Движение!$I$1440,"")</f>
        <v/>
      </c>
      <c r="C1443" s="20">
        <f>IF($B1443="","",Тех_Движение!$D$1440)</f>
        <v/>
      </c>
      <c r="D1443" s="42">
        <f>IF($B1443="","",Тех_Движение!$B$1440)</f>
        <v/>
      </c>
      <c r="E1443" s="54">
        <f>IF($B1443="","",Тех_Движение!$F$1440)</f>
        <v/>
      </c>
      <c r="F1443" s="54">
        <f>IF($B1443="","",SUMIFS($E$5:$E1442,$C$5:$C1442,$C1443))</f>
        <v/>
      </c>
      <c r="G1443" s="54">
        <f>IF($B1443="","",MAX(0,$E1443-MAX(0,SUMIFS(Тех_Движение!$G$2:$G$5111,Тех_Движение!$D$2:$D$5111,$C1443,Тех_Движение!$B$2:$B$5111,"&lt;="&amp;Настройки!$B$5-1)-$F1443)))</f>
        <v/>
      </c>
      <c r="H1443" s="54">
        <f>IF($B1443="","",IF(AND($D1443&gt;=Настройки!$B$5,$D1443&lt;=Настройки!$B$6),$E1443,0))</f>
        <v/>
      </c>
      <c r="I1443" s="54">
        <f>IF($B1443="","",$G1443+$H1443-$J1443)</f>
        <v/>
      </c>
      <c r="J1443" s="54">
        <f>IF($B1443="","",MAX(0,$E1443-MAX(0,SUMIFS(Тех_Движение!$G$2:$G$5111,Тех_Движение!$D$2:$D$5111,$C1443,Тех_Движение!$B$2:$B$5111,"&lt;="&amp;Настройки!$B$6)-$F1443)))</f>
        <v/>
      </c>
      <c r="K1443" s="54">
        <f>IF(OR($B1443="",K$3&lt;$D1443+Настройки!$B$7),0,MAX(0,$E1443-MAX(0,SUMIFS(Тех_Движение!$G$2:$G$5111,Тех_Движение!$D$2:$D$5111,$C1443,Тех_Движение!$B$2:$B$5111,"&lt;="&amp;K$3)-$F1443)))</f>
        <v/>
      </c>
      <c r="L1443" s="54">
        <f>IF(OR($B1443="",L$3&lt;$D1443+Настройки!$B$7),0,MAX(0,$E1443-MAX(0,SUMIFS(Тех_Движение!$G$2:$G$5111,Тех_Движение!$D$2:$D$5111,$C1443,Тех_Движение!$B$2:$B$5111,"&lt;="&amp;L$3)-$F1443)))</f>
        <v/>
      </c>
      <c r="M1443" s="54">
        <f>IF(OR($B1443="",M$3&lt;$D1443+Настройки!$B$7),0,MAX(0,$E1443-MAX(0,SUMIFS(Тех_Движение!$G$2:$G$5111,Тех_Движение!$D$2:$D$5111,$C1443,Тех_Движение!$B$2:$B$5111,"&lt;="&amp;M$3)-$F1443)))</f>
        <v/>
      </c>
      <c r="N1443" s="54">
        <f>IF(OR($B1443="",N$3&lt;$D1443+Настройки!$B$7),0,MAX(0,$E1443-MAX(0,SUMIFS(Тех_Движение!$G$2:$G$5111,Тех_Движение!$D$2:$D$5111,$C1443,Тех_Движение!$B$2:$B$5111,"&lt;="&amp;N$3)-$F1443)))</f>
        <v/>
      </c>
      <c r="O1443" s="54">
        <f>IF(OR($B1443="",O$3&lt;$D1443+Настройки!$B$7),0,MAX(0,$E1443-MAX(0,SUMIFS(Тех_Движение!$G$2:$G$5111,Тех_Движение!$D$2:$D$5111,$C1443,Тех_Движение!$B$2:$B$5111,"&lt;="&amp;O$3)-$F1443)))</f>
        <v/>
      </c>
      <c r="P1443" s="54">
        <f>IF(OR($B1443="",P$3&lt;$D1443+Настройки!$B$7),0,MAX(0,$E1443-MAX(0,SUMIFS(Тех_Движение!$G$2:$G$5111,Тех_Движение!$D$2:$D$5111,$C1443,Тех_Движение!$B$2:$B$5111,"&lt;="&amp;P$3)-$F1443)))</f>
        <v/>
      </c>
      <c r="Q1443" s="54">
        <f>IF(OR($B1443="",Q$3&lt;$D1443+Настройки!$B$7),0,MAX(0,$E1443-MAX(0,SUMIFS(Тех_Движение!$G$2:$G$5111,Тех_Движение!$D$2:$D$5111,$C1443,Тех_Движение!$B$2:$B$5111,"&lt;="&amp;Q$3)-$F1443)))</f>
        <v/>
      </c>
      <c r="R1443" s="54">
        <f>IF($B1443="","",SUM($K1443:$Q1443))</f>
        <v/>
      </c>
      <c r="S1443" s="56">
        <f>IF($B1443="","",VLOOKUP($C1443,Настройки!$A$11:$L$17,9,FALSE))</f>
        <v/>
      </c>
      <c r="T1443" s="56">
        <f>IF($B1443="","",$R1443*$S1443)</f>
        <v/>
      </c>
    </row>
    <row r="1444">
      <c r="A1444" s="20">
        <f>Тех_Движение!$A$1441</f>
        <v/>
      </c>
      <c r="B1444" s="20">
        <f>IF(Тех_Движение!$F$1441&gt;0,Тех_Движение!$I$1441,"")</f>
        <v/>
      </c>
      <c r="C1444" s="20">
        <f>IF($B1444="","",Тех_Движение!$D$1441)</f>
        <v/>
      </c>
      <c r="D1444" s="42">
        <f>IF($B1444="","",Тех_Движение!$B$1441)</f>
        <v/>
      </c>
      <c r="E1444" s="54">
        <f>IF($B1444="","",Тех_Движение!$F$1441)</f>
        <v/>
      </c>
      <c r="F1444" s="54">
        <f>IF($B1444="","",SUMIFS($E$5:$E1443,$C$5:$C1443,$C1444))</f>
        <v/>
      </c>
      <c r="G1444" s="54">
        <f>IF($B1444="","",MAX(0,$E1444-MAX(0,SUMIFS(Тех_Движение!$G$2:$G$5111,Тех_Движение!$D$2:$D$5111,$C1444,Тех_Движение!$B$2:$B$5111,"&lt;="&amp;Настройки!$B$5-1)-$F1444)))</f>
        <v/>
      </c>
      <c r="H1444" s="54">
        <f>IF($B1444="","",IF(AND($D1444&gt;=Настройки!$B$5,$D1444&lt;=Настройки!$B$6),$E1444,0))</f>
        <v/>
      </c>
      <c r="I1444" s="54">
        <f>IF($B1444="","",$G1444+$H1444-$J1444)</f>
        <v/>
      </c>
      <c r="J1444" s="54">
        <f>IF($B1444="","",MAX(0,$E1444-MAX(0,SUMIFS(Тех_Движение!$G$2:$G$5111,Тех_Движение!$D$2:$D$5111,$C1444,Тех_Движение!$B$2:$B$5111,"&lt;="&amp;Настройки!$B$6)-$F1444)))</f>
        <v/>
      </c>
      <c r="K1444" s="54">
        <f>IF(OR($B1444="",K$3&lt;$D1444+Настройки!$B$7),0,MAX(0,$E1444-MAX(0,SUMIFS(Тех_Движение!$G$2:$G$5111,Тех_Движение!$D$2:$D$5111,$C1444,Тех_Движение!$B$2:$B$5111,"&lt;="&amp;K$3)-$F1444)))</f>
        <v/>
      </c>
      <c r="L1444" s="54">
        <f>IF(OR($B1444="",L$3&lt;$D1444+Настройки!$B$7),0,MAX(0,$E1444-MAX(0,SUMIFS(Тех_Движение!$G$2:$G$5111,Тех_Движение!$D$2:$D$5111,$C1444,Тех_Движение!$B$2:$B$5111,"&lt;="&amp;L$3)-$F1444)))</f>
        <v/>
      </c>
      <c r="M1444" s="54">
        <f>IF(OR($B1444="",M$3&lt;$D1444+Настройки!$B$7),0,MAX(0,$E1444-MAX(0,SUMIFS(Тех_Движение!$G$2:$G$5111,Тех_Движение!$D$2:$D$5111,$C1444,Тех_Движение!$B$2:$B$5111,"&lt;="&amp;M$3)-$F1444)))</f>
        <v/>
      </c>
      <c r="N1444" s="54">
        <f>IF(OR($B1444="",N$3&lt;$D1444+Настройки!$B$7),0,MAX(0,$E1444-MAX(0,SUMIFS(Тех_Движение!$G$2:$G$5111,Тех_Движение!$D$2:$D$5111,$C1444,Тех_Движение!$B$2:$B$5111,"&lt;="&amp;N$3)-$F1444)))</f>
        <v/>
      </c>
      <c r="O1444" s="54">
        <f>IF(OR($B1444="",O$3&lt;$D1444+Настройки!$B$7),0,MAX(0,$E1444-MAX(0,SUMIFS(Тех_Движение!$G$2:$G$5111,Тех_Движение!$D$2:$D$5111,$C1444,Тех_Движение!$B$2:$B$5111,"&lt;="&amp;O$3)-$F1444)))</f>
        <v/>
      </c>
      <c r="P1444" s="54">
        <f>IF(OR($B1444="",P$3&lt;$D1444+Настройки!$B$7),0,MAX(0,$E1444-MAX(0,SUMIFS(Тех_Движение!$G$2:$G$5111,Тех_Движение!$D$2:$D$5111,$C1444,Тех_Движение!$B$2:$B$5111,"&lt;="&amp;P$3)-$F1444)))</f>
        <v/>
      </c>
      <c r="Q1444" s="54">
        <f>IF(OR($B1444="",Q$3&lt;$D1444+Настройки!$B$7),0,MAX(0,$E1444-MAX(0,SUMIFS(Тех_Движение!$G$2:$G$5111,Тех_Движение!$D$2:$D$5111,$C1444,Тех_Движение!$B$2:$B$5111,"&lt;="&amp;Q$3)-$F1444)))</f>
        <v/>
      </c>
      <c r="R1444" s="54">
        <f>IF($B1444="","",SUM($K1444:$Q1444))</f>
        <v/>
      </c>
      <c r="S1444" s="56">
        <f>IF($B1444="","",VLOOKUP($C1444,Настройки!$A$11:$L$17,9,FALSE))</f>
        <v/>
      </c>
      <c r="T1444" s="56">
        <f>IF($B1444="","",$R1444*$S1444)</f>
        <v/>
      </c>
    </row>
    <row r="1445">
      <c r="A1445" s="20">
        <f>Тех_Движение!$A$1442</f>
        <v/>
      </c>
      <c r="B1445" s="20">
        <f>IF(Тех_Движение!$F$1442&gt;0,Тех_Движение!$I$1442,"")</f>
        <v/>
      </c>
      <c r="C1445" s="20">
        <f>IF($B1445="","",Тех_Движение!$D$1442)</f>
        <v/>
      </c>
      <c r="D1445" s="42">
        <f>IF($B1445="","",Тех_Движение!$B$1442)</f>
        <v/>
      </c>
      <c r="E1445" s="54">
        <f>IF($B1445="","",Тех_Движение!$F$1442)</f>
        <v/>
      </c>
      <c r="F1445" s="54">
        <f>IF($B1445="","",SUMIFS($E$5:$E1444,$C$5:$C1444,$C1445))</f>
        <v/>
      </c>
      <c r="G1445" s="54">
        <f>IF($B1445="","",MAX(0,$E1445-MAX(0,SUMIFS(Тех_Движение!$G$2:$G$5111,Тех_Движение!$D$2:$D$5111,$C1445,Тех_Движение!$B$2:$B$5111,"&lt;="&amp;Настройки!$B$5-1)-$F1445)))</f>
        <v/>
      </c>
      <c r="H1445" s="54">
        <f>IF($B1445="","",IF(AND($D1445&gt;=Настройки!$B$5,$D1445&lt;=Настройки!$B$6),$E1445,0))</f>
        <v/>
      </c>
      <c r="I1445" s="54">
        <f>IF($B1445="","",$G1445+$H1445-$J1445)</f>
        <v/>
      </c>
      <c r="J1445" s="54">
        <f>IF($B1445="","",MAX(0,$E1445-MAX(0,SUMIFS(Тех_Движение!$G$2:$G$5111,Тех_Движение!$D$2:$D$5111,$C1445,Тех_Движение!$B$2:$B$5111,"&lt;="&amp;Настройки!$B$6)-$F1445)))</f>
        <v/>
      </c>
      <c r="K1445" s="54">
        <f>IF(OR($B1445="",K$3&lt;$D1445+Настройки!$B$7),0,MAX(0,$E1445-MAX(0,SUMIFS(Тех_Движение!$G$2:$G$5111,Тех_Движение!$D$2:$D$5111,$C1445,Тех_Движение!$B$2:$B$5111,"&lt;="&amp;K$3)-$F1445)))</f>
        <v/>
      </c>
      <c r="L1445" s="54">
        <f>IF(OR($B1445="",L$3&lt;$D1445+Настройки!$B$7),0,MAX(0,$E1445-MAX(0,SUMIFS(Тех_Движение!$G$2:$G$5111,Тех_Движение!$D$2:$D$5111,$C1445,Тех_Движение!$B$2:$B$5111,"&lt;="&amp;L$3)-$F1445)))</f>
        <v/>
      </c>
      <c r="M1445" s="54">
        <f>IF(OR($B1445="",M$3&lt;$D1445+Настройки!$B$7),0,MAX(0,$E1445-MAX(0,SUMIFS(Тех_Движение!$G$2:$G$5111,Тех_Движение!$D$2:$D$5111,$C1445,Тех_Движение!$B$2:$B$5111,"&lt;="&amp;M$3)-$F1445)))</f>
        <v/>
      </c>
      <c r="N1445" s="54">
        <f>IF(OR($B1445="",N$3&lt;$D1445+Настройки!$B$7),0,MAX(0,$E1445-MAX(0,SUMIFS(Тех_Движение!$G$2:$G$5111,Тех_Движение!$D$2:$D$5111,$C1445,Тех_Движение!$B$2:$B$5111,"&lt;="&amp;N$3)-$F1445)))</f>
        <v/>
      </c>
      <c r="O1445" s="54">
        <f>IF(OR($B1445="",O$3&lt;$D1445+Настройки!$B$7),0,MAX(0,$E1445-MAX(0,SUMIFS(Тех_Движение!$G$2:$G$5111,Тех_Движение!$D$2:$D$5111,$C1445,Тех_Движение!$B$2:$B$5111,"&lt;="&amp;O$3)-$F1445)))</f>
        <v/>
      </c>
      <c r="P1445" s="54">
        <f>IF(OR($B1445="",P$3&lt;$D1445+Настройки!$B$7),0,MAX(0,$E1445-MAX(0,SUMIFS(Тех_Движение!$G$2:$G$5111,Тех_Движение!$D$2:$D$5111,$C1445,Тех_Движение!$B$2:$B$5111,"&lt;="&amp;P$3)-$F1445)))</f>
        <v/>
      </c>
      <c r="Q1445" s="54">
        <f>IF(OR($B1445="",Q$3&lt;$D1445+Настройки!$B$7),0,MAX(0,$E1445-MAX(0,SUMIFS(Тех_Движение!$G$2:$G$5111,Тех_Движение!$D$2:$D$5111,$C1445,Тех_Движение!$B$2:$B$5111,"&lt;="&amp;Q$3)-$F1445)))</f>
        <v/>
      </c>
      <c r="R1445" s="54">
        <f>IF($B1445="","",SUM($K1445:$Q1445))</f>
        <v/>
      </c>
      <c r="S1445" s="56">
        <f>IF($B1445="","",VLOOKUP($C1445,Настройки!$A$11:$L$17,9,FALSE))</f>
        <v/>
      </c>
      <c r="T1445" s="56">
        <f>IF($B1445="","",$R1445*$S1445)</f>
        <v/>
      </c>
    </row>
    <row r="1446">
      <c r="A1446" s="20">
        <f>Тех_Движение!$A$1443</f>
        <v/>
      </c>
      <c r="B1446" s="20">
        <f>IF(Тех_Движение!$F$1443&gt;0,Тех_Движение!$I$1443,"")</f>
        <v/>
      </c>
      <c r="C1446" s="20">
        <f>IF($B1446="","",Тех_Движение!$D$1443)</f>
        <v/>
      </c>
      <c r="D1446" s="42">
        <f>IF($B1446="","",Тех_Движение!$B$1443)</f>
        <v/>
      </c>
      <c r="E1446" s="54">
        <f>IF($B1446="","",Тех_Движение!$F$1443)</f>
        <v/>
      </c>
      <c r="F1446" s="54">
        <f>IF($B1446="","",SUMIFS($E$5:$E1445,$C$5:$C1445,$C1446))</f>
        <v/>
      </c>
      <c r="G1446" s="54">
        <f>IF($B1446="","",MAX(0,$E1446-MAX(0,SUMIFS(Тех_Движение!$G$2:$G$5111,Тех_Движение!$D$2:$D$5111,$C1446,Тех_Движение!$B$2:$B$5111,"&lt;="&amp;Настройки!$B$5-1)-$F1446)))</f>
        <v/>
      </c>
      <c r="H1446" s="54">
        <f>IF($B1446="","",IF(AND($D1446&gt;=Настройки!$B$5,$D1446&lt;=Настройки!$B$6),$E1446,0))</f>
        <v/>
      </c>
      <c r="I1446" s="54">
        <f>IF($B1446="","",$G1446+$H1446-$J1446)</f>
        <v/>
      </c>
      <c r="J1446" s="54">
        <f>IF($B1446="","",MAX(0,$E1446-MAX(0,SUMIFS(Тех_Движение!$G$2:$G$5111,Тех_Движение!$D$2:$D$5111,$C1446,Тех_Движение!$B$2:$B$5111,"&lt;="&amp;Настройки!$B$6)-$F1446)))</f>
        <v/>
      </c>
      <c r="K1446" s="54">
        <f>IF(OR($B1446="",K$3&lt;$D1446+Настройки!$B$7),0,MAX(0,$E1446-MAX(0,SUMIFS(Тех_Движение!$G$2:$G$5111,Тех_Движение!$D$2:$D$5111,$C1446,Тех_Движение!$B$2:$B$5111,"&lt;="&amp;K$3)-$F1446)))</f>
        <v/>
      </c>
      <c r="L1446" s="54">
        <f>IF(OR($B1446="",L$3&lt;$D1446+Настройки!$B$7),0,MAX(0,$E1446-MAX(0,SUMIFS(Тех_Движение!$G$2:$G$5111,Тех_Движение!$D$2:$D$5111,$C1446,Тех_Движение!$B$2:$B$5111,"&lt;="&amp;L$3)-$F1446)))</f>
        <v/>
      </c>
      <c r="M1446" s="54">
        <f>IF(OR($B1446="",M$3&lt;$D1446+Настройки!$B$7),0,MAX(0,$E1446-MAX(0,SUMIFS(Тех_Движение!$G$2:$G$5111,Тех_Движение!$D$2:$D$5111,$C1446,Тех_Движение!$B$2:$B$5111,"&lt;="&amp;M$3)-$F1446)))</f>
        <v/>
      </c>
      <c r="N1446" s="54">
        <f>IF(OR($B1446="",N$3&lt;$D1446+Настройки!$B$7),0,MAX(0,$E1446-MAX(0,SUMIFS(Тех_Движение!$G$2:$G$5111,Тех_Движение!$D$2:$D$5111,$C1446,Тех_Движение!$B$2:$B$5111,"&lt;="&amp;N$3)-$F1446)))</f>
        <v/>
      </c>
      <c r="O1446" s="54">
        <f>IF(OR($B1446="",O$3&lt;$D1446+Настройки!$B$7),0,MAX(0,$E1446-MAX(0,SUMIFS(Тех_Движение!$G$2:$G$5111,Тех_Движение!$D$2:$D$5111,$C1446,Тех_Движение!$B$2:$B$5111,"&lt;="&amp;O$3)-$F1446)))</f>
        <v/>
      </c>
      <c r="P1446" s="54">
        <f>IF(OR($B1446="",P$3&lt;$D1446+Настройки!$B$7),0,MAX(0,$E1446-MAX(0,SUMIFS(Тех_Движение!$G$2:$G$5111,Тех_Движение!$D$2:$D$5111,$C1446,Тех_Движение!$B$2:$B$5111,"&lt;="&amp;P$3)-$F1446)))</f>
        <v/>
      </c>
      <c r="Q1446" s="54">
        <f>IF(OR($B1446="",Q$3&lt;$D1446+Настройки!$B$7),0,MAX(0,$E1446-MAX(0,SUMIFS(Тех_Движение!$G$2:$G$5111,Тех_Движение!$D$2:$D$5111,$C1446,Тех_Движение!$B$2:$B$5111,"&lt;="&amp;Q$3)-$F1446)))</f>
        <v/>
      </c>
      <c r="R1446" s="54">
        <f>IF($B1446="","",SUM($K1446:$Q1446))</f>
        <v/>
      </c>
      <c r="S1446" s="56">
        <f>IF($B1446="","",VLOOKUP($C1446,Настройки!$A$11:$L$17,9,FALSE))</f>
        <v/>
      </c>
      <c r="T1446" s="56">
        <f>IF($B1446="","",$R1446*$S1446)</f>
        <v/>
      </c>
    </row>
    <row r="1447">
      <c r="A1447" s="20">
        <f>Тех_Движение!$A$1444</f>
        <v/>
      </c>
      <c r="B1447" s="20">
        <f>IF(Тех_Движение!$F$1444&gt;0,Тех_Движение!$I$1444,"")</f>
        <v/>
      </c>
      <c r="C1447" s="20">
        <f>IF($B1447="","",Тех_Движение!$D$1444)</f>
        <v/>
      </c>
      <c r="D1447" s="42">
        <f>IF($B1447="","",Тех_Движение!$B$1444)</f>
        <v/>
      </c>
      <c r="E1447" s="54">
        <f>IF($B1447="","",Тех_Движение!$F$1444)</f>
        <v/>
      </c>
      <c r="F1447" s="54">
        <f>IF($B1447="","",SUMIFS($E$5:$E1446,$C$5:$C1446,$C1447))</f>
        <v/>
      </c>
      <c r="G1447" s="54">
        <f>IF($B1447="","",MAX(0,$E1447-MAX(0,SUMIFS(Тех_Движение!$G$2:$G$5111,Тех_Движение!$D$2:$D$5111,$C1447,Тех_Движение!$B$2:$B$5111,"&lt;="&amp;Настройки!$B$5-1)-$F1447)))</f>
        <v/>
      </c>
      <c r="H1447" s="54">
        <f>IF($B1447="","",IF(AND($D1447&gt;=Настройки!$B$5,$D1447&lt;=Настройки!$B$6),$E1447,0))</f>
        <v/>
      </c>
      <c r="I1447" s="54">
        <f>IF($B1447="","",$G1447+$H1447-$J1447)</f>
        <v/>
      </c>
      <c r="J1447" s="54">
        <f>IF($B1447="","",MAX(0,$E1447-MAX(0,SUMIFS(Тех_Движение!$G$2:$G$5111,Тех_Движение!$D$2:$D$5111,$C1447,Тех_Движение!$B$2:$B$5111,"&lt;="&amp;Настройки!$B$6)-$F1447)))</f>
        <v/>
      </c>
      <c r="K1447" s="54">
        <f>IF(OR($B1447="",K$3&lt;$D1447+Настройки!$B$7),0,MAX(0,$E1447-MAX(0,SUMIFS(Тех_Движение!$G$2:$G$5111,Тех_Движение!$D$2:$D$5111,$C1447,Тех_Движение!$B$2:$B$5111,"&lt;="&amp;K$3)-$F1447)))</f>
        <v/>
      </c>
      <c r="L1447" s="54">
        <f>IF(OR($B1447="",L$3&lt;$D1447+Настройки!$B$7),0,MAX(0,$E1447-MAX(0,SUMIFS(Тех_Движение!$G$2:$G$5111,Тех_Движение!$D$2:$D$5111,$C1447,Тех_Движение!$B$2:$B$5111,"&lt;="&amp;L$3)-$F1447)))</f>
        <v/>
      </c>
      <c r="M1447" s="54">
        <f>IF(OR($B1447="",M$3&lt;$D1447+Настройки!$B$7),0,MAX(0,$E1447-MAX(0,SUMIFS(Тех_Движение!$G$2:$G$5111,Тех_Движение!$D$2:$D$5111,$C1447,Тех_Движение!$B$2:$B$5111,"&lt;="&amp;M$3)-$F1447)))</f>
        <v/>
      </c>
      <c r="N1447" s="54">
        <f>IF(OR($B1447="",N$3&lt;$D1447+Настройки!$B$7),0,MAX(0,$E1447-MAX(0,SUMIFS(Тех_Движение!$G$2:$G$5111,Тех_Движение!$D$2:$D$5111,$C1447,Тех_Движение!$B$2:$B$5111,"&lt;="&amp;N$3)-$F1447)))</f>
        <v/>
      </c>
      <c r="O1447" s="54">
        <f>IF(OR($B1447="",O$3&lt;$D1447+Настройки!$B$7),0,MAX(0,$E1447-MAX(0,SUMIFS(Тех_Движение!$G$2:$G$5111,Тех_Движение!$D$2:$D$5111,$C1447,Тех_Движение!$B$2:$B$5111,"&lt;="&amp;O$3)-$F1447)))</f>
        <v/>
      </c>
      <c r="P1447" s="54">
        <f>IF(OR($B1447="",P$3&lt;$D1447+Настройки!$B$7),0,MAX(0,$E1447-MAX(0,SUMIFS(Тех_Движение!$G$2:$G$5111,Тех_Движение!$D$2:$D$5111,$C1447,Тех_Движение!$B$2:$B$5111,"&lt;="&amp;P$3)-$F1447)))</f>
        <v/>
      </c>
      <c r="Q1447" s="54">
        <f>IF(OR($B1447="",Q$3&lt;$D1447+Настройки!$B$7),0,MAX(0,$E1447-MAX(0,SUMIFS(Тех_Движение!$G$2:$G$5111,Тех_Движение!$D$2:$D$5111,$C1447,Тех_Движение!$B$2:$B$5111,"&lt;="&amp;Q$3)-$F1447)))</f>
        <v/>
      </c>
      <c r="R1447" s="54">
        <f>IF($B1447="","",SUM($K1447:$Q1447))</f>
        <v/>
      </c>
      <c r="S1447" s="56">
        <f>IF($B1447="","",VLOOKUP($C1447,Настройки!$A$11:$L$17,9,FALSE))</f>
        <v/>
      </c>
      <c r="T1447" s="56">
        <f>IF($B1447="","",$R1447*$S1447)</f>
        <v/>
      </c>
    </row>
    <row r="1448">
      <c r="A1448" s="20">
        <f>Тех_Движение!$A$1445</f>
        <v/>
      </c>
      <c r="B1448" s="20">
        <f>IF(Тех_Движение!$F$1445&gt;0,Тех_Движение!$I$1445,"")</f>
        <v/>
      </c>
      <c r="C1448" s="20">
        <f>IF($B1448="","",Тех_Движение!$D$1445)</f>
        <v/>
      </c>
      <c r="D1448" s="42">
        <f>IF($B1448="","",Тех_Движение!$B$1445)</f>
        <v/>
      </c>
      <c r="E1448" s="54">
        <f>IF($B1448="","",Тех_Движение!$F$1445)</f>
        <v/>
      </c>
      <c r="F1448" s="54">
        <f>IF($B1448="","",SUMIFS($E$5:$E1447,$C$5:$C1447,$C1448))</f>
        <v/>
      </c>
      <c r="G1448" s="54">
        <f>IF($B1448="","",MAX(0,$E1448-MAX(0,SUMIFS(Тех_Движение!$G$2:$G$5111,Тех_Движение!$D$2:$D$5111,$C1448,Тех_Движение!$B$2:$B$5111,"&lt;="&amp;Настройки!$B$5-1)-$F1448)))</f>
        <v/>
      </c>
      <c r="H1448" s="54">
        <f>IF($B1448="","",IF(AND($D1448&gt;=Настройки!$B$5,$D1448&lt;=Настройки!$B$6),$E1448,0))</f>
        <v/>
      </c>
      <c r="I1448" s="54">
        <f>IF($B1448="","",$G1448+$H1448-$J1448)</f>
        <v/>
      </c>
      <c r="J1448" s="54">
        <f>IF($B1448="","",MAX(0,$E1448-MAX(0,SUMIFS(Тех_Движение!$G$2:$G$5111,Тех_Движение!$D$2:$D$5111,$C1448,Тех_Движение!$B$2:$B$5111,"&lt;="&amp;Настройки!$B$6)-$F1448)))</f>
        <v/>
      </c>
      <c r="K1448" s="54">
        <f>IF(OR($B1448="",K$3&lt;$D1448+Настройки!$B$7),0,MAX(0,$E1448-MAX(0,SUMIFS(Тех_Движение!$G$2:$G$5111,Тех_Движение!$D$2:$D$5111,$C1448,Тех_Движение!$B$2:$B$5111,"&lt;="&amp;K$3)-$F1448)))</f>
        <v/>
      </c>
      <c r="L1448" s="54">
        <f>IF(OR($B1448="",L$3&lt;$D1448+Настройки!$B$7),0,MAX(0,$E1448-MAX(0,SUMIFS(Тех_Движение!$G$2:$G$5111,Тех_Движение!$D$2:$D$5111,$C1448,Тех_Движение!$B$2:$B$5111,"&lt;="&amp;L$3)-$F1448)))</f>
        <v/>
      </c>
      <c r="M1448" s="54">
        <f>IF(OR($B1448="",M$3&lt;$D1448+Настройки!$B$7),0,MAX(0,$E1448-MAX(0,SUMIFS(Тех_Движение!$G$2:$G$5111,Тех_Движение!$D$2:$D$5111,$C1448,Тех_Движение!$B$2:$B$5111,"&lt;="&amp;M$3)-$F1448)))</f>
        <v/>
      </c>
      <c r="N1448" s="54">
        <f>IF(OR($B1448="",N$3&lt;$D1448+Настройки!$B$7),0,MAX(0,$E1448-MAX(0,SUMIFS(Тех_Движение!$G$2:$G$5111,Тех_Движение!$D$2:$D$5111,$C1448,Тех_Движение!$B$2:$B$5111,"&lt;="&amp;N$3)-$F1448)))</f>
        <v/>
      </c>
      <c r="O1448" s="54">
        <f>IF(OR($B1448="",O$3&lt;$D1448+Настройки!$B$7),0,MAX(0,$E1448-MAX(0,SUMIFS(Тех_Движение!$G$2:$G$5111,Тех_Движение!$D$2:$D$5111,$C1448,Тех_Движение!$B$2:$B$5111,"&lt;="&amp;O$3)-$F1448)))</f>
        <v/>
      </c>
      <c r="P1448" s="54">
        <f>IF(OR($B1448="",P$3&lt;$D1448+Настройки!$B$7),0,MAX(0,$E1448-MAX(0,SUMIFS(Тех_Движение!$G$2:$G$5111,Тех_Движение!$D$2:$D$5111,$C1448,Тех_Движение!$B$2:$B$5111,"&lt;="&amp;P$3)-$F1448)))</f>
        <v/>
      </c>
      <c r="Q1448" s="54">
        <f>IF(OR($B1448="",Q$3&lt;$D1448+Настройки!$B$7),0,MAX(0,$E1448-MAX(0,SUMIFS(Тех_Движение!$G$2:$G$5111,Тех_Движение!$D$2:$D$5111,$C1448,Тех_Движение!$B$2:$B$5111,"&lt;="&amp;Q$3)-$F1448)))</f>
        <v/>
      </c>
      <c r="R1448" s="54">
        <f>IF($B1448="","",SUM($K1448:$Q1448))</f>
        <v/>
      </c>
      <c r="S1448" s="56">
        <f>IF($B1448="","",VLOOKUP($C1448,Настройки!$A$11:$L$17,9,FALSE))</f>
        <v/>
      </c>
      <c r="T1448" s="56">
        <f>IF($B1448="","",$R1448*$S1448)</f>
        <v/>
      </c>
    </row>
    <row r="1449">
      <c r="A1449" s="20">
        <f>Тех_Движение!$A$1446</f>
        <v/>
      </c>
      <c r="B1449" s="20">
        <f>IF(Тех_Движение!$F$1446&gt;0,Тех_Движение!$I$1446,"")</f>
        <v/>
      </c>
      <c r="C1449" s="20">
        <f>IF($B1449="","",Тех_Движение!$D$1446)</f>
        <v/>
      </c>
      <c r="D1449" s="42">
        <f>IF($B1449="","",Тех_Движение!$B$1446)</f>
        <v/>
      </c>
      <c r="E1449" s="54">
        <f>IF($B1449="","",Тех_Движение!$F$1446)</f>
        <v/>
      </c>
      <c r="F1449" s="54">
        <f>IF($B1449="","",SUMIFS($E$5:$E1448,$C$5:$C1448,$C1449))</f>
        <v/>
      </c>
      <c r="G1449" s="54">
        <f>IF($B1449="","",MAX(0,$E1449-MAX(0,SUMIFS(Тех_Движение!$G$2:$G$5111,Тех_Движение!$D$2:$D$5111,$C1449,Тех_Движение!$B$2:$B$5111,"&lt;="&amp;Настройки!$B$5-1)-$F1449)))</f>
        <v/>
      </c>
      <c r="H1449" s="54">
        <f>IF($B1449="","",IF(AND($D1449&gt;=Настройки!$B$5,$D1449&lt;=Настройки!$B$6),$E1449,0))</f>
        <v/>
      </c>
      <c r="I1449" s="54">
        <f>IF($B1449="","",$G1449+$H1449-$J1449)</f>
        <v/>
      </c>
      <c r="J1449" s="54">
        <f>IF($B1449="","",MAX(0,$E1449-MAX(0,SUMIFS(Тех_Движение!$G$2:$G$5111,Тех_Движение!$D$2:$D$5111,$C1449,Тех_Движение!$B$2:$B$5111,"&lt;="&amp;Настройки!$B$6)-$F1449)))</f>
        <v/>
      </c>
      <c r="K1449" s="54">
        <f>IF(OR($B1449="",K$3&lt;$D1449+Настройки!$B$7),0,MAX(0,$E1449-MAX(0,SUMIFS(Тех_Движение!$G$2:$G$5111,Тех_Движение!$D$2:$D$5111,$C1449,Тех_Движение!$B$2:$B$5111,"&lt;="&amp;K$3)-$F1449)))</f>
        <v/>
      </c>
      <c r="L1449" s="54">
        <f>IF(OR($B1449="",L$3&lt;$D1449+Настройки!$B$7),0,MAX(0,$E1449-MAX(0,SUMIFS(Тех_Движение!$G$2:$G$5111,Тех_Движение!$D$2:$D$5111,$C1449,Тех_Движение!$B$2:$B$5111,"&lt;="&amp;L$3)-$F1449)))</f>
        <v/>
      </c>
      <c r="M1449" s="54">
        <f>IF(OR($B1449="",M$3&lt;$D1449+Настройки!$B$7),0,MAX(0,$E1449-MAX(0,SUMIFS(Тех_Движение!$G$2:$G$5111,Тех_Движение!$D$2:$D$5111,$C1449,Тех_Движение!$B$2:$B$5111,"&lt;="&amp;M$3)-$F1449)))</f>
        <v/>
      </c>
      <c r="N1449" s="54">
        <f>IF(OR($B1449="",N$3&lt;$D1449+Настройки!$B$7),0,MAX(0,$E1449-MAX(0,SUMIFS(Тех_Движение!$G$2:$G$5111,Тех_Движение!$D$2:$D$5111,$C1449,Тех_Движение!$B$2:$B$5111,"&lt;="&amp;N$3)-$F1449)))</f>
        <v/>
      </c>
      <c r="O1449" s="54">
        <f>IF(OR($B1449="",O$3&lt;$D1449+Настройки!$B$7),0,MAX(0,$E1449-MAX(0,SUMIFS(Тех_Движение!$G$2:$G$5111,Тех_Движение!$D$2:$D$5111,$C1449,Тех_Движение!$B$2:$B$5111,"&lt;="&amp;O$3)-$F1449)))</f>
        <v/>
      </c>
      <c r="P1449" s="54">
        <f>IF(OR($B1449="",P$3&lt;$D1449+Настройки!$B$7),0,MAX(0,$E1449-MAX(0,SUMIFS(Тех_Движение!$G$2:$G$5111,Тех_Движение!$D$2:$D$5111,$C1449,Тех_Движение!$B$2:$B$5111,"&lt;="&amp;P$3)-$F1449)))</f>
        <v/>
      </c>
      <c r="Q1449" s="54">
        <f>IF(OR($B1449="",Q$3&lt;$D1449+Настройки!$B$7),0,MAX(0,$E1449-MAX(0,SUMIFS(Тех_Движение!$G$2:$G$5111,Тех_Движение!$D$2:$D$5111,$C1449,Тех_Движение!$B$2:$B$5111,"&lt;="&amp;Q$3)-$F1449)))</f>
        <v/>
      </c>
      <c r="R1449" s="54">
        <f>IF($B1449="","",SUM($K1449:$Q1449))</f>
        <v/>
      </c>
      <c r="S1449" s="56">
        <f>IF($B1449="","",VLOOKUP($C1449,Настройки!$A$11:$L$17,9,FALSE))</f>
        <v/>
      </c>
      <c r="T1449" s="56">
        <f>IF($B1449="","",$R1449*$S1449)</f>
        <v/>
      </c>
    </row>
    <row r="1450">
      <c r="A1450" s="20">
        <f>Тех_Движение!$A$1447</f>
        <v/>
      </c>
      <c r="B1450" s="20">
        <f>IF(Тех_Движение!$F$1447&gt;0,Тех_Движение!$I$1447,"")</f>
        <v/>
      </c>
      <c r="C1450" s="20">
        <f>IF($B1450="","",Тех_Движение!$D$1447)</f>
        <v/>
      </c>
      <c r="D1450" s="42">
        <f>IF($B1450="","",Тех_Движение!$B$1447)</f>
        <v/>
      </c>
      <c r="E1450" s="54">
        <f>IF($B1450="","",Тех_Движение!$F$1447)</f>
        <v/>
      </c>
      <c r="F1450" s="54">
        <f>IF($B1450="","",SUMIFS($E$5:$E1449,$C$5:$C1449,$C1450))</f>
        <v/>
      </c>
      <c r="G1450" s="54">
        <f>IF($B1450="","",MAX(0,$E1450-MAX(0,SUMIFS(Тех_Движение!$G$2:$G$5111,Тех_Движение!$D$2:$D$5111,$C1450,Тех_Движение!$B$2:$B$5111,"&lt;="&amp;Настройки!$B$5-1)-$F1450)))</f>
        <v/>
      </c>
      <c r="H1450" s="54">
        <f>IF($B1450="","",IF(AND($D1450&gt;=Настройки!$B$5,$D1450&lt;=Настройки!$B$6),$E1450,0))</f>
        <v/>
      </c>
      <c r="I1450" s="54">
        <f>IF($B1450="","",$G1450+$H1450-$J1450)</f>
        <v/>
      </c>
      <c r="J1450" s="54">
        <f>IF($B1450="","",MAX(0,$E1450-MAX(0,SUMIFS(Тех_Движение!$G$2:$G$5111,Тех_Движение!$D$2:$D$5111,$C1450,Тех_Движение!$B$2:$B$5111,"&lt;="&amp;Настройки!$B$6)-$F1450)))</f>
        <v/>
      </c>
      <c r="K1450" s="54">
        <f>IF(OR($B1450="",K$3&lt;$D1450+Настройки!$B$7),0,MAX(0,$E1450-MAX(0,SUMIFS(Тех_Движение!$G$2:$G$5111,Тех_Движение!$D$2:$D$5111,$C1450,Тех_Движение!$B$2:$B$5111,"&lt;="&amp;K$3)-$F1450)))</f>
        <v/>
      </c>
      <c r="L1450" s="54">
        <f>IF(OR($B1450="",L$3&lt;$D1450+Настройки!$B$7),0,MAX(0,$E1450-MAX(0,SUMIFS(Тех_Движение!$G$2:$G$5111,Тех_Движение!$D$2:$D$5111,$C1450,Тех_Движение!$B$2:$B$5111,"&lt;="&amp;L$3)-$F1450)))</f>
        <v/>
      </c>
      <c r="M1450" s="54">
        <f>IF(OR($B1450="",M$3&lt;$D1450+Настройки!$B$7),0,MAX(0,$E1450-MAX(0,SUMIFS(Тех_Движение!$G$2:$G$5111,Тех_Движение!$D$2:$D$5111,$C1450,Тех_Движение!$B$2:$B$5111,"&lt;="&amp;M$3)-$F1450)))</f>
        <v/>
      </c>
      <c r="N1450" s="54">
        <f>IF(OR($B1450="",N$3&lt;$D1450+Настройки!$B$7),0,MAX(0,$E1450-MAX(0,SUMIFS(Тех_Движение!$G$2:$G$5111,Тех_Движение!$D$2:$D$5111,$C1450,Тех_Движение!$B$2:$B$5111,"&lt;="&amp;N$3)-$F1450)))</f>
        <v/>
      </c>
      <c r="O1450" s="54">
        <f>IF(OR($B1450="",O$3&lt;$D1450+Настройки!$B$7),0,MAX(0,$E1450-MAX(0,SUMIFS(Тех_Движение!$G$2:$G$5111,Тех_Движение!$D$2:$D$5111,$C1450,Тех_Движение!$B$2:$B$5111,"&lt;="&amp;O$3)-$F1450)))</f>
        <v/>
      </c>
      <c r="P1450" s="54">
        <f>IF(OR($B1450="",P$3&lt;$D1450+Настройки!$B$7),0,MAX(0,$E1450-MAX(0,SUMIFS(Тех_Движение!$G$2:$G$5111,Тех_Движение!$D$2:$D$5111,$C1450,Тех_Движение!$B$2:$B$5111,"&lt;="&amp;P$3)-$F1450)))</f>
        <v/>
      </c>
      <c r="Q1450" s="54">
        <f>IF(OR($B1450="",Q$3&lt;$D1450+Настройки!$B$7),0,MAX(0,$E1450-MAX(0,SUMIFS(Тех_Движение!$G$2:$G$5111,Тех_Движение!$D$2:$D$5111,$C1450,Тех_Движение!$B$2:$B$5111,"&lt;="&amp;Q$3)-$F1450)))</f>
        <v/>
      </c>
      <c r="R1450" s="54">
        <f>IF($B1450="","",SUM($K1450:$Q1450))</f>
        <v/>
      </c>
      <c r="S1450" s="56">
        <f>IF($B1450="","",VLOOKUP($C1450,Настройки!$A$11:$L$17,9,FALSE))</f>
        <v/>
      </c>
      <c r="T1450" s="56">
        <f>IF($B1450="","",$R1450*$S1450)</f>
        <v/>
      </c>
    </row>
    <row r="1451">
      <c r="A1451" s="20">
        <f>Тех_Движение!$A$1448</f>
        <v/>
      </c>
      <c r="B1451" s="20">
        <f>IF(Тех_Движение!$F$1448&gt;0,Тех_Движение!$I$1448,"")</f>
        <v/>
      </c>
      <c r="C1451" s="20">
        <f>IF($B1451="","",Тех_Движение!$D$1448)</f>
        <v/>
      </c>
      <c r="D1451" s="42">
        <f>IF($B1451="","",Тех_Движение!$B$1448)</f>
        <v/>
      </c>
      <c r="E1451" s="54">
        <f>IF($B1451="","",Тех_Движение!$F$1448)</f>
        <v/>
      </c>
      <c r="F1451" s="54">
        <f>IF($B1451="","",SUMIFS($E$5:$E1450,$C$5:$C1450,$C1451))</f>
        <v/>
      </c>
      <c r="G1451" s="54">
        <f>IF($B1451="","",MAX(0,$E1451-MAX(0,SUMIFS(Тех_Движение!$G$2:$G$5111,Тех_Движение!$D$2:$D$5111,$C1451,Тех_Движение!$B$2:$B$5111,"&lt;="&amp;Настройки!$B$5-1)-$F1451)))</f>
        <v/>
      </c>
      <c r="H1451" s="54">
        <f>IF($B1451="","",IF(AND($D1451&gt;=Настройки!$B$5,$D1451&lt;=Настройки!$B$6),$E1451,0))</f>
        <v/>
      </c>
      <c r="I1451" s="54">
        <f>IF($B1451="","",$G1451+$H1451-$J1451)</f>
        <v/>
      </c>
      <c r="J1451" s="54">
        <f>IF($B1451="","",MAX(0,$E1451-MAX(0,SUMIFS(Тех_Движение!$G$2:$G$5111,Тех_Движение!$D$2:$D$5111,$C1451,Тех_Движение!$B$2:$B$5111,"&lt;="&amp;Настройки!$B$6)-$F1451)))</f>
        <v/>
      </c>
      <c r="K1451" s="54">
        <f>IF(OR($B1451="",K$3&lt;$D1451+Настройки!$B$7),0,MAX(0,$E1451-MAX(0,SUMIFS(Тех_Движение!$G$2:$G$5111,Тех_Движение!$D$2:$D$5111,$C1451,Тех_Движение!$B$2:$B$5111,"&lt;="&amp;K$3)-$F1451)))</f>
        <v/>
      </c>
      <c r="L1451" s="54">
        <f>IF(OR($B1451="",L$3&lt;$D1451+Настройки!$B$7),0,MAX(0,$E1451-MAX(0,SUMIFS(Тех_Движение!$G$2:$G$5111,Тех_Движение!$D$2:$D$5111,$C1451,Тех_Движение!$B$2:$B$5111,"&lt;="&amp;L$3)-$F1451)))</f>
        <v/>
      </c>
      <c r="M1451" s="54">
        <f>IF(OR($B1451="",M$3&lt;$D1451+Настройки!$B$7),0,MAX(0,$E1451-MAX(0,SUMIFS(Тех_Движение!$G$2:$G$5111,Тех_Движение!$D$2:$D$5111,$C1451,Тех_Движение!$B$2:$B$5111,"&lt;="&amp;M$3)-$F1451)))</f>
        <v/>
      </c>
      <c r="N1451" s="54">
        <f>IF(OR($B1451="",N$3&lt;$D1451+Настройки!$B$7),0,MAX(0,$E1451-MAX(0,SUMIFS(Тех_Движение!$G$2:$G$5111,Тех_Движение!$D$2:$D$5111,$C1451,Тех_Движение!$B$2:$B$5111,"&lt;="&amp;N$3)-$F1451)))</f>
        <v/>
      </c>
      <c r="O1451" s="54">
        <f>IF(OR($B1451="",O$3&lt;$D1451+Настройки!$B$7),0,MAX(0,$E1451-MAX(0,SUMIFS(Тех_Движение!$G$2:$G$5111,Тех_Движение!$D$2:$D$5111,$C1451,Тех_Движение!$B$2:$B$5111,"&lt;="&amp;O$3)-$F1451)))</f>
        <v/>
      </c>
      <c r="P1451" s="54">
        <f>IF(OR($B1451="",P$3&lt;$D1451+Настройки!$B$7),0,MAX(0,$E1451-MAX(0,SUMIFS(Тех_Движение!$G$2:$G$5111,Тех_Движение!$D$2:$D$5111,$C1451,Тех_Движение!$B$2:$B$5111,"&lt;="&amp;P$3)-$F1451)))</f>
        <v/>
      </c>
      <c r="Q1451" s="54">
        <f>IF(OR($B1451="",Q$3&lt;$D1451+Настройки!$B$7),0,MAX(0,$E1451-MAX(0,SUMIFS(Тех_Движение!$G$2:$G$5111,Тех_Движение!$D$2:$D$5111,$C1451,Тех_Движение!$B$2:$B$5111,"&lt;="&amp;Q$3)-$F1451)))</f>
        <v/>
      </c>
      <c r="R1451" s="54">
        <f>IF($B1451="","",SUM($K1451:$Q1451))</f>
        <v/>
      </c>
      <c r="S1451" s="56">
        <f>IF($B1451="","",VLOOKUP($C1451,Настройки!$A$11:$L$17,9,FALSE))</f>
        <v/>
      </c>
      <c r="T1451" s="56">
        <f>IF($B1451="","",$R1451*$S1451)</f>
        <v/>
      </c>
    </row>
    <row r="1452">
      <c r="A1452" s="20">
        <f>Тех_Движение!$A$1449</f>
        <v/>
      </c>
      <c r="B1452" s="20">
        <f>IF(Тех_Движение!$F$1449&gt;0,Тех_Движение!$I$1449,"")</f>
        <v/>
      </c>
      <c r="C1452" s="20">
        <f>IF($B1452="","",Тех_Движение!$D$1449)</f>
        <v/>
      </c>
      <c r="D1452" s="42">
        <f>IF($B1452="","",Тех_Движение!$B$1449)</f>
        <v/>
      </c>
      <c r="E1452" s="54">
        <f>IF($B1452="","",Тех_Движение!$F$1449)</f>
        <v/>
      </c>
      <c r="F1452" s="54">
        <f>IF($B1452="","",SUMIFS($E$5:$E1451,$C$5:$C1451,$C1452))</f>
        <v/>
      </c>
      <c r="G1452" s="54">
        <f>IF($B1452="","",MAX(0,$E1452-MAX(0,SUMIFS(Тех_Движение!$G$2:$G$5111,Тех_Движение!$D$2:$D$5111,$C1452,Тех_Движение!$B$2:$B$5111,"&lt;="&amp;Настройки!$B$5-1)-$F1452)))</f>
        <v/>
      </c>
      <c r="H1452" s="54">
        <f>IF($B1452="","",IF(AND($D1452&gt;=Настройки!$B$5,$D1452&lt;=Настройки!$B$6),$E1452,0))</f>
        <v/>
      </c>
      <c r="I1452" s="54">
        <f>IF($B1452="","",$G1452+$H1452-$J1452)</f>
        <v/>
      </c>
      <c r="J1452" s="54">
        <f>IF($B1452="","",MAX(0,$E1452-MAX(0,SUMIFS(Тех_Движение!$G$2:$G$5111,Тех_Движение!$D$2:$D$5111,$C1452,Тех_Движение!$B$2:$B$5111,"&lt;="&amp;Настройки!$B$6)-$F1452)))</f>
        <v/>
      </c>
      <c r="K1452" s="54">
        <f>IF(OR($B1452="",K$3&lt;$D1452+Настройки!$B$7),0,MAX(0,$E1452-MAX(0,SUMIFS(Тех_Движение!$G$2:$G$5111,Тех_Движение!$D$2:$D$5111,$C1452,Тех_Движение!$B$2:$B$5111,"&lt;="&amp;K$3)-$F1452)))</f>
        <v/>
      </c>
      <c r="L1452" s="54">
        <f>IF(OR($B1452="",L$3&lt;$D1452+Настройки!$B$7),0,MAX(0,$E1452-MAX(0,SUMIFS(Тех_Движение!$G$2:$G$5111,Тех_Движение!$D$2:$D$5111,$C1452,Тех_Движение!$B$2:$B$5111,"&lt;="&amp;L$3)-$F1452)))</f>
        <v/>
      </c>
      <c r="M1452" s="54">
        <f>IF(OR($B1452="",M$3&lt;$D1452+Настройки!$B$7),0,MAX(0,$E1452-MAX(0,SUMIFS(Тех_Движение!$G$2:$G$5111,Тех_Движение!$D$2:$D$5111,$C1452,Тех_Движение!$B$2:$B$5111,"&lt;="&amp;M$3)-$F1452)))</f>
        <v/>
      </c>
      <c r="N1452" s="54">
        <f>IF(OR($B1452="",N$3&lt;$D1452+Настройки!$B$7),0,MAX(0,$E1452-MAX(0,SUMIFS(Тех_Движение!$G$2:$G$5111,Тех_Движение!$D$2:$D$5111,$C1452,Тех_Движение!$B$2:$B$5111,"&lt;="&amp;N$3)-$F1452)))</f>
        <v/>
      </c>
      <c r="O1452" s="54">
        <f>IF(OR($B1452="",O$3&lt;$D1452+Настройки!$B$7),0,MAX(0,$E1452-MAX(0,SUMIFS(Тех_Движение!$G$2:$G$5111,Тех_Движение!$D$2:$D$5111,$C1452,Тех_Движение!$B$2:$B$5111,"&lt;="&amp;O$3)-$F1452)))</f>
        <v/>
      </c>
      <c r="P1452" s="54">
        <f>IF(OR($B1452="",P$3&lt;$D1452+Настройки!$B$7),0,MAX(0,$E1452-MAX(0,SUMIFS(Тех_Движение!$G$2:$G$5111,Тех_Движение!$D$2:$D$5111,$C1452,Тех_Движение!$B$2:$B$5111,"&lt;="&amp;P$3)-$F1452)))</f>
        <v/>
      </c>
      <c r="Q1452" s="54">
        <f>IF(OR($B1452="",Q$3&lt;$D1452+Настройки!$B$7),0,MAX(0,$E1452-MAX(0,SUMIFS(Тех_Движение!$G$2:$G$5111,Тех_Движение!$D$2:$D$5111,$C1452,Тех_Движение!$B$2:$B$5111,"&lt;="&amp;Q$3)-$F1452)))</f>
        <v/>
      </c>
      <c r="R1452" s="54">
        <f>IF($B1452="","",SUM($K1452:$Q1452))</f>
        <v/>
      </c>
      <c r="S1452" s="56">
        <f>IF($B1452="","",VLOOKUP($C1452,Настройки!$A$11:$L$17,9,FALSE))</f>
        <v/>
      </c>
      <c r="T1452" s="56">
        <f>IF($B1452="","",$R1452*$S1452)</f>
        <v/>
      </c>
    </row>
    <row r="1453">
      <c r="A1453" s="20">
        <f>Тех_Движение!$A$1450</f>
        <v/>
      </c>
      <c r="B1453" s="20">
        <f>IF(Тех_Движение!$F$1450&gt;0,Тех_Движение!$I$1450,"")</f>
        <v/>
      </c>
      <c r="C1453" s="20">
        <f>IF($B1453="","",Тех_Движение!$D$1450)</f>
        <v/>
      </c>
      <c r="D1453" s="42">
        <f>IF($B1453="","",Тех_Движение!$B$1450)</f>
        <v/>
      </c>
      <c r="E1453" s="54">
        <f>IF($B1453="","",Тех_Движение!$F$1450)</f>
        <v/>
      </c>
      <c r="F1453" s="54">
        <f>IF($B1453="","",SUMIFS($E$5:$E1452,$C$5:$C1452,$C1453))</f>
        <v/>
      </c>
      <c r="G1453" s="54">
        <f>IF($B1453="","",MAX(0,$E1453-MAX(0,SUMIFS(Тех_Движение!$G$2:$G$5111,Тех_Движение!$D$2:$D$5111,$C1453,Тех_Движение!$B$2:$B$5111,"&lt;="&amp;Настройки!$B$5-1)-$F1453)))</f>
        <v/>
      </c>
      <c r="H1453" s="54">
        <f>IF($B1453="","",IF(AND($D1453&gt;=Настройки!$B$5,$D1453&lt;=Настройки!$B$6),$E1453,0))</f>
        <v/>
      </c>
      <c r="I1453" s="54">
        <f>IF($B1453="","",$G1453+$H1453-$J1453)</f>
        <v/>
      </c>
      <c r="J1453" s="54">
        <f>IF($B1453="","",MAX(0,$E1453-MAX(0,SUMIFS(Тех_Движение!$G$2:$G$5111,Тех_Движение!$D$2:$D$5111,$C1453,Тех_Движение!$B$2:$B$5111,"&lt;="&amp;Настройки!$B$6)-$F1453)))</f>
        <v/>
      </c>
      <c r="K1453" s="54">
        <f>IF(OR($B1453="",K$3&lt;$D1453+Настройки!$B$7),0,MAX(0,$E1453-MAX(0,SUMIFS(Тех_Движение!$G$2:$G$5111,Тех_Движение!$D$2:$D$5111,$C1453,Тех_Движение!$B$2:$B$5111,"&lt;="&amp;K$3)-$F1453)))</f>
        <v/>
      </c>
      <c r="L1453" s="54">
        <f>IF(OR($B1453="",L$3&lt;$D1453+Настройки!$B$7),0,MAX(0,$E1453-MAX(0,SUMIFS(Тех_Движение!$G$2:$G$5111,Тех_Движение!$D$2:$D$5111,$C1453,Тех_Движение!$B$2:$B$5111,"&lt;="&amp;L$3)-$F1453)))</f>
        <v/>
      </c>
      <c r="M1453" s="54">
        <f>IF(OR($B1453="",M$3&lt;$D1453+Настройки!$B$7),0,MAX(0,$E1453-MAX(0,SUMIFS(Тех_Движение!$G$2:$G$5111,Тех_Движение!$D$2:$D$5111,$C1453,Тех_Движение!$B$2:$B$5111,"&lt;="&amp;M$3)-$F1453)))</f>
        <v/>
      </c>
      <c r="N1453" s="54">
        <f>IF(OR($B1453="",N$3&lt;$D1453+Настройки!$B$7),0,MAX(0,$E1453-MAX(0,SUMIFS(Тех_Движение!$G$2:$G$5111,Тех_Движение!$D$2:$D$5111,$C1453,Тех_Движение!$B$2:$B$5111,"&lt;="&amp;N$3)-$F1453)))</f>
        <v/>
      </c>
      <c r="O1453" s="54">
        <f>IF(OR($B1453="",O$3&lt;$D1453+Настройки!$B$7),0,MAX(0,$E1453-MAX(0,SUMIFS(Тех_Движение!$G$2:$G$5111,Тех_Движение!$D$2:$D$5111,$C1453,Тех_Движение!$B$2:$B$5111,"&lt;="&amp;O$3)-$F1453)))</f>
        <v/>
      </c>
      <c r="P1453" s="54">
        <f>IF(OR($B1453="",P$3&lt;$D1453+Настройки!$B$7),0,MAX(0,$E1453-MAX(0,SUMIFS(Тех_Движение!$G$2:$G$5111,Тех_Движение!$D$2:$D$5111,$C1453,Тех_Движение!$B$2:$B$5111,"&lt;="&amp;P$3)-$F1453)))</f>
        <v/>
      </c>
      <c r="Q1453" s="54">
        <f>IF(OR($B1453="",Q$3&lt;$D1453+Настройки!$B$7),0,MAX(0,$E1453-MAX(0,SUMIFS(Тех_Движение!$G$2:$G$5111,Тех_Движение!$D$2:$D$5111,$C1453,Тех_Движение!$B$2:$B$5111,"&lt;="&amp;Q$3)-$F1453)))</f>
        <v/>
      </c>
      <c r="R1453" s="54">
        <f>IF($B1453="","",SUM($K1453:$Q1453))</f>
        <v/>
      </c>
      <c r="S1453" s="56">
        <f>IF($B1453="","",VLOOKUP($C1453,Настройки!$A$11:$L$17,9,FALSE))</f>
        <v/>
      </c>
      <c r="T1453" s="56">
        <f>IF($B1453="","",$R1453*$S1453)</f>
        <v/>
      </c>
    </row>
    <row r="1454">
      <c r="A1454" s="20">
        <f>Тех_Движение!$A$1451</f>
        <v/>
      </c>
      <c r="B1454" s="20">
        <f>IF(Тех_Движение!$F$1451&gt;0,Тех_Движение!$I$1451,"")</f>
        <v/>
      </c>
      <c r="C1454" s="20">
        <f>IF($B1454="","",Тех_Движение!$D$1451)</f>
        <v/>
      </c>
      <c r="D1454" s="42">
        <f>IF($B1454="","",Тех_Движение!$B$1451)</f>
        <v/>
      </c>
      <c r="E1454" s="54">
        <f>IF($B1454="","",Тех_Движение!$F$1451)</f>
        <v/>
      </c>
      <c r="F1454" s="54">
        <f>IF($B1454="","",SUMIFS($E$5:$E1453,$C$5:$C1453,$C1454))</f>
        <v/>
      </c>
      <c r="G1454" s="54">
        <f>IF($B1454="","",MAX(0,$E1454-MAX(0,SUMIFS(Тех_Движение!$G$2:$G$5111,Тех_Движение!$D$2:$D$5111,$C1454,Тех_Движение!$B$2:$B$5111,"&lt;="&amp;Настройки!$B$5-1)-$F1454)))</f>
        <v/>
      </c>
      <c r="H1454" s="54">
        <f>IF($B1454="","",IF(AND($D1454&gt;=Настройки!$B$5,$D1454&lt;=Настройки!$B$6),$E1454,0))</f>
        <v/>
      </c>
      <c r="I1454" s="54">
        <f>IF($B1454="","",$G1454+$H1454-$J1454)</f>
        <v/>
      </c>
      <c r="J1454" s="54">
        <f>IF($B1454="","",MAX(0,$E1454-MAX(0,SUMIFS(Тех_Движение!$G$2:$G$5111,Тех_Движение!$D$2:$D$5111,$C1454,Тех_Движение!$B$2:$B$5111,"&lt;="&amp;Настройки!$B$6)-$F1454)))</f>
        <v/>
      </c>
      <c r="K1454" s="54">
        <f>IF(OR($B1454="",K$3&lt;$D1454+Настройки!$B$7),0,MAX(0,$E1454-MAX(0,SUMIFS(Тех_Движение!$G$2:$G$5111,Тех_Движение!$D$2:$D$5111,$C1454,Тех_Движение!$B$2:$B$5111,"&lt;="&amp;K$3)-$F1454)))</f>
        <v/>
      </c>
      <c r="L1454" s="54">
        <f>IF(OR($B1454="",L$3&lt;$D1454+Настройки!$B$7),0,MAX(0,$E1454-MAX(0,SUMIFS(Тех_Движение!$G$2:$G$5111,Тех_Движение!$D$2:$D$5111,$C1454,Тех_Движение!$B$2:$B$5111,"&lt;="&amp;L$3)-$F1454)))</f>
        <v/>
      </c>
      <c r="M1454" s="54">
        <f>IF(OR($B1454="",M$3&lt;$D1454+Настройки!$B$7),0,MAX(0,$E1454-MAX(0,SUMIFS(Тех_Движение!$G$2:$G$5111,Тех_Движение!$D$2:$D$5111,$C1454,Тех_Движение!$B$2:$B$5111,"&lt;="&amp;M$3)-$F1454)))</f>
        <v/>
      </c>
      <c r="N1454" s="54">
        <f>IF(OR($B1454="",N$3&lt;$D1454+Настройки!$B$7),0,MAX(0,$E1454-MAX(0,SUMIFS(Тех_Движение!$G$2:$G$5111,Тех_Движение!$D$2:$D$5111,$C1454,Тех_Движение!$B$2:$B$5111,"&lt;="&amp;N$3)-$F1454)))</f>
        <v/>
      </c>
      <c r="O1454" s="54">
        <f>IF(OR($B1454="",O$3&lt;$D1454+Настройки!$B$7),0,MAX(0,$E1454-MAX(0,SUMIFS(Тех_Движение!$G$2:$G$5111,Тех_Движение!$D$2:$D$5111,$C1454,Тех_Движение!$B$2:$B$5111,"&lt;="&amp;O$3)-$F1454)))</f>
        <v/>
      </c>
      <c r="P1454" s="54">
        <f>IF(OR($B1454="",P$3&lt;$D1454+Настройки!$B$7),0,MAX(0,$E1454-MAX(0,SUMIFS(Тех_Движение!$G$2:$G$5111,Тех_Движение!$D$2:$D$5111,$C1454,Тех_Движение!$B$2:$B$5111,"&lt;="&amp;P$3)-$F1454)))</f>
        <v/>
      </c>
      <c r="Q1454" s="54">
        <f>IF(OR($B1454="",Q$3&lt;$D1454+Настройки!$B$7),0,MAX(0,$E1454-MAX(0,SUMIFS(Тех_Движение!$G$2:$G$5111,Тех_Движение!$D$2:$D$5111,$C1454,Тех_Движение!$B$2:$B$5111,"&lt;="&amp;Q$3)-$F1454)))</f>
        <v/>
      </c>
      <c r="R1454" s="54">
        <f>IF($B1454="","",SUM($K1454:$Q1454))</f>
        <v/>
      </c>
      <c r="S1454" s="56">
        <f>IF($B1454="","",VLOOKUP($C1454,Настройки!$A$11:$L$17,9,FALSE))</f>
        <v/>
      </c>
      <c r="T1454" s="56">
        <f>IF($B1454="","",$R1454*$S1454)</f>
        <v/>
      </c>
    </row>
    <row r="1455">
      <c r="A1455" s="20">
        <f>Тех_Движение!$A$1452</f>
        <v/>
      </c>
      <c r="B1455" s="20">
        <f>IF(Тех_Движение!$F$1452&gt;0,Тех_Движение!$I$1452,"")</f>
        <v/>
      </c>
      <c r="C1455" s="20">
        <f>IF($B1455="","",Тех_Движение!$D$1452)</f>
        <v/>
      </c>
      <c r="D1455" s="42">
        <f>IF($B1455="","",Тех_Движение!$B$1452)</f>
        <v/>
      </c>
      <c r="E1455" s="54">
        <f>IF($B1455="","",Тех_Движение!$F$1452)</f>
        <v/>
      </c>
      <c r="F1455" s="54">
        <f>IF($B1455="","",SUMIFS($E$5:$E1454,$C$5:$C1454,$C1455))</f>
        <v/>
      </c>
      <c r="G1455" s="54">
        <f>IF($B1455="","",MAX(0,$E1455-MAX(0,SUMIFS(Тех_Движение!$G$2:$G$5111,Тех_Движение!$D$2:$D$5111,$C1455,Тех_Движение!$B$2:$B$5111,"&lt;="&amp;Настройки!$B$5-1)-$F1455)))</f>
        <v/>
      </c>
      <c r="H1455" s="54">
        <f>IF($B1455="","",IF(AND($D1455&gt;=Настройки!$B$5,$D1455&lt;=Настройки!$B$6),$E1455,0))</f>
        <v/>
      </c>
      <c r="I1455" s="54">
        <f>IF($B1455="","",$G1455+$H1455-$J1455)</f>
        <v/>
      </c>
      <c r="J1455" s="54">
        <f>IF($B1455="","",MAX(0,$E1455-MAX(0,SUMIFS(Тех_Движение!$G$2:$G$5111,Тех_Движение!$D$2:$D$5111,$C1455,Тех_Движение!$B$2:$B$5111,"&lt;="&amp;Настройки!$B$6)-$F1455)))</f>
        <v/>
      </c>
      <c r="K1455" s="54">
        <f>IF(OR($B1455="",K$3&lt;$D1455+Настройки!$B$7),0,MAX(0,$E1455-MAX(0,SUMIFS(Тех_Движение!$G$2:$G$5111,Тех_Движение!$D$2:$D$5111,$C1455,Тех_Движение!$B$2:$B$5111,"&lt;="&amp;K$3)-$F1455)))</f>
        <v/>
      </c>
      <c r="L1455" s="54">
        <f>IF(OR($B1455="",L$3&lt;$D1455+Настройки!$B$7),0,MAX(0,$E1455-MAX(0,SUMIFS(Тех_Движение!$G$2:$G$5111,Тех_Движение!$D$2:$D$5111,$C1455,Тех_Движение!$B$2:$B$5111,"&lt;="&amp;L$3)-$F1455)))</f>
        <v/>
      </c>
      <c r="M1455" s="54">
        <f>IF(OR($B1455="",M$3&lt;$D1455+Настройки!$B$7),0,MAX(0,$E1455-MAX(0,SUMIFS(Тех_Движение!$G$2:$G$5111,Тех_Движение!$D$2:$D$5111,$C1455,Тех_Движение!$B$2:$B$5111,"&lt;="&amp;M$3)-$F1455)))</f>
        <v/>
      </c>
      <c r="N1455" s="54">
        <f>IF(OR($B1455="",N$3&lt;$D1455+Настройки!$B$7),0,MAX(0,$E1455-MAX(0,SUMIFS(Тех_Движение!$G$2:$G$5111,Тех_Движение!$D$2:$D$5111,$C1455,Тех_Движение!$B$2:$B$5111,"&lt;="&amp;N$3)-$F1455)))</f>
        <v/>
      </c>
      <c r="O1455" s="54">
        <f>IF(OR($B1455="",O$3&lt;$D1455+Настройки!$B$7),0,MAX(0,$E1455-MAX(0,SUMIFS(Тех_Движение!$G$2:$G$5111,Тех_Движение!$D$2:$D$5111,$C1455,Тех_Движение!$B$2:$B$5111,"&lt;="&amp;O$3)-$F1455)))</f>
        <v/>
      </c>
      <c r="P1455" s="54">
        <f>IF(OR($B1455="",P$3&lt;$D1455+Настройки!$B$7),0,MAX(0,$E1455-MAX(0,SUMIFS(Тех_Движение!$G$2:$G$5111,Тех_Движение!$D$2:$D$5111,$C1455,Тех_Движение!$B$2:$B$5111,"&lt;="&amp;P$3)-$F1455)))</f>
        <v/>
      </c>
      <c r="Q1455" s="54">
        <f>IF(OR($B1455="",Q$3&lt;$D1455+Настройки!$B$7),0,MAX(0,$E1455-MAX(0,SUMIFS(Тех_Движение!$G$2:$G$5111,Тех_Движение!$D$2:$D$5111,$C1455,Тех_Движение!$B$2:$B$5111,"&lt;="&amp;Q$3)-$F1455)))</f>
        <v/>
      </c>
      <c r="R1455" s="54">
        <f>IF($B1455="","",SUM($K1455:$Q1455))</f>
        <v/>
      </c>
      <c r="S1455" s="56">
        <f>IF($B1455="","",VLOOKUP($C1455,Настройки!$A$11:$L$17,9,FALSE))</f>
        <v/>
      </c>
      <c r="T1455" s="56">
        <f>IF($B1455="","",$R1455*$S1455)</f>
        <v/>
      </c>
    </row>
    <row r="1456">
      <c r="A1456" s="20">
        <f>Тех_Движение!$A$1453</f>
        <v/>
      </c>
      <c r="B1456" s="20">
        <f>IF(Тех_Движение!$F$1453&gt;0,Тех_Движение!$I$1453,"")</f>
        <v/>
      </c>
      <c r="C1456" s="20">
        <f>IF($B1456="","",Тех_Движение!$D$1453)</f>
        <v/>
      </c>
      <c r="D1456" s="42">
        <f>IF($B1456="","",Тех_Движение!$B$1453)</f>
        <v/>
      </c>
      <c r="E1456" s="54">
        <f>IF($B1456="","",Тех_Движение!$F$1453)</f>
        <v/>
      </c>
      <c r="F1456" s="54">
        <f>IF($B1456="","",SUMIFS($E$5:$E1455,$C$5:$C1455,$C1456))</f>
        <v/>
      </c>
      <c r="G1456" s="54">
        <f>IF($B1456="","",MAX(0,$E1456-MAX(0,SUMIFS(Тех_Движение!$G$2:$G$5111,Тех_Движение!$D$2:$D$5111,$C1456,Тех_Движение!$B$2:$B$5111,"&lt;="&amp;Настройки!$B$5-1)-$F1456)))</f>
        <v/>
      </c>
      <c r="H1456" s="54">
        <f>IF($B1456="","",IF(AND($D1456&gt;=Настройки!$B$5,$D1456&lt;=Настройки!$B$6),$E1456,0))</f>
        <v/>
      </c>
      <c r="I1456" s="54">
        <f>IF($B1456="","",$G1456+$H1456-$J1456)</f>
        <v/>
      </c>
      <c r="J1456" s="54">
        <f>IF($B1456="","",MAX(0,$E1456-MAX(0,SUMIFS(Тех_Движение!$G$2:$G$5111,Тех_Движение!$D$2:$D$5111,$C1456,Тех_Движение!$B$2:$B$5111,"&lt;="&amp;Настройки!$B$6)-$F1456)))</f>
        <v/>
      </c>
      <c r="K1456" s="54">
        <f>IF(OR($B1456="",K$3&lt;$D1456+Настройки!$B$7),0,MAX(0,$E1456-MAX(0,SUMIFS(Тех_Движение!$G$2:$G$5111,Тех_Движение!$D$2:$D$5111,$C1456,Тех_Движение!$B$2:$B$5111,"&lt;="&amp;K$3)-$F1456)))</f>
        <v/>
      </c>
      <c r="L1456" s="54">
        <f>IF(OR($B1456="",L$3&lt;$D1456+Настройки!$B$7),0,MAX(0,$E1456-MAX(0,SUMIFS(Тех_Движение!$G$2:$G$5111,Тех_Движение!$D$2:$D$5111,$C1456,Тех_Движение!$B$2:$B$5111,"&lt;="&amp;L$3)-$F1456)))</f>
        <v/>
      </c>
      <c r="M1456" s="54">
        <f>IF(OR($B1456="",M$3&lt;$D1456+Настройки!$B$7),0,MAX(0,$E1456-MAX(0,SUMIFS(Тех_Движение!$G$2:$G$5111,Тех_Движение!$D$2:$D$5111,$C1456,Тех_Движение!$B$2:$B$5111,"&lt;="&amp;M$3)-$F1456)))</f>
        <v/>
      </c>
      <c r="N1456" s="54">
        <f>IF(OR($B1456="",N$3&lt;$D1456+Настройки!$B$7),0,MAX(0,$E1456-MAX(0,SUMIFS(Тех_Движение!$G$2:$G$5111,Тех_Движение!$D$2:$D$5111,$C1456,Тех_Движение!$B$2:$B$5111,"&lt;="&amp;N$3)-$F1456)))</f>
        <v/>
      </c>
      <c r="O1456" s="54">
        <f>IF(OR($B1456="",O$3&lt;$D1456+Настройки!$B$7),0,MAX(0,$E1456-MAX(0,SUMIFS(Тех_Движение!$G$2:$G$5111,Тех_Движение!$D$2:$D$5111,$C1456,Тех_Движение!$B$2:$B$5111,"&lt;="&amp;O$3)-$F1456)))</f>
        <v/>
      </c>
      <c r="P1456" s="54">
        <f>IF(OR($B1456="",P$3&lt;$D1456+Настройки!$B$7),0,MAX(0,$E1456-MAX(0,SUMIFS(Тех_Движение!$G$2:$G$5111,Тех_Движение!$D$2:$D$5111,$C1456,Тех_Движение!$B$2:$B$5111,"&lt;="&amp;P$3)-$F1456)))</f>
        <v/>
      </c>
      <c r="Q1456" s="54">
        <f>IF(OR($B1456="",Q$3&lt;$D1456+Настройки!$B$7),0,MAX(0,$E1456-MAX(0,SUMIFS(Тех_Движение!$G$2:$G$5111,Тех_Движение!$D$2:$D$5111,$C1456,Тех_Движение!$B$2:$B$5111,"&lt;="&amp;Q$3)-$F1456)))</f>
        <v/>
      </c>
      <c r="R1456" s="54">
        <f>IF($B1456="","",SUM($K1456:$Q1456))</f>
        <v/>
      </c>
      <c r="S1456" s="56">
        <f>IF($B1456="","",VLOOKUP($C1456,Настройки!$A$11:$L$17,9,FALSE))</f>
        <v/>
      </c>
      <c r="T1456" s="56">
        <f>IF($B1456="","",$R1456*$S1456)</f>
        <v/>
      </c>
    </row>
    <row r="1457">
      <c r="A1457" s="20">
        <f>Тех_Движение!$A$1454</f>
        <v/>
      </c>
      <c r="B1457" s="20">
        <f>IF(Тех_Движение!$F$1454&gt;0,Тех_Движение!$I$1454,"")</f>
        <v/>
      </c>
      <c r="C1457" s="20">
        <f>IF($B1457="","",Тех_Движение!$D$1454)</f>
        <v/>
      </c>
      <c r="D1457" s="42">
        <f>IF($B1457="","",Тех_Движение!$B$1454)</f>
        <v/>
      </c>
      <c r="E1457" s="54">
        <f>IF($B1457="","",Тех_Движение!$F$1454)</f>
        <v/>
      </c>
      <c r="F1457" s="54">
        <f>IF($B1457="","",SUMIFS($E$5:$E1456,$C$5:$C1456,$C1457))</f>
        <v/>
      </c>
      <c r="G1457" s="54">
        <f>IF($B1457="","",MAX(0,$E1457-MAX(0,SUMIFS(Тех_Движение!$G$2:$G$5111,Тех_Движение!$D$2:$D$5111,$C1457,Тех_Движение!$B$2:$B$5111,"&lt;="&amp;Настройки!$B$5-1)-$F1457)))</f>
        <v/>
      </c>
      <c r="H1457" s="54">
        <f>IF($B1457="","",IF(AND($D1457&gt;=Настройки!$B$5,$D1457&lt;=Настройки!$B$6),$E1457,0))</f>
        <v/>
      </c>
      <c r="I1457" s="54">
        <f>IF($B1457="","",$G1457+$H1457-$J1457)</f>
        <v/>
      </c>
      <c r="J1457" s="54">
        <f>IF($B1457="","",MAX(0,$E1457-MAX(0,SUMIFS(Тех_Движение!$G$2:$G$5111,Тех_Движение!$D$2:$D$5111,$C1457,Тех_Движение!$B$2:$B$5111,"&lt;="&amp;Настройки!$B$6)-$F1457)))</f>
        <v/>
      </c>
      <c r="K1457" s="54">
        <f>IF(OR($B1457="",K$3&lt;$D1457+Настройки!$B$7),0,MAX(0,$E1457-MAX(0,SUMIFS(Тех_Движение!$G$2:$G$5111,Тех_Движение!$D$2:$D$5111,$C1457,Тех_Движение!$B$2:$B$5111,"&lt;="&amp;K$3)-$F1457)))</f>
        <v/>
      </c>
      <c r="L1457" s="54">
        <f>IF(OR($B1457="",L$3&lt;$D1457+Настройки!$B$7),0,MAX(0,$E1457-MAX(0,SUMIFS(Тех_Движение!$G$2:$G$5111,Тех_Движение!$D$2:$D$5111,$C1457,Тех_Движение!$B$2:$B$5111,"&lt;="&amp;L$3)-$F1457)))</f>
        <v/>
      </c>
      <c r="M1457" s="54">
        <f>IF(OR($B1457="",M$3&lt;$D1457+Настройки!$B$7),0,MAX(0,$E1457-MAX(0,SUMIFS(Тех_Движение!$G$2:$G$5111,Тех_Движение!$D$2:$D$5111,$C1457,Тех_Движение!$B$2:$B$5111,"&lt;="&amp;M$3)-$F1457)))</f>
        <v/>
      </c>
      <c r="N1457" s="54">
        <f>IF(OR($B1457="",N$3&lt;$D1457+Настройки!$B$7),0,MAX(0,$E1457-MAX(0,SUMIFS(Тех_Движение!$G$2:$G$5111,Тех_Движение!$D$2:$D$5111,$C1457,Тех_Движение!$B$2:$B$5111,"&lt;="&amp;N$3)-$F1457)))</f>
        <v/>
      </c>
      <c r="O1457" s="54">
        <f>IF(OR($B1457="",O$3&lt;$D1457+Настройки!$B$7),0,MAX(0,$E1457-MAX(0,SUMIFS(Тех_Движение!$G$2:$G$5111,Тех_Движение!$D$2:$D$5111,$C1457,Тех_Движение!$B$2:$B$5111,"&lt;="&amp;O$3)-$F1457)))</f>
        <v/>
      </c>
      <c r="P1457" s="54">
        <f>IF(OR($B1457="",P$3&lt;$D1457+Настройки!$B$7),0,MAX(0,$E1457-MAX(0,SUMIFS(Тех_Движение!$G$2:$G$5111,Тех_Движение!$D$2:$D$5111,$C1457,Тех_Движение!$B$2:$B$5111,"&lt;="&amp;P$3)-$F1457)))</f>
        <v/>
      </c>
      <c r="Q1457" s="54">
        <f>IF(OR($B1457="",Q$3&lt;$D1457+Настройки!$B$7),0,MAX(0,$E1457-MAX(0,SUMIFS(Тех_Движение!$G$2:$G$5111,Тех_Движение!$D$2:$D$5111,$C1457,Тех_Движение!$B$2:$B$5111,"&lt;="&amp;Q$3)-$F1457)))</f>
        <v/>
      </c>
      <c r="R1457" s="54">
        <f>IF($B1457="","",SUM($K1457:$Q1457))</f>
        <v/>
      </c>
      <c r="S1457" s="56">
        <f>IF($B1457="","",VLOOKUP($C1457,Настройки!$A$11:$L$17,9,FALSE))</f>
        <v/>
      </c>
      <c r="T1457" s="56">
        <f>IF($B1457="","",$R1457*$S1457)</f>
        <v/>
      </c>
    </row>
    <row r="1458">
      <c r="A1458" s="20">
        <f>Тех_Движение!$A$1455</f>
        <v/>
      </c>
      <c r="B1458" s="20">
        <f>IF(Тех_Движение!$F$1455&gt;0,Тех_Движение!$I$1455,"")</f>
        <v/>
      </c>
      <c r="C1458" s="20">
        <f>IF($B1458="","",Тех_Движение!$D$1455)</f>
        <v/>
      </c>
      <c r="D1458" s="42">
        <f>IF($B1458="","",Тех_Движение!$B$1455)</f>
        <v/>
      </c>
      <c r="E1458" s="54">
        <f>IF($B1458="","",Тех_Движение!$F$1455)</f>
        <v/>
      </c>
      <c r="F1458" s="54">
        <f>IF($B1458="","",SUMIFS($E$5:$E1457,$C$5:$C1457,$C1458))</f>
        <v/>
      </c>
      <c r="G1458" s="54">
        <f>IF($B1458="","",MAX(0,$E1458-MAX(0,SUMIFS(Тех_Движение!$G$2:$G$5111,Тех_Движение!$D$2:$D$5111,$C1458,Тех_Движение!$B$2:$B$5111,"&lt;="&amp;Настройки!$B$5-1)-$F1458)))</f>
        <v/>
      </c>
      <c r="H1458" s="54">
        <f>IF($B1458="","",IF(AND($D1458&gt;=Настройки!$B$5,$D1458&lt;=Настройки!$B$6),$E1458,0))</f>
        <v/>
      </c>
      <c r="I1458" s="54">
        <f>IF($B1458="","",$G1458+$H1458-$J1458)</f>
        <v/>
      </c>
      <c r="J1458" s="54">
        <f>IF($B1458="","",MAX(0,$E1458-MAX(0,SUMIFS(Тех_Движение!$G$2:$G$5111,Тех_Движение!$D$2:$D$5111,$C1458,Тех_Движение!$B$2:$B$5111,"&lt;="&amp;Настройки!$B$6)-$F1458)))</f>
        <v/>
      </c>
      <c r="K1458" s="54">
        <f>IF(OR($B1458="",K$3&lt;$D1458+Настройки!$B$7),0,MAX(0,$E1458-MAX(0,SUMIFS(Тех_Движение!$G$2:$G$5111,Тех_Движение!$D$2:$D$5111,$C1458,Тех_Движение!$B$2:$B$5111,"&lt;="&amp;K$3)-$F1458)))</f>
        <v/>
      </c>
      <c r="L1458" s="54">
        <f>IF(OR($B1458="",L$3&lt;$D1458+Настройки!$B$7),0,MAX(0,$E1458-MAX(0,SUMIFS(Тех_Движение!$G$2:$G$5111,Тех_Движение!$D$2:$D$5111,$C1458,Тех_Движение!$B$2:$B$5111,"&lt;="&amp;L$3)-$F1458)))</f>
        <v/>
      </c>
      <c r="M1458" s="54">
        <f>IF(OR($B1458="",M$3&lt;$D1458+Настройки!$B$7),0,MAX(0,$E1458-MAX(0,SUMIFS(Тех_Движение!$G$2:$G$5111,Тех_Движение!$D$2:$D$5111,$C1458,Тех_Движение!$B$2:$B$5111,"&lt;="&amp;M$3)-$F1458)))</f>
        <v/>
      </c>
      <c r="N1458" s="54">
        <f>IF(OR($B1458="",N$3&lt;$D1458+Настройки!$B$7),0,MAX(0,$E1458-MAX(0,SUMIFS(Тех_Движение!$G$2:$G$5111,Тех_Движение!$D$2:$D$5111,$C1458,Тех_Движение!$B$2:$B$5111,"&lt;="&amp;N$3)-$F1458)))</f>
        <v/>
      </c>
      <c r="O1458" s="54">
        <f>IF(OR($B1458="",O$3&lt;$D1458+Настройки!$B$7),0,MAX(0,$E1458-MAX(0,SUMIFS(Тех_Движение!$G$2:$G$5111,Тех_Движение!$D$2:$D$5111,$C1458,Тех_Движение!$B$2:$B$5111,"&lt;="&amp;O$3)-$F1458)))</f>
        <v/>
      </c>
      <c r="P1458" s="54">
        <f>IF(OR($B1458="",P$3&lt;$D1458+Настройки!$B$7),0,MAX(0,$E1458-MAX(0,SUMIFS(Тех_Движение!$G$2:$G$5111,Тех_Движение!$D$2:$D$5111,$C1458,Тех_Движение!$B$2:$B$5111,"&lt;="&amp;P$3)-$F1458)))</f>
        <v/>
      </c>
      <c r="Q1458" s="54">
        <f>IF(OR($B1458="",Q$3&lt;$D1458+Настройки!$B$7),0,MAX(0,$E1458-MAX(0,SUMIFS(Тех_Движение!$G$2:$G$5111,Тех_Движение!$D$2:$D$5111,$C1458,Тех_Движение!$B$2:$B$5111,"&lt;="&amp;Q$3)-$F1458)))</f>
        <v/>
      </c>
      <c r="R1458" s="54">
        <f>IF($B1458="","",SUM($K1458:$Q1458))</f>
        <v/>
      </c>
      <c r="S1458" s="56">
        <f>IF($B1458="","",VLOOKUP($C1458,Настройки!$A$11:$L$17,9,FALSE))</f>
        <v/>
      </c>
      <c r="T1458" s="56">
        <f>IF($B1458="","",$R1458*$S1458)</f>
        <v/>
      </c>
    </row>
    <row r="1459">
      <c r="A1459" s="20">
        <f>Тех_Движение!$A$1456</f>
        <v/>
      </c>
      <c r="B1459" s="20">
        <f>IF(Тех_Движение!$F$1456&gt;0,Тех_Движение!$I$1456,"")</f>
        <v/>
      </c>
      <c r="C1459" s="20">
        <f>IF($B1459="","",Тех_Движение!$D$1456)</f>
        <v/>
      </c>
      <c r="D1459" s="42">
        <f>IF($B1459="","",Тех_Движение!$B$1456)</f>
        <v/>
      </c>
      <c r="E1459" s="54">
        <f>IF($B1459="","",Тех_Движение!$F$1456)</f>
        <v/>
      </c>
      <c r="F1459" s="54">
        <f>IF($B1459="","",SUMIFS($E$5:$E1458,$C$5:$C1458,$C1459))</f>
        <v/>
      </c>
      <c r="G1459" s="54">
        <f>IF($B1459="","",MAX(0,$E1459-MAX(0,SUMIFS(Тех_Движение!$G$2:$G$5111,Тех_Движение!$D$2:$D$5111,$C1459,Тех_Движение!$B$2:$B$5111,"&lt;="&amp;Настройки!$B$5-1)-$F1459)))</f>
        <v/>
      </c>
      <c r="H1459" s="54">
        <f>IF($B1459="","",IF(AND($D1459&gt;=Настройки!$B$5,$D1459&lt;=Настройки!$B$6),$E1459,0))</f>
        <v/>
      </c>
      <c r="I1459" s="54">
        <f>IF($B1459="","",$G1459+$H1459-$J1459)</f>
        <v/>
      </c>
      <c r="J1459" s="54">
        <f>IF($B1459="","",MAX(0,$E1459-MAX(0,SUMIFS(Тех_Движение!$G$2:$G$5111,Тех_Движение!$D$2:$D$5111,$C1459,Тех_Движение!$B$2:$B$5111,"&lt;="&amp;Настройки!$B$6)-$F1459)))</f>
        <v/>
      </c>
      <c r="K1459" s="54">
        <f>IF(OR($B1459="",K$3&lt;$D1459+Настройки!$B$7),0,MAX(0,$E1459-MAX(0,SUMIFS(Тех_Движение!$G$2:$G$5111,Тех_Движение!$D$2:$D$5111,$C1459,Тех_Движение!$B$2:$B$5111,"&lt;="&amp;K$3)-$F1459)))</f>
        <v/>
      </c>
      <c r="L1459" s="54">
        <f>IF(OR($B1459="",L$3&lt;$D1459+Настройки!$B$7),0,MAX(0,$E1459-MAX(0,SUMIFS(Тех_Движение!$G$2:$G$5111,Тех_Движение!$D$2:$D$5111,$C1459,Тех_Движение!$B$2:$B$5111,"&lt;="&amp;L$3)-$F1459)))</f>
        <v/>
      </c>
      <c r="M1459" s="54">
        <f>IF(OR($B1459="",M$3&lt;$D1459+Настройки!$B$7),0,MAX(0,$E1459-MAX(0,SUMIFS(Тех_Движение!$G$2:$G$5111,Тех_Движение!$D$2:$D$5111,$C1459,Тех_Движение!$B$2:$B$5111,"&lt;="&amp;M$3)-$F1459)))</f>
        <v/>
      </c>
      <c r="N1459" s="54">
        <f>IF(OR($B1459="",N$3&lt;$D1459+Настройки!$B$7),0,MAX(0,$E1459-MAX(0,SUMIFS(Тех_Движение!$G$2:$G$5111,Тех_Движение!$D$2:$D$5111,$C1459,Тех_Движение!$B$2:$B$5111,"&lt;="&amp;N$3)-$F1459)))</f>
        <v/>
      </c>
      <c r="O1459" s="54">
        <f>IF(OR($B1459="",O$3&lt;$D1459+Настройки!$B$7),0,MAX(0,$E1459-MAX(0,SUMIFS(Тех_Движение!$G$2:$G$5111,Тех_Движение!$D$2:$D$5111,$C1459,Тех_Движение!$B$2:$B$5111,"&lt;="&amp;O$3)-$F1459)))</f>
        <v/>
      </c>
      <c r="P1459" s="54">
        <f>IF(OR($B1459="",P$3&lt;$D1459+Настройки!$B$7),0,MAX(0,$E1459-MAX(0,SUMIFS(Тех_Движение!$G$2:$G$5111,Тех_Движение!$D$2:$D$5111,$C1459,Тех_Движение!$B$2:$B$5111,"&lt;="&amp;P$3)-$F1459)))</f>
        <v/>
      </c>
      <c r="Q1459" s="54">
        <f>IF(OR($B1459="",Q$3&lt;$D1459+Настройки!$B$7),0,MAX(0,$E1459-MAX(0,SUMIFS(Тех_Движение!$G$2:$G$5111,Тех_Движение!$D$2:$D$5111,$C1459,Тех_Движение!$B$2:$B$5111,"&lt;="&amp;Q$3)-$F1459)))</f>
        <v/>
      </c>
      <c r="R1459" s="54">
        <f>IF($B1459="","",SUM($K1459:$Q1459))</f>
        <v/>
      </c>
      <c r="S1459" s="56">
        <f>IF($B1459="","",VLOOKUP($C1459,Настройки!$A$11:$L$17,9,FALSE))</f>
        <v/>
      </c>
      <c r="T1459" s="56">
        <f>IF($B1459="","",$R1459*$S1459)</f>
        <v/>
      </c>
    </row>
    <row r="1460">
      <c r="A1460" s="20">
        <f>Тех_Движение!$A$1457</f>
        <v/>
      </c>
      <c r="B1460" s="20">
        <f>IF(Тех_Движение!$F$1457&gt;0,Тех_Движение!$I$1457,"")</f>
        <v/>
      </c>
      <c r="C1460" s="20">
        <f>IF($B1460="","",Тех_Движение!$D$1457)</f>
        <v/>
      </c>
      <c r="D1460" s="42">
        <f>IF($B1460="","",Тех_Движение!$B$1457)</f>
        <v/>
      </c>
      <c r="E1460" s="54">
        <f>IF($B1460="","",Тех_Движение!$F$1457)</f>
        <v/>
      </c>
      <c r="F1460" s="54">
        <f>IF($B1460="","",SUMIFS($E$5:$E1459,$C$5:$C1459,$C1460))</f>
        <v/>
      </c>
      <c r="G1460" s="54">
        <f>IF($B1460="","",MAX(0,$E1460-MAX(0,SUMIFS(Тех_Движение!$G$2:$G$5111,Тех_Движение!$D$2:$D$5111,$C1460,Тех_Движение!$B$2:$B$5111,"&lt;="&amp;Настройки!$B$5-1)-$F1460)))</f>
        <v/>
      </c>
      <c r="H1460" s="54">
        <f>IF($B1460="","",IF(AND($D1460&gt;=Настройки!$B$5,$D1460&lt;=Настройки!$B$6),$E1460,0))</f>
        <v/>
      </c>
      <c r="I1460" s="54">
        <f>IF($B1460="","",$G1460+$H1460-$J1460)</f>
        <v/>
      </c>
      <c r="J1460" s="54">
        <f>IF($B1460="","",MAX(0,$E1460-MAX(0,SUMIFS(Тех_Движение!$G$2:$G$5111,Тех_Движение!$D$2:$D$5111,$C1460,Тех_Движение!$B$2:$B$5111,"&lt;="&amp;Настройки!$B$6)-$F1460)))</f>
        <v/>
      </c>
      <c r="K1460" s="54">
        <f>IF(OR($B1460="",K$3&lt;$D1460+Настройки!$B$7),0,MAX(0,$E1460-MAX(0,SUMIFS(Тех_Движение!$G$2:$G$5111,Тех_Движение!$D$2:$D$5111,$C1460,Тех_Движение!$B$2:$B$5111,"&lt;="&amp;K$3)-$F1460)))</f>
        <v/>
      </c>
      <c r="L1460" s="54">
        <f>IF(OR($B1460="",L$3&lt;$D1460+Настройки!$B$7),0,MAX(0,$E1460-MAX(0,SUMIFS(Тех_Движение!$G$2:$G$5111,Тех_Движение!$D$2:$D$5111,$C1460,Тех_Движение!$B$2:$B$5111,"&lt;="&amp;L$3)-$F1460)))</f>
        <v/>
      </c>
      <c r="M1460" s="54">
        <f>IF(OR($B1460="",M$3&lt;$D1460+Настройки!$B$7),0,MAX(0,$E1460-MAX(0,SUMIFS(Тех_Движение!$G$2:$G$5111,Тех_Движение!$D$2:$D$5111,$C1460,Тех_Движение!$B$2:$B$5111,"&lt;="&amp;M$3)-$F1460)))</f>
        <v/>
      </c>
      <c r="N1460" s="54">
        <f>IF(OR($B1460="",N$3&lt;$D1460+Настройки!$B$7),0,MAX(0,$E1460-MAX(0,SUMIFS(Тех_Движение!$G$2:$G$5111,Тех_Движение!$D$2:$D$5111,$C1460,Тех_Движение!$B$2:$B$5111,"&lt;="&amp;N$3)-$F1460)))</f>
        <v/>
      </c>
      <c r="O1460" s="54">
        <f>IF(OR($B1460="",O$3&lt;$D1460+Настройки!$B$7),0,MAX(0,$E1460-MAX(0,SUMIFS(Тех_Движение!$G$2:$G$5111,Тех_Движение!$D$2:$D$5111,$C1460,Тех_Движение!$B$2:$B$5111,"&lt;="&amp;O$3)-$F1460)))</f>
        <v/>
      </c>
      <c r="P1460" s="54">
        <f>IF(OR($B1460="",P$3&lt;$D1460+Настройки!$B$7),0,MAX(0,$E1460-MAX(0,SUMIFS(Тех_Движение!$G$2:$G$5111,Тех_Движение!$D$2:$D$5111,$C1460,Тех_Движение!$B$2:$B$5111,"&lt;="&amp;P$3)-$F1460)))</f>
        <v/>
      </c>
      <c r="Q1460" s="54">
        <f>IF(OR($B1460="",Q$3&lt;$D1460+Настройки!$B$7),0,MAX(0,$E1460-MAX(0,SUMIFS(Тех_Движение!$G$2:$G$5111,Тех_Движение!$D$2:$D$5111,$C1460,Тех_Движение!$B$2:$B$5111,"&lt;="&amp;Q$3)-$F1460)))</f>
        <v/>
      </c>
      <c r="R1460" s="54">
        <f>IF($B1460="","",SUM($K1460:$Q1460))</f>
        <v/>
      </c>
      <c r="S1460" s="56">
        <f>IF($B1460="","",VLOOKUP($C1460,Настройки!$A$11:$L$17,9,FALSE))</f>
        <v/>
      </c>
      <c r="T1460" s="56">
        <f>IF($B1460="","",$R1460*$S1460)</f>
        <v/>
      </c>
    </row>
    <row r="1461">
      <c r="A1461" s="20">
        <f>Тех_Движение!$A$1458</f>
        <v/>
      </c>
      <c r="B1461" s="20">
        <f>IF(Тех_Движение!$F$1458&gt;0,Тех_Движение!$I$1458,"")</f>
        <v/>
      </c>
      <c r="C1461" s="20">
        <f>IF($B1461="","",Тех_Движение!$D$1458)</f>
        <v/>
      </c>
      <c r="D1461" s="42">
        <f>IF($B1461="","",Тех_Движение!$B$1458)</f>
        <v/>
      </c>
      <c r="E1461" s="54">
        <f>IF($B1461="","",Тех_Движение!$F$1458)</f>
        <v/>
      </c>
      <c r="F1461" s="54">
        <f>IF($B1461="","",SUMIFS($E$5:$E1460,$C$5:$C1460,$C1461))</f>
        <v/>
      </c>
      <c r="G1461" s="54">
        <f>IF($B1461="","",MAX(0,$E1461-MAX(0,SUMIFS(Тех_Движение!$G$2:$G$5111,Тех_Движение!$D$2:$D$5111,$C1461,Тех_Движение!$B$2:$B$5111,"&lt;="&amp;Настройки!$B$5-1)-$F1461)))</f>
        <v/>
      </c>
      <c r="H1461" s="54">
        <f>IF($B1461="","",IF(AND($D1461&gt;=Настройки!$B$5,$D1461&lt;=Настройки!$B$6),$E1461,0))</f>
        <v/>
      </c>
      <c r="I1461" s="54">
        <f>IF($B1461="","",$G1461+$H1461-$J1461)</f>
        <v/>
      </c>
      <c r="J1461" s="54">
        <f>IF($B1461="","",MAX(0,$E1461-MAX(0,SUMIFS(Тех_Движение!$G$2:$G$5111,Тех_Движение!$D$2:$D$5111,$C1461,Тех_Движение!$B$2:$B$5111,"&lt;="&amp;Настройки!$B$6)-$F1461)))</f>
        <v/>
      </c>
      <c r="K1461" s="54">
        <f>IF(OR($B1461="",K$3&lt;$D1461+Настройки!$B$7),0,MAX(0,$E1461-MAX(0,SUMIFS(Тех_Движение!$G$2:$G$5111,Тех_Движение!$D$2:$D$5111,$C1461,Тех_Движение!$B$2:$B$5111,"&lt;="&amp;K$3)-$F1461)))</f>
        <v/>
      </c>
      <c r="L1461" s="54">
        <f>IF(OR($B1461="",L$3&lt;$D1461+Настройки!$B$7),0,MAX(0,$E1461-MAX(0,SUMIFS(Тех_Движение!$G$2:$G$5111,Тех_Движение!$D$2:$D$5111,$C1461,Тех_Движение!$B$2:$B$5111,"&lt;="&amp;L$3)-$F1461)))</f>
        <v/>
      </c>
      <c r="M1461" s="54">
        <f>IF(OR($B1461="",M$3&lt;$D1461+Настройки!$B$7),0,MAX(0,$E1461-MAX(0,SUMIFS(Тех_Движение!$G$2:$G$5111,Тех_Движение!$D$2:$D$5111,$C1461,Тех_Движение!$B$2:$B$5111,"&lt;="&amp;M$3)-$F1461)))</f>
        <v/>
      </c>
      <c r="N1461" s="54">
        <f>IF(OR($B1461="",N$3&lt;$D1461+Настройки!$B$7),0,MAX(0,$E1461-MAX(0,SUMIFS(Тех_Движение!$G$2:$G$5111,Тех_Движение!$D$2:$D$5111,$C1461,Тех_Движение!$B$2:$B$5111,"&lt;="&amp;N$3)-$F1461)))</f>
        <v/>
      </c>
      <c r="O1461" s="54">
        <f>IF(OR($B1461="",O$3&lt;$D1461+Настройки!$B$7),0,MAX(0,$E1461-MAX(0,SUMIFS(Тех_Движение!$G$2:$G$5111,Тех_Движение!$D$2:$D$5111,$C1461,Тех_Движение!$B$2:$B$5111,"&lt;="&amp;O$3)-$F1461)))</f>
        <v/>
      </c>
      <c r="P1461" s="54">
        <f>IF(OR($B1461="",P$3&lt;$D1461+Настройки!$B$7),0,MAX(0,$E1461-MAX(0,SUMIFS(Тех_Движение!$G$2:$G$5111,Тех_Движение!$D$2:$D$5111,$C1461,Тех_Движение!$B$2:$B$5111,"&lt;="&amp;P$3)-$F1461)))</f>
        <v/>
      </c>
      <c r="Q1461" s="54">
        <f>IF(OR($B1461="",Q$3&lt;$D1461+Настройки!$B$7),0,MAX(0,$E1461-MAX(0,SUMIFS(Тех_Движение!$G$2:$G$5111,Тех_Движение!$D$2:$D$5111,$C1461,Тех_Движение!$B$2:$B$5111,"&lt;="&amp;Q$3)-$F1461)))</f>
        <v/>
      </c>
      <c r="R1461" s="54">
        <f>IF($B1461="","",SUM($K1461:$Q1461))</f>
        <v/>
      </c>
      <c r="S1461" s="56">
        <f>IF($B1461="","",VLOOKUP($C1461,Настройки!$A$11:$L$17,9,FALSE))</f>
        <v/>
      </c>
      <c r="T1461" s="56">
        <f>IF($B1461="","",$R1461*$S1461)</f>
        <v/>
      </c>
    </row>
    <row r="1462">
      <c r="A1462" s="20">
        <f>Тех_Движение!$A$1459</f>
        <v/>
      </c>
      <c r="B1462" s="20">
        <f>IF(Тех_Движение!$F$1459&gt;0,Тех_Движение!$I$1459,"")</f>
        <v/>
      </c>
      <c r="C1462" s="20">
        <f>IF($B1462="","",Тех_Движение!$D$1459)</f>
        <v/>
      </c>
      <c r="D1462" s="42">
        <f>IF($B1462="","",Тех_Движение!$B$1459)</f>
        <v/>
      </c>
      <c r="E1462" s="54">
        <f>IF($B1462="","",Тех_Движение!$F$1459)</f>
        <v/>
      </c>
      <c r="F1462" s="54">
        <f>IF($B1462="","",SUMIFS($E$5:$E1461,$C$5:$C1461,$C1462))</f>
        <v/>
      </c>
      <c r="G1462" s="54">
        <f>IF($B1462="","",MAX(0,$E1462-MAX(0,SUMIFS(Тех_Движение!$G$2:$G$5111,Тех_Движение!$D$2:$D$5111,$C1462,Тех_Движение!$B$2:$B$5111,"&lt;="&amp;Настройки!$B$5-1)-$F1462)))</f>
        <v/>
      </c>
      <c r="H1462" s="54">
        <f>IF($B1462="","",IF(AND($D1462&gt;=Настройки!$B$5,$D1462&lt;=Настройки!$B$6),$E1462,0))</f>
        <v/>
      </c>
      <c r="I1462" s="54">
        <f>IF($B1462="","",$G1462+$H1462-$J1462)</f>
        <v/>
      </c>
      <c r="J1462" s="54">
        <f>IF($B1462="","",MAX(0,$E1462-MAX(0,SUMIFS(Тех_Движение!$G$2:$G$5111,Тех_Движение!$D$2:$D$5111,$C1462,Тех_Движение!$B$2:$B$5111,"&lt;="&amp;Настройки!$B$6)-$F1462)))</f>
        <v/>
      </c>
      <c r="K1462" s="54">
        <f>IF(OR($B1462="",K$3&lt;$D1462+Настройки!$B$7),0,MAX(0,$E1462-MAX(0,SUMIFS(Тех_Движение!$G$2:$G$5111,Тех_Движение!$D$2:$D$5111,$C1462,Тех_Движение!$B$2:$B$5111,"&lt;="&amp;K$3)-$F1462)))</f>
        <v/>
      </c>
      <c r="L1462" s="54">
        <f>IF(OR($B1462="",L$3&lt;$D1462+Настройки!$B$7),0,MAX(0,$E1462-MAX(0,SUMIFS(Тех_Движение!$G$2:$G$5111,Тех_Движение!$D$2:$D$5111,$C1462,Тех_Движение!$B$2:$B$5111,"&lt;="&amp;L$3)-$F1462)))</f>
        <v/>
      </c>
      <c r="M1462" s="54">
        <f>IF(OR($B1462="",M$3&lt;$D1462+Настройки!$B$7),0,MAX(0,$E1462-MAX(0,SUMIFS(Тех_Движение!$G$2:$G$5111,Тех_Движение!$D$2:$D$5111,$C1462,Тех_Движение!$B$2:$B$5111,"&lt;="&amp;M$3)-$F1462)))</f>
        <v/>
      </c>
      <c r="N1462" s="54">
        <f>IF(OR($B1462="",N$3&lt;$D1462+Настройки!$B$7),0,MAX(0,$E1462-MAX(0,SUMIFS(Тех_Движение!$G$2:$G$5111,Тех_Движение!$D$2:$D$5111,$C1462,Тех_Движение!$B$2:$B$5111,"&lt;="&amp;N$3)-$F1462)))</f>
        <v/>
      </c>
      <c r="O1462" s="54">
        <f>IF(OR($B1462="",O$3&lt;$D1462+Настройки!$B$7),0,MAX(0,$E1462-MAX(0,SUMIFS(Тех_Движение!$G$2:$G$5111,Тех_Движение!$D$2:$D$5111,$C1462,Тех_Движение!$B$2:$B$5111,"&lt;="&amp;O$3)-$F1462)))</f>
        <v/>
      </c>
      <c r="P1462" s="54">
        <f>IF(OR($B1462="",P$3&lt;$D1462+Настройки!$B$7),0,MAX(0,$E1462-MAX(0,SUMIFS(Тех_Движение!$G$2:$G$5111,Тех_Движение!$D$2:$D$5111,$C1462,Тех_Движение!$B$2:$B$5111,"&lt;="&amp;P$3)-$F1462)))</f>
        <v/>
      </c>
      <c r="Q1462" s="54">
        <f>IF(OR($B1462="",Q$3&lt;$D1462+Настройки!$B$7),0,MAX(0,$E1462-MAX(0,SUMIFS(Тех_Движение!$G$2:$G$5111,Тех_Движение!$D$2:$D$5111,$C1462,Тех_Движение!$B$2:$B$5111,"&lt;="&amp;Q$3)-$F1462)))</f>
        <v/>
      </c>
      <c r="R1462" s="54">
        <f>IF($B1462="","",SUM($K1462:$Q1462))</f>
        <v/>
      </c>
      <c r="S1462" s="56">
        <f>IF($B1462="","",VLOOKUP($C1462,Настройки!$A$11:$L$17,9,FALSE))</f>
        <v/>
      </c>
      <c r="T1462" s="56">
        <f>IF($B1462="","",$R1462*$S1462)</f>
        <v/>
      </c>
    </row>
    <row r="1463">
      <c r="A1463" s="20">
        <f>Тех_Движение!$A$1460</f>
        <v/>
      </c>
      <c r="B1463" s="20">
        <f>IF(Тех_Движение!$F$1460&gt;0,Тех_Движение!$I$1460,"")</f>
        <v/>
      </c>
      <c r="C1463" s="20">
        <f>IF($B1463="","",Тех_Движение!$D$1460)</f>
        <v/>
      </c>
      <c r="D1463" s="42">
        <f>IF($B1463="","",Тех_Движение!$B$1460)</f>
        <v/>
      </c>
      <c r="E1463" s="54">
        <f>IF($B1463="","",Тех_Движение!$F$1460)</f>
        <v/>
      </c>
      <c r="F1463" s="54">
        <f>IF($B1463="","",SUMIFS($E$5:$E1462,$C$5:$C1462,$C1463))</f>
        <v/>
      </c>
      <c r="G1463" s="54">
        <f>IF($B1463="","",MAX(0,$E1463-MAX(0,SUMIFS(Тех_Движение!$G$2:$G$5111,Тех_Движение!$D$2:$D$5111,$C1463,Тех_Движение!$B$2:$B$5111,"&lt;="&amp;Настройки!$B$5-1)-$F1463)))</f>
        <v/>
      </c>
      <c r="H1463" s="54">
        <f>IF($B1463="","",IF(AND($D1463&gt;=Настройки!$B$5,$D1463&lt;=Настройки!$B$6),$E1463,0))</f>
        <v/>
      </c>
      <c r="I1463" s="54">
        <f>IF($B1463="","",$G1463+$H1463-$J1463)</f>
        <v/>
      </c>
      <c r="J1463" s="54">
        <f>IF($B1463="","",MAX(0,$E1463-MAX(0,SUMIFS(Тех_Движение!$G$2:$G$5111,Тех_Движение!$D$2:$D$5111,$C1463,Тех_Движение!$B$2:$B$5111,"&lt;="&amp;Настройки!$B$6)-$F1463)))</f>
        <v/>
      </c>
      <c r="K1463" s="54">
        <f>IF(OR($B1463="",K$3&lt;$D1463+Настройки!$B$7),0,MAX(0,$E1463-MAX(0,SUMIFS(Тех_Движение!$G$2:$G$5111,Тех_Движение!$D$2:$D$5111,$C1463,Тех_Движение!$B$2:$B$5111,"&lt;="&amp;K$3)-$F1463)))</f>
        <v/>
      </c>
      <c r="L1463" s="54">
        <f>IF(OR($B1463="",L$3&lt;$D1463+Настройки!$B$7),0,MAX(0,$E1463-MAX(0,SUMIFS(Тех_Движение!$G$2:$G$5111,Тех_Движение!$D$2:$D$5111,$C1463,Тех_Движение!$B$2:$B$5111,"&lt;="&amp;L$3)-$F1463)))</f>
        <v/>
      </c>
      <c r="M1463" s="54">
        <f>IF(OR($B1463="",M$3&lt;$D1463+Настройки!$B$7),0,MAX(0,$E1463-MAX(0,SUMIFS(Тех_Движение!$G$2:$G$5111,Тех_Движение!$D$2:$D$5111,$C1463,Тех_Движение!$B$2:$B$5111,"&lt;="&amp;M$3)-$F1463)))</f>
        <v/>
      </c>
      <c r="N1463" s="54">
        <f>IF(OR($B1463="",N$3&lt;$D1463+Настройки!$B$7),0,MAX(0,$E1463-MAX(0,SUMIFS(Тех_Движение!$G$2:$G$5111,Тех_Движение!$D$2:$D$5111,$C1463,Тех_Движение!$B$2:$B$5111,"&lt;="&amp;N$3)-$F1463)))</f>
        <v/>
      </c>
      <c r="O1463" s="54">
        <f>IF(OR($B1463="",O$3&lt;$D1463+Настройки!$B$7),0,MAX(0,$E1463-MAX(0,SUMIFS(Тех_Движение!$G$2:$G$5111,Тех_Движение!$D$2:$D$5111,$C1463,Тех_Движение!$B$2:$B$5111,"&lt;="&amp;O$3)-$F1463)))</f>
        <v/>
      </c>
      <c r="P1463" s="54">
        <f>IF(OR($B1463="",P$3&lt;$D1463+Настройки!$B$7),0,MAX(0,$E1463-MAX(0,SUMIFS(Тех_Движение!$G$2:$G$5111,Тех_Движение!$D$2:$D$5111,$C1463,Тех_Движение!$B$2:$B$5111,"&lt;="&amp;P$3)-$F1463)))</f>
        <v/>
      </c>
      <c r="Q1463" s="54">
        <f>IF(OR($B1463="",Q$3&lt;$D1463+Настройки!$B$7),0,MAX(0,$E1463-MAX(0,SUMIFS(Тех_Движение!$G$2:$G$5111,Тех_Движение!$D$2:$D$5111,$C1463,Тех_Движение!$B$2:$B$5111,"&lt;="&amp;Q$3)-$F1463)))</f>
        <v/>
      </c>
      <c r="R1463" s="54">
        <f>IF($B1463="","",SUM($K1463:$Q1463))</f>
        <v/>
      </c>
      <c r="S1463" s="56">
        <f>IF($B1463="","",VLOOKUP($C1463,Настройки!$A$11:$L$17,9,FALSE))</f>
        <v/>
      </c>
      <c r="T1463" s="56">
        <f>IF($B1463="","",$R1463*$S1463)</f>
        <v/>
      </c>
    </row>
    <row r="1464">
      <c r="A1464" s="20">
        <f>Тех_Движение!$A$1461</f>
        <v/>
      </c>
      <c r="B1464" s="20">
        <f>IF(Тех_Движение!$F$1461&gt;0,Тех_Движение!$I$1461,"")</f>
        <v/>
      </c>
      <c r="C1464" s="20">
        <f>IF($B1464="","",Тех_Движение!$D$1461)</f>
        <v/>
      </c>
      <c r="D1464" s="42">
        <f>IF($B1464="","",Тех_Движение!$B$1461)</f>
        <v/>
      </c>
      <c r="E1464" s="54">
        <f>IF($B1464="","",Тех_Движение!$F$1461)</f>
        <v/>
      </c>
      <c r="F1464" s="54">
        <f>IF($B1464="","",SUMIFS($E$5:$E1463,$C$5:$C1463,$C1464))</f>
        <v/>
      </c>
      <c r="G1464" s="54">
        <f>IF($B1464="","",MAX(0,$E1464-MAX(0,SUMIFS(Тех_Движение!$G$2:$G$5111,Тех_Движение!$D$2:$D$5111,$C1464,Тех_Движение!$B$2:$B$5111,"&lt;="&amp;Настройки!$B$5-1)-$F1464)))</f>
        <v/>
      </c>
      <c r="H1464" s="54">
        <f>IF($B1464="","",IF(AND($D1464&gt;=Настройки!$B$5,$D1464&lt;=Настройки!$B$6),$E1464,0))</f>
        <v/>
      </c>
      <c r="I1464" s="54">
        <f>IF($B1464="","",$G1464+$H1464-$J1464)</f>
        <v/>
      </c>
      <c r="J1464" s="54">
        <f>IF($B1464="","",MAX(0,$E1464-MAX(0,SUMIFS(Тех_Движение!$G$2:$G$5111,Тех_Движение!$D$2:$D$5111,$C1464,Тех_Движение!$B$2:$B$5111,"&lt;="&amp;Настройки!$B$6)-$F1464)))</f>
        <v/>
      </c>
      <c r="K1464" s="54">
        <f>IF(OR($B1464="",K$3&lt;$D1464+Настройки!$B$7),0,MAX(0,$E1464-MAX(0,SUMIFS(Тех_Движение!$G$2:$G$5111,Тех_Движение!$D$2:$D$5111,$C1464,Тех_Движение!$B$2:$B$5111,"&lt;="&amp;K$3)-$F1464)))</f>
        <v/>
      </c>
      <c r="L1464" s="54">
        <f>IF(OR($B1464="",L$3&lt;$D1464+Настройки!$B$7),0,MAX(0,$E1464-MAX(0,SUMIFS(Тех_Движение!$G$2:$G$5111,Тех_Движение!$D$2:$D$5111,$C1464,Тех_Движение!$B$2:$B$5111,"&lt;="&amp;L$3)-$F1464)))</f>
        <v/>
      </c>
      <c r="M1464" s="54">
        <f>IF(OR($B1464="",M$3&lt;$D1464+Настройки!$B$7),0,MAX(0,$E1464-MAX(0,SUMIFS(Тех_Движение!$G$2:$G$5111,Тех_Движение!$D$2:$D$5111,$C1464,Тех_Движение!$B$2:$B$5111,"&lt;="&amp;M$3)-$F1464)))</f>
        <v/>
      </c>
      <c r="N1464" s="54">
        <f>IF(OR($B1464="",N$3&lt;$D1464+Настройки!$B$7),0,MAX(0,$E1464-MAX(0,SUMIFS(Тех_Движение!$G$2:$G$5111,Тех_Движение!$D$2:$D$5111,$C1464,Тех_Движение!$B$2:$B$5111,"&lt;="&amp;N$3)-$F1464)))</f>
        <v/>
      </c>
      <c r="O1464" s="54">
        <f>IF(OR($B1464="",O$3&lt;$D1464+Настройки!$B$7),0,MAX(0,$E1464-MAX(0,SUMIFS(Тех_Движение!$G$2:$G$5111,Тех_Движение!$D$2:$D$5111,$C1464,Тех_Движение!$B$2:$B$5111,"&lt;="&amp;O$3)-$F1464)))</f>
        <v/>
      </c>
      <c r="P1464" s="54">
        <f>IF(OR($B1464="",P$3&lt;$D1464+Настройки!$B$7),0,MAX(0,$E1464-MAX(0,SUMIFS(Тех_Движение!$G$2:$G$5111,Тех_Движение!$D$2:$D$5111,$C1464,Тех_Движение!$B$2:$B$5111,"&lt;="&amp;P$3)-$F1464)))</f>
        <v/>
      </c>
      <c r="Q1464" s="54">
        <f>IF(OR($B1464="",Q$3&lt;$D1464+Настройки!$B$7),0,MAX(0,$E1464-MAX(0,SUMIFS(Тех_Движение!$G$2:$G$5111,Тех_Движение!$D$2:$D$5111,$C1464,Тех_Движение!$B$2:$B$5111,"&lt;="&amp;Q$3)-$F1464)))</f>
        <v/>
      </c>
      <c r="R1464" s="54">
        <f>IF($B1464="","",SUM($K1464:$Q1464))</f>
        <v/>
      </c>
      <c r="S1464" s="56">
        <f>IF($B1464="","",VLOOKUP($C1464,Настройки!$A$11:$L$17,9,FALSE))</f>
        <v/>
      </c>
      <c r="T1464" s="56">
        <f>IF($B1464="","",$R1464*$S1464)</f>
        <v/>
      </c>
    </row>
    <row r="1465">
      <c r="A1465" s="20">
        <f>Тех_Движение!$A$1462</f>
        <v/>
      </c>
      <c r="B1465" s="20">
        <f>IF(Тех_Движение!$F$1462&gt;0,Тех_Движение!$I$1462,"")</f>
        <v/>
      </c>
      <c r="C1465" s="20">
        <f>IF($B1465="","",Тех_Движение!$D$1462)</f>
        <v/>
      </c>
      <c r="D1465" s="42">
        <f>IF($B1465="","",Тех_Движение!$B$1462)</f>
        <v/>
      </c>
      <c r="E1465" s="54">
        <f>IF($B1465="","",Тех_Движение!$F$1462)</f>
        <v/>
      </c>
      <c r="F1465" s="54">
        <f>IF($B1465="","",SUMIFS($E$5:$E1464,$C$5:$C1464,$C1465))</f>
        <v/>
      </c>
      <c r="G1465" s="54">
        <f>IF($B1465="","",MAX(0,$E1465-MAX(0,SUMIFS(Тех_Движение!$G$2:$G$5111,Тех_Движение!$D$2:$D$5111,$C1465,Тех_Движение!$B$2:$B$5111,"&lt;="&amp;Настройки!$B$5-1)-$F1465)))</f>
        <v/>
      </c>
      <c r="H1465" s="54">
        <f>IF($B1465="","",IF(AND($D1465&gt;=Настройки!$B$5,$D1465&lt;=Настройки!$B$6),$E1465,0))</f>
        <v/>
      </c>
      <c r="I1465" s="54">
        <f>IF($B1465="","",$G1465+$H1465-$J1465)</f>
        <v/>
      </c>
      <c r="J1465" s="54">
        <f>IF($B1465="","",MAX(0,$E1465-MAX(0,SUMIFS(Тех_Движение!$G$2:$G$5111,Тех_Движение!$D$2:$D$5111,$C1465,Тех_Движение!$B$2:$B$5111,"&lt;="&amp;Настройки!$B$6)-$F1465)))</f>
        <v/>
      </c>
      <c r="K1465" s="54">
        <f>IF(OR($B1465="",K$3&lt;$D1465+Настройки!$B$7),0,MAX(0,$E1465-MAX(0,SUMIFS(Тех_Движение!$G$2:$G$5111,Тех_Движение!$D$2:$D$5111,$C1465,Тех_Движение!$B$2:$B$5111,"&lt;="&amp;K$3)-$F1465)))</f>
        <v/>
      </c>
      <c r="L1465" s="54">
        <f>IF(OR($B1465="",L$3&lt;$D1465+Настройки!$B$7),0,MAX(0,$E1465-MAX(0,SUMIFS(Тех_Движение!$G$2:$G$5111,Тех_Движение!$D$2:$D$5111,$C1465,Тех_Движение!$B$2:$B$5111,"&lt;="&amp;L$3)-$F1465)))</f>
        <v/>
      </c>
      <c r="M1465" s="54">
        <f>IF(OR($B1465="",M$3&lt;$D1465+Настройки!$B$7),0,MAX(0,$E1465-MAX(0,SUMIFS(Тех_Движение!$G$2:$G$5111,Тех_Движение!$D$2:$D$5111,$C1465,Тех_Движение!$B$2:$B$5111,"&lt;="&amp;M$3)-$F1465)))</f>
        <v/>
      </c>
      <c r="N1465" s="54">
        <f>IF(OR($B1465="",N$3&lt;$D1465+Настройки!$B$7),0,MAX(0,$E1465-MAX(0,SUMIFS(Тех_Движение!$G$2:$G$5111,Тех_Движение!$D$2:$D$5111,$C1465,Тех_Движение!$B$2:$B$5111,"&lt;="&amp;N$3)-$F1465)))</f>
        <v/>
      </c>
      <c r="O1465" s="54">
        <f>IF(OR($B1465="",O$3&lt;$D1465+Настройки!$B$7),0,MAX(0,$E1465-MAX(0,SUMIFS(Тех_Движение!$G$2:$G$5111,Тех_Движение!$D$2:$D$5111,$C1465,Тех_Движение!$B$2:$B$5111,"&lt;="&amp;O$3)-$F1465)))</f>
        <v/>
      </c>
      <c r="P1465" s="54">
        <f>IF(OR($B1465="",P$3&lt;$D1465+Настройки!$B$7),0,MAX(0,$E1465-MAX(0,SUMIFS(Тех_Движение!$G$2:$G$5111,Тех_Движение!$D$2:$D$5111,$C1465,Тех_Движение!$B$2:$B$5111,"&lt;="&amp;P$3)-$F1465)))</f>
        <v/>
      </c>
      <c r="Q1465" s="54">
        <f>IF(OR($B1465="",Q$3&lt;$D1465+Настройки!$B$7),0,MAX(0,$E1465-MAX(0,SUMIFS(Тех_Движение!$G$2:$G$5111,Тех_Движение!$D$2:$D$5111,$C1465,Тех_Движение!$B$2:$B$5111,"&lt;="&amp;Q$3)-$F1465)))</f>
        <v/>
      </c>
      <c r="R1465" s="54">
        <f>IF($B1465="","",SUM($K1465:$Q1465))</f>
        <v/>
      </c>
      <c r="S1465" s="56">
        <f>IF($B1465="","",VLOOKUP($C1465,Настройки!$A$11:$L$17,9,FALSE))</f>
        <v/>
      </c>
      <c r="T1465" s="56">
        <f>IF($B1465="","",$R1465*$S1465)</f>
        <v/>
      </c>
    </row>
    <row r="1466">
      <c r="A1466" s="20">
        <f>Тех_Движение!$A$1463</f>
        <v/>
      </c>
      <c r="B1466" s="20">
        <f>IF(Тех_Движение!$F$1463&gt;0,Тех_Движение!$I$1463,"")</f>
        <v/>
      </c>
      <c r="C1466" s="20">
        <f>IF($B1466="","",Тех_Движение!$D$1463)</f>
        <v/>
      </c>
      <c r="D1466" s="42">
        <f>IF($B1466="","",Тех_Движение!$B$1463)</f>
        <v/>
      </c>
      <c r="E1466" s="54">
        <f>IF($B1466="","",Тех_Движение!$F$1463)</f>
        <v/>
      </c>
      <c r="F1466" s="54">
        <f>IF($B1466="","",SUMIFS($E$5:$E1465,$C$5:$C1465,$C1466))</f>
        <v/>
      </c>
      <c r="G1466" s="54">
        <f>IF($B1466="","",MAX(0,$E1466-MAX(0,SUMIFS(Тех_Движение!$G$2:$G$5111,Тех_Движение!$D$2:$D$5111,$C1466,Тех_Движение!$B$2:$B$5111,"&lt;="&amp;Настройки!$B$5-1)-$F1466)))</f>
        <v/>
      </c>
      <c r="H1466" s="54">
        <f>IF($B1466="","",IF(AND($D1466&gt;=Настройки!$B$5,$D1466&lt;=Настройки!$B$6),$E1466,0))</f>
        <v/>
      </c>
      <c r="I1466" s="54">
        <f>IF($B1466="","",$G1466+$H1466-$J1466)</f>
        <v/>
      </c>
      <c r="J1466" s="54">
        <f>IF($B1466="","",MAX(0,$E1466-MAX(0,SUMIFS(Тех_Движение!$G$2:$G$5111,Тех_Движение!$D$2:$D$5111,$C1466,Тех_Движение!$B$2:$B$5111,"&lt;="&amp;Настройки!$B$6)-$F1466)))</f>
        <v/>
      </c>
      <c r="K1466" s="54">
        <f>IF(OR($B1466="",K$3&lt;$D1466+Настройки!$B$7),0,MAX(0,$E1466-MAX(0,SUMIFS(Тех_Движение!$G$2:$G$5111,Тех_Движение!$D$2:$D$5111,$C1466,Тех_Движение!$B$2:$B$5111,"&lt;="&amp;K$3)-$F1466)))</f>
        <v/>
      </c>
      <c r="L1466" s="54">
        <f>IF(OR($B1466="",L$3&lt;$D1466+Настройки!$B$7),0,MAX(0,$E1466-MAX(0,SUMIFS(Тех_Движение!$G$2:$G$5111,Тех_Движение!$D$2:$D$5111,$C1466,Тех_Движение!$B$2:$B$5111,"&lt;="&amp;L$3)-$F1466)))</f>
        <v/>
      </c>
      <c r="M1466" s="54">
        <f>IF(OR($B1466="",M$3&lt;$D1466+Настройки!$B$7),0,MAX(0,$E1466-MAX(0,SUMIFS(Тех_Движение!$G$2:$G$5111,Тех_Движение!$D$2:$D$5111,$C1466,Тех_Движение!$B$2:$B$5111,"&lt;="&amp;M$3)-$F1466)))</f>
        <v/>
      </c>
      <c r="N1466" s="54">
        <f>IF(OR($B1466="",N$3&lt;$D1466+Настройки!$B$7),0,MAX(0,$E1466-MAX(0,SUMIFS(Тех_Движение!$G$2:$G$5111,Тех_Движение!$D$2:$D$5111,$C1466,Тех_Движение!$B$2:$B$5111,"&lt;="&amp;N$3)-$F1466)))</f>
        <v/>
      </c>
      <c r="O1466" s="54">
        <f>IF(OR($B1466="",O$3&lt;$D1466+Настройки!$B$7),0,MAX(0,$E1466-MAX(0,SUMIFS(Тех_Движение!$G$2:$G$5111,Тех_Движение!$D$2:$D$5111,$C1466,Тех_Движение!$B$2:$B$5111,"&lt;="&amp;O$3)-$F1466)))</f>
        <v/>
      </c>
      <c r="P1466" s="54">
        <f>IF(OR($B1466="",P$3&lt;$D1466+Настройки!$B$7),0,MAX(0,$E1466-MAX(0,SUMIFS(Тех_Движение!$G$2:$G$5111,Тех_Движение!$D$2:$D$5111,$C1466,Тех_Движение!$B$2:$B$5111,"&lt;="&amp;P$3)-$F1466)))</f>
        <v/>
      </c>
      <c r="Q1466" s="54">
        <f>IF(OR($B1466="",Q$3&lt;$D1466+Настройки!$B$7),0,MAX(0,$E1466-MAX(0,SUMIFS(Тех_Движение!$G$2:$G$5111,Тех_Движение!$D$2:$D$5111,$C1466,Тех_Движение!$B$2:$B$5111,"&lt;="&amp;Q$3)-$F1466)))</f>
        <v/>
      </c>
      <c r="R1466" s="54">
        <f>IF($B1466="","",SUM($K1466:$Q1466))</f>
        <v/>
      </c>
      <c r="S1466" s="56">
        <f>IF($B1466="","",VLOOKUP($C1466,Настройки!$A$11:$L$17,9,FALSE))</f>
        <v/>
      </c>
      <c r="T1466" s="56">
        <f>IF($B1466="","",$R1466*$S1466)</f>
        <v/>
      </c>
    </row>
    <row r="1467">
      <c r="A1467" s="20">
        <f>Тех_Движение!$A$1464</f>
        <v/>
      </c>
      <c r="B1467" s="20">
        <f>IF(Тех_Движение!$F$1464&gt;0,Тех_Движение!$I$1464,"")</f>
        <v/>
      </c>
      <c r="C1467" s="20">
        <f>IF($B1467="","",Тех_Движение!$D$1464)</f>
        <v/>
      </c>
      <c r="D1467" s="42">
        <f>IF($B1467="","",Тех_Движение!$B$1464)</f>
        <v/>
      </c>
      <c r="E1467" s="54">
        <f>IF($B1467="","",Тех_Движение!$F$1464)</f>
        <v/>
      </c>
      <c r="F1467" s="54">
        <f>IF($B1467="","",SUMIFS($E$5:$E1466,$C$5:$C1466,$C1467))</f>
        <v/>
      </c>
      <c r="G1467" s="54">
        <f>IF($B1467="","",MAX(0,$E1467-MAX(0,SUMIFS(Тех_Движение!$G$2:$G$5111,Тех_Движение!$D$2:$D$5111,$C1467,Тех_Движение!$B$2:$B$5111,"&lt;="&amp;Настройки!$B$5-1)-$F1467)))</f>
        <v/>
      </c>
      <c r="H1467" s="54">
        <f>IF($B1467="","",IF(AND($D1467&gt;=Настройки!$B$5,$D1467&lt;=Настройки!$B$6),$E1467,0))</f>
        <v/>
      </c>
      <c r="I1467" s="54">
        <f>IF($B1467="","",$G1467+$H1467-$J1467)</f>
        <v/>
      </c>
      <c r="J1467" s="54">
        <f>IF($B1467="","",MAX(0,$E1467-MAX(0,SUMIFS(Тех_Движение!$G$2:$G$5111,Тех_Движение!$D$2:$D$5111,$C1467,Тех_Движение!$B$2:$B$5111,"&lt;="&amp;Настройки!$B$6)-$F1467)))</f>
        <v/>
      </c>
      <c r="K1467" s="54">
        <f>IF(OR($B1467="",K$3&lt;$D1467+Настройки!$B$7),0,MAX(0,$E1467-MAX(0,SUMIFS(Тех_Движение!$G$2:$G$5111,Тех_Движение!$D$2:$D$5111,$C1467,Тех_Движение!$B$2:$B$5111,"&lt;="&amp;K$3)-$F1467)))</f>
        <v/>
      </c>
      <c r="L1467" s="54">
        <f>IF(OR($B1467="",L$3&lt;$D1467+Настройки!$B$7),0,MAX(0,$E1467-MAX(0,SUMIFS(Тех_Движение!$G$2:$G$5111,Тех_Движение!$D$2:$D$5111,$C1467,Тех_Движение!$B$2:$B$5111,"&lt;="&amp;L$3)-$F1467)))</f>
        <v/>
      </c>
      <c r="M1467" s="54">
        <f>IF(OR($B1467="",M$3&lt;$D1467+Настройки!$B$7),0,MAX(0,$E1467-MAX(0,SUMIFS(Тех_Движение!$G$2:$G$5111,Тех_Движение!$D$2:$D$5111,$C1467,Тех_Движение!$B$2:$B$5111,"&lt;="&amp;M$3)-$F1467)))</f>
        <v/>
      </c>
      <c r="N1467" s="54">
        <f>IF(OR($B1467="",N$3&lt;$D1467+Настройки!$B$7),0,MAX(0,$E1467-MAX(0,SUMIFS(Тех_Движение!$G$2:$G$5111,Тех_Движение!$D$2:$D$5111,$C1467,Тех_Движение!$B$2:$B$5111,"&lt;="&amp;N$3)-$F1467)))</f>
        <v/>
      </c>
      <c r="O1467" s="54">
        <f>IF(OR($B1467="",O$3&lt;$D1467+Настройки!$B$7),0,MAX(0,$E1467-MAX(0,SUMIFS(Тех_Движение!$G$2:$G$5111,Тех_Движение!$D$2:$D$5111,$C1467,Тех_Движение!$B$2:$B$5111,"&lt;="&amp;O$3)-$F1467)))</f>
        <v/>
      </c>
      <c r="P1467" s="54">
        <f>IF(OR($B1467="",P$3&lt;$D1467+Настройки!$B$7),0,MAX(0,$E1467-MAX(0,SUMIFS(Тех_Движение!$G$2:$G$5111,Тех_Движение!$D$2:$D$5111,$C1467,Тех_Движение!$B$2:$B$5111,"&lt;="&amp;P$3)-$F1467)))</f>
        <v/>
      </c>
      <c r="Q1467" s="54">
        <f>IF(OR($B1467="",Q$3&lt;$D1467+Настройки!$B$7),0,MAX(0,$E1467-MAX(0,SUMIFS(Тех_Движение!$G$2:$G$5111,Тех_Движение!$D$2:$D$5111,$C1467,Тех_Движение!$B$2:$B$5111,"&lt;="&amp;Q$3)-$F1467)))</f>
        <v/>
      </c>
      <c r="R1467" s="54">
        <f>IF($B1467="","",SUM($K1467:$Q1467))</f>
        <v/>
      </c>
      <c r="S1467" s="56">
        <f>IF($B1467="","",VLOOKUP($C1467,Настройки!$A$11:$L$17,9,FALSE))</f>
        <v/>
      </c>
      <c r="T1467" s="56">
        <f>IF($B1467="","",$R1467*$S1467)</f>
        <v/>
      </c>
    </row>
    <row r="1468">
      <c r="A1468" s="20">
        <f>Тех_Движение!$A$1465</f>
        <v/>
      </c>
      <c r="B1468" s="20">
        <f>IF(Тех_Движение!$F$1465&gt;0,Тех_Движение!$I$1465,"")</f>
        <v/>
      </c>
      <c r="C1468" s="20">
        <f>IF($B1468="","",Тех_Движение!$D$1465)</f>
        <v/>
      </c>
      <c r="D1468" s="42">
        <f>IF($B1468="","",Тех_Движение!$B$1465)</f>
        <v/>
      </c>
      <c r="E1468" s="54">
        <f>IF($B1468="","",Тех_Движение!$F$1465)</f>
        <v/>
      </c>
      <c r="F1468" s="54">
        <f>IF($B1468="","",SUMIFS($E$5:$E1467,$C$5:$C1467,$C1468))</f>
        <v/>
      </c>
      <c r="G1468" s="54">
        <f>IF($B1468="","",MAX(0,$E1468-MAX(0,SUMIFS(Тех_Движение!$G$2:$G$5111,Тех_Движение!$D$2:$D$5111,$C1468,Тех_Движение!$B$2:$B$5111,"&lt;="&amp;Настройки!$B$5-1)-$F1468)))</f>
        <v/>
      </c>
      <c r="H1468" s="54">
        <f>IF($B1468="","",IF(AND($D1468&gt;=Настройки!$B$5,$D1468&lt;=Настройки!$B$6),$E1468,0))</f>
        <v/>
      </c>
      <c r="I1468" s="54">
        <f>IF($B1468="","",$G1468+$H1468-$J1468)</f>
        <v/>
      </c>
      <c r="J1468" s="54">
        <f>IF($B1468="","",MAX(0,$E1468-MAX(0,SUMIFS(Тех_Движение!$G$2:$G$5111,Тех_Движение!$D$2:$D$5111,$C1468,Тех_Движение!$B$2:$B$5111,"&lt;="&amp;Настройки!$B$6)-$F1468)))</f>
        <v/>
      </c>
      <c r="K1468" s="54">
        <f>IF(OR($B1468="",K$3&lt;$D1468+Настройки!$B$7),0,MAX(0,$E1468-MAX(0,SUMIFS(Тех_Движение!$G$2:$G$5111,Тех_Движение!$D$2:$D$5111,$C1468,Тех_Движение!$B$2:$B$5111,"&lt;="&amp;K$3)-$F1468)))</f>
        <v/>
      </c>
      <c r="L1468" s="54">
        <f>IF(OR($B1468="",L$3&lt;$D1468+Настройки!$B$7),0,MAX(0,$E1468-MAX(0,SUMIFS(Тех_Движение!$G$2:$G$5111,Тех_Движение!$D$2:$D$5111,$C1468,Тех_Движение!$B$2:$B$5111,"&lt;="&amp;L$3)-$F1468)))</f>
        <v/>
      </c>
      <c r="M1468" s="54">
        <f>IF(OR($B1468="",M$3&lt;$D1468+Настройки!$B$7),0,MAX(0,$E1468-MAX(0,SUMIFS(Тех_Движение!$G$2:$G$5111,Тех_Движение!$D$2:$D$5111,$C1468,Тех_Движение!$B$2:$B$5111,"&lt;="&amp;M$3)-$F1468)))</f>
        <v/>
      </c>
      <c r="N1468" s="54">
        <f>IF(OR($B1468="",N$3&lt;$D1468+Настройки!$B$7),0,MAX(0,$E1468-MAX(0,SUMIFS(Тех_Движение!$G$2:$G$5111,Тех_Движение!$D$2:$D$5111,$C1468,Тех_Движение!$B$2:$B$5111,"&lt;="&amp;N$3)-$F1468)))</f>
        <v/>
      </c>
      <c r="O1468" s="54">
        <f>IF(OR($B1468="",O$3&lt;$D1468+Настройки!$B$7),0,MAX(0,$E1468-MAX(0,SUMIFS(Тех_Движение!$G$2:$G$5111,Тех_Движение!$D$2:$D$5111,$C1468,Тех_Движение!$B$2:$B$5111,"&lt;="&amp;O$3)-$F1468)))</f>
        <v/>
      </c>
      <c r="P1468" s="54">
        <f>IF(OR($B1468="",P$3&lt;$D1468+Настройки!$B$7),0,MAX(0,$E1468-MAX(0,SUMIFS(Тех_Движение!$G$2:$G$5111,Тех_Движение!$D$2:$D$5111,$C1468,Тех_Движение!$B$2:$B$5111,"&lt;="&amp;P$3)-$F1468)))</f>
        <v/>
      </c>
      <c r="Q1468" s="54">
        <f>IF(OR($B1468="",Q$3&lt;$D1468+Настройки!$B$7),0,MAX(0,$E1468-MAX(0,SUMIFS(Тех_Движение!$G$2:$G$5111,Тех_Движение!$D$2:$D$5111,$C1468,Тех_Движение!$B$2:$B$5111,"&lt;="&amp;Q$3)-$F1468)))</f>
        <v/>
      </c>
      <c r="R1468" s="54">
        <f>IF($B1468="","",SUM($K1468:$Q1468))</f>
        <v/>
      </c>
      <c r="S1468" s="56">
        <f>IF($B1468="","",VLOOKUP($C1468,Настройки!$A$11:$L$17,9,FALSE))</f>
        <v/>
      </c>
      <c r="T1468" s="56">
        <f>IF($B1468="","",$R1468*$S1468)</f>
        <v/>
      </c>
    </row>
    <row r="1469">
      <c r="A1469" s="20">
        <f>Тех_Движение!$A$1466</f>
        <v/>
      </c>
      <c r="B1469" s="20">
        <f>IF(Тех_Движение!$F$1466&gt;0,Тех_Движение!$I$1466,"")</f>
        <v/>
      </c>
      <c r="C1469" s="20">
        <f>IF($B1469="","",Тех_Движение!$D$1466)</f>
        <v/>
      </c>
      <c r="D1469" s="42">
        <f>IF($B1469="","",Тех_Движение!$B$1466)</f>
        <v/>
      </c>
      <c r="E1469" s="54">
        <f>IF($B1469="","",Тех_Движение!$F$1466)</f>
        <v/>
      </c>
      <c r="F1469" s="54">
        <f>IF($B1469="","",SUMIFS($E$5:$E1468,$C$5:$C1468,$C1469))</f>
        <v/>
      </c>
      <c r="G1469" s="54">
        <f>IF($B1469="","",MAX(0,$E1469-MAX(0,SUMIFS(Тех_Движение!$G$2:$G$5111,Тех_Движение!$D$2:$D$5111,$C1469,Тех_Движение!$B$2:$B$5111,"&lt;="&amp;Настройки!$B$5-1)-$F1469)))</f>
        <v/>
      </c>
      <c r="H1469" s="54">
        <f>IF($B1469="","",IF(AND($D1469&gt;=Настройки!$B$5,$D1469&lt;=Настройки!$B$6),$E1469,0))</f>
        <v/>
      </c>
      <c r="I1469" s="54">
        <f>IF($B1469="","",$G1469+$H1469-$J1469)</f>
        <v/>
      </c>
      <c r="J1469" s="54">
        <f>IF($B1469="","",MAX(0,$E1469-MAX(0,SUMIFS(Тех_Движение!$G$2:$G$5111,Тех_Движение!$D$2:$D$5111,$C1469,Тех_Движение!$B$2:$B$5111,"&lt;="&amp;Настройки!$B$6)-$F1469)))</f>
        <v/>
      </c>
      <c r="K1469" s="54">
        <f>IF(OR($B1469="",K$3&lt;$D1469+Настройки!$B$7),0,MAX(0,$E1469-MAX(0,SUMIFS(Тех_Движение!$G$2:$G$5111,Тех_Движение!$D$2:$D$5111,$C1469,Тех_Движение!$B$2:$B$5111,"&lt;="&amp;K$3)-$F1469)))</f>
        <v/>
      </c>
      <c r="L1469" s="54">
        <f>IF(OR($B1469="",L$3&lt;$D1469+Настройки!$B$7),0,MAX(0,$E1469-MAX(0,SUMIFS(Тех_Движение!$G$2:$G$5111,Тех_Движение!$D$2:$D$5111,$C1469,Тех_Движение!$B$2:$B$5111,"&lt;="&amp;L$3)-$F1469)))</f>
        <v/>
      </c>
      <c r="M1469" s="54">
        <f>IF(OR($B1469="",M$3&lt;$D1469+Настройки!$B$7),0,MAX(0,$E1469-MAX(0,SUMIFS(Тех_Движение!$G$2:$G$5111,Тех_Движение!$D$2:$D$5111,$C1469,Тех_Движение!$B$2:$B$5111,"&lt;="&amp;M$3)-$F1469)))</f>
        <v/>
      </c>
      <c r="N1469" s="54">
        <f>IF(OR($B1469="",N$3&lt;$D1469+Настройки!$B$7),0,MAX(0,$E1469-MAX(0,SUMIFS(Тех_Движение!$G$2:$G$5111,Тех_Движение!$D$2:$D$5111,$C1469,Тех_Движение!$B$2:$B$5111,"&lt;="&amp;N$3)-$F1469)))</f>
        <v/>
      </c>
      <c r="O1469" s="54">
        <f>IF(OR($B1469="",O$3&lt;$D1469+Настройки!$B$7),0,MAX(0,$E1469-MAX(0,SUMIFS(Тех_Движение!$G$2:$G$5111,Тех_Движение!$D$2:$D$5111,$C1469,Тех_Движение!$B$2:$B$5111,"&lt;="&amp;O$3)-$F1469)))</f>
        <v/>
      </c>
      <c r="P1469" s="54">
        <f>IF(OR($B1469="",P$3&lt;$D1469+Настройки!$B$7),0,MAX(0,$E1469-MAX(0,SUMIFS(Тех_Движение!$G$2:$G$5111,Тех_Движение!$D$2:$D$5111,$C1469,Тех_Движение!$B$2:$B$5111,"&lt;="&amp;P$3)-$F1469)))</f>
        <v/>
      </c>
      <c r="Q1469" s="54">
        <f>IF(OR($B1469="",Q$3&lt;$D1469+Настройки!$B$7),0,MAX(0,$E1469-MAX(0,SUMIFS(Тех_Движение!$G$2:$G$5111,Тех_Движение!$D$2:$D$5111,$C1469,Тех_Движение!$B$2:$B$5111,"&lt;="&amp;Q$3)-$F1469)))</f>
        <v/>
      </c>
      <c r="R1469" s="54">
        <f>IF($B1469="","",SUM($K1469:$Q1469))</f>
        <v/>
      </c>
      <c r="S1469" s="56">
        <f>IF($B1469="","",VLOOKUP($C1469,Настройки!$A$11:$L$17,9,FALSE))</f>
        <v/>
      </c>
      <c r="T1469" s="56">
        <f>IF($B1469="","",$R1469*$S1469)</f>
        <v/>
      </c>
    </row>
    <row r="1470">
      <c r="A1470" s="20">
        <f>Тех_Движение!$A$1467</f>
        <v/>
      </c>
      <c r="B1470" s="20">
        <f>IF(Тех_Движение!$F$1467&gt;0,Тех_Движение!$I$1467,"")</f>
        <v/>
      </c>
      <c r="C1470" s="20">
        <f>IF($B1470="","",Тех_Движение!$D$1467)</f>
        <v/>
      </c>
      <c r="D1470" s="42">
        <f>IF($B1470="","",Тех_Движение!$B$1467)</f>
        <v/>
      </c>
      <c r="E1470" s="54">
        <f>IF($B1470="","",Тех_Движение!$F$1467)</f>
        <v/>
      </c>
      <c r="F1470" s="54">
        <f>IF($B1470="","",SUMIFS($E$5:$E1469,$C$5:$C1469,$C1470))</f>
        <v/>
      </c>
      <c r="G1470" s="54">
        <f>IF($B1470="","",MAX(0,$E1470-MAX(0,SUMIFS(Тех_Движение!$G$2:$G$5111,Тех_Движение!$D$2:$D$5111,$C1470,Тех_Движение!$B$2:$B$5111,"&lt;="&amp;Настройки!$B$5-1)-$F1470)))</f>
        <v/>
      </c>
      <c r="H1470" s="54">
        <f>IF($B1470="","",IF(AND($D1470&gt;=Настройки!$B$5,$D1470&lt;=Настройки!$B$6),$E1470,0))</f>
        <v/>
      </c>
      <c r="I1470" s="54">
        <f>IF($B1470="","",$G1470+$H1470-$J1470)</f>
        <v/>
      </c>
      <c r="J1470" s="54">
        <f>IF($B1470="","",MAX(0,$E1470-MAX(0,SUMIFS(Тех_Движение!$G$2:$G$5111,Тех_Движение!$D$2:$D$5111,$C1470,Тех_Движение!$B$2:$B$5111,"&lt;="&amp;Настройки!$B$6)-$F1470)))</f>
        <v/>
      </c>
      <c r="K1470" s="54">
        <f>IF(OR($B1470="",K$3&lt;$D1470+Настройки!$B$7),0,MAX(0,$E1470-MAX(0,SUMIFS(Тех_Движение!$G$2:$G$5111,Тех_Движение!$D$2:$D$5111,$C1470,Тех_Движение!$B$2:$B$5111,"&lt;="&amp;K$3)-$F1470)))</f>
        <v/>
      </c>
      <c r="L1470" s="54">
        <f>IF(OR($B1470="",L$3&lt;$D1470+Настройки!$B$7),0,MAX(0,$E1470-MAX(0,SUMIFS(Тех_Движение!$G$2:$G$5111,Тех_Движение!$D$2:$D$5111,$C1470,Тех_Движение!$B$2:$B$5111,"&lt;="&amp;L$3)-$F1470)))</f>
        <v/>
      </c>
      <c r="M1470" s="54">
        <f>IF(OR($B1470="",M$3&lt;$D1470+Настройки!$B$7),0,MAX(0,$E1470-MAX(0,SUMIFS(Тех_Движение!$G$2:$G$5111,Тех_Движение!$D$2:$D$5111,$C1470,Тех_Движение!$B$2:$B$5111,"&lt;="&amp;M$3)-$F1470)))</f>
        <v/>
      </c>
      <c r="N1470" s="54">
        <f>IF(OR($B1470="",N$3&lt;$D1470+Настройки!$B$7),0,MAX(0,$E1470-MAX(0,SUMIFS(Тех_Движение!$G$2:$G$5111,Тех_Движение!$D$2:$D$5111,$C1470,Тех_Движение!$B$2:$B$5111,"&lt;="&amp;N$3)-$F1470)))</f>
        <v/>
      </c>
      <c r="O1470" s="54">
        <f>IF(OR($B1470="",O$3&lt;$D1470+Настройки!$B$7),0,MAX(0,$E1470-MAX(0,SUMIFS(Тех_Движение!$G$2:$G$5111,Тех_Движение!$D$2:$D$5111,$C1470,Тех_Движение!$B$2:$B$5111,"&lt;="&amp;O$3)-$F1470)))</f>
        <v/>
      </c>
      <c r="P1470" s="54">
        <f>IF(OR($B1470="",P$3&lt;$D1470+Настройки!$B$7),0,MAX(0,$E1470-MAX(0,SUMIFS(Тех_Движение!$G$2:$G$5111,Тех_Движение!$D$2:$D$5111,$C1470,Тех_Движение!$B$2:$B$5111,"&lt;="&amp;P$3)-$F1470)))</f>
        <v/>
      </c>
      <c r="Q1470" s="54">
        <f>IF(OR($B1470="",Q$3&lt;$D1470+Настройки!$B$7),0,MAX(0,$E1470-MAX(0,SUMIFS(Тех_Движение!$G$2:$G$5111,Тех_Движение!$D$2:$D$5111,$C1470,Тех_Движение!$B$2:$B$5111,"&lt;="&amp;Q$3)-$F1470)))</f>
        <v/>
      </c>
      <c r="R1470" s="54">
        <f>IF($B1470="","",SUM($K1470:$Q1470))</f>
        <v/>
      </c>
      <c r="S1470" s="56">
        <f>IF($B1470="","",VLOOKUP($C1470,Настройки!$A$11:$L$17,9,FALSE))</f>
        <v/>
      </c>
      <c r="T1470" s="56">
        <f>IF($B1470="","",$R1470*$S1470)</f>
        <v/>
      </c>
    </row>
    <row r="1471">
      <c r="A1471" s="20">
        <f>Тех_Движение!$A$1468</f>
        <v/>
      </c>
      <c r="B1471" s="20">
        <f>IF(Тех_Движение!$F$1468&gt;0,Тех_Движение!$I$1468,"")</f>
        <v/>
      </c>
      <c r="C1471" s="20">
        <f>IF($B1471="","",Тех_Движение!$D$1468)</f>
        <v/>
      </c>
      <c r="D1471" s="42">
        <f>IF($B1471="","",Тех_Движение!$B$1468)</f>
        <v/>
      </c>
      <c r="E1471" s="54">
        <f>IF($B1471="","",Тех_Движение!$F$1468)</f>
        <v/>
      </c>
      <c r="F1471" s="54">
        <f>IF($B1471="","",SUMIFS($E$5:$E1470,$C$5:$C1470,$C1471))</f>
        <v/>
      </c>
      <c r="G1471" s="54">
        <f>IF($B1471="","",MAX(0,$E1471-MAX(0,SUMIFS(Тех_Движение!$G$2:$G$5111,Тех_Движение!$D$2:$D$5111,$C1471,Тех_Движение!$B$2:$B$5111,"&lt;="&amp;Настройки!$B$5-1)-$F1471)))</f>
        <v/>
      </c>
      <c r="H1471" s="54">
        <f>IF($B1471="","",IF(AND($D1471&gt;=Настройки!$B$5,$D1471&lt;=Настройки!$B$6),$E1471,0))</f>
        <v/>
      </c>
      <c r="I1471" s="54">
        <f>IF($B1471="","",$G1471+$H1471-$J1471)</f>
        <v/>
      </c>
      <c r="J1471" s="54">
        <f>IF($B1471="","",MAX(0,$E1471-MAX(0,SUMIFS(Тех_Движение!$G$2:$G$5111,Тех_Движение!$D$2:$D$5111,$C1471,Тех_Движение!$B$2:$B$5111,"&lt;="&amp;Настройки!$B$6)-$F1471)))</f>
        <v/>
      </c>
      <c r="K1471" s="54">
        <f>IF(OR($B1471="",K$3&lt;$D1471+Настройки!$B$7),0,MAX(0,$E1471-MAX(0,SUMIFS(Тех_Движение!$G$2:$G$5111,Тех_Движение!$D$2:$D$5111,$C1471,Тех_Движение!$B$2:$B$5111,"&lt;="&amp;K$3)-$F1471)))</f>
        <v/>
      </c>
      <c r="L1471" s="54">
        <f>IF(OR($B1471="",L$3&lt;$D1471+Настройки!$B$7),0,MAX(0,$E1471-MAX(0,SUMIFS(Тех_Движение!$G$2:$G$5111,Тех_Движение!$D$2:$D$5111,$C1471,Тех_Движение!$B$2:$B$5111,"&lt;="&amp;L$3)-$F1471)))</f>
        <v/>
      </c>
      <c r="M1471" s="54">
        <f>IF(OR($B1471="",M$3&lt;$D1471+Настройки!$B$7),0,MAX(0,$E1471-MAX(0,SUMIFS(Тех_Движение!$G$2:$G$5111,Тех_Движение!$D$2:$D$5111,$C1471,Тех_Движение!$B$2:$B$5111,"&lt;="&amp;M$3)-$F1471)))</f>
        <v/>
      </c>
      <c r="N1471" s="54">
        <f>IF(OR($B1471="",N$3&lt;$D1471+Настройки!$B$7),0,MAX(0,$E1471-MAX(0,SUMIFS(Тех_Движение!$G$2:$G$5111,Тех_Движение!$D$2:$D$5111,$C1471,Тех_Движение!$B$2:$B$5111,"&lt;="&amp;N$3)-$F1471)))</f>
        <v/>
      </c>
      <c r="O1471" s="54">
        <f>IF(OR($B1471="",O$3&lt;$D1471+Настройки!$B$7),0,MAX(0,$E1471-MAX(0,SUMIFS(Тех_Движение!$G$2:$G$5111,Тех_Движение!$D$2:$D$5111,$C1471,Тех_Движение!$B$2:$B$5111,"&lt;="&amp;O$3)-$F1471)))</f>
        <v/>
      </c>
      <c r="P1471" s="54">
        <f>IF(OR($B1471="",P$3&lt;$D1471+Настройки!$B$7),0,MAX(0,$E1471-MAX(0,SUMIFS(Тех_Движение!$G$2:$G$5111,Тех_Движение!$D$2:$D$5111,$C1471,Тех_Движение!$B$2:$B$5111,"&lt;="&amp;P$3)-$F1471)))</f>
        <v/>
      </c>
      <c r="Q1471" s="54">
        <f>IF(OR($B1471="",Q$3&lt;$D1471+Настройки!$B$7),0,MAX(0,$E1471-MAX(0,SUMIFS(Тех_Движение!$G$2:$G$5111,Тех_Движение!$D$2:$D$5111,$C1471,Тех_Движение!$B$2:$B$5111,"&lt;="&amp;Q$3)-$F1471)))</f>
        <v/>
      </c>
      <c r="R1471" s="54">
        <f>IF($B1471="","",SUM($K1471:$Q1471))</f>
        <v/>
      </c>
      <c r="S1471" s="56">
        <f>IF($B1471="","",VLOOKUP($C1471,Настройки!$A$11:$L$17,9,FALSE))</f>
        <v/>
      </c>
      <c r="T1471" s="56">
        <f>IF($B1471="","",$R1471*$S1471)</f>
        <v/>
      </c>
    </row>
    <row r="1472">
      <c r="A1472" s="20">
        <f>Тех_Движение!$A$1469</f>
        <v/>
      </c>
      <c r="B1472" s="20">
        <f>IF(Тех_Движение!$F$1469&gt;0,Тех_Движение!$I$1469,"")</f>
        <v/>
      </c>
      <c r="C1472" s="20">
        <f>IF($B1472="","",Тех_Движение!$D$1469)</f>
        <v/>
      </c>
      <c r="D1472" s="42">
        <f>IF($B1472="","",Тех_Движение!$B$1469)</f>
        <v/>
      </c>
      <c r="E1472" s="54">
        <f>IF($B1472="","",Тех_Движение!$F$1469)</f>
        <v/>
      </c>
      <c r="F1472" s="54">
        <f>IF($B1472="","",SUMIFS($E$5:$E1471,$C$5:$C1471,$C1472))</f>
        <v/>
      </c>
      <c r="G1472" s="54">
        <f>IF($B1472="","",MAX(0,$E1472-MAX(0,SUMIFS(Тех_Движение!$G$2:$G$5111,Тех_Движение!$D$2:$D$5111,$C1472,Тех_Движение!$B$2:$B$5111,"&lt;="&amp;Настройки!$B$5-1)-$F1472)))</f>
        <v/>
      </c>
      <c r="H1472" s="54">
        <f>IF($B1472="","",IF(AND($D1472&gt;=Настройки!$B$5,$D1472&lt;=Настройки!$B$6),$E1472,0))</f>
        <v/>
      </c>
      <c r="I1472" s="54">
        <f>IF($B1472="","",$G1472+$H1472-$J1472)</f>
        <v/>
      </c>
      <c r="J1472" s="54">
        <f>IF($B1472="","",MAX(0,$E1472-MAX(0,SUMIFS(Тех_Движение!$G$2:$G$5111,Тех_Движение!$D$2:$D$5111,$C1472,Тех_Движение!$B$2:$B$5111,"&lt;="&amp;Настройки!$B$6)-$F1472)))</f>
        <v/>
      </c>
      <c r="K1472" s="54">
        <f>IF(OR($B1472="",K$3&lt;$D1472+Настройки!$B$7),0,MAX(0,$E1472-MAX(0,SUMIFS(Тех_Движение!$G$2:$G$5111,Тех_Движение!$D$2:$D$5111,$C1472,Тех_Движение!$B$2:$B$5111,"&lt;="&amp;K$3)-$F1472)))</f>
        <v/>
      </c>
      <c r="L1472" s="54">
        <f>IF(OR($B1472="",L$3&lt;$D1472+Настройки!$B$7),0,MAX(0,$E1472-MAX(0,SUMIFS(Тех_Движение!$G$2:$G$5111,Тех_Движение!$D$2:$D$5111,$C1472,Тех_Движение!$B$2:$B$5111,"&lt;="&amp;L$3)-$F1472)))</f>
        <v/>
      </c>
      <c r="M1472" s="54">
        <f>IF(OR($B1472="",M$3&lt;$D1472+Настройки!$B$7),0,MAX(0,$E1472-MAX(0,SUMIFS(Тех_Движение!$G$2:$G$5111,Тех_Движение!$D$2:$D$5111,$C1472,Тех_Движение!$B$2:$B$5111,"&lt;="&amp;M$3)-$F1472)))</f>
        <v/>
      </c>
      <c r="N1472" s="54">
        <f>IF(OR($B1472="",N$3&lt;$D1472+Настройки!$B$7),0,MAX(0,$E1472-MAX(0,SUMIFS(Тех_Движение!$G$2:$G$5111,Тех_Движение!$D$2:$D$5111,$C1472,Тех_Движение!$B$2:$B$5111,"&lt;="&amp;N$3)-$F1472)))</f>
        <v/>
      </c>
      <c r="O1472" s="54">
        <f>IF(OR($B1472="",O$3&lt;$D1472+Настройки!$B$7),0,MAX(0,$E1472-MAX(0,SUMIFS(Тех_Движение!$G$2:$G$5111,Тех_Движение!$D$2:$D$5111,$C1472,Тех_Движение!$B$2:$B$5111,"&lt;="&amp;O$3)-$F1472)))</f>
        <v/>
      </c>
      <c r="P1472" s="54">
        <f>IF(OR($B1472="",P$3&lt;$D1472+Настройки!$B$7),0,MAX(0,$E1472-MAX(0,SUMIFS(Тех_Движение!$G$2:$G$5111,Тех_Движение!$D$2:$D$5111,$C1472,Тех_Движение!$B$2:$B$5111,"&lt;="&amp;P$3)-$F1472)))</f>
        <v/>
      </c>
      <c r="Q1472" s="54">
        <f>IF(OR($B1472="",Q$3&lt;$D1472+Настройки!$B$7),0,MAX(0,$E1472-MAX(0,SUMIFS(Тех_Движение!$G$2:$G$5111,Тех_Движение!$D$2:$D$5111,$C1472,Тех_Движение!$B$2:$B$5111,"&lt;="&amp;Q$3)-$F1472)))</f>
        <v/>
      </c>
      <c r="R1472" s="54">
        <f>IF($B1472="","",SUM($K1472:$Q1472))</f>
        <v/>
      </c>
      <c r="S1472" s="56">
        <f>IF($B1472="","",VLOOKUP($C1472,Настройки!$A$11:$L$17,9,FALSE))</f>
        <v/>
      </c>
      <c r="T1472" s="56">
        <f>IF($B1472="","",$R1472*$S1472)</f>
        <v/>
      </c>
    </row>
    <row r="1473">
      <c r="A1473" s="20">
        <f>Тех_Движение!$A$1470</f>
        <v/>
      </c>
      <c r="B1473" s="20">
        <f>IF(Тех_Движение!$F$1470&gt;0,Тех_Движение!$I$1470,"")</f>
        <v/>
      </c>
      <c r="C1473" s="20">
        <f>IF($B1473="","",Тех_Движение!$D$1470)</f>
        <v/>
      </c>
      <c r="D1473" s="42">
        <f>IF($B1473="","",Тех_Движение!$B$1470)</f>
        <v/>
      </c>
      <c r="E1473" s="54">
        <f>IF($B1473="","",Тех_Движение!$F$1470)</f>
        <v/>
      </c>
      <c r="F1473" s="54">
        <f>IF($B1473="","",SUMIFS($E$5:$E1472,$C$5:$C1472,$C1473))</f>
        <v/>
      </c>
      <c r="G1473" s="54">
        <f>IF($B1473="","",MAX(0,$E1473-MAX(0,SUMIFS(Тех_Движение!$G$2:$G$5111,Тех_Движение!$D$2:$D$5111,$C1473,Тех_Движение!$B$2:$B$5111,"&lt;="&amp;Настройки!$B$5-1)-$F1473)))</f>
        <v/>
      </c>
      <c r="H1473" s="54">
        <f>IF($B1473="","",IF(AND($D1473&gt;=Настройки!$B$5,$D1473&lt;=Настройки!$B$6),$E1473,0))</f>
        <v/>
      </c>
      <c r="I1473" s="54">
        <f>IF($B1473="","",$G1473+$H1473-$J1473)</f>
        <v/>
      </c>
      <c r="J1473" s="54">
        <f>IF($B1473="","",MAX(0,$E1473-MAX(0,SUMIFS(Тех_Движение!$G$2:$G$5111,Тех_Движение!$D$2:$D$5111,$C1473,Тех_Движение!$B$2:$B$5111,"&lt;="&amp;Настройки!$B$6)-$F1473)))</f>
        <v/>
      </c>
      <c r="K1473" s="54">
        <f>IF(OR($B1473="",K$3&lt;$D1473+Настройки!$B$7),0,MAX(0,$E1473-MAX(0,SUMIFS(Тех_Движение!$G$2:$G$5111,Тех_Движение!$D$2:$D$5111,$C1473,Тех_Движение!$B$2:$B$5111,"&lt;="&amp;K$3)-$F1473)))</f>
        <v/>
      </c>
      <c r="L1473" s="54">
        <f>IF(OR($B1473="",L$3&lt;$D1473+Настройки!$B$7),0,MAX(0,$E1473-MAX(0,SUMIFS(Тех_Движение!$G$2:$G$5111,Тех_Движение!$D$2:$D$5111,$C1473,Тех_Движение!$B$2:$B$5111,"&lt;="&amp;L$3)-$F1473)))</f>
        <v/>
      </c>
      <c r="M1473" s="54">
        <f>IF(OR($B1473="",M$3&lt;$D1473+Настройки!$B$7),0,MAX(0,$E1473-MAX(0,SUMIFS(Тех_Движение!$G$2:$G$5111,Тех_Движение!$D$2:$D$5111,$C1473,Тех_Движение!$B$2:$B$5111,"&lt;="&amp;M$3)-$F1473)))</f>
        <v/>
      </c>
      <c r="N1473" s="54">
        <f>IF(OR($B1473="",N$3&lt;$D1473+Настройки!$B$7),0,MAX(0,$E1473-MAX(0,SUMIFS(Тех_Движение!$G$2:$G$5111,Тех_Движение!$D$2:$D$5111,$C1473,Тех_Движение!$B$2:$B$5111,"&lt;="&amp;N$3)-$F1473)))</f>
        <v/>
      </c>
      <c r="O1473" s="54">
        <f>IF(OR($B1473="",O$3&lt;$D1473+Настройки!$B$7),0,MAX(0,$E1473-MAX(0,SUMIFS(Тех_Движение!$G$2:$G$5111,Тех_Движение!$D$2:$D$5111,$C1473,Тех_Движение!$B$2:$B$5111,"&lt;="&amp;O$3)-$F1473)))</f>
        <v/>
      </c>
      <c r="P1473" s="54">
        <f>IF(OR($B1473="",P$3&lt;$D1473+Настройки!$B$7),0,MAX(0,$E1473-MAX(0,SUMIFS(Тех_Движение!$G$2:$G$5111,Тех_Движение!$D$2:$D$5111,$C1473,Тех_Движение!$B$2:$B$5111,"&lt;="&amp;P$3)-$F1473)))</f>
        <v/>
      </c>
      <c r="Q1473" s="54">
        <f>IF(OR($B1473="",Q$3&lt;$D1473+Настройки!$B$7),0,MAX(0,$E1473-MAX(0,SUMIFS(Тех_Движение!$G$2:$G$5111,Тех_Движение!$D$2:$D$5111,$C1473,Тех_Движение!$B$2:$B$5111,"&lt;="&amp;Q$3)-$F1473)))</f>
        <v/>
      </c>
      <c r="R1473" s="54">
        <f>IF($B1473="","",SUM($K1473:$Q1473))</f>
        <v/>
      </c>
      <c r="S1473" s="56">
        <f>IF($B1473="","",VLOOKUP($C1473,Настройки!$A$11:$L$17,9,FALSE))</f>
        <v/>
      </c>
      <c r="T1473" s="56">
        <f>IF($B1473="","",$R1473*$S1473)</f>
        <v/>
      </c>
    </row>
    <row r="1474">
      <c r="A1474" s="20">
        <f>Тех_Движение!$A$1471</f>
        <v/>
      </c>
      <c r="B1474" s="20">
        <f>IF(Тех_Движение!$F$1471&gt;0,Тех_Движение!$I$1471,"")</f>
        <v/>
      </c>
      <c r="C1474" s="20">
        <f>IF($B1474="","",Тех_Движение!$D$1471)</f>
        <v/>
      </c>
      <c r="D1474" s="42">
        <f>IF($B1474="","",Тех_Движение!$B$1471)</f>
        <v/>
      </c>
      <c r="E1474" s="54">
        <f>IF($B1474="","",Тех_Движение!$F$1471)</f>
        <v/>
      </c>
      <c r="F1474" s="54">
        <f>IF($B1474="","",SUMIFS($E$5:$E1473,$C$5:$C1473,$C1474))</f>
        <v/>
      </c>
      <c r="G1474" s="54">
        <f>IF($B1474="","",MAX(0,$E1474-MAX(0,SUMIFS(Тех_Движение!$G$2:$G$5111,Тех_Движение!$D$2:$D$5111,$C1474,Тех_Движение!$B$2:$B$5111,"&lt;="&amp;Настройки!$B$5-1)-$F1474)))</f>
        <v/>
      </c>
      <c r="H1474" s="54">
        <f>IF($B1474="","",IF(AND($D1474&gt;=Настройки!$B$5,$D1474&lt;=Настройки!$B$6),$E1474,0))</f>
        <v/>
      </c>
      <c r="I1474" s="54">
        <f>IF($B1474="","",$G1474+$H1474-$J1474)</f>
        <v/>
      </c>
      <c r="J1474" s="54">
        <f>IF($B1474="","",MAX(0,$E1474-MAX(0,SUMIFS(Тех_Движение!$G$2:$G$5111,Тех_Движение!$D$2:$D$5111,$C1474,Тех_Движение!$B$2:$B$5111,"&lt;="&amp;Настройки!$B$6)-$F1474)))</f>
        <v/>
      </c>
      <c r="K1474" s="54">
        <f>IF(OR($B1474="",K$3&lt;$D1474+Настройки!$B$7),0,MAX(0,$E1474-MAX(0,SUMIFS(Тех_Движение!$G$2:$G$5111,Тех_Движение!$D$2:$D$5111,$C1474,Тех_Движение!$B$2:$B$5111,"&lt;="&amp;K$3)-$F1474)))</f>
        <v/>
      </c>
      <c r="L1474" s="54">
        <f>IF(OR($B1474="",L$3&lt;$D1474+Настройки!$B$7),0,MAX(0,$E1474-MAX(0,SUMIFS(Тех_Движение!$G$2:$G$5111,Тех_Движение!$D$2:$D$5111,$C1474,Тех_Движение!$B$2:$B$5111,"&lt;="&amp;L$3)-$F1474)))</f>
        <v/>
      </c>
      <c r="M1474" s="54">
        <f>IF(OR($B1474="",M$3&lt;$D1474+Настройки!$B$7),0,MAX(0,$E1474-MAX(0,SUMIFS(Тех_Движение!$G$2:$G$5111,Тех_Движение!$D$2:$D$5111,$C1474,Тех_Движение!$B$2:$B$5111,"&lt;="&amp;M$3)-$F1474)))</f>
        <v/>
      </c>
      <c r="N1474" s="54">
        <f>IF(OR($B1474="",N$3&lt;$D1474+Настройки!$B$7),0,MAX(0,$E1474-MAX(0,SUMIFS(Тех_Движение!$G$2:$G$5111,Тех_Движение!$D$2:$D$5111,$C1474,Тех_Движение!$B$2:$B$5111,"&lt;="&amp;N$3)-$F1474)))</f>
        <v/>
      </c>
      <c r="O1474" s="54">
        <f>IF(OR($B1474="",O$3&lt;$D1474+Настройки!$B$7),0,MAX(0,$E1474-MAX(0,SUMIFS(Тех_Движение!$G$2:$G$5111,Тех_Движение!$D$2:$D$5111,$C1474,Тех_Движение!$B$2:$B$5111,"&lt;="&amp;O$3)-$F1474)))</f>
        <v/>
      </c>
      <c r="P1474" s="54">
        <f>IF(OR($B1474="",P$3&lt;$D1474+Настройки!$B$7),0,MAX(0,$E1474-MAX(0,SUMIFS(Тех_Движение!$G$2:$G$5111,Тех_Движение!$D$2:$D$5111,$C1474,Тех_Движение!$B$2:$B$5111,"&lt;="&amp;P$3)-$F1474)))</f>
        <v/>
      </c>
      <c r="Q1474" s="54">
        <f>IF(OR($B1474="",Q$3&lt;$D1474+Настройки!$B$7),0,MAX(0,$E1474-MAX(0,SUMIFS(Тех_Движение!$G$2:$G$5111,Тех_Движение!$D$2:$D$5111,$C1474,Тех_Движение!$B$2:$B$5111,"&lt;="&amp;Q$3)-$F1474)))</f>
        <v/>
      </c>
      <c r="R1474" s="54">
        <f>IF($B1474="","",SUM($K1474:$Q1474))</f>
        <v/>
      </c>
      <c r="S1474" s="56">
        <f>IF($B1474="","",VLOOKUP($C1474,Настройки!$A$11:$L$17,9,FALSE))</f>
        <v/>
      </c>
      <c r="T1474" s="56">
        <f>IF($B1474="","",$R1474*$S1474)</f>
        <v/>
      </c>
    </row>
    <row r="1475">
      <c r="A1475" s="20">
        <f>Тех_Движение!$A$1472</f>
        <v/>
      </c>
      <c r="B1475" s="20">
        <f>IF(Тех_Движение!$F$1472&gt;0,Тех_Движение!$I$1472,"")</f>
        <v/>
      </c>
      <c r="C1475" s="20">
        <f>IF($B1475="","",Тех_Движение!$D$1472)</f>
        <v/>
      </c>
      <c r="D1475" s="42">
        <f>IF($B1475="","",Тех_Движение!$B$1472)</f>
        <v/>
      </c>
      <c r="E1475" s="54">
        <f>IF($B1475="","",Тех_Движение!$F$1472)</f>
        <v/>
      </c>
      <c r="F1475" s="54">
        <f>IF($B1475="","",SUMIFS($E$5:$E1474,$C$5:$C1474,$C1475))</f>
        <v/>
      </c>
      <c r="G1475" s="54">
        <f>IF($B1475="","",MAX(0,$E1475-MAX(0,SUMIFS(Тех_Движение!$G$2:$G$5111,Тех_Движение!$D$2:$D$5111,$C1475,Тех_Движение!$B$2:$B$5111,"&lt;="&amp;Настройки!$B$5-1)-$F1475)))</f>
        <v/>
      </c>
      <c r="H1475" s="54">
        <f>IF($B1475="","",IF(AND($D1475&gt;=Настройки!$B$5,$D1475&lt;=Настройки!$B$6),$E1475,0))</f>
        <v/>
      </c>
      <c r="I1475" s="54">
        <f>IF($B1475="","",$G1475+$H1475-$J1475)</f>
        <v/>
      </c>
      <c r="J1475" s="54">
        <f>IF($B1475="","",MAX(0,$E1475-MAX(0,SUMIFS(Тех_Движение!$G$2:$G$5111,Тех_Движение!$D$2:$D$5111,$C1475,Тех_Движение!$B$2:$B$5111,"&lt;="&amp;Настройки!$B$6)-$F1475)))</f>
        <v/>
      </c>
      <c r="K1475" s="54">
        <f>IF(OR($B1475="",K$3&lt;$D1475+Настройки!$B$7),0,MAX(0,$E1475-MAX(0,SUMIFS(Тех_Движение!$G$2:$G$5111,Тех_Движение!$D$2:$D$5111,$C1475,Тех_Движение!$B$2:$B$5111,"&lt;="&amp;K$3)-$F1475)))</f>
        <v/>
      </c>
      <c r="L1475" s="54">
        <f>IF(OR($B1475="",L$3&lt;$D1475+Настройки!$B$7),0,MAX(0,$E1475-MAX(0,SUMIFS(Тех_Движение!$G$2:$G$5111,Тех_Движение!$D$2:$D$5111,$C1475,Тех_Движение!$B$2:$B$5111,"&lt;="&amp;L$3)-$F1475)))</f>
        <v/>
      </c>
      <c r="M1475" s="54">
        <f>IF(OR($B1475="",M$3&lt;$D1475+Настройки!$B$7),0,MAX(0,$E1475-MAX(0,SUMIFS(Тех_Движение!$G$2:$G$5111,Тех_Движение!$D$2:$D$5111,$C1475,Тех_Движение!$B$2:$B$5111,"&lt;="&amp;M$3)-$F1475)))</f>
        <v/>
      </c>
      <c r="N1475" s="54">
        <f>IF(OR($B1475="",N$3&lt;$D1475+Настройки!$B$7),0,MAX(0,$E1475-MAX(0,SUMIFS(Тех_Движение!$G$2:$G$5111,Тех_Движение!$D$2:$D$5111,$C1475,Тех_Движение!$B$2:$B$5111,"&lt;="&amp;N$3)-$F1475)))</f>
        <v/>
      </c>
      <c r="O1475" s="54">
        <f>IF(OR($B1475="",O$3&lt;$D1475+Настройки!$B$7),0,MAX(0,$E1475-MAX(0,SUMIFS(Тех_Движение!$G$2:$G$5111,Тех_Движение!$D$2:$D$5111,$C1475,Тех_Движение!$B$2:$B$5111,"&lt;="&amp;O$3)-$F1475)))</f>
        <v/>
      </c>
      <c r="P1475" s="54">
        <f>IF(OR($B1475="",P$3&lt;$D1475+Настройки!$B$7),0,MAX(0,$E1475-MAX(0,SUMIFS(Тех_Движение!$G$2:$G$5111,Тех_Движение!$D$2:$D$5111,$C1475,Тех_Движение!$B$2:$B$5111,"&lt;="&amp;P$3)-$F1475)))</f>
        <v/>
      </c>
      <c r="Q1475" s="54">
        <f>IF(OR($B1475="",Q$3&lt;$D1475+Настройки!$B$7),0,MAX(0,$E1475-MAX(0,SUMIFS(Тех_Движение!$G$2:$G$5111,Тех_Движение!$D$2:$D$5111,$C1475,Тех_Движение!$B$2:$B$5111,"&lt;="&amp;Q$3)-$F1475)))</f>
        <v/>
      </c>
      <c r="R1475" s="54">
        <f>IF($B1475="","",SUM($K1475:$Q1475))</f>
        <v/>
      </c>
      <c r="S1475" s="56">
        <f>IF($B1475="","",VLOOKUP($C1475,Настройки!$A$11:$L$17,9,FALSE))</f>
        <v/>
      </c>
      <c r="T1475" s="56">
        <f>IF($B1475="","",$R1475*$S1475)</f>
        <v/>
      </c>
    </row>
    <row r="1476">
      <c r="A1476" s="20">
        <f>Тех_Движение!$A$1473</f>
        <v/>
      </c>
      <c r="B1476" s="20">
        <f>IF(Тех_Движение!$F$1473&gt;0,Тех_Движение!$I$1473,"")</f>
        <v/>
      </c>
      <c r="C1476" s="20">
        <f>IF($B1476="","",Тех_Движение!$D$1473)</f>
        <v/>
      </c>
      <c r="D1476" s="42">
        <f>IF($B1476="","",Тех_Движение!$B$1473)</f>
        <v/>
      </c>
      <c r="E1476" s="54">
        <f>IF($B1476="","",Тех_Движение!$F$1473)</f>
        <v/>
      </c>
      <c r="F1476" s="54">
        <f>IF($B1476="","",SUMIFS($E$5:$E1475,$C$5:$C1475,$C1476))</f>
        <v/>
      </c>
      <c r="G1476" s="54">
        <f>IF($B1476="","",MAX(0,$E1476-MAX(0,SUMIFS(Тех_Движение!$G$2:$G$5111,Тех_Движение!$D$2:$D$5111,$C1476,Тех_Движение!$B$2:$B$5111,"&lt;="&amp;Настройки!$B$5-1)-$F1476)))</f>
        <v/>
      </c>
      <c r="H1476" s="54">
        <f>IF($B1476="","",IF(AND($D1476&gt;=Настройки!$B$5,$D1476&lt;=Настройки!$B$6),$E1476,0))</f>
        <v/>
      </c>
      <c r="I1476" s="54">
        <f>IF($B1476="","",$G1476+$H1476-$J1476)</f>
        <v/>
      </c>
      <c r="J1476" s="54">
        <f>IF($B1476="","",MAX(0,$E1476-MAX(0,SUMIFS(Тех_Движение!$G$2:$G$5111,Тех_Движение!$D$2:$D$5111,$C1476,Тех_Движение!$B$2:$B$5111,"&lt;="&amp;Настройки!$B$6)-$F1476)))</f>
        <v/>
      </c>
      <c r="K1476" s="54">
        <f>IF(OR($B1476="",K$3&lt;$D1476+Настройки!$B$7),0,MAX(0,$E1476-MAX(0,SUMIFS(Тех_Движение!$G$2:$G$5111,Тех_Движение!$D$2:$D$5111,$C1476,Тех_Движение!$B$2:$B$5111,"&lt;="&amp;K$3)-$F1476)))</f>
        <v/>
      </c>
      <c r="L1476" s="54">
        <f>IF(OR($B1476="",L$3&lt;$D1476+Настройки!$B$7),0,MAX(0,$E1476-MAX(0,SUMIFS(Тех_Движение!$G$2:$G$5111,Тех_Движение!$D$2:$D$5111,$C1476,Тех_Движение!$B$2:$B$5111,"&lt;="&amp;L$3)-$F1476)))</f>
        <v/>
      </c>
      <c r="M1476" s="54">
        <f>IF(OR($B1476="",M$3&lt;$D1476+Настройки!$B$7),0,MAX(0,$E1476-MAX(0,SUMIFS(Тех_Движение!$G$2:$G$5111,Тех_Движение!$D$2:$D$5111,$C1476,Тех_Движение!$B$2:$B$5111,"&lt;="&amp;M$3)-$F1476)))</f>
        <v/>
      </c>
      <c r="N1476" s="54">
        <f>IF(OR($B1476="",N$3&lt;$D1476+Настройки!$B$7),0,MAX(0,$E1476-MAX(0,SUMIFS(Тех_Движение!$G$2:$G$5111,Тех_Движение!$D$2:$D$5111,$C1476,Тех_Движение!$B$2:$B$5111,"&lt;="&amp;N$3)-$F1476)))</f>
        <v/>
      </c>
      <c r="O1476" s="54">
        <f>IF(OR($B1476="",O$3&lt;$D1476+Настройки!$B$7),0,MAX(0,$E1476-MAX(0,SUMIFS(Тех_Движение!$G$2:$G$5111,Тех_Движение!$D$2:$D$5111,$C1476,Тех_Движение!$B$2:$B$5111,"&lt;="&amp;O$3)-$F1476)))</f>
        <v/>
      </c>
      <c r="P1476" s="54">
        <f>IF(OR($B1476="",P$3&lt;$D1476+Настройки!$B$7),0,MAX(0,$E1476-MAX(0,SUMIFS(Тех_Движение!$G$2:$G$5111,Тех_Движение!$D$2:$D$5111,$C1476,Тех_Движение!$B$2:$B$5111,"&lt;="&amp;P$3)-$F1476)))</f>
        <v/>
      </c>
      <c r="Q1476" s="54">
        <f>IF(OR($B1476="",Q$3&lt;$D1476+Настройки!$B$7),0,MAX(0,$E1476-MAX(0,SUMIFS(Тех_Движение!$G$2:$G$5111,Тех_Движение!$D$2:$D$5111,$C1476,Тех_Движение!$B$2:$B$5111,"&lt;="&amp;Q$3)-$F1476)))</f>
        <v/>
      </c>
      <c r="R1476" s="54">
        <f>IF($B1476="","",SUM($K1476:$Q1476))</f>
        <v/>
      </c>
      <c r="S1476" s="56">
        <f>IF($B1476="","",VLOOKUP($C1476,Настройки!$A$11:$L$17,9,FALSE))</f>
        <v/>
      </c>
      <c r="T1476" s="56">
        <f>IF($B1476="","",$R1476*$S1476)</f>
        <v/>
      </c>
    </row>
    <row r="1477">
      <c r="A1477" s="20">
        <f>Тех_Движение!$A$1474</f>
        <v/>
      </c>
      <c r="B1477" s="20">
        <f>IF(Тех_Движение!$F$1474&gt;0,Тех_Движение!$I$1474,"")</f>
        <v/>
      </c>
      <c r="C1477" s="20">
        <f>IF($B1477="","",Тех_Движение!$D$1474)</f>
        <v/>
      </c>
      <c r="D1477" s="42">
        <f>IF($B1477="","",Тех_Движение!$B$1474)</f>
        <v/>
      </c>
      <c r="E1477" s="54">
        <f>IF($B1477="","",Тех_Движение!$F$1474)</f>
        <v/>
      </c>
      <c r="F1477" s="54">
        <f>IF($B1477="","",SUMIFS($E$5:$E1476,$C$5:$C1476,$C1477))</f>
        <v/>
      </c>
      <c r="G1477" s="54">
        <f>IF($B1477="","",MAX(0,$E1477-MAX(0,SUMIFS(Тех_Движение!$G$2:$G$5111,Тех_Движение!$D$2:$D$5111,$C1477,Тех_Движение!$B$2:$B$5111,"&lt;="&amp;Настройки!$B$5-1)-$F1477)))</f>
        <v/>
      </c>
      <c r="H1477" s="54">
        <f>IF($B1477="","",IF(AND($D1477&gt;=Настройки!$B$5,$D1477&lt;=Настройки!$B$6),$E1477,0))</f>
        <v/>
      </c>
      <c r="I1477" s="54">
        <f>IF($B1477="","",$G1477+$H1477-$J1477)</f>
        <v/>
      </c>
      <c r="J1477" s="54">
        <f>IF($B1477="","",MAX(0,$E1477-MAX(0,SUMIFS(Тех_Движение!$G$2:$G$5111,Тех_Движение!$D$2:$D$5111,$C1477,Тех_Движение!$B$2:$B$5111,"&lt;="&amp;Настройки!$B$6)-$F1477)))</f>
        <v/>
      </c>
      <c r="K1477" s="54">
        <f>IF(OR($B1477="",K$3&lt;$D1477+Настройки!$B$7),0,MAX(0,$E1477-MAX(0,SUMIFS(Тех_Движение!$G$2:$G$5111,Тех_Движение!$D$2:$D$5111,$C1477,Тех_Движение!$B$2:$B$5111,"&lt;="&amp;K$3)-$F1477)))</f>
        <v/>
      </c>
      <c r="L1477" s="54">
        <f>IF(OR($B1477="",L$3&lt;$D1477+Настройки!$B$7),0,MAX(0,$E1477-MAX(0,SUMIFS(Тех_Движение!$G$2:$G$5111,Тех_Движение!$D$2:$D$5111,$C1477,Тех_Движение!$B$2:$B$5111,"&lt;="&amp;L$3)-$F1477)))</f>
        <v/>
      </c>
      <c r="M1477" s="54">
        <f>IF(OR($B1477="",M$3&lt;$D1477+Настройки!$B$7),0,MAX(0,$E1477-MAX(0,SUMIFS(Тех_Движение!$G$2:$G$5111,Тех_Движение!$D$2:$D$5111,$C1477,Тех_Движение!$B$2:$B$5111,"&lt;="&amp;M$3)-$F1477)))</f>
        <v/>
      </c>
      <c r="N1477" s="54">
        <f>IF(OR($B1477="",N$3&lt;$D1477+Настройки!$B$7),0,MAX(0,$E1477-MAX(0,SUMIFS(Тех_Движение!$G$2:$G$5111,Тех_Движение!$D$2:$D$5111,$C1477,Тех_Движение!$B$2:$B$5111,"&lt;="&amp;N$3)-$F1477)))</f>
        <v/>
      </c>
      <c r="O1477" s="54">
        <f>IF(OR($B1477="",O$3&lt;$D1477+Настройки!$B$7),0,MAX(0,$E1477-MAX(0,SUMIFS(Тех_Движение!$G$2:$G$5111,Тех_Движение!$D$2:$D$5111,$C1477,Тех_Движение!$B$2:$B$5111,"&lt;="&amp;O$3)-$F1477)))</f>
        <v/>
      </c>
      <c r="P1477" s="54">
        <f>IF(OR($B1477="",P$3&lt;$D1477+Настройки!$B$7),0,MAX(0,$E1477-MAX(0,SUMIFS(Тех_Движение!$G$2:$G$5111,Тех_Движение!$D$2:$D$5111,$C1477,Тех_Движение!$B$2:$B$5111,"&lt;="&amp;P$3)-$F1477)))</f>
        <v/>
      </c>
      <c r="Q1477" s="54">
        <f>IF(OR($B1477="",Q$3&lt;$D1477+Настройки!$B$7),0,MAX(0,$E1477-MAX(0,SUMIFS(Тех_Движение!$G$2:$G$5111,Тех_Движение!$D$2:$D$5111,$C1477,Тех_Движение!$B$2:$B$5111,"&lt;="&amp;Q$3)-$F1477)))</f>
        <v/>
      </c>
      <c r="R1477" s="54">
        <f>IF($B1477="","",SUM($K1477:$Q1477))</f>
        <v/>
      </c>
      <c r="S1477" s="56">
        <f>IF($B1477="","",VLOOKUP($C1477,Настройки!$A$11:$L$17,9,FALSE))</f>
        <v/>
      </c>
      <c r="T1477" s="56">
        <f>IF($B1477="","",$R1477*$S1477)</f>
        <v/>
      </c>
    </row>
    <row r="1478">
      <c r="A1478" s="20">
        <f>Тех_Движение!$A$1475</f>
        <v/>
      </c>
      <c r="B1478" s="20">
        <f>IF(Тех_Движение!$F$1475&gt;0,Тех_Движение!$I$1475,"")</f>
        <v/>
      </c>
      <c r="C1478" s="20">
        <f>IF($B1478="","",Тех_Движение!$D$1475)</f>
        <v/>
      </c>
      <c r="D1478" s="42">
        <f>IF($B1478="","",Тех_Движение!$B$1475)</f>
        <v/>
      </c>
      <c r="E1478" s="54">
        <f>IF($B1478="","",Тех_Движение!$F$1475)</f>
        <v/>
      </c>
      <c r="F1478" s="54">
        <f>IF($B1478="","",SUMIFS($E$5:$E1477,$C$5:$C1477,$C1478))</f>
        <v/>
      </c>
      <c r="G1478" s="54">
        <f>IF($B1478="","",MAX(0,$E1478-MAX(0,SUMIFS(Тех_Движение!$G$2:$G$5111,Тех_Движение!$D$2:$D$5111,$C1478,Тех_Движение!$B$2:$B$5111,"&lt;="&amp;Настройки!$B$5-1)-$F1478)))</f>
        <v/>
      </c>
      <c r="H1478" s="54">
        <f>IF($B1478="","",IF(AND($D1478&gt;=Настройки!$B$5,$D1478&lt;=Настройки!$B$6),$E1478,0))</f>
        <v/>
      </c>
      <c r="I1478" s="54">
        <f>IF($B1478="","",$G1478+$H1478-$J1478)</f>
        <v/>
      </c>
      <c r="J1478" s="54">
        <f>IF($B1478="","",MAX(0,$E1478-MAX(0,SUMIFS(Тех_Движение!$G$2:$G$5111,Тех_Движение!$D$2:$D$5111,$C1478,Тех_Движение!$B$2:$B$5111,"&lt;="&amp;Настройки!$B$6)-$F1478)))</f>
        <v/>
      </c>
      <c r="K1478" s="54">
        <f>IF(OR($B1478="",K$3&lt;$D1478+Настройки!$B$7),0,MAX(0,$E1478-MAX(0,SUMIFS(Тех_Движение!$G$2:$G$5111,Тех_Движение!$D$2:$D$5111,$C1478,Тех_Движение!$B$2:$B$5111,"&lt;="&amp;K$3)-$F1478)))</f>
        <v/>
      </c>
      <c r="L1478" s="54">
        <f>IF(OR($B1478="",L$3&lt;$D1478+Настройки!$B$7),0,MAX(0,$E1478-MAX(0,SUMIFS(Тех_Движение!$G$2:$G$5111,Тех_Движение!$D$2:$D$5111,$C1478,Тех_Движение!$B$2:$B$5111,"&lt;="&amp;L$3)-$F1478)))</f>
        <v/>
      </c>
      <c r="M1478" s="54">
        <f>IF(OR($B1478="",M$3&lt;$D1478+Настройки!$B$7),0,MAX(0,$E1478-MAX(0,SUMIFS(Тех_Движение!$G$2:$G$5111,Тех_Движение!$D$2:$D$5111,$C1478,Тех_Движение!$B$2:$B$5111,"&lt;="&amp;M$3)-$F1478)))</f>
        <v/>
      </c>
      <c r="N1478" s="54">
        <f>IF(OR($B1478="",N$3&lt;$D1478+Настройки!$B$7),0,MAX(0,$E1478-MAX(0,SUMIFS(Тех_Движение!$G$2:$G$5111,Тех_Движение!$D$2:$D$5111,$C1478,Тех_Движение!$B$2:$B$5111,"&lt;="&amp;N$3)-$F1478)))</f>
        <v/>
      </c>
      <c r="O1478" s="54">
        <f>IF(OR($B1478="",O$3&lt;$D1478+Настройки!$B$7),0,MAX(0,$E1478-MAX(0,SUMIFS(Тех_Движение!$G$2:$G$5111,Тех_Движение!$D$2:$D$5111,$C1478,Тех_Движение!$B$2:$B$5111,"&lt;="&amp;O$3)-$F1478)))</f>
        <v/>
      </c>
      <c r="P1478" s="54">
        <f>IF(OR($B1478="",P$3&lt;$D1478+Настройки!$B$7),0,MAX(0,$E1478-MAX(0,SUMIFS(Тех_Движение!$G$2:$G$5111,Тех_Движение!$D$2:$D$5111,$C1478,Тех_Движение!$B$2:$B$5111,"&lt;="&amp;P$3)-$F1478)))</f>
        <v/>
      </c>
      <c r="Q1478" s="54">
        <f>IF(OR($B1478="",Q$3&lt;$D1478+Настройки!$B$7),0,MAX(0,$E1478-MAX(0,SUMIFS(Тех_Движение!$G$2:$G$5111,Тех_Движение!$D$2:$D$5111,$C1478,Тех_Движение!$B$2:$B$5111,"&lt;="&amp;Q$3)-$F1478)))</f>
        <v/>
      </c>
      <c r="R1478" s="54">
        <f>IF($B1478="","",SUM($K1478:$Q1478))</f>
        <v/>
      </c>
      <c r="S1478" s="56">
        <f>IF($B1478="","",VLOOKUP($C1478,Настройки!$A$11:$L$17,9,FALSE))</f>
        <v/>
      </c>
      <c r="T1478" s="56">
        <f>IF($B1478="","",$R1478*$S1478)</f>
        <v/>
      </c>
    </row>
    <row r="1479">
      <c r="A1479" s="20">
        <f>Тех_Движение!$A$1476</f>
        <v/>
      </c>
      <c r="B1479" s="20">
        <f>IF(Тех_Движение!$F$1476&gt;0,Тех_Движение!$I$1476,"")</f>
        <v/>
      </c>
      <c r="C1479" s="20">
        <f>IF($B1479="","",Тех_Движение!$D$1476)</f>
        <v/>
      </c>
      <c r="D1479" s="42">
        <f>IF($B1479="","",Тех_Движение!$B$1476)</f>
        <v/>
      </c>
      <c r="E1479" s="54">
        <f>IF($B1479="","",Тех_Движение!$F$1476)</f>
        <v/>
      </c>
      <c r="F1479" s="54">
        <f>IF($B1479="","",SUMIFS($E$5:$E1478,$C$5:$C1478,$C1479))</f>
        <v/>
      </c>
      <c r="G1479" s="54">
        <f>IF($B1479="","",MAX(0,$E1479-MAX(0,SUMIFS(Тех_Движение!$G$2:$G$5111,Тех_Движение!$D$2:$D$5111,$C1479,Тех_Движение!$B$2:$B$5111,"&lt;="&amp;Настройки!$B$5-1)-$F1479)))</f>
        <v/>
      </c>
      <c r="H1479" s="54">
        <f>IF($B1479="","",IF(AND($D1479&gt;=Настройки!$B$5,$D1479&lt;=Настройки!$B$6),$E1479,0))</f>
        <v/>
      </c>
      <c r="I1479" s="54">
        <f>IF($B1479="","",$G1479+$H1479-$J1479)</f>
        <v/>
      </c>
      <c r="J1479" s="54">
        <f>IF($B1479="","",MAX(0,$E1479-MAX(0,SUMIFS(Тех_Движение!$G$2:$G$5111,Тех_Движение!$D$2:$D$5111,$C1479,Тех_Движение!$B$2:$B$5111,"&lt;="&amp;Настройки!$B$6)-$F1479)))</f>
        <v/>
      </c>
      <c r="K1479" s="54">
        <f>IF(OR($B1479="",K$3&lt;$D1479+Настройки!$B$7),0,MAX(0,$E1479-MAX(0,SUMIFS(Тех_Движение!$G$2:$G$5111,Тех_Движение!$D$2:$D$5111,$C1479,Тех_Движение!$B$2:$B$5111,"&lt;="&amp;K$3)-$F1479)))</f>
        <v/>
      </c>
      <c r="L1479" s="54">
        <f>IF(OR($B1479="",L$3&lt;$D1479+Настройки!$B$7),0,MAX(0,$E1479-MAX(0,SUMIFS(Тех_Движение!$G$2:$G$5111,Тех_Движение!$D$2:$D$5111,$C1479,Тех_Движение!$B$2:$B$5111,"&lt;="&amp;L$3)-$F1479)))</f>
        <v/>
      </c>
      <c r="M1479" s="54">
        <f>IF(OR($B1479="",M$3&lt;$D1479+Настройки!$B$7),0,MAX(0,$E1479-MAX(0,SUMIFS(Тех_Движение!$G$2:$G$5111,Тех_Движение!$D$2:$D$5111,$C1479,Тех_Движение!$B$2:$B$5111,"&lt;="&amp;M$3)-$F1479)))</f>
        <v/>
      </c>
      <c r="N1479" s="54">
        <f>IF(OR($B1479="",N$3&lt;$D1479+Настройки!$B$7),0,MAX(0,$E1479-MAX(0,SUMIFS(Тех_Движение!$G$2:$G$5111,Тех_Движение!$D$2:$D$5111,$C1479,Тех_Движение!$B$2:$B$5111,"&lt;="&amp;N$3)-$F1479)))</f>
        <v/>
      </c>
      <c r="O1479" s="54">
        <f>IF(OR($B1479="",O$3&lt;$D1479+Настройки!$B$7),0,MAX(0,$E1479-MAX(0,SUMIFS(Тех_Движение!$G$2:$G$5111,Тех_Движение!$D$2:$D$5111,$C1479,Тех_Движение!$B$2:$B$5111,"&lt;="&amp;O$3)-$F1479)))</f>
        <v/>
      </c>
      <c r="P1479" s="54">
        <f>IF(OR($B1479="",P$3&lt;$D1479+Настройки!$B$7),0,MAX(0,$E1479-MAX(0,SUMIFS(Тех_Движение!$G$2:$G$5111,Тех_Движение!$D$2:$D$5111,$C1479,Тех_Движение!$B$2:$B$5111,"&lt;="&amp;P$3)-$F1479)))</f>
        <v/>
      </c>
      <c r="Q1479" s="54">
        <f>IF(OR($B1479="",Q$3&lt;$D1479+Настройки!$B$7),0,MAX(0,$E1479-MAX(0,SUMIFS(Тех_Движение!$G$2:$G$5111,Тех_Движение!$D$2:$D$5111,$C1479,Тех_Движение!$B$2:$B$5111,"&lt;="&amp;Q$3)-$F1479)))</f>
        <v/>
      </c>
      <c r="R1479" s="54">
        <f>IF($B1479="","",SUM($K1479:$Q1479))</f>
        <v/>
      </c>
      <c r="S1479" s="56">
        <f>IF($B1479="","",VLOOKUP($C1479,Настройки!$A$11:$L$17,9,FALSE))</f>
        <v/>
      </c>
      <c r="T1479" s="56">
        <f>IF($B1479="","",$R1479*$S1479)</f>
        <v/>
      </c>
    </row>
    <row r="1480">
      <c r="A1480" s="20">
        <f>Тех_Движение!$A$1477</f>
        <v/>
      </c>
      <c r="B1480" s="20">
        <f>IF(Тех_Движение!$F$1477&gt;0,Тех_Движение!$I$1477,"")</f>
        <v/>
      </c>
      <c r="C1480" s="20">
        <f>IF($B1480="","",Тех_Движение!$D$1477)</f>
        <v/>
      </c>
      <c r="D1480" s="42">
        <f>IF($B1480="","",Тех_Движение!$B$1477)</f>
        <v/>
      </c>
      <c r="E1480" s="54">
        <f>IF($B1480="","",Тех_Движение!$F$1477)</f>
        <v/>
      </c>
      <c r="F1480" s="54">
        <f>IF($B1480="","",SUMIFS($E$5:$E1479,$C$5:$C1479,$C1480))</f>
        <v/>
      </c>
      <c r="G1480" s="54">
        <f>IF($B1480="","",MAX(0,$E1480-MAX(0,SUMIFS(Тех_Движение!$G$2:$G$5111,Тех_Движение!$D$2:$D$5111,$C1480,Тех_Движение!$B$2:$B$5111,"&lt;="&amp;Настройки!$B$5-1)-$F1480)))</f>
        <v/>
      </c>
      <c r="H1480" s="54">
        <f>IF($B1480="","",IF(AND($D1480&gt;=Настройки!$B$5,$D1480&lt;=Настройки!$B$6),$E1480,0))</f>
        <v/>
      </c>
      <c r="I1480" s="54">
        <f>IF($B1480="","",$G1480+$H1480-$J1480)</f>
        <v/>
      </c>
      <c r="J1480" s="54">
        <f>IF($B1480="","",MAX(0,$E1480-MAX(0,SUMIFS(Тех_Движение!$G$2:$G$5111,Тех_Движение!$D$2:$D$5111,$C1480,Тех_Движение!$B$2:$B$5111,"&lt;="&amp;Настройки!$B$6)-$F1480)))</f>
        <v/>
      </c>
      <c r="K1480" s="54">
        <f>IF(OR($B1480="",K$3&lt;$D1480+Настройки!$B$7),0,MAX(0,$E1480-MAX(0,SUMIFS(Тех_Движение!$G$2:$G$5111,Тех_Движение!$D$2:$D$5111,$C1480,Тех_Движение!$B$2:$B$5111,"&lt;="&amp;K$3)-$F1480)))</f>
        <v/>
      </c>
      <c r="L1480" s="54">
        <f>IF(OR($B1480="",L$3&lt;$D1480+Настройки!$B$7),0,MAX(0,$E1480-MAX(0,SUMIFS(Тех_Движение!$G$2:$G$5111,Тех_Движение!$D$2:$D$5111,$C1480,Тех_Движение!$B$2:$B$5111,"&lt;="&amp;L$3)-$F1480)))</f>
        <v/>
      </c>
      <c r="M1480" s="54">
        <f>IF(OR($B1480="",M$3&lt;$D1480+Настройки!$B$7),0,MAX(0,$E1480-MAX(0,SUMIFS(Тех_Движение!$G$2:$G$5111,Тех_Движение!$D$2:$D$5111,$C1480,Тех_Движение!$B$2:$B$5111,"&lt;="&amp;M$3)-$F1480)))</f>
        <v/>
      </c>
      <c r="N1480" s="54">
        <f>IF(OR($B1480="",N$3&lt;$D1480+Настройки!$B$7),0,MAX(0,$E1480-MAX(0,SUMIFS(Тех_Движение!$G$2:$G$5111,Тех_Движение!$D$2:$D$5111,$C1480,Тех_Движение!$B$2:$B$5111,"&lt;="&amp;N$3)-$F1480)))</f>
        <v/>
      </c>
      <c r="O1480" s="54">
        <f>IF(OR($B1480="",O$3&lt;$D1480+Настройки!$B$7),0,MAX(0,$E1480-MAX(0,SUMIFS(Тех_Движение!$G$2:$G$5111,Тех_Движение!$D$2:$D$5111,$C1480,Тех_Движение!$B$2:$B$5111,"&lt;="&amp;O$3)-$F1480)))</f>
        <v/>
      </c>
      <c r="P1480" s="54">
        <f>IF(OR($B1480="",P$3&lt;$D1480+Настройки!$B$7),0,MAX(0,$E1480-MAX(0,SUMIFS(Тех_Движение!$G$2:$G$5111,Тех_Движение!$D$2:$D$5111,$C1480,Тех_Движение!$B$2:$B$5111,"&lt;="&amp;P$3)-$F1480)))</f>
        <v/>
      </c>
      <c r="Q1480" s="54">
        <f>IF(OR($B1480="",Q$3&lt;$D1480+Настройки!$B$7),0,MAX(0,$E1480-MAX(0,SUMIFS(Тех_Движение!$G$2:$G$5111,Тех_Движение!$D$2:$D$5111,$C1480,Тех_Движение!$B$2:$B$5111,"&lt;="&amp;Q$3)-$F1480)))</f>
        <v/>
      </c>
      <c r="R1480" s="54">
        <f>IF($B1480="","",SUM($K1480:$Q1480))</f>
        <v/>
      </c>
      <c r="S1480" s="56">
        <f>IF($B1480="","",VLOOKUP($C1480,Настройки!$A$11:$L$17,9,FALSE))</f>
        <v/>
      </c>
      <c r="T1480" s="56">
        <f>IF($B1480="","",$R1480*$S1480)</f>
        <v/>
      </c>
    </row>
    <row r="1481">
      <c r="A1481" s="20">
        <f>Тех_Движение!$A$1478</f>
        <v/>
      </c>
      <c r="B1481" s="20">
        <f>IF(Тех_Движение!$F$1478&gt;0,Тех_Движение!$I$1478,"")</f>
        <v/>
      </c>
      <c r="C1481" s="20">
        <f>IF($B1481="","",Тех_Движение!$D$1478)</f>
        <v/>
      </c>
      <c r="D1481" s="42">
        <f>IF($B1481="","",Тех_Движение!$B$1478)</f>
        <v/>
      </c>
      <c r="E1481" s="54">
        <f>IF($B1481="","",Тех_Движение!$F$1478)</f>
        <v/>
      </c>
      <c r="F1481" s="54">
        <f>IF($B1481="","",SUMIFS($E$5:$E1480,$C$5:$C1480,$C1481))</f>
        <v/>
      </c>
      <c r="G1481" s="54">
        <f>IF($B1481="","",MAX(0,$E1481-MAX(0,SUMIFS(Тех_Движение!$G$2:$G$5111,Тех_Движение!$D$2:$D$5111,$C1481,Тех_Движение!$B$2:$B$5111,"&lt;="&amp;Настройки!$B$5-1)-$F1481)))</f>
        <v/>
      </c>
      <c r="H1481" s="54">
        <f>IF($B1481="","",IF(AND($D1481&gt;=Настройки!$B$5,$D1481&lt;=Настройки!$B$6),$E1481,0))</f>
        <v/>
      </c>
      <c r="I1481" s="54">
        <f>IF($B1481="","",$G1481+$H1481-$J1481)</f>
        <v/>
      </c>
      <c r="J1481" s="54">
        <f>IF($B1481="","",MAX(0,$E1481-MAX(0,SUMIFS(Тех_Движение!$G$2:$G$5111,Тех_Движение!$D$2:$D$5111,$C1481,Тех_Движение!$B$2:$B$5111,"&lt;="&amp;Настройки!$B$6)-$F1481)))</f>
        <v/>
      </c>
      <c r="K1481" s="54">
        <f>IF(OR($B1481="",K$3&lt;$D1481+Настройки!$B$7),0,MAX(0,$E1481-MAX(0,SUMIFS(Тех_Движение!$G$2:$G$5111,Тех_Движение!$D$2:$D$5111,$C1481,Тех_Движение!$B$2:$B$5111,"&lt;="&amp;K$3)-$F1481)))</f>
        <v/>
      </c>
      <c r="L1481" s="54">
        <f>IF(OR($B1481="",L$3&lt;$D1481+Настройки!$B$7),0,MAX(0,$E1481-MAX(0,SUMIFS(Тех_Движение!$G$2:$G$5111,Тех_Движение!$D$2:$D$5111,$C1481,Тех_Движение!$B$2:$B$5111,"&lt;="&amp;L$3)-$F1481)))</f>
        <v/>
      </c>
      <c r="M1481" s="54">
        <f>IF(OR($B1481="",M$3&lt;$D1481+Настройки!$B$7),0,MAX(0,$E1481-MAX(0,SUMIFS(Тех_Движение!$G$2:$G$5111,Тех_Движение!$D$2:$D$5111,$C1481,Тех_Движение!$B$2:$B$5111,"&lt;="&amp;M$3)-$F1481)))</f>
        <v/>
      </c>
      <c r="N1481" s="54">
        <f>IF(OR($B1481="",N$3&lt;$D1481+Настройки!$B$7),0,MAX(0,$E1481-MAX(0,SUMIFS(Тех_Движение!$G$2:$G$5111,Тех_Движение!$D$2:$D$5111,$C1481,Тех_Движение!$B$2:$B$5111,"&lt;="&amp;N$3)-$F1481)))</f>
        <v/>
      </c>
      <c r="O1481" s="54">
        <f>IF(OR($B1481="",O$3&lt;$D1481+Настройки!$B$7),0,MAX(0,$E1481-MAX(0,SUMIFS(Тех_Движение!$G$2:$G$5111,Тех_Движение!$D$2:$D$5111,$C1481,Тех_Движение!$B$2:$B$5111,"&lt;="&amp;O$3)-$F1481)))</f>
        <v/>
      </c>
      <c r="P1481" s="54">
        <f>IF(OR($B1481="",P$3&lt;$D1481+Настройки!$B$7),0,MAX(0,$E1481-MAX(0,SUMIFS(Тех_Движение!$G$2:$G$5111,Тех_Движение!$D$2:$D$5111,$C1481,Тех_Движение!$B$2:$B$5111,"&lt;="&amp;P$3)-$F1481)))</f>
        <v/>
      </c>
      <c r="Q1481" s="54">
        <f>IF(OR($B1481="",Q$3&lt;$D1481+Настройки!$B$7),0,MAX(0,$E1481-MAX(0,SUMIFS(Тех_Движение!$G$2:$G$5111,Тех_Движение!$D$2:$D$5111,$C1481,Тех_Движение!$B$2:$B$5111,"&lt;="&amp;Q$3)-$F1481)))</f>
        <v/>
      </c>
      <c r="R1481" s="54">
        <f>IF($B1481="","",SUM($K1481:$Q1481))</f>
        <v/>
      </c>
      <c r="S1481" s="56">
        <f>IF($B1481="","",VLOOKUP($C1481,Настройки!$A$11:$L$17,9,FALSE))</f>
        <v/>
      </c>
      <c r="T1481" s="56">
        <f>IF($B1481="","",$R1481*$S1481)</f>
        <v/>
      </c>
    </row>
    <row r="1482">
      <c r="A1482" s="20">
        <f>Тех_Движение!$A$1479</f>
        <v/>
      </c>
      <c r="B1482" s="20">
        <f>IF(Тех_Движение!$F$1479&gt;0,Тех_Движение!$I$1479,"")</f>
        <v/>
      </c>
      <c r="C1482" s="20">
        <f>IF($B1482="","",Тех_Движение!$D$1479)</f>
        <v/>
      </c>
      <c r="D1482" s="42">
        <f>IF($B1482="","",Тех_Движение!$B$1479)</f>
        <v/>
      </c>
      <c r="E1482" s="54">
        <f>IF($B1482="","",Тех_Движение!$F$1479)</f>
        <v/>
      </c>
      <c r="F1482" s="54">
        <f>IF($B1482="","",SUMIFS($E$5:$E1481,$C$5:$C1481,$C1482))</f>
        <v/>
      </c>
      <c r="G1482" s="54">
        <f>IF($B1482="","",MAX(0,$E1482-MAX(0,SUMIFS(Тех_Движение!$G$2:$G$5111,Тех_Движение!$D$2:$D$5111,$C1482,Тех_Движение!$B$2:$B$5111,"&lt;="&amp;Настройки!$B$5-1)-$F1482)))</f>
        <v/>
      </c>
      <c r="H1482" s="54">
        <f>IF($B1482="","",IF(AND($D1482&gt;=Настройки!$B$5,$D1482&lt;=Настройки!$B$6),$E1482,0))</f>
        <v/>
      </c>
      <c r="I1482" s="54">
        <f>IF($B1482="","",$G1482+$H1482-$J1482)</f>
        <v/>
      </c>
      <c r="J1482" s="54">
        <f>IF($B1482="","",MAX(0,$E1482-MAX(0,SUMIFS(Тех_Движение!$G$2:$G$5111,Тех_Движение!$D$2:$D$5111,$C1482,Тех_Движение!$B$2:$B$5111,"&lt;="&amp;Настройки!$B$6)-$F1482)))</f>
        <v/>
      </c>
      <c r="K1482" s="54">
        <f>IF(OR($B1482="",K$3&lt;$D1482+Настройки!$B$7),0,MAX(0,$E1482-MAX(0,SUMIFS(Тех_Движение!$G$2:$G$5111,Тех_Движение!$D$2:$D$5111,$C1482,Тех_Движение!$B$2:$B$5111,"&lt;="&amp;K$3)-$F1482)))</f>
        <v/>
      </c>
      <c r="L1482" s="54">
        <f>IF(OR($B1482="",L$3&lt;$D1482+Настройки!$B$7),0,MAX(0,$E1482-MAX(0,SUMIFS(Тех_Движение!$G$2:$G$5111,Тех_Движение!$D$2:$D$5111,$C1482,Тех_Движение!$B$2:$B$5111,"&lt;="&amp;L$3)-$F1482)))</f>
        <v/>
      </c>
      <c r="M1482" s="54">
        <f>IF(OR($B1482="",M$3&lt;$D1482+Настройки!$B$7),0,MAX(0,$E1482-MAX(0,SUMIFS(Тех_Движение!$G$2:$G$5111,Тех_Движение!$D$2:$D$5111,$C1482,Тех_Движение!$B$2:$B$5111,"&lt;="&amp;M$3)-$F1482)))</f>
        <v/>
      </c>
      <c r="N1482" s="54">
        <f>IF(OR($B1482="",N$3&lt;$D1482+Настройки!$B$7),0,MAX(0,$E1482-MAX(0,SUMIFS(Тех_Движение!$G$2:$G$5111,Тех_Движение!$D$2:$D$5111,$C1482,Тех_Движение!$B$2:$B$5111,"&lt;="&amp;N$3)-$F1482)))</f>
        <v/>
      </c>
      <c r="O1482" s="54">
        <f>IF(OR($B1482="",O$3&lt;$D1482+Настройки!$B$7),0,MAX(0,$E1482-MAX(0,SUMIFS(Тех_Движение!$G$2:$G$5111,Тех_Движение!$D$2:$D$5111,$C1482,Тех_Движение!$B$2:$B$5111,"&lt;="&amp;O$3)-$F1482)))</f>
        <v/>
      </c>
      <c r="P1482" s="54">
        <f>IF(OR($B1482="",P$3&lt;$D1482+Настройки!$B$7),0,MAX(0,$E1482-MAX(0,SUMIFS(Тех_Движение!$G$2:$G$5111,Тех_Движение!$D$2:$D$5111,$C1482,Тех_Движение!$B$2:$B$5111,"&lt;="&amp;P$3)-$F1482)))</f>
        <v/>
      </c>
      <c r="Q1482" s="54">
        <f>IF(OR($B1482="",Q$3&lt;$D1482+Настройки!$B$7),0,MAX(0,$E1482-MAX(0,SUMIFS(Тех_Движение!$G$2:$G$5111,Тех_Движение!$D$2:$D$5111,$C1482,Тех_Движение!$B$2:$B$5111,"&lt;="&amp;Q$3)-$F1482)))</f>
        <v/>
      </c>
      <c r="R1482" s="54">
        <f>IF($B1482="","",SUM($K1482:$Q1482))</f>
        <v/>
      </c>
      <c r="S1482" s="56">
        <f>IF($B1482="","",VLOOKUP($C1482,Настройки!$A$11:$L$17,9,FALSE))</f>
        <v/>
      </c>
      <c r="T1482" s="56">
        <f>IF($B1482="","",$R1482*$S1482)</f>
        <v/>
      </c>
    </row>
    <row r="1483">
      <c r="A1483" s="20">
        <f>Тех_Движение!$A$1480</f>
        <v/>
      </c>
      <c r="B1483" s="20">
        <f>IF(Тех_Движение!$F$1480&gt;0,Тех_Движение!$I$1480,"")</f>
        <v/>
      </c>
      <c r="C1483" s="20">
        <f>IF($B1483="","",Тех_Движение!$D$1480)</f>
        <v/>
      </c>
      <c r="D1483" s="42">
        <f>IF($B1483="","",Тех_Движение!$B$1480)</f>
        <v/>
      </c>
      <c r="E1483" s="54">
        <f>IF($B1483="","",Тех_Движение!$F$1480)</f>
        <v/>
      </c>
      <c r="F1483" s="54">
        <f>IF($B1483="","",SUMIFS($E$5:$E1482,$C$5:$C1482,$C1483))</f>
        <v/>
      </c>
      <c r="G1483" s="54">
        <f>IF($B1483="","",MAX(0,$E1483-MAX(0,SUMIFS(Тех_Движение!$G$2:$G$5111,Тех_Движение!$D$2:$D$5111,$C1483,Тех_Движение!$B$2:$B$5111,"&lt;="&amp;Настройки!$B$5-1)-$F1483)))</f>
        <v/>
      </c>
      <c r="H1483" s="54">
        <f>IF($B1483="","",IF(AND($D1483&gt;=Настройки!$B$5,$D1483&lt;=Настройки!$B$6),$E1483,0))</f>
        <v/>
      </c>
      <c r="I1483" s="54">
        <f>IF($B1483="","",$G1483+$H1483-$J1483)</f>
        <v/>
      </c>
      <c r="J1483" s="54">
        <f>IF($B1483="","",MAX(0,$E1483-MAX(0,SUMIFS(Тех_Движение!$G$2:$G$5111,Тех_Движение!$D$2:$D$5111,$C1483,Тех_Движение!$B$2:$B$5111,"&lt;="&amp;Настройки!$B$6)-$F1483)))</f>
        <v/>
      </c>
      <c r="K1483" s="54">
        <f>IF(OR($B1483="",K$3&lt;$D1483+Настройки!$B$7),0,MAX(0,$E1483-MAX(0,SUMIFS(Тех_Движение!$G$2:$G$5111,Тех_Движение!$D$2:$D$5111,$C1483,Тех_Движение!$B$2:$B$5111,"&lt;="&amp;K$3)-$F1483)))</f>
        <v/>
      </c>
      <c r="L1483" s="54">
        <f>IF(OR($B1483="",L$3&lt;$D1483+Настройки!$B$7),0,MAX(0,$E1483-MAX(0,SUMIFS(Тех_Движение!$G$2:$G$5111,Тех_Движение!$D$2:$D$5111,$C1483,Тех_Движение!$B$2:$B$5111,"&lt;="&amp;L$3)-$F1483)))</f>
        <v/>
      </c>
      <c r="M1483" s="54">
        <f>IF(OR($B1483="",M$3&lt;$D1483+Настройки!$B$7),0,MAX(0,$E1483-MAX(0,SUMIFS(Тех_Движение!$G$2:$G$5111,Тех_Движение!$D$2:$D$5111,$C1483,Тех_Движение!$B$2:$B$5111,"&lt;="&amp;M$3)-$F1483)))</f>
        <v/>
      </c>
      <c r="N1483" s="54">
        <f>IF(OR($B1483="",N$3&lt;$D1483+Настройки!$B$7),0,MAX(0,$E1483-MAX(0,SUMIFS(Тех_Движение!$G$2:$G$5111,Тех_Движение!$D$2:$D$5111,$C1483,Тех_Движение!$B$2:$B$5111,"&lt;="&amp;N$3)-$F1483)))</f>
        <v/>
      </c>
      <c r="O1483" s="54">
        <f>IF(OR($B1483="",O$3&lt;$D1483+Настройки!$B$7),0,MAX(0,$E1483-MAX(0,SUMIFS(Тех_Движение!$G$2:$G$5111,Тех_Движение!$D$2:$D$5111,$C1483,Тех_Движение!$B$2:$B$5111,"&lt;="&amp;O$3)-$F1483)))</f>
        <v/>
      </c>
      <c r="P1483" s="54">
        <f>IF(OR($B1483="",P$3&lt;$D1483+Настройки!$B$7),0,MAX(0,$E1483-MAX(0,SUMIFS(Тех_Движение!$G$2:$G$5111,Тех_Движение!$D$2:$D$5111,$C1483,Тех_Движение!$B$2:$B$5111,"&lt;="&amp;P$3)-$F1483)))</f>
        <v/>
      </c>
      <c r="Q1483" s="54">
        <f>IF(OR($B1483="",Q$3&lt;$D1483+Настройки!$B$7),0,MAX(0,$E1483-MAX(0,SUMIFS(Тех_Движение!$G$2:$G$5111,Тех_Движение!$D$2:$D$5111,$C1483,Тех_Движение!$B$2:$B$5111,"&lt;="&amp;Q$3)-$F1483)))</f>
        <v/>
      </c>
      <c r="R1483" s="54">
        <f>IF($B1483="","",SUM($K1483:$Q1483))</f>
        <v/>
      </c>
      <c r="S1483" s="56">
        <f>IF($B1483="","",VLOOKUP($C1483,Настройки!$A$11:$L$17,9,FALSE))</f>
        <v/>
      </c>
      <c r="T1483" s="56">
        <f>IF($B1483="","",$R1483*$S1483)</f>
        <v/>
      </c>
    </row>
    <row r="1484">
      <c r="A1484" s="20">
        <f>Тех_Движение!$A$1481</f>
        <v/>
      </c>
      <c r="B1484" s="20">
        <f>IF(Тех_Движение!$F$1481&gt;0,Тех_Движение!$I$1481,"")</f>
        <v/>
      </c>
      <c r="C1484" s="20">
        <f>IF($B1484="","",Тех_Движение!$D$1481)</f>
        <v/>
      </c>
      <c r="D1484" s="42">
        <f>IF($B1484="","",Тех_Движение!$B$1481)</f>
        <v/>
      </c>
      <c r="E1484" s="54">
        <f>IF($B1484="","",Тех_Движение!$F$1481)</f>
        <v/>
      </c>
      <c r="F1484" s="54">
        <f>IF($B1484="","",SUMIFS($E$5:$E1483,$C$5:$C1483,$C1484))</f>
        <v/>
      </c>
      <c r="G1484" s="54">
        <f>IF($B1484="","",MAX(0,$E1484-MAX(0,SUMIFS(Тех_Движение!$G$2:$G$5111,Тех_Движение!$D$2:$D$5111,$C1484,Тех_Движение!$B$2:$B$5111,"&lt;="&amp;Настройки!$B$5-1)-$F1484)))</f>
        <v/>
      </c>
      <c r="H1484" s="54">
        <f>IF($B1484="","",IF(AND($D1484&gt;=Настройки!$B$5,$D1484&lt;=Настройки!$B$6),$E1484,0))</f>
        <v/>
      </c>
      <c r="I1484" s="54">
        <f>IF($B1484="","",$G1484+$H1484-$J1484)</f>
        <v/>
      </c>
      <c r="J1484" s="54">
        <f>IF($B1484="","",MAX(0,$E1484-MAX(0,SUMIFS(Тех_Движение!$G$2:$G$5111,Тех_Движение!$D$2:$D$5111,$C1484,Тех_Движение!$B$2:$B$5111,"&lt;="&amp;Настройки!$B$6)-$F1484)))</f>
        <v/>
      </c>
      <c r="K1484" s="54">
        <f>IF(OR($B1484="",K$3&lt;$D1484+Настройки!$B$7),0,MAX(0,$E1484-MAX(0,SUMIFS(Тех_Движение!$G$2:$G$5111,Тех_Движение!$D$2:$D$5111,$C1484,Тех_Движение!$B$2:$B$5111,"&lt;="&amp;K$3)-$F1484)))</f>
        <v/>
      </c>
      <c r="L1484" s="54">
        <f>IF(OR($B1484="",L$3&lt;$D1484+Настройки!$B$7),0,MAX(0,$E1484-MAX(0,SUMIFS(Тех_Движение!$G$2:$G$5111,Тех_Движение!$D$2:$D$5111,$C1484,Тех_Движение!$B$2:$B$5111,"&lt;="&amp;L$3)-$F1484)))</f>
        <v/>
      </c>
      <c r="M1484" s="54">
        <f>IF(OR($B1484="",M$3&lt;$D1484+Настройки!$B$7),0,MAX(0,$E1484-MAX(0,SUMIFS(Тех_Движение!$G$2:$G$5111,Тех_Движение!$D$2:$D$5111,$C1484,Тех_Движение!$B$2:$B$5111,"&lt;="&amp;M$3)-$F1484)))</f>
        <v/>
      </c>
      <c r="N1484" s="54">
        <f>IF(OR($B1484="",N$3&lt;$D1484+Настройки!$B$7),0,MAX(0,$E1484-MAX(0,SUMIFS(Тех_Движение!$G$2:$G$5111,Тех_Движение!$D$2:$D$5111,$C1484,Тех_Движение!$B$2:$B$5111,"&lt;="&amp;N$3)-$F1484)))</f>
        <v/>
      </c>
      <c r="O1484" s="54">
        <f>IF(OR($B1484="",O$3&lt;$D1484+Настройки!$B$7),0,MAX(0,$E1484-MAX(0,SUMIFS(Тех_Движение!$G$2:$G$5111,Тех_Движение!$D$2:$D$5111,$C1484,Тех_Движение!$B$2:$B$5111,"&lt;="&amp;O$3)-$F1484)))</f>
        <v/>
      </c>
      <c r="P1484" s="54">
        <f>IF(OR($B1484="",P$3&lt;$D1484+Настройки!$B$7),0,MAX(0,$E1484-MAX(0,SUMIFS(Тех_Движение!$G$2:$G$5111,Тех_Движение!$D$2:$D$5111,$C1484,Тех_Движение!$B$2:$B$5111,"&lt;="&amp;P$3)-$F1484)))</f>
        <v/>
      </c>
      <c r="Q1484" s="54">
        <f>IF(OR($B1484="",Q$3&lt;$D1484+Настройки!$B$7),0,MAX(0,$E1484-MAX(0,SUMIFS(Тех_Движение!$G$2:$G$5111,Тех_Движение!$D$2:$D$5111,$C1484,Тех_Движение!$B$2:$B$5111,"&lt;="&amp;Q$3)-$F1484)))</f>
        <v/>
      </c>
      <c r="R1484" s="54">
        <f>IF($B1484="","",SUM($K1484:$Q1484))</f>
        <v/>
      </c>
      <c r="S1484" s="56">
        <f>IF($B1484="","",VLOOKUP($C1484,Настройки!$A$11:$L$17,9,FALSE))</f>
        <v/>
      </c>
      <c r="T1484" s="56">
        <f>IF($B1484="","",$R1484*$S1484)</f>
        <v/>
      </c>
    </row>
    <row r="1485">
      <c r="A1485" s="20">
        <f>Тех_Движение!$A$1482</f>
        <v/>
      </c>
      <c r="B1485" s="20">
        <f>IF(Тех_Движение!$F$1482&gt;0,Тех_Движение!$I$1482,"")</f>
        <v/>
      </c>
      <c r="C1485" s="20">
        <f>IF($B1485="","",Тех_Движение!$D$1482)</f>
        <v/>
      </c>
      <c r="D1485" s="42">
        <f>IF($B1485="","",Тех_Движение!$B$1482)</f>
        <v/>
      </c>
      <c r="E1485" s="54">
        <f>IF($B1485="","",Тех_Движение!$F$1482)</f>
        <v/>
      </c>
      <c r="F1485" s="54">
        <f>IF($B1485="","",SUMIFS($E$5:$E1484,$C$5:$C1484,$C1485))</f>
        <v/>
      </c>
      <c r="G1485" s="54">
        <f>IF($B1485="","",MAX(0,$E1485-MAX(0,SUMIFS(Тех_Движение!$G$2:$G$5111,Тех_Движение!$D$2:$D$5111,$C1485,Тех_Движение!$B$2:$B$5111,"&lt;="&amp;Настройки!$B$5-1)-$F1485)))</f>
        <v/>
      </c>
      <c r="H1485" s="54">
        <f>IF($B1485="","",IF(AND($D1485&gt;=Настройки!$B$5,$D1485&lt;=Настройки!$B$6),$E1485,0))</f>
        <v/>
      </c>
      <c r="I1485" s="54">
        <f>IF($B1485="","",$G1485+$H1485-$J1485)</f>
        <v/>
      </c>
      <c r="J1485" s="54">
        <f>IF($B1485="","",MAX(0,$E1485-MAX(0,SUMIFS(Тех_Движение!$G$2:$G$5111,Тех_Движение!$D$2:$D$5111,$C1485,Тех_Движение!$B$2:$B$5111,"&lt;="&amp;Настройки!$B$6)-$F1485)))</f>
        <v/>
      </c>
      <c r="K1485" s="54">
        <f>IF(OR($B1485="",K$3&lt;$D1485+Настройки!$B$7),0,MAX(0,$E1485-MAX(0,SUMIFS(Тех_Движение!$G$2:$G$5111,Тех_Движение!$D$2:$D$5111,$C1485,Тех_Движение!$B$2:$B$5111,"&lt;="&amp;K$3)-$F1485)))</f>
        <v/>
      </c>
      <c r="L1485" s="54">
        <f>IF(OR($B1485="",L$3&lt;$D1485+Настройки!$B$7),0,MAX(0,$E1485-MAX(0,SUMIFS(Тех_Движение!$G$2:$G$5111,Тех_Движение!$D$2:$D$5111,$C1485,Тех_Движение!$B$2:$B$5111,"&lt;="&amp;L$3)-$F1485)))</f>
        <v/>
      </c>
      <c r="M1485" s="54">
        <f>IF(OR($B1485="",M$3&lt;$D1485+Настройки!$B$7),0,MAX(0,$E1485-MAX(0,SUMIFS(Тех_Движение!$G$2:$G$5111,Тех_Движение!$D$2:$D$5111,$C1485,Тех_Движение!$B$2:$B$5111,"&lt;="&amp;M$3)-$F1485)))</f>
        <v/>
      </c>
      <c r="N1485" s="54">
        <f>IF(OR($B1485="",N$3&lt;$D1485+Настройки!$B$7),0,MAX(0,$E1485-MAX(0,SUMIFS(Тех_Движение!$G$2:$G$5111,Тех_Движение!$D$2:$D$5111,$C1485,Тех_Движение!$B$2:$B$5111,"&lt;="&amp;N$3)-$F1485)))</f>
        <v/>
      </c>
      <c r="O1485" s="54">
        <f>IF(OR($B1485="",O$3&lt;$D1485+Настройки!$B$7),0,MAX(0,$E1485-MAX(0,SUMIFS(Тех_Движение!$G$2:$G$5111,Тех_Движение!$D$2:$D$5111,$C1485,Тех_Движение!$B$2:$B$5111,"&lt;="&amp;O$3)-$F1485)))</f>
        <v/>
      </c>
      <c r="P1485" s="54">
        <f>IF(OR($B1485="",P$3&lt;$D1485+Настройки!$B$7),0,MAX(0,$E1485-MAX(0,SUMIFS(Тех_Движение!$G$2:$G$5111,Тех_Движение!$D$2:$D$5111,$C1485,Тех_Движение!$B$2:$B$5111,"&lt;="&amp;P$3)-$F1485)))</f>
        <v/>
      </c>
      <c r="Q1485" s="54">
        <f>IF(OR($B1485="",Q$3&lt;$D1485+Настройки!$B$7),0,MAX(0,$E1485-MAX(0,SUMIFS(Тех_Движение!$G$2:$G$5111,Тех_Движение!$D$2:$D$5111,$C1485,Тех_Движение!$B$2:$B$5111,"&lt;="&amp;Q$3)-$F1485)))</f>
        <v/>
      </c>
      <c r="R1485" s="54">
        <f>IF($B1485="","",SUM($K1485:$Q1485))</f>
        <v/>
      </c>
      <c r="S1485" s="56">
        <f>IF($B1485="","",VLOOKUP($C1485,Настройки!$A$11:$L$17,9,FALSE))</f>
        <v/>
      </c>
      <c r="T1485" s="56">
        <f>IF($B1485="","",$R1485*$S1485)</f>
        <v/>
      </c>
    </row>
    <row r="1486">
      <c r="A1486" s="20">
        <f>Тех_Движение!$A$1483</f>
        <v/>
      </c>
      <c r="B1486" s="20">
        <f>IF(Тех_Движение!$F$1483&gt;0,Тех_Движение!$I$1483,"")</f>
        <v/>
      </c>
      <c r="C1486" s="20">
        <f>IF($B1486="","",Тех_Движение!$D$1483)</f>
        <v/>
      </c>
      <c r="D1486" s="42">
        <f>IF($B1486="","",Тех_Движение!$B$1483)</f>
        <v/>
      </c>
      <c r="E1486" s="54">
        <f>IF($B1486="","",Тех_Движение!$F$1483)</f>
        <v/>
      </c>
      <c r="F1486" s="54">
        <f>IF($B1486="","",SUMIFS($E$5:$E1485,$C$5:$C1485,$C1486))</f>
        <v/>
      </c>
      <c r="G1486" s="54">
        <f>IF($B1486="","",MAX(0,$E1486-MAX(0,SUMIFS(Тех_Движение!$G$2:$G$5111,Тех_Движение!$D$2:$D$5111,$C1486,Тех_Движение!$B$2:$B$5111,"&lt;="&amp;Настройки!$B$5-1)-$F1486)))</f>
        <v/>
      </c>
      <c r="H1486" s="54">
        <f>IF($B1486="","",IF(AND($D1486&gt;=Настройки!$B$5,$D1486&lt;=Настройки!$B$6),$E1486,0))</f>
        <v/>
      </c>
      <c r="I1486" s="54">
        <f>IF($B1486="","",$G1486+$H1486-$J1486)</f>
        <v/>
      </c>
      <c r="J1486" s="54">
        <f>IF($B1486="","",MAX(0,$E1486-MAX(0,SUMIFS(Тех_Движение!$G$2:$G$5111,Тех_Движение!$D$2:$D$5111,$C1486,Тех_Движение!$B$2:$B$5111,"&lt;="&amp;Настройки!$B$6)-$F1486)))</f>
        <v/>
      </c>
      <c r="K1486" s="54">
        <f>IF(OR($B1486="",K$3&lt;$D1486+Настройки!$B$7),0,MAX(0,$E1486-MAX(0,SUMIFS(Тех_Движение!$G$2:$G$5111,Тех_Движение!$D$2:$D$5111,$C1486,Тех_Движение!$B$2:$B$5111,"&lt;="&amp;K$3)-$F1486)))</f>
        <v/>
      </c>
      <c r="L1486" s="54">
        <f>IF(OR($B1486="",L$3&lt;$D1486+Настройки!$B$7),0,MAX(0,$E1486-MAX(0,SUMIFS(Тех_Движение!$G$2:$G$5111,Тех_Движение!$D$2:$D$5111,$C1486,Тех_Движение!$B$2:$B$5111,"&lt;="&amp;L$3)-$F1486)))</f>
        <v/>
      </c>
      <c r="M1486" s="54">
        <f>IF(OR($B1486="",M$3&lt;$D1486+Настройки!$B$7),0,MAX(0,$E1486-MAX(0,SUMIFS(Тех_Движение!$G$2:$G$5111,Тех_Движение!$D$2:$D$5111,$C1486,Тех_Движение!$B$2:$B$5111,"&lt;="&amp;M$3)-$F1486)))</f>
        <v/>
      </c>
      <c r="N1486" s="54">
        <f>IF(OR($B1486="",N$3&lt;$D1486+Настройки!$B$7),0,MAX(0,$E1486-MAX(0,SUMIFS(Тех_Движение!$G$2:$G$5111,Тех_Движение!$D$2:$D$5111,$C1486,Тех_Движение!$B$2:$B$5111,"&lt;="&amp;N$3)-$F1486)))</f>
        <v/>
      </c>
      <c r="O1486" s="54">
        <f>IF(OR($B1486="",O$3&lt;$D1486+Настройки!$B$7),0,MAX(0,$E1486-MAX(0,SUMIFS(Тех_Движение!$G$2:$G$5111,Тех_Движение!$D$2:$D$5111,$C1486,Тех_Движение!$B$2:$B$5111,"&lt;="&amp;O$3)-$F1486)))</f>
        <v/>
      </c>
      <c r="P1486" s="54">
        <f>IF(OR($B1486="",P$3&lt;$D1486+Настройки!$B$7),0,MAX(0,$E1486-MAX(0,SUMIFS(Тех_Движение!$G$2:$G$5111,Тех_Движение!$D$2:$D$5111,$C1486,Тех_Движение!$B$2:$B$5111,"&lt;="&amp;P$3)-$F1486)))</f>
        <v/>
      </c>
      <c r="Q1486" s="54">
        <f>IF(OR($B1486="",Q$3&lt;$D1486+Настройки!$B$7),0,MAX(0,$E1486-MAX(0,SUMIFS(Тех_Движение!$G$2:$G$5111,Тех_Движение!$D$2:$D$5111,$C1486,Тех_Движение!$B$2:$B$5111,"&lt;="&amp;Q$3)-$F1486)))</f>
        <v/>
      </c>
      <c r="R1486" s="54">
        <f>IF($B1486="","",SUM($K1486:$Q1486))</f>
        <v/>
      </c>
      <c r="S1486" s="56">
        <f>IF($B1486="","",VLOOKUP($C1486,Настройки!$A$11:$L$17,9,FALSE))</f>
        <v/>
      </c>
      <c r="T1486" s="56">
        <f>IF($B1486="","",$R1486*$S1486)</f>
        <v/>
      </c>
    </row>
    <row r="1487">
      <c r="A1487" s="20">
        <f>Тех_Движение!$A$1484</f>
        <v/>
      </c>
      <c r="B1487" s="20">
        <f>IF(Тех_Движение!$F$1484&gt;0,Тех_Движение!$I$1484,"")</f>
        <v/>
      </c>
      <c r="C1487" s="20">
        <f>IF($B1487="","",Тех_Движение!$D$1484)</f>
        <v/>
      </c>
      <c r="D1487" s="42">
        <f>IF($B1487="","",Тех_Движение!$B$1484)</f>
        <v/>
      </c>
      <c r="E1487" s="54">
        <f>IF($B1487="","",Тех_Движение!$F$1484)</f>
        <v/>
      </c>
      <c r="F1487" s="54">
        <f>IF($B1487="","",SUMIFS($E$5:$E1486,$C$5:$C1486,$C1487))</f>
        <v/>
      </c>
      <c r="G1487" s="54">
        <f>IF($B1487="","",MAX(0,$E1487-MAX(0,SUMIFS(Тех_Движение!$G$2:$G$5111,Тех_Движение!$D$2:$D$5111,$C1487,Тех_Движение!$B$2:$B$5111,"&lt;="&amp;Настройки!$B$5-1)-$F1487)))</f>
        <v/>
      </c>
      <c r="H1487" s="54">
        <f>IF($B1487="","",IF(AND($D1487&gt;=Настройки!$B$5,$D1487&lt;=Настройки!$B$6),$E1487,0))</f>
        <v/>
      </c>
      <c r="I1487" s="54">
        <f>IF($B1487="","",$G1487+$H1487-$J1487)</f>
        <v/>
      </c>
      <c r="J1487" s="54">
        <f>IF($B1487="","",MAX(0,$E1487-MAX(0,SUMIFS(Тех_Движение!$G$2:$G$5111,Тех_Движение!$D$2:$D$5111,$C1487,Тех_Движение!$B$2:$B$5111,"&lt;="&amp;Настройки!$B$6)-$F1487)))</f>
        <v/>
      </c>
      <c r="K1487" s="54">
        <f>IF(OR($B1487="",K$3&lt;$D1487+Настройки!$B$7),0,MAX(0,$E1487-MAX(0,SUMIFS(Тех_Движение!$G$2:$G$5111,Тех_Движение!$D$2:$D$5111,$C1487,Тех_Движение!$B$2:$B$5111,"&lt;="&amp;K$3)-$F1487)))</f>
        <v/>
      </c>
      <c r="L1487" s="54">
        <f>IF(OR($B1487="",L$3&lt;$D1487+Настройки!$B$7),0,MAX(0,$E1487-MAX(0,SUMIFS(Тех_Движение!$G$2:$G$5111,Тех_Движение!$D$2:$D$5111,$C1487,Тех_Движение!$B$2:$B$5111,"&lt;="&amp;L$3)-$F1487)))</f>
        <v/>
      </c>
      <c r="M1487" s="54">
        <f>IF(OR($B1487="",M$3&lt;$D1487+Настройки!$B$7),0,MAX(0,$E1487-MAX(0,SUMIFS(Тех_Движение!$G$2:$G$5111,Тех_Движение!$D$2:$D$5111,$C1487,Тех_Движение!$B$2:$B$5111,"&lt;="&amp;M$3)-$F1487)))</f>
        <v/>
      </c>
      <c r="N1487" s="54">
        <f>IF(OR($B1487="",N$3&lt;$D1487+Настройки!$B$7),0,MAX(0,$E1487-MAX(0,SUMIFS(Тех_Движение!$G$2:$G$5111,Тех_Движение!$D$2:$D$5111,$C1487,Тех_Движение!$B$2:$B$5111,"&lt;="&amp;N$3)-$F1487)))</f>
        <v/>
      </c>
      <c r="O1487" s="54">
        <f>IF(OR($B1487="",O$3&lt;$D1487+Настройки!$B$7),0,MAX(0,$E1487-MAX(0,SUMIFS(Тех_Движение!$G$2:$G$5111,Тех_Движение!$D$2:$D$5111,$C1487,Тех_Движение!$B$2:$B$5111,"&lt;="&amp;O$3)-$F1487)))</f>
        <v/>
      </c>
      <c r="P1487" s="54">
        <f>IF(OR($B1487="",P$3&lt;$D1487+Настройки!$B$7),0,MAX(0,$E1487-MAX(0,SUMIFS(Тех_Движение!$G$2:$G$5111,Тех_Движение!$D$2:$D$5111,$C1487,Тех_Движение!$B$2:$B$5111,"&lt;="&amp;P$3)-$F1487)))</f>
        <v/>
      </c>
      <c r="Q1487" s="54">
        <f>IF(OR($B1487="",Q$3&lt;$D1487+Настройки!$B$7),0,MAX(0,$E1487-MAX(0,SUMIFS(Тех_Движение!$G$2:$G$5111,Тех_Движение!$D$2:$D$5111,$C1487,Тех_Движение!$B$2:$B$5111,"&lt;="&amp;Q$3)-$F1487)))</f>
        <v/>
      </c>
      <c r="R1487" s="54">
        <f>IF($B1487="","",SUM($K1487:$Q1487))</f>
        <v/>
      </c>
      <c r="S1487" s="56">
        <f>IF($B1487="","",VLOOKUP($C1487,Настройки!$A$11:$L$17,9,FALSE))</f>
        <v/>
      </c>
      <c r="T1487" s="56">
        <f>IF($B1487="","",$R1487*$S1487)</f>
        <v/>
      </c>
    </row>
    <row r="1488">
      <c r="A1488" s="20">
        <f>Тех_Движение!$A$1485</f>
        <v/>
      </c>
      <c r="B1488" s="20">
        <f>IF(Тех_Движение!$F$1485&gt;0,Тех_Движение!$I$1485,"")</f>
        <v/>
      </c>
      <c r="C1488" s="20">
        <f>IF($B1488="","",Тех_Движение!$D$1485)</f>
        <v/>
      </c>
      <c r="D1488" s="42">
        <f>IF($B1488="","",Тех_Движение!$B$1485)</f>
        <v/>
      </c>
      <c r="E1488" s="54">
        <f>IF($B1488="","",Тех_Движение!$F$1485)</f>
        <v/>
      </c>
      <c r="F1488" s="54">
        <f>IF($B1488="","",SUMIFS($E$5:$E1487,$C$5:$C1487,$C1488))</f>
        <v/>
      </c>
      <c r="G1488" s="54">
        <f>IF($B1488="","",MAX(0,$E1488-MAX(0,SUMIFS(Тех_Движение!$G$2:$G$5111,Тех_Движение!$D$2:$D$5111,$C1488,Тех_Движение!$B$2:$B$5111,"&lt;="&amp;Настройки!$B$5-1)-$F1488)))</f>
        <v/>
      </c>
      <c r="H1488" s="54">
        <f>IF($B1488="","",IF(AND($D1488&gt;=Настройки!$B$5,$D1488&lt;=Настройки!$B$6),$E1488,0))</f>
        <v/>
      </c>
      <c r="I1488" s="54">
        <f>IF($B1488="","",$G1488+$H1488-$J1488)</f>
        <v/>
      </c>
      <c r="J1488" s="54">
        <f>IF($B1488="","",MAX(0,$E1488-MAX(0,SUMIFS(Тех_Движение!$G$2:$G$5111,Тех_Движение!$D$2:$D$5111,$C1488,Тех_Движение!$B$2:$B$5111,"&lt;="&amp;Настройки!$B$6)-$F1488)))</f>
        <v/>
      </c>
      <c r="K1488" s="54">
        <f>IF(OR($B1488="",K$3&lt;$D1488+Настройки!$B$7),0,MAX(0,$E1488-MAX(0,SUMIFS(Тех_Движение!$G$2:$G$5111,Тех_Движение!$D$2:$D$5111,$C1488,Тех_Движение!$B$2:$B$5111,"&lt;="&amp;K$3)-$F1488)))</f>
        <v/>
      </c>
      <c r="L1488" s="54">
        <f>IF(OR($B1488="",L$3&lt;$D1488+Настройки!$B$7),0,MAX(0,$E1488-MAX(0,SUMIFS(Тех_Движение!$G$2:$G$5111,Тех_Движение!$D$2:$D$5111,$C1488,Тех_Движение!$B$2:$B$5111,"&lt;="&amp;L$3)-$F1488)))</f>
        <v/>
      </c>
      <c r="M1488" s="54">
        <f>IF(OR($B1488="",M$3&lt;$D1488+Настройки!$B$7),0,MAX(0,$E1488-MAX(0,SUMIFS(Тех_Движение!$G$2:$G$5111,Тех_Движение!$D$2:$D$5111,$C1488,Тех_Движение!$B$2:$B$5111,"&lt;="&amp;M$3)-$F1488)))</f>
        <v/>
      </c>
      <c r="N1488" s="54">
        <f>IF(OR($B1488="",N$3&lt;$D1488+Настройки!$B$7),0,MAX(0,$E1488-MAX(0,SUMIFS(Тех_Движение!$G$2:$G$5111,Тех_Движение!$D$2:$D$5111,$C1488,Тех_Движение!$B$2:$B$5111,"&lt;="&amp;N$3)-$F1488)))</f>
        <v/>
      </c>
      <c r="O1488" s="54">
        <f>IF(OR($B1488="",O$3&lt;$D1488+Настройки!$B$7),0,MAX(0,$E1488-MAX(0,SUMIFS(Тех_Движение!$G$2:$G$5111,Тех_Движение!$D$2:$D$5111,$C1488,Тех_Движение!$B$2:$B$5111,"&lt;="&amp;O$3)-$F1488)))</f>
        <v/>
      </c>
      <c r="P1488" s="54">
        <f>IF(OR($B1488="",P$3&lt;$D1488+Настройки!$B$7),0,MAX(0,$E1488-MAX(0,SUMIFS(Тех_Движение!$G$2:$G$5111,Тех_Движение!$D$2:$D$5111,$C1488,Тех_Движение!$B$2:$B$5111,"&lt;="&amp;P$3)-$F1488)))</f>
        <v/>
      </c>
      <c r="Q1488" s="54">
        <f>IF(OR($B1488="",Q$3&lt;$D1488+Настройки!$B$7),0,MAX(0,$E1488-MAX(0,SUMIFS(Тех_Движение!$G$2:$G$5111,Тех_Движение!$D$2:$D$5111,$C1488,Тех_Движение!$B$2:$B$5111,"&lt;="&amp;Q$3)-$F1488)))</f>
        <v/>
      </c>
      <c r="R1488" s="54">
        <f>IF($B1488="","",SUM($K1488:$Q1488))</f>
        <v/>
      </c>
      <c r="S1488" s="56">
        <f>IF($B1488="","",VLOOKUP($C1488,Настройки!$A$11:$L$17,9,FALSE))</f>
        <v/>
      </c>
      <c r="T1488" s="56">
        <f>IF($B1488="","",$R1488*$S1488)</f>
        <v/>
      </c>
    </row>
    <row r="1489">
      <c r="A1489" s="20">
        <f>Тех_Движение!$A$1486</f>
        <v/>
      </c>
      <c r="B1489" s="20">
        <f>IF(Тех_Движение!$F$1486&gt;0,Тех_Движение!$I$1486,"")</f>
        <v/>
      </c>
      <c r="C1489" s="20">
        <f>IF($B1489="","",Тех_Движение!$D$1486)</f>
        <v/>
      </c>
      <c r="D1489" s="42">
        <f>IF($B1489="","",Тех_Движение!$B$1486)</f>
        <v/>
      </c>
      <c r="E1489" s="54">
        <f>IF($B1489="","",Тех_Движение!$F$1486)</f>
        <v/>
      </c>
      <c r="F1489" s="54">
        <f>IF($B1489="","",SUMIFS($E$5:$E1488,$C$5:$C1488,$C1489))</f>
        <v/>
      </c>
      <c r="G1489" s="54">
        <f>IF($B1489="","",MAX(0,$E1489-MAX(0,SUMIFS(Тех_Движение!$G$2:$G$5111,Тех_Движение!$D$2:$D$5111,$C1489,Тех_Движение!$B$2:$B$5111,"&lt;="&amp;Настройки!$B$5-1)-$F1489)))</f>
        <v/>
      </c>
      <c r="H1489" s="54">
        <f>IF($B1489="","",IF(AND($D1489&gt;=Настройки!$B$5,$D1489&lt;=Настройки!$B$6),$E1489,0))</f>
        <v/>
      </c>
      <c r="I1489" s="54">
        <f>IF($B1489="","",$G1489+$H1489-$J1489)</f>
        <v/>
      </c>
      <c r="J1489" s="54">
        <f>IF($B1489="","",MAX(0,$E1489-MAX(0,SUMIFS(Тех_Движение!$G$2:$G$5111,Тех_Движение!$D$2:$D$5111,$C1489,Тех_Движение!$B$2:$B$5111,"&lt;="&amp;Настройки!$B$6)-$F1489)))</f>
        <v/>
      </c>
      <c r="K1489" s="54">
        <f>IF(OR($B1489="",K$3&lt;$D1489+Настройки!$B$7),0,MAX(0,$E1489-MAX(0,SUMIFS(Тех_Движение!$G$2:$G$5111,Тех_Движение!$D$2:$D$5111,$C1489,Тех_Движение!$B$2:$B$5111,"&lt;="&amp;K$3)-$F1489)))</f>
        <v/>
      </c>
      <c r="L1489" s="54">
        <f>IF(OR($B1489="",L$3&lt;$D1489+Настройки!$B$7),0,MAX(0,$E1489-MAX(0,SUMIFS(Тех_Движение!$G$2:$G$5111,Тех_Движение!$D$2:$D$5111,$C1489,Тех_Движение!$B$2:$B$5111,"&lt;="&amp;L$3)-$F1489)))</f>
        <v/>
      </c>
      <c r="M1489" s="54">
        <f>IF(OR($B1489="",M$3&lt;$D1489+Настройки!$B$7),0,MAX(0,$E1489-MAX(0,SUMIFS(Тех_Движение!$G$2:$G$5111,Тех_Движение!$D$2:$D$5111,$C1489,Тех_Движение!$B$2:$B$5111,"&lt;="&amp;M$3)-$F1489)))</f>
        <v/>
      </c>
      <c r="N1489" s="54">
        <f>IF(OR($B1489="",N$3&lt;$D1489+Настройки!$B$7),0,MAX(0,$E1489-MAX(0,SUMIFS(Тех_Движение!$G$2:$G$5111,Тех_Движение!$D$2:$D$5111,$C1489,Тех_Движение!$B$2:$B$5111,"&lt;="&amp;N$3)-$F1489)))</f>
        <v/>
      </c>
      <c r="O1489" s="54">
        <f>IF(OR($B1489="",O$3&lt;$D1489+Настройки!$B$7),0,MAX(0,$E1489-MAX(0,SUMIFS(Тех_Движение!$G$2:$G$5111,Тех_Движение!$D$2:$D$5111,$C1489,Тех_Движение!$B$2:$B$5111,"&lt;="&amp;O$3)-$F1489)))</f>
        <v/>
      </c>
      <c r="P1489" s="54">
        <f>IF(OR($B1489="",P$3&lt;$D1489+Настройки!$B$7),0,MAX(0,$E1489-MAX(0,SUMIFS(Тех_Движение!$G$2:$G$5111,Тех_Движение!$D$2:$D$5111,$C1489,Тех_Движение!$B$2:$B$5111,"&lt;="&amp;P$3)-$F1489)))</f>
        <v/>
      </c>
      <c r="Q1489" s="54">
        <f>IF(OR($B1489="",Q$3&lt;$D1489+Настройки!$B$7),0,MAX(0,$E1489-MAX(0,SUMIFS(Тех_Движение!$G$2:$G$5111,Тех_Движение!$D$2:$D$5111,$C1489,Тех_Движение!$B$2:$B$5111,"&lt;="&amp;Q$3)-$F1489)))</f>
        <v/>
      </c>
      <c r="R1489" s="54">
        <f>IF($B1489="","",SUM($K1489:$Q1489))</f>
        <v/>
      </c>
      <c r="S1489" s="56">
        <f>IF($B1489="","",VLOOKUP($C1489,Настройки!$A$11:$L$17,9,FALSE))</f>
        <v/>
      </c>
      <c r="T1489" s="56">
        <f>IF($B1489="","",$R1489*$S1489)</f>
        <v/>
      </c>
    </row>
    <row r="1490">
      <c r="A1490" s="20">
        <f>Тех_Движение!$A$1487</f>
        <v/>
      </c>
      <c r="B1490" s="20">
        <f>IF(Тех_Движение!$F$1487&gt;0,Тех_Движение!$I$1487,"")</f>
        <v/>
      </c>
      <c r="C1490" s="20">
        <f>IF($B1490="","",Тех_Движение!$D$1487)</f>
        <v/>
      </c>
      <c r="D1490" s="42">
        <f>IF($B1490="","",Тех_Движение!$B$1487)</f>
        <v/>
      </c>
      <c r="E1490" s="54">
        <f>IF($B1490="","",Тех_Движение!$F$1487)</f>
        <v/>
      </c>
      <c r="F1490" s="54">
        <f>IF($B1490="","",SUMIFS($E$5:$E1489,$C$5:$C1489,$C1490))</f>
        <v/>
      </c>
      <c r="G1490" s="54">
        <f>IF($B1490="","",MAX(0,$E1490-MAX(0,SUMIFS(Тех_Движение!$G$2:$G$5111,Тех_Движение!$D$2:$D$5111,$C1490,Тех_Движение!$B$2:$B$5111,"&lt;="&amp;Настройки!$B$5-1)-$F1490)))</f>
        <v/>
      </c>
      <c r="H1490" s="54">
        <f>IF($B1490="","",IF(AND($D1490&gt;=Настройки!$B$5,$D1490&lt;=Настройки!$B$6),$E1490,0))</f>
        <v/>
      </c>
      <c r="I1490" s="54">
        <f>IF($B1490="","",$G1490+$H1490-$J1490)</f>
        <v/>
      </c>
      <c r="J1490" s="54">
        <f>IF($B1490="","",MAX(0,$E1490-MAX(0,SUMIFS(Тех_Движение!$G$2:$G$5111,Тех_Движение!$D$2:$D$5111,$C1490,Тех_Движение!$B$2:$B$5111,"&lt;="&amp;Настройки!$B$6)-$F1490)))</f>
        <v/>
      </c>
      <c r="K1490" s="54">
        <f>IF(OR($B1490="",K$3&lt;$D1490+Настройки!$B$7),0,MAX(0,$E1490-MAX(0,SUMIFS(Тех_Движение!$G$2:$G$5111,Тех_Движение!$D$2:$D$5111,$C1490,Тех_Движение!$B$2:$B$5111,"&lt;="&amp;K$3)-$F1490)))</f>
        <v/>
      </c>
      <c r="L1490" s="54">
        <f>IF(OR($B1490="",L$3&lt;$D1490+Настройки!$B$7),0,MAX(0,$E1490-MAX(0,SUMIFS(Тех_Движение!$G$2:$G$5111,Тех_Движение!$D$2:$D$5111,$C1490,Тех_Движение!$B$2:$B$5111,"&lt;="&amp;L$3)-$F1490)))</f>
        <v/>
      </c>
      <c r="M1490" s="54">
        <f>IF(OR($B1490="",M$3&lt;$D1490+Настройки!$B$7),0,MAX(0,$E1490-MAX(0,SUMIFS(Тех_Движение!$G$2:$G$5111,Тех_Движение!$D$2:$D$5111,$C1490,Тех_Движение!$B$2:$B$5111,"&lt;="&amp;M$3)-$F1490)))</f>
        <v/>
      </c>
      <c r="N1490" s="54">
        <f>IF(OR($B1490="",N$3&lt;$D1490+Настройки!$B$7),0,MAX(0,$E1490-MAX(0,SUMIFS(Тех_Движение!$G$2:$G$5111,Тех_Движение!$D$2:$D$5111,$C1490,Тех_Движение!$B$2:$B$5111,"&lt;="&amp;N$3)-$F1490)))</f>
        <v/>
      </c>
      <c r="O1490" s="54">
        <f>IF(OR($B1490="",O$3&lt;$D1490+Настройки!$B$7),0,MAX(0,$E1490-MAX(0,SUMIFS(Тех_Движение!$G$2:$G$5111,Тех_Движение!$D$2:$D$5111,$C1490,Тех_Движение!$B$2:$B$5111,"&lt;="&amp;O$3)-$F1490)))</f>
        <v/>
      </c>
      <c r="P1490" s="54">
        <f>IF(OR($B1490="",P$3&lt;$D1490+Настройки!$B$7),0,MAX(0,$E1490-MAX(0,SUMIFS(Тех_Движение!$G$2:$G$5111,Тех_Движение!$D$2:$D$5111,$C1490,Тех_Движение!$B$2:$B$5111,"&lt;="&amp;P$3)-$F1490)))</f>
        <v/>
      </c>
      <c r="Q1490" s="54">
        <f>IF(OR($B1490="",Q$3&lt;$D1490+Настройки!$B$7),0,MAX(0,$E1490-MAX(0,SUMIFS(Тех_Движение!$G$2:$G$5111,Тех_Движение!$D$2:$D$5111,$C1490,Тех_Движение!$B$2:$B$5111,"&lt;="&amp;Q$3)-$F1490)))</f>
        <v/>
      </c>
      <c r="R1490" s="54">
        <f>IF($B1490="","",SUM($K1490:$Q1490))</f>
        <v/>
      </c>
      <c r="S1490" s="56">
        <f>IF($B1490="","",VLOOKUP($C1490,Настройки!$A$11:$L$17,9,FALSE))</f>
        <v/>
      </c>
      <c r="T1490" s="56">
        <f>IF($B1490="","",$R1490*$S1490)</f>
        <v/>
      </c>
    </row>
    <row r="1491">
      <c r="A1491" s="20">
        <f>Тех_Движение!$A$1488</f>
        <v/>
      </c>
      <c r="B1491" s="20">
        <f>IF(Тех_Движение!$F$1488&gt;0,Тех_Движение!$I$1488,"")</f>
        <v/>
      </c>
      <c r="C1491" s="20">
        <f>IF($B1491="","",Тех_Движение!$D$1488)</f>
        <v/>
      </c>
      <c r="D1491" s="42">
        <f>IF($B1491="","",Тех_Движение!$B$1488)</f>
        <v/>
      </c>
      <c r="E1491" s="54">
        <f>IF($B1491="","",Тех_Движение!$F$1488)</f>
        <v/>
      </c>
      <c r="F1491" s="54">
        <f>IF($B1491="","",SUMIFS($E$5:$E1490,$C$5:$C1490,$C1491))</f>
        <v/>
      </c>
      <c r="G1491" s="54">
        <f>IF($B1491="","",MAX(0,$E1491-MAX(0,SUMIFS(Тех_Движение!$G$2:$G$5111,Тех_Движение!$D$2:$D$5111,$C1491,Тех_Движение!$B$2:$B$5111,"&lt;="&amp;Настройки!$B$5-1)-$F1491)))</f>
        <v/>
      </c>
      <c r="H1491" s="54">
        <f>IF($B1491="","",IF(AND($D1491&gt;=Настройки!$B$5,$D1491&lt;=Настройки!$B$6),$E1491,0))</f>
        <v/>
      </c>
      <c r="I1491" s="54">
        <f>IF($B1491="","",$G1491+$H1491-$J1491)</f>
        <v/>
      </c>
      <c r="J1491" s="54">
        <f>IF($B1491="","",MAX(0,$E1491-MAX(0,SUMIFS(Тех_Движение!$G$2:$G$5111,Тех_Движение!$D$2:$D$5111,$C1491,Тех_Движение!$B$2:$B$5111,"&lt;="&amp;Настройки!$B$6)-$F1491)))</f>
        <v/>
      </c>
      <c r="K1491" s="54">
        <f>IF(OR($B1491="",K$3&lt;$D1491+Настройки!$B$7),0,MAX(0,$E1491-MAX(0,SUMIFS(Тех_Движение!$G$2:$G$5111,Тех_Движение!$D$2:$D$5111,$C1491,Тех_Движение!$B$2:$B$5111,"&lt;="&amp;K$3)-$F1491)))</f>
        <v/>
      </c>
      <c r="L1491" s="54">
        <f>IF(OR($B1491="",L$3&lt;$D1491+Настройки!$B$7),0,MAX(0,$E1491-MAX(0,SUMIFS(Тех_Движение!$G$2:$G$5111,Тех_Движение!$D$2:$D$5111,$C1491,Тех_Движение!$B$2:$B$5111,"&lt;="&amp;L$3)-$F1491)))</f>
        <v/>
      </c>
      <c r="M1491" s="54">
        <f>IF(OR($B1491="",M$3&lt;$D1491+Настройки!$B$7),0,MAX(0,$E1491-MAX(0,SUMIFS(Тех_Движение!$G$2:$G$5111,Тех_Движение!$D$2:$D$5111,$C1491,Тех_Движение!$B$2:$B$5111,"&lt;="&amp;M$3)-$F1491)))</f>
        <v/>
      </c>
      <c r="N1491" s="54">
        <f>IF(OR($B1491="",N$3&lt;$D1491+Настройки!$B$7),0,MAX(0,$E1491-MAX(0,SUMIFS(Тех_Движение!$G$2:$G$5111,Тех_Движение!$D$2:$D$5111,$C1491,Тех_Движение!$B$2:$B$5111,"&lt;="&amp;N$3)-$F1491)))</f>
        <v/>
      </c>
      <c r="O1491" s="54">
        <f>IF(OR($B1491="",O$3&lt;$D1491+Настройки!$B$7),0,MAX(0,$E1491-MAX(0,SUMIFS(Тех_Движение!$G$2:$G$5111,Тех_Движение!$D$2:$D$5111,$C1491,Тех_Движение!$B$2:$B$5111,"&lt;="&amp;O$3)-$F1491)))</f>
        <v/>
      </c>
      <c r="P1491" s="54">
        <f>IF(OR($B1491="",P$3&lt;$D1491+Настройки!$B$7),0,MAX(0,$E1491-MAX(0,SUMIFS(Тех_Движение!$G$2:$G$5111,Тех_Движение!$D$2:$D$5111,$C1491,Тех_Движение!$B$2:$B$5111,"&lt;="&amp;P$3)-$F1491)))</f>
        <v/>
      </c>
      <c r="Q1491" s="54">
        <f>IF(OR($B1491="",Q$3&lt;$D1491+Настройки!$B$7),0,MAX(0,$E1491-MAX(0,SUMIFS(Тех_Движение!$G$2:$G$5111,Тех_Движение!$D$2:$D$5111,$C1491,Тех_Движение!$B$2:$B$5111,"&lt;="&amp;Q$3)-$F1491)))</f>
        <v/>
      </c>
      <c r="R1491" s="54">
        <f>IF($B1491="","",SUM($K1491:$Q1491))</f>
        <v/>
      </c>
      <c r="S1491" s="56">
        <f>IF($B1491="","",VLOOKUP($C1491,Настройки!$A$11:$L$17,9,FALSE))</f>
        <v/>
      </c>
      <c r="T1491" s="56">
        <f>IF($B1491="","",$R1491*$S1491)</f>
        <v/>
      </c>
    </row>
    <row r="1492">
      <c r="A1492" s="20">
        <f>Тех_Движение!$A$1489</f>
        <v/>
      </c>
      <c r="B1492" s="20">
        <f>IF(Тех_Движение!$F$1489&gt;0,Тех_Движение!$I$1489,"")</f>
        <v/>
      </c>
      <c r="C1492" s="20">
        <f>IF($B1492="","",Тех_Движение!$D$1489)</f>
        <v/>
      </c>
      <c r="D1492" s="42">
        <f>IF($B1492="","",Тех_Движение!$B$1489)</f>
        <v/>
      </c>
      <c r="E1492" s="54">
        <f>IF($B1492="","",Тех_Движение!$F$1489)</f>
        <v/>
      </c>
      <c r="F1492" s="54">
        <f>IF($B1492="","",SUMIFS($E$5:$E1491,$C$5:$C1491,$C1492))</f>
        <v/>
      </c>
      <c r="G1492" s="54">
        <f>IF($B1492="","",MAX(0,$E1492-MAX(0,SUMIFS(Тех_Движение!$G$2:$G$5111,Тех_Движение!$D$2:$D$5111,$C1492,Тех_Движение!$B$2:$B$5111,"&lt;="&amp;Настройки!$B$5-1)-$F1492)))</f>
        <v/>
      </c>
      <c r="H1492" s="54">
        <f>IF($B1492="","",IF(AND($D1492&gt;=Настройки!$B$5,$D1492&lt;=Настройки!$B$6),$E1492,0))</f>
        <v/>
      </c>
      <c r="I1492" s="54">
        <f>IF($B1492="","",$G1492+$H1492-$J1492)</f>
        <v/>
      </c>
      <c r="J1492" s="54">
        <f>IF($B1492="","",MAX(0,$E1492-MAX(0,SUMIFS(Тех_Движение!$G$2:$G$5111,Тех_Движение!$D$2:$D$5111,$C1492,Тех_Движение!$B$2:$B$5111,"&lt;="&amp;Настройки!$B$6)-$F1492)))</f>
        <v/>
      </c>
      <c r="K1492" s="54">
        <f>IF(OR($B1492="",K$3&lt;$D1492+Настройки!$B$7),0,MAX(0,$E1492-MAX(0,SUMIFS(Тех_Движение!$G$2:$G$5111,Тех_Движение!$D$2:$D$5111,$C1492,Тех_Движение!$B$2:$B$5111,"&lt;="&amp;K$3)-$F1492)))</f>
        <v/>
      </c>
      <c r="L1492" s="54">
        <f>IF(OR($B1492="",L$3&lt;$D1492+Настройки!$B$7),0,MAX(0,$E1492-MAX(0,SUMIFS(Тех_Движение!$G$2:$G$5111,Тех_Движение!$D$2:$D$5111,$C1492,Тех_Движение!$B$2:$B$5111,"&lt;="&amp;L$3)-$F1492)))</f>
        <v/>
      </c>
      <c r="M1492" s="54">
        <f>IF(OR($B1492="",M$3&lt;$D1492+Настройки!$B$7),0,MAX(0,$E1492-MAX(0,SUMIFS(Тех_Движение!$G$2:$G$5111,Тех_Движение!$D$2:$D$5111,$C1492,Тех_Движение!$B$2:$B$5111,"&lt;="&amp;M$3)-$F1492)))</f>
        <v/>
      </c>
      <c r="N1492" s="54">
        <f>IF(OR($B1492="",N$3&lt;$D1492+Настройки!$B$7),0,MAX(0,$E1492-MAX(0,SUMIFS(Тех_Движение!$G$2:$G$5111,Тех_Движение!$D$2:$D$5111,$C1492,Тех_Движение!$B$2:$B$5111,"&lt;="&amp;N$3)-$F1492)))</f>
        <v/>
      </c>
      <c r="O1492" s="54">
        <f>IF(OR($B1492="",O$3&lt;$D1492+Настройки!$B$7),0,MAX(0,$E1492-MAX(0,SUMIFS(Тех_Движение!$G$2:$G$5111,Тех_Движение!$D$2:$D$5111,$C1492,Тех_Движение!$B$2:$B$5111,"&lt;="&amp;O$3)-$F1492)))</f>
        <v/>
      </c>
      <c r="P1492" s="54">
        <f>IF(OR($B1492="",P$3&lt;$D1492+Настройки!$B$7),0,MAX(0,$E1492-MAX(0,SUMIFS(Тех_Движение!$G$2:$G$5111,Тех_Движение!$D$2:$D$5111,$C1492,Тех_Движение!$B$2:$B$5111,"&lt;="&amp;P$3)-$F1492)))</f>
        <v/>
      </c>
      <c r="Q1492" s="54">
        <f>IF(OR($B1492="",Q$3&lt;$D1492+Настройки!$B$7),0,MAX(0,$E1492-MAX(0,SUMIFS(Тех_Движение!$G$2:$G$5111,Тех_Движение!$D$2:$D$5111,$C1492,Тех_Движение!$B$2:$B$5111,"&lt;="&amp;Q$3)-$F1492)))</f>
        <v/>
      </c>
      <c r="R1492" s="54">
        <f>IF($B1492="","",SUM($K1492:$Q1492))</f>
        <v/>
      </c>
      <c r="S1492" s="56">
        <f>IF($B1492="","",VLOOKUP($C1492,Настройки!$A$11:$L$17,9,FALSE))</f>
        <v/>
      </c>
      <c r="T1492" s="56">
        <f>IF($B1492="","",$R1492*$S1492)</f>
        <v/>
      </c>
    </row>
    <row r="1493">
      <c r="A1493" s="20">
        <f>Тех_Движение!$A$1490</f>
        <v/>
      </c>
      <c r="B1493" s="20">
        <f>IF(Тех_Движение!$F$1490&gt;0,Тех_Движение!$I$1490,"")</f>
        <v/>
      </c>
      <c r="C1493" s="20">
        <f>IF($B1493="","",Тех_Движение!$D$1490)</f>
        <v/>
      </c>
      <c r="D1493" s="42">
        <f>IF($B1493="","",Тех_Движение!$B$1490)</f>
        <v/>
      </c>
      <c r="E1493" s="54">
        <f>IF($B1493="","",Тех_Движение!$F$1490)</f>
        <v/>
      </c>
      <c r="F1493" s="54">
        <f>IF($B1493="","",SUMIFS($E$5:$E1492,$C$5:$C1492,$C1493))</f>
        <v/>
      </c>
      <c r="G1493" s="54">
        <f>IF($B1493="","",MAX(0,$E1493-MAX(0,SUMIFS(Тех_Движение!$G$2:$G$5111,Тех_Движение!$D$2:$D$5111,$C1493,Тех_Движение!$B$2:$B$5111,"&lt;="&amp;Настройки!$B$5-1)-$F1493)))</f>
        <v/>
      </c>
      <c r="H1493" s="54">
        <f>IF($B1493="","",IF(AND($D1493&gt;=Настройки!$B$5,$D1493&lt;=Настройки!$B$6),$E1493,0))</f>
        <v/>
      </c>
      <c r="I1493" s="54">
        <f>IF($B1493="","",$G1493+$H1493-$J1493)</f>
        <v/>
      </c>
      <c r="J1493" s="54">
        <f>IF($B1493="","",MAX(0,$E1493-MAX(0,SUMIFS(Тех_Движение!$G$2:$G$5111,Тех_Движение!$D$2:$D$5111,$C1493,Тех_Движение!$B$2:$B$5111,"&lt;="&amp;Настройки!$B$6)-$F1493)))</f>
        <v/>
      </c>
      <c r="K1493" s="54">
        <f>IF(OR($B1493="",K$3&lt;$D1493+Настройки!$B$7),0,MAX(0,$E1493-MAX(0,SUMIFS(Тех_Движение!$G$2:$G$5111,Тех_Движение!$D$2:$D$5111,$C1493,Тех_Движение!$B$2:$B$5111,"&lt;="&amp;K$3)-$F1493)))</f>
        <v/>
      </c>
      <c r="L1493" s="54">
        <f>IF(OR($B1493="",L$3&lt;$D1493+Настройки!$B$7),0,MAX(0,$E1493-MAX(0,SUMIFS(Тех_Движение!$G$2:$G$5111,Тех_Движение!$D$2:$D$5111,$C1493,Тех_Движение!$B$2:$B$5111,"&lt;="&amp;L$3)-$F1493)))</f>
        <v/>
      </c>
      <c r="M1493" s="54">
        <f>IF(OR($B1493="",M$3&lt;$D1493+Настройки!$B$7),0,MAX(0,$E1493-MAX(0,SUMIFS(Тех_Движение!$G$2:$G$5111,Тех_Движение!$D$2:$D$5111,$C1493,Тех_Движение!$B$2:$B$5111,"&lt;="&amp;M$3)-$F1493)))</f>
        <v/>
      </c>
      <c r="N1493" s="54">
        <f>IF(OR($B1493="",N$3&lt;$D1493+Настройки!$B$7),0,MAX(0,$E1493-MAX(0,SUMIFS(Тех_Движение!$G$2:$G$5111,Тех_Движение!$D$2:$D$5111,$C1493,Тех_Движение!$B$2:$B$5111,"&lt;="&amp;N$3)-$F1493)))</f>
        <v/>
      </c>
      <c r="O1493" s="54">
        <f>IF(OR($B1493="",O$3&lt;$D1493+Настройки!$B$7),0,MAX(0,$E1493-MAX(0,SUMIFS(Тех_Движение!$G$2:$G$5111,Тех_Движение!$D$2:$D$5111,$C1493,Тех_Движение!$B$2:$B$5111,"&lt;="&amp;O$3)-$F1493)))</f>
        <v/>
      </c>
      <c r="P1493" s="54">
        <f>IF(OR($B1493="",P$3&lt;$D1493+Настройки!$B$7),0,MAX(0,$E1493-MAX(0,SUMIFS(Тех_Движение!$G$2:$G$5111,Тех_Движение!$D$2:$D$5111,$C1493,Тех_Движение!$B$2:$B$5111,"&lt;="&amp;P$3)-$F1493)))</f>
        <v/>
      </c>
      <c r="Q1493" s="54">
        <f>IF(OR($B1493="",Q$3&lt;$D1493+Настройки!$B$7),0,MAX(0,$E1493-MAX(0,SUMIFS(Тех_Движение!$G$2:$G$5111,Тех_Движение!$D$2:$D$5111,$C1493,Тех_Движение!$B$2:$B$5111,"&lt;="&amp;Q$3)-$F1493)))</f>
        <v/>
      </c>
      <c r="R1493" s="54">
        <f>IF($B1493="","",SUM($K1493:$Q1493))</f>
        <v/>
      </c>
      <c r="S1493" s="56">
        <f>IF($B1493="","",VLOOKUP($C1493,Настройки!$A$11:$L$17,9,FALSE))</f>
        <v/>
      </c>
      <c r="T1493" s="56">
        <f>IF($B1493="","",$R1493*$S1493)</f>
        <v/>
      </c>
    </row>
    <row r="1494">
      <c r="A1494" s="20">
        <f>Тех_Движение!$A$1491</f>
        <v/>
      </c>
      <c r="B1494" s="20">
        <f>IF(Тех_Движение!$F$1491&gt;0,Тех_Движение!$I$1491,"")</f>
        <v/>
      </c>
      <c r="C1494" s="20">
        <f>IF($B1494="","",Тех_Движение!$D$1491)</f>
        <v/>
      </c>
      <c r="D1494" s="42">
        <f>IF($B1494="","",Тех_Движение!$B$1491)</f>
        <v/>
      </c>
      <c r="E1494" s="54">
        <f>IF($B1494="","",Тех_Движение!$F$1491)</f>
        <v/>
      </c>
      <c r="F1494" s="54">
        <f>IF($B1494="","",SUMIFS($E$5:$E1493,$C$5:$C1493,$C1494))</f>
        <v/>
      </c>
      <c r="G1494" s="54">
        <f>IF($B1494="","",MAX(0,$E1494-MAX(0,SUMIFS(Тех_Движение!$G$2:$G$5111,Тех_Движение!$D$2:$D$5111,$C1494,Тех_Движение!$B$2:$B$5111,"&lt;="&amp;Настройки!$B$5-1)-$F1494)))</f>
        <v/>
      </c>
      <c r="H1494" s="54">
        <f>IF($B1494="","",IF(AND($D1494&gt;=Настройки!$B$5,$D1494&lt;=Настройки!$B$6),$E1494,0))</f>
        <v/>
      </c>
      <c r="I1494" s="54">
        <f>IF($B1494="","",$G1494+$H1494-$J1494)</f>
        <v/>
      </c>
      <c r="J1494" s="54">
        <f>IF($B1494="","",MAX(0,$E1494-MAX(0,SUMIFS(Тех_Движение!$G$2:$G$5111,Тех_Движение!$D$2:$D$5111,$C1494,Тех_Движение!$B$2:$B$5111,"&lt;="&amp;Настройки!$B$6)-$F1494)))</f>
        <v/>
      </c>
      <c r="K1494" s="54">
        <f>IF(OR($B1494="",K$3&lt;$D1494+Настройки!$B$7),0,MAX(0,$E1494-MAX(0,SUMIFS(Тех_Движение!$G$2:$G$5111,Тех_Движение!$D$2:$D$5111,$C1494,Тех_Движение!$B$2:$B$5111,"&lt;="&amp;K$3)-$F1494)))</f>
        <v/>
      </c>
      <c r="L1494" s="54">
        <f>IF(OR($B1494="",L$3&lt;$D1494+Настройки!$B$7),0,MAX(0,$E1494-MAX(0,SUMIFS(Тех_Движение!$G$2:$G$5111,Тех_Движение!$D$2:$D$5111,$C1494,Тех_Движение!$B$2:$B$5111,"&lt;="&amp;L$3)-$F1494)))</f>
        <v/>
      </c>
      <c r="M1494" s="54">
        <f>IF(OR($B1494="",M$3&lt;$D1494+Настройки!$B$7),0,MAX(0,$E1494-MAX(0,SUMIFS(Тех_Движение!$G$2:$G$5111,Тех_Движение!$D$2:$D$5111,$C1494,Тех_Движение!$B$2:$B$5111,"&lt;="&amp;M$3)-$F1494)))</f>
        <v/>
      </c>
      <c r="N1494" s="54">
        <f>IF(OR($B1494="",N$3&lt;$D1494+Настройки!$B$7),0,MAX(0,$E1494-MAX(0,SUMIFS(Тех_Движение!$G$2:$G$5111,Тех_Движение!$D$2:$D$5111,$C1494,Тех_Движение!$B$2:$B$5111,"&lt;="&amp;N$3)-$F1494)))</f>
        <v/>
      </c>
      <c r="O1494" s="54">
        <f>IF(OR($B1494="",O$3&lt;$D1494+Настройки!$B$7),0,MAX(0,$E1494-MAX(0,SUMIFS(Тех_Движение!$G$2:$G$5111,Тех_Движение!$D$2:$D$5111,$C1494,Тех_Движение!$B$2:$B$5111,"&lt;="&amp;O$3)-$F1494)))</f>
        <v/>
      </c>
      <c r="P1494" s="54">
        <f>IF(OR($B1494="",P$3&lt;$D1494+Настройки!$B$7),0,MAX(0,$E1494-MAX(0,SUMIFS(Тех_Движение!$G$2:$G$5111,Тех_Движение!$D$2:$D$5111,$C1494,Тех_Движение!$B$2:$B$5111,"&lt;="&amp;P$3)-$F1494)))</f>
        <v/>
      </c>
      <c r="Q1494" s="54">
        <f>IF(OR($B1494="",Q$3&lt;$D1494+Настройки!$B$7),0,MAX(0,$E1494-MAX(0,SUMIFS(Тех_Движение!$G$2:$G$5111,Тех_Движение!$D$2:$D$5111,$C1494,Тех_Движение!$B$2:$B$5111,"&lt;="&amp;Q$3)-$F1494)))</f>
        <v/>
      </c>
      <c r="R1494" s="54">
        <f>IF($B1494="","",SUM($K1494:$Q1494))</f>
        <v/>
      </c>
      <c r="S1494" s="56">
        <f>IF($B1494="","",VLOOKUP($C1494,Настройки!$A$11:$L$17,9,FALSE))</f>
        <v/>
      </c>
      <c r="T1494" s="56">
        <f>IF($B1494="","",$R1494*$S1494)</f>
        <v/>
      </c>
    </row>
    <row r="1495">
      <c r="A1495" s="20">
        <f>Тех_Движение!$A$1492</f>
        <v/>
      </c>
      <c r="B1495" s="20">
        <f>IF(Тех_Движение!$F$1492&gt;0,Тех_Движение!$I$1492,"")</f>
        <v/>
      </c>
      <c r="C1495" s="20">
        <f>IF($B1495="","",Тех_Движение!$D$1492)</f>
        <v/>
      </c>
      <c r="D1495" s="42">
        <f>IF($B1495="","",Тех_Движение!$B$1492)</f>
        <v/>
      </c>
      <c r="E1495" s="54">
        <f>IF($B1495="","",Тех_Движение!$F$1492)</f>
        <v/>
      </c>
      <c r="F1495" s="54">
        <f>IF($B1495="","",SUMIFS($E$5:$E1494,$C$5:$C1494,$C1495))</f>
        <v/>
      </c>
      <c r="G1495" s="54">
        <f>IF($B1495="","",MAX(0,$E1495-MAX(0,SUMIFS(Тех_Движение!$G$2:$G$5111,Тех_Движение!$D$2:$D$5111,$C1495,Тех_Движение!$B$2:$B$5111,"&lt;="&amp;Настройки!$B$5-1)-$F1495)))</f>
        <v/>
      </c>
      <c r="H1495" s="54">
        <f>IF($B1495="","",IF(AND($D1495&gt;=Настройки!$B$5,$D1495&lt;=Настройки!$B$6),$E1495,0))</f>
        <v/>
      </c>
      <c r="I1495" s="54">
        <f>IF($B1495="","",$G1495+$H1495-$J1495)</f>
        <v/>
      </c>
      <c r="J1495" s="54">
        <f>IF($B1495="","",MAX(0,$E1495-MAX(0,SUMIFS(Тех_Движение!$G$2:$G$5111,Тех_Движение!$D$2:$D$5111,$C1495,Тех_Движение!$B$2:$B$5111,"&lt;="&amp;Настройки!$B$6)-$F1495)))</f>
        <v/>
      </c>
      <c r="K1495" s="54">
        <f>IF(OR($B1495="",K$3&lt;$D1495+Настройки!$B$7),0,MAX(0,$E1495-MAX(0,SUMIFS(Тех_Движение!$G$2:$G$5111,Тех_Движение!$D$2:$D$5111,$C1495,Тех_Движение!$B$2:$B$5111,"&lt;="&amp;K$3)-$F1495)))</f>
        <v/>
      </c>
      <c r="L1495" s="54">
        <f>IF(OR($B1495="",L$3&lt;$D1495+Настройки!$B$7),0,MAX(0,$E1495-MAX(0,SUMIFS(Тех_Движение!$G$2:$G$5111,Тех_Движение!$D$2:$D$5111,$C1495,Тех_Движение!$B$2:$B$5111,"&lt;="&amp;L$3)-$F1495)))</f>
        <v/>
      </c>
      <c r="M1495" s="54">
        <f>IF(OR($B1495="",M$3&lt;$D1495+Настройки!$B$7),0,MAX(0,$E1495-MAX(0,SUMIFS(Тех_Движение!$G$2:$G$5111,Тех_Движение!$D$2:$D$5111,$C1495,Тех_Движение!$B$2:$B$5111,"&lt;="&amp;M$3)-$F1495)))</f>
        <v/>
      </c>
      <c r="N1495" s="54">
        <f>IF(OR($B1495="",N$3&lt;$D1495+Настройки!$B$7),0,MAX(0,$E1495-MAX(0,SUMIFS(Тех_Движение!$G$2:$G$5111,Тех_Движение!$D$2:$D$5111,$C1495,Тех_Движение!$B$2:$B$5111,"&lt;="&amp;N$3)-$F1495)))</f>
        <v/>
      </c>
      <c r="O1495" s="54">
        <f>IF(OR($B1495="",O$3&lt;$D1495+Настройки!$B$7),0,MAX(0,$E1495-MAX(0,SUMIFS(Тех_Движение!$G$2:$G$5111,Тех_Движение!$D$2:$D$5111,$C1495,Тех_Движение!$B$2:$B$5111,"&lt;="&amp;O$3)-$F1495)))</f>
        <v/>
      </c>
      <c r="P1495" s="54">
        <f>IF(OR($B1495="",P$3&lt;$D1495+Настройки!$B$7),0,MAX(0,$E1495-MAX(0,SUMIFS(Тех_Движение!$G$2:$G$5111,Тех_Движение!$D$2:$D$5111,$C1495,Тех_Движение!$B$2:$B$5111,"&lt;="&amp;P$3)-$F1495)))</f>
        <v/>
      </c>
      <c r="Q1495" s="54">
        <f>IF(OR($B1495="",Q$3&lt;$D1495+Настройки!$B$7),0,MAX(0,$E1495-MAX(0,SUMIFS(Тех_Движение!$G$2:$G$5111,Тех_Движение!$D$2:$D$5111,$C1495,Тех_Движение!$B$2:$B$5111,"&lt;="&amp;Q$3)-$F1495)))</f>
        <v/>
      </c>
      <c r="R1495" s="54">
        <f>IF($B1495="","",SUM($K1495:$Q1495))</f>
        <v/>
      </c>
      <c r="S1495" s="56">
        <f>IF($B1495="","",VLOOKUP($C1495,Настройки!$A$11:$L$17,9,FALSE))</f>
        <v/>
      </c>
      <c r="T1495" s="56">
        <f>IF($B1495="","",$R1495*$S1495)</f>
        <v/>
      </c>
    </row>
    <row r="1496">
      <c r="A1496" s="20">
        <f>Тех_Движение!$A$1493</f>
        <v/>
      </c>
      <c r="B1496" s="20">
        <f>IF(Тех_Движение!$F$1493&gt;0,Тех_Движение!$I$1493,"")</f>
        <v/>
      </c>
      <c r="C1496" s="20">
        <f>IF($B1496="","",Тех_Движение!$D$1493)</f>
        <v/>
      </c>
      <c r="D1496" s="42">
        <f>IF($B1496="","",Тех_Движение!$B$1493)</f>
        <v/>
      </c>
      <c r="E1496" s="54">
        <f>IF($B1496="","",Тех_Движение!$F$1493)</f>
        <v/>
      </c>
      <c r="F1496" s="54">
        <f>IF($B1496="","",SUMIFS($E$5:$E1495,$C$5:$C1495,$C1496))</f>
        <v/>
      </c>
      <c r="G1496" s="54">
        <f>IF($B1496="","",MAX(0,$E1496-MAX(0,SUMIFS(Тех_Движение!$G$2:$G$5111,Тех_Движение!$D$2:$D$5111,$C1496,Тех_Движение!$B$2:$B$5111,"&lt;="&amp;Настройки!$B$5-1)-$F1496)))</f>
        <v/>
      </c>
      <c r="H1496" s="54">
        <f>IF($B1496="","",IF(AND($D1496&gt;=Настройки!$B$5,$D1496&lt;=Настройки!$B$6),$E1496,0))</f>
        <v/>
      </c>
      <c r="I1496" s="54">
        <f>IF($B1496="","",$G1496+$H1496-$J1496)</f>
        <v/>
      </c>
      <c r="J1496" s="54">
        <f>IF($B1496="","",MAX(0,$E1496-MAX(0,SUMIFS(Тех_Движение!$G$2:$G$5111,Тех_Движение!$D$2:$D$5111,$C1496,Тех_Движение!$B$2:$B$5111,"&lt;="&amp;Настройки!$B$6)-$F1496)))</f>
        <v/>
      </c>
      <c r="K1496" s="54">
        <f>IF(OR($B1496="",K$3&lt;$D1496+Настройки!$B$7),0,MAX(0,$E1496-MAX(0,SUMIFS(Тех_Движение!$G$2:$G$5111,Тех_Движение!$D$2:$D$5111,$C1496,Тех_Движение!$B$2:$B$5111,"&lt;="&amp;K$3)-$F1496)))</f>
        <v/>
      </c>
      <c r="L1496" s="54">
        <f>IF(OR($B1496="",L$3&lt;$D1496+Настройки!$B$7),0,MAX(0,$E1496-MAX(0,SUMIFS(Тех_Движение!$G$2:$G$5111,Тех_Движение!$D$2:$D$5111,$C1496,Тех_Движение!$B$2:$B$5111,"&lt;="&amp;L$3)-$F1496)))</f>
        <v/>
      </c>
      <c r="M1496" s="54">
        <f>IF(OR($B1496="",M$3&lt;$D1496+Настройки!$B$7),0,MAX(0,$E1496-MAX(0,SUMIFS(Тех_Движение!$G$2:$G$5111,Тех_Движение!$D$2:$D$5111,$C1496,Тех_Движение!$B$2:$B$5111,"&lt;="&amp;M$3)-$F1496)))</f>
        <v/>
      </c>
      <c r="N1496" s="54">
        <f>IF(OR($B1496="",N$3&lt;$D1496+Настройки!$B$7),0,MAX(0,$E1496-MAX(0,SUMIFS(Тех_Движение!$G$2:$G$5111,Тех_Движение!$D$2:$D$5111,$C1496,Тех_Движение!$B$2:$B$5111,"&lt;="&amp;N$3)-$F1496)))</f>
        <v/>
      </c>
      <c r="O1496" s="54">
        <f>IF(OR($B1496="",O$3&lt;$D1496+Настройки!$B$7),0,MAX(0,$E1496-MAX(0,SUMIFS(Тех_Движение!$G$2:$G$5111,Тех_Движение!$D$2:$D$5111,$C1496,Тех_Движение!$B$2:$B$5111,"&lt;="&amp;O$3)-$F1496)))</f>
        <v/>
      </c>
      <c r="P1496" s="54">
        <f>IF(OR($B1496="",P$3&lt;$D1496+Настройки!$B$7),0,MAX(0,$E1496-MAX(0,SUMIFS(Тех_Движение!$G$2:$G$5111,Тех_Движение!$D$2:$D$5111,$C1496,Тех_Движение!$B$2:$B$5111,"&lt;="&amp;P$3)-$F1496)))</f>
        <v/>
      </c>
      <c r="Q1496" s="54">
        <f>IF(OR($B1496="",Q$3&lt;$D1496+Настройки!$B$7),0,MAX(0,$E1496-MAX(0,SUMIFS(Тех_Движение!$G$2:$G$5111,Тех_Движение!$D$2:$D$5111,$C1496,Тех_Движение!$B$2:$B$5111,"&lt;="&amp;Q$3)-$F1496)))</f>
        <v/>
      </c>
      <c r="R1496" s="54">
        <f>IF($B1496="","",SUM($K1496:$Q1496))</f>
        <v/>
      </c>
      <c r="S1496" s="56">
        <f>IF($B1496="","",VLOOKUP($C1496,Настройки!$A$11:$L$17,9,FALSE))</f>
        <v/>
      </c>
      <c r="T1496" s="56">
        <f>IF($B1496="","",$R1496*$S1496)</f>
        <v/>
      </c>
    </row>
    <row r="1497">
      <c r="A1497" s="20">
        <f>Тех_Движение!$A$1494</f>
        <v/>
      </c>
      <c r="B1497" s="20">
        <f>IF(Тех_Движение!$F$1494&gt;0,Тех_Движение!$I$1494,"")</f>
        <v/>
      </c>
      <c r="C1497" s="20">
        <f>IF($B1497="","",Тех_Движение!$D$1494)</f>
        <v/>
      </c>
      <c r="D1497" s="42">
        <f>IF($B1497="","",Тех_Движение!$B$1494)</f>
        <v/>
      </c>
      <c r="E1497" s="54">
        <f>IF($B1497="","",Тех_Движение!$F$1494)</f>
        <v/>
      </c>
      <c r="F1497" s="54">
        <f>IF($B1497="","",SUMIFS($E$5:$E1496,$C$5:$C1496,$C1497))</f>
        <v/>
      </c>
      <c r="G1497" s="54">
        <f>IF($B1497="","",MAX(0,$E1497-MAX(0,SUMIFS(Тех_Движение!$G$2:$G$5111,Тех_Движение!$D$2:$D$5111,$C1497,Тех_Движение!$B$2:$B$5111,"&lt;="&amp;Настройки!$B$5-1)-$F1497)))</f>
        <v/>
      </c>
      <c r="H1497" s="54">
        <f>IF($B1497="","",IF(AND($D1497&gt;=Настройки!$B$5,$D1497&lt;=Настройки!$B$6),$E1497,0))</f>
        <v/>
      </c>
      <c r="I1497" s="54">
        <f>IF($B1497="","",$G1497+$H1497-$J1497)</f>
        <v/>
      </c>
      <c r="J1497" s="54">
        <f>IF($B1497="","",MAX(0,$E1497-MAX(0,SUMIFS(Тех_Движение!$G$2:$G$5111,Тех_Движение!$D$2:$D$5111,$C1497,Тех_Движение!$B$2:$B$5111,"&lt;="&amp;Настройки!$B$6)-$F1497)))</f>
        <v/>
      </c>
      <c r="K1497" s="54">
        <f>IF(OR($B1497="",K$3&lt;$D1497+Настройки!$B$7),0,MAX(0,$E1497-MAX(0,SUMIFS(Тех_Движение!$G$2:$G$5111,Тех_Движение!$D$2:$D$5111,$C1497,Тех_Движение!$B$2:$B$5111,"&lt;="&amp;K$3)-$F1497)))</f>
        <v/>
      </c>
      <c r="L1497" s="54">
        <f>IF(OR($B1497="",L$3&lt;$D1497+Настройки!$B$7),0,MAX(0,$E1497-MAX(0,SUMIFS(Тех_Движение!$G$2:$G$5111,Тех_Движение!$D$2:$D$5111,$C1497,Тех_Движение!$B$2:$B$5111,"&lt;="&amp;L$3)-$F1497)))</f>
        <v/>
      </c>
      <c r="M1497" s="54">
        <f>IF(OR($B1497="",M$3&lt;$D1497+Настройки!$B$7),0,MAX(0,$E1497-MAX(0,SUMIFS(Тех_Движение!$G$2:$G$5111,Тех_Движение!$D$2:$D$5111,$C1497,Тех_Движение!$B$2:$B$5111,"&lt;="&amp;M$3)-$F1497)))</f>
        <v/>
      </c>
      <c r="N1497" s="54">
        <f>IF(OR($B1497="",N$3&lt;$D1497+Настройки!$B$7),0,MAX(0,$E1497-MAX(0,SUMIFS(Тех_Движение!$G$2:$G$5111,Тех_Движение!$D$2:$D$5111,$C1497,Тех_Движение!$B$2:$B$5111,"&lt;="&amp;N$3)-$F1497)))</f>
        <v/>
      </c>
      <c r="O1497" s="54">
        <f>IF(OR($B1497="",O$3&lt;$D1497+Настройки!$B$7),0,MAX(0,$E1497-MAX(0,SUMIFS(Тех_Движение!$G$2:$G$5111,Тех_Движение!$D$2:$D$5111,$C1497,Тех_Движение!$B$2:$B$5111,"&lt;="&amp;O$3)-$F1497)))</f>
        <v/>
      </c>
      <c r="P1497" s="54">
        <f>IF(OR($B1497="",P$3&lt;$D1497+Настройки!$B$7),0,MAX(0,$E1497-MAX(0,SUMIFS(Тех_Движение!$G$2:$G$5111,Тех_Движение!$D$2:$D$5111,$C1497,Тех_Движение!$B$2:$B$5111,"&lt;="&amp;P$3)-$F1497)))</f>
        <v/>
      </c>
      <c r="Q1497" s="54">
        <f>IF(OR($B1497="",Q$3&lt;$D1497+Настройки!$B$7),0,MAX(0,$E1497-MAX(0,SUMIFS(Тех_Движение!$G$2:$G$5111,Тех_Движение!$D$2:$D$5111,$C1497,Тех_Движение!$B$2:$B$5111,"&lt;="&amp;Q$3)-$F1497)))</f>
        <v/>
      </c>
      <c r="R1497" s="54">
        <f>IF($B1497="","",SUM($K1497:$Q1497))</f>
        <v/>
      </c>
      <c r="S1497" s="56">
        <f>IF($B1497="","",VLOOKUP($C1497,Настройки!$A$11:$L$17,9,FALSE))</f>
        <v/>
      </c>
      <c r="T1497" s="56">
        <f>IF($B1497="","",$R1497*$S1497)</f>
        <v/>
      </c>
    </row>
    <row r="1498">
      <c r="A1498" s="20">
        <f>Тех_Движение!$A$1495</f>
        <v/>
      </c>
      <c r="B1498" s="20">
        <f>IF(Тех_Движение!$F$1495&gt;0,Тех_Движение!$I$1495,"")</f>
        <v/>
      </c>
      <c r="C1498" s="20">
        <f>IF($B1498="","",Тех_Движение!$D$1495)</f>
        <v/>
      </c>
      <c r="D1498" s="42">
        <f>IF($B1498="","",Тех_Движение!$B$1495)</f>
        <v/>
      </c>
      <c r="E1498" s="54">
        <f>IF($B1498="","",Тех_Движение!$F$1495)</f>
        <v/>
      </c>
      <c r="F1498" s="54">
        <f>IF($B1498="","",SUMIFS($E$5:$E1497,$C$5:$C1497,$C1498))</f>
        <v/>
      </c>
      <c r="G1498" s="54">
        <f>IF($B1498="","",MAX(0,$E1498-MAX(0,SUMIFS(Тех_Движение!$G$2:$G$5111,Тех_Движение!$D$2:$D$5111,$C1498,Тех_Движение!$B$2:$B$5111,"&lt;="&amp;Настройки!$B$5-1)-$F1498)))</f>
        <v/>
      </c>
      <c r="H1498" s="54">
        <f>IF($B1498="","",IF(AND($D1498&gt;=Настройки!$B$5,$D1498&lt;=Настройки!$B$6),$E1498,0))</f>
        <v/>
      </c>
      <c r="I1498" s="54">
        <f>IF($B1498="","",$G1498+$H1498-$J1498)</f>
        <v/>
      </c>
      <c r="J1498" s="54">
        <f>IF($B1498="","",MAX(0,$E1498-MAX(0,SUMIFS(Тех_Движение!$G$2:$G$5111,Тех_Движение!$D$2:$D$5111,$C1498,Тех_Движение!$B$2:$B$5111,"&lt;="&amp;Настройки!$B$6)-$F1498)))</f>
        <v/>
      </c>
      <c r="K1498" s="54">
        <f>IF(OR($B1498="",K$3&lt;$D1498+Настройки!$B$7),0,MAX(0,$E1498-MAX(0,SUMIFS(Тех_Движение!$G$2:$G$5111,Тех_Движение!$D$2:$D$5111,$C1498,Тех_Движение!$B$2:$B$5111,"&lt;="&amp;K$3)-$F1498)))</f>
        <v/>
      </c>
      <c r="L1498" s="54">
        <f>IF(OR($B1498="",L$3&lt;$D1498+Настройки!$B$7),0,MAX(0,$E1498-MAX(0,SUMIFS(Тех_Движение!$G$2:$G$5111,Тех_Движение!$D$2:$D$5111,$C1498,Тех_Движение!$B$2:$B$5111,"&lt;="&amp;L$3)-$F1498)))</f>
        <v/>
      </c>
      <c r="M1498" s="54">
        <f>IF(OR($B1498="",M$3&lt;$D1498+Настройки!$B$7),0,MAX(0,$E1498-MAX(0,SUMIFS(Тех_Движение!$G$2:$G$5111,Тех_Движение!$D$2:$D$5111,$C1498,Тех_Движение!$B$2:$B$5111,"&lt;="&amp;M$3)-$F1498)))</f>
        <v/>
      </c>
      <c r="N1498" s="54">
        <f>IF(OR($B1498="",N$3&lt;$D1498+Настройки!$B$7),0,MAX(0,$E1498-MAX(0,SUMIFS(Тех_Движение!$G$2:$G$5111,Тех_Движение!$D$2:$D$5111,$C1498,Тех_Движение!$B$2:$B$5111,"&lt;="&amp;N$3)-$F1498)))</f>
        <v/>
      </c>
      <c r="O1498" s="54">
        <f>IF(OR($B1498="",O$3&lt;$D1498+Настройки!$B$7),0,MAX(0,$E1498-MAX(0,SUMIFS(Тех_Движение!$G$2:$G$5111,Тех_Движение!$D$2:$D$5111,$C1498,Тех_Движение!$B$2:$B$5111,"&lt;="&amp;O$3)-$F1498)))</f>
        <v/>
      </c>
      <c r="P1498" s="54">
        <f>IF(OR($B1498="",P$3&lt;$D1498+Настройки!$B$7),0,MAX(0,$E1498-MAX(0,SUMIFS(Тех_Движение!$G$2:$G$5111,Тех_Движение!$D$2:$D$5111,$C1498,Тех_Движение!$B$2:$B$5111,"&lt;="&amp;P$3)-$F1498)))</f>
        <v/>
      </c>
      <c r="Q1498" s="54">
        <f>IF(OR($B1498="",Q$3&lt;$D1498+Настройки!$B$7),0,MAX(0,$E1498-MAX(0,SUMIFS(Тех_Движение!$G$2:$G$5111,Тех_Движение!$D$2:$D$5111,$C1498,Тех_Движение!$B$2:$B$5111,"&lt;="&amp;Q$3)-$F1498)))</f>
        <v/>
      </c>
      <c r="R1498" s="54">
        <f>IF($B1498="","",SUM($K1498:$Q1498))</f>
        <v/>
      </c>
      <c r="S1498" s="56">
        <f>IF($B1498="","",VLOOKUP($C1498,Настройки!$A$11:$L$17,9,FALSE))</f>
        <v/>
      </c>
      <c r="T1498" s="56">
        <f>IF($B1498="","",$R1498*$S1498)</f>
        <v/>
      </c>
    </row>
    <row r="1499">
      <c r="A1499" s="20">
        <f>Тех_Движение!$A$1496</f>
        <v/>
      </c>
      <c r="B1499" s="20">
        <f>IF(Тех_Движение!$F$1496&gt;0,Тех_Движение!$I$1496,"")</f>
        <v/>
      </c>
      <c r="C1499" s="20">
        <f>IF($B1499="","",Тех_Движение!$D$1496)</f>
        <v/>
      </c>
      <c r="D1499" s="42">
        <f>IF($B1499="","",Тех_Движение!$B$1496)</f>
        <v/>
      </c>
      <c r="E1499" s="54">
        <f>IF($B1499="","",Тех_Движение!$F$1496)</f>
        <v/>
      </c>
      <c r="F1499" s="54">
        <f>IF($B1499="","",SUMIFS($E$5:$E1498,$C$5:$C1498,$C1499))</f>
        <v/>
      </c>
      <c r="G1499" s="54">
        <f>IF($B1499="","",MAX(0,$E1499-MAX(0,SUMIFS(Тех_Движение!$G$2:$G$5111,Тех_Движение!$D$2:$D$5111,$C1499,Тех_Движение!$B$2:$B$5111,"&lt;="&amp;Настройки!$B$5-1)-$F1499)))</f>
        <v/>
      </c>
      <c r="H1499" s="54">
        <f>IF($B1499="","",IF(AND($D1499&gt;=Настройки!$B$5,$D1499&lt;=Настройки!$B$6),$E1499,0))</f>
        <v/>
      </c>
      <c r="I1499" s="54">
        <f>IF($B1499="","",$G1499+$H1499-$J1499)</f>
        <v/>
      </c>
      <c r="J1499" s="54">
        <f>IF($B1499="","",MAX(0,$E1499-MAX(0,SUMIFS(Тех_Движение!$G$2:$G$5111,Тех_Движение!$D$2:$D$5111,$C1499,Тех_Движение!$B$2:$B$5111,"&lt;="&amp;Настройки!$B$6)-$F1499)))</f>
        <v/>
      </c>
      <c r="K1499" s="54">
        <f>IF(OR($B1499="",K$3&lt;$D1499+Настройки!$B$7),0,MAX(0,$E1499-MAX(0,SUMIFS(Тех_Движение!$G$2:$G$5111,Тех_Движение!$D$2:$D$5111,$C1499,Тех_Движение!$B$2:$B$5111,"&lt;="&amp;K$3)-$F1499)))</f>
        <v/>
      </c>
      <c r="L1499" s="54">
        <f>IF(OR($B1499="",L$3&lt;$D1499+Настройки!$B$7),0,MAX(0,$E1499-MAX(0,SUMIFS(Тех_Движение!$G$2:$G$5111,Тех_Движение!$D$2:$D$5111,$C1499,Тех_Движение!$B$2:$B$5111,"&lt;="&amp;L$3)-$F1499)))</f>
        <v/>
      </c>
      <c r="M1499" s="54">
        <f>IF(OR($B1499="",M$3&lt;$D1499+Настройки!$B$7),0,MAX(0,$E1499-MAX(0,SUMIFS(Тех_Движение!$G$2:$G$5111,Тех_Движение!$D$2:$D$5111,$C1499,Тех_Движение!$B$2:$B$5111,"&lt;="&amp;M$3)-$F1499)))</f>
        <v/>
      </c>
      <c r="N1499" s="54">
        <f>IF(OR($B1499="",N$3&lt;$D1499+Настройки!$B$7),0,MAX(0,$E1499-MAX(0,SUMIFS(Тех_Движение!$G$2:$G$5111,Тех_Движение!$D$2:$D$5111,$C1499,Тех_Движение!$B$2:$B$5111,"&lt;="&amp;N$3)-$F1499)))</f>
        <v/>
      </c>
      <c r="O1499" s="54">
        <f>IF(OR($B1499="",O$3&lt;$D1499+Настройки!$B$7),0,MAX(0,$E1499-MAX(0,SUMIFS(Тех_Движение!$G$2:$G$5111,Тех_Движение!$D$2:$D$5111,$C1499,Тех_Движение!$B$2:$B$5111,"&lt;="&amp;O$3)-$F1499)))</f>
        <v/>
      </c>
      <c r="P1499" s="54">
        <f>IF(OR($B1499="",P$3&lt;$D1499+Настройки!$B$7),0,MAX(0,$E1499-MAX(0,SUMIFS(Тех_Движение!$G$2:$G$5111,Тех_Движение!$D$2:$D$5111,$C1499,Тех_Движение!$B$2:$B$5111,"&lt;="&amp;P$3)-$F1499)))</f>
        <v/>
      </c>
      <c r="Q1499" s="54">
        <f>IF(OR($B1499="",Q$3&lt;$D1499+Настройки!$B$7),0,MAX(0,$E1499-MAX(0,SUMIFS(Тех_Движение!$G$2:$G$5111,Тех_Движение!$D$2:$D$5111,$C1499,Тех_Движение!$B$2:$B$5111,"&lt;="&amp;Q$3)-$F1499)))</f>
        <v/>
      </c>
      <c r="R1499" s="54">
        <f>IF($B1499="","",SUM($K1499:$Q1499))</f>
        <v/>
      </c>
      <c r="S1499" s="56">
        <f>IF($B1499="","",VLOOKUP($C1499,Настройки!$A$11:$L$17,9,FALSE))</f>
        <v/>
      </c>
      <c r="T1499" s="56">
        <f>IF($B1499="","",$R1499*$S1499)</f>
        <v/>
      </c>
    </row>
    <row r="1500">
      <c r="A1500" s="20">
        <f>Тех_Движение!$A$1497</f>
        <v/>
      </c>
      <c r="B1500" s="20">
        <f>IF(Тех_Движение!$F$1497&gt;0,Тех_Движение!$I$1497,"")</f>
        <v/>
      </c>
      <c r="C1500" s="20">
        <f>IF($B1500="","",Тех_Движение!$D$1497)</f>
        <v/>
      </c>
      <c r="D1500" s="42">
        <f>IF($B1500="","",Тех_Движение!$B$1497)</f>
        <v/>
      </c>
      <c r="E1500" s="54">
        <f>IF($B1500="","",Тех_Движение!$F$1497)</f>
        <v/>
      </c>
      <c r="F1500" s="54">
        <f>IF($B1500="","",SUMIFS($E$5:$E1499,$C$5:$C1499,$C1500))</f>
        <v/>
      </c>
      <c r="G1500" s="54">
        <f>IF($B1500="","",MAX(0,$E1500-MAX(0,SUMIFS(Тех_Движение!$G$2:$G$5111,Тех_Движение!$D$2:$D$5111,$C1500,Тех_Движение!$B$2:$B$5111,"&lt;="&amp;Настройки!$B$5-1)-$F1500)))</f>
        <v/>
      </c>
      <c r="H1500" s="54">
        <f>IF($B1500="","",IF(AND($D1500&gt;=Настройки!$B$5,$D1500&lt;=Настройки!$B$6),$E1500,0))</f>
        <v/>
      </c>
      <c r="I1500" s="54">
        <f>IF($B1500="","",$G1500+$H1500-$J1500)</f>
        <v/>
      </c>
      <c r="J1500" s="54">
        <f>IF($B1500="","",MAX(0,$E1500-MAX(0,SUMIFS(Тех_Движение!$G$2:$G$5111,Тех_Движение!$D$2:$D$5111,$C1500,Тех_Движение!$B$2:$B$5111,"&lt;="&amp;Настройки!$B$6)-$F1500)))</f>
        <v/>
      </c>
      <c r="K1500" s="54">
        <f>IF(OR($B1500="",K$3&lt;$D1500+Настройки!$B$7),0,MAX(0,$E1500-MAX(0,SUMIFS(Тех_Движение!$G$2:$G$5111,Тех_Движение!$D$2:$D$5111,$C1500,Тех_Движение!$B$2:$B$5111,"&lt;="&amp;K$3)-$F1500)))</f>
        <v/>
      </c>
      <c r="L1500" s="54">
        <f>IF(OR($B1500="",L$3&lt;$D1500+Настройки!$B$7),0,MAX(0,$E1500-MAX(0,SUMIFS(Тех_Движение!$G$2:$G$5111,Тех_Движение!$D$2:$D$5111,$C1500,Тех_Движение!$B$2:$B$5111,"&lt;="&amp;L$3)-$F1500)))</f>
        <v/>
      </c>
      <c r="M1500" s="54">
        <f>IF(OR($B1500="",M$3&lt;$D1500+Настройки!$B$7),0,MAX(0,$E1500-MAX(0,SUMIFS(Тех_Движение!$G$2:$G$5111,Тех_Движение!$D$2:$D$5111,$C1500,Тех_Движение!$B$2:$B$5111,"&lt;="&amp;M$3)-$F1500)))</f>
        <v/>
      </c>
      <c r="N1500" s="54">
        <f>IF(OR($B1500="",N$3&lt;$D1500+Настройки!$B$7),0,MAX(0,$E1500-MAX(0,SUMIFS(Тех_Движение!$G$2:$G$5111,Тех_Движение!$D$2:$D$5111,$C1500,Тех_Движение!$B$2:$B$5111,"&lt;="&amp;N$3)-$F1500)))</f>
        <v/>
      </c>
      <c r="O1500" s="54">
        <f>IF(OR($B1500="",O$3&lt;$D1500+Настройки!$B$7),0,MAX(0,$E1500-MAX(0,SUMIFS(Тех_Движение!$G$2:$G$5111,Тех_Движение!$D$2:$D$5111,$C1500,Тех_Движение!$B$2:$B$5111,"&lt;="&amp;O$3)-$F1500)))</f>
        <v/>
      </c>
      <c r="P1500" s="54">
        <f>IF(OR($B1500="",P$3&lt;$D1500+Настройки!$B$7),0,MAX(0,$E1500-MAX(0,SUMIFS(Тех_Движение!$G$2:$G$5111,Тех_Движение!$D$2:$D$5111,$C1500,Тех_Движение!$B$2:$B$5111,"&lt;="&amp;P$3)-$F1500)))</f>
        <v/>
      </c>
      <c r="Q1500" s="54">
        <f>IF(OR($B1500="",Q$3&lt;$D1500+Настройки!$B$7),0,MAX(0,$E1500-MAX(0,SUMIFS(Тех_Движение!$G$2:$G$5111,Тех_Движение!$D$2:$D$5111,$C1500,Тех_Движение!$B$2:$B$5111,"&lt;="&amp;Q$3)-$F1500)))</f>
        <v/>
      </c>
      <c r="R1500" s="54">
        <f>IF($B1500="","",SUM($K1500:$Q1500))</f>
        <v/>
      </c>
      <c r="S1500" s="56">
        <f>IF($B1500="","",VLOOKUP($C1500,Настройки!$A$11:$L$17,9,FALSE))</f>
        <v/>
      </c>
      <c r="T1500" s="56">
        <f>IF($B1500="","",$R1500*$S1500)</f>
        <v/>
      </c>
    </row>
    <row r="1501">
      <c r="A1501" s="20">
        <f>Тех_Движение!$A$1498</f>
        <v/>
      </c>
      <c r="B1501" s="20">
        <f>IF(Тех_Движение!$F$1498&gt;0,Тех_Движение!$I$1498,"")</f>
        <v/>
      </c>
      <c r="C1501" s="20">
        <f>IF($B1501="","",Тех_Движение!$D$1498)</f>
        <v/>
      </c>
      <c r="D1501" s="42">
        <f>IF($B1501="","",Тех_Движение!$B$1498)</f>
        <v/>
      </c>
      <c r="E1501" s="54">
        <f>IF($B1501="","",Тех_Движение!$F$1498)</f>
        <v/>
      </c>
      <c r="F1501" s="54">
        <f>IF($B1501="","",SUMIFS($E$5:$E1500,$C$5:$C1500,$C1501))</f>
        <v/>
      </c>
      <c r="G1501" s="54">
        <f>IF($B1501="","",MAX(0,$E1501-MAX(0,SUMIFS(Тех_Движение!$G$2:$G$5111,Тех_Движение!$D$2:$D$5111,$C1501,Тех_Движение!$B$2:$B$5111,"&lt;="&amp;Настройки!$B$5-1)-$F1501)))</f>
        <v/>
      </c>
      <c r="H1501" s="54">
        <f>IF($B1501="","",IF(AND($D1501&gt;=Настройки!$B$5,$D1501&lt;=Настройки!$B$6),$E1501,0))</f>
        <v/>
      </c>
      <c r="I1501" s="54">
        <f>IF($B1501="","",$G1501+$H1501-$J1501)</f>
        <v/>
      </c>
      <c r="J1501" s="54">
        <f>IF($B1501="","",MAX(0,$E1501-MAX(0,SUMIFS(Тех_Движение!$G$2:$G$5111,Тех_Движение!$D$2:$D$5111,$C1501,Тех_Движение!$B$2:$B$5111,"&lt;="&amp;Настройки!$B$6)-$F1501)))</f>
        <v/>
      </c>
      <c r="K1501" s="54">
        <f>IF(OR($B1501="",K$3&lt;$D1501+Настройки!$B$7),0,MAX(0,$E1501-MAX(0,SUMIFS(Тех_Движение!$G$2:$G$5111,Тех_Движение!$D$2:$D$5111,$C1501,Тех_Движение!$B$2:$B$5111,"&lt;="&amp;K$3)-$F1501)))</f>
        <v/>
      </c>
      <c r="L1501" s="54">
        <f>IF(OR($B1501="",L$3&lt;$D1501+Настройки!$B$7),0,MAX(0,$E1501-MAX(0,SUMIFS(Тех_Движение!$G$2:$G$5111,Тех_Движение!$D$2:$D$5111,$C1501,Тех_Движение!$B$2:$B$5111,"&lt;="&amp;L$3)-$F1501)))</f>
        <v/>
      </c>
      <c r="M1501" s="54">
        <f>IF(OR($B1501="",M$3&lt;$D1501+Настройки!$B$7),0,MAX(0,$E1501-MAX(0,SUMIFS(Тех_Движение!$G$2:$G$5111,Тех_Движение!$D$2:$D$5111,$C1501,Тех_Движение!$B$2:$B$5111,"&lt;="&amp;M$3)-$F1501)))</f>
        <v/>
      </c>
      <c r="N1501" s="54">
        <f>IF(OR($B1501="",N$3&lt;$D1501+Настройки!$B$7),0,MAX(0,$E1501-MAX(0,SUMIFS(Тех_Движение!$G$2:$G$5111,Тех_Движение!$D$2:$D$5111,$C1501,Тех_Движение!$B$2:$B$5111,"&lt;="&amp;N$3)-$F1501)))</f>
        <v/>
      </c>
      <c r="O1501" s="54">
        <f>IF(OR($B1501="",O$3&lt;$D1501+Настройки!$B$7),0,MAX(0,$E1501-MAX(0,SUMIFS(Тех_Движение!$G$2:$G$5111,Тех_Движение!$D$2:$D$5111,$C1501,Тех_Движение!$B$2:$B$5111,"&lt;="&amp;O$3)-$F1501)))</f>
        <v/>
      </c>
      <c r="P1501" s="54">
        <f>IF(OR($B1501="",P$3&lt;$D1501+Настройки!$B$7),0,MAX(0,$E1501-MAX(0,SUMIFS(Тех_Движение!$G$2:$G$5111,Тех_Движение!$D$2:$D$5111,$C1501,Тех_Движение!$B$2:$B$5111,"&lt;="&amp;P$3)-$F1501)))</f>
        <v/>
      </c>
      <c r="Q1501" s="54">
        <f>IF(OR($B1501="",Q$3&lt;$D1501+Настройки!$B$7),0,MAX(0,$E1501-MAX(0,SUMIFS(Тех_Движение!$G$2:$G$5111,Тех_Движение!$D$2:$D$5111,$C1501,Тех_Движение!$B$2:$B$5111,"&lt;="&amp;Q$3)-$F1501)))</f>
        <v/>
      </c>
      <c r="R1501" s="54">
        <f>IF($B1501="","",SUM($K1501:$Q1501))</f>
        <v/>
      </c>
      <c r="S1501" s="56">
        <f>IF($B1501="","",VLOOKUP($C1501,Настройки!$A$11:$L$17,9,FALSE))</f>
        <v/>
      </c>
      <c r="T1501" s="56">
        <f>IF($B1501="","",$R1501*$S1501)</f>
        <v/>
      </c>
    </row>
    <row r="1502">
      <c r="A1502" s="20">
        <f>Тех_Движение!$A$1499</f>
        <v/>
      </c>
      <c r="B1502" s="20">
        <f>IF(Тех_Движение!$F$1499&gt;0,Тех_Движение!$I$1499,"")</f>
        <v/>
      </c>
      <c r="C1502" s="20">
        <f>IF($B1502="","",Тех_Движение!$D$1499)</f>
        <v/>
      </c>
      <c r="D1502" s="42">
        <f>IF($B1502="","",Тех_Движение!$B$1499)</f>
        <v/>
      </c>
      <c r="E1502" s="54">
        <f>IF($B1502="","",Тех_Движение!$F$1499)</f>
        <v/>
      </c>
      <c r="F1502" s="54">
        <f>IF($B1502="","",SUMIFS($E$5:$E1501,$C$5:$C1501,$C1502))</f>
        <v/>
      </c>
      <c r="G1502" s="54">
        <f>IF($B1502="","",MAX(0,$E1502-MAX(0,SUMIFS(Тех_Движение!$G$2:$G$5111,Тех_Движение!$D$2:$D$5111,$C1502,Тех_Движение!$B$2:$B$5111,"&lt;="&amp;Настройки!$B$5-1)-$F1502)))</f>
        <v/>
      </c>
      <c r="H1502" s="54">
        <f>IF($B1502="","",IF(AND($D1502&gt;=Настройки!$B$5,$D1502&lt;=Настройки!$B$6),$E1502,0))</f>
        <v/>
      </c>
      <c r="I1502" s="54">
        <f>IF($B1502="","",$G1502+$H1502-$J1502)</f>
        <v/>
      </c>
      <c r="J1502" s="54">
        <f>IF($B1502="","",MAX(0,$E1502-MAX(0,SUMIFS(Тех_Движение!$G$2:$G$5111,Тех_Движение!$D$2:$D$5111,$C1502,Тех_Движение!$B$2:$B$5111,"&lt;="&amp;Настройки!$B$6)-$F1502)))</f>
        <v/>
      </c>
      <c r="K1502" s="54">
        <f>IF(OR($B1502="",K$3&lt;$D1502+Настройки!$B$7),0,MAX(0,$E1502-MAX(0,SUMIFS(Тех_Движение!$G$2:$G$5111,Тех_Движение!$D$2:$D$5111,$C1502,Тех_Движение!$B$2:$B$5111,"&lt;="&amp;K$3)-$F1502)))</f>
        <v/>
      </c>
      <c r="L1502" s="54">
        <f>IF(OR($B1502="",L$3&lt;$D1502+Настройки!$B$7),0,MAX(0,$E1502-MAX(0,SUMIFS(Тех_Движение!$G$2:$G$5111,Тех_Движение!$D$2:$D$5111,$C1502,Тех_Движение!$B$2:$B$5111,"&lt;="&amp;L$3)-$F1502)))</f>
        <v/>
      </c>
      <c r="M1502" s="54">
        <f>IF(OR($B1502="",M$3&lt;$D1502+Настройки!$B$7),0,MAX(0,$E1502-MAX(0,SUMIFS(Тех_Движение!$G$2:$G$5111,Тех_Движение!$D$2:$D$5111,$C1502,Тех_Движение!$B$2:$B$5111,"&lt;="&amp;M$3)-$F1502)))</f>
        <v/>
      </c>
      <c r="N1502" s="54">
        <f>IF(OR($B1502="",N$3&lt;$D1502+Настройки!$B$7),0,MAX(0,$E1502-MAX(0,SUMIFS(Тех_Движение!$G$2:$G$5111,Тех_Движение!$D$2:$D$5111,$C1502,Тех_Движение!$B$2:$B$5111,"&lt;="&amp;N$3)-$F1502)))</f>
        <v/>
      </c>
      <c r="O1502" s="54">
        <f>IF(OR($B1502="",O$3&lt;$D1502+Настройки!$B$7),0,MAX(0,$E1502-MAX(0,SUMIFS(Тех_Движение!$G$2:$G$5111,Тех_Движение!$D$2:$D$5111,$C1502,Тех_Движение!$B$2:$B$5111,"&lt;="&amp;O$3)-$F1502)))</f>
        <v/>
      </c>
      <c r="P1502" s="54">
        <f>IF(OR($B1502="",P$3&lt;$D1502+Настройки!$B$7),0,MAX(0,$E1502-MAX(0,SUMIFS(Тех_Движение!$G$2:$G$5111,Тех_Движение!$D$2:$D$5111,$C1502,Тех_Движение!$B$2:$B$5111,"&lt;="&amp;P$3)-$F1502)))</f>
        <v/>
      </c>
      <c r="Q1502" s="54">
        <f>IF(OR($B1502="",Q$3&lt;$D1502+Настройки!$B$7),0,MAX(0,$E1502-MAX(0,SUMIFS(Тех_Движение!$G$2:$G$5111,Тех_Движение!$D$2:$D$5111,$C1502,Тех_Движение!$B$2:$B$5111,"&lt;="&amp;Q$3)-$F1502)))</f>
        <v/>
      </c>
      <c r="R1502" s="54">
        <f>IF($B1502="","",SUM($K1502:$Q1502))</f>
        <v/>
      </c>
      <c r="S1502" s="56">
        <f>IF($B1502="","",VLOOKUP($C1502,Настройки!$A$11:$L$17,9,FALSE))</f>
        <v/>
      </c>
      <c r="T1502" s="56">
        <f>IF($B1502="","",$R1502*$S1502)</f>
        <v/>
      </c>
    </row>
    <row r="1503">
      <c r="A1503" s="20">
        <f>Тех_Движение!$A$1500</f>
        <v/>
      </c>
      <c r="B1503" s="20">
        <f>IF(Тех_Движение!$F$1500&gt;0,Тех_Движение!$I$1500,"")</f>
        <v/>
      </c>
      <c r="C1503" s="20">
        <f>IF($B1503="","",Тех_Движение!$D$1500)</f>
        <v/>
      </c>
      <c r="D1503" s="42">
        <f>IF($B1503="","",Тех_Движение!$B$1500)</f>
        <v/>
      </c>
      <c r="E1503" s="54">
        <f>IF($B1503="","",Тех_Движение!$F$1500)</f>
        <v/>
      </c>
      <c r="F1503" s="54">
        <f>IF($B1503="","",SUMIFS($E$5:$E1502,$C$5:$C1502,$C1503))</f>
        <v/>
      </c>
      <c r="G1503" s="54">
        <f>IF($B1503="","",MAX(0,$E1503-MAX(0,SUMIFS(Тех_Движение!$G$2:$G$5111,Тех_Движение!$D$2:$D$5111,$C1503,Тех_Движение!$B$2:$B$5111,"&lt;="&amp;Настройки!$B$5-1)-$F1503)))</f>
        <v/>
      </c>
      <c r="H1503" s="54">
        <f>IF($B1503="","",IF(AND($D1503&gt;=Настройки!$B$5,$D1503&lt;=Настройки!$B$6),$E1503,0))</f>
        <v/>
      </c>
      <c r="I1503" s="54">
        <f>IF($B1503="","",$G1503+$H1503-$J1503)</f>
        <v/>
      </c>
      <c r="J1503" s="54">
        <f>IF($B1503="","",MAX(0,$E1503-MAX(0,SUMIFS(Тех_Движение!$G$2:$G$5111,Тех_Движение!$D$2:$D$5111,$C1503,Тех_Движение!$B$2:$B$5111,"&lt;="&amp;Настройки!$B$6)-$F1503)))</f>
        <v/>
      </c>
      <c r="K1503" s="54">
        <f>IF(OR($B1503="",K$3&lt;$D1503+Настройки!$B$7),0,MAX(0,$E1503-MAX(0,SUMIFS(Тех_Движение!$G$2:$G$5111,Тех_Движение!$D$2:$D$5111,$C1503,Тех_Движение!$B$2:$B$5111,"&lt;="&amp;K$3)-$F1503)))</f>
        <v/>
      </c>
      <c r="L1503" s="54">
        <f>IF(OR($B1503="",L$3&lt;$D1503+Настройки!$B$7),0,MAX(0,$E1503-MAX(0,SUMIFS(Тех_Движение!$G$2:$G$5111,Тех_Движение!$D$2:$D$5111,$C1503,Тех_Движение!$B$2:$B$5111,"&lt;="&amp;L$3)-$F1503)))</f>
        <v/>
      </c>
      <c r="M1503" s="54">
        <f>IF(OR($B1503="",M$3&lt;$D1503+Настройки!$B$7),0,MAX(0,$E1503-MAX(0,SUMIFS(Тех_Движение!$G$2:$G$5111,Тех_Движение!$D$2:$D$5111,$C1503,Тех_Движение!$B$2:$B$5111,"&lt;="&amp;M$3)-$F1503)))</f>
        <v/>
      </c>
      <c r="N1503" s="54">
        <f>IF(OR($B1503="",N$3&lt;$D1503+Настройки!$B$7),0,MAX(0,$E1503-MAX(0,SUMIFS(Тех_Движение!$G$2:$G$5111,Тех_Движение!$D$2:$D$5111,$C1503,Тех_Движение!$B$2:$B$5111,"&lt;="&amp;N$3)-$F1503)))</f>
        <v/>
      </c>
      <c r="O1503" s="54">
        <f>IF(OR($B1503="",O$3&lt;$D1503+Настройки!$B$7),0,MAX(0,$E1503-MAX(0,SUMIFS(Тех_Движение!$G$2:$G$5111,Тех_Движение!$D$2:$D$5111,$C1503,Тех_Движение!$B$2:$B$5111,"&lt;="&amp;O$3)-$F1503)))</f>
        <v/>
      </c>
      <c r="P1503" s="54">
        <f>IF(OR($B1503="",P$3&lt;$D1503+Настройки!$B$7),0,MAX(0,$E1503-MAX(0,SUMIFS(Тех_Движение!$G$2:$G$5111,Тех_Движение!$D$2:$D$5111,$C1503,Тех_Движение!$B$2:$B$5111,"&lt;="&amp;P$3)-$F1503)))</f>
        <v/>
      </c>
      <c r="Q1503" s="54">
        <f>IF(OR($B1503="",Q$3&lt;$D1503+Настройки!$B$7),0,MAX(0,$E1503-MAX(0,SUMIFS(Тех_Движение!$G$2:$G$5111,Тех_Движение!$D$2:$D$5111,$C1503,Тех_Движение!$B$2:$B$5111,"&lt;="&amp;Q$3)-$F1503)))</f>
        <v/>
      </c>
      <c r="R1503" s="54">
        <f>IF($B1503="","",SUM($K1503:$Q1503))</f>
        <v/>
      </c>
      <c r="S1503" s="56">
        <f>IF($B1503="","",VLOOKUP($C1503,Настройки!$A$11:$L$17,9,FALSE))</f>
        <v/>
      </c>
      <c r="T1503" s="56">
        <f>IF($B1503="","",$R1503*$S1503)</f>
        <v/>
      </c>
    </row>
    <row r="1504">
      <c r="A1504" s="20">
        <f>Тех_Движение!$A$1501</f>
        <v/>
      </c>
      <c r="B1504" s="20">
        <f>IF(Тех_Движение!$F$1501&gt;0,Тех_Движение!$I$1501,"")</f>
        <v/>
      </c>
      <c r="C1504" s="20">
        <f>IF($B1504="","",Тех_Движение!$D$1501)</f>
        <v/>
      </c>
      <c r="D1504" s="42">
        <f>IF($B1504="","",Тех_Движение!$B$1501)</f>
        <v/>
      </c>
      <c r="E1504" s="54">
        <f>IF($B1504="","",Тех_Движение!$F$1501)</f>
        <v/>
      </c>
      <c r="F1504" s="54">
        <f>IF($B1504="","",SUMIFS($E$5:$E1503,$C$5:$C1503,$C1504))</f>
        <v/>
      </c>
      <c r="G1504" s="54">
        <f>IF($B1504="","",MAX(0,$E1504-MAX(0,SUMIFS(Тех_Движение!$G$2:$G$5111,Тех_Движение!$D$2:$D$5111,$C1504,Тех_Движение!$B$2:$B$5111,"&lt;="&amp;Настройки!$B$5-1)-$F1504)))</f>
        <v/>
      </c>
      <c r="H1504" s="54">
        <f>IF($B1504="","",IF(AND($D1504&gt;=Настройки!$B$5,$D1504&lt;=Настройки!$B$6),$E1504,0))</f>
        <v/>
      </c>
      <c r="I1504" s="54">
        <f>IF($B1504="","",$G1504+$H1504-$J1504)</f>
        <v/>
      </c>
      <c r="J1504" s="54">
        <f>IF($B1504="","",MAX(0,$E1504-MAX(0,SUMIFS(Тех_Движение!$G$2:$G$5111,Тех_Движение!$D$2:$D$5111,$C1504,Тех_Движение!$B$2:$B$5111,"&lt;="&amp;Настройки!$B$6)-$F1504)))</f>
        <v/>
      </c>
      <c r="K1504" s="54">
        <f>IF(OR($B1504="",K$3&lt;$D1504+Настройки!$B$7),0,MAX(0,$E1504-MAX(0,SUMIFS(Тех_Движение!$G$2:$G$5111,Тех_Движение!$D$2:$D$5111,$C1504,Тех_Движение!$B$2:$B$5111,"&lt;="&amp;K$3)-$F1504)))</f>
        <v/>
      </c>
      <c r="L1504" s="54">
        <f>IF(OR($B1504="",L$3&lt;$D1504+Настройки!$B$7),0,MAX(0,$E1504-MAX(0,SUMIFS(Тех_Движение!$G$2:$G$5111,Тех_Движение!$D$2:$D$5111,$C1504,Тех_Движение!$B$2:$B$5111,"&lt;="&amp;L$3)-$F1504)))</f>
        <v/>
      </c>
      <c r="M1504" s="54">
        <f>IF(OR($B1504="",M$3&lt;$D1504+Настройки!$B$7),0,MAX(0,$E1504-MAX(0,SUMIFS(Тех_Движение!$G$2:$G$5111,Тех_Движение!$D$2:$D$5111,$C1504,Тех_Движение!$B$2:$B$5111,"&lt;="&amp;M$3)-$F1504)))</f>
        <v/>
      </c>
      <c r="N1504" s="54">
        <f>IF(OR($B1504="",N$3&lt;$D1504+Настройки!$B$7),0,MAX(0,$E1504-MAX(0,SUMIFS(Тех_Движение!$G$2:$G$5111,Тех_Движение!$D$2:$D$5111,$C1504,Тех_Движение!$B$2:$B$5111,"&lt;="&amp;N$3)-$F1504)))</f>
        <v/>
      </c>
      <c r="O1504" s="54">
        <f>IF(OR($B1504="",O$3&lt;$D1504+Настройки!$B$7),0,MAX(0,$E1504-MAX(0,SUMIFS(Тех_Движение!$G$2:$G$5111,Тех_Движение!$D$2:$D$5111,$C1504,Тех_Движение!$B$2:$B$5111,"&lt;="&amp;O$3)-$F1504)))</f>
        <v/>
      </c>
      <c r="P1504" s="54">
        <f>IF(OR($B1504="",P$3&lt;$D1504+Настройки!$B$7),0,MAX(0,$E1504-MAX(0,SUMIFS(Тех_Движение!$G$2:$G$5111,Тех_Движение!$D$2:$D$5111,$C1504,Тех_Движение!$B$2:$B$5111,"&lt;="&amp;P$3)-$F1504)))</f>
        <v/>
      </c>
      <c r="Q1504" s="54">
        <f>IF(OR($B1504="",Q$3&lt;$D1504+Настройки!$B$7),0,MAX(0,$E1504-MAX(0,SUMIFS(Тех_Движение!$G$2:$G$5111,Тех_Движение!$D$2:$D$5111,$C1504,Тех_Движение!$B$2:$B$5111,"&lt;="&amp;Q$3)-$F1504)))</f>
        <v/>
      </c>
      <c r="R1504" s="54">
        <f>IF($B1504="","",SUM($K1504:$Q1504))</f>
        <v/>
      </c>
      <c r="S1504" s="56">
        <f>IF($B1504="","",VLOOKUP($C1504,Настройки!$A$11:$L$17,9,FALSE))</f>
        <v/>
      </c>
      <c r="T1504" s="56">
        <f>IF($B1504="","",$R1504*$S1504)</f>
        <v/>
      </c>
    </row>
    <row r="1505">
      <c r="A1505" s="20">
        <f>Тех_Движение!$A$1502</f>
        <v/>
      </c>
      <c r="B1505" s="20">
        <f>IF(Тех_Движение!$F$1502&gt;0,Тех_Движение!$I$1502,"")</f>
        <v/>
      </c>
      <c r="C1505" s="20">
        <f>IF($B1505="","",Тех_Движение!$D$1502)</f>
        <v/>
      </c>
      <c r="D1505" s="42">
        <f>IF($B1505="","",Тех_Движение!$B$1502)</f>
        <v/>
      </c>
      <c r="E1505" s="54">
        <f>IF($B1505="","",Тех_Движение!$F$1502)</f>
        <v/>
      </c>
      <c r="F1505" s="54">
        <f>IF($B1505="","",SUMIFS($E$5:$E1504,$C$5:$C1504,$C1505))</f>
        <v/>
      </c>
      <c r="G1505" s="54">
        <f>IF($B1505="","",MAX(0,$E1505-MAX(0,SUMIFS(Тех_Движение!$G$2:$G$5111,Тех_Движение!$D$2:$D$5111,$C1505,Тех_Движение!$B$2:$B$5111,"&lt;="&amp;Настройки!$B$5-1)-$F1505)))</f>
        <v/>
      </c>
      <c r="H1505" s="54">
        <f>IF($B1505="","",IF(AND($D1505&gt;=Настройки!$B$5,$D1505&lt;=Настройки!$B$6),$E1505,0))</f>
        <v/>
      </c>
      <c r="I1505" s="54">
        <f>IF($B1505="","",$G1505+$H1505-$J1505)</f>
        <v/>
      </c>
      <c r="J1505" s="54">
        <f>IF($B1505="","",MAX(0,$E1505-MAX(0,SUMIFS(Тех_Движение!$G$2:$G$5111,Тех_Движение!$D$2:$D$5111,$C1505,Тех_Движение!$B$2:$B$5111,"&lt;="&amp;Настройки!$B$6)-$F1505)))</f>
        <v/>
      </c>
      <c r="K1505" s="54">
        <f>IF(OR($B1505="",K$3&lt;$D1505+Настройки!$B$7),0,MAX(0,$E1505-MAX(0,SUMIFS(Тех_Движение!$G$2:$G$5111,Тех_Движение!$D$2:$D$5111,$C1505,Тех_Движение!$B$2:$B$5111,"&lt;="&amp;K$3)-$F1505)))</f>
        <v/>
      </c>
      <c r="L1505" s="54">
        <f>IF(OR($B1505="",L$3&lt;$D1505+Настройки!$B$7),0,MAX(0,$E1505-MAX(0,SUMIFS(Тех_Движение!$G$2:$G$5111,Тех_Движение!$D$2:$D$5111,$C1505,Тех_Движение!$B$2:$B$5111,"&lt;="&amp;L$3)-$F1505)))</f>
        <v/>
      </c>
      <c r="M1505" s="54">
        <f>IF(OR($B1505="",M$3&lt;$D1505+Настройки!$B$7),0,MAX(0,$E1505-MAX(0,SUMIFS(Тех_Движение!$G$2:$G$5111,Тех_Движение!$D$2:$D$5111,$C1505,Тех_Движение!$B$2:$B$5111,"&lt;="&amp;M$3)-$F1505)))</f>
        <v/>
      </c>
      <c r="N1505" s="54">
        <f>IF(OR($B1505="",N$3&lt;$D1505+Настройки!$B$7),0,MAX(0,$E1505-MAX(0,SUMIFS(Тех_Движение!$G$2:$G$5111,Тех_Движение!$D$2:$D$5111,$C1505,Тех_Движение!$B$2:$B$5111,"&lt;="&amp;N$3)-$F1505)))</f>
        <v/>
      </c>
      <c r="O1505" s="54">
        <f>IF(OR($B1505="",O$3&lt;$D1505+Настройки!$B$7),0,MAX(0,$E1505-MAX(0,SUMIFS(Тех_Движение!$G$2:$G$5111,Тех_Движение!$D$2:$D$5111,$C1505,Тех_Движение!$B$2:$B$5111,"&lt;="&amp;O$3)-$F1505)))</f>
        <v/>
      </c>
      <c r="P1505" s="54">
        <f>IF(OR($B1505="",P$3&lt;$D1505+Настройки!$B$7),0,MAX(0,$E1505-MAX(0,SUMIFS(Тех_Движение!$G$2:$G$5111,Тех_Движение!$D$2:$D$5111,$C1505,Тех_Движение!$B$2:$B$5111,"&lt;="&amp;P$3)-$F1505)))</f>
        <v/>
      </c>
      <c r="Q1505" s="54">
        <f>IF(OR($B1505="",Q$3&lt;$D1505+Настройки!$B$7),0,MAX(0,$E1505-MAX(0,SUMIFS(Тех_Движение!$G$2:$G$5111,Тех_Движение!$D$2:$D$5111,$C1505,Тех_Движение!$B$2:$B$5111,"&lt;="&amp;Q$3)-$F1505)))</f>
        <v/>
      </c>
      <c r="R1505" s="54">
        <f>IF($B1505="","",SUM($K1505:$Q1505))</f>
        <v/>
      </c>
      <c r="S1505" s="56">
        <f>IF($B1505="","",VLOOKUP($C1505,Настройки!$A$11:$L$17,9,FALSE))</f>
        <v/>
      </c>
      <c r="T1505" s="56">
        <f>IF($B1505="","",$R1505*$S1505)</f>
        <v/>
      </c>
    </row>
    <row r="1506">
      <c r="A1506" s="20">
        <f>Тех_Движение!$A$1503</f>
        <v/>
      </c>
      <c r="B1506" s="20">
        <f>IF(Тех_Движение!$F$1503&gt;0,Тех_Движение!$I$1503,"")</f>
        <v/>
      </c>
      <c r="C1506" s="20">
        <f>IF($B1506="","",Тех_Движение!$D$1503)</f>
        <v/>
      </c>
      <c r="D1506" s="42">
        <f>IF($B1506="","",Тех_Движение!$B$1503)</f>
        <v/>
      </c>
      <c r="E1506" s="54">
        <f>IF($B1506="","",Тех_Движение!$F$1503)</f>
        <v/>
      </c>
      <c r="F1506" s="54">
        <f>IF($B1506="","",SUMIFS($E$5:$E1505,$C$5:$C1505,$C1506))</f>
        <v/>
      </c>
      <c r="G1506" s="54">
        <f>IF($B1506="","",MAX(0,$E1506-MAX(0,SUMIFS(Тех_Движение!$G$2:$G$5111,Тех_Движение!$D$2:$D$5111,$C1506,Тех_Движение!$B$2:$B$5111,"&lt;="&amp;Настройки!$B$5-1)-$F1506)))</f>
        <v/>
      </c>
      <c r="H1506" s="54">
        <f>IF($B1506="","",IF(AND($D1506&gt;=Настройки!$B$5,$D1506&lt;=Настройки!$B$6),$E1506,0))</f>
        <v/>
      </c>
      <c r="I1506" s="54">
        <f>IF($B1506="","",$G1506+$H1506-$J1506)</f>
        <v/>
      </c>
      <c r="J1506" s="54">
        <f>IF($B1506="","",MAX(0,$E1506-MAX(0,SUMIFS(Тех_Движение!$G$2:$G$5111,Тех_Движение!$D$2:$D$5111,$C1506,Тех_Движение!$B$2:$B$5111,"&lt;="&amp;Настройки!$B$6)-$F1506)))</f>
        <v/>
      </c>
      <c r="K1506" s="54">
        <f>IF(OR($B1506="",K$3&lt;$D1506+Настройки!$B$7),0,MAX(0,$E1506-MAX(0,SUMIFS(Тех_Движение!$G$2:$G$5111,Тех_Движение!$D$2:$D$5111,$C1506,Тех_Движение!$B$2:$B$5111,"&lt;="&amp;K$3)-$F1506)))</f>
        <v/>
      </c>
      <c r="L1506" s="54">
        <f>IF(OR($B1506="",L$3&lt;$D1506+Настройки!$B$7),0,MAX(0,$E1506-MAX(0,SUMIFS(Тех_Движение!$G$2:$G$5111,Тех_Движение!$D$2:$D$5111,$C1506,Тех_Движение!$B$2:$B$5111,"&lt;="&amp;L$3)-$F1506)))</f>
        <v/>
      </c>
      <c r="M1506" s="54">
        <f>IF(OR($B1506="",M$3&lt;$D1506+Настройки!$B$7),0,MAX(0,$E1506-MAX(0,SUMIFS(Тех_Движение!$G$2:$G$5111,Тех_Движение!$D$2:$D$5111,$C1506,Тех_Движение!$B$2:$B$5111,"&lt;="&amp;M$3)-$F1506)))</f>
        <v/>
      </c>
      <c r="N1506" s="54">
        <f>IF(OR($B1506="",N$3&lt;$D1506+Настройки!$B$7),0,MAX(0,$E1506-MAX(0,SUMIFS(Тех_Движение!$G$2:$G$5111,Тех_Движение!$D$2:$D$5111,$C1506,Тех_Движение!$B$2:$B$5111,"&lt;="&amp;N$3)-$F1506)))</f>
        <v/>
      </c>
      <c r="O1506" s="54">
        <f>IF(OR($B1506="",O$3&lt;$D1506+Настройки!$B$7),0,MAX(0,$E1506-MAX(0,SUMIFS(Тех_Движение!$G$2:$G$5111,Тех_Движение!$D$2:$D$5111,$C1506,Тех_Движение!$B$2:$B$5111,"&lt;="&amp;O$3)-$F1506)))</f>
        <v/>
      </c>
      <c r="P1506" s="54">
        <f>IF(OR($B1506="",P$3&lt;$D1506+Настройки!$B$7),0,MAX(0,$E1506-MAX(0,SUMIFS(Тех_Движение!$G$2:$G$5111,Тех_Движение!$D$2:$D$5111,$C1506,Тех_Движение!$B$2:$B$5111,"&lt;="&amp;P$3)-$F1506)))</f>
        <v/>
      </c>
      <c r="Q1506" s="54">
        <f>IF(OR($B1506="",Q$3&lt;$D1506+Настройки!$B$7),0,MAX(0,$E1506-MAX(0,SUMIFS(Тех_Движение!$G$2:$G$5111,Тех_Движение!$D$2:$D$5111,$C1506,Тех_Движение!$B$2:$B$5111,"&lt;="&amp;Q$3)-$F1506)))</f>
        <v/>
      </c>
      <c r="R1506" s="54">
        <f>IF($B1506="","",SUM($K1506:$Q1506))</f>
        <v/>
      </c>
      <c r="S1506" s="56">
        <f>IF($B1506="","",VLOOKUP($C1506,Настройки!$A$11:$L$17,9,FALSE))</f>
        <v/>
      </c>
      <c r="T1506" s="56">
        <f>IF($B1506="","",$R1506*$S1506)</f>
        <v/>
      </c>
    </row>
    <row r="1507">
      <c r="A1507" s="20">
        <f>Тех_Движение!$A$1504</f>
        <v/>
      </c>
      <c r="B1507" s="20">
        <f>IF(Тех_Движение!$F$1504&gt;0,Тех_Движение!$I$1504,"")</f>
        <v/>
      </c>
      <c r="C1507" s="20">
        <f>IF($B1507="","",Тех_Движение!$D$1504)</f>
        <v/>
      </c>
      <c r="D1507" s="42">
        <f>IF($B1507="","",Тех_Движение!$B$1504)</f>
        <v/>
      </c>
      <c r="E1507" s="54">
        <f>IF($B1507="","",Тех_Движение!$F$1504)</f>
        <v/>
      </c>
      <c r="F1507" s="54">
        <f>IF($B1507="","",SUMIFS($E$5:$E1506,$C$5:$C1506,$C1507))</f>
        <v/>
      </c>
      <c r="G1507" s="54">
        <f>IF($B1507="","",MAX(0,$E1507-MAX(0,SUMIFS(Тех_Движение!$G$2:$G$5111,Тех_Движение!$D$2:$D$5111,$C1507,Тех_Движение!$B$2:$B$5111,"&lt;="&amp;Настройки!$B$5-1)-$F1507)))</f>
        <v/>
      </c>
      <c r="H1507" s="54">
        <f>IF($B1507="","",IF(AND($D1507&gt;=Настройки!$B$5,$D1507&lt;=Настройки!$B$6),$E1507,0))</f>
        <v/>
      </c>
      <c r="I1507" s="54">
        <f>IF($B1507="","",$G1507+$H1507-$J1507)</f>
        <v/>
      </c>
      <c r="J1507" s="54">
        <f>IF($B1507="","",MAX(0,$E1507-MAX(0,SUMIFS(Тех_Движение!$G$2:$G$5111,Тех_Движение!$D$2:$D$5111,$C1507,Тех_Движение!$B$2:$B$5111,"&lt;="&amp;Настройки!$B$6)-$F1507)))</f>
        <v/>
      </c>
      <c r="K1507" s="54">
        <f>IF(OR($B1507="",K$3&lt;$D1507+Настройки!$B$7),0,MAX(0,$E1507-MAX(0,SUMIFS(Тех_Движение!$G$2:$G$5111,Тех_Движение!$D$2:$D$5111,$C1507,Тех_Движение!$B$2:$B$5111,"&lt;="&amp;K$3)-$F1507)))</f>
        <v/>
      </c>
      <c r="L1507" s="54">
        <f>IF(OR($B1507="",L$3&lt;$D1507+Настройки!$B$7),0,MAX(0,$E1507-MAX(0,SUMIFS(Тех_Движение!$G$2:$G$5111,Тех_Движение!$D$2:$D$5111,$C1507,Тех_Движение!$B$2:$B$5111,"&lt;="&amp;L$3)-$F1507)))</f>
        <v/>
      </c>
      <c r="M1507" s="54">
        <f>IF(OR($B1507="",M$3&lt;$D1507+Настройки!$B$7),0,MAX(0,$E1507-MAX(0,SUMIFS(Тех_Движение!$G$2:$G$5111,Тех_Движение!$D$2:$D$5111,$C1507,Тех_Движение!$B$2:$B$5111,"&lt;="&amp;M$3)-$F1507)))</f>
        <v/>
      </c>
      <c r="N1507" s="54">
        <f>IF(OR($B1507="",N$3&lt;$D1507+Настройки!$B$7),0,MAX(0,$E1507-MAX(0,SUMIFS(Тех_Движение!$G$2:$G$5111,Тех_Движение!$D$2:$D$5111,$C1507,Тех_Движение!$B$2:$B$5111,"&lt;="&amp;N$3)-$F1507)))</f>
        <v/>
      </c>
      <c r="O1507" s="54">
        <f>IF(OR($B1507="",O$3&lt;$D1507+Настройки!$B$7),0,MAX(0,$E1507-MAX(0,SUMIFS(Тех_Движение!$G$2:$G$5111,Тех_Движение!$D$2:$D$5111,$C1507,Тех_Движение!$B$2:$B$5111,"&lt;="&amp;O$3)-$F1507)))</f>
        <v/>
      </c>
      <c r="P1507" s="54">
        <f>IF(OR($B1507="",P$3&lt;$D1507+Настройки!$B$7),0,MAX(0,$E1507-MAX(0,SUMIFS(Тех_Движение!$G$2:$G$5111,Тех_Движение!$D$2:$D$5111,$C1507,Тех_Движение!$B$2:$B$5111,"&lt;="&amp;P$3)-$F1507)))</f>
        <v/>
      </c>
      <c r="Q1507" s="54">
        <f>IF(OR($B1507="",Q$3&lt;$D1507+Настройки!$B$7),0,MAX(0,$E1507-MAX(0,SUMIFS(Тех_Движение!$G$2:$G$5111,Тех_Движение!$D$2:$D$5111,$C1507,Тех_Движение!$B$2:$B$5111,"&lt;="&amp;Q$3)-$F1507)))</f>
        <v/>
      </c>
      <c r="R1507" s="54">
        <f>IF($B1507="","",SUM($K1507:$Q1507))</f>
        <v/>
      </c>
      <c r="S1507" s="56">
        <f>IF($B1507="","",VLOOKUP($C1507,Настройки!$A$11:$L$17,9,FALSE))</f>
        <v/>
      </c>
      <c r="T1507" s="56">
        <f>IF($B1507="","",$R1507*$S1507)</f>
        <v/>
      </c>
    </row>
    <row r="1508">
      <c r="A1508" s="20">
        <f>Тех_Движение!$A$1505</f>
        <v/>
      </c>
      <c r="B1508" s="20">
        <f>IF(Тех_Движение!$F$1505&gt;0,Тех_Движение!$I$1505,"")</f>
        <v/>
      </c>
      <c r="C1508" s="20">
        <f>IF($B1508="","",Тех_Движение!$D$1505)</f>
        <v/>
      </c>
      <c r="D1508" s="42">
        <f>IF($B1508="","",Тех_Движение!$B$1505)</f>
        <v/>
      </c>
      <c r="E1508" s="54">
        <f>IF($B1508="","",Тех_Движение!$F$1505)</f>
        <v/>
      </c>
      <c r="F1508" s="54">
        <f>IF($B1508="","",SUMIFS($E$5:$E1507,$C$5:$C1507,$C1508))</f>
        <v/>
      </c>
      <c r="G1508" s="54">
        <f>IF($B1508="","",MAX(0,$E1508-MAX(0,SUMIFS(Тех_Движение!$G$2:$G$5111,Тех_Движение!$D$2:$D$5111,$C1508,Тех_Движение!$B$2:$B$5111,"&lt;="&amp;Настройки!$B$5-1)-$F1508)))</f>
        <v/>
      </c>
      <c r="H1508" s="54">
        <f>IF($B1508="","",IF(AND($D1508&gt;=Настройки!$B$5,$D1508&lt;=Настройки!$B$6),$E1508,0))</f>
        <v/>
      </c>
      <c r="I1508" s="54">
        <f>IF($B1508="","",$G1508+$H1508-$J1508)</f>
        <v/>
      </c>
      <c r="J1508" s="54">
        <f>IF($B1508="","",MAX(0,$E1508-MAX(0,SUMIFS(Тех_Движение!$G$2:$G$5111,Тех_Движение!$D$2:$D$5111,$C1508,Тех_Движение!$B$2:$B$5111,"&lt;="&amp;Настройки!$B$6)-$F1508)))</f>
        <v/>
      </c>
      <c r="K1508" s="54">
        <f>IF(OR($B1508="",K$3&lt;$D1508+Настройки!$B$7),0,MAX(0,$E1508-MAX(0,SUMIFS(Тех_Движение!$G$2:$G$5111,Тех_Движение!$D$2:$D$5111,$C1508,Тех_Движение!$B$2:$B$5111,"&lt;="&amp;K$3)-$F1508)))</f>
        <v/>
      </c>
      <c r="L1508" s="54">
        <f>IF(OR($B1508="",L$3&lt;$D1508+Настройки!$B$7),0,MAX(0,$E1508-MAX(0,SUMIFS(Тех_Движение!$G$2:$G$5111,Тех_Движение!$D$2:$D$5111,$C1508,Тех_Движение!$B$2:$B$5111,"&lt;="&amp;L$3)-$F1508)))</f>
        <v/>
      </c>
      <c r="M1508" s="54">
        <f>IF(OR($B1508="",M$3&lt;$D1508+Настройки!$B$7),0,MAX(0,$E1508-MAX(0,SUMIFS(Тех_Движение!$G$2:$G$5111,Тех_Движение!$D$2:$D$5111,$C1508,Тех_Движение!$B$2:$B$5111,"&lt;="&amp;M$3)-$F1508)))</f>
        <v/>
      </c>
      <c r="N1508" s="54">
        <f>IF(OR($B1508="",N$3&lt;$D1508+Настройки!$B$7),0,MAX(0,$E1508-MAX(0,SUMIFS(Тех_Движение!$G$2:$G$5111,Тех_Движение!$D$2:$D$5111,$C1508,Тех_Движение!$B$2:$B$5111,"&lt;="&amp;N$3)-$F1508)))</f>
        <v/>
      </c>
      <c r="O1508" s="54">
        <f>IF(OR($B1508="",O$3&lt;$D1508+Настройки!$B$7),0,MAX(0,$E1508-MAX(0,SUMIFS(Тех_Движение!$G$2:$G$5111,Тех_Движение!$D$2:$D$5111,$C1508,Тех_Движение!$B$2:$B$5111,"&lt;="&amp;O$3)-$F1508)))</f>
        <v/>
      </c>
      <c r="P1508" s="54">
        <f>IF(OR($B1508="",P$3&lt;$D1508+Настройки!$B$7),0,MAX(0,$E1508-MAX(0,SUMIFS(Тех_Движение!$G$2:$G$5111,Тех_Движение!$D$2:$D$5111,$C1508,Тех_Движение!$B$2:$B$5111,"&lt;="&amp;P$3)-$F1508)))</f>
        <v/>
      </c>
      <c r="Q1508" s="54">
        <f>IF(OR($B1508="",Q$3&lt;$D1508+Настройки!$B$7),0,MAX(0,$E1508-MAX(0,SUMIFS(Тех_Движение!$G$2:$G$5111,Тех_Движение!$D$2:$D$5111,$C1508,Тех_Движение!$B$2:$B$5111,"&lt;="&amp;Q$3)-$F1508)))</f>
        <v/>
      </c>
      <c r="R1508" s="54">
        <f>IF($B1508="","",SUM($K1508:$Q1508))</f>
        <v/>
      </c>
      <c r="S1508" s="56">
        <f>IF($B1508="","",VLOOKUP($C1508,Настройки!$A$11:$L$17,9,FALSE))</f>
        <v/>
      </c>
      <c r="T1508" s="56">
        <f>IF($B1508="","",$R1508*$S1508)</f>
        <v/>
      </c>
    </row>
    <row r="1509">
      <c r="A1509" s="20">
        <f>Тех_Движение!$A$1506</f>
        <v/>
      </c>
      <c r="B1509" s="20">
        <f>IF(Тех_Движение!$F$1506&gt;0,Тех_Движение!$I$1506,"")</f>
        <v/>
      </c>
      <c r="C1509" s="20">
        <f>IF($B1509="","",Тех_Движение!$D$1506)</f>
        <v/>
      </c>
      <c r="D1509" s="42">
        <f>IF($B1509="","",Тех_Движение!$B$1506)</f>
        <v/>
      </c>
      <c r="E1509" s="54">
        <f>IF($B1509="","",Тех_Движение!$F$1506)</f>
        <v/>
      </c>
      <c r="F1509" s="54">
        <f>IF($B1509="","",SUMIFS($E$5:$E1508,$C$5:$C1508,$C1509))</f>
        <v/>
      </c>
      <c r="G1509" s="54">
        <f>IF($B1509="","",MAX(0,$E1509-MAX(0,SUMIFS(Тех_Движение!$G$2:$G$5111,Тех_Движение!$D$2:$D$5111,$C1509,Тех_Движение!$B$2:$B$5111,"&lt;="&amp;Настройки!$B$5-1)-$F1509)))</f>
        <v/>
      </c>
      <c r="H1509" s="54">
        <f>IF($B1509="","",IF(AND($D1509&gt;=Настройки!$B$5,$D1509&lt;=Настройки!$B$6),$E1509,0))</f>
        <v/>
      </c>
      <c r="I1509" s="54">
        <f>IF($B1509="","",$G1509+$H1509-$J1509)</f>
        <v/>
      </c>
      <c r="J1509" s="54">
        <f>IF($B1509="","",MAX(0,$E1509-MAX(0,SUMIFS(Тех_Движение!$G$2:$G$5111,Тех_Движение!$D$2:$D$5111,$C1509,Тех_Движение!$B$2:$B$5111,"&lt;="&amp;Настройки!$B$6)-$F1509)))</f>
        <v/>
      </c>
      <c r="K1509" s="54">
        <f>IF(OR($B1509="",K$3&lt;$D1509+Настройки!$B$7),0,MAX(0,$E1509-MAX(0,SUMIFS(Тех_Движение!$G$2:$G$5111,Тех_Движение!$D$2:$D$5111,$C1509,Тех_Движение!$B$2:$B$5111,"&lt;="&amp;K$3)-$F1509)))</f>
        <v/>
      </c>
      <c r="L1509" s="54">
        <f>IF(OR($B1509="",L$3&lt;$D1509+Настройки!$B$7),0,MAX(0,$E1509-MAX(0,SUMIFS(Тех_Движение!$G$2:$G$5111,Тех_Движение!$D$2:$D$5111,$C1509,Тех_Движение!$B$2:$B$5111,"&lt;="&amp;L$3)-$F1509)))</f>
        <v/>
      </c>
      <c r="M1509" s="54">
        <f>IF(OR($B1509="",M$3&lt;$D1509+Настройки!$B$7),0,MAX(0,$E1509-MAX(0,SUMIFS(Тех_Движение!$G$2:$G$5111,Тех_Движение!$D$2:$D$5111,$C1509,Тех_Движение!$B$2:$B$5111,"&lt;="&amp;M$3)-$F1509)))</f>
        <v/>
      </c>
      <c r="N1509" s="54">
        <f>IF(OR($B1509="",N$3&lt;$D1509+Настройки!$B$7),0,MAX(0,$E1509-MAX(0,SUMIFS(Тех_Движение!$G$2:$G$5111,Тех_Движение!$D$2:$D$5111,$C1509,Тех_Движение!$B$2:$B$5111,"&lt;="&amp;N$3)-$F1509)))</f>
        <v/>
      </c>
      <c r="O1509" s="54">
        <f>IF(OR($B1509="",O$3&lt;$D1509+Настройки!$B$7),0,MAX(0,$E1509-MAX(0,SUMIFS(Тех_Движение!$G$2:$G$5111,Тех_Движение!$D$2:$D$5111,$C1509,Тех_Движение!$B$2:$B$5111,"&lt;="&amp;O$3)-$F1509)))</f>
        <v/>
      </c>
      <c r="P1509" s="54">
        <f>IF(OR($B1509="",P$3&lt;$D1509+Настройки!$B$7),0,MAX(0,$E1509-MAX(0,SUMIFS(Тех_Движение!$G$2:$G$5111,Тех_Движение!$D$2:$D$5111,$C1509,Тех_Движение!$B$2:$B$5111,"&lt;="&amp;P$3)-$F1509)))</f>
        <v/>
      </c>
      <c r="Q1509" s="54">
        <f>IF(OR($B1509="",Q$3&lt;$D1509+Настройки!$B$7),0,MAX(0,$E1509-MAX(0,SUMIFS(Тех_Движение!$G$2:$G$5111,Тех_Движение!$D$2:$D$5111,$C1509,Тех_Движение!$B$2:$B$5111,"&lt;="&amp;Q$3)-$F1509)))</f>
        <v/>
      </c>
      <c r="R1509" s="54">
        <f>IF($B1509="","",SUM($K1509:$Q1509))</f>
        <v/>
      </c>
      <c r="S1509" s="56">
        <f>IF($B1509="","",VLOOKUP($C1509,Настройки!$A$11:$L$17,9,FALSE))</f>
        <v/>
      </c>
      <c r="T1509" s="56">
        <f>IF($B1509="","",$R1509*$S1509)</f>
        <v/>
      </c>
    </row>
    <row r="1510">
      <c r="A1510" s="20">
        <f>Тех_Движение!$A$1507</f>
        <v/>
      </c>
      <c r="B1510" s="20">
        <f>IF(Тех_Движение!$F$1507&gt;0,Тех_Движение!$I$1507,"")</f>
        <v/>
      </c>
      <c r="C1510" s="20">
        <f>IF($B1510="","",Тех_Движение!$D$1507)</f>
        <v/>
      </c>
      <c r="D1510" s="42">
        <f>IF($B1510="","",Тех_Движение!$B$1507)</f>
        <v/>
      </c>
      <c r="E1510" s="54">
        <f>IF($B1510="","",Тех_Движение!$F$1507)</f>
        <v/>
      </c>
      <c r="F1510" s="54">
        <f>IF($B1510="","",SUMIFS($E$5:$E1509,$C$5:$C1509,$C1510))</f>
        <v/>
      </c>
      <c r="G1510" s="54">
        <f>IF($B1510="","",MAX(0,$E1510-MAX(0,SUMIFS(Тех_Движение!$G$2:$G$5111,Тех_Движение!$D$2:$D$5111,$C1510,Тех_Движение!$B$2:$B$5111,"&lt;="&amp;Настройки!$B$5-1)-$F1510)))</f>
        <v/>
      </c>
      <c r="H1510" s="54">
        <f>IF($B1510="","",IF(AND($D1510&gt;=Настройки!$B$5,$D1510&lt;=Настройки!$B$6),$E1510,0))</f>
        <v/>
      </c>
      <c r="I1510" s="54">
        <f>IF($B1510="","",$G1510+$H1510-$J1510)</f>
        <v/>
      </c>
      <c r="J1510" s="54">
        <f>IF($B1510="","",MAX(0,$E1510-MAX(0,SUMIFS(Тех_Движение!$G$2:$G$5111,Тех_Движение!$D$2:$D$5111,$C1510,Тех_Движение!$B$2:$B$5111,"&lt;="&amp;Настройки!$B$6)-$F1510)))</f>
        <v/>
      </c>
      <c r="K1510" s="54">
        <f>IF(OR($B1510="",K$3&lt;$D1510+Настройки!$B$7),0,MAX(0,$E1510-MAX(0,SUMIFS(Тех_Движение!$G$2:$G$5111,Тех_Движение!$D$2:$D$5111,$C1510,Тех_Движение!$B$2:$B$5111,"&lt;="&amp;K$3)-$F1510)))</f>
        <v/>
      </c>
      <c r="L1510" s="54">
        <f>IF(OR($B1510="",L$3&lt;$D1510+Настройки!$B$7),0,MAX(0,$E1510-MAX(0,SUMIFS(Тех_Движение!$G$2:$G$5111,Тех_Движение!$D$2:$D$5111,$C1510,Тех_Движение!$B$2:$B$5111,"&lt;="&amp;L$3)-$F1510)))</f>
        <v/>
      </c>
      <c r="M1510" s="54">
        <f>IF(OR($B1510="",M$3&lt;$D1510+Настройки!$B$7),0,MAX(0,$E1510-MAX(0,SUMIFS(Тех_Движение!$G$2:$G$5111,Тех_Движение!$D$2:$D$5111,$C1510,Тех_Движение!$B$2:$B$5111,"&lt;="&amp;M$3)-$F1510)))</f>
        <v/>
      </c>
      <c r="N1510" s="54">
        <f>IF(OR($B1510="",N$3&lt;$D1510+Настройки!$B$7),0,MAX(0,$E1510-MAX(0,SUMIFS(Тех_Движение!$G$2:$G$5111,Тех_Движение!$D$2:$D$5111,$C1510,Тех_Движение!$B$2:$B$5111,"&lt;="&amp;N$3)-$F1510)))</f>
        <v/>
      </c>
      <c r="O1510" s="54">
        <f>IF(OR($B1510="",O$3&lt;$D1510+Настройки!$B$7),0,MAX(0,$E1510-MAX(0,SUMIFS(Тех_Движение!$G$2:$G$5111,Тех_Движение!$D$2:$D$5111,$C1510,Тех_Движение!$B$2:$B$5111,"&lt;="&amp;O$3)-$F1510)))</f>
        <v/>
      </c>
      <c r="P1510" s="54">
        <f>IF(OR($B1510="",P$3&lt;$D1510+Настройки!$B$7),0,MAX(0,$E1510-MAX(0,SUMIFS(Тех_Движение!$G$2:$G$5111,Тех_Движение!$D$2:$D$5111,$C1510,Тех_Движение!$B$2:$B$5111,"&lt;="&amp;P$3)-$F1510)))</f>
        <v/>
      </c>
      <c r="Q1510" s="54">
        <f>IF(OR($B1510="",Q$3&lt;$D1510+Настройки!$B$7),0,MAX(0,$E1510-MAX(0,SUMIFS(Тех_Движение!$G$2:$G$5111,Тех_Движение!$D$2:$D$5111,$C1510,Тех_Движение!$B$2:$B$5111,"&lt;="&amp;Q$3)-$F1510)))</f>
        <v/>
      </c>
      <c r="R1510" s="54">
        <f>IF($B1510="","",SUM($K1510:$Q1510))</f>
        <v/>
      </c>
      <c r="S1510" s="56">
        <f>IF($B1510="","",VLOOKUP($C1510,Настройки!$A$11:$L$17,9,FALSE))</f>
        <v/>
      </c>
      <c r="T1510" s="56">
        <f>IF($B1510="","",$R1510*$S1510)</f>
        <v/>
      </c>
    </row>
    <row r="1511">
      <c r="A1511" s="20">
        <f>Тех_Движение!$A$1508</f>
        <v/>
      </c>
      <c r="B1511" s="20">
        <f>IF(Тех_Движение!$F$1508&gt;0,Тех_Движение!$I$1508,"")</f>
        <v/>
      </c>
      <c r="C1511" s="20">
        <f>IF($B1511="","",Тех_Движение!$D$1508)</f>
        <v/>
      </c>
      <c r="D1511" s="42">
        <f>IF($B1511="","",Тех_Движение!$B$1508)</f>
        <v/>
      </c>
      <c r="E1511" s="54">
        <f>IF($B1511="","",Тех_Движение!$F$1508)</f>
        <v/>
      </c>
      <c r="F1511" s="54">
        <f>IF($B1511="","",SUMIFS($E$5:$E1510,$C$5:$C1510,$C1511))</f>
        <v/>
      </c>
      <c r="G1511" s="54">
        <f>IF($B1511="","",MAX(0,$E1511-MAX(0,SUMIFS(Тех_Движение!$G$2:$G$5111,Тех_Движение!$D$2:$D$5111,$C1511,Тех_Движение!$B$2:$B$5111,"&lt;="&amp;Настройки!$B$5-1)-$F1511)))</f>
        <v/>
      </c>
      <c r="H1511" s="54">
        <f>IF($B1511="","",IF(AND($D1511&gt;=Настройки!$B$5,$D1511&lt;=Настройки!$B$6),$E1511,0))</f>
        <v/>
      </c>
      <c r="I1511" s="54">
        <f>IF($B1511="","",$G1511+$H1511-$J1511)</f>
        <v/>
      </c>
      <c r="J1511" s="54">
        <f>IF($B1511="","",MAX(0,$E1511-MAX(0,SUMIFS(Тех_Движение!$G$2:$G$5111,Тех_Движение!$D$2:$D$5111,$C1511,Тех_Движение!$B$2:$B$5111,"&lt;="&amp;Настройки!$B$6)-$F1511)))</f>
        <v/>
      </c>
      <c r="K1511" s="54">
        <f>IF(OR($B1511="",K$3&lt;$D1511+Настройки!$B$7),0,MAX(0,$E1511-MAX(0,SUMIFS(Тех_Движение!$G$2:$G$5111,Тех_Движение!$D$2:$D$5111,$C1511,Тех_Движение!$B$2:$B$5111,"&lt;="&amp;K$3)-$F1511)))</f>
        <v/>
      </c>
      <c r="L1511" s="54">
        <f>IF(OR($B1511="",L$3&lt;$D1511+Настройки!$B$7),0,MAX(0,$E1511-MAX(0,SUMIFS(Тех_Движение!$G$2:$G$5111,Тех_Движение!$D$2:$D$5111,$C1511,Тех_Движение!$B$2:$B$5111,"&lt;="&amp;L$3)-$F1511)))</f>
        <v/>
      </c>
      <c r="M1511" s="54">
        <f>IF(OR($B1511="",M$3&lt;$D1511+Настройки!$B$7),0,MAX(0,$E1511-MAX(0,SUMIFS(Тех_Движение!$G$2:$G$5111,Тех_Движение!$D$2:$D$5111,$C1511,Тех_Движение!$B$2:$B$5111,"&lt;="&amp;M$3)-$F1511)))</f>
        <v/>
      </c>
      <c r="N1511" s="54">
        <f>IF(OR($B1511="",N$3&lt;$D1511+Настройки!$B$7),0,MAX(0,$E1511-MAX(0,SUMIFS(Тех_Движение!$G$2:$G$5111,Тех_Движение!$D$2:$D$5111,$C1511,Тех_Движение!$B$2:$B$5111,"&lt;="&amp;N$3)-$F1511)))</f>
        <v/>
      </c>
      <c r="O1511" s="54">
        <f>IF(OR($B1511="",O$3&lt;$D1511+Настройки!$B$7),0,MAX(0,$E1511-MAX(0,SUMIFS(Тех_Движение!$G$2:$G$5111,Тех_Движение!$D$2:$D$5111,$C1511,Тех_Движение!$B$2:$B$5111,"&lt;="&amp;O$3)-$F1511)))</f>
        <v/>
      </c>
      <c r="P1511" s="54">
        <f>IF(OR($B1511="",P$3&lt;$D1511+Настройки!$B$7),0,MAX(0,$E1511-MAX(0,SUMIFS(Тех_Движение!$G$2:$G$5111,Тех_Движение!$D$2:$D$5111,$C1511,Тех_Движение!$B$2:$B$5111,"&lt;="&amp;P$3)-$F1511)))</f>
        <v/>
      </c>
      <c r="Q1511" s="54">
        <f>IF(OR($B1511="",Q$3&lt;$D1511+Настройки!$B$7),0,MAX(0,$E1511-MAX(0,SUMIFS(Тех_Движение!$G$2:$G$5111,Тех_Движение!$D$2:$D$5111,$C1511,Тех_Движение!$B$2:$B$5111,"&lt;="&amp;Q$3)-$F1511)))</f>
        <v/>
      </c>
      <c r="R1511" s="54">
        <f>IF($B1511="","",SUM($K1511:$Q1511))</f>
        <v/>
      </c>
      <c r="S1511" s="56">
        <f>IF($B1511="","",VLOOKUP($C1511,Настройки!$A$11:$L$17,9,FALSE))</f>
        <v/>
      </c>
      <c r="T1511" s="56">
        <f>IF($B1511="","",$R1511*$S1511)</f>
        <v/>
      </c>
    </row>
    <row r="1512">
      <c r="A1512" s="20">
        <f>Тех_Движение!$A$1509</f>
        <v/>
      </c>
      <c r="B1512" s="20">
        <f>IF(Тех_Движение!$F$1509&gt;0,Тех_Движение!$I$1509,"")</f>
        <v/>
      </c>
      <c r="C1512" s="20">
        <f>IF($B1512="","",Тех_Движение!$D$1509)</f>
        <v/>
      </c>
      <c r="D1512" s="42">
        <f>IF($B1512="","",Тех_Движение!$B$1509)</f>
        <v/>
      </c>
      <c r="E1512" s="54">
        <f>IF($B1512="","",Тех_Движение!$F$1509)</f>
        <v/>
      </c>
      <c r="F1512" s="54">
        <f>IF($B1512="","",SUMIFS($E$5:$E1511,$C$5:$C1511,$C1512))</f>
        <v/>
      </c>
      <c r="G1512" s="54">
        <f>IF($B1512="","",MAX(0,$E1512-MAX(0,SUMIFS(Тех_Движение!$G$2:$G$5111,Тех_Движение!$D$2:$D$5111,$C1512,Тех_Движение!$B$2:$B$5111,"&lt;="&amp;Настройки!$B$5-1)-$F1512)))</f>
        <v/>
      </c>
      <c r="H1512" s="54">
        <f>IF($B1512="","",IF(AND($D1512&gt;=Настройки!$B$5,$D1512&lt;=Настройки!$B$6),$E1512,0))</f>
        <v/>
      </c>
      <c r="I1512" s="54">
        <f>IF($B1512="","",$G1512+$H1512-$J1512)</f>
        <v/>
      </c>
      <c r="J1512" s="54">
        <f>IF($B1512="","",MAX(0,$E1512-MAX(0,SUMIFS(Тех_Движение!$G$2:$G$5111,Тех_Движение!$D$2:$D$5111,$C1512,Тех_Движение!$B$2:$B$5111,"&lt;="&amp;Настройки!$B$6)-$F1512)))</f>
        <v/>
      </c>
      <c r="K1512" s="54">
        <f>IF(OR($B1512="",K$3&lt;$D1512+Настройки!$B$7),0,MAX(0,$E1512-MAX(0,SUMIFS(Тех_Движение!$G$2:$G$5111,Тех_Движение!$D$2:$D$5111,$C1512,Тех_Движение!$B$2:$B$5111,"&lt;="&amp;K$3)-$F1512)))</f>
        <v/>
      </c>
      <c r="L1512" s="54">
        <f>IF(OR($B1512="",L$3&lt;$D1512+Настройки!$B$7),0,MAX(0,$E1512-MAX(0,SUMIFS(Тех_Движение!$G$2:$G$5111,Тех_Движение!$D$2:$D$5111,$C1512,Тех_Движение!$B$2:$B$5111,"&lt;="&amp;L$3)-$F1512)))</f>
        <v/>
      </c>
      <c r="M1512" s="54">
        <f>IF(OR($B1512="",M$3&lt;$D1512+Настройки!$B$7),0,MAX(0,$E1512-MAX(0,SUMIFS(Тех_Движение!$G$2:$G$5111,Тех_Движение!$D$2:$D$5111,$C1512,Тех_Движение!$B$2:$B$5111,"&lt;="&amp;M$3)-$F1512)))</f>
        <v/>
      </c>
      <c r="N1512" s="54">
        <f>IF(OR($B1512="",N$3&lt;$D1512+Настройки!$B$7),0,MAX(0,$E1512-MAX(0,SUMIFS(Тех_Движение!$G$2:$G$5111,Тех_Движение!$D$2:$D$5111,$C1512,Тех_Движение!$B$2:$B$5111,"&lt;="&amp;N$3)-$F1512)))</f>
        <v/>
      </c>
      <c r="O1512" s="54">
        <f>IF(OR($B1512="",O$3&lt;$D1512+Настройки!$B$7),0,MAX(0,$E1512-MAX(0,SUMIFS(Тех_Движение!$G$2:$G$5111,Тех_Движение!$D$2:$D$5111,$C1512,Тех_Движение!$B$2:$B$5111,"&lt;="&amp;O$3)-$F1512)))</f>
        <v/>
      </c>
      <c r="P1512" s="54">
        <f>IF(OR($B1512="",P$3&lt;$D1512+Настройки!$B$7),0,MAX(0,$E1512-MAX(0,SUMIFS(Тех_Движение!$G$2:$G$5111,Тех_Движение!$D$2:$D$5111,$C1512,Тех_Движение!$B$2:$B$5111,"&lt;="&amp;P$3)-$F1512)))</f>
        <v/>
      </c>
      <c r="Q1512" s="54">
        <f>IF(OR($B1512="",Q$3&lt;$D1512+Настройки!$B$7),0,MAX(0,$E1512-MAX(0,SUMIFS(Тех_Движение!$G$2:$G$5111,Тех_Движение!$D$2:$D$5111,$C1512,Тех_Движение!$B$2:$B$5111,"&lt;="&amp;Q$3)-$F1512)))</f>
        <v/>
      </c>
      <c r="R1512" s="54">
        <f>IF($B1512="","",SUM($K1512:$Q1512))</f>
        <v/>
      </c>
      <c r="S1512" s="56">
        <f>IF($B1512="","",VLOOKUP($C1512,Настройки!$A$11:$L$17,9,FALSE))</f>
        <v/>
      </c>
      <c r="T1512" s="56">
        <f>IF($B1512="","",$R1512*$S1512)</f>
        <v/>
      </c>
    </row>
    <row r="1513">
      <c r="A1513" s="20">
        <f>Тех_Движение!$A$1510</f>
        <v/>
      </c>
      <c r="B1513" s="20">
        <f>IF(Тех_Движение!$F$1510&gt;0,Тех_Движение!$I$1510,"")</f>
        <v/>
      </c>
      <c r="C1513" s="20">
        <f>IF($B1513="","",Тех_Движение!$D$1510)</f>
        <v/>
      </c>
      <c r="D1513" s="42">
        <f>IF($B1513="","",Тех_Движение!$B$1510)</f>
        <v/>
      </c>
      <c r="E1513" s="54">
        <f>IF($B1513="","",Тех_Движение!$F$1510)</f>
        <v/>
      </c>
      <c r="F1513" s="54">
        <f>IF($B1513="","",SUMIFS($E$5:$E1512,$C$5:$C1512,$C1513))</f>
        <v/>
      </c>
      <c r="G1513" s="54">
        <f>IF($B1513="","",MAX(0,$E1513-MAX(0,SUMIFS(Тех_Движение!$G$2:$G$5111,Тех_Движение!$D$2:$D$5111,$C1513,Тех_Движение!$B$2:$B$5111,"&lt;="&amp;Настройки!$B$5-1)-$F1513)))</f>
        <v/>
      </c>
      <c r="H1513" s="54">
        <f>IF($B1513="","",IF(AND($D1513&gt;=Настройки!$B$5,$D1513&lt;=Настройки!$B$6),$E1513,0))</f>
        <v/>
      </c>
      <c r="I1513" s="54">
        <f>IF($B1513="","",$G1513+$H1513-$J1513)</f>
        <v/>
      </c>
      <c r="J1513" s="54">
        <f>IF($B1513="","",MAX(0,$E1513-MAX(0,SUMIFS(Тех_Движение!$G$2:$G$5111,Тех_Движение!$D$2:$D$5111,$C1513,Тех_Движение!$B$2:$B$5111,"&lt;="&amp;Настройки!$B$6)-$F1513)))</f>
        <v/>
      </c>
      <c r="K1513" s="54">
        <f>IF(OR($B1513="",K$3&lt;$D1513+Настройки!$B$7),0,MAX(0,$E1513-MAX(0,SUMIFS(Тех_Движение!$G$2:$G$5111,Тех_Движение!$D$2:$D$5111,$C1513,Тех_Движение!$B$2:$B$5111,"&lt;="&amp;K$3)-$F1513)))</f>
        <v/>
      </c>
      <c r="L1513" s="54">
        <f>IF(OR($B1513="",L$3&lt;$D1513+Настройки!$B$7),0,MAX(0,$E1513-MAX(0,SUMIFS(Тех_Движение!$G$2:$G$5111,Тех_Движение!$D$2:$D$5111,$C1513,Тех_Движение!$B$2:$B$5111,"&lt;="&amp;L$3)-$F1513)))</f>
        <v/>
      </c>
      <c r="M1513" s="54">
        <f>IF(OR($B1513="",M$3&lt;$D1513+Настройки!$B$7),0,MAX(0,$E1513-MAX(0,SUMIFS(Тех_Движение!$G$2:$G$5111,Тех_Движение!$D$2:$D$5111,$C1513,Тех_Движение!$B$2:$B$5111,"&lt;="&amp;M$3)-$F1513)))</f>
        <v/>
      </c>
      <c r="N1513" s="54">
        <f>IF(OR($B1513="",N$3&lt;$D1513+Настройки!$B$7),0,MAX(0,$E1513-MAX(0,SUMIFS(Тех_Движение!$G$2:$G$5111,Тех_Движение!$D$2:$D$5111,$C1513,Тех_Движение!$B$2:$B$5111,"&lt;="&amp;N$3)-$F1513)))</f>
        <v/>
      </c>
      <c r="O1513" s="54">
        <f>IF(OR($B1513="",O$3&lt;$D1513+Настройки!$B$7),0,MAX(0,$E1513-MAX(0,SUMIFS(Тех_Движение!$G$2:$G$5111,Тех_Движение!$D$2:$D$5111,$C1513,Тех_Движение!$B$2:$B$5111,"&lt;="&amp;O$3)-$F1513)))</f>
        <v/>
      </c>
      <c r="P1513" s="54">
        <f>IF(OR($B1513="",P$3&lt;$D1513+Настройки!$B$7),0,MAX(0,$E1513-MAX(0,SUMIFS(Тех_Движение!$G$2:$G$5111,Тех_Движение!$D$2:$D$5111,$C1513,Тех_Движение!$B$2:$B$5111,"&lt;="&amp;P$3)-$F1513)))</f>
        <v/>
      </c>
      <c r="Q1513" s="54">
        <f>IF(OR($B1513="",Q$3&lt;$D1513+Настройки!$B$7),0,MAX(0,$E1513-MAX(0,SUMIFS(Тех_Движение!$G$2:$G$5111,Тех_Движение!$D$2:$D$5111,$C1513,Тех_Движение!$B$2:$B$5111,"&lt;="&amp;Q$3)-$F1513)))</f>
        <v/>
      </c>
      <c r="R1513" s="54">
        <f>IF($B1513="","",SUM($K1513:$Q1513))</f>
        <v/>
      </c>
      <c r="S1513" s="56">
        <f>IF($B1513="","",VLOOKUP($C1513,Настройки!$A$11:$L$17,9,FALSE))</f>
        <v/>
      </c>
      <c r="T1513" s="56">
        <f>IF($B1513="","",$R1513*$S1513)</f>
        <v/>
      </c>
    </row>
    <row r="1514">
      <c r="A1514" s="20">
        <f>Тех_Движение!$A$1511</f>
        <v/>
      </c>
      <c r="B1514" s="20">
        <f>IF(Тех_Движение!$F$1511&gt;0,Тех_Движение!$I$1511,"")</f>
        <v/>
      </c>
      <c r="C1514" s="20">
        <f>IF($B1514="","",Тех_Движение!$D$1511)</f>
        <v/>
      </c>
      <c r="D1514" s="42">
        <f>IF($B1514="","",Тех_Движение!$B$1511)</f>
        <v/>
      </c>
      <c r="E1514" s="54">
        <f>IF($B1514="","",Тех_Движение!$F$1511)</f>
        <v/>
      </c>
      <c r="F1514" s="54">
        <f>IF($B1514="","",SUMIFS($E$5:$E1513,$C$5:$C1513,$C1514))</f>
        <v/>
      </c>
      <c r="G1514" s="54">
        <f>IF($B1514="","",MAX(0,$E1514-MAX(0,SUMIFS(Тех_Движение!$G$2:$G$5111,Тех_Движение!$D$2:$D$5111,$C1514,Тех_Движение!$B$2:$B$5111,"&lt;="&amp;Настройки!$B$5-1)-$F1514)))</f>
        <v/>
      </c>
      <c r="H1514" s="54">
        <f>IF($B1514="","",IF(AND($D1514&gt;=Настройки!$B$5,$D1514&lt;=Настройки!$B$6),$E1514,0))</f>
        <v/>
      </c>
      <c r="I1514" s="54">
        <f>IF($B1514="","",$G1514+$H1514-$J1514)</f>
        <v/>
      </c>
      <c r="J1514" s="54">
        <f>IF($B1514="","",MAX(0,$E1514-MAX(0,SUMIFS(Тех_Движение!$G$2:$G$5111,Тех_Движение!$D$2:$D$5111,$C1514,Тех_Движение!$B$2:$B$5111,"&lt;="&amp;Настройки!$B$6)-$F1514)))</f>
        <v/>
      </c>
      <c r="K1514" s="54">
        <f>IF(OR($B1514="",K$3&lt;$D1514+Настройки!$B$7),0,MAX(0,$E1514-MAX(0,SUMIFS(Тех_Движение!$G$2:$G$5111,Тех_Движение!$D$2:$D$5111,$C1514,Тех_Движение!$B$2:$B$5111,"&lt;="&amp;K$3)-$F1514)))</f>
        <v/>
      </c>
      <c r="L1514" s="54">
        <f>IF(OR($B1514="",L$3&lt;$D1514+Настройки!$B$7),0,MAX(0,$E1514-MAX(0,SUMIFS(Тех_Движение!$G$2:$G$5111,Тех_Движение!$D$2:$D$5111,$C1514,Тех_Движение!$B$2:$B$5111,"&lt;="&amp;L$3)-$F1514)))</f>
        <v/>
      </c>
      <c r="M1514" s="54">
        <f>IF(OR($B1514="",M$3&lt;$D1514+Настройки!$B$7),0,MAX(0,$E1514-MAX(0,SUMIFS(Тех_Движение!$G$2:$G$5111,Тех_Движение!$D$2:$D$5111,$C1514,Тех_Движение!$B$2:$B$5111,"&lt;="&amp;M$3)-$F1514)))</f>
        <v/>
      </c>
      <c r="N1514" s="54">
        <f>IF(OR($B1514="",N$3&lt;$D1514+Настройки!$B$7),0,MAX(0,$E1514-MAX(0,SUMIFS(Тех_Движение!$G$2:$G$5111,Тех_Движение!$D$2:$D$5111,$C1514,Тех_Движение!$B$2:$B$5111,"&lt;="&amp;N$3)-$F1514)))</f>
        <v/>
      </c>
      <c r="O1514" s="54">
        <f>IF(OR($B1514="",O$3&lt;$D1514+Настройки!$B$7),0,MAX(0,$E1514-MAX(0,SUMIFS(Тех_Движение!$G$2:$G$5111,Тех_Движение!$D$2:$D$5111,$C1514,Тех_Движение!$B$2:$B$5111,"&lt;="&amp;O$3)-$F1514)))</f>
        <v/>
      </c>
      <c r="P1514" s="54">
        <f>IF(OR($B1514="",P$3&lt;$D1514+Настройки!$B$7),0,MAX(0,$E1514-MAX(0,SUMIFS(Тех_Движение!$G$2:$G$5111,Тех_Движение!$D$2:$D$5111,$C1514,Тех_Движение!$B$2:$B$5111,"&lt;="&amp;P$3)-$F1514)))</f>
        <v/>
      </c>
      <c r="Q1514" s="54">
        <f>IF(OR($B1514="",Q$3&lt;$D1514+Настройки!$B$7),0,MAX(0,$E1514-MAX(0,SUMIFS(Тех_Движение!$G$2:$G$5111,Тех_Движение!$D$2:$D$5111,$C1514,Тех_Движение!$B$2:$B$5111,"&lt;="&amp;Q$3)-$F1514)))</f>
        <v/>
      </c>
      <c r="R1514" s="54">
        <f>IF($B1514="","",SUM($K1514:$Q1514))</f>
        <v/>
      </c>
      <c r="S1514" s="56">
        <f>IF($B1514="","",VLOOKUP($C1514,Настройки!$A$11:$L$17,9,FALSE))</f>
        <v/>
      </c>
      <c r="T1514" s="56">
        <f>IF($B1514="","",$R1514*$S1514)</f>
        <v/>
      </c>
    </row>
    <row r="1515">
      <c r="A1515" s="20">
        <f>Тех_Движение!$A$1512</f>
        <v/>
      </c>
      <c r="B1515" s="20">
        <f>IF(Тех_Движение!$F$1512&gt;0,Тех_Движение!$I$1512,"")</f>
        <v/>
      </c>
      <c r="C1515" s="20">
        <f>IF($B1515="","",Тех_Движение!$D$1512)</f>
        <v/>
      </c>
      <c r="D1515" s="42">
        <f>IF($B1515="","",Тех_Движение!$B$1512)</f>
        <v/>
      </c>
      <c r="E1515" s="54">
        <f>IF($B1515="","",Тех_Движение!$F$1512)</f>
        <v/>
      </c>
      <c r="F1515" s="54">
        <f>IF($B1515="","",SUMIFS($E$5:$E1514,$C$5:$C1514,$C1515))</f>
        <v/>
      </c>
      <c r="G1515" s="54">
        <f>IF($B1515="","",MAX(0,$E1515-MAX(0,SUMIFS(Тех_Движение!$G$2:$G$5111,Тех_Движение!$D$2:$D$5111,$C1515,Тех_Движение!$B$2:$B$5111,"&lt;="&amp;Настройки!$B$5-1)-$F1515)))</f>
        <v/>
      </c>
      <c r="H1515" s="54">
        <f>IF($B1515="","",IF(AND($D1515&gt;=Настройки!$B$5,$D1515&lt;=Настройки!$B$6),$E1515,0))</f>
        <v/>
      </c>
      <c r="I1515" s="54">
        <f>IF($B1515="","",$G1515+$H1515-$J1515)</f>
        <v/>
      </c>
      <c r="J1515" s="54">
        <f>IF($B1515="","",MAX(0,$E1515-MAX(0,SUMIFS(Тех_Движение!$G$2:$G$5111,Тех_Движение!$D$2:$D$5111,$C1515,Тех_Движение!$B$2:$B$5111,"&lt;="&amp;Настройки!$B$6)-$F1515)))</f>
        <v/>
      </c>
      <c r="K1515" s="54">
        <f>IF(OR($B1515="",K$3&lt;$D1515+Настройки!$B$7),0,MAX(0,$E1515-MAX(0,SUMIFS(Тех_Движение!$G$2:$G$5111,Тех_Движение!$D$2:$D$5111,$C1515,Тех_Движение!$B$2:$B$5111,"&lt;="&amp;K$3)-$F1515)))</f>
        <v/>
      </c>
      <c r="L1515" s="54">
        <f>IF(OR($B1515="",L$3&lt;$D1515+Настройки!$B$7),0,MAX(0,$E1515-MAX(0,SUMIFS(Тех_Движение!$G$2:$G$5111,Тех_Движение!$D$2:$D$5111,$C1515,Тех_Движение!$B$2:$B$5111,"&lt;="&amp;L$3)-$F1515)))</f>
        <v/>
      </c>
      <c r="M1515" s="54">
        <f>IF(OR($B1515="",M$3&lt;$D1515+Настройки!$B$7),0,MAX(0,$E1515-MAX(0,SUMIFS(Тех_Движение!$G$2:$G$5111,Тех_Движение!$D$2:$D$5111,$C1515,Тех_Движение!$B$2:$B$5111,"&lt;="&amp;M$3)-$F1515)))</f>
        <v/>
      </c>
      <c r="N1515" s="54">
        <f>IF(OR($B1515="",N$3&lt;$D1515+Настройки!$B$7),0,MAX(0,$E1515-MAX(0,SUMIFS(Тех_Движение!$G$2:$G$5111,Тех_Движение!$D$2:$D$5111,$C1515,Тех_Движение!$B$2:$B$5111,"&lt;="&amp;N$3)-$F1515)))</f>
        <v/>
      </c>
      <c r="O1515" s="54">
        <f>IF(OR($B1515="",O$3&lt;$D1515+Настройки!$B$7),0,MAX(0,$E1515-MAX(0,SUMIFS(Тех_Движение!$G$2:$G$5111,Тех_Движение!$D$2:$D$5111,$C1515,Тех_Движение!$B$2:$B$5111,"&lt;="&amp;O$3)-$F1515)))</f>
        <v/>
      </c>
      <c r="P1515" s="54">
        <f>IF(OR($B1515="",P$3&lt;$D1515+Настройки!$B$7),0,MAX(0,$E1515-MAX(0,SUMIFS(Тех_Движение!$G$2:$G$5111,Тех_Движение!$D$2:$D$5111,$C1515,Тех_Движение!$B$2:$B$5111,"&lt;="&amp;P$3)-$F1515)))</f>
        <v/>
      </c>
      <c r="Q1515" s="54">
        <f>IF(OR($B1515="",Q$3&lt;$D1515+Настройки!$B$7),0,MAX(0,$E1515-MAX(0,SUMIFS(Тех_Движение!$G$2:$G$5111,Тех_Движение!$D$2:$D$5111,$C1515,Тех_Движение!$B$2:$B$5111,"&lt;="&amp;Q$3)-$F1515)))</f>
        <v/>
      </c>
      <c r="R1515" s="54">
        <f>IF($B1515="","",SUM($K1515:$Q1515))</f>
        <v/>
      </c>
      <c r="S1515" s="56">
        <f>IF($B1515="","",VLOOKUP($C1515,Настройки!$A$11:$L$17,9,FALSE))</f>
        <v/>
      </c>
      <c r="T1515" s="56">
        <f>IF($B1515="","",$R1515*$S1515)</f>
        <v/>
      </c>
    </row>
    <row r="1516">
      <c r="A1516" s="20">
        <f>Тех_Движение!$A$1513</f>
        <v/>
      </c>
      <c r="B1516" s="20">
        <f>IF(Тех_Движение!$F$1513&gt;0,Тех_Движение!$I$1513,"")</f>
        <v/>
      </c>
      <c r="C1516" s="20">
        <f>IF($B1516="","",Тех_Движение!$D$1513)</f>
        <v/>
      </c>
      <c r="D1516" s="42">
        <f>IF($B1516="","",Тех_Движение!$B$1513)</f>
        <v/>
      </c>
      <c r="E1516" s="54">
        <f>IF($B1516="","",Тех_Движение!$F$1513)</f>
        <v/>
      </c>
      <c r="F1516" s="54">
        <f>IF($B1516="","",SUMIFS($E$5:$E1515,$C$5:$C1515,$C1516))</f>
        <v/>
      </c>
      <c r="G1516" s="54">
        <f>IF($B1516="","",MAX(0,$E1516-MAX(0,SUMIFS(Тех_Движение!$G$2:$G$5111,Тех_Движение!$D$2:$D$5111,$C1516,Тех_Движение!$B$2:$B$5111,"&lt;="&amp;Настройки!$B$5-1)-$F1516)))</f>
        <v/>
      </c>
      <c r="H1516" s="54">
        <f>IF($B1516="","",IF(AND($D1516&gt;=Настройки!$B$5,$D1516&lt;=Настройки!$B$6),$E1516,0))</f>
        <v/>
      </c>
      <c r="I1516" s="54">
        <f>IF($B1516="","",$G1516+$H1516-$J1516)</f>
        <v/>
      </c>
      <c r="J1516" s="54">
        <f>IF($B1516="","",MAX(0,$E1516-MAX(0,SUMIFS(Тех_Движение!$G$2:$G$5111,Тех_Движение!$D$2:$D$5111,$C1516,Тех_Движение!$B$2:$B$5111,"&lt;="&amp;Настройки!$B$6)-$F1516)))</f>
        <v/>
      </c>
      <c r="K1516" s="54">
        <f>IF(OR($B1516="",K$3&lt;$D1516+Настройки!$B$7),0,MAX(0,$E1516-MAX(0,SUMIFS(Тех_Движение!$G$2:$G$5111,Тех_Движение!$D$2:$D$5111,$C1516,Тех_Движение!$B$2:$B$5111,"&lt;="&amp;K$3)-$F1516)))</f>
        <v/>
      </c>
      <c r="L1516" s="54">
        <f>IF(OR($B1516="",L$3&lt;$D1516+Настройки!$B$7),0,MAX(0,$E1516-MAX(0,SUMIFS(Тех_Движение!$G$2:$G$5111,Тех_Движение!$D$2:$D$5111,$C1516,Тех_Движение!$B$2:$B$5111,"&lt;="&amp;L$3)-$F1516)))</f>
        <v/>
      </c>
      <c r="M1516" s="54">
        <f>IF(OR($B1516="",M$3&lt;$D1516+Настройки!$B$7),0,MAX(0,$E1516-MAX(0,SUMIFS(Тех_Движение!$G$2:$G$5111,Тех_Движение!$D$2:$D$5111,$C1516,Тех_Движение!$B$2:$B$5111,"&lt;="&amp;M$3)-$F1516)))</f>
        <v/>
      </c>
      <c r="N1516" s="54">
        <f>IF(OR($B1516="",N$3&lt;$D1516+Настройки!$B$7),0,MAX(0,$E1516-MAX(0,SUMIFS(Тех_Движение!$G$2:$G$5111,Тех_Движение!$D$2:$D$5111,$C1516,Тех_Движение!$B$2:$B$5111,"&lt;="&amp;N$3)-$F1516)))</f>
        <v/>
      </c>
      <c r="O1516" s="54">
        <f>IF(OR($B1516="",O$3&lt;$D1516+Настройки!$B$7),0,MAX(0,$E1516-MAX(0,SUMIFS(Тех_Движение!$G$2:$G$5111,Тех_Движение!$D$2:$D$5111,$C1516,Тех_Движение!$B$2:$B$5111,"&lt;="&amp;O$3)-$F1516)))</f>
        <v/>
      </c>
      <c r="P1516" s="54">
        <f>IF(OR($B1516="",P$3&lt;$D1516+Настройки!$B$7),0,MAX(0,$E1516-MAX(0,SUMIFS(Тех_Движение!$G$2:$G$5111,Тех_Движение!$D$2:$D$5111,$C1516,Тех_Движение!$B$2:$B$5111,"&lt;="&amp;P$3)-$F1516)))</f>
        <v/>
      </c>
      <c r="Q1516" s="54">
        <f>IF(OR($B1516="",Q$3&lt;$D1516+Настройки!$B$7),0,MAX(0,$E1516-MAX(0,SUMIFS(Тех_Движение!$G$2:$G$5111,Тех_Движение!$D$2:$D$5111,$C1516,Тех_Движение!$B$2:$B$5111,"&lt;="&amp;Q$3)-$F1516)))</f>
        <v/>
      </c>
      <c r="R1516" s="54">
        <f>IF($B1516="","",SUM($K1516:$Q1516))</f>
        <v/>
      </c>
      <c r="S1516" s="56">
        <f>IF($B1516="","",VLOOKUP($C1516,Настройки!$A$11:$L$17,9,FALSE))</f>
        <v/>
      </c>
      <c r="T1516" s="56">
        <f>IF($B1516="","",$R1516*$S1516)</f>
        <v/>
      </c>
    </row>
    <row r="1517">
      <c r="A1517" s="20">
        <f>Тех_Движение!$A$1514</f>
        <v/>
      </c>
      <c r="B1517" s="20">
        <f>IF(Тех_Движение!$F$1514&gt;0,Тех_Движение!$I$1514,"")</f>
        <v/>
      </c>
      <c r="C1517" s="20">
        <f>IF($B1517="","",Тех_Движение!$D$1514)</f>
        <v/>
      </c>
      <c r="D1517" s="42">
        <f>IF($B1517="","",Тех_Движение!$B$1514)</f>
        <v/>
      </c>
      <c r="E1517" s="54">
        <f>IF($B1517="","",Тех_Движение!$F$1514)</f>
        <v/>
      </c>
      <c r="F1517" s="54">
        <f>IF($B1517="","",SUMIFS($E$5:$E1516,$C$5:$C1516,$C1517))</f>
        <v/>
      </c>
      <c r="G1517" s="54">
        <f>IF($B1517="","",MAX(0,$E1517-MAX(0,SUMIFS(Тех_Движение!$G$2:$G$5111,Тех_Движение!$D$2:$D$5111,$C1517,Тех_Движение!$B$2:$B$5111,"&lt;="&amp;Настройки!$B$5-1)-$F1517)))</f>
        <v/>
      </c>
      <c r="H1517" s="54">
        <f>IF($B1517="","",IF(AND($D1517&gt;=Настройки!$B$5,$D1517&lt;=Настройки!$B$6),$E1517,0))</f>
        <v/>
      </c>
      <c r="I1517" s="54">
        <f>IF($B1517="","",$G1517+$H1517-$J1517)</f>
        <v/>
      </c>
      <c r="J1517" s="54">
        <f>IF($B1517="","",MAX(0,$E1517-MAX(0,SUMIFS(Тех_Движение!$G$2:$G$5111,Тех_Движение!$D$2:$D$5111,$C1517,Тех_Движение!$B$2:$B$5111,"&lt;="&amp;Настройки!$B$6)-$F1517)))</f>
        <v/>
      </c>
      <c r="K1517" s="54">
        <f>IF(OR($B1517="",K$3&lt;$D1517+Настройки!$B$7),0,MAX(0,$E1517-MAX(0,SUMIFS(Тех_Движение!$G$2:$G$5111,Тех_Движение!$D$2:$D$5111,$C1517,Тех_Движение!$B$2:$B$5111,"&lt;="&amp;K$3)-$F1517)))</f>
        <v/>
      </c>
      <c r="L1517" s="54">
        <f>IF(OR($B1517="",L$3&lt;$D1517+Настройки!$B$7),0,MAX(0,$E1517-MAX(0,SUMIFS(Тех_Движение!$G$2:$G$5111,Тех_Движение!$D$2:$D$5111,$C1517,Тех_Движение!$B$2:$B$5111,"&lt;="&amp;L$3)-$F1517)))</f>
        <v/>
      </c>
      <c r="M1517" s="54">
        <f>IF(OR($B1517="",M$3&lt;$D1517+Настройки!$B$7),0,MAX(0,$E1517-MAX(0,SUMIFS(Тех_Движение!$G$2:$G$5111,Тех_Движение!$D$2:$D$5111,$C1517,Тех_Движение!$B$2:$B$5111,"&lt;="&amp;M$3)-$F1517)))</f>
        <v/>
      </c>
      <c r="N1517" s="54">
        <f>IF(OR($B1517="",N$3&lt;$D1517+Настройки!$B$7),0,MAX(0,$E1517-MAX(0,SUMIFS(Тех_Движение!$G$2:$G$5111,Тех_Движение!$D$2:$D$5111,$C1517,Тех_Движение!$B$2:$B$5111,"&lt;="&amp;N$3)-$F1517)))</f>
        <v/>
      </c>
      <c r="O1517" s="54">
        <f>IF(OR($B1517="",O$3&lt;$D1517+Настройки!$B$7),0,MAX(0,$E1517-MAX(0,SUMIFS(Тех_Движение!$G$2:$G$5111,Тех_Движение!$D$2:$D$5111,$C1517,Тех_Движение!$B$2:$B$5111,"&lt;="&amp;O$3)-$F1517)))</f>
        <v/>
      </c>
      <c r="P1517" s="54">
        <f>IF(OR($B1517="",P$3&lt;$D1517+Настройки!$B$7),0,MAX(0,$E1517-MAX(0,SUMIFS(Тех_Движение!$G$2:$G$5111,Тех_Движение!$D$2:$D$5111,$C1517,Тех_Движение!$B$2:$B$5111,"&lt;="&amp;P$3)-$F1517)))</f>
        <v/>
      </c>
      <c r="Q1517" s="54">
        <f>IF(OR($B1517="",Q$3&lt;$D1517+Настройки!$B$7),0,MAX(0,$E1517-MAX(0,SUMIFS(Тех_Движение!$G$2:$G$5111,Тех_Движение!$D$2:$D$5111,$C1517,Тех_Движение!$B$2:$B$5111,"&lt;="&amp;Q$3)-$F1517)))</f>
        <v/>
      </c>
      <c r="R1517" s="54">
        <f>IF($B1517="","",SUM($K1517:$Q1517))</f>
        <v/>
      </c>
      <c r="S1517" s="56">
        <f>IF($B1517="","",VLOOKUP($C1517,Настройки!$A$11:$L$17,9,FALSE))</f>
        <v/>
      </c>
      <c r="T1517" s="56">
        <f>IF($B1517="","",$R1517*$S1517)</f>
        <v/>
      </c>
    </row>
    <row r="1518">
      <c r="A1518" s="20">
        <f>Тех_Движение!$A$1515</f>
        <v/>
      </c>
      <c r="B1518" s="20">
        <f>IF(Тех_Движение!$F$1515&gt;0,Тех_Движение!$I$1515,"")</f>
        <v/>
      </c>
      <c r="C1518" s="20">
        <f>IF($B1518="","",Тех_Движение!$D$1515)</f>
        <v/>
      </c>
      <c r="D1518" s="42">
        <f>IF($B1518="","",Тех_Движение!$B$1515)</f>
        <v/>
      </c>
      <c r="E1518" s="54">
        <f>IF($B1518="","",Тех_Движение!$F$1515)</f>
        <v/>
      </c>
      <c r="F1518" s="54">
        <f>IF($B1518="","",SUMIFS($E$5:$E1517,$C$5:$C1517,$C1518))</f>
        <v/>
      </c>
      <c r="G1518" s="54">
        <f>IF($B1518="","",MAX(0,$E1518-MAX(0,SUMIFS(Тех_Движение!$G$2:$G$5111,Тех_Движение!$D$2:$D$5111,$C1518,Тех_Движение!$B$2:$B$5111,"&lt;="&amp;Настройки!$B$5-1)-$F1518)))</f>
        <v/>
      </c>
      <c r="H1518" s="54">
        <f>IF($B1518="","",IF(AND($D1518&gt;=Настройки!$B$5,$D1518&lt;=Настройки!$B$6),$E1518,0))</f>
        <v/>
      </c>
      <c r="I1518" s="54">
        <f>IF($B1518="","",$G1518+$H1518-$J1518)</f>
        <v/>
      </c>
      <c r="J1518" s="54">
        <f>IF($B1518="","",MAX(0,$E1518-MAX(0,SUMIFS(Тех_Движение!$G$2:$G$5111,Тех_Движение!$D$2:$D$5111,$C1518,Тех_Движение!$B$2:$B$5111,"&lt;="&amp;Настройки!$B$6)-$F1518)))</f>
        <v/>
      </c>
      <c r="K1518" s="54">
        <f>IF(OR($B1518="",K$3&lt;$D1518+Настройки!$B$7),0,MAX(0,$E1518-MAX(0,SUMIFS(Тех_Движение!$G$2:$G$5111,Тех_Движение!$D$2:$D$5111,$C1518,Тех_Движение!$B$2:$B$5111,"&lt;="&amp;K$3)-$F1518)))</f>
        <v/>
      </c>
      <c r="L1518" s="54">
        <f>IF(OR($B1518="",L$3&lt;$D1518+Настройки!$B$7),0,MAX(0,$E1518-MAX(0,SUMIFS(Тех_Движение!$G$2:$G$5111,Тех_Движение!$D$2:$D$5111,$C1518,Тех_Движение!$B$2:$B$5111,"&lt;="&amp;L$3)-$F1518)))</f>
        <v/>
      </c>
      <c r="M1518" s="54">
        <f>IF(OR($B1518="",M$3&lt;$D1518+Настройки!$B$7),0,MAX(0,$E1518-MAX(0,SUMIFS(Тех_Движение!$G$2:$G$5111,Тех_Движение!$D$2:$D$5111,$C1518,Тех_Движение!$B$2:$B$5111,"&lt;="&amp;M$3)-$F1518)))</f>
        <v/>
      </c>
      <c r="N1518" s="54">
        <f>IF(OR($B1518="",N$3&lt;$D1518+Настройки!$B$7),0,MAX(0,$E1518-MAX(0,SUMIFS(Тех_Движение!$G$2:$G$5111,Тех_Движение!$D$2:$D$5111,$C1518,Тех_Движение!$B$2:$B$5111,"&lt;="&amp;N$3)-$F1518)))</f>
        <v/>
      </c>
      <c r="O1518" s="54">
        <f>IF(OR($B1518="",O$3&lt;$D1518+Настройки!$B$7),0,MAX(0,$E1518-MAX(0,SUMIFS(Тех_Движение!$G$2:$G$5111,Тех_Движение!$D$2:$D$5111,$C1518,Тех_Движение!$B$2:$B$5111,"&lt;="&amp;O$3)-$F1518)))</f>
        <v/>
      </c>
      <c r="P1518" s="54">
        <f>IF(OR($B1518="",P$3&lt;$D1518+Настройки!$B$7),0,MAX(0,$E1518-MAX(0,SUMIFS(Тех_Движение!$G$2:$G$5111,Тех_Движение!$D$2:$D$5111,$C1518,Тех_Движение!$B$2:$B$5111,"&lt;="&amp;P$3)-$F1518)))</f>
        <v/>
      </c>
      <c r="Q1518" s="54">
        <f>IF(OR($B1518="",Q$3&lt;$D1518+Настройки!$B$7),0,MAX(0,$E1518-MAX(0,SUMIFS(Тех_Движение!$G$2:$G$5111,Тех_Движение!$D$2:$D$5111,$C1518,Тех_Движение!$B$2:$B$5111,"&lt;="&amp;Q$3)-$F1518)))</f>
        <v/>
      </c>
      <c r="R1518" s="54">
        <f>IF($B1518="","",SUM($K1518:$Q1518))</f>
        <v/>
      </c>
      <c r="S1518" s="56">
        <f>IF($B1518="","",VLOOKUP($C1518,Настройки!$A$11:$L$17,9,FALSE))</f>
        <v/>
      </c>
      <c r="T1518" s="56">
        <f>IF($B1518="","",$R1518*$S1518)</f>
        <v/>
      </c>
    </row>
    <row r="1519">
      <c r="A1519" s="20">
        <f>Тех_Движение!$A$1516</f>
        <v/>
      </c>
      <c r="B1519" s="20">
        <f>IF(Тех_Движение!$F$1516&gt;0,Тех_Движение!$I$1516,"")</f>
        <v/>
      </c>
      <c r="C1519" s="20">
        <f>IF($B1519="","",Тех_Движение!$D$1516)</f>
        <v/>
      </c>
      <c r="D1519" s="42">
        <f>IF($B1519="","",Тех_Движение!$B$1516)</f>
        <v/>
      </c>
      <c r="E1519" s="54">
        <f>IF($B1519="","",Тех_Движение!$F$1516)</f>
        <v/>
      </c>
      <c r="F1519" s="54">
        <f>IF($B1519="","",SUMIFS($E$5:$E1518,$C$5:$C1518,$C1519))</f>
        <v/>
      </c>
      <c r="G1519" s="54">
        <f>IF($B1519="","",MAX(0,$E1519-MAX(0,SUMIFS(Тех_Движение!$G$2:$G$5111,Тех_Движение!$D$2:$D$5111,$C1519,Тех_Движение!$B$2:$B$5111,"&lt;="&amp;Настройки!$B$5-1)-$F1519)))</f>
        <v/>
      </c>
      <c r="H1519" s="54">
        <f>IF($B1519="","",IF(AND($D1519&gt;=Настройки!$B$5,$D1519&lt;=Настройки!$B$6),$E1519,0))</f>
        <v/>
      </c>
      <c r="I1519" s="54">
        <f>IF($B1519="","",$G1519+$H1519-$J1519)</f>
        <v/>
      </c>
      <c r="J1519" s="54">
        <f>IF($B1519="","",MAX(0,$E1519-MAX(0,SUMIFS(Тех_Движение!$G$2:$G$5111,Тех_Движение!$D$2:$D$5111,$C1519,Тех_Движение!$B$2:$B$5111,"&lt;="&amp;Настройки!$B$6)-$F1519)))</f>
        <v/>
      </c>
      <c r="K1519" s="54">
        <f>IF(OR($B1519="",K$3&lt;$D1519+Настройки!$B$7),0,MAX(0,$E1519-MAX(0,SUMIFS(Тех_Движение!$G$2:$G$5111,Тех_Движение!$D$2:$D$5111,$C1519,Тех_Движение!$B$2:$B$5111,"&lt;="&amp;K$3)-$F1519)))</f>
        <v/>
      </c>
      <c r="L1519" s="54">
        <f>IF(OR($B1519="",L$3&lt;$D1519+Настройки!$B$7),0,MAX(0,$E1519-MAX(0,SUMIFS(Тех_Движение!$G$2:$G$5111,Тех_Движение!$D$2:$D$5111,$C1519,Тех_Движение!$B$2:$B$5111,"&lt;="&amp;L$3)-$F1519)))</f>
        <v/>
      </c>
      <c r="M1519" s="54">
        <f>IF(OR($B1519="",M$3&lt;$D1519+Настройки!$B$7),0,MAX(0,$E1519-MAX(0,SUMIFS(Тех_Движение!$G$2:$G$5111,Тех_Движение!$D$2:$D$5111,$C1519,Тех_Движение!$B$2:$B$5111,"&lt;="&amp;M$3)-$F1519)))</f>
        <v/>
      </c>
      <c r="N1519" s="54">
        <f>IF(OR($B1519="",N$3&lt;$D1519+Настройки!$B$7),0,MAX(0,$E1519-MAX(0,SUMIFS(Тех_Движение!$G$2:$G$5111,Тех_Движение!$D$2:$D$5111,$C1519,Тех_Движение!$B$2:$B$5111,"&lt;="&amp;N$3)-$F1519)))</f>
        <v/>
      </c>
      <c r="O1519" s="54">
        <f>IF(OR($B1519="",O$3&lt;$D1519+Настройки!$B$7),0,MAX(0,$E1519-MAX(0,SUMIFS(Тех_Движение!$G$2:$G$5111,Тех_Движение!$D$2:$D$5111,$C1519,Тех_Движение!$B$2:$B$5111,"&lt;="&amp;O$3)-$F1519)))</f>
        <v/>
      </c>
      <c r="P1519" s="54">
        <f>IF(OR($B1519="",P$3&lt;$D1519+Настройки!$B$7),0,MAX(0,$E1519-MAX(0,SUMIFS(Тех_Движение!$G$2:$G$5111,Тех_Движение!$D$2:$D$5111,$C1519,Тех_Движение!$B$2:$B$5111,"&lt;="&amp;P$3)-$F1519)))</f>
        <v/>
      </c>
      <c r="Q1519" s="54">
        <f>IF(OR($B1519="",Q$3&lt;$D1519+Настройки!$B$7),0,MAX(0,$E1519-MAX(0,SUMIFS(Тех_Движение!$G$2:$G$5111,Тех_Движение!$D$2:$D$5111,$C1519,Тех_Движение!$B$2:$B$5111,"&lt;="&amp;Q$3)-$F1519)))</f>
        <v/>
      </c>
      <c r="R1519" s="54">
        <f>IF($B1519="","",SUM($K1519:$Q1519))</f>
        <v/>
      </c>
      <c r="S1519" s="56">
        <f>IF($B1519="","",VLOOKUP($C1519,Настройки!$A$11:$L$17,9,FALSE))</f>
        <v/>
      </c>
      <c r="T1519" s="56">
        <f>IF($B1519="","",$R1519*$S1519)</f>
        <v/>
      </c>
    </row>
    <row r="1520">
      <c r="A1520" s="20">
        <f>Тех_Движение!$A$1517</f>
        <v/>
      </c>
      <c r="B1520" s="20">
        <f>IF(Тех_Движение!$F$1517&gt;0,Тех_Движение!$I$1517,"")</f>
        <v/>
      </c>
      <c r="C1520" s="20">
        <f>IF($B1520="","",Тех_Движение!$D$1517)</f>
        <v/>
      </c>
      <c r="D1520" s="42">
        <f>IF($B1520="","",Тех_Движение!$B$1517)</f>
        <v/>
      </c>
      <c r="E1520" s="54">
        <f>IF($B1520="","",Тех_Движение!$F$1517)</f>
        <v/>
      </c>
      <c r="F1520" s="54">
        <f>IF($B1520="","",SUMIFS($E$5:$E1519,$C$5:$C1519,$C1520))</f>
        <v/>
      </c>
      <c r="G1520" s="54">
        <f>IF($B1520="","",MAX(0,$E1520-MAX(0,SUMIFS(Тех_Движение!$G$2:$G$5111,Тех_Движение!$D$2:$D$5111,$C1520,Тех_Движение!$B$2:$B$5111,"&lt;="&amp;Настройки!$B$5-1)-$F1520)))</f>
        <v/>
      </c>
      <c r="H1520" s="54">
        <f>IF($B1520="","",IF(AND($D1520&gt;=Настройки!$B$5,$D1520&lt;=Настройки!$B$6),$E1520,0))</f>
        <v/>
      </c>
      <c r="I1520" s="54">
        <f>IF($B1520="","",$G1520+$H1520-$J1520)</f>
        <v/>
      </c>
      <c r="J1520" s="54">
        <f>IF($B1520="","",MAX(0,$E1520-MAX(0,SUMIFS(Тех_Движение!$G$2:$G$5111,Тех_Движение!$D$2:$D$5111,$C1520,Тех_Движение!$B$2:$B$5111,"&lt;="&amp;Настройки!$B$6)-$F1520)))</f>
        <v/>
      </c>
      <c r="K1520" s="54">
        <f>IF(OR($B1520="",K$3&lt;$D1520+Настройки!$B$7),0,MAX(0,$E1520-MAX(0,SUMIFS(Тех_Движение!$G$2:$G$5111,Тех_Движение!$D$2:$D$5111,$C1520,Тех_Движение!$B$2:$B$5111,"&lt;="&amp;K$3)-$F1520)))</f>
        <v/>
      </c>
      <c r="L1520" s="54">
        <f>IF(OR($B1520="",L$3&lt;$D1520+Настройки!$B$7),0,MAX(0,$E1520-MAX(0,SUMIFS(Тех_Движение!$G$2:$G$5111,Тех_Движение!$D$2:$D$5111,$C1520,Тех_Движение!$B$2:$B$5111,"&lt;="&amp;L$3)-$F1520)))</f>
        <v/>
      </c>
      <c r="M1520" s="54">
        <f>IF(OR($B1520="",M$3&lt;$D1520+Настройки!$B$7),0,MAX(0,$E1520-MAX(0,SUMIFS(Тех_Движение!$G$2:$G$5111,Тех_Движение!$D$2:$D$5111,$C1520,Тех_Движение!$B$2:$B$5111,"&lt;="&amp;M$3)-$F1520)))</f>
        <v/>
      </c>
      <c r="N1520" s="54">
        <f>IF(OR($B1520="",N$3&lt;$D1520+Настройки!$B$7),0,MAX(0,$E1520-MAX(0,SUMIFS(Тех_Движение!$G$2:$G$5111,Тех_Движение!$D$2:$D$5111,$C1520,Тех_Движение!$B$2:$B$5111,"&lt;="&amp;N$3)-$F1520)))</f>
        <v/>
      </c>
      <c r="O1520" s="54">
        <f>IF(OR($B1520="",O$3&lt;$D1520+Настройки!$B$7),0,MAX(0,$E1520-MAX(0,SUMIFS(Тех_Движение!$G$2:$G$5111,Тех_Движение!$D$2:$D$5111,$C1520,Тех_Движение!$B$2:$B$5111,"&lt;="&amp;O$3)-$F1520)))</f>
        <v/>
      </c>
      <c r="P1520" s="54">
        <f>IF(OR($B1520="",P$3&lt;$D1520+Настройки!$B$7),0,MAX(0,$E1520-MAX(0,SUMIFS(Тех_Движение!$G$2:$G$5111,Тех_Движение!$D$2:$D$5111,$C1520,Тех_Движение!$B$2:$B$5111,"&lt;="&amp;P$3)-$F1520)))</f>
        <v/>
      </c>
      <c r="Q1520" s="54">
        <f>IF(OR($B1520="",Q$3&lt;$D1520+Настройки!$B$7),0,MAX(0,$E1520-MAX(0,SUMIFS(Тех_Движение!$G$2:$G$5111,Тех_Движение!$D$2:$D$5111,$C1520,Тех_Движение!$B$2:$B$5111,"&lt;="&amp;Q$3)-$F1520)))</f>
        <v/>
      </c>
      <c r="R1520" s="54">
        <f>IF($B1520="","",SUM($K1520:$Q1520))</f>
        <v/>
      </c>
      <c r="S1520" s="56">
        <f>IF($B1520="","",VLOOKUP($C1520,Настройки!$A$11:$L$17,9,FALSE))</f>
        <v/>
      </c>
      <c r="T1520" s="56">
        <f>IF($B1520="","",$R1520*$S1520)</f>
        <v/>
      </c>
    </row>
    <row r="1521">
      <c r="A1521" s="20">
        <f>Тех_Движение!$A$1518</f>
        <v/>
      </c>
      <c r="B1521" s="20">
        <f>IF(Тех_Движение!$F$1518&gt;0,Тех_Движение!$I$1518,"")</f>
        <v/>
      </c>
      <c r="C1521" s="20">
        <f>IF($B1521="","",Тех_Движение!$D$1518)</f>
        <v/>
      </c>
      <c r="D1521" s="42">
        <f>IF($B1521="","",Тех_Движение!$B$1518)</f>
        <v/>
      </c>
      <c r="E1521" s="54">
        <f>IF($B1521="","",Тех_Движение!$F$1518)</f>
        <v/>
      </c>
      <c r="F1521" s="54">
        <f>IF($B1521="","",SUMIFS($E$5:$E1520,$C$5:$C1520,$C1521))</f>
        <v/>
      </c>
      <c r="G1521" s="54">
        <f>IF($B1521="","",MAX(0,$E1521-MAX(0,SUMIFS(Тех_Движение!$G$2:$G$5111,Тех_Движение!$D$2:$D$5111,$C1521,Тех_Движение!$B$2:$B$5111,"&lt;="&amp;Настройки!$B$5-1)-$F1521)))</f>
        <v/>
      </c>
      <c r="H1521" s="54">
        <f>IF($B1521="","",IF(AND($D1521&gt;=Настройки!$B$5,$D1521&lt;=Настройки!$B$6),$E1521,0))</f>
        <v/>
      </c>
      <c r="I1521" s="54">
        <f>IF($B1521="","",$G1521+$H1521-$J1521)</f>
        <v/>
      </c>
      <c r="J1521" s="54">
        <f>IF($B1521="","",MAX(0,$E1521-MAX(0,SUMIFS(Тех_Движение!$G$2:$G$5111,Тех_Движение!$D$2:$D$5111,$C1521,Тех_Движение!$B$2:$B$5111,"&lt;="&amp;Настройки!$B$6)-$F1521)))</f>
        <v/>
      </c>
      <c r="K1521" s="54">
        <f>IF(OR($B1521="",K$3&lt;$D1521+Настройки!$B$7),0,MAX(0,$E1521-MAX(0,SUMIFS(Тех_Движение!$G$2:$G$5111,Тех_Движение!$D$2:$D$5111,$C1521,Тех_Движение!$B$2:$B$5111,"&lt;="&amp;K$3)-$F1521)))</f>
        <v/>
      </c>
      <c r="L1521" s="54">
        <f>IF(OR($B1521="",L$3&lt;$D1521+Настройки!$B$7),0,MAX(0,$E1521-MAX(0,SUMIFS(Тех_Движение!$G$2:$G$5111,Тех_Движение!$D$2:$D$5111,$C1521,Тех_Движение!$B$2:$B$5111,"&lt;="&amp;L$3)-$F1521)))</f>
        <v/>
      </c>
      <c r="M1521" s="54">
        <f>IF(OR($B1521="",M$3&lt;$D1521+Настройки!$B$7),0,MAX(0,$E1521-MAX(0,SUMIFS(Тех_Движение!$G$2:$G$5111,Тех_Движение!$D$2:$D$5111,$C1521,Тех_Движение!$B$2:$B$5111,"&lt;="&amp;M$3)-$F1521)))</f>
        <v/>
      </c>
      <c r="N1521" s="54">
        <f>IF(OR($B1521="",N$3&lt;$D1521+Настройки!$B$7),0,MAX(0,$E1521-MAX(0,SUMIFS(Тех_Движение!$G$2:$G$5111,Тех_Движение!$D$2:$D$5111,$C1521,Тех_Движение!$B$2:$B$5111,"&lt;="&amp;N$3)-$F1521)))</f>
        <v/>
      </c>
      <c r="O1521" s="54">
        <f>IF(OR($B1521="",O$3&lt;$D1521+Настройки!$B$7),0,MAX(0,$E1521-MAX(0,SUMIFS(Тех_Движение!$G$2:$G$5111,Тех_Движение!$D$2:$D$5111,$C1521,Тех_Движение!$B$2:$B$5111,"&lt;="&amp;O$3)-$F1521)))</f>
        <v/>
      </c>
      <c r="P1521" s="54">
        <f>IF(OR($B1521="",P$3&lt;$D1521+Настройки!$B$7),0,MAX(0,$E1521-MAX(0,SUMIFS(Тех_Движение!$G$2:$G$5111,Тех_Движение!$D$2:$D$5111,$C1521,Тех_Движение!$B$2:$B$5111,"&lt;="&amp;P$3)-$F1521)))</f>
        <v/>
      </c>
      <c r="Q1521" s="54">
        <f>IF(OR($B1521="",Q$3&lt;$D1521+Настройки!$B$7),0,MAX(0,$E1521-MAX(0,SUMIFS(Тех_Движение!$G$2:$G$5111,Тех_Движение!$D$2:$D$5111,$C1521,Тех_Движение!$B$2:$B$5111,"&lt;="&amp;Q$3)-$F1521)))</f>
        <v/>
      </c>
      <c r="R1521" s="54">
        <f>IF($B1521="","",SUM($K1521:$Q1521))</f>
        <v/>
      </c>
      <c r="S1521" s="56">
        <f>IF($B1521="","",VLOOKUP($C1521,Настройки!$A$11:$L$17,9,FALSE))</f>
        <v/>
      </c>
      <c r="T1521" s="56">
        <f>IF($B1521="","",$R1521*$S1521)</f>
        <v/>
      </c>
    </row>
    <row r="1522">
      <c r="A1522" s="20">
        <f>Тех_Движение!$A$1519</f>
        <v/>
      </c>
      <c r="B1522" s="20">
        <f>IF(Тех_Движение!$F$1519&gt;0,Тех_Движение!$I$1519,"")</f>
        <v/>
      </c>
      <c r="C1522" s="20">
        <f>IF($B1522="","",Тех_Движение!$D$1519)</f>
        <v/>
      </c>
      <c r="D1522" s="42">
        <f>IF($B1522="","",Тех_Движение!$B$1519)</f>
        <v/>
      </c>
      <c r="E1522" s="54">
        <f>IF($B1522="","",Тех_Движение!$F$1519)</f>
        <v/>
      </c>
      <c r="F1522" s="54">
        <f>IF($B1522="","",SUMIFS($E$5:$E1521,$C$5:$C1521,$C1522))</f>
        <v/>
      </c>
      <c r="G1522" s="54">
        <f>IF($B1522="","",MAX(0,$E1522-MAX(0,SUMIFS(Тех_Движение!$G$2:$G$5111,Тех_Движение!$D$2:$D$5111,$C1522,Тех_Движение!$B$2:$B$5111,"&lt;="&amp;Настройки!$B$5-1)-$F1522)))</f>
        <v/>
      </c>
      <c r="H1522" s="54">
        <f>IF($B1522="","",IF(AND($D1522&gt;=Настройки!$B$5,$D1522&lt;=Настройки!$B$6),$E1522,0))</f>
        <v/>
      </c>
      <c r="I1522" s="54">
        <f>IF($B1522="","",$G1522+$H1522-$J1522)</f>
        <v/>
      </c>
      <c r="J1522" s="54">
        <f>IF($B1522="","",MAX(0,$E1522-MAX(0,SUMIFS(Тех_Движение!$G$2:$G$5111,Тех_Движение!$D$2:$D$5111,$C1522,Тех_Движение!$B$2:$B$5111,"&lt;="&amp;Настройки!$B$6)-$F1522)))</f>
        <v/>
      </c>
      <c r="K1522" s="54">
        <f>IF(OR($B1522="",K$3&lt;$D1522+Настройки!$B$7),0,MAX(0,$E1522-MAX(0,SUMIFS(Тех_Движение!$G$2:$G$5111,Тех_Движение!$D$2:$D$5111,$C1522,Тех_Движение!$B$2:$B$5111,"&lt;="&amp;K$3)-$F1522)))</f>
        <v/>
      </c>
      <c r="L1522" s="54">
        <f>IF(OR($B1522="",L$3&lt;$D1522+Настройки!$B$7),0,MAX(0,$E1522-MAX(0,SUMIFS(Тех_Движение!$G$2:$G$5111,Тех_Движение!$D$2:$D$5111,$C1522,Тех_Движение!$B$2:$B$5111,"&lt;="&amp;L$3)-$F1522)))</f>
        <v/>
      </c>
      <c r="M1522" s="54">
        <f>IF(OR($B1522="",M$3&lt;$D1522+Настройки!$B$7),0,MAX(0,$E1522-MAX(0,SUMIFS(Тех_Движение!$G$2:$G$5111,Тех_Движение!$D$2:$D$5111,$C1522,Тех_Движение!$B$2:$B$5111,"&lt;="&amp;M$3)-$F1522)))</f>
        <v/>
      </c>
      <c r="N1522" s="54">
        <f>IF(OR($B1522="",N$3&lt;$D1522+Настройки!$B$7),0,MAX(0,$E1522-MAX(0,SUMIFS(Тех_Движение!$G$2:$G$5111,Тех_Движение!$D$2:$D$5111,$C1522,Тех_Движение!$B$2:$B$5111,"&lt;="&amp;N$3)-$F1522)))</f>
        <v/>
      </c>
      <c r="O1522" s="54">
        <f>IF(OR($B1522="",O$3&lt;$D1522+Настройки!$B$7),0,MAX(0,$E1522-MAX(0,SUMIFS(Тех_Движение!$G$2:$G$5111,Тех_Движение!$D$2:$D$5111,$C1522,Тех_Движение!$B$2:$B$5111,"&lt;="&amp;O$3)-$F1522)))</f>
        <v/>
      </c>
      <c r="P1522" s="54">
        <f>IF(OR($B1522="",P$3&lt;$D1522+Настройки!$B$7),0,MAX(0,$E1522-MAX(0,SUMIFS(Тех_Движение!$G$2:$G$5111,Тех_Движение!$D$2:$D$5111,$C1522,Тех_Движение!$B$2:$B$5111,"&lt;="&amp;P$3)-$F1522)))</f>
        <v/>
      </c>
      <c r="Q1522" s="54">
        <f>IF(OR($B1522="",Q$3&lt;$D1522+Настройки!$B$7),0,MAX(0,$E1522-MAX(0,SUMIFS(Тех_Движение!$G$2:$G$5111,Тех_Движение!$D$2:$D$5111,$C1522,Тех_Движение!$B$2:$B$5111,"&lt;="&amp;Q$3)-$F1522)))</f>
        <v/>
      </c>
      <c r="R1522" s="54">
        <f>IF($B1522="","",SUM($K1522:$Q1522))</f>
        <v/>
      </c>
      <c r="S1522" s="56">
        <f>IF($B1522="","",VLOOKUP($C1522,Настройки!$A$11:$L$17,9,FALSE))</f>
        <v/>
      </c>
      <c r="T1522" s="56">
        <f>IF($B1522="","",$R1522*$S1522)</f>
        <v/>
      </c>
    </row>
    <row r="1523">
      <c r="A1523" s="20">
        <f>Тех_Движение!$A$1520</f>
        <v/>
      </c>
      <c r="B1523" s="20">
        <f>IF(Тех_Движение!$F$1520&gt;0,Тех_Движение!$I$1520,"")</f>
        <v/>
      </c>
      <c r="C1523" s="20">
        <f>IF($B1523="","",Тех_Движение!$D$1520)</f>
        <v/>
      </c>
      <c r="D1523" s="42">
        <f>IF($B1523="","",Тех_Движение!$B$1520)</f>
        <v/>
      </c>
      <c r="E1523" s="54">
        <f>IF($B1523="","",Тех_Движение!$F$1520)</f>
        <v/>
      </c>
      <c r="F1523" s="54">
        <f>IF($B1523="","",SUMIFS($E$5:$E1522,$C$5:$C1522,$C1523))</f>
        <v/>
      </c>
      <c r="G1523" s="54">
        <f>IF($B1523="","",MAX(0,$E1523-MAX(0,SUMIFS(Тех_Движение!$G$2:$G$5111,Тех_Движение!$D$2:$D$5111,$C1523,Тех_Движение!$B$2:$B$5111,"&lt;="&amp;Настройки!$B$5-1)-$F1523)))</f>
        <v/>
      </c>
      <c r="H1523" s="54">
        <f>IF($B1523="","",IF(AND($D1523&gt;=Настройки!$B$5,$D1523&lt;=Настройки!$B$6),$E1523,0))</f>
        <v/>
      </c>
      <c r="I1523" s="54">
        <f>IF($B1523="","",$G1523+$H1523-$J1523)</f>
        <v/>
      </c>
      <c r="J1523" s="54">
        <f>IF($B1523="","",MAX(0,$E1523-MAX(0,SUMIFS(Тех_Движение!$G$2:$G$5111,Тех_Движение!$D$2:$D$5111,$C1523,Тех_Движение!$B$2:$B$5111,"&lt;="&amp;Настройки!$B$6)-$F1523)))</f>
        <v/>
      </c>
      <c r="K1523" s="54">
        <f>IF(OR($B1523="",K$3&lt;$D1523+Настройки!$B$7),0,MAX(0,$E1523-MAX(0,SUMIFS(Тех_Движение!$G$2:$G$5111,Тех_Движение!$D$2:$D$5111,$C1523,Тех_Движение!$B$2:$B$5111,"&lt;="&amp;K$3)-$F1523)))</f>
        <v/>
      </c>
      <c r="L1523" s="54">
        <f>IF(OR($B1523="",L$3&lt;$D1523+Настройки!$B$7),0,MAX(0,$E1523-MAX(0,SUMIFS(Тех_Движение!$G$2:$G$5111,Тех_Движение!$D$2:$D$5111,$C1523,Тех_Движение!$B$2:$B$5111,"&lt;="&amp;L$3)-$F1523)))</f>
        <v/>
      </c>
      <c r="M1523" s="54">
        <f>IF(OR($B1523="",M$3&lt;$D1523+Настройки!$B$7),0,MAX(0,$E1523-MAX(0,SUMIFS(Тех_Движение!$G$2:$G$5111,Тех_Движение!$D$2:$D$5111,$C1523,Тех_Движение!$B$2:$B$5111,"&lt;="&amp;M$3)-$F1523)))</f>
        <v/>
      </c>
      <c r="N1523" s="54">
        <f>IF(OR($B1523="",N$3&lt;$D1523+Настройки!$B$7),0,MAX(0,$E1523-MAX(0,SUMIFS(Тех_Движение!$G$2:$G$5111,Тех_Движение!$D$2:$D$5111,$C1523,Тех_Движение!$B$2:$B$5111,"&lt;="&amp;N$3)-$F1523)))</f>
        <v/>
      </c>
      <c r="O1523" s="54">
        <f>IF(OR($B1523="",O$3&lt;$D1523+Настройки!$B$7),0,MAX(0,$E1523-MAX(0,SUMIFS(Тех_Движение!$G$2:$G$5111,Тех_Движение!$D$2:$D$5111,$C1523,Тех_Движение!$B$2:$B$5111,"&lt;="&amp;O$3)-$F1523)))</f>
        <v/>
      </c>
      <c r="P1523" s="54">
        <f>IF(OR($B1523="",P$3&lt;$D1523+Настройки!$B$7),0,MAX(0,$E1523-MAX(0,SUMIFS(Тех_Движение!$G$2:$G$5111,Тех_Движение!$D$2:$D$5111,$C1523,Тех_Движение!$B$2:$B$5111,"&lt;="&amp;P$3)-$F1523)))</f>
        <v/>
      </c>
      <c r="Q1523" s="54">
        <f>IF(OR($B1523="",Q$3&lt;$D1523+Настройки!$B$7),0,MAX(0,$E1523-MAX(0,SUMIFS(Тех_Движение!$G$2:$G$5111,Тех_Движение!$D$2:$D$5111,$C1523,Тех_Движение!$B$2:$B$5111,"&lt;="&amp;Q$3)-$F1523)))</f>
        <v/>
      </c>
      <c r="R1523" s="54">
        <f>IF($B1523="","",SUM($K1523:$Q1523))</f>
        <v/>
      </c>
      <c r="S1523" s="56">
        <f>IF($B1523="","",VLOOKUP($C1523,Настройки!$A$11:$L$17,9,FALSE))</f>
        <v/>
      </c>
      <c r="T1523" s="56">
        <f>IF($B1523="","",$R1523*$S1523)</f>
        <v/>
      </c>
    </row>
    <row r="1524">
      <c r="A1524" s="20">
        <f>Тех_Движение!$A$1521</f>
        <v/>
      </c>
      <c r="B1524" s="20">
        <f>IF(Тех_Движение!$F$1521&gt;0,Тех_Движение!$I$1521,"")</f>
        <v/>
      </c>
      <c r="C1524" s="20">
        <f>IF($B1524="","",Тех_Движение!$D$1521)</f>
        <v/>
      </c>
      <c r="D1524" s="42">
        <f>IF($B1524="","",Тех_Движение!$B$1521)</f>
        <v/>
      </c>
      <c r="E1524" s="54">
        <f>IF($B1524="","",Тех_Движение!$F$1521)</f>
        <v/>
      </c>
      <c r="F1524" s="54">
        <f>IF($B1524="","",SUMIFS($E$5:$E1523,$C$5:$C1523,$C1524))</f>
        <v/>
      </c>
      <c r="G1524" s="54">
        <f>IF($B1524="","",MAX(0,$E1524-MAX(0,SUMIFS(Тех_Движение!$G$2:$G$5111,Тех_Движение!$D$2:$D$5111,$C1524,Тех_Движение!$B$2:$B$5111,"&lt;="&amp;Настройки!$B$5-1)-$F1524)))</f>
        <v/>
      </c>
      <c r="H1524" s="54">
        <f>IF($B1524="","",IF(AND($D1524&gt;=Настройки!$B$5,$D1524&lt;=Настройки!$B$6),$E1524,0))</f>
        <v/>
      </c>
      <c r="I1524" s="54">
        <f>IF($B1524="","",$G1524+$H1524-$J1524)</f>
        <v/>
      </c>
      <c r="J1524" s="54">
        <f>IF($B1524="","",MAX(0,$E1524-MAX(0,SUMIFS(Тех_Движение!$G$2:$G$5111,Тех_Движение!$D$2:$D$5111,$C1524,Тех_Движение!$B$2:$B$5111,"&lt;="&amp;Настройки!$B$6)-$F1524)))</f>
        <v/>
      </c>
      <c r="K1524" s="54">
        <f>IF(OR($B1524="",K$3&lt;$D1524+Настройки!$B$7),0,MAX(0,$E1524-MAX(0,SUMIFS(Тех_Движение!$G$2:$G$5111,Тех_Движение!$D$2:$D$5111,$C1524,Тех_Движение!$B$2:$B$5111,"&lt;="&amp;K$3)-$F1524)))</f>
        <v/>
      </c>
      <c r="L1524" s="54">
        <f>IF(OR($B1524="",L$3&lt;$D1524+Настройки!$B$7),0,MAX(0,$E1524-MAX(0,SUMIFS(Тех_Движение!$G$2:$G$5111,Тех_Движение!$D$2:$D$5111,$C1524,Тех_Движение!$B$2:$B$5111,"&lt;="&amp;L$3)-$F1524)))</f>
        <v/>
      </c>
      <c r="M1524" s="54">
        <f>IF(OR($B1524="",M$3&lt;$D1524+Настройки!$B$7),0,MAX(0,$E1524-MAX(0,SUMIFS(Тех_Движение!$G$2:$G$5111,Тех_Движение!$D$2:$D$5111,$C1524,Тех_Движение!$B$2:$B$5111,"&lt;="&amp;M$3)-$F1524)))</f>
        <v/>
      </c>
      <c r="N1524" s="54">
        <f>IF(OR($B1524="",N$3&lt;$D1524+Настройки!$B$7),0,MAX(0,$E1524-MAX(0,SUMIFS(Тех_Движение!$G$2:$G$5111,Тех_Движение!$D$2:$D$5111,$C1524,Тех_Движение!$B$2:$B$5111,"&lt;="&amp;N$3)-$F1524)))</f>
        <v/>
      </c>
      <c r="O1524" s="54">
        <f>IF(OR($B1524="",O$3&lt;$D1524+Настройки!$B$7),0,MAX(0,$E1524-MAX(0,SUMIFS(Тех_Движение!$G$2:$G$5111,Тех_Движение!$D$2:$D$5111,$C1524,Тех_Движение!$B$2:$B$5111,"&lt;="&amp;O$3)-$F1524)))</f>
        <v/>
      </c>
      <c r="P1524" s="54">
        <f>IF(OR($B1524="",P$3&lt;$D1524+Настройки!$B$7),0,MAX(0,$E1524-MAX(0,SUMIFS(Тех_Движение!$G$2:$G$5111,Тех_Движение!$D$2:$D$5111,$C1524,Тех_Движение!$B$2:$B$5111,"&lt;="&amp;P$3)-$F1524)))</f>
        <v/>
      </c>
      <c r="Q1524" s="54">
        <f>IF(OR($B1524="",Q$3&lt;$D1524+Настройки!$B$7),0,MAX(0,$E1524-MAX(0,SUMIFS(Тех_Движение!$G$2:$G$5111,Тех_Движение!$D$2:$D$5111,$C1524,Тех_Движение!$B$2:$B$5111,"&lt;="&amp;Q$3)-$F1524)))</f>
        <v/>
      </c>
      <c r="R1524" s="54">
        <f>IF($B1524="","",SUM($K1524:$Q1524))</f>
        <v/>
      </c>
      <c r="S1524" s="56">
        <f>IF($B1524="","",VLOOKUP($C1524,Настройки!$A$11:$L$17,9,FALSE))</f>
        <v/>
      </c>
      <c r="T1524" s="56">
        <f>IF($B1524="","",$R1524*$S1524)</f>
        <v/>
      </c>
    </row>
    <row r="1525">
      <c r="A1525" s="20">
        <f>Тех_Движение!$A$1522</f>
        <v/>
      </c>
      <c r="B1525" s="20">
        <f>IF(Тех_Движение!$F$1522&gt;0,Тех_Движение!$I$1522,"")</f>
        <v/>
      </c>
      <c r="C1525" s="20">
        <f>IF($B1525="","",Тех_Движение!$D$1522)</f>
        <v/>
      </c>
      <c r="D1525" s="42">
        <f>IF($B1525="","",Тех_Движение!$B$1522)</f>
        <v/>
      </c>
      <c r="E1525" s="54">
        <f>IF($B1525="","",Тех_Движение!$F$1522)</f>
        <v/>
      </c>
      <c r="F1525" s="54">
        <f>IF($B1525="","",SUMIFS($E$5:$E1524,$C$5:$C1524,$C1525))</f>
        <v/>
      </c>
      <c r="G1525" s="54">
        <f>IF($B1525="","",MAX(0,$E1525-MAX(0,SUMIFS(Тех_Движение!$G$2:$G$5111,Тех_Движение!$D$2:$D$5111,$C1525,Тех_Движение!$B$2:$B$5111,"&lt;="&amp;Настройки!$B$5-1)-$F1525)))</f>
        <v/>
      </c>
      <c r="H1525" s="54">
        <f>IF($B1525="","",IF(AND($D1525&gt;=Настройки!$B$5,$D1525&lt;=Настройки!$B$6),$E1525,0))</f>
        <v/>
      </c>
      <c r="I1525" s="54">
        <f>IF($B1525="","",$G1525+$H1525-$J1525)</f>
        <v/>
      </c>
      <c r="J1525" s="54">
        <f>IF($B1525="","",MAX(0,$E1525-MAX(0,SUMIFS(Тех_Движение!$G$2:$G$5111,Тех_Движение!$D$2:$D$5111,$C1525,Тех_Движение!$B$2:$B$5111,"&lt;="&amp;Настройки!$B$6)-$F1525)))</f>
        <v/>
      </c>
      <c r="K1525" s="54">
        <f>IF(OR($B1525="",K$3&lt;$D1525+Настройки!$B$7),0,MAX(0,$E1525-MAX(0,SUMIFS(Тех_Движение!$G$2:$G$5111,Тех_Движение!$D$2:$D$5111,$C1525,Тех_Движение!$B$2:$B$5111,"&lt;="&amp;K$3)-$F1525)))</f>
        <v/>
      </c>
      <c r="L1525" s="54">
        <f>IF(OR($B1525="",L$3&lt;$D1525+Настройки!$B$7),0,MAX(0,$E1525-MAX(0,SUMIFS(Тех_Движение!$G$2:$G$5111,Тех_Движение!$D$2:$D$5111,$C1525,Тех_Движение!$B$2:$B$5111,"&lt;="&amp;L$3)-$F1525)))</f>
        <v/>
      </c>
      <c r="M1525" s="54">
        <f>IF(OR($B1525="",M$3&lt;$D1525+Настройки!$B$7),0,MAX(0,$E1525-MAX(0,SUMIFS(Тех_Движение!$G$2:$G$5111,Тех_Движение!$D$2:$D$5111,$C1525,Тех_Движение!$B$2:$B$5111,"&lt;="&amp;M$3)-$F1525)))</f>
        <v/>
      </c>
      <c r="N1525" s="54">
        <f>IF(OR($B1525="",N$3&lt;$D1525+Настройки!$B$7),0,MAX(0,$E1525-MAX(0,SUMIFS(Тех_Движение!$G$2:$G$5111,Тех_Движение!$D$2:$D$5111,$C1525,Тех_Движение!$B$2:$B$5111,"&lt;="&amp;N$3)-$F1525)))</f>
        <v/>
      </c>
      <c r="O1525" s="54">
        <f>IF(OR($B1525="",O$3&lt;$D1525+Настройки!$B$7),0,MAX(0,$E1525-MAX(0,SUMIFS(Тех_Движение!$G$2:$G$5111,Тех_Движение!$D$2:$D$5111,$C1525,Тех_Движение!$B$2:$B$5111,"&lt;="&amp;O$3)-$F1525)))</f>
        <v/>
      </c>
      <c r="P1525" s="54">
        <f>IF(OR($B1525="",P$3&lt;$D1525+Настройки!$B$7),0,MAX(0,$E1525-MAX(0,SUMIFS(Тех_Движение!$G$2:$G$5111,Тех_Движение!$D$2:$D$5111,$C1525,Тех_Движение!$B$2:$B$5111,"&lt;="&amp;P$3)-$F1525)))</f>
        <v/>
      </c>
      <c r="Q1525" s="54">
        <f>IF(OR($B1525="",Q$3&lt;$D1525+Настройки!$B$7),0,MAX(0,$E1525-MAX(0,SUMIFS(Тех_Движение!$G$2:$G$5111,Тех_Движение!$D$2:$D$5111,$C1525,Тех_Движение!$B$2:$B$5111,"&lt;="&amp;Q$3)-$F1525)))</f>
        <v/>
      </c>
      <c r="R1525" s="54">
        <f>IF($B1525="","",SUM($K1525:$Q1525))</f>
        <v/>
      </c>
      <c r="S1525" s="56">
        <f>IF($B1525="","",VLOOKUP($C1525,Настройки!$A$11:$L$17,9,FALSE))</f>
        <v/>
      </c>
      <c r="T1525" s="56">
        <f>IF($B1525="","",$R1525*$S1525)</f>
        <v/>
      </c>
    </row>
    <row r="1526">
      <c r="A1526" s="20">
        <f>Тех_Движение!$A$1523</f>
        <v/>
      </c>
      <c r="B1526" s="20">
        <f>IF(Тех_Движение!$F$1523&gt;0,Тех_Движение!$I$1523,"")</f>
        <v/>
      </c>
      <c r="C1526" s="20">
        <f>IF($B1526="","",Тех_Движение!$D$1523)</f>
        <v/>
      </c>
      <c r="D1526" s="42">
        <f>IF($B1526="","",Тех_Движение!$B$1523)</f>
        <v/>
      </c>
      <c r="E1526" s="54">
        <f>IF($B1526="","",Тех_Движение!$F$1523)</f>
        <v/>
      </c>
      <c r="F1526" s="54">
        <f>IF($B1526="","",SUMIFS($E$5:$E1525,$C$5:$C1525,$C1526))</f>
        <v/>
      </c>
      <c r="G1526" s="54">
        <f>IF($B1526="","",MAX(0,$E1526-MAX(0,SUMIFS(Тех_Движение!$G$2:$G$5111,Тех_Движение!$D$2:$D$5111,$C1526,Тех_Движение!$B$2:$B$5111,"&lt;="&amp;Настройки!$B$5-1)-$F1526)))</f>
        <v/>
      </c>
      <c r="H1526" s="54">
        <f>IF($B1526="","",IF(AND($D1526&gt;=Настройки!$B$5,$D1526&lt;=Настройки!$B$6),$E1526,0))</f>
        <v/>
      </c>
      <c r="I1526" s="54">
        <f>IF($B1526="","",$G1526+$H1526-$J1526)</f>
        <v/>
      </c>
      <c r="J1526" s="54">
        <f>IF($B1526="","",MAX(0,$E1526-MAX(0,SUMIFS(Тех_Движение!$G$2:$G$5111,Тех_Движение!$D$2:$D$5111,$C1526,Тех_Движение!$B$2:$B$5111,"&lt;="&amp;Настройки!$B$6)-$F1526)))</f>
        <v/>
      </c>
      <c r="K1526" s="54">
        <f>IF(OR($B1526="",K$3&lt;$D1526+Настройки!$B$7),0,MAX(0,$E1526-MAX(0,SUMIFS(Тех_Движение!$G$2:$G$5111,Тех_Движение!$D$2:$D$5111,$C1526,Тех_Движение!$B$2:$B$5111,"&lt;="&amp;K$3)-$F1526)))</f>
        <v/>
      </c>
      <c r="L1526" s="54">
        <f>IF(OR($B1526="",L$3&lt;$D1526+Настройки!$B$7),0,MAX(0,$E1526-MAX(0,SUMIFS(Тех_Движение!$G$2:$G$5111,Тех_Движение!$D$2:$D$5111,$C1526,Тех_Движение!$B$2:$B$5111,"&lt;="&amp;L$3)-$F1526)))</f>
        <v/>
      </c>
      <c r="M1526" s="54">
        <f>IF(OR($B1526="",M$3&lt;$D1526+Настройки!$B$7),0,MAX(0,$E1526-MAX(0,SUMIFS(Тех_Движение!$G$2:$G$5111,Тех_Движение!$D$2:$D$5111,$C1526,Тех_Движение!$B$2:$B$5111,"&lt;="&amp;M$3)-$F1526)))</f>
        <v/>
      </c>
      <c r="N1526" s="54">
        <f>IF(OR($B1526="",N$3&lt;$D1526+Настройки!$B$7),0,MAX(0,$E1526-MAX(0,SUMIFS(Тех_Движение!$G$2:$G$5111,Тех_Движение!$D$2:$D$5111,$C1526,Тех_Движение!$B$2:$B$5111,"&lt;="&amp;N$3)-$F1526)))</f>
        <v/>
      </c>
      <c r="O1526" s="54">
        <f>IF(OR($B1526="",O$3&lt;$D1526+Настройки!$B$7),0,MAX(0,$E1526-MAX(0,SUMIFS(Тех_Движение!$G$2:$G$5111,Тех_Движение!$D$2:$D$5111,$C1526,Тех_Движение!$B$2:$B$5111,"&lt;="&amp;O$3)-$F1526)))</f>
        <v/>
      </c>
      <c r="P1526" s="54">
        <f>IF(OR($B1526="",P$3&lt;$D1526+Настройки!$B$7),0,MAX(0,$E1526-MAX(0,SUMIFS(Тех_Движение!$G$2:$G$5111,Тех_Движение!$D$2:$D$5111,$C1526,Тех_Движение!$B$2:$B$5111,"&lt;="&amp;P$3)-$F1526)))</f>
        <v/>
      </c>
      <c r="Q1526" s="54">
        <f>IF(OR($B1526="",Q$3&lt;$D1526+Настройки!$B$7),0,MAX(0,$E1526-MAX(0,SUMIFS(Тех_Движение!$G$2:$G$5111,Тех_Движение!$D$2:$D$5111,$C1526,Тех_Движение!$B$2:$B$5111,"&lt;="&amp;Q$3)-$F1526)))</f>
        <v/>
      </c>
      <c r="R1526" s="54">
        <f>IF($B1526="","",SUM($K1526:$Q1526))</f>
        <v/>
      </c>
      <c r="S1526" s="56">
        <f>IF($B1526="","",VLOOKUP($C1526,Настройки!$A$11:$L$17,9,FALSE))</f>
        <v/>
      </c>
      <c r="T1526" s="56">
        <f>IF($B1526="","",$R1526*$S1526)</f>
        <v/>
      </c>
    </row>
    <row r="1527">
      <c r="A1527" s="20">
        <f>Тех_Движение!$A$1524</f>
        <v/>
      </c>
      <c r="B1527" s="20">
        <f>IF(Тех_Движение!$F$1524&gt;0,Тех_Движение!$I$1524,"")</f>
        <v/>
      </c>
      <c r="C1527" s="20">
        <f>IF($B1527="","",Тех_Движение!$D$1524)</f>
        <v/>
      </c>
      <c r="D1527" s="42">
        <f>IF($B1527="","",Тех_Движение!$B$1524)</f>
        <v/>
      </c>
      <c r="E1527" s="54">
        <f>IF($B1527="","",Тех_Движение!$F$1524)</f>
        <v/>
      </c>
      <c r="F1527" s="54">
        <f>IF($B1527="","",SUMIFS($E$5:$E1526,$C$5:$C1526,$C1527))</f>
        <v/>
      </c>
      <c r="G1527" s="54">
        <f>IF($B1527="","",MAX(0,$E1527-MAX(0,SUMIFS(Тех_Движение!$G$2:$G$5111,Тех_Движение!$D$2:$D$5111,$C1527,Тех_Движение!$B$2:$B$5111,"&lt;="&amp;Настройки!$B$5-1)-$F1527)))</f>
        <v/>
      </c>
      <c r="H1527" s="54">
        <f>IF($B1527="","",IF(AND($D1527&gt;=Настройки!$B$5,$D1527&lt;=Настройки!$B$6),$E1527,0))</f>
        <v/>
      </c>
      <c r="I1527" s="54">
        <f>IF($B1527="","",$G1527+$H1527-$J1527)</f>
        <v/>
      </c>
      <c r="J1527" s="54">
        <f>IF($B1527="","",MAX(0,$E1527-MAX(0,SUMIFS(Тех_Движение!$G$2:$G$5111,Тех_Движение!$D$2:$D$5111,$C1527,Тех_Движение!$B$2:$B$5111,"&lt;="&amp;Настройки!$B$6)-$F1527)))</f>
        <v/>
      </c>
      <c r="K1527" s="54">
        <f>IF(OR($B1527="",K$3&lt;$D1527+Настройки!$B$7),0,MAX(0,$E1527-MAX(0,SUMIFS(Тех_Движение!$G$2:$G$5111,Тех_Движение!$D$2:$D$5111,$C1527,Тех_Движение!$B$2:$B$5111,"&lt;="&amp;K$3)-$F1527)))</f>
        <v/>
      </c>
      <c r="L1527" s="54">
        <f>IF(OR($B1527="",L$3&lt;$D1527+Настройки!$B$7),0,MAX(0,$E1527-MAX(0,SUMIFS(Тех_Движение!$G$2:$G$5111,Тех_Движение!$D$2:$D$5111,$C1527,Тех_Движение!$B$2:$B$5111,"&lt;="&amp;L$3)-$F1527)))</f>
        <v/>
      </c>
      <c r="M1527" s="54">
        <f>IF(OR($B1527="",M$3&lt;$D1527+Настройки!$B$7),0,MAX(0,$E1527-MAX(0,SUMIFS(Тех_Движение!$G$2:$G$5111,Тех_Движение!$D$2:$D$5111,$C1527,Тех_Движение!$B$2:$B$5111,"&lt;="&amp;M$3)-$F1527)))</f>
        <v/>
      </c>
      <c r="N1527" s="54">
        <f>IF(OR($B1527="",N$3&lt;$D1527+Настройки!$B$7),0,MAX(0,$E1527-MAX(0,SUMIFS(Тех_Движение!$G$2:$G$5111,Тех_Движение!$D$2:$D$5111,$C1527,Тех_Движение!$B$2:$B$5111,"&lt;="&amp;N$3)-$F1527)))</f>
        <v/>
      </c>
      <c r="O1527" s="54">
        <f>IF(OR($B1527="",O$3&lt;$D1527+Настройки!$B$7),0,MAX(0,$E1527-MAX(0,SUMIFS(Тех_Движение!$G$2:$G$5111,Тех_Движение!$D$2:$D$5111,$C1527,Тех_Движение!$B$2:$B$5111,"&lt;="&amp;O$3)-$F1527)))</f>
        <v/>
      </c>
      <c r="P1527" s="54">
        <f>IF(OR($B1527="",P$3&lt;$D1527+Настройки!$B$7),0,MAX(0,$E1527-MAX(0,SUMIFS(Тех_Движение!$G$2:$G$5111,Тех_Движение!$D$2:$D$5111,$C1527,Тех_Движение!$B$2:$B$5111,"&lt;="&amp;P$3)-$F1527)))</f>
        <v/>
      </c>
      <c r="Q1527" s="54">
        <f>IF(OR($B1527="",Q$3&lt;$D1527+Настройки!$B$7),0,MAX(0,$E1527-MAX(0,SUMIFS(Тех_Движение!$G$2:$G$5111,Тех_Движение!$D$2:$D$5111,$C1527,Тех_Движение!$B$2:$B$5111,"&lt;="&amp;Q$3)-$F1527)))</f>
        <v/>
      </c>
      <c r="R1527" s="54">
        <f>IF($B1527="","",SUM($K1527:$Q1527))</f>
        <v/>
      </c>
      <c r="S1527" s="56">
        <f>IF($B1527="","",VLOOKUP($C1527,Настройки!$A$11:$L$17,9,FALSE))</f>
        <v/>
      </c>
      <c r="T1527" s="56">
        <f>IF($B1527="","",$R1527*$S1527)</f>
        <v/>
      </c>
    </row>
    <row r="1528">
      <c r="A1528" s="20">
        <f>Тех_Движение!$A$1525</f>
        <v/>
      </c>
      <c r="B1528" s="20">
        <f>IF(Тех_Движение!$F$1525&gt;0,Тех_Движение!$I$1525,"")</f>
        <v/>
      </c>
      <c r="C1528" s="20">
        <f>IF($B1528="","",Тех_Движение!$D$1525)</f>
        <v/>
      </c>
      <c r="D1528" s="42">
        <f>IF($B1528="","",Тех_Движение!$B$1525)</f>
        <v/>
      </c>
      <c r="E1528" s="54">
        <f>IF($B1528="","",Тех_Движение!$F$1525)</f>
        <v/>
      </c>
      <c r="F1528" s="54">
        <f>IF($B1528="","",SUMIFS($E$5:$E1527,$C$5:$C1527,$C1528))</f>
        <v/>
      </c>
      <c r="G1528" s="54">
        <f>IF($B1528="","",MAX(0,$E1528-MAX(0,SUMIFS(Тех_Движение!$G$2:$G$5111,Тех_Движение!$D$2:$D$5111,$C1528,Тех_Движение!$B$2:$B$5111,"&lt;="&amp;Настройки!$B$5-1)-$F1528)))</f>
        <v/>
      </c>
      <c r="H1528" s="54">
        <f>IF($B1528="","",IF(AND($D1528&gt;=Настройки!$B$5,$D1528&lt;=Настройки!$B$6),$E1528,0))</f>
        <v/>
      </c>
      <c r="I1528" s="54">
        <f>IF($B1528="","",$G1528+$H1528-$J1528)</f>
        <v/>
      </c>
      <c r="J1528" s="54">
        <f>IF($B1528="","",MAX(0,$E1528-MAX(0,SUMIFS(Тех_Движение!$G$2:$G$5111,Тех_Движение!$D$2:$D$5111,$C1528,Тех_Движение!$B$2:$B$5111,"&lt;="&amp;Настройки!$B$6)-$F1528)))</f>
        <v/>
      </c>
      <c r="K1528" s="54">
        <f>IF(OR($B1528="",K$3&lt;$D1528+Настройки!$B$7),0,MAX(0,$E1528-MAX(0,SUMIFS(Тех_Движение!$G$2:$G$5111,Тех_Движение!$D$2:$D$5111,$C1528,Тех_Движение!$B$2:$B$5111,"&lt;="&amp;K$3)-$F1528)))</f>
        <v/>
      </c>
      <c r="L1528" s="54">
        <f>IF(OR($B1528="",L$3&lt;$D1528+Настройки!$B$7),0,MAX(0,$E1528-MAX(0,SUMIFS(Тех_Движение!$G$2:$G$5111,Тех_Движение!$D$2:$D$5111,$C1528,Тех_Движение!$B$2:$B$5111,"&lt;="&amp;L$3)-$F1528)))</f>
        <v/>
      </c>
      <c r="M1528" s="54">
        <f>IF(OR($B1528="",M$3&lt;$D1528+Настройки!$B$7),0,MAX(0,$E1528-MAX(0,SUMIFS(Тех_Движение!$G$2:$G$5111,Тех_Движение!$D$2:$D$5111,$C1528,Тех_Движение!$B$2:$B$5111,"&lt;="&amp;M$3)-$F1528)))</f>
        <v/>
      </c>
      <c r="N1528" s="54">
        <f>IF(OR($B1528="",N$3&lt;$D1528+Настройки!$B$7),0,MAX(0,$E1528-MAX(0,SUMIFS(Тех_Движение!$G$2:$G$5111,Тех_Движение!$D$2:$D$5111,$C1528,Тех_Движение!$B$2:$B$5111,"&lt;="&amp;N$3)-$F1528)))</f>
        <v/>
      </c>
      <c r="O1528" s="54">
        <f>IF(OR($B1528="",O$3&lt;$D1528+Настройки!$B$7),0,MAX(0,$E1528-MAX(0,SUMIFS(Тех_Движение!$G$2:$G$5111,Тех_Движение!$D$2:$D$5111,$C1528,Тех_Движение!$B$2:$B$5111,"&lt;="&amp;O$3)-$F1528)))</f>
        <v/>
      </c>
      <c r="P1528" s="54">
        <f>IF(OR($B1528="",P$3&lt;$D1528+Настройки!$B$7),0,MAX(0,$E1528-MAX(0,SUMIFS(Тех_Движение!$G$2:$G$5111,Тех_Движение!$D$2:$D$5111,$C1528,Тех_Движение!$B$2:$B$5111,"&lt;="&amp;P$3)-$F1528)))</f>
        <v/>
      </c>
      <c r="Q1528" s="54">
        <f>IF(OR($B1528="",Q$3&lt;$D1528+Настройки!$B$7),0,MAX(0,$E1528-MAX(0,SUMIFS(Тех_Движение!$G$2:$G$5111,Тех_Движение!$D$2:$D$5111,$C1528,Тех_Движение!$B$2:$B$5111,"&lt;="&amp;Q$3)-$F1528)))</f>
        <v/>
      </c>
      <c r="R1528" s="54">
        <f>IF($B1528="","",SUM($K1528:$Q1528))</f>
        <v/>
      </c>
      <c r="S1528" s="56">
        <f>IF($B1528="","",VLOOKUP($C1528,Настройки!$A$11:$L$17,9,FALSE))</f>
        <v/>
      </c>
      <c r="T1528" s="56">
        <f>IF($B1528="","",$R1528*$S1528)</f>
        <v/>
      </c>
    </row>
    <row r="1529">
      <c r="A1529" s="20">
        <f>Тех_Движение!$A$1526</f>
        <v/>
      </c>
      <c r="B1529" s="20">
        <f>IF(Тех_Движение!$F$1526&gt;0,Тех_Движение!$I$1526,"")</f>
        <v/>
      </c>
      <c r="C1529" s="20">
        <f>IF($B1529="","",Тех_Движение!$D$1526)</f>
        <v/>
      </c>
      <c r="D1529" s="42">
        <f>IF($B1529="","",Тех_Движение!$B$1526)</f>
        <v/>
      </c>
      <c r="E1529" s="54">
        <f>IF($B1529="","",Тех_Движение!$F$1526)</f>
        <v/>
      </c>
      <c r="F1529" s="54">
        <f>IF($B1529="","",SUMIFS($E$5:$E1528,$C$5:$C1528,$C1529))</f>
        <v/>
      </c>
      <c r="G1529" s="54">
        <f>IF($B1529="","",MAX(0,$E1529-MAX(0,SUMIFS(Тех_Движение!$G$2:$G$5111,Тех_Движение!$D$2:$D$5111,$C1529,Тех_Движение!$B$2:$B$5111,"&lt;="&amp;Настройки!$B$5-1)-$F1529)))</f>
        <v/>
      </c>
      <c r="H1529" s="54">
        <f>IF($B1529="","",IF(AND($D1529&gt;=Настройки!$B$5,$D1529&lt;=Настройки!$B$6),$E1529,0))</f>
        <v/>
      </c>
      <c r="I1529" s="54">
        <f>IF($B1529="","",$G1529+$H1529-$J1529)</f>
        <v/>
      </c>
      <c r="J1529" s="54">
        <f>IF($B1529="","",MAX(0,$E1529-MAX(0,SUMIFS(Тех_Движение!$G$2:$G$5111,Тех_Движение!$D$2:$D$5111,$C1529,Тех_Движение!$B$2:$B$5111,"&lt;="&amp;Настройки!$B$6)-$F1529)))</f>
        <v/>
      </c>
      <c r="K1529" s="54">
        <f>IF(OR($B1529="",K$3&lt;$D1529+Настройки!$B$7),0,MAX(0,$E1529-MAX(0,SUMIFS(Тех_Движение!$G$2:$G$5111,Тех_Движение!$D$2:$D$5111,$C1529,Тех_Движение!$B$2:$B$5111,"&lt;="&amp;K$3)-$F1529)))</f>
        <v/>
      </c>
      <c r="L1529" s="54">
        <f>IF(OR($B1529="",L$3&lt;$D1529+Настройки!$B$7),0,MAX(0,$E1529-MAX(0,SUMIFS(Тех_Движение!$G$2:$G$5111,Тех_Движение!$D$2:$D$5111,$C1529,Тех_Движение!$B$2:$B$5111,"&lt;="&amp;L$3)-$F1529)))</f>
        <v/>
      </c>
      <c r="M1529" s="54">
        <f>IF(OR($B1529="",M$3&lt;$D1529+Настройки!$B$7),0,MAX(0,$E1529-MAX(0,SUMIFS(Тех_Движение!$G$2:$G$5111,Тех_Движение!$D$2:$D$5111,$C1529,Тех_Движение!$B$2:$B$5111,"&lt;="&amp;M$3)-$F1529)))</f>
        <v/>
      </c>
      <c r="N1529" s="54">
        <f>IF(OR($B1529="",N$3&lt;$D1529+Настройки!$B$7),0,MAX(0,$E1529-MAX(0,SUMIFS(Тех_Движение!$G$2:$G$5111,Тех_Движение!$D$2:$D$5111,$C1529,Тех_Движение!$B$2:$B$5111,"&lt;="&amp;N$3)-$F1529)))</f>
        <v/>
      </c>
      <c r="O1529" s="54">
        <f>IF(OR($B1529="",O$3&lt;$D1529+Настройки!$B$7),0,MAX(0,$E1529-MAX(0,SUMIFS(Тех_Движение!$G$2:$G$5111,Тех_Движение!$D$2:$D$5111,$C1529,Тех_Движение!$B$2:$B$5111,"&lt;="&amp;O$3)-$F1529)))</f>
        <v/>
      </c>
      <c r="P1529" s="54">
        <f>IF(OR($B1529="",P$3&lt;$D1529+Настройки!$B$7),0,MAX(0,$E1529-MAX(0,SUMIFS(Тех_Движение!$G$2:$G$5111,Тех_Движение!$D$2:$D$5111,$C1529,Тех_Движение!$B$2:$B$5111,"&lt;="&amp;P$3)-$F1529)))</f>
        <v/>
      </c>
      <c r="Q1529" s="54">
        <f>IF(OR($B1529="",Q$3&lt;$D1529+Настройки!$B$7),0,MAX(0,$E1529-MAX(0,SUMIFS(Тех_Движение!$G$2:$G$5111,Тех_Движение!$D$2:$D$5111,$C1529,Тех_Движение!$B$2:$B$5111,"&lt;="&amp;Q$3)-$F1529)))</f>
        <v/>
      </c>
      <c r="R1529" s="54">
        <f>IF($B1529="","",SUM($K1529:$Q1529))</f>
        <v/>
      </c>
      <c r="S1529" s="56">
        <f>IF($B1529="","",VLOOKUP($C1529,Настройки!$A$11:$L$17,9,FALSE))</f>
        <v/>
      </c>
      <c r="T1529" s="56">
        <f>IF($B1529="","",$R1529*$S1529)</f>
        <v/>
      </c>
    </row>
    <row r="1530">
      <c r="A1530" s="20">
        <f>Тех_Движение!$A$1527</f>
        <v/>
      </c>
      <c r="B1530" s="20">
        <f>IF(Тех_Движение!$F$1527&gt;0,Тех_Движение!$I$1527,"")</f>
        <v/>
      </c>
      <c r="C1530" s="20">
        <f>IF($B1530="","",Тех_Движение!$D$1527)</f>
        <v/>
      </c>
      <c r="D1530" s="42">
        <f>IF($B1530="","",Тех_Движение!$B$1527)</f>
        <v/>
      </c>
      <c r="E1530" s="54">
        <f>IF($B1530="","",Тех_Движение!$F$1527)</f>
        <v/>
      </c>
      <c r="F1530" s="54">
        <f>IF($B1530="","",SUMIFS($E$5:$E1529,$C$5:$C1529,$C1530))</f>
        <v/>
      </c>
      <c r="G1530" s="54">
        <f>IF($B1530="","",MAX(0,$E1530-MAX(0,SUMIFS(Тех_Движение!$G$2:$G$5111,Тех_Движение!$D$2:$D$5111,$C1530,Тех_Движение!$B$2:$B$5111,"&lt;="&amp;Настройки!$B$5-1)-$F1530)))</f>
        <v/>
      </c>
      <c r="H1530" s="54">
        <f>IF($B1530="","",IF(AND($D1530&gt;=Настройки!$B$5,$D1530&lt;=Настройки!$B$6),$E1530,0))</f>
        <v/>
      </c>
      <c r="I1530" s="54">
        <f>IF($B1530="","",$G1530+$H1530-$J1530)</f>
        <v/>
      </c>
      <c r="J1530" s="54">
        <f>IF($B1530="","",MAX(0,$E1530-MAX(0,SUMIFS(Тех_Движение!$G$2:$G$5111,Тех_Движение!$D$2:$D$5111,$C1530,Тех_Движение!$B$2:$B$5111,"&lt;="&amp;Настройки!$B$6)-$F1530)))</f>
        <v/>
      </c>
      <c r="K1530" s="54">
        <f>IF(OR($B1530="",K$3&lt;$D1530+Настройки!$B$7),0,MAX(0,$E1530-MAX(0,SUMIFS(Тех_Движение!$G$2:$G$5111,Тех_Движение!$D$2:$D$5111,$C1530,Тех_Движение!$B$2:$B$5111,"&lt;="&amp;K$3)-$F1530)))</f>
        <v/>
      </c>
      <c r="L1530" s="54">
        <f>IF(OR($B1530="",L$3&lt;$D1530+Настройки!$B$7),0,MAX(0,$E1530-MAX(0,SUMIFS(Тех_Движение!$G$2:$G$5111,Тех_Движение!$D$2:$D$5111,$C1530,Тех_Движение!$B$2:$B$5111,"&lt;="&amp;L$3)-$F1530)))</f>
        <v/>
      </c>
      <c r="M1530" s="54">
        <f>IF(OR($B1530="",M$3&lt;$D1530+Настройки!$B$7),0,MAX(0,$E1530-MAX(0,SUMIFS(Тех_Движение!$G$2:$G$5111,Тех_Движение!$D$2:$D$5111,$C1530,Тех_Движение!$B$2:$B$5111,"&lt;="&amp;M$3)-$F1530)))</f>
        <v/>
      </c>
      <c r="N1530" s="54">
        <f>IF(OR($B1530="",N$3&lt;$D1530+Настройки!$B$7),0,MAX(0,$E1530-MAX(0,SUMIFS(Тех_Движение!$G$2:$G$5111,Тех_Движение!$D$2:$D$5111,$C1530,Тех_Движение!$B$2:$B$5111,"&lt;="&amp;N$3)-$F1530)))</f>
        <v/>
      </c>
      <c r="O1530" s="54">
        <f>IF(OR($B1530="",O$3&lt;$D1530+Настройки!$B$7),0,MAX(0,$E1530-MAX(0,SUMIFS(Тех_Движение!$G$2:$G$5111,Тех_Движение!$D$2:$D$5111,$C1530,Тех_Движение!$B$2:$B$5111,"&lt;="&amp;O$3)-$F1530)))</f>
        <v/>
      </c>
      <c r="P1530" s="54">
        <f>IF(OR($B1530="",P$3&lt;$D1530+Настройки!$B$7),0,MAX(0,$E1530-MAX(0,SUMIFS(Тех_Движение!$G$2:$G$5111,Тех_Движение!$D$2:$D$5111,$C1530,Тех_Движение!$B$2:$B$5111,"&lt;="&amp;P$3)-$F1530)))</f>
        <v/>
      </c>
      <c r="Q1530" s="54">
        <f>IF(OR($B1530="",Q$3&lt;$D1530+Настройки!$B$7),0,MAX(0,$E1530-MAX(0,SUMIFS(Тех_Движение!$G$2:$G$5111,Тех_Движение!$D$2:$D$5111,$C1530,Тех_Движение!$B$2:$B$5111,"&lt;="&amp;Q$3)-$F1530)))</f>
        <v/>
      </c>
      <c r="R1530" s="54">
        <f>IF($B1530="","",SUM($K1530:$Q1530))</f>
        <v/>
      </c>
      <c r="S1530" s="56">
        <f>IF($B1530="","",VLOOKUP($C1530,Настройки!$A$11:$L$17,9,FALSE))</f>
        <v/>
      </c>
      <c r="T1530" s="56">
        <f>IF($B1530="","",$R1530*$S1530)</f>
        <v/>
      </c>
    </row>
    <row r="1531">
      <c r="A1531" s="20">
        <f>Тех_Движение!$A$1528</f>
        <v/>
      </c>
      <c r="B1531" s="20">
        <f>IF(Тех_Движение!$F$1528&gt;0,Тех_Движение!$I$1528,"")</f>
        <v/>
      </c>
      <c r="C1531" s="20">
        <f>IF($B1531="","",Тех_Движение!$D$1528)</f>
        <v/>
      </c>
      <c r="D1531" s="42">
        <f>IF($B1531="","",Тех_Движение!$B$1528)</f>
        <v/>
      </c>
      <c r="E1531" s="54">
        <f>IF($B1531="","",Тех_Движение!$F$1528)</f>
        <v/>
      </c>
      <c r="F1531" s="54">
        <f>IF($B1531="","",SUMIFS($E$5:$E1530,$C$5:$C1530,$C1531))</f>
        <v/>
      </c>
      <c r="G1531" s="54">
        <f>IF($B1531="","",MAX(0,$E1531-MAX(0,SUMIFS(Тех_Движение!$G$2:$G$5111,Тех_Движение!$D$2:$D$5111,$C1531,Тех_Движение!$B$2:$B$5111,"&lt;="&amp;Настройки!$B$5-1)-$F1531)))</f>
        <v/>
      </c>
      <c r="H1531" s="54">
        <f>IF($B1531="","",IF(AND($D1531&gt;=Настройки!$B$5,$D1531&lt;=Настройки!$B$6),$E1531,0))</f>
        <v/>
      </c>
      <c r="I1531" s="54">
        <f>IF($B1531="","",$G1531+$H1531-$J1531)</f>
        <v/>
      </c>
      <c r="J1531" s="54">
        <f>IF($B1531="","",MAX(0,$E1531-MAX(0,SUMIFS(Тех_Движение!$G$2:$G$5111,Тех_Движение!$D$2:$D$5111,$C1531,Тех_Движение!$B$2:$B$5111,"&lt;="&amp;Настройки!$B$6)-$F1531)))</f>
        <v/>
      </c>
      <c r="K1531" s="54">
        <f>IF(OR($B1531="",K$3&lt;$D1531+Настройки!$B$7),0,MAX(0,$E1531-MAX(0,SUMIFS(Тех_Движение!$G$2:$G$5111,Тех_Движение!$D$2:$D$5111,$C1531,Тех_Движение!$B$2:$B$5111,"&lt;="&amp;K$3)-$F1531)))</f>
        <v/>
      </c>
      <c r="L1531" s="54">
        <f>IF(OR($B1531="",L$3&lt;$D1531+Настройки!$B$7),0,MAX(0,$E1531-MAX(0,SUMIFS(Тех_Движение!$G$2:$G$5111,Тех_Движение!$D$2:$D$5111,$C1531,Тех_Движение!$B$2:$B$5111,"&lt;="&amp;L$3)-$F1531)))</f>
        <v/>
      </c>
      <c r="M1531" s="54">
        <f>IF(OR($B1531="",M$3&lt;$D1531+Настройки!$B$7),0,MAX(0,$E1531-MAX(0,SUMIFS(Тех_Движение!$G$2:$G$5111,Тех_Движение!$D$2:$D$5111,$C1531,Тех_Движение!$B$2:$B$5111,"&lt;="&amp;M$3)-$F1531)))</f>
        <v/>
      </c>
      <c r="N1531" s="54">
        <f>IF(OR($B1531="",N$3&lt;$D1531+Настройки!$B$7),0,MAX(0,$E1531-MAX(0,SUMIFS(Тех_Движение!$G$2:$G$5111,Тех_Движение!$D$2:$D$5111,$C1531,Тех_Движение!$B$2:$B$5111,"&lt;="&amp;N$3)-$F1531)))</f>
        <v/>
      </c>
      <c r="O1531" s="54">
        <f>IF(OR($B1531="",O$3&lt;$D1531+Настройки!$B$7),0,MAX(0,$E1531-MAX(0,SUMIFS(Тех_Движение!$G$2:$G$5111,Тех_Движение!$D$2:$D$5111,$C1531,Тех_Движение!$B$2:$B$5111,"&lt;="&amp;O$3)-$F1531)))</f>
        <v/>
      </c>
      <c r="P1531" s="54">
        <f>IF(OR($B1531="",P$3&lt;$D1531+Настройки!$B$7),0,MAX(0,$E1531-MAX(0,SUMIFS(Тех_Движение!$G$2:$G$5111,Тех_Движение!$D$2:$D$5111,$C1531,Тех_Движение!$B$2:$B$5111,"&lt;="&amp;P$3)-$F1531)))</f>
        <v/>
      </c>
      <c r="Q1531" s="54">
        <f>IF(OR($B1531="",Q$3&lt;$D1531+Настройки!$B$7),0,MAX(0,$E1531-MAX(0,SUMIFS(Тех_Движение!$G$2:$G$5111,Тех_Движение!$D$2:$D$5111,$C1531,Тех_Движение!$B$2:$B$5111,"&lt;="&amp;Q$3)-$F1531)))</f>
        <v/>
      </c>
      <c r="R1531" s="54">
        <f>IF($B1531="","",SUM($K1531:$Q1531))</f>
        <v/>
      </c>
      <c r="S1531" s="56">
        <f>IF($B1531="","",VLOOKUP($C1531,Настройки!$A$11:$L$17,9,FALSE))</f>
        <v/>
      </c>
      <c r="T1531" s="56">
        <f>IF($B1531="","",$R1531*$S1531)</f>
        <v/>
      </c>
    </row>
    <row r="1532">
      <c r="A1532" s="20">
        <f>Тех_Движение!$A$1529</f>
        <v/>
      </c>
      <c r="B1532" s="20">
        <f>IF(Тех_Движение!$F$1529&gt;0,Тех_Движение!$I$1529,"")</f>
        <v/>
      </c>
      <c r="C1532" s="20">
        <f>IF($B1532="","",Тех_Движение!$D$1529)</f>
        <v/>
      </c>
      <c r="D1532" s="42">
        <f>IF($B1532="","",Тех_Движение!$B$1529)</f>
        <v/>
      </c>
      <c r="E1532" s="54">
        <f>IF($B1532="","",Тех_Движение!$F$1529)</f>
        <v/>
      </c>
      <c r="F1532" s="54">
        <f>IF($B1532="","",SUMIFS($E$5:$E1531,$C$5:$C1531,$C1532))</f>
        <v/>
      </c>
      <c r="G1532" s="54">
        <f>IF($B1532="","",MAX(0,$E1532-MAX(0,SUMIFS(Тех_Движение!$G$2:$G$5111,Тех_Движение!$D$2:$D$5111,$C1532,Тех_Движение!$B$2:$B$5111,"&lt;="&amp;Настройки!$B$5-1)-$F1532)))</f>
        <v/>
      </c>
      <c r="H1532" s="54">
        <f>IF($B1532="","",IF(AND($D1532&gt;=Настройки!$B$5,$D1532&lt;=Настройки!$B$6),$E1532,0))</f>
        <v/>
      </c>
      <c r="I1532" s="54">
        <f>IF($B1532="","",$G1532+$H1532-$J1532)</f>
        <v/>
      </c>
      <c r="J1532" s="54">
        <f>IF($B1532="","",MAX(0,$E1532-MAX(0,SUMIFS(Тех_Движение!$G$2:$G$5111,Тех_Движение!$D$2:$D$5111,$C1532,Тех_Движение!$B$2:$B$5111,"&lt;="&amp;Настройки!$B$6)-$F1532)))</f>
        <v/>
      </c>
      <c r="K1532" s="54">
        <f>IF(OR($B1532="",K$3&lt;$D1532+Настройки!$B$7),0,MAX(0,$E1532-MAX(0,SUMIFS(Тех_Движение!$G$2:$G$5111,Тех_Движение!$D$2:$D$5111,$C1532,Тех_Движение!$B$2:$B$5111,"&lt;="&amp;K$3)-$F1532)))</f>
        <v/>
      </c>
      <c r="L1532" s="54">
        <f>IF(OR($B1532="",L$3&lt;$D1532+Настройки!$B$7),0,MAX(0,$E1532-MAX(0,SUMIFS(Тех_Движение!$G$2:$G$5111,Тех_Движение!$D$2:$D$5111,$C1532,Тех_Движение!$B$2:$B$5111,"&lt;="&amp;L$3)-$F1532)))</f>
        <v/>
      </c>
      <c r="M1532" s="54">
        <f>IF(OR($B1532="",M$3&lt;$D1532+Настройки!$B$7),0,MAX(0,$E1532-MAX(0,SUMIFS(Тех_Движение!$G$2:$G$5111,Тех_Движение!$D$2:$D$5111,$C1532,Тех_Движение!$B$2:$B$5111,"&lt;="&amp;M$3)-$F1532)))</f>
        <v/>
      </c>
      <c r="N1532" s="54">
        <f>IF(OR($B1532="",N$3&lt;$D1532+Настройки!$B$7),0,MAX(0,$E1532-MAX(0,SUMIFS(Тех_Движение!$G$2:$G$5111,Тех_Движение!$D$2:$D$5111,$C1532,Тех_Движение!$B$2:$B$5111,"&lt;="&amp;N$3)-$F1532)))</f>
        <v/>
      </c>
      <c r="O1532" s="54">
        <f>IF(OR($B1532="",O$3&lt;$D1532+Настройки!$B$7),0,MAX(0,$E1532-MAX(0,SUMIFS(Тех_Движение!$G$2:$G$5111,Тех_Движение!$D$2:$D$5111,$C1532,Тех_Движение!$B$2:$B$5111,"&lt;="&amp;O$3)-$F1532)))</f>
        <v/>
      </c>
      <c r="P1532" s="54">
        <f>IF(OR($B1532="",P$3&lt;$D1532+Настройки!$B$7),0,MAX(0,$E1532-MAX(0,SUMIFS(Тех_Движение!$G$2:$G$5111,Тех_Движение!$D$2:$D$5111,$C1532,Тех_Движение!$B$2:$B$5111,"&lt;="&amp;P$3)-$F1532)))</f>
        <v/>
      </c>
      <c r="Q1532" s="54">
        <f>IF(OR($B1532="",Q$3&lt;$D1532+Настройки!$B$7),0,MAX(0,$E1532-MAX(0,SUMIFS(Тех_Движение!$G$2:$G$5111,Тех_Движение!$D$2:$D$5111,$C1532,Тех_Движение!$B$2:$B$5111,"&lt;="&amp;Q$3)-$F1532)))</f>
        <v/>
      </c>
      <c r="R1532" s="54">
        <f>IF($B1532="","",SUM($K1532:$Q1532))</f>
        <v/>
      </c>
      <c r="S1532" s="56">
        <f>IF($B1532="","",VLOOKUP($C1532,Настройки!$A$11:$L$17,9,FALSE))</f>
        <v/>
      </c>
      <c r="T1532" s="56">
        <f>IF($B1532="","",$R1532*$S1532)</f>
        <v/>
      </c>
    </row>
    <row r="1533">
      <c r="A1533" s="20">
        <f>Тех_Движение!$A$1530</f>
        <v/>
      </c>
      <c r="B1533" s="20">
        <f>IF(Тех_Движение!$F$1530&gt;0,Тех_Движение!$I$1530,"")</f>
        <v/>
      </c>
      <c r="C1533" s="20">
        <f>IF($B1533="","",Тех_Движение!$D$1530)</f>
        <v/>
      </c>
      <c r="D1533" s="42">
        <f>IF($B1533="","",Тех_Движение!$B$1530)</f>
        <v/>
      </c>
      <c r="E1533" s="54">
        <f>IF($B1533="","",Тех_Движение!$F$1530)</f>
        <v/>
      </c>
      <c r="F1533" s="54">
        <f>IF($B1533="","",SUMIFS($E$5:$E1532,$C$5:$C1532,$C1533))</f>
        <v/>
      </c>
      <c r="G1533" s="54">
        <f>IF($B1533="","",MAX(0,$E1533-MAX(0,SUMIFS(Тех_Движение!$G$2:$G$5111,Тех_Движение!$D$2:$D$5111,$C1533,Тех_Движение!$B$2:$B$5111,"&lt;="&amp;Настройки!$B$5-1)-$F1533)))</f>
        <v/>
      </c>
      <c r="H1533" s="54">
        <f>IF($B1533="","",IF(AND($D1533&gt;=Настройки!$B$5,$D1533&lt;=Настройки!$B$6),$E1533,0))</f>
        <v/>
      </c>
      <c r="I1533" s="54">
        <f>IF($B1533="","",$G1533+$H1533-$J1533)</f>
        <v/>
      </c>
      <c r="J1533" s="54">
        <f>IF($B1533="","",MAX(0,$E1533-MAX(0,SUMIFS(Тех_Движение!$G$2:$G$5111,Тех_Движение!$D$2:$D$5111,$C1533,Тех_Движение!$B$2:$B$5111,"&lt;="&amp;Настройки!$B$6)-$F1533)))</f>
        <v/>
      </c>
      <c r="K1533" s="54">
        <f>IF(OR($B1533="",K$3&lt;$D1533+Настройки!$B$7),0,MAX(0,$E1533-MAX(0,SUMIFS(Тех_Движение!$G$2:$G$5111,Тех_Движение!$D$2:$D$5111,$C1533,Тех_Движение!$B$2:$B$5111,"&lt;="&amp;K$3)-$F1533)))</f>
        <v/>
      </c>
      <c r="L1533" s="54">
        <f>IF(OR($B1533="",L$3&lt;$D1533+Настройки!$B$7),0,MAX(0,$E1533-MAX(0,SUMIFS(Тех_Движение!$G$2:$G$5111,Тех_Движение!$D$2:$D$5111,$C1533,Тех_Движение!$B$2:$B$5111,"&lt;="&amp;L$3)-$F1533)))</f>
        <v/>
      </c>
      <c r="M1533" s="54">
        <f>IF(OR($B1533="",M$3&lt;$D1533+Настройки!$B$7),0,MAX(0,$E1533-MAX(0,SUMIFS(Тех_Движение!$G$2:$G$5111,Тех_Движение!$D$2:$D$5111,$C1533,Тех_Движение!$B$2:$B$5111,"&lt;="&amp;M$3)-$F1533)))</f>
        <v/>
      </c>
      <c r="N1533" s="54">
        <f>IF(OR($B1533="",N$3&lt;$D1533+Настройки!$B$7),0,MAX(0,$E1533-MAX(0,SUMIFS(Тех_Движение!$G$2:$G$5111,Тех_Движение!$D$2:$D$5111,$C1533,Тех_Движение!$B$2:$B$5111,"&lt;="&amp;N$3)-$F1533)))</f>
        <v/>
      </c>
      <c r="O1533" s="54">
        <f>IF(OR($B1533="",O$3&lt;$D1533+Настройки!$B$7),0,MAX(0,$E1533-MAX(0,SUMIFS(Тех_Движение!$G$2:$G$5111,Тех_Движение!$D$2:$D$5111,$C1533,Тех_Движение!$B$2:$B$5111,"&lt;="&amp;O$3)-$F1533)))</f>
        <v/>
      </c>
      <c r="P1533" s="54">
        <f>IF(OR($B1533="",P$3&lt;$D1533+Настройки!$B$7),0,MAX(0,$E1533-MAX(0,SUMIFS(Тех_Движение!$G$2:$G$5111,Тех_Движение!$D$2:$D$5111,$C1533,Тех_Движение!$B$2:$B$5111,"&lt;="&amp;P$3)-$F1533)))</f>
        <v/>
      </c>
      <c r="Q1533" s="54">
        <f>IF(OR($B1533="",Q$3&lt;$D1533+Настройки!$B$7),0,MAX(0,$E1533-MAX(0,SUMIFS(Тех_Движение!$G$2:$G$5111,Тех_Движение!$D$2:$D$5111,$C1533,Тех_Движение!$B$2:$B$5111,"&lt;="&amp;Q$3)-$F1533)))</f>
        <v/>
      </c>
      <c r="R1533" s="54">
        <f>IF($B1533="","",SUM($K1533:$Q1533))</f>
        <v/>
      </c>
      <c r="S1533" s="56">
        <f>IF($B1533="","",VLOOKUP($C1533,Настройки!$A$11:$L$17,9,FALSE))</f>
        <v/>
      </c>
      <c r="T1533" s="56">
        <f>IF($B1533="","",$R1533*$S1533)</f>
        <v/>
      </c>
    </row>
    <row r="1534">
      <c r="A1534" s="20">
        <f>Тех_Движение!$A$1531</f>
        <v/>
      </c>
      <c r="B1534" s="20">
        <f>IF(Тех_Движение!$F$1531&gt;0,Тех_Движение!$I$1531,"")</f>
        <v/>
      </c>
      <c r="C1534" s="20">
        <f>IF($B1534="","",Тех_Движение!$D$1531)</f>
        <v/>
      </c>
      <c r="D1534" s="42">
        <f>IF($B1534="","",Тех_Движение!$B$1531)</f>
        <v/>
      </c>
      <c r="E1534" s="54">
        <f>IF($B1534="","",Тех_Движение!$F$1531)</f>
        <v/>
      </c>
      <c r="F1534" s="54">
        <f>IF($B1534="","",SUMIFS($E$5:$E1533,$C$5:$C1533,$C1534))</f>
        <v/>
      </c>
      <c r="G1534" s="54">
        <f>IF($B1534="","",MAX(0,$E1534-MAX(0,SUMIFS(Тех_Движение!$G$2:$G$5111,Тех_Движение!$D$2:$D$5111,$C1534,Тех_Движение!$B$2:$B$5111,"&lt;="&amp;Настройки!$B$5-1)-$F1534)))</f>
        <v/>
      </c>
      <c r="H1534" s="54">
        <f>IF($B1534="","",IF(AND($D1534&gt;=Настройки!$B$5,$D1534&lt;=Настройки!$B$6),$E1534,0))</f>
        <v/>
      </c>
      <c r="I1534" s="54">
        <f>IF($B1534="","",$G1534+$H1534-$J1534)</f>
        <v/>
      </c>
      <c r="J1534" s="54">
        <f>IF($B1534="","",MAX(0,$E1534-MAX(0,SUMIFS(Тех_Движение!$G$2:$G$5111,Тех_Движение!$D$2:$D$5111,$C1534,Тех_Движение!$B$2:$B$5111,"&lt;="&amp;Настройки!$B$6)-$F1534)))</f>
        <v/>
      </c>
      <c r="K1534" s="54">
        <f>IF(OR($B1534="",K$3&lt;$D1534+Настройки!$B$7),0,MAX(0,$E1534-MAX(0,SUMIFS(Тех_Движение!$G$2:$G$5111,Тех_Движение!$D$2:$D$5111,$C1534,Тех_Движение!$B$2:$B$5111,"&lt;="&amp;K$3)-$F1534)))</f>
        <v/>
      </c>
      <c r="L1534" s="54">
        <f>IF(OR($B1534="",L$3&lt;$D1534+Настройки!$B$7),0,MAX(0,$E1534-MAX(0,SUMIFS(Тех_Движение!$G$2:$G$5111,Тех_Движение!$D$2:$D$5111,$C1534,Тех_Движение!$B$2:$B$5111,"&lt;="&amp;L$3)-$F1534)))</f>
        <v/>
      </c>
      <c r="M1534" s="54">
        <f>IF(OR($B1534="",M$3&lt;$D1534+Настройки!$B$7),0,MAX(0,$E1534-MAX(0,SUMIFS(Тех_Движение!$G$2:$G$5111,Тех_Движение!$D$2:$D$5111,$C1534,Тех_Движение!$B$2:$B$5111,"&lt;="&amp;M$3)-$F1534)))</f>
        <v/>
      </c>
      <c r="N1534" s="54">
        <f>IF(OR($B1534="",N$3&lt;$D1534+Настройки!$B$7),0,MAX(0,$E1534-MAX(0,SUMIFS(Тех_Движение!$G$2:$G$5111,Тех_Движение!$D$2:$D$5111,$C1534,Тех_Движение!$B$2:$B$5111,"&lt;="&amp;N$3)-$F1534)))</f>
        <v/>
      </c>
      <c r="O1534" s="54">
        <f>IF(OR($B1534="",O$3&lt;$D1534+Настройки!$B$7),0,MAX(0,$E1534-MAX(0,SUMIFS(Тех_Движение!$G$2:$G$5111,Тех_Движение!$D$2:$D$5111,$C1534,Тех_Движение!$B$2:$B$5111,"&lt;="&amp;O$3)-$F1534)))</f>
        <v/>
      </c>
      <c r="P1534" s="54">
        <f>IF(OR($B1534="",P$3&lt;$D1534+Настройки!$B$7),0,MAX(0,$E1534-MAX(0,SUMIFS(Тех_Движение!$G$2:$G$5111,Тех_Движение!$D$2:$D$5111,$C1534,Тех_Движение!$B$2:$B$5111,"&lt;="&amp;P$3)-$F1534)))</f>
        <v/>
      </c>
      <c r="Q1534" s="54">
        <f>IF(OR($B1534="",Q$3&lt;$D1534+Настройки!$B$7),0,MAX(0,$E1534-MAX(0,SUMIFS(Тех_Движение!$G$2:$G$5111,Тех_Движение!$D$2:$D$5111,$C1534,Тех_Движение!$B$2:$B$5111,"&lt;="&amp;Q$3)-$F1534)))</f>
        <v/>
      </c>
      <c r="R1534" s="54">
        <f>IF($B1534="","",SUM($K1534:$Q1534))</f>
        <v/>
      </c>
      <c r="S1534" s="56">
        <f>IF($B1534="","",VLOOKUP($C1534,Настройки!$A$11:$L$17,9,FALSE))</f>
        <v/>
      </c>
      <c r="T1534" s="56">
        <f>IF($B1534="","",$R1534*$S1534)</f>
        <v/>
      </c>
    </row>
    <row r="1535">
      <c r="A1535" s="20">
        <f>Тех_Движение!$A$1532</f>
        <v/>
      </c>
      <c r="B1535" s="20">
        <f>IF(Тех_Движение!$F$1532&gt;0,Тех_Движение!$I$1532,"")</f>
        <v/>
      </c>
      <c r="C1535" s="20">
        <f>IF($B1535="","",Тех_Движение!$D$1532)</f>
        <v/>
      </c>
      <c r="D1535" s="42">
        <f>IF($B1535="","",Тех_Движение!$B$1532)</f>
        <v/>
      </c>
      <c r="E1535" s="54">
        <f>IF($B1535="","",Тех_Движение!$F$1532)</f>
        <v/>
      </c>
      <c r="F1535" s="54">
        <f>IF($B1535="","",SUMIFS($E$5:$E1534,$C$5:$C1534,$C1535))</f>
        <v/>
      </c>
      <c r="G1535" s="54">
        <f>IF($B1535="","",MAX(0,$E1535-MAX(0,SUMIFS(Тех_Движение!$G$2:$G$5111,Тех_Движение!$D$2:$D$5111,$C1535,Тех_Движение!$B$2:$B$5111,"&lt;="&amp;Настройки!$B$5-1)-$F1535)))</f>
        <v/>
      </c>
      <c r="H1535" s="54">
        <f>IF($B1535="","",IF(AND($D1535&gt;=Настройки!$B$5,$D1535&lt;=Настройки!$B$6),$E1535,0))</f>
        <v/>
      </c>
      <c r="I1535" s="54">
        <f>IF($B1535="","",$G1535+$H1535-$J1535)</f>
        <v/>
      </c>
      <c r="J1535" s="54">
        <f>IF($B1535="","",MAX(0,$E1535-MAX(0,SUMIFS(Тех_Движение!$G$2:$G$5111,Тех_Движение!$D$2:$D$5111,$C1535,Тех_Движение!$B$2:$B$5111,"&lt;="&amp;Настройки!$B$6)-$F1535)))</f>
        <v/>
      </c>
      <c r="K1535" s="54">
        <f>IF(OR($B1535="",K$3&lt;$D1535+Настройки!$B$7),0,MAX(0,$E1535-MAX(0,SUMIFS(Тех_Движение!$G$2:$G$5111,Тех_Движение!$D$2:$D$5111,$C1535,Тех_Движение!$B$2:$B$5111,"&lt;="&amp;K$3)-$F1535)))</f>
        <v/>
      </c>
      <c r="L1535" s="54">
        <f>IF(OR($B1535="",L$3&lt;$D1535+Настройки!$B$7),0,MAX(0,$E1535-MAX(0,SUMIFS(Тех_Движение!$G$2:$G$5111,Тех_Движение!$D$2:$D$5111,$C1535,Тех_Движение!$B$2:$B$5111,"&lt;="&amp;L$3)-$F1535)))</f>
        <v/>
      </c>
      <c r="M1535" s="54">
        <f>IF(OR($B1535="",M$3&lt;$D1535+Настройки!$B$7),0,MAX(0,$E1535-MAX(0,SUMIFS(Тех_Движение!$G$2:$G$5111,Тех_Движение!$D$2:$D$5111,$C1535,Тех_Движение!$B$2:$B$5111,"&lt;="&amp;M$3)-$F1535)))</f>
        <v/>
      </c>
      <c r="N1535" s="54">
        <f>IF(OR($B1535="",N$3&lt;$D1535+Настройки!$B$7),0,MAX(0,$E1535-MAX(0,SUMIFS(Тех_Движение!$G$2:$G$5111,Тех_Движение!$D$2:$D$5111,$C1535,Тех_Движение!$B$2:$B$5111,"&lt;="&amp;N$3)-$F1535)))</f>
        <v/>
      </c>
      <c r="O1535" s="54">
        <f>IF(OR($B1535="",O$3&lt;$D1535+Настройки!$B$7),0,MAX(0,$E1535-MAX(0,SUMIFS(Тех_Движение!$G$2:$G$5111,Тех_Движение!$D$2:$D$5111,$C1535,Тех_Движение!$B$2:$B$5111,"&lt;="&amp;O$3)-$F1535)))</f>
        <v/>
      </c>
      <c r="P1535" s="54">
        <f>IF(OR($B1535="",P$3&lt;$D1535+Настройки!$B$7),0,MAX(0,$E1535-MAX(0,SUMIFS(Тех_Движение!$G$2:$G$5111,Тех_Движение!$D$2:$D$5111,$C1535,Тех_Движение!$B$2:$B$5111,"&lt;="&amp;P$3)-$F1535)))</f>
        <v/>
      </c>
      <c r="Q1535" s="54">
        <f>IF(OR($B1535="",Q$3&lt;$D1535+Настройки!$B$7),0,MAX(0,$E1535-MAX(0,SUMIFS(Тех_Движение!$G$2:$G$5111,Тех_Движение!$D$2:$D$5111,$C1535,Тех_Движение!$B$2:$B$5111,"&lt;="&amp;Q$3)-$F1535)))</f>
        <v/>
      </c>
      <c r="R1535" s="54">
        <f>IF($B1535="","",SUM($K1535:$Q1535))</f>
        <v/>
      </c>
      <c r="S1535" s="56">
        <f>IF($B1535="","",VLOOKUP($C1535,Настройки!$A$11:$L$17,9,FALSE))</f>
        <v/>
      </c>
      <c r="T1535" s="56">
        <f>IF($B1535="","",$R1535*$S1535)</f>
        <v/>
      </c>
    </row>
    <row r="1536">
      <c r="A1536" s="20">
        <f>Тех_Движение!$A$1533</f>
        <v/>
      </c>
      <c r="B1536" s="20">
        <f>IF(Тех_Движение!$F$1533&gt;0,Тех_Движение!$I$1533,"")</f>
        <v/>
      </c>
      <c r="C1536" s="20">
        <f>IF($B1536="","",Тех_Движение!$D$1533)</f>
        <v/>
      </c>
      <c r="D1536" s="42">
        <f>IF($B1536="","",Тех_Движение!$B$1533)</f>
        <v/>
      </c>
      <c r="E1536" s="54">
        <f>IF($B1536="","",Тех_Движение!$F$1533)</f>
        <v/>
      </c>
      <c r="F1536" s="54">
        <f>IF($B1536="","",SUMIFS($E$5:$E1535,$C$5:$C1535,$C1536))</f>
        <v/>
      </c>
      <c r="G1536" s="54">
        <f>IF($B1536="","",MAX(0,$E1536-MAX(0,SUMIFS(Тех_Движение!$G$2:$G$5111,Тех_Движение!$D$2:$D$5111,$C1536,Тех_Движение!$B$2:$B$5111,"&lt;="&amp;Настройки!$B$5-1)-$F1536)))</f>
        <v/>
      </c>
      <c r="H1536" s="54">
        <f>IF($B1536="","",IF(AND($D1536&gt;=Настройки!$B$5,$D1536&lt;=Настройки!$B$6),$E1536,0))</f>
        <v/>
      </c>
      <c r="I1536" s="54">
        <f>IF($B1536="","",$G1536+$H1536-$J1536)</f>
        <v/>
      </c>
      <c r="J1536" s="54">
        <f>IF($B1536="","",MAX(0,$E1536-MAX(0,SUMIFS(Тех_Движение!$G$2:$G$5111,Тех_Движение!$D$2:$D$5111,$C1536,Тех_Движение!$B$2:$B$5111,"&lt;="&amp;Настройки!$B$6)-$F1536)))</f>
        <v/>
      </c>
      <c r="K1536" s="54">
        <f>IF(OR($B1536="",K$3&lt;$D1536+Настройки!$B$7),0,MAX(0,$E1536-MAX(0,SUMIFS(Тех_Движение!$G$2:$G$5111,Тех_Движение!$D$2:$D$5111,$C1536,Тех_Движение!$B$2:$B$5111,"&lt;="&amp;K$3)-$F1536)))</f>
        <v/>
      </c>
      <c r="L1536" s="54">
        <f>IF(OR($B1536="",L$3&lt;$D1536+Настройки!$B$7),0,MAX(0,$E1536-MAX(0,SUMIFS(Тех_Движение!$G$2:$G$5111,Тех_Движение!$D$2:$D$5111,$C1536,Тех_Движение!$B$2:$B$5111,"&lt;="&amp;L$3)-$F1536)))</f>
        <v/>
      </c>
      <c r="M1536" s="54">
        <f>IF(OR($B1536="",M$3&lt;$D1536+Настройки!$B$7),0,MAX(0,$E1536-MAX(0,SUMIFS(Тех_Движение!$G$2:$G$5111,Тех_Движение!$D$2:$D$5111,$C1536,Тех_Движение!$B$2:$B$5111,"&lt;="&amp;M$3)-$F1536)))</f>
        <v/>
      </c>
      <c r="N1536" s="54">
        <f>IF(OR($B1536="",N$3&lt;$D1536+Настройки!$B$7),0,MAX(0,$E1536-MAX(0,SUMIFS(Тех_Движение!$G$2:$G$5111,Тех_Движение!$D$2:$D$5111,$C1536,Тех_Движение!$B$2:$B$5111,"&lt;="&amp;N$3)-$F1536)))</f>
        <v/>
      </c>
      <c r="O1536" s="54">
        <f>IF(OR($B1536="",O$3&lt;$D1536+Настройки!$B$7),0,MAX(0,$E1536-MAX(0,SUMIFS(Тех_Движение!$G$2:$G$5111,Тех_Движение!$D$2:$D$5111,$C1536,Тех_Движение!$B$2:$B$5111,"&lt;="&amp;O$3)-$F1536)))</f>
        <v/>
      </c>
      <c r="P1536" s="54">
        <f>IF(OR($B1536="",P$3&lt;$D1536+Настройки!$B$7),0,MAX(0,$E1536-MAX(0,SUMIFS(Тех_Движение!$G$2:$G$5111,Тех_Движение!$D$2:$D$5111,$C1536,Тех_Движение!$B$2:$B$5111,"&lt;="&amp;P$3)-$F1536)))</f>
        <v/>
      </c>
      <c r="Q1536" s="54">
        <f>IF(OR($B1536="",Q$3&lt;$D1536+Настройки!$B$7),0,MAX(0,$E1536-MAX(0,SUMIFS(Тех_Движение!$G$2:$G$5111,Тех_Движение!$D$2:$D$5111,$C1536,Тех_Движение!$B$2:$B$5111,"&lt;="&amp;Q$3)-$F1536)))</f>
        <v/>
      </c>
      <c r="R1536" s="54">
        <f>IF($B1536="","",SUM($K1536:$Q1536))</f>
        <v/>
      </c>
      <c r="S1536" s="56">
        <f>IF($B1536="","",VLOOKUP($C1536,Настройки!$A$11:$L$17,9,FALSE))</f>
        <v/>
      </c>
      <c r="T1536" s="56">
        <f>IF($B1536="","",$R1536*$S1536)</f>
        <v/>
      </c>
    </row>
    <row r="1537">
      <c r="A1537" s="20">
        <f>Тех_Движение!$A$1534</f>
        <v/>
      </c>
      <c r="B1537" s="20">
        <f>IF(Тех_Движение!$F$1534&gt;0,Тех_Движение!$I$1534,"")</f>
        <v/>
      </c>
      <c r="C1537" s="20">
        <f>IF($B1537="","",Тех_Движение!$D$1534)</f>
        <v/>
      </c>
      <c r="D1537" s="42">
        <f>IF($B1537="","",Тех_Движение!$B$1534)</f>
        <v/>
      </c>
      <c r="E1537" s="54">
        <f>IF($B1537="","",Тех_Движение!$F$1534)</f>
        <v/>
      </c>
      <c r="F1537" s="54">
        <f>IF($B1537="","",SUMIFS($E$5:$E1536,$C$5:$C1536,$C1537))</f>
        <v/>
      </c>
      <c r="G1537" s="54">
        <f>IF($B1537="","",MAX(0,$E1537-MAX(0,SUMIFS(Тех_Движение!$G$2:$G$5111,Тех_Движение!$D$2:$D$5111,$C1537,Тех_Движение!$B$2:$B$5111,"&lt;="&amp;Настройки!$B$5-1)-$F1537)))</f>
        <v/>
      </c>
      <c r="H1537" s="54">
        <f>IF($B1537="","",IF(AND($D1537&gt;=Настройки!$B$5,$D1537&lt;=Настройки!$B$6),$E1537,0))</f>
        <v/>
      </c>
      <c r="I1537" s="54">
        <f>IF($B1537="","",$G1537+$H1537-$J1537)</f>
        <v/>
      </c>
      <c r="J1537" s="54">
        <f>IF($B1537="","",MAX(0,$E1537-MAX(0,SUMIFS(Тех_Движение!$G$2:$G$5111,Тех_Движение!$D$2:$D$5111,$C1537,Тех_Движение!$B$2:$B$5111,"&lt;="&amp;Настройки!$B$6)-$F1537)))</f>
        <v/>
      </c>
      <c r="K1537" s="54">
        <f>IF(OR($B1537="",K$3&lt;$D1537+Настройки!$B$7),0,MAX(0,$E1537-MAX(0,SUMIFS(Тех_Движение!$G$2:$G$5111,Тех_Движение!$D$2:$D$5111,$C1537,Тех_Движение!$B$2:$B$5111,"&lt;="&amp;K$3)-$F1537)))</f>
        <v/>
      </c>
      <c r="L1537" s="54">
        <f>IF(OR($B1537="",L$3&lt;$D1537+Настройки!$B$7),0,MAX(0,$E1537-MAX(0,SUMIFS(Тех_Движение!$G$2:$G$5111,Тех_Движение!$D$2:$D$5111,$C1537,Тех_Движение!$B$2:$B$5111,"&lt;="&amp;L$3)-$F1537)))</f>
        <v/>
      </c>
      <c r="M1537" s="54">
        <f>IF(OR($B1537="",M$3&lt;$D1537+Настройки!$B$7),0,MAX(0,$E1537-MAX(0,SUMIFS(Тех_Движение!$G$2:$G$5111,Тех_Движение!$D$2:$D$5111,$C1537,Тех_Движение!$B$2:$B$5111,"&lt;="&amp;M$3)-$F1537)))</f>
        <v/>
      </c>
      <c r="N1537" s="54">
        <f>IF(OR($B1537="",N$3&lt;$D1537+Настройки!$B$7),0,MAX(0,$E1537-MAX(0,SUMIFS(Тех_Движение!$G$2:$G$5111,Тех_Движение!$D$2:$D$5111,$C1537,Тех_Движение!$B$2:$B$5111,"&lt;="&amp;N$3)-$F1537)))</f>
        <v/>
      </c>
      <c r="O1537" s="54">
        <f>IF(OR($B1537="",O$3&lt;$D1537+Настройки!$B$7),0,MAX(0,$E1537-MAX(0,SUMIFS(Тех_Движение!$G$2:$G$5111,Тех_Движение!$D$2:$D$5111,$C1537,Тех_Движение!$B$2:$B$5111,"&lt;="&amp;O$3)-$F1537)))</f>
        <v/>
      </c>
      <c r="P1537" s="54">
        <f>IF(OR($B1537="",P$3&lt;$D1537+Настройки!$B$7),0,MAX(0,$E1537-MAX(0,SUMIFS(Тех_Движение!$G$2:$G$5111,Тех_Движение!$D$2:$D$5111,$C1537,Тех_Движение!$B$2:$B$5111,"&lt;="&amp;P$3)-$F1537)))</f>
        <v/>
      </c>
      <c r="Q1537" s="54">
        <f>IF(OR($B1537="",Q$3&lt;$D1537+Настройки!$B$7),0,MAX(0,$E1537-MAX(0,SUMIFS(Тех_Движение!$G$2:$G$5111,Тех_Движение!$D$2:$D$5111,$C1537,Тех_Движение!$B$2:$B$5111,"&lt;="&amp;Q$3)-$F1537)))</f>
        <v/>
      </c>
      <c r="R1537" s="54">
        <f>IF($B1537="","",SUM($K1537:$Q1537))</f>
        <v/>
      </c>
      <c r="S1537" s="56">
        <f>IF($B1537="","",VLOOKUP($C1537,Настройки!$A$11:$L$17,9,FALSE))</f>
        <v/>
      </c>
      <c r="T1537" s="56">
        <f>IF($B1537="","",$R1537*$S1537)</f>
        <v/>
      </c>
    </row>
    <row r="1538">
      <c r="A1538" s="20">
        <f>Тех_Движение!$A$1535</f>
        <v/>
      </c>
      <c r="B1538" s="20">
        <f>IF(Тех_Движение!$F$1535&gt;0,Тех_Движение!$I$1535,"")</f>
        <v/>
      </c>
      <c r="C1538" s="20">
        <f>IF($B1538="","",Тех_Движение!$D$1535)</f>
        <v/>
      </c>
      <c r="D1538" s="42">
        <f>IF($B1538="","",Тех_Движение!$B$1535)</f>
        <v/>
      </c>
      <c r="E1538" s="54">
        <f>IF($B1538="","",Тех_Движение!$F$1535)</f>
        <v/>
      </c>
      <c r="F1538" s="54">
        <f>IF($B1538="","",SUMIFS($E$5:$E1537,$C$5:$C1537,$C1538))</f>
        <v/>
      </c>
      <c r="G1538" s="54">
        <f>IF($B1538="","",MAX(0,$E1538-MAX(0,SUMIFS(Тех_Движение!$G$2:$G$5111,Тех_Движение!$D$2:$D$5111,$C1538,Тех_Движение!$B$2:$B$5111,"&lt;="&amp;Настройки!$B$5-1)-$F1538)))</f>
        <v/>
      </c>
      <c r="H1538" s="54">
        <f>IF($B1538="","",IF(AND($D1538&gt;=Настройки!$B$5,$D1538&lt;=Настройки!$B$6),$E1538,0))</f>
        <v/>
      </c>
      <c r="I1538" s="54">
        <f>IF($B1538="","",$G1538+$H1538-$J1538)</f>
        <v/>
      </c>
      <c r="J1538" s="54">
        <f>IF($B1538="","",MAX(0,$E1538-MAX(0,SUMIFS(Тех_Движение!$G$2:$G$5111,Тех_Движение!$D$2:$D$5111,$C1538,Тех_Движение!$B$2:$B$5111,"&lt;="&amp;Настройки!$B$6)-$F1538)))</f>
        <v/>
      </c>
      <c r="K1538" s="54">
        <f>IF(OR($B1538="",K$3&lt;$D1538+Настройки!$B$7),0,MAX(0,$E1538-MAX(0,SUMIFS(Тех_Движение!$G$2:$G$5111,Тех_Движение!$D$2:$D$5111,$C1538,Тех_Движение!$B$2:$B$5111,"&lt;="&amp;K$3)-$F1538)))</f>
        <v/>
      </c>
      <c r="L1538" s="54">
        <f>IF(OR($B1538="",L$3&lt;$D1538+Настройки!$B$7),0,MAX(0,$E1538-MAX(0,SUMIFS(Тех_Движение!$G$2:$G$5111,Тех_Движение!$D$2:$D$5111,$C1538,Тех_Движение!$B$2:$B$5111,"&lt;="&amp;L$3)-$F1538)))</f>
        <v/>
      </c>
      <c r="M1538" s="54">
        <f>IF(OR($B1538="",M$3&lt;$D1538+Настройки!$B$7),0,MAX(0,$E1538-MAX(0,SUMIFS(Тех_Движение!$G$2:$G$5111,Тех_Движение!$D$2:$D$5111,$C1538,Тех_Движение!$B$2:$B$5111,"&lt;="&amp;M$3)-$F1538)))</f>
        <v/>
      </c>
      <c r="N1538" s="54">
        <f>IF(OR($B1538="",N$3&lt;$D1538+Настройки!$B$7),0,MAX(0,$E1538-MAX(0,SUMIFS(Тех_Движение!$G$2:$G$5111,Тех_Движение!$D$2:$D$5111,$C1538,Тех_Движение!$B$2:$B$5111,"&lt;="&amp;N$3)-$F1538)))</f>
        <v/>
      </c>
      <c r="O1538" s="54">
        <f>IF(OR($B1538="",O$3&lt;$D1538+Настройки!$B$7),0,MAX(0,$E1538-MAX(0,SUMIFS(Тех_Движение!$G$2:$G$5111,Тех_Движение!$D$2:$D$5111,$C1538,Тех_Движение!$B$2:$B$5111,"&lt;="&amp;O$3)-$F1538)))</f>
        <v/>
      </c>
      <c r="P1538" s="54">
        <f>IF(OR($B1538="",P$3&lt;$D1538+Настройки!$B$7),0,MAX(0,$E1538-MAX(0,SUMIFS(Тех_Движение!$G$2:$G$5111,Тех_Движение!$D$2:$D$5111,$C1538,Тех_Движение!$B$2:$B$5111,"&lt;="&amp;P$3)-$F1538)))</f>
        <v/>
      </c>
      <c r="Q1538" s="54">
        <f>IF(OR($B1538="",Q$3&lt;$D1538+Настройки!$B$7),0,MAX(0,$E1538-MAX(0,SUMIFS(Тех_Движение!$G$2:$G$5111,Тех_Движение!$D$2:$D$5111,$C1538,Тех_Движение!$B$2:$B$5111,"&lt;="&amp;Q$3)-$F1538)))</f>
        <v/>
      </c>
      <c r="R1538" s="54">
        <f>IF($B1538="","",SUM($K1538:$Q1538))</f>
        <v/>
      </c>
      <c r="S1538" s="56">
        <f>IF($B1538="","",VLOOKUP($C1538,Настройки!$A$11:$L$17,9,FALSE))</f>
        <v/>
      </c>
      <c r="T1538" s="56">
        <f>IF($B1538="","",$R1538*$S1538)</f>
        <v/>
      </c>
    </row>
    <row r="1539">
      <c r="A1539" s="20">
        <f>Тех_Движение!$A$1536</f>
        <v/>
      </c>
      <c r="B1539" s="20">
        <f>IF(Тех_Движение!$F$1536&gt;0,Тех_Движение!$I$1536,"")</f>
        <v/>
      </c>
      <c r="C1539" s="20">
        <f>IF($B1539="","",Тех_Движение!$D$1536)</f>
        <v/>
      </c>
      <c r="D1539" s="42">
        <f>IF($B1539="","",Тех_Движение!$B$1536)</f>
        <v/>
      </c>
      <c r="E1539" s="54">
        <f>IF($B1539="","",Тех_Движение!$F$1536)</f>
        <v/>
      </c>
      <c r="F1539" s="54">
        <f>IF($B1539="","",SUMIFS($E$5:$E1538,$C$5:$C1538,$C1539))</f>
        <v/>
      </c>
      <c r="G1539" s="54">
        <f>IF($B1539="","",MAX(0,$E1539-MAX(0,SUMIFS(Тех_Движение!$G$2:$G$5111,Тех_Движение!$D$2:$D$5111,$C1539,Тех_Движение!$B$2:$B$5111,"&lt;="&amp;Настройки!$B$5-1)-$F1539)))</f>
        <v/>
      </c>
      <c r="H1539" s="54">
        <f>IF($B1539="","",IF(AND($D1539&gt;=Настройки!$B$5,$D1539&lt;=Настройки!$B$6),$E1539,0))</f>
        <v/>
      </c>
      <c r="I1539" s="54">
        <f>IF($B1539="","",$G1539+$H1539-$J1539)</f>
        <v/>
      </c>
      <c r="J1539" s="54">
        <f>IF($B1539="","",MAX(0,$E1539-MAX(0,SUMIFS(Тех_Движение!$G$2:$G$5111,Тех_Движение!$D$2:$D$5111,$C1539,Тех_Движение!$B$2:$B$5111,"&lt;="&amp;Настройки!$B$6)-$F1539)))</f>
        <v/>
      </c>
      <c r="K1539" s="54">
        <f>IF(OR($B1539="",K$3&lt;$D1539+Настройки!$B$7),0,MAX(0,$E1539-MAX(0,SUMIFS(Тех_Движение!$G$2:$G$5111,Тех_Движение!$D$2:$D$5111,$C1539,Тех_Движение!$B$2:$B$5111,"&lt;="&amp;K$3)-$F1539)))</f>
        <v/>
      </c>
      <c r="L1539" s="54">
        <f>IF(OR($B1539="",L$3&lt;$D1539+Настройки!$B$7),0,MAX(0,$E1539-MAX(0,SUMIFS(Тех_Движение!$G$2:$G$5111,Тех_Движение!$D$2:$D$5111,$C1539,Тех_Движение!$B$2:$B$5111,"&lt;="&amp;L$3)-$F1539)))</f>
        <v/>
      </c>
      <c r="M1539" s="54">
        <f>IF(OR($B1539="",M$3&lt;$D1539+Настройки!$B$7),0,MAX(0,$E1539-MAX(0,SUMIFS(Тех_Движение!$G$2:$G$5111,Тех_Движение!$D$2:$D$5111,$C1539,Тех_Движение!$B$2:$B$5111,"&lt;="&amp;M$3)-$F1539)))</f>
        <v/>
      </c>
      <c r="N1539" s="54">
        <f>IF(OR($B1539="",N$3&lt;$D1539+Настройки!$B$7),0,MAX(0,$E1539-MAX(0,SUMIFS(Тех_Движение!$G$2:$G$5111,Тех_Движение!$D$2:$D$5111,$C1539,Тех_Движение!$B$2:$B$5111,"&lt;="&amp;N$3)-$F1539)))</f>
        <v/>
      </c>
      <c r="O1539" s="54">
        <f>IF(OR($B1539="",O$3&lt;$D1539+Настройки!$B$7),0,MAX(0,$E1539-MAX(0,SUMIFS(Тех_Движение!$G$2:$G$5111,Тех_Движение!$D$2:$D$5111,$C1539,Тех_Движение!$B$2:$B$5111,"&lt;="&amp;O$3)-$F1539)))</f>
        <v/>
      </c>
      <c r="P1539" s="54">
        <f>IF(OR($B1539="",P$3&lt;$D1539+Настройки!$B$7),0,MAX(0,$E1539-MAX(0,SUMIFS(Тех_Движение!$G$2:$G$5111,Тех_Движение!$D$2:$D$5111,$C1539,Тех_Движение!$B$2:$B$5111,"&lt;="&amp;P$3)-$F1539)))</f>
        <v/>
      </c>
      <c r="Q1539" s="54">
        <f>IF(OR($B1539="",Q$3&lt;$D1539+Настройки!$B$7),0,MAX(0,$E1539-MAX(0,SUMIFS(Тех_Движение!$G$2:$G$5111,Тех_Движение!$D$2:$D$5111,$C1539,Тех_Движение!$B$2:$B$5111,"&lt;="&amp;Q$3)-$F1539)))</f>
        <v/>
      </c>
      <c r="R1539" s="54">
        <f>IF($B1539="","",SUM($K1539:$Q1539))</f>
        <v/>
      </c>
      <c r="S1539" s="56">
        <f>IF($B1539="","",VLOOKUP($C1539,Настройки!$A$11:$L$17,9,FALSE))</f>
        <v/>
      </c>
      <c r="T1539" s="56">
        <f>IF($B1539="","",$R1539*$S1539)</f>
        <v/>
      </c>
    </row>
    <row r="1540">
      <c r="A1540" s="20">
        <f>Тех_Движение!$A$1537</f>
        <v/>
      </c>
      <c r="B1540" s="20">
        <f>IF(Тех_Движение!$F$1537&gt;0,Тех_Движение!$I$1537,"")</f>
        <v/>
      </c>
      <c r="C1540" s="20">
        <f>IF($B1540="","",Тех_Движение!$D$1537)</f>
        <v/>
      </c>
      <c r="D1540" s="42">
        <f>IF($B1540="","",Тех_Движение!$B$1537)</f>
        <v/>
      </c>
      <c r="E1540" s="54">
        <f>IF($B1540="","",Тех_Движение!$F$1537)</f>
        <v/>
      </c>
      <c r="F1540" s="54">
        <f>IF($B1540="","",SUMIFS($E$5:$E1539,$C$5:$C1539,$C1540))</f>
        <v/>
      </c>
      <c r="G1540" s="54">
        <f>IF($B1540="","",MAX(0,$E1540-MAX(0,SUMIFS(Тех_Движение!$G$2:$G$5111,Тех_Движение!$D$2:$D$5111,$C1540,Тех_Движение!$B$2:$B$5111,"&lt;="&amp;Настройки!$B$5-1)-$F1540)))</f>
        <v/>
      </c>
      <c r="H1540" s="54">
        <f>IF($B1540="","",IF(AND($D1540&gt;=Настройки!$B$5,$D1540&lt;=Настройки!$B$6),$E1540,0))</f>
        <v/>
      </c>
      <c r="I1540" s="54">
        <f>IF($B1540="","",$G1540+$H1540-$J1540)</f>
        <v/>
      </c>
      <c r="J1540" s="54">
        <f>IF($B1540="","",MAX(0,$E1540-MAX(0,SUMIFS(Тех_Движение!$G$2:$G$5111,Тех_Движение!$D$2:$D$5111,$C1540,Тех_Движение!$B$2:$B$5111,"&lt;="&amp;Настройки!$B$6)-$F1540)))</f>
        <v/>
      </c>
      <c r="K1540" s="54">
        <f>IF(OR($B1540="",K$3&lt;$D1540+Настройки!$B$7),0,MAX(0,$E1540-MAX(0,SUMIFS(Тех_Движение!$G$2:$G$5111,Тех_Движение!$D$2:$D$5111,$C1540,Тех_Движение!$B$2:$B$5111,"&lt;="&amp;K$3)-$F1540)))</f>
        <v/>
      </c>
      <c r="L1540" s="54">
        <f>IF(OR($B1540="",L$3&lt;$D1540+Настройки!$B$7),0,MAX(0,$E1540-MAX(0,SUMIFS(Тех_Движение!$G$2:$G$5111,Тех_Движение!$D$2:$D$5111,$C1540,Тех_Движение!$B$2:$B$5111,"&lt;="&amp;L$3)-$F1540)))</f>
        <v/>
      </c>
      <c r="M1540" s="54">
        <f>IF(OR($B1540="",M$3&lt;$D1540+Настройки!$B$7),0,MAX(0,$E1540-MAX(0,SUMIFS(Тех_Движение!$G$2:$G$5111,Тех_Движение!$D$2:$D$5111,$C1540,Тех_Движение!$B$2:$B$5111,"&lt;="&amp;M$3)-$F1540)))</f>
        <v/>
      </c>
      <c r="N1540" s="54">
        <f>IF(OR($B1540="",N$3&lt;$D1540+Настройки!$B$7),0,MAX(0,$E1540-MAX(0,SUMIFS(Тех_Движение!$G$2:$G$5111,Тех_Движение!$D$2:$D$5111,$C1540,Тех_Движение!$B$2:$B$5111,"&lt;="&amp;N$3)-$F1540)))</f>
        <v/>
      </c>
      <c r="O1540" s="54">
        <f>IF(OR($B1540="",O$3&lt;$D1540+Настройки!$B$7),0,MAX(0,$E1540-MAX(0,SUMIFS(Тех_Движение!$G$2:$G$5111,Тех_Движение!$D$2:$D$5111,$C1540,Тех_Движение!$B$2:$B$5111,"&lt;="&amp;O$3)-$F1540)))</f>
        <v/>
      </c>
      <c r="P1540" s="54">
        <f>IF(OR($B1540="",P$3&lt;$D1540+Настройки!$B$7),0,MAX(0,$E1540-MAX(0,SUMIFS(Тех_Движение!$G$2:$G$5111,Тех_Движение!$D$2:$D$5111,$C1540,Тех_Движение!$B$2:$B$5111,"&lt;="&amp;P$3)-$F1540)))</f>
        <v/>
      </c>
      <c r="Q1540" s="54">
        <f>IF(OR($B1540="",Q$3&lt;$D1540+Настройки!$B$7),0,MAX(0,$E1540-MAX(0,SUMIFS(Тех_Движение!$G$2:$G$5111,Тех_Движение!$D$2:$D$5111,$C1540,Тех_Движение!$B$2:$B$5111,"&lt;="&amp;Q$3)-$F1540)))</f>
        <v/>
      </c>
      <c r="R1540" s="54">
        <f>IF($B1540="","",SUM($K1540:$Q1540))</f>
        <v/>
      </c>
      <c r="S1540" s="56">
        <f>IF($B1540="","",VLOOKUP($C1540,Настройки!$A$11:$L$17,9,FALSE))</f>
        <v/>
      </c>
      <c r="T1540" s="56">
        <f>IF($B1540="","",$R1540*$S1540)</f>
        <v/>
      </c>
    </row>
    <row r="1541">
      <c r="A1541" s="20">
        <f>Тех_Движение!$A$1538</f>
        <v/>
      </c>
      <c r="B1541" s="20">
        <f>IF(Тех_Движение!$F$1538&gt;0,Тех_Движение!$I$1538,"")</f>
        <v/>
      </c>
      <c r="C1541" s="20">
        <f>IF($B1541="","",Тех_Движение!$D$1538)</f>
        <v/>
      </c>
      <c r="D1541" s="42">
        <f>IF($B1541="","",Тех_Движение!$B$1538)</f>
        <v/>
      </c>
      <c r="E1541" s="54">
        <f>IF($B1541="","",Тех_Движение!$F$1538)</f>
        <v/>
      </c>
      <c r="F1541" s="54">
        <f>IF($B1541="","",SUMIFS($E$5:$E1540,$C$5:$C1540,$C1541))</f>
        <v/>
      </c>
      <c r="G1541" s="54">
        <f>IF($B1541="","",MAX(0,$E1541-MAX(0,SUMIFS(Тех_Движение!$G$2:$G$5111,Тех_Движение!$D$2:$D$5111,$C1541,Тех_Движение!$B$2:$B$5111,"&lt;="&amp;Настройки!$B$5-1)-$F1541)))</f>
        <v/>
      </c>
      <c r="H1541" s="54">
        <f>IF($B1541="","",IF(AND($D1541&gt;=Настройки!$B$5,$D1541&lt;=Настройки!$B$6),$E1541,0))</f>
        <v/>
      </c>
      <c r="I1541" s="54">
        <f>IF($B1541="","",$G1541+$H1541-$J1541)</f>
        <v/>
      </c>
      <c r="J1541" s="54">
        <f>IF($B1541="","",MAX(0,$E1541-MAX(0,SUMIFS(Тех_Движение!$G$2:$G$5111,Тех_Движение!$D$2:$D$5111,$C1541,Тех_Движение!$B$2:$B$5111,"&lt;="&amp;Настройки!$B$6)-$F1541)))</f>
        <v/>
      </c>
      <c r="K1541" s="54">
        <f>IF(OR($B1541="",K$3&lt;$D1541+Настройки!$B$7),0,MAX(0,$E1541-MAX(0,SUMIFS(Тех_Движение!$G$2:$G$5111,Тех_Движение!$D$2:$D$5111,$C1541,Тех_Движение!$B$2:$B$5111,"&lt;="&amp;K$3)-$F1541)))</f>
        <v/>
      </c>
      <c r="L1541" s="54">
        <f>IF(OR($B1541="",L$3&lt;$D1541+Настройки!$B$7),0,MAX(0,$E1541-MAX(0,SUMIFS(Тех_Движение!$G$2:$G$5111,Тех_Движение!$D$2:$D$5111,$C1541,Тех_Движение!$B$2:$B$5111,"&lt;="&amp;L$3)-$F1541)))</f>
        <v/>
      </c>
      <c r="M1541" s="54">
        <f>IF(OR($B1541="",M$3&lt;$D1541+Настройки!$B$7),0,MAX(0,$E1541-MAX(0,SUMIFS(Тех_Движение!$G$2:$G$5111,Тех_Движение!$D$2:$D$5111,$C1541,Тех_Движение!$B$2:$B$5111,"&lt;="&amp;M$3)-$F1541)))</f>
        <v/>
      </c>
      <c r="N1541" s="54">
        <f>IF(OR($B1541="",N$3&lt;$D1541+Настройки!$B$7),0,MAX(0,$E1541-MAX(0,SUMIFS(Тех_Движение!$G$2:$G$5111,Тех_Движение!$D$2:$D$5111,$C1541,Тех_Движение!$B$2:$B$5111,"&lt;="&amp;N$3)-$F1541)))</f>
        <v/>
      </c>
      <c r="O1541" s="54">
        <f>IF(OR($B1541="",O$3&lt;$D1541+Настройки!$B$7),0,MAX(0,$E1541-MAX(0,SUMIFS(Тех_Движение!$G$2:$G$5111,Тех_Движение!$D$2:$D$5111,$C1541,Тех_Движение!$B$2:$B$5111,"&lt;="&amp;O$3)-$F1541)))</f>
        <v/>
      </c>
      <c r="P1541" s="54">
        <f>IF(OR($B1541="",P$3&lt;$D1541+Настройки!$B$7),0,MAX(0,$E1541-MAX(0,SUMIFS(Тех_Движение!$G$2:$G$5111,Тех_Движение!$D$2:$D$5111,$C1541,Тех_Движение!$B$2:$B$5111,"&lt;="&amp;P$3)-$F1541)))</f>
        <v/>
      </c>
      <c r="Q1541" s="54">
        <f>IF(OR($B1541="",Q$3&lt;$D1541+Настройки!$B$7),0,MAX(0,$E1541-MAX(0,SUMIFS(Тех_Движение!$G$2:$G$5111,Тех_Движение!$D$2:$D$5111,$C1541,Тех_Движение!$B$2:$B$5111,"&lt;="&amp;Q$3)-$F1541)))</f>
        <v/>
      </c>
      <c r="R1541" s="54">
        <f>IF($B1541="","",SUM($K1541:$Q1541))</f>
        <v/>
      </c>
      <c r="S1541" s="56">
        <f>IF($B1541="","",VLOOKUP($C1541,Настройки!$A$11:$L$17,9,FALSE))</f>
        <v/>
      </c>
      <c r="T1541" s="56">
        <f>IF($B1541="","",$R1541*$S1541)</f>
        <v/>
      </c>
    </row>
    <row r="1542">
      <c r="A1542" s="20">
        <f>Тех_Движение!$A$1539</f>
        <v/>
      </c>
      <c r="B1542" s="20">
        <f>IF(Тех_Движение!$F$1539&gt;0,Тех_Движение!$I$1539,"")</f>
        <v/>
      </c>
      <c r="C1542" s="20">
        <f>IF($B1542="","",Тех_Движение!$D$1539)</f>
        <v/>
      </c>
      <c r="D1542" s="42">
        <f>IF($B1542="","",Тех_Движение!$B$1539)</f>
        <v/>
      </c>
      <c r="E1542" s="54">
        <f>IF($B1542="","",Тех_Движение!$F$1539)</f>
        <v/>
      </c>
      <c r="F1542" s="54">
        <f>IF($B1542="","",SUMIFS($E$5:$E1541,$C$5:$C1541,$C1542))</f>
        <v/>
      </c>
      <c r="G1542" s="54">
        <f>IF($B1542="","",MAX(0,$E1542-MAX(0,SUMIFS(Тех_Движение!$G$2:$G$5111,Тех_Движение!$D$2:$D$5111,$C1542,Тех_Движение!$B$2:$B$5111,"&lt;="&amp;Настройки!$B$5-1)-$F1542)))</f>
        <v/>
      </c>
      <c r="H1542" s="54">
        <f>IF($B1542="","",IF(AND($D1542&gt;=Настройки!$B$5,$D1542&lt;=Настройки!$B$6),$E1542,0))</f>
        <v/>
      </c>
      <c r="I1542" s="54">
        <f>IF($B1542="","",$G1542+$H1542-$J1542)</f>
        <v/>
      </c>
      <c r="J1542" s="54">
        <f>IF($B1542="","",MAX(0,$E1542-MAX(0,SUMIFS(Тех_Движение!$G$2:$G$5111,Тех_Движение!$D$2:$D$5111,$C1542,Тех_Движение!$B$2:$B$5111,"&lt;="&amp;Настройки!$B$6)-$F1542)))</f>
        <v/>
      </c>
      <c r="K1542" s="54">
        <f>IF(OR($B1542="",K$3&lt;$D1542+Настройки!$B$7),0,MAX(0,$E1542-MAX(0,SUMIFS(Тех_Движение!$G$2:$G$5111,Тех_Движение!$D$2:$D$5111,$C1542,Тех_Движение!$B$2:$B$5111,"&lt;="&amp;K$3)-$F1542)))</f>
        <v/>
      </c>
      <c r="L1542" s="54">
        <f>IF(OR($B1542="",L$3&lt;$D1542+Настройки!$B$7),0,MAX(0,$E1542-MAX(0,SUMIFS(Тех_Движение!$G$2:$G$5111,Тех_Движение!$D$2:$D$5111,$C1542,Тех_Движение!$B$2:$B$5111,"&lt;="&amp;L$3)-$F1542)))</f>
        <v/>
      </c>
      <c r="M1542" s="54">
        <f>IF(OR($B1542="",M$3&lt;$D1542+Настройки!$B$7),0,MAX(0,$E1542-MAX(0,SUMIFS(Тех_Движение!$G$2:$G$5111,Тех_Движение!$D$2:$D$5111,$C1542,Тех_Движение!$B$2:$B$5111,"&lt;="&amp;M$3)-$F1542)))</f>
        <v/>
      </c>
      <c r="N1542" s="54">
        <f>IF(OR($B1542="",N$3&lt;$D1542+Настройки!$B$7),0,MAX(0,$E1542-MAX(0,SUMIFS(Тех_Движение!$G$2:$G$5111,Тех_Движение!$D$2:$D$5111,$C1542,Тех_Движение!$B$2:$B$5111,"&lt;="&amp;N$3)-$F1542)))</f>
        <v/>
      </c>
      <c r="O1542" s="54">
        <f>IF(OR($B1542="",O$3&lt;$D1542+Настройки!$B$7),0,MAX(0,$E1542-MAX(0,SUMIFS(Тех_Движение!$G$2:$G$5111,Тех_Движение!$D$2:$D$5111,$C1542,Тех_Движение!$B$2:$B$5111,"&lt;="&amp;O$3)-$F1542)))</f>
        <v/>
      </c>
      <c r="P1542" s="54">
        <f>IF(OR($B1542="",P$3&lt;$D1542+Настройки!$B$7),0,MAX(0,$E1542-MAX(0,SUMIFS(Тех_Движение!$G$2:$G$5111,Тех_Движение!$D$2:$D$5111,$C1542,Тех_Движение!$B$2:$B$5111,"&lt;="&amp;P$3)-$F1542)))</f>
        <v/>
      </c>
      <c r="Q1542" s="54">
        <f>IF(OR($B1542="",Q$3&lt;$D1542+Настройки!$B$7),0,MAX(0,$E1542-MAX(0,SUMIFS(Тех_Движение!$G$2:$G$5111,Тех_Движение!$D$2:$D$5111,$C1542,Тех_Движение!$B$2:$B$5111,"&lt;="&amp;Q$3)-$F1542)))</f>
        <v/>
      </c>
      <c r="R1542" s="54">
        <f>IF($B1542="","",SUM($K1542:$Q1542))</f>
        <v/>
      </c>
      <c r="S1542" s="56">
        <f>IF($B1542="","",VLOOKUP($C1542,Настройки!$A$11:$L$17,9,FALSE))</f>
        <v/>
      </c>
      <c r="T1542" s="56">
        <f>IF($B1542="","",$R1542*$S1542)</f>
        <v/>
      </c>
    </row>
    <row r="1543">
      <c r="A1543" s="20">
        <f>Тех_Движение!$A$1540</f>
        <v/>
      </c>
      <c r="B1543" s="20">
        <f>IF(Тех_Движение!$F$1540&gt;0,Тех_Движение!$I$1540,"")</f>
        <v/>
      </c>
      <c r="C1543" s="20">
        <f>IF($B1543="","",Тех_Движение!$D$1540)</f>
        <v/>
      </c>
      <c r="D1543" s="42">
        <f>IF($B1543="","",Тех_Движение!$B$1540)</f>
        <v/>
      </c>
      <c r="E1543" s="54">
        <f>IF($B1543="","",Тех_Движение!$F$1540)</f>
        <v/>
      </c>
      <c r="F1543" s="54">
        <f>IF($B1543="","",SUMIFS($E$5:$E1542,$C$5:$C1542,$C1543))</f>
        <v/>
      </c>
      <c r="G1543" s="54">
        <f>IF($B1543="","",MAX(0,$E1543-MAX(0,SUMIFS(Тех_Движение!$G$2:$G$5111,Тех_Движение!$D$2:$D$5111,$C1543,Тех_Движение!$B$2:$B$5111,"&lt;="&amp;Настройки!$B$5-1)-$F1543)))</f>
        <v/>
      </c>
      <c r="H1543" s="54">
        <f>IF($B1543="","",IF(AND($D1543&gt;=Настройки!$B$5,$D1543&lt;=Настройки!$B$6),$E1543,0))</f>
        <v/>
      </c>
      <c r="I1543" s="54">
        <f>IF($B1543="","",$G1543+$H1543-$J1543)</f>
        <v/>
      </c>
      <c r="J1543" s="54">
        <f>IF($B1543="","",MAX(0,$E1543-MAX(0,SUMIFS(Тех_Движение!$G$2:$G$5111,Тех_Движение!$D$2:$D$5111,$C1543,Тех_Движение!$B$2:$B$5111,"&lt;="&amp;Настройки!$B$6)-$F1543)))</f>
        <v/>
      </c>
      <c r="K1543" s="54">
        <f>IF(OR($B1543="",K$3&lt;$D1543+Настройки!$B$7),0,MAX(0,$E1543-MAX(0,SUMIFS(Тех_Движение!$G$2:$G$5111,Тех_Движение!$D$2:$D$5111,$C1543,Тех_Движение!$B$2:$B$5111,"&lt;="&amp;K$3)-$F1543)))</f>
        <v/>
      </c>
      <c r="L1543" s="54">
        <f>IF(OR($B1543="",L$3&lt;$D1543+Настройки!$B$7),0,MAX(0,$E1543-MAX(0,SUMIFS(Тех_Движение!$G$2:$G$5111,Тех_Движение!$D$2:$D$5111,$C1543,Тех_Движение!$B$2:$B$5111,"&lt;="&amp;L$3)-$F1543)))</f>
        <v/>
      </c>
      <c r="M1543" s="54">
        <f>IF(OR($B1543="",M$3&lt;$D1543+Настройки!$B$7),0,MAX(0,$E1543-MAX(0,SUMIFS(Тех_Движение!$G$2:$G$5111,Тех_Движение!$D$2:$D$5111,$C1543,Тех_Движение!$B$2:$B$5111,"&lt;="&amp;M$3)-$F1543)))</f>
        <v/>
      </c>
      <c r="N1543" s="54">
        <f>IF(OR($B1543="",N$3&lt;$D1543+Настройки!$B$7),0,MAX(0,$E1543-MAX(0,SUMIFS(Тех_Движение!$G$2:$G$5111,Тех_Движение!$D$2:$D$5111,$C1543,Тех_Движение!$B$2:$B$5111,"&lt;="&amp;N$3)-$F1543)))</f>
        <v/>
      </c>
      <c r="O1543" s="54">
        <f>IF(OR($B1543="",O$3&lt;$D1543+Настройки!$B$7),0,MAX(0,$E1543-MAX(0,SUMIFS(Тех_Движение!$G$2:$G$5111,Тех_Движение!$D$2:$D$5111,$C1543,Тех_Движение!$B$2:$B$5111,"&lt;="&amp;O$3)-$F1543)))</f>
        <v/>
      </c>
      <c r="P1543" s="54">
        <f>IF(OR($B1543="",P$3&lt;$D1543+Настройки!$B$7),0,MAX(0,$E1543-MAX(0,SUMIFS(Тех_Движение!$G$2:$G$5111,Тех_Движение!$D$2:$D$5111,$C1543,Тех_Движение!$B$2:$B$5111,"&lt;="&amp;P$3)-$F1543)))</f>
        <v/>
      </c>
      <c r="Q1543" s="54">
        <f>IF(OR($B1543="",Q$3&lt;$D1543+Настройки!$B$7),0,MAX(0,$E1543-MAX(0,SUMIFS(Тех_Движение!$G$2:$G$5111,Тех_Движение!$D$2:$D$5111,$C1543,Тех_Движение!$B$2:$B$5111,"&lt;="&amp;Q$3)-$F1543)))</f>
        <v/>
      </c>
      <c r="R1543" s="54">
        <f>IF($B1543="","",SUM($K1543:$Q1543))</f>
        <v/>
      </c>
      <c r="S1543" s="56">
        <f>IF($B1543="","",VLOOKUP($C1543,Настройки!$A$11:$L$17,9,FALSE))</f>
        <v/>
      </c>
      <c r="T1543" s="56">
        <f>IF($B1543="","",$R1543*$S1543)</f>
        <v/>
      </c>
    </row>
    <row r="1544">
      <c r="A1544" s="20">
        <f>Тех_Движение!$A$1541</f>
        <v/>
      </c>
      <c r="B1544" s="20">
        <f>IF(Тех_Движение!$F$1541&gt;0,Тех_Движение!$I$1541,"")</f>
        <v/>
      </c>
      <c r="C1544" s="20">
        <f>IF($B1544="","",Тех_Движение!$D$1541)</f>
        <v/>
      </c>
      <c r="D1544" s="42">
        <f>IF($B1544="","",Тех_Движение!$B$1541)</f>
        <v/>
      </c>
      <c r="E1544" s="54">
        <f>IF($B1544="","",Тех_Движение!$F$1541)</f>
        <v/>
      </c>
      <c r="F1544" s="54">
        <f>IF($B1544="","",SUMIFS($E$5:$E1543,$C$5:$C1543,$C1544))</f>
        <v/>
      </c>
      <c r="G1544" s="54">
        <f>IF($B1544="","",MAX(0,$E1544-MAX(0,SUMIFS(Тех_Движение!$G$2:$G$5111,Тех_Движение!$D$2:$D$5111,$C1544,Тех_Движение!$B$2:$B$5111,"&lt;="&amp;Настройки!$B$5-1)-$F1544)))</f>
        <v/>
      </c>
      <c r="H1544" s="54">
        <f>IF($B1544="","",IF(AND($D1544&gt;=Настройки!$B$5,$D1544&lt;=Настройки!$B$6),$E1544,0))</f>
        <v/>
      </c>
      <c r="I1544" s="54">
        <f>IF($B1544="","",$G1544+$H1544-$J1544)</f>
        <v/>
      </c>
      <c r="J1544" s="54">
        <f>IF($B1544="","",MAX(0,$E1544-MAX(0,SUMIFS(Тех_Движение!$G$2:$G$5111,Тех_Движение!$D$2:$D$5111,$C1544,Тех_Движение!$B$2:$B$5111,"&lt;="&amp;Настройки!$B$6)-$F1544)))</f>
        <v/>
      </c>
      <c r="K1544" s="54">
        <f>IF(OR($B1544="",K$3&lt;$D1544+Настройки!$B$7),0,MAX(0,$E1544-MAX(0,SUMIFS(Тех_Движение!$G$2:$G$5111,Тех_Движение!$D$2:$D$5111,$C1544,Тех_Движение!$B$2:$B$5111,"&lt;="&amp;K$3)-$F1544)))</f>
        <v/>
      </c>
      <c r="L1544" s="54">
        <f>IF(OR($B1544="",L$3&lt;$D1544+Настройки!$B$7),0,MAX(0,$E1544-MAX(0,SUMIFS(Тех_Движение!$G$2:$G$5111,Тех_Движение!$D$2:$D$5111,$C1544,Тех_Движение!$B$2:$B$5111,"&lt;="&amp;L$3)-$F1544)))</f>
        <v/>
      </c>
      <c r="M1544" s="54">
        <f>IF(OR($B1544="",M$3&lt;$D1544+Настройки!$B$7),0,MAX(0,$E1544-MAX(0,SUMIFS(Тех_Движение!$G$2:$G$5111,Тех_Движение!$D$2:$D$5111,$C1544,Тех_Движение!$B$2:$B$5111,"&lt;="&amp;M$3)-$F1544)))</f>
        <v/>
      </c>
      <c r="N1544" s="54">
        <f>IF(OR($B1544="",N$3&lt;$D1544+Настройки!$B$7),0,MAX(0,$E1544-MAX(0,SUMIFS(Тех_Движение!$G$2:$G$5111,Тех_Движение!$D$2:$D$5111,$C1544,Тех_Движение!$B$2:$B$5111,"&lt;="&amp;N$3)-$F1544)))</f>
        <v/>
      </c>
      <c r="O1544" s="54">
        <f>IF(OR($B1544="",O$3&lt;$D1544+Настройки!$B$7),0,MAX(0,$E1544-MAX(0,SUMIFS(Тех_Движение!$G$2:$G$5111,Тех_Движение!$D$2:$D$5111,$C1544,Тех_Движение!$B$2:$B$5111,"&lt;="&amp;O$3)-$F1544)))</f>
        <v/>
      </c>
      <c r="P1544" s="54">
        <f>IF(OR($B1544="",P$3&lt;$D1544+Настройки!$B$7),0,MAX(0,$E1544-MAX(0,SUMIFS(Тех_Движение!$G$2:$G$5111,Тех_Движение!$D$2:$D$5111,$C1544,Тех_Движение!$B$2:$B$5111,"&lt;="&amp;P$3)-$F1544)))</f>
        <v/>
      </c>
      <c r="Q1544" s="54">
        <f>IF(OR($B1544="",Q$3&lt;$D1544+Настройки!$B$7),0,MAX(0,$E1544-MAX(0,SUMIFS(Тех_Движение!$G$2:$G$5111,Тех_Движение!$D$2:$D$5111,$C1544,Тех_Движение!$B$2:$B$5111,"&lt;="&amp;Q$3)-$F1544)))</f>
        <v/>
      </c>
      <c r="R1544" s="54">
        <f>IF($B1544="","",SUM($K1544:$Q1544))</f>
        <v/>
      </c>
      <c r="S1544" s="56">
        <f>IF($B1544="","",VLOOKUP($C1544,Настройки!$A$11:$L$17,9,FALSE))</f>
        <v/>
      </c>
      <c r="T1544" s="56">
        <f>IF($B1544="","",$R1544*$S1544)</f>
        <v/>
      </c>
    </row>
    <row r="1545">
      <c r="A1545" s="20">
        <f>Тех_Движение!$A$1542</f>
        <v/>
      </c>
      <c r="B1545" s="20">
        <f>IF(Тех_Движение!$F$1542&gt;0,Тех_Движение!$I$1542,"")</f>
        <v/>
      </c>
      <c r="C1545" s="20">
        <f>IF($B1545="","",Тех_Движение!$D$1542)</f>
        <v/>
      </c>
      <c r="D1545" s="42">
        <f>IF($B1545="","",Тех_Движение!$B$1542)</f>
        <v/>
      </c>
      <c r="E1545" s="54">
        <f>IF($B1545="","",Тех_Движение!$F$1542)</f>
        <v/>
      </c>
      <c r="F1545" s="54">
        <f>IF($B1545="","",SUMIFS($E$5:$E1544,$C$5:$C1544,$C1545))</f>
        <v/>
      </c>
      <c r="G1545" s="54">
        <f>IF($B1545="","",MAX(0,$E1545-MAX(0,SUMIFS(Тех_Движение!$G$2:$G$5111,Тех_Движение!$D$2:$D$5111,$C1545,Тех_Движение!$B$2:$B$5111,"&lt;="&amp;Настройки!$B$5-1)-$F1545)))</f>
        <v/>
      </c>
      <c r="H1545" s="54">
        <f>IF($B1545="","",IF(AND($D1545&gt;=Настройки!$B$5,$D1545&lt;=Настройки!$B$6),$E1545,0))</f>
        <v/>
      </c>
      <c r="I1545" s="54">
        <f>IF($B1545="","",$G1545+$H1545-$J1545)</f>
        <v/>
      </c>
      <c r="J1545" s="54">
        <f>IF($B1545="","",MAX(0,$E1545-MAX(0,SUMIFS(Тех_Движение!$G$2:$G$5111,Тех_Движение!$D$2:$D$5111,$C1545,Тех_Движение!$B$2:$B$5111,"&lt;="&amp;Настройки!$B$6)-$F1545)))</f>
        <v/>
      </c>
      <c r="K1545" s="54">
        <f>IF(OR($B1545="",K$3&lt;$D1545+Настройки!$B$7),0,MAX(0,$E1545-MAX(0,SUMIFS(Тех_Движение!$G$2:$G$5111,Тех_Движение!$D$2:$D$5111,$C1545,Тех_Движение!$B$2:$B$5111,"&lt;="&amp;K$3)-$F1545)))</f>
        <v/>
      </c>
      <c r="L1545" s="54">
        <f>IF(OR($B1545="",L$3&lt;$D1545+Настройки!$B$7),0,MAX(0,$E1545-MAX(0,SUMIFS(Тех_Движение!$G$2:$G$5111,Тех_Движение!$D$2:$D$5111,$C1545,Тех_Движение!$B$2:$B$5111,"&lt;="&amp;L$3)-$F1545)))</f>
        <v/>
      </c>
      <c r="M1545" s="54">
        <f>IF(OR($B1545="",M$3&lt;$D1545+Настройки!$B$7),0,MAX(0,$E1545-MAX(0,SUMIFS(Тех_Движение!$G$2:$G$5111,Тех_Движение!$D$2:$D$5111,$C1545,Тех_Движение!$B$2:$B$5111,"&lt;="&amp;M$3)-$F1545)))</f>
        <v/>
      </c>
      <c r="N1545" s="54">
        <f>IF(OR($B1545="",N$3&lt;$D1545+Настройки!$B$7),0,MAX(0,$E1545-MAX(0,SUMIFS(Тех_Движение!$G$2:$G$5111,Тех_Движение!$D$2:$D$5111,$C1545,Тех_Движение!$B$2:$B$5111,"&lt;="&amp;N$3)-$F1545)))</f>
        <v/>
      </c>
      <c r="O1545" s="54">
        <f>IF(OR($B1545="",O$3&lt;$D1545+Настройки!$B$7),0,MAX(0,$E1545-MAX(0,SUMIFS(Тех_Движение!$G$2:$G$5111,Тех_Движение!$D$2:$D$5111,$C1545,Тех_Движение!$B$2:$B$5111,"&lt;="&amp;O$3)-$F1545)))</f>
        <v/>
      </c>
      <c r="P1545" s="54">
        <f>IF(OR($B1545="",P$3&lt;$D1545+Настройки!$B$7),0,MAX(0,$E1545-MAX(0,SUMIFS(Тех_Движение!$G$2:$G$5111,Тех_Движение!$D$2:$D$5111,$C1545,Тех_Движение!$B$2:$B$5111,"&lt;="&amp;P$3)-$F1545)))</f>
        <v/>
      </c>
      <c r="Q1545" s="54">
        <f>IF(OR($B1545="",Q$3&lt;$D1545+Настройки!$B$7),0,MAX(0,$E1545-MAX(0,SUMIFS(Тех_Движение!$G$2:$G$5111,Тех_Движение!$D$2:$D$5111,$C1545,Тех_Движение!$B$2:$B$5111,"&lt;="&amp;Q$3)-$F1545)))</f>
        <v/>
      </c>
      <c r="R1545" s="54">
        <f>IF($B1545="","",SUM($K1545:$Q1545))</f>
        <v/>
      </c>
      <c r="S1545" s="56">
        <f>IF($B1545="","",VLOOKUP($C1545,Настройки!$A$11:$L$17,9,FALSE))</f>
        <v/>
      </c>
      <c r="T1545" s="56">
        <f>IF($B1545="","",$R1545*$S1545)</f>
        <v/>
      </c>
    </row>
    <row r="1546">
      <c r="A1546" s="20">
        <f>Тех_Движение!$A$1543</f>
        <v/>
      </c>
      <c r="B1546" s="20">
        <f>IF(Тех_Движение!$F$1543&gt;0,Тех_Движение!$I$1543,"")</f>
        <v/>
      </c>
      <c r="C1546" s="20">
        <f>IF($B1546="","",Тех_Движение!$D$1543)</f>
        <v/>
      </c>
      <c r="D1546" s="42">
        <f>IF($B1546="","",Тех_Движение!$B$1543)</f>
        <v/>
      </c>
      <c r="E1546" s="54">
        <f>IF($B1546="","",Тех_Движение!$F$1543)</f>
        <v/>
      </c>
      <c r="F1546" s="54">
        <f>IF($B1546="","",SUMIFS($E$5:$E1545,$C$5:$C1545,$C1546))</f>
        <v/>
      </c>
      <c r="G1546" s="54">
        <f>IF($B1546="","",MAX(0,$E1546-MAX(0,SUMIFS(Тех_Движение!$G$2:$G$5111,Тех_Движение!$D$2:$D$5111,$C1546,Тех_Движение!$B$2:$B$5111,"&lt;="&amp;Настройки!$B$5-1)-$F1546)))</f>
        <v/>
      </c>
      <c r="H1546" s="54">
        <f>IF($B1546="","",IF(AND($D1546&gt;=Настройки!$B$5,$D1546&lt;=Настройки!$B$6),$E1546,0))</f>
        <v/>
      </c>
      <c r="I1546" s="54">
        <f>IF($B1546="","",$G1546+$H1546-$J1546)</f>
        <v/>
      </c>
      <c r="J1546" s="54">
        <f>IF($B1546="","",MAX(0,$E1546-MAX(0,SUMIFS(Тех_Движение!$G$2:$G$5111,Тех_Движение!$D$2:$D$5111,$C1546,Тех_Движение!$B$2:$B$5111,"&lt;="&amp;Настройки!$B$6)-$F1546)))</f>
        <v/>
      </c>
      <c r="K1546" s="54">
        <f>IF(OR($B1546="",K$3&lt;$D1546+Настройки!$B$7),0,MAX(0,$E1546-MAX(0,SUMIFS(Тех_Движение!$G$2:$G$5111,Тех_Движение!$D$2:$D$5111,$C1546,Тех_Движение!$B$2:$B$5111,"&lt;="&amp;K$3)-$F1546)))</f>
        <v/>
      </c>
      <c r="L1546" s="54">
        <f>IF(OR($B1546="",L$3&lt;$D1546+Настройки!$B$7),0,MAX(0,$E1546-MAX(0,SUMIFS(Тех_Движение!$G$2:$G$5111,Тех_Движение!$D$2:$D$5111,$C1546,Тех_Движение!$B$2:$B$5111,"&lt;="&amp;L$3)-$F1546)))</f>
        <v/>
      </c>
      <c r="M1546" s="54">
        <f>IF(OR($B1546="",M$3&lt;$D1546+Настройки!$B$7),0,MAX(0,$E1546-MAX(0,SUMIFS(Тех_Движение!$G$2:$G$5111,Тех_Движение!$D$2:$D$5111,$C1546,Тех_Движение!$B$2:$B$5111,"&lt;="&amp;M$3)-$F1546)))</f>
        <v/>
      </c>
      <c r="N1546" s="54">
        <f>IF(OR($B1546="",N$3&lt;$D1546+Настройки!$B$7),0,MAX(0,$E1546-MAX(0,SUMIFS(Тех_Движение!$G$2:$G$5111,Тех_Движение!$D$2:$D$5111,$C1546,Тех_Движение!$B$2:$B$5111,"&lt;="&amp;N$3)-$F1546)))</f>
        <v/>
      </c>
      <c r="O1546" s="54">
        <f>IF(OR($B1546="",O$3&lt;$D1546+Настройки!$B$7),0,MAX(0,$E1546-MAX(0,SUMIFS(Тех_Движение!$G$2:$G$5111,Тех_Движение!$D$2:$D$5111,$C1546,Тех_Движение!$B$2:$B$5111,"&lt;="&amp;O$3)-$F1546)))</f>
        <v/>
      </c>
      <c r="P1546" s="54">
        <f>IF(OR($B1546="",P$3&lt;$D1546+Настройки!$B$7),0,MAX(0,$E1546-MAX(0,SUMIFS(Тех_Движение!$G$2:$G$5111,Тех_Движение!$D$2:$D$5111,$C1546,Тех_Движение!$B$2:$B$5111,"&lt;="&amp;P$3)-$F1546)))</f>
        <v/>
      </c>
      <c r="Q1546" s="54">
        <f>IF(OR($B1546="",Q$3&lt;$D1546+Настройки!$B$7),0,MAX(0,$E1546-MAX(0,SUMIFS(Тех_Движение!$G$2:$G$5111,Тех_Движение!$D$2:$D$5111,$C1546,Тех_Движение!$B$2:$B$5111,"&lt;="&amp;Q$3)-$F1546)))</f>
        <v/>
      </c>
      <c r="R1546" s="54">
        <f>IF($B1546="","",SUM($K1546:$Q1546))</f>
        <v/>
      </c>
      <c r="S1546" s="56">
        <f>IF($B1546="","",VLOOKUP($C1546,Настройки!$A$11:$L$17,9,FALSE))</f>
        <v/>
      </c>
      <c r="T1546" s="56">
        <f>IF($B1546="","",$R1546*$S1546)</f>
        <v/>
      </c>
    </row>
    <row r="1547">
      <c r="A1547" s="20">
        <f>Тех_Движение!$A$1544</f>
        <v/>
      </c>
      <c r="B1547" s="20">
        <f>IF(Тех_Движение!$F$1544&gt;0,Тех_Движение!$I$1544,"")</f>
        <v/>
      </c>
      <c r="C1547" s="20">
        <f>IF($B1547="","",Тех_Движение!$D$1544)</f>
        <v/>
      </c>
      <c r="D1547" s="42">
        <f>IF($B1547="","",Тех_Движение!$B$1544)</f>
        <v/>
      </c>
      <c r="E1547" s="54">
        <f>IF($B1547="","",Тех_Движение!$F$1544)</f>
        <v/>
      </c>
      <c r="F1547" s="54">
        <f>IF($B1547="","",SUMIFS($E$5:$E1546,$C$5:$C1546,$C1547))</f>
        <v/>
      </c>
      <c r="G1547" s="54">
        <f>IF($B1547="","",MAX(0,$E1547-MAX(0,SUMIFS(Тех_Движение!$G$2:$G$5111,Тех_Движение!$D$2:$D$5111,$C1547,Тех_Движение!$B$2:$B$5111,"&lt;="&amp;Настройки!$B$5-1)-$F1547)))</f>
        <v/>
      </c>
      <c r="H1547" s="54">
        <f>IF($B1547="","",IF(AND($D1547&gt;=Настройки!$B$5,$D1547&lt;=Настройки!$B$6),$E1547,0))</f>
        <v/>
      </c>
      <c r="I1547" s="54">
        <f>IF($B1547="","",$G1547+$H1547-$J1547)</f>
        <v/>
      </c>
      <c r="J1547" s="54">
        <f>IF($B1547="","",MAX(0,$E1547-MAX(0,SUMIFS(Тех_Движение!$G$2:$G$5111,Тех_Движение!$D$2:$D$5111,$C1547,Тех_Движение!$B$2:$B$5111,"&lt;="&amp;Настройки!$B$6)-$F1547)))</f>
        <v/>
      </c>
      <c r="K1547" s="54">
        <f>IF(OR($B1547="",K$3&lt;$D1547+Настройки!$B$7),0,MAX(0,$E1547-MAX(0,SUMIFS(Тех_Движение!$G$2:$G$5111,Тех_Движение!$D$2:$D$5111,$C1547,Тех_Движение!$B$2:$B$5111,"&lt;="&amp;K$3)-$F1547)))</f>
        <v/>
      </c>
      <c r="L1547" s="54">
        <f>IF(OR($B1547="",L$3&lt;$D1547+Настройки!$B$7),0,MAX(0,$E1547-MAX(0,SUMIFS(Тех_Движение!$G$2:$G$5111,Тех_Движение!$D$2:$D$5111,$C1547,Тех_Движение!$B$2:$B$5111,"&lt;="&amp;L$3)-$F1547)))</f>
        <v/>
      </c>
      <c r="M1547" s="54">
        <f>IF(OR($B1547="",M$3&lt;$D1547+Настройки!$B$7),0,MAX(0,$E1547-MAX(0,SUMIFS(Тех_Движение!$G$2:$G$5111,Тех_Движение!$D$2:$D$5111,$C1547,Тех_Движение!$B$2:$B$5111,"&lt;="&amp;M$3)-$F1547)))</f>
        <v/>
      </c>
      <c r="N1547" s="54">
        <f>IF(OR($B1547="",N$3&lt;$D1547+Настройки!$B$7),0,MAX(0,$E1547-MAX(0,SUMIFS(Тех_Движение!$G$2:$G$5111,Тех_Движение!$D$2:$D$5111,$C1547,Тех_Движение!$B$2:$B$5111,"&lt;="&amp;N$3)-$F1547)))</f>
        <v/>
      </c>
      <c r="O1547" s="54">
        <f>IF(OR($B1547="",O$3&lt;$D1547+Настройки!$B$7),0,MAX(0,$E1547-MAX(0,SUMIFS(Тех_Движение!$G$2:$G$5111,Тех_Движение!$D$2:$D$5111,$C1547,Тех_Движение!$B$2:$B$5111,"&lt;="&amp;O$3)-$F1547)))</f>
        <v/>
      </c>
      <c r="P1547" s="54">
        <f>IF(OR($B1547="",P$3&lt;$D1547+Настройки!$B$7),0,MAX(0,$E1547-MAX(0,SUMIFS(Тех_Движение!$G$2:$G$5111,Тех_Движение!$D$2:$D$5111,$C1547,Тех_Движение!$B$2:$B$5111,"&lt;="&amp;P$3)-$F1547)))</f>
        <v/>
      </c>
      <c r="Q1547" s="54">
        <f>IF(OR($B1547="",Q$3&lt;$D1547+Настройки!$B$7),0,MAX(0,$E1547-MAX(0,SUMIFS(Тех_Движение!$G$2:$G$5111,Тех_Движение!$D$2:$D$5111,$C1547,Тех_Движение!$B$2:$B$5111,"&lt;="&amp;Q$3)-$F1547)))</f>
        <v/>
      </c>
      <c r="R1547" s="54">
        <f>IF($B1547="","",SUM($K1547:$Q1547))</f>
        <v/>
      </c>
      <c r="S1547" s="56">
        <f>IF($B1547="","",VLOOKUP($C1547,Настройки!$A$11:$L$17,9,FALSE))</f>
        <v/>
      </c>
      <c r="T1547" s="56">
        <f>IF($B1547="","",$R1547*$S1547)</f>
        <v/>
      </c>
    </row>
    <row r="1548">
      <c r="A1548" s="20">
        <f>Тех_Движение!$A$1545</f>
        <v/>
      </c>
      <c r="B1548" s="20">
        <f>IF(Тех_Движение!$F$1545&gt;0,Тех_Движение!$I$1545,"")</f>
        <v/>
      </c>
      <c r="C1548" s="20">
        <f>IF($B1548="","",Тех_Движение!$D$1545)</f>
        <v/>
      </c>
      <c r="D1548" s="42">
        <f>IF($B1548="","",Тех_Движение!$B$1545)</f>
        <v/>
      </c>
      <c r="E1548" s="54">
        <f>IF($B1548="","",Тех_Движение!$F$1545)</f>
        <v/>
      </c>
      <c r="F1548" s="54">
        <f>IF($B1548="","",SUMIFS($E$5:$E1547,$C$5:$C1547,$C1548))</f>
        <v/>
      </c>
      <c r="G1548" s="54">
        <f>IF($B1548="","",MAX(0,$E1548-MAX(0,SUMIFS(Тех_Движение!$G$2:$G$5111,Тех_Движение!$D$2:$D$5111,$C1548,Тех_Движение!$B$2:$B$5111,"&lt;="&amp;Настройки!$B$5-1)-$F1548)))</f>
        <v/>
      </c>
      <c r="H1548" s="54">
        <f>IF($B1548="","",IF(AND($D1548&gt;=Настройки!$B$5,$D1548&lt;=Настройки!$B$6),$E1548,0))</f>
        <v/>
      </c>
      <c r="I1548" s="54">
        <f>IF($B1548="","",$G1548+$H1548-$J1548)</f>
        <v/>
      </c>
      <c r="J1548" s="54">
        <f>IF($B1548="","",MAX(0,$E1548-MAX(0,SUMIFS(Тех_Движение!$G$2:$G$5111,Тех_Движение!$D$2:$D$5111,$C1548,Тех_Движение!$B$2:$B$5111,"&lt;="&amp;Настройки!$B$6)-$F1548)))</f>
        <v/>
      </c>
      <c r="K1548" s="54">
        <f>IF(OR($B1548="",K$3&lt;$D1548+Настройки!$B$7),0,MAX(0,$E1548-MAX(0,SUMIFS(Тех_Движение!$G$2:$G$5111,Тех_Движение!$D$2:$D$5111,$C1548,Тех_Движение!$B$2:$B$5111,"&lt;="&amp;K$3)-$F1548)))</f>
        <v/>
      </c>
      <c r="L1548" s="54">
        <f>IF(OR($B1548="",L$3&lt;$D1548+Настройки!$B$7),0,MAX(0,$E1548-MAX(0,SUMIFS(Тех_Движение!$G$2:$G$5111,Тех_Движение!$D$2:$D$5111,$C1548,Тех_Движение!$B$2:$B$5111,"&lt;="&amp;L$3)-$F1548)))</f>
        <v/>
      </c>
      <c r="M1548" s="54">
        <f>IF(OR($B1548="",M$3&lt;$D1548+Настройки!$B$7),0,MAX(0,$E1548-MAX(0,SUMIFS(Тех_Движение!$G$2:$G$5111,Тех_Движение!$D$2:$D$5111,$C1548,Тех_Движение!$B$2:$B$5111,"&lt;="&amp;M$3)-$F1548)))</f>
        <v/>
      </c>
      <c r="N1548" s="54">
        <f>IF(OR($B1548="",N$3&lt;$D1548+Настройки!$B$7),0,MAX(0,$E1548-MAX(0,SUMIFS(Тех_Движение!$G$2:$G$5111,Тех_Движение!$D$2:$D$5111,$C1548,Тех_Движение!$B$2:$B$5111,"&lt;="&amp;N$3)-$F1548)))</f>
        <v/>
      </c>
      <c r="O1548" s="54">
        <f>IF(OR($B1548="",O$3&lt;$D1548+Настройки!$B$7),0,MAX(0,$E1548-MAX(0,SUMIFS(Тех_Движение!$G$2:$G$5111,Тех_Движение!$D$2:$D$5111,$C1548,Тех_Движение!$B$2:$B$5111,"&lt;="&amp;O$3)-$F1548)))</f>
        <v/>
      </c>
      <c r="P1548" s="54">
        <f>IF(OR($B1548="",P$3&lt;$D1548+Настройки!$B$7),0,MAX(0,$E1548-MAX(0,SUMIFS(Тех_Движение!$G$2:$G$5111,Тех_Движение!$D$2:$D$5111,$C1548,Тех_Движение!$B$2:$B$5111,"&lt;="&amp;P$3)-$F1548)))</f>
        <v/>
      </c>
      <c r="Q1548" s="54">
        <f>IF(OR($B1548="",Q$3&lt;$D1548+Настройки!$B$7),0,MAX(0,$E1548-MAX(0,SUMIFS(Тех_Движение!$G$2:$G$5111,Тех_Движение!$D$2:$D$5111,$C1548,Тех_Движение!$B$2:$B$5111,"&lt;="&amp;Q$3)-$F1548)))</f>
        <v/>
      </c>
      <c r="R1548" s="54">
        <f>IF($B1548="","",SUM($K1548:$Q1548))</f>
        <v/>
      </c>
      <c r="S1548" s="56">
        <f>IF($B1548="","",VLOOKUP($C1548,Настройки!$A$11:$L$17,9,FALSE))</f>
        <v/>
      </c>
      <c r="T1548" s="56">
        <f>IF($B1548="","",$R1548*$S1548)</f>
        <v/>
      </c>
    </row>
    <row r="1549">
      <c r="A1549" s="20">
        <f>Тех_Движение!$A$1546</f>
        <v/>
      </c>
      <c r="B1549" s="20">
        <f>IF(Тех_Движение!$F$1546&gt;0,Тех_Движение!$I$1546,"")</f>
        <v/>
      </c>
      <c r="C1549" s="20">
        <f>IF($B1549="","",Тех_Движение!$D$1546)</f>
        <v/>
      </c>
      <c r="D1549" s="42">
        <f>IF($B1549="","",Тех_Движение!$B$1546)</f>
        <v/>
      </c>
      <c r="E1549" s="54">
        <f>IF($B1549="","",Тех_Движение!$F$1546)</f>
        <v/>
      </c>
      <c r="F1549" s="54">
        <f>IF($B1549="","",SUMIFS($E$5:$E1548,$C$5:$C1548,$C1549))</f>
        <v/>
      </c>
      <c r="G1549" s="54">
        <f>IF($B1549="","",MAX(0,$E1549-MAX(0,SUMIFS(Тех_Движение!$G$2:$G$5111,Тех_Движение!$D$2:$D$5111,$C1549,Тех_Движение!$B$2:$B$5111,"&lt;="&amp;Настройки!$B$5-1)-$F1549)))</f>
        <v/>
      </c>
      <c r="H1549" s="54">
        <f>IF($B1549="","",IF(AND($D1549&gt;=Настройки!$B$5,$D1549&lt;=Настройки!$B$6),$E1549,0))</f>
        <v/>
      </c>
      <c r="I1549" s="54">
        <f>IF($B1549="","",$G1549+$H1549-$J1549)</f>
        <v/>
      </c>
      <c r="J1549" s="54">
        <f>IF($B1549="","",MAX(0,$E1549-MAX(0,SUMIFS(Тех_Движение!$G$2:$G$5111,Тех_Движение!$D$2:$D$5111,$C1549,Тех_Движение!$B$2:$B$5111,"&lt;="&amp;Настройки!$B$6)-$F1549)))</f>
        <v/>
      </c>
      <c r="K1549" s="54">
        <f>IF(OR($B1549="",K$3&lt;$D1549+Настройки!$B$7),0,MAX(0,$E1549-MAX(0,SUMIFS(Тех_Движение!$G$2:$G$5111,Тех_Движение!$D$2:$D$5111,$C1549,Тех_Движение!$B$2:$B$5111,"&lt;="&amp;K$3)-$F1549)))</f>
        <v/>
      </c>
      <c r="L1549" s="54">
        <f>IF(OR($B1549="",L$3&lt;$D1549+Настройки!$B$7),0,MAX(0,$E1549-MAX(0,SUMIFS(Тех_Движение!$G$2:$G$5111,Тех_Движение!$D$2:$D$5111,$C1549,Тех_Движение!$B$2:$B$5111,"&lt;="&amp;L$3)-$F1549)))</f>
        <v/>
      </c>
      <c r="M1549" s="54">
        <f>IF(OR($B1549="",M$3&lt;$D1549+Настройки!$B$7),0,MAX(0,$E1549-MAX(0,SUMIFS(Тех_Движение!$G$2:$G$5111,Тех_Движение!$D$2:$D$5111,$C1549,Тех_Движение!$B$2:$B$5111,"&lt;="&amp;M$3)-$F1549)))</f>
        <v/>
      </c>
      <c r="N1549" s="54">
        <f>IF(OR($B1549="",N$3&lt;$D1549+Настройки!$B$7),0,MAX(0,$E1549-MAX(0,SUMIFS(Тех_Движение!$G$2:$G$5111,Тех_Движение!$D$2:$D$5111,$C1549,Тех_Движение!$B$2:$B$5111,"&lt;="&amp;N$3)-$F1549)))</f>
        <v/>
      </c>
      <c r="O1549" s="54">
        <f>IF(OR($B1549="",O$3&lt;$D1549+Настройки!$B$7),0,MAX(0,$E1549-MAX(0,SUMIFS(Тех_Движение!$G$2:$G$5111,Тех_Движение!$D$2:$D$5111,$C1549,Тех_Движение!$B$2:$B$5111,"&lt;="&amp;O$3)-$F1549)))</f>
        <v/>
      </c>
      <c r="P1549" s="54">
        <f>IF(OR($B1549="",P$3&lt;$D1549+Настройки!$B$7),0,MAX(0,$E1549-MAX(0,SUMIFS(Тех_Движение!$G$2:$G$5111,Тех_Движение!$D$2:$D$5111,$C1549,Тех_Движение!$B$2:$B$5111,"&lt;="&amp;P$3)-$F1549)))</f>
        <v/>
      </c>
      <c r="Q1549" s="54">
        <f>IF(OR($B1549="",Q$3&lt;$D1549+Настройки!$B$7),0,MAX(0,$E1549-MAX(0,SUMIFS(Тех_Движение!$G$2:$G$5111,Тех_Движение!$D$2:$D$5111,$C1549,Тех_Движение!$B$2:$B$5111,"&lt;="&amp;Q$3)-$F1549)))</f>
        <v/>
      </c>
      <c r="R1549" s="54">
        <f>IF($B1549="","",SUM($K1549:$Q1549))</f>
        <v/>
      </c>
      <c r="S1549" s="56">
        <f>IF($B1549="","",VLOOKUP($C1549,Настройки!$A$11:$L$17,9,FALSE))</f>
        <v/>
      </c>
      <c r="T1549" s="56">
        <f>IF($B1549="","",$R1549*$S1549)</f>
        <v/>
      </c>
    </row>
    <row r="1550">
      <c r="A1550" s="20">
        <f>Тех_Движение!$A$1547</f>
        <v/>
      </c>
      <c r="B1550" s="20">
        <f>IF(Тех_Движение!$F$1547&gt;0,Тех_Движение!$I$1547,"")</f>
        <v/>
      </c>
      <c r="C1550" s="20">
        <f>IF($B1550="","",Тех_Движение!$D$1547)</f>
        <v/>
      </c>
      <c r="D1550" s="42">
        <f>IF($B1550="","",Тех_Движение!$B$1547)</f>
        <v/>
      </c>
      <c r="E1550" s="54">
        <f>IF($B1550="","",Тех_Движение!$F$1547)</f>
        <v/>
      </c>
      <c r="F1550" s="54">
        <f>IF($B1550="","",SUMIFS($E$5:$E1549,$C$5:$C1549,$C1550))</f>
        <v/>
      </c>
      <c r="G1550" s="54">
        <f>IF($B1550="","",MAX(0,$E1550-MAX(0,SUMIFS(Тех_Движение!$G$2:$G$5111,Тех_Движение!$D$2:$D$5111,$C1550,Тех_Движение!$B$2:$B$5111,"&lt;="&amp;Настройки!$B$5-1)-$F1550)))</f>
        <v/>
      </c>
      <c r="H1550" s="54">
        <f>IF($B1550="","",IF(AND($D1550&gt;=Настройки!$B$5,$D1550&lt;=Настройки!$B$6),$E1550,0))</f>
        <v/>
      </c>
      <c r="I1550" s="54">
        <f>IF($B1550="","",$G1550+$H1550-$J1550)</f>
        <v/>
      </c>
      <c r="J1550" s="54">
        <f>IF($B1550="","",MAX(0,$E1550-MAX(0,SUMIFS(Тех_Движение!$G$2:$G$5111,Тех_Движение!$D$2:$D$5111,$C1550,Тех_Движение!$B$2:$B$5111,"&lt;="&amp;Настройки!$B$6)-$F1550)))</f>
        <v/>
      </c>
      <c r="K1550" s="54">
        <f>IF(OR($B1550="",K$3&lt;$D1550+Настройки!$B$7),0,MAX(0,$E1550-MAX(0,SUMIFS(Тех_Движение!$G$2:$G$5111,Тех_Движение!$D$2:$D$5111,$C1550,Тех_Движение!$B$2:$B$5111,"&lt;="&amp;K$3)-$F1550)))</f>
        <v/>
      </c>
      <c r="L1550" s="54">
        <f>IF(OR($B1550="",L$3&lt;$D1550+Настройки!$B$7),0,MAX(0,$E1550-MAX(0,SUMIFS(Тех_Движение!$G$2:$G$5111,Тех_Движение!$D$2:$D$5111,$C1550,Тех_Движение!$B$2:$B$5111,"&lt;="&amp;L$3)-$F1550)))</f>
        <v/>
      </c>
      <c r="M1550" s="54">
        <f>IF(OR($B1550="",M$3&lt;$D1550+Настройки!$B$7),0,MAX(0,$E1550-MAX(0,SUMIFS(Тех_Движение!$G$2:$G$5111,Тех_Движение!$D$2:$D$5111,$C1550,Тех_Движение!$B$2:$B$5111,"&lt;="&amp;M$3)-$F1550)))</f>
        <v/>
      </c>
      <c r="N1550" s="54">
        <f>IF(OR($B1550="",N$3&lt;$D1550+Настройки!$B$7),0,MAX(0,$E1550-MAX(0,SUMIFS(Тех_Движение!$G$2:$G$5111,Тех_Движение!$D$2:$D$5111,$C1550,Тех_Движение!$B$2:$B$5111,"&lt;="&amp;N$3)-$F1550)))</f>
        <v/>
      </c>
      <c r="O1550" s="54">
        <f>IF(OR($B1550="",O$3&lt;$D1550+Настройки!$B$7),0,MAX(0,$E1550-MAX(0,SUMIFS(Тех_Движение!$G$2:$G$5111,Тех_Движение!$D$2:$D$5111,$C1550,Тех_Движение!$B$2:$B$5111,"&lt;="&amp;O$3)-$F1550)))</f>
        <v/>
      </c>
      <c r="P1550" s="54">
        <f>IF(OR($B1550="",P$3&lt;$D1550+Настройки!$B$7),0,MAX(0,$E1550-MAX(0,SUMIFS(Тех_Движение!$G$2:$G$5111,Тех_Движение!$D$2:$D$5111,$C1550,Тех_Движение!$B$2:$B$5111,"&lt;="&amp;P$3)-$F1550)))</f>
        <v/>
      </c>
      <c r="Q1550" s="54">
        <f>IF(OR($B1550="",Q$3&lt;$D1550+Настройки!$B$7),0,MAX(0,$E1550-MAX(0,SUMIFS(Тех_Движение!$G$2:$G$5111,Тех_Движение!$D$2:$D$5111,$C1550,Тех_Движение!$B$2:$B$5111,"&lt;="&amp;Q$3)-$F1550)))</f>
        <v/>
      </c>
      <c r="R1550" s="54">
        <f>IF($B1550="","",SUM($K1550:$Q1550))</f>
        <v/>
      </c>
      <c r="S1550" s="56">
        <f>IF($B1550="","",VLOOKUP($C1550,Настройки!$A$11:$L$17,9,FALSE))</f>
        <v/>
      </c>
      <c r="T1550" s="56">
        <f>IF($B1550="","",$R1550*$S1550)</f>
        <v/>
      </c>
    </row>
    <row r="1551">
      <c r="A1551" s="20">
        <f>Тех_Движение!$A$1548</f>
        <v/>
      </c>
      <c r="B1551" s="20">
        <f>IF(Тех_Движение!$F$1548&gt;0,Тех_Движение!$I$1548,"")</f>
        <v/>
      </c>
      <c r="C1551" s="20">
        <f>IF($B1551="","",Тех_Движение!$D$1548)</f>
        <v/>
      </c>
      <c r="D1551" s="42">
        <f>IF($B1551="","",Тех_Движение!$B$1548)</f>
        <v/>
      </c>
      <c r="E1551" s="54">
        <f>IF($B1551="","",Тех_Движение!$F$1548)</f>
        <v/>
      </c>
      <c r="F1551" s="54">
        <f>IF($B1551="","",SUMIFS($E$5:$E1550,$C$5:$C1550,$C1551))</f>
        <v/>
      </c>
      <c r="G1551" s="54">
        <f>IF($B1551="","",MAX(0,$E1551-MAX(0,SUMIFS(Тех_Движение!$G$2:$G$5111,Тех_Движение!$D$2:$D$5111,$C1551,Тех_Движение!$B$2:$B$5111,"&lt;="&amp;Настройки!$B$5-1)-$F1551)))</f>
        <v/>
      </c>
      <c r="H1551" s="54">
        <f>IF($B1551="","",IF(AND($D1551&gt;=Настройки!$B$5,$D1551&lt;=Настройки!$B$6),$E1551,0))</f>
        <v/>
      </c>
      <c r="I1551" s="54">
        <f>IF($B1551="","",$G1551+$H1551-$J1551)</f>
        <v/>
      </c>
      <c r="J1551" s="54">
        <f>IF($B1551="","",MAX(0,$E1551-MAX(0,SUMIFS(Тех_Движение!$G$2:$G$5111,Тех_Движение!$D$2:$D$5111,$C1551,Тех_Движение!$B$2:$B$5111,"&lt;="&amp;Настройки!$B$6)-$F1551)))</f>
        <v/>
      </c>
      <c r="K1551" s="54">
        <f>IF(OR($B1551="",K$3&lt;$D1551+Настройки!$B$7),0,MAX(0,$E1551-MAX(0,SUMIFS(Тех_Движение!$G$2:$G$5111,Тех_Движение!$D$2:$D$5111,$C1551,Тех_Движение!$B$2:$B$5111,"&lt;="&amp;K$3)-$F1551)))</f>
        <v/>
      </c>
      <c r="L1551" s="54">
        <f>IF(OR($B1551="",L$3&lt;$D1551+Настройки!$B$7),0,MAX(0,$E1551-MAX(0,SUMIFS(Тех_Движение!$G$2:$G$5111,Тех_Движение!$D$2:$D$5111,$C1551,Тех_Движение!$B$2:$B$5111,"&lt;="&amp;L$3)-$F1551)))</f>
        <v/>
      </c>
      <c r="M1551" s="54">
        <f>IF(OR($B1551="",M$3&lt;$D1551+Настройки!$B$7),0,MAX(0,$E1551-MAX(0,SUMIFS(Тех_Движение!$G$2:$G$5111,Тех_Движение!$D$2:$D$5111,$C1551,Тех_Движение!$B$2:$B$5111,"&lt;="&amp;M$3)-$F1551)))</f>
        <v/>
      </c>
      <c r="N1551" s="54">
        <f>IF(OR($B1551="",N$3&lt;$D1551+Настройки!$B$7),0,MAX(0,$E1551-MAX(0,SUMIFS(Тех_Движение!$G$2:$G$5111,Тех_Движение!$D$2:$D$5111,$C1551,Тех_Движение!$B$2:$B$5111,"&lt;="&amp;N$3)-$F1551)))</f>
        <v/>
      </c>
      <c r="O1551" s="54">
        <f>IF(OR($B1551="",O$3&lt;$D1551+Настройки!$B$7),0,MAX(0,$E1551-MAX(0,SUMIFS(Тех_Движение!$G$2:$G$5111,Тех_Движение!$D$2:$D$5111,$C1551,Тех_Движение!$B$2:$B$5111,"&lt;="&amp;O$3)-$F1551)))</f>
        <v/>
      </c>
      <c r="P1551" s="54">
        <f>IF(OR($B1551="",P$3&lt;$D1551+Настройки!$B$7),0,MAX(0,$E1551-MAX(0,SUMIFS(Тех_Движение!$G$2:$G$5111,Тех_Движение!$D$2:$D$5111,$C1551,Тех_Движение!$B$2:$B$5111,"&lt;="&amp;P$3)-$F1551)))</f>
        <v/>
      </c>
      <c r="Q1551" s="54">
        <f>IF(OR($B1551="",Q$3&lt;$D1551+Настройки!$B$7),0,MAX(0,$E1551-MAX(0,SUMIFS(Тех_Движение!$G$2:$G$5111,Тех_Движение!$D$2:$D$5111,$C1551,Тех_Движение!$B$2:$B$5111,"&lt;="&amp;Q$3)-$F1551)))</f>
        <v/>
      </c>
      <c r="R1551" s="54">
        <f>IF($B1551="","",SUM($K1551:$Q1551))</f>
        <v/>
      </c>
      <c r="S1551" s="56">
        <f>IF($B1551="","",VLOOKUP($C1551,Настройки!$A$11:$L$17,9,FALSE))</f>
        <v/>
      </c>
      <c r="T1551" s="56">
        <f>IF($B1551="","",$R1551*$S1551)</f>
        <v/>
      </c>
    </row>
    <row r="1552">
      <c r="A1552" s="20">
        <f>Тех_Движение!$A$1549</f>
        <v/>
      </c>
      <c r="B1552" s="20">
        <f>IF(Тех_Движение!$F$1549&gt;0,Тех_Движение!$I$1549,"")</f>
        <v/>
      </c>
      <c r="C1552" s="20">
        <f>IF($B1552="","",Тех_Движение!$D$1549)</f>
        <v/>
      </c>
      <c r="D1552" s="42">
        <f>IF($B1552="","",Тех_Движение!$B$1549)</f>
        <v/>
      </c>
      <c r="E1552" s="54">
        <f>IF($B1552="","",Тех_Движение!$F$1549)</f>
        <v/>
      </c>
      <c r="F1552" s="54">
        <f>IF($B1552="","",SUMIFS($E$5:$E1551,$C$5:$C1551,$C1552))</f>
        <v/>
      </c>
      <c r="G1552" s="54">
        <f>IF($B1552="","",MAX(0,$E1552-MAX(0,SUMIFS(Тех_Движение!$G$2:$G$5111,Тех_Движение!$D$2:$D$5111,$C1552,Тех_Движение!$B$2:$B$5111,"&lt;="&amp;Настройки!$B$5-1)-$F1552)))</f>
        <v/>
      </c>
      <c r="H1552" s="54">
        <f>IF($B1552="","",IF(AND($D1552&gt;=Настройки!$B$5,$D1552&lt;=Настройки!$B$6),$E1552,0))</f>
        <v/>
      </c>
      <c r="I1552" s="54">
        <f>IF($B1552="","",$G1552+$H1552-$J1552)</f>
        <v/>
      </c>
      <c r="J1552" s="54">
        <f>IF($B1552="","",MAX(0,$E1552-MAX(0,SUMIFS(Тех_Движение!$G$2:$G$5111,Тех_Движение!$D$2:$D$5111,$C1552,Тех_Движение!$B$2:$B$5111,"&lt;="&amp;Настройки!$B$6)-$F1552)))</f>
        <v/>
      </c>
      <c r="K1552" s="54">
        <f>IF(OR($B1552="",K$3&lt;$D1552+Настройки!$B$7),0,MAX(0,$E1552-MAX(0,SUMIFS(Тех_Движение!$G$2:$G$5111,Тех_Движение!$D$2:$D$5111,$C1552,Тех_Движение!$B$2:$B$5111,"&lt;="&amp;K$3)-$F1552)))</f>
        <v/>
      </c>
      <c r="L1552" s="54">
        <f>IF(OR($B1552="",L$3&lt;$D1552+Настройки!$B$7),0,MAX(0,$E1552-MAX(0,SUMIFS(Тех_Движение!$G$2:$G$5111,Тех_Движение!$D$2:$D$5111,$C1552,Тех_Движение!$B$2:$B$5111,"&lt;="&amp;L$3)-$F1552)))</f>
        <v/>
      </c>
      <c r="M1552" s="54">
        <f>IF(OR($B1552="",M$3&lt;$D1552+Настройки!$B$7),0,MAX(0,$E1552-MAX(0,SUMIFS(Тех_Движение!$G$2:$G$5111,Тех_Движение!$D$2:$D$5111,$C1552,Тех_Движение!$B$2:$B$5111,"&lt;="&amp;M$3)-$F1552)))</f>
        <v/>
      </c>
      <c r="N1552" s="54">
        <f>IF(OR($B1552="",N$3&lt;$D1552+Настройки!$B$7),0,MAX(0,$E1552-MAX(0,SUMIFS(Тех_Движение!$G$2:$G$5111,Тех_Движение!$D$2:$D$5111,$C1552,Тех_Движение!$B$2:$B$5111,"&lt;="&amp;N$3)-$F1552)))</f>
        <v/>
      </c>
      <c r="O1552" s="54">
        <f>IF(OR($B1552="",O$3&lt;$D1552+Настройки!$B$7),0,MAX(0,$E1552-MAX(0,SUMIFS(Тех_Движение!$G$2:$G$5111,Тех_Движение!$D$2:$D$5111,$C1552,Тех_Движение!$B$2:$B$5111,"&lt;="&amp;O$3)-$F1552)))</f>
        <v/>
      </c>
      <c r="P1552" s="54">
        <f>IF(OR($B1552="",P$3&lt;$D1552+Настройки!$B$7),0,MAX(0,$E1552-MAX(0,SUMIFS(Тех_Движение!$G$2:$G$5111,Тех_Движение!$D$2:$D$5111,$C1552,Тех_Движение!$B$2:$B$5111,"&lt;="&amp;P$3)-$F1552)))</f>
        <v/>
      </c>
      <c r="Q1552" s="54">
        <f>IF(OR($B1552="",Q$3&lt;$D1552+Настройки!$B$7),0,MAX(0,$E1552-MAX(0,SUMIFS(Тех_Движение!$G$2:$G$5111,Тех_Движение!$D$2:$D$5111,$C1552,Тех_Движение!$B$2:$B$5111,"&lt;="&amp;Q$3)-$F1552)))</f>
        <v/>
      </c>
      <c r="R1552" s="54">
        <f>IF($B1552="","",SUM($K1552:$Q1552))</f>
        <v/>
      </c>
      <c r="S1552" s="56">
        <f>IF($B1552="","",VLOOKUP($C1552,Настройки!$A$11:$L$17,9,FALSE))</f>
        <v/>
      </c>
      <c r="T1552" s="56">
        <f>IF($B1552="","",$R1552*$S1552)</f>
        <v/>
      </c>
    </row>
    <row r="1553">
      <c r="A1553" s="20">
        <f>Тех_Движение!$A$1550</f>
        <v/>
      </c>
      <c r="B1553" s="20">
        <f>IF(Тех_Движение!$F$1550&gt;0,Тех_Движение!$I$1550,"")</f>
        <v/>
      </c>
      <c r="C1553" s="20">
        <f>IF($B1553="","",Тех_Движение!$D$1550)</f>
        <v/>
      </c>
      <c r="D1553" s="42">
        <f>IF($B1553="","",Тех_Движение!$B$1550)</f>
        <v/>
      </c>
      <c r="E1553" s="54">
        <f>IF($B1553="","",Тех_Движение!$F$1550)</f>
        <v/>
      </c>
      <c r="F1553" s="54">
        <f>IF($B1553="","",SUMIFS($E$5:$E1552,$C$5:$C1552,$C1553))</f>
        <v/>
      </c>
      <c r="G1553" s="54">
        <f>IF($B1553="","",MAX(0,$E1553-MAX(0,SUMIFS(Тех_Движение!$G$2:$G$5111,Тех_Движение!$D$2:$D$5111,$C1553,Тех_Движение!$B$2:$B$5111,"&lt;="&amp;Настройки!$B$5-1)-$F1553)))</f>
        <v/>
      </c>
      <c r="H1553" s="54">
        <f>IF($B1553="","",IF(AND($D1553&gt;=Настройки!$B$5,$D1553&lt;=Настройки!$B$6),$E1553,0))</f>
        <v/>
      </c>
      <c r="I1553" s="54">
        <f>IF($B1553="","",$G1553+$H1553-$J1553)</f>
        <v/>
      </c>
      <c r="J1553" s="54">
        <f>IF($B1553="","",MAX(0,$E1553-MAX(0,SUMIFS(Тех_Движение!$G$2:$G$5111,Тех_Движение!$D$2:$D$5111,$C1553,Тех_Движение!$B$2:$B$5111,"&lt;="&amp;Настройки!$B$6)-$F1553)))</f>
        <v/>
      </c>
      <c r="K1553" s="54">
        <f>IF(OR($B1553="",K$3&lt;$D1553+Настройки!$B$7),0,MAX(0,$E1553-MAX(0,SUMIFS(Тех_Движение!$G$2:$G$5111,Тех_Движение!$D$2:$D$5111,$C1553,Тех_Движение!$B$2:$B$5111,"&lt;="&amp;K$3)-$F1553)))</f>
        <v/>
      </c>
      <c r="L1553" s="54">
        <f>IF(OR($B1553="",L$3&lt;$D1553+Настройки!$B$7),0,MAX(0,$E1553-MAX(0,SUMIFS(Тех_Движение!$G$2:$G$5111,Тех_Движение!$D$2:$D$5111,$C1553,Тех_Движение!$B$2:$B$5111,"&lt;="&amp;L$3)-$F1553)))</f>
        <v/>
      </c>
      <c r="M1553" s="54">
        <f>IF(OR($B1553="",M$3&lt;$D1553+Настройки!$B$7),0,MAX(0,$E1553-MAX(0,SUMIFS(Тех_Движение!$G$2:$G$5111,Тех_Движение!$D$2:$D$5111,$C1553,Тех_Движение!$B$2:$B$5111,"&lt;="&amp;M$3)-$F1553)))</f>
        <v/>
      </c>
      <c r="N1553" s="54">
        <f>IF(OR($B1553="",N$3&lt;$D1553+Настройки!$B$7),0,MAX(0,$E1553-MAX(0,SUMIFS(Тех_Движение!$G$2:$G$5111,Тех_Движение!$D$2:$D$5111,$C1553,Тех_Движение!$B$2:$B$5111,"&lt;="&amp;N$3)-$F1553)))</f>
        <v/>
      </c>
      <c r="O1553" s="54">
        <f>IF(OR($B1553="",O$3&lt;$D1553+Настройки!$B$7),0,MAX(0,$E1553-MAX(0,SUMIFS(Тех_Движение!$G$2:$G$5111,Тех_Движение!$D$2:$D$5111,$C1553,Тех_Движение!$B$2:$B$5111,"&lt;="&amp;O$3)-$F1553)))</f>
        <v/>
      </c>
      <c r="P1553" s="54">
        <f>IF(OR($B1553="",P$3&lt;$D1553+Настройки!$B$7),0,MAX(0,$E1553-MAX(0,SUMIFS(Тех_Движение!$G$2:$G$5111,Тех_Движение!$D$2:$D$5111,$C1553,Тех_Движение!$B$2:$B$5111,"&lt;="&amp;P$3)-$F1553)))</f>
        <v/>
      </c>
      <c r="Q1553" s="54">
        <f>IF(OR($B1553="",Q$3&lt;$D1553+Настройки!$B$7),0,MAX(0,$E1553-MAX(0,SUMIFS(Тех_Движение!$G$2:$G$5111,Тех_Движение!$D$2:$D$5111,$C1553,Тех_Движение!$B$2:$B$5111,"&lt;="&amp;Q$3)-$F1553)))</f>
        <v/>
      </c>
      <c r="R1553" s="54">
        <f>IF($B1553="","",SUM($K1553:$Q1553))</f>
        <v/>
      </c>
      <c r="S1553" s="56">
        <f>IF($B1553="","",VLOOKUP($C1553,Настройки!$A$11:$L$17,9,FALSE))</f>
        <v/>
      </c>
      <c r="T1553" s="56">
        <f>IF($B1553="","",$R1553*$S1553)</f>
        <v/>
      </c>
    </row>
    <row r="1554">
      <c r="A1554" s="20">
        <f>Тех_Движение!$A$1551</f>
        <v/>
      </c>
      <c r="B1554" s="20">
        <f>IF(Тех_Движение!$F$1551&gt;0,Тех_Движение!$I$1551,"")</f>
        <v/>
      </c>
      <c r="C1554" s="20">
        <f>IF($B1554="","",Тех_Движение!$D$1551)</f>
        <v/>
      </c>
      <c r="D1554" s="42">
        <f>IF($B1554="","",Тех_Движение!$B$1551)</f>
        <v/>
      </c>
      <c r="E1554" s="54">
        <f>IF($B1554="","",Тех_Движение!$F$1551)</f>
        <v/>
      </c>
      <c r="F1554" s="54">
        <f>IF($B1554="","",SUMIFS($E$5:$E1553,$C$5:$C1553,$C1554))</f>
        <v/>
      </c>
      <c r="G1554" s="54">
        <f>IF($B1554="","",MAX(0,$E1554-MAX(0,SUMIFS(Тех_Движение!$G$2:$G$5111,Тех_Движение!$D$2:$D$5111,$C1554,Тех_Движение!$B$2:$B$5111,"&lt;="&amp;Настройки!$B$5-1)-$F1554)))</f>
        <v/>
      </c>
      <c r="H1554" s="54">
        <f>IF($B1554="","",IF(AND($D1554&gt;=Настройки!$B$5,$D1554&lt;=Настройки!$B$6),$E1554,0))</f>
        <v/>
      </c>
      <c r="I1554" s="54">
        <f>IF($B1554="","",$G1554+$H1554-$J1554)</f>
        <v/>
      </c>
      <c r="J1554" s="54">
        <f>IF($B1554="","",MAX(0,$E1554-MAX(0,SUMIFS(Тех_Движение!$G$2:$G$5111,Тех_Движение!$D$2:$D$5111,$C1554,Тех_Движение!$B$2:$B$5111,"&lt;="&amp;Настройки!$B$6)-$F1554)))</f>
        <v/>
      </c>
      <c r="K1554" s="54">
        <f>IF(OR($B1554="",K$3&lt;$D1554+Настройки!$B$7),0,MAX(0,$E1554-MAX(0,SUMIFS(Тех_Движение!$G$2:$G$5111,Тех_Движение!$D$2:$D$5111,$C1554,Тех_Движение!$B$2:$B$5111,"&lt;="&amp;K$3)-$F1554)))</f>
        <v/>
      </c>
      <c r="L1554" s="54">
        <f>IF(OR($B1554="",L$3&lt;$D1554+Настройки!$B$7),0,MAX(0,$E1554-MAX(0,SUMIFS(Тех_Движение!$G$2:$G$5111,Тех_Движение!$D$2:$D$5111,$C1554,Тех_Движение!$B$2:$B$5111,"&lt;="&amp;L$3)-$F1554)))</f>
        <v/>
      </c>
      <c r="M1554" s="54">
        <f>IF(OR($B1554="",M$3&lt;$D1554+Настройки!$B$7),0,MAX(0,$E1554-MAX(0,SUMIFS(Тех_Движение!$G$2:$G$5111,Тех_Движение!$D$2:$D$5111,$C1554,Тех_Движение!$B$2:$B$5111,"&lt;="&amp;M$3)-$F1554)))</f>
        <v/>
      </c>
      <c r="N1554" s="54">
        <f>IF(OR($B1554="",N$3&lt;$D1554+Настройки!$B$7),0,MAX(0,$E1554-MAX(0,SUMIFS(Тех_Движение!$G$2:$G$5111,Тех_Движение!$D$2:$D$5111,$C1554,Тех_Движение!$B$2:$B$5111,"&lt;="&amp;N$3)-$F1554)))</f>
        <v/>
      </c>
      <c r="O1554" s="54">
        <f>IF(OR($B1554="",O$3&lt;$D1554+Настройки!$B$7),0,MAX(0,$E1554-MAX(0,SUMIFS(Тех_Движение!$G$2:$G$5111,Тех_Движение!$D$2:$D$5111,$C1554,Тех_Движение!$B$2:$B$5111,"&lt;="&amp;O$3)-$F1554)))</f>
        <v/>
      </c>
      <c r="P1554" s="54">
        <f>IF(OR($B1554="",P$3&lt;$D1554+Настройки!$B$7),0,MAX(0,$E1554-MAX(0,SUMIFS(Тех_Движение!$G$2:$G$5111,Тех_Движение!$D$2:$D$5111,$C1554,Тех_Движение!$B$2:$B$5111,"&lt;="&amp;P$3)-$F1554)))</f>
        <v/>
      </c>
      <c r="Q1554" s="54">
        <f>IF(OR($B1554="",Q$3&lt;$D1554+Настройки!$B$7),0,MAX(0,$E1554-MAX(0,SUMIFS(Тех_Движение!$G$2:$G$5111,Тех_Движение!$D$2:$D$5111,$C1554,Тех_Движение!$B$2:$B$5111,"&lt;="&amp;Q$3)-$F1554)))</f>
        <v/>
      </c>
      <c r="R1554" s="54">
        <f>IF($B1554="","",SUM($K1554:$Q1554))</f>
        <v/>
      </c>
      <c r="S1554" s="56">
        <f>IF($B1554="","",VLOOKUP($C1554,Настройки!$A$11:$L$17,9,FALSE))</f>
        <v/>
      </c>
      <c r="T1554" s="56">
        <f>IF($B1554="","",$R1554*$S1554)</f>
        <v/>
      </c>
    </row>
    <row r="1555">
      <c r="A1555" s="20">
        <f>Тех_Движение!$A$1552</f>
        <v/>
      </c>
      <c r="B1555" s="20">
        <f>IF(Тех_Движение!$F$1552&gt;0,Тех_Движение!$I$1552,"")</f>
        <v/>
      </c>
      <c r="C1555" s="20">
        <f>IF($B1555="","",Тех_Движение!$D$1552)</f>
        <v/>
      </c>
      <c r="D1555" s="42">
        <f>IF($B1555="","",Тех_Движение!$B$1552)</f>
        <v/>
      </c>
      <c r="E1555" s="54">
        <f>IF($B1555="","",Тех_Движение!$F$1552)</f>
        <v/>
      </c>
      <c r="F1555" s="54">
        <f>IF($B1555="","",SUMIFS($E$5:$E1554,$C$5:$C1554,$C1555))</f>
        <v/>
      </c>
      <c r="G1555" s="54">
        <f>IF($B1555="","",MAX(0,$E1555-MAX(0,SUMIFS(Тех_Движение!$G$2:$G$5111,Тех_Движение!$D$2:$D$5111,$C1555,Тех_Движение!$B$2:$B$5111,"&lt;="&amp;Настройки!$B$5-1)-$F1555)))</f>
        <v/>
      </c>
      <c r="H1555" s="54">
        <f>IF($B1555="","",IF(AND($D1555&gt;=Настройки!$B$5,$D1555&lt;=Настройки!$B$6),$E1555,0))</f>
        <v/>
      </c>
      <c r="I1555" s="54">
        <f>IF($B1555="","",$G1555+$H1555-$J1555)</f>
        <v/>
      </c>
      <c r="J1555" s="54">
        <f>IF($B1555="","",MAX(0,$E1555-MAX(0,SUMIFS(Тех_Движение!$G$2:$G$5111,Тех_Движение!$D$2:$D$5111,$C1555,Тех_Движение!$B$2:$B$5111,"&lt;="&amp;Настройки!$B$6)-$F1555)))</f>
        <v/>
      </c>
      <c r="K1555" s="54">
        <f>IF(OR($B1555="",K$3&lt;$D1555+Настройки!$B$7),0,MAX(0,$E1555-MAX(0,SUMIFS(Тех_Движение!$G$2:$G$5111,Тех_Движение!$D$2:$D$5111,$C1555,Тех_Движение!$B$2:$B$5111,"&lt;="&amp;K$3)-$F1555)))</f>
        <v/>
      </c>
      <c r="L1555" s="54">
        <f>IF(OR($B1555="",L$3&lt;$D1555+Настройки!$B$7),0,MAX(0,$E1555-MAX(0,SUMIFS(Тех_Движение!$G$2:$G$5111,Тех_Движение!$D$2:$D$5111,$C1555,Тех_Движение!$B$2:$B$5111,"&lt;="&amp;L$3)-$F1555)))</f>
        <v/>
      </c>
      <c r="M1555" s="54">
        <f>IF(OR($B1555="",M$3&lt;$D1555+Настройки!$B$7),0,MAX(0,$E1555-MAX(0,SUMIFS(Тех_Движение!$G$2:$G$5111,Тех_Движение!$D$2:$D$5111,$C1555,Тех_Движение!$B$2:$B$5111,"&lt;="&amp;M$3)-$F1555)))</f>
        <v/>
      </c>
      <c r="N1555" s="54">
        <f>IF(OR($B1555="",N$3&lt;$D1555+Настройки!$B$7),0,MAX(0,$E1555-MAX(0,SUMIFS(Тех_Движение!$G$2:$G$5111,Тех_Движение!$D$2:$D$5111,$C1555,Тех_Движение!$B$2:$B$5111,"&lt;="&amp;N$3)-$F1555)))</f>
        <v/>
      </c>
      <c r="O1555" s="54">
        <f>IF(OR($B1555="",O$3&lt;$D1555+Настройки!$B$7),0,MAX(0,$E1555-MAX(0,SUMIFS(Тех_Движение!$G$2:$G$5111,Тех_Движение!$D$2:$D$5111,$C1555,Тех_Движение!$B$2:$B$5111,"&lt;="&amp;O$3)-$F1555)))</f>
        <v/>
      </c>
      <c r="P1555" s="54">
        <f>IF(OR($B1555="",P$3&lt;$D1555+Настройки!$B$7),0,MAX(0,$E1555-MAX(0,SUMIFS(Тех_Движение!$G$2:$G$5111,Тех_Движение!$D$2:$D$5111,$C1555,Тех_Движение!$B$2:$B$5111,"&lt;="&amp;P$3)-$F1555)))</f>
        <v/>
      </c>
      <c r="Q1555" s="54">
        <f>IF(OR($B1555="",Q$3&lt;$D1555+Настройки!$B$7),0,MAX(0,$E1555-MAX(0,SUMIFS(Тех_Движение!$G$2:$G$5111,Тех_Движение!$D$2:$D$5111,$C1555,Тех_Движение!$B$2:$B$5111,"&lt;="&amp;Q$3)-$F1555)))</f>
        <v/>
      </c>
      <c r="R1555" s="54">
        <f>IF($B1555="","",SUM($K1555:$Q1555))</f>
        <v/>
      </c>
      <c r="S1555" s="56">
        <f>IF($B1555="","",VLOOKUP($C1555,Настройки!$A$11:$L$17,9,FALSE))</f>
        <v/>
      </c>
      <c r="T1555" s="56">
        <f>IF($B1555="","",$R1555*$S1555)</f>
        <v/>
      </c>
    </row>
    <row r="1556">
      <c r="A1556" s="20">
        <f>Тех_Движение!$A$1553</f>
        <v/>
      </c>
      <c r="B1556" s="20">
        <f>IF(Тех_Движение!$F$1553&gt;0,Тех_Движение!$I$1553,"")</f>
        <v/>
      </c>
      <c r="C1556" s="20">
        <f>IF($B1556="","",Тех_Движение!$D$1553)</f>
        <v/>
      </c>
      <c r="D1556" s="42">
        <f>IF($B1556="","",Тех_Движение!$B$1553)</f>
        <v/>
      </c>
      <c r="E1556" s="54">
        <f>IF($B1556="","",Тех_Движение!$F$1553)</f>
        <v/>
      </c>
      <c r="F1556" s="54">
        <f>IF($B1556="","",SUMIFS($E$5:$E1555,$C$5:$C1555,$C1556))</f>
        <v/>
      </c>
      <c r="G1556" s="54">
        <f>IF($B1556="","",MAX(0,$E1556-MAX(0,SUMIFS(Тех_Движение!$G$2:$G$5111,Тех_Движение!$D$2:$D$5111,$C1556,Тех_Движение!$B$2:$B$5111,"&lt;="&amp;Настройки!$B$5-1)-$F1556)))</f>
        <v/>
      </c>
      <c r="H1556" s="54">
        <f>IF($B1556="","",IF(AND($D1556&gt;=Настройки!$B$5,$D1556&lt;=Настройки!$B$6),$E1556,0))</f>
        <v/>
      </c>
      <c r="I1556" s="54">
        <f>IF($B1556="","",$G1556+$H1556-$J1556)</f>
        <v/>
      </c>
      <c r="J1556" s="54">
        <f>IF($B1556="","",MAX(0,$E1556-MAX(0,SUMIFS(Тех_Движение!$G$2:$G$5111,Тех_Движение!$D$2:$D$5111,$C1556,Тех_Движение!$B$2:$B$5111,"&lt;="&amp;Настройки!$B$6)-$F1556)))</f>
        <v/>
      </c>
      <c r="K1556" s="54">
        <f>IF(OR($B1556="",K$3&lt;$D1556+Настройки!$B$7),0,MAX(0,$E1556-MAX(0,SUMIFS(Тех_Движение!$G$2:$G$5111,Тех_Движение!$D$2:$D$5111,$C1556,Тех_Движение!$B$2:$B$5111,"&lt;="&amp;K$3)-$F1556)))</f>
        <v/>
      </c>
      <c r="L1556" s="54">
        <f>IF(OR($B1556="",L$3&lt;$D1556+Настройки!$B$7),0,MAX(0,$E1556-MAX(0,SUMIFS(Тех_Движение!$G$2:$G$5111,Тех_Движение!$D$2:$D$5111,$C1556,Тех_Движение!$B$2:$B$5111,"&lt;="&amp;L$3)-$F1556)))</f>
        <v/>
      </c>
      <c r="M1556" s="54">
        <f>IF(OR($B1556="",M$3&lt;$D1556+Настройки!$B$7),0,MAX(0,$E1556-MAX(0,SUMIFS(Тех_Движение!$G$2:$G$5111,Тех_Движение!$D$2:$D$5111,$C1556,Тех_Движение!$B$2:$B$5111,"&lt;="&amp;M$3)-$F1556)))</f>
        <v/>
      </c>
      <c r="N1556" s="54">
        <f>IF(OR($B1556="",N$3&lt;$D1556+Настройки!$B$7),0,MAX(0,$E1556-MAX(0,SUMIFS(Тех_Движение!$G$2:$G$5111,Тех_Движение!$D$2:$D$5111,$C1556,Тех_Движение!$B$2:$B$5111,"&lt;="&amp;N$3)-$F1556)))</f>
        <v/>
      </c>
      <c r="O1556" s="54">
        <f>IF(OR($B1556="",O$3&lt;$D1556+Настройки!$B$7),0,MAX(0,$E1556-MAX(0,SUMIFS(Тех_Движение!$G$2:$G$5111,Тех_Движение!$D$2:$D$5111,$C1556,Тех_Движение!$B$2:$B$5111,"&lt;="&amp;O$3)-$F1556)))</f>
        <v/>
      </c>
      <c r="P1556" s="54">
        <f>IF(OR($B1556="",P$3&lt;$D1556+Настройки!$B$7),0,MAX(0,$E1556-MAX(0,SUMIFS(Тех_Движение!$G$2:$G$5111,Тех_Движение!$D$2:$D$5111,$C1556,Тех_Движение!$B$2:$B$5111,"&lt;="&amp;P$3)-$F1556)))</f>
        <v/>
      </c>
      <c r="Q1556" s="54">
        <f>IF(OR($B1556="",Q$3&lt;$D1556+Настройки!$B$7),0,MAX(0,$E1556-MAX(0,SUMIFS(Тех_Движение!$G$2:$G$5111,Тех_Движение!$D$2:$D$5111,$C1556,Тех_Движение!$B$2:$B$5111,"&lt;="&amp;Q$3)-$F1556)))</f>
        <v/>
      </c>
      <c r="R1556" s="54">
        <f>IF($B1556="","",SUM($K1556:$Q1556))</f>
        <v/>
      </c>
      <c r="S1556" s="56">
        <f>IF($B1556="","",VLOOKUP($C1556,Настройки!$A$11:$L$17,9,FALSE))</f>
        <v/>
      </c>
      <c r="T1556" s="56">
        <f>IF($B1556="","",$R1556*$S1556)</f>
        <v/>
      </c>
    </row>
    <row r="1557">
      <c r="A1557" s="20">
        <f>Тех_Движение!$A$1554</f>
        <v/>
      </c>
      <c r="B1557" s="20">
        <f>IF(Тех_Движение!$F$1554&gt;0,Тех_Движение!$I$1554,"")</f>
        <v/>
      </c>
      <c r="C1557" s="20">
        <f>IF($B1557="","",Тех_Движение!$D$1554)</f>
        <v/>
      </c>
      <c r="D1557" s="42">
        <f>IF($B1557="","",Тех_Движение!$B$1554)</f>
        <v/>
      </c>
      <c r="E1557" s="54">
        <f>IF($B1557="","",Тех_Движение!$F$1554)</f>
        <v/>
      </c>
      <c r="F1557" s="54">
        <f>IF($B1557="","",SUMIFS($E$5:$E1556,$C$5:$C1556,$C1557))</f>
        <v/>
      </c>
      <c r="G1557" s="54">
        <f>IF($B1557="","",MAX(0,$E1557-MAX(0,SUMIFS(Тех_Движение!$G$2:$G$5111,Тех_Движение!$D$2:$D$5111,$C1557,Тех_Движение!$B$2:$B$5111,"&lt;="&amp;Настройки!$B$5-1)-$F1557)))</f>
        <v/>
      </c>
      <c r="H1557" s="54">
        <f>IF($B1557="","",IF(AND($D1557&gt;=Настройки!$B$5,$D1557&lt;=Настройки!$B$6),$E1557,0))</f>
        <v/>
      </c>
      <c r="I1557" s="54">
        <f>IF($B1557="","",$G1557+$H1557-$J1557)</f>
        <v/>
      </c>
      <c r="J1557" s="54">
        <f>IF($B1557="","",MAX(0,$E1557-MAX(0,SUMIFS(Тех_Движение!$G$2:$G$5111,Тех_Движение!$D$2:$D$5111,$C1557,Тех_Движение!$B$2:$B$5111,"&lt;="&amp;Настройки!$B$6)-$F1557)))</f>
        <v/>
      </c>
      <c r="K1557" s="54">
        <f>IF(OR($B1557="",K$3&lt;$D1557+Настройки!$B$7),0,MAX(0,$E1557-MAX(0,SUMIFS(Тех_Движение!$G$2:$G$5111,Тех_Движение!$D$2:$D$5111,$C1557,Тех_Движение!$B$2:$B$5111,"&lt;="&amp;K$3)-$F1557)))</f>
        <v/>
      </c>
      <c r="L1557" s="54">
        <f>IF(OR($B1557="",L$3&lt;$D1557+Настройки!$B$7),0,MAX(0,$E1557-MAX(0,SUMIFS(Тех_Движение!$G$2:$G$5111,Тех_Движение!$D$2:$D$5111,$C1557,Тех_Движение!$B$2:$B$5111,"&lt;="&amp;L$3)-$F1557)))</f>
        <v/>
      </c>
      <c r="M1557" s="54">
        <f>IF(OR($B1557="",M$3&lt;$D1557+Настройки!$B$7),0,MAX(0,$E1557-MAX(0,SUMIFS(Тех_Движение!$G$2:$G$5111,Тех_Движение!$D$2:$D$5111,$C1557,Тех_Движение!$B$2:$B$5111,"&lt;="&amp;M$3)-$F1557)))</f>
        <v/>
      </c>
      <c r="N1557" s="54">
        <f>IF(OR($B1557="",N$3&lt;$D1557+Настройки!$B$7),0,MAX(0,$E1557-MAX(0,SUMIFS(Тех_Движение!$G$2:$G$5111,Тех_Движение!$D$2:$D$5111,$C1557,Тех_Движение!$B$2:$B$5111,"&lt;="&amp;N$3)-$F1557)))</f>
        <v/>
      </c>
      <c r="O1557" s="54">
        <f>IF(OR($B1557="",O$3&lt;$D1557+Настройки!$B$7),0,MAX(0,$E1557-MAX(0,SUMIFS(Тех_Движение!$G$2:$G$5111,Тех_Движение!$D$2:$D$5111,$C1557,Тех_Движение!$B$2:$B$5111,"&lt;="&amp;O$3)-$F1557)))</f>
        <v/>
      </c>
      <c r="P1557" s="54">
        <f>IF(OR($B1557="",P$3&lt;$D1557+Настройки!$B$7),0,MAX(0,$E1557-MAX(0,SUMIFS(Тех_Движение!$G$2:$G$5111,Тех_Движение!$D$2:$D$5111,$C1557,Тех_Движение!$B$2:$B$5111,"&lt;="&amp;P$3)-$F1557)))</f>
        <v/>
      </c>
      <c r="Q1557" s="54">
        <f>IF(OR($B1557="",Q$3&lt;$D1557+Настройки!$B$7),0,MAX(0,$E1557-MAX(0,SUMIFS(Тех_Движение!$G$2:$G$5111,Тех_Движение!$D$2:$D$5111,$C1557,Тех_Движение!$B$2:$B$5111,"&lt;="&amp;Q$3)-$F1557)))</f>
        <v/>
      </c>
      <c r="R1557" s="54">
        <f>IF($B1557="","",SUM($K1557:$Q1557))</f>
        <v/>
      </c>
      <c r="S1557" s="56">
        <f>IF($B1557="","",VLOOKUP($C1557,Настройки!$A$11:$L$17,9,FALSE))</f>
        <v/>
      </c>
      <c r="T1557" s="56">
        <f>IF($B1557="","",$R1557*$S1557)</f>
        <v/>
      </c>
    </row>
    <row r="1558">
      <c r="A1558" s="20">
        <f>Тех_Движение!$A$1555</f>
        <v/>
      </c>
      <c r="B1558" s="20">
        <f>IF(Тех_Движение!$F$1555&gt;0,Тех_Движение!$I$1555,"")</f>
        <v/>
      </c>
      <c r="C1558" s="20">
        <f>IF($B1558="","",Тех_Движение!$D$1555)</f>
        <v/>
      </c>
      <c r="D1558" s="42">
        <f>IF($B1558="","",Тех_Движение!$B$1555)</f>
        <v/>
      </c>
      <c r="E1558" s="54">
        <f>IF($B1558="","",Тех_Движение!$F$1555)</f>
        <v/>
      </c>
      <c r="F1558" s="54">
        <f>IF($B1558="","",SUMIFS($E$5:$E1557,$C$5:$C1557,$C1558))</f>
        <v/>
      </c>
      <c r="G1558" s="54">
        <f>IF($B1558="","",MAX(0,$E1558-MAX(0,SUMIFS(Тех_Движение!$G$2:$G$5111,Тех_Движение!$D$2:$D$5111,$C1558,Тех_Движение!$B$2:$B$5111,"&lt;="&amp;Настройки!$B$5-1)-$F1558)))</f>
        <v/>
      </c>
      <c r="H1558" s="54">
        <f>IF($B1558="","",IF(AND($D1558&gt;=Настройки!$B$5,$D1558&lt;=Настройки!$B$6),$E1558,0))</f>
        <v/>
      </c>
      <c r="I1558" s="54">
        <f>IF($B1558="","",$G1558+$H1558-$J1558)</f>
        <v/>
      </c>
      <c r="J1558" s="54">
        <f>IF($B1558="","",MAX(0,$E1558-MAX(0,SUMIFS(Тех_Движение!$G$2:$G$5111,Тех_Движение!$D$2:$D$5111,$C1558,Тех_Движение!$B$2:$B$5111,"&lt;="&amp;Настройки!$B$6)-$F1558)))</f>
        <v/>
      </c>
      <c r="K1558" s="54">
        <f>IF(OR($B1558="",K$3&lt;$D1558+Настройки!$B$7),0,MAX(0,$E1558-MAX(0,SUMIFS(Тех_Движение!$G$2:$G$5111,Тех_Движение!$D$2:$D$5111,$C1558,Тех_Движение!$B$2:$B$5111,"&lt;="&amp;K$3)-$F1558)))</f>
        <v/>
      </c>
      <c r="L1558" s="54">
        <f>IF(OR($B1558="",L$3&lt;$D1558+Настройки!$B$7),0,MAX(0,$E1558-MAX(0,SUMIFS(Тех_Движение!$G$2:$G$5111,Тех_Движение!$D$2:$D$5111,$C1558,Тех_Движение!$B$2:$B$5111,"&lt;="&amp;L$3)-$F1558)))</f>
        <v/>
      </c>
      <c r="M1558" s="54">
        <f>IF(OR($B1558="",M$3&lt;$D1558+Настройки!$B$7),0,MAX(0,$E1558-MAX(0,SUMIFS(Тех_Движение!$G$2:$G$5111,Тех_Движение!$D$2:$D$5111,$C1558,Тех_Движение!$B$2:$B$5111,"&lt;="&amp;M$3)-$F1558)))</f>
        <v/>
      </c>
      <c r="N1558" s="54">
        <f>IF(OR($B1558="",N$3&lt;$D1558+Настройки!$B$7),0,MAX(0,$E1558-MAX(0,SUMIFS(Тех_Движение!$G$2:$G$5111,Тех_Движение!$D$2:$D$5111,$C1558,Тех_Движение!$B$2:$B$5111,"&lt;="&amp;N$3)-$F1558)))</f>
        <v/>
      </c>
      <c r="O1558" s="54">
        <f>IF(OR($B1558="",O$3&lt;$D1558+Настройки!$B$7),0,MAX(0,$E1558-MAX(0,SUMIFS(Тех_Движение!$G$2:$G$5111,Тех_Движение!$D$2:$D$5111,$C1558,Тех_Движение!$B$2:$B$5111,"&lt;="&amp;O$3)-$F1558)))</f>
        <v/>
      </c>
      <c r="P1558" s="54">
        <f>IF(OR($B1558="",P$3&lt;$D1558+Настройки!$B$7),0,MAX(0,$E1558-MAX(0,SUMIFS(Тех_Движение!$G$2:$G$5111,Тех_Движение!$D$2:$D$5111,$C1558,Тех_Движение!$B$2:$B$5111,"&lt;="&amp;P$3)-$F1558)))</f>
        <v/>
      </c>
      <c r="Q1558" s="54">
        <f>IF(OR($B1558="",Q$3&lt;$D1558+Настройки!$B$7),0,MAX(0,$E1558-MAX(0,SUMIFS(Тех_Движение!$G$2:$G$5111,Тех_Движение!$D$2:$D$5111,$C1558,Тех_Движение!$B$2:$B$5111,"&lt;="&amp;Q$3)-$F1558)))</f>
        <v/>
      </c>
      <c r="R1558" s="54">
        <f>IF($B1558="","",SUM($K1558:$Q1558))</f>
        <v/>
      </c>
      <c r="S1558" s="56">
        <f>IF($B1558="","",VLOOKUP($C1558,Настройки!$A$11:$L$17,9,FALSE))</f>
        <v/>
      </c>
      <c r="T1558" s="56">
        <f>IF($B1558="","",$R1558*$S1558)</f>
        <v/>
      </c>
    </row>
    <row r="1559">
      <c r="A1559" s="20">
        <f>Тех_Движение!$A$1556</f>
        <v/>
      </c>
      <c r="B1559" s="20">
        <f>IF(Тех_Движение!$F$1556&gt;0,Тех_Движение!$I$1556,"")</f>
        <v/>
      </c>
      <c r="C1559" s="20">
        <f>IF($B1559="","",Тех_Движение!$D$1556)</f>
        <v/>
      </c>
      <c r="D1559" s="42">
        <f>IF($B1559="","",Тех_Движение!$B$1556)</f>
        <v/>
      </c>
      <c r="E1559" s="54">
        <f>IF($B1559="","",Тех_Движение!$F$1556)</f>
        <v/>
      </c>
      <c r="F1559" s="54">
        <f>IF($B1559="","",SUMIFS($E$5:$E1558,$C$5:$C1558,$C1559))</f>
        <v/>
      </c>
      <c r="G1559" s="54">
        <f>IF($B1559="","",MAX(0,$E1559-MAX(0,SUMIFS(Тех_Движение!$G$2:$G$5111,Тех_Движение!$D$2:$D$5111,$C1559,Тех_Движение!$B$2:$B$5111,"&lt;="&amp;Настройки!$B$5-1)-$F1559)))</f>
        <v/>
      </c>
      <c r="H1559" s="54">
        <f>IF($B1559="","",IF(AND($D1559&gt;=Настройки!$B$5,$D1559&lt;=Настройки!$B$6),$E1559,0))</f>
        <v/>
      </c>
      <c r="I1559" s="54">
        <f>IF($B1559="","",$G1559+$H1559-$J1559)</f>
        <v/>
      </c>
      <c r="J1559" s="54">
        <f>IF($B1559="","",MAX(0,$E1559-MAX(0,SUMIFS(Тех_Движение!$G$2:$G$5111,Тех_Движение!$D$2:$D$5111,$C1559,Тех_Движение!$B$2:$B$5111,"&lt;="&amp;Настройки!$B$6)-$F1559)))</f>
        <v/>
      </c>
      <c r="K1559" s="54">
        <f>IF(OR($B1559="",K$3&lt;$D1559+Настройки!$B$7),0,MAX(0,$E1559-MAX(0,SUMIFS(Тех_Движение!$G$2:$G$5111,Тех_Движение!$D$2:$D$5111,$C1559,Тех_Движение!$B$2:$B$5111,"&lt;="&amp;K$3)-$F1559)))</f>
        <v/>
      </c>
      <c r="L1559" s="54">
        <f>IF(OR($B1559="",L$3&lt;$D1559+Настройки!$B$7),0,MAX(0,$E1559-MAX(0,SUMIFS(Тех_Движение!$G$2:$G$5111,Тех_Движение!$D$2:$D$5111,$C1559,Тех_Движение!$B$2:$B$5111,"&lt;="&amp;L$3)-$F1559)))</f>
        <v/>
      </c>
      <c r="M1559" s="54">
        <f>IF(OR($B1559="",M$3&lt;$D1559+Настройки!$B$7),0,MAX(0,$E1559-MAX(0,SUMIFS(Тех_Движение!$G$2:$G$5111,Тех_Движение!$D$2:$D$5111,$C1559,Тех_Движение!$B$2:$B$5111,"&lt;="&amp;M$3)-$F1559)))</f>
        <v/>
      </c>
      <c r="N1559" s="54">
        <f>IF(OR($B1559="",N$3&lt;$D1559+Настройки!$B$7),0,MAX(0,$E1559-MAX(0,SUMIFS(Тех_Движение!$G$2:$G$5111,Тех_Движение!$D$2:$D$5111,$C1559,Тех_Движение!$B$2:$B$5111,"&lt;="&amp;N$3)-$F1559)))</f>
        <v/>
      </c>
      <c r="O1559" s="54">
        <f>IF(OR($B1559="",O$3&lt;$D1559+Настройки!$B$7),0,MAX(0,$E1559-MAX(0,SUMIFS(Тех_Движение!$G$2:$G$5111,Тех_Движение!$D$2:$D$5111,$C1559,Тех_Движение!$B$2:$B$5111,"&lt;="&amp;O$3)-$F1559)))</f>
        <v/>
      </c>
      <c r="P1559" s="54">
        <f>IF(OR($B1559="",P$3&lt;$D1559+Настройки!$B$7),0,MAX(0,$E1559-MAX(0,SUMIFS(Тех_Движение!$G$2:$G$5111,Тех_Движение!$D$2:$D$5111,$C1559,Тех_Движение!$B$2:$B$5111,"&lt;="&amp;P$3)-$F1559)))</f>
        <v/>
      </c>
      <c r="Q1559" s="54">
        <f>IF(OR($B1559="",Q$3&lt;$D1559+Настройки!$B$7),0,MAX(0,$E1559-MAX(0,SUMIFS(Тех_Движение!$G$2:$G$5111,Тех_Движение!$D$2:$D$5111,$C1559,Тех_Движение!$B$2:$B$5111,"&lt;="&amp;Q$3)-$F1559)))</f>
        <v/>
      </c>
      <c r="R1559" s="54">
        <f>IF($B1559="","",SUM($K1559:$Q1559))</f>
        <v/>
      </c>
      <c r="S1559" s="56">
        <f>IF($B1559="","",VLOOKUP($C1559,Настройки!$A$11:$L$17,9,FALSE))</f>
        <v/>
      </c>
      <c r="T1559" s="56">
        <f>IF($B1559="","",$R1559*$S1559)</f>
        <v/>
      </c>
    </row>
    <row r="1560">
      <c r="A1560" s="20">
        <f>Тех_Движение!$A$1557</f>
        <v/>
      </c>
      <c r="B1560" s="20">
        <f>IF(Тех_Движение!$F$1557&gt;0,Тех_Движение!$I$1557,"")</f>
        <v/>
      </c>
      <c r="C1560" s="20">
        <f>IF($B1560="","",Тех_Движение!$D$1557)</f>
        <v/>
      </c>
      <c r="D1560" s="42">
        <f>IF($B1560="","",Тех_Движение!$B$1557)</f>
        <v/>
      </c>
      <c r="E1560" s="54">
        <f>IF($B1560="","",Тех_Движение!$F$1557)</f>
        <v/>
      </c>
      <c r="F1560" s="54">
        <f>IF($B1560="","",SUMIFS($E$5:$E1559,$C$5:$C1559,$C1560))</f>
        <v/>
      </c>
      <c r="G1560" s="54">
        <f>IF($B1560="","",MAX(0,$E1560-MAX(0,SUMIFS(Тех_Движение!$G$2:$G$5111,Тех_Движение!$D$2:$D$5111,$C1560,Тех_Движение!$B$2:$B$5111,"&lt;="&amp;Настройки!$B$5-1)-$F1560)))</f>
        <v/>
      </c>
      <c r="H1560" s="54">
        <f>IF($B1560="","",IF(AND($D1560&gt;=Настройки!$B$5,$D1560&lt;=Настройки!$B$6),$E1560,0))</f>
        <v/>
      </c>
      <c r="I1560" s="54">
        <f>IF($B1560="","",$G1560+$H1560-$J1560)</f>
        <v/>
      </c>
      <c r="J1560" s="54">
        <f>IF($B1560="","",MAX(0,$E1560-MAX(0,SUMIFS(Тех_Движение!$G$2:$G$5111,Тех_Движение!$D$2:$D$5111,$C1560,Тех_Движение!$B$2:$B$5111,"&lt;="&amp;Настройки!$B$6)-$F1560)))</f>
        <v/>
      </c>
      <c r="K1560" s="54">
        <f>IF(OR($B1560="",K$3&lt;$D1560+Настройки!$B$7),0,MAX(0,$E1560-MAX(0,SUMIFS(Тех_Движение!$G$2:$G$5111,Тех_Движение!$D$2:$D$5111,$C1560,Тех_Движение!$B$2:$B$5111,"&lt;="&amp;K$3)-$F1560)))</f>
        <v/>
      </c>
      <c r="L1560" s="54">
        <f>IF(OR($B1560="",L$3&lt;$D1560+Настройки!$B$7),0,MAX(0,$E1560-MAX(0,SUMIFS(Тех_Движение!$G$2:$G$5111,Тех_Движение!$D$2:$D$5111,$C1560,Тех_Движение!$B$2:$B$5111,"&lt;="&amp;L$3)-$F1560)))</f>
        <v/>
      </c>
      <c r="M1560" s="54">
        <f>IF(OR($B1560="",M$3&lt;$D1560+Настройки!$B$7),0,MAX(0,$E1560-MAX(0,SUMIFS(Тех_Движение!$G$2:$G$5111,Тех_Движение!$D$2:$D$5111,$C1560,Тех_Движение!$B$2:$B$5111,"&lt;="&amp;M$3)-$F1560)))</f>
        <v/>
      </c>
      <c r="N1560" s="54">
        <f>IF(OR($B1560="",N$3&lt;$D1560+Настройки!$B$7),0,MAX(0,$E1560-MAX(0,SUMIFS(Тех_Движение!$G$2:$G$5111,Тех_Движение!$D$2:$D$5111,$C1560,Тех_Движение!$B$2:$B$5111,"&lt;="&amp;N$3)-$F1560)))</f>
        <v/>
      </c>
      <c r="O1560" s="54">
        <f>IF(OR($B1560="",O$3&lt;$D1560+Настройки!$B$7),0,MAX(0,$E1560-MAX(0,SUMIFS(Тех_Движение!$G$2:$G$5111,Тех_Движение!$D$2:$D$5111,$C1560,Тех_Движение!$B$2:$B$5111,"&lt;="&amp;O$3)-$F1560)))</f>
        <v/>
      </c>
      <c r="P1560" s="54">
        <f>IF(OR($B1560="",P$3&lt;$D1560+Настройки!$B$7),0,MAX(0,$E1560-MAX(0,SUMIFS(Тех_Движение!$G$2:$G$5111,Тех_Движение!$D$2:$D$5111,$C1560,Тех_Движение!$B$2:$B$5111,"&lt;="&amp;P$3)-$F1560)))</f>
        <v/>
      </c>
      <c r="Q1560" s="54">
        <f>IF(OR($B1560="",Q$3&lt;$D1560+Настройки!$B$7),0,MAX(0,$E1560-MAX(0,SUMIFS(Тех_Движение!$G$2:$G$5111,Тех_Движение!$D$2:$D$5111,$C1560,Тех_Движение!$B$2:$B$5111,"&lt;="&amp;Q$3)-$F1560)))</f>
        <v/>
      </c>
      <c r="R1560" s="54">
        <f>IF($B1560="","",SUM($K1560:$Q1560))</f>
        <v/>
      </c>
      <c r="S1560" s="56">
        <f>IF($B1560="","",VLOOKUP($C1560,Настройки!$A$11:$L$17,9,FALSE))</f>
        <v/>
      </c>
      <c r="T1560" s="56">
        <f>IF($B1560="","",$R1560*$S1560)</f>
        <v/>
      </c>
    </row>
    <row r="1561">
      <c r="A1561" s="20">
        <f>Тех_Движение!$A$1558</f>
        <v/>
      </c>
      <c r="B1561" s="20">
        <f>IF(Тех_Движение!$F$1558&gt;0,Тех_Движение!$I$1558,"")</f>
        <v/>
      </c>
      <c r="C1561" s="20">
        <f>IF($B1561="","",Тех_Движение!$D$1558)</f>
        <v/>
      </c>
      <c r="D1561" s="42">
        <f>IF($B1561="","",Тех_Движение!$B$1558)</f>
        <v/>
      </c>
      <c r="E1561" s="54">
        <f>IF($B1561="","",Тех_Движение!$F$1558)</f>
        <v/>
      </c>
      <c r="F1561" s="54">
        <f>IF($B1561="","",SUMIFS($E$5:$E1560,$C$5:$C1560,$C1561))</f>
        <v/>
      </c>
      <c r="G1561" s="54">
        <f>IF($B1561="","",MAX(0,$E1561-MAX(0,SUMIFS(Тех_Движение!$G$2:$G$5111,Тех_Движение!$D$2:$D$5111,$C1561,Тех_Движение!$B$2:$B$5111,"&lt;="&amp;Настройки!$B$5-1)-$F1561)))</f>
        <v/>
      </c>
      <c r="H1561" s="54">
        <f>IF($B1561="","",IF(AND($D1561&gt;=Настройки!$B$5,$D1561&lt;=Настройки!$B$6),$E1561,0))</f>
        <v/>
      </c>
      <c r="I1561" s="54">
        <f>IF($B1561="","",$G1561+$H1561-$J1561)</f>
        <v/>
      </c>
      <c r="J1561" s="54">
        <f>IF($B1561="","",MAX(0,$E1561-MAX(0,SUMIFS(Тех_Движение!$G$2:$G$5111,Тех_Движение!$D$2:$D$5111,$C1561,Тех_Движение!$B$2:$B$5111,"&lt;="&amp;Настройки!$B$6)-$F1561)))</f>
        <v/>
      </c>
      <c r="K1561" s="54">
        <f>IF(OR($B1561="",K$3&lt;$D1561+Настройки!$B$7),0,MAX(0,$E1561-MAX(0,SUMIFS(Тех_Движение!$G$2:$G$5111,Тех_Движение!$D$2:$D$5111,$C1561,Тех_Движение!$B$2:$B$5111,"&lt;="&amp;K$3)-$F1561)))</f>
        <v/>
      </c>
      <c r="L1561" s="54">
        <f>IF(OR($B1561="",L$3&lt;$D1561+Настройки!$B$7),0,MAX(0,$E1561-MAX(0,SUMIFS(Тех_Движение!$G$2:$G$5111,Тех_Движение!$D$2:$D$5111,$C1561,Тех_Движение!$B$2:$B$5111,"&lt;="&amp;L$3)-$F1561)))</f>
        <v/>
      </c>
      <c r="M1561" s="54">
        <f>IF(OR($B1561="",M$3&lt;$D1561+Настройки!$B$7),0,MAX(0,$E1561-MAX(0,SUMIFS(Тех_Движение!$G$2:$G$5111,Тех_Движение!$D$2:$D$5111,$C1561,Тех_Движение!$B$2:$B$5111,"&lt;="&amp;M$3)-$F1561)))</f>
        <v/>
      </c>
      <c r="N1561" s="54">
        <f>IF(OR($B1561="",N$3&lt;$D1561+Настройки!$B$7),0,MAX(0,$E1561-MAX(0,SUMIFS(Тех_Движение!$G$2:$G$5111,Тех_Движение!$D$2:$D$5111,$C1561,Тех_Движение!$B$2:$B$5111,"&lt;="&amp;N$3)-$F1561)))</f>
        <v/>
      </c>
      <c r="O1561" s="54">
        <f>IF(OR($B1561="",O$3&lt;$D1561+Настройки!$B$7),0,MAX(0,$E1561-MAX(0,SUMIFS(Тех_Движение!$G$2:$G$5111,Тех_Движение!$D$2:$D$5111,$C1561,Тех_Движение!$B$2:$B$5111,"&lt;="&amp;O$3)-$F1561)))</f>
        <v/>
      </c>
      <c r="P1561" s="54">
        <f>IF(OR($B1561="",P$3&lt;$D1561+Настройки!$B$7),0,MAX(0,$E1561-MAX(0,SUMIFS(Тех_Движение!$G$2:$G$5111,Тех_Движение!$D$2:$D$5111,$C1561,Тех_Движение!$B$2:$B$5111,"&lt;="&amp;P$3)-$F1561)))</f>
        <v/>
      </c>
      <c r="Q1561" s="54">
        <f>IF(OR($B1561="",Q$3&lt;$D1561+Настройки!$B$7),0,MAX(0,$E1561-MAX(0,SUMIFS(Тех_Движение!$G$2:$G$5111,Тех_Движение!$D$2:$D$5111,$C1561,Тех_Движение!$B$2:$B$5111,"&lt;="&amp;Q$3)-$F1561)))</f>
        <v/>
      </c>
      <c r="R1561" s="54">
        <f>IF($B1561="","",SUM($K1561:$Q1561))</f>
        <v/>
      </c>
      <c r="S1561" s="56">
        <f>IF($B1561="","",VLOOKUP($C1561,Настройки!$A$11:$L$17,9,FALSE))</f>
        <v/>
      </c>
      <c r="T1561" s="56">
        <f>IF($B1561="","",$R1561*$S1561)</f>
        <v/>
      </c>
    </row>
    <row r="1562">
      <c r="A1562" s="20">
        <f>Тех_Движение!$A$1559</f>
        <v/>
      </c>
      <c r="B1562" s="20">
        <f>IF(Тех_Движение!$F$1559&gt;0,Тех_Движение!$I$1559,"")</f>
        <v/>
      </c>
      <c r="C1562" s="20">
        <f>IF($B1562="","",Тех_Движение!$D$1559)</f>
        <v/>
      </c>
      <c r="D1562" s="42">
        <f>IF($B1562="","",Тех_Движение!$B$1559)</f>
        <v/>
      </c>
      <c r="E1562" s="54">
        <f>IF($B1562="","",Тех_Движение!$F$1559)</f>
        <v/>
      </c>
      <c r="F1562" s="54">
        <f>IF($B1562="","",SUMIFS($E$5:$E1561,$C$5:$C1561,$C1562))</f>
        <v/>
      </c>
      <c r="G1562" s="54">
        <f>IF($B1562="","",MAX(0,$E1562-MAX(0,SUMIFS(Тех_Движение!$G$2:$G$5111,Тех_Движение!$D$2:$D$5111,$C1562,Тех_Движение!$B$2:$B$5111,"&lt;="&amp;Настройки!$B$5-1)-$F1562)))</f>
        <v/>
      </c>
      <c r="H1562" s="54">
        <f>IF($B1562="","",IF(AND($D1562&gt;=Настройки!$B$5,$D1562&lt;=Настройки!$B$6),$E1562,0))</f>
        <v/>
      </c>
      <c r="I1562" s="54">
        <f>IF($B1562="","",$G1562+$H1562-$J1562)</f>
        <v/>
      </c>
      <c r="J1562" s="54">
        <f>IF($B1562="","",MAX(0,$E1562-MAX(0,SUMIFS(Тех_Движение!$G$2:$G$5111,Тех_Движение!$D$2:$D$5111,$C1562,Тех_Движение!$B$2:$B$5111,"&lt;="&amp;Настройки!$B$6)-$F1562)))</f>
        <v/>
      </c>
      <c r="K1562" s="54">
        <f>IF(OR($B1562="",K$3&lt;$D1562+Настройки!$B$7),0,MAX(0,$E1562-MAX(0,SUMIFS(Тех_Движение!$G$2:$G$5111,Тех_Движение!$D$2:$D$5111,$C1562,Тех_Движение!$B$2:$B$5111,"&lt;="&amp;K$3)-$F1562)))</f>
        <v/>
      </c>
      <c r="L1562" s="54">
        <f>IF(OR($B1562="",L$3&lt;$D1562+Настройки!$B$7),0,MAX(0,$E1562-MAX(0,SUMIFS(Тех_Движение!$G$2:$G$5111,Тех_Движение!$D$2:$D$5111,$C1562,Тех_Движение!$B$2:$B$5111,"&lt;="&amp;L$3)-$F1562)))</f>
        <v/>
      </c>
      <c r="M1562" s="54">
        <f>IF(OR($B1562="",M$3&lt;$D1562+Настройки!$B$7),0,MAX(0,$E1562-MAX(0,SUMIFS(Тех_Движение!$G$2:$G$5111,Тех_Движение!$D$2:$D$5111,$C1562,Тех_Движение!$B$2:$B$5111,"&lt;="&amp;M$3)-$F1562)))</f>
        <v/>
      </c>
      <c r="N1562" s="54">
        <f>IF(OR($B1562="",N$3&lt;$D1562+Настройки!$B$7),0,MAX(0,$E1562-MAX(0,SUMIFS(Тех_Движение!$G$2:$G$5111,Тех_Движение!$D$2:$D$5111,$C1562,Тех_Движение!$B$2:$B$5111,"&lt;="&amp;N$3)-$F1562)))</f>
        <v/>
      </c>
      <c r="O1562" s="54">
        <f>IF(OR($B1562="",O$3&lt;$D1562+Настройки!$B$7),0,MAX(0,$E1562-MAX(0,SUMIFS(Тех_Движение!$G$2:$G$5111,Тех_Движение!$D$2:$D$5111,$C1562,Тех_Движение!$B$2:$B$5111,"&lt;="&amp;O$3)-$F1562)))</f>
        <v/>
      </c>
      <c r="P1562" s="54">
        <f>IF(OR($B1562="",P$3&lt;$D1562+Настройки!$B$7),0,MAX(0,$E1562-MAX(0,SUMIFS(Тех_Движение!$G$2:$G$5111,Тех_Движение!$D$2:$D$5111,$C1562,Тех_Движение!$B$2:$B$5111,"&lt;="&amp;P$3)-$F1562)))</f>
        <v/>
      </c>
      <c r="Q1562" s="54">
        <f>IF(OR($B1562="",Q$3&lt;$D1562+Настройки!$B$7),0,MAX(0,$E1562-MAX(0,SUMIFS(Тех_Движение!$G$2:$G$5111,Тех_Движение!$D$2:$D$5111,$C1562,Тех_Движение!$B$2:$B$5111,"&lt;="&amp;Q$3)-$F1562)))</f>
        <v/>
      </c>
      <c r="R1562" s="54">
        <f>IF($B1562="","",SUM($K1562:$Q1562))</f>
        <v/>
      </c>
      <c r="S1562" s="56">
        <f>IF($B1562="","",VLOOKUP($C1562,Настройки!$A$11:$L$17,9,FALSE))</f>
        <v/>
      </c>
      <c r="T1562" s="56">
        <f>IF($B1562="","",$R1562*$S1562)</f>
        <v/>
      </c>
    </row>
    <row r="1563">
      <c r="A1563" s="20">
        <f>Тех_Движение!$A$1560</f>
        <v/>
      </c>
      <c r="B1563" s="20">
        <f>IF(Тех_Движение!$F$1560&gt;0,Тех_Движение!$I$1560,"")</f>
        <v/>
      </c>
      <c r="C1563" s="20">
        <f>IF($B1563="","",Тех_Движение!$D$1560)</f>
        <v/>
      </c>
      <c r="D1563" s="42">
        <f>IF($B1563="","",Тех_Движение!$B$1560)</f>
        <v/>
      </c>
      <c r="E1563" s="54">
        <f>IF($B1563="","",Тех_Движение!$F$1560)</f>
        <v/>
      </c>
      <c r="F1563" s="54">
        <f>IF($B1563="","",SUMIFS($E$5:$E1562,$C$5:$C1562,$C1563))</f>
        <v/>
      </c>
      <c r="G1563" s="54">
        <f>IF($B1563="","",MAX(0,$E1563-MAX(0,SUMIFS(Тех_Движение!$G$2:$G$5111,Тех_Движение!$D$2:$D$5111,$C1563,Тех_Движение!$B$2:$B$5111,"&lt;="&amp;Настройки!$B$5-1)-$F1563)))</f>
        <v/>
      </c>
      <c r="H1563" s="54">
        <f>IF($B1563="","",IF(AND($D1563&gt;=Настройки!$B$5,$D1563&lt;=Настройки!$B$6),$E1563,0))</f>
        <v/>
      </c>
      <c r="I1563" s="54">
        <f>IF($B1563="","",$G1563+$H1563-$J1563)</f>
        <v/>
      </c>
      <c r="J1563" s="54">
        <f>IF($B1563="","",MAX(0,$E1563-MAX(0,SUMIFS(Тех_Движение!$G$2:$G$5111,Тех_Движение!$D$2:$D$5111,$C1563,Тех_Движение!$B$2:$B$5111,"&lt;="&amp;Настройки!$B$6)-$F1563)))</f>
        <v/>
      </c>
      <c r="K1563" s="54">
        <f>IF(OR($B1563="",K$3&lt;$D1563+Настройки!$B$7),0,MAX(0,$E1563-MAX(0,SUMIFS(Тех_Движение!$G$2:$G$5111,Тех_Движение!$D$2:$D$5111,$C1563,Тех_Движение!$B$2:$B$5111,"&lt;="&amp;K$3)-$F1563)))</f>
        <v/>
      </c>
      <c r="L1563" s="54">
        <f>IF(OR($B1563="",L$3&lt;$D1563+Настройки!$B$7),0,MAX(0,$E1563-MAX(0,SUMIFS(Тех_Движение!$G$2:$G$5111,Тех_Движение!$D$2:$D$5111,$C1563,Тех_Движение!$B$2:$B$5111,"&lt;="&amp;L$3)-$F1563)))</f>
        <v/>
      </c>
      <c r="M1563" s="54">
        <f>IF(OR($B1563="",M$3&lt;$D1563+Настройки!$B$7),0,MAX(0,$E1563-MAX(0,SUMIFS(Тех_Движение!$G$2:$G$5111,Тех_Движение!$D$2:$D$5111,$C1563,Тех_Движение!$B$2:$B$5111,"&lt;="&amp;M$3)-$F1563)))</f>
        <v/>
      </c>
      <c r="N1563" s="54">
        <f>IF(OR($B1563="",N$3&lt;$D1563+Настройки!$B$7),0,MAX(0,$E1563-MAX(0,SUMIFS(Тех_Движение!$G$2:$G$5111,Тех_Движение!$D$2:$D$5111,$C1563,Тех_Движение!$B$2:$B$5111,"&lt;="&amp;N$3)-$F1563)))</f>
        <v/>
      </c>
      <c r="O1563" s="54">
        <f>IF(OR($B1563="",O$3&lt;$D1563+Настройки!$B$7),0,MAX(0,$E1563-MAX(0,SUMIFS(Тех_Движение!$G$2:$G$5111,Тех_Движение!$D$2:$D$5111,$C1563,Тех_Движение!$B$2:$B$5111,"&lt;="&amp;O$3)-$F1563)))</f>
        <v/>
      </c>
      <c r="P1563" s="54">
        <f>IF(OR($B1563="",P$3&lt;$D1563+Настройки!$B$7),0,MAX(0,$E1563-MAX(0,SUMIFS(Тех_Движение!$G$2:$G$5111,Тех_Движение!$D$2:$D$5111,$C1563,Тех_Движение!$B$2:$B$5111,"&lt;="&amp;P$3)-$F1563)))</f>
        <v/>
      </c>
      <c r="Q1563" s="54">
        <f>IF(OR($B1563="",Q$3&lt;$D1563+Настройки!$B$7),0,MAX(0,$E1563-MAX(0,SUMIFS(Тех_Движение!$G$2:$G$5111,Тех_Движение!$D$2:$D$5111,$C1563,Тех_Движение!$B$2:$B$5111,"&lt;="&amp;Q$3)-$F1563)))</f>
        <v/>
      </c>
      <c r="R1563" s="54">
        <f>IF($B1563="","",SUM($K1563:$Q1563))</f>
        <v/>
      </c>
      <c r="S1563" s="56">
        <f>IF($B1563="","",VLOOKUP($C1563,Настройки!$A$11:$L$17,9,FALSE))</f>
        <v/>
      </c>
      <c r="T1563" s="56">
        <f>IF($B1563="","",$R1563*$S1563)</f>
        <v/>
      </c>
    </row>
    <row r="1564">
      <c r="A1564" s="20">
        <f>Тех_Движение!$A$1561</f>
        <v/>
      </c>
      <c r="B1564" s="20">
        <f>IF(Тех_Движение!$F$1561&gt;0,Тех_Движение!$I$1561,"")</f>
        <v/>
      </c>
      <c r="C1564" s="20">
        <f>IF($B1564="","",Тех_Движение!$D$1561)</f>
        <v/>
      </c>
      <c r="D1564" s="42">
        <f>IF($B1564="","",Тех_Движение!$B$1561)</f>
        <v/>
      </c>
      <c r="E1564" s="54">
        <f>IF($B1564="","",Тех_Движение!$F$1561)</f>
        <v/>
      </c>
      <c r="F1564" s="54">
        <f>IF($B1564="","",SUMIFS($E$5:$E1563,$C$5:$C1563,$C1564))</f>
        <v/>
      </c>
      <c r="G1564" s="54">
        <f>IF($B1564="","",MAX(0,$E1564-MAX(0,SUMIFS(Тех_Движение!$G$2:$G$5111,Тех_Движение!$D$2:$D$5111,$C1564,Тех_Движение!$B$2:$B$5111,"&lt;="&amp;Настройки!$B$5-1)-$F1564)))</f>
        <v/>
      </c>
      <c r="H1564" s="54">
        <f>IF($B1564="","",IF(AND($D1564&gt;=Настройки!$B$5,$D1564&lt;=Настройки!$B$6),$E1564,0))</f>
        <v/>
      </c>
      <c r="I1564" s="54">
        <f>IF($B1564="","",$G1564+$H1564-$J1564)</f>
        <v/>
      </c>
      <c r="J1564" s="54">
        <f>IF($B1564="","",MAX(0,$E1564-MAX(0,SUMIFS(Тех_Движение!$G$2:$G$5111,Тех_Движение!$D$2:$D$5111,$C1564,Тех_Движение!$B$2:$B$5111,"&lt;="&amp;Настройки!$B$6)-$F1564)))</f>
        <v/>
      </c>
      <c r="K1564" s="54">
        <f>IF(OR($B1564="",K$3&lt;$D1564+Настройки!$B$7),0,MAX(0,$E1564-MAX(0,SUMIFS(Тех_Движение!$G$2:$G$5111,Тех_Движение!$D$2:$D$5111,$C1564,Тех_Движение!$B$2:$B$5111,"&lt;="&amp;K$3)-$F1564)))</f>
        <v/>
      </c>
      <c r="L1564" s="54">
        <f>IF(OR($B1564="",L$3&lt;$D1564+Настройки!$B$7),0,MAX(0,$E1564-MAX(0,SUMIFS(Тех_Движение!$G$2:$G$5111,Тех_Движение!$D$2:$D$5111,$C1564,Тех_Движение!$B$2:$B$5111,"&lt;="&amp;L$3)-$F1564)))</f>
        <v/>
      </c>
      <c r="M1564" s="54">
        <f>IF(OR($B1564="",M$3&lt;$D1564+Настройки!$B$7),0,MAX(0,$E1564-MAX(0,SUMIFS(Тех_Движение!$G$2:$G$5111,Тех_Движение!$D$2:$D$5111,$C1564,Тех_Движение!$B$2:$B$5111,"&lt;="&amp;M$3)-$F1564)))</f>
        <v/>
      </c>
      <c r="N1564" s="54">
        <f>IF(OR($B1564="",N$3&lt;$D1564+Настройки!$B$7),0,MAX(0,$E1564-MAX(0,SUMIFS(Тех_Движение!$G$2:$G$5111,Тех_Движение!$D$2:$D$5111,$C1564,Тех_Движение!$B$2:$B$5111,"&lt;="&amp;N$3)-$F1564)))</f>
        <v/>
      </c>
      <c r="O1564" s="54">
        <f>IF(OR($B1564="",O$3&lt;$D1564+Настройки!$B$7),0,MAX(0,$E1564-MAX(0,SUMIFS(Тех_Движение!$G$2:$G$5111,Тех_Движение!$D$2:$D$5111,$C1564,Тех_Движение!$B$2:$B$5111,"&lt;="&amp;O$3)-$F1564)))</f>
        <v/>
      </c>
      <c r="P1564" s="54">
        <f>IF(OR($B1564="",P$3&lt;$D1564+Настройки!$B$7),0,MAX(0,$E1564-MAX(0,SUMIFS(Тех_Движение!$G$2:$G$5111,Тех_Движение!$D$2:$D$5111,$C1564,Тех_Движение!$B$2:$B$5111,"&lt;="&amp;P$3)-$F1564)))</f>
        <v/>
      </c>
      <c r="Q1564" s="54">
        <f>IF(OR($B1564="",Q$3&lt;$D1564+Настройки!$B$7),0,MAX(0,$E1564-MAX(0,SUMIFS(Тех_Движение!$G$2:$G$5111,Тех_Движение!$D$2:$D$5111,$C1564,Тех_Движение!$B$2:$B$5111,"&lt;="&amp;Q$3)-$F1564)))</f>
        <v/>
      </c>
      <c r="R1564" s="54">
        <f>IF($B1564="","",SUM($K1564:$Q1564))</f>
        <v/>
      </c>
      <c r="S1564" s="56">
        <f>IF($B1564="","",VLOOKUP($C1564,Настройки!$A$11:$L$17,9,FALSE))</f>
        <v/>
      </c>
      <c r="T1564" s="56">
        <f>IF($B1564="","",$R1564*$S1564)</f>
        <v/>
      </c>
    </row>
    <row r="1565">
      <c r="A1565" s="20">
        <f>Тех_Движение!$A$1562</f>
        <v/>
      </c>
      <c r="B1565" s="20">
        <f>IF(Тех_Движение!$F$1562&gt;0,Тех_Движение!$I$1562,"")</f>
        <v/>
      </c>
      <c r="C1565" s="20">
        <f>IF($B1565="","",Тех_Движение!$D$1562)</f>
        <v/>
      </c>
      <c r="D1565" s="42">
        <f>IF($B1565="","",Тех_Движение!$B$1562)</f>
        <v/>
      </c>
      <c r="E1565" s="54">
        <f>IF($B1565="","",Тех_Движение!$F$1562)</f>
        <v/>
      </c>
      <c r="F1565" s="54">
        <f>IF($B1565="","",SUMIFS($E$5:$E1564,$C$5:$C1564,$C1565))</f>
        <v/>
      </c>
      <c r="G1565" s="54">
        <f>IF($B1565="","",MAX(0,$E1565-MAX(0,SUMIFS(Тех_Движение!$G$2:$G$5111,Тех_Движение!$D$2:$D$5111,$C1565,Тех_Движение!$B$2:$B$5111,"&lt;="&amp;Настройки!$B$5-1)-$F1565)))</f>
        <v/>
      </c>
      <c r="H1565" s="54">
        <f>IF($B1565="","",IF(AND($D1565&gt;=Настройки!$B$5,$D1565&lt;=Настройки!$B$6),$E1565,0))</f>
        <v/>
      </c>
      <c r="I1565" s="54">
        <f>IF($B1565="","",$G1565+$H1565-$J1565)</f>
        <v/>
      </c>
      <c r="J1565" s="54">
        <f>IF($B1565="","",MAX(0,$E1565-MAX(0,SUMIFS(Тех_Движение!$G$2:$G$5111,Тех_Движение!$D$2:$D$5111,$C1565,Тех_Движение!$B$2:$B$5111,"&lt;="&amp;Настройки!$B$6)-$F1565)))</f>
        <v/>
      </c>
      <c r="K1565" s="54">
        <f>IF(OR($B1565="",K$3&lt;$D1565+Настройки!$B$7),0,MAX(0,$E1565-MAX(0,SUMIFS(Тех_Движение!$G$2:$G$5111,Тех_Движение!$D$2:$D$5111,$C1565,Тех_Движение!$B$2:$B$5111,"&lt;="&amp;K$3)-$F1565)))</f>
        <v/>
      </c>
      <c r="L1565" s="54">
        <f>IF(OR($B1565="",L$3&lt;$D1565+Настройки!$B$7),0,MAX(0,$E1565-MAX(0,SUMIFS(Тех_Движение!$G$2:$G$5111,Тех_Движение!$D$2:$D$5111,$C1565,Тех_Движение!$B$2:$B$5111,"&lt;="&amp;L$3)-$F1565)))</f>
        <v/>
      </c>
      <c r="M1565" s="54">
        <f>IF(OR($B1565="",M$3&lt;$D1565+Настройки!$B$7),0,MAX(0,$E1565-MAX(0,SUMIFS(Тех_Движение!$G$2:$G$5111,Тех_Движение!$D$2:$D$5111,$C1565,Тех_Движение!$B$2:$B$5111,"&lt;="&amp;M$3)-$F1565)))</f>
        <v/>
      </c>
      <c r="N1565" s="54">
        <f>IF(OR($B1565="",N$3&lt;$D1565+Настройки!$B$7),0,MAX(0,$E1565-MAX(0,SUMIFS(Тех_Движение!$G$2:$G$5111,Тех_Движение!$D$2:$D$5111,$C1565,Тех_Движение!$B$2:$B$5111,"&lt;="&amp;N$3)-$F1565)))</f>
        <v/>
      </c>
      <c r="O1565" s="54">
        <f>IF(OR($B1565="",O$3&lt;$D1565+Настройки!$B$7),0,MAX(0,$E1565-MAX(0,SUMIFS(Тех_Движение!$G$2:$G$5111,Тех_Движение!$D$2:$D$5111,$C1565,Тех_Движение!$B$2:$B$5111,"&lt;="&amp;O$3)-$F1565)))</f>
        <v/>
      </c>
      <c r="P1565" s="54">
        <f>IF(OR($B1565="",P$3&lt;$D1565+Настройки!$B$7),0,MAX(0,$E1565-MAX(0,SUMIFS(Тех_Движение!$G$2:$G$5111,Тех_Движение!$D$2:$D$5111,$C1565,Тех_Движение!$B$2:$B$5111,"&lt;="&amp;P$3)-$F1565)))</f>
        <v/>
      </c>
      <c r="Q1565" s="54">
        <f>IF(OR($B1565="",Q$3&lt;$D1565+Настройки!$B$7),0,MAX(0,$E1565-MAX(0,SUMIFS(Тех_Движение!$G$2:$G$5111,Тех_Движение!$D$2:$D$5111,$C1565,Тех_Движение!$B$2:$B$5111,"&lt;="&amp;Q$3)-$F1565)))</f>
        <v/>
      </c>
      <c r="R1565" s="54">
        <f>IF($B1565="","",SUM($K1565:$Q1565))</f>
        <v/>
      </c>
      <c r="S1565" s="56">
        <f>IF($B1565="","",VLOOKUP($C1565,Настройки!$A$11:$L$17,9,FALSE))</f>
        <v/>
      </c>
      <c r="T1565" s="56">
        <f>IF($B1565="","",$R1565*$S1565)</f>
        <v/>
      </c>
    </row>
    <row r="1566">
      <c r="A1566" s="20">
        <f>Тех_Движение!$A$1563</f>
        <v/>
      </c>
      <c r="B1566" s="20">
        <f>IF(Тех_Движение!$F$1563&gt;0,Тех_Движение!$I$1563,"")</f>
        <v/>
      </c>
      <c r="C1566" s="20">
        <f>IF($B1566="","",Тех_Движение!$D$1563)</f>
        <v/>
      </c>
      <c r="D1566" s="42">
        <f>IF($B1566="","",Тех_Движение!$B$1563)</f>
        <v/>
      </c>
      <c r="E1566" s="54">
        <f>IF($B1566="","",Тех_Движение!$F$1563)</f>
        <v/>
      </c>
      <c r="F1566" s="54">
        <f>IF($B1566="","",SUMIFS($E$5:$E1565,$C$5:$C1565,$C1566))</f>
        <v/>
      </c>
      <c r="G1566" s="54">
        <f>IF($B1566="","",MAX(0,$E1566-MAX(0,SUMIFS(Тех_Движение!$G$2:$G$5111,Тех_Движение!$D$2:$D$5111,$C1566,Тех_Движение!$B$2:$B$5111,"&lt;="&amp;Настройки!$B$5-1)-$F1566)))</f>
        <v/>
      </c>
      <c r="H1566" s="54">
        <f>IF($B1566="","",IF(AND($D1566&gt;=Настройки!$B$5,$D1566&lt;=Настройки!$B$6),$E1566,0))</f>
        <v/>
      </c>
      <c r="I1566" s="54">
        <f>IF($B1566="","",$G1566+$H1566-$J1566)</f>
        <v/>
      </c>
      <c r="J1566" s="54">
        <f>IF($B1566="","",MAX(0,$E1566-MAX(0,SUMIFS(Тех_Движение!$G$2:$G$5111,Тех_Движение!$D$2:$D$5111,$C1566,Тех_Движение!$B$2:$B$5111,"&lt;="&amp;Настройки!$B$6)-$F1566)))</f>
        <v/>
      </c>
      <c r="K1566" s="54">
        <f>IF(OR($B1566="",K$3&lt;$D1566+Настройки!$B$7),0,MAX(0,$E1566-MAX(0,SUMIFS(Тех_Движение!$G$2:$G$5111,Тех_Движение!$D$2:$D$5111,$C1566,Тех_Движение!$B$2:$B$5111,"&lt;="&amp;K$3)-$F1566)))</f>
        <v/>
      </c>
      <c r="L1566" s="54">
        <f>IF(OR($B1566="",L$3&lt;$D1566+Настройки!$B$7),0,MAX(0,$E1566-MAX(0,SUMIFS(Тех_Движение!$G$2:$G$5111,Тех_Движение!$D$2:$D$5111,$C1566,Тех_Движение!$B$2:$B$5111,"&lt;="&amp;L$3)-$F1566)))</f>
        <v/>
      </c>
      <c r="M1566" s="54">
        <f>IF(OR($B1566="",M$3&lt;$D1566+Настройки!$B$7),0,MAX(0,$E1566-MAX(0,SUMIFS(Тех_Движение!$G$2:$G$5111,Тех_Движение!$D$2:$D$5111,$C1566,Тех_Движение!$B$2:$B$5111,"&lt;="&amp;M$3)-$F1566)))</f>
        <v/>
      </c>
      <c r="N1566" s="54">
        <f>IF(OR($B1566="",N$3&lt;$D1566+Настройки!$B$7),0,MAX(0,$E1566-MAX(0,SUMIFS(Тех_Движение!$G$2:$G$5111,Тех_Движение!$D$2:$D$5111,$C1566,Тех_Движение!$B$2:$B$5111,"&lt;="&amp;N$3)-$F1566)))</f>
        <v/>
      </c>
      <c r="O1566" s="54">
        <f>IF(OR($B1566="",O$3&lt;$D1566+Настройки!$B$7),0,MAX(0,$E1566-MAX(0,SUMIFS(Тех_Движение!$G$2:$G$5111,Тех_Движение!$D$2:$D$5111,$C1566,Тех_Движение!$B$2:$B$5111,"&lt;="&amp;O$3)-$F1566)))</f>
        <v/>
      </c>
      <c r="P1566" s="54">
        <f>IF(OR($B1566="",P$3&lt;$D1566+Настройки!$B$7),0,MAX(0,$E1566-MAX(0,SUMIFS(Тех_Движение!$G$2:$G$5111,Тех_Движение!$D$2:$D$5111,$C1566,Тех_Движение!$B$2:$B$5111,"&lt;="&amp;P$3)-$F1566)))</f>
        <v/>
      </c>
      <c r="Q1566" s="54">
        <f>IF(OR($B1566="",Q$3&lt;$D1566+Настройки!$B$7),0,MAX(0,$E1566-MAX(0,SUMIFS(Тех_Движение!$G$2:$G$5111,Тех_Движение!$D$2:$D$5111,$C1566,Тех_Движение!$B$2:$B$5111,"&lt;="&amp;Q$3)-$F1566)))</f>
        <v/>
      </c>
      <c r="R1566" s="54">
        <f>IF($B1566="","",SUM($K1566:$Q1566))</f>
        <v/>
      </c>
      <c r="S1566" s="56">
        <f>IF($B1566="","",VLOOKUP($C1566,Настройки!$A$11:$L$17,9,FALSE))</f>
        <v/>
      </c>
      <c r="T1566" s="56">
        <f>IF($B1566="","",$R1566*$S1566)</f>
        <v/>
      </c>
    </row>
    <row r="1567">
      <c r="A1567" s="20">
        <f>Тех_Движение!$A$1564</f>
        <v/>
      </c>
      <c r="B1567" s="20">
        <f>IF(Тех_Движение!$F$1564&gt;0,Тех_Движение!$I$1564,"")</f>
        <v/>
      </c>
      <c r="C1567" s="20">
        <f>IF($B1567="","",Тех_Движение!$D$1564)</f>
        <v/>
      </c>
      <c r="D1567" s="42">
        <f>IF($B1567="","",Тех_Движение!$B$1564)</f>
        <v/>
      </c>
      <c r="E1567" s="54">
        <f>IF($B1567="","",Тех_Движение!$F$1564)</f>
        <v/>
      </c>
      <c r="F1567" s="54">
        <f>IF($B1567="","",SUMIFS($E$5:$E1566,$C$5:$C1566,$C1567))</f>
        <v/>
      </c>
      <c r="G1567" s="54">
        <f>IF($B1567="","",MAX(0,$E1567-MAX(0,SUMIFS(Тех_Движение!$G$2:$G$5111,Тех_Движение!$D$2:$D$5111,$C1567,Тех_Движение!$B$2:$B$5111,"&lt;="&amp;Настройки!$B$5-1)-$F1567)))</f>
        <v/>
      </c>
      <c r="H1567" s="54">
        <f>IF($B1567="","",IF(AND($D1567&gt;=Настройки!$B$5,$D1567&lt;=Настройки!$B$6),$E1567,0))</f>
        <v/>
      </c>
      <c r="I1567" s="54">
        <f>IF($B1567="","",$G1567+$H1567-$J1567)</f>
        <v/>
      </c>
      <c r="J1567" s="54">
        <f>IF($B1567="","",MAX(0,$E1567-MAX(0,SUMIFS(Тех_Движение!$G$2:$G$5111,Тех_Движение!$D$2:$D$5111,$C1567,Тех_Движение!$B$2:$B$5111,"&lt;="&amp;Настройки!$B$6)-$F1567)))</f>
        <v/>
      </c>
      <c r="K1567" s="54">
        <f>IF(OR($B1567="",K$3&lt;$D1567+Настройки!$B$7),0,MAX(0,$E1567-MAX(0,SUMIFS(Тех_Движение!$G$2:$G$5111,Тех_Движение!$D$2:$D$5111,$C1567,Тех_Движение!$B$2:$B$5111,"&lt;="&amp;K$3)-$F1567)))</f>
        <v/>
      </c>
      <c r="L1567" s="54">
        <f>IF(OR($B1567="",L$3&lt;$D1567+Настройки!$B$7),0,MAX(0,$E1567-MAX(0,SUMIFS(Тех_Движение!$G$2:$G$5111,Тех_Движение!$D$2:$D$5111,$C1567,Тех_Движение!$B$2:$B$5111,"&lt;="&amp;L$3)-$F1567)))</f>
        <v/>
      </c>
      <c r="M1567" s="54">
        <f>IF(OR($B1567="",M$3&lt;$D1567+Настройки!$B$7),0,MAX(0,$E1567-MAX(0,SUMIFS(Тех_Движение!$G$2:$G$5111,Тех_Движение!$D$2:$D$5111,$C1567,Тех_Движение!$B$2:$B$5111,"&lt;="&amp;M$3)-$F1567)))</f>
        <v/>
      </c>
      <c r="N1567" s="54">
        <f>IF(OR($B1567="",N$3&lt;$D1567+Настройки!$B$7),0,MAX(0,$E1567-MAX(0,SUMIFS(Тех_Движение!$G$2:$G$5111,Тех_Движение!$D$2:$D$5111,$C1567,Тех_Движение!$B$2:$B$5111,"&lt;="&amp;N$3)-$F1567)))</f>
        <v/>
      </c>
      <c r="O1567" s="54">
        <f>IF(OR($B1567="",O$3&lt;$D1567+Настройки!$B$7),0,MAX(0,$E1567-MAX(0,SUMIFS(Тех_Движение!$G$2:$G$5111,Тех_Движение!$D$2:$D$5111,$C1567,Тех_Движение!$B$2:$B$5111,"&lt;="&amp;O$3)-$F1567)))</f>
        <v/>
      </c>
      <c r="P1567" s="54">
        <f>IF(OR($B1567="",P$3&lt;$D1567+Настройки!$B$7),0,MAX(0,$E1567-MAX(0,SUMIFS(Тех_Движение!$G$2:$G$5111,Тех_Движение!$D$2:$D$5111,$C1567,Тех_Движение!$B$2:$B$5111,"&lt;="&amp;P$3)-$F1567)))</f>
        <v/>
      </c>
      <c r="Q1567" s="54">
        <f>IF(OR($B1567="",Q$3&lt;$D1567+Настройки!$B$7),0,MAX(0,$E1567-MAX(0,SUMIFS(Тех_Движение!$G$2:$G$5111,Тех_Движение!$D$2:$D$5111,$C1567,Тех_Движение!$B$2:$B$5111,"&lt;="&amp;Q$3)-$F1567)))</f>
        <v/>
      </c>
      <c r="R1567" s="54">
        <f>IF($B1567="","",SUM($K1567:$Q1567))</f>
        <v/>
      </c>
      <c r="S1567" s="56">
        <f>IF($B1567="","",VLOOKUP($C1567,Настройки!$A$11:$L$17,9,FALSE))</f>
        <v/>
      </c>
      <c r="T1567" s="56">
        <f>IF($B1567="","",$R1567*$S1567)</f>
        <v/>
      </c>
    </row>
    <row r="1568">
      <c r="A1568" s="20">
        <f>Тех_Движение!$A$1565</f>
        <v/>
      </c>
      <c r="B1568" s="20">
        <f>IF(Тех_Движение!$F$1565&gt;0,Тех_Движение!$I$1565,"")</f>
        <v/>
      </c>
      <c r="C1568" s="20">
        <f>IF($B1568="","",Тех_Движение!$D$1565)</f>
        <v/>
      </c>
      <c r="D1568" s="42">
        <f>IF($B1568="","",Тех_Движение!$B$1565)</f>
        <v/>
      </c>
      <c r="E1568" s="54">
        <f>IF($B1568="","",Тех_Движение!$F$1565)</f>
        <v/>
      </c>
      <c r="F1568" s="54">
        <f>IF($B1568="","",SUMIFS($E$5:$E1567,$C$5:$C1567,$C1568))</f>
        <v/>
      </c>
      <c r="G1568" s="54">
        <f>IF($B1568="","",MAX(0,$E1568-MAX(0,SUMIFS(Тех_Движение!$G$2:$G$5111,Тех_Движение!$D$2:$D$5111,$C1568,Тех_Движение!$B$2:$B$5111,"&lt;="&amp;Настройки!$B$5-1)-$F1568)))</f>
        <v/>
      </c>
      <c r="H1568" s="54">
        <f>IF($B1568="","",IF(AND($D1568&gt;=Настройки!$B$5,$D1568&lt;=Настройки!$B$6),$E1568,0))</f>
        <v/>
      </c>
      <c r="I1568" s="54">
        <f>IF($B1568="","",$G1568+$H1568-$J1568)</f>
        <v/>
      </c>
      <c r="J1568" s="54">
        <f>IF($B1568="","",MAX(0,$E1568-MAX(0,SUMIFS(Тех_Движение!$G$2:$G$5111,Тех_Движение!$D$2:$D$5111,$C1568,Тех_Движение!$B$2:$B$5111,"&lt;="&amp;Настройки!$B$6)-$F1568)))</f>
        <v/>
      </c>
      <c r="K1568" s="54">
        <f>IF(OR($B1568="",K$3&lt;$D1568+Настройки!$B$7),0,MAX(0,$E1568-MAX(0,SUMIFS(Тех_Движение!$G$2:$G$5111,Тех_Движение!$D$2:$D$5111,$C1568,Тех_Движение!$B$2:$B$5111,"&lt;="&amp;K$3)-$F1568)))</f>
        <v/>
      </c>
      <c r="L1568" s="54">
        <f>IF(OR($B1568="",L$3&lt;$D1568+Настройки!$B$7),0,MAX(0,$E1568-MAX(0,SUMIFS(Тех_Движение!$G$2:$G$5111,Тех_Движение!$D$2:$D$5111,$C1568,Тех_Движение!$B$2:$B$5111,"&lt;="&amp;L$3)-$F1568)))</f>
        <v/>
      </c>
      <c r="M1568" s="54">
        <f>IF(OR($B1568="",M$3&lt;$D1568+Настройки!$B$7),0,MAX(0,$E1568-MAX(0,SUMIFS(Тех_Движение!$G$2:$G$5111,Тех_Движение!$D$2:$D$5111,$C1568,Тех_Движение!$B$2:$B$5111,"&lt;="&amp;M$3)-$F1568)))</f>
        <v/>
      </c>
      <c r="N1568" s="54">
        <f>IF(OR($B1568="",N$3&lt;$D1568+Настройки!$B$7),0,MAX(0,$E1568-MAX(0,SUMIFS(Тех_Движение!$G$2:$G$5111,Тех_Движение!$D$2:$D$5111,$C1568,Тех_Движение!$B$2:$B$5111,"&lt;="&amp;N$3)-$F1568)))</f>
        <v/>
      </c>
      <c r="O1568" s="54">
        <f>IF(OR($B1568="",O$3&lt;$D1568+Настройки!$B$7),0,MAX(0,$E1568-MAX(0,SUMIFS(Тех_Движение!$G$2:$G$5111,Тех_Движение!$D$2:$D$5111,$C1568,Тех_Движение!$B$2:$B$5111,"&lt;="&amp;O$3)-$F1568)))</f>
        <v/>
      </c>
      <c r="P1568" s="54">
        <f>IF(OR($B1568="",P$3&lt;$D1568+Настройки!$B$7),0,MAX(0,$E1568-MAX(0,SUMIFS(Тех_Движение!$G$2:$G$5111,Тех_Движение!$D$2:$D$5111,$C1568,Тех_Движение!$B$2:$B$5111,"&lt;="&amp;P$3)-$F1568)))</f>
        <v/>
      </c>
      <c r="Q1568" s="54">
        <f>IF(OR($B1568="",Q$3&lt;$D1568+Настройки!$B$7),0,MAX(0,$E1568-MAX(0,SUMIFS(Тех_Движение!$G$2:$G$5111,Тех_Движение!$D$2:$D$5111,$C1568,Тех_Движение!$B$2:$B$5111,"&lt;="&amp;Q$3)-$F1568)))</f>
        <v/>
      </c>
      <c r="R1568" s="54">
        <f>IF($B1568="","",SUM($K1568:$Q1568))</f>
        <v/>
      </c>
      <c r="S1568" s="56">
        <f>IF($B1568="","",VLOOKUP($C1568,Настройки!$A$11:$L$17,9,FALSE))</f>
        <v/>
      </c>
      <c r="T1568" s="56">
        <f>IF($B1568="","",$R1568*$S1568)</f>
        <v/>
      </c>
    </row>
    <row r="1569">
      <c r="A1569" s="20">
        <f>Тех_Движение!$A$1566</f>
        <v/>
      </c>
      <c r="B1569" s="20">
        <f>IF(Тех_Движение!$F$1566&gt;0,Тех_Движение!$I$1566,"")</f>
        <v/>
      </c>
      <c r="C1569" s="20">
        <f>IF($B1569="","",Тех_Движение!$D$1566)</f>
        <v/>
      </c>
      <c r="D1569" s="42">
        <f>IF($B1569="","",Тех_Движение!$B$1566)</f>
        <v/>
      </c>
      <c r="E1569" s="54">
        <f>IF($B1569="","",Тех_Движение!$F$1566)</f>
        <v/>
      </c>
      <c r="F1569" s="54">
        <f>IF($B1569="","",SUMIFS($E$5:$E1568,$C$5:$C1568,$C1569))</f>
        <v/>
      </c>
      <c r="G1569" s="54">
        <f>IF($B1569="","",MAX(0,$E1569-MAX(0,SUMIFS(Тех_Движение!$G$2:$G$5111,Тех_Движение!$D$2:$D$5111,$C1569,Тех_Движение!$B$2:$B$5111,"&lt;="&amp;Настройки!$B$5-1)-$F1569)))</f>
        <v/>
      </c>
      <c r="H1569" s="54">
        <f>IF($B1569="","",IF(AND($D1569&gt;=Настройки!$B$5,$D1569&lt;=Настройки!$B$6),$E1569,0))</f>
        <v/>
      </c>
      <c r="I1569" s="54">
        <f>IF($B1569="","",$G1569+$H1569-$J1569)</f>
        <v/>
      </c>
      <c r="J1569" s="54">
        <f>IF($B1569="","",MAX(0,$E1569-MAX(0,SUMIFS(Тех_Движение!$G$2:$G$5111,Тех_Движение!$D$2:$D$5111,$C1569,Тех_Движение!$B$2:$B$5111,"&lt;="&amp;Настройки!$B$6)-$F1569)))</f>
        <v/>
      </c>
      <c r="K1569" s="54">
        <f>IF(OR($B1569="",K$3&lt;$D1569+Настройки!$B$7),0,MAX(0,$E1569-MAX(0,SUMIFS(Тех_Движение!$G$2:$G$5111,Тех_Движение!$D$2:$D$5111,$C1569,Тех_Движение!$B$2:$B$5111,"&lt;="&amp;K$3)-$F1569)))</f>
        <v/>
      </c>
      <c r="L1569" s="54">
        <f>IF(OR($B1569="",L$3&lt;$D1569+Настройки!$B$7),0,MAX(0,$E1569-MAX(0,SUMIFS(Тех_Движение!$G$2:$G$5111,Тех_Движение!$D$2:$D$5111,$C1569,Тех_Движение!$B$2:$B$5111,"&lt;="&amp;L$3)-$F1569)))</f>
        <v/>
      </c>
      <c r="M1569" s="54">
        <f>IF(OR($B1569="",M$3&lt;$D1569+Настройки!$B$7),0,MAX(0,$E1569-MAX(0,SUMIFS(Тех_Движение!$G$2:$G$5111,Тех_Движение!$D$2:$D$5111,$C1569,Тех_Движение!$B$2:$B$5111,"&lt;="&amp;M$3)-$F1569)))</f>
        <v/>
      </c>
      <c r="N1569" s="54">
        <f>IF(OR($B1569="",N$3&lt;$D1569+Настройки!$B$7),0,MAX(0,$E1569-MAX(0,SUMIFS(Тех_Движение!$G$2:$G$5111,Тех_Движение!$D$2:$D$5111,$C1569,Тех_Движение!$B$2:$B$5111,"&lt;="&amp;N$3)-$F1569)))</f>
        <v/>
      </c>
      <c r="O1569" s="54">
        <f>IF(OR($B1569="",O$3&lt;$D1569+Настройки!$B$7),0,MAX(0,$E1569-MAX(0,SUMIFS(Тех_Движение!$G$2:$G$5111,Тех_Движение!$D$2:$D$5111,$C1569,Тех_Движение!$B$2:$B$5111,"&lt;="&amp;O$3)-$F1569)))</f>
        <v/>
      </c>
      <c r="P1569" s="54">
        <f>IF(OR($B1569="",P$3&lt;$D1569+Настройки!$B$7),0,MAX(0,$E1569-MAX(0,SUMIFS(Тех_Движение!$G$2:$G$5111,Тех_Движение!$D$2:$D$5111,$C1569,Тех_Движение!$B$2:$B$5111,"&lt;="&amp;P$3)-$F1569)))</f>
        <v/>
      </c>
      <c r="Q1569" s="54">
        <f>IF(OR($B1569="",Q$3&lt;$D1569+Настройки!$B$7),0,MAX(0,$E1569-MAX(0,SUMIFS(Тех_Движение!$G$2:$G$5111,Тех_Движение!$D$2:$D$5111,$C1569,Тех_Движение!$B$2:$B$5111,"&lt;="&amp;Q$3)-$F1569)))</f>
        <v/>
      </c>
      <c r="R1569" s="54">
        <f>IF($B1569="","",SUM($K1569:$Q1569))</f>
        <v/>
      </c>
      <c r="S1569" s="56">
        <f>IF($B1569="","",VLOOKUP($C1569,Настройки!$A$11:$L$17,9,FALSE))</f>
        <v/>
      </c>
      <c r="T1569" s="56">
        <f>IF($B1569="","",$R1569*$S1569)</f>
        <v/>
      </c>
    </row>
    <row r="1570">
      <c r="A1570" s="20">
        <f>Тех_Движение!$A$1567</f>
        <v/>
      </c>
      <c r="B1570" s="20">
        <f>IF(Тех_Движение!$F$1567&gt;0,Тех_Движение!$I$1567,"")</f>
        <v/>
      </c>
      <c r="C1570" s="20">
        <f>IF($B1570="","",Тех_Движение!$D$1567)</f>
        <v/>
      </c>
      <c r="D1570" s="42">
        <f>IF($B1570="","",Тех_Движение!$B$1567)</f>
        <v/>
      </c>
      <c r="E1570" s="54">
        <f>IF($B1570="","",Тех_Движение!$F$1567)</f>
        <v/>
      </c>
      <c r="F1570" s="54">
        <f>IF($B1570="","",SUMIFS($E$5:$E1569,$C$5:$C1569,$C1570))</f>
        <v/>
      </c>
      <c r="G1570" s="54">
        <f>IF($B1570="","",MAX(0,$E1570-MAX(0,SUMIFS(Тех_Движение!$G$2:$G$5111,Тех_Движение!$D$2:$D$5111,$C1570,Тех_Движение!$B$2:$B$5111,"&lt;="&amp;Настройки!$B$5-1)-$F1570)))</f>
        <v/>
      </c>
      <c r="H1570" s="54">
        <f>IF($B1570="","",IF(AND($D1570&gt;=Настройки!$B$5,$D1570&lt;=Настройки!$B$6),$E1570,0))</f>
        <v/>
      </c>
      <c r="I1570" s="54">
        <f>IF($B1570="","",$G1570+$H1570-$J1570)</f>
        <v/>
      </c>
      <c r="J1570" s="54">
        <f>IF($B1570="","",MAX(0,$E1570-MAX(0,SUMIFS(Тех_Движение!$G$2:$G$5111,Тех_Движение!$D$2:$D$5111,$C1570,Тех_Движение!$B$2:$B$5111,"&lt;="&amp;Настройки!$B$6)-$F1570)))</f>
        <v/>
      </c>
      <c r="K1570" s="54">
        <f>IF(OR($B1570="",K$3&lt;$D1570+Настройки!$B$7),0,MAX(0,$E1570-MAX(0,SUMIFS(Тех_Движение!$G$2:$G$5111,Тех_Движение!$D$2:$D$5111,$C1570,Тех_Движение!$B$2:$B$5111,"&lt;="&amp;K$3)-$F1570)))</f>
        <v/>
      </c>
      <c r="L1570" s="54">
        <f>IF(OR($B1570="",L$3&lt;$D1570+Настройки!$B$7),0,MAX(0,$E1570-MAX(0,SUMIFS(Тех_Движение!$G$2:$G$5111,Тех_Движение!$D$2:$D$5111,$C1570,Тех_Движение!$B$2:$B$5111,"&lt;="&amp;L$3)-$F1570)))</f>
        <v/>
      </c>
      <c r="M1570" s="54">
        <f>IF(OR($B1570="",M$3&lt;$D1570+Настройки!$B$7),0,MAX(0,$E1570-MAX(0,SUMIFS(Тех_Движение!$G$2:$G$5111,Тех_Движение!$D$2:$D$5111,$C1570,Тех_Движение!$B$2:$B$5111,"&lt;="&amp;M$3)-$F1570)))</f>
        <v/>
      </c>
      <c r="N1570" s="54">
        <f>IF(OR($B1570="",N$3&lt;$D1570+Настройки!$B$7),0,MAX(0,$E1570-MAX(0,SUMIFS(Тех_Движение!$G$2:$G$5111,Тех_Движение!$D$2:$D$5111,$C1570,Тех_Движение!$B$2:$B$5111,"&lt;="&amp;N$3)-$F1570)))</f>
        <v/>
      </c>
      <c r="O1570" s="54">
        <f>IF(OR($B1570="",O$3&lt;$D1570+Настройки!$B$7),0,MAX(0,$E1570-MAX(0,SUMIFS(Тех_Движение!$G$2:$G$5111,Тех_Движение!$D$2:$D$5111,$C1570,Тех_Движение!$B$2:$B$5111,"&lt;="&amp;O$3)-$F1570)))</f>
        <v/>
      </c>
      <c r="P1570" s="54">
        <f>IF(OR($B1570="",P$3&lt;$D1570+Настройки!$B$7),0,MAX(0,$E1570-MAX(0,SUMIFS(Тех_Движение!$G$2:$G$5111,Тех_Движение!$D$2:$D$5111,$C1570,Тех_Движение!$B$2:$B$5111,"&lt;="&amp;P$3)-$F1570)))</f>
        <v/>
      </c>
      <c r="Q1570" s="54">
        <f>IF(OR($B1570="",Q$3&lt;$D1570+Настройки!$B$7),0,MAX(0,$E1570-MAX(0,SUMIFS(Тех_Движение!$G$2:$G$5111,Тех_Движение!$D$2:$D$5111,$C1570,Тех_Движение!$B$2:$B$5111,"&lt;="&amp;Q$3)-$F1570)))</f>
        <v/>
      </c>
      <c r="R1570" s="54">
        <f>IF($B1570="","",SUM($K1570:$Q1570))</f>
        <v/>
      </c>
      <c r="S1570" s="56">
        <f>IF($B1570="","",VLOOKUP($C1570,Настройки!$A$11:$L$17,9,FALSE))</f>
        <v/>
      </c>
      <c r="T1570" s="56">
        <f>IF($B1570="","",$R1570*$S1570)</f>
        <v/>
      </c>
    </row>
    <row r="1571">
      <c r="A1571" s="20">
        <f>Тех_Движение!$A$1568</f>
        <v/>
      </c>
      <c r="B1571" s="20">
        <f>IF(Тех_Движение!$F$1568&gt;0,Тех_Движение!$I$1568,"")</f>
        <v/>
      </c>
      <c r="C1571" s="20">
        <f>IF($B1571="","",Тех_Движение!$D$1568)</f>
        <v/>
      </c>
      <c r="D1571" s="42">
        <f>IF($B1571="","",Тех_Движение!$B$1568)</f>
        <v/>
      </c>
      <c r="E1571" s="54">
        <f>IF($B1571="","",Тех_Движение!$F$1568)</f>
        <v/>
      </c>
      <c r="F1571" s="54">
        <f>IF($B1571="","",SUMIFS($E$5:$E1570,$C$5:$C1570,$C1571))</f>
        <v/>
      </c>
      <c r="G1571" s="54">
        <f>IF($B1571="","",MAX(0,$E1571-MAX(0,SUMIFS(Тех_Движение!$G$2:$G$5111,Тех_Движение!$D$2:$D$5111,$C1571,Тех_Движение!$B$2:$B$5111,"&lt;="&amp;Настройки!$B$5-1)-$F1571)))</f>
        <v/>
      </c>
      <c r="H1571" s="54">
        <f>IF($B1571="","",IF(AND($D1571&gt;=Настройки!$B$5,$D1571&lt;=Настройки!$B$6),$E1571,0))</f>
        <v/>
      </c>
      <c r="I1571" s="54">
        <f>IF($B1571="","",$G1571+$H1571-$J1571)</f>
        <v/>
      </c>
      <c r="J1571" s="54">
        <f>IF($B1571="","",MAX(0,$E1571-MAX(0,SUMIFS(Тех_Движение!$G$2:$G$5111,Тех_Движение!$D$2:$D$5111,$C1571,Тех_Движение!$B$2:$B$5111,"&lt;="&amp;Настройки!$B$6)-$F1571)))</f>
        <v/>
      </c>
      <c r="K1571" s="54">
        <f>IF(OR($B1571="",K$3&lt;$D1571+Настройки!$B$7),0,MAX(0,$E1571-MAX(0,SUMIFS(Тех_Движение!$G$2:$G$5111,Тех_Движение!$D$2:$D$5111,$C1571,Тех_Движение!$B$2:$B$5111,"&lt;="&amp;K$3)-$F1571)))</f>
        <v/>
      </c>
      <c r="L1571" s="54">
        <f>IF(OR($B1571="",L$3&lt;$D1571+Настройки!$B$7),0,MAX(0,$E1571-MAX(0,SUMIFS(Тех_Движение!$G$2:$G$5111,Тех_Движение!$D$2:$D$5111,$C1571,Тех_Движение!$B$2:$B$5111,"&lt;="&amp;L$3)-$F1571)))</f>
        <v/>
      </c>
      <c r="M1571" s="54">
        <f>IF(OR($B1571="",M$3&lt;$D1571+Настройки!$B$7),0,MAX(0,$E1571-MAX(0,SUMIFS(Тех_Движение!$G$2:$G$5111,Тех_Движение!$D$2:$D$5111,$C1571,Тех_Движение!$B$2:$B$5111,"&lt;="&amp;M$3)-$F1571)))</f>
        <v/>
      </c>
      <c r="N1571" s="54">
        <f>IF(OR($B1571="",N$3&lt;$D1571+Настройки!$B$7),0,MAX(0,$E1571-MAX(0,SUMIFS(Тех_Движение!$G$2:$G$5111,Тех_Движение!$D$2:$D$5111,$C1571,Тех_Движение!$B$2:$B$5111,"&lt;="&amp;N$3)-$F1571)))</f>
        <v/>
      </c>
      <c r="O1571" s="54">
        <f>IF(OR($B1571="",O$3&lt;$D1571+Настройки!$B$7),0,MAX(0,$E1571-MAX(0,SUMIFS(Тех_Движение!$G$2:$G$5111,Тех_Движение!$D$2:$D$5111,$C1571,Тех_Движение!$B$2:$B$5111,"&lt;="&amp;O$3)-$F1571)))</f>
        <v/>
      </c>
      <c r="P1571" s="54">
        <f>IF(OR($B1571="",P$3&lt;$D1571+Настройки!$B$7),0,MAX(0,$E1571-MAX(0,SUMIFS(Тех_Движение!$G$2:$G$5111,Тех_Движение!$D$2:$D$5111,$C1571,Тех_Движение!$B$2:$B$5111,"&lt;="&amp;P$3)-$F1571)))</f>
        <v/>
      </c>
      <c r="Q1571" s="54">
        <f>IF(OR($B1571="",Q$3&lt;$D1571+Настройки!$B$7),0,MAX(0,$E1571-MAX(0,SUMIFS(Тех_Движение!$G$2:$G$5111,Тех_Движение!$D$2:$D$5111,$C1571,Тех_Движение!$B$2:$B$5111,"&lt;="&amp;Q$3)-$F1571)))</f>
        <v/>
      </c>
      <c r="R1571" s="54">
        <f>IF($B1571="","",SUM($K1571:$Q1571))</f>
        <v/>
      </c>
      <c r="S1571" s="56">
        <f>IF($B1571="","",VLOOKUP($C1571,Настройки!$A$11:$L$17,9,FALSE))</f>
        <v/>
      </c>
      <c r="T1571" s="56">
        <f>IF($B1571="","",$R1571*$S1571)</f>
        <v/>
      </c>
    </row>
    <row r="1572">
      <c r="A1572" s="20">
        <f>Тех_Движение!$A$1569</f>
        <v/>
      </c>
      <c r="B1572" s="20">
        <f>IF(Тех_Движение!$F$1569&gt;0,Тех_Движение!$I$1569,"")</f>
        <v/>
      </c>
      <c r="C1572" s="20">
        <f>IF($B1572="","",Тех_Движение!$D$1569)</f>
        <v/>
      </c>
      <c r="D1572" s="42">
        <f>IF($B1572="","",Тех_Движение!$B$1569)</f>
        <v/>
      </c>
      <c r="E1572" s="54">
        <f>IF($B1572="","",Тех_Движение!$F$1569)</f>
        <v/>
      </c>
      <c r="F1572" s="54">
        <f>IF($B1572="","",SUMIFS($E$5:$E1571,$C$5:$C1571,$C1572))</f>
        <v/>
      </c>
      <c r="G1572" s="54">
        <f>IF($B1572="","",MAX(0,$E1572-MAX(0,SUMIFS(Тех_Движение!$G$2:$G$5111,Тех_Движение!$D$2:$D$5111,$C1572,Тех_Движение!$B$2:$B$5111,"&lt;="&amp;Настройки!$B$5-1)-$F1572)))</f>
        <v/>
      </c>
      <c r="H1572" s="54">
        <f>IF($B1572="","",IF(AND($D1572&gt;=Настройки!$B$5,$D1572&lt;=Настройки!$B$6),$E1572,0))</f>
        <v/>
      </c>
      <c r="I1572" s="54">
        <f>IF($B1572="","",$G1572+$H1572-$J1572)</f>
        <v/>
      </c>
      <c r="J1572" s="54">
        <f>IF($B1572="","",MAX(0,$E1572-MAX(0,SUMIFS(Тех_Движение!$G$2:$G$5111,Тех_Движение!$D$2:$D$5111,$C1572,Тех_Движение!$B$2:$B$5111,"&lt;="&amp;Настройки!$B$6)-$F1572)))</f>
        <v/>
      </c>
      <c r="K1572" s="54">
        <f>IF(OR($B1572="",K$3&lt;$D1572+Настройки!$B$7),0,MAX(0,$E1572-MAX(0,SUMIFS(Тех_Движение!$G$2:$G$5111,Тех_Движение!$D$2:$D$5111,$C1572,Тех_Движение!$B$2:$B$5111,"&lt;="&amp;K$3)-$F1572)))</f>
        <v/>
      </c>
      <c r="L1572" s="54">
        <f>IF(OR($B1572="",L$3&lt;$D1572+Настройки!$B$7),0,MAX(0,$E1572-MAX(0,SUMIFS(Тех_Движение!$G$2:$G$5111,Тех_Движение!$D$2:$D$5111,$C1572,Тех_Движение!$B$2:$B$5111,"&lt;="&amp;L$3)-$F1572)))</f>
        <v/>
      </c>
      <c r="M1572" s="54">
        <f>IF(OR($B1572="",M$3&lt;$D1572+Настройки!$B$7),0,MAX(0,$E1572-MAX(0,SUMIFS(Тех_Движение!$G$2:$G$5111,Тех_Движение!$D$2:$D$5111,$C1572,Тех_Движение!$B$2:$B$5111,"&lt;="&amp;M$3)-$F1572)))</f>
        <v/>
      </c>
      <c r="N1572" s="54">
        <f>IF(OR($B1572="",N$3&lt;$D1572+Настройки!$B$7),0,MAX(0,$E1572-MAX(0,SUMIFS(Тех_Движение!$G$2:$G$5111,Тех_Движение!$D$2:$D$5111,$C1572,Тех_Движение!$B$2:$B$5111,"&lt;="&amp;N$3)-$F1572)))</f>
        <v/>
      </c>
      <c r="O1572" s="54">
        <f>IF(OR($B1572="",O$3&lt;$D1572+Настройки!$B$7),0,MAX(0,$E1572-MAX(0,SUMIFS(Тех_Движение!$G$2:$G$5111,Тех_Движение!$D$2:$D$5111,$C1572,Тех_Движение!$B$2:$B$5111,"&lt;="&amp;O$3)-$F1572)))</f>
        <v/>
      </c>
      <c r="P1572" s="54">
        <f>IF(OR($B1572="",P$3&lt;$D1572+Настройки!$B$7),0,MAX(0,$E1572-MAX(0,SUMIFS(Тех_Движение!$G$2:$G$5111,Тех_Движение!$D$2:$D$5111,$C1572,Тех_Движение!$B$2:$B$5111,"&lt;="&amp;P$3)-$F1572)))</f>
        <v/>
      </c>
      <c r="Q1572" s="54">
        <f>IF(OR($B1572="",Q$3&lt;$D1572+Настройки!$B$7),0,MAX(0,$E1572-MAX(0,SUMIFS(Тех_Движение!$G$2:$G$5111,Тех_Движение!$D$2:$D$5111,$C1572,Тех_Движение!$B$2:$B$5111,"&lt;="&amp;Q$3)-$F1572)))</f>
        <v/>
      </c>
      <c r="R1572" s="54">
        <f>IF($B1572="","",SUM($K1572:$Q1572))</f>
        <v/>
      </c>
      <c r="S1572" s="56">
        <f>IF($B1572="","",VLOOKUP($C1572,Настройки!$A$11:$L$17,9,FALSE))</f>
        <v/>
      </c>
      <c r="T1572" s="56">
        <f>IF($B1572="","",$R1572*$S1572)</f>
        <v/>
      </c>
    </row>
    <row r="1573">
      <c r="A1573" s="20">
        <f>Тех_Движение!$A$1570</f>
        <v/>
      </c>
      <c r="B1573" s="20">
        <f>IF(Тех_Движение!$F$1570&gt;0,Тех_Движение!$I$1570,"")</f>
        <v/>
      </c>
      <c r="C1573" s="20">
        <f>IF($B1573="","",Тех_Движение!$D$1570)</f>
        <v/>
      </c>
      <c r="D1573" s="42">
        <f>IF($B1573="","",Тех_Движение!$B$1570)</f>
        <v/>
      </c>
      <c r="E1573" s="54">
        <f>IF($B1573="","",Тех_Движение!$F$1570)</f>
        <v/>
      </c>
      <c r="F1573" s="54">
        <f>IF($B1573="","",SUMIFS($E$5:$E1572,$C$5:$C1572,$C1573))</f>
        <v/>
      </c>
      <c r="G1573" s="54">
        <f>IF($B1573="","",MAX(0,$E1573-MAX(0,SUMIFS(Тех_Движение!$G$2:$G$5111,Тех_Движение!$D$2:$D$5111,$C1573,Тех_Движение!$B$2:$B$5111,"&lt;="&amp;Настройки!$B$5-1)-$F1573)))</f>
        <v/>
      </c>
      <c r="H1573" s="54">
        <f>IF($B1573="","",IF(AND($D1573&gt;=Настройки!$B$5,$D1573&lt;=Настройки!$B$6),$E1573,0))</f>
        <v/>
      </c>
      <c r="I1573" s="54">
        <f>IF($B1573="","",$G1573+$H1573-$J1573)</f>
        <v/>
      </c>
      <c r="J1573" s="54">
        <f>IF($B1573="","",MAX(0,$E1573-MAX(0,SUMIFS(Тех_Движение!$G$2:$G$5111,Тех_Движение!$D$2:$D$5111,$C1573,Тех_Движение!$B$2:$B$5111,"&lt;="&amp;Настройки!$B$6)-$F1573)))</f>
        <v/>
      </c>
      <c r="K1573" s="54">
        <f>IF(OR($B1573="",K$3&lt;$D1573+Настройки!$B$7),0,MAX(0,$E1573-MAX(0,SUMIFS(Тех_Движение!$G$2:$G$5111,Тех_Движение!$D$2:$D$5111,$C1573,Тех_Движение!$B$2:$B$5111,"&lt;="&amp;K$3)-$F1573)))</f>
        <v/>
      </c>
      <c r="L1573" s="54">
        <f>IF(OR($B1573="",L$3&lt;$D1573+Настройки!$B$7),0,MAX(0,$E1573-MAX(0,SUMIFS(Тех_Движение!$G$2:$G$5111,Тех_Движение!$D$2:$D$5111,$C1573,Тех_Движение!$B$2:$B$5111,"&lt;="&amp;L$3)-$F1573)))</f>
        <v/>
      </c>
      <c r="M1573" s="54">
        <f>IF(OR($B1573="",M$3&lt;$D1573+Настройки!$B$7),0,MAX(0,$E1573-MAX(0,SUMIFS(Тех_Движение!$G$2:$G$5111,Тех_Движение!$D$2:$D$5111,$C1573,Тех_Движение!$B$2:$B$5111,"&lt;="&amp;M$3)-$F1573)))</f>
        <v/>
      </c>
      <c r="N1573" s="54">
        <f>IF(OR($B1573="",N$3&lt;$D1573+Настройки!$B$7),0,MAX(0,$E1573-MAX(0,SUMIFS(Тех_Движение!$G$2:$G$5111,Тех_Движение!$D$2:$D$5111,$C1573,Тех_Движение!$B$2:$B$5111,"&lt;="&amp;N$3)-$F1573)))</f>
        <v/>
      </c>
      <c r="O1573" s="54">
        <f>IF(OR($B1573="",O$3&lt;$D1573+Настройки!$B$7),0,MAX(0,$E1573-MAX(0,SUMIFS(Тех_Движение!$G$2:$G$5111,Тех_Движение!$D$2:$D$5111,$C1573,Тех_Движение!$B$2:$B$5111,"&lt;="&amp;O$3)-$F1573)))</f>
        <v/>
      </c>
      <c r="P1573" s="54">
        <f>IF(OR($B1573="",P$3&lt;$D1573+Настройки!$B$7),0,MAX(0,$E1573-MAX(0,SUMIFS(Тех_Движение!$G$2:$G$5111,Тех_Движение!$D$2:$D$5111,$C1573,Тех_Движение!$B$2:$B$5111,"&lt;="&amp;P$3)-$F1573)))</f>
        <v/>
      </c>
      <c r="Q1573" s="54">
        <f>IF(OR($B1573="",Q$3&lt;$D1573+Настройки!$B$7),0,MAX(0,$E1573-MAX(0,SUMIFS(Тех_Движение!$G$2:$G$5111,Тех_Движение!$D$2:$D$5111,$C1573,Тех_Движение!$B$2:$B$5111,"&lt;="&amp;Q$3)-$F1573)))</f>
        <v/>
      </c>
      <c r="R1573" s="54">
        <f>IF($B1573="","",SUM($K1573:$Q1573))</f>
        <v/>
      </c>
      <c r="S1573" s="56">
        <f>IF($B1573="","",VLOOKUP($C1573,Настройки!$A$11:$L$17,9,FALSE))</f>
        <v/>
      </c>
      <c r="T1573" s="56">
        <f>IF($B1573="","",$R1573*$S1573)</f>
        <v/>
      </c>
    </row>
    <row r="1574">
      <c r="A1574" s="20">
        <f>Тех_Движение!$A$1571</f>
        <v/>
      </c>
      <c r="B1574" s="20">
        <f>IF(Тех_Движение!$F$1571&gt;0,Тех_Движение!$I$1571,"")</f>
        <v/>
      </c>
      <c r="C1574" s="20">
        <f>IF($B1574="","",Тех_Движение!$D$1571)</f>
        <v/>
      </c>
      <c r="D1574" s="42">
        <f>IF($B1574="","",Тех_Движение!$B$1571)</f>
        <v/>
      </c>
      <c r="E1574" s="54">
        <f>IF($B1574="","",Тех_Движение!$F$1571)</f>
        <v/>
      </c>
      <c r="F1574" s="54">
        <f>IF($B1574="","",SUMIFS($E$5:$E1573,$C$5:$C1573,$C1574))</f>
        <v/>
      </c>
      <c r="G1574" s="54">
        <f>IF($B1574="","",MAX(0,$E1574-MAX(0,SUMIFS(Тех_Движение!$G$2:$G$5111,Тех_Движение!$D$2:$D$5111,$C1574,Тех_Движение!$B$2:$B$5111,"&lt;="&amp;Настройки!$B$5-1)-$F1574)))</f>
        <v/>
      </c>
      <c r="H1574" s="54">
        <f>IF($B1574="","",IF(AND($D1574&gt;=Настройки!$B$5,$D1574&lt;=Настройки!$B$6),$E1574,0))</f>
        <v/>
      </c>
      <c r="I1574" s="54">
        <f>IF($B1574="","",$G1574+$H1574-$J1574)</f>
        <v/>
      </c>
      <c r="J1574" s="54">
        <f>IF($B1574="","",MAX(0,$E1574-MAX(0,SUMIFS(Тех_Движение!$G$2:$G$5111,Тех_Движение!$D$2:$D$5111,$C1574,Тех_Движение!$B$2:$B$5111,"&lt;="&amp;Настройки!$B$6)-$F1574)))</f>
        <v/>
      </c>
      <c r="K1574" s="54">
        <f>IF(OR($B1574="",K$3&lt;$D1574+Настройки!$B$7),0,MAX(0,$E1574-MAX(0,SUMIFS(Тех_Движение!$G$2:$G$5111,Тех_Движение!$D$2:$D$5111,$C1574,Тех_Движение!$B$2:$B$5111,"&lt;="&amp;K$3)-$F1574)))</f>
        <v/>
      </c>
      <c r="L1574" s="54">
        <f>IF(OR($B1574="",L$3&lt;$D1574+Настройки!$B$7),0,MAX(0,$E1574-MAX(0,SUMIFS(Тех_Движение!$G$2:$G$5111,Тех_Движение!$D$2:$D$5111,$C1574,Тех_Движение!$B$2:$B$5111,"&lt;="&amp;L$3)-$F1574)))</f>
        <v/>
      </c>
      <c r="M1574" s="54">
        <f>IF(OR($B1574="",M$3&lt;$D1574+Настройки!$B$7),0,MAX(0,$E1574-MAX(0,SUMIFS(Тех_Движение!$G$2:$G$5111,Тех_Движение!$D$2:$D$5111,$C1574,Тех_Движение!$B$2:$B$5111,"&lt;="&amp;M$3)-$F1574)))</f>
        <v/>
      </c>
      <c r="N1574" s="54">
        <f>IF(OR($B1574="",N$3&lt;$D1574+Настройки!$B$7),0,MAX(0,$E1574-MAX(0,SUMIFS(Тех_Движение!$G$2:$G$5111,Тех_Движение!$D$2:$D$5111,$C1574,Тех_Движение!$B$2:$B$5111,"&lt;="&amp;N$3)-$F1574)))</f>
        <v/>
      </c>
      <c r="O1574" s="54">
        <f>IF(OR($B1574="",O$3&lt;$D1574+Настройки!$B$7),0,MAX(0,$E1574-MAX(0,SUMIFS(Тех_Движение!$G$2:$G$5111,Тех_Движение!$D$2:$D$5111,$C1574,Тех_Движение!$B$2:$B$5111,"&lt;="&amp;O$3)-$F1574)))</f>
        <v/>
      </c>
      <c r="P1574" s="54">
        <f>IF(OR($B1574="",P$3&lt;$D1574+Настройки!$B$7),0,MAX(0,$E1574-MAX(0,SUMIFS(Тех_Движение!$G$2:$G$5111,Тех_Движение!$D$2:$D$5111,$C1574,Тех_Движение!$B$2:$B$5111,"&lt;="&amp;P$3)-$F1574)))</f>
        <v/>
      </c>
      <c r="Q1574" s="54">
        <f>IF(OR($B1574="",Q$3&lt;$D1574+Настройки!$B$7),0,MAX(0,$E1574-MAX(0,SUMIFS(Тех_Движение!$G$2:$G$5111,Тех_Движение!$D$2:$D$5111,$C1574,Тех_Движение!$B$2:$B$5111,"&lt;="&amp;Q$3)-$F1574)))</f>
        <v/>
      </c>
      <c r="R1574" s="54">
        <f>IF($B1574="","",SUM($K1574:$Q1574))</f>
        <v/>
      </c>
      <c r="S1574" s="56">
        <f>IF($B1574="","",VLOOKUP($C1574,Настройки!$A$11:$L$17,9,FALSE))</f>
        <v/>
      </c>
      <c r="T1574" s="56">
        <f>IF($B1574="","",$R1574*$S1574)</f>
        <v/>
      </c>
    </row>
    <row r="1575">
      <c r="A1575" s="20">
        <f>Тех_Движение!$A$1572</f>
        <v/>
      </c>
      <c r="B1575" s="20">
        <f>IF(Тех_Движение!$F$1572&gt;0,Тех_Движение!$I$1572,"")</f>
        <v/>
      </c>
      <c r="C1575" s="20">
        <f>IF($B1575="","",Тех_Движение!$D$1572)</f>
        <v/>
      </c>
      <c r="D1575" s="42">
        <f>IF($B1575="","",Тех_Движение!$B$1572)</f>
        <v/>
      </c>
      <c r="E1575" s="54">
        <f>IF($B1575="","",Тех_Движение!$F$1572)</f>
        <v/>
      </c>
      <c r="F1575" s="54">
        <f>IF($B1575="","",SUMIFS($E$5:$E1574,$C$5:$C1574,$C1575))</f>
        <v/>
      </c>
      <c r="G1575" s="54">
        <f>IF($B1575="","",MAX(0,$E1575-MAX(0,SUMIFS(Тех_Движение!$G$2:$G$5111,Тех_Движение!$D$2:$D$5111,$C1575,Тех_Движение!$B$2:$B$5111,"&lt;="&amp;Настройки!$B$5-1)-$F1575)))</f>
        <v/>
      </c>
      <c r="H1575" s="54">
        <f>IF($B1575="","",IF(AND($D1575&gt;=Настройки!$B$5,$D1575&lt;=Настройки!$B$6),$E1575,0))</f>
        <v/>
      </c>
      <c r="I1575" s="54">
        <f>IF($B1575="","",$G1575+$H1575-$J1575)</f>
        <v/>
      </c>
      <c r="J1575" s="54">
        <f>IF($B1575="","",MAX(0,$E1575-MAX(0,SUMIFS(Тех_Движение!$G$2:$G$5111,Тех_Движение!$D$2:$D$5111,$C1575,Тех_Движение!$B$2:$B$5111,"&lt;="&amp;Настройки!$B$6)-$F1575)))</f>
        <v/>
      </c>
      <c r="K1575" s="54">
        <f>IF(OR($B1575="",K$3&lt;$D1575+Настройки!$B$7),0,MAX(0,$E1575-MAX(0,SUMIFS(Тех_Движение!$G$2:$G$5111,Тех_Движение!$D$2:$D$5111,$C1575,Тех_Движение!$B$2:$B$5111,"&lt;="&amp;K$3)-$F1575)))</f>
        <v/>
      </c>
      <c r="L1575" s="54">
        <f>IF(OR($B1575="",L$3&lt;$D1575+Настройки!$B$7),0,MAX(0,$E1575-MAX(0,SUMIFS(Тех_Движение!$G$2:$G$5111,Тех_Движение!$D$2:$D$5111,$C1575,Тех_Движение!$B$2:$B$5111,"&lt;="&amp;L$3)-$F1575)))</f>
        <v/>
      </c>
      <c r="M1575" s="54">
        <f>IF(OR($B1575="",M$3&lt;$D1575+Настройки!$B$7),0,MAX(0,$E1575-MAX(0,SUMIFS(Тех_Движение!$G$2:$G$5111,Тех_Движение!$D$2:$D$5111,$C1575,Тех_Движение!$B$2:$B$5111,"&lt;="&amp;M$3)-$F1575)))</f>
        <v/>
      </c>
      <c r="N1575" s="54">
        <f>IF(OR($B1575="",N$3&lt;$D1575+Настройки!$B$7),0,MAX(0,$E1575-MAX(0,SUMIFS(Тех_Движение!$G$2:$G$5111,Тех_Движение!$D$2:$D$5111,$C1575,Тех_Движение!$B$2:$B$5111,"&lt;="&amp;N$3)-$F1575)))</f>
        <v/>
      </c>
      <c r="O1575" s="54">
        <f>IF(OR($B1575="",O$3&lt;$D1575+Настройки!$B$7),0,MAX(0,$E1575-MAX(0,SUMIFS(Тех_Движение!$G$2:$G$5111,Тех_Движение!$D$2:$D$5111,$C1575,Тех_Движение!$B$2:$B$5111,"&lt;="&amp;O$3)-$F1575)))</f>
        <v/>
      </c>
      <c r="P1575" s="54">
        <f>IF(OR($B1575="",P$3&lt;$D1575+Настройки!$B$7),0,MAX(0,$E1575-MAX(0,SUMIFS(Тех_Движение!$G$2:$G$5111,Тех_Движение!$D$2:$D$5111,$C1575,Тех_Движение!$B$2:$B$5111,"&lt;="&amp;P$3)-$F1575)))</f>
        <v/>
      </c>
      <c r="Q1575" s="54">
        <f>IF(OR($B1575="",Q$3&lt;$D1575+Настройки!$B$7),0,MAX(0,$E1575-MAX(0,SUMIFS(Тех_Движение!$G$2:$G$5111,Тех_Движение!$D$2:$D$5111,$C1575,Тех_Движение!$B$2:$B$5111,"&lt;="&amp;Q$3)-$F1575)))</f>
        <v/>
      </c>
      <c r="R1575" s="54">
        <f>IF($B1575="","",SUM($K1575:$Q1575))</f>
        <v/>
      </c>
      <c r="S1575" s="56">
        <f>IF($B1575="","",VLOOKUP($C1575,Настройки!$A$11:$L$17,9,FALSE))</f>
        <v/>
      </c>
      <c r="T1575" s="56">
        <f>IF($B1575="","",$R1575*$S1575)</f>
        <v/>
      </c>
    </row>
    <row r="1576">
      <c r="A1576" s="20">
        <f>Тех_Движение!$A$1573</f>
        <v/>
      </c>
      <c r="B1576" s="20">
        <f>IF(Тех_Движение!$F$1573&gt;0,Тех_Движение!$I$1573,"")</f>
        <v/>
      </c>
      <c r="C1576" s="20">
        <f>IF($B1576="","",Тех_Движение!$D$1573)</f>
        <v/>
      </c>
      <c r="D1576" s="42">
        <f>IF($B1576="","",Тех_Движение!$B$1573)</f>
        <v/>
      </c>
      <c r="E1576" s="54">
        <f>IF($B1576="","",Тех_Движение!$F$1573)</f>
        <v/>
      </c>
      <c r="F1576" s="54">
        <f>IF($B1576="","",SUMIFS($E$5:$E1575,$C$5:$C1575,$C1576))</f>
        <v/>
      </c>
      <c r="G1576" s="54">
        <f>IF($B1576="","",MAX(0,$E1576-MAX(0,SUMIFS(Тех_Движение!$G$2:$G$5111,Тех_Движение!$D$2:$D$5111,$C1576,Тех_Движение!$B$2:$B$5111,"&lt;="&amp;Настройки!$B$5-1)-$F1576)))</f>
        <v/>
      </c>
      <c r="H1576" s="54">
        <f>IF($B1576="","",IF(AND($D1576&gt;=Настройки!$B$5,$D1576&lt;=Настройки!$B$6),$E1576,0))</f>
        <v/>
      </c>
      <c r="I1576" s="54">
        <f>IF($B1576="","",$G1576+$H1576-$J1576)</f>
        <v/>
      </c>
      <c r="J1576" s="54">
        <f>IF($B1576="","",MAX(0,$E1576-MAX(0,SUMIFS(Тех_Движение!$G$2:$G$5111,Тех_Движение!$D$2:$D$5111,$C1576,Тех_Движение!$B$2:$B$5111,"&lt;="&amp;Настройки!$B$6)-$F1576)))</f>
        <v/>
      </c>
      <c r="K1576" s="54">
        <f>IF(OR($B1576="",K$3&lt;$D1576+Настройки!$B$7),0,MAX(0,$E1576-MAX(0,SUMIFS(Тех_Движение!$G$2:$G$5111,Тех_Движение!$D$2:$D$5111,$C1576,Тех_Движение!$B$2:$B$5111,"&lt;="&amp;K$3)-$F1576)))</f>
        <v/>
      </c>
      <c r="L1576" s="54">
        <f>IF(OR($B1576="",L$3&lt;$D1576+Настройки!$B$7),0,MAX(0,$E1576-MAX(0,SUMIFS(Тех_Движение!$G$2:$G$5111,Тех_Движение!$D$2:$D$5111,$C1576,Тех_Движение!$B$2:$B$5111,"&lt;="&amp;L$3)-$F1576)))</f>
        <v/>
      </c>
      <c r="M1576" s="54">
        <f>IF(OR($B1576="",M$3&lt;$D1576+Настройки!$B$7),0,MAX(0,$E1576-MAX(0,SUMIFS(Тех_Движение!$G$2:$G$5111,Тех_Движение!$D$2:$D$5111,$C1576,Тех_Движение!$B$2:$B$5111,"&lt;="&amp;M$3)-$F1576)))</f>
        <v/>
      </c>
      <c r="N1576" s="54">
        <f>IF(OR($B1576="",N$3&lt;$D1576+Настройки!$B$7),0,MAX(0,$E1576-MAX(0,SUMIFS(Тех_Движение!$G$2:$G$5111,Тех_Движение!$D$2:$D$5111,$C1576,Тех_Движение!$B$2:$B$5111,"&lt;="&amp;N$3)-$F1576)))</f>
        <v/>
      </c>
      <c r="O1576" s="54">
        <f>IF(OR($B1576="",O$3&lt;$D1576+Настройки!$B$7),0,MAX(0,$E1576-MAX(0,SUMIFS(Тех_Движение!$G$2:$G$5111,Тех_Движение!$D$2:$D$5111,$C1576,Тех_Движение!$B$2:$B$5111,"&lt;="&amp;O$3)-$F1576)))</f>
        <v/>
      </c>
      <c r="P1576" s="54">
        <f>IF(OR($B1576="",P$3&lt;$D1576+Настройки!$B$7),0,MAX(0,$E1576-MAX(0,SUMIFS(Тех_Движение!$G$2:$G$5111,Тех_Движение!$D$2:$D$5111,$C1576,Тех_Движение!$B$2:$B$5111,"&lt;="&amp;P$3)-$F1576)))</f>
        <v/>
      </c>
      <c r="Q1576" s="54">
        <f>IF(OR($B1576="",Q$3&lt;$D1576+Настройки!$B$7),0,MAX(0,$E1576-MAX(0,SUMIFS(Тех_Движение!$G$2:$G$5111,Тех_Движение!$D$2:$D$5111,$C1576,Тех_Движение!$B$2:$B$5111,"&lt;="&amp;Q$3)-$F1576)))</f>
        <v/>
      </c>
      <c r="R1576" s="54">
        <f>IF($B1576="","",SUM($K1576:$Q1576))</f>
        <v/>
      </c>
      <c r="S1576" s="56">
        <f>IF($B1576="","",VLOOKUP($C1576,Настройки!$A$11:$L$17,9,FALSE))</f>
        <v/>
      </c>
      <c r="T1576" s="56">
        <f>IF($B1576="","",$R1576*$S1576)</f>
        <v/>
      </c>
    </row>
    <row r="1577">
      <c r="A1577" s="20">
        <f>Тех_Движение!$A$1574</f>
        <v/>
      </c>
      <c r="B1577" s="20">
        <f>IF(Тех_Движение!$F$1574&gt;0,Тех_Движение!$I$1574,"")</f>
        <v/>
      </c>
      <c r="C1577" s="20">
        <f>IF($B1577="","",Тех_Движение!$D$1574)</f>
        <v/>
      </c>
      <c r="D1577" s="42">
        <f>IF($B1577="","",Тех_Движение!$B$1574)</f>
        <v/>
      </c>
      <c r="E1577" s="54">
        <f>IF($B1577="","",Тех_Движение!$F$1574)</f>
        <v/>
      </c>
      <c r="F1577" s="54">
        <f>IF($B1577="","",SUMIFS($E$5:$E1576,$C$5:$C1576,$C1577))</f>
        <v/>
      </c>
      <c r="G1577" s="54">
        <f>IF($B1577="","",MAX(0,$E1577-MAX(0,SUMIFS(Тех_Движение!$G$2:$G$5111,Тех_Движение!$D$2:$D$5111,$C1577,Тех_Движение!$B$2:$B$5111,"&lt;="&amp;Настройки!$B$5-1)-$F1577)))</f>
        <v/>
      </c>
      <c r="H1577" s="54">
        <f>IF($B1577="","",IF(AND($D1577&gt;=Настройки!$B$5,$D1577&lt;=Настройки!$B$6),$E1577,0))</f>
        <v/>
      </c>
      <c r="I1577" s="54">
        <f>IF($B1577="","",$G1577+$H1577-$J1577)</f>
        <v/>
      </c>
      <c r="J1577" s="54">
        <f>IF($B1577="","",MAX(0,$E1577-MAX(0,SUMIFS(Тех_Движение!$G$2:$G$5111,Тех_Движение!$D$2:$D$5111,$C1577,Тех_Движение!$B$2:$B$5111,"&lt;="&amp;Настройки!$B$6)-$F1577)))</f>
        <v/>
      </c>
      <c r="K1577" s="54">
        <f>IF(OR($B1577="",K$3&lt;$D1577+Настройки!$B$7),0,MAX(0,$E1577-MAX(0,SUMIFS(Тех_Движение!$G$2:$G$5111,Тех_Движение!$D$2:$D$5111,$C1577,Тех_Движение!$B$2:$B$5111,"&lt;="&amp;K$3)-$F1577)))</f>
        <v/>
      </c>
      <c r="L1577" s="54">
        <f>IF(OR($B1577="",L$3&lt;$D1577+Настройки!$B$7),0,MAX(0,$E1577-MAX(0,SUMIFS(Тех_Движение!$G$2:$G$5111,Тех_Движение!$D$2:$D$5111,$C1577,Тех_Движение!$B$2:$B$5111,"&lt;="&amp;L$3)-$F1577)))</f>
        <v/>
      </c>
      <c r="M1577" s="54">
        <f>IF(OR($B1577="",M$3&lt;$D1577+Настройки!$B$7),0,MAX(0,$E1577-MAX(0,SUMIFS(Тех_Движение!$G$2:$G$5111,Тех_Движение!$D$2:$D$5111,$C1577,Тех_Движение!$B$2:$B$5111,"&lt;="&amp;M$3)-$F1577)))</f>
        <v/>
      </c>
      <c r="N1577" s="54">
        <f>IF(OR($B1577="",N$3&lt;$D1577+Настройки!$B$7),0,MAX(0,$E1577-MAX(0,SUMIFS(Тех_Движение!$G$2:$G$5111,Тех_Движение!$D$2:$D$5111,$C1577,Тех_Движение!$B$2:$B$5111,"&lt;="&amp;N$3)-$F1577)))</f>
        <v/>
      </c>
      <c r="O1577" s="54">
        <f>IF(OR($B1577="",O$3&lt;$D1577+Настройки!$B$7),0,MAX(0,$E1577-MAX(0,SUMIFS(Тех_Движение!$G$2:$G$5111,Тех_Движение!$D$2:$D$5111,$C1577,Тех_Движение!$B$2:$B$5111,"&lt;="&amp;O$3)-$F1577)))</f>
        <v/>
      </c>
      <c r="P1577" s="54">
        <f>IF(OR($B1577="",P$3&lt;$D1577+Настройки!$B$7),0,MAX(0,$E1577-MAX(0,SUMIFS(Тех_Движение!$G$2:$G$5111,Тех_Движение!$D$2:$D$5111,$C1577,Тех_Движение!$B$2:$B$5111,"&lt;="&amp;P$3)-$F1577)))</f>
        <v/>
      </c>
      <c r="Q1577" s="54">
        <f>IF(OR($B1577="",Q$3&lt;$D1577+Настройки!$B$7),0,MAX(0,$E1577-MAX(0,SUMIFS(Тех_Движение!$G$2:$G$5111,Тех_Движение!$D$2:$D$5111,$C1577,Тех_Движение!$B$2:$B$5111,"&lt;="&amp;Q$3)-$F1577)))</f>
        <v/>
      </c>
      <c r="R1577" s="54">
        <f>IF($B1577="","",SUM($K1577:$Q1577))</f>
        <v/>
      </c>
      <c r="S1577" s="56">
        <f>IF($B1577="","",VLOOKUP($C1577,Настройки!$A$11:$L$17,9,FALSE))</f>
        <v/>
      </c>
      <c r="T1577" s="56">
        <f>IF($B1577="","",$R1577*$S1577)</f>
        <v/>
      </c>
    </row>
    <row r="1578">
      <c r="A1578" s="20">
        <f>Тех_Движение!$A$1575</f>
        <v/>
      </c>
      <c r="B1578" s="20">
        <f>IF(Тех_Движение!$F$1575&gt;0,Тех_Движение!$I$1575,"")</f>
        <v/>
      </c>
      <c r="C1578" s="20">
        <f>IF($B1578="","",Тех_Движение!$D$1575)</f>
        <v/>
      </c>
      <c r="D1578" s="42">
        <f>IF($B1578="","",Тех_Движение!$B$1575)</f>
        <v/>
      </c>
      <c r="E1578" s="54">
        <f>IF($B1578="","",Тех_Движение!$F$1575)</f>
        <v/>
      </c>
      <c r="F1578" s="54">
        <f>IF($B1578="","",SUMIFS($E$5:$E1577,$C$5:$C1577,$C1578))</f>
        <v/>
      </c>
      <c r="G1578" s="54">
        <f>IF($B1578="","",MAX(0,$E1578-MAX(0,SUMIFS(Тех_Движение!$G$2:$G$5111,Тех_Движение!$D$2:$D$5111,$C1578,Тех_Движение!$B$2:$B$5111,"&lt;="&amp;Настройки!$B$5-1)-$F1578)))</f>
        <v/>
      </c>
      <c r="H1578" s="54">
        <f>IF($B1578="","",IF(AND($D1578&gt;=Настройки!$B$5,$D1578&lt;=Настройки!$B$6),$E1578,0))</f>
        <v/>
      </c>
      <c r="I1578" s="54">
        <f>IF($B1578="","",$G1578+$H1578-$J1578)</f>
        <v/>
      </c>
      <c r="J1578" s="54">
        <f>IF($B1578="","",MAX(0,$E1578-MAX(0,SUMIFS(Тех_Движение!$G$2:$G$5111,Тех_Движение!$D$2:$D$5111,$C1578,Тех_Движение!$B$2:$B$5111,"&lt;="&amp;Настройки!$B$6)-$F1578)))</f>
        <v/>
      </c>
      <c r="K1578" s="54">
        <f>IF(OR($B1578="",K$3&lt;$D1578+Настройки!$B$7),0,MAX(0,$E1578-MAX(0,SUMIFS(Тех_Движение!$G$2:$G$5111,Тех_Движение!$D$2:$D$5111,$C1578,Тех_Движение!$B$2:$B$5111,"&lt;="&amp;K$3)-$F1578)))</f>
        <v/>
      </c>
      <c r="L1578" s="54">
        <f>IF(OR($B1578="",L$3&lt;$D1578+Настройки!$B$7),0,MAX(0,$E1578-MAX(0,SUMIFS(Тех_Движение!$G$2:$G$5111,Тех_Движение!$D$2:$D$5111,$C1578,Тех_Движение!$B$2:$B$5111,"&lt;="&amp;L$3)-$F1578)))</f>
        <v/>
      </c>
      <c r="M1578" s="54">
        <f>IF(OR($B1578="",M$3&lt;$D1578+Настройки!$B$7),0,MAX(0,$E1578-MAX(0,SUMIFS(Тех_Движение!$G$2:$G$5111,Тех_Движение!$D$2:$D$5111,$C1578,Тех_Движение!$B$2:$B$5111,"&lt;="&amp;M$3)-$F1578)))</f>
        <v/>
      </c>
      <c r="N1578" s="54">
        <f>IF(OR($B1578="",N$3&lt;$D1578+Настройки!$B$7),0,MAX(0,$E1578-MAX(0,SUMIFS(Тех_Движение!$G$2:$G$5111,Тех_Движение!$D$2:$D$5111,$C1578,Тех_Движение!$B$2:$B$5111,"&lt;="&amp;N$3)-$F1578)))</f>
        <v/>
      </c>
      <c r="O1578" s="54">
        <f>IF(OR($B1578="",O$3&lt;$D1578+Настройки!$B$7),0,MAX(0,$E1578-MAX(0,SUMIFS(Тех_Движение!$G$2:$G$5111,Тех_Движение!$D$2:$D$5111,$C1578,Тех_Движение!$B$2:$B$5111,"&lt;="&amp;O$3)-$F1578)))</f>
        <v/>
      </c>
      <c r="P1578" s="54">
        <f>IF(OR($B1578="",P$3&lt;$D1578+Настройки!$B$7),0,MAX(0,$E1578-MAX(0,SUMIFS(Тех_Движение!$G$2:$G$5111,Тех_Движение!$D$2:$D$5111,$C1578,Тех_Движение!$B$2:$B$5111,"&lt;="&amp;P$3)-$F1578)))</f>
        <v/>
      </c>
      <c r="Q1578" s="54">
        <f>IF(OR($B1578="",Q$3&lt;$D1578+Настройки!$B$7),0,MAX(0,$E1578-MAX(0,SUMIFS(Тех_Движение!$G$2:$G$5111,Тех_Движение!$D$2:$D$5111,$C1578,Тех_Движение!$B$2:$B$5111,"&lt;="&amp;Q$3)-$F1578)))</f>
        <v/>
      </c>
      <c r="R1578" s="54">
        <f>IF($B1578="","",SUM($K1578:$Q1578))</f>
        <v/>
      </c>
      <c r="S1578" s="56">
        <f>IF($B1578="","",VLOOKUP($C1578,Настройки!$A$11:$L$17,9,FALSE))</f>
        <v/>
      </c>
      <c r="T1578" s="56">
        <f>IF($B1578="","",$R1578*$S1578)</f>
        <v/>
      </c>
    </row>
    <row r="1579">
      <c r="A1579" s="20">
        <f>Тех_Движение!$A$1576</f>
        <v/>
      </c>
      <c r="B1579" s="20">
        <f>IF(Тех_Движение!$F$1576&gt;0,Тех_Движение!$I$1576,"")</f>
        <v/>
      </c>
      <c r="C1579" s="20">
        <f>IF($B1579="","",Тех_Движение!$D$1576)</f>
        <v/>
      </c>
      <c r="D1579" s="42">
        <f>IF($B1579="","",Тех_Движение!$B$1576)</f>
        <v/>
      </c>
      <c r="E1579" s="54">
        <f>IF($B1579="","",Тех_Движение!$F$1576)</f>
        <v/>
      </c>
      <c r="F1579" s="54">
        <f>IF($B1579="","",SUMIFS($E$5:$E1578,$C$5:$C1578,$C1579))</f>
        <v/>
      </c>
      <c r="G1579" s="54">
        <f>IF($B1579="","",MAX(0,$E1579-MAX(0,SUMIFS(Тех_Движение!$G$2:$G$5111,Тех_Движение!$D$2:$D$5111,$C1579,Тех_Движение!$B$2:$B$5111,"&lt;="&amp;Настройки!$B$5-1)-$F1579)))</f>
        <v/>
      </c>
      <c r="H1579" s="54">
        <f>IF($B1579="","",IF(AND($D1579&gt;=Настройки!$B$5,$D1579&lt;=Настройки!$B$6),$E1579,0))</f>
        <v/>
      </c>
      <c r="I1579" s="54">
        <f>IF($B1579="","",$G1579+$H1579-$J1579)</f>
        <v/>
      </c>
      <c r="J1579" s="54">
        <f>IF($B1579="","",MAX(0,$E1579-MAX(0,SUMIFS(Тех_Движение!$G$2:$G$5111,Тех_Движение!$D$2:$D$5111,$C1579,Тех_Движение!$B$2:$B$5111,"&lt;="&amp;Настройки!$B$6)-$F1579)))</f>
        <v/>
      </c>
      <c r="K1579" s="54">
        <f>IF(OR($B1579="",K$3&lt;$D1579+Настройки!$B$7),0,MAX(0,$E1579-MAX(0,SUMIFS(Тех_Движение!$G$2:$G$5111,Тех_Движение!$D$2:$D$5111,$C1579,Тех_Движение!$B$2:$B$5111,"&lt;="&amp;K$3)-$F1579)))</f>
        <v/>
      </c>
      <c r="L1579" s="54">
        <f>IF(OR($B1579="",L$3&lt;$D1579+Настройки!$B$7),0,MAX(0,$E1579-MAX(0,SUMIFS(Тех_Движение!$G$2:$G$5111,Тех_Движение!$D$2:$D$5111,$C1579,Тех_Движение!$B$2:$B$5111,"&lt;="&amp;L$3)-$F1579)))</f>
        <v/>
      </c>
      <c r="M1579" s="54">
        <f>IF(OR($B1579="",M$3&lt;$D1579+Настройки!$B$7),0,MAX(0,$E1579-MAX(0,SUMIFS(Тех_Движение!$G$2:$G$5111,Тех_Движение!$D$2:$D$5111,$C1579,Тех_Движение!$B$2:$B$5111,"&lt;="&amp;M$3)-$F1579)))</f>
        <v/>
      </c>
      <c r="N1579" s="54">
        <f>IF(OR($B1579="",N$3&lt;$D1579+Настройки!$B$7),0,MAX(0,$E1579-MAX(0,SUMIFS(Тех_Движение!$G$2:$G$5111,Тех_Движение!$D$2:$D$5111,$C1579,Тех_Движение!$B$2:$B$5111,"&lt;="&amp;N$3)-$F1579)))</f>
        <v/>
      </c>
      <c r="O1579" s="54">
        <f>IF(OR($B1579="",O$3&lt;$D1579+Настройки!$B$7),0,MAX(0,$E1579-MAX(0,SUMIFS(Тех_Движение!$G$2:$G$5111,Тех_Движение!$D$2:$D$5111,$C1579,Тех_Движение!$B$2:$B$5111,"&lt;="&amp;O$3)-$F1579)))</f>
        <v/>
      </c>
      <c r="P1579" s="54">
        <f>IF(OR($B1579="",P$3&lt;$D1579+Настройки!$B$7),0,MAX(0,$E1579-MAX(0,SUMIFS(Тех_Движение!$G$2:$G$5111,Тех_Движение!$D$2:$D$5111,$C1579,Тех_Движение!$B$2:$B$5111,"&lt;="&amp;P$3)-$F1579)))</f>
        <v/>
      </c>
      <c r="Q1579" s="54">
        <f>IF(OR($B1579="",Q$3&lt;$D1579+Настройки!$B$7),0,MAX(0,$E1579-MAX(0,SUMIFS(Тех_Движение!$G$2:$G$5111,Тех_Движение!$D$2:$D$5111,$C1579,Тех_Движение!$B$2:$B$5111,"&lt;="&amp;Q$3)-$F1579)))</f>
        <v/>
      </c>
      <c r="R1579" s="54">
        <f>IF($B1579="","",SUM($K1579:$Q1579))</f>
        <v/>
      </c>
      <c r="S1579" s="56">
        <f>IF($B1579="","",VLOOKUP($C1579,Настройки!$A$11:$L$17,9,FALSE))</f>
        <v/>
      </c>
      <c r="T1579" s="56">
        <f>IF($B1579="","",$R1579*$S1579)</f>
        <v/>
      </c>
    </row>
    <row r="1580">
      <c r="A1580" s="20">
        <f>Тех_Движение!$A$1577</f>
        <v/>
      </c>
      <c r="B1580" s="20">
        <f>IF(Тех_Движение!$F$1577&gt;0,Тех_Движение!$I$1577,"")</f>
        <v/>
      </c>
      <c r="C1580" s="20">
        <f>IF($B1580="","",Тех_Движение!$D$1577)</f>
        <v/>
      </c>
      <c r="D1580" s="42">
        <f>IF($B1580="","",Тех_Движение!$B$1577)</f>
        <v/>
      </c>
      <c r="E1580" s="54">
        <f>IF($B1580="","",Тех_Движение!$F$1577)</f>
        <v/>
      </c>
      <c r="F1580" s="54">
        <f>IF($B1580="","",SUMIFS($E$5:$E1579,$C$5:$C1579,$C1580))</f>
        <v/>
      </c>
      <c r="G1580" s="54">
        <f>IF($B1580="","",MAX(0,$E1580-MAX(0,SUMIFS(Тех_Движение!$G$2:$G$5111,Тех_Движение!$D$2:$D$5111,$C1580,Тех_Движение!$B$2:$B$5111,"&lt;="&amp;Настройки!$B$5-1)-$F1580)))</f>
        <v/>
      </c>
      <c r="H1580" s="54">
        <f>IF($B1580="","",IF(AND($D1580&gt;=Настройки!$B$5,$D1580&lt;=Настройки!$B$6),$E1580,0))</f>
        <v/>
      </c>
      <c r="I1580" s="54">
        <f>IF($B1580="","",$G1580+$H1580-$J1580)</f>
        <v/>
      </c>
      <c r="J1580" s="54">
        <f>IF($B1580="","",MAX(0,$E1580-MAX(0,SUMIFS(Тех_Движение!$G$2:$G$5111,Тех_Движение!$D$2:$D$5111,$C1580,Тех_Движение!$B$2:$B$5111,"&lt;="&amp;Настройки!$B$6)-$F1580)))</f>
        <v/>
      </c>
      <c r="K1580" s="54">
        <f>IF(OR($B1580="",K$3&lt;$D1580+Настройки!$B$7),0,MAX(0,$E1580-MAX(0,SUMIFS(Тех_Движение!$G$2:$G$5111,Тех_Движение!$D$2:$D$5111,$C1580,Тех_Движение!$B$2:$B$5111,"&lt;="&amp;K$3)-$F1580)))</f>
        <v/>
      </c>
      <c r="L1580" s="54">
        <f>IF(OR($B1580="",L$3&lt;$D1580+Настройки!$B$7),0,MAX(0,$E1580-MAX(0,SUMIFS(Тех_Движение!$G$2:$G$5111,Тех_Движение!$D$2:$D$5111,$C1580,Тех_Движение!$B$2:$B$5111,"&lt;="&amp;L$3)-$F1580)))</f>
        <v/>
      </c>
      <c r="M1580" s="54">
        <f>IF(OR($B1580="",M$3&lt;$D1580+Настройки!$B$7),0,MAX(0,$E1580-MAX(0,SUMIFS(Тех_Движение!$G$2:$G$5111,Тех_Движение!$D$2:$D$5111,$C1580,Тех_Движение!$B$2:$B$5111,"&lt;="&amp;M$3)-$F1580)))</f>
        <v/>
      </c>
      <c r="N1580" s="54">
        <f>IF(OR($B1580="",N$3&lt;$D1580+Настройки!$B$7),0,MAX(0,$E1580-MAX(0,SUMIFS(Тех_Движение!$G$2:$G$5111,Тех_Движение!$D$2:$D$5111,$C1580,Тех_Движение!$B$2:$B$5111,"&lt;="&amp;N$3)-$F1580)))</f>
        <v/>
      </c>
      <c r="O1580" s="54">
        <f>IF(OR($B1580="",O$3&lt;$D1580+Настройки!$B$7),0,MAX(0,$E1580-MAX(0,SUMIFS(Тех_Движение!$G$2:$G$5111,Тех_Движение!$D$2:$D$5111,$C1580,Тех_Движение!$B$2:$B$5111,"&lt;="&amp;O$3)-$F1580)))</f>
        <v/>
      </c>
      <c r="P1580" s="54">
        <f>IF(OR($B1580="",P$3&lt;$D1580+Настройки!$B$7),0,MAX(0,$E1580-MAX(0,SUMIFS(Тех_Движение!$G$2:$G$5111,Тех_Движение!$D$2:$D$5111,$C1580,Тех_Движение!$B$2:$B$5111,"&lt;="&amp;P$3)-$F1580)))</f>
        <v/>
      </c>
      <c r="Q1580" s="54">
        <f>IF(OR($B1580="",Q$3&lt;$D1580+Настройки!$B$7),0,MAX(0,$E1580-MAX(0,SUMIFS(Тех_Движение!$G$2:$G$5111,Тех_Движение!$D$2:$D$5111,$C1580,Тех_Движение!$B$2:$B$5111,"&lt;="&amp;Q$3)-$F1580)))</f>
        <v/>
      </c>
      <c r="R1580" s="54">
        <f>IF($B1580="","",SUM($K1580:$Q1580))</f>
        <v/>
      </c>
      <c r="S1580" s="56">
        <f>IF($B1580="","",VLOOKUP($C1580,Настройки!$A$11:$L$17,9,FALSE))</f>
        <v/>
      </c>
      <c r="T1580" s="56">
        <f>IF($B1580="","",$R1580*$S1580)</f>
        <v/>
      </c>
    </row>
    <row r="1581">
      <c r="A1581" s="20">
        <f>Тех_Движение!$A$1578</f>
        <v/>
      </c>
      <c r="B1581" s="20">
        <f>IF(Тех_Движение!$F$1578&gt;0,Тех_Движение!$I$1578,"")</f>
        <v/>
      </c>
      <c r="C1581" s="20">
        <f>IF($B1581="","",Тех_Движение!$D$1578)</f>
        <v/>
      </c>
      <c r="D1581" s="42">
        <f>IF($B1581="","",Тех_Движение!$B$1578)</f>
        <v/>
      </c>
      <c r="E1581" s="54">
        <f>IF($B1581="","",Тех_Движение!$F$1578)</f>
        <v/>
      </c>
      <c r="F1581" s="54">
        <f>IF($B1581="","",SUMIFS($E$5:$E1580,$C$5:$C1580,$C1581))</f>
        <v/>
      </c>
      <c r="G1581" s="54">
        <f>IF($B1581="","",MAX(0,$E1581-MAX(0,SUMIFS(Тех_Движение!$G$2:$G$5111,Тех_Движение!$D$2:$D$5111,$C1581,Тех_Движение!$B$2:$B$5111,"&lt;="&amp;Настройки!$B$5-1)-$F1581)))</f>
        <v/>
      </c>
      <c r="H1581" s="54">
        <f>IF($B1581="","",IF(AND($D1581&gt;=Настройки!$B$5,$D1581&lt;=Настройки!$B$6),$E1581,0))</f>
        <v/>
      </c>
      <c r="I1581" s="54">
        <f>IF($B1581="","",$G1581+$H1581-$J1581)</f>
        <v/>
      </c>
      <c r="J1581" s="54">
        <f>IF($B1581="","",MAX(0,$E1581-MAX(0,SUMIFS(Тех_Движение!$G$2:$G$5111,Тех_Движение!$D$2:$D$5111,$C1581,Тех_Движение!$B$2:$B$5111,"&lt;="&amp;Настройки!$B$6)-$F1581)))</f>
        <v/>
      </c>
      <c r="K1581" s="54">
        <f>IF(OR($B1581="",K$3&lt;$D1581+Настройки!$B$7),0,MAX(0,$E1581-MAX(0,SUMIFS(Тех_Движение!$G$2:$G$5111,Тех_Движение!$D$2:$D$5111,$C1581,Тех_Движение!$B$2:$B$5111,"&lt;="&amp;K$3)-$F1581)))</f>
        <v/>
      </c>
      <c r="L1581" s="54">
        <f>IF(OR($B1581="",L$3&lt;$D1581+Настройки!$B$7),0,MAX(0,$E1581-MAX(0,SUMIFS(Тех_Движение!$G$2:$G$5111,Тех_Движение!$D$2:$D$5111,$C1581,Тех_Движение!$B$2:$B$5111,"&lt;="&amp;L$3)-$F1581)))</f>
        <v/>
      </c>
      <c r="M1581" s="54">
        <f>IF(OR($B1581="",M$3&lt;$D1581+Настройки!$B$7),0,MAX(0,$E1581-MAX(0,SUMIFS(Тех_Движение!$G$2:$G$5111,Тех_Движение!$D$2:$D$5111,$C1581,Тех_Движение!$B$2:$B$5111,"&lt;="&amp;M$3)-$F1581)))</f>
        <v/>
      </c>
      <c r="N1581" s="54">
        <f>IF(OR($B1581="",N$3&lt;$D1581+Настройки!$B$7),0,MAX(0,$E1581-MAX(0,SUMIFS(Тех_Движение!$G$2:$G$5111,Тех_Движение!$D$2:$D$5111,$C1581,Тех_Движение!$B$2:$B$5111,"&lt;="&amp;N$3)-$F1581)))</f>
        <v/>
      </c>
      <c r="O1581" s="54">
        <f>IF(OR($B1581="",O$3&lt;$D1581+Настройки!$B$7),0,MAX(0,$E1581-MAX(0,SUMIFS(Тех_Движение!$G$2:$G$5111,Тех_Движение!$D$2:$D$5111,$C1581,Тех_Движение!$B$2:$B$5111,"&lt;="&amp;O$3)-$F1581)))</f>
        <v/>
      </c>
      <c r="P1581" s="54">
        <f>IF(OR($B1581="",P$3&lt;$D1581+Настройки!$B$7),0,MAX(0,$E1581-MAX(0,SUMIFS(Тех_Движение!$G$2:$G$5111,Тех_Движение!$D$2:$D$5111,$C1581,Тех_Движение!$B$2:$B$5111,"&lt;="&amp;P$3)-$F1581)))</f>
        <v/>
      </c>
      <c r="Q1581" s="54">
        <f>IF(OR($B1581="",Q$3&lt;$D1581+Настройки!$B$7),0,MAX(0,$E1581-MAX(0,SUMIFS(Тех_Движение!$G$2:$G$5111,Тех_Движение!$D$2:$D$5111,$C1581,Тех_Движение!$B$2:$B$5111,"&lt;="&amp;Q$3)-$F1581)))</f>
        <v/>
      </c>
      <c r="R1581" s="54">
        <f>IF($B1581="","",SUM($K1581:$Q1581))</f>
        <v/>
      </c>
      <c r="S1581" s="56">
        <f>IF($B1581="","",VLOOKUP($C1581,Настройки!$A$11:$L$17,9,FALSE))</f>
        <v/>
      </c>
      <c r="T1581" s="56">
        <f>IF($B1581="","",$R1581*$S1581)</f>
        <v/>
      </c>
    </row>
    <row r="1582">
      <c r="A1582" s="20">
        <f>Тех_Движение!$A$1579</f>
        <v/>
      </c>
      <c r="B1582" s="20">
        <f>IF(Тех_Движение!$F$1579&gt;0,Тех_Движение!$I$1579,"")</f>
        <v/>
      </c>
      <c r="C1582" s="20">
        <f>IF($B1582="","",Тех_Движение!$D$1579)</f>
        <v/>
      </c>
      <c r="D1582" s="42">
        <f>IF($B1582="","",Тех_Движение!$B$1579)</f>
        <v/>
      </c>
      <c r="E1582" s="54">
        <f>IF($B1582="","",Тех_Движение!$F$1579)</f>
        <v/>
      </c>
      <c r="F1582" s="54">
        <f>IF($B1582="","",SUMIFS($E$5:$E1581,$C$5:$C1581,$C1582))</f>
        <v/>
      </c>
      <c r="G1582" s="54">
        <f>IF($B1582="","",MAX(0,$E1582-MAX(0,SUMIFS(Тех_Движение!$G$2:$G$5111,Тех_Движение!$D$2:$D$5111,$C1582,Тех_Движение!$B$2:$B$5111,"&lt;="&amp;Настройки!$B$5-1)-$F1582)))</f>
        <v/>
      </c>
      <c r="H1582" s="54">
        <f>IF($B1582="","",IF(AND($D1582&gt;=Настройки!$B$5,$D1582&lt;=Настройки!$B$6),$E1582,0))</f>
        <v/>
      </c>
      <c r="I1582" s="54">
        <f>IF($B1582="","",$G1582+$H1582-$J1582)</f>
        <v/>
      </c>
      <c r="J1582" s="54">
        <f>IF($B1582="","",MAX(0,$E1582-MAX(0,SUMIFS(Тех_Движение!$G$2:$G$5111,Тех_Движение!$D$2:$D$5111,$C1582,Тех_Движение!$B$2:$B$5111,"&lt;="&amp;Настройки!$B$6)-$F1582)))</f>
        <v/>
      </c>
      <c r="K1582" s="54">
        <f>IF(OR($B1582="",K$3&lt;$D1582+Настройки!$B$7),0,MAX(0,$E1582-MAX(0,SUMIFS(Тех_Движение!$G$2:$G$5111,Тех_Движение!$D$2:$D$5111,$C1582,Тех_Движение!$B$2:$B$5111,"&lt;="&amp;K$3)-$F1582)))</f>
        <v/>
      </c>
      <c r="L1582" s="54">
        <f>IF(OR($B1582="",L$3&lt;$D1582+Настройки!$B$7),0,MAX(0,$E1582-MAX(0,SUMIFS(Тех_Движение!$G$2:$G$5111,Тех_Движение!$D$2:$D$5111,$C1582,Тех_Движение!$B$2:$B$5111,"&lt;="&amp;L$3)-$F1582)))</f>
        <v/>
      </c>
      <c r="M1582" s="54">
        <f>IF(OR($B1582="",M$3&lt;$D1582+Настройки!$B$7),0,MAX(0,$E1582-MAX(0,SUMIFS(Тех_Движение!$G$2:$G$5111,Тех_Движение!$D$2:$D$5111,$C1582,Тех_Движение!$B$2:$B$5111,"&lt;="&amp;M$3)-$F1582)))</f>
        <v/>
      </c>
      <c r="N1582" s="54">
        <f>IF(OR($B1582="",N$3&lt;$D1582+Настройки!$B$7),0,MAX(0,$E1582-MAX(0,SUMIFS(Тех_Движение!$G$2:$G$5111,Тех_Движение!$D$2:$D$5111,$C1582,Тех_Движение!$B$2:$B$5111,"&lt;="&amp;N$3)-$F1582)))</f>
        <v/>
      </c>
      <c r="O1582" s="54">
        <f>IF(OR($B1582="",O$3&lt;$D1582+Настройки!$B$7),0,MAX(0,$E1582-MAX(0,SUMIFS(Тех_Движение!$G$2:$G$5111,Тех_Движение!$D$2:$D$5111,$C1582,Тех_Движение!$B$2:$B$5111,"&lt;="&amp;O$3)-$F1582)))</f>
        <v/>
      </c>
      <c r="P1582" s="54">
        <f>IF(OR($B1582="",P$3&lt;$D1582+Настройки!$B$7),0,MAX(0,$E1582-MAX(0,SUMIFS(Тех_Движение!$G$2:$G$5111,Тех_Движение!$D$2:$D$5111,$C1582,Тех_Движение!$B$2:$B$5111,"&lt;="&amp;P$3)-$F1582)))</f>
        <v/>
      </c>
      <c r="Q1582" s="54">
        <f>IF(OR($B1582="",Q$3&lt;$D1582+Настройки!$B$7),0,MAX(0,$E1582-MAX(0,SUMIFS(Тех_Движение!$G$2:$G$5111,Тех_Движение!$D$2:$D$5111,$C1582,Тех_Движение!$B$2:$B$5111,"&lt;="&amp;Q$3)-$F1582)))</f>
        <v/>
      </c>
      <c r="R1582" s="54">
        <f>IF($B1582="","",SUM($K1582:$Q1582))</f>
        <v/>
      </c>
      <c r="S1582" s="56">
        <f>IF($B1582="","",VLOOKUP($C1582,Настройки!$A$11:$L$17,9,FALSE))</f>
        <v/>
      </c>
      <c r="T1582" s="56">
        <f>IF($B1582="","",$R1582*$S1582)</f>
        <v/>
      </c>
    </row>
    <row r="1583">
      <c r="A1583" s="20">
        <f>Тех_Движение!$A$1580</f>
        <v/>
      </c>
      <c r="B1583" s="20">
        <f>IF(Тех_Движение!$F$1580&gt;0,Тех_Движение!$I$1580,"")</f>
        <v/>
      </c>
      <c r="C1583" s="20">
        <f>IF($B1583="","",Тех_Движение!$D$1580)</f>
        <v/>
      </c>
      <c r="D1583" s="42">
        <f>IF($B1583="","",Тех_Движение!$B$1580)</f>
        <v/>
      </c>
      <c r="E1583" s="54">
        <f>IF($B1583="","",Тех_Движение!$F$1580)</f>
        <v/>
      </c>
      <c r="F1583" s="54">
        <f>IF($B1583="","",SUMIFS($E$5:$E1582,$C$5:$C1582,$C1583))</f>
        <v/>
      </c>
      <c r="G1583" s="54">
        <f>IF($B1583="","",MAX(0,$E1583-MAX(0,SUMIFS(Тех_Движение!$G$2:$G$5111,Тех_Движение!$D$2:$D$5111,$C1583,Тех_Движение!$B$2:$B$5111,"&lt;="&amp;Настройки!$B$5-1)-$F1583)))</f>
        <v/>
      </c>
      <c r="H1583" s="54">
        <f>IF($B1583="","",IF(AND($D1583&gt;=Настройки!$B$5,$D1583&lt;=Настройки!$B$6),$E1583,0))</f>
        <v/>
      </c>
      <c r="I1583" s="54">
        <f>IF($B1583="","",$G1583+$H1583-$J1583)</f>
        <v/>
      </c>
      <c r="J1583" s="54">
        <f>IF($B1583="","",MAX(0,$E1583-MAX(0,SUMIFS(Тех_Движение!$G$2:$G$5111,Тех_Движение!$D$2:$D$5111,$C1583,Тех_Движение!$B$2:$B$5111,"&lt;="&amp;Настройки!$B$6)-$F1583)))</f>
        <v/>
      </c>
      <c r="K1583" s="54">
        <f>IF(OR($B1583="",K$3&lt;$D1583+Настройки!$B$7),0,MAX(0,$E1583-MAX(0,SUMIFS(Тех_Движение!$G$2:$G$5111,Тех_Движение!$D$2:$D$5111,$C1583,Тех_Движение!$B$2:$B$5111,"&lt;="&amp;K$3)-$F1583)))</f>
        <v/>
      </c>
      <c r="L1583" s="54">
        <f>IF(OR($B1583="",L$3&lt;$D1583+Настройки!$B$7),0,MAX(0,$E1583-MAX(0,SUMIFS(Тех_Движение!$G$2:$G$5111,Тех_Движение!$D$2:$D$5111,$C1583,Тех_Движение!$B$2:$B$5111,"&lt;="&amp;L$3)-$F1583)))</f>
        <v/>
      </c>
      <c r="M1583" s="54">
        <f>IF(OR($B1583="",M$3&lt;$D1583+Настройки!$B$7),0,MAX(0,$E1583-MAX(0,SUMIFS(Тех_Движение!$G$2:$G$5111,Тех_Движение!$D$2:$D$5111,$C1583,Тех_Движение!$B$2:$B$5111,"&lt;="&amp;M$3)-$F1583)))</f>
        <v/>
      </c>
      <c r="N1583" s="54">
        <f>IF(OR($B1583="",N$3&lt;$D1583+Настройки!$B$7),0,MAX(0,$E1583-MAX(0,SUMIFS(Тех_Движение!$G$2:$G$5111,Тех_Движение!$D$2:$D$5111,$C1583,Тех_Движение!$B$2:$B$5111,"&lt;="&amp;N$3)-$F1583)))</f>
        <v/>
      </c>
      <c r="O1583" s="54">
        <f>IF(OR($B1583="",O$3&lt;$D1583+Настройки!$B$7),0,MAX(0,$E1583-MAX(0,SUMIFS(Тех_Движение!$G$2:$G$5111,Тех_Движение!$D$2:$D$5111,$C1583,Тех_Движение!$B$2:$B$5111,"&lt;="&amp;O$3)-$F1583)))</f>
        <v/>
      </c>
      <c r="P1583" s="54">
        <f>IF(OR($B1583="",P$3&lt;$D1583+Настройки!$B$7),0,MAX(0,$E1583-MAX(0,SUMIFS(Тех_Движение!$G$2:$G$5111,Тех_Движение!$D$2:$D$5111,$C1583,Тех_Движение!$B$2:$B$5111,"&lt;="&amp;P$3)-$F1583)))</f>
        <v/>
      </c>
      <c r="Q1583" s="54">
        <f>IF(OR($B1583="",Q$3&lt;$D1583+Настройки!$B$7),0,MAX(0,$E1583-MAX(0,SUMIFS(Тех_Движение!$G$2:$G$5111,Тех_Движение!$D$2:$D$5111,$C1583,Тех_Движение!$B$2:$B$5111,"&lt;="&amp;Q$3)-$F1583)))</f>
        <v/>
      </c>
      <c r="R1583" s="54">
        <f>IF($B1583="","",SUM($K1583:$Q1583))</f>
        <v/>
      </c>
      <c r="S1583" s="56">
        <f>IF($B1583="","",VLOOKUP($C1583,Настройки!$A$11:$L$17,9,FALSE))</f>
        <v/>
      </c>
      <c r="T1583" s="56">
        <f>IF($B1583="","",$R1583*$S1583)</f>
        <v/>
      </c>
    </row>
    <row r="1584">
      <c r="A1584" s="20">
        <f>Тех_Движение!$A$1581</f>
        <v/>
      </c>
      <c r="B1584" s="20">
        <f>IF(Тех_Движение!$F$1581&gt;0,Тех_Движение!$I$1581,"")</f>
        <v/>
      </c>
      <c r="C1584" s="20">
        <f>IF($B1584="","",Тех_Движение!$D$1581)</f>
        <v/>
      </c>
      <c r="D1584" s="42">
        <f>IF($B1584="","",Тех_Движение!$B$1581)</f>
        <v/>
      </c>
      <c r="E1584" s="54">
        <f>IF($B1584="","",Тех_Движение!$F$1581)</f>
        <v/>
      </c>
      <c r="F1584" s="54">
        <f>IF($B1584="","",SUMIFS($E$5:$E1583,$C$5:$C1583,$C1584))</f>
        <v/>
      </c>
      <c r="G1584" s="54">
        <f>IF($B1584="","",MAX(0,$E1584-MAX(0,SUMIFS(Тех_Движение!$G$2:$G$5111,Тех_Движение!$D$2:$D$5111,$C1584,Тех_Движение!$B$2:$B$5111,"&lt;="&amp;Настройки!$B$5-1)-$F1584)))</f>
        <v/>
      </c>
      <c r="H1584" s="54">
        <f>IF($B1584="","",IF(AND($D1584&gt;=Настройки!$B$5,$D1584&lt;=Настройки!$B$6),$E1584,0))</f>
        <v/>
      </c>
      <c r="I1584" s="54">
        <f>IF($B1584="","",$G1584+$H1584-$J1584)</f>
        <v/>
      </c>
      <c r="J1584" s="54">
        <f>IF($B1584="","",MAX(0,$E1584-MAX(0,SUMIFS(Тех_Движение!$G$2:$G$5111,Тех_Движение!$D$2:$D$5111,$C1584,Тех_Движение!$B$2:$B$5111,"&lt;="&amp;Настройки!$B$6)-$F1584)))</f>
        <v/>
      </c>
      <c r="K1584" s="54">
        <f>IF(OR($B1584="",K$3&lt;$D1584+Настройки!$B$7),0,MAX(0,$E1584-MAX(0,SUMIFS(Тех_Движение!$G$2:$G$5111,Тех_Движение!$D$2:$D$5111,$C1584,Тех_Движение!$B$2:$B$5111,"&lt;="&amp;K$3)-$F1584)))</f>
        <v/>
      </c>
      <c r="L1584" s="54">
        <f>IF(OR($B1584="",L$3&lt;$D1584+Настройки!$B$7),0,MAX(0,$E1584-MAX(0,SUMIFS(Тех_Движение!$G$2:$G$5111,Тех_Движение!$D$2:$D$5111,$C1584,Тех_Движение!$B$2:$B$5111,"&lt;="&amp;L$3)-$F1584)))</f>
        <v/>
      </c>
      <c r="M1584" s="54">
        <f>IF(OR($B1584="",M$3&lt;$D1584+Настройки!$B$7),0,MAX(0,$E1584-MAX(0,SUMIFS(Тех_Движение!$G$2:$G$5111,Тех_Движение!$D$2:$D$5111,$C1584,Тех_Движение!$B$2:$B$5111,"&lt;="&amp;M$3)-$F1584)))</f>
        <v/>
      </c>
      <c r="N1584" s="54">
        <f>IF(OR($B1584="",N$3&lt;$D1584+Настройки!$B$7),0,MAX(0,$E1584-MAX(0,SUMIFS(Тех_Движение!$G$2:$G$5111,Тех_Движение!$D$2:$D$5111,$C1584,Тех_Движение!$B$2:$B$5111,"&lt;="&amp;N$3)-$F1584)))</f>
        <v/>
      </c>
      <c r="O1584" s="54">
        <f>IF(OR($B1584="",O$3&lt;$D1584+Настройки!$B$7),0,MAX(0,$E1584-MAX(0,SUMIFS(Тех_Движение!$G$2:$G$5111,Тех_Движение!$D$2:$D$5111,$C1584,Тех_Движение!$B$2:$B$5111,"&lt;="&amp;O$3)-$F1584)))</f>
        <v/>
      </c>
      <c r="P1584" s="54">
        <f>IF(OR($B1584="",P$3&lt;$D1584+Настройки!$B$7),0,MAX(0,$E1584-MAX(0,SUMIFS(Тех_Движение!$G$2:$G$5111,Тех_Движение!$D$2:$D$5111,$C1584,Тех_Движение!$B$2:$B$5111,"&lt;="&amp;P$3)-$F1584)))</f>
        <v/>
      </c>
      <c r="Q1584" s="54">
        <f>IF(OR($B1584="",Q$3&lt;$D1584+Настройки!$B$7),0,MAX(0,$E1584-MAX(0,SUMIFS(Тех_Движение!$G$2:$G$5111,Тех_Движение!$D$2:$D$5111,$C1584,Тех_Движение!$B$2:$B$5111,"&lt;="&amp;Q$3)-$F1584)))</f>
        <v/>
      </c>
      <c r="R1584" s="54">
        <f>IF($B1584="","",SUM($K1584:$Q1584))</f>
        <v/>
      </c>
      <c r="S1584" s="56">
        <f>IF($B1584="","",VLOOKUP($C1584,Настройки!$A$11:$L$17,9,FALSE))</f>
        <v/>
      </c>
      <c r="T1584" s="56">
        <f>IF($B1584="","",$R1584*$S1584)</f>
        <v/>
      </c>
    </row>
    <row r="1585">
      <c r="A1585" s="20">
        <f>Тех_Движение!$A$1582</f>
        <v/>
      </c>
      <c r="B1585" s="20">
        <f>IF(Тех_Движение!$F$1582&gt;0,Тех_Движение!$I$1582,"")</f>
        <v/>
      </c>
      <c r="C1585" s="20">
        <f>IF($B1585="","",Тех_Движение!$D$1582)</f>
        <v/>
      </c>
      <c r="D1585" s="42">
        <f>IF($B1585="","",Тех_Движение!$B$1582)</f>
        <v/>
      </c>
      <c r="E1585" s="54">
        <f>IF($B1585="","",Тех_Движение!$F$1582)</f>
        <v/>
      </c>
      <c r="F1585" s="54">
        <f>IF($B1585="","",SUMIFS($E$5:$E1584,$C$5:$C1584,$C1585))</f>
        <v/>
      </c>
      <c r="G1585" s="54">
        <f>IF($B1585="","",MAX(0,$E1585-MAX(0,SUMIFS(Тех_Движение!$G$2:$G$5111,Тех_Движение!$D$2:$D$5111,$C1585,Тех_Движение!$B$2:$B$5111,"&lt;="&amp;Настройки!$B$5-1)-$F1585)))</f>
        <v/>
      </c>
      <c r="H1585" s="54">
        <f>IF($B1585="","",IF(AND($D1585&gt;=Настройки!$B$5,$D1585&lt;=Настройки!$B$6),$E1585,0))</f>
        <v/>
      </c>
      <c r="I1585" s="54">
        <f>IF($B1585="","",$G1585+$H1585-$J1585)</f>
        <v/>
      </c>
      <c r="J1585" s="54">
        <f>IF($B1585="","",MAX(0,$E1585-MAX(0,SUMIFS(Тех_Движение!$G$2:$G$5111,Тех_Движение!$D$2:$D$5111,$C1585,Тех_Движение!$B$2:$B$5111,"&lt;="&amp;Настройки!$B$6)-$F1585)))</f>
        <v/>
      </c>
      <c r="K1585" s="54">
        <f>IF(OR($B1585="",K$3&lt;$D1585+Настройки!$B$7),0,MAX(0,$E1585-MAX(0,SUMIFS(Тех_Движение!$G$2:$G$5111,Тех_Движение!$D$2:$D$5111,$C1585,Тех_Движение!$B$2:$B$5111,"&lt;="&amp;K$3)-$F1585)))</f>
        <v/>
      </c>
      <c r="L1585" s="54">
        <f>IF(OR($B1585="",L$3&lt;$D1585+Настройки!$B$7),0,MAX(0,$E1585-MAX(0,SUMIFS(Тех_Движение!$G$2:$G$5111,Тех_Движение!$D$2:$D$5111,$C1585,Тех_Движение!$B$2:$B$5111,"&lt;="&amp;L$3)-$F1585)))</f>
        <v/>
      </c>
      <c r="M1585" s="54">
        <f>IF(OR($B1585="",M$3&lt;$D1585+Настройки!$B$7),0,MAX(0,$E1585-MAX(0,SUMIFS(Тех_Движение!$G$2:$G$5111,Тех_Движение!$D$2:$D$5111,$C1585,Тех_Движение!$B$2:$B$5111,"&lt;="&amp;M$3)-$F1585)))</f>
        <v/>
      </c>
      <c r="N1585" s="54">
        <f>IF(OR($B1585="",N$3&lt;$D1585+Настройки!$B$7),0,MAX(0,$E1585-MAX(0,SUMIFS(Тех_Движение!$G$2:$G$5111,Тех_Движение!$D$2:$D$5111,$C1585,Тех_Движение!$B$2:$B$5111,"&lt;="&amp;N$3)-$F1585)))</f>
        <v/>
      </c>
      <c r="O1585" s="54">
        <f>IF(OR($B1585="",O$3&lt;$D1585+Настройки!$B$7),0,MAX(0,$E1585-MAX(0,SUMIFS(Тех_Движение!$G$2:$G$5111,Тех_Движение!$D$2:$D$5111,$C1585,Тех_Движение!$B$2:$B$5111,"&lt;="&amp;O$3)-$F1585)))</f>
        <v/>
      </c>
      <c r="P1585" s="54">
        <f>IF(OR($B1585="",P$3&lt;$D1585+Настройки!$B$7),0,MAX(0,$E1585-MAX(0,SUMIFS(Тех_Движение!$G$2:$G$5111,Тех_Движение!$D$2:$D$5111,$C1585,Тех_Движение!$B$2:$B$5111,"&lt;="&amp;P$3)-$F1585)))</f>
        <v/>
      </c>
      <c r="Q1585" s="54">
        <f>IF(OR($B1585="",Q$3&lt;$D1585+Настройки!$B$7),0,MAX(0,$E1585-MAX(0,SUMIFS(Тех_Движение!$G$2:$G$5111,Тех_Движение!$D$2:$D$5111,$C1585,Тех_Движение!$B$2:$B$5111,"&lt;="&amp;Q$3)-$F1585)))</f>
        <v/>
      </c>
      <c r="R1585" s="54">
        <f>IF($B1585="","",SUM($K1585:$Q1585))</f>
        <v/>
      </c>
      <c r="S1585" s="56">
        <f>IF($B1585="","",VLOOKUP($C1585,Настройки!$A$11:$L$17,9,FALSE))</f>
        <v/>
      </c>
      <c r="T1585" s="56">
        <f>IF($B1585="","",$R1585*$S1585)</f>
        <v/>
      </c>
    </row>
    <row r="1586">
      <c r="A1586" s="20">
        <f>Тех_Движение!$A$1583</f>
        <v/>
      </c>
      <c r="B1586" s="20">
        <f>IF(Тех_Движение!$F$1583&gt;0,Тех_Движение!$I$1583,"")</f>
        <v/>
      </c>
      <c r="C1586" s="20">
        <f>IF($B1586="","",Тех_Движение!$D$1583)</f>
        <v/>
      </c>
      <c r="D1586" s="42">
        <f>IF($B1586="","",Тех_Движение!$B$1583)</f>
        <v/>
      </c>
      <c r="E1586" s="54">
        <f>IF($B1586="","",Тех_Движение!$F$1583)</f>
        <v/>
      </c>
      <c r="F1586" s="54">
        <f>IF($B1586="","",SUMIFS($E$5:$E1585,$C$5:$C1585,$C1586))</f>
        <v/>
      </c>
      <c r="G1586" s="54">
        <f>IF($B1586="","",MAX(0,$E1586-MAX(0,SUMIFS(Тех_Движение!$G$2:$G$5111,Тех_Движение!$D$2:$D$5111,$C1586,Тех_Движение!$B$2:$B$5111,"&lt;="&amp;Настройки!$B$5-1)-$F1586)))</f>
        <v/>
      </c>
      <c r="H1586" s="54">
        <f>IF($B1586="","",IF(AND($D1586&gt;=Настройки!$B$5,$D1586&lt;=Настройки!$B$6),$E1586,0))</f>
        <v/>
      </c>
      <c r="I1586" s="54">
        <f>IF($B1586="","",$G1586+$H1586-$J1586)</f>
        <v/>
      </c>
      <c r="J1586" s="54">
        <f>IF($B1586="","",MAX(0,$E1586-MAX(0,SUMIFS(Тех_Движение!$G$2:$G$5111,Тех_Движение!$D$2:$D$5111,$C1586,Тех_Движение!$B$2:$B$5111,"&lt;="&amp;Настройки!$B$6)-$F1586)))</f>
        <v/>
      </c>
      <c r="K1586" s="54">
        <f>IF(OR($B1586="",K$3&lt;$D1586+Настройки!$B$7),0,MAX(0,$E1586-MAX(0,SUMIFS(Тех_Движение!$G$2:$G$5111,Тех_Движение!$D$2:$D$5111,$C1586,Тех_Движение!$B$2:$B$5111,"&lt;="&amp;K$3)-$F1586)))</f>
        <v/>
      </c>
      <c r="L1586" s="54">
        <f>IF(OR($B1586="",L$3&lt;$D1586+Настройки!$B$7),0,MAX(0,$E1586-MAX(0,SUMIFS(Тех_Движение!$G$2:$G$5111,Тех_Движение!$D$2:$D$5111,$C1586,Тех_Движение!$B$2:$B$5111,"&lt;="&amp;L$3)-$F1586)))</f>
        <v/>
      </c>
      <c r="M1586" s="54">
        <f>IF(OR($B1586="",M$3&lt;$D1586+Настройки!$B$7),0,MAX(0,$E1586-MAX(0,SUMIFS(Тех_Движение!$G$2:$G$5111,Тех_Движение!$D$2:$D$5111,$C1586,Тех_Движение!$B$2:$B$5111,"&lt;="&amp;M$3)-$F1586)))</f>
        <v/>
      </c>
      <c r="N1586" s="54">
        <f>IF(OR($B1586="",N$3&lt;$D1586+Настройки!$B$7),0,MAX(0,$E1586-MAX(0,SUMIFS(Тех_Движение!$G$2:$G$5111,Тех_Движение!$D$2:$D$5111,$C1586,Тех_Движение!$B$2:$B$5111,"&lt;="&amp;N$3)-$F1586)))</f>
        <v/>
      </c>
      <c r="O1586" s="54">
        <f>IF(OR($B1586="",O$3&lt;$D1586+Настройки!$B$7),0,MAX(0,$E1586-MAX(0,SUMIFS(Тех_Движение!$G$2:$G$5111,Тех_Движение!$D$2:$D$5111,$C1586,Тех_Движение!$B$2:$B$5111,"&lt;="&amp;O$3)-$F1586)))</f>
        <v/>
      </c>
      <c r="P1586" s="54">
        <f>IF(OR($B1586="",P$3&lt;$D1586+Настройки!$B$7),0,MAX(0,$E1586-MAX(0,SUMIFS(Тех_Движение!$G$2:$G$5111,Тех_Движение!$D$2:$D$5111,$C1586,Тех_Движение!$B$2:$B$5111,"&lt;="&amp;P$3)-$F1586)))</f>
        <v/>
      </c>
      <c r="Q1586" s="54">
        <f>IF(OR($B1586="",Q$3&lt;$D1586+Настройки!$B$7),0,MAX(0,$E1586-MAX(0,SUMIFS(Тех_Движение!$G$2:$G$5111,Тех_Движение!$D$2:$D$5111,$C1586,Тех_Движение!$B$2:$B$5111,"&lt;="&amp;Q$3)-$F1586)))</f>
        <v/>
      </c>
      <c r="R1586" s="54">
        <f>IF($B1586="","",SUM($K1586:$Q1586))</f>
        <v/>
      </c>
      <c r="S1586" s="56">
        <f>IF($B1586="","",VLOOKUP($C1586,Настройки!$A$11:$L$17,9,FALSE))</f>
        <v/>
      </c>
      <c r="T1586" s="56">
        <f>IF($B1586="","",$R1586*$S1586)</f>
        <v/>
      </c>
    </row>
    <row r="1587">
      <c r="A1587" s="20">
        <f>Тех_Движение!$A$1584</f>
        <v/>
      </c>
      <c r="B1587" s="20">
        <f>IF(Тех_Движение!$F$1584&gt;0,Тех_Движение!$I$1584,"")</f>
        <v/>
      </c>
      <c r="C1587" s="20">
        <f>IF($B1587="","",Тех_Движение!$D$1584)</f>
        <v/>
      </c>
      <c r="D1587" s="42">
        <f>IF($B1587="","",Тех_Движение!$B$1584)</f>
        <v/>
      </c>
      <c r="E1587" s="54">
        <f>IF($B1587="","",Тех_Движение!$F$1584)</f>
        <v/>
      </c>
      <c r="F1587" s="54">
        <f>IF($B1587="","",SUMIFS($E$5:$E1586,$C$5:$C1586,$C1587))</f>
        <v/>
      </c>
      <c r="G1587" s="54">
        <f>IF($B1587="","",MAX(0,$E1587-MAX(0,SUMIFS(Тех_Движение!$G$2:$G$5111,Тех_Движение!$D$2:$D$5111,$C1587,Тех_Движение!$B$2:$B$5111,"&lt;="&amp;Настройки!$B$5-1)-$F1587)))</f>
        <v/>
      </c>
      <c r="H1587" s="54">
        <f>IF($B1587="","",IF(AND($D1587&gt;=Настройки!$B$5,$D1587&lt;=Настройки!$B$6),$E1587,0))</f>
        <v/>
      </c>
      <c r="I1587" s="54">
        <f>IF($B1587="","",$G1587+$H1587-$J1587)</f>
        <v/>
      </c>
      <c r="J1587" s="54">
        <f>IF($B1587="","",MAX(0,$E1587-MAX(0,SUMIFS(Тех_Движение!$G$2:$G$5111,Тех_Движение!$D$2:$D$5111,$C1587,Тех_Движение!$B$2:$B$5111,"&lt;="&amp;Настройки!$B$6)-$F1587)))</f>
        <v/>
      </c>
      <c r="K1587" s="54">
        <f>IF(OR($B1587="",K$3&lt;$D1587+Настройки!$B$7),0,MAX(0,$E1587-MAX(0,SUMIFS(Тех_Движение!$G$2:$G$5111,Тех_Движение!$D$2:$D$5111,$C1587,Тех_Движение!$B$2:$B$5111,"&lt;="&amp;K$3)-$F1587)))</f>
        <v/>
      </c>
      <c r="L1587" s="54">
        <f>IF(OR($B1587="",L$3&lt;$D1587+Настройки!$B$7),0,MAX(0,$E1587-MAX(0,SUMIFS(Тех_Движение!$G$2:$G$5111,Тех_Движение!$D$2:$D$5111,$C1587,Тех_Движение!$B$2:$B$5111,"&lt;="&amp;L$3)-$F1587)))</f>
        <v/>
      </c>
      <c r="M1587" s="54">
        <f>IF(OR($B1587="",M$3&lt;$D1587+Настройки!$B$7),0,MAX(0,$E1587-MAX(0,SUMIFS(Тех_Движение!$G$2:$G$5111,Тех_Движение!$D$2:$D$5111,$C1587,Тех_Движение!$B$2:$B$5111,"&lt;="&amp;M$3)-$F1587)))</f>
        <v/>
      </c>
      <c r="N1587" s="54">
        <f>IF(OR($B1587="",N$3&lt;$D1587+Настройки!$B$7),0,MAX(0,$E1587-MAX(0,SUMIFS(Тех_Движение!$G$2:$G$5111,Тех_Движение!$D$2:$D$5111,$C1587,Тех_Движение!$B$2:$B$5111,"&lt;="&amp;N$3)-$F1587)))</f>
        <v/>
      </c>
      <c r="O1587" s="54">
        <f>IF(OR($B1587="",O$3&lt;$D1587+Настройки!$B$7),0,MAX(0,$E1587-MAX(0,SUMIFS(Тех_Движение!$G$2:$G$5111,Тех_Движение!$D$2:$D$5111,$C1587,Тех_Движение!$B$2:$B$5111,"&lt;="&amp;O$3)-$F1587)))</f>
        <v/>
      </c>
      <c r="P1587" s="54">
        <f>IF(OR($B1587="",P$3&lt;$D1587+Настройки!$B$7),0,MAX(0,$E1587-MAX(0,SUMIFS(Тех_Движение!$G$2:$G$5111,Тех_Движение!$D$2:$D$5111,$C1587,Тех_Движение!$B$2:$B$5111,"&lt;="&amp;P$3)-$F1587)))</f>
        <v/>
      </c>
      <c r="Q1587" s="54">
        <f>IF(OR($B1587="",Q$3&lt;$D1587+Настройки!$B$7),0,MAX(0,$E1587-MAX(0,SUMIFS(Тех_Движение!$G$2:$G$5111,Тех_Движение!$D$2:$D$5111,$C1587,Тех_Движение!$B$2:$B$5111,"&lt;="&amp;Q$3)-$F1587)))</f>
        <v/>
      </c>
      <c r="R1587" s="54">
        <f>IF($B1587="","",SUM($K1587:$Q1587))</f>
        <v/>
      </c>
      <c r="S1587" s="56">
        <f>IF($B1587="","",VLOOKUP($C1587,Настройки!$A$11:$L$17,9,FALSE))</f>
        <v/>
      </c>
      <c r="T1587" s="56">
        <f>IF($B1587="","",$R1587*$S1587)</f>
        <v/>
      </c>
    </row>
    <row r="1588">
      <c r="A1588" s="20">
        <f>Тех_Движение!$A$1585</f>
        <v/>
      </c>
      <c r="B1588" s="20">
        <f>IF(Тех_Движение!$F$1585&gt;0,Тех_Движение!$I$1585,"")</f>
        <v/>
      </c>
      <c r="C1588" s="20">
        <f>IF($B1588="","",Тех_Движение!$D$1585)</f>
        <v/>
      </c>
      <c r="D1588" s="42">
        <f>IF($B1588="","",Тех_Движение!$B$1585)</f>
        <v/>
      </c>
      <c r="E1588" s="54">
        <f>IF($B1588="","",Тех_Движение!$F$1585)</f>
        <v/>
      </c>
      <c r="F1588" s="54">
        <f>IF($B1588="","",SUMIFS($E$5:$E1587,$C$5:$C1587,$C1588))</f>
        <v/>
      </c>
      <c r="G1588" s="54">
        <f>IF($B1588="","",MAX(0,$E1588-MAX(0,SUMIFS(Тех_Движение!$G$2:$G$5111,Тех_Движение!$D$2:$D$5111,$C1588,Тех_Движение!$B$2:$B$5111,"&lt;="&amp;Настройки!$B$5-1)-$F1588)))</f>
        <v/>
      </c>
      <c r="H1588" s="54">
        <f>IF($B1588="","",IF(AND($D1588&gt;=Настройки!$B$5,$D1588&lt;=Настройки!$B$6),$E1588,0))</f>
        <v/>
      </c>
      <c r="I1588" s="54">
        <f>IF($B1588="","",$G1588+$H1588-$J1588)</f>
        <v/>
      </c>
      <c r="J1588" s="54">
        <f>IF($B1588="","",MAX(0,$E1588-MAX(0,SUMIFS(Тех_Движение!$G$2:$G$5111,Тех_Движение!$D$2:$D$5111,$C1588,Тех_Движение!$B$2:$B$5111,"&lt;="&amp;Настройки!$B$6)-$F1588)))</f>
        <v/>
      </c>
      <c r="K1588" s="54">
        <f>IF(OR($B1588="",K$3&lt;$D1588+Настройки!$B$7),0,MAX(0,$E1588-MAX(0,SUMIFS(Тех_Движение!$G$2:$G$5111,Тех_Движение!$D$2:$D$5111,$C1588,Тех_Движение!$B$2:$B$5111,"&lt;="&amp;K$3)-$F1588)))</f>
        <v/>
      </c>
      <c r="L1588" s="54">
        <f>IF(OR($B1588="",L$3&lt;$D1588+Настройки!$B$7),0,MAX(0,$E1588-MAX(0,SUMIFS(Тех_Движение!$G$2:$G$5111,Тех_Движение!$D$2:$D$5111,$C1588,Тех_Движение!$B$2:$B$5111,"&lt;="&amp;L$3)-$F1588)))</f>
        <v/>
      </c>
      <c r="M1588" s="54">
        <f>IF(OR($B1588="",M$3&lt;$D1588+Настройки!$B$7),0,MAX(0,$E1588-MAX(0,SUMIFS(Тех_Движение!$G$2:$G$5111,Тех_Движение!$D$2:$D$5111,$C1588,Тех_Движение!$B$2:$B$5111,"&lt;="&amp;M$3)-$F1588)))</f>
        <v/>
      </c>
      <c r="N1588" s="54">
        <f>IF(OR($B1588="",N$3&lt;$D1588+Настройки!$B$7),0,MAX(0,$E1588-MAX(0,SUMIFS(Тех_Движение!$G$2:$G$5111,Тех_Движение!$D$2:$D$5111,$C1588,Тех_Движение!$B$2:$B$5111,"&lt;="&amp;N$3)-$F1588)))</f>
        <v/>
      </c>
      <c r="O1588" s="54">
        <f>IF(OR($B1588="",O$3&lt;$D1588+Настройки!$B$7),0,MAX(0,$E1588-MAX(0,SUMIFS(Тех_Движение!$G$2:$G$5111,Тех_Движение!$D$2:$D$5111,$C1588,Тех_Движение!$B$2:$B$5111,"&lt;="&amp;O$3)-$F1588)))</f>
        <v/>
      </c>
      <c r="P1588" s="54">
        <f>IF(OR($B1588="",P$3&lt;$D1588+Настройки!$B$7),0,MAX(0,$E1588-MAX(0,SUMIFS(Тех_Движение!$G$2:$G$5111,Тех_Движение!$D$2:$D$5111,$C1588,Тех_Движение!$B$2:$B$5111,"&lt;="&amp;P$3)-$F1588)))</f>
        <v/>
      </c>
      <c r="Q1588" s="54">
        <f>IF(OR($B1588="",Q$3&lt;$D1588+Настройки!$B$7),0,MAX(0,$E1588-MAX(0,SUMIFS(Тех_Движение!$G$2:$G$5111,Тех_Движение!$D$2:$D$5111,$C1588,Тех_Движение!$B$2:$B$5111,"&lt;="&amp;Q$3)-$F1588)))</f>
        <v/>
      </c>
      <c r="R1588" s="54">
        <f>IF($B1588="","",SUM($K1588:$Q1588))</f>
        <v/>
      </c>
      <c r="S1588" s="56">
        <f>IF($B1588="","",VLOOKUP($C1588,Настройки!$A$11:$L$17,9,FALSE))</f>
        <v/>
      </c>
      <c r="T1588" s="56">
        <f>IF($B1588="","",$R1588*$S1588)</f>
        <v/>
      </c>
    </row>
    <row r="1589">
      <c r="A1589" s="20">
        <f>Тех_Движение!$A$1586</f>
        <v/>
      </c>
      <c r="B1589" s="20">
        <f>IF(Тех_Движение!$F$1586&gt;0,Тех_Движение!$I$1586,"")</f>
        <v/>
      </c>
      <c r="C1589" s="20">
        <f>IF($B1589="","",Тех_Движение!$D$1586)</f>
        <v/>
      </c>
      <c r="D1589" s="42">
        <f>IF($B1589="","",Тех_Движение!$B$1586)</f>
        <v/>
      </c>
      <c r="E1589" s="54">
        <f>IF($B1589="","",Тех_Движение!$F$1586)</f>
        <v/>
      </c>
      <c r="F1589" s="54">
        <f>IF($B1589="","",SUMIFS($E$5:$E1588,$C$5:$C1588,$C1589))</f>
        <v/>
      </c>
      <c r="G1589" s="54">
        <f>IF($B1589="","",MAX(0,$E1589-MAX(0,SUMIFS(Тех_Движение!$G$2:$G$5111,Тех_Движение!$D$2:$D$5111,$C1589,Тех_Движение!$B$2:$B$5111,"&lt;="&amp;Настройки!$B$5-1)-$F1589)))</f>
        <v/>
      </c>
      <c r="H1589" s="54">
        <f>IF($B1589="","",IF(AND($D1589&gt;=Настройки!$B$5,$D1589&lt;=Настройки!$B$6),$E1589,0))</f>
        <v/>
      </c>
      <c r="I1589" s="54">
        <f>IF($B1589="","",$G1589+$H1589-$J1589)</f>
        <v/>
      </c>
      <c r="J1589" s="54">
        <f>IF($B1589="","",MAX(0,$E1589-MAX(0,SUMIFS(Тех_Движение!$G$2:$G$5111,Тех_Движение!$D$2:$D$5111,$C1589,Тех_Движение!$B$2:$B$5111,"&lt;="&amp;Настройки!$B$6)-$F1589)))</f>
        <v/>
      </c>
      <c r="K1589" s="54">
        <f>IF(OR($B1589="",K$3&lt;$D1589+Настройки!$B$7),0,MAX(0,$E1589-MAX(0,SUMIFS(Тех_Движение!$G$2:$G$5111,Тех_Движение!$D$2:$D$5111,$C1589,Тех_Движение!$B$2:$B$5111,"&lt;="&amp;K$3)-$F1589)))</f>
        <v/>
      </c>
      <c r="L1589" s="54">
        <f>IF(OR($B1589="",L$3&lt;$D1589+Настройки!$B$7),0,MAX(0,$E1589-MAX(0,SUMIFS(Тех_Движение!$G$2:$G$5111,Тех_Движение!$D$2:$D$5111,$C1589,Тех_Движение!$B$2:$B$5111,"&lt;="&amp;L$3)-$F1589)))</f>
        <v/>
      </c>
      <c r="M1589" s="54">
        <f>IF(OR($B1589="",M$3&lt;$D1589+Настройки!$B$7),0,MAX(0,$E1589-MAX(0,SUMIFS(Тех_Движение!$G$2:$G$5111,Тех_Движение!$D$2:$D$5111,$C1589,Тех_Движение!$B$2:$B$5111,"&lt;="&amp;M$3)-$F1589)))</f>
        <v/>
      </c>
      <c r="N1589" s="54">
        <f>IF(OR($B1589="",N$3&lt;$D1589+Настройки!$B$7),0,MAX(0,$E1589-MAX(0,SUMIFS(Тех_Движение!$G$2:$G$5111,Тех_Движение!$D$2:$D$5111,$C1589,Тех_Движение!$B$2:$B$5111,"&lt;="&amp;N$3)-$F1589)))</f>
        <v/>
      </c>
      <c r="O1589" s="54">
        <f>IF(OR($B1589="",O$3&lt;$D1589+Настройки!$B$7),0,MAX(0,$E1589-MAX(0,SUMIFS(Тех_Движение!$G$2:$G$5111,Тех_Движение!$D$2:$D$5111,$C1589,Тех_Движение!$B$2:$B$5111,"&lt;="&amp;O$3)-$F1589)))</f>
        <v/>
      </c>
      <c r="P1589" s="54">
        <f>IF(OR($B1589="",P$3&lt;$D1589+Настройки!$B$7),0,MAX(0,$E1589-MAX(0,SUMIFS(Тех_Движение!$G$2:$G$5111,Тех_Движение!$D$2:$D$5111,$C1589,Тех_Движение!$B$2:$B$5111,"&lt;="&amp;P$3)-$F1589)))</f>
        <v/>
      </c>
      <c r="Q1589" s="54">
        <f>IF(OR($B1589="",Q$3&lt;$D1589+Настройки!$B$7),0,MAX(0,$E1589-MAX(0,SUMIFS(Тех_Движение!$G$2:$G$5111,Тех_Движение!$D$2:$D$5111,$C1589,Тех_Движение!$B$2:$B$5111,"&lt;="&amp;Q$3)-$F1589)))</f>
        <v/>
      </c>
      <c r="R1589" s="54">
        <f>IF($B1589="","",SUM($K1589:$Q1589))</f>
        <v/>
      </c>
      <c r="S1589" s="56">
        <f>IF($B1589="","",VLOOKUP($C1589,Настройки!$A$11:$L$17,9,FALSE))</f>
        <v/>
      </c>
      <c r="T1589" s="56">
        <f>IF($B1589="","",$R1589*$S1589)</f>
        <v/>
      </c>
    </row>
    <row r="1590">
      <c r="A1590" s="20">
        <f>Тех_Движение!$A$1587</f>
        <v/>
      </c>
      <c r="B1590" s="20">
        <f>IF(Тех_Движение!$F$1587&gt;0,Тех_Движение!$I$1587,"")</f>
        <v/>
      </c>
      <c r="C1590" s="20">
        <f>IF($B1590="","",Тех_Движение!$D$1587)</f>
        <v/>
      </c>
      <c r="D1590" s="42">
        <f>IF($B1590="","",Тех_Движение!$B$1587)</f>
        <v/>
      </c>
      <c r="E1590" s="54">
        <f>IF($B1590="","",Тех_Движение!$F$1587)</f>
        <v/>
      </c>
      <c r="F1590" s="54">
        <f>IF($B1590="","",SUMIFS($E$5:$E1589,$C$5:$C1589,$C1590))</f>
        <v/>
      </c>
      <c r="G1590" s="54">
        <f>IF($B1590="","",MAX(0,$E1590-MAX(0,SUMIFS(Тех_Движение!$G$2:$G$5111,Тех_Движение!$D$2:$D$5111,$C1590,Тех_Движение!$B$2:$B$5111,"&lt;="&amp;Настройки!$B$5-1)-$F1590)))</f>
        <v/>
      </c>
      <c r="H1590" s="54">
        <f>IF($B1590="","",IF(AND($D1590&gt;=Настройки!$B$5,$D1590&lt;=Настройки!$B$6),$E1590,0))</f>
        <v/>
      </c>
      <c r="I1590" s="54">
        <f>IF($B1590="","",$G1590+$H1590-$J1590)</f>
        <v/>
      </c>
      <c r="J1590" s="54">
        <f>IF($B1590="","",MAX(0,$E1590-MAX(0,SUMIFS(Тех_Движение!$G$2:$G$5111,Тех_Движение!$D$2:$D$5111,$C1590,Тех_Движение!$B$2:$B$5111,"&lt;="&amp;Настройки!$B$6)-$F1590)))</f>
        <v/>
      </c>
      <c r="K1590" s="54">
        <f>IF(OR($B1590="",K$3&lt;$D1590+Настройки!$B$7),0,MAX(0,$E1590-MAX(0,SUMIFS(Тех_Движение!$G$2:$G$5111,Тех_Движение!$D$2:$D$5111,$C1590,Тех_Движение!$B$2:$B$5111,"&lt;="&amp;K$3)-$F1590)))</f>
        <v/>
      </c>
      <c r="L1590" s="54">
        <f>IF(OR($B1590="",L$3&lt;$D1590+Настройки!$B$7),0,MAX(0,$E1590-MAX(0,SUMIFS(Тех_Движение!$G$2:$G$5111,Тех_Движение!$D$2:$D$5111,$C1590,Тех_Движение!$B$2:$B$5111,"&lt;="&amp;L$3)-$F1590)))</f>
        <v/>
      </c>
      <c r="M1590" s="54">
        <f>IF(OR($B1590="",M$3&lt;$D1590+Настройки!$B$7),0,MAX(0,$E1590-MAX(0,SUMIFS(Тех_Движение!$G$2:$G$5111,Тех_Движение!$D$2:$D$5111,$C1590,Тех_Движение!$B$2:$B$5111,"&lt;="&amp;M$3)-$F1590)))</f>
        <v/>
      </c>
      <c r="N1590" s="54">
        <f>IF(OR($B1590="",N$3&lt;$D1590+Настройки!$B$7),0,MAX(0,$E1590-MAX(0,SUMIFS(Тех_Движение!$G$2:$G$5111,Тех_Движение!$D$2:$D$5111,$C1590,Тех_Движение!$B$2:$B$5111,"&lt;="&amp;N$3)-$F1590)))</f>
        <v/>
      </c>
      <c r="O1590" s="54">
        <f>IF(OR($B1590="",O$3&lt;$D1590+Настройки!$B$7),0,MAX(0,$E1590-MAX(0,SUMIFS(Тех_Движение!$G$2:$G$5111,Тех_Движение!$D$2:$D$5111,$C1590,Тех_Движение!$B$2:$B$5111,"&lt;="&amp;O$3)-$F1590)))</f>
        <v/>
      </c>
      <c r="P1590" s="54">
        <f>IF(OR($B1590="",P$3&lt;$D1590+Настройки!$B$7),0,MAX(0,$E1590-MAX(0,SUMIFS(Тех_Движение!$G$2:$G$5111,Тех_Движение!$D$2:$D$5111,$C1590,Тех_Движение!$B$2:$B$5111,"&lt;="&amp;P$3)-$F1590)))</f>
        <v/>
      </c>
      <c r="Q1590" s="54">
        <f>IF(OR($B1590="",Q$3&lt;$D1590+Настройки!$B$7),0,MAX(0,$E1590-MAX(0,SUMIFS(Тех_Движение!$G$2:$G$5111,Тех_Движение!$D$2:$D$5111,$C1590,Тех_Движение!$B$2:$B$5111,"&lt;="&amp;Q$3)-$F1590)))</f>
        <v/>
      </c>
      <c r="R1590" s="54">
        <f>IF($B1590="","",SUM($K1590:$Q1590))</f>
        <v/>
      </c>
      <c r="S1590" s="56">
        <f>IF($B1590="","",VLOOKUP($C1590,Настройки!$A$11:$L$17,9,FALSE))</f>
        <v/>
      </c>
      <c r="T1590" s="56">
        <f>IF($B1590="","",$R1590*$S1590)</f>
        <v/>
      </c>
    </row>
    <row r="1591">
      <c r="A1591" s="20">
        <f>Тех_Движение!$A$1588</f>
        <v/>
      </c>
      <c r="B1591" s="20">
        <f>IF(Тех_Движение!$F$1588&gt;0,Тех_Движение!$I$1588,"")</f>
        <v/>
      </c>
      <c r="C1591" s="20">
        <f>IF($B1591="","",Тех_Движение!$D$1588)</f>
        <v/>
      </c>
      <c r="D1591" s="42">
        <f>IF($B1591="","",Тех_Движение!$B$1588)</f>
        <v/>
      </c>
      <c r="E1591" s="54">
        <f>IF($B1591="","",Тех_Движение!$F$1588)</f>
        <v/>
      </c>
      <c r="F1591" s="54">
        <f>IF($B1591="","",SUMIFS($E$5:$E1590,$C$5:$C1590,$C1591))</f>
        <v/>
      </c>
      <c r="G1591" s="54">
        <f>IF($B1591="","",MAX(0,$E1591-MAX(0,SUMIFS(Тех_Движение!$G$2:$G$5111,Тех_Движение!$D$2:$D$5111,$C1591,Тех_Движение!$B$2:$B$5111,"&lt;="&amp;Настройки!$B$5-1)-$F1591)))</f>
        <v/>
      </c>
      <c r="H1591" s="54">
        <f>IF($B1591="","",IF(AND($D1591&gt;=Настройки!$B$5,$D1591&lt;=Настройки!$B$6),$E1591,0))</f>
        <v/>
      </c>
      <c r="I1591" s="54">
        <f>IF($B1591="","",$G1591+$H1591-$J1591)</f>
        <v/>
      </c>
      <c r="J1591" s="54">
        <f>IF($B1591="","",MAX(0,$E1591-MAX(0,SUMIFS(Тех_Движение!$G$2:$G$5111,Тех_Движение!$D$2:$D$5111,$C1591,Тех_Движение!$B$2:$B$5111,"&lt;="&amp;Настройки!$B$6)-$F1591)))</f>
        <v/>
      </c>
      <c r="K1591" s="54">
        <f>IF(OR($B1591="",K$3&lt;$D1591+Настройки!$B$7),0,MAX(0,$E1591-MAX(0,SUMIFS(Тех_Движение!$G$2:$G$5111,Тех_Движение!$D$2:$D$5111,$C1591,Тех_Движение!$B$2:$B$5111,"&lt;="&amp;K$3)-$F1591)))</f>
        <v/>
      </c>
      <c r="L1591" s="54">
        <f>IF(OR($B1591="",L$3&lt;$D1591+Настройки!$B$7),0,MAX(0,$E1591-MAX(0,SUMIFS(Тех_Движение!$G$2:$G$5111,Тех_Движение!$D$2:$D$5111,$C1591,Тех_Движение!$B$2:$B$5111,"&lt;="&amp;L$3)-$F1591)))</f>
        <v/>
      </c>
      <c r="M1591" s="54">
        <f>IF(OR($B1591="",M$3&lt;$D1591+Настройки!$B$7),0,MAX(0,$E1591-MAX(0,SUMIFS(Тех_Движение!$G$2:$G$5111,Тех_Движение!$D$2:$D$5111,$C1591,Тех_Движение!$B$2:$B$5111,"&lt;="&amp;M$3)-$F1591)))</f>
        <v/>
      </c>
      <c r="N1591" s="54">
        <f>IF(OR($B1591="",N$3&lt;$D1591+Настройки!$B$7),0,MAX(0,$E1591-MAX(0,SUMIFS(Тех_Движение!$G$2:$G$5111,Тех_Движение!$D$2:$D$5111,$C1591,Тех_Движение!$B$2:$B$5111,"&lt;="&amp;N$3)-$F1591)))</f>
        <v/>
      </c>
      <c r="O1591" s="54">
        <f>IF(OR($B1591="",O$3&lt;$D1591+Настройки!$B$7),0,MAX(0,$E1591-MAX(0,SUMIFS(Тех_Движение!$G$2:$G$5111,Тех_Движение!$D$2:$D$5111,$C1591,Тех_Движение!$B$2:$B$5111,"&lt;="&amp;O$3)-$F1591)))</f>
        <v/>
      </c>
      <c r="P1591" s="54">
        <f>IF(OR($B1591="",P$3&lt;$D1591+Настройки!$B$7),0,MAX(0,$E1591-MAX(0,SUMIFS(Тех_Движение!$G$2:$G$5111,Тех_Движение!$D$2:$D$5111,$C1591,Тех_Движение!$B$2:$B$5111,"&lt;="&amp;P$3)-$F1591)))</f>
        <v/>
      </c>
      <c r="Q1591" s="54">
        <f>IF(OR($B1591="",Q$3&lt;$D1591+Настройки!$B$7),0,MAX(0,$E1591-MAX(0,SUMIFS(Тех_Движение!$G$2:$G$5111,Тех_Движение!$D$2:$D$5111,$C1591,Тех_Движение!$B$2:$B$5111,"&lt;="&amp;Q$3)-$F1591)))</f>
        <v/>
      </c>
      <c r="R1591" s="54">
        <f>IF($B1591="","",SUM($K1591:$Q1591))</f>
        <v/>
      </c>
      <c r="S1591" s="56">
        <f>IF($B1591="","",VLOOKUP($C1591,Настройки!$A$11:$L$17,9,FALSE))</f>
        <v/>
      </c>
      <c r="T1591" s="56">
        <f>IF($B1591="","",$R1591*$S1591)</f>
        <v/>
      </c>
    </row>
    <row r="1592">
      <c r="A1592" s="20">
        <f>Тех_Движение!$A$1589</f>
        <v/>
      </c>
      <c r="B1592" s="20">
        <f>IF(Тех_Движение!$F$1589&gt;0,Тех_Движение!$I$1589,"")</f>
        <v/>
      </c>
      <c r="C1592" s="20">
        <f>IF($B1592="","",Тех_Движение!$D$1589)</f>
        <v/>
      </c>
      <c r="D1592" s="42">
        <f>IF($B1592="","",Тех_Движение!$B$1589)</f>
        <v/>
      </c>
      <c r="E1592" s="54">
        <f>IF($B1592="","",Тех_Движение!$F$1589)</f>
        <v/>
      </c>
      <c r="F1592" s="54">
        <f>IF($B1592="","",SUMIFS($E$5:$E1591,$C$5:$C1591,$C1592))</f>
        <v/>
      </c>
      <c r="G1592" s="54">
        <f>IF($B1592="","",MAX(0,$E1592-MAX(0,SUMIFS(Тех_Движение!$G$2:$G$5111,Тех_Движение!$D$2:$D$5111,$C1592,Тех_Движение!$B$2:$B$5111,"&lt;="&amp;Настройки!$B$5-1)-$F1592)))</f>
        <v/>
      </c>
      <c r="H1592" s="54">
        <f>IF($B1592="","",IF(AND($D1592&gt;=Настройки!$B$5,$D1592&lt;=Настройки!$B$6),$E1592,0))</f>
        <v/>
      </c>
      <c r="I1592" s="54">
        <f>IF($B1592="","",$G1592+$H1592-$J1592)</f>
        <v/>
      </c>
      <c r="J1592" s="54">
        <f>IF($B1592="","",MAX(0,$E1592-MAX(0,SUMIFS(Тех_Движение!$G$2:$G$5111,Тех_Движение!$D$2:$D$5111,$C1592,Тех_Движение!$B$2:$B$5111,"&lt;="&amp;Настройки!$B$6)-$F1592)))</f>
        <v/>
      </c>
      <c r="K1592" s="54">
        <f>IF(OR($B1592="",K$3&lt;$D1592+Настройки!$B$7),0,MAX(0,$E1592-MAX(0,SUMIFS(Тех_Движение!$G$2:$G$5111,Тех_Движение!$D$2:$D$5111,$C1592,Тех_Движение!$B$2:$B$5111,"&lt;="&amp;K$3)-$F1592)))</f>
        <v/>
      </c>
      <c r="L1592" s="54">
        <f>IF(OR($B1592="",L$3&lt;$D1592+Настройки!$B$7),0,MAX(0,$E1592-MAX(0,SUMIFS(Тех_Движение!$G$2:$G$5111,Тех_Движение!$D$2:$D$5111,$C1592,Тех_Движение!$B$2:$B$5111,"&lt;="&amp;L$3)-$F1592)))</f>
        <v/>
      </c>
      <c r="M1592" s="54">
        <f>IF(OR($B1592="",M$3&lt;$D1592+Настройки!$B$7),0,MAX(0,$E1592-MAX(0,SUMIFS(Тех_Движение!$G$2:$G$5111,Тех_Движение!$D$2:$D$5111,$C1592,Тех_Движение!$B$2:$B$5111,"&lt;="&amp;M$3)-$F1592)))</f>
        <v/>
      </c>
      <c r="N1592" s="54">
        <f>IF(OR($B1592="",N$3&lt;$D1592+Настройки!$B$7),0,MAX(0,$E1592-MAX(0,SUMIFS(Тех_Движение!$G$2:$G$5111,Тех_Движение!$D$2:$D$5111,$C1592,Тех_Движение!$B$2:$B$5111,"&lt;="&amp;N$3)-$F1592)))</f>
        <v/>
      </c>
      <c r="O1592" s="54">
        <f>IF(OR($B1592="",O$3&lt;$D1592+Настройки!$B$7),0,MAX(0,$E1592-MAX(0,SUMIFS(Тех_Движение!$G$2:$G$5111,Тех_Движение!$D$2:$D$5111,$C1592,Тех_Движение!$B$2:$B$5111,"&lt;="&amp;O$3)-$F1592)))</f>
        <v/>
      </c>
      <c r="P1592" s="54">
        <f>IF(OR($B1592="",P$3&lt;$D1592+Настройки!$B$7),0,MAX(0,$E1592-MAX(0,SUMIFS(Тех_Движение!$G$2:$G$5111,Тех_Движение!$D$2:$D$5111,$C1592,Тех_Движение!$B$2:$B$5111,"&lt;="&amp;P$3)-$F1592)))</f>
        <v/>
      </c>
      <c r="Q1592" s="54">
        <f>IF(OR($B1592="",Q$3&lt;$D1592+Настройки!$B$7),0,MAX(0,$E1592-MAX(0,SUMIFS(Тех_Движение!$G$2:$G$5111,Тех_Движение!$D$2:$D$5111,$C1592,Тех_Движение!$B$2:$B$5111,"&lt;="&amp;Q$3)-$F1592)))</f>
        <v/>
      </c>
      <c r="R1592" s="54">
        <f>IF($B1592="","",SUM($K1592:$Q1592))</f>
        <v/>
      </c>
      <c r="S1592" s="56">
        <f>IF($B1592="","",VLOOKUP($C1592,Настройки!$A$11:$L$17,9,FALSE))</f>
        <v/>
      </c>
      <c r="T1592" s="56">
        <f>IF($B1592="","",$R1592*$S1592)</f>
        <v/>
      </c>
    </row>
    <row r="1593">
      <c r="A1593" s="20">
        <f>Тех_Движение!$A$1590</f>
        <v/>
      </c>
      <c r="B1593" s="20">
        <f>IF(Тех_Движение!$F$1590&gt;0,Тех_Движение!$I$1590,"")</f>
        <v/>
      </c>
      <c r="C1593" s="20">
        <f>IF($B1593="","",Тех_Движение!$D$1590)</f>
        <v/>
      </c>
      <c r="D1593" s="42">
        <f>IF($B1593="","",Тех_Движение!$B$1590)</f>
        <v/>
      </c>
      <c r="E1593" s="54">
        <f>IF($B1593="","",Тех_Движение!$F$1590)</f>
        <v/>
      </c>
      <c r="F1593" s="54">
        <f>IF($B1593="","",SUMIFS($E$5:$E1592,$C$5:$C1592,$C1593))</f>
        <v/>
      </c>
      <c r="G1593" s="54">
        <f>IF($B1593="","",MAX(0,$E1593-MAX(0,SUMIFS(Тех_Движение!$G$2:$G$5111,Тех_Движение!$D$2:$D$5111,$C1593,Тех_Движение!$B$2:$B$5111,"&lt;="&amp;Настройки!$B$5-1)-$F1593)))</f>
        <v/>
      </c>
      <c r="H1593" s="54">
        <f>IF($B1593="","",IF(AND($D1593&gt;=Настройки!$B$5,$D1593&lt;=Настройки!$B$6),$E1593,0))</f>
        <v/>
      </c>
      <c r="I1593" s="54">
        <f>IF($B1593="","",$G1593+$H1593-$J1593)</f>
        <v/>
      </c>
      <c r="J1593" s="54">
        <f>IF($B1593="","",MAX(0,$E1593-MAX(0,SUMIFS(Тех_Движение!$G$2:$G$5111,Тех_Движение!$D$2:$D$5111,$C1593,Тех_Движение!$B$2:$B$5111,"&lt;="&amp;Настройки!$B$6)-$F1593)))</f>
        <v/>
      </c>
      <c r="K1593" s="54">
        <f>IF(OR($B1593="",K$3&lt;$D1593+Настройки!$B$7),0,MAX(0,$E1593-MAX(0,SUMIFS(Тех_Движение!$G$2:$G$5111,Тех_Движение!$D$2:$D$5111,$C1593,Тех_Движение!$B$2:$B$5111,"&lt;="&amp;K$3)-$F1593)))</f>
        <v/>
      </c>
      <c r="L1593" s="54">
        <f>IF(OR($B1593="",L$3&lt;$D1593+Настройки!$B$7),0,MAX(0,$E1593-MAX(0,SUMIFS(Тех_Движение!$G$2:$G$5111,Тех_Движение!$D$2:$D$5111,$C1593,Тех_Движение!$B$2:$B$5111,"&lt;="&amp;L$3)-$F1593)))</f>
        <v/>
      </c>
      <c r="M1593" s="54">
        <f>IF(OR($B1593="",M$3&lt;$D1593+Настройки!$B$7),0,MAX(0,$E1593-MAX(0,SUMIFS(Тех_Движение!$G$2:$G$5111,Тех_Движение!$D$2:$D$5111,$C1593,Тех_Движение!$B$2:$B$5111,"&lt;="&amp;M$3)-$F1593)))</f>
        <v/>
      </c>
      <c r="N1593" s="54">
        <f>IF(OR($B1593="",N$3&lt;$D1593+Настройки!$B$7),0,MAX(0,$E1593-MAX(0,SUMIFS(Тех_Движение!$G$2:$G$5111,Тех_Движение!$D$2:$D$5111,$C1593,Тех_Движение!$B$2:$B$5111,"&lt;="&amp;N$3)-$F1593)))</f>
        <v/>
      </c>
      <c r="O1593" s="54">
        <f>IF(OR($B1593="",O$3&lt;$D1593+Настройки!$B$7),0,MAX(0,$E1593-MAX(0,SUMIFS(Тех_Движение!$G$2:$G$5111,Тех_Движение!$D$2:$D$5111,$C1593,Тех_Движение!$B$2:$B$5111,"&lt;="&amp;O$3)-$F1593)))</f>
        <v/>
      </c>
      <c r="P1593" s="54">
        <f>IF(OR($B1593="",P$3&lt;$D1593+Настройки!$B$7),0,MAX(0,$E1593-MAX(0,SUMIFS(Тех_Движение!$G$2:$G$5111,Тех_Движение!$D$2:$D$5111,$C1593,Тех_Движение!$B$2:$B$5111,"&lt;="&amp;P$3)-$F1593)))</f>
        <v/>
      </c>
      <c r="Q1593" s="54">
        <f>IF(OR($B1593="",Q$3&lt;$D1593+Настройки!$B$7),0,MAX(0,$E1593-MAX(0,SUMIFS(Тех_Движение!$G$2:$G$5111,Тех_Движение!$D$2:$D$5111,$C1593,Тех_Движение!$B$2:$B$5111,"&lt;="&amp;Q$3)-$F1593)))</f>
        <v/>
      </c>
      <c r="R1593" s="54">
        <f>IF($B1593="","",SUM($K1593:$Q1593))</f>
        <v/>
      </c>
      <c r="S1593" s="56">
        <f>IF($B1593="","",VLOOKUP($C1593,Настройки!$A$11:$L$17,9,FALSE))</f>
        <v/>
      </c>
      <c r="T1593" s="56">
        <f>IF($B1593="","",$R1593*$S1593)</f>
        <v/>
      </c>
    </row>
    <row r="1594">
      <c r="A1594" s="20">
        <f>Тех_Движение!$A$1591</f>
        <v/>
      </c>
      <c r="B1594" s="20">
        <f>IF(Тех_Движение!$F$1591&gt;0,Тех_Движение!$I$1591,"")</f>
        <v/>
      </c>
      <c r="C1594" s="20">
        <f>IF($B1594="","",Тех_Движение!$D$1591)</f>
        <v/>
      </c>
      <c r="D1594" s="42">
        <f>IF($B1594="","",Тех_Движение!$B$1591)</f>
        <v/>
      </c>
      <c r="E1594" s="54">
        <f>IF($B1594="","",Тех_Движение!$F$1591)</f>
        <v/>
      </c>
      <c r="F1594" s="54">
        <f>IF($B1594="","",SUMIFS($E$5:$E1593,$C$5:$C1593,$C1594))</f>
        <v/>
      </c>
      <c r="G1594" s="54">
        <f>IF($B1594="","",MAX(0,$E1594-MAX(0,SUMIFS(Тех_Движение!$G$2:$G$5111,Тех_Движение!$D$2:$D$5111,$C1594,Тех_Движение!$B$2:$B$5111,"&lt;="&amp;Настройки!$B$5-1)-$F1594)))</f>
        <v/>
      </c>
      <c r="H1594" s="54">
        <f>IF($B1594="","",IF(AND($D1594&gt;=Настройки!$B$5,$D1594&lt;=Настройки!$B$6),$E1594,0))</f>
        <v/>
      </c>
      <c r="I1594" s="54">
        <f>IF($B1594="","",$G1594+$H1594-$J1594)</f>
        <v/>
      </c>
      <c r="J1594" s="54">
        <f>IF($B1594="","",MAX(0,$E1594-MAX(0,SUMIFS(Тех_Движение!$G$2:$G$5111,Тех_Движение!$D$2:$D$5111,$C1594,Тех_Движение!$B$2:$B$5111,"&lt;="&amp;Настройки!$B$6)-$F1594)))</f>
        <v/>
      </c>
      <c r="K1594" s="54">
        <f>IF(OR($B1594="",K$3&lt;$D1594+Настройки!$B$7),0,MAX(0,$E1594-MAX(0,SUMIFS(Тех_Движение!$G$2:$G$5111,Тех_Движение!$D$2:$D$5111,$C1594,Тех_Движение!$B$2:$B$5111,"&lt;="&amp;K$3)-$F1594)))</f>
        <v/>
      </c>
      <c r="L1594" s="54">
        <f>IF(OR($B1594="",L$3&lt;$D1594+Настройки!$B$7),0,MAX(0,$E1594-MAX(0,SUMIFS(Тех_Движение!$G$2:$G$5111,Тех_Движение!$D$2:$D$5111,$C1594,Тех_Движение!$B$2:$B$5111,"&lt;="&amp;L$3)-$F1594)))</f>
        <v/>
      </c>
      <c r="M1594" s="54">
        <f>IF(OR($B1594="",M$3&lt;$D1594+Настройки!$B$7),0,MAX(0,$E1594-MAX(0,SUMIFS(Тех_Движение!$G$2:$G$5111,Тех_Движение!$D$2:$D$5111,$C1594,Тех_Движение!$B$2:$B$5111,"&lt;="&amp;M$3)-$F1594)))</f>
        <v/>
      </c>
      <c r="N1594" s="54">
        <f>IF(OR($B1594="",N$3&lt;$D1594+Настройки!$B$7),0,MAX(0,$E1594-MAX(0,SUMIFS(Тех_Движение!$G$2:$G$5111,Тех_Движение!$D$2:$D$5111,$C1594,Тех_Движение!$B$2:$B$5111,"&lt;="&amp;N$3)-$F1594)))</f>
        <v/>
      </c>
      <c r="O1594" s="54">
        <f>IF(OR($B1594="",O$3&lt;$D1594+Настройки!$B$7),0,MAX(0,$E1594-MAX(0,SUMIFS(Тех_Движение!$G$2:$G$5111,Тех_Движение!$D$2:$D$5111,$C1594,Тех_Движение!$B$2:$B$5111,"&lt;="&amp;O$3)-$F1594)))</f>
        <v/>
      </c>
      <c r="P1594" s="54">
        <f>IF(OR($B1594="",P$3&lt;$D1594+Настройки!$B$7),0,MAX(0,$E1594-MAX(0,SUMIFS(Тех_Движение!$G$2:$G$5111,Тех_Движение!$D$2:$D$5111,$C1594,Тех_Движение!$B$2:$B$5111,"&lt;="&amp;P$3)-$F1594)))</f>
        <v/>
      </c>
      <c r="Q1594" s="54">
        <f>IF(OR($B1594="",Q$3&lt;$D1594+Настройки!$B$7),0,MAX(0,$E1594-MAX(0,SUMIFS(Тех_Движение!$G$2:$G$5111,Тех_Движение!$D$2:$D$5111,$C1594,Тех_Движение!$B$2:$B$5111,"&lt;="&amp;Q$3)-$F1594)))</f>
        <v/>
      </c>
      <c r="R1594" s="54">
        <f>IF($B1594="","",SUM($K1594:$Q1594))</f>
        <v/>
      </c>
      <c r="S1594" s="56">
        <f>IF($B1594="","",VLOOKUP($C1594,Настройки!$A$11:$L$17,9,FALSE))</f>
        <v/>
      </c>
      <c r="T1594" s="56">
        <f>IF($B1594="","",$R1594*$S1594)</f>
        <v/>
      </c>
    </row>
    <row r="1595">
      <c r="A1595" s="20">
        <f>Тех_Движение!$A$1592</f>
        <v/>
      </c>
      <c r="B1595" s="20">
        <f>IF(Тех_Движение!$F$1592&gt;0,Тех_Движение!$I$1592,"")</f>
        <v/>
      </c>
      <c r="C1595" s="20">
        <f>IF($B1595="","",Тех_Движение!$D$1592)</f>
        <v/>
      </c>
      <c r="D1595" s="42">
        <f>IF($B1595="","",Тех_Движение!$B$1592)</f>
        <v/>
      </c>
      <c r="E1595" s="54">
        <f>IF($B1595="","",Тех_Движение!$F$1592)</f>
        <v/>
      </c>
      <c r="F1595" s="54">
        <f>IF($B1595="","",SUMIFS($E$5:$E1594,$C$5:$C1594,$C1595))</f>
        <v/>
      </c>
      <c r="G1595" s="54">
        <f>IF($B1595="","",MAX(0,$E1595-MAX(0,SUMIFS(Тех_Движение!$G$2:$G$5111,Тех_Движение!$D$2:$D$5111,$C1595,Тех_Движение!$B$2:$B$5111,"&lt;="&amp;Настройки!$B$5-1)-$F1595)))</f>
        <v/>
      </c>
      <c r="H1595" s="54">
        <f>IF($B1595="","",IF(AND($D1595&gt;=Настройки!$B$5,$D1595&lt;=Настройки!$B$6),$E1595,0))</f>
        <v/>
      </c>
      <c r="I1595" s="54">
        <f>IF($B1595="","",$G1595+$H1595-$J1595)</f>
        <v/>
      </c>
      <c r="J1595" s="54">
        <f>IF($B1595="","",MAX(0,$E1595-MAX(0,SUMIFS(Тех_Движение!$G$2:$G$5111,Тех_Движение!$D$2:$D$5111,$C1595,Тех_Движение!$B$2:$B$5111,"&lt;="&amp;Настройки!$B$6)-$F1595)))</f>
        <v/>
      </c>
      <c r="K1595" s="54">
        <f>IF(OR($B1595="",K$3&lt;$D1595+Настройки!$B$7),0,MAX(0,$E1595-MAX(0,SUMIFS(Тех_Движение!$G$2:$G$5111,Тех_Движение!$D$2:$D$5111,$C1595,Тех_Движение!$B$2:$B$5111,"&lt;="&amp;K$3)-$F1595)))</f>
        <v/>
      </c>
      <c r="L1595" s="54">
        <f>IF(OR($B1595="",L$3&lt;$D1595+Настройки!$B$7),0,MAX(0,$E1595-MAX(0,SUMIFS(Тех_Движение!$G$2:$G$5111,Тех_Движение!$D$2:$D$5111,$C1595,Тех_Движение!$B$2:$B$5111,"&lt;="&amp;L$3)-$F1595)))</f>
        <v/>
      </c>
      <c r="M1595" s="54">
        <f>IF(OR($B1595="",M$3&lt;$D1595+Настройки!$B$7),0,MAX(0,$E1595-MAX(0,SUMIFS(Тех_Движение!$G$2:$G$5111,Тех_Движение!$D$2:$D$5111,$C1595,Тех_Движение!$B$2:$B$5111,"&lt;="&amp;M$3)-$F1595)))</f>
        <v/>
      </c>
      <c r="N1595" s="54">
        <f>IF(OR($B1595="",N$3&lt;$D1595+Настройки!$B$7),0,MAX(0,$E1595-MAX(0,SUMIFS(Тех_Движение!$G$2:$G$5111,Тех_Движение!$D$2:$D$5111,$C1595,Тех_Движение!$B$2:$B$5111,"&lt;="&amp;N$3)-$F1595)))</f>
        <v/>
      </c>
      <c r="O1595" s="54">
        <f>IF(OR($B1595="",O$3&lt;$D1595+Настройки!$B$7),0,MAX(0,$E1595-MAX(0,SUMIFS(Тех_Движение!$G$2:$G$5111,Тех_Движение!$D$2:$D$5111,$C1595,Тех_Движение!$B$2:$B$5111,"&lt;="&amp;O$3)-$F1595)))</f>
        <v/>
      </c>
      <c r="P1595" s="54">
        <f>IF(OR($B1595="",P$3&lt;$D1595+Настройки!$B$7),0,MAX(0,$E1595-MAX(0,SUMIFS(Тех_Движение!$G$2:$G$5111,Тех_Движение!$D$2:$D$5111,$C1595,Тех_Движение!$B$2:$B$5111,"&lt;="&amp;P$3)-$F1595)))</f>
        <v/>
      </c>
      <c r="Q1595" s="54">
        <f>IF(OR($B1595="",Q$3&lt;$D1595+Настройки!$B$7),0,MAX(0,$E1595-MAX(0,SUMIFS(Тех_Движение!$G$2:$G$5111,Тех_Движение!$D$2:$D$5111,$C1595,Тех_Движение!$B$2:$B$5111,"&lt;="&amp;Q$3)-$F1595)))</f>
        <v/>
      </c>
      <c r="R1595" s="54">
        <f>IF($B1595="","",SUM($K1595:$Q1595))</f>
        <v/>
      </c>
      <c r="S1595" s="56">
        <f>IF($B1595="","",VLOOKUP($C1595,Настройки!$A$11:$L$17,9,FALSE))</f>
        <v/>
      </c>
      <c r="T1595" s="56">
        <f>IF($B1595="","",$R1595*$S1595)</f>
        <v/>
      </c>
    </row>
    <row r="1596">
      <c r="A1596" s="20">
        <f>Тех_Движение!$A$1593</f>
        <v/>
      </c>
      <c r="B1596" s="20">
        <f>IF(Тех_Движение!$F$1593&gt;0,Тех_Движение!$I$1593,"")</f>
        <v/>
      </c>
      <c r="C1596" s="20">
        <f>IF($B1596="","",Тех_Движение!$D$1593)</f>
        <v/>
      </c>
      <c r="D1596" s="42">
        <f>IF($B1596="","",Тех_Движение!$B$1593)</f>
        <v/>
      </c>
      <c r="E1596" s="54">
        <f>IF($B1596="","",Тех_Движение!$F$1593)</f>
        <v/>
      </c>
      <c r="F1596" s="54">
        <f>IF($B1596="","",SUMIFS($E$5:$E1595,$C$5:$C1595,$C1596))</f>
        <v/>
      </c>
      <c r="G1596" s="54">
        <f>IF($B1596="","",MAX(0,$E1596-MAX(0,SUMIFS(Тех_Движение!$G$2:$G$5111,Тех_Движение!$D$2:$D$5111,$C1596,Тех_Движение!$B$2:$B$5111,"&lt;="&amp;Настройки!$B$5-1)-$F1596)))</f>
        <v/>
      </c>
      <c r="H1596" s="54">
        <f>IF($B1596="","",IF(AND($D1596&gt;=Настройки!$B$5,$D1596&lt;=Настройки!$B$6),$E1596,0))</f>
        <v/>
      </c>
      <c r="I1596" s="54">
        <f>IF($B1596="","",$G1596+$H1596-$J1596)</f>
        <v/>
      </c>
      <c r="J1596" s="54">
        <f>IF($B1596="","",MAX(0,$E1596-MAX(0,SUMIFS(Тех_Движение!$G$2:$G$5111,Тех_Движение!$D$2:$D$5111,$C1596,Тех_Движение!$B$2:$B$5111,"&lt;="&amp;Настройки!$B$6)-$F1596)))</f>
        <v/>
      </c>
      <c r="K1596" s="54">
        <f>IF(OR($B1596="",K$3&lt;$D1596+Настройки!$B$7),0,MAX(0,$E1596-MAX(0,SUMIFS(Тех_Движение!$G$2:$G$5111,Тех_Движение!$D$2:$D$5111,$C1596,Тех_Движение!$B$2:$B$5111,"&lt;="&amp;K$3)-$F1596)))</f>
        <v/>
      </c>
      <c r="L1596" s="54">
        <f>IF(OR($B1596="",L$3&lt;$D1596+Настройки!$B$7),0,MAX(0,$E1596-MAX(0,SUMIFS(Тех_Движение!$G$2:$G$5111,Тех_Движение!$D$2:$D$5111,$C1596,Тех_Движение!$B$2:$B$5111,"&lt;="&amp;L$3)-$F1596)))</f>
        <v/>
      </c>
      <c r="M1596" s="54">
        <f>IF(OR($B1596="",M$3&lt;$D1596+Настройки!$B$7),0,MAX(0,$E1596-MAX(0,SUMIFS(Тех_Движение!$G$2:$G$5111,Тех_Движение!$D$2:$D$5111,$C1596,Тех_Движение!$B$2:$B$5111,"&lt;="&amp;M$3)-$F1596)))</f>
        <v/>
      </c>
      <c r="N1596" s="54">
        <f>IF(OR($B1596="",N$3&lt;$D1596+Настройки!$B$7),0,MAX(0,$E1596-MAX(0,SUMIFS(Тех_Движение!$G$2:$G$5111,Тех_Движение!$D$2:$D$5111,$C1596,Тех_Движение!$B$2:$B$5111,"&lt;="&amp;N$3)-$F1596)))</f>
        <v/>
      </c>
      <c r="O1596" s="54">
        <f>IF(OR($B1596="",O$3&lt;$D1596+Настройки!$B$7),0,MAX(0,$E1596-MAX(0,SUMIFS(Тех_Движение!$G$2:$G$5111,Тех_Движение!$D$2:$D$5111,$C1596,Тех_Движение!$B$2:$B$5111,"&lt;="&amp;O$3)-$F1596)))</f>
        <v/>
      </c>
      <c r="P1596" s="54">
        <f>IF(OR($B1596="",P$3&lt;$D1596+Настройки!$B$7),0,MAX(0,$E1596-MAX(0,SUMIFS(Тех_Движение!$G$2:$G$5111,Тех_Движение!$D$2:$D$5111,$C1596,Тех_Движение!$B$2:$B$5111,"&lt;="&amp;P$3)-$F1596)))</f>
        <v/>
      </c>
      <c r="Q1596" s="54">
        <f>IF(OR($B1596="",Q$3&lt;$D1596+Настройки!$B$7),0,MAX(0,$E1596-MAX(0,SUMIFS(Тех_Движение!$G$2:$G$5111,Тех_Движение!$D$2:$D$5111,$C1596,Тех_Движение!$B$2:$B$5111,"&lt;="&amp;Q$3)-$F1596)))</f>
        <v/>
      </c>
      <c r="R1596" s="54">
        <f>IF($B1596="","",SUM($K1596:$Q1596))</f>
        <v/>
      </c>
      <c r="S1596" s="56">
        <f>IF($B1596="","",VLOOKUP($C1596,Настройки!$A$11:$L$17,9,FALSE))</f>
        <v/>
      </c>
      <c r="T1596" s="56">
        <f>IF($B1596="","",$R1596*$S1596)</f>
        <v/>
      </c>
    </row>
    <row r="1597">
      <c r="A1597" s="20">
        <f>Тех_Движение!$A$1594</f>
        <v/>
      </c>
      <c r="B1597" s="20">
        <f>IF(Тех_Движение!$F$1594&gt;0,Тех_Движение!$I$1594,"")</f>
        <v/>
      </c>
      <c r="C1597" s="20">
        <f>IF($B1597="","",Тех_Движение!$D$1594)</f>
        <v/>
      </c>
      <c r="D1597" s="42">
        <f>IF($B1597="","",Тех_Движение!$B$1594)</f>
        <v/>
      </c>
      <c r="E1597" s="54">
        <f>IF($B1597="","",Тех_Движение!$F$1594)</f>
        <v/>
      </c>
      <c r="F1597" s="54">
        <f>IF($B1597="","",SUMIFS($E$5:$E1596,$C$5:$C1596,$C1597))</f>
        <v/>
      </c>
      <c r="G1597" s="54">
        <f>IF($B1597="","",MAX(0,$E1597-MAX(0,SUMIFS(Тех_Движение!$G$2:$G$5111,Тех_Движение!$D$2:$D$5111,$C1597,Тех_Движение!$B$2:$B$5111,"&lt;="&amp;Настройки!$B$5-1)-$F1597)))</f>
        <v/>
      </c>
      <c r="H1597" s="54">
        <f>IF($B1597="","",IF(AND($D1597&gt;=Настройки!$B$5,$D1597&lt;=Настройки!$B$6),$E1597,0))</f>
        <v/>
      </c>
      <c r="I1597" s="54">
        <f>IF($B1597="","",$G1597+$H1597-$J1597)</f>
        <v/>
      </c>
      <c r="J1597" s="54">
        <f>IF($B1597="","",MAX(0,$E1597-MAX(0,SUMIFS(Тех_Движение!$G$2:$G$5111,Тех_Движение!$D$2:$D$5111,$C1597,Тех_Движение!$B$2:$B$5111,"&lt;="&amp;Настройки!$B$6)-$F1597)))</f>
        <v/>
      </c>
      <c r="K1597" s="54">
        <f>IF(OR($B1597="",K$3&lt;$D1597+Настройки!$B$7),0,MAX(0,$E1597-MAX(0,SUMIFS(Тех_Движение!$G$2:$G$5111,Тех_Движение!$D$2:$D$5111,$C1597,Тех_Движение!$B$2:$B$5111,"&lt;="&amp;K$3)-$F1597)))</f>
        <v/>
      </c>
      <c r="L1597" s="54">
        <f>IF(OR($B1597="",L$3&lt;$D1597+Настройки!$B$7),0,MAX(0,$E1597-MAX(0,SUMIFS(Тех_Движение!$G$2:$G$5111,Тех_Движение!$D$2:$D$5111,$C1597,Тех_Движение!$B$2:$B$5111,"&lt;="&amp;L$3)-$F1597)))</f>
        <v/>
      </c>
      <c r="M1597" s="54">
        <f>IF(OR($B1597="",M$3&lt;$D1597+Настройки!$B$7),0,MAX(0,$E1597-MAX(0,SUMIFS(Тех_Движение!$G$2:$G$5111,Тех_Движение!$D$2:$D$5111,$C1597,Тех_Движение!$B$2:$B$5111,"&lt;="&amp;M$3)-$F1597)))</f>
        <v/>
      </c>
      <c r="N1597" s="54">
        <f>IF(OR($B1597="",N$3&lt;$D1597+Настройки!$B$7),0,MAX(0,$E1597-MAX(0,SUMIFS(Тех_Движение!$G$2:$G$5111,Тех_Движение!$D$2:$D$5111,$C1597,Тех_Движение!$B$2:$B$5111,"&lt;="&amp;N$3)-$F1597)))</f>
        <v/>
      </c>
      <c r="O1597" s="54">
        <f>IF(OR($B1597="",O$3&lt;$D1597+Настройки!$B$7),0,MAX(0,$E1597-MAX(0,SUMIFS(Тех_Движение!$G$2:$G$5111,Тех_Движение!$D$2:$D$5111,$C1597,Тех_Движение!$B$2:$B$5111,"&lt;="&amp;O$3)-$F1597)))</f>
        <v/>
      </c>
      <c r="P1597" s="54">
        <f>IF(OR($B1597="",P$3&lt;$D1597+Настройки!$B$7),0,MAX(0,$E1597-MAX(0,SUMIFS(Тех_Движение!$G$2:$G$5111,Тех_Движение!$D$2:$D$5111,$C1597,Тех_Движение!$B$2:$B$5111,"&lt;="&amp;P$3)-$F1597)))</f>
        <v/>
      </c>
      <c r="Q1597" s="54">
        <f>IF(OR($B1597="",Q$3&lt;$D1597+Настройки!$B$7),0,MAX(0,$E1597-MAX(0,SUMIFS(Тех_Движение!$G$2:$G$5111,Тех_Движение!$D$2:$D$5111,$C1597,Тех_Движение!$B$2:$B$5111,"&lt;="&amp;Q$3)-$F1597)))</f>
        <v/>
      </c>
      <c r="R1597" s="54">
        <f>IF($B1597="","",SUM($K1597:$Q1597))</f>
        <v/>
      </c>
      <c r="S1597" s="56">
        <f>IF($B1597="","",VLOOKUP($C1597,Настройки!$A$11:$L$17,9,FALSE))</f>
        <v/>
      </c>
      <c r="T1597" s="56">
        <f>IF($B1597="","",$R1597*$S1597)</f>
        <v/>
      </c>
    </row>
    <row r="1598">
      <c r="A1598" s="20">
        <f>Тех_Движение!$A$1595</f>
        <v/>
      </c>
      <c r="B1598" s="20">
        <f>IF(Тех_Движение!$F$1595&gt;0,Тех_Движение!$I$1595,"")</f>
        <v/>
      </c>
      <c r="C1598" s="20">
        <f>IF($B1598="","",Тех_Движение!$D$1595)</f>
        <v/>
      </c>
      <c r="D1598" s="42">
        <f>IF($B1598="","",Тех_Движение!$B$1595)</f>
        <v/>
      </c>
      <c r="E1598" s="54">
        <f>IF($B1598="","",Тех_Движение!$F$1595)</f>
        <v/>
      </c>
      <c r="F1598" s="54">
        <f>IF($B1598="","",SUMIFS($E$5:$E1597,$C$5:$C1597,$C1598))</f>
        <v/>
      </c>
      <c r="G1598" s="54">
        <f>IF($B1598="","",MAX(0,$E1598-MAX(0,SUMIFS(Тех_Движение!$G$2:$G$5111,Тех_Движение!$D$2:$D$5111,$C1598,Тех_Движение!$B$2:$B$5111,"&lt;="&amp;Настройки!$B$5-1)-$F1598)))</f>
        <v/>
      </c>
      <c r="H1598" s="54">
        <f>IF($B1598="","",IF(AND($D1598&gt;=Настройки!$B$5,$D1598&lt;=Настройки!$B$6),$E1598,0))</f>
        <v/>
      </c>
      <c r="I1598" s="54">
        <f>IF($B1598="","",$G1598+$H1598-$J1598)</f>
        <v/>
      </c>
      <c r="J1598" s="54">
        <f>IF($B1598="","",MAX(0,$E1598-MAX(0,SUMIFS(Тех_Движение!$G$2:$G$5111,Тех_Движение!$D$2:$D$5111,$C1598,Тех_Движение!$B$2:$B$5111,"&lt;="&amp;Настройки!$B$6)-$F1598)))</f>
        <v/>
      </c>
      <c r="K1598" s="54">
        <f>IF(OR($B1598="",K$3&lt;$D1598+Настройки!$B$7),0,MAX(0,$E1598-MAX(0,SUMIFS(Тех_Движение!$G$2:$G$5111,Тех_Движение!$D$2:$D$5111,$C1598,Тех_Движение!$B$2:$B$5111,"&lt;="&amp;K$3)-$F1598)))</f>
        <v/>
      </c>
      <c r="L1598" s="54">
        <f>IF(OR($B1598="",L$3&lt;$D1598+Настройки!$B$7),0,MAX(0,$E1598-MAX(0,SUMIFS(Тех_Движение!$G$2:$G$5111,Тех_Движение!$D$2:$D$5111,$C1598,Тех_Движение!$B$2:$B$5111,"&lt;="&amp;L$3)-$F1598)))</f>
        <v/>
      </c>
      <c r="M1598" s="54">
        <f>IF(OR($B1598="",M$3&lt;$D1598+Настройки!$B$7),0,MAX(0,$E1598-MAX(0,SUMIFS(Тех_Движение!$G$2:$G$5111,Тех_Движение!$D$2:$D$5111,$C1598,Тех_Движение!$B$2:$B$5111,"&lt;="&amp;M$3)-$F1598)))</f>
        <v/>
      </c>
      <c r="N1598" s="54">
        <f>IF(OR($B1598="",N$3&lt;$D1598+Настройки!$B$7),0,MAX(0,$E1598-MAX(0,SUMIFS(Тех_Движение!$G$2:$G$5111,Тех_Движение!$D$2:$D$5111,$C1598,Тех_Движение!$B$2:$B$5111,"&lt;="&amp;N$3)-$F1598)))</f>
        <v/>
      </c>
      <c r="O1598" s="54">
        <f>IF(OR($B1598="",O$3&lt;$D1598+Настройки!$B$7),0,MAX(0,$E1598-MAX(0,SUMIFS(Тех_Движение!$G$2:$G$5111,Тех_Движение!$D$2:$D$5111,$C1598,Тех_Движение!$B$2:$B$5111,"&lt;="&amp;O$3)-$F1598)))</f>
        <v/>
      </c>
      <c r="P1598" s="54">
        <f>IF(OR($B1598="",P$3&lt;$D1598+Настройки!$B$7),0,MAX(0,$E1598-MAX(0,SUMIFS(Тех_Движение!$G$2:$G$5111,Тех_Движение!$D$2:$D$5111,$C1598,Тех_Движение!$B$2:$B$5111,"&lt;="&amp;P$3)-$F1598)))</f>
        <v/>
      </c>
      <c r="Q1598" s="54">
        <f>IF(OR($B1598="",Q$3&lt;$D1598+Настройки!$B$7),0,MAX(0,$E1598-MAX(0,SUMIFS(Тех_Движение!$G$2:$G$5111,Тех_Движение!$D$2:$D$5111,$C1598,Тех_Движение!$B$2:$B$5111,"&lt;="&amp;Q$3)-$F1598)))</f>
        <v/>
      </c>
      <c r="R1598" s="54">
        <f>IF($B1598="","",SUM($K1598:$Q1598))</f>
        <v/>
      </c>
      <c r="S1598" s="56">
        <f>IF($B1598="","",VLOOKUP($C1598,Настройки!$A$11:$L$17,9,FALSE))</f>
        <v/>
      </c>
      <c r="T1598" s="56">
        <f>IF($B1598="","",$R1598*$S1598)</f>
        <v/>
      </c>
    </row>
    <row r="1599">
      <c r="A1599" s="20">
        <f>Тех_Движение!$A$1596</f>
        <v/>
      </c>
      <c r="B1599" s="20">
        <f>IF(Тех_Движение!$F$1596&gt;0,Тех_Движение!$I$1596,"")</f>
        <v/>
      </c>
      <c r="C1599" s="20">
        <f>IF($B1599="","",Тех_Движение!$D$1596)</f>
        <v/>
      </c>
      <c r="D1599" s="42">
        <f>IF($B1599="","",Тех_Движение!$B$1596)</f>
        <v/>
      </c>
      <c r="E1599" s="54">
        <f>IF($B1599="","",Тех_Движение!$F$1596)</f>
        <v/>
      </c>
      <c r="F1599" s="54">
        <f>IF($B1599="","",SUMIFS($E$5:$E1598,$C$5:$C1598,$C1599))</f>
        <v/>
      </c>
      <c r="G1599" s="54">
        <f>IF($B1599="","",MAX(0,$E1599-MAX(0,SUMIFS(Тех_Движение!$G$2:$G$5111,Тех_Движение!$D$2:$D$5111,$C1599,Тех_Движение!$B$2:$B$5111,"&lt;="&amp;Настройки!$B$5-1)-$F1599)))</f>
        <v/>
      </c>
      <c r="H1599" s="54">
        <f>IF($B1599="","",IF(AND($D1599&gt;=Настройки!$B$5,$D1599&lt;=Настройки!$B$6),$E1599,0))</f>
        <v/>
      </c>
      <c r="I1599" s="54">
        <f>IF($B1599="","",$G1599+$H1599-$J1599)</f>
        <v/>
      </c>
      <c r="J1599" s="54">
        <f>IF($B1599="","",MAX(0,$E1599-MAX(0,SUMIFS(Тех_Движение!$G$2:$G$5111,Тех_Движение!$D$2:$D$5111,$C1599,Тех_Движение!$B$2:$B$5111,"&lt;="&amp;Настройки!$B$6)-$F1599)))</f>
        <v/>
      </c>
      <c r="K1599" s="54">
        <f>IF(OR($B1599="",K$3&lt;$D1599+Настройки!$B$7),0,MAX(0,$E1599-MAX(0,SUMIFS(Тех_Движение!$G$2:$G$5111,Тех_Движение!$D$2:$D$5111,$C1599,Тех_Движение!$B$2:$B$5111,"&lt;="&amp;K$3)-$F1599)))</f>
        <v/>
      </c>
      <c r="L1599" s="54">
        <f>IF(OR($B1599="",L$3&lt;$D1599+Настройки!$B$7),0,MAX(0,$E1599-MAX(0,SUMIFS(Тех_Движение!$G$2:$G$5111,Тех_Движение!$D$2:$D$5111,$C1599,Тех_Движение!$B$2:$B$5111,"&lt;="&amp;L$3)-$F1599)))</f>
        <v/>
      </c>
      <c r="M1599" s="54">
        <f>IF(OR($B1599="",M$3&lt;$D1599+Настройки!$B$7),0,MAX(0,$E1599-MAX(0,SUMIFS(Тех_Движение!$G$2:$G$5111,Тех_Движение!$D$2:$D$5111,$C1599,Тех_Движение!$B$2:$B$5111,"&lt;="&amp;M$3)-$F1599)))</f>
        <v/>
      </c>
      <c r="N1599" s="54">
        <f>IF(OR($B1599="",N$3&lt;$D1599+Настройки!$B$7),0,MAX(0,$E1599-MAX(0,SUMIFS(Тех_Движение!$G$2:$G$5111,Тех_Движение!$D$2:$D$5111,$C1599,Тех_Движение!$B$2:$B$5111,"&lt;="&amp;N$3)-$F1599)))</f>
        <v/>
      </c>
      <c r="O1599" s="54">
        <f>IF(OR($B1599="",O$3&lt;$D1599+Настройки!$B$7),0,MAX(0,$E1599-MAX(0,SUMIFS(Тех_Движение!$G$2:$G$5111,Тех_Движение!$D$2:$D$5111,$C1599,Тех_Движение!$B$2:$B$5111,"&lt;="&amp;O$3)-$F1599)))</f>
        <v/>
      </c>
      <c r="P1599" s="54">
        <f>IF(OR($B1599="",P$3&lt;$D1599+Настройки!$B$7),0,MAX(0,$E1599-MAX(0,SUMIFS(Тех_Движение!$G$2:$G$5111,Тех_Движение!$D$2:$D$5111,$C1599,Тех_Движение!$B$2:$B$5111,"&lt;="&amp;P$3)-$F1599)))</f>
        <v/>
      </c>
      <c r="Q1599" s="54">
        <f>IF(OR($B1599="",Q$3&lt;$D1599+Настройки!$B$7),0,MAX(0,$E1599-MAX(0,SUMIFS(Тех_Движение!$G$2:$G$5111,Тех_Движение!$D$2:$D$5111,$C1599,Тех_Движение!$B$2:$B$5111,"&lt;="&amp;Q$3)-$F1599)))</f>
        <v/>
      </c>
      <c r="R1599" s="54">
        <f>IF($B1599="","",SUM($K1599:$Q1599))</f>
        <v/>
      </c>
      <c r="S1599" s="56">
        <f>IF($B1599="","",VLOOKUP($C1599,Настройки!$A$11:$L$17,9,FALSE))</f>
        <v/>
      </c>
      <c r="T1599" s="56">
        <f>IF($B1599="","",$R1599*$S1599)</f>
        <v/>
      </c>
    </row>
    <row r="1600">
      <c r="A1600" s="20">
        <f>Тех_Движение!$A$1597</f>
        <v/>
      </c>
      <c r="B1600" s="20">
        <f>IF(Тех_Движение!$F$1597&gt;0,Тех_Движение!$I$1597,"")</f>
        <v/>
      </c>
      <c r="C1600" s="20">
        <f>IF($B1600="","",Тех_Движение!$D$1597)</f>
        <v/>
      </c>
      <c r="D1600" s="42">
        <f>IF($B1600="","",Тех_Движение!$B$1597)</f>
        <v/>
      </c>
      <c r="E1600" s="54">
        <f>IF($B1600="","",Тех_Движение!$F$1597)</f>
        <v/>
      </c>
      <c r="F1600" s="54">
        <f>IF($B1600="","",SUMIFS($E$5:$E1599,$C$5:$C1599,$C1600))</f>
        <v/>
      </c>
      <c r="G1600" s="54">
        <f>IF($B1600="","",MAX(0,$E1600-MAX(0,SUMIFS(Тех_Движение!$G$2:$G$5111,Тех_Движение!$D$2:$D$5111,$C1600,Тех_Движение!$B$2:$B$5111,"&lt;="&amp;Настройки!$B$5-1)-$F1600)))</f>
        <v/>
      </c>
      <c r="H1600" s="54">
        <f>IF($B1600="","",IF(AND($D1600&gt;=Настройки!$B$5,$D1600&lt;=Настройки!$B$6),$E1600,0))</f>
        <v/>
      </c>
      <c r="I1600" s="54">
        <f>IF($B1600="","",$G1600+$H1600-$J1600)</f>
        <v/>
      </c>
      <c r="J1600" s="54">
        <f>IF($B1600="","",MAX(0,$E1600-MAX(0,SUMIFS(Тех_Движение!$G$2:$G$5111,Тех_Движение!$D$2:$D$5111,$C1600,Тех_Движение!$B$2:$B$5111,"&lt;="&amp;Настройки!$B$6)-$F1600)))</f>
        <v/>
      </c>
      <c r="K1600" s="54">
        <f>IF(OR($B1600="",K$3&lt;$D1600+Настройки!$B$7),0,MAX(0,$E1600-MAX(0,SUMIFS(Тех_Движение!$G$2:$G$5111,Тех_Движение!$D$2:$D$5111,$C1600,Тех_Движение!$B$2:$B$5111,"&lt;="&amp;K$3)-$F1600)))</f>
        <v/>
      </c>
      <c r="L1600" s="54">
        <f>IF(OR($B1600="",L$3&lt;$D1600+Настройки!$B$7),0,MAX(0,$E1600-MAX(0,SUMIFS(Тех_Движение!$G$2:$G$5111,Тех_Движение!$D$2:$D$5111,$C1600,Тех_Движение!$B$2:$B$5111,"&lt;="&amp;L$3)-$F1600)))</f>
        <v/>
      </c>
      <c r="M1600" s="54">
        <f>IF(OR($B1600="",M$3&lt;$D1600+Настройки!$B$7),0,MAX(0,$E1600-MAX(0,SUMIFS(Тех_Движение!$G$2:$G$5111,Тех_Движение!$D$2:$D$5111,$C1600,Тех_Движение!$B$2:$B$5111,"&lt;="&amp;M$3)-$F1600)))</f>
        <v/>
      </c>
      <c r="N1600" s="54">
        <f>IF(OR($B1600="",N$3&lt;$D1600+Настройки!$B$7),0,MAX(0,$E1600-MAX(0,SUMIFS(Тех_Движение!$G$2:$G$5111,Тех_Движение!$D$2:$D$5111,$C1600,Тех_Движение!$B$2:$B$5111,"&lt;="&amp;N$3)-$F1600)))</f>
        <v/>
      </c>
      <c r="O1600" s="54">
        <f>IF(OR($B1600="",O$3&lt;$D1600+Настройки!$B$7),0,MAX(0,$E1600-MAX(0,SUMIFS(Тех_Движение!$G$2:$G$5111,Тех_Движение!$D$2:$D$5111,$C1600,Тех_Движение!$B$2:$B$5111,"&lt;="&amp;O$3)-$F1600)))</f>
        <v/>
      </c>
      <c r="P1600" s="54">
        <f>IF(OR($B1600="",P$3&lt;$D1600+Настройки!$B$7),0,MAX(0,$E1600-MAX(0,SUMIFS(Тех_Движение!$G$2:$G$5111,Тех_Движение!$D$2:$D$5111,$C1600,Тех_Движение!$B$2:$B$5111,"&lt;="&amp;P$3)-$F1600)))</f>
        <v/>
      </c>
      <c r="Q1600" s="54">
        <f>IF(OR($B1600="",Q$3&lt;$D1600+Настройки!$B$7),0,MAX(0,$E1600-MAX(0,SUMIFS(Тех_Движение!$G$2:$G$5111,Тех_Движение!$D$2:$D$5111,$C1600,Тех_Движение!$B$2:$B$5111,"&lt;="&amp;Q$3)-$F1600)))</f>
        <v/>
      </c>
      <c r="R1600" s="54">
        <f>IF($B1600="","",SUM($K1600:$Q1600))</f>
        <v/>
      </c>
      <c r="S1600" s="56">
        <f>IF($B1600="","",VLOOKUP($C1600,Настройки!$A$11:$L$17,9,FALSE))</f>
        <v/>
      </c>
      <c r="T1600" s="56">
        <f>IF($B1600="","",$R1600*$S1600)</f>
        <v/>
      </c>
    </row>
    <row r="1601">
      <c r="A1601" s="20">
        <f>Тех_Движение!$A$1598</f>
        <v/>
      </c>
      <c r="B1601" s="20">
        <f>IF(Тех_Движение!$F$1598&gt;0,Тех_Движение!$I$1598,"")</f>
        <v/>
      </c>
      <c r="C1601" s="20">
        <f>IF($B1601="","",Тех_Движение!$D$1598)</f>
        <v/>
      </c>
      <c r="D1601" s="42">
        <f>IF($B1601="","",Тех_Движение!$B$1598)</f>
        <v/>
      </c>
      <c r="E1601" s="54">
        <f>IF($B1601="","",Тех_Движение!$F$1598)</f>
        <v/>
      </c>
      <c r="F1601" s="54">
        <f>IF($B1601="","",SUMIFS($E$5:$E1600,$C$5:$C1600,$C1601))</f>
        <v/>
      </c>
      <c r="G1601" s="54">
        <f>IF($B1601="","",MAX(0,$E1601-MAX(0,SUMIFS(Тех_Движение!$G$2:$G$5111,Тех_Движение!$D$2:$D$5111,$C1601,Тех_Движение!$B$2:$B$5111,"&lt;="&amp;Настройки!$B$5-1)-$F1601)))</f>
        <v/>
      </c>
      <c r="H1601" s="54">
        <f>IF($B1601="","",IF(AND($D1601&gt;=Настройки!$B$5,$D1601&lt;=Настройки!$B$6),$E1601,0))</f>
        <v/>
      </c>
      <c r="I1601" s="54">
        <f>IF($B1601="","",$G1601+$H1601-$J1601)</f>
        <v/>
      </c>
      <c r="J1601" s="54">
        <f>IF($B1601="","",MAX(0,$E1601-MAX(0,SUMIFS(Тех_Движение!$G$2:$G$5111,Тех_Движение!$D$2:$D$5111,$C1601,Тех_Движение!$B$2:$B$5111,"&lt;="&amp;Настройки!$B$6)-$F1601)))</f>
        <v/>
      </c>
      <c r="K1601" s="54">
        <f>IF(OR($B1601="",K$3&lt;$D1601+Настройки!$B$7),0,MAX(0,$E1601-MAX(0,SUMIFS(Тех_Движение!$G$2:$G$5111,Тех_Движение!$D$2:$D$5111,$C1601,Тех_Движение!$B$2:$B$5111,"&lt;="&amp;K$3)-$F1601)))</f>
        <v/>
      </c>
      <c r="L1601" s="54">
        <f>IF(OR($B1601="",L$3&lt;$D1601+Настройки!$B$7),0,MAX(0,$E1601-MAX(0,SUMIFS(Тех_Движение!$G$2:$G$5111,Тех_Движение!$D$2:$D$5111,$C1601,Тех_Движение!$B$2:$B$5111,"&lt;="&amp;L$3)-$F1601)))</f>
        <v/>
      </c>
      <c r="M1601" s="54">
        <f>IF(OR($B1601="",M$3&lt;$D1601+Настройки!$B$7),0,MAX(0,$E1601-MAX(0,SUMIFS(Тех_Движение!$G$2:$G$5111,Тех_Движение!$D$2:$D$5111,$C1601,Тех_Движение!$B$2:$B$5111,"&lt;="&amp;M$3)-$F1601)))</f>
        <v/>
      </c>
      <c r="N1601" s="54">
        <f>IF(OR($B1601="",N$3&lt;$D1601+Настройки!$B$7),0,MAX(0,$E1601-MAX(0,SUMIFS(Тех_Движение!$G$2:$G$5111,Тех_Движение!$D$2:$D$5111,$C1601,Тех_Движение!$B$2:$B$5111,"&lt;="&amp;N$3)-$F1601)))</f>
        <v/>
      </c>
      <c r="O1601" s="54">
        <f>IF(OR($B1601="",O$3&lt;$D1601+Настройки!$B$7),0,MAX(0,$E1601-MAX(0,SUMIFS(Тех_Движение!$G$2:$G$5111,Тех_Движение!$D$2:$D$5111,$C1601,Тех_Движение!$B$2:$B$5111,"&lt;="&amp;O$3)-$F1601)))</f>
        <v/>
      </c>
      <c r="P1601" s="54">
        <f>IF(OR($B1601="",P$3&lt;$D1601+Настройки!$B$7),0,MAX(0,$E1601-MAX(0,SUMIFS(Тех_Движение!$G$2:$G$5111,Тех_Движение!$D$2:$D$5111,$C1601,Тех_Движение!$B$2:$B$5111,"&lt;="&amp;P$3)-$F1601)))</f>
        <v/>
      </c>
      <c r="Q1601" s="54">
        <f>IF(OR($B1601="",Q$3&lt;$D1601+Настройки!$B$7),0,MAX(0,$E1601-MAX(0,SUMIFS(Тех_Движение!$G$2:$G$5111,Тех_Движение!$D$2:$D$5111,$C1601,Тех_Движение!$B$2:$B$5111,"&lt;="&amp;Q$3)-$F1601)))</f>
        <v/>
      </c>
      <c r="R1601" s="54">
        <f>IF($B1601="","",SUM($K1601:$Q1601))</f>
        <v/>
      </c>
      <c r="S1601" s="56">
        <f>IF($B1601="","",VLOOKUP($C1601,Настройки!$A$11:$L$17,9,FALSE))</f>
        <v/>
      </c>
      <c r="T1601" s="56">
        <f>IF($B1601="","",$R1601*$S1601)</f>
        <v/>
      </c>
    </row>
    <row r="1602">
      <c r="A1602" s="20">
        <f>Тех_Движение!$A$1599</f>
        <v/>
      </c>
      <c r="B1602" s="20">
        <f>IF(Тех_Движение!$F$1599&gt;0,Тех_Движение!$I$1599,"")</f>
        <v/>
      </c>
      <c r="C1602" s="20">
        <f>IF($B1602="","",Тех_Движение!$D$1599)</f>
        <v/>
      </c>
      <c r="D1602" s="42">
        <f>IF($B1602="","",Тех_Движение!$B$1599)</f>
        <v/>
      </c>
      <c r="E1602" s="54">
        <f>IF($B1602="","",Тех_Движение!$F$1599)</f>
        <v/>
      </c>
      <c r="F1602" s="54">
        <f>IF($B1602="","",SUMIFS($E$5:$E1601,$C$5:$C1601,$C1602))</f>
        <v/>
      </c>
      <c r="G1602" s="54">
        <f>IF($B1602="","",MAX(0,$E1602-MAX(0,SUMIFS(Тех_Движение!$G$2:$G$5111,Тех_Движение!$D$2:$D$5111,$C1602,Тех_Движение!$B$2:$B$5111,"&lt;="&amp;Настройки!$B$5-1)-$F1602)))</f>
        <v/>
      </c>
      <c r="H1602" s="54">
        <f>IF($B1602="","",IF(AND($D1602&gt;=Настройки!$B$5,$D1602&lt;=Настройки!$B$6),$E1602,0))</f>
        <v/>
      </c>
      <c r="I1602" s="54">
        <f>IF($B1602="","",$G1602+$H1602-$J1602)</f>
        <v/>
      </c>
      <c r="J1602" s="54">
        <f>IF($B1602="","",MAX(0,$E1602-MAX(0,SUMIFS(Тех_Движение!$G$2:$G$5111,Тех_Движение!$D$2:$D$5111,$C1602,Тех_Движение!$B$2:$B$5111,"&lt;="&amp;Настройки!$B$6)-$F1602)))</f>
        <v/>
      </c>
      <c r="K1602" s="54">
        <f>IF(OR($B1602="",K$3&lt;$D1602+Настройки!$B$7),0,MAX(0,$E1602-MAX(0,SUMIFS(Тех_Движение!$G$2:$G$5111,Тех_Движение!$D$2:$D$5111,$C1602,Тех_Движение!$B$2:$B$5111,"&lt;="&amp;K$3)-$F1602)))</f>
        <v/>
      </c>
      <c r="L1602" s="54">
        <f>IF(OR($B1602="",L$3&lt;$D1602+Настройки!$B$7),0,MAX(0,$E1602-MAX(0,SUMIFS(Тех_Движение!$G$2:$G$5111,Тех_Движение!$D$2:$D$5111,$C1602,Тех_Движение!$B$2:$B$5111,"&lt;="&amp;L$3)-$F1602)))</f>
        <v/>
      </c>
      <c r="M1602" s="54">
        <f>IF(OR($B1602="",M$3&lt;$D1602+Настройки!$B$7),0,MAX(0,$E1602-MAX(0,SUMIFS(Тех_Движение!$G$2:$G$5111,Тех_Движение!$D$2:$D$5111,$C1602,Тех_Движение!$B$2:$B$5111,"&lt;="&amp;M$3)-$F1602)))</f>
        <v/>
      </c>
      <c r="N1602" s="54">
        <f>IF(OR($B1602="",N$3&lt;$D1602+Настройки!$B$7),0,MAX(0,$E1602-MAX(0,SUMIFS(Тех_Движение!$G$2:$G$5111,Тех_Движение!$D$2:$D$5111,$C1602,Тех_Движение!$B$2:$B$5111,"&lt;="&amp;N$3)-$F1602)))</f>
        <v/>
      </c>
      <c r="O1602" s="54">
        <f>IF(OR($B1602="",O$3&lt;$D1602+Настройки!$B$7),0,MAX(0,$E1602-MAX(0,SUMIFS(Тех_Движение!$G$2:$G$5111,Тех_Движение!$D$2:$D$5111,$C1602,Тех_Движение!$B$2:$B$5111,"&lt;="&amp;O$3)-$F1602)))</f>
        <v/>
      </c>
      <c r="P1602" s="54">
        <f>IF(OR($B1602="",P$3&lt;$D1602+Настройки!$B$7),0,MAX(0,$E1602-MAX(0,SUMIFS(Тех_Движение!$G$2:$G$5111,Тех_Движение!$D$2:$D$5111,$C1602,Тех_Движение!$B$2:$B$5111,"&lt;="&amp;P$3)-$F1602)))</f>
        <v/>
      </c>
      <c r="Q1602" s="54">
        <f>IF(OR($B1602="",Q$3&lt;$D1602+Настройки!$B$7),0,MAX(0,$E1602-MAX(0,SUMIFS(Тех_Движение!$G$2:$G$5111,Тех_Движение!$D$2:$D$5111,$C1602,Тех_Движение!$B$2:$B$5111,"&lt;="&amp;Q$3)-$F1602)))</f>
        <v/>
      </c>
      <c r="R1602" s="54">
        <f>IF($B1602="","",SUM($K1602:$Q1602))</f>
        <v/>
      </c>
      <c r="S1602" s="56">
        <f>IF($B1602="","",VLOOKUP($C1602,Настройки!$A$11:$L$17,9,FALSE))</f>
        <v/>
      </c>
      <c r="T1602" s="56">
        <f>IF($B1602="","",$R1602*$S1602)</f>
        <v/>
      </c>
    </row>
    <row r="1603">
      <c r="A1603" s="20">
        <f>Тех_Движение!$A$1600</f>
        <v/>
      </c>
      <c r="B1603" s="20">
        <f>IF(Тех_Движение!$F$1600&gt;0,Тех_Движение!$I$1600,"")</f>
        <v/>
      </c>
      <c r="C1603" s="20">
        <f>IF($B1603="","",Тех_Движение!$D$1600)</f>
        <v/>
      </c>
      <c r="D1603" s="42">
        <f>IF($B1603="","",Тех_Движение!$B$1600)</f>
        <v/>
      </c>
      <c r="E1603" s="54">
        <f>IF($B1603="","",Тех_Движение!$F$1600)</f>
        <v/>
      </c>
      <c r="F1603" s="54">
        <f>IF($B1603="","",SUMIFS($E$5:$E1602,$C$5:$C1602,$C1603))</f>
        <v/>
      </c>
      <c r="G1603" s="54">
        <f>IF($B1603="","",MAX(0,$E1603-MAX(0,SUMIFS(Тех_Движение!$G$2:$G$5111,Тех_Движение!$D$2:$D$5111,$C1603,Тех_Движение!$B$2:$B$5111,"&lt;="&amp;Настройки!$B$5-1)-$F1603)))</f>
        <v/>
      </c>
      <c r="H1603" s="54">
        <f>IF($B1603="","",IF(AND($D1603&gt;=Настройки!$B$5,$D1603&lt;=Настройки!$B$6),$E1603,0))</f>
        <v/>
      </c>
      <c r="I1603" s="54">
        <f>IF($B1603="","",$G1603+$H1603-$J1603)</f>
        <v/>
      </c>
      <c r="J1603" s="54">
        <f>IF($B1603="","",MAX(0,$E1603-MAX(0,SUMIFS(Тех_Движение!$G$2:$G$5111,Тех_Движение!$D$2:$D$5111,$C1603,Тех_Движение!$B$2:$B$5111,"&lt;="&amp;Настройки!$B$6)-$F1603)))</f>
        <v/>
      </c>
      <c r="K1603" s="54">
        <f>IF(OR($B1603="",K$3&lt;$D1603+Настройки!$B$7),0,MAX(0,$E1603-MAX(0,SUMIFS(Тех_Движение!$G$2:$G$5111,Тех_Движение!$D$2:$D$5111,$C1603,Тех_Движение!$B$2:$B$5111,"&lt;="&amp;K$3)-$F1603)))</f>
        <v/>
      </c>
      <c r="L1603" s="54">
        <f>IF(OR($B1603="",L$3&lt;$D1603+Настройки!$B$7),0,MAX(0,$E1603-MAX(0,SUMIFS(Тех_Движение!$G$2:$G$5111,Тех_Движение!$D$2:$D$5111,$C1603,Тех_Движение!$B$2:$B$5111,"&lt;="&amp;L$3)-$F1603)))</f>
        <v/>
      </c>
      <c r="M1603" s="54">
        <f>IF(OR($B1603="",M$3&lt;$D1603+Настройки!$B$7),0,MAX(0,$E1603-MAX(0,SUMIFS(Тех_Движение!$G$2:$G$5111,Тех_Движение!$D$2:$D$5111,$C1603,Тех_Движение!$B$2:$B$5111,"&lt;="&amp;M$3)-$F1603)))</f>
        <v/>
      </c>
      <c r="N1603" s="54">
        <f>IF(OR($B1603="",N$3&lt;$D1603+Настройки!$B$7),0,MAX(0,$E1603-MAX(0,SUMIFS(Тех_Движение!$G$2:$G$5111,Тех_Движение!$D$2:$D$5111,$C1603,Тех_Движение!$B$2:$B$5111,"&lt;="&amp;N$3)-$F1603)))</f>
        <v/>
      </c>
      <c r="O1603" s="54">
        <f>IF(OR($B1603="",O$3&lt;$D1603+Настройки!$B$7),0,MAX(0,$E1603-MAX(0,SUMIFS(Тех_Движение!$G$2:$G$5111,Тех_Движение!$D$2:$D$5111,$C1603,Тех_Движение!$B$2:$B$5111,"&lt;="&amp;O$3)-$F1603)))</f>
        <v/>
      </c>
      <c r="P1603" s="54">
        <f>IF(OR($B1603="",P$3&lt;$D1603+Настройки!$B$7),0,MAX(0,$E1603-MAX(0,SUMIFS(Тех_Движение!$G$2:$G$5111,Тех_Движение!$D$2:$D$5111,$C1603,Тех_Движение!$B$2:$B$5111,"&lt;="&amp;P$3)-$F1603)))</f>
        <v/>
      </c>
      <c r="Q1603" s="54">
        <f>IF(OR($B1603="",Q$3&lt;$D1603+Настройки!$B$7),0,MAX(0,$E1603-MAX(0,SUMIFS(Тех_Движение!$G$2:$G$5111,Тех_Движение!$D$2:$D$5111,$C1603,Тех_Движение!$B$2:$B$5111,"&lt;="&amp;Q$3)-$F1603)))</f>
        <v/>
      </c>
      <c r="R1603" s="54">
        <f>IF($B1603="","",SUM($K1603:$Q1603))</f>
        <v/>
      </c>
      <c r="S1603" s="56">
        <f>IF($B1603="","",VLOOKUP($C1603,Настройки!$A$11:$L$17,9,FALSE))</f>
        <v/>
      </c>
      <c r="T1603" s="56">
        <f>IF($B1603="","",$R1603*$S1603)</f>
        <v/>
      </c>
    </row>
    <row r="1604">
      <c r="A1604" s="20">
        <f>Тех_Движение!$A$1601</f>
        <v/>
      </c>
      <c r="B1604" s="20">
        <f>IF(Тех_Движение!$F$1601&gt;0,Тех_Движение!$I$1601,"")</f>
        <v/>
      </c>
      <c r="C1604" s="20">
        <f>IF($B1604="","",Тех_Движение!$D$1601)</f>
        <v/>
      </c>
      <c r="D1604" s="42">
        <f>IF($B1604="","",Тех_Движение!$B$1601)</f>
        <v/>
      </c>
      <c r="E1604" s="54">
        <f>IF($B1604="","",Тех_Движение!$F$1601)</f>
        <v/>
      </c>
      <c r="F1604" s="54">
        <f>IF($B1604="","",SUMIFS($E$5:$E1603,$C$5:$C1603,$C1604))</f>
        <v/>
      </c>
      <c r="G1604" s="54">
        <f>IF($B1604="","",MAX(0,$E1604-MAX(0,SUMIFS(Тех_Движение!$G$2:$G$5111,Тех_Движение!$D$2:$D$5111,$C1604,Тех_Движение!$B$2:$B$5111,"&lt;="&amp;Настройки!$B$5-1)-$F1604)))</f>
        <v/>
      </c>
      <c r="H1604" s="54">
        <f>IF($B1604="","",IF(AND($D1604&gt;=Настройки!$B$5,$D1604&lt;=Настройки!$B$6),$E1604,0))</f>
        <v/>
      </c>
      <c r="I1604" s="54">
        <f>IF($B1604="","",$G1604+$H1604-$J1604)</f>
        <v/>
      </c>
      <c r="J1604" s="54">
        <f>IF($B1604="","",MAX(0,$E1604-MAX(0,SUMIFS(Тех_Движение!$G$2:$G$5111,Тех_Движение!$D$2:$D$5111,$C1604,Тех_Движение!$B$2:$B$5111,"&lt;="&amp;Настройки!$B$6)-$F1604)))</f>
        <v/>
      </c>
      <c r="K1604" s="54">
        <f>IF(OR($B1604="",K$3&lt;$D1604+Настройки!$B$7),0,MAX(0,$E1604-MAX(0,SUMIFS(Тех_Движение!$G$2:$G$5111,Тех_Движение!$D$2:$D$5111,$C1604,Тех_Движение!$B$2:$B$5111,"&lt;="&amp;K$3)-$F1604)))</f>
        <v/>
      </c>
      <c r="L1604" s="54">
        <f>IF(OR($B1604="",L$3&lt;$D1604+Настройки!$B$7),0,MAX(0,$E1604-MAX(0,SUMIFS(Тех_Движение!$G$2:$G$5111,Тех_Движение!$D$2:$D$5111,$C1604,Тех_Движение!$B$2:$B$5111,"&lt;="&amp;L$3)-$F1604)))</f>
        <v/>
      </c>
      <c r="M1604" s="54">
        <f>IF(OR($B1604="",M$3&lt;$D1604+Настройки!$B$7),0,MAX(0,$E1604-MAX(0,SUMIFS(Тех_Движение!$G$2:$G$5111,Тех_Движение!$D$2:$D$5111,$C1604,Тех_Движение!$B$2:$B$5111,"&lt;="&amp;M$3)-$F1604)))</f>
        <v/>
      </c>
      <c r="N1604" s="54">
        <f>IF(OR($B1604="",N$3&lt;$D1604+Настройки!$B$7),0,MAX(0,$E1604-MAX(0,SUMIFS(Тех_Движение!$G$2:$G$5111,Тех_Движение!$D$2:$D$5111,$C1604,Тех_Движение!$B$2:$B$5111,"&lt;="&amp;N$3)-$F1604)))</f>
        <v/>
      </c>
      <c r="O1604" s="54">
        <f>IF(OR($B1604="",O$3&lt;$D1604+Настройки!$B$7),0,MAX(0,$E1604-MAX(0,SUMIFS(Тех_Движение!$G$2:$G$5111,Тех_Движение!$D$2:$D$5111,$C1604,Тех_Движение!$B$2:$B$5111,"&lt;="&amp;O$3)-$F1604)))</f>
        <v/>
      </c>
      <c r="P1604" s="54">
        <f>IF(OR($B1604="",P$3&lt;$D1604+Настройки!$B$7),0,MAX(0,$E1604-MAX(0,SUMIFS(Тех_Движение!$G$2:$G$5111,Тех_Движение!$D$2:$D$5111,$C1604,Тех_Движение!$B$2:$B$5111,"&lt;="&amp;P$3)-$F1604)))</f>
        <v/>
      </c>
      <c r="Q1604" s="54">
        <f>IF(OR($B1604="",Q$3&lt;$D1604+Настройки!$B$7),0,MAX(0,$E1604-MAX(0,SUMIFS(Тех_Движение!$G$2:$G$5111,Тех_Движение!$D$2:$D$5111,$C1604,Тех_Движение!$B$2:$B$5111,"&lt;="&amp;Q$3)-$F1604)))</f>
        <v/>
      </c>
      <c r="R1604" s="54">
        <f>IF($B1604="","",SUM($K1604:$Q1604))</f>
        <v/>
      </c>
      <c r="S1604" s="56">
        <f>IF($B1604="","",VLOOKUP($C1604,Настройки!$A$11:$L$17,9,FALSE))</f>
        <v/>
      </c>
      <c r="T1604" s="56">
        <f>IF($B1604="","",$R1604*$S1604)</f>
        <v/>
      </c>
    </row>
    <row r="1605">
      <c r="A1605" s="20">
        <f>Тех_Движение!$A$1602</f>
        <v/>
      </c>
      <c r="B1605" s="20">
        <f>IF(Тех_Движение!$F$1602&gt;0,Тех_Движение!$I$1602,"")</f>
        <v/>
      </c>
      <c r="C1605" s="20">
        <f>IF($B1605="","",Тех_Движение!$D$1602)</f>
        <v/>
      </c>
      <c r="D1605" s="42">
        <f>IF($B1605="","",Тех_Движение!$B$1602)</f>
        <v/>
      </c>
      <c r="E1605" s="54">
        <f>IF($B1605="","",Тех_Движение!$F$1602)</f>
        <v/>
      </c>
      <c r="F1605" s="54">
        <f>IF($B1605="","",SUMIFS($E$5:$E1604,$C$5:$C1604,$C1605))</f>
        <v/>
      </c>
      <c r="G1605" s="54">
        <f>IF($B1605="","",MAX(0,$E1605-MAX(0,SUMIFS(Тех_Движение!$G$2:$G$5111,Тех_Движение!$D$2:$D$5111,$C1605,Тех_Движение!$B$2:$B$5111,"&lt;="&amp;Настройки!$B$5-1)-$F1605)))</f>
        <v/>
      </c>
      <c r="H1605" s="54">
        <f>IF($B1605="","",IF(AND($D1605&gt;=Настройки!$B$5,$D1605&lt;=Настройки!$B$6),$E1605,0))</f>
        <v/>
      </c>
      <c r="I1605" s="54">
        <f>IF($B1605="","",$G1605+$H1605-$J1605)</f>
        <v/>
      </c>
      <c r="J1605" s="54">
        <f>IF($B1605="","",MAX(0,$E1605-MAX(0,SUMIFS(Тех_Движение!$G$2:$G$5111,Тех_Движение!$D$2:$D$5111,$C1605,Тех_Движение!$B$2:$B$5111,"&lt;="&amp;Настройки!$B$6)-$F1605)))</f>
        <v/>
      </c>
      <c r="K1605" s="54">
        <f>IF(OR($B1605="",K$3&lt;$D1605+Настройки!$B$7),0,MAX(0,$E1605-MAX(0,SUMIFS(Тех_Движение!$G$2:$G$5111,Тех_Движение!$D$2:$D$5111,$C1605,Тех_Движение!$B$2:$B$5111,"&lt;="&amp;K$3)-$F1605)))</f>
        <v/>
      </c>
      <c r="L1605" s="54">
        <f>IF(OR($B1605="",L$3&lt;$D1605+Настройки!$B$7),0,MAX(0,$E1605-MAX(0,SUMIFS(Тех_Движение!$G$2:$G$5111,Тех_Движение!$D$2:$D$5111,$C1605,Тех_Движение!$B$2:$B$5111,"&lt;="&amp;L$3)-$F1605)))</f>
        <v/>
      </c>
      <c r="M1605" s="54">
        <f>IF(OR($B1605="",M$3&lt;$D1605+Настройки!$B$7),0,MAX(0,$E1605-MAX(0,SUMIFS(Тех_Движение!$G$2:$G$5111,Тех_Движение!$D$2:$D$5111,$C1605,Тех_Движение!$B$2:$B$5111,"&lt;="&amp;M$3)-$F1605)))</f>
        <v/>
      </c>
      <c r="N1605" s="54">
        <f>IF(OR($B1605="",N$3&lt;$D1605+Настройки!$B$7),0,MAX(0,$E1605-MAX(0,SUMIFS(Тех_Движение!$G$2:$G$5111,Тех_Движение!$D$2:$D$5111,$C1605,Тех_Движение!$B$2:$B$5111,"&lt;="&amp;N$3)-$F1605)))</f>
        <v/>
      </c>
      <c r="O1605" s="54">
        <f>IF(OR($B1605="",O$3&lt;$D1605+Настройки!$B$7),0,MAX(0,$E1605-MAX(0,SUMIFS(Тех_Движение!$G$2:$G$5111,Тех_Движение!$D$2:$D$5111,$C1605,Тех_Движение!$B$2:$B$5111,"&lt;="&amp;O$3)-$F1605)))</f>
        <v/>
      </c>
      <c r="P1605" s="54">
        <f>IF(OR($B1605="",P$3&lt;$D1605+Настройки!$B$7),0,MAX(0,$E1605-MAX(0,SUMIFS(Тех_Движение!$G$2:$G$5111,Тех_Движение!$D$2:$D$5111,$C1605,Тех_Движение!$B$2:$B$5111,"&lt;="&amp;P$3)-$F1605)))</f>
        <v/>
      </c>
      <c r="Q1605" s="54">
        <f>IF(OR($B1605="",Q$3&lt;$D1605+Настройки!$B$7),0,MAX(0,$E1605-MAX(0,SUMIFS(Тех_Движение!$G$2:$G$5111,Тех_Движение!$D$2:$D$5111,$C1605,Тех_Движение!$B$2:$B$5111,"&lt;="&amp;Q$3)-$F1605)))</f>
        <v/>
      </c>
      <c r="R1605" s="54">
        <f>IF($B1605="","",SUM($K1605:$Q1605))</f>
        <v/>
      </c>
      <c r="S1605" s="56">
        <f>IF($B1605="","",VLOOKUP($C1605,Настройки!$A$11:$L$17,9,FALSE))</f>
        <v/>
      </c>
      <c r="T1605" s="56">
        <f>IF($B1605="","",$R1605*$S1605)</f>
        <v/>
      </c>
    </row>
    <row r="1606">
      <c r="A1606" s="20">
        <f>Тех_Движение!$A$1603</f>
        <v/>
      </c>
      <c r="B1606" s="20">
        <f>IF(Тех_Движение!$F$1603&gt;0,Тех_Движение!$I$1603,"")</f>
        <v/>
      </c>
      <c r="C1606" s="20">
        <f>IF($B1606="","",Тех_Движение!$D$1603)</f>
        <v/>
      </c>
      <c r="D1606" s="42">
        <f>IF($B1606="","",Тех_Движение!$B$1603)</f>
        <v/>
      </c>
      <c r="E1606" s="54">
        <f>IF($B1606="","",Тех_Движение!$F$1603)</f>
        <v/>
      </c>
      <c r="F1606" s="54">
        <f>IF($B1606="","",SUMIFS($E$5:$E1605,$C$5:$C1605,$C1606))</f>
        <v/>
      </c>
      <c r="G1606" s="54">
        <f>IF($B1606="","",MAX(0,$E1606-MAX(0,SUMIFS(Тех_Движение!$G$2:$G$5111,Тех_Движение!$D$2:$D$5111,$C1606,Тех_Движение!$B$2:$B$5111,"&lt;="&amp;Настройки!$B$5-1)-$F1606)))</f>
        <v/>
      </c>
      <c r="H1606" s="54">
        <f>IF($B1606="","",IF(AND($D1606&gt;=Настройки!$B$5,$D1606&lt;=Настройки!$B$6),$E1606,0))</f>
        <v/>
      </c>
      <c r="I1606" s="54">
        <f>IF($B1606="","",$G1606+$H1606-$J1606)</f>
        <v/>
      </c>
      <c r="J1606" s="54">
        <f>IF($B1606="","",MAX(0,$E1606-MAX(0,SUMIFS(Тех_Движение!$G$2:$G$5111,Тех_Движение!$D$2:$D$5111,$C1606,Тех_Движение!$B$2:$B$5111,"&lt;="&amp;Настройки!$B$6)-$F1606)))</f>
        <v/>
      </c>
      <c r="K1606" s="54">
        <f>IF(OR($B1606="",K$3&lt;$D1606+Настройки!$B$7),0,MAX(0,$E1606-MAX(0,SUMIFS(Тех_Движение!$G$2:$G$5111,Тех_Движение!$D$2:$D$5111,$C1606,Тех_Движение!$B$2:$B$5111,"&lt;="&amp;K$3)-$F1606)))</f>
        <v/>
      </c>
      <c r="L1606" s="54">
        <f>IF(OR($B1606="",L$3&lt;$D1606+Настройки!$B$7),0,MAX(0,$E1606-MAX(0,SUMIFS(Тех_Движение!$G$2:$G$5111,Тех_Движение!$D$2:$D$5111,$C1606,Тех_Движение!$B$2:$B$5111,"&lt;="&amp;L$3)-$F1606)))</f>
        <v/>
      </c>
      <c r="M1606" s="54">
        <f>IF(OR($B1606="",M$3&lt;$D1606+Настройки!$B$7),0,MAX(0,$E1606-MAX(0,SUMIFS(Тех_Движение!$G$2:$G$5111,Тех_Движение!$D$2:$D$5111,$C1606,Тех_Движение!$B$2:$B$5111,"&lt;="&amp;M$3)-$F1606)))</f>
        <v/>
      </c>
      <c r="N1606" s="54">
        <f>IF(OR($B1606="",N$3&lt;$D1606+Настройки!$B$7),0,MAX(0,$E1606-MAX(0,SUMIFS(Тех_Движение!$G$2:$G$5111,Тех_Движение!$D$2:$D$5111,$C1606,Тех_Движение!$B$2:$B$5111,"&lt;="&amp;N$3)-$F1606)))</f>
        <v/>
      </c>
      <c r="O1606" s="54">
        <f>IF(OR($B1606="",O$3&lt;$D1606+Настройки!$B$7),0,MAX(0,$E1606-MAX(0,SUMIFS(Тех_Движение!$G$2:$G$5111,Тех_Движение!$D$2:$D$5111,$C1606,Тех_Движение!$B$2:$B$5111,"&lt;="&amp;O$3)-$F1606)))</f>
        <v/>
      </c>
      <c r="P1606" s="54">
        <f>IF(OR($B1606="",P$3&lt;$D1606+Настройки!$B$7),0,MAX(0,$E1606-MAX(0,SUMIFS(Тех_Движение!$G$2:$G$5111,Тех_Движение!$D$2:$D$5111,$C1606,Тех_Движение!$B$2:$B$5111,"&lt;="&amp;P$3)-$F1606)))</f>
        <v/>
      </c>
      <c r="Q1606" s="54">
        <f>IF(OR($B1606="",Q$3&lt;$D1606+Настройки!$B$7),0,MAX(0,$E1606-MAX(0,SUMIFS(Тех_Движение!$G$2:$G$5111,Тех_Движение!$D$2:$D$5111,$C1606,Тех_Движение!$B$2:$B$5111,"&lt;="&amp;Q$3)-$F1606)))</f>
        <v/>
      </c>
      <c r="R1606" s="54">
        <f>IF($B1606="","",SUM($K1606:$Q1606))</f>
        <v/>
      </c>
      <c r="S1606" s="56">
        <f>IF($B1606="","",VLOOKUP($C1606,Настройки!$A$11:$L$17,9,FALSE))</f>
        <v/>
      </c>
      <c r="T1606" s="56">
        <f>IF($B1606="","",$R1606*$S1606)</f>
        <v/>
      </c>
    </row>
    <row r="1607">
      <c r="A1607" s="20">
        <f>Тех_Движение!$A$1604</f>
        <v/>
      </c>
      <c r="B1607" s="20">
        <f>IF(Тех_Движение!$F$1604&gt;0,Тех_Движение!$I$1604,"")</f>
        <v/>
      </c>
      <c r="C1607" s="20">
        <f>IF($B1607="","",Тех_Движение!$D$1604)</f>
        <v/>
      </c>
      <c r="D1607" s="42">
        <f>IF($B1607="","",Тех_Движение!$B$1604)</f>
        <v/>
      </c>
      <c r="E1607" s="54">
        <f>IF($B1607="","",Тех_Движение!$F$1604)</f>
        <v/>
      </c>
      <c r="F1607" s="54">
        <f>IF($B1607="","",SUMIFS($E$5:$E1606,$C$5:$C1606,$C1607))</f>
        <v/>
      </c>
      <c r="G1607" s="54">
        <f>IF($B1607="","",MAX(0,$E1607-MAX(0,SUMIFS(Тех_Движение!$G$2:$G$5111,Тех_Движение!$D$2:$D$5111,$C1607,Тех_Движение!$B$2:$B$5111,"&lt;="&amp;Настройки!$B$5-1)-$F1607)))</f>
        <v/>
      </c>
      <c r="H1607" s="54">
        <f>IF($B1607="","",IF(AND($D1607&gt;=Настройки!$B$5,$D1607&lt;=Настройки!$B$6),$E1607,0))</f>
        <v/>
      </c>
      <c r="I1607" s="54">
        <f>IF($B1607="","",$G1607+$H1607-$J1607)</f>
        <v/>
      </c>
      <c r="J1607" s="54">
        <f>IF($B1607="","",MAX(0,$E1607-MAX(0,SUMIFS(Тех_Движение!$G$2:$G$5111,Тех_Движение!$D$2:$D$5111,$C1607,Тех_Движение!$B$2:$B$5111,"&lt;="&amp;Настройки!$B$6)-$F1607)))</f>
        <v/>
      </c>
      <c r="K1607" s="54">
        <f>IF(OR($B1607="",K$3&lt;$D1607+Настройки!$B$7),0,MAX(0,$E1607-MAX(0,SUMIFS(Тех_Движение!$G$2:$G$5111,Тех_Движение!$D$2:$D$5111,$C1607,Тех_Движение!$B$2:$B$5111,"&lt;="&amp;K$3)-$F1607)))</f>
        <v/>
      </c>
      <c r="L1607" s="54">
        <f>IF(OR($B1607="",L$3&lt;$D1607+Настройки!$B$7),0,MAX(0,$E1607-MAX(0,SUMIFS(Тех_Движение!$G$2:$G$5111,Тех_Движение!$D$2:$D$5111,$C1607,Тех_Движение!$B$2:$B$5111,"&lt;="&amp;L$3)-$F1607)))</f>
        <v/>
      </c>
      <c r="M1607" s="54">
        <f>IF(OR($B1607="",M$3&lt;$D1607+Настройки!$B$7),0,MAX(0,$E1607-MAX(0,SUMIFS(Тех_Движение!$G$2:$G$5111,Тех_Движение!$D$2:$D$5111,$C1607,Тех_Движение!$B$2:$B$5111,"&lt;="&amp;M$3)-$F1607)))</f>
        <v/>
      </c>
      <c r="N1607" s="54">
        <f>IF(OR($B1607="",N$3&lt;$D1607+Настройки!$B$7),0,MAX(0,$E1607-MAX(0,SUMIFS(Тех_Движение!$G$2:$G$5111,Тех_Движение!$D$2:$D$5111,$C1607,Тех_Движение!$B$2:$B$5111,"&lt;="&amp;N$3)-$F1607)))</f>
        <v/>
      </c>
      <c r="O1607" s="54">
        <f>IF(OR($B1607="",O$3&lt;$D1607+Настройки!$B$7),0,MAX(0,$E1607-MAX(0,SUMIFS(Тех_Движение!$G$2:$G$5111,Тех_Движение!$D$2:$D$5111,$C1607,Тех_Движение!$B$2:$B$5111,"&lt;="&amp;O$3)-$F1607)))</f>
        <v/>
      </c>
      <c r="P1607" s="54">
        <f>IF(OR($B1607="",P$3&lt;$D1607+Настройки!$B$7),0,MAX(0,$E1607-MAX(0,SUMIFS(Тех_Движение!$G$2:$G$5111,Тех_Движение!$D$2:$D$5111,$C1607,Тех_Движение!$B$2:$B$5111,"&lt;="&amp;P$3)-$F1607)))</f>
        <v/>
      </c>
      <c r="Q1607" s="54">
        <f>IF(OR($B1607="",Q$3&lt;$D1607+Настройки!$B$7),0,MAX(0,$E1607-MAX(0,SUMIFS(Тех_Движение!$G$2:$G$5111,Тех_Движение!$D$2:$D$5111,$C1607,Тех_Движение!$B$2:$B$5111,"&lt;="&amp;Q$3)-$F1607)))</f>
        <v/>
      </c>
      <c r="R1607" s="54">
        <f>IF($B1607="","",SUM($K1607:$Q1607))</f>
        <v/>
      </c>
      <c r="S1607" s="56">
        <f>IF($B1607="","",VLOOKUP($C1607,Настройки!$A$11:$L$17,9,FALSE))</f>
        <v/>
      </c>
      <c r="T1607" s="56">
        <f>IF($B1607="","",$R1607*$S1607)</f>
        <v/>
      </c>
    </row>
    <row r="1608">
      <c r="A1608" s="20">
        <f>Тех_Движение!$A$1605</f>
        <v/>
      </c>
      <c r="B1608" s="20">
        <f>IF(Тех_Движение!$F$1605&gt;0,Тех_Движение!$I$1605,"")</f>
        <v/>
      </c>
      <c r="C1608" s="20">
        <f>IF($B1608="","",Тех_Движение!$D$1605)</f>
        <v/>
      </c>
      <c r="D1608" s="42">
        <f>IF($B1608="","",Тех_Движение!$B$1605)</f>
        <v/>
      </c>
      <c r="E1608" s="54">
        <f>IF($B1608="","",Тех_Движение!$F$1605)</f>
        <v/>
      </c>
      <c r="F1608" s="54">
        <f>IF($B1608="","",SUMIFS($E$5:$E1607,$C$5:$C1607,$C1608))</f>
        <v/>
      </c>
      <c r="G1608" s="54">
        <f>IF($B1608="","",MAX(0,$E1608-MAX(0,SUMIFS(Тех_Движение!$G$2:$G$5111,Тех_Движение!$D$2:$D$5111,$C1608,Тех_Движение!$B$2:$B$5111,"&lt;="&amp;Настройки!$B$5-1)-$F1608)))</f>
        <v/>
      </c>
      <c r="H1608" s="54">
        <f>IF($B1608="","",IF(AND($D1608&gt;=Настройки!$B$5,$D1608&lt;=Настройки!$B$6),$E1608,0))</f>
        <v/>
      </c>
      <c r="I1608" s="54">
        <f>IF($B1608="","",$G1608+$H1608-$J1608)</f>
        <v/>
      </c>
      <c r="J1608" s="54">
        <f>IF($B1608="","",MAX(0,$E1608-MAX(0,SUMIFS(Тех_Движение!$G$2:$G$5111,Тех_Движение!$D$2:$D$5111,$C1608,Тех_Движение!$B$2:$B$5111,"&lt;="&amp;Настройки!$B$6)-$F1608)))</f>
        <v/>
      </c>
      <c r="K1608" s="54">
        <f>IF(OR($B1608="",K$3&lt;$D1608+Настройки!$B$7),0,MAX(0,$E1608-MAX(0,SUMIFS(Тех_Движение!$G$2:$G$5111,Тех_Движение!$D$2:$D$5111,$C1608,Тех_Движение!$B$2:$B$5111,"&lt;="&amp;K$3)-$F1608)))</f>
        <v/>
      </c>
      <c r="L1608" s="54">
        <f>IF(OR($B1608="",L$3&lt;$D1608+Настройки!$B$7),0,MAX(0,$E1608-MAX(0,SUMIFS(Тех_Движение!$G$2:$G$5111,Тех_Движение!$D$2:$D$5111,$C1608,Тех_Движение!$B$2:$B$5111,"&lt;="&amp;L$3)-$F1608)))</f>
        <v/>
      </c>
      <c r="M1608" s="54">
        <f>IF(OR($B1608="",M$3&lt;$D1608+Настройки!$B$7),0,MAX(0,$E1608-MAX(0,SUMIFS(Тех_Движение!$G$2:$G$5111,Тех_Движение!$D$2:$D$5111,$C1608,Тех_Движение!$B$2:$B$5111,"&lt;="&amp;M$3)-$F1608)))</f>
        <v/>
      </c>
      <c r="N1608" s="54">
        <f>IF(OR($B1608="",N$3&lt;$D1608+Настройки!$B$7),0,MAX(0,$E1608-MAX(0,SUMIFS(Тех_Движение!$G$2:$G$5111,Тех_Движение!$D$2:$D$5111,$C1608,Тех_Движение!$B$2:$B$5111,"&lt;="&amp;N$3)-$F1608)))</f>
        <v/>
      </c>
      <c r="O1608" s="54">
        <f>IF(OR($B1608="",O$3&lt;$D1608+Настройки!$B$7),0,MAX(0,$E1608-MAX(0,SUMIFS(Тех_Движение!$G$2:$G$5111,Тех_Движение!$D$2:$D$5111,$C1608,Тех_Движение!$B$2:$B$5111,"&lt;="&amp;O$3)-$F1608)))</f>
        <v/>
      </c>
      <c r="P1608" s="54">
        <f>IF(OR($B1608="",P$3&lt;$D1608+Настройки!$B$7),0,MAX(0,$E1608-MAX(0,SUMIFS(Тех_Движение!$G$2:$G$5111,Тех_Движение!$D$2:$D$5111,$C1608,Тех_Движение!$B$2:$B$5111,"&lt;="&amp;P$3)-$F1608)))</f>
        <v/>
      </c>
      <c r="Q1608" s="54">
        <f>IF(OR($B1608="",Q$3&lt;$D1608+Настройки!$B$7),0,MAX(0,$E1608-MAX(0,SUMIFS(Тех_Движение!$G$2:$G$5111,Тех_Движение!$D$2:$D$5111,$C1608,Тех_Движение!$B$2:$B$5111,"&lt;="&amp;Q$3)-$F1608)))</f>
        <v/>
      </c>
      <c r="R1608" s="54">
        <f>IF($B1608="","",SUM($K1608:$Q1608))</f>
        <v/>
      </c>
      <c r="S1608" s="56">
        <f>IF($B1608="","",VLOOKUP($C1608,Настройки!$A$11:$L$17,9,FALSE))</f>
        <v/>
      </c>
      <c r="T1608" s="56">
        <f>IF($B1608="","",$R1608*$S1608)</f>
        <v/>
      </c>
    </row>
    <row r="1609">
      <c r="A1609" s="20">
        <f>Тех_Движение!$A$1606</f>
        <v/>
      </c>
      <c r="B1609" s="20">
        <f>IF(Тех_Движение!$F$1606&gt;0,Тех_Движение!$I$1606,"")</f>
        <v/>
      </c>
      <c r="C1609" s="20">
        <f>IF($B1609="","",Тех_Движение!$D$1606)</f>
        <v/>
      </c>
      <c r="D1609" s="42">
        <f>IF($B1609="","",Тех_Движение!$B$1606)</f>
        <v/>
      </c>
      <c r="E1609" s="54">
        <f>IF($B1609="","",Тех_Движение!$F$1606)</f>
        <v/>
      </c>
      <c r="F1609" s="54">
        <f>IF($B1609="","",SUMIFS($E$5:$E1608,$C$5:$C1608,$C1609))</f>
        <v/>
      </c>
      <c r="G1609" s="54">
        <f>IF($B1609="","",MAX(0,$E1609-MAX(0,SUMIFS(Тех_Движение!$G$2:$G$5111,Тех_Движение!$D$2:$D$5111,$C1609,Тех_Движение!$B$2:$B$5111,"&lt;="&amp;Настройки!$B$5-1)-$F1609)))</f>
        <v/>
      </c>
      <c r="H1609" s="54">
        <f>IF($B1609="","",IF(AND($D1609&gt;=Настройки!$B$5,$D1609&lt;=Настройки!$B$6),$E1609,0))</f>
        <v/>
      </c>
      <c r="I1609" s="54">
        <f>IF($B1609="","",$G1609+$H1609-$J1609)</f>
        <v/>
      </c>
      <c r="J1609" s="54">
        <f>IF($B1609="","",MAX(0,$E1609-MAX(0,SUMIFS(Тех_Движение!$G$2:$G$5111,Тех_Движение!$D$2:$D$5111,$C1609,Тех_Движение!$B$2:$B$5111,"&lt;="&amp;Настройки!$B$6)-$F1609)))</f>
        <v/>
      </c>
      <c r="K1609" s="54">
        <f>IF(OR($B1609="",K$3&lt;$D1609+Настройки!$B$7),0,MAX(0,$E1609-MAX(0,SUMIFS(Тех_Движение!$G$2:$G$5111,Тех_Движение!$D$2:$D$5111,$C1609,Тех_Движение!$B$2:$B$5111,"&lt;="&amp;K$3)-$F1609)))</f>
        <v/>
      </c>
      <c r="L1609" s="54">
        <f>IF(OR($B1609="",L$3&lt;$D1609+Настройки!$B$7),0,MAX(0,$E1609-MAX(0,SUMIFS(Тех_Движение!$G$2:$G$5111,Тех_Движение!$D$2:$D$5111,$C1609,Тех_Движение!$B$2:$B$5111,"&lt;="&amp;L$3)-$F1609)))</f>
        <v/>
      </c>
      <c r="M1609" s="54">
        <f>IF(OR($B1609="",M$3&lt;$D1609+Настройки!$B$7),0,MAX(0,$E1609-MAX(0,SUMIFS(Тех_Движение!$G$2:$G$5111,Тех_Движение!$D$2:$D$5111,$C1609,Тех_Движение!$B$2:$B$5111,"&lt;="&amp;M$3)-$F1609)))</f>
        <v/>
      </c>
      <c r="N1609" s="54">
        <f>IF(OR($B1609="",N$3&lt;$D1609+Настройки!$B$7),0,MAX(0,$E1609-MAX(0,SUMIFS(Тех_Движение!$G$2:$G$5111,Тех_Движение!$D$2:$D$5111,$C1609,Тех_Движение!$B$2:$B$5111,"&lt;="&amp;N$3)-$F1609)))</f>
        <v/>
      </c>
      <c r="O1609" s="54">
        <f>IF(OR($B1609="",O$3&lt;$D1609+Настройки!$B$7),0,MAX(0,$E1609-MAX(0,SUMIFS(Тех_Движение!$G$2:$G$5111,Тех_Движение!$D$2:$D$5111,$C1609,Тех_Движение!$B$2:$B$5111,"&lt;="&amp;O$3)-$F1609)))</f>
        <v/>
      </c>
      <c r="P1609" s="54">
        <f>IF(OR($B1609="",P$3&lt;$D1609+Настройки!$B$7),0,MAX(0,$E1609-MAX(0,SUMIFS(Тех_Движение!$G$2:$G$5111,Тех_Движение!$D$2:$D$5111,$C1609,Тех_Движение!$B$2:$B$5111,"&lt;="&amp;P$3)-$F1609)))</f>
        <v/>
      </c>
      <c r="Q1609" s="54">
        <f>IF(OR($B1609="",Q$3&lt;$D1609+Настройки!$B$7),0,MAX(0,$E1609-MAX(0,SUMIFS(Тех_Движение!$G$2:$G$5111,Тех_Движение!$D$2:$D$5111,$C1609,Тех_Движение!$B$2:$B$5111,"&lt;="&amp;Q$3)-$F1609)))</f>
        <v/>
      </c>
      <c r="R1609" s="54">
        <f>IF($B1609="","",SUM($K1609:$Q1609))</f>
        <v/>
      </c>
      <c r="S1609" s="56">
        <f>IF($B1609="","",VLOOKUP($C1609,Настройки!$A$11:$L$17,9,FALSE))</f>
        <v/>
      </c>
      <c r="T1609" s="56">
        <f>IF($B1609="","",$R1609*$S1609)</f>
        <v/>
      </c>
    </row>
    <row r="1610">
      <c r="A1610" s="20">
        <f>Тех_Движение!$A$1607</f>
        <v/>
      </c>
      <c r="B1610" s="20">
        <f>IF(Тех_Движение!$F$1607&gt;0,Тех_Движение!$I$1607,"")</f>
        <v/>
      </c>
      <c r="C1610" s="20">
        <f>IF($B1610="","",Тех_Движение!$D$1607)</f>
        <v/>
      </c>
      <c r="D1610" s="42">
        <f>IF($B1610="","",Тех_Движение!$B$1607)</f>
        <v/>
      </c>
      <c r="E1610" s="54">
        <f>IF($B1610="","",Тех_Движение!$F$1607)</f>
        <v/>
      </c>
      <c r="F1610" s="54">
        <f>IF($B1610="","",SUMIFS($E$5:$E1609,$C$5:$C1609,$C1610))</f>
        <v/>
      </c>
      <c r="G1610" s="54">
        <f>IF($B1610="","",MAX(0,$E1610-MAX(0,SUMIFS(Тех_Движение!$G$2:$G$5111,Тех_Движение!$D$2:$D$5111,$C1610,Тех_Движение!$B$2:$B$5111,"&lt;="&amp;Настройки!$B$5-1)-$F1610)))</f>
        <v/>
      </c>
      <c r="H1610" s="54">
        <f>IF($B1610="","",IF(AND($D1610&gt;=Настройки!$B$5,$D1610&lt;=Настройки!$B$6),$E1610,0))</f>
        <v/>
      </c>
      <c r="I1610" s="54">
        <f>IF($B1610="","",$G1610+$H1610-$J1610)</f>
        <v/>
      </c>
      <c r="J1610" s="54">
        <f>IF($B1610="","",MAX(0,$E1610-MAX(0,SUMIFS(Тех_Движение!$G$2:$G$5111,Тех_Движение!$D$2:$D$5111,$C1610,Тех_Движение!$B$2:$B$5111,"&lt;="&amp;Настройки!$B$6)-$F1610)))</f>
        <v/>
      </c>
      <c r="K1610" s="54">
        <f>IF(OR($B1610="",K$3&lt;$D1610+Настройки!$B$7),0,MAX(0,$E1610-MAX(0,SUMIFS(Тех_Движение!$G$2:$G$5111,Тех_Движение!$D$2:$D$5111,$C1610,Тех_Движение!$B$2:$B$5111,"&lt;="&amp;K$3)-$F1610)))</f>
        <v/>
      </c>
      <c r="L1610" s="54">
        <f>IF(OR($B1610="",L$3&lt;$D1610+Настройки!$B$7),0,MAX(0,$E1610-MAX(0,SUMIFS(Тех_Движение!$G$2:$G$5111,Тех_Движение!$D$2:$D$5111,$C1610,Тех_Движение!$B$2:$B$5111,"&lt;="&amp;L$3)-$F1610)))</f>
        <v/>
      </c>
      <c r="M1610" s="54">
        <f>IF(OR($B1610="",M$3&lt;$D1610+Настройки!$B$7),0,MAX(0,$E1610-MAX(0,SUMIFS(Тех_Движение!$G$2:$G$5111,Тех_Движение!$D$2:$D$5111,$C1610,Тех_Движение!$B$2:$B$5111,"&lt;="&amp;M$3)-$F1610)))</f>
        <v/>
      </c>
      <c r="N1610" s="54">
        <f>IF(OR($B1610="",N$3&lt;$D1610+Настройки!$B$7),0,MAX(0,$E1610-MAX(0,SUMIFS(Тех_Движение!$G$2:$G$5111,Тех_Движение!$D$2:$D$5111,$C1610,Тех_Движение!$B$2:$B$5111,"&lt;="&amp;N$3)-$F1610)))</f>
        <v/>
      </c>
      <c r="O1610" s="54">
        <f>IF(OR($B1610="",O$3&lt;$D1610+Настройки!$B$7),0,MAX(0,$E1610-MAX(0,SUMIFS(Тех_Движение!$G$2:$G$5111,Тех_Движение!$D$2:$D$5111,$C1610,Тех_Движение!$B$2:$B$5111,"&lt;="&amp;O$3)-$F1610)))</f>
        <v/>
      </c>
      <c r="P1610" s="54">
        <f>IF(OR($B1610="",P$3&lt;$D1610+Настройки!$B$7),0,MAX(0,$E1610-MAX(0,SUMIFS(Тех_Движение!$G$2:$G$5111,Тех_Движение!$D$2:$D$5111,$C1610,Тех_Движение!$B$2:$B$5111,"&lt;="&amp;P$3)-$F1610)))</f>
        <v/>
      </c>
      <c r="Q1610" s="54">
        <f>IF(OR($B1610="",Q$3&lt;$D1610+Настройки!$B$7),0,MAX(0,$E1610-MAX(0,SUMIFS(Тех_Движение!$G$2:$G$5111,Тех_Движение!$D$2:$D$5111,$C1610,Тех_Движение!$B$2:$B$5111,"&lt;="&amp;Q$3)-$F1610)))</f>
        <v/>
      </c>
      <c r="R1610" s="54">
        <f>IF($B1610="","",SUM($K1610:$Q1610))</f>
        <v/>
      </c>
      <c r="S1610" s="56">
        <f>IF($B1610="","",VLOOKUP($C1610,Настройки!$A$11:$L$17,9,FALSE))</f>
        <v/>
      </c>
      <c r="T1610" s="56">
        <f>IF($B1610="","",$R1610*$S1610)</f>
        <v/>
      </c>
    </row>
    <row r="1611">
      <c r="A1611" s="20">
        <f>Тех_Движение!$A$1608</f>
        <v/>
      </c>
      <c r="B1611" s="20">
        <f>IF(Тех_Движение!$F$1608&gt;0,Тех_Движение!$I$1608,"")</f>
        <v/>
      </c>
      <c r="C1611" s="20">
        <f>IF($B1611="","",Тех_Движение!$D$1608)</f>
        <v/>
      </c>
      <c r="D1611" s="42">
        <f>IF($B1611="","",Тех_Движение!$B$1608)</f>
        <v/>
      </c>
      <c r="E1611" s="54">
        <f>IF($B1611="","",Тех_Движение!$F$1608)</f>
        <v/>
      </c>
      <c r="F1611" s="54">
        <f>IF($B1611="","",SUMIFS($E$5:$E1610,$C$5:$C1610,$C1611))</f>
        <v/>
      </c>
      <c r="G1611" s="54">
        <f>IF($B1611="","",MAX(0,$E1611-MAX(0,SUMIFS(Тех_Движение!$G$2:$G$5111,Тех_Движение!$D$2:$D$5111,$C1611,Тех_Движение!$B$2:$B$5111,"&lt;="&amp;Настройки!$B$5-1)-$F1611)))</f>
        <v/>
      </c>
      <c r="H1611" s="54">
        <f>IF($B1611="","",IF(AND($D1611&gt;=Настройки!$B$5,$D1611&lt;=Настройки!$B$6),$E1611,0))</f>
        <v/>
      </c>
      <c r="I1611" s="54">
        <f>IF($B1611="","",$G1611+$H1611-$J1611)</f>
        <v/>
      </c>
      <c r="J1611" s="54">
        <f>IF($B1611="","",MAX(0,$E1611-MAX(0,SUMIFS(Тех_Движение!$G$2:$G$5111,Тех_Движение!$D$2:$D$5111,$C1611,Тех_Движение!$B$2:$B$5111,"&lt;="&amp;Настройки!$B$6)-$F1611)))</f>
        <v/>
      </c>
      <c r="K1611" s="54">
        <f>IF(OR($B1611="",K$3&lt;$D1611+Настройки!$B$7),0,MAX(0,$E1611-MAX(0,SUMIFS(Тех_Движение!$G$2:$G$5111,Тех_Движение!$D$2:$D$5111,$C1611,Тех_Движение!$B$2:$B$5111,"&lt;="&amp;K$3)-$F1611)))</f>
        <v/>
      </c>
      <c r="L1611" s="54">
        <f>IF(OR($B1611="",L$3&lt;$D1611+Настройки!$B$7),0,MAX(0,$E1611-MAX(0,SUMIFS(Тех_Движение!$G$2:$G$5111,Тех_Движение!$D$2:$D$5111,$C1611,Тех_Движение!$B$2:$B$5111,"&lt;="&amp;L$3)-$F1611)))</f>
        <v/>
      </c>
      <c r="M1611" s="54">
        <f>IF(OR($B1611="",M$3&lt;$D1611+Настройки!$B$7),0,MAX(0,$E1611-MAX(0,SUMIFS(Тех_Движение!$G$2:$G$5111,Тех_Движение!$D$2:$D$5111,$C1611,Тех_Движение!$B$2:$B$5111,"&lt;="&amp;M$3)-$F1611)))</f>
        <v/>
      </c>
      <c r="N1611" s="54">
        <f>IF(OR($B1611="",N$3&lt;$D1611+Настройки!$B$7),0,MAX(0,$E1611-MAX(0,SUMIFS(Тех_Движение!$G$2:$G$5111,Тех_Движение!$D$2:$D$5111,$C1611,Тех_Движение!$B$2:$B$5111,"&lt;="&amp;N$3)-$F1611)))</f>
        <v/>
      </c>
      <c r="O1611" s="54">
        <f>IF(OR($B1611="",O$3&lt;$D1611+Настройки!$B$7),0,MAX(0,$E1611-MAX(0,SUMIFS(Тех_Движение!$G$2:$G$5111,Тех_Движение!$D$2:$D$5111,$C1611,Тех_Движение!$B$2:$B$5111,"&lt;="&amp;O$3)-$F1611)))</f>
        <v/>
      </c>
      <c r="P1611" s="54">
        <f>IF(OR($B1611="",P$3&lt;$D1611+Настройки!$B$7),0,MAX(0,$E1611-MAX(0,SUMIFS(Тех_Движение!$G$2:$G$5111,Тех_Движение!$D$2:$D$5111,$C1611,Тех_Движение!$B$2:$B$5111,"&lt;="&amp;P$3)-$F1611)))</f>
        <v/>
      </c>
      <c r="Q1611" s="54">
        <f>IF(OR($B1611="",Q$3&lt;$D1611+Настройки!$B$7),0,MAX(0,$E1611-MAX(0,SUMIFS(Тех_Движение!$G$2:$G$5111,Тех_Движение!$D$2:$D$5111,$C1611,Тех_Движение!$B$2:$B$5111,"&lt;="&amp;Q$3)-$F1611)))</f>
        <v/>
      </c>
      <c r="R1611" s="54">
        <f>IF($B1611="","",SUM($K1611:$Q1611))</f>
        <v/>
      </c>
      <c r="S1611" s="56">
        <f>IF($B1611="","",VLOOKUP($C1611,Настройки!$A$11:$L$17,9,FALSE))</f>
        <v/>
      </c>
      <c r="T1611" s="56">
        <f>IF($B1611="","",$R1611*$S1611)</f>
        <v/>
      </c>
    </row>
    <row r="1612">
      <c r="A1612" s="20">
        <f>Тех_Движение!$A$1609</f>
        <v/>
      </c>
      <c r="B1612" s="20">
        <f>IF(Тех_Движение!$F$1609&gt;0,Тех_Движение!$I$1609,"")</f>
        <v/>
      </c>
      <c r="C1612" s="20">
        <f>IF($B1612="","",Тех_Движение!$D$1609)</f>
        <v/>
      </c>
      <c r="D1612" s="42">
        <f>IF($B1612="","",Тех_Движение!$B$1609)</f>
        <v/>
      </c>
      <c r="E1612" s="54">
        <f>IF($B1612="","",Тех_Движение!$F$1609)</f>
        <v/>
      </c>
      <c r="F1612" s="54">
        <f>IF($B1612="","",SUMIFS($E$5:$E1611,$C$5:$C1611,$C1612))</f>
        <v/>
      </c>
      <c r="G1612" s="54">
        <f>IF($B1612="","",MAX(0,$E1612-MAX(0,SUMIFS(Тех_Движение!$G$2:$G$5111,Тех_Движение!$D$2:$D$5111,$C1612,Тех_Движение!$B$2:$B$5111,"&lt;="&amp;Настройки!$B$5-1)-$F1612)))</f>
        <v/>
      </c>
      <c r="H1612" s="54">
        <f>IF($B1612="","",IF(AND($D1612&gt;=Настройки!$B$5,$D1612&lt;=Настройки!$B$6),$E1612,0))</f>
        <v/>
      </c>
      <c r="I1612" s="54">
        <f>IF($B1612="","",$G1612+$H1612-$J1612)</f>
        <v/>
      </c>
      <c r="J1612" s="54">
        <f>IF($B1612="","",MAX(0,$E1612-MAX(0,SUMIFS(Тех_Движение!$G$2:$G$5111,Тех_Движение!$D$2:$D$5111,$C1612,Тех_Движение!$B$2:$B$5111,"&lt;="&amp;Настройки!$B$6)-$F1612)))</f>
        <v/>
      </c>
      <c r="K1612" s="54">
        <f>IF(OR($B1612="",K$3&lt;$D1612+Настройки!$B$7),0,MAX(0,$E1612-MAX(0,SUMIFS(Тех_Движение!$G$2:$G$5111,Тех_Движение!$D$2:$D$5111,$C1612,Тех_Движение!$B$2:$B$5111,"&lt;="&amp;K$3)-$F1612)))</f>
        <v/>
      </c>
      <c r="L1612" s="54">
        <f>IF(OR($B1612="",L$3&lt;$D1612+Настройки!$B$7),0,MAX(0,$E1612-MAX(0,SUMIFS(Тех_Движение!$G$2:$G$5111,Тех_Движение!$D$2:$D$5111,$C1612,Тех_Движение!$B$2:$B$5111,"&lt;="&amp;L$3)-$F1612)))</f>
        <v/>
      </c>
      <c r="M1612" s="54">
        <f>IF(OR($B1612="",M$3&lt;$D1612+Настройки!$B$7),0,MAX(0,$E1612-MAX(0,SUMIFS(Тех_Движение!$G$2:$G$5111,Тех_Движение!$D$2:$D$5111,$C1612,Тех_Движение!$B$2:$B$5111,"&lt;="&amp;M$3)-$F1612)))</f>
        <v/>
      </c>
      <c r="N1612" s="54">
        <f>IF(OR($B1612="",N$3&lt;$D1612+Настройки!$B$7),0,MAX(0,$E1612-MAX(0,SUMIFS(Тех_Движение!$G$2:$G$5111,Тех_Движение!$D$2:$D$5111,$C1612,Тех_Движение!$B$2:$B$5111,"&lt;="&amp;N$3)-$F1612)))</f>
        <v/>
      </c>
      <c r="O1612" s="54">
        <f>IF(OR($B1612="",O$3&lt;$D1612+Настройки!$B$7),0,MAX(0,$E1612-MAX(0,SUMIFS(Тех_Движение!$G$2:$G$5111,Тех_Движение!$D$2:$D$5111,$C1612,Тех_Движение!$B$2:$B$5111,"&lt;="&amp;O$3)-$F1612)))</f>
        <v/>
      </c>
      <c r="P1612" s="54">
        <f>IF(OR($B1612="",P$3&lt;$D1612+Настройки!$B$7),0,MAX(0,$E1612-MAX(0,SUMIFS(Тех_Движение!$G$2:$G$5111,Тех_Движение!$D$2:$D$5111,$C1612,Тех_Движение!$B$2:$B$5111,"&lt;="&amp;P$3)-$F1612)))</f>
        <v/>
      </c>
      <c r="Q1612" s="54">
        <f>IF(OR($B1612="",Q$3&lt;$D1612+Настройки!$B$7),0,MAX(0,$E1612-MAX(0,SUMIFS(Тех_Движение!$G$2:$G$5111,Тех_Движение!$D$2:$D$5111,$C1612,Тех_Движение!$B$2:$B$5111,"&lt;="&amp;Q$3)-$F1612)))</f>
        <v/>
      </c>
      <c r="R1612" s="54">
        <f>IF($B1612="","",SUM($K1612:$Q1612))</f>
        <v/>
      </c>
      <c r="S1612" s="56">
        <f>IF($B1612="","",VLOOKUP($C1612,Настройки!$A$11:$L$17,9,FALSE))</f>
        <v/>
      </c>
      <c r="T1612" s="56">
        <f>IF($B1612="","",$R1612*$S1612)</f>
        <v/>
      </c>
    </row>
    <row r="1613">
      <c r="A1613" s="20">
        <f>Тех_Движение!$A$1610</f>
        <v/>
      </c>
      <c r="B1613" s="20">
        <f>IF(Тех_Движение!$F$1610&gt;0,Тех_Движение!$I$1610,"")</f>
        <v/>
      </c>
      <c r="C1613" s="20">
        <f>IF($B1613="","",Тех_Движение!$D$1610)</f>
        <v/>
      </c>
      <c r="D1613" s="42">
        <f>IF($B1613="","",Тех_Движение!$B$1610)</f>
        <v/>
      </c>
      <c r="E1613" s="54">
        <f>IF($B1613="","",Тех_Движение!$F$1610)</f>
        <v/>
      </c>
      <c r="F1613" s="54">
        <f>IF($B1613="","",SUMIFS($E$5:$E1612,$C$5:$C1612,$C1613))</f>
        <v/>
      </c>
      <c r="G1613" s="54">
        <f>IF($B1613="","",MAX(0,$E1613-MAX(0,SUMIFS(Тех_Движение!$G$2:$G$5111,Тех_Движение!$D$2:$D$5111,$C1613,Тех_Движение!$B$2:$B$5111,"&lt;="&amp;Настройки!$B$5-1)-$F1613)))</f>
        <v/>
      </c>
      <c r="H1613" s="54">
        <f>IF($B1613="","",IF(AND($D1613&gt;=Настройки!$B$5,$D1613&lt;=Настройки!$B$6),$E1613,0))</f>
        <v/>
      </c>
      <c r="I1613" s="54">
        <f>IF($B1613="","",$G1613+$H1613-$J1613)</f>
        <v/>
      </c>
      <c r="J1613" s="54">
        <f>IF($B1613="","",MAX(0,$E1613-MAX(0,SUMIFS(Тех_Движение!$G$2:$G$5111,Тех_Движение!$D$2:$D$5111,$C1613,Тех_Движение!$B$2:$B$5111,"&lt;="&amp;Настройки!$B$6)-$F1613)))</f>
        <v/>
      </c>
      <c r="K1613" s="54">
        <f>IF(OR($B1613="",K$3&lt;$D1613+Настройки!$B$7),0,MAX(0,$E1613-MAX(0,SUMIFS(Тех_Движение!$G$2:$G$5111,Тех_Движение!$D$2:$D$5111,$C1613,Тех_Движение!$B$2:$B$5111,"&lt;="&amp;K$3)-$F1613)))</f>
        <v/>
      </c>
      <c r="L1613" s="54">
        <f>IF(OR($B1613="",L$3&lt;$D1613+Настройки!$B$7),0,MAX(0,$E1613-MAX(0,SUMIFS(Тех_Движение!$G$2:$G$5111,Тех_Движение!$D$2:$D$5111,$C1613,Тех_Движение!$B$2:$B$5111,"&lt;="&amp;L$3)-$F1613)))</f>
        <v/>
      </c>
      <c r="M1613" s="54">
        <f>IF(OR($B1613="",M$3&lt;$D1613+Настройки!$B$7),0,MAX(0,$E1613-MAX(0,SUMIFS(Тех_Движение!$G$2:$G$5111,Тех_Движение!$D$2:$D$5111,$C1613,Тех_Движение!$B$2:$B$5111,"&lt;="&amp;M$3)-$F1613)))</f>
        <v/>
      </c>
      <c r="N1613" s="54">
        <f>IF(OR($B1613="",N$3&lt;$D1613+Настройки!$B$7),0,MAX(0,$E1613-MAX(0,SUMIFS(Тех_Движение!$G$2:$G$5111,Тех_Движение!$D$2:$D$5111,$C1613,Тех_Движение!$B$2:$B$5111,"&lt;="&amp;N$3)-$F1613)))</f>
        <v/>
      </c>
      <c r="O1613" s="54">
        <f>IF(OR($B1613="",O$3&lt;$D1613+Настройки!$B$7),0,MAX(0,$E1613-MAX(0,SUMIFS(Тех_Движение!$G$2:$G$5111,Тех_Движение!$D$2:$D$5111,$C1613,Тех_Движение!$B$2:$B$5111,"&lt;="&amp;O$3)-$F1613)))</f>
        <v/>
      </c>
      <c r="P1613" s="54">
        <f>IF(OR($B1613="",P$3&lt;$D1613+Настройки!$B$7),0,MAX(0,$E1613-MAX(0,SUMIFS(Тех_Движение!$G$2:$G$5111,Тех_Движение!$D$2:$D$5111,$C1613,Тех_Движение!$B$2:$B$5111,"&lt;="&amp;P$3)-$F1613)))</f>
        <v/>
      </c>
      <c r="Q1613" s="54">
        <f>IF(OR($B1613="",Q$3&lt;$D1613+Настройки!$B$7),0,MAX(0,$E1613-MAX(0,SUMIFS(Тех_Движение!$G$2:$G$5111,Тех_Движение!$D$2:$D$5111,$C1613,Тех_Движение!$B$2:$B$5111,"&lt;="&amp;Q$3)-$F1613)))</f>
        <v/>
      </c>
      <c r="R1613" s="54">
        <f>IF($B1613="","",SUM($K1613:$Q1613))</f>
        <v/>
      </c>
      <c r="S1613" s="56">
        <f>IF($B1613="","",VLOOKUP($C1613,Настройки!$A$11:$L$17,9,FALSE))</f>
        <v/>
      </c>
      <c r="T1613" s="56">
        <f>IF($B1613="","",$R1613*$S1613)</f>
        <v/>
      </c>
    </row>
    <row r="1614">
      <c r="A1614" s="20">
        <f>Тех_Движение!$A$1611</f>
        <v/>
      </c>
      <c r="B1614" s="20">
        <f>IF(Тех_Движение!$F$1611&gt;0,Тех_Движение!$I$1611,"")</f>
        <v/>
      </c>
      <c r="C1614" s="20">
        <f>IF($B1614="","",Тех_Движение!$D$1611)</f>
        <v/>
      </c>
      <c r="D1614" s="42">
        <f>IF($B1614="","",Тех_Движение!$B$1611)</f>
        <v/>
      </c>
      <c r="E1614" s="54">
        <f>IF($B1614="","",Тех_Движение!$F$1611)</f>
        <v/>
      </c>
      <c r="F1614" s="54">
        <f>IF($B1614="","",SUMIFS($E$5:$E1613,$C$5:$C1613,$C1614))</f>
        <v/>
      </c>
      <c r="G1614" s="54">
        <f>IF($B1614="","",MAX(0,$E1614-MAX(0,SUMIFS(Тех_Движение!$G$2:$G$5111,Тех_Движение!$D$2:$D$5111,$C1614,Тех_Движение!$B$2:$B$5111,"&lt;="&amp;Настройки!$B$5-1)-$F1614)))</f>
        <v/>
      </c>
      <c r="H1614" s="54">
        <f>IF($B1614="","",IF(AND($D1614&gt;=Настройки!$B$5,$D1614&lt;=Настройки!$B$6),$E1614,0))</f>
        <v/>
      </c>
      <c r="I1614" s="54">
        <f>IF($B1614="","",$G1614+$H1614-$J1614)</f>
        <v/>
      </c>
      <c r="J1614" s="54">
        <f>IF($B1614="","",MAX(0,$E1614-MAX(0,SUMIFS(Тех_Движение!$G$2:$G$5111,Тех_Движение!$D$2:$D$5111,$C1614,Тех_Движение!$B$2:$B$5111,"&lt;="&amp;Настройки!$B$6)-$F1614)))</f>
        <v/>
      </c>
      <c r="K1614" s="54">
        <f>IF(OR($B1614="",K$3&lt;$D1614+Настройки!$B$7),0,MAX(0,$E1614-MAX(0,SUMIFS(Тех_Движение!$G$2:$G$5111,Тех_Движение!$D$2:$D$5111,$C1614,Тех_Движение!$B$2:$B$5111,"&lt;="&amp;K$3)-$F1614)))</f>
        <v/>
      </c>
      <c r="L1614" s="54">
        <f>IF(OR($B1614="",L$3&lt;$D1614+Настройки!$B$7),0,MAX(0,$E1614-MAX(0,SUMIFS(Тех_Движение!$G$2:$G$5111,Тех_Движение!$D$2:$D$5111,$C1614,Тех_Движение!$B$2:$B$5111,"&lt;="&amp;L$3)-$F1614)))</f>
        <v/>
      </c>
      <c r="M1614" s="54">
        <f>IF(OR($B1614="",M$3&lt;$D1614+Настройки!$B$7),0,MAX(0,$E1614-MAX(0,SUMIFS(Тех_Движение!$G$2:$G$5111,Тех_Движение!$D$2:$D$5111,$C1614,Тех_Движение!$B$2:$B$5111,"&lt;="&amp;M$3)-$F1614)))</f>
        <v/>
      </c>
      <c r="N1614" s="54">
        <f>IF(OR($B1614="",N$3&lt;$D1614+Настройки!$B$7),0,MAX(0,$E1614-MAX(0,SUMIFS(Тех_Движение!$G$2:$G$5111,Тех_Движение!$D$2:$D$5111,$C1614,Тех_Движение!$B$2:$B$5111,"&lt;="&amp;N$3)-$F1614)))</f>
        <v/>
      </c>
      <c r="O1614" s="54">
        <f>IF(OR($B1614="",O$3&lt;$D1614+Настройки!$B$7),0,MAX(0,$E1614-MAX(0,SUMIFS(Тех_Движение!$G$2:$G$5111,Тех_Движение!$D$2:$D$5111,$C1614,Тех_Движение!$B$2:$B$5111,"&lt;="&amp;O$3)-$F1614)))</f>
        <v/>
      </c>
      <c r="P1614" s="54">
        <f>IF(OR($B1614="",P$3&lt;$D1614+Настройки!$B$7),0,MAX(0,$E1614-MAX(0,SUMIFS(Тех_Движение!$G$2:$G$5111,Тех_Движение!$D$2:$D$5111,$C1614,Тех_Движение!$B$2:$B$5111,"&lt;="&amp;P$3)-$F1614)))</f>
        <v/>
      </c>
      <c r="Q1614" s="54">
        <f>IF(OR($B1614="",Q$3&lt;$D1614+Настройки!$B$7),0,MAX(0,$E1614-MAX(0,SUMIFS(Тех_Движение!$G$2:$G$5111,Тех_Движение!$D$2:$D$5111,$C1614,Тех_Движение!$B$2:$B$5111,"&lt;="&amp;Q$3)-$F1614)))</f>
        <v/>
      </c>
      <c r="R1614" s="54">
        <f>IF($B1614="","",SUM($K1614:$Q1614))</f>
        <v/>
      </c>
      <c r="S1614" s="56">
        <f>IF($B1614="","",VLOOKUP($C1614,Настройки!$A$11:$L$17,9,FALSE))</f>
        <v/>
      </c>
      <c r="T1614" s="56">
        <f>IF($B1614="","",$R1614*$S1614)</f>
        <v/>
      </c>
    </row>
    <row r="1615">
      <c r="A1615" s="20">
        <f>Тех_Движение!$A$1612</f>
        <v/>
      </c>
      <c r="B1615" s="20">
        <f>IF(Тех_Движение!$F$1612&gt;0,Тех_Движение!$I$1612,"")</f>
        <v/>
      </c>
      <c r="C1615" s="20">
        <f>IF($B1615="","",Тех_Движение!$D$1612)</f>
        <v/>
      </c>
      <c r="D1615" s="42">
        <f>IF($B1615="","",Тех_Движение!$B$1612)</f>
        <v/>
      </c>
      <c r="E1615" s="54">
        <f>IF($B1615="","",Тех_Движение!$F$1612)</f>
        <v/>
      </c>
      <c r="F1615" s="54">
        <f>IF($B1615="","",SUMIFS($E$5:$E1614,$C$5:$C1614,$C1615))</f>
        <v/>
      </c>
      <c r="G1615" s="54">
        <f>IF($B1615="","",MAX(0,$E1615-MAX(0,SUMIFS(Тех_Движение!$G$2:$G$5111,Тех_Движение!$D$2:$D$5111,$C1615,Тех_Движение!$B$2:$B$5111,"&lt;="&amp;Настройки!$B$5-1)-$F1615)))</f>
        <v/>
      </c>
      <c r="H1615" s="54">
        <f>IF($B1615="","",IF(AND($D1615&gt;=Настройки!$B$5,$D1615&lt;=Настройки!$B$6),$E1615,0))</f>
        <v/>
      </c>
      <c r="I1615" s="54">
        <f>IF($B1615="","",$G1615+$H1615-$J1615)</f>
        <v/>
      </c>
      <c r="J1615" s="54">
        <f>IF($B1615="","",MAX(0,$E1615-MAX(0,SUMIFS(Тех_Движение!$G$2:$G$5111,Тех_Движение!$D$2:$D$5111,$C1615,Тех_Движение!$B$2:$B$5111,"&lt;="&amp;Настройки!$B$6)-$F1615)))</f>
        <v/>
      </c>
      <c r="K1615" s="54">
        <f>IF(OR($B1615="",K$3&lt;$D1615+Настройки!$B$7),0,MAX(0,$E1615-MAX(0,SUMIFS(Тех_Движение!$G$2:$G$5111,Тех_Движение!$D$2:$D$5111,$C1615,Тех_Движение!$B$2:$B$5111,"&lt;="&amp;K$3)-$F1615)))</f>
        <v/>
      </c>
      <c r="L1615" s="54">
        <f>IF(OR($B1615="",L$3&lt;$D1615+Настройки!$B$7),0,MAX(0,$E1615-MAX(0,SUMIFS(Тех_Движение!$G$2:$G$5111,Тех_Движение!$D$2:$D$5111,$C1615,Тех_Движение!$B$2:$B$5111,"&lt;="&amp;L$3)-$F1615)))</f>
        <v/>
      </c>
      <c r="M1615" s="54">
        <f>IF(OR($B1615="",M$3&lt;$D1615+Настройки!$B$7),0,MAX(0,$E1615-MAX(0,SUMIFS(Тех_Движение!$G$2:$G$5111,Тех_Движение!$D$2:$D$5111,$C1615,Тех_Движение!$B$2:$B$5111,"&lt;="&amp;M$3)-$F1615)))</f>
        <v/>
      </c>
      <c r="N1615" s="54">
        <f>IF(OR($B1615="",N$3&lt;$D1615+Настройки!$B$7),0,MAX(0,$E1615-MAX(0,SUMIFS(Тех_Движение!$G$2:$G$5111,Тех_Движение!$D$2:$D$5111,$C1615,Тех_Движение!$B$2:$B$5111,"&lt;="&amp;N$3)-$F1615)))</f>
        <v/>
      </c>
      <c r="O1615" s="54">
        <f>IF(OR($B1615="",O$3&lt;$D1615+Настройки!$B$7),0,MAX(0,$E1615-MAX(0,SUMIFS(Тех_Движение!$G$2:$G$5111,Тех_Движение!$D$2:$D$5111,$C1615,Тех_Движение!$B$2:$B$5111,"&lt;="&amp;O$3)-$F1615)))</f>
        <v/>
      </c>
      <c r="P1615" s="54">
        <f>IF(OR($B1615="",P$3&lt;$D1615+Настройки!$B$7),0,MAX(0,$E1615-MAX(0,SUMIFS(Тех_Движение!$G$2:$G$5111,Тех_Движение!$D$2:$D$5111,$C1615,Тех_Движение!$B$2:$B$5111,"&lt;="&amp;P$3)-$F1615)))</f>
        <v/>
      </c>
      <c r="Q1615" s="54">
        <f>IF(OR($B1615="",Q$3&lt;$D1615+Настройки!$B$7),0,MAX(0,$E1615-MAX(0,SUMIFS(Тех_Движение!$G$2:$G$5111,Тех_Движение!$D$2:$D$5111,$C1615,Тех_Движение!$B$2:$B$5111,"&lt;="&amp;Q$3)-$F1615)))</f>
        <v/>
      </c>
      <c r="R1615" s="54">
        <f>IF($B1615="","",SUM($K1615:$Q1615))</f>
        <v/>
      </c>
      <c r="S1615" s="56">
        <f>IF($B1615="","",VLOOKUP($C1615,Настройки!$A$11:$L$17,9,FALSE))</f>
        <v/>
      </c>
      <c r="T1615" s="56">
        <f>IF($B1615="","",$R1615*$S1615)</f>
        <v/>
      </c>
    </row>
    <row r="1616">
      <c r="A1616" s="20">
        <f>Тех_Движение!$A$1613</f>
        <v/>
      </c>
      <c r="B1616" s="20">
        <f>IF(Тех_Движение!$F$1613&gt;0,Тех_Движение!$I$1613,"")</f>
        <v/>
      </c>
      <c r="C1616" s="20">
        <f>IF($B1616="","",Тех_Движение!$D$1613)</f>
        <v/>
      </c>
      <c r="D1616" s="42">
        <f>IF($B1616="","",Тех_Движение!$B$1613)</f>
        <v/>
      </c>
      <c r="E1616" s="54">
        <f>IF($B1616="","",Тех_Движение!$F$1613)</f>
        <v/>
      </c>
      <c r="F1616" s="54">
        <f>IF($B1616="","",SUMIFS($E$5:$E1615,$C$5:$C1615,$C1616))</f>
        <v/>
      </c>
      <c r="G1616" s="54">
        <f>IF($B1616="","",MAX(0,$E1616-MAX(0,SUMIFS(Тех_Движение!$G$2:$G$5111,Тех_Движение!$D$2:$D$5111,$C1616,Тех_Движение!$B$2:$B$5111,"&lt;="&amp;Настройки!$B$5-1)-$F1616)))</f>
        <v/>
      </c>
      <c r="H1616" s="54">
        <f>IF($B1616="","",IF(AND($D1616&gt;=Настройки!$B$5,$D1616&lt;=Настройки!$B$6),$E1616,0))</f>
        <v/>
      </c>
      <c r="I1616" s="54">
        <f>IF($B1616="","",$G1616+$H1616-$J1616)</f>
        <v/>
      </c>
      <c r="J1616" s="54">
        <f>IF($B1616="","",MAX(0,$E1616-MAX(0,SUMIFS(Тех_Движение!$G$2:$G$5111,Тех_Движение!$D$2:$D$5111,$C1616,Тех_Движение!$B$2:$B$5111,"&lt;="&amp;Настройки!$B$6)-$F1616)))</f>
        <v/>
      </c>
      <c r="K1616" s="54">
        <f>IF(OR($B1616="",K$3&lt;$D1616+Настройки!$B$7),0,MAX(0,$E1616-MAX(0,SUMIFS(Тех_Движение!$G$2:$G$5111,Тех_Движение!$D$2:$D$5111,$C1616,Тех_Движение!$B$2:$B$5111,"&lt;="&amp;K$3)-$F1616)))</f>
        <v/>
      </c>
      <c r="L1616" s="54">
        <f>IF(OR($B1616="",L$3&lt;$D1616+Настройки!$B$7),0,MAX(0,$E1616-MAX(0,SUMIFS(Тех_Движение!$G$2:$G$5111,Тех_Движение!$D$2:$D$5111,$C1616,Тех_Движение!$B$2:$B$5111,"&lt;="&amp;L$3)-$F1616)))</f>
        <v/>
      </c>
      <c r="M1616" s="54">
        <f>IF(OR($B1616="",M$3&lt;$D1616+Настройки!$B$7),0,MAX(0,$E1616-MAX(0,SUMIFS(Тех_Движение!$G$2:$G$5111,Тех_Движение!$D$2:$D$5111,$C1616,Тех_Движение!$B$2:$B$5111,"&lt;="&amp;M$3)-$F1616)))</f>
        <v/>
      </c>
      <c r="N1616" s="54">
        <f>IF(OR($B1616="",N$3&lt;$D1616+Настройки!$B$7),0,MAX(0,$E1616-MAX(0,SUMIFS(Тех_Движение!$G$2:$G$5111,Тех_Движение!$D$2:$D$5111,$C1616,Тех_Движение!$B$2:$B$5111,"&lt;="&amp;N$3)-$F1616)))</f>
        <v/>
      </c>
      <c r="O1616" s="54">
        <f>IF(OR($B1616="",O$3&lt;$D1616+Настройки!$B$7),0,MAX(0,$E1616-MAX(0,SUMIFS(Тех_Движение!$G$2:$G$5111,Тех_Движение!$D$2:$D$5111,$C1616,Тех_Движение!$B$2:$B$5111,"&lt;="&amp;O$3)-$F1616)))</f>
        <v/>
      </c>
      <c r="P1616" s="54">
        <f>IF(OR($B1616="",P$3&lt;$D1616+Настройки!$B$7),0,MAX(0,$E1616-MAX(0,SUMIFS(Тех_Движение!$G$2:$G$5111,Тех_Движение!$D$2:$D$5111,$C1616,Тех_Движение!$B$2:$B$5111,"&lt;="&amp;P$3)-$F1616)))</f>
        <v/>
      </c>
      <c r="Q1616" s="54">
        <f>IF(OR($B1616="",Q$3&lt;$D1616+Настройки!$B$7),0,MAX(0,$E1616-MAX(0,SUMIFS(Тех_Движение!$G$2:$G$5111,Тех_Движение!$D$2:$D$5111,$C1616,Тех_Движение!$B$2:$B$5111,"&lt;="&amp;Q$3)-$F1616)))</f>
        <v/>
      </c>
      <c r="R1616" s="54">
        <f>IF($B1616="","",SUM($K1616:$Q1616))</f>
        <v/>
      </c>
      <c r="S1616" s="56">
        <f>IF($B1616="","",VLOOKUP($C1616,Настройки!$A$11:$L$17,9,FALSE))</f>
        <v/>
      </c>
      <c r="T1616" s="56">
        <f>IF($B1616="","",$R1616*$S1616)</f>
        <v/>
      </c>
    </row>
    <row r="1617">
      <c r="A1617" s="20">
        <f>Тех_Движение!$A$1614</f>
        <v/>
      </c>
      <c r="B1617" s="20">
        <f>IF(Тех_Движение!$F$1614&gt;0,Тех_Движение!$I$1614,"")</f>
        <v/>
      </c>
      <c r="C1617" s="20">
        <f>IF($B1617="","",Тех_Движение!$D$1614)</f>
        <v/>
      </c>
      <c r="D1617" s="42">
        <f>IF($B1617="","",Тех_Движение!$B$1614)</f>
        <v/>
      </c>
      <c r="E1617" s="54">
        <f>IF($B1617="","",Тех_Движение!$F$1614)</f>
        <v/>
      </c>
      <c r="F1617" s="54">
        <f>IF($B1617="","",SUMIFS($E$5:$E1616,$C$5:$C1616,$C1617))</f>
        <v/>
      </c>
      <c r="G1617" s="54">
        <f>IF($B1617="","",MAX(0,$E1617-MAX(0,SUMIFS(Тех_Движение!$G$2:$G$5111,Тех_Движение!$D$2:$D$5111,$C1617,Тех_Движение!$B$2:$B$5111,"&lt;="&amp;Настройки!$B$5-1)-$F1617)))</f>
        <v/>
      </c>
      <c r="H1617" s="54">
        <f>IF($B1617="","",IF(AND($D1617&gt;=Настройки!$B$5,$D1617&lt;=Настройки!$B$6),$E1617,0))</f>
        <v/>
      </c>
      <c r="I1617" s="54">
        <f>IF($B1617="","",$G1617+$H1617-$J1617)</f>
        <v/>
      </c>
      <c r="J1617" s="54">
        <f>IF($B1617="","",MAX(0,$E1617-MAX(0,SUMIFS(Тех_Движение!$G$2:$G$5111,Тех_Движение!$D$2:$D$5111,$C1617,Тех_Движение!$B$2:$B$5111,"&lt;="&amp;Настройки!$B$6)-$F1617)))</f>
        <v/>
      </c>
      <c r="K1617" s="54">
        <f>IF(OR($B1617="",K$3&lt;$D1617+Настройки!$B$7),0,MAX(0,$E1617-MAX(0,SUMIFS(Тех_Движение!$G$2:$G$5111,Тех_Движение!$D$2:$D$5111,$C1617,Тех_Движение!$B$2:$B$5111,"&lt;="&amp;K$3)-$F1617)))</f>
        <v/>
      </c>
      <c r="L1617" s="54">
        <f>IF(OR($B1617="",L$3&lt;$D1617+Настройки!$B$7),0,MAX(0,$E1617-MAX(0,SUMIFS(Тех_Движение!$G$2:$G$5111,Тех_Движение!$D$2:$D$5111,$C1617,Тех_Движение!$B$2:$B$5111,"&lt;="&amp;L$3)-$F1617)))</f>
        <v/>
      </c>
      <c r="M1617" s="54">
        <f>IF(OR($B1617="",M$3&lt;$D1617+Настройки!$B$7),0,MAX(0,$E1617-MAX(0,SUMIFS(Тех_Движение!$G$2:$G$5111,Тех_Движение!$D$2:$D$5111,$C1617,Тех_Движение!$B$2:$B$5111,"&lt;="&amp;M$3)-$F1617)))</f>
        <v/>
      </c>
      <c r="N1617" s="54">
        <f>IF(OR($B1617="",N$3&lt;$D1617+Настройки!$B$7),0,MAX(0,$E1617-MAX(0,SUMIFS(Тех_Движение!$G$2:$G$5111,Тех_Движение!$D$2:$D$5111,$C1617,Тех_Движение!$B$2:$B$5111,"&lt;="&amp;N$3)-$F1617)))</f>
        <v/>
      </c>
      <c r="O1617" s="54">
        <f>IF(OR($B1617="",O$3&lt;$D1617+Настройки!$B$7),0,MAX(0,$E1617-MAX(0,SUMIFS(Тех_Движение!$G$2:$G$5111,Тех_Движение!$D$2:$D$5111,$C1617,Тех_Движение!$B$2:$B$5111,"&lt;="&amp;O$3)-$F1617)))</f>
        <v/>
      </c>
      <c r="P1617" s="54">
        <f>IF(OR($B1617="",P$3&lt;$D1617+Настройки!$B$7),0,MAX(0,$E1617-MAX(0,SUMIFS(Тех_Движение!$G$2:$G$5111,Тех_Движение!$D$2:$D$5111,$C1617,Тех_Движение!$B$2:$B$5111,"&lt;="&amp;P$3)-$F1617)))</f>
        <v/>
      </c>
      <c r="Q1617" s="54">
        <f>IF(OR($B1617="",Q$3&lt;$D1617+Настройки!$B$7),0,MAX(0,$E1617-MAX(0,SUMIFS(Тех_Движение!$G$2:$G$5111,Тех_Движение!$D$2:$D$5111,$C1617,Тех_Движение!$B$2:$B$5111,"&lt;="&amp;Q$3)-$F1617)))</f>
        <v/>
      </c>
      <c r="R1617" s="54">
        <f>IF($B1617="","",SUM($K1617:$Q1617))</f>
        <v/>
      </c>
      <c r="S1617" s="56">
        <f>IF($B1617="","",VLOOKUP($C1617,Настройки!$A$11:$L$17,9,FALSE))</f>
        <v/>
      </c>
      <c r="T1617" s="56">
        <f>IF($B1617="","",$R1617*$S1617)</f>
        <v/>
      </c>
    </row>
    <row r="1618">
      <c r="A1618" s="20">
        <f>Тех_Движение!$A$1615</f>
        <v/>
      </c>
      <c r="B1618" s="20">
        <f>IF(Тех_Движение!$F$1615&gt;0,Тех_Движение!$I$1615,"")</f>
        <v/>
      </c>
      <c r="C1618" s="20">
        <f>IF($B1618="","",Тех_Движение!$D$1615)</f>
        <v/>
      </c>
      <c r="D1618" s="42">
        <f>IF($B1618="","",Тех_Движение!$B$1615)</f>
        <v/>
      </c>
      <c r="E1618" s="54">
        <f>IF($B1618="","",Тех_Движение!$F$1615)</f>
        <v/>
      </c>
      <c r="F1618" s="54">
        <f>IF($B1618="","",SUMIFS($E$5:$E1617,$C$5:$C1617,$C1618))</f>
        <v/>
      </c>
      <c r="G1618" s="54">
        <f>IF($B1618="","",MAX(0,$E1618-MAX(0,SUMIFS(Тех_Движение!$G$2:$G$5111,Тех_Движение!$D$2:$D$5111,$C1618,Тех_Движение!$B$2:$B$5111,"&lt;="&amp;Настройки!$B$5-1)-$F1618)))</f>
        <v/>
      </c>
      <c r="H1618" s="54">
        <f>IF($B1618="","",IF(AND($D1618&gt;=Настройки!$B$5,$D1618&lt;=Настройки!$B$6),$E1618,0))</f>
        <v/>
      </c>
      <c r="I1618" s="54">
        <f>IF($B1618="","",$G1618+$H1618-$J1618)</f>
        <v/>
      </c>
      <c r="J1618" s="54">
        <f>IF($B1618="","",MAX(0,$E1618-MAX(0,SUMIFS(Тех_Движение!$G$2:$G$5111,Тех_Движение!$D$2:$D$5111,$C1618,Тех_Движение!$B$2:$B$5111,"&lt;="&amp;Настройки!$B$6)-$F1618)))</f>
        <v/>
      </c>
      <c r="K1618" s="54">
        <f>IF(OR($B1618="",K$3&lt;$D1618+Настройки!$B$7),0,MAX(0,$E1618-MAX(0,SUMIFS(Тех_Движение!$G$2:$G$5111,Тех_Движение!$D$2:$D$5111,$C1618,Тех_Движение!$B$2:$B$5111,"&lt;="&amp;K$3)-$F1618)))</f>
        <v/>
      </c>
      <c r="L1618" s="54">
        <f>IF(OR($B1618="",L$3&lt;$D1618+Настройки!$B$7),0,MAX(0,$E1618-MAX(0,SUMIFS(Тех_Движение!$G$2:$G$5111,Тех_Движение!$D$2:$D$5111,$C1618,Тех_Движение!$B$2:$B$5111,"&lt;="&amp;L$3)-$F1618)))</f>
        <v/>
      </c>
      <c r="M1618" s="54">
        <f>IF(OR($B1618="",M$3&lt;$D1618+Настройки!$B$7),0,MAX(0,$E1618-MAX(0,SUMIFS(Тех_Движение!$G$2:$G$5111,Тех_Движение!$D$2:$D$5111,$C1618,Тех_Движение!$B$2:$B$5111,"&lt;="&amp;M$3)-$F1618)))</f>
        <v/>
      </c>
      <c r="N1618" s="54">
        <f>IF(OR($B1618="",N$3&lt;$D1618+Настройки!$B$7),0,MAX(0,$E1618-MAX(0,SUMIFS(Тех_Движение!$G$2:$G$5111,Тех_Движение!$D$2:$D$5111,$C1618,Тех_Движение!$B$2:$B$5111,"&lt;="&amp;N$3)-$F1618)))</f>
        <v/>
      </c>
      <c r="O1618" s="54">
        <f>IF(OR($B1618="",O$3&lt;$D1618+Настройки!$B$7),0,MAX(0,$E1618-MAX(0,SUMIFS(Тех_Движение!$G$2:$G$5111,Тех_Движение!$D$2:$D$5111,$C1618,Тех_Движение!$B$2:$B$5111,"&lt;="&amp;O$3)-$F1618)))</f>
        <v/>
      </c>
      <c r="P1618" s="54">
        <f>IF(OR($B1618="",P$3&lt;$D1618+Настройки!$B$7),0,MAX(0,$E1618-MAX(0,SUMIFS(Тех_Движение!$G$2:$G$5111,Тех_Движение!$D$2:$D$5111,$C1618,Тех_Движение!$B$2:$B$5111,"&lt;="&amp;P$3)-$F1618)))</f>
        <v/>
      </c>
      <c r="Q1618" s="54">
        <f>IF(OR($B1618="",Q$3&lt;$D1618+Настройки!$B$7),0,MAX(0,$E1618-MAX(0,SUMIFS(Тех_Движение!$G$2:$G$5111,Тех_Движение!$D$2:$D$5111,$C1618,Тех_Движение!$B$2:$B$5111,"&lt;="&amp;Q$3)-$F1618)))</f>
        <v/>
      </c>
      <c r="R1618" s="54">
        <f>IF($B1618="","",SUM($K1618:$Q1618))</f>
        <v/>
      </c>
      <c r="S1618" s="56">
        <f>IF($B1618="","",VLOOKUP($C1618,Настройки!$A$11:$L$17,9,FALSE))</f>
        <v/>
      </c>
      <c r="T1618" s="56">
        <f>IF($B1618="","",$R1618*$S1618)</f>
        <v/>
      </c>
    </row>
    <row r="1619">
      <c r="A1619" s="20">
        <f>Тех_Движение!$A$1616</f>
        <v/>
      </c>
      <c r="B1619" s="20">
        <f>IF(Тех_Движение!$F$1616&gt;0,Тех_Движение!$I$1616,"")</f>
        <v/>
      </c>
      <c r="C1619" s="20">
        <f>IF($B1619="","",Тех_Движение!$D$1616)</f>
        <v/>
      </c>
      <c r="D1619" s="42">
        <f>IF($B1619="","",Тех_Движение!$B$1616)</f>
        <v/>
      </c>
      <c r="E1619" s="54">
        <f>IF($B1619="","",Тех_Движение!$F$1616)</f>
        <v/>
      </c>
      <c r="F1619" s="54">
        <f>IF($B1619="","",SUMIFS($E$5:$E1618,$C$5:$C1618,$C1619))</f>
        <v/>
      </c>
      <c r="G1619" s="54">
        <f>IF($B1619="","",MAX(0,$E1619-MAX(0,SUMIFS(Тех_Движение!$G$2:$G$5111,Тех_Движение!$D$2:$D$5111,$C1619,Тех_Движение!$B$2:$B$5111,"&lt;="&amp;Настройки!$B$5-1)-$F1619)))</f>
        <v/>
      </c>
      <c r="H1619" s="54">
        <f>IF($B1619="","",IF(AND($D1619&gt;=Настройки!$B$5,$D1619&lt;=Настройки!$B$6),$E1619,0))</f>
        <v/>
      </c>
      <c r="I1619" s="54">
        <f>IF($B1619="","",$G1619+$H1619-$J1619)</f>
        <v/>
      </c>
      <c r="J1619" s="54">
        <f>IF($B1619="","",MAX(0,$E1619-MAX(0,SUMIFS(Тех_Движение!$G$2:$G$5111,Тех_Движение!$D$2:$D$5111,$C1619,Тех_Движение!$B$2:$B$5111,"&lt;="&amp;Настройки!$B$6)-$F1619)))</f>
        <v/>
      </c>
      <c r="K1619" s="54">
        <f>IF(OR($B1619="",K$3&lt;$D1619+Настройки!$B$7),0,MAX(0,$E1619-MAX(0,SUMIFS(Тех_Движение!$G$2:$G$5111,Тех_Движение!$D$2:$D$5111,$C1619,Тех_Движение!$B$2:$B$5111,"&lt;="&amp;K$3)-$F1619)))</f>
        <v/>
      </c>
      <c r="L1619" s="54">
        <f>IF(OR($B1619="",L$3&lt;$D1619+Настройки!$B$7),0,MAX(0,$E1619-MAX(0,SUMIFS(Тех_Движение!$G$2:$G$5111,Тех_Движение!$D$2:$D$5111,$C1619,Тех_Движение!$B$2:$B$5111,"&lt;="&amp;L$3)-$F1619)))</f>
        <v/>
      </c>
      <c r="M1619" s="54">
        <f>IF(OR($B1619="",M$3&lt;$D1619+Настройки!$B$7),0,MAX(0,$E1619-MAX(0,SUMIFS(Тех_Движение!$G$2:$G$5111,Тех_Движение!$D$2:$D$5111,$C1619,Тех_Движение!$B$2:$B$5111,"&lt;="&amp;M$3)-$F1619)))</f>
        <v/>
      </c>
      <c r="N1619" s="54">
        <f>IF(OR($B1619="",N$3&lt;$D1619+Настройки!$B$7),0,MAX(0,$E1619-MAX(0,SUMIFS(Тех_Движение!$G$2:$G$5111,Тех_Движение!$D$2:$D$5111,$C1619,Тех_Движение!$B$2:$B$5111,"&lt;="&amp;N$3)-$F1619)))</f>
        <v/>
      </c>
      <c r="O1619" s="54">
        <f>IF(OR($B1619="",O$3&lt;$D1619+Настройки!$B$7),0,MAX(0,$E1619-MAX(0,SUMIFS(Тех_Движение!$G$2:$G$5111,Тех_Движение!$D$2:$D$5111,$C1619,Тех_Движение!$B$2:$B$5111,"&lt;="&amp;O$3)-$F1619)))</f>
        <v/>
      </c>
      <c r="P1619" s="54">
        <f>IF(OR($B1619="",P$3&lt;$D1619+Настройки!$B$7),0,MAX(0,$E1619-MAX(0,SUMIFS(Тех_Движение!$G$2:$G$5111,Тех_Движение!$D$2:$D$5111,$C1619,Тех_Движение!$B$2:$B$5111,"&lt;="&amp;P$3)-$F1619)))</f>
        <v/>
      </c>
      <c r="Q1619" s="54">
        <f>IF(OR($B1619="",Q$3&lt;$D1619+Настройки!$B$7),0,MAX(0,$E1619-MAX(0,SUMIFS(Тех_Движение!$G$2:$G$5111,Тех_Движение!$D$2:$D$5111,$C1619,Тех_Движение!$B$2:$B$5111,"&lt;="&amp;Q$3)-$F1619)))</f>
        <v/>
      </c>
      <c r="R1619" s="54">
        <f>IF($B1619="","",SUM($K1619:$Q1619))</f>
        <v/>
      </c>
      <c r="S1619" s="56">
        <f>IF($B1619="","",VLOOKUP($C1619,Настройки!$A$11:$L$17,9,FALSE))</f>
        <v/>
      </c>
      <c r="T1619" s="56">
        <f>IF($B1619="","",$R1619*$S1619)</f>
        <v/>
      </c>
    </row>
    <row r="1620">
      <c r="A1620" s="20">
        <f>Тех_Движение!$A$1617</f>
        <v/>
      </c>
      <c r="B1620" s="20">
        <f>IF(Тех_Движение!$F$1617&gt;0,Тех_Движение!$I$1617,"")</f>
        <v/>
      </c>
      <c r="C1620" s="20">
        <f>IF($B1620="","",Тех_Движение!$D$1617)</f>
        <v/>
      </c>
      <c r="D1620" s="42">
        <f>IF($B1620="","",Тех_Движение!$B$1617)</f>
        <v/>
      </c>
      <c r="E1620" s="54">
        <f>IF($B1620="","",Тех_Движение!$F$1617)</f>
        <v/>
      </c>
      <c r="F1620" s="54">
        <f>IF($B1620="","",SUMIFS($E$5:$E1619,$C$5:$C1619,$C1620))</f>
        <v/>
      </c>
      <c r="G1620" s="54">
        <f>IF($B1620="","",MAX(0,$E1620-MAX(0,SUMIFS(Тех_Движение!$G$2:$G$5111,Тех_Движение!$D$2:$D$5111,$C1620,Тех_Движение!$B$2:$B$5111,"&lt;="&amp;Настройки!$B$5-1)-$F1620)))</f>
        <v/>
      </c>
      <c r="H1620" s="54">
        <f>IF($B1620="","",IF(AND($D1620&gt;=Настройки!$B$5,$D1620&lt;=Настройки!$B$6),$E1620,0))</f>
        <v/>
      </c>
      <c r="I1620" s="54">
        <f>IF($B1620="","",$G1620+$H1620-$J1620)</f>
        <v/>
      </c>
      <c r="J1620" s="54">
        <f>IF($B1620="","",MAX(0,$E1620-MAX(0,SUMIFS(Тех_Движение!$G$2:$G$5111,Тех_Движение!$D$2:$D$5111,$C1620,Тех_Движение!$B$2:$B$5111,"&lt;="&amp;Настройки!$B$6)-$F1620)))</f>
        <v/>
      </c>
      <c r="K1620" s="54">
        <f>IF(OR($B1620="",K$3&lt;$D1620+Настройки!$B$7),0,MAX(0,$E1620-MAX(0,SUMIFS(Тех_Движение!$G$2:$G$5111,Тех_Движение!$D$2:$D$5111,$C1620,Тех_Движение!$B$2:$B$5111,"&lt;="&amp;K$3)-$F1620)))</f>
        <v/>
      </c>
      <c r="L1620" s="54">
        <f>IF(OR($B1620="",L$3&lt;$D1620+Настройки!$B$7),0,MAX(0,$E1620-MAX(0,SUMIFS(Тех_Движение!$G$2:$G$5111,Тех_Движение!$D$2:$D$5111,$C1620,Тех_Движение!$B$2:$B$5111,"&lt;="&amp;L$3)-$F1620)))</f>
        <v/>
      </c>
      <c r="M1620" s="54">
        <f>IF(OR($B1620="",M$3&lt;$D1620+Настройки!$B$7),0,MAX(0,$E1620-MAX(0,SUMIFS(Тех_Движение!$G$2:$G$5111,Тех_Движение!$D$2:$D$5111,$C1620,Тех_Движение!$B$2:$B$5111,"&lt;="&amp;M$3)-$F1620)))</f>
        <v/>
      </c>
      <c r="N1620" s="54">
        <f>IF(OR($B1620="",N$3&lt;$D1620+Настройки!$B$7),0,MAX(0,$E1620-MAX(0,SUMIFS(Тех_Движение!$G$2:$G$5111,Тех_Движение!$D$2:$D$5111,$C1620,Тех_Движение!$B$2:$B$5111,"&lt;="&amp;N$3)-$F1620)))</f>
        <v/>
      </c>
      <c r="O1620" s="54">
        <f>IF(OR($B1620="",O$3&lt;$D1620+Настройки!$B$7),0,MAX(0,$E1620-MAX(0,SUMIFS(Тех_Движение!$G$2:$G$5111,Тех_Движение!$D$2:$D$5111,$C1620,Тех_Движение!$B$2:$B$5111,"&lt;="&amp;O$3)-$F1620)))</f>
        <v/>
      </c>
      <c r="P1620" s="54">
        <f>IF(OR($B1620="",P$3&lt;$D1620+Настройки!$B$7),0,MAX(0,$E1620-MAX(0,SUMIFS(Тех_Движение!$G$2:$G$5111,Тех_Движение!$D$2:$D$5111,$C1620,Тех_Движение!$B$2:$B$5111,"&lt;="&amp;P$3)-$F1620)))</f>
        <v/>
      </c>
      <c r="Q1620" s="54">
        <f>IF(OR($B1620="",Q$3&lt;$D1620+Настройки!$B$7),0,MAX(0,$E1620-MAX(0,SUMIFS(Тех_Движение!$G$2:$G$5111,Тех_Движение!$D$2:$D$5111,$C1620,Тех_Движение!$B$2:$B$5111,"&lt;="&amp;Q$3)-$F1620)))</f>
        <v/>
      </c>
      <c r="R1620" s="54">
        <f>IF($B1620="","",SUM($K1620:$Q1620))</f>
        <v/>
      </c>
      <c r="S1620" s="56">
        <f>IF($B1620="","",VLOOKUP($C1620,Настройки!$A$11:$L$17,9,FALSE))</f>
        <v/>
      </c>
      <c r="T1620" s="56">
        <f>IF($B1620="","",$R1620*$S1620)</f>
        <v/>
      </c>
    </row>
    <row r="1621">
      <c r="A1621" s="20">
        <f>Тех_Движение!$A$1618</f>
        <v/>
      </c>
      <c r="B1621" s="20">
        <f>IF(Тех_Движение!$F$1618&gt;0,Тех_Движение!$I$1618,"")</f>
        <v/>
      </c>
      <c r="C1621" s="20">
        <f>IF($B1621="","",Тех_Движение!$D$1618)</f>
        <v/>
      </c>
      <c r="D1621" s="42">
        <f>IF($B1621="","",Тех_Движение!$B$1618)</f>
        <v/>
      </c>
      <c r="E1621" s="54">
        <f>IF($B1621="","",Тех_Движение!$F$1618)</f>
        <v/>
      </c>
      <c r="F1621" s="54">
        <f>IF($B1621="","",SUMIFS($E$5:$E1620,$C$5:$C1620,$C1621))</f>
        <v/>
      </c>
      <c r="G1621" s="54">
        <f>IF($B1621="","",MAX(0,$E1621-MAX(0,SUMIFS(Тех_Движение!$G$2:$G$5111,Тех_Движение!$D$2:$D$5111,$C1621,Тех_Движение!$B$2:$B$5111,"&lt;="&amp;Настройки!$B$5-1)-$F1621)))</f>
        <v/>
      </c>
      <c r="H1621" s="54">
        <f>IF($B1621="","",IF(AND($D1621&gt;=Настройки!$B$5,$D1621&lt;=Настройки!$B$6),$E1621,0))</f>
        <v/>
      </c>
      <c r="I1621" s="54">
        <f>IF($B1621="","",$G1621+$H1621-$J1621)</f>
        <v/>
      </c>
      <c r="J1621" s="54">
        <f>IF($B1621="","",MAX(0,$E1621-MAX(0,SUMIFS(Тех_Движение!$G$2:$G$5111,Тех_Движение!$D$2:$D$5111,$C1621,Тех_Движение!$B$2:$B$5111,"&lt;="&amp;Настройки!$B$6)-$F1621)))</f>
        <v/>
      </c>
      <c r="K1621" s="54">
        <f>IF(OR($B1621="",K$3&lt;$D1621+Настройки!$B$7),0,MAX(0,$E1621-MAX(0,SUMIFS(Тех_Движение!$G$2:$G$5111,Тех_Движение!$D$2:$D$5111,$C1621,Тех_Движение!$B$2:$B$5111,"&lt;="&amp;K$3)-$F1621)))</f>
        <v/>
      </c>
      <c r="L1621" s="54">
        <f>IF(OR($B1621="",L$3&lt;$D1621+Настройки!$B$7),0,MAX(0,$E1621-MAX(0,SUMIFS(Тех_Движение!$G$2:$G$5111,Тех_Движение!$D$2:$D$5111,$C1621,Тех_Движение!$B$2:$B$5111,"&lt;="&amp;L$3)-$F1621)))</f>
        <v/>
      </c>
      <c r="M1621" s="54">
        <f>IF(OR($B1621="",M$3&lt;$D1621+Настройки!$B$7),0,MAX(0,$E1621-MAX(0,SUMIFS(Тех_Движение!$G$2:$G$5111,Тех_Движение!$D$2:$D$5111,$C1621,Тех_Движение!$B$2:$B$5111,"&lt;="&amp;M$3)-$F1621)))</f>
        <v/>
      </c>
      <c r="N1621" s="54">
        <f>IF(OR($B1621="",N$3&lt;$D1621+Настройки!$B$7),0,MAX(0,$E1621-MAX(0,SUMIFS(Тех_Движение!$G$2:$G$5111,Тех_Движение!$D$2:$D$5111,$C1621,Тех_Движение!$B$2:$B$5111,"&lt;="&amp;N$3)-$F1621)))</f>
        <v/>
      </c>
      <c r="O1621" s="54">
        <f>IF(OR($B1621="",O$3&lt;$D1621+Настройки!$B$7),0,MAX(0,$E1621-MAX(0,SUMIFS(Тех_Движение!$G$2:$G$5111,Тех_Движение!$D$2:$D$5111,$C1621,Тех_Движение!$B$2:$B$5111,"&lt;="&amp;O$3)-$F1621)))</f>
        <v/>
      </c>
      <c r="P1621" s="54">
        <f>IF(OR($B1621="",P$3&lt;$D1621+Настройки!$B$7),0,MAX(0,$E1621-MAX(0,SUMIFS(Тех_Движение!$G$2:$G$5111,Тех_Движение!$D$2:$D$5111,$C1621,Тех_Движение!$B$2:$B$5111,"&lt;="&amp;P$3)-$F1621)))</f>
        <v/>
      </c>
      <c r="Q1621" s="54">
        <f>IF(OR($B1621="",Q$3&lt;$D1621+Настройки!$B$7),0,MAX(0,$E1621-MAX(0,SUMIFS(Тех_Движение!$G$2:$G$5111,Тех_Движение!$D$2:$D$5111,$C1621,Тех_Движение!$B$2:$B$5111,"&lt;="&amp;Q$3)-$F1621)))</f>
        <v/>
      </c>
      <c r="R1621" s="54">
        <f>IF($B1621="","",SUM($K1621:$Q1621))</f>
        <v/>
      </c>
      <c r="S1621" s="56">
        <f>IF($B1621="","",VLOOKUP($C1621,Настройки!$A$11:$L$17,9,FALSE))</f>
        <v/>
      </c>
      <c r="T1621" s="56">
        <f>IF($B1621="","",$R1621*$S1621)</f>
        <v/>
      </c>
    </row>
    <row r="1622">
      <c r="A1622" s="20">
        <f>Тех_Движение!$A$1619</f>
        <v/>
      </c>
      <c r="B1622" s="20">
        <f>IF(Тех_Движение!$F$1619&gt;0,Тех_Движение!$I$1619,"")</f>
        <v/>
      </c>
      <c r="C1622" s="20">
        <f>IF($B1622="","",Тех_Движение!$D$1619)</f>
        <v/>
      </c>
      <c r="D1622" s="42">
        <f>IF($B1622="","",Тех_Движение!$B$1619)</f>
        <v/>
      </c>
      <c r="E1622" s="54">
        <f>IF($B1622="","",Тех_Движение!$F$1619)</f>
        <v/>
      </c>
      <c r="F1622" s="54">
        <f>IF($B1622="","",SUMIFS($E$5:$E1621,$C$5:$C1621,$C1622))</f>
        <v/>
      </c>
      <c r="G1622" s="54">
        <f>IF($B1622="","",MAX(0,$E1622-MAX(0,SUMIFS(Тех_Движение!$G$2:$G$5111,Тех_Движение!$D$2:$D$5111,$C1622,Тех_Движение!$B$2:$B$5111,"&lt;="&amp;Настройки!$B$5-1)-$F1622)))</f>
        <v/>
      </c>
      <c r="H1622" s="54">
        <f>IF($B1622="","",IF(AND($D1622&gt;=Настройки!$B$5,$D1622&lt;=Настройки!$B$6),$E1622,0))</f>
        <v/>
      </c>
      <c r="I1622" s="54">
        <f>IF($B1622="","",$G1622+$H1622-$J1622)</f>
        <v/>
      </c>
      <c r="J1622" s="54">
        <f>IF($B1622="","",MAX(0,$E1622-MAX(0,SUMIFS(Тех_Движение!$G$2:$G$5111,Тех_Движение!$D$2:$D$5111,$C1622,Тех_Движение!$B$2:$B$5111,"&lt;="&amp;Настройки!$B$6)-$F1622)))</f>
        <v/>
      </c>
      <c r="K1622" s="54">
        <f>IF(OR($B1622="",K$3&lt;$D1622+Настройки!$B$7),0,MAX(0,$E1622-MAX(0,SUMIFS(Тех_Движение!$G$2:$G$5111,Тех_Движение!$D$2:$D$5111,$C1622,Тех_Движение!$B$2:$B$5111,"&lt;="&amp;K$3)-$F1622)))</f>
        <v/>
      </c>
      <c r="L1622" s="54">
        <f>IF(OR($B1622="",L$3&lt;$D1622+Настройки!$B$7),0,MAX(0,$E1622-MAX(0,SUMIFS(Тех_Движение!$G$2:$G$5111,Тех_Движение!$D$2:$D$5111,$C1622,Тех_Движение!$B$2:$B$5111,"&lt;="&amp;L$3)-$F1622)))</f>
        <v/>
      </c>
      <c r="M1622" s="54">
        <f>IF(OR($B1622="",M$3&lt;$D1622+Настройки!$B$7),0,MAX(0,$E1622-MAX(0,SUMIFS(Тех_Движение!$G$2:$G$5111,Тех_Движение!$D$2:$D$5111,$C1622,Тех_Движение!$B$2:$B$5111,"&lt;="&amp;M$3)-$F1622)))</f>
        <v/>
      </c>
      <c r="N1622" s="54">
        <f>IF(OR($B1622="",N$3&lt;$D1622+Настройки!$B$7),0,MAX(0,$E1622-MAX(0,SUMIFS(Тех_Движение!$G$2:$G$5111,Тех_Движение!$D$2:$D$5111,$C1622,Тех_Движение!$B$2:$B$5111,"&lt;="&amp;N$3)-$F1622)))</f>
        <v/>
      </c>
      <c r="O1622" s="54">
        <f>IF(OR($B1622="",O$3&lt;$D1622+Настройки!$B$7),0,MAX(0,$E1622-MAX(0,SUMIFS(Тех_Движение!$G$2:$G$5111,Тех_Движение!$D$2:$D$5111,$C1622,Тех_Движение!$B$2:$B$5111,"&lt;="&amp;O$3)-$F1622)))</f>
        <v/>
      </c>
      <c r="P1622" s="54">
        <f>IF(OR($B1622="",P$3&lt;$D1622+Настройки!$B$7),0,MAX(0,$E1622-MAX(0,SUMIFS(Тех_Движение!$G$2:$G$5111,Тех_Движение!$D$2:$D$5111,$C1622,Тех_Движение!$B$2:$B$5111,"&lt;="&amp;P$3)-$F1622)))</f>
        <v/>
      </c>
      <c r="Q1622" s="54">
        <f>IF(OR($B1622="",Q$3&lt;$D1622+Настройки!$B$7),0,MAX(0,$E1622-MAX(0,SUMIFS(Тех_Движение!$G$2:$G$5111,Тех_Движение!$D$2:$D$5111,$C1622,Тех_Движение!$B$2:$B$5111,"&lt;="&amp;Q$3)-$F1622)))</f>
        <v/>
      </c>
      <c r="R1622" s="54">
        <f>IF($B1622="","",SUM($K1622:$Q1622))</f>
        <v/>
      </c>
      <c r="S1622" s="56">
        <f>IF($B1622="","",VLOOKUP($C1622,Настройки!$A$11:$L$17,9,FALSE))</f>
        <v/>
      </c>
      <c r="T1622" s="56">
        <f>IF($B1622="","",$R1622*$S1622)</f>
        <v/>
      </c>
    </row>
    <row r="1623">
      <c r="A1623" s="20">
        <f>Тех_Движение!$A$1620</f>
        <v/>
      </c>
      <c r="B1623" s="20">
        <f>IF(Тех_Движение!$F$1620&gt;0,Тех_Движение!$I$1620,"")</f>
        <v/>
      </c>
      <c r="C1623" s="20">
        <f>IF($B1623="","",Тех_Движение!$D$1620)</f>
        <v/>
      </c>
      <c r="D1623" s="42">
        <f>IF($B1623="","",Тех_Движение!$B$1620)</f>
        <v/>
      </c>
      <c r="E1623" s="54">
        <f>IF($B1623="","",Тех_Движение!$F$1620)</f>
        <v/>
      </c>
      <c r="F1623" s="54">
        <f>IF($B1623="","",SUMIFS($E$5:$E1622,$C$5:$C1622,$C1623))</f>
        <v/>
      </c>
      <c r="G1623" s="54">
        <f>IF($B1623="","",MAX(0,$E1623-MAX(0,SUMIFS(Тех_Движение!$G$2:$G$5111,Тех_Движение!$D$2:$D$5111,$C1623,Тех_Движение!$B$2:$B$5111,"&lt;="&amp;Настройки!$B$5-1)-$F1623)))</f>
        <v/>
      </c>
      <c r="H1623" s="54">
        <f>IF($B1623="","",IF(AND($D1623&gt;=Настройки!$B$5,$D1623&lt;=Настройки!$B$6),$E1623,0))</f>
        <v/>
      </c>
      <c r="I1623" s="54">
        <f>IF($B1623="","",$G1623+$H1623-$J1623)</f>
        <v/>
      </c>
      <c r="J1623" s="54">
        <f>IF($B1623="","",MAX(0,$E1623-MAX(0,SUMIFS(Тех_Движение!$G$2:$G$5111,Тех_Движение!$D$2:$D$5111,$C1623,Тех_Движение!$B$2:$B$5111,"&lt;="&amp;Настройки!$B$6)-$F1623)))</f>
        <v/>
      </c>
      <c r="K1623" s="54">
        <f>IF(OR($B1623="",K$3&lt;$D1623+Настройки!$B$7),0,MAX(0,$E1623-MAX(0,SUMIFS(Тех_Движение!$G$2:$G$5111,Тех_Движение!$D$2:$D$5111,$C1623,Тех_Движение!$B$2:$B$5111,"&lt;="&amp;K$3)-$F1623)))</f>
        <v/>
      </c>
      <c r="L1623" s="54">
        <f>IF(OR($B1623="",L$3&lt;$D1623+Настройки!$B$7),0,MAX(0,$E1623-MAX(0,SUMIFS(Тех_Движение!$G$2:$G$5111,Тех_Движение!$D$2:$D$5111,$C1623,Тех_Движение!$B$2:$B$5111,"&lt;="&amp;L$3)-$F1623)))</f>
        <v/>
      </c>
      <c r="M1623" s="54">
        <f>IF(OR($B1623="",M$3&lt;$D1623+Настройки!$B$7),0,MAX(0,$E1623-MAX(0,SUMIFS(Тех_Движение!$G$2:$G$5111,Тех_Движение!$D$2:$D$5111,$C1623,Тех_Движение!$B$2:$B$5111,"&lt;="&amp;M$3)-$F1623)))</f>
        <v/>
      </c>
      <c r="N1623" s="54">
        <f>IF(OR($B1623="",N$3&lt;$D1623+Настройки!$B$7),0,MAX(0,$E1623-MAX(0,SUMIFS(Тех_Движение!$G$2:$G$5111,Тех_Движение!$D$2:$D$5111,$C1623,Тех_Движение!$B$2:$B$5111,"&lt;="&amp;N$3)-$F1623)))</f>
        <v/>
      </c>
      <c r="O1623" s="54">
        <f>IF(OR($B1623="",O$3&lt;$D1623+Настройки!$B$7),0,MAX(0,$E1623-MAX(0,SUMIFS(Тех_Движение!$G$2:$G$5111,Тех_Движение!$D$2:$D$5111,$C1623,Тех_Движение!$B$2:$B$5111,"&lt;="&amp;O$3)-$F1623)))</f>
        <v/>
      </c>
      <c r="P1623" s="54">
        <f>IF(OR($B1623="",P$3&lt;$D1623+Настройки!$B$7),0,MAX(0,$E1623-MAX(0,SUMIFS(Тех_Движение!$G$2:$G$5111,Тех_Движение!$D$2:$D$5111,$C1623,Тех_Движение!$B$2:$B$5111,"&lt;="&amp;P$3)-$F1623)))</f>
        <v/>
      </c>
      <c r="Q1623" s="54">
        <f>IF(OR($B1623="",Q$3&lt;$D1623+Настройки!$B$7),0,MAX(0,$E1623-MAX(0,SUMIFS(Тех_Движение!$G$2:$G$5111,Тех_Движение!$D$2:$D$5111,$C1623,Тех_Движение!$B$2:$B$5111,"&lt;="&amp;Q$3)-$F1623)))</f>
        <v/>
      </c>
      <c r="R1623" s="54">
        <f>IF($B1623="","",SUM($K1623:$Q1623))</f>
        <v/>
      </c>
      <c r="S1623" s="56">
        <f>IF($B1623="","",VLOOKUP($C1623,Настройки!$A$11:$L$17,9,FALSE))</f>
        <v/>
      </c>
      <c r="T1623" s="56">
        <f>IF($B1623="","",$R1623*$S1623)</f>
        <v/>
      </c>
    </row>
    <row r="1624">
      <c r="A1624" s="20">
        <f>Тех_Движение!$A$1621</f>
        <v/>
      </c>
      <c r="B1624" s="20">
        <f>IF(Тех_Движение!$F$1621&gt;0,Тех_Движение!$I$1621,"")</f>
        <v/>
      </c>
      <c r="C1624" s="20">
        <f>IF($B1624="","",Тех_Движение!$D$1621)</f>
        <v/>
      </c>
      <c r="D1624" s="42">
        <f>IF($B1624="","",Тех_Движение!$B$1621)</f>
        <v/>
      </c>
      <c r="E1624" s="54">
        <f>IF($B1624="","",Тех_Движение!$F$1621)</f>
        <v/>
      </c>
      <c r="F1624" s="54">
        <f>IF($B1624="","",SUMIFS($E$5:$E1623,$C$5:$C1623,$C1624))</f>
        <v/>
      </c>
      <c r="G1624" s="54">
        <f>IF($B1624="","",MAX(0,$E1624-MAX(0,SUMIFS(Тех_Движение!$G$2:$G$5111,Тех_Движение!$D$2:$D$5111,$C1624,Тех_Движение!$B$2:$B$5111,"&lt;="&amp;Настройки!$B$5-1)-$F1624)))</f>
        <v/>
      </c>
      <c r="H1624" s="54">
        <f>IF($B1624="","",IF(AND($D1624&gt;=Настройки!$B$5,$D1624&lt;=Настройки!$B$6),$E1624,0))</f>
        <v/>
      </c>
      <c r="I1624" s="54">
        <f>IF($B1624="","",$G1624+$H1624-$J1624)</f>
        <v/>
      </c>
      <c r="J1624" s="54">
        <f>IF($B1624="","",MAX(0,$E1624-MAX(0,SUMIFS(Тех_Движение!$G$2:$G$5111,Тех_Движение!$D$2:$D$5111,$C1624,Тех_Движение!$B$2:$B$5111,"&lt;="&amp;Настройки!$B$6)-$F1624)))</f>
        <v/>
      </c>
      <c r="K1624" s="54">
        <f>IF(OR($B1624="",K$3&lt;$D1624+Настройки!$B$7),0,MAX(0,$E1624-MAX(0,SUMIFS(Тех_Движение!$G$2:$G$5111,Тех_Движение!$D$2:$D$5111,$C1624,Тех_Движение!$B$2:$B$5111,"&lt;="&amp;K$3)-$F1624)))</f>
        <v/>
      </c>
      <c r="L1624" s="54">
        <f>IF(OR($B1624="",L$3&lt;$D1624+Настройки!$B$7),0,MAX(0,$E1624-MAX(0,SUMIFS(Тех_Движение!$G$2:$G$5111,Тех_Движение!$D$2:$D$5111,$C1624,Тех_Движение!$B$2:$B$5111,"&lt;="&amp;L$3)-$F1624)))</f>
        <v/>
      </c>
      <c r="M1624" s="54">
        <f>IF(OR($B1624="",M$3&lt;$D1624+Настройки!$B$7),0,MAX(0,$E1624-MAX(0,SUMIFS(Тех_Движение!$G$2:$G$5111,Тех_Движение!$D$2:$D$5111,$C1624,Тех_Движение!$B$2:$B$5111,"&lt;="&amp;M$3)-$F1624)))</f>
        <v/>
      </c>
      <c r="N1624" s="54">
        <f>IF(OR($B1624="",N$3&lt;$D1624+Настройки!$B$7),0,MAX(0,$E1624-MAX(0,SUMIFS(Тех_Движение!$G$2:$G$5111,Тех_Движение!$D$2:$D$5111,$C1624,Тех_Движение!$B$2:$B$5111,"&lt;="&amp;N$3)-$F1624)))</f>
        <v/>
      </c>
      <c r="O1624" s="54">
        <f>IF(OR($B1624="",O$3&lt;$D1624+Настройки!$B$7),0,MAX(0,$E1624-MAX(0,SUMIFS(Тех_Движение!$G$2:$G$5111,Тех_Движение!$D$2:$D$5111,$C1624,Тех_Движение!$B$2:$B$5111,"&lt;="&amp;O$3)-$F1624)))</f>
        <v/>
      </c>
      <c r="P1624" s="54">
        <f>IF(OR($B1624="",P$3&lt;$D1624+Настройки!$B$7),0,MAX(0,$E1624-MAX(0,SUMIFS(Тех_Движение!$G$2:$G$5111,Тех_Движение!$D$2:$D$5111,$C1624,Тех_Движение!$B$2:$B$5111,"&lt;="&amp;P$3)-$F1624)))</f>
        <v/>
      </c>
      <c r="Q1624" s="54">
        <f>IF(OR($B1624="",Q$3&lt;$D1624+Настройки!$B$7),0,MAX(0,$E1624-MAX(0,SUMIFS(Тех_Движение!$G$2:$G$5111,Тех_Движение!$D$2:$D$5111,$C1624,Тех_Движение!$B$2:$B$5111,"&lt;="&amp;Q$3)-$F1624)))</f>
        <v/>
      </c>
      <c r="R1624" s="54">
        <f>IF($B1624="","",SUM($K1624:$Q1624))</f>
        <v/>
      </c>
      <c r="S1624" s="56">
        <f>IF($B1624="","",VLOOKUP($C1624,Настройки!$A$11:$L$17,9,FALSE))</f>
        <v/>
      </c>
      <c r="T1624" s="56">
        <f>IF($B1624="","",$R1624*$S1624)</f>
        <v/>
      </c>
    </row>
    <row r="1625">
      <c r="A1625" s="20">
        <f>Тех_Движение!$A$1622</f>
        <v/>
      </c>
      <c r="B1625" s="20">
        <f>IF(Тех_Движение!$F$1622&gt;0,Тех_Движение!$I$1622,"")</f>
        <v/>
      </c>
      <c r="C1625" s="20">
        <f>IF($B1625="","",Тех_Движение!$D$1622)</f>
        <v/>
      </c>
      <c r="D1625" s="42">
        <f>IF($B1625="","",Тех_Движение!$B$1622)</f>
        <v/>
      </c>
      <c r="E1625" s="54">
        <f>IF($B1625="","",Тех_Движение!$F$1622)</f>
        <v/>
      </c>
      <c r="F1625" s="54">
        <f>IF($B1625="","",SUMIFS($E$5:$E1624,$C$5:$C1624,$C1625))</f>
        <v/>
      </c>
      <c r="G1625" s="54">
        <f>IF($B1625="","",MAX(0,$E1625-MAX(0,SUMIFS(Тех_Движение!$G$2:$G$5111,Тех_Движение!$D$2:$D$5111,$C1625,Тех_Движение!$B$2:$B$5111,"&lt;="&amp;Настройки!$B$5-1)-$F1625)))</f>
        <v/>
      </c>
      <c r="H1625" s="54">
        <f>IF($B1625="","",IF(AND($D1625&gt;=Настройки!$B$5,$D1625&lt;=Настройки!$B$6),$E1625,0))</f>
        <v/>
      </c>
      <c r="I1625" s="54">
        <f>IF($B1625="","",$G1625+$H1625-$J1625)</f>
        <v/>
      </c>
      <c r="J1625" s="54">
        <f>IF($B1625="","",MAX(0,$E1625-MAX(0,SUMIFS(Тех_Движение!$G$2:$G$5111,Тех_Движение!$D$2:$D$5111,$C1625,Тех_Движение!$B$2:$B$5111,"&lt;="&amp;Настройки!$B$6)-$F1625)))</f>
        <v/>
      </c>
      <c r="K1625" s="54">
        <f>IF(OR($B1625="",K$3&lt;$D1625+Настройки!$B$7),0,MAX(0,$E1625-MAX(0,SUMIFS(Тех_Движение!$G$2:$G$5111,Тех_Движение!$D$2:$D$5111,$C1625,Тех_Движение!$B$2:$B$5111,"&lt;="&amp;K$3)-$F1625)))</f>
        <v/>
      </c>
      <c r="L1625" s="54">
        <f>IF(OR($B1625="",L$3&lt;$D1625+Настройки!$B$7),0,MAX(0,$E1625-MAX(0,SUMIFS(Тех_Движение!$G$2:$G$5111,Тех_Движение!$D$2:$D$5111,$C1625,Тех_Движение!$B$2:$B$5111,"&lt;="&amp;L$3)-$F1625)))</f>
        <v/>
      </c>
      <c r="M1625" s="54">
        <f>IF(OR($B1625="",M$3&lt;$D1625+Настройки!$B$7),0,MAX(0,$E1625-MAX(0,SUMIFS(Тех_Движение!$G$2:$G$5111,Тех_Движение!$D$2:$D$5111,$C1625,Тех_Движение!$B$2:$B$5111,"&lt;="&amp;M$3)-$F1625)))</f>
        <v/>
      </c>
      <c r="N1625" s="54">
        <f>IF(OR($B1625="",N$3&lt;$D1625+Настройки!$B$7),0,MAX(0,$E1625-MAX(0,SUMIFS(Тех_Движение!$G$2:$G$5111,Тех_Движение!$D$2:$D$5111,$C1625,Тех_Движение!$B$2:$B$5111,"&lt;="&amp;N$3)-$F1625)))</f>
        <v/>
      </c>
      <c r="O1625" s="54">
        <f>IF(OR($B1625="",O$3&lt;$D1625+Настройки!$B$7),0,MAX(0,$E1625-MAX(0,SUMIFS(Тех_Движение!$G$2:$G$5111,Тех_Движение!$D$2:$D$5111,$C1625,Тех_Движение!$B$2:$B$5111,"&lt;="&amp;O$3)-$F1625)))</f>
        <v/>
      </c>
      <c r="P1625" s="54">
        <f>IF(OR($B1625="",P$3&lt;$D1625+Настройки!$B$7),0,MAX(0,$E1625-MAX(0,SUMIFS(Тех_Движение!$G$2:$G$5111,Тех_Движение!$D$2:$D$5111,$C1625,Тех_Движение!$B$2:$B$5111,"&lt;="&amp;P$3)-$F1625)))</f>
        <v/>
      </c>
      <c r="Q1625" s="54">
        <f>IF(OR($B1625="",Q$3&lt;$D1625+Настройки!$B$7),0,MAX(0,$E1625-MAX(0,SUMIFS(Тех_Движение!$G$2:$G$5111,Тех_Движение!$D$2:$D$5111,$C1625,Тех_Движение!$B$2:$B$5111,"&lt;="&amp;Q$3)-$F1625)))</f>
        <v/>
      </c>
      <c r="R1625" s="54">
        <f>IF($B1625="","",SUM($K1625:$Q1625))</f>
        <v/>
      </c>
      <c r="S1625" s="56">
        <f>IF($B1625="","",VLOOKUP($C1625,Настройки!$A$11:$L$17,9,FALSE))</f>
        <v/>
      </c>
      <c r="T1625" s="56">
        <f>IF($B1625="","",$R1625*$S1625)</f>
        <v/>
      </c>
    </row>
    <row r="1626">
      <c r="A1626" s="20">
        <f>Тех_Движение!$A$1623</f>
        <v/>
      </c>
      <c r="B1626" s="20">
        <f>IF(Тех_Движение!$F$1623&gt;0,Тех_Движение!$I$1623,"")</f>
        <v/>
      </c>
      <c r="C1626" s="20">
        <f>IF($B1626="","",Тех_Движение!$D$1623)</f>
        <v/>
      </c>
      <c r="D1626" s="42">
        <f>IF($B1626="","",Тех_Движение!$B$1623)</f>
        <v/>
      </c>
      <c r="E1626" s="54">
        <f>IF($B1626="","",Тех_Движение!$F$1623)</f>
        <v/>
      </c>
      <c r="F1626" s="54">
        <f>IF($B1626="","",SUMIFS($E$5:$E1625,$C$5:$C1625,$C1626))</f>
        <v/>
      </c>
      <c r="G1626" s="54">
        <f>IF($B1626="","",MAX(0,$E1626-MAX(0,SUMIFS(Тех_Движение!$G$2:$G$5111,Тех_Движение!$D$2:$D$5111,$C1626,Тех_Движение!$B$2:$B$5111,"&lt;="&amp;Настройки!$B$5-1)-$F1626)))</f>
        <v/>
      </c>
      <c r="H1626" s="54">
        <f>IF($B1626="","",IF(AND($D1626&gt;=Настройки!$B$5,$D1626&lt;=Настройки!$B$6),$E1626,0))</f>
        <v/>
      </c>
      <c r="I1626" s="54">
        <f>IF($B1626="","",$G1626+$H1626-$J1626)</f>
        <v/>
      </c>
      <c r="J1626" s="54">
        <f>IF($B1626="","",MAX(0,$E1626-MAX(0,SUMIFS(Тех_Движение!$G$2:$G$5111,Тех_Движение!$D$2:$D$5111,$C1626,Тех_Движение!$B$2:$B$5111,"&lt;="&amp;Настройки!$B$6)-$F1626)))</f>
        <v/>
      </c>
      <c r="K1626" s="54">
        <f>IF(OR($B1626="",K$3&lt;$D1626+Настройки!$B$7),0,MAX(0,$E1626-MAX(0,SUMIFS(Тех_Движение!$G$2:$G$5111,Тех_Движение!$D$2:$D$5111,$C1626,Тех_Движение!$B$2:$B$5111,"&lt;="&amp;K$3)-$F1626)))</f>
        <v/>
      </c>
      <c r="L1626" s="54">
        <f>IF(OR($B1626="",L$3&lt;$D1626+Настройки!$B$7),0,MAX(0,$E1626-MAX(0,SUMIFS(Тех_Движение!$G$2:$G$5111,Тех_Движение!$D$2:$D$5111,$C1626,Тех_Движение!$B$2:$B$5111,"&lt;="&amp;L$3)-$F1626)))</f>
        <v/>
      </c>
      <c r="M1626" s="54">
        <f>IF(OR($B1626="",M$3&lt;$D1626+Настройки!$B$7),0,MAX(0,$E1626-MAX(0,SUMIFS(Тех_Движение!$G$2:$G$5111,Тех_Движение!$D$2:$D$5111,$C1626,Тех_Движение!$B$2:$B$5111,"&lt;="&amp;M$3)-$F1626)))</f>
        <v/>
      </c>
      <c r="N1626" s="54">
        <f>IF(OR($B1626="",N$3&lt;$D1626+Настройки!$B$7),0,MAX(0,$E1626-MAX(0,SUMIFS(Тех_Движение!$G$2:$G$5111,Тех_Движение!$D$2:$D$5111,$C1626,Тех_Движение!$B$2:$B$5111,"&lt;="&amp;N$3)-$F1626)))</f>
        <v/>
      </c>
      <c r="O1626" s="54">
        <f>IF(OR($B1626="",O$3&lt;$D1626+Настройки!$B$7),0,MAX(0,$E1626-MAX(0,SUMIFS(Тех_Движение!$G$2:$G$5111,Тех_Движение!$D$2:$D$5111,$C1626,Тех_Движение!$B$2:$B$5111,"&lt;="&amp;O$3)-$F1626)))</f>
        <v/>
      </c>
      <c r="P1626" s="54">
        <f>IF(OR($B1626="",P$3&lt;$D1626+Настройки!$B$7),0,MAX(0,$E1626-MAX(0,SUMIFS(Тех_Движение!$G$2:$G$5111,Тех_Движение!$D$2:$D$5111,$C1626,Тех_Движение!$B$2:$B$5111,"&lt;="&amp;P$3)-$F1626)))</f>
        <v/>
      </c>
      <c r="Q1626" s="54">
        <f>IF(OR($B1626="",Q$3&lt;$D1626+Настройки!$B$7),0,MAX(0,$E1626-MAX(0,SUMIFS(Тех_Движение!$G$2:$G$5111,Тех_Движение!$D$2:$D$5111,$C1626,Тех_Движение!$B$2:$B$5111,"&lt;="&amp;Q$3)-$F1626)))</f>
        <v/>
      </c>
      <c r="R1626" s="54">
        <f>IF($B1626="","",SUM($K1626:$Q1626))</f>
        <v/>
      </c>
      <c r="S1626" s="56">
        <f>IF($B1626="","",VLOOKUP($C1626,Настройки!$A$11:$L$17,9,FALSE))</f>
        <v/>
      </c>
      <c r="T1626" s="56">
        <f>IF($B1626="","",$R1626*$S1626)</f>
        <v/>
      </c>
    </row>
    <row r="1627">
      <c r="A1627" s="20">
        <f>Тех_Движение!$A$1624</f>
        <v/>
      </c>
      <c r="B1627" s="20">
        <f>IF(Тех_Движение!$F$1624&gt;0,Тех_Движение!$I$1624,"")</f>
        <v/>
      </c>
      <c r="C1627" s="20">
        <f>IF($B1627="","",Тех_Движение!$D$1624)</f>
        <v/>
      </c>
      <c r="D1627" s="42">
        <f>IF($B1627="","",Тех_Движение!$B$1624)</f>
        <v/>
      </c>
      <c r="E1627" s="54">
        <f>IF($B1627="","",Тех_Движение!$F$1624)</f>
        <v/>
      </c>
      <c r="F1627" s="54">
        <f>IF($B1627="","",SUMIFS($E$5:$E1626,$C$5:$C1626,$C1627))</f>
        <v/>
      </c>
      <c r="G1627" s="54">
        <f>IF($B1627="","",MAX(0,$E1627-MAX(0,SUMIFS(Тех_Движение!$G$2:$G$5111,Тех_Движение!$D$2:$D$5111,$C1627,Тех_Движение!$B$2:$B$5111,"&lt;="&amp;Настройки!$B$5-1)-$F1627)))</f>
        <v/>
      </c>
      <c r="H1627" s="54">
        <f>IF($B1627="","",IF(AND($D1627&gt;=Настройки!$B$5,$D1627&lt;=Настройки!$B$6),$E1627,0))</f>
        <v/>
      </c>
      <c r="I1627" s="54">
        <f>IF($B1627="","",$G1627+$H1627-$J1627)</f>
        <v/>
      </c>
      <c r="J1627" s="54">
        <f>IF($B1627="","",MAX(0,$E1627-MAX(0,SUMIFS(Тех_Движение!$G$2:$G$5111,Тех_Движение!$D$2:$D$5111,$C1627,Тех_Движение!$B$2:$B$5111,"&lt;="&amp;Настройки!$B$6)-$F1627)))</f>
        <v/>
      </c>
      <c r="K1627" s="54">
        <f>IF(OR($B1627="",K$3&lt;$D1627+Настройки!$B$7),0,MAX(0,$E1627-MAX(0,SUMIFS(Тех_Движение!$G$2:$G$5111,Тех_Движение!$D$2:$D$5111,$C1627,Тех_Движение!$B$2:$B$5111,"&lt;="&amp;K$3)-$F1627)))</f>
        <v/>
      </c>
      <c r="L1627" s="54">
        <f>IF(OR($B1627="",L$3&lt;$D1627+Настройки!$B$7),0,MAX(0,$E1627-MAX(0,SUMIFS(Тех_Движение!$G$2:$G$5111,Тех_Движение!$D$2:$D$5111,$C1627,Тех_Движение!$B$2:$B$5111,"&lt;="&amp;L$3)-$F1627)))</f>
        <v/>
      </c>
      <c r="M1627" s="54">
        <f>IF(OR($B1627="",M$3&lt;$D1627+Настройки!$B$7),0,MAX(0,$E1627-MAX(0,SUMIFS(Тех_Движение!$G$2:$G$5111,Тех_Движение!$D$2:$D$5111,$C1627,Тех_Движение!$B$2:$B$5111,"&lt;="&amp;M$3)-$F1627)))</f>
        <v/>
      </c>
      <c r="N1627" s="54">
        <f>IF(OR($B1627="",N$3&lt;$D1627+Настройки!$B$7),0,MAX(0,$E1627-MAX(0,SUMIFS(Тех_Движение!$G$2:$G$5111,Тех_Движение!$D$2:$D$5111,$C1627,Тех_Движение!$B$2:$B$5111,"&lt;="&amp;N$3)-$F1627)))</f>
        <v/>
      </c>
      <c r="O1627" s="54">
        <f>IF(OR($B1627="",O$3&lt;$D1627+Настройки!$B$7),0,MAX(0,$E1627-MAX(0,SUMIFS(Тех_Движение!$G$2:$G$5111,Тех_Движение!$D$2:$D$5111,$C1627,Тех_Движение!$B$2:$B$5111,"&lt;="&amp;O$3)-$F1627)))</f>
        <v/>
      </c>
      <c r="P1627" s="54">
        <f>IF(OR($B1627="",P$3&lt;$D1627+Настройки!$B$7),0,MAX(0,$E1627-MAX(0,SUMIFS(Тех_Движение!$G$2:$G$5111,Тех_Движение!$D$2:$D$5111,$C1627,Тех_Движение!$B$2:$B$5111,"&lt;="&amp;P$3)-$F1627)))</f>
        <v/>
      </c>
      <c r="Q1627" s="54">
        <f>IF(OR($B1627="",Q$3&lt;$D1627+Настройки!$B$7),0,MAX(0,$E1627-MAX(0,SUMIFS(Тех_Движение!$G$2:$G$5111,Тех_Движение!$D$2:$D$5111,$C1627,Тех_Движение!$B$2:$B$5111,"&lt;="&amp;Q$3)-$F1627)))</f>
        <v/>
      </c>
      <c r="R1627" s="54">
        <f>IF($B1627="","",SUM($K1627:$Q1627))</f>
        <v/>
      </c>
      <c r="S1627" s="56">
        <f>IF($B1627="","",VLOOKUP($C1627,Настройки!$A$11:$L$17,9,FALSE))</f>
        <v/>
      </c>
      <c r="T1627" s="56">
        <f>IF($B1627="","",$R1627*$S1627)</f>
        <v/>
      </c>
    </row>
    <row r="1628">
      <c r="A1628" s="20">
        <f>Тех_Движение!$A$1625</f>
        <v/>
      </c>
      <c r="B1628" s="20">
        <f>IF(Тех_Движение!$F$1625&gt;0,Тех_Движение!$I$1625,"")</f>
        <v/>
      </c>
      <c r="C1628" s="20">
        <f>IF($B1628="","",Тех_Движение!$D$1625)</f>
        <v/>
      </c>
      <c r="D1628" s="42">
        <f>IF($B1628="","",Тех_Движение!$B$1625)</f>
        <v/>
      </c>
      <c r="E1628" s="54">
        <f>IF($B1628="","",Тех_Движение!$F$1625)</f>
        <v/>
      </c>
      <c r="F1628" s="54">
        <f>IF($B1628="","",SUMIFS($E$5:$E1627,$C$5:$C1627,$C1628))</f>
        <v/>
      </c>
      <c r="G1628" s="54">
        <f>IF($B1628="","",MAX(0,$E1628-MAX(0,SUMIFS(Тех_Движение!$G$2:$G$5111,Тех_Движение!$D$2:$D$5111,$C1628,Тех_Движение!$B$2:$B$5111,"&lt;="&amp;Настройки!$B$5-1)-$F1628)))</f>
        <v/>
      </c>
      <c r="H1628" s="54">
        <f>IF($B1628="","",IF(AND($D1628&gt;=Настройки!$B$5,$D1628&lt;=Настройки!$B$6),$E1628,0))</f>
        <v/>
      </c>
      <c r="I1628" s="54">
        <f>IF($B1628="","",$G1628+$H1628-$J1628)</f>
        <v/>
      </c>
      <c r="J1628" s="54">
        <f>IF($B1628="","",MAX(0,$E1628-MAX(0,SUMIFS(Тех_Движение!$G$2:$G$5111,Тех_Движение!$D$2:$D$5111,$C1628,Тех_Движение!$B$2:$B$5111,"&lt;="&amp;Настройки!$B$6)-$F1628)))</f>
        <v/>
      </c>
      <c r="K1628" s="54">
        <f>IF(OR($B1628="",K$3&lt;$D1628+Настройки!$B$7),0,MAX(0,$E1628-MAX(0,SUMIFS(Тех_Движение!$G$2:$G$5111,Тех_Движение!$D$2:$D$5111,$C1628,Тех_Движение!$B$2:$B$5111,"&lt;="&amp;K$3)-$F1628)))</f>
        <v/>
      </c>
      <c r="L1628" s="54">
        <f>IF(OR($B1628="",L$3&lt;$D1628+Настройки!$B$7),0,MAX(0,$E1628-MAX(0,SUMIFS(Тех_Движение!$G$2:$G$5111,Тех_Движение!$D$2:$D$5111,$C1628,Тех_Движение!$B$2:$B$5111,"&lt;="&amp;L$3)-$F1628)))</f>
        <v/>
      </c>
      <c r="M1628" s="54">
        <f>IF(OR($B1628="",M$3&lt;$D1628+Настройки!$B$7),0,MAX(0,$E1628-MAX(0,SUMIFS(Тех_Движение!$G$2:$G$5111,Тех_Движение!$D$2:$D$5111,$C1628,Тех_Движение!$B$2:$B$5111,"&lt;="&amp;M$3)-$F1628)))</f>
        <v/>
      </c>
      <c r="N1628" s="54">
        <f>IF(OR($B1628="",N$3&lt;$D1628+Настройки!$B$7),0,MAX(0,$E1628-MAX(0,SUMIFS(Тех_Движение!$G$2:$G$5111,Тех_Движение!$D$2:$D$5111,$C1628,Тех_Движение!$B$2:$B$5111,"&lt;="&amp;N$3)-$F1628)))</f>
        <v/>
      </c>
      <c r="O1628" s="54">
        <f>IF(OR($B1628="",O$3&lt;$D1628+Настройки!$B$7),0,MAX(0,$E1628-MAX(0,SUMIFS(Тех_Движение!$G$2:$G$5111,Тех_Движение!$D$2:$D$5111,$C1628,Тех_Движение!$B$2:$B$5111,"&lt;="&amp;O$3)-$F1628)))</f>
        <v/>
      </c>
      <c r="P1628" s="54">
        <f>IF(OR($B1628="",P$3&lt;$D1628+Настройки!$B$7),0,MAX(0,$E1628-MAX(0,SUMIFS(Тех_Движение!$G$2:$G$5111,Тех_Движение!$D$2:$D$5111,$C1628,Тех_Движение!$B$2:$B$5111,"&lt;="&amp;P$3)-$F1628)))</f>
        <v/>
      </c>
      <c r="Q1628" s="54">
        <f>IF(OR($B1628="",Q$3&lt;$D1628+Настройки!$B$7),0,MAX(0,$E1628-MAX(0,SUMIFS(Тех_Движение!$G$2:$G$5111,Тех_Движение!$D$2:$D$5111,$C1628,Тех_Движение!$B$2:$B$5111,"&lt;="&amp;Q$3)-$F1628)))</f>
        <v/>
      </c>
      <c r="R1628" s="54">
        <f>IF($B1628="","",SUM($K1628:$Q1628))</f>
        <v/>
      </c>
      <c r="S1628" s="56">
        <f>IF($B1628="","",VLOOKUP($C1628,Настройки!$A$11:$L$17,9,FALSE))</f>
        <v/>
      </c>
      <c r="T1628" s="56">
        <f>IF($B1628="","",$R1628*$S1628)</f>
        <v/>
      </c>
    </row>
    <row r="1629">
      <c r="A1629" s="20">
        <f>Тех_Движение!$A$1626</f>
        <v/>
      </c>
      <c r="B1629" s="20">
        <f>IF(Тех_Движение!$F$1626&gt;0,Тех_Движение!$I$1626,"")</f>
        <v/>
      </c>
      <c r="C1629" s="20">
        <f>IF($B1629="","",Тех_Движение!$D$1626)</f>
        <v/>
      </c>
      <c r="D1629" s="42">
        <f>IF($B1629="","",Тех_Движение!$B$1626)</f>
        <v/>
      </c>
      <c r="E1629" s="54">
        <f>IF($B1629="","",Тех_Движение!$F$1626)</f>
        <v/>
      </c>
      <c r="F1629" s="54">
        <f>IF($B1629="","",SUMIFS($E$5:$E1628,$C$5:$C1628,$C1629))</f>
        <v/>
      </c>
      <c r="G1629" s="54">
        <f>IF($B1629="","",MAX(0,$E1629-MAX(0,SUMIFS(Тех_Движение!$G$2:$G$5111,Тех_Движение!$D$2:$D$5111,$C1629,Тех_Движение!$B$2:$B$5111,"&lt;="&amp;Настройки!$B$5-1)-$F1629)))</f>
        <v/>
      </c>
      <c r="H1629" s="54">
        <f>IF($B1629="","",IF(AND($D1629&gt;=Настройки!$B$5,$D1629&lt;=Настройки!$B$6),$E1629,0))</f>
        <v/>
      </c>
      <c r="I1629" s="54">
        <f>IF($B1629="","",$G1629+$H1629-$J1629)</f>
        <v/>
      </c>
      <c r="J1629" s="54">
        <f>IF($B1629="","",MAX(0,$E1629-MAX(0,SUMIFS(Тех_Движение!$G$2:$G$5111,Тех_Движение!$D$2:$D$5111,$C1629,Тех_Движение!$B$2:$B$5111,"&lt;="&amp;Настройки!$B$6)-$F1629)))</f>
        <v/>
      </c>
      <c r="K1629" s="54">
        <f>IF(OR($B1629="",K$3&lt;$D1629+Настройки!$B$7),0,MAX(0,$E1629-MAX(0,SUMIFS(Тех_Движение!$G$2:$G$5111,Тех_Движение!$D$2:$D$5111,$C1629,Тех_Движение!$B$2:$B$5111,"&lt;="&amp;K$3)-$F1629)))</f>
        <v/>
      </c>
      <c r="L1629" s="54">
        <f>IF(OR($B1629="",L$3&lt;$D1629+Настройки!$B$7),0,MAX(0,$E1629-MAX(0,SUMIFS(Тех_Движение!$G$2:$G$5111,Тех_Движение!$D$2:$D$5111,$C1629,Тех_Движение!$B$2:$B$5111,"&lt;="&amp;L$3)-$F1629)))</f>
        <v/>
      </c>
      <c r="M1629" s="54">
        <f>IF(OR($B1629="",M$3&lt;$D1629+Настройки!$B$7),0,MAX(0,$E1629-MAX(0,SUMIFS(Тех_Движение!$G$2:$G$5111,Тех_Движение!$D$2:$D$5111,$C1629,Тех_Движение!$B$2:$B$5111,"&lt;="&amp;M$3)-$F1629)))</f>
        <v/>
      </c>
      <c r="N1629" s="54">
        <f>IF(OR($B1629="",N$3&lt;$D1629+Настройки!$B$7),0,MAX(0,$E1629-MAX(0,SUMIFS(Тех_Движение!$G$2:$G$5111,Тех_Движение!$D$2:$D$5111,$C1629,Тех_Движение!$B$2:$B$5111,"&lt;="&amp;N$3)-$F1629)))</f>
        <v/>
      </c>
      <c r="O1629" s="54">
        <f>IF(OR($B1629="",O$3&lt;$D1629+Настройки!$B$7),0,MAX(0,$E1629-MAX(0,SUMIFS(Тех_Движение!$G$2:$G$5111,Тех_Движение!$D$2:$D$5111,$C1629,Тех_Движение!$B$2:$B$5111,"&lt;="&amp;O$3)-$F1629)))</f>
        <v/>
      </c>
      <c r="P1629" s="54">
        <f>IF(OR($B1629="",P$3&lt;$D1629+Настройки!$B$7),0,MAX(0,$E1629-MAX(0,SUMIFS(Тех_Движение!$G$2:$G$5111,Тех_Движение!$D$2:$D$5111,$C1629,Тех_Движение!$B$2:$B$5111,"&lt;="&amp;P$3)-$F1629)))</f>
        <v/>
      </c>
      <c r="Q1629" s="54">
        <f>IF(OR($B1629="",Q$3&lt;$D1629+Настройки!$B$7),0,MAX(0,$E1629-MAX(0,SUMIFS(Тех_Движение!$G$2:$G$5111,Тех_Движение!$D$2:$D$5111,$C1629,Тех_Движение!$B$2:$B$5111,"&lt;="&amp;Q$3)-$F1629)))</f>
        <v/>
      </c>
      <c r="R1629" s="54">
        <f>IF($B1629="","",SUM($K1629:$Q1629))</f>
        <v/>
      </c>
      <c r="S1629" s="56">
        <f>IF($B1629="","",VLOOKUP($C1629,Настройки!$A$11:$L$17,9,FALSE))</f>
        <v/>
      </c>
      <c r="T1629" s="56">
        <f>IF($B1629="","",$R1629*$S1629)</f>
        <v/>
      </c>
    </row>
    <row r="1630">
      <c r="A1630" s="20">
        <f>Тех_Движение!$A$1627</f>
        <v/>
      </c>
      <c r="B1630" s="20">
        <f>IF(Тех_Движение!$F$1627&gt;0,Тех_Движение!$I$1627,"")</f>
        <v/>
      </c>
      <c r="C1630" s="20">
        <f>IF($B1630="","",Тех_Движение!$D$1627)</f>
        <v/>
      </c>
      <c r="D1630" s="42">
        <f>IF($B1630="","",Тех_Движение!$B$1627)</f>
        <v/>
      </c>
      <c r="E1630" s="54">
        <f>IF($B1630="","",Тех_Движение!$F$1627)</f>
        <v/>
      </c>
      <c r="F1630" s="54">
        <f>IF($B1630="","",SUMIFS($E$5:$E1629,$C$5:$C1629,$C1630))</f>
        <v/>
      </c>
      <c r="G1630" s="54">
        <f>IF($B1630="","",MAX(0,$E1630-MAX(0,SUMIFS(Тех_Движение!$G$2:$G$5111,Тех_Движение!$D$2:$D$5111,$C1630,Тех_Движение!$B$2:$B$5111,"&lt;="&amp;Настройки!$B$5-1)-$F1630)))</f>
        <v/>
      </c>
      <c r="H1630" s="54">
        <f>IF($B1630="","",IF(AND($D1630&gt;=Настройки!$B$5,$D1630&lt;=Настройки!$B$6),$E1630,0))</f>
        <v/>
      </c>
      <c r="I1630" s="54">
        <f>IF($B1630="","",$G1630+$H1630-$J1630)</f>
        <v/>
      </c>
      <c r="J1630" s="54">
        <f>IF($B1630="","",MAX(0,$E1630-MAX(0,SUMIFS(Тех_Движение!$G$2:$G$5111,Тех_Движение!$D$2:$D$5111,$C1630,Тех_Движение!$B$2:$B$5111,"&lt;="&amp;Настройки!$B$6)-$F1630)))</f>
        <v/>
      </c>
      <c r="K1630" s="54">
        <f>IF(OR($B1630="",K$3&lt;$D1630+Настройки!$B$7),0,MAX(0,$E1630-MAX(0,SUMIFS(Тех_Движение!$G$2:$G$5111,Тех_Движение!$D$2:$D$5111,$C1630,Тех_Движение!$B$2:$B$5111,"&lt;="&amp;K$3)-$F1630)))</f>
        <v/>
      </c>
      <c r="L1630" s="54">
        <f>IF(OR($B1630="",L$3&lt;$D1630+Настройки!$B$7),0,MAX(0,$E1630-MAX(0,SUMIFS(Тех_Движение!$G$2:$G$5111,Тех_Движение!$D$2:$D$5111,$C1630,Тех_Движение!$B$2:$B$5111,"&lt;="&amp;L$3)-$F1630)))</f>
        <v/>
      </c>
      <c r="M1630" s="54">
        <f>IF(OR($B1630="",M$3&lt;$D1630+Настройки!$B$7),0,MAX(0,$E1630-MAX(0,SUMIFS(Тех_Движение!$G$2:$G$5111,Тех_Движение!$D$2:$D$5111,$C1630,Тех_Движение!$B$2:$B$5111,"&lt;="&amp;M$3)-$F1630)))</f>
        <v/>
      </c>
      <c r="N1630" s="54">
        <f>IF(OR($B1630="",N$3&lt;$D1630+Настройки!$B$7),0,MAX(0,$E1630-MAX(0,SUMIFS(Тех_Движение!$G$2:$G$5111,Тех_Движение!$D$2:$D$5111,$C1630,Тех_Движение!$B$2:$B$5111,"&lt;="&amp;N$3)-$F1630)))</f>
        <v/>
      </c>
      <c r="O1630" s="54">
        <f>IF(OR($B1630="",O$3&lt;$D1630+Настройки!$B$7),0,MAX(0,$E1630-MAX(0,SUMIFS(Тех_Движение!$G$2:$G$5111,Тех_Движение!$D$2:$D$5111,$C1630,Тех_Движение!$B$2:$B$5111,"&lt;="&amp;O$3)-$F1630)))</f>
        <v/>
      </c>
      <c r="P1630" s="54">
        <f>IF(OR($B1630="",P$3&lt;$D1630+Настройки!$B$7),0,MAX(0,$E1630-MAX(0,SUMIFS(Тех_Движение!$G$2:$G$5111,Тех_Движение!$D$2:$D$5111,$C1630,Тех_Движение!$B$2:$B$5111,"&lt;="&amp;P$3)-$F1630)))</f>
        <v/>
      </c>
      <c r="Q1630" s="54">
        <f>IF(OR($B1630="",Q$3&lt;$D1630+Настройки!$B$7),0,MAX(0,$E1630-MAX(0,SUMIFS(Тех_Движение!$G$2:$G$5111,Тех_Движение!$D$2:$D$5111,$C1630,Тех_Движение!$B$2:$B$5111,"&lt;="&amp;Q$3)-$F1630)))</f>
        <v/>
      </c>
      <c r="R1630" s="54">
        <f>IF($B1630="","",SUM($K1630:$Q1630))</f>
        <v/>
      </c>
      <c r="S1630" s="56">
        <f>IF($B1630="","",VLOOKUP($C1630,Настройки!$A$11:$L$17,9,FALSE))</f>
        <v/>
      </c>
      <c r="T1630" s="56">
        <f>IF($B1630="","",$R1630*$S1630)</f>
        <v/>
      </c>
    </row>
    <row r="1631">
      <c r="A1631" s="20">
        <f>Тех_Движение!$A$1628</f>
        <v/>
      </c>
      <c r="B1631" s="20">
        <f>IF(Тех_Движение!$F$1628&gt;0,Тех_Движение!$I$1628,"")</f>
        <v/>
      </c>
      <c r="C1631" s="20">
        <f>IF($B1631="","",Тех_Движение!$D$1628)</f>
        <v/>
      </c>
      <c r="D1631" s="42">
        <f>IF($B1631="","",Тех_Движение!$B$1628)</f>
        <v/>
      </c>
      <c r="E1631" s="54">
        <f>IF($B1631="","",Тех_Движение!$F$1628)</f>
        <v/>
      </c>
      <c r="F1631" s="54">
        <f>IF($B1631="","",SUMIFS($E$5:$E1630,$C$5:$C1630,$C1631))</f>
        <v/>
      </c>
      <c r="G1631" s="54">
        <f>IF($B1631="","",MAX(0,$E1631-MAX(0,SUMIFS(Тех_Движение!$G$2:$G$5111,Тех_Движение!$D$2:$D$5111,$C1631,Тех_Движение!$B$2:$B$5111,"&lt;="&amp;Настройки!$B$5-1)-$F1631)))</f>
        <v/>
      </c>
      <c r="H1631" s="54">
        <f>IF($B1631="","",IF(AND($D1631&gt;=Настройки!$B$5,$D1631&lt;=Настройки!$B$6),$E1631,0))</f>
        <v/>
      </c>
      <c r="I1631" s="54">
        <f>IF($B1631="","",$G1631+$H1631-$J1631)</f>
        <v/>
      </c>
      <c r="J1631" s="54">
        <f>IF($B1631="","",MAX(0,$E1631-MAX(0,SUMIFS(Тех_Движение!$G$2:$G$5111,Тех_Движение!$D$2:$D$5111,$C1631,Тех_Движение!$B$2:$B$5111,"&lt;="&amp;Настройки!$B$6)-$F1631)))</f>
        <v/>
      </c>
      <c r="K1631" s="54">
        <f>IF(OR($B1631="",K$3&lt;$D1631+Настройки!$B$7),0,MAX(0,$E1631-MAX(0,SUMIFS(Тех_Движение!$G$2:$G$5111,Тех_Движение!$D$2:$D$5111,$C1631,Тех_Движение!$B$2:$B$5111,"&lt;="&amp;K$3)-$F1631)))</f>
        <v/>
      </c>
      <c r="L1631" s="54">
        <f>IF(OR($B1631="",L$3&lt;$D1631+Настройки!$B$7),0,MAX(0,$E1631-MAX(0,SUMIFS(Тех_Движение!$G$2:$G$5111,Тех_Движение!$D$2:$D$5111,$C1631,Тех_Движение!$B$2:$B$5111,"&lt;="&amp;L$3)-$F1631)))</f>
        <v/>
      </c>
      <c r="M1631" s="54">
        <f>IF(OR($B1631="",M$3&lt;$D1631+Настройки!$B$7),0,MAX(0,$E1631-MAX(0,SUMIFS(Тех_Движение!$G$2:$G$5111,Тех_Движение!$D$2:$D$5111,$C1631,Тех_Движение!$B$2:$B$5111,"&lt;="&amp;M$3)-$F1631)))</f>
        <v/>
      </c>
      <c r="N1631" s="54">
        <f>IF(OR($B1631="",N$3&lt;$D1631+Настройки!$B$7),0,MAX(0,$E1631-MAX(0,SUMIFS(Тех_Движение!$G$2:$G$5111,Тех_Движение!$D$2:$D$5111,$C1631,Тех_Движение!$B$2:$B$5111,"&lt;="&amp;N$3)-$F1631)))</f>
        <v/>
      </c>
      <c r="O1631" s="54">
        <f>IF(OR($B1631="",O$3&lt;$D1631+Настройки!$B$7),0,MAX(0,$E1631-MAX(0,SUMIFS(Тех_Движение!$G$2:$G$5111,Тех_Движение!$D$2:$D$5111,$C1631,Тех_Движение!$B$2:$B$5111,"&lt;="&amp;O$3)-$F1631)))</f>
        <v/>
      </c>
      <c r="P1631" s="54">
        <f>IF(OR($B1631="",P$3&lt;$D1631+Настройки!$B$7),0,MAX(0,$E1631-MAX(0,SUMIFS(Тех_Движение!$G$2:$G$5111,Тех_Движение!$D$2:$D$5111,$C1631,Тех_Движение!$B$2:$B$5111,"&lt;="&amp;P$3)-$F1631)))</f>
        <v/>
      </c>
      <c r="Q1631" s="54">
        <f>IF(OR($B1631="",Q$3&lt;$D1631+Настройки!$B$7),0,MAX(0,$E1631-MAX(0,SUMIFS(Тех_Движение!$G$2:$G$5111,Тех_Движение!$D$2:$D$5111,$C1631,Тех_Движение!$B$2:$B$5111,"&lt;="&amp;Q$3)-$F1631)))</f>
        <v/>
      </c>
      <c r="R1631" s="54">
        <f>IF($B1631="","",SUM($K1631:$Q1631))</f>
        <v/>
      </c>
      <c r="S1631" s="56">
        <f>IF($B1631="","",VLOOKUP($C1631,Настройки!$A$11:$L$17,9,FALSE))</f>
        <v/>
      </c>
      <c r="T1631" s="56">
        <f>IF($B1631="","",$R1631*$S1631)</f>
        <v/>
      </c>
    </row>
    <row r="1632">
      <c r="A1632" s="20">
        <f>Тех_Движение!$A$1629</f>
        <v/>
      </c>
      <c r="B1632" s="20">
        <f>IF(Тех_Движение!$F$1629&gt;0,Тех_Движение!$I$1629,"")</f>
        <v/>
      </c>
      <c r="C1632" s="20">
        <f>IF($B1632="","",Тех_Движение!$D$1629)</f>
        <v/>
      </c>
      <c r="D1632" s="42">
        <f>IF($B1632="","",Тех_Движение!$B$1629)</f>
        <v/>
      </c>
      <c r="E1632" s="54">
        <f>IF($B1632="","",Тех_Движение!$F$1629)</f>
        <v/>
      </c>
      <c r="F1632" s="54">
        <f>IF($B1632="","",SUMIFS($E$5:$E1631,$C$5:$C1631,$C1632))</f>
        <v/>
      </c>
      <c r="G1632" s="54">
        <f>IF($B1632="","",MAX(0,$E1632-MAX(0,SUMIFS(Тех_Движение!$G$2:$G$5111,Тех_Движение!$D$2:$D$5111,$C1632,Тех_Движение!$B$2:$B$5111,"&lt;="&amp;Настройки!$B$5-1)-$F1632)))</f>
        <v/>
      </c>
      <c r="H1632" s="54">
        <f>IF($B1632="","",IF(AND($D1632&gt;=Настройки!$B$5,$D1632&lt;=Настройки!$B$6),$E1632,0))</f>
        <v/>
      </c>
      <c r="I1632" s="54">
        <f>IF($B1632="","",$G1632+$H1632-$J1632)</f>
        <v/>
      </c>
      <c r="J1632" s="54">
        <f>IF($B1632="","",MAX(0,$E1632-MAX(0,SUMIFS(Тех_Движение!$G$2:$G$5111,Тех_Движение!$D$2:$D$5111,$C1632,Тех_Движение!$B$2:$B$5111,"&lt;="&amp;Настройки!$B$6)-$F1632)))</f>
        <v/>
      </c>
      <c r="K1632" s="54">
        <f>IF(OR($B1632="",K$3&lt;$D1632+Настройки!$B$7),0,MAX(0,$E1632-MAX(0,SUMIFS(Тех_Движение!$G$2:$G$5111,Тех_Движение!$D$2:$D$5111,$C1632,Тех_Движение!$B$2:$B$5111,"&lt;="&amp;K$3)-$F1632)))</f>
        <v/>
      </c>
      <c r="L1632" s="54">
        <f>IF(OR($B1632="",L$3&lt;$D1632+Настройки!$B$7),0,MAX(0,$E1632-MAX(0,SUMIFS(Тех_Движение!$G$2:$G$5111,Тех_Движение!$D$2:$D$5111,$C1632,Тех_Движение!$B$2:$B$5111,"&lt;="&amp;L$3)-$F1632)))</f>
        <v/>
      </c>
      <c r="M1632" s="54">
        <f>IF(OR($B1632="",M$3&lt;$D1632+Настройки!$B$7),0,MAX(0,$E1632-MAX(0,SUMIFS(Тех_Движение!$G$2:$G$5111,Тех_Движение!$D$2:$D$5111,$C1632,Тех_Движение!$B$2:$B$5111,"&lt;="&amp;M$3)-$F1632)))</f>
        <v/>
      </c>
      <c r="N1632" s="54">
        <f>IF(OR($B1632="",N$3&lt;$D1632+Настройки!$B$7),0,MAX(0,$E1632-MAX(0,SUMIFS(Тех_Движение!$G$2:$G$5111,Тех_Движение!$D$2:$D$5111,$C1632,Тех_Движение!$B$2:$B$5111,"&lt;="&amp;N$3)-$F1632)))</f>
        <v/>
      </c>
      <c r="O1632" s="54">
        <f>IF(OR($B1632="",O$3&lt;$D1632+Настройки!$B$7),0,MAX(0,$E1632-MAX(0,SUMIFS(Тех_Движение!$G$2:$G$5111,Тех_Движение!$D$2:$D$5111,$C1632,Тех_Движение!$B$2:$B$5111,"&lt;="&amp;O$3)-$F1632)))</f>
        <v/>
      </c>
      <c r="P1632" s="54">
        <f>IF(OR($B1632="",P$3&lt;$D1632+Настройки!$B$7),0,MAX(0,$E1632-MAX(0,SUMIFS(Тех_Движение!$G$2:$G$5111,Тех_Движение!$D$2:$D$5111,$C1632,Тех_Движение!$B$2:$B$5111,"&lt;="&amp;P$3)-$F1632)))</f>
        <v/>
      </c>
      <c r="Q1632" s="54">
        <f>IF(OR($B1632="",Q$3&lt;$D1632+Настройки!$B$7),0,MAX(0,$E1632-MAX(0,SUMIFS(Тех_Движение!$G$2:$G$5111,Тех_Движение!$D$2:$D$5111,$C1632,Тех_Движение!$B$2:$B$5111,"&lt;="&amp;Q$3)-$F1632)))</f>
        <v/>
      </c>
      <c r="R1632" s="54">
        <f>IF($B1632="","",SUM($K1632:$Q1632))</f>
        <v/>
      </c>
      <c r="S1632" s="56">
        <f>IF($B1632="","",VLOOKUP($C1632,Настройки!$A$11:$L$17,9,FALSE))</f>
        <v/>
      </c>
      <c r="T1632" s="56">
        <f>IF($B1632="","",$R1632*$S1632)</f>
        <v/>
      </c>
    </row>
    <row r="1633">
      <c r="A1633" s="20">
        <f>Тех_Движение!$A$1630</f>
        <v/>
      </c>
      <c r="B1633" s="20">
        <f>IF(Тех_Движение!$F$1630&gt;0,Тех_Движение!$I$1630,"")</f>
        <v/>
      </c>
      <c r="C1633" s="20">
        <f>IF($B1633="","",Тех_Движение!$D$1630)</f>
        <v/>
      </c>
      <c r="D1633" s="42">
        <f>IF($B1633="","",Тех_Движение!$B$1630)</f>
        <v/>
      </c>
      <c r="E1633" s="54">
        <f>IF($B1633="","",Тех_Движение!$F$1630)</f>
        <v/>
      </c>
      <c r="F1633" s="54">
        <f>IF($B1633="","",SUMIFS($E$5:$E1632,$C$5:$C1632,$C1633))</f>
        <v/>
      </c>
      <c r="G1633" s="54">
        <f>IF($B1633="","",MAX(0,$E1633-MAX(0,SUMIFS(Тех_Движение!$G$2:$G$5111,Тех_Движение!$D$2:$D$5111,$C1633,Тех_Движение!$B$2:$B$5111,"&lt;="&amp;Настройки!$B$5-1)-$F1633)))</f>
        <v/>
      </c>
      <c r="H1633" s="54">
        <f>IF($B1633="","",IF(AND($D1633&gt;=Настройки!$B$5,$D1633&lt;=Настройки!$B$6),$E1633,0))</f>
        <v/>
      </c>
      <c r="I1633" s="54">
        <f>IF($B1633="","",$G1633+$H1633-$J1633)</f>
        <v/>
      </c>
      <c r="J1633" s="54">
        <f>IF($B1633="","",MAX(0,$E1633-MAX(0,SUMIFS(Тех_Движение!$G$2:$G$5111,Тех_Движение!$D$2:$D$5111,$C1633,Тех_Движение!$B$2:$B$5111,"&lt;="&amp;Настройки!$B$6)-$F1633)))</f>
        <v/>
      </c>
      <c r="K1633" s="54">
        <f>IF(OR($B1633="",K$3&lt;$D1633+Настройки!$B$7),0,MAX(0,$E1633-MAX(0,SUMIFS(Тех_Движение!$G$2:$G$5111,Тех_Движение!$D$2:$D$5111,$C1633,Тех_Движение!$B$2:$B$5111,"&lt;="&amp;K$3)-$F1633)))</f>
        <v/>
      </c>
      <c r="L1633" s="54">
        <f>IF(OR($B1633="",L$3&lt;$D1633+Настройки!$B$7),0,MAX(0,$E1633-MAX(0,SUMIFS(Тех_Движение!$G$2:$G$5111,Тех_Движение!$D$2:$D$5111,$C1633,Тех_Движение!$B$2:$B$5111,"&lt;="&amp;L$3)-$F1633)))</f>
        <v/>
      </c>
      <c r="M1633" s="54">
        <f>IF(OR($B1633="",M$3&lt;$D1633+Настройки!$B$7),0,MAX(0,$E1633-MAX(0,SUMIFS(Тех_Движение!$G$2:$G$5111,Тех_Движение!$D$2:$D$5111,$C1633,Тех_Движение!$B$2:$B$5111,"&lt;="&amp;M$3)-$F1633)))</f>
        <v/>
      </c>
      <c r="N1633" s="54">
        <f>IF(OR($B1633="",N$3&lt;$D1633+Настройки!$B$7),0,MAX(0,$E1633-MAX(0,SUMIFS(Тех_Движение!$G$2:$G$5111,Тех_Движение!$D$2:$D$5111,$C1633,Тех_Движение!$B$2:$B$5111,"&lt;="&amp;N$3)-$F1633)))</f>
        <v/>
      </c>
      <c r="O1633" s="54">
        <f>IF(OR($B1633="",O$3&lt;$D1633+Настройки!$B$7),0,MAX(0,$E1633-MAX(0,SUMIFS(Тех_Движение!$G$2:$G$5111,Тех_Движение!$D$2:$D$5111,$C1633,Тех_Движение!$B$2:$B$5111,"&lt;="&amp;O$3)-$F1633)))</f>
        <v/>
      </c>
      <c r="P1633" s="54">
        <f>IF(OR($B1633="",P$3&lt;$D1633+Настройки!$B$7),0,MAX(0,$E1633-MAX(0,SUMIFS(Тех_Движение!$G$2:$G$5111,Тех_Движение!$D$2:$D$5111,$C1633,Тех_Движение!$B$2:$B$5111,"&lt;="&amp;P$3)-$F1633)))</f>
        <v/>
      </c>
      <c r="Q1633" s="54">
        <f>IF(OR($B1633="",Q$3&lt;$D1633+Настройки!$B$7),0,MAX(0,$E1633-MAX(0,SUMIFS(Тех_Движение!$G$2:$G$5111,Тех_Движение!$D$2:$D$5111,$C1633,Тех_Движение!$B$2:$B$5111,"&lt;="&amp;Q$3)-$F1633)))</f>
        <v/>
      </c>
      <c r="R1633" s="54">
        <f>IF($B1633="","",SUM($K1633:$Q1633))</f>
        <v/>
      </c>
      <c r="S1633" s="56">
        <f>IF($B1633="","",VLOOKUP($C1633,Настройки!$A$11:$L$17,9,FALSE))</f>
        <v/>
      </c>
      <c r="T1633" s="56">
        <f>IF($B1633="","",$R1633*$S1633)</f>
        <v/>
      </c>
    </row>
    <row r="1634">
      <c r="A1634" s="20">
        <f>Тех_Движение!$A$1631</f>
        <v/>
      </c>
      <c r="B1634" s="20">
        <f>IF(Тех_Движение!$F$1631&gt;0,Тех_Движение!$I$1631,"")</f>
        <v/>
      </c>
      <c r="C1634" s="20">
        <f>IF($B1634="","",Тех_Движение!$D$1631)</f>
        <v/>
      </c>
      <c r="D1634" s="42">
        <f>IF($B1634="","",Тех_Движение!$B$1631)</f>
        <v/>
      </c>
      <c r="E1634" s="54">
        <f>IF($B1634="","",Тех_Движение!$F$1631)</f>
        <v/>
      </c>
      <c r="F1634" s="54">
        <f>IF($B1634="","",SUMIFS($E$5:$E1633,$C$5:$C1633,$C1634))</f>
        <v/>
      </c>
      <c r="G1634" s="54">
        <f>IF($B1634="","",MAX(0,$E1634-MAX(0,SUMIFS(Тех_Движение!$G$2:$G$5111,Тех_Движение!$D$2:$D$5111,$C1634,Тех_Движение!$B$2:$B$5111,"&lt;="&amp;Настройки!$B$5-1)-$F1634)))</f>
        <v/>
      </c>
      <c r="H1634" s="54">
        <f>IF($B1634="","",IF(AND($D1634&gt;=Настройки!$B$5,$D1634&lt;=Настройки!$B$6),$E1634,0))</f>
        <v/>
      </c>
      <c r="I1634" s="54">
        <f>IF($B1634="","",$G1634+$H1634-$J1634)</f>
        <v/>
      </c>
      <c r="J1634" s="54">
        <f>IF($B1634="","",MAX(0,$E1634-MAX(0,SUMIFS(Тех_Движение!$G$2:$G$5111,Тех_Движение!$D$2:$D$5111,$C1634,Тех_Движение!$B$2:$B$5111,"&lt;="&amp;Настройки!$B$6)-$F1634)))</f>
        <v/>
      </c>
      <c r="K1634" s="54">
        <f>IF(OR($B1634="",K$3&lt;$D1634+Настройки!$B$7),0,MAX(0,$E1634-MAX(0,SUMIFS(Тех_Движение!$G$2:$G$5111,Тех_Движение!$D$2:$D$5111,$C1634,Тех_Движение!$B$2:$B$5111,"&lt;="&amp;K$3)-$F1634)))</f>
        <v/>
      </c>
      <c r="L1634" s="54">
        <f>IF(OR($B1634="",L$3&lt;$D1634+Настройки!$B$7),0,MAX(0,$E1634-MAX(0,SUMIFS(Тех_Движение!$G$2:$G$5111,Тех_Движение!$D$2:$D$5111,$C1634,Тех_Движение!$B$2:$B$5111,"&lt;="&amp;L$3)-$F1634)))</f>
        <v/>
      </c>
      <c r="M1634" s="54">
        <f>IF(OR($B1634="",M$3&lt;$D1634+Настройки!$B$7),0,MAX(0,$E1634-MAX(0,SUMIFS(Тех_Движение!$G$2:$G$5111,Тех_Движение!$D$2:$D$5111,$C1634,Тех_Движение!$B$2:$B$5111,"&lt;="&amp;M$3)-$F1634)))</f>
        <v/>
      </c>
      <c r="N1634" s="54">
        <f>IF(OR($B1634="",N$3&lt;$D1634+Настройки!$B$7),0,MAX(0,$E1634-MAX(0,SUMIFS(Тех_Движение!$G$2:$G$5111,Тех_Движение!$D$2:$D$5111,$C1634,Тех_Движение!$B$2:$B$5111,"&lt;="&amp;N$3)-$F1634)))</f>
        <v/>
      </c>
      <c r="O1634" s="54">
        <f>IF(OR($B1634="",O$3&lt;$D1634+Настройки!$B$7),0,MAX(0,$E1634-MAX(0,SUMIFS(Тех_Движение!$G$2:$G$5111,Тех_Движение!$D$2:$D$5111,$C1634,Тех_Движение!$B$2:$B$5111,"&lt;="&amp;O$3)-$F1634)))</f>
        <v/>
      </c>
      <c r="P1634" s="54">
        <f>IF(OR($B1634="",P$3&lt;$D1634+Настройки!$B$7),0,MAX(0,$E1634-MAX(0,SUMIFS(Тех_Движение!$G$2:$G$5111,Тех_Движение!$D$2:$D$5111,$C1634,Тех_Движение!$B$2:$B$5111,"&lt;="&amp;P$3)-$F1634)))</f>
        <v/>
      </c>
      <c r="Q1634" s="54">
        <f>IF(OR($B1634="",Q$3&lt;$D1634+Настройки!$B$7),0,MAX(0,$E1634-MAX(0,SUMIFS(Тех_Движение!$G$2:$G$5111,Тех_Движение!$D$2:$D$5111,$C1634,Тех_Движение!$B$2:$B$5111,"&lt;="&amp;Q$3)-$F1634)))</f>
        <v/>
      </c>
      <c r="R1634" s="54">
        <f>IF($B1634="","",SUM($K1634:$Q1634))</f>
        <v/>
      </c>
      <c r="S1634" s="56">
        <f>IF($B1634="","",VLOOKUP($C1634,Настройки!$A$11:$L$17,9,FALSE))</f>
        <v/>
      </c>
      <c r="T1634" s="56">
        <f>IF($B1634="","",$R1634*$S1634)</f>
        <v/>
      </c>
    </row>
    <row r="1635">
      <c r="A1635" s="20">
        <f>Тех_Движение!$A$1632</f>
        <v/>
      </c>
      <c r="B1635" s="20">
        <f>IF(Тех_Движение!$F$1632&gt;0,Тех_Движение!$I$1632,"")</f>
        <v/>
      </c>
      <c r="C1635" s="20">
        <f>IF($B1635="","",Тех_Движение!$D$1632)</f>
        <v/>
      </c>
      <c r="D1635" s="42">
        <f>IF($B1635="","",Тех_Движение!$B$1632)</f>
        <v/>
      </c>
      <c r="E1635" s="54">
        <f>IF($B1635="","",Тех_Движение!$F$1632)</f>
        <v/>
      </c>
      <c r="F1635" s="54">
        <f>IF($B1635="","",SUMIFS($E$5:$E1634,$C$5:$C1634,$C1635))</f>
        <v/>
      </c>
      <c r="G1635" s="54">
        <f>IF($B1635="","",MAX(0,$E1635-MAX(0,SUMIFS(Тех_Движение!$G$2:$G$5111,Тех_Движение!$D$2:$D$5111,$C1635,Тех_Движение!$B$2:$B$5111,"&lt;="&amp;Настройки!$B$5-1)-$F1635)))</f>
        <v/>
      </c>
      <c r="H1635" s="54">
        <f>IF($B1635="","",IF(AND($D1635&gt;=Настройки!$B$5,$D1635&lt;=Настройки!$B$6),$E1635,0))</f>
        <v/>
      </c>
      <c r="I1635" s="54">
        <f>IF($B1635="","",$G1635+$H1635-$J1635)</f>
        <v/>
      </c>
      <c r="J1635" s="54">
        <f>IF($B1635="","",MAX(0,$E1635-MAX(0,SUMIFS(Тех_Движение!$G$2:$G$5111,Тех_Движение!$D$2:$D$5111,$C1635,Тех_Движение!$B$2:$B$5111,"&lt;="&amp;Настройки!$B$6)-$F1635)))</f>
        <v/>
      </c>
      <c r="K1635" s="54">
        <f>IF(OR($B1635="",K$3&lt;$D1635+Настройки!$B$7),0,MAX(0,$E1635-MAX(0,SUMIFS(Тех_Движение!$G$2:$G$5111,Тех_Движение!$D$2:$D$5111,$C1635,Тех_Движение!$B$2:$B$5111,"&lt;="&amp;K$3)-$F1635)))</f>
        <v/>
      </c>
      <c r="L1635" s="54">
        <f>IF(OR($B1635="",L$3&lt;$D1635+Настройки!$B$7),0,MAX(0,$E1635-MAX(0,SUMIFS(Тех_Движение!$G$2:$G$5111,Тех_Движение!$D$2:$D$5111,$C1635,Тех_Движение!$B$2:$B$5111,"&lt;="&amp;L$3)-$F1635)))</f>
        <v/>
      </c>
      <c r="M1635" s="54">
        <f>IF(OR($B1635="",M$3&lt;$D1635+Настройки!$B$7),0,MAX(0,$E1635-MAX(0,SUMIFS(Тех_Движение!$G$2:$G$5111,Тех_Движение!$D$2:$D$5111,$C1635,Тех_Движение!$B$2:$B$5111,"&lt;="&amp;M$3)-$F1635)))</f>
        <v/>
      </c>
      <c r="N1635" s="54">
        <f>IF(OR($B1635="",N$3&lt;$D1635+Настройки!$B$7),0,MAX(0,$E1635-MAX(0,SUMIFS(Тех_Движение!$G$2:$G$5111,Тех_Движение!$D$2:$D$5111,$C1635,Тех_Движение!$B$2:$B$5111,"&lt;="&amp;N$3)-$F1635)))</f>
        <v/>
      </c>
      <c r="O1635" s="54">
        <f>IF(OR($B1635="",O$3&lt;$D1635+Настройки!$B$7),0,MAX(0,$E1635-MAX(0,SUMIFS(Тех_Движение!$G$2:$G$5111,Тех_Движение!$D$2:$D$5111,$C1635,Тех_Движение!$B$2:$B$5111,"&lt;="&amp;O$3)-$F1635)))</f>
        <v/>
      </c>
      <c r="P1635" s="54">
        <f>IF(OR($B1635="",P$3&lt;$D1635+Настройки!$B$7),0,MAX(0,$E1635-MAX(0,SUMIFS(Тех_Движение!$G$2:$G$5111,Тех_Движение!$D$2:$D$5111,$C1635,Тех_Движение!$B$2:$B$5111,"&lt;="&amp;P$3)-$F1635)))</f>
        <v/>
      </c>
      <c r="Q1635" s="54">
        <f>IF(OR($B1635="",Q$3&lt;$D1635+Настройки!$B$7),0,MAX(0,$E1635-MAX(0,SUMIFS(Тех_Движение!$G$2:$G$5111,Тех_Движение!$D$2:$D$5111,$C1635,Тех_Движение!$B$2:$B$5111,"&lt;="&amp;Q$3)-$F1635)))</f>
        <v/>
      </c>
      <c r="R1635" s="54">
        <f>IF($B1635="","",SUM($K1635:$Q1635))</f>
        <v/>
      </c>
      <c r="S1635" s="56">
        <f>IF($B1635="","",VLOOKUP($C1635,Настройки!$A$11:$L$17,9,FALSE))</f>
        <v/>
      </c>
      <c r="T1635" s="56">
        <f>IF($B1635="","",$R1635*$S1635)</f>
        <v/>
      </c>
    </row>
    <row r="1636">
      <c r="A1636" s="20">
        <f>Тех_Движение!$A$1633</f>
        <v/>
      </c>
      <c r="B1636" s="20">
        <f>IF(Тех_Движение!$F$1633&gt;0,Тех_Движение!$I$1633,"")</f>
        <v/>
      </c>
      <c r="C1636" s="20">
        <f>IF($B1636="","",Тех_Движение!$D$1633)</f>
        <v/>
      </c>
      <c r="D1636" s="42">
        <f>IF($B1636="","",Тех_Движение!$B$1633)</f>
        <v/>
      </c>
      <c r="E1636" s="54">
        <f>IF($B1636="","",Тех_Движение!$F$1633)</f>
        <v/>
      </c>
      <c r="F1636" s="54">
        <f>IF($B1636="","",SUMIFS($E$5:$E1635,$C$5:$C1635,$C1636))</f>
        <v/>
      </c>
      <c r="G1636" s="54">
        <f>IF($B1636="","",MAX(0,$E1636-MAX(0,SUMIFS(Тех_Движение!$G$2:$G$5111,Тех_Движение!$D$2:$D$5111,$C1636,Тех_Движение!$B$2:$B$5111,"&lt;="&amp;Настройки!$B$5-1)-$F1636)))</f>
        <v/>
      </c>
      <c r="H1636" s="54">
        <f>IF($B1636="","",IF(AND($D1636&gt;=Настройки!$B$5,$D1636&lt;=Настройки!$B$6),$E1636,0))</f>
        <v/>
      </c>
      <c r="I1636" s="54">
        <f>IF($B1636="","",$G1636+$H1636-$J1636)</f>
        <v/>
      </c>
      <c r="J1636" s="54">
        <f>IF($B1636="","",MAX(0,$E1636-MAX(0,SUMIFS(Тех_Движение!$G$2:$G$5111,Тех_Движение!$D$2:$D$5111,$C1636,Тех_Движение!$B$2:$B$5111,"&lt;="&amp;Настройки!$B$6)-$F1636)))</f>
        <v/>
      </c>
      <c r="K1636" s="54">
        <f>IF(OR($B1636="",K$3&lt;$D1636+Настройки!$B$7),0,MAX(0,$E1636-MAX(0,SUMIFS(Тех_Движение!$G$2:$G$5111,Тех_Движение!$D$2:$D$5111,$C1636,Тех_Движение!$B$2:$B$5111,"&lt;="&amp;K$3)-$F1636)))</f>
        <v/>
      </c>
      <c r="L1636" s="54">
        <f>IF(OR($B1636="",L$3&lt;$D1636+Настройки!$B$7),0,MAX(0,$E1636-MAX(0,SUMIFS(Тех_Движение!$G$2:$G$5111,Тех_Движение!$D$2:$D$5111,$C1636,Тех_Движение!$B$2:$B$5111,"&lt;="&amp;L$3)-$F1636)))</f>
        <v/>
      </c>
      <c r="M1636" s="54">
        <f>IF(OR($B1636="",M$3&lt;$D1636+Настройки!$B$7),0,MAX(0,$E1636-MAX(0,SUMIFS(Тех_Движение!$G$2:$G$5111,Тех_Движение!$D$2:$D$5111,$C1636,Тех_Движение!$B$2:$B$5111,"&lt;="&amp;M$3)-$F1636)))</f>
        <v/>
      </c>
      <c r="N1636" s="54">
        <f>IF(OR($B1636="",N$3&lt;$D1636+Настройки!$B$7),0,MAX(0,$E1636-MAX(0,SUMIFS(Тех_Движение!$G$2:$G$5111,Тех_Движение!$D$2:$D$5111,$C1636,Тех_Движение!$B$2:$B$5111,"&lt;="&amp;N$3)-$F1636)))</f>
        <v/>
      </c>
      <c r="O1636" s="54">
        <f>IF(OR($B1636="",O$3&lt;$D1636+Настройки!$B$7),0,MAX(0,$E1636-MAX(0,SUMIFS(Тех_Движение!$G$2:$G$5111,Тех_Движение!$D$2:$D$5111,$C1636,Тех_Движение!$B$2:$B$5111,"&lt;="&amp;O$3)-$F1636)))</f>
        <v/>
      </c>
      <c r="P1636" s="54">
        <f>IF(OR($B1636="",P$3&lt;$D1636+Настройки!$B$7),0,MAX(0,$E1636-MAX(0,SUMIFS(Тех_Движение!$G$2:$G$5111,Тех_Движение!$D$2:$D$5111,$C1636,Тех_Движение!$B$2:$B$5111,"&lt;="&amp;P$3)-$F1636)))</f>
        <v/>
      </c>
      <c r="Q1636" s="54">
        <f>IF(OR($B1636="",Q$3&lt;$D1636+Настройки!$B$7),0,MAX(0,$E1636-MAX(0,SUMIFS(Тех_Движение!$G$2:$G$5111,Тех_Движение!$D$2:$D$5111,$C1636,Тех_Движение!$B$2:$B$5111,"&lt;="&amp;Q$3)-$F1636)))</f>
        <v/>
      </c>
      <c r="R1636" s="54">
        <f>IF($B1636="","",SUM($K1636:$Q1636))</f>
        <v/>
      </c>
      <c r="S1636" s="56">
        <f>IF($B1636="","",VLOOKUP($C1636,Настройки!$A$11:$L$17,9,FALSE))</f>
        <v/>
      </c>
      <c r="T1636" s="56">
        <f>IF($B1636="","",$R1636*$S1636)</f>
        <v/>
      </c>
    </row>
    <row r="1637">
      <c r="A1637" s="20">
        <f>Тех_Движение!$A$1634</f>
        <v/>
      </c>
      <c r="B1637" s="20">
        <f>IF(Тех_Движение!$F$1634&gt;0,Тех_Движение!$I$1634,"")</f>
        <v/>
      </c>
      <c r="C1637" s="20">
        <f>IF($B1637="","",Тех_Движение!$D$1634)</f>
        <v/>
      </c>
      <c r="D1637" s="42">
        <f>IF($B1637="","",Тех_Движение!$B$1634)</f>
        <v/>
      </c>
      <c r="E1637" s="54">
        <f>IF($B1637="","",Тех_Движение!$F$1634)</f>
        <v/>
      </c>
      <c r="F1637" s="54">
        <f>IF($B1637="","",SUMIFS($E$5:$E1636,$C$5:$C1636,$C1637))</f>
        <v/>
      </c>
      <c r="G1637" s="54">
        <f>IF($B1637="","",MAX(0,$E1637-MAX(0,SUMIFS(Тех_Движение!$G$2:$G$5111,Тех_Движение!$D$2:$D$5111,$C1637,Тех_Движение!$B$2:$B$5111,"&lt;="&amp;Настройки!$B$5-1)-$F1637)))</f>
        <v/>
      </c>
      <c r="H1637" s="54">
        <f>IF($B1637="","",IF(AND($D1637&gt;=Настройки!$B$5,$D1637&lt;=Настройки!$B$6),$E1637,0))</f>
        <v/>
      </c>
      <c r="I1637" s="54">
        <f>IF($B1637="","",$G1637+$H1637-$J1637)</f>
        <v/>
      </c>
      <c r="J1637" s="54">
        <f>IF($B1637="","",MAX(0,$E1637-MAX(0,SUMIFS(Тех_Движение!$G$2:$G$5111,Тех_Движение!$D$2:$D$5111,$C1637,Тех_Движение!$B$2:$B$5111,"&lt;="&amp;Настройки!$B$6)-$F1637)))</f>
        <v/>
      </c>
      <c r="K1637" s="54">
        <f>IF(OR($B1637="",K$3&lt;$D1637+Настройки!$B$7),0,MAX(0,$E1637-MAX(0,SUMIFS(Тех_Движение!$G$2:$G$5111,Тех_Движение!$D$2:$D$5111,$C1637,Тех_Движение!$B$2:$B$5111,"&lt;="&amp;K$3)-$F1637)))</f>
        <v/>
      </c>
      <c r="L1637" s="54">
        <f>IF(OR($B1637="",L$3&lt;$D1637+Настройки!$B$7),0,MAX(0,$E1637-MAX(0,SUMIFS(Тех_Движение!$G$2:$G$5111,Тех_Движение!$D$2:$D$5111,$C1637,Тех_Движение!$B$2:$B$5111,"&lt;="&amp;L$3)-$F1637)))</f>
        <v/>
      </c>
      <c r="M1637" s="54">
        <f>IF(OR($B1637="",M$3&lt;$D1637+Настройки!$B$7),0,MAX(0,$E1637-MAX(0,SUMIFS(Тех_Движение!$G$2:$G$5111,Тех_Движение!$D$2:$D$5111,$C1637,Тех_Движение!$B$2:$B$5111,"&lt;="&amp;M$3)-$F1637)))</f>
        <v/>
      </c>
      <c r="N1637" s="54">
        <f>IF(OR($B1637="",N$3&lt;$D1637+Настройки!$B$7),0,MAX(0,$E1637-MAX(0,SUMIFS(Тех_Движение!$G$2:$G$5111,Тех_Движение!$D$2:$D$5111,$C1637,Тех_Движение!$B$2:$B$5111,"&lt;="&amp;N$3)-$F1637)))</f>
        <v/>
      </c>
      <c r="O1637" s="54">
        <f>IF(OR($B1637="",O$3&lt;$D1637+Настройки!$B$7),0,MAX(0,$E1637-MAX(0,SUMIFS(Тех_Движение!$G$2:$G$5111,Тех_Движение!$D$2:$D$5111,$C1637,Тех_Движение!$B$2:$B$5111,"&lt;="&amp;O$3)-$F1637)))</f>
        <v/>
      </c>
      <c r="P1637" s="54">
        <f>IF(OR($B1637="",P$3&lt;$D1637+Настройки!$B$7),0,MAX(0,$E1637-MAX(0,SUMIFS(Тех_Движение!$G$2:$G$5111,Тех_Движение!$D$2:$D$5111,$C1637,Тех_Движение!$B$2:$B$5111,"&lt;="&amp;P$3)-$F1637)))</f>
        <v/>
      </c>
      <c r="Q1637" s="54">
        <f>IF(OR($B1637="",Q$3&lt;$D1637+Настройки!$B$7),0,MAX(0,$E1637-MAX(0,SUMIFS(Тех_Движение!$G$2:$G$5111,Тех_Движение!$D$2:$D$5111,$C1637,Тех_Движение!$B$2:$B$5111,"&lt;="&amp;Q$3)-$F1637)))</f>
        <v/>
      </c>
      <c r="R1637" s="54">
        <f>IF($B1637="","",SUM($K1637:$Q1637))</f>
        <v/>
      </c>
      <c r="S1637" s="56">
        <f>IF($B1637="","",VLOOKUP($C1637,Настройки!$A$11:$L$17,9,FALSE))</f>
        <v/>
      </c>
      <c r="T1637" s="56">
        <f>IF($B1637="","",$R1637*$S1637)</f>
        <v/>
      </c>
    </row>
    <row r="1638">
      <c r="A1638" s="20">
        <f>Тех_Движение!$A$1635</f>
        <v/>
      </c>
      <c r="B1638" s="20">
        <f>IF(Тех_Движение!$F$1635&gt;0,Тех_Движение!$I$1635,"")</f>
        <v/>
      </c>
      <c r="C1638" s="20">
        <f>IF($B1638="","",Тех_Движение!$D$1635)</f>
        <v/>
      </c>
      <c r="D1638" s="42">
        <f>IF($B1638="","",Тех_Движение!$B$1635)</f>
        <v/>
      </c>
      <c r="E1638" s="54">
        <f>IF($B1638="","",Тех_Движение!$F$1635)</f>
        <v/>
      </c>
      <c r="F1638" s="54">
        <f>IF($B1638="","",SUMIFS($E$5:$E1637,$C$5:$C1637,$C1638))</f>
        <v/>
      </c>
      <c r="G1638" s="54">
        <f>IF($B1638="","",MAX(0,$E1638-MAX(0,SUMIFS(Тех_Движение!$G$2:$G$5111,Тех_Движение!$D$2:$D$5111,$C1638,Тех_Движение!$B$2:$B$5111,"&lt;="&amp;Настройки!$B$5-1)-$F1638)))</f>
        <v/>
      </c>
      <c r="H1638" s="54">
        <f>IF($B1638="","",IF(AND($D1638&gt;=Настройки!$B$5,$D1638&lt;=Настройки!$B$6),$E1638,0))</f>
        <v/>
      </c>
      <c r="I1638" s="54">
        <f>IF($B1638="","",$G1638+$H1638-$J1638)</f>
        <v/>
      </c>
      <c r="J1638" s="54">
        <f>IF($B1638="","",MAX(0,$E1638-MAX(0,SUMIFS(Тех_Движение!$G$2:$G$5111,Тех_Движение!$D$2:$D$5111,$C1638,Тех_Движение!$B$2:$B$5111,"&lt;="&amp;Настройки!$B$6)-$F1638)))</f>
        <v/>
      </c>
      <c r="K1638" s="54">
        <f>IF(OR($B1638="",K$3&lt;$D1638+Настройки!$B$7),0,MAX(0,$E1638-MAX(0,SUMIFS(Тех_Движение!$G$2:$G$5111,Тех_Движение!$D$2:$D$5111,$C1638,Тех_Движение!$B$2:$B$5111,"&lt;="&amp;K$3)-$F1638)))</f>
        <v/>
      </c>
      <c r="L1638" s="54">
        <f>IF(OR($B1638="",L$3&lt;$D1638+Настройки!$B$7),0,MAX(0,$E1638-MAX(0,SUMIFS(Тех_Движение!$G$2:$G$5111,Тех_Движение!$D$2:$D$5111,$C1638,Тех_Движение!$B$2:$B$5111,"&lt;="&amp;L$3)-$F1638)))</f>
        <v/>
      </c>
      <c r="M1638" s="54">
        <f>IF(OR($B1638="",M$3&lt;$D1638+Настройки!$B$7),0,MAX(0,$E1638-MAX(0,SUMIFS(Тех_Движение!$G$2:$G$5111,Тех_Движение!$D$2:$D$5111,$C1638,Тех_Движение!$B$2:$B$5111,"&lt;="&amp;M$3)-$F1638)))</f>
        <v/>
      </c>
      <c r="N1638" s="54">
        <f>IF(OR($B1638="",N$3&lt;$D1638+Настройки!$B$7),0,MAX(0,$E1638-MAX(0,SUMIFS(Тех_Движение!$G$2:$G$5111,Тех_Движение!$D$2:$D$5111,$C1638,Тех_Движение!$B$2:$B$5111,"&lt;="&amp;N$3)-$F1638)))</f>
        <v/>
      </c>
      <c r="O1638" s="54">
        <f>IF(OR($B1638="",O$3&lt;$D1638+Настройки!$B$7),0,MAX(0,$E1638-MAX(0,SUMIFS(Тех_Движение!$G$2:$G$5111,Тех_Движение!$D$2:$D$5111,$C1638,Тех_Движение!$B$2:$B$5111,"&lt;="&amp;O$3)-$F1638)))</f>
        <v/>
      </c>
      <c r="P1638" s="54">
        <f>IF(OR($B1638="",P$3&lt;$D1638+Настройки!$B$7),0,MAX(0,$E1638-MAX(0,SUMIFS(Тех_Движение!$G$2:$G$5111,Тех_Движение!$D$2:$D$5111,$C1638,Тех_Движение!$B$2:$B$5111,"&lt;="&amp;P$3)-$F1638)))</f>
        <v/>
      </c>
      <c r="Q1638" s="54">
        <f>IF(OR($B1638="",Q$3&lt;$D1638+Настройки!$B$7),0,MAX(0,$E1638-MAX(0,SUMIFS(Тех_Движение!$G$2:$G$5111,Тех_Движение!$D$2:$D$5111,$C1638,Тех_Движение!$B$2:$B$5111,"&lt;="&amp;Q$3)-$F1638)))</f>
        <v/>
      </c>
      <c r="R1638" s="54">
        <f>IF($B1638="","",SUM($K1638:$Q1638))</f>
        <v/>
      </c>
      <c r="S1638" s="56">
        <f>IF($B1638="","",VLOOKUP($C1638,Настройки!$A$11:$L$17,9,FALSE))</f>
        <v/>
      </c>
      <c r="T1638" s="56">
        <f>IF($B1638="","",$R1638*$S1638)</f>
        <v/>
      </c>
    </row>
    <row r="1639">
      <c r="A1639" s="20">
        <f>Тех_Движение!$A$1636</f>
        <v/>
      </c>
      <c r="B1639" s="20">
        <f>IF(Тех_Движение!$F$1636&gt;0,Тех_Движение!$I$1636,"")</f>
        <v/>
      </c>
      <c r="C1639" s="20">
        <f>IF($B1639="","",Тех_Движение!$D$1636)</f>
        <v/>
      </c>
      <c r="D1639" s="42">
        <f>IF($B1639="","",Тех_Движение!$B$1636)</f>
        <v/>
      </c>
      <c r="E1639" s="54">
        <f>IF($B1639="","",Тех_Движение!$F$1636)</f>
        <v/>
      </c>
      <c r="F1639" s="54">
        <f>IF($B1639="","",SUMIFS($E$5:$E1638,$C$5:$C1638,$C1639))</f>
        <v/>
      </c>
      <c r="G1639" s="54">
        <f>IF($B1639="","",MAX(0,$E1639-MAX(0,SUMIFS(Тех_Движение!$G$2:$G$5111,Тех_Движение!$D$2:$D$5111,$C1639,Тех_Движение!$B$2:$B$5111,"&lt;="&amp;Настройки!$B$5-1)-$F1639)))</f>
        <v/>
      </c>
      <c r="H1639" s="54">
        <f>IF($B1639="","",IF(AND($D1639&gt;=Настройки!$B$5,$D1639&lt;=Настройки!$B$6),$E1639,0))</f>
        <v/>
      </c>
      <c r="I1639" s="54">
        <f>IF($B1639="","",$G1639+$H1639-$J1639)</f>
        <v/>
      </c>
      <c r="J1639" s="54">
        <f>IF($B1639="","",MAX(0,$E1639-MAX(0,SUMIFS(Тех_Движение!$G$2:$G$5111,Тех_Движение!$D$2:$D$5111,$C1639,Тех_Движение!$B$2:$B$5111,"&lt;="&amp;Настройки!$B$6)-$F1639)))</f>
        <v/>
      </c>
      <c r="K1639" s="54">
        <f>IF(OR($B1639="",K$3&lt;$D1639+Настройки!$B$7),0,MAX(0,$E1639-MAX(0,SUMIFS(Тех_Движение!$G$2:$G$5111,Тех_Движение!$D$2:$D$5111,$C1639,Тех_Движение!$B$2:$B$5111,"&lt;="&amp;K$3)-$F1639)))</f>
        <v/>
      </c>
      <c r="L1639" s="54">
        <f>IF(OR($B1639="",L$3&lt;$D1639+Настройки!$B$7),0,MAX(0,$E1639-MAX(0,SUMIFS(Тех_Движение!$G$2:$G$5111,Тех_Движение!$D$2:$D$5111,$C1639,Тех_Движение!$B$2:$B$5111,"&lt;="&amp;L$3)-$F1639)))</f>
        <v/>
      </c>
      <c r="M1639" s="54">
        <f>IF(OR($B1639="",M$3&lt;$D1639+Настройки!$B$7),0,MAX(0,$E1639-MAX(0,SUMIFS(Тех_Движение!$G$2:$G$5111,Тех_Движение!$D$2:$D$5111,$C1639,Тех_Движение!$B$2:$B$5111,"&lt;="&amp;M$3)-$F1639)))</f>
        <v/>
      </c>
      <c r="N1639" s="54">
        <f>IF(OR($B1639="",N$3&lt;$D1639+Настройки!$B$7),0,MAX(0,$E1639-MAX(0,SUMIFS(Тех_Движение!$G$2:$G$5111,Тех_Движение!$D$2:$D$5111,$C1639,Тех_Движение!$B$2:$B$5111,"&lt;="&amp;N$3)-$F1639)))</f>
        <v/>
      </c>
      <c r="O1639" s="54">
        <f>IF(OR($B1639="",O$3&lt;$D1639+Настройки!$B$7),0,MAX(0,$E1639-MAX(0,SUMIFS(Тех_Движение!$G$2:$G$5111,Тех_Движение!$D$2:$D$5111,$C1639,Тех_Движение!$B$2:$B$5111,"&lt;="&amp;O$3)-$F1639)))</f>
        <v/>
      </c>
      <c r="P1639" s="54">
        <f>IF(OR($B1639="",P$3&lt;$D1639+Настройки!$B$7),0,MAX(0,$E1639-MAX(0,SUMIFS(Тех_Движение!$G$2:$G$5111,Тех_Движение!$D$2:$D$5111,$C1639,Тех_Движение!$B$2:$B$5111,"&lt;="&amp;P$3)-$F1639)))</f>
        <v/>
      </c>
      <c r="Q1639" s="54">
        <f>IF(OR($B1639="",Q$3&lt;$D1639+Настройки!$B$7),0,MAX(0,$E1639-MAX(0,SUMIFS(Тех_Движение!$G$2:$G$5111,Тех_Движение!$D$2:$D$5111,$C1639,Тех_Движение!$B$2:$B$5111,"&lt;="&amp;Q$3)-$F1639)))</f>
        <v/>
      </c>
      <c r="R1639" s="54">
        <f>IF($B1639="","",SUM($K1639:$Q1639))</f>
        <v/>
      </c>
      <c r="S1639" s="56">
        <f>IF($B1639="","",VLOOKUP($C1639,Настройки!$A$11:$L$17,9,FALSE))</f>
        <v/>
      </c>
      <c r="T1639" s="56">
        <f>IF($B1639="","",$R1639*$S1639)</f>
        <v/>
      </c>
    </row>
    <row r="1640">
      <c r="A1640" s="20">
        <f>Тех_Движение!$A$1637</f>
        <v/>
      </c>
      <c r="B1640" s="20">
        <f>IF(Тех_Движение!$F$1637&gt;0,Тех_Движение!$I$1637,"")</f>
        <v/>
      </c>
      <c r="C1640" s="20">
        <f>IF($B1640="","",Тех_Движение!$D$1637)</f>
        <v/>
      </c>
      <c r="D1640" s="42">
        <f>IF($B1640="","",Тех_Движение!$B$1637)</f>
        <v/>
      </c>
      <c r="E1640" s="54">
        <f>IF($B1640="","",Тех_Движение!$F$1637)</f>
        <v/>
      </c>
      <c r="F1640" s="54">
        <f>IF($B1640="","",SUMIFS($E$5:$E1639,$C$5:$C1639,$C1640))</f>
        <v/>
      </c>
      <c r="G1640" s="54">
        <f>IF($B1640="","",MAX(0,$E1640-MAX(0,SUMIFS(Тех_Движение!$G$2:$G$5111,Тех_Движение!$D$2:$D$5111,$C1640,Тех_Движение!$B$2:$B$5111,"&lt;="&amp;Настройки!$B$5-1)-$F1640)))</f>
        <v/>
      </c>
      <c r="H1640" s="54">
        <f>IF($B1640="","",IF(AND($D1640&gt;=Настройки!$B$5,$D1640&lt;=Настройки!$B$6),$E1640,0))</f>
        <v/>
      </c>
      <c r="I1640" s="54">
        <f>IF($B1640="","",$G1640+$H1640-$J1640)</f>
        <v/>
      </c>
      <c r="J1640" s="54">
        <f>IF($B1640="","",MAX(0,$E1640-MAX(0,SUMIFS(Тех_Движение!$G$2:$G$5111,Тех_Движение!$D$2:$D$5111,$C1640,Тех_Движение!$B$2:$B$5111,"&lt;="&amp;Настройки!$B$6)-$F1640)))</f>
        <v/>
      </c>
      <c r="K1640" s="54">
        <f>IF(OR($B1640="",K$3&lt;$D1640+Настройки!$B$7),0,MAX(0,$E1640-MAX(0,SUMIFS(Тех_Движение!$G$2:$G$5111,Тех_Движение!$D$2:$D$5111,$C1640,Тех_Движение!$B$2:$B$5111,"&lt;="&amp;K$3)-$F1640)))</f>
        <v/>
      </c>
      <c r="L1640" s="54">
        <f>IF(OR($B1640="",L$3&lt;$D1640+Настройки!$B$7),0,MAX(0,$E1640-MAX(0,SUMIFS(Тех_Движение!$G$2:$G$5111,Тех_Движение!$D$2:$D$5111,$C1640,Тех_Движение!$B$2:$B$5111,"&lt;="&amp;L$3)-$F1640)))</f>
        <v/>
      </c>
      <c r="M1640" s="54">
        <f>IF(OR($B1640="",M$3&lt;$D1640+Настройки!$B$7),0,MAX(0,$E1640-MAX(0,SUMIFS(Тех_Движение!$G$2:$G$5111,Тех_Движение!$D$2:$D$5111,$C1640,Тех_Движение!$B$2:$B$5111,"&lt;="&amp;M$3)-$F1640)))</f>
        <v/>
      </c>
      <c r="N1640" s="54">
        <f>IF(OR($B1640="",N$3&lt;$D1640+Настройки!$B$7),0,MAX(0,$E1640-MAX(0,SUMIFS(Тех_Движение!$G$2:$G$5111,Тех_Движение!$D$2:$D$5111,$C1640,Тех_Движение!$B$2:$B$5111,"&lt;="&amp;N$3)-$F1640)))</f>
        <v/>
      </c>
      <c r="O1640" s="54">
        <f>IF(OR($B1640="",O$3&lt;$D1640+Настройки!$B$7),0,MAX(0,$E1640-MAX(0,SUMIFS(Тех_Движение!$G$2:$G$5111,Тех_Движение!$D$2:$D$5111,$C1640,Тех_Движение!$B$2:$B$5111,"&lt;="&amp;O$3)-$F1640)))</f>
        <v/>
      </c>
      <c r="P1640" s="54">
        <f>IF(OR($B1640="",P$3&lt;$D1640+Настройки!$B$7),0,MAX(0,$E1640-MAX(0,SUMIFS(Тех_Движение!$G$2:$G$5111,Тех_Движение!$D$2:$D$5111,$C1640,Тех_Движение!$B$2:$B$5111,"&lt;="&amp;P$3)-$F1640)))</f>
        <v/>
      </c>
      <c r="Q1640" s="54">
        <f>IF(OR($B1640="",Q$3&lt;$D1640+Настройки!$B$7),0,MAX(0,$E1640-MAX(0,SUMIFS(Тех_Движение!$G$2:$G$5111,Тех_Движение!$D$2:$D$5111,$C1640,Тех_Движение!$B$2:$B$5111,"&lt;="&amp;Q$3)-$F1640)))</f>
        <v/>
      </c>
      <c r="R1640" s="54">
        <f>IF($B1640="","",SUM($K1640:$Q1640))</f>
        <v/>
      </c>
      <c r="S1640" s="56">
        <f>IF($B1640="","",VLOOKUP($C1640,Настройки!$A$11:$L$17,9,FALSE))</f>
        <v/>
      </c>
      <c r="T1640" s="56">
        <f>IF($B1640="","",$R1640*$S1640)</f>
        <v/>
      </c>
    </row>
    <row r="1641">
      <c r="A1641" s="20">
        <f>Тех_Движение!$A$1638</f>
        <v/>
      </c>
      <c r="B1641" s="20">
        <f>IF(Тех_Движение!$F$1638&gt;0,Тех_Движение!$I$1638,"")</f>
        <v/>
      </c>
      <c r="C1641" s="20">
        <f>IF($B1641="","",Тех_Движение!$D$1638)</f>
        <v/>
      </c>
      <c r="D1641" s="42">
        <f>IF($B1641="","",Тех_Движение!$B$1638)</f>
        <v/>
      </c>
      <c r="E1641" s="54">
        <f>IF($B1641="","",Тех_Движение!$F$1638)</f>
        <v/>
      </c>
      <c r="F1641" s="54">
        <f>IF($B1641="","",SUMIFS($E$5:$E1640,$C$5:$C1640,$C1641))</f>
        <v/>
      </c>
      <c r="G1641" s="54">
        <f>IF($B1641="","",MAX(0,$E1641-MAX(0,SUMIFS(Тех_Движение!$G$2:$G$5111,Тех_Движение!$D$2:$D$5111,$C1641,Тех_Движение!$B$2:$B$5111,"&lt;="&amp;Настройки!$B$5-1)-$F1641)))</f>
        <v/>
      </c>
      <c r="H1641" s="54">
        <f>IF($B1641="","",IF(AND($D1641&gt;=Настройки!$B$5,$D1641&lt;=Настройки!$B$6),$E1641,0))</f>
        <v/>
      </c>
      <c r="I1641" s="54">
        <f>IF($B1641="","",$G1641+$H1641-$J1641)</f>
        <v/>
      </c>
      <c r="J1641" s="54">
        <f>IF($B1641="","",MAX(0,$E1641-MAX(0,SUMIFS(Тех_Движение!$G$2:$G$5111,Тех_Движение!$D$2:$D$5111,$C1641,Тех_Движение!$B$2:$B$5111,"&lt;="&amp;Настройки!$B$6)-$F1641)))</f>
        <v/>
      </c>
      <c r="K1641" s="54">
        <f>IF(OR($B1641="",K$3&lt;$D1641+Настройки!$B$7),0,MAX(0,$E1641-MAX(0,SUMIFS(Тех_Движение!$G$2:$G$5111,Тех_Движение!$D$2:$D$5111,$C1641,Тех_Движение!$B$2:$B$5111,"&lt;="&amp;K$3)-$F1641)))</f>
        <v/>
      </c>
      <c r="L1641" s="54">
        <f>IF(OR($B1641="",L$3&lt;$D1641+Настройки!$B$7),0,MAX(0,$E1641-MAX(0,SUMIFS(Тех_Движение!$G$2:$G$5111,Тех_Движение!$D$2:$D$5111,$C1641,Тех_Движение!$B$2:$B$5111,"&lt;="&amp;L$3)-$F1641)))</f>
        <v/>
      </c>
      <c r="M1641" s="54">
        <f>IF(OR($B1641="",M$3&lt;$D1641+Настройки!$B$7),0,MAX(0,$E1641-MAX(0,SUMIFS(Тех_Движение!$G$2:$G$5111,Тех_Движение!$D$2:$D$5111,$C1641,Тех_Движение!$B$2:$B$5111,"&lt;="&amp;M$3)-$F1641)))</f>
        <v/>
      </c>
      <c r="N1641" s="54">
        <f>IF(OR($B1641="",N$3&lt;$D1641+Настройки!$B$7),0,MAX(0,$E1641-MAX(0,SUMIFS(Тех_Движение!$G$2:$G$5111,Тех_Движение!$D$2:$D$5111,$C1641,Тех_Движение!$B$2:$B$5111,"&lt;="&amp;N$3)-$F1641)))</f>
        <v/>
      </c>
      <c r="O1641" s="54">
        <f>IF(OR($B1641="",O$3&lt;$D1641+Настройки!$B$7),0,MAX(0,$E1641-MAX(0,SUMIFS(Тех_Движение!$G$2:$G$5111,Тех_Движение!$D$2:$D$5111,$C1641,Тех_Движение!$B$2:$B$5111,"&lt;="&amp;O$3)-$F1641)))</f>
        <v/>
      </c>
      <c r="P1641" s="54">
        <f>IF(OR($B1641="",P$3&lt;$D1641+Настройки!$B$7),0,MAX(0,$E1641-MAX(0,SUMIFS(Тех_Движение!$G$2:$G$5111,Тех_Движение!$D$2:$D$5111,$C1641,Тех_Движение!$B$2:$B$5111,"&lt;="&amp;P$3)-$F1641)))</f>
        <v/>
      </c>
      <c r="Q1641" s="54">
        <f>IF(OR($B1641="",Q$3&lt;$D1641+Настройки!$B$7),0,MAX(0,$E1641-MAX(0,SUMIFS(Тех_Движение!$G$2:$G$5111,Тех_Движение!$D$2:$D$5111,$C1641,Тех_Движение!$B$2:$B$5111,"&lt;="&amp;Q$3)-$F1641)))</f>
        <v/>
      </c>
      <c r="R1641" s="54">
        <f>IF($B1641="","",SUM($K1641:$Q1641))</f>
        <v/>
      </c>
      <c r="S1641" s="56">
        <f>IF($B1641="","",VLOOKUP($C1641,Настройки!$A$11:$L$17,9,FALSE))</f>
        <v/>
      </c>
      <c r="T1641" s="56">
        <f>IF($B1641="","",$R1641*$S1641)</f>
        <v/>
      </c>
    </row>
    <row r="1642">
      <c r="A1642" s="20">
        <f>Тех_Движение!$A$1639</f>
        <v/>
      </c>
      <c r="B1642" s="20">
        <f>IF(Тех_Движение!$F$1639&gt;0,Тех_Движение!$I$1639,"")</f>
        <v/>
      </c>
      <c r="C1642" s="20">
        <f>IF($B1642="","",Тех_Движение!$D$1639)</f>
        <v/>
      </c>
      <c r="D1642" s="42">
        <f>IF($B1642="","",Тех_Движение!$B$1639)</f>
        <v/>
      </c>
      <c r="E1642" s="54">
        <f>IF($B1642="","",Тех_Движение!$F$1639)</f>
        <v/>
      </c>
      <c r="F1642" s="54">
        <f>IF($B1642="","",SUMIFS($E$5:$E1641,$C$5:$C1641,$C1642))</f>
        <v/>
      </c>
      <c r="G1642" s="54">
        <f>IF($B1642="","",MAX(0,$E1642-MAX(0,SUMIFS(Тех_Движение!$G$2:$G$5111,Тех_Движение!$D$2:$D$5111,$C1642,Тех_Движение!$B$2:$B$5111,"&lt;="&amp;Настройки!$B$5-1)-$F1642)))</f>
        <v/>
      </c>
      <c r="H1642" s="54">
        <f>IF($B1642="","",IF(AND($D1642&gt;=Настройки!$B$5,$D1642&lt;=Настройки!$B$6),$E1642,0))</f>
        <v/>
      </c>
      <c r="I1642" s="54">
        <f>IF($B1642="","",$G1642+$H1642-$J1642)</f>
        <v/>
      </c>
      <c r="J1642" s="54">
        <f>IF($B1642="","",MAX(0,$E1642-MAX(0,SUMIFS(Тех_Движение!$G$2:$G$5111,Тех_Движение!$D$2:$D$5111,$C1642,Тех_Движение!$B$2:$B$5111,"&lt;="&amp;Настройки!$B$6)-$F1642)))</f>
        <v/>
      </c>
      <c r="K1642" s="54">
        <f>IF(OR($B1642="",K$3&lt;$D1642+Настройки!$B$7),0,MAX(0,$E1642-MAX(0,SUMIFS(Тех_Движение!$G$2:$G$5111,Тех_Движение!$D$2:$D$5111,$C1642,Тех_Движение!$B$2:$B$5111,"&lt;="&amp;K$3)-$F1642)))</f>
        <v/>
      </c>
      <c r="L1642" s="54">
        <f>IF(OR($B1642="",L$3&lt;$D1642+Настройки!$B$7),0,MAX(0,$E1642-MAX(0,SUMIFS(Тех_Движение!$G$2:$G$5111,Тех_Движение!$D$2:$D$5111,$C1642,Тех_Движение!$B$2:$B$5111,"&lt;="&amp;L$3)-$F1642)))</f>
        <v/>
      </c>
      <c r="M1642" s="54">
        <f>IF(OR($B1642="",M$3&lt;$D1642+Настройки!$B$7),0,MAX(0,$E1642-MAX(0,SUMIFS(Тех_Движение!$G$2:$G$5111,Тех_Движение!$D$2:$D$5111,$C1642,Тех_Движение!$B$2:$B$5111,"&lt;="&amp;M$3)-$F1642)))</f>
        <v/>
      </c>
      <c r="N1642" s="54">
        <f>IF(OR($B1642="",N$3&lt;$D1642+Настройки!$B$7),0,MAX(0,$E1642-MAX(0,SUMIFS(Тех_Движение!$G$2:$G$5111,Тех_Движение!$D$2:$D$5111,$C1642,Тех_Движение!$B$2:$B$5111,"&lt;="&amp;N$3)-$F1642)))</f>
        <v/>
      </c>
      <c r="O1642" s="54">
        <f>IF(OR($B1642="",O$3&lt;$D1642+Настройки!$B$7),0,MAX(0,$E1642-MAX(0,SUMIFS(Тех_Движение!$G$2:$G$5111,Тех_Движение!$D$2:$D$5111,$C1642,Тех_Движение!$B$2:$B$5111,"&lt;="&amp;O$3)-$F1642)))</f>
        <v/>
      </c>
      <c r="P1642" s="54">
        <f>IF(OR($B1642="",P$3&lt;$D1642+Настройки!$B$7),0,MAX(0,$E1642-MAX(0,SUMIFS(Тех_Движение!$G$2:$G$5111,Тех_Движение!$D$2:$D$5111,$C1642,Тех_Движение!$B$2:$B$5111,"&lt;="&amp;P$3)-$F1642)))</f>
        <v/>
      </c>
      <c r="Q1642" s="54">
        <f>IF(OR($B1642="",Q$3&lt;$D1642+Настройки!$B$7),0,MAX(0,$E1642-MAX(0,SUMIFS(Тех_Движение!$G$2:$G$5111,Тех_Движение!$D$2:$D$5111,$C1642,Тех_Движение!$B$2:$B$5111,"&lt;="&amp;Q$3)-$F1642)))</f>
        <v/>
      </c>
      <c r="R1642" s="54">
        <f>IF($B1642="","",SUM($K1642:$Q1642))</f>
        <v/>
      </c>
      <c r="S1642" s="56">
        <f>IF($B1642="","",VLOOKUP($C1642,Настройки!$A$11:$L$17,9,FALSE))</f>
        <v/>
      </c>
      <c r="T1642" s="56">
        <f>IF($B1642="","",$R1642*$S1642)</f>
        <v/>
      </c>
    </row>
    <row r="1643">
      <c r="A1643" s="20">
        <f>Тех_Движение!$A$1640</f>
        <v/>
      </c>
      <c r="B1643" s="20">
        <f>IF(Тех_Движение!$F$1640&gt;0,Тех_Движение!$I$1640,"")</f>
        <v/>
      </c>
      <c r="C1643" s="20">
        <f>IF($B1643="","",Тех_Движение!$D$1640)</f>
        <v/>
      </c>
      <c r="D1643" s="42">
        <f>IF($B1643="","",Тех_Движение!$B$1640)</f>
        <v/>
      </c>
      <c r="E1643" s="54">
        <f>IF($B1643="","",Тех_Движение!$F$1640)</f>
        <v/>
      </c>
      <c r="F1643" s="54">
        <f>IF($B1643="","",SUMIFS($E$5:$E1642,$C$5:$C1642,$C1643))</f>
        <v/>
      </c>
      <c r="G1643" s="54">
        <f>IF($B1643="","",MAX(0,$E1643-MAX(0,SUMIFS(Тех_Движение!$G$2:$G$5111,Тех_Движение!$D$2:$D$5111,$C1643,Тех_Движение!$B$2:$B$5111,"&lt;="&amp;Настройки!$B$5-1)-$F1643)))</f>
        <v/>
      </c>
      <c r="H1643" s="54">
        <f>IF($B1643="","",IF(AND($D1643&gt;=Настройки!$B$5,$D1643&lt;=Настройки!$B$6),$E1643,0))</f>
        <v/>
      </c>
      <c r="I1643" s="54">
        <f>IF($B1643="","",$G1643+$H1643-$J1643)</f>
        <v/>
      </c>
      <c r="J1643" s="54">
        <f>IF($B1643="","",MAX(0,$E1643-MAX(0,SUMIFS(Тех_Движение!$G$2:$G$5111,Тех_Движение!$D$2:$D$5111,$C1643,Тех_Движение!$B$2:$B$5111,"&lt;="&amp;Настройки!$B$6)-$F1643)))</f>
        <v/>
      </c>
      <c r="K1643" s="54">
        <f>IF(OR($B1643="",K$3&lt;$D1643+Настройки!$B$7),0,MAX(0,$E1643-MAX(0,SUMIFS(Тех_Движение!$G$2:$G$5111,Тех_Движение!$D$2:$D$5111,$C1643,Тех_Движение!$B$2:$B$5111,"&lt;="&amp;K$3)-$F1643)))</f>
        <v/>
      </c>
      <c r="L1643" s="54">
        <f>IF(OR($B1643="",L$3&lt;$D1643+Настройки!$B$7),0,MAX(0,$E1643-MAX(0,SUMIFS(Тех_Движение!$G$2:$G$5111,Тех_Движение!$D$2:$D$5111,$C1643,Тех_Движение!$B$2:$B$5111,"&lt;="&amp;L$3)-$F1643)))</f>
        <v/>
      </c>
      <c r="M1643" s="54">
        <f>IF(OR($B1643="",M$3&lt;$D1643+Настройки!$B$7),0,MAX(0,$E1643-MAX(0,SUMIFS(Тех_Движение!$G$2:$G$5111,Тех_Движение!$D$2:$D$5111,$C1643,Тех_Движение!$B$2:$B$5111,"&lt;="&amp;M$3)-$F1643)))</f>
        <v/>
      </c>
      <c r="N1643" s="54">
        <f>IF(OR($B1643="",N$3&lt;$D1643+Настройки!$B$7),0,MAX(0,$E1643-MAX(0,SUMIFS(Тех_Движение!$G$2:$G$5111,Тех_Движение!$D$2:$D$5111,$C1643,Тех_Движение!$B$2:$B$5111,"&lt;="&amp;N$3)-$F1643)))</f>
        <v/>
      </c>
      <c r="O1643" s="54">
        <f>IF(OR($B1643="",O$3&lt;$D1643+Настройки!$B$7),0,MAX(0,$E1643-MAX(0,SUMIFS(Тех_Движение!$G$2:$G$5111,Тех_Движение!$D$2:$D$5111,$C1643,Тех_Движение!$B$2:$B$5111,"&lt;="&amp;O$3)-$F1643)))</f>
        <v/>
      </c>
      <c r="P1643" s="54">
        <f>IF(OR($B1643="",P$3&lt;$D1643+Настройки!$B$7),0,MAX(0,$E1643-MAX(0,SUMIFS(Тех_Движение!$G$2:$G$5111,Тех_Движение!$D$2:$D$5111,$C1643,Тех_Движение!$B$2:$B$5111,"&lt;="&amp;P$3)-$F1643)))</f>
        <v/>
      </c>
      <c r="Q1643" s="54">
        <f>IF(OR($B1643="",Q$3&lt;$D1643+Настройки!$B$7),0,MAX(0,$E1643-MAX(0,SUMIFS(Тех_Движение!$G$2:$G$5111,Тех_Движение!$D$2:$D$5111,$C1643,Тех_Движение!$B$2:$B$5111,"&lt;="&amp;Q$3)-$F1643)))</f>
        <v/>
      </c>
      <c r="R1643" s="54">
        <f>IF($B1643="","",SUM($K1643:$Q1643))</f>
        <v/>
      </c>
      <c r="S1643" s="56">
        <f>IF($B1643="","",VLOOKUP($C1643,Настройки!$A$11:$L$17,9,FALSE))</f>
        <v/>
      </c>
      <c r="T1643" s="56">
        <f>IF($B1643="","",$R1643*$S1643)</f>
        <v/>
      </c>
    </row>
    <row r="1644">
      <c r="A1644" s="20">
        <f>Тех_Движение!$A$1641</f>
        <v/>
      </c>
      <c r="B1644" s="20">
        <f>IF(Тех_Движение!$F$1641&gt;0,Тех_Движение!$I$1641,"")</f>
        <v/>
      </c>
      <c r="C1644" s="20">
        <f>IF($B1644="","",Тех_Движение!$D$1641)</f>
        <v/>
      </c>
      <c r="D1644" s="42">
        <f>IF($B1644="","",Тех_Движение!$B$1641)</f>
        <v/>
      </c>
      <c r="E1644" s="54">
        <f>IF($B1644="","",Тех_Движение!$F$1641)</f>
        <v/>
      </c>
      <c r="F1644" s="54">
        <f>IF($B1644="","",SUMIFS($E$5:$E1643,$C$5:$C1643,$C1644))</f>
        <v/>
      </c>
      <c r="G1644" s="54">
        <f>IF($B1644="","",MAX(0,$E1644-MAX(0,SUMIFS(Тех_Движение!$G$2:$G$5111,Тех_Движение!$D$2:$D$5111,$C1644,Тех_Движение!$B$2:$B$5111,"&lt;="&amp;Настройки!$B$5-1)-$F1644)))</f>
        <v/>
      </c>
      <c r="H1644" s="54">
        <f>IF($B1644="","",IF(AND($D1644&gt;=Настройки!$B$5,$D1644&lt;=Настройки!$B$6),$E1644,0))</f>
        <v/>
      </c>
      <c r="I1644" s="54">
        <f>IF($B1644="","",$G1644+$H1644-$J1644)</f>
        <v/>
      </c>
      <c r="J1644" s="54">
        <f>IF($B1644="","",MAX(0,$E1644-MAX(0,SUMIFS(Тех_Движение!$G$2:$G$5111,Тех_Движение!$D$2:$D$5111,$C1644,Тех_Движение!$B$2:$B$5111,"&lt;="&amp;Настройки!$B$6)-$F1644)))</f>
        <v/>
      </c>
      <c r="K1644" s="54">
        <f>IF(OR($B1644="",K$3&lt;$D1644+Настройки!$B$7),0,MAX(0,$E1644-MAX(0,SUMIFS(Тех_Движение!$G$2:$G$5111,Тех_Движение!$D$2:$D$5111,$C1644,Тех_Движение!$B$2:$B$5111,"&lt;="&amp;K$3)-$F1644)))</f>
        <v/>
      </c>
      <c r="L1644" s="54">
        <f>IF(OR($B1644="",L$3&lt;$D1644+Настройки!$B$7),0,MAX(0,$E1644-MAX(0,SUMIFS(Тех_Движение!$G$2:$G$5111,Тех_Движение!$D$2:$D$5111,$C1644,Тех_Движение!$B$2:$B$5111,"&lt;="&amp;L$3)-$F1644)))</f>
        <v/>
      </c>
      <c r="M1644" s="54">
        <f>IF(OR($B1644="",M$3&lt;$D1644+Настройки!$B$7),0,MAX(0,$E1644-MAX(0,SUMIFS(Тех_Движение!$G$2:$G$5111,Тех_Движение!$D$2:$D$5111,$C1644,Тех_Движение!$B$2:$B$5111,"&lt;="&amp;M$3)-$F1644)))</f>
        <v/>
      </c>
      <c r="N1644" s="54">
        <f>IF(OR($B1644="",N$3&lt;$D1644+Настройки!$B$7),0,MAX(0,$E1644-MAX(0,SUMIFS(Тех_Движение!$G$2:$G$5111,Тех_Движение!$D$2:$D$5111,$C1644,Тех_Движение!$B$2:$B$5111,"&lt;="&amp;N$3)-$F1644)))</f>
        <v/>
      </c>
      <c r="O1644" s="54">
        <f>IF(OR($B1644="",O$3&lt;$D1644+Настройки!$B$7),0,MAX(0,$E1644-MAX(0,SUMIFS(Тех_Движение!$G$2:$G$5111,Тех_Движение!$D$2:$D$5111,$C1644,Тех_Движение!$B$2:$B$5111,"&lt;="&amp;O$3)-$F1644)))</f>
        <v/>
      </c>
      <c r="P1644" s="54">
        <f>IF(OR($B1644="",P$3&lt;$D1644+Настройки!$B$7),0,MAX(0,$E1644-MAX(0,SUMIFS(Тех_Движение!$G$2:$G$5111,Тех_Движение!$D$2:$D$5111,$C1644,Тех_Движение!$B$2:$B$5111,"&lt;="&amp;P$3)-$F1644)))</f>
        <v/>
      </c>
      <c r="Q1644" s="54">
        <f>IF(OR($B1644="",Q$3&lt;$D1644+Настройки!$B$7),0,MAX(0,$E1644-MAX(0,SUMIFS(Тех_Движение!$G$2:$G$5111,Тех_Движение!$D$2:$D$5111,$C1644,Тех_Движение!$B$2:$B$5111,"&lt;="&amp;Q$3)-$F1644)))</f>
        <v/>
      </c>
      <c r="R1644" s="54">
        <f>IF($B1644="","",SUM($K1644:$Q1644))</f>
        <v/>
      </c>
      <c r="S1644" s="56">
        <f>IF($B1644="","",VLOOKUP($C1644,Настройки!$A$11:$L$17,9,FALSE))</f>
        <v/>
      </c>
      <c r="T1644" s="56">
        <f>IF($B1644="","",$R1644*$S1644)</f>
        <v/>
      </c>
    </row>
    <row r="1645">
      <c r="A1645" s="20">
        <f>Тех_Движение!$A$1642</f>
        <v/>
      </c>
      <c r="B1645" s="20">
        <f>IF(Тех_Движение!$F$1642&gt;0,Тех_Движение!$I$1642,"")</f>
        <v/>
      </c>
      <c r="C1645" s="20">
        <f>IF($B1645="","",Тех_Движение!$D$1642)</f>
        <v/>
      </c>
      <c r="D1645" s="42">
        <f>IF($B1645="","",Тех_Движение!$B$1642)</f>
        <v/>
      </c>
      <c r="E1645" s="54">
        <f>IF($B1645="","",Тех_Движение!$F$1642)</f>
        <v/>
      </c>
      <c r="F1645" s="54">
        <f>IF($B1645="","",SUMIFS($E$5:$E1644,$C$5:$C1644,$C1645))</f>
        <v/>
      </c>
      <c r="G1645" s="54">
        <f>IF($B1645="","",MAX(0,$E1645-MAX(0,SUMIFS(Тех_Движение!$G$2:$G$5111,Тех_Движение!$D$2:$D$5111,$C1645,Тех_Движение!$B$2:$B$5111,"&lt;="&amp;Настройки!$B$5-1)-$F1645)))</f>
        <v/>
      </c>
      <c r="H1645" s="54">
        <f>IF($B1645="","",IF(AND($D1645&gt;=Настройки!$B$5,$D1645&lt;=Настройки!$B$6),$E1645,0))</f>
        <v/>
      </c>
      <c r="I1645" s="54">
        <f>IF($B1645="","",$G1645+$H1645-$J1645)</f>
        <v/>
      </c>
      <c r="J1645" s="54">
        <f>IF($B1645="","",MAX(0,$E1645-MAX(0,SUMIFS(Тех_Движение!$G$2:$G$5111,Тех_Движение!$D$2:$D$5111,$C1645,Тех_Движение!$B$2:$B$5111,"&lt;="&amp;Настройки!$B$6)-$F1645)))</f>
        <v/>
      </c>
      <c r="K1645" s="54">
        <f>IF(OR($B1645="",K$3&lt;$D1645+Настройки!$B$7),0,MAX(0,$E1645-MAX(0,SUMIFS(Тех_Движение!$G$2:$G$5111,Тех_Движение!$D$2:$D$5111,$C1645,Тех_Движение!$B$2:$B$5111,"&lt;="&amp;K$3)-$F1645)))</f>
        <v/>
      </c>
      <c r="L1645" s="54">
        <f>IF(OR($B1645="",L$3&lt;$D1645+Настройки!$B$7),0,MAX(0,$E1645-MAX(0,SUMIFS(Тех_Движение!$G$2:$G$5111,Тех_Движение!$D$2:$D$5111,$C1645,Тех_Движение!$B$2:$B$5111,"&lt;="&amp;L$3)-$F1645)))</f>
        <v/>
      </c>
      <c r="M1645" s="54">
        <f>IF(OR($B1645="",M$3&lt;$D1645+Настройки!$B$7),0,MAX(0,$E1645-MAX(0,SUMIFS(Тех_Движение!$G$2:$G$5111,Тех_Движение!$D$2:$D$5111,$C1645,Тех_Движение!$B$2:$B$5111,"&lt;="&amp;M$3)-$F1645)))</f>
        <v/>
      </c>
      <c r="N1645" s="54">
        <f>IF(OR($B1645="",N$3&lt;$D1645+Настройки!$B$7),0,MAX(0,$E1645-MAX(0,SUMIFS(Тех_Движение!$G$2:$G$5111,Тех_Движение!$D$2:$D$5111,$C1645,Тех_Движение!$B$2:$B$5111,"&lt;="&amp;N$3)-$F1645)))</f>
        <v/>
      </c>
      <c r="O1645" s="54">
        <f>IF(OR($B1645="",O$3&lt;$D1645+Настройки!$B$7),0,MAX(0,$E1645-MAX(0,SUMIFS(Тех_Движение!$G$2:$G$5111,Тех_Движение!$D$2:$D$5111,$C1645,Тех_Движение!$B$2:$B$5111,"&lt;="&amp;O$3)-$F1645)))</f>
        <v/>
      </c>
      <c r="P1645" s="54">
        <f>IF(OR($B1645="",P$3&lt;$D1645+Настройки!$B$7),0,MAX(0,$E1645-MAX(0,SUMIFS(Тех_Движение!$G$2:$G$5111,Тех_Движение!$D$2:$D$5111,$C1645,Тех_Движение!$B$2:$B$5111,"&lt;="&amp;P$3)-$F1645)))</f>
        <v/>
      </c>
      <c r="Q1645" s="54">
        <f>IF(OR($B1645="",Q$3&lt;$D1645+Настройки!$B$7),0,MAX(0,$E1645-MAX(0,SUMIFS(Тех_Движение!$G$2:$G$5111,Тех_Движение!$D$2:$D$5111,$C1645,Тех_Движение!$B$2:$B$5111,"&lt;="&amp;Q$3)-$F1645)))</f>
        <v/>
      </c>
      <c r="R1645" s="54">
        <f>IF($B1645="","",SUM($K1645:$Q1645))</f>
        <v/>
      </c>
      <c r="S1645" s="56">
        <f>IF($B1645="","",VLOOKUP($C1645,Настройки!$A$11:$L$17,9,FALSE))</f>
        <v/>
      </c>
      <c r="T1645" s="56">
        <f>IF($B1645="","",$R1645*$S1645)</f>
        <v/>
      </c>
    </row>
    <row r="1646">
      <c r="A1646" s="20">
        <f>Тех_Движение!$A$1643</f>
        <v/>
      </c>
      <c r="B1646" s="20">
        <f>IF(Тех_Движение!$F$1643&gt;0,Тех_Движение!$I$1643,"")</f>
        <v/>
      </c>
      <c r="C1646" s="20">
        <f>IF($B1646="","",Тех_Движение!$D$1643)</f>
        <v/>
      </c>
      <c r="D1646" s="42">
        <f>IF($B1646="","",Тех_Движение!$B$1643)</f>
        <v/>
      </c>
      <c r="E1646" s="54">
        <f>IF($B1646="","",Тех_Движение!$F$1643)</f>
        <v/>
      </c>
      <c r="F1646" s="54">
        <f>IF($B1646="","",SUMIFS($E$5:$E1645,$C$5:$C1645,$C1646))</f>
        <v/>
      </c>
      <c r="G1646" s="54">
        <f>IF($B1646="","",MAX(0,$E1646-MAX(0,SUMIFS(Тех_Движение!$G$2:$G$5111,Тех_Движение!$D$2:$D$5111,$C1646,Тех_Движение!$B$2:$B$5111,"&lt;="&amp;Настройки!$B$5-1)-$F1646)))</f>
        <v/>
      </c>
      <c r="H1646" s="54">
        <f>IF($B1646="","",IF(AND($D1646&gt;=Настройки!$B$5,$D1646&lt;=Настройки!$B$6),$E1646,0))</f>
        <v/>
      </c>
      <c r="I1646" s="54">
        <f>IF($B1646="","",$G1646+$H1646-$J1646)</f>
        <v/>
      </c>
      <c r="J1646" s="54">
        <f>IF($B1646="","",MAX(0,$E1646-MAX(0,SUMIFS(Тех_Движение!$G$2:$G$5111,Тех_Движение!$D$2:$D$5111,$C1646,Тех_Движение!$B$2:$B$5111,"&lt;="&amp;Настройки!$B$6)-$F1646)))</f>
        <v/>
      </c>
      <c r="K1646" s="54">
        <f>IF(OR($B1646="",K$3&lt;$D1646+Настройки!$B$7),0,MAX(0,$E1646-MAX(0,SUMIFS(Тех_Движение!$G$2:$G$5111,Тех_Движение!$D$2:$D$5111,$C1646,Тех_Движение!$B$2:$B$5111,"&lt;="&amp;K$3)-$F1646)))</f>
        <v/>
      </c>
      <c r="L1646" s="54">
        <f>IF(OR($B1646="",L$3&lt;$D1646+Настройки!$B$7),0,MAX(0,$E1646-MAX(0,SUMIFS(Тех_Движение!$G$2:$G$5111,Тех_Движение!$D$2:$D$5111,$C1646,Тех_Движение!$B$2:$B$5111,"&lt;="&amp;L$3)-$F1646)))</f>
        <v/>
      </c>
      <c r="M1646" s="54">
        <f>IF(OR($B1646="",M$3&lt;$D1646+Настройки!$B$7),0,MAX(0,$E1646-MAX(0,SUMIFS(Тех_Движение!$G$2:$G$5111,Тех_Движение!$D$2:$D$5111,$C1646,Тех_Движение!$B$2:$B$5111,"&lt;="&amp;M$3)-$F1646)))</f>
        <v/>
      </c>
      <c r="N1646" s="54">
        <f>IF(OR($B1646="",N$3&lt;$D1646+Настройки!$B$7),0,MAX(0,$E1646-MAX(0,SUMIFS(Тех_Движение!$G$2:$G$5111,Тех_Движение!$D$2:$D$5111,$C1646,Тех_Движение!$B$2:$B$5111,"&lt;="&amp;N$3)-$F1646)))</f>
        <v/>
      </c>
      <c r="O1646" s="54">
        <f>IF(OR($B1646="",O$3&lt;$D1646+Настройки!$B$7),0,MAX(0,$E1646-MAX(0,SUMIFS(Тех_Движение!$G$2:$G$5111,Тех_Движение!$D$2:$D$5111,$C1646,Тех_Движение!$B$2:$B$5111,"&lt;="&amp;O$3)-$F1646)))</f>
        <v/>
      </c>
      <c r="P1646" s="54">
        <f>IF(OR($B1646="",P$3&lt;$D1646+Настройки!$B$7),0,MAX(0,$E1646-MAX(0,SUMIFS(Тех_Движение!$G$2:$G$5111,Тех_Движение!$D$2:$D$5111,$C1646,Тех_Движение!$B$2:$B$5111,"&lt;="&amp;P$3)-$F1646)))</f>
        <v/>
      </c>
      <c r="Q1646" s="54">
        <f>IF(OR($B1646="",Q$3&lt;$D1646+Настройки!$B$7),0,MAX(0,$E1646-MAX(0,SUMIFS(Тех_Движение!$G$2:$G$5111,Тех_Движение!$D$2:$D$5111,$C1646,Тех_Движение!$B$2:$B$5111,"&lt;="&amp;Q$3)-$F1646)))</f>
        <v/>
      </c>
      <c r="R1646" s="54">
        <f>IF($B1646="","",SUM($K1646:$Q1646))</f>
        <v/>
      </c>
      <c r="S1646" s="56">
        <f>IF($B1646="","",VLOOKUP($C1646,Настройки!$A$11:$L$17,9,FALSE))</f>
        <v/>
      </c>
      <c r="T1646" s="56">
        <f>IF($B1646="","",$R1646*$S1646)</f>
        <v/>
      </c>
    </row>
    <row r="1647">
      <c r="A1647" s="20">
        <f>Тех_Движение!$A$1644</f>
        <v/>
      </c>
      <c r="B1647" s="20">
        <f>IF(Тех_Движение!$F$1644&gt;0,Тех_Движение!$I$1644,"")</f>
        <v/>
      </c>
      <c r="C1647" s="20">
        <f>IF($B1647="","",Тех_Движение!$D$1644)</f>
        <v/>
      </c>
      <c r="D1647" s="42">
        <f>IF($B1647="","",Тех_Движение!$B$1644)</f>
        <v/>
      </c>
      <c r="E1647" s="54">
        <f>IF($B1647="","",Тех_Движение!$F$1644)</f>
        <v/>
      </c>
      <c r="F1647" s="54">
        <f>IF($B1647="","",SUMIFS($E$5:$E1646,$C$5:$C1646,$C1647))</f>
        <v/>
      </c>
      <c r="G1647" s="54">
        <f>IF($B1647="","",MAX(0,$E1647-MAX(0,SUMIFS(Тех_Движение!$G$2:$G$5111,Тех_Движение!$D$2:$D$5111,$C1647,Тех_Движение!$B$2:$B$5111,"&lt;="&amp;Настройки!$B$5-1)-$F1647)))</f>
        <v/>
      </c>
      <c r="H1647" s="54">
        <f>IF($B1647="","",IF(AND($D1647&gt;=Настройки!$B$5,$D1647&lt;=Настройки!$B$6),$E1647,0))</f>
        <v/>
      </c>
      <c r="I1647" s="54">
        <f>IF($B1647="","",$G1647+$H1647-$J1647)</f>
        <v/>
      </c>
      <c r="J1647" s="54">
        <f>IF($B1647="","",MAX(0,$E1647-MAX(0,SUMIFS(Тех_Движение!$G$2:$G$5111,Тех_Движение!$D$2:$D$5111,$C1647,Тех_Движение!$B$2:$B$5111,"&lt;="&amp;Настройки!$B$6)-$F1647)))</f>
        <v/>
      </c>
      <c r="K1647" s="54">
        <f>IF(OR($B1647="",K$3&lt;$D1647+Настройки!$B$7),0,MAX(0,$E1647-MAX(0,SUMIFS(Тех_Движение!$G$2:$G$5111,Тех_Движение!$D$2:$D$5111,$C1647,Тех_Движение!$B$2:$B$5111,"&lt;="&amp;K$3)-$F1647)))</f>
        <v/>
      </c>
      <c r="L1647" s="54">
        <f>IF(OR($B1647="",L$3&lt;$D1647+Настройки!$B$7),0,MAX(0,$E1647-MAX(0,SUMIFS(Тех_Движение!$G$2:$G$5111,Тех_Движение!$D$2:$D$5111,$C1647,Тех_Движение!$B$2:$B$5111,"&lt;="&amp;L$3)-$F1647)))</f>
        <v/>
      </c>
      <c r="M1647" s="54">
        <f>IF(OR($B1647="",M$3&lt;$D1647+Настройки!$B$7),0,MAX(0,$E1647-MAX(0,SUMIFS(Тех_Движение!$G$2:$G$5111,Тех_Движение!$D$2:$D$5111,$C1647,Тех_Движение!$B$2:$B$5111,"&lt;="&amp;M$3)-$F1647)))</f>
        <v/>
      </c>
      <c r="N1647" s="54">
        <f>IF(OR($B1647="",N$3&lt;$D1647+Настройки!$B$7),0,MAX(0,$E1647-MAX(0,SUMIFS(Тех_Движение!$G$2:$G$5111,Тех_Движение!$D$2:$D$5111,$C1647,Тех_Движение!$B$2:$B$5111,"&lt;="&amp;N$3)-$F1647)))</f>
        <v/>
      </c>
      <c r="O1647" s="54">
        <f>IF(OR($B1647="",O$3&lt;$D1647+Настройки!$B$7),0,MAX(0,$E1647-MAX(0,SUMIFS(Тех_Движение!$G$2:$G$5111,Тех_Движение!$D$2:$D$5111,$C1647,Тех_Движение!$B$2:$B$5111,"&lt;="&amp;O$3)-$F1647)))</f>
        <v/>
      </c>
      <c r="P1647" s="54">
        <f>IF(OR($B1647="",P$3&lt;$D1647+Настройки!$B$7),0,MAX(0,$E1647-MAX(0,SUMIFS(Тех_Движение!$G$2:$G$5111,Тех_Движение!$D$2:$D$5111,$C1647,Тех_Движение!$B$2:$B$5111,"&lt;="&amp;P$3)-$F1647)))</f>
        <v/>
      </c>
      <c r="Q1647" s="54">
        <f>IF(OR($B1647="",Q$3&lt;$D1647+Настройки!$B$7),0,MAX(0,$E1647-MAX(0,SUMIFS(Тех_Движение!$G$2:$G$5111,Тех_Движение!$D$2:$D$5111,$C1647,Тех_Движение!$B$2:$B$5111,"&lt;="&amp;Q$3)-$F1647)))</f>
        <v/>
      </c>
      <c r="R1647" s="54">
        <f>IF($B1647="","",SUM($K1647:$Q1647))</f>
        <v/>
      </c>
      <c r="S1647" s="56">
        <f>IF($B1647="","",VLOOKUP($C1647,Настройки!$A$11:$L$17,9,FALSE))</f>
        <v/>
      </c>
      <c r="T1647" s="56">
        <f>IF($B1647="","",$R1647*$S1647)</f>
        <v/>
      </c>
    </row>
    <row r="1648">
      <c r="A1648" s="20">
        <f>Тех_Движение!$A$1645</f>
        <v/>
      </c>
      <c r="B1648" s="20">
        <f>IF(Тех_Движение!$F$1645&gt;0,Тех_Движение!$I$1645,"")</f>
        <v/>
      </c>
      <c r="C1648" s="20">
        <f>IF($B1648="","",Тех_Движение!$D$1645)</f>
        <v/>
      </c>
      <c r="D1648" s="42">
        <f>IF($B1648="","",Тех_Движение!$B$1645)</f>
        <v/>
      </c>
      <c r="E1648" s="54">
        <f>IF($B1648="","",Тех_Движение!$F$1645)</f>
        <v/>
      </c>
      <c r="F1648" s="54">
        <f>IF($B1648="","",SUMIFS($E$5:$E1647,$C$5:$C1647,$C1648))</f>
        <v/>
      </c>
      <c r="G1648" s="54">
        <f>IF($B1648="","",MAX(0,$E1648-MAX(0,SUMIFS(Тех_Движение!$G$2:$G$5111,Тех_Движение!$D$2:$D$5111,$C1648,Тех_Движение!$B$2:$B$5111,"&lt;="&amp;Настройки!$B$5-1)-$F1648)))</f>
        <v/>
      </c>
      <c r="H1648" s="54">
        <f>IF($B1648="","",IF(AND($D1648&gt;=Настройки!$B$5,$D1648&lt;=Настройки!$B$6),$E1648,0))</f>
        <v/>
      </c>
      <c r="I1648" s="54">
        <f>IF($B1648="","",$G1648+$H1648-$J1648)</f>
        <v/>
      </c>
      <c r="J1648" s="54">
        <f>IF($B1648="","",MAX(0,$E1648-MAX(0,SUMIFS(Тех_Движение!$G$2:$G$5111,Тех_Движение!$D$2:$D$5111,$C1648,Тех_Движение!$B$2:$B$5111,"&lt;="&amp;Настройки!$B$6)-$F1648)))</f>
        <v/>
      </c>
      <c r="K1648" s="54">
        <f>IF(OR($B1648="",K$3&lt;$D1648+Настройки!$B$7),0,MAX(0,$E1648-MAX(0,SUMIFS(Тех_Движение!$G$2:$G$5111,Тех_Движение!$D$2:$D$5111,$C1648,Тех_Движение!$B$2:$B$5111,"&lt;="&amp;K$3)-$F1648)))</f>
        <v/>
      </c>
      <c r="L1648" s="54">
        <f>IF(OR($B1648="",L$3&lt;$D1648+Настройки!$B$7),0,MAX(0,$E1648-MAX(0,SUMIFS(Тех_Движение!$G$2:$G$5111,Тех_Движение!$D$2:$D$5111,$C1648,Тех_Движение!$B$2:$B$5111,"&lt;="&amp;L$3)-$F1648)))</f>
        <v/>
      </c>
      <c r="M1648" s="54">
        <f>IF(OR($B1648="",M$3&lt;$D1648+Настройки!$B$7),0,MAX(0,$E1648-MAX(0,SUMIFS(Тех_Движение!$G$2:$G$5111,Тех_Движение!$D$2:$D$5111,$C1648,Тех_Движение!$B$2:$B$5111,"&lt;="&amp;M$3)-$F1648)))</f>
        <v/>
      </c>
      <c r="N1648" s="54">
        <f>IF(OR($B1648="",N$3&lt;$D1648+Настройки!$B$7),0,MAX(0,$E1648-MAX(0,SUMIFS(Тех_Движение!$G$2:$G$5111,Тех_Движение!$D$2:$D$5111,$C1648,Тех_Движение!$B$2:$B$5111,"&lt;="&amp;N$3)-$F1648)))</f>
        <v/>
      </c>
      <c r="O1648" s="54">
        <f>IF(OR($B1648="",O$3&lt;$D1648+Настройки!$B$7),0,MAX(0,$E1648-MAX(0,SUMIFS(Тех_Движение!$G$2:$G$5111,Тех_Движение!$D$2:$D$5111,$C1648,Тех_Движение!$B$2:$B$5111,"&lt;="&amp;O$3)-$F1648)))</f>
        <v/>
      </c>
      <c r="P1648" s="54">
        <f>IF(OR($B1648="",P$3&lt;$D1648+Настройки!$B$7),0,MAX(0,$E1648-MAX(0,SUMIFS(Тех_Движение!$G$2:$G$5111,Тех_Движение!$D$2:$D$5111,$C1648,Тех_Движение!$B$2:$B$5111,"&lt;="&amp;P$3)-$F1648)))</f>
        <v/>
      </c>
      <c r="Q1648" s="54">
        <f>IF(OR($B1648="",Q$3&lt;$D1648+Настройки!$B$7),0,MAX(0,$E1648-MAX(0,SUMIFS(Тех_Движение!$G$2:$G$5111,Тех_Движение!$D$2:$D$5111,$C1648,Тех_Движение!$B$2:$B$5111,"&lt;="&amp;Q$3)-$F1648)))</f>
        <v/>
      </c>
      <c r="R1648" s="54">
        <f>IF($B1648="","",SUM($K1648:$Q1648))</f>
        <v/>
      </c>
      <c r="S1648" s="56">
        <f>IF($B1648="","",VLOOKUP($C1648,Настройки!$A$11:$L$17,9,FALSE))</f>
        <v/>
      </c>
      <c r="T1648" s="56">
        <f>IF($B1648="","",$R1648*$S1648)</f>
        <v/>
      </c>
    </row>
    <row r="1649">
      <c r="A1649" s="20">
        <f>Тех_Движение!$A$1646</f>
        <v/>
      </c>
      <c r="B1649" s="20">
        <f>IF(Тех_Движение!$F$1646&gt;0,Тех_Движение!$I$1646,"")</f>
        <v/>
      </c>
      <c r="C1649" s="20">
        <f>IF($B1649="","",Тех_Движение!$D$1646)</f>
        <v/>
      </c>
      <c r="D1649" s="42">
        <f>IF($B1649="","",Тех_Движение!$B$1646)</f>
        <v/>
      </c>
      <c r="E1649" s="54">
        <f>IF($B1649="","",Тех_Движение!$F$1646)</f>
        <v/>
      </c>
      <c r="F1649" s="54">
        <f>IF($B1649="","",SUMIFS($E$5:$E1648,$C$5:$C1648,$C1649))</f>
        <v/>
      </c>
      <c r="G1649" s="54">
        <f>IF($B1649="","",MAX(0,$E1649-MAX(0,SUMIFS(Тех_Движение!$G$2:$G$5111,Тех_Движение!$D$2:$D$5111,$C1649,Тех_Движение!$B$2:$B$5111,"&lt;="&amp;Настройки!$B$5-1)-$F1649)))</f>
        <v/>
      </c>
      <c r="H1649" s="54">
        <f>IF($B1649="","",IF(AND($D1649&gt;=Настройки!$B$5,$D1649&lt;=Настройки!$B$6),$E1649,0))</f>
        <v/>
      </c>
      <c r="I1649" s="54">
        <f>IF($B1649="","",$G1649+$H1649-$J1649)</f>
        <v/>
      </c>
      <c r="J1649" s="54">
        <f>IF($B1649="","",MAX(0,$E1649-MAX(0,SUMIFS(Тех_Движение!$G$2:$G$5111,Тех_Движение!$D$2:$D$5111,$C1649,Тех_Движение!$B$2:$B$5111,"&lt;="&amp;Настройки!$B$6)-$F1649)))</f>
        <v/>
      </c>
      <c r="K1649" s="54">
        <f>IF(OR($B1649="",K$3&lt;$D1649+Настройки!$B$7),0,MAX(0,$E1649-MAX(0,SUMIFS(Тех_Движение!$G$2:$G$5111,Тех_Движение!$D$2:$D$5111,$C1649,Тех_Движение!$B$2:$B$5111,"&lt;="&amp;K$3)-$F1649)))</f>
        <v/>
      </c>
      <c r="L1649" s="54">
        <f>IF(OR($B1649="",L$3&lt;$D1649+Настройки!$B$7),0,MAX(0,$E1649-MAX(0,SUMIFS(Тех_Движение!$G$2:$G$5111,Тех_Движение!$D$2:$D$5111,$C1649,Тех_Движение!$B$2:$B$5111,"&lt;="&amp;L$3)-$F1649)))</f>
        <v/>
      </c>
      <c r="M1649" s="54">
        <f>IF(OR($B1649="",M$3&lt;$D1649+Настройки!$B$7),0,MAX(0,$E1649-MAX(0,SUMIFS(Тех_Движение!$G$2:$G$5111,Тех_Движение!$D$2:$D$5111,$C1649,Тех_Движение!$B$2:$B$5111,"&lt;="&amp;M$3)-$F1649)))</f>
        <v/>
      </c>
      <c r="N1649" s="54">
        <f>IF(OR($B1649="",N$3&lt;$D1649+Настройки!$B$7),0,MAX(0,$E1649-MAX(0,SUMIFS(Тех_Движение!$G$2:$G$5111,Тех_Движение!$D$2:$D$5111,$C1649,Тех_Движение!$B$2:$B$5111,"&lt;="&amp;N$3)-$F1649)))</f>
        <v/>
      </c>
      <c r="O1649" s="54">
        <f>IF(OR($B1649="",O$3&lt;$D1649+Настройки!$B$7),0,MAX(0,$E1649-MAX(0,SUMIFS(Тех_Движение!$G$2:$G$5111,Тех_Движение!$D$2:$D$5111,$C1649,Тех_Движение!$B$2:$B$5111,"&lt;="&amp;O$3)-$F1649)))</f>
        <v/>
      </c>
      <c r="P1649" s="54">
        <f>IF(OR($B1649="",P$3&lt;$D1649+Настройки!$B$7),0,MAX(0,$E1649-MAX(0,SUMIFS(Тех_Движение!$G$2:$G$5111,Тех_Движение!$D$2:$D$5111,$C1649,Тех_Движение!$B$2:$B$5111,"&lt;="&amp;P$3)-$F1649)))</f>
        <v/>
      </c>
      <c r="Q1649" s="54">
        <f>IF(OR($B1649="",Q$3&lt;$D1649+Настройки!$B$7),0,MAX(0,$E1649-MAX(0,SUMIFS(Тех_Движение!$G$2:$G$5111,Тех_Движение!$D$2:$D$5111,$C1649,Тех_Движение!$B$2:$B$5111,"&lt;="&amp;Q$3)-$F1649)))</f>
        <v/>
      </c>
      <c r="R1649" s="54">
        <f>IF($B1649="","",SUM($K1649:$Q1649))</f>
        <v/>
      </c>
      <c r="S1649" s="56">
        <f>IF($B1649="","",VLOOKUP($C1649,Настройки!$A$11:$L$17,9,FALSE))</f>
        <v/>
      </c>
      <c r="T1649" s="56">
        <f>IF($B1649="","",$R1649*$S1649)</f>
        <v/>
      </c>
    </row>
    <row r="1650">
      <c r="A1650" s="20">
        <f>Тех_Движение!$A$1647</f>
        <v/>
      </c>
      <c r="B1650" s="20">
        <f>IF(Тех_Движение!$F$1647&gt;0,Тех_Движение!$I$1647,"")</f>
        <v/>
      </c>
      <c r="C1650" s="20">
        <f>IF($B1650="","",Тех_Движение!$D$1647)</f>
        <v/>
      </c>
      <c r="D1650" s="42">
        <f>IF($B1650="","",Тех_Движение!$B$1647)</f>
        <v/>
      </c>
      <c r="E1650" s="54">
        <f>IF($B1650="","",Тех_Движение!$F$1647)</f>
        <v/>
      </c>
      <c r="F1650" s="54">
        <f>IF($B1650="","",SUMIFS($E$5:$E1649,$C$5:$C1649,$C1650))</f>
        <v/>
      </c>
      <c r="G1650" s="54">
        <f>IF($B1650="","",MAX(0,$E1650-MAX(0,SUMIFS(Тех_Движение!$G$2:$G$5111,Тех_Движение!$D$2:$D$5111,$C1650,Тех_Движение!$B$2:$B$5111,"&lt;="&amp;Настройки!$B$5-1)-$F1650)))</f>
        <v/>
      </c>
      <c r="H1650" s="54">
        <f>IF($B1650="","",IF(AND($D1650&gt;=Настройки!$B$5,$D1650&lt;=Настройки!$B$6),$E1650,0))</f>
        <v/>
      </c>
      <c r="I1650" s="54">
        <f>IF($B1650="","",$G1650+$H1650-$J1650)</f>
        <v/>
      </c>
      <c r="J1650" s="54">
        <f>IF($B1650="","",MAX(0,$E1650-MAX(0,SUMIFS(Тех_Движение!$G$2:$G$5111,Тех_Движение!$D$2:$D$5111,$C1650,Тех_Движение!$B$2:$B$5111,"&lt;="&amp;Настройки!$B$6)-$F1650)))</f>
        <v/>
      </c>
      <c r="K1650" s="54">
        <f>IF(OR($B1650="",K$3&lt;$D1650+Настройки!$B$7),0,MAX(0,$E1650-MAX(0,SUMIFS(Тех_Движение!$G$2:$G$5111,Тех_Движение!$D$2:$D$5111,$C1650,Тех_Движение!$B$2:$B$5111,"&lt;="&amp;K$3)-$F1650)))</f>
        <v/>
      </c>
      <c r="L1650" s="54">
        <f>IF(OR($B1650="",L$3&lt;$D1650+Настройки!$B$7),0,MAX(0,$E1650-MAX(0,SUMIFS(Тех_Движение!$G$2:$G$5111,Тех_Движение!$D$2:$D$5111,$C1650,Тех_Движение!$B$2:$B$5111,"&lt;="&amp;L$3)-$F1650)))</f>
        <v/>
      </c>
      <c r="M1650" s="54">
        <f>IF(OR($B1650="",M$3&lt;$D1650+Настройки!$B$7),0,MAX(0,$E1650-MAX(0,SUMIFS(Тех_Движение!$G$2:$G$5111,Тех_Движение!$D$2:$D$5111,$C1650,Тех_Движение!$B$2:$B$5111,"&lt;="&amp;M$3)-$F1650)))</f>
        <v/>
      </c>
      <c r="N1650" s="54">
        <f>IF(OR($B1650="",N$3&lt;$D1650+Настройки!$B$7),0,MAX(0,$E1650-MAX(0,SUMIFS(Тех_Движение!$G$2:$G$5111,Тех_Движение!$D$2:$D$5111,$C1650,Тех_Движение!$B$2:$B$5111,"&lt;="&amp;N$3)-$F1650)))</f>
        <v/>
      </c>
      <c r="O1650" s="54">
        <f>IF(OR($B1650="",O$3&lt;$D1650+Настройки!$B$7),0,MAX(0,$E1650-MAX(0,SUMIFS(Тех_Движение!$G$2:$G$5111,Тех_Движение!$D$2:$D$5111,$C1650,Тех_Движение!$B$2:$B$5111,"&lt;="&amp;O$3)-$F1650)))</f>
        <v/>
      </c>
      <c r="P1650" s="54">
        <f>IF(OR($B1650="",P$3&lt;$D1650+Настройки!$B$7),0,MAX(0,$E1650-MAX(0,SUMIFS(Тех_Движение!$G$2:$G$5111,Тех_Движение!$D$2:$D$5111,$C1650,Тех_Движение!$B$2:$B$5111,"&lt;="&amp;P$3)-$F1650)))</f>
        <v/>
      </c>
      <c r="Q1650" s="54">
        <f>IF(OR($B1650="",Q$3&lt;$D1650+Настройки!$B$7),0,MAX(0,$E1650-MAX(0,SUMIFS(Тех_Движение!$G$2:$G$5111,Тех_Движение!$D$2:$D$5111,$C1650,Тех_Движение!$B$2:$B$5111,"&lt;="&amp;Q$3)-$F1650)))</f>
        <v/>
      </c>
      <c r="R1650" s="54">
        <f>IF($B1650="","",SUM($K1650:$Q1650))</f>
        <v/>
      </c>
      <c r="S1650" s="56">
        <f>IF($B1650="","",VLOOKUP($C1650,Настройки!$A$11:$L$17,9,FALSE))</f>
        <v/>
      </c>
      <c r="T1650" s="56">
        <f>IF($B1650="","",$R1650*$S1650)</f>
        <v/>
      </c>
    </row>
    <row r="1651">
      <c r="A1651" s="20">
        <f>Тех_Движение!$A$1648</f>
        <v/>
      </c>
      <c r="B1651" s="20">
        <f>IF(Тех_Движение!$F$1648&gt;0,Тех_Движение!$I$1648,"")</f>
        <v/>
      </c>
      <c r="C1651" s="20">
        <f>IF($B1651="","",Тех_Движение!$D$1648)</f>
        <v/>
      </c>
      <c r="D1651" s="42">
        <f>IF($B1651="","",Тех_Движение!$B$1648)</f>
        <v/>
      </c>
      <c r="E1651" s="54">
        <f>IF($B1651="","",Тех_Движение!$F$1648)</f>
        <v/>
      </c>
      <c r="F1651" s="54">
        <f>IF($B1651="","",SUMIFS($E$5:$E1650,$C$5:$C1650,$C1651))</f>
        <v/>
      </c>
      <c r="G1651" s="54">
        <f>IF($B1651="","",MAX(0,$E1651-MAX(0,SUMIFS(Тех_Движение!$G$2:$G$5111,Тех_Движение!$D$2:$D$5111,$C1651,Тех_Движение!$B$2:$B$5111,"&lt;="&amp;Настройки!$B$5-1)-$F1651)))</f>
        <v/>
      </c>
      <c r="H1651" s="54">
        <f>IF($B1651="","",IF(AND($D1651&gt;=Настройки!$B$5,$D1651&lt;=Настройки!$B$6),$E1651,0))</f>
        <v/>
      </c>
      <c r="I1651" s="54">
        <f>IF($B1651="","",$G1651+$H1651-$J1651)</f>
        <v/>
      </c>
      <c r="J1651" s="54">
        <f>IF($B1651="","",MAX(0,$E1651-MAX(0,SUMIFS(Тех_Движение!$G$2:$G$5111,Тех_Движение!$D$2:$D$5111,$C1651,Тех_Движение!$B$2:$B$5111,"&lt;="&amp;Настройки!$B$6)-$F1651)))</f>
        <v/>
      </c>
      <c r="K1651" s="54">
        <f>IF(OR($B1651="",K$3&lt;$D1651+Настройки!$B$7),0,MAX(0,$E1651-MAX(0,SUMIFS(Тех_Движение!$G$2:$G$5111,Тех_Движение!$D$2:$D$5111,$C1651,Тех_Движение!$B$2:$B$5111,"&lt;="&amp;K$3)-$F1651)))</f>
        <v/>
      </c>
      <c r="L1651" s="54">
        <f>IF(OR($B1651="",L$3&lt;$D1651+Настройки!$B$7),0,MAX(0,$E1651-MAX(0,SUMIFS(Тех_Движение!$G$2:$G$5111,Тех_Движение!$D$2:$D$5111,$C1651,Тех_Движение!$B$2:$B$5111,"&lt;="&amp;L$3)-$F1651)))</f>
        <v/>
      </c>
      <c r="M1651" s="54">
        <f>IF(OR($B1651="",M$3&lt;$D1651+Настройки!$B$7),0,MAX(0,$E1651-MAX(0,SUMIFS(Тех_Движение!$G$2:$G$5111,Тех_Движение!$D$2:$D$5111,$C1651,Тех_Движение!$B$2:$B$5111,"&lt;="&amp;M$3)-$F1651)))</f>
        <v/>
      </c>
      <c r="N1651" s="54">
        <f>IF(OR($B1651="",N$3&lt;$D1651+Настройки!$B$7),0,MAX(0,$E1651-MAX(0,SUMIFS(Тех_Движение!$G$2:$G$5111,Тех_Движение!$D$2:$D$5111,$C1651,Тех_Движение!$B$2:$B$5111,"&lt;="&amp;N$3)-$F1651)))</f>
        <v/>
      </c>
      <c r="O1651" s="54">
        <f>IF(OR($B1651="",O$3&lt;$D1651+Настройки!$B$7),0,MAX(0,$E1651-MAX(0,SUMIFS(Тех_Движение!$G$2:$G$5111,Тех_Движение!$D$2:$D$5111,$C1651,Тех_Движение!$B$2:$B$5111,"&lt;="&amp;O$3)-$F1651)))</f>
        <v/>
      </c>
      <c r="P1651" s="54">
        <f>IF(OR($B1651="",P$3&lt;$D1651+Настройки!$B$7),0,MAX(0,$E1651-MAX(0,SUMIFS(Тех_Движение!$G$2:$G$5111,Тех_Движение!$D$2:$D$5111,$C1651,Тех_Движение!$B$2:$B$5111,"&lt;="&amp;P$3)-$F1651)))</f>
        <v/>
      </c>
      <c r="Q1651" s="54">
        <f>IF(OR($B1651="",Q$3&lt;$D1651+Настройки!$B$7),0,MAX(0,$E1651-MAX(0,SUMIFS(Тех_Движение!$G$2:$G$5111,Тех_Движение!$D$2:$D$5111,$C1651,Тех_Движение!$B$2:$B$5111,"&lt;="&amp;Q$3)-$F1651)))</f>
        <v/>
      </c>
      <c r="R1651" s="54">
        <f>IF($B1651="","",SUM($K1651:$Q1651))</f>
        <v/>
      </c>
      <c r="S1651" s="56">
        <f>IF($B1651="","",VLOOKUP($C1651,Настройки!$A$11:$L$17,9,FALSE))</f>
        <v/>
      </c>
      <c r="T1651" s="56">
        <f>IF($B1651="","",$R1651*$S1651)</f>
        <v/>
      </c>
    </row>
    <row r="1652">
      <c r="A1652" s="20">
        <f>Тех_Движение!$A$1649</f>
        <v/>
      </c>
      <c r="B1652" s="20">
        <f>IF(Тех_Движение!$F$1649&gt;0,Тех_Движение!$I$1649,"")</f>
        <v/>
      </c>
      <c r="C1652" s="20">
        <f>IF($B1652="","",Тех_Движение!$D$1649)</f>
        <v/>
      </c>
      <c r="D1652" s="42">
        <f>IF($B1652="","",Тех_Движение!$B$1649)</f>
        <v/>
      </c>
      <c r="E1652" s="54">
        <f>IF($B1652="","",Тех_Движение!$F$1649)</f>
        <v/>
      </c>
      <c r="F1652" s="54">
        <f>IF($B1652="","",SUMIFS($E$5:$E1651,$C$5:$C1651,$C1652))</f>
        <v/>
      </c>
      <c r="G1652" s="54">
        <f>IF($B1652="","",MAX(0,$E1652-MAX(0,SUMIFS(Тех_Движение!$G$2:$G$5111,Тех_Движение!$D$2:$D$5111,$C1652,Тех_Движение!$B$2:$B$5111,"&lt;="&amp;Настройки!$B$5-1)-$F1652)))</f>
        <v/>
      </c>
      <c r="H1652" s="54">
        <f>IF($B1652="","",IF(AND($D1652&gt;=Настройки!$B$5,$D1652&lt;=Настройки!$B$6),$E1652,0))</f>
        <v/>
      </c>
      <c r="I1652" s="54">
        <f>IF($B1652="","",$G1652+$H1652-$J1652)</f>
        <v/>
      </c>
      <c r="J1652" s="54">
        <f>IF($B1652="","",MAX(0,$E1652-MAX(0,SUMIFS(Тех_Движение!$G$2:$G$5111,Тех_Движение!$D$2:$D$5111,$C1652,Тех_Движение!$B$2:$B$5111,"&lt;="&amp;Настройки!$B$6)-$F1652)))</f>
        <v/>
      </c>
      <c r="K1652" s="54">
        <f>IF(OR($B1652="",K$3&lt;$D1652+Настройки!$B$7),0,MAX(0,$E1652-MAX(0,SUMIFS(Тех_Движение!$G$2:$G$5111,Тех_Движение!$D$2:$D$5111,$C1652,Тех_Движение!$B$2:$B$5111,"&lt;="&amp;K$3)-$F1652)))</f>
        <v/>
      </c>
      <c r="L1652" s="54">
        <f>IF(OR($B1652="",L$3&lt;$D1652+Настройки!$B$7),0,MAX(0,$E1652-MAX(0,SUMIFS(Тех_Движение!$G$2:$G$5111,Тех_Движение!$D$2:$D$5111,$C1652,Тех_Движение!$B$2:$B$5111,"&lt;="&amp;L$3)-$F1652)))</f>
        <v/>
      </c>
      <c r="M1652" s="54">
        <f>IF(OR($B1652="",M$3&lt;$D1652+Настройки!$B$7),0,MAX(0,$E1652-MAX(0,SUMIFS(Тех_Движение!$G$2:$G$5111,Тех_Движение!$D$2:$D$5111,$C1652,Тех_Движение!$B$2:$B$5111,"&lt;="&amp;M$3)-$F1652)))</f>
        <v/>
      </c>
      <c r="N1652" s="54">
        <f>IF(OR($B1652="",N$3&lt;$D1652+Настройки!$B$7),0,MAX(0,$E1652-MAX(0,SUMIFS(Тех_Движение!$G$2:$G$5111,Тех_Движение!$D$2:$D$5111,$C1652,Тех_Движение!$B$2:$B$5111,"&lt;="&amp;N$3)-$F1652)))</f>
        <v/>
      </c>
      <c r="O1652" s="54">
        <f>IF(OR($B1652="",O$3&lt;$D1652+Настройки!$B$7),0,MAX(0,$E1652-MAX(0,SUMIFS(Тех_Движение!$G$2:$G$5111,Тех_Движение!$D$2:$D$5111,$C1652,Тех_Движение!$B$2:$B$5111,"&lt;="&amp;O$3)-$F1652)))</f>
        <v/>
      </c>
      <c r="P1652" s="54">
        <f>IF(OR($B1652="",P$3&lt;$D1652+Настройки!$B$7),0,MAX(0,$E1652-MAX(0,SUMIFS(Тех_Движение!$G$2:$G$5111,Тех_Движение!$D$2:$D$5111,$C1652,Тех_Движение!$B$2:$B$5111,"&lt;="&amp;P$3)-$F1652)))</f>
        <v/>
      </c>
      <c r="Q1652" s="54">
        <f>IF(OR($B1652="",Q$3&lt;$D1652+Настройки!$B$7),0,MAX(0,$E1652-MAX(0,SUMIFS(Тех_Движение!$G$2:$G$5111,Тех_Движение!$D$2:$D$5111,$C1652,Тех_Движение!$B$2:$B$5111,"&lt;="&amp;Q$3)-$F1652)))</f>
        <v/>
      </c>
      <c r="R1652" s="54">
        <f>IF($B1652="","",SUM($K1652:$Q1652))</f>
        <v/>
      </c>
      <c r="S1652" s="56">
        <f>IF($B1652="","",VLOOKUP($C1652,Настройки!$A$11:$L$17,9,FALSE))</f>
        <v/>
      </c>
      <c r="T1652" s="56">
        <f>IF($B1652="","",$R1652*$S1652)</f>
        <v/>
      </c>
    </row>
    <row r="1653">
      <c r="A1653" s="20">
        <f>Тех_Движение!$A$1650</f>
        <v/>
      </c>
      <c r="B1653" s="20">
        <f>IF(Тех_Движение!$F$1650&gt;0,Тех_Движение!$I$1650,"")</f>
        <v/>
      </c>
      <c r="C1653" s="20">
        <f>IF($B1653="","",Тех_Движение!$D$1650)</f>
        <v/>
      </c>
      <c r="D1653" s="42">
        <f>IF($B1653="","",Тех_Движение!$B$1650)</f>
        <v/>
      </c>
      <c r="E1653" s="54">
        <f>IF($B1653="","",Тех_Движение!$F$1650)</f>
        <v/>
      </c>
      <c r="F1653" s="54">
        <f>IF($B1653="","",SUMIFS($E$5:$E1652,$C$5:$C1652,$C1653))</f>
        <v/>
      </c>
      <c r="G1653" s="54">
        <f>IF($B1653="","",MAX(0,$E1653-MAX(0,SUMIFS(Тех_Движение!$G$2:$G$5111,Тех_Движение!$D$2:$D$5111,$C1653,Тех_Движение!$B$2:$B$5111,"&lt;="&amp;Настройки!$B$5-1)-$F1653)))</f>
        <v/>
      </c>
      <c r="H1653" s="54">
        <f>IF($B1653="","",IF(AND($D1653&gt;=Настройки!$B$5,$D1653&lt;=Настройки!$B$6),$E1653,0))</f>
        <v/>
      </c>
      <c r="I1653" s="54">
        <f>IF($B1653="","",$G1653+$H1653-$J1653)</f>
        <v/>
      </c>
      <c r="J1653" s="54">
        <f>IF($B1653="","",MAX(0,$E1653-MAX(0,SUMIFS(Тех_Движение!$G$2:$G$5111,Тех_Движение!$D$2:$D$5111,$C1653,Тех_Движение!$B$2:$B$5111,"&lt;="&amp;Настройки!$B$6)-$F1653)))</f>
        <v/>
      </c>
      <c r="K1653" s="54">
        <f>IF(OR($B1653="",K$3&lt;$D1653+Настройки!$B$7),0,MAX(0,$E1653-MAX(0,SUMIFS(Тех_Движение!$G$2:$G$5111,Тех_Движение!$D$2:$D$5111,$C1653,Тех_Движение!$B$2:$B$5111,"&lt;="&amp;K$3)-$F1653)))</f>
        <v/>
      </c>
      <c r="L1653" s="54">
        <f>IF(OR($B1653="",L$3&lt;$D1653+Настройки!$B$7),0,MAX(0,$E1653-MAX(0,SUMIFS(Тех_Движение!$G$2:$G$5111,Тех_Движение!$D$2:$D$5111,$C1653,Тех_Движение!$B$2:$B$5111,"&lt;="&amp;L$3)-$F1653)))</f>
        <v/>
      </c>
      <c r="M1653" s="54">
        <f>IF(OR($B1653="",M$3&lt;$D1653+Настройки!$B$7),0,MAX(0,$E1653-MAX(0,SUMIFS(Тех_Движение!$G$2:$G$5111,Тех_Движение!$D$2:$D$5111,$C1653,Тех_Движение!$B$2:$B$5111,"&lt;="&amp;M$3)-$F1653)))</f>
        <v/>
      </c>
      <c r="N1653" s="54">
        <f>IF(OR($B1653="",N$3&lt;$D1653+Настройки!$B$7),0,MAX(0,$E1653-MAX(0,SUMIFS(Тех_Движение!$G$2:$G$5111,Тех_Движение!$D$2:$D$5111,$C1653,Тех_Движение!$B$2:$B$5111,"&lt;="&amp;N$3)-$F1653)))</f>
        <v/>
      </c>
      <c r="O1653" s="54">
        <f>IF(OR($B1653="",O$3&lt;$D1653+Настройки!$B$7),0,MAX(0,$E1653-MAX(0,SUMIFS(Тех_Движение!$G$2:$G$5111,Тех_Движение!$D$2:$D$5111,$C1653,Тех_Движение!$B$2:$B$5111,"&lt;="&amp;O$3)-$F1653)))</f>
        <v/>
      </c>
      <c r="P1653" s="54">
        <f>IF(OR($B1653="",P$3&lt;$D1653+Настройки!$B$7),0,MAX(0,$E1653-MAX(0,SUMIFS(Тех_Движение!$G$2:$G$5111,Тех_Движение!$D$2:$D$5111,$C1653,Тех_Движение!$B$2:$B$5111,"&lt;="&amp;P$3)-$F1653)))</f>
        <v/>
      </c>
      <c r="Q1653" s="54">
        <f>IF(OR($B1653="",Q$3&lt;$D1653+Настройки!$B$7),0,MAX(0,$E1653-MAX(0,SUMIFS(Тех_Движение!$G$2:$G$5111,Тех_Движение!$D$2:$D$5111,$C1653,Тех_Движение!$B$2:$B$5111,"&lt;="&amp;Q$3)-$F1653)))</f>
        <v/>
      </c>
      <c r="R1653" s="54">
        <f>IF($B1653="","",SUM($K1653:$Q1653))</f>
        <v/>
      </c>
      <c r="S1653" s="56">
        <f>IF($B1653="","",VLOOKUP($C1653,Настройки!$A$11:$L$17,9,FALSE))</f>
        <v/>
      </c>
      <c r="T1653" s="56">
        <f>IF($B1653="","",$R1653*$S1653)</f>
        <v/>
      </c>
    </row>
    <row r="1654">
      <c r="A1654" s="20">
        <f>Тех_Движение!$A$1651</f>
        <v/>
      </c>
      <c r="B1654" s="20">
        <f>IF(Тех_Движение!$F$1651&gt;0,Тех_Движение!$I$1651,"")</f>
        <v/>
      </c>
      <c r="C1654" s="20">
        <f>IF($B1654="","",Тех_Движение!$D$1651)</f>
        <v/>
      </c>
      <c r="D1654" s="42">
        <f>IF($B1654="","",Тех_Движение!$B$1651)</f>
        <v/>
      </c>
      <c r="E1654" s="54">
        <f>IF($B1654="","",Тех_Движение!$F$1651)</f>
        <v/>
      </c>
      <c r="F1654" s="54">
        <f>IF($B1654="","",SUMIFS($E$5:$E1653,$C$5:$C1653,$C1654))</f>
        <v/>
      </c>
      <c r="G1654" s="54">
        <f>IF($B1654="","",MAX(0,$E1654-MAX(0,SUMIFS(Тех_Движение!$G$2:$G$5111,Тех_Движение!$D$2:$D$5111,$C1654,Тех_Движение!$B$2:$B$5111,"&lt;="&amp;Настройки!$B$5-1)-$F1654)))</f>
        <v/>
      </c>
      <c r="H1654" s="54">
        <f>IF($B1654="","",IF(AND($D1654&gt;=Настройки!$B$5,$D1654&lt;=Настройки!$B$6),$E1654,0))</f>
        <v/>
      </c>
      <c r="I1654" s="54">
        <f>IF($B1654="","",$G1654+$H1654-$J1654)</f>
        <v/>
      </c>
      <c r="J1654" s="54">
        <f>IF($B1654="","",MAX(0,$E1654-MAX(0,SUMIFS(Тех_Движение!$G$2:$G$5111,Тех_Движение!$D$2:$D$5111,$C1654,Тех_Движение!$B$2:$B$5111,"&lt;="&amp;Настройки!$B$6)-$F1654)))</f>
        <v/>
      </c>
      <c r="K1654" s="54">
        <f>IF(OR($B1654="",K$3&lt;$D1654+Настройки!$B$7),0,MAX(0,$E1654-MAX(0,SUMIFS(Тех_Движение!$G$2:$G$5111,Тех_Движение!$D$2:$D$5111,$C1654,Тех_Движение!$B$2:$B$5111,"&lt;="&amp;K$3)-$F1654)))</f>
        <v/>
      </c>
      <c r="L1654" s="54">
        <f>IF(OR($B1654="",L$3&lt;$D1654+Настройки!$B$7),0,MAX(0,$E1654-MAX(0,SUMIFS(Тех_Движение!$G$2:$G$5111,Тех_Движение!$D$2:$D$5111,$C1654,Тех_Движение!$B$2:$B$5111,"&lt;="&amp;L$3)-$F1654)))</f>
        <v/>
      </c>
      <c r="M1654" s="54">
        <f>IF(OR($B1654="",M$3&lt;$D1654+Настройки!$B$7),0,MAX(0,$E1654-MAX(0,SUMIFS(Тех_Движение!$G$2:$G$5111,Тех_Движение!$D$2:$D$5111,$C1654,Тех_Движение!$B$2:$B$5111,"&lt;="&amp;M$3)-$F1654)))</f>
        <v/>
      </c>
      <c r="N1654" s="54">
        <f>IF(OR($B1654="",N$3&lt;$D1654+Настройки!$B$7),0,MAX(0,$E1654-MAX(0,SUMIFS(Тех_Движение!$G$2:$G$5111,Тех_Движение!$D$2:$D$5111,$C1654,Тех_Движение!$B$2:$B$5111,"&lt;="&amp;N$3)-$F1654)))</f>
        <v/>
      </c>
      <c r="O1654" s="54">
        <f>IF(OR($B1654="",O$3&lt;$D1654+Настройки!$B$7),0,MAX(0,$E1654-MAX(0,SUMIFS(Тех_Движение!$G$2:$G$5111,Тех_Движение!$D$2:$D$5111,$C1654,Тех_Движение!$B$2:$B$5111,"&lt;="&amp;O$3)-$F1654)))</f>
        <v/>
      </c>
      <c r="P1654" s="54">
        <f>IF(OR($B1654="",P$3&lt;$D1654+Настройки!$B$7),0,MAX(0,$E1654-MAX(0,SUMIFS(Тех_Движение!$G$2:$G$5111,Тех_Движение!$D$2:$D$5111,$C1654,Тех_Движение!$B$2:$B$5111,"&lt;="&amp;P$3)-$F1654)))</f>
        <v/>
      </c>
      <c r="Q1654" s="54">
        <f>IF(OR($B1654="",Q$3&lt;$D1654+Настройки!$B$7),0,MAX(0,$E1654-MAX(0,SUMIFS(Тех_Движение!$G$2:$G$5111,Тех_Движение!$D$2:$D$5111,$C1654,Тех_Движение!$B$2:$B$5111,"&lt;="&amp;Q$3)-$F1654)))</f>
        <v/>
      </c>
      <c r="R1654" s="54">
        <f>IF($B1654="","",SUM($K1654:$Q1654))</f>
        <v/>
      </c>
      <c r="S1654" s="56">
        <f>IF($B1654="","",VLOOKUP($C1654,Настройки!$A$11:$L$17,9,FALSE))</f>
        <v/>
      </c>
      <c r="T1654" s="56">
        <f>IF($B1654="","",$R1654*$S1654)</f>
        <v/>
      </c>
    </row>
    <row r="1655">
      <c r="A1655" s="20">
        <f>Тех_Движение!$A$1652</f>
        <v/>
      </c>
      <c r="B1655" s="20">
        <f>IF(Тех_Движение!$F$1652&gt;0,Тех_Движение!$I$1652,"")</f>
        <v/>
      </c>
      <c r="C1655" s="20">
        <f>IF($B1655="","",Тех_Движение!$D$1652)</f>
        <v/>
      </c>
      <c r="D1655" s="42">
        <f>IF($B1655="","",Тех_Движение!$B$1652)</f>
        <v/>
      </c>
      <c r="E1655" s="54">
        <f>IF($B1655="","",Тех_Движение!$F$1652)</f>
        <v/>
      </c>
      <c r="F1655" s="54">
        <f>IF($B1655="","",SUMIFS($E$5:$E1654,$C$5:$C1654,$C1655))</f>
        <v/>
      </c>
      <c r="G1655" s="54">
        <f>IF($B1655="","",MAX(0,$E1655-MAX(0,SUMIFS(Тех_Движение!$G$2:$G$5111,Тех_Движение!$D$2:$D$5111,$C1655,Тех_Движение!$B$2:$B$5111,"&lt;="&amp;Настройки!$B$5-1)-$F1655)))</f>
        <v/>
      </c>
      <c r="H1655" s="54">
        <f>IF($B1655="","",IF(AND($D1655&gt;=Настройки!$B$5,$D1655&lt;=Настройки!$B$6),$E1655,0))</f>
        <v/>
      </c>
      <c r="I1655" s="54">
        <f>IF($B1655="","",$G1655+$H1655-$J1655)</f>
        <v/>
      </c>
      <c r="J1655" s="54">
        <f>IF($B1655="","",MAX(0,$E1655-MAX(0,SUMIFS(Тех_Движение!$G$2:$G$5111,Тех_Движение!$D$2:$D$5111,$C1655,Тех_Движение!$B$2:$B$5111,"&lt;="&amp;Настройки!$B$6)-$F1655)))</f>
        <v/>
      </c>
      <c r="K1655" s="54">
        <f>IF(OR($B1655="",K$3&lt;$D1655+Настройки!$B$7),0,MAX(0,$E1655-MAX(0,SUMIFS(Тех_Движение!$G$2:$G$5111,Тех_Движение!$D$2:$D$5111,$C1655,Тех_Движение!$B$2:$B$5111,"&lt;="&amp;K$3)-$F1655)))</f>
        <v/>
      </c>
      <c r="L1655" s="54">
        <f>IF(OR($B1655="",L$3&lt;$D1655+Настройки!$B$7),0,MAX(0,$E1655-MAX(0,SUMIFS(Тех_Движение!$G$2:$G$5111,Тех_Движение!$D$2:$D$5111,$C1655,Тех_Движение!$B$2:$B$5111,"&lt;="&amp;L$3)-$F1655)))</f>
        <v/>
      </c>
      <c r="M1655" s="54">
        <f>IF(OR($B1655="",M$3&lt;$D1655+Настройки!$B$7),0,MAX(0,$E1655-MAX(0,SUMIFS(Тех_Движение!$G$2:$G$5111,Тех_Движение!$D$2:$D$5111,$C1655,Тех_Движение!$B$2:$B$5111,"&lt;="&amp;M$3)-$F1655)))</f>
        <v/>
      </c>
      <c r="N1655" s="54">
        <f>IF(OR($B1655="",N$3&lt;$D1655+Настройки!$B$7),0,MAX(0,$E1655-MAX(0,SUMIFS(Тех_Движение!$G$2:$G$5111,Тех_Движение!$D$2:$D$5111,$C1655,Тех_Движение!$B$2:$B$5111,"&lt;="&amp;N$3)-$F1655)))</f>
        <v/>
      </c>
      <c r="O1655" s="54">
        <f>IF(OR($B1655="",O$3&lt;$D1655+Настройки!$B$7),0,MAX(0,$E1655-MAX(0,SUMIFS(Тех_Движение!$G$2:$G$5111,Тех_Движение!$D$2:$D$5111,$C1655,Тех_Движение!$B$2:$B$5111,"&lt;="&amp;O$3)-$F1655)))</f>
        <v/>
      </c>
      <c r="P1655" s="54">
        <f>IF(OR($B1655="",P$3&lt;$D1655+Настройки!$B$7),0,MAX(0,$E1655-MAX(0,SUMIFS(Тех_Движение!$G$2:$G$5111,Тех_Движение!$D$2:$D$5111,$C1655,Тех_Движение!$B$2:$B$5111,"&lt;="&amp;P$3)-$F1655)))</f>
        <v/>
      </c>
      <c r="Q1655" s="54">
        <f>IF(OR($B1655="",Q$3&lt;$D1655+Настройки!$B$7),0,MAX(0,$E1655-MAX(0,SUMIFS(Тех_Движение!$G$2:$G$5111,Тех_Движение!$D$2:$D$5111,$C1655,Тех_Движение!$B$2:$B$5111,"&lt;="&amp;Q$3)-$F1655)))</f>
        <v/>
      </c>
      <c r="R1655" s="54">
        <f>IF($B1655="","",SUM($K1655:$Q1655))</f>
        <v/>
      </c>
      <c r="S1655" s="56">
        <f>IF($B1655="","",VLOOKUP($C1655,Настройки!$A$11:$L$17,9,FALSE))</f>
        <v/>
      </c>
      <c r="T1655" s="56">
        <f>IF($B1655="","",$R1655*$S1655)</f>
        <v/>
      </c>
    </row>
    <row r="1656">
      <c r="A1656" s="20">
        <f>Тех_Движение!$A$1653</f>
        <v/>
      </c>
      <c r="B1656" s="20">
        <f>IF(Тех_Движение!$F$1653&gt;0,Тех_Движение!$I$1653,"")</f>
        <v/>
      </c>
      <c r="C1656" s="20">
        <f>IF($B1656="","",Тех_Движение!$D$1653)</f>
        <v/>
      </c>
      <c r="D1656" s="42">
        <f>IF($B1656="","",Тех_Движение!$B$1653)</f>
        <v/>
      </c>
      <c r="E1656" s="54">
        <f>IF($B1656="","",Тех_Движение!$F$1653)</f>
        <v/>
      </c>
      <c r="F1656" s="54">
        <f>IF($B1656="","",SUMIFS($E$5:$E1655,$C$5:$C1655,$C1656))</f>
        <v/>
      </c>
      <c r="G1656" s="54">
        <f>IF($B1656="","",MAX(0,$E1656-MAX(0,SUMIFS(Тех_Движение!$G$2:$G$5111,Тех_Движение!$D$2:$D$5111,$C1656,Тех_Движение!$B$2:$B$5111,"&lt;="&amp;Настройки!$B$5-1)-$F1656)))</f>
        <v/>
      </c>
      <c r="H1656" s="54">
        <f>IF($B1656="","",IF(AND($D1656&gt;=Настройки!$B$5,$D1656&lt;=Настройки!$B$6),$E1656,0))</f>
        <v/>
      </c>
      <c r="I1656" s="54">
        <f>IF($B1656="","",$G1656+$H1656-$J1656)</f>
        <v/>
      </c>
      <c r="J1656" s="54">
        <f>IF($B1656="","",MAX(0,$E1656-MAX(0,SUMIFS(Тех_Движение!$G$2:$G$5111,Тех_Движение!$D$2:$D$5111,$C1656,Тех_Движение!$B$2:$B$5111,"&lt;="&amp;Настройки!$B$6)-$F1656)))</f>
        <v/>
      </c>
      <c r="K1656" s="54">
        <f>IF(OR($B1656="",K$3&lt;$D1656+Настройки!$B$7),0,MAX(0,$E1656-MAX(0,SUMIFS(Тех_Движение!$G$2:$G$5111,Тех_Движение!$D$2:$D$5111,$C1656,Тех_Движение!$B$2:$B$5111,"&lt;="&amp;K$3)-$F1656)))</f>
        <v/>
      </c>
      <c r="L1656" s="54">
        <f>IF(OR($B1656="",L$3&lt;$D1656+Настройки!$B$7),0,MAX(0,$E1656-MAX(0,SUMIFS(Тех_Движение!$G$2:$G$5111,Тех_Движение!$D$2:$D$5111,$C1656,Тех_Движение!$B$2:$B$5111,"&lt;="&amp;L$3)-$F1656)))</f>
        <v/>
      </c>
      <c r="M1656" s="54">
        <f>IF(OR($B1656="",M$3&lt;$D1656+Настройки!$B$7),0,MAX(0,$E1656-MAX(0,SUMIFS(Тех_Движение!$G$2:$G$5111,Тех_Движение!$D$2:$D$5111,$C1656,Тех_Движение!$B$2:$B$5111,"&lt;="&amp;M$3)-$F1656)))</f>
        <v/>
      </c>
      <c r="N1656" s="54">
        <f>IF(OR($B1656="",N$3&lt;$D1656+Настройки!$B$7),0,MAX(0,$E1656-MAX(0,SUMIFS(Тех_Движение!$G$2:$G$5111,Тех_Движение!$D$2:$D$5111,$C1656,Тех_Движение!$B$2:$B$5111,"&lt;="&amp;N$3)-$F1656)))</f>
        <v/>
      </c>
      <c r="O1656" s="54">
        <f>IF(OR($B1656="",O$3&lt;$D1656+Настройки!$B$7),0,MAX(0,$E1656-MAX(0,SUMIFS(Тех_Движение!$G$2:$G$5111,Тех_Движение!$D$2:$D$5111,$C1656,Тех_Движение!$B$2:$B$5111,"&lt;="&amp;O$3)-$F1656)))</f>
        <v/>
      </c>
      <c r="P1656" s="54">
        <f>IF(OR($B1656="",P$3&lt;$D1656+Настройки!$B$7),0,MAX(0,$E1656-MAX(0,SUMIFS(Тех_Движение!$G$2:$G$5111,Тех_Движение!$D$2:$D$5111,$C1656,Тех_Движение!$B$2:$B$5111,"&lt;="&amp;P$3)-$F1656)))</f>
        <v/>
      </c>
      <c r="Q1656" s="54">
        <f>IF(OR($B1656="",Q$3&lt;$D1656+Настройки!$B$7),0,MAX(0,$E1656-MAX(0,SUMIFS(Тех_Движение!$G$2:$G$5111,Тех_Движение!$D$2:$D$5111,$C1656,Тех_Движение!$B$2:$B$5111,"&lt;="&amp;Q$3)-$F1656)))</f>
        <v/>
      </c>
      <c r="R1656" s="54">
        <f>IF($B1656="","",SUM($K1656:$Q1656))</f>
        <v/>
      </c>
      <c r="S1656" s="56">
        <f>IF($B1656="","",VLOOKUP($C1656,Настройки!$A$11:$L$17,9,FALSE))</f>
        <v/>
      </c>
      <c r="T1656" s="56">
        <f>IF($B1656="","",$R1656*$S1656)</f>
        <v/>
      </c>
    </row>
    <row r="1657">
      <c r="A1657" s="20">
        <f>Тех_Движение!$A$1654</f>
        <v/>
      </c>
      <c r="B1657" s="20">
        <f>IF(Тех_Движение!$F$1654&gt;0,Тех_Движение!$I$1654,"")</f>
        <v/>
      </c>
      <c r="C1657" s="20">
        <f>IF($B1657="","",Тех_Движение!$D$1654)</f>
        <v/>
      </c>
      <c r="D1657" s="42">
        <f>IF($B1657="","",Тех_Движение!$B$1654)</f>
        <v/>
      </c>
      <c r="E1657" s="54">
        <f>IF($B1657="","",Тех_Движение!$F$1654)</f>
        <v/>
      </c>
      <c r="F1657" s="54">
        <f>IF($B1657="","",SUMIFS($E$5:$E1656,$C$5:$C1656,$C1657))</f>
        <v/>
      </c>
      <c r="G1657" s="54">
        <f>IF($B1657="","",MAX(0,$E1657-MAX(0,SUMIFS(Тех_Движение!$G$2:$G$5111,Тех_Движение!$D$2:$D$5111,$C1657,Тех_Движение!$B$2:$B$5111,"&lt;="&amp;Настройки!$B$5-1)-$F1657)))</f>
        <v/>
      </c>
      <c r="H1657" s="54">
        <f>IF($B1657="","",IF(AND($D1657&gt;=Настройки!$B$5,$D1657&lt;=Настройки!$B$6),$E1657,0))</f>
        <v/>
      </c>
      <c r="I1657" s="54">
        <f>IF($B1657="","",$G1657+$H1657-$J1657)</f>
        <v/>
      </c>
      <c r="J1657" s="54">
        <f>IF($B1657="","",MAX(0,$E1657-MAX(0,SUMIFS(Тех_Движение!$G$2:$G$5111,Тех_Движение!$D$2:$D$5111,$C1657,Тех_Движение!$B$2:$B$5111,"&lt;="&amp;Настройки!$B$6)-$F1657)))</f>
        <v/>
      </c>
      <c r="K1657" s="54">
        <f>IF(OR($B1657="",K$3&lt;$D1657+Настройки!$B$7),0,MAX(0,$E1657-MAX(0,SUMIFS(Тех_Движение!$G$2:$G$5111,Тех_Движение!$D$2:$D$5111,$C1657,Тех_Движение!$B$2:$B$5111,"&lt;="&amp;K$3)-$F1657)))</f>
        <v/>
      </c>
      <c r="L1657" s="54">
        <f>IF(OR($B1657="",L$3&lt;$D1657+Настройки!$B$7),0,MAX(0,$E1657-MAX(0,SUMIFS(Тех_Движение!$G$2:$G$5111,Тех_Движение!$D$2:$D$5111,$C1657,Тех_Движение!$B$2:$B$5111,"&lt;="&amp;L$3)-$F1657)))</f>
        <v/>
      </c>
      <c r="M1657" s="54">
        <f>IF(OR($B1657="",M$3&lt;$D1657+Настройки!$B$7),0,MAX(0,$E1657-MAX(0,SUMIFS(Тех_Движение!$G$2:$G$5111,Тех_Движение!$D$2:$D$5111,$C1657,Тех_Движение!$B$2:$B$5111,"&lt;="&amp;M$3)-$F1657)))</f>
        <v/>
      </c>
      <c r="N1657" s="54">
        <f>IF(OR($B1657="",N$3&lt;$D1657+Настройки!$B$7),0,MAX(0,$E1657-MAX(0,SUMIFS(Тех_Движение!$G$2:$G$5111,Тех_Движение!$D$2:$D$5111,$C1657,Тех_Движение!$B$2:$B$5111,"&lt;="&amp;N$3)-$F1657)))</f>
        <v/>
      </c>
      <c r="O1657" s="54">
        <f>IF(OR($B1657="",O$3&lt;$D1657+Настройки!$B$7),0,MAX(0,$E1657-MAX(0,SUMIFS(Тех_Движение!$G$2:$G$5111,Тех_Движение!$D$2:$D$5111,$C1657,Тех_Движение!$B$2:$B$5111,"&lt;="&amp;O$3)-$F1657)))</f>
        <v/>
      </c>
      <c r="P1657" s="54">
        <f>IF(OR($B1657="",P$3&lt;$D1657+Настройки!$B$7),0,MAX(0,$E1657-MAX(0,SUMIFS(Тех_Движение!$G$2:$G$5111,Тех_Движение!$D$2:$D$5111,$C1657,Тех_Движение!$B$2:$B$5111,"&lt;="&amp;P$3)-$F1657)))</f>
        <v/>
      </c>
      <c r="Q1657" s="54">
        <f>IF(OR($B1657="",Q$3&lt;$D1657+Настройки!$B$7),0,MAX(0,$E1657-MAX(0,SUMIFS(Тех_Движение!$G$2:$G$5111,Тех_Движение!$D$2:$D$5111,$C1657,Тех_Движение!$B$2:$B$5111,"&lt;="&amp;Q$3)-$F1657)))</f>
        <v/>
      </c>
      <c r="R1657" s="54">
        <f>IF($B1657="","",SUM($K1657:$Q1657))</f>
        <v/>
      </c>
      <c r="S1657" s="56">
        <f>IF($B1657="","",VLOOKUP($C1657,Настройки!$A$11:$L$17,9,FALSE))</f>
        <v/>
      </c>
      <c r="T1657" s="56">
        <f>IF($B1657="","",$R1657*$S1657)</f>
        <v/>
      </c>
    </row>
    <row r="1658">
      <c r="A1658" s="20">
        <f>Тех_Движение!$A$1655</f>
        <v/>
      </c>
      <c r="B1658" s="20">
        <f>IF(Тех_Движение!$F$1655&gt;0,Тех_Движение!$I$1655,"")</f>
        <v/>
      </c>
      <c r="C1658" s="20">
        <f>IF($B1658="","",Тех_Движение!$D$1655)</f>
        <v/>
      </c>
      <c r="D1658" s="42">
        <f>IF($B1658="","",Тех_Движение!$B$1655)</f>
        <v/>
      </c>
      <c r="E1658" s="54">
        <f>IF($B1658="","",Тех_Движение!$F$1655)</f>
        <v/>
      </c>
      <c r="F1658" s="54">
        <f>IF($B1658="","",SUMIFS($E$5:$E1657,$C$5:$C1657,$C1658))</f>
        <v/>
      </c>
      <c r="G1658" s="54">
        <f>IF($B1658="","",MAX(0,$E1658-MAX(0,SUMIFS(Тех_Движение!$G$2:$G$5111,Тех_Движение!$D$2:$D$5111,$C1658,Тех_Движение!$B$2:$B$5111,"&lt;="&amp;Настройки!$B$5-1)-$F1658)))</f>
        <v/>
      </c>
      <c r="H1658" s="54">
        <f>IF($B1658="","",IF(AND($D1658&gt;=Настройки!$B$5,$D1658&lt;=Настройки!$B$6),$E1658,0))</f>
        <v/>
      </c>
      <c r="I1658" s="54">
        <f>IF($B1658="","",$G1658+$H1658-$J1658)</f>
        <v/>
      </c>
      <c r="J1658" s="54">
        <f>IF($B1658="","",MAX(0,$E1658-MAX(0,SUMIFS(Тех_Движение!$G$2:$G$5111,Тех_Движение!$D$2:$D$5111,$C1658,Тех_Движение!$B$2:$B$5111,"&lt;="&amp;Настройки!$B$6)-$F1658)))</f>
        <v/>
      </c>
      <c r="K1658" s="54">
        <f>IF(OR($B1658="",K$3&lt;$D1658+Настройки!$B$7),0,MAX(0,$E1658-MAX(0,SUMIFS(Тех_Движение!$G$2:$G$5111,Тех_Движение!$D$2:$D$5111,$C1658,Тех_Движение!$B$2:$B$5111,"&lt;="&amp;K$3)-$F1658)))</f>
        <v/>
      </c>
      <c r="L1658" s="54">
        <f>IF(OR($B1658="",L$3&lt;$D1658+Настройки!$B$7),0,MAX(0,$E1658-MAX(0,SUMIFS(Тех_Движение!$G$2:$G$5111,Тех_Движение!$D$2:$D$5111,$C1658,Тех_Движение!$B$2:$B$5111,"&lt;="&amp;L$3)-$F1658)))</f>
        <v/>
      </c>
      <c r="M1658" s="54">
        <f>IF(OR($B1658="",M$3&lt;$D1658+Настройки!$B$7),0,MAX(0,$E1658-MAX(0,SUMIFS(Тех_Движение!$G$2:$G$5111,Тех_Движение!$D$2:$D$5111,$C1658,Тех_Движение!$B$2:$B$5111,"&lt;="&amp;M$3)-$F1658)))</f>
        <v/>
      </c>
      <c r="N1658" s="54">
        <f>IF(OR($B1658="",N$3&lt;$D1658+Настройки!$B$7),0,MAX(0,$E1658-MAX(0,SUMIFS(Тех_Движение!$G$2:$G$5111,Тех_Движение!$D$2:$D$5111,$C1658,Тех_Движение!$B$2:$B$5111,"&lt;="&amp;N$3)-$F1658)))</f>
        <v/>
      </c>
      <c r="O1658" s="54">
        <f>IF(OR($B1658="",O$3&lt;$D1658+Настройки!$B$7),0,MAX(0,$E1658-MAX(0,SUMIFS(Тех_Движение!$G$2:$G$5111,Тех_Движение!$D$2:$D$5111,$C1658,Тех_Движение!$B$2:$B$5111,"&lt;="&amp;O$3)-$F1658)))</f>
        <v/>
      </c>
      <c r="P1658" s="54">
        <f>IF(OR($B1658="",P$3&lt;$D1658+Настройки!$B$7),0,MAX(0,$E1658-MAX(0,SUMIFS(Тех_Движение!$G$2:$G$5111,Тех_Движение!$D$2:$D$5111,$C1658,Тех_Движение!$B$2:$B$5111,"&lt;="&amp;P$3)-$F1658)))</f>
        <v/>
      </c>
      <c r="Q1658" s="54">
        <f>IF(OR($B1658="",Q$3&lt;$D1658+Настройки!$B$7),0,MAX(0,$E1658-MAX(0,SUMIFS(Тех_Движение!$G$2:$G$5111,Тех_Движение!$D$2:$D$5111,$C1658,Тех_Движение!$B$2:$B$5111,"&lt;="&amp;Q$3)-$F1658)))</f>
        <v/>
      </c>
      <c r="R1658" s="54">
        <f>IF($B1658="","",SUM($K1658:$Q1658))</f>
        <v/>
      </c>
      <c r="S1658" s="56">
        <f>IF($B1658="","",VLOOKUP($C1658,Настройки!$A$11:$L$17,9,FALSE))</f>
        <v/>
      </c>
      <c r="T1658" s="56">
        <f>IF($B1658="","",$R1658*$S1658)</f>
        <v/>
      </c>
    </row>
    <row r="1659">
      <c r="A1659" s="20">
        <f>Тех_Движение!$A$1656</f>
        <v/>
      </c>
      <c r="B1659" s="20">
        <f>IF(Тех_Движение!$F$1656&gt;0,Тех_Движение!$I$1656,"")</f>
        <v/>
      </c>
      <c r="C1659" s="20">
        <f>IF($B1659="","",Тех_Движение!$D$1656)</f>
        <v/>
      </c>
      <c r="D1659" s="42">
        <f>IF($B1659="","",Тех_Движение!$B$1656)</f>
        <v/>
      </c>
      <c r="E1659" s="54">
        <f>IF($B1659="","",Тех_Движение!$F$1656)</f>
        <v/>
      </c>
      <c r="F1659" s="54">
        <f>IF($B1659="","",SUMIFS($E$5:$E1658,$C$5:$C1658,$C1659))</f>
        <v/>
      </c>
      <c r="G1659" s="54">
        <f>IF($B1659="","",MAX(0,$E1659-MAX(0,SUMIFS(Тех_Движение!$G$2:$G$5111,Тех_Движение!$D$2:$D$5111,$C1659,Тех_Движение!$B$2:$B$5111,"&lt;="&amp;Настройки!$B$5-1)-$F1659)))</f>
        <v/>
      </c>
      <c r="H1659" s="54">
        <f>IF($B1659="","",IF(AND($D1659&gt;=Настройки!$B$5,$D1659&lt;=Настройки!$B$6),$E1659,0))</f>
        <v/>
      </c>
      <c r="I1659" s="54">
        <f>IF($B1659="","",$G1659+$H1659-$J1659)</f>
        <v/>
      </c>
      <c r="J1659" s="54">
        <f>IF($B1659="","",MAX(0,$E1659-MAX(0,SUMIFS(Тех_Движение!$G$2:$G$5111,Тех_Движение!$D$2:$D$5111,$C1659,Тех_Движение!$B$2:$B$5111,"&lt;="&amp;Настройки!$B$6)-$F1659)))</f>
        <v/>
      </c>
      <c r="K1659" s="54">
        <f>IF(OR($B1659="",K$3&lt;$D1659+Настройки!$B$7),0,MAX(0,$E1659-MAX(0,SUMIFS(Тех_Движение!$G$2:$G$5111,Тех_Движение!$D$2:$D$5111,$C1659,Тех_Движение!$B$2:$B$5111,"&lt;="&amp;K$3)-$F1659)))</f>
        <v/>
      </c>
      <c r="L1659" s="54">
        <f>IF(OR($B1659="",L$3&lt;$D1659+Настройки!$B$7),0,MAX(0,$E1659-MAX(0,SUMIFS(Тех_Движение!$G$2:$G$5111,Тех_Движение!$D$2:$D$5111,$C1659,Тех_Движение!$B$2:$B$5111,"&lt;="&amp;L$3)-$F1659)))</f>
        <v/>
      </c>
      <c r="M1659" s="54">
        <f>IF(OR($B1659="",M$3&lt;$D1659+Настройки!$B$7),0,MAX(0,$E1659-MAX(0,SUMIFS(Тех_Движение!$G$2:$G$5111,Тех_Движение!$D$2:$D$5111,$C1659,Тех_Движение!$B$2:$B$5111,"&lt;="&amp;M$3)-$F1659)))</f>
        <v/>
      </c>
      <c r="N1659" s="54">
        <f>IF(OR($B1659="",N$3&lt;$D1659+Настройки!$B$7),0,MAX(0,$E1659-MAX(0,SUMIFS(Тех_Движение!$G$2:$G$5111,Тех_Движение!$D$2:$D$5111,$C1659,Тех_Движение!$B$2:$B$5111,"&lt;="&amp;N$3)-$F1659)))</f>
        <v/>
      </c>
      <c r="O1659" s="54">
        <f>IF(OR($B1659="",O$3&lt;$D1659+Настройки!$B$7),0,MAX(0,$E1659-MAX(0,SUMIFS(Тех_Движение!$G$2:$G$5111,Тех_Движение!$D$2:$D$5111,$C1659,Тех_Движение!$B$2:$B$5111,"&lt;="&amp;O$3)-$F1659)))</f>
        <v/>
      </c>
      <c r="P1659" s="54">
        <f>IF(OR($B1659="",P$3&lt;$D1659+Настройки!$B$7),0,MAX(0,$E1659-MAX(0,SUMIFS(Тех_Движение!$G$2:$G$5111,Тех_Движение!$D$2:$D$5111,$C1659,Тех_Движение!$B$2:$B$5111,"&lt;="&amp;P$3)-$F1659)))</f>
        <v/>
      </c>
      <c r="Q1659" s="54">
        <f>IF(OR($B1659="",Q$3&lt;$D1659+Настройки!$B$7),0,MAX(0,$E1659-MAX(0,SUMIFS(Тех_Движение!$G$2:$G$5111,Тех_Движение!$D$2:$D$5111,$C1659,Тех_Движение!$B$2:$B$5111,"&lt;="&amp;Q$3)-$F1659)))</f>
        <v/>
      </c>
      <c r="R1659" s="54">
        <f>IF($B1659="","",SUM($K1659:$Q1659))</f>
        <v/>
      </c>
      <c r="S1659" s="56">
        <f>IF($B1659="","",VLOOKUP($C1659,Настройки!$A$11:$L$17,9,FALSE))</f>
        <v/>
      </c>
      <c r="T1659" s="56">
        <f>IF($B1659="","",$R1659*$S1659)</f>
        <v/>
      </c>
    </row>
    <row r="1660">
      <c r="A1660" s="20">
        <f>Тех_Движение!$A$1657</f>
        <v/>
      </c>
      <c r="B1660" s="20">
        <f>IF(Тех_Движение!$F$1657&gt;0,Тех_Движение!$I$1657,"")</f>
        <v/>
      </c>
      <c r="C1660" s="20">
        <f>IF($B1660="","",Тех_Движение!$D$1657)</f>
        <v/>
      </c>
      <c r="D1660" s="42">
        <f>IF($B1660="","",Тех_Движение!$B$1657)</f>
        <v/>
      </c>
      <c r="E1660" s="54">
        <f>IF($B1660="","",Тех_Движение!$F$1657)</f>
        <v/>
      </c>
      <c r="F1660" s="54">
        <f>IF($B1660="","",SUMIFS($E$5:$E1659,$C$5:$C1659,$C1660))</f>
        <v/>
      </c>
      <c r="G1660" s="54">
        <f>IF($B1660="","",MAX(0,$E1660-MAX(0,SUMIFS(Тех_Движение!$G$2:$G$5111,Тех_Движение!$D$2:$D$5111,$C1660,Тех_Движение!$B$2:$B$5111,"&lt;="&amp;Настройки!$B$5-1)-$F1660)))</f>
        <v/>
      </c>
      <c r="H1660" s="54">
        <f>IF($B1660="","",IF(AND($D1660&gt;=Настройки!$B$5,$D1660&lt;=Настройки!$B$6),$E1660,0))</f>
        <v/>
      </c>
      <c r="I1660" s="54">
        <f>IF($B1660="","",$G1660+$H1660-$J1660)</f>
        <v/>
      </c>
      <c r="J1660" s="54">
        <f>IF($B1660="","",MAX(0,$E1660-MAX(0,SUMIFS(Тех_Движение!$G$2:$G$5111,Тех_Движение!$D$2:$D$5111,$C1660,Тех_Движение!$B$2:$B$5111,"&lt;="&amp;Настройки!$B$6)-$F1660)))</f>
        <v/>
      </c>
      <c r="K1660" s="54">
        <f>IF(OR($B1660="",K$3&lt;$D1660+Настройки!$B$7),0,MAX(0,$E1660-MAX(0,SUMIFS(Тех_Движение!$G$2:$G$5111,Тех_Движение!$D$2:$D$5111,$C1660,Тех_Движение!$B$2:$B$5111,"&lt;="&amp;K$3)-$F1660)))</f>
        <v/>
      </c>
      <c r="L1660" s="54">
        <f>IF(OR($B1660="",L$3&lt;$D1660+Настройки!$B$7),0,MAX(0,$E1660-MAX(0,SUMIFS(Тех_Движение!$G$2:$G$5111,Тех_Движение!$D$2:$D$5111,$C1660,Тех_Движение!$B$2:$B$5111,"&lt;="&amp;L$3)-$F1660)))</f>
        <v/>
      </c>
      <c r="M1660" s="54">
        <f>IF(OR($B1660="",M$3&lt;$D1660+Настройки!$B$7),0,MAX(0,$E1660-MAX(0,SUMIFS(Тех_Движение!$G$2:$G$5111,Тех_Движение!$D$2:$D$5111,$C1660,Тех_Движение!$B$2:$B$5111,"&lt;="&amp;M$3)-$F1660)))</f>
        <v/>
      </c>
      <c r="N1660" s="54">
        <f>IF(OR($B1660="",N$3&lt;$D1660+Настройки!$B$7),0,MAX(0,$E1660-MAX(0,SUMIFS(Тех_Движение!$G$2:$G$5111,Тех_Движение!$D$2:$D$5111,$C1660,Тех_Движение!$B$2:$B$5111,"&lt;="&amp;N$3)-$F1660)))</f>
        <v/>
      </c>
      <c r="O1660" s="54">
        <f>IF(OR($B1660="",O$3&lt;$D1660+Настройки!$B$7),0,MAX(0,$E1660-MAX(0,SUMIFS(Тех_Движение!$G$2:$G$5111,Тех_Движение!$D$2:$D$5111,$C1660,Тех_Движение!$B$2:$B$5111,"&lt;="&amp;O$3)-$F1660)))</f>
        <v/>
      </c>
      <c r="P1660" s="54">
        <f>IF(OR($B1660="",P$3&lt;$D1660+Настройки!$B$7),0,MAX(0,$E1660-MAX(0,SUMIFS(Тех_Движение!$G$2:$G$5111,Тех_Движение!$D$2:$D$5111,$C1660,Тех_Движение!$B$2:$B$5111,"&lt;="&amp;P$3)-$F1660)))</f>
        <v/>
      </c>
      <c r="Q1660" s="54">
        <f>IF(OR($B1660="",Q$3&lt;$D1660+Настройки!$B$7),0,MAX(0,$E1660-MAX(0,SUMIFS(Тех_Движение!$G$2:$G$5111,Тех_Движение!$D$2:$D$5111,$C1660,Тех_Движение!$B$2:$B$5111,"&lt;="&amp;Q$3)-$F1660)))</f>
        <v/>
      </c>
      <c r="R1660" s="54">
        <f>IF($B1660="","",SUM($K1660:$Q1660))</f>
        <v/>
      </c>
      <c r="S1660" s="56">
        <f>IF($B1660="","",VLOOKUP($C1660,Настройки!$A$11:$L$17,9,FALSE))</f>
        <v/>
      </c>
      <c r="T1660" s="56">
        <f>IF($B1660="","",$R1660*$S1660)</f>
        <v/>
      </c>
    </row>
    <row r="1661">
      <c r="A1661" s="20">
        <f>Тех_Движение!$A$1658</f>
        <v/>
      </c>
      <c r="B1661" s="20">
        <f>IF(Тех_Движение!$F$1658&gt;0,Тех_Движение!$I$1658,"")</f>
        <v/>
      </c>
      <c r="C1661" s="20">
        <f>IF($B1661="","",Тех_Движение!$D$1658)</f>
        <v/>
      </c>
      <c r="D1661" s="42">
        <f>IF($B1661="","",Тех_Движение!$B$1658)</f>
        <v/>
      </c>
      <c r="E1661" s="54">
        <f>IF($B1661="","",Тех_Движение!$F$1658)</f>
        <v/>
      </c>
      <c r="F1661" s="54">
        <f>IF($B1661="","",SUMIFS($E$5:$E1660,$C$5:$C1660,$C1661))</f>
        <v/>
      </c>
      <c r="G1661" s="54">
        <f>IF($B1661="","",MAX(0,$E1661-MAX(0,SUMIFS(Тех_Движение!$G$2:$G$5111,Тех_Движение!$D$2:$D$5111,$C1661,Тех_Движение!$B$2:$B$5111,"&lt;="&amp;Настройки!$B$5-1)-$F1661)))</f>
        <v/>
      </c>
      <c r="H1661" s="54">
        <f>IF($B1661="","",IF(AND($D1661&gt;=Настройки!$B$5,$D1661&lt;=Настройки!$B$6),$E1661,0))</f>
        <v/>
      </c>
      <c r="I1661" s="54">
        <f>IF($B1661="","",$G1661+$H1661-$J1661)</f>
        <v/>
      </c>
      <c r="J1661" s="54">
        <f>IF($B1661="","",MAX(0,$E1661-MAX(0,SUMIFS(Тех_Движение!$G$2:$G$5111,Тех_Движение!$D$2:$D$5111,$C1661,Тех_Движение!$B$2:$B$5111,"&lt;="&amp;Настройки!$B$6)-$F1661)))</f>
        <v/>
      </c>
      <c r="K1661" s="54">
        <f>IF(OR($B1661="",K$3&lt;$D1661+Настройки!$B$7),0,MAX(0,$E1661-MAX(0,SUMIFS(Тех_Движение!$G$2:$G$5111,Тех_Движение!$D$2:$D$5111,$C1661,Тех_Движение!$B$2:$B$5111,"&lt;="&amp;K$3)-$F1661)))</f>
        <v/>
      </c>
      <c r="L1661" s="54">
        <f>IF(OR($B1661="",L$3&lt;$D1661+Настройки!$B$7),0,MAX(0,$E1661-MAX(0,SUMIFS(Тех_Движение!$G$2:$G$5111,Тех_Движение!$D$2:$D$5111,$C1661,Тех_Движение!$B$2:$B$5111,"&lt;="&amp;L$3)-$F1661)))</f>
        <v/>
      </c>
      <c r="M1661" s="54">
        <f>IF(OR($B1661="",M$3&lt;$D1661+Настройки!$B$7),0,MAX(0,$E1661-MAX(0,SUMIFS(Тех_Движение!$G$2:$G$5111,Тех_Движение!$D$2:$D$5111,$C1661,Тех_Движение!$B$2:$B$5111,"&lt;="&amp;M$3)-$F1661)))</f>
        <v/>
      </c>
      <c r="N1661" s="54">
        <f>IF(OR($B1661="",N$3&lt;$D1661+Настройки!$B$7),0,MAX(0,$E1661-MAX(0,SUMIFS(Тех_Движение!$G$2:$G$5111,Тех_Движение!$D$2:$D$5111,$C1661,Тех_Движение!$B$2:$B$5111,"&lt;="&amp;N$3)-$F1661)))</f>
        <v/>
      </c>
      <c r="O1661" s="54">
        <f>IF(OR($B1661="",O$3&lt;$D1661+Настройки!$B$7),0,MAX(0,$E1661-MAX(0,SUMIFS(Тех_Движение!$G$2:$G$5111,Тех_Движение!$D$2:$D$5111,$C1661,Тех_Движение!$B$2:$B$5111,"&lt;="&amp;O$3)-$F1661)))</f>
        <v/>
      </c>
      <c r="P1661" s="54">
        <f>IF(OR($B1661="",P$3&lt;$D1661+Настройки!$B$7),0,MAX(0,$E1661-MAX(0,SUMIFS(Тех_Движение!$G$2:$G$5111,Тех_Движение!$D$2:$D$5111,$C1661,Тех_Движение!$B$2:$B$5111,"&lt;="&amp;P$3)-$F1661)))</f>
        <v/>
      </c>
      <c r="Q1661" s="54">
        <f>IF(OR($B1661="",Q$3&lt;$D1661+Настройки!$B$7),0,MAX(0,$E1661-MAX(0,SUMIFS(Тех_Движение!$G$2:$G$5111,Тех_Движение!$D$2:$D$5111,$C1661,Тех_Движение!$B$2:$B$5111,"&lt;="&amp;Q$3)-$F1661)))</f>
        <v/>
      </c>
      <c r="R1661" s="54">
        <f>IF($B1661="","",SUM($K1661:$Q1661))</f>
        <v/>
      </c>
      <c r="S1661" s="56">
        <f>IF($B1661="","",VLOOKUP($C1661,Настройки!$A$11:$L$17,9,FALSE))</f>
        <v/>
      </c>
      <c r="T1661" s="56">
        <f>IF($B1661="","",$R1661*$S1661)</f>
        <v/>
      </c>
    </row>
    <row r="1662">
      <c r="A1662" s="20">
        <f>Тех_Движение!$A$1659</f>
        <v/>
      </c>
      <c r="B1662" s="20">
        <f>IF(Тех_Движение!$F$1659&gt;0,Тех_Движение!$I$1659,"")</f>
        <v/>
      </c>
      <c r="C1662" s="20">
        <f>IF($B1662="","",Тех_Движение!$D$1659)</f>
        <v/>
      </c>
      <c r="D1662" s="42">
        <f>IF($B1662="","",Тех_Движение!$B$1659)</f>
        <v/>
      </c>
      <c r="E1662" s="54">
        <f>IF($B1662="","",Тех_Движение!$F$1659)</f>
        <v/>
      </c>
      <c r="F1662" s="54">
        <f>IF($B1662="","",SUMIFS($E$5:$E1661,$C$5:$C1661,$C1662))</f>
        <v/>
      </c>
      <c r="G1662" s="54">
        <f>IF($B1662="","",MAX(0,$E1662-MAX(0,SUMIFS(Тех_Движение!$G$2:$G$5111,Тех_Движение!$D$2:$D$5111,$C1662,Тех_Движение!$B$2:$B$5111,"&lt;="&amp;Настройки!$B$5-1)-$F1662)))</f>
        <v/>
      </c>
      <c r="H1662" s="54">
        <f>IF($B1662="","",IF(AND($D1662&gt;=Настройки!$B$5,$D1662&lt;=Настройки!$B$6),$E1662,0))</f>
        <v/>
      </c>
      <c r="I1662" s="54">
        <f>IF($B1662="","",$G1662+$H1662-$J1662)</f>
        <v/>
      </c>
      <c r="J1662" s="54">
        <f>IF($B1662="","",MAX(0,$E1662-MAX(0,SUMIFS(Тех_Движение!$G$2:$G$5111,Тех_Движение!$D$2:$D$5111,$C1662,Тех_Движение!$B$2:$B$5111,"&lt;="&amp;Настройки!$B$6)-$F1662)))</f>
        <v/>
      </c>
      <c r="K1662" s="54">
        <f>IF(OR($B1662="",K$3&lt;$D1662+Настройки!$B$7),0,MAX(0,$E1662-MAX(0,SUMIFS(Тех_Движение!$G$2:$G$5111,Тех_Движение!$D$2:$D$5111,$C1662,Тех_Движение!$B$2:$B$5111,"&lt;="&amp;K$3)-$F1662)))</f>
        <v/>
      </c>
      <c r="L1662" s="54">
        <f>IF(OR($B1662="",L$3&lt;$D1662+Настройки!$B$7),0,MAX(0,$E1662-MAX(0,SUMIFS(Тех_Движение!$G$2:$G$5111,Тех_Движение!$D$2:$D$5111,$C1662,Тех_Движение!$B$2:$B$5111,"&lt;="&amp;L$3)-$F1662)))</f>
        <v/>
      </c>
      <c r="M1662" s="54">
        <f>IF(OR($B1662="",M$3&lt;$D1662+Настройки!$B$7),0,MAX(0,$E1662-MAX(0,SUMIFS(Тех_Движение!$G$2:$G$5111,Тех_Движение!$D$2:$D$5111,$C1662,Тех_Движение!$B$2:$B$5111,"&lt;="&amp;M$3)-$F1662)))</f>
        <v/>
      </c>
      <c r="N1662" s="54">
        <f>IF(OR($B1662="",N$3&lt;$D1662+Настройки!$B$7),0,MAX(0,$E1662-MAX(0,SUMIFS(Тех_Движение!$G$2:$G$5111,Тех_Движение!$D$2:$D$5111,$C1662,Тех_Движение!$B$2:$B$5111,"&lt;="&amp;N$3)-$F1662)))</f>
        <v/>
      </c>
      <c r="O1662" s="54">
        <f>IF(OR($B1662="",O$3&lt;$D1662+Настройки!$B$7),0,MAX(0,$E1662-MAX(0,SUMIFS(Тех_Движение!$G$2:$G$5111,Тех_Движение!$D$2:$D$5111,$C1662,Тех_Движение!$B$2:$B$5111,"&lt;="&amp;O$3)-$F1662)))</f>
        <v/>
      </c>
      <c r="P1662" s="54">
        <f>IF(OR($B1662="",P$3&lt;$D1662+Настройки!$B$7),0,MAX(0,$E1662-MAX(0,SUMIFS(Тех_Движение!$G$2:$G$5111,Тех_Движение!$D$2:$D$5111,$C1662,Тех_Движение!$B$2:$B$5111,"&lt;="&amp;P$3)-$F1662)))</f>
        <v/>
      </c>
      <c r="Q1662" s="54">
        <f>IF(OR($B1662="",Q$3&lt;$D1662+Настройки!$B$7),0,MAX(0,$E1662-MAX(0,SUMIFS(Тех_Движение!$G$2:$G$5111,Тех_Движение!$D$2:$D$5111,$C1662,Тех_Движение!$B$2:$B$5111,"&lt;="&amp;Q$3)-$F1662)))</f>
        <v/>
      </c>
      <c r="R1662" s="54">
        <f>IF($B1662="","",SUM($K1662:$Q1662))</f>
        <v/>
      </c>
      <c r="S1662" s="56">
        <f>IF($B1662="","",VLOOKUP($C1662,Настройки!$A$11:$L$17,9,FALSE))</f>
        <v/>
      </c>
      <c r="T1662" s="56">
        <f>IF($B1662="","",$R1662*$S1662)</f>
        <v/>
      </c>
    </row>
    <row r="1663">
      <c r="A1663" s="20">
        <f>Тех_Движение!$A$1660</f>
        <v/>
      </c>
      <c r="B1663" s="20">
        <f>IF(Тех_Движение!$F$1660&gt;0,Тех_Движение!$I$1660,"")</f>
        <v/>
      </c>
      <c r="C1663" s="20">
        <f>IF($B1663="","",Тех_Движение!$D$1660)</f>
        <v/>
      </c>
      <c r="D1663" s="42">
        <f>IF($B1663="","",Тех_Движение!$B$1660)</f>
        <v/>
      </c>
      <c r="E1663" s="54">
        <f>IF($B1663="","",Тех_Движение!$F$1660)</f>
        <v/>
      </c>
      <c r="F1663" s="54">
        <f>IF($B1663="","",SUMIFS($E$5:$E1662,$C$5:$C1662,$C1663))</f>
        <v/>
      </c>
      <c r="G1663" s="54">
        <f>IF($B1663="","",MAX(0,$E1663-MAX(0,SUMIFS(Тех_Движение!$G$2:$G$5111,Тех_Движение!$D$2:$D$5111,$C1663,Тех_Движение!$B$2:$B$5111,"&lt;="&amp;Настройки!$B$5-1)-$F1663)))</f>
        <v/>
      </c>
      <c r="H1663" s="54">
        <f>IF($B1663="","",IF(AND($D1663&gt;=Настройки!$B$5,$D1663&lt;=Настройки!$B$6),$E1663,0))</f>
        <v/>
      </c>
      <c r="I1663" s="54">
        <f>IF($B1663="","",$G1663+$H1663-$J1663)</f>
        <v/>
      </c>
      <c r="J1663" s="54">
        <f>IF($B1663="","",MAX(0,$E1663-MAX(0,SUMIFS(Тех_Движение!$G$2:$G$5111,Тех_Движение!$D$2:$D$5111,$C1663,Тех_Движение!$B$2:$B$5111,"&lt;="&amp;Настройки!$B$6)-$F1663)))</f>
        <v/>
      </c>
      <c r="K1663" s="54">
        <f>IF(OR($B1663="",K$3&lt;$D1663+Настройки!$B$7),0,MAX(0,$E1663-MAX(0,SUMIFS(Тех_Движение!$G$2:$G$5111,Тех_Движение!$D$2:$D$5111,$C1663,Тех_Движение!$B$2:$B$5111,"&lt;="&amp;K$3)-$F1663)))</f>
        <v/>
      </c>
      <c r="L1663" s="54">
        <f>IF(OR($B1663="",L$3&lt;$D1663+Настройки!$B$7),0,MAX(0,$E1663-MAX(0,SUMIFS(Тех_Движение!$G$2:$G$5111,Тех_Движение!$D$2:$D$5111,$C1663,Тех_Движение!$B$2:$B$5111,"&lt;="&amp;L$3)-$F1663)))</f>
        <v/>
      </c>
      <c r="M1663" s="54">
        <f>IF(OR($B1663="",M$3&lt;$D1663+Настройки!$B$7),0,MAX(0,$E1663-MAX(0,SUMIFS(Тех_Движение!$G$2:$G$5111,Тех_Движение!$D$2:$D$5111,$C1663,Тех_Движение!$B$2:$B$5111,"&lt;="&amp;M$3)-$F1663)))</f>
        <v/>
      </c>
      <c r="N1663" s="54">
        <f>IF(OR($B1663="",N$3&lt;$D1663+Настройки!$B$7),0,MAX(0,$E1663-MAX(0,SUMIFS(Тех_Движение!$G$2:$G$5111,Тех_Движение!$D$2:$D$5111,$C1663,Тех_Движение!$B$2:$B$5111,"&lt;="&amp;N$3)-$F1663)))</f>
        <v/>
      </c>
      <c r="O1663" s="54">
        <f>IF(OR($B1663="",O$3&lt;$D1663+Настройки!$B$7),0,MAX(0,$E1663-MAX(0,SUMIFS(Тех_Движение!$G$2:$G$5111,Тех_Движение!$D$2:$D$5111,$C1663,Тех_Движение!$B$2:$B$5111,"&lt;="&amp;O$3)-$F1663)))</f>
        <v/>
      </c>
      <c r="P1663" s="54">
        <f>IF(OR($B1663="",P$3&lt;$D1663+Настройки!$B$7),0,MAX(0,$E1663-MAX(0,SUMIFS(Тех_Движение!$G$2:$G$5111,Тех_Движение!$D$2:$D$5111,$C1663,Тех_Движение!$B$2:$B$5111,"&lt;="&amp;P$3)-$F1663)))</f>
        <v/>
      </c>
      <c r="Q1663" s="54">
        <f>IF(OR($B1663="",Q$3&lt;$D1663+Настройки!$B$7),0,MAX(0,$E1663-MAX(0,SUMIFS(Тех_Движение!$G$2:$G$5111,Тех_Движение!$D$2:$D$5111,$C1663,Тех_Движение!$B$2:$B$5111,"&lt;="&amp;Q$3)-$F1663)))</f>
        <v/>
      </c>
      <c r="R1663" s="54">
        <f>IF($B1663="","",SUM($K1663:$Q1663))</f>
        <v/>
      </c>
      <c r="S1663" s="56">
        <f>IF($B1663="","",VLOOKUP($C1663,Настройки!$A$11:$L$17,9,FALSE))</f>
        <v/>
      </c>
      <c r="T1663" s="56">
        <f>IF($B1663="","",$R1663*$S1663)</f>
        <v/>
      </c>
    </row>
    <row r="1664">
      <c r="A1664" s="20">
        <f>Тех_Движение!$A$1661</f>
        <v/>
      </c>
      <c r="B1664" s="20">
        <f>IF(Тех_Движение!$F$1661&gt;0,Тех_Движение!$I$1661,"")</f>
        <v/>
      </c>
      <c r="C1664" s="20">
        <f>IF($B1664="","",Тех_Движение!$D$1661)</f>
        <v/>
      </c>
      <c r="D1664" s="42">
        <f>IF($B1664="","",Тех_Движение!$B$1661)</f>
        <v/>
      </c>
      <c r="E1664" s="54">
        <f>IF($B1664="","",Тех_Движение!$F$1661)</f>
        <v/>
      </c>
      <c r="F1664" s="54">
        <f>IF($B1664="","",SUMIFS($E$5:$E1663,$C$5:$C1663,$C1664))</f>
        <v/>
      </c>
      <c r="G1664" s="54">
        <f>IF($B1664="","",MAX(0,$E1664-MAX(0,SUMIFS(Тех_Движение!$G$2:$G$5111,Тех_Движение!$D$2:$D$5111,$C1664,Тех_Движение!$B$2:$B$5111,"&lt;="&amp;Настройки!$B$5-1)-$F1664)))</f>
        <v/>
      </c>
      <c r="H1664" s="54">
        <f>IF($B1664="","",IF(AND($D1664&gt;=Настройки!$B$5,$D1664&lt;=Настройки!$B$6),$E1664,0))</f>
        <v/>
      </c>
      <c r="I1664" s="54">
        <f>IF($B1664="","",$G1664+$H1664-$J1664)</f>
        <v/>
      </c>
      <c r="J1664" s="54">
        <f>IF($B1664="","",MAX(0,$E1664-MAX(0,SUMIFS(Тех_Движение!$G$2:$G$5111,Тех_Движение!$D$2:$D$5111,$C1664,Тех_Движение!$B$2:$B$5111,"&lt;="&amp;Настройки!$B$6)-$F1664)))</f>
        <v/>
      </c>
      <c r="K1664" s="54">
        <f>IF(OR($B1664="",K$3&lt;$D1664+Настройки!$B$7),0,MAX(0,$E1664-MAX(0,SUMIFS(Тех_Движение!$G$2:$G$5111,Тех_Движение!$D$2:$D$5111,$C1664,Тех_Движение!$B$2:$B$5111,"&lt;="&amp;K$3)-$F1664)))</f>
        <v/>
      </c>
      <c r="L1664" s="54">
        <f>IF(OR($B1664="",L$3&lt;$D1664+Настройки!$B$7),0,MAX(0,$E1664-MAX(0,SUMIFS(Тех_Движение!$G$2:$G$5111,Тех_Движение!$D$2:$D$5111,$C1664,Тех_Движение!$B$2:$B$5111,"&lt;="&amp;L$3)-$F1664)))</f>
        <v/>
      </c>
      <c r="M1664" s="54">
        <f>IF(OR($B1664="",M$3&lt;$D1664+Настройки!$B$7),0,MAX(0,$E1664-MAX(0,SUMIFS(Тех_Движение!$G$2:$G$5111,Тех_Движение!$D$2:$D$5111,$C1664,Тех_Движение!$B$2:$B$5111,"&lt;="&amp;M$3)-$F1664)))</f>
        <v/>
      </c>
      <c r="N1664" s="54">
        <f>IF(OR($B1664="",N$3&lt;$D1664+Настройки!$B$7),0,MAX(0,$E1664-MAX(0,SUMIFS(Тех_Движение!$G$2:$G$5111,Тех_Движение!$D$2:$D$5111,$C1664,Тех_Движение!$B$2:$B$5111,"&lt;="&amp;N$3)-$F1664)))</f>
        <v/>
      </c>
      <c r="O1664" s="54">
        <f>IF(OR($B1664="",O$3&lt;$D1664+Настройки!$B$7),0,MAX(0,$E1664-MAX(0,SUMIFS(Тех_Движение!$G$2:$G$5111,Тех_Движение!$D$2:$D$5111,$C1664,Тех_Движение!$B$2:$B$5111,"&lt;="&amp;O$3)-$F1664)))</f>
        <v/>
      </c>
      <c r="P1664" s="54">
        <f>IF(OR($B1664="",P$3&lt;$D1664+Настройки!$B$7),0,MAX(0,$E1664-MAX(0,SUMIFS(Тех_Движение!$G$2:$G$5111,Тех_Движение!$D$2:$D$5111,$C1664,Тех_Движение!$B$2:$B$5111,"&lt;="&amp;P$3)-$F1664)))</f>
        <v/>
      </c>
      <c r="Q1664" s="54">
        <f>IF(OR($B1664="",Q$3&lt;$D1664+Настройки!$B$7),0,MAX(0,$E1664-MAX(0,SUMIFS(Тех_Движение!$G$2:$G$5111,Тех_Движение!$D$2:$D$5111,$C1664,Тех_Движение!$B$2:$B$5111,"&lt;="&amp;Q$3)-$F1664)))</f>
        <v/>
      </c>
      <c r="R1664" s="54">
        <f>IF($B1664="","",SUM($K1664:$Q1664))</f>
        <v/>
      </c>
      <c r="S1664" s="56">
        <f>IF($B1664="","",VLOOKUP($C1664,Настройки!$A$11:$L$17,9,FALSE))</f>
        <v/>
      </c>
      <c r="T1664" s="56">
        <f>IF($B1664="","",$R1664*$S1664)</f>
        <v/>
      </c>
    </row>
    <row r="1665">
      <c r="A1665" s="20">
        <f>Тех_Движение!$A$1662</f>
        <v/>
      </c>
      <c r="B1665" s="20">
        <f>IF(Тех_Движение!$F$1662&gt;0,Тех_Движение!$I$1662,"")</f>
        <v/>
      </c>
      <c r="C1665" s="20">
        <f>IF($B1665="","",Тех_Движение!$D$1662)</f>
        <v/>
      </c>
      <c r="D1665" s="42">
        <f>IF($B1665="","",Тех_Движение!$B$1662)</f>
        <v/>
      </c>
      <c r="E1665" s="54">
        <f>IF($B1665="","",Тех_Движение!$F$1662)</f>
        <v/>
      </c>
      <c r="F1665" s="54">
        <f>IF($B1665="","",SUMIFS($E$5:$E1664,$C$5:$C1664,$C1665))</f>
        <v/>
      </c>
      <c r="G1665" s="54">
        <f>IF($B1665="","",MAX(0,$E1665-MAX(0,SUMIFS(Тех_Движение!$G$2:$G$5111,Тех_Движение!$D$2:$D$5111,$C1665,Тех_Движение!$B$2:$B$5111,"&lt;="&amp;Настройки!$B$5-1)-$F1665)))</f>
        <v/>
      </c>
      <c r="H1665" s="54">
        <f>IF($B1665="","",IF(AND($D1665&gt;=Настройки!$B$5,$D1665&lt;=Настройки!$B$6),$E1665,0))</f>
        <v/>
      </c>
      <c r="I1665" s="54">
        <f>IF($B1665="","",$G1665+$H1665-$J1665)</f>
        <v/>
      </c>
      <c r="J1665" s="54">
        <f>IF($B1665="","",MAX(0,$E1665-MAX(0,SUMIFS(Тех_Движение!$G$2:$G$5111,Тех_Движение!$D$2:$D$5111,$C1665,Тех_Движение!$B$2:$B$5111,"&lt;="&amp;Настройки!$B$6)-$F1665)))</f>
        <v/>
      </c>
      <c r="K1665" s="54">
        <f>IF(OR($B1665="",K$3&lt;$D1665+Настройки!$B$7),0,MAX(0,$E1665-MAX(0,SUMIFS(Тех_Движение!$G$2:$G$5111,Тех_Движение!$D$2:$D$5111,$C1665,Тех_Движение!$B$2:$B$5111,"&lt;="&amp;K$3)-$F1665)))</f>
        <v/>
      </c>
      <c r="L1665" s="54">
        <f>IF(OR($B1665="",L$3&lt;$D1665+Настройки!$B$7),0,MAX(0,$E1665-MAX(0,SUMIFS(Тех_Движение!$G$2:$G$5111,Тех_Движение!$D$2:$D$5111,$C1665,Тех_Движение!$B$2:$B$5111,"&lt;="&amp;L$3)-$F1665)))</f>
        <v/>
      </c>
      <c r="M1665" s="54">
        <f>IF(OR($B1665="",M$3&lt;$D1665+Настройки!$B$7),0,MAX(0,$E1665-MAX(0,SUMIFS(Тех_Движение!$G$2:$G$5111,Тех_Движение!$D$2:$D$5111,$C1665,Тех_Движение!$B$2:$B$5111,"&lt;="&amp;M$3)-$F1665)))</f>
        <v/>
      </c>
      <c r="N1665" s="54">
        <f>IF(OR($B1665="",N$3&lt;$D1665+Настройки!$B$7),0,MAX(0,$E1665-MAX(0,SUMIFS(Тех_Движение!$G$2:$G$5111,Тех_Движение!$D$2:$D$5111,$C1665,Тех_Движение!$B$2:$B$5111,"&lt;="&amp;N$3)-$F1665)))</f>
        <v/>
      </c>
      <c r="O1665" s="54">
        <f>IF(OR($B1665="",O$3&lt;$D1665+Настройки!$B$7),0,MAX(0,$E1665-MAX(0,SUMIFS(Тех_Движение!$G$2:$G$5111,Тех_Движение!$D$2:$D$5111,$C1665,Тех_Движение!$B$2:$B$5111,"&lt;="&amp;O$3)-$F1665)))</f>
        <v/>
      </c>
      <c r="P1665" s="54">
        <f>IF(OR($B1665="",P$3&lt;$D1665+Настройки!$B$7),0,MAX(0,$E1665-MAX(0,SUMIFS(Тех_Движение!$G$2:$G$5111,Тех_Движение!$D$2:$D$5111,$C1665,Тех_Движение!$B$2:$B$5111,"&lt;="&amp;P$3)-$F1665)))</f>
        <v/>
      </c>
      <c r="Q1665" s="54">
        <f>IF(OR($B1665="",Q$3&lt;$D1665+Настройки!$B$7),0,MAX(0,$E1665-MAX(0,SUMIFS(Тех_Движение!$G$2:$G$5111,Тех_Движение!$D$2:$D$5111,$C1665,Тех_Движение!$B$2:$B$5111,"&lt;="&amp;Q$3)-$F1665)))</f>
        <v/>
      </c>
      <c r="R1665" s="54">
        <f>IF($B1665="","",SUM($K1665:$Q1665))</f>
        <v/>
      </c>
      <c r="S1665" s="56">
        <f>IF($B1665="","",VLOOKUP($C1665,Настройки!$A$11:$L$17,9,FALSE))</f>
        <v/>
      </c>
      <c r="T1665" s="56">
        <f>IF($B1665="","",$R1665*$S1665)</f>
        <v/>
      </c>
    </row>
    <row r="1666">
      <c r="A1666" s="20">
        <f>Тех_Движение!$A$1663</f>
        <v/>
      </c>
      <c r="B1666" s="20">
        <f>IF(Тех_Движение!$F$1663&gt;0,Тех_Движение!$I$1663,"")</f>
        <v/>
      </c>
      <c r="C1666" s="20">
        <f>IF($B1666="","",Тех_Движение!$D$1663)</f>
        <v/>
      </c>
      <c r="D1666" s="42">
        <f>IF($B1666="","",Тех_Движение!$B$1663)</f>
        <v/>
      </c>
      <c r="E1666" s="54">
        <f>IF($B1666="","",Тех_Движение!$F$1663)</f>
        <v/>
      </c>
      <c r="F1666" s="54">
        <f>IF($B1666="","",SUMIFS($E$5:$E1665,$C$5:$C1665,$C1666))</f>
        <v/>
      </c>
      <c r="G1666" s="54">
        <f>IF($B1666="","",MAX(0,$E1666-MAX(0,SUMIFS(Тех_Движение!$G$2:$G$5111,Тех_Движение!$D$2:$D$5111,$C1666,Тех_Движение!$B$2:$B$5111,"&lt;="&amp;Настройки!$B$5-1)-$F1666)))</f>
        <v/>
      </c>
      <c r="H1666" s="54">
        <f>IF($B1666="","",IF(AND($D1666&gt;=Настройки!$B$5,$D1666&lt;=Настройки!$B$6),$E1666,0))</f>
        <v/>
      </c>
      <c r="I1666" s="54">
        <f>IF($B1666="","",$G1666+$H1666-$J1666)</f>
        <v/>
      </c>
      <c r="J1666" s="54">
        <f>IF($B1666="","",MAX(0,$E1666-MAX(0,SUMIFS(Тех_Движение!$G$2:$G$5111,Тех_Движение!$D$2:$D$5111,$C1666,Тех_Движение!$B$2:$B$5111,"&lt;="&amp;Настройки!$B$6)-$F1666)))</f>
        <v/>
      </c>
      <c r="K1666" s="54">
        <f>IF(OR($B1666="",K$3&lt;$D1666+Настройки!$B$7),0,MAX(0,$E1666-MAX(0,SUMIFS(Тех_Движение!$G$2:$G$5111,Тех_Движение!$D$2:$D$5111,$C1666,Тех_Движение!$B$2:$B$5111,"&lt;="&amp;K$3)-$F1666)))</f>
        <v/>
      </c>
      <c r="L1666" s="54">
        <f>IF(OR($B1666="",L$3&lt;$D1666+Настройки!$B$7),0,MAX(0,$E1666-MAX(0,SUMIFS(Тех_Движение!$G$2:$G$5111,Тех_Движение!$D$2:$D$5111,$C1666,Тех_Движение!$B$2:$B$5111,"&lt;="&amp;L$3)-$F1666)))</f>
        <v/>
      </c>
      <c r="M1666" s="54">
        <f>IF(OR($B1666="",M$3&lt;$D1666+Настройки!$B$7),0,MAX(0,$E1666-MAX(0,SUMIFS(Тех_Движение!$G$2:$G$5111,Тех_Движение!$D$2:$D$5111,$C1666,Тех_Движение!$B$2:$B$5111,"&lt;="&amp;M$3)-$F1666)))</f>
        <v/>
      </c>
      <c r="N1666" s="54">
        <f>IF(OR($B1666="",N$3&lt;$D1666+Настройки!$B$7),0,MAX(0,$E1666-MAX(0,SUMIFS(Тех_Движение!$G$2:$G$5111,Тех_Движение!$D$2:$D$5111,$C1666,Тех_Движение!$B$2:$B$5111,"&lt;="&amp;N$3)-$F1666)))</f>
        <v/>
      </c>
      <c r="O1666" s="54">
        <f>IF(OR($B1666="",O$3&lt;$D1666+Настройки!$B$7),0,MAX(0,$E1666-MAX(0,SUMIFS(Тех_Движение!$G$2:$G$5111,Тех_Движение!$D$2:$D$5111,$C1666,Тех_Движение!$B$2:$B$5111,"&lt;="&amp;O$3)-$F1666)))</f>
        <v/>
      </c>
      <c r="P1666" s="54">
        <f>IF(OR($B1666="",P$3&lt;$D1666+Настройки!$B$7),0,MAX(0,$E1666-MAX(0,SUMIFS(Тех_Движение!$G$2:$G$5111,Тех_Движение!$D$2:$D$5111,$C1666,Тех_Движение!$B$2:$B$5111,"&lt;="&amp;P$3)-$F1666)))</f>
        <v/>
      </c>
      <c r="Q1666" s="54">
        <f>IF(OR($B1666="",Q$3&lt;$D1666+Настройки!$B$7),0,MAX(0,$E1666-MAX(0,SUMIFS(Тех_Движение!$G$2:$G$5111,Тех_Движение!$D$2:$D$5111,$C1666,Тех_Движение!$B$2:$B$5111,"&lt;="&amp;Q$3)-$F1666)))</f>
        <v/>
      </c>
      <c r="R1666" s="54">
        <f>IF($B1666="","",SUM($K1666:$Q1666))</f>
        <v/>
      </c>
      <c r="S1666" s="56">
        <f>IF($B1666="","",VLOOKUP($C1666,Настройки!$A$11:$L$17,9,FALSE))</f>
        <v/>
      </c>
      <c r="T1666" s="56">
        <f>IF($B1666="","",$R1666*$S1666)</f>
        <v/>
      </c>
    </row>
    <row r="1667">
      <c r="A1667" s="20">
        <f>Тех_Движение!$A$1664</f>
        <v/>
      </c>
      <c r="B1667" s="20">
        <f>IF(Тех_Движение!$F$1664&gt;0,Тех_Движение!$I$1664,"")</f>
        <v/>
      </c>
      <c r="C1667" s="20">
        <f>IF($B1667="","",Тех_Движение!$D$1664)</f>
        <v/>
      </c>
      <c r="D1667" s="42">
        <f>IF($B1667="","",Тех_Движение!$B$1664)</f>
        <v/>
      </c>
      <c r="E1667" s="54">
        <f>IF($B1667="","",Тех_Движение!$F$1664)</f>
        <v/>
      </c>
      <c r="F1667" s="54">
        <f>IF($B1667="","",SUMIFS($E$5:$E1666,$C$5:$C1666,$C1667))</f>
        <v/>
      </c>
      <c r="G1667" s="54">
        <f>IF($B1667="","",MAX(0,$E1667-MAX(0,SUMIFS(Тех_Движение!$G$2:$G$5111,Тех_Движение!$D$2:$D$5111,$C1667,Тех_Движение!$B$2:$B$5111,"&lt;="&amp;Настройки!$B$5-1)-$F1667)))</f>
        <v/>
      </c>
      <c r="H1667" s="54">
        <f>IF($B1667="","",IF(AND($D1667&gt;=Настройки!$B$5,$D1667&lt;=Настройки!$B$6),$E1667,0))</f>
        <v/>
      </c>
      <c r="I1667" s="54">
        <f>IF($B1667="","",$G1667+$H1667-$J1667)</f>
        <v/>
      </c>
      <c r="J1667" s="54">
        <f>IF($B1667="","",MAX(0,$E1667-MAX(0,SUMIFS(Тех_Движение!$G$2:$G$5111,Тех_Движение!$D$2:$D$5111,$C1667,Тех_Движение!$B$2:$B$5111,"&lt;="&amp;Настройки!$B$6)-$F1667)))</f>
        <v/>
      </c>
      <c r="K1667" s="54">
        <f>IF(OR($B1667="",K$3&lt;$D1667+Настройки!$B$7),0,MAX(0,$E1667-MAX(0,SUMIFS(Тех_Движение!$G$2:$G$5111,Тех_Движение!$D$2:$D$5111,$C1667,Тех_Движение!$B$2:$B$5111,"&lt;="&amp;K$3)-$F1667)))</f>
        <v/>
      </c>
      <c r="L1667" s="54">
        <f>IF(OR($B1667="",L$3&lt;$D1667+Настройки!$B$7),0,MAX(0,$E1667-MAX(0,SUMIFS(Тех_Движение!$G$2:$G$5111,Тех_Движение!$D$2:$D$5111,$C1667,Тех_Движение!$B$2:$B$5111,"&lt;="&amp;L$3)-$F1667)))</f>
        <v/>
      </c>
      <c r="M1667" s="54">
        <f>IF(OR($B1667="",M$3&lt;$D1667+Настройки!$B$7),0,MAX(0,$E1667-MAX(0,SUMIFS(Тех_Движение!$G$2:$G$5111,Тех_Движение!$D$2:$D$5111,$C1667,Тех_Движение!$B$2:$B$5111,"&lt;="&amp;M$3)-$F1667)))</f>
        <v/>
      </c>
      <c r="N1667" s="54">
        <f>IF(OR($B1667="",N$3&lt;$D1667+Настройки!$B$7),0,MAX(0,$E1667-MAX(0,SUMIFS(Тех_Движение!$G$2:$G$5111,Тех_Движение!$D$2:$D$5111,$C1667,Тех_Движение!$B$2:$B$5111,"&lt;="&amp;N$3)-$F1667)))</f>
        <v/>
      </c>
      <c r="O1667" s="54">
        <f>IF(OR($B1667="",O$3&lt;$D1667+Настройки!$B$7),0,MAX(0,$E1667-MAX(0,SUMIFS(Тех_Движение!$G$2:$G$5111,Тех_Движение!$D$2:$D$5111,$C1667,Тех_Движение!$B$2:$B$5111,"&lt;="&amp;O$3)-$F1667)))</f>
        <v/>
      </c>
      <c r="P1667" s="54">
        <f>IF(OR($B1667="",P$3&lt;$D1667+Настройки!$B$7),0,MAX(0,$E1667-MAX(0,SUMIFS(Тех_Движение!$G$2:$G$5111,Тех_Движение!$D$2:$D$5111,$C1667,Тех_Движение!$B$2:$B$5111,"&lt;="&amp;P$3)-$F1667)))</f>
        <v/>
      </c>
      <c r="Q1667" s="54">
        <f>IF(OR($B1667="",Q$3&lt;$D1667+Настройки!$B$7),0,MAX(0,$E1667-MAX(0,SUMIFS(Тех_Движение!$G$2:$G$5111,Тех_Движение!$D$2:$D$5111,$C1667,Тех_Движение!$B$2:$B$5111,"&lt;="&amp;Q$3)-$F1667)))</f>
        <v/>
      </c>
      <c r="R1667" s="54">
        <f>IF($B1667="","",SUM($K1667:$Q1667))</f>
        <v/>
      </c>
      <c r="S1667" s="56">
        <f>IF($B1667="","",VLOOKUP($C1667,Настройки!$A$11:$L$17,9,FALSE))</f>
        <v/>
      </c>
      <c r="T1667" s="56">
        <f>IF($B1667="","",$R1667*$S1667)</f>
        <v/>
      </c>
    </row>
    <row r="1668">
      <c r="A1668" s="20">
        <f>Тех_Движение!$A$1665</f>
        <v/>
      </c>
      <c r="B1668" s="20">
        <f>IF(Тех_Движение!$F$1665&gt;0,Тех_Движение!$I$1665,"")</f>
        <v/>
      </c>
      <c r="C1668" s="20">
        <f>IF($B1668="","",Тех_Движение!$D$1665)</f>
        <v/>
      </c>
      <c r="D1668" s="42">
        <f>IF($B1668="","",Тех_Движение!$B$1665)</f>
        <v/>
      </c>
      <c r="E1668" s="54">
        <f>IF($B1668="","",Тех_Движение!$F$1665)</f>
        <v/>
      </c>
      <c r="F1668" s="54">
        <f>IF($B1668="","",SUMIFS($E$5:$E1667,$C$5:$C1667,$C1668))</f>
        <v/>
      </c>
      <c r="G1668" s="54">
        <f>IF($B1668="","",MAX(0,$E1668-MAX(0,SUMIFS(Тех_Движение!$G$2:$G$5111,Тех_Движение!$D$2:$D$5111,$C1668,Тех_Движение!$B$2:$B$5111,"&lt;="&amp;Настройки!$B$5-1)-$F1668)))</f>
        <v/>
      </c>
      <c r="H1668" s="54">
        <f>IF($B1668="","",IF(AND($D1668&gt;=Настройки!$B$5,$D1668&lt;=Настройки!$B$6),$E1668,0))</f>
        <v/>
      </c>
      <c r="I1668" s="54">
        <f>IF($B1668="","",$G1668+$H1668-$J1668)</f>
        <v/>
      </c>
      <c r="J1668" s="54">
        <f>IF($B1668="","",MAX(0,$E1668-MAX(0,SUMIFS(Тех_Движение!$G$2:$G$5111,Тех_Движение!$D$2:$D$5111,$C1668,Тех_Движение!$B$2:$B$5111,"&lt;="&amp;Настройки!$B$6)-$F1668)))</f>
        <v/>
      </c>
      <c r="K1668" s="54">
        <f>IF(OR($B1668="",K$3&lt;$D1668+Настройки!$B$7),0,MAX(0,$E1668-MAX(0,SUMIFS(Тех_Движение!$G$2:$G$5111,Тех_Движение!$D$2:$D$5111,$C1668,Тех_Движение!$B$2:$B$5111,"&lt;="&amp;K$3)-$F1668)))</f>
        <v/>
      </c>
      <c r="L1668" s="54">
        <f>IF(OR($B1668="",L$3&lt;$D1668+Настройки!$B$7),0,MAX(0,$E1668-MAX(0,SUMIFS(Тех_Движение!$G$2:$G$5111,Тех_Движение!$D$2:$D$5111,$C1668,Тех_Движение!$B$2:$B$5111,"&lt;="&amp;L$3)-$F1668)))</f>
        <v/>
      </c>
      <c r="M1668" s="54">
        <f>IF(OR($B1668="",M$3&lt;$D1668+Настройки!$B$7),0,MAX(0,$E1668-MAX(0,SUMIFS(Тех_Движение!$G$2:$G$5111,Тех_Движение!$D$2:$D$5111,$C1668,Тех_Движение!$B$2:$B$5111,"&lt;="&amp;M$3)-$F1668)))</f>
        <v/>
      </c>
      <c r="N1668" s="54">
        <f>IF(OR($B1668="",N$3&lt;$D1668+Настройки!$B$7),0,MAX(0,$E1668-MAX(0,SUMIFS(Тех_Движение!$G$2:$G$5111,Тех_Движение!$D$2:$D$5111,$C1668,Тех_Движение!$B$2:$B$5111,"&lt;="&amp;N$3)-$F1668)))</f>
        <v/>
      </c>
      <c r="O1668" s="54">
        <f>IF(OR($B1668="",O$3&lt;$D1668+Настройки!$B$7),0,MAX(0,$E1668-MAX(0,SUMIFS(Тех_Движение!$G$2:$G$5111,Тех_Движение!$D$2:$D$5111,$C1668,Тех_Движение!$B$2:$B$5111,"&lt;="&amp;O$3)-$F1668)))</f>
        <v/>
      </c>
      <c r="P1668" s="54">
        <f>IF(OR($B1668="",P$3&lt;$D1668+Настройки!$B$7),0,MAX(0,$E1668-MAX(0,SUMIFS(Тех_Движение!$G$2:$G$5111,Тех_Движение!$D$2:$D$5111,$C1668,Тех_Движение!$B$2:$B$5111,"&lt;="&amp;P$3)-$F1668)))</f>
        <v/>
      </c>
      <c r="Q1668" s="54">
        <f>IF(OR($B1668="",Q$3&lt;$D1668+Настройки!$B$7),0,MAX(0,$E1668-MAX(0,SUMIFS(Тех_Движение!$G$2:$G$5111,Тех_Движение!$D$2:$D$5111,$C1668,Тех_Движение!$B$2:$B$5111,"&lt;="&amp;Q$3)-$F1668)))</f>
        <v/>
      </c>
      <c r="R1668" s="54">
        <f>IF($B1668="","",SUM($K1668:$Q1668))</f>
        <v/>
      </c>
      <c r="S1668" s="56">
        <f>IF($B1668="","",VLOOKUP($C1668,Настройки!$A$11:$L$17,9,FALSE))</f>
        <v/>
      </c>
      <c r="T1668" s="56">
        <f>IF($B1668="","",$R1668*$S1668)</f>
        <v/>
      </c>
    </row>
    <row r="1669">
      <c r="A1669" s="20">
        <f>Тех_Движение!$A$1666</f>
        <v/>
      </c>
      <c r="B1669" s="20">
        <f>IF(Тех_Движение!$F$1666&gt;0,Тех_Движение!$I$1666,"")</f>
        <v/>
      </c>
      <c r="C1669" s="20">
        <f>IF($B1669="","",Тех_Движение!$D$1666)</f>
        <v/>
      </c>
      <c r="D1669" s="42">
        <f>IF($B1669="","",Тех_Движение!$B$1666)</f>
        <v/>
      </c>
      <c r="E1669" s="54">
        <f>IF($B1669="","",Тех_Движение!$F$1666)</f>
        <v/>
      </c>
      <c r="F1669" s="54">
        <f>IF($B1669="","",SUMIFS($E$5:$E1668,$C$5:$C1668,$C1669))</f>
        <v/>
      </c>
      <c r="G1669" s="54">
        <f>IF($B1669="","",MAX(0,$E1669-MAX(0,SUMIFS(Тех_Движение!$G$2:$G$5111,Тех_Движение!$D$2:$D$5111,$C1669,Тех_Движение!$B$2:$B$5111,"&lt;="&amp;Настройки!$B$5-1)-$F1669)))</f>
        <v/>
      </c>
      <c r="H1669" s="54">
        <f>IF($B1669="","",IF(AND($D1669&gt;=Настройки!$B$5,$D1669&lt;=Настройки!$B$6),$E1669,0))</f>
        <v/>
      </c>
      <c r="I1669" s="54">
        <f>IF($B1669="","",$G1669+$H1669-$J1669)</f>
        <v/>
      </c>
      <c r="J1669" s="54">
        <f>IF($B1669="","",MAX(0,$E1669-MAX(0,SUMIFS(Тех_Движение!$G$2:$G$5111,Тех_Движение!$D$2:$D$5111,$C1669,Тех_Движение!$B$2:$B$5111,"&lt;="&amp;Настройки!$B$6)-$F1669)))</f>
        <v/>
      </c>
      <c r="K1669" s="54">
        <f>IF(OR($B1669="",K$3&lt;$D1669+Настройки!$B$7),0,MAX(0,$E1669-MAX(0,SUMIFS(Тех_Движение!$G$2:$G$5111,Тех_Движение!$D$2:$D$5111,$C1669,Тех_Движение!$B$2:$B$5111,"&lt;="&amp;K$3)-$F1669)))</f>
        <v/>
      </c>
      <c r="L1669" s="54">
        <f>IF(OR($B1669="",L$3&lt;$D1669+Настройки!$B$7),0,MAX(0,$E1669-MAX(0,SUMIFS(Тех_Движение!$G$2:$G$5111,Тех_Движение!$D$2:$D$5111,$C1669,Тех_Движение!$B$2:$B$5111,"&lt;="&amp;L$3)-$F1669)))</f>
        <v/>
      </c>
      <c r="M1669" s="54">
        <f>IF(OR($B1669="",M$3&lt;$D1669+Настройки!$B$7),0,MAX(0,$E1669-MAX(0,SUMIFS(Тех_Движение!$G$2:$G$5111,Тех_Движение!$D$2:$D$5111,$C1669,Тех_Движение!$B$2:$B$5111,"&lt;="&amp;M$3)-$F1669)))</f>
        <v/>
      </c>
      <c r="N1669" s="54">
        <f>IF(OR($B1669="",N$3&lt;$D1669+Настройки!$B$7),0,MAX(0,$E1669-MAX(0,SUMIFS(Тех_Движение!$G$2:$G$5111,Тех_Движение!$D$2:$D$5111,$C1669,Тех_Движение!$B$2:$B$5111,"&lt;="&amp;N$3)-$F1669)))</f>
        <v/>
      </c>
      <c r="O1669" s="54">
        <f>IF(OR($B1669="",O$3&lt;$D1669+Настройки!$B$7),0,MAX(0,$E1669-MAX(0,SUMIFS(Тех_Движение!$G$2:$G$5111,Тех_Движение!$D$2:$D$5111,$C1669,Тех_Движение!$B$2:$B$5111,"&lt;="&amp;O$3)-$F1669)))</f>
        <v/>
      </c>
      <c r="P1669" s="54">
        <f>IF(OR($B1669="",P$3&lt;$D1669+Настройки!$B$7),0,MAX(0,$E1669-MAX(0,SUMIFS(Тех_Движение!$G$2:$G$5111,Тех_Движение!$D$2:$D$5111,$C1669,Тех_Движение!$B$2:$B$5111,"&lt;="&amp;P$3)-$F1669)))</f>
        <v/>
      </c>
      <c r="Q1669" s="54">
        <f>IF(OR($B1669="",Q$3&lt;$D1669+Настройки!$B$7),0,MAX(0,$E1669-MAX(0,SUMIFS(Тех_Движение!$G$2:$G$5111,Тех_Движение!$D$2:$D$5111,$C1669,Тех_Движение!$B$2:$B$5111,"&lt;="&amp;Q$3)-$F1669)))</f>
        <v/>
      </c>
      <c r="R1669" s="54">
        <f>IF($B1669="","",SUM($K1669:$Q1669))</f>
        <v/>
      </c>
      <c r="S1669" s="56">
        <f>IF($B1669="","",VLOOKUP($C1669,Настройки!$A$11:$L$17,9,FALSE))</f>
        <v/>
      </c>
      <c r="T1669" s="56">
        <f>IF($B1669="","",$R1669*$S1669)</f>
        <v/>
      </c>
    </row>
    <row r="1670">
      <c r="A1670" s="20">
        <f>Тех_Движение!$A$1667</f>
        <v/>
      </c>
      <c r="B1670" s="20">
        <f>IF(Тех_Движение!$F$1667&gt;0,Тех_Движение!$I$1667,"")</f>
        <v/>
      </c>
      <c r="C1670" s="20">
        <f>IF($B1670="","",Тех_Движение!$D$1667)</f>
        <v/>
      </c>
      <c r="D1670" s="42">
        <f>IF($B1670="","",Тех_Движение!$B$1667)</f>
        <v/>
      </c>
      <c r="E1670" s="54">
        <f>IF($B1670="","",Тех_Движение!$F$1667)</f>
        <v/>
      </c>
      <c r="F1670" s="54">
        <f>IF($B1670="","",SUMIFS($E$5:$E1669,$C$5:$C1669,$C1670))</f>
        <v/>
      </c>
      <c r="G1670" s="54">
        <f>IF($B1670="","",MAX(0,$E1670-MAX(0,SUMIFS(Тех_Движение!$G$2:$G$5111,Тех_Движение!$D$2:$D$5111,$C1670,Тех_Движение!$B$2:$B$5111,"&lt;="&amp;Настройки!$B$5-1)-$F1670)))</f>
        <v/>
      </c>
      <c r="H1670" s="54">
        <f>IF($B1670="","",IF(AND($D1670&gt;=Настройки!$B$5,$D1670&lt;=Настройки!$B$6),$E1670,0))</f>
        <v/>
      </c>
      <c r="I1670" s="54">
        <f>IF($B1670="","",$G1670+$H1670-$J1670)</f>
        <v/>
      </c>
      <c r="J1670" s="54">
        <f>IF($B1670="","",MAX(0,$E1670-MAX(0,SUMIFS(Тех_Движение!$G$2:$G$5111,Тех_Движение!$D$2:$D$5111,$C1670,Тех_Движение!$B$2:$B$5111,"&lt;="&amp;Настройки!$B$6)-$F1670)))</f>
        <v/>
      </c>
      <c r="K1670" s="54">
        <f>IF(OR($B1670="",K$3&lt;$D1670+Настройки!$B$7),0,MAX(0,$E1670-MAX(0,SUMIFS(Тех_Движение!$G$2:$G$5111,Тех_Движение!$D$2:$D$5111,$C1670,Тех_Движение!$B$2:$B$5111,"&lt;="&amp;K$3)-$F1670)))</f>
        <v/>
      </c>
      <c r="L1670" s="54">
        <f>IF(OR($B1670="",L$3&lt;$D1670+Настройки!$B$7),0,MAX(0,$E1670-MAX(0,SUMIFS(Тех_Движение!$G$2:$G$5111,Тех_Движение!$D$2:$D$5111,$C1670,Тех_Движение!$B$2:$B$5111,"&lt;="&amp;L$3)-$F1670)))</f>
        <v/>
      </c>
      <c r="M1670" s="54">
        <f>IF(OR($B1670="",M$3&lt;$D1670+Настройки!$B$7),0,MAX(0,$E1670-MAX(0,SUMIFS(Тех_Движение!$G$2:$G$5111,Тех_Движение!$D$2:$D$5111,$C1670,Тех_Движение!$B$2:$B$5111,"&lt;="&amp;M$3)-$F1670)))</f>
        <v/>
      </c>
      <c r="N1670" s="54">
        <f>IF(OR($B1670="",N$3&lt;$D1670+Настройки!$B$7),0,MAX(0,$E1670-MAX(0,SUMIFS(Тех_Движение!$G$2:$G$5111,Тех_Движение!$D$2:$D$5111,$C1670,Тех_Движение!$B$2:$B$5111,"&lt;="&amp;N$3)-$F1670)))</f>
        <v/>
      </c>
      <c r="O1670" s="54">
        <f>IF(OR($B1670="",O$3&lt;$D1670+Настройки!$B$7),0,MAX(0,$E1670-MAX(0,SUMIFS(Тех_Движение!$G$2:$G$5111,Тех_Движение!$D$2:$D$5111,$C1670,Тех_Движение!$B$2:$B$5111,"&lt;="&amp;O$3)-$F1670)))</f>
        <v/>
      </c>
      <c r="P1670" s="54">
        <f>IF(OR($B1670="",P$3&lt;$D1670+Настройки!$B$7),0,MAX(0,$E1670-MAX(0,SUMIFS(Тех_Движение!$G$2:$G$5111,Тех_Движение!$D$2:$D$5111,$C1670,Тех_Движение!$B$2:$B$5111,"&lt;="&amp;P$3)-$F1670)))</f>
        <v/>
      </c>
      <c r="Q1670" s="54">
        <f>IF(OR($B1670="",Q$3&lt;$D1670+Настройки!$B$7),0,MAX(0,$E1670-MAX(0,SUMIFS(Тех_Движение!$G$2:$G$5111,Тех_Движение!$D$2:$D$5111,$C1670,Тех_Движение!$B$2:$B$5111,"&lt;="&amp;Q$3)-$F1670)))</f>
        <v/>
      </c>
      <c r="R1670" s="54">
        <f>IF($B1670="","",SUM($K1670:$Q1670))</f>
        <v/>
      </c>
      <c r="S1670" s="56">
        <f>IF($B1670="","",VLOOKUP($C1670,Настройки!$A$11:$L$17,9,FALSE))</f>
        <v/>
      </c>
      <c r="T1670" s="56">
        <f>IF($B1670="","",$R1670*$S1670)</f>
        <v/>
      </c>
    </row>
    <row r="1671">
      <c r="A1671" s="20">
        <f>Тех_Движение!$A$1668</f>
        <v/>
      </c>
      <c r="B1671" s="20">
        <f>IF(Тех_Движение!$F$1668&gt;0,Тех_Движение!$I$1668,"")</f>
        <v/>
      </c>
      <c r="C1671" s="20">
        <f>IF($B1671="","",Тех_Движение!$D$1668)</f>
        <v/>
      </c>
      <c r="D1671" s="42">
        <f>IF($B1671="","",Тех_Движение!$B$1668)</f>
        <v/>
      </c>
      <c r="E1671" s="54">
        <f>IF($B1671="","",Тех_Движение!$F$1668)</f>
        <v/>
      </c>
      <c r="F1671" s="54">
        <f>IF($B1671="","",SUMIFS($E$5:$E1670,$C$5:$C1670,$C1671))</f>
        <v/>
      </c>
      <c r="G1671" s="54">
        <f>IF($B1671="","",MAX(0,$E1671-MAX(0,SUMIFS(Тех_Движение!$G$2:$G$5111,Тех_Движение!$D$2:$D$5111,$C1671,Тех_Движение!$B$2:$B$5111,"&lt;="&amp;Настройки!$B$5-1)-$F1671)))</f>
        <v/>
      </c>
      <c r="H1671" s="54">
        <f>IF($B1671="","",IF(AND($D1671&gt;=Настройки!$B$5,$D1671&lt;=Настройки!$B$6),$E1671,0))</f>
        <v/>
      </c>
      <c r="I1671" s="54">
        <f>IF($B1671="","",$G1671+$H1671-$J1671)</f>
        <v/>
      </c>
      <c r="J1671" s="54">
        <f>IF($B1671="","",MAX(0,$E1671-MAX(0,SUMIFS(Тех_Движение!$G$2:$G$5111,Тех_Движение!$D$2:$D$5111,$C1671,Тех_Движение!$B$2:$B$5111,"&lt;="&amp;Настройки!$B$6)-$F1671)))</f>
        <v/>
      </c>
      <c r="K1671" s="54">
        <f>IF(OR($B1671="",K$3&lt;$D1671+Настройки!$B$7),0,MAX(0,$E1671-MAX(0,SUMIFS(Тех_Движение!$G$2:$G$5111,Тех_Движение!$D$2:$D$5111,$C1671,Тех_Движение!$B$2:$B$5111,"&lt;="&amp;K$3)-$F1671)))</f>
        <v/>
      </c>
      <c r="L1671" s="54">
        <f>IF(OR($B1671="",L$3&lt;$D1671+Настройки!$B$7),0,MAX(0,$E1671-MAX(0,SUMIFS(Тех_Движение!$G$2:$G$5111,Тех_Движение!$D$2:$D$5111,$C1671,Тех_Движение!$B$2:$B$5111,"&lt;="&amp;L$3)-$F1671)))</f>
        <v/>
      </c>
      <c r="M1671" s="54">
        <f>IF(OR($B1671="",M$3&lt;$D1671+Настройки!$B$7),0,MAX(0,$E1671-MAX(0,SUMIFS(Тех_Движение!$G$2:$G$5111,Тех_Движение!$D$2:$D$5111,$C1671,Тех_Движение!$B$2:$B$5111,"&lt;="&amp;M$3)-$F1671)))</f>
        <v/>
      </c>
      <c r="N1671" s="54">
        <f>IF(OR($B1671="",N$3&lt;$D1671+Настройки!$B$7),0,MAX(0,$E1671-MAX(0,SUMIFS(Тех_Движение!$G$2:$G$5111,Тех_Движение!$D$2:$D$5111,$C1671,Тех_Движение!$B$2:$B$5111,"&lt;="&amp;N$3)-$F1671)))</f>
        <v/>
      </c>
      <c r="O1671" s="54">
        <f>IF(OR($B1671="",O$3&lt;$D1671+Настройки!$B$7),0,MAX(0,$E1671-MAX(0,SUMIFS(Тех_Движение!$G$2:$G$5111,Тех_Движение!$D$2:$D$5111,$C1671,Тех_Движение!$B$2:$B$5111,"&lt;="&amp;O$3)-$F1671)))</f>
        <v/>
      </c>
      <c r="P1671" s="54">
        <f>IF(OR($B1671="",P$3&lt;$D1671+Настройки!$B$7),0,MAX(0,$E1671-MAX(0,SUMIFS(Тех_Движение!$G$2:$G$5111,Тех_Движение!$D$2:$D$5111,$C1671,Тех_Движение!$B$2:$B$5111,"&lt;="&amp;P$3)-$F1671)))</f>
        <v/>
      </c>
      <c r="Q1671" s="54">
        <f>IF(OR($B1671="",Q$3&lt;$D1671+Настройки!$B$7),0,MAX(0,$E1671-MAX(0,SUMIFS(Тех_Движение!$G$2:$G$5111,Тех_Движение!$D$2:$D$5111,$C1671,Тех_Движение!$B$2:$B$5111,"&lt;="&amp;Q$3)-$F1671)))</f>
        <v/>
      </c>
      <c r="R1671" s="54">
        <f>IF($B1671="","",SUM($K1671:$Q1671))</f>
        <v/>
      </c>
      <c r="S1671" s="56">
        <f>IF($B1671="","",VLOOKUP($C1671,Настройки!$A$11:$L$17,9,FALSE))</f>
        <v/>
      </c>
      <c r="T1671" s="56">
        <f>IF($B1671="","",$R1671*$S1671)</f>
        <v/>
      </c>
    </row>
    <row r="1672">
      <c r="A1672" s="20">
        <f>Тех_Движение!$A$1669</f>
        <v/>
      </c>
      <c r="B1672" s="20">
        <f>IF(Тех_Движение!$F$1669&gt;0,Тех_Движение!$I$1669,"")</f>
        <v/>
      </c>
      <c r="C1672" s="20">
        <f>IF($B1672="","",Тех_Движение!$D$1669)</f>
        <v/>
      </c>
      <c r="D1672" s="42">
        <f>IF($B1672="","",Тех_Движение!$B$1669)</f>
        <v/>
      </c>
      <c r="E1672" s="54">
        <f>IF($B1672="","",Тех_Движение!$F$1669)</f>
        <v/>
      </c>
      <c r="F1672" s="54">
        <f>IF($B1672="","",SUMIFS($E$5:$E1671,$C$5:$C1671,$C1672))</f>
        <v/>
      </c>
      <c r="G1672" s="54">
        <f>IF($B1672="","",MAX(0,$E1672-MAX(0,SUMIFS(Тех_Движение!$G$2:$G$5111,Тех_Движение!$D$2:$D$5111,$C1672,Тех_Движение!$B$2:$B$5111,"&lt;="&amp;Настройки!$B$5-1)-$F1672)))</f>
        <v/>
      </c>
      <c r="H1672" s="54">
        <f>IF($B1672="","",IF(AND($D1672&gt;=Настройки!$B$5,$D1672&lt;=Настройки!$B$6),$E1672,0))</f>
        <v/>
      </c>
      <c r="I1672" s="54">
        <f>IF($B1672="","",$G1672+$H1672-$J1672)</f>
        <v/>
      </c>
      <c r="J1672" s="54">
        <f>IF($B1672="","",MAX(0,$E1672-MAX(0,SUMIFS(Тех_Движение!$G$2:$G$5111,Тех_Движение!$D$2:$D$5111,$C1672,Тех_Движение!$B$2:$B$5111,"&lt;="&amp;Настройки!$B$6)-$F1672)))</f>
        <v/>
      </c>
      <c r="K1672" s="54">
        <f>IF(OR($B1672="",K$3&lt;$D1672+Настройки!$B$7),0,MAX(0,$E1672-MAX(0,SUMIFS(Тех_Движение!$G$2:$G$5111,Тех_Движение!$D$2:$D$5111,$C1672,Тех_Движение!$B$2:$B$5111,"&lt;="&amp;K$3)-$F1672)))</f>
        <v/>
      </c>
      <c r="L1672" s="54">
        <f>IF(OR($B1672="",L$3&lt;$D1672+Настройки!$B$7),0,MAX(0,$E1672-MAX(0,SUMIFS(Тех_Движение!$G$2:$G$5111,Тех_Движение!$D$2:$D$5111,$C1672,Тех_Движение!$B$2:$B$5111,"&lt;="&amp;L$3)-$F1672)))</f>
        <v/>
      </c>
      <c r="M1672" s="54">
        <f>IF(OR($B1672="",M$3&lt;$D1672+Настройки!$B$7),0,MAX(0,$E1672-MAX(0,SUMIFS(Тех_Движение!$G$2:$G$5111,Тех_Движение!$D$2:$D$5111,$C1672,Тех_Движение!$B$2:$B$5111,"&lt;="&amp;M$3)-$F1672)))</f>
        <v/>
      </c>
      <c r="N1672" s="54">
        <f>IF(OR($B1672="",N$3&lt;$D1672+Настройки!$B$7),0,MAX(0,$E1672-MAX(0,SUMIFS(Тех_Движение!$G$2:$G$5111,Тех_Движение!$D$2:$D$5111,$C1672,Тех_Движение!$B$2:$B$5111,"&lt;="&amp;N$3)-$F1672)))</f>
        <v/>
      </c>
      <c r="O1672" s="54">
        <f>IF(OR($B1672="",O$3&lt;$D1672+Настройки!$B$7),0,MAX(0,$E1672-MAX(0,SUMIFS(Тех_Движение!$G$2:$G$5111,Тех_Движение!$D$2:$D$5111,$C1672,Тех_Движение!$B$2:$B$5111,"&lt;="&amp;O$3)-$F1672)))</f>
        <v/>
      </c>
      <c r="P1672" s="54">
        <f>IF(OR($B1672="",P$3&lt;$D1672+Настройки!$B$7),0,MAX(0,$E1672-MAX(0,SUMIFS(Тех_Движение!$G$2:$G$5111,Тех_Движение!$D$2:$D$5111,$C1672,Тех_Движение!$B$2:$B$5111,"&lt;="&amp;P$3)-$F1672)))</f>
        <v/>
      </c>
      <c r="Q1672" s="54">
        <f>IF(OR($B1672="",Q$3&lt;$D1672+Настройки!$B$7),0,MAX(0,$E1672-MAX(0,SUMIFS(Тех_Движение!$G$2:$G$5111,Тех_Движение!$D$2:$D$5111,$C1672,Тех_Движение!$B$2:$B$5111,"&lt;="&amp;Q$3)-$F1672)))</f>
        <v/>
      </c>
      <c r="R1672" s="54">
        <f>IF($B1672="","",SUM($K1672:$Q1672))</f>
        <v/>
      </c>
      <c r="S1672" s="56">
        <f>IF($B1672="","",VLOOKUP($C1672,Настройки!$A$11:$L$17,9,FALSE))</f>
        <v/>
      </c>
      <c r="T1672" s="56">
        <f>IF($B1672="","",$R1672*$S1672)</f>
        <v/>
      </c>
    </row>
    <row r="1673">
      <c r="A1673" s="20">
        <f>Тех_Движение!$A$1670</f>
        <v/>
      </c>
      <c r="B1673" s="20">
        <f>IF(Тех_Движение!$F$1670&gt;0,Тех_Движение!$I$1670,"")</f>
        <v/>
      </c>
      <c r="C1673" s="20">
        <f>IF($B1673="","",Тех_Движение!$D$1670)</f>
        <v/>
      </c>
      <c r="D1673" s="42">
        <f>IF($B1673="","",Тех_Движение!$B$1670)</f>
        <v/>
      </c>
      <c r="E1673" s="54">
        <f>IF($B1673="","",Тех_Движение!$F$1670)</f>
        <v/>
      </c>
      <c r="F1673" s="54">
        <f>IF($B1673="","",SUMIFS($E$5:$E1672,$C$5:$C1672,$C1673))</f>
        <v/>
      </c>
      <c r="G1673" s="54">
        <f>IF($B1673="","",MAX(0,$E1673-MAX(0,SUMIFS(Тех_Движение!$G$2:$G$5111,Тех_Движение!$D$2:$D$5111,$C1673,Тех_Движение!$B$2:$B$5111,"&lt;="&amp;Настройки!$B$5-1)-$F1673)))</f>
        <v/>
      </c>
      <c r="H1673" s="54">
        <f>IF($B1673="","",IF(AND($D1673&gt;=Настройки!$B$5,$D1673&lt;=Настройки!$B$6),$E1673,0))</f>
        <v/>
      </c>
      <c r="I1673" s="54">
        <f>IF($B1673="","",$G1673+$H1673-$J1673)</f>
        <v/>
      </c>
      <c r="J1673" s="54">
        <f>IF($B1673="","",MAX(0,$E1673-MAX(0,SUMIFS(Тех_Движение!$G$2:$G$5111,Тех_Движение!$D$2:$D$5111,$C1673,Тех_Движение!$B$2:$B$5111,"&lt;="&amp;Настройки!$B$6)-$F1673)))</f>
        <v/>
      </c>
      <c r="K1673" s="54">
        <f>IF(OR($B1673="",K$3&lt;$D1673+Настройки!$B$7),0,MAX(0,$E1673-MAX(0,SUMIFS(Тех_Движение!$G$2:$G$5111,Тех_Движение!$D$2:$D$5111,$C1673,Тех_Движение!$B$2:$B$5111,"&lt;="&amp;K$3)-$F1673)))</f>
        <v/>
      </c>
      <c r="L1673" s="54">
        <f>IF(OR($B1673="",L$3&lt;$D1673+Настройки!$B$7),0,MAX(0,$E1673-MAX(0,SUMIFS(Тех_Движение!$G$2:$G$5111,Тех_Движение!$D$2:$D$5111,$C1673,Тех_Движение!$B$2:$B$5111,"&lt;="&amp;L$3)-$F1673)))</f>
        <v/>
      </c>
      <c r="M1673" s="54">
        <f>IF(OR($B1673="",M$3&lt;$D1673+Настройки!$B$7),0,MAX(0,$E1673-MAX(0,SUMIFS(Тех_Движение!$G$2:$G$5111,Тех_Движение!$D$2:$D$5111,$C1673,Тех_Движение!$B$2:$B$5111,"&lt;="&amp;M$3)-$F1673)))</f>
        <v/>
      </c>
      <c r="N1673" s="54">
        <f>IF(OR($B1673="",N$3&lt;$D1673+Настройки!$B$7),0,MAX(0,$E1673-MAX(0,SUMIFS(Тех_Движение!$G$2:$G$5111,Тех_Движение!$D$2:$D$5111,$C1673,Тех_Движение!$B$2:$B$5111,"&lt;="&amp;N$3)-$F1673)))</f>
        <v/>
      </c>
      <c r="O1673" s="54">
        <f>IF(OR($B1673="",O$3&lt;$D1673+Настройки!$B$7),0,MAX(0,$E1673-MAX(0,SUMIFS(Тех_Движение!$G$2:$G$5111,Тех_Движение!$D$2:$D$5111,$C1673,Тех_Движение!$B$2:$B$5111,"&lt;="&amp;O$3)-$F1673)))</f>
        <v/>
      </c>
      <c r="P1673" s="54">
        <f>IF(OR($B1673="",P$3&lt;$D1673+Настройки!$B$7),0,MAX(0,$E1673-MAX(0,SUMIFS(Тех_Движение!$G$2:$G$5111,Тех_Движение!$D$2:$D$5111,$C1673,Тех_Движение!$B$2:$B$5111,"&lt;="&amp;P$3)-$F1673)))</f>
        <v/>
      </c>
      <c r="Q1673" s="54">
        <f>IF(OR($B1673="",Q$3&lt;$D1673+Настройки!$B$7),0,MAX(0,$E1673-MAX(0,SUMIFS(Тех_Движение!$G$2:$G$5111,Тех_Движение!$D$2:$D$5111,$C1673,Тех_Движение!$B$2:$B$5111,"&lt;="&amp;Q$3)-$F1673)))</f>
        <v/>
      </c>
      <c r="R1673" s="54">
        <f>IF($B1673="","",SUM($K1673:$Q1673))</f>
        <v/>
      </c>
      <c r="S1673" s="56">
        <f>IF($B1673="","",VLOOKUP($C1673,Настройки!$A$11:$L$17,9,FALSE))</f>
        <v/>
      </c>
      <c r="T1673" s="56">
        <f>IF($B1673="","",$R1673*$S1673)</f>
        <v/>
      </c>
    </row>
    <row r="1674">
      <c r="A1674" s="20">
        <f>Тех_Движение!$A$1671</f>
        <v/>
      </c>
      <c r="B1674" s="20">
        <f>IF(Тех_Движение!$F$1671&gt;0,Тех_Движение!$I$1671,"")</f>
        <v/>
      </c>
      <c r="C1674" s="20">
        <f>IF($B1674="","",Тех_Движение!$D$1671)</f>
        <v/>
      </c>
      <c r="D1674" s="42">
        <f>IF($B1674="","",Тех_Движение!$B$1671)</f>
        <v/>
      </c>
      <c r="E1674" s="54">
        <f>IF($B1674="","",Тех_Движение!$F$1671)</f>
        <v/>
      </c>
      <c r="F1674" s="54">
        <f>IF($B1674="","",SUMIFS($E$5:$E1673,$C$5:$C1673,$C1674))</f>
        <v/>
      </c>
      <c r="G1674" s="54">
        <f>IF($B1674="","",MAX(0,$E1674-MAX(0,SUMIFS(Тех_Движение!$G$2:$G$5111,Тех_Движение!$D$2:$D$5111,$C1674,Тех_Движение!$B$2:$B$5111,"&lt;="&amp;Настройки!$B$5-1)-$F1674)))</f>
        <v/>
      </c>
      <c r="H1674" s="54">
        <f>IF($B1674="","",IF(AND($D1674&gt;=Настройки!$B$5,$D1674&lt;=Настройки!$B$6),$E1674,0))</f>
        <v/>
      </c>
      <c r="I1674" s="54">
        <f>IF($B1674="","",$G1674+$H1674-$J1674)</f>
        <v/>
      </c>
      <c r="J1674" s="54">
        <f>IF($B1674="","",MAX(0,$E1674-MAX(0,SUMIFS(Тех_Движение!$G$2:$G$5111,Тех_Движение!$D$2:$D$5111,$C1674,Тех_Движение!$B$2:$B$5111,"&lt;="&amp;Настройки!$B$6)-$F1674)))</f>
        <v/>
      </c>
      <c r="K1674" s="54">
        <f>IF(OR($B1674="",K$3&lt;$D1674+Настройки!$B$7),0,MAX(0,$E1674-MAX(0,SUMIFS(Тех_Движение!$G$2:$G$5111,Тех_Движение!$D$2:$D$5111,$C1674,Тех_Движение!$B$2:$B$5111,"&lt;="&amp;K$3)-$F1674)))</f>
        <v/>
      </c>
      <c r="L1674" s="54">
        <f>IF(OR($B1674="",L$3&lt;$D1674+Настройки!$B$7),0,MAX(0,$E1674-MAX(0,SUMIFS(Тех_Движение!$G$2:$G$5111,Тех_Движение!$D$2:$D$5111,$C1674,Тех_Движение!$B$2:$B$5111,"&lt;="&amp;L$3)-$F1674)))</f>
        <v/>
      </c>
      <c r="M1674" s="54">
        <f>IF(OR($B1674="",M$3&lt;$D1674+Настройки!$B$7),0,MAX(0,$E1674-MAX(0,SUMIFS(Тех_Движение!$G$2:$G$5111,Тех_Движение!$D$2:$D$5111,$C1674,Тех_Движение!$B$2:$B$5111,"&lt;="&amp;M$3)-$F1674)))</f>
        <v/>
      </c>
      <c r="N1674" s="54">
        <f>IF(OR($B1674="",N$3&lt;$D1674+Настройки!$B$7),0,MAX(0,$E1674-MAX(0,SUMIFS(Тех_Движение!$G$2:$G$5111,Тех_Движение!$D$2:$D$5111,$C1674,Тех_Движение!$B$2:$B$5111,"&lt;="&amp;N$3)-$F1674)))</f>
        <v/>
      </c>
      <c r="O1674" s="54">
        <f>IF(OR($B1674="",O$3&lt;$D1674+Настройки!$B$7),0,MAX(0,$E1674-MAX(0,SUMIFS(Тех_Движение!$G$2:$G$5111,Тех_Движение!$D$2:$D$5111,$C1674,Тех_Движение!$B$2:$B$5111,"&lt;="&amp;O$3)-$F1674)))</f>
        <v/>
      </c>
      <c r="P1674" s="54">
        <f>IF(OR($B1674="",P$3&lt;$D1674+Настройки!$B$7),0,MAX(0,$E1674-MAX(0,SUMIFS(Тех_Движение!$G$2:$G$5111,Тех_Движение!$D$2:$D$5111,$C1674,Тех_Движение!$B$2:$B$5111,"&lt;="&amp;P$3)-$F1674)))</f>
        <v/>
      </c>
      <c r="Q1674" s="54">
        <f>IF(OR($B1674="",Q$3&lt;$D1674+Настройки!$B$7),0,MAX(0,$E1674-MAX(0,SUMIFS(Тех_Движение!$G$2:$G$5111,Тех_Движение!$D$2:$D$5111,$C1674,Тех_Движение!$B$2:$B$5111,"&lt;="&amp;Q$3)-$F1674)))</f>
        <v/>
      </c>
      <c r="R1674" s="54">
        <f>IF($B1674="","",SUM($K1674:$Q1674))</f>
        <v/>
      </c>
      <c r="S1674" s="56">
        <f>IF($B1674="","",VLOOKUP($C1674,Настройки!$A$11:$L$17,9,FALSE))</f>
        <v/>
      </c>
      <c r="T1674" s="56">
        <f>IF($B1674="","",$R1674*$S1674)</f>
        <v/>
      </c>
    </row>
    <row r="1675">
      <c r="A1675" s="20">
        <f>Тех_Движение!$A$1672</f>
        <v/>
      </c>
      <c r="B1675" s="20">
        <f>IF(Тех_Движение!$F$1672&gt;0,Тех_Движение!$I$1672,"")</f>
        <v/>
      </c>
      <c r="C1675" s="20">
        <f>IF($B1675="","",Тех_Движение!$D$1672)</f>
        <v/>
      </c>
      <c r="D1675" s="42">
        <f>IF($B1675="","",Тех_Движение!$B$1672)</f>
        <v/>
      </c>
      <c r="E1675" s="54">
        <f>IF($B1675="","",Тех_Движение!$F$1672)</f>
        <v/>
      </c>
      <c r="F1675" s="54">
        <f>IF($B1675="","",SUMIFS($E$5:$E1674,$C$5:$C1674,$C1675))</f>
        <v/>
      </c>
      <c r="G1675" s="54">
        <f>IF($B1675="","",MAX(0,$E1675-MAX(0,SUMIFS(Тех_Движение!$G$2:$G$5111,Тех_Движение!$D$2:$D$5111,$C1675,Тех_Движение!$B$2:$B$5111,"&lt;="&amp;Настройки!$B$5-1)-$F1675)))</f>
        <v/>
      </c>
      <c r="H1675" s="54">
        <f>IF($B1675="","",IF(AND($D1675&gt;=Настройки!$B$5,$D1675&lt;=Настройки!$B$6),$E1675,0))</f>
        <v/>
      </c>
      <c r="I1675" s="54">
        <f>IF($B1675="","",$G1675+$H1675-$J1675)</f>
        <v/>
      </c>
      <c r="J1675" s="54">
        <f>IF($B1675="","",MAX(0,$E1675-MAX(0,SUMIFS(Тех_Движение!$G$2:$G$5111,Тех_Движение!$D$2:$D$5111,$C1675,Тех_Движение!$B$2:$B$5111,"&lt;="&amp;Настройки!$B$6)-$F1675)))</f>
        <v/>
      </c>
      <c r="K1675" s="54">
        <f>IF(OR($B1675="",K$3&lt;$D1675+Настройки!$B$7),0,MAX(0,$E1675-MAX(0,SUMIFS(Тех_Движение!$G$2:$G$5111,Тех_Движение!$D$2:$D$5111,$C1675,Тех_Движение!$B$2:$B$5111,"&lt;="&amp;K$3)-$F1675)))</f>
        <v/>
      </c>
      <c r="L1675" s="54">
        <f>IF(OR($B1675="",L$3&lt;$D1675+Настройки!$B$7),0,MAX(0,$E1675-MAX(0,SUMIFS(Тех_Движение!$G$2:$G$5111,Тех_Движение!$D$2:$D$5111,$C1675,Тех_Движение!$B$2:$B$5111,"&lt;="&amp;L$3)-$F1675)))</f>
        <v/>
      </c>
      <c r="M1675" s="54">
        <f>IF(OR($B1675="",M$3&lt;$D1675+Настройки!$B$7),0,MAX(0,$E1675-MAX(0,SUMIFS(Тех_Движение!$G$2:$G$5111,Тех_Движение!$D$2:$D$5111,$C1675,Тех_Движение!$B$2:$B$5111,"&lt;="&amp;M$3)-$F1675)))</f>
        <v/>
      </c>
      <c r="N1675" s="54">
        <f>IF(OR($B1675="",N$3&lt;$D1675+Настройки!$B$7),0,MAX(0,$E1675-MAX(0,SUMIFS(Тех_Движение!$G$2:$G$5111,Тех_Движение!$D$2:$D$5111,$C1675,Тех_Движение!$B$2:$B$5111,"&lt;="&amp;N$3)-$F1675)))</f>
        <v/>
      </c>
      <c r="O1675" s="54">
        <f>IF(OR($B1675="",O$3&lt;$D1675+Настройки!$B$7),0,MAX(0,$E1675-MAX(0,SUMIFS(Тех_Движение!$G$2:$G$5111,Тех_Движение!$D$2:$D$5111,$C1675,Тех_Движение!$B$2:$B$5111,"&lt;="&amp;O$3)-$F1675)))</f>
        <v/>
      </c>
      <c r="P1675" s="54">
        <f>IF(OR($B1675="",P$3&lt;$D1675+Настройки!$B$7),0,MAX(0,$E1675-MAX(0,SUMIFS(Тех_Движение!$G$2:$G$5111,Тех_Движение!$D$2:$D$5111,$C1675,Тех_Движение!$B$2:$B$5111,"&lt;="&amp;P$3)-$F1675)))</f>
        <v/>
      </c>
      <c r="Q1675" s="54">
        <f>IF(OR($B1675="",Q$3&lt;$D1675+Настройки!$B$7),0,MAX(0,$E1675-MAX(0,SUMIFS(Тех_Движение!$G$2:$G$5111,Тех_Движение!$D$2:$D$5111,$C1675,Тех_Движение!$B$2:$B$5111,"&lt;="&amp;Q$3)-$F1675)))</f>
        <v/>
      </c>
      <c r="R1675" s="54">
        <f>IF($B1675="","",SUM($K1675:$Q1675))</f>
        <v/>
      </c>
      <c r="S1675" s="56">
        <f>IF($B1675="","",VLOOKUP($C1675,Настройки!$A$11:$L$17,9,FALSE))</f>
        <v/>
      </c>
      <c r="T1675" s="56">
        <f>IF($B1675="","",$R1675*$S1675)</f>
        <v/>
      </c>
    </row>
    <row r="1676">
      <c r="A1676" s="20">
        <f>Тех_Движение!$A$1673</f>
        <v/>
      </c>
      <c r="B1676" s="20">
        <f>IF(Тех_Движение!$F$1673&gt;0,Тех_Движение!$I$1673,"")</f>
        <v/>
      </c>
      <c r="C1676" s="20">
        <f>IF($B1676="","",Тех_Движение!$D$1673)</f>
        <v/>
      </c>
      <c r="D1676" s="42">
        <f>IF($B1676="","",Тех_Движение!$B$1673)</f>
        <v/>
      </c>
      <c r="E1676" s="54">
        <f>IF($B1676="","",Тех_Движение!$F$1673)</f>
        <v/>
      </c>
      <c r="F1676" s="54">
        <f>IF($B1676="","",SUMIFS($E$5:$E1675,$C$5:$C1675,$C1676))</f>
        <v/>
      </c>
      <c r="G1676" s="54">
        <f>IF($B1676="","",MAX(0,$E1676-MAX(0,SUMIFS(Тех_Движение!$G$2:$G$5111,Тех_Движение!$D$2:$D$5111,$C1676,Тех_Движение!$B$2:$B$5111,"&lt;="&amp;Настройки!$B$5-1)-$F1676)))</f>
        <v/>
      </c>
      <c r="H1676" s="54">
        <f>IF($B1676="","",IF(AND($D1676&gt;=Настройки!$B$5,$D1676&lt;=Настройки!$B$6),$E1676,0))</f>
        <v/>
      </c>
      <c r="I1676" s="54">
        <f>IF($B1676="","",$G1676+$H1676-$J1676)</f>
        <v/>
      </c>
      <c r="J1676" s="54">
        <f>IF($B1676="","",MAX(0,$E1676-MAX(0,SUMIFS(Тех_Движение!$G$2:$G$5111,Тех_Движение!$D$2:$D$5111,$C1676,Тех_Движение!$B$2:$B$5111,"&lt;="&amp;Настройки!$B$6)-$F1676)))</f>
        <v/>
      </c>
      <c r="K1676" s="54">
        <f>IF(OR($B1676="",K$3&lt;$D1676+Настройки!$B$7),0,MAX(0,$E1676-MAX(0,SUMIFS(Тех_Движение!$G$2:$G$5111,Тех_Движение!$D$2:$D$5111,$C1676,Тех_Движение!$B$2:$B$5111,"&lt;="&amp;K$3)-$F1676)))</f>
        <v/>
      </c>
      <c r="L1676" s="54">
        <f>IF(OR($B1676="",L$3&lt;$D1676+Настройки!$B$7),0,MAX(0,$E1676-MAX(0,SUMIFS(Тех_Движение!$G$2:$G$5111,Тех_Движение!$D$2:$D$5111,$C1676,Тех_Движение!$B$2:$B$5111,"&lt;="&amp;L$3)-$F1676)))</f>
        <v/>
      </c>
      <c r="M1676" s="54">
        <f>IF(OR($B1676="",M$3&lt;$D1676+Настройки!$B$7),0,MAX(0,$E1676-MAX(0,SUMIFS(Тех_Движение!$G$2:$G$5111,Тех_Движение!$D$2:$D$5111,$C1676,Тех_Движение!$B$2:$B$5111,"&lt;="&amp;M$3)-$F1676)))</f>
        <v/>
      </c>
      <c r="N1676" s="54">
        <f>IF(OR($B1676="",N$3&lt;$D1676+Настройки!$B$7),0,MAX(0,$E1676-MAX(0,SUMIFS(Тех_Движение!$G$2:$G$5111,Тех_Движение!$D$2:$D$5111,$C1676,Тех_Движение!$B$2:$B$5111,"&lt;="&amp;N$3)-$F1676)))</f>
        <v/>
      </c>
      <c r="O1676" s="54">
        <f>IF(OR($B1676="",O$3&lt;$D1676+Настройки!$B$7),0,MAX(0,$E1676-MAX(0,SUMIFS(Тех_Движение!$G$2:$G$5111,Тех_Движение!$D$2:$D$5111,$C1676,Тех_Движение!$B$2:$B$5111,"&lt;="&amp;O$3)-$F1676)))</f>
        <v/>
      </c>
      <c r="P1676" s="54">
        <f>IF(OR($B1676="",P$3&lt;$D1676+Настройки!$B$7),0,MAX(0,$E1676-MAX(0,SUMIFS(Тех_Движение!$G$2:$G$5111,Тех_Движение!$D$2:$D$5111,$C1676,Тех_Движение!$B$2:$B$5111,"&lt;="&amp;P$3)-$F1676)))</f>
        <v/>
      </c>
      <c r="Q1676" s="54">
        <f>IF(OR($B1676="",Q$3&lt;$D1676+Настройки!$B$7),0,MAX(0,$E1676-MAX(0,SUMIFS(Тех_Движение!$G$2:$G$5111,Тех_Движение!$D$2:$D$5111,$C1676,Тех_Движение!$B$2:$B$5111,"&lt;="&amp;Q$3)-$F1676)))</f>
        <v/>
      </c>
      <c r="R1676" s="54">
        <f>IF($B1676="","",SUM($K1676:$Q1676))</f>
        <v/>
      </c>
      <c r="S1676" s="56">
        <f>IF($B1676="","",VLOOKUP($C1676,Настройки!$A$11:$L$17,9,FALSE))</f>
        <v/>
      </c>
      <c r="T1676" s="56">
        <f>IF($B1676="","",$R1676*$S1676)</f>
        <v/>
      </c>
    </row>
    <row r="1677">
      <c r="A1677" s="20">
        <f>Тех_Движение!$A$1674</f>
        <v/>
      </c>
      <c r="B1677" s="20">
        <f>IF(Тех_Движение!$F$1674&gt;0,Тех_Движение!$I$1674,"")</f>
        <v/>
      </c>
      <c r="C1677" s="20">
        <f>IF($B1677="","",Тех_Движение!$D$1674)</f>
        <v/>
      </c>
      <c r="D1677" s="42">
        <f>IF($B1677="","",Тех_Движение!$B$1674)</f>
        <v/>
      </c>
      <c r="E1677" s="54">
        <f>IF($B1677="","",Тех_Движение!$F$1674)</f>
        <v/>
      </c>
      <c r="F1677" s="54">
        <f>IF($B1677="","",SUMIFS($E$5:$E1676,$C$5:$C1676,$C1677))</f>
        <v/>
      </c>
      <c r="G1677" s="54">
        <f>IF($B1677="","",MAX(0,$E1677-MAX(0,SUMIFS(Тех_Движение!$G$2:$G$5111,Тех_Движение!$D$2:$D$5111,$C1677,Тех_Движение!$B$2:$B$5111,"&lt;="&amp;Настройки!$B$5-1)-$F1677)))</f>
        <v/>
      </c>
      <c r="H1677" s="54">
        <f>IF($B1677="","",IF(AND($D1677&gt;=Настройки!$B$5,$D1677&lt;=Настройки!$B$6),$E1677,0))</f>
        <v/>
      </c>
      <c r="I1677" s="54">
        <f>IF($B1677="","",$G1677+$H1677-$J1677)</f>
        <v/>
      </c>
      <c r="J1677" s="54">
        <f>IF($B1677="","",MAX(0,$E1677-MAX(0,SUMIFS(Тех_Движение!$G$2:$G$5111,Тех_Движение!$D$2:$D$5111,$C1677,Тех_Движение!$B$2:$B$5111,"&lt;="&amp;Настройки!$B$6)-$F1677)))</f>
        <v/>
      </c>
      <c r="K1677" s="54">
        <f>IF(OR($B1677="",K$3&lt;$D1677+Настройки!$B$7),0,MAX(0,$E1677-MAX(0,SUMIFS(Тех_Движение!$G$2:$G$5111,Тех_Движение!$D$2:$D$5111,$C1677,Тех_Движение!$B$2:$B$5111,"&lt;="&amp;K$3)-$F1677)))</f>
        <v/>
      </c>
      <c r="L1677" s="54">
        <f>IF(OR($B1677="",L$3&lt;$D1677+Настройки!$B$7),0,MAX(0,$E1677-MAX(0,SUMIFS(Тех_Движение!$G$2:$G$5111,Тех_Движение!$D$2:$D$5111,$C1677,Тех_Движение!$B$2:$B$5111,"&lt;="&amp;L$3)-$F1677)))</f>
        <v/>
      </c>
      <c r="M1677" s="54">
        <f>IF(OR($B1677="",M$3&lt;$D1677+Настройки!$B$7),0,MAX(0,$E1677-MAX(0,SUMIFS(Тех_Движение!$G$2:$G$5111,Тех_Движение!$D$2:$D$5111,$C1677,Тех_Движение!$B$2:$B$5111,"&lt;="&amp;M$3)-$F1677)))</f>
        <v/>
      </c>
      <c r="N1677" s="54">
        <f>IF(OR($B1677="",N$3&lt;$D1677+Настройки!$B$7),0,MAX(0,$E1677-MAX(0,SUMIFS(Тех_Движение!$G$2:$G$5111,Тех_Движение!$D$2:$D$5111,$C1677,Тех_Движение!$B$2:$B$5111,"&lt;="&amp;N$3)-$F1677)))</f>
        <v/>
      </c>
      <c r="O1677" s="54">
        <f>IF(OR($B1677="",O$3&lt;$D1677+Настройки!$B$7),0,MAX(0,$E1677-MAX(0,SUMIFS(Тех_Движение!$G$2:$G$5111,Тех_Движение!$D$2:$D$5111,$C1677,Тех_Движение!$B$2:$B$5111,"&lt;="&amp;O$3)-$F1677)))</f>
        <v/>
      </c>
      <c r="P1677" s="54">
        <f>IF(OR($B1677="",P$3&lt;$D1677+Настройки!$B$7),0,MAX(0,$E1677-MAX(0,SUMIFS(Тех_Движение!$G$2:$G$5111,Тех_Движение!$D$2:$D$5111,$C1677,Тех_Движение!$B$2:$B$5111,"&lt;="&amp;P$3)-$F1677)))</f>
        <v/>
      </c>
      <c r="Q1677" s="54">
        <f>IF(OR($B1677="",Q$3&lt;$D1677+Настройки!$B$7),0,MAX(0,$E1677-MAX(0,SUMIFS(Тех_Движение!$G$2:$G$5111,Тех_Движение!$D$2:$D$5111,$C1677,Тех_Движение!$B$2:$B$5111,"&lt;="&amp;Q$3)-$F1677)))</f>
        <v/>
      </c>
      <c r="R1677" s="54">
        <f>IF($B1677="","",SUM($K1677:$Q1677))</f>
        <v/>
      </c>
      <c r="S1677" s="56">
        <f>IF($B1677="","",VLOOKUP($C1677,Настройки!$A$11:$L$17,9,FALSE))</f>
        <v/>
      </c>
      <c r="T1677" s="56">
        <f>IF($B1677="","",$R1677*$S1677)</f>
        <v/>
      </c>
    </row>
    <row r="1678">
      <c r="A1678" s="20">
        <f>Тех_Движение!$A$1675</f>
        <v/>
      </c>
      <c r="B1678" s="20">
        <f>IF(Тех_Движение!$F$1675&gt;0,Тех_Движение!$I$1675,"")</f>
        <v/>
      </c>
      <c r="C1678" s="20">
        <f>IF($B1678="","",Тех_Движение!$D$1675)</f>
        <v/>
      </c>
      <c r="D1678" s="42">
        <f>IF($B1678="","",Тех_Движение!$B$1675)</f>
        <v/>
      </c>
      <c r="E1678" s="54">
        <f>IF($B1678="","",Тех_Движение!$F$1675)</f>
        <v/>
      </c>
      <c r="F1678" s="54">
        <f>IF($B1678="","",SUMIFS($E$5:$E1677,$C$5:$C1677,$C1678))</f>
        <v/>
      </c>
      <c r="G1678" s="54">
        <f>IF($B1678="","",MAX(0,$E1678-MAX(0,SUMIFS(Тех_Движение!$G$2:$G$5111,Тех_Движение!$D$2:$D$5111,$C1678,Тех_Движение!$B$2:$B$5111,"&lt;="&amp;Настройки!$B$5-1)-$F1678)))</f>
        <v/>
      </c>
      <c r="H1678" s="54">
        <f>IF($B1678="","",IF(AND($D1678&gt;=Настройки!$B$5,$D1678&lt;=Настройки!$B$6),$E1678,0))</f>
        <v/>
      </c>
      <c r="I1678" s="54">
        <f>IF($B1678="","",$G1678+$H1678-$J1678)</f>
        <v/>
      </c>
      <c r="J1678" s="54">
        <f>IF($B1678="","",MAX(0,$E1678-MAX(0,SUMIFS(Тех_Движение!$G$2:$G$5111,Тех_Движение!$D$2:$D$5111,$C1678,Тех_Движение!$B$2:$B$5111,"&lt;="&amp;Настройки!$B$6)-$F1678)))</f>
        <v/>
      </c>
      <c r="K1678" s="54">
        <f>IF(OR($B1678="",K$3&lt;$D1678+Настройки!$B$7),0,MAX(0,$E1678-MAX(0,SUMIFS(Тех_Движение!$G$2:$G$5111,Тех_Движение!$D$2:$D$5111,$C1678,Тех_Движение!$B$2:$B$5111,"&lt;="&amp;K$3)-$F1678)))</f>
        <v/>
      </c>
      <c r="L1678" s="54">
        <f>IF(OR($B1678="",L$3&lt;$D1678+Настройки!$B$7),0,MAX(0,$E1678-MAX(0,SUMIFS(Тех_Движение!$G$2:$G$5111,Тех_Движение!$D$2:$D$5111,$C1678,Тех_Движение!$B$2:$B$5111,"&lt;="&amp;L$3)-$F1678)))</f>
        <v/>
      </c>
      <c r="M1678" s="54">
        <f>IF(OR($B1678="",M$3&lt;$D1678+Настройки!$B$7),0,MAX(0,$E1678-MAX(0,SUMIFS(Тех_Движение!$G$2:$G$5111,Тех_Движение!$D$2:$D$5111,$C1678,Тех_Движение!$B$2:$B$5111,"&lt;="&amp;M$3)-$F1678)))</f>
        <v/>
      </c>
      <c r="N1678" s="54">
        <f>IF(OR($B1678="",N$3&lt;$D1678+Настройки!$B$7),0,MAX(0,$E1678-MAX(0,SUMIFS(Тех_Движение!$G$2:$G$5111,Тех_Движение!$D$2:$D$5111,$C1678,Тех_Движение!$B$2:$B$5111,"&lt;="&amp;N$3)-$F1678)))</f>
        <v/>
      </c>
      <c r="O1678" s="54">
        <f>IF(OR($B1678="",O$3&lt;$D1678+Настройки!$B$7),0,MAX(0,$E1678-MAX(0,SUMIFS(Тех_Движение!$G$2:$G$5111,Тех_Движение!$D$2:$D$5111,$C1678,Тех_Движение!$B$2:$B$5111,"&lt;="&amp;O$3)-$F1678)))</f>
        <v/>
      </c>
      <c r="P1678" s="54">
        <f>IF(OR($B1678="",P$3&lt;$D1678+Настройки!$B$7),0,MAX(0,$E1678-MAX(0,SUMIFS(Тех_Движение!$G$2:$G$5111,Тех_Движение!$D$2:$D$5111,$C1678,Тех_Движение!$B$2:$B$5111,"&lt;="&amp;P$3)-$F1678)))</f>
        <v/>
      </c>
      <c r="Q1678" s="54">
        <f>IF(OR($B1678="",Q$3&lt;$D1678+Настройки!$B$7),0,MAX(0,$E1678-MAX(0,SUMIFS(Тех_Движение!$G$2:$G$5111,Тех_Движение!$D$2:$D$5111,$C1678,Тех_Движение!$B$2:$B$5111,"&lt;="&amp;Q$3)-$F1678)))</f>
        <v/>
      </c>
      <c r="R1678" s="54">
        <f>IF($B1678="","",SUM($K1678:$Q1678))</f>
        <v/>
      </c>
      <c r="S1678" s="56">
        <f>IF($B1678="","",VLOOKUP($C1678,Настройки!$A$11:$L$17,9,FALSE))</f>
        <v/>
      </c>
      <c r="T1678" s="56">
        <f>IF($B1678="","",$R1678*$S1678)</f>
        <v/>
      </c>
    </row>
    <row r="1679">
      <c r="A1679" s="20">
        <f>Тех_Движение!$A$1676</f>
        <v/>
      </c>
      <c r="B1679" s="20">
        <f>IF(Тех_Движение!$F$1676&gt;0,Тех_Движение!$I$1676,"")</f>
        <v/>
      </c>
      <c r="C1679" s="20">
        <f>IF($B1679="","",Тех_Движение!$D$1676)</f>
        <v/>
      </c>
      <c r="D1679" s="42">
        <f>IF($B1679="","",Тех_Движение!$B$1676)</f>
        <v/>
      </c>
      <c r="E1679" s="54">
        <f>IF($B1679="","",Тех_Движение!$F$1676)</f>
        <v/>
      </c>
      <c r="F1679" s="54">
        <f>IF($B1679="","",SUMIFS($E$5:$E1678,$C$5:$C1678,$C1679))</f>
        <v/>
      </c>
      <c r="G1679" s="54">
        <f>IF($B1679="","",MAX(0,$E1679-MAX(0,SUMIFS(Тех_Движение!$G$2:$G$5111,Тех_Движение!$D$2:$D$5111,$C1679,Тех_Движение!$B$2:$B$5111,"&lt;="&amp;Настройки!$B$5-1)-$F1679)))</f>
        <v/>
      </c>
      <c r="H1679" s="54">
        <f>IF($B1679="","",IF(AND($D1679&gt;=Настройки!$B$5,$D1679&lt;=Настройки!$B$6),$E1679,0))</f>
        <v/>
      </c>
      <c r="I1679" s="54">
        <f>IF($B1679="","",$G1679+$H1679-$J1679)</f>
        <v/>
      </c>
      <c r="J1679" s="54">
        <f>IF($B1679="","",MAX(0,$E1679-MAX(0,SUMIFS(Тех_Движение!$G$2:$G$5111,Тех_Движение!$D$2:$D$5111,$C1679,Тех_Движение!$B$2:$B$5111,"&lt;="&amp;Настройки!$B$6)-$F1679)))</f>
        <v/>
      </c>
      <c r="K1679" s="54">
        <f>IF(OR($B1679="",K$3&lt;$D1679+Настройки!$B$7),0,MAX(0,$E1679-MAX(0,SUMIFS(Тех_Движение!$G$2:$G$5111,Тех_Движение!$D$2:$D$5111,$C1679,Тех_Движение!$B$2:$B$5111,"&lt;="&amp;K$3)-$F1679)))</f>
        <v/>
      </c>
      <c r="L1679" s="54">
        <f>IF(OR($B1679="",L$3&lt;$D1679+Настройки!$B$7),0,MAX(0,$E1679-MAX(0,SUMIFS(Тех_Движение!$G$2:$G$5111,Тех_Движение!$D$2:$D$5111,$C1679,Тех_Движение!$B$2:$B$5111,"&lt;="&amp;L$3)-$F1679)))</f>
        <v/>
      </c>
      <c r="M1679" s="54">
        <f>IF(OR($B1679="",M$3&lt;$D1679+Настройки!$B$7),0,MAX(0,$E1679-MAX(0,SUMIFS(Тех_Движение!$G$2:$G$5111,Тех_Движение!$D$2:$D$5111,$C1679,Тех_Движение!$B$2:$B$5111,"&lt;="&amp;M$3)-$F1679)))</f>
        <v/>
      </c>
      <c r="N1679" s="54">
        <f>IF(OR($B1679="",N$3&lt;$D1679+Настройки!$B$7),0,MAX(0,$E1679-MAX(0,SUMIFS(Тех_Движение!$G$2:$G$5111,Тех_Движение!$D$2:$D$5111,$C1679,Тех_Движение!$B$2:$B$5111,"&lt;="&amp;N$3)-$F1679)))</f>
        <v/>
      </c>
      <c r="O1679" s="54">
        <f>IF(OR($B1679="",O$3&lt;$D1679+Настройки!$B$7),0,MAX(0,$E1679-MAX(0,SUMIFS(Тех_Движение!$G$2:$G$5111,Тех_Движение!$D$2:$D$5111,$C1679,Тех_Движение!$B$2:$B$5111,"&lt;="&amp;O$3)-$F1679)))</f>
        <v/>
      </c>
      <c r="P1679" s="54">
        <f>IF(OR($B1679="",P$3&lt;$D1679+Настройки!$B$7),0,MAX(0,$E1679-MAX(0,SUMIFS(Тех_Движение!$G$2:$G$5111,Тех_Движение!$D$2:$D$5111,$C1679,Тех_Движение!$B$2:$B$5111,"&lt;="&amp;P$3)-$F1679)))</f>
        <v/>
      </c>
      <c r="Q1679" s="54">
        <f>IF(OR($B1679="",Q$3&lt;$D1679+Настройки!$B$7),0,MAX(0,$E1679-MAX(0,SUMIFS(Тех_Движение!$G$2:$G$5111,Тех_Движение!$D$2:$D$5111,$C1679,Тех_Движение!$B$2:$B$5111,"&lt;="&amp;Q$3)-$F1679)))</f>
        <v/>
      </c>
      <c r="R1679" s="54">
        <f>IF($B1679="","",SUM($K1679:$Q1679))</f>
        <v/>
      </c>
      <c r="S1679" s="56">
        <f>IF($B1679="","",VLOOKUP($C1679,Настройки!$A$11:$L$17,9,FALSE))</f>
        <v/>
      </c>
      <c r="T1679" s="56">
        <f>IF($B1679="","",$R1679*$S1679)</f>
        <v/>
      </c>
    </row>
    <row r="1680">
      <c r="A1680" s="20">
        <f>Тех_Движение!$A$1677</f>
        <v/>
      </c>
      <c r="B1680" s="20">
        <f>IF(Тех_Движение!$F$1677&gt;0,Тех_Движение!$I$1677,"")</f>
        <v/>
      </c>
      <c r="C1680" s="20">
        <f>IF($B1680="","",Тех_Движение!$D$1677)</f>
        <v/>
      </c>
      <c r="D1680" s="42">
        <f>IF($B1680="","",Тех_Движение!$B$1677)</f>
        <v/>
      </c>
      <c r="E1680" s="54">
        <f>IF($B1680="","",Тех_Движение!$F$1677)</f>
        <v/>
      </c>
      <c r="F1680" s="54">
        <f>IF($B1680="","",SUMIFS($E$5:$E1679,$C$5:$C1679,$C1680))</f>
        <v/>
      </c>
      <c r="G1680" s="54">
        <f>IF($B1680="","",MAX(0,$E1680-MAX(0,SUMIFS(Тех_Движение!$G$2:$G$5111,Тех_Движение!$D$2:$D$5111,$C1680,Тех_Движение!$B$2:$B$5111,"&lt;="&amp;Настройки!$B$5-1)-$F1680)))</f>
        <v/>
      </c>
      <c r="H1680" s="54">
        <f>IF($B1680="","",IF(AND($D1680&gt;=Настройки!$B$5,$D1680&lt;=Настройки!$B$6),$E1680,0))</f>
        <v/>
      </c>
      <c r="I1680" s="54">
        <f>IF($B1680="","",$G1680+$H1680-$J1680)</f>
        <v/>
      </c>
      <c r="J1680" s="54">
        <f>IF($B1680="","",MAX(0,$E1680-MAX(0,SUMIFS(Тех_Движение!$G$2:$G$5111,Тех_Движение!$D$2:$D$5111,$C1680,Тех_Движение!$B$2:$B$5111,"&lt;="&amp;Настройки!$B$6)-$F1680)))</f>
        <v/>
      </c>
      <c r="K1680" s="54">
        <f>IF(OR($B1680="",K$3&lt;$D1680+Настройки!$B$7),0,MAX(0,$E1680-MAX(0,SUMIFS(Тех_Движение!$G$2:$G$5111,Тех_Движение!$D$2:$D$5111,$C1680,Тех_Движение!$B$2:$B$5111,"&lt;="&amp;K$3)-$F1680)))</f>
        <v/>
      </c>
      <c r="L1680" s="54">
        <f>IF(OR($B1680="",L$3&lt;$D1680+Настройки!$B$7),0,MAX(0,$E1680-MAX(0,SUMIFS(Тех_Движение!$G$2:$G$5111,Тех_Движение!$D$2:$D$5111,$C1680,Тех_Движение!$B$2:$B$5111,"&lt;="&amp;L$3)-$F1680)))</f>
        <v/>
      </c>
      <c r="M1680" s="54">
        <f>IF(OR($B1680="",M$3&lt;$D1680+Настройки!$B$7),0,MAX(0,$E1680-MAX(0,SUMIFS(Тех_Движение!$G$2:$G$5111,Тех_Движение!$D$2:$D$5111,$C1680,Тех_Движение!$B$2:$B$5111,"&lt;="&amp;M$3)-$F1680)))</f>
        <v/>
      </c>
      <c r="N1680" s="54">
        <f>IF(OR($B1680="",N$3&lt;$D1680+Настройки!$B$7),0,MAX(0,$E1680-MAX(0,SUMIFS(Тех_Движение!$G$2:$G$5111,Тех_Движение!$D$2:$D$5111,$C1680,Тех_Движение!$B$2:$B$5111,"&lt;="&amp;N$3)-$F1680)))</f>
        <v/>
      </c>
      <c r="O1680" s="54">
        <f>IF(OR($B1680="",O$3&lt;$D1680+Настройки!$B$7),0,MAX(0,$E1680-MAX(0,SUMIFS(Тех_Движение!$G$2:$G$5111,Тех_Движение!$D$2:$D$5111,$C1680,Тех_Движение!$B$2:$B$5111,"&lt;="&amp;O$3)-$F1680)))</f>
        <v/>
      </c>
      <c r="P1680" s="54">
        <f>IF(OR($B1680="",P$3&lt;$D1680+Настройки!$B$7),0,MAX(0,$E1680-MAX(0,SUMIFS(Тех_Движение!$G$2:$G$5111,Тех_Движение!$D$2:$D$5111,$C1680,Тех_Движение!$B$2:$B$5111,"&lt;="&amp;P$3)-$F1680)))</f>
        <v/>
      </c>
      <c r="Q1680" s="54">
        <f>IF(OR($B1680="",Q$3&lt;$D1680+Настройки!$B$7),0,MAX(0,$E1680-MAX(0,SUMIFS(Тех_Движение!$G$2:$G$5111,Тех_Движение!$D$2:$D$5111,$C1680,Тех_Движение!$B$2:$B$5111,"&lt;="&amp;Q$3)-$F1680)))</f>
        <v/>
      </c>
      <c r="R1680" s="54">
        <f>IF($B1680="","",SUM($K1680:$Q1680))</f>
        <v/>
      </c>
      <c r="S1680" s="56">
        <f>IF($B1680="","",VLOOKUP($C1680,Настройки!$A$11:$L$17,9,FALSE))</f>
        <v/>
      </c>
      <c r="T1680" s="56">
        <f>IF($B1680="","",$R1680*$S1680)</f>
        <v/>
      </c>
    </row>
    <row r="1681">
      <c r="A1681" s="20">
        <f>Тех_Движение!$A$1678</f>
        <v/>
      </c>
      <c r="B1681" s="20">
        <f>IF(Тех_Движение!$F$1678&gt;0,Тех_Движение!$I$1678,"")</f>
        <v/>
      </c>
      <c r="C1681" s="20">
        <f>IF($B1681="","",Тех_Движение!$D$1678)</f>
        <v/>
      </c>
      <c r="D1681" s="42">
        <f>IF($B1681="","",Тех_Движение!$B$1678)</f>
        <v/>
      </c>
      <c r="E1681" s="54">
        <f>IF($B1681="","",Тех_Движение!$F$1678)</f>
        <v/>
      </c>
      <c r="F1681" s="54">
        <f>IF($B1681="","",SUMIFS($E$5:$E1680,$C$5:$C1680,$C1681))</f>
        <v/>
      </c>
      <c r="G1681" s="54">
        <f>IF($B1681="","",MAX(0,$E1681-MAX(0,SUMIFS(Тех_Движение!$G$2:$G$5111,Тех_Движение!$D$2:$D$5111,$C1681,Тех_Движение!$B$2:$B$5111,"&lt;="&amp;Настройки!$B$5-1)-$F1681)))</f>
        <v/>
      </c>
      <c r="H1681" s="54">
        <f>IF($B1681="","",IF(AND($D1681&gt;=Настройки!$B$5,$D1681&lt;=Настройки!$B$6),$E1681,0))</f>
        <v/>
      </c>
      <c r="I1681" s="54">
        <f>IF($B1681="","",$G1681+$H1681-$J1681)</f>
        <v/>
      </c>
      <c r="J1681" s="54">
        <f>IF($B1681="","",MAX(0,$E1681-MAX(0,SUMIFS(Тех_Движение!$G$2:$G$5111,Тех_Движение!$D$2:$D$5111,$C1681,Тех_Движение!$B$2:$B$5111,"&lt;="&amp;Настройки!$B$6)-$F1681)))</f>
        <v/>
      </c>
      <c r="K1681" s="54">
        <f>IF(OR($B1681="",K$3&lt;$D1681+Настройки!$B$7),0,MAX(0,$E1681-MAX(0,SUMIFS(Тех_Движение!$G$2:$G$5111,Тех_Движение!$D$2:$D$5111,$C1681,Тех_Движение!$B$2:$B$5111,"&lt;="&amp;K$3)-$F1681)))</f>
        <v/>
      </c>
      <c r="L1681" s="54">
        <f>IF(OR($B1681="",L$3&lt;$D1681+Настройки!$B$7),0,MAX(0,$E1681-MAX(0,SUMIFS(Тех_Движение!$G$2:$G$5111,Тех_Движение!$D$2:$D$5111,$C1681,Тех_Движение!$B$2:$B$5111,"&lt;="&amp;L$3)-$F1681)))</f>
        <v/>
      </c>
      <c r="M1681" s="54">
        <f>IF(OR($B1681="",M$3&lt;$D1681+Настройки!$B$7),0,MAX(0,$E1681-MAX(0,SUMIFS(Тех_Движение!$G$2:$G$5111,Тех_Движение!$D$2:$D$5111,$C1681,Тех_Движение!$B$2:$B$5111,"&lt;="&amp;M$3)-$F1681)))</f>
        <v/>
      </c>
      <c r="N1681" s="54">
        <f>IF(OR($B1681="",N$3&lt;$D1681+Настройки!$B$7),0,MAX(0,$E1681-MAX(0,SUMIFS(Тех_Движение!$G$2:$G$5111,Тех_Движение!$D$2:$D$5111,$C1681,Тех_Движение!$B$2:$B$5111,"&lt;="&amp;N$3)-$F1681)))</f>
        <v/>
      </c>
      <c r="O1681" s="54">
        <f>IF(OR($B1681="",O$3&lt;$D1681+Настройки!$B$7),0,MAX(0,$E1681-MAX(0,SUMIFS(Тех_Движение!$G$2:$G$5111,Тех_Движение!$D$2:$D$5111,$C1681,Тех_Движение!$B$2:$B$5111,"&lt;="&amp;O$3)-$F1681)))</f>
        <v/>
      </c>
      <c r="P1681" s="54">
        <f>IF(OR($B1681="",P$3&lt;$D1681+Настройки!$B$7),0,MAX(0,$E1681-MAX(0,SUMIFS(Тех_Движение!$G$2:$G$5111,Тех_Движение!$D$2:$D$5111,$C1681,Тех_Движение!$B$2:$B$5111,"&lt;="&amp;P$3)-$F1681)))</f>
        <v/>
      </c>
      <c r="Q1681" s="54">
        <f>IF(OR($B1681="",Q$3&lt;$D1681+Настройки!$B$7),0,MAX(0,$E1681-MAX(0,SUMIFS(Тех_Движение!$G$2:$G$5111,Тех_Движение!$D$2:$D$5111,$C1681,Тех_Движение!$B$2:$B$5111,"&lt;="&amp;Q$3)-$F1681)))</f>
        <v/>
      </c>
      <c r="R1681" s="54">
        <f>IF($B1681="","",SUM($K1681:$Q1681))</f>
        <v/>
      </c>
      <c r="S1681" s="56">
        <f>IF($B1681="","",VLOOKUP($C1681,Настройки!$A$11:$L$17,9,FALSE))</f>
        <v/>
      </c>
      <c r="T1681" s="56">
        <f>IF($B1681="","",$R1681*$S1681)</f>
        <v/>
      </c>
    </row>
    <row r="1682">
      <c r="A1682" s="20">
        <f>Тех_Движение!$A$1679</f>
        <v/>
      </c>
      <c r="B1682" s="20">
        <f>IF(Тех_Движение!$F$1679&gt;0,Тех_Движение!$I$1679,"")</f>
        <v/>
      </c>
      <c r="C1682" s="20">
        <f>IF($B1682="","",Тех_Движение!$D$1679)</f>
        <v/>
      </c>
      <c r="D1682" s="42">
        <f>IF($B1682="","",Тех_Движение!$B$1679)</f>
        <v/>
      </c>
      <c r="E1682" s="54">
        <f>IF($B1682="","",Тех_Движение!$F$1679)</f>
        <v/>
      </c>
      <c r="F1682" s="54">
        <f>IF($B1682="","",SUMIFS($E$5:$E1681,$C$5:$C1681,$C1682))</f>
        <v/>
      </c>
      <c r="G1682" s="54">
        <f>IF($B1682="","",MAX(0,$E1682-MAX(0,SUMIFS(Тех_Движение!$G$2:$G$5111,Тех_Движение!$D$2:$D$5111,$C1682,Тех_Движение!$B$2:$B$5111,"&lt;="&amp;Настройки!$B$5-1)-$F1682)))</f>
        <v/>
      </c>
      <c r="H1682" s="54">
        <f>IF($B1682="","",IF(AND($D1682&gt;=Настройки!$B$5,$D1682&lt;=Настройки!$B$6),$E1682,0))</f>
        <v/>
      </c>
      <c r="I1682" s="54">
        <f>IF($B1682="","",$G1682+$H1682-$J1682)</f>
        <v/>
      </c>
      <c r="J1682" s="54">
        <f>IF($B1682="","",MAX(0,$E1682-MAX(0,SUMIFS(Тех_Движение!$G$2:$G$5111,Тех_Движение!$D$2:$D$5111,$C1682,Тех_Движение!$B$2:$B$5111,"&lt;="&amp;Настройки!$B$6)-$F1682)))</f>
        <v/>
      </c>
      <c r="K1682" s="54">
        <f>IF(OR($B1682="",K$3&lt;$D1682+Настройки!$B$7),0,MAX(0,$E1682-MAX(0,SUMIFS(Тех_Движение!$G$2:$G$5111,Тех_Движение!$D$2:$D$5111,$C1682,Тех_Движение!$B$2:$B$5111,"&lt;="&amp;K$3)-$F1682)))</f>
        <v/>
      </c>
      <c r="L1682" s="54">
        <f>IF(OR($B1682="",L$3&lt;$D1682+Настройки!$B$7),0,MAX(0,$E1682-MAX(0,SUMIFS(Тех_Движение!$G$2:$G$5111,Тех_Движение!$D$2:$D$5111,$C1682,Тех_Движение!$B$2:$B$5111,"&lt;="&amp;L$3)-$F1682)))</f>
        <v/>
      </c>
      <c r="M1682" s="54">
        <f>IF(OR($B1682="",M$3&lt;$D1682+Настройки!$B$7),0,MAX(0,$E1682-MAX(0,SUMIFS(Тех_Движение!$G$2:$G$5111,Тех_Движение!$D$2:$D$5111,$C1682,Тех_Движение!$B$2:$B$5111,"&lt;="&amp;M$3)-$F1682)))</f>
        <v/>
      </c>
      <c r="N1682" s="54">
        <f>IF(OR($B1682="",N$3&lt;$D1682+Настройки!$B$7),0,MAX(0,$E1682-MAX(0,SUMIFS(Тех_Движение!$G$2:$G$5111,Тех_Движение!$D$2:$D$5111,$C1682,Тех_Движение!$B$2:$B$5111,"&lt;="&amp;N$3)-$F1682)))</f>
        <v/>
      </c>
      <c r="O1682" s="54">
        <f>IF(OR($B1682="",O$3&lt;$D1682+Настройки!$B$7),0,MAX(0,$E1682-MAX(0,SUMIFS(Тех_Движение!$G$2:$G$5111,Тех_Движение!$D$2:$D$5111,$C1682,Тех_Движение!$B$2:$B$5111,"&lt;="&amp;O$3)-$F1682)))</f>
        <v/>
      </c>
      <c r="P1682" s="54">
        <f>IF(OR($B1682="",P$3&lt;$D1682+Настройки!$B$7),0,MAX(0,$E1682-MAX(0,SUMIFS(Тех_Движение!$G$2:$G$5111,Тех_Движение!$D$2:$D$5111,$C1682,Тех_Движение!$B$2:$B$5111,"&lt;="&amp;P$3)-$F1682)))</f>
        <v/>
      </c>
      <c r="Q1682" s="54">
        <f>IF(OR($B1682="",Q$3&lt;$D1682+Настройки!$B$7),0,MAX(0,$E1682-MAX(0,SUMIFS(Тех_Движение!$G$2:$G$5111,Тех_Движение!$D$2:$D$5111,$C1682,Тех_Движение!$B$2:$B$5111,"&lt;="&amp;Q$3)-$F1682)))</f>
        <v/>
      </c>
      <c r="R1682" s="54">
        <f>IF($B1682="","",SUM($K1682:$Q1682))</f>
        <v/>
      </c>
      <c r="S1682" s="56">
        <f>IF($B1682="","",VLOOKUP($C1682,Настройки!$A$11:$L$17,9,FALSE))</f>
        <v/>
      </c>
      <c r="T1682" s="56">
        <f>IF($B1682="","",$R1682*$S1682)</f>
        <v/>
      </c>
    </row>
    <row r="1683">
      <c r="A1683" s="20">
        <f>Тех_Движение!$A$1680</f>
        <v/>
      </c>
      <c r="B1683" s="20">
        <f>IF(Тех_Движение!$F$1680&gt;0,Тех_Движение!$I$1680,"")</f>
        <v/>
      </c>
      <c r="C1683" s="20">
        <f>IF($B1683="","",Тех_Движение!$D$1680)</f>
        <v/>
      </c>
      <c r="D1683" s="42">
        <f>IF($B1683="","",Тех_Движение!$B$1680)</f>
        <v/>
      </c>
      <c r="E1683" s="54">
        <f>IF($B1683="","",Тех_Движение!$F$1680)</f>
        <v/>
      </c>
      <c r="F1683" s="54">
        <f>IF($B1683="","",SUMIFS($E$5:$E1682,$C$5:$C1682,$C1683))</f>
        <v/>
      </c>
      <c r="G1683" s="54">
        <f>IF($B1683="","",MAX(0,$E1683-MAX(0,SUMIFS(Тех_Движение!$G$2:$G$5111,Тех_Движение!$D$2:$D$5111,$C1683,Тех_Движение!$B$2:$B$5111,"&lt;="&amp;Настройки!$B$5-1)-$F1683)))</f>
        <v/>
      </c>
      <c r="H1683" s="54">
        <f>IF($B1683="","",IF(AND($D1683&gt;=Настройки!$B$5,$D1683&lt;=Настройки!$B$6),$E1683,0))</f>
        <v/>
      </c>
      <c r="I1683" s="54">
        <f>IF($B1683="","",$G1683+$H1683-$J1683)</f>
        <v/>
      </c>
      <c r="J1683" s="54">
        <f>IF($B1683="","",MAX(0,$E1683-MAX(0,SUMIFS(Тех_Движение!$G$2:$G$5111,Тех_Движение!$D$2:$D$5111,$C1683,Тех_Движение!$B$2:$B$5111,"&lt;="&amp;Настройки!$B$6)-$F1683)))</f>
        <v/>
      </c>
      <c r="K1683" s="54">
        <f>IF(OR($B1683="",K$3&lt;$D1683+Настройки!$B$7),0,MAX(0,$E1683-MAX(0,SUMIFS(Тех_Движение!$G$2:$G$5111,Тех_Движение!$D$2:$D$5111,$C1683,Тех_Движение!$B$2:$B$5111,"&lt;="&amp;K$3)-$F1683)))</f>
        <v/>
      </c>
      <c r="L1683" s="54">
        <f>IF(OR($B1683="",L$3&lt;$D1683+Настройки!$B$7),0,MAX(0,$E1683-MAX(0,SUMIFS(Тех_Движение!$G$2:$G$5111,Тех_Движение!$D$2:$D$5111,$C1683,Тех_Движение!$B$2:$B$5111,"&lt;="&amp;L$3)-$F1683)))</f>
        <v/>
      </c>
      <c r="M1683" s="54">
        <f>IF(OR($B1683="",M$3&lt;$D1683+Настройки!$B$7),0,MAX(0,$E1683-MAX(0,SUMIFS(Тех_Движение!$G$2:$G$5111,Тех_Движение!$D$2:$D$5111,$C1683,Тех_Движение!$B$2:$B$5111,"&lt;="&amp;M$3)-$F1683)))</f>
        <v/>
      </c>
      <c r="N1683" s="54">
        <f>IF(OR($B1683="",N$3&lt;$D1683+Настройки!$B$7),0,MAX(0,$E1683-MAX(0,SUMIFS(Тех_Движение!$G$2:$G$5111,Тех_Движение!$D$2:$D$5111,$C1683,Тех_Движение!$B$2:$B$5111,"&lt;="&amp;N$3)-$F1683)))</f>
        <v/>
      </c>
      <c r="O1683" s="54">
        <f>IF(OR($B1683="",O$3&lt;$D1683+Настройки!$B$7),0,MAX(0,$E1683-MAX(0,SUMIFS(Тех_Движение!$G$2:$G$5111,Тех_Движение!$D$2:$D$5111,$C1683,Тех_Движение!$B$2:$B$5111,"&lt;="&amp;O$3)-$F1683)))</f>
        <v/>
      </c>
      <c r="P1683" s="54">
        <f>IF(OR($B1683="",P$3&lt;$D1683+Настройки!$B$7),0,MAX(0,$E1683-MAX(0,SUMIFS(Тех_Движение!$G$2:$G$5111,Тех_Движение!$D$2:$D$5111,$C1683,Тех_Движение!$B$2:$B$5111,"&lt;="&amp;P$3)-$F1683)))</f>
        <v/>
      </c>
      <c r="Q1683" s="54">
        <f>IF(OR($B1683="",Q$3&lt;$D1683+Настройки!$B$7),0,MAX(0,$E1683-MAX(0,SUMIFS(Тех_Движение!$G$2:$G$5111,Тех_Движение!$D$2:$D$5111,$C1683,Тех_Движение!$B$2:$B$5111,"&lt;="&amp;Q$3)-$F1683)))</f>
        <v/>
      </c>
      <c r="R1683" s="54">
        <f>IF($B1683="","",SUM($K1683:$Q1683))</f>
        <v/>
      </c>
      <c r="S1683" s="56">
        <f>IF($B1683="","",VLOOKUP($C1683,Настройки!$A$11:$L$17,9,FALSE))</f>
        <v/>
      </c>
      <c r="T1683" s="56">
        <f>IF($B1683="","",$R1683*$S1683)</f>
        <v/>
      </c>
    </row>
    <row r="1684">
      <c r="A1684" s="20">
        <f>Тех_Движение!$A$1681</f>
        <v/>
      </c>
      <c r="B1684" s="20">
        <f>IF(Тех_Движение!$F$1681&gt;0,Тех_Движение!$I$1681,"")</f>
        <v/>
      </c>
      <c r="C1684" s="20">
        <f>IF($B1684="","",Тех_Движение!$D$1681)</f>
        <v/>
      </c>
      <c r="D1684" s="42">
        <f>IF($B1684="","",Тех_Движение!$B$1681)</f>
        <v/>
      </c>
      <c r="E1684" s="54">
        <f>IF($B1684="","",Тех_Движение!$F$1681)</f>
        <v/>
      </c>
      <c r="F1684" s="54">
        <f>IF($B1684="","",SUMIFS($E$5:$E1683,$C$5:$C1683,$C1684))</f>
        <v/>
      </c>
      <c r="G1684" s="54">
        <f>IF($B1684="","",MAX(0,$E1684-MAX(0,SUMIFS(Тех_Движение!$G$2:$G$5111,Тех_Движение!$D$2:$D$5111,$C1684,Тех_Движение!$B$2:$B$5111,"&lt;="&amp;Настройки!$B$5-1)-$F1684)))</f>
        <v/>
      </c>
      <c r="H1684" s="54">
        <f>IF($B1684="","",IF(AND($D1684&gt;=Настройки!$B$5,$D1684&lt;=Настройки!$B$6),$E1684,0))</f>
        <v/>
      </c>
      <c r="I1684" s="54">
        <f>IF($B1684="","",$G1684+$H1684-$J1684)</f>
        <v/>
      </c>
      <c r="J1684" s="54">
        <f>IF($B1684="","",MAX(0,$E1684-MAX(0,SUMIFS(Тех_Движение!$G$2:$G$5111,Тех_Движение!$D$2:$D$5111,$C1684,Тех_Движение!$B$2:$B$5111,"&lt;="&amp;Настройки!$B$6)-$F1684)))</f>
        <v/>
      </c>
      <c r="K1684" s="54">
        <f>IF(OR($B1684="",K$3&lt;$D1684+Настройки!$B$7),0,MAX(0,$E1684-MAX(0,SUMIFS(Тех_Движение!$G$2:$G$5111,Тех_Движение!$D$2:$D$5111,$C1684,Тех_Движение!$B$2:$B$5111,"&lt;="&amp;K$3)-$F1684)))</f>
        <v/>
      </c>
      <c r="L1684" s="54">
        <f>IF(OR($B1684="",L$3&lt;$D1684+Настройки!$B$7),0,MAX(0,$E1684-MAX(0,SUMIFS(Тех_Движение!$G$2:$G$5111,Тех_Движение!$D$2:$D$5111,$C1684,Тех_Движение!$B$2:$B$5111,"&lt;="&amp;L$3)-$F1684)))</f>
        <v/>
      </c>
      <c r="M1684" s="54">
        <f>IF(OR($B1684="",M$3&lt;$D1684+Настройки!$B$7),0,MAX(0,$E1684-MAX(0,SUMIFS(Тех_Движение!$G$2:$G$5111,Тех_Движение!$D$2:$D$5111,$C1684,Тех_Движение!$B$2:$B$5111,"&lt;="&amp;M$3)-$F1684)))</f>
        <v/>
      </c>
      <c r="N1684" s="54">
        <f>IF(OR($B1684="",N$3&lt;$D1684+Настройки!$B$7),0,MAX(0,$E1684-MAX(0,SUMIFS(Тех_Движение!$G$2:$G$5111,Тех_Движение!$D$2:$D$5111,$C1684,Тех_Движение!$B$2:$B$5111,"&lt;="&amp;N$3)-$F1684)))</f>
        <v/>
      </c>
      <c r="O1684" s="54">
        <f>IF(OR($B1684="",O$3&lt;$D1684+Настройки!$B$7),0,MAX(0,$E1684-MAX(0,SUMIFS(Тех_Движение!$G$2:$G$5111,Тех_Движение!$D$2:$D$5111,$C1684,Тех_Движение!$B$2:$B$5111,"&lt;="&amp;O$3)-$F1684)))</f>
        <v/>
      </c>
      <c r="P1684" s="54">
        <f>IF(OR($B1684="",P$3&lt;$D1684+Настройки!$B$7),0,MAX(0,$E1684-MAX(0,SUMIFS(Тех_Движение!$G$2:$G$5111,Тех_Движение!$D$2:$D$5111,$C1684,Тех_Движение!$B$2:$B$5111,"&lt;="&amp;P$3)-$F1684)))</f>
        <v/>
      </c>
      <c r="Q1684" s="54">
        <f>IF(OR($B1684="",Q$3&lt;$D1684+Настройки!$B$7),0,MAX(0,$E1684-MAX(0,SUMIFS(Тех_Движение!$G$2:$G$5111,Тех_Движение!$D$2:$D$5111,$C1684,Тех_Движение!$B$2:$B$5111,"&lt;="&amp;Q$3)-$F1684)))</f>
        <v/>
      </c>
      <c r="R1684" s="54">
        <f>IF($B1684="","",SUM($K1684:$Q1684))</f>
        <v/>
      </c>
      <c r="S1684" s="56">
        <f>IF($B1684="","",VLOOKUP($C1684,Настройки!$A$11:$L$17,9,FALSE))</f>
        <v/>
      </c>
      <c r="T1684" s="56">
        <f>IF($B1684="","",$R1684*$S1684)</f>
        <v/>
      </c>
    </row>
    <row r="1685">
      <c r="A1685" s="20">
        <f>Тех_Движение!$A$1682</f>
        <v/>
      </c>
      <c r="B1685" s="20">
        <f>IF(Тех_Движение!$F$1682&gt;0,Тех_Движение!$I$1682,"")</f>
        <v/>
      </c>
      <c r="C1685" s="20">
        <f>IF($B1685="","",Тех_Движение!$D$1682)</f>
        <v/>
      </c>
      <c r="D1685" s="42">
        <f>IF($B1685="","",Тех_Движение!$B$1682)</f>
        <v/>
      </c>
      <c r="E1685" s="54">
        <f>IF($B1685="","",Тех_Движение!$F$1682)</f>
        <v/>
      </c>
      <c r="F1685" s="54">
        <f>IF($B1685="","",SUMIFS($E$5:$E1684,$C$5:$C1684,$C1685))</f>
        <v/>
      </c>
      <c r="G1685" s="54">
        <f>IF($B1685="","",MAX(0,$E1685-MAX(0,SUMIFS(Тех_Движение!$G$2:$G$5111,Тех_Движение!$D$2:$D$5111,$C1685,Тех_Движение!$B$2:$B$5111,"&lt;="&amp;Настройки!$B$5-1)-$F1685)))</f>
        <v/>
      </c>
      <c r="H1685" s="54">
        <f>IF($B1685="","",IF(AND($D1685&gt;=Настройки!$B$5,$D1685&lt;=Настройки!$B$6),$E1685,0))</f>
        <v/>
      </c>
      <c r="I1685" s="54">
        <f>IF($B1685="","",$G1685+$H1685-$J1685)</f>
        <v/>
      </c>
      <c r="J1685" s="54">
        <f>IF($B1685="","",MAX(0,$E1685-MAX(0,SUMIFS(Тех_Движение!$G$2:$G$5111,Тех_Движение!$D$2:$D$5111,$C1685,Тех_Движение!$B$2:$B$5111,"&lt;="&amp;Настройки!$B$6)-$F1685)))</f>
        <v/>
      </c>
      <c r="K1685" s="54">
        <f>IF(OR($B1685="",K$3&lt;$D1685+Настройки!$B$7),0,MAX(0,$E1685-MAX(0,SUMIFS(Тех_Движение!$G$2:$G$5111,Тех_Движение!$D$2:$D$5111,$C1685,Тех_Движение!$B$2:$B$5111,"&lt;="&amp;K$3)-$F1685)))</f>
        <v/>
      </c>
      <c r="L1685" s="54">
        <f>IF(OR($B1685="",L$3&lt;$D1685+Настройки!$B$7),0,MAX(0,$E1685-MAX(0,SUMIFS(Тех_Движение!$G$2:$G$5111,Тех_Движение!$D$2:$D$5111,$C1685,Тех_Движение!$B$2:$B$5111,"&lt;="&amp;L$3)-$F1685)))</f>
        <v/>
      </c>
      <c r="M1685" s="54">
        <f>IF(OR($B1685="",M$3&lt;$D1685+Настройки!$B$7),0,MAX(0,$E1685-MAX(0,SUMIFS(Тех_Движение!$G$2:$G$5111,Тех_Движение!$D$2:$D$5111,$C1685,Тех_Движение!$B$2:$B$5111,"&lt;="&amp;M$3)-$F1685)))</f>
        <v/>
      </c>
      <c r="N1685" s="54">
        <f>IF(OR($B1685="",N$3&lt;$D1685+Настройки!$B$7),0,MAX(0,$E1685-MAX(0,SUMIFS(Тех_Движение!$G$2:$G$5111,Тех_Движение!$D$2:$D$5111,$C1685,Тех_Движение!$B$2:$B$5111,"&lt;="&amp;N$3)-$F1685)))</f>
        <v/>
      </c>
      <c r="O1685" s="54">
        <f>IF(OR($B1685="",O$3&lt;$D1685+Настройки!$B$7),0,MAX(0,$E1685-MAX(0,SUMIFS(Тех_Движение!$G$2:$G$5111,Тех_Движение!$D$2:$D$5111,$C1685,Тех_Движение!$B$2:$B$5111,"&lt;="&amp;O$3)-$F1685)))</f>
        <v/>
      </c>
      <c r="P1685" s="54">
        <f>IF(OR($B1685="",P$3&lt;$D1685+Настройки!$B$7),0,MAX(0,$E1685-MAX(0,SUMIFS(Тех_Движение!$G$2:$G$5111,Тех_Движение!$D$2:$D$5111,$C1685,Тех_Движение!$B$2:$B$5111,"&lt;="&amp;P$3)-$F1685)))</f>
        <v/>
      </c>
      <c r="Q1685" s="54">
        <f>IF(OR($B1685="",Q$3&lt;$D1685+Настройки!$B$7),0,MAX(0,$E1685-MAX(0,SUMIFS(Тех_Движение!$G$2:$G$5111,Тех_Движение!$D$2:$D$5111,$C1685,Тех_Движение!$B$2:$B$5111,"&lt;="&amp;Q$3)-$F1685)))</f>
        <v/>
      </c>
      <c r="R1685" s="54">
        <f>IF($B1685="","",SUM($K1685:$Q1685))</f>
        <v/>
      </c>
      <c r="S1685" s="56">
        <f>IF($B1685="","",VLOOKUP($C1685,Настройки!$A$11:$L$17,9,FALSE))</f>
        <v/>
      </c>
      <c r="T1685" s="56">
        <f>IF($B1685="","",$R1685*$S1685)</f>
        <v/>
      </c>
    </row>
    <row r="1686">
      <c r="A1686" s="20">
        <f>Тех_Движение!$A$1683</f>
        <v/>
      </c>
      <c r="B1686" s="20">
        <f>IF(Тех_Движение!$F$1683&gt;0,Тех_Движение!$I$1683,"")</f>
        <v/>
      </c>
      <c r="C1686" s="20">
        <f>IF($B1686="","",Тех_Движение!$D$1683)</f>
        <v/>
      </c>
      <c r="D1686" s="42">
        <f>IF($B1686="","",Тех_Движение!$B$1683)</f>
        <v/>
      </c>
      <c r="E1686" s="54">
        <f>IF($B1686="","",Тех_Движение!$F$1683)</f>
        <v/>
      </c>
      <c r="F1686" s="54">
        <f>IF($B1686="","",SUMIFS($E$5:$E1685,$C$5:$C1685,$C1686))</f>
        <v/>
      </c>
      <c r="G1686" s="54">
        <f>IF($B1686="","",MAX(0,$E1686-MAX(0,SUMIFS(Тех_Движение!$G$2:$G$5111,Тех_Движение!$D$2:$D$5111,$C1686,Тех_Движение!$B$2:$B$5111,"&lt;="&amp;Настройки!$B$5-1)-$F1686)))</f>
        <v/>
      </c>
      <c r="H1686" s="54">
        <f>IF($B1686="","",IF(AND($D1686&gt;=Настройки!$B$5,$D1686&lt;=Настройки!$B$6),$E1686,0))</f>
        <v/>
      </c>
      <c r="I1686" s="54">
        <f>IF($B1686="","",$G1686+$H1686-$J1686)</f>
        <v/>
      </c>
      <c r="J1686" s="54">
        <f>IF($B1686="","",MAX(0,$E1686-MAX(0,SUMIFS(Тех_Движение!$G$2:$G$5111,Тех_Движение!$D$2:$D$5111,$C1686,Тех_Движение!$B$2:$B$5111,"&lt;="&amp;Настройки!$B$6)-$F1686)))</f>
        <v/>
      </c>
      <c r="K1686" s="54">
        <f>IF(OR($B1686="",K$3&lt;$D1686+Настройки!$B$7),0,MAX(0,$E1686-MAX(0,SUMIFS(Тех_Движение!$G$2:$G$5111,Тех_Движение!$D$2:$D$5111,$C1686,Тех_Движение!$B$2:$B$5111,"&lt;="&amp;K$3)-$F1686)))</f>
        <v/>
      </c>
      <c r="L1686" s="54">
        <f>IF(OR($B1686="",L$3&lt;$D1686+Настройки!$B$7),0,MAX(0,$E1686-MAX(0,SUMIFS(Тех_Движение!$G$2:$G$5111,Тех_Движение!$D$2:$D$5111,$C1686,Тех_Движение!$B$2:$B$5111,"&lt;="&amp;L$3)-$F1686)))</f>
        <v/>
      </c>
      <c r="M1686" s="54">
        <f>IF(OR($B1686="",M$3&lt;$D1686+Настройки!$B$7),0,MAX(0,$E1686-MAX(0,SUMIFS(Тех_Движение!$G$2:$G$5111,Тех_Движение!$D$2:$D$5111,$C1686,Тех_Движение!$B$2:$B$5111,"&lt;="&amp;M$3)-$F1686)))</f>
        <v/>
      </c>
      <c r="N1686" s="54">
        <f>IF(OR($B1686="",N$3&lt;$D1686+Настройки!$B$7),0,MAX(0,$E1686-MAX(0,SUMIFS(Тех_Движение!$G$2:$G$5111,Тех_Движение!$D$2:$D$5111,$C1686,Тех_Движение!$B$2:$B$5111,"&lt;="&amp;N$3)-$F1686)))</f>
        <v/>
      </c>
      <c r="O1686" s="54">
        <f>IF(OR($B1686="",O$3&lt;$D1686+Настройки!$B$7),0,MAX(0,$E1686-MAX(0,SUMIFS(Тех_Движение!$G$2:$G$5111,Тех_Движение!$D$2:$D$5111,$C1686,Тех_Движение!$B$2:$B$5111,"&lt;="&amp;O$3)-$F1686)))</f>
        <v/>
      </c>
      <c r="P1686" s="54">
        <f>IF(OR($B1686="",P$3&lt;$D1686+Настройки!$B$7),0,MAX(0,$E1686-MAX(0,SUMIFS(Тех_Движение!$G$2:$G$5111,Тех_Движение!$D$2:$D$5111,$C1686,Тех_Движение!$B$2:$B$5111,"&lt;="&amp;P$3)-$F1686)))</f>
        <v/>
      </c>
      <c r="Q1686" s="54">
        <f>IF(OR($B1686="",Q$3&lt;$D1686+Настройки!$B$7),0,MAX(0,$E1686-MAX(0,SUMIFS(Тех_Движение!$G$2:$G$5111,Тех_Движение!$D$2:$D$5111,$C1686,Тех_Движение!$B$2:$B$5111,"&lt;="&amp;Q$3)-$F1686)))</f>
        <v/>
      </c>
      <c r="R1686" s="54">
        <f>IF($B1686="","",SUM($K1686:$Q1686))</f>
        <v/>
      </c>
      <c r="S1686" s="56">
        <f>IF($B1686="","",VLOOKUP($C1686,Настройки!$A$11:$L$17,9,FALSE))</f>
        <v/>
      </c>
      <c r="T1686" s="56">
        <f>IF($B1686="","",$R1686*$S1686)</f>
        <v/>
      </c>
    </row>
    <row r="1687">
      <c r="A1687" s="20">
        <f>Тех_Движение!$A$1684</f>
        <v/>
      </c>
      <c r="B1687" s="20">
        <f>IF(Тех_Движение!$F$1684&gt;0,Тех_Движение!$I$1684,"")</f>
        <v/>
      </c>
      <c r="C1687" s="20">
        <f>IF($B1687="","",Тех_Движение!$D$1684)</f>
        <v/>
      </c>
      <c r="D1687" s="42">
        <f>IF($B1687="","",Тех_Движение!$B$1684)</f>
        <v/>
      </c>
      <c r="E1687" s="54">
        <f>IF($B1687="","",Тех_Движение!$F$1684)</f>
        <v/>
      </c>
      <c r="F1687" s="54">
        <f>IF($B1687="","",SUMIFS($E$5:$E1686,$C$5:$C1686,$C1687))</f>
        <v/>
      </c>
      <c r="G1687" s="54">
        <f>IF($B1687="","",MAX(0,$E1687-MAX(0,SUMIFS(Тех_Движение!$G$2:$G$5111,Тех_Движение!$D$2:$D$5111,$C1687,Тех_Движение!$B$2:$B$5111,"&lt;="&amp;Настройки!$B$5-1)-$F1687)))</f>
        <v/>
      </c>
      <c r="H1687" s="54">
        <f>IF($B1687="","",IF(AND($D1687&gt;=Настройки!$B$5,$D1687&lt;=Настройки!$B$6),$E1687,0))</f>
        <v/>
      </c>
      <c r="I1687" s="54">
        <f>IF($B1687="","",$G1687+$H1687-$J1687)</f>
        <v/>
      </c>
      <c r="J1687" s="54">
        <f>IF($B1687="","",MAX(0,$E1687-MAX(0,SUMIFS(Тех_Движение!$G$2:$G$5111,Тех_Движение!$D$2:$D$5111,$C1687,Тех_Движение!$B$2:$B$5111,"&lt;="&amp;Настройки!$B$6)-$F1687)))</f>
        <v/>
      </c>
      <c r="K1687" s="54">
        <f>IF(OR($B1687="",K$3&lt;$D1687+Настройки!$B$7),0,MAX(0,$E1687-MAX(0,SUMIFS(Тех_Движение!$G$2:$G$5111,Тех_Движение!$D$2:$D$5111,$C1687,Тех_Движение!$B$2:$B$5111,"&lt;="&amp;K$3)-$F1687)))</f>
        <v/>
      </c>
      <c r="L1687" s="54">
        <f>IF(OR($B1687="",L$3&lt;$D1687+Настройки!$B$7),0,MAX(0,$E1687-MAX(0,SUMIFS(Тех_Движение!$G$2:$G$5111,Тех_Движение!$D$2:$D$5111,$C1687,Тех_Движение!$B$2:$B$5111,"&lt;="&amp;L$3)-$F1687)))</f>
        <v/>
      </c>
      <c r="M1687" s="54">
        <f>IF(OR($B1687="",M$3&lt;$D1687+Настройки!$B$7),0,MAX(0,$E1687-MAX(0,SUMIFS(Тех_Движение!$G$2:$G$5111,Тех_Движение!$D$2:$D$5111,$C1687,Тех_Движение!$B$2:$B$5111,"&lt;="&amp;M$3)-$F1687)))</f>
        <v/>
      </c>
      <c r="N1687" s="54">
        <f>IF(OR($B1687="",N$3&lt;$D1687+Настройки!$B$7),0,MAX(0,$E1687-MAX(0,SUMIFS(Тех_Движение!$G$2:$G$5111,Тех_Движение!$D$2:$D$5111,$C1687,Тех_Движение!$B$2:$B$5111,"&lt;="&amp;N$3)-$F1687)))</f>
        <v/>
      </c>
      <c r="O1687" s="54">
        <f>IF(OR($B1687="",O$3&lt;$D1687+Настройки!$B$7),0,MAX(0,$E1687-MAX(0,SUMIFS(Тех_Движение!$G$2:$G$5111,Тех_Движение!$D$2:$D$5111,$C1687,Тех_Движение!$B$2:$B$5111,"&lt;="&amp;O$3)-$F1687)))</f>
        <v/>
      </c>
      <c r="P1687" s="54">
        <f>IF(OR($B1687="",P$3&lt;$D1687+Настройки!$B$7),0,MAX(0,$E1687-MAX(0,SUMIFS(Тех_Движение!$G$2:$G$5111,Тех_Движение!$D$2:$D$5111,$C1687,Тех_Движение!$B$2:$B$5111,"&lt;="&amp;P$3)-$F1687)))</f>
        <v/>
      </c>
      <c r="Q1687" s="54">
        <f>IF(OR($B1687="",Q$3&lt;$D1687+Настройки!$B$7),0,MAX(0,$E1687-MAX(0,SUMIFS(Тех_Движение!$G$2:$G$5111,Тех_Движение!$D$2:$D$5111,$C1687,Тех_Движение!$B$2:$B$5111,"&lt;="&amp;Q$3)-$F1687)))</f>
        <v/>
      </c>
      <c r="R1687" s="54">
        <f>IF($B1687="","",SUM($K1687:$Q1687))</f>
        <v/>
      </c>
      <c r="S1687" s="56">
        <f>IF($B1687="","",VLOOKUP($C1687,Настройки!$A$11:$L$17,9,FALSE))</f>
        <v/>
      </c>
      <c r="T1687" s="56">
        <f>IF($B1687="","",$R1687*$S1687)</f>
        <v/>
      </c>
    </row>
    <row r="1688">
      <c r="A1688" s="20">
        <f>Тех_Движение!$A$1685</f>
        <v/>
      </c>
      <c r="B1688" s="20">
        <f>IF(Тех_Движение!$F$1685&gt;0,Тех_Движение!$I$1685,"")</f>
        <v/>
      </c>
      <c r="C1688" s="20">
        <f>IF($B1688="","",Тех_Движение!$D$1685)</f>
        <v/>
      </c>
      <c r="D1688" s="42">
        <f>IF($B1688="","",Тех_Движение!$B$1685)</f>
        <v/>
      </c>
      <c r="E1688" s="54">
        <f>IF($B1688="","",Тех_Движение!$F$1685)</f>
        <v/>
      </c>
      <c r="F1688" s="54">
        <f>IF($B1688="","",SUMIFS($E$5:$E1687,$C$5:$C1687,$C1688))</f>
        <v/>
      </c>
      <c r="G1688" s="54">
        <f>IF($B1688="","",MAX(0,$E1688-MAX(0,SUMIFS(Тех_Движение!$G$2:$G$5111,Тех_Движение!$D$2:$D$5111,$C1688,Тех_Движение!$B$2:$B$5111,"&lt;="&amp;Настройки!$B$5-1)-$F1688)))</f>
        <v/>
      </c>
      <c r="H1688" s="54">
        <f>IF($B1688="","",IF(AND($D1688&gt;=Настройки!$B$5,$D1688&lt;=Настройки!$B$6),$E1688,0))</f>
        <v/>
      </c>
      <c r="I1688" s="54">
        <f>IF($B1688="","",$G1688+$H1688-$J1688)</f>
        <v/>
      </c>
      <c r="J1688" s="54">
        <f>IF($B1688="","",MAX(0,$E1688-MAX(0,SUMIFS(Тех_Движение!$G$2:$G$5111,Тех_Движение!$D$2:$D$5111,$C1688,Тех_Движение!$B$2:$B$5111,"&lt;="&amp;Настройки!$B$6)-$F1688)))</f>
        <v/>
      </c>
      <c r="K1688" s="54">
        <f>IF(OR($B1688="",K$3&lt;$D1688+Настройки!$B$7),0,MAX(0,$E1688-MAX(0,SUMIFS(Тех_Движение!$G$2:$G$5111,Тех_Движение!$D$2:$D$5111,$C1688,Тех_Движение!$B$2:$B$5111,"&lt;="&amp;K$3)-$F1688)))</f>
        <v/>
      </c>
      <c r="L1688" s="54">
        <f>IF(OR($B1688="",L$3&lt;$D1688+Настройки!$B$7),0,MAX(0,$E1688-MAX(0,SUMIFS(Тех_Движение!$G$2:$G$5111,Тех_Движение!$D$2:$D$5111,$C1688,Тех_Движение!$B$2:$B$5111,"&lt;="&amp;L$3)-$F1688)))</f>
        <v/>
      </c>
      <c r="M1688" s="54">
        <f>IF(OR($B1688="",M$3&lt;$D1688+Настройки!$B$7),0,MAX(0,$E1688-MAX(0,SUMIFS(Тех_Движение!$G$2:$G$5111,Тех_Движение!$D$2:$D$5111,$C1688,Тех_Движение!$B$2:$B$5111,"&lt;="&amp;M$3)-$F1688)))</f>
        <v/>
      </c>
      <c r="N1688" s="54">
        <f>IF(OR($B1688="",N$3&lt;$D1688+Настройки!$B$7),0,MAX(0,$E1688-MAX(0,SUMIFS(Тех_Движение!$G$2:$G$5111,Тех_Движение!$D$2:$D$5111,$C1688,Тех_Движение!$B$2:$B$5111,"&lt;="&amp;N$3)-$F1688)))</f>
        <v/>
      </c>
      <c r="O1688" s="54">
        <f>IF(OR($B1688="",O$3&lt;$D1688+Настройки!$B$7),0,MAX(0,$E1688-MAX(0,SUMIFS(Тех_Движение!$G$2:$G$5111,Тех_Движение!$D$2:$D$5111,$C1688,Тех_Движение!$B$2:$B$5111,"&lt;="&amp;O$3)-$F1688)))</f>
        <v/>
      </c>
      <c r="P1688" s="54">
        <f>IF(OR($B1688="",P$3&lt;$D1688+Настройки!$B$7),0,MAX(0,$E1688-MAX(0,SUMIFS(Тех_Движение!$G$2:$G$5111,Тех_Движение!$D$2:$D$5111,$C1688,Тех_Движение!$B$2:$B$5111,"&lt;="&amp;P$3)-$F1688)))</f>
        <v/>
      </c>
      <c r="Q1688" s="54">
        <f>IF(OR($B1688="",Q$3&lt;$D1688+Настройки!$B$7),0,MAX(0,$E1688-MAX(0,SUMIFS(Тех_Движение!$G$2:$G$5111,Тех_Движение!$D$2:$D$5111,$C1688,Тех_Движение!$B$2:$B$5111,"&lt;="&amp;Q$3)-$F1688)))</f>
        <v/>
      </c>
      <c r="R1688" s="54">
        <f>IF($B1688="","",SUM($K1688:$Q1688))</f>
        <v/>
      </c>
      <c r="S1688" s="56">
        <f>IF($B1688="","",VLOOKUP($C1688,Настройки!$A$11:$L$17,9,FALSE))</f>
        <v/>
      </c>
      <c r="T1688" s="56">
        <f>IF($B1688="","",$R1688*$S1688)</f>
        <v/>
      </c>
    </row>
    <row r="1689">
      <c r="A1689" s="20">
        <f>Тех_Движение!$A$1686</f>
        <v/>
      </c>
      <c r="B1689" s="20">
        <f>IF(Тех_Движение!$F$1686&gt;0,Тех_Движение!$I$1686,"")</f>
        <v/>
      </c>
      <c r="C1689" s="20">
        <f>IF($B1689="","",Тех_Движение!$D$1686)</f>
        <v/>
      </c>
      <c r="D1689" s="42">
        <f>IF($B1689="","",Тех_Движение!$B$1686)</f>
        <v/>
      </c>
      <c r="E1689" s="54">
        <f>IF($B1689="","",Тех_Движение!$F$1686)</f>
        <v/>
      </c>
      <c r="F1689" s="54">
        <f>IF($B1689="","",SUMIFS($E$5:$E1688,$C$5:$C1688,$C1689))</f>
        <v/>
      </c>
      <c r="G1689" s="54">
        <f>IF($B1689="","",MAX(0,$E1689-MAX(0,SUMIFS(Тех_Движение!$G$2:$G$5111,Тех_Движение!$D$2:$D$5111,$C1689,Тех_Движение!$B$2:$B$5111,"&lt;="&amp;Настройки!$B$5-1)-$F1689)))</f>
        <v/>
      </c>
      <c r="H1689" s="54">
        <f>IF($B1689="","",IF(AND($D1689&gt;=Настройки!$B$5,$D1689&lt;=Настройки!$B$6),$E1689,0))</f>
        <v/>
      </c>
      <c r="I1689" s="54">
        <f>IF($B1689="","",$G1689+$H1689-$J1689)</f>
        <v/>
      </c>
      <c r="J1689" s="54">
        <f>IF($B1689="","",MAX(0,$E1689-MAX(0,SUMIFS(Тех_Движение!$G$2:$G$5111,Тех_Движение!$D$2:$D$5111,$C1689,Тех_Движение!$B$2:$B$5111,"&lt;="&amp;Настройки!$B$6)-$F1689)))</f>
        <v/>
      </c>
      <c r="K1689" s="54">
        <f>IF(OR($B1689="",K$3&lt;$D1689+Настройки!$B$7),0,MAX(0,$E1689-MAX(0,SUMIFS(Тех_Движение!$G$2:$G$5111,Тех_Движение!$D$2:$D$5111,$C1689,Тех_Движение!$B$2:$B$5111,"&lt;="&amp;K$3)-$F1689)))</f>
        <v/>
      </c>
      <c r="L1689" s="54">
        <f>IF(OR($B1689="",L$3&lt;$D1689+Настройки!$B$7),0,MAX(0,$E1689-MAX(0,SUMIFS(Тех_Движение!$G$2:$G$5111,Тех_Движение!$D$2:$D$5111,$C1689,Тех_Движение!$B$2:$B$5111,"&lt;="&amp;L$3)-$F1689)))</f>
        <v/>
      </c>
      <c r="M1689" s="54">
        <f>IF(OR($B1689="",M$3&lt;$D1689+Настройки!$B$7),0,MAX(0,$E1689-MAX(0,SUMIFS(Тех_Движение!$G$2:$G$5111,Тех_Движение!$D$2:$D$5111,$C1689,Тех_Движение!$B$2:$B$5111,"&lt;="&amp;M$3)-$F1689)))</f>
        <v/>
      </c>
      <c r="N1689" s="54">
        <f>IF(OR($B1689="",N$3&lt;$D1689+Настройки!$B$7),0,MAX(0,$E1689-MAX(0,SUMIFS(Тех_Движение!$G$2:$G$5111,Тех_Движение!$D$2:$D$5111,$C1689,Тех_Движение!$B$2:$B$5111,"&lt;="&amp;N$3)-$F1689)))</f>
        <v/>
      </c>
      <c r="O1689" s="54">
        <f>IF(OR($B1689="",O$3&lt;$D1689+Настройки!$B$7),0,MAX(0,$E1689-MAX(0,SUMIFS(Тех_Движение!$G$2:$G$5111,Тех_Движение!$D$2:$D$5111,$C1689,Тех_Движение!$B$2:$B$5111,"&lt;="&amp;O$3)-$F1689)))</f>
        <v/>
      </c>
      <c r="P1689" s="54">
        <f>IF(OR($B1689="",P$3&lt;$D1689+Настройки!$B$7),0,MAX(0,$E1689-MAX(0,SUMIFS(Тех_Движение!$G$2:$G$5111,Тех_Движение!$D$2:$D$5111,$C1689,Тех_Движение!$B$2:$B$5111,"&lt;="&amp;P$3)-$F1689)))</f>
        <v/>
      </c>
      <c r="Q1689" s="54">
        <f>IF(OR($B1689="",Q$3&lt;$D1689+Настройки!$B$7),0,MAX(0,$E1689-MAX(0,SUMIFS(Тех_Движение!$G$2:$G$5111,Тех_Движение!$D$2:$D$5111,$C1689,Тех_Движение!$B$2:$B$5111,"&lt;="&amp;Q$3)-$F1689)))</f>
        <v/>
      </c>
      <c r="R1689" s="54">
        <f>IF($B1689="","",SUM($K1689:$Q1689))</f>
        <v/>
      </c>
      <c r="S1689" s="56">
        <f>IF($B1689="","",VLOOKUP($C1689,Настройки!$A$11:$L$17,9,FALSE))</f>
        <v/>
      </c>
      <c r="T1689" s="56">
        <f>IF($B1689="","",$R1689*$S1689)</f>
        <v/>
      </c>
    </row>
    <row r="1690">
      <c r="A1690" s="20">
        <f>Тех_Движение!$A$1687</f>
        <v/>
      </c>
      <c r="B1690" s="20">
        <f>IF(Тех_Движение!$F$1687&gt;0,Тех_Движение!$I$1687,"")</f>
        <v/>
      </c>
      <c r="C1690" s="20">
        <f>IF($B1690="","",Тех_Движение!$D$1687)</f>
        <v/>
      </c>
      <c r="D1690" s="42">
        <f>IF($B1690="","",Тех_Движение!$B$1687)</f>
        <v/>
      </c>
      <c r="E1690" s="54">
        <f>IF($B1690="","",Тех_Движение!$F$1687)</f>
        <v/>
      </c>
      <c r="F1690" s="54">
        <f>IF($B1690="","",SUMIFS($E$5:$E1689,$C$5:$C1689,$C1690))</f>
        <v/>
      </c>
      <c r="G1690" s="54">
        <f>IF($B1690="","",MAX(0,$E1690-MAX(0,SUMIFS(Тех_Движение!$G$2:$G$5111,Тех_Движение!$D$2:$D$5111,$C1690,Тех_Движение!$B$2:$B$5111,"&lt;="&amp;Настройки!$B$5-1)-$F1690)))</f>
        <v/>
      </c>
      <c r="H1690" s="54">
        <f>IF($B1690="","",IF(AND($D1690&gt;=Настройки!$B$5,$D1690&lt;=Настройки!$B$6),$E1690,0))</f>
        <v/>
      </c>
      <c r="I1690" s="54">
        <f>IF($B1690="","",$G1690+$H1690-$J1690)</f>
        <v/>
      </c>
      <c r="J1690" s="54">
        <f>IF($B1690="","",MAX(0,$E1690-MAX(0,SUMIFS(Тех_Движение!$G$2:$G$5111,Тех_Движение!$D$2:$D$5111,$C1690,Тех_Движение!$B$2:$B$5111,"&lt;="&amp;Настройки!$B$6)-$F1690)))</f>
        <v/>
      </c>
      <c r="K1690" s="54">
        <f>IF(OR($B1690="",K$3&lt;$D1690+Настройки!$B$7),0,MAX(0,$E1690-MAX(0,SUMIFS(Тех_Движение!$G$2:$G$5111,Тех_Движение!$D$2:$D$5111,$C1690,Тех_Движение!$B$2:$B$5111,"&lt;="&amp;K$3)-$F1690)))</f>
        <v/>
      </c>
      <c r="L1690" s="54">
        <f>IF(OR($B1690="",L$3&lt;$D1690+Настройки!$B$7),0,MAX(0,$E1690-MAX(0,SUMIFS(Тех_Движение!$G$2:$G$5111,Тех_Движение!$D$2:$D$5111,$C1690,Тех_Движение!$B$2:$B$5111,"&lt;="&amp;L$3)-$F1690)))</f>
        <v/>
      </c>
      <c r="M1690" s="54">
        <f>IF(OR($B1690="",M$3&lt;$D1690+Настройки!$B$7),0,MAX(0,$E1690-MAX(0,SUMIFS(Тех_Движение!$G$2:$G$5111,Тех_Движение!$D$2:$D$5111,$C1690,Тех_Движение!$B$2:$B$5111,"&lt;="&amp;M$3)-$F1690)))</f>
        <v/>
      </c>
      <c r="N1690" s="54">
        <f>IF(OR($B1690="",N$3&lt;$D1690+Настройки!$B$7),0,MAX(0,$E1690-MAX(0,SUMIFS(Тех_Движение!$G$2:$G$5111,Тех_Движение!$D$2:$D$5111,$C1690,Тех_Движение!$B$2:$B$5111,"&lt;="&amp;N$3)-$F1690)))</f>
        <v/>
      </c>
      <c r="O1690" s="54">
        <f>IF(OR($B1690="",O$3&lt;$D1690+Настройки!$B$7),0,MAX(0,$E1690-MAX(0,SUMIFS(Тех_Движение!$G$2:$G$5111,Тех_Движение!$D$2:$D$5111,$C1690,Тех_Движение!$B$2:$B$5111,"&lt;="&amp;O$3)-$F1690)))</f>
        <v/>
      </c>
      <c r="P1690" s="54">
        <f>IF(OR($B1690="",P$3&lt;$D1690+Настройки!$B$7),0,MAX(0,$E1690-MAX(0,SUMIFS(Тех_Движение!$G$2:$G$5111,Тех_Движение!$D$2:$D$5111,$C1690,Тех_Движение!$B$2:$B$5111,"&lt;="&amp;P$3)-$F1690)))</f>
        <v/>
      </c>
      <c r="Q1690" s="54">
        <f>IF(OR($B1690="",Q$3&lt;$D1690+Настройки!$B$7),0,MAX(0,$E1690-MAX(0,SUMIFS(Тех_Движение!$G$2:$G$5111,Тех_Движение!$D$2:$D$5111,$C1690,Тех_Движение!$B$2:$B$5111,"&lt;="&amp;Q$3)-$F1690)))</f>
        <v/>
      </c>
      <c r="R1690" s="54">
        <f>IF($B1690="","",SUM($K1690:$Q1690))</f>
        <v/>
      </c>
      <c r="S1690" s="56">
        <f>IF($B1690="","",VLOOKUP($C1690,Настройки!$A$11:$L$17,9,FALSE))</f>
        <v/>
      </c>
      <c r="T1690" s="56">
        <f>IF($B1690="","",$R1690*$S1690)</f>
        <v/>
      </c>
    </row>
    <row r="1691">
      <c r="A1691" s="20">
        <f>Тех_Движение!$A$1688</f>
        <v/>
      </c>
      <c r="B1691" s="20">
        <f>IF(Тех_Движение!$F$1688&gt;0,Тех_Движение!$I$1688,"")</f>
        <v/>
      </c>
      <c r="C1691" s="20">
        <f>IF($B1691="","",Тех_Движение!$D$1688)</f>
        <v/>
      </c>
      <c r="D1691" s="42">
        <f>IF($B1691="","",Тех_Движение!$B$1688)</f>
        <v/>
      </c>
      <c r="E1691" s="54">
        <f>IF($B1691="","",Тех_Движение!$F$1688)</f>
        <v/>
      </c>
      <c r="F1691" s="54">
        <f>IF($B1691="","",SUMIFS($E$5:$E1690,$C$5:$C1690,$C1691))</f>
        <v/>
      </c>
      <c r="G1691" s="54">
        <f>IF($B1691="","",MAX(0,$E1691-MAX(0,SUMIFS(Тех_Движение!$G$2:$G$5111,Тех_Движение!$D$2:$D$5111,$C1691,Тех_Движение!$B$2:$B$5111,"&lt;="&amp;Настройки!$B$5-1)-$F1691)))</f>
        <v/>
      </c>
      <c r="H1691" s="54">
        <f>IF($B1691="","",IF(AND($D1691&gt;=Настройки!$B$5,$D1691&lt;=Настройки!$B$6),$E1691,0))</f>
        <v/>
      </c>
      <c r="I1691" s="54">
        <f>IF($B1691="","",$G1691+$H1691-$J1691)</f>
        <v/>
      </c>
      <c r="J1691" s="54">
        <f>IF($B1691="","",MAX(0,$E1691-MAX(0,SUMIFS(Тех_Движение!$G$2:$G$5111,Тех_Движение!$D$2:$D$5111,$C1691,Тех_Движение!$B$2:$B$5111,"&lt;="&amp;Настройки!$B$6)-$F1691)))</f>
        <v/>
      </c>
      <c r="K1691" s="54">
        <f>IF(OR($B1691="",K$3&lt;$D1691+Настройки!$B$7),0,MAX(0,$E1691-MAX(0,SUMIFS(Тех_Движение!$G$2:$G$5111,Тех_Движение!$D$2:$D$5111,$C1691,Тех_Движение!$B$2:$B$5111,"&lt;="&amp;K$3)-$F1691)))</f>
        <v/>
      </c>
      <c r="L1691" s="54">
        <f>IF(OR($B1691="",L$3&lt;$D1691+Настройки!$B$7),0,MAX(0,$E1691-MAX(0,SUMIFS(Тех_Движение!$G$2:$G$5111,Тех_Движение!$D$2:$D$5111,$C1691,Тех_Движение!$B$2:$B$5111,"&lt;="&amp;L$3)-$F1691)))</f>
        <v/>
      </c>
      <c r="M1691" s="54">
        <f>IF(OR($B1691="",M$3&lt;$D1691+Настройки!$B$7),0,MAX(0,$E1691-MAX(0,SUMIFS(Тех_Движение!$G$2:$G$5111,Тех_Движение!$D$2:$D$5111,$C1691,Тех_Движение!$B$2:$B$5111,"&lt;="&amp;M$3)-$F1691)))</f>
        <v/>
      </c>
      <c r="N1691" s="54">
        <f>IF(OR($B1691="",N$3&lt;$D1691+Настройки!$B$7),0,MAX(0,$E1691-MAX(0,SUMIFS(Тех_Движение!$G$2:$G$5111,Тех_Движение!$D$2:$D$5111,$C1691,Тех_Движение!$B$2:$B$5111,"&lt;="&amp;N$3)-$F1691)))</f>
        <v/>
      </c>
      <c r="O1691" s="54">
        <f>IF(OR($B1691="",O$3&lt;$D1691+Настройки!$B$7),0,MAX(0,$E1691-MAX(0,SUMIFS(Тех_Движение!$G$2:$G$5111,Тех_Движение!$D$2:$D$5111,$C1691,Тех_Движение!$B$2:$B$5111,"&lt;="&amp;O$3)-$F1691)))</f>
        <v/>
      </c>
      <c r="P1691" s="54">
        <f>IF(OR($B1691="",P$3&lt;$D1691+Настройки!$B$7),0,MAX(0,$E1691-MAX(0,SUMIFS(Тех_Движение!$G$2:$G$5111,Тех_Движение!$D$2:$D$5111,$C1691,Тех_Движение!$B$2:$B$5111,"&lt;="&amp;P$3)-$F1691)))</f>
        <v/>
      </c>
      <c r="Q1691" s="54">
        <f>IF(OR($B1691="",Q$3&lt;$D1691+Настройки!$B$7),0,MAX(0,$E1691-MAX(0,SUMIFS(Тех_Движение!$G$2:$G$5111,Тех_Движение!$D$2:$D$5111,$C1691,Тех_Движение!$B$2:$B$5111,"&lt;="&amp;Q$3)-$F1691)))</f>
        <v/>
      </c>
      <c r="R1691" s="54">
        <f>IF($B1691="","",SUM($K1691:$Q1691))</f>
        <v/>
      </c>
      <c r="S1691" s="56">
        <f>IF($B1691="","",VLOOKUP($C1691,Настройки!$A$11:$L$17,9,FALSE))</f>
        <v/>
      </c>
      <c r="T1691" s="56">
        <f>IF($B1691="","",$R1691*$S1691)</f>
        <v/>
      </c>
    </row>
    <row r="1692">
      <c r="A1692" s="20">
        <f>Тех_Движение!$A$1689</f>
        <v/>
      </c>
      <c r="B1692" s="20">
        <f>IF(Тех_Движение!$F$1689&gt;0,Тех_Движение!$I$1689,"")</f>
        <v/>
      </c>
      <c r="C1692" s="20">
        <f>IF($B1692="","",Тех_Движение!$D$1689)</f>
        <v/>
      </c>
      <c r="D1692" s="42">
        <f>IF($B1692="","",Тех_Движение!$B$1689)</f>
        <v/>
      </c>
      <c r="E1692" s="54">
        <f>IF($B1692="","",Тех_Движение!$F$1689)</f>
        <v/>
      </c>
      <c r="F1692" s="54">
        <f>IF($B1692="","",SUMIFS($E$5:$E1691,$C$5:$C1691,$C1692))</f>
        <v/>
      </c>
      <c r="G1692" s="54">
        <f>IF($B1692="","",MAX(0,$E1692-MAX(0,SUMIFS(Тех_Движение!$G$2:$G$5111,Тех_Движение!$D$2:$D$5111,$C1692,Тех_Движение!$B$2:$B$5111,"&lt;="&amp;Настройки!$B$5-1)-$F1692)))</f>
        <v/>
      </c>
      <c r="H1692" s="54">
        <f>IF($B1692="","",IF(AND($D1692&gt;=Настройки!$B$5,$D1692&lt;=Настройки!$B$6),$E1692,0))</f>
        <v/>
      </c>
      <c r="I1692" s="54">
        <f>IF($B1692="","",$G1692+$H1692-$J1692)</f>
        <v/>
      </c>
      <c r="J1692" s="54">
        <f>IF($B1692="","",MAX(0,$E1692-MAX(0,SUMIFS(Тех_Движение!$G$2:$G$5111,Тех_Движение!$D$2:$D$5111,$C1692,Тех_Движение!$B$2:$B$5111,"&lt;="&amp;Настройки!$B$6)-$F1692)))</f>
        <v/>
      </c>
      <c r="K1692" s="54">
        <f>IF(OR($B1692="",K$3&lt;$D1692+Настройки!$B$7),0,MAX(0,$E1692-MAX(0,SUMIFS(Тех_Движение!$G$2:$G$5111,Тех_Движение!$D$2:$D$5111,$C1692,Тех_Движение!$B$2:$B$5111,"&lt;="&amp;K$3)-$F1692)))</f>
        <v/>
      </c>
      <c r="L1692" s="54">
        <f>IF(OR($B1692="",L$3&lt;$D1692+Настройки!$B$7),0,MAX(0,$E1692-MAX(0,SUMIFS(Тех_Движение!$G$2:$G$5111,Тех_Движение!$D$2:$D$5111,$C1692,Тех_Движение!$B$2:$B$5111,"&lt;="&amp;L$3)-$F1692)))</f>
        <v/>
      </c>
      <c r="M1692" s="54">
        <f>IF(OR($B1692="",M$3&lt;$D1692+Настройки!$B$7),0,MAX(0,$E1692-MAX(0,SUMIFS(Тех_Движение!$G$2:$G$5111,Тех_Движение!$D$2:$D$5111,$C1692,Тех_Движение!$B$2:$B$5111,"&lt;="&amp;M$3)-$F1692)))</f>
        <v/>
      </c>
      <c r="N1692" s="54">
        <f>IF(OR($B1692="",N$3&lt;$D1692+Настройки!$B$7),0,MAX(0,$E1692-MAX(0,SUMIFS(Тех_Движение!$G$2:$G$5111,Тех_Движение!$D$2:$D$5111,$C1692,Тех_Движение!$B$2:$B$5111,"&lt;="&amp;N$3)-$F1692)))</f>
        <v/>
      </c>
      <c r="O1692" s="54">
        <f>IF(OR($B1692="",O$3&lt;$D1692+Настройки!$B$7),0,MAX(0,$E1692-MAX(0,SUMIFS(Тех_Движение!$G$2:$G$5111,Тех_Движение!$D$2:$D$5111,$C1692,Тех_Движение!$B$2:$B$5111,"&lt;="&amp;O$3)-$F1692)))</f>
        <v/>
      </c>
      <c r="P1692" s="54">
        <f>IF(OR($B1692="",P$3&lt;$D1692+Настройки!$B$7),0,MAX(0,$E1692-MAX(0,SUMIFS(Тех_Движение!$G$2:$G$5111,Тех_Движение!$D$2:$D$5111,$C1692,Тех_Движение!$B$2:$B$5111,"&lt;="&amp;P$3)-$F1692)))</f>
        <v/>
      </c>
      <c r="Q1692" s="54">
        <f>IF(OR($B1692="",Q$3&lt;$D1692+Настройки!$B$7),0,MAX(0,$E1692-MAX(0,SUMIFS(Тех_Движение!$G$2:$G$5111,Тех_Движение!$D$2:$D$5111,$C1692,Тех_Движение!$B$2:$B$5111,"&lt;="&amp;Q$3)-$F1692)))</f>
        <v/>
      </c>
      <c r="R1692" s="54">
        <f>IF($B1692="","",SUM($K1692:$Q1692))</f>
        <v/>
      </c>
      <c r="S1692" s="56">
        <f>IF($B1692="","",VLOOKUP($C1692,Настройки!$A$11:$L$17,9,FALSE))</f>
        <v/>
      </c>
      <c r="T1692" s="56">
        <f>IF($B1692="","",$R1692*$S1692)</f>
        <v/>
      </c>
    </row>
    <row r="1693">
      <c r="A1693" s="20">
        <f>Тех_Движение!$A$1690</f>
        <v/>
      </c>
      <c r="B1693" s="20">
        <f>IF(Тех_Движение!$F$1690&gt;0,Тех_Движение!$I$1690,"")</f>
        <v/>
      </c>
      <c r="C1693" s="20">
        <f>IF($B1693="","",Тех_Движение!$D$1690)</f>
        <v/>
      </c>
      <c r="D1693" s="42">
        <f>IF($B1693="","",Тех_Движение!$B$1690)</f>
        <v/>
      </c>
      <c r="E1693" s="54">
        <f>IF($B1693="","",Тех_Движение!$F$1690)</f>
        <v/>
      </c>
      <c r="F1693" s="54">
        <f>IF($B1693="","",SUMIFS($E$5:$E1692,$C$5:$C1692,$C1693))</f>
        <v/>
      </c>
      <c r="G1693" s="54">
        <f>IF($B1693="","",MAX(0,$E1693-MAX(0,SUMIFS(Тех_Движение!$G$2:$G$5111,Тех_Движение!$D$2:$D$5111,$C1693,Тех_Движение!$B$2:$B$5111,"&lt;="&amp;Настройки!$B$5-1)-$F1693)))</f>
        <v/>
      </c>
      <c r="H1693" s="54">
        <f>IF($B1693="","",IF(AND($D1693&gt;=Настройки!$B$5,$D1693&lt;=Настройки!$B$6),$E1693,0))</f>
        <v/>
      </c>
      <c r="I1693" s="54">
        <f>IF($B1693="","",$G1693+$H1693-$J1693)</f>
        <v/>
      </c>
      <c r="J1693" s="54">
        <f>IF($B1693="","",MAX(0,$E1693-MAX(0,SUMIFS(Тех_Движение!$G$2:$G$5111,Тех_Движение!$D$2:$D$5111,$C1693,Тех_Движение!$B$2:$B$5111,"&lt;="&amp;Настройки!$B$6)-$F1693)))</f>
        <v/>
      </c>
      <c r="K1693" s="54">
        <f>IF(OR($B1693="",K$3&lt;$D1693+Настройки!$B$7),0,MAX(0,$E1693-MAX(0,SUMIFS(Тех_Движение!$G$2:$G$5111,Тех_Движение!$D$2:$D$5111,$C1693,Тех_Движение!$B$2:$B$5111,"&lt;="&amp;K$3)-$F1693)))</f>
        <v/>
      </c>
      <c r="L1693" s="54">
        <f>IF(OR($B1693="",L$3&lt;$D1693+Настройки!$B$7),0,MAX(0,$E1693-MAX(0,SUMIFS(Тех_Движение!$G$2:$G$5111,Тех_Движение!$D$2:$D$5111,$C1693,Тех_Движение!$B$2:$B$5111,"&lt;="&amp;L$3)-$F1693)))</f>
        <v/>
      </c>
      <c r="M1693" s="54">
        <f>IF(OR($B1693="",M$3&lt;$D1693+Настройки!$B$7),0,MAX(0,$E1693-MAX(0,SUMIFS(Тех_Движение!$G$2:$G$5111,Тех_Движение!$D$2:$D$5111,$C1693,Тех_Движение!$B$2:$B$5111,"&lt;="&amp;M$3)-$F1693)))</f>
        <v/>
      </c>
      <c r="N1693" s="54">
        <f>IF(OR($B1693="",N$3&lt;$D1693+Настройки!$B$7),0,MAX(0,$E1693-MAX(0,SUMIFS(Тех_Движение!$G$2:$G$5111,Тех_Движение!$D$2:$D$5111,$C1693,Тех_Движение!$B$2:$B$5111,"&lt;="&amp;N$3)-$F1693)))</f>
        <v/>
      </c>
      <c r="O1693" s="54">
        <f>IF(OR($B1693="",O$3&lt;$D1693+Настройки!$B$7),0,MAX(0,$E1693-MAX(0,SUMIFS(Тех_Движение!$G$2:$G$5111,Тех_Движение!$D$2:$D$5111,$C1693,Тех_Движение!$B$2:$B$5111,"&lt;="&amp;O$3)-$F1693)))</f>
        <v/>
      </c>
      <c r="P1693" s="54">
        <f>IF(OR($B1693="",P$3&lt;$D1693+Настройки!$B$7),0,MAX(0,$E1693-MAX(0,SUMIFS(Тех_Движение!$G$2:$G$5111,Тех_Движение!$D$2:$D$5111,$C1693,Тех_Движение!$B$2:$B$5111,"&lt;="&amp;P$3)-$F1693)))</f>
        <v/>
      </c>
      <c r="Q1693" s="54">
        <f>IF(OR($B1693="",Q$3&lt;$D1693+Настройки!$B$7),0,MAX(0,$E1693-MAX(0,SUMIFS(Тех_Движение!$G$2:$G$5111,Тех_Движение!$D$2:$D$5111,$C1693,Тех_Движение!$B$2:$B$5111,"&lt;="&amp;Q$3)-$F1693)))</f>
        <v/>
      </c>
      <c r="R1693" s="54">
        <f>IF($B1693="","",SUM($K1693:$Q1693))</f>
        <v/>
      </c>
      <c r="S1693" s="56">
        <f>IF($B1693="","",VLOOKUP($C1693,Настройки!$A$11:$L$17,9,FALSE))</f>
        <v/>
      </c>
      <c r="T1693" s="56">
        <f>IF($B1693="","",$R1693*$S1693)</f>
        <v/>
      </c>
    </row>
    <row r="1694">
      <c r="A1694" s="20">
        <f>Тех_Движение!$A$1691</f>
        <v/>
      </c>
      <c r="B1694" s="20">
        <f>IF(Тех_Движение!$F$1691&gt;0,Тех_Движение!$I$1691,"")</f>
        <v/>
      </c>
      <c r="C1694" s="20">
        <f>IF($B1694="","",Тех_Движение!$D$1691)</f>
        <v/>
      </c>
      <c r="D1694" s="42">
        <f>IF($B1694="","",Тех_Движение!$B$1691)</f>
        <v/>
      </c>
      <c r="E1694" s="54">
        <f>IF($B1694="","",Тех_Движение!$F$1691)</f>
        <v/>
      </c>
      <c r="F1694" s="54">
        <f>IF($B1694="","",SUMIFS($E$5:$E1693,$C$5:$C1693,$C1694))</f>
        <v/>
      </c>
      <c r="G1694" s="54">
        <f>IF($B1694="","",MAX(0,$E1694-MAX(0,SUMIFS(Тех_Движение!$G$2:$G$5111,Тех_Движение!$D$2:$D$5111,$C1694,Тех_Движение!$B$2:$B$5111,"&lt;="&amp;Настройки!$B$5-1)-$F1694)))</f>
        <v/>
      </c>
      <c r="H1694" s="54">
        <f>IF($B1694="","",IF(AND($D1694&gt;=Настройки!$B$5,$D1694&lt;=Настройки!$B$6),$E1694,0))</f>
        <v/>
      </c>
      <c r="I1694" s="54">
        <f>IF($B1694="","",$G1694+$H1694-$J1694)</f>
        <v/>
      </c>
      <c r="J1694" s="54">
        <f>IF($B1694="","",MAX(0,$E1694-MAX(0,SUMIFS(Тех_Движение!$G$2:$G$5111,Тех_Движение!$D$2:$D$5111,$C1694,Тех_Движение!$B$2:$B$5111,"&lt;="&amp;Настройки!$B$6)-$F1694)))</f>
        <v/>
      </c>
      <c r="K1694" s="54">
        <f>IF(OR($B1694="",K$3&lt;$D1694+Настройки!$B$7),0,MAX(0,$E1694-MAX(0,SUMIFS(Тех_Движение!$G$2:$G$5111,Тех_Движение!$D$2:$D$5111,$C1694,Тех_Движение!$B$2:$B$5111,"&lt;="&amp;K$3)-$F1694)))</f>
        <v/>
      </c>
      <c r="L1694" s="54">
        <f>IF(OR($B1694="",L$3&lt;$D1694+Настройки!$B$7),0,MAX(0,$E1694-MAX(0,SUMIFS(Тех_Движение!$G$2:$G$5111,Тех_Движение!$D$2:$D$5111,$C1694,Тех_Движение!$B$2:$B$5111,"&lt;="&amp;L$3)-$F1694)))</f>
        <v/>
      </c>
      <c r="M1694" s="54">
        <f>IF(OR($B1694="",M$3&lt;$D1694+Настройки!$B$7),0,MAX(0,$E1694-MAX(0,SUMIFS(Тех_Движение!$G$2:$G$5111,Тех_Движение!$D$2:$D$5111,$C1694,Тех_Движение!$B$2:$B$5111,"&lt;="&amp;M$3)-$F1694)))</f>
        <v/>
      </c>
      <c r="N1694" s="54">
        <f>IF(OR($B1694="",N$3&lt;$D1694+Настройки!$B$7),0,MAX(0,$E1694-MAX(0,SUMIFS(Тех_Движение!$G$2:$G$5111,Тех_Движение!$D$2:$D$5111,$C1694,Тех_Движение!$B$2:$B$5111,"&lt;="&amp;N$3)-$F1694)))</f>
        <v/>
      </c>
      <c r="O1694" s="54">
        <f>IF(OR($B1694="",O$3&lt;$D1694+Настройки!$B$7),0,MAX(0,$E1694-MAX(0,SUMIFS(Тех_Движение!$G$2:$G$5111,Тех_Движение!$D$2:$D$5111,$C1694,Тех_Движение!$B$2:$B$5111,"&lt;="&amp;O$3)-$F1694)))</f>
        <v/>
      </c>
      <c r="P1694" s="54">
        <f>IF(OR($B1694="",P$3&lt;$D1694+Настройки!$B$7),0,MAX(0,$E1694-MAX(0,SUMIFS(Тех_Движение!$G$2:$G$5111,Тех_Движение!$D$2:$D$5111,$C1694,Тех_Движение!$B$2:$B$5111,"&lt;="&amp;P$3)-$F1694)))</f>
        <v/>
      </c>
      <c r="Q1694" s="54">
        <f>IF(OR($B1694="",Q$3&lt;$D1694+Настройки!$B$7),0,MAX(0,$E1694-MAX(0,SUMIFS(Тех_Движение!$G$2:$G$5111,Тех_Движение!$D$2:$D$5111,$C1694,Тех_Движение!$B$2:$B$5111,"&lt;="&amp;Q$3)-$F1694)))</f>
        <v/>
      </c>
      <c r="R1694" s="54">
        <f>IF($B1694="","",SUM($K1694:$Q1694))</f>
        <v/>
      </c>
      <c r="S1694" s="56">
        <f>IF($B1694="","",VLOOKUP($C1694,Настройки!$A$11:$L$17,9,FALSE))</f>
        <v/>
      </c>
      <c r="T1694" s="56">
        <f>IF($B1694="","",$R1694*$S1694)</f>
        <v/>
      </c>
    </row>
    <row r="1695">
      <c r="A1695" s="20">
        <f>Тех_Движение!$A$1692</f>
        <v/>
      </c>
      <c r="B1695" s="20">
        <f>IF(Тех_Движение!$F$1692&gt;0,Тех_Движение!$I$1692,"")</f>
        <v/>
      </c>
      <c r="C1695" s="20">
        <f>IF($B1695="","",Тех_Движение!$D$1692)</f>
        <v/>
      </c>
      <c r="D1695" s="42">
        <f>IF($B1695="","",Тех_Движение!$B$1692)</f>
        <v/>
      </c>
      <c r="E1695" s="54">
        <f>IF($B1695="","",Тех_Движение!$F$1692)</f>
        <v/>
      </c>
      <c r="F1695" s="54">
        <f>IF($B1695="","",SUMIFS($E$5:$E1694,$C$5:$C1694,$C1695))</f>
        <v/>
      </c>
      <c r="G1695" s="54">
        <f>IF($B1695="","",MAX(0,$E1695-MAX(0,SUMIFS(Тех_Движение!$G$2:$G$5111,Тех_Движение!$D$2:$D$5111,$C1695,Тех_Движение!$B$2:$B$5111,"&lt;="&amp;Настройки!$B$5-1)-$F1695)))</f>
        <v/>
      </c>
      <c r="H1695" s="54">
        <f>IF($B1695="","",IF(AND($D1695&gt;=Настройки!$B$5,$D1695&lt;=Настройки!$B$6),$E1695,0))</f>
        <v/>
      </c>
      <c r="I1695" s="54">
        <f>IF($B1695="","",$G1695+$H1695-$J1695)</f>
        <v/>
      </c>
      <c r="J1695" s="54">
        <f>IF($B1695="","",MAX(0,$E1695-MAX(0,SUMIFS(Тех_Движение!$G$2:$G$5111,Тех_Движение!$D$2:$D$5111,$C1695,Тех_Движение!$B$2:$B$5111,"&lt;="&amp;Настройки!$B$6)-$F1695)))</f>
        <v/>
      </c>
      <c r="K1695" s="54">
        <f>IF(OR($B1695="",K$3&lt;$D1695+Настройки!$B$7),0,MAX(0,$E1695-MAX(0,SUMIFS(Тех_Движение!$G$2:$G$5111,Тех_Движение!$D$2:$D$5111,$C1695,Тех_Движение!$B$2:$B$5111,"&lt;="&amp;K$3)-$F1695)))</f>
        <v/>
      </c>
      <c r="L1695" s="54">
        <f>IF(OR($B1695="",L$3&lt;$D1695+Настройки!$B$7),0,MAX(0,$E1695-MAX(0,SUMIFS(Тех_Движение!$G$2:$G$5111,Тех_Движение!$D$2:$D$5111,$C1695,Тех_Движение!$B$2:$B$5111,"&lt;="&amp;L$3)-$F1695)))</f>
        <v/>
      </c>
      <c r="M1695" s="54">
        <f>IF(OR($B1695="",M$3&lt;$D1695+Настройки!$B$7),0,MAX(0,$E1695-MAX(0,SUMIFS(Тех_Движение!$G$2:$G$5111,Тех_Движение!$D$2:$D$5111,$C1695,Тех_Движение!$B$2:$B$5111,"&lt;="&amp;M$3)-$F1695)))</f>
        <v/>
      </c>
      <c r="N1695" s="54">
        <f>IF(OR($B1695="",N$3&lt;$D1695+Настройки!$B$7),0,MAX(0,$E1695-MAX(0,SUMIFS(Тех_Движение!$G$2:$G$5111,Тех_Движение!$D$2:$D$5111,$C1695,Тех_Движение!$B$2:$B$5111,"&lt;="&amp;N$3)-$F1695)))</f>
        <v/>
      </c>
      <c r="O1695" s="54">
        <f>IF(OR($B1695="",O$3&lt;$D1695+Настройки!$B$7),0,MAX(0,$E1695-MAX(0,SUMIFS(Тех_Движение!$G$2:$G$5111,Тех_Движение!$D$2:$D$5111,$C1695,Тех_Движение!$B$2:$B$5111,"&lt;="&amp;O$3)-$F1695)))</f>
        <v/>
      </c>
      <c r="P1695" s="54">
        <f>IF(OR($B1695="",P$3&lt;$D1695+Настройки!$B$7),0,MAX(0,$E1695-MAX(0,SUMIFS(Тех_Движение!$G$2:$G$5111,Тех_Движение!$D$2:$D$5111,$C1695,Тех_Движение!$B$2:$B$5111,"&lt;="&amp;P$3)-$F1695)))</f>
        <v/>
      </c>
      <c r="Q1695" s="54">
        <f>IF(OR($B1695="",Q$3&lt;$D1695+Настройки!$B$7),0,MAX(0,$E1695-MAX(0,SUMIFS(Тех_Движение!$G$2:$G$5111,Тех_Движение!$D$2:$D$5111,$C1695,Тех_Движение!$B$2:$B$5111,"&lt;="&amp;Q$3)-$F1695)))</f>
        <v/>
      </c>
      <c r="R1695" s="54">
        <f>IF($B1695="","",SUM($K1695:$Q1695))</f>
        <v/>
      </c>
      <c r="S1695" s="56">
        <f>IF($B1695="","",VLOOKUP($C1695,Настройки!$A$11:$L$17,9,FALSE))</f>
        <v/>
      </c>
      <c r="T1695" s="56">
        <f>IF($B1695="","",$R1695*$S1695)</f>
        <v/>
      </c>
    </row>
    <row r="1696">
      <c r="A1696" s="20">
        <f>Тех_Движение!$A$1693</f>
        <v/>
      </c>
      <c r="B1696" s="20">
        <f>IF(Тех_Движение!$F$1693&gt;0,Тех_Движение!$I$1693,"")</f>
        <v/>
      </c>
      <c r="C1696" s="20">
        <f>IF($B1696="","",Тех_Движение!$D$1693)</f>
        <v/>
      </c>
      <c r="D1696" s="42">
        <f>IF($B1696="","",Тех_Движение!$B$1693)</f>
        <v/>
      </c>
      <c r="E1696" s="54">
        <f>IF($B1696="","",Тех_Движение!$F$1693)</f>
        <v/>
      </c>
      <c r="F1696" s="54">
        <f>IF($B1696="","",SUMIFS($E$5:$E1695,$C$5:$C1695,$C1696))</f>
        <v/>
      </c>
      <c r="G1696" s="54">
        <f>IF($B1696="","",MAX(0,$E1696-MAX(0,SUMIFS(Тех_Движение!$G$2:$G$5111,Тех_Движение!$D$2:$D$5111,$C1696,Тех_Движение!$B$2:$B$5111,"&lt;="&amp;Настройки!$B$5-1)-$F1696)))</f>
        <v/>
      </c>
      <c r="H1696" s="54">
        <f>IF($B1696="","",IF(AND($D1696&gt;=Настройки!$B$5,$D1696&lt;=Настройки!$B$6),$E1696,0))</f>
        <v/>
      </c>
      <c r="I1696" s="54">
        <f>IF($B1696="","",$G1696+$H1696-$J1696)</f>
        <v/>
      </c>
      <c r="J1696" s="54">
        <f>IF($B1696="","",MAX(0,$E1696-MAX(0,SUMIFS(Тех_Движение!$G$2:$G$5111,Тех_Движение!$D$2:$D$5111,$C1696,Тех_Движение!$B$2:$B$5111,"&lt;="&amp;Настройки!$B$6)-$F1696)))</f>
        <v/>
      </c>
      <c r="K1696" s="54">
        <f>IF(OR($B1696="",K$3&lt;$D1696+Настройки!$B$7),0,MAX(0,$E1696-MAX(0,SUMIFS(Тех_Движение!$G$2:$G$5111,Тех_Движение!$D$2:$D$5111,$C1696,Тех_Движение!$B$2:$B$5111,"&lt;="&amp;K$3)-$F1696)))</f>
        <v/>
      </c>
      <c r="L1696" s="54">
        <f>IF(OR($B1696="",L$3&lt;$D1696+Настройки!$B$7),0,MAX(0,$E1696-MAX(0,SUMIFS(Тех_Движение!$G$2:$G$5111,Тех_Движение!$D$2:$D$5111,$C1696,Тех_Движение!$B$2:$B$5111,"&lt;="&amp;L$3)-$F1696)))</f>
        <v/>
      </c>
      <c r="M1696" s="54">
        <f>IF(OR($B1696="",M$3&lt;$D1696+Настройки!$B$7),0,MAX(0,$E1696-MAX(0,SUMIFS(Тех_Движение!$G$2:$G$5111,Тех_Движение!$D$2:$D$5111,$C1696,Тех_Движение!$B$2:$B$5111,"&lt;="&amp;M$3)-$F1696)))</f>
        <v/>
      </c>
      <c r="N1696" s="54">
        <f>IF(OR($B1696="",N$3&lt;$D1696+Настройки!$B$7),0,MAX(0,$E1696-MAX(0,SUMIFS(Тех_Движение!$G$2:$G$5111,Тех_Движение!$D$2:$D$5111,$C1696,Тех_Движение!$B$2:$B$5111,"&lt;="&amp;N$3)-$F1696)))</f>
        <v/>
      </c>
      <c r="O1696" s="54">
        <f>IF(OR($B1696="",O$3&lt;$D1696+Настройки!$B$7),0,MAX(0,$E1696-MAX(0,SUMIFS(Тех_Движение!$G$2:$G$5111,Тех_Движение!$D$2:$D$5111,$C1696,Тех_Движение!$B$2:$B$5111,"&lt;="&amp;O$3)-$F1696)))</f>
        <v/>
      </c>
      <c r="P1696" s="54">
        <f>IF(OR($B1696="",P$3&lt;$D1696+Настройки!$B$7),0,MAX(0,$E1696-MAX(0,SUMIFS(Тех_Движение!$G$2:$G$5111,Тех_Движение!$D$2:$D$5111,$C1696,Тех_Движение!$B$2:$B$5111,"&lt;="&amp;P$3)-$F1696)))</f>
        <v/>
      </c>
      <c r="Q1696" s="54">
        <f>IF(OR($B1696="",Q$3&lt;$D1696+Настройки!$B$7),0,MAX(0,$E1696-MAX(0,SUMIFS(Тех_Движение!$G$2:$G$5111,Тех_Движение!$D$2:$D$5111,$C1696,Тех_Движение!$B$2:$B$5111,"&lt;="&amp;Q$3)-$F1696)))</f>
        <v/>
      </c>
      <c r="R1696" s="54">
        <f>IF($B1696="","",SUM($K1696:$Q1696))</f>
        <v/>
      </c>
      <c r="S1696" s="56">
        <f>IF($B1696="","",VLOOKUP($C1696,Настройки!$A$11:$L$17,9,FALSE))</f>
        <v/>
      </c>
      <c r="T1696" s="56">
        <f>IF($B1696="","",$R1696*$S1696)</f>
        <v/>
      </c>
    </row>
    <row r="1697">
      <c r="A1697" s="20">
        <f>Тех_Движение!$A$1694</f>
        <v/>
      </c>
      <c r="B1697" s="20">
        <f>IF(Тех_Движение!$F$1694&gt;0,Тех_Движение!$I$1694,"")</f>
        <v/>
      </c>
      <c r="C1697" s="20">
        <f>IF($B1697="","",Тех_Движение!$D$1694)</f>
        <v/>
      </c>
      <c r="D1697" s="42">
        <f>IF($B1697="","",Тех_Движение!$B$1694)</f>
        <v/>
      </c>
      <c r="E1697" s="54">
        <f>IF($B1697="","",Тех_Движение!$F$1694)</f>
        <v/>
      </c>
      <c r="F1697" s="54">
        <f>IF($B1697="","",SUMIFS($E$5:$E1696,$C$5:$C1696,$C1697))</f>
        <v/>
      </c>
      <c r="G1697" s="54">
        <f>IF($B1697="","",MAX(0,$E1697-MAX(0,SUMIFS(Тех_Движение!$G$2:$G$5111,Тех_Движение!$D$2:$D$5111,$C1697,Тех_Движение!$B$2:$B$5111,"&lt;="&amp;Настройки!$B$5-1)-$F1697)))</f>
        <v/>
      </c>
      <c r="H1697" s="54">
        <f>IF($B1697="","",IF(AND($D1697&gt;=Настройки!$B$5,$D1697&lt;=Настройки!$B$6),$E1697,0))</f>
        <v/>
      </c>
      <c r="I1697" s="54">
        <f>IF($B1697="","",$G1697+$H1697-$J1697)</f>
        <v/>
      </c>
      <c r="J1697" s="54">
        <f>IF($B1697="","",MAX(0,$E1697-MAX(0,SUMIFS(Тех_Движение!$G$2:$G$5111,Тех_Движение!$D$2:$D$5111,$C1697,Тех_Движение!$B$2:$B$5111,"&lt;="&amp;Настройки!$B$6)-$F1697)))</f>
        <v/>
      </c>
      <c r="K1697" s="54">
        <f>IF(OR($B1697="",K$3&lt;$D1697+Настройки!$B$7),0,MAX(0,$E1697-MAX(0,SUMIFS(Тех_Движение!$G$2:$G$5111,Тех_Движение!$D$2:$D$5111,$C1697,Тех_Движение!$B$2:$B$5111,"&lt;="&amp;K$3)-$F1697)))</f>
        <v/>
      </c>
      <c r="L1697" s="54">
        <f>IF(OR($B1697="",L$3&lt;$D1697+Настройки!$B$7),0,MAX(0,$E1697-MAX(0,SUMIFS(Тех_Движение!$G$2:$G$5111,Тех_Движение!$D$2:$D$5111,$C1697,Тех_Движение!$B$2:$B$5111,"&lt;="&amp;L$3)-$F1697)))</f>
        <v/>
      </c>
      <c r="M1697" s="54">
        <f>IF(OR($B1697="",M$3&lt;$D1697+Настройки!$B$7),0,MAX(0,$E1697-MAX(0,SUMIFS(Тех_Движение!$G$2:$G$5111,Тех_Движение!$D$2:$D$5111,$C1697,Тех_Движение!$B$2:$B$5111,"&lt;="&amp;M$3)-$F1697)))</f>
        <v/>
      </c>
      <c r="N1697" s="54">
        <f>IF(OR($B1697="",N$3&lt;$D1697+Настройки!$B$7),0,MAX(0,$E1697-MAX(0,SUMIFS(Тех_Движение!$G$2:$G$5111,Тех_Движение!$D$2:$D$5111,$C1697,Тех_Движение!$B$2:$B$5111,"&lt;="&amp;N$3)-$F1697)))</f>
        <v/>
      </c>
      <c r="O1697" s="54">
        <f>IF(OR($B1697="",O$3&lt;$D1697+Настройки!$B$7),0,MAX(0,$E1697-MAX(0,SUMIFS(Тех_Движение!$G$2:$G$5111,Тех_Движение!$D$2:$D$5111,$C1697,Тех_Движение!$B$2:$B$5111,"&lt;="&amp;O$3)-$F1697)))</f>
        <v/>
      </c>
      <c r="P1697" s="54">
        <f>IF(OR($B1697="",P$3&lt;$D1697+Настройки!$B$7),0,MAX(0,$E1697-MAX(0,SUMIFS(Тех_Движение!$G$2:$G$5111,Тех_Движение!$D$2:$D$5111,$C1697,Тех_Движение!$B$2:$B$5111,"&lt;="&amp;P$3)-$F1697)))</f>
        <v/>
      </c>
      <c r="Q1697" s="54">
        <f>IF(OR($B1697="",Q$3&lt;$D1697+Настройки!$B$7),0,MAX(0,$E1697-MAX(0,SUMIFS(Тех_Движение!$G$2:$G$5111,Тех_Движение!$D$2:$D$5111,$C1697,Тех_Движение!$B$2:$B$5111,"&lt;="&amp;Q$3)-$F1697)))</f>
        <v/>
      </c>
      <c r="R1697" s="54">
        <f>IF($B1697="","",SUM($K1697:$Q1697))</f>
        <v/>
      </c>
      <c r="S1697" s="56">
        <f>IF($B1697="","",VLOOKUP($C1697,Настройки!$A$11:$L$17,9,FALSE))</f>
        <v/>
      </c>
      <c r="T1697" s="56">
        <f>IF($B1697="","",$R1697*$S1697)</f>
        <v/>
      </c>
    </row>
    <row r="1698">
      <c r="A1698" s="20">
        <f>Тех_Движение!$A$1695</f>
        <v/>
      </c>
      <c r="B1698" s="20">
        <f>IF(Тех_Движение!$F$1695&gt;0,Тех_Движение!$I$1695,"")</f>
        <v/>
      </c>
      <c r="C1698" s="20">
        <f>IF($B1698="","",Тех_Движение!$D$1695)</f>
        <v/>
      </c>
      <c r="D1698" s="42">
        <f>IF($B1698="","",Тех_Движение!$B$1695)</f>
        <v/>
      </c>
      <c r="E1698" s="54">
        <f>IF($B1698="","",Тех_Движение!$F$1695)</f>
        <v/>
      </c>
      <c r="F1698" s="54">
        <f>IF($B1698="","",SUMIFS($E$5:$E1697,$C$5:$C1697,$C1698))</f>
        <v/>
      </c>
      <c r="G1698" s="54">
        <f>IF($B1698="","",MAX(0,$E1698-MAX(0,SUMIFS(Тех_Движение!$G$2:$G$5111,Тех_Движение!$D$2:$D$5111,$C1698,Тех_Движение!$B$2:$B$5111,"&lt;="&amp;Настройки!$B$5-1)-$F1698)))</f>
        <v/>
      </c>
      <c r="H1698" s="54">
        <f>IF($B1698="","",IF(AND($D1698&gt;=Настройки!$B$5,$D1698&lt;=Настройки!$B$6),$E1698,0))</f>
        <v/>
      </c>
      <c r="I1698" s="54">
        <f>IF($B1698="","",$G1698+$H1698-$J1698)</f>
        <v/>
      </c>
      <c r="J1698" s="54">
        <f>IF($B1698="","",MAX(0,$E1698-MAX(0,SUMIFS(Тех_Движение!$G$2:$G$5111,Тех_Движение!$D$2:$D$5111,$C1698,Тех_Движение!$B$2:$B$5111,"&lt;="&amp;Настройки!$B$6)-$F1698)))</f>
        <v/>
      </c>
      <c r="K1698" s="54">
        <f>IF(OR($B1698="",K$3&lt;$D1698+Настройки!$B$7),0,MAX(0,$E1698-MAX(0,SUMIFS(Тех_Движение!$G$2:$G$5111,Тех_Движение!$D$2:$D$5111,$C1698,Тех_Движение!$B$2:$B$5111,"&lt;="&amp;K$3)-$F1698)))</f>
        <v/>
      </c>
      <c r="L1698" s="54">
        <f>IF(OR($B1698="",L$3&lt;$D1698+Настройки!$B$7),0,MAX(0,$E1698-MAX(0,SUMIFS(Тех_Движение!$G$2:$G$5111,Тех_Движение!$D$2:$D$5111,$C1698,Тех_Движение!$B$2:$B$5111,"&lt;="&amp;L$3)-$F1698)))</f>
        <v/>
      </c>
      <c r="M1698" s="54">
        <f>IF(OR($B1698="",M$3&lt;$D1698+Настройки!$B$7),0,MAX(0,$E1698-MAX(0,SUMIFS(Тех_Движение!$G$2:$G$5111,Тех_Движение!$D$2:$D$5111,$C1698,Тех_Движение!$B$2:$B$5111,"&lt;="&amp;M$3)-$F1698)))</f>
        <v/>
      </c>
      <c r="N1698" s="54">
        <f>IF(OR($B1698="",N$3&lt;$D1698+Настройки!$B$7),0,MAX(0,$E1698-MAX(0,SUMIFS(Тех_Движение!$G$2:$G$5111,Тех_Движение!$D$2:$D$5111,$C1698,Тех_Движение!$B$2:$B$5111,"&lt;="&amp;N$3)-$F1698)))</f>
        <v/>
      </c>
      <c r="O1698" s="54">
        <f>IF(OR($B1698="",O$3&lt;$D1698+Настройки!$B$7),0,MAX(0,$E1698-MAX(0,SUMIFS(Тех_Движение!$G$2:$G$5111,Тех_Движение!$D$2:$D$5111,$C1698,Тех_Движение!$B$2:$B$5111,"&lt;="&amp;O$3)-$F1698)))</f>
        <v/>
      </c>
      <c r="P1698" s="54">
        <f>IF(OR($B1698="",P$3&lt;$D1698+Настройки!$B$7),0,MAX(0,$E1698-MAX(0,SUMIFS(Тех_Движение!$G$2:$G$5111,Тех_Движение!$D$2:$D$5111,$C1698,Тех_Движение!$B$2:$B$5111,"&lt;="&amp;P$3)-$F1698)))</f>
        <v/>
      </c>
      <c r="Q1698" s="54">
        <f>IF(OR($B1698="",Q$3&lt;$D1698+Настройки!$B$7),0,MAX(0,$E1698-MAX(0,SUMIFS(Тех_Движение!$G$2:$G$5111,Тех_Движение!$D$2:$D$5111,$C1698,Тех_Движение!$B$2:$B$5111,"&lt;="&amp;Q$3)-$F1698)))</f>
        <v/>
      </c>
      <c r="R1698" s="54">
        <f>IF($B1698="","",SUM($K1698:$Q1698))</f>
        <v/>
      </c>
      <c r="S1698" s="56">
        <f>IF($B1698="","",VLOOKUP($C1698,Настройки!$A$11:$L$17,9,FALSE))</f>
        <v/>
      </c>
      <c r="T1698" s="56">
        <f>IF($B1698="","",$R1698*$S1698)</f>
        <v/>
      </c>
    </row>
    <row r="1699">
      <c r="A1699" s="20">
        <f>Тех_Движение!$A$1696</f>
        <v/>
      </c>
      <c r="B1699" s="20">
        <f>IF(Тех_Движение!$F$1696&gt;0,Тех_Движение!$I$1696,"")</f>
        <v/>
      </c>
      <c r="C1699" s="20">
        <f>IF($B1699="","",Тех_Движение!$D$1696)</f>
        <v/>
      </c>
      <c r="D1699" s="42">
        <f>IF($B1699="","",Тех_Движение!$B$1696)</f>
        <v/>
      </c>
      <c r="E1699" s="54">
        <f>IF($B1699="","",Тех_Движение!$F$1696)</f>
        <v/>
      </c>
      <c r="F1699" s="54">
        <f>IF($B1699="","",SUMIFS($E$5:$E1698,$C$5:$C1698,$C1699))</f>
        <v/>
      </c>
      <c r="G1699" s="54">
        <f>IF($B1699="","",MAX(0,$E1699-MAX(0,SUMIFS(Тех_Движение!$G$2:$G$5111,Тех_Движение!$D$2:$D$5111,$C1699,Тех_Движение!$B$2:$B$5111,"&lt;="&amp;Настройки!$B$5-1)-$F1699)))</f>
        <v/>
      </c>
      <c r="H1699" s="54">
        <f>IF($B1699="","",IF(AND($D1699&gt;=Настройки!$B$5,$D1699&lt;=Настройки!$B$6),$E1699,0))</f>
        <v/>
      </c>
      <c r="I1699" s="54">
        <f>IF($B1699="","",$G1699+$H1699-$J1699)</f>
        <v/>
      </c>
      <c r="J1699" s="54">
        <f>IF($B1699="","",MAX(0,$E1699-MAX(0,SUMIFS(Тех_Движение!$G$2:$G$5111,Тех_Движение!$D$2:$D$5111,$C1699,Тех_Движение!$B$2:$B$5111,"&lt;="&amp;Настройки!$B$6)-$F1699)))</f>
        <v/>
      </c>
      <c r="K1699" s="54">
        <f>IF(OR($B1699="",K$3&lt;$D1699+Настройки!$B$7),0,MAX(0,$E1699-MAX(0,SUMIFS(Тех_Движение!$G$2:$G$5111,Тех_Движение!$D$2:$D$5111,$C1699,Тех_Движение!$B$2:$B$5111,"&lt;="&amp;K$3)-$F1699)))</f>
        <v/>
      </c>
      <c r="L1699" s="54">
        <f>IF(OR($B1699="",L$3&lt;$D1699+Настройки!$B$7),0,MAX(0,$E1699-MAX(0,SUMIFS(Тех_Движение!$G$2:$G$5111,Тех_Движение!$D$2:$D$5111,$C1699,Тех_Движение!$B$2:$B$5111,"&lt;="&amp;L$3)-$F1699)))</f>
        <v/>
      </c>
      <c r="M1699" s="54">
        <f>IF(OR($B1699="",M$3&lt;$D1699+Настройки!$B$7),0,MAX(0,$E1699-MAX(0,SUMIFS(Тех_Движение!$G$2:$G$5111,Тех_Движение!$D$2:$D$5111,$C1699,Тех_Движение!$B$2:$B$5111,"&lt;="&amp;M$3)-$F1699)))</f>
        <v/>
      </c>
      <c r="N1699" s="54">
        <f>IF(OR($B1699="",N$3&lt;$D1699+Настройки!$B$7),0,MAX(0,$E1699-MAX(0,SUMIFS(Тех_Движение!$G$2:$G$5111,Тех_Движение!$D$2:$D$5111,$C1699,Тех_Движение!$B$2:$B$5111,"&lt;="&amp;N$3)-$F1699)))</f>
        <v/>
      </c>
      <c r="O1699" s="54">
        <f>IF(OR($B1699="",O$3&lt;$D1699+Настройки!$B$7),0,MAX(0,$E1699-MAX(0,SUMIFS(Тех_Движение!$G$2:$G$5111,Тех_Движение!$D$2:$D$5111,$C1699,Тех_Движение!$B$2:$B$5111,"&lt;="&amp;O$3)-$F1699)))</f>
        <v/>
      </c>
      <c r="P1699" s="54">
        <f>IF(OR($B1699="",P$3&lt;$D1699+Настройки!$B$7),0,MAX(0,$E1699-MAX(0,SUMIFS(Тех_Движение!$G$2:$G$5111,Тех_Движение!$D$2:$D$5111,$C1699,Тех_Движение!$B$2:$B$5111,"&lt;="&amp;P$3)-$F1699)))</f>
        <v/>
      </c>
      <c r="Q1699" s="54">
        <f>IF(OR($B1699="",Q$3&lt;$D1699+Настройки!$B$7),0,MAX(0,$E1699-MAX(0,SUMIFS(Тех_Движение!$G$2:$G$5111,Тех_Движение!$D$2:$D$5111,$C1699,Тех_Движение!$B$2:$B$5111,"&lt;="&amp;Q$3)-$F1699)))</f>
        <v/>
      </c>
      <c r="R1699" s="54">
        <f>IF($B1699="","",SUM($K1699:$Q1699))</f>
        <v/>
      </c>
      <c r="S1699" s="56">
        <f>IF($B1699="","",VLOOKUP($C1699,Настройки!$A$11:$L$17,9,FALSE))</f>
        <v/>
      </c>
      <c r="T1699" s="56">
        <f>IF($B1699="","",$R1699*$S1699)</f>
        <v/>
      </c>
    </row>
    <row r="1700">
      <c r="A1700" s="20">
        <f>Тех_Движение!$A$1697</f>
        <v/>
      </c>
      <c r="B1700" s="20">
        <f>IF(Тех_Движение!$F$1697&gt;0,Тех_Движение!$I$1697,"")</f>
        <v/>
      </c>
      <c r="C1700" s="20">
        <f>IF($B1700="","",Тех_Движение!$D$1697)</f>
        <v/>
      </c>
      <c r="D1700" s="42">
        <f>IF($B1700="","",Тех_Движение!$B$1697)</f>
        <v/>
      </c>
      <c r="E1700" s="54">
        <f>IF($B1700="","",Тех_Движение!$F$1697)</f>
        <v/>
      </c>
      <c r="F1700" s="54">
        <f>IF($B1700="","",SUMIFS($E$5:$E1699,$C$5:$C1699,$C1700))</f>
        <v/>
      </c>
      <c r="G1700" s="54">
        <f>IF($B1700="","",MAX(0,$E1700-MAX(0,SUMIFS(Тех_Движение!$G$2:$G$5111,Тех_Движение!$D$2:$D$5111,$C1700,Тех_Движение!$B$2:$B$5111,"&lt;="&amp;Настройки!$B$5-1)-$F1700)))</f>
        <v/>
      </c>
      <c r="H1700" s="54">
        <f>IF($B1700="","",IF(AND($D1700&gt;=Настройки!$B$5,$D1700&lt;=Настройки!$B$6),$E1700,0))</f>
        <v/>
      </c>
      <c r="I1700" s="54">
        <f>IF($B1700="","",$G1700+$H1700-$J1700)</f>
        <v/>
      </c>
      <c r="J1700" s="54">
        <f>IF($B1700="","",MAX(0,$E1700-MAX(0,SUMIFS(Тех_Движение!$G$2:$G$5111,Тех_Движение!$D$2:$D$5111,$C1700,Тех_Движение!$B$2:$B$5111,"&lt;="&amp;Настройки!$B$6)-$F1700)))</f>
        <v/>
      </c>
      <c r="K1700" s="54">
        <f>IF(OR($B1700="",K$3&lt;$D1700+Настройки!$B$7),0,MAX(0,$E1700-MAX(0,SUMIFS(Тех_Движение!$G$2:$G$5111,Тех_Движение!$D$2:$D$5111,$C1700,Тех_Движение!$B$2:$B$5111,"&lt;="&amp;K$3)-$F1700)))</f>
        <v/>
      </c>
      <c r="L1700" s="54">
        <f>IF(OR($B1700="",L$3&lt;$D1700+Настройки!$B$7),0,MAX(0,$E1700-MAX(0,SUMIFS(Тех_Движение!$G$2:$G$5111,Тех_Движение!$D$2:$D$5111,$C1700,Тех_Движение!$B$2:$B$5111,"&lt;="&amp;L$3)-$F1700)))</f>
        <v/>
      </c>
      <c r="M1700" s="54">
        <f>IF(OR($B1700="",M$3&lt;$D1700+Настройки!$B$7),0,MAX(0,$E1700-MAX(0,SUMIFS(Тех_Движение!$G$2:$G$5111,Тех_Движение!$D$2:$D$5111,$C1700,Тех_Движение!$B$2:$B$5111,"&lt;="&amp;M$3)-$F1700)))</f>
        <v/>
      </c>
      <c r="N1700" s="54">
        <f>IF(OR($B1700="",N$3&lt;$D1700+Настройки!$B$7),0,MAX(0,$E1700-MAX(0,SUMIFS(Тех_Движение!$G$2:$G$5111,Тех_Движение!$D$2:$D$5111,$C1700,Тех_Движение!$B$2:$B$5111,"&lt;="&amp;N$3)-$F1700)))</f>
        <v/>
      </c>
      <c r="O1700" s="54">
        <f>IF(OR($B1700="",O$3&lt;$D1700+Настройки!$B$7),0,MAX(0,$E1700-MAX(0,SUMIFS(Тех_Движение!$G$2:$G$5111,Тех_Движение!$D$2:$D$5111,$C1700,Тех_Движение!$B$2:$B$5111,"&lt;="&amp;O$3)-$F1700)))</f>
        <v/>
      </c>
      <c r="P1700" s="54">
        <f>IF(OR($B1700="",P$3&lt;$D1700+Настройки!$B$7),0,MAX(0,$E1700-MAX(0,SUMIFS(Тех_Движение!$G$2:$G$5111,Тех_Движение!$D$2:$D$5111,$C1700,Тех_Движение!$B$2:$B$5111,"&lt;="&amp;P$3)-$F1700)))</f>
        <v/>
      </c>
      <c r="Q1700" s="54">
        <f>IF(OR($B1700="",Q$3&lt;$D1700+Настройки!$B$7),0,MAX(0,$E1700-MAX(0,SUMIFS(Тех_Движение!$G$2:$G$5111,Тех_Движение!$D$2:$D$5111,$C1700,Тех_Движение!$B$2:$B$5111,"&lt;="&amp;Q$3)-$F1700)))</f>
        <v/>
      </c>
      <c r="R1700" s="54">
        <f>IF($B1700="","",SUM($K1700:$Q1700))</f>
        <v/>
      </c>
      <c r="S1700" s="56">
        <f>IF($B1700="","",VLOOKUP($C1700,Настройки!$A$11:$L$17,9,FALSE))</f>
        <v/>
      </c>
      <c r="T1700" s="56">
        <f>IF($B1700="","",$R1700*$S1700)</f>
        <v/>
      </c>
    </row>
    <row r="1701">
      <c r="A1701" s="20">
        <f>Тех_Движение!$A$1698</f>
        <v/>
      </c>
      <c r="B1701" s="20">
        <f>IF(Тех_Движение!$F$1698&gt;0,Тех_Движение!$I$1698,"")</f>
        <v/>
      </c>
      <c r="C1701" s="20">
        <f>IF($B1701="","",Тех_Движение!$D$1698)</f>
        <v/>
      </c>
      <c r="D1701" s="42">
        <f>IF($B1701="","",Тех_Движение!$B$1698)</f>
        <v/>
      </c>
      <c r="E1701" s="54">
        <f>IF($B1701="","",Тех_Движение!$F$1698)</f>
        <v/>
      </c>
      <c r="F1701" s="54">
        <f>IF($B1701="","",SUMIFS($E$5:$E1700,$C$5:$C1700,$C1701))</f>
        <v/>
      </c>
      <c r="G1701" s="54">
        <f>IF($B1701="","",MAX(0,$E1701-MAX(0,SUMIFS(Тех_Движение!$G$2:$G$5111,Тех_Движение!$D$2:$D$5111,$C1701,Тех_Движение!$B$2:$B$5111,"&lt;="&amp;Настройки!$B$5-1)-$F1701)))</f>
        <v/>
      </c>
      <c r="H1701" s="54">
        <f>IF($B1701="","",IF(AND($D1701&gt;=Настройки!$B$5,$D1701&lt;=Настройки!$B$6),$E1701,0))</f>
        <v/>
      </c>
      <c r="I1701" s="54">
        <f>IF($B1701="","",$G1701+$H1701-$J1701)</f>
        <v/>
      </c>
      <c r="J1701" s="54">
        <f>IF($B1701="","",MAX(0,$E1701-MAX(0,SUMIFS(Тех_Движение!$G$2:$G$5111,Тех_Движение!$D$2:$D$5111,$C1701,Тех_Движение!$B$2:$B$5111,"&lt;="&amp;Настройки!$B$6)-$F1701)))</f>
        <v/>
      </c>
      <c r="K1701" s="54">
        <f>IF(OR($B1701="",K$3&lt;$D1701+Настройки!$B$7),0,MAX(0,$E1701-MAX(0,SUMIFS(Тех_Движение!$G$2:$G$5111,Тех_Движение!$D$2:$D$5111,$C1701,Тех_Движение!$B$2:$B$5111,"&lt;="&amp;K$3)-$F1701)))</f>
        <v/>
      </c>
      <c r="L1701" s="54">
        <f>IF(OR($B1701="",L$3&lt;$D1701+Настройки!$B$7),0,MAX(0,$E1701-MAX(0,SUMIFS(Тех_Движение!$G$2:$G$5111,Тех_Движение!$D$2:$D$5111,$C1701,Тех_Движение!$B$2:$B$5111,"&lt;="&amp;L$3)-$F1701)))</f>
        <v/>
      </c>
      <c r="M1701" s="54">
        <f>IF(OR($B1701="",M$3&lt;$D1701+Настройки!$B$7),0,MAX(0,$E1701-MAX(0,SUMIFS(Тех_Движение!$G$2:$G$5111,Тех_Движение!$D$2:$D$5111,$C1701,Тех_Движение!$B$2:$B$5111,"&lt;="&amp;M$3)-$F1701)))</f>
        <v/>
      </c>
      <c r="N1701" s="54">
        <f>IF(OR($B1701="",N$3&lt;$D1701+Настройки!$B$7),0,MAX(0,$E1701-MAX(0,SUMIFS(Тех_Движение!$G$2:$G$5111,Тех_Движение!$D$2:$D$5111,$C1701,Тех_Движение!$B$2:$B$5111,"&lt;="&amp;N$3)-$F1701)))</f>
        <v/>
      </c>
      <c r="O1701" s="54">
        <f>IF(OR($B1701="",O$3&lt;$D1701+Настройки!$B$7),0,MAX(0,$E1701-MAX(0,SUMIFS(Тех_Движение!$G$2:$G$5111,Тех_Движение!$D$2:$D$5111,$C1701,Тех_Движение!$B$2:$B$5111,"&lt;="&amp;O$3)-$F1701)))</f>
        <v/>
      </c>
      <c r="P1701" s="54">
        <f>IF(OR($B1701="",P$3&lt;$D1701+Настройки!$B$7),0,MAX(0,$E1701-MAX(0,SUMIFS(Тех_Движение!$G$2:$G$5111,Тех_Движение!$D$2:$D$5111,$C1701,Тех_Движение!$B$2:$B$5111,"&lt;="&amp;P$3)-$F1701)))</f>
        <v/>
      </c>
      <c r="Q1701" s="54">
        <f>IF(OR($B1701="",Q$3&lt;$D1701+Настройки!$B$7),0,MAX(0,$E1701-MAX(0,SUMIFS(Тех_Движение!$G$2:$G$5111,Тех_Движение!$D$2:$D$5111,$C1701,Тех_Движение!$B$2:$B$5111,"&lt;="&amp;Q$3)-$F1701)))</f>
        <v/>
      </c>
      <c r="R1701" s="54">
        <f>IF($B1701="","",SUM($K1701:$Q1701))</f>
        <v/>
      </c>
      <c r="S1701" s="56">
        <f>IF($B1701="","",VLOOKUP($C1701,Настройки!$A$11:$L$17,9,FALSE))</f>
        <v/>
      </c>
      <c r="T1701" s="56">
        <f>IF($B1701="","",$R1701*$S1701)</f>
        <v/>
      </c>
    </row>
    <row r="1702">
      <c r="A1702" s="20">
        <f>Тех_Движение!$A$1699</f>
        <v/>
      </c>
      <c r="B1702" s="20">
        <f>IF(Тех_Движение!$F$1699&gt;0,Тех_Движение!$I$1699,"")</f>
        <v/>
      </c>
      <c r="C1702" s="20">
        <f>IF($B1702="","",Тех_Движение!$D$1699)</f>
        <v/>
      </c>
      <c r="D1702" s="42">
        <f>IF($B1702="","",Тех_Движение!$B$1699)</f>
        <v/>
      </c>
      <c r="E1702" s="54">
        <f>IF($B1702="","",Тех_Движение!$F$1699)</f>
        <v/>
      </c>
      <c r="F1702" s="54">
        <f>IF($B1702="","",SUMIFS($E$5:$E1701,$C$5:$C1701,$C1702))</f>
        <v/>
      </c>
      <c r="G1702" s="54">
        <f>IF($B1702="","",MAX(0,$E1702-MAX(0,SUMIFS(Тех_Движение!$G$2:$G$5111,Тех_Движение!$D$2:$D$5111,$C1702,Тех_Движение!$B$2:$B$5111,"&lt;="&amp;Настройки!$B$5-1)-$F1702)))</f>
        <v/>
      </c>
      <c r="H1702" s="54">
        <f>IF($B1702="","",IF(AND($D1702&gt;=Настройки!$B$5,$D1702&lt;=Настройки!$B$6),$E1702,0))</f>
        <v/>
      </c>
      <c r="I1702" s="54">
        <f>IF($B1702="","",$G1702+$H1702-$J1702)</f>
        <v/>
      </c>
      <c r="J1702" s="54">
        <f>IF($B1702="","",MAX(0,$E1702-MAX(0,SUMIFS(Тех_Движение!$G$2:$G$5111,Тех_Движение!$D$2:$D$5111,$C1702,Тех_Движение!$B$2:$B$5111,"&lt;="&amp;Настройки!$B$6)-$F1702)))</f>
        <v/>
      </c>
      <c r="K1702" s="54">
        <f>IF(OR($B1702="",K$3&lt;$D1702+Настройки!$B$7),0,MAX(0,$E1702-MAX(0,SUMIFS(Тех_Движение!$G$2:$G$5111,Тех_Движение!$D$2:$D$5111,$C1702,Тех_Движение!$B$2:$B$5111,"&lt;="&amp;K$3)-$F1702)))</f>
        <v/>
      </c>
      <c r="L1702" s="54">
        <f>IF(OR($B1702="",L$3&lt;$D1702+Настройки!$B$7),0,MAX(0,$E1702-MAX(0,SUMIFS(Тех_Движение!$G$2:$G$5111,Тех_Движение!$D$2:$D$5111,$C1702,Тех_Движение!$B$2:$B$5111,"&lt;="&amp;L$3)-$F1702)))</f>
        <v/>
      </c>
      <c r="M1702" s="54">
        <f>IF(OR($B1702="",M$3&lt;$D1702+Настройки!$B$7),0,MAX(0,$E1702-MAX(0,SUMIFS(Тех_Движение!$G$2:$G$5111,Тех_Движение!$D$2:$D$5111,$C1702,Тех_Движение!$B$2:$B$5111,"&lt;="&amp;M$3)-$F1702)))</f>
        <v/>
      </c>
      <c r="N1702" s="54">
        <f>IF(OR($B1702="",N$3&lt;$D1702+Настройки!$B$7),0,MAX(0,$E1702-MAX(0,SUMIFS(Тех_Движение!$G$2:$G$5111,Тех_Движение!$D$2:$D$5111,$C1702,Тех_Движение!$B$2:$B$5111,"&lt;="&amp;N$3)-$F1702)))</f>
        <v/>
      </c>
      <c r="O1702" s="54">
        <f>IF(OR($B1702="",O$3&lt;$D1702+Настройки!$B$7),0,MAX(0,$E1702-MAX(0,SUMIFS(Тех_Движение!$G$2:$G$5111,Тех_Движение!$D$2:$D$5111,$C1702,Тех_Движение!$B$2:$B$5111,"&lt;="&amp;O$3)-$F1702)))</f>
        <v/>
      </c>
      <c r="P1702" s="54">
        <f>IF(OR($B1702="",P$3&lt;$D1702+Настройки!$B$7),0,MAX(0,$E1702-MAX(0,SUMIFS(Тех_Движение!$G$2:$G$5111,Тех_Движение!$D$2:$D$5111,$C1702,Тех_Движение!$B$2:$B$5111,"&lt;="&amp;P$3)-$F1702)))</f>
        <v/>
      </c>
      <c r="Q1702" s="54">
        <f>IF(OR($B1702="",Q$3&lt;$D1702+Настройки!$B$7),0,MAX(0,$E1702-MAX(0,SUMIFS(Тех_Движение!$G$2:$G$5111,Тех_Движение!$D$2:$D$5111,$C1702,Тех_Движение!$B$2:$B$5111,"&lt;="&amp;Q$3)-$F1702)))</f>
        <v/>
      </c>
      <c r="R1702" s="54">
        <f>IF($B1702="","",SUM($K1702:$Q1702))</f>
        <v/>
      </c>
      <c r="S1702" s="56">
        <f>IF($B1702="","",VLOOKUP($C1702,Настройки!$A$11:$L$17,9,FALSE))</f>
        <v/>
      </c>
      <c r="T1702" s="56">
        <f>IF($B1702="","",$R1702*$S1702)</f>
        <v/>
      </c>
    </row>
    <row r="1703">
      <c r="A1703" s="20">
        <f>Тех_Движение!$A$1700</f>
        <v/>
      </c>
      <c r="B1703" s="20">
        <f>IF(Тех_Движение!$F$1700&gt;0,Тех_Движение!$I$1700,"")</f>
        <v/>
      </c>
      <c r="C1703" s="20">
        <f>IF($B1703="","",Тех_Движение!$D$1700)</f>
        <v/>
      </c>
      <c r="D1703" s="42">
        <f>IF($B1703="","",Тех_Движение!$B$1700)</f>
        <v/>
      </c>
      <c r="E1703" s="54">
        <f>IF($B1703="","",Тех_Движение!$F$1700)</f>
        <v/>
      </c>
      <c r="F1703" s="54">
        <f>IF($B1703="","",SUMIFS($E$5:$E1702,$C$5:$C1702,$C1703))</f>
        <v/>
      </c>
      <c r="G1703" s="54">
        <f>IF($B1703="","",MAX(0,$E1703-MAX(0,SUMIFS(Тех_Движение!$G$2:$G$5111,Тех_Движение!$D$2:$D$5111,$C1703,Тех_Движение!$B$2:$B$5111,"&lt;="&amp;Настройки!$B$5-1)-$F1703)))</f>
        <v/>
      </c>
      <c r="H1703" s="54">
        <f>IF($B1703="","",IF(AND($D1703&gt;=Настройки!$B$5,$D1703&lt;=Настройки!$B$6),$E1703,0))</f>
        <v/>
      </c>
      <c r="I1703" s="54">
        <f>IF($B1703="","",$G1703+$H1703-$J1703)</f>
        <v/>
      </c>
      <c r="J1703" s="54">
        <f>IF($B1703="","",MAX(0,$E1703-MAX(0,SUMIFS(Тех_Движение!$G$2:$G$5111,Тех_Движение!$D$2:$D$5111,$C1703,Тех_Движение!$B$2:$B$5111,"&lt;="&amp;Настройки!$B$6)-$F1703)))</f>
        <v/>
      </c>
      <c r="K1703" s="54">
        <f>IF(OR($B1703="",K$3&lt;$D1703+Настройки!$B$7),0,MAX(0,$E1703-MAX(0,SUMIFS(Тех_Движение!$G$2:$G$5111,Тех_Движение!$D$2:$D$5111,$C1703,Тех_Движение!$B$2:$B$5111,"&lt;="&amp;K$3)-$F1703)))</f>
        <v/>
      </c>
      <c r="L1703" s="54">
        <f>IF(OR($B1703="",L$3&lt;$D1703+Настройки!$B$7),0,MAX(0,$E1703-MAX(0,SUMIFS(Тех_Движение!$G$2:$G$5111,Тех_Движение!$D$2:$D$5111,$C1703,Тех_Движение!$B$2:$B$5111,"&lt;="&amp;L$3)-$F1703)))</f>
        <v/>
      </c>
      <c r="M1703" s="54">
        <f>IF(OR($B1703="",M$3&lt;$D1703+Настройки!$B$7),0,MAX(0,$E1703-MAX(0,SUMIFS(Тех_Движение!$G$2:$G$5111,Тех_Движение!$D$2:$D$5111,$C1703,Тех_Движение!$B$2:$B$5111,"&lt;="&amp;M$3)-$F1703)))</f>
        <v/>
      </c>
      <c r="N1703" s="54">
        <f>IF(OR($B1703="",N$3&lt;$D1703+Настройки!$B$7),0,MAX(0,$E1703-MAX(0,SUMIFS(Тех_Движение!$G$2:$G$5111,Тех_Движение!$D$2:$D$5111,$C1703,Тех_Движение!$B$2:$B$5111,"&lt;="&amp;N$3)-$F1703)))</f>
        <v/>
      </c>
      <c r="O1703" s="54">
        <f>IF(OR($B1703="",O$3&lt;$D1703+Настройки!$B$7),0,MAX(0,$E1703-MAX(0,SUMIFS(Тех_Движение!$G$2:$G$5111,Тех_Движение!$D$2:$D$5111,$C1703,Тех_Движение!$B$2:$B$5111,"&lt;="&amp;O$3)-$F1703)))</f>
        <v/>
      </c>
      <c r="P1703" s="54">
        <f>IF(OR($B1703="",P$3&lt;$D1703+Настройки!$B$7),0,MAX(0,$E1703-MAX(0,SUMIFS(Тех_Движение!$G$2:$G$5111,Тех_Движение!$D$2:$D$5111,$C1703,Тех_Движение!$B$2:$B$5111,"&lt;="&amp;P$3)-$F1703)))</f>
        <v/>
      </c>
      <c r="Q1703" s="54">
        <f>IF(OR($B1703="",Q$3&lt;$D1703+Настройки!$B$7),0,MAX(0,$E1703-MAX(0,SUMIFS(Тех_Движение!$G$2:$G$5111,Тех_Движение!$D$2:$D$5111,$C1703,Тех_Движение!$B$2:$B$5111,"&lt;="&amp;Q$3)-$F1703)))</f>
        <v/>
      </c>
      <c r="R1703" s="54">
        <f>IF($B1703="","",SUM($K1703:$Q1703))</f>
        <v/>
      </c>
      <c r="S1703" s="56">
        <f>IF($B1703="","",VLOOKUP($C1703,Настройки!$A$11:$L$17,9,FALSE))</f>
        <v/>
      </c>
      <c r="T1703" s="56">
        <f>IF($B1703="","",$R1703*$S1703)</f>
        <v/>
      </c>
    </row>
    <row r="1704">
      <c r="A1704" s="20">
        <f>Тех_Движение!$A$1701</f>
        <v/>
      </c>
      <c r="B1704" s="20">
        <f>IF(Тех_Движение!$F$1701&gt;0,Тех_Движение!$I$1701,"")</f>
        <v/>
      </c>
      <c r="C1704" s="20">
        <f>IF($B1704="","",Тех_Движение!$D$1701)</f>
        <v/>
      </c>
      <c r="D1704" s="42">
        <f>IF($B1704="","",Тех_Движение!$B$1701)</f>
        <v/>
      </c>
      <c r="E1704" s="54">
        <f>IF($B1704="","",Тех_Движение!$F$1701)</f>
        <v/>
      </c>
      <c r="F1704" s="54">
        <f>IF($B1704="","",SUMIFS($E$5:$E1703,$C$5:$C1703,$C1704))</f>
        <v/>
      </c>
      <c r="G1704" s="54">
        <f>IF($B1704="","",MAX(0,$E1704-MAX(0,SUMIFS(Тех_Движение!$G$2:$G$5111,Тех_Движение!$D$2:$D$5111,$C1704,Тех_Движение!$B$2:$B$5111,"&lt;="&amp;Настройки!$B$5-1)-$F1704)))</f>
        <v/>
      </c>
      <c r="H1704" s="54">
        <f>IF($B1704="","",IF(AND($D1704&gt;=Настройки!$B$5,$D1704&lt;=Настройки!$B$6),$E1704,0))</f>
        <v/>
      </c>
      <c r="I1704" s="54">
        <f>IF($B1704="","",$G1704+$H1704-$J1704)</f>
        <v/>
      </c>
      <c r="J1704" s="54">
        <f>IF($B1704="","",MAX(0,$E1704-MAX(0,SUMIFS(Тех_Движение!$G$2:$G$5111,Тех_Движение!$D$2:$D$5111,$C1704,Тех_Движение!$B$2:$B$5111,"&lt;="&amp;Настройки!$B$6)-$F1704)))</f>
        <v/>
      </c>
      <c r="K1704" s="54">
        <f>IF(OR($B1704="",K$3&lt;$D1704+Настройки!$B$7),0,MAX(0,$E1704-MAX(0,SUMIFS(Тех_Движение!$G$2:$G$5111,Тех_Движение!$D$2:$D$5111,$C1704,Тех_Движение!$B$2:$B$5111,"&lt;="&amp;K$3)-$F1704)))</f>
        <v/>
      </c>
      <c r="L1704" s="54">
        <f>IF(OR($B1704="",L$3&lt;$D1704+Настройки!$B$7),0,MAX(0,$E1704-MAX(0,SUMIFS(Тех_Движение!$G$2:$G$5111,Тех_Движение!$D$2:$D$5111,$C1704,Тех_Движение!$B$2:$B$5111,"&lt;="&amp;L$3)-$F1704)))</f>
        <v/>
      </c>
      <c r="M1704" s="54">
        <f>IF(OR($B1704="",M$3&lt;$D1704+Настройки!$B$7),0,MAX(0,$E1704-MAX(0,SUMIFS(Тех_Движение!$G$2:$G$5111,Тех_Движение!$D$2:$D$5111,$C1704,Тех_Движение!$B$2:$B$5111,"&lt;="&amp;M$3)-$F1704)))</f>
        <v/>
      </c>
      <c r="N1704" s="54">
        <f>IF(OR($B1704="",N$3&lt;$D1704+Настройки!$B$7),0,MAX(0,$E1704-MAX(0,SUMIFS(Тех_Движение!$G$2:$G$5111,Тех_Движение!$D$2:$D$5111,$C1704,Тех_Движение!$B$2:$B$5111,"&lt;="&amp;N$3)-$F1704)))</f>
        <v/>
      </c>
      <c r="O1704" s="54">
        <f>IF(OR($B1704="",O$3&lt;$D1704+Настройки!$B$7),0,MAX(0,$E1704-MAX(0,SUMIFS(Тех_Движение!$G$2:$G$5111,Тех_Движение!$D$2:$D$5111,$C1704,Тех_Движение!$B$2:$B$5111,"&lt;="&amp;O$3)-$F1704)))</f>
        <v/>
      </c>
      <c r="P1704" s="54">
        <f>IF(OR($B1704="",P$3&lt;$D1704+Настройки!$B$7),0,MAX(0,$E1704-MAX(0,SUMIFS(Тех_Движение!$G$2:$G$5111,Тех_Движение!$D$2:$D$5111,$C1704,Тех_Движение!$B$2:$B$5111,"&lt;="&amp;P$3)-$F1704)))</f>
        <v/>
      </c>
      <c r="Q1704" s="54">
        <f>IF(OR($B1704="",Q$3&lt;$D1704+Настройки!$B$7),0,MAX(0,$E1704-MAX(0,SUMIFS(Тех_Движение!$G$2:$G$5111,Тех_Движение!$D$2:$D$5111,$C1704,Тех_Движение!$B$2:$B$5111,"&lt;="&amp;Q$3)-$F1704)))</f>
        <v/>
      </c>
      <c r="R1704" s="54">
        <f>IF($B1704="","",SUM($K1704:$Q1704))</f>
        <v/>
      </c>
      <c r="S1704" s="56">
        <f>IF($B1704="","",VLOOKUP($C1704,Настройки!$A$11:$L$17,9,FALSE))</f>
        <v/>
      </c>
      <c r="T1704" s="56">
        <f>IF($B1704="","",$R1704*$S1704)</f>
        <v/>
      </c>
    </row>
    <row r="1705">
      <c r="A1705" s="20">
        <f>Тех_Движение!$A$1702</f>
        <v/>
      </c>
      <c r="B1705" s="20">
        <f>IF(Тех_Движение!$F$1702&gt;0,Тех_Движение!$I$1702,"")</f>
        <v/>
      </c>
      <c r="C1705" s="20">
        <f>IF($B1705="","",Тех_Движение!$D$1702)</f>
        <v/>
      </c>
      <c r="D1705" s="42">
        <f>IF($B1705="","",Тех_Движение!$B$1702)</f>
        <v/>
      </c>
      <c r="E1705" s="54">
        <f>IF($B1705="","",Тех_Движение!$F$1702)</f>
        <v/>
      </c>
      <c r="F1705" s="54">
        <f>IF($B1705="","",SUMIFS($E$5:$E1704,$C$5:$C1704,$C1705))</f>
        <v/>
      </c>
      <c r="G1705" s="54">
        <f>IF($B1705="","",MAX(0,$E1705-MAX(0,SUMIFS(Тех_Движение!$G$2:$G$5111,Тех_Движение!$D$2:$D$5111,$C1705,Тех_Движение!$B$2:$B$5111,"&lt;="&amp;Настройки!$B$5-1)-$F1705)))</f>
        <v/>
      </c>
      <c r="H1705" s="54">
        <f>IF($B1705="","",IF(AND($D1705&gt;=Настройки!$B$5,$D1705&lt;=Настройки!$B$6),$E1705,0))</f>
        <v/>
      </c>
      <c r="I1705" s="54">
        <f>IF($B1705="","",$G1705+$H1705-$J1705)</f>
        <v/>
      </c>
      <c r="J1705" s="54">
        <f>IF($B1705="","",MAX(0,$E1705-MAX(0,SUMIFS(Тех_Движение!$G$2:$G$5111,Тех_Движение!$D$2:$D$5111,$C1705,Тех_Движение!$B$2:$B$5111,"&lt;="&amp;Настройки!$B$6)-$F1705)))</f>
        <v/>
      </c>
      <c r="K1705" s="54">
        <f>IF(OR($B1705="",K$3&lt;$D1705+Настройки!$B$7),0,MAX(0,$E1705-MAX(0,SUMIFS(Тех_Движение!$G$2:$G$5111,Тех_Движение!$D$2:$D$5111,$C1705,Тех_Движение!$B$2:$B$5111,"&lt;="&amp;K$3)-$F1705)))</f>
        <v/>
      </c>
      <c r="L1705" s="54">
        <f>IF(OR($B1705="",L$3&lt;$D1705+Настройки!$B$7),0,MAX(0,$E1705-MAX(0,SUMIFS(Тех_Движение!$G$2:$G$5111,Тех_Движение!$D$2:$D$5111,$C1705,Тех_Движение!$B$2:$B$5111,"&lt;="&amp;L$3)-$F1705)))</f>
        <v/>
      </c>
      <c r="M1705" s="54">
        <f>IF(OR($B1705="",M$3&lt;$D1705+Настройки!$B$7),0,MAX(0,$E1705-MAX(0,SUMIFS(Тех_Движение!$G$2:$G$5111,Тех_Движение!$D$2:$D$5111,$C1705,Тех_Движение!$B$2:$B$5111,"&lt;="&amp;M$3)-$F1705)))</f>
        <v/>
      </c>
      <c r="N1705" s="54">
        <f>IF(OR($B1705="",N$3&lt;$D1705+Настройки!$B$7),0,MAX(0,$E1705-MAX(0,SUMIFS(Тех_Движение!$G$2:$G$5111,Тех_Движение!$D$2:$D$5111,$C1705,Тех_Движение!$B$2:$B$5111,"&lt;="&amp;N$3)-$F1705)))</f>
        <v/>
      </c>
      <c r="O1705" s="54">
        <f>IF(OR($B1705="",O$3&lt;$D1705+Настройки!$B$7),0,MAX(0,$E1705-MAX(0,SUMIFS(Тех_Движение!$G$2:$G$5111,Тех_Движение!$D$2:$D$5111,$C1705,Тех_Движение!$B$2:$B$5111,"&lt;="&amp;O$3)-$F1705)))</f>
        <v/>
      </c>
      <c r="P1705" s="54">
        <f>IF(OR($B1705="",P$3&lt;$D1705+Настройки!$B$7),0,MAX(0,$E1705-MAX(0,SUMIFS(Тех_Движение!$G$2:$G$5111,Тех_Движение!$D$2:$D$5111,$C1705,Тех_Движение!$B$2:$B$5111,"&lt;="&amp;P$3)-$F1705)))</f>
        <v/>
      </c>
      <c r="Q1705" s="54">
        <f>IF(OR($B1705="",Q$3&lt;$D1705+Настройки!$B$7),0,MAX(0,$E1705-MAX(0,SUMIFS(Тех_Движение!$G$2:$G$5111,Тех_Движение!$D$2:$D$5111,$C1705,Тех_Движение!$B$2:$B$5111,"&lt;="&amp;Q$3)-$F1705)))</f>
        <v/>
      </c>
      <c r="R1705" s="54">
        <f>IF($B1705="","",SUM($K1705:$Q1705))</f>
        <v/>
      </c>
      <c r="S1705" s="56">
        <f>IF($B1705="","",VLOOKUP($C1705,Настройки!$A$11:$L$17,9,FALSE))</f>
        <v/>
      </c>
      <c r="T1705" s="56">
        <f>IF($B1705="","",$R1705*$S1705)</f>
        <v/>
      </c>
    </row>
    <row r="1706">
      <c r="A1706" s="20">
        <f>Тех_Движение!$A$1703</f>
        <v/>
      </c>
      <c r="B1706" s="20">
        <f>IF(Тех_Движение!$F$1703&gt;0,Тех_Движение!$I$1703,"")</f>
        <v/>
      </c>
      <c r="C1706" s="20">
        <f>IF($B1706="","",Тех_Движение!$D$1703)</f>
        <v/>
      </c>
      <c r="D1706" s="42">
        <f>IF($B1706="","",Тех_Движение!$B$1703)</f>
        <v/>
      </c>
      <c r="E1706" s="54">
        <f>IF($B1706="","",Тех_Движение!$F$1703)</f>
        <v/>
      </c>
      <c r="F1706" s="54">
        <f>IF($B1706="","",SUMIFS($E$5:$E1705,$C$5:$C1705,$C1706))</f>
        <v/>
      </c>
      <c r="G1706" s="54">
        <f>IF($B1706="","",MAX(0,$E1706-MAX(0,SUMIFS(Тех_Движение!$G$2:$G$5111,Тех_Движение!$D$2:$D$5111,$C1706,Тех_Движение!$B$2:$B$5111,"&lt;="&amp;Настройки!$B$5-1)-$F1706)))</f>
        <v/>
      </c>
      <c r="H1706" s="54">
        <f>IF($B1706="","",IF(AND($D1706&gt;=Настройки!$B$5,$D1706&lt;=Настройки!$B$6),$E1706,0))</f>
        <v/>
      </c>
      <c r="I1706" s="54">
        <f>IF($B1706="","",$G1706+$H1706-$J1706)</f>
        <v/>
      </c>
      <c r="J1706" s="54">
        <f>IF($B1706="","",MAX(0,$E1706-MAX(0,SUMIFS(Тех_Движение!$G$2:$G$5111,Тех_Движение!$D$2:$D$5111,$C1706,Тех_Движение!$B$2:$B$5111,"&lt;="&amp;Настройки!$B$6)-$F1706)))</f>
        <v/>
      </c>
      <c r="K1706" s="54">
        <f>IF(OR($B1706="",K$3&lt;$D1706+Настройки!$B$7),0,MAX(0,$E1706-MAX(0,SUMIFS(Тех_Движение!$G$2:$G$5111,Тех_Движение!$D$2:$D$5111,$C1706,Тех_Движение!$B$2:$B$5111,"&lt;="&amp;K$3)-$F1706)))</f>
        <v/>
      </c>
      <c r="L1706" s="54">
        <f>IF(OR($B1706="",L$3&lt;$D1706+Настройки!$B$7),0,MAX(0,$E1706-MAX(0,SUMIFS(Тех_Движение!$G$2:$G$5111,Тех_Движение!$D$2:$D$5111,$C1706,Тех_Движение!$B$2:$B$5111,"&lt;="&amp;L$3)-$F1706)))</f>
        <v/>
      </c>
      <c r="M1706" s="54">
        <f>IF(OR($B1706="",M$3&lt;$D1706+Настройки!$B$7),0,MAX(0,$E1706-MAX(0,SUMIFS(Тех_Движение!$G$2:$G$5111,Тех_Движение!$D$2:$D$5111,$C1706,Тех_Движение!$B$2:$B$5111,"&lt;="&amp;M$3)-$F1706)))</f>
        <v/>
      </c>
      <c r="N1706" s="54">
        <f>IF(OR($B1706="",N$3&lt;$D1706+Настройки!$B$7),0,MAX(0,$E1706-MAX(0,SUMIFS(Тех_Движение!$G$2:$G$5111,Тех_Движение!$D$2:$D$5111,$C1706,Тех_Движение!$B$2:$B$5111,"&lt;="&amp;N$3)-$F1706)))</f>
        <v/>
      </c>
      <c r="O1706" s="54">
        <f>IF(OR($B1706="",O$3&lt;$D1706+Настройки!$B$7),0,MAX(0,$E1706-MAX(0,SUMIFS(Тех_Движение!$G$2:$G$5111,Тех_Движение!$D$2:$D$5111,$C1706,Тех_Движение!$B$2:$B$5111,"&lt;="&amp;O$3)-$F1706)))</f>
        <v/>
      </c>
      <c r="P1706" s="54">
        <f>IF(OR($B1706="",P$3&lt;$D1706+Настройки!$B$7),0,MAX(0,$E1706-MAX(0,SUMIFS(Тех_Движение!$G$2:$G$5111,Тех_Движение!$D$2:$D$5111,$C1706,Тех_Движение!$B$2:$B$5111,"&lt;="&amp;P$3)-$F1706)))</f>
        <v/>
      </c>
      <c r="Q1706" s="54">
        <f>IF(OR($B1706="",Q$3&lt;$D1706+Настройки!$B$7),0,MAX(0,$E1706-MAX(0,SUMIFS(Тех_Движение!$G$2:$G$5111,Тех_Движение!$D$2:$D$5111,$C1706,Тех_Движение!$B$2:$B$5111,"&lt;="&amp;Q$3)-$F1706)))</f>
        <v/>
      </c>
      <c r="R1706" s="54">
        <f>IF($B1706="","",SUM($K1706:$Q1706))</f>
        <v/>
      </c>
      <c r="S1706" s="56">
        <f>IF($B1706="","",VLOOKUP($C1706,Настройки!$A$11:$L$17,9,FALSE))</f>
        <v/>
      </c>
      <c r="T1706" s="56">
        <f>IF($B1706="","",$R1706*$S1706)</f>
        <v/>
      </c>
    </row>
    <row r="1707">
      <c r="A1707" s="20">
        <f>Тех_Движение!$A$1704</f>
        <v/>
      </c>
      <c r="B1707" s="20">
        <f>IF(Тех_Движение!$F$1704&gt;0,Тех_Движение!$I$1704,"")</f>
        <v/>
      </c>
      <c r="C1707" s="20">
        <f>IF($B1707="","",Тех_Движение!$D$1704)</f>
        <v/>
      </c>
      <c r="D1707" s="42">
        <f>IF($B1707="","",Тех_Движение!$B$1704)</f>
        <v/>
      </c>
      <c r="E1707" s="54">
        <f>IF($B1707="","",Тех_Движение!$F$1704)</f>
        <v/>
      </c>
      <c r="F1707" s="54">
        <f>IF($B1707="","",SUMIFS($E$5:$E1706,$C$5:$C1706,$C1707))</f>
        <v/>
      </c>
      <c r="G1707" s="54">
        <f>IF($B1707="","",MAX(0,$E1707-MAX(0,SUMIFS(Тех_Движение!$G$2:$G$5111,Тех_Движение!$D$2:$D$5111,$C1707,Тех_Движение!$B$2:$B$5111,"&lt;="&amp;Настройки!$B$5-1)-$F1707)))</f>
        <v/>
      </c>
      <c r="H1707" s="54">
        <f>IF($B1707="","",IF(AND($D1707&gt;=Настройки!$B$5,$D1707&lt;=Настройки!$B$6),$E1707,0))</f>
        <v/>
      </c>
      <c r="I1707" s="54">
        <f>IF($B1707="","",$G1707+$H1707-$J1707)</f>
        <v/>
      </c>
      <c r="J1707" s="54">
        <f>IF($B1707="","",MAX(0,$E1707-MAX(0,SUMIFS(Тех_Движение!$G$2:$G$5111,Тех_Движение!$D$2:$D$5111,$C1707,Тех_Движение!$B$2:$B$5111,"&lt;="&amp;Настройки!$B$6)-$F1707)))</f>
        <v/>
      </c>
      <c r="K1707" s="54">
        <f>IF(OR($B1707="",K$3&lt;$D1707+Настройки!$B$7),0,MAX(0,$E1707-MAX(0,SUMIFS(Тех_Движение!$G$2:$G$5111,Тех_Движение!$D$2:$D$5111,$C1707,Тех_Движение!$B$2:$B$5111,"&lt;="&amp;K$3)-$F1707)))</f>
        <v/>
      </c>
      <c r="L1707" s="54">
        <f>IF(OR($B1707="",L$3&lt;$D1707+Настройки!$B$7),0,MAX(0,$E1707-MAX(0,SUMIFS(Тех_Движение!$G$2:$G$5111,Тех_Движение!$D$2:$D$5111,$C1707,Тех_Движение!$B$2:$B$5111,"&lt;="&amp;L$3)-$F1707)))</f>
        <v/>
      </c>
      <c r="M1707" s="54">
        <f>IF(OR($B1707="",M$3&lt;$D1707+Настройки!$B$7),0,MAX(0,$E1707-MAX(0,SUMIFS(Тех_Движение!$G$2:$G$5111,Тех_Движение!$D$2:$D$5111,$C1707,Тех_Движение!$B$2:$B$5111,"&lt;="&amp;M$3)-$F1707)))</f>
        <v/>
      </c>
      <c r="N1707" s="54">
        <f>IF(OR($B1707="",N$3&lt;$D1707+Настройки!$B$7),0,MAX(0,$E1707-MAX(0,SUMIFS(Тех_Движение!$G$2:$G$5111,Тех_Движение!$D$2:$D$5111,$C1707,Тех_Движение!$B$2:$B$5111,"&lt;="&amp;N$3)-$F1707)))</f>
        <v/>
      </c>
      <c r="O1707" s="54">
        <f>IF(OR($B1707="",O$3&lt;$D1707+Настройки!$B$7),0,MAX(0,$E1707-MAX(0,SUMIFS(Тех_Движение!$G$2:$G$5111,Тех_Движение!$D$2:$D$5111,$C1707,Тех_Движение!$B$2:$B$5111,"&lt;="&amp;O$3)-$F1707)))</f>
        <v/>
      </c>
      <c r="P1707" s="54">
        <f>IF(OR($B1707="",P$3&lt;$D1707+Настройки!$B$7),0,MAX(0,$E1707-MAX(0,SUMIFS(Тех_Движение!$G$2:$G$5111,Тех_Движение!$D$2:$D$5111,$C1707,Тех_Движение!$B$2:$B$5111,"&lt;="&amp;P$3)-$F1707)))</f>
        <v/>
      </c>
      <c r="Q1707" s="54">
        <f>IF(OR($B1707="",Q$3&lt;$D1707+Настройки!$B$7),0,MAX(0,$E1707-MAX(0,SUMIFS(Тех_Движение!$G$2:$G$5111,Тех_Движение!$D$2:$D$5111,$C1707,Тех_Движение!$B$2:$B$5111,"&lt;="&amp;Q$3)-$F1707)))</f>
        <v/>
      </c>
      <c r="R1707" s="54">
        <f>IF($B1707="","",SUM($K1707:$Q1707))</f>
        <v/>
      </c>
      <c r="S1707" s="56">
        <f>IF($B1707="","",VLOOKUP($C1707,Настройки!$A$11:$L$17,9,FALSE))</f>
        <v/>
      </c>
      <c r="T1707" s="56">
        <f>IF($B1707="","",$R1707*$S1707)</f>
        <v/>
      </c>
    </row>
    <row r="1708">
      <c r="A1708" s="20">
        <f>Тех_Движение!$A$1705</f>
        <v/>
      </c>
      <c r="B1708" s="20">
        <f>IF(Тех_Движение!$F$1705&gt;0,Тех_Движение!$I$1705,"")</f>
        <v/>
      </c>
      <c r="C1708" s="20">
        <f>IF($B1708="","",Тех_Движение!$D$1705)</f>
        <v/>
      </c>
      <c r="D1708" s="42">
        <f>IF($B1708="","",Тех_Движение!$B$1705)</f>
        <v/>
      </c>
      <c r="E1708" s="54">
        <f>IF($B1708="","",Тех_Движение!$F$1705)</f>
        <v/>
      </c>
      <c r="F1708" s="54">
        <f>IF($B1708="","",SUMIFS($E$5:$E1707,$C$5:$C1707,$C1708))</f>
        <v/>
      </c>
      <c r="G1708" s="54">
        <f>IF($B1708="","",MAX(0,$E1708-MAX(0,SUMIFS(Тех_Движение!$G$2:$G$5111,Тех_Движение!$D$2:$D$5111,$C1708,Тех_Движение!$B$2:$B$5111,"&lt;="&amp;Настройки!$B$5-1)-$F1708)))</f>
        <v/>
      </c>
      <c r="H1708" s="54">
        <f>IF($B1708="","",IF(AND($D1708&gt;=Настройки!$B$5,$D1708&lt;=Настройки!$B$6),$E1708,0))</f>
        <v/>
      </c>
      <c r="I1708" s="54">
        <f>IF($B1708="","",$G1708+$H1708-$J1708)</f>
        <v/>
      </c>
      <c r="J1708" s="54">
        <f>IF($B1708="","",MAX(0,$E1708-MAX(0,SUMIFS(Тех_Движение!$G$2:$G$5111,Тех_Движение!$D$2:$D$5111,$C1708,Тех_Движение!$B$2:$B$5111,"&lt;="&amp;Настройки!$B$6)-$F1708)))</f>
        <v/>
      </c>
      <c r="K1708" s="54">
        <f>IF(OR($B1708="",K$3&lt;$D1708+Настройки!$B$7),0,MAX(0,$E1708-MAX(0,SUMIFS(Тех_Движение!$G$2:$G$5111,Тех_Движение!$D$2:$D$5111,$C1708,Тех_Движение!$B$2:$B$5111,"&lt;="&amp;K$3)-$F1708)))</f>
        <v/>
      </c>
      <c r="L1708" s="54">
        <f>IF(OR($B1708="",L$3&lt;$D1708+Настройки!$B$7),0,MAX(0,$E1708-MAX(0,SUMIFS(Тех_Движение!$G$2:$G$5111,Тех_Движение!$D$2:$D$5111,$C1708,Тех_Движение!$B$2:$B$5111,"&lt;="&amp;L$3)-$F1708)))</f>
        <v/>
      </c>
      <c r="M1708" s="54">
        <f>IF(OR($B1708="",M$3&lt;$D1708+Настройки!$B$7),0,MAX(0,$E1708-MAX(0,SUMIFS(Тех_Движение!$G$2:$G$5111,Тех_Движение!$D$2:$D$5111,$C1708,Тех_Движение!$B$2:$B$5111,"&lt;="&amp;M$3)-$F1708)))</f>
        <v/>
      </c>
      <c r="N1708" s="54">
        <f>IF(OR($B1708="",N$3&lt;$D1708+Настройки!$B$7),0,MAX(0,$E1708-MAX(0,SUMIFS(Тех_Движение!$G$2:$G$5111,Тех_Движение!$D$2:$D$5111,$C1708,Тех_Движение!$B$2:$B$5111,"&lt;="&amp;N$3)-$F1708)))</f>
        <v/>
      </c>
      <c r="O1708" s="54">
        <f>IF(OR($B1708="",O$3&lt;$D1708+Настройки!$B$7),0,MAX(0,$E1708-MAX(0,SUMIFS(Тех_Движение!$G$2:$G$5111,Тех_Движение!$D$2:$D$5111,$C1708,Тех_Движение!$B$2:$B$5111,"&lt;="&amp;O$3)-$F1708)))</f>
        <v/>
      </c>
      <c r="P1708" s="54">
        <f>IF(OR($B1708="",P$3&lt;$D1708+Настройки!$B$7),0,MAX(0,$E1708-MAX(0,SUMIFS(Тех_Движение!$G$2:$G$5111,Тех_Движение!$D$2:$D$5111,$C1708,Тех_Движение!$B$2:$B$5111,"&lt;="&amp;P$3)-$F1708)))</f>
        <v/>
      </c>
      <c r="Q1708" s="54">
        <f>IF(OR($B1708="",Q$3&lt;$D1708+Настройки!$B$7),0,MAX(0,$E1708-MAX(0,SUMIFS(Тех_Движение!$G$2:$G$5111,Тех_Движение!$D$2:$D$5111,$C1708,Тех_Движение!$B$2:$B$5111,"&lt;="&amp;Q$3)-$F1708)))</f>
        <v/>
      </c>
      <c r="R1708" s="54">
        <f>IF($B1708="","",SUM($K1708:$Q1708))</f>
        <v/>
      </c>
      <c r="S1708" s="56">
        <f>IF($B1708="","",VLOOKUP($C1708,Настройки!$A$11:$L$17,9,FALSE))</f>
        <v/>
      </c>
      <c r="T1708" s="56">
        <f>IF($B1708="","",$R1708*$S1708)</f>
        <v/>
      </c>
    </row>
    <row r="1709">
      <c r="A1709" s="20">
        <f>Тех_Движение!$A$1706</f>
        <v/>
      </c>
      <c r="B1709" s="20">
        <f>IF(Тех_Движение!$F$1706&gt;0,Тех_Движение!$I$1706,"")</f>
        <v/>
      </c>
      <c r="C1709" s="20">
        <f>IF($B1709="","",Тех_Движение!$D$1706)</f>
        <v/>
      </c>
      <c r="D1709" s="42">
        <f>IF($B1709="","",Тех_Движение!$B$1706)</f>
        <v/>
      </c>
      <c r="E1709" s="54">
        <f>IF($B1709="","",Тех_Движение!$F$1706)</f>
        <v/>
      </c>
      <c r="F1709" s="54">
        <f>IF($B1709="","",SUMIFS($E$5:$E1708,$C$5:$C1708,$C1709))</f>
        <v/>
      </c>
      <c r="G1709" s="54">
        <f>IF($B1709="","",MAX(0,$E1709-MAX(0,SUMIFS(Тех_Движение!$G$2:$G$5111,Тех_Движение!$D$2:$D$5111,$C1709,Тех_Движение!$B$2:$B$5111,"&lt;="&amp;Настройки!$B$5-1)-$F1709)))</f>
        <v/>
      </c>
      <c r="H1709" s="54">
        <f>IF($B1709="","",IF(AND($D1709&gt;=Настройки!$B$5,$D1709&lt;=Настройки!$B$6),$E1709,0))</f>
        <v/>
      </c>
      <c r="I1709" s="54">
        <f>IF($B1709="","",$G1709+$H1709-$J1709)</f>
        <v/>
      </c>
      <c r="J1709" s="54">
        <f>IF($B1709="","",MAX(0,$E1709-MAX(0,SUMIFS(Тех_Движение!$G$2:$G$5111,Тех_Движение!$D$2:$D$5111,$C1709,Тех_Движение!$B$2:$B$5111,"&lt;="&amp;Настройки!$B$6)-$F1709)))</f>
        <v/>
      </c>
      <c r="K1709" s="54">
        <f>IF(OR($B1709="",K$3&lt;$D1709+Настройки!$B$7),0,MAX(0,$E1709-MAX(0,SUMIFS(Тех_Движение!$G$2:$G$5111,Тех_Движение!$D$2:$D$5111,$C1709,Тех_Движение!$B$2:$B$5111,"&lt;="&amp;K$3)-$F1709)))</f>
        <v/>
      </c>
      <c r="L1709" s="54">
        <f>IF(OR($B1709="",L$3&lt;$D1709+Настройки!$B$7),0,MAX(0,$E1709-MAX(0,SUMIFS(Тех_Движение!$G$2:$G$5111,Тех_Движение!$D$2:$D$5111,$C1709,Тех_Движение!$B$2:$B$5111,"&lt;="&amp;L$3)-$F1709)))</f>
        <v/>
      </c>
      <c r="M1709" s="54">
        <f>IF(OR($B1709="",M$3&lt;$D1709+Настройки!$B$7),0,MAX(0,$E1709-MAX(0,SUMIFS(Тех_Движение!$G$2:$G$5111,Тех_Движение!$D$2:$D$5111,$C1709,Тех_Движение!$B$2:$B$5111,"&lt;="&amp;M$3)-$F1709)))</f>
        <v/>
      </c>
      <c r="N1709" s="54">
        <f>IF(OR($B1709="",N$3&lt;$D1709+Настройки!$B$7),0,MAX(0,$E1709-MAX(0,SUMIFS(Тех_Движение!$G$2:$G$5111,Тех_Движение!$D$2:$D$5111,$C1709,Тех_Движение!$B$2:$B$5111,"&lt;="&amp;N$3)-$F1709)))</f>
        <v/>
      </c>
      <c r="O1709" s="54">
        <f>IF(OR($B1709="",O$3&lt;$D1709+Настройки!$B$7),0,MAX(0,$E1709-MAX(0,SUMIFS(Тех_Движение!$G$2:$G$5111,Тех_Движение!$D$2:$D$5111,$C1709,Тех_Движение!$B$2:$B$5111,"&lt;="&amp;O$3)-$F1709)))</f>
        <v/>
      </c>
      <c r="P1709" s="54">
        <f>IF(OR($B1709="",P$3&lt;$D1709+Настройки!$B$7),0,MAX(0,$E1709-MAX(0,SUMIFS(Тех_Движение!$G$2:$G$5111,Тех_Движение!$D$2:$D$5111,$C1709,Тех_Движение!$B$2:$B$5111,"&lt;="&amp;P$3)-$F1709)))</f>
        <v/>
      </c>
      <c r="Q1709" s="54">
        <f>IF(OR($B1709="",Q$3&lt;$D1709+Настройки!$B$7),0,MAX(0,$E1709-MAX(0,SUMIFS(Тех_Движение!$G$2:$G$5111,Тех_Движение!$D$2:$D$5111,$C1709,Тех_Движение!$B$2:$B$5111,"&lt;="&amp;Q$3)-$F1709)))</f>
        <v/>
      </c>
      <c r="R1709" s="54">
        <f>IF($B1709="","",SUM($K1709:$Q1709))</f>
        <v/>
      </c>
      <c r="S1709" s="56">
        <f>IF($B1709="","",VLOOKUP($C1709,Настройки!$A$11:$L$17,9,FALSE))</f>
        <v/>
      </c>
      <c r="T1709" s="56">
        <f>IF($B1709="","",$R1709*$S1709)</f>
        <v/>
      </c>
    </row>
    <row r="1710">
      <c r="A1710" s="20">
        <f>Тех_Движение!$A$1707</f>
        <v/>
      </c>
      <c r="B1710" s="20">
        <f>IF(Тех_Движение!$F$1707&gt;0,Тех_Движение!$I$1707,"")</f>
        <v/>
      </c>
      <c r="C1710" s="20">
        <f>IF($B1710="","",Тех_Движение!$D$1707)</f>
        <v/>
      </c>
      <c r="D1710" s="42">
        <f>IF($B1710="","",Тех_Движение!$B$1707)</f>
        <v/>
      </c>
      <c r="E1710" s="54">
        <f>IF($B1710="","",Тех_Движение!$F$1707)</f>
        <v/>
      </c>
      <c r="F1710" s="54">
        <f>IF($B1710="","",SUMIFS($E$5:$E1709,$C$5:$C1709,$C1710))</f>
        <v/>
      </c>
      <c r="G1710" s="54">
        <f>IF($B1710="","",MAX(0,$E1710-MAX(0,SUMIFS(Тех_Движение!$G$2:$G$5111,Тех_Движение!$D$2:$D$5111,$C1710,Тех_Движение!$B$2:$B$5111,"&lt;="&amp;Настройки!$B$5-1)-$F1710)))</f>
        <v/>
      </c>
      <c r="H1710" s="54">
        <f>IF($B1710="","",IF(AND($D1710&gt;=Настройки!$B$5,$D1710&lt;=Настройки!$B$6),$E1710,0))</f>
        <v/>
      </c>
      <c r="I1710" s="54">
        <f>IF($B1710="","",$G1710+$H1710-$J1710)</f>
        <v/>
      </c>
      <c r="J1710" s="54">
        <f>IF($B1710="","",MAX(0,$E1710-MAX(0,SUMIFS(Тех_Движение!$G$2:$G$5111,Тех_Движение!$D$2:$D$5111,$C1710,Тех_Движение!$B$2:$B$5111,"&lt;="&amp;Настройки!$B$6)-$F1710)))</f>
        <v/>
      </c>
      <c r="K1710" s="54">
        <f>IF(OR($B1710="",K$3&lt;$D1710+Настройки!$B$7),0,MAX(0,$E1710-MAX(0,SUMIFS(Тех_Движение!$G$2:$G$5111,Тех_Движение!$D$2:$D$5111,$C1710,Тех_Движение!$B$2:$B$5111,"&lt;="&amp;K$3)-$F1710)))</f>
        <v/>
      </c>
      <c r="L1710" s="54">
        <f>IF(OR($B1710="",L$3&lt;$D1710+Настройки!$B$7),0,MAX(0,$E1710-MAX(0,SUMIFS(Тех_Движение!$G$2:$G$5111,Тех_Движение!$D$2:$D$5111,$C1710,Тех_Движение!$B$2:$B$5111,"&lt;="&amp;L$3)-$F1710)))</f>
        <v/>
      </c>
      <c r="M1710" s="54">
        <f>IF(OR($B1710="",M$3&lt;$D1710+Настройки!$B$7),0,MAX(0,$E1710-MAX(0,SUMIFS(Тех_Движение!$G$2:$G$5111,Тех_Движение!$D$2:$D$5111,$C1710,Тех_Движение!$B$2:$B$5111,"&lt;="&amp;M$3)-$F1710)))</f>
        <v/>
      </c>
      <c r="N1710" s="54">
        <f>IF(OR($B1710="",N$3&lt;$D1710+Настройки!$B$7),0,MAX(0,$E1710-MAX(0,SUMIFS(Тех_Движение!$G$2:$G$5111,Тех_Движение!$D$2:$D$5111,$C1710,Тех_Движение!$B$2:$B$5111,"&lt;="&amp;N$3)-$F1710)))</f>
        <v/>
      </c>
      <c r="O1710" s="54">
        <f>IF(OR($B1710="",O$3&lt;$D1710+Настройки!$B$7),0,MAX(0,$E1710-MAX(0,SUMIFS(Тех_Движение!$G$2:$G$5111,Тех_Движение!$D$2:$D$5111,$C1710,Тех_Движение!$B$2:$B$5111,"&lt;="&amp;O$3)-$F1710)))</f>
        <v/>
      </c>
      <c r="P1710" s="54">
        <f>IF(OR($B1710="",P$3&lt;$D1710+Настройки!$B$7),0,MAX(0,$E1710-MAX(0,SUMIFS(Тех_Движение!$G$2:$G$5111,Тех_Движение!$D$2:$D$5111,$C1710,Тех_Движение!$B$2:$B$5111,"&lt;="&amp;P$3)-$F1710)))</f>
        <v/>
      </c>
      <c r="Q1710" s="54">
        <f>IF(OR($B1710="",Q$3&lt;$D1710+Настройки!$B$7),0,MAX(0,$E1710-MAX(0,SUMIFS(Тех_Движение!$G$2:$G$5111,Тех_Движение!$D$2:$D$5111,$C1710,Тех_Движение!$B$2:$B$5111,"&lt;="&amp;Q$3)-$F1710)))</f>
        <v/>
      </c>
      <c r="R1710" s="54">
        <f>IF($B1710="","",SUM($K1710:$Q1710))</f>
        <v/>
      </c>
      <c r="S1710" s="56">
        <f>IF($B1710="","",VLOOKUP($C1710,Настройки!$A$11:$L$17,9,FALSE))</f>
        <v/>
      </c>
      <c r="T1710" s="56">
        <f>IF($B1710="","",$R1710*$S1710)</f>
        <v/>
      </c>
    </row>
    <row r="1711">
      <c r="A1711" s="20">
        <f>Тех_Движение!$A$1708</f>
        <v/>
      </c>
      <c r="B1711" s="20">
        <f>IF(Тех_Движение!$F$1708&gt;0,Тех_Движение!$I$1708,"")</f>
        <v/>
      </c>
      <c r="C1711" s="20">
        <f>IF($B1711="","",Тех_Движение!$D$1708)</f>
        <v/>
      </c>
      <c r="D1711" s="42">
        <f>IF($B1711="","",Тех_Движение!$B$1708)</f>
        <v/>
      </c>
      <c r="E1711" s="54">
        <f>IF($B1711="","",Тех_Движение!$F$1708)</f>
        <v/>
      </c>
      <c r="F1711" s="54">
        <f>IF($B1711="","",SUMIFS($E$5:$E1710,$C$5:$C1710,$C1711))</f>
        <v/>
      </c>
      <c r="G1711" s="54">
        <f>IF($B1711="","",MAX(0,$E1711-MAX(0,SUMIFS(Тех_Движение!$G$2:$G$5111,Тех_Движение!$D$2:$D$5111,$C1711,Тех_Движение!$B$2:$B$5111,"&lt;="&amp;Настройки!$B$5-1)-$F1711)))</f>
        <v/>
      </c>
      <c r="H1711" s="54">
        <f>IF($B1711="","",IF(AND($D1711&gt;=Настройки!$B$5,$D1711&lt;=Настройки!$B$6),$E1711,0))</f>
        <v/>
      </c>
      <c r="I1711" s="54">
        <f>IF($B1711="","",$G1711+$H1711-$J1711)</f>
        <v/>
      </c>
      <c r="J1711" s="54">
        <f>IF($B1711="","",MAX(0,$E1711-MAX(0,SUMIFS(Тех_Движение!$G$2:$G$5111,Тех_Движение!$D$2:$D$5111,$C1711,Тех_Движение!$B$2:$B$5111,"&lt;="&amp;Настройки!$B$6)-$F1711)))</f>
        <v/>
      </c>
      <c r="K1711" s="54">
        <f>IF(OR($B1711="",K$3&lt;$D1711+Настройки!$B$7),0,MAX(0,$E1711-MAX(0,SUMIFS(Тех_Движение!$G$2:$G$5111,Тех_Движение!$D$2:$D$5111,$C1711,Тех_Движение!$B$2:$B$5111,"&lt;="&amp;K$3)-$F1711)))</f>
        <v/>
      </c>
      <c r="L1711" s="54">
        <f>IF(OR($B1711="",L$3&lt;$D1711+Настройки!$B$7),0,MAX(0,$E1711-MAX(0,SUMIFS(Тех_Движение!$G$2:$G$5111,Тех_Движение!$D$2:$D$5111,$C1711,Тех_Движение!$B$2:$B$5111,"&lt;="&amp;L$3)-$F1711)))</f>
        <v/>
      </c>
      <c r="M1711" s="54">
        <f>IF(OR($B1711="",M$3&lt;$D1711+Настройки!$B$7),0,MAX(0,$E1711-MAX(0,SUMIFS(Тех_Движение!$G$2:$G$5111,Тех_Движение!$D$2:$D$5111,$C1711,Тех_Движение!$B$2:$B$5111,"&lt;="&amp;M$3)-$F1711)))</f>
        <v/>
      </c>
      <c r="N1711" s="54">
        <f>IF(OR($B1711="",N$3&lt;$D1711+Настройки!$B$7),0,MAX(0,$E1711-MAX(0,SUMIFS(Тех_Движение!$G$2:$G$5111,Тех_Движение!$D$2:$D$5111,$C1711,Тех_Движение!$B$2:$B$5111,"&lt;="&amp;N$3)-$F1711)))</f>
        <v/>
      </c>
      <c r="O1711" s="54">
        <f>IF(OR($B1711="",O$3&lt;$D1711+Настройки!$B$7),0,MAX(0,$E1711-MAX(0,SUMIFS(Тех_Движение!$G$2:$G$5111,Тех_Движение!$D$2:$D$5111,$C1711,Тех_Движение!$B$2:$B$5111,"&lt;="&amp;O$3)-$F1711)))</f>
        <v/>
      </c>
      <c r="P1711" s="54">
        <f>IF(OR($B1711="",P$3&lt;$D1711+Настройки!$B$7),0,MAX(0,$E1711-MAX(0,SUMIFS(Тех_Движение!$G$2:$G$5111,Тех_Движение!$D$2:$D$5111,$C1711,Тех_Движение!$B$2:$B$5111,"&lt;="&amp;P$3)-$F1711)))</f>
        <v/>
      </c>
      <c r="Q1711" s="54">
        <f>IF(OR($B1711="",Q$3&lt;$D1711+Настройки!$B$7),0,MAX(0,$E1711-MAX(0,SUMIFS(Тех_Движение!$G$2:$G$5111,Тех_Движение!$D$2:$D$5111,$C1711,Тех_Движение!$B$2:$B$5111,"&lt;="&amp;Q$3)-$F1711)))</f>
        <v/>
      </c>
      <c r="R1711" s="54">
        <f>IF($B1711="","",SUM($K1711:$Q1711))</f>
        <v/>
      </c>
      <c r="S1711" s="56">
        <f>IF($B1711="","",VLOOKUP($C1711,Настройки!$A$11:$L$17,9,FALSE))</f>
        <v/>
      </c>
      <c r="T1711" s="56">
        <f>IF($B1711="","",$R1711*$S1711)</f>
        <v/>
      </c>
    </row>
    <row r="1712">
      <c r="A1712" s="20">
        <f>Тех_Движение!$A$1709</f>
        <v/>
      </c>
      <c r="B1712" s="20">
        <f>IF(Тех_Движение!$F$1709&gt;0,Тех_Движение!$I$1709,"")</f>
        <v/>
      </c>
      <c r="C1712" s="20">
        <f>IF($B1712="","",Тех_Движение!$D$1709)</f>
        <v/>
      </c>
      <c r="D1712" s="42">
        <f>IF($B1712="","",Тех_Движение!$B$1709)</f>
        <v/>
      </c>
      <c r="E1712" s="54">
        <f>IF($B1712="","",Тех_Движение!$F$1709)</f>
        <v/>
      </c>
      <c r="F1712" s="54">
        <f>IF($B1712="","",SUMIFS($E$5:$E1711,$C$5:$C1711,$C1712))</f>
        <v/>
      </c>
      <c r="G1712" s="54">
        <f>IF($B1712="","",MAX(0,$E1712-MAX(0,SUMIFS(Тех_Движение!$G$2:$G$5111,Тех_Движение!$D$2:$D$5111,$C1712,Тех_Движение!$B$2:$B$5111,"&lt;="&amp;Настройки!$B$5-1)-$F1712)))</f>
        <v/>
      </c>
      <c r="H1712" s="54">
        <f>IF($B1712="","",IF(AND($D1712&gt;=Настройки!$B$5,$D1712&lt;=Настройки!$B$6),$E1712,0))</f>
        <v/>
      </c>
      <c r="I1712" s="54">
        <f>IF($B1712="","",$G1712+$H1712-$J1712)</f>
        <v/>
      </c>
      <c r="J1712" s="54">
        <f>IF($B1712="","",MAX(0,$E1712-MAX(0,SUMIFS(Тех_Движение!$G$2:$G$5111,Тех_Движение!$D$2:$D$5111,$C1712,Тех_Движение!$B$2:$B$5111,"&lt;="&amp;Настройки!$B$6)-$F1712)))</f>
        <v/>
      </c>
      <c r="K1712" s="54">
        <f>IF(OR($B1712="",K$3&lt;$D1712+Настройки!$B$7),0,MAX(0,$E1712-MAX(0,SUMIFS(Тех_Движение!$G$2:$G$5111,Тех_Движение!$D$2:$D$5111,$C1712,Тех_Движение!$B$2:$B$5111,"&lt;="&amp;K$3)-$F1712)))</f>
        <v/>
      </c>
      <c r="L1712" s="54">
        <f>IF(OR($B1712="",L$3&lt;$D1712+Настройки!$B$7),0,MAX(0,$E1712-MAX(0,SUMIFS(Тех_Движение!$G$2:$G$5111,Тех_Движение!$D$2:$D$5111,$C1712,Тех_Движение!$B$2:$B$5111,"&lt;="&amp;L$3)-$F1712)))</f>
        <v/>
      </c>
      <c r="M1712" s="54">
        <f>IF(OR($B1712="",M$3&lt;$D1712+Настройки!$B$7),0,MAX(0,$E1712-MAX(0,SUMIFS(Тех_Движение!$G$2:$G$5111,Тех_Движение!$D$2:$D$5111,$C1712,Тех_Движение!$B$2:$B$5111,"&lt;="&amp;M$3)-$F1712)))</f>
        <v/>
      </c>
      <c r="N1712" s="54">
        <f>IF(OR($B1712="",N$3&lt;$D1712+Настройки!$B$7),0,MAX(0,$E1712-MAX(0,SUMIFS(Тех_Движение!$G$2:$G$5111,Тех_Движение!$D$2:$D$5111,$C1712,Тех_Движение!$B$2:$B$5111,"&lt;="&amp;N$3)-$F1712)))</f>
        <v/>
      </c>
      <c r="O1712" s="54">
        <f>IF(OR($B1712="",O$3&lt;$D1712+Настройки!$B$7),0,MAX(0,$E1712-MAX(0,SUMIFS(Тех_Движение!$G$2:$G$5111,Тех_Движение!$D$2:$D$5111,$C1712,Тех_Движение!$B$2:$B$5111,"&lt;="&amp;O$3)-$F1712)))</f>
        <v/>
      </c>
      <c r="P1712" s="54">
        <f>IF(OR($B1712="",P$3&lt;$D1712+Настройки!$B$7),0,MAX(0,$E1712-MAX(0,SUMIFS(Тех_Движение!$G$2:$G$5111,Тех_Движение!$D$2:$D$5111,$C1712,Тех_Движение!$B$2:$B$5111,"&lt;="&amp;P$3)-$F1712)))</f>
        <v/>
      </c>
      <c r="Q1712" s="54">
        <f>IF(OR($B1712="",Q$3&lt;$D1712+Настройки!$B$7),0,MAX(0,$E1712-MAX(0,SUMIFS(Тех_Движение!$G$2:$G$5111,Тех_Движение!$D$2:$D$5111,$C1712,Тех_Движение!$B$2:$B$5111,"&lt;="&amp;Q$3)-$F1712)))</f>
        <v/>
      </c>
      <c r="R1712" s="54">
        <f>IF($B1712="","",SUM($K1712:$Q1712))</f>
        <v/>
      </c>
      <c r="S1712" s="56">
        <f>IF($B1712="","",VLOOKUP($C1712,Настройки!$A$11:$L$17,9,FALSE))</f>
        <v/>
      </c>
      <c r="T1712" s="56">
        <f>IF($B1712="","",$R1712*$S1712)</f>
        <v/>
      </c>
    </row>
    <row r="1713">
      <c r="A1713" s="20">
        <f>Тех_Движение!$A$1710</f>
        <v/>
      </c>
      <c r="B1713" s="20">
        <f>IF(Тех_Движение!$F$1710&gt;0,Тех_Движение!$I$1710,"")</f>
        <v/>
      </c>
      <c r="C1713" s="20">
        <f>IF($B1713="","",Тех_Движение!$D$1710)</f>
        <v/>
      </c>
      <c r="D1713" s="42">
        <f>IF($B1713="","",Тех_Движение!$B$1710)</f>
        <v/>
      </c>
      <c r="E1713" s="54">
        <f>IF($B1713="","",Тех_Движение!$F$1710)</f>
        <v/>
      </c>
      <c r="F1713" s="54">
        <f>IF($B1713="","",SUMIFS($E$5:$E1712,$C$5:$C1712,$C1713))</f>
        <v/>
      </c>
      <c r="G1713" s="54">
        <f>IF($B1713="","",MAX(0,$E1713-MAX(0,SUMIFS(Тех_Движение!$G$2:$G$5111,Тех_Движение!$D$2:$D$5111,$C1713,Тех_Движение!$B$2:$B$5111,"&lt;="&amp;Настройки!$B$5-1)-$F1713)))</f>
        <v/>
      </c>
      <c r="H1713" s="54">
        <f>IF($B1713="","",IF(AND($D1713&gt;=Настройки!$B$5,$D1713&lt;=Настройки!$B$6),$E1713,0))</f>
        <v/>
      </c>
      <c r="I1713" s="54">
        <f>IF($B1713="","",$G1713+$H1713-$J1713)</f>
        <v/>
      </c>
      <c r="J1713" s="54">
        <f>IF($B1713="","",MAX(0,$E1713-MAX(0,SUMIFS(Тех_Движение!$G$2:$G$5111,Тех_Движение!$D$2:$D$5111,$C1713,Тех_Движение!$B$2:$B$5111,"&lt;="&amp;Настройки!$B$6)-$F1713)))</f>
        <v/>
      </c>
      <c r="K1713" s="54">
        <f>IF(OR($B1713="",K$3&lt;$D1713+Настройки!$B$7),0,MAX(0,$E1713-MAX(0,SUMIFS(Тех_Движение!$G$2:$G$5111,Тех_Движение!$D$2:$D$5111,$C1713,Тех_Движение!$B$2:$B$5111,"&lt;="&amp;K$3)-$F1713)))</f>
        <v/>
      </c>
      <c r="L1713" s="54">
        <f>IF(OR($B1713="",L$3&lt;$D1713+Настройки!$B$7),0,MAX(0,$E1713-MAX(0,SUMIFS(Тех_Движение!$G$2:$G$5111,Тех_Движение!$D$2:$D$5111,$C1713,Тех_Движение!$B$2:$B$5111,"&lt;="&amp;L$3)-$F1713)))</f>
        <v/>
      </c>
      <c r="M1713" s="54">
        <f>IF(OR($B1713="",M$3&lt;$D1713+Настройки!$B$7),0,MAX(0,$E1713-MAX(0,SUMIFS(Тех_Движение!$G$2:$G$5111,Тех_Движение!$D$2:$D$5111,$C1713,Тех_Движение!$B$2:$B$5111,"&lt;="&amp;M$3)-$F1713)))</f>
        <v/>
      </c>
      <c r="N1713" s="54">
        <f>IF(OR($B1713="",N$3&lt;$D1713+Настройки!$B$7),0,MAX(0,$E1713-MAX(0,SUMIFS(Тех_Движение!$G$2:$G$5111,Тех_Движение!$D$2:$D$5111,$C1713,Тех_Движение!$B$2:$B$5111,"&lt;="&amp;N$3)-$F1713)))</f>
        <v/>
      </c>
      <c r="O1713" s="54">
        <f>IF(OR($B1713="",O$3&lt;$D1713+Настройки!$B$7),0,MAX(0,$E1713-MAX(0,SUMIFS(Тех_Движение!$G$2:$G$5111,Тех_Движение!$D$2:$D$5111,$C1713,Тех_Движение!$B$2:$B$5111,"&lt;="&amp;O$3)-$F1713)))</f>
        <v/>
      </c>
      <c r="P1713" s="54">
        <f>IF(OR($B1713="",P$3&lt;$D1713+Настройки!$B$7),0,MAX(0,$E1713-MAX(0,SUMIFS(Тех_Движение!$G$2:$G$5111,Тех_Движение!$D$2:$D$5111,$C1713,Тех_Движение!$B$2:$B$5111,"&lt;="&amp;P$3)-$F1713)))</f>
        <v/>
      </c>
      <c r="Q1713" s="54">
        <f>IF(OR($B1713="",Q$3&lt;$D1713+Настройки!$B$7),0,MAX(0,$E1713-MAX(0,SUMIFS(Тех_Движение!$G$2:$G$5111,Тех_Движение!$D$2:$D$5111,$C1713,Тех_Движение!$B$2:$B$5111,"&lt;="&amp;Q$3)-$F1713)))</f>
        <v/>
      </c>
      <c r="R1713" s="54">
        <f>IF($B1713="","",SUM($K1713:$Q1713))</f>
        <v/>
      </c>
      <c r="S1713" s="56">
        <f>IF($B1713="","",VLOOKUP($C1713,Настройки!$A$11:$L$17,9,FALSE))</f>
        <v/>
      </c>
      <c r="T1713" s="56">
        <f>IF($B1713="","",$R1713*$S1713)</f>
        <v/>
      </c>
    </row>
    <row r="1714">
      <c r="A1714" s="20">
        <f>Тех_Движение!$A$1711</f>
        <v/>
      </c>
      <c r="B1714" s="20">
        <f>IF(Тех_Движение!$F$1711&gt;0,Тех_Движение!$I$1711,"")</f>
        <v/>
      </c>
      <c r="C1714" s="20">
        <f>IF($B1714="","",Тех_Движение!$D$1711)</f>
        <v/>
      </c>
      <c r="D1714" s="42">
        <f>IF($B1714="","",Тех_Движение!$B$1711)</f>
        <v/>
      </c>
      <c r="E1714" s="54">
        <f>IF($B1714="","",Тех_Движение!$F$1711)</f>
        <v/>
      </c>
      <c r="F1714" s="54">
        <f>IF($B1714="","",SUMIFS($E$5:$E1713,$C$5:$C1713,$C1714))</f>
        <v/>
      </c>
      <c r="G1714" s="54">
        <f>IF($B1714="","",MAX(0,$E1714-MAX(0,SUMIFS(Тех_Движение!$G$2:$G$5111,Тех_Движение!$D$2:$D$5111,$C1714,Тех_Движение!$B$2:$B$5111,"&lt;="&amp;Настройки!$B$5-1)-$F1714)))</f>
        <v/>
      </c>
      <c r="H1714" s="54">
        <f>IF($B1714="","",IF(AND($D1714&gt;=Настройки!$B$5,$D1714&lt;=Настройки!$B$6),$E1714,0))</f>
        <v/>
      </c>
      <c r="I1714" s="54">
        <f>IF($B1714="","",$G1714+$H1714-$J1714)</f>
        <v/>
      </c>
      <c r="J1714" s="54">
        <f>IF($B1714="","",MAX(0,$E1714-MAX(0,SUMIFS(Тех_Движение!$G$2:$G$5111,Тех_Движение!$D$2:$D$5111,$C1714,Тех_Движение!$B$2:$B$5111,"&lt;="&amp;Настройки!$B$6)-$F1714)))</f>
        <v/>
      </c>
      <c r="K1714" s="54">
        <f>IF(OR($B1714="",K$3&lt;$D1714+Настройки!$B$7),0,MAX(0,$E1714-MAX(0,SUMIFS(Тех_Движение!$G$2:$G$5111,Тех_Движение!$D$2:$D$5111,$C1714,Тех_Движение!$B$2:$B$5111,"&lt;="&amp;K$3)-$F1714)))</f>
        <v/>
      </c>
      <c r="L1714" s="54">
        <f>IF(OR($B1714="",L$3&lt;$D1714+Настройки!$B$7),0,MAX(0,$E1714-MAX(0,SUMIFS(Тех_Движение!$G$2:$G$5111,Тех_Движение!$D$2:$D$5111,$C1714,Тех_Движение!$B$2:$B$5111,"&lt;="&amp;L$3)-$F1714)))</f>
        <v/>
      </c>
      <c r="M1714" s="54">
        <f>IF(OR($B1714="",M$3&lt;$D1714+Настройки!$B$7),0,MAX(0,$E1714-MAX(0,SUMIFS(Тех_Движение!$G$2:$G$5111,Тех_Движение!$D$2:$D$5111,$C1714,Тех_Движение!$B$2:$B$5111,"&lt;="&amp;M$3)-$F1714)))</f>
        <v/>
      </c>
      <c r="N1714" s="54">
        <f>IF(OR($B1714="",N$3&lt;$D1714+Настройки!$B$7),0,MAX(0,$E1714-MAX(0,SUMIFS(Тех_Движение!$G$2:$G$5111,Тех_Движение!$D$2:$D$5111,$C1714,Тех_Движение!$B$2:$B$5111,"&lt;="&amp;N$3)-$F1714)))</f>
        <v/>
      </c>
      <c r="O1714" s="54">
        <f>IF(OR($B1714="",O$3&lt;$D1714+Настройки!$B$7),0,MAX(0,$E1714-MAX(0,SUMIFS(Тех_Движение!$G$2:$G$5111,Тех_Движение!$D$2:$D$5111,$C1714,Тех_Движение!$B$2:$B$5111,"&lt;="&amp;O$3)-$F1714)))</f>
        <v/>
      </c>
      <c r="P1714" s="54">
        <f>IF(OR($B1714="",P$3&lt;$D1714+Настройки!$B$7),0,MAX(0,$E1714-MAX(0,SUMIFS(Тех_Движение!$G$2:$G$5111,Тех_Движение!$D$2:$D$5111,$C1714,Тех_Движение!$B$2:$B$5111,"&lt;="&amp;P$3)-$F1714)))</f>
        <v/>
      </c>
      <c r="Q1714" s="54">
        <f>IF(OR($B1714="",Q$3&lt;$D1714+Настройки!$B$7),0,MAX(0,$E1714-MAX(0,SUMIFS(Тех_Движение!$G$2:$G$5111,Тех_Движение!$D$2:$D$5111,$C1714,Тех_Движение!$B$2:$B$5111,"&lt;="&amp;Q$3)-$F1714)))</f>
        <v/>
      </c>
      <c r="R1714" s="54">
        <f>IF($B1714="","",SUM($K1714:$Q1714))</f>
        <v/>
      </c>
      <c r="S1714" s="56">
        <f>IF($B1714="","",VLOOKUP($C1714,Настройки!$A$11:$L$17,9,FALSE))</f>
        <v/>
      </c>
      <c r="T1714" s="56">
        <f>IF($B1714="","",$R1714*$S1714)</f>
        <v/>
      </c>
    </row>
    <row r="1715">
      <c r="A1715" s="20">
        <f>Тех_Движение!$A$1712</f>
        <v/>
      </c>
      <c r="B1715" s="20">
        <f>IF(Тех_Движение!$F$1712&gt;0,Тех_Движение!$I$1712,"")</f>
        <v/>
      </c>
      <c r="C1715" s="20">
        <f>IF($B1715="","",Тех_Движение!$D$1712)</f>
        <v/>
      </c>
      <c r="D1715" s="42">
        <f>IF($B1715="","",Тех_Движение!$B$1712)</f>
        <v/>
      </c>
      <c r="E1715" s="54">
        <f>IF($B1715="","",Тех_Движение!$F$1712)</f>
        <v/>
      </c>
      <c r="F1715" s="54">
        <f>IF($B1715="","",SUMIFS($E$5:$E1714,$C$5:$C1714,$C1715))</f>
        <v/>
      </c>
      <c r="G1715" s="54">
        <f>IF($B1715="","",MAX(0,$E1715-MAX(0,SUMIFS(Тех_Движение!$G$2:$G$5111,Тех_Движение!$D$2:$D$5111,$C1715,Тех_Движение!$B$2:$B$5111,"&lt;="&amp;Настройки!$B$5-1)-$F1715)))</f>
        <v/>
      </c>
      <c r="H1715" s="54">
        <f>IF($B1715="","",IF(AND($D1715&gt;=Настройки!$B$5,$D1715&lt;=Настройки!$B$6),$E1715,0))</f>
        <v/>
      </c>
      <c r="I1715" s="54">
        <f>IF($B1715="","",$G1715+$H1715-$J1715)</f>
        <v/>
      </c>
      <c r="J1715" s="54">
        <f>IF($B1715="","",MAX(0,$E1715-MAX(0,SUMIFS(Тех_Движение!$G$2:$G$5111,Тех_Движение!$D$2:$D$5111,$C1715,Тех_Движение!$B$2:$B$5111,"&lt;="&amp;Настройки!$B$6)-$F1715)))</f>
        <v/>
      </c>
      <c r="K1715" s="54">
        <f>IF(OR($B1715="",K$3&lt;$D1715+Настройки!$B$7),0,MAX(0,$E1715-MAX(0,SUMIFS(Тех_Движение!$G$2:$G$5111,Тех_Движение!$D$2:$D$5111,$C1715,Тех_Движение!$B$2:$B$5111,"&lt;="&amp;K$3)-$F1715)))</f>
        <v/>
      </c>
      <c r="L1715" s="54">
        <f>IF(OR($B1715="",L$3&lt;$D1715+Настройки!$B$7),0,MAX(0,$E1715-MAX(0,SUMIFS(Тех_Движение!$G$2:$G$5111,Тех_Движение!$D$2:$D$5111,$C1715,Тех_Движение!$B$2:$B$5111,"&lt;="&amp;L$3)-$F1715)))</f>
        <v/>
      </c>
      <c r="M1715" s="54">
        <f>IF(OR($B1715="",M$3&lt;$D1715+Настройки!$B$7),0,MAX(0,$E1715-MAX(0,SUMIFS(Тех_Движение!$G$2:$G$5111,Тех_Движение!$D$2:$D$5111,$C1715,Тех_Движение!$B$2:$B$5111,"&lt;="&amp;M$3)-$F1715)))</f>
        <v/>
      </c>
      <c r="N1715" s="54">
        <f>IF(OR($B1715="",N$3&lt;$D1715+Настройки!$B$7),0,MAX(0,$E1715-MAX(0,SUMIFS(Тех_Движение!$G$2:$G$5111,Тех_Движение!$D$2:$D$5111,$C1715,Тех_Движение!$B$2:$B$5111,"&lt;="&amp;N$3)-$F1715)))</f>
        <v/>
      </c>
      <c r="O1715" s="54">
        <f>IF(OR($B1715="",O$3&lt;$D1715+Настройки!$B$7),0,MAX(0,$E1715-MAX(0,SUMIFS(Тех_Движение!$G$2:$G$5111,Тех_Движение!$D$2:$D$5111,$C1715,Тех_Движение!$B$2:$B$5111,"&lt;="&amp;O$3)-$F1715)))</f>
        <v/>
      </c>
      <c r="P1715" s="54">
        <f>IF(OR($B1715="",P$3&lt;$D1715+Настройки!$B$7),0,MAX(0,$E1715-MAX(0,SUMIFS(Тех_Движение!$G$2:$G$5111,Тех_Движение!$D$2:$D$5111,$C1715,Тех_Движение!$B$2:$B$5111,"&lt;="&amp;P$3)-$F1715)))</f>
        <v/>
      </c>
      <c r="Q1715" s="54">
        <f>IF(OR($B1715="",Q$3&lt;$D1715+Настройки!$B$7),0,MAX(0,$E1715-MAX(0,SUMIFS(Тех_Движение!$G$2:$G$5111,Тех_Движение!$D$2:$D$5111,$C1715,Тех_Движение!$B$2:$B$5111,"&lt;="&amp;Q$3)-$F1715)))</f>
        <v/>
      </c>
      <c r="R1715" s="54">
        <f>IF($B1715="","",SUM($K1715:$Q1715))</f>
        <v/>
      </c>
      <c r="S1715" s="56">
        <f>IF($B1715="","",VLOOKUP($C1715,Настройки!$A$11:$L$17,9,FALSE))</f>
        <v/>
      </c>
      <c r="T1715" s="56">
        <f>IF($B1715="","",$R1715*$S1715)</f>
        <v/>
      </c>
    </row>
    <row r="1716">
      <c r="A1716" s="20">
        <f>Тех_Движение!$A$1713</f>
        <v/>
      </c>
      <c r="B1716" s="20">
        <f>IF(Тех_Движение!$F$1713&gt;0,Тех_Движение!$I$1713,"")</f>
        <v/>
      </c>
      <c r="C1716" s="20">
        <f>IF($B1716="","",Тех_Движение!$D$1713)</f>
        <v/>
      </c>
      <c r="D1716" s="42">
        <f>IF($B1716="","",Тех_Движение!$B$1713)</f>
        <v/>
      </c>
      <c r="E1716" s="54">
        <f>IF($B1716="","",Тех_Движение!$F$1713)</f>
        <v/>
      </c>
      <c r="F1716" s="54">
        <f>IF($B1716="","",SUMIFS($E$5:$E1715,$C$5:$C1715,$C1716))</f>
        <v/>
      </c>
      <c r="G1716" s="54">
        <f>IF($B1716="","",MAX(0,$E1716-MAX(0,SUMIFS(Тех_Движение!$G$2:$G$5111,Тех_Движение!$D$2:$D$5111,$C1716,Тех_Движение!$B$2:$B$5111,"&lt;="&amp;Настройки!$B$5-1)-$F1716)))</f>
        <v/>
      </c>
      <c r="H1716" s="54">
        <f>IF($B1716="","",IF(AND($D1716&gt;=Настройки!$B$5,$D1716&lt;=Настройки!$B$6),$E1716,0))</f>
        <v/>
      </c>
      <c r="I1716" s="54">
        <f>IF($B1716="","",$G1716+$H1716-$J1716)</f>
        <v/>
      </c>
      <c r="J1716" s="54">
        <f>IF($B1716="","",MAX(0,$E1716-MAX(0,SUMIFS(Тех_Движение!$G$2:$G$5111,Тех_Движение!$D$2:$D$5111,$C1716,Тех_Движение!$B$2:$B$5111,"&lt;="&amp;Настройки!$B$6)-$F1716)))</f>
        <v/>
      </c>
      <c r="K1716" s="54">
        <f>IF(OR($B1716="",K$3&lt;$D1716+Настройки!$B$7),0,MAX(0,$E1716-MAX(0,SUMIFS(Тех_Движение!$G$2:$G$5111,Тех_Движение!$D$2:$D$5111,$C1716,Тех_Движение!$B$2:$B$5111,"&lt;="&amp;K$3)-$F1716)))</f>
        <v/>
      </c>
      <c r="L1716" s="54">
        <f>IF(OR($B1716="",L$3&lt;$D1716+Настройки!$B$7),0,MAX(0,$E1716-MAX(0,SUMIFS(Тех_Движение!$G$2:$G$5111,Тех_Движение!$D$2:$D$5111,$C1716,Тех_Движение!$B$2:$B$5111,"&lt;="&amp;L$3)-$F1716)))</f>
        <v/>
      </c>
      <c r="M1716" s="54">
        <f>IF(OR($B1716="",M$3&lt;$D1716+Настройки!$B$7),0,MAX(0,$E1716-MAX(0,SUMIFS(Тех_Движение!$G$2:$G$5111,Тех_Движение!$D$2:$D$5111,$C1716,Тех_Движение!$B$2:$B$5111,"&lt;="&amp;M$3)-$F1716)))</f>
        <v/>
      </c>
      <c r="N1716" s="54">
        <f>IF(OR($B1716="",N$3&lt;$D1716+Настройки!$B$7),0,MAX(0,$E1716-MAX(0,SUMIFS(Тех_Движение!$G$2:$G$5111,Тех_Движение!$D$2:$D$5111,$C1716,Тех_Движение!$B$2:$B$5111,"&lt;="&amp;N$3)-$F1716)))</f>
        <v/>
      </c>
      <c r="O1716" s="54">
        <f>IF(OR($B1716="",O$3&lt;$D1716+Настройки!$B$7),0,MAX(0,$E1716-MAX(0,SUMIFS(Тех_Движение!$G$2:$G$5111,Тех_Движение!$D$2:$D$5111,$C1716,Тех_Движение!$B$2:$B$5111,"&lt;="&amp;O$3)-$F1716)))</f>
        <v/>
      </c>
      <c r="P1716" s="54">
        <f>IF(OR($B1716="",P$3&lt;$D1716+Настройки!$B$7),0,MAX(0,$E1716-MAX(0,SUMIFS(Тех_Движение!$G$2:$G$5111,Тех_Движение!$D$2:$D$5111,$C1716,Тех_Движение!$B$2:$B$5111,"&lt;="&amp;P$3)-$F1716)))</f>
        <v/>
      </c>
      <c r="Q1716" s="54">
        <f>IF(OR($B1716="",Q$3&lt;$D1716+Настройки!$B$7),0,MAX(0,$E1716-MAX(0,SUMIFS(Тех_Движение!$G$2:$G$5111,Тех_Движение!$D$2:$D$5111,$C1716,Тех_Движение!$B$2:$B$5111,"&lt;="&amp;Q$3)-$F1716)))</f>
        <v/>
      </c>
      <c r="R1716" s="54">
        <f>IF($B1716="","",SUM($K1716:$Q1716))</f>
        <v/>
      </c>
      <c r="S1716" s="56">
        <f>IF($B1716="","",VLOOKUP($C1716,Настройки!$A$11:$L$17,9,FALSE))</f>
        <v/>
      </c>
      <c r="T1716" s="56">
        <f>IF($B1716="","",$R1716*$S1716)</f>
        <v/>
      </c>
    </row>
    <row r="1717">
      <c r="A1717" s="20">
        <f>Тех_Движение!$A$1714</f>
        <v/>
      </c>
      <c r="B1717" s="20">
        <f>IF(Тех_Движение!$F$1714&gt;0,Тех_Движение!$I$1714,"")</f>
        <v/>
      </c>
      <c r="C1717" s="20">
        <f>IF($B1717="","",Тех_Движение!$D$1714)</f>
        <v/>
      </c>
      <c r="D1717" s="42">
        <f>IF($B1717="","",Тех_Движение!$B$1714)</f>
        <v/>
      </c>
      <c r="E1717" s="54">
        <f>IF($B1717="","",Тех_Движение!$F$1714)</f>
        <v/>
      </c>
      <c r="F1717" s="54">
        <f>IF($B1717="","",SUMIFS($E$5:$E1716,$C$5:$C1716,$C1717))</f>
        <v/>
      </c>
      <c r="G1717" s="54">
        <f>IF($B1717="","",MAX(0,$E1717-MAX(0,SUMIFS(Тех_Движение!$G$2:$G$5111,Тех_Движение!$D$2:$D$5111,$C1717,Тех_Движение!$B$2:$B$5111,"&lt;="&amp;Настройки!$B$5-1)-$F1717)))</f>
        <v/>
      </c>
      <c r="H1717" s="54">
        <f>IF($B1717="","",IF(AND($D1717&gt;=Настройки!$B$5,$D1717&lt;=Настройки!$B$6),$E1717,0))</f>
        <v/>
      </c>
      <c r="I1717" s="54">
        <f>IF($B1717="","",$G1717+$H1717-$J1717)</f>
        <v/>
      </c>
      <c r="J1717" s="54">
        <f>IF($B1717="","",MAX(0,$E1717-MAX(0,SUMIFS(Тех_Движение!$G$2:$G$5111,Тех_Движение!$D$2:$D$5111,$C1717,Тех_Движение!$B$2:$B$5111,"&lt;="&amp;Настройки!$B$6)-$F1717)))</f>
        <v/>
      </c>
      <c r="K1717" s="54">
        <f>IF(OR($B1717="",K$3&lt;$D1717+Настройки!$B$7),0,MAX(0,$E1717-MAX(0,SUMIFS(Тех_Движение!$G$2:$G$5111,Тех_Движение!$D$2:$D$5111,$C1717,Тех_Движение!$B$2:$B$5111,"&lt;="&amp;K$3)-$F1717)))</f>
        <v/>
      </c>
      <c r="L1717" s="54">
        <f>IF(OR($B1717="",L$3&lt;$D1717+Настройки!$B$7),0,MAX(0,$E1717-MAX(0,SUMIFS(Тех_Движение!$G$2:$G$5111,Тех_Движение!$D$2:$D$5111,$C1717,Тех_Движение!$B$2:$B$5111,"&lt;="&amp;L$3)-$F1717)))</f>
        <v/>
      </c>
      <c r="M1717" s="54">
        <f>IF(OR($B1717="",M$3&lt;$D1717+Настройки!$B$7),0,MAX(0,$E1717-MAX(0,SUMIFS(Тех_Движение!$G$2:$G$5111,Тех_Движение!$D$2:$D$5111,$C1717,Тех_Движение!$B$2:$B$5111,"&lt;="&amp;M$3)-$F1717)))</f>
        <v/>
      </c>
      <c r="N1717" s="54">
        <f>IF(OR($B1717="",N$3&lt;$D1717+Настройки!$B$7),0,MAX(0,$E1717-MAX(0,SUMIFS(Тех_Движение!$G$2:$G$5111,Тех_Движение!$D$2:$D$5111,$C1717,Тех_Движение!$B$2:$B$5111,"&lt;="&amp;N$3)-$F1717)))</f>
        <v/>
      </c>
      <c r="O1717" s="54">
        <f>IF(OR($B1717="",O$3&lt;$D1717+Настройки!$B$7),0,MAX(0,$E1717-MAX(0,SUMIFS(Тех_Движение!$G$2:$G$5111,Тех_Движение!$D$2:$D$5111,$C1717,Тех_Движение!$B$2:$B$5111,"&lt;="&amp;O$3)-$F1717)))</f>
        <v/>
      </c>
      <c r="P1717" s="54">
        <f>IF(OR($B1717="",P$3&lt;$D1717+Настройки!$B$7),0,MAX(0,$E1717-MAX(0,SUMIFS(Тех_Движение!$G$2:$G$5111,Тех_Движение!$D$2:$D$5111,$C1717,Тех_Движение!$B$2:$B$5111,"&lt;="&amp;P$3)-$F1717)))</f>
        <v/>
      </c>
      <c r="Q1717" s="54">
        <f>IF(OR($B1717="",Q$3&lt;$D1717+Настройки!$B$7),0,MAX(0,$E1717-MAX(0,SUMIFS(Тех_Движение!$G$2:$G$5111,Тех_Движение!$D$2:$D$5111,$C1717,Тех_Движение!$B$2:$B$5111,"&lt;="&amp;Q$3)-$F1717)))</f>
        <v/>
      </c>
      <c r="R1717" s="54">
        <f>IF($B1717="","",SUM($K1717:$Q1717))</f>
        <v/>
      </c>
      <c r="S1717" s="56">
        <f>IF($B1717="","",VLOOKUP($C1717,Настройки!$A$11:$L$17,9,FALSE))</f>
        <v/>
      </c>
      <c r="T1717" s="56">
        <f>IF($B1717="","",$R1717*$S1717)</f>
        <v/>
      </c>
    </row>
    <row r="1718">
      <c r="A1718" s="20">
        <f>Тех_Движение!$A$1715</f>
        <v/>
      </c>
      <c r="B1718" s="20">
        <f>IF(Тех_Движение!$F$1715&gt;0,Тех_Движение!$I$1715,"")</f>
        <v/>
      </c>
      <c r="C1718" s="20">
        <f>IF($B1718="","",Тех_Движение!$D$1715)</f>
        <v/>
      </c>
      <c r="D1718" s="42">
        <f>IF($B1718="","",Тех_Движение!$B$1715)</f>
        <v/>
      </c>
      <c r="E1718" s="54">
        <f>IF($B1718="","",Тех_Движение!$F$1715)</f>
        <v/>
      </c>
      <c r="F1718" s="54">
        <f>IF($B1718="","",SUMIFS($E$5:$E1717,$C$5:$C1717,$C1718))</f>
        <v/>
      </c>
      <c r="G1718" s="54">
        <f>IF($B1718="","",MAX(0,$E1718-MAX(0,SUMIFS(Тех_Движение!$G$2:$G$5111,Тех_Движение!$D$2:$D$5111,$C1718,Тех_Движение!$B$2:$B$5111,"&lt;="&amp;Настройки!$B$5-1)-$F1718)))</f>
        <v/>
      </c>
      <c r="H1718" s="54">
        <f>IF($B1718="","",IF(AND($D1718&gt;=Настройки!$B$5,$D1718&lt;=Настройки!$B$6),$E1718,0))</f>
        <v/>
      </c>
      <c r="I1718" s="54">
        <f>IF($B1718="","",$G1718+$H1718-$J1718)</f>
        <v/>
      </c>
      <c r="J1718" s="54">
        <f>IF($B1718="","",MAX(0,$E1718-MAX(0,SUMIFS(Тех_Движение!$G$2:$G$5111,Тех_Движение!$D$2:$D$5111,$C1718,Тех_Движение!$B$2:$B$5111,"&lt;="&amp;Настройки!$B$6)-$F1718)))</f>
        <v/>
      </c>
      <c r="K1718" s="54">
        <f>IF(OR($B1718="",K$3&lt;$D1718+Настройки!$B$7),0,MAX(0,$E1718-MAX(0,SUMIFS(Тех_Движение!$G$2:$G$5111,Тех_Движение!$D$2:$D$5111,$C1718,Тех_Движение!$B$2:$B$5111,"&lt;="&amp;K$3)-$F1718)))</f>
        <v/>
      </c>
      <c r="L1718" s="54">
        <f>IF(OR($B1718="",L$3&lt;$D1718+Настройки!$B$7),0,MAX(0,$E1718-MAX(0,SUMIFS(Тех_Движение!$G$2:$G$5111,Тех_Движение!$D$2:$D$5111,$C1718,Тех_Движение!$B$2:$B$5111,"&lt;="&amp;L$3)-$F1718)))</f>
        <v/>
      </c>
      <c r="M1718" s="54">
        <f>IF(OR($B1718="",M$3&lt;$D1718+Настройки!$B$7),0,MAX(0,$E1718-MAX(0,SUMIFS(Тех_Движение!$G$2:$G$5111,Тех_Движение!$D$2:$D$5111,$C1718,Тех_Движение!$B$2:$B$5111,"&lt;="&amp;M$3)-$F1718)))</f>
        <v/>
      </c>
      <c r="N1718" s="54">
        <f>IF(OR($B1718="",N$3&lt;$D1718+Настройки!$B$7),0,MAX(0,$E1718-MAX(0,SUMIFS(Тех_Движение!$G$2:$G$5111,Тех_Движение!$D$2:$D$5111,$C1718,Тех_Движение!$B$2:$B$5111,"&lt;="&amp;N$3)-$F1718)))</f>
        <v/>
      </c>
      <c r="O1718" s="54">
        <f>IF(OR($B1718="",O$3&lt;$D1718+Настройки!$B$7),0,MAX(0,$E1718-MAX(0,SUMIFS(Тех_Движение!$G$2:$G$5111,Тех_Движение!$D$2:$D$5111,$C1718,Тех_Движение!$B$2:$B$5111,"&lt;="&amp;O$3)-$F1718)))</f>
        <v/>
      </c>
      <c r="P1718" s="54">
        <f>IF(OR($B1718="",P$3&lt;$D1718+Настройки!$B$7),0,MAX(0,$E1718-MAX(0,SUMIFS(Тех_Движение!$G$2:$G$5111,Тех_Движение!$D$2:$D$5111,$C1718,Тех_Движение!$B$2:$B$5111,"&lt;="&amp;P$3)-$F1718)))</f>
        <v/>
      </c>
      <c r="Q1718" s="54">
        <f>IF(OR($B1718="",Q$3&lt;$D1718+Настройки!$B$7),0,MAX(0,$E1718-MAX(0,SUMIFS(Тех_Движение!$G$2:$G$5111,Тех_Движение!$D$2:$D$5111,$C1718,Тех_Движение!$B$2:$B$5111,"&lt;="&amp;Q$3)-$F1718)))</f>
        <v/>
      </c>
      <c r="R1718" s="54">
        <f>IF($B1718="","",SUM($K1718:$Q1718))</f>
        <v/>
      </c>
      <c r="S1718" s="56">
        <f>IF($B1718="","",VLOOKUP($C1718,Настройки!$A$11:$L$17,9,FALSE))</f>
        <v/>
      </c>
      <c r="T1718" s="56">
        <f>IF($B1718="","",$R1718*$S1718)</f>
        <v/>
      </c>
    </row>
    <row r="1719">
      <c r="A1719" s="20">
        <f>Тех_Движение!$A$1716</f>
        <v/>
      </c>
      <c r="B1719" s="20">
        <f>IF(Тех_Движение!$F$1716&gt;0,Тех_Движение!$I$1716,"")</f>
        <v/>
      </c>
      <c r="C1719" s="20">
        <f>IF($B1719="","",Тех_Движение!$D$1716)</f>
        <v/>
      </c>
      <c r="D1719" s="42">
        <f>IF($B1719="","",Тех_Движение!$B$1716)</f>
        <v/>
      </c>
      <c r="E1719" s="54">
        <f>IF($B1719="","",Тех_Движение!$F$1716)</f>
        <v/>
      </c>
      <c r="F1719" s="54">
        <f>IF($B1719="","",SUMIFS($E$5:$E1718,$C$5:$C1718,$C1719))</f>
        <v/>
      </c>
      <c r="G1719" s="54">
        <f>IF($B1719="","",MAX(0,$E1719-MAX(0,SUMIFS(Тех_Движение!$G$2:$G$5111,Тех_Движение!$D$2:$D$5111,$C1719,Тех_Движение!$B$2:$B$5111,"&lt;="&amp;Настройки!$B$5-1)-$F1719)))</f>
        <v/>
      </c>
      <c r="H1719" s="54">
        <f>IF($B1719="","",IF(AND($D1719&gt;=Настройки!$B$5,$D1719&lt;=Настройки!$B$6),$E1719,0))</f>
        <v/>
      </c>
      <c r="I1719" s="54">
        <f>IF($B1719="","",$G1719+$H1719-$J1719)</f>
        <v/>
      </c>
      <c r="J1719" s="54">
        <f>IF($B1719="","",MAX(0,$E1719-MAX(0,SUMIFS(Тех_Движение!$G$2:$G$5111,Тех_Движение!$D$2:$D$5111,$C1719,Тех_Движение!$B$2:$B$5111,"&lt;="&amp;Настройки!$B$6)-$F1719)))</f>
        <v/>
      </c>
      <c r="K1719" s="54">
        <f>IF(OR($B1719="",K$3&lt;$D1719+Настройки!$B$7),0,MAX(0,$E1719-MAX(0,SUMIFS(Тех_Движение!$G$2:$G$5111,Тех_Движение!$D$2:$D$5111,$C1719,Тех_Движение!$B$2:$B$5111,"&lt;="&amp;K$3)-$F1719)))</f>
        <v/>
      </c>
      <c r="L1719" s="54">
        <f>IF(OR($B1719="",L$3&lt;$D1719+Настройки!$B$7),0,MAX(0,$E1719-MAX(0,SUMIFS(Тех_Движение!$G$2:$G$5111,Тех_Движение!$D$2:$D$5111,$C1719,Тех_Движение!$B$2:$B$5111,"&lt;="&amp;L$3)-$F1719)))</f>
        <v/>
      </c>
      <c r="M1719" s="54">
        <f>IF(OR($B1719="",M$3&lt;$D1719+Настройки!$B$7),0,MAX(0,$E1719-MAX(0,SUMIFS(Тех_Движение!$G$2:$G$5111,Тех_Движение!$D$2:$D$5111,$C1719,Тех_Движение!$B$2:$B$5111,"&lt;="&amp;M$3)-$F1719)))</f>
        <v/>
      </c>
      <c r="N1719" s="54">
        <f>IF(OR($B1719="",N$3&lt;$D1719+Настройки!$B$7),0,MAX(0,$E1719-MAX(0,SUMIFS(Тех_Движение!$G$2:$G$5111,Тех_Движение!$D$2:$D$5111,$C1719,Тех_Движение!$B$2:$B$5111,"&lt;="&amp;N$3)-$F1719)))</f>
        <v/>
      </c>
      <c r="O1719" s="54">
        <f>IF(OR($B1719="",O$3&lt;$D1719+Настройки!$B$7),0,MAX(0,$E1719-MAX(0,SUMIFS(Тех_Движение!$G$2:$G$5111,Тех_Движение!$D$2:$D$5111,$C1719,Тех_Движение!$B$2:$B$5111,"&lt;="&amp;O$3)-$F1719)))</f>
        <v/>
      </c>
      <c r="P1719" s="54">
        <f>IF(OR($B1719="",P$3&lt;$D1719+Настройки!$B$7),0,MAX(0,$E1719-MAX(0,SUMIFS(Тех_Движение!$G$2:$G$5111,Тех_Движение!$D$2:$D$5111,$C1719,Тех_Движение!$B$2:$B$5111,"&lt;="&amp;P$3)-$F1719)))</f>
        <v/>
      </c>
      <c r="Q1719" s="54">
        <f>IF(OR($B1719="",Q$3&lt;$D1719+Настройки!$B$7),0,MAX(0,$E1719-MAX(0,SUMIFS(Тех_Движение!$G$2:$G$5111,Тех_Движение!$D$2:$D$5111,$C1719,Тех_Движение!$B$2:$B$5111,"&lt;="&amp;Q$3)-$F1719)))</f>
        <v/>
      </c>
      <c r="R1719" s="54">
        <f>IF($B1719="","",SUM($K1719:$Q1719))</f>
        <v/>
      </c>
      <c r="S1719" s="56">
        <f>IF($B1719="","",VLOOKUP($C1719,Настройки!$A$11:$L$17,9,FALSE))</f>
        <v/>
      </c>
      <c r="T1719" s="56">
        <f>IF($B1719="","",$R1719*$S1719)</f>
        <v/>
      </c>
    </row>
    <row r="1720">
      <c r="A1720" s="20">
        <f>Тех_Движение!$A$1717</f>
        <v/>
      </c>
      <c r="B1720" s="20">
        <f>IF(Тех_Движение!$F$1717&gt;0,Тех_Движение!$I$1717,"")</f>
        <v/>
      </c>
      <c r="C1720" s="20">
        <f>IF($B1720="","",Тех_Движение!$D$1717)</f>
        <v/>
      </c>
      <c r="D1720" s="42">
        <f>IF($B1720="","",Тех_Движение!$B$1717)</f>
        <v/>
      </c>
      <c r="E1720" s="54">
        <f>IF($B1720="","",Тех_Движение!$F$1717)</f>
        <v/>
      </c>
      <c r="F1720" s="54">
        <f>IF($B1720="","",SUMIFS($E$5:$E1719,$C$5:$C1719,$C1720))</f>
        <v/>
      </c>
      <c r="G1720" s="54">
        <f>IF($B1720="","",MAX(0,$E1720-MAX(0,SUMIFS(Тех_Движение!$G$2:$G$5111,Тех_Движение!$D$2:$D$5111,$C1720,Тех_Движение!$B$2:$B$5111,"&lt;="&amp;Настройки!$B$5-1)-$F1720)))</f>
        <v/>
      </c>
      <c r="H1720" s="54">
        <f>IF($B1720="","",IF(AND($D1720&gt;=Настройки!$B$5,$D1720&lt;=Настройки!$B$6),$E1720,0))</f>
        <v/>
      </c>
      <c r="I1720" s="54">
        <f>IF($B1720="","",$G1720+$H1720-$J1720)</f>
        <v/>
      </c>
      <c r="J1720" s="54">
        <f>IF($B1720="","",MAX(0,$E1720-MAX(0,SUMIFS(Тех_Движение!$G$2:$G$5111,Тех_Движение!$D$2:$D$5111,$C1720,Тех_Движение!$B$2:$B$5111,"&lt;="&amp;Настройки!$B$6)-$F1720)))</f>
        <v/>
      </c>
      <c r="K1720" s="54">
        <f>IF(OR($B1720="",K$3&lt;$D1720+Настройки!$B$7),0,MAX(0,$E1720-MAX(0,SUMIFS(Тех_Движение!$G$2:$G$5111,Тех_Движение!$D$2:$D$5111,$C1720,Тех_Движение!$B$2:$B$5111,"&lt;="&amp;K$3)-$F1720)))</f>
        <v/>
      </c>
      <c r="L1720" s="54">
        <f>IF(OR($B1720="",L$3&lt;$D1720+Настройки!$B$7),0,MAX(0,$E1720-MAX(0,SUMIFS(Тех_Движение!$G$2:$G$5111,Тех_Движение!$D$2:$D$5111,$C1720,Тех_Движение!$B$2:$B$5111,"&lt;="&amp;L$3)-$F1720)))</f>
        <v/>
      </c>
      <c r="M1720" s="54">
        <f>IF(OR($B1720="",M$3&lt;$D1720+Настройки!$B$7),0,MAX(0,$E1720-MAX(0,SUMIFS(Тех_Движение!$G$2:$G$5111,Тех_Движение!$D$2:$D$5111,$C1720,Тех_Движение!$B$2:$B$5111,"&lt;="&amp;M$3)-$F1720)))</f>
        <v/>
      </c>
      <c r="N1720" s="54">
        <f>IF(OR($B1720="",N$3&lt;$D1720+Настройки!$B$7),0,MAX(0,$E1720-MAX(0,SUMIFS(Тех_Движение!$G$2:$G$5111,Тех_Движение!$D$2:$D$5111,$C1720,Тех_Движение!$B$2:$B$5111,"&lt;="&amp;N$3)-$F1720)))</f>
        <v/>
      </c>
      <c r="O1720" s="54">
        <f>IF(OR($B1720="",O$3&lt;$D1720+Настройки!$B$7),0,MAX(0,$E1720-MAX(0,SUMIFS(Тех_Движение!$G$2:$G$5111,Тех_Движение!$D$2:$D$5111,$C1720,Тех_Движение!$B$2:$B$5111,"&lt;="&amp;O$3)-$F1720)))</f>
        <v/>
      </c>
      <c r="P1720" s="54">
        <f>IF(OR($B1720="",P$3&lt;$D1720+Настройки!$B$7),0,MAX(0,$E1720-MAX(0,SUMIFS(Тех_Движение!$G$2:$G$5111,Тех_Движение!$D$2:$D$5111,$C1720,Тех_Движение!$B$2:$B$5111,"&lt;="&amp;P$3)-$F1720)))</f>
        <v/>
      </c>
      <c r="Q1720" s="54">
        <f>IF(OR($B1720="",Q$3&lt;$D1720+Настройки!$B$7),0,MAX(0,$E1720-MAX(0,SUMIFS(Тех_Движение!$G$2:$G$5111,Тех_Движение!$D$2:$D$5111,$C1720,Тех_Движение!$B$2:$B$5111,"&lt;="&amp;Q$3)-$F1720)))</f>
        <v/>
      </c>
      <c r="R1720" s="54">
        <f>IF($B1720="","",SUM($K1720:$Q1720))</f>
        <v/>
      </c>
      <c r="S1720" s="56">
        <f>IF($B1720="","",VLOOKUP($C1720,Настройки!$A$11:$L$17,9,FALSE))</f>
        <v/>
      </c>
      <c r="T1720" s="56">
        <f>IF($B1720="","",$R1720*$S1720)</f>
        <v/>
      </c>
    </row>
    <row r="1721">
      <c r="A1721" s="20">
        <f>Тех_Движение!$A$1718</f>
        <v/>
      </c>
      <c r="B1721" s="20">
        <f>IF(Тех_Движение!$F$1718&gt;0,Тех_Движение!$I$1718,"")</f>
        <v/>
      </c>
      <c r="C1721" s="20">
        <f>IF($B1721="","",Тех_Движение!$D$1718)</f>
        <v/>
      </c>
      <c r="D1721" s="42">
        <f>IF($B1721="","",Тех_Движение!$B$1718)</f>
        <v/>
      </c>
      <c r="E1721" s="54">
        <f>IF($B1721="","",Тех_Движение!$F$1718)</f>
        <v/>
      </c>
      <c r="F1721" s="54">
        <f>IF($B1721="","",SUMIFS($E$5:$E1720,$C$5:$C1720,$C1721))</f>
        <v/>
      </c>
      <c r="G1721" s="54">
        <f>IF($B1721="","",MAX(0,$E1721-MAX(0,SUMIFS(Тех_Движение!$G$2:$G$5111,Тех_Движение!$D$2:$D$5111,$C1721,Тех_Движение!$B$2:$B$5111,"&lt;="&amp;Настройки!$B$5-1)-$F1721)))</f>
        <v/>
      </c>
      <c r="H1721" s="54">
        <f>IF($B1721="","",IF(AND($D1721&gt;=Настройки!$B$5,$D1721&lt;=Настройки!$B$6),$E1721,0))</f>
        <v/>
      </c>
      <c r="I1721" s="54">
        <f>IF($B1721="","",$G1721+$H1721-$J1721)</f>
        <v/>
      </c>
      <c r="J1721" s="54">
        <f>IF($B1721="","",MAX(0,$E1721-MAX(0,SUMIFS(Тех_Движение!$G$2:$G$5111,Тех_Движение!$D$2:$D$5111,$C1721,Тех_Движение!$B$2:$B$5111,"&lt;="&amp;Настройки!$B$6)-$F1721)))</f>
        <v/>
      </c>
      <c r="K1721" s="54">
        <f>IF(OR($B1721="",K$3&lt;$D1721+Настройки!$B$7),0,MAX(0,$E1721-MAX(0,SUMIFS(Тех_Движение!$G$2:$G$5111,Тех_Движение!$D$2:$D$5111,$C1721,Тех_Движение!$B$2:$B$5111,"&lt;="&amp;K$3)-$F1721)))</f>
        <v/>
      </c>
      <c r="L1721" s="54">
        <f>IF(OR($B1721="",L$3&lt;$D1721+Настройки!$B$7),0,MAX(0,$E1721-MAX(0,SUMIFS(Тех_Движение!$G$2:$G$5111,Тех_Движение!$D$2:$D$5111,$C1721,Тех_Движение!$B$2:$B$5111,"&lt;="&amp;L$3)-$F1721)))</f>
        <v/>
      </c>
      <c r="M1721" s="54">
        <f>IF(OR($B1721="",M$3&lt;$D1721+Настройки!$B$7),0,MAX(0,$E1721-MAX(0,SUMIFS(Тех_Движение!$G$2:$G$5111,Тех_Движение!$D$2:$D$5111,$C1721,Тех_Движение!$B$2:$B$5111,"&lt;="&amp;M$3)-$F1721)))</f>
        <v/>
      </c>
      <c r="N1721" s="54">
        <f>IF(OR($B1721="",N$3&lt;$D1721+Настройки!$B$7),0,MAX(0,$E1721-MAX(0,SUMIFS(Тех_Движение!$G$2:$G$5111,Тех_Движение!$D$2:$D$5111,$C1721,Тех_Движение!$B$2:$B$5111,"&lt;="&amp;N$3)-$F1721)))</f>
        <v/>
      </c>
      <c r="O1721" s="54">
        <f>IF(OR($B1721="",O$3&lt;$D1721+Настройки!$B$7),0,MAX(0,$E1721-MAX(0,SUMIFS(Тех_Движение!$G$2:$G$5111,Тех_Движение!$D$2:$D$5111,$C1721,Тех_Движение!$B$2:$B$5111,"&lt;="&amp;O$3)-$F1721)))</f>
        <v/>
      </c>
      <c r="P1721" s="54">
        <f>IF(OR($B1721="",P$3&lt;$D1721+Настройки!$B$7),0,MAX(0,$E1721-MAX(0,SUMIFS(Тех_Движение!$G$2:$G$5111,Тех_Движение!$D$2:$D$5111,$C1721,Тех_Движение!$B$2:$B$5111,"&lt;="&amp;P$3)-$F1721)))</f>
        <v/>
      </c>
      <c r="Q1721" s="54">
        <f>IF(OR($B1721="",Q$3&lt;$D1721+Настройки!$B$7),0,MAX(0,$E1721-MAX(0,SUMIFS(Тех_Движение!$G$2:$G$5111,Тех_Движение!$D$2:$D$5111,$C1721,Тех_Движение!$B$2:$B$5111,"&lt;="&amp;Q$3)-$F1721)))</f>
        <v/>
      </c>
      <c r="R1721" s="54">
        <f>IF($B1721="","",SUM($K1721:$Q1721))</f>
        <v/>
      </c>
      <c r="S1721" s="56">
        <f>IF($B1721="","",VLOOKUP($C1721,Настройки!$A$11:$L$17,9,FALSE))</f>
        <v/>
      </c>
      <c r="T1721" s="56">
        <f>IF($B1721="","",$R1721*$S1721)</f>
        <v/>
      </c>
    </row>
    <row r="1722">
      <c r="A1722" s="20">
        <f>Тех_Движение!$A$1719</f>
        <v/>
      </c>
      <c r="B1722" s="20">
        <f>IF(Тех_Движение!$F$1719&gt;0,Тех_Движение!$I$1719,"")</f>
        <v/>
      </c>
      <c r="C1722" s="20">
        <f>IF($B1722="","",Тех_Движение!$D$1719)</f>
        <v/>
      </c>
      <c r="D1722" s="42">
        <f>IF($B1722="","",Тех_Движение!$B$1719)</f>
        <v/>
      </c>
      <c r="E1722" s="54">
        <f>IF($B1722="","",Тех_Движение!$F$1719)</f>
        <v/>
      </c>
      <c r="F1722" s="54">
        <f>IF($B1722="","",SUMIFS($E$5:$E1721,$C$5:$C1721,$C1722))</f>
        <v/>
      </c>
      <c r="G1722" s="54">
        <f>IF($B1722="","",MAX(0,$E1722-MAX(0,SUMIFS(Тех_Движение!$G$2:$G$5111,Тех_Движение!$D$2:$D$5111,$C1722,Тех_Движение!$B$2:$B$5111,"&lt;="&amp;Настройки!$B$5-1)-$F1722)))</f>
        <v/>
      </c>
      <c r="H1722" s="54">
        <f>IF($B1722="","",IF(AND($D1722&gt;=Настройки!$B$5,$D1722&lt;=Настройки!$B$6),$E1722,0))</f>
        <v/>
      </c>
      <c r="I1722" s="54">
        <f>IF($B1722="","",$G1722+$H1722-$J1722)</f>
        <v/>
      </c>
      <c r="J1722" s="54">
        <f>IF($B1722="","",MAX(0,$E1722-MAX(0,SUMIFS(Тех_Движение!$G$2:$G$5111,Тех_Движение!$D$2:$D$5111,$C1722,Тех_Движение!$B$2:$B$5111,"&lt;="&amp;Настройки!$B$6)-$F1722)))</f>
        <v/>
      </c>
      <c r="K1722" s="54">
        <f>IF(OR($B1722="",K$3&lt;$D1722+Настройки!$B$7),0,MAX(0,$E1722-MAX(0,SUMIFS(Тех_Движение!$G$2:$G$5111,Тех_Движение!$D$2:$D$5111,$C1722,Тех_Движение!$B$2:$B$5111,"&lt;="&amp;K$3)-$F1722)))</f>
        <v/>
      </c>
      <c r="L1722" s="54">
        <f>IF(OR($B1722="",L$3&lt;$D1722+Настройки!$B$7),0,MAX(0,$E1722-MAX(0,SUMIFS(Тех_Движение!$G$2:$G$5111,Тех_Движение!$D$2:$D$5111,$C1722,Тех_Движение!$B$2:$B$5111,"&lt;="&amp;L$3)-$F1722)))</f>
        <v/>
      </c>
      <c r="M1722" s="54">
        <f>IF(OR($B1722="",M$3&lt;$D1722+Настройки!$B$7),0,MAX(0,$E1722-MAX(0,SUMIFS(Тех_Движение!$G$2:$G$5111,Тех_Движение!$D$2:$D$5111,$C1722,Тех_Движение!$B$2:$B$5111,"&lt;="&amp;M$3)-$F1722)))</f>
        <v/>
      </c>
      <c r="N1722" s="54">
        <f>IF(OR($B1722="",N$3&lt;$D1722+Настройки!$B$7),0,MAX(0,$E1722-MAX(0,SUMIFS(Тех_Движение!$G$2:$G$5111,Тех_Движение!$D$2:$D$5111,$C1722,Тех_Движение!$B$2:$B$5111,"&lt;="&amp;N$3)-$F1722)))</f>
        <v/>
      </c>
      <c r="O1722" s="54">
        <f>IF(OR($B1722="",O$3&lt;$D1722+Настройки!$B$7),0,MAX(0,$E1722-MAX(0,SUMIFS(Тех_Движение!$G$2:$G$5111,Тех_Движение!$D$2:$D$5111,$C1722,Тех_Движение!$B$2:$B$5111,"&lt;="&amp;O$3)-$F1722)))</f>
        <v/>
      </c>
      <c r="P1722" s="54">
        <f>IF(OR($B1722="",P$3&lt;$D1722+Настройки!$B$7),0,MAX(0,$E1722-MAX(0,SUMIFS(Тех_Движение!$G$2:$G$5111,Тех_Движение!$D$2:$D$5111,$C1722,Тех_Движение!$B$2:$B$5111,"&lt;="&amp;P$3)-$F1722)))</f>
        <v/>
      </c>
      <c r="Q1722" s="54">
        <f>IF(OR($B1722="",Q$3&lt;$D1722+Настройки!$B$7),0,MAX(0,$E1722-MAX(0,SUMIFS(Тех_Движение!$G$2:$G$5111,Тех_Движение!$D$2:$D$5111,$C1722,Тех_Движение!$B$2:$B$5111,"&lt;="&amp;Q$3)-$F1722)))</f>
        <v/>
      </c>
      <c r="R1722" s="54">
        <f>IF($B1722="","",SUM($K1722:$Q1722))</f>
        <v/>
      </c>
      <c r="S1722" s="56">
        <f>IF($B1722="","",VLOOKUP($C1722,Настройки!$A$11:$L$17,9,FALSE))</f>
        <v/>
      </c>
      <c r="T1722" s="56">
        <f>IF($B1722="","",$R1722*$S1722)</f>
        <v/>
      </c>
    </row>
    <row r="1723">
      <c r="A1723" s="20">
        <f>Тех_Движение!$A$1720</f>
        <v/>
      </c>
      <c r="B1723" s="20">
        <f>IF(Тех_Движение!$F$1720&gt;0,Тех_Движение!$I$1720,"")</f>
        <v/>
      </c>
      <c r="C1723" s="20">
        <f>IF($B1723="","",Тех_Движение!$D$1720)</f>
        <v/>
      </c>
      <c r="D1723" s="42">
        <f>IF($B1723="","",Тех_Движение!$B$1720)</f>
        <v/>
      </c>
      <c r="E1723" s="54">
        <f>IF($B1723="","",Тех_Движение!$F$1720)</f>
        <v/>
      </c>
      <c r="F1723" s="54">
        <f>IF($B1723="","",SUMIFS($E$5:$E1722,$C$5:$C1722,$C1723))</f>
        <v/>
      </c>
      <c r="G1723" s="54">
        <f>IF($B1723="","",MAX(0,$E1723-MAX(0,SUMIFS(Тех_Движение!$G$2:$G$5111,Тех_Движение!$D$2:$D$5111,$C1723,Тех_Движение!$B$2:$B$5111,"&lt;="&amp;Настройки!$B$5-1)-$F1723)))</f>
        <v/>
      </c>
      <c r="H1723" s="54">
        <f>IF($B1723="","",IF(AND($D1723&gt;=Настройки!$B$5,$D1723&lt;=Настройки!$B$6),$E1723,0))</f>
        <v/>
      </c>
      <c r="I1723" s="54">
        <f>IF($B1723="","",$G1723+$H1723-$J1723)</f>
        <v/>
      </c>
      <c r="J1723" s="54">
        <f>IF($B1723="","",MAX(0,$E1723-MAX(0,SUMIFS(Тех_Движение!$G$2:$G$5111,Тех_Движение!$D$2:$D$5111,$C1723,Тех_Движение!$B$2:$B$5111,"&lt;="&amp;Настройки!$B$6)-$F1723)))</f>
        <v/>
      </c>
      <c r="K1723" s="54">
        <f>IF(OR($B1723="",K$3&lt;$D1723+Настройки!$B$7),0,MAX(0,$E1723-MAX(0,SUMIFS(Тех_Движение!$G$2:$G$5111,Тех_Движение!$D$2:$D$5111,$C1723,Тех_Движение!$B$2:$B$5111,"&lt;="&amp;K$3)-$F1723)))</f>
        <v/>
      </c>
      <c r="L1723" s="54">
        <f>IF(OR($B1723="",L$3&lt;$D1723+Настройки!$B$7),0,MAX(0,$E1723-MAX(0,SUMIFS(Тех_Движение!$G$2:$G$5111,Тех_Движение!$D$2:$D$5111,$C1723,Тех_Движение!$B$2:$B$5111,"&lt;="&amp;L$3)-$F1723)))</f>
        <v/>
      </c>
      <c r="M1723" s="54">
        <f>IF(OR($B1723="",M$3&lt;$D1723+Настройки!$B$7),0,MAX(0,$E1723-MAX(0,SUMIFS(Тех_Движение!$G$2:$G$5111,Тех_Движение!$D$2:$D$5111,$C1723,Тех_Движение!$B$2:$B$5111,"&lt;="&amp;M$3)-$F1723)))</f>
        <v/>
      </c>
      <c r="N1723" s="54">
        <f>IF(OR($B1723="",N$3&lt;$D1723+Настройки!$B$7),0,MAX(0,$E1723-MAX(0,SUMIFS(Тех_Движение!$G$2:$G$5111,Тех_Движение!$D$2:$D$5111,$C1723,Тех_Движение!$B$2:$B$5111,"&lt;="&amp;N$3)-$F1723)))</f>
        <v/>
      </c>
      <c r="O1723" s="54">
        <f>IF(OR($B1723="",O$3&lt;$D1723+Настройки!$B$7),0,MAX(0,$E1723-MAX(0,SUMIFS(Тех_Движение!$G$2:$G$5111,Тех_Движение!$D$2:$D$5111,$C1723,Тех_Движение!$B$2:$B$5111,"&lt;="&amp;O$3)-$F1723)))</f>
        <v/>
      </c>
      <c r="P1723" s="54">
        <f>IF(OR($B1723="",P$3&lt;$D1723+Настройки!$B$7),0,MAX(0,$E1723-MAX(0,SUMIFS(Тех_Движение!$G$2:$G$5111,Тех_Движение!$D$2:$D$5111,$C1723,Тех_Движение!$B$2:$B$5111,"&lt;="&amp;P$3)-$F1723)))</f>
        <v/>
      </c>
      <c r="Q1723" s="54">
        <f>IF(OR($B1723="",Q$3&lt;$D1723+Настройки!$B$7),0,MAX(0,$E1723-MAX(0,SUMIFS(Тех_Движение!$G$2:$G$5111,Тех_Движение!$D$2:$D$5111,$C1723,Тех_Движение!$B$2:$B$5111,"&lt;="&amp;Q$3)-$F1723)))</f>
        <v/>
      </c>
      <c r="R1723" s="54">
        <f>IF($B1723="","",SUM($K1723:$Q1723))</f>
        <v/>
      </c>
      <c r="S1723" s="56">
        <f>IF($B1723="","",VLOOKUP($C1723,Настройки!$A$11:$L$17,9,FALSE))</f>
        <v/>
      </c>
      <c r="T1723" s="56">
        <f>IF($B1723="","",$R1723*$S1723)</f>
        <v/>
      </c>
    </row>
    <row r="1724">
      <c r="A1724" s="20">
        <f>Тех_Движение!$A$1721</f>
        <v/>
      </c>
      <c r="B1724" s="20">
        <f>IF(Тех_Движение!$F$1721&gt;0,Тех_Движение!$I$1721,"")</f>
        <v/>
      </c>
      <c r="C1724" s="20">
        <f>IF($B1724="","",Тех_Движение!$D$1721)</f>
        <v/>
      </c>
      <c r="D1724" s="42">
        <f>IF($B1724="","",Тех_Движение!$B$1721)</f>
        <v/>
      </c>
      <c r="E1724" s="54">
        <f>IF($B1724="","",Тех_Движение!$F$1721)</f>
        <v/>
      </c>
      <c r="F1724" s="54">
        <f>IF($B1724="","",SUMIFS($E$5:$E1723,$C$5:$C1723,$C1724))</f>
        <v/>
      </c>
      <c r="G1724" s="54">
        <f>IF($B1724="","",MAX(0,$E1724-MAX(0,SUMIFS(Тех_Движение!$G$2:$G$5111,Тех_Движение!$D$2:$D$5111,$C1724,Тех_Движение!$B$2:$B$5111,"&lt;="&amp;Настройки!$B$5-1)-$F1724)))</f>
        <v/>
      </c>
      <c r="H1724" s="54">
        <f>IF($B1724="","",IF(AND($D1724&gt;=Настройки!$B$5,$D1724&lt;=Настройки!$B$6),$E1724,0))</f>
        <v/>
      </c>
      <c r="I1724" s="54">
        <f>IF($B1724="","",$G1724+$H1724-$J1724)</f>
        <v/>
      </c>
      <c r="J1724" s="54">
        <f>IF($B1724="","",MAX(0,$E1724-MAX(0,SUMIFS(Тех_Движение!$G$2:$G$5111,Тех_Движение!$D$2:$D$5111,$C1724,Тех_Движение!$B$2:$B$5111,"&lt;="&amp;Настройки!$B$6)-$F1724)))</f>
        <v/>
      </c>
      <c r="K1724" s="54">
        <f>IF(OR($B1724="",K$3&lt;$D1724+Настройки!$B$7),0,MAX(0,$E1724-MAX(0,SUMIFS(Тех_Движение!$G$2:$G$5111,Тех_Движение!$D$2:$D$5111,$C1724,Тех_Движение!$B$2:$B$5111,"&lt;="&amp;K$3)-$F1724)))</f>
        <v/>
      </c>
      <c r="L1724" s="54">
        <f>IF(OR($B1724="",L$3&lt;$D1724+Настройки!$B$7),0,MAX(0,$E1724-MAX(0,SUMIFS(Тех_Движение!$G$2:$G$5111,Тех_Движение!$D$2:$D$5111,$C1724,Тех_Движение!$B$2:$B$5111,"&lt;="&amp;L$3)-$F1724)))</f>
        <v/>
      </c>
      <c r="M1724" s="54">
        <f>IF(OR($B1724="",M$3&lt;$D1724+Настройки!$B$7),0,MAX(0,$E1724-MAX(0,SUMIFS(Тех_Движение!$G$2:$G$5111,Тех_Движение!$D$2:$D$5111,$C1724,Тех_Движение!$B$2:$B$5111,"&lt;="&amp;M$3)-$F1724)))</f>
        <v/>
      </c>
      <c r="N1724" s="54">
        <f>IF(OR($B1724="",N$3&lt;$D1724+Настройки!$B$7),0,MAX(0,$E1724-MAX(0,SUMIFS(Тех_Движение!$G$2:$G$5111,Тех_Движение!$D$2:$D$5111,$C1724,Тех_Движение!$B$2:$B$5111,"&lt;="&amp;N$3)-$F1724)))</f>
        <v/>
      </c>
      <c r="O1724" s="54">
        <f>IF(OR($B1724="",O$3&lt;$D1724+Настройки!$B$7),0,MAX(0,$E1724-MAX(0,SUMIFS(Тех_Движение!$G$2:$G$5111,Тех_Движение!$D$2:$D$5111,$C1724,Тех_Движение!$B$2:$B$5111,"&lt;="&amp;O$3)-$F1724)))</f>
        <v/>
      </c>
      <c r="P1724" s="54">
        <f>IF(OR($B1724="",P$3&lt;$D1724+Настройки!$B$7),0,MAX(0,$E1724-MAX(0,SUMIFS(Тех_Движение!$G$2:$G$5111,Тех_Движение!$D$2:$D$5111,$C1724,Тех_Движение!$B$2:$B$5111,"&lt;="&amp;P$3)-$F1724)))</f>
        <v/>
      </c>
      <c r="Q1724" s="54">
        <f>IF(OR($B1724="",Q$3&lt;$D1724+Настройки!$B$7),0,MAX(0,$E1724-MAX(0,SUMIFS(Тех_Движение!$G$2:$G$5111,Тех_Движение!$D$2:$D$5111,$C1724,Тех_Движение!$B$2:$B$5111,"&lt;="&amp;Q$3)-$F1724)))</f>
        <v/>
      </c>
      <c r="R1724" s="54">
        <f>IF($B1724="","",SUM($K1724:$Q1724))</f>
        <v/>
      </c>
      <c r="S1724" s="56">
        <f>IF($B1724="","",VLOOKUP($C1724,Настройки!$A$11:$L$17,9,FALSE))</f>
        <v/>
      </c>
      <c r="T1724" s="56">
        <f>IF($B1724="","",$R1724*$S1724)</f>
        <v/>
      </c>
    </row>
    <row r="1725">
      <c r="A1725" s="20">
        <f>Тех_Движение!$A$1722</f>
        <v/>
      </c>
      <c r="B1725" s="20">
        <f>IF(Тех_Движение!$F$1722&gt;0,Тех_Движение!$I$1722,"")</f>
        <v/>
      </c>
      <c r="C1725" s="20">
        <f>IF($B1725="","",Тех_Движение!$D$1722)</f>
        <v/>
      </c>
      <c r="D1725" s="42">
        <f>IF($B1725="","",Тех_Движение!$B$1722)</f>
        <v/>
      </c>
      <c r="E1725" s="54">
        <f>IF($B1725="","",Тех_Движение!$F$1722)</f>
        <v/>
      </c>
      <c r="F1725" s="54">
        <f>IF($B1725="","",SUMIFS($E$5:$E1724,$C$5:$C1724,$C1725))</f>
        <v/>
      </c>
      <c r="G1725" s="54">
        <f>IF($B1725="","",MAX(0,$E1725-MAX(0,SUMIFS(Тех_Движение!$G$2:$G$5111,Тех_Движение!$D$2:$D$5111,$C1725,Тех_Движение!$B$2:$B$5111,"&lt;="&amp;Настройки!$B$5-1)-$F1725)))</f>
        <v/>
      </c>
      <c r="H1725" s="54">
        <f>IF($B1725="","",IF(AND($D1725&gt;=Настройки!$B$5,$D1725&lt;=Настройки!$B$6),$E1725,0))</f>
        <v/>
      </c>
      <c r="I1725" s="54">
        <f>IF($B1725="","",$G1725+$H1725-$J1725)</f>
        <v/>
      </c>
      <c r="J1725" s="54">
        <f>IF($B1725="","",MAX(0,$E1725-MAX(0,SUMIFS(Тех_Движение!$G$2:$G$5111,Тех_Движение!$D$2:$D$5111,$C1725,Тех_Движение!$B$2:$B$5111,"&lt;="&amp;Настройки!$B$6)-$F1725)))</f>
        <v/>
      </c>
      <c r="K1725" s="54">
        <f>IF(OR($B1725="",K$3&lt;$D1725+Настройки!$B$7),0,MAX(0,$E1725-MAX(0,SUMIFS(Тех_Движение!$G$2:$G$5111,Тех_Движение!$D$2:$D$5111,$C1725,Тех_Движение!$B$2:$B$5111,"&lt;="&amp;K$3)-$F1725)))</f>
        <v/>
      </c>
      <c r="L1725" s="54">
        <f>IF(OR($B1725="",L$3&lt;$D1725+Настройки!$B$7),0,MAX(0,$E1725-MAX(0,SUMIFS(Тех_Движение!$G$2:$G$5111,Тех_Движение!$D$2:$D$5111,$C1725,Тех_Движение!$B$2:$B$5111,"&lt;="&amp;L$3)-$F1725)))</f>
        <v/>
      </c>
      <c r="M1725" s="54">
        <f>IF(OR($B1725="",M$3&lt;$D1725+Настройки!$B$7),0,MAX(0,$E1725-MAX(0,SUMIFS(Тех_Движение!$G$2:$G$5111,Тех_Движение!$D$2:$D$5111,$C1725,Тех_Движение!$B$2:$B$5111,"&lt;="&amp;M$3)-$F1725)))</f>
        <v/>
      </c>
      <c r="N1725" s="54">
        <f>IF(OR($B1725="",N$3&lt;$D1725+Настройки!$B$7),0,MAX(0,$E1725-MAX(0,SUMIFS(Тех_Движение!$G$2:$G$5111,Тех_Движение!$D$2:$D$5111,$C1725,Тех_Движение!$B$2:$B$5111,"&lt;="&amp;N$3)-$F1725)))</f>
        <v/>
      </c>
      <c r="O1725" s="54">
        <f>IF(OR($B1725="",O$3&lt;$D1725+Настройки!$B$7),0,MAX(0,$E1725-MAX(0,SUMIFS(Тех_Движение!$G$2:$G$5111,Тех_Движение!$D$2:$D$5111,$C1725,Тех_Движение!$B$2:$B$5111,"&lt;="&amp;O$3)-$F1725)))</f>
        <v/>
      </c>
      <c r="P1725" s="54">
        <f>IF(OR($B1725="",P$3&lt;$D1725+Настройки!$B$7),0,MAX(0,$E1725-MAX(0,SUMIFS(Тех_Движение!$G$2:$G$5111,Тех_Движение!$D$2:$D$5111,$C1725,Тех_Движение!$B$2:$B$5111,"&lt;="&amp;P$3)-$F1725)))</f>
        <v/>
      </c>
      <c r="Q1725" s="54">
        <f>IF(OR($B1725="",Q$3&lt;$D1725+Настройки!$B$7),0,MAX(0,$E1725-MAX(0,SUMIFS(Тех_Движение!$G$2:$G$5111,Тех_Движение!$D$2:$D$5111,$C1725,Тех_Движение!$B$2:$B$5111,"&lt;="&amp;Q$3)-$F1725)))</f>
        <v/>
      </c>
      <c r="R1725" s="54">
        <f>IF($B1725="","",SUM($K1725:$Q1725))</f>
        <v/>
      </c>
      <c r="S1725" s="56">
        <f>IF($B1725="","",VLOOKUP($C1725,Настройки!$A$11:$L$17,9,FALSE))</f>
        <v/>
      </c>
      <c r="T1725" s="56">
        <f>IF($B1725="","",$R1725*$S1725)</f>
        <v/>
      </c>
    </row>
    <row r="1726">
      <c r="A1726" s="20">
        <f>Тех_Движение!$A$1723</f>
        <v/>
      </c>
      <c r="B1726" s="20">
        <f>IF(Тех_Движение!$F$1723&gt;0,Тех_Движение!$I$1723,"")</f>
        <v/>
      </c>
      <c r="C1726" s="20">
        <f>IF($B1726="","",Тех_Движение!$D$1723)</f>
        <v/>
      </c>
      <c r="D1726" s="42">
        <f>IF($B1726="","",Тех_Движение!$B$1723)</f>
        <v/>
      </c>
      <c r="E1726" s="54">
        <f>IF($B1726="","",Тех_Движение!$F$1723)</f>
        <v/>
      </c>
      <c r="F1726" s="54">
        <f>IF($B1726="","",SUMIFS($E$5:$E1725,$C$5:$C1725,$C1726))</f>
        <v/>
      </c>
      <c r="G1726" s="54">
        <f>IF($B1726="","",MAX(0,$E1726-MAX(0,SUMIFS(Тех_Движение!$G$2:$G$5111,Тех_Движение!$D$2:$D$5111,$C1726,Тех_Движение!$B$2:$B$5111,"&lt;="&amp;Настройки!$B$5-1)-$F1726)))</f>
        <v/>
      </c>
      <c r="H1726" s="54">
        <f>IF($B1726="","",IF(AND($D1726&gt;=Настройки!$B$5,$D1726&lt;=Настройки!$B$6),$E1726,0))</f>
        <v/>
      </c>
      <c r="I1726" s="54">
        <f>IF($B1726="","",$G1726+$H1726-$J1726)</f>
        <v/>
      </c>
      <c r="J1726" s="54">
        <f>IF($B1726="","",MAX(0,$E1726-MAX(0,SUMIFS(Тех_Движение!$G$2:$G$5111,Тех_Движение!$D$2:$D$5111,$C1726,Тех_Движение!$B$2:$B$5111,"&lt;="&amp;Настройки!$B$6)-$F1726)))</f>
        <v/>
      </c>
      <c r="K1726" s="54">
        <f>IF(OR($B1726="",K$3&lt;$D1726+Настройки!$B$7),0,MAX(0,$E1726-MAX(0,SUMIFS(Тех_Движение!$G$2:$G$5111,Тех_Движение!$D$2:$D$5111,$C1726,Тех_Движение!$B$2:$B$5111,"&lt;="&amp;K$3)-$F1726)))</f>
        <v/>
      </c>
      <c r="L1726" s="54">
        <f>IF(OR($B1726="",L$3&lt;$D1726+Настройки!$B$7),0,MAX(0,$E1726-MAX(0,SUMIFS(Тех_Движение!$G$2:$G$5111,Тех_Движение!$D$2:$D$5111,$C1726,Тех_Движение!$B$2:$B$5111,"&lt;="&amp;L$3)-$F1726)))</f>
        <v/>
      </c>
      <c r="M1726" s="54">
        <f>IF(OR($B1726="",M$3&lt;$D1726+Настройки!$B$7),0,MAX(0,$E1726-MAX(0,SUMIFS(Тех_Движение!$G$2:$G$5111,Тех_Движение!$D$2:$D$5111,$C1726,Тех_Движение!$B$2:$B$5111,"&lt;="&amp;M$3)-$F1726)))</f>
        <v/>
      </c>
      <c r="N1726" s="54">
        <f>IF(OR($B1726="",N$3&lt;$D1726+Настройки!$B$7),0,MAX(0,$E1726-MAX(0,SUMIFS(Тех_Движение!$G$2:$G$5111,Тех_Движение!$D$2:$D$5111,$C1726,Тех_Движение!$B$2:$B$5111,"&lt;="&amp;N$3)-$F1726)))</f>
        <v/>
      </c>
      <c r="O1726" s="54">
        <f>IF(OR($B1726="",O$3&lt;$D1726+Настройки!$B$7),0,MAX(0,$E1726-MAX(0,SUMIFS(Тех_Движение!$G$2:$G$5111,Тех_Движение!$D$2:$D$5111,$C1726,Тех_Движение!$B$2:$B$5111,"&lt;="&amp;O$3)-$F1726)))</f>
        <v/>
      </c>
      <c r="P1726" s="54">
        <f>IF(OR($B1726="",P$3&lt;$D1726+Настройки!$B$7),0,MAX(0,$E1726-MAX(0,SUMIFS(Тех_Движение!$G$2:$G$5111,Тех_Движение!$D$2:$D$5111,$C1726,Тех_Движение!$B$2:$B$5111,"&lt;="&amp;P$3)-$F1726)))</f>
        <v/>
      </c>
      <c r="Q1726" s="54">
        <f>IF(OR($B1726="",Q$3&lt;$D1726+Настройки!$B$7),0,MAX(0,$E1726-MAX(0,SUMIFS(Тех_Движение!$G$2:$G$5111,Тех_Движение!$D$2:$D$5111,$C1726,Тех_Движение!$B$2:$B$5111,"&lt;="&amp;Q$3)-$F1726)))</f>
        <v/>
      </c>
      <c r="R1726" s="54">
        <f>IF($B1726="","",SUM($K1726:$Q1726))</f>
        <v/>
      </c>
      <c r="S1726" s="56">
        <f>IF($B1726="","",VLOOKUP($C1726,Настройки!$A$11:$L$17,9,FALSE))</f>
        <v/>
      </c>
      <c r="T1726" s="56">
        <f>IF($B1726="","",$R1726*$S1726)</f>
        <v/>
      </c>
    </row>
    <row r="1727">
      <c r="A1727" s="20">
        <f>Тех_Движение!$A$1724</f>
        <v/>
      </c>
      <c r="B1727" s="20">
        <f>IF(Тех_Движение!$F$1724&gt;0,Тех_Движение!$I$1724,"")</f>
        <v/>
      </c>
      <c r="C1727" s="20">
        <f>IF($B1727="","",Тех_Движение!$D$1724)</f>
        <v/>
      </c>
      <c r="D1727" s="42">
        <f>IF($B1727="","",Тех_Движение!$B$1724)</f>
        <v/>
      </c>
      <c r="E1727" s="54">
        <f>IF($B1727="","",Тех_Движение!$F$1724)</f>
        <v/>
      </c>
      <c r="F1727" s="54">
        <f>IF($B1727="","",SUMIFS($E$5:$E1726,$C$5:$C1726,$C1727))</f>
        <v/>
      </c>
      <c r="G1727" s="54">
        <f>IF($B1727="","",MAX(0,$E1727-MAX(0,SUMIFS(Тех_Движение!$G$2:$G$5111,Тех_Движение!$D$2:$D$5111,$C1727,Тех_Движение!$B$2:$B$5111,"&lt;="&amp;Настройки!$B$5-1)-$F1727)))</f>
        <v/>
      </c>
      <c r="H1727" s="54">
        <f>IF($B1727="","",IF(AND($D1727&gt;=Настройки!$B$5,$D1727&lt;=Настройки!$B$6),$E1727,0))</f>
        <v/>
      </c>
      <c r="I1727" s="54">
        <f>IF($B1727="","",$G1727+$H1727-$J1727)</f>
        <v/>
      </c>
      <c r="J1727" s="54">
        <f>IF($B1727="","",MAX(0,$E1727-MAX(0,SUMIFS(Тех_Движение!$G$2:$G$5111,Тех_Движение!$D$2:$D$5111,$C1727,Тех_Движение!$B$2:$B$5111,"&lt;="&amp;Настройки!$B$6)-$F1727)))</f>
        <v/>
      </c>
      <c r="K1727" s="54">
        <f>IF(OR($B1727="",K$3&lt;$D1727+Настройки!$B$7),0,MAX(0,$E1727-MAX(0,SUMIFS(Тех_Движение!$G$2:$G$5111,Тех_Движение!$D$2:$D$5111,$C1727,Тех_Движение!$B$2:$B$5111,"&lt;="&amp;K$3)-$F1727)))</f>
        <v/>
      </c>
      <c r="L1727" s="54">
        <f>IF(OR($B1727="",L$3&lt;$D1727+Настройки!$B$7),0,MAX(0,$E1727-MAX(0,SUMIFS(Тех_Движение!$G$2:$G$5111,Тех_Движение!$D$2:$D$5111,$C1727,Тех_Движение!$B$2:$B$5111,"&lt;="&amp;L$3)-$F1727)))</f>
        <v/>
      </c>
      <c r="M1727" s="54">
        <f>IF(OR($B1727="",M$3&lt;$D1727+Настройки!$B$7),0,MAX(0,$E1727-MAX(0,SUMIFS(Тех_Движение!$G$2:$G$5111,Тех_Движение!$D$2:$D$5111,$C1727,Тех_Движение!$B$2:$B$5111,"&lt;="&amp;M$3)-$F1727)))</f>
        <v/>
      </c>
      <c r="N1727" s="54">
        <f>IF(OR($B1727="",N$3&lt;$D1727+Настройки!$B$7),0,MAX(0,$E1727-MAX(0,SUMIFS(Тех_Движение!$G$2:$G$5111,Тех_Движение!$D$2:$D$5111,$C1727,Тех_Движение!$B$2:$B$5111,"&lt;="&amp;N$3)-$F1727)))</f>
        <v/>
      </c>
      <c r="O1727" s="54">
        <f>IF(OR($B1727="",O$3&lt;$D1727+Настройки!$B$7),0,MAX(0,$E1727-MAX(0,SUMIFS(Тех_Движение!$G$2:$G$5111,Тех_Движение!$D$2:$D$5111,$C1727,Тех_Движение!$B$2:$B$5111,"&lt;="&amp;O$3)-$F1727)))</f>
        <v/>
      </c>
      <c r="P1727" s="54">
        <f>IF(OR($B1727="",P$3&lt;$D1727+Настройки!$B$7),0,MAX(0,$E1727-MAX(0,SUMIFS(Тех_Движение!$G$2:$G$5111,Тех_Движение!$D$2:$D$5111,$C1727,Тех_Движение!$B$2:$B$5111,"&lt;="&amp;P$3)-$F1727)))</f>
        <v/>
      </c>
      <c r="Q1727" s="54">
        <f>IF(OR($B1727="",Q$3&lt;$D1727+Настройки!$B$7),0,MAX(0,$E1727-MAX(0,SUMIFS(Тех_Движение!$G$2:$G$5111,Тех_Движение!$D$2:$D$5111,$C1727,Тех_Движение!$B$2:$B$5111,"&lt;="&amp;Q$3)-$F1727)))</f>
        <v/>
      </c>
      <c r="R1727" s="54">
        <f>IF($B1727="","",SUM($K1727:$Q1727))</f>
        <v/>
      </c>
      <c r="S1727" s="56">
        <f>IF($B1727="","",VLOOKUP($C1727,Настройки!$A$11:$L$17,9,FALSE))</f>
        <v/>
      </c>
      <c r="T1727" s="56">
        <f>IF($B1727="","",$R1727*$S1727)</f>
        <v/>
      </c>
    </row>
    <row r="1728">
      <c r="A1728" s="20">
        <f>Тех_Движение!$A$1725</f>
        <v/>
      </c>
      <c r="B1728" s="20">
        <f>IF(Тех_Движение!$F$1725&gt;0,Тех_Движение!$I$1725,"")</f>
        <v/>
      </c>
      <c r="C1728" s="20">
        <f>IF($B1728="","",Тех_Движение!$D$1725)</f>
        <v/>
      </c>
      <c r="D1728" s="42">
        <f>IF($B1728="","",Тех_Движение!$B$1725)</f>
        <v/>
      </c>
      <c r="E1728" s="54">
        <f>IF($B1728="","",Тех_Движение!$F$1725)</f>
        <v/>
      </c>
      <c r="F1728" s="54">
        <f>IF($B1728="","",SUMIFS($E$5:$E1727,$C$5:$C1727,$C1728))</f>
        <v/>
      </c>
      <c r="G1728" s="54">
        <f>IF($B1728="","",MAX(0,$E1728-MAX(0,SUMIFS(Тех_Движение!$G$2:$G$5111,Тех_Движение!$D$2:$D$5111,$C1728,Тех_Движение!$B$2:$B$5111,"&lt;="&amp;Настройки!$B$5-1)-$F1728)))</f>
        <v/>
      </c>
      <c r="H1728" s="54">
        <f>IF($B1728="","",IF(AND($D1728&gt;=Настройки!$B$5,$D1728&lt;=Настройки!$B$6),$E1728,0))</f>
        <v/>
      </c>
      <c r="I1728" s="54">
        <f>IF($B1728="","",$G1728+$H1728-$J1728)</f>
        <v/>
      </c>
      <c r="J1728" s="54">
        <f>IF($B1728="","",MAX(0,$E1728-MAX(0,SUMIFS(Тех_Движение!$G$2:$G$5111,Тех_Движение!$D$2:$D$5111,$C1728,Тех_Движение!$B$2:$B$5111,"&lt;="&amp;Настройки!$B$6)-$F1728)))</f>
        <v/>
      </c>
      <c r="K1728" s="54">
        <f>IF(OR($B1728="",K$3&lt;$D1728+Настройки!$B$7),0,MAX(0,$E1728-MAX(0,SUMIFS(Тех_Движение!$G$2:$G$5111,Тех_Движение!$D$2:$D$5111,$C1728,Тех_Движение!$B$2:$B$5111,"&lt;="&amp;K$3)-$F1728)))</f>
        <v/>
      </c>
      <c r="L1728" s="54">
        <f>IF(OR($B1728="",L$3&lt;$D1728+Настройки!$B$7),0,MAX(0,$E1728-MAX(0,SUMIFS(Тех_Движение!$G$2:$G$5111,Тех_Движение!$D$2:$D$5111,$C1728,Тех_Движение!$B$2:$B$5111,"&lt;="&amp;L$3)-$F1728)))</f>
        <v/>
      </c>
      <c r="M1728" s="54">
        <f>IF(OR($B1728="",M$3&lt;$D1728+Настройки!$B$7),0,MAX(0,$E1728-MAX(0,SUMIFS(Тех_Движение!$G$2:$G$5111,Тех_Движение!$D$2:$D$5111,$C1728,Тех_Движение!$B$2:$B$5111,"&lt;="&amp;M$3)-$F1728)))</f>
        <v/>
      </c>
      <c r="N1728" s="54">
        <f>IF(OR($B1728="",N$3&lt;$D1728+Настройки!$B$7),0,MAX(0,$E1728-MAX(0,SUMIFS(Тех_Движение!$G$2:$G$5111,Тех_Движение!$D$2:$D$5111,$C1728,Тех_Движение!$B$2:$B$5111,"&lt;="&amp;N$3)-$F1728)))</f>
        <v/>
      </c>
      <c r="O1728" s="54">
        <f>IF(OR($B1728="",O$3&lt;$D1728+Настройки!$B$7),0,MAX(0,$E1728-MAX(0,SUMIFS(Тех_Движение!$G$2:$G$5111,Тех_Движение!$D$2:$D$5111,$C1728,Тех_Движение!$B$2:$B$5111,"&lt;="&amp;O$3)-$F1728)))</f>
        <v/>
      </c>
      <c r="P1728" s="54">
        <f>IF(OR($B1728="",P$3&lt;$D1728+Настройки!$B$7),0,MAX(0,$E1728-MAX(0,SUMIFS(Тех_Движение!$G$2:$G$5111,Тех_Движение!$D$2:$D$5111,$C1728,Тех_Движение!$B$2:$B$5111,"&lt;="&amp;P$3)-$F1728)))</f>
        <v/>
      </c>
      <c r="Q1728" s="54">
        <f>IF(OR($B1728="",Q$3&lt;$D1728+Настройки!$B$7),0,MAX(0,$E1728-MAX(0,SUMIFS(Тех_Движение!$G$2:$G$5111,Тех_Движение!$D$2:$D$5111,$C1728,Тех_Движение!$B$2:$B$5111,"&lt;="&amp;Q$3)-$F1728)))</f>
        <v/>
      </c>
      <c r="R1728" s="54">
        <f>IF($B1728="","",SUM($K1728:$Q1728))</f>
        <v/>
      </c>
      <c r="S1728" s="56">
        <f>IF($B1728="","",VLOOKUP($C1728,Настройки!$A$11:$L$17,9,FALSE))</f>
        <v/>
      </c>
      <c r="T1728" s="56">
        <f>IF($B1728="","",$R1728*$S1728)</f>
        <v/>
      </c>
    </row>
    <row r="1729">
      <c r="A1729" s="20">
        <f>Тех_Движение!$A$1726</f>
        <v/>
      </c>
      <c r="B1729" s="20">
        <f>IF(Тех_Движение!$F$1726&gt;0,Тех_Движение!$I$1726,"")</f>
        <v/>
      </c>
      <c r="C1729" s="20">
        <f>IF($B1729="","",Тех_Движение!$D$1726)</f>
        <v/>
      </c>
      <c r="D1729" s="42">
        <f>IF($B1729="","",Тех_Движение!$B$1726)</f>
        <v/>
      </c>
      <c r="E1729" s="54">
        <f>IF($B1729="","",Тех_Движение!$F$1726)</f>
        <v/>
      </c>
      <c r="F1729" s="54">
        <f>IF($B1729="","",SUMIFS($E$5:$E1728,$C$5:$C1728,$C1729))</f>
        <v/>
      </c>
      <c r="G1729" s="54">
        <f>IF($B1729="","",MAX(0,$E1729-MAX(0,SUMIFS(Тех_Движение!$G$2:$G$5111,Тех_Движение!$D$2:$D$5111,$C1729,Тех_Движение!$B$2:$B$5111,"&lt;="&amp;Настройки!$B$5-1)-$F1729)))</f>
        <v/>
      </c>
      <c r="H1729" s="54">
        <f>IF($B1729="","",IF(AND($D1729&gt;=Настройки!$B$5,$D1729&lt;=Настройки!$B$6),$E1729,0))</f>
        <v/>
      </c>
      <c r="I1729" s="54">
        <f>IF($B1729="","",$G1729+$H1729-$J1729)</f>
        <v/>
      </c>
      <c r="J1729" s="54">
        <f>IF($B1729="","",MAX(0,$E1729-MAX(0,SUMIFS(Тех_Движение!$G$2:$G$5111,Тех_Движение!$D$2:$D$5111,$C1729,Тех_Движение!$B$2:$B$5111,"&lt;="&amp;Настройки!$B$6)-$F1729)))</f>
        <v/>
      </c>
      <c r="K1729" s="54">
        <f>IF(OR($B1729="",K$3&lt;$D1729+Настройки!$B$7),0,MAX(0,$E1729-MAX(0,SUMIFS(Тех_Движение!$G$2:$G$5111,Тех_Движение!$D$2:$D$5111,$C1729,Тех_Движение!$B$2:$B$5111,"&lt;="&amp;K$3)-$F1729)))</f>
        <v/>
      </c>
      <c r="L1729" s="54">
        <f>IF(OR($B1729="",L$3&lt;$D1729+Настройки!$B$7),0,MAX(0,$E1729-MAX(0,SUMIFS(Тех_Движение!$G$2:$G$5111,Тех_Движение!$D$2:$D$5111,$C1729,Тех_Движение!$B$2:$B$5111,"&lt;="&amp;L$3)-$F1729)))</f>
        <v/>
      </c>
      <c r="M1729" s="54">
        <f>IF(OR($B1729="",M$3&lt;$D1729+Настройки!$B$7),0,MAX(0,$E1729-MAX(0,SUMIFS(Тех_Движение!$G$2:$G$5111,Тех_Движение!$D$2:$D$5111,$C1729,Тех_Движение!$B$2:$B$5111,"&lt;="&amp;M$3)-$F1729)))</f>
        <v/>
      </c>
      <c r="N1729" s="54">
        <f>IF(OR($B1729="",N$3&lt;$D1729+Настройки!$B$7),0,MAX(0,$E1729-MAX(0,SUMIFS(Тех_Движение!$G$2:$G$5111,Тех_Движение!$D$2:$D$5111,$C1729,Тех_Движение!$B$2:$B$5111,"&lt;="&amp;N$3)-$F1729)))</f>
        <v/>
      </c>
      <c r="O1729" s="54">
        <f>IF(OR($B1729="",O$3&lt;$D1729+Настройки!$B$7),0,MAX(0,$E1729-MAX(0,SUMIFS(Тех_Движение!$G$2:$G$5111,Тех_Движение!$D$2:$D$5111,$C1729,Тех_Движение!$B$2:$B$5111,"&lt;="&amp;O$3)-$F1729)))</f>
        <v/>
      </c>
      <c r="P1729" s="54">
        <f>IF(OR($B1729="",P$3&lt;$D1729+Настройки!$B$7),0,MAX(0,$E1729-MAX(0,SUMIFS(Тех_Движение!$G$2:$G$5111,Тех_Движение!$D$2:$D$5111,$C1729,Тех_Движение!$B$2:$B$5111,"&lt;="&amp;P$3)-$F1729)))</f>
        <v/>
      </c>
      <c r="Q1729" s="54">
        <f>IF(OR($B1729="",Q$3&lt;$D1729+Настройки!$B$7),0,MAX(0,$E1729-MAX(0,SUMIFS(Тех_Движение!$G$2:$G$5111,Тех_Движение!$D$2:$D$5111,$C1729,Тех_Движение!$B$2:$B$5111,"&lt;="&amp;Q$3)-$F1729)))</f>
        <v/>
      </c>
      <c r="R1729" s="54">
        <f>IF($B1729="","",SUM($K1729:$Q1729))</f>
        <v/>
      </c>
      <c r="S1729" s="56">
        <f>IF($B1729="","",VLOOKUP($C1729,Настройки!$A$11:$L$17,9,FALSE))</f>
        <v/>
      </c>
      <c r="T1729" s="56">
        <f>IF($B1729="","",$R1729*$S1729)</f>
        <v/>
      </c>
    </row>
    <row r="1730">
      <c r="A1730" s="20">
        <f>Тех_Движение!$A$1727</f>
        <v/>
      </c>
      <c r="B1730" s="20">
        <f>IF(Тех_Движение!$F$1727&gt;0,Тех_Движение!$I$1727,"")</f>
        <v/>
      </c>
      <c r="C1730" s="20">
        <f>IF($B1730="","",Тех_Движение!$D$1727)</f>
        <v/>
      </c>
      <c r="D1730" s="42">
        <f>IF($B1730="","",Тех_Движение!$B$1727)</f>
        <v/>
      </c>
      <c r="E1730" s="54">
        <f>IF($B1730="","",Тех_Движение!$F$1727)</f>
        <v/>
      </c>
      <c r="F1730" s="54">
        <f>IF($B1730="","",SUMIFS($E$5:$E1729,$C$5:$C1729,$C1730))</f>
        <v/>
      </c>
      <c r="G1730" s="54">
        <f>IF($B1730="","",MAX(0,$E1730-MAX(0,SUMIFS(Тех_Движение!$G$2:$G$5111,Тех_Движение!$D$2:$D$5111,$C1730,Тех_Движение!$B$2:$B$5111,"&lt;="&amp;Настройки!$B$5-1)-$F1730)))</f>
        <v/>
      </c>
      <c r="H1730" s="54">
        <f>IF($B1730="","",IF(AND($D1730&gt;=Настройки!$B$5,$D1730&lt;=Настройки!$B$6),$E1730,0))</f>
        <v/>
      </c>
      <c r="I1730" s="54">
        <f>IF($B1730="","",$G1730+$H1730-$J1730)</f>
        <v/>
      </c>
      <c r="J1730" s="54">
        <f>IF($B1730="","",MAX(0,$E1730-MAX(0,SUMIFS(Тех_Движение!$G$2:$G$5111,Тех_Движение!$D$2:$D$5111,$C1730,Тех_Движение!$B$2:$B$5111,"&lt;="&amp;Настройки!$B$6)-$F1730)))</f>
        <v/>
      </c>
      <c r="K1730" s="54">
        <f>IF(OR($B1730="",K$3&lt;$D1730+Настройки!$B$7),0,MAX(0,$E1730-MAX(0,SUMIFS(Тех_Движение!$G$2:$G$5111,Тех_Движение!$D$2:$D$5111,$C1730,Тех_Движение!$B$2:$B$5111,"&lt;="&amp;K$3)-$F1730)))</f>
        <v/>
      </c>
      <c r="L1730" s="54">
        <f>IF(OR($B1730="",L$3&lt;$D1730+Настройки!$B$7),0,MAX(0,$E1730-MAX(0,SUMIFS(Тех_Движение!$G$2:$G$5111,Тех_Движение!$D$2:$D$5111,$C1730,Тех_Движение!$B$2:$B$5111,"&lt;="&amp;L$3)-$F1730)))</f>
        <v/>
      </c>
      <c r="M1730" s="54">
        <f>IF(OR($B1730="",M$3&lt;$D1730+Настройки!$B$7),0,MAX(0,$E1730-MAX(0,SUMIFS(Тех_Движение!$G$2:$G$5111,Тех_Движение!$D$2:$D$5111,$C1730,Тех_Движение!$B$2:$B$5111,"&lt;="&amp;M$3)-$F1730)))</f>
        <v/>
      </c>
      <c r="N1730" s="54">
        <f>IF(OR($B1730="",N$3&lt;$D1730+Настройки!$B$7),0,MAX(0,$E1730-MAX(0,SUMIFS(Тех_Движение!$G$2:$G$5111,Тех_Движение!$D$2:$D$5111,$C1730,Тех_Движение!$B$2:$B$5111,"&lt;="&amp;N$3)-$F1730)))</f>
        <v/>
      </c>
      <c r="O1730" s="54">
        <f>IF(OR($B1730="",O$3&lt;$D1730+Настройки!$B$7),0,MAX(0,$E1730-MAX(0,SUMIFS(Тех_Движение!$G$2:$G$5111,Тех_Движение!$D$2:$D$5111,$C1730,Тех_Движение!$B$2:$B$5111,"&lt;="&amp;O$3)-$F1730)))</f>
        <v/>
      </c>
      <c r="P1730" s="54">
        <f>IF(OR($B1730="",P$3&lt;$D1730+Настройки!$B$7),0,MAX(0,$E1730-MAX(0,SUMIFS(Тех_Движение!$G$2:$G$5111,Тех_Движение!$D$2:$D$5111,$C1730,Тех_Движение!$B$2:$B$5111,"&lt;="&amp;P$3)-$F1730)))</f>
        <v/>
      </c>
      <c r="Q1730" s="54">
        <f>IF(OR($B1730="",Q$3&lt;$D1730+Настройки!$B$7),0,MAX(0,$E1730-MAX(0,SUMIFS(Тех_Движение!$G$2:$G$5111,Тех_Движение!$D$2:$D$5111,$C1730,Тех_Движение!$B$2:$B$5111,"&lt;="&amp;Q$3)-$F1730)))</f>
        <v/>
      </c>
      <c r="R1730" s="54">
        <f>IF($B1730="","",SUM($K1730:$Q1730))</f>
        <v/>
      </c>
      <c r="S1730" s="56">
        <f>IF($B1730="","",VLOOKUP($C1730,Настройки!$A$11:$L$17,9,FALSE))</f>
        <v/>
      </c>
      <c r="T1730" s="56">
        <f>IF($B1730="","",$R1730*$S1730)</f>
        <v/>
      </c>
    </row>
    <row r="1731">
      <c r="A1731" s="20">
        <f>Тех_Движение!$A$1728</f>
        <v/>
      </c>
      <c r="B1731" s="20">
        <f>IF(Тех_Движение!$F$1728&gt;0,Тех_Движение!$I$1728,"")</f>
        <v/>
      </c>
      <c r="C1731" s="20">
        <f>IF($B1731="","",Тех_Движение!$D$1728)</f>
        <v/>
      </c>
      <c r="D1731" s="42">
        <f>IF($B1731="","",Тех_Движение!$B$1728)</f>
        <v/>
      </c>
      <c r="E1731" s="54">
        <f>IF($B1731="","",Тех_Движение!$F$1728)</f>
        <v/>
      </c>
      <c r="F1731" s="54">
        <f>IF($B1731="","",SUMIFS($E$5:$E1730,$C$5:$C1730,$C1731))</f>
        <v/>
      </c>
      <c r="G1731" s="54">
        <f>IF($B1731="","",MAX(0,$E1731-MAX(0,SUMIFS(Тех_Движение!$G$2:$G$5111,Тех_Движение!$D$2:$D$5111,$C1731,Тех_Движение!$B$2:$B$5111,"&lt;="&amp;Настройки!$B$5-1)-$F1731)))</f>
        <v/>
      </c>
      <c r="H1731" s="54">
        <f>IF($B1731="","",IF(AND($D1731&gt;=Настройки!$B$5,$D1731&lt;=Настройки!$B$6),$E1731,0))</f>
        <v/>
      </c>
      <c r="I1731" s="54">
        <f>IF($B1731="","",$G1731+$H1731-$J1731)</f>
        <v/>
      </c>
      <c r="J1731" s="54">
        <f>IF($B1731="","",MAX(0,$E1731-MAX(0,SUMIFS(Тех_Движение!$G$2:$G$5111,Тех_Движение!$D$2:$D$5111,$C1731,Тех_Движение!$B$2:$B$5111,"&lt;="&amp;Настройки!$B$6)-$F1731)))</f>
        <v/>
      </c>
      <c r="K1731" s="54">
        <f>IF(OR($B1731="",K$3&lt;$D1731+Настройки!$B$7),0,MAX(0,$E1731-MAX(0,SUMIFS(Тех_Движение!$G$2:$G$5111,Тех_Движение!$D$2:$D$5111,$C1731,Тех_Движение!$B$2:$B$5111,"&lt;="&amp;K$3)-$F1731)))</f>
        <v/>
      </c>
      <c r="L1731" s="54">
        <f>IF(OR($B1731="",L$3&lt;$D1731+Настройки!$B$7),0,MAX(0,$E1731-MAX(0,SUMIFS(Тех_Движение!$G$2:$G$5111,Тех_Движение!$D$2:$D$5111,$C1731,Тех_Движение!$B$2:$B$5111,"&lt;="&amp;L$3)-$F1731)))</f>
        <v/>
      </c>
      <c r="M1731" s="54">
        <f>IF(OR($B1731="",M$3&lt;$D1731+Настройки!$B$7),0,MAX(0,$E1731-MAX(0,SUMIFS(Тех_Движение!$G$2:$G$5111,Тех_Движение!$D$2:$D$5111,$C1731,Тех_Движение!$B$2:$B$5111,"&lt;="&amp;M$3)-$F1731)))</f>
        <v/>
      </c>
      <c r="N1731" s="54">
        <f>IF(OR($B1731="",N$3&lt;$D1731+Настройки!$B$7),0,MAX(0,$E1731-MAX(0,SUMIFS(Тех_Движение!$G$2:$G$5111,Тех_Движение!$D$2:$D$5111,$C1731,Тех_Движение!$B$2:$B$5111,"&lt;="&amp;N$3)-$F1731)))</f>
        <v/>
      </c>
      <c r="O1731" s="54">
        <f>IF(OR($B1731="",O$3&lt;$D1731+Настройки!$B$7),0,MAX(0,$E1731-MAX(0,SUMIFS(Тех_Движение!$G$2:$G$5111,Тех_Движение!$D$2:$D$5111,$C1731,Тех_Движение!$B$2:$B$5111,"&lt;="&amp;O$3)-$F1731)))</f>
        <v/>
      </c>
      <c r="P1731" s="54">
        <f>IF(OR($B1731="",P$3&lt;$D1731+Настройки!$B$7),0,MAX(0,$E1731-MAX(0,SUMIFS(Тех_Движение!$G$2:$G$5111,Тех_Движение!$D$2:$D$5111,$C1731,Тех_Движение!$B$2:$B$5111,"&lt;="&amp;P$3)-$F1731)))</f>
        <v/>
      </c>
      <c r="Q1731" s="54">
        <f>IF(OR($B1731="",Q$3&lt;$D1731+Настройки!$B$7),0,MAX(0,$E1731-MAX(0,SUMIFS(Тех_Движение!$G$2:$G$5111,Тех_Движение!$D$2:$D$5111,$C1731,Тех_Движение!$B$2:$B$5111,"&lt;="&amp;Q$3)-$F1731)))</f>
        <v/>
      </c>
      <c r="R1731" s="54">
        <f>IF($B1731="","",SUM($K1731:$Q1731))</f>
        <v/>
      </c>
      <c r="S1731" s="56">
        <f>IF($B1731="","",VLOOKUP($C1731,Настройки!$A$11:$L$17,9,FALSE))</f>
        <v/>
      </c>
      <c r="T1731" s="56">
        <f>IF($B1731="","",$R1731*$S1731)</f>
        <v/>
      </c>
    </row>
    <row r="1732">
      <c r="A1732" s="20">
        <f>Тех_Движение!$A$1729</f>
        <v/>
      </c>
      <c r="B1732" s="20">
        <f>IF(Тех_Движение!$F$1729&gt;0,Тех_Движение!$I$1729,"")</f>
        <v/>
      </c>
      <c r="C1732" s="20">
        <f>IF($B1732="","",Тех_Движение!$D$1729)</f>
        <v/>
      </c>
      <c r="D1732" s="42">
        <f>IF($B1732="","",Тех_Движение!$B$1729)</f>
        <v/>
      </c>
      <c r="E1732" s="54">
        <f>IF($B1732="","",Тех_Движение!$F$1729)</f>
        <v/>
      </c>
      <c r="F1732" s="54">
        <f>IF($B1732="","",SUMIFS($E$5:$E1731,$C$5:$C1731,$C1732))</f>
        <v/>
      </c>
      <c r="G1732" s="54">
        <f>IF($B1732="","",MAX(0,$E1732-MAX(0,SUMIFS(Тех_Движение!$G$2:$G$5111,Тех_Движение!$D$2:$D$5111,$C1732,Тех_Движение!$B$2:$B$5111,"&lt;="&amp;Настройки!$B$5-1)-$F1732)))</f>
        <v/>
      </c>
      <c r="H1732" s="54">
        <f>IF($B1732="","",IF(AND($D1732&gt;=Настройки!$B$5,$D1732&lt;=Настройки!$B$6),$E1732,0))</f>
        <v/>
      </c>
      <c r="I1732" s="54">
        <f>IF($B1732="","",$G1732+$H1732-$J1732)</f>
        <v/>
      </c>
      <c r="J1732" s="54">
        <f>IF($B1732="","",MAX(0,$E1732-MAX(0,SUMIFS(Тех_Движение!$G$2:$G$5111,Тех_Движение!$D$2:$D$5111,$C1732,Тех_Движение!$B$2:$B$5111,"&lt;="&amp;Настройки!$B$6)-$F1732)))</f>
        <v/>
      </c>
      <c r="K1732" s="54">
        <f>IF(OR($B1732="",K$3&lt;$D1732+Настройки!$B$7),0,MAX(0,$E1732-MAX(0,SUMIFS(Тех_Движение!$G$2:$G$5111,Тех_Движение!$D$2:$D$5111,$C1732,Тех_Движение!$B$2:$B$5111,"&lt;="&amp;K$3)-$F1732)))</f>
        <v/>
      </c>
      <c r="L1732" s="54">
        <f>IF(OR($B1732="",L$3&lt;$D1732+Настройки!$B$7),0,MAX(0,$E1732-MAX(0,SUMIFS(Тех_Движение!$G$2:$G$5111,Тех_Движение!$D$2:$D$5111,$C1732,Тех_Движение!$B$2:$B$5111,"&lt;="&amp;L$3)-$F1732)))</f>
        <v/>
      </c>
      <c r="M1732" s="54">
        <f>IF(OR($B1732="",M$3&lt;$D1732+Настройки!$B$7),0,MAX(0,$E1732-MAX(0,SUMIFS(Тех_Движение!$G$2:$G$5111,Тех_Движение!$D$2:$D$5111,$C1732,Тех_Движение!$B$2:$B$5111,"&lt;="&amp;M$3)-$F1732)))</f>
        <v/>
      </c>
      <c r="N1732" s="54">
        <f>IF(OR($B1732="",N$3&lt;$D1732+Настройки!$B$7),0,MAX(0,$E1732-MAX(0,SUMIFS(Тех_Движение!$G$2:$G$5111,Тех_Движение!$D$2:$D$5111,$C1732,Тех_Движение!$B$2:$B$5111,"&lt;="&amp;N$3)-$F1732)))</f>
        <v/>
      </c>
      <c r="O1732" s="54">
        <f>IF(OR($B1732="",O$3&lt;$D1732+Настройки!$B$7),0,MAX(0,$E1732-MAX(0,SUMIFS(Тех_Движение!$G$2:$G$5111,Тех_Движение!$D$2:$D$5111,$C1732,Тех_Движение!$B$2:$B$5111,"&lt;="&amp;O$3)-$F1732)))</f>
        <v/>
      </c>
      <c r="P1732" s="54">
        <f>IF(OR($B1732="",P$3&lt;$D1732+Настройки!$B$7),0,MAX(0,$E1732-MAX(0,SUMIFS(Тех_Движение!$G$2:$G$5111,Тех_Движение!$D$2:$D$5111,$C1732,Тех_Движение!$B$2:$B$5111,"&lt;="&amp;P$3)-$F1732)))</f>
        <v/>
      </c>
      <c r="Q1732" s="54">
        <f>IF(OR($B1732="",Q$3&lt;$D1732+Настройки!$B$7),0,MAX(0,$E1732-MAX(0,SUMIFS(Тех_Движение!$G$2:$G$5111,Тех_Движение!$D$2:$D$5111,$C1732,Тех_Движение!$B$2:$B$5111,"&lt;="&amp;Q$3)-$F1732)))</f>
        <v/>
      </c>
      <c r="R1732" s="54">
        <f>IF($B1732="","",SUM($K1732:$Q1732))</f>
        <v/>
      </c>
      <c r="S1732" s="56">
        <f>IF($B1732="","",VLOOKUP($C1732,Настройки!$A$11:$L$17,9,FALSE))</f>
        <v/>
      </c>
      <c r="T1732" s="56">
        <f>IF($B1732="","",$R1732*$S1732)</f>
        <v/>
      </c>
    </row>
    <row r="1733">
      <c r="A1733" s="20">
        <f>Тех_Движение!$A$1730</f>
        <v/>
      </c>
      <c r="B1733" s="20">
        <f>IF(Тех_Движение!$F$1730&gt;0,Тех_Движение!$I$1730,"")</f>
        <v/>
      </c>
      <c r="C1733" s="20">
        <f>IF($B1733="","",Тех_Движение!$D$1730)</f>
        <v/>
      </c>
      <c r="D1733" s="42">
        <f>IF($B1733="","",Тех_Движение!$B$1730)</f>
        <v/>
      </c>
      <c r="E1733" s="54">
        <f>IF($B1733="","",Тех_Движение!$F$1730)</f>
        <v/>
      </c>
      <c r="F1733" s="54">
        <f>IF($B1733="","",SUMIFS($E$5:$E1732,$C$5:$C1732,$C1733))</f>
        <v/>
      </c>
      <c r="G1733" s="54">
        <f>IF($B1733="","",MAX(0,$E1733-MAX(0,SUMIFS(Тех_Движение!$G$2:$G$5111,Тех_Движение!$D$2:$D$5111,$C1733,Тех_Движение!$B$2:$B$5111,"&lt;="&amp;Настройки!$B$5-1)-$F1733)))</f>
        <v/>
      </c>
      <c r="H1733" s="54">
        <f>IF($B1733="","",IF(AND($D1733&gt;=Настройки!$B$5,$D1733&lt;=Настройки!$B$6),$E1733,0))</f>
        <v/>
      </c>
      <c r="I1733" s="54">
        <f>IF($B1733="","",$G1733+$H1733-$J1733)</f>
        <v/>
      </c>
      <c r="J1733" s="54">
        <f>IF($B1733="","",MAX(0,$E1733-MAX(0,SUMIFS(Тех_Движение!$G$2:$G$5111,Тех_Движение!$D$2:$D$5111,$C1733,Тех_Движение!$B$2:$B$5111,"&lt;="&amp;Настройки!$B$6)-$F1733)))</f>
        <v/>
      </c>
      <c r="K1733" s="54">
        <f>IF(OR($B1733="",K$3&lt;$D1733+Настройки!$B$7),0,MAX(0,$E1733-MAX(0,SUMIFS(Тех_Движение!$G$2:$G$5111,Тех_Движение!$D$2:$D$5111,$C1733,Тех_Движение!$B$2:$B$5111,"&lt;="&amp;K$3)-$F1733)))</f>
        <v/>
      </c>
      <c r="L1733" s="54">
        <f>IF(OR($B1733="",L$3&lt;$D1733+Настройки!$B$7),0,MAX(0,$E1733-MAX(0,SUMIFS(Тех_Движение!$G$2:$G$5111,Тех_Движение!$D$2:$D$5111,$C1733,Тех_Движение!$B$2:$B$5111,"&lt;="&amp;L$3)-$F1733)))</f>
        <v/>
      </c>
      <c r="M1733" s="54">
        <f>IF(OR($B1733="",M$3&lt;$D1733+Настройки!$B$7),0,MAX(0,$E1733-MAX(0,SUMIFS(Тех_Движение!$G$2:$G$5111,Тех_Движение!$D$2:$D$5111,$C1733,Тех_Движение!$B$2:$B$5111,"&lt;="&amp;M$3)-$F1733)))</f>
        <v/>
      </c>
      <c r="N1733" s="54">
        <f>IF(OR($B1733="",N$3&lt;$D1733+Настройки!$B$7),0,MAX(0,$E1733-MAX(0,SUMIFS(Тех_Движение!$G$2:$G$5111,Тех_Движение!$D$2:$D$5111,$C1733,Тех_Движение!$B$2:$B$5111,"&lt;="&amp;N$3)-$F1733)))</f>
        <v/>
      </c>
      <c r="O1733" s="54">
        <f>IF(OR($B1733="",O$3&lt;$D1733+Настройки!$B$7),0,MAX(0,$E1733-MAX(0,SUMIFS(Тех_Движение!$G$2:$G$5111,Тех_Движение!$D$2:$D$5111,$C1733,Тех_Движение!$B$2:$B$5111,"&lt;="&amp;O$3)-$F1733)))</f>
        <v/>
      </c>
      <c r="P1733" s="54">
        <f>IF(OR($B1733="",P$3&lt;$D1733+Настройки!$B$7),0,MAX(0,$E1733-MAX(0,SUMIFS(Тех_Движение!$G$2:$G$5111,Тех_Движение!$D$2:$D$5111,$C1733,Тех_Движение!$B$2:$B$5111,"&lt;="&amp;P$3)-$F1733)))</f>
        <v/>
      </c>
      <c r="Q1733" s="54">
        <f>IF(OR($B1733="",Q$3&lt;$D1733+Настройки!$B$7),0,MAX(0,$E1733-MAX(0,SUMIFS(Тех_Движение!$G$2:$G$5111,Тех_Движение!$D$2:$D$5111,$C1733,Тех_Движение!$B$2:$B$5111,"&lt;="&amp;Q$3)-$F1733)))</f>
        <v/>
      </c>
      <c r="R1733" s="54">
        <f>IF($B1733="","",SUM($K1733:$Q1733))</f>
        <v/>
      </c>
      <c r="S1733" s="56">
        <f>IF($B1733="","",VLOOKUP($C1733,Настройки!$A$11:$L$17,9,FALSE))</f>
        <v/>
      </c>
      <c r="T1733" s="56">
        <f>IF($B1733="","",$R1733*$S1733)</f>
        <v/>
      </c>
    </row>
    <row r="1734">
      <c r="A1734" s="20">
        <f>Тех_Движение!$A$1731</f>
        <v/>
      </c>
      <c r="B1734" s="20">
        <f>IF(Тех_Движение!$F$1731&gt;0,Тех_Движение!$I$1731,"")</f>
        <v/>
      </c>
      <c r="C1734" s="20">
        <f>IF($B1734="","",Тех_Движение!$D$1731)</f>
        <v/>
      </c>
      <c r="D1734" s="42">
        <f>IF($B1734="","",Тех_Движение!$B$1731)</f>
        <v/>
      </c>
      <c r="E1734" s="54">
        <f>IF($B1734="","",Тех_Движение!$F$1731)</f>
        <v/>
      </c>
      <c r="F1734" s="54">
        <f>IF($B1734="","",SUMIFS($E$5:$E1733,$C$5:$C1733,$C1734))</f>
        <v/>
      </c>
      <c r="G1734" s="54">
        <f>IF($B1734="","",MAX(0,$E1734-MAX(0,SUMIFS(Тех_Движение!$G$2:$G$5111,Тех_Движение!$D$2:$D$5111,$C1734,Тех_Движение!$B$2:$B$5111,"&lt;="&amp;Настройки!$B$5-1)-$F1734)))</f>
        <v/>
      </c>
      <c r="H1734" s="54">
        <f>IF($B1734="","",IF(AND($D1734&gt;=Настройки!$B$5,$D1734&lt;=Настройки!$B$6),$E1734,0))</f>
        <v/>
      </c>
      <c r="I1734" s="54">
        <f>IF($B1734="","",$G1734+$H1734-$J1734)</f>
        <v/>
      </c>
      <c r="J1734" s="54">
        <f>IF($B1734="","",MAX(0,$E1734-MAX(0,SUMIFS(Тех_Движение!$G$2:$G$5111,Тех_Движение!$D$2:$D$5111,$C1734,Тех_Движение!$B$2:$B$5111,"&lt;="&amp;Настройки!$B$6)-$F1734)))</f>
        <v/>
      </c>
      <c r="K1734" s="54">
        <f>IF(OR($B1734="",K$3&lt;$D1734+Настройки!$B$7),0,MAX(0,$E1734-MAX(0,SUMIFS(Тех_Движение!$G$2:$G$5111,Тех_Движение!$D$2:$D$5111,$C1734,Тех_Движение!$B$2:$B$5111,"&lt;="&amp;K$3)-$F1734)))</f>
        <v/>
      </c>
      <c r="L1734" s="54">
        <f>IF(OR($B1734="",L$3&lt;$D1734+Настройки!$B$7),0,MAX(0,$E1734-MAX(0,SUMIFS(Тех_Движение!$G$2:$G$5111,Тех_Движение!$D$2:$D$5111,$C1734,Тех_Движение!$B$2:$B$5111,"&lt;="&amp;L$3)-$F1734)))</f>
        <v/>
      </c>
      <c r="M1734" s="54">
        <f>IF(OR($B1734="",M$3&lt;$D1734+Настройки!$B$7),0,MAX(0,$E1734-MAX(0,SUMIFS(Тех_Движение!$G$2:$G$5111,Тех_Движение!$D$2:$D$5111,$C1734,Тех_Движение!$B$2:$B$5111,"&lt;="&amp;M$3)-$F1734)))</f>
        <v/>
      </c>
      <c r="N1734" s="54">
        <f>IF(OR($B1734="",N$3&lt;$D1734+Настройки!$B$7),0,MAX(0,$E1734-MAX(0,SUMIFS(Тех_Движение!$G$2:$G$5111,Тех_Движение!$D$2:$D$5111,$C1734,Тех_Движение!$B$2:$B$5111,"&lt;="&amp;N$3)-$F1734)))</f>
        <v/>
      </c>
      <c r="O1734" s="54">
        <f>IF(OR($B1734="",O$3&lt;$D1734+Настройки!$B$7),0,MAX(0,$E1734-MAX(0,SUMIFS(Тех_Движение!$G$2:$G$5111,Тех_Движение!$D$2:$D$5111,$C1734,Тех_Движение!$B$2:$B$5111,"&lt;="&amp;O$3)-$F1734)))</f>
        <v/>
      </c>
      <c r="P1734" s="54">
        <f>IF(OR($B1734="",P$3&lt;$D1734+Настройки!$B$7),0,MAX(0,$E1734-MAX(0,SUMIFS(Тех_Движение!$G$2:$G$5111,Тех_Движение!$D$2:$D$5111,$C1734,Тех_Движение!$B$2:$B$5111,"&lt;="&amp;P$3)-$F1734)))</f>
        <v/>
      </c>
      <c r="Q1734" s="54">
        <f>IF(OR($B1734="",Q$3&lt;$D1734+Настройки!$B$7),0,MAX(0,$E1734-MAX(0,SUMIFS(Тех_Движение!$G$2:$G$5111,Тех_Движение!$D$2:$D$5111,$C1734,Тех_Движение!$B$2:$B$5111,"&lt;="&amp;Q$3)-$F1734)))</f>
        <v/>
      </c>
      <c r="R1734" s="54">
        <f>IF($B1734="","",SUM($K1734:$Q1734))</f>
        <v/>
      </c>
      <c r="S1734" s="56">
        <f>IF($B1734="","",VLOOKUP($C1734,Настройки!$A$11:$L$17,9,FALSE))</f>
        <v/>
      </c>
      <c r="T1734" s="56">
        <f>IF($B1734="","",$R1734*$S1734)</f>
        <v/>
      </c>
    </row>
    <row r="1735">
      <c r="A1735" s="20">
        <f>Тех_Движение!$A$1732</f>
        <v/>
      </c>
      <c r="B1735" s="20">
        <f>IF(Тех_Движение!$F$1732&gt;0,Тех_Движение!$I$1732,"")</f>
        <v/>
      </c>
      <c r="C1735" s="20">
        <f>IF($B1735="","",Тех_Движение!$D$1732)</f>
        <v/>
      </c>
      <c r="D1735" s="42">
        <f>IF($B1735="","",Тех_Движение!$B$1732)</f>
        <v/>
      </c>
      <c r="E1735" s="54">
        <f>IF($B1735="","",Тех_Движение!$F$1732)</f>
        <v/>
      </c>
      <c r="F1735" s="54">
        <f>IF($B1735="","",SUMIFS($E$5:$E1734,$C$5:$C1734,$C1735))</f>
        <v/>
      </c>
      <c r="G1735" s="54">
        <f>IF($B1735="","",MAX(0,$E1735-MAX(0,SUMIFS(Тех_Движение!$G$2:$G$5111,Тех_Движение!$D$2:$D$5111,$C1735,Тех_Движение!$B$2:$B$5111,"&lt;="&amp;Настройки!$B$5-1)-$F1735)))</f>
        <v/>
      </c>
      <c r="H1735" s="54">
        <f>IF($B1735="","",IF(AND($D1735&gt;=Настройки!$B$5,$D1735&lt;=Настройки!$B$6),$E1735,0))</f>
        <v/>
      </c>
      <c r="I1735" s="54">
        <f>IF($B1735="","",$G1735+$H1735-$J1735)</f>
        <v/>
      </c>
      <c r="J1735" s="54">
        <f>IF($B1735="","",MAX(0,$E1735-MAX(0,SUMIFS(Тех_Движение!$G$2:$G$5111,Тех_Движение!$D$2:$D$5111,$C1735,Тех_Движение!$B$2:$B$5111,"&lt;="&amp;Настройки!$B$6)-$F1735)))</f>
        <v/>
      </c>
      <c r="K1735" s="54">
        <f>IF(OR($B1735="",K$3&lt;$D1735+Настройки!$B$7),0,MAX(0,$E1735-MAX(0,SUMIFS(Тех_Движение!$G$2:$G$5111,Тех_Движение!$D$2:$D$5111,$C1735,Тех_Движение!$B$2:$B$5111,"&lt;="&amp;K$3)-$F1735)))</f>
        <v/>
      </c>
      <c r="L1735" s="54">
        <f>IF(OR($B1735="",L$3&lt;$D1735+Настройки!$B$7),0,MAX(0,$E1735-MAX(0,SUMIFS(Тех_Движение!$G$2:$G$5111,Тех_Движение!$D$2:$D$5111,$C1735,Тех_Движение!$B$2:$B$5111,"&lt;="&amp;L$3)-$F1735)))</f>
        <v/>
      </c>
      <c r="M1735" s="54">
        <f>IF(OR($B1735="",M$3&lt;$D1735+Настройки!$B$7),0,MAX(0,$E1735-MAX(0,SUMIFS(Тех_Движение!$G$2:$G$5111,Тех_Движение!$D$2:$D$5111,$C1735,Тех_Движение!$B$2:$B$5111,"&lt;="&amp;M$3)-$F1735)))</f>
        <v/>
      </c>
      <c r="N1735" s="54">
        <f>IF(OR($B1735="",N$3&lt;$D1735+Настройки!$B$7),0,MAX(0,$E1735-MAX(0,SUMIFS(Тех_Движение!$G$2:$G$5111,Тех_Движение!$D$2:$D$5111,$C1735,Тех_Движение!$B$2:$B$5111,"&lt;="&amp;N$3)-$F1735)))</f>
        <v/>
      </c>
      <c r="O1735" s="54">
        <f>IF(OR($B1735="",O$3&lt;$D1735+Настройки!$B$7),0,MAX(0,$E1735-MAX(0,SUMIFS(Тех_Движение!$G$2:$G$5111,Тех_Движение!$D$2:$D$5111,$C1735,Тех_Движение!$B$2:$B$5111,"&lt;="&amp;O$3)-$F1735)))</f>
        <v/>
      </c>
      <c r="P1735" s="54">
        <f>IF(OR($B1735="",P$3&lt;$D1735+Настройки!$B$7),0,MAX(0,$E1735-MAX(0,SUMIFS(Тех_Движение!$G$2:$G$5111,Тех_Движение!$D$2:$D$5111,$C1735,Тех_Движение!$B$2:$B$5111,"&lt;="&amp;P$3)-$F1735)))</f>
        <v/>
      </c>
      <c r="Q1735" s="54">
        <f>IF(OR($B1735="",Q$3&lt;$D1735+Настройки!$B$7),0,MAX(0,$E1735-MAX(0,SUMIFS(Тех_Движение!$G$2:$G$5111,Тех_Движение!$D$2:$D$5111,$C1735,Тех_Движение!$B$2:$B$5111,"&lt;="&amp;Q$3)-$F1735)))</f>
        <v/>
      </c>
      <c r="R1735" s="54">
        <f>IF($B1735="","",SUM($K1735:$Q1735))</f>
        <v/>
      </c>
      <c r="S1735" s="56">
        <f>IF($B1735="","",VLOOKUP($C1735,Настройки!$A$11:$L$17,9,FALSE))</f>
        <v/>
      </c>
      <c r="T1735" s="56">
        <f>IF($B1735="","",$R1735*$S1735)</f>
        <v/>
      </c>
    </row>
    <row r="1736">
      <c r="A1736" s="20">
        <f>Тех_Движение!$A$1733</f>
        <v/>
      </c>
      <c r="B1736" s="20">
        <f>IF(Тех_Движение!$F$1733&gt;0,Тех_Движение!$I$1733,"")</f>
        <v/>
      </c>
      <c r="C1736" s="20">
        <f>IF($B1736="","",Тех_Движение!$D$1733)</f>
        <v/>
      </c>
      <c r="D1736" s="42">
        <f>IF($B1736="","",Тех_Движение!$B$1733)</f>
        <v/>
      </c>
      <c r="E1736" s="54">
        <f>IF($B1736="","",Тех_Движение!$F$1733)</f>
        <v/>
      </c>
      <c r="F1736" s="54">
        <f>IF($B1736="","",SUMIFS($E$5:$E1735,$C$5:$C1735,$C1736))</f>
        <v/>
      </c>
      <c r="G1736" s="54">
        <f>IF($B1736="","",MAX(0,$E1736-MAX(0,SUMIFS(Тех_Движение!$G$2:$G$5111,Тех_Движение!$D$2:$D$5111,$C1736,Тех_Движение!$B$2:$B$5111,"&lt;="&amp;Настройки!$B$5-1)-$F1736)))</f>
        <v/>
      </c>
      <c r="H1736" s="54">
        <f>IF($B1736="","",IF(AND($D1736&gt;=Настройки!$B$5,$D1736&lt;=Настройки!$B$6),$E1736,0))</f>
        <v/>
      </c>
      <c r="I1736" s="54">
        <f>IF($B1736="","",$G1736+$H1736-$J1736)</f>
        <v/>
      </c>
      <c r="J1736" s="54">
        <f>IF($B1736="","",MAX(0,$E1736-MAX(0,SUMIFS(Тех_Движение!$G$2:$G$5111,Тех_Движение!$D$2:$D$5111,$C1736,Тех_Движение!$B$2:$B$5111,"&lt;="&amp;Настройки!$B$6)-$F1736)))</f>
        <v/>
      </c>
      <c r="K1736" s="54">
        <f>IF(OR($B1736="",K$3&lt;$D1736+Настройки!$B$7),0,MAX(0,$E1736-MAX(0,SUMIFS(Тех_Движение!$G$2:$G$5111,Тех_Движение!$D$2:$D$5111,$C1736,Тех_Движение!$B$2:$B$5111,"&lt;="&amp;K$3)-$F1736)))</f>
        <v/>
      </c>
      <c r="L1736" s="54">
        <f>IF(OR($B1736="",L$3&lt;$D1736+Настройки!$B$7),0,MAX(0,$E1736-MAX(0,SUMIFS(Тех_Движение!$G$2:$G$5111,Тех_Движение!$D$2:$D$5111,$C1736,Тех_Движение!$B$2:$B$5111,"&lt;="&amp;L$3)-$F1736)))</f>
        <v/>
      </c>
      <c r="M1736" s="54">
        <f>IF(OR($B1736="",M$3&lt;$D1736+Настройки!$B$7),0,MAX(0,$E1736-MAX(0,SUMIFS(Тех_Движение!$G$2:$G$5111,Тех_Движение!$D$2:$D$5111,$C1736,Тех_Движение!$B$2:$B$5111,"&lt;="&amp;M$3)-$F1736)))</f>
        <v/>
      </c>
      <c r="N1736" s="54">
        <f>IF(OR($B1736="",N$3&lt;$D1736+Настройки!$B$7),0,MAX(0,$E1736-MAX(0,SUMIFS(Тех_Движение!$G$2:$G$5111,Тех_Движение!$D$2:$D$5111,$C1736,Тех_Движение!$B$2:$B$5111,"&lt;="&amp;N$3)-$F1736)))</f>
        <v/>
      </c>
      <c r="O1736" s="54">
        <f>IF(OR($B1736="",O$3&lt;$D1736+Настройки!$B$7),0,MAX(0,$E1736-MAX(0,SUMIFS(Тех_Движение!$G$2:$G$5111,Тех_Движение!$D$2:$D$5111,$C1736,Тех_Движение!$B$2:$B$5111,"&lt;="&amp;O$3)-$F1736)))</f>
        <v/>
      </c>
      <c r="P1736" s="54">
        <f>IF(OR($B1736="",P$3&lt;$D1736+Настройки!$B$7),0,MAX(0,$E1736-MAX(0,SUMIFS(Тех_Движение!$G$2:$G$5111,Тех_Движение!$D$2:$D$5111,$C1736,Тех_Движение!$B$2:$B$5111,"&lt;="&amp;P$3)-$F1736)))</f>
        <v/>
      </c>
      <c r="Q1736" s="54">
        <f>IF(OR($B1736="",Q$3&lt;$D1736+Настройки!$B$7),0,MAX(0,$E1736-MAX(0,SUMIFS(Тех_Движение!$G$2:$G$5111,Тех_Движение!$D$2:$D$5111,$C1736,Тех_Движение!$B$2:$B$5111,"&lt;="&amp;Q$3)-$F1736)))</f>
        <v/>
      </c>
      <c r="R1736" s="54">
        <f>IF($B1736="","",SUM($K1736:$Q1736))</f>
        <v/>
      </c>
      <c r="S1736" s="56">
        <f>IF($B1736="","",VLOOKUP($C1736,Настройки!$A$11:$L$17,9,FALSE))</f>
        <v/>
      </c>
      <c r="T1736" s="56">
        <f>IF($B1736="","",$R1736*$S1736)</f>
        <v/>
      </c>
    </row>
    <row r="1737">
      <c r="A1737" s="20">
        <f>Тех_Движение!$A$1734</f>
        <v/>
      </c>
      <c r="B1737" s="20">
        <f>IF(Тех_Движение!$F$1734&gt;0,Тех_Движение!$I$1734,"")</f>
        <v/>
      </c>
      <c r="C1737" s="20">
        <f>IF($B1737="","",Тех_Движение!$D$1734)</f>
        <v/>
      </c>
      <c r="D1737" s="42">
        <f>IF($B1737="","",Тех_Движение!$B$1734)</f>
        <v/>
      </c>
      <c r="E1737" s="54">
        <f>IF($B1737="","",Тех_Движение!$F$1734)</f>
        <v/>
      </c>
      <c r="F1737" s="54">
        <f>IF($B1737="","",SUMIFS($E$5:$E1736,$C$5:$C1736,$C1737))</f>
        <v/>
      </c>
      <c r="G1737" s="54">
        <f>IF($B1737="","",MAX(0,$E1737-MAX(0,SUMIFS(Тех_Движение!$G$2:$G$5111,Тех_Движение!$D$2:$D$5111,$C1737,Тех_Движение!$B$2:$B$5111,"&lt;="&amp;Настройки!$B$5-1)-$F1737)))</f>
        <v/>
      </c>
      <c r="H1737" s="54">
        <f>IF($B1737="","",IF(AND($D1737&gt;=Настройки!$B$5,$D1737&lt;=Настройки!$B$6),$E1737,0))</f>
        <v/>
      </c>
      <c r="I1737" s="54">
        <f>IF($B1737="","",$G1737+$H1737-$J1737)</f>
        <v/>
      </c>
      <c r="J1737" s="54">
        <f>IF($B1737="","",MAX(0,$E1737-MAX(0,SUMIFS(Тех_Движение!$G$2:$G$5111,Тех_Движение!$D$2:$D$5111,$C1737,Тех_Движение!$B$2:$B$5111,"&lt;="&amp;Настройки!$B$6)-$F1737)))</f>
        <v/>
      </c>
      <c r="K1737" s="54">
        <f>IF(OR($B1737="",K$3&lt;$D1737+Настройки!$B$7),0,MAX(0,$E1737-MAX(0,SUMIFS(Тех_Движение!$G$2:$G$5111,Тех_Движение!$D$2:$D$5111,$C1737,Тех_Движение!$B$2:$B$5111,"&lt;="&amp;K$3)-$F1737)))</f>
        <v/>
      </c>
      <c r="L1737" s="54">
        <f>IF(OR($B1737="",L$3&lt;$D1737+Настройки!$B$7),0,MAX(0,$E1737-MAX(0,SUMIFS(Тех_Движение!$G$2:$G$5111,Тех_Движение!$D$2:$D$5111,$C1737,Тех_Движение!$B$2:$B$5111,"&lt;="&amp;L$3)-$F1737)))</f>
        <v/>
      </c>
      <c r="M1737" s="54">
        <f>IF(OR($B1737="",M$3&lt;$D1737+Настройки!$B$7),0,MAX(0,$E1737-MAX(0,SUMIFS(Тех_Движение!$G$2:$G$5111,Тех_Движение!$D$2:$D$5111,$C1737,Тех_Движение!$B$2:$B$5111,"&lt;="&amp;M$3)-$F1737)))</f>
        <v/>
      </c>
      <c r="N1737" s="54">
        <f>IF(OR($B1737="",N$3&lt;$D1737+Настройки!$B$7),0,MAX(0,$E1737-MAX(0,SUMIFS(Тех_Движение!$G$2:$G$5111,Тех_Движение!$D$2:$D$5111,$C1737,Тех_Движение!$B$2:$B$5111,"&lt;="&amp;N$3)-$F1737)))</f>
        <v/>
      </c>
      <c r="O1737" s="54">
        <f>IF(OR($B1737="",O$3&lt;$D1737+Настройки!$B$7),0,MAX(0,$E1737-MAX(0,SUMIFS(Тех_Движение!$G$2:$G$5111,Тех_Движение!$D$2:$D$5111,$C1737,Тех_Движение!$B$2:$B$5111,"&lt;="&amp;O$3)-$F1737)))</f>
        <v/>
      </c>
      <c r="P1737" s="54">
        <f>IF(OR($B1737="",P$3&lt;$D1737+Настройки!$B$7),0,MAX(0,$E1737-MAX(0,SUMIFS(Тех_Движение!$G$2:$G$5111,Тех_Движение!$D$2:$D$5111,$C1737,Тех_Движение!$B$2:$B$5111,"&lt;="&amp;P$3)-$F1737)))</f>
        <v/>
      </c>
      <c r="Q1737" s="54">
        <f>IF(OR($B1737="",Q$3&lt;$D1737+Настройки!$B$7),0,MAX(0,$E1737-MAX(0,SUMIFS(Тех_Движение!$G$2:$G$5111,Тех_Движение!$D$2:$D$5111,$C1737,Тех_Движение!$B$2:$B$5111,"&lt;="&amp;Q$3)-$F1737)))</f>
        <v/>
      </c>
      <c r="R1737" s="54">
        <f>IF($B1737="","",SUM($K1737:$Q1737))</f>
        <v/>
      </c>
      <c r="S1737" s="56">
        <f>IF($B1737="","",VLOOKUP($C1737,Настройки!$A$11:$L$17,9,FALSE))</f>
        <v/>
      </c>
      <c r="T1737" s="56">
        <f>IF($B1737="","",$R1737*$S1737)</f>
        <v/>
      </c>
    </row>
    <row r="1738">
      <c r="A1738" s="20">
        <f>Тех_Движение!$A$1735</f>
        <v/>
      </c>
      <c r="B1738" s="20">
        <f>IF(Тех_Движение!$F$1735&gt;0,Тех_Движение!$I$1735,"")</f>
        <v/>
      </c>
      <c r="C1738" s="20">
        <f>IF($B1738="","",Тех_Движение!$D$1735)</f>
        <v/>
      </c>
      <c r="D1738" s="42">
        <f>IF($B1738="","",Тех_Движение!$B$1735)</f>
        <v/>
      </c>
      <c r="E1738" s="54">
        <f>IF($B1738="","",Тех_Движение!$F$1735)</f>
        <v/>
      </c>
      <c r="F1738" s="54">
        <f>IF($B1738="","",SUMIFS($E$5:$E1737,$C$5:$C1737,$C1738))</f>
        <v/>
      </c>
      <c r="G1738" s="54">
        <f>IF($B1738="","",MAX(0,$E1738-MAX(0,SUMIFS(Тех_Движение!$G$2:$G$5111,Тех_Движение!$D$2:$D$5111,$C1738,Тех_Движение!$B$2:$B$5111,"&lt;="&amp;Настройки!$B$5-1)-$F1738)))</f>
        <v/>
      </c>
      <c r="H1738" s="54">
        <f>IF($B1738="","",IF(AND($D1738&gt;=Настройки!$B$5,$D1738&lt;=Настройки!$B$6),$E1738,0))</f>
        <v/>
      </c>
      <c r="I1738" s="54">
        <f>IF($B1738="","",$G1738+$H1738-$J1738)</f>
        <v/>
      </c>
      <c r="J1738" s="54">
        <f>IF($B1738="","",MAX(0,$E1738-MAX(0,SUMIFS(Тех_Движение!$G$2:$G$5111,Тех_Движение!$D$2:$D$5111,$C1738,Тех_Движение!$B$2:$B$5111,"&lt;="&amp;Настройки!$B$6)-$F1738)))</f>
        <v/>
      </c>
      <c r="K1738" s="54">
        <f>IF(OR($B1738="",K$3&lt;$D1738+Настройки!$B$7),0,MAX(0,$E1738-MAX(0,SUMIFS(Тех_Движение!$G$2:$G$5111,Тех_Движение!$D$2:$D$5111,$C1738,Тех_Движение!$B$2:$B$5111,"&lt;="&amp;K$3)-$F1738)))</f>
        <v/>
      </c>
      <c r="L1738" s="54">
        <f>IF(OR($B1738="",L$3&lt;$D1738+Настройки!$B$7),0,MAX(0,$E1738-MAX(0,SUMIFS(Тех_Движение!$G$2:$G$5111,Тех_Движение!$D$2:$D$5111,$C1738,Тех_Движение!$B$2:$B$5111,"&lt;="&amp;L$3)-$F1738)))</f>
        <v/>
      </c>
      <c r="M1738" s="54">
        <f>IF(OR($B1738="",M$3&lt;$D1738+Настройки!$B$7),0,MAX(0,$E1738-MAX(0,SUMIFS(Тех_Движение!$G$2:$G$5111,Тех_Движение!$D$2:$D$5111,$C1738,Тех_Движение!$B$2:$B$5111,"&lt;="&amp;M$3)-$F1738)))</f>
        <v/>
      </c>
      <c r="N1738" s="54">
        <f>IF(OR($B1738="",N$3&lt;$D1738+Настройки!$B$7),0,MAX(0,$E1738-MAX(0,SUMIFS(Тех_Движение!$G$2:$G$5111,Тех_Движение!$D$2:$D$5111,$C1738,Тех_Движение!$B$2:$B$5111,"&lt;="&amp;N$3)-$F1738)))</f>
        <v/>
      </c>
      <c r="O1738" s="54">
        <f>IF(OR($B1738="",O$3&lt;$D1738+Настройки!$B$7),0,MAX(0,$E1738-MAX(0,SUMIFS(Тех_Движение!$G$2:$G$5111,Тех_Движение!$D$2:$D$5111,$C1738,Тех_Движение!$B$2:$B$5111,"&lt;="&amp;O$3)-$F1738)))</f>
        <v/>
      </c>
      <c r="P1738" s="54">
        <f>IF(OR($B1738="",P$3&lt;$D1738+Настройки!$B$7),0,MAX(0,$E1738-MAX(0,SUMIFS(Тех_Движение!$G$2:$G$5111,Тех_Движение!$D$2:$D$5111,$C1738,Тех_Движение!$B$2:$B$5111,"&lt;="&amp;P$3)-$F1738)))</f>
        <v/>
      </c>
      <c r="Q1738" s="54">
        <f>IF(OR($B1738="",Q$3&lt;$D1738+Настройки!$B$7),0,MAX(0,$E1738-MAX(0,SUMIFS(Тех_Движение!$G$2:$G$5111,Тех_Движение!$D$2:$D$5111,$C1738,Тех_Движение!$B$2:$B$5111,"&lt;="&amp;Q$3)-$F1738)))</f>
        <v/>
      </c>
      <c r="R1738" s="54">
        <f>IF($B1738="","",SUM($K1738:$Q1738))</f>
        <v/>
      </c>
      <c r="S1738" s="56">
        <f>IF($B1738="","",VLOOKUP($C1738,Настройки!$A$11:$L$17,9,FALSE))</f>
        <v/>
      </c>
      <c r="T1738" s="56">
        <f>IF($B1738="","",$R1738*$S1738)</f>
        <v/>
      </c>
    </row>
    <row r="1739">
      <c r="A1739" s="20">
        <f>Тех_Движение!$A$1736</f>
        <v/>
      </c>
      <c r="B1739" s="20">
        <f>IF(Тех_Движение!$F$1736&gt;0,Тех_Движение!$I$1736,"")</f>
        <v/>
      </c>
      <c r="C1739" s="20">
        <f>IF($B1739="","",Тех_Движение!$D$1736)</f>
        <v/>
      </c>
      <c r="D1739" s="42">
        <f>IF($B1739="","",Тех_Движение!$B$1736)</f>
        <v/>
      </c>
      <c r="E1739" s="54">
        <f>IF($B1739="","",Тех_Движение!$F$1736)</f>
        <v/>
      </c>
      <c r="F1739" s="54">
        <f>IF($B1739="","",SUMIFS($E$5:$E1738,$C$5:$C1738,$C1739))</f>
        <v/>
      </c>
      <c r="G1739" s="54">
        <f>IF($B1739="","",MAX(0,$E1739-MAX(0,SUMIFS(Тех_Движение!$G$2:$G$5111,Тех_Движение!$D$2:$D$5111,$C1739,Тех_Движение!$B$2:$B$5111,"&lt;="&amp;Настройки!$B$5-1)-$F1739)))</f>
        <v/>
      </c>
      <c r="H1739" s="54">
        <f>IF($B1739="","",IF(AND($D1739&gt;=Настройки!$B$5,$D1739&lt;=Настройки!$B$6),$E1739,0))</f>
        <v/>
      </c>
      <c r="I1739" s="54">
        <f>IF($B1739="","",$G1739+$H1739-$J1739)</f>
        <v/>
      </c>
      <c r="J1739" s="54">
        <f>IF($B1739="","",MAX(0,$E1739-MAX(0,SUMIFS(Тех_Движение!$G$2:$G$5111,Тех_Движение!$D$2:$D$5111,$C1739,Тех_Движение!$B$2:$B$5111,"&lt;="&amp;Настройки!$B$6)-$F1739)))</f>
        <v/>
      </c>
      <c r="K1739" s="54">
        <f>IF(OR($B1739="",K$3&lt;$D1739+Настройки!$B$7),0,MAX(0,$E1739-MAX(0,SUMIFS(Тех_Движение!$G$2:$G$5111,Тех_Движение!$D$2:$D$5111,$C1739,Тех_Движение!$B$2:$B$5111,"&lt;="&amp;K$3)-$F1739)))</f>
        <v/>
      </c>
      <c r="L1739" s="54">
        <f>IF(OR($B1739="",L$3&lt;$D1739+Настройки!$B$7),0,MAX(0,$E1739-MAX(0,SUMIFS(Тех_Движение!$G$2:$G$5111,Тех_Движение!$D$2:$D$5111,$C1739,Тех_Движение!$B$2:$B$5111,"&lt;="&amp;L$3)-$F1739)))</f>
        <v/>
      </c>
      <c r="M1739" s="54">
        <f>IF(OR($B1739="",M$3&lt;$D1739+Настройки!$B$7),0,MAX(0,$E1739-MAX(0,SUMIFS(Тех_Движение!$G$2:$G$5111,Тех_Движение!$D$2:$D$5111,$C1739,Тех_Движение!$B$2:$B$5111,"&lt;="&amp;M$3)-$F1739)))</f>
        <v/>
      </c>
      <c r="N1739" s="54">
        <f>IF(OR($B1739="",N$3&lt;$D1739+Настройки!$B$7),0,MAX(0,$E1739-MAX(0,SUMIFS(Тех_Движение!$G$2:$G$5111,Тех_Движение!$D$2:$D$5111,$C1739,Тех_Движение!$B$2:$B$5111,"&lt;="&amp;N$3)-$F1739)))</f>
        <v/>
      </c>
      <c r="O1739" s="54">
        <f>IF(OR($B1739="",O$3&lt;$D1739+Настройки!$B$7),0,MAX(0,$E1739-MAX(0,SUMIFS(Тех_Движение!$G$2:$G$5111,Тех_Движение!$D$2:$D$5111,$C1739,Тех_Движение!$B$2:$B$5111,"&lt;="&amp;O$3)-$F1739)))</f>
        <v/>
      </c>
      <c r="P1739" s="54">
        <f>IF(OR($B1739="",P$3&lt;$D1739+Настройки!$B$7),0,MAX(0,$E1739-MAX(0,SUMIFS(Тех_Движение!$G$2:$G$5111,Тех_Движение!$D$2:$D$5111,$C1739,Тех_Движение!$B$2:$B$5111,"&lt;="&amp;P$3)-$F1739)))</f>
        <v/>
      </c>
      <c r="Q1739" s="54">
        <f>IF(OR($B1739="",Q$3&lt;$D1739+Настройки!$B$7),0,MAX(0,$E1739-MAX(0,SUMIFS(Тех_Движение!$G$2:$G$5111,Тех_Движение!$D$2:$D$5111,$C1739,Тех_Движение!$B$2:$B$5111,"&lt;="&amp;Q$3)-$F1739)))</f>
        <v/>
      </c>
      <c r="R1739" s="54">
        <f>IF($B1739="","",SUM($K1739:$Q1739))</f>
        <v/>
      </c>
      <c r="S1739" s="56">
        <f>IF($B1739="","",VLOOKUP($C1739,Настройки!$A$11:$L$17,9,FALSE))</f>
        <v/>
      </c>
      <c r="T1739" s="56">
        <f>IF($B1739="","",$R1739*$S1739)</f>
        <v/>
      </c>
    </row>
    <row r="1740">
      <c r="A1740" s="20">
        <f>Тех_Движение!$A$1737</f>
        <v/>
      </c>
      <c r="B1740" s="20">
        <f>IF(Тех_Движение!$F$1737&gt;0,Тех_Движение!$I$1737,"")</f>
        <v/>
      </c>
      <c r="C1740" s="20">
        <f>IF($B1740="","",Тех_Движение!$D$1737)</f>
        <v/>
      </c>
      <c r="D1740" s="42">
        <f>IF($B1740="","",Тех_Движение!$B$1737)</f>
        <v/>
      </c>
      <c r="E1740" s="54">
        <f>IF($B1740="","",Тех_Движение!$F$1737)</f>
        <v/>
      </c>
      <c r="F1740" s="54">
        <f>IF($B1740="","",SUMIFS($E$5:$E1739,$C$5:$C1739,$C1740))</f>
        <v/>
      </c>
      <c r="G1740" s="54">
        <f>IF($B1740="","",MAX(0,$E1740-MAX(0,SUMIFS(Тех_Движение!$G$2:$G$5111,Тех_Движение!$D$2:$D$5111,$C1740,Тех_Движение!$B$2:$B$5111,"&lt;="&amp;Настройки!$B$5-1)-$F1740)))</f>
        <v/>
      </c>
      <c r="H1740" s="54">
        <f>IF($B1740="","",IF(AND($D1740&gt;=Настройки!$B$5,$D1740&lt;=Настройки!$B$6),$E1740,0))</f>
        <v/>
      </c>
      <c r="I1740" s="54">
        <f>IF($B1740="","",$G1740+$H1740-$J1740)</f>
        <v/>
      </c>
      <c r="J1740" s="54">
        <f>IF($B1740="","",MAX(0,$E1740-MAX(0,SUMIFS(Тех_Движение!$G$2:$G$5111,Тех_Движение!$D$2:$D$5111,$C1740,Тех_Движение!$B$2:$B$5111,"&lt;="&amp;Настройки!$B$6)-$F1740)))</f>
        <v/>
      </c>
      <c r="K1740" s="54">
        <f>IF(OR($B1740="",K$3&lt;$D1740+Настройки!$B$7),0,MAX(0,$E1740-MAX(0,SUMIFS(Тех_Движение!$G$2:$G$5111,Тех_Движение!$D$2:$D$5111,$C1740,Тех_Движение!$B$2:$B$5111,"&lt;="&amp;K$3)-$F1740)))</f>
        <v/>
      </c>
      <c r="L1740" s="54">
        <f>IF(OR($B1740="",L$3&lt;$D1740+Настройки!$B$7),0,MAX(0,$E1740-MAX(0,SUMIFS(Тех_Движение!$G$2:$G$5111,Тех_Движение!$D$2:$D$5111,$C1740,Тех_Движение!$B$2:$B$5111,"&lt;="&amp;L$3)-$F1740)))</f>
        <v/>
      </c>
      <c r="M1740" s="54">
        <f>IF(OR($B1740="",M$3&lt;$D1740+Настройки!$B$7),0,MAX(0,$E1740-MAX(0,SUMIFS(Тех_Движение!$G$2:$G$5111,Тех_Движение!$D$2:$D$5111,$C1740,Тех_Движение!$B$2:$B$5111,"&lt;="&amp;M$3)-$F1740)))</f>
        <v/>
      </c>
      <c r="N1740" s="54">
        <f>IF(OR($B1740="",N$3&lt;$D1740+Настройки!$B$7),0,MAX(0,$E1740-MAX(0,SUMIFS(Тех_Движение!$G$2:$G$5111,Тех_Движение!$D$2:$D$5111,$C1740,Тех_Движение!$B$2:$B$5111,"&lt;="&amp;N$3)-$F1740)))</f>
        <v/>
      </c>
      <c r="O1740" s="54">
        <f>IF(OR($B1740="",O$3&lt;$D1740+Настройки!$B$7),0,MAX(0,$E1740-MAX(0,SUMIFS(Тех_Движение!$G$2:$G$5111,Тех_Движение!$D$2:$D$5111,$C1740,Тех_Движение!$B$2:$B$5111,"&lt;="&amp;O$3)-$F1740)))</f>
        <v/>
      </c>
      <c r="P1740" s="54">
        <f>IF(OR($B1740="",P$3&lt;$D1740+Настройки!$B$7),0,MAX(0,$E1740-MAX(0,SUMIFS(Тех_Движение!$G$2:$G$5111,Тех_Движение!$D$2:$D$5111,$C1740,Тех_Движение!$B$2:$B$5111,"&lt;="&amp;P$3)-$F1740)))</f>
        <v/>
      </c>
      <c r="Q1740" s="54">
        <f>IF(OR($B1740="",Q$3&lt;$D1740+Настройки!$B$7),0,MAX(0,$E1740-MAX(0,SUMIFS(Тех_Движение!$G$2:$G$5111,Тех_Движение!$D$2:$D$5111,$C1740,Тех_Движение!$B$2:$B$5111,"&lt;="&amp;Q$3)-$F1740)))</f>
        <v/>
      </c>
      <c r="R1740" s="54">
        <f>IF($B1740="","",SUM($K1740:$Q1740))</f>
        <v/>
      </c>
      <c r="S1740" s="56">
        <f>IF($B1740="","",VLOOKUP($C1740,Настройки!$A$11:$L$17,9,FALSE))</f>
        <v/>
      </c>
      <c r="T1740" s="56">
        <f>IF($B1740="","",$R1740*$S1740)</f>
        <v/>
      </c>
    </row>
    <row r="1741">
      <c r="A1741" s="20">
        <f>Тех_Движение!$A$1738</f>
        <v/>
      </c>
      <c r="B1741" s="20">
        <f>IF(Тех_Движение!$F$1738&gt;0,Тех_Движение!$I$1738,"")</f>
        <v/>
      </c>
      <c r="C1741" s="20">
        <f>IF($B1741="","",Тех_Движение!$D$1738)</f>
        <v/>
      </c>
      <c r="D1741" s="42">
        <f>IF($B1741="","",Тех_Движение!$B$1738)</f>
        <v/>
      </c>
      <c r="E1741" s="54">
        <f>IF($B1741="","",Тех_Движение!$F$1738)</f>
        <v/>
      </c>
      <c r="F1741" s="54">
        <f>IF($B1741="","",SUMIFS($E$5:$E1740,$C$5:$C1740,$C1741))</f>
        <v/>
      </c>
      <c r="G1741" s="54">
        <f>IF($B1741="","",MAX(0,$E1741-MAX(0,SUMIFS(Тех_Движение!$G$2:$G$5111,Тех_Движение!$D$2:$D$5111,$C1741,Тех_Движение!$B$2:$B$5111,"&lt;="&amp;Настройки!$B$5-1)-$F1741)))</f>
        <v/>
      </c>
      <c r="H1741" s="54">
        <f>IF($B1741="","",IF(AND($D1741&gt;=Настройки!$B$5,$D1741&lt;=Настройки!$B$6),$E1741,0))</f>
        <v/>
      </c>
      <c r="I1741" s="54">
        <f>IF($B1741="","",$G1741+$H1741-$J1741)</f>
        <v/>
      </c>
      <c r="J1741" s="54">
        <f>IF($B1741="","",MAX(0,$E1741-MAX(0,SUMIFS(Тех_Движение!$G$2:$G$5111,Тех_Движение!$D$2:$D$5111,$C1741,Тех_Движение!$B$2:$B$5111,"&lt;="&amp;Настройки!$B$6)-$F1741)))</f>
        <v/>
      </c>
      <c r="K1741" s="54">
        <f>IF(OR($B1741="",K$3&lt;$D1741+Настройки!$B$7),0,MAX(0,$E1741-MAX(0,SUMIFS(Тех_Движение!$G$2:$G$5111,Тех_Движение!$D$2:$D$5111,$C1741,Тех_Движение!$B$2:$B$5111,"&lt;="&amp;K$3)-$F1741)))</f>
        <v/>
      </c>
      <c r="L1741" s="54">
        <f>IF(OR($B1741="",L$3&lt;$D1741+Настройки!$B$7),0,MAX(0,$E1741-MAX(0,SUMIFS(Тех_Движение!$G$2:$G$5111,Тех_Движение!$D$2:$D$5111,$C1741,Тех_Движение!$B$2:$B$5111,"&lt;="&amp;L$3)-$F1741)))</f>
        <v/>
      </c>
      <c r="M1741" s="54">
        <f>IF(OR($B1741="",M$3&lt;$D1741+Настройки!$B$7),0,MAX(0,$E1741-MAX(0,SUMIFS(Тех_Движение!$G$2:$G$5111,Тех_Движение!$D$2:$D$5111,$C1741,Тех_Движение!$B$2:$B$5111,"&lt;="&amp;M$3)-$F1741)))</f>
        <v/>
      </c>
      <c r="N1741" s="54">
        <f>IF(OR($B1741="",N$3&lt;$D1741+Настройки!$B$7),0,MAX(0,$E1741-MAX(0,SUMIFS(Тех_Движение!$G$2:$G$5111,Тех_Движение!$D$2:$D$5111,$C1741,Тех_Движение!$B$2:$B$5111,"&lt;="&amp;N$3)-$F1741)))</f>
        <v/>
      </c>
      <c r="O1741" s="54">
        <f>IF(OR($B1741="",O$3&lt;$D1741+Настройки!$B$7),0,MAX(0,$E1741-MAX(0,SUMIFS(Тех_Движение!$G$2:$G$5111,Тех_Движение!$D$2:$D$5111,$C1741,Тех_Движение!$B$2:$B$5111,"&lt;="&amp;O$3)-$F1741)))</f>
        <v/>
      </c>
      <c r="P1741" s="54">
        <f>IF(OR($B1741="",P$3&lt;$D1741+Настройки!$B$7),0,MAX(0,$E1741-MAX(0,SUMIFS(Тех_Движение!$G$2:$G$5111,Тех_Движение!$D$2:$D$5111,$C1741,Тех_Движение!$B$2:$B$5111,"&lt;="&amp;P$3)-$F1741)))</f>
        <v/>
      </c>
      <c r="Q1741" s="54">
        <f>IF(OR($B1741="",Q$3&lt;$D1741+Настройки!$B$7),0,MAX(0,$E1741-MAX(0,SUMIFS(Тех_Движение!$G$2:$G$5111,Тех_Движение!$D$2:$D$5111,$C1741,Тех_Движение!$B$2:$B$5111,"&lt;="&amp;Q$3)-$F1741)))</f>
        <v/>
      </c>
      <c r="R1741" s="54">
        <f>IF($B1741="","",SUM($K1741:$Q1741))</f>
        <v/>
      </c>
      <c r="S1741" s="56">
        <f>IF($B1741="","",VLOOKUP($C1741,Настройки!$A$11:$L$17,9,FALSE))</f>
        <v/>
      </c>
      <c r="T1741" s="56">
        <f>IF($B1741="","",$R1741*$S1741)</f>
        <v/>
      </c>
    </row>
    <row r="1742">
      <c r="A1742" s="20">
        <f>Тех_Движение!$A$1739</f>
        <v/>
      </c>
      <c r="B1742" s="20">
        <f>IF(Тех_Движение!$F$1739&gt;0,Тех_Движение!$I$1739,"")</f>
        <v/>
      </c>
      <c r="C1742" s="20">
        <f>IF($B1742="","",Тех_Движение!$D$1739)</f>
        <v/>
      </c>
      <c r="D1742" s="42">
        <f>IF($B1742="","",Тех_Движение!$B$1739)</f>
        <v/>
      </c>
      <c r="E1742" s="54">
        <f>IF($B1742="","",Тех_Движение!$F$1739)</f>
        <v/>
      </c>
      <c r="F1742" s="54">
        <f>IF($B1742="","",SUMIFS($E$5:$E1741,$C$5:$C1741,$C1742))</f>
        <v/>
      </c>
      <c r="G1742" s="54">
        <f>IF($B1742="","",MAX(0,$E1742-MAX(0,SUMIFS(Тех_Движение!$G$2:$G$5111,Тех_Движение!$D$2:$D$5111,$C1742,Тех_Движение!$B$2:$B$5111,"&lt;="&amp;Настройки!$B$5-1)-$F1742)))</f>
        <v/>
      </c>
      <c r="H1742" s="54">
        <f>IF($B1742="","",IF(AND($D1742&gt;=Настройки!$B$5,$D1742&lt;=Настройки!$B$6),$E1742,0))</f>
        <v/>
      </c>
      <c r="I1742" s="54">
        <f>IF($B1742="","",$G1742+$H1742-$J1742)</f>
        <v/>
      </c>
      <c r="J1742" s="54">
        <f>IF($B1742="","",MAX(0,$E1742-MAX(0,SUMIFS(Тех_Движение!$G$2:$G$5111,Тех_Движение!$D$2:$D$5111,$C1742,Тех_Движение!$B$2:$B$5111,"&lt;="&amp;Настройки!$B$6)-$F1742)))</f>
        <v/>
      </c>
      <c r="K1742" s="54">
        <f>IF(OR($B1742="",K$3&lt;$D1742+Настройки!$B$7),0,MAX(0,$E1742-MAX(0,SUMIFS(Тех_Движение!$G$2:$G$5111,Тех_Движение!$D$2:$D$5111,$C1742,Тех_Движение!$B$2:$B$5111,"&lt;="&amp;K$3)-$F1742)))</f>
        <v/>
      </c>
      <c r="L1742" s="54">
        <f>IF(OR($B1742="",L$3&lt;$D1742+Настройки!$B$7),0,MAX(0,$E1742-MAX(0,SUMIFS(Тех_Движение!$G$2:$G$5111,Тех_Движение!$D$2:$D$5111,$C1742,Тех_Движение!$B$2:$B$5111,"&lt;="&amp;L$3)-$F1742)))</f>
        <v/>
      </c>
      <c r="M1742" s="54">
        <f>IF(OR($B1742="",M$3&lt;$D1742+Настройки!$B$7),0,MAX(0,$E1742-MAX(0,SUMIFS(Тех_Движение!$G$2:$G$5111,Тех_Движение!$D$2:$D$5111,$C1742,Тех_Движение!$B$2:$B$5111,"&lt;="&amp;M$3)-$F1742)))</f>
        <v/>
      </c>
      <c r="N1742" s="54">
        <f>IF(OR($B1742="",N$3&lt;$D1742+Настройки!$B$7),0,MAX(0,$E1742-MAX(0,SUMIFS(Тех_Движение!$G$2:$G$5111,Тех_Движение!$D$2:$D$5111,$C1742,Тех_Движение!$B$2:$B$5111,"&lt;="&amp;N$3)-$F1742)))</f>
        <v/>
      </c>
      <c r="O1742" s="54">
        <f>IF(OR($B1742="",O$3&lt;$D1742+Настройки!$B$7),0,MAX(0,$E1742-MAX(0,SUMIFS(Тех_Движение!$G$2:$G$5111,Тех_Движение!$D$2:$D$5111,$C1742,Тех_Движение!$B$2:$B$5111,"&lt;="&amp;O$3)-$F1742)))</f>
        <v/>
      </c>
      <c r="P1742" s="54">
        <f>IF(OR($B1742="",P$3&lt;$D1742+Настройки!$B$7),0,MAX(0,$E1742-MAX(0,SUMIFS(Тех_Движение!$G$2:$G$5111,Тех_Движение!$D$2:$D$5111,$C1742,Тех_Движение!$B$2:$B$5111,"&lt;="&amp;P$3)-$F1742)))</f>
        <v/>
      </c>
      <c r="Q1742" s="54">
        <f>IF(OR($B1742="",Q$3&lt;$D1742+Настройки!$B$7),0,MAX(0,$E1742-MAX(0,SUMIFS(Тех_Движение!$G$2:$G$5111,Тех_Движение!$D$2:$D$5111,$C1742,Тех_Движение!$B$2:$B$5111,"&lt;="&amp;Q$3)-$F1742)))</f>
        <v/>
      </c>
      <c r="R1742" s="54">
        <f>IF($B1742="","",SUM($K1742:$Q1742))</f>
        <v/>
      </c>
      <c r="S1742" s="56">
        <f>IF($B1742="","",VLOOKUP($C1742,Настройки!$A$11:$L$17,9,FALSE))</f>
        <v/>
      </c>
      <c r="T1742" s="56">
        <f>IF($B1742="","",$R1742*$S1742)</f>
        <v/>
      </c>
    </row>
    <row r="1743">
      <c r="A1743" s="20">
        <f>Тех_Движение!$A$1740</f>
        <v/>
      </c>
      <c r="B1743" s="20">
        <f>IF(Тех_Движение!$F$1740&gt;0,Тех_Движение!$I$1740,"")</f>
        <v/>
      </c>
      <c r="C1743" s="20">
        <f>IF($B1743="","",Тех_Движение!$D$1740)</f>
        <v/>
      </c>
      <c r="D1743" s="42">
        <f>IF($B1743="","",Тех_Движение!$B$1740)</f>
        <v/>
      </c>
      <c r="E1743" s="54">
        <f>IF($B1743="","",Тех_Движение!$F$1740)</f>
        <v/>
      </c>
      <c r="F1743" s="54">
        <f>IF($B1743="","",SUMIFS($E$5:$E1742,$C$5:$C1742,$C1743))</f>
        <v/>
      </c>
      <c r="G1743" s="54">
        <f>IF($B1743="","",MAX(0,$E1743-MAX(0,SUMIFS(Тех_Движение!$G$2:$G$5111,Тех_Движение!$D$2:$D$5111,$C1743,Тех_Движение!$B$2:$B$5111,"&lt;="&amp;Настройки!$B$5-1)-$F1743)))</f>
        <v/>
      </c>
      <c r="H1743" s="54">
        <f>IF($B1743="","",IF(AND($D1743&gt;=Настройки!$B$5,$D1743&lt;=Настройки!$B$6),$E1743,0))</f>
        <v/>
      </c>
      <c r="I1743" s="54">
        <f>IF($B1743="","",$G1743+$H1743-$J1743)</f>
        <v/>
      </c>
      <c r="J1743" s="54">
        <f>IF($B1743="","",MAX(0,$E1743-MAX(0,SUMIFS(Тех_Движение!$G$2:$G$5111,Тех_Движение!$D$2:$D$5111,$C1743,Тех_Движение!$B$2:$B$5111,"&lt;="&amp;Настройки!$B$6)-$F1743)))</f>
        <v/>
      </c>
      <c r="K1743" s="54">
        <f>IF(OR($B1743="",K$3&lt;$D1743+Настройки!$B$7),0,MAX(0,$E1743-MAX(0,SUMIFS(Тех_Движение!$G$2:$G$5111,Тех_Движение!$D$2:$D$5111,$C1743,Тех_Движение!$B$2:$B$5111,"&lt;="&amp;K$3)-$F1743)))</f>
        <v/>
      </c>
      <c r="L1743" s="54">
        <f>IF(OR($B1743="",L$3&lt;$D1743+Настройки!$B$7),0,MAX(0,$E1743-MAX(0,SUMIFS(Тех_Движение!$G$2:$G$5111,Тех_Движение!$D$2:$D$5111,$C1743,Тех_Движение!$B$2:$B$5111,"&lt;="&amp;L$3)-$F1743)))</f>
        <v/>
      </c>
      <c r="M1743" s="54">
        <f>IF(OR($B1743="",M$3&lt;$D1743+Настройки!$B$7),0,MAX(0,$E1743-MAX(0,SUMIFS(Тех_Движение!$G$2:$G$5111,Тех_Движение!$D$2:$D$5111,$C1743,Тех_Движение!$B$2:$B$5111,"&lt;="&amp;M$3)-$F1743)))</f>
        <v/>
      </c>
      <c r="N1743" s="54">
        <f>IF(OR($B1743="",N$3&lt;$D1743+Настройки!$B$7),0,MAX(0,$E1743-MAX(0,SUMIFS(Тех_Движение!$G$2:$G$5111,Тех_Движение!$D$2:$D$5111,$C1743,Тех_Движение!$B$2:$B$5111,"&lt;="&amp;N$3)-$F1743)))</f>
        <v/>
      </c>
      <c r="O1743" s="54">
        <f>IF(OR($B1743="",O$3&lt;$D1743+Настройки!$B$7),0,MAX(0,$E1743-MAX(0,SUMIFS(Тех_Движение!$G$2:$G$5111,Тех_Движение!$D$2:$D$5111,$C1743,Тех_Движение!$B$2:$B$5111,"&lt;="&amp;O$3)-$F1743)))</f>
        <v/>
      </c>
      <c r="P1743" s="54">
        <f>IF(OR($B1743="",P$3&lt;$D1743+Настройки!$B$7),0,MAX(0,$E1743-MAX(0,SUMIFS(Тех_Движение!$G$2:$G$5111,Тех_Движение!$D$2:$D$5111,$C1743,Тех_Движение!$B$2:$B$5111,"&lt;="&amp;P$3)-$F1743)))</f>
        <v/>
      </c>
      <c r="Q1743" s="54">
        <f>IF(OR($B1743="",Q$3&lt;$D1743+Настройки!$B$7),0,MAX(0,$E1743-MAX(0,SUMIFS(Тех_Движение!$G$2:$G$5111,Тех_Движение!$D$2:$D$5111,$C1743,Тех_Движение!$B$2:$B$5111,"&lt;="&amp;Q$3)-$F1743)))</f>
        <v/>
      </c>
      <c r="R1743" s="54">
        <f>IF($B1743="","",SUM($K1743:$Q1743))</f>
        <v/>
      </c>
      <c r="S1743" s="56">
        <f>IF($B1743="","",VLOOKUP($C1743,Настройки!$A$11:$L$17,9,FALSE))</f>
        <v/>
      </c>
      <c r="T1743" s="56">
        <f>IF($B1743="","",$R1743*$S1743)</f>
        <v/>
      </c>
    </row>
    <row r="1744">
      <c r="A1744" s="20">
        <f>Тех_Движение!$A$1741</f>
        <v/>
      </c>
      <c r="B1744" s="20">
        <f>IF(Тех_Движение!$F$1741&gt;0,Тех_Движение!$I$1741,"")</f>
        <v/>
      </c>
      <c r="C1744" s="20">
        <f>IF($B1744="","",Тех_Движение!$D$1741)</f>
        <v/>
      </c>
      <c r="D1744" s="42">
        <f>IF($B1744="","",Тех_Движение!$B$1741)</f>
        <v/>
      </c>
      <c r="E1744" s="54">
        <f>IF($B1744="","",Тех_Движение!$F$1741)</f>
        <v/>
      </c>
      <c r="F1744" s="54">
        <f>IF($B1744="","",SUMIFS($E$5:$E1743,$C$5:$C1743,$C1744))</f>
        <v/>
      </c>
      <c r="G1744" s="54">
        <f>IF($B1744="","",MAX(0,$E1744-MAX(0,SUMIFS(Тех_Движение!$G$2:$G$5111,Тех_Движение!$D$2:$D$5111,$C1744,Тех_Движение!$B$2:$B$5111,"&lt;="&amp;Настройки!$B$5-1)-$F1744)))</f>
        <v/>
      </c>
      <c r="H1744" s="54">
        <f>IF($B1744="","",IF(AND($D1744&gt;=Настройки!$B$5,$D1744&lt;=Настройки!$B$6),$E1744,0))</f>
        <v/>
      </c>
      <c r="I1744" s="54">
        <f>IF($B1744="","",$G1744+$H1744-$J1744)</f>
        <v/>
      </c>
      <c r="J1744" s="54">
        <f>IF($B1744="","",MAX(0,$E1744-MAX(0,SUMIFS(Тех_Движение!$G$2:$G$5111,Тех_Движение!$D$2:$D$5111,$C1744,Тех_Движение!$B$2:$B$5111,"&lt;="&amp;Настройки!$B$6)-$F1744)))</f>
        <v/>
      </c>
      <c r="K1744" s="54">
        <f>IF(OR($B1744="",K$3&lt;$D1744+Настройки!$B$7),0,MAX(0,$E1744-MAX(0,SUMIFS(Тех_Движение!$G$2:$G$5111,Тех_Движение!$D$2:$D$5111,$C1744,Тех_Движение!$B$2:$B$5111,"&lt;="&amp;K$3)-$F1744)))</f>
        <v/>
      </c>
      <c r="L1744" s="54">
        <f>IF(OR($B1744="",L$3&lt;$D1744+Настройки!$B$7),0,MAX(0,$E1744-MAX(0,SUMIFS(Тех_Движение!$G$2:$G$5111,Тех_Движение!$D$2:$D$5111,$C1744,Тех_Движение!$B$2:$B$5111,"&lt;="&amp;L$3)-$F1744)))</f>
        <v/>
      </c>
      <c r="M1744" s="54">
        <f>IF(OR($B1744="",M$3&lt;$D1744+Настройки!$B$7),0,MAX(0,$E1744-MAX(0,SUMIFS(Тех_Движение!$G$2:$G$5111,Тех_Движение!$D$2:$D$5111,$C1744,Тех_Движение!$B$2:$B$5111,"&lt;="&amp;M$3)-$F1744)))</f>
        <v/>
      </c>
      <c r="N1744" s="54">
        <f>IF(OR($B1744="",N$3&lt;$D1744+Настройки!$B$7),0,MAX(0,$E1744-MAX(0,SUMIFS(Тех_Движение!$G$2:$G$5111,Тех_Движение!$D$2:$D$5111,$C1744,Тех_Движение!$B$2:$B$5111,"&lt;="&amp;N$3)-$F1744)))</f>
        <v/>
      </c>
      <c r="O1744" s="54">
        <f>IF(OR($B1744="",O$3&lt;$D1744+Настройки!$B$7),0,MAX(0,$E1744-MAX(0,SUMIFS(Тех_Движение!$G$2:$G$5111,Тех_Движение!$D$2:$D$5111,$C1744,Тех_Движение!$B$2:$B$5111,"&lt;="&amp;O$3)-$F1744)))</f>
        <v/>
      </c>
      <c r="P1744" s="54">
        <f>IF(OR($B1744="",P$3&lt;$D1744+Настройки!$B$7),0,MAX(0,$E1744-MAX(0,SUMIFS(Тех_Движение!$G$2:$G$5111,Тех_Движение!$D$2:$D$5111,$C1744,Тех_Движение!$B$2:$B$5111,"&lt;="&amp;P$3)-$F1744)))</f>
        <v/>
      </c>
      <c r="Q1744" s="54">
        <f>IF(OR($B1744="",Q$3&lt;$D1744+Настройки!$B$7),0,MAX(0,$E1744-MAX(0,SUMIFS(Тех_Движение!$G$2:$G$5111,Тех_Движение!$D$2:$D$5111,$C1744,Тех_Движение!$B$2:$B$5111,"&lt;="&amp;Q$3)-$F1744)))</f>
        <v/>
      </c>
      <c r="R1744" s="54">
        <f>IF($B1744="","",SUM($K1744:$Q1744))</f>
        <v/>
      </c>
      <c r="S1744" s="56">
        <f>IF($B1744="","",VLOOKUP($C1744,Настройки!$A$11:$L$17,9,FALSE))</f>
        <v/>
      </c>
      <c r="T1744" s="56">
        <f>IF($B1744="","",$R1744*$S1744)</f>
        <v/>
      </c>
    </row>
    <row r="1745">
      <c r="A1745" s="20">
        <f>Тех_Движение!$A$1742</f>
        <v/>
      </c>
      <c r="B1745" s="20">
        <f>IF(Тех_Движение!$F$1742&gt;0,Тех_Движение!$I$1742,"")</f>
        <v/>
      </c>
      <c r="C1745" s="20">
        <f>IF($B1745="","",Тех_Движение!$D$1742)</f>
        <v/>
      </c>
      <c r="D1745" s="42">
        <f>IF($B1745="","",Тех_Движение!$B$1742)</f>
        <v/>
      </c>
      <c r="E1745" s="54">
        <f>IF($B1745="","",Тех_Движение!$F$1742)</f>
        <v/>
      </c>
      <c r="F1745" s="54">
        <f>IF($B1745="","",SUMIFS($E$5:$E1744,$C$5:$C1744,$C1745))</f>
        <v/>
      </c>
      <c r="G1745" s="54">
        <f>IF($B1745="","",MAX(0,$E1745-MAX(0,SUMIFS(Тех_Движение!$G$2:$G$5111,Тех_Движение!$D$2:$D$5111,$C1745,Тех_Движение!$B$2:$B$5111,"&lt;="&amp;Настройки!$B$5-1)-$F1745)))</f>
        <v/>
      </c>
      <c r="H1745" s="54">
        <f>IF($B1745="","",IF(AND($D1745&gt;=Настройки!$B$5,$D1745&lt;=Настройки!$B$6),$E1745,0))</f>
        <v/>
      </c>
      <c r="I1745" s="54">
        <f>IF($B1745="","",$G1745+$H1745-$J1745)</f>
        <v/>
      </c>
      <c r="J1745" s="54">
        <f>IF($B1745="","",MAX(0,$E1745-MAX(0,SUMIFS(Тех_Движение!$G$2:$G$5111,Тех_Движение!$D$2:$D$5111,$C1745,Тех_Движение!$B$2:$B$5111,"&lt;="&amp;Настройки!$B$6)-$F1745)))</f>
        <v/>
      </c>
      <c r="K1745" s="54">
        <f>IF(OR($B1745="",K$3&lt;$D1745+Настройки!$B$7),0,MAX(0,$E1745-MAX(0,SUMIFS(Тех_Движение!$G$2:$G$5111,Тех_Движение!$D$2:$D$5111,$C1745,Тех_Движение!$B$2:$B$5111,"&lt;="&amp;K$3)-$F1745)))</f>
        <v/>
      </c>
      <c r="L1745" s="54">
        <f>IF(OR($B1745="",L$3&lt;$D1745+Настройки!$B$7),0,MAX(0,$E1745-MAX(0,SUMIFS(Тех_Движение!$G$2:$G$5111,Тех_Движение!$D$2:$D$5111,$C1745,Тех_Движение!$B$2:$B$5111,"&lt;="&amp;L$3)-$F1745)))</f>
        <v/>
      </c>
      <c r="M1745" s="54">
        <f>IF(OR($B1745="",M$3&lt;$D1745+Настройки!$B$7),0,MAX(0,$E1745-MAX(0,SUMIFS(Тех_Движение!$G$2:$G$5111,Тех_Движение!$D$2:$D$5111,$C1745,Тех_Движение!$B$2:$B$5111,"&lt;="&amp;M$3)-$F1745)))</f>
        <v/>
      </c>
      <c r="N1745" s="54">
        <f>IF(OR($B1745="",N$3&lt;$D1745+Настройки!$B$7),0,MAX(0,$E1745-MAX(0,SUMIFS(Тех_Движение!$G$2:$G$5111,Тех_Движение!$D$2:$D$5111,$C1745,Тех_Движение!$B$2:$B$5111,"&lt;="&amp;N$3)-$F1745)))</f>
        <v/>
      </c>
      <c r="O1745" s="54">
        <f>IF(OR($B1745="",O$3&lt;$D1745+Настройки!$B$7),0,MAX(0,$E1745-MAX(0,SUMIFS(Тех_Движение!$G$2:$G$5111,Тех_Движение!$D$2:$D$5111,$C1745,Тех_Движение!$B$2:$B$5111,"&lt;="&amp;O$3)-$F1745)))</f>
        <v/>
      </c>
      <c r="P1745" s="54">
        <f>IF(OR($B1745="",P$3&lt;$D1745+Настройки!$B$7),0,MAX(0,$E1745-MAX(0,SUMIFS(Тех_Движение!$G$2:$G$5111,Тех_Движение!$D$2:$D$5111,$C1745,Тех_Движение!$B$2:$B$5111,"&lt;="&amp;P$3)-$F1745)))</f>
        <v/>
      </c>
      <c r="Q1745" s="54">
        <f>IF(OR($B1745="",Q$3&lt;$D1745+Настройки!$B$7),0,MAX(0,$E1745-MAX(0,SUMIFS(Тех_Движение!$G$2:$G$5111,Тех_Движение!$D$2:$D$5111,$C1745,Тех_Движение!$B$2:$B$5111,"&lt;="&amp;Q$3)-$F1745)))</f>
        <v/>
      </c>
      <c r="R1745" s="54">
        <f>IF($B1745="","",SUM($K1745:$Q1745))</f>
        <v/>
      </c>
      <c r="S1745" s="56">
        <f>IF($B1745="","",VLOOKUP($C1745,Настройки!$A$11:$L$17,9,FALSE))</f>
        <v/>
      </c>
      <c r="T1745" s="56">
        <f>IF($B1745="","",$R1745*$S1745)</f>
        <v/>
      </c>
    </row>
    <row r="1746">
      <c r="A1746" s="20">
        <f>Тех_Движение!$A$1743</f>
        <v/>
      </c>
      <c r="B1746" s="20">
        <f>IF(Тех_Движение!$F$1743&gt;0,Тех_Движение!$I$1743,"")</f>
        <v/>
      </c>
      <c r="C1746" s="20">
        <f>IF($B1746="","",Тех_Движение!$D$1743)</f>
        <v/>
      </c>
      <c r="D1746" s="42">
        <f>IF($B1746="","",Тех_Движение!$B$1743)</f>
        <v/>
      </c>
      <c r="E1746" s="54">
        <f>IF($B1746="","",Тех_Движение!$F$1743)</f>
        <v/>
      </c>
      <c r="F1746" s="54">
        <f>IF($B1746="","",SUMIFS($E$5:$E1745,$C$5:$C1745,$C1746))</f>
        <v/>
      </c>
      <c r="G1746" s="54">
        <f>IF($B1746="","",MAX(0,$E1746-MAX(0,SUMIFS(Тех_Движение!$G$2:$G$5111,Тех_Движение!$D$2:$D$5111,$C1746,Тех_Движение!$B$2:$B$5111,"&lt;="&amp;Настройки!$B$5-1)-$F1746)))</f>
        <v/>
      </c>
      <c r="H1746" s="54">
        <f>IF($B1746="","",IF(AND($D1746&gt;=Настройки!$B$5,$D1746&lt;=Настройки!$B$6),$E1746,0))</f>
        <v/>
      </c>
      <c r="I1746" s="54">
        <f>IF($B1746="","",$G1746+$H1746-$J1746)</f>
        <v/>
      </c>
      <c r="J1746" s="54">
        <f>IF($B1746="","",MAX(0,$E1746-MAX(0,SUMIFS(Тех_Движение!$G$2:$G$5111,Тех_Движение!$D$2:$D$5111,$C1746,Тех_Движение!$B$2:$B$5111,"&lt;="&amp;Настройки!$B$6)-$F1746)))</f>
        <v/>
      </c>
      <c r="K1746" s="54">
        <f>IF(OR($B1746="",K$3&lt;$D1746+Настройки!$B$7),0,MAX(0,$E1746-MAX(0,SUMIFS(Тех_Движение!$G$2:$G$5111,Тех_Движение!$D$2:$D$5111,$C1746,Тех_Движение!$B$2:$B$5111,"&lt;="&amp;K$3)-$F1746)))</f>
        <v/>
      </c>
      <c r="L1746" s="54">
        <f>IF(OR($B1746="",L$3&lt;$D1746+Настройки!$B$7),0,MAX(0,$E1746-MAX(0,SUMIFS(Тех_Движение!$G$2:$G$5111,Тех_Движение!$D$2:$D$5111,$C1746,Тех_Движение!$B$2:$B$5111,"&lt;="&amp;L$3)-$F1746)))</f>
        <v/>
      </c>
      <c r="M1746" s="54">
        <f>IF(OR($B1746="",M$3&lt;$D1746+Настройки!$B$7),0,MAX(0,$E1746-MAX(0,SUMIFS(Тех_Движение!$G$2:$G$5111,Тех_Движение!$D$2:$D$5111,$C1746,Тех_Движение!$B$2:$B$5111,"&lt;="&amp;M$3)-$F1746)))</f>
        <v/>
      </c>
      <c r="N1746" s="54">
        <f>IF(OR($B1746="",N$3&lt;$D1746+Настройки!$B$7),0,MAX(0,$E1746-MAX(0,SUMIFS(Тех_Движение!$G$2:$G$5111,Тех_Движение!$D$2:$D$5111,$C1746,Тех_Движение!$B$2:$B$5111,"&lt;="&amp;N$3)-$F1746)))</f>
        <v/>
      </c>
      <c r="O1746" s="54">
        <f>IF(OR($B1746="",O$3&lt;$D1746+Настройки!$B$7),0,MAX(0,$E1746-MAX(0,SUMIFS(Тех_Движение!$G$2:$G$5111,Тех_Движение!$D$2:$D$5111,$C1746,Тех_Движение!$B$2:$B$5111,"&lt;="&amp;O$3)-$F1746)))</f>
        <v/>
      </c>
      <c r="P1746" s="54">
        <f>IF(OR($B1746="",P$3&lt;$D1746+Настройки!$B$7),0,MAX(0,$E1746-MAX(0,SUMIFS(Тех_Движение!$G$2:$G$5111,Тех_Движение!$D$2:$D$5111,$C1746,Тех_Движение!$B$2:$B$5111,"&lt;="&amp;P$3)-$F1746)))</f>
        <v/>
      </c>
      <c r="Q1746" s="54">
        <f>IF(OR($B1746="",Q$3&lt;$D1746+Настройки!$B$7),0,MAX(0,$E1746-MAX(0,SUMIFS(Тех_Движение!$G$2:$G$5111,Тех_Движение!$D$2:$D$5111,$C1746,Тех_Движение!$B$2:$B$5111,"&lt;="&amp;Q$3)-$F1746)))</f>
        <v/>
      </c>
      <c r="R1746" s="54">
        <f>IF($B1746="","",SUM($K1746:$Q1746))</f>
        <v/>
      </c>
      <c r="S1746" s="56">
        <f>IF($B1746="","",VLOOKUP($C1746,Настройки!$A$11:$L$17,9,FALSE))</f>
        <v/>
      </c>
      <c r="T1746" s="56">
        <f>IF($B1746="","",$R1746*$S1746)</f>
        <v/>
      </c>
    </row>
    <row r="1747">
      <c r="A1747" s="20">
        <f>Тех_Движение!$A$1744</f>
        <v/>
      </c>
      <c r="B1747" s="20">
        <f>IF(Тех_Движение!$F$1744&gt;0,Тех_Движение!$I$1744,"")</f>
        <v/>
      </c>
      <c r="C1747" s="20">
        <f>IF($B1747="","",Тех_Движение!$D$1744)</f>
        <v/>
      </c>
      <c r="D1747" s="42">
        <f>IF($B1747="","",Тех_Движение!$B$1744)</f>
        <v/>
      </c>
      <c r="E1747" s="54">
        <f>IF($B1747="","",Тех_Движение!$F$1744)</f>
        <v/>
      </c>
      <c r="F1747" s="54">
        <f>IF($B1747="","",SUMIFS($E$5:$E1746,$C$5:$C1746,$C1747))</f>
        <v/>
      </c>
      <c r="G1747" s="54">
        <f>IF($B1747="","",MAX(0,$E1747-MAX(0,SUMIFS(Тех_Движение!$G$2:$G$5111,Тех_Движение!$D$2:$D$5111,$C1747,Тех_Движение!$B$2:$B$5111,"&lt;="&amp;Настройки!$B$5-1)-$F1747)))</f>
        <v/>
      </c>
      <c r="H1747" s="54">
        <f>IF($B1747="","",IF(AND($D1747&gt;=Настройки!$B$5,$D1747&lt;=Настройки!$B$6),$E1747,0))</f>
        <v/>
      </c>
      <c r="I1747" s="54">
        <f>IF($B1747="","",$G1747+$H1747-$J1747)</f>
        <v/>
      </c>
      <c r="J1747" s="54">
        <f>IF($B1747="","",MAX(0,$E1747-MAX(0,SUMIFS(Тех_Движение!$G$2:$G$5111,Тех_Движение!$D$2:$D$5111,$C1747,Тех_Движение!$B$2:$B$5111,"&lt;="&amp;Настройки!$B$6)-$F1747)))</f>
        <v/>
      </c>
      <c r="K1747" s="54">
        <f>IF(OR($B1747="",K$3&lt;$D1747+Настройки!$B$7),0,MAX(0,$E1747-MAX(0,SUMIFS(Тех_Движение!$G$2:$G$5111,Тех_Движение!$D$2:$D$5111,$C1747,Тех_Движение!$B$2:$B$5111,"&lt;="&amp;K$3)-$F1747)))</f>
        <v/>
      </c>
      <c r="L1747" s="54">
        <f>IF(OR($B1747="",L$3&lt;$D1747+Настройки!$B$7),0,MAX(0,$E1747-MAX(0,SUMIFS(Тех_Движение!$G$2:$G$5111,Тех_Движение!$D$2:$D$5111,$C1747,Тех_Движение!$B$2:$B$5111,"&lt;="&amp;L$3)-$F1747)))</f>
        <v/>
      </c>
      <c r="M1747" s="54">
        <f>IF(OR($B1747="",M$3&lt;$D1747+Настройки!$B$7),0,MAX(0,$E1747-MAX(0,SUMIFS(Тех_Движение!$G$2:$G$5111,Тех_Движение!$D$2:$D$5111,$C1747,Тех_Движение!$B$2:$B$5111,"&lt;="&amp;M$3)-$F1747)))</f>
        <v/>
      </c>
      <c r="N1747" s="54">
        <f>IF(OR($B1747="",N$3&lt;$D1747+Настройки!$B$7),0,MAX(0,$E1747-MAX(0,SUMIFS(Тех_Движение!$G$2:$G$5111,Тех_Движение!$D$2:$D$5111,$C1747,Тех_Движение!$B$2:$B$5111,"&lt;="&amp;N$3)-$F1747)))</f>
        <v/>
      </c>
      <c r="O1747" s="54">
        <f>IF(OR($B1747="",O$3&lt;$D1747+Настройки!$B$7),0,MAX(0,$E1747-MAX(0,SUMIFS(Тех_Движение!$G$2:$G$5111,Тех_Движение!$D$2:$D$5111,$C1747,Тех_Движение!$B$2:$B$5111,"&lt;="&amp;O$3)-$F1747)))</f>
        <v/>
      </c>
      <c r="P1747" s="54">
        <f>IF(OR($B1747="",P$3&lt;$D1747+Настройки!$B$7),0,MAX(0,$E1747-MAX(0,SUMIFS(Тех_Движение!$G$2:$G$5111,Тех_Движение!$D$2:$D$5111,$C1747,Тех_Движение!$B$2:$B$5111,"&lt;="&amp;P$3)-$F1747)))</f>
        <v/>
      </c>
      <c r="Q1747" s="54">
        <f>IF(OR($B1747="",Q$3&lt;$D1747+Настройки!$B$7),0,MAX(0,$E1747-MAX(0,SUMIFS(Тех_Движение!$G$2:$G$5111,Тех_Движение!$D$2:$D$5111,$C1747,Тех_Движение!$B$2:$B$5111,"&lt;="&amp;Q$3)-$F1747)))</f>
        <v/>
      </c>
      <c r="R1747" s="54">
        <f>IF($B1747="","",SUM($K1747:$Q1747))</f>
        <v/>
      </c>
      <c r="S1747" s="56">
        <f>IF($B1747="","",VLOOKUP($C1747,Настройки!$A$11:$L$17,9,FALSE))</f>
        <v/>
      </c>
      <c r="T1747" s="56">
        <f>IF($B1747="","",$R1747*$S1747)</f>
        <v/>
      </c>
    </row>
    <row r="1748">
      <c r="A1748" s="20">
        <f>Тех_Движение!$A$1745</f>
        <v/>
      </c>
      <c r="B1748" s="20">
        <f>IF(Тех_Движение!$F$1745&gt;0,Тех_Движение!$I$1745,"")</f>
        <v/>
      </c>
      <c r="C1748" s="20">
        <f>IF($B1748="","",Тех_Движение!$D$1745)</f>
        <v/>
      </c>
      <c r="D1748" s="42">
        <f>IF($B1748="","",Тех_Движение!$B$1745)</f>
        <v/>
      </c>
      <c r="E1748" s="54">
        <f>IF($B1748="","",Тех_Движение!$F$1745)</f>
        <v/>
      </c>
      <c r="F1748" s="54">
        <f>IF($B1748="","",SUMIFS($E$5:$E1747,$C$5:$C1747,$C1748))</f>
        <v/>
      </c>
      <c r="G1748" s="54">
        <f>IF($B1748="","",MAX(0,$E1748-MAX(0,SUMIFS(Тех_Движение!$G$2:$G$5111,Тех_Движение!$D$2:$D$5111,$C1748,Тех_Движение!$B$2:$B$5111,"&lt;="&amp;Настройки!$B$5-1)-$F1748)))</f>
        <v/>
      </c>
      <c r="H1748" s="54">
        <f>IF($B1748="","",IF(AND($D1748&gt;=Настройки!$B$5,$D1748&lt;=Настройки!$B$6),$E1748,0))</f>
        <v/>
      </c>
      <c r="I1748" s="54">
        <f>IF($B1748="","",$G1748+$H1748-$J1748)</f>
        <v/>
      </c>
      <c r="J1748" s="54">
        <f>IF($B1748="","",MAX(0,$E1748-MAX(0,SUMIFS(Тех_Движение!$G$2:$G$5111,Тех_Движение!$D$2:$D$5111,$C1748,Тех_Движение!$B$2:$B$5111,"&lt;="&amp;Настройки!$B$6)-$F1748)))</f>
        <v/>
      </c>
      <c r="K1748" s="54">
        <f>IF(OR($B1748="",K$3&lt;$D1748+Настройки!$B$7),0,MAX(0,$E1748-MAX(0,SUMIFS(Тех_Движение!$G$2:$G$5111,Тех_Движение!$D$2:$D$5111,$C1748,Тех_Движение!$B$2:$B$5111,"&lt;="&amp;K$3)-$F1748)))</f>
        <v/>
      </c>
      <c r="L1748" s="54">
        <f>IF(OR($B1748="",L$3&lt;$D1748+Настройки!$B$7),0,MAX(0,$E1748-MAX(0,SUMIFS(Тех_Движение!$G$2:$G$5111,Тех_Движение!$D$2:$D$5111,$C1748,Тех_Движение!$B$2:$B$5111,"&lt;="&amp;L$3)-$F1748)))</f>
        <v/>
      </c>
      <c r="M1748" s="54">
        <f>IF(OR($B1748="",M$3&lt;$D1748+Настройки!$B$7),0,MAX(0,$E1748-MAX(0,SUMIFS(Тех_Движение!$G$2:$G$5111,Тех_Движение!$D$2:$D$5111,$C1748,Тех_Движение!$B$2:$B$5111,"&lt;="&amp;M$3)-$F1748)))</f>
        <v/>
      </c>
      <c r="N1748" s="54">
        <f>IF(OR($B1748="",N$3&lt;$D1748+Настройки!$B$7),0,MAX(0,$E1748-MAX(0,SUMIFS(Тех_Движение!$G$2:$G$5111,Тех_Движение!$D$2:$D$5111,$C1748,Тех_Движение!$B$2:$B$5111,"&lt;="&amp;N$3)-$F1748)))</f>
        <v/>
      </c>
      <c r="O1748" s="54">
        <f>IF(OR($B1748="",O$3&lt;$D1748+Настройки!$B$7),0,MAX(0,$E1748-MAX(0,SUMIFS(Тех_Движение!$G$2:$G$5111,Тех_Движение!$D$2:$D$5111,$C1748,Тех_Движение!$B$2:$B$5111,"&lt;="&amp;O$3)-$F1748)))</f>
        <v/>
      </c>
      <c r="P1748" s="54">
        <f>IF(OR($B1748="",P$3&lt;$D1748+Настройки!$B$7),0,MAX(0,$E1748-MAX(0,SUMIFS(Тех_Движение!$G$2:$G$5111,Тех_Движение!$D$2:$D$5111,$C1748,Тех_Движение!$B$2:$B$5111,"&lt;="&amp;P$3)-$F1748)))</f>
        <v/>
      </c>
      <c r="Q1748" s="54">
        <f>IF(OR($B1748="",Q$3&lt;$D1748+Настройки!$B$7),0,MAX(0,$E1748-MAX(0,SUMIFS(Тех_Движение!$G$2:$G$5111,Тех_Движение!$D$2:$D$5111,$C1748,Тех_Движение!$B$2:$B$5111,"&lt;="&amp;Q$3)-$F1748)))</f>
        <v/>
      </c>
      <c r="R1748" s="54">
        <f>IF($B1748="","",SUM($K1748:$Q1748))</f>
        <v/>
      </c>
      <c r="S1748" s="56">
        <f>IF($B1748="","",VLOOKUP($C1748,Настройки!$A$11:$L$17,9,FALSE))</f>
        <v/>
      </c>
      <c r="T1748" s="56">
        <f>IF($B1748="","",$R1748*$S1748)</f>
        <v/>
      </c>
    </row>
    <row r="1749">
      <c r="A1749" s="20">
        <f>Тех_Движение!$A$1746</f>
        <v/>
      </c>
      <c r="B1749" s="20">
        <f>IF(Тех_Движение!$F$1746&gt;0,Тех_Движение!$I$1746,"")</f>
        <v/>
      </c>
      <c r="C1749" s="20">
        <f>IF($B1749="","",Тех_Движение!$D$1746)</f>
        <v/>
      </c>
      <c r="D1749" s="42">
        <f>IF($B1749="","",Тех_Движение!$B$1746)</f>
        <v/>
      </c>
      <c r="E1749" s="54">
        <f>IF($B1749="","",Тех_Движение!$F$1746)</f>
        <v/>
      </c>
      <c r="F1749" s="54">
        <f>IF($B1749="","",SUMIFS($E$5:$E1748,$C$5:$C1748,$C1749))</f>
        <v/>
      </c>
      <c r="G1749" s="54">
        <f>IF($B1749="","",MAX(0,$E1749-MAX(0,SUMIFS(Тех_Движение!$G$2:$G$5111,Тех_Движение!$D$2:$D$5111,$C1749,Тех_Движение!$B$2:$B$5111,"&lt;="&amp;Настройки!$B$5-1)-$F1749)))</f>
        <v/>
      </c>
      <c r="H1749" s="54">
        <f>IF($B1749="","",IF(AND($D1749&gt;=Настройки!$B$5,$D1749&lt;=Настройки!$B$6),$E1749,0))</f>
        <v/>
      </c>
      <c r="I1749" s="54">
        <f>IF($B1749="","",$G1749+$H1749-$J1749)</f>
        <v/>
      </c>
      <c r="J1749" s="54">
        <f>IF($B1749="","",MAX(0,$E1749-MAX(0,SUMIFS(Тех_Движение!$G$2:$G$5111,Тех_Движение!$D$2:$D$5111,$C1749,Тех_Движение!$B$2:$B$5111,"&lt;="&amp;Настройки!$B$6)-$F1749)))</f>
        <v/>
      </c>
      <c r="K1749" s="54">
        <f>IF(OR($B1749="",K$3&lt;$D1749+Настройки!$B$7),0,MAX(0,$E1749-MAX(0,SUMIFS(Тех_Движение!$G$2:$G$5111,Тех_Движение!$D$2:$D$5111,$C1749,Тех_Движение!$B$2:$B$5111,"&lt;="&amp;K$3)-$F1749)))</f>
        <v/>
      </c>
      <c r="L1749" s="54">
        <f>IF(OR($B1749="",L$3&lt;$D1749+Настройки!$B$7),0,MAX(0,$E1749-MAX(0,SUMIFS(Тех_Движение!$G$2:$G$5111,Тех_Движение!$D$2:$D$5111,$C1749,Тех_Движение!$B$2:$B$5111,"&lt;="&amp;L$3)-$F1749)))</f>
        <v/>
      </c>
      <c r="M1749" s="54">
        <f>IF(OR($B1749="",M$3&lt;$D1749+Настройки!$B$7),0,MAX(0,$E1749-MAX(0,SUMIFS(Тех_Движение!$G$2:$G$5111,Тех_Движение!$D$2:$D$5111,$C1749,Тех_Движение!$B$2:$B$5111,"&lt;="&amp;M$3)-$F1749)))</f>
        <v/>
      </c>
      <c r="N1749" s="54">
        <f>IF(OR($B1749="",N$3&lt;$D1749+Настройки!$B$7),0,MAX(0,$E1749-MAX(0,SUMIFS(Тех_Движение!$G$2:$G$5111,Тех_Движение!$D$2:$D$5111,$C1749,Тех_Движение!$B$2:$B$5111,"&lt;="&amp;N$3)-$F1749)))</f>
        <v/>
      </c>
      <c r="O1749" s="54">
        <f>IF(OR($B1749="",O$3&lt;$D1749+Настройки!$B$7),0,MAX(0,$E1749-MAX(0,SUMIFS(Тех_Движение!$G$2:$G$5111,Тех_Движение!$D$2:$D$5111,$C1749,Тех_Движение!$B$2:$B$5111,"&lt;="&amp;O$3)-$F1749)))</f>
        <v/>
      </c>
      <c r="P1749" s="54">
        <f>IF(OR($B1749="",P$3&lt;$D1749+Настройки!$B$7),0,MAX(0,$E1749-MAX(0,SUMIFS(Тех_Движение!$G$2:$G$5111,Тех_Движение!$D$2:$D$5111,$C1749,Тех_Движение!$B$2:$B$5111,"&lt;="&amp;P$3)-$F1749)))</f>
        <v/>
      </c>
      <c r="Q1749" s="54">
        <f>IF(OR($B1749="",Q$3&lt;$D1749+Настройки!$B$7),0,MAX(0,$E1749-MAX(0,SUMIFS(Тех_Движение!$G$2:$G$5111,Тех_Движение!$D$2:$D$5111,$C1749,Тех_Движение!$B$2:$B$5111,"&lt;="&amp;Q$3)-$F1749)))</f>
        <v/>
      </c>
      <c r="R1749" s="54">
        <f>IF($B1749="","",SUM($K1749:$Q1749))</f>
        <v/>
      </c>
      <c r="S1749" s="56">
        <f>IF($B1749="","",VLOOKUP($C1749,Настройки!$A$11:$L$17,9,FALSE))</f>
        <v/>
      </c>
      <c r="T1749" s="56">
        <f>IF($B1749="","",$R1749*$S1749)</f>
        <v/>
      </c>
    </row>
    <row r="1750">
      <c r="A1750" s="20">
        <f>Тех_Движение!$A$1747</f>
        <v/>
      </c>
      <c r="B1750" s="20">
        <f>IF(Тех_Движение!$F$1747&gt;0,Тех_Движение!$I$1747,"")</f>
        <v/>
      </c>
      <c r="C1750" s="20">
        <f>IF($B1750="","",Тех_Движение!$D$1747)</f>
        <v/>
      </c>
      <c r="D1750" s="42">
        <f>IF($B1750="","",Тех_Движение!$B$1747)</f>
        <v/>
      </c>
      <c r="E1750" s="54">
        <f>IF($B1750="","",Тех_Движение!$F$1747)</f>
        <v/>
      </c>
      <c r="F1750" s="54">
        <f>IF($B1750="","",SUMIFS($E$5:$E1749,$C$5:$C1749,$C1750))</f>
        <v/>
      </c>
      <c r="G1750" s="54">
        <f>IF($B1750="","",MAX(0,$E1750-MAX(0,SUMIFS(Тех_Движение!$G$2:$G$5111,Тех_Движение!$D$2:$D$5111,$C1750,Тех_Движение!$B$2:$B$5111,"&lt;="&amp;Настройки!$B$5-1)-$F1750)))</f>
        <v/>
      </c>
      <c r="H1750" s="54">
        <f>IF($B1750="","",IF(AND($D1750&gt;=Настройки!$B$5,$D1750&lt;=Настройки!$B$6),$E1750,0))</f>
        <v/>
      </c>
      <c r="I1750" s="54">
        <f>IF($B1750="","",$G1750+$H1750-$J1750)</f>
        <v/>
      </c>
      <c r="J1750" s="54">
        <f>IF($B1750="","",MAX(0,$E1750-MAX(0,SUMIFS(Тех_Движение!$G$2:$G$5111,Тех_Движение!$D$2:$D$5111,$C1750,Тех_Движение!$B$2:$B$5111,"&lt;="&amp;Настройки!$B$6)-$F1750)))</f>
        <v/>
      </c>
      <c r="K1750" s="54">
        <f>IF(OR($B1750="",K$3&lt;$D1750+Настройки!$B$7),0,MAX(0,$E1750-MAX(0,SUMIFS(Тех_Движение!$G$2:$G$5111,Тех_Движение!$D$2:$D$5111,$C1750,Тех_Движение!$B$2:$B$5111,"&lt;="&amp;K$3)-$F1750)))</f>
        <v/>
      </c>
      <c r="L1750" s="54">
        <f>IF(OR($B1750="",L$3&lt;$D1750+Настройки!$B$7),0,MAX(0,$E1750-MAX(0,SUMIFS(Тех_Движение!$G$2:$G$5111,Тех_Движение!$D$2:$D$5111,$C1750,Тех_Движение!$B$2:$B$5111,"&lt;="&amp;L$3)-$F1750)))</f>
        <v/>
      </c>
      <c r="M1750" s="54">
        <f>IF(OR($B1750="",M$3&lt;$D1750+Настройки!$B$7),0,MAX(0,$E1750-MAX(0,SUMIFS(Тех_Движение!$G$2:$G$5111,Тех_Движение!$D$2:$D$5111,$C1750,Тех_Движение!$B$2:$B$5111,"&lt;="&amp;M$3)-$F1750)))</f>
        <v/>
      </c>
      <c r="N1750" s="54">
        <f>IF(OR($B1750="",N$3&lt;$D1750+Настройки!$B$7),0,MAX(0,$E1750-MAX(0,SUMIFS(Тех_Движение!$G$2:$G$5111,Тех_Движение!$D$2:$D$5111,$C1750,Тех_Движение!$B$2:$B$5111,"&lt;="&amp;N$3)-$F1750)))</f>
        <v/>
      </c>
      <c r="O1750" s="54">
        <f>IF(OR($B1750="",O$3&lt;$D1750+Настройки!$B$7),0,MAX(0,$E1750-MAX(0,SUMIFS(Тех_Движение!$G$2:$G$5111,Тех_Движение!$D$2:$D$5111,$C1750,Тех_Движение!$B$2:$B$5111,"&lt;="&amp;O$3)-$F1750)))</f>
        <v/>
      </c>
      <c r="P1750" s="54">
        <f>IF(OR($B1750="",P$3&lt;$D1750+Настройки!$B$7),0,MAX(0,$E1750-MAX(0,SUMIFS(Тех_Движение!$G$2:$G$5111,Тех_Движение!$D$2:$D$5111,$C1750,Тех_Движение!$B$2:$B$5111,"&lt;="&amp;P$3)-$F1750)))</f>
        <v/>
      </c>
      <c r="Q1750" s="54">
        <f>IF(OR($B1750="",Q$3&lt;$D1750+Настройки!$B$7),0,MAX(0,$E1750-MAX(0,SUMIFS(Тех_Движение!$G$2:$G$5111,Тех_Движение!$D$2:$D$5111,$C1750,Тех_Движение!$B$2:$B$5111,"&lt;="&amp;Q$3)-$F1750)))</f>
        <v/>
      </c>
      <c r="R1750" s="54">
        <f>IF($B1750="","",SUM($K1750:$Q1750))</f>
        <v/>
      </c>
      <c r="S1750" s="56">
        <f>IF($B1750="","",VLOOKUP($C1750,Настройки!$A$11:$L$17,9,FALSE))</f>
        <v/>
      </c>
      <c r="T1750" s="56">
        <f>IF($B1750="","",$R1750*$S1750)</f>
        <v/>
      </c>
    </row>
    <row r="1751">
      <c r="A1751" s="20">
        <f>Тех_Движение!$A$1748</f>
        <v/>
      </c>
      <c r="B1751" s="20">
        <f>IF(Тех_Движение!$F$1748&gt;0,Тех_Движение!$I$1748,"")</f>
        <v/>
      </c>
      <c r="C1751" s="20">
        <f>IF($B1751="","",Тех_Движение!$D$1748)</f>
        <v/>
      </c>
      <c r="D1751" s="42">
        <f>IF($B1751="","",Тех_Движение!$B$1748)</f>
        <v/>
      </c>
      <c r="E1751" s="54">
        <f>IF($B1751="","",Тех_Движение!$F$1748)</f>
        <v/>
      </c>
      <c r="F1751" s="54">
        <f>IF($B1751="","",SUMIFS($E$5:$E1750,$C$5:$C1750,$C1751))</f>
        <v/>
      </c>
      <c r="G1751" s="54">
        <f>IF($B1751="","",MAX(0,$E1751-MAX(0,SUMIFS(Тех_Движение!$G$2:$G$5111,Тех_Движение!$D$2:$D$5111,$C1751,Тех_Движение!$B$2:$B$5111,"&lt;="&amp;Настройки!$B$5-1)-$F1751)))</f>
        <v/>
      </c>
      <c r="H1751" s="54">
        <f>IF($B1751="","",IF(AND($D1751&gt;=Настройки!$B$5,$D1751&lt;=Настройки!$B$6),$E1751,0))</f>
        <v/>
      </c>
      <c r="I1751" s="54">
        <f>IF($B1751="","",$G1751+$H1751-$J1751)</f>
        <v/>
      </c>
      <c r="J1751" s="54">
        <f>IF($B1751="","",MAX(0,$E1751-MAX(0,SUMIFS(Тех_Движение!$G$2:$G$5111,Тех_Движение!$D$2:$D$5111,$C1751,Тех_Движение!$B$2:$B$5111,"&lt;="&amp;Настройки!$B$6)-$F1751)))</f>
        <v/>
      </c>
      <c r="K1751" s="54">
        <f>IF(OR($B1751="",K$3&lt;$D1751+Настройки!$B$7),0,MAX(0,$E1751-MAX(0,SUMIFS(Тех_Движение!$G$2:$G$5111,Тех_Движение!$D$2:$D$5111,$C1751,Тех_Движение!$B$2:$B$5111,"&lt;="&amp;K$3)-$F1751)))</f>
        <v/>
      </c>
      <c r="L1751" s="54">
        <f>IF(OR($B1751="",L$3&lt;$D1751+Настройки!$B$7),0,MAX(0,$E1751-MAX(0,SUMIFS(Тех_Движение!$G$2:$G$5111,Тех_Движение!$D$2:$D$5111,$C1751,Тех_Движение!$B$2:$B$5111,"&lt;="&amp;L$3)-$F1751)))</f>
        <v/>
      </c>
      <c r="M1751" s="54">
        <f>IF(OR($B1751="",M$3&lt;$D1751+Настройки!$B$7),0,MAX(0,$E1751-MAX(0,SUMIFS(Тех_Движение!$G$2:$G$5111,Тех_Движение!$D$2:$D$5111,$C1751,Тех_Движение!$B$2:$B$5111,"&lt;="&amp;M$3)-$F1751)))</f>
        <v/>
      </c>
      <c r="N1751" s="54">
        <f>IF(OR($B1751="",N$3&lt;$D1751+Настройки!$B$7),0,MAX(0,$E1751-MAX(0,SUMIFS(Тех_Движение!$G$2:$G$5111,Тех_Движение!$D$2:$D$5111,$C1751,Тех_Движение!$B$2:$B$5111,"&lt;="&amp;N$3)-$F1751)))</f>
        <v/>
      </c>
      <c r="O1751" s="54">
        <f>IF(OR($B1751="",O$3&lt;$D1751+Настройки!$B$7),0,MAX(0,$E1751-MAX(0,SUMIFS(Тех_Движение!$G$2:$G$5111,Тех_Движение!$D$2:$D$5111,$C1751,Тех_Движение!$B$2:$B$5111,"&lt;="&amp;O$3)-$F1751)))</f>
        <v/>
      </c>
      <c r="P1751" s="54">
        <f>IF(OR($B1751="",P$3&lt;$D1751+Настройки!$B$7),0,MAX(0,$E1751-MAX(0,SUMIFS(Тех_Движение!$G$2:$G$5111,Тех_Движение!$D$2:$D$5111,$C1751,Тех_Движение!$B$2:$B$5111,"&lt;="&amp;P$3)-$F1751)))</f>
        <v/>
      </c>
      <c r="Q1751" s="54">
        <f>IF(OR($B1751="",Q$3&lt;$D1751+Настройки!$B$7),0,MAX(0,$E1751-MAX(0,SUMIFS(Тех_Движение!$G$2:$G$5111,Тех_Движение!$D$2:$D$5111,$C1751,Тех_Движение!$B$2:$B$5111,"&lt;="&amp;Q$3)-$F1751)))</f>
        <v/>
      </c>
      <c r="R1751" s="54">
        <f>IF($B1751="","",SUM($K1751:$Q1751))</f>
        <v/>
      </c>
      <c r="S1751" s="56">
        <f>IF($B1751="","",VLOOKUP($C1751,Настройки!$A$11:$L$17,9,FALSE))</f>
        <v/>
      </c>
      <c r="T1751" s="56">
        <f>IF($B1751="","",$R1751*$S1751)</f>
        <v/>
      </c>
    </row>
    <row r="1752">
      <c r="A1752" s="20">
        <f>Тех_Движение!$A$1749</f>
        <v/>
      </c>
      <c r="B1752" s="20">
        <f>IF(Тех_Движение!$F$1749&gt;0,Тех_Движение!$I$1749,"")</f>
        <v/>
      </c>
      <c r="C1752" s="20">
        <f>IF($B1752="","",Тех_Движение!$D$1749)</f>
        <v/>
      </c>
      <c r="D1752" s="42">
        <f>IF($B1752="","",Тех_Движение!$B$1749)</f>
        <v/>
      </c>
      <c r="E1752" s="54">
        <f>IF($B1752="","",Тех_Движение!$F$1749)</f>
        <v/>
      </c>
      <c r="F1752" s="54">
        <f>IF($B1752="","",SUMIFS($E$5:$E1751,$C$5:$C1751,$C1752))</f>
        <v/>
      </c>
      <c r="G1752" s="54">
        <f>IF($B1752="","",MAX(0,$E1752-MAX(0,SUMIFS(Тех_Движение!$G$2:$G$5111,Тех_Движение!$D$2:$D$5111,$C1752,Тех_Движение!$B$2:$B$5111,"&lt;="&amp;Настройки!$B$5-1)-$F1752)))</f>
        <v/>
      </c>
      <c r="H1752" s="54">
        <f>IF($B1752="","",IF(AND($D1752&gt;=Настройки!$B$5,$D1752&lt;=Настройки!$B$6),$E1752,0))</f>
        <v/>
      </c>
      <c r="I1752" s="54">
        <f>IF($B1752="","",$G1752+$H1752-$J1752)</f>
        <v/>
      </c>
      <c r="J1752" s="54">
        <f>IF($B1752="","",MAX(0,$E1752-MAX(0,SUMIFS(Тех_Движение!$G$2:$G$5111,Тех_Движение!$D$2:$D$5111,$C1752,Тех_Движение!$B$2:$B$5111,"&lt;="&amp;Настройки!$B$6)-$F1752)))</f>
        <v/>
      </c>
      <c r="K1752" s="54">
        <f>IF(OR($B1752="",K$3&lt;$D1752+Настройки!$B$7),0,MAX(0,$E1752-MAX(0,SUMIFS(Тех_Движение!$G$2:$G$5111,Тех_Движение!$D$2:$D$5111,$C1752,Тех_Движение!$B$2:$B$5111,"&lt;="&amp;K$3)-$F1752)))</f>
        <v/>
      </c>
      <c r="L1752" s="54">
        <f>IF(OR($B1752="",L$3&lt;$D1752+Настройки!$B$7),0,MAX(0,$E1752-MAX(0,SUMIFS(Тех_Движение!$G$2:$G$5111,Тех_Движение!$D$2:$D$5111,$C1752,Тех_Движение!$B$2:$B$5111,"&lt;="&amp;L$3)-$F1752)))</f>
        <v/>
      </c>
      <c r="M1752" s="54">
        <f>IF(OR($B1752="",M$3&lt;$D1752+Настройки!$B$7),0,MAX(0,$E1752-MAX(0,SUMIFS(Тех_Движение!$G$2:$G$5111,Тех_Движение!$D$2:$D$5111,$C1752,Тех_Движение!$B$2:$B$5111,"&lt;="&amp;M$3)-$F1752)))</f>
        <v/>
      </c>
      <c r="N1752" s="54">
        <f>IF(OR($B1752="",N$3&lt;$D1752+Настройки!$B$7),0,MAX(0,$E1752-MAX(0,SUMIFS(Тех_Движение!$G$2:$G$5111,Тех_Движение!$D$2:$D$5111,$C1752,Тех_Движение!$B$2:$B$5111,"&lt;="&amp;N$3)-$F1752)))</f>
        <v/>
      </c>
      <c r="O1752" s="54">
        <f>IF(OR($B1752="",O$3&lt;$D1752+Настройки!$B$7),0,MAX(0,$E1752-MAX(0,SUMIFS(Тех_Движение!$G$2:$G$5111,Тех_Движение!$D$2:$D$5111,$C1752,Тех_Движение!$B$2:$B$5111,"&lt;="&amp;O$3)-$F1752)))</f>
        <v/>
      </c>
      <c r="P1752" s="54">
        <f>IF(OR($B1752="",P$3&lt;$D1752+Настройки!$B$7),0,MAX(0,$E1752-MAX(0,SUMIFS(Тех_Движение!$G$2:$G$5111,Тех_Движение!$D$2:$D$5111,$C1752,Тех_Движение!$B$2:$B$5111,"&lt;="&amp;P$3)-$F1752)))</f>
        <v/>
      </c>
      <c r="Q1752" s="54">
        <f>IF(OR($B1752="",Q$3&lt;$D1752+Настройки!$B$7),0,MAX(0,$E1752-MAX(0,SUMIFS(Тех_Движение!$G$2:$G$5111,Тех_Движение!$D$2:$D$5111,$C1752,Тех_Движение!$B$2:$B$5111,"&lt;="&amp;Q$3)-$F1752)))</f>
        <v/>
      </c>
      <c r="R1752" s="54">
        <f>IF($B1752="","",SUM($K1752:$Q1752))</f>
        <v/>
      </c>
      <c r="S1752" s="56">
        <f>IF($B1752="","",VLOOKUP($C1752,Настройки!$A$11:$L$17,9,FALSE))</f>
        <v/>
      </c>
      <c r="T1752" s="56">
        <f>IF($B1752="","",$R1752*$S1752)</f>
        <v/>
      </c>
    </row>
    <row r="1753">
      <c r="A1753" s="20">
        <f>Тех_Движение!$A$1750</f>
        <v/>
      </c>
      <c r="B1753" s="20">
        <f>IF(Тех_Движение!$F$1750&gt;0,Тех_Движение!$I$1750,"")</f>
        <v/>
      </c>
      <c r="C1753" s="20">
        <f>IF($B1753="","",Тех_Движение!$D$1750)</f>
        <v/>
      </c>
      <c r="D1753" s="42">
        <f>IF($B1753="","",Тех_Движение!$B$1750)</f>
        <v/>
      </c>
      <c r="E1753" s="54">
        <f>IF($B1753="","",Тех_Движение!$F$1750)</f>
        <v/>
      </c>
      <c r="F1753" s="54">
        <f>IF($B1753="","",SUMIFS($E$5:$E1752,$C$5:$C1752,$C1753))</f>
        <v/>
      </c>
      <c r="G1753" s="54">
        <f>IF($B1753="","",MAX(0,$E1753-MAX(0,SUMIFS(Тех_Движение!$G$2:$G$5111,Тех_Движение!$D$2:$D$5111,$C1753,Тех_Движение!$B$2:$B$5111,"&lt;="&amp;Настройки!$B$5-1)-$F1753)))</f>
        <v/>
      </c>
      <c r="H1753" s="54">
        <f>IF($B1753="","",IF(AND($D1753&gt;=Настройки!$B$5,$D1753&lt;=Настройки!$B$6),$E1753,0))</f>
        <v/>
      </c>
      <c r="I1753" s="54">
        <f>IF($B1753="","",$G1753+$H1753-$J1753)</f>
        <v/>
      </c>
      <c r="J1753" s="54">
        <f>IF($B1753="","",MAX(0,$E1753-MAX(0,SUMIFS(Тех_Движение!$G$2:$G$5111,Тех_Движение!$D$2:$D$5111,$C1753,Тех_Движение!$B$2:$B$5111,"&lt;="&amp;Настройки!$B$6)-$F1753)))</f>
        <v/>
      </c>
      <c r="K1753" s="54">
        <f>IF(OR($B1753="",K$3&lt;$D1753+Настройки!$B$7),0,MAX(0,$E1753-MAX(0,SUMIFS(Тех_Движение!$G$2:$G$5111,Тех_Движение!$D$2:$D$5111,$C1753,Тех_Движение!$B$2:$B$5111,"&lt;="&amp;K$3)-$F1753)))</f>
        <v/>
      </c>
      <c r="L1753" s="54">
        <f>IF(OR($B1753="",L$3&lt;$D1753+Настройки!$B$7),0,MAX(0,$E1753-MAX(0,SUMIFS(Тех_Движение!$G$2:$G$5111,Тех_Движение!$D$2:$D$5111,$C1753,Тех_Движение!$B$2:$B$5111,"&lt;="&amp;L$3)-$F1753)))</f>
        <v/>
      </c>
      <c r="M1753" s="54">
        <f>IF(OR($B1753="",M$3&lt;$D1753+Настройки!$B$7),0,MAX(0,$E1753-MAX(0,SUMIFS(Тех_Движение!$G$2:$G$5111,Тех_Движение!$D$2:$D$5111,$C1753,Тех_Движение!$B$2:$B$5111,"&lt;="&amp;M$3)-$F1753)))</f>
        <v/>
      </c>
      <c r="N1753" s="54">
        <f>IF(OR($B1753="",N$3&lt;$D1753+Настройки!$B$7),0,MAX(0,$E1753-MAX(0,SUMIFS(Тех_Движение!$G$2:$G$5111,Тех_Движение!$D$2:$D$5111,$C1753,Тех_Движение!$B$2:$B$5111,"&lt;="&amp;N$3)-$F1753)))</f>
        <v/>
      </c>
      <c r="O1753" s="54">
        <f>IF(OR($B1753="",O$3&lt;$D1753+Настройки!$B$7),0,MAX(0,$E1753-MAX(0,SUMIFS(Тех_Движение!$G$2:$G$5111,Тех_Движение!$D$2:$D$5111,$C1753,Тех_Движение!$B$2:$B$5111,"&lt;="&amp;O$3)-$F1753)))</f>
        <v/>
      </c>
      <c r="P1753" s="54">
        <f>IF(OR($B1753="",P$3&lt;$D1753+Настройки!$B$7),0,MAX(0,$E1753-MAX(0,SUMIFS(Тех_Движение!$G$2:$G$5111,Тех_Движение!$D$2:$D$5111,$C1753,Тех_Движение!$B$2:$B$5111,"&lt;="&amp;P$3)-$F1753)))</f>
        <v/>
      </c>
      <c r="Q1753" s="54">
        <f>IF(OR($B1753="",Q$3&lt;$D1753+Настройки!$B$7),0,MAX(0,$E1753-MAX(0,SUMIFS(Тех_Движение!$G$2:$G$5111,Тех_Движение!$D$2:$D$5111,$C1753,Тех_Движение!$B$2:$B$5111,"&lt;="&amp;Q$3)-$F1753)))</f>
        <v/>
      </c>
      <c r="R1753" s="54">
        <f>IF($B1753="","",SUM($K1753:$Q1753))</f>
        <v/>
      </c>
      <c r="S1753" s="56">
        <f>IF($B1753="","",VLOOKUP($C1753,Настройки!$A$11:$L$17,9,FALSE))</f>
        <v/>
      </c>
      <c r="T1753" s="56">
        <f>IF($B1753="","",$R1753*$S1753)</f>
        <v/>
      </c>
    </row>
    <row r="1754">
      <c r="A1754" s="20">
        <f>Тех_Движение!$A$1751</f>
        <v/>
      </c>
      <c r="B1754" s="20">
        <f>IF(Тех_Движение!$F$1751&gt;0,Тех_Движение!$I$1751,"")</f>
        <v/>
      </c>
      <c r="C1754" s="20">
        <f>IF($B1754="","",Тех_Движение!$D$1751)</f>
        <v/>
      </c>
      <c r="D1754" s="42">
        <f>IF($B1754="","",Тех_Движение!$B$1751)</f>
        <v/>
      </c>
      <c r="E1754" s="54">
        <f>IF($B1754="","",Тех_Движение!$F$1751)</f>
        <v/>
      </c>
      <c r="F1754" s="54">
        <f>IF($B1754="","",SUMIFS($E$5:$E1753,$C$5:$C1753,$C1754))</f>
        <v/>
      </c>
      <c r="G1754" s="54">
        <f>IF($B1754="","",MAX(0,$E1754-MAX(0,SUMIFS(Тех_Движение!$G$2:$G$5111,Тех_Движение!$D$2:$D$5111,$C1754,Тех_Движение!$B$2:$B$5111,"&lt;="&amp;Настройки!$B$5-1)-$F1754)))</f>
        <v/>
      </c>
      <c r="H1754" s="54">
        <f>IF($B1754="","",IF(AND($D1754&gt;=Настройки!$B$5,$D1754&lt;=Настройки!$B$6),$E1754,0))</f>
        <v/>
      </c>
      <c r="I1754" s="54">
        <f>IF($B1754="","",$G1754+$H1754-$J1754)</f>
        <v/>
      </c>
      <c r="J1754" s="54">
        <f>IF($B1754="","",MAX(0,$E1754-MAX(0,SUMIFS(Тех_Движение!$G$2:$G$5111,Тех_Движение!$D$2:$D$5111,$C1754,Тех_Движение!$B$2:$B$5111,"&lt;="&amp;Настройки!$B$6)-$F1754)))</f>
        <v/>
      </c>
      <c r="K1754" s="54">
        <f>IF(OR($B1754="",K$3&lt;$D1754+Настройки!$B$7),0,MAX(0,$E1754-MAX(0,SUMIFS(Тех_Движение!$G$2:$G$5111,Тех_Движение!$D$2:$D$5111,$C1754,Тех_Движение!$B$2:$B$5111,"&lt;="&amp;K$3)-$F1754)))</f>
        <v/>
      </c>
      <c r="L1754" s="54">
        <f>IF(OR($B1754="",L$3&lt;$D1754+Настройки!$B$7),0,MAX(0,$E1754-MAX(0,SUMIFS(Тех_Движение!$G$2:$G$5111,Тех_Движение!$D$2:$D$5111,$C1754,Тех_Движение!$B$2:$B$5111,"&lt;="&amp;L$3)-$F1754)))</f>
        <v/>
      </c>
      <c r="M1754" s="54">
        <f>IF(OR($B1754="",M$3&lt;$D1754+Настройки!$B$7),0,MAX(0,$E1754-MAX(0,SUMIFS(Тех_Движение!$G$2:$G$5111,Тех_Движение!$D$2:$D$5111,$C1754,Тех_Движение!$B$2:$B$5111,"&lt;="&amp;M$3)-$F1754)))</f>
        <v/>
      </c>
      <c r="N1754" s="54">
        <f>IF(OR($B1754="",N$3&lt;$D1754+Настройки!$B$7),0,MAX(0,$E1754-MAX(0,SUMIFS(Тех_Движение!$G$2:$G$5111,Тех_Движение!$D$2:$D$5111,$C1754,Тех_Движение!$B$2:$B$5111,"&lt;="&amp;N$3)-$F1754)))</f>
        <v/>
      </c>
      <c r="O1754" s="54">
        <f>IF(OR($B1754="",O$3&lt;$D1754+Настройки!$B$7),0,MAX(0,$E1754-MAX(0,SUMIFS(Тех_Движение!$G$2:$G$5111,Тех_Движение!$D$2:$D$5111,$C1754,Тех_Движение!$B$2:$B$5111,"&lt;="&amp;O$3)-$F1754)))</f>
        <v/>
      </c>
      <c r="P1754" s="54">
        <f>IF(OR($B1754="",P$3&lt;$D1754+Настройки!$B$7),0,MAX(0,$E1754-MAX(0,SUMIFS(Тех_Движение!$G$2:$G$5111,Тех_Движение!$D$2:$D$5111,$C1754,Тех_Движение!$B$2:$B$5111,"&lt;="&amp;P$3)-$F1754)))</f>
        <v/>
      </c>
      <c r="Q1754" s="54">
        <f>IF(OR($B1754="",Q$3&lt;$D1754+Настройки!$B$7),0,MAX(0,$E1754-MAX(0,SUMIFS(Тех_Движение!$G$2:$G$5111,Тех_Движение!$D$2:$D$5111,$C1754,Тех_Движение!$B$2:$B$5111,"&lt;="&amp;Q$3)-$F1754)))</f>
        <v/>
      </c>
      <c r="R1754" s="54">
        <f>IF($B1754="","",SUM($K1754:$Q1754))</f>
        <v/>
      </c>
      <c r="S1754" s="56">
        <f>IF($B1754="","",VLOOKUP($C1754,Настройки!$A$11:$L$17,9,FALSE))</f>
        <v/>
      </c>
      <c r="T1754" s="56">
        <f>IF($B1754="","",$R1754*$S1754)</f>
        <v/>
      </c>
    </row>
    <row r="1755">
      <c r="A1755" s="20">
        <f>Тех_Движение!$A$1752</f>
        <v/>
      </c>
      <c r="B1755" s="20">
        <f>IF(Тех_Движение!$F$1752&gt;0,Тех_Движение!$I$1752,"")</f>
        <v/>
      </c>
      <c r="C1755" s="20">
        <f>IF($B1755="","",Тех_Движение!$D$1752)</f>
        <v/>
      </c>
      <c r="D1755" s="42">
        <f>IF($B1755="","",Тех_Движение!$B$1752)</f>
        <v/>
      </c>
      <c r="E1755" s="54">
        <f>IF($B1755="","",Тех_Движение!$F$1752)</f>
        <v/>
      </c>
      <c r="F1755" s="54">
        <f>IF($B1755="","",SUMIFS($E$5:$E1754,$C$5:$C1754,$C1755))</f>
        <v/>
      </c>
      <c r="G1755" s="54">
        <f>IF($B1755="","",MAX(0,$E1755-MAX(0,SUMIFS(Тех_Движение!$G$2:$G$5111,Тех_Движение!$D$2:$D$5111,$C1755,Тех_Движение!$B$2:$B$5111,"&lt;="&amp;Настройки!$B$5-1)-$F1755)))</f>
        <v/>
      </c>
      <c r="H1755" s="54">
        <f>IF($B1755="","",IF(AND($D1755&gt;=Настройки!$B$5,$D1755&lt;=Настройки!$B$6),$E1755,0))</f>
        <v/>
      </c>
      <c r="I1755" s="54">
        <f>IF($B1755="","",$G1755+$H1755-$J1755)</f>
        <v/>
      </c>
      <c r="J1755" s="54">
        <f>IF($B1755="","",MAX(0,$E1755-MAX(0,SUMIFS(Тех_Движение!$G$2:$G$5111,Тех_Движение!$D$2:$D$5111,$C1755,Тех_Движение!$B$2:$B$5111,"&lt;="&amp;Настройки!$B$6)-$F1755)))</f>
        <v/>
      </c>
      <c r="K1755" s="54">
        <f>IF(OR($B1755="",K$3&lt;$D1755+Настройки!$B$7),0,MAX(0,$E1755-MAX(0,SUMIFS(Тех_Движение!$G$2:$G$5111,Тех_Движение!$D$2:$D$5111,$C1755,Тех_Движение!$B$2:$B$5111,"&lt;="&amp;K$3)-$F1755)))</f>
        <v/>
      </c>
      <c r="L1755" s="54">
        <f>IF(OR($B1755="",L$3&lt;$D1755+Настройки!$B$7),0,MAX(0,$E1755-MAX(0,SUMIFS(Тех_Движение!$G$2:$G$5111,Тех_Движение!$D$2:$D$5111,$C1755,Тех_Движение!$B$2:$B$5111,"&lt;="&amp;L$3)-$F1755)))</f>
        <v/>
      </c>
      <c r="M1755" s="54">
        <f>IF(OR($B1755="",M$3&lt;$D1755+Настройки!$B$7),0,MAX(0,$E1755-MAX(0,SUMIFS(Тех_Движение!$G$2:$G$5111,Тех_Движение!$D$2:$D$5111,$C1755,Тех_Движение!$B$2:$B$5111,"&lt;="&amp;M$3)-$F1755)))</f>
        <v/>
      </c>
      <c r="N1755" s="54">
        <f>IF(OR($B1755="",N$3&lt;$D1755+Настройки!$B$7),0,MAX(0,$E1755-MAX(0,SUMIFS(Тех_Движение!$G$2:$G$5111,Тех_Движение!$D$2:$D$5111,$C1755,Тех_Движение!$B$2:$B$5111,"&lt;="&amp;N$3)-$F1755)))</f>
        <v/>
      </c>
      <c r="O1755" s="54">
        <f>IF(OR($B1755="",O$3&lt;$D1755+Настройки!$B$7),0,MAX(0,$E1755-MAX(0,SUMIFS(Тех_Движение!$G$2:$G$5111,Тех_Движение!$D$2:$D$5111,$C1755,Тех_Движение!$B$2:$B$5111,"&lt;="&amp;O$3)-$F1755)))</f>
        <v/>
      </c>
      <c r="P1755" s="54">
        <f>IF(OR($B1755="",P$3&lt;$D1755+Настройки!$B$7),0,MAX(0,$E1755-MAX(0,SUMIFS(Тех_Движение!$G$2:$G$5111,Тех_Движение!$D$2:$D$5111,$C1755,Тех_Движение!$B$2:$B$5111,"&lt;="&amp;P$3)-$F1755)))</f>
        <v/>
      </c>
      <c r="Q1755" s="54">
        <f>IF(OR($B1755="",Q$3&lt;$D1755+Настройки!$B$7),0,MAX(0,$E1755-MAX(0,SUMIFS(Тех_Движение!$G$2:$G$5111,Тех_Движение!$D$2:$D$5111,$C1755,Тех_Движение!$B$2:$B$5111,"&lt;="&amp;Q$3)-$F1755)))</f>
        <v/>
      </c>
      <c r="R1755" s="54">
        <f>IF($B1755="","",SUM($K1755:$Q1755))</f>
        <v/>
      </c>
      <c r="S1755" s="56">
        <f>IF($B1755="","",VLOOKUP($C1755,Настройки!$A$11:$L$17,9,FALSE))</f>
        <v/>
      </c>
      <c r="T1755" s="56">
        <f>IF($B1755="","",$R1755*$S1755)</f>
        <v/>
      </c>
    </row>
    <row r="1756">
      <c r="A1756" s="20">
        <f>Тех_Движение!$A$1753</f>
        <v/>
      </c>
      <c r="B1756" s="20">
        <f>IF(Тех_Движение!$F$1753&gt;0,Тех_Движение!$I$1753,"")</f>
        <v/>
      </c>
      <c r="C1756" s="20">
        <f>IF($B1756="","",Тех_Движение!$D$1753)</f>
        <v/>
      </c>
      <c r="D1756" s="42">
        <f>IF($B1756="","",Тех_Движение!$B$1753)</f>
        <v/>
      </c>
      <c r="E1756" s="54">
        <f>IF($B1756="","",Тех_Движение!$F$1753)</f>
        <v/>
      </c>
      <c r="F1756" s="54">
        <f>IF($B1756="","",SUMIFS($E$5:$E1755,$C$5:$C1755,$C1756))</f>
        <v/>
      </c>
      <c r="G1756" s="54">
        <f>IF($B1756="","",MAX(0,$E1756-MAX(0,SUMIFS(Тех_Движение!$G$2:$G$5111,Тех_Движение!$D$2:$D$5111,$C1756,Тех_Движение!$B$2:$B$5111,"&lt;="&amp;Настройки!$B$5-1)-$F1756)))</f>
        <v/>
      </c>
      <c r="H1756" s="54">
        <f>IF($B1756="","",IF(AND($D1756&gt;=Настройки!$B$5,$D1756&lt;=Настройки!$B$6),$E1756,0))</f>
        <v/>
      </c>
      <c r="I1756" s="54">
        <f>IF($B1756="","",$G1756+$H1756-$J1756)</f>
        <v/>
      </c>
      <c r="J1756" s="54">
        <f>IF($B1756="","",MAX(0,$E1756-MAX(0,SUMIFS(Тех_Движение!$G$2:$G$5111,Тех_Движение!$D$2:$D$5111,$C1756,Тех_Движение!$B$2:$B$5111,"&lt;="&amp;Настройки!$B$6)-$F1756)))</f>
        <v/>
      </c>
      <c r="K1756" s="54">
        <f>IF(OR($B1756="",K$3&lt;$D1756+Настройки!$B$7),0,MAX(0,$E1756-MAX(0,SUMIFS(Тех_Движение!$G$2:$G$5111,Тех_Движение!$D$2:$D$5111,$C1756,Тех_Движение!$B$2:$B$5111,"&lt;="&amp;K$3)-$F1756)))</f>
        <v/>
      </c>
      <c r="L1756" s="54">
        <f>IF(OR($B1756="",L$3&lt;$D1756+Настройки!$B$7),0,MAX(0,$E1756-MAX(0,SUMIFS(Тех_Движение!$G$2:$G$5111,Тех_Движение!$D$2:$D$5111,$C1756,Тех_Движение!$B$2:$B$5111,"&lt;="&amp;L$3)-$F1756)))</f>
        <v/>
      </c>
      <c r="M1756" s="54">
        <f>IF(OR($B1756="",M$3&lt;$D1756+Настройки!$B$7),0,MAX(0,$E1756-MAX(0,SUMIFS(Тех_Движение!$G$2:$G$5111,Тех_Движение!$D$2:$D$5111,$C1756,Тех_Движение!$B$2:$B$5111,"&lt;="&amp;M$3)-$F1756)))</f>
        <v/>
      </c>
      <c r="N1756" s="54">
        <f>IF(OR($B1756="",N$3&lt;$D1756+Настройки!$B$7),0,MAX(0,$E1756-MAX(0,SUMIFS(Тех_Движение!$G$2:$G$5111,Тех_Движение!$D$2:$D$5111,$C1756,Тех_Движение!$B$2:$B$5111,"&lt;="&amp;N$3)-$F1756)))</f>
        <v/>
      </c>
      <c r="O1756" s="54">
        <f>IF(OR($B1756="",O$3&lt;$D1756+Настройки!$B$7),0,MAX(0,$E1756-MAX(0,SUMIFS(Тех_Движение!$G$2:$G$5111,Тех_Движение!$D$2:$D$5111,$C1756,Тех_Движение!$B$2:$B$5111,"&lt;="&amp;O$3)-$F1756)))</f>
        <v/>
      </c>
      <c r="P1756" s="54">
        <f>IF(OR($B1756="",P$3&lt;$D1756+Настройки!$B$7),0,MAX(0,$E1756-MAX(0,SUMIFS(Тех_Движение!$G$2:$G$5111,Тех_Движение!$D$2:$D$5111,$C1756,Тех_Движение!$B$2:$B$5111,"&lt;="&amp;P$3)-$F1756)))</f>
        <v/>
      </c>
      <c r="Q1756" s="54">
        <f>IF(OR($B1756="",Q$3&lt;$D1756+Настройки!$B$7),0,MAX(0,$E1756-MAX(0,SUMIFS(Тех_Движение!$G$2:$G$5111,Тех_Движение!$D$2:$D$5111,$C1756,Тех_Движение!$B$2:$B$5111,"&lt;="&amp;Q$3)-$F1756)))</f>
        <v/>
      </c>
      <c r="R1756" s="54">
        <f>IF($B1756="","",SUM($K1756:$Q1756))</f>
        <v/>
      </c>
      <c r="S1756" s="56">
        <f>IF($B1756="","",VLOOKUP($C1756,Настройки!$A$11:$L$17,9,FALSE))</f>
        <v/>
      </c>
      <c r="T1756" s="56">
        <f>IF($B1756="","",$R1756*$S1756)</f>
        <v/>
      </c>
    </row>
    <row r="1757">
      <c r="A1757" s="20">
        <f>Тех_Движение!$A$1754</f>
        <v/>
      </c>
      <c r="B1757" s="20">
        <f>IF(Тех_Движение!$F$1754&gt;0,Тех_Движение!$I$1754,"")</f>
        <v/>
      </c>
      <c r="C1757" s="20">
        <f>IF($B1757="","",Тех_Движение!$D$1754)</f>
        <v/>
      </c>
      <c r="D1757" s="42">
        <f>IF($B1757="","",Тех_Движение!$B$1754)</f>
        <v/>
      </c>
      <c r="E1757" s="54">
        <f>IF($B1757="","",Тех_Движение!$F$1754)</f>
        <v/>
      </c>
      <c r="F1757" s="54">
        <f>IF($B1757="","",SUMIFS($E$5:$E1756,$C$5:$C1756,$C1757))</f>
        <v/>
      </c>
      <c r="G1757" s="54">
        <f>IF($B1757="","",MAX(0,$E1757-MAX(0,SUMIFS(Тех_Движение!$G$2:$G$5111,Тех_Движение!$D$2:$D$5111,$C1757,Тех_Движение!$B$2:$B$5111,"&lt;="&amp;Настройки!$B$5-1)-$F1757)))</f>
        <v/>
      </c>
      <c r="H1757" s="54">
        <f>IF($B1757="","",IF(AND($D1757&gt;=Настройки!$B$5,$D1757&lt;=Настройки!$B$6),$E1757,0))</f>
        <v/>
      </c>
      <c r="I1757" s="54">
        <f>IF($B1757="","",$G1757+$H1757-$J1757)</f>
        <v/>
      </c>
      <c r="J1757" s="54">
        <f>IF($B1757="","",MAX(0,$E1757-MAX(0,SUMIFS(Тех_Движение!$G$2:$G$5111,Тех_Движение!$D$2:$D$5111,$C1757,Тех_Движение!$B$2:$B$5111,"&lt;="&amp;Настройки!$B$6)-$F1757)))</f>
        <v/>
      </c>
      <c r="K1757" s="54">
        <f>IF(OR($B1757="",K$3&lt;$D1757+Настройки!$B$7),0,MAX(0,$E1757-MAX(0,SUMIFS(Тех_Движение!$G$2:$G$5111,Тех_Движение!$D$2:$D$5111,$C1757,Тех_Движение!$B$2:$B$5111,"&lt;="&amp;K$3)-$F1757)))</f>
        <v/>
      </c>
      <c r="L1757" s="54">
        <f>IF(OR($B1757="",L$3&lt;$D1757+Настройки!$B$7),0,MAX(0,$E1757-MAX(0,SUMIFS(Тех_Движение!$G$2:$G$5111,Тех_Движение!$D$2:$D$5111,$C1757,Тех_Движение!$B$2:$B$5111,"&lt;="&amp;L$3)-$F1757)))</f>
        <v/>
      </c>
      <c r="M1757" s="54">
        <f>IF(OR($B1757="",M$3&lt;$D1757+Настройки!$B$7),0,MAX(0,$E1757-MAX(0,SUMIFS(Тех_Движение!$G$2:$G$5111,Тех_Движение!$D$2:$D$5111,$C1757,Тех_Движение!$B$2:$B$5111,"&lt;="&amp;M$3)-$F1757)))</f>
        <v/>
      </c>
      <c r="N1757" s="54">
        <f>IF(OR($B1757="",N$3&lt;$D1757+Настройки!$B$7),0,MAX(0,$E1757-MAX(0,SUMIFS(Тех_Движение!$G$2:$G$5111,Тех_Движение!$D$2:$D$5111,$C1757,Тех_Движение!$B$2:$B$5111,"&lt;="&amp;N$3)-$F1757)))</f>
        <v/>
      </c>
      <c r="O1757" s="54">
        <f>IF(OR($B1757="",O$3&lt;$D1757+Настройки!$B$7),0,MAX(0,$E1757-MAX(0,SUMIFS(Тех_Движение!$G$2:$G$5111,Тех_Движение!$D$2:$D$5111,$C1757,Тех_Движение!$B$2:$B$5111,"&lt;="&amp;O$3)-$F1757)))</f>
        <v/>
      </c>
      <c r="P1757" s="54">
        <f>IF(OR($B1757="",P$3&lt;$D1757+Настройки!$B$7),0,MAX(0,$E1757-MAX(0,SUMIFS(Тех_Движение!$G$2:$G$5111,Тех_Движение!$D$2:$D$5111,$C1757,Тех_Движение!$B$2:$B$5111,"&lt;="&amp;P$3)-$F1757)))</f>
        <v/>
      </c>
      <c r="Q1757" s="54">
        <f>IF(OR($B1757="",Q$3&lt;$D1757+Настройки!$B$7),0,MAX(0,$E1757-MAX(0,SUMIFS(Тех_Движение!$G$2:$G$5111,Тех_Движение!$D$2:$D$5111,$C1757,Тех_Движение!$B$2:$B$5111,"&lt;="&amp;Q$3)-$F1757)))</f>
        <v/>
      </c>
      <c r="R1757" s="54">
        <f>IF($B1757="","",SUM($K1757:$Q1757))</f>
        <v/>
      </c>
      <c r="S1757" s="56">
        <f>IF($B1757="","",VLOOKUP($C1757,Настройки!$A$11:$L$17,9,FALSE))</f>
        <v/>
      </c>
      <c r="T1757" s="56">
        <f>IF($B1757="","",$R1757*$S1757)</f>
        <v/>
      </c>
    </row>
    <row r="1758">
      <c r="A1758" s="20">
        <f>Тех_Движение!$A$1755</f>
        <v/>
      </c>
      <c r="B1758" s="20">
        <f>IF(Тех_Движение!$F$1755&gt;0,Тех_Движение!$I$1755,"")</f>
        <v/>
      </c>
      <c r="C1758" s="20">
        <f>IF($B1758="","",Тех_Движение!$D$1755)</f>
        <v/>
      </c>
      <c r="D1758" s="42">
        <f>IF($B1758="","",Тех_Движение!$B$1755)</f>
        <v/>
      </c>
      <c r="E1758" s="54">
        <f>IF($B1758="","",Тех_Движение!$F$1755)</f>
        <v/>
      </c>
      <c r="F1758" s="54">
        <f>IF($B1758="","",SUMIFS($E$5:$E1757,$C$5:$C1757,$C1758))</f>
        <v/>
      </c>
      <c r="G1758" s="54">
        <f>IF($B1758="","",MAX(0,$E1758-MAX(0,SUMIFS(Тех_Движение!$G$2:$G$5111,Тех_Движение!$D$2:$D$5111,$C1758,Тех_Движение!$B$2:$B$5111,"&lt;="&amp;Настройки!$B$5-1)-$F1758)))</f>
        <v/>
      </c>
      <c r="H1758" s="54">
        <f>IF($B1758="","",IF(AND($D1758&gt;=Настройки!$B$5,$D1758&lt;=Настройки!$B$6),$E1758,0))</f>
        <v/>
      </c>
      <c r="I1758" s="54">
        <f>IF($B1758="","",$G1758+$H1758-$J1758)</f>
        <v/>
      </c>
      <c r="J1758" s="54">
        <f>IF($B1758="","",MAX(0,$E1758-MAX(0,SUMIFS(Тех_Движение!$G$2:$G$5111,Тех_Движение!$D$2:$D$5111,$C1758,Тех_Движение!$B$2:$B$5111,"&lt;="&amp;Настройки!$B$6)-$F1758)))</f>
        <v/>
      </c>
      <c r="K1758" s="54">
        <f>IF(OR($B1758="",K$3&lt;$D1758+Настройки!$B$7),0,MAX(0,$E1758-MAX(0,SUMIFS(Тех_Движение!$G$2:$G$5111,Тех_Движение!$D$2:$D$5111,$C1758,Тех_Движение!$B$2:$B$5111,"&lt;="&amp;K$3)-$F1758)))</f>
        <v/>
      </c>
      <c r="L1758" s="54">
        <f>IF(OR($B1758="",L$3&lt;$D1758+Настройки!$B$7),0,MAX(0,$E1758-MAX(0,SUMIFS(Тех_Движение!$G$2:$G$5111,Тех_Движение!$D$2:$D$5111,$C1758,Тех_Движение!$B$2:$B$5111,"&lt;="&amp;L$3)-$F1758)))</f>
        <v/>
      </c>
      <c r="M1758" s="54">
        <f>IF(OR($B1758="",M$3&lt;$D1758+Настройки!$B$7),0,MAX(0,$E1758-MAX(0,SUMIFS(Тех_Движение!$G$2:$G$5111,Тех_Движение!$D$2:$D$5111,$C1758,Тех_Движение!$B$2:$B$5111,"&lt;="&amp;M$3)-$F1758)))</f>
        <v/>
      </c>
      <c r="N1758" s="54">
        <f>IF(OR($B1758="",N$3&lt;$D1758+Настройки!$B$7),0,MAX(0,$E1758-MAX(0,SUMIFS(Тех_Движение!$G$2:$G$5111,Тех_Движение!$D$2:$D$5111,$C1758,Тех_Движение!$B$2:$B$5111,"&lt;="&amp;N$3)-$F1758)))</f>
        <v/>
      </c>
      <c r="O1758" s="54">
        <f>IF(OR($B1758="",O$3&lt;$D1758+Настройки!$B$7),0,MAX(0,$E1758-MAX(0,SUMIFS(Тех_Движение!$G$2:$G$5111,Тех_Движение!$D$2:$D$5111,$C1758,Тех_Движение!$B$2:$B$5111,"&lt;="&amp;O$3)-$F1758)))</f>
        <v/>
      </c>
      <c r="P1758" s="54">
        <f>IF(OR($B1758="",P$3&lt;$D1758+Настройки!$B$7),0,MAX(0,$E1758-MAX(0,SUMIFS(Тех_Движение!$G$2:$G$5111,Тех_Движение!$D$2:$D$5111,$C1758,Тех_Движение!$B$2:$B$5111,"&lt;="&amp;P$3)-$F1758)))</f>
        <v/>
      </c>
      <c r="Q1758" s="54">
        <f>IF(OR($B1758="",Q$3&lt;$D1758+Настройки!$B$7),0,MAX(0,$E1758-MAX(0,SUMIFS(Тех_Движение!$G$2:$G$5111,Тех_Движение!$D$2:$D$5111,$C1758,Тех_Движение!$B$2:$B$5111,"&lt;="&amp;Q$3)-$F1758)))</f>
        <v/>
      </c>
      <c r="R1758" s="54">
        <f>IF($B1758="","",SUM($K1758:$Q1758))</f>
        <v/>
      </c>
      <c r="S1758" s="56">
        <f>IF($B1758="","",VLOOKUP($C1758,Настройки!$A$11:$L$17,9,FALSE))</f>
        <v/>
      </c>
      <c r="T1758" s="56">
        <f>IF($B1758="","",$R1758*$S1758)</f>
        <v/>
      </c>
    </row>
    <row r="1759">
      <c r="A1759" s="20">
        <f>Тех_Движение!$A$1756</f>
        <v/>
      </c>
      <c r="B1759" s="20">
        <f>IF(Тех_Движение!$F$1756&gt;0,Тех_Движение!$I$1756,"")</f>
        <v/>
      </c>
      <c r="C1759" s="20">
        <f>IF($B1759="","",Тех_Движение!$D$1756)</f>
        <v/>
      </c>
      <c r="D1759" s="42">
        <f>IF($B1759="","",Тех_Движение!$B$1756)</f>
        <v/>
      </c>
      <c r="E1759" s="54">
        <f>IF($B1759="","",Тех_Движение!$F$1756)</f>
        <v/>
      </c>
      <c r="F1759" s="54">
        <f>IF($B1759="","",SUMIFS($E$5:$E1758,$C$5:$C1758,$C1759))</f>
        <v/>
      </c>
      <c r="G1759" s="54">
        <f>IF($B1759="","",MAX(0,$E1759-MAX(0,SUMIFS(Тех_Движение!$G$2:$G$5111,Тех_Движение!$D$2:$D$5111,$C1759,Тех_Движение!$B$2:$B$5111,"&lt;="&amp;Настройки!$B$5-1)-$F1759)))</f>
        <v/>
      </c>
      <c r="H1759" s="54">
        <f>IF($B1759="","",IF(AND($D1759&gt;=Настройки!$B$5,$D1759&lt;=Настройки!$B$6),$E1759,0))</f>
        <v/>
      </c>
      <c r="I1759" s="54">
        <f>IF($B1759="","",$G1759+$H1759-$J1759)</f>
        <v/>
      </c>
      <c r="J1759" s="54">
        <f>IF($B1759="","",MAX(0,$E1759-MAX(0,SUMIFS(Тех_Движение!$G$2:$G$5111,Тех_Движение!$D$2:$D$5111,$C1759,Тех_Движение!$B$2:$B$5111,"&lt;="&amp;Настройки!$B$6)-$F1759)))</f>
        <v/>
      </c>
      <c r="K1759" s="54">
        <f>IF(OR($B1759="",K$3&lt;$D1759+Настройки!$B$7),0,MAX(0,$E1759-MAX(0,SUMIFS(Тех_Движение!$G$2:$G$5111,Тех_Движение!$D$2:$D$5111,$C1759,Тех_Движение!$B$2:$B$5111,"&lt;="&amp;K$3)-$F1759)))</f>
        <v/>
      </c>
      <c r="L1759" s="54">
        <f>IF(OR($B1759="",L$3&lt;$D1759+Настройки!$B$7),0,MAX(0,$E1759-MAX(0,SUMIFS(Тех_Движение!$G$2:$G$5111,Тех_Движение!$D$2:$D$5111,$C1759,Тех_Движение!$B$2:$B$5111,"&lt;="&amp;L$3)-$F1759)))</f>
        <v/>
      </c>
      <c r="M1759" s="54">
        <f>IF(OR($B1759="",M$3&lt;$D1759+Настройки!$B$7),0,MAX(0,$E1759-MAX(0,SUMIFS(Тех_Движение!$G$2:$G$5111,Тех_Движение!$D$2:$D$5111,$C1759,Тех_Движение!$B$2:$B$5111,"&lt;="&amp;M$3)-$F1759)))</f>
        <v/>
      </c>
      <c r="N1759" s="54">
        <f>IF(OR($B1759="",N$3&lt;$D1759+Настройки!$B$7),0,MAX(0,$E1759-MAX(0,SUMIFS(Тех_Движение!$G$2:$G$5111,Тех_Движение!$D$2:$D$5111,$C1759,Тех_Движение!$B$2:$B$5111,"&lt;="&amp;N$3)-$F1759)))</f>
        <v/>
      </c>
      <c r="O1759" s="54">
        <f>IF(OR($B1759="",O$3&lt;$D1759+Настройки!$B$7),0,MAX(0,$E1759-MAX(0,SUMIFS(Тех_Движение!$G$2:$G$5111,Тех_Движение!$D$2:$D$5111,$C1759,Тех_Движение!$B$2:$B$5111,"&lt;="&amp;O$3)-$F1759)))</f>
        <v/>
      </c>
      <c r="P1759" s="54">
        <f>IF(OR($B1759="",P$3&lt;$D1759+Настройки!$B$7),0,MAX(0,$E1759-MAX(0,SUMIFS(Тех_Движение!$G$2:$G$5111,Тех_Движение!$D$2:$D$5111,$C1759,Тех_Движение!$B$2:$B$5111,"&lt;="&amp;P$3)-$F1759)))</f>
        <v/>
      </c>
      <c r="Q1759" s="54">
        <f>IF(OR($B1759="",Q$3&lt;$D1759+Настройки!$B$7),0,MAX(0,$E1759-MAX(0,SUMIFS(Тех_Движение!$G$2:$G$5111,Тех_Движение!$D$2:$D$5111,$C1759,Тех_Движение!$B$2:$B$5111,"&lt;="&amp;Q$3)-$F1759)))</f>
        <v/>
      </c>
      <c r="R1759" s="54">
        <f>IF($B1759="","",SUM($K1759:$Q1759))</f>
        <v/>
      </c>
      <c r="S1759" s="56">
        <f>IF($B1759="","",VLOOKUP($C1759,Настройки!$A$11:$L$17,9,FALSE))</f>
        <v/>
      </c>
      <c r="T1759" s="56">
        <f>IF($B1759="","",$R1759*$S1759)</f>
        <v/>
      </c>
    </row>
    <row r="1760">
      <c r="A1760" s="20">
        <f>Тех_Движение!$A$1757</f>
        <v/>
      </c>
      <c r="B1760" s="20">
        <f>IF(Тех_Движение!$F$1757&gt;0,Тех_Движение!$I$1757,"")</f>
        <v/>
      </c>
      <c r="C1760" s="20">
        <f>IF($B1760="","",Тех_Движение!$D$1757)</f>
        <v/>
      </c>
      <c r="D1760" s="42">
        <f>IF($B1760="","",Тех_Движение!$B$1757)</f>
        <v/>
      </c>
      <c r="E1760" s="54">
        <f>IF($B1760="","",Тех_Движение!$F$1757)</f>
        <v/>
      </c>
      <c r="F1760" s="54">
        <f>IF($B1760="","",SUMIFS($E$5:$E1759,$C$5:$C1759,$C1760))</f>
        <v/>
      </c>
      <c r="G1760" s="54">
        <f>IF($B1760="","",MAX(0,$E1760-MAX(0,SUMIFS(Тех_Движение!$G$2:$G$5111,Тех_Движение!$D$2:$D$5111,$C1760,Тех_Движение!$B$2:$B$5111,"&lt;="&amp;Настройки!$B$5-1)-$F1760)))</f>
        <v/>
      </c>
      <c r="H1760" s="54">
        <f>IF($B1760="","",IF(AND($D1760&gt;=Настройки!$B$5,$D1760&lt;=Настройки!$B$6),$E1760,0))</f>
        <v/>
      </c>
      <c r="I1760" s="54">
        <f>IF($B1760="","",$G1760+$H1760-$J1760)</f>
        <v/>
      </c>
      <c r="J1760" s="54">
        <f>IF($B1760="","",MAX(0,$E1760-MAX(0,SUMIFS(Тех_Движение!$G$2:$G$5111,Тех_Движение!$D$2:$D$5111,$C1760,Тех_Движение!$B$2:$B$5111,"&lt;="&amp;Настройки!$B$6)-$F1760)))</f>
        <v/>
      </c>
      <c r="K1760" s="54">
        <f>IF(OR($B1760="",K$3&lt;$D1760+Настройки!$B$7),0,MAX(0,$E1760-MAX(0,SUMIFS(Тех_Движение!$G$2:$G$5111,Тех_Движение!$D$2:$D$5111,$C1760,Тех_Движение!$B$2:$B$5111,"&lt;="&amp;K$3)-$F1760)))</f>
        <v/>
      </c>
      <c r="L1760" s="54">
        <f>IF(OR($B1760="",L$3&lt;$D1760+Настройки!$B$7),0,MAX(0,$E1760-MAX(0,SUMIFS(Тех_Движение!$G$2:$G$5111,Тех_Движение!$D$2:$D$5111,$C1760,Тех_Движение!$B$2:$B$5111,"&lt;="&amp;L$3)-$F1760)))</f>
        <v/>
      </c>
      <c r="M1760" s="54">
        <f>IF(OR($B1760="",M$3&lt;$D1760+Настройки!$B$7),0,MAX(0,$E1760-MAX(0,SUMIFS(Тех_Движение!$G$2:$G$5111,Тех_Движение!$D$2:$D$5111,$C1760,Тех_Движение!$B$2:$B$5111,"&lt;="&amp;M$3)-$F1760)))</f>
        <v/>
      </c>
      <c r="N1760" s="54">
        <f>IF(OR($B1760="",N$3&lt;$D1760+Настройки!$B$7),0,MAX(0,$E1760-MAX(0,SUMIFS(Тех_Движение!$G$2:$G$5111,Тех_Движение!$D$2:$D$5111,$C1760,Тех_Движение!$B$2:$B$5111,"&lt;="&amp;N$3)-$F1760)))</f>
        <v/>
      </c>
      <c r="O1760" s="54">
        <f>IF(OR($B1760="",O$3&lt;$D1760+Настройки!$B$7),0,MAX(0,$E1760-MAX(0,SUMIFS(Тех_Движение!$G$2:$G$5111,Тех_Движение!$D$2:$D$5111,$C1760,Тех_Движение!$B$2:$B$5111,"&lt;="&amp;O$3)-$F1760)))</f>
        <v/>
      </c>
      <c r="P1760" s="54">
        <f>IF(OR($B1760="",P$3&lt;$D1760+Настройки!$B$7),0,MAX(0,$E1760-MAX(0,SUMIFS(Тех_Движение!$G$2:$G$5111,Тех_Движение!$D$2:$D$5111,$C1760,Тех_Движение!$B$2:$B$5111,"&lt;="&amp;P$3)-$F1760)))</f>
        <v/>
      </c>
      <c r="Q1760" s="54">
        <f>IF(OR($B1760="",Q$3&lt;$D1760+Настройки!$B$7),0,MAX(0,$E1760-MAX(0,SUMIFS(Тех_Движение!$G$2:$G$5111,Тех_Движение!$D$2:$D$5111,$C1760,Тех_Движение!$B$2:$B$5111,"&lt;="&amp;Q$3)-$F1760)))</f>
        <v/>
      </c>
      <c r="R1760" s="54">
        <f>IF($B1760="","",SUM($K1760:$Q1760))</f>
        <v/>
      </c>
      <c r="S1760" s="56">
        <f>IF($B1760="","",VLOOKUP($C1760,Настройки!$A$11:$L$17,9,FALSE))</f>
        <v/>
      </c>
      <c r="T1760" s="56">
        <f>IF($B1760="","",$R1760*$S1760)</f>
        <v/>
      </c>
    </row>
    <row r="1761">
      <c r="A1761" s="20">
        <f>Тех_Движение!$A$1758</f>
        <v/>
      </c>
      <c r="B1761" s="20">
        <f>IF(Тех_Движение!$F$1758&gt;0,Тех_Движение!$I$1758,"")</f>
        <v/>
      </c>
      <c r="C1761" s="20">
        <f>IF($B1761="","",Тех_Движение!$D$1758)</f>
        <v/>
      </c>
      <c r="D1761" s="42">
        <f>IF($B1761="","",Тех_Движение!$B$1758)</f>
        <v/>
      </c>
      <c r="E1761" s="54">
        <f>IF($B1761="","",Тех_Движение!$F$1758)</f>
        <v/>
      </c>
      <c r="F1761" s="54">
        <f>IF($B1761="","",SUMIFS($E$5:$E1760,$C$5:$C1760,$C1761))</f>
        <v/>
      </c>
      <c r="G1761" s="54">
        <f>IF($B1761="","",MAX(0,$E1761-MAX(0,SUMIFS(Тех_Движение!$G$2:$G$5111,Тех_Движение!$D$2:$D$5111,$C1761,Тех_Движение!$B$2:$B$5111,"&lt;="&amp;Настройки!$B$5-1)-$F1761)))</f>
        <v/>
      </c>
      <c r="H1761" s="54">
        <f>IF($B1761="","",IF(AND($D1761&gt;=Настройки!$B$5,$D1761&lt;=Настройки!$B$6),$E1761,0))</f>
        <v/>
      </c>
      <c r="I1761" s="54">
        <f>IF($B1761="","",$G1761+$H1761-$J1761)</f>
        <v/>
      </c>
      <c r="J1761" s="54">
        <f>IF($B1761="","",MAX(0,$E1761-MAX(0,SUMIFS(Тех_Движение!$G$2:$G$5111,Тех_Движение!$D$2:$D$5111,$C1761,Тех_Движение!$B$2:$B$5111,"&lt;="&amp;Настройки!$B$6)-$F1761)))</f>
        <v/>
      </c>
      <c r="K1761" s="54">
        <f>IF(OR($B1761="",K$3&lt;$D1761+Настройки!$B$7),0,MAX(0,$E1761-MAX(0,SUMIFS(Тех_Движение!$G$2:$G$5111,Тех_Движение!$D$2:$D$5111,$C1761,Тех_Движение!$B$2:$B$5111,"&lt;="&amp;K$3)-$F1761)))</f>
        <v/>
      </c>
      <c r="L1761" s="54">
        <f>IF(OR($B1761="",L$3&lt;$D1761+Настройки!$B$7),0,MAX(0,$E1761-MAX(0,SUMIFS(Тех_Движение!$G$2:$G$5111,Тех_Движение!$D$2:$D$5111,$C1761,Тех_Движение!$B$2:$B$5111,"&lt;="&amp;L$3)-$F1761)))</f>
        <v/>
      </c>
      <c r="M1761" s="54">
        <f>IF(OR($B1761="",M$3&lt;$D1761+Настройки!$B$7),0,MAX(0,$E1761-MAX(0,SUMIFS(Тех_Движение!$G$2:$G$5111,Тех_Движение!$D$2:$D$5111,$C1761,Тех_Движение!$B$2:$B$5111,"&lt;="&amp;M$3)-$F1761)))</f>
        <v/>
      </c>
      <c r="N1761" s="54">
        <f>IF(OR($B1761="",N$3&lt;$D1761+Настройки!$B$7),0,MAX(0,$E1761-MAX(0,SUMIFS(Тех_Движение!$G$2:$G$5111,Тех_Движение!$D$2:$D$5111,$C1761,Тех_Движение!$B$2:$B$5111,"&lt;="&amp;N$3)-$F1761)))</f>
        <v/>
      </c>
      <c r="O1761" s="54">
        <f>IF(OR($B1761="",O$3&lt;$D1761+Настройки!$B$7),0,MAX(0,$E1761-MAX(0,SUMIFS(Тех_Движение!$G$2:$G$5111,Тех_Движение!$D$2:$D$5111,$C1761,Тех_Движение!$B$2:$B$5111,"&lt;="&amp;O$3)-$F1761)))</f>
        <v/>
      </c>
      <c r="P1761" s="54">
        <f>IF(OR($B1761="",P$3&lt;$D1761+Настройки!$B$7),0,MAX(0,$E1761-MAX(0,SUMIFS(Тех_Движение!$G$2:$G$5111,Тех_Движение!$D$2:$D$5111,$C1761,Тех_Движение!$B$2:$B$5111,"&lt;="&amp;P$3)-$F1761)))</f>
        <v/>
      </c>
      <c r="Q1761" s="54">
        <f>IF(OR($B1761="",Q$3&lt;$D1761+Настройки!$B$7),0,MAX(0,$E1761-MAX(0,SUMIFS(Тех_Движение!$G$2:$G$5111,Тех_Движение!$D$2:$D$5111,$C1761,Тех_Движение!$B$2:$B$5111,"&lt;="&amp;Q$3)-$F1761)))</f>
        <v/>
      </c>
      <c r="R1761" s="54">
        <f>IF($B1761="","",SUM($K1761:$Q1761))</f>
        <v/>
      </c>
      <c r="S1761" s="56">
        <f>IF($B1761="","",VLOOKUP($C1761,Настройки!$A$11:$L$17,9,FALSE))</f>
        <v/>
      </c>
      <c r="T1761" s="56">
        <f>IF($B1761="","",$R1761*$S1761)</f>
        <v/>
      </c>
    </row>
    <row r="1762">
      <c r="A1762" s="20">
        <f>Тех_Движение!$A$1759</f>
        <v/>
      </c>
      <c r="B1762" s="20">
        <f>IF(Тех_Движение!$F$1759&gt;0,Тех_Движение!$I$1759,"")</f>
        <v/>
      </c>
      <c r="C1762" s="20">
        <f>IF($B1762="","",Тех_Движение!$D$1759)</f>
        <v/>
      </c>
      <c r="D1762" s="42">
        <f>IF($B1762="","",Тех_Движение!$B$1759)</f>
        <v/>
      </c>
      <c r="E1762" s="54">
        <f>IF($B1762="","",Тех_Движение!$F$1759)</f>
        <v/>
      </c>
      <c r="F1762" s="54">
        <f>IF($B1762="","",SUMIFS($E$5:$E1761,$C$5:$C1761,$C1762))</f>
        <v/>
      </c>
      <c r="G1762" s="54">
        <f>IF($B1762="","",MAX(0,$E1762-MAX(0,SUMIFS(Тех_Движение!$G$2:$G$5111,Тех_Движение!$D$2:$D$5111,$C1762,Тех_Движение!$B$2:$B$5111,"&lt;="&amp;Настройки!$B$5-1)-$F1762)))</f>
        <v/>
      </c>
      <c r="H1762" s="54">
        <f>IF($B1762="","",IF(AND($D1762&gt;=Настройки!$B$5,$D1762&lt;=Настройки!$B$6),$E1762,0))</f>
        <v/>
      </c>
      <c r="I1762" s="54">
        <f>IF($B1762="","",$G1762+$H1762-$J1762)</f>
        <v/>
      </c>
      <c r="J1762" s="54">
        <f>IF($B1762="","",MAX(0,$E1762-MAX(0,SUMIFS(Тех_Движение!$G$2:$G$5111,Тех_Движение!$D$2:$D$5111,$C1762,Тех_Движение!$B$2:$B$5111,"&lt;="&amp;Настройки!$B$6)-$F1762)))</f>
        <v/>
      </c>
      <c r="K1762" s="54">
        <f>IF(OR($B1762="",K$3&lt;$D1762+Настройки!$B$7),0,MAX(0,$E1762-MAX(0,SUMIFS(Тех_Движение!$G$2:$G$5111,Тех_Движение!$D$2:$D$5111,$C1762,Тех_Движение!$B$2:$B$5111,"&lt;="&amp;K$3)-$F1762)))</f>
        <v/>
      </c>
      <c r="L1762" s="54">
        <f>IF(OR($B1762="",L$3&lt;$D1762+Настройки!$B$7),0,MAX(0,$E1762-MAX(0,SUMIFS(Тех_Движение!$G$2:$G$5111,Тех_Движение!$D$2:$D$5111,$C1762,Тех_Движение!$B$2:$B$5111,"&lt;="&amp;L$3)-$F1762)))</f>
        <v/>
      </c>
      <c r="M1762" s="54">
        <f>IF(OR($B1762="",M$3&lt;$D1762+Настройки!$B$7),0,MAX(0,$E1762-MAX(0,SUMIFS(Тех_Движение!$G$2:$G$5111,Тех_Движение!$D$2:$D$5111,$C1762,Тех_Движение!$B$2:$B$5111,"&lt;="&amp;M$3)-$F1762)))</f>
        <v/>
      </c>
      <c r="N1762" s="54">
        <f>IF(OR($B1762="",N$3&lt;$D1762+Настройки!$B$7),0,MAX(0,$E1762-MAX(0,SUMIFS(Тех_Движение!$G$2:$G$5111,Тех_Движение!$D$2:$D$5111,$C1762,Тех_Движение!$B$2:$B$5111,"&lt;="&amp;N$3)-$F1762)))</f>
        <v/>
      </c>
      <c r="O1762" s="54">
        <f>IF(OR($B1762="",O$3&lt;$D1762+Настройки!$B$7),0,MAX(0,$E1762-MAX(0,SUMIFS(Тех_Движение!$G$2:$G$5111,Тех_Движение!$D$2:$D$5111,$C1762,Тех_Движение!$B$2:$B$5111,"&lt;="&amp;O$3)-$F1762)))</f>
        <v/>
      </c>
      <c r="P1762" s="54">
        <f>IF(OR($B1762="",P$3&lt;$D1762+Настройки!$B$7),0,MAX(0,$E1762-MAX(0,SUMIFS(Тех_Движение!$G$2:$G$5111,Тех_Движение!$D$2:$D$5111,$C1762,Тех_Движение!$B$2:$B$5111,"&lt;="&amp;P$3)-$F1762)))</f>
        <v/>
      </c>
      <c r="Q1762" s="54">
        <f>IF(OR($B1762="",Q$3&lt;$D1762+Настройки!$B$7),0,MAX(0,$E1762-MAX(0,SUMIFS(Тех_Движение!$G$2:$G$5111,Тех_Движение!$D$2:$D$5111,$C1762,Тех_Движение!$B$2:$B$5111,"&lt;="&amp;Q$3)-$F1762)))</f>
        <v/>
      </c>
      <c r="R1762" s="54">
        <f>IF($B1762="","",SUM($K1762:$Q1762))</f>
        <v/>
      </c>
      <c r="S1762" s="56">
        <f>IF($B1762="","",VLOOKUP($C1762,Настройки!$A$11:$L$17,9,FALSE))</f>
        <v/>
      </c>
      <c r="T1762" s="56">
        <f>IF($B1762="","",$R1762*$S1762)</f>
        <v/>
      </c>
    </row>
    <row r="1763">
      <c r="A1763" s="20">
        <f>Тех_Движение!$A$1760</f>
        <v/>
      </c>
      <c r="B1763" s="20">
        <f>IF(Тех_Движение!$F$1760&gt;0,Тех_Движение!$I$1760,"")</f>
        <v/>
      </c>
      <c r="C1763" s="20">
        <f>IF($B1763="","",Тех_Движение!$D$1760)</f>
        <v/>
      </c>
      <c r="D1763" s="42">
        <f>IF($B1763="","",Тех_Движение!$B$1760)</f>
        <v/>
      </c>
      <c r="E1763" s="54">
        <f>IF($B1763="","",Тех_Движение!$F$1760)</f>
        <v/>
      </c>
      <c r="F1763" s="54">
        <f>IF($B1763="","",SUMIFS($E$5:$E1762,$C$5:$C1762,$C1763))</f>
        <v/>
      </c>
      <c r="G1763" s="54">
        <f>IF($B1763="","",MAX(0,$E1763-MAX(0,SUMIFS(Тех_Движение!$G$2:$G$5111,Тех_Движение!$D$2:$D$5111,$C1763,Тех_Движение!$B$2:$B$5111,"&lt;="&amp;Настройки!$B$5-1)-$F1763)))</f>
        <v/>
      </c>
      <c r="H1763" s="54">
        <f>IF($B1763="","",IF(AND($D1763&gt;=Настройки!$B$5,$D1763&lt;=Настройки!$B$6),$E1763,0))</f>
        <v/>
      </c>
      <c r="I1763" s="54">
        <f>IF($B1763="","",$G1763+$H1763-$J1763)</f>
        <v/>
      </c>
      <c r="J1763" s="54">
        <f>IF($B1763="","",MAX(0,$E1763-MAX(0,SUMIFS(Тех_Движение!$G$2:$G$5111,Тех_Движение!$D$2:$D$5111,$C1763,Тех_Движение!$B$2:$B$5111,"&lt;="&amp;Настройки!$B$6)-$F1763)))</f>
        <v/>
      </c>
      <c r="K1763" s="54">
        <f>IF(OR($B1763="",K$3&lt;$D1763+Настройки!$B$7),0,MAX(0,$E1763-MAX(0,SUMIFS(Тех_Движение!$G$2:$G$5111,Тех_Движение!$D$2:$D$5111,$C1763,Тех_Движение!$B$2:$B$5111,"&lt;="&amp;K$3)-$F1763)))</f>
        <v/>
      </c>
      <c r="L1763" s="54">
        <f>IF(OR($B1763="",L$3&lt;$D1763+Настройки!$B$7),0,MAX(0,$E1763-MAX(0,SUMIFS(Тех_Движение!$G$2:$G$5111,Тех_Движение!$D$2:$D$5111,$C1763,Тех_Движение!$B$2:$B$5111,"&lt;="&amp;L$3)-$F1763)))</f>
        <v/>
      </c>
      <c r="M1763" s="54">
        <f>IF(OR($B1763="",M$3&lt;$D1763+Настройки!$B$7),0,MAX(0,$E1763-MAX(0,SUMIFS(Тех_Движение!$G$2:$G$5111,Тех_Движение!$D$2:$D$5111,$C1763,Тех_Движение!$B$2:$B$5111,"&lt;="&amp;M$3)-$F1763)))</f>
        <v/>
      </c>
      <c r="N1763" s="54">
        <f>IF(OR($B1763="",N$3&lt;$D1763+Настройки!$B$7),0,MAX(0,$E1763-MAX(0,SUMIFS(Тех_Движение!$G$2:$G$5111,Тех_Движение!$D$2:$D$5111,$C1763,Тех_Движение!$B$2:$B$5111,"&lt;="&amp;N$3)-$F1763)))</f>
        <v/>
      </c>
      <c r="O1763" s="54">
        <f>IF(OR($B1763="",O$3&lt;$D1763+Настройки!$B$7),0,MAX(0,$E1763-MAX(0,SUMIFS(Тех_Движение!$G$2:$G$5111,Тех_Движение!$D$2:$D$5111,$C1763,Тех_Движение!$B$2:$B$5111,"&lt;="&amp;O$3)-$F1763)))</f>
        <v/>
      </c>
      <c r="P1763" s="54">
        <f>IF(OR($B1763="",P$3&lt;$D1763+Настройки!$B$7),0,MAX(0,$E1763-MAX(0,SUMIFS(Тех_Движение!$G$2:$G$5111,Тех_Движение!$D$2:$D$5111,$C1763,Тех_Движение!$B$2:$B$5111,"&lt;="&amp;P$3)-$F1763)))</f>
        <v/>
      </c>
      <c r="Q1763" s="54">
        <f>IF(OR($B1763="",Q$3&lt;$D1763+Настройки!$B$7),0,MAX(0,$E1763-MAX(0,SUMIFS(Тех_Движение!$G$2:$G$5111,Тех_Движение!$D$2:$D$5111,$C1763,Тех_Движение!$B$2:$B$5111,"&lt;="&amp;Q$3)-$F1763)))</f>
        <v/>
      </c>
      <c r="R1763" s="54">
        <f>IF($B1763="","",SUM($K1763:$Q1763))</f>
        <v/>
      </c>
      <c r="S1763" s="56">
        <f>IF($B1763="","",VLOOKUP($C1763,Настройки!$A$11:$L$17,9,FALSE))</f>
        <v/>
      </c>
      <c r="T1763" s="56">
        <f>IF($B1763="","",$R1763*$S1763)</f>
        <v/>
      </c>
    </row>
    <row r="1764">
      <c r="A1764" s="20">
        <f>Тех_Движение!$A$1761</f>
        <v/>
      </c>
      <c r="B1764" s="20">
        <f>IF(Тех_Движение!$F$1761&gt;0,Тех_Движение!$I$1761,"")</f>
        <v/>
      </c>
      <c r="C1764" s="20">
        <f>IF($B1764="","",Тех_Движение!$D$1761)</f>
        <v/>
      </c>
      <c r="D1764" s="42">
        <f>IF($B1764="","",Тех_Движение!$B$1761)</f>
        <v/>
      </c>
      <c r="E1764" s="54">
        <f>IF($B1764="","",Тех_Движение!$F$1761)</f>
        <v/>
      </c>
      <c r="F1764" s="54">
        <f>IF($B1764="","",SUMIFS($E$5:$E1763,$C$5:$C1763,$C1764))</f>
        <v/>
      </c>
      <c r="G1764" s="54">
        <f>IF($B1764="","",MAX(0,$E1764-MAX(0,SUMIFS(Тех_Движение!$G$2:$G$5111,Тех_Движение!$D$2:$D$5111,$C1764,Тех_Движение!$B$2:$B$5111,"&lt;="&amp;Настройки!$B$5-1)-$F1764)))</f>
        <v/>
      </c>
      <c r="H1764" s="54">
        <f>IF($B1764="","",IF(AND($D1764&gt;=Настройки!$B$5,$D1764&lt;=Настройки!$B$6),$E1764,0))</f>
        <v/>
      </c>
      <c r="I1764" s="54">
        <f>IF($B1764="","",$G1764+$H1764-$J1764)</f>
        <v/>
      </c>
      <c r="J1764" s="54">
        <f>IF($B1764="","",MAX(0,$E1764-MAX(0,SUMIFS(Тех_Движение!$G$2:$G$5111,Тех_Движение!$D$2:$D$5111,$C1764,Тех_Движение!$B$2:$B$5111,"&lt;="&amp;Настройки!$B$6)-$F1764)))</f>
        <v/>
      </c>
      <c r="K1764" s="54">
        <f>IF(OR($B1764="",K$3&lt;$D1764+Настройки!$B$7),0,MAX(0,$E1764-MAX(0,SUMIFS(Тех_Движение!$G$2:$G$5111,Тех_Движение!$D$2:$D$5111,$C1764,Тех_Движение!$B$2:$B$5111,"&lt;="&amp;K$3)-$F1764)))</f>
        <v/>
      </c>
      <c r="L1764" s="54">
        <f>IF(OR($B1764="",L$3&lt;$D1764+Настройки!$B$7),0,MAX(0,$E1764-MAX(0,SUMIFS(Тех_Движение!$G$2:$G$5111,Тех_Движение!$D$2:$D$5111,$C1764,Тех_Движение!$B$2:$B$5111,"&lt;="&amp;L$3)-$F1764)))</f>
        <v/>
      </c>
      <c r="M1764" s="54">
        <f>IF(OR($B1764="",M$3&lt;$D1764+Настройки!$B$7),0,MAX(0,$E1764-MAX(0,SUMIFS(Тех_Движение!$G$2:$G$5111,Тех_Движение!$D$2:$D$5111,$C1764,Тех_Движение!$B$2:$B$5111,"&lt;="&amp;M$3)-$F1764)))</f>
        <v/>
      </c>
      <c r="N1764" s="54">
        <f>IF(OR($B1764="",N$3&lt;$D1764+Настройки!$B$7),0,MAX(0,$E1764-MAX(0,SUMIFS(Тех_Движение!$G$2:$G$5111,Тех_Движение!$D$2:$D$5111,$C1764,Тех_Движение!$B$2:$B$5111,"&lt;="&amp;N$3)-$F1764)))</f>
        <v/>
      </c>
      <c r="O1764" s="54">
        <f>IF(OR($B1764="",O$3&lt;$D1764+Настройки!$B$7),0,MAX(0,$E1764-MAX(0,SUMIFS(Тех_Движение!$G$2:$G$5111,Тех_Движение!$D$2:$D$5111,$C1764,Тех_Движение!$B$2:$B$5111,"&lt;="&amp;O$3)-$F1764)))</f>
        <v/>
      </c>
      <c r="P1764" s="54">
        <f>IF(OR($B1764="",P$3&lt;$D1764+Настройки!$B$7),0,MAX(0,$E1764-MAX(0,SUMIFS(Тех_Движение!$G$2:$G$5111,Тех_Движение!$D$2:$D$5111,$C1764,Тех_Движение!$B$2:$B$5111,"&lt;="&amp;P$3)-$F1764)))</f>
        <v/>
      </c>
      <c r="Q1764" s="54">
        <f>IF(OR($B1764="",Q$3&lt;$D1764+Настройки!$B$7),0,MAX(0,$E1764-MAX(0,SUMIFS(Тех_Движение!$G$2:$G$5111,Тех_Движение!$D$2:$D$5111,$C1764,Тех_Движение!$B$2:$B$5111,"&lt;="&amp;Q$3)-$F1764)))</f>
        <v/>
      </c>
      <c r="R1764" s="54">
        <f>IF($B1764="","",SUM($K1764:$Q1764))</f>
        <v/>
      </c>
      <c r="S1764" s="56">
        <f>IF($B1764="","",VLOOKUP($C1764,Настройки!$A$11:$L$17,9,FALSE))</f>
        <v/>
      </c>
      <c r="T1764" s="56">
        <f>IF($B1764="","",$R1764*$S1764)</f>
        <v/>
      </c>
    </row>
    <row r="1765">
      <c r="A1765" s="20">
        <f>Тех_Движение!$A$1762</f>
        <v/>
      </c>
      <c r="B1765" s="20">
        <f>IF(Тех_Движение!$F$1762&gt;0,Тех_Движение!$I$1762,"")</f>
        <v/>
      </c>
      <c r="C1765" s="20">
        <f>IF($B1765="","",Тех_Движение!$D$1762)</f>
        <v/>
      </c>
      <c r="D1765" s="42">
        <f>IF($B1765="","",Тех_Движение!$B$1762)</f>
        <v/>
      </c>
      <c r="E1765" s="54">
        <f>IF($B1765="","",Тех_Движение!$F$1762)</f>
        <v/>
      </c>
      <c r="F1765" s="54">
        <f>IF($B1765="","",SUMIFS($E$5:$E1764,$C$5:$C1764,$C1765))</f>
        <v/>
      </c>
      <c r="G1765" s="54">
        <f>IF($B1765="","",MAX(0,$E1765-MAX(0,SUMIFS(Тех_Движение!$G$2:$G$5111,Тех_Движение!$D$2:$D$5111,$C1765,Тех_Движение!$B$2:$B$5111,"&lt;="&amp;Настройки!$B$5-1)-$F1765)))</f>
        <v/>
      </c>
      <c r="H1765" s="54">
        <f>IF($B1765="","",IF(AND($D1765&gt;=Настройки!$B$5,$D1765&lt;=Настройки!$B$6),$E1765,0))</f>
        <v/>
      </c>
      <c r="I1765" s="54">
        <f>IF($B1765="","",$G1765+$H1765-$J1765)</f>
        <v/>
      </c>
      <c r="J1765" s="54">
        <f>IF($B1765="","",MAX(0,$E1765-MAX(0,SUMIFS(Тех_Движение!$G$2:$G$5111,Тех_Движение!$D$2:$D$5111,$C1765,Тех_Движение!$B$2:$B$5111,"&lt;="&amp;Настройки!$B$6)-$F1765)))</f>
        <v/>
      </c>
      <c r="K1765" s="54">
        <f>IF(OR($B1765="",K$3&lt;$D1765+Настройки!$B$7),0,MAX(0,$E1765-MAX(0,SUMIFS(Тех_Движение!$G$2:$G$5111,Тех_Движение!$D$2:$D$5111,$C1765,Тех_Движение!$B$2:$B$5111,"&lt;="&amp;K$3)-$F1765)))</f>
        <v/>
      </c>
      <c r="L1765" s="54">
        <f>IF(OR($B1765="",L$3&lt;$D1765+Настройки!$B$7),0,MAX(0,$E1765-MAX(0,SUMIFS(Тех_Движение!$G$2:$G$5111,Тех_Движение!$D$2:$D$5111,$C1765,Тех_Движение!$B$2:$B$5111,"&lt;="&amp;L$3)-$F1765)))</f>
        <v/>
      </c>
      <c r="M1765" s="54">
        <f>IF(OR($B1765="",M$3&lt;$D1765+Настройки!$B$7),0,MAX(0,$E1765-MAX(0,SUMIFS(Тех_Движение!$G$2:$G$5111,Тех_Движение!$D$2:$D$5111,$C1765,Тех_Движение!$B$2:$B$5111,"&lt;="&amp;M$3)-$F1765)))</f>
        <v/>
      </c>
      <c r="N1765" s="54">
        <f>IF(OR($B1765="",N$3&lt;$D1765+Настройки!$B$7),0,MAX(0,$E1765-MAX(0,SUMIFS(Тех_Движение!$G$2:$G$5111,Тех_Движение!$D$2:$D$5111,$C1765,Тех_Движение!$B$2:$B$5111,"&lt;="&amp;N$3)-$F1765)))</f>
        <v/>
      </c>
      <c r="O1765" s="54">
        <f>IF(OR($B1765="",O$3&lt;$D1765+Настройки!$B$7),0,MAX(0,$E1765-MAX(0,SUMIFS(Тех_Движение!$G$2:$G$5111,Тех_Движение!$D$2:$D$5111,$C1765,Тех_Движение!$B$2:$B$5111,"&lt;="&amp;O$3)-$F1765)))</f>
        <v/>
      </c>
      <c r="P1765" s="54">
        <f>IF(OR($B1765="",P$3&lt;$D1765+Настройки!$B$7),0,MAX(0,$E1765-MAX(0,SUMIFS(Тех_Движение!$G$2:$G$5111,Тех_Движение!$D$2:$D$5111,$C1765,Тех_Движение!$B$2:$B$5111,"&lt;="&amp;P$3)-$F1765)))</f>
        <v/>
      </c>
      <c r="Q1765" s="54">
        <f>IF(OR($B1765="",Q$3&lt;$D1765+Настройки!$B$7),0,MAX(0,$E1765-MAX(0,SUMIFS(Тех_Движение!$G$2:$G$5111,Тех_Движение!$D$2:$D$5111,$C1765,Тех_Движение!$B$2:$B$5111,"&lt;="&amp;Q$3)-$F1765)))</f>
        <v/>
      </c>
      <c r="R1765" s="54">
        <f>IF($B1765="","",SUM($K1765:$Q1765))</f>
        <v/>
      </c>
      <c r="S1765" s="56">
        <f>IF($B1765="","",VLOOKUP($C1765,Настройки!$A$11:$L$17,9,FALSE))</f>
        <v/>
      </c>
      <c r="T1765" s="56">
        <f>IF($B1765="","",$R1765*$S1765)</f>
        <v/>
      </c>
    </row>
    <row r="1766">
      <c r="A1766" s="20">
        <f>Тех_Движение!$A$1763</f>
        <v/>
      </c>
      <c r="B1766" s="20">
        <f>IF(Тех_Движение!$F$1763&gt;0,Тех_Движение!$I$1763,"")</f>
        <v/>
      </c>
      <c r="C1766" s="20">
        <f>IF($B1766="","",Тех_Движение!$D$1763)</f>
        <v/>
      </c>
      <c r="D1766" s="42">
        <f>IF($B1766="","",Тех_Движение!$B$1763)</f>
        <v/>
      </c>
      <c r="E1766" s="54">
        <f>IF($B1766="","",Тех_Движение!$F$1763)</f>
        <v/>
      </c>
      <c r="F1766" s="54">
        <f>IF($B1766="","",SUMIFS($E$5:$E1765,$C$5:$C1765,$C1766))</f>
        <v/>
      </c>
      <c r="G1766" s="54">
        <f>IF($B1766="","",MAX(0,$E1766-MAX(0,SUMIFS(Тех_Движение!$G$2:$G$5111,Тех_Движение!$D$2:$D$5111,$C1766,Тех_Движение!$B$2:$B$5111,"&lt;="&amp;Настройки!$B$5-1)-$F1766)))</f>
        <v/>
      </c>
      <c r="H1766" s="54">
        <f>IF($B1766="","",IF(AND($D1766&gt;=Настройки!$B$5,$D1766&lt;=Настройки!$B$6),$E1766,0))</f>
        <v/>
      </c>
      <c r="I1766" s="54">
        <f>IF($B1766="","",$G1766+$H1766-$J1766)</f>
        <v/>
      </c>
      <c r="J1766" s="54">
        <f>IF($B1766="","",MAX(0,$E1766-MAX(0,SUMIFS(Тех_Движение!$G$2:$G$5111,Тех_Движение!$D$2:$D$5111,$C1766,Тех_Движение!$B$2:$B$5111,"&lt;="&amp;Настройки!$B$6)-$F1766)))</f>
        <v/>
      </c>
      <c r="K1766" s="54">
        <f>IF(OR($B1766="",K$3&lt;$D1766+Настройки!$B$7),0,MAX(0,$E1766-MAX(0,SUMIFS(Тех_Движение!$G$2:$G$5111,Тех_Движение!$D$2:$D$5111,$C1766,Тех_Движение!$B$2:$B$5111,"&lt;="&amp;K$3)-$F1766)))</f>
        <v/>
      </c>
      <c r="L1766" s="54">
        <f>IF(OR($B1766="",L$3&lt;$D1766+Настройки!$B$7),0,MAX(0,$E1766-MAX(0,SUMIFS(Тех_Движение!$G$2:$G$5111,Тех_Движение!$D$2:$D$5111,$C1766,Тех_Движение!$B$2:$B$5111,"&lt;="&amp;L$3)-$F1766)))</f>
        <v/>
      </c>
      <c r="M1766" s="54">
        <f>IF(OR($B1766="",M$3&lt;$D1766+Настройки!$B$7),0,MAX(0,$E1766-MAX(0,SUMIFS(Тех_Движение!$G$2:$G$5111,Тех_Движение!$D$2:$D$5111,$C1766,Тех_Движение!$B$2:$B$5111,"&lt;="&amp;M$3)-$F1766)))</f>
        <v/>
      </c>
      <c r="N1766" s="54">
        <f>IF(OR($B1766="",N$3&lt;$D1766+Настройки!$B$7),0,MAX(0,$E1766-MAX(0,SUMIFS(Тех_Движение!$G$2:$G$5111,Тех_Движение!$D$2:$D$5111,$C1766,Тех_Движение!$B$2:$B$5111,"&lt;="&amp;N$3)-$F1766)))</f>
        <v/>
      </c>
      <c r="O1766" s="54">
        <f>IF(OR($B1766="",O$3&lt;$D1766+Настройки!$B$7),0,MAX(0,$E1766-MAX(0,SUMIFS(Тех_Движение!$G$2:$G$5111,Тех_Движение!$D$2:$D$5111,$C1766,Тех_Движение!$B$2:$B$5111,"&lt;="&amp;O$3)-$F1766)))</f>
        <v/>
      </c>
      <c r="P1766" s="54">
        <f>IF(OR($B1766="",P$3&lt;$D1766+Настройки!$B$7),0,MAX(0,$E1766-MAX(0,SUMIFS(Тех_Движение!$G$2:$G$5111,Тех_Движение!$D$2:$D$5111,$C1766,Тех_Движение!$B$2:$B$5111,"&lt;="&amp;P$3)-$F1766)))</f>
        <v/>
      </c>
      <c r="Q1766" s="54">
        <f>IF(OR($B1766="",Q$3&lt;$D1766+Настройки!$B$7),0,MAX(0,$E1766-MAX(0,SUMIFS(Тех_Движение!$G$2:$G$5111,Тех_Движение!$D$2:$D$5111,$C1766,Тех_Движение!$B$2:$B$5111,"&lt;="&amp;Q$3)-$F1766)))</f>
        <v/>
      </c>
      <c r="R1766" s="54">
        <f>IF($B1766="","",SUM($K1766:$Q1766))</f>
        <v/>
      </c>
      <c r="S1766" s="56">
        <f>IF($B1766="","",VLOOKUP($C1766,Настройки!$A$11:$L$17,9,FALSE))</f>
        <v/>
      </c>
      <c r="T1766" s="56">
        <f>IF($B1766="","",$R1766*$S1766)</f>
        <v/>
      </c>
    </row>
    <row r="1767">
      <c r="A1767" s="20">
        <f>Тех_Движение!$A$1764</f>
        <v/>
      </c>
      <c r="B1767" s="20">
        <f>IF(Тех_Движение!$F$1764&gt;0,Тех_Движение!$I$1764,"")</f>
        <v/>
      </c>
      <c r="C1767" s="20">
        <f>IF($B1767="","",Тех_Движение!$D$1764)</f>
        <v/>
      </c>
      <c r="D1767" s="42">
        <f>IF($B1767="","",Тех_Движение!$B$1764)</f>
        <v/>
      </c>
      <c r="E1767" s="54">
        <f>IF($B1767="","",Тех_Движение!$F$1764)</f>
        <v/>
      </c>
      <c r="F1767" s="54">
        <f>IF($B1767="","",SUMIFS($E$5:$E1766,$C$5:$C1766,$C1767))</f>
        <v/>
      </c>
      <c r="G1767" s="54">
        <f>IF($B1767="","",MAX(0,$E1767-MAX(0,SUMIFS(Тех_Движение!$G$2:$G$5111,Тех_Движение!$D$2:$D$5111,$C1767,Тех_Движение!$B$2:$B$5111,"&lt;="&amp;Настройки!$B$5-1)-$F1767)))</f>
        <v/>
      </c>
      <c r="H1767" s="54">
        <f>IF($B1767="","",IF(AND($D1767&gt;=Настройки!$B$5,$D1767&lt;=Настройки!$B$6),$E1767,0))</f>
        <v/>
      </c>
      <c r="I1767" s="54">
        <f>IF($B1767="","",$G1767+$H1767-$J1767)</f>
        <v/>
      </c>
      <c r="J1767" s="54">
        <f>IF($B1767="","",MAX(0,$E1767-MAX(0,SUMIFS(Тех_Движение!$G$2:$G$5111,Тех_Движение!$D$2:$D$5111,$C1767,Тех_Движение!$B$2:$B$5111,"&lt;="&amp;Настройки!$B$6)-$F1767)))</f>
        <v/>
      </c>
      <c r="K1767" s="54">
        <f>IF(OR($B1767="",K$3&lt;$D1767+Настройки!$B$7),0,MAX(0,$E1767-MAX(0,SUMIFS(Тех_Движение!$G$2:$G$5111,Тех_Движение!$D$2:$D$5111,$C1767,Тех_Движение!$B$2:$B$5111,"&lt;="&amp;K$3)-$F1767)))</f>
        <v/>
      </c>
      <c r="L1767" s="54">
        <f>IF(OR($B1767="",L$3&lt;$D1767+Настройки!$B$7),0,MAX(0,$E1767-MAX(0,SUMIFS(Тех_Движение!$G$2:$G$5111,Тех_Движение!$D$2:$D$5111,$C1767,Тех_Движение!$B$2:$B$5111,"&lt;="&amp;L$3)-$F1767)))</f>
        <v/>
      </c>
      <c r="M1767" s="54">
        <f>IF(OR($B1767="",M$3&lt;$D1767+Настройки!$B$7),0,MAX(0,$E1767-MAX(0,SUMIFS(Тех_Движение!$G$2:$G$5111,Тех_Движение!$D$2:$D$5111,$C1767,Тех_Движение!$B$2:$B$5111,"&lt;="&amp;M$3)-$F1767)))</f>
        <v/>
      </c>
      <c r="N1767" s="54">
        <f>IF(OR($B1767="",N$3&lt;$D1767+Настройки!$B$7),0,MAX(0,$E1767-MAX(0,SUMIFS(Тех_Движение!$G$2:$G$5111,Тех_Движение!$D$2:$D$5111,$C1767,Тех_Движение!$B$2:$B$5111,"&lt;="&amp;N$3)-$F1767)))</f>
        <v/>
      </c>
      <c r="O1767" s="54">
        <f>IF(OR($B1767="",O$3&lt;$D1767+Настройки!$B$7),0,MAX(0,$E1767-MAX(0,SUMIFS(Тех_Движение!$G$2:$G$5111,Тех_Движение!$D$2:$D$5111,$C1767,Тех_Движение!$B$2:$B$5111,"&lt;="&amp;O$3)-$F1767)))</f>
        <v/>
      </c>
      <c r="P1767" s="54">
        <f>IF(OR($B1767="",P$3&lt;$D1767+Настройки!$B$7),0,MAX(0,$E1767-MAX(0,SUMIFS(Тех_Движение!$G$2:$G$5111,Тех_Движение!$D$2:$D$5111,$C1767,Тех_Движение!$B$2:$B$5111,"&lt;="&amp;P$3)-$F1767)))</f>
        <v/>
      </c>
      <c r="Q1767" s="54">
        <f>IF(OR($B1767="",Q$3&lt;$D1767+Настройки!$B$7),0,MAX(0,$E1767-MAX(0,SUMIFS(Тех_Движение!$G$2:$G$5111,Тех_Движение!$D$2:$D$5111,$C1767,Тех_Движение!$B$2:$B$5111,"&lt;="&amp;Q$3)-$F1767)))</f>
        <v/>
      </c>
      <c r="R1767" s="54">
        <f>IF($B1767="","",SUM($K1767:$Q1767))</f>
        <v/>
      </c>
      <c r="S1767" s="56">
        <f>IF($B1767="","",VLOOKUP($C1767,Настройки!$A$11:$L$17,9,FALSE))</f>
        <v/>
      </c>
      <c r="T1767" s="56">
        <f>IF($B1767="","",$R1767*$S1767)</f>
        <v/>
      </c>
    </row>
    <row r="1768">
      <c r="A1768" s="20">
        <f>Тех_Движение!$A$1765</f>
        <v/>
      </c>
      <c r="B1768" s="20">
        <f>IF(Тех_Движение!$F$1765&gt;0,Тех_Движение!$I$1765,"")</f>
        <v/>
      </c>
      <c r="C1768" s="20">
        <f>IF($B1768="","",Тех_Движение!$D$1765)</f>
        <v/>
      </c>
      <c r="D1768" s="42">
        <f>IF($B1768="","",Тех_Движение!$B$1765)</f>
        <v/>
      </c>
      <c r="E1768" s="54">
        <f>IF($B1768="","",Тех_Движение!$F$1765)</f>
        <v/>
      </c>
      <c r="F1768" s="54">
        <f>IF($B1768="","",SUMIFS($E$5:$E1767,$C$5:$C1767,$C1768))</f>
        <v/>
      </c>
      <c r="G1768" s="54">
        <f>IF($B1768="","",MAX(0,$E1768-MAX(0,SUMIFS(Тех_Движение!$G$2:$G$5111,Тех_Движение!$D$2:$D$5111,$C1768,Тех_Движение!$B$2:$B$5111,"&lt;="&amp;Настройки!$B$5-1)-$F1768)))</f>
        <v/>
      </c>
      <c r="H1768" s="54">
        <f>IF($B1768="","",IF(AND($D1768&gt;=Настройки!$B$5,$D1768&lt;=Настройки!$B$6),$E1768,0))</f>
        <v/>
      </c>
      <c r="I1768" s="54">
        <f>IF($B1768="","",$G1768+$H1768-$J1768)</f>
        <v/>
      </c>
      <c r="J1768" s="54">
        <f>IF($B1768="","",MAX(0,$E1768-MAX(0,SUMIFS(Тех_Движение!$G$2:$G$5111,Тех_Движение!$D$2:$D$5111,$C1768,Тех_Движение!$B$2:$B$5111,"&lt;="&amp;Настройки!$B$6)-$F1768)))</f>
        <v/>
      </c>
      <c r="K1768" s="54">
        <f>IF(OR($B1768="",K$3&lt;$D1768+Настройки!$B$7),0,MAX(0,$E1768-MAX(0,SUMIFS(Тех_Движение!$G$2:$G$5111,Тех_Движение!$D$2:$D$5111,$C1768,Тех_Движение!$B$2:$B$5111,"&lt;="&amp;K$3)-$F1768)))</f>
        <v/>
      </c>
      <c r="L1768" s="54">
        <f>IF(OR($B1768="",L$3&lt;$D1768+Настройки!$B$7),0,MAX(0,$E1768-MAX(0,SUMIFS(Тех_Движение!$G$2:$G$5111,Тех_Движение!$D$2:$D$5111,$C1768,Тех_Движение!$B$2:$B$5111,"&lt;="&amp;L$3)-$F1768)))</f>
        <v/>
      </c>
      <c r="M1768" s="54">
        <f>IF(OR($B1768="",M$3&lt;$D1768+Настройки!$B$7),0,MAX(0,$E1768-MAX(0,SUMIFS(Тех_Движение!$G$2:$G$5111,Тех_Движение!$D$2:$D$5111,$C1768,Тех_Движение!$B$2:$B$5111,"&lt;="&amp;M$3)-$F1768)))</f>
        <v/>
      </c>
      <c r="N1768" s="54">
        <f>IF(OR($B1768="",N$3&lt;$D1768+Настройки!$B$7),0,MAX(0,$E1768-MAX(0,SUMIFS(Тех_Движение!$G$2:$G$5111,Тех_Движение!$D$2:$D$5111,$C1768,Тех_Движение!$B$2:$B$5111,"&lt;="&amp;N$3)-$F1768)))</f>
        <v/>
      </c>
      <c r="O1768" s="54">
        <f>IF(OR($B1768="",O$3&lt;$D1768+Настройки!$B$7),0,MAX(0,$E1768-MAX(0,SUMIFS(Тех_Движение!$G$2:$G$5111,Тех_Движение!$D$2:$D$5111,$C1768,Тех_Движение!$B$2:$B$5111,"&lt;="&amp;O$3)-$F1768)))</f>
        <v/>
      </c>
      <c r="P1768" s="54">
        <f>IF(OR($B1768="",P$3&lt;$D1768+Настройки!$B$7),0,MAX(0,$E1768-MAX(0,SUMIFS(Тех_Движение!$G$2:$G$5111,Тех_Движение!$D$2:$D$5111,$C1768,Тех_Движение!$B$2:$B$5111,"&lt;="&amp;P$3)-$F1768)))</f>
        <v/>
      </c>
      <c r="Q1768" s="54">
        <f>IF(OR($B1768="",Q$3&lt;$D1768+Настройки!$B$7),0,MAX(0,$E1768-MAX(0,SUMIFS(Тех_Движение!$G$2:$G$5111,Тех_Движение!$D$2:$D$5111,$C1768,Тех_Движение!$B$2:$B$5111,"&lt;="&amp;Q$3)-$F1768)))</f>
        <v/>
      </c>
      <c r="R1768" s="54">
        <f>IF($B1768="","",SUM($K1768:$Q1768))</f>
        <v/>
      </c>
      <c r="S1768" s="56">
        <f>IF($B1768="","",VLOOKUP($C1768,Настройки!$A$11:$L$17,9,FALSE))</f>
        <v/>
      </c>
      <c r="T1768" s="56">
        <f>IF($B1768="","",$R1768*$S1768)</f>
        <v/>
      </c>
    </row>
    <row r="1769">
      <c r="A1769" s="20">
        <f>Тех_Движение!$A$1766</f>
        <v/>
      </c>
      <c r="B1769" s="20">
        <f>IF(Тех_Движение!$F$1766&gt;0,Тех_Движение!$I$1766,"")</f>
        <v/>
      </c>
      <c r="C1769" s="20">
        <f>IF($B1769="","",Тех_Движение!$D$1766)</f>
        <v/>
      </c>
      <c r="D1769" s="42">
        <f>IF($B1769="","",Тех_Движение!$B$1766)</f>
        <v/>
      </c>
      <c r="E1769" s="54">
        <f>IF($B1769="","",Тех_Движение!$F$1766)</f>
        <v/>
      </c>
      <c r="F1769" s="54">
        <f>IF($B1769="","",SUMIFS($E$5:$E1768,$C$5:$C1768,$C1769))</f>
        <v/>
      </c>
      <c r="G1769" s="54">
        <f>IF($B1769="","",MAX(0,$E1769-MAX(0,SUMIFS(Тех_Движение!$G$2:$G$5111,Тех_Движение!$D$2:$D$5111,$C1769,Тех_Движение!$B$2:$B$5111,"&lt;="&amp;Настройки!$B$5-1)-$F1769)))</f>
        <v/>
      </c>
      <c r="H1769" s="54">
        <f>IF($B1769="","",IF(AND($D1769&gt;=Настройки!$B$5,$D1769&lt;=Настройки!$B$6),$E1769,0))</f>
        <v/>
      </c>
      <c r="I1769" s="54">
        <f>IF($B1769="","",$G1769+$H1769-$J1769)</f>
        <v/>
      </c>
      <c r="J1769" s="54">
        <f>IF($B1769="","",MAX(0,$E1769-MAX(0,SUMIFS(Тех_Движение!$G$2:$G$5111,Тех_Движение!$D$2:$D$5111,$C1769,Тех_Движение!$B$2:$B$5111,"&lt;="&amp;Настройки!$B$6)-$F1769)))</f>
        <v/>
      </c>
      <c r="K1769" s="54">
        <f>IF(OR($B1769="",K$3&lt;$D1769+Настройки!$B$7),0,MAX(0,$E1769-MAX(0,SUMIFS(Тех_Движение!$G$2:$G$5111,Тех_Движение!$D$2:$D$5111,$C1769,Тех_Движение!$B$2:$B$5111,"&lt;="&amp;K$3)-$F1769)))</f>
        <v/>
      </c>
      <c r="L1769" s="54">
        <f>IF(OR($B1769="",L$3&lt;$D1769+Настройки!$B$7),0,MAX(0,$E1769-MAX(0,SUMIFS(Тех_Движение!$G$2:$G$5111,Тех_Движение!$D$2:$D$5111,$C1769,Тех_Движение!$B$2:$B$5111,"&lt;="&amp;L$3)-$F1769)))</f>
        <v/>
      </c>
      <c r="M1769" s="54">
        <f>IF(OR($B1769="",M$3&lt;$D1769+Настройки!$B$7),0,MAX(0,$E1769-MAX(0,SUMIFS(Тех_Движение!$G$2:$G$5111,Тех_Движение!$D$2:$D$5111,$C1769,Тех_Движение!$B$2:$B$5111,"&lt;="&amp;M$3)-$F1769)))</f>
        <v/>
      </c>
      <c r="N1769" s="54">
        <f>IF(OR($B1769="",N$3&lt;$D1769+Настройки!$B$7),0,MAX(0,$E1769-MAX(0,SUMIFS(Тех_Движение!$G$2:$G$5111,Тех_Движение!$D$2:$D$5111,$C1769,Тех_Движение!$B$2:$B$5111,"&lt;="&amp;N$3)-$F1769)))</f>
        <v/>
      </c>
      <c r="O1769" s="54">
        <f>IF(OR($B1769="",O$3&lt;$D1769+Настройки!$B$7),0,MAX(0,$E1769-MAX(0,SUMIFS(Тех_Движение!$G$2:$G$5111,Тех_Движение!$D$2:$D$5111,$C1769,Тех_Движение!$B$2:$B$5111,"&lt;="&amp;O$3)-$F1769)))</f>
        <v/>
      </c>
      <c r="P1769" s="54">
        <f>IF(OR($B1769="",P$3&lt;$D1769+Настройки!$B$7),0,MAX(0,$E1769-MAX(0,SUMIFS(Тех_Движение!$G$2:$G$5111,Тех_Движение!$D$2:$D$5111,$C1769,Тех_Движение!$B$2:$B$5111,"&lt;="&amp;P$3)-$F1769)))</f>
        <v/>
      </c>
      <c r="Q1769" s="54">
        <f>IF(OR($B1769="",Q$3&lt;$D1769+Настройки!$B$7),0,MAX(0,$E1769-MAX(0,SUMIFS(Тех_Движение!$G$2:$G$5111,Тех_Движение!$D$2:$D$5111,$C1769,Тех_Движение!$B$2:$B$5111,"&lt;="&amp;Q$3)-$F1769)))</f>
        <v/>
      </c>
      <c r="R1769" s="54">
        <f>IF($B1769="","",SUM($K1769:$Q1769))</f>
        <v/>
      </c>
      <c r="S1769" s="56">
        <f>IF($B1769="","",VLOOKUP($C1769,Настройки!$A$11:$L$17,9,FALSE))</f>
        <v/>
      </c>
      <c r="T1769" s="56">
        <f>IF($B1769="","",$R1769*$S1769)</f>
        <v/>
      </c>
    </row>
    <row r="1770">
      <c r="A1770" s="20">
        <f>Тех_Движение!$A$1767</f>
        <v/>
      </c>
      <c r="B1770" s="20">
        <f>IF(Тех_Движение!$F$1767&gt;0,Тех_Движение!$I$1767,"")</f>
        <v/>
      </c>
      <c r="C1770" s="20">
        <f>IF($B1770="","",Тех_Движение!$D$1767)</f>
        <v/>
      </c>
      <c r="D1770" s="42">
        <f>IF($B1770="","",Тех_Движение!$B$1767)</f>
        <v/>
      </c>
      <c r="E1770" s="54">
        <f>IF($B1770="","",Тех_Движение!$F$1767)</f>
        <v/>
      </c>
      <c r="F1770" s="54">
        <f>IF($B1770="","",SUMIFS($E$5:$E1769,$C$5:$C1769,$C1770))</f>
        <v/>
      </c>
      <c r="G1770" s="54">
        <f>IF($B1770="","",MAX(0,$E1770-MAX(0,SUMIFS(Тех_Движение!$G$2:$G$5111,Тех_Движение!$D$2:$D$5111,$C1770,Тех_Движение!$B$2:$B$5111,"&lt;="&amp;Настройки!$B$5-1)-$F1770)))</f>
        <v/>
      </c>
      <c r="H1770" s="54">
        <f>IF($B1770="","",IF(AND($D1770&gt;=Настройки!$B$5,$D1770&lt;=Настройки!$B$6),$E1770,0))</f>
        <v/>
      </c>
      <c r="I1770" s="54">
        <f>IF($B1770="","",$G1770+$H1770-$J1770)</f>
        <v/>
      </c>
      <c r="J1770" s="54">
        <f>IF($B1770="","",MAX(0,$E1770-MAX(0,SUMIFS(Тех_Движение!$G$2:$G$5111,Тех_Движение!$D$2:$D$5111,$C1770,Тех_Движение!$B$2:$B$5111,"&lt;="&amp;Настройки!$B$6)-$F1770)))</f>
        <v/>
      </c>
      <c r="K1770" s="54">
        <f>IF(OR($B1770="",K$3&lt;$D1770+Настройки!$B$7),0,MAX(0,$E1770-MAX(0,SUMIFS(Тех_Движение!$G$2:$G$5111,Тех_Движение!$D$2:$D$5111,$C1770,Тех_Движение!$B$2:$B$5111,"&lt;="&amp;K$3)-$F1770)))</f>
        <v/>
      </c>
      <c r="L1770" s="54">
        <f>IF(OR($B1770="",L$3&lt;$D1770+Настройки!$B$7),0,MAX(0,$E1770-MAX(0,SUMIFS(Тех_Движение!$G$2:$G$5111,Тех_Движение!$D$2:$D$5111,$C1770,Тех_Движение!$B$2:$B$5111,"&lt;="&amp;L$3)-$F1770)))</f>
        <v/>
      </c>
      <c r="M1770" s="54">
        <f>IF(OR($B1770="",M$3&lt;$D1770+Настройки!$B$7),0,MAX(0,$E1770-MAX(0,SUMIFS(Тех_Движение!$G$2:$G$5111,Тех_Движение!$D$2:$D$5111,$C1770,Тех_Движение!$B$2:$B$5111,"&lt;="&amp;M$3)-$F1770)))</f>
        <v/>
      </c>
      <c r="N1770" s="54">
        <f>IF(OR($B1770="",N$3&lt;$D1770+Настройки!$B$7),0,MAX(0,$E1770-MAX(0,SUMIFS(Тех_Движение!$G$2:$G$5111,Тех_Движение!$D$2:$D$5111,$C1770,Тех_Движение!$B$2:$B$5111,"&lt;="&amp;N$3)-$F1770)))</f>
        <v/>
      </c>
      <c r="O1770" s="54">
        <f>IF(OR($B1770="",O$3&lt;$D1770+Настройки!$B$7),0,MAX(0,$E1770-MAX(0,SUMIFS(Тех_Движение!$G$2:$G$5111,Тех_Движение!$D$2:$D$5111,$C1770,Тех_Движение!$B$2:$B$5111,"&lt;="&amp;O$3)-$F1770)))</f>
        <v/>
      </c>
      <c r="P1770" s="54">
        <f>IF(OR($B1770="",P$3&lt;$D1770+Настройки!$B$7),0,MAX(0,$E1770-MAX(0,SUMIFS(Тех_Движение!$G$2:$G$5111,Тех_Движение!$D$2:$D$5111,$C1770,Тех_Движение!$B$2:$B$5111,"&lt;="&amp;P$3)-$F1770)))</f>
        <v/>
      </c>
      <c r="Q1770" s="54">
        <f>IF(OR($B1770="",Q$3&lt;$D1770+Настройки!$B$7),0,MAX(0,$E1770-MAX(0,SUMIFS(Тех_Движение!$G$2:$G$5111,Тех_Движение!$D$2:$D$5111,$C1770,Тех_Движение!$B$2:$B$5111,"&lt;="&amp;Q$3)-$F1770)))</f>
        <v/>
      </c>
      <c r="R1770" s="54">
        <f>IF($B1770="","",SUM($K1770:$Q1770))</f>
        <v/>
      </c>
      <c r="S1770" s="56">
        <f>IF($B1770="","",VLOOKUP($C1770,Настройки!$A$11:$L$17,9,FALSE))</f>
        <v/>
      </c>
      <c r="T1770" s="56">
        <f>IF($B1770="","",$R1770*$S1770)</f>
        <v/>
      </c>
    </row>
    <row r="1771">
      <c r="A1771" s="20">
        <f>Тех_Движение!$A$1768</f>
        <v/>
      </c>
      <c r="B1771" s="20">
        <f>IF(Тех_Движение!$F$1768&gt;0,Тех_Движение!$I$1768,"")</f>
        <v/>
      </c>
      <c r="C1771" s="20">
        <f>IF($B1771="","",Тех_Движение!$D$1768)</f>
        <v/>
      </c>
      <c r="D1771" s="42">
        <f>IF($B1771="","",Тех_Движение!$B$1768)</f>
        <v/>
      </c>
      <c r="E1771" s="54">
        <f>IF($B1771="","",Тех_Движение!$F$1768)</f>
        <v/>
      </c>
      <c r="F1771" s="54">
        <f>IF($B1771="","",SUMIFS($E$5:$E1770,$C$5:$C1770,$C1771))</f>
        <v/>
      </c>
      <c r="G1771" s="54">
        <f>IF($B1771="","",MAX(0,$E1771-MAX(0,SUMIFS(Тех_Движение!$G$2:$G$5111,Тех_Движение!$D$2:$D$5111,$C1771,Тех_Движение!$B$2:$B$5111,"&lt;="&amp;Настройки!$B$5-1)-$F1771)))</f>
        <v/>
      </c>
      <c r="H1771" s="54">
        <f>IF($B1771="","",IF(AND($D1771&gt;=Настройки!$B$5,$D1771&lt;=Настройки!$B$6),$E1771,0))</f>
        <v/>
      </c>
      <c r="I1771" s="54">
        <f>IF($B1771="","",$G1771+$H1771-$J1771)</f>
        <v/>
      </c>
      <c r="J1771" s="54">
        <f>IF($B1771="","",MAX(0,$E1771-MAX(0,SUMIFS(Тех_Движение!$G$2:$G$5111,Тех_Движение!$D$2:$D$5111,$C1771,Тех_Движение!$B$2:$B$5111,"&lt;="&amp;Настройки!$B$6)-$F1771)))</f>
        <v/>
      </c>
      <c r="K1771" s="54">
        <f>IF(OR($B1771="",K$3&lt;$D1771+Настройки!$B$7),0,MAX(0,$E1771-MAX(0,SUMIFS(Тех_Движение!$G$2:$G$5111,Тех_Движение!$D$2:$D$5111,$C1771,Тех_Движение!$B$2:$B$5111,"&lt;="&amp;K$3)-$F1771)))</f>
        <v/>
      </c>
      <c r="L1771" s="54">
        <f>IF(OR($B1771="",L$3&lt;$D1771+Настройки!$B$7),0,MAX(0,$E1771-MAX(0,SUMIFS(Тех_Движение!$G$2:$G$5111,Тех_Движение!$D$2:$D$5111,$C1771,Тех_Движение!$B$2:$B$5111,"&lt;="&amp;L$3)-$F1771)))</f>
        <v/>
      </c>
      <c r="M1771" s="54">
        <f>IF(OR($B1771="",M$3&lt;$D1771+Настройки!$B$7),0,MAX(0,$E1771-MAX(0,SUMIFS(Тех_Движение!$G$2:$G$5111,Тех_Движение!$D$2:$D$5111,$C1771,Тех_Движение!$B$2:$B$5111,"&lt;="&amp;M$3)-$F1771)))</f>
        <v/>
      </c>
      <c r="N1771" s="54">
        <f>IF(OR($B1771="",N$3&lt;$D1771+Настройки!$B$7),0,MAX(0,$E1771-MAX(0,SUMIFS(Тех_Движение!$G$2:$G$5111,Тех_Движение!$D$2:$D$5111,$C1771,Тех_Движение!$B$2:$B$5111,"&lt;="&amp;N$3)-$F1771)))</f>
        <v/>
      </c>
      <c r="O1771" s="54">
        <f>IF(OR($B1771="",O$3&lt;$D1771+Настройки!$B$7),0,MAX(0,$E1771-MAX(0,SUMIFS(Тех_Движение!$G$2:$G$5111,Тех_Движение!$D$2:$D$5111,$C1771,Тех_Движение!$B$2:$B$5111,"&lt;="&amp;O$3)-$F1771)))</f>
        <v/>
      </c>
      <c r="P1771" s="54">
        <f>IF(OR($B1771="",P$3&lt;$D1771+Настройки!$B$7),0,MAX(0,$E1771-MAX(0,SUMIFS(Тех_Движение!$G$2:$G$5111,Тех_Движение!$D$2:$D$5111,$C1771,Тех_Движение!$B$2:$B$5111,"&lt;="&amp;P$3)-$F1771)))</f>
        <v/>
      </c>
      <c r="Q1771" s="54">
        <f>IF(OR($B1771="",Q$3&lt;$D1771+Настройки!$B$7),0,MAX(0,$E1771-MAX(0,SUMIFS(Тех_Движение!$G$2:$G$5111,Тех_Движение!$D$2:$D$5111,$C1771,Тех_Движение!$B$2:$B$5111,"&lt;="&amp;Q$3)-$F1771)))</f>
        <v/>
      </c>
      <c r="R1771" s="54">
        <f>IF($B1771="","",SUM($K1771:$Q1771))</f>
        <v/>
      </c>
      <c r="S1771" s="56">
        <f>IF($B1771="","",VLOOKUP($C1771,Настройки!$A$11:$L$17,9,FALSE))</f>
        <v/>
      </c>
      <c r="T1771" s="56">
        <f>IF($B1771="","",$R1771*$S1771)</f>
        <v/>
      </c>
    </row>
    <row r="1772">
      <c r="A1772" s="20">
        <f>Тех_Движение!$A$1769</f>
        <v/>
      </c>
      <c r="B1772" s="20">
        <f>IF(Тех_Движение!$F$1769&gt;0,Тех_Движение!$I$1769,"")</f>
        <v/>
      </c>
      <c r="C1772" s="20">
        <f>IF($B1772="","",Тех_Движение!$D$1769)</f>
        <v/>
      </c>
      <c r="D1772" s="42">
        <f>IF($B1772="","",Тех_Движение!$B$1769)</f>
        <v/>
      </c>
      <c r="E1772" s="54">
        <f>IF($B1772="","",Тех_Движение!$F$1769)</f>
        <v/>
      </c>
      <c r="F1772" s="54">
        <f>IF($B1772="","",SUMIFS($E$5:$E1771,$C$5:$C1771,$C1772))</f>
        <v/>
      </c>
      <c r="G1772" s="54">
        <f>IF($B1772="","",MAX(0,$E1772-MAX(0,SUMIFS(Тех_Движение!$G$2:$G$5111,Тех_Движение!$D$2:$D$5111,$C1772,Тех_Движение!$B$2:$B$5111,"&lt;="&amp;Настройки!$B$5-1)-$F1772)))</f>
        <v/>
      </c>
      <c r="H1772" s="54">
        <f>IF($B1772="","",IF(AND($D1772&gt;=Настройки!$B$5,$D1772&lt;=Настройки!$B$6),$E1772,0))</f>
        <v/>
      </c>
      <c r="I1772" s="54">
        <f>IF($B1772="","",$G1772+$H1772-$J1772)</f>
        <v/>
      </c>
      <c r="J1772" s="54">
        <f>IF($B1772="","",MAX(0,$E1772-MAX(0,SUMIFS(Тех_Движение!$G$2:$G$5111,Тех_Движение!$D$2:$D$5111,$C1772,Тех_Движение!$B$2:$B$5111,"&lt;="&amp;Настройки!$B$6)-$F1772)))</f>
        <v/>
      </c>
      <c r="K1772" s="54">
        <f>IF(OR($B1772="",K$3&lt;$D1772+Настройки!$B$7),0,MAX(0,$E1772-MAX(0,SUMIFS(Тех_Движение!$G$2:$G$5111,Тех_Движение!$D$2:$D$5111,$C1772,Тех_Движение!$B$2:$B$5111,"&lt;="&amp;K$3)-$F1772)))</f>
        <v/>
      </c>
      <c r="L1772" s="54">
        <f>IF(OR($B1772="",L$3&lt;$D1772+Настройки!$B$7),0,MAX(0,$E1772-MAX(0,SUMIFS(Тех_Движение!$G$2:$G$5111,Тех_Движение!$D$2:$D$5111,$C1772,Тех_Движение!$B$2:$B$5111,"&lt;="&amp;L$3)-$F1772)))</f>
        <v/>
      </c>
      <c r="M1772" s="54">
        <f>IF(OR($B1772="",M$3&lt;$D1772+Настройки!$B$7),0,MAX(0,$E1772-MAX(0,SUMIFS(Тех_Движение!$G$2:$G$5111,Тех_Движение!$D$2:$D$5111,$C1772,Тех_Движение!$B$2:$B$5111,"&lt;="&amp;M$3)-$F1772)))</f>
        <v/>
      </c>
      <c r="N1772" s="54">
        <f>IF(OR($B1772="",N$3&lt;$D1772+Настройки!$B$7),0,MAX(0,$E1772-MAX(0,SUMIFS(Тех_Движение!$G$2:$G$5111,Тех_Движение!$D$2:$D$5111,$C1772,Тех_Движение!$B$2:$B$5111,"&lt;="&amp;N$3)-$F1772)))</f>
        <v/>
      </c>
      <c r="O1772" s="54">
        <f>IF(OR($B1772="",O$3&lt;$D1772+Настройки!$B$7),0,MAX(0,$E1772-MAX(0,SUMIFS(Тех_Движение!$G$2:$G$5111,Тех_Движение!$D$2:$D$5111,$C1772,Тех_Движение!$B$2:$B$5111,"&lt;="&amp;O$3)-$F1772)))</f>
        <v/>
      </c>
      <c r="P1772" s="54">
        <f>IF(OR($B1772="",P$3&lt;$D1772+Настройки!$B$7),0,MAX(0,$E1772-MAX(0,SUMIFS(Тех_Движение!$G$2:$G$5111,Тех_Движение!$D$2:$D$5111,$C1772,Тех_Движение!$B$2:$B$5111,"&lt;="&amp;P$3)-$F1772)))</f>
        <v/>
      </c>
      <c r="Q1772" s="54">
        <f>IF(OR($B1772="",Q$3&lt;$D1772+Настройки!$B$7),0,MAX(0,$E1772-MAX(0,SUMIFS(Тех_Движение!$G$2:$G$5111,Тех_Движение!$D$2:$D$5111,$C1772,Тех_Движение!$B$2:$B$5111,"&lt;="&amp;Q$3)-$F1772)))</f>
        <v/>
      </c>
      <c r="R1772" s="54">
        <f>IF($B1772="","",SUM($K1772:$Q1772))</f>
        <v/>
      </c>
      <c r="S1772" s="56">
        <f>IF($B1772="","",VLOOKUP($C1772,Настройки!$A$11:$L$17,9,FALSE))</f>
        <v/>
      </c>
      <c r="T1772" s="56">
        <f>IF($B1772="","",$R1772*$S1772)</f>
        <v/>
      </c>
    </row>
    <row r="1773">
      <c r="A1773" s="20">
        <f>Тех_Движение!$A$1770</f>
        <v/>
      </c>
      <c r="B1773" s="20">
        <f>IF(Тех_Движение!$F$1770&gt;0,Тех_Движение!$I$1770,"")</f>
        <v/>
      </c>
      <c r="C1773" s="20">
        <f>IF($B1773="","",Тех_Движение!$D$1770)</f>
        <v/>
      </c>
      <c r="D1773" s="42">
        <f>IF($B1773="","",Тех_Движение!$B$1770)</f>
        <v/>
      </c>
      <c r="E1773" s="54">
        <f>IF($B1773="","",Тех_Движение!$F$1770)</f>
        <v/>
      </c>
      <c r="F1773" s="54">
        <f>IF($B1773="","",SUMIFS($E$5:$E1772,$C$5:$C1772,$C1773))</f>
        <v/>
      </c>
      <c r="G1773" s="54">
        <f>IF($B1773="","",MAX(0,$E1773-MAX(0,SUMIFS(Тех_Движение!$G$2:$G$5111,Тех_Движение!$D$2:$D$5111,$C1773,Тех_Движение!$B$2:$B$5111,"&lt;="&amp;Настройки!$B$5-1)-$F1773)))</f>
        <v/>
      </c>
      <c r="H1773" s="54">
        <f>IF($B1773="","",IF(AND($D1773&gt;=Настройки!$B$5,$D1773&lt;=Настройки!$B$6),$E1773,0))</f>
        <v/>
      </c>
      <c r="I1773" s="54">
        <f>IF($B1773="","",$G1773+$H1773-$J1773)</f>
        <v/>
      </c>
      <c r="J1773" s="54">
        <f>IF($B1773="","",MAX(0,$E1773-MAX(0,SUMIFS(Тех_Движение!$G$2:$G$5111,Тех_Движение!$D$2:$D$5111,$C1773,Тех_Движение!$B$2:$B$5111,"&lt;="&amp;Настройки!$B$6)-$F1773)))</f>
        <v/>
      </c>
      <c r="K1773" s="54">
        <f>IF(OR($B1773="",K$3&lt;$D1773+Настройки!$B$7),0,MAX(0,$E1773-MAX(0,SUMIFS(Тех_Движение!$G$2:$G$5111,Тех_Движение!$D$2:$D$5111,$C1773,Тех_Движение!$B$2:$B$5111,"&lt;="&amp;K$3)-$F1773)))</f>
        <v/>
      </c>
      <c r="L1773" s="54">
        <f>IF(OR($B1773="",L$3&lt;$D1773+Настройки!$B$7),0,MAX(0,$E1773-MAX(0,SUMIFS(Тех_Движение!$G$2:$G$5111,Тех_Движение!$D$2:$D$5111,$C1773,Тех_Движение!$B$2:$B$5111,"&lt;="&amp;L$3)-$F1773)))</f>
        <v/>
      </c>
      <c r="M1773" s="54">
        <f>IF(OR($B1773="",M$3&lt;$D1773+Настройки!$B$7),0,MAX(0,$E1773-MAX(0,SUMIFS(Тех_Движение!$G$2:$G$5111,Тех_Движение!$D$2:$D$5111,$C1773,Тех_Движение!$B$2:$B$5111,"&lt;="&amp;M$3)-$F1773)))</f>
        <v/>
      </c>
      <c r="N1773" s="54">
        <f>IF(OR($B1773="",N$3&lt;$D1773+Настройки!$B$7),0,MAX(0,$E1773-MAX(0,SUMIFS(Тех_Движение!$G$2:$G$5111,Тех_Движение!$D$2:$D$5111,$C1773,Тех_Движение!$B$2:$B$5111,"&lt;="&amp;N$3)-$F1773)))</f>
        <v/>
      </c>
      <c r="O1773" s="54">
        <f>IF(OR($B1773="",O$3&lt;$D1773+Настройки!$B$7),0,MAX(0,$E1773-MAX(0,SUMIFS(Тех_Движение!$G$2:$G$5111,Тех_Движение!$D$2:$D$5111,$C1773,Тех_Движение!$B$2:$B$5111,"&lt;="&amp;O$3)-$F1773)))</f>
        <v/>
      </c>
      <c r="P1773" s="54">
        <f>IF(OR($B1773="",P$3&lt;$D1773+Настройки!$B$7),0,MAX(0,$E1773-MAX(0,SUMIFS(Тех_Движение!$G$2:$G$5111,Тех_Движение!$D$2:$D$5111,$C1773,Тех_Движение!$B$2:$B$5111,"&lt;="&amp;P$3)-$F1773)))</f>
        <v/>
      </c>
      <c r="Q1773" s="54">
        <f>IF(OR($B1773="",Q$3&lt;$D1773+Настройки!$B$7),0,MAX(0,$E1773-MAX(0,SUMIFS(Тех_Движение!$G$2:$G$5111,Тех_Движение!$D$2:$D$5111,$C1773,Тех_Движение!$B$2:$B$5111,"&lt;="&amp;Q$3)-$F1773)))</f>
        <v/>
      </c>
      <c r="R1773" s="54">
        <f>IF($B1773="","",SUM($K1773:$Q1773))</f>
        <v/>
      </c>
      <c r="S1773" s="56">
        <f>IF($B1773="","",VLOOKUP($C1773,Настройки!$A$11:$L$17,9,FALSE))</f>
        <v/>
      </c>
      <c r="T1773" s="56">
        <f>IF($B1773="","",$R1773*$S1773)</f>
        <v/>
      </c>
    </row>
    <row r="1774">
      <c r="A1774" s="20">
        <f>Тех_Движение!$A$1771</f>
        <v/>
      </c>
      <c r="B1774" s="20">
        <f>IF(Тех_Движение!$F$1771&gt;0,Тех_Движение!$I$1771,"")</f>
        <v/>
      </c>
      <c r="C1774" s="20">
        <f>IF($B1774="","",Тех_Движение!$D$1771)</f>
        <v/>
      </c>
      <c r="D1774" s="42">
        <f>IF($B1774="","",Тех_Движение!$B$1771)</f>
        <v/>
      </c>
      <c r="E1774" s="54">
        <f>IF($B1774="","",Тех_Движение!$F$1771)</f>
        <v/>
      </c>
      <c r="F1774" s="54">
        <f>IF($B1774="","",SUMIFS($E$5:$E1773,$C$5:$C1773,$C1774))</f>
        <v/>
      </c>
      <c r="G1774" s="54">
        <f>IF($B1774="","",MAX(0,$E1774-MAX(0,SUMIFS(Тех_Движение!$G$2:$G$5111,Тех_Движение!$D$2:$D$5111,$C1774,Тех_Движение!$B$2:$B$5111,"&lt;="&amp;Настройки!$B$5-1)-$F1774)))</f>
        <v/>
      </c>
      <c r="H1774" s="54">
        <f>IF($B1774="","",IF(AND($D1774&gt;=Настройки!$B$5,$D1774&lt;=Настройки!$B$6),$E1774,0))</f>
        <v/>
      </c>
      <c r="I1774" s="54">
        <f>IF($B1774="","",$G1774+$H1774-$J1774)</f>
        <v/>
      </c>
      <c r="J1774" s="54">
        <f>IF($B1774="","",MAX(0,$E1774-MAX(0,SUMIFS(Тех_Движение!$G$2:$G$5111,Тех_Движение!$D$2:$D$5111,$C1774,Тех_Движение!$B$2:$B$5111,"&lt;="&amp;Настройки!$B$6)-$F1774)))</f>
        <v/>
      </c>
      <c r="K1774" s="54">
        <f>IF(OR($B1774="",K$3&lt;$D1774+Настройки!$B$7),0,MAX(0,$E1774-MAX(0,SUMIFS(Тех_Движение!$G$2:$G$5111,Тех_Движение!$D$2:$D$5111,$C1774,Тех_Движение!$B$2:$B$5111,"&lt;="&amp;K$3)-$F1774)))</f>
        <v/>
      </c>
      <c r="L1774" s="54">
        <f>IF(OR($B1774="",L$3&lt;$D1774+Настройки!$B$7),0,MAX(0,$E1774-MAX(0,SUMIFS(Тех_Движение!$G$2:$G$5111,Тех_Движение!$D$2:$D$5111,$C1774,Тех_Движение!$B$2:$B$5111,"&lt;="&amp;L$3)-$F1774)))</f>
        <v/>
      </c>
      <c r="M1774" s="54">
        <f>IF(OR($B1774="",M$3&lt;$D1774+Настройки!$B$7),0,MAX(0,$E1774-MAX(0,SUMIFS(Тех_Движение!$G$2:$G$5111,Тех_Движение!$D$2:$D$5111,$C1774,Тех_Движение!$B$2:$B$5111,"&lt;="&amp;M$3)-$F1774)))</f>
        <v/>
      </c>
      <c r="N1774" s="54">
        <f>IF(OR($B1774="",N$3&lt;$D1774+Настройки!$B$7),0,MAX(0,$E1774-MAX(0,SUMIFS(Тех_Движение!$G$2:$G$5111,Тех_Движение!$D$2:$D$5111,$C1774,Тех_Движение!$B$2:$B$5111,"&lt;="&amp;N$3)-$F1774)))</f>
        <v/>
      </c>
      <c r="O1774" s="54">
        <f>IF(OR($B1774="",O$3&lt;$D1774+Настройки!$B$7),0,MAX(0,$E1774-MAX(0,SUMIFS(Тех_Движение!$G$2:$G$5111,Тех_Движение!$D$2:$D$5111,$C1774,Тех_Движение!$B$2:$B$5111,"&lt;="&amp;O$3)-$F1774)))</f>
        <v/>
      </c>
      <c r="P1774" s="54">
        <f>IF(OR($B1774="",P$3&lt;$D1774+Настройки!$B$7),0,MAX(0,$E1774-MAX(0,SUMIFS(Тех_Движение!$G$2:$G$5111,Тех_Движение!$D$2:$D$5111,$C1774,Тех_Движение!$B$2:$B$5111,"&lt;="&amp;P$3)-$F1774)))</f>
        <v/>
      </c>
      <c r="Q1774" s="54">
        <f>IF(OR($B1774="",Q$3&lt;$D1774+Настройки!$B$7),0,MAX(0,$E1774-MAX(0,SUMIFS(Тех_Движение!$G$2:$G$5111,Тех_Движение!$D$2:$D$5111,$C1774,Тех_Движение!$B$2:$B$5111,"&lt;="&amp;Q$3)-$F1774)))</f>
        <v/>
      </c>
      <c r="R1774" s="54">
        <f>IF($B1774="","",SUM($K1774:$Q1774))</f>
        <v/>
      </c>
      <c r="S1774" s="56">
        <f>IF($B1774="","",VLOOKUP($C1774,Настройки!$A$11:$L$17,9,FALSE))</f>
        <v/>
      </c>
      <c r="T1774" s="56">
        <f>IF($B1774="","",$R1774*$S1774)</f>
        <v/>
      </c>
    </row>
    <row r="1775">
      <c r="A1775" s="20">
        <f>Тех_Движение!$A$1772</f>
        <v/>
      </c>
      <c r="B1775" s="20">
        <f>IF(Тех_Движение!$F$1772&gt;0,Тех_Движение!$I$1772,"")</f>
        <v/>
      </c>
      <c r="C1775" s="20">
        <f>IF($B1775="","",Тех_Движение!$D$1772)</f>
        <v/>
      </c>
      <c r="D1775" s="42">
        <f>IF($B1775="","",Тех_Движение!$B$1772)</f>
        <v/>
      </c>
      <c r="E1775" s="54">
        <f>IF($B1775="","",Тех_Движение!$F$1772)</f>
        <v/>
      </c>
      <c r="F1775" s="54">
        <f>IF($B1775="","",SUMIFS($E$5:$E1774,$C$5:$C1774,$C1775))</f>
        <v/>
      </c>
      <c r="G1775" s="54">
        <f>IF($B1775="","",MAX(0,$E1775-MAX(0,SUMIFS(Тех_Движение!$G$2:$G$5111,Тех_Движение!$D$2:$D$5111,$C1775,Тех_Движение!$B$2:$B$5111,"&lt;="&amp;Настройки!$B$5-1)-$F1775)))</f>
        <v/>
      </c>
      <c r="H1775" s="54">
        <f>IF($B1775="","",IF(AND($D1775&gt;=Настройки!$B$5,$D1775&lt;=Настройки!$B$6),$E1775,0))</f>
        <v/>
      </c>
      <c r="I1775" s="54">
        <f>IF($B1775="","",$G1775+$H1775-$J1775)</f>
        <v/>
      </c>
      <c r="J1775" s="54">
        <f>IF($B1775="","",MAX(0,$E1775-MAX(0,SUMIFS(Тех_Движение!$G$2:$G$5111,Тех_Движение!$D$2:$D$5111,$C1775,Тех_Движение!$B$2:$B$5111,"&lt;="&amp;Настройки!$B$6)-$F1775)))</f>
        <v/>
      </c>
      <c r="K1775" s="54">
        <f>IF(OR($B1775="",K$3&lt;$D1775+Настройки!$B$7),0,MAX(0,$E1775-MAX(0,SUMIFS(Тех_Движение!$G$2:$G$5111,Тех_Движение!$D$2:$D$5111,$C1775,Тех_Движение!$B$2:$B$5111,"&lt;="&amp;K$3)-$F1775)))</f>
        <v/>
      </c>
      <c r="L1775" s="54">
        <f>IF(OR($B1775="",L$3&lt;$D1775+Настройки!$B$7),0,MAX(0,$E1775-MAX(0,SUMIFS(Тех_Движение!$G$2:$G$5111,Тех_Движение!$D$2:$D$5111,$C1775,Тех_Движение!$B$2:$B$5111,"&lt;="&amp;L$3)-$F1775)))</f>
        <v/>
      </c>
      <c r="M1775" s="54">
        <f>IF(OR($B1775="",M$3&lt;$D1775+Настройки!$B$7),0,MAX(0,$E1775-MAX(0,SUMIFS(Тех_Движение!$G$2:$G$5111,Тех_Движение!$D$2:$D$5111,$C1775,Тех_Движение!$B$2:$B$5111,"&lt;="&amp;M$3)-$F1775)))</f>
        <v/>
      </c>
      <c r="N1775" s="54">
        <f>IF(OR($B1775="",N$3&lt;$D1775+Настройки!$B$7),0,MAX(0,$E1775-MAX(0,SUMIFS(Тех_Движение!$G$2:$G$5111,Тех_Движение!$D$2:$D$5111,$C1775,Тех_Движение!$B$2:$B$5111,"&lt;="&amp;N$3)-$F1775)))</f>
        <v/>
      </c>
      <c r="O1775" s="54">
        <f>IF(OR($B1775="",O$3&lt;$D1775+Настройки!$B$7),0,MAX(0,$E1775-MAX(0,SUMIFS(Тех_Движение!$G$2:$G$5111,Тех_Движение!$D$2:$D$5111,$C1775,Тех_Движение!$B$2:$B$5111,"&lt;="&amp;O$3)-$F1775)))</f>
        <v/>
      </c>
      <c r="P1775" s="54">
        <f>IF(OR($B1775="",P$3&lt;$D1775+Настройки!$B$7),0,MAX(0,$E1775-MAX(0,SUMIFS(Тех_Движение!$G$2:$G$5111,Тех_Движение!$D$2:$D$5111,$C1775,Тех_Движение!$B$2:$B$5111,"&lt;="&amp;P$3)-$F1775)))</f>
        <v/>
      </c>
      <c r="Q1775" s="54">
        <f>IF(OR($B1775="",Q$3&lt;$D1775+Настройки!$B$7),0,MAX(0,$E1775-MAX(0,SUMIFS(Тех_Движение!$G$2:$G$5111,Тех_Движение!$D$2:$D$5111,$C1775,Тех_Движение!$B$2:$B$5111,"&lt;="&amp;Q$3)-$F1775)))</f>
        <v/>
      </c>
      <c r="R1775" s="54">
        <f>IF($B1775="","",SUM($K1775:$Q1775))</f>
        <v/>
      </c>
      <c r="S1775" s="56">
        <f>IF($B1775="","",VLOOKUP($C1775,Настройки!$A$11:$L$17,9,FALSE))</f>
        <v/>
      </c>
      <c r="T1775" s="56">
        <f>IF($B1775="","",$R1775*$S1775)</f>
        <v/>
      </c>
    </row>
    <row r="1776">
      <c r="A1776" s="20">
        <f>Тех_Движение!$A$1773</f>
        <v/>
      </c>
      <c r="B1776" s="20">
        <f>IF(Тех_Движение!$F$1773&gt;0,Тех_Движение!$I$1773,"")</f>
        <v/>
      </c>
      <c r="C1776" s="20">
        <f>IF($B1776="","",Тех_Движение!$D$1773)</f>
        <v/>
      </c>
      <c r="D1776" s="42">
        <f>IF($B1776="","",Тех_Движение!$B$1773)</f>
        <v/>
      </c>
      <c r="E1776" s="54">
        <f>IF($B1776="","",Тех_Движение!$F$1773)</f>
        <v/>
      </c>
      <c r="F1776" s="54">
        <f>IF($B1776="","",SUMIFS($E$5:$E1775,$C$5:$C1775,$C1776))</f>
        <v/>
      </c>
      <c r="G1776" s="54">
        <f>IF($B1776="","",MAX(0,$E1776-MAX(0,SUMIFS(Тех_Движение!$G$2:$G$5111,Тех_Движение!$D$2:$D$5111,$C1776,Тех_Движение!$B$2:$B$5111,"&lt;="&amp;Настройки!$B$5-1)-$F1776)))</f>
        <v/>
      </c>
      <c r="H1776" s="54">
        <f>IF($B1776="","",IF(AND($D1776&gt;=Настройки!$B$5,$D1776&lt;=Настройки!$B$6),$E1776,0))</f>
        <v/>
      </c>
      <c r="I1776" s="54">
        <f>IF($B1776="","",$G1776+$H1776-$J1776)</f>
        <v/>
      </c>
      <c r="J1776" s="54">
        <f>IF($B1776="","",MAX(0,$E1776-MAX(0,SUMIFS(Тех_Движение!$G$2:$G$5111,Тех_Движение!$D$2:$D$5111,$C1776,Тех_Движение!$B$2:$B$5111,"&lt;="&amp;Настройки!$B$6)-$F1776)))</f>
        <v/>
      </c>
      <c r="K1776" s="54">
        <f>IF(OR($B1776="",K$3&lt;$D1776+Настройки!$B$7),0,MAX(0,$E1776-MAX(0,SUMIFS(Тех_Движение!$G$2:$G$5111,Тех_Движение!$D$2:$D$5111,$C1776,Тех_Движение!$B$2:$B$5111,"&lt;="&amp;K$3)-$F1776)))</f>
        <v/>
      </c>
      <c r="L1776" s="54">
        <f>IF(OR($B1776="",L$3&lt;$D1776+Настройки!$B$7),0,MAX(0,$E1776-MAX(0,SUMIFS(Тех_Движение!$G$2:$G$5111,Тех_Движение!$D$2:$D$5111,$C1776,Тех_Движение!$B$2:$B$5111,"&lt;="&amp;L$3)-$F1776)))</f>
        <v/>
      </c>
      <c r="M1776" s="54">
        <f>IF(OR($B1776="",M$3&lt;$D1776+Настройки!$B$7),0,MAX(0,$E1776-MAX(0,SUMIFS(Тех_Движение!$G$2:$G$5111,Тех_Движение!$D$2:$D$5111,$C1776,Тех_Движение!$B$2:$B$5111,"&lt;="&amp;M$3)-$F1776)))</f>
        <v/>
      </c>
      <c r="N1776" s="54">
        <f>IF(OR($B1776="",N$3&lt;$D1776+Настройки!$B$7),0,MAX(0,$E1776-MAX(0,SUMIFS(Тех_Движение!$G$2:$G$5111,Тех_Движение!$D$2:$D$5111,$C1776,Тех_Движение!$B$2:$B$5111,"&lt;="&amp;N$3)-$F1776)))</f>
        <v/>
      </c>
      <c r="O1776" s="54">
        <f>IF(OR($B1776="",O$3&lt;$D1776+Настройки!$B$7),0,MAX(0,$E1776-MAX(0,SUMIFS(Тех_Движение!$G$2:$G$5111,Тех_Движение!$D$2:$D$5111,$C1776,Тех_Движение!$B$2:$B$5111,"&lt;="&amp;O$3)-$F1776)))</f>
        <v/>
      </c>
      <c r="P1776" s="54">
        <f>IF(OR($B1776="",P$3&lt;$D1776+Настройки!$B$7),0,MAX(0,$E1776-MAX(0,SUMIFS(Тех_Движение!$G$2:$G$5111,Тех_Движение!$D$2:$D$5111,$C1776,Тех_Движение!$B$2:$B$5111,"&lt;="&amp;P$3)-$F1776)))</f>
        <v/>
      </c>
      <c r="Q1776" s="54">
        <f>IF(OR($B1776="",Q$3&lt;$D1776+Настройки!$B$7),0,MAX(0,$E1776-MAX(0,SUMIFS(Тех_Движение!$G$2:$G$5111,Тех_Движение!$D$2:$D$5111,$C1776,Тех_Движение!$B$2:$B$5111,"&lt;="&amp;Q$3)-$F1776)))</f>
        <v/>
      </c>
      <c r="R1776" s="54">
        <f>IF($B1776="","",SUM($K1776:$Q1776))</f>
        <v/>
      </c>
      <c r="S1776" s="56">
        <f>IF($B1776="","",VLOOKUP($C1776,Настройки!$A$11:$L$17,9,FALSE))</f>
        <v/>
      </c>
      <c r="T1776" s="56">
        <f>IF($B1776="","",$R1776*$S1776)</f>
        <v/>
      </c>
    </row>
    <row r="1777">
      <c r="A1777" s="20">
        <f>Тех_Движение!$A$1774</f>
        <v/>
      </c>
      <c r="B1777" s="20">
        <f>IF(Тех_Движение!$F$1774&gt;0,Тех_Движение!$I$1774,"")</f>
        <v/>
      </c>
      <c r="C1777" s="20">
        <f>IF($B1777="","",Тех_Движение!$D$1774)</f>
        <v/>
      </c>
      <c r="D1777" s="42">
        <f>IF($B1777="","",Тех_Движение!$B$1774)</f>
        <v/>
      </c>
      <c r="E1777" s="54">
        <f>IF($B1777="","",Тех_Движение!$F$1774)</f>
        <v/>
      </c>
      <c r="F1777" s="54">
        <f>IF($B1777="","",SUMIFS($E$5:$E1776,$C$5:$C1776,$C1777))</f>
        <v/>
      </c>
      <c r="G1777" s="54">
        <f>IF($B1777="","",MAX(0,$E1777-MAX(0,SUMIFS(Тех_Движение!$G$2:$G$5111,Тех_Движение!$D$2:$D$5111,$C1777,Тех_Движение!$B$2:$B$5111,"&lt;="&amp;Настройки!$B$5-1)-$F1777)))</f>
        <v/>
      </c>
      <c r="H1777" s="54">
        <f>IF($B1777="","",IF(AND($D1777&gt;=Настройки!$B$5,$D1777&lt;=Настройки!$B$6),$E1777,0))</f>
        <v/>
      </c>
      <c r="I1777" s="54">
        <f>IF($B1777="","",$G1777+$H1777-$J1777)</f>
        <v/>
      </c>
      <c r="J1777" s="54">
        <f>IF($B1777="","",MAX(0,$E1777-MAX(0,SUMIFS(Тех_Движение!$G$2:$G$5111,Тех_Движение!$D$2:$D$5111,$C1777,Тех_Движение!$B$2:$B$5111,"&lt;="&amp;Настройки!$B$6)-$F1777)))</f>
        <v/>
      </c>
      <c r="K1777" s="54">
        <f>IF(OR($B1777="",K$3&lt;$D1777+Настройки!$B$7),0,MAX(0,$E1777-MAX(0,SUMIFS(Тех_Движение!$G$2:$G$5111,Тех_Движение!$D$2:$D$5111,$C1777,Тех_Движение!$B$2:$B$5111,"&lt;="&amp;K$3)-$F1777)))</f>
        <v/>
      </c>
      <c r="L1777" s="54">
        <f>IF(OR($B1777="",L$3&lt;$D1777+Настройки!$B$7),0,MAX(0,$E1777-MAX(0,SUMIFS(Тех_Движение!$G$2:$G$5111,Тех_Движение!$D$2:$D$5111,$C1777,Тех_Движение!$B$2:$B$5111,"&lt;="&amp;L$3)-$F1777)))</f>
        <v/>
      </c>
      <c r="M1777" s="54">
        <f>IF(OR($B1777="",M$3&lt;$D1777+Настройки!$B$7),0,MAX(0,$E1777-MAX(0,SUMIFS(Тех_Движение!$G$2:$G$5111,Тех_Движение!$D$2:$D$5111,$C1777,Тех_Движение!$B$2:$B$5111,"&lt;="&amp;M$3)-$F1777)))</f>
        <v/>
      </c>
      <c r="N1777" s="54">
        <f>IF(OR($B1777="",N$3&lt;$D1777+Настройки!$B$7),0,MAX(0,$E1777-MAX(0,SUMIFS(Тех_Движение!$G$2:$G$5111,Тех_Движение!$D$2:$D$5111,$C1777,Тех_Движение!$B$2:$B$5111,"&lt;="&amp;N$3)-$F1777)))</f>
        <v/>
      </c>
      <c r="O1777" s="54">
        <f>IF(OR($B1777="",O$3&lt;$D1777+Настройки!$B$7),0,MAX(0,$E1777-MAX(0,SUMIFS(Тех_Движение!$G$2:$G$5111,Тех_Движение!$D$2:$D$5111,$C1777,Тех_Движение!$B$2:$B$5111,"&lt;="&amp;O$3)-$F1777)))</f>
        <v/>
      </c>
      <c r="P1777" s="54">
        <f>IF(OR($B1777="",P$3&lt;$D1777+Настройки!$B$7),0,MAX(0,$E1777-MAX(0,SUMIFS(Тех_Движение!$G$2:$G$5111,Тех_Движение!$D$2:$D$5111,$C1777,Тех_Движение!$B$2:$B$5111,"&lt;="&amp;P$3)-$F1777)))</f>
        <v/>
      </c>
      <c r="Q1777" s="54">
        <f>IF(OR($B1777="",Q$3&lt;$D1777+Настройки!$B$7),0,MAX(0,$E1777-MAX(0,SUMIFS(Тех_Движение!$G$2:$G$5111,Тех_Движение!$D$2:$D$5111,$C1777,Тех_Движение!$B$2:$B$5111,"&lt;="&amp;Q$3)-$F1777)))</f>
        <v/>
      </c>
      <c r="R1777" s="54">
        <f>IF($B1777="","",SUM($K1777:$Q1777))</f>
        <v/>
      </c>
      <c r="S1777" s="56">
        <f>IF($B1777="","",VLOOKUP($C1777,Настройки!$A$11:$L$17,9,FALSE))</f>
        <v/>
      </c>
      <c r="T1777" s="56">
        <f>IF($B1777="","",$R1777*$S1777)</f>
        <v/>
      </c>
    </row>
    <row r="1778">
      <c r="A1778" s="20">
        <f>Тех_Движение!$A$1775</f>
        <v/>
      </c>
      <c r="B1778" s="20">
        <f>IF(Тех_Движение!$F$1775&gt;0,Тех_Движение!$I$1775,"")</f>
        <v/>
      </c>
      <c r="C1778" s="20">
        <f>IF($B1778="","",Тех_Движение!$D$1775)</f>
        <v/>
      </c>
      <c r="D1778" s="42">
        <f>IF($B1778="","",Тех_Движение!$B$1775)</f>
        <v/>
      </c>
      <c r="E1778" s="54">
        <f>IF($B1778="","",Тех_Движение!$F$1775)</f>
        <v/>
      </c>
      <c r="F1778" s="54">
        <f>IF($B1778="","",SUMIFS($E$5:$E1777,$C$5:$C1777,$C1778))</f>
        <v/>
      </c>
      <c r="G1778" s="54">
        <f>IF($B1778="","",MAX(0,$E1778-MAX(0,SUMIFS(Тех_Движение!$G$2:$G$5111,Тех_Движение!$D$2:$D$5111,$C1778,Тех_Движение!$B$2:$B$5111,"&lt;="&amp;Настройки!$B$5-1)-$F1778)))</f>
        <v/>
      </c>
      <c r="H1778" s="54">
        <f>IF($B1778="","",IF(AND($D1778&gt;=Настройки!$B$5,$D1778&lt;=Настройки!$B$6),$E1778,0))</f>
        <v/>
      </c>
      <c r="I1778" s="54">
        <f>IF($B1778="","",$G1778+$H1778-$J1778)</f>
        <v/>
      </c>
      <c r="J1778" s="54">
        <f>IF($B1778="","",MAX(0,$E1778-MAX(0,SUMIFS(Тех_Движение!$G$2:$G$5111,Тех_Движение!$D$2:$D$5111,$C1778,Тех_Движение!$B$2:$B$5111,"&lt;="&amp;Настройки!$B$6)-$F1778)))</f>
        <v/>
      </c>
      <c r="K1778" s="54">
        <f>IF(OR($B1778="",K$3&lt;$D1778+Настройки!$B$7),0,MAX(0,$E1778-MAX(0,SUMIFS(Тех_Движение!$G$2:$G$5111,Тех_Движение!$D$2:$D$5111,$C1778,Тех_Движение!$B$2:$B$5111,"&lt;="&amp;K$3)-$F1778)))</f>
        <v/>
      </c>
      <c r="L1778" s="54">
        <f>IF(OR($B1778="",L$3&lt;$D1778+Настройки!$B$7),0,MAX(0,$E1778-MAX(0,SUMIFS(Тех_Движение!$G$2:$G$5111,Тех_Движение!$D$2:$D$5111,$C1778,Тех_Движение!$B$2:$B$5111,"&lt;="&amp;L$3)-$F1778)))</f>
        <v/>
      </c>
      <c r="M1778" s="54">
        <f>IF(OR($B1778="",M$3&lt;$D1778+Настройки!$B$7),0,MAX(0,$E1778-MAX(0,SUMIFS(Тех_Движение!$G$2:$G$5111,Тех_Движение!$D$2:$D$5111,$C1778,Тех_Движение!$B$2:$B$5111,"&lt;="&amp;M$3)-$F1778)))</f>
        <v/>
      </c>
      <c r="N1778" s="54">
        <f>IF(OR($B1778="",N$3&lt;$D1778+Настройки!$B$7),0,MAX(0,$E1778-MAX(0,SUMIFS(Тех_Движение!$G$2:$G$5111,Тех_Движение!$D$2:$D$5111,$C1778,Тех_Движение!$B$2:$B$5111,"&lt;="&amp;N$3)-$F1778)))</f>
        <v/>
      </c>
      <c r="O1778" s="54">
        <f>IF(OR($B1778="",O$3&lt;$D1778+Настройки!$B$7),0,MAX(0,$E1778-MAX(0,SUMIFS(Тех_Движение!$G$2:$G$5111,Тех_Движение!$D$2:$D$5111,$C1778,Тех_Движение!$B$2:$B$5111,"&lt;="&amp;O$3)-$F1778)))</f>
        <v/>
      </c>
      <c r="P1778" s="54">
        <f>IF(OR($B1778="",P$3&lt;$D1778+Настройки!$B$7),0,MAX(0,$E1778-MAX(0,SUMIFS(Тех_Движение!$G$2:$G$5111,Тех_Движение!$D$2:$D$5111,$C1778,Тех_Движение!$B$2:$B$5111,"&lt;="&amp;P$3)-$F1778)))</f>
        <v/>
      </c>
      <c r="Q1778" s="54">
        <f>IF(OR($B1778="",Q$3&lt;$D1778+Настройки!$B$7),0,MAX(0,$E1778-MAX(0,SUMIFS(Тех_Движение!$G$2:$G$5111,Тех_Движение!$D$2:$D$5111,$C1778,Тех_Движение!$B$2:$B$5111,"&lt;="&amp;Q$3)-$F1778)))</f>
        <v/>
      </c>
      <c r="R1778" s="54">
        <f>IF($B1778="","",SUM($K1778:$Q1778))</f>
        <v/>
      </c>
      <c r="S1778" s="56">
        <f>IF($B1778="","",VLOOKUP($C1778,Настройки!$A$11:$L$17,9,FALSE))</f>
        <v/>
      </c>
      <c r="T1778" s="56">
        <f>IF($B1778="","",$R1778*$S1778)</f>
        <v/>
      </c>
    </row>
    <row r="1779">
      <c r="A1779" s="20">
        <f>Тех_Движение!$A$1776</f>
        <v/>
      </c>
      <c r="B1779" s="20">
        <f>IF(Тех_Движение!$F$1776&gt;0,Тех_Движение!$I$1776,"")</f>
        <v/>
      </c>
      <c r="C1779" s="20">
        <f>IF($B1779="","",Тех_Движение!$D$1776)</f>
        <v/>
      </c>
      <c r="D1779" s="42">
        <f>IF($B1779="","",Тех_Движение!$B$1776)</f>
        <v/>
      </c>
      <c r="E1779" s="54">
        <f>IF($B1779="","",Тех_Движение!$F$1776)</f>
        <v/>
      </c>
      <c r="F1779" s="54">
        <f>IF($B1779="","",SUMIFS($E$5:$E1778,$C$5:$C1778,$C1779))</f>
        <v/>
      </c>
      <c r="G1779" s="54">
        <f>IF($B1779="","",MAX(0,$E1779-MAX(0,SUMIFS(Тех_Движение!$G$2:$G$5111,Тех_Движение!$D$2:$D$5111,$C1779,Тех_Движение!$B$2:$B$5111,"&lt;="&amp;Настройки!$B$5-1)-$F1779)))</f>
        <v/>
      </c>
      <c r="H1779" s="54">
        <f>IF($B1779="","",IF(AND($D1779&gt;=Настройки!$B$5,$D1779&lt;=Настройки!$B$6),$E1779,0))</f>
        <v/>
      </c>
      <c r="I1779" s="54">
        <f>IF($B1779="","",$G1779+$H1779-$J1779)</f>
        <v/>
      </c>
      <c r="J1779" s="54">
        <f>IF($B1779="","",MAX(0,$E1779-MAX(0,SUMIFS(Тех_Движение!$G$2:$G$5111,Тех_Движение!$D$2:$D$5111,$C1779,Тех_Движение!$B$2:$B$5111,"&lt;="&amp;Настройки!$B$6)-$F1779)))</f>
        <v/>
      </c>
      <c r="K1779" s="54">
        <f>IF(OR($B1779="",K$3&lt;$D1779+Настройки!$B$7),0,MAX(0,$E1779-MAX(0,SUMIFS(Тех_Движение!$G$2:$G$5111,Тех_Движение!$D$2:$D$5111,$C1779,Тех_Движение!$B$2:$B$5111,"&lt;="&amp;K$3)-$F1779)))</f>
        <v/>
      </c>
      <c r="L1779" s="54">
        <f>IF(OR($B1779="",L$3&lt;$D1779+Настройки!$B$7),0,MAX(0,$E1779-MAX(0,SUMIFS(Тех_Движение!$G$2:$G$5111,Тех_Движение!$D$2:$D$5111,$C1779,Тех_Движение!$B$2:$B$5111,"&lt;="&amp;L$3)-$F1779)))</f>
        <v/>
      </c>
      <c r="M1779" s="54">
        <f>IF(OR($B1779="",M$3&lt;$D1779+Настройки!$B$7),0,MAX(0,$E1779-MAX(0,SUMIFS(Тех_Движение!$G$2:$G$5111,Тех_Движение!$D$2:$D$5111,$C1779,Тех_Движение!$B$2:$B$5111,"&lt;="&amp;M$3)-$F1779)))</f>
        <v/>
      </c>
      <c r="N1779" s="54">
        <f>IF(OR($B1779="",N$3&lt;$D1779+Настройки!$B$7),0,MAX(0,$E1779-MAX(0,SUMIFS(Тех_Движение!$G$2:$G$5111,Тех_Движение!$D$2:$D$5111,$C1779,Тех_Движение!$B$2:$B$5111,"&lt;="&amp;N$3)-$F1779)))</f>
        <v/>
      </c>
      <c r="O1779" s="54">
        <f>IF(OR($B1779="",O$3&lt;$D1779+Настройки!$B$7),0,MAX(0,$E1779-MAX(0,SUMIFS(Тех_Движение!$G$2:$G$5111,Тех_Движение!$D$2:$D$5111,$C1779,Тех_Движение!$B$2:$B$5111,"&lt;="&amp;O$3)-$F1779)))</f>
        <v/>
      </c>
      <c r="P1779" s="54">
        <f>IF(OR($B1779="",P$3&lt;$D1779+Настройки!$B$7),0,MAX(0,$E1779-MAX(0,SUMIFS(Тех_Движение!$G$2:$G$5111,Тех_Движение!$D$2:$D$5111,$C1779,Тех_Движение!$B$2:$B$5111,"&lt;="&amp;P$3)-$F1779)))</f>
        <v/>
      </c>
      <c r="Q1779" s="54">
        <f>IF(OR($B1779="",Q$3&lt;$D1779+Настройки!$B$7),0,MAX(0,$E1779-MAX(0,SUMIFS(Тех_Движение!$G$2:$G$5111,Тех_Движение!$D$2:$D$5111,$C1779,Тех_Движение!$B$2:$B$5111,"&lt;="&amp;Q$3)-$F1779)))</f>
        <v/>
      </c>
      <c r="R1779" s="54">
        <f>IF($B1779="","",SUM($K1779:$Q1779))</f>
        <v/>
      </c>
      <c r="S1779" s="56">
        <f>IF($B1779="","",VLOOKUP($C1779,Настройки!$A$11:$L$17,9,FALSE))</f>
        <v/>
      </c>
      <c r="T1779" s="56">
        <f>IF($B1779="","",$R1779*$S1779)</f>
        <v/>
      </c>
    </row>
    <row r="1780">
      <c r="A1780" s="20">
        <f>Тех_Движение!$A$1777</f>
        <v/>
      </c>
      <c r="B1780" s="20">
        <f>IF(Тех_Движение!$F$1777&gt;0,Тех_Движение!$I$1777,"")</f>
        <v/>
      </c>
      <c r="C1780" s="20">
        <f>IF($B1780="","",Тех_Движение!$D$1777)</f>
        <v/>
      </c>
      <c r="D1780" s="42">
        <f>IF($B1780="","",Тех_Движение!$B$1777)</f>
        <v/>
      </c>
      <c r="E1780" s="54">
        <f>IF($B1780="","",Тех_Движение!$F$1777)</f>
        <v/>
      </c>
      <c r="F1780" s="54">
        <f>IF($B1780="","",SUMIFS($E$5:$E1779,$C$5:$C1779,$C1780))</f>
        <v/>
      </c>
      <c r="G1780" s="54">
        <f>IF($B1780="","",MAX(0,$E1780-MAX(0,SUMIFS(Тех_Движение!$G$2:$G$5111,Тех_Движение!$D$2:$D$5111,$C1780,Тех_Движение!$B$2:$B$5111,"&lt;="&amp;Настройки!$B$5-1)-$F1780)))</f>
        <v/>
      </c>
      <c r="H1780" s="54">
        <f>IF($B1780="","",IF(AND($D1780&gt;=Настройки!$B$5,$D1780&lt;=Настройки!$B$6),$E1780,0))</f>
        <v/>
      </c>
      <c r="I1780" s="54">
        <f>IF($B1780="","",$G1780+$H1780-$J1780)</f>
        <v/>
      </c>
      <c r="J1780" s="54">
        <f>IF($B1780="","",MAX(0,$E1780-MAX(0,SUMIFS(Тех_Движение!$G$2:$G$5111,Тех_Движение!$D$2:$D$5111,$C1780,Тех_Движение!$B$2:$B$5111,"&lt;="&amp;Настройки!$B$6)-$F1780)))</f>
        <v/>
      </c>
      <c r="K1780" s="54">
        <f>IF(OR($B1780="",K$3&lt;$D1780+Настройки!$B$7),0,MAX(0,$E1780-MAX(0,SUMIFS(Тех_Движение!$G$2:$G$5111,Тех_Движение!$D$2:$D$5111,$C1780,Тех_Движение!$B$2:$B$5111,"&lt;="&amp;K$3)-$F1780)))</f>
        <v/>
      </c>
      <c r="L1780" s="54">
        <f>IF(OR($B1780="",L$3&lt;$D1780+Настройки!$B$7),0,MAX(0,$E1780-MAX(0,SUMIFS(Тех_Движение!$G$2:$G$5111,Тех_Движение!$D$2:$D$5111,$C1780,Тех_Движение!$B$2:$B$5111,"&lt;="&amp;L$3)-$F1780)))</f>
        <v/>
      </c>
      <c r="M1780" s="54">
        <f>IF(OR($B1780="",M$3&lt;$D1780+Настройки!$B$7),0,MAX(0,$E1780-MAX(0,SUMIFS(Тех_Движение!$G$2:$G$5111,Тех_Движение!$D$2:$D$5111,$C1780,Тех_Движение!$B$2:$B$5111,"&lt;="&amp;M$3)-$F1780)))</f>
        <v/>
      </c>
      <c r="N1780" s="54">
        <f>IF(OR($B1780="",N$3&lt;$D1780+Настройки!$B$7),0,MAX(0,$E1780-MAX(0,SUMIFS(Тех_Движение!$G$2:$G$5111,Тех_Движение!$D$2:$D$5111,$C1780,Тех_Движение!$B$2:$B$5111,"&lt;="&amp;N$3)-$F1780)))</f>
        <v/>
      </c>
      <c r="O1780" s="54">
        <f>IF(OR($B1780="",O$3&lt;$D1780+Настройки!$B$7),0,MAX(0,$E1780-MAX(0,SUMIFS(Тех_Движение!$G$2:$G$5111,Тех_Движение!$D$2:$D$5111,$C1780,Тех_Движение!$B$2:$B$5111,"&lt;="&amp;O$3)-$F1780)))</f>
        <v/>
      </c>
      <c r="P1780" s="54">
        <f>IF(OR($B1780="",P$3&lt;$D1780+Настройки!$B$7),0,MAX(0,$E1780-MAX(0,SUMIFS(Тех_Движение!$G$2:$G$5111,Тех_Движение!$D$2:$D$5111,$C1780,Тех_Движение!$B$2:$B$5111,"&lt;="&amp;P$3)-$F1780)))</f>
        <v/>
      </c>
      <c r="Q1780" s="54">
        <f>IF(OR($B1780="",Q$3&lt;$D1780+Настройки!$B$7),0,MAX(0,$E1780-MAX(0,SUMIFS(Тех_Движение!$G$2:$G$5111,Тех_Движение!$D$2:$D$5111,$C1780,Тех_Движение!$B$2:$B$5111,"&lt;="&amp;Q$3)-$F1780)))</f>
        <v/>
      </c>
      <c r="R1780" s="54">
        <f>IF($B1780="","",SUM($K1780:$Q1780))</f>
        <v/>
      </c>
      <c r="S1780" s="56">
        <f>IF($B1780="","",VLOOKUP($C1780,Настройки!$A$11:$L$17,9,FALSE))</f>
        <v/>
      </c>
      <c r="T1780" s="56">
        <f>IF($B1780="","",$R1780*$S1780)</f>
        <v/>
      </c>
    </row>
    <row r="1781">
      <c r="A1781" s="20">
        <f>Тех_Движение!$A$1778</f>
        <v/>
      </c>
      <c r="B1781" s="20">
        <f>IF(Тех_Движение!$F$1778&gt;0,Тех_Движение!$I$1778,"")</f>
        <v/>
      </c>
      <c r="C1781" s="20">
        <f>IF($B1781="","",Тех_Движение!$D$1778)</f>
        <v/>
      </c>
      <c r="D1781" s="42">
        <f>IF($B1781="","",Тех_Движение!$B$1778)</f>
        <v/>
      </c>
      <c r="E1781" s="54">
        <f>IF($B1781="","",Тех_Движение!$F$1778)</f>
        <v/>
      </c>
      <c r="F1781" s="54">
        <f>IF($B1781="","",SUMIFS($E$5:$E1780,$C$5:$C1780,$C1781))</f>
        <v/>
      </c>
      <c r="G1781" s="54">
        <f>IF($B1781="","",MAX(0,$E1781-MAX(0,SUMIFS(Тех_Движение!$G$2:$G$5111,Тех_Движение!$D$2:$D$5111,$C1781,Тех_Движение!$B$2:$B$5111,"&lt;="&amp;Настройки!$B$5-1)-$F1781)))</f>
        <v/>
      </c>
      <c r="H1781" s="54">
        <f>IF($B1781="","",IF(AND($D1781&gt;=Настройки!$B$5,$D1781&lt;=Настройки!$B$6),$E1781,0))</f>
        <v/>
      </c>
      <c r="I1781" s="54">
        <f>IF($B1781="","",$G1781+$H1781-$J1781)</f>
        <v/>
      </c>
      <c r="J1781" s="54">
        <f>IF($B1781="","",MAX(0,$E1781-MAX(0,SUMIFS(Тех_Движение!$G$2:$G$5111,Тех_Движение!$D$2:$D$5111,$C1781,Тех_Движение!$B$2:$B$5111,"&lt;="&amp;Настройки!$B$6)-$F1781)))</f>
        <v/>
      </c>
      <c r="K1781" s="54">
        <f>IF(OR($B1781="",K$3&lt;$D1781+Настройки!$B$7),0,MAX(0,$E1781-MAX(0,SUMIFS(Тех_Движение!$G$2:$G$5111,Тех_Движение!$D$2:$D$5111,$C1781,Тех_Движение!$B$2:$B$5111,"&lt;="&amp;K$3)-$F1781)))</f>
        <v/>
      </c>
      <c r="L1781" s="54">
        <f>IF(OR($B1781="",L$3&lt;$D1781+Настройки!$B$7),0,MAX(0,$E1781-MAX(0,SUMIFS(Тех_Движение!$G$2:$G$5111,Тех_Движение!$D$2:$D$5111,$C1781,Тех_Движение!$B$2:$B$5111,"&lt;="&amp;L$3)-$F1781)))</f>
        <v/>
      </c>
      <c r="M1781" s="54">
        <f>IF(OR($B1781="",M$3&lt;$D1781+Настройки!$B$7),0,MAX(0,$E1781-MAX(0,SUMIFS(Тех_Движение!$G$2:$G$5111,Тех_Движение!$D$2:$D$5111,$C1781,Тех_Движение!$B$2:$B$5111,"&lt;="&amp;M$3)-$F1781)))</f>
        <v/>
      </c>
      <c r="N1781" s="54">
        <f>IF(OR($B1781="",N$3&lt;$D1781+Настройки!$B$7),0,MAX(0,$E1781-MAX(0,SUMIFS(Тех_Движение!$G$2:$G$5111,Тех_Движение!$D$2:$D$5111,$C1781,Тех_Движение!$B$2:$B$5111,"&lt;="&amp;N$3)-$F1781)))</f>
        <v/>
      </c>
      <c r="O1781" s="54">
        <f>IF(OR($B1781="",O$3&lt;$D1781+Настройки!$B$7),0,MAX(0,$E1781-MAX(0,SUMIFS(Тех_Движение!$G$2:$G$5111,Тех_Движение!$D$2:$D$5111,$C1781,Тех_Движение!$B$2:$B$5111,"&lt;="&amp;O$3)-$F1781)))</f>
        <v/>
      </c>
      <c r="P1781" s="54">
        <f>IF(OR($B1781="",P$3&lt;$D1781+Настройки!$B$7),0,MAX(0,$E1781-MAX(0,SUMIFS(Тех_Движение!$G$2:$G$5111,Тех_Движение!$D$2:$D$5111,$C1781,Тех_Движение!$B$2:$B$5111,"&lt;="&amp;P$3)-$F1781)))</f>
        <v/>
      </c>
      <c r="Q1781" s="54">
        <f>IF(OR($B1781="",Q$3&lt;$D1781+Настройки!$B$7),0,MAX(0,$E1781-MAX(0,SUMIFS(Тех_Движение!$G$2:$G$5111,Тех_Движение!$D$2:$D$5111,$C1781,Тех_Движение!$B$2:$B$5111,"&lt;="&amp;Q$3)-$F1781)))</f>
        <v/>
      </c>
      <c r="R1781" s="54">
        <f>IF($B1781="","",SUM($K1781:$Q1781))</f>
        <v/>
      </c>
      <c r="S1781" s="56">
        <f>IF($B1781="","",VLOOKUP($C1781,Настройки!$A$11:$L$17,9,FALSE))</f>
        <v/>
      </c>
      <c r="T1781" s="56">
        <f>IF($B1781="","",$R1781*$S1781)</f>
        <v/>
      </c>
    </row>
    <row r="1782">
      <c r="A1782" s="20">
        <f>Тех_Движение!$A$1779</f>
        <v/>
      </c>
      <c r="B1782" s="20">
        <f>IF(Тех_Движение!$F$1779&gt;0,Тех_Движение!$I$1779,"")</f>
        <v/>
      </c>
      <c r="C1782" s="20">
        <f>IF($B1782="","",Тех_Движение!$D$1779)</f>
        <v/>
      </c>
      <c r="D1782" s="42">
        <f>IF($B1782="","",Тех_Движение!$B$1779)</f>
        <v/>
      </c>
      <c r="E1782" s="54">
        <f>IF($B1782="","",Тех_Движение!$F$1779)</f>
        <v/>
      </c>
      <c r="F1782" s="54">
        <f>IF($B1782="","",SUMIFS($E$5:$E1781,$C$5:$C1781,$C1782))</f>
        <v/>
      </c>
      <c r="G1782" s="54">
        <f>IF($B1782="","",MAX(0,$E1782-MAX(0,SUMIFS(Тех_Движение!$G$2:$G$5111,Тех_Движение!$D$2:$D$5111,$C1782,Тех_Движение!$B$2:$B$5111,"&lt;="&amp;Настройки!$B$5-1)-$F1782)))</f>
        <v/>
      </c>
      <c r="H1782" s="54">
        <f>IF($B1782="","",IF(AND($D1782&gt;=Настройки!$B$5,$D1782&lt;=Настройки!$B$6),$E1782,0))</f>
        <v/>
      </c>
      <c r="I1782" s="54">
        <f>IF($B1782="","",$G1782+$H1782-$J1782)</f>
        <v/>
      </c>
      <c r="J1782" s="54">
        <f>IF($B1782="","",MAX(0,$E1782-MAX(0,SUMIFS(Тех_Движение!$G$2:$G$5111,Тех_Движение!$D$2:$D$5111,$C1782,Тех_Движение!$B$2:$B$5111,"&lt;="&amp;Настройки!$B$6)-$F1782)))</f>
        <v/>
      </c>
      <c r="K1782" s="54">
        <f>IF(OR($B1782="",K$3&lt;$D1782+Настройки!$B$7),0,MAX(0,$E1782-MAX(0,SUMIFS(Тех_Движение!$G$2:$G$5111,Тех_Движение!$D$2:$D$5111,$C1782,Тех_Движение!$B$2:$B$5111,"&lt;="&amp;K$3)-$F1782)))</f>
        <v/>
      </c>
      <c r="L1782" s="54">
        <f>IF(OR($B1782="",L$3&lt;$D1782+Настройки!$B$7),0,MAX(0,$E1782-MAX(0,SUMIFS(Тех_Движение!$G$2:$G$5111,Тех_Движение!$D$2:$D$5111,$C1782,Тех_Движение!$B$2:$B$5111,"&lt;="&amp;L$3)-$F1782)))</f>
        <v/>
      </c>
      <c r="M1782" s="54">
        <f>IF(OR($B1782="",M$3&lt;$D1782+Настройки!$B$7),0,MAX(0,$E1782-MAX(0,SUMIFS(Тех_Движение!$G$2:$G$5111,Тех_Движение!$D$2:$D$5111,$C1782,Тех_Движение!$B$2:$B$5111,"&lt;="&amp;M$3)-$F1782)))</f>
        <v/>
      </c>
      <c r="N1782" s="54">
        <f>IF(OR($B1782="",N$3&lt;$D1782+Настройки!$B$7),0,MAX(0,$E1782-MAX(0,SUMIFS(Тех_Движение!$G$2:$G$5111,Тех_Движение!$D$2:$D$5111,$C1782,Тех_Движение!$B$2:$B$5111,"&lt;="&amp;N$3)-$F1782)))</f>
        <v/>
      </c>
      <c r="O1782" s="54">
        <f>IF(OR($B1782="",O$3&lt;$D1782+Настройки!$B$7),0,MAX(0,$E1782-MAX(0,SUMIFS(Тех_Движение!$G$2:$G$5111,Тех_Движение!$D$2:$D$5111,$C1782,Тех_Движение!$B$2:$B$5111,"&lt;="&amp;O$3)-$F1782)))</f>
        <v/>
      </c>
      <c r="P1782" s="54">
        <f>IF(OR($B1782="",P$3&lt;$D1782+Настройки!$B$7),0,MAX(0,$E1782-MAX(0,SUMIFS(Тех_Движение!$G$2:$G$5111,Тех_Движение!$D$2:$D$5111,$C1782,Тех_Движение!$B$2:$B$5111,"&lt;="&amp;P$3)-$F1782)))</f>
        <v/>
      </c>
      <c r="Q1782" s="54">
        <f>IF(OR($B1782="",Q$3&lt;$D1782+Настройки!$B$7),0,MAX(0,$E1782-MAX(0,SUMIFS(Тех_Движение!$G$2:$G$5111,Тех_Движение!$D$2:$D$5111,$C1782,Тех_Движение!$B$2:$B$5111,"&lt;="&amp;Q$3)-$F1782)))</f>
        <v/>
      </c>
      <c r="R1782" s="54">
        <f>IF($B1782="","",SUM($K1782:$Q1782))</f>
        <v/>
      </c>
      <c r="S1782" s="56">
        <f>IF($B1782="","",VLOOKUP($C1782,Настройки!$A$11:$L$17,9,FALSE))</f>
        <v/>
      </c>
      <c r="T1782" s="56">
        <f>IF($B1782="","",$R1782*$S1782)</f>
        <v/>
      </c>
    </row>
    <row r="1783">
      <c r="A1783" s="20">
        <f>Тех_Движение!$A$1780</f>
        <v/>
      </c>
      <c r="B1783" s="20">
        <f>IF(Тех_Движение!$F$1780&gt;0,Тех_Движение!$I$1780,"")</f>
        <v/>
      </c>
      <c r="C1783" s="20">
        <f>IF($B1783="","",Тех_Движение!$D$1780)</f>
        <v/>
      </c>
      <c r="D1783" s="42">
        <f>IF($B1783="","",Тех_Движение!$B$1780)</f>
        <v/>
      </c>
      <c r="E1783" s="54">
        <f>IF($B1783="","",Тех_Движение!$F$1780)</f>
        <v/>
      </c>
      <c r="F1783" s="54">
        <f>IF($B1783="","",SUMIFS($E$5:$E1782,$C$5:$C1782,$C1783))</f>
        <v/>
      </c>
      <c r="G1783" s="54">
        <f>IF($B1783="","",MAX(0,$E1783-MAX(0,SUMIFS(Тех_Движение!$G$2:$G$5111,Тех_Движение!$D$2:$D$5111,$C1783,Тех_Движение!$B$2:$B$5111,"&lt;="&amp;Настройки!$B$5-1)-$F1783)))</f>
        <v/>
      </c>
      <c r="H1783" s="54">
        <f>IF($B1783="","",IF(AND($D1783&gt;=Настройки!$B$5,$D1783&lt;=Настройки!$B$6),$E1783,0))</f>
        <v/>
      </c>
      <c r="I1783" s="54">
        <f>IF($B1783="","",$G1783+$H1783-$J1783)</f>
        <v/>
      </c>
      <c r="J1783" s="54">
        <f>IF($B1783="","",MAX(0,$E1783-MAX(0,SUMIFS(Тех_Движение!$G$2:$G$5111,Тех_Движение!$D$2:$D$5111,$C1783,Тех_Движение!$B$2:$B$5111,"&lt;="&amp;Настройки!$B$6)-$F1783)))</f>
        <v/>
      </c>
      <c r="K1783" s="54">
        <f>IF(OR($B1783="",K$3&lt;$D1783+Настройки!$B$7),0,MAX(0,$E1783-MAX(0,SUMIFS(Тех_Движение!$G$2:$G$5111,Тех_Движение!$D$2:$D$5111,$C1783,Тех_Движение!$B$2:$B$5111,"&lt;="&amp;K$3)-$F1783)))</f>
        <v/>
      </c>
      <c r="L1783" s="54">
        <f>IF(OR($B1783="",L$3&lt;$D1783+Настройки!$B$7),0,MAX(0,$E1783-MAX(0,SUMIFS(Тех_Движение!$G$2:$G$5111,Тех_Движение!$D$2:$D$5111,$C1783,Тех_Движение!$B$2:$B$5111,"&lt;="&amp;L$3)-$F1783)))</f>
        <v/>
      </c>
      <c r="M1783" s="54">
        <f>IF(OR($B1783="",M$3&lt;$D1783+Настройки!$B$7),0,MAX(0,$E1783-MAX(0,SUMIFS(Тех_Движение!$G$2:$G$5111,Тех_Движение!$D$2:$D$5111,$C1783,Тех_Движение!$B$2:$B$5111,"&lt;="&amp;M$3)-$F1783)))</f>
        <v/>
      </c>
      <c r="N1783" s="54">
        <f>IF(OR($B1783="",N$3&lt;$D1783+Настройки!$B$7),0,MAX(0,$E1783-MAX(0,SUMIFS(Тех_Движение!$G$2:$G$5111,Тех_Движение!$D$2:$D$5111,$C1783,Тех_Движение!$B$2:$B$5111,"&lt;="&amp;N$3)-$F1783)))</f>
        <v/>
      </c>
      <c r="O1783" s="54">
        <f>IF(OR($B1783="",O$3&lt;$D1783+Настройки!$B$7),0,MAX(0,$E1783-MAX(0,SUMIFS(Тех_Движение!$G$2:$G$5111,Тех_Движение!$D$2:$D$5111,$C1783,Тех_Движение!$B$2:$B$5111,"&lt;="&amp;O$3)-$F1783)))</f>
        <v/>
      </c>
      <c r="P1783" s="54">
        <f>IF(OR($B1783="",P$3&lt;$D1783+Настройки!$B$7),0,MAX(0,$E1783-MAX(0,SUMIFS(Тех_Движение!$G$2:$G$5111,Тех_Движение!$D$2:$D$5111,$C1783,Тех_Движение!$B$2:$B$5111,"&lt;="&amp;P$3)-$F1783)))</f>
        <v/>
      </c>
      <c r="Q1783" s="54">
        <f>IF(OR($B1783="",Q$3&lt;$D1783+Настройки!$B$7),0,MAX(0,$E1783-MAX(0,SUMIFS(Тех_Движение!$G$2:$G$5111,Тех_Движение!$D$2:$D$5111,$C1783,Тех_Движение!$B$2:$B$5111,"&lt;="&amp;Q$3)-$F1783)))</f>
        <v/>
      </c>
      <c r="R1783" s="54">
        <f>IF($B1783="","",SUM($K1783:$Q1783))</f>
        <v/>
      </c>
      <c r="S1783" s="56">
        <f>IF($B1783="","",VLOOKUP($C1783,Настройки!$A$11:$L$17,9,FALSE))</f>
        <v/>
      </c>
      <c r="T1783" s="56">
        <f>IF($B1783="","",$R1783*$S1783)</f>
        <v/>
      </c>
    </row>
    <row r="1784">
      <c r="A1784" s="20">
        <f>Тех_Движение!$A$1781</f>
        <v/>
      </c>
      <c r="B1784" s="20">
        <f>IF(Тех_Движение!$F$1781&gt;0,Тех_Движение!$I$1781,"")</f>
        <v/>
      </c>
      <c r="C1784" s="20">
        <f>IF($B1784="","",Тех_Движение!$D$1781)</f>
        <v/>
      </c>
      <c r="D1784" s="42">
        <f>IF($B1784="","",Тех_Движение!$B$1781)</f>
        <v/>
      </c>
      <c r="E1784" s="54">
        <f>IF($B1784="","",Тех_Движение!$F$1781)</f>
        <v/>
      </c>
      <c r="F1784" s="54">
        <f>IF($B1784="","",SUMIFS($E$5:$E1783,$C$5:$C1783,$C1784))</f>
        <v/>
      </c>
      <c r="G1784" s="54">
        <f>IF($B1784="","",MAX(0,$E1784-MAX(0,SUMIFS(Тех_Движение!$G$2:$G$5111,Тех_Движение!$D$2:$D$5111,$C1784,Тех_Движение!$B$2:$B$5111,"&lt;="&amp;Настройки!$B$5-1)-$F1784)))</f>
        <v/>
      </c>
      <c r="H1784" s="54">
        <f>IF($B1784="","",IF(AND($D1784&gt;=Настройки!$B$5,$D1784&lt;=Настройки!$B$6),$E1784,0))</f>
        <v/>
      </c>
      <c r="I1784" s="54">
        <f>IF($B1784="","",$G1784+$H1784-$J1784)</f>
        <v/>
      </c>
      <c r="J1784" s="54">
        <f>IF($B1784="","",MAX(0,$E1784-MAX(0,SUMIFS(Тех_Движение!$G$2:$G$5111,Тех_Движение!$D$2:$D$5111,$C1784,Тех_Движение!$B$2:$B$5111,"&lt;="&amp;Настройки!$B$6)-$F1784)))</f>
        <v/>
      </c>
      <c r="K1784" s="54">
        <f>IF(OR($B1784="",K$3&lt;$D1784+Настройки!$B$7),0,MAX(0,$E1784-MAX(0,SUMIFS(Тех_Движение!$G$2:$G$5111,Тех_Движение!$D$2:$D$5111,$C1784,Тех_Движение!$B$2:$B$5111,"&lt;="&amp;K$3)-$F1784)))</f>
        <v/>
      </c>
      <c r="L1784" s="54">
        <f>IF(OR($B1784="",L$3&lt;$D1784+Настройки!$B$7),0,MAX(0,$E1784-MAX(0,SUMIFS(Тех_Движение!$G$2:$G$5111,Тех_Движение!$D$2:$D$5111,$C1784,Тех_Движение!$B$2:$B$5111,"&lt;="&amp;L$3)-$F1784)))</f>
        <v/>
      </c>
      <c r="M1784" s="54">
        <f>IF(OR($B1784="",M$3&lt;$D1784+Настройки!$B$7),0,MAX(0,$E1784-MAX(0,SUMIFS(Тех_Движение!$G$2:$G$5111,Тех_Движение!$D$2:$D$5111,$C1784,Тех_Движение!$B$2:$B$5111,"&lt;="&amp;M$3)-$F1784)))</f>
        <v/>
      </c>
      <c r="N1784" s="54">
        <f>IF(OR($B1784="",N$3&lt;$D1784+Настройки!$B$7),0,MAX(0,$E1784-MAX(0,SUMIFS(Тех_Движение!$G$2:$G$5111,Тех_Движение!$D$2:$D$5111,$C1784,Тех_Движение!$B$2:$B$5111,"&lt;="&amp;N$3)-$F1784)))</f>
        <v/>
      </c>
      <c r="O1784" s="54">
        <f>IF(OR($B1784="",O$3&lt;$D1784+Настройки!$B$7),0,MAX(0,$E1784-MAX(0,SUMIFS(Тех_Движение!$G$2:$G$5111,Тех_Движение!$D$2:$D$5111,$C1784,Тех_Движение!$B$2:$B$5111,"&lt;="&amp;O$3)-$F1784)))</f>
        <v/>
      </c>
      <c r="P1784" s="54">
        <f>IF(OR($B1784="",P$3&lt;$D1784+Настройки!$B$7),0,MAX(0,$E1784-MAX(0,SUMIFS(Тех_Движение!$G$2:$G$5111,Тех_Движение!$D$2:$D$5111,$C1784,Тех_Движение!$B$2:$B$5111,"&lt;="&amp;P$3)-$F1784)))</f>
        <v/>
      </c>
      <c r="Q1784" s="54">
        <f>IF(OR($B1784="",Q$3&lt;$D1784+Настройки!$B$7),0,MAX(0,$E1784-MAX(0,SUMIFS(Тех_Движение!$G$2:$G$5111,Тех_Движение!$D$2:$D$5111,$C1784,Тех_Движение!$B$2:$B$5111,"&lt;="&amp;Q$3)-$F1784)))</f>
        <v/>
      </c>
      <c r="R1784" s="54">
        <f>IF($B1784="","",SUM($K1784:$Q1784))</f>
        <v/>
      </c>
      <c r="S1784" s="56">
        <f>IF($B1784="","",VLOOKUP($C1784,Настройки!$A$11:$L$17,9,FALSE))</f>
        <v/>
      </c>
      <c r="T1784" s="56">
        <f>IF($B1784="","",$R1784*$S1784)</f>
        <v/>
      </c>
    </row>
    <row r="1785">
      <c r="A1785" s="20">
        <f>Тех_Движение!$A$1782</f>
        <v/>
      </c>
      <c r="B1785" s="20">
        <f>IF(Тех_Движение!$F$1782&gt;0,Тех_Движение!$I$1782,"")</f>
        <v/>
      </c>
      <c r="C1785" s="20">
        <f>IF($B1785="","",Тех_Движение!$D$1782)</f>
        <v/>
      </c>
      <c r="D1785" s="42">
        <f>IF($B1785="","",Тех_Движение!$B$1782)</f>
        <v/>
      </c>
      <c r="E1785" s="54">
        <f>IF($B1785="","",Тех_Движение!$F$1782)</f>
        <v/>
      </c>
      <c r="F1785" s="54">
        <f>IF($B1785="","",SUMIFS($E$5:$E1784,$C$5:$C1784,$C1785))</f>
        <v/>
      </c>
      <c r="G1785" s="54">
        <f>IF($B1785="","",MAX(0,$E1785-MAX(0,SUMIFS(Тех_Движение!$G$2:$G$5111,Тех_Движение!$D$2:$D$5111,$C1785,Тех_Движение!$B$2:$B$5111,"&lt;="&amp;Настройки!$B$5-1)-$F1785)))</f>
        <v/>
      </c>
      <c r="H1785" s="54">
        <f>IF($B1785="","",IF(AND($D1785&gt;=Настройки!$B$5,$D1785&lt;=Настройки!$B$6),$E1785,0))</f>
        <v/>
      </c>
      <c r="I1785" s="54">
        <f>IF($B1785="","",$G1785+$H1785-$J1785)</f>
        <v/>
      </c>
      <c r="J1785" s="54">
        <f>IF($B1785="","",MAX(0,$E1785-MAX(0,SUMIFS(Тех_Движение!$G$2:$G$5111,Тех_Движение!$D$2:$D$5111,$C1785,Тех_Движение!$B$2:$B$5111,"&lt;="&amp;Настройки!$B$6)-$F1785)))</f>
        <v/>
      </c>
      <c r="K1785" s="54">
        <f>IF(OR($B1785="",K$3&lt;$D1785+Настройки!$B$7),0,MAX(0,$E1785-MAX(0,SUMIFS(Тех_Движение!$G$2:$G$5111,Тех_Движение!$D$2:$D$5111,$C1785,Тех_Движение!$B$2:$B$5111,"&lt;="&amp;K$3)-$F1785)))</f>
        <v/>
      </c>
      <c r="L1785" s="54">
        <f>IF(OR($B1785="",L$3&lt;$D1785+Настройки!$B$7),0,MAX(0,$E1785-MAX(0,SUMIFS(Тех_Движение!$G$2:$G$5111,Тех_Движение!$D$2:$D$5111,$C1785,Тех_Движение!$B$2:$B$5111,"&lt;="&amp;L$3)-$F1785)))</f>
        <v/>
      </c>
      <c r="M1785" s="54">
        <f>IF(OR($B1785="",M$3&lt;$D1785+Настройки!$B$7),0,MAX(0,$E1785-MAX(0,SUMIFS(Тех_Движение!$G$2:$G$5111,Тех_Движение!$D$2:$D$5111,$C1785,Тех_Движение!$B$2:$B$5111,"&lt;="&amp;M$3)-$F1785)))</f>
        <v/>
      </c>
      <c r="N1785" s="54">
        <f>IF(OR($B1785="",N$3&lt;$D1785+Настройки!$B$7),0,MAX(0,$E1785-MAX(0,SUMIFS(Тех_Движение!$G$2:$G$5111,Тех_Движение!$D$2:$D$5111,$C1785,Тех_Движение!$B$2:$B$5111,"&lt;="&amp;N$3)-$F1785)))</f>
        <v/>
      </c>
      <c r="O1785" s="54">
        <f>IF(OR($B1785="",O$3&lt;$D1785+Настройки!$B$7),0,MAX(0,$E1785-MAX(0,SUMIFS(Тех_Движение!$G$2:$G$5111,Тех_Движение!$D$2:$D$5111,$C1785,Тех_Движение!$B$2:$B$5111,"&lt;="&amp;O$3)-$F1785)))</f>
        <v/>
      </c>
      <c r="P1785" s="54">
        <f>IF(OR($B1785="",P$3&lt;$D1785+Настройки!$B$7),0,MAX(0,$E1785-MAX(0,SUMIFS(Тех_Движение!$G$2:$G$5111,Тех_Движение!$D$2:$D$5111,$C1785,Тех_Движение!$B$2:$B$5111,"&lt;="&amp;P$3)-$F1785)))</f>
        <v/>
      </c>
      <c r="Q1785" s="54">
        <f>IF(OR($B1785="",Q$3&lt;$D1785+Настройки!$B$7),0,MAX(0,$E1785-MAX(0,SUMIFS(Тех_Движение!$G$2:$G$5111,Тех_Движение!$D$2:$D$5111,$C1785,Тех_Движение!$B$2:$B$5111,"&lt;="&amp;Q$3)-$F1785)))</f>
        <v/>
      </c>
      <c r="R1785" s="54">
        <f>IF($B1785="","",SUM($K1785:$Q1785))</f>
        <v/>
      </c>
      <c r="S1785" s="56">
        <f>IF($B1785="","",VLOOKUP($C1785,Настройки!$A$11:$L$17,9,FALSE))</f>
        <v/>
      </c>
      <c r="T1785" s="56">
        <f>IF($B1785="","",$R1785*$S1785)</f>
        <v/>
      </c>
    </row>
    <row r="1786">
      <c r="A1786" s="20">
        <f>Тех_Движение!$A$1783</f>
        <v/>
      </c>
      <c r="B1786" s="20">
        <f>IF(Тех_Движение!$F$1783&gt;0,Тех_Движение!$I$1783,"")</f>
        <v/>
      </c>
      <c r="C1786" s="20">
        <f>IF($B1786="","",Тех_Движение!$D$1783)</f>
        <v/>
      </c>
      <c r="D1786" s="42">
        <f>IF($B1786="","",Тех_Движение!$B$1783)</f>
        <v/>
      </c>
      <c r="E1786" s="54">
        <f>IF($B1786="","",Тех_Движение!$F$1783)</f>
        <v/>
      </c>
      <c r="F1786" s="54">
        <f>IF($B1786="","",SUMIFS($E$5:$E1785,$C$5:$C1785,$C1786))</f>
        <v/>
      </c>
      <c r="G1786" s="54">
        <f>IF($B1786="","",MAX(0,$E1786-MAX(0,SUMIFS(Тех_Движение!$G$2:$G$5111,Тех_Движение!$D$2:$D$5111,$C1786,Тех_Движение!$B$2:$B$5111,"&lt;="&amp;Настройки!$B$5-1)-$F1786)))</f>
        <v/>
      </c>
      <c r="H1786" s="54">
        <f>IF($B1786="","",IF(AND($D1786&gt;=Настройки!$B$5,$D1786&lt;=Настройки!$B$6),$E1786,0))</f>
        <v/>
      </c>
      <c r="I1786" s="54">
        <f>IF($B1786="","",$G1786+$H1786-$J1786)</f>
        <v/>
      </c>
      <c r="J1786" s="54">
        <f>IF($B1786="","",MAX(0,$E1786-MAX(0,SUMIFS(Тех_Движение!$G$2:$G$5111,Тех_Движение!$D$2:$D$5111,$C1786,Тех_Движение!$B$2:$B$5111,"&lt;="&amp;Настройки!$B$6)-$F1786)))</f>
        <v/>
      </c>
      <c r="K1786" s="54">
        <f>IF(OR($B1786="",K$3&lt;$D1786+Настройки!$B$7),0,MAX(0,$E1786-MAX(0,SUMIFS(Тех_Движение!$G$2:$G$5111,Тех_Движение!$D$2:$D$5111,$C1786,Тех_Движение!$B$2:$B$5111,"&lt;="&amp;K$3)-$F1786)))</f>
        <v/>
      </c>
      <c r="L1786" s="54">
        <f>IF(OR($B1786="",L$3&lt;$D1786+Настройки!$B$7),0,MAX(0,$E1786-MAX(0,SUMIFS(Тех_Движение!$G$2:$G$5111,Тех_Движение!$D$2:$D$5111,$C1786,Тех_Движение!$B$2:$B$5111,"&lt;="&amp;L$3)-$F1786)))</f>
        <v/>
      </c>
      <c r="M1786" s="54">
        <f>IF(OR($B1786="",M$3&lt;$D1786+Настройки!$B$7),0,MAX(0,$E1786-MAX(0,SUMIFS(Тех_Движение!$G$2:$G$5111,Тех_Движение!$D$2:$D$5111,$C1786,Тех_Движение!$B$2:$B$5111,"&lt;="&amp;M$3)-$F1786)))</f>
        <v/>
      </c>
      <c r="N1786" s="54">
        <f>IF(OR($B1786="",N$3&lt;$D1786+Настройки!$B$7),0,MAX(0,$E1786-MAX(0,SUMIFS(Тех_Движение!$G$2:$G$5111,Тех_Движение!$D$2:$D$5111,$C1786,Тех_Движение!$B$2:$B$5111,"&lt;="&amp;N$3)-$F1786)))</f>
        <v/>
      </c>
      <c r="O1786" s="54">
        <f>IF(OR($B1786="",O$3&lt;$D1786+Настройки!$B$7),0,MAX(0,$E1786-MAX(0,SUMIFS(Тех_Движение!$G$2:$G$5111,Тех_Движение!$D$2:$D$5111,$C1786,Тех_Движение!$B$2:$B$5111,"&lt;="&amp;O$3)-$F1786)))</f>
        <v/>
      </c>
      <c r="P1786" s="54">
        <f>IF(OR($B1786="",P$3&lt;$D1786+Настройки!$B$7),0,MAX(0,$E1786-MAX(0,SUMIFS(Тех_Движение!$G$2:$G$5111,Тех_Движение!$D$2:$D$5111,$C1786,Тех_Движение!$B$2:$B$5111,"&lt;="&amp;P$3)-$F1786)))</f>
        <v/>
      </c>
      <c r="Q1786" s="54">
        <f>IF(OR($B1786="",Q$3&lt;$D1786+Настройки!$B$7),0,MAX(0,$E1786-MAX(0,SUMIFS(Тех_Движение!$G$2:$G$5111,Тех_Движение!$D$2:$D$5111,$C1786,Тех_Движение!$B$2:$B$5111,"&lt;="&amp;Q$3)-$F1786)))</f>
        <v/>
      </c>
      <c r="R1786" s="54">
        <f>IF($B1786="","",SUM($K1786:$Q1786))</f>
        <v/>
      </c>
      <c r="S1786" s="56">
        <f>IF($B1786="","",VLOOKUP($C1786,Настройки!$A$11:$L$17,9,FALSE))</f>
        <v/>
      </c>
      <c r="T1786" s="56">
        <f>IF($B1786="","",$R1786*$S1786)</f>
        <v/>
      </c>
    </row>
    <row r="1787">
      <c r="A1787" s="20">
        <f>Тех_Движение!$A$1784</f>
        <v/>
      </c>
      <c r="B1787" s="20">
        <f>IF(Тех_Движение!$F$1784&gt;0,Тех_Движение!$I$1784,"")</f>
        <v/>
      </c>
      <c r="C1787" s="20">
        <f>IF($B1787="","",Тех_Движение!$D$1784)</f>
        <v/>
      </c>
      <c r="D1787" s="42">
        <f>IF($B1787="","",Тех_Движение!$B$1784)</f>
        <v/>
      </c>
      <c r="E1787" s="54">
        <f>IF($B1787="","",Тех_Движение!$F$1784)</f>
        <v/>
      </c>
      <c r="F1787" s="54">
        <f>IF($B1787="","",SUMIFS($E$5:$E1786,$C$5:$C1786,$C1787))</f>
        <v/>
      </c>
      <c r="G1787" s="54">
        <f>IF($B1787="","",MAX(0,$E1787-MAX(0,SUMIFS(Тех_Движение!$G$2:$G$5111,Тех_Движение!$D$2:$D$5111,$C1787,Тех_Движение!$B$2:$B$5111,"&lt;="&amp;Настройки!$B$5-1)-$F1787)))</f>
        <v/>
      </c>
      <c r="H1787" s="54">
        <f>IF($B1787="","",IF(AND($D1787&gt;=Настройки!$B$5,$D1787&lt;=Настройки!$B$6),$E1787,0))</f>
        <v/>
      </c>
      <c r="I1787" s="54">
        <f>IF($B1787="","",$G1787+$H1787-$J1787)</f>
        <v/>
      </c>
      <c r="J1787" s="54">
        <f>IF($B1787="","",MAX(0,$E1787-MAX(0,SUMIFS(Тех_Движение!$G$2:$G$5111,Тех_Движение!$D$2:$D$5111,$C1787,Тех_Движение!$B$2:$B$5111,"&lt;="&amp;Настройки!$B$6)-$F1787)))</f>
        <v/>
      </c>
      <c r="K1787" s="54">
        <f>IF(OR($B1787="",K$3&lt;$D1787+Настройки!$B$7),0,MAX(0,$E1787-MAX(0,SUMIFS(Тех_Движение!$G$2:$G$5111,Тех_Движение!$D$2:$D$5111,$C1787,Тех_Движение!$B$2:$B$5111,"&lt;="&amp;K$3)-$F1787)))</f>
        <v/>
      </c>
      <c r="L1787" s="54">
        <f>IF(OR($B1787="",L$3&lt;$D1787+Настройки!$B$7),0,MAX(0,$E1787-MAX(0,SUMIFS(Тех_Движение!$G$2:$G$5111,Тех_Движение!$D$2:$D$5111,$C1787,Тех_Движение!$B$2:$B$5111,"&lt;="&amp;L$3)-$F1787)))</f>
        <v/>
      </c>
      <c r="M1787" s="54">
        <f>IF(OR($B1787="",M$3&lt;$D1787+Настройки!$B$7),0,MAX(0,$E1787-MAX(0,SUMIFS(Тех_Движение!$G$2:$G$5111,Тех_Движение!$D$2:$D$5111,$C1787,Тех_Движение!$B$2:$B$5111,"&lt;="&amp;M$3)-$F1787)))</f>
        <v/>
      </c>
      <c r="N1787" s="54">
        <f>IF(OR($B1787="",N$3&lt;$D1787+Настройки!$B$7),0,MAX(0,$E1787-MAX(0,SUMIFS(Тех_Движение!$G$2:$G$5111,Тех_Движение!$D$2:$D$5111,$C1787,Тех_Движение!$B$2:$B$5111,"&lt;="&amp;N$3)-$F1787)))</f>
        <v/>
      </c>
      <c r="O1787" s="54">
        <f>IF(OR($B1787="",O$3&lt;$D1787+Настройки!$B$7),0,MAX(0,$E1787-MAX(0,SUMIFS(Тех_Движение!$G$2:$G$5111,Тех_Движение!$D$2:$D$5111,$C1787,Тех_Движение!$B$2:$B$5111,"&lt;="&amp;O$3)-$F1787)))</f>
        <v/>
      </c>
      <c r="P1787" s="54">
        <f>IF(OR($B1787="",P$3&lt;$D1787+Настройки!$B$7),0,MAX(0,$E1787-MAX(0,SUMIFS(Тех_Движение!$G$2:$G$5111,Тех_Движение!$D$2:$D$5111,$C1787,Тех_Движение!$B$2:$B$5111,"&lt;="&amp;P$3)-$F1787)))</f>
        <v/>
      </c>
      <c r="Q1787" s="54">
        <f>IF(OR($B1787="",Q$3&lt;$D1787+Настройки!$B$7),0,MAX(0,$E1787-MAX(0,SUMIFS(Тех_Движение!$G$2:$G$5111,Тех_Движение!$D$2:$D$5111,$C1787,Тех_Движение!$B$2:$B$5111,"&lt;="&amp;Q$3)-$F1787)))</f>
        <v/>
      </c>
      <c r="R1787" s="54">
        <f>IF($B1787="","",SUM($K1787:$Q1787))</f>
        <v/>
      </c>
      <c r="S1787" s="56">
        <f>IF($B1787="","",VLOOKUP($C1787,Настройки!$A$11:$L$17,9,FALSE))</f>
        <v/>
      </c>
      <c r="T1787" s="56">
        <f>IF($B1787="","",$R1787*$S1787)</f>
        <v/>
      </c>
    </row>
    <row r="1788">
      <c r="A1788" s="20">
        <f>Тех_Движение!$A$1785</f>
        <v/>
      </c>
      <c r="B1788" s="20">
        <f>IF(Тех_Движение!$F$1785&gt;0,Тех_Движение!$I$1785,"")</f>
        <v/>
      </c>
      <c r="C1788" s="20">
        <f>IF($B1788="","",Тех_Движение!$D$1785)</f>
        <v/>
      </c>
      <c r="D1788" s="42">
        <f>IF($B1788="","",Тех_Движение!$B$1785)</f>
        <v/>
      </c>
      <c r="E1788" s="54">
        <f>IF($B1788="","",Тех_Движение!$F$1785)</f>
        <v/>
      </c>
      <c r="F1788" s="54">
        <f>IF($B1788="","",SUMIFS($E$5:$E1787,$C$5:$C1787,$C1788))</f>
        <v/>
      </c>
      <c r="G1788" s="54">
        <f>IF($B1788="","",MAX(0,$E1788-MAX(0,SUMIFS(Тех_Движение!$G$2:$G$5111,Тех_Движение!$D$2:$D$5111,$C1788,Тех_Движение!$B$2:$B$5111,"&lt;="&amp;Настройки!$B$5-1)-$F1788)))</f>
        <v/>
      </c>
      <c r="H1788" s="54">
        <f>IF($B1788="","",IF(AND($D1788&gt;=Настройки!$B$5,$D1788&lt;=Настройки!$B$6),$E1788,0))</f>
        <v/>
      </c>
      <c r="I1788" s="54">
        <f>IF($B1788="","",$G1788+$H1788-$J1788)</f>
        <v/>
      </c>
      <c r="J1788" s="54">
        <f>IF($B1788="","",MAX(0,$E1788-MAX(0,SUMIFS(Тех_Движение!$G$2:$G$5111,Тех_Движение!$D$2:$D$5111,$C1788,Тех_Движение!$B$2:$B$5111,"&lt;="&amp;Настройки!$B$6)-$F1788)))</f>
        <v/>
      </c>
      <c r="K1788" s="54">
        <f>IF(OR($B1788="",K$3&lt;$D1788+Настройки!$B$7),0,MAX(0,$E1788-MAX(0,SUMIFS(Тех_Движение!$G$2:$G$5111,Тех_Движение!$D$2:$D$5111,$C1788,Тех_Движение!$B$2:$B$5111,"&lt;="&amp;K$3)-$F1788)))</f>
        <v/>
      </c>
      <c r="L1788" s="54">
        <f>IF(OR($B1788="",L$3&lt;$D1788+Настройки!$B$7),0,MAX(0,$E1788-MAX(0,SUMIFS(Тех_Движение!$G$2:$G$5111,Тех_Движение!$D$2:$D$5111,$C1788,Тех_Движение!$B$2:$B$5111,"&lt;="&amp;L$3)-$F1788)))</f>
        <v/>
      </c>
      <c r="M1788" s="54">
        <f>IF(OR($B1788="",M$3&lt;$D1788+Настройки!$B$7),0,MAX(0,$E1788-MAX(0,SUMIFS(Тех_Движение!$G$2:$G$5111,Тех_Движение!$D$2:$D$5111,$C1788,Тех_Движение!$B$2:$B$5111,"&lt;="&amp;M$3)-$F1788)))</f>
        <v/>
      </c>
      <c r="N1788" s="54">
        <f>IF(OR($B1788="",N$3&lt;$D1788+Настройки!$B$7),0,MAX(0,$E1788-MAX(0,SUMIFS(Тех_Движение!$G$2:$G$5111,Тех_Движение!$D$2:$D$5111,$C1788,Тех_Движение!$B$2:$B$5111,"&lt;="&amp;N$3)-$F1788)))</f>
        <v/>
      </c>
      <c r="O1788" s="54">
        <f>IF(OR($B1788="",O$3&lt;$D1788+Настройки!$B$7),0,MAX(0,$E1788-MAX(0,SUMIFS(Тех_Движение!$G$2:$G$5111,Тех_Движение!$D$2:$D$5111,$C1788,Тех_Движение!$B$2:$B$5111,"&lt;="&amp;O$3)-$F1788)))</f>
        <v/>
      </c>
      <c r="P1788" s="54">
        <f>IF(OR($B1788="",P$3&lt;$D1788+Настройки!$B$7),0,MAX(0,$E1788-MAX(0,SUMIFS(Тех_Движение!$G$2:$G$5111,Тех_Движение!$D$2:$D$5111,$C1788,Тех_Движение!$B$2:$B$5111,"&lt;="&amp;P$3)-$F1788)))</f>
        <v/>
      </c>
      <c r="Q1788" s="54">
        <f>IF(OR($B1788="",Q$3&lt;$D1788+Настройки!$B$7),0,MAX(0,$E1788-MAX(0,SUMIFS(Тех_Движение!$G$2:$G$5111,Тех_Движение!$D$2:$D$5111,$C1788,Тех_Движение!$B$2:$B$5111,"&lt;="&amp;Q$3)-$F1788)))</f>
        <v/>
      </c>
      <c r="R1788" s="54">
        <f>IF($B1788="","",SUM($K1788:$Q1788))</f>
        <v/>
      </c>
      <c r="S1788" s="56">
        <f>IF($B1788="","",VLOOKUP($C1788,Настройки!$A$11:$L$17,9,FALSE))</f>
        <v/>
      </c>
      <c r="T1788" s="56">
        <f>IF($B1788="","",$R1788*$S1788)</f>
        <v/>
      </c>
    </row>
    <row r="1789">
      <c r="A1789" s="20">
        <f>Тех_Движение!$A$1786</f>
        <v/>
      </c>
      <c r="B1789" s="20">
        <f>IF(Тех_Движение!$F$1786&gt;0,Тех_Движение!$I$1786,"")</f>
        <v/>
      </c>
      <c r="C1789" s="20">
        <f>IF($B1789="","",Тех_Движение!$D$1786)</f>
        <v/>
      </c>
      <c r="D1789" s="42">
        <f>IF($B1789="","",Тех_Движение!$B$1786)</f>
        <v/>
      </c>
      <c r="E1789" s="54">
        <f>IF($B1789="","",Тех_Движение!$F$1786)</f>
        <v/>
      </c>
      <c r="F1789" s="54">
        <f>IF($B1789="","",SUMIFS($E$5:$E1788,$C$5:$C1788,$C1789))</f>
        <v/>
      </c>
      <c r="G1789" s="54">
        <f>IF($B1789="","",MAX(0,$E1789-MAX(0,SUMIFS(Тех_Движение!$G$2:$G$5111,Тех_Движение!$D$2:$D$5111,$C1789,Тех_Движение!$B$2:$B$5111,"&lt;="&amp;Настройки!$B$5-1)-$F1789)))</f>
        <v/>
      </c>
      <c r="H1789" s="54">
        <f>IF($B1789="","",IF(AND($D1789&gt;=Настройки!$B$5,$D1789&lt;=Настройки!$B$6),$E1789,0))</f>
        <v/>
      </c>
      <c r="I1789" s="54">
        <f>IF($B1789="","",$G1789+$H1789-$J1789)</f>
        <v/>
      </c>
      <c r="J1789" s="54">
        <f>IF($B1789="","",MAX(0,$E1789-MAX(0,SUMIFS(Тех_Движение!$G$2:$G$5111,Тех_Движение!$D$2:$D$5111,$C1789,Тех_Движение!$B$2:$B$5111,"&lt;="&amp;Настройки!$B$6)-$F1789)))</f>
        <v/>
      </c>
      <c r="K1789" s="54">
        <f>IF(OR($B1789="",K$3&lt;$D1789+Настройки!$B$7),0,MAX(0,$E1789-MAX(0,SUMIFS(Тех_Движение!$G$2:$G$5111,Тех_Движение!$D$2:$D$5111,$C1789,Тех_Движение!$B$2:$B$5111,"&lt;="&amp;K$3)-$F1789)))</f>
        <v/>
      </c>
      <c r="L1789" s="54">
        <f>IF(OR($B1789="",L$3&lt;$D1789+Настройки!$B$7),0,MAX(0,$E1789-MAX(0,SUMIFS(Тех_Движение!$G$2:$G$5111,Тех_Движение!$D$2:$D$5111,$C1789,Тех_Движение!$B$2:$B$5111,"&lt;="&amp;L$3)-$F1789)))</f>
        <v/>
      </c>
      <c r="M1789" s="54">
        <f>IF(OR($B1789="",M$3&lt;$D1789+Настройки!$B$7),0,MAX(0,$E1789-MAX(0,SUMIFS(Тех_Движение!$G$2:$G$5111,Тех_Движение!$D$2:$D$5111,$C1789,Тех_Движение!$B$2:$B$5111,"&lt;="&amp;M$3)-$F1789)))</f>
        <v/>
      </c>
      <c r="N1789" s="54">
        <f>IF(OR($B1789="",N$3&lt;$D1789+Настройки!$B$7),0,MAX(0,$E1789-MAX(0,SUMIFS(Тех_Движение!$G$2:$G$5111,Тех_Движение!$D$2:$D$5111,$C1789,Тех_Движение!$B$2:$B$5111,"&lt;="&amp;N$3)-$F1789)))</f>
        <v/>
      </c>
      <c r="O1789" s="54">
        <f>IF(OR($B1789="",O$3&lt;$D1789+Настройки!$B$7),0,MAX(0,$E1789-MAX(0,SUMIFS(Тех_Движение!$G$2:$G$5111,Тех_Движение!$D$2:$D$5111,$C1789,Тех_Движение!$B$2:$B$5111,"&lt;="&amp;O$3)-$F1789)))</f>
        <v/>
      </c>
      <c r="P1789" s="54">
        <f>IF(OR($B1789="",P$3&lt;$D1789+Настройки!$B$7),0,MAX(0,$E1789-MAX(0,SUMIFS(Тех_Движение!$G$2:$G$5111,Тех_Движение!$D$2:$D$5111,$C1789,Тех_Движение!$B$2:$B$5111,"&lt;="&amp;P$3)-$F1789)))</f>
        <v/>
      </c>
      <c r="Q1789" s="54">
        <f>IF(OR($B1789="",Q$3&lt;$D1789+Настройки!$B$7),0,MAX(0,$E1789-MAX(0,SUMIFS(Тех_Движение!$G$2:$G$5111,Тех_Движение!$D$2:$D$5111,$C1789,Тех_Движение!$B$2:$B$5111,"&lt;="&amp;Q$3)-$F1789)))</f>
        <v/>
      </c>
      <c r="R1789" s="54">
        <f>IF($B1789="","",SUM($K1789:$Q1789))</f>
        <v/>
      </c>
      <c r="S1789" s="56">
        <f>IF($B1789="","",VLOOKUP($C1789,Настройки!$A$11:$L$17,9,FALSE))</f>
        <v/>
      </c>
      <c r="T1789" s="56">
        <f>IF($B1789="","",$R1789*$S1789)</f>
        <v/>
      </c>
    </row>
    <row r="1790">
      <c r="A1790" s="20">
        <f>Тех_Движение!$A$1787</f>
        <v/>
      </c>
      <c r="B1790" s="20">
        <f>IF(Тех_Движение!$F$1787&gt;0,Тех_Движение!$I$1787,"")</f>
        <v/>
      </c>
      <c r="C1790" s="20">
        <f>IF($B1790="","",Тех_Движение!$D$1787)</f>
        <v/>
      </c>
      <c r="D1790" s="42">
        <f>IF($B1790="","",Тех_Движение!$B$1787)</f>
        <v/>
      </c>
      <c r="E1790" s="54">
        <f>IF($B1790="","",Тех_Движение!$F$1787)</f>
        <v/>
      </c>
      <c r="F1790" s="54">
        <f>IF($B1790="","",SUMIFS($E$5:$E1789,$C$5:$C1789,$C1790))</f>
        <v/>
      </c>
      <c r="G1790" s="54">
        <f>IF($B1790="","",MAX(0,$E1790-MAX(0,SUMIFS(Тех_Движение!$G$2:$G$5111,Тех_Движение!$D$2:$D$5111,$C1790,Тех_Движение!$B$2:$B$5111,"&lt;="&amp;Настройки!$B$5-1)-$F1790)))</f>
        <v/>
      </c>
      <c r="H1790" s="54">
        <f>IF($B1790="","",IF(AND($D1790&gt;=Настройки!$B$5,$D1790&lt;=Настройки!$B$6),$E1790,0))</f>
        <v/>
      </c>
      <c r="I1790" s="54">
        <f>IF($B1790="","",$G1790+$H1790-$J1790)</f>
        <v/>
      </c>
      <c r="J1790" s="54">
        <f>IF($B1790="","",MAX(0,$E1790-MAX(0,SUMIFS(Тех_Движение!$G$2:$G$5111,Тех_Движение!$D$2:$D$5111,$C1790,Тех_Движение!$B$2:$B$5111,"&lt;="&amp;Настройки!$B$6)-$F1790)))</f>
        <v/>
      </c>
      <c r="K1790" s="54">
        <f>IF(OR($B1790="",K$3&lt;$D1790+Настройки!$B$7),0,MAX(0,$E1790-MAX(0,SUMIFS(Тех_Движение!$G$2:$G$5111,Тех_Движение!$D$2:$D$5111,$C1790,Тех_Движение!$B$2:$B$5111,"&lt;="&amp;K$3)-$F1790)))</f>
        <v/>
      </c>
      <c r="L1790" s="54">
        <f>IF(OR($B1790="",L$3&lt;$D1790+Настройки!$B$7),0,MAX(0,$E1790-MAX(0,SUMIFS(Тех_Движение!$G$2:$G$5111,Тех_Движение!$D$2:$D$5111,$C1790,Тех_Движение!$B$2:$B$5111,"&lt;="&amp;L$3)-$F1790)))</f>
        <v/>
      </c>
      <c r="M1790" s="54">
        <f>IF(OR($B1790="",M$3&lt;$D1790+Настройки!$B$7),0,MAX(0,$E1790-MAX(0,SUMIFS(Тех_Движение!$G$2:$G$5111,Тех_Движение!$D$2:$D$5111,$C1790,Тех_Движение!$B$2:$B$5111,"&lt;="&amp;M$3)-$F1790)))</f>
        <v/>
      </c>
      <c r="N1790" s="54">
        <f>IF(OR($B1790="",N$3&lt;$D1790+Настройки!$B$7),0,MAX(0,$E1790-MAX(0,SUMIFS(Тех_Движение!$G$2:$G$5111,Тех_Движение!$D$2:$D$5111,$C1790,Тех_Движение!$B$2:$B$5111,"&lt;="&amp;N$3)-$F1790)))</f>
        <v/>
      </c>
      <c r="O1790" s="54">
        <f>IF(OR($B1790="",O$3&lt;$D1790+Настройки!$B$7),0,MAX(0,$E1790-MAX(0,SUMIFS(Тех_Движение!$G$2:$G$5111,Тех_Движение!$D$2:$D$5111,$C1790,Тех_Движение!$B$2:$B$5111,"&lt;="&amp;O$3)-$F1790)))</f>
        <v/>
      </c>
      <c r="P1790" s="54">
        <f>IF(OR($B1790="",P$3&lt;$D1790+Настройки!$B$7),0,MAX(0,$E1790-MAX(0,SUMIFS(Тех_Движение!$G$2:$G$5111,Тех_Движение!$D$2:$D$5111,$C1790,Тех_Движение!$B$2:$B$5111,"&lt;="&amp;P$3)-$F1790)))</f>
        <v/>
      </c>
      <c r="Q1790" s="54">
        <f>IF(OR($B1790="",Q$3&lt;$D1790+Настройки!$B$7),0,MAX(0,$E1790-MAX(0,SUMIFS(Тех_Движение!$G$2:$G$5111,Тех_Движение!$D$2:$D$5111,$C1790,Тех_Движение!$B$2:$B$5111,"&lt;="&amp;Q$3)-$F1790)))</f>
        <v/>
      </c>
      <c r="R1790" s="54">
        <f>IF($B1790="","",SUM($K1790:$Q1790))</f>
        <v/>
      </c>
      <c r="S1790" s="56">
        <f>IF($B1790="","",VLOOKUP($C1790,Настройки!$A$11:$L$17,9,FALSE))</f>
        <v/>
      </c>
      <c r="T1790" s="56">
        <f>IF($B1790="","",$R1790*$S1790)</f>
        <v/>
      </c>
    </row>
    <row r="1791">
      <c r="A1791" s="20">
        <f>Тех_Движение!$A$1788</f>
        <v/>
      </c>
      <c r="B1791" s="20">
        <f>IF(Тех_Движение!$F$1788&gt;0,Тех_Движение!$I$1788,"")</f>
        <v/>
      </c>
      <c r="C1791" s="20">
        <f>IF($B1791="","",Тех_Движение!$D$1788)</f>
        <v/>
      </c>
      <c r="D1791" s="42">
        <f>IF($B1791="","",Тех_Движение!$B$1788)</f>
        <v/>
      </c>
      <c r="E1791" s="54">
        <f>IF($B1791="","",Тех_Движение!$F$1788)</f>
        <v/>
      </c>
      <c r="F1791" s="54">
        <f>IF($B1791="","",SUMIFS($E$5:$E1790,$C$5:$C1790,$C1791))</f>
        <v/>
      </c>
      <c r="G1791" s="54">
        <f>IF($B1791="","",MAX(0,$E1791-MAX(0,SUMIFS(Тех_Движение!$G$2:$G$5111,Тех_Движение!$D$2:$D$5111,$C1791,Тех_Движение!$B$2:$B$5111,"&lt;="&amp;Настройки!$B$5-1)-$F1791)))</f>
        <v/>
      </c>
      <c r="H1791" s="54">
        <f>IF($B1791="","",IF(AND($D1791&gt;=Настройки!$B$5,$D1791&lt;=Настройки!$B$6),$E1791,0))</f>
        <v/>
      </c>
      <c r="I1791" s="54">
        <f>IF($B1791="","",$G1791+$H1791-$J1791)</f>
        <v/>
      </c>
      <c r="J1791" s="54">
        <f>IF($B1791="","",MAX(0,$E1791-MAX(0,SUMIFS(Тех_Движение!$G$2:$G$5111,Тех_Движение!$D$2:$D$5111,$C1791,Тех_Движение!$B$2:$B$5111,"&lt;="&amp;Настройки!$B$6)-$F1791)))</f>
        <v/>
      </c>
      <c r="K1791" s="54">
        <f>IF(OR($B1791="",K$3&lt;$D1791+Настройки!$B$7),0,MAX(0,$E1791-MAX(0,SUMIFS(Тех_Движение!$G$2:$G$5111,Тех_Движение!$D$2:$D$5111,$C1791,Тех_Движение!$B$2:$B$5111,"&lt;="&amp;K$3)-$F1791)))</f>
        <v/>
      </c>
      <c r="L1791" s="54">
        <f>IF(OR($B1791="",L$3&lt;$D1791+Настройки!$B$7),0,MAX(0,$E1791-MAX(0,SUMIFS(Тех_Движение!$G$2:$G$5111,Тех_Движение!$D$2:$D$5111,$C1791,Тех_Движение!$B$2:$B$5111,"&lt;="&amp;L$3)-$F1791)))</f>
        <v/>
      </c>
      <c r="M1791" s="54">
        <f>IF(OR($B1791="",M$3&lt;$D1791+Настройки!$B$7),0,MAX(0,$E1791-MAX(0,SUMIFS(Тех_Движение!$G$2:$G$5111,Тех_Движение!$D$2:$D$5111,$C1791,Тех_Движение!$B$2:$B$5111,"&lt;="&amp;M$3)-$F1791)))</f>
        <v/>
      </c>
      <c r="N1791" s="54">
        <f>IF(OR($B1791="",N$3&lt;$D1791+Настройки!$B$7),0,MAX(0,$E1791-MAX(0,SUMIFS(Тех_Движение!$G$2:$G$5111,Тех_Движение!$D$2:$D$5111,$C1791,Тех_Движение!$B$2:$B$5111,"&lt;="&amp;N$3)-$F1791)))</f>
        <v/>
      </c>
      <c r="O1791" s="54">
        <f>IF(OR($B1791="",O$3&lt;$D1791+Настройки!$B$7),0,MAX(0,$E1791-MAX(0,SUMIFS(Тех_Движение!$G$2:$G$5111,Тех_Движение!$D$2:$D$5111,$C1791,Тех_Движение!$B$2:$B$5111,"&lt;="&amp;O$3)-$F1791)))</f>
        <v/>
      </c>
      <c r="P1791" s="54">
        <f>IF(OR($B1791="",P$3&lt;$D1791+Настройки!$B$7),0,MAX(0,$E1791-MAX(0,SUMIFS(Тех_Движение!$G$2:$G$5111,Тех_Движение!$D$2:$D$5111,$C1791,Тех_Движение!$B$2:$B$5111,"&lt;="&amp;P$3)-$F1791)))</f>
        <v/>
      </c>
      <c r="Q1791" s="54">
        <f>IF(OR($B1791="",Q$3&lt;$D1791+Настройки!$B$7),0,MAX(0,$E1791-MAX(0,SUMIFS(Тех_Движение!$G$2:$G$5111,Тех_Движение!$D$2:$D$5111,$C1791,Тех_Движение!$B$2:$B$5111,"&lt;="&amp;Q$3)-$F1791)))</f>
        <v/>
      </c>
      <c r="R1791" s="54">
        <f>IF($B1791="","",SUM($K1791:$Q1791))</f>
        <v/>
      </c>
      <c r="S1791" s="56">
        <f>IF($B1791="","",VLOOKUP($C1791,Настройки!$A$11:$L$17,9,FALSE))</f>
        <v/>
      </c>
      <c r="T1791" s="56">
        <f>IF($B1791="","",$R1791*$S1791)</f>
        <v/>
      </c>
    </row>
    <row r="1792">
      <c r="A1792" s="20">
        <f>Тех_Движение!$A$1789</f>
        <v/>
      </c>
      <c r="B1792" s="20">
        <f>IF(Тех_Движение!$F$1789&gt;0,Тех_Движение!$I$1789,"")</f>
        <v/>
      </c>
      <c r="C1792" s="20">
        <f>IF($B1792="","",Тех_Движение!$D$1789)</f>
        <v/>
      </c>
      <c r="D1792" s="42">
        <f>IF($B1792="","",Тех_Движение!$B$1789)</f>
        <v/>
      </c>
      <c r="E1792" s="54">
        <f>IF($B1792="","",Тех_Движение!$F$1789)</f>
        <v/>
      </c>
      <c r="F1792" s="54">
        <f>IF($B1792="","",SUMIFS($E$5:$E1791,$C$5:$C1791,$C1792))</f>
        <v/>
      </c>
      <c r="G1792" s="54">
        <f>IF($B1792="","",MAX(0,$E1792-MAX(0,SUMIFS(Тех_Движение!$G$2:$G$5111,Тех_Движение!$D$2:$D$5111,$C1792,Тех_Движение!$B$2:$B$5111,"&lt;="&amp;Настройки!$B$5-1)-$F1792)))</f>
        <v/>
      </c>
      <c r="H1792" s="54">
        <f>IF($B1792="","",IF(AND($D1792&gt;=Настройки!$B$5,$D1792&lt;=Настройки!$B$6),$E1792,0))</f>
        <v/>
      </c>
      <c r="I1792" s="54">
        <f>IF($B1792="","",$G1792+$H1792-$J1792)</f>
        <v/>
      </c>
      <c r="J1792" s="54">
        <f>IF($B1792="","",MAX(0,$E1792-MAX(0,SUMIFS(Тех_Движение!$G$2:$G$5111,Тех_Движение!$D$2:$D$5111,$C1792,Тех_Движение!$B$2:$B$5111,"&lt;="&amp;Настройки!$B$6)-$F1792)))</f>
        <v/>
      </c>
      <c r="K1792" s="54">
        <f>IF(OR($B1792="",K$3&lt;$D1792+Настройки!$B$7),0,MAX(0,$E1792-MAX(0,SUMIFS(Тех_Движение!$G$2:$G$5111,Тех_Движение!$D$2:$D$5111,$C1792,Тех_Движение!$B$2:$B$5111,"&lt;="&amp;K$3)-$F1792)))</f>
        <v/>
      </c>
      <c r="L1792" s="54">
        <f>IF(OR($B1792="",L$3&lt;$D1792+Настройки!$B$7),0,MAX(0,$E1792-MAX(0,SUMIFS(Тех_Движение!$G$2:$G$5111,Тех_Движение!$D$2:$D$5111,$C1792,Тех_Движение!$B$2:$B$5111,"&lt;="&amp;L$3)-$F1792)))</f>
        <v/>
      </c>
      <c r="M1792" s="54">
        <f>IF(OR($B1792="",M$3&lt;$D1792+Настройки!$B$7),0,MAX(0,$E1792-MAX(0,SUMIFS(Тех_Движение!$G$2:$G$5111,Тех_Движение!$D$2:$D$5111,$C1792,Тех_Движение!$B$2:$B$5111,"&lt;="&amp;M$3)-$F1792)))</f>
        <v/>
      </c>
      <c r="N1792" s="54">
        <f>IF(OR($B1792="",N$3&lt;$D1792+Настройки!$B$7),0,MAX(0,$E1792-MAX(0,SUMIFS(Тех_Движение!$G$2:$G$5111,Тех_Движение!$D$2:$D$5111,$C1792,Тех_Движение!$B$2:$B$5111,"&lt;="&amp;N$3)-$F1792)))</f>
        <v/>
      </c>
      <c r="O1792" s="54">
        <f>IF(OR($B1792="",O$3&lt;$D1792+Настройки!$B$7),0,MAX(0,$E1792-MAX(0,SUMIFS(Тех_Движение!$G$2:$G$5111,Тех_Движение!$D$2:$D$5111,$C1792,Тех_Движение!$B$2:$B$5111,"&lt;="&amp;O$3)-$F1792)))</f>
        <v/>
      </c>
      <c r="P1792" s="54">
        <f>IF(OR($B1792="",P$3&lt;$D1792+Настройки!$B$7),0,MAX(0,$E1792-MAX(0,SUMIFS(Тех_Движение!$G$2:$G$5111,Тех_Движение!$D$2:$D$5111,$C1792,Тех_Движение!$B$2:$B$5111,"&lt;="&amp;P$3)-$F1792)))</f>
        <v/>
      </c>
      <c r="Q1792" s="54">
        <f>IF(OR($B1792="",Q$3&lt;$D1792+Настройки!$B$7),0,MAX(0,$E1792-MAX(0,SUMIFS(Тех_Движение!$G$2:$G$5111,Тех_Движение!$D$2:$D$5111,$C1792,Тех_Движение!$B$2:$B$5111,"&lt;="&amp;Q$3)-$F1792)))</f>
        <v/>
      </c>
      <c r="R1792" s="54">
        <f>IF($B1792="","",SUM($K1792:$Q1792))</f>
        <v/>
      </c>
      <c r="S1792" s="56">
        <f>IF($B1792="","",VLOOKUP($C1792,Настройки!$A$11:$L$17,9,FALSE))</f>
        <v/>
      </c>
      <c r="T1792" s="56">
        <f>IF($B1792="","",$R1792*$S1792)</f>
        <v/>
      </c>
    </row>
    <row r="1793">
      <c r="A1793" s="20">
        <f>Тех_Движение!$A$1790</f>
        <v/>
      </c>
      <c r="B1793" s="20">
        <f>IF(Тех_Движение!$F$1790&gt;0,Тех_Движение!$I$1790,"")</f>
        <v/>
      </c>
      <c r="C1793" s="20">
        <f>IF($B1793="","",Тех_Движение!$D$1790)</f>
        <v/>
      </c>
      <c r="D1793" s="42">
        <f>IF($B1793="","",Тех_Движение!$B$1790)</f>
        <v/>
      </c>
      <c r="E1793" s="54">
        <f>IF($B1793="","",Тех_Движение!$F$1790)</f>
        <v/>
      </c>
      <c r="F1793" s="54">
        <f>IF($B1793="","",SUMIFS($E$5:$E1792,$C$5:$C1792,$C1793))</f>
        <v/>
      </c>
      <c r="G1793" s="54">
        <f>IF($B1793="","",MAX(0,$E1793-MAX(0,SUMIFS(Тех_Движение!$G$2:$G$5111,Тех_Движение!$D$2:$D$5111,$C1793,Тех_Движение!$B$2:$B$5111,"&lt;="&amp;Настройки!$B$5-1)-$F1793)))</f>
        <v/>
      </c>
      <c r="H1793" s="54">
        <f>IF($B1793="","",IF(AND($D1793&gt;=Настройки!$B$5,$D1793&lt;=Настройки!$B$6),$E1793,0))</f>
        <v/>
      </c>
      <c r="I1793" s="54">
        <f>IF($B1793="","",$G1793+$H1793-$J1793)</f>
        <v/>
      </c>
      <c r="J1793" s="54">
        <f>IF($B1793="","",MAX(0,$E1793-MAX(0,SUMIFS(Тех_Движение!$G$2:$G$5111,Тех_Движение!$D$2:$D$5111,$C1793,Тех_Движение!$B$2:$B$5111,"&lt;="&amp;Настройки!$B$6)-$F1793)))</f>
        <v/>
      </c>
      <c r="K1793" s="54">
        <f>IF(OR($B1793="",K$3&lt;$D1793+Настройки!$B$7),0,MAX(0,$E1793-MAX(0,SUMIFS(Тех_Движение!$G$2:$G$5111,Тех_Движение!$D$2:$D$5111,$C1793,Тех_Движение!$B$2:$B$5111,"&lt;="&amp;K$3)-$F1793)))</f>
        <v/>
      </c>
      <c r="L1793" s="54">
        <f>IF(OR($B1793="",L$3&lt;$D1793+Настройки!$B$7),0,MAX(0,$E1793-MAX(0,SUMIFS(Тех_Движение!$G$2:$G$5111,Тех_Движение!$D$2:$D$5111,$C1793,Тех_Движение!$B$2:$B$5111,"&lt;="&amp;L$3)-$F1793)))</f>
        <v/>
      </c>
      <c r="M1793" s="54">
        <f>IF(OR($B1793="",M$3&lt;$D1793+Настройки!$B$7),0,MAX(0,$E1793-MAX(0,SUMIFS(Тех_Движение!$G$2:$G$5111,Тех_Движение!$D$2:$D$5111,$C1793,Тех_Движение!$B$2:$B$5111,"&lt;="&amp;M$3)-$F1793)))</f>
        <v/>
      </c>
      <c r="N1793" s="54">
        <f>IF(OR($B1793="",N$3&lt;$D1793+Настройки!$B$7),0,MAX(0,$E1793-MAX(0,SUMIFS(Тех_Движение!$G$2:$G$5111,Тех_Движение!$D$2:$D$5111,$C1793,Тех_Движение!$B$2:$B$5111,"&lt;="&amp;N$3)-$F1793)))</f>
        <v/>
      </c>
      <c r="O1793" s="54">
        <f>IF(OR($B1793="",O$3&lt;$D1793+Настройки!$B$7),0,MAX(0,$E1793-MAX(0,SUMIFS(Тех_Движение!$G$2:$G$5111,Тех_Движение!$D$2:$D$5111,$C1793,Тех_Движение!$B$2:$B$5111,"&lt;="&amp;O$3)-$F1793)))</f>
        <v/>
      </c>
      <c r="P1793" s="54">
        <f>IF(OR($B1793="",P$3&lt;$D1793+Настройки!$B$7),0,MAX(0,$E1793-MAX(0,SUMIFS(Тех_Движение!$G$2:$G$5111,Тех_Движение!$D$2:$D$5111,$C1793,Тех_Движение!$B$2:$B$5111,"&lt;="&amp;P$3)-$F1793)))</f>
        <v/>
      </c>
      <c r="Q1793" s="54">
        <f>IF(OR($B1793="",Q$3&lt;$D1793+Настройки!$B$7),0,MAX(0,$E1793-MAX(0,SUMIFS(Тех_Движение!$G$2:$G$5111,Тех_Движение!$D$2:$D$5111,$C1793,Тех_Движение!$B$2:$B$5111,"&lt;="&amp;Q$3)-$F1793)))</f>
        <v/>
      </c>
      <c r="R1793" s="54">
        <f>IF($B1793="","",SUM($K1793:$Q1793))</f>
        <v/>
      </c>
      <c r="S1793" s="56">
        <f>IF($B1793="","",VLOOKUP($C1793,Настройки!$A$11:$L$17,9,FALSE))</f>
        <v/>
      </c>
      <c r="T1793" s="56">
        <f>IF($B1793="","",$R1793*$S1793)</f>
        <v/>
      </c>
    </row>
    <row r="1794">
      <c r="A1794" s="20">
        <f>Тех_Движение!$A$1791</f>
        <v/>
      </c>
      <c r="B1794" s="20">
        <f>IF(Тех_Движение!$F$1791&gt;0,Тех_Движение!$I$1791,"")</f>
        <v/>
      </c>
      <c r="C1794" s="20">
        <f>IF($B1794="","",Тех_Движение!$D$1791)</f>
        <v/>
      </c>
      <c r="D1794" s="42">
        <f>IF($B1794="","",Тех_Движение!$B$1791)</f>
        <v/>
      </c>
      <c r="E1794" s="54">
        <f>IF($B1794="","",Тех_Движение!$F$1791)</f>
        <v/>
      </c>
      <c r="F1794" s="54">
        <f>IF($B1794="","",SUMIFS($E$5:$E1793,$C$5:$C1793,$C1794))</f>
        <v/>
      </c>
      <c r="G1794" s="54">
        <f>IF($B1794="","",MAX(0,$E1794-MAX(0,SUMIFS(Тех_Движение!$G$2:$G$5111,Тех_Движение!$D$2:$D$5111,$C1794,Тех_Движение!$B$2:$B$5111,"&lt;="&amp;Настройки!$B$5-1)-$F1794)))</f>
        <v/>
      </c>
      <c r="H1794" s="54">
        <f>IF($B1794="","",IF(AND($D1794&gt;=Настройки!$B$5,$D1794&lt;=Настройки!$B$6),$E1794,0))</f>
        <v/>
      </c>
      <c r="I1794" s="54">
        <f>IF($B1794="","",$G1794+$H1794-$J1794)</f>
        <v/>
      </c>
      <c r="J1794" s="54">
        <f>IF($B1794="","",MAX(0,$E1794-MAX(0,SUMIFS(Тех_Движение!$G$2:$G$5111,Тех_Движение!$D$2:$D$5111,$C1794,Тех_Движение!$B$2:$B$5111,"&lt;="&amp;Настройки!$B$6)-$F1794)))</f>
        <v/>
      </c>
      <c r="K1794" s="54">
        <f>IF(OR($B1794="",K$3&lt;$D1794+Настройки!$B$7),0,MAX(0,$E1794-MAX(0,SUMIFS(Тех_Движение!$G$2:$G$5111,Тех_Движение!$D$2:$D$5111,$C1794,Тех_Движение!$B$2:$B$5111,"&lt;="&amp;K$3)-$F1794)))</f>
        <v/>
      </c>
      <c r="L1794" s="54">
        <f>IF(OR($B1794="",L$3&lt;$D1794+Настройки!$B$7),0,MAX(0,$E1794-MAX(0,SUMIFS(Тех_Движение!$G$2:$G$5111,Тех_Движение!$D$2:$D$5111,$C1794,Тех_Движение!$B$2:$B$5111,"&lt;="&amp;L$3)-$F1794)))</f>
        <v/>
      </c>
      <c r="M1794" s="54">
        <f>IF(OR($B1794="",M$3&lt;$D1794+Настройки!$B$7),0,MAX(0,$E1794-MAX(0,SUMIFS(Тех_Движение!$G$2:$G$5111,Тех_Движение!$D$2:$D$5111,$C1794,Тех_Движение!$B$2:$B$5111,"&lt;="&amp;M$3)-$F1794)))</f>
        <v/>
      </c>
      <c r="N1794" s="54">
        <f>IF(OR($B1794="",N$3&lt;$D1794+Настройки!$B$7),0,MAX(0,$E1794-MAX(0,SUMIFS(Тех_Движение!$G$2:$G$5111,Тех_Движение!$D$2:$D$5111,$C1794,Тех_Движение!$B$2:$B$5111,"&lt;="&amp;N$3)-$F1794)))</f>
        <v/>
      </c>
      <c r="O1794" s="54">
        <f>IF(OR($B1794="",O$3&lt;$D1794+Настройки!$B$7),0,MAX(0,$E1794-MAX(0,SUMIFS(Тех_Движение!$G$2:$G$5111,Тех_Движение!$D$2:$D$5111,$C1794,Тех_Движение!$B$2:$B$5111,"&lt;="&amp;O$3)-$F1794)))</f>
        <v/>
      </c>
      <c r="P1794" s="54">
        <f>IF(OR($B1794="",P$3&lt;$D1794+Настройки!$B$7),0,MAX(0,$E1794-MAX(0,SUMIFS(Тех_Движение!$G$2:$G$5111,Тех_Движение!$D$2:$D$5111,$C1794,Тех_Движение!$B$2:$B$5111,"&lt;="&amp;P$3)-$F1794)))</f>
        <v/>
      </c>
      <c r="Q1794" s="54">
        <f>IF(OR($B1794="",Q$3&lt;$D1794+Настройки!$B$7),0,MAX(0,$E1794-MAX(0,SUMIFS(Тех_Движение!$G$2:$G$5111,Тех_Движение!$D$2:$D$5111,$C1794,Тех_Движение!$B$2:$B$5111,"&lt;="&amp;Q$3)-$F1794)))</f>
        <v/>
      </c>
      <c r="R1794" s="54">
        <f>IF($B1794="","",SUM($K1794:$Q1794))</f>
        <v/>
      </c>
      <c r="S1794" s="56">
        <f>IF($B1794="","",VLOOKUP($C1794,Настройки!$A$11:$L$17,9,FALSE))</f>
        <v/>
      </c>
      <c r="T1794" s="56">
        <f>IF($B1794="","",$R1794*$S1794)</f>
        <v/>
      </c>
    </row>
    <row r="1795">
      <c r="A1795" s="20">
        <f>Тех_Движение!$A$1792</f>
        <v/>
      </c>
      <c r="B1795" s="20">
        <f>IF(Тех_Движение!$F$1792&gt;0,Тех_Движение!$I$1792,"")</f>
        <v/>
      </c>
      <c r="C1795" s="20">
        <f>IF($B1795="","",Тех_Движение!$D$1792)</f>
        <v/>
      </c>
      <c r="D1795" s="42">
        <f>IF($B1795="","",Тех_Движение!$B$1792)</f>
        <v/>
      </c>
      <c r="E1795" s="54">
        <f>IF($B1795="","",Тех_Движение!$F$1792)</f>
        <v/>
      </c>
      <c r="F1795" s="54">
        <f>IF($B1795="","",SUMIFS($E$5:$E1794,$C$5:$C1794,$C1795))</f>
        <v/>
      </c>
      <c r="G1795" s="54">
        <f>IF($B1795="","",MAX(0,$E1795-MAX(0,SUMIFS(Тех_Движение!$G$2:$G$5111,Тех_Движение!$D$2:$D$5111,$C1795,Тех_Движение!$B$2:$B$5111,"&lt;="&amp;Настройки!$B$5-1)-$F1795)))</f>
        <v/>
      </c>
      <c r="H1795" s="54">
        <f>IF($B1795="","",IF(AND($D1795&gt;=Настройки!$B$5,$D1795&lt;=Настройки!$B$6),$E1795,0))</f>
        <v/>
      </c>
      <c r="I1795" s="54">
        <f>IF($B1795="","",$G1795+$H1795-$J1795)</f>
        <v/>
      </c>
      <c r="J1795" s="54">
        <f>IF($B1795="","",MAX(0,$E1795-MAX(0,SUMIFS(Тех_Движение!$G$2:$G$5111,Тех_Движение!$D$2:$D$5111,$C1795,Тех_Движение!$B$2:$B$5111,"&lt;="&amp;Настройки!$B$6)-$F1795)))</f>
        <v/>
      </c>
      <c r="K1795" s="54">
        <f>IF(OR($B1795="",K$3&lt;$D1795+Настройки!$B$7),0,MAX(0,$E1795-MAX(0,SUMIFS(Тех_Движение!$G$2:$G$5111,Тех_Движение!$D$2:$D$5111,$C1795,Тех_Движение!$B$2:$B$5111,"&lt;="&amp;K$3)-$F1795)))</f>
        <v/>
      </c>
      <c r="L1795" s="54">
        <f>IF(OR($B1795="",L$3&lt;$D1795+Настройки!$B$7),0,MAX(0,$E1795-MAX(0,SUMIFS(Тех_Движение!$G$2:$G$5111,Тех_Движение!$D$2:$D$5111,$C1795,Тех_Движение!$B$2:$B$5111,"&lt;="&amp;L$3)-$F1795)))</f>
        <v/>
      </c>
      <c r="M1795" s="54">
        <f>IF(OR($B1795="",M$3&lt;$D1795+Настройки!$B$7),0,MAX(0,$E1795-MAX(0,SUMIFS(Тех_Движение!$G$2:$G$5111,Тех_Движение!$D$2:$D$5111,$C1795,Тех_Движение!$B$2:$B$5111,"&lt;="&amp;M$3)-$F1795)))</f>
        <v/>
      </c>
      <c r="N1795" s="54">
        <f>IF(OR($B1795="",N$3&lt;$D1795+Настройки!$B$7),0,MAX(0,$E1795-MAX(0,SUMIFS(Тех_Движение!$G$2:$G$5111,Тех_Движение!$D$2:$D$5111,$C1795,Тех_Движение!$B$2:$B$5111,"&lt;="&amp;N$3)-$F1795)))</f>
        <v/>
      </c>
      <c r="O1795" s="54">
        <f>IF(OR($B1795="",O$3&lt;$D1795+Настройки!$B$7),0,MAX(0,$E1795-MAX(0,SUMIFS(Тех_Движение!$G$2:$G$5111,Тех_Движение!$D$2:$D$5111,$C1795,Тех_Движение!$B$2:$B$5111,"&lt;="&amp;O$3)-$F1795)))</f>
        <v/>
      </c>
      <c r="P1795" s="54">
        <f>IF(OR($B1795="",P$3&lt;$D1795+Настройки!$B$7),0,MAX(0,$E1795-MAX(0,SUMIFS(Тех_Движение!$G$2:$G$5111,Тех_Движение!$D$2:$D$5111,$C1795,Тех_Движение!$B$2:$B$5111,"&lt;="&amp;P$3)-$F1795)))</f>
        <v/>
      </c>
      <c r="Q1795" s="54">
        <f>IF(OR($B1795="",Q$3&lt;$D1795+Настройки!$B$7),0,MAX(0,$E1795-MAX(0,SUMIFS(Тех_Движение!$G$2:$G$5111,Тех_Движение!$D$2:$D$5111,$C1795,Тех_Движение!$B$2:$B$5111,"&lt;="&amp;Q$3)-$F1795)))</f>
        <v/>
      </c>
      <c r="R1795" s="54">
        <f>IF($B1795="","",SUM($K1795:$Q1795))</f>
        <v/>
      </c>
      <c r="S1795" s="56">
        <f>IF($B1795="","",VLOOKUP($C1795,Настройки!$A$11:$L$17,9,FALSE))</f>
        <v/>
      </c>
      <c r="T1795" s="56">
        <f>IF($B1795="","",$R1795*$S1795)</f>
        <v/>
      </c>
    </row>
    <row r="1796">
      <c r="A1796" s="20">
        <f>Тех_Движение!$A$1793</f>
        <v/>
      </c>
      <c r="B1796" s="20">
        <f>IF(Тех_Движение!$F$1793&gt;0,Тех_Движение!$I$1793,"")</f>
        <v/>
      </c>
      <c r="C1796" s="20">
        <f>IF($B1796="","",Тех_Движение!$D$1793)</f>
        <v/>
      </c>
      <c r="D1796" s="42">
        <f>IF($B1796="","",Тех_Движение!$B$1793)</f>
        <v/>
      </c>
      <c r="E1796" s="54">
        <f>IF($B1796="","",Тех_Движение!$F$1793)</f>
        <v/>
      </c>
      <c r="F1796" s="54">
        <f>IF($B1796="","",SUMIFS($E$5:$E1795,$C$5:$C1795,$C1796))</f>
        <v/>
      </c>
      <c r="G1796" s="54">
        <f>IF($B1796="","",MAX(0,$E1796-MAX(0,SUMIFS(Тех_Движение!$G$2:$G$5111,Тех_Движение!$D$2:$D$5111,$C1796,Тех_Движение!$B$2:$B$5111,"&lt;="&amp;Настройки!$B$5-1)-$F1796)))</f>
        <v/>
      </c>
      <c r="H1796" s="54">
        <f>IF($B1796="","",IF(AND($D1796&gt;=Настройки!$B$5,$D1796&lt;=Настройки!$B$6),$E1796,0))</f>
        <v/>
      </c>
      <c r="I1796" s="54">
        <f>IF($B1796="","",$G1796+$H1796-$J1796)</f>
        <v/>
      </c>
      <c r="J1796" s="54">
        <f>IF($B1796="","",MAX(0,$E1796-MAX(0,SUMIFS(Тех_Движение!$G$2:$G$5111,Тех_Движение!$D$2:$D$5111,$C1796,Тех_Движение!$B$2:$B$5111,"&lt;="&amp;Настройки!$B$6)-$F1796)))</f>
        <v/>
      </c>
      <c r="K1796" s="54">
        <f>IF(OR($B1796="",K$3&lt;$D1796+Настройки!$B$7),0,MAX(0,$E1796-MAX(0,SUMIFS(Тех_Движение!$G$2:$G$5111,Тех_Движение!$D$2:$D$5111,$C1796,Тех_Движение!$B$2:$B$5111,"&lt;="&amp;K$3)-$F1796)))</f>
        <v/>
      </c>
      <c r="L1796" s="54">
        <f>IF(OR($B1796="",L$3&lt;$D1796+Настройки!$B$7),0,MAX(0,$E1796-MAX(0,SUMIFS(Тех_Движение!$G$2:$G$5111,Тех_Движение!$D$2:$D$5111,$C1796,Тех_Движение!$B$2:$B$5111,"&lt;="&amp;L$3)-$F1796)))</f>
        <v/>
      </c>
      <c r="M1796" s="54">
        <f>IF(OR($B1796="",M$3&lt;$D1796+Настройки!$B$7),0,MAX(0,$E1796-MAX(0,SUMIFS(Тех_Движение!$G$2:$G$5111,Тех_Движение!$D$2:$D$5111,$C1796,Тех_Движение!$B$2:$B$5111,"&lt;="&amp;M$3)-$F1796)))</f>
        <v/>
      </c>
      <c r="N1796" s="54">
        <f>IF(OR($B1796="",N$3&lt;$D1796+Настройки!$B$7),0,MAX(0,$E1796-MAX(0,SUMIFS(Тех_Движение!$G$2:$G$5111,Тех_Движение!$D$2:$D$5111,$C1796,Тех_Движение!$B$2:$B$5111,"&lt;="&amp;N$3)-$F1796)))</f>
        <v/>
      </c>
      <c r="O1796" s="54">
        <f>IF(OR($B1796="",O$3&lt;$D1796+Настройки!$B$7),0,MAX(0,$E1796-MAX(0,SUMIFS(Тех_Движение!$G$2:$G$5111,Тех_Движение!$D$2:$D$5111,$C1796,Тех_Движение!$B$2:$B$5111,"&lt;="&amp;O$3)-$F1796)))</f>
        <v/>
      </c>
      <c r="P1796" s="54">
        <f>IF(OR($B1796="",P$3&lt;$D1796+Настройки!$B$7),0,MAX(0,$E1796-MAX(0,SUMIFS(Тех_Движение!$G$2:$G$5111,Тех_Движение!$D$2:$D$5111,$C1796,Тех_Движение!$B$2:$B$5111,"&lt;="&amp;P$3)-$F1796)))</f>
        <v/>
      </c>
      <c r="Q1796" s="54">
        <f>IF(OR($B1796="",Q$3&lt;$D1796+Настройки!$B$7),0,MAX(0,$E1796-MAX(0,SUMIFS(Тех_Движение!$G$2:$G$5111,Тех_Движение!$D$2:$D$5111,$C1796,Тех_Движение!$B$2:$B$5111,"&lt;="&amp;Q$3)-$F1796)))</f>
        <v/>
      </c>
      <c r="R1796" s="54">
        <f>IF($B1796="","",SUM($K1796:$Q1796))</f>
        <v/>
      </c>
      <c r="S1796" s="56">
        <f>IF($B1796="","",VLOOKUP($C1796,Настройки!$A$11:$L$17,9,FALSE))</f>
        <v/>
      </c>
      <c r="T1796" s="56">
        <f>IF($B1796="","",$R1796*$S1796)</f>
        <v/>
      </c>
    </row>
    <row r="1797">
      <c r="A1797" s="20">
        <f>Тех_Движение!$A$1794</f>
        <v/>
      </c>
      <c r="B1797" s="20">
        <f>IF(Тех_Движение!$F$1794&gt;0,Тех_Движение!$I$1794,"")</f>
        <v/>
      </c>
      <c r="C1797" s="20">
        <f>IF($B1797="","",Тех_Движение!$D$1794)</f>
        <v/>
      </c>
      <c r="D1797" s="42">
        <f>IF($B1797="","",Тех_Движение!$B$1794)</f>
        <v/>
      </c>
      <c r="E1797" s="54">
        <f>IF($B1797="","",Тех_Движение!$F$1794)</f>
        <v/>
      </c>
      <c r="F1797" s="54">
        <f>IF($B1797="","",SUMIFS($E$5:$E1796,$C$5:$C1796,$C1797))</f>
        <v/>
      </c>
      <c r="G1797" s="54">
        <f>IF($B1797="","",MAX(0,$E1797-MAX(0,SUMIFS(Тех_Движение!$G$2:$G$5111,Тех_Движение!$D$2:$D$5111,$C1797,Тех_Движение!$B$2:$B$5111,"&lt;="&amp;Настройки!$B$5-1)-$F1797)))</f>
        <v/>
      </c>
      <c r="H1797" s="54">
        <f>IF($B1797="","",IF(AND($D1797&gt;=Настройки!$B$5,$D1797&lt;=Настройки!$B$6),$E1797,0))</f>
        <v/>
      </c>
      <c r="I1797" s="54">
        <f>IF($B1797="","",$G1797+$H1797-$J1797)</f>
        <v/>
      </c>
      <c r="J1797" s="54">
        <f>IF($B1797="","",MAX(0,$E1797-MAX(0,SUMIFS(Тех_Движение!$G$2:$G$5111,Тех_Движение!$D$2:$D$5111,$C1797,Тех_Движение!$B$2:$B$5111,"&lt;="&amp;Настройки!$B$6)-$F1797)))</f>
        <v/>
      </c>
      <c r="K1797" s="54">
        <f>IF(OR($B1797="",K$3&lt;$D1797+Настройки!$B$7),0,MAX(0,$E1797-MAX(0,SUMIFS(Тех_Движение!$G$2:$G$5111,Тех_Движение!$D$2:$D$5111,$C1797,Тех_Движение!$B$2:$B$5111,"&lt;="&amp;K$3)-$F1797)))</f>
        <v/>
      </c>
      <c r="L1797" s="54">
        <f>IF(OR($B1797="",L$3&lt;$D1797+Настройки!$B$7),0,MAX(0,$E1797-MAX(0,SUMIFS(Тех_Движение!$G$2:$G$5111,Тех_Движение!$D$2:$D$5111,$C1797,Тех_Движение!$B$2:$B$5111,"&lt;="&amp;L$3)-$F1797)))</f>
        <v/>
      </c>
      <c r="M1797" s="54">
        <f>IF(OR($B1797="",M$3&lt;$D1797+Настройки!$B$7),0,MAX(0,$E1797-MAX(0,SUMIFS(Тех_Движение!$G$2:$G$5111,Тех_Движение!$D$2:$D$5111,$C1797,Тех_Движение!$B$2:$B$5111,"&lt;="&amp;M$3)-$F1797)))</f>
        <v/>
      </c>
      <c r="N1797" s="54">
        <f>IF(OR($B1797="",N$3&lt;$D1797+Настройки!$B$7),0,MAX(0,$E1797-MAX(0,SUMIFS(Тех_Движение!$G$2:$G$5111,Тех_Движение!$D$2:$D$5111,$C1797,Тех_Движение!$B$2:$B$5111,"&lt;="&amp;N$3)-$F1797)))</f>
        <v/>
      </c>
      <c r="O1797" s="54">
        <f>IF(OR($B1797="",O$3&lt;$D1797+Настройки!$B$7),0,MAX(0,$E1797-MAX(0,SUMIFS(Тех_Движение!$G$2:$G$5111,Тех_Движение!$D$2:$D$5111,$C1797,Тех_Движение!$B$2:$B$5111,"&lt;="&amp;O$3)-$F1797)))</f>
        <v/>
      </c>
      <c r="P1797" s="54">
        <f>IF(OR($B1797="",P$3&lt;$D1797+Настройки!$B$7),0,MAX(0,$E1797-MAX(0,SUMIFS(Тех_Движение!$G$2:$G$5111,Тех_Движение!$D$2:$D$5111,$C1797,Тех_Движение!$B$2:$B$5111,"&lt;="&amp;P$3)-$F1797)))</f>
        <v/>
      </c>
      <c r="Q1797" s="54">
        <f>IF(OR($B1797="",Q$3&lt;$D1797+Настройки!$B$7),0,MAX(0,$E1797-MAX(0,SUMIFS(Тех_Движение!$G$2:$G$5111,Тех_Движение!$D$2:$D$5111,$C1797,Тех_Движение!$B$2:$B$5111,"&lt;="&amp;Q$3)-$F1797)))</f>
        <v/>
      </c>
      <c r="R1797" s="54">
        <f>IF($B1797="","",SUM($K1797:$Q1797))</f>
        <v/>
      </c>
      <c r="S1797" s="56">
        <f>IF($B1797="","",VLOOKUP($C1797,Настройки!$A$11:$L$17,9,FALSE))</f>
        <v/>
      </c>
      <c r="T1797" s="56">
        <f>IF($B1797="","",$R1797*$S1797)</f>
        <v/>
      </c>
    </row>
    <row r="1798">
      <c r="A1798" s="20">
        <f>Тех_Движение!$A$1795</f>
        <v/>
      </c>
      <c r="B1798" s="20">
        <f>IF(Тех_Движение!$F$1795&gt;0,Тех_Движение!$I$1795,"")</f>
        <v/>
      </c>
      <c r="C1798" s="20">
        <f>IF($B1798="","",Тех_Движение!$D$1795)</f>
        <v/>
      </c>
      <c r="D1798" s="42">
        <f>IF($B1798="","",Тех_Движение!$B$1795)</f>
        <v/>
      </c>
      <c r="E1798" s="54">
        <f>IF($B1798="","",Тех_Движение!$F$1795)</f>
        <v/>
      </c>
      <c r="F1798" s="54">
        <f>IF($B1798="","",SUMIFS($E$5:$E1797,$C$5:$C1797,$C1798))</f>
        <v/>
      </c>
      <c r="G1798" s="54">
        <f>IF($B1798="","",MAX(0,$E1798-MAX(0,SUMIFS(Тех_Движение!$G$2:$G$5111,Тех_Движение!$D$2:$D$5111,$C1798,Тех_Движение!$B$2:$B$5111,"&lt;="&amp;Настройки!$B$5-1)-$F1798)))</f>
        <v/>
      </c>
      <c r="H1798" s="54">
        <f>IF($B1798="","",IF(AND($D1798&gt;=Настройки!$B$5,$D1798&lt;=Настройки!$B$6),$E1798,0))</f>
        <v/>
      </c>
      <c r="I1798" s="54">
        <f>IF($B1798="","",$G1798+$H1798-$J1798)</f>
        <v/>
      </c>
      <c r="J1798" s="54">
        <f>IF($B1798="","",MAX(0,$E1798-MAX(0,SUMIFS(Тех_Движение!$G$2:$G$5111,Тех_Движение!$D$2:$D$5111,$C1798,Тех_Движение!$B$2:$B$5111,"&lt;="&amp;Настройки!$B$6)-$F1798)))</f>
        <v/>
      </c>
      <c r="K1798" s="54">
        <f>IF(OR($B1798="",K$3&lt;$D1798+Настройки!$B$7),0,MAX(0,$E1798-MAX(0,SUMIFS(Тех_Движение!$G$2:$G$5111,Тех_Движение!$D$2:$D$5111,$C1798,Тех_Движение!$B$2:$B$5111,"&lt;="&amp;K$3)-$F1798)))</f>
        <v/>
      </c>
      <c r="L1798" s="54">
        <f>IF(OR($B1798="",L$3&lt;$D1798+Настройки!$B$7),0,MAX(0,$E1798-MAX(0,SUMIFS(Тех_Движение!$G$2:$G$5111,Тех_Движение!$D$2:$D$5111,$C1798,Тех_Движение!$B$2:$B$5111,"&lt;="&amp;L$3)-$F1798)))</f>
        <v/>
      </c>
      <c r="M1798" s="54">
        <f>IF(OR($B1798="",M$3&lt;$D1798+Настройки!$B$7),0,MAX(0,$E1798-MAX(0,SUMIFS(Тех_Движение!$G$2:$G$5111,Тех_Движение!$D$2:$D$5111,$C1798,Тех_Движение!$B$2:$B$5111,"&lt;="&amp;M$3)-$F1798)))</f>
        <v/>
      </c>
      <c r="N1798" s="54">
        <f>IF(OR($B1798="",N$3&lt;$D1798+Настройки!$B$7),0,MAX(0,$E1798-MAX(0,SUMIFS(Тех_Движение!$G$2:$G$5111,Тех_Движение!$D$2:$D$5111,$C1798,Тех_Движение!$B$2:$B$5111,"&lt;="&amp;N$3)-$F1798)))</f>
        <v/>
      </c>
      <c r="O1798" s="54">
        <f>IF(OR($B1798="",O$3&lt;$D1798+Настройки!$B$7),0,MAX(0,$E1798-MAX(0,SUMIFS(Тех_Движение!$G$2:$G$5111,Тех_Движение!$D$2:$D$5111,$C1798,Тех_Движение!$B$2:$B$5111,"&lt;="&amp;O$3)-$F1798)))</f>
        <v/>
      </c>
      <c r="P1798" s="54">
        <f>IF(OR($B1798="",P$3&lt;$D1798+Настройки!$B$7),0,MAX(0,$E1798-MAX(0,SUMIFS(Тех_Движение!$G$2:$G$5111,Тех_Движение!$D$2:$D$5111,$C1798,Тех_Движение!$B$2:$B$5111,"&lt;="&amp;P$3)-$F1798)))</f>
        <v/>
      </c>
      <c r="Q1798" s="54">
        <f>IF(OR($B1798="",Q$3&lt;$D1798+Настройки!$B$7),0,MAX(0,$E1798-MAX(0,SUMIFS(Тех_Движение!$G$2:$G$5111,Тех_Движение!$D$2:$D$5111,$C1798,Тех_Движение!$B$2:$B$5111,"&lt;="&amp;Q$3)-$F1798)))</f>
        <v/>
      </c>
      <c r="R1798" s="54">
        <f>IF($B1798="","",SUM($K1798:$Q1798))</f>
        <v/>
      </c>
      <c r="S1798" s="56">
        <f>IF($B1798="","",VLOOKUP($C1798,Настройки!$A$11:$L$17,9,FALSE))</f>
        <v/>
      </c>
      <c r="T1798" s="56">
        <f>IF($B1798="","",$R1798*$S1798)</f>
        <v/>
      </c>
    </row>
    <row r="1799">
      <c r="A1799" s="20">
        <f>Тех_Движение!$A$1796</f>
        <v/>
      </c>
      <c r="B1799" s="20">
        <f>IF(Тех_Движение!$F$1796&gt;0,Тех_Движение!$I$1796,"")</f>
        <v/>
      </c>
      <c r="C1799" s="20">
        <f>IF($B1799="","",Тех_Движение!$D$1796)</f>
        <v/>
      </c>
      <c r="D1799" s="42">
        <f>IF($B1799="","",Тех_Движение!$B$1796)</f>
        <v/>
      </c>
      <c r="E1799" s="54">
        <f>IF($B1799="","",Тех_Движение!$F$1796)</f>
        <v/>
      </c>
      <c r="F1799" s="54">
        <f>IF($B1799="","",SUMIFS($E$5:$E1798,$C$5:$C1798,$C1799))</f>
        <v/>
      </c>
      <c r="G1799" s="54">
        <f>IF($B1799="","",MAX(0,$E1799-MAX(0,SUMIFS(Тех_Движение!$G$2:$G$5111,Тех_Движение!$D$2:$D$5111,$C1799,Тех_Движение!$B$2:$B$5111,"&lt;="&amp;Настройки!$B$5-1)-$F1799)))</f>
        <v/>
      </c>
      <c r="H1799" s="54">
        <f>IF($B1799="","",IF(AND($D1799&gt;=Настройки!$B$5,$D1799&lt;=Настройки!$B$6),$E1799,0))</f>
        <v/>
      </c>
      <c r="I1799" s="54">
        <f>IF($B1799="","",$G1799+$H1799-$J1799)</f>
        <v/>
      </c>
      <c r="J1799" s="54">
        <f>IF($B1799="","",MAX(0,$E1799-MAX(0,SUMIFS(Тех_Движение!$G$2:$G$5111,Тех_Движение!$D$2:$D$5111,$C1799,Тех_Движение!$B$2:$B$5111,"&lt;="&amp;Настройки!$B$6)-$F1799)))</f>
        <v/>
      </c>
      <c r="K1799" s="54">
        <f>IF(OR($B1799="",K$3&lt;$D1799+Настройки!$B$7),0,MAX(0,$E1799-MAX(0,SUMIFS(Тех_Движение!$G$2:$G$5111,Тех_Движение!$D$2:$D$5111,$C1799,Тех_Движение!$B$2:$B$5111,"&lt;="&amp;K$3)-$F1799)))</f>
        <v/>
      </c>
      <c r="L1799" s="54">
        <f>IF(OR($B1799="",L$3&lt;$D1799+Настройки!$B$7),0,MAX(0,$E1799-MAX(0,SUMIFS(Тех_Движение!$G$2:$G$5111,Тех_Движение!$D$2:$D$5111,$C1799,Тех_Движение!$B$2:$B$5111,"&lt;="&amp;L$3)-$F1799)))</f>
        <v/>
      </c>
      <c r="M1799" s="54">
        <f>IF(OR($B1799="",M$3&lt;$D1799+Настройки!$B$7),0,MAX(0,$E1799-MAX(0,SUMIFS(Тех_Движение!$G$2:$G$5111,Тех_Движение!$D$2:$D$5111,$C1799,Тех_Движение!$B$2:$B$5111,"&lt;="&amp;M$3)-$F1799)))</f>
        <v/>
      </c>
      <c r="N1799" s="54">
        <f>IF(OR($B1799="",N$3&lt;$D1799+Настройки!$B$7),0,MAX(0,$E1799-MAX(0,SUMIFS(Тех_Движение!$G$2:$G$5111,Тех_Движение!$D$2:$D$5111,$C1799,Тех_Движение!$B$2:$B$5111,"&lt;="&amp;N$3)-$F1799)))</f>
        <v/>
      </c>
      <c r="O1799" s="54">
        <f>IF(OR($B1799="",O$3&lt;$D1799+Настройки!$B$7),0,MAX(0,$E1799-MAX(0,SUMIFS(Тех_Движение!$G$2:$G$5111,Тех_Движение!$D$2:$D$5111,$C1799,Тех_Движение!$B$2:$B$5111,"&lt;="&amp;O$3)-$F1799)))</f>
        <v/>
      </c>
      <c r="P1799" s="54">
        <f>IF(OR($B1799="",P$3&lt;$D1799+Настройки!$B$7),0,MAX(0,$E1799-MAX(0,SUMIFS(Тех_Движение!$G$2:$G$5111,Тех_Движение!$D$2:$D$5111,$C1799,Тех_Движение!$B$2:$B$5111,"&lt;="&amp;P$3)-$F1799)))</f>
        <v/>
      </c>
      <c r="Q1799" s="54">
        <f>IF(OR($B1799="",Q$3&lt;$D1799+Настройки!$B$7),0,MAX(0,$E1799-MAX(0,SUMIFS(Тех_Движение!$G$2:$G$5111,Тех_Движение!$D$2:$D$5111,$C1799,Тех_Движение!$B$2:$B$5111,"&lt;="&amp;Q$3)-$F1799)))</f>
        <v/>
      </c>
      <c r="R1799" s="54">
        <f>IF($B1799="","",SUM($K1799:$Q1799))</f>
        <v/>
      </c>
      <c r="S1799" s="56">
        <f>IF($B1799="","",VLOOKUP($C1799,Настройки!$A$11:$L$17,9,FALSE))</f>
        <v/>
      </c>
      <c r="T1799" s="56">
        <f>IF($B1799="","",$R1799*$S1799)</f>
        <v/>
      </c>
    </row>
    <row r="1800">
      <c r="A1800" s="20">
        <f>Тех_Движение!$A$1797</f>
        <v/>
      </c>
      <c r="B1800" s="20">
        <f>IF(Тех_Движение!$F$1797&gt;0,Тех_Движение!$I$1797,"")</f>
        <v/>
      </c>
      <c r="C1800" s="20">
        <f>IF($B1800="","",Тех_Движение!$D$1797)</f>
        <v/>
      </c>
      <c r="D1800" s="42">
        <f>IF($B1800="","",Тех_Движение!$B$1797)</f>
        <v/>
      </c>
      <c r="E1800" s="54">
        <f>IF($B1800="","",Тех_Движение!$F$1797)</f>
        <v/>
      </c>
      <c r="F1800" s="54">
        <f>IF($B1800="","",SUMIFS($E$5:$E1799,$C$5:$C1799,$C1800))</f>
        <v/>
      </c>
      <c r="G1800" s="54">
        <f>IF($B1800="","",MAX(0,$E1800-MAX(0,SUMIFS(Тех_Движение!$G$2:$G$5111,Тех_Движение!$D$2:$D$5111,$C1800,Тех_Движение!$B$2:$B$5111,"&lt;="&amp;Настройки!$B$5-1)-$F1800)))</f>
        <v/>
      </c>
      <c r="H1800" s="54">
        <f>IF($B1800="","",IF(AND($D1800&gt;=Настройки!$B$5,$D1800&lt;=Настройки!$B$6),$E1800,0))</f>
        <v/>
      </c>
      <c r="I1800" s="54">
        <f>IF($B1800="","",$G1800+$H1800-$J1800)</f>
        <v/>
      </c>
      <c r="J1800" s="54">
        <f>IF($B1800="","",MAX(0,$E1800-MAX(0,SUMIFS(Тех_Движение!$G$2:$G$5111,Тех_Движение!$D$2:$D$5111,$C1800,Тех_Движение!$B$2:$B$5111,"&lt;="&amp;Настройки!$B$6)-$F1800)))</f>
        <v/>
      </c>
      <c r="K1800" s="54">
        <f>IF(OR($B1800="",K$3&lt;$D1800+Настройки!$B$7),0,MAX(0,$E1800-MAX(0,SUMIFS(Тех_Движение!$G$2:$G$5111,Тех_Движение!$D$2:$D$5111,$C1800,Тех_Движение!$B$2:$B$5111,"&lt;="&amp;K$3)-$F1800)))</f>
        <v/>
      </c>
      <c r="L1800" s="54">
        <f>IF(OR($B1800="",L$3&lt;$D1800+Настройки!$B$7),0,MAX(0,$E1800-MAX(0,SUMIFS(Тех_Движение!$G$2:$G$5111,Тех_Движение!$D$2:$D$5111,$C1800,Тех_Движение!$B$2:$B$5111,"&lt;="&amp;L$3)-$F1800)))</f>
        <v/>
      </c>
      <c r="M1800" s="54">
        <f>IF(OR($B1800="",M$3&lt;$D1800+Настройки!$B$7),0,MAX(0,$E1800-MAX(0,SUMIFS(Тех_Движение!$G$2:$G$5111,Тех_Движение!$D$2:$D$5111,$C1800,Тех_Движение!$B$2:$B$5111,"&lt;="&amp;M$3)-$F1800)))</f>
        <v/>
      </c>
      <c r="N1800" s="54">
        <f>IF(OR($B1800="",N$3&lt;$D1800+Настройки!$B$7),0,MAX(0,$E1800-MAX(0,SUMIFS(Тех_Движение!$G$2:$G$5111,Тех_Движение!$D$2:$D$5111,$C1800,Тех_Движение!$B$2:$B$5111,"&lt;="&amp;N$3)-$F1800)))</f>
        <v/>
      </c>
      <c r="O1800" s="54">
        <f>IF(OR($B1800="",O$3&lt;$D1800+Настройки!$B$7),0,MAX(0,$E1800-MAX(0,SUMIFS(Тех_Движение!$G$2:$G$5111,Тех_Движение!$D$2:$D$5111,$C1800,Тех_Движение!$B$2:$B$5111,"&lt;="&amp;O$3)-$F1800)))</f>
        <v/>
      </c>
      <c r="P1800" s="54">
        <f>IF(OR($B1800="",P$3&lt;$D1800+Настройки!$B$7),0,MAX(0,$E1800-MAX(0,SUMIFS(Тех_Движение!$G$2:$G$5111,Тех_Движение!$D$2:$D$5111,$C1800,Тех_Движение!$B$2:$B$5111,"&lt;="&amp;P$3)-$F1800)))</f>
        <v/>
      </c>
      <c r="Q1800" s="54">
        <f>IF(OR($B1800="",Q$3&lt;$D1800+Настройки!$B$7),0,MAX(0,$E1800-MAX(0,SUMIFS(Тех_Движение!$G$2:$G$5111,Тех_Движение!$D$2:$D$5111,$C1800,Тех_Движение!$B$2:$B$5111,"&lt;="&amp;Q$3)-$F1800)))</f>
        <v/>
      </c>
      <c r="R1800" s="54">
        <f>IF($B1800="","",SUM($K1800:$Q1800))</f>
        <v/>
      </c>
      <c r="S1800" s="56">
        <f>IF($B1800="","",VLOOKUP($C1800,Настройки!$A$11:$L$17,9,FALSE))</f>
        <v/>
      </c>
      <c r="T1800" s="56">
        <f>IF($B1800="","",$R1800*$S1800)</f>
        <v/>
      </c>
    </row>
    <row r="1801">
      <c r="A1801" s="20">
        <f>Тех_Движение!$A$1798</f>
        <v/>
      </c>
      <c r="B1801" s="20">
        <f>IF(Тех_Движение!$F$1798&gt;0,Тех_Движение!$I$1798,"")</f>
        <v/>
      </c>
      <c r="C1801" s="20">
        <f>IF($B1801="","",Тех_Движение!$D$1798)</f>
        <v/>
      </c>
      <c r="D1801" s="42">
        <f>IF($B1801="","",Тех_Движение!$B$1798)</f>
        <v/>
      </c>
      <c r="E1801" s="54">
        <f>IF($B1801="","",Тех_Движение!$F$1798)</f>
        <v/>
      </c>
      <c r="F1801" s="54">
        <f>IF($B1801="","",SUMIFS($E$5:$E1800,$C$5:$C1800,$C1801))</f>
        <v/>
      </c>
      <c r="G1801" s="54">
        <f>IF($B1801="","",MAX(0,$E1801-MAX(0,SUMIFS(Тех_Движение!$G$2:$G$5111,Тех_Движение!$D$2:$D$5111,$C1801,Тех_Движение!$B$2:$B$5111,"&lt;="&amp;Настройки!$B$5-1)-$F1801)))</f>
        <v/>
      </c>
      <c r="H1801" s="54">
        <f>IF($B1801="","",IF(AND($D1801&gt;=Настройки!$B$5,$D1801&lt;=Настройки!$B$6),$E1801,0))</f>
        <v/>
      </c>
      <c r="I1801" s="54">
        <f>IF($B1801="","",$G1801+$H1801-$J1801)</f>
        <v/>
      </c>
      <c r="J1801" s="54">
        <f>IF($B1801="","",MAX(0,$E1801-MAX(0,SUMIFS(Тех_Движение!$G$2:$G$5111,Тех_Движение!$D$2:$D$5111,$C1801,Тех_Движение!$B$2:$B$5111,"&lt;="&amp;Настройки!$B$6)-$F1801)))</f>
        <v/>
      </c>
      <c r="K1801" s="54">
        <f>IF(OR($B1801="",K$3&lt;$D1801+Настройки!$B$7),0,MAX(0,$E1801-MAX(0,SUMIFS(Тех_Движение!$G$2:$G$5111,Тех_Движение!$D$2:$D$5111,$C1801,Тех_Движение!$B$2:$B$5111,"&lt;="&amp;K$3)-$F1801)))</f>
        <v/>
      </c>
      <c r="L1801" s="54">
        <f>IF(OR($B1801="",L$3&lt;$D1801+Настройки!$B$7),0,MAX(0,$E1801-MAX(0,SUMIFS(Тех_Движение!$G$2:$G$5111,Тех_Движение!$D$2:$D$5111,$C1801,Тех_Движение!$B$2:$B$5111,"&lt;="&amp;L$3)-$F1801)))</f>
        <v/>
      </c>
      <c r="M1801" s="54">
        <f>IF(OR($B1801="",M$3&lt;$D1801+Настройки!$B$7),0,MAX(0,$E1801-MAX(0,SUMIFS(Тех_Движение!$G$2:$G$5111,Тех_Движение!$D$2:$D$5111,$C1801,Тех_Движение!$B$2:$B$5111,"&lt;="&amp;M$3)-$F1801)))</f>
        <v/>
      </c>
      <c r="N1801" s="54">
        <f>IF(OR($B1801="",N$3&lt;$D1801+Настройки!$B$7),0,MAX(0,$E1801-MAX(0,SUMIFS(Тех_Движение!$G$2:$G$5111,Тех_Движение!$D$2:$D$5111,$C1801,Тех_Движение!$B$2:$B$5111,"&lt;="&amp;N$3)-$F1801)))</f>
        <v/>
      </c>
      <c r="O1801" s="54">
        <f>IF(OR($B1801="",O$3&lt;$D1801+Настройки!$B$7),0,MAX(0,$E1801-MAX(0,SUMIFS(Тех_Движение!$G$2:$G$5111,Тех_Движение!$D$2:$D$5111,$C1801,Тех_Движение!$B$2:$B$5111,"&lt;="&amp;O$3)-$F1801)))</f>
        <v/>
      </c>
      <c r="P1801" s="54">
        <f>IF(OR($B1801="",P$3&lt;$D1801+Настройки!$B$7),0,MAX(0,$E1801-MAX(0,SUMIFS(Тех_Движение!$G$2:$G$5111,Тех_Движение!$D$2:$D$5111,$C1801,Тех_Движение!$B$2:$B$5111,"&lt;="&amp;P$3)-$F1801)))</f>
        <v/>
      </c>
      <c r="Q1801" s="54">
        <f>IF(OR($B1801="",Q$3&lt;$D1801+Настройки!$B$7),0,MAX(0,$E1801-MAX(0,SUMIFS(Тех_Движение!$G$2:$G$5111,Тех_Движение!$D$2:$D$5111,$C1801,Тех_Движение!$B$2:$B$5111,"&lt;="&amp;Q$3)-$F1801)))</f>
        <v/>
      </c>
      <c r="R1801" s="54">
        <f>IF($B1801="","",SUM($K1801:$Q1801))</f>
        <v/>
      </c>
      <c r="S1801" s="56">
        <f>IF($B1801="","",VLOOKUP($C1801,Настройки!$A$11:$L$17,9,FALSE))</f>
        <v/>
      </c>
      <c r="T1801" s="56">
        <f>IF($B1801="","",$R1801*$S1801)</f>
        <v/>
      </c>
    </row>
    <row r="1802">
      <c r="A1802" s="20">
        <f>Тех_Движение!$A$1799</f>
        <v/>
      </c>
      <c r="B1802" s="20">
        <f>IF(Тех_Движение!$F$1799&gt;0,Тех_Движение!$I$1799,"")</f>
        <v/>
      </c>
      <c r="C1802" s="20">
        <f>IF($B1802="","",Тех_Движение!$D$1799)</f>
        <v/>
      </c>
      <c r="D1802" s="42">
        <f>IF($B1802="","",Тех_Движение!$B$1799)</f>
        <v/>
      </c>
      <c r="E1802" s="54">
        <f>IF($B1802="","",Тех_Движение!$F$1799)</f>
        <v/>
      </c>
      <c r="F1802" s="54">
        <f>IF($B1802="","",SUMIFS($E$5:$E1801,$C$5:$C1801,$C1802))</f>
        <v/>
      </c>
      <c r="G1802" s="54">
        <f>IF($B1802="","",MAX(0,$E1802-MAX(0,SUMIFS(Тех_Движение!$G$2:$G$5111,Тех_Движение!$D$2:$D$5111,$C1802,Тех_Движение!$B$2:$B$5111,"&lt;="&amp;Настройки!$B$5-1)-$F1802)))</f>
        <v/>
      </c>
      <c r="H1802" s="54">
        <f>IF($B1802="","",IF(AND($D1802&gt;=Настройки!$B$5,$D1802&lt;=Настройки!$B$6),$E1802,0))</f>
        <v/>
      </c>
      <c r="I1802" s="54">
        <f>IF($B1802="","",$G1802+$H1802-$J1802)</f>
        <v/>
      </c>
      <c r="J1802" s="54">
        <f>IF($B1802="","",MAX(0,$E1802-MAX(0,SUMIFS(Тех_Движение!$G$2:$G$5111,Тех_Движение!$D$2:$D$5111,$C1802,Тех_Движение!$B$2:$B$5111,"&lt;="&amp;Настройки!$B$6)-$F1802)))</f>
        <v/>
      </c>
      <c r="K1802" s="54">
        <f>IF(OR($B1802="",K$3&lt;$D1802+Настройки!$B$7),0,MAX(0,$E1802-MAX(0,SUMIFS(Тех_Движение!$G$2:$G$5111,Тех_Движение!$D$2:$D$5111,$C1802,Тех_Движение!$B$2:$B$5111,"&lt;="&amp;K$3)-$F1802)))</f>
        <v/>
      </c>
      <c r="L1802" s="54">
        <f>IF(OR($B1802="",L$3&lt;$D1802+Настройки!$B$7),0,MAX(0,$E1802-MAX(0,SUMIFS(Тех_Движение!$G$2:$G$5111,Тех_Движение!$D$2:$D$5111,$C1802,Тех_Движение!$B$2:$B$5111,"&lt;="&amp;L$3)-$F1802)))</f>
        <v/>
      </c>
      <c r="M1802" s="54">
        <f>IF(OR($B1802="",M$3&lt;$D1802+Настройки!$B$7),0,MAX(0,$E1802-MAX(0,SUMIFS(Тех_Движение!$G$2:$G$5111,Тех_Движение!$D$2:$D$5111,$C1802,Тех_Движение!$B$2:$B$5111,"&lt;="&amp;M$3)-$F1802)))</f>
        <v/>
      </c>
      <c r="N1802" s="54">
        <f>IF(OR($B1802="",N$3&lt;$D1802+Настройки!$B$7),0,MAX(0,$E1802-MAX(0,SUMIFS(Тех_Движение!$G$2:$G$5111,Тех_Движение!$D$2:$D$5111,$C1802,Тех_Движение!$B$2:$B$5111,"&lt;="&amp;N$3)-$F1802)))</f>
        <v/>
      </c>
      <c r="O1802" s="54">
        <f>IF(OR($B1802="",O$3&lt;$D1802+Настройки!$B$7),0,MAX(0,$E1802-MAX(0,SUMIFS(Тех_Движение!$G$2:$G$5111,Тех_Движение!$D$2:$D$5111,$C1802,Тех_Движение!$B$2:$B$5111,"&lt;="&amp;O$3)-$F1802)))</f>
        <v/>
      </c>
      <c r="P1802" s="54">
        <f>IF(OR($B1802="",P$3&lt;$D1802+Настройки!$B$7),0,MAX(0,$E1802-MAX(0,SUMIFS(Тех_Движение!$G$2:$G$5111,Тех_Движение!$D$2:$D$5111,$C1802,Тех_Движение!$B$2:$B$5111,"&lt;="&amp;P$3)-$F1802)))</f>
        <v/>
      </c>
      <c r="Q1802" s="54">
        <f>IF(OR($B1802="",Q$3&lt;$D1802+Настройки!$B$7),0,MAX(0,$E1802-MAX(0,SUMIFS(Тех_Движение!$G$2:$G$5111,Тех_Движение!$D$2:$D$5111,$C1802,Тех_Движение!$B$2:$B$5111,"&lt;="&amp;Q$3)-$F1802)))</f>
        <v/>
      </c>
      <c r="R1802" s="54">
        <f>IF($B1802="","",SUM($K1802:$Q1802))</f>
        <v/>
      </c>
      <c r="S1802" s="56">
        <f>IF($B1802="","",VLOOKUP($C1802,Настройки!$A$11:$L$17,9,FALSE))</f>
        <v/>
      </c>
      <c r="T1802" s="56">
        <f>IF($B1802="","",$R1802*$S1802)</f>
        <v/>
      </c>
    </row>
    <row r="1803">
      <c r="A1803" s="20">
        <f>Тех_Движение!$A$1800</f>
        <v/>
      </c>
      <c r="B1803" s="20">
        <f>IF(Тех_Движение!$F$1800&gt;0,Тех_Движение!$I$1800,"")</f>
        <v/>
      </c>
      <c r="C1803" s="20">
        <f>IF($B1803="","",Тех_Движение!$D$1800)</f>
        <v/>
      </c>
      <c r="D1803" s="42">
        <f>IF($B1803="","",Тех_Движение!$B$1800)</f>
        <v/>
      </c>
      <c r="E1803" s="54">
        <f>IF($B1803="","",Тех_Движение!$F$1800)</f>
        <v/>
      </c>
      <c r="F1803" s="54">
        <f>IF($B1803="","",SUMIFS($E$5:$E1802,$C$5:$C1802,$C1803))</f>
        <v/>
      </c>
      <c r="G1803" s="54">
        <f>IF($B1803="","",MAX(0,$E1803-MAX(0,SUMIFS(Тех_Движение!$G$2:$G$5111,Тех_Движение!$D$2:$D$5111,$C1803,Тех_Движение!$B$2:$B$5111,"&lt;="&amp;Настройки!$B$5-1)-$F1803)))</f>
        <v/>
      </c>
      <c r="H1803" s="54">
        <f>IF($B1803="","",IF(AND($D1803&gt;=Настройки!$B$5,$D1803&lt;=Настройки!$B$6),$E1803,0))</f>
        <v/>
      </c>
      <c r="I1803" s="54">
        <f>IF($B1803="","",$G1803+$H1803-$J1803)</f>
        <v/>
      </c>
      <c r="J1803" s="54">
        <f>IF($B1803="","",MAX(0,$E1803-MAX(0,SUMIFS(Тех_Движение!$G$2:$G$5111,Тех_Движение!$D$2:$D$5111,$C1803,Тех_Движение!$B$2:$B$5111,"&lt;="&amp;Настройки!$B$6)-$F1803)))</f>
        <v/>
      </c>
      <c r="K1803" s="54">
        <f>IF(OR($B1803="",K$3&lt;$D1803+Настройки!$B$7),0,MAX(0,$E1803-MAX(0,SUMIFS(Тех_Движение!$G$2:$G$5111,Тех_Движение!$D$2:$D$5111,$C1803,Тех_Движение!$B$2:$B$5111,"&lt;="&amp;K$3)-$F1803)))</f>
        <v/>
      </c>
      <c r="L1803" s="54">
        <f>IF(OR($B1803="",L$3&lt;$D1803+Настройки!$B$7),0,MAX(0,$E1803-MAX(0,SUMIFS(Тех_Движение!$G$2:$G$5111,Тех_Движение!$D$2:$D$5111,$C1803,Тех_Движение!$B$2:$B$5111,"&lt;="&amp;L$3)-$F1803)))</f>
        <v/>
      </c>
      <c r="M1803" s="54">
        <f>IF(OR($B1803="",M$3&lt;$D1803+Настройки!$B$7),0,MAX(0,$E1803-MAX(0,SUMIFS(Тех_Движение!$G$2:$G$5111,Тех_Движение!$D$2:$D$5111,$C1803,Тех_Движение!$B$2:$B$5111,"&lt;="&amp;M$3)-$F1803)))</f>
        <v/>
      </c>
      <c r="N1803" s="54">
        <f>IF(OR($B1803="",N$3&lt;$D1803+Настройки!$B$7),0,MAX(0,$E1803-MAX(0,SUMIFS(Тех_Движение!$G$2:$G$5111,Тех_Движение!$D$2:$D$5111,$C1803,Тех_Движение!$B$2:$B$5111,"&lt;="&amp;N$3)-$F1803)))</f>
        <v/>
      </c>
      <c r="O1803" s="54">
        <f>IF(OR($B1803="",O$3&lt;$D1803+Настройки!$B$7),0,MAX(0,$E1803-MAX(0,SUMIFS(Тех_Движение!$G$2:$G$5111,Тех_Движение!$D$2:$D$5111,$C1803,Тех_Движение!$B$2:$B$5111,"&lt;="&amp;O$3)-$F1803)))</f>
        <v/>
      </c>
      <c r="P1803" s="54">
        <f>IF(OR($B1803="",P$3&lt;$D1803+Настройки!$B$7),0,MAX(0,$E1803-MAX(0,SUMIFS(Тех_Движение!$G$2:$G$5111,Тех_Движение!$D$2:$D$5111,$C1803,Тех_Движение!$B$2:$B$5111,"&lt;="&amp;P$3)-$F1803)))</f>
        <v/>
      </c>
      <c r="Q1803" s="54">
        <f>IF(OR($B1803="",Q$3&lt;$D1803+Настройки!$B$7),0,MAX(0,$E1803-MAX(0,SUMIFS(Тех_Движение!$G$2:$G$5111,Тех_Движение!$D$2:$D$5111,$C1803,Тех_Движение!$B$2:$B$5111,"&lt;="&amp;Q$3)-$F1803)))</f>
        <v/>
      </c>
      <c r="R1803" s="54">
        <f>IF($B1803="","",SUM($K1803:$Q1803))</f>
        <v/>
      </c>
      <c r="S1803" s="56">
        <f>IF($B1803="","",VLOOKUP($C1803,Настройки!$A$11:$L$17,9,FALSE))</f>
        <v/>
      </c>
      <c r="T1803" s="56">
        <f>IF($B1803="","",$R1803*$S1803)</f>
        <v/>
      </c>
    </row>
    <row r="1804">
      <c r="A1804" s="20">
        <f>Тех_Движение!$A$1801</f>
        <v/>
      </c>
      <c r="B1804" s="20">
        <f>IF(Тех_Движение!$F$1801&gt;0,Тех_Движение!$I$1801,"")</f>
        <v/>
      </c>
      <c r="C1804" s="20">
        <f>IF($B1804="","",Тех_Движение!$D$1801)</f>
        <v/>
      </c>
      <c r="D1804" s="42">
        <f>IF($B1804="","",Тех_Движение!$B$1801)</f>
        <v/>
      </c>
      <c r="E1804" s="54">
        <f>IF($B1804="","",Тех_Движение!$F$1801)</f>
        <v/>
      </c>
      <c r="F1804" s="54">
        <f>IF($B1804="","",SUMIFS($E$5:$E1803,$C$5:$C1803,$C1804))</f>
        <v/>
      </c>
      <c r="G1804" s="54">
        <f>IF($B1804="","",MAX(0,$E1804-MAX(0,SUMIFS(Тех_Движение!$G$2:$G$5111,Тех_Движение!$D$2:$D$5111,$C1804,Тех_Движение!$B$2:$B$5111,"&lt;="&amp;Настройки!$B$5-1)-$F1804)))</f>
        <v/>
      </c>
      <c r="H1804" s="54">
        <f>IF($B1804="","",IF(AND($D1804&gt;=Настройки!$B$5,$D1804&lt;=Настройки!$B$6),$E1804,0))</f>
        <v/>
      </c>
      <c r="I1804" s="54">
        <f>IF($B1804="","",$G1804+$H1804-$J1804)</f>
        <v/>
      </c>
      <c r="J1804" s="54">
        <f>IF($B1804="","",MAX(0,$E1804-MAX(0,SUMIFS(Тех_Движение!$G$2:$G$5111,Тех_Движение!$D$2:$D$5111,$C1804,Тех_Движение!$B$2:$B$5111,"&lt;="&amp;Настройки!$B$6)-$F1804)))</f>
        <v/>
      </c>
      <c r="K1804" s="54">
        <f>IF(OR($B1804="",K$3&lt;$D1804+Настройки!$B$7),0,MAX(0,$E1804-MAX(0,SUMIFS(Тех_Движение!$G$2:$G$5111,Тех_Движение!$D$2:$D$5111,$C1804,Тех_Движение!$B$2:$B$5111,"&lt;="&amp;K$3)-$F1804)))</f>
        <v/>
      </c>
      <c r="L1804" s="54">
        <f>IF(OR($B1804="",L$3&lt;$D1804+Настройки!$B$7),0,MAX(0,$E1804-MAX(0,SUMIFS(Тех_Движение!$G$2:$G$5111,Тех_Движение!$D$2:$D$5111,$C1804,Тех_Движение!$B$2:$B$5111,"&lt;="&amp;L$3)-$F1804)))</f>
        <v/>
      </c>
      <c r="M1804" s="54">
        <f>IF(OR($B1804="",M$3&lt;$D1804+Настройки!$B$7),0,MAX(0,$E1804-MAX(0,SUMIFS(Тех_Движение!$G$2:$G$5111,Тех_Движение!$D$2:$D$5111,$C1804,Тех_Движение!$B$2:$B$5111,"&lt;="&amp;M$3)-$F1804)))</f>
        <v/>
      </c>
      <c r="N1804" s="54">
        <f>IF(OR($B1804="",N$3&lt;$D1804+Настройки!$B$7),0,MAX(0,$E1804-MAX(0,SUMIFS(Тех_Движение!$G$2:$G$5111,Тех_Движение!$D$2:$D$5111,$C1804,Тех_Движение!$B$2:$B$5111,"&lt;="&amp;N$3)-$F1804)))</f>
        <v/>
      </c>
      <c r="O1804" s="54">
        <f>IF(OR($B1804="",O$3&lt;$D1804+Настройки!$B$7),0,MAX(0,$E1804-MAX(0,SUMIFS(Тех_Движение!$G$2:$G$5111,Тех_Движение!$D$2:$D$5111,$C1804,Тех_Движение!$B$2:$B$5111,"&lt;="&amp;O$3)-$F1804)))</f>
        <v/>
      </c>
      <c r="P1804" s="54">
        <f>IF(OR($B1804="",P$3&lt;$D1804+Настройки!$B$7),0,MAX(0,$E1804-MAX(0,SUMIFS(Тех_Движение!$G$2:$G$5111,Тех_Движение!$D$2:$D$5111,$C1804,Тех_Движение!$B$2:$B$5111,"&lt;="&amp;P$3)-$F1804)))</f>
        <v/>
      </c>
      <c r="Q1804" s="54">
        <f>IF(OR($B1804="",Q$3&lt;$D1804+Настройки!$B$7),0,MAX(0,$E1804-MAX(0,SUMIFS(Тех_Движение!$G$2:$G$5111,Тех_Движение!$D$2:$D$5111,$C1804,Тех_Движение!$B$2:$B$5111,"&lt;="&amp;Q$3)-$F1804)))</f>
        <v/>
      </c>
      <c r="R1804" s="54">
        <f>IF($B1804="","",SUM($K1804:$Q1804))</f>
        <v/>
      </c>
      <c r="S1804" s="56">
        <f>IF($B1804="","",VLOOKUP($C1804,Настройки!$A$11:$L$17,9,FALSE))</f>
        <v/>
      </c>
      <c r="T1804" s="56">
        <f>IF($B1804="","",$R1804*$S1804)</f>
        <v/>
      </c>
    </row>
    <row r="1805">
      <c r="A1805" s="20">
        <f>Тех_Движение!$A$1802</f>
        <v/>
      </c>
      <c r="B1805" s="20">
        <f>IF(Тех_Движение!$F$1802&gt;0,Тех_Движение!$I$1802,"")</f>
        <v/>
      </c>
      <c r="C1805" s="20">
        <f>IF($B1805="","",Тех_Движение!$D$1802)</f>
        <v/>
      </c>
      <c r="D1805" s="42">
        <f>IF($B1805="","",Тех_Движение!$B$1802)</f>
        <v/>
      </c>
      <c r="E1805" s="54">
        <f>IF($B1805="","",Тех_Движение!$F$1802)</f>
        <v/>
      </c>
      <c r="F1805" s="54">
        <f>IF($B1805="","",SUMIFS($E$5:$E1804,$C$5:$C1804,$C1805))</f>
        <v/>
      </c>
      <c r="G1805" s="54">
        <f>IF($B1805="","",MAX(0,$E1805-MAX(0,SUMIFS(Тех_Движение!$G$2:$G$5111,Тех_Движение!$D$2:$D$5111,$C1805,Тех_Движение!$B$2:$B$5111,"&lt;="&amp;Настройки!$B$5-1)-$F1805)))</f>
        <v/>
      </c>
      <c r="H1805" s="54">
        <f>IF($B1805="","",IF(AND($D1805&gt;=Настройки!$B$5,$D1805&lt;=Настройки!$B$6),$E1805,0))</f>
        <v/>
      </c>
      <c r="I1805" s="54">
        <f>IF($B1805="","",$G1805+$H1805-$J1805)</f>
        <v/>
      </c>
      <c r="J1805" s="54">
        <f>IF($B1805="","",MAX(0,$E1805-MAX(0,SUMIFS(Тех_Движение!$G$2:$G$5111,Тех_Движение!$D$2:$D$5111,$C1805,Тех_Движение!$B$2:$B$5111,"&lt;="&amp;Настройки!$B$6)-$F1805)))</f>
        <v/>
      </c>
      <c r="K1805" s="54">
        <f>IF(OR($B1805="",K$3&lt;$D1805+Настройки!$B$7),0,MAX(0,$E1805-MAX(0,SUMIFS(Тех_Движение!$G$2:$G$5111,Тех_Движение!$D$2:$D$5111,$C1805,Тех_Движение!$B$2:$B$5111,"&lt;="&amp;K$3)-$F1805)))</f>
        <v/>
      </c>
      <c r="L1805" s="54">
        <f>IF(OR($B1805="",L$3&lt;$D1805+Настройки!$B$7),0,MAX(0,$E1805-MAX(0,SUMIFS(Тех_Движение!$G$2:$G$5111,Тех_Движение!$D$2:$D$5111,$C1805,Тех_Движение!$B$2:$B$5111,"&lt;="&amp;L$3)-$F1805)))</f>
        <v/>
      </c>
      <c r="M1805" s="54">
        <f>IF(OR($B1805="",M$3&lt;$D1805+Настройки!$B$7),0,MAX(0,$E1805-MAX(0,SUMIFS(Тех_Движение!$G$2:$G$5111,Тех_Движение!$D$2:$D$5111,$C1805,Тех_Движение!$B$2:$B$5111,"&lt;="&amp;M$3)-$F1805)))</f>
        <v/>
      </c>
      <c r="N1805" s="54">
        <f>IF(OR($B1805="",N$3&lt;$D1805+Настройки!$B$7),0,MAX(0,$E1805-MAX(0,SUMIFS(Тех_Движение!$G$2:$G$5111,Тех_Движение!$D$2:$D$5111,$C1805,Тех_Движение!$B$2:$B$5111,"&lt;="&amp;N$3)-$F1805)))</f>
        <v/>
      </c>
      <c r="O1805" s="54">
        <f>IF(OR($B1805="",O$3&lt;$D1805+Настройки!$B$7),0,MAX(0,$E1805-MAX(0,SUMIFS(Тех_Движение!$G$2:$G$5111,Тех_Движение!$D$2:$D$5111,$C1805,Тех_Движение!$B$2:$B$5111,"&lt;="&amp;O$3)-$F1805)))</f>
        <v/>
      </c>
      <c r="P1805" s="54">
        <f>IF(OR($B1805="",P$3&lt;$D1805+Настройки!$B$7),0,MAX(0,$E1805-MAX(0,SUMIFS(Тех_Движение!$G$2:$G$5111,Тех_Движение!$D$2:$D$5111,$C1805,Тех_Движение!$B$2:$B$5111,"&lt;="&amp;P$3)-$F1805)))</f>
        <v/>
      </c>
      <c r="Q1805" s="54">
        <f>IF(OR($B1805="",Q$3&lt;$D1805+Настройки!$B$7),0,MAX(0,$E1805-MAX(0,SUMIFS(Тех_Движение!$G$2:$G$5111,Тех_Движение!$D$2:$D$5111,$C1805,Тех_Движение!$B$2:$B$5111,"&lt;="&amp;Q$3)-$F1805)))</f>
        <v/>
      </c>
      <c r="R1805" s="54">
        <f>IF($B1805="","",SUM($K1805:$Q1805))</f>
        <v/>
      </c>
      <c r="S1805" s="56">
        <f>IF($B1805="","",VLOOKUP($C1805,Настройки!$A$11:$L$17,9,FALSE))</f>
        <v/>
      </c>
      <c r="T1805" s="56">
        <f>IF($B1805="","",$R1805*$S1805)</f>
        <v/>
      </c>
    </row>
    <row r="1806">
      <c r="A1806" s="20">
        <f>Тех_Движение!$A$1803</f>
        <v/>
      </c>
      <c r="B1806" s="20">
        <f>IF(Тех_Движение!$F$1803&gt;0,Тех_Движение!$I$1803,"")</f>
        <v/>
      </c>
      <c r="C1806" s="20">
        <f>IF($B1806="","",Тех_Движение!$D$1803)</f>
        <v/>
      </c>
      <c r="D1806" s="42">
        <f>IF($B1806="","",Тех_Движение!$B$1803)</f>
        <v/>
      </c>
      <c r="E1806" s="54">
        <f>IF($B1806="","",Тех_Движение!$F$1803)</f>
        <v/>
      </c>
      <c r="F1806" s="54">
        <f>IF($B1806="","",SUMIFS($E$5:$E1805,$C$5:$C1805,$C1806))</f>
        <v/>
      </c>
      <c r="G1806" s="54">
        <f>IF($B1806="","",MAX(0,$E1806-MAX(0,SUMIFS(Тех_Движение!$G$2:$G$5111,Тех_Движение!$D$2:$D$5111,$C1806,Тех_Движение!$B$2:$B$5111,"&lt;="&amp;Настройки!$B$5-1)-$F1806)))</f>
        <v/>
      </c>
      <c r="H1806" s="54">
        <f>IF($B1806="","",IF(AND($D1806&gt;=Настройки!$B$5,$D1806&lt;=Настройки!$B$6),$E1806,0))</f>
        <v/>
      </c>
      <c r="I1806" s="54">
        <f>IF($B1806="","",$G1806+$H1806-$J1806)</f>
        <v/>
      </c>
      <c r="J1806" s="54">
        <f>IF($B1806="","",MAX(0,$E1806-MAX(0,SUMIFS(Тех_Движение!$G$2:$G$5111,Тех_Движение!$D$2:$D$5111,$C1806,Тех_Движение!$B$2:$B$5111,"&lt;="&amp;Настройки!$B$6)-$F1806)))</f>
        <v/>
      </c>
      <c r="K1806" s="54">
        <f>IF(OR($B1806="",K$3&lt;$D1806+Настройки!$B$7),0,MAX(0,$E1806-MAX(0,SUMIFS(Тех_Движение!$G$2:$G$5111,Тех_Движение!$D$2:$D$5111,$C1806,Тех_Движение!$B$2:$B$5111,"&lt;="&amp;K$3)-$F1806)))</f>
        <v/>
      </c>
      <c r="L1806" s="54">
        <f>IF(OR($B1806="",L$3&lt;$D1806+Настройки!$B$7),0,MAX(0,$E1806-MAX(0,SUMIFS(Тех_Движение!$G$2:$G$5111,Тех_Движение!$D$2:$D$5111,$C1806,Тех_Движение!$B$2:$B$5111,"&lt;="&amp;L$3)-$F1806)))</f>
        <v/>
      </c>
      <c r="M1806" s="54">
        <f>IF(OR($B1806="",M$3&lt;$D1806+Настройки!$B$7),0,MAX(0,$E1806-MAX(0,SUMIFS(Тех_Движение!$G$2:$G$5111,Тех_Движение!$D$2:$D$5111,$C1806,Тех_Движение!$B$2:$B$5111,"&lt;="&amp;M$3)-$F1806)))</f>
        <v/>
      </c>
      <c r="N1806" s="54">
        <f>IF(OR($B1806="",N$3&lt;$D1806+Настройки!$B$7),0,MAX(0,$E1806-MAX(0,SUMIFS(Тех_Движение!$G$2:$G$5111,Тех_Движение!$D$2:$D$5111,$C1806,Тех_Движение!$B$2:$B$5111,"&lt;="&amp;N$3)-$F1806)))</f>
        <v/>
      </c>
      <c r="O1806" s="54">
        <f>IF(OR($B1806="",O$3&lt;$D1806+Настройки!$B$7),0,MAX(0,$E1806-MAX(0,SUMIFS(Тех_Движение!$G$2:$G$5111,Тех_Движение!$D$2:$D$5111,$C1806,Тех_Движение!$B$2:$B$5111,"&lt;="&amp;O$3)-$F1806)))</f>
        <v/>
      </c>
      <c r="P1806" s="54">
        <f>IF(OR($B1806="",P$3&lt;$D1806+Настройки!$B$7),0,MAX(0,$E1806-MAX(0,SUMIFS(Тех_Движение!$G$2:$G$5111,Тех_Движение!$D$2:$D$5111,$C1806,Тех_Движение!$B$2:$B$5111,"&lt;="&amp;P$3)-$F1806)))</f>
        <v/>
      </c>
      <c r="Q1806" s="54">
        <f>IF(OR($B1806="",Q$3&lt;$D1806+Настройки!$B$7),0,MAX(0,$E1806-MAX(0,SUMIFS(Тех_Движение!$G$2:$G$5111,Тех_Движение!$D$2:$D$5111,$C1806,Тех_Движение!$B$2:$B$5111,"&lt;="&amp;Q$3)-$F1806)))</f>
        <v/>
      </c>
      <c r="R1806" s="54">
        <f>IF($B1806="","",SUM($K1806:$Q1806))</f>
        <v/>
      </c>
      <c r="S1806" s="56">
        <f>IF($B1806="","",VLOOKUP($C1806,Настройки!$A$11:$L$17,9,FALSE))</f>
        <v/>
      </c>
      <c r="T1806" s="56">
        <f>IF($B1806="","",$R1806*$S1806)</f>
        <v/>
      </c>
    </row>
    <row r="1807">
      <c r="A1807" s="20">
        <f>Тех_Движение!$A$1804</f>
        <v/>
      </c>
      <c r="B1807" s="20">
        <f>IF(Тех_Движение!$F$1804&gt;0,Тех_Движение!$I$1804,"")</f>
        <v/>
      </c>
      <c r="C1807" s="20">
        <f>IF($B1807="","",Тех_Движение!$D$1804)</f>
        <v/>
      </c>
      <c r="D1807" s="42">
        <f>IF($B1807="","",Тех_Движение!$B$1804)</f>
        <v/>
      </c>
      <c r="E1807" s="54">
        <f>IF($B1807="","",Тех_Движение!$F$1804)</f>
        <v/>
      </c>
      <c r="F1807" s="54">
        <f>IF($B1807="","",SUMIFS($E$5:$E1806,$C$5:$C1806,$C1807))</f>
        <v/>
      </c>
      <c r="G1807" s="54">
        <f>IF($B1807="","",MAX(0,$E1807-MAX(0,SUMIFS(Тех_Движение!$G$2:$G$5111,Тех_Движение!$D$2:$D$5111,$C1807,Тех_Движение!$B$2:$B$5111,"&lt;="&amp;Настройки!$B$5-1)-$F1807)))</f>
        <v/>
      </c>
      <c r="H1807" s="54">
        <f>IF($B1807="","",IF(AND($D1807&gt;=Настройки!$B$5,$D1807&lt;=Настройки!$B$6),$E1807,0))</f>
        <v/>
      </c>
      <c r="I1807" s="54">
        <f>IF($B1807="","",$G1807+$H1807-$J1807)</f>
        <v/>
      </c>
      <c r="J1807" s="54">
        <f>IF($B1807="","",MAX(0,$E1807-MAX(0,SUMIFS(Тех_Движение!$G$2:$G$5111,Тех_Движение!$D$2:$D$5111,$C1807,Тех_Движение!$B$2:$B$5111,"&lt;="&amp;Настройки!$B$6)-$F1807)))</f>
        <v/>
      </c>
      <c r="K1807" s="54">
        <f>IF(OR($B1807="",K$3&lt;$D1807+Настройки!$B$7),0,MAX(0,$E1807-MAX(0,SUMIFS(Тех_Движение!$G$2:$G$5111,Тех_Движение!$D$2:$D$5111,$C1807,Тех_Движение!$B$2:$B$5111,"&lt;="&amp;K$3)-$F1807)))</f>
        <v/>
      </c>
      <c r="L1807" s="54">
        <f>IF(OR($B1807="",L$3&lt;$D1807+Настройки!$B$7),0,MAX(0,$E1807-MAX(0,SUMIFS(Тех_Движение!$G$2:$G$5111,Тех_Движение!$D$2:$D$5111,$C1807,Тех_Движение!$B$2:$B$5111,"&lt;="&amp;L$3)-$F1807)))</f>
        <v/>
      </c>
      <c r="M1807" s="54">
        <f>IF(OR($B1807="",M$3&lt;$D1807+Настройки!$B$7),0,MAX(0,$E1807-MAX(0,SUMIFS(Тех_Движение!$G$2:$G$5111,Тех_Движение!$D$2:$D$5111,$C1807,Тех_Движение!$B$2:$B$5111,"&lt;="&amp;M$3)-$F1807)))</f>
        <v/>
      </c>
      <c r="N1807" s="54">
        <f>IF(OR($B1807="",N$3&lt;$D1807+Настройки!$B$7),0,MAX(0,$E1807-MAX(0,SUMIFS(Тех_Движение!$G$2:$G$5111,Тех_Движение!$D$2:$D$5111,$C1807,Тех_Движение!$B$2:$B$5111,"&lt;="&amp;N$3)-$F1807)))</f>
        <v/>
      </c>
      <c r="O1807" s="54">
        <f>IF(OR($B1807="",O$3&lt;$D1807+Настройки!$B$7),0,MAX(0,$E1807-MAX(0,SUMIFS(Тех_Движение!$G$2:$G$5111,Тех_Движение!$D$2:$D$5111,$C1807,Тех_Движение!$B$2:$B$5111,"&lt;="&amp;O$3)-$F1807)))</f>
        <v/>
      </c>
      <c r="P1807" s="54">
        <f>IF(OR($B1807="",P$3&lt;$D1807+Настройки!$B$7),0,MAX(0,$E1807-MAX(0,SUMIFS(Тех_Движение!$G$2:$G$5111,Тех_Движение!$D$2:$D$5111,$C1807,Тех_Движение!$B$2:$B$5111,"&lt;="&amp;P$3)-$F1807)))</f>
        <v/>
      </c>
      <c r="Q1807" s="54">
        <f>IF(OR($B1807="",Q$3&lt;$D1807+Настройки!$B$7),0,MAX(0,$E1807-MAX(0,SUMIFS(Тех_Движение!$G$2:$G$5111,Тех_Движение!$D$2:$D$5111,$C1807,Тех_Движение!$B$2:$B$5111,"&lt;="&amp;Q$3)-$F1807)))</f>
        <v/>
      </c>
      <c r="R1807" s="54">
        <f>IF($B1807="","",SUM($K1807:$Q1807))</f>
        <v/>
      </c>
      <c r="S1807" s="56">
        <f>IF($B1807="","",VLOOKUP($C1807,Настройки!$A$11:$L$17,9,FALSE))</f>
        <v/>
      </c>
      <c r="T1807" s="56">
        <f>IF($B1807="","",$R1807*$S1807)</f>
        <v/>
      </c>
    </row>
    <row r="1808">
      <c r="A1808" s="20">
        <f>Тех_Движение!$A$1805</f>
        <v/>
      </c>
      <c r="B1808" s="20">
        <f>IF(Тех_Движение!$F$1805&gt;0,Тех_Движение!$I$1805,"")</f>
        <v/>
      </c>
      <c r="C1808" s="20">
        <f>IF($B1808="","",Тех_Движение!$D$1805)</f>
        <v/>
      </c>
      <c r="D1808" s="42">
        <f>IF($B1808="","",Тех_Движение!$B$1805)</f>
        <v/>
      </c>
      <c r="E1808" s="54">
        <f>IF($B1808="","",Тех_Движение!$F$1805)</f>
        <v/>
      </c>
      <c r="F1808" s="54">
        <f>IF($B1808="","",SUMIFS($E$5:$E1807,$C$5:$C1807,$C1808))</f>
        <v/>
      </c>
      <c r="G1808" s="54">
        <f>IF($B1808="","",MAX(0,$E1808-MAX(0,SUMIFS(Тех_Движение!$G$2:$G$5111,Тех_Движение!$D$2:$D$5111,$C1808,Тех_Движение!$B$2:$B$5111,"&lt;="&amp;Настройки!$B$5-1)-$F1808)))</f>
        <v/>
      </c>
      <c r="H1808" s="54">
        <f>IF($B1808="","",IF(AND($D1808&gt;=Настройки!$B$5,$D1808&lt;=Настройки!$B$6),$E1808,0))</f>
        <v/>
      </c>
      <c r="I1808" s="54">
        <f>IF($B1808="","",$G1808+$H1808-$J1808)</f>
        <v/>
      </c>
      <c r="J1808" s="54">
        <f>IF($B1808="","",MAX(0,$E1808-MAX(0,SUMIFS(Тех_Движение!$G$2:$G$5111,Тех_Движение!$D$2:$D$5111,$C1808,Тех_Движение!$B$2:$B$5111,"&lt;="&amp;Настройки!$B$6)-$F1808)))</f>
        <v/>
      </c>
      <c r="K1808" s="54">
        <f>IF(OR($B1808="",K$3&lt;$D1808+Настройки!$B$7),0,MAX(0,$E1808-MAX(0,SUMIFS(Тех_Движение!$G$2:$G$5111,Тех_Движение!$D$2:$D$5111,$C1808,Тех_Движение!$B$2:$B$5111,"&lt;="&amp;K$3)-$F1808)))</f>
        <v/>
      </c>
      <c r="L1808" s="54">
        <f>IF(OR($B1808="",L$3&lt;$D1808+Настройки!$B$7),0,MAX(0,$E1808-MAX(0,SUMIFS(Тех_Движение!$G$2:$G$5111,Тех_Движение!$D$2:$D$5111,$C1808,Тех_Движение!$B$2:$B$5111,"&lt;="&amp;L$3)-$F1808)))</f>
        <v/>
      </c>
      <c r="M1808" s="54">
        <f>IF(OR($B1808="",M$3&lt;$D1808+Настройки!$B$7),0,MAX(0,$E1808-MAX(0,SUMIFS(Тех_Движение!$G$2:$G$5111,Тех_Движение!$D$2:$D$5111,$C1808,Тех_Движение!$B$2:$B$5111,"&lt;="&amp;M$3)-$F1808)))</f>
        <v/>
      </c>
      <c r="N1808" s="54">
        <f>IF(OR($B1808="",N$3&lt;$D1808+Настройки!$B$7),0,MAX(0,$E1808-MAX(0,SUMIFS(Тех_Движение!$G$2:$G$5111,Тех_Движение!$D$2:$D$5111,$C1808,Тех_Движение!$B$2:$B$5111,"&lt;="&amp;N$3)-$F1808)))</f>
        <v/>
      </c>
      <c r="O1808" s="54">
        <f>IF(OR($B1808="",O$3&lt;$D1808+Настройки!$B$7),0,MAX(0,$E1808-MAX(0,SUMIFS(Тех_Движение!$G$2:$G$5111,Тех_Движение!$D$2:$D$5111,$C1808,Тех_Движение!$B$2:$B$5111,"&lt;="&amp;O$3)-$F1808)))</f>
        <v/>
      </c>
      <c r="P1808" s="54">
        <f>IF(OR($B1808="",P$3&lt;$D1808+Настройки!$B$7),0,MAX(0,$E1808-MAX(0,SUMIFS(Тех_Движение!$G$2:$G$5111,Тех_Движение!$D$2:$D$5111,$C1808,Тех_Движение!$B$2:$B$5111,"&lt;="&amp;P$3)-$F1808)))</f>
        <v/>
      </c>
      <c r="Q1808" s="54">
        <f>IF(OR($B1808="",Q$3&lt;$D1808+Настройки!$B$7),0,MAX(0,$E1808-MAX(0,SUMIFS(Тех_Движение!$G$2:$G$5111,Тех_Движение!$D$2:$D$5111,$C1808,Тех_Движение!$B$2:$B$5111,"&lt;="&amp;Q$3)-$F1808)))</f>
        <v/>
      </c>
      <c r="R1808" s="54">
        <f>IF($B1808="","",SUM($K1808:$Q1808))</f>
        <v/>
      </c>
      <c r="S1808" s="56">
        <f>IF($B1808="","",VLOOKUP($C1808,Настройки!$A$11:$L$17,9,FALSE))</f>
        <v/>
      </c>
      <c r="T1808" s="56">
        <f>IF($B1808="","",$R1808*$S1808)</f>
        <v/>
      </c>
    </row>
    <row r="1809">
      <c r="A1809" s="20">
        <f>Тех_Движение!$A$1806</f>
        <v/>
      </c>
      <c r="B1809" s="20">
        <f>IF(Тех_Движение!$F$1806&gt;0,Тех_Движение!$I$1806,"")</f>
        <v/>
      </c>
      <c r="C1809" s="20">
        <f>IF($B1809="","",Тех_Движение!$D$1806)</f>
        <v/>
      </c>
      <c r="D1809" s="42">
        <f>IF($B1809="","",Тех_Движение!$B$1806)</f>
        <v/>
      </c>
      <c r="E1809" s="54">
        <f>IF($B1809="","",Тех_Движение!$F$1806)</f>
        <v/>
      </c>
      <c r="F1809" s="54">
        <f>IF($B1809="","",SUMIFS($E$5:$E1808,$C$5:$C1808,$C1809))</f>
        <v/>
      </c>
      <c r="G1809" s="54">
        <f>IF($B1809="","",MAX(0,$E1809-MAX(0,SUMIFS(Тех_Движение!$G$2:$G$5111,Тех_Движение!$D$2:$D$5111,$C1809,Тех_Движение!$B$2:$B$5111,"&lt;="&amp;Настройки!$B$5-1)-$F1809)))</f>
        <v/>
      </c>
      <c r="H1809" s="54">
        <f>IF($B1809="","",IF(AND($D1809&gt;=Настройки!$B$5,$D1809&lt;=Настройки!$B$6),$E1809,0))</f>
        <v/>
      </c>
      <c r="I1809" s="54">
        <f>IF($B1809="","",$G1809+$H1809-$J1809)</f>
        <v/>
      </c>
      <c r="J1809" s="54">
        <f>IF($B1809="","",MAX(0,$E1809-MAX(0,SUMIFS(Тех_Движение!$G$2:$G$5111,Тех_Движение!$D$2:$D$5111,$C1809,Тех_Движение!$B$2:$B$5111,"&lt;="&amp;Настройки!$B$6)-$F1809)))</f>
        <v/>
      </c>
      <c r="K1809" s="54">
        <f>IF(OR($B1809="",K$3&lt;$D1809+Настройки!$B$7),0,MAX(0,$E1809-MAX(0,SUMIFS(Тех_Движение!$G$2:$G$5111,Тех_Движение!$D$2:$D$5111,$C1809,Тех_Движение!$B$2:$B$5111,"&lt;="&amp;K$3)-$F1809)))</f>
        <v/>
      </c>
      <c r="L1809" s="54">
        <f>IF(OR($B1809="",L$3&lt;$D1809+Настройки!$B$7),0,MAX(0,$E1809-MAX(0,SUMIFS(Тех_Движение!$G$2:$G$5111,Тех_Движение!$D$2:$D$5111,$C1809,Тех_Движение!$B$2:$B$5111,"&lt;="&amp;L$3)-$F1809)))</f>
        <v/>
      </c>
      <c r="M1809" s="54">
        <f>IF(OR($B1809="",M$3&lt;$D1809+Настройки!$B$7),0,MAX(0,$E1809-MAX(0,SUMIFS(Тех_Движение!$G$2:$G$5111,Тех_Движение!$D$2:$D$5111,$C1809,Тех_Движение!$B$2:$B$5111,"&lt;="&amp;M$3)-$F1809)))</f>
        <v/>
      </c>
      <c r="N1809" s="54">
        <f>IF(OR($B1809="",N$3&lt;$D1809+Настройки!$B$7),0,MAX(0,$E1809-MAX(0,SUMIFS(Тех_Движение!$G$2:$G$5111,Тех_Движение!$D$2:$D$5111,$C1809,Тех_Движение!$B$2:$B$5111,"&lt;="&amp;N$3)-$F1809)))</f>
        <v/>
      </c>
      <c r="O1809" s="54">
        <f>IF(OR($B1809="",O$3&lt;$D1809+Настройки!$B$7),0,MAX(0,$E1809-MAX(0,SUMIFS(Тех_Движение!$G$2:$G$5111,Тех_Движение!$D$2:$D$5111,$C1809,Тех_Движение!$B$2:$B$5111,"&lt;="&amp;O$3)-$F1809)))</f>
        <v/>
      </c>
      <c r="P1809" s="54">
        <f>IF(OR($B1809="",P$3&lt;$D1809+Настройки!$B$7),0,MAX(0,$E1809-MAX(0,SUMIFS(Тех_Движение!$G$2:$G$5111,Тех_Движение!$D$2:$D$5111,$C1809,Тех_Движение!$B$2:$B$5111,"&lt;="&amp;P$3)-$F1809)))</f>
        <v/>
      </c>
      <c r="Q1809" s="54">
        <f>IF(OR($B1809="",Q$3&lt;$D1809+Настройки!$B$7),0,MAX(0,$E1809-MAX(0,SUMIFS(Тех_Движение!$G$2:$G$5111,Тех_Движение!$D$2:$D$5111,$C1809,Тех_Движение!$B$2:$B$5111,"&lt;="&amp;Q$3)-$F1809)))</f>
        <v/>
      </c>
      <c r="R1809" s="54">
        <f>IF($B1809="","",SUM($K1809:$Q1809))</f>
        <v/>
      </c>
      <c r="S1809" s="56">
        <f>IF($B1809="","",VLOOKUP($C1809,Настройки!$A$11:$L$17,9,FALSE))</f>
        <v/>
      </c>
      <c r="T1809" s="56">
        <f>IF($B1809="","",$R1809*$S1809)</f>
        <v/>
      </c>
    </row>
    <row r="1810">
      <c r="A1810" s="20">
        <f>Тех_Движение!$A$1807</f>
        <v/>
      </c>
      <c r="B1810" s="20">
        <f>IF(Тех_Движение!$F$1807&gt;0,Тех_Движение!$I$1807,"")</f>
        <v/>
      </c>
      <c r="C1810" s="20">
        <f>IF($B1810="","",Тех_Движение!$D$1807)</f>
        <v/>
      </c>
      <c r="D1810" s="42">
        <f>IF($B1810="","",Тех_Движение!$B$1807)</f>
        <v/>
      </c>
      <c r="E1810" s="54">
        <f>IF($B1810="","",Тех_Движение!$F$1807)</f>
        <v/>
      </c>
      <c r="F1810" s="54">
        <f>IF($B1810="","",SUMIFS($E$5:$E1809,$C$5:$C1809,$C1810))</f>
        <v/>
      </c>
      <c r="G1810" s="54">
        <f>IF($B1810="","",MAX(0,$E1810-MAX(0,SUMIFS(Тех_Движение!$G$2:$G$5111,Тех_Движение!$D$2:$D$5111,$C1810,Тех_Движение!$B$2:$B$5111,"&lt;="&amp;Настройки!$B$5-1)-$F1810)))</f>
        <v/>
      </c>
      <c r="H1810" s="54">
        <f>IF($B1810="","",IF(AND($D1810&gt;=Настройки!$B$5,$D1810&lt;=Настройки!$B$6),$E1810,0))</f>
        <v/>
      </c>
      <c r="I1810" s="54">
        <f>IF($B1810="","",$G1810+$H1810-$J1810)</f>
        <v/>
      </c>
      <c r="J1810" s="54">
        <f>IF($B1810="","",MAX(0,$E1810-MAX(0,SUMIFS(Тех_Движение!$G$2:$G$5111,Тех_Движение!$D$2:$D$5111,$C1810,Тех_Движение!$B$2:$B$5111,"&lt;="&amp;Настройки!$B$6)-$F1810)))</f>
        <v/>
      </c>
      <c r="K1810" s="54">
        <f>IF(OR($B1810="",K$3&lt;$D1810+Настройки!$B$7),0,MAX(0,$E1810-MAX(0,SUMIFS(Тех_Движение!$G$2:$G$5111,Тех_Движение!$D$2:$D$5111,$C1810,Тех_Движение!$B$2:$B$5111,"&lt;="&amp;K$3)-$F1810)))</f>
        <v/>
      </c>
      <c r="L1810" s="54">
        <f>IF(OR($B1810="",L$3&lt;$D1810+Настройки!$B$7),0,MAX(0,$E1810-MAX(0,SUMIFS(Тех_Движение!$G$2:$G$5111,Тех_Движение!$D$2:$D$5111,$C1810,Тех_Движение!$B$2:$B$5111,"&lt;="&amp;L$3)-$F1810)))</f>
        <v/>
      </c>
      <c r="M1810" s="54">
        <f>IF(OR($B1810="",M$3&lt;$D1810+Настройки!$B$7),0,MAX(0,$E1810-MAX(0,SUMIFS(Тех_Движение!$G$2:$G$5111,Тех_Движение!$D$2:$D$5111,$C1810,Тех_Движение!$B$2:$B$5111,"&lt;="&amp;M$3)-$F1810)))</f>
        <v/>
      </c>
      <c r="N1810" s="54">
        <f>IF(OR($B1810="",N$3&lt;$D1810+Настройки!$B$7),0,MAX(0,$E1810-MAX(0,SUMIFS(Тех_Движение!$G$2:$G$5111,Тех_Движение!$D$2:$D$5111,$C1810,Тех_Движение!$B$2:$B$5111,"&lt;="&amp;N$3)-$F1810)))</f>
        <v/>
      </c>
      <c r="O1810" s="54">
        <f>IF(OR($B1810="",O$3&lt;$D1810+Настройки!$B$7),0,MAX(0,$E1810-MAX(0,SUMIFS(Тех_Движение!$G$2:$G$5111,Тех_Движение!$D$2:$D$5111,$C1810,Тех_Движение!$B$2:$B$5111,"&lt;="&amp;O$3)-$F1810)))</f>
        <v/>
      </c>
      <c r="P1810" s="54">
        <f>IF(OR($B1810="",P$3&lt;$D1810+Настройки!$B$7),0,MAX(0,$E1810-MAX(0,SUMIFS(Тех_Движение!$G$2:$G$5111,Тех_Движение!$D$2:$D$5111,$C1810,Тех_Движение!$B$2:$B$5111,"&lt;="&amp;P$3)-$F1810)))</f>
        <v/>
      </c>
      <c r="Q1810" s="54">
        <f>IF(OR($B1810="",Q$3&lt;$D1810+Настройки!$B$7),0,MAX(0,$E1810-MAX(0,SUMIFS(Тех_Движение!$G$2:$G$5111,Тех_Движение!$D$2:$D$5111,$C1810,Тех_Движение!$B$2:$B$5111,"&lt;="&amp;Q$3)-$F1810)))</f>
        <v/>
      </c>
      <c r="R1810" s="54">
        <f>IF($B1810="","",SUM($K1810:$Q1810))</f>
        <v/>
      </c>
      <c r="S1810" s="56">
        <f>IF($B1810="","",VLOOKUP($C1810,Настройки!$A$11:$L$17,9,FALSE))</f>
        <v/>
      </c>
      <c r="T1810" s="56">
        <f>IF($B1810="","",$R1810*$S1810)</f>
        <v/>
      </c>
    </row>
    <row r="1811">
      <c r="A1811" s="20">
        <f>Тех_Движение!$A$1808</f>
        <v/>
      </c>
      <c r="B1811" s="20">
        <f>IF(Тех_Движение!$F$1808&gt;0,Тех_Движение!$I$1808,"")</f>
        <v/>
      </c>
      <c r="C1811" s="20">
        <f>IF($B1811="","",Тех_Движение!$D$1808)</f>
        <v/>
      </c>
      <c r="D1811" s="42">
        <f>IF($B1811="","",Тех_Движение!$B$1808)</f>
        <v/>
      </c>
      <c r="E1811" s="54">
        <f>IF($B1811="","",Тех_Движение!$F$1808)</f>
        <v/>
      </c>
      <c r="F1811" s="54">
        <f>IF($B1811="","",SUMIFS($E$5:$E1810,$C$5:$C1810,$C1811))</f>
        <v/>
      </c>
      <c r="G1811" s="54">
        <f>IF($B1811="","",MAX(0,$E1811-MAX(0,SUMIFS(Тех_Движение!$G$2:$G$5111,Тех_Движение!$D$2:$D$5111,$C1811,Тех_Движение!$B$2:$B$5111,"&lt;="&amp;Настройки!$B$5-1)-$F1811)))</f>
        <v/>
      </c>
      <c r="H1811" s="54">
        <f>IF($B1811="","",IF(AND($D1811&gt;=Настройки!$B$5,$D1811&lt;=Настройки!$B$6),$E1811,0))</f>
        <v/>
      </c>
      <c r="I1811" s="54">
        <f>IF($B1811="","",$G1811+$H1811-$J1811)</f>
        <v/>
      </c>
      <c r="J1811" s="54">
        <f>IF($B1811="","",MAX(0,$E1811-MAX(0,SUMIFS(Тех_Движение!$G$2:$G$5111,Тех_Движение!$D$2:$D$5111,$C1811,Тех_Движение!$B$2:$B$5111,"&lt;="&amp;Настройки!$B$6)-$F1811)))</f>
        <v/>
      </c>
      <c r="K1811" s="54">
        <f>IF(OR($B1811="",K$3&lt;$D1811+Настройки!$B$7),0,MAX(0,$E1811-MAX(0,SUMIFS(Тех_Движение!$G$2:$G$5111,Тех_Движение!$D$2:$D$5111,$C1811,Тех_Движение!$B$2:$B$5111,"&lt;="&amp;K$3)-$F1811)))</f>
        <v/>
      </c>
      <c r="L1811" s="54">
        <f>IF(OR($B1811="",L$3&lt;$D1811+Настройки!$B$7),0,MAX(0,$E1811-MAX(0,SUMIFS(Тех_Движение!$G$2:$G$5111,Тех_Движение!$D$2:$D$5111,$C1811,Тех_Движение!$B$2:$B$5111,"&lt;="&amp;L$3)-$F1811)))</f>
        <v/>
      </c>
      <c r="M1811" s="54">
        <f>IF(OR($B1811="",M$3&lt;$D1811+Настройки!$B$7),0,MAX(0,$E1811-MAX(0,SUMIFS(Тех_Движение!$G$2:$G$5111,Тех_Движение!$D$2:$D$5111,$C1811,Тех_Движение!$B$2:$B$5111,"&lt;="&amp;M$3)-$F1811)))</f>
        <v/>
      </c>
      <c r="N1811" s="54">
        <f>IF(OR($B1811="",N$3&lt;$D1811+Настройки!$B$7),0,MAX(0,$E1811-MAX(0,SUMIFS(Тех_Движение!$G$2:$G$5111,Тех_Движение!$D$2:$D$5111,$C1811,Тех_Движение!$B$2:$B$5111,"&lt;="&amp;N$3)-$F1811)))</f>
        <v/>
      </c>
      <c r="O1811" s="54">
        <f>IF(OR($B1811="",O$3&lt;$D1811+Настройки!$B$7),0,MAX(0,$E1811-MAX(0,SUMIFS(Тех_Движение!$G$2:$G$5111,Тех_Движение!$D$2:$D$5111,$C1811,Тех_Движение!$B$2:$B$5111,"&lt;="&amp;O$3)-$F1811)))</f>
        <v/>
      </c>
      <c r="P1811" s="54">
        <f>IF(OR($B1811="",P$3&lt;$D1811+Настройки!$B$7),0,MAX(0,$E1811-MAX(0,SUMIFS(Тех_Движение!$G$2:$G$5111,Тех_Движение!$D$2:$D$5111,$C1811,Тех_Движение!$B$2:$B$5111,"&lt;="&amp;P$3)-$F1811)))</f>
        <v/>
      </c>
      <c r="Q1811" s="54">
        <f>IF(OR($B1811="",Q$3&lt;$D1811+Настройки!$B$7),0,MAX(0,$E1811-MAX(0,SUMIFS(Тех_Движение!$G$2:$G$5111,Тех_Движение!$D$2:$D$5111,$C1811,Тех_Движение!$B$2:$B$5111,"&lt;="&amp;Q$3)-$F1811)))</f>
        <v/>
      </c>
      <c r="R1811" s="54">
        <f>IF($B1811="","",SUM($K1811:$Q1811))</f>
        <v/>
      </c>
      <c r="S1811" s="56">
        <f>IF($B1811="","",VLOOKUP($C1811,Настройки!$A$11:$L$17,9,FALSE))</f>
        <v/>
      </c>
      <c r="T1811" s="56">
        <f>IF($B1811="","",$R1811*$S1811)</f>
        <v/>
      </c>
    </row>
    <row r="1812">
      <c r="A1812" s="20">
        <f>Тех_Движение!$A$1809</f>
        <v/>
      </c>
      <c r="B1812" s="20">
        <f>IF(Тех_Движение!$F$1809&gt;0,Тех_Движение!$I$1809,"")</f>
        <v/>
      </c>
      <c r="C1812" s="20">
        <f>IF($B1812="","",Тех_Движение!$D$1809)</f>
        <v/>
      </c>
      <c r="D1812" s="42">
        <f>IF($B1812="","",Тех_Движение!$B$1809)</f>
        <v/>
      </c>
      <c r="E1812" s="54">
        <f>IF($B1812="","",Тех_Движение!$F$1809)</f>
        <v/>
      </c>
      <c r="F1812" s="54">
        <f>IF($B1812="","",SUMIFS($E$5:$E1811,$C$5:$C1811,$C1812))</f>
        <v/>
      </c>
      <c r="G1812" s="54">
        <f>IF($B1812="","",MAX(0,$E1812-MAX(0,SUMIFS(Тех_Движение!$G$2:$G$5111,Тех_Движение!$D$2:$D$5111,$C1812,Тех_Движение!$B$2:$B$5111,"&lt;="&amp;Настройки!$B$5-1)-$F1812)))</f>
        <v/>
      </c>
      <c r="H1812" s="54">
        <f>IF($B1812="","",IF(AND($D1812&gt;=Настройки!$B$5,$D1812&lt;=Настройки!$B$6),$E1812,0))</f>
        <v/>
      </c>
      <c r="I1812" s="54">
        <f>IF($B1812="","",$G1812+$H1812-$J1812)</f>
        <v/>
      </c>
      <c r="J1812" s="54">
        <f>IF($B1812="","",MAX(0,$E1812-MAX(0,SUMIFS(Тех_Движение!$G$2:$G$5111,Тех_Движение!$D$2:$D$5111,$C1812,Тех_Движение!$B$2:$B$5111,"&lt;="&amp;Настройки!$B$6)-$F1812)))</f>
        <v/>
      </c>
      <c r="K1812" s="54">
        <f>IF(OR($B1812="",K$3&lt;$D1812+Настройки!$B$7),0,MAX(0,$E1812-MAX(0,SUMIFS(Тех_Движение!$G$2:$G$5111,Тех_Движение!$D$2:$D$5111,$C1812,Тех_Движение!$B$2:$B$5111,"&lt;="&amp;K$3)-$F1812)))</f>
        <v/>
      </c>
      <c r="L1812" s="54">
        <f>IF(OR($B1812="",L$3&lt;$D1812+Настройки!$B$7),0,MAX(0,$E1812-MAX(0,SUMIFS(Тех_Движение!$G$2:$G$5111,Тех_Движение!$D$2:$D$5111,$C1812,Тех_Движение!$B$2:$B$5111,"&lt;="&amp;L$3)-$F1812)))</f>
        <v/>
      </c>
      <c r="M1812" s="54">
        <f>IF(OR($B1812="",M$3&lt;$D1812+Настройки!$B$7),0,MAX(0,$E1812-MAX(0,SUMIFS(Тех_Движение!$G$2:$G$5111,Тех_Движение!$D$2:$D$5111,$C1812,Тех_Движение!$B$2:$B$5111,"&lt;="&amp;M$3)-$F1812)))</f>
        <v/>
      </c>
      <c r="N1812" s="54">
        <f>IF(OR($B1812="",N$3&lt;$D1812+Настройки!$B$7),0,MAX(0,$E1812-MAX(0,SUMIFS(Тех_Движение!$G$2:$G$5111,Тех_Движение!$D$2:$D$5111,$C1812,Тех_Движение!$B$2:$B$5111,"&lt;="&amp;N$3)-$F1812)))</f>
        <v/>
      </c>
      <c r="O1812" s="54">
        <f>IF(OR($B1812="",O$3&lt;$D1812+Настройки!$B$7),0,MAX(0,$E1812-MAX(0,SUMIFS(Тех_Движение!$G$2:$G$5111,Тех_Движение!$D$2:$D$5111,$C1812,Тех_Движение!$B$2:$B$5111,"&lt;="&amp;O$3)-$F1812)))</f>
        <v/>
      </c>
      <c r="P1812" s="54">
        <f>IF(OR($B1812="",P$3&lt;$D1812+Настройки!$B$7),0,MAX(0,$E1812-MAX(0,SUMIFS(Тех_Движение!$G$2:$G$5111,Тех_Движение!$D$2:$D$5111,$C1812,Тех_Движение!$B$2:$B$5111,"&lt;="&amp;P$3)-$F1812)))</f>
        <v/>
      </c>
      <c r="Q1812" s="54">
        <f>IF(OR($B1812="",Q$3&lt;$D1812+Настройки!$B$7),0,MAX(0,$E1812-MAX(0,SUMIFS(Тех_Движение!$G$2:$G$5111,Тех_Движение!$D$2:$D$5111,$C1812,Тех_Движение!$B$2:$B$5111,"&lt;="&amp;Q$3)-$F1812)))</f>
        <v/>
      </c>
      <c r="R1812" s="54">
        <f>IF($B1812="","",SUM($K1812:$Q1812))</f>
        <v/>
      </c>
      <c r="S1812" s="56">
        <f>IF($B1812="","",VLOOKUP($C1812,Настройки!$A$11:$L$17,9,FALSE))</f>
        <v/>
      </c>
      <c r="T1812" s="56">
        <f>IF($B1812="","",$R1812*$S1812)</f>
        <v/>
      </c>
    </row>
    <row r="1813">
      <c r="A1813" s="20">
        <f>Тех_Движение!$A$1810</f>
        <v/>
      </c>
      <c r="B1813" s="20">
        <f>IF(Тех_Движение!$F$1810&gt;0,Тех_Движение!$I$1810,"")</f>
        <v/>
      </c>
      <c r="C1813" s="20">
        <f>IF($B1813="","",Тех_Движение!$D$1810)</f>
        <v/>
      </c>
      <c r="D1813" s="42">
        <f>IF($B1813="","",Тех_Движение!$B$1810)</f>
        <v/>
      </c>
      <c r="E1813" s="54">
        <f>IF($B1813="","",Тех_Движение!$F$1810)</f>
        <v/>
      </c>
      <c r="F1813" s="54">
        <f>IF($B1813="","",SUMIFS($E$5:$E1812,$C$5:$C1812,$C1813))</f>
        <v/>
      </c>
      <c r="G1813" s="54">
        <f>IF($B1813="","",MAX(0,$E1813-MAX(0,SUMIFS(Тех_Движение!$G$2:$G$5111,Тех_Движение!$D$2:$D$5111,$C1813,Тех_Движение!$B$2:$B$5111,"&lt;="&amp;Настройки!$B$5-1)-$F1813)))</f>
        <v/>
      </c>
      <c r="H1813" s="54">
        <f>IF($B1813="","",IF(AND($D1813&gt;=Настройки!$B$5,$D1813&lt;=Настройки!$B$6),$E1813,0))</f>
        <v/>
      </c>
      <c r="I1813" s="54">
        <f>IF($B1813="","",$G1813+$H1813-$J1813)</f>
        <v/>
      </c>
      <c r="J1813" s="54">
        <f>IF($B1813="","",MAX(0,$E1813-MAX(0,SUMIFS(Тех_Движение!$G$2:$G$5111,Тех_Движение!$D$2:$D$5111,$C1813,Тех_Движение!$B$2:$B$5111,"&lt;="&amp;Настройки!$B$6)-$F1813)))</f>
        <v/>
      </c>
      <c r="K1813" s="54">
        <f>IF(OR($B1813="",K$3&lt;$D1813+Настройки!$B$7),0,MAX(0,$E1813-MAX(0,SUMIFS(Тех_Движение!$G$2:$G$5111,Тех_Движение!$D$2:$D$5111,$C1813,Тех_Движение!$B$2:$B$5111,"&lt;="&amp;K$3)-$F1813)))</f>
        <v/>
      </c>
      <c r="L1813" s="54">
        <f>IF(OR($B1813="",L$3&lt;$D1813+Настройки!$B$7),0,MAX(0,$E1813-MAX(0,SUMIFS(Тех_Движение!$G$2:$G$5111,Тех_Движение!$D$2:$D$5111,$C1813,Тех_Движение!$B$2:$B$5111,"&lt;="&amp;L$3)-$F1813)))</f>
        <v/>
      </c>
      <c r="M1813" s="54">
        <f>IF(OR($B1813="",M$3&lt;$D1813+Настройки!$B$7),0,MAX(0,$E1813-MAX(0,SUMIFS(Тех_Движение!$G$2:$G$5111,Тех_Движение!$D$2:$D$5111,$C1813,Тех_Движение!$B$2:$B$5111,"&lt;="&amp;M$3)-$F1813)))</f>
        <v/>
      </c>
      <c r="N1813" s="54">
        <f>IF(OR($B1813="",N$3&lt;$D1813+Настройки!$B$7),0,MAX(0,$E1813-MAX(0,SUMIFS(Тех_Движение!$G$2:$G$5111,Тех_Движение!$D$2:$D$5111,$C1813,Тех_Движение!$B$2:$B$5111,"&lt;="&amp;N$3)-$F1813)))</f>
        <v/>
      </c>
      <c r="O1813" s="54">
        <f>IF(OR($B1813="",O$3&lt;$D1813+Настройки!$B$7),0,MAX(0,$E1813-MAX(0,SUMIFS(Тех_Движение!$G$2:$G$5111,Тех_Движение!$D$2:$D$5111,$C1813,Тех_Движение!$B$2:$B$5111,"&lt;="&amp;O$3)-$F1813)))</f>
        <v/>
      </c>
      <c r="P1813" s="54">
        <f>IF(OR($B1813="",P$3&lt;$D1813+Настройки!$B$7),0,MAX(0,$E1813-MAX(0,SUMIFS(Тех_Движение!$G$2:$G$5111,Тех_Движение!$D$2:$D$5111,$C1813,Тех_Движение!$B$2:$B$5111,"&lt;="&amp;P$3)-$F1813)))</f>
        <v/>
      </c>
      <c r="Q1813" s="54">
        <f>IF(OR($B1813="",Q$3&lt;$D1813+Настройки!$B$7),0,MAX(0,$E1813-MAX(0,SUMIFS(Тех_Движение!$G$2:$G$5111,Тех_Движение!$D$2:$D$5111,$C1813,Тех_Движение!$B$2:$B$5111,"&lt;="&amp;Q$3)-$F1813)))</f>
        <v/>
      </c>
      <c r="R1813" s="54">
        <f>IF($B1813="","",SUM($K1813:$Q1813))</f>
        <v/>
      </c>
      <c r="S1813" s="56">
        <f>IF($B1813="","",VLOOKUP($C1813,Настройки!$A$11:$L$17,9,FALSE))</f>
        <v/>
      </c>
      <c r="T1813" s="56">
        <f>IF($B1813="","",$R1813*$S1813)</f>
        <v/>
      </c>
    </row>
    <row r="1814">
      <c r="A1814" s="20">
        <f>Тех_Движение!$A$1811</f>
        <v/>
      </c>
      <c r="B1814" s="20">
        <f>IF(Тех_Движение!$F$1811&gt;0,Тех_Движение!$I$1811,"")</f>
        <v/>
      </c>
      <c r="C1814" s="20">
        <f>IF($B1814="","",Тех_Движение!$D$1811)</f>
        <v/>
      </c>
      <c r="D1814" s="42">
        <f>IF($B1814="","",Тех_Движение!$B$1811)</f>
        <v/>
      </c>
      <c r="E1814" s="54">
        <f>IF($B1814="","",Тех_Движение!$F$1811)</f>
        <v/>
      </c>
      <c r="F1814" s="54">
        <f>IF($B1814="","",SUMIFS($E$5:$E1813,$C$5:$C1813,$C1814))</f>
        <v/>
      </c>
      <c r="G1814" s="54">
        <f>IF($B1814="","",MAX(0,$E1814-MAX(0,SUMIFS(Тех_Движение!$G$2:$G$5111,Тех_Движение!$D$2:$D$5111,$C1814,Тех_Движение!$B$2:$B$5111,"&lt;="&amp;Настройки!$B$5-1)-$F1814)))</f>
        <v/>
      </c>
      <c r="H1814" s="54">
        <f>IF($B1814="","",IF(AND($D1814&gt;=Настройки!$B$5,$D1814&lt;=Настройки!$B$6),$E1814,0))</f>
        <v/>
      </c>
      <c r="I1814" s="54">
        <f>IF($B1814="","",$G1814+$H1814-$J1814)</f>
        <v/>
      </c>
      <c r="J1814" s="54">
        <f>IF($B1814="","",MAX(0,$E1814-MAX(0,SUMIFS(Тех_Движение!$G$2:$G$5111,Тех_Движение!$D$2:$D$5111,$C1814,Тех_Движение!$B$2:$B$5111,"&lt;="&amp;Настройки!$B$6)-$F1814)))</f>
        <v/>
      </c>
      <c r="K1814" s="54">
        <f>IF(OR($B1814="",K$3&lt;$D1814+Настройки!$B$7),0,MAX(0,$E1814-MAX(0,SUMIFS(Тех_Движение!$G$2:$G$5111,Тех_Движение!$D$2:$D$5111,$C1814,Тех_Движение!$B$2:$B$5111,"&lt;="&amp;K$3)-$F1814)))</f>
        <v/>
      </c>
      <c r="L1814" s="54">
        <f>IF(OR($B1814="",L$3&lt;$D1814+Настройки!$B$7),0,MAX(0,$E1814-MAX(0,SUMIFS(Тех_Движение!$G$2:$G$5111,Тех_Движение!$D$2:$D$5111,$C1814,Тех_Движение!$B$2:$B$5111,"&lt;="&amp;L$3)-$F1814)))</f>
        <v/>
      </c>
      <c r="M1814" s="54">
        <f>IF(OR($B1814="",M$3&lt;$D1814+Настройки!$B$7),0,MAX(0,$E1814-MAX(0,SUMIFS(Тех_Движение!$G$2:$G$5111,Тех_Движение!$D$2:$D$5111,$C1814,Тех_Движение!$B$2:$B$5111,"&lt;="&amp;M$3)-$F1814)))</f>
        <v/>
      </c>
      <c r="N1814" s="54">
        <f>IF(OR($B1814="",N$3&lt;$D1814+Настройки!$B$7),0,MAX(0,$E1814-MAX(0,SUMIFS(Тех_Движение!$G$2:$G$5111,Тех_Движение!$D$2:$D$5111,$C1814,Тех_Движение!$B$2:$B$5111,"&lt;="&amp;N$3)-$F1814)))</f>
        <v/>
      </c>
      <c r="O1814" s="54">
        <f>IF(OR($B1814="",O$3&lt;$D1814+Настройки!$B$7),0,MAX(0,$E1814-MAX(0,SUMIFS(Тех_Движение!$G$2:$G$5111,Тех_Движение!$D$2:$D$5111,$C1814,Тех_Движение!$B$2:$B$5111,"&lt;="&amp;O$3)-$F1814)))</f>
        <v/>
      </c>
      <c r="P1814" s="54">
        <f>IF(OR($B1814="",P$3&lt;$D1814+Настройки!$B$7),0,MAX(0,$E1814-MAX(0,SUMIFS(Тех_Движение!$G$2:$G$5111,Тех_Движение!$D$2:$D$5111,$C1814,Тех_Движение!$B$2:$B$5111,"&lt;="&amp;P$3)-$F1814)))</f>
        <v/>
      </c>
      <c r="Q1814" s="54">
        <f>IF(OR($B1814="",Q$3&lt;$D1814+Настройки!$B$7),0,MAX(0,$E1814-MAX(0,SUMIFS(Тех_Движение!$G$2:$G$5111,Тех_Движение!$D$2:$D$5111,$C1814,Тех_Движение!$B$2:$B$5111,"&lt;="&amp;Q$3)-$F1814)))</f>
        <v/>
      </c>
      <c r="R1814" s="54">
        <f>IF($B1814="","",SUM($K1814:$Q1814))</f>
        <v/>
      </c>
      <c r="S1814" s="56">
        <f>IF($B1814="","",VLOOKUP($C1814,Настройки!$A$11:$L$17,9,FALSE))</f>
        <v/>
      </c>
      <c r="T1814" s="56">
        <f>IF($B1814="","",$R1814*$S1814)</f>
        <v/>
      </c>
    </row>
    <row r="1815">
      <c r="A1815" s="20">
        <f>Тех_Движение!$A$1812</f>
        <v/>
      </c>
      <c r="B1815" s="20">
        <f>IF(Тех_Движение!$F$1812&gt;0,Тех_Движение!$I$1812,"")</f>
        <v/>
      </c>
      <c r="C1815" s="20">
        <f>IF($B1815="","",Тех_Движение!$D$1812)</f>
        <v/>
      </c>
      <c r="D1815" s="42">
        <f>IF($B1815="","",Тех_Движение!$B$1812)</f>
        <v/>
      </c>
      <c r="E1815" s="54">
        <f>IF($B1815="","",Тех_Движение!$F$1812)</f>
        <v/>
      </c>
      <c r="F1815" s="54">
        <f>IF($B1815="","",SUMIFS($E$5:$E1814,$C$5:$C1814,$C1815))</f>
        <v/>
      </c>
      <c r="G1815" s="54">
        <f>IF($B1815="","",MAX(0,$E1815-MAX(0,SUMIFS(Тех_Движение!$G$2:$G$5111,Тех_Движение!$D$2:$D$5111,$C1815,Тех_Движение!$B$2:$B$5111,"&lt;="&amp;Настройки!$B$5-1)-$F1815)))</f>
        <v/>
      </c>
      <c r="H1815" s="54">
        <f>IF($B1815="","",IF(AND($D1815&gt;=Настройки!$B$5,$D1815&lt;=Настройки!$B$6),$E1815,0))</f>
        <v/>
      </c>
      <c r="I1815" s="54">
        <f>IF($B1815="","",$G1815+$H1815-$J1815)</f>
        <v/>
      </c>
      <c r="J1815" s="54">
        <f>IF($B1815="","",MAX(0,$E1815-MAX(0,SUMIFS(Тех_Движение!$G$2:$G$5111,Тех_Движение!$D$2:$D$5111,$C1815,Тех_Движение!$B$2:$B$5111,"&lt;="&amp;Настройки!$B$6)-$F1815)))</f>
        <v/>
      </c>
      <c r="K1815" s="54">
        <f>IF(OR($B1815="",K$3&lt;$D1815+Настройки!$B$7),0,MAX(0,$E1815-MAX(0,SUMIFS(Тех_Движение!$G$2:$G$5111,Тех_Движение!$D$2:$D$5111,$C1815,Тех_Движение!$B$2:$B$5111,"&lt;="&amp;K$3)-$F1815)))</f>
        <v/>
      </c>
      <c r="L1815" s="54">
        <f>IF(OR($B1815="",L$3&lt;$D1815+Настройки!$B$7),0,MAX(0,$E1815-MAX(0,SUMIFS(Тех_Движение!$G$2:$G$5111,Тех_Движение!$D$2:$D$5111,$C1815,Тех_Движение!$B$2:$B$5111,"&lt;="&amp;L$3)-$F1815)))</f>
        <v/>
      </c>
      <c r="M1815" s="54">
        <f>IF(OR($B1815="",M$3&lt;$D1815+Настройки!$B$7),0,MAX(0,$E1815-MAX(0,SUMIFS(Тех_Движение!$G$2:$G$5111,Тех_Движение!$D$2:$D$5111,$C1815,Тех_Движение!$B$2:$B$5111,"&lt;="&amp;M$3)-$F1815)))</f>
        <v/>
      </c>
      <c r="N1815" s="54">
        <f>IF(OR($B1815="",N$3&lt;$D1815+Настройки!$B$7),0,MAX(0,$E1815-MAX(0,SUMIFS(Тех_Движение!$G$2:$G$5111,Тех_Движение!$D$2:$D$5111,$C1815,Тех_Движение!$B$2:$B$5111,"&lt;="&amp;N$3)-$F1815)))</f>
        <v/>
      </c>
      <c r="O1815" s="54">
        <f>IF(OR($B1815="",O$3&lt;$D1815+Настройки!$B$7),0,MAX(0,$E1815-MAX(0,SUMIFS(Тех_Движение!$G$2:$G$5111,Тех_Движение!$D$2:$D$5111,$C1815,Тех_Движение!$B$2:$B$5111,"&lt;="&amp;O$3)-$F1815)))</f>
        <v/>
      </c>
      <c r="P1815" s="54">
        <f>IF(OR($B1815="",P$3&lt;$D1815+Настройки!$B$7),0,MAX(0,$E1815-MAX(0,SUMIFS(Тех_Движение!$G$2:$G$5111,Тех_Движение!$D$2:$D$5111,$C1815,Тех_Движение!$B$2:$B$5111,"&lt;="&amp;P$3)-$F1815)))</f>
        <v/>
      </c>
      <c r="Q1815" s="54">
        <f>IF(OR($B1815="",Q$3&lt;$D1815+Настройки!$B$7),0,MAX(0,$E1815-MAX(0,SUMIFS(Тех_Движение!$G$2:$G$5111,Тех_Движение!$D$2:$D$5111,$C1815,Тех_Движение!$B$2:$B$5111,"&lt;="&amp;Q$3)-$F1815)))</f>
        <v/>
      </c>
      <c r="R1815" s="54">
        <f>IF($B1815="","",SUM($K1815:$Q1815))</f>
        <v/>
      </c>
      <c r="S1815" s="56">
        <f>IF($B1815="","",VLOOKUP($C1815,Настройки!$A$11:$L$17,9,FALSE))</f>
        <v/>
      </c>
      <c r="T1815" s="56">
        <f>IF($B1815="","",$R1815*$S1815)</f>
        <v/>
      </c>
    </row>
    <row r="1816">
      <c r="A1816" s="20">
        <f>Тех_Движение!$A$1813</f>
        <v/>
      </c>
      <c r="B1816" s="20">
        <f>IF(Тех_Движение!$F$1813&gt;0,Тех_Движение!$I$1813,"")</f>
        <v/>
      </c>
      <c r="C1816" s="20">
        <f>IF($B1816="","",Тех_Движение!$D$1813)</f>
        <v/>
      </c>
      <c r="D1816" s="42">
        <f>IF($B1816="","",Тех_Движение!$B$1813)</f>
        <v/>
      </c>
      <c r="E1816" s="54">
        <f>IF($B1816="","",Тех_Движение!$F$1813)</f>
        <v/>
      </c>
      <c r="F1816" s="54">
        <f>IF($B1816="","",SUMIFS($E$5:$E1815,$C$5:$C1815,$C1816))</f>
        <v/>
      </c>
      <c r="G1816" s="54">
        <f>IF($B1816="","",MAX(0,$E1816-MAX(0,SUMIFS(Тех_Движение!$G$2:$G$5111,Тех_Движение!$D$2:$D$5111,$C1816,Тех_Движение!$B$2:$B$5111,"&lt;="&amp;Настройки!$B$5-1)-$F1816)))</f>
        <v/>
      </c>
      <c r="H1816" s="54">
        <f>IF($B1816="","",IF(AND($D1816&gt;=Настройки!$B$5,$D1816&lt;=Настройки!$B$6),$E1816,0))</f>
        <v/>
      </c>
      <c r="I1816" s="54">
        <f>IF($B1816="","",$G1816+$H1816-$J1816)</f>
        <v/>
      </c>
      <c r="J1816" s="54">
        <f>IF($B1816="","",MAX(0,$E1816-MAX(0,SUMIFS(Тех_Движение!$G$2:$G$5111,Тех_Движение!$D$2:$D$5111,$C1816,Тех_Движение!$B$2:$B$5111,"&lt;="&amp;Настройки!$B$6)-$F1816)))</f>
        <v/>
      </c>
      <c r="K1816" s="54">
        <f>IF(OR($B1816="",K$3&lt;$D1816+Настройки!$B$7),0,MAX(0,$E1816-MAX(0,SUMIFS(Тех_Движение!$G$2:$G$5111,Тех_Движение!$D$2:$D$5111,$C1816,Тех_Движение!$B$2:$B$5111,"&lt;="&amp;K$3)-$F1816)))</f>
        <v/>
      </c>
      <c r="L1816" s="54">
        <f>IF(OR($B1816="",L$3&lt;$D1816+Настройки!$B$7),0,MAX(0,$E1816-MAX(0,SUMIFS(Тех_Движение!$G$2:$G$5111,Тех_Движение!$D$2:$D$5111,$C1816,Тех_Движение!$B$2:$B$5111,"&lt;="&amp;L$3)-$F1816)))</f>
        <v/>
      </c>
      <c r="M1816" s="54">
        <f>IF(OR($B1816="",M$3&lt;$D1816+Настройки!$B$7),0,MAX(0,$E1816-MAX(0,SUMIFS(Тех_Движение!$G$2:$G$5111,Тех_Движение!$D$2:$D$5111,$C1816,Тех_Движение!$B$2:$B$5111,"&lt;="&amp;M$3)-$F1816)))</f>
        <v/>
      </c>
      <c r="N1816" s="54">
        <f>IF(OR($B1816="",N$3&lt;$D1816+Настройки!$B$7),0,MAX(0,$E1816-MAX(0,SUMIFS(Тех_Движение!$G$2:$G$5111,Тех_Движение!$D$2:$D$5111,$C1816,Тех_Движение!$B$2:$B$5111,"&lt;="&amp;N$3)-$F1816)))</f>
        <v/>
      </c>
      <c r="O1816" s="54">
        <f>IF(OR($B1816="",O$3&lt;$D1816+Настройки!$B$7),0,MAX(0,$E1816-MAX(0,SUMIFS(Тех_Движение!$G$2:$G$5111,Тех_Движение!$D$2:$D$5111,$C1816,Тех_Движение!$B$2:$B$5111,"&lt;="&amp;O$3)-$F1816)))</f>
        <v/>
      </c>
      <c r="P1816" s="54">
        <f>IF(OR($B1816="",P$3&lt;$D1816+Настройки!$B$7),0,MAX(0,$E1816-MAX(0,SUMIFS(Тех_Движение!$G$2:$G$5111,Тех_Движение!$D$2:$D$5111,$C1816,Тех_Движение!$B$2:$B$5111,"&lt;="&amp;P$3)-$F1816)))</f>
        <v/>
      </c>
      <c r="Q1816" s="54">
        <f>IF(OR($B1816="",Q$3&lt;$D1816+Настройки!$B$7),0,MAX(0,$E1816-MAX(0,SUMIFS(Тех_Движение!$G$2:$G$5111,Тех_Движение!$D$2:$D$5111,$C1816,Тех_Движение!$B$2:$B$5111,"&lt;="&amp;Q$3)-$F1816)))</f>
        <v/>
      </c>
      <c r="R1816" s="54">
        <f>IF($B1816="","",SUM($K1816:$Q1816))</f>
        <v/>
      </c>
      <c r="S1816" s="56">
        <f>IF($B1816="","",VLOOKUP($C1816,Настройки!$A$11:$L$17,9,FALSE))</f>
        <v/>
      </c>
      <c r="T1816" s="56">
        <f>IF($B1816="","",$R1816*$S1816)</f>
        <v/>
      </c>
    </row>
    <row r="1817">
      <c r="A1817" s="20">
        <f>Тех_Движение!$A$1814</f>
        <v/>
      </c>
      <c r="B1817" s="20">
        <f>IF(Тех_Движение!$F$1814&gt;0,Тех_Движение!$I$1814,"")</f>
        <v/>
      </c>
      <c r="C1817" s="20">
        <f>IF($B1817="","",Тех_Движение!$D$1814)</f>
        <v/>
      </c>
      <c r="D1817" s="42">
        <f>IF($B1817="","",Тех_Движение!$B$1814)</f>
        <v/>
      </c>
      <c r="E1817" s="54">
        <f>IF($B1817="","",Тех_Движение!$F$1814)</f>
        <v/>
      </c>
      <c r="F1817" s="54">
        <f>IF($B1817="","",SUMIFS($E$5:$E1816,$C$5:$C1816,$C1817))</f>
        <v/>
      </c>
      <c r="G1817" s="54">
        <f>IF($B1817="","",MAX(0,$E1817-MAX(0,SUMIFS(Тех_Движение!$G$2:$G$5111,Тех_Движение!$D$2:$D$5111,$C1817,Тех_Движение!$B$2:$B$5111,"&lt;="&amp;Настройки!$B$5-1)-$F1817)))</f>
        <v/>
      </c>
      <c r="H1817" s="54">
        <f>IF($B1817="","",IF(AND($D1817&gt;=Настройки!$B$5,$D1817&lt;=Настройки!$B$6),$E1817,0))</f>
        <v/>
      </c>
      <c r="I1817" s="54">
        <f>IF($B1817="","",$G1817+$H1817-$J1817)</f>
        <v/>
      </c>
      <c r="J1817" s="54">
        <f>IF($B1817="","",MAX(0,$E1817-MAX(0,SUMIFS(Тех_Движение!$G$2:$G$5111,Тех_Движение!$D$2:$D$5111,$C1817,Тех_Движение!$B$2:$B$5111,"&lt;="&amp;Настройки!$B$6)-$F1817)))</f>
        <v/>
      </c>
      <c r="K1817" s="54">
        <f>IF(OR($B1817="",K$3&lt;$D1817+Настройки!$B$7),0,MAX(0,$E1817-MAX(0,SUMIFS(Тех_Движение!$G$2:$G$5111,Тех_Движение!$D$2:$D$5111,$C1817,Тех_Движение!$B$2:$B$5111,"&lt;="&amp;K$3)-$F1817)))</f>
        <v/>
      </c>
      <c r="L1817" s="54">
        <f>IF(OR($B1817="",L$3&lt;$D1817+Настройки!$B$7),0,MAX(0,$E1817-MAX(0,SUMIFS(Тех_Движение!$G$2:$G$5111,Тех_Движение!$D$2:$D$5111,$C1817,Тех_Движение!$B$2:$B$5111,"&lt;="&amp;L$3)-$F1817)))</f>
        <v/>
      </c>
      <c r="M1817" s="54">
        <f>IF(OR($B1817="",M$3&lt;$D1817+Настройки!$B$7),0,MAX(0,$E1817-MAX(0,SUMIFS(Тех_Движение!$G$2:$G$5111,Тех_Движение!$D$2:$D$5111,$C1817,Тех_Движение!$B$2:$B$5111,"&lt;="&amp;M$3)-$F1817)))</f>
        <v/>
      </c>
      <c r="N1817" s="54">
        <f>IF(OR($B1817="",N$3&lt;$D1817+Настройки!$B$7),0,MAX(0,$E1817-MAX(0,SUMIFS(Тех_Движение!$G$2:$G$5111,Тех_Движение!$D$2:$D$5111,$C1817,Тех_Движение!$B$2:$B$5111,"&lt;="&amp;N$3)-$F1817)))</f>
        <v/>
      </c>
      <c r="O1817" s="54">
        <f>IF(OR($B1817="",O$3&lt;$D1817+Настройки!$B$7),0,MAX(0,$E1817-MAX(0,SUMIFS(Тех_Движение!$G$2:$G$5111,Тех_Движение!$D$2:$D$5111,$C1817,Тех_Движение!$B$2:$B$5111,"&lt;="&amp;O$3)-$F1817)))</f>
        <v/>
      </c>
      <c r="P1817" s="54">
        <f>IF(OR($B1817="",P$3&lt;$D1817+Настройки!$B$7),0,MAX(0,$E1817-MAX(0,SUMIFS(Тех_Движение!$G$2:$G$5111,Тех_Движение!$D$2:$D$5111,$C1817,Тех_Движение!$B$2:$B$5111,"&lt;="&amp;P$3)-$F1817)))</f>
        <v/>
      </c>
      <c r="Q1817" s="54">
        <f>IF(OR($B1817="",Q$3&lt;$D1817+Настройки!$B$7),0,MAX(0,$E1817-MAX(0,SUMIFS(Тех_Движение!$G$2:$G$5111,Тех_Движение!$D$2:$D$5111,$C1817,Тех_Движение!$B$2:$B$5111,"&lt;="&amp;Q$3)-$F1817)))</f>
        <v/>
      </c>
      <c r="R1817" s="54">
        <f>IF($B1817="","",SUM($K1817:$Q1817))</f>
        <v/>
      </c>
      <c r="S1817" s="56">
        <f>IF($B1817="","",VLOOKUP($C1817,Настройки!$A$11:$L$17,9,FALSE))</f>
        <v/>
      </c>
      <c r="T1817" s="56">
        <f>IF($B1817="","",$R1817*$S1817)</f>
        <v/>
      </c>
    </row>
    <row r="1818">
      <c r="A1818" s="20">
        <f>Тех_Движение!$A$1815</f>
        <v/>
      </c>
      <c r="B1818" s="20">
        <f>IF(Тех_Движение!$F$1815&gt;0,Тех_Движение!$I$1815,"")</f>
        <v/>
      </c>
      <c r="C1818" s="20">
        <f>IF($B1818="","",Тех_Движение!$D$1815)</f>
        <v/>
      </c>
      <c r="D1818" s="42">
        <f>IF($B1818="","",Тех_Движение!$B$1815)</f>
        <v/>
      </c>
      <c r="E1818" s="54">
        <f>IF($B1818="","",Тех_Движение!$F$1815)</f>
        <v/>
      </c>
      <c r="F1818" s="54">
        <f>IF($B1818="","",SUMIFS($E$5:$E1817,$C$5:$C1817,$C1818))</f>
        <v/>
      </c>
      <c r="G1818" s="54">
        <f>IF($B1818="","",MAX(0,$E1818-MAX(0,SUMIFS(Тех_Движение!$G$2:$G$5111,Тех_Движение!$D$2:$D$5111,$C1818,Тех_Движение!$B$2:$B$5111,"&lt;="&amp;Настройки!$B$5-1)-$F1818)))</f>
        <v/>
      </c>
      <c r="H1818" s="54">
        <f>IF($B1818="","",IF(AND($D1818&gt;=Настройки!$B$5,$D1818&lt;=Настройки!$B$6),$E1818,0))</f>
        <v/>
      </c>
      <c r="I1818" s="54">
        <f>IF($B1818="","",$G1818+$H1818-$J1818)</f>
        <v/>
      </c>
      <c r="J1818" s="54">
        <f>IF($B1818="","",MAX(0,$E1818-MAX(0,SUMIFS(Тех_Движение!$G$2:$G$5111,Тех_Движение!$D$2:$D$5111,$C1818,Тех_Движение!$B$2:$B$5111,"&lt;="&amp;Настройки!$B$6)-$F1818)))</f>
        <v/>
      </c>
      <c r="K1818" s="54">
        <f>IF(OR($B1818="",K$3&lt;$D1818+Настройки!$B$7),0,MAX(0,$E1818-MAX(0,SUMIFS(Тех_Движение!$G$2:$G$5111,Тех_Движение!$D$2:$D$5111,$C1818,Тех_Движение!$B$2:$B$5111,"&lt;="&amp;K$3)-$F1818)))</f>
        <v/>
      </c>
      <c r="L1818" s="54">
        <f>IF(OR($B1818="",L$3&lt;$D1818+Настройки!$B$7),0,MAX(0,$E1818-MAX(0,SUMIFS(Тех_Движение!$G$2:$G$5111,Тех_Движение!$D$2:$D$5111,$C1818,Тех_Движение!$B$2:$B$5111,"&lt;="&amp;L$3)-$F1818)))</f>
        <v/>
      </c>
      <c r="M1818" s="54">
        <f>IF(OR($B1818="",M$3&lt;$D1818+Настройки!$B$7),0,MAX(0,$E1818-MAX(0,SUMIFS(Тех_Движение!$G$2:$G$5111,Тех_Движение!$D$2:$D$5111,$C1818,Тех_Движение!$B$2:$B$5111,"&lt;="&amp;M$3)-$F1818)))</f>
        <v/>
      </c>
      <c r="N1818" s="54">
        <f>IF(OR($B1818="",N$3&lt;$D1818+Настройки!$B$7),0,MAX(0,$E1818-MAX(0,SUMIFS(Тех_Движение!$G$2:$G$5111,Тех_Движение!$D$2:$D$5111,$C1818,Тех_Движение!$B$2:$B$5111,"&lt;="&amp;N$3)-$F1818)))</f>
        <v/>
      </c>
      <c r="O1818" s="54">
        <f>IF(OR($B1818="",O$3&lt;$D1818+Настройки!$B$7),0,MAX(0,$E1818-MAX(0,SUMIFS(Тех_Движение!$G$2:$G$5111,Тех_Движение!$D$2:$D$5111,$C1818,Тех_Движение!$B$2:$B$5111,"&lt;="&amp;O$3)-$F1818)))</f>
        <v/>
      </c>
      <c r="P1818" s="54">
        <f>IF(OR($B1818="",P$3&lt;$D1818+Настройки!$B$7),0,MAX(0,$E1818-MAX(0,SUMIFS(Тех_Движение!$G$2:$G$5111,Тех_Движение!$D$2:$D$5111,$C1818,Тех_Движение!$B$2:$B$5111,"&lt;="&amp;P$3)-$F1818)))</f>
        <v/>
      </c>
      <c r="Q1818" s="54">
        <f>IF(OR($B1818="",Q$3&lt;$D1818+Настройки!$B$7),0,MAX(0,$E1818-MAX(0,SUMIFS(Тех_Движение!$G$2:$G$5111,Тех_Движение!$D$2:$D$5111,$C1818,Тех_Движение!$B$2:$B$5111,"&lt;="&amp;Q$3)-$F1818)))</f>
        <v/>
      </c>
      <c r="R1818" s="54">
        <f>IF($B1818="","",SUM($K1818:$Q1818))</f>
        <v/>
      </c>
      <c r="S1818" s="56">
        <f>IF($B1818="","",VLOOKUP($C1818,Настройки!$A$11:$L$17,9,FALSE))</f>
        <v/>
      </c>
      <c r="T1818" s="56">
        <f>IF($B1818="","",$R1818*$S1818)</f>
        <v/>
      </c>
    </row>
    <row r="1819">
      <c r="A1819" s="20">
        <f>Тех_Движение!$A$1816</f>
        <v/>
      </c>
      <c r="B1819" s="20">
        <f>IF(Тех_Движение!$F$1816&gt;0,Тех_Движение!$I$1816,"")</f>
        <v/>
      </c>
      <c r="C1819" s="20">
        <f>IF($B1819="","",Тех_Движение!$D$1816)</f>
        <v/>
      </c>
      <c r="D1819" s="42">
        <f>IF($B1819="","",Тех_Движение!$B$1816)</f>
        <v/>
      </c>
      <c r="E1819" s="54">
        <f>IF($B1819="","",Тех_Движение!$F$1816)</f>
        <v/>
      </c>
      <c r="F1819" s="54">
        <f>IF($B1819="","",SUMIFS($E$5:$E1818,$C$5:$C1818,$C1819))</f>
        <v/>
      </c>
      <c r="G1819" s="54">
        <f>IF($B1819="","",MAX(0,$E1819-MAX(0,SUMIFS(Тех_Движение!$G$2:$G$5111,Тех_Движение!$D$2:$D$5111,$C1819,Тех_Движение!$B$2:$B$5111,"&lt;="&amp;Настройки!$B$5-1)-$F1819)))</f>
        <v/>
      </c>
      <c r="H1819" s="54">
        <f>IF($B1819="","",IF(AND($D1819&gt;=Настройки!$B$5,$D1819&lt;=Настройки!$B$6),$E1819,0))</f>
        <v/>
      </c>
      <c r="I1819" s="54">
        <f>IF($B1819="","",$G1819+$H1819-$J1819)</f>
        <v/>
      </c>
      <c r="J1819" s="54">
        <f>IF($B1819="","",MAX(0,$E1819-MAX(0,SUMIFS(Тех_Движение!$G$2:$G$5111,Тех_Движение!$D$2:$D$5111,$C1819,Тех_Движение!$B$2:$B$5111,"&lt;="&amp;Настройки!$B$6)-$F1819)))</f>
        <v/>
      </c>
      <c r="K1819" s="54">
        <f>IF(OR($B1819="",K$3&lt;$D1819+Настройки!$B$7),0,MAX(0,$E1819-MAX(0,SUMIFS(Тех_Движение!$G$2:$G$5111,Тех_Движение!$D$2:$D$5111,$C1819,Тех_Движение!$B$2:$B$5111,"&lt;="&amp;K$3)-$F1819)))</f>
        <v/>
      </c>
      <c r="L1819" s="54">
        <f>IF(OR($B1819="",L$3&lt;$D1819+Настройки!$B$7),0,MAX(0,$E1819-MAX(0,SUMIFS(Тех_Движение!$G$2:$G$5111,Тех_Движение!$D$2:$D$5111,$C1819,Тех_Движение!$B$2:$B$5111,"&lt;="&amp;L$3)-$F1819)))</f>
        <v/>
      </c>
      <c r="M1819" s="54">
        <f>IF(OR($B1819="",M$3&lt;$D1819+Настройки!$B$7),0,MAX(0,$E1819-MAX(0,SUMIFS(Тех_Движение!$G$2:$G$5111,Тех_Движение!$D$2:$D$5111,$C1819,Тех_Движение!$B$2:$B$5111,"&lt;="&amp;M$3)-$F1819)))</f>
        <v/>
      </c>
      <c r="N1819" s="54">
        <f>IF(OR($B1819="",N$3&lt;$D1819+Настройки!$B$7),0,MAX(0,$E1819-MAX(0,SUMIFS(Тех_Движение!$G$2:$G$5111,Тех_Движение!$D$2:$D$5111,$C1819,Тех_Движение!$B$2:$B$5111,"&lt;="&amp;N$3)-$F1819)))</f>
        <v/>
      </c>
      <c r="O1819" s="54">
        <f>IF(OR($B1819="",O$3&lt;$D1819+Настройки!$B$7),0,MAX(0,$E1819-MAX(0,SUMIFS(Тех_Движение!$G$2:$G$5111,Тех_Движение!$D$2:$D$5111,$C1819,Тех_Движение!$B$2:$B$5111,"&lt;="&amp;O$3)-$F1819)))</f>
        <v/>
      </c>
      <c r="P1819" s="54">
        <f>IF(OR($B1819="",P$3&lt;$D1819+Настройки!$B$7),0,MAX(0,$E1819-MAX(0,SUMIFS(Тех_Движение!$G$2:$G$5111,Тех_Движение!$D$2:$D$5111,$C1819,Тех_Движение!$B$2:$B$5111,"&lt;="&amp;P$3)-$F1819)))</f>
        <v/>
      </c>
      <c r="Q1819" s="54">
        <f>IF(OR($B1819="",Q$3&lt;$D1819+Настройки!$B$7),0,MAX(0,$E1819-MAX(0,SUMIFS(Тех_Движение!$G$2:$G$5111,Тех_Движение!$D$2:$D$5111,$C1819,Тех_Движение!$B$2:$B$5111,"&lt;="&amp;Q$3)-$F1819)))</f>
        <v/>
      </c>
      <c r="R1819" s="54">
        <f>IF($B1819="","",SUM($K1819:$Q1819))</f>
        <v/>
      </c>
      <c r="S1819" s="56">
        <f>IF($B1819="","",VLOOKUP($C1819,Настройки!$A$11:$L$17,9,FALSE))</f>
        <v/>
      </c>
      <c r="T1819" s="56">
        <f>IF($B1819="","",$R1819*$S1819)</f>
        <v/>
      </c>
    </row>
    <row r="1820">
      <c r="A1820" s="20">
        <f>Тех_Движение!$A$1817</f>
        <v/>
      </c>
      <c r="B1820" s="20">
        <f>IF(Тех_Движение!$F$1817&gt;0,Тех_Движение!$I$1817,"")</f>
        <v/>
      </c>
      <c r="C1820" s="20">
        <f>IF($B1820="","",Тех_Движение!$D$1817)</f>
        <v/>
      </c>
      <c r="D1820" s="42">
        <f>IF($B1820="","",Тех_Движение!$B$1817)</f>
        <v/>
      </c>
      <c r="E1820" s="54">
        <f>IF($B1820="","",Тех_Движение!$F$1817)</f>
        <v/>
      </c>
      <c r="F1820" s="54">
        <f>IF($B1820="","",SUMIFS($E$5:$E1819,$C$5:$C1819,$C1820))</f>
        <v/>
      </c>
      <c r="G1820" s="54">
        <f>IF($B1820="","",MAX(0,$E1820-MAX(0,SUMIFS(Тех_Движение!$G$2:$G$5111,Тех_Движение!$D$2:$D$5111,$C1820,Тех_Движение!$B$2:$B$5111,"&lt;="&amp;Настройки!$B$5-1)-$F1820)))</f>
        <v/>
      </c>
      <c r="H1820" s="54">
        <f>IF($B1820="","",IF(AND($D1820&gt;=Настройки!$B$5,$D1820&lt;=Настройки!$B$6),$E1820,0))</f>
        <v/>
      </c>
      <c r="I1820" s="54">
        <f>IF($B1820="","",$G1820+$H1820-$J1820)</f>
        <v/>
      </c>
      <c r="J1820" s="54">
        <f>IF($B1820="","",MAX(0,$E1820-MAX(0,SUMIFS(Тех_Движение!$G$2:$G$5111,Тех_Движение!$D$2:$D$5111,$C1820,Тех_Движение!$B$2:$B$5111,"&lt;="&amp;Настройки!$B$6)-$F1820)))</f>
        <v/>
      </c>
      <c r="K1820" s="54">
        <f>IF(OR($B1820="",K$3&lt;$D1820+Настройки!$B$7),0,MAX(0,$E1820-MAX(0,SUMIFS(Тех_Движение!$G$2:$G$5111,Тех_Движение!$D$2:$D$5111,$C1820,Тех_Движение!$B$2:$B$5111,"&lt;="&amp;K$3)-$F1820)))</f>
        <v/>
      </c>
      <c r="L1820" s="54">
        <f>IF(OR($B1820="",L$3&lt;$D1820+Настройки!$B$7),0,MAX(0,$E1820-MAX(0,SUMIFS(Тех_Движение!$G$2:$G$5111,Тех_Движение!$D$2:$D$5111,$C1820,Тех_Движение!$B$2:$B$5111,"&lt;="&amp;L$3)-$F1820)))</f>
        <v/>
      </c>
      <c r="M1820" s="54">
        <f>IF(OR($B1820="",M$3&lt;$D1820+Настройки!$B$7),0,MAX(0,$E1820-MAX(0,SUMIFS(Тех_Движение!$G$2:$G$5111,Тех_Движение!$D$2:$D$5111,$C1820,Тех_Движение!$B$2:$B$5111,"&lt;="&amp;M$3)-$F1820)))</f>
        <v/>
      </c>
      <c r="N1820" s="54">
        <f>IF(OR($B1820="",N$3&lt;$D1820+Настройки!$B$7),0,MAX(0,$E1820-MAX(0,SUMIFS(Тех_Движение!$G$2:$G$5111,Тех_Движение!$D$2:$D$5111,$C1820,Тех_Движение!$B$2:$B$5111,"&lt;="&amp;N$3)-$F1820)))</f>
        <v/>
      </c>
      <c r="O1820" s="54">
        <f>IF(OR($B1820="",O$3&lt;$D1820+Настройки!$B$7),0,MAX(0,$E1820-MAX(0,SUMIFS(Тех_Движение!$G$2:$G$5111,Тех_Движение!$D$2:$D$5111,$C1820,Тех_Движение!$B$2:$B$5111,"&lt;="&amp;O$3)-$F1820)))</f>
        <v/>
      </c>
      <c r="P1820" s="54">
        <f>IF(OR($B1820="",P$3&lt;$D1820+Настройки!$B$7),0,MAX(0,$E1820-MAX(0,SUMIFS(Тех_Движение!$G$2:$G$5111,Тех_Движение!$D$2:$D$5111,$C1820,Тех_Движение!$B$2:$B$5111,"&lt;="&amp;P$3)-$F1820)))</f>
        <v/>
      </c>
      <c r="Q1820" s="54">
        <f>IF(OR($B1820="",Q$3&lt;$D1820+Настройки!$B$7),0,MAX(0,$E1820-MAX(0,SUMIFS(Тех_Движение!$G$2:$G$5111,Тех_Движение!$D$2:$D$5111,$C1820,Тех_Движение!$B$2:$B$5111,"&lt;="&amp;Q$3)-$F1820)))</f>
        <v/>
      </c>
      <c r="R1820" s="54">
        <f>IF($B1820="","",SUM($K1820:$Q1820))</f>
        <v/>
      </c>
      <c r="S1820" s="56">
        <f>IF($B1820="","",VLOOKUP($C1820,Настройки!$A$11:$L$17,9,FALSE))</f>
        <v/>
      </c>
      <c r="T1820" s="56">
        <f>IF($B1820="","",$R1820*$S1820)</f>
        <v/>
      </c>
    </row>
    <row r="1821">
      <c r="A1821" s="20">
        <f>Тех_Движение!$A$1818</f>
        <v/>
      </c>
      <c r="B1821" s="20">
        <f>IF(Тех_Движение!$F$1818&gt;0,Тех_Движение!$I$1818,"")</f>
        <v/>
      </c>
      <c r="C1821" s="20">
        <f>IF($B1821="","",Тех_Движение!$D$1818)</f>
        <v/>
      </c>
      <c r="D1821" s="42">
        <f>IF($B1821="","",Тех_Движение!$B$1818)</f>
        <v/>
      </c>
      <c r="E1821" s="54">
        <f>IF($B1821="","",Тех_Движение!$F$1818)</f>
        <v/>
      </c>
      <c r="F1821" s="54">
        <f>IF($B1821="","",SUMIFS($E$5:$E1820,$C$5:$C1820,$C1821))</f>
        <v/>
      </c>
      <c r="G1821" s="54">
        <f>IF($B1821="","",MAX(0,$E1821-MAX(0,SUMIFS(Тех_Движение!$G$2:$G$5111,Тех_Движение!$D$2:$D$5111,$C1821,Тех_Движение!$B$2:$B$5111,"&lt;="&amp;Настройки!$B$5-1)-$F1821)))</f>
        <v/>
      </c>
      <c r="H1821" s="54">
        <f>IF($B1821="","",IF(AND($D1821&gt;=Настройки!$B$5,$D1821&lt;=Настройки!$B$6),$E1821,0))</f>
        <v/>
      </c>
      <c r="I1821" s="54">
        <f>IF($B1821="","",$G1821+$H1821-$J1821)</f>
        <v/>
      </c>
      <c r="J1821" s="54">
        <f>IF($B1821="","",MAX(0,$E1821-MAX(0,SUMIFS(Тех_Движение!$G$2:$G$5111,Тех_Движение!$D$2:$D$5111,$C1821,Тех_Движение!$B$2:$B$5111,"&lt;="&amp;Настройки!$B$6)-$F1821)))</f>
        <v/>
      </c>
      <c r="K1821" s="54">
        <f>IF(OR($B1821="",K$3&lt;$D1821+Настройки!$B$7),0,MAX(0,$E1821-MAX(0,SUMIFS(Тех_Движение!$G$2:$G$5111,Тех_Движение!$D$2:$D$5111,$C1821,Тех_Движение!$B$2:$B$5111,"&lt;="&amp;K$3)-$F1821)))</f>
        <v/>
      </c>
      <c r="L1821" s="54">
        <f>IF(OR($B1821="",L$3&lt;$D1821+Настройки!$B$7),0,MAX(0,$E1821-MAX(0,SUMIFS(Тех_Движение!$G$2:$G$5111,Тех_Движение!$D$2:$D$5111,$C1821,Тех_Движение!$B$2:$B$5111,"&lt;="&amp;L$3)-$F1821)))</f>
        <v/>
      </c>
      <c r="M1821" s="54">
        <f>IF(OR($B1821="",M$3&lt;$D1821+Настройки!$B$7),0,MAX(0,$E1821-MAX(0,SUMIFS(Тех_Движение!$G$2:$G$5111,Тех_Движение!$D$2:$D$5111,$C1821,Тех_Движение!$B$2:$B$5111,"&lt;="&amp;M$3)-$F1821)))</f>
        <v/>
      </c>
      <c r="N1821" s="54">
        <f>IF(OR($B1821="",N$3&lt;$D1821+Настройки!$B$7),0,MAX(0,$E1821-MAX(0,SUMIFS(Тех_Движение!$G$2:$G$5111,Тех_Движение!$D$2:$D$5111,$C1821,Тех_Движение!$B$2:$B$5111,"&lt;="&amp;N$3)-$F1821)))</f>
        <v/>
      </c>
      <c r="O1821" s="54">
        <f>IF(OR($B1821="",O$3&lt;$D1821+Настройки!$B$7),0,MAX(0,$E1821-MAX(0,SUMIFS(Тех_Движение!$G$2:$G$5111,Тех_Движение!$D$2:$D$5111,$C1821,Тех_Движение!$B$2:$B$5111,"&lt;="&amp;O$3)-$F1821)))</f>
        <v/>
      </c>
      <c r="P1821" s="54">
        <f>IF(OR($B1821="",P$3&lt;$D1821+Настройки!$B$7),0,MAX(0,$E1821-MAX(0,SUMIFS(Тех_Движение!$G$2:$G$5111,Тех_Движение!$D$2:$D$5111,$C1821,Тех_Движение!$B$2:$B$5111,"&lt;="&amp;P$3)-$F1821)))</f>
        <v/>
      </c>
      <c r="Q1821" s="54">
        <f>IF(OR($B1821="",Q$3&lt;$D1821+Настройки!$B$7),0,MAX(0,$E1821-MAX(0,SUMIFS(Тех_Движение!$G$2:$G$5111,Тех_Движение!$D$2:$D$5111,$C1821,Тех_Движение!$B$2:$B$5111,"&lt;="&amp;Q$3)-$F1821)))</f>
        <v/>
      </c>
      <c r="R1821" s="54">
        <f>IF($B1821="","",SUM($K1821:$Q1821))</f>
        <v/>
      </c>
      <c r="S1821" s="56">
        <f>IF($B1821="","",VLOOKUP($C1821,Настройки!$A$11:$L$17,9,FALSE))</f>
        <v/>
      </c>
      <c r="T1821" s="56">
        <f>IF($B1821="","",$R1821*$S1821)</f>
        <v/>
      </c>
    </row>
    <row r="1822">
      <c r="A1822" s="20">
        <f>Тех_Движение!$A$1819</f>
        <v/>
      </c>
      <c r="B1822" s="20">
        <f>IF(Тех_Движение!$F$1819&gt;0,Тех_Движение!$I$1819,"")</f>
        <v/>
      </c>
      <c r="C1822" s="20">
        <f>IF($B1822="","",Тех_Движение!$D$1819)</f>
        <v/>
      </c>
      <c r="D1822" s="42">
        <f>IF($B1822="","",Тех_Движение!$B$1819)</f>
        <v/>
      </c>
      <c r="E1822" s="54">
        <f>IF($B1822="","",Тех_Движение!$F$1819)</f>
        <v/>
      </c>
      <c r="F1822" s="54">
        <f>IF($B1822="","",SUMIFS($E$5:$E1821,$C$5:$C1821,$C1822))</f>
        <v/>
      </c>
      <c r="G1822" s="54">
        <f>IF($B1822="","",MAX(0,$E1822-MAX(0,SUMIFS(Тех_Движение!$G$2:$G$5111,Тех_Движение!$D$2:$D$5111,$C1822,Тех_Движение!$B$2:$B$5111,"&lt;="&amp;Настройки!$B$5-1)-$F1822)))</f>
        <v/>
      </c>
      <c r="H1822" s="54">
        <f>IF($B1822="","",IF(AND($D1822&gt;=Настройки!$B$5,$D1822&lt;=Настройки!$B$6),$E1822,0))</f>
        <v/>
      </c>
      <c r="I1822" s="54">
        <f>IF($B1822="","",$G1822+$H1822-$J1822)</f>
        <v/>
      </c>
      <c r="J1822" s="54">
        <f>IF($B1822="","",MAX(0,$E1822-MAX(0,SUMIFS(Тех_Движение!$G$2:$G$5111,Тех_Движение!$D$2:$D$5111,$C1822,Тех_Движение!$B$2:$B$5111,"&lt;="&amp;Настройки!$B$6)-$F1822)))</f>
        <v/>
      </c>
      <c r="K1822" s="54">
        <f>IF(OR($B1822="",K$3&lt;$D1822+Настройки!$B$7),0,MAX(0,$E1822-MAX(0,SUMIFS(Тех_Движение!$G$2:$G$5111,Тех_Движение!$D$2:$D$5111,$C1822,Тех_Движение!$B$2:$B$5111,"&lt;="&amp;K$3)-$F1822)))</f>
        <v/>
      </c>
      <c r="L1822" s="54">
        <f>IF(OR($B1822="",L$3&lt;$D1822+Настройки!$B$7),0,MAX(0,$E1822-MAX(0,SUMIFS(Тех_Движение!$G$2:$G$5111,Тех_Движение!$D$2:$D$5111,$C1822,Тех_Движение!$B$2:$B$5111,"&lt;="&amp;L$3)-$F1822)))</f>
        <v/>
      </c>
      <c r="M1822" s="54">
        <f>IF(OR($B1822="",M$3&lt;$D1822+Настройки!$B$7),0,MAX(0,$E1822-MAX(0,SUMIFS(Тех_Движение!$G$2:$G$5111,Тех_Движение!$D$2:$D$5111,$C1822,Тех_Движение!$B$2:$B$5111,"&lt;="&amp;M$3)-$F1822)))</f>
        <v/>
      </c>
      <c r="N1822" s="54">
        <f>IF(OR($B1822="",N$3&lt;$D1822+Настройки!$B$7),0,MAX(0,$E1822-MAX(0,SUMIFS(Тех_Движение!$G$2:$G$5111,Тех_Движение!$D$2:$D$5111,$C1822,Тех_Движение!$B$2:$B$5111,"&lt;="&amp;N$3)-$F1822)))</f>
        <v/>
      </c>
      <c r="O1822" s="54">
        <f>IF(OR($B1822="",O$3&lt;$D1822+Настройки!$B$7),0,MAX(0,$E1822-MAX(0,SUMIFS(Тех_Движение!$G$2:$G$5111,Тех_Движение!$D$2:$D$5111,$C1822,Тех_Движение!$B$2:$B$5111,"&lt;="&amp;O$3)-$F1822)))</f>
        <v/>
      </c>
      <c r="P1822" s="54">
        <f>IF(OR($B1822="",P$3&lt;$D1822+Настройки!$B$7),0,MAX(0,$E1822-MAX(0,SUMIFS(Тех_Движение!$G$2:$G$5111,Тех_Движение!$D$2:$D$5111,$C1822,Тех_Движение!$B$2:$B$5111,"&lt;="&amp;P$3)-$F1822)))</f>
        <v/>
      </c>
      <c r="Q1822" s="54">
        <f>IF(OR($B1822="",Q$3&lt;$D1822+Настройки!$B$7),0,MAX(0,$E1822-MAX(0,SUMIFS(Тех_Движение!$G$2:$G$5111,Тех_Движение!$D$2:$D$5111,$C1822,Тех_Движение!$B$2:$B$5111,"&lt;="&amp;Q$3)-$F1822)))</f>
        <v/>
      </c>
      <c r="R1822" s="54">
        <f>IF($B1822="","",SUM($K1822:$Q1822))</f>
        <v/>
      </c>
      <c r="S1822" s="56">
        <f>IF($B1822="","",VLOOKUP($C1822,Настройки!$A$11:$L$17,9,FALSE))</f>
        <v/>
      </c>
      <c r="T1822" s="56">
        <f>IF($B1822="","",$R1822*$S1822)</f>
        <v/>
      </c>
    </row>
    <row r="1823">
      <c r="A1823" s="20">
        <f>Тех_Движение!$A$1820</f>
        <v/>
      </c>
      <c r="B1823" s="20">
        <f>IF(Тех_Движение!$F$1820&gt;0,Тех_Движение!$I$1820,"")</f>
        <v/>
      </c>
      <c r="C1823" s="20">
        <f>IF($B1823="","",Тех_Движение!$D$1820)</f>
        <v/>
      </c>
      <c r="D1823" s="42">
        <f>IF($B1823="","",Тех_Движение!$B$1820)</f>
        <v/>
      </c>
      <c r="E1823" s="54">
        <f>IF($B1823="","",Тех_Движение!$F$1820)</f>
        <v/>
      </c>
      <c r="F1823" s="54">
        <f>IF($B1823="","",SUMIFS($E$5:$E1822,$C$5:$C1822,$C1823))</f>
        <v/>
      </c>
      <c r="G1823" s="54">
        <f>IF($B1823="","",MAX(0,$E1823-MAX(0,SUMIFS(Тех_Движение!$G$2:$G$5111,Тех_Движение!$D$2:$D$5111,$C1823,Тех_Движение!$B$2:$B$5111,"&lt;="&amp;Настройки!$B$5-1)-$F1823)))</f>
        <v/>
      </c>
      <c r="H1823" s="54">
        <f>IF($B1823="","",IF(AND($D1823&gt;=Настройки!$B$5,$D1823&lt;=Настройки!$B$6),$E1823,0))</f>
        <v/>
      </c>
      <c r="I1823" s="54">
        <f>IF($B1823="","",$G1823+$H1823-$J1823)</f>
        <v/>
      </c>
      <c r="J1823" s="54">
        <f>IF($B1823="","",MAX(0,$E1823-MAX(0,SUMIFS(Тех_Движение!$G$2:$G$5111,Тех_Движение!$D$2:$D$5111,$C1823,Тех_Движение!$B$2:$B$5111,"&lt;="&amp;Настройки!$B$6)-$F1823)))</f>
        <v/>
      </c>
      <c r="K1823" s="54">
        <f>IF(OR($B1823="",K$3&lt;$D1823+Настройки!$B$7),0,MAX(0,$E1823-MAX(0,SUMIFS(Тех_Движение!$G$2:$G$5111,Тех_Движение!$D$2:$D$5111,$C1823,Тех_Движение!$B$2:$B$5111,"&lt;="&amp;K$3)-$F1823)))</f>
        <v/>
      </c>
      <c r="L1823" s="54">
        <f>IF(OR($B1823="",L$3&lt;$D1823+Настройки!$B$7),0,MAX(0,$E1823-MAX(0,SUMIFS(Тех_Движение!$G$2:$G$5111,Тех_Движение!$D$2:$D$5111,$C1823,Тех_Движение!$B$2:$B$5111,"&lt;="&amp;L$3)-$F1823)))</f>
        <v/>
      </c>
      <c r="M1823" s="54">
        <f>IF(OR($B1823="",M$3&lt;$D1823+Настройки!$B$7),0,MAX(0,$E1823-MAX(0,SUMIFS(Тех_Движение!$G$2:$G$5111,Тех_Движение!$D$2:$D$5111,$C1823,Тех_Движение!$B$2:$B$5111,"&lt;="&amp;M$3)-$F1823)))</f>
        <v/>
      </c>
      <c r="N1823" s="54">
        <f>IF(OR($B1823="",N$3&lt;$D1823+Настройки!$B$7),0,MAX(0,$E1823-MAX(0,SUMIFS(Тех_Движение!$G$2:$G$5111,Тех_Движение!$D$2:$D$5111,$C1823,Тех_Движение!$B$2:$B$5111,"&lt;="&amp;N$3)-$F1823)))</f>
        <v/>
      </c>
      <c r="O1823" s="54">
        <f>IF(OR($B1823="",O$3&lt;$D1823+Настройки!$B$7),0,MAX(0,$E1823-MAX(0,SUMIFS(Тех_Движение!$G$2:$G$5111,Тех_Движение!$D$2:$D$5111,$C1823,Тех_Движение!$B$2:$B$5111,"&lt;="&amp;O$3)-$F1823)))</f>
        <v/>
      </c>
      <c r="P1823" s="54">
        <f>IF(OR($B1823="",P$3&lt;$D1823+Настройки!$B$7),0,MAX(0,$E1823-MAX(0,SUMIFS(Тех_Движение!$G$2:$G$5111,Тех_Движение!$D$2:$D$5111,$C1823,Тех_Движение!$B$2:$B$5111,"&lt;="&amp;P$3)-$F1823)))</f>
        <v/>
      </c>
      <c r="Q1823" s="54">
        <f>IF(OR($B1823="",Q$3&lt;$D1823+Настройки!$B$7),0,MAX(0,$E1823-MAX(0,SUMIFS(Тех_Движение!$G$2:$G$5111,Тех_Движение!$D$2:$D$5111,$C1823,Тех_Движение!$B$2:$B$5111,"&lt;="&amp;Q$3)-$F1823)))</f>
        <v/>
      </c>
      <c r="R1823" s="54">
        <f>IF($B1823="","",SUM($K1823:$Q1823))</f>
        <v/>
      </c>
      <c r="S1823" s="56">
        <f>IF($B1823="","",VLOOKUP($C1823,Настройки!$A$11:$L$17,9,FALSE))</f>
        <v/>
      </c>
      <c r="T1823" s="56">
        <f>IF($B1823="","",$R1823*$S1823)</f>
        <v/>
      </c>
    </row>
    <row r="1824">
      <c r="A1824" s="20">
        <f>Тех_Движение!$A$1821</f>
        <v/>
      </c>
      <c r="B1824" s="20">
        <f>IF(Тех_Движение!$F$1821&gt;0,Тех_Движение!$I$1821,"")</f>
        <v/>
      </c>
      <c r="C1824" s="20">
        <f>IF($B1824="","",Тех_Движение!$D$1821)</f>
        <v/>
      </c>
      <c r="D1824" s="42">
        <f>IF($B1824="","",Тех_Движение!$B$1821)</f>
        <v/>
      </c>
      <c r="E1824" s="54">
        <f>IF($B1824="","",Тех_Движение!$F$1821)</f>
        <v/>
      </c>
      <c r="F1824" s="54">
        <f>IF($B1824="","",SUMIFS($E$5:$E1823,$C$5:$C1823,$C1824))</f>
        <v/>
      </c>
      <c r="G1824" s="54">
        <f>IF($B1824="","",MAX(0,$E1824-MAX(0,SUMIFS(Тех_Движение!$G$2:$G$5111,Тех_Движение!$D$2:$D$5111,$C1824,Тех_Движение!$B$2:$B$5111,"&lt;="&amp;Настройки!$B$5-1)-$F1824)))</f>
        <v/>
      </c>
      <c r="H1824" s="54">
        <f>IF($B1824="","",IF(AND($D1824&gt;=Настройки!$B$5,$D1824&lt;=Настройки!$B$6),$E1824,0))</f>
        <v/>
      </c>
      <c r="I1824" s="54">
        <f>IF($B1824="","",$G1824+$H1824-$J1824)</f>
        <v/>
      </c>
      <c r="J1824" s="54">
        <f>IF($B1824="","",MAX(0,$E1824-MAX(0,SUMIFS(Тех_Движение!$G$2:$G$5111,Тех_Движение!$D$2:$D$5111,$C1824,Тех_Движение!$B$2:$B$5111,"&lt;="&amp;Настройки!$B$6)-$F1824)))</f>
        <v/>
      </c>
      <c r="K1824" s="54">
        <f>IF(OR($B1824="",K$3&lt;$D1824+Настройки!$B$7),0,MAX(0,$E1824-MAX(0,SUMIFS(Тех_Движение!$G$2:$G$5111,Тех_Движение!$D$2:$D$5111,$C1824,Тех_Движение!$B$2:$B$5111,"&lt;="&amp;K$3)-$F1824)))</f>
        <v/>
      </c>
      <c r="L1824" s="54">
        <f>IF(OR($B1824="",L$3&lt;$D1824+Настройки!$B$7),0,MAX(0,$E1824-MAX(0,SUMIFS(Тех_Движение!$G$2:$G$5111,Тех_Движение!$D$2:$D$5111,$C1824,Тех_Движение!$B$2:$B$5111,"&lt;="&amp;L$3)-$F1824)))</f>
        <v/>
      </c>
      <c r="M1824" s="54">
        <f>IF(OR($B1824="",M$3&lt;$D1824+Настройки!$B$7),0,MAX(0,$E1824-MAX(0,SUMIFS(Тех_Движение!$G$2:$G$5111,Тех_Движение!$D$2:$D$5111,$C1824,Тех_Движение!$B$2:$B$5111,"&lt;="&amp;M$3)-$F1824)))</f>
        <v/>
      </c>
      <c r="N1824" s="54">
        <f>IF(OR($B1824="",N$3&lt;$D1824+Настройки!$B$7),0,MAX(0,$E1824-MAX(0,SUMIFS(Тех_Движение!$G$2:$G$5111,Тех_Движение!$D$2:$D$5111,$C1824,Тех_Движение!$B$2:$B$5111,"&lt;="&amp;N$3)-$F1824)))</f>
        <v/>
      </c>
      <c r="O1824" s="54">
        <f>IF(OR($B1824="",O$3&lt;$D1824+Настройки!$B$7),0,MAX(0,$E1824-MAX(0,SUMIFS(Тех_Движение!$G$2:$G$5111,Тех_Движение!$D$2:$D$5111,$C1824,Тех_Движение!$B$2:$B$5111,"&lt;="&amp;O$3)-$F1824)))</f>
        <v/>
      </c>
      <c r="P1824" s="54">
        <f>IF(OR($B1824="",P$3&lt;$D1824+Настройки!$B$7),0,MAX(0,$E1824-MAX(0,SUMIFS(Тех_Движение!$G$2:$G$5111,Тех_Движение!$D$2:$D$5111,$C1824,Тех_Движение!$B$2:$B$5111,"&lt;="&amp;P$3)-$F1824)))</f>
        <v/>
      </c>
      <c r="Q1824" s="54">
        <f>IF(OR($B1824="",Q$3&lt;$D1824+Настройки!$B$7),0,MAX(0,$E1824-MAX(0,SUMIFS(Тех_Движение!$G$2:$G$5111,Тех_Движение!$D$2:$D$5111,$C1824,Тех_Движение!$B$2:$B$5111,"&lt;="&amp;Q$3)-$F1824)))</f>
        <v/>
      </c>
      <c r="R1824" s="54">
        <f>IF($B1824="","",SUM($K1824:$Q1824))</f>
        <v/>
      </c>
      <c r="S1824" s="56">
        <f>IF($B1824="","",VLOOKUP($C1824,Настройки!$A$11:$L$17,9,FALSE))</f>
        <v/>
      </c>
      <c r="T1824" s="56">
        <f>IF($B1824="","",$R1824*$S1824)</f>
        <v/>
      </c>
    </row>
    <row r="1825">
      <c r="A1825" s="20">
        <f>Тех_Движение!$A$1822</f>
        <v/>
      </c>
      <c r="B1825" s="20">
        <f>IF(Тех_Движение!$F$1822&gt;0,Тех_Движение!$I$1822,"")</f>
        <v/>
      </c>
      <c r="C1825" s="20">
        <f>IF($B1825="","",Тех_Движение!$D$1822)</f>
        <v/>
      </c>
      <c r="D1825" s="42">
        <f>IF($B1825="","",Тех_Движение!$B$1822)</f>
        <v/>
      </c>
      <c r="E1825" s="54">
        <f>IF($B1825="","",Тех_Движение!$F$1822)</f>
        <v/>
      </c>
      <c r="F1825" s="54">
        <f>IF($B1825="","",SUMIFS($E$5:$E1824,$C$5:$C1824,$C1825))</f>
        <v/>
      </c>
      <c r="G1825" s="54">
        <f>IF($B1825="","",MAX(0,$E1825-MAX(0,SUMIFS(Тех_Движение!$G$2:$G$5111,Тех_Движение!$D$2:$D$5111,$C1825,Тех_Движение!$B$2:$B$5111,"&lt;="&amp;Настройки!$B$5-1)-$F1825)))</f>
        <v/>
      </c>
      <c r="H1825" s="54">
        <f>IF($B1825="","",IF(AND($D1825&gt;=Настройки!$B$5,$D1825&lt;=Настройки!$B$6),$E1825,0))</f>
        <v/>
      </c>
      <c r="I1825" s="54">
        <f>IF($B1825="","",$G1825+$H1825-$J1825)</f>
        <v/>
      </c>
      <c r="J1825" s="54">
        <f>IF($B1825="","",MAX(0,$E1825-MAX(0,SUMIFS(Тех_Движение!$G$2:$G$5111,Тех_Движение!$D$2:$D$5111,$C1825,Тех_Движение!$B$2:$B$5111,"&lt;="&amp;Настройки!$B$6)-$F1825)))</f>
        <v/>
      </c>
      <c r="K1825" s="54">
        <f>IF(OR($B1825="",K$3&lt;$D1825+Настройки!$B$7),0,MAX(0,$E1825-MAX(0,SUMIFS(Тех_Движение!$G$2:$G$5111,Тех_Движение!$D$2:$D$5111,$C1825,Тех_Движение!$B$2:$B$5111,"&lt;="&amp;K$3)-$F1825)))</f>
        <v/>
      </c>
      <c r="L1825" s="54">
        <f>IF(OR($B1825="",L$3&lt;$D1825+Настройки!$B$7),0,MAX(0,$E1825-MAX(0,SUMIFS(Тех_Движение!$G$2:$G$5111,Тех_Движение!$D$2:$D$5111,$C1825,Тех_Движение!$B$2:$B$5111,"&lt;="&amp;L$3)-$F1825)))</f>
        <v/>
      </c>
      <c r="M1825" s="54">
        <f>IF(OR($B1825="",M$3&lt;$D1825+Настройки!$B$7),0,MAX(0,$E1825-MAX(0,SUMIFS(Тех_Движение!$G$2:$G$5111,Тех_Движение!$D$2:$D$5111,$C1825,Тех_Движение!$B$2:$B$5111,"&lt;="&amp;M$3)-$F1825)))</f>
        <v/>
      </c>
      <c r="N1825" s="54">
        <f>IF(OR($B1825="",N$3&lt;$D1825+Настройки!$B$7),0,MAX(0,$E1825-MAX(0,SUMIFS(Тех_Движение!$G$2:$G$5111,Тех_Движение!$D$2:$D$5111,$C1825,Тех_Движение!$B$2:$B$5111,"&lt;="&amp;N$3)-$F1825)))</f>
        <v/>
      </c>
      <c r="O1825" s="54">
        <f>IF(OR($B1825="",O$3&lt;$D1825+Настройки!$B$7),0,MAX(0,$E1825-MAX(0,SUMIFS(Тех_Движение!$G$2:$G$5111,Тех_Движение!$D$2:$D$5111,$C1825,Тех_Движение!$B$2:$B$5111,"&lt;="&amp;O$3)-$F1825)))</f>
        <v/>
      </c>
      <c r="P1825" s="54">
        <f>IF(OR($B1825="",P$3&lt;$D1825+Настройки!$B$7),0,MAX(0,$E1825-MAX(0,SUMIFS(Тех_Движение!$G$2:$G$5111,Тех_Движение!$D$2:$D$5111,$C1825,Тех_Движение!$B$2:$B$5111,"&lt;="&amp;P$3)-$F1825)))</f>
        <v/>
      </c>
      <c r="Q1825" s="54">
        <f>IF(OR($B1825="",Q$3&lt;$D1825+Настройки!$B$7),0,MAX(0,$E1825-MAX(0,SUMIFS(Тех_Движение!$G$2:$G$5111,Тех_Движение!$D$2:$D$5111,$C1825,Тех_Движение!$B$2:$B$5111,"&lt;="&amp;Q$3)-$F1825)))</f>
        <v/>
      </c>
      <c r="R1825" s="54">
        <f>IF($B1825="","",SUM($K1825:$Q1825))</f>
        <v/>
      </c>
      <c r="S1825" s="56">
        <f>IF($B1825="","",VLOOKUP($C1825,Настройки!$A$11:$L$17,9,FALSE))</f>
        <v/>
      </c>
      <c r="T1825" s="56">
        <f>IF($B1825="","",$R1825*$S1825)</f>
        <v/>
      </c>
    </row>
    <row r="1826">
      <c r="A1826" s="20">
        <f>Тех_Движение!$A$1823</f>
        <v/>
      </c>
      <c r="B1826" s="20">
        <f>IF(Тех_Движение!$F$1823&gt;0,Тех_Движение!$I$1823,"")</f>
        <v/>
      </c>
      <c r="C1826" s="20">
        <f>IF($B1826="","",Тех_Движение!$D$1823)</f>
        <v/>
      </c>
      <c r="D1826" s="42">
        <f>IF($B1826="","",Тех_Движение!$B$1823)</f>
        <v/>
      </c>
      <c r="E1826" s="54">
        <f>IF($B1826="","",Тех_Движение!$F$1823)</f>
        <v/>
      </c>
      <c r="F1826" s="54">
        <f>IF($B1826="","",SUMIFS($E$5:$E1825,$C$5:$C1825,$C1826))</f>
        <v/>
      </c>
      <c r="G1826" s="54">
        <f>IF($B1826="","",MAX(0,$E1826-MAX(0,SUMIFS(Тех_Движение!$G$2:$G$5111,Тех_Движение!$D$2:$D$5111,$C1826,Тех_Движение!$B$2:$B$5111,"&lt;="&amp;Настройки!$B$5-1)-$F1826)))</f>
        <v/>
      </c>
      <c r="H1826" s="54">
        <f>IF($B1826="","",IF(AND($D1826&gt;=Настройки!$B$5,$D1826&lt;=Настройки!$B$6),$E1826,0))</f>
        <v/>
      </c>
      <c r="I1826" s="54">
        <f>IF($B1826="","",$G1826+$H1826-$J1826)</f>
        <v/>
      </c>
      <c r="J1826" s="54">
        <f>IF($B1826="","",MAX(0,$E1826-MAX(0,SUMIFS(Тех_Движение!$G$2:$G$5111,Тех_Движение!$D$2:$D$5111,$C1826,Тех_Движение!$B$2:$B$5111,"&lt;="&amp;Настройки!$B$6)-$F1826)))</f>
        <v/>
      </c>
      <c r="K1826" s="54">
        <f>IF(OR($B1826="",K$3&lt;$D1826+Настройки!$B$7),0,MAX(0,$E1826-MAX(0,SUMIFS(Тех_Движение!$G$2:$G$5111,Тех_Движение!$D$2:$D$5111,$C1826,Тех_Движение!$B$2:$B$5111,"&lt;="&amp;K$3)-$F1826)))</f>
        <v/>
      </c>
      <c r="L1826" s="54">
        <f>IF(OR($B1826="",L$3&lt;$D1826+Настройки!$B$7),0,MAX(0,$E1826-MAX(0,SUMIFS(Тех_Движение!$G$2:$G$5111,Тех_Движение!$D$2:$D$5111,$C1826,Тех_Движение!$B$2:$B$5111,"&lt;="&amp;L$3)-$F1826)))</f>
        <v/>
      </c>
      <c r="M1826" s="54">
        <f>IF(OR($B1826="",M$3&lt;$D1826+Настройки!$B$7),0,MAX(0,$E1826-MAX(0,SUMIFS(Тех_Движение!$G$2:$G$5111,Тех_Движение!$D$2:$D$5111,$C1826,Тех_Движение!$B$2:$B$5111,"&lt;="&amp;M$3)-$F1826)))</f>
        <v/>
      </c>
      <c r="N1826" s="54">
        <f>IF(OR($B1826="",N$3&lt;$D1826+Настройки!$B$7),0,MAX(0,$E1826-MAX(0,SUMIFS(Тех_Движение!$G$2:$G$5111,Тех_Движение!$D$2:$D$5111,$C1826,Тех_Движение!$B$2:$B$5111,"&lt;="&amp;N$3)-$F1826)))</f>
        <v/>
      </c>
      <c r="O1826" s="54">
        <f>IF(OR($B1826="",O$3&lt;$D1826+Настройки!$B$7),0,MAX(0,$E1826-MAX(0,SUMIFS(Тех_Движение!$G$2:$G$5111,Тех_Движение!$D$2:$D$5111,$C1826,Тех_Движение!$B$2:$B$5111,"&lt;="&amp;O$3)-$F1826)))</f>
        <v/>
      </c>
      <c r="P1826" s="54">
        <f>IF(OR($B1826="",P$3&lt;$D1826+Настройки!$B$7),0,MAX(0,$E1826-MAX(0,SUMIFS(Тех_Движение!$G$2:$G$5111,Тех_Движение!$D$2:$D$5111,$C1826,Тех_Движение!$B$2:$B$5111,"&lt;="&amp;P$3)-$F1826)))</f>
        <v/>
      </c>
      <c r="Q1826" s="54">
        <f>IF(OR($B1826="",Q$3&lt;$D1826+Настройки!$B$7),0,MAX(0,$E1826-MAX(0,SUMIFS(Тех_Движение!$G$2:$G$5111,Тех_Движение!$D$2:$D$5111,$C1826,Тех_Движение!$B$2:$B$5111,"&lt;="&amp;Q$3)-$F1826)))</f>
        <v/>
      </c>
      <c r="R1826" s="54">
        <f>IF($B1826="","",SUM($K1826:$Q1826))</f>
        <v/>
      </c>
      <c r="S1826" s="56">
        <f>IF($B1826="","",VLOOKUP($C1826,Настройки!$A$11:$L$17,9,FALSE))</f>
        <v/>
      </c>
      <c r="T1826" s="56">
        <f>IF($B1826="","",$R1826*$S1826)</f>
        <v/>
      </c>
    </row>
    <row r="1827">
      <c r="A1827" s="20">
        <f>Тех_Движение!$A$1824</f>
        <v/>
      </c>
      <c r="B1827" s="20">
        <f>IF(Тех_Движение!$F$1824&gt;0,Тех_Движение!$I$1824,"")</f>
        <v/>
      </c>
      <c r="C1827" s="20">
        <f>IF($B1827="","",Тех_Движение!$D$1824)</f>
        <v/>
      </c>
      <c r="D1827" s="42">
        <f>IF($B1827="","",Тех_Движение!$B$1824)</f>
        <v/>
      </c>
      <c r="E1827" s="54">
        <f>IF($B1827="","",Тех_Движение!$F$1824)</f>
        <v/>
      </c>
      <c r="F1827" s="54">
        <f>IF($B1827="","",SUMIFS($E$5:$E1826,$C$5:$C1826,$C1827))</f>
        <v/>
      </c>
      <c r="G1827" s="54">
        <f>IF($B1827="","",MAX(0,$E1827-MAX(0,SUMIFS(Тех_Движение!$G$2:$G$5111,Тех_Движение!$D$2:$D$5111,$C1827,Тех_Движение!$B$2:$B$5111,"&lt;="&amp;Настройки!$B$5-1)-$F1827)))</f>
        <v/>
      </c>
      <c r="H1827" s="54">
        <f>IF($B1827="","",IF(AND($D1827&gt;=Настройки!$B$5,$D1827&lt;=Настройки!$B$6),$E1827,0))</f>
        <v/>
      </c>
      <c r="I1827" s="54">
        <f>IF($B1827="","",$G1827+$H1827-$J1827)</f>
        <v/>
      </c>
      <c r="J1827" s="54">
        <f>IF($B1827="","",MAX(0,$E1827-MAX(0,SUMIFS(Тех_Движение!$G$2:$G$5111,Тех_Движение!$D$2:$D$5111,$C1827,Тех_Движение!$B$2:$B$5111,"&lt;="&amp;Настройки!$B$6)-$F1827)))</f>
        <v/>
      </c>
      <c r="K1827" s="54">
        <f>IF(OR($B1827="",K$3&lt;$D1827+Настройки!$B$7),0,MAX(0,$E1827-MAX(0,SUMIFS(Тех_Движение!$G$2:$G$5111,Тех_Движение!$D$2:$D$5111,$C1827,Тех_Движение!$B$2:$B$5111,"&lt;="&amp;K$3)-$F1827)))</f>
        <v/>
      </c>
      <c r="L1827" s="54">
        <f>IF(OR($B1827="",L$3&lt;$D1827+Настройки!$B$7),0,MAX(0,$E1827-MAX(0,SUMIFS(Тех_Движение!$G$2:$G$5111,Тех_Движение!$D$2:$D$5111,$C1827,Тех_Движение!$B$2:$B$5111,"&lt;="&amp;L$3)-$F1827)))</f>
        <v/>
      </c>
      <c r="M1827" s="54">
        <f>IF(OR($B1827="",M$3&lt;$D1827+Настройки!$B$7),0,MAX(0,$E1827-MAX(0,SUMIFS(Тех_Движение!$G$2:$G$5111,Тех_Движение!$D$2:$D$5111,$C1827,Тех_Движение!$B$2:$B$5111,"&lt;="&amp;M$3)-$F1827)))</f>
        <v/>
      </c>
      <c r="N1827" s="54">
        <f>IF(OR($B1827="",N$3&lt;$D1827+Настройки!$B$7),0,MAX(0,$E1827-MAX(0,SUMIFS(Тех_Движение!$G$2:$G$5111,Тех_Движение!$D$2:$D$5111,$C1827,Тех_Движение!$B$2:$B$5111,"&lt;="&amp;N$3)-$F1827)))</f>
        <v/>
      </c>
      <c r="O1827" s="54">
        <f>IF(OR($B1827="",O$3&lt;$D1827+Настройки!$B$7),0,MAX(0,$E1827-MAX(0,SUMIFS(Тех_Движение!$G$2:$G$5111,Тех_Движение!$D$2:$D$5111,$C1827,Тех_Движение!$B$2:$B$5111,"&lt;="&amp;O$3)-$F1827)))</f>
        <v/>
      </c>
      <c r="P1827" s="54">
        <f>IF(OR($B1827="",P$3&lt;$D1827+Настройки!$B$7),0,MAX(0,$E1827-MAX(0,SUMIFS(Тех_Движение!$G$2:$G$5111,Тех_Движение!$D$2:$D$5111,$C1827,Тех_Движение!$B$2:$B$5111,"&lt;="&amp;P$3)-$F1827)))</f>
        <v/>
      </c>
      <c r="Q1827" s="54">
        <f>IF(OR($B1827="",Q$3&lt;$D1827+Настройки!$B$7),0,MAX(0,$E1827-MAX(0,SUMIFS(Тех_Движение!$G$2:$G$5111,Тех_Движение!$D$2:$D$5111,$C1827,Тех_Движение!$B$2:$B$5111,"&lt;="&amp;Q$3)-$F1827)))</f>
        <v/>
      </c>
      <c r="R1827" s="54">
        <f>IF($B1827="","",SUM($K1827:$Q1827))</f>
        <v/>
      </c>
      <c r="S1827" s="56">
        <f>IF($B1827="","",VLOOKUP($C1827,Настройки!$A$11:$L$17,9,FALSE))</f>
        <v/>
      </c>
      <c r="T1827" s="56">
        <f>IF($B1827="","",$R1827*$S1827)</f>
        <v/>
      </c>
    </row>
    <row r="1828">
      <c r="A1828" s="20">
        <f>Тех_Движение!$A$1825</f>
        <v/>
      </c>
      <c r="B1828" s="20">
        <f>IF(Тех_Движение!$F$1825&gt;0,Тех_Движение!$I$1825,"")</f>
        <v/>
      </c>
      <c r="C1828" s="20">
        <f>IF($B1828="","",Тех_Движение!$D$1825)</f>
        <v/>
      </c>
      <c r="D1828" s="42">
        <f>IF($B1828="","",Тех_Движение!$B$1825)</f>
        <v/>
      </c>
      <c r="E1828" s="54">
        <f>IF($B1828="","",Тех_Движение!$F$1825)</f>
        <v/>
      </c>
      <c r="F1828" s="54">
        <f>IF($B1828="","",SUMIFS($E$5:$E1827,$C$5:$C1827,$C1828))</f>
        <v/>
      </c>
      <c r="G1828" s="54">
        <f>IF($B1828="","",MAX(0,$E1828-MAX(0,SUMIFS(Тех_Движение!$G$2:$G$5111,Тех_Движение!$D$2:$D$5111,$C1828,Тех_Движение!$B$2:$B$5111,"&lt;="&amp;Настройки!$B$5-1)-$F1828)))</f>
        <v/>
      </c>
      <c r="H1828" s="54">
        <f>IF($B1828="","",IF(AND($D1828&gt;=Настройки!$B$5,$D1828&lt;=Настройки!$B$6),$E1828,0))</f>
        <v/>
      </c>
      <c r="I1828" s="54">
        <f>IF($B1828="","",$G1828+$H1828-$J1828)</f>
        <v/>
      </c>
      <c r="J1828" s="54">
        <f>IF($B1828="","",MAX(0,$E1828-MAX(0,SUMIFS(Тех_Движение!$G$2:$G$5111,Тех_Движение!$D$2:$D$5111,$C1828,Тех_Движение!$B$2:$B$5111,"&lt;="&amp;Настройки!$B$6)-$F1828)))</f>
        <v/>
      </c>
      <c r="K1828" s="54">
        <f>IF(OR($B1828="",K$3&lt;$D1828+Настройки!$B$7),0,MAX(0,$E1828-MAX(0,SUMIFS(Тех_Движение!$G$2:$G$5111,Тех_Движение!$D$2:$D$5111,$C1828,Тех_Движение!$B$2:$B$5111,"&lt;="&amp;K$3)-$F1828)))</f>
        <v/>
      </c>
      <c r="L1828" s="54">
        <f>IF(OR($B1828="",L$3&lt;$D1828+Настройки!$B$7),0,MAX(0,$E1828-MAX(0,SUMIFS(Тех_Движение!$G$2:$G$5111,Тех_Движение!$D$2:$D$5111,$C1828,Тех_Движение!$B$2:$B$5111,"&lt;="&amp;L$3)-$F1828)))</f>
        <v/>
      </c>
      <c r="M1828" s="54">
        <f>IF(OR($B1828="",M$3&lt;$D1828+Настройки!$B$7),0,MAX(0,$E1828-MAX(0,SUMIFS(Тех_Движение!$G$2:$G$5111,Тех_Движение!$D$2:$D$5111,$C1828,Тех_Движение!$B$2:$B$5111,"&lt;="&amp;M$3)-$F1828)))</f>
        <v/>
      </c>
      <c r="N1828" s="54">
        <f>IF(OR($B1828="",N$3&lt;$D1828+Настройки!$B$7),0,MAX(0,$E1828-MAX(0,SUMIFS(Тех_Движение!$G$2:$G$5111,Тех_Движение!$D$2:$D$5111,$C1828,Тех_Движение!$B$2:$B$5111,"&lt;="&amp;N$3)-$F1828)))</f>
        <v/>
      </c>
      <c r="O1828" s="54">
        <f>IF(OR($B1828="",O$3&lt;$D1828+Настройки!$B$7),0,MAX(0,$E1828-MAX(0,SUMIFS(Тех_Движение!$G$2:$G$5111,Тех_Движение!$D$2:$D$5111,$C1828,Тех_Движение!$B$2:$B$5111,"&lt;="&amp;O$3)-$F1828)))</f>
        <v/>
      </c>
      <c r="P1828" s="54">
        <f>IF(OR($B1828="",P$3&lt;$D1828+Настройки!$B$7),0,MAX(0,$E1828-MAX(0,SUMIFS(Тех_Движение!$G$2:$G$5111,Тех_Движение!$D$2:$D$5111,$C1828,Тех_Движение!$B$2:$B$5111,"&lt;="&amp;P$3)-$F1828)))</f>
        <v/>
      </c>
      <c r="Q1828" s="54">
        <f>IF(OR($B1828="",Q$3&lt;$D1828+Настройки!$B$7),0,MAX(0,$E1828-MAX(0,SUMIFS(Тех_Движение!$G$2:$G$5111,Тех_Движение!$D$2:$D$5111,$C1828,Тех_Движение!$B$2:$B$5111,"&lt;="&amp;Q$3)-$F1828)))</f>
        <v/>
      </c>
      <c r="R1828" s="54">
        <f>IF($B1828="","",SUM($K1828:$Q1828))</f>
        <v/>
      </c>
      <c r="S1828" s="56">
        <f>IF($B1828="","",VLOOKUP($C1828,Настройки!$A$11:$L$17,9,FALSE))</f>
        <v/>
      </c>
      <c r="T1828" s="56">
        <f>IF($B1828="","",$R1828*$S1828)</f>
        <v/>
      </c>
    </row>
    <row r="1829">
      <c r="A1829" s="20">
        <f>Тех_Движение!$A$1826</f>
        <v/>
      </c>
      <c r="B1829" s="20">
        <f>IF(Тех_Движение!$F$1826&gt;0,Тех_Движение!$I$1826,"")</f>
        <v/>
      </c>
      <c r="C1829" s="20">
        <f>IF($B1829="","",Тех_Движение!$D$1826)</f>
        <v/>
      </c>
      <c r="D1829" s="42">
        <f>IF($B1829="","",Тех_Движение!$B$1826)</f>
        <v/>
      </c>
      <c r="E1829" s="54">
        <f>IF($B1829="","",Тех_Движение!$F$1826)</f>
        <v/>
      </c>
      <c r="F1829" s="54">
        <f>IF($B1829="","",SUMIFS($E$5:$E1828,$C$5:$C1828,$C1829))</f>
        <v/>
      </c>
      <c r="G1829" s="54">
        <f>IF($B1829="","",MAX(0,$E1829-MAX(0,SUMIFS(Тех_Движение!$G$2:$G$5111,Тех_Движение!$D$2:$D$5111,$C1829,Тех_Движение!$B$2:$B$5111,"&lt;="&amp;Настройки!$B$5-1)-$F1829)))</f>
        <v/>
      </c>
      <c r="H1829" s="54">
        <f>IF($B1829="","",IF(AND($D1829&gt;=Настройки!$B$5,$D1829&lt;=Настройки!$B$6),$E1829,0))</f>
        <v/>
      </c>
      <c r="I1829" s="54">
        <f>IF($B1829="","",$G1829+$H1829-$J1829)</f>
        <v/>
      </c>
      <c r="J1829" s="54">
        <f>IF($B1829="","",MAX(0,$E1829-MAX(0,SUMIFS(Тех_Движение!$G$2:$G$5111,Тех_Движение!$D$2:$D$5111,$C1829,Тех_Движение!$B$2:$B$5111,"&lt;="&amp;Настройки!$B$6)-$F1829)))</f>
        <v/>
      </c>
      <c r="K1829" s="54">
        <f>IF(OR($B1829="",K$3&lt;$D1829+Настройки!$B$7),0,MAX(0,$E1829-MAX(0,SUMIFS(Тех_Движение!$G$2:$G$5111,Тех_Движение!$D$2:$D$5111,$C1829,Тех_Движение!$B$2:$B$5111,"&lt;="&amp;K$3)-$F1829)))</f>
        <v/>
      </c>
      <c r="L1829" s="54">
        <f>IF(OR($B1829="",L$3&lt;$D1829+Настройки!$B$7),0,MAX(0,$E1829-MAX(0,SUMIFS(Тех_Движение!$G$2:$G$5111,Тех_Движение!$D$2:$D$5111,$C1829,Тех_Движение!$B$2:$B$5111,"&lt;="&amp;L$3)-$F1829)))</f>
        <v/>
      </c>
      <c r="M1829" s="54">
        <f>IF(OR($B1829="",M$3&lt;$D1829+Настройки!$B$7),0,MAX(0,$E1829-MAX(0,SUMIFS(Тех_Движение!$G$2:$G$5111,Тех_Движение!$D$2:$D$5111,$C1829,Тех_Движение!$B$2:$B$5111,"&lt;="&amp;M$3)-$F1829)))</f>
        <v/>
      </c>
      <c r="N1829" s="54">
        <f>IF(OR($B1829="",N$3&lt;$D1829+Настройки!$B$7),0,MAX(0,$E1829-MAX(0,SUMIFS(Тех_Движение!$G$2:$G$5111,Тех_Движение!$D$2:$D$5111,$C1829,Тех_Движение!$B$2:$B$5111,"&lt;="&amp;N$3)-$F1829)))</f>
        <v/>
      </c>
      <c r="O1829" s="54">
        <f>IF(OR($B1829="",O$3&lt;$D1829+Настройки!$B$7),0,MAX(0,$E1829-MAX(0,SUMIFS(Тех_Движение!$G$2:$G$5111,Тех_Движение!$D$2:$D$5111,$C1829,Тех_Движение!$B$2:$B$5111,"&lt;="&amp;O$3)-$F1829)))</f>
        <v/>
      </c>
      <c r="P1829" s="54">
        <f>IF(OR($B1829="",P$3&lt;$D1829+Настройки!$B$7),0,MAX(0,$E1829-MAX(0,SUMIFS(Тех_Движение!$G$2:$G$5111,Тех_Движение!$D$2:$D$5111,$C1829,Тех_Движение!$B$2:$B$5111,"&lt;="&amp;P$3)-$F1829)))</f>
        <v/>
      </c>
      <c r="Q1829" s="54">
        <f>IF(OR($B1829="",Q$3&lt;$D1829+Настройки!$B$7),0,MAX(0,$E1829-MAX(0,SUMIFS(Тех_Движение!$G$2:$G$5111,Тех_Движение!$D$2:$D$5111,$C1829,Тех_Движение!$B$2:$B$5111,"&lt;="&amp;Q$3)-$F1829)))</f>
        <v/>
      </c>
      <c r="R1829" s="54">
        <f>IF($B1829="","",SUM($K1829:$Q1829))</f>
        <v/>
      </c>
      <c r="S1829" s="56">
        <f>IF($B1829="","",VLOOKUP($C1829,Настройки!$A$11:$L$17,9,FALSE))</f>
        <v/>
      </c>
      <c r="T1829" s="56">
        <f>IF($B1829="","",$R1829*$S1829)</f>
        <v/>
      </c>
    </row>
    <row r="1830">
      <c r="A1830" s="20">
        <f>Тех_Движение!$A$1827</f>
        <v/>
      </c>
      <c r="B1830" s="20">
        <f>IF(Тех_Движение!$F$1827&gt;0,Тех_Движение!$I$1827,"")</f>
        <v/>
      </c>
      <c r="C1830" s="20">
        <f>IF($B1830="","",Тех_Движение!$D$1827)</f>
        <v/>
      </c>
      <c r="D1830" s="42">
        <f>IF($B1830="","",Тех_Движение!$B$1827)</f>
        <v/>
      </c>
      <c r="E1830" s="54">
        <f>IF($B1830="","",Тех_Движение!$F$1827)</f>
        <v/>
      </c>
      <c r="F1830" s="54">
        <f>IF($B1830="","",SUMIFS($E$5:$E1829,$C$5:$C1829,$C1830))</f>
        <v/>
      </c>
      <c r="G1830" s="54">
        <f>IF($B1830="","",MAX(0,$E1830-MAX(0,SUMIFS(Тех_Движение!$G$2:$G$5111,Тех_Движение!$D$2:$D$5111,$C1830,Тех_Движение!$B$2:$B$5111,"&lt;="&amp;Настройки!$B$5-1)-$F1830)))</f>
        <v/>
      </c>
      <c r="H1830" s="54">
        <f>IF($B1830="","",IF(AND($D1830&gt;=Настройки!$B$5,$D1830&lt;=Настройки!$B$6),$E1830,0))</f>
        <v/>
      </c>
      <c r="I1830" s="54">
        <f>IF($B1830="","",$G1830+$H1830-$J1830)</f>
        <v/>
      </c>
      <c r="J1830" s="54">
        <f>IF($B1830="","",MAX(0,$E1830-MAX(0,SUMIFS(Тех_Движение!$G$2:$G$5111,Тех_Движение!$D$2:$D$5111,$C1830,Тех_Движение!$B$2:$B$5111,"&lt;="&amp;Настройки!$B$6)-$F1830)))</f>
        <v/>
      </c>
      <c r="K1830" s="54">
        <f>IF(OR($B1830="",K$3&lt;$D1830+Настройки!$B$7),0,MAX(0,$E1830-MAX(0,SUMIFS(Тех_Движение!$G$2:$G$5111,Тех_Движение!$D$2:$D$5111,$C1830,Тех_Движение!$B$2:$B$5111,"&lt;="&amp;K$3)-$F1830)))</f>
        <v/>
      </c>
      <c r="L1830" s="54">
        <f>IF(OR($B1830="",L$3&lt;$D1830+Настройки!$B$7),0,MAX(0,$E1830-MAX(0,SUMIFS(Тех_Движение!$G$2:$G$5111,Тех_Движение!$D$2:$D$5111,$C1830,Тех_Движение!$B$2:$B$5111,"&lt;="&amp;L$3)-$F1830)))</f>
        <v/>
      </c>
      <c r="M1830" s="54">
        <f>IF(OR($B1830="",M$3&lt;$D1830+Настройки!$B$7),0,MAX(0,$E1830-MAX(0,SUMIFS(Тех_Движение!$G$2:$G$5111,Тех_Движение!$D$2:$D$5111,$C1830,Тех_Движение!$B$2:$B$5111,"&lt;="&amp;M$3)-$F1830)))</f>
        <v/>
      </c>
      <c r="N1830" s="54">
        <f>IF(OR($B1830="",N$3&lt;$D1830+Настройки!$B$7),0,MAX(0,$E1830-MAX(0,SUMIFS(Тех_Движение!$G$2:$G$5111,Тех_Движение!$D$2:$D$5111,$C1830,Тех_Движение!$B$2:$B$5111,"&lt;="&amp;N$3)-$F1830)))</f>
        <v/>
      </c>
      <c r="O1830" s="54">
        <f>IF(OR($B1830="",O$3&lt;$D1830+Настройки!$B$7),0,MAX(0,$E1830-MAX(0,SUMIFS(Тех_Движение!$G$2:$G$5111,Тех_Движение!$D$2:$D$5111,$C1830,Тех_Движение!$B$2:$B$5111,"&lt;="&amp;O$3)-$F1830)))</f>
        <v/>
      </c>
      <c r="P1830" s="54">
        <f>IF(OR($B1830="",P$3&lt;$D1830+Настройки!$B$7),0,MAX(0,$E1830-MAX(0,SUMIFS(Тех_Движение!$G$2:$G$5111,Тех_Движение!$D$2:$D$5111,$C1830,Тех_Движение!$B$2:$B$5111,"&lt;="&amp;P$3)-$F1830)))</f>
        <v/>
      </c>
      <c r="Q1830" s="54">
        <f>IF(OR($B1830="",Q$3&lt;$D1830+Настройки!$B$7),0,MAX(0,$E1830-MAX(0,SUMIFS(Тех_Движение!$G$2:$G$5111,Тех_Движение!$D$2:$D$5111,$C1830,Тех_Движение!$B$2:$B$5111,"&lt;="&amp;Q$3)-$F1830)))</f>
        <v/>
      </c>
      <c r="R1830" s="54">
        <f>IF($B1830="","",SUM($K1830:$Q1830))</f>
        <v/>
      </c>
      <c r="S1830" s="56">
        <f>IF($B1830="","",VLOOKUP($C1830,Настройки!$A$11:$L$17,9,FALSE))</f>
        <v/>
      </c>
      <c r="T1830" s="56">
        <f>IF($B1830="","",$R1830*$S1830)</f>
        <v/>
      </c>
    </row>
    <row r="1831">
      <c r="A1831" s="20">
        <f>Тех_Движение!$A$1828</f>
        <v/>
      </c>
      <c r="B1831" s="20">
        <f>IF(Тех_Движение!$F$1828&gt;0,Тех_Движение!$I$1828,"")</f>
        <v/>
      </c>
      <c r="C1831" s="20">
        <f>IF($B1831="","",Тех_Движение!$D$1828)</f>
        <v/>
      </c>
      <c r="D1831" s="42">
        <f>IF($B1831="","",Тех_Движение!$B$1828)</f>
        <v/>
      </c>
      <c r="E1831" s="54">
        <f>IF($B1831="","",Тех_Движение!$F$1828)</f>
        <v/>
      </c>
      <c r="F1831" s="54">
        <f>IF($B1831="","",SUMIFS($E$5:$E1830,$C$5:$C1830,$C1831))</f>
        <v/>
      </c>
      <c r="G1831" s="54">
        <f>IF($B1831="","",MAX(0,$E1831-MAX(0,SUMIFS(Тех_Движение!$G$2:$G$5111,Тех_Движение!$D$2:$D$5111,$C1831,Тех_Движение!$B$2:$B$5111,"&lt;="&amp;Настройки!$B$5-1)-$F1831)))</f>
        <v/>
      </c>
      <c r="H1831" s="54">
        <f>IF($B1831="","",IF(AND($D1831&gt;=Настройки!$B$5,$D1831&lt;=Настройки!$B$6),$E1831,0))</f>
        <v/>
      </c>
      <c r="I1831" s="54">
        <f>IF($B1831="","",$G1831+$H1831-$J1831)</f>
        <v/>
      </c>
      <c r="J1831" s="54">
        <f>IF($B1831="","",MAX(0,$E1831-MAX(0,SUMIFS(Тех_Движение!$G$2:$G$5111,Тех_Движение!$D$2:$D$5111,$C1831,Тех_Движение!$B$2:$B$5111,"&lt;="&amp;Настройки!$B$6)-$F1831)))</f>
        <v/>
      </c>
      <c r="K1831" s="54">
        <f>IF(OR($B1831="",K$3&lt;$D1831+Настройки!$B$7),0,MAX(0,$E1831-MAX(0,SUMIFS(Тех_Движение!$G$2:$G$5111,Тех_Движение!$D$2:$D$5111,$C1831,Тех_Движение!$B$2:$B$5111,"&lt;="&amp;K$3)-$F1831)))</f>
        <v/>
      </c>
      <c r="L1831" s="54">
        <f>IF(OR($B1831="",L$3&lt;$D1831+Настройки!$B$7),0,MAX(0,$E1831-MAX(0,SUMIFS(Тех_Движение!$G$2:$G$5111,Тех_Движение!$D$2:$D$5111,$C1831,Тех_Движение!$B$2:$B$5111,"&lt;="&amp;L$3)-$F1831)))</f>
        <v/>
      </c>
      <c r="M1831" s="54">
        <f>IF(OR($B1831="",M$3&lt;$D1831+Настройки!$B$7),0,MAX(0,$E1831-MAX(0,SUMIFS(Тех_Движение!$G$2:$G$5111,Тех_Движение!$D$2:$D$5111,$C1831,Тех_Движение!$B$2:$B$5111,"&lt;="&amp;M$3)-$F1831)))</f>
        <v/>
      </c>
      <c r="N1831" s="54">
        <f>IF(OR($B1831="",N$3&lt;$D1831+Настройки!$B$7),0,MAX(0,$E1831-MAX(0,SUMIFS(Тех_Движение!$G$2:$G$5111,Тех_Движение!$D$2:$D$5111,$C1831,Тех_Движение!$B$2:$B$5111,"&lt;="&amp;N$3)-$F1831)))</f>
        <v/>
      </c>
      <c r="O1831" s="54">
        <f>IF(OR($B1831="",O$3&lt;$D1831+Настройки!$B$7),0,MAX(0,$E1831-MAX(0,SUMIFS(Тех_Движение!$G$2:$G$5111,Тех_Движение!$D$2:$D$5111,$C1831,Тех_Движение!$B$2:$B$5111,"&lt;="&amp;O$3)-$F1831)))</f>
        <v/>
      </c>
      <c r="P1831" s="54">
        <f>IF(OR($B1831="",P$3&lt;$D1831+Настройки!$B$7),0,MAX(0,$E1831-MAX(0,SUMIFS(Тех_Движение!$G$2:$G$5111,Тех_Движение!$D$2:$D$5111,$C1831,Тех_Движение!$B$2:$B$5111,"&lt;="&amp;P$3)-$F1831)))</f>
        <v/>
      </c>
      <c r="Q1831" s="54">
        <f>IF(OR($B1831="",Q$3&lt;$D1831+Настройки!$B$7),0,MAX(0,$E1831-MAX(0,SUMIFS(Тех_Движение!$G$2:$G$5111,Тех_Движение!$D$2:$D$5111,$C1831,Тех_Движение!$B$2:$B$5111,"&lt;="&amp;Q$3)-$F1831)))</f>
        <v/>
      </c>
      <c r="R1831" s="54">
        <f>IF($B1831="","",SUM($K1831:$Q1831))</f>
        <v/>
      </c>
      <c r="S1831" s="56">
        <f>IF($B1831="","",VLOOKUP($C1831,Настройки!$A$11:$L$17,9,FALSE))</f>
        <v/>
      </c>
      <c r="T1831" s="56">
        <f>IF($B1831="","",$R1831*$S1831)</f>
        <v/>
      </c>
    </row>
    <row r="1832">
      <c r="A1832" s="20">
        <f>Тех_Движение!$A$1829</f>
        <v/>
      </c>
      <c r="B1832" s="20">
        <f>IF(Тех_Движение!$F$1829&gt;0,Тех_Движение!$I$1829,"")</f>
        <v/>
      </c>
      <c r="C1832" s="20">
        <f>IF($B1832="","",Тех_Движение!$D$1829)</f>
        <v/>
      </c>
      <c r="D1832" s="42">
        <f>IF($B1832="","",Тех_Движение!$B$1829)</f>
        <v/>
      </c>
      <c r="E1832" s="54">
        <f>IF($B1832="","",Тех_Движение!$F$1829)</f>
        <v/>
      </c>
      <c r="F1832" s="54">
        <f>IF($B1832="","",SUMIFS($E$5:$E1831,$C$5:$C1831,$C1832))</f>
        <v/>
      </c>
      <c r="G1832" s="54">
        <f>IF($B1832="","",MAX(0,$E1832-MAX(0,SUMIFS(Тех_Движение!$G$2:$G$5111,Тех_Движение!$D$2:$D$5111,$C1832,Тех_Движение!$B$2:$B$5111,"&lt;="&amp;Настройки!$B$5-1)-$F1832)))</f>
        <v/>
      </c>
      <c r="H1832" s="54">
        <f>IF($B1832="","",IF(AND($D1832&gt;=Настройки!$B$5,$D1832&lt;=Настройки!$B$6),$E1832,0))</f>
        <v/>
      </c>
      <c r="I1832" s="54">
        <f>IF($B1832="","",$G1832+$H1832-$J1832)</f>
        <v/>
      </c>
      <c r="J1832" s="54">
        <f>IF($B1832="","",MAX(0,$E1832-MAX(0,SUMIFS(Тех_Движение!$G$2:$G$5111,Тех_Движение!$D$2:$D$5111,$C1832,Тех_Движение!$B$2:$B$5111,"&lt;="&amp;Настройки!$B$6)-$F1832)))</f>
        <v/>
      </c>
      <c r="K1832" s="54">
        <f>IF(OR($B1832="",K$3&lt;$D1832+Настройки!$B$7),0,MAX(0,$E1832-MAX(0,SUMIFS(Тех_Движение!$G$2:$G$5111,Тех_Движение!$D$2:$D$5111,$C1832,Тех_Движение!$B$2:$B$5111,"&lt;="&amp;K$3)-$F1832)))</f>
        <v/>
      </c>
      <c r="L1832" s="54">
        <f>IF(OR($B1832="",L$3&lt;$D1832+Настройки!$B$7),0,MAX(0,$E1832-MAX(0,SUMIFS(Тех_Движение!$G$2:$G$5111,Тех_Движение!$D$2:$D$5111,$C1832,Тех_Движение!$B$2:$B$5111,"&lt;="&amp;L$3)-$F1832)))</f>
        <v/>
      </c>
      <c r="M1832" s="54">
        <f>IF(OR($B1832="",M$3&lt;$D1832+Настройки!$B$7),0,MAX(0,$E1832-MAX(0,SUMIFS(Тех_Движение!$G$2:$G$5111,Тех_Движение!$D$2:$D$5111,$C1832,Тех_Движение!$B$2:$B$5111,"&lt;="&amp;M$3)-$F1832)))</f>
        <v/>
      </c>
      <c r="N1832" s="54">
        <f>IF(OR($B1832="",N$3&lt;$D1832+Настройки!$B$7),0,MAX(0,$E1832-MAX(0,SUMIFS(Тех_Движение!$G$2:$G$5111,Тех_Движение!$D$2:$D$5111,$C1832,Тех_Движение!$B$2:$B$5111,"&lt;="&amp;N$3)-$F1832)))</f>
        <v/>
      </c>
      <c r="O1832" s="54">
        <f>IF(OR($B1832="",O$3&lt;$D1832+Настройки!$B$7),0,MAX(0,$E1832-MAX(0,SUMIFS(Тех_Движение!$G$2:$G$5111,Тех_Движение!$D$2:$D$5111,$C1832,Тех_Движение!$B$2:$B$5111,"&lt;="&amp;O$3)-$F1832)))</f>
        <v/>
      </c>
      <c r="P1832" s="54">
        <f>IF(OR($B1832="",P$3&lt;$D1832+Настройки!$B$7),0,MAX(0,$E1832-MAX(0,SUMIFS(Тех_Движение!$G$2:$G$5111,Тех_Движение!$D$2:$D$5111,$C1832,Тех_Движение!$B$2:$B$5111,"&lt;="&amp;P$3)-$F1832)))</f>
        <v/>
      </c>
      <c r="Q1832" s="54">
        <f>IF(OR($B1832="",Q$3&lt;$D1832+Настройки!$B$7),0,MAX(0,$E1832-MAX(0,SUMIFS(Тех_Движение!$G$2:$G$5111,Тех_Движение!$D$2:$D$5111,$C1832,Тех_Движение!$B$2:$B$5111,"&lt;="&amp;Q$3)-$F1832)))</f>
        <v/>
      </c>
      <c r="R1832" s="54">
        <f>IF($B1832="","",SUM($K1832:$Q1832))</f>
        <v/>
      </c>
      <c r="S1832" s="56">
        <f>IF($B1832="","",VLOOKUP($C1832,Настройки!$A$11:$L$17,9,FALSE))</f>
        <v/>
      </c>
      <c r="T1832" s="56">
        <f>IF($B1832="","",$R1832*$S1832)</f>
        <v/>
      </c>
    </row>
    <row r="1833">
      <c r="A1833" s="20">
        <f>Тех_Движение!$A$1830</f>
        <v/>
      </c>
      <c r="B1833" s="20">
        <f>IF(Тех_Движение!$F$1830&gt;0,Тех_Движение!$I$1830,"")</f>
        <v/>
      </c>
      <c r="C1833" s="20">
        <f>IF($B1833="","",Тех_Движение!$D$1830)</f>
        <v/>
      </c>
      <c r="D1833" s="42">
        <f>IF($B1833="","",Тех_Движение!$B$1830)</f>
        <v/>
      </c>
      <c r="E1833" s="54">
        <f>IF($B1833="","",Тех_Движение!$F$1830)</f>
        <v/>
      </c>
      <c r="F1833" s="54">
        <f>IF($B1833="","",SUMIFS($E$5:$E1832,$C$5:$C1832,$C1833))</f>
        <v/>
      </c>
      <c r="G1833" s="54">
        <f>IF($B1833="","",MAX(0,$E1833-MAX(0,SUMIFS(Тех_Движение!$G$2:$G$5111,Тех_Движение!$D$2:$D$5111,$C1833,Тех_Движение!$B$2:$B$5111,"&lt;="&amp;Настройки!$B$5-1)-$F1833)))</f>
        <v/>
      </c>
      <c r="H1833" s="54">
        <f>IF($B1833="","",IF(AND($D1833&gt;=Настройки!$B$5,$D1833&lt;=Настройки!$B$6),$E1833,0))</f>
        <v/>
      </c>
      <c r="I1833" s="54">
        <f>IF($B1833="","",$G1833+$H1833-$J1833)</f>
        <v/>
      </c>
      <c r="J1833" s="54">
        <f>IF($B1833="","",MAX(0,$E1833-MAX(0,SUMIFS(Тех_Движение!$G$2:$G$5111,Тех_Движение!$D$2:$D$5111,$C1833,Тех_Движение!$B$2:$B$5111,"&lt;="&amp;Настройки!$B$6)-$F1833)))</f>
        <v/>
      </c>
      <c r="K1833" s="54">
        <f>IF(OR($B1833="",K$3&lt;$D1833+Настройки!$B$7),0,MAX(0,$E1833-MAX(0,SUMIFS(Тех_Движение!$G$2:$G$5111,Тех_Движение!$D$2:$D$5111,$C1833,Тех_Движение!$B$2:$B$5111,"&lt;="&amp;K$3)-$F1833)))</f>
        <v/>
      </c>
      <c r="L1833" s="54">
        <f>IF(OR($B1833="",L$3&lt;$D1833+Настройки!$B$7),0,MAX(0,$E1833-MAX(0,SUMIFS(Тех_Движение!$G$2:$G$5111,Тех_Движение!$D$2:$D$5111,$C1833,Тех_Движение!$B$2:$B$5111,"&lt;="&amp;L$3)-$F1833)))</f>
        <v/>
      </c>
      <c r="M1833" s="54">
        <f>IF(OR($B1833="",M$3&lt;$D1833+Настройки!$B$7),0,MAX(0,$E1833-MAX(0,SUMIFS(Тех_Движение!$G$2:$G$5111,Тех_Движение!$D$2:$D$5111,$C1833,Тех_Движение!$B$2:$B$5111,"&lt;="&amp;M$3)-$F1833)))</f>
        <v/>
      </c>
      <c r="N1833" s="54">
        <f>IF(OR($B1833="",N$3&lt;$D1833+Настройки!$B$7),0,MAX(0,$E1833-MAX(0,SUMIFS(Тех_Движение!$G$2:$G$5111,Тех_Движение!$D$2:$D$5111,$C1833,Тех_Движение!$B$2:$B$5111,"&lt;="&amp;N$3)-$F1833)))</f>
        <v/>
      </c>
      <c r="O1833" s="54">
        <f>IF(OR($B1833="",O$3&lt;$D1833+Настройки!$B$7),0,MAX(0,$E1833-MAX(0,SUMIFS(Тех_Движение!$G$2:$G$5111,Тех_Движение!$D$2:$D$5111,$C1833,Тех_Движение!$B$2:$B$5111,"&lt;="&amp;O$3)-$F1833)))</f>
        <v/>
      </c>
      <c r="P1833" s="54">
        <f>IF(OR($B1833="",P$3&lt;$D1833+Настройки!$B$7),0,MAX(0,$E1833-MAX(0,SUMIFS(Тех_Движение!$G$2:$G$5111,Тех_Движение!$D$2:$D$5111,$C1833,Тех_Движение!$B$2:$B$5111,"&lt;="&amp;P$3)-$F1833)))</f>
        <v/>
      </c>
      <c r="Q1833" s="54">
        <f>IF(OR($B1833="",Q$3&lt;$D1833+Настройки!$B$7),0,MAX(0,$E1833-MAX(0,SUMIFS(Тех_Движение!$G$2:$G$5111,Тех_Движение!$D$2:$D$5111,$C1833,Тех_Движение!$B$2:$B$5111,"&lt;="&amp;Q$3)-$F1833)))</f>
        <v/>
      </c>
      <c r="R1833" s="54">
        <f>IF($B1833="","",SUM($K1833:$Q1833))</f>
        <v/>
      </c>
      <c r="S1833" s="56">
        <f>IF($B1833="","",VLOOKUP($C1833,Настройки!$A$11:$L$17,9,FALSE))</f>
        <v/>
      </c>
      <c r="T1833" s="56">
        <f>IF($B1833="","",$R1833*$S1833)</f>
        <v/>
      </c>
    </row>
    <row r="1834">
      <c r="A1834" s="20">
        <f>Тех_Движение!$A$1831</f>
        <v/>
      </c>
      <c r="B1834" s="20">
        <f>IF(Тех_Движение!$F$1831&gt;0,Тех_Движение!$I$1831,"")</f>
        <v/>
      </c>
      <c r="C1834" s="20">
        <f>IF($B1834="","",Тех_Движение!$D$1831)</f>
        <v/>
      </c>
      <c r="D1834" s="42">
        <f>IF($B1834="","",Тех_Движение!$B$1831)</f>
        <v/>
      </c>
      <c r="E1834" s="54">
        <f>IF($B1834="","",Тех_Движение!$F$1831)</f>
        <v/>
      </c>
      <c r="F1834" s="54">
        <f>IF($B1834="","",SUMIFS($E$5:$E1833,$C$5:$C1833,$C1834))</f>
        <v/>
      </c>
      <c r="G1834" s="54">
        <f>IF($B1834="","",MAX(0,$E1834-MAX(0,SUMIFS(Тех_Движение!$G$2:$G$5111,Тех_Движение!$D$2:$D$5111,$C1834,Тех_Движение!$B$2:$B$5111,"&lt;="&amp;Настройки!$B$5-1)-$F1834)))</f>
        <v/>
      </c>
      <c r="H1834" s="54">
        <f>IF($B1834="","",IF(AND($D1834&gt;=Настройки!$B$5,$D1834&lt;=Настройки!$B$6),$E1834,0))</f>
        <v/>
      </c>
      <c r="I1834" s="54">
        <f>IF($B1834="","",$G1834+$H1834-$J1834)</f>
        <v/>
      </c>
      <c r="J1834" s="54">
        <f>IF($B1834="","",MAX(0,$E1834-MAX(0,SUMIFS(Тех_Движение!$G$2:$G$5111,Тех_Движение!$D$2:$D$5111,$C1834,Тех_Движение!$B$2:$B$5111,"&lt;="&amp;Настройки!$B$6)-$F1834)))</f>
        <v/>
      </c>
      <c r="K1834" s="54">
        <f>IF(OR($B1834="",K$3&lt;$D1834+Настройки!$B$7),0,MAX(0,$E1834-MAX(0,SUMIFS(Тех_Движение!$G$2:$G$5111,Тех_Движение!$D$2:$D$5111,$C1834,Тех_Движение!$B$2:$B$5111,"&lt;="&amp;K$3)-$F1834)))</f>
        <v/>
      </c>
      <c r="L1834" s="54">
        <f>IF(OR($B1834="",L$3&lt;$D1834+Настройки!$B$7),0,MAX(0,$E1834-MAX(0,SUMIFS(Тех_Движение!$G$2:$G$5111,Тех_Движение!$D$2:$D$5111,$C1834,Тех_Движение!$B$2:$B$5111,"&lt;="&amp;L$3)-$F1834)))</f>
        <v/>
      </c>
      <c r="M1834" s="54">
        <f>IF(OR($B1834="",M$3&lt;$D1834+Настройки!$B$7),0,MAX(0,$E1834-MAX(0,SUMIFS(Тех_Движение!$G$2:$G$5111,Тех_Движение!$D$2:$D$5111,$C1834,Тех_Движение!$B$2:$B$5111,"&lt;="&amp;M$3)-$F1834)))</f>
        <v/>
      </c>
      <c r="N1834" s="54">
        <f>IF(OR($B1834="",N$3&lt;$D1834+Настройки!$B$7),0,MAX(0,$E1834-MAX(0,SUMIFS(Тех_Движение!$G$2:$G$5111,Тех_Движение!$D$2:$D$5111,$C1834,Тех_Движение!$B$2:$B$5111,"&lt;="&amp;N$3)-$F1834)))</f>
        <v/>
      </c>
      <c r="O1834" s="54">
        <f>IF(OR($B1834="",O$3&lt;$D1834+Настройки!$B$7),0,MAX(0,$E1834-MAX(0,SUMIFS(Тех_Движение!$G$2:$G$5111,Тех_Движение!$D$2:$D$5111,$C1834,Тех_Движение!$B$2:$B$5111,"&lt;="&amp;O$3)-$F1834)))</f>
        <v/>
      </c>
      <c r="P1834" s="54">
        <f>IF(OR($B1834="",P$3&lt;$D1834+Настройки!$B$7),0,MAX(0,$E1834-MAX(0,SUMIFS(Тех_Движение!$G$2:$G$5111,Тех_Движение!$D$2:$D$5111,$C1834,Тех_Движение!$B$2:$B$5111,"&lt;="&amp;P$3)-$F1834)))</f>
        <v/>
      </c>
      <c r="Q1834" s="54">
        <f>IF(OR($B1834="",Q$3&lt;$D1834+Настройки!$B$7),0,MAX(0,$E1834-MAX(0,SUMIFS(Тех_Движение!$G$2:$G$5111,Тех_Движение!$D$2:$D$5111,$C1834,Тех_Движение!$B$2:$B$5111,"&lt;="&amp;Q$3)-$F1834)))</f>
        <v/>
      </c>
      <c r="R1834" s="54">
        <f>IF($B1834="","",SUM($K1834:$Q1834))</f>
        <v/>
      </c>
      <c r="S1834" s="56">
        <f>IF($B1834="","",VLOOKUP($C1834,Настройки!$A$11:$L$17,9,FALSE))</f>
        <v/>
      </c>
      <c r="T1834" s="56">
        <f>IF($B1834="","",$R1834*$S1834)</f>
        <v/>
      </c>
    </row>
    <row r="1835">
      <c r="A1835" s="20">
        <f>Тех_Движение!$A$1832</f>
        <v/>
      </c>
      <c r="B1835" s="20">
        <f>IF(Тех_Движение!$F$1832&gt;0,Тех_Движение!$I$1832,"")</f>
        <v/>
      </c>
      <c r="C1835" s="20">
        <f>IF($B1835="","",Тех_Движение!$D$1832)</f>
        <v/>
      </c>
      <c r="D1835" s="42">
        <f>IF($B1835="","",Тех_Движение!$B$1832)</f>
        <v/>
      </c>
      <c r="E1835" s="54">
        <f>IF($B1835="","",Тех_Движение!$F$1832)</f>
        <v/>
      </c>
      <c r="F1835" s="54">
        <f>IF($B1835="","",SUMIFS($E$5:$E1834,$C$5:$C1834,$C1835))</f>
        <v/>
      </c>
      <c r="G1835" s="54">
        <f>IF($B1835="","",MAX(0,$E1835-MAX(0,SUMIFS(Тех_Движение!$G$2:$G$5111,Тех_Движение!$D$2:$D$5111,$C1835,Тех_Движение!$B$2:$B$5111,"&lt;="&amp;Настройки!$B$5-1)-$F1835)))</f>
        <v/>
      </c>
      <c r="H1835" s="54">
        <f>IF($B1835="","",IF(AND($D1835&gt;=Настройки!$B$5,$D1835&lt;=Настройки!$B$6),$E1835,0))</f>
        <v/>
      </c>
      <c r="I1835" s="54">
        <f>IF($B1835="","",$G1835+$H1835-$J1835)</f>
        <v/>
      </c>
      <c r="J1835" s="54">
        <f>IF($B1835="","",MAX(0,$E1835-MAX(0,SUMIFS(Тех_Движение!$G$2:$G$5111,Тех_Движение!$D$2:$D$5111,$C1835,Тех_Движение!$B$2:$B$5111,"&lt;="&amp;Настройки!$B$6)-$F1835)))</f>
        <v/>
      </c>
      <c r="K1835" s="54">
        <f>IF(OR($B1835="",K$3&lt;$D1835+Настройки!$B$7),0,MAX(0,$E1835-MAX(0,SUMIFS(Тех_Движение!$G$2:$G$5111,Тех_Движение!$D$2:$D$5111,$C1835,Тех_Движение!$B$2:$B$5111,"&lt;="&amp;K$3)-$F1835)))</f>
        <v/>
      </c>
      <c r="L1835" s="54">
        <f>IF(OR($B1835="",L$3&lt;$D1835+Настройки!$B$7),0,MAX(0,$E1835-MAX(0,SUMIFS(Тех_Движение!$G$2:$G$5111,Тех_Движение!$D$2:$D$5111,$C1835,Тех_Движение!$B$2:$B$5111,"&lt;="&amp;L$3)-$F1835)))</f>
        <v/>
      </c>
      <c r="M1835" s="54">
        <f>IF(OR($B1835="",M$3&lt;$D1835+Настройки!$B$7),0,MAX(0,$E1835-MAX(0,SUMIFS(Тех_Движение!$G$2:$G$5111,Тех_Движение!$D$2:$D$5111,$C1835,Тех_Движение!$B$2:$B$5111,"&lt;="&amp;M$3)-$F1835)))</f>
        <v/>
      </c>
      <c r="N1835" s="54">
        <f>IF(OR($B1835="",N$3&lt;$D1835+Настройки!$B$7),0,MAX(0,$E1835-MAX(0,SUMIFS(Тех_Движение!$G$2:$G$5111,Тех_Движение!$D$2:$D$5111,$C1835,Тех_Движение!$B$2:$B$5111,"&lt;="&amp;N$3)-$F1835)))</f>
        <v/>
      </c>
      <c r="O1835" s="54">
        <f>IF(OR($B1835="",O$3&lt;$D1835+Настройки!$B$7),0,MAX(0,$E1835-MAX(0,SUMIFS(Тех_Движение!$G$2:$G$5111,Тех_Движение!$D$2:$D$5111,$C1835,Тех_Движение!$B$2:$B$5111,"&lt;="&amp;O$3)-$F1835)))</f>
        <v/>
      </c>
      <c r="P1835" s="54">
        <f>IF(OR($B1835="",P$3&lt;$D1835+Настройки!$B$7),0,MAX(0,$E1835-MAX(0,SUMIFS(Тех_Движение!$G$2:$G$5111,Тех_Движение!$D$2:$D$5111,$C1835,Тех_Движение!$B$2:$B$5111,"&lt;="&amp;P$3)-$F1835)))</f>
        <v/>
      </c>
      <c r="Q1835" s="54">
        <f>IF(OR($B1835="",Q$3&lt;$D1835+Настройки!$B$7),0,MAX(0,$E1835-MAX(0,SUMIFS(Тех_Движение!$G$2:$G$5111,Тех_Движение!$D$2:$D$5111,$C1835,Тех_Движение!$B$2:$B$5111,"&lt;="&amp;Q$3)-$F1835)))</f>
        <v/>
      </c>
      <c r="R1835" s="54">
        <f>IF($B1835="","",SUM($K1835:$Q1835))</f>
        <v/>
      </c>
      <c r="S1835" s="56">
        <f>IF($B1835="","",VLOOKUP($C1835,Настройки!$A$11:$L$17,9,FALSE))</f>
        <v/>
      </c>
      <c r="T1835" s="56">
        <f>IF($B1835="","",$R1835*$S1835)</f>
        <v/>
      </c>
    </row>
    <row r="1836">
      <c r="A1836" s="20">
        <f>Тех_Движение!$A$1833</f>
        <v/>
      </c>
      <c r="B1836" s="20">
        <f>IF(Тех_Движение!$F$1833&gt;0,Тех_Движение!$I$1833,"")</f>
        <v/>
      </c>
      <c r="C1836" s="20">
        <f>IF($B1836="","",Тех_Движение!$D$1833)</f>
        <v/>
      </c>
      <c r="D1836" s="42">
        <f>IF($B1836="","",Тех_Движение!$B$1833)</f>
        <v/>
      </c>
      <c r="E1836" s="54">
        <f>IF($B1836="","",Тех_Движение!$F$1833)</f>
        <v/>
      </c>
      <c r="F1836" s="54">
        <f>IF($B1836="","",SUMIFS($E$5:$E1835,$C$5:$C1835,$C1836))</f>
        <v/>
      </c>
      <c r="G1836" s="54">
        <f>IF($B1836="","",MAX(0,$E1836-MAX(0,SUMIFS(Тех_Движение!$G$2:$G$5111,Тех_Движение!$D$2:$D$5111,$C1836,Тех_Движение!$B$2:$B$5111,"&lt;="&amp;Настройки!$B$5-1)-$F1836)))</f>
        <v/>
      </c>
      <c r="H1836" s="54">
        <f>IF($B1836="","",IF(AND($D1836&gt;=Настройки!$B$5,$D1836&lt;=Настройки!$B$6),$E1836,0))</f>
        <v/>
      </c>
      <c r="I1836" s="54">
        <f>IF($B1836="","",$G1836+$H1836-$J1836)</f>
        <v/>
      </c>
      <c r="J1836" s="54">
        <f>IF($B1836="","",MAX(0,$E1836-MAX(0,SUMIFS(Тех_Движение!$G$2:$G$5111,Тех_Движение!$D$2:$D$5111,$C1836,Тех_Движение!$B$2:$B$5111,"&lt;="&amp;Настройки!$B$6)-$F1836)))</f>
        <v/>
      </c>
      <c r="K1836" s="54">
        <f>IF(OR($B1836="",K$3&lt;$D1836+Настройки!$B$7),0,MAX(0,$E1836-MAX(0,SUMIFS(Тех_Движение!$G$2:$G$5111,Тех_Движение!$D$2:$D$5111,$C1836,Тех_Движение!$B$2:$B$5111,"&lt;="&amp;K$3)-$F1836)))</f>
        <v/>
      </c>
      <c r="L1836" s="54">
        <f>IF(OR($B1836="",L$3&lt;$D1836+Настройки!$B$7),0,MAX(0,$E1836-MAX(0,SUMIFS(Тех_Движение!$G$2:$G$5111,Тех_Движение!$D$2:$D$5111,$C1836,Тех_Движение!$B$2:$B$5111,"&lt;="&amp;L$3)-$F1836)))</f>
        <v/>
      </c>
      <c r="M1836" s="54">
        <f>IF(OR($B1836="",M$3&lt;$D1836+Настройки!$B$7),0,MAX(0,$E1836-MAX(0,SUMIFS(Тех_Движение!$G$2:$G$5111,Тех_Движение!$D$2:$D$5111,$C1836,Тех_Движение!$B$2:$B$5111,"&lt;="&amp;M$3)-$F1836)))</f>
        <v/>
      </c>
      <c r="N1836" s="54">
        <f>IF(OR($B1836="",N$3&lt;$D1836+Настройки!$B$7),0,MAX(0,$E1836-MAX(0,SUMIFS(Тех_Движение!$G$2:$G$5111,Тех_Движение!$D$2:$D$5111,$C1836,Тех_Движение!$B$2:$B$5111,"&lt;="&amp;N$3)-$F1836)))</f>
        <v/>
      </c>
      <c r="O1836" s="54">
        <f>IF(OR($B1836="",O$3&lt;$D1836+Настройки!$B$7),0,MAX(0,$E1836-MAX(0,SUMIFS(Тех_Движение!$G$2:$G$5111,Тех_Движение!$D$2:$D$5111,$C1836,Тех_Движение!$B$2:$B$5111,"&lt;="&amp;O$3)-$F1836)))</f>
        <v/>
      </c>
      <c r="P1836" s="54">
        <f>IF(OR($B1836="",P$3&lt;$D1836+Настройки!$B$7),0,MAX(0,$E1836-MAX(0,SUMIFS(Тех_Движение!$G$2:$G$5111,Тех_Движение!$D$2:$D$5111,$C1836,Тех_Движение!$B$2:$B$5111,"&lt;="&amp;P$3)-$F1836)))</f>
        <v/>
      </c>
      <c r="Q1836" s="54">
        <f>IF(OR($B1836="",Q$3&lt;$D1836+Настройки!$B$7),0,MAX(0,$E1836-MAX(0,SUMIFS(Тех_Движение!$G$2:$G$5111,Тех_Движение!$D$2:$D$5111,$C1836,Тех_Движение!$B$2:$B$5111,"&lt;="&amp;Q$3)-$F1836)))</f>
        <v/>
      </c>
      <c r="R1836" s="54">
        <f>IF($B1836="","",SUM($K1836:$Q1836))</f>
        <v/>
      </c>
      <c r="S1836" s="56">
        <f>IF($B1836="","",VLOOKUP($C1836,Настройки!$A$11:$L$17,9,FALSE))</f>
        <v/>
      </c>
      <c r="T1836" s="56">
        <f>IF($B1836="","",$R1836*$S1836)</f>
        <v/>
      </c>
    </row>
    <row r="1837">
      <c r="A1837" s="20">
        <f>Тех_Движение!$A$1834</f>
        <v/>
      </c>
      <c r="B1837" s="20">
        <f>IF(Тех_Движение!$F$1834&gt;0,Тех_Движение!$I$1834,"")</f>
        <v/>
      </c>
      <c r="C1837" s="20">
        <f>IF($B1837="","",Тех_Движение!$D$1834)</f>
        <v/>
      </c>
      <c r="D1837" s="42">
        <f>IF($B1837="","",Тех_Движение!$B$1834)</f>
        <v/>
      </c>
      <c r="E1837" s="54">
        <f>IF($B1837="","",Тех_Движение!$F$1834)</f>
        <v/>
      </c>
      <c r="F1837" s="54">
        <f>IF($B1837="","",SUMIFS($E$5:$E1836,$C$5:$C1836,$C1837))</f>
        <v/>
      </c>
      <c r="G1837" s="54">
        <f>IF($B1837="","",MAX(0,$E1837-MAX(0,SUMIFS(Тех_Движение!$G$2:$G$5111,Тех_Движение!$D$2:$D$5111,$C1837,Тех_Движение!$B$2:$B$5111,"&lt;="&amp;Настройки!$B$5-1)-$F1837)))</f>
        <v/>
      </c>
      <c r="H1837" s="54">
        <f>IF($B1837="","",IF(AND($D1837&gt;=Настройки!$B$5,$D1837&lt;=Настройки!$B$6),$E1837,0))</f>
        <v/>
      </c>
      <c r="I1837" s="54">
        <f>IF($B1837="","",$G1837+$H1837-$J1837)</f>
        <v/>
      </c>
      <c r="J1837" s="54">
        <f>IF($B1837="","",MAX(0,$E1837-MAX(0,SUMIFS(Тех_Движение!$G$2:$G$5111,Тех_Движение!$D$2:$D$5111,$C1837,Тех_Движение!$B$2:$B$5111,"&lt;="&amp;Настройки!$B$6)-$F1837)))</f>
        <v/>
      </c>
      <c r="K1837" s="54">
        <f>IF(OR($B1837="",K$3&lt;$D1837+Настройки!$B$7),0,MAX(0,$E1837-MAX(0,SUMIFS(Тех_Движение!$G$2:$G$5111,Тех_Движение!$D$2:$D$5111,$C1837,Тех_Движение!$B$2:$B$5111,"&lt;="&amp;K$3)-$F1837)))</f>
        <v/>
      </c>
      <c r="L1837" s="54">
        <f>IF(OR($B1837="",L$3&lt;$D1837+Настройки!$B$7),0,MAX(0,$E1837-MAX(0,SUMIFS(Тех_Движение!$G$2:$G$5111,Тех_Движение!$D$2:$D$5111,$C1837,Тех_Движение!$B$2:$B$5111,"&lt;="&amp;L$3)-$F1837)))</f>
        <v/>
      </c>
      <c r="M1837" s="54">
        <f>IF(OR($B1837="",M$3&lt;$D1837+Настройки!$B$7),0,MAX(0,$E1837-MAX(0,SUMIFS(Тех_Движение!$G$2:$G$5111,Тех_Движение!$D$2:$D$5111,$C1837,Тех_Движение!$B$2:$B$5111,"&lt;="&amp;M$3)-$F1837)))</f>
        <v/>
      </c>
      <c r="N1837" s="54">
        <f>IF(OR($B1837="",N$3&lt;$D1837+Настройки!$B$7),0,MAX(0,$E1837-MAX(0,SUMIFS(Тех_Движение!$G$2:$G$5111,Тех_Движение!$D$2:$D$5111,$C1837,Тех_Движение!$B$2:$B$5111,"&lt;="&amp;N$3)-$F1837)))</f>
        <v/>
      </c>
      <c r="O1837" s="54">
        <f>IF(OR($B1837="",O$3&lt;$D1837+Настройки!$B$7),0,MAX(0,$E1837-MAX(0,SUMIFS(Тех_Движение!$G$2:$G$5111,Тех_Движение!$D$2:$D$5111,$C1837,Тех_Движение!$B$2:$B$5111,"&lt;="&amp;O$3)-$F1837)))</f>
        <v/>
      </c>
      <c r="P1837" s="54">
        <f>IF(OR($B1837="",P$3&lt;$D1837+Настройки!$B$7),0,MAX(0,$E1837-MAX(0,SUMIFS(Тех_Движение!$G$2:$G$5111,Тех_Движение!$D$2:$D$5111,$C1837,Тех_Движение!$B$2:$B$5111,"&lt;="&amp;P$3)-$F1837)))</f>
        <v/>
      </c>
      <c r="Q1837" s="54">
        <f>IF(OR($B1837="",Q$3&lt;$D1837+Настройки!$B$7),0,MAX(0,$E1837-MAX(0,SUMIFS(Тех_Движение!$G$2:$G$5111,Тех_Движение!$D$2:$D$5111,$C1837,Тех_Движение!$B$2:$B$5111,"&lt;="&amp;Q$3)-$F1837)))</f>
        <v/>
      </c>
      <c r="R1837" s="54">
        <f>IF($B1837="","",SUM($K1837:$Q1837))</f>
        <v/>
      </c>
      <c r="S1837" s="56">
        <f>IF($B1837="","",VLOOKUP($C1837,Настройки!$A$11:$L$17,9,FALSE))</f>
        <v/>
      </c>
      <c r="T1837" s="56">
        <f>IF($B1837="","",$R1837*$S1837)</f>
        <v/>
      </c>
    </row>
    <row r="1838">
      <c r="A1838" s="20">
        <f>Тех_Движение!$A$1835</f>
        <v/>
      </c>
      <c r="B1838" s="20">
        <f>IF(Тех_Движение!$F$1835&gt;0,Тех_Движение!$I$1835,"")</f>
        <v/>
      </c>
      <c r="C1838" s="20">
        <f>IF($B1838="","",Тех_Движение!$D$1835)</f>
        <v/>
      </c>
      <c r="D1838" s="42">
        <f>IF($B1838="","",Тех_Движение!$B$1835)</f>
        <v/>
      </c>
      <c r="E1838" s="54">
        <f>IF($B1838="","",Тех_Движение!$F$1835)</f>
        <v/>
      </c>
      <c r="F1838" s="54">
        <f>IF($B1838="","",SUMIFS($E$5:$E1837,$C$5:$C1837,$C1838))</f>
        <v/>
      </c>
      <c r="G1838" s="54">
        <f>IF($B1838="","",MAX(0,$E1838-MAX(0,SUMIFS(Тех_Движение!$G$2:$G$5111,Тех_Движение!$D$2:$D$5111,$C1838,Тех_Движение!$B$2:$B$5111,"&lt;="&amp;Настройки!$B$5-1)-$F1838)))</f>
        <v/>
      </c>
      <c r="H1838" s="54">
        <f>IF($B1838="","",IF(AND($D1838&gt;=Настройки!$B$5,$D1838&lt;=Настройки!$B$6),$E1838,0))</f>
        <v/>
      </c>
      <c r="I1838" s="54">
        <f>IF($B1838="","",$G1838+$H1838-$J1838)</f>
        <v/>
      </c>
      <c r="J1838" s="54">
        <f>IF($B1838="","",MAX(0,$E1838-MAX(0,SUMIFS(Тех_Движение!$G$2:$G$5111,Тех_Движение!$D$2:$D$5111,$C1838,Тех_Движение!$B$2:$B$5111,"&lt;="&amp;Настройки!$B$6)-$F1838)))</f>
        <v/>
      </c>
      <c r="K1838" s="54">
        <f>IF(OR($B1838="",K$3&lt;$D1838+Настройки!$B$7),0,MAX(0,$E1838-MAX(0,SUMIFS(Тех_Движение!$G$2:$G$5111,Тех_Движение!$D$2:$D$5111,$C1838,Тех_Движение!$B$2:$B$5111,"&lt;="&amp;K$3)-$F1838)))</f>
        <v/>
      </c>
      <c r="L1838" s="54">
        <f>IF(OR($B1838="",L$3&lt;$D1838+Настройки!$B$7),0,MAX(0,$E1838-MAX(0,SUMIFS(Тех_Движение!$G$2:$G$5111,Тех_Движение!$D$2:$D$5111,$C1838,Тех_Движение!$B$2:$B$5111,"&lt;="&amp;L$3)-$F1838)))</f>
        <v/>
      </c>
      <c r="M1838" s="54">
        <f>IF(OR($B1838="",M$3&lt;$D1838+Настройки!$B$7),0,MAX(0,$E1838-MAX(0,SUMIFS(Тех_Движение!$G$2:$G$5111,Тех_Движение!$D$2:$D$5111,$C1838,Тех_Движение!$B$2:$B$5111,"&lt;="&amp;M$3)-$F1838)))</f>
        <v/>
      </c>
      <c r="N1838" s="54">
        <f>IF(OR($B1838="",N$3&lt;$D1838+Настройки!$B$7),0,MAX(0,$E1838-MAX(0,SUMIFS(Тех_Движение!$G$2:$G$5111,Тех_Движение!$D$2:$D$5111,$C1838,Тех_Движение!$B$2:$B$5111,"&lt;="&amp;N$3)-$F1838)))</f>
        <v/>
      </c>
      <c r="O1838" s="54">
        <f>IF(OR($B1838="",O$3&lt;$D1838+Настройки!$B$7),0,MAX(0,$E1838-MAX(0,SUMIFS(Тех_Движение!$G$2:$G$5111,Тех_Движение!$D$2:$D$5111,$C1838,Тех_Движение!$B$2:$B$5111,"&lt;="&amp;O$3)-$F1838)))</f>
        <v/>
      </c>
      <c r="P1838" s="54">
        <f>IF(OR($B1838="",P$3&lt;$D1838+Настройки!$B$7),0,MAX(0,$E1838-MAX(0,SUMIFS(Тех_Движение!$G$2:$G$5111,Тех_Движение!$D$2:$D$5111,$C1838,Тех_Движение!$B$2:$B$5111,"&lt;="&amp;P$3)-$F1838)))</f>
        <v/>
      </c>
      <c r="Q1838" s="54">
        <f>IF(OR($B1838="",Q$3&lt;$D1838+Настройки!$B$7),0,MAX(0,$E1838-MAX(0,SUMIFS(Тех_Движение!$G$2:$G$5111,Тех_Движение!$D$2:$D$5111,$C1838,Тех_Движение!$B$2:$B$5111,"&lt;="&amp;Q$3)-$F1838)))</f>
        <v/>
      </c>
      <c r="R1838" s="54">
        <f>IF($B1838="","",SUM($K1838:$Q1838))</f>
        <v/>
      </c>
      <c r="S1838" s="56">
        <f>IF($B1838="","",VLOOKUP($C1838,Настройки!$A$11:$L$17,9,FALSE))</f>
        <v/>
      </c>
      <c r="T1838" s="56">
        <f>IF($B1838="","",$R1838*$S1838)</f>
        <v/>
      </c>
    </row>
    <row r="1839">
      <c r="A1839" s="20">
        <f>Тех_Движение!$A$1836</f>
        <v/>
      </c>
      <c r="B1839" s="20">
        <f>IF(Тех_Движение!$F$1836&gt;0,Тех_Движение!$I$1836,"")</f>
        <v/>
      </c>
      <c r="C1839" s="20">
        <f>IF($B1839="","",Тех_Движение!$D$1836)</f>
        <v/>
      </c>
      <c r="D1839" s="42">
        <f>IF($B1839="","",Тех_Движение!$B$1836)</f>
        <v/>
      </c>
      <c r="E1839" s="54">
        <f>IF($B1839="","",Тех_Движение!$F$1836)</f>
        <v/>
      </c>
      <c r="F1839" s="54">
        <f>IF($B1839="","",SUMIFS($E$5:$E1838,$C$5:$C1838,$C1839))</f>
        <v/>
      </c>
      <c r="G1839" s="54">
        <f>IF($B1839="","",MAX(0,$E1839-MAX(0,SUMIFS(Тех_Движение!$G$2:$G$5111,Тех_Движение!$D$2:$D$5111,$C1839,Тех_Движение!$B$2:$B$5111,"&lt;="&amp;Настройки!$B$5-1)-$F1839)))</f>
        <v/>
      </c>
      <c r="H1839" s="54">
        <f>IF($B1839="","",IF(AND($D1839&gt;=Настройки!$B$5,$D1839&lt;=Настройки!$B$6),$E1839,0))</f>
        <v/>
      </c>
      <c r="I1839" s="54">
        <f>IF($B1839="","",$G1839+$H1839-$J1839)</f>
        <v/>
      </c>
      <c r="J1839" s="54">
        <f>IF($B1839="","",MAX(0,$E1839-MAX(0,SUMIFS(Тех_Движение!$G$2:$G$5111,Тех_Движение!$D$2:$D$5111,$C1839,Тех_Движение!$B$2:$B$5111,"&lt;="&amp;Настройки!$B$6)-$F1839)))</f>
        <v/>
      </c>
      <c r="K1839" s="54">
        <f>IF(OR($B1839="",K$3&lt;$D1839+Настройки!$B$7),0,MAX(0,$E1839-MAX(0,SUMIFS(Тех_Движение!$G$2:$G$5111,Тех_Движение!$D$2:$D$5111,$C1839,Тех_Движение!$B$2:$B$5111,"&lt;="&amp;K$3)-$F1839)))</f>
        <v/>
      </c>
      <c r="L1839" s="54">
        <f>IF(OR($B1839="",L$3&lt;$D1839+Настройки!$B$7),0,MAX(0,$E1839-MAX(0,SUMIFS(Тех_Движение!$G$2:$G$5111,Тех_Движение!$D$2:$D$5111,$C1839,Тех_Движение!$B$2:$B$5111,"&lt;="&amp;L$3)-$F1839)))</f>
        <v/>
      </c>
      <c r="M1839" s="54">
        <f>IF(OR($B1839="",M$3&lt;$D1839+Настройки!$B$7),0,MAX(0,$E1839-MAX(0,SUMIFS(Тех_Движение!$G$2:$G$5111,Тех_Движение!$D$2:$D$5111,$C1839,Тех_Движение!$B$2:$B$5111,"&lt;="&amp;M$3)-$F1839)))</f>
        <v/>
      </c>
      <c r="N1839" s="54">
        <f>IF(OR($B1839="",N$3&lt;$D1839+Настройки!$B$7),0,MAX(0,$E1839-MAX(0,SUMIFS(Тех_Движение!$G$2:$G$5111,Тех_Движение!$D$2:$D$5111,$C1839,Тех_Движение!$B$2:$B$5111,"&lt;="&amp;N$3)-$F1839)))</f>
        <v/>
      </c>
      <c r="O1839" s="54">
        <f>IF(OR($B1839="",O$3&lt;$D1839+Настройки!$B$7),0,MAX(0,$E1839-MAX(0,SUMIFS(Тех_Движение!$G$2:$G$5111,Тех_Движение!$D$2:$D$5111,$C1839,Тех_Движение!$B$2:$B$5111,"&lt;="&amp;O$3)-$F1839)))</f>
        <v/>
      </c>
      <c r="P1839" s="54">
        <f>IF(OR($B1839="",P$3&lt;$D1839+Настройки!$B$7),0,MAX(0,$E1839-MAX(0,SUMIFS(Тех_Движение!$G$2:$G$5111,Тех_Движение!$D$2:$D$5111,$C1839,Тех_Движение!$B$2:$B$5111,"&lt;="&amp;P$3)-$F1839)))</f>
        <v/>
      </c>
      <c r="Q1839" s="54">
        <f>IF(OR($B1839="",Q$3&lt;$D1839+Настройки!$B$7),0,MAX(0,$E1839-MAX(0,SUMIFS(Тех_Движение!$G$2:$G$5111,Тех_Движение!$D$2:$D$5111,$C1839,Тех_Движение!$B$2:$B$5111,"&lt;="&amp;Q$3)-$F1839)))</f>
        <v/>
      </c>
      <c r="R1839" s="54">
        <f>IF($B1839="","",SUM($K1839:$Q1839))</f>
        <v/>
      </c>
      <c r="S1839" s="56">
        <f>IF($B1839="","",VLOOKUP($C1839,Настройки!$A$11:$L$17,9,FALSE))</f>
        <v/>
      </c>
      <c r="T1839" s="56">
        <f>IF($B1839="","",$R1839*$S1839)</f>
        <v/>
      </c>
    </row>
    <row r="1840">
      <c r="A1840" s="20">
        <f>Тех_Движение!$A$1837</f>
        <v/>
      </c>
      <c r="B1840" s="20">
        <f>IF(Тех_Движение!$F$1837&gt;0,Тех_Движение!$I$1837,"")</f>
        <v/>
      </c>
      <c r="C1840" s="20">
        <f>IF($B1840="","",Тех_Движение!$D$1837)</f>
        <v/>
      </c>
      <c r="D1840" s="42">
        <f>IF($B1840="","",Тех_Движение!$B$1837)</f>
        <v/>
      </c>
      <c r="E1840" s="54">
        <f>IF($B1840="","",Тех_Движение!$F$1837)</f>
        <v/>
      </c>
      <c r="F1840" s="54">
        <f>IF($B1840="","",SUMIFS($E$5:$E1839,$C$5:$C1839,$C1840))</f>
        <v/>
      </c>
      <c r="G1840" s="54">
        <f>IF($B1840="","",MAX(0,$E1840-MAX(0,SUMIFS(Тех_Движение!$G$2:$G$5111,Тех_Движение!$D$2:$D$5111,$C1840,Тех_Движение!$B$2:$B$5111,"&lt;="&amp;Настройки!$B$5-1)-$F1840)))</f>
        <v/>
      </c>
      <c r="H1840" s="54">
        <f>IF($B1840="","",IF(AND($D1840&gt;=Настройки!$B$5,$D1840&lt;=Настройки!$B$6),$E1840,0))</f>
        <v/>
      </c>
      <c r="I1840" s="54">
        <f>IF($B1840="","",$G1840+$H1840-$J1840)</f>
        <v/>
      </c>
      <c r="J1840" s="54">
        <f>IF($B1840="","",MAX(0,$E1840-MAX(0,SUMIFS(Тех_Движение!$G$2:$G$5111,Тех_Движение!$D$2:$D$5111,$C1840,Тех_Движение!$B$2:$B$5111,"&lt;="&amp;Настройки!$B$6)-$F1840)))</f>
        <v/>
      </c>
      <c r="K1840" s="54">
        <f>IF(OR($B1840="",K$3&lt;$D1840+Настройки!$B$7),0,MAX(0,$E1840-MAX(0,SUMIFS(Тех_Движение!$G$2:$G$5111,Тех_Движение!$D$2:$D$5111,$C1840,Тех_Движение!$B$2:$B$5111,"&lt;="&amp;K$3)-$F1840)))</f>
        <v/>
      </c>
      <c r="L1840" s="54">
        <f>IF(OR($B1840="",L$3&lt;$D1840+Настройки!$B$7),0,MAX(0,$E1840-MAX(0,SUMIFS(Тех_Движение!$G$2:$G$5111,Тех_Движение!$D$2:$D$5111,$C1840,Тех_Движение!$B$2:$B$5111,"&lt;="&amp;L$3)-$F1840)))</f>
        <v/>
      </c>
      <c r="M1840" s="54">
        <f>IF(OR($B1840="",M$3&lt;$D1840+Настройки!$B$7),0,MAX(0,$E1840-MAX(0,SUMIFS(Тех_Движение!$G$2:$G$5111,Тех_Движение!$D$2:$D$5111,$C1840,Тех_Движение!$B$2:$B$5111,"&lt;="&amp;M$3)-$F1840)))</f>
        <v/>
      </c>
      <c r="N1840" s="54">
        <f>IF(OR($B1840="",N$3&lt;$D1840+Настройки!$B$7),0,MAX(0,$E1840-MAX(0,SUMIFS(Тех_Движение!$G$2:$G$5111,Тех_Движение!$D$2:$D$5111,$C1840,Тех_Движение!$B$2:$B$5111,"&lt;="&amp;N$3)-$F1840)))</f>
        <v/>
      </c>
      <c r="O1840" s="54">
        <f>IF(OR($B1840="",O$3&lt;$D1840+Настройки!$B$7),0,MAX(0,$E1840-MAX(0,SUMIFS(Тех_Движение!$G$2:$G$5111,Тех_Движение!$D$2:$D$5111,$C1840,Тех_Движение!$B$2:$B$5111,"&lt;="&amp;O$3)-$F1840)))</f>
        <v/>
      </c>
      <c r="P1840" s="54">
        <f>IF(OR($B1840="",P$3&lt;$D1840+Настройки!$B$7),0,MAX(0,$E1840-MAX(0,SUMIFS(Тех_Движение!$G$2:$G$5111,Тех_Движение!$D$2:$D$5111,$C1840,Тех_Движение!$B$2:$B$5111,"&lt;="&amp;P$3)-$F1840)))</f>
        <v/>
      </c>
      <c r="Q1840" s="54">
        <f>IF(OR($B1840="",Q$3&lt;$D1840+Настройки!$B$7),0,MAX(0,$E1840-MAX(0,SUMIFS(Тех_Движение!$G$2:$G$5111,Тех_Движение!$D$2:$D$5111,$C1840,Тех_Движение!$B$2:$B$5111,"&lt;="&amp;Q$3)-$F1840)))</f>
        <v/>
      </c>
      <c r="R1840" s="54">
        <f>IF($B1840="","",SUM($K1840:$Q1840))</f>
        <v/>
      </c>
      <c r="S1840" s="56">
        <f>IF($B1840="","",VLOOKUP($C1840,Настройки!$A$11:$L$17,9,FALSE))</f>
        <v/>
      </c>
      <c r="T1840" s="56">
        <f>IF($B1840="","",$R1840*$S1840)</f>
        <v/>
      </c>
    </row>
    <row r="1841">
      <c r="A1841" s="20">
        <f>Тех_Движение!$A$1838</f>
        <v/>
      </c>
      <c r="B1841" s="20">
        <f>IF(Тех_Движение!$F$1838&gt;0,Тех_Движение!$I$1838,"")</f>
        <v/>
      </c>
      <c r="C1841" s="20">
        <f>IF($B1841="","",Тех_Движение!$D$1838)</f>
        <v/>
      </c>
      <c r="D1841" s="42">
        <f>IF($B1841="","",Тех_Движение!$B$1838)</f>
        <v/>
      </c>
      <c r="E1841" s="54">
        <f>IF($B1841="","",Тех_Движение!$F$1838)</f>
        <v/>
      </c>
      <c r="F1841" s="54">
        <f>IF($B1841="","",SUMIFS($E$5:$E1840,$C$5:$C1840,$C1841))</f>
        <v/>
      </c>
      <c r="G1841" s="54">
        <f>IF($B1841="","",MAX(0,$E1841-MAX(0,SUMIFS(Тех_Движение!$G$2:$G$5111,Тех_Движение!$D$2:$D$5111,$C1841,Тех_Движение!$B$2:$B$5111,"&lt;="&amp;Настройки!$B$5-1)-$F1841)))</f>
        <v/>
      </c>
      <c r="H1841" s="54">
        <f>IF($B1841="","",IF(AND($D1841&gt;=Настройки!$B$5,$D1841&lt;=Настройки!$B$6),$E1841,0))</f>
        <v/>
      </c>
      <c r="I1841" s="54">
        <f>IF($B1841="","",$G1841+$H1841-$J1841)</f>
        <v/>
      </c>
      <c r="J1841" s="54">
        <f>IF($B1841="","",MAX(0,$E1841-MAX(0,SUMIFS(Тех_Движение!$G$2:$G$5111,Тех_Движение!$D$2:$D$5111,$C1841,Тех_Движение!$B$2:$B$5111,"&lt;="&amp;Настройки!$B$6)-$F1841)))</f>
        <v/>
      </c>
      <c r="K1841" s="54">
        <f>IF(OR($B1841="",K$3&lt;$D1841+Настройки!$B$7),0,MAX(0,$E1841-MAX(0,SUMIFS(Тех_Движение!$G$2:$G$5111,Тех_Движение!$D$2:$D$5111,$C1841,Тех_Движение!$B$2:$B$5111,"&lt;="&amp;K$3)-$F1841)))</f>
        <v/>
      </c>
      <c r="L1841" s="54">
        <f>IF(OR($B1841="",L$3&lt;$D1841+Настройки!$B$7),0,MAX(0,$E1841-MAX(0,SUMIFS(Тех_Движение!$G$2:$G$5111,Тех_Движение!$D$2:$D$5111,$C1841,Тех_Движение!$B$2:$B$5111,"&lt;="&amp;L$3)-$F1841)))</f>
        <v/>
      </c>
      <c r="M1841" s="54">
        <f>IF(OR($B1841="",M$3&lt;$D1841+Настройки!$B$7),0,MAX(0,$E1841-MAX(0,SUMIFS(Тех_Движение!$G$2:$G$5111,Тех_Движение!$D$2:$D$5111,$C1841,Тех_Движение!$B$2:$B$5111,"&lt;="&amp;M$3)-$F1841)))</f>
        <v/>
      </c>
      <c r="N1841" s="54">
        <f>IF(OR($B1841="",N$3&lt;$D1841+Настройки!$B$7),0,MAX(0,$E1841-MAX(0,SUMIFS(Тех_Движение!$G$2:$G$5111,Тех_Движение!$D$2:$D$5111,$C1841,Тех_Движение!$B$2:$B$5111,"&lt;="&amp;N$3)-$F1841)))</f>
        <v/>
      </c>
      <c r="O1841" s="54">
        <f>IF(OR($B1841="",O$3&lt;$D1841+Настройки!$B$7),0,MAX(0,$E1841-MAX(0,SUMIFS(Тех_Движение!$G$2:$G$5111,Тех_Движение!$D$2:$D$5111,$C1841,Тех_Движение!$B$2:$B$5111,"&lt;="&amp;O$3)-$F1841)))</f>
        <v/>
      </c>
      <c r="P1841" s="54">
        <f>IF(OR($B1841="",P$3&lt;$D1841+Настройки!$B$7),0,MAX(0,$E1841-MAX(0,SUMIFS(Тех_Движение!$G$2:$G$5111,Тех_Движение!$D$2:$D$5111,$C1841,Тех_Движение!$B$2:$B$5111,"&lt;="&amp;P$3)-$F1841)))</f>
        <v/>
      </c>
      <c r="Q1841" s="54">
        <f>IF(OR($B1841="",Q$3&lt;$D1841+Настройки!$B$7),0,MAX(0,$E1841-MAX(0,SUMIFS(Тех_Движение!$G$2:$G$5111,Тех_Движение!$D$2:$D$5111,$C1841,Тех_Движение!$B$2:$B$5111,"&lt;="&amp;Q$3)-$F1841)))</f>
        <v/>
      </c>
      <c r="R1841" s="54">
        <f>IF($B1841="","",SUM($K1841:$Q1841))</f>
        <v/>
      </c>
      <c r="S1841" s="56">
        <f>IF($B1841="","",VLOOKUP($C1841,Настройки!$A$11:$L$17,9,FALSE))</f>
        <v/>
      </c>
      <c r="T1841" s="56">
        <f>IF($B1841="","",$R1841*$S1841)</f>
        <v/>
      </c>
    </row>
    <row r="1842">
      <c r="A1842" s="20">
        <f>Тех_Движение!$A$1839</f>
        <v/>
      </c>
      <c r="B1842" s="20">
        <f>IF(Тех_Движение!$F$1839&gt;0,Тех_Движение!$I$1839,"")</f>
        <v/>
      </c>
      <c r="C1842" s="20">
        <f>IF($B1842="","",Тех_Движение!$D$1839)</f>
        <v/>
      </c>
      <c r="D1842" s="42">
        <f>IF($B1842="","",Тех_Движение!$B$1839)</f>
        <v/>
      </c>
      <c r="E1842" s="54">
        <f>IF($B1842="","",Тех_Движение!$F$1839)</f>
        <v/>
      </c>
      <c r="F1842" s="54">
        <f>IF($B1842="","",SUMIFS($E$5:$E1841,$C$5:$C1841,$C1842))</f>
        <v/>
      </c>
      <c r="G1842" s="54">
        <f>IF($B1842="","",MAX(0,$E1842-MAX(0,SUMIFS(Тех_Движение!$G$2:$G$5111,Тех_Движение!$D$2:$D$5111,$C1842,Тех_Движение!$B$2:$B$5111,"&lt;="&amp;Настройки!$B$5-1)-$F1842)))</f>
        <v/>
      </c>
      <c r="H1842" s="54">
        <f>IF($B1842="","",IF(AND($D1842&gt;=Настройки!$B$5,$D1842&lt;=Настройки!$B$6),$E1842,0))</f>
        <v/>
      </c>
      <c r="I1842" s="54">
        <f>IF($B1842="","",$G1842+$H1842-$J1842)</f>
        <v/>
      </c>
      <c r="J1842" s="54">
        <f>IF($B1842="","",MAX(0,$E1842-MAX(0,SUMIFS(Тех_Движение!$G$2:$G$5111,Тех_Движение!$D$2:$D$5111,$C1842,Тех_Движение!$B$2:$B$5111,"&lt;="&amp;Настройки!$B$6)-$F1842)))</f>
        <v/>
      </c>
      <c r="K1842" s="54">
        <f>IF(OR($B1842="",K$3&lt;$D1842+Настройки!$B$7),0,MAX(0,$E1842-MAX(0,SUMIFS(Тех_Движение!$G$2:$G$5111,Тех_Движение!$D$2:$D$5111,$C1842,Тех_Движение!$B$2:$B$5111,"&lt;="&amp;K$3)-$F1842)))</f>
        <v/>
      </c>
      <c r="L1842" s="54">
        <f>IF(OR($B1842="",L$3&lt;$D1842+Настройки!$B$7),0,MAX(0,$E1842-MAX(0,SUMIFS(Тех_Движение!$G$2:$G$5111,Тех_Движение!$D$2:$D$5111,$C1842,Тех_Движение!$B$2:$B$5111,"&lt;="&amp;L$3)-$F1842)))</f>
        <v/>
      </c>
      <c r="M1842" s="54">
        <f>IF(OR($B1842="",M$3&lt;$D1842+Настройки!$B$7),0,MAX(0,$E1842-MAX(0,SUMIFS(Тех_Движение!$G$2:$G$5111,Тех_Движение!$D$2:$D$5111,$C1842,Тех_Движение!$B$2:$B$5111,"&lt;="&amp;M$3)-$F1842)))</f>
        <v/>
      </c>
      <c r="N1842" s="54">
        <f>IF(OR($B1842="",N$3&lt;$D1842+Настройки!$B$7),0,MAX(0,$E1842-MAX(0,SUMIFS(Тех_Движение!$G$2:$G$5111,Тех_Движение!$D$2:$D$5111,$C1842,Тех_Движение!$B$2:$B$5111,"&lt;="&amp;N$3)-$F1842)))</f>
        <v/>
      </c>
      <c r="O1842" s="54">
        <f>IF(OR($B1842="",O$3&lt;$D1842+Настройки!$B$7),0,MAX(0,$E1842-MAX(0,SUMIFS(Тех_Движение!$G$2:$G$5111,Тех_Движение!$D$2:$D$5111,$C1842,Тех_Движение!$B$2:$B$5111,"&lt;="&amp;O$3)-$F1842)))</f>
        <v/>
      </c>
      <c r="P1842" s="54">
        <f>IF(OR($B1842="",P$3&lt;$D1842+Настройки!$B$7),0,MAX(0,$E1842-MAX(0,SUMIFS(Тех_Движение!$G$2:$G$5111,Тех_Движение!$D$2:$D$5111,$C1842,Тех_Движение!$B$2:$B$5111,"&lt;="&amp;P$3)-$F1842)))</f>
        <v/>
      </c>
      <c r="Q1842" s="54">
        <f>IF(OR($B1842="",Q$3&lt;$D1842+Настройки!$B$7),0,MAX(0,$E1842-MAX(0,SUMIFS(Тех_Движение!$G$2:$G$5111,Тех_Движение!$D$2:$D$5111,$C1842,Тех_Движение!$B$2:$B$5111,"&lt;="&amp;Q$3)-$F1842)))</f>
        <v/>
      </c>
      <c r="R1842" s="54">
        <f>IF($B1842="","",SUM($K1842:$Q1842))</f>
        <v/>
      </c>
      <c r="S1842" s="56">
        <f>IF($B1842="","",VLOOKUP($C1842,Настройки!$A$11:$L$17,9,FALSE))</f>
        <v/>
      </c>
      <c r="T1842" s="56">
        <f>IF($B1842="","",$R1842*$S1842)</f>
        <v/>
      </c>
    </row>
    <row r="1843">
      <c r="A1843" s="20">
        <f>Тех_Движение!$A$1840</f>
        <v/>
      </c>
      <c r="B1843" s="20">
        <f>IF(Тех_Движение!$F$1840&gt;0,Тех_Движение!$I$1840,"")</f>
        <v/>
      </c>
      <c r="C1843" s="20">
        <f>IF($B1843="","",Тех_Движение!$D$1840)</f>
        <v/>
      </c>
      <c r="D1843" s="42">
        <f>IF($B1843="","",Тех_Движение!$B$1840)</f>
        <v/>
      </c>
      <c r="E1843" s="54">
        <f>IF($B1843="","",Тех_Движение!$F$1840)</f>
        <v/>
      </c>
      <c r="F1843" s="54">
        <f>IF($B1843="","",SUMIFS($E$5:$E1842,$C$5:$C1842,$C1843))</f>
        <v/>
      </c>
      <c r="G1843" s="54">
        <f>IF($B1843="","",MAX(0,$E1843-MAX(0,SUMIFS(Тех_Движение!$G$2:$G$5111,Тех_Движение!$D$2:$D$5111,$C1843,Тех_Движение!$B$2:$B$5111,"&lt;="&amp;Настройки!$B$5-1)-$F1843)))</f>
        <v/>
      </c>
      <c r="H1843" s="54">
        <f>IF($B1843="","",IF(AND($D1843&gt;=Настройки!$B$5,$D1843&lt;=Настройки!$B$6),$E1843,0))</f>
        <v/>
      </c>
      <c r="I1843" s="54">
        <f>IF($B1843="","",$G1843+$H1843-$J1843)</f>
        <v/>
      </c>
      <c r="J1843" s="54">
        <f>IF($B1843="","",MAX(0,$E1843-MAX(0,SUMIFS(Тех_Движение!$G$2:$G$5111,Тех_Движение!$D$2:$D$5111,$C1843,Тех_Движение!$B$2:$B$5111,"&lt;="&amp;Настройки!$B$6)-$F1843)))</f>
        <v/>
      </c>
      <c r="K1843" s="54">
        <f>IF(OR($B1843="",K$3&lt;$D1843+Настройки!$B$7),0,MAX(0,$E1843-MAX(0,SUMIFS(Тех_Движение!$G$2:$G$5111,Тех_Движение!$D$2:$D$5111,$C1843,Тех_Движение!$B$2:$B$5111,"&lt;="&amp;K$3)-$F1843)))</f>
        <v/>
      </c>
      <c r="L1843" s="54">
        <f>IF(OR($B1843="",L$3&lt;$D1843+Настройки!$B$7),0,MAX(0,$E1843-MAX(0,SUMIFS(Тех_Движение!$G$2:$G$5111,Тех_Движение!$D$2:$D$5111,$C1843,Тех_Движение!$B$2:$B$5111,"&lt;="&amp;L$3)-$F1843)))</f>
        <v/>
      </c>
      <c r="M1843" s="54">
        <f>IF(OR($B1843="",M$3&lt;$D1843+Настройки!$B$7),0,MAX(0,$E1843-MAX(0,SUMIFS(Тех_Движение!$G$2:$G$5111,Тех_Движение!$D$2:$D$5111,$C1843,Тех_Движение!$B$2:$B$5111,"&lt;="&amp;M$3)-$F1843)))</f>
        <v/>
      </c>
      <c r="N1843" s="54">
        <f>IF(OR($B1843="",N$3&lt;$D1843+Настройки!$B$7),0,MAX(0,$E1843-MAX(0,SUMIFS(Тех_Движение!$G$2:$G$5111,Тех_Движение!$D$2:$D$5111,$C1843,Тех_Движение!$B$2:$B$5111,"&lt;="&amp;N$3)-$F1843)))</f>
        <v/>
      </c>
      <c r="O1843" s="54">
        <f>IF(OR($B1843="",O$3&lt;$D1843+Настройки!$B$7),0,MAX(0,$E1843-MAX(0,SUMIFS(Тех_Движение!$G$2:$G$5111,Тех_Движение!$D$2:$D$5111,$C1843,Тех_Движение!$B$2:$B$5111,"&lt;="&amp;O$3)-$F1843)))</f>
        <v/>
      </c>
      <c r="P1843" s="54">
        <f>IF(OR($B1843="",P$3&lt;$D1843+Настройки!$B$7),0,MAX(0,$E1843-MAX(0,SUMIFS(Тех_Движение!$G$2:$G$5111,Тех_Движение!$D$2:$D$5111,$C1843,Тех_Движение!$B$2:$B$5111,"&lt;="&amp;P$3)-$F1843)))</f>
        <v/>
      </c>
      <c r="Q1843" s="54">
        <f>IF(OR($B1843="",Q$3&lt;$D1843+Настройки!$B$7),0,MAX(0,$E1843-MAX(0,SUMIFS(Тех_Движение!$G$2:$G$5111,Тех_Движение!$D$2:$D$5111,$C1843,Тех_Движение!$B$2:$B$5111,"&lt;="&amp;Q$3)-$F1843)))</f>
        <v/>
      </c>
      <c r="R1843" s="54">
        <f>IF($B1843="","",SUM($K1843:$Q1843))</f>
        <v/>
      </c>
      <c r="S1843" s="56">
        <f>IF($B1843="","",VLOOKUP($C1843,Настройки!$A$11:$L$17,9,FALSE))</f>
        <v/>
      </c>
      <c r="T1843" s="56">
        <f>IF($B1843="","",$R1843*$S1843)</f>
        <v/>
      </c>
    </row>
    <row r="1844">
      <c r="A1844" s="20">
        <f>Тех_Движение!$A$1841</f>
        <v/>
      </c>
      <c r="B1844" s="20">
        <f>IF(Тех_Движение!$F$1841&gt;0,Тех_Движение!$I$1841,"")</f>
        <v/>
      </c>
      <c r="C1844" s="20">
        <f>IF($B1844="","",Тех_Движение!$D$1841)</f>
        <v/>
      </c>
      <c r="D1844" s="42">
        <f>IF($B1844="","",Тех_Движение!$B$1841)</f>
        <v/>
      </c>
      <c r="E1844" s="54">
        <f>IF($B1844="","",Тех_Движение!$F$1841)</f>
        <v/>
      </c>
      <c r="F1844" s="54">
        <f>IF($B1844="","",SUMIFS($E$5:$E1843,$C$5:$C1843,$C1844))</f>
        <v/>
      </c>
      <c r="G1844" s="54">
        <f>IF($B1844="","",MAX(0,$E1844-MAX(0,SUMIFS(Тех_Движение!$G$2:$G$5111,Тех_Движение!$D$2:$D$5111,$C1844,Тех_Движение!$B$2:$B$5111,"&lt;="&amp;Настройки!$B$5-1)-$F1844)))</f>
        <v/>
      </c>
      <c r="H1844" s="54">
        <f>IF($B1844="","",IF(AND($D1844&gt;=Настройки!$B$5,$D1844&lt;=Настройки!$B$6),$E1844,0))</f>
        <v/>
      </c>
      <c r="I1844" s="54">
        <f>IF($B1844="","",$G1844+$H1844-$J1844)</f>
        <v/>
      </c>
      <c r="J1844" s="54">
        <f>IF($B1844="","",MAX(0,$E1844-MAX(0,SUMIFS(Тех_Движение!$G$2:$G$5111,Тех_Движение!$D$2:$D$5111,$C1844,Тех_Движение!$B$2:$B$5111,"&lt;="&amp;Настройки!$B$6)-$F1844)))</f>
        <v/>
      </c>
      <c r="K1844" s="54">
        <f>IF(OR($B1844="",K$3&lt;$D1844+Настройки!$B$7),0,MAX(0,$E1844-MAX(0,SUMIFS(Тех_Движение!$G$2:$G$5111,Тех_Движение!$D$2:$D$5111,$C1844,Тех_Движение!$B$2:$B$5111,"&lt;="&amp;K$3)-$F1844)))</f>
        <v/>
      </c>
      <c r="L1844" s="54">
        <f>IF(OR($B1844="",L$3&lt;$D1844+Настройки!$B$7),0,MAX(0,$E1844-MAX(0,SUMIFS(Тех_Движение!$G$2:$G$5111,Тех_Движение!$D$2:$D$5111,$C1844,Тех_Движение!$B$2:$B$5111,"&lt;="&amp;L$3)-$F1844)))</f>
        <v/>
      </c>
      <c r="M1844" s="54">
        <f>IF(OR($B1844="",M$3&lt;$D1844+Настройки!$B$7),0,MAX(0,$E1844-MAX(0,SUMIFS(Тех_Движение!$G$2:$G$5111,Тех_Движение!$D$2:$D$5111,$C1844,Тех_Движение!$B$2:$B$5111,"&lt;="&amp;M$3)-$F1844)))</f>
        <v/>
      </c>
      <c r="N1844" s="54">
        <f>IF(OR($B1844="",N$3&lt;$D1844+Настройки!$B$7),0,MAX(0,$E1844-MAX(0,SUMIFS(Тех_Движение!$G$2:$G$5111,Тех_Движение!$D$2:$D$5111,$C1844,Тех_Движение!$B$2:$B$5111,"&lt;="&amp;N$3)-$F1844)))</f>
        <v/>
      </c>
      <c r="O1844" s="54">
        <f>IF(OR($B1844="",O$3&lt;$D1844+Настройки!$B$7),0,MAX(0,$E1844-MAX(0,SUMIFS(Тех_Движение!$G$2:$G$5111,Тех_Движение!$D$2:$D$5111,$C1844,Тех_Движение!$B$2:$B$5111,"&lt;="&amp;O$3)-$F1844)))</f>
        <v/>
      </c>
      <c r="P1844" s="54">
        <f>IF(OR($B1844="",P$3&lt;$D1844+Настройки!$B$7),0,MAX(0,$E1844-MAX(0,SUMIFS(Тех_Движение!$G$2:$G$5111,Тех_Движение!$D$2:$D$5111,$C1844,Тех_Движение!$B$2:$B$5111,"&lt;="&amp;P$3)-$F1844)))</f>
        <v/>
      </c>
      <c r="Q1844" s="54">
        <f>IF(OR($B1844="",Q$3&lt;$D1844+Настройки!$B$7),0,MAX(0,$E1844-MAX(0,SUMIFS(Тех_Движение!$G$2:$G$5111,Тех_Движение!$D$2:$D$5111,$C1844,Тех_Движение!$B$2:$B$5111,"&lt;="&amp;Q$3)-$F1844)))</f>
        <v/>
      </c>
      <c r="R1844" s="54">
        <f>IF($B1844="","",SUM($K1844:$Q1844))</f>
        <v/>
      </c>
      <c r="S1844" s="56">
        <f>IF($B1844="","",VLOOKUP($C1844,Настройки!$A$11:$L$17,9,FALSE))</f>
        <v/>
      </c>
      <c r="T1844" s="56">
        <f>IF($B1844="","",$R1844*$S1844)</f>
        <v/>
      </c>
    </row>
    <row r="1845">
      <c r="A1845" s="20">
        <f>Тех_Движение!$A$1842</f>
        <v/>
      </c>
      <c r="B1845" s="20">
        <f>IF(Тех_Движение!$F$1842&gt;0,Тех_Движение!$I$1842,"")</f>
        <v/>
      </c>
      <c r="C1845" s="20">
        <f>IF($B1845="","",Тех_Движение!$D$1842)</f>
        <v/>
      </c>
      <c r="D1845" s="42">
        <f>IF($B1845="","",Тех_Движение!$B$1842)</f>
        <v/>
      </c>
      <c r="E1845" s="54">
        <f>IF($B1845="","",Тех_Движение!$F$1842)</f>
        <v/>
      </c>
      <c r="F1845" s="54">
        <f>IF($B1845="","",SUMIFS($E$5:$E1844,$C$5:$C1844,$C1845))</f>
        <v/>
      </c>
      <c r="G1845" s="54">
        <f>IF($B1845="","",MAX(0,$E1845-MAX(0,SUMIFS(Тех_Движение!$G$2:$G$5111,Тех_Движение!$D$2:$D$5111,$C1845,Тех_Движение!$B$2:$B$5111,"&lt;="&amp;Настройки!$B$5-1)-$F1845)))</f>
        <v/>
      </c>
      <c r="H1845" s="54">
        <f>IF($B1845="","",IF(AND($D1845&gt;=Настройки!$B$5,$D1845&lt;=Настройки!$B$6),$E1845,0))</f>
        <v/>
      </c>
      <c r="I1845" s="54">
        <f>IF($B1845="","",$G1845+$H1845-$J1845)</f>
        <v/>
      </c>
      <c r="J1845" s="54">
        <f>IF($B1845="","",MAX(0,$E1845-MAX(0,SUMIFS(Тех_Движение!$G$2:$G$5111,Тех_Движение!$D$2:$D$5111,$C1845,Тех_Движение!$B$2:$B$5111,"&lt;="&amp;Настройки!$B$6)-$F1845)))</f>
        <v/>
      </c>
      <c r="K1845" s="54">
        <f>IF(OR($B1845="",K$3&lt;$D1845+Настройки!$B$7),0,MAX(0,$E1845-MAX(0,SUMIFS(Тех_Движение!$G$2:$G$5111,Тех_Движение!$D$2:$D$5111,$C1845,Тех_Движение!$B$2:$B$5111,"&lt;="&amp;K$3)-$F1845)))</f>
        <v/>
      </c>
      <c r="L1845" s="54">
        <f>IF(OR($B1845="",L$3&lt;$D1845+Настройки!$B$7),0,MAX(0,$E1845-MAX(0,SUMIFS(Тех_Движение!$G$2:$G$5111,Тех_Движение!$D$2:$D$5111,$C1845,Тех_Движение!$B$2:$B$5111,"&lt;="&amp;L$3)-$F1845)))</f>
        <v/>
      </c>
      <c r="M1845" s="54">
        <f>IF(OR($B1845="",M$3&lt;$D1845+Настройки!$B$7),0,MAX(0,$E1845-MAX(0,SUMIFS(Тех_Движение!$G$2:$G$5111,Тех_Движение!$D$2:$D$5111,$C1845,Тех_Движение!$B$2:$B$5111,"&lt;="&amp;M$3)-$F1845)))</f>
        <v/>
      </c>
      <c r="N1845" s="54">
        <f>IF(OR($B1845="",N$3&lt;$D1845+Настройки!$B$7),0,MAX(0,$E1845-MAX(0,SUMIFS(Тех_Движение!$G$2:$G$5111,Тех_Движение!$D$2:$D$5111,$C1845,Тех_Движение!$B$2:$B$5111,"&lt;="&amp;N$3)-$F1845)))</f>
        <v/>
      </c>
      <c r="O1845" s="54">
        <f>IF(OR($B1845="",O$3&lt;$D1845+Настройки!$B$7),0,MAX(0,$E1845-MAX(0,SUMIFS(Тех_Движение!$G$2:$G$5111,Тех_Движение!$D$2:$D$5111,$C1845,Тех_Движение!$B$2:$B$5111,"&lt;="&amp;O$3)-$F1845)))</f>
        <v/>
      </c>
      <c r="P1845" s="54">
        <f>IF(OR($B1845="",P$3&lt;$D1845+Настройки!$B$7),0,MAX(0,$E1845-MAX(0,SUMIFS(Тех_Движение!$G$2:$G$5111,Тех_Движение!$D$2:$D$5111,$C1845,Тех_Движение!$B$2:$B$5111,"&lt;="&amp;P$3)-$F1845)))</f>
        <v/>
      </c>
      <c r="Q1845" s="54">
        <f>IF(OR($B1845="",Q$3&lt;$D1845+Настройки!$B$7),0,MAX(0,$E1845-MAX(0,SUMIFS(Тех_Движение!$G$2:$G$5111,Тех_Движение!$D$2:$D$5111,$C1845,Тех_Движение!$B$2:$B$5111,"&lt;="&amp;Q$3)-$F1845)))</f>
        <v/>
      </c>
      <c r="R1845" s="54">
        <f>IF($B1845="","",SUM($K1845:$Q1845))</f>
        <v/>
      </c>
      <c r="S1845" s="56">
        <f>IF($B1845="","",VLOOKUP($C1845,Настройки!$A$11:$L$17,9,FALSE))</f>
        <v/>
      </c>
      <c r="T1845" s="56">
        <f>IF($B1845="","",$R1845*$S1845)</f>
        <v/>
      </c>
    </row>
    <row r="1846">
      <c r="A1846" s="20">
        <f>Тех_Движение!$A$1843</f>
        <v/>
      </c>
      <c r="B1846" s="20">
        <f>IF(Тех_Движение!$F$1843&gt;0,Тех_Движение!$I$1843,"")</f>
        <v/>
      </c>
      <c r="C1846" s="20">
        <f>IF($B1846="","",Тех_Движение!$D$1843)</f>
        <v/>
      </c>
      <c r="D1846" s="42">
        <f>IF($B1846="","",Тех_Движение!$B$1843)</f>
        <v/>
      </c>
      <c r="E1846" s="54">
        <f>IF($B1846="","",Тех_Движение!$F$1843)</f>
        <v/>
      </c>
      <c r="F1846" s="54">
        <f>IF($B1846="","",SUMIFS($E$5:$E1845,$C$5:$C1845,$C1846))</f>
        <v/>
      </c>
      <c r="G1846" s="54">
        <f>IF($B1846="","",MAX(0,$E1846-MAX(0,SUMIFS(Тех_Движение!$G$2:$G$5111,Тех_Движение!$D$2:$D$5111,$C1846,Тех_Движение!$B$2:$B$5111,"&lt;="&amp;Настройки!$B$5-1)-$F1846)))</f>
        <v/>
      </c>
      <c r="H1846" s="54">
        <f>IF($B1846="","",IF(AND($D1846&gt;=Настройки!$B$5,$D1846&lt;=Настройки!$B$6),$E1846,0))</f>
        <v/>
      </c>
      <c r="I1846" s="54">
        <f>IF($B1846="","",$G1846+$H1846-$J1846)</f>
        <v/>
      </c>
      <c r="J1846" s="54">
        <f>IF($B1846="","",MAX(0,$E1846-MAX(0,SUMIFS(Тех_Движение!$G$2:$G$5111,Тех_Движение!$D$2:$D$5111,$C1846,Тех_Движение!$B$2:$B$5111,"&lt;="&amp;Настройки!$B$6)-$F1846)))</f>
        <v/>
      </c>
      <c r="K1846" s="54">
        <f>IF(OR($B1846="",K$3&lt;$D1846+Настройки!$B$7),0,MAX(0,$E1846-MAX(0,SUMIFS(Тех_Движение!$G$2:$G$5111,Тех_Движение!$D$2:$D$5111,$C1846,Тех_Движение!$B$2:$B$5111,"&lt;="&amp;K$3)-$F1846)))</f>
        <v/>
      </c>
      <c r="L1846" s="54">
        <f>IF(OR($B1846="",L$3&lt;$D1846+Настройки!$B$7),0,MAX(0,$E1846-MAX(0,SUMIFS(Тех_Движение!$G$2:$G$5111,Тех_Движение!$D$2:$D$5111,$C1846,Тех_Движение!$B$2:$B$5111,"&lt;="&amp;L$3)-$F1846)))</f>
        <v/>
      </c>
      <c r="M1846" s="54">
        <f>IF(OR($B1846="",M$3&lt;$D1846+Настройки!$B$7),0,MAX(0,$E1846-MAX(0,SUMIFS(Тех_Движение!$G$2:$G$5111,Тех_Движение!$D$2:$D$5111,$C1846,Тех_Движение!$B$2:$B$5111,"&lt;="&amp;M$3)-$F1846)))</f>
        <v/>
      </c>
      <c r="N1846" s="54">
        <f>IF(OR($B1846="",N$3&lt;$D1846+Настройки!$B$7),0,MAX(0,$E1846-MAX(0,SUMIFS(Тех_Движение!$G$2:$G$5111,Тех_Движение!$D$2:$D$5111,$C1846,Тех_Движение!$B$2:$B$5111,"&lt;="&amp;N$3)-$F1846)))</f>
        <v/>
      </c>
      <c r="O1846" s="54">
        <f>IF(OR($B1846="",O$3&lt;$D1846+Настройки!$B$7),0,MAX(0,$E1846-MAX(0,SUMIFS(Тех_Движение!$G$2:$G$5111,Тех_Движение!$D$2:$D$5111,$C1846,Тех_Движение!$B$2:$B$5111,"&lt;="&amp;O$3)-$F1846)))</f>
        <v/>
      </c>
      <c r="P1846" s="54">
        <f>IF(OR($B1846="",P$3&lt;$D1846+Настройки!$B$7),0,MAX(0,$E1846-MAX(0,SUMIFS(Тех_Движение!$G$2:$G$5111,Тех_Движение!$D$2:$D$5111,$C1846,Тех_Движение!$B$2:$B$5111,"&lt;="&amp;P$3)-$F1846)))</f>
        <v/>
      </c>
      <c r="Q1846" s="54">
        <f>IF(OR($B1846="",Q$3&lt;$D1846+Настройки!$B$7),0,MAX(0,$E1846-MAX(0,SUMIFS(Тех_Движение!$G$2:$G$5111,Тех_Движение!$D$2:$D$5111,$C1846,Тех_Движение!$B$2:$B$5111,"&lt;="&amp;Q$3)-$F1846)))</f>
        <v/>
      </c>
      <c r="R1846" s="54">
        <f>IF($B1846="","",SUM($K1846:$Q1846))</f>
        <v/>
      </c>
      <c r="S1846" s="56">
        <f>IF($B1846="","",VLOOKUP($C1846,Настройки!$A$11:$L$17,9,FALSE))</f>
        <v/>
      </c>
      <c r="T1846" s="56">
        <f>IF($B1846="","",$R1846*$S1846)</f>
        <v/>
      </c>
    </row>
    <row r="1847">
      <c r="A1847" s="20">
        <f>Тех_Движение!$A$1844</f>
        <v/>
      </c>
      <c r="B1847" s="20">
        <f>IF(Тех_Движение!$F$1844&gt;0,Тех_Движение!$I$1844,"")</f>
        <v/>
      </c>
      <c r="C1847" s="20">
        <f>IF($B1847="","",Тех_Движение!$D$1844)</f>
        <v/>
      </c>
      <c r="D1847" s="42">
        <f>IF($B1847="","",Тех_Движение!$B$1844)</f>
        <v/>
      </c>
      <c r="E1847" s="54">
        <f>IF($B1847="","",Тех_Движение!$F$1844)</f>
        <v/>
      </c>
      <c r="F1847" s="54">
        <f>IF($B1847="","",SUMIFS($E$5:$E1846,$C$5:$C1846,$C1847))</f>
        <v/>
      </c>
      <c r="G1847" s="54">
        <f>IF($B1847="","",MAX(0,$E1847-MAX(0,SUMIFS(Тех_Движение!$G$2:$G$5111,Тех_Движение!$D$2:$D$5111,$C1847,Тех_Движение!$B$2:$B$5111,"&lt;="&amp;Настройки!$B$5-1)-$F1847)))</f>
        <v/>
      </c>
      <c r="H1847" s="54">
        <f>IF($B1847="","",IF(AND($D1847&gt;=Настройки!$B$5,$D1847&lt;=Настройки!$B$6),$E1847,0))</f>
        <v/>
      </c>
      <c r="I1847" s="54">
        <f>IF($B1847="","",$G1847+$H1847-$J1847)</f>
        <v/>
      </c>
      <c r="J1847" s="54">
        <f>IF($B1847="","",MAX(0,$E1847-MAX(0,SUMIFS(Тех_Движение!$G$2:$G$5111,Тех_Движение!$D$2:$D$5111,$C1847,Тех_Движение!$B$2:$B$5111,"&lt;="&amp;Настройки!$B$6)-$F1847)))</f>
        <v/>
      </c>
      <c r="K1847" s="54">
        <f>IF(OR($B1847="",K$3&lt;$D1847+Настройки!$B$7),0,MAX(0,$E1847-MAX(0,SUMIFS(Тех_Движение!$G$2:$G$5111,Тех_Движение!$D$2:$D$5111,$C1847,Тех_Движение!$B$2:$B$5111,"&lt;="&amp;K$3)-$F1847)))</f>
        <v/>
      </c>
      <c r="L1847" s="54">
        <f>IF(OR($B1847="",L$3&lt;$D1847+Настройки!$B$7),0,MAX(0,$E1847-MAX(0,SUMIFS(Тех_Движение!$G$2:$G$5111,Тех_Движение!$D$2:$D$5111,$C1847,Тех_Движение!$B$2:$B$5111,"&lt;="&amp;L$3)-$F1847)))</f>
        <v/>
      </c>
      <c r="M1847" s="54">
        <f>IF(OR($B1847="",M$3&lt;$D1847+Настройки!$B$7),0,MAX(0,$E1847-MAX(0,SUMIFS(Тех_Движение!$G$2:$G$5111,Тех_Движение!$D$2:$D$5111,$C1847,Тех_Движение!$B$2:$B$5111,"&lt;="&amp;M$3)-$F1847)))</f>
        <v/>
      </c>
      <c r="N1847" s="54">
        <f>IF(OR($B1847="",N$3&lt;$D1847+Настройки!$B$7),0,MAX(0,$E1847-MAX(0,SUMIFS(Тех_Движение!$G$2:$G$5111,Тех_Движение!$D$2:$D$5111,$C1847,Тех_Движение!$B$2:$B$5111,"&lt;="&amp;N$3)-$F1847)))</f>
        <v/>
      </c>
      <c r="O1847" s="54">
        <f>IF(OR($B1847="",O$3&lt;$D1847+Настройки!$B$7),0,MAX(0,$E1847-MAX(0,SUMIFS(Тех_Движение!$G$2:$G$5111,Тех_Движение!$D$2:$D$5111,$C1847,Тех_Движение!$B$2:$B$5111,"&lt;="&amp;O$3)-$F1847)))</f>
        <v/>
      </c>
      <c r="P1847" s="54">
        <f>IF(OR($B1847="",P$3&lt;$D1847+Настройки!$B$7),0,MAX(0,$E1847-MAX(0,SUMIFS(Тех_Движение!$G$2:$G$5111,Тех_Движение!$D$2:$D$5111,$C1847,Тех_Движение!$B$2:$B$5111,"&lt;="&amp;P$3)-$F1847)))</f>
        <v/>
      </c>
      <c r="Q1847" s="54">
        <f>IF(OR($B1847="",Q$3&lt;$D1847+Настройки!$B$7),0,MAX(0,$E1847-MAX(0,SUMIFS(Тех_Движение!$G$2:$G$5111,Тех_Движение!$D$2:$D$5111,$C1847,Тех_Движение!$B$2:$B$5111,"&lt;="&amp;Q$3)-$F1847)))</f>
        <v/>
      </c>
      <c r="R1847" s="54">
        <f>IF($B1847="","",SUM($K1847:$Q1847))</f>
        <v/>
      </c>
      <c r="S1847" s="56">
        <f>IF($B1847="","",VLOOKUP($C1847,Настройки!$A$11:$L$17,9,FALSE))</f>
        <v/>
      </c>
      <c r="T1847" s="56">
        <f>IF($B1847="","",$R1847*$S1847)</f>
        <v/>
      </c>
    </row>
    <row r="1848">
      <c r="A1848" s="20">
        <f>Тех_Движение!$A$1845</f>
        <v/>
      </c>
      <c r="B1848" s="20">
        <f>IF(Тех_Движение!$F$1845&gt;0,Тех_Движение!$I$1845,"")</f>
        <v/>
      </c>
      <c r="C1848" s="20">
        <f>IF($B1848="","",Тех_Движение!$D$1845)</f>
        <v/>
      </c>
      <c r="D1848" s="42">
        <f>IF($B1848="","",Тех_Движение!$B$1845)</f>
        <v/>
      </c>
      <c r="E1848" s="54">
        <f>IF($B1848="","",Тех_Движение!$F$1845)</f>
        <v/>
      </c>
      <c r="F1848" s="54">
        <f>IF($B1848="","",SUMIFS($E$5:$E1847,$C$5:$C1847,$C1848))</f>
        <v/>
      </c>
      <c r="G1848" s="54">
        <f>IF($B1848="","",MAX(0,$E1848-MAX(0,SUMIFS(Тех_Движение!$G$2:$G$5111,Тех_Движение!$D$2:$D$5111,$C1848,Тех_Движение!$B$2:$B$5111,"&lt;="&amp;Настройки!$B$5-1)-$F1848)))</f>
        <v/>
      </c>
      <c r="H1848" s="54">
        <f>IF($B1848="","",IF(AND($D1848&gt;=Настройки!$B$5,$D1848&lt;=Настройки!$B$6),$E1848,0))</f>
        <v/>
      </c>
      <c r="I1848" s="54">
        <f>IF($B1848="","",$G1848+$H1848-$J1848)</f>
        <v/>
      </c>
      <c r="J1848" s="54">
        <f>IF($B1848="","",MAX(0,$E1848-MAX(0,SUMIFS(Тех_Движение!$G$2:$G$5111,Тех_Движение!$D$2:$D$5111,$C1848,Тех_Движение!$B$2:$B$5111,"&lt;="&amp;Настройки!$B$6)-$F1848)))</f>
        <v/>
      </c>
      <c r="K1848" s="54">
        <f>IF(OR($B1848="",K$3&lt;$D1848+Настройки!$B$7),0,MAX(0,$E1848-MAX(0,SUMIFS(Тех_Движение!$G$2:$G$5111,Тех_Движение!$D$2:$D$5111,$C1848,Тех_Движение!$B$2:$B$5111,"&lt;="&amp;K$3)-$F1848)))</f>
        <v/>
      </c>
      <c r="L1848" s="54">
        <f>IF(OR($B1848="",L$3&lt;$D1848+Настройки!$B$7),0,MAX(0,$E1848-MAX(0,SUMIFS(Тех_Движение!$G$2:$G$5111,Тех_Движение!$D$2:$D$5111,$C1848,Тех_Движение!$B$2:$B$5111,"&lt;="&amp;L$3)-$F1848)))</f>
        <v/>
      </c>
      <c r="M1848" s="54">
        <f>IF(OR($B1848="",M$3&lt;$D1848+Настройки!$B$7),0,MAX(0,$E1848-MAX(0,SUMIFS(Тех_Движение!$G$2:$G$5111,Тех_Движение!$D$2:$D$5111,$C1848,Тех_Движение!$B$2:$B$5111,"&lt;="&amp;M$3)-$F1848)))</f>
        <v/>
      </c>
      <c r="N1848" s="54">
        <f>IF(OR($B1848="",N$3&lt;$D1848+Настройки!$B$7),0,MAX(0,$E1848-MAX(0,SUMIFS(Тех_Движение!$G$2:$G$5111,Тех_Движение!$D$2:$D$5111,$C1848,Тех_Движение!$B$2:$B$5111,"&lt;="&amp;N$3)-$F1848)))</f>
        <v/>
      </c>
      <c r="O1848" s="54">
        <f>IF(OR($B1848="",O$3&lt;$D1848+Настройки!$B$7),0,MAX(0,$E1848-MAX(0,SUMIFS(Тех_Движение!$G$2:$G$5111,Тех_Движение!$D$2:$D$5111,$C1848,Тех_Движение!$B$2:$B$5111,"&lt;="&amp;O$3)-$F1848)))</f>
        <v/>
      </c>
      <c r="P1848" s="54">
        <f>IF(OR($B1848="",P$3&lt;$D1848+Настройки!$B$7),0,MAX(0,$E1848-MAX(0,SUMIFS(Тех_Движение!$G$2:$G$5111,Тех_Движение!$D$2:$D$5111,$C1848,Тех_Движение!$B$2:$B$5111,"&lt;="&amp;P$3)-$F1848)))</f>
        <v/>
      </c>
      <c r="Q1848" s="54">
        <f>IF(OR($B1848="",Q$3&lt;$D1848+Настройки!$B$7),0,MAX(0,$E1848-MAX(0,SUMIFS(Тех_Движение!$G$2:$G$5111,Тех_Движение!$D$2:$D$5111,$C1848,Тех_Движение!$B$2:$B$5111,"&lt;="&amp;Q$3)-$F1848)))</f>
        <v/>
      </c>
      <c r="R1848" s="54">
        <f>IF($B1848="","",SUM($K1848:$Q1848))</f>
        <v/>
      </c>
      <c r="S1848" s="56">
        <f>IF($B1848="","",VLOOKUP($C1848,Настройки!$A$11:$L$17,9,FALSE))</f>
        <v/>
      </c>
      <c r="T1848" s="56">
        <f>IF($B1848="","",$R1848*$S1848)</f>
        <v/>
      </c>
    </row>
    <row r="1849">
      <c r="A1849" s="20">
        <f>Тех_Движение!$A$1846</f>
        <v/>
      </c>
      <c r="B1849" s="20">
        <f>IF(Тех_Движение!$F$1846&gt;0,Тех_Движение!$I$1846,"")</f>
        <v/>
      </c>
      <c r="C1849" s="20">
        <f>IF($B1849="","",Тех_Движение!$D$1846)</f>
        <v/>
      </c>
      <c r="D1849" s="42">
        <f>IF($B1849="","",Тех_Движение!$B$1846)</f>
        <v/>
      </c>
      <c r="E1849" s="54">
        <f>IF($B1849="","",Тех_Движение!$F$1846)</f>
        <v/>
      </c>
      <c r="F1849" s="54">
        <f>IF($B1849="","",SUMIFS($E$5:$E1848,$C$5:$C1848,$C1849))</f>
        <v/>
      </c>
      <c r="G1849" s="54">
        <f>IF($B1849="","",MAX(0,$E1849-MAX(0,SUMIFS(Тех_Движение!$G$2:$G$5111,Тех_Движение!$D$2:$D$5111,$C1849,Тех_Движение!$B$2:$B$5111,"&lt;="&amp;Настройки!$B$5-1)-$F1849)))</f>
        <v/>
      </c>
      <c r="H1849" s="54">
        <f>IF($B1849="","",IF(AND($D1849&gt;=Настройки!$B$5,$D1849&lt;=Настройки!$B$6),$E1849,0))</f>
        <v/>
      </c>
      <c r="I1849" s="54">
        <f>IF($B1849="","",$G1849+$H1849-$J1849)</f>
        <v/>
      </c>
      <c r="J1849" s="54">
        <f>IF($B1849="","",MAX(0,$E1849-MAX(0,SUMIFS(Тех_Движение!$G$2:$G$5111,Тех_Движение!$D$2:$D$5111,$C1849,Тех_Движение!$B$2:$B$5111,"&lt;="&amp;Настройки!$B$6)-$F1849)))</f>
        <v/>
      </c>
      <c r="K1849" s="54">
        <f>IF(OR($B1849="",K$3&lt;$D1849+Настройки!$B$7),0,MAX(0,$E1849-MAX(0,SUMIFS(Тех_Движение!$G$2:$G$5111,Тех_Движение!$D$2:$D$5111,$C1849,Тех_Движение!$B$2:$B$5111,"&lt;="&amp;K$3)-$F1849)))</f>
        <v/>
      </c>
      <c r="L1849" s="54">
        <f>IF(OR($B1849="",L$3&lt;$D1849+Настройки!$B$7),0,MAX(0,$E1849-MAX(0,SUMIFS(Тех_Движение!$G$2:$G$5111,Тех_Движение!$D$2:$D$5111,$C1849,Тех_Движение!$B$2:$B$5111,"&lt;="&amp;L$3)-$F1849)))</f>
        <v/>
      </c>
      <c r="M1849" s="54">
        <f>IF(OR($B1849="",M$3&lt;$D1849+Настройки!$B$7),0,MAX(0,$E1849-MAX(0,SUMIFS(Тех_Движение!$G$2:$G$5111,Тех_Движение!$D$2:$D$5111,$C1849,Тех_Движение!$B$2:$B$5111,"&lt;="&amp;M$3)-$F1849)))</f>
        <v/>
      </c>
      <c r="N1849" s="54">
        <f>IF(OR($B1849="",N$3&lt;$D1849+Настройки!$B$7),0,MAX(0,$E1849-MAX(0,SUMIFS(Тех_Движение!$G$2:$G$5111,Тех_Движение!$D$2:$D$5111,$C1849,Тех_Движение!$B$2:$B$5111,"&lt;="&amp;N$3)-$F1849)))</f>
        <v/>
      </c>
      <c r="O1849" s="54">
        <f>IF(OR($B1849="",O$3&lt;$D1849+Настройки!$B$7),0,MAX(0,$E1849-MAX(0,SUMIFS(Тех_Движение!$G$2:$G$5111,Тех_Движение!$D$2:$D$5111,$C1849,Тех_Движение!$B$2:$B$5111,"&lt;="&amp;O$3)-$F1849)))</f>
        <v/>
      </c>
      <c r="P1849" s="54">
        <f>IF(OR($B1849="",P$3&lt;$D1849+Настройки!$B$7),0,MAX(0,$E1849-MAX(0,SUMIFS(Тех_Движение!$G$2:$G$5111,Тех_Движение!$D$2:$D$5111,$C1849,Тех_Движение!$B$2:$B$5111,"&lt;="&amp;P$3)-$F1849)))</f>
        <v/>
      </c>
      <c r="Q1849" s="54">
        <f>IF(OR($B1849="",Q$3&lt;$D1849+Настройки!$B$7),0,MAX(0,$E1849-MAX(0,SUMIFS(Тех_Движение!$G$2:$G$5111,Тех_Движение!$D$2:$D$5111,$C1849,Тех_Движение!$B$2:$B$5111,"&lt;="&amp;Q$3)-$F1849)))</f>
        <v/>
      </c>
      <c r="R1849" s="54">
        <f>IF($B1849="","",SUM($K1849:$Q1849))</f>
        <v/>
      </c>
      <c r="S1849" s="56">
        <f>IF($B1849="","",VLOOKUP($C1849,Настройки!$A$11:$L$17,9,FALSE))</f>
        <v/>
      </c>
      <c r="T1849" s="56">
        <f>IF($B1849="","",$R1849*$S1849)</f>
        <v/>
      </c>
    </row>
    <row r="1850">
      <c r="A1850" s="20">
        <f>Тех_Движение!$A$1847</f>
        <v/>
      </c>
      <c r="B1850" s="20">
        <f>IF(Тех_Движение!$F$1847&gt;0,Тех_Движение!$I$1847,"")</f>
        <v/>
      </c>
      <c r="C1850" s="20">
        <f>IF($B1850="","",Тех_Движение!$D$1847)</f>
        <v/>
      </c>
      <c r="D1850" s="42">
        <f>IF($B1850="","",Тех_Движение!$B$1847)</f>
        <v/>
      </c>
      <c r="E1850" s="54">
        <f>IF($B1850="","",Тех_Движение!$F$1847)</f>
        <v/>
      </c>
      <c r="F1850" s="54">
        <f>IF($B1850="","",SUMIFS($E$5:$E1849,$C$5:$C1849,$C1850))</f>
        <v/>
      </c>
      <c r="G1850" s="54">
        <f>IF($B1850="","",MAX(0,$E1850-MAX(0,SUMIFS(Тех_Движение!$G$2:$G$5111,Тех_Движение!$D$2:$D$5111,$C1850,Тех_Движение!$B$2:$B$5111,"&lt;="&amp;Настройки!$B$5-1)-$F1850)))</f>
        <v/>
      </c>
      <c r="H1850" s="54">
        <f>IF($B1850="","",IF(AND($D1850&gt;=Настройки!$B$5,$D1850&lt;=Настройки!$B$6),$E1850,0))</f>
        <v/>
      </c>
      <c r="I1850" s="54">
        <f>IF($B1850="","",$G1850+$H1850-$J1850)</f>
        <v/>
      </c>
      <c r="J1850" s="54">
        <f>IF($B1850="","",MAX(0,$E1850-MAX(0,SUMIFS(Тех_Движение!$G$2:$G$5111,Тех_Движение!$D$2:$D$5111,$C1850,Тех_Движение!$B$2:$B$5111,"&lt;="&amp;Настройки!$B$6)-$F1850)))</f>
        <v/>
      </c>
      <c r="K1850" s="54">
        <f>IF(OR($B1850="",K$3&lt;$D1850+Настройки!$B$7),0,MAX(0,$E1850-MAX(0,SUMIFS(Тех_Движение!$G$2:$G$5111,Тех_Движение!$D$2:$D$5111,$C1850,Тех_Движение!$B$2:$B$5111,"&lt;="&amp;K$3)-$F1850)))</f>
        <v/>
      </c>
      <c r="L1850" s="54">
        <f>IF(OR($B1850="",L$3&lt;$D1850+Настройки!$B$7),0,MAX(0,$E1850-MAX(0,SUMIFS(Тех_Движение!$G$2:$G$5111,Тех_Движение!$D$2:$D$5111,$C1850,Тех_Движение!$B$2:$B$5111,"&lt;="&amp;L$3)-$F1850)))</f>
        <v/>
      </c>
      <c r="M1850" s="54">
        <f>IF(OR($B1850="",M$3&lt;$D1850+Настройки!$B$7),0,MAX(0,$E1850-MAX(0,SUMIFS(Тех_Движение!$G$2:$G$5111,Тех_Движение!$D$2:$D$5111,$C1850,Тех_Движение!$B$2:$B$5111,"&lt;="&amp;M$3)-$F1850)))</f>
        <v/>
      </c>
      <c r="N1850" s="54">
        <f>IF(OR($B1850="",N$3&lt;$D1850+Настройки!$B$7),0,MAX(0,$E1850-MAX(0,SUMIFS(Тех_Движение!$G$2:$G$5111,Тех_Движение!$D$2:$D$5111,$C1850,Тех_Движение!$B$2:$B$5111,"&lt;="&amp;N$3)-$F1850)))</f>
        <v/>
      </c>
      <c r="O1850" s="54">
        <f>IF(OR($B1850="",O$3&lt;$D1850+Настройки!$B$7),0,MAX(0,$E1850-MAX(0,SUMIFS(Тех_Движение!$G$2:$G$5111,Тех_Движение!$D$2:$D$5111,$C1850,Тех_Движение!$B$2:$B$5111,"&lt;="&amp;O$3)-$F1850)))</f>
        <v/>
      </c>
      <c r="P1850" s="54">
        <f>IF(OR($B1850="",P$3&lt;$D1850+Настройки!$B$7),0,MAX(0,$E1850-MAX(0,SUMIFS(Тех_Движение!$G$2:$G$5111,Тех_Движение!$D$2:$D$5111,$C1850,Тех_Движение!$B$2:$B$5111,"&lt;="&amp;P$3)-$F1850)))</f>
        <v/>
      </c>
      <c r="Q1850" s="54">
        <f>IF(OR($B1850="",Q$3&lt;$D1850+Настройки!$B$7),0,MAX(0,$E1850-MAX(0,SUMIFS(Тех_Движение!$G$2:$G$5111,Тех_Движение!$D$2:$D$5111,$C1850,Тех_Движение!$B$2:$B$5111,"&lt;="&amp;Q$3)-$F1850)))</f>
        <v/>
      </c>
      <c r="R1850" s="54">
        <f>IF($B1850="","",SUM($K1850:$Q1850))</f>
        <v/>
      </c>
      <c r="S1850" s="56">
        <f>IF($B1850="","",VLOOKUP($C1850,Настройки!$A$11:$L$17,9,FALSE))</f>
        <v/>
      </c>
      <c r="T1850" s="56">
        <f>IF($B1850="","",$R1850*$S1850)</f>
        <v/>
      </c>
    </row>
    <row r="1851">
      <c r="A1851" s="20">
        <f>Тех_Движение!$A$1848</f>
        <v/>
      </c>
      <c r="B1851" s="20">
        <f>IF(Тех_Движение!$F$1848&gt;0,Тех_Движение!$I$1848,"")</f>
        <v/>
      </c>
      <c r="C1851" s="20">
        <f>IF($B1851="","",Тех_Движение!$D$1848)</f>
        <v/>
      </c>
      <c r="D1851" s="42">
        <f>IF($B1851="","",Тех_Движение!$B$1848)</f>
        <v/>
      </c>
      <c r="E1851" s="54">
        <f>IF($B1851="","",Тех_Движение!$F$1848)</f>
        <v/>
      </c>
      <c r="F1851" s="54">
        <f>IF($B1851="","",SUMIFS($E$5:$E1850,$C$5:$C1850,$C1851))</f>
        <v/>
      </c>
      <c r="G1851" s="54">
        <f>IF($B1851="","",MAX(0,$E1851-MAX(0,SUMIFS(Тех_Движение!$G$2:$G$5111,Тех_Движение!$D$2:$D$5111,$C1851,Тех_Движение!$B$2:$B$5111,"&lt;="&amp;Настройки!$B$5-1)-$F1851)))</f>
        <v/>
      </c>
      <c r="H1851" s="54">
        <f>IF($B1851="","",IF(AND($D1851&gt;=Настройки!$B$5,$D1851&lt;=Настройки!$B$6),$E1851,0))</f>
        <v/>
      </c>
      <c r="I1851" s="54">
        <f>IF($B1851="","",$G1851+$H1851-$J1851)</f>
        <v/>
      </c>
      <c r="J1851" s="54">
        <f>IF($B1851="","",MAX(0,$E1851-MAX(0,SUMIFS(Тех_Движение!$G$2:$G$5111,Тех_Движение!$D$2:$D$5111,$C1851,Тех_Движение!$B$2:$B$5111,"&lt;="&amp;Настройки!$B$6)-$F1851)))</f>
        <v/>
      </c>
      <c r="K1851" s="54">
        <f>IF(OR($B1851="",K$3&lt;$D1851+Настройки!$B$7),0,MAX(0,$E1851-MAX(0,SUMIFS(Тех_Движение!$G$2:$G$5111,Тех_Движение!$D$2:$D$5111,$C1851,Тех_Движение!$B$2:$B$5111,"&lt;="&amp;K$3)-$F1851)))</f>
        <v/>
      </c>
      <c r="L1851" s="54">
        <f>IF(OR($B1851="",L$3&lt;$D1851+Настройки!$B$7),0,MAX(0,$E1851-MAX(0,SUMIFS(Тех_Движение!$G$2:$G$5111,Тех_Движение!$D$2:$D$5111,$C1851,Тех_Движение!$B$2:$B$5111,"&lt;="&amp;L$3)-$F1851)))</f>
        <v/>
      </c>
      <c r="M1851" s="54">
        <f>IF(OR($B1851="",M$3&lt;$D1851+Настройки!$B$7),0,MAX(0,$E1851-MAX(0,SUMIFS(Тех_Движение!$G$2:$G$5111,Тех_Движение!$D$2:$D$5111,$C1851,Тех_Движение!$B$2:$B$5111,"&lt;="&amp;M$3)-$F1851)))</f>
        <v/>
      </c>
      <c r="N1851" s="54">
        <f>IF(OR($B1851="",N$3&lt;$D1851+Настройки!$B$7),0,MAX(0,$E1851-MAX(0,SUMIFS(Тех_Движение!$G$2:$G$5111,Тех_Движение!$D$2:$D$5111,$C1851,Тех_Движение!$B$2:$B$5111,"&lt;="&amp;N$3)-$F1851)))</f>
        <v/>
      </c>
      <c r="O1851" s="54">
        <f>IF(OR($B1851="",O$3&lt;$D1851+Настройки!$B$7),0,MAX(0,$E1851-MAX(0,SUMIFS(Тех_Движение!$G$2:$G$5111,Тех_Движение!$D$2:$D$5111,$C1851,Тех_Движение!$B$2:$B$5111,"&lt;="&amp;O$3)-$F1851)))</f>
        <v/>
      </c>
      <c r="P1851" s="54">
        <f>IF(OR($B1851="",P$3&lt;$D1851+Настройки!$B$7),0,MAX(0,$E1851-MAX(0,SUMIFS(Тех_Движение!$G$2:$G$5111,Тех_Движение!$D$2:$D$5111,$C1851,Тех_Движение!$B$2:$B$5111,"&lt;="&amp;P$3)-$F1851)))</f>
        <v/>
      </c>
      <c r="Q1851" s="54">
        <f>IF(OR($B1851="",Q$3&lt;$D1851+Настройки!$B$7),0,MAX(0,$E1851-MAX(0,SUMIFS(Тех_Движение!$G$2:$G$5111,Тех_Движение!$D$2:$D$5111,$C1851,Тех_Движение!$B$2:$B$5111,"&lt;="&amp;Q$3)-$F1851)))</f>
        <v/>
      </c>
      <c r="R1851" s="54">
        <f>IF($B1851="","",SUM($K1851:$Q1851))</f>
        <v/>
      </c>
      <c r="S1851" s="56">
        <f>IF($B1851="","",VLOOKUP($C1851,Настройки!$A$11:$L$17,9,FALSE))</f>
        <v/>
      </c>
      <c r="T1851" s="56">
        <f>IF($B1851="","",$R1851*$S1851)</f>
        <v/>
      </c>
    </row>
    <row r="1852">
      <c r="A1852" s="20">
        <f>Тех_Движение!$A$1849</f>
        <v/>
      </c>
      <c r="B1852" s="20">
        <f>IF(Тех_Движение!$F$1849&gt;0,Тех_Движение!$I$1849,"")</f>
        <v/>
      </c>
      <c r="C1852" s="20">
        <f>IF($B1852="","",Тех_Движение!$D$1849)</f>
        <v/>
      </c>
      <c r="D1852" s="42">
        <f>IF($B1852="","",Тех_Движение!$B$1849)</f>
        <v/>
      </c>
      <c r="E1852" s="54">
        <f>IF($B1852="","",Тех_Движение!$F$1849)</f>
        <v/>
      </c>
      <c r="F1852" s="54">
        <f>IF($B1852="","",SUMIFS($E$5:$E1851,$C$5:$C1851,$C1852))</f>
        <v/>
      </c>
      <c r="G1852" s="54">
        <f>IF($B1852="","",MAX(0,$E1852-MAX(0,SUMIFS(Тех_Движение!$G$2:$G$5111,Тех_Движение!$D$2:$D$5111,$C1852,Тех_Движение!$B$2:$B$5111,"&lt;="&amp;Настройки!$B$5-1)-$F1852)))</f>
        <v/>
      </c>
      <c r="H1852" s="54">
        <f>IF($B1852="","",IF(AND($D1852&gt;=Настройки!$B$5,$D1852&lt;=Настройки!$B$6),$E1852,0))</f>
        <v/>
      </c>
      <c r="I1852" s="54">
        <f>IF($B1852="","",$G1852+$H1852-$J1852)</f>
        <v/>
      </c>
      <c r="J1852" s="54">
        <f>IF($B1852="","",MAX(0,$E1852-MAX(0,SUMIFS(Тех_Движение!$G$2:$G$5111,Тех_Движение!$D$2:$D$5111,$C1852,Тех_Движение!$B$2:$B$5111,"&lt;="&amp;Настройки!$B$6)-$F1852)))</f>
        <v/>
      </c>
      <c r="K1852" s="54">
        <f>IF(OR($B1852="",K$3&lt;$D1852+Настройки!$B$7),0,MAX(0,$E1852-MAX(0,SUMIFS(Тех_Движение!$G$2:$G$5111,Тех_Движение!$D$2:$D$5111,$C1852,Тех_Движение!$B$2:$B$5111,"&lt;="&amp;K$3)-$F1852)))</f>
        <v/>
      </c>
      <c r="L1852" s="54">
        <f>IF(OR($B1852="",L$3&lt;$D1852+Настройки!$B$7),0,MAX(0,$E1852-MAX(0,SUMIFS(Тех_Движение!$G$2:$G$5111,Тех_Движение!$D$2:$D$5111,$C1852,Тех_Движение!$B$2:$B$5111,"&lt;="&amp;L$3)-$F1852)))</f>
        <v/>
      </c>
      <c r="M1852" s="54">
        <f>IF(OR($B1852="",M$3&lt;$D1852+Настройки!$B$7),0,MAX(0,$E1852-MAX(0,SUMIFS(Тех_Движение!$G$2:$G$5111,Тех_Движение!$D$2:$D$5111,$C1852,Тех_Движение!$B$2:$B$5111,"&lt;="&amp;M$3)-$F1852)))</f>
        <v/>
      </c>
      <c r="N1852" s="54">
        <f>IF(OR($B1852="",N$3&lt;$D1852+Настройки!$B$7),0,MAX(0,$E1852-MAX(0,SUMIFS(Тех_Движение!$G$2:$G$5111,Тех_Движение!$D$2:$D$5111,$C1852,Тех_Движение!$B$2:$B$5111,"&lt;="&amp;N$3)-$F1852)))</f>
        <v/>
      </c>
      <c r="O1852" s="54">
        <f>IF(OR($B1852="",O$3&lt;$D1852+Настройки!$B$7),0,MAX(0,$E1852-MAX(0,SUMIFS(Тех_Движение!$G$2:$G$5111,Тех_Движение!$D$2:$D$5111,$C1852,Тех_Движение!$B$2:$B$5111,"&lt;="&amp;O$3)-$F1852)))</f>
        <v/>
      </c>
      <c r="P1852" s="54">
        <f>IF(OR($B1852="",P$3&lt;$D1852+Настройки!$B$7),0,MAX(0,$E1852-MAX(0,SUMIFS(Тех_Движение!$G$2:$G$5111,Тех_Движение!$D$2:$D$5111,$C1852,Тех_Движение!$B$2:$B$5111,"&lt;="&amp;P$3)-$F1852)))</f>
        <v/>
      </c>
      <c r="Q1852" s="54">
        <f>IF(OR($B1852="",Q$3&lt;$D1852+Настройки!$B$7),0,MAX(0,$E1852-MAX(0,SUMIFS(Тех_Движение!$G$2:$G$5111,Тех_Движение!$D$2:$D$5111,$C1852,Тех_Движение!$B$2:$B$5111,"&lt;="&amp;Q$3)-$F1852)))</f>
        <v/>
      </c>
      <c r="R1852" s="54">
        <f>IF($B1852="","",SUM($K1852:$Q1852))</f>
        <v/>
      </c>
      <c r="S1852" s="56">
        <f>IF($B1852="","",VLOOKUP($C1852,Настройки!$A$11:$L$17,9,FALSE))</f>
        <v/>
      </c>
      <c r="T1852" s="56">
        <f>IF($B1852="","",$R1852*$S1852)</f>
        <v/>
      </c>
    </row>
    <row r="1853">
      <c r="A1853" s="20">
        <f>Тех_Движение!$A$1850</f>
        <v/>
      </c>
      <c r="B1853" s="20">
        <f>IF(Тех_Движение!$F$1850&gt;0,Тех_Движение!$I$1850,"")</f>
        <v/>
      </c>
      <c r="C1853" s="20">
        <f>IF($B1853="","",Тех_Движение!$D$1850)</f>
        <v/>
      </c>
      <c r="D1853" s="42">
        <f>IF($B1853="","",Тех_Движение!$B$1850)</f>
        <v/>
      </c>
      <c r="E1853" s="54">
        <f>IF($B1853="","",Тех_Движение!$F$1850)</f>
        <v/>
      </c>
      <c r="F1853" s="54">
        <f>IF($B1853="","",SUMIFS($E$5:$E1852,$C$5:$C1852,$C1853))</f>
        <v/>
      </c>
      <c r="G1853" s="54">
        <f>IF($B1853="","",MAX(0,$E1853-MAX(0,SUMIFS(Тех_Движение!$G$2:$G$5111,Тех_Движение!$D$2:$D$5111,$C1853,Тех_Движение!$B$2:$B$5111,"&lt;="&amp;Настройки!$B$5-1)-$F1853)))</f>
        <v/>
      </c>
      <c r="H1853" s="54">
        <f>IF($B1853="","",IF(AND($D1853&gt;=Настройки!$B$5,$D1853&lt;=Настройки!$B$6),$E1853,0))</f>
        <v/>
      </c>
      <c r="I1853" s="54">
        <f>IF($B1853="","",$G1853+$H1853-$J1853)</f>
        <v/>
      </c>
      <c r="J1853" s="54">
        <f>IF($B1853="","",MAX(0,$E1853-MAX(0,SUMIFS(Тех_Движение!$G$2:$G$5111,Тех_Движение!$D$2:$D$5111,$C1853,Тех_Движение!$B$2:$B$5111,"&lt;="&amp;Настройки!$B$6)-$F1853)))</f>
        <v/>
      </c>
      <c r="K1853" s="54">
        <f>IF(OR($B1853="",K$3&lt;$D1853+Настройки!$B$7),0,MAX(0,$E1853-MAX(0,SUMIFS(Тех_Движение!$G$2:$G$5111,Тех_Движение!$D$2:$D$5111,$C1853,Тех_Движение!$B$2:$B$5111,"&lt;="&amp;K$3)-$F1853)))</f>
        <v/>
      </c>
      <c r="L1853" s="54">
        <f>IF(OR($B1853="",L$3&lt;$D1853+Настройки!$B$7),0,MAX(0,$E1853-MAX(0,SUMIFS(Тех_Движение!$G$2:$G$5111,Тех_Движение!$D$2:$D$5111,$C1853,Тех_Движение!$B$2:$B$5111,"&lt;="&amp;L$3)-$F1853)))</f>
        <v/>
      </c>
      <c r="M1853" s="54">
        <f>IF(OR($B1853="",M$3&lt;$D1853+Настройки!$B$7),0,MAX(0,$E1853-MAX(0,SUMIFS(Тех_Движение!$G$2:$G$5111,Тех_Движение!$D$2:$D$5111,$C1853,Тех_Движение!$B$2:$B$5111,"&lt;="&amp;M$3)-$F1853)))</f>
        <v/>
      </c>
      <c r="N1853" s="54">
        <f>IF(OR($B1853="",N$3&lt;$D1853+Настройки!$B$7),0,MAX(0,$E1853-MAX(0,SUMIFS(Тех_Движение!$G$2:$G$5111,Тех_Движение!$D$2:$D$5111,$C1853,Тех_Движение!$B$2:$B$5111,"&lt;="&amp;N$3)-$F1853)))</f>
        <v/>
      </c>
      <c r="O1853" s="54">
        <f>IF(OR($B1853="",O$3&lt;$D1853+Настройки!$B$7),0,MAX(0,$E1853-MAX(0,SUMIFS(Тех_Движение!$G$2:$G$5111,Тех_Движение!$D$2:$D$5111,$C1853,Тех_Движение!$B$2:$B$5111,"&lt;="&amp;O$3)-$F1853)))</f>
        <v/>
      </c>
      <c r="P1853" s="54">
        <f>IF(OR($B1853="",P$3&lt;$D1853+Настройки!$B$7),0,MAX(0,$E1853-MAX(0,SUMIFS(Тех_Движение!$G$2:$G$5111,Тех_Движение!$D$2:$D$5111,$C1853,Тех_Движение!$B$2:$B$5111,"&lt;="&amp;P$3)-$F1853)))</f>
        <v/>
      </c>
      <c r="Q1853" s="54">
        <f>IF(OR($B1853="",Q$3&lt;$D1853+Настройки!$B$7),0,MAX(0,$E1853-MAX(0,SUMIFS(Тех_Движение!$G$2:$G$5111,Тех_Движение!$D$2:$D$5111,$C1853,Тех_Движение!$B$2:$B$5111,"&lt;="&amp;Q$3)-$F1853)))</f>
        <v/>
      </c>
      <c r="R1853" s="54">
        <f>IF($B1853="","",SUM($K1853:$Q1853))</f>
        <v/>
      </c>
      <c r="S1853" s="56">
        <f>IF($B1853="","",VLOOKUP($C1853,Настройки!$A$11:$L$17,9,FALSE))</f>
        <v/>
      </c>
      <c r="T1853" s="56">
        <f>IF($B1853="","",$R1853*$S1853)</f>
        <v/>
      </c>
    </row>
    <row r="1854">
      <c r="A1854" s="20">
        <f>Тех_Движение!$A$1851</f>
        <v/>
      </c>
      <c r="B1854" s="20">
        <f>IF(Тех_Движение!$F$1851&gt;0,Тех_Движение!$I$1851,"")</f>
        <v/>
      </c>
      <c r="C1854" s="20">
        <f>IF($B1854="","",Тех_Движение!$D$1851)</f>
        <v/>
      </c>
      <c r="D1854" s="42">
        <f>IF($B1854="","",Тех_Движение!$B$1851)</f>
        <v/>
      </c>
      <c r="E1854" s="54">
        <f>IF($B1854="","",Тех_Движение!$F$1851)</f>
        <v/>
      </c>
      <c r="F1854" s="54">
        <f>IF($B1854="","",SUMIFS($E$5:$E1853,$C$5:$C1853,$C1854))</f>
        <v/>
      </c>
      <c r="G1854" s="54">
        <f>IF($B1854="","",MAX(0,$E1854-MAX(0,SUMIFS(Тех_Движение!$G$2:$G$5111,Тех_Движение!$D$2:$D$5111,$C1854,Тех_Движение!$B$2:$B$5111,"&lt;="&amp;Настройки!$B$5-1)-$F1854)))</f>
        <v/>
      </c>
      <c r="H1854" s="54">
        <f>IF($B1854="","",IF(AND($D1854&gt;=Настройки!$B$5,$D1854&lt;=Настройки!$B$6),$E1854,0))</f>
        <v/>
      </c>
      <c r="I1854" s="54">
        <f>IF($B1854="","",$G1854+$H1854-$J1854)</f>
        <v/>
      </c>
      <c r="J1854" s="54">
        <f>IF($B1854="","",MAX(0,$E1854-MAX(0,SUMIFS(Тех_Движение!$G$2:$G$5111,Тех_Движение!$D$2:$D$5111,$C1854,Тех_Движение!$B$2:$B$5111,"&lt;="&amp;Настройки!$B$6)-$F1854)))</f>
        <v/>
      </c>
      <c r="K1854" s="54">
        <f>IF(OR($B1854="",K$3&lt;$D1854+Настройки!$B$7),0,MAX(0,$E1854-MAX(0,SUMIFS(Тех_Движение!$G$2:$G$5111,Тех_Движение!$D$2:$D$5111,$C1854,Тех_Движение!$B$2:$B$5111,"&lt;="&amp;K$3)-$F1854)))</f>
        <v/>
      </c>
      <c r="L1854" s="54">
        <f>IF(OR($B1854="",L$3&lt;$D1854+Настройки!$B$7),0,MAX(0,$E1854-MAX(0,SUMIFS(Тех_Движение!$G$2:$G$5111,Тех_Движение!$D$2:$D$5111,$C1854,Тех_Движение!$B$2:$B$5111,"&lt;="&amp;L$3)-$F1854)))</f>
        <v/>
      </c>
      <c r="M1854" s="54">
        <f>IF(OR($B1854="",M$3&lt;$D1854+Настройки!$B$7),0,MAX(0,$E1854-MAX(0,SUMIFS(Тех_Движение!$G$2:$G$5111,Тех_Движение!$D$2:$D$5111,$C1854,Тех_Движение!$B$2:$B$5111,"&lt;="&amp;M$3)-$F1854)))</f>
        <v/>
      </c>
      <c r="N1854" s="54">
        <f>IF(OR($B1854="",N$3&lt;$D1854+Настройки!$B$7),0,MAX(0,$E1854-MAX(0,SUMIFS(Тех_Движение!$G$2:$G$5111,Тех_Движение!$D$2:$D$5111,$C1854,Тех_Движение!$B$2:$B$5111,"&lt;="&amp;N$3)-$F1854)))</f>
        <v/>
      </c>
      <c r="O1854" s="54">
        <f>IF(OR($B1854="",O$3&lt;$D1854+Настройки!$B$7),0,MAX(0,$E1854-MAX(0,SUMIFS(Тех_Движение!$G$2:$G$5111,Тех_Движение!$D$2:$D$5111,$C1854,Тех_Движение!$B$2:$B$5111,"&lt;="&amp;O$3)-$F1854)))</f>
        <v/>
      </c>
      <c r="P1854" s="54">
        <f>IF(OR($B1854="",P$3&lt;$D1854+Настройки!$B$7),0,MAX(0,$E1854-MAX(0,SUMIFS(Тех_Движение!$G$2:$G$5111,Тех_Движение!$D$2:$D$5111,$C1854,Тех_Движение!$B$2:$B$5111,"&lt;="&amp;P$3)-$F1854)))</f>
        <v/>
      </c>
      <c r="Q1854" s="54">
        <f>IF(OR($B1854="",Q$3&lt;$D1854+Настройки!$B$7),0,MAX(0,$E1854-MAX(0,SUMIFS(Тех_Движение!$G$2:$G$5111,Тех_Движение!$D$2:$D$5111,$C1854,Тех_Движение!$B$2:$B$5111,"&lt;="&amp;Q$3)-$F1854)))</f>
        <v/>
      </c>
      <c r="R1854" s="54">
        <f>IF($B1854="","",SUM($K1854:$Q1854))</f>
        <v/>
      </c>
      <c r="S1854" s="56">
        <f>IF($B1854="","",VLOOKUP($C1854,Настройки!$A$11:$L$17,9,FALSE))</f>
        <v/>
      </c>
      <c r="T1854" s="56">
        <f>IF($B1854="","",$R1854*$S1854)</f>
        <v/>
      </c>
    </row>
    <row r="1855">
      <c r="A1855" s="20">
        <f>Тех_Движение!$A$1852</f>
        <v/>
      </c>
      <c r="B1855" s="20">
        <f>IF(Тех_Движение!$F$1852&gt;0,Тех_Движение!$I$1852,"")</f>
        <v/>
      </c>
      <c r="C1855" s="20">
        <f>IF($B1855="","",Тех_Движение!$D$1852)</f>
        <v/>
      </c>
      <c r="D1855" s="42">
        <f>IF($B1855="","",Тех_Движение!$B$1852)</f>
        <v/>
      </c>
      <c r="E1855" s="54">
        <f>IF($B1855="","",Тех_Движение!$F$1852)</f>
        <v/>
      </c>
      <c r="F1855" s="54">
        <f>IF($B1855="","",SUMIFS($E$5:$E1854,$C$5:$C1854,$C1855))</f>
        <v/>
      </c>
      <c r="G1855" s="54">
        <f>IF($B1855="","",MAX(0,$E1855-MAX(0,SUMIFS(Тех_Движение!$G$2:$G$5111,Тех_Движение!$D$2:$D$5111,$C1855,Тех_Движение!$B$2:$B$5111,"&lt;="&amp;Настройки!$B$5-1)-$F1855)))</f>
        <v/>
      </c>
      <c r="H1855" s="54">
        <f>IF($B1855="","",IF(AND($D1855&gt;=Настройки!$B$5,$D1855&lt;=Настройки!$B$6),$E1855,0))</f>
        <v/>
      </c>
      <c r="I1855" s="54">
        <f>IF($B1855="","",$G1855+$H1855-$J1855)</f>
        <v/>
      </c>
      <c r="J1855" s="54">
        <f>IF($B1855="","",MAX(0,$E1855-MAX(0,SUMIFS(Тех_Движение!$G$2:$G$5111,Тех_Движение!$D$2:$D$5111,$C1855,Тех_Движение!$B$2:$B$5111,"&lt;="&amp;Настройки!$B$6)-$F1855)))</f>
        <v/>
      </c>
      <c r="K1855" s="54">
        <f>IF(OR($B1855="",K$3&lt;$D1855+Настройки!$B$7),0,MAX(0,$E1855-MAX(0,SUMIFS(Тех_Движение!$G$2:$G$5111,Тех_Движение!$D$2:$D$5111,$C1855,Тех_Движение!$B$2:$B$5111,"&lt;="&amp;K$3)-$F1855)))</f>
        <v/>
      </c>
      <c r="L1855" s="54">
        <f>IF(OR($B1855="",L$3&lt;$D1855+Настройки!$B$7),0,MAX(0,$E1855-MAX(0,SUMIFS(Тех_Движение!$G$2:$G$5111,Тех_Движение!$D$2:$D$5111,$C1855,Тех_Движение!$B$2:$B$5111,"&lt;="&amp;L$3)-$F1855)))</f>
        <v/>
      </c>
      <c r="M1855" s="54">
        <f>IF(OR($B1855="",M$3&lt;$D1855+Настройки!$B$7),0,MAX(0,$E1855-MAX(0,SUMIFS(Тех_Движение!$G$2:$G$5111,Тех_Движение!$D$2:$D$5111,$C1855,Тех_Движение!$B$2:$B$5111,"&lt;="&amp;M$3)-$F1855)))</f>
        <v/>
      </c>
      <c r="N1855" s="54">
        <f>IF(OR($B1855="",N$3&lt;$D1855+Настройки!$B$7),0,MAX(0,$E1855-MAX(0,SUMIFS(Тех_Движение!$G$2:$G$5111,Тех_Движение!$D$2:$D$5111,$C1855,Тех_Движение!$B$2:$B$5111,"&lt;="&amp;N$3)-$F1855)))</f>
        <v/>
      </c>
      <c r="O1855" s="54">
        <f>IF(OR($B1855="",O$3&lt;$D1855+Настройки!$B$7),0,MAX(0,$E1855-MAX(0,SUMIFS(Тех_Движение!$G$2:$G$5111,Тех_Движение!$D$2:$D$5111,$C1855,Тех_Движение!$B$2:$B$5111,"&lt;="&amp;O$3)-$F1855)))</f>
        <v/>
      </c>
      <c r="P1855" s="54">
        <f>IF(OR($B1855="",P$3&lt;$D1855+Настройки!$B$7),0,MAX(0,$E1855-MAX(0,SUMIFS(Тех_Движение!$G$2:$G$5111,Тех_Движение!$D$2:$D$5111,$C1855,Тех_Движение!$B$2:$B$5111,"&lt;="&amp;P$3)-$F1855)))</f>
        <v/>
      </c>
      <c r="Q1855" s="54">
        <f>IF(OR($B1855="",Q$3&lt;$D1855+Настройки!$B$7),0,MAX(0,$E1855-MAX(0,SUMIFS(Тех_Движение!$G$2:$G$5111,Тех_Движение!$D$2:$D$5111,$C1855,Тех_Движение!$B$2:$B$5111,"&lt;="&amp;Q$3)-$F1855)))</f>
        <v/>
      </c>
      <c r="R1855" s="54">
        <f>IF($B1855="","",SUM($K1855:$Q1855))</f>
        <v/>
      </c>
      <c r="S1855" s="56">
        <f>IF($B1855="","",VLOOKUP($C1855,Настройки!$A$11:$L$17,9,FALSE))</f>
        <v/>
      </c>
      <c r="T1855" s="56">
        <f>IF($B1855="","",$R1855*$S1855)</f>
        <v/>
      </c>
    </row>
    <row r="1856">
      <c r="A1856" s="20">
        <f>Тех_Движение!$A$1853</f>
        <v/>
      </c>
      <c r="B1856" s="20">
        <f>IF(Тех_Движение!$F$1853&gt;0,Тех_Движение!$I$1853,"")</f>
        <v/>
      </c>
      <c r="C1856" s="20">
        <f>IF($B1856="","",Тех_Движение!$D$1853)</f>
        <v/>
      </c>
      <c r="D1856" s="42">
        <f>IF($B1856="","",Тех_Движение!$B$1853)</f>
        <v/>
      </c>
      <c r="E1856" s="54">
        <f>IF($B1856="","",Тех_Движение!$F$1853)</f>
        <v/>
      </c>
      <c r="F1856" s="54">
        <f>IF($B1856="","",SUMIFS($E$5:$E1855,$C$5:$C1855,$C1856))</f>
        <v/>
      </c>
      <c r="G1856" s="54">
        <f>IF($B1856="","",MAX(0,$E1856-MAX(0,SUMIFS(Тех_Движение!$G$2:$G$5111,Тех_Движение!$D$2:$D$5111,$C1856,Тех_Движение!$B$2:$B$5111,"&lt;="&amp;Настройки!$B$5-1)-$F1856)))</f>
        <v/>
      </c>
      <c r="H1856" s="54">
        <f>IF($B1856="","",IF(AND($D1856&gt;=Настройки!$B$5,$D1856&lt;=Настройки!$B$6),$E1856,0))</f>
        <v/>
      </c>
      <c r="I1856" s="54">
        <f>IF($B1856="","",$G1856+$H1856-$J1856)</f>
        <v/>
      </c>
      <c r="J1856" s="54">
        <f>IF($B1856="","",MAX(0,$E1856-MAX(0,SUMIFS(Тех_Движение!$G$2:$G$5111,Тех_Движение!$D$2:$D$5111,$C1856,Тех_Движение!$B$2:$B$5111,"&lt;="&amp;Настройки!$B$6)-$F1856)))</f>
        <v/>
      </c>
      <c r="K1856" s="54">
        <f>IF(OR($B1856="",K$3&lt;$D1856+Настройки!$B$7),0,MAX(0,$E1856-MAX(0,SUMIFS(Тех_Движение!$G$2:$G$5111,Тех_Движение!$D$2:$D$5111,$C1856,Тех_Движение!$B$2:$B$5111,"&lt;="&amp;K$3)-$F1856)))</f>
        <v/>
      </c>
      <c r="L1856" s="54">
        <f>IF(OR($B1856="",L$3&lt;$D1856+Настройки!$B$7),0,MAX(0,$E1856-MAX(0,SUMIFS(Тех_Движение!$G$2:$G$5111,Тех_Движение!$D$2:$D$5111,$C1856,Тех_Движение!$B$2:$B$5111,"&lt;="&amp;L$3)-$F1856)))</f>
        <v/>
      </c>
      <c r="M1856" s="54">
        <f>IF(OR($B1856="",M$3&lt;$D1856+Настройки!$B$7),0,MAX(0,$E1856-MAX(0,SUMIFS(Тех_Движение!$G$2:$G$5111,Тех_Движение!$D$2:$D$5111,$C1856,Тех_Движение!$B$2:$B$5111,"&lt;="&amp;M$3)-$F1856)))</f>
        <v/>
      </c>
      <c r="N1856" s="54">
        <f>IF(OR($B1856="",N$3&lt;$D1856+Настройки!$B$7),0,MAX(0,$E1856-MAX(0,SUMIFS(Тех_Движение!$G$2:$G$5111,Тех_Движение!$D$2:$D$5111,$C1856,Тех_Движение!$B$2:$B$5111,"&lt;="&amp;N$3)-$F1856)))</f>
        <v/>
      </c>
      <c r="O1856" s="54">
        <f>IF(OR($B1856="",O$3&lt;$D1856+Настройки!$B$7),0,MAX(0,$E1856-MAX(0,SUMIFS(Тех_Движение!$G$2:$G$5111,Тех_Движение!$D$2:$D$5111,$C1856,Тех_Движение!$B$2:$B$5111,"&lt;="&amp;O$3)-$F1856)))</f>
        <v/>
      </c>
      <c r="P1856" s="54">
        <f>IF(OR($B1856="",P$3&lt;$D1856+Настройки!$B$7),0,MAX(0,$E1856-MAX(0,SUMIFS(Тех_Движение!$G$2:$G$5111,Тех_Движение!$D$2:$D$5111,$C1856,Тех_Движение!$B$2:$B$5111,"&lt;="&amp;P$3)-$F1856)))</f>
        <v/>
      </c>
      <c r="Q1856" s="54">
        <f>IF(OR($B1856="",Q$3&lt;$D1856+Настройки!$B$7),0,MAX(0,$E1856-MAX(0,SUMIFS(Тех_Движение!$G$2:$G$5111,Тех_Движение!$D$2:$D$5111,$C1856,Тех_Движение!$B$2:$B$5111,"&lt;="&amp;Q$3)-$F1856)))</f>
        <v/>
      </c>
      <c r="R1856" s="54">
        <f>IF($B1856="","",SUM($K1856:$Q1856))</f>
        <v/>
      </c>
      <c r="S1856" s="56">
        <f>IF($B1856="","",VLOOKUP($C1856,Настройки!$A$11:$L$17,9,FALSE))</f>
        <v/>
      </c>
      <c r="T1856" s="56">
        <f>IF($B1856="","",$R1856*$S1856)</f>
        <v/>
      </c>
    </row>
    <row r="1857">
      <c r="A1857" s="20">
        <f>Тех_Движение!$A$1854</f>
        <v/>
      </c>
      <c r="B1857" s="20">
        <f>IF(Тех_Движение!$F$1854&gt;0,Тех_Движение!$I$1854,"")</f>
        <v/>
      </c>
      <c r="C1857" s="20">
        <f>IF($B1857="","",Тех_Движение!$D$1854)</f>
        <v/>
      </c>
      <c r="D1857" s="42">
        <f>IF($B1857="","",Тех_Движение!$B$1854)</f>
        <v/>
      </c>
      <c r="E1857" s="54">
        <f>IF($B1857="","",Тех_Движение!$F$1854)</f>
        <v/>
      </c>
      <c r="F1857" s="54">
        <f>IF($B1857="","",SUMIFS($E$5:$E1856,$C$5:$C1856,$C1857))</f>
        <v/>
      </c>
      <c r="G1857" s="54">
        <f>IF($B1857="","",MAX(0,$E1857-MAX(0,SUMIFS(Тех_Движение!$G$2:$G$5111,Тех_Движение!$D$2:$D$5111,$C1857,Тех_Движение!$B$2:$B$5111,"&lt;="&amp;Настройки!$B$5-1)-$F1857)))</f>
        <v/>
      </c>
      <c r="H1857" s="54">
        <f>IF($B1857="","",IF(AND($D1857&gt;=Настройки!$B$5,$D1857&lt;=Настройки!$B$6),$E1857,0))</f>
        <v/>
      </c>
      <c r="I1857" s="54">
        <f>IF($B1857="","",$G1857+$H1857-$J1857)</f>
        <v/>
      </c>
      <c r="J1857" s="54">
        <f>IF($B1857="","",MAX(0,$E1857-MAX(0,SUMIFS(Тех_Движение!$G$2:$G$5111,Тех_Движение!$D$2:$D$5111,$C1857,Тех_Движение!$B$2:$B$5111,"&lt;="&amp;Настройки!$B$6)-$F1857)))</f>
        <v/>
      </c>
      <c r="K1857" s="54">
        <f>IF(OR($B1857="",K$3&lt;$D1857+Настройки!$B$7),0,MAX(0,$E1857-MAX(0,SUMIFS(Тех_Движение!$G$2:$G$5111,Тех_Движение!$D$2:$D$5111,$C1857,Тех_Движение!$B$2:$B$5111,"&lt;="&amp;K$3)-$F1857)))</f>
        <v/>
      </c>
      <c r="L1857" s="54">
        <f>IF(OR($B1857="",L$3&lt;$D1857+Настройки!$B$7),0,MAX(0,$E1857-MAX(0,SUMIFS(Тех_Движение!$G$2:$G$5111,Тех_Движение!$D$2:$D$5111,$C1857,Тех_Движение!$B$2:$B$5111,"&lt;="&amp;L$3)-$F1857)))</f>
        <v/>
      </c>
      <c r="M1857" s="54">
        <f>IF(OR($B1857="",M$3&lt;$D1857+Настройки!$B$7),0,MAX(0,$E1857-MAX(0,SUMIFS(Тех_Движение!$G$2:$G$5111,Тех_Движение!$D$2:$D$5111,$C1857,Тех_Движение!$B$2:$B$5111,"&lt;="&amp;M$3)-$F1857)))</f>
        <v/>
      </c>
      <c r="N1857" s="54">
        <f>IF(OR($B1857="",N$3&lt;$D1857+Настройки!$B$7),0,MAX(0,$E1857-MAX(0,SUMIFS(Тех_Движение!$G$2:$G$5111,Тех_Движение!$D$2:$D$5111,$C1857,Тех_Движение!$B$2:$B$5111,"&lt;="&amp;N$3)-$F1857)))</f>
        <v/>
      </c>
      <c r="O1857" s="54">
        <f>IF(OR($B1857="",O$3&lt;$D1857+Настройки!$B$7),0,MAX(0,$E1857-MAX(0,SUMIFS(Тех_Движение!$G$2:$G$5111,Тех_Движение!$D$2:$D$5111,$C1857,Тех_Движение!$B$2:$B$5111,"&lt;="&amp;O$3)-$F1857)))</f>
        <v/>
      </c>
      <c r="P1857" s="54">
        <f>IF(OR($B1857="",P$3&lt;$D1857+Настройки!$B$7),0,MAX(0,$E1857-MAX(0,SUMIFS(Тех_Движение!$G$2:$G$5111,Тех_Движение!$D$2:$D$5111,$C1857,Тех_Движение!$B$2:$B$5111,"&lt;="&amp;P$3)-$F1857)))</f>
        <v/>
      </c>
      <c r="Q1857" s="54">
        <f>IF(OR($B1857="",Q$3&lt;$D1857+Настройки!$B$7),0,MAX(0,$E1857-MAX(0,SUMIFS(Тех_Движение!$G$2:$G$5111,Тех_Движение!$D$2:$D$5111,$C1857,Тех_Движение!$B$2:$B$5111,"&lt;="&amp;Q$3)-$F1857)))</f>
        <v/>
      </c>
      <c r="R1857" s="54">
        <f>IF($B1857="","",SUM($K1857:$Q1857))</f>
        <v/>
      </c>
      <c r="S1857" s="56">
        <f>IF($B1857="","",VLOOKUP($C1857,Настройки!$A$11:$L$17,9,FALSE))</f>
        <v/>
      </c>
      <c r="T1857" s="56">
        <f>IF($B1857="","",$R1857*$S1857)</f>
        <v/>
      </c>
    </row>
    <row r="1858">
      <c r="A1858" s="20">
        <f>Тех_Движение!$A$1855</f>
        <v/>
      </c>
      <c r="B1858" s="20">
        <f>IF(Тех_Движение!$F$1855&gt;0,Тех_Движение!$I$1855,"")</f>
        <v/>
      </c>
      <c r="C1858" s="20">
        <f>IF($B1858="","",Тех_Движение!$D$1855)</f>
        <v/>
      </c>
      <c r="D1858" s="42">
        <f>IF($B1858="","",Тех_Движение!$B$1855)</f>
        <v/>
      </c>
      <c r="E1858" s="54">
        <f>IF($B1858="","",Тех_Движение!$F$1855)</f>
        <v/>
      </c>
      <c r="F1858" s="54">
        <f>IF($B1858="","",SUMIFS($E$5:$E1857,$C$5:$C1857,$C1858))</f>
        <v/>
      </c>
      <c r="G1858" s="54">
        <f>IF($B1858="","",MAX(0,$E1858-MAX(0,SUMIFS(Тех_Движение!$G$2:$G$5111,Тех_Движение!$D$2:$D$5111,$C1858,Тех_Движение!$B$2:$B$5111,"&lt;="&amp;Настройки!$B$5-1)-$F1858)))</f>
        <v/>
      </c>
      <c r="H1858" s="54">
        <f>IF($B1858="","",IF(AND($D1858&gt;=Настройки!$B$5,$D1858&lt;=Настройки!$B$6),$E1858,0))</f>
        <v/>
      </c>
      <c r="I1858" s="54">
        <f>IF($B1858="","",$G1858+$H1858-$J1858)</f>
        <v/>
      </c>
      <c r="J1858" s="54">
        <f>IF($B1858="","",MAX(0,$E1858-MAX(0,SUMIFS(Тех_Движение!$G$2:$G$5111,Тех_Движение!$D$2:$D$5111,$C1858,Тех_Движение!$B$2:$B$5111,"&lt;="&amp;Настройки!$B$6)-$F1858)))</f>
        <v/>
      </c>
      <c r="K1858" s="54">
        <f>IF(OR($B1858="",K$3&lt;$D1858+Настройки!$B$7),0,MAX(0,$E1858-MAX(0,SUMIFS(Тех_Движение!$G$2:$G$5111,Тех_Движение!$D$2:$D$5111,$C1858,Тех_Движение!$B$2:$B$5111,"&lt;="&amp;K$3)-$F1858)))</f>
        <v/>
      </c>
      <c r="L1858" s="54">
        <f>IF(OR($B1858="",L$3&lt;$D1858+Настройки!$B$7),0,MAX(0,$E1858-MAX(0,SUMIFS(Тех_Движение!$G$2:$G$5111,Тех_Движение!$D$2:$D$5111,$C1858,Тех_Движение!$B$2:$B$5111,"&lt;="&amp;L$3)-$F1858)))</f>
        <v/>
      </c>
      <c r="M1858" s="54">
        <f>IF(OR($B1858="",M$3&lt;$D1858+Настройки!$B$7),0,MAX(0,$E1858-MAX(0,SUMIFS(Тех_Движение!$G$2:$G$5111,Тех_Движение!$D$2:$D$5111,$C1858,Тех_Движение!$B$2:$B$5111,"&lt;="&amp;M$3)-$F1858)))</f>
        <v/>
      </c>
      <c r="N1858" s="54">
        <f>IF(OR($B1858="",N$3&lt;$D1858+Настройки!$B$7),0,MAX(0,$E1858-MAX(0,SUMIFS(Тех_Движение!$G$2:$G$5111,Тех_Движение!$D$2:$D$5111,$C1858,Тех_Движение!$B$2:$B$5111,"&lt;="&amp;N$3)-$F1858)))</f>
        <v/>
      </c>
      <c r="O1858" s="54">
        <f>IF(OR($B1858="",O$3&lt;$D1858+Настройки!$B$7),0,MAX(0,$E1858-MAX(0,SUMIFS(Тех_Движение!$G$2:$G$5111,Тех_Движение!$D$2:$D$5111,$C1858,Тех_Движение!$B$2:$B$5111,"&lt;="&amp;O$3)-$F1858)))</f>
        <v/>
      </c>
      <c r="P1858" s="54">
        <f>IF(OR($B1858="",P$3&lt;$D1858+Настройки!$B$7),0,MAX(0,$E1858-MAX(0,SUMIFS(Тех_Движение!$G$2:$G$5111,Тех_Движение!$D$2:$D$5111,$C1858,Тех_Движение!$B$2:$B$5111,"&lt;="&amp;P$3)-$F1858)))</f>
        <v/>
      </c>
      <c r="Q1858" s="54">
        <f>IF(OR($B1858="",Q$3&lt;$D1858+Настройки!$B$7),0,MAX(0,$E1858-MAX(0,SUMIFS(Тех_Движение!$G$2:$G$5111,Тех_Движение!$D$2:$D$5111,$C1858,Тех_Движение!$B$2:$B$5111,"&lt;="&amp;Q$3)-$F1858)))</f>
        <v/>
      </c>
      <c r="R1858" s="54">
        <f>IF($B1858="","",SUM($K1858:$Q1858))</f>
        <v/>
      </c>
      <c r="S1858" s="56">
        <f>IF($B1858="","",VLOOKUP($C1858,Настройки!$A$11:$L$17,9,FALSE))</f>
        <v/>
      </c>
      <c r="T1858" s="56">
        <f>IF($B1858="","",$R1858*$S1858)</f>
        <v/>
      </c>
    </row>
    <row r="1859">
      <c r="A1859" s="20">
        <f>Тех_Движение!$A$1856</f>
        <v/>
      </c>
      <c r="B1859" s="20">
        <f>IF(Тех_Движение!$F$1856&gt;0,Тех_Движение!$I$1856,"")</f>
        <v/>
      </c>
      <c r="C1859" s="20">
        <f>IF($B1859="","",Тех_Движение!$D$1856)</f>
        <v/>
      </c>
      <c r="D1859" s="42">
        <f>IF($B1859="","",Тех_Движение!$B$1856)</f>
        <v/>
      </c>
      <c r="E1859" s="54">
        <f>IF($B1859="","",Тех_Движение!$F$1856)</f>
        <v/>
      </c>
      <c r="F1859" s="54">
        <f>IF($B1859="","",SUMIFS($E$5:$E1858,$C$5:$C1858,$C1859))</f>
        <v/>
      </c>
      <c r="G1859" s="54">
        <f>IF($B1859="","",MAX(0,$E1859-MAX(0,SUMIFS(Тех_Движение!$G$2:$G$5111,Тех_Движение!$D$2:$D$5111,$C1859,Тех_Движение!$B$2:$B$5111,"&lt;="&amp;Настройки!$B$5-1)-$F1859)))</f>
        <v/>
      </c>
      <c r="H1859" s="54">
        <f>IF($B1859="","",IF(AND($D1859&gt;=Настройки!$B$5,$D1859&lt;=Настройки!$B$6),$E1859,0))</f>
        <v/>
      </c>
      <c r="I1859" s="54">
        <f>IF($B1859="","",$G1859+$H1859-$J1859)</f>
        <v/>
      </c>
      <c r="J1859" s="54">
        <f>IF($B1859="","",MAX(0,$E1859-MAX(0,SUMIFS(Тех_Движение!$G$2:$G$5111,Тех_Движение!$D$2:$D$5111,$C1859,Тех_Движение!$B$2:$B$5111,"&lt;="&amp;Настройки!$B$6)-$F1859)))</f>
        <v/>
      </c>
      <c r="K1859" s="54">
        <f>IF(OR($B1859="",K$3&lt;$D1859+Настройки!$B$7),0,MAX(0,$E1859-MAX(0,SUMIFS(Тех_Движение!$G$2:$G$5111,Тех_Движение!$D$2:$D$5111,$C1859,Тех_Движение!$B$2:$B$5111,"&lt;="&amp;K$3)-$F1859)))</f>
        <v/>
      </c>
      <c r="L1859" s="54">
        <f>IF(OR($B1859="",L$3&lt;$D1859+Настройки!$B$7),0,MAX(0,$E1859-MAX(0,SUMIFS(Тех_Движение!$G$2:$G$5111,Тех_Движение!$D$2:$D$5111,$C1859,Тех_Движение!$B$2:$B$5111,"&lt;="&amp;L$3)-$F1859)))</f>
        <v/>
      </c>
      <c r="M1859" s="54">
        <f>IF(OR($B1859="",M$3&lt;$D1859+Настройки!$B$7),0,MAX(0,$E1859-MAX(0,SUMIFS(Тех_Движение!$G$2:$G$5111,Тех_Движение!$D$2:$D$5111,$C1859,Тех_Движение!$B$2:$B$5111,"&lt;="&amp;M$3)-$F1859)))</f>
        <v/>
      </c>
      <c r="N1859" s="54">
        <f>IF(OR($B1859="",N$3&lt;$D1859+Настройки!$B$7),0,MAX(0,$E1859-MAX(0,SUMIFS(Тех_Движение!$G$2:$G$5111,Тех_Движение!$D$2:$D$5111,$C1859,Тех_Движение!$B$2:$B$5111,"&lt;="&amp;N$3)-$F1859)))</f>
        <v/>
      </c>
      <c r="O1859" s="54">
        <f>IF(OR($B1859="",O$3&lt;$D1859+Настройки!$B$7),0,MAX(0,$E1859-MAX(0,SUMIFS(Тех_Движение!$G$2:$G$5111,Тех_Движение!$D$2:$D$5111,$C1859,Тех_Движение!$B$2:$B$5111,"&lt;="&amp;O$3)-$F1859)))</f>
        <v/>
      </c>
      <c r="P1859" s="54">
        <f>IF(OR($B1859="",P$3&lt;$D1859+Настройки!$B$7),0,MAX(0,$E1859-MAX(0,SUMIFS(Тех_Движение!$G$2:$G$5111,Тех_Движение!$D$2:$D$5111,$C1859,Тех_Движение!$B$2:$B$5111,"&lt;="&amp;P$3)-$F1859)))</f>
        <v/>
      </c>
      <c r="Q1859" s="54">
        <f>IF(OR($B1859="",Q$3&lt;$D1859+Настройки!$B$7),0,MAX(0,$E1859-MAX(0,SUMIFS(Тех_Движение!$G$2:$G$5111,Тех_Движение!$D$2:$D$5111,$C1859,Тех_Движение!$B$2:$B$5111,"&lt;="&amp;Q$3)-$F1859)))</f>
        <v/>
      </c>
      <c r="R1859" s="54">
        <f>IF($B1859="","",SUM($K1859:$Q1859))</f>
        <v/>
      </c>
      <c r="S1859" s="56">
        <f>IF($B1859="","",VLOOKUP($C1859,Настройки!$A$11:$L$17,9,FALSE))</f>
        <v/>
      </c>
      <c r="T1859" s="56">
        <f>IF($B1859="","",$R1859*$S1859)</f>
        <v/>
      </c>
    </row>
    <row r="1860">
      <c r="A1860" s="20">
        <f>Тех_Движение!$A$1857</f>
        <v/>
      </c>
      <c r="B1860" s="20">
        <f>IF(Тех_Движение!$F$1857&gt;0,Тех_Движение!$I$1857,"")</f>
        <v/>
      </c>
      <c r="C1860" s="20">
        <f>IF($B1860="","",Тех_Движение!$D$1857)</f>
        <v/>
      </c>
      <c r="D1860" s="42">
        <f>IF($B1860="","",Тех_Движение!$B$1857)</f>
        <v/>
      </c>
      <c r="E1860" s="54">
        <f>IF($B1860="","",Тех_Движение!$F$1857)</f>
        <v/>
      </c>
      <c r="F1860" s="54">
        <f>IF($B1860="","",SUMIFS($E$5:$E1859,$C$5:$C1859,$C1860))</f>
        <v/>
      </c>
      <c r="G1860" s="54">
        <f>IF($B1860="","",MAX(0,$E1860-MAX(0,SUMIFS(Тех_Движение!$G$2:$G$5111,Тех_Движение!$D$2:$D$5111,$C1860,Тех_Движение!$B$2:$B$5111,"&lt;="&amp;Настройки!$B$5-1)-$F1860)))</f>
        <v/>
      </c>
      <c r="H1860" s="54">
        <f>IF($B1860="","",IF(AND($D1860&gt;=Настройки!$B$5,$D1860&lt;=Настройки!$B$6),$E1860,0))</f>
        <v/>
      </c>
      <c r="I1860" s="54">
        <f>IF($B1860="","",$G1860+$H1860-$J1860)</f>
        <v/>
      </c>
      <c r="J1860" s="54">
        <f>IF($B1860="","",MAX(0,$E1860-MAX(0,SUMIFS(Тех_Движение!$G$2:$G$5111,Тех_Движение!$D$2:$D$5111,$C1860,Тех_Движение!$B$2:$B$5111,"&lt;="&amp;Настройки!$B$6)-$F1860)))</f>
        <v/>
      </c>
      <c r="K1860" s="54">
        <f>IF(OR($B1860="",K$3&lt;$D1860+Настройки!$B$7),0,MAX(0,$E1860-MAX(0,SUMIFS(Тех_Движение!$G$2:$G$5111,Тех_Движение!$D$2:$D$5111,$C1860,Тех_Движение!$B$2:$B$5111,"&lt;="&amp;K$3)-$F1860)))</f>
        <v/>
      </c>
      <c r="L1860" s="54">
        <f>IF(OR($B1860="",L$3&lt;$D1860+Настройки!$B$7),0,MAX(0,$E1860-MAX(0,SUMIFS(Тех_Движение!$G$2:$G$5111,Тех_Движение!$D$2:$D$5111,$C1860,Тех_Движение!$B$2:$B$5111,"&lt;="&amp;L$3)-$F1860)))</f>
        <v/>
      </c>
      <c r="M1860" s="54">
        <f>IF(OR($B1860="",M$3&lt;$D1860+Настройки!$B$7),0,MAX(0,$E1860-MAX(0,SUMIFS(Тех_Движение!$G$2:$G$5111,Тех_Движение!$D$2:$D$5111,$C1860,Тех_Движение!$B$2:$B$5111,"&lt;="&amp;M$3)-$F1860)))</f>
        <v/>
      </c>
      <c r="N1860" s="54">
        <f>IF(OR($B1860="",N$3&lt;$D1860+Настройки!$B$7),0,MAX(0,$E1860-MAX(0,SUMIFS(Тех_Движение!$G$2:$G$5111,Тех_Движение!$D$2:$D$5111,$C1860,Тех_Движение!$B$2:$B$5111,"&lt;="&amp;N$3)-$F1860)))</f>
        <v/>
      </c>
      <c r="O1860" s="54">
        <f>IF(OR($B1860="",O$3&lt;$D1860+Настройки!$B$7),0,MAX(0,$E1860-MAX(0,SUMIFS(Тех_Движение!$G$2:$G$5111,Тех_Движение!$D$2:$D$5111,$C1860,Тех_Движение!$B$2:$B$5111,"&lt;="&amp;O$3)-$F1860)))</f>
        <v/>
      </c>
      <c r="P1860" s="54">
        <f>IF(OR($B1860="",P$3&lt;$D1860+Настройки!$B$7),0,MAX(0,$E1860-MAX(0,SUMIFS(Тех_Движение!$G$2:$G$5111,Тех_Движение!$D$2:$D$5111,$C1860,Тех_Движение!$B$2:$B$5111,"&lt;="&amp;P$3)-$F1860)))</f>
        <v/>
      </c>
      <c r="Q1860" s="54">
        <f>IF(OR($B1860="",Q$3&lt;$D1860+Настройки!$B$7),0,MAX(0,$E1860-MAX(0,SUMIFS(Тех_Движение!$G$2:$G$5111,Тех_Движение!$D$2:$D$5111,$C1860,Тех_Движение!$B$2:$B$5111,"&lt;="&amp;Q$3)-$F1860)))</f>
        <v/>
      </c>
      <c r="R1860" s="54">
        <f>IF($B1860="","",SUM($K1860:$Q1860))</f>
        <v/>
      </c>
      <c r="S1860" s="56">
        <f>IF($B1860="","",VLOOKUP($C1860,Настройки!$A$11:$L$17,9,FALSE))</f>
        <v/>
      </c>
      <c r="T1860" s="56">
        <f>IF($B1860="","",$R1860*$S1860)</f>
        <v/>
      </c>
    </row>
    <row r="1861">
      <c r="A1861" s="20">
        <f>Тех_Движение!$A$1858</f>
        <v/>
      </c>
      <c r="B1861" s="20">
        <f>IF(Тех_Движение!$F$1858&gt;0,Тех_Движение!$I$1858,"")</f>
        <v/>
      </c>
      <c r="C1861" s="20">
        <f>IF($B1861="","",Тех_Движение!$D$1858)</f>
        <v/>
      </c>
      <c r="D1861" s="42">
        <f>IF($B1861="","",Тех_Движение!$B$1858)</f>
        <v/>
      </c>
      <c r="E1861" s="54">
        <f>IF($B1861="","",Тех_Движение!$F$1858)</f>
        <v/>
      </c>
      <c r="F1861" s="54">
        <f>IF($B1861="","",SUMIFS($E$5:$E1860,$C$5:$C1860,$C1861))</f>
        <v/>
      </c>
      <c r="G1861" s="54">
        <f>IF($B1861="","",MAX(0,$E1861-MAX(0,SUMIFS(Тех_Движение!$G$2:$G$5111,Тех_Движение!$D$2:$D$5111,$C1861,Тех_Движение!$B$2:$B$5111,"&lt;="&amp;Настройки!$B$5-1)-$F1861)))</f>
        <v/>
      </c>
      <c r="H1861" s="54">
        <f>IF($B1861="","",IF(AND($D1861&gt;=Настройки!$B$5,$D1861&lt;=Настройки!$B$6),$E1861,0))</f>
        <v/>
      </c>
      <c r="I1861" s="54">
        <f>IF($B1861="","",$G1861+$H1861-$J1861)</f>
        <v/>
      </c>
      <c r="J1861" s="54">
        <f>IF($B1861="","",MAX(0,$E1861-MAX(0,SUMIFS(Тех_Движение!$G$2:$G$5111,Тех_Движение!$D$2:$D$5111,$C1861,Тех_Движение!$B$2:$B$5111,"&lt;="&amp;Настройки!$B$6)-$F1861)))</f>
        <v/>
      </c>
      <c r="K1861" s="54">
        <f>IF(OR($B1861="",K$3&lt;$D1861+Настройки!$B$7),0,MAX(0,$E1861-MAX(0,SUMIFS(Тех_Движение!$G$2:$G$5111,Тех_Движение!$D$2:$D$5111,$C1861,Тех_Движение!$B$2:$B$5111,"&lt;="&amp;K$3)-$F1861)))</f>
        <v/>
      </c>
      <c r="L1861" s="54">
        <f>IF(OR($B1861="",L$3&lt;$D1861+Настройки!$B$7),0,MAX(0,$E1861-MAX(0,SUMIFS(Тех_Движение!$G$2:$G$5111,Тех_Движение!$D$2:$D$5111,$C1861,Тех_Движение!$B$2:$B$5111,"&lt;="&amp;L$3)-$F1861)))</f>
        <v/>
      </c>
      <c r="M1861" s="54">
        <f>IF(OR($B1861="",M$3&lt;$D1861+Настройки!$B$7),0,MAX(0,$E1861-MAX(0,SUMIFS(Тех_Движение!$G$2:$G$5111,Тех_Движение!$D$2:$D$5111,$C1861,Тех_Движение!$B$2:$B$5111,"&lt;="&amp;M$3)-$F1861)))</f>
        <v/>
      </c>
      <c r="N1861" s="54">
        <f>IF(OR($B1861="",N$3&lt;$D1861+Настройки!$B$7),0,MAX(0,$E1861-MAX(0,SUMIFS(Тех_Движение!$G$2:$G$5111,Тех_Движение!$D$2:$D$5111,$C1861,Тех_Движение!$B$2:$B$5111,"&lt;="&amp;N$3)-$F1861)))</f>
        <v/>
      </c>
      <c r="O1861" s="54">
        <f>IF(OR($B1861="",O$3&lt;$D1861+Настройки!$B$7),0,MAX(0,$E1861-MAX(0,SUMIFS(Тех_Движение!$G$2:$G$5111,Тех_Движение!$D$2:$D$5111,$C1861,Тех_Движение!$B$2:$B$5111,"&lt;="&amp;O$3)-$F1861)))</f>
        <v/>
      </c>
      <c r="P1861" s="54">
        <f>IF(OR($B1861="",P$3&lt;$D1861+Настройки!$B$7),0,MAX(0,$E1861-MAX(0,SUMIFS(Тех_Движение!$G$2:$G$5111,Тех_Движение!$D$2:$D$5111,$C1861,Тех_Движение!$B$2:$B$5111,"&lt;="&amp;P$3)-$F1861)))</f>
        <v/>
      </c>
      <c r="Q1861" s="54">
        <f>IF(OR($B1861="",Q$3&lt;$D1861+Настройки!$B$7),0,MAX(0,$E1861-MAX(0,SUMIFS(Тех_Движение!$G$2:$G$5111,Тех_Движение!$D$2:$D$5111,$C1861,Тех_Движение!$B$2:$B$5111,"&lt;="&amp;Q$3)-$F1861)))</f>
        <v/>
      </c>
      <c r="R1861" s="54">
        <f>IF($B1861="","",SUM($K1861:$Q1861))</f>
        <v/>
      </c>
      <c r="S1861" s="56">
        <f>IF($B1861="","",VLOOKUP($C1861,Настройки!$A$11:$L$17,9,FALSE))</f>
        <v/>
      </c>
      <c r="T1861" s="56">
        <f>IF($B1861="","",$R1861*$S1861)</f>
        <v/>
      </c>
    </row>
    <row r="1862">
      <c r="A1862" s="20">
        <f>Тех_Движение!$A$1859</f>
        <v/>
      </c>
      <c r="B1862" s="20">
        <f>IF(Тех_Движение!$F$1859&gt;0,Тех_Движение!$I$1859,"")</f>
        <v/>
      </c>
      <c r="C1862" s="20">
        <f>IF($B1862="","",Тех_Движение!$D$1859)</f>
        <v/>
      </c>
      <c r="D1862" s="42">
        <f>IF($B1862="","",Тех_Движение!$B$1859)</f>
        <v/>
      </c>
      <c r="E1862" s="54">
        <f>IF($B1862="","",Тех_Движение!$F$1859)</f>
        <v/>
      </c>
      <c r="F1862" s="54">
        <f>IF($B1862="","",SUMIFS($E$5:$E1861,$C$5:$C1861,$C1862))</f>
        <v/>
      </c>
      <c r="G1862" s="54">
        <f>IF($B1862="","",MAX(0,$E1862-MAX(0,SUMIFS(Тех_Движение!$G$2:$G$5111,Тех_Движение!$D$2:$D$5111,$C1862,Тех_Движение!$B$2:$B$5111,"&lt;="&amp;Настройки!$B$5-1)-$F1862)))</f>
        <v/>
      </c>
      <c r="H1862" s="54">
        <f>IF($B1862="","",IF(AND($D1862&gt;=Настройки!$B$5,$D1862&lt;=Настройки!$B$6),$E1862,0))</f>
        <v/>
      </c>
      <c r="I1862" s="54">
        <f>IF($B1862="","",$G1862+$H1862-$J1862)</f>
        <v/>
      </c>
      <c r="J1862" s="54">
        <f>IF($B1862="","",MAX(0,$E1862-MAX(0,SUMIFS(Тех_Движение!$G$2:$G$5111,Тех_Движение!$D$2:$D$5111,$C1862,Тех_Движение!$B$2:$B$5111,"&lt;="&amp;Настройки!$B$6)-$F1862)))</f>
        <v/>
      </c>
      <c r="K1862" s="54">
        <f>IF(OR($B1862="",K$3&lt;$D1862+Настройки!$B$7),0,MAX(0,$E1862-MAX(0,SUMIFS(Тех_Движение!$G$2:$G$5111,Тех_Движение!$D$2:$D$5111,$C1862,Тех_Движение!$B$2:$B$5111,"&lt;="&amp;K$3)-$F1862)))</f>
        <v/>
      </c>
      <c r="L1862" s="54">
        <f>IF(OR($B1862="",L$3&lt;$D1862+Настройки!$B$7),0,MAX(0,$E1862-MAX(0,SUMIFS(Тех_Движение!$G$2:$G$5111,Тех_Движение!$D$2:$D$5111,$C1862,Тех_Движение!$B$2:$B$5111,"&lt;="&amp;L$3)-$F1862)))</f>
        <v/>
      </c>
      <c r="M1862" s="54">
        <f>IF(OR($B1862="",M$3&lt;$D1862+Настройки!$B$7),0,MAX(0,$E1862-MAX(0,SUMIFS(Тех_Движение!$G$2:$G$5111,Тех_Движение!$D$2:$D$5111,$C1862,Тех_Движение!$B$2:$B$5111,"&lt;="&amp;M$3)-$F1862)))</f>
        <v/>
      </c>
      <c r="N1862" s="54">
        <f>IF(OR($B1862="",N$3&lt;$D1862+Настройки!$B$7),0,MAX(0,$E1862-MAX(0,SUMIFS(Тех_Движение!$G$2:$G$5111,Тех_Движение!$D$2:$D$5111,$C1862,Тех_Движение!$B$2:$B$5111,"&lt;="&amp;N$3)-$F1862)))</f>
        <v/>
      </c>
      <c r="O1862" s="54">
        <f>IF(OR($B1862="",O$3&lt;$D1862+Настройки!$B$7),0,MAX(0,$E1862-MAX(0,SUMIFS(Тех_Движение!$G$2:$G$5111,Тех_Движение!$D$2:$D$5111,$C1862,Тех_Движение!$B$2:$B$5111,"&lt;="&amp;O$3)-$F1862)))</f>
        <v/>
      </c>
      <c r="P1862" s="54">
        <f>IF(OR($B1862="",P$3&lt;$D1862+Настройки!$B$7),0,MAX(0,$E1862-MAX(0,SUMIFS(Тех_Движение!$G$2:$G$5111,Тех_Движение!$D$2:$D$5111,$C1862,Тех_Движение!$B$2:$B$5111,"&lt;="&amp;P$3)-$F1862)))</f>
        <v/>
      </c>
      <c r="Q1862" s="54">
        <f>IF(OR($B1862="",Q$3&lt;$D1862+Настройки!$B$7),0,MAX(0,$E1862-MAX(0,SUMIFS(Тех_Движение!$G$2:$G$5111,Тех_Движение!$D$2:$D$5111,$C1862,Тех_Движение!$B$2:$B$5111,"&lt;="&amp;Q$3)-$F1862)))</f>
        <v/>
      </c>
      <c r="R1862" s="54">
        <f>IF($B1862="","",SUM($K1862:$Q1862))</f>
        <v/>
      </c>
      <c r="S1862" s="56">
        <f>IF($B1862="","",VLOOKUP($C1862,Настройки!$A$11:$L$17,9,FALSE))</f>
        <v/>
      </c>
      <c r="T1862" s="56">
        <f>IF($B1862="","",$R1862*$S1862)</f>
        <v/>
      </c>
    </row>
    <row r="1863">
      <c r="A1863" s="20">
        <f>Тех_Движение!$A$1860</f>
        <v/>
      </c>
      <c r="B1863" s="20">
        <f>IF(Тех_Движение!$F$1860&gt;0,Тех_Движение!$I$1860,"")</f>
        <v/>
      </c>
      <c r="C1863" s="20">
        <f>IF($B1863="","",Тех_Движение!$D$1860)</f>
        <v/>
      </c>
      <c r="D1863" s="42">
        <f>IF($B1863="","",Тех_Движение!$B$1860)</f>
        <v/>
      </c>
      <c r="E1863" s="54">
        <f>IF($B1863="","",Тех_Движение!$F$1860)</f>
        <v/>
      </c>
      <c r="F1863" s="54">
        <f>IF($B1863="","",SUMIFS($E$5:$E1862,$C$5:$C1862,$C1863))</f>
        <v/>
      </c>
      <c r="G1863" s="54">
        <f>IF($B1863="","",MAX(0,$E1863-MAX(0,SUMIFS(Тех_Движение!$G$2:$G$5111,Тех_Движение!$D$2:$D$5111,$C1863,Тех_Движение!$B$2:$B$5111,"&lt;="&amp;Настройки!$B$5-1)-$F1863)))</f>
        <v/>
      </c>
      <c r="H1863" s="54">
        <f>IF($B1863="","",IF(AND($D1863&gt;=Настройки!$B$5,$D1863&lt;=Настройки!$B$6),$E1863,0))</f>
        <v/>
      </c>
      <c r="I1863" s="54">
        <f>IF($B1863="","",$G1863+$H1863-$J1863)</f>
        <v/>
      </c>
      <c r="J1863" s="54">
        <f>IF($B1863="","",MAX(0,$E1863-MAX(0,SUMIFS(Тех_Движение!$G$2:$G$5111,Тех_Движение!$D$2:$D$5111,$C1863,Тех_Движение!$B$2:$B$5111,"&lt;="&amp;Настройки!$B$6)-$F1863)))</f>
        <v/>
      </c>
      <c r="K1863" s="54">
        <f>IF(OR($B1863="",K$3&lt;$D1863+Настройки!$B$7),0,MAX(0,$E1863-MAX(0,SUMIFS(Тех_Движение!$G$2:$G$5111,Тех_Движение!$D$2:$D$5111,$C1863,Тех_Движение!$B$2:$B$5111,"&lt;="&amp;K$3)-$F1863)))</f>
        <v/>
      </c>
      <c r="L1863" s="54">
        <f>IF(OR($B1863="",L$3&lt;$D1863+Настройки!$B$7),0,MAX(0,$E1863-MAX(0,SUMIFS(Тех_Движение!$G$2:$G$5111,Тех_Движение!$D$2:$D$5111,$C1863,Тех_Движение!$B$2:$B$5111,"&lt;="&amp;L$3)-$F1863)))</f>
        <v/>
      </c>
      <c r="M1863" s="54">
        <f>IF(OR($B1863="",M$3&lt;$D1863+Настройки!$B$7),0,MAX(0,$E1863-MAX(0,SUMIFS(Тех_Движение!$G$2:$G$5111,Тех_Движение!$D$2:$D$5111,$C1863,Тех_Движение!$B$2:$B$5111,"&lt;="&amp;M$3)-$F1863)))</f>
        <v/>
      </c>
      <c r="N1863" s="54">
        <f>IF(OR($B1863="",N$3&lt;$D1863+Настройки!$B$7),0,MAX(0,$E1863-MAX(0,SUMIFS(Тех_Движение!$G$2:$G$5111,Тех_Движение!$D$2:$D$5111,$C1863,Тех_Движение!$B$2:$B$5111,"&lt;="&amp;N$3)-$F1863)))</f>
        <v/>
      </c>
      <c r="O1863" s="54">
        <f>IF(OR($B1863="",O$3&lt;$D1863+Настройки!$B$7),0,MAX(0,$E1863-MAX(0,SUMIFS(Тех_Движение!$G$2:$G$5111,Тех_Движение!$D$2:$D$5111,$C1863,Тех_Движение!$B$2:$B$5111,"&lt;="&amp;O$3)-$F1863)))</f>
        <v/>
      </c>
      <c r="P1863" s="54">
        <f>IF(OR($B1863="",P$3&lt;$D1863+Настройки!$B$7),0,MAX(0,$E1863-MAX(0,SUMIFS(Тех_Движение!$G$2:$G$5111,Тех_Движение!$D$2:$D$5111,$C1863,Тех_Движение!$B$2:$B$5111,"&lt;="&amp;P$3)-$F1863)))</f>
        <v/>
      </c>
      <c r="Q1863" s="54">
        <f>IF(OR($B1863="",Q$3&lt;$D1863+Настройки!$B$7),0,MAX(0,$E1863-MAX(0,SUMIFS(Тех_Движение!$G$2:$G$5111,Тех_Движение!$D$2:$D$5111,$C1863,Тех_Движение!$B$2:$B$5111,"&lt;="&amp;Q$3)-$F1863)))</f>
        <v/>
      </c>
      <c r="R1863" s="54">
        <f>IF($B1863="","",SUM($K1863:$Q1863))</f>
        <v/>
      </c>
      <c r="S1863" s="56">
        <f>IF($B1863="","",VLOOKUP($C1863,Настройки!$A$11:$L$17,9,FALSE))</f>
        <v/>
      </c>
      <c r="T1863" s="56">
        <f>IF($B1863="","",$R1863*$S1863)</f>
        <v/>
      </c>
    </row>
    <row r="1864">
      <c r="A1864" s="20">
        <f>Тех_Движение!$A$1861</f>
        <v/>
      </c>
      <c r="B1864" s="20">
        <f>IF(Тех_Движение!$F$1861&gt;0,Тех_Движение!$I$1861,"")</f>
        <v/>
      </c>
      <c r="C1864" s="20">
        <f>IF($B1864="","",Тех_Движение!$D$1861)</f>
        <v/>
      </c>
      <c r="D1864" s="42">
        <f>IF($B1864="","",Тех_Движение!$B$1861)</f>
        <v/>
      </c>
      <c r="E1864" s="54">
        <f>IF($B1864="","",Тех_Движение!$F$1861)</f>
        <v/>
      </c>
      <c r="F1864" s="54">
        <f>IF($B1864="","",SUMIFS($E$5:$E1863,$C$5:$C1863,$C1864))</f>
        <v/>
      </c>
      <c r="G1864" s="54">
        <f>IF($B1864="","",MAX(0,$E1864-MAX(0,SUMIFS(Тех_Движение!$G$2:$G$5111,Тех_Движение!$D$2:$D$5111,$C1864,Тех_Движение!$B$2:$B$5111,"&lt;="&amp;Настройки!$B$5-1)-$F1864)))</f>
        <v/>
      </c>
      <c r="H1864" s="54">
        <f>IF($B1864="","",IF(AND($D1864&gt;=Настройки!$B$5,$D1864&lt;=Настройки!$B$6),$E1864,0))</f>
        <v/>
      </c>
      <c r="I1864" s="54">
        <f>IF($B1864="","",$G1864+$H1864-$J1864)</f>
        <v/>
      </c>
      <c r="J1864" s="54">
        <f>IF($B1864="","",MAX(0,$E1864-MAX(0,SUMIFS(Тех_Движение!$G$2:$G$5111,Тех_Движение!$D$2:$D$5111,$C1864,Тех_Движение!$B$2:$B$5111,"&lt;="&amp;Настройки!$B$6)-$F1864)))</f>
        <v/>
      </c>
      <c r="K1864" s="54">
        <f>IF(OR($B1864="",K$3&lt;$D1864+Настройки!$B$7),0,MAX(0,$E1864-MAX(0,SUMIFS(Тех_Движение!$G$2:$G$5111,Тех_Движение!$D$2:$D$5111,$C1864,Тех_Движение!$B$2:$B$5111,"&lt;="&amp;K$3)-$F1864)))</f>
        <v/>
      </c>
      <c r="L1864" s="54">
        <f>IF(OR($B1864="",L$3&lt;$D1864+Настройки!$B$7),0,MAX(0,$E1864-MAX(0,SUMIFS(Тех_Движение!$G$2:$G$5111,Тех_Движение!$D$2:$D$5111,$C1864,Тех_Движение!$B$2:$B$5111,"&lt;="&amp;L$3)-$F1864)))</f>
        <v/>
      </c>
      <c r="M1864" s="54">
        <f>IF(OR($B1864="",M$3&lt;$D1864+Настройки!$B$7),0,MAX(0,$E1864-MAX(0,SUMIFS(Тех_Движение!$G$2:$G$5111,Тех_Движение!$D$2:$D$5111,$C1864,Тех_Движение!$B$2:$B$5111,"&lt;="&amp;M$3)-$F1864)))</f>
        <v/>
      </c>
      <c r="N1864" s="54">
        <f>IF(OR($B1864="",N$3&lt;$D1864+Настройки!$B$7),0,MAX(0,$E1864-MAX(0,SUMIFS(Тех_Движение!$G$2:$G$5111,Тех_Движение!$D$2:$D$5111,$C1864,Тех_Движение!$B$2:$B$5111,"&lt;="&amp;N$3)-$F1864)))</f>
        <v/>
      </c>
      <c r="O1864" s="54">
        <f>IF(OR($B1864="",O$3&lt;$D1864+Настройки!$B$7),0,MAX(0,$E1864-MAX(0,SUMIFS(Тех_Движение!$G$2:$G$5111,Тех_Движение!$D$2:$D$5111,$C1864,Тех_Движение!$B$2:$B$5111,"&lt;="&amp;O$3)-$F1864)))</f>
        <v/>
      </c>
      <c r="P1864" s="54">
        <f>IF(OR($B1864="",P$3&lt;$D1864+Настройки!$B$7),0,MAX(0,$E1864-MAX(0,SUMIFS(Тех_Движение!$G$2:$G$5111,Тех_Движение!$D$2:$D$5111,$C1864,Тех_Движение!$B$2:$B$5111,"&lt;="&amp;P$3)-$F1864)))</f>
        <v/>
      </c>
      <c r="Q1864" s="54">
        <f>IF(OR($B1864="",Q$3&lt;$D1864+Настройки!$B$7),0,MAX(0,$E1864-MAX(0,SUMIFS(Тех_Движение!$G$2:$G$5111,Тех_Движение!$D$2:$D$5111,$C1864,Тех_Движение!$B$2:$B$5111,"&lt;="&amp;Q$3)-$F1864)))</f>
        <v/>
      </c>
      <c r="R1864" s="54">
        <f>IF($B1864="","",SUM($K1864:$Q1864))</f>
        <v/>
      </c>
      <c r="S1864" s="56">
        <f>IF($B1864="","",VLOOKUP($C1864,Настройки!$A$11:$L$17,9,FALSE))</f>
        <v/>
      </c>
      <c r="T1864" s="56">
        <f>IF($B1864="","",$R1864*$S1864)</f>
        <v/>
      </c>
    </row>
    <row r="1865">
      <c r="A1865" s="20">
        <f>Тех_Движение!$A$1862</f>
        <v/>
      </c>
      <c r="B1865" s="20">
        <f>IF(Тех_Движение!$F$1862&gt;0,Тех_Движение!$I$1862,"")</f>
        <v/>
      </c>
      <c r="C1865" s="20">
        <f>IF($B1865="","",Тех_Движение!$D$1862)</f>
        <v/>
      </c>
      <c r="D1865" s="42">
        <f>IF($B1865="","",Тех_Движение!$B$1862)</f>
        <v/>
      </c>
      <c r="E1865" s="54">
        <f>IF($B1865="","",Тех_Движение!$F$1862)</f>
        <v/>
      </c>
      <c r="F1865" s="54">
        <f>IF($B1865="","",SUMIFS($E$5:$E1864,$C$5:$C1864,$C1865))</f>
        <v/>
      </c>
      <c r="G1865" s="54">
        <f>IF($B1865="","",MAX(0,$E1865-MAX(0,SUMIFS(Тех_Движение!$G$2:$G$5111,Тех_Движение!$D$2:$D$5111,$C1865,Тех_Движение!$B$2:$B$5111,"&lt;="&amp;Настройки!$B$5-1)-$F1865)))</f>
        <v/>
      </c>
      <c r="H1865" s="54">
        <f>IF($B1865="","",IF(AND($D1865&gt;=Настройки!$B$5,$D1865&lt;=Настройки!$B$6),$E1865,0))</f>
        <v/>
      </c>
      <c r="I1865" s="54">
        <f>IF($B1865="","",$G1865+$H1865-$J1865)</f>
        <v/>
      </c>
      <c r="J1865" s="54">
        <f>IF($B1865="","",MAX(0,$E1865-MAX(0,SUMIFS(Тех_Движение!$G$2:$G$5111,Тех_Движение!$D$2:$D$5111,$C1865,Тех_Движение!$B$2:$B$5111,"&lt;="&amp;Настройки!$B$6)-$F1865)))</f>
        <v/>
      </c>
      <c r="K1865" s="54">
        <f>IF(OR($B1865="",K$3&lt;$D1865+Настройки!$B$7),0,MAX(0,$E1865-MAX(0,SUMIFS(Тех_Движение!$G$2:$G$5111,Тех_Движение!$D$2:$D$5111,$C1865,Тех_Движение!$B$2:$B$5111,"&lt;="&amp;K$3)-$F1865)))</f>
        <v/>
      </c>
      <c r="L1865" s="54">
        <f>IF(OR($B1865="",L$3&lt;$D1865+Настройки!$B$7),0,MAX(0,$E1865-MAX(0,SUMIFS(Тех_Движение!$G$2:$G$5111,Тех_Движение!$D$2:$D$5111,$C1865,Тех_Движение!$B$2:$B$5111,"&lt;="&amp;L$3)-$F1865)))</f>
        <v/>
      </c>
      <c r="M1865" s="54">
        <f>IF(OR($B1865="",M$3&lt;$D1865+Настройки!$B$7),0,MAX(0,$E1865-MAX(0,SUMIFS(Тех_Движение!$G$2:$G$5111,Тех_Движение!$D$2:$D$5111,$C1865,Тех_Движение!$B$2:$B$5111,"&lt;="&amp;M$3)-$F1865)))</f>
        <v/>
      </c>
      <c r="N1865" s="54">
        <f>IF(OR($B1865="",N$3&lt;$D1865+Настройки!$B$7),0,MAX(0,$E1865-MAX(0,SUMIFS(Тех_Движение!$G$2:$G$5111,Тех_Движение!$D$2:$D$5111,$C1865,Тех_Движение!$B$2:$B$5111,"&lt;="&amp;N$3)-$F1865)))</f>
        <v/>
      </c>
      <c r="O1865" s="54">
        <f>IF(OR($B1865="",O$3&lt;$D1865+Настройки!$B$7),0,MAX(0,$E1865-MAX(0,SUMIFS(Тех_Движение!$G$2:$G$5111,Тех_Движение!$D$2:$D$5111,$C1865,Тех_Движение!$B$2:$B$5111,"&lt;="&amp;O$3)-$F1865)))</f>
        <v/>
      </c>
      <c r="P1865" s="54">
        <f>IF(OR($B1865="",P$3&lt;$D1865+Настройки!$B$7),0,MAX(0,$E1865-MAX(0,SUMIFS(Тех_Движение!$G$2:$G$5111,Тех_Движение!$D$2:$D$5111,$C1865,Тех_Движение!$B$2:$B$5111,"&lt;="&amp;P$3)-$F1865)))</f>
        <v/>
      </c>
      <c r="Q1865" s="54">
        <f>IF(OR($B1865="",Q$3&lt;$D1865+Настройки!$B$7),0,MAX(0,$E1865-MAX(0,SUMIFS(Тех_Движение!$G$2:$G$5111,Тех_Движение!$D$2:$D$5111,$C1865,Тех_Движение!$B$2:$B$5111,"&lt;="&amp;Q$3)-$F1865)))</f>
        <v/>
      </c>
      <c r="R1865" s="54">
        <f>IF($B1865="","",SUM($K1865:$Q1865))</f>
        <v/>
      </c>
      <c r="S1865" s="56">
        <f>IF($B1865="","",VLOOKUP($C1865,Настройки!$A$11:$L$17,9,FALSE))</f>
        <v/>
      </c>
      <c r="T1865" s="56">
        <f>IF($B1865="","",$R1865*$S1865)</f>
        <v/>
      </c>
    </row>
    <row r="1866">
      <c r="A1866" s="20">
        <f>Тех_Движение!$A$1863</f>
        <v/>
      </c>
      <c r="B1866" s="20">
        <f>IF(Тех_Движение!$F$1863&gt;0,Тех_Движение!$I$1863,"")</f>
        <v/>
      </c>
      <c r="C1866" s="20">
        <f>IF($B1866="","",Тех_Движение!$D$1863)</f>
        <v/>
      </c>
      <c r="D1866" s="42">
        <f>IF($B1866="","",Тех_Движение!$B$1863)</f>
        <v/>
      </c>
      <c r="E1866" s="54">
        <f>IF($B1866="","",Тех_Движение!$F$1863)</f>
        <v/>
      </c>
      <c r="F1866" s="54">
        <f>IF($B1866="","",SUMIFS($E$5:$E1865,$C$5:$C1865,$C1866))</f>
        <v/>
      </c>
      <c r="G1866" s="54">
        <f>IF($B1866="","",MAX(0,$E1866-MAX(0,SUMIFS(Тех_Движение!$G$2:$G$5111,Тех_Движение!$D$2:$D$5111,$C1866,Тех_Движение!$B$2:$B$5111,"&lt;="&amp;Настройки!$B$5-1)-$F1866)))</f>
        <v/>
      </c>
      <c r="H1866" s="54">
        <f>IF($B1866="","",IF(AND($D1866&gt;=Настройки!$B$5,$D1866&lt;=Настройки!$B$6),$E1866,0))</f>
        <v/>
      </c>
      <c r="I1866" s="54">
        <f>IF($B1866="","",$G1866+$H1866-$J1866)</f>
        <v/>
      </c>
      <c r="J1866" s="54">
        <f>IF($B1866="","",MAX(0,$E1866-MAX(0,SUMIFS(Тех_Движение!$G$2:$G$5111,Тех_Движение!$D$2:$D$5111,$C1866,Тех_Движение!$B$2:$B$5111,"&lt;="&amp;Настройки!$B$6)-$F1866)))</f>
        <v/>
      </c>
      <c r="K1866" s="54">
        <f>IF(OR($B1866="",K$3&lt;$D1866+Настройки!$B$7),0,MAX(0,$E1866-MAX(0,SUMIFS(Тех_Движение!$G$2:$G$5111,Тех_Движение!$D$2:$D$5111,$C1866,Тех_Движение!$B$2:$B$5111,"&lt;="&amp;K$3)-$F1866)))</f>
        <v/>
      </c>
      <c r="L1866" s="54">
        <f>IF(OR($B1866="",L$3&lt;$D1866+Настройки!$B$7),0,MAX(0,$E1866-MAX(0,SUMIFS(Тех_Движение!$G$2:$G$5111,Тех_Движение!$D$2:$D$5111,$C1866,Тех_Движение!$B$2:$B$5111,"&lt;="&amp;L$3)-$F1866)))</f>
        <v/>
      </c>
      <c r="M1866" s="54">
        <f>IF(OR($B1866="",M$3&lt;$D1866+Настройки!$B$7),0,MAX(0,$E1866-MAX(0,SUMIFS(Тех_Движение!$G$2:$G$5111,Тех_Движение!$D$2:$D$5111,$C1866,Тех_Движение!$B$2:$B$5111,"&lt;="&amp;M$3)-$F1866)))</f>
        <v/>
      </c>
      <c r="N1866" s="54">
        <f>IF(OR($B1866="",N$3&lt;$D1866+Настройки!$B$7),0,MAX(0,$E1866-MAX(0,SUMIFS(Тех_Движение!$G$2:$G$5111,Тех_Движение!$D$2:$D$5111,$C1866,Тех_Движение!$B$2:$B$5111,"&lt;="&amp;N$3)-$F1866)))</f>
        <v/>
      </c>
      <c r="O1866" s="54">
        <f>IF(OR($B1866="",O$3&lt;$D1866+Настройки!$B$7),0,MAX(0,$E1866-MAX(0,SUMIFS(Тех_Движение!$G$2:$G$5111,Тех_Движение!$D$2:$D$5111,$C1866,Тех_Движение!$B$2:$B$5111,"&lt;="&amp;O$3)-$F1866)))</f>
        <v/>
      </c>
      <c r="P1866" s="54">
        <f>IF(OR($B1866="",P$3&lt;$D1866+Настройки!$B$7),0,MAX(0,$E1866-MAX(0,SUMIFS(Тех_Движение!$G$2:$G$5111,Тех_Движение!$D$2:$D$5111,$C1866,Тех_Движение!$B$2:$B$5111,"&lt;="&amp;P$3)-$F1866)))</f>
        <v/>
      </c>
      <c r="Q1866" s="54">
        <f>IF(OR($B1866="",Q$3&lt;$D1866+Настройки!$B$7),0,MAX(0,$E1866-MAX(0,SUMIFS(Тех_Движение!$G$2:$G$5111,Тех_Движение!$D$2:$D$5111,$C1866,Тех_Движение!$B$2:$B$5111,"&lt;="&amp;Q$3)-$F1866)))</f>
        <v/>
      </c>
      <c r="R1866" s="54">
        <f>IF($B1866="","",SUM($K1866:$Q1866))</f>
        <v/>
      </c>
      <c r="S1866" s="56">
        <f>IF($B1866="","",VLOOKUP($C1866,Настройки!$A$11:$L$17,9,FALSE))</f>
        <v/>
      </c>
      <c r="T1866" s="56">
        <f>IF($B1866="","",$R1866*$S1866)</f>
        <v/>
      </c>
    </row>
    <row r="1867">
      <c r="A1867" s="20">
        <f>Тех_Движение!$A$1864</f>
        <v/>
      </c>
      <c r="B1867" s="20">
        <f>IF(Тех_Движение!$F$1864&gt;0,Тех_Движение!$I$1864,"")</f>
        <v/>
      </c>
      <c r="C1867" s="20">
        <f>IF($B1867="","",Тех_Движение!$D$1864)</f>
        <v/>
      </c>
      <c r="D1867" s="42">
        <f>IF($B1867="","",Тех_Движение!$B$1864)</f>
        <v/>
      </c>
      <c r="E1867" s="54">
        <f>IF($B1867="","",Тех_Движение!$F$1864)</f>
        <v/>
      </c>
      <c r="F1867" s="54">
        <f>IF($B1867="","",SUMIFS($E$5:$E1866,$C$5:$C1866,$C1867))</f>
        <v/>
      </c>
      <c r="G1867" s="54">
        <f>IF($B1867="","",MAX(0,$E1867-MAX(0,SUMIFS(Тех_Движение!$G$2:$G$5111,Тех_Движение!$D$2:$D$5111,$C1867,Тех_Движение!$B$2:$B$5111,"&lt;="&amp;Настройки!$B$5-1)-$F1867)))</f>
        <v/>
      </c>
      <c r="H1867" s="54">
        <f>IF($B1867="","",IF(AND($D1867&gt;=Настройки!$B$5,$D1867&lt;=Настройки!$B$6),$E1867,0))</f>
        <v/>
      </c>
      <c r="I1867" s="54">
        <f>IF($B1867="","",$G1867+$H1867-$J1867)</f>
        <v/>
      </c>
      <c r="J1867" s="54">
        <f>IF($B1867="","",MAX(0,$E1867-MAX(0,SUMIFS(Тех_Движение!$G$2:$G$5111,Тех_Движение!$D$2:$D$5111,$C1867,Тех_Движение!$B$2:$B$5111,"&lt;="&amp;Настройки!$B$6)-$F1867)))</f>
        <v/>
      </c>
      <c r="K1867" s="54">
        <f>IF(OR($B1867="",K$3&lt;$D1867+Настройки!$B$7),0,MAX(0,$E1867-MAX(0,SUMIFS(Тех_Движение!$G$2:$G$5111,Тех_Движение!$D$2:$D$5111,$C1867,Тех_Движение!$B$2:$B$5111,"&lt;="&amp;K$3)-$F1867)))</f>
        <v/>
      </c>
      <c r="L1867" s="54">
        <f>IF(OR($B1867="",L$3&lt;$D1867+Настройки!$B$7),0,MAX(0,$E1867-MAX(0,SUMIFS(Тех_Движение!$G$2:$G$5111,Тех_Движение!$D$2:$D$5111,$C1867,Тех_Движение!$B$2:$B$5111,"&lt;="&amp;L$3)-$F1867)))</f>
        <v/>
      </c>
      <c r="M1867" s="54">
        <f>IF(OR($B1867="",M$3&lt;$D1867+Настройки!$B$7),0,MAX(0,$E1867-MAX(0,SUMIFS(Тех_Движение!$G$2:$G$5111,Тех_Движение!$D$2:$D$5111,$C1867,Тех_Движение!$B$2:$B$5111,"&lt;="&amp;M$3)-$F1867)))</f>
        <v/>
      </c>
      <c r="N1867" s="54">
        <f>IF(OR($B1867="",N$3&lt;$D1867+Настройки!$B$7),0,MAX(0,$E1867-MAX(0,SUMIFS(Тех_Движение!$G$2:$G$5111,Тех_Движение!$D$2:$D$5111,$C1867,Тех_Движение!$B$2:$B$5111,"&lt;="&amp;N$3)-$F1867)))</f>
        <v/>
      </c>
      <c r="O1867" s="54">
        <f>IF(OR($B1867="",O$3&lt;$D1867+Настройки!$B$7),0,MAX(0,$E1867-MAX(0,SUMIFS(Тех_Движение!$G$2:$G$5111,Тех_Движение!$D$2:$D$5111,$C1867,Тех_Движение!$B$2:$B$5111,"&lt;="&amp;O$3)-$F1867)))</f>
        <v/>
      </c>
      <c r="P1867" s="54">
        <f>IF(OR($B1867="",P$3&lt;$D1867+Настройки!$B$7),0,MAX(0,$E1867-MAX(0,SUMIFS(Тех_Движение!$G$2:$G$5111,Тех_Движение!$D$2:$D$5111,$C1867,Тех_Движение!$B$2:$B$5111,"&lt;="&amp;P$3)-$F1867)))</f>
        <v/>
      </c>
      <c r="Q1867" s="54">
        <f>IF(OR($B1867="",Q$3&lt;$D1867+Настройки!$B$7),0,MAX(0,$E1867-MAX(0,SUMIFS(Тех_Движение!$G$2:$G$5111,Тех_Движение!$D$2:$D$5111,$C1867,Тех_Движение!$B$2:$B$5111,"&lt;="&amp;Q$3)-$F1867)))</f>
        <v/>
      </c>
      <c r="R1867" s="54">
        <f>IF($B1867="","",SUM($K1867:$Q1867))</f>
        <v/>
      </c>
      <c r="S1867" s="56">
        <f>IF($B1867="","",VLOOKUP($C1867,Настройки!$A$11:$L$17,9,FALSE))</f>
        <v/>
      </c>
      <c r="T1867" s="56">
        <f>IF($B1867="","",$R1867*$S1867)</f>
        <v/>
      </c>
    </row>
    <row r="1868">
      <c r="A1868" s="20">
        <f>Тех_Движение!$A$1865</f>
        <v/>
      </c>
      <c r="B1868" s="20">
        <f>IF(Тех_Движение!$F$1865&gt;0,Тех_Движение!$I$1865,"")</f>
        <v/>
      </c>
      <c r="C1868" s="20">
        <f>IF($B1868="","",Тех_Движение!$D$1865)</f>
        <v/>
      </c>
      <c r="D1868" s="42">
        <f>IF($B1868="","",Тех_Движение!$B$1865)</f>
        <v/>
      </c>
      <c r="E1868" s="54">
        <f>IF($B1868="","",Тех_Движение!$F$1865)</f>
        <v/>
      </c>
      <c r="F1868" s="54">
        <f>IF($B1868="","",SUMIFS($E$5:$E1867,$C$5:$C1867,$C1868))</f>
        <v/>
      </c>
      <c r="G1868" s="54">
        <f>IF($B1868="","",MAX(0,$E1868-MAX(0,SUMIFS(Тех_Движение!$G$2:$G$5111,Тех_Движение!$D$2:$D$5111,$C1868,Тех_Движение!$B$2:$B$5111,"&lt;="&amp;Настройки!$B$5-1)-$F1868)))</f>
        <v/>
      </c>
      <c r="H1868" s="54">
        <f>IF($B1868="","",IF(AND($D1868&gt;=Настройки!$B$5,$D1868&lt;=Настройки!$B$6),$E1868,0))</f>
        <v/>
      </c>
      <c r="I1868" s="54">
        <f>IF($B1868="","",$G1868+$H1868-$J1868)</f>
        <v/>
      </c>
      <c r="J1868" s="54">
        <f>IF($B1868="","",MAX(0,$E1868-MAX(0,SUMIFS(Тех_Движение!$G$2:$G$5111,Тех_Движение!$D$2:$D$5111,$C1868,Тех_Движение!$B$2:$B$5111,"&lt;="&amp;Настройки!$B$6)-$F1868)))</f>
        <v/>
      </c>
      <c r="K1868" s="54">
        <f>IF(OR($B1868="",K$3&lt;$D1868+Настройки!$B$7),0,MAX(0,$E1868-MAX(0,SUMIFS(Тех_Движение!$G$2:$G$5111,Тех_Движение!$D$2:$D$5111,$C1868,Тех_Движение!$B$2:$B$5111,"&lt;="&amp;K$3)-$F1868)))</f>
        <v/>
      </c>
      <c r="L1868" s="54">
        <f>IF(OR($B1868="",L$3&lt;$D1868+Настройки!$B$7),0,MAX(0,$E1868-MAX(0,SUMIFS(Тех_Движение!$G$2:$G$5111,Тех_Движение!$D$2:$D$5111,$C1868,Тех_Движение!$B$2:$B$5111,"&lt;="&amp;L$3)-$F1868)))</f>
        <v/>
      </c>
      <c r="M1868" s="54">
        <f>IF(OR($B1868="",M$3&lt;$D1868+Настройки!$B$7),0,MAX(0,$E1868-MAX(0,SUMIFS(Тех_Движение!$G$2:$G$5111,Тех_Движение!$D$2:$D$5111,$C1868,Тех_Движение!$B$2:$B$5111,"&lt;="&amp;M$3)-$F1868)))</f>
        <v/>
      </c>
      <c r="N1868" s="54">
        <f>IF(OR($B1868="",N$3&lt;$D1868+Настройки!$B$7),0,MAX(0,$E1868-MAX(0,SUMIFS(Тех_Движение!$G$2:$G$5111,Тех_Движение!$D$2:$D$5111,$C1868,Тех_Движение!$B$2:$B$5111,"&lt;="&amp;N$3)-$F1868)))</f>
        <v/>
      </c>
      <c r="O1868" s="54">
        <f>IF(OR($B1868="",O$3&lt;$D1868+Настройки!$B$7),0,MAX(0,$E1868-MAX(0,SUMIFS(Тех_Движение!$G$2:$G$5111,Тех_Движение!$D$2:$D$5111,$C1868,Тех_Движение!$B$2:$B$5111,"&lt;="&amp;O$3)-$F1868)))</f>
        <v/>
      </c>
      <c r="P1868" s="54">
        <f>IF(OR($B1868="",P$3&lt;$D1868+Настройки!$B$7),0,MAX(0,$E1868-MAX(0,SUMIFS(Тех_Движение!$G$2:$G$5111,Тех_Движение!$D$2:$D$5111,$C1868,Тех_Движение!$B$2:$B$5111,"&lt;="&amp;P$3)-$F1868)))</f>
        <v/>
      </c>
      <c r="Q1868" s="54">
        <f>IF(OR($B1868="",Q$3&lt;$D1868+Настройки!$B$7),0,MAX(0,$E1868-MAX(0,SUMIFS(Тех_Движение!$G$2:$G$5111,Тех_Движение!$D$2:$D$5111,$C1868,Тех_Движение!$B$2:$B$5111,"&lt;="&amp;Q$3)-$F1868)))</f>
        <v/>
      </c>
      <c r="R1868" s="54">
        <f>IF($B1868="","",SUM($K1868:$Q1868))</f>
        <v/>
      </c>
      <c r="S1868" s="56">
        <f>IF($B1868="","",VLOOKUP($C1868,Настройки!$A$11:$L$17,9,FALSE))</f>
        <v/>
      </c>
      <c r="T1868" s="56">
        <f>IF($B1868="","",$R1868*$S1868)</f>
        <v/>
      </c>
    </row>
    <row r="1869">
      <c r="A1869" s="20">
        <f>Тех_Движение!$A$1866</f>
        <v/>
      </c>
      <c r="B1869" s="20">
        <f>IF(Тех_Движение!$F$1866&gt;0,Тех_Движение!$I$1866,"")</f>
        <v/>
      </c>
      <c r="C1869" s="20">
        <f>IF($B1869="","",Тех_Движение!$D$1866)</f>
        <v/>
      </c>
      <c r="D1869" s="42">
        <f>IF($B1869="","",Тех_Движение!$B$1866)</f>
        <v/>
      </c>
      <c r="E1869" s="54">
        <f>IF($B1869="","",Тех_Движение!$F$1866)</f>
        <v/>
      </c>
      <c r="F1869" s="54">
        <f>IF($B1869="","",SUMIFS($E$5:$E1868,$C$5:$C1868,$C1869))</f>
        <v/>
      </c>
      <c r="G1869" s="54">
        <f>IF($B1869="","",MAX(0,$E1869-MAX(0,SUMIFS(Тех_Движение!$G$2:$G$5111,Тех_Движение!$D$2:$D$5111,$C1869,Тех_Движение!$B$2:$B$5111,"&lt;="&amp;Настройки!$B$5-1)-$F1869)))</f>
        <v/>
      </c>
      <c r="H1869" s="54">
        <f>IF($B1869="","",IF(AND($D1869&gt;=Настройки!$B$5,$D1869&lt;=Настройки!$B$6),$E1869,0))</f>
        <v/>
      </c>
      <c r="I1869" s="54">
        <f>IF($B1869="","",$G1869+$H1869-$J1869)</f>
        <v/>
      </c>
      <c r="J1869" s="54">
        <f>IF($B1869="","",MAX(0,$E1869-MAX(0,SUMIFS(Тех_Движение!$G$2:$G$5111,Тех_Движение!$D$2:$D$5111,$C1869,Тех_Движение!$B$2:$B$5111,"&lt;="&amp;Настройки!$B$6)-$F1869)))</f>
        <v/>
      </c>
      <c r="K1869" s="54">
        <f>IF(OR($B1869="",K$3&lt;$D1869+Настройки!$B$7),0,MAX(0,$E1869-MAX(0,SUMIFS(Тех_Движение!$G$2:$G$5111,Тех_Движение!$D$2:$D$5111,$C1869,Тех_Движение!$B$2:$B$5111,"&lt;="&amp;K$3)-$F1869)))</f>
        <v/>
      </c>
      <c r="L1869" s="54">
        <f>IF(OR($B1869="",L$3&lt;$D1869+Настройки!$B$7),0,MAX(0,$E1869-MAX(0,SUMIFS(Тех_Движение!$G$2:$G$5111,Тех_Движение!$D$2:$D$5111,$C1869,Тех_Движение!$B$2:$B$5111,"&lt;="&amp;L$3)-$F1869)))</f>
        <v/>
      </c>
      <c r="M1869" s="54">
        <f>IF(OR($B1869="",M$3&lt;$D1869+Настройки!$B$7),0,MAX(0,$E1869-MAX(0,SUMIFS(Тех_Движение!$G$2:$G$5111,Тех_Движение!$D$2:$D$5111,$C1869,Тех_Движение!$B$2:$B$5111,"&lt;="&amp;M$3)-$F1869)))</f>
        <v/>
      </c>
      <c r="N1869" s="54">
        <f>IF(OR($B1869="",N$3&lt;$D1869+Настройки!$B$7),0,MAX(0,$E1869-MAX(0,SUMIFS(Тех_Движение!$G$2:$G$5111,Тех_Движение!$D$2:$D$5111,$C1869,Тех_Движение!$B$2:$B$5111,"&lt;="&amp;N$3)-$F1869)))</f>
        <v/>
      </c>
      <c r="O1869" s="54">
        <f>IF(OR($B1869="",O$3&lt;$D1869+Настройки!$B$7),0,MAX(0,$E1869-MAX(0,SUMIFS(Тех_Движение!$G$2:$G$5111,Тех_Движение!$D$2:$D$5111,$C1869,Тех_Движение!$B$2:$B$5111,"&lt;="&amp;O$3)-$F1869)))</f>
        <v/>
      </c>
      <c r="P1869" s="54">
        <f>IF(OR($B1869="",P$3&lt;$D1869+Настройки!$B$7),0,MAX(0,$E1869-MAX(0,SUMIFS(Тех_Движение!$G$2:$G$5111,Тех_Движение!$D$2:$D$5111,$C1869,Тех_Движение!$B$2:$B$5111,"&lt;="&amp;P$3)-$F1869)))</f>
        <v/>
      </c>
      <c r="Q1869" s="54">
        <f>IF(OR($B1869="",Q$3&lt;$D1869+Настройки!$B$7),0,MAX(0,$E1869-MAX(0,SUMIFS(Тех_Движение!$G$2:$G$5111,Тех_Движение!$D$2:$D$5111,$C1869,Тех_Движение!$B$2:$B$5111,"&lt;="&amp;Q$3)-$F1869)))</f>
        <v/>
      </c>
      <c r="R1869" s="54">
        <f>IF($B1869="","",SUM($K1869:$Q1869))</f>
        <v/>
      </c>
      <c r="S1869" s="56">
        <f>IF($B1869="","",VLOOKUP($C1869,Настройки!$A$11:$L$17,9,FALSE))</f>
        <v/>
      </c>
      <c r="T1869" s="56">
        <f>IF($B1869="","",$R1869*$S1869)</f>
        <v/>
      </c>
    </row>
    <row r="1870">
      <c r="A1870" s="20">
        <f>Тех_Движение!$A$1867</f>
        <v/>
      </c>
      <c r="B1870" s="20">
        <f>IF(Тех_Движение!$F$1867&gt;0,Тех_Движение!$I$1867,"")</f>
        <v/>
      </c>
      <c r="C1870" s="20">
        <f>IF($B1870="","",Тех_Движение!$D$1867)</f>
        <v/>
      </c>
      <c r="D1870" s="42">
        <f>IF($B1870="","",Тех_Движение!$B$1867)</f>
        <v/>
      </c>
      <c r="E1870" s="54">
        <f>IF($B1870="","",Тех_Движение!$F$1867)</f>
        <v/>
      </c>
      <c r="F1870" s="54">
        <f>IF($B1870="","",SUMIFS($E$5:$E1869,$C$5:$C1869,$C1870))</f>
        <v/>
      </c>
      <c r="G1870" s="54">
        <f>IF($B1870="","",MAX(0,$E1870-MAX(0,SUMIFS(Тех_Движение!$G$2:$G$5111,Тех_Движение!$D$2:$D$5111,$C1870,Тех_Движение!$B$2:$B$5111,"&lt;="&amp;Настройки!$B$5-1)-$F1870)))</f>
        <v/>
      </c>
      <c r="H1870" s="54">
        <f>IF($B1870="","",IF(AND($D1870&gt;=Настройки!$B$5,$D1870&lt;=Настройки!$B$6),$E1870,0))</f>
        <v/>
      </c>
      <c r="I1870" s="54">
        <f>IF($B1870="","",$G1870+$H1870-$J1870)</f>
        <v/>
      </c>
      <c r="J1870" s="54">
        <f>IF($B1870="","",MAX(0,$E1870-MAX(0,SUMIFS(Тех_Движение!$G$2:$G$5111,Тех_Движение!$D$2:$D$5111,$C1870,Тех_Движение!$B$2:$B$5111,"&lt;="&amp;Настройки!$B$6)-$F1870)))</f>
        <v/>
      </c>
      <c r="K1870" s="54">
        <f>IF(OR($B1870="",K$3&lt;$D1870+Настройки!$B$7),0,MAX(0,$E1870-MAX(0,SUMIFS(Тех_Движение!$G$2:$G$5111,Тех_Движение!$D$2:$D$5111,$C1870,Тех_Движение!$B$2:$B$5111,"&lt;="&amp;K$3)-$F1870)))</f>
        <v/>
      </c>
      <c r="L1870" s="54">
        <f>IF(OR($B1870="",L$3&lt;$D1870+Настройки!$B$7),0,MAX(0,$E1870-MAX(0,SUMIFS(Тех_Движение!$G$2:$G$5111,Тех_Движение!$D$2:$D$5111,$C1870,Тех_Движение!$B$2:$B$5111,"&lt;="&amp;L$3)-$F1870)))</f>
        <v/>
      </c>
      <c r="M1870" s="54">
        <f>IF(OR($B1870="",M$3&lt;$D1870+Настройки!$B$7),0,MAX(0,$E1870-MAX(0,SUMIFS(Тех_Движение!$G$2:$G$5111,Тех_Движение!$D$2:$D$5111,$C1870,Тех_Движение!$B$2:$B$5111,"&lt;="&amp;M$3)-$F1870)))</f>
        <v/>
      </c>
      <c r="N1870" s="54">
        <f>IF(OR($B1870="",N$3&lt;$D1870+Настройки!$B$7),0,MAX(0,$E1870-MAX(0,SUMIFS(Тех_Движение!$G$2:$G$5111,Тех_Движение!$D$2:$D$5111,$C1870,Тех_Движение!$B$2:$B$5111,"&lt;="&amp;N$3)-$F1870)))</f>
        <v/>
      </c>
      <c r="O1870" s="54">
        <f>IF(OR($B1870="",O$3&lt;$D1870+Настройки!$B$7),0,MAX(0,$E1870-MAX(0,SUMIFS(Тех_Движение!$G$2:$G$5111,Тех_Движение!$D$2:$D$5111,$C1870,Тех_Движение!$B$2:$B$5111,"&lt;="&amp;O$3)-$F1870)))</f>
        <v/>
      </c>
      <c r="P1870" s="54">
        <f>IF(OR($B1870="",P$3&lt;$D1870+Настройки!$B$7),0,MAX(0,$E1870-MAX(0,SUMIFS(Тех_Движение!$G$2:$G$5111,Тех_Движение!$D$2:$D$5111,$C1870,Тех_Движение!$B$2:$B$5111,"&lt;="&amp;P$3)-$F1870)))</f>
        <v/>
      </c>
      <c r="Q1870" s="54">
        <f>IF(OR($B1870="",Q$3&lt;$D1870+Настройки!$B$7),0,MAX(0,$E1870-MAX(0,SUMIFS(Тех_Движение!$G$2:$G$5111,Тех_Движение!$D$2:$D$5111,$C1870,Тех_Движение!$B$2:$B$5111,"&lt;="&amp;Q$3)-$F1870)))</f>
        <v/>
      </c>
      <c r="R1870" s="54">
        <f>IF($B1870="","",SUM($K1870:$Q1870))</f>
        <v/>
      </c>
      <c r="S1870" s="56">
        <f>IF($B1870="","",VLOOKUP($C1870,Настройки!$A$11:$L$17,9,FALSE))</f>
        <v/>
      </c>
      <c r="T1870" s="56">
        <f>IF($B1870="","",$R1870*$S1870)</f>
        <v/>
      </c>
    </row>
    <row r="1871">
      <c r="A1871" s="20">
        <f>Тех_Движение!$A$1868</f>
        <v/>
      </c>
      <c r="B1871" s="20">
        <f>IF(Тех_Движение!$F$1868&gt;0,Тех_Движение!$I$1868,"")</f>
        <v/>
      </c>
      <c r="C1871" s="20">
        <f>IF($B1871="","",Тех_Движение!$D$1868)</f>
        <v/>
      </c>
      <c r="D1871" s="42">
        <f>IF($B1871="","",Тех_Движение!$B$1868)</f>
        <v/>
      </c>
      <c r="E1871" s="54">
        <f>IF($B1871="","",Тех_Движение!$F$1868)</f>
        <v/>
      </c>
      <c r="F1871" s="54">
        <f>IF($B1871="","",SUMIFS($E$5:$E1870,$C$5:$C1870,$C1871))</f>
        <v/>
      </c>
      <c r="G1871" s="54">
        <f>IF($B1871="","",MAX(0,$E1871-MAX(0,SUMIFS(Тех_Движение!$G$2:$G$5111,Тех_Движение!$D$2:$D$5111,$C1871,Тех_Движение!$B$2:$B$5111,"&lt;="&amp;Настройки!$B$5-1)-$F1871)))</f>
        <v/>
      </c>
      <c r="H1871" s="54">
        <f>IF($B1871="","",IF(AND($D1871&gt;=Настройки!$B$5,$D1871&lt;=Настройки!$B$6),$E1871,0))</f>
        <v/>
      </c>
      <c r="I1871" s="54">
        <f>IF($B1871="","",$G1871+$H1871-$J1871)</f>
        <v/>
      </c>
      <c r="J1871" s="54">
        <f>IF($B1871="","",MAX(0,$E1871-MAX(0,SUMIFS(Тех_Движение!$G$2:$G$5111,Тех_Движение!$D$2:$D$5111,$C1871,Тех_Движение!$B$2:$B$5111,"&lt;="&amp;Настройки!$B$6)-$F1871)))</f>
        <v/>
      </c>
      <c r="K1871" s="54">
        <f>IF(OR($B1871="",K$3&lt;$D1871+Настройки!$B$7),0,MAX(0,$E1871-MAX(0,SUMIFS(Тех_Движение!$G$2:$G$5111,Тех_Движение!$D$2:$D$5111,$C1871,Тех_Движение!$B$2:$B$5111,"&lt;="&amp;K$3)-$F1871)))</f>
        <v/>
      </c>
      <c r="L1871" s="54">
        <f>IF(OR($B1871="",L$3&lt;$D1871+Настройки!$B$7),0,MAX(0,$E1871-MAX(0,SUMIFS(Тех_Движение!$G$2:$G$5111,Тех_Движение!$D$2:$D$5111,$C1871,Тех_Движение!$B$2:$B$5111,"&lt;="&amp;L$3)-$F1871)))</f>
        <v/>
      </c>
      <c r="M1871" s="54">
        <f>IF(OR($B1871="",M$3&lt;$D1871+Настройки!$B$7),0,MAX(0,$E1871-MAX(0,SUMIFS(Тех_Движение!$G$2:$G$5111,Тех_Движение!$D$2:$D$5111,$C1871,Тех_Движение!$B$2:$B$5111,"&lt;="&amp;M$3)-$F1871)))</f>
        <v/>
      </c>
      <c r="N1871" s="54">
        <f>IF(OR($B1871="",N$3&lt;$D1871+Настройки!$B$7),0,MAX(0,$E1871-MAX(0,SUMIFS(Тех_Движение!$G$2:$G$5111,Тех_Движение!$D$2:$D$5111,$C1871,Тех_Движение!$B$2:$B$5111,"&lt;="&amp;N$3)-$F1871)))</f>
        <v/>
      </c>
      <c r="O1871" s="54">
        <f>IF(OR($B1871="",O$3&lt;$D1871+Настройки!$B$7),0,MAX(0,$E1871-MAX(0,SUMIFS(Тех_Движение!$G$2:$G$5111,Тех_Движение!$D$2:$D$5111,$C1871,Тех_Движение!$B$2:$B$5111,"&lt;="&amp;O$3)-$F1871)))</f>
        <v/>
      </c>
      <c r="P1871" s="54">
        <f>IF(OR($B1871="",P$3&lt;$D1871+Настройки!$B$7),0,MAX(0,$E1871-MAX(0,SUMIFS(Тех_Движение!$G$2:$G$5111,Тех_Движение!$D$2:$D$5111,$C1871,Тех_Движение!$B$2:$B$5111,"&lt;="&amp;P$3)-$F1871)))</f>
        <v/>
      </c>
      <c r="Q1871" s="54">
        <f>IF(OR($B1871="",Q$3&lt;$D1871+Настройки!$B$7),0,MAX(0,$E1871-MAX(0,SUMIFS(Тех_Движение!$G$2:$G$5111,Тех_Движение!$D$2:$D$5111,$C1871,Тех_Движение!$B$2:$B$5111,"&lt;="&amp;Q$3)-$F1871)))</f>
        <v/>
      </c>
      <c r="R1871" s="54">
        <f>IF($B1871="","",SUM($K1871:$Q1871))</f>
        <v/>
      </c>
      <c r="S1871" s="56">
        <f>IF($B1871="","",VLOOKUP($C1871,Настройки!$A$11:$L$17,9,FALSE))</f>
        <v/>
      </c>
      <c r="T1871" s="56">
        <f>IF($B1871="","",$R1871*$S1871)</f>
        <v/>
      </c>
    </row>
    <row r="1872">
      <c r="A1872" s="20">
        <f>Тех_Движение!$A$1869</f>
        <v/>
      </c>
      <c r="B1872" s="20">
        <f>IF(Тех_Движение!$F$1869&gt;0,Тех_Движение!$I$1869,"")</f>
        <v/>
      </c>
      <c r="C1872" s="20">
        <f>IF($B1872="","",Тех_Движение!$D$1869)</f>
        <v/>
      </c>
      <c r="D1872" s="42">
        <f>IF($B1872="","",Тех_Движение!$B$1869)</f>
        <v/>
      </c>
      <c r="E1872" s="54">
        <f>IF($B1872="","",Тех_Движение!$F$1869)</f>
        <v/>
      </c>
      <c r="F1872" s="54">
        <f>IF($B1872="","",SUMIFS($E$5:$E1871,$C$5:$C1871,$C1872))</f>
        <v/>
      </c>
      <c r="G1872" s="54">
        <f>IF($B1872="","",MAX(0,$E1872-MAX(0,SUMIFS(Тех_Движение!$G$2:$G$5111,Тех_Движение!$D$2:$D$5111,$C1872,Тех_Движение!$B$2:$B$5111,"&lt;="&amp;Настройки!$B$5-1)-$F1872)))</f>
        <v/>
      </c>
      <c r="H1872" s="54">
        <f>IF($B1872="","",IF(AND($D1872&gt;=Настройки!$B$5,$D1872&lt;=Настройки!$B$6),$E1872,0))</f>
        <v/>
      </c>
      <c r="I1872" s="54">
        <f>IF($B1872="","",$G1872+$H1872-$J1872)</f>
        <v/>
      </c>
      <c r="J1872" s="54">
        <f>IF($B1872="","",MAX(0,$E1872-MAX(0,SUMIFS(Тех_Движение!$G$2:$G$5111,Тех_Движение!$D$2:$D$5111,$C1872,Тех_Движение!$B$2:$B$5111,"&lt;="&amp;Настройки!$B$6)-$F1872)))</f>
        <v/>
      </c>
      <c r="K1872" s="54">
        <f>IF(OR($B1872="",K$3&lt;$D1872+Настройки!$B$7),0,MAX(0,$E1872-MAX(0,SUMIFS(Тех_Движение!$G$2:$G$5111,Тех_Движение!$D$2:$D$5111,$C1872,Тех_Движение!$B$2:$B$5111,"&lt;="&amp;K$3)-$F1872)))</f>
        <v/>
      </c>
      <c r="L1872" s="54">
        <f>IF(OR($B1872="",L$3&lt;$D1872+Настройки!$B$7),0,MAX(0,$E1872-MAX(0,SUMIFS(Тех_Движение!$G$2:$G$5111,Тех_Движение!$D$2:$D$5111,$C1872,Тех_Движение!$B$2:$B$5111,"&lt;="&amp;L$3)-$F1872)))</f>
        <v/>
      </c>
      <c r="M1872" s="54">
        <f>IF(OR($B1872="",M$3&lt;$D1872+Настройки!$B$7),0,MAX(0,$E1872-MAX(0,SUMIFS(Тех_Движение!$G$2:$G$5111,Тех_Движение!$D$2:$D$5111,$C1872,Тех_Движение!$B$2:$B$5111,"&lt;="&amp;M$3)-$F1872)))</f>
        <v/>
      </c>
      <c r="N1872" s="54">
        <f>IF(OR($B1872="",N$3&lt;$D1872+Настройки!$B$7),0,MAX(0,$E1872-MAX(0,SUMIFS(Тех_Движение!$G$2:$G$5111,Тех_Движение!$D$2:$D$5111,$C1872,Тех_Движение!$B$2:$B$5111,"&lt;="&amp;N$3)-$F1872)))</f>
        <v/>
      </c>
      <c r="O1872" s="54">
        <f>IF(OR($B1872="",O$3&lt;$D1872+Настройки!$B$7),0,MAX(0,$E1872-MAX(0,SUMIFS(Тех_Движение!$G$2:$G$5111,Тех_Движение!$D$2:$D$5111,$C1872,Тех_Движение!$B$2:$B$5111,"&lt;="&amp;O$3)-$F1872)))</f>
        <v/>
      </c>
      <c r="P1872" s="54">
        <f>IF(OR($B1872="",P$3&lt;$D1872+Настройки!$B$7),0,MAX(0,$E1872-MAX(0,SUMIFS(Тех_Движение!$G$2:$G$5111,Тех_Движение!$D$2:$D$5111,$C1872,Тех_Движение!$B$2:$B$5111,"&lt;="&amp;P$3)-$F1872)))</f>
        <v/>
      </c>
      <c r="Q1872" s="54">
        <f>IF(OR($B1872="",Q$3&lt;$D1872+Настройки!$B$7),0,MAX(0,$E1872-MAX(0,SUMIFS(Тех_Движение!$G$2:$G$5111,Тех_Движение!$D$2:$D$5111,$C1872,Тех_Движение!$B$2:$B$5111,"&lt;="&amp;Q$3)-$F1872)))</f>
        <v/>
      </c>
      <c r="R1872" s="54">
        <f>IF($B1872="","",SUM($K1872:$Q1872))</f>
        <v/>
      </c>
      <c r="S1872" s="56">
        <f>IF($B1872="","",VLOOKUP($C1872,Настройки!$A$11:$L$17,9,FALSE))</f>
        <v/>
      </c>
      <c r="T1872" s="56">
        <f>IF($B1872="","",$R1872*$S1872)</f>
        <v/>
      </c>
    </row>
    <row r="1873">
      <c r="A1873" s="20">
        <f>Тех_Движение!$A$1870</f>
        <v/>
      </c>
      <c r="B1873" s="20">
        <f>IF(Тех_Движение!$F$1870&gt;0,Тех_Движение!$I$1870,"")</f>
        <v/>
      </c>
      <c r="C1873" s="20">
        <f>IF($B1873="","",Тех_Движение!$D$1870)</f>
        <v/>
      </c>
      <c r="D1873" s="42">
        <f>IF($B1873="","",Тех_Движение!$B$1870)</f>
        <v/>
      </c>
      <c r="E1873" s="54">
        <f>IF($B1873="","",Тех_Движение!$F$1870)</f>
        <v/>
      </c>
      <c r="F1873" s="54">
        <f>IF($B1873="","",SUMIFS($E$5:$E1872,$C$5:$C1872,$C1873))</f>
        <v/>
      </c>
      <c r="G1873" s="54">
        <f>IF($B1873="","",MAX(0,$E1873-MAX(0,SUMIFS(Тех_Движение!$G$2:$G$5111,Тех_Движение!$D$2:$D$5111,$C1873,Тех_Движение!$B$2:$B$5111,"&lt;="&amp;Настройки!$B$5-1)-$F1873)))</f>
        <v/>
      </c>
      <c r="H1873" s="54">
        <f>IF($B1873="","",IF(AND($D1873&gt;=Настройки!$B$5,$D1873&lt;=Настройки!$B$6),$E1873,0))</f>
        <v/>
      </c>
      <c r="I1873" s="54">
        <f>IF($B1873="","",$G1873+$H1873-$J1873)</f>
        <v/>
      </c>
      <c r="J1873" s="54">
        <f>IF($B1873="","",MAX(0,$E1873-MAX(0,SUMIFS(Тех_Движение!$G$2:$G$5111,Тех_Движение!$D$2:$D$5111,$C1873,Тех_Движение!$B$2:$B$5111,"&lt;="&amp;Настройки!$B$6)-$F1873)))</f>
        <v/>
      </c>
      <c r="K1873" s="54">
        <f>IF(OR($B1873="",K$3&lt;$D1873+Настройки!$B$7),0,MAX(0,$E1873-MAX(0,SUMIFS(Тех_Движение!$G$2:$G$5111,Тех_Движение!$D$2:$D$5111,$C1873,Тех_Движение!$B$2:$B$5111,"&lt;="&amp;K$3)-$F1873)))</f>
        <v/>
      </c>
      <c r="L1873" s="54">
        <f>IF(OR($B1873="",L$3&lt;$D1873+Настройки!$B$7),0,MAX(0,$E1873-MAX(0,SUMIFS(Тех_Движение!$G$2:$G$5111,Тех_Движение!$D$2:$D$5111,$C1873,Тех_Движение!$B$2:$B$5111,"&lt;="&amp;L$3)-$F1873)))</f>
        <v/>
      </c>
      <c r="M1873" s="54">
        <f>IF(OR($B1873="",M$3&lt;$D1873+Настройки!$B$7),0,MAX(0,$E1873-MAX(0,SUMIFS(Тех_Движение!$G$2:$G$5111,Тех_Движение!$D$2:$D$5111,$C1873,Тех_Движение!$B$2:$B$5111,"&lt;="&amp;M$3)-$F1873)))</f>
        <v/>
      </c>
      <c r="N1873" s="54">
        <f>IF(OR($B1873="",N$3&lt;$D1873+Настройки!$B$7),0,MAX(0,$E1873-MAX(0,SUMIFS(Тех_Движение!$G$2:$G$5111,Тех_Движение!$D$2:$D$5111,$C1873,Тех_Движение!$B$2:$B$5111,"&lt;="&amp;N$3)-$F1873)))</f>
        <v/>
      </c>
      <c r="O1873" s="54">
        <f>IF(OR($B1873="",O$3&lt;$D1873+Настройки!$B$7),0,MAX(0,$E1873-MAX(0,SUMIFS(Тех_Движение!$G$2:$G$5111,Тех_Движение!$D$2:$D$5111,$C1873,Тех_Движение!$B$2:$B$5111,"&lt;="&amp;O$3)-$F1873)))</f>
        <v/>
      </c>
      <c r="P1873" s="54">
        <f>IF(OR($B1873="",P$3&lt;$D1873+Настройки!$B$7),0,MAX(0,$E1873-MAX(0,SUMIFS(Тех_Движение!$G$2:$G$5111,Тех_Движение!$D$2:$D$5111,$C1873,Тех_Движение!$B$2:$B$5111,"&lt;="&amp;P$3)-$F1873)))</f>
        <v/>
      </c>
      <c r="Q1873" s="54">
        <f>IF(OR($B1873="",Q$3&lt;$D1873+Настройки!$B$7),0,MAX(0,$E1873-MAX(0,SUMIFS(Тех_Движение!$G$2:$G$5111,Тех_Движение!$D$2:$D$5111,$C1873,Тех_Движение!$B$2:$B$5111,"&lt;="&amp;Q$3)-$F1873)))</f>
        <v/>
      </c>
      <c r="R1873" s="54">
        <f>IF($B1873="","",SUM($K1873:$Q1873))</f>
        <v/>
      </c>
      <c r="S1873" s="56">
        <f>IF($B1873="","",VLOOKUP($C1873,Настройки!$A$11:$L$17,9,FALSE))</f>
        <v/>
      </c>
      <c r="T1873" s="56">
        <f>IF($B1873="","",$R1873*$S1873)</f>
        <v/>
      </c>
    </row>
    <row r="1874">
      <c r="A1874" s="20">
        <f>Тех_Движение!$A$1871</f>
        <v/>
      </c>
      <c r="B1874" s="20">
        <f>IF(Тех_Движение!$F$1871&gt;0,Тех_Движение!$I$1871,"")</f>
        <v/>
      </c>
      <c r="C1874" s="20">
        <f>IF($B1874="","",Тех_Движение!$D$1871)</f>
        <v/>
      </c>
      <c r="D1874" s="42">
        <f>IF($B1874="","",Тех_Движение!$B$1871)</f>
        <v/>
      </c>
      <c r="E1874" s="54">
        <f>IF($B1874="","",Тех_Движение!$F$1871)</f>
        <v/>
      </c>
      <c r="F1874" s="54">
        <f>IF($B1874="","",SUMIFS($E$5:$E1873,$C$5:$C1873,$C1874))</f>
        <v/>
      </c>
      <c r="G1874" s="54">
        <f>IF($B1874="","",MAX(0,$E1874-MAX(0,SUMIFS(Тех_Движение!$G$2:$G$5111,Тех_Движение!$D$2:$D$5111,$C1874,Тех_Движение!$B$2:$B$5111,"&lt;="&amp;Настройки!$B$5-1)-$F1874)))</f>
        <v/>
      </c>
      <c r="H1874" s="54">
        <f>IF($B1874="","",IF(AND($D1874&gt;=Настройки!$B$5,$D1874&lt;=Настройки!$B$6),$E1874,0))</f>
        <v/>
      </c>
      <c r="I1874" s="54">
        <f>IF($B1874="","",$G1874+$H1874-$J1874)</f>
        <v/>
      </c>
      <c r="J1874" s="54">
        <f>IF($B1874="","",MAX(0,$E1874-MAX(0,SUMIFS(Тех_Движение!$G$2:$G$5111,Тех_Движение!$D$2:$D$5111,$C1874,Тех_Движение!$B$2:$B$5111,"&lt;="&amp;Настройки!$B$6)-$F1874)))</f>
        <v/>
      </c>
      <c r="K1874" s="54">
        <f>IF(OR($B1874="",K$3&lt;$D1874+Настройки!$B$7),0,MAX(0,$E1874-MAX(0,SUMIFS(Тех_Движение!$G$2:$G$5111,Тех_Движение!$D$2:$D$5111,$C1874,Тех_Движение!$B$2:$B$5111,"&lt;="&amp;K$3)-$F1874)))</f>
        <v/>
      </c>
      <c r="L1874" s="54">
        <f>IF(OR($B1874="",L$3&lt;$D1874+Настройки!$B$7),0,MAX(0,$E1874-MAX(0,SUMIFS(Тех_Движение!$G$2:$G$5111,Тех_Движение!$D$2:$D$5111,$C1874,Тех_Движение!$B$2:$B$5111,"&lt;="&amp;L$3)-$F1874)))</f>
        <v/>
      </c>
      <c r="M1874" s="54">
        <f>IF(OR($B1874="",M$3&lt;$D1874+Настройки!$B$7),0,MAX(0,$E1874-MAX(0,SUMIFS(Тех_Движение!$G$2:$G$5111,Тех_Движение!$D$2:$D$5111,$C1874,Тех_Движение!$B$2:$B$5111,"&lt;="&amp;M$3)-$F1874)))</f>
        <v/>
      </c>
      <c r="N1874" s="54">
        <f>IF(OR($B1874="",N$3&lt;$D1874+Настройки!$B$7),0,MAX(0,$E1874-MAX(0,SUMIFS(Тех_Движение!$G$2:$G$5111,Тех_Движение!$D$2:$D$5111,$C1874,Тех_Движение!$B$2:$B$5111,"&lt;="&amp;N$3)-$F1874)))</f>
        <v/>
      </c>
      <c r="O1874" s="54">
        <f>IF(OR($B1874="",O$3&lt;$D1874+Настройки!$B$7),0,MAX(0,$E1874-MAX(0,SUMIFS(Тех_Движение!$G$2:$G$5111,Тех_Движение!$D$2:$D$5111,$C1874,Тех_Движение!$B$2:$B$5111,"&lt;="&amp;O$3)-$F1874)))</f>
        <v/>
      </c>
      <c r="P1874" s="54">
        <f>IF(OR($B1874="",P$3&lt;$D1874+Настройки!$B$7),0,MAX(0,$E1874-MAX(0,SUMIFS(Тех_Движение!$G$2:$G$5111,Тех_Движение!$D$2:$D$5111,$C1874,Тех_Движение!$B$2:$B$5111,"&lt;="&amp;P$3)-$F1874)))</f>
        <v/>
      </c>
      <c r="Q1874" s="54">
        <f>IF(OR($B1874="",Q$3&lt;$D1874+Настройки!$B$7),0,MAX(0,$E1874-MAX(0,SUMIFS(Тех_Движение!$G$2:$G$5111,Тех_Движение!$D$2:$D$5111,$C1874,Тех_Движение!$B$2:$B$5111,"&lt;="&amp;Q$3)-$F1874)))</f>
        <v/>
      </c>
      <c r="R1874" s="54">
        <f>IF($B1874="","",SUM($K1874:$Q1874))</f>
        <v/>
      </c>
      <c r="S1874" s="56">
        <f>IF($B1874="","",VLOOKUP($C1874,Настройки!$A$11:$L$17,9,FALSE))</f>
        <v/>
      </c>
      <c r="T1874" s="56">
        <f>IF($B1874="","",$R1874*$S1874)</f>
        <v/>
      </c>
    </row>
    <row r="1875">
      <c r="A1875" s="20">
        <f>Тех_Движение!$A$1872</f>
        <v/>
      </c>
      <c r="B1875" s="20">
        <f>IF(Тех_Движение!$F$1872&gt;0,Тех_Движение!$I$1872,"")</f>
        <v/>
      </c>
      <c r="C1875" s="20">
        <f>IF($B1875="","",Тех_Движение!$D$1872)</f>
        <v/>
      </c>
      <c r="D1875" s="42">
        <f>IF($B1875="","",Тех_Движение!$B$1872)</f>
        <v/>
      </c>
      <c r="E1875" s="54">
        <f>IF($B1875="","",Тех_Движение!$F$1872)</f>
        <v/>
      </c>
      <c r="F1875" s="54">
        <f>IF($B1875="","",SUMIFS($E$5:$E1874,$C$5:$C1874,$C1875))</f>
        <v/>
      </c>
      <c r="G1875" s="54">
        <f>IF($B1875="","",MAX(0,$E1875-MAX(0,SUMIFS(Тех_Движение!$G$2:$G$5111,Тех_Движение!$D$2:$D$5111,$C1875,Тех_Движение!$B$2:$B$5111,"&lt;="&amp;Настройки!$B$5-1)-$F1875)))</f>
        <v/>
      </c>
      <c r="H1875" s="54">
        <f>IF($B1875="","",IF(AND($D1875&gt;=Настройки!$B$5,$D1875&lt;=Настройки!$B$6),$E1875,0))</f>
        <v/>
      </c>
      <c r="I1875" s="54">
        <f>IF($B1875="","",$G1875+$H1875-$J1875)</f>
        <v/>
      </c>
      <c r="J1875" s="54">
        <f>IF($B1875="","",MAX(0,$E1875-MAX(0,SUMIFS(Тех_Движение!$G$2:$G$5111,Тех_Движение!$D$2:$D$5111,$C1875,Тех_Движение!$B$2:$B$5111,"&lt;="&amp;Настройки!$B$6)-$F1875)))</f>
        <v/>
      </c>
      <c r="K1875" s="54">
        <f>IF(OR($B1875="",K$3&lt;$D1875+Настройки!$B$7),0,MAX(0,$E1875-MAX(0,SUMIFS(Тех_Движение!$G$2:$G$5111,Тех_Движение!$D$2:$D$5111,$C1875,Тех_Движение!$B$2:$B$5111,"&lt;="&amp;K$3)-$F1875)))</f>
        <v/>
      </c>
      <c r="L1875" s="54">
        <f>IF(OR($B1875="",L$3&lt;$D1875+Настройки!$B$7),0,MAX(0,$E1875-MAX(0,SUMIFS(Тех_Движение!$G$2:$G$5111,Тех_Движение!$D$2:$D$5111,$C1875,Тех_Движение!$B$2:$B$5111,"&lt;="&amp;L$3)-$F1875)))</f>
        <v/>
      </c>
      <c r="M1875" s="54">
        <f>IF(OR($B1875="",M$3&lt;$D1875+Настройки!$B$7),0,MAX(0,$E1875-MAX(0,SUMIFS(Тех_Движение!$G$2:$G$5111,Тех_Движение!$D$2:$D$5111,$C1875,Тех_Движение!$B$2:$B$5111,"&lt;="&amp;M$3)-$F1875)))</f>
        <v/>
      </c>
      <c r="N1875" s="54">
        <f>IF(OR($B1875="",N$3&lt;$D1875+Настройки!$B$7),0,MAX(0,$E1875-MAX(0,SUMIFS(Тех_Движение!$G$2:$G$5111,Тех_Движение!$D$2:$D$5111,$C1875,Тех_Движение!$B$2:$B$5111,"&lt;="&amp;N$3)-$F1875)))</f>
        <v/>
      </c>
      <c r="O1875" s="54">
        <f>IF(OR($B1875="",O$3&lt;$D1875+Настройки!$B$7),0,MAX(0,$E1875-MAX(0,SUMIFS(Тех_Движение!$G$2:$G$5111,Тех_Движение!$D$2:$D$5111,$C1875,Тех_Движение!$B$2:$B$5111,"&lt;="&amp;O$3)-$F1875)))</f>
        <v/>
      </c>
      <c r="P1875" s="54">
        <f>IF(OR($B1875="",P$3&lt;$D1875+Настройки!$B$7),0,MAX(0,$E1875-MAX(0,SUMIFS(Тех_Движение!$G$2:$G$5111,Тех_Движение!$D$2:$D$5111,$C1875,Тех_Движение!$B$2:$B$5111,"&lt;="&amp;P$3)-$F1875)))</f>
        <v/>
      </c>
      <c r="Q1875" s="54">
        <f>IF(OR($B1875="",Q$3&lt;$D1875+Настройки!$B$7),0,MAX(0,$E1875-MAX(0,SUMIFS(Тех_Движение!$G$2:$G$5111,Тех_Движение!$D$2:$D$5111,$C1875,Тех_Движение!$B$2:$B$5111,"&lt;="&amp;Q$3)-$F1875)))</f>
        <v/>
      </c>
      <c r="R1875" s="54">
        <f>IF($B1875="","",SUM($K1875:$Q1875))</f>
        <v/>
      </c>
      <c r="S1875" s="56">
        <f>IF($B1875="","",VLOOKUP($C1875,Настройки!$A$11:$L$17,9,FALSE))</f>
        <v/>
      </c>
      <c r="T1875" s="56">
        <f>IF($B1875="","",$R1875*$S1875)</f>
        <v/>
      </c>
    </row>
    <row r="1876">
      <c r="A1876" s="20">
        <f>Тех_Движение!$A$1873</f>
        <v/>
      </c>
      <c r="B1876" s="20">
        <f>IF(Тех_Движение!$F$1873&gt;0,Тех_Движение!$I$1873,"")</f>
        <v/>
      </c>
      <c r="C1876" s="20">
        <f>IF($B1876="","",Тех_Движение!$D$1873)</f>
        <v/>
      </c>
      <c r="D1876" s="42">
        <f>IF($B1876="","",Тех_Движение!$B$1873)</f>
        <v/>
      </c>
      <c r="E1876" s="54">
        <f>IF($B1876="","",Тех_Движение!$F$1873)</f>
        <v/>
      </c>
      <c r="F1876" s="54">
        <f>IF($B1876="","",SUMIFS($E$5:$E1875,$C$5:$C1875,$C1876))</f>
        <v/>
      </c>
      <c r="G1876" s="54">
        <f>IF($B1876="","",MAX(0,$E1876-MAX(0,SUMIFS(Тех_Движение!$G$2:$G$5111,Тех_Движение!$D$2:$D$5111,$C1876,Тех_Движение!$B$2:$B$5111,"&lt;="&amp;Настройки!$B$5-1)-$F1876)))</f>
        <v/>
      </c>
      <c r="H1876" s="54">
        <f>IF($B1876="","",IF(AND($D1876&gt;=Настройки!$B$5,$D1876&lt;=Настройки!$B$6),$E1876,0))</f>
        <v/>
      </c>
      <c r="I1876" s="54">
        <f>IF($B1876="","",$G1876+$H1876-$J1876)</f>
        <v/>
      </c>
      <c r="J1876" s="54">
        <f>IF($B1876="","",MAX(0,$E1876-MAX(0,SUMIFS(Тех_Движение!$G$2:$G$5111,Тех_Движение!$D$2:$D$5111,$C1876,Тех_Движение!$B$2:$B$5111,"&lt;="&amp;Настройки!$B$6)-$F1876)))</f>
        <v/>
      </c>
      <c r="K1876" s="54">
        <f>IF(OR($B1876="",K$3&lt;$D1876+Настройки!$B$7),0,MAX(0,$E1876-MAX(0,SUMIFS(Тех_Движение!$G$2:$G$5111,Тех_Движение!$D$2:$D$5111,$C1876,Тех_Движение!$B$2:$B$5111,"&lt;="&amp;K$3)-$F1876)))</f>
        <v/>
      </c>
      <c r="L1876" s="54">
        <f>IF(OR($B1876="",L$3&lt;$D1876+Настройки!$B$7),0,MAX(0,$E1876-MAX(0,SUMIFS(Тех_Движение!$G$2:$G$5111,Тех_Движение!$D$2:$D$5111,$C1876,Тех_Движение!$B$2:$B$5111,"&lt;="&amp;L$3)-$F1876)))</f>
        <v/>
      </c>
      <c r="M1876" s="54">
        <f>IF(OR($B1876="",M$3&lt;$D1876+Настройки!$B$7),0,MAX(0,$E1876-MAX(0,SUMIFS(Тех_Движение!$G$2:$G$5111,Тех_Движение!$D$2:$D$5111,$C1876,Тех_Движение!$B$2:$B$5111,"&lt;="&amp;M$3)-$F1876)))</f>
        <v/>
      </c>
      <c r="N1876" s="54">
        <f>IF(OR($B1876="",N$3&lt;$D1876+Настройки!$B$7),0,MAX(0,$E1876-MAX(0,SUMIFS(Тех_Движение!$G$2:$G$5111,Тех_Движение!$D$2:$D$5111,$C1876,Тех_Движение!$B$2:$B$5111,"&lt;="&amp;N$3)-$F1876)))</f>
        <v/>
      </c>
      <c r="O1876" s="54">
        <f>IF(OR($B1876="",O$3&lt;$D1876+Настройки!$B$7),0,MAX(0,$E1876-MAX(0,SUMIFS(Тех_Движение!$G$2:$G$5111,Тех_Движение!$D$2:$D$5111,$C1876,Тех_Движение!$B$2:$B$5111,"&lt;="&amp;O$3)-$F1876)))</f>
        <v/>
      </c>
      <c r="P1876" s="54">
        <f>IF(OR($B1876="",P$3&lt;$D1876+Настройки!$B$7),0,MAX(0,$E1876-MAX(0,SUMIFS(Тех_Движение!$G$2:$G$5111,Тех_Движение!$D$2:$D$5111,$C1876,Тех_Движение!$B$2:$B$5111,"&lt;="&amp;P$3)-$F1876)))</f>
        <v/>
      </c>
      <c r="Q1876" s="54">
        <f>IF(OR($B1876="",Q$3&lt;$D1876+Настройки!$B$7),0,MAX(0,$E1876-MAX(0,SUMIFS(Тех_Движение!$G$2:$G$5111,Тех_Движение!$D$2:$D$5111,$C1876,Тех_Движение!$B$2:$B$5111,"&lt;="&amp;Q$3)-$F1876)))</f>
        <v/>
      </c>
      <c r="R1876" s="54">
        <f>IF($B1876="","",SUM($K1876:$Q1876))</f>
        <v/>
      </c>
      <c r="S1876" s="56">
        <f>IF($B1876="","",VLOOKUP($C1876,Настройки!$A$11:$L$17,9,FALSE))</f>
        <v/>
      </c>
      <c r="T1876" s="56">
        <f>IF($B1876="","",$R1876*$S1876)</f>
        <v/>
      </c>
    </row>
    <row r="1877">
      <c r="A1877" s="20">
        <f>Тех_Движение!$A$1874</f>
        <v/>
      </c>
      <c r="B1877" s="20">
        <f>IF(Тех_Движение!$F$1874&gt;0,Тех_Движение!$I$1874,"")</f>
        <v/>
      </c>
      <c r="C1877" s="20">
        <f>IF($B1877="","",Тех_Движение!$D$1874)</f>
        <v/>
      </c>
      <c r="D1877" s="42">
        <f>IF($B1877="","",Тех_Движение!$B$1874)</f>
        <v/>
      </c>
      <c r="E1877" s="54">
        <f>IF($B1877="","",Тех_Движение!$F$1874)</f>
        <v/>
      </c>
      <c r="F1877" s="54">
        <f>IF($B1877="","",SUMIFS($E$5:$E1876,$C$5:$C1876,$C1877))</f>
        <v/>
      </c>
      <c r="G1877" s="54">
        <f>IF($B1877="","",MAX(0,$E1877-MAX(0,SUMIFS(Тех_Движение!$G$2:$G$5111,Тех_Движение!$D$2:$D$5111,$C1877,Тех_Движение!$B$2:$B$5111,"&lt;="&amp;Настройки!$B$5-1)-$F1877)))</f>
        <v/>
      </c>
      <c r="H1877" s="54">
        <f>IF($B1877="","",IF(AND($D1877&gt;=Настройки!$B$5,$D1877&lt;=Настройки!$B$6),$E1877,0))</f>
        <v/>
      </c>
      <c r="I1877" s="54">
        <f>IF($B1877="","",$G1877+$H1877-$J1877)</f>
        <v/>
      </c>
      <c r="J1877" s="54">
        <f>IF($B1877="","",MAX(0,$E1877-MAX(0,SUMIFS(Тех_Движение!$G$2:$G$5111,Тех_Движение!$D$2:$D$5111,$C1877,Тех_Движение!$B$2:$B$5111,"&lt;="&amp;Настройки!$B$6)-$F1877)))</f>
        <v/>
      </c>
      <c r="K1877" s="54">
        <f>IF(OR($B1877="",K$3&lt;$D1877+Настройки!$B$7),0,MAX(0,$E1877-MAX(0,SUMIFS(Тех_Движение!$G$2:$G$5111,Тех_Движение!$D$2:$D$5111,$C1877,Тех_Движение!$B$2:$B$5111,"&lt;="&amp;K$3)-$F1877)))</f>
        <v/>
      </c>
      <c r="L1877" s="54">
        <f>IF(OR($B1877="",L$3&lt;$D1877+Настройки!$B$7),0,MAX(0,$E1877-MAX(0,SUMIFS(Тех_Движение!$G$2:$G$5111,Тех_Движение!$D$2:$D$5111,$C1877,Тех_Движение!$B$2:$B$5111,"&lt;="&amp;L$3)-$F1877)))</f>
        <v/>
      </c>
      <c r="M1877" s="54">
        <f>IF(OR($B1877="",M$3&lt;$D1877+Настройки!$B$7),0,MAX(0,$E1877-MAX(0,SUMIFS(Тех_Движение!$G$2:$G$5111,Тех_Движение!$D$2:$D$5111,$C1877,Тех_Движение!$B$2:$B$5111,"&lt;="&amp;M$3)-$F1877)))</f>
        <v/>
      </c>
      <c r="N1877" s="54">
        <f>IF(OR($B1877="",N$3&lt;$D1877+Настройки!$B$7),0,MAX(0,$E1877-MAX(0,SUMIFS(Тех_Движение!$G$2:$G$5111,Тех_Движение!$D$2:$D$5111,$C1877,Тех_Движение!$B$2:$B$5111,"&lt;="&amp;N$3)-$F1877)))</f>
        <v/>
      </c>
      <c r="O1877" s="54">
        <f>IF(OR($B1877="",O$3&lt;$D1877+Настройки!$B$7),0,MAX(0,$E1877-MAX(0,SUMIFS(Тех_Движение!$G$2:$G$5111,Тех_Движение!$D$2:$D$5111,$C1877,Тех_Движение!$B$2:$B$5111,"&lt;="&amp;O$3)-$F1877)))</f>
        <v/>
      </c>
      <c r="P1877" s="54">
        <f>IF(OR($B1877="",P$3&lt;$D1877+Настройки!$B$7),0,MAX(0,$E1877-MAX(0,SUMIFS(Тех_Движение!$G$2:$G$5111,Тех_Движение!$D$2:$D$5111,$C1877,Тех_Движение!$B$2:$B$5111,"&lt;="&amp;P$3)-$F1877)))</f>
        <v/>
      </c>
      <c r="Q1877" s="54">
        <f>IF(OR($B1877="",Q$3&lt;$D1877+Настройки!$B$7),0,MAX(0,$E1877-MAX(0,SUMIFS(Тех_Движение!$G$2:$G$5111,Тех_Движение!$D$2:$D$5111,$C1877,Тех_Движение!$B$2:$B$5111,"&lt;="&amp;Q$3)-$F1877)))</f>
        <v/>
      </c>
      <c r="R1877" s="54">
        <f>IF($B1877="","",SUM($K1877:$Q1877))</f>
        <v/>
      </c>
      <c r="S1877" s="56">
        <f>IF($B1877="","",VLOOKUP($C1877,Настройки!$A$11:$L$17,9,FALSE))</f>
        <v/>
      </c>
      <c r="T1877" s="56">
        <f>IF($B1877="","",$R1877*$S1877)</f>
        <v/>
      </c>
    </row>
    <row r="1878">
      <c r="A1878" s="20">
        <f>Тех_Движение!$A$1875</f>
        <v/>
      </c>
      <c r="B1878" s="20">
        <f>IF(Тех_Движение!$F$1875&gt;0,Тех_Движение!$I$1875,"")</f>
        <v/>
      </c>
      <c r="C1878" s="20">
        <f>IF($B1878="","",Тех_Движение!$D$1875)</f>
        <v/>
      </c>
      <c r="D1878" s="42">
        <f>IF($B1878="","",Тех_Движение!$B$1875)</f>
        <v/>
      </c>
      <c r="E1878" s="54">
        <f>IF($B1878="","",Тех_Движение!$F$1875)</f>
        <v/>
      </c>
      <c r="F1878" s="54">
        <f>IF($B1878="","",SUMIFS($E$5:$E1877,$C$5:$C1877,$C1878))</f>
        <v/>
      </c>
      <c r="G1878" s="54">
        <f>IF($B1878="","",MAX(0,$E1878-MAX(0,SUMIFS(Тех_Движение!$G$2:$G$5111,Тех_Движение!$D$2:$D$5111,$C1878,Тех_Движение!$B$2:$B$5111,"&lt;="&amp;Настройки!$B$5-1)-$F1878)))</f>
        <v/>
      </c>
      <c r="H1878" s="54">
        <f>IF($B1878="","",IF(AND($D1878&gt;=Настройки!$B$5,$D1878&lt;=Настройки!$B$6),$E1878,0))</f>
        <v/>
      </c>
      <c r="I1878" s="54">
        <f>IF($B1878="","",$G1878+$H1878-$J1878)</f>
        <v/>
      </c>
      <c r="J1878" s="54">
        <f>IF($B1878="","",MAX(0,$E1878-MAX(0,SUMIFS(Тех_Движение!$G$2:$G$5111,Тех_Движение!$D$2:$D$5111,$C1878,Тех_Движение!$B$2:$B$5111,"&lt;="&amp;Настройки!$B$6)-$F1878)))</f>
        <v/>
      </c>
      <c r="K1878" s="54">
        <f>IF(OR($B1878="",K$3&lt;$D1878+Настройки!$B$7),0,MAX(0,$E1878-MAX(0,SUMIFS(Тех_Движение!$G$2:$G$5111,Тех_Движение!$D$2:$D$5111,$C1878,Тех_Движение!$B$2:$B$5111,"&lt;="&amp;K$3)-$F1878)))</f>
        <v/>
      </c>
      <c r="L1878" s="54">
        <f>IF(OR($B1878="",L$3&lt;$D1878+Настройки!$B$7),0,MAX(0,$E1878-MAX(0,SUMIFS(Тех_Движение!$G$2:$G$5111,Тех_Движение!$D$2:$D$5111,$C1878,Тех_Движение!$B$2:$B$5111,"&lt;="&amp;L$3)-$F1878)))</f>
        <v/>
      </c>
      <c r="M1878" s="54">
        <f>IF(OR($B1878="",M$3&lt;$D1878+Настройки!$B$7),0,MAX(0,$E1878-MAX(0,SUMIFS(Тех_Движение!$G$2:$G$5111,Тех_Движение!$D$2:$D$5111,$C1878,Тех_Движение!$B$2:$B$5111,"&lt;="&amp;M$3)-$F1878)))</f>
        <v/>
      </c>
      <c r="N1878" s="54">
        <f>IF(OR($B1878="",N$3&lt;$D1878+Настройки!$B$7),0,MAX(0,$E1878-MAX(0,SUMIFS(Тех_Движение!$G$2:$G$5111,Тех_Движение!$D$2:$D$5111,$C1878,Тех_Движение!$B$2:$B$5111,"&lt;="&amp;N$3)-$F1878)))</f>
        <v/>
      </c>
      <c r="O1878" s="54">
        <f>IF(OR($B1878="",O$3&lt;$D1878+Настройки!$B$7),0,MAX(0,$E1878-MAX(0,SUMIFS(Тех_Движение!$G$2:$G$5111,Тех_Движение!$D$2:$D$5111,$C1878,Тех_Движение!$B$2:$B$5111,"&lt;="&amp;O$3)-$F1878)))</f>
        <v/>
      </c>
      <c r="P1878" s="54">
        <f>IF(OR($B1878="",P$3&lt;$D1878+Настройки!$B$7),0,MAX(0,$E1878-MAX(0,SUMIFS(Тех_Движение!$G$2:$G$5111,Тех_Движение!$D$2:$D$5111,$C1878,Тех_Движение!$B$2:$B$5111,"&lt;="&amp;P$3)-$F1878)))</f>
        <v/>
      </c>
      <c r="Q1878" s="54">
        <f>IF(OR($B1878="",Q$3&lt;$D1878+Настройки!$B$7),0,MAX(0,$E1878-MAX(0,SUMIFS(Тех_Движение!$G$2:$G$5111,Тех_Движение!$D$2:$D$5111,$C1878,Тех_Движение!$B$2:$B$5111,"&lt;="&amp;Q$3)-$F1878)))</f>
        <v/>
      </c>
      <c r="R1878" s="54">
        <f>IF($B1878="","",SUM($K1878:$Q1878))</f>
        <v/>
      </c>
      <c r="S1878" s="56">
        <f>IF($B1878="","",VLOOKUP($C1878,Настройки!$A$11:$L$17,9,FALSE))</f>
        <v/>
      </c>
      <c r="T1878" s="56">
        <f>IF($B1878="","",$R1878*$S1878)</f>
        <v/>
      </c>
    </row>
    <row r="1879">
      <c r="A1879" s="20">
        <f>Тех_Движение!$A$1876</f>
        <v/>
      </c>
      <c r="B1879" s="20">
        <f>IF(Тех_Движение!$F$1876&gt;0,Тех_Движение!$I$1876,"")</f>
        <v/>
      </c>
      <c r="C1879" s="20">
        <f>IF($B1879="","",Тех_Движение!$D$1876)</f>
        <v/>
      </c>
      <c r="D1879" s="42">
        <f>IF($B1879="","",Тех_Движение!$B$1876)</f>
        <v/>
      </c>
      <c r="E1879" s="54">
        <f>IF($B1879="","",Тех_Движение!$F$1876)</f>
        <v/>
      </c>
      <c r="F1879" s="54">
        <f>IF($B1879="","",SUMIFS($E$5:$E1878,$C$5:$C1878,$C1879))</f>
        <v/>
      </c>
      <c r="G1879" s="54">
        <f>IF($B1879="","",MAX(0,$E1879-MAX(0,SUMIFS(Тех_Движение!$G$2:$G$5111,Тех_Движение!$D$2:$D$5111,$C1879,Тех_Движение!$B$2:$B$5111,"&lt;="&amp;Настройки!$B$5-1)-$F1879)))</f>
        <v/>
      </c>
      <c r="H1879" s="54">
        <f>IF($B1879="","",IF(AND($D1879&gt;=Настройки!$B$5,$D1879&lt;=Настройки!$B$6),$E1879,0))</f>
        <v/>
      </c>
      <c r="I1879" s="54">
        <f>IF($B1879="","",$G1879+$H1879-$J1879)</f>
        <v/>
      </c>
      <c r="J1879" s="54">
        <f>IF($B1879="","",MAX(0,$E1879-MAX(0,SUMIFS(Тех_Движение!$G$2:$G$5111,Тех_Движение!$D$2:$D$5111,$C1879,Тех_Движение!$B$2:$B$5111,"&lt;="&amp;Настройки!$B$6)-$F1879)))</f>
        <v/>
      </c>
      <c r="K1879" s="54">
        <f>IF(OR($B1879="",K$3&lt;$D1879+Настройки!$B$7),0,MAX(0,$E1879-MAX(0,SUMIFS(Тех_Движение!$G$2:$G$5111,Тех_Движение!$D$2:$D$5111,$C1879,Тех_Движение!$B$2:$B$5111,"&lt;="&amp;K$3)-$F1879)))</f>
        <v/>
      </c>
      <c r="L1879" s="54">
        <f>IF(OR($B1879="",L$3&lt;$D1879+Настройки!$B$7),0,MAX(0,$E1879-MAX(0,SUMIFS(Тех_Движение!$G$2:$G$5111,Тех_Движение!$D$2:$D$5111,$C1879,Тех_Движение!$B$2:$B$5111,"&lt;="&amp;L$3)-$F1879)))</f>
        <v/>
      </c>
      <c r="M1879" s="54">
        <f>IF(OR($B1879="",M$3&lt;$D1879+Настройки!$B$7),0,MAX(0,$E1879-MAX(0,SUMIFS(Тех_Движение!$G$2:$G$5111,Тех_Движение!$D$2:$D$5111,$C1879,Тех_Движение!$B$2:$B$5111,"&lt;="&amp;M$3)-$F1879)))</f>
        <v/>
      </c>
      <c r="N1879" s="54">
        <f>IF(OR($B1879="",N$3&lt;$D1879+Настройки!$B$7),0,MAX(0,$E1879-MAX(0,SUMIFS(Тех_Движение!$G$2:$G$5111,Тех_Движение!$D$2:$D$5111,$C1879,Тех_Движение!$B$2:$B$5111,"&lt;="&amp;N$3)-$F1879)))</f>
        <v/>
      </c>
      <c r="O1879" s="54">
        <f>IF(OR($B1879="",O$3&lt;$D1879+Настройки!$B$7),0,MAX(0,$E1879-MAX(0,SUMIFS(Тех_Движение!$G$2:$G$5111,Тех_Движение!$D$2:$D$5111,$C1879,Тех_Движение!$B$2:$B$5111,"&lt;="&amp;O$3)-$F1879)))</f>
        <v/>
      </c>
      <c r="P1879" s="54">
        <f>IF(OR($B1879="",P$3&lt;$D1879+Настройки!$B$7),0,MAX(0,$E1879-MAX(0,SUMIFS(Тех_Движение!$G$2:$G$5111,Тех_Движение!$D$2:$D$5111,$C1879,Тех_Движение!$B$2:$B$5111,"&lt;="&amp;P$3)-$F1879)))</f>
        <v/>
      </c>
      <c r="Q1879" s="54">
        <f>IF(OR($B1879="",Q$3&lt;$D1879+Настройки!$B$7),0,MAX(0,$E1879-MAX(0,SUMIFS(Тех_Движение!$G$2:$G$5111,Тех_Движение!$D$2:$D$5111,$C1879,Тех_Движение!$B$2:$B$5111,"&lt;="&amp;Q$3)-$F1879)))</f>
        <v/>
      </c>
      <c r="R1879" s="54">
        <f>IF($B1879="","",SUM($K1879:$Q1879))</f>
        <v/>
      </c>
      <c r="S1879" s="56">
        <f>IF($B1879="","",VLOOKUP($C1879,Настройки!$A$11:$L$17,9,FALSE))</f>
        <v/>
      </c>
      <c r="T1879" s="56">
        <f>IF($B1879="","",$R1879*$S1879)</f>
        <v/>
      </c>
    </row>
    <row r="1880">
      <c r="A1880" s="20">
        <f>Тех_Движение!$A$1877</f>
        <v/>
      </c>
      <c r="B1880" s="20">
        <f>IF(Тех_Движение!$F$1877&gt;0,Тех_Движение!$I$1877,"")</f>
        <v/>
      </c>
      <c r="C1880" s="20">
        <f>IF($B1880="","",Тех_Движение!$D$1877)</f>
        <v/>
      </c>
      <c r="D1880" s="42">
        <f>IF($B1880="","",Тех_Движение!$B$1877)</f>
        <v/>
      </c>
      <c r="E1880" s="54">
        <f>IF($B1880="","",Тех_Движение!$F$1877)</f>
        <v/>
      </c>
      <c r="F1880" s="54">
        <f>IF($B1880="","",SUMIFS($E$5:$E1879,$C$5:$C1879,$C1880))</f>
        <v/>
      </c>
      <c r="G1880" s="54">
        <f>IF($B1880="","",MAX(0,$E1880-MAX(0,SUMIFS(Тех_Движение!$G$2:$G$5111,Тех_Движение!$D$2:$D$5111,$C1880,Тех_Движение!$B$2:$B$5111,"&lt;="&amp;Настройки!$B$5-1)-$F1880)))</f>
        <v/>
      </c>
      <c r="H1880" s="54">
        <f>IF($B1880="","",IF(AND($D1880&gt;=Настройки!$B$5,$D1880&lt;=Настройки!$B$6),$E1880,0))</f>
        <v/>
      </c>
      <c r="I1880" s="54">
        <f>IF($B1880="","",$G1880+$H1880-$J1880)</f>
        <v/>
      </c>
      <c r="J1880" s="54">
        <f>IF($B1880="","",MAX(0,$E1880-MAX(0,SUMIFS(Тех_Движение!$G$2:$G$5111,Тех_Движение!$D$2:$D$5111,$C1880,Тех_Движение!$B$2:$B$5111,"&lt;="&amp;Настройки!$B$6)-$F1880)))</f>
        <v/>
      </c>
      <c r="K1880" s="54">
        <f>IF(OR($B1880="",K$3&lt;$D1880+Настройки!$B$7),0,MAX(0,$E1880-MAX(0,SUMIFS(Тех_Движение!$G$2:$G$5111,Тех_Движение!$D$2:$D$5111,$C1880,Тех_Движение!$B$2:$B$5111,"&lt;="&amp;K$3)-$F1880)))</f>
        <v/>
      </c>
      <c r="L1880" s="54">
        <f>IF(OR($B1880="",L$3&lt;$D1880+Настройки!$B$7),0,MAX(0,$E1880-MAX(0,SUMIFS(Тех_Движение!$G$2:$G$5111,Тех_Движение!$D$2:$D$5111,$C1880,Тех_Движение!$B$2:$B$5111,"&lt;="&amp;L$3)-$F1880)))</f>
        <v/>
      </c>
      <c r="M1880" s="54">
        <f>IF(OR($B1880="",M$3&lt;$D1880+Настройки!$B$7),0,MAX(0,$E1880-MAX(0,SUMIFS(Тех_Движение!$G$2:$G$5111,Тех_Движение!$D$2:$D$5111,$C1880,Тех_Движение!$B$2:$B$5111,"&lt;="&amp;M$3)-$F1880)))</f>
        <v/>
      </c>
      <c r="N1880" s="54">
        <f>IF(OR($B1880="",N$3&lt;$D1880+Настройки!$B$7),0,MAX(0,$E1880-MAX(0,SUMIFS(Тех_Движение!$G$2:$G$5111,Тех_Движение!$D$2:$D$5111,$C1880,Тех_Движение!$B$2:$B$5111,"&lt;="&amp;N$3)-$F1880)))</f>
        <v/>
      </c>
      <c r="O1880" s="54">
        <f>IF(OR($B1880="",O$3&lt;$D1880+Настройки!$B$7),0,MAX(0,$E1880-MAX(0,SUMIFS(Тех_Движение!$G$2:$G$5111,Тех_Движение!$D$2:$D$5111,$C1880,Тех_Движение!$B$2:$B$5111,"&lt;="&amp;O$3)-$F1880)))</f>
        <v/>
      </c>
      <c r="P1880" s="54">
        <f>IF(OR($B1880="",P$3&lt;$D1880+Настройки!$B$7),0,MAX(0,$E1880-MAX(0,SUMIFS(Тех_Движение!$G$2:$G$5111,Тех_Движение!$D$2:$D$5111,$C1880,Тех_Движение!$B$2:$B$5111,"&lt;="&amp;P$3)-$F1880)))</f>
        <v/>
      </c>
      <c r="Q1880" s="54">
        <f>IF(OR($B1880="",Q$3&lt;$D1880+Настройки!$B$7),0,MAX(0,$E1880-MAX(0,SUMIFS(Тех_Движение!$G$2:$G$5111,Тех_Движение!$D$2:$D$5111,$C1880,Тех_Движение!$B$2:$B$5111,"&lt;="&amp;Q$3)-$F1880)))</f>
        <v/>
      </c>
      <c r="R1880" s="54">
        <f>IF($B1880="","",SUM($K1880:$Q1880))</f>
        <v/>
      </c>
      <c r="S1880" s="56">
        <f>IF($B1880="","",VLOOKUP($C1880,Настройки!$A$11:$L$17,9,FALSE))</f>
        <v/>
      </c>
      <c r="T1880" s="56">
        <f>IF($B1880="","",$R1880*$S1880)</f>
        <v/>
      </c>
    </row>
    <row r="1881">
      <c r="A1881" s="20">
        <f>Тех_Движение!$A$1878</f>
        <v/>
      </c>
      <c r="B1881" s="20">
        <f>IF(Тех_Движение!$F$1878&gt;0,Тех_Движение!$I$1878,"")</f>
        <v/>
      </c>
      <c r="C1881" s="20">
        <f>IF($B1881="","",Тех_Движение!$D$1878)</f>
        <v/>
      </c>
      <c r="D1881" s="42">
        <f>IF($B1881="","",Тех_Движение!$B$1878)</f>
        <v/>
      </c>
      <c r="E1881" s="54">
        <f>IF($B1881="","",Тех_Движение!$F$1878)</f>
        <v/>
      </c>
      <c r="F1881" s="54">
        <f>IF($B1881="","",SUMIFS($E$5:$E1880,$C$5:$C1880,$C1881))</f>
        <v/>
      </c>
      <c r="G1881" s="54">
        <f>IF($B1881="","",MAX(0,$E1881-MAX(0,SUMIFS(Тех_Движение!$G$2:$G$5111,Тех_Движение!$D$2:$D$5111,$C1881,Тех_Движение!$B$2:$B$5111,"&lt;="&amp;Настройки!$B$5-1)-$F1881)))</f>
        <v/>
      </c>
      <c r="H1881" s="54">
        <f>IF($B1881="","",IF(AND($D1881&gt;=Настройки!$B$5,$D1881&lt;=Настройки!$B$6),$E1881,0))</f>
        <v/>
      </c>
      <c r="I1881" s="54">
        <f>IF($B1881="","",$G1881+$H1881-$J1881)</f>
        <v/>
      </c>
      <c r="J1881" s="54">
        <f>IF($B1881="","",MAX(0,$E1881-MAX(0,SUMIFS(Тех_Движение!$G$2:$G$5111,Тех_Движение!$D$2:$D$5111,$C1881,Тех_Движение!$B$2:$B$5111,"&lt;="&amp;Настройки!$B$6)-$F1881)))</f>
        <v/>
      </c>
      <c r="K1881" s="54">
        <f>IF(OR($B1881="",K$3&lt;$D1881+Настройки!$B$7),0,MAX(0,$E1881-MAX(0,SUMIFS(Тех_Движение!$G$2:$G$5111,Тех_Движение!$D$2:$D$5111,$C1881,Тех_Движение!$B$2:$B$5111,"&lt;="&amp;K$3)-$F1881)))</f>
        <v/>
      </c>
      <c r="L1881" s="54">
        <f>IF(OR($B1881="",L$3&lt;$D1881+Настройки!$B$7),0,MAX(0,$E1881-MAX(0,SUMIFS(Тех_Движение!$G$2:$G$5111,Тех_Движение!$D$2:$D$5111,$C1881,Тех_Движение!$B$2:$B$5111,"&lt;="&amp;L$3)-$F1881)))</f>
        <v/>
      </c>
      <c r="M1881" s="54">
        <f>IF(OR($B1881="",M$3&lt;$D1881+Настройки!$B$7),0,MAX(0,$E1881-MAX(0,SUMIFS(Тех_Движение!$G$2:$G$5111,Тех_Движение!$D$2:$D$5111,$C1881,Тех_Движение!$B$2:$B$5111,"&lt;="&amp;M$3)-$F1881)))</f>
        <v/>
      </c>
      <c r="N1881" s="54">
        <f>IF(OR($B1881="",N$3&lt;$D1881+Настройки!$B$7),0,MAX(0,$E1881-MAX(0,SUMIFS(Тех_Движение!$G$2:$G$5111,Тех_Движение!$D$2:$D$5111,$C1881,Тех_Движение!$B$2:$B$5111,"&lt;="&amp;N$3)-$F1881)))</f>
        <v/>
      </c>
      <c r="O1881" s="54">
        <f>IF(OR($B1881="",O$3&lt;$D1881+Настройки!$B$7),0,MAX(0,$E1881-MAX(0,SUMIFS(Тех_Движение!$G$2:$G$5111,Тех_Движение!$D$2:$D$5111,$C1881,Тех_Движение!$B$2:$B$5111,"&lt;="&amp;O$3)-$F1881)))</f>
        <v/>
      </c>
      <c r="P1881" s="54">
        <f>IF(OR($B1881="",P$3&lt;$D1881+Настройки!$B$7),0,MAX(0,$E1881-MAX(0,SUMIFS(Тех_Движение!$G$2:$G$5111,Тех_Движение!$D$2:$D$5111,$C1881,Тех_Движение!$B$2:$B$5111,"&lt;="&amp;P$3)-$F1881)))</f>
        <v/>
      </c>
      <c r="Q1881" s="54">
        <f>IF(OR($B1881="",Q$3&lt;$D1881+Настройки!$B$7),0,MAX(0,$E1881-MAX(0,SUMIFS(Тех_Движение!$G$2:$G$5111,Тех_Движение!$D$2:$D$5111,$C1881,Тех_Движение!$B$2:$B$5111,"&lt;="&amp;Q$3)-$F1881)))</f>
        <v/>
      </c>
      <c r="R1881" s="54">
        <f>IF($B1881="","",SUM($K1881:$Q1881))</f>
        <v/>
      </c>
      <c r="S1881" s="56">
        <f>IF($B1881="","",VLOOKUP($C1881,Настройки!$A$11:$L$17,9,FALSE))</f>
        <v/>
      </c>
      <c r="T1881" s="56">
        <f>IF($B1881="","",$R1881*$S1881)</f>
        <v/>
      </c>
    </row>
    <row r="1882">
      <c r="A1882" s="20">
        <f>Тех_Движение!$A$1879</f>
        <v/>
      </c>
      <c r="B1882" s="20">
        <f>IF(Тех_Движение!$F$1879&gt;0,Тех_Движение!$I$1879,"")</f>
        <v/>
      </c>
      <c r="C1882" s="20">
        <f>IF($B1882="","",Тех_Движение!$D$1879)</f>
        <v/>
      </c>
      <c r="D1882" s="42">
        <f>IF($B1882="","",Тех_Движение!$B$1879)</f>
        <v/>
      </c>
      <c r="E1882" s="54">
        <f>IF($B1882="","",Тех_Движение!$F$1879)</f>
        <v/>
      </c>
      <c r="F1882" s="54">
        <f>IF($B1882="","",SUMIFS($E$5:$E1881,$C$5:$C1881,$C1882))</f>
        <v/>
      </c>
      <c r="G1882" s="54">
        <f>IF($B1882="","",MAX(0,$E1882-MAX(0,SUMIFS(Тех_Движение!$G$2:$G$5111,Тех_Движение!$D$2:$D$5111,$C1882,Тех_Движение!$B$2:$B$5111,"&lt;="&amp;Настройки!$B$5-1)-$F1882)))</f>
        <v/>
      </c>
      <c r="H1882" s="54">
        <f>IF($B1882="","",IF(AND($D1882&gt;=Настройки!$B$5,$D1882&lt;=Настройки!$B$6),$E1882,0))</f>
        <v/>
      </c>
      <c r="I1882" s="54">
        <f>IF($B1882="","",$G1882+$H1882-$J1882)</f>
        <v/>
      </c>
      <c r="J1882" s="54">
        <f>IF($B1882="","",MAX(0,$E1882-MAX(0,SUMIFS(Тех_Движение!$G$2:$G$5111,Тех_Движение!$D$2:$D$5111,$C1882,Тех_Движение!$B$2:$B$5111,"&lt;="&amp;Настройки!$B$6)-$F1882)))</f>
        <v/>
      </c>
      <c r="K1882" s="54">
        <f>IF(OR($B1882="",K$3&lt;$D1882+Настройки!$B$7),0,MAX(0,$E1882-MAX(0,SUMIFS(Тех_Движение!$G$2:$G$5111,Тех_Движение!$D$2:$D$5111,$C1882,Тех_Движение!$B$2:$B$5111,"&lt;="&amp;K$3)-$F1882)))</f>
        <v/>
      </c>
      <c r="L1882" s="54">
        <f>IF(OR($B1882="",L$3&lt;$D1882+Настройки!$B$7),0,MAX(0,$E1882-MAX(0,SUMIFS(Тех_Движение!$G$2:$G$5111,Тех_Движение!$D$2:$D$5111,$C1882,Тех_Движение!$B$2:$B$5111,"&lt;="&amp;L$3)-$F1882)))</f>
        <v/>
      </c>
      <c r="M1882" s="54">
        <f>IF(OR($B1882="",M$3&lt;$D1882+Настройки!$B$7),0,MAX(0,$E1882-MAX(0,SUMIFS(Тех_Движение!$G$2:$G$5111,Тех_Движение!$D$2:$D$5111,$C1882,Тех_Движение!$B$2:$B$5111,"&lt;="&amp;M$3)-$F1882)))</f>
        <v/>
      </c>
      <c r="N1882" s="54">
        <f>IF(OR($B1882="",N$3&lt;$D1882+Настройки!$B$7),0,MAX(0,$E1882-MAX(0,SUMIFS(Тех_Движение!$G$2:$G$5111,Тех_Движение!$D$2:$D$5111,$C1882,Тех_Движение!$B$2:$B$5111,"&lt;="&amp;N$3)-$F1882)))</f>
        <v/>
      </c>
      <c r="O1882" s="54">
        <f>IF(OR($B1882="",O$3&lt;$D1882+Настройки!$B$7),0,MAX(0,$E1882-MAX(0,SUMIFS(Тех_Движение!$G$2:$G$5111,Тех_Движение!$D$2:$D$5111,$C1882,Тех_Движение!$B$2:$B$5111,"&lt;="&amp;O$3)-$F1882)))</f>
        <v/>
      </c>
      <c r="P1882" s="54">
        <f>IF(OR($B1882="",P$3&lt;$D1882+Настройки!$B$7),0,MAX(0,$E1882-MAX(0,SUMIFS(Тех_Движение!$G$2:$G$5111,Тех_Движение!$D$2:$D$5111,$C1882,Тех_Движение!$B$2:$B$5111,"&lt;="&amp;P$3)-$F1882)))</f>
        <v/>
      </c>
      <c r="Q1882" s="54">
        <f>IF(OR($B1882="",Q$3&lt;$D1882+Настройки!$B$7),0,MAX(0,$E1882-MAX(0,SUMIFS(Тех_Движение!$G$2:$G$5111,Тех_Движение!$D$2:$D$5111,$C1882,Тех_Движение!$B$2:$B$5111,"&lt;="&amp;Q$3)-$F1882)))</f>
        <v/>
      </c>
      <c r="R1882" s="54">
        <f>IF($B1882="","",SUM($K1882:$Q1882))</f>
        <v/>
      </c>
      <c r="S1882" s="56">
        <f>IF($B1882="","",VLOOKUP($C1882,Настройки!$A$11:$L$17,9,FALSE))</f>
        <v/>
      </c>
      <c r="T1882" s="56">
        <f>IF($B1882="","",$R1882*$S1882)</f>
        <v/>
      </c>
    </row>
    <row r="1883">
      <c r="A1883" s="20">
        <f>Тех_Движение!$A$1880</f>
        <v/>
      </c>
      <c r="B1883" s="20">
        <f>IF(Тех_Движение!$F$1880&gt;0,Тех_Движение!$I$1880,"")</f>
        <v/>
      </c>
      <c r="C1883" s="20">
        <f>IF($B1883="","",Тех_Движение!$D$1880)</f>
        <v/>
      </c>
      <c r="D1883" s="42">
        <f>IF($B1883="","",Тех_Движение!$B$1880)</f>
        <v/>
      </c>
      <c r="E1883" s="54">
        <f>IF($B1883="","",Тех_Движение!$F$1880)</f>
        <v/>
      </c>
      <c r="F1883" s="54">
        <f>IF($B1883="","",SUMIFS($E$5:$E1882,$C$5:$C1882,$C1883))</f>
        <v/>
      </c>
      <c r="G1883" s="54">
        <f>IF($B1883="","",MAX(0,$E1883-MAX(0,SUMIFS(Тех_Движение!$G$2:$G$5111,Тех_Движение!$D$2:$D$5111,$C1883,Тех_Движение!$B$2:$B$5111,"&lt;="&amp;Настройки!$B$5-1)-$F1883)))</f>
        <v/>
      </c>
      <c r="H1883" s="54">
        <f>IF($B1883="","",IF(AND($D1883&gt;=Настройки!$B$5,$D1883&lt;=Настройки!$B$6),$E1883,0))</f>
        <v/>
      </c>
      <c r="I1883" s="54">
        <f>IF($B1883="","",$G1883+$H1883-$J1883)</f>
        <v/>
      </c>
      <c r="J1883" s="54">
        <f>IF($B1883="","",MAX(0,$E1883-MAX(0,SUMIFS(Тех_Движение!$G$2:$G$5111,Тех_Движение!$D$2:$D$5111,$C1883,Тех_Движение!$B$2:$B$5111,"&lt;="&amp;Настройки!$B$6)-$F1883)))</f>
        <v/>
      </c>
      <c r="K1883" s="54">
        <f>IF(OR($B1883="",K$3&lt;$D1883+Настройки!$B$7),0,MAX(0,$E1883-MAX(0,SUMIFS(Тех_Движение!$G$2:$G$5111,Тех_Движение!$D$2:$D$5111,$C1883,Тех_Движение!$B$2:$B$5111,"&lt;="&amp;K$3)-$F1883)))</f>
        <v/>
      </c>
      <c r="L1883" s="54">
        <f>IF(OR($B1883="",L$3&lt;$D1883+Настройки!$B$7),0,MAX(0,$E1883-MAX(0,SUMIFS(Тех_Движение!$G$2:$G$5111,Тех_Движение!$D$2:$D$5111,$C1883,Тех_Движение!$B$2:$B$5111,"&lt;="&amp;L$3)-$F1883)))</f>
        <v/>
      </c>
      <c r="M1883" s="54">
        <f>IF(OR($B1883="",M$3&lt;$D1883+Настройки!$B$7),0,MAX(0,$E1883-MAX(0,SUMIFS(Тех_Движение!$G$2:$G$5111,Тех_Движение!$D$2:$D$5111,$C1883,Тех_Движение!$B$2:$B$5111,"&lt;="&amp;M$3)-$F1883)))</f>
        <v/>
      </c>
      <c r="N1883" s="54">
        <f>IF(OR($B1883="",N$3&lt;$D1883+Настройки!$B$7),0,MAX(0,$E1883-MAX(0,SUMIFS(Тех_Движение!$G$2:$G$5111,Тех_Движение!$D$2:$D$5111,$C1883,Тех_Движение!$B$2:$B$5111,"&lt;="&amp;N$3)-$F1883)))</f>
        <v/>
      </c>
      <c r="O1883" s="54">
        <f>IF(OR($B1883="",O$3&lt;$D1883+Настройки!$B$7),0,MAX(0,$E1883-MAX(0,SUMIFS(Тех_Движение!$G$2:$G$5111,Тех_Движение!$D$2:$D$5111,$C1883,Тех_Движение!$B$2:$B$5111,"&lt;="&amp;O$3)-$F1883)))</f>
        <v/>
      </c>
      <c r="P1883" s="54">
        <f>IF(OR($B1883="",P$3&lt;$D1883+Настройки!$B$7),0,MAX(0,$E1883-MAX(0,SUMIFS(Тех_Движение!$G$2:$G$5111,Тех_Движение!$D$2:$D$5111,$C1883,Тех_Движение!$B$2:$B$5111,"&lt;="&amp;P$3)-$F1883)))</f>
        <v/>
      </c>
      <c r="Q1883" s="54">
        <f>IF(OR($B1883="",Q$3&lt;$D1883+Настройки!$B$7),0,MAX(0,$E1883-MAX(0,SUMIFS(Тех_Движение!$G$2:$G$5111,Тех_Движение!$D$2:$D$5111,$C1883,Тех_Движение!$B$2:$B$5111,"&lt;="&amp;Q$3)-$F1883)))</f>
        <v/>
      </c>
      <c r="R1883" s="54">
        <f>IF($B1883="","",SUM($K1883:$Q1883))</f>
        <v/>
      </c>
      <c r="S1883" s="56">
        <f>IF($B1883="","",VLOOKUP($C1883,Настройки!$A$11:$L$17,9,FALSE))</f>
        <v/>
      </c>
      <c r="T1883" s="56">
        <f>IF($B1883="","",$R1883*$S1883)</f>
        <v/>
      </c>
    </row>
    <row r="1884">
      <c r="A1884" s="20">
        <f>Тех_Движение!$A$1881</f>
        <v/>
      </c>
      <c r="B1884" s="20">
        <f>IF(Тех_Движение!$F$1881&gt;0,Тех_Движение!$I$1881,"")</f>
        <v/>
      </c>
      <c r="C1884" s="20">
        <f>IF($B1884="","",Тех_Движение!$D$1881)</f>
        <v/>
      </c>
      <c r="D1884" s="42">
        <f>IF($B1884="","",Тех_Движение!$B$1881)</f>
        <v/>
      </c>
      <c r="E1884" s="54">
        <f>IF($B1884="","",Тех_Движение!$F$1881)</f>
        <v/>
      </c>
      <c r="F1884" s="54">
        <f>IF($B1884="","",SUMIFS($E$5:$E1883,$C$5:$C1883,$C1884))</f>
        <v/>
      </c>
      <c r="G1884" s="54">
        <f>IF($B1884="","",MAX(0,$E1884-MAX(0,SUMIFS(Тех_Движение!$G$2:$G$5111,Тех_Движение!$D$2:$D$5111,$C1884,Тех_Движение!$B$2:$B$5111,"&lt;="&amp;Настройки!$B$5-1)-$F1884)))</f>
        <v/>
      </c>
      <c r="H1884" s="54">
        <f>IF($B1884="","",IF(AND($D1884&gt;=Настройки!$B$5,$D1884&lt;=Настройки!$B$6),$E1884,0))</f>
        <v/>
      </c>
      <c r="I1884" s="54">
        <f>IF($B1884="","",$G1884+$H1884-$J1884)</f>
        <v/>
      </c>
      <c r="J1884" s="54">
        <f>IF($B1884="","",MAX(0,$E1884-MAX(0,SUMIFS(Тех_Движение!$G$2:$G$5111,Тех_Движение!$D$2:$D$5111,$C1884,Тех_Движение!$B$2:$B$5111,"&lt;="&amp;Настройки!$B$6)-$F1884)))</f>
        <v/>
      </c>
      <c r="K1884" s="54">
        <f>IF(OR($B1884="",K$3&lt;$D1884+Настройки!$B$7),0,MAX(0,$E1884-MAX(0,SUMIFS(Тех_Движение!$G$2:$G$5111,Тех_Движение!$D$2:$D$5111,$C1884,Тех_Движение!$B$2:$B$5111,"&lt;="&amp;K$3)-$F1884)))</f>
        <v/>
      </c>
      <c r="L1884" s="54">
        <f>IF(OR($B1884="",L$3&lt;$D1884+Настройки!$B$7),0,MAX(0,$E1884-MAX(0,SUMIFS(Тех_Движение!$G$2:$G$5111,Тех_Движение!$D$2:$D$5111,$C1884,Тех_Движение!$B$2:$B$5111,"&lt;="&amp;L$3)-$F1884)))</f>
        <v/>
      </c>
      <c r="M1884" s="54">
        <f>IF(OR($B1884="",M$3&lt;$D1884+Настройки!$B$7),0,MAX(0,$E1884-MAX(0,SUMIFS(Тех_Движение!$G$2:$G$5111,Тех_Движение!$D$2:$D$5111,$C1884,Тех_Движение!$B$2:$B$5111,"&lt;="&amp;M$3)-$F1884)))</f>
        <v/>
      </c>
      <c r="N1884" s="54">
        <f>IF(OR($B1884="",N$3&lt;$D1884+Настройки!$B$7),0,MAX(0,$E1884-MAX(0,SUMIFS(Тех_Движение!$G$2:$G$5111,Тех_Движение!$D$2:$D$5111,$C1884,Тех_Движение!$B$2:$B$5111,"&lt;="&amp;N$3)-$F1884)))</f>
        <v/>
      </c>
      <c r="O1884" s="54">
        <f>IF(OR($B1884="",O$3&lt;$D1884+Настройки!$B$7),0,MAX(0,$E1884-MAX(0,SUMIFS(Тех_Движение!$G$2:$G$5111,Тех_Движение!$D$2:$D$5111,$C1884,Тех_Движение!$B$2:$B$5111,"&lt;="&amp;O$3)-$F1884)))</f>
        <v/>
      </c>
      <c r="P1884" s="54">
        <f>IF(OR($B1884="",P$3&lt;$D1884+Настройки!$B$7),0,MAX(0,$E1884-MAX(0,SUMIFS(Тех_Движение!$G$2:$G$5111,Тех_Движение!$D$2:$D$5111,$C1884,Тех_Движение!$B$2:$B$5111,"&lt;="&amp;P$3)-$F1884)))</f>
        <v/>
      </c>
      <c r="Q1884" s="54">
        <f>IF(OR($B1884="",Q$3&lt;$D1884+Настройки!$B$7),0,MAX(0,$E1884-MAX(0,SUMIFS(Тех_Движение!$G$2:$G$5111,Тех_Движение!$D$2:$D$5111,$C1884,Тех_Движение!$B$2:$B$5111,"&lt;="&amp;Q$3)-$F1884)))</f>
        <v/>
      </c>
      <c r="R1884" s="54">
        <f>IF($B1884="","",SUM($K1884:$Q1884))</f>
        <v/>
      </c>
      <c r="S1884" s="56">
        <f>IF($B1884="","",VLOOKUP($C1884,Настройки!$A$11:$L$17,9,FALSE))</f>
        <v/>
      </c>
      <c r="T1884" s="56">
        <f>IF($B1884="","",$R1884*$S1884)</f>
        <v/>
      </c>
    </row>
    <row r="1885">
      <c r="A1885" s="20">
        <f>Тех_Движение!$A$1882</f>
        <v/>
      </c>
      <c r="B1885" s="20">
        <f>IF(Тех_Движение!$F$1882&gt;0,Тех_Движение!$I$1882,"")</f>
        <v/>
      </c>
      <c r="C1885" s="20">
        <f>IF($B1885="","",Тех_Движение!$D$1882)</f>
        <v/>
      </c>
      <c r="D1885" s="42">
        <f>IF($B1885="","",Тех_Движение!$B$1882)</f>
        <v/>
      </c>
      <c r="E1885" s="54">
        <f>IF($B1885="","",Тех_Движение!$F$1882)</f>
        <v/>
      </c>
      <c r="F1885" s="54">
        <f>IF($B1885="","",SUMIFS($E$5:$E1884,$C$5:$C1884,$C1885))</f>
        <v/>
      </c>
      <c r="G1885" s="54">
        <f>IF($B1885="","",MAX(0,$E1885-MAX(0,SUMIFS(Тех_Движение!$G$2:$G$5111,Тех_Движение!$D$2:$D$5111,$C1885,Тех_Движение!$B$2:$B$5111,"&lt;="&amp;Настройки!$B$5-1)-$F1885)))</f>
        <v/>
      </c>
      <c r="H1885" s="54">
        <f>IF($B1885="","",IF(AND($D1885&gt;=Настройки!$B$5,$D1885&lt;=Настройки!$B$6),$E1885,0))</f>
        <v/>
      </c>
      <c r="I1885" s="54">
        <f>IF($B1885="","",$G1885+$H1885-$J1885)</f>
        <v/>
      </c>
      <c r="J1885" s="54">
        <f>IF($B1885="","",MAX(0,$E1885-MAX(0,SUMIFS(Тех_Движение!$G$2:$G$5111,Тех_Движение!$D$2:$D$5111,$C1885,Тех_Движение!$B$2:$B$5111,"&lt;="&amp;Настройки!$B$6)-$F1885)))</f>
        <v/>
      </c>
      <c r="K1885" s="54">
        <f>IF(OR($B1885="",K$3&lt;$D1885+Настройки!$B$7),0,MAX(0,$E1885-MAX(0,SUMIFS(Тех_Движение!$G$2:$G$5111,Тех_Движение!$D$2:$D$5111,$C1885,Тех_Движение!$B$2:$B$5111,"&lt;="&amp;K$3)-$F1885)))</f>
        <v/>
      </c>
      <c r="L1885" s="54">
        <f>IF(OR($B1885="",L$3&lt;$D1885+Настройки!$B$7),0,MAX(0,$E1885-MAX(0,SUMIFS(Тех_Движение!$G$2:$G$5111,Тех_Движение!$D$2:$D$5111,$C1885,Тех_Движение!$B$2:$B$5111,"&lt;="&amp;L$3)-$F1885)))</f>
        <v/>
      </c>
      <c r="M1885" s="54">
        <f>IF(OR($B1885="",M$3&lt;$D1885+Настройки!$B$7),0,MAX(0,$E1885-MAX(0,SUMIFS(Тех_Движение!$G$2:$G$5111,Тех_Движение!$D$2:$D$5111,$C1885,Тех_Движение!$B$2:$B$5111,"&lt;="&amp;M$3)-$F1885)))</f>
        <v/>
      </c>
      <c r="N1885" s="54">
        <f>IF(OR($B1885="",N$3&lt;$D1885+Настройки!$B$7),0,MAX(0,$E1885-MAX(0,SUMIFS(Тех_Движение!$G$2:$G$5111,Тех_Движение!$D$2:$D$5111,$C1885,Тех_Движение!$B$2:$B$5111,"&lt;="&amp;N$3)-$F1885)))</f>
        <v/>
      </c>
      <c r="O1885" s="54">
        <f>IF(OR($B1885="",O$3&lt;$D1885+Настройки!$B$7),0,MAX(0,$E1885-MAX(0,SUMIFS(Тех_Движение!$G$2:$G$5111,Тех_Движение!$D$2:$D$5111,$C1885,Тех_Движение!$B$2:$B$5111,"&lt;="&amp;O$3)-$F1885)))</f>
        <v/>
      </c>
      <c r="P1885" s="54">
        <f>IF(OR($B1885="",P$3&lt;$D1885+Настройки!$B$7),0,MAX(0,$E1885-MAX(0,SUMIFS(Тех_Движение!$G$2:$G$5111,Тех_Движение!$D$2:$D$5111,$C1885,Тех_Движение!$B$2:$B$5111,"&lt;="&amp;P$3)-$F1885)))</f>
        <v/>
      </c>
      <c r="Q1885" s="54">
        <f>IF(OR($B1885="",Q$3&lt;$D1885+Настройки!$B$7),0,MAX(0,$E1885-MAX(0,SUMIFS(Тех_Движение!$G$2:$G$5111,Тех_Движение!$D$2:$D$5111,$C1885,Тех_Движение!$B$2:$B$5111,"&lt;="&amp;Q$3)-$F1885)))</f>
        <v/>
      </c>
      <c r="R1885" s="54">
        <f>IF($B1885="","",SUM($K1885:$Q1885))</f>
        <v/>
      </c>
      <c r="S1885" s="56">
        <f>IF($B1885="","",VLOOKUP($C1885,Настройки!$A$11:$L$17,9,FALSE))</f>
        <v/>
      </c>
      <c r="T1885" s="56">
        <f>IF($B1885="","",$R1885*$S1885)</f>
        <v/>
      </c>
    </row>
    <row r="1886">
      <c r="A1886" s="20">
        <f>Тех_Движение!$A$1883</f>
        <v/>
      </c>
      <c r="B1886" s="20">
        <f>IF(Тех_Движение!$F$1883&gt;0,Тех_Движение!$I$1883,"")</f>
        <v/>
      </c>
      <c r="C1886" s="20">
        <f>IF($B1886="","",Тех_Движение!$D$1883)</f>
        <v/>
      </c>
      <c r="D1886" s="42">
        <f>IF($B1886="","",Тех_Движение!$B$1883)</f>
        <v/>
      </c>
      <c r="E1886" s="54">
        <f>IF($B1886="","",Тех_Движение!$F$1883)</f>
        <v/>
      </c>
      <c r="F1886" s="54">
        <f>IF($B1886="","",SUMIFS($E$5:$E1885,$C$5:$C1885,$C1886))</f>
        <v/>
      </c>
      <c r="G1886" s="54">
        <f>IF($B1886="","",MAX(0,$E1886-MAX(0,SUMIFS(Тех_Движение!$G$2:$G$5111,Тех_Движение!$D$2:$D$5111,$C1886,Тех_Движение!$B$2:$B$5111,"&lt;="&amp;Настройки!$B$5-1)-$F1886)))</f>
        <v/>
      </c>
      <c r="H1886" s="54">
        <f>IF($B1886="","",IF(AND($D1886&gt;=Настройки!$B$5,$D1886&lt;=Настройки!$B$6),$E1886,0))</f>
        <v/>
      </c>
      <c r="I1886" s="54">
        <f>IF($B1886="","",$G1886+$H1886-$J1886)</f>
        <v/>
      </c>
      <c r="J1886" s="54">
        <f>IF($B1886="","",MAX(0,$E1886-MAX(0,SUMIFS(Тех_Движение!$G$2:$G$5111,Тех_Движение!$D$2:$D$5111,$C1886,Тех_Движение!$B$2:$B$5111,"&lt;="&amp;Настройки!$B$6)-$F1886)))</f>
        <v/>
      </c>
      <c r="K1886" s="54">
        <f>IF(OR($B1886="",K$3&lt;$D1886+Настройки!$B$7),0,MAX(0,$E1886-MAX(0,SUMIFS(Тех_Движение!$G$2:$G$5111,Тех_Движение!$D$2:$D$5111,$C1886,Тех_Движение!$B$2:$B$5111,"&lt;="&amp;K$3)-$F1886)))</f>
        <v/>
      </c>
      <c r="L1886" s="54">
        <f>IF(OR($B1886="",L$3&lt;$D1886+Настройки!$B$7),0,MAX(0,$E1886-MAX(0,SUMIFS(Тех_Движение!$G$2:$G$5111,Тех_Движение!$D$2:$D$5111,$C1886,Тех_Движение!$B$2:$B$5111,"&lt;="&amp;L$3)-$F1886)))</f>
        <v/>
      </c>
      <c r="M1886" s="54">
        <f>IF(OR($B1886="",M$3&lt;$D1886+Настройки!$B$7),0,MAX(0,$E1886-MAX(0,SUMIFS(Тех_Движение!$G$2:$G$5111,Тех_Движение!$D$2:$D$5111,$C1886,Тех_Движение!$B$2:$B$5111,"&lt;="&amp;M$3)-$F1886)))</f>
        <v/>
      </c>
      <c r="N1886" s="54">
        <f>IF(OR($B1886="",N$3&lt;$D1886+Настройки!$B$7),0,MAX(0,$E1886-MAX(0,SUMIFS(Тех_Движение!$G$2:$G$5111,Тех_Движение!$D$2:$D$5111,$C1886,Тех_Движение!$B$2:$B$5111,"&lt;="&amp;N$3)-$F1886)))</f>
        <v/>
      </c>
      <c r="O1886" s="54">
        <f>IF(OR($B1886="",O$3&lt;$D1886+Настройки!$B$7),0,MAX(0,$E1886-MAX(0,SUMIFS(Тех_Движение!$G$2:$G$5111,Тех_Движение!$D$2:$D$5111,$C1886,Тех_Движение!$B$2:$B$5111,"&lt;="&amp;O$3)-$F1886)))</f>
        <v/>
      </c>
      <c r="P1886" s="54">
        <f>IF(OR($B1886="",P$3&lt;$D1886+Настройки!$B$7),0,MAX(0,$E1886-MAX(0,SUMIFS(Тех_Движение!$G$2:$G$5111,Тех_Движение!$D$2:$D$5111,$C1886,Тех_Движение!$B$2:$B$5111,"&lt;="&amp;P$3)-$F1886)))</f>
        <v/>
      </c>
      <c r="Q1886" s="54">
        <f>IF(OR($B1886="",Q$3&lt;$D1886+Настройки!$B$7),0,MAX(0,$E1886-MAX(0,SUMIFS(Тех_Движение!$G$2:$G$5111,Тех_Движение!$D$2:$D$5111,$C1886,Тех_Движение!$B$2:$B$5111,"&lt;="&amp;Q$3)-$F1886)))</f>
        <v/>
      </c>
      <c r="R1886" s="54">
        <f>IF($B1886="","",SUM($K1886:$Q1886))</f>
        <v/>
      </c>
      <c r="S1886" s="56">
        <f>IF($B1886="","",VLOOKUP($C1886,Настройки!$A$11:$L$17,9,FALSE))</f>
        <v/>
      </c>
      <c r="T1886" s="56">
        <f>IF($B1886="","",$R1886*$S1886)</f>
        <v/>
      </c>
    </row>
    <row r="1887">
      <c r="A1887" s="20">
        <f>Тех_Движение!$A$1884</f>
        <v/>
      </c>
      <c r="B1887" s="20">
        <f>IF(Тех_Движение!$F$1884&gt;0,Тех_Движение!$I$1884,"")</f>
        <v/>
      </c>
      <c r="C1887" s="20">
        <f>IF($B1887="","",Тех_Движение!$D$1884)</f>
        <v/>
      </c>
      <c r="D1887" s="42">
        <f>IF($B1887="","",Тех_Движение!$B$1884)</f>
        <v/>
      </c>
      <c r="E1887" s="54">
        <f>IF($B1887="","",Тех_Движение!$F$1884)</f>
        <v/>
      </c>
      <c r="F1887" s="54">
        <f>IF($B1887="","",SUMIFS($E$5:$E1886,$C$5:$C1886,$C1887))</f>
        <v/>
      </c>
      <c r="G1887" s="54">
        <f>IF($B1887="","",MAX(0,$E1887-MAX(0,SUMIFS(Тех_Движение!$G$2:$G$5111,Тех_Движение!$D$2:$D$5111,$C1887,Тех_Движение!$B$2:$B$5111,"&lt;="&amp;Настройки!$B$5-1)-$F1887)))</f>
        <v/>
      </c>
      <c r="H1887" s="54">
        <f>IF($B1887="","",IF(AND($D1887&gt;=Настройки!$B$5,$D1887&lt;=Настройки!$B$6),$E1887,0))</f>
        <v/>
      </c>
      <c r="I1887" s="54">
        <f>IF($B1887="","",$G1887+$H1887-$J1887)</f>
        <v/>
      </c>
      <c r="J1887" s="54">
        <f>IF($B1887="","",MAX(0,$E1887-MAX(0,SUMIFS(Тех_Движение!$G$2:$G$5111,Тех_Движение!$D$2:$D$5111,$C1887,Тех_Движение!$B$2:$B$5111,"&lt;="&amp;Настройки!$B$6)-$F1887)))</f>
        <v/>
      </c>
      <c r="K1887" s="54">
        <f>IF(OR($B1887="",K$3&lt;$D1887+Настройки!$B$7),0,MAX(0,$E1887-MAX(0,SUMIFS(Тех_Движение!$G$2:$G$5111,Тех_Движение!$D$2:$D$5111,$C1887,Тех_Движение!$B$2:$B$5111,"&lt;="&amp;K$3)-$F1887)))</f>
        <v/>
      </c>
      <c r="L1887" s="54">
        <f>IF(OR($B1887="",L$3&lt;$D1887+Настройки!$B$7),0,MAX(0,$E1887-MAX(0,SUMIFS(Тех_Движение!$G$2:$G$5111,Тех_Движение!$D$2:$D$5111,$C1887,Тех_Движение!$B$2:$B$5111,"&lt;="&amp;L$3)-$F1887)))</f>
        <v/>
      </c>
      <c r="M1887" s="54">
        <f>IF(OR($B1887="",M$3&lt;$D1887+Настройки!$B$7),0,MAX(0,$E1887-MAX(0,SUMIFS(Тех_Движение!$G$2:$G$5111,Тех_Движение!$D$2:$D$5111,$C1887,Тех_Движение!$B$2:$B$5111,"&lt;="&amp;M$3)-$F1887)))</f>
        <v/>
      </c>
      <c r="N1887" s="54">
        <f>IF(OR($B1887="",N$3&lt;$D1887+Настройки!$B$7),0,MAX(0,$E1887-MAX(0,SUMIFS(Тех_Движение!$G$2:$G$5111,Тех_Движение!$D$2:$D$5111,$C1887,Тех_Движение!$B$2:$B$5111,"&lt;="&amp;N$3)-$F1887)))</f>
        <v/>
      </c>
      <c r="O1887" s="54">
        <f>IF(OR($B1887="",O$3&lt;$D1887+Настройки!$B$7),0,MAX(0,$E1887-MAX(0,SUMIFS(Тех_Движение!$G$2:$G$5111,Тех_Движение!$D$2:$D$5111,$C1887,Тех_Движение!$B$2:$B$5111,"&lt;="&amp;O$3)-$F1887)))</f>
        <v/>
      </c>
      <c r="P1887" s="54">
        <f>IF(OR($B1887="",P$3&lt;$D1887+Настройки!$B$7),0,MAX(0,$E1887-MAX(0,SUMIFS(Тех_Движение!$G$2:$G$5111,Тех_Движение!$D$2:$D$5111,$C1887,Тех_Движение!$B$2:$B$5111,"&lt;="&amp;P$3)-$F1887)))</f>
        <v/>
      </c>
      <c r="Q1887" s="54">
        <f>IF(OR($B1887="",Q$3&lt;$D1887+Настройки!$B$7),0,MAX(0,$E1887-MAX(0,SUMIFS(Тех_Движение!$G$2:$G$5111,Тех_Движение!$D$2:$D$5111,$C1887,Тех_Движение!$B$2:$B$5111,"&lt;="&amp;Q$3)-$F1887)))</f>
        <v/>
      </c>
      <c r="R1887" s="54">
        <f>IF($B1887="","",SUM($K1887:$Q1887))</f>
        <v/>
      </c>
      <c r="S1887" s="56">
        <f>IF($B1887="","",VLOOKUP($C1887,Настройки!$A$11:$L$17,9,FALSE))</f>
        <v/>
      </c>
      <c r="T1887" s="56">
        <f>IF($B1887="","",$R1887*$S1887)</f>
        <v/>
      </c>
    </row>
    <row r="1888">
      <c r="A1888" s="20">
        <f>Тех_Движение!$A$1885</f>
        <v/>
      </c>
      <c r="B1888" s="20">
        <f>IF(Тех_Движение!$F$1885&gt;0,Тех_Движение!$I$1885,"")</f>
        <v/>
      </c>
      <c r="C1888" s="20">
        <f>IF($B1888="","",Тех_Движение!$D$1885)</f>
        <v/>
      </c>
      <c r="D1888" s="42">
        <f>IF($B1888="","",Тех_Движение!$B$1885)</f>
        <v/>
      </c>
      <c r="E1888" s="54">
        <f>IF($B1888="","",Тех_Движение!$F$1885)</f>
        <v/>
      </c>
      <c r="F1888" s="54">
        <f>IF($B1888="","",SUMIFS($E$5:$E1887,$C$5:$C1887,$C1888))</f>
        <v/>
      </c>
      <c r="G1888" s="54">
        <f>IF($B1888="","",MAX(0,$E1888-MAX(0,SUMIFS(Тех_Движение!$G$2:$G$5111,Тех_Движение!$D$2:$D$5111,$C1888,Тех_Движение!$B$2:$B$5111,"&lt;="&amp;Настройки!$B$5-1)-$F1888)))</f>
        <v/>
      </c>
      <c r="H1888" s="54">
        <f>IF($B1888="","",IF(AND($D1888&gt;=Настройки!$B$5,$D1888&lt;=Настройки!$B$6),$E1888,0))</f>
        <v/>
      </c>
      <c r="I1888" s="54">
        <f>IF($B1888="","",$G1888+$H1888-$J1888)</f>
        <v/>
      </c>
      <c r="J1888" s="54">
        <f>IF($B1888="","",MAX(0,$E1888-MAX(0,SUMIFS(Тех_Движение!$G$2:$G$5111,Тех_Движение!$D$2:$D$5111,$C1888,Тех_Движение!$B$2:$B$5111,"&lt;="&amp;Настройки!$B$6)-$F1888)))</f>
        <v/>
      </c>
      <c r="K1888" s="54">
        <f>IF(OR($B1888="",K$3&lt;$D1888+Настройки!$B$7),0,MAX(0,$E1888-MAX(0,SUMIFS(Тех_Движение!$G$2:$G$5111,Тех_Движение!$D$2:$D$5111,$C1888,Тех_Движение!$B$2:$B$5111,"&lt;="&amp;K$3)-$F1888)))</f>
        <v/>
      </c>
      <c r="L1888" s="54">
        <f>IF(OR($B1888="",L$3&lt;$D1888+Настройки!$B$7),0,MAX(0,$E1888-MAX(0,SUMIFS(Тех_Движение!$G$2:$G$5111,Тех_Движение!$D$2:$D$5111,$C1888,Тех_Движение!$B$2:$B$5111,"&lt;="&amp;L$3)-$F1888)))</f>
        <v/>
      </c>
      <c r="M1888" s="54">
        <f>IF(OR($B1888="",M$3&lt;$D1888+Настройки!$B$7),0,MAX(0,$E1888-MAX(0,SUMIFS(Тех_Движение!$G$2:$G$5111,Тех_Движение!$D$2:$D$5111,$C1888,Тех_Движение!$B$2:$B$5111,"&lt;="&amp;M$3)-$F1888)))</f>
        <v/>
      </c>
      <c r="N1888" s="54">
        <f>IF(OR($B1888="",N$3&lt;$D1888+Настройки!$B$7),0,MAX(0,$E1888-MAX(0,SUMIFS(Тех_Движение!$G$2:$G$5111,Тех_Движение!$D$2:$D$5111,$C1888,Тех_Движение!$B$2:$B$5111,"&lt;="&amp;N$3)-$F1888)))</f>
        <v/>
      </c>
      <c r="O1888" s="54">
        <f>IF(OR($B1888="",O$3&lt;$D1888+Настройки!$B$7),0,MAX(0,$E1888-MAX(0,SUMIFS(Тех_Движение!$G$2:$G$5111,Тех_Движение!$D$2:$D$5111,$C1888,Тех_Движение!$B$2:$B$5111,"&lt;="&amp;O$3)-$F1888)))</f>
        <v/>
      </c>
      <c r="P1888" s="54">
        <f>IF(OR($B1888="",P$3&lt;$D1888+Настройки!$B$7),0,MAX(0,$E1888-MAX(0,SUMIFS(Тех_Движение!$G$2:$G$5111,Тех_Движение!$D$2:$D$5111,$C1888,Тех_Движение!$B$2:$B$5111,"&lt;="&amp;P$3)-$F1888)))</f>
        <v/>
      </c>
      <c r="Q1888" s="54">
        <f>IF(OR($B1888="",Q$3&lt;$D1888+Настройки!$B$7),0,MAX(0,$E1888-MAX(0,SUMIFS(Тех_Движение!$G$2:$G$5111,Тех_Движение!$D$2:$D$5111,$C1888,Тех_Движение!$B$2:$B$5111,"&lt;="&amp;Q$3)-$F1888)))</f>
        <v/>
      </c>
      <c r="R1888" s="54">
        <f>IF($B1888="","",SUM($K1888:$Q1888))</f>
        <v/>
      </c>
      <c r="S1888" s="56">
        <f>IF($B1888="","",VLOOKUP($C1888,Настройки!$A$11:$L$17,9,FALSE))</f>
        <v/>
      </c>
      <c r="T1888" s="56">
        <f>IF($B1888="","",$R1888*$S1888)</f>
        <v/>
      </c>
    </row>
    <row r="1889">
      <c r="A1889" s="20">
        <f>Тех_Движение!$A$1886</f>
        <v/>
      </c>
      <c r="B1889" s="20">
        <f>IF(Тех_Движение!$F$1886&gt;0,Тех_Движение!$I$1886,"")</f>
        <v/>
      </c>
      <c r="C1889" s="20">
        <f>IF($B1889="","",Тех_Движение!$D$1886)</f>
        <v/>
      </c>
      <c r="D1889" s="42">
        <f>IF($B1889="","",Тех_Движение!$B$1886)</f>
        <v/>
      </c>
      <c r="E1889" s="54">
        <f>IF($B1889="","",Тех_Движение!$F$1886)</f>
        <v/>
      </c>
      <c r="F1889" s="54">
        <f>IF($B1889="","",SUMIFS($E$5:$E1888,$C$5:$C1888,$C1889))</f>
        <v/>
      </c>
      <c r="G1889" s="54">
        <f>IF($B1889="","",MAX(0,$E1889-MAX(0,SUMIFS(Тех_Движение!$G$2:$G$5111,Тех_Движение!$D$2:$D$5111,$C1889,Тех_Движение!$B$2:$B$5111,"&lt;="&amp;Настройки!$B$5-1)-$F1889)))</f>
        <v/>
      </c>
      <c r="H1889" s="54">
        <f>IF($B1889="","",IF(AND($D1889&gt;=Настройки!$B$5,$D1889&lt;=Настройки!$B$6),$E1889,0))</f>
        <v/>
      </c>
      <c r="I1889" s="54">
        <f>IF($B1889="","",$G1889+$H1889-$J1889)</f>
        <v/>
      </c>
      <c r="J1889" s="54">
        <f>IF($B1889="","",MAX(0,$E1889-MAX(0,SUMIFS(Тех_Движение!$G$2:$G$5111,Тех_Движение!$D$2:$D$5111,$C1889,Тех_Движение!$B$2:$B$5111,"&lt;="&amp;Настройки!$B$6)-$F1889)))</f>
        <v/>
      </c>
      <c r="K1889" s="54">
        <f>IF(OR($B1889="",K$3&lt;$D1889+Настройки!$B$7),0,MAX(0,$E1889-MAX(0,SUMIFS(Тех_Движение!$G$2:$G$5111,Тех_Движение!$D$2:$D$5111,$C1889,Тех_Движение!$B$2:$B$5111,"&lt;="&amp;K$3)-$F1889)))</f>
        <v/>
      </c>
      <c r="L1889" s="54">
        <f>IF(OR($B1889="",L$3&lt;$D1889+Настройки!$B$7),0,MAX(0,$E1889-MAX(0,SUMIFS(Тех_Движение!$G$2:$G$5111,Тех_Движение!$D$2:$D$5111,$C1889,Тех_Движение!$B$2:$B$5111,"&lt;="&amp;L$3)-$F1889)))</f>
        <v/>
      </c>
      <c r="M1889" s="54">
        <f>IF(OR($B1889="",M$3&lt;$D1889+Настройки!$B$7),0,MAX(0,$E1889-MAX(0,SUMIFS(Тех_Движение!$G$2:$G$5111,Тех_Движение!$D$2:$D$5111,$C1889,Тех_Движение!$B$2:$B$5111,"&lt;="&amp;M$3)-$F1889)))</f>
        <v/>
      </c>
      <c r="N1889" s="54">
        <f>IF(OR($B1889="",N$3&lt;$D1889+Настройки!$B$7),0,MAX(0,$E1889-MAX(0,SUMIFS(Тех_Движение!$G$2:$G$5111,Тех_Движение!$D$2:$D$5111,$C1889,Тех_Движение!$B$2:$B$5111,"&lt;="&amp;N$3)-$F1889)))</f>
        <v/>
      </c>
      <c r="O1889" s="54">
        <f>IF(OR($B1889="",O$3&lt;$D1889+Настройки!$B$7),0,MAX(0,$E1889-MAX(0,SUMIFS(Тех_Движение!$G$2:$G$5111,Тех_Движение!$D$2:$D$5111,$C1889,Тех_Движение!$B$2:$B$5111,"&lt;="&amp;O$3)-$F1889)))</f>
        <v/>
      </c>
      <c r="P1889" s="54">
        <f>IF(OR($B1889="",P$3&lt;$D1889+Настройки!$B$7),0,MAX(0,$E1889-MAX(0,SUMIFS(Тех_Движение!$G$2:$G$5111,Тех_Движение!$D$2:$D$5111,$C1889,Тех_Движение!$B$2:$B$5111,"&lt;="&amp;P$3)-$F1889)))</f>
        <v/>
      </c>
      <c r="Q1889" s="54">
        <f>IF(OR($B1889="",Q$3&lt;$D1889+Настройки!$B$7),0,MAX(0,$E1889-MAX(0,SUMIFS(Тех_Движение!$G$2:$G$5111,Тех_Движение!$D$2:$D$5111,$C1889,Тех_Движение!$B$2:$B$5111,"&lt;="&amp;Q$3)-$F1889)))</f>
        <v/>
      </c>
      <c r="R1889" s="54">
        <f>IF($B1889="","",SUM($K1889:$Q1889))</f>
        <v/>
      </c>
      <c r="S1889" s="56">
        <f>IF($B1889="","",VLOOKUP($C1889,Настройки!$A$11:$L$17,9,FALSE))</f>
        <v/>
      </c>
      <c r="T1889" s="56">
        <f>IF($B1889="","",$R1889*$S1889)</f>
        <v/>
      </c>
    </row>
    <row r="1890">
      <c r="A1890" s="20">
        <f>Тех_Движение!$A$1887</f>
        <v/>
      </c>
      <c r="B1890" s="20">
        <f>IF(Тех_Движение!$F$1887&gt;0,Тех_Движение!$I$1887,"")</f>
        <v/>
      </c>
      <c r="C1890" s="20">
        <f>IF($B1890="","",Тех_Движение!$D$1887)</f>
        <v/>
      </c>
      <c r="D1890" s="42">
        <f>IF($B1890="","",Тех_Движение!$B$1887)</f>
        <v/>
      </c>
      <c r="E1890" s="54">
        <f>IF($B1890="","",Тех_Движение!$F$1887)</f>
        <v/>
      </c>
      <c r="F1890" s="54">
        <f>IF($B1890="","",SUMIFS($E$5:$E1889,$C$5:$C1889,$C1890))</f>
        <v/>
      </c>
      <c r="G1890" s="54">
        <f>IF($B1890="","",MAX(0,$E1890-MAX(0,SUMIFS(Тех_Движение!$G$2:$G$5111,Тех_Движение!$D$2:$D$5111,$C1890,Тех_Движение!$B$2:$B$5111,"&lt;="&amp;Настройки!$B$5-1)-$F1890)))</f>
        <v/>
      </c>
      <c r="H1890" s="54">
        <f>IF($B1890="","",IF(AND($D1890&gt;=Настройки!$B$5,$D1890&lt;=Настройки!$B$6),$E1890,0))</f>
        <v/>
      </c>
      <c r="I1890" s="54">
        <f>IF($B1890="","",$G1890+$H1890-$J1890)</f>
        <v/>
      </c>
      <c r="J1890" s="54">
        <f>IF($B1890="","",MAX(0,$E1890-MAX(0,SUMIFS(Тех_Движение!$G$2:$G$5111,Тех_Движение!$D$2:$D$5111,$C1890,Тех_Движение!$B$2:$B$5111,"&lt;="&amp;Настройки!$B$6)-$F1890)))</f>
        <v/>
      </c>
      <c r="K1890" s="54">
        <f>IF(OR($B1890="",K$3&lt;$D1890+Настройки!$B$7),0,MAX(0,$E1890-MAX(0,SUMIFS(Тех_Движение!$G$2:$G$5111,Тех_Движение!$D$2:$D$5111,$C1890,Тех_Движение!$B$2:$B$5111,"&lt;="&amp;K$3)-$F1890)))</f>
        <v/>
      </c>
      <c r="L1890" s="54">
        <f>IF(OR($B1890="",L$3&lt;$D1890+Настройки!$B$7),0,MAX(0,$E1890-MAX(0,SUMIFS(Тех_Движение!$G$2:$G$5111,Тех_Движение!$D$2:$D$5111,$C1890,Тех_Движение!$B$2:$B$5111,"&lt;="&amp;L$3)-$F1890)))</f>
        <v/>
      </c>
      <c r="M1890" s="54">
        <f>IF(OR($B1890="",M$3&lt;$D1890+Настройки!$B$7),0,MAX(0,$E1890-MAX(0,SUMIFS(Тех_Движение!$G$2:$G$5111,Тех_Движение!$D$2:$D$5111,$C1890,Тех_Движение!$B$2:$B$5111,"&lt;="&amp;M$3)-$F1890)))</f>
        <v/>
      </c>
      <c r="N1890" s="54">
        <f>IF(OR($B1890="",N$3&lt;$D1890+Настройки!$B$7),0,MAX(0,$E1890-MAX(0,SUMIFS(Тех_Движение!$G$2:$G$5111,Тех_Движение!$D$2:$D$5111,$C1890,Тех_Движение!$B$2:$B$5111,"&lt;="&amp;N$3)-$F1890)))</f>
        <v/>
      </c>
      <c r="O1890" s="54">
        <f>IF(OR($B1890="",O$3&lt;$D1890+Настройки!$B$7),0,MAX(0,$E1890-MAX(0,SUMIFS(Тех_Движение!$G$2:$G$5111,Тех_Движение!$D$2:$D$5111,$C1890,Тех_Движение!$B$2:$B$5111,"&lt;="&amp;O$3)-$F1890)))</f>
        <v/>
      </c>
      <c r="P1890" s="54">
        <f>IF(OR($B1890="",P$3&lt;$D1890+Настройки!$B$7),0,MAX(0,$E1890-MAX(0,SUMIFS(Тех_Движение!$G$2:$G$5111,Тех_Движение!$D$2:$D$5111,$C1890,Тех_Движение!$B$2:$B$5111,"&lt;="&amp;P$3)-$F1890)))</f>
        <v/>
      </c>
      <c r="Q1890" s="54">
        <f>IF(OR($B1890="",Q$3&lt;$D1890+Настройки!$B$7),0,MAX(0,$E1890-MAX(0,SUMIFS(Тех_Движение!$G$2:$G$5111,Тех_Движение!$D$2:$D$5111,$C1890,Тех_Движение!$B$2:$B$5111,"&lt;="&amp;Q$3)-$F1890)))</f>
        <v/>
      </c>
      <c r="R1890" s="54">
        <f>IF($B1890="","",SUM($K1890:$Q1890))</f>
        <v/>
      </c>
      <c r="S1890" s="56">
        <f>IF($B1890="","",VLOOKUP($C1890,Настройки!$A$11:$L$17,9,FALSE))</f>
        <v/>
      </c>
      <c r="T1890" s="56">
        <f>IF($B1890="","",$R1890*$S1890)</f>
        <v/>
      </c>
    </row>
    <row r="1891">
      <c r="A1891" s="20">
        <f>Тех_Движение!$A$1888</f>
        <v/>
      </c>
      <c r="B1891" s="20">
        <f>IF(Тех_Движение!$F$1888&gt;0,Тех_Движение!$I$1888,"")</f>
        <v/>
      </c>
      <c r="C1891" s="20">
        <f>IF($B1891="","",Тех_Движение!$D$1888)</f>
        <v/>
      </c>
      <c r="D1891" s="42">
        <f>IF($B1891="","",Тех_Движение!$B$1888)</f>
        <v/>
      </c>
      <c r="E1891" s="54">
        <f>IF($B1891="","",Тех_Движение!$F$1888)</f>
        <v/>
      </c>
      <c r="F1891" s="54">
        <f>IF($B1891="","",SUMIFS($E$5:$E1890,$C$5:$C1890,$C1891))</f>
        <v/>
      </c>
      <c r="G1891" s="54">
        <f>IF($B1891="","",MAX(0,$E1891-MAX(0,SUMIFS(Тех_Движение!$G$2:$G$5111,Тех_Движение!$D$2:$D$5111,$C1891,Тех_Движение!$B$2:$B$5111,"&lt;="&amp;Настройки!$B$5-1)-$F1891)))</f>
        <v/>
      </c>
      <c r="H1891" s="54">
        <f>IF($B1891="","",IF(AND($D1891&gt;=Настройки!$B$5,$D1891&lt;=Настройки!$B$6),$E1891,0))</f>
        <v/>
      </c>
      <c r="I1891" s="54">
        <f>IF($B1891="","",$G1891+$H1891-$J1891)</f>
        <v/>
      </c>
      <c r="J1891" s="54">
        <f>IF($B1891="","",MAX(0,$E1891-MAX(0,SUMIFS(Тех_Движение!$G$2:$G$5111,Тех_Движение!$D$2:$D$5111,$C1891,Тех_Движение!$B$2:$B$5111,"&lt;="&amp;Настройки!$B$6)-$F1891)))</f>
        <v/>
      </c>
      <c r="K1891" s="54">
        <f>IF(OR($B1891="",K$3&lt;$D1891+Настройки!$B$7),0,MAX(0,$E1891-MAX(0,SUMIFS(Тех_Движение!$G$2:$G$5111,Тех_Движение!$D$2:$D$5111,$C1891,Тех_Движение!$B$2:$B$5111,"&lt;="&amp;K$3)-$F1891)))</f>
        <v/>
      </c>
      <c r="L1891" s="54">
        <f>IF(OR($B1891="",L$3&lt;$D1891+Настройки!$B$7),0,MAX(0,$E1891-MAX(0,SUMIFS(Тех_Движение!$G$2:$G$5111,Тех_Движение!$D$2:$D$5111,$C1891,Тех_Движение!$B$2:$B$5111,"&lt;="&amp;L$3)-$F1891)))</f>
        <v/>
      </c>
      <c r="M1891" s="54">
        <f>IF(OR($B1891="",M$3&lt;$D1891+Настройки!$B$7),0,MAX(0,$E1891-MAX(0,SUMIFS(Тех_Движение!$G$2:$G$5111,Тех_Движение!$D$2:$D$5111,$C1891,Тех_Движение!$B$2:$B$5111,"&lt;="&amp;M$3)-$F1891)))</f>
        <v/>
      </c>
      <c r="N1891" s="54">
        <f>IF(OR($B1891="",N$3&lt;$D1891+Настройки!$B$7),0,MAX(0,$E1891-MAX(0,SUMIFS(Тех_Движение!$G$2:$G$5111,Тех_Движение!$D$2:$D$5111,$C1891,Тех_Движение!$B$2:$B$5111,"&lt;="&amp;N$3)-$F1891)))</f>
        <v/>
      </c>
      <c r="O1891" s="54">
        <f>IF(OR($B1891="",O$3&lt;$D1891+Настройки!$B$7),0,MAX(0,$E1891-MAX(0,SUMIFS(Тех_Движение!$G$2:$G$5111,Тех_Движение!$D$2:$D$5111,$C1891,Тех_Движение!$B$2:$B$5111,"&lt;="&amp;O$3)-$F1891)))</f>
        <v/>
      </c>
      <c r="P1891" s="54">
        <f>IF(OR($B1891="",P$3&lt;$D1891+Настройки!$B$7),0,MAX(0,$E1891-MAX(0,SUMIFS(Тех_Движение!$G$2:$G$5111,Тех_Движение!$D$2:$D$5111,$C1891,Тех_Движение!$B$2:$B$5111,"&lt;="&amp;P$3)-$F1891)))</f>
        <v/>
      </c>
      <c r="Q1891" s="54">
        <f>IF(OR($B1891="",Q$3&lt;$D1891+Настройки!$B$7),0,MAX(0,$E1891-MAX(0,SUMIFS(Тех_Движение!$G$2:$G$5111,Тех_Движение!$D$2:$D$5111,$C1891,Тех_Движение!$B$2:$B$5111,"&lt;="&amp;Q$3)-$F1891)))</f>
        <v/>
      </c>
      <c r="R1891" s="54">
        <f>IF($B1891="","",SUM($K1891:$Q1891))</f>
        <v/>
      </c>
      <c r="S1891" s="56">
        <f>IF($B1891="","",VLOOKUP($C1891,Настройки!$A$11:$L$17,9,FALSE))</f>
        <v/>
      </c>
      <c r="T1891" s="56">
        <f>IF($B1891="","",$R1891*$S1891)</f>
        <v/>
      </c>
    </row>
    <row r="1892">
      <c r="A1892" s="20">
        <f>Тех_Движение!$A$1889</f>
        <v/>
      </c>
      <c r="B1892" s="20">
        <f>IF(Тех_Движение!$F$1889&gt;0,Тех_Движение!$I$1889,"")</f>
        <v/>
      </c>
      <c r="C1892" s="20">
        <f>IF($B1892="","",Тех_Движение!$D$1889)</f>
        <v/>
      </c>
      <c r="D1892" s="42">
        <f>IF($B1892="","",Тех_Движение!$B$1889)</f>
        <v/>
      </c>
      <c r="E1892" s="54">
        <f>IF($B1892="","",Тех_Движение!$F$1889)</f>
        <v/>
      </c>
      <c r="F1892" s="54">
        <f>IF($B1892="","",SUMIFS($E$5:$E1891,$C$5:$C1891,$C1892))</f>
        <v/>
      </c>
      <c r="G1892" s="54">
        <f>IF($B1892="","",MAX(0,$E1892-MAX(0,SUMIFS(Тех_Движение!$G$2:$G$5111,Тех_Движение!$D$2:$D$5111,$C1892,Тех_Движение!$B$2:$B$5111,"&lt;="&amp;Настройки!$B$5-1)-$F1892)))</f>
        <v/>
      </c>
      <c r="H1892" s="54">
        <f>IF($B1892="","",IF(AND($D1892&gt;=Настройки!$B$5,$D1892&lt;=Настройки!$B$6),$E1892,0))</f>
        <v/>
      </c>
      <c r="I1892" s="54">
        <f>IF($B1892="","",$G1892+$H1892-$J1892)</f>
        <v/>
      </c>
      <c r="J1892" s="54">
        <f>IF($B1892="","",MAX(0,$E1892-MAX(0,SUMIFS(Тех_Движение!$G$2:$G$5111,Тех_Движение!$D$2:$D$5111,$C1892,Тех_Движение!$B$2:$B$5111,"&lt;="&amp;Настройки!$B$6)-$F1892)))</f>
        <v/>
      </c>
      <c r="K1892" s="54">
        <f>IF(OR($B1892="",K$3&lt;$D1892+Настройки!$B$7),0,MAX(0,$E1892-MAX(0,SUMIFS(Тех_Движение!$G$2:$G$5111,Тех_Движение!$D$2:$D$5111,$C1892,Тех_Движение!$B$2:$B$5111,"&lt;="&amp;K$3)-$F1892)))</f>
        <v/>
      </c>
      <c r="L1892" s="54">
        <f>IF(OR($B1892="",L$3&lt;$D1892+Настройки!$B$7),0,MAX(0,$E1892-MAX(0,SUMIFS(Тех_Движение!$G$2:$G$5111,Тех_Движение!$D$2:$D$5111,$C1892,Тех_Движение!$B$2:$B$5111,"&lt;="&amp;L$3)-$F1892)))</f>
        <v/>
      </c>
      <c r="M1892" s="54">
        <f>IF(OR($B1892="",M$3&lt;$D1892+Настройки!$B$7),0,MAX(0,$E1892-MAX(0,SUMIFS(Тех_Движение!$G$2:$G$5111,Тех_Движение!$D$2:$D$5111,$C1892,Тех_Движение!$B$2:$B$5111,"&lt;="&amp;M$3)-$F1892)))</f>
        <v/>
      </c>
      <c r="N1892" s="54">
        <f>IF(OR($B1892="",N$3&lt;$D1892+Настройки!$B$7),0,MAX(0,$E1892-MAX(0,SUMIFS(Тех_Движение!$G$2:$G$5111,Тех_Движение!$D$2:$D$5111,$C1892,Тех_Движение!$B$2:$B$5111,"&lt;="&amp;N$3)-$F1892)))</f>
        <v/>
      </c>
      <c r="O1892" s="54">
        <f>IF(OR($B1892="",O$3&lt;$D1892+Настройки!$B$7),0,MAX(0,$E1892-MAX(0,SUMIFS(Тех_Движение!$G$2:$G$5111,Тех_Движение!$D$2:$D$5111,$C1892,Тех_Движение!$B$2:$B$5111,"&lt;="&amp;O$3)-$F1892)))</f>
        <v/>
      </c>
      <c r="P1892" s="54">
        <f>IF(OR($B1892="",P$3&lt;$D1892+Настройки!$B$7),0,MAX(0,$E1892-MAX(0,SUMIFS(Тех_Движение!$G$2:$G$5111,Тех_Движение!$D$2:$D$5111,$C1892,Тех_Движение!$B$2:$B$5111,"&lt;="&amp;P$3)-$F1892)))</f>
        <v/>
      </c>
      <c r="Q1892" s="54">
        <f>IF(OR($B1892="",Q$3&lt;$D1892+Настройки!$B$7),0,MAX(0,$E1892-MAX(0,SUMIFS(Тех_Движение!$G$2:$G$5111,Тех_Движение!$D$2:$D$5111,$C1892,Тех_Движение!$B$2:$B$5111,"&lt;="&amp;Q$3)-$F1892)))</f>
        <v/>
      </c>
      <c r="R1892" s="54">
        <f>IF($B1892="","",SUM($K1892:$Q1892))</f>
        <v/>
      </c>
      <c r="S1892" s="56">
        <f>IF($B1892="","",VLOOKUP($C1892,Настройки!$A$11:$L$17,9,FALSE))</f>
        <v/>
      </c>
      <c r="T1892" s="56">
        <f>IF($B1892="","",$R1892*$S1892)</f>
        <v/>
      </c>
    </row>
    <row r="1893">
      <c r="A1893" s="20">
        <f>Тех_Движение!$A$1890</f>
        <v/>
      </c>
      <c r="B1893" s="20">
        <f>IF(Тех_Движение!$F$1890&gt;0,Тех_Движение!$I$1890,"")</f>
        <v/>
      </c>
      <c r="C1893" s="20">
        <f>IF($B1893="","",Тех_Движение!$D$1890)</f>
        <v/>
      </c>
      <c r="D1893" s="42">
        <f>IF($B1893="","",Тех_Движение!$B$1890)</f>
        <v/>
      </c>
      <c r="E1893" s="54">
        <f>IF($B1893="","",Тех_Движение!$F$1890)</f>
        <v/>
      </c>
      <c r="F1893" s="54">
        <f>IF($B1893="","",SUMIFS($E$5:$E1892,$C$5:$C1892,$C1893))</f>
        <v/>
      </c>
      <c r="G1893" s="54">
        <f>IF($B1893="","",MAX(0,$E1893-MAX(0,SUMIFS(Тех_Движение!$G$2:$G$5111,Тех_Движение!$D$2:$D$5111,$C1893,Тех_Движение!$B$2:$B$5111,"&lt;="&amp;Настройки!$B$5-1)-$F1893)))</f>
        <v/>
      </c>
      <c r="H1893" s="54">
        <f>IF($B1893="","",IF(AND($D1893&gt;=Настройки!$B$5,$D1893&lt;=Настройки!$B$6),$E1893,0))</f>
        <v/>
      </c>
      <c r="I1893" s="54">
        <f>IF($B1893="","",$G1893+$H1893-$J1893)</f>
        <v/>
      </c>
      <c r="J1893" s="54">
        <f>IF($B1893="","",MAX(0,$E1893-MAX(0,SUMIFS(Тех_Движение!$G$2:$G$5111,Тех_Движение!$D$2:$D$5111,$C1893,Тех_Движение!$B$2:$B$5111,"&lt;="&amp;Настройки!$B$6)-$F1893)))</f>
        <v/>
      </c>
      <c r="K1893" s="54">
        <f>IF(OR($B1893="",K$3&lt;$D1893+Настройки!$B$7),0,MAX(0,$E1893-MAX(0,SUMIFS(Тех_Движение!$G$2:$G$5111,Тех_Движение!$D$2:$D$5111,$C1893,Тех_Движение!$B$2:$B$5111,"&lt;="&amp;K$3)-$F1893)))</f>
        <v/>
      </c>
      <c r="L1893" s="54">
        <f>IF(OR($B1893="",L$3&lt;$D1893+Настройки!$B$7),0,MAX(0,$E1893-MAX(0,SUMIFS(Тех_Движение!$G$2:$G$5111,Тех_Движение!$D$2:$D$5111,$C1893,Тех_Движение!$B$2:$B$5111,"&lt;="&amp;L$3)-$F1893)))</f>
        <v/>
      </c>
      <c r="M1893" s="54">
        <f>IF(OR($B1893="",M$3&lt;$D1893+Настройки!$B$7),0,MAX(0,$E1893-MAX(0,SUMIFS(Тех_Движение!$G$2:$G$5111,Тех_Движение!$D$2:$D$5111,$C1893,Тех_Движение!$B$2:$B$5111,"&lt;="&amp;M$3)-$F1893)))</f>
        <v/>
      </c>
      <c r="N1893" s="54">
        <f>IF(OR($B1893="",N$3&lt;$D1893+Настройки!$B$7),0,MAX(0,$E1893-MAX(0,SUMIFS(Тех_Движение!$G$2:$G$5111,Тех_Движение!$D$2:$D$5111,$C1893,Тех_Движение!$B$2:$B$5111,"&lt;="&amp;N$3)-$F1893)))</f>
        <v/>
      </c>
      <c r="O1893" s="54">
        <f>IF(OR($B1893="",O$3&lt;$D1893+Настройки!$B$7),0,MAX(0,$E1893-MAX(0,SUMIFS(Тех_Движение!$G$2:$G$5111,Тех_Движение!$D$2:$D$5111,$C1893,Тех_Движение!$B$2:$B$5111,"&lt;="&amp;O$3)-$F1893)))</f>
        <v/>
      </c>
      <c r="P1893" s="54">
        <f>IF(OR($B1893="",P$3&lt;$D1893+Настройки!$B$7),0,MAX(0,$E1893-MAX(0,SUMIFS(Тех_Движение!$G$2:$G$5111,Тех_Движение!$D$2:$D$5111,$C1893,Тех_Движение!$B$2:$B$5111,"&lt;="&amp;P$3)-$F1893)))</f>
        <v/>
      </c>
      <c r="Q1893" s="54">
        <f>IF(OR($B1893="",Q$3&lt;$D1893+Настройки!$B$7),0,MAX(0,$E1893-MAX(0,SUMIFS(Тех_Движение!$G$2:$G$5111,Тех_Движение!$D$2:$D$5111,$C1893,Тех_Движение!$B$2:$B$5111,"&lt;="&amp;Q$3)-$F1893)))</f>
        <v/>
      </c>
      <c r="R1893" s="54">
        <f>IF($B1893="","",SUM($K1893:$Q1893))</f>
        <v/>
      </c>
      <c r="S1893" s="56">
        <f>IF($B1893="","",VLOOKUP($C1893,Настройки!$A$11:$L$17,9,FALSE))</f>
        <v/>
      </c>
      <c r="T1893" s="56">
        <f>IF($B1893="","",$R1893*$S1893)</f>
        <v/>
      </c>
    </row>
    <row r="1894">
      <c r="A1894" s="20">
        <f>Тех_Движение!$A$1891</f>
        <v/>
      </c>
      <c r="B1894" s="20">
        <f>IF(Тех_Движение!$F$1891&gt;0,Тех_Движение!$I$1891,"")</f>
        <v/>
      </c>
      <c r="C1894" s="20">
        <f>IF($B1894="","",Тех_Движение!$D$1891)</f>
        <v/>
      </c>
      <c r="D1894" s="42">
        <f>IF($B1894="","",Тех_Движение!$B$1891)</f>
        <v/>
      </c>
      <c r="E1894" s="54">
        <f>IF($B1894="","",Тех_Движение!$F$1891)</f>
        <v/>
      </c>
      <c r="F1894" s="54">
        <f>IF($B1894="","",SUMIFS($E$5:$E1893,$C$5:$C1893,$C1894))</f>
        <v/>
      </c>
      <c r="G1894" s="54">
        <f>IF($B1894="","",MAX(0,$E1894-MAX(0,SUMIFS(Тех_Движение!$G$2:$G$5111,Тех_Движение!$D$2:$D$5111,$C1894,Тех_Движение!$B$2:$B$5111,"&lt;="&amp;Настройки!$B$5-1)-$F1894)))</f>
        <v/>
      </c>
      <c r="H1894" s="54">
        <f>IF($B1894="","",IF(AND($D1894&gt;=Настройки!$B$5,$D1894&lt;=Настройки!$B$6),$E1894,0))</f>
        <v/>
      </c>
      <c r="I1894" s="54">
        <f>IF($B1894="","",$G1894+$H1894-$J1894)</f>
        <v/>
      </c>
      <c r="J1894" s="54">
        <f>IF($B1894="","",MAX(0,$E1894-MAX(0,SUMIFS(Тех_Движение!$G$2:$G$5111,Тех_Движение!$D$2:$D$5111,$C1894,Тех_Движение!$B$2:$B$5111,"&lt;="&amp;Настройки!$B$6)-$F1894)))</f>
        <v/>
      </c>
      <c r="K1894" s="54">
        <f>IF(OR($B1894="",K$3&lt;$D1894+Настройки!$B$7),0,MAX(0,$E1894-MAX(0,SUMIFS(Тех_Движение!$G$2:$G$5111,Тех_Движение!$D$2:$D$5111,$C1894,Тех_Движение!$B$2:$B$5111,"&lt;="&amp;K$3)-$F1894)))</f>
        <v/>
      </c>
      <c r="L1894" s="54">
        <f>IF(OR($B1894="",L$3&lt;$D1894+Настройки!$B$7),0,MAX(0,$E1894-MAX(0,SUMIFS(Тех_Движение!$G$2:$G$5111,Тех_Движение!$D$2:$D$5111,$C1894,Тех_Движение!$B$2:$B$5111,"&lt;="&amp;L$3)-$F1894)))</f>
        <v/>
      </c>
      <c r="M1894" s="54">
        <f>IF(OR($B1894="",M$3&lt;$D1894+Настройки!$B$7),0,MAX(0,$E1894-MAX(0,SUMIFS(Тех_Движение!$G$2:$G$5111,Тех_Движение!$D$2:$D$5111,$C1894,Тех_Движение!$B$2:$B$5111,"&lt;="&amp;M$3)-$F1894)))</f>
        <v/>
      </c>
      <c r="N1894" s="54">
        <f>IF(OR($B1894="",N$3&lt;$D1894+Настройки!$B$7),0,MAX(0,$E1894-MAX(0,SUMIFS(Тех_Движение!$G$2:$G$5111,Тех_Движение!$D$2:$D$5111,$C1894,Тех_Движение!$B$2:$B$5111,"&lt;="&amp;N$3)-$F1894)))</f>
        <v/>
      </c>
      <c r="O1894" s="54">
        <f>IF(OR($B1894="",O$3&lt;$D1894+Настройки!$B$7),0,MAX(0,$E1894-MAX(0,SUMIFS(Тех_Движение!$G$2:$G$5111,Тех_Движение!$D$2:$D$5111,$C1894,Тех_Движение!$B$2:$B$5111,"&lt;="&amp;O$3)-$F1894)))</f>
        <v/>
      </c>
      <c r="P1894" s="54">
        <f>IF(OR($B1894="",P$3&lt;$D1894+Настройки!$B$7),0,MAX(0,$E1894-MAX(0,SUMIFS(Тех_Движение!$G$2:$G$5111,Тех_Движение!$D$2:$D$5111,$C1894,Тех_Движение!$B$2:$B$5111,"&lt;="&amp;P$3)-$F1894)))</f>
        <v/>
      </c>
      <c r="Q1894" s="54">
        <f>IF(OR($B1894="",Q$3&lt;$D1894+Настройки!$B$7),0,MAX(0,$E1894-MAX(0,SUMIFS(Тех_Движение!$G$2:$G$5111,Тех_Движение!$D$2:$D$5111,$C1894,Тех_Движение!$B$2:$B$5111,"&lt;="&amp;Q$3)-$F1894)))</f>
        <v/>
      </c>
      <c r="R1894" s="54">
        <f>IF($B1894="","",SUM($K1894:$Q1894))</f>
        <v/>
      </c>
      <c r="S1894" s="56">
        <f>IF($B1894="","",VLOOKUP($C1894,Настройки!$A$11:$L$17,9,FALSE))</f>
        <v/>
      </c>
      <c r="T1894" s="56">
        <f>IF($B1894="","",$R1894*$S1894)</f>
        <v/>
      </c>
    </row>
    <row r="1895">
      <c r="A1895" s="20">
        <f>Тех_Движение!$A$1892</f>
        <v/>
      </c>
      <c r="B1895" s="20">
        <f>IF(Тех_Движение!$F$1892&gt;0,Тех_Движение!$I$1892,"")</f>
        <v/>
      </c>
      <c r="C1895" s="20">
        <f>IF($B1895="","",Тех_Движение!$D$1892)</f>
        <v/>
      </c>
      <c r="D1895" s="42">
        <f>IF($B1895="","",Тех_Движение!$B$1892)</f>
        <v/>
      </c>
      <c r="E1895" s="54">
        <f>IF($B1895="","",Тех_Движение!$F$1892)</f>
        <v/>
      </c>
      <c r="F1895" s="54">
        <f>IF($B1895="","",SUMIFS($E$5:$E1894,$C$5:$C1894,$C1895))</f>
        <v/>
      </c>
      <c r="G1895" s="54">
        <f>IF($B1895="","",MAX(0,$E1895-MAX(0,SUMIFS(Тех_Движение!$G$2:$G$5111,Тех_Движение!$D$2:$D$5111,$C1895,Тех_Движение!$B$2:$B$5111,"&lt;="&amp;Настройки!$B$5-1)-$F1895)))</f>
        <v/>
      </c>
      <c r="H1895" s="54">
        <f>IF($B1895="","",IF(AND($D1895&gt;=Настройки!$B$5,$D1895&lt;=Настройки!$B$6),$E1895,0))</f>
        <v/>
      </c>
      <c r="I1895" s="54">
        <f>IF($B1895="","",$G1895+$H1895-$J1895)</f>
        <v/>
      </c>
      <c r="J1895" s="54">
        <f>IF($B1895="","",MAX(0,$E1895-MAX(0,SUMIFS(Тех_Движение!$G$2:$G$5111,Тех_Движение!$D$2:$D$5111,$C1895,Тех_Движение!$B$2:$B$5111,"&lt;="&amp;Настройки!$B$6)-$F1895)))</f>
        <v/>
      </c>
      <c r="K1895" s="54">
        <f>IF(OR($B1895="",K$3&lt;$D1895+Настройки!$B$7),0,MAX(0,$E1895-MAX(0,SUMIFS(Тех_Движение!$G$2:$G$5111,Тех_Движение!$D$2:$D$5111,$C1895,Тех_Движение!$B$2:$B$5111,"&lt;="&amp;K$3)-$F1895)))</f>
        <v/>
      </c>
      <c r="L1895" s="54">
        <f>IF(OR($B1895="",L$3&lt;$D1895+Настройки!$B$7),0,MAX(0,$E1895-MAX(0,SUMIFS(Тех_Движение!$G$2:$G$5111,Тех_Движение!$D$2:$D$5111,$C1895,Тех_Движение!$B$2:$B$5111,"&lt;="&amp;L$3)-$F1895)))</f>
        <v/>
      </c>
      <c r="M1895" s="54">
        <f>IF(OR($B1895="",M$3&lt;$D1895+Настройки!$B$7),0,MAX(0,$E1895-MAX(0,SUMIFS(Тех_Движение!$G$2:$G$5111,Тех_Движение!$D$2:$D$5111,$C1895,Тех_Движение!$B$2:$B$5111,"&lt;="&amp;M$3)-$F1895)))</f>
        <v/>
      </c>
      <c r="N1895" s="54">
        <f>IF(OR($B1895="",N$3&lt;$D1895+Настройки!$B$7),0,MAX(0,$E1895-MAX(0,SUMIFS(Тех_Движение!$G$2:$G$5111,Тех_Движение!$D$2:$D$5111,$C1895,Тех_Движение!$B$2:$B$5111,"&lt;="&amp;N$3)-$F1895)))</f>
        <v/>
      </c>
      <c r="O1895" s="54">
        <f>IF(OR($B1895="",O$3&lt;$D1895+Настройки!$B$7),0,MAX(0,$E1895-MAX(0,SUMIFS(Тех_Движение!$G$2:$G$5111,Тех_Движение!$D$2:$D$5111,$C1895,Тех_Движение!$B$2:$B$5111,"&lt;="&amp;O$3)-$F1895)))</f>
        <v/>
      </c>
      <c r="P1895" s="54">
        <f>IF(OR($B1895="",P$3&lt;$D1895+Настройки!$B$7),0,MAX(0,$E1895-MAX(0,SUMIFS(Тех_Движение!$G$2:$G$5111,Тех_Движение!$D$2:$D$5111,$C1895,Тех_Движение!$B$2:$B$5111,"&lt;="&amp;P$3)-$F1895)))</f>
        <v/>
      </c>
      <c r="Q1895" s="54">
        <f>IF(OR($B1895="",Q$3&lt;$D1895+Настройки!$B$7),0,MAX(0,$E1895-MAX(0,SUMIFS(Тех_Движение!$G$2:$G$5111,Тех_Движение!$D$2:$D$5111,$C1895,Тех_Движение!$B$2:$B$5111,"&lt;="&amp;Q$3)-$F1895)))</f>
        <v/>
      </c>
      <c r="R1895" s="54">
        <f>IF($B1895="","",SUM($K1895:$Q1895))</f>
        <v/>
      </c>
      <c r="S1895" s="56">
        <f>IF($B1895="","",VLOOKUP($C1895,Настройки!$A$11:$L$17,9,FALSE))</f>
        <v/>
      </c>
      <c r="T1895" s="56">
        <f>IF($B1895="","",$R1895*$S1895)</f>
        <v/>
      </c>
    </row>
    <row r="1896">
      <c r="A1896" s="20">
        <f>Тех_Движение!$A$1893</f>
        <v/>
      </c>
      <c r="B1896" s="20">
        <f>IF(Тех_Движение!$F$1893&gt;0,Тех_Движение!$I$1893,"")</f>
        <v/>
      </c>
      <c r="C1896" s="20">
        <f>IF($B1896="","",Тех_Движение!$D$1893)</f>
        <v/>
      </c>
      <c r="D1896" s="42">
        <f>IF($B1896="","",Тех_Движение!$B$1893)</f>
        <v/>
      </c>
      <c r="E1896" s="54">
        <f>IF($B1896="","",Тех_Движение!$F$1893)</f>
        <v/>
      </c>
      <c r="F1896" s="54">
        <f>IF($B1896="","",SUMIFS($E$5:$E1895,$C$5:$C1895,$C1896))</f>
        <v/>
      </c>
      <c r="G1896" s="54">
        <f>IF($B1896="","",MAX(0,$E1896-MAX(0,SUMIFS(Тех_Движение!$G$2:$G$5111,Тех_Движение!$D$2:$D$5111,$C1896,Тех_Движение!$B$2:$B$5111,"&lt;="&amp;Настройки!$B$5-1)-$F1896)))</f>
        <v/>
      </c>
      <c r="H1896" s="54">
        <f>IF($B1896="","",IF(AND($D1896&gt;=Настройки!$B$5,$D1896&lt;=Настройки!$B$6),$E1896,0))</f>
        <v/>
      </c>
      <c r="I1896" s="54">
        <f>IF($B1896="","",$G1896+$H1896-$J1896)</f>
        <v/>
      </c>
      <c r="J1896" s="54">
        <f>IF($B1896="","",MAX(0,$E1896-MAX(0,SUMIFS(Тех_Движение!$G$2:$G$5111,Тех_Движение!$D$2:$D$5111,$C1896,Тех_Движение!$B$2:$B$5111,"&lt;="&amp;Настройки!$B$6)-$F1896)))</f>
        <v/>
      </c>
      <c r="K1896" s="54">
        <f>IF(OR($B1896="",K$3&lt;$D1896+Настройки!$B$7),0,MAX(0,$E1896-MAX(0,SUMIFS(Тех_Движение!$G$2:$G$5111,Тех_Движение!$D$2:$D$5111,$C1896,Тех_Движение!$B$2:$B$5111,"&lt;="&amp;K$3)-$F1896)))</f>
        <v/>
      </c>
      <c r="L1896" s="54">
        <f>IF(OR($B1896="",L$3&lt;$D1896+Настройки!$B$7),0,MAX(0,$E1896-MAX(0,SUMIFS(Тех_Движение!$G$2:$G$5111,Тех_Движение!$D$2:$D$5111,$C1896,Тех_Движение!$B$2:$B$5111,"&lt;="&amp;L$3)-$F1896)))</f>
        <v/>
      </c>
      <c r="M1896" s="54">
        <f>IF(OR($B1896="",M$3&lt;$D1896+Настройки!$B$7),0,MAX(0,$E1896-MAX(0,SUMIFS(Тех_Движение!$G$2:$G$5111,Тех_Движение!$D$2:$D$5111,$C1896,Тех_Движение!$B$2:$B$5111,"&lt;="&amp;M$3)-$F1896)))</f>
        <v/>
      </c>
      <c r="N1896" s="54">
        <f>IF(OR($B1896="",N$3&lt;$D1896+Настройки!$B$7),0,MAX(0,$E1896-MAX(0,SUMIFS(Тех_Движение!$G$2:$G$5111,Тех_Движение!$D$2:$D$5111,$C1896,Тех_Движение!$B$2:$B$5111,"&lt;="&amp;N$3)-$F1896)))</f>
        <v/>
      </c>
      <c r="O1896" s="54">
        <f>IF(OR($B1896="",O$3&lt;$D1896+Настройки!$B$7),0,MAX(0,$E1896-MAX(0,SUMIFS(Тех_Движение!$G$2:$G$5111,Тех_Движение!$D$2:$D$5111,$C1896,Тех_Движение!$B$2:$B$5111,"&lt;="&amp;O$3)-$F1896)))</f>
        <v/>
      </c>
      <c r="P1896" s="54">
        <f>IF(OR($B1896="",P$3&lt;$D1896+Настройки!$B$7),0,MAX(0,$E1896-MAX(0,SUMIFS(Тех_Движение!$G$2:$G$5111,Тех_Движение!$D$2:$D$5111,$C1896,Тех_Движение!$B$2:$B$5111,"&lt;="&amp;P$3)-$F1896)))</f>
        <v/>
      </c>
      <c r="Q1896" s="54">
        <f>IF(OR($B1896="",Q$3&lt;$D1896+Настройки!$B$7),0,MAX(0,$E1896-MAX(0,SUMIFS(Тех_Движение!$G$2:$G$5111,Тех_Движение!$D$2:$D$5111,$C1896,Тех_Движение!$B$2:$B$5111,"&lt;="&amp;Q$3)-$F1896)))</f>
        <v/>
      </c>
      <c r="R1896" s="54">
        <f>IF($B1896="","",SUM($K1896:$Q1896))</f>
        <v/>
      </c>
      <c r="S1896" s="56">
        <f>IF($B1896="","",VLOOKUP($C1896,Настройки!$A$11:$L$17,9,FALSE))</f>
        <v/>
      </c>
      <c r="T1896" s="56">
        <f>IF($B1896="","",$R1896*$S1896)</f>
        <v/>
      </c>
    </row>
    <row r="1897">
      <c r="A1897" s="20">
        <f>Тех_Движение!$A$1894</f>
        <v/>
      </c>
      <c r="B1897" s="20">
        <f>IF(Тех_Движение!$F$1894&gt;0,Тех_Движение!$I$1894,"")</f>
        <v/>
      </c>
      <c r="C1897" s="20">
        <f>IF($B1897="","",Тех_Движение!$D$1894)</f>
        <v/>
      </c>
      <c r="D1897" s="42">
        <f>IF($B1897="","",Тех_Движение!$B$1894)</f>
        <v/>
      </c>
      <c r="E1897" s="54">
        <f>IF($B1897="","",Тех_Движение!$F$1894)</f>
        <v/>
      </c>
      <c r="F1897" s="54">
        <f>IF($B1897="","",SUMIFS($E$5:$E1896,$C$5:$C1896,$C1897))</f>
        <v/>
      </c>
      <c r="G1897" s="54">
        <f>IF($B1897="","",MAX(0,$E1897-MAX(0,SUMIFS(Тех_Движение!$G$2:$G$5111,Тех_Движение!$D$2:$D$5111,$C1897,Тех_Движение!$B$2:$B$5111,"&lt;="&amp;Настройки!$B$5-1)-$F1897)))</f>
        <v/>
      </c>
      <c r="H1897" s="54">
        <f>IF($B1897="","",IF(AND($D1897&gt;=Настройки!$B$5,$D1897&lt;=Настройки!$B$6),$E1897,0))</f>
        <v/>
      </c>
      <c r="I1897" s="54">
        <f>IF($B1897="","",$G1897+$H1897-$J1897)</f>
        <v/>
      </c>
      <c r="J1897" s="54">
        <f>IF($B1897="","",MAX(0,$E1897-MAX(0,SUMIFS(Тех_Движение!$G$2:$G$5111,Тех_Движение!$D$2:$D$5111,$C1897,Тех_Движение!$B$2:$B$5111,"&lt;="&amp;Настройки!$B$6)-$F1897)))</f>
        <v/>
      </c>
      <c r="K1897" s="54">
        <f>IF(OR($B1897="",K$3&lt;$D1897+Настройки!$B$7),0,MAX(0,$E1897-MAX(0,SUMIFS(Тех_Движение!$G$2:$G$5111,Тех_Движение!$D$2:$D$5111,$C1897,Тех_Движение!$B$2:$B$5111,"&lt;="&amp;K$3)-$F1897)))</f>
        <v/>
      </c>
      <c r="L1897" s="54">
        <f>IF(OR($B1897="",L$3&lt;$D1897+Настройки!$B$7),0,MAX(0,$E1897-MAX(0,SUMIFS(Тех_Движение!$G$2:$G$5111,Тех_Движение!$D$2:$D$5111,$C1897,Тех_Движение!$B$2:$B$5111,"&lt;="&amp;L$3)-$F1897)))</f>
        <v/>
      </c>
      <c r="M1897" s="54">
        <f>IF(OR($B1897="",M$3&lt;$D1897+Настройки!$B$7),0,MAX(0,$E1897-MAX(0,SUMIFS(Тех_Движение!$G$2:$G$5111,Тех_Движение!$D$2:$D$5111,$C1897,Тех_Движение!$B$2:$B$5111,"&lt;="&amp;M$3)-$F1897)))</f>
        <v/>
      </c>
      <c r="N1897" s="54">
        <f>IF(OR($B1897="",N$3&lt;$D1897+Настройки!$B$7),0,MAX(0,$E1897-MAX(0,SUMIFS(Тех_Движение!$G$2:$G$5111,Тех_Движение!$D$2:$D$5111,$C1897,Тех_Движение!$B$2:$B$5111,"&lt;="&amp;N$3)-$F1897)))</f>
        <v/>
      </c>
      <c r="O1897" s="54">
        <f>IF(OR($B1897="",O$3&lt;$D1897+Настройки!$B$7),0,MAX(0,$E1897-MAX(0,SUMIFS(Тех_Движение!$G$2:$G$5111,Тех_Движение!$D$2:$D$5111,$C1897,Тех_Движение!$B$2:$B$5111,"&lt;="&amp;O$3)-$F1897)))</f>
        <v/>
      </c>
      <c r="P1897" s="54">
        <f>IF(OR($B1897="",P$3&lt;$D1897+Настройки!$B$7),0,MAX(0,$E1897-MAX(0,SUMIFS(Тех_Движение!$G$2:$G$5111,Тех_Движение!$D$2:$D$5111,$C1897,Тех_Движение!$B$2:$B$5111,"&lt;="&amp;P$3)-$F1897)))</f>
        <v/>
      </c>
      <c r="Q1897" s="54">
        <f>IF(OR($B1897="",Q$3&lt;$D1897+Настройки!$B$7),0,MAX(0,$E1897-MAX(0,SUMIFS(Тех_Движение!$G$2:$G$5111,Тех_Движение!$D$2:$D$5111,$C1897,Тех_Движение!$B$2:$B$5111,"&lt;="&amp;Q$3)-$F1897)))</f>
        <v/>
      </c>
      <c r="R1897" s="54">
        <f>IF($B1897="","",SUM($K1897:$Q1897))</f>
        <v/>
      </c>
      <c r="S1897" s="56">
        <f>IF($B1897="","",VLOOKUP($C1897,Настройки!$A$11:$L$17,9,FALSE))</f>
        <v/>
      </c>
      <c r="T1897" s="56">
        <f>IF($B1897="","",$R1897*$S1897)</f>
        <v/>
      </c>
    </row>
    <row r="1898">
      <c r="A1898" s="20">
        <f>Тех_Движение!$A$1895</f>
        <v/>
      </c>
      <c r="B1898" s="20">
        <f>IF(Тех_Движение!$F$1895&gt;0,Тех_Движение!$I$1895,"")</f>
        <v/>
      </c>
      <c r="C1898" s="20">
        <f>IF($B1898="","",Тех_Движение!$D$1895)</f>
        <v/>
      </c>
      <c r="D1898" s="42">
        <f>IF($B1898="","",Тех_Движение!$B$1895)</f>
        <v/>
      </c>
      <c r="E1898" s="54">
        <f>IF($B1898="","",Тех_Движение!$F$1895)</f>
        <v/>
      </c>
      <c r="F1898" s="54">
        <f>IF($B1898="","",SUMIFS($E$5:$E1897,$C$5:$C1897,$C1898))</f>
        <v/>
      </c>
      <c r="G1898" s="54">
        <f>IF($B1898="","",MAX(0,$E1898-MAX(0,SUMIFS(Тех_Движение!$G$2:$G$5111,Тех_Движение!$D$2:$D$5111,$C1898,Тех_Движение!$B$2:$B$5111,"&lt;="&amp;Настройки!$B$5-1)-$F1898)))</f>
        <v/>
      </c>
      <c r="H1898" s="54">
        <f>IF($B1898="","",IF(AND($D1898&gt;=Настройки!$B$5,$D1898&lt;=Настройки!$B$6),$E1898,0))</f>
        <v/>
      </c>
      <c r="I1898" s="54">
        <f>IF($B1898="","",$G1898+$H1898-$J1898)</f>
        <v/>
      </c>
      <c r="J1898" s="54">
        <f>IF($B1898="","",MAX(0,$E1898-MAX(0,SUMIFS(Тех_Движение!$G$2:$G$5111,Тех_Движение!$D$2:$D$5111,$C1898,Тех_Движение!$B$2:$B$5111,"&lt;="&amp;Настройки!$B$6)-$F1898)))</f>
        <v/>
      </c>
      <c r="K1898" s="54">
        <f>IF(OR($B1898="",K$3&lt;$D1898+Настройки!$B$7),0,MAX(0,$E1898-MAX(0,SUMIFS(Тех_Движение!$G$2:$G$5111,Тех_Движение!$D$2:$D$5111,$C1898,Тех_Движение!$B$2:$B$5111,"&lt;="&amp;K$3)-$F1898)))</f>
        <v/>
      </c>
      <c r="L1898" s="54">
        <f>IF(OR($B1898="",L$3&lt;$D1898+Настройки!$B$7),0,MAX(0,$E1898-MAX(0,SUMIFS(Тех_Движение!$G$2:$G$5111,Тех_Движение!$D$2:$D$5111,$C1898,Тех_Движение!$B$2:$B$5111,"&lt;="&amp;L$3)-$F1898)))</f>
        <v/>
      </c>
      <c r="M1898" s="54">
        <f>IF(OR($B1898="",M$3&lt;$D1898+Настройки!$B$7),0,MAX(0,$E1898-MAX(0,SUMIFS(Тех_Движение!$G$2:$G$5111,Тех_Движение!$D$2:$D$5111,$C1898,Тех_Движение!$B$2:$B$5111,"&lt;="&amp;M$3)-$F1898)))</f>
        <v/>
      </c>
      <c r="N1898" s="54">
        <f>IF(OR($B1898="",N$3&lt;$D1898+Настройки!$B$7),0,MAX(0,$E1898-MAX(0,SUMIFS(Тех_Движение!$G$2:$G$5111,Тех_Движение!$D$2:$D$5111,$C1898,Тех_Движение!$B$2:$B$5111,"&lt;="&amp;N$3)-$F1898)))</f>
        <v/>
      </c>
      <c r="O1898" s="54">
        <f>IF(OR($B1898="",O$3&lt;$D1898+Настройки!$B$7),0,MAX(0,$E1898-MAX(0,SUMIFS(Тех_Движение!$G$2:$G$5111,Тех_Движение!$D$2:$D$5111,$C1898,Тех_Движение!$B$2:$B$5111,"&lt;="&amp;O$3)-$F1898)))</f>
        <v/>
      </c>
      <c r="P1898" s="54">
        <f>IF(OR($B1898="",P$3&lt;$D1898+Настройки!$B$7),0,MAX(0,$E1898-MAX(0,SUMIFS(Тех_Движение!$G$2:$G$5111,Тех_Движение!$D$2:$D$5111,$C1898,Тех_Движение!$B$2:$B$5111,"&lt;="&amp;P$3)-$F1898)))</f>
        <v/>
      </c>
      <c r="Q1898" s="54">
        <f>IF(OR($B1898="",Q$3&lt;$D1898+Настройки!$B$7),0,MAX(0,$E1898-MAX(0,SUMIFS(Тех_Движение!$G$2:$G$5111,Тех_Движение!$D$2:$D$5111,$C1898,Тех_Движение!$B$2:$B$5111,"&lt;="&amp;Q$3)-$F1898)))</f>
        <v/>
      </c>
      <c r="R1898" s="54">
        <f>IF($B1898="","",SUM($K1898:$Q1898))</f>
        <v/>
      </c>
      <c r="S1898" s="56">
        <f>IF($B1898="","",VLOOKUP($C1898,Настройки!$A$11:$L$17,9,FALSE))</f>
        <v/>
      </c>
      <c r="T1898" s="56">
        <f>IF($B1898="","",$R1898*$S1898)</f>
        <v/>
      </c>
    </row>
    <row r="1899">
      <c r="A1899" s="20">
        <f>Тех_Движение!$A$1896</f>
        <v/>
      </c>
      <c r="B1899" s="20">
        <f>IF(Тех_Движение!$F$1896&gt;0,Тех_Движение!$I$1896,"")</f>
        <v/>
      </c>
      <c r="C1899" s="20">
        <f>IF($B1899="","",Тех_Движение!$D$1896)</f>
        <v/>
      </c>
      <c r="D1899" s="42">
        <f>IF($B1899="","",Тех_Движение!$B$1896)</f>
        <v/>
      </c>
      <c r="E1899" s="54">
        <f>IF($B1899="","",Тех_Движение!$F$1896)</f>
        <v/>
      </c>
      <c r="F1899" s="54">
        <f>IF($B1899="","",SUMIFS($E$5:$E1898,$C$5:$C1898,$C1899))</f>
        <v/>
      </c>
      <c r="G1899" s="54">
        <f>IF($B1899="","",MAX(0,$E1899-MAX(0,SUMIFS(Тех_Движение!$G$2:$G$5111,Тех_Движение!$D$2:$D$5111,$C1899,Тех_Движение!$B$2:$B$5111,"&lt;="&amp;Настройки!$B$5-1)-$F1899)))</f>
        <v/>
      </c>
      <c r="H1899" s="54">
        <f>IF($B1899="","",IF(AND($D1899&gt;=Настройки!$B$5,$D1899&lt;=Настройки!$B$6),$E1899,0))</f>
        <v/>
      </c>
      <c r="I1899" s="54">
        <f>IF($B1899="","",$G1899+$H1899-$J1899)</f>
        <v/>
      </c>
      <c r="J1899" s="54">
        <f>IF($B1899="","",MAX(0,$E1899-MAX(0,SUMIFS(Тех_Движение!$G$2:$G$5111,Тех_Движение!$D$2:$D$5111,$C1899,Тех_Движение!$B$2:$B$5111,"&lt;="&amp;Настройки!$B$6)-$F1899)))</f>
        <v/>
      </c>
      <c r="K1899" s="54">
        <f>IF(OR($B1899="",K$3&lt;$D1899+Настройки!$B$7),0,MAX(0,$E1899-MAX(0,SUMIFS(Тех_Движение!$G$2:$G$5111,Тех_Движение!$D$2:$D$5111,$C1899,Тех_Движение!$B$2:$B$5111,"&lt;="&amp;K$3)-$F1899)))</f>
        <v/>
      </c>
      <c r="L1899" s="54">
        <f>IF(OR($B1899="",L$3&lt;$D1899+Настройки!$B$7),0,MAX(0,$E1899-MAX(0,SUMIFS(Тех_Движение!$G$2:$G$5111,Тех_Движение!$D$2:$D$5111,$C1899,Тех_Движение!$B$2:$B$5111,"&lt;="&amp;L$3)-$F1899)))</f>
        <v/>
      </c>
      <c r="M1899" s="54">
        <f>IF(OR($B1899="",M$3&lt;$D1899+Настройки!$B$7),0,MAX(0,$E1899-MAX(0,SUMIFS(Тех_Движение!$G$2:$G$5111,Тех_Движение!$D$2:$D$5111,$C1899,Тех_Движение!$B$2:$B$5111,"&lt;="&amp;M$3)-$F1899)))</f>
        <v/>
      </c>
      <c r="N1899" s="54">
        <f>IF(OR($B1899="",N$3&lt;$D1899+Настройки!$B$7),0,MAX(0,$E1899-MAX(0,SUMIFS(Тех_Движение!$G$2:$G$5111,Тех_Движение!$D$2:$D$5111,$C1899,Тех_Движение!$B$2:$B$5111,"&lt;="&amp;N$3)-$F1899)))</f>
        <v/>
      </c>
      <c r="O1899" s="54">
        <f>IF(OR($B1899="",O$3&lt;$D1899+Настройки!$B$7),0,MAX(0,$E1899-MAX(0,SUMIFS(Тех_Движение!$G$2:$G$5111,Тех_Движение!$D$2:$D$5111,$C1899,Тех_Движение!$B$2:$B$5111,"&lt;="&amp;O$3)-$F1899)))</f>
        <v/>
      </c>
      <c r="P1899" s="54">
        <f>IF(OR($B1899="",P$3&lt;$D1899+Настройки!$B$7),0,MAX(0,$E1899-MAX(0,SUMIFS(Тех_Движение!$G$2:$G$5111,Тех_Движение!$D$2:$D$5111,$C1899,Тех_Движение!$B$2:$B$5111,"&lt;="&amp;P$3)-$F1899)))</f>
        <v/>
      </c>
      <c r="Q1899" s="54">
        <f>IF(OR($B1899="",Q$3&lt;$D1899+Настройки!$B$7),0,MAX(0,$E1899-MAX(0,SUMIFS(Тех_Движение!$G$2:$G$5111,Тех_Движение!$D$2:$D$5111,$C1899,Тех_Движение!$B$2:$B$5111,"&lt;="&amp;Q$3)-$F1899)))</f>
        <v/>
      </c>
      <c r="R1899" s="54">
        <f>IF($B1899="","",SUM($K1899:$Q1899))</f>
        <v/>
      </c>
      <c r="S1899" s="56">
        <f>IF($B1899="","",VLOOKUP($C1899,Настройки!$A$11:$L$17,9,FALSE))</f>
        <v/>
      </c>
      <c r="T1899" s="56">
        <f>IF($B1899="","",$R1899*$S1899)</f>
        <v/>
      </c>
    </row>
    <row r="1900">
      <c r="A1900" s="20">
        <f>Тех_Движение!$A$1897</f>
        <v/>
      </c>
      <c r="B1900" s="20">
        <f>IF(Тех_Движение!$F$1897&gt;0,Тех_Движение!$I$1897,"")</f>
        <v/>
      </c>
      <c r="C1900" s="20">
        <f>IF($B1900="","",Тех_Движение!$D$1897)</f>
        <v/>
      </c>
      <c r="D1900" s="42">
        <f>IF($B1900="","",Тех_Движение!$B$1897)</f>
        <v/>
      </c>
      <c r="E1900" s="54">
        <f>IF($B1900="","",Тех_Движение!$F$1897)</f>
        <v/>
      </c>
      <c r="F1900" s="54">
        <f>IF($B1900="","",SUMIFS($E$5:$E1899,$C$5:$C1899,$C1900))</f>
        <v/>
      </c>
      <c r="G1900" s="54">
        <f>IF($B1900="","",MAX(0,$E1900-MAX(0,SUMIFS(Тех_Движение!$G$2:$G$5111,Тех_Движение!$D$2:$D$5111,$C1900,Тех_Движение!$B$2:$B$5111,"&lt;="&amp;Настройки!$B$5-1)-$F1900)))</f>
        <v/>
      </c>
      <c r="H1900" s="54">
        <f>IF($B1900="","",IF(AND($D1900&gt;=Настройки!$B$5,$D1900&lt;=Настройки!$B$6),$E1900,0))</f>
        <v/>
      </c>
      <c r="I1900" s="54">
        <f>IF($B1900="","",$G1900+$H1900-$J1900)</f>
        <v/>
      </c>
      <c r="J1900" s="54">
        <f>IF($B1900="","",MAX(0,$E1900-MAX(0,SUMIFS(Тех_Движение!$G$2:$G$5111,Тех_Движение!$D$2:$D$5111,$C1900,Тех_Движение!$B$2:$B$5111,"&lt;="&amp;Настройки!$B$6)-$F1900)))</f>
        <v/>
      </c>
      <c r="K1900" s="54">
        <f>IF(OR($B1900="",K$3&lt;$D1900+Настройки!$B$7),0,MAX(0,$E1900-MAX(0,SUMIFS(Тех_Движение!$G$2:$G$5111,Тех_Движение!$D$2:$D$5111,$C1900,Тех_Движение!$B$2:$B$5111,"&lt;="&amp;K$3)-$F1900)))</f>
        <v/>
      </c>
      <c r="L1900" s="54">
        <f>IF(OR($B1900="",L$3&lt;$D1900+Настройки!$B$7),0,MAX(0,$E1900-MAX(0,SUMIFS(Тех_Движение!$G$2:$G$5111,Тех_Движение!$D$2:$D$5111,$C1900,Тех_Движение!$B$2:$B$5111,"&lt;="&amp;L$3)-$F1900)))</f>
        <v/>
      </c>
      <c r="M1900" s="54">
        <f>IF(OR($B1900="",M$3&lt;$D1900+Настройки!$B$7),0,MAX(0,$E1900-MAX(0,SUMIFS(Тех_Движение!$G$2:$G$5111,Тех_Движение!$D$2:$D$5111,$C1900,Тех_Движение!$B$2:$B$5111,"&lt;="&amp;M$3)-$F1900)))</f>
        <v/>
      </c>
      <c r="N1900" s="54">
        <f>IF(OR($B1900="",N$3&lt;$D1900+Настройки!$B$7),0,MAX(0,$E1900-MAX(0,SUMIFS(Тех_Движение!$G$2:$G$5111,Тех_Движение!$D$2:$D$5111,$C1900,Тех_Движение!$B$2:$B$5111,"&lt;="&amp;N$3)-$F1900)))</f>
        <v/>
      </c>
      <c r="O1900" s="54">
        <f>IF(OR($B1900="",O$3&lt;$D1900+Настройки!$B$7),0,MAX(0,$E1900-MAX(0,SUMIFS(Тех_Движение!$G$2:$G$5111,Тех_Движение!$D$2:$D$5111,$C1900,Тех_Движение!$B$2:$B$5111,"&lt;="&amp;O$3)-$F1900)))</f>
        <v/>
      </c>
      <c r="P1900" s="54">
        <f>IF(OR($B1900="",P$3&lt;$D1900+Настройки!$B$7),0,MAX(0,$E1900-MAX(0,SUMIFS(Тех_Движение!$G$2:$G$5111,Тех_Движение!$D$2:$D$5111,$C1900,Тех_Движение!$B$2:$B$5111,"&lt;="&amp;P$3)-$F1900)))</f>
        <v/>
      </c>
      <c r="Q1900" s="54">
        <f>IF(OR($B1900="",Q$3&lt;$D1900+Настройки!$B$7),0,MAX(0,$E1900-MAX(0,SUMIFS(Тех_Движение!$G$2:$G$5111,Тех_Движение!$D$2:$D$5111,$C1900,Тех_Движение!$B$2:$B$5111,"&lt;="&amp;Q$3)-$F1900)))</f>
        <v/>
      </c>
      <c r="R1900" s="54">
        <f>IF($B1900="","",SUM($K1900:$Q1900))</f>
        <v/>
      </c>
      <c r="S1900" s="56">
        <f>IF($B1900="","",VLOOKUP($C1900,Настройки!$A$11:$L$17,9,FALSE))</f>
        <v/>
      </c>
      <c r="T1900" s="56">
        <f>IF($B1900="","",$R1900*$S1900)</f>
        <v/>
      </c>
    </row>
    <row r="1901">
      <c r="A1901" s="20">
        <f>Тех_Движение!$A$1898</f>
        <v/>
      </c>
      <c r="B1901" s="20">
        <f>IF(Тех_Движение!$F$1898&gt;0,Тех_Движение!$I$1898,"")</f>
        <v/>
      </c>
      <c r="C1901" s="20">
        <f>IF($B1901="","",Тех_Движение!$D$1898)</f>
        <v/>
      </c>
      <c r="D1901" s="42">
        <f>IF($B1901="","",Тех_Движение!$B$1898)</f>
        <v/>
      </c>
      <c r="E1901" s="54">
        <f>IF($B1901="","",Тех_Движение!$F$1898)</f>
        <v/>
      </c>
      <c r="F1901" s="54">
        <f>IF($B1901="","",SUMIFS($E$5:$E1900,$C$5:$C1900,$C1901))</f>
        <v/>
      </c>
      <c r="G1901" s="54">
        <f>IF($B1901="","",MAX(0,$E1901-MAX(0,SUMIFS(Тех_Движение!$G$2:$G$5111,Тех_Движение!$D$2:$D$5111,$C1901,Тех_Движение!$B$2:$B$5111,"&lt;="&amp;Настройки!$B$5-1)-$F1901)))</f>
        <v/>
      </c>
      <c r="H1901" s="54">
        <f>IF($B1901="","",IF(AND($D1901&gt;=Настройки!$B$5,$D1901&lt;=Настройки!$B$6),$E1901,0))</f>
        <v/>
      </c>
      <c r="I1901" s="54">
        <f>IF($B1901="","",$G1901+$H1901-$J1901)</f>
        <v/>
      </c>
      <c r="J1901" s="54">
        <f>IF($B1901="","",MAX(0,$E1901-MAX(0,SUMIFS(Тех_Движение!$G$2:$G$5111,Тех_Движение!$D$2:$D$5111,$C1901,Тех_Движение!$B$2:$B$5111,"&lt;="&amp;Настройки!$B$6)-$F1901)))</f>
        <v/>
      </c>
      <c r="K1901" s="54">
        <f>IF(OR($B1901="",K$3&lt;$D1901+Настройки!$B$7),0,MAX(0,$E1901-MAX(0,SUMIFS(Тех_Движение!$G$2:$G$5111,Тех_Движение!$D$2:$D$5111,$C1901,Тех_Движение!$B$2:$B$5111,"&lt;="&amp;K$3)-$F1901)))</f>
        <v/>
      </c>
      <c r="L1901" s="54">
        <f>IF(OR($B1901="",L$3&lt;$D1901+Настройки!$B$7),0,MAX(0,$E1901-MAX(0,SUMIFS(Тех_Движение!$G$2:$G$5111,Тех_Движение!$D$2:$D$5111,$C1901,Тех_Движение!$B$2:$B$5111,"&lt;="&amp;L$3)-$F1901)))</f>
        <v/>
      </c>
      <c r="M1901" s="54">
        <f>IF(OR($B1901="",M$3&lt;$D1901+Настройки!$B$7),0,MAX(0,$E1901-MAX(0,SUMIFS(Тех_Движение!$G$2:$G$5111,Тех_Движение!$D$2:$D$5111,$C1901,Тех_Движение!$B$2:$B$5111,"&lt;="&amp;M$3)-$F1901)))</f>
        <v/>
      </c>
      <c r="N1901" s="54">
        <f>IF(OR($B1901="",N$3&lt;$D1901+Настройки!$B$7),0,MAX(0,$E1901-MAX(0,SUMIFS(Тех_Движение!$G$2:$G$5111,Тех_Движение!$D$2:$D$5111,$C1901,Тех_Движение!$B$2:$B$5111,"&lt;="&amp;N$3)-$F1901)))</f>
        <v/>
      </c>
      <c r="O1901" s="54">
        <f>IF(OR($B1901="",O$3&lt;$D1901+Настройки!$B$7),0,MAX(0,$E1901-MAX(0,SUMIFS(Тех_Движение!$G$2:$G$5111,Тех_Движение!$D$2:$D$5111,$C1901,Тех_Движение!$B$2:$B$5111,"&lt;="&amp;O$3)-$F1901)))</f>
        <v/>
      </c>
      <c r="P1901" s="54">
        <f>IF(OR($B1901="",P$3&lt;$D1901+Настройки!$B$7),0,MAX(0,$E1901-MAX(0,SUMIFS(Тех_Движение!$G$2:$G$5111,Тех_Движение!$D$2:$D$5111,$C1901,Тех_Движение!$B$2:$B$5111,"&lt;="&amp;P$3)-$F1901)))</f>
        <v/>
      </c>
      <c r="Q1901" s="54">
        <f>IF(OR($B1901="",Q$3&lt;$D1901+Настройки!$B$7),0,MAX(0,$E1901-MAX(0,SUMIFS(Тех_Движение!$G$2:$G$5111,Тех_Движение!$D$2:$D$5111,$C1901,Тех_Движение!$B$2:$B$5111,"&lt;="&amp;Q$3)-$F1901)))</f>
        <v/>
      </c>
      <c r="R1901" s="54">
        <f>IF($B1901="","",SUM($K1901:$Q1901))</f>
        <v/>
      </c>
      <c r="S1901" s="56">
        <f>IF($B1901="","",VLOOKUP($C1901,Настройки!$A$11:$L$17,9,FALSE))</f>
        <v/>
      </c>
      <c r="T1901" s="56">
        <f>IF($B1901="","",$R1901*$S1901)</f>
        <v/>
      </c>
    </row>
    <row r="1902">
      <c r="A1902" s="20">
        <f>Тех_Движение!$A$1899</f>
        <v/>
      </c>
      <c r="B1902" s="20">
        <f>IF(Тех_Движение!$F$1899&gt;0,Тех_Движение!$I$1899,"")</f>
        <v/>
      </c>
      <c r="C1902" s="20">
        <f>IF($B1902="","",Тех_Движение!$D$1899)</f>
        <v/>
      </c>
      <c r="D1902" s="42">
        <f>IF($B1902="","",Тех_Движение!$B$1899)</f>
        <v/>
      </c>
      <c r="E1902" s="54">
        <f>IF($B1902="","",Тех_Движение!$F$1899)</f>
        <v/>
      </c>
      <c r="F1902" s="54">
        <f>IF($B1902="","",SUMIFS($E$5:$E1901,$C$5:$C1901,$C1902))</f>
        <v/>
      </c>
      <c r="G1902" s="54">
        <f>IF($B1902="","",MAX(0,$E1902-MAX(0,SUMIFS(Тех_Движение!$G$2:$G$5111,Тех_Движение!$D$2:$D$5111,$C1902,Тех_Движение!$B$2:$B$5111,"&lt;="&amp;Настройки!$B$5-1)-$F1902)))</f>
        <v/>
      </c>
      <c r="H1902" s="54">
        <f>IF($B1902="","",IF(AND($D1902&gt;=Настройки!$B$5,$D1902&lt;=Настройки!$B$6),$E1902,0))</f>
        <v/>
      </c>
      <c r="I1902" s="54">
        <f>IF($B1902="","",$G1902+$H1902-$J1902)</f>
        <v/>
      </c>
      <c r="J1902" s="54">
        <f>IF($B1902="","",MAX(0,$E1902-MAX(0,SUMIFS(Тех_Движение!$G$2:$G$5111,Тех_Движение!$D$2:$D$5111,$C1902,Тех_Движение!$B$2:$B$5111,"&lt;="&amp;Настройки!$B$6)-$F1902)))</f>
        <v/>
      </c>
      <c r="K1902" s="54">
        <f>IF(OR($B1902="",K$3&lt;$D1902+Настройки!$B$7),0,MAX(0,$E1902-MAX(0,SUMIFS(Тех_Движение!$G$2:$G$5111,Тех_Движение!$D$2:$D$5111,$C1902,Тех_Движение!$B$2:$B$5111,"&lt;="&amp;K$3)-$F1902)))</f>
        <v/>
      </c>
      <c r="L1902" s="54">
        <f>IF(OR($B1902="",L$3&lt;$D1902+Настройки!$B$7),0,MAX(0,$E1902-MAX(0,SUMIFS(Тех_Движение!$G$2:$G$5111,Тех_Движение!$D$2:$D$5111,$C1902,Тех_Движение!$B$2:$B$5111,"&lt;="&amp;L$3)-$F1902)))</f>
        <v/>
      </c>
      <c r="M1902" s="54">
        <f>IF(OR($B1902="",M$3&lt;$D1902+Настройки!$B$7),0,MAX(0,$E1902-MAX(0,SUMIFS(Тех_Движение!$G$2:$G$5111,Тех_Движение!$D$2:$D$5111,$C1902,Тех_Движение!$B$2:$B$5111,"&lt;="&amp;M$3)-$F1902)))</f>
        <v/>
      </c>
      <c r="N1902" s="54">
        <f>IF(OR($B1902="",N$3&lt;$D1902+Настройки!$B$7),0,MAX(0,$E1902-MAX(0,SUMIFS(Тех_Движение!$G$2:$G$5111,Тех_Движение!$D$2:$D$5111,$C1902,Тех_Движение!$B$2:$B$5111,"&lt;="&amp;N$3)-$F1902)))</f>
        <v/>
      </c>
      <c r="O1902" s="54">
        <f>IF(OR($B1902="",O$3&lt;$D1902+Настройки!$B$7),0,MAX(0,$E1902-MAX(0,SUMIFS(Тех_Движение!$G$2:$G$5111,Тех_Движение!$D$2:$D$5111,$C1902,Тех_Движение!$B$2:$B$5111,"&lt;="&amp;O$3)-$F1902)))</f>
        <v/>
      </c>
      <c r="P1902" s="54">
        <f>IF(OR($B1902="",P$3&lt;$D1902+Настройки!$B$7),0,MAX(0,$E1902-MAX(0,SUMIFS(Тех_Движение!$G$2:$G$5111,Тех_Движение!$D$2:$D$5111,$C1902,Тех_Движение!$B$2:$B$5111,"&lt;="&amp;P$3)-$F1902)))</f>
        <v/>
      </c>
      <c r="Q1902" s="54">
        <f>IF(OR($B1902="",Q$3&lt;$D1902+Настройки!$B$7),0,MAX(0,$E1902-MAX(0,SUMIFS(Тех_Движение!$G$2:$G$5111,Тех_Движение!$D$2:$D$5111,$C1902,Тех_Движение!$B$2:$B$5111,"&lt;="&amp;Q$3)-$F1902)))</f>
        <v/>
      </c>
      <c r="R1902" s="54">
        <f>IF($B1902="","",SUM($K1902:$Q1902))</f>
        <v/>
      </c>
      <c r="S1902" s="56">
        <f>IF($B1902="","",VLOOKUP($C1902,Настройки!$A$11:$L$17,9,FALSE))</f>
        <v/>
      </c>
      <c r="T1902" s="56">
        <f>IF($B1902="","",$R1902*$S1902)</f>
        <v/>
      </c>
    </row>
    <row r="1903">
      <c r="A1903" s="20">
        <f>Тех_Движение!$A$1900</f>
        <v/>
      </c>
      <c r="B1903" s="20">
        <f>IF(Тех_Движение!$F$1900&gt;0,Тех_Движение!$I$1900,"")</f>
        <v/>
      </c>
      <c r="C1903" s="20">
        <f>IF($B1903="","",Тех_Движение!$D$1900)</f>
        <v/>
      </c>
      <c r="D1903" s="42">
        <f>IF($B1903="","",Тех_Движение!$B$1900)</f>
        <v/>
      </c>
      <c r="E1903" s="54">
        <f>IF($B1903="","",Тех_Движение!$F$1900)</f>
        <v/>
      </c>
      <c r="F1903" s="54">
        <f>IF($B1903="","",SUMIFS($E$5:$E1902,$C$5:$C1902,$C1903))</f>
        <v/>
      </c>
      <c r="G1903" s="54">
        <f>IF($B1903="","",MAX(0,$E1903-MAX(0,SUMIFS(Тех_Движение!$G$2:$G$5111,Тех_Движение!$D$2:$D$5111,$C1903,Тех_Движение!$B$2:$B$5111,"&lt;="&amp;Настройки!$B$5-1)-$F1903)))</f>
        <v/>
      </c>
      <c r="H1903" s="54">
        <f>IF($B1903="","",IF(AND($D1903&gt;=Настройки!$B$5,$D1903&lt;=Настройки!$B$6),$E1903,0))</f>
        <v/>
      </c>
      <c r="I1903" s="54">
        <f>IF($B1903="","",$G1903+$H1903-$J1903)</f>
        <v/>
      </c>
      <c r="J1903" s="54">
        <f>IF($B1903="","",MAX(0,$E1903-MAX(0,SUMIFS(Тех_Движение!$G$2:$G$5111,Тех_Движение!$D$2:$D$5111,$C1903,Тех_Движение!$B$2:$B$5111,"&lt;="&amp;Настройки!$B$6)-$F1903)))</f>
        <v/>
      </c>
      <c r="K1903" s="54">
        <f>IF(OR($B1903="",K$3&lt;$D1903+Настройки!$B$7),0,MAX(0,$E1903-MAX(0,SUMIFS(Тех_Движение!$G$2:$G$5111,Тех_Движение!$D$2:$D$5111,$C1903,Тех_Движение!$B$2:$B$5111,"&lt;="&amp;K$3)-$F1903)))</f>
        <v/>
      </c>
      <c r="L1903" s="54">
        <f>IF(OR($B1903="",L$3&lt;$D1903+Настройки!$B$7),0,MAX(0,$E1903-MAX(0,SUMIFS(Тех_Движение!$G$2:$G$5111,Тех_Движение!$D$2:$D$5111,$C1903,Тех_Движение!$B$2:$B$5111,"&lt;="&amp;L$3)-$F1903)))</f>
        <v/>
      </c>
      <c r="M1903" s="54">
        <f>IF(OR($B1903="",M$3&lt;$D1903+Настройки!$B$7),0,MAX(0,$E1903-MAX(0,SUMIFS(Тех_Движение!$G$2:$G$5111,Тех_Движение!$D$2:$D$5111,$C1903,Тех_Движение!$B$2:$B$5111,"&lt;="&amp;M$3)-$F1903)))</f>
        <v/>
      </c>
      <c r="N1903" s="54">
        <f>IF(OR($B1903="",N$3&lt;$D1903+Настройки!$B$7),0,MAX(0,$E1903-MAX(0,SUMIFS(Тех_Движение!$G$2:$G$5111,Тех_Движение!$D$2:$D$5111,$C1903,Тех_Движение!$B$2:$B$5111,"&lt;="&amp;N$3)-$F1903)))</f>
        <v/>
      </c>
      <c r="O1903" s="54">
        <f>IF(OR($B1903="",O$3&lt;$D1903+Настройки!$B$7),0,MAX(0,$E1903-MAX(0,SUMIFS(Тех_Движение!$G$2:$G$5111,Тех_Движение!$D$2:$D$5111,$C1903,Тех_Движение!$B$2:$B$5111,"&lt;="&amp;O$3)-$F1903)))</f>
        <v/>
      </c>
      <c r="P1903" s="54">
        <f>IF(OR($B1903="",P$3&lt;$D1903+Настройки!$B$7),0,MAX(0,$E1903-MAX(0,SUMIFS(Тех_Движение!$G$2:$G$5111,Тех_Движение!$D$2:$D$5111,$C1903,Тех_Движение!$B$2:$B$5111,"&lt;="&amp;P$3)-$F1903)))</f>
        <v/>
      </c>
      <c r="Q1903" s="54">
        <f>IF(OR($B1903="",Q$3&lt;$D1903+Настройки!$B$7),0,MAX(0,$E1903-MAX(0,SUMIFS(Тех_Движение!$G$2:$G$5111,Тех_Движение!$D$2:$D$5111,$C1903,Тех_Движение!$B$2:$B$5111,"&lt;="&amp;Q$3)-$F1903)))</f>
        <v/>
      </c>
      <c r="R1903" s="54">
        <f>IF($B1903="","",SUM($K1903:$Q1903))</f>
        <v/>
      </c>
      <c r="S1903" s="56">
        <f>IF($B1903="","",VLOOKUP($C1903,Настройки!$A$11:$L$17,9,FALSE))</f>
        <v/>
      </c>
      <c r="T1903" s="56">
        <f>IF($B1903="","",$R1903*$S1903)</f>
        <v/>
      </c>
    </row>
    <row r="1904">
      <c r="A1904" s="20">
        <f>Тех_Движение!$A$1901</f>
        <v/>
      </c>
      <c r="B1904" s="20">
        <f>IF(Тех_Движение!$F$1901&gt;0,Тех_Движение!$I$1901,"")</f>
        <v/>
      </c>
      <c r="C1904" s="20">
        <f>IF($B1904="","",Тех_Движение!$D$1901)</f>
        <v/>
      </c>
      <c r="D1904" s="42">
        <f>IF($B1904="","",Тех_Движение!$B$1901)</f>
        <v/>
      </c>
      <c r="E1904" s="54">
        <f>IF($B1904="","",Тех_Движение!$F$1901)</f>
        <v/>
      </c>
      <c r="F1904" s="54">
        <f>IF($B1904="","",SUMIFS($E$5:$E1903,$C$5:$C1903,$C1904))</f>
        <v/>
      </c>
      <c r="G1904" s="54">
        <f>IF($B1904="","",MAX(0,$E1904-MAX(0,SUMIFS(Тех_Движение!$G$2:$G$5111,Тех_Движение!$D$2:$D$5111,$C1904,Тех_Движение!$B$2:$B$5111,"&lt;="&amp;Настройки!$B$5-1)-$F1904)))</f>
        <v/>
      </c>
      <c r="H1904" s="54">
        <f>IF($B1904="","",IF(AND($D1904&gt;=Настройки!$B$5,$D1904&lt;=Настройки!$B$6),$E1904,0))</f>
        <v/>
      </c>
      <c r="I1904" s="54">
        <f>IF($B1904="","",$G1904+$H1904-$J1904)</f>
        <v/>
      </c>
      <c r="J1904" s="54">
        <f>IF($B1904="","",MAX(0,$E1904-MAX(0,SUMIFS(Тех_Движение!$G$2:$G$5111,Тех_Движение!$D$2:$D$5111,$C1904,Тех_Движение!$B$2:$B$5111,"&lt;="&amp;Настройки!$B$6)-$F1904)))</f>
        <v/>
      </c>
      <c r="K1904" s="54">
        <f>IF(OR($B1904="",K$3&lt;$D1904+Настройки!$B$7),0,MAX(0,$E1904-MAX(0,SUMIFS(Тех_Движение!$G$2:$G$5111,Тех_Движение!$D$2:$D$5111,$C1904,Тех_Движение!$B$2:$B$5111,"&lt;="&amp;K$3)-$F1904)))</f>
        <v/>
      </c>
      <c r="L1904" s="54">
        <f>IF(OR($B1904="",L$3&lt;$D1904+Настройки!$B$7),0,MAX(0,$E1904-MAX(0,SUMIFS(Тех_Движение!$G$2:$G$5111,Тех_Движение!$D$2:$D$5111,$C1904,Тех_Движение!$B$2:$B$5111,"&lt;="&amp;L$3)-$F1904)))</f>
        <v/>
      </c>
      <c r="M1904" s="54">
        <f>IF(OR($B1904="",M$3&lt;$D1904+Настройки!$B$7),0,MAX(0,$E1904-MAX(0,SUMIFS(Тех_Движение!$G$2:$G$5111,Тех_Движение!$D$2:$D$5111,$C1904,Тех_Движение!$B$2:$B$5111,"&lt;="&amp;M$3)-$F1904)))</f>
        <v/>
      </c>
      <c r="N1904" s="54">
        <f>IF(OR($B1904="",N$3&lt;$D1904+Настройки!$B$7),0,MAX(0,$E1904-MAX(0,SUMIFS(Тех_Движение!$G$2:$G$5111,Тех_Движение!$D$2:$D$5111,$C1904,Тех_Движение!$B$2:$B$5111,"&lt;="&amp;N$3)-$F1904)))</f>
        <v/>
      </c>
      <c r="O1904" s="54">
        <f>IF(OR($B1904="",O$3&lt;$D1904+Настройки!$B$7),0,MAX(0,$E1904-MAX(0,SUMIFS(Тех_Движение!$G$2:$G$5111,Тех_Движение!$D$2:$D$5111,$C1904,Тех_Движение!$B$2:$B$5111,"&lt;="&amp;O$3)-$F1904)))</f>
        <v/>
      </c>
      <c r="P1904" s="54">
        <f>IF(OR($B1904="",P$3&lt;$D1904+Настройки!$B$7),0,MAX(0,$E1904-MAX(0,SUMIFS(Тех_Движение!$G$2:$G$5111,Тех_Движение!$D$2:$D$5111,$C1904,Тех_Движение!$B$2:$B$5111,"&lt;="&amp;P$3)-$F1904)))</f>
        <v/>
      </c>
      <c r="Q1904" s="54">
        <f>IF(OR($B1904="",Q$3&lt;$D1904+Настройки!$B$7),0,MAX(0,$E1904-MAX(0,SUMIFS(Тех_Движение!$G$2:$G$5111,Тех_Движение!$D$2:$D$5111,$C1904,Тех_Движение!$B$2:$B$5111,"&lt;="&amp;Q$3)-$F1904)))</f>
        <v/>
      </c>
      <c r="R1904" s="54">
        <f>IF($B1904="","",SUM($K1904:$Q1904))</f>
        <v/>
      </c>
      <c r="S1904" s="56">
        <f>IF($B1904="","",VLOOKUP($C1904,Настройки!$A$11:$L$17,9,FALSE))</f>
        <v/>
      </c>
      <c r="T1904" s="56">
        <f>IF($B1904="","",$R1904*$S1904)</f>
        <v/>
      </c>
    </row>
    <row r="1905">
      <c r="A1905" s="20">
        <f>Тех_Движение!$A$1902</f>
        <v/>
      </c>
      <c r="B1905" s="20">
        <f>IF(Тех_Движение!$F$1902&gt;0,Тех_Движение!$I$1902,"")</f>
        <v/>
      </c>
      <c r="C1905" s="20">
        <f>IF($B1905="","",Тех_Движение!$D$1902)</f>
        <v/>
      </c>
      <c r="D1905" s="42">
        <f>IF($B1905="","",Тех_Движение!$B$1902)</f>
        <v/>
      </c>
      <c r="E1905" s="54">
        <f>IF($B1905="","",Тех_Движение!$F$1902)</f>
        <v/>
      </c>
      <c r="F1905" s="54">
        <f>IF($B1905="","",SUMIFS($E$5:$E1904,$C$5:$C1904,$C1905))</f>
        <v/>
      </c>
      <c r="G1905" s="54">
        <f>IF($B1905="","",MAX(0,$E1905-MAX(0,SUMIFS(Тех_Движение!$G$2:$G$5111,Тех_Движение!$D$2:$D$5111,$C1905,Тех_Движение!$B$2:$B$5111,"&lt;="&amp;Настройки!$B$5-1)-$F1905)))</f>
        <v/>
      </c>
      <c r="H1905" s="54">
        <f>IF($B1905="","",IF(AND($D1905&gt;=Настройки!$B$5,$D1905&lt;=Настройки!$B$6),$E1905,0))</f>
        <v/>
      </c>
      <c r="I1905" s="54">
        <f>IF($B1905="","",$G1905+$H1905-$J1905)</f>
        <v/>
      </c>
      <c r="J1905" s="54">
        <f>IF($B1905="","",MAX(0,$E1905-MAX(0,SUMIFS(Тех_Движение!$G$2:$G$5111,Тех_Движение!$D$2:$D$5111,$C1905,Тех_Движение!$B$2:$B$5111,"&lt;="&amp;Настройки!$B$6)-$F1905)))</f>
        <v/>
      </c>
      <c r="K1905" s="54">
        <f>IF(OR($B1905="",K$3&lt;$D1905+Настройки!$B$7),0,MAX(0,$E1905-MAX(0,SUMIFS(Тех_Движение!$G$2:$G$5111,Тех_Движение!$D$2:$D$5111,$C1905,Тех_Движение!$B$2:$B$5111,"&lt;="&amp;K$3)-$F1905)))</f>
        <v/>
      </c>
      <c r="L1905" s="54">
        <f>IF(OR($B1905="",L$3&lt;$D1905+Настройки!$B$7),0,MAX(0,$E1905-MAX(0,SUMIFS(Тех_Движение!$G$2:$G$5111,Тех_Движение!$D$2:$D$5111,$C1905,Тех_Движение!$B$2:$B$5111,"&lt;="&amp;L$3)-$F1905)))</f>
        <v/>
      </c>
      <c r="M1905" s="54">
        <f>IF(OR($B1905="",M$3&lt;$D1905+Настройки!$B$7),0,MAX(0,$E1905-MAX(0,SUMIFS(Тех_Движение!$G$2:$G$5111,Тех_Движение!$D$2:$D$5111,$C1905,Тех_Движение!$B$2:$B$5111,"&lt;="&amp;M$3)-$F1905)))</f>
        <v/>
      </c>
      <c r="N1905" s="54">
        <f>IF(OR($B1905="",N$3&lt;$D1905+Настройки!$B$7),0,MAX(0,$E1905-MAX(0,SUMIFS(Тех_Движение!$G$2:$G$5111,Тех_Движение!$D$2:$D$5111,$C1905,Тех_Движение!$B$2:$B$5111,"&lt;="&amp;N$3)-$F1905)))</f>
        <v/>
      </c>
      <c r="O1905" s="54">
        <f>IF(OR($B1905="",O$3&lt;$D1905+Настройки!$B$7),0,MAX(0,$E1905-MAX(0,SUMIFS(Тех_Движение!$G$2:$G$5111,Тех_Движение!$D$2:$D$5111,$C1905,Тех_Движение!$B$2:$B$5111,"&lt;="&amp;O$3)-$F1905)))</f>
        <v/>
      </c>
      <c r="P1905" s="54">
        <f>IF(OR($B1905="",P$3&lt;$D1905+Настройки!$B$7),0,MAX(0,$E1905-MAX(0,SUMIFS(Тех_Движение!$G$2:$G$5111,Тех_Движение!$D$2:$D$5111,$C1905,Тех_Движение!$B$2:$B$5111,"&lt;="&amp;P$3)-$F1905)))</f>
        <v/>
      </c>
      <c r="Q1905" s="54">
        <f>IF(OR($B1905="",Q$3&lt;$D1905+Настройки!$B$7),0,MAX(0,$E1905-MAX(0,SUMIFS(Тех_Движение!$G$2:$G$5111,Тех_Движение!$D$2:$D$5111,$C1905,Тех_Движение!$B$2:$B$5111,"&lt;="&amp;Q$3)-$F1905)))</f>
        <v/>
      </c>
      <c r="R1905" s="54">
        <f>IF($B1905="","",SUM($K1905:$Q1905))</f>
        <v/>
      </c>
      <c r="S1905" s="56">
        <f>IF($B1905="","",VLOOKUP($C1905,Настройки!$A$11:$L$17,9,FALSE))</f>
        <v/>
      </c>
      <c r="T1905" s="56">
        <f>IF($B1905="","",$R1905*$S1905)</f>
        <v/>
      </c>
    </row>
    <row r="1906">
      <c r="A1906" s="20">
        <f>Тех_Движение!$A$1903</f>
        <v/>
      </c>
      <c r="B1906" s="20">
        <f>IF(Тех_Движение!$F$1903&gt;0,Тех_Движение!$I$1903,"")</f>
        <v/>
      </c>
      <c r="C1906" s="20">
        <f>IF($B1906="","",Тех_Движение!$D$1903)</f>
        <v/>
      </c>
      <c r="D1906" s="42">
        <f>IF($B1906="","",Тех_Движение!$B$1903)</f>
        <v/>
      </c>
      <c r="E1906" s="54">
        <f>IF($B1906="","",Тех_Движение!$F$1903)</f>
        <v/>
      </c>
      <c r="F1906" s="54">
        <f>IF($B1906="","",SUMIFS($E$5:$E1905,$C$5:$C1905,$C1906))</f>
        <v/>
      </c>
      <c r="G1906" s="54">
        <f>IF($B1906="","",MAX(0,$E1906-MAX(0,SUMIFS(Тех_Движение!$G$2:$G$5111,Тех_Движение!$D$2:$D$5111,$C1906,Тех_Движение!$B$2:$B$5111,"&lt;="&amp;Настройки!$B$5-1)-$F1906)))</f>
        <v/>
      </c>
      <c r="H1906" s="54">
        <f>IF($B1906="","",IF(AND($D1906&gt;=Настройки!$B$5,$D1906&lt;=Настройки!$B$6),$E1906,0))</f>
        <v/>
      </c>
      <c r="I1906" s="54">
        <f>IF($B1906="","",$G1906+$H1906-$J1906)</f>
        <v/>
      </c>
      <c r="J1906" s="54">
        <f>IF($B1906="","",MAX(0,$E1906-MAX(0,SUMIFS(Тех_Движение!$G$2:$G$5111,Тех_Движение!$D$2:$D$5111,$C1906,Тех_Движение!$B$2:$B$5111,"&lt;="&amp;Настройки!$B$6)-$F1906)))</f>
        <v/>
      </c>
      <c r="K1906" s="54">
        <f>IF(OR($B1906="",K$3&lt;$D1906+Настройки!$B$7),0,MAX(0,$E1906-MAX(0,SUMIFS(Тех_Движение!$G$2:$G$5111,Тех_Движение!$D$2:$D$5111,$C1906,Тех_Движение!$B$2:$B$5111,"&lt;="&amp;K$3)-$F1906)))</f>
        <v/>
      </c>
      <c r="L1906" s="54">
        <f>IF(OR($B1906="",L$3&lt;$D1906+Настройки!$B$7),0,MAX(0,$E1906-MAX(0,SUMIFS(Тех_Движение!$G$2:$G$5111,Тех_Движение!$D$2:$D$5111,$C1906,Тех_Движение!$B$2:$B$5111,"&lt;="&amp;L$3)-$F1906)))</f>
        <v/>
      </c>
      <c r="M1906" s="54">
        <f>IF(OR($B1906="",M$3&lt;$D1906+Настройки!$B$7),0,MAX(0,$E1906-MAX(0,SUMIFS(Тех_Движение!$G$2:$G$5111,Тех_Движение!$D$2:$D$5111,$C1906,Тех_Движение!$B$2:$B$5111,"&lt;="&amp;M$3)-$F1906)))</f>
        <v/>
      </c>
      <c r="N1906" s="54">
        <f>IF(OR($B1906="",N$3&lt;$D1906+Настройки!$B$7),0,MAX(0,$E1906-MAX(0,SUMIFS(Тех_Движение!$G$2:$G$5111,Тех_Движение!$D$2:$D$5111,$C1906,Тех_Движение!$B$2:$B$5111,"&lt;="&amp;N$3)-$F1906)))</f>
        <v/>
      </c>
      <c r="O1906" s="54">
        <f>IF(OR($B1906="",O$3&lt;$D1906+Настройки!$B$7),0,MAX(0,$E1906-MAX(0,SUMIFS(Тех_Движение!$G$2:$G$5111,Тех_Движение!$D$2:$D$5111,$C1906,Тех_Движение!$B$2:$B$5111,"&lt;="&amp;O$3)-$F1906)))</f>
        <v/>
      </c>
      <c r="P1906" s="54">
        <f>IF(OR($B1906="",P$3&lt;$D1906+Настройки!$B$7),0,MAX(0,$E1906-MAX(0,SUMIFS(Тех_Движение!$G$2:$G$5111,Тех_Движение!$D$2:$D$5111,$C1906,Тех_Движение!$B$2:$B$5111,"&lt;="&amp;P$3)-$F1906)))</f>
        <v/>
      </c>
      <c r="Q1906" s="54">
        <f>IF(OR($B1906="",Q$3&lt;$D1906+Настройки!$B$7),0,MAX(0,$E1906-MAX(0,SUMIFS(Тех_Движение!$G$2:$G$5111,Тех_Движение!$D$2:$D$5111,$C1906,Тех_Движение!$B$2:$B$5111,"&lt;="&amp;Q$3)-$F1906)))</f>
        <v/>
      </c>
      <c r="R1906" s="54">
        <f>IF($B1906="","",SUM($K1906:$Q1906))</f>
        <v/>
      </c>
      <c r="S1906" s="56">
        <f>IF($B1906="","",VLOOKUP($C1906,Настройки!$A$11:$L$17,9,FALSE))</f>
        <v/>
      </c>
      <c r="T1906" s="56">
        <f>IF($B1906="","",$R1906*$S1906)</f>
        <v/>
      </c>
    </row>
    <row r="1907">
      <c r="A1907" s="20">
        <f>Тех_Движение!$A$1904</f>
        <v/>
      </c>
      <c r="B1907" s="20">
        <f>IF(Тех_Движение!$F$1904&gt;0,Тех_Движение!$I$1904,"")</f>
        <v/>
      </c>
      <c r="C1907" s="20">
        <f>IF($B1907="","",Тех_Движение!$D$1904)</f>
        <v/>
      </c>
      <c r="D1907" s="42">
        <f>IF($B1907="","",Тех_Движение!$B$1904)</f>
        <v/>
      </c>
      <c r="E1907" s="54">
        <f>IF($B1907="","",Тех_Движение!$F$1904)</f>
        <v/>
      </c>
      <c r="F1907" s="54">
        <f>IF($B1907="","",SUMIFS($E$5:$E1906,$C$5:$C1906,$C1907))</f>
        <v/>
      </c>
      <c r="G1907" s="54">
        <f>IF($B1907="","",MAX(0,$E1907-MAX(0,SUMIFS(Тех_Движение!$G$2:$G$5111,Тех_Движение!$D$2:$D$5111,$C1907,Тех_Движение!$B$2:$B$5111,"&lt;="&amp;Настройки!$B$5-1)-$F1907)))</f>
        <v/>
      </c>
      <c r="H1907" s="54">
        <f>IF($B1907="","",IF(AND($D1907&gt;=Настройки!$B$5,$D1907&lt;=Настройки!$B$6),$E1907,0))</f>
        <v/>
      </c>
      <c r="I1907" s="54">
        <f>IF($B1907="","",$G1907+$H1907-$J1907)</f>
        <v/>
      </c>
      <c r="J1907" s="54">
        <f>IF($B1907="","",MAX(0,$E1907-MAX(0,SUMIFS(Тех_Движение!$G$2:$G$5111,Тех_Движение!$D$2:$D$5111,$C1907,Тех_Движение!$B$2:$B$5111,"&lt;="&amp;Настройки!$B$6)-$F1907)))</f>
        <v/>
      </c>
      <c r="K1907" s="54">
        <f>IF(OR($B1907="",K$3&lt;$D1907+Настройки!$B$7),0,MAX(0,$E1907-MAX(0,SUMIFS(Тех_Движение!$G$2:$G$5111,Тех_Движение!$D$2:$D$5111,$C1907,Тех_Движение!$B$2:$B$5111,"&lt;="&amp;K$3)-$F1907)))</f>
        <v/>
      </c>
      <c r="L1907" s="54">
        <f>IF(OR($B1907="",L$3&lt;$D1907+Настройки!$B$7),0,MAX(0,$E1907-MAX(0,SUMIFS(Тех_Движение!$G$2:$G$5111,Тех_Движение!$D$2:$D$5111,$C1907,Тех_Движение!$B$2:$B$5111,"&lt;="&amp;L$3)-$F1907)))</f>
        <v/>
      </c>
      <c r="M1907" s="54">
        <f>IF(OR($B1907="",M$3&lt;$D1907+Настройки!$B$7),0,MAX(0,$E1907-MAX(0,SUMIFS(Тех_Движение!$G$2:$G$5111,Тех_Движение!$D$2:$D$5111,$C1907,Тех_Движение!$B$2:$B$5111,"&lt;="&amp;M$3)-$F1907)))</f>
        <v/>
      </c>
      <c r="N1907" s="54">
        <f>IF(OR($B1907="",N$3&lt;$D1907+Настройки!$B$7),0,MAX(0,$E1907-MAX(0,SUMIFS(Тех_Движение!$G$2:$G$5111,Тех_Движение!$D$2:$D$5111,$C1907,Тех_Движение!$B$2:$B$5111,"&lt;="&amp;N$3)-$F1907)))</f>
        <v/>
      </c>
      <c r="O1907" s="54">
        <f>IF(OR($B1907="",O$3&lt;$D1907+Настройки!$B$7),0,MAX(0,$E1907-MAX(0,SUMIFS(Тех_Движение!$G$2:$G$5111,Тех_Движение!$D$2:$D$5111,$C1907,Тех_Движение!$B$2:$B$5111,"&lt;="&amp;O$3)-$F1907)))</f>
        <v/>
      </c>
      <c r="P1907" s="54">
        <f>IF(OR($B1907="",P$3&lt;$D1907+Настройки!$B$7),0,MAX(0,$E1907-MAX(0,SUMIFS(Тех_Движение!$G$2:$G$5111,Тех_Движение!$D$2:$D$5111,$C1907,Тех_Движение!$B$2:$B$5111,"&lt;="&amp;P$3)-$F1907)))</f>
        <v/>
      </c>
      <c r="Q1907" s="54">
        <f>IF(OR($B1907="",Q$3&lt;$D1907+Настройки!$B$7),0,MAX(0,$E1907-MAX(0,SUMIFS(Тех_Движение!$G$2:$G$5111,Тех_Движение!$D$2:$D$5111,$C1907,Тех_Движение!$B$2:$B$5111,"&lt;="&amp;Q$3)-$F1907)))</f>
        <v/>
      </c>
      <c r="R1907" s="54">
        <f>IF($B1907="","",SUM($K1907:$Q1907))</f>
        <v/>
      </c>
      <c r="S1907" s="56">
        <f>IF($B1907="","",VLOOKUP($C1907,Настройки!$A$11:$L$17,9,FALSE))</f>
        <v/>
      </c>
      <c r="T1907" s="56">
        <f>IF($B1907="","",$R1907*$S1907)</f>
        <v/>
      </c>
    </row>
    <row r="1908">
      <c r="A1908" s="20">
        <f>Тех_Движение!$A$1905</f>
        <v/>
      </c>
      <c r="B1908" s="20">
        <f>IF(Тех_Движение!$F$1905&gt;0,Тех_Движение!$I$1905,"")</f>
        <v/>
      </c>
      <c r="C1908" s="20">
        <f>IF($B1908="","",Тех_Движение!$D$1905)</f>
        <v/>
      </c>
      <c r="D1908" s="42">
        <f>IF($B1908="","",Тех_Движение!$B$1905)</f>
        <v/>
      </c>
      <c r="E1908" s="54">
        <f>IF($B1908="","",Тех_Движение!$F$1905)</f>
        <v/>
      </c>
      <c r="F1908" s="54">
        <f>IF($B1908="","",SUMIFS($E$5:$E1907,$C$5:$C1907,$C1908))</f>
        <v/>
      </c>
      <c r="G1908" s="54">
        <f>IF($B1908="","",MAX(0,$E1908-MAX(0,SUMIFS(Тех_Движение!$G$2:$G$5111,Тех_Движение!$D$2:$D$5111,$C1908,Тех_Движение!$B$2:$B$5111,"&lt;="&amp;Настройки!$B$5-1)-$F1908)))</f>
        <v/>
      </c>
      <c r="H1908" s="54">
        <f>IF($B1908="","",IF(AND($D1908&gt;=Настройки!$B$5,$D1908&lt;=Настройки!$B$6),$E1908,0))</f>
        <v/>
      </c>
      <c r="I1908" s="54">
        <f>IF($B1908="","",$G1908+$H1908-$J1908)</f>
        <v/>
      </c>
      <c r="J1908" s="54">
        <f>IF($B1908="","",MAX(0,$E1908-MAX(0,SUMIFS(Тех_Движение!$G$2:$G$5111,Тех_Движение!$D$2:$D$5111,$C1908,Тех_Движение!$B$2:$B$5111,"&lt;="&amp;Настройки!$B$6)-$F1908)))</f>
        <v/>
      </c>
      <c r="K1908" s="54">
        <f>IF(OR($B1908="",K$3&lt;$D1908+Настройки!$B$7),0,MAX(0,$E1908-MAX(0,SUMIFS(Тех_Движение!$G$2:$G$5111,Тех_Движение!$D$2:$D$5111,$C1908,Тех_Движение!$B$2:$B$5111,"&lt;="&amp;K$3)-$F1908)))</f>
        <v/>
      </c>
      <c r="L1908" s="54">
        <f>IF(OR($B1908="",L$3&lt;$D1908+Настройки!$B$7),0,MAX(0,$E1908-MAX(0,SUMIFS(Тех_Движение!$G$2:$G$5111,Тех_Движение!$D$2:$D$5111,$C1908,Тех_Движение!$B$2:$B$5111,"&lt;="&amp;L$3)-$F1908)))</f>
        <v/>
      </c>
      <c r="M1908" s="54">
        <f>IF(OR($B1908="",M$3&lt;$D1908+Настройки!$B$7),0,MAX(0,$E1908-MAX(0,SUMIFS(Тех_Движение!$G$2:$G$5111,Тех_Движение!$D$2:$D$5111,$C1908,Тех_Движение!$B$2:$B$5111,"&lt;="&amp;M$3)-$F1908)))</f>
        <v/>
      </c>
      <c r="N1908" s="54">
        <f>IF(OR($B1908="",N$3&lt;$D1908+Настройки!$B$7),0,MAX(0,$E1908-MAX(0,SUMIFS(Тех_Движение!$G$2:$G$5111,Тех_Движение!$D$2:$D$5111,$C1908,Тех_Движение!$B$2:$B$5111,"&lt;="&amp;N$3)-$F1908)))</f>
        <v/>
      </c>
      <c r="O1908" s="54">
        <f>IF(OR($B1908="",O$3&lt;$D1908+Настройки!$B$7),0,MAX(0,$E1908-MAX(0,SUMIFS(Тех_Движение!$G$2:$G$5111,Тех_Движение!$D$2:$D$5111,$C1908,Тех_Движение!$B$2:$B$5111,"&lt;="&amp;O$3)-$F1908)))</f>
        <v/>
      </c>
      <c r="P1908" s="54">
        <f>IF(OR($B1908="",P$3&lt;$D1908+Настройки!$B$7),0,MAX(0,$E1908-MAX(0,SUMIFS(Тех_Движение!$G$2:$G$5111,Тех_Движение!$D$2:$D$5111,$C1908,Тех_Движение!$B$2:$B$5111,"&lt;="&amp;P$3)-$F1908)))</f>
        <v/>
      </c>
      <c r="Q1908" s="54">
        <f>IF(OR($B1908="",Q$3&lt;$D1908+Настройки!$B$7),0,MAX(0,$E1908-MAX(0,SUMIFS(Тех_Движение!$G$2:$G$5111,Тех_Движение!$D$2:$D$5111,$C1908,Тех_Движение!$B$2:$B$5111,"&lt;="&amp;Q$3)-$F1908)))</f>
        <v/>
      </c>
      <c r="R1908" s="54">
        <f>IF($B1908="","",SUM($K1908:$Q1908))</f>
        <v/>
      </c>
      <c r="S1908" s="56">
        <f>IF($B1908="","",VLOOKUP($C1908,Настройки!$A$11:$L$17,9,FALSE))</f>
        <v/>
      </c>
      <c r="T1908" s="56">
        <f>IF($B1908="","",$R1908*$S1908)</f>
        <v/>
      </c>
    </row>
    <row r="1909">
      <c r="A1909" s="20">
        <f>Тех_Движение!$A$1906</f>
        <v/>
      </c>
      <c r="B1909" s="20">
        <f>IF(Тех_Движение!$F$1906&gt;0,Тех_Движение!$I$1906,"")</f>
        <v/>
      </c>
      <c r="C1909" s="20">
        <f>IF($B1909="","",Тех_Движение!$D$1906)</f>
        <v/>
      </c>
      <c r="D1909" s="42">
        <f>IF($B1909="","",Тех_Движение!$B$1906)</f>
        <v/>
      </c>
      <c r="E1909" s="54">
        <f>IF($B1909="","",Тех_Движение!$F$1906)</f>
        <v/>
      </c>
      <c r="F1909" s="54">
        <f>IF($B1909="","",SUMIFS($E$5:$E1908,$C$5:$C1908,$C1909))</f>
        <v/>
      </c>
      <c r="G1909" s="54">
        <f>IF($B1909="","",MAX(0,$E1909-MAX(0,SUMIFS(Тех_Движение!$G$2:$G$5111,Тех_Движение!$D$2:$D$5111,$C1909,Тех_Движение!$B$2:$B$5111,"&lt;="&amp;Настройки!$B$5-1)-$F1909)))</f>
        <v/>
      </c>
      <c r="H1909" s="54">
        <f>IF($B1909="","",IF(AND($D1909&gt;=Настройки!$B$5,$D1909&lt;=Настройки!$B$6),$E1909,0))</f>
        <v/>
      </c>
      <c r="I1909" s="54">
        <f>IF($B1909="","",$G1909+$H1909-$J1909)</f>
        <v/>
      </c>
      <c r="J1909" s="54">
        <f>IF($B1909="","",MAX(0,$E1909-MAX(0,SUMIFS(Тех_Движение!$G$2:$G$5111,Тех_Движение!$D$2:$D$5111,$C1909,Тех_Движение!$B$2:$B$5111,"&lt;="&amp;Настройки!$B$6)-$F1909)))</f>
        <v/>
      </c>
      <c r="K1909" s="54">
        <f>IF(OR($B1909="",K$3&lt;$D1909+Настройки!$B$7),0,MAX(0,$E1909-MAX(0,SUMIFS(Тех_Движение!$G$2:$G$5111,Тех_Движение!$D$2:$D$5111,$C1909,Тех_Движение!$B$2:$B$5111,"&lt;="&amp;K$3)-$F1909)))</f>
        <v/>
      </c>
      <c r="L1909" s="54">
        <f>IF(OR($B1909="",L$3&lt;$D1909+Настройки!$B$7),0,MAX(0,$E1909-MAX(0,SUMIFS(Тех_Движение!$G$2:$G$5111,Тех_Движение!$D$2:$D$5111,$C1909,Тех_Движение!$B$2:$B$5111,"&lt;="&amp;L$3)-$F1909)))</f>
        <v/>
      </c>
      <c r="M1909" s="54">
        <f>IF(OR($B1909="",M$3&lt;$D1909+Настройки!$B$7),0,MAX(0,$E1909-MAX(0,SUMIFS(Тех_Движение!$G$2:$G$5111,Тех_Движение!$D$2:$D$5111,$C1909,Тех_Движение!$B$2:$B$5111,"&lt;="&amp;M$3)-$F1909)))</f>
        <v/>
      </c>
      <c r="N1909" s="54">
        <f>IF(OR($B1909="",N$3&lt;$D1909+Настройки!$B$7),0,MAX(0,$E1909-MAX(0,SUMIFS(Тех_Движение!$G$2:$G$5111,Тех_Движение!$D$2:$D$5111,$C1909,Тех_Движение!$B$2:$B$5111,"&lt;="&amp;N$3)-$F1909)))</f>
        <v/>
      </c>
      <c r="O1909" s="54">
        <f>IF(OR($B1909="",O$3&lt;$D1909+Настройки!$B$7),0,MAX(0,$E1909-MAX(0,SUMIFS(Тех_Движение!$G$2:$G$5111,Тех_Движение!$D$2:$D$5111,$C1909,Тех_Движение!$B$2:$B$5111,"&lt;="&amp;O$3)-$F1909)))</f>
        <v/>
      </c>
      <c r="P1909" s="54">
        <f>IF(OR($B1909="",P$3&lt;$D1909+Настройки!$B$7),0,MAX(0,$E1909-MAX(0,SUMIFS(Тех_Движение!$G$2:$G$5111,Тех_Движение!$D$2:$D$5111,$C1909,Тех_Движение!$B$2:$B$5111,"&lt;="&amp;P$3)-$F1909)))</f>
        <v/>
      </c>
      <c r="Q1909" s="54">
        <f>IF(OR($B1909="",Q$3&lt;$D1909+Настройки!$B$7),0,MAX(0,$E1909-MAX(0,SUMIFS(Тех_Движение!$G$2:$G$5111,Тех_Движение!$D$2:$D$5111,$C1909,Тех_Движение!$B$2:$B$5111,"&lt;="&amp;Q$3)-$F1909)))</f>
        <v/>
      </c>
      <c r="R1909" s="54">
        <f>IF($B1909="","",SUM($K1909:$Q1909))</f>
        <v/>
      </c>
      <c r="S1909" s="56">
        <f>IF($B1909="","",VLOOKUP($C1909,Настройки!$A$11:$L$17,9,FALSE))</f>
        <v/>
      </c>
      <c r="T1909" s="56">
        <f>IF($B1909="","",$R1909*$S1909)</f>
        <v/>
      </c>
    </row>
    <row r="1910">
      <c r="A1910" s="20">
        <f>Тех_Движение!$A$1907</f>
        <v/>
      </c>
      <c r="B1910" s="20">
        <f>IF(Тех_Движение!$F$1907&gt;0,Тех_Движение!$I$1907,"")</f>
        <v/>
      </c>
      <c r="C1910" s="20">
        <f>IF($B1910="","",Тех_Движение!$D$1907)</f>
        <v/>
      </c>
      <c r="D1910" s="42">
        <f>IF($B1910="","",Тех_Движение!$B$1907)</f>
        <v/>
      </c>
      <c r="E1910" s="54">
        <f>IF($B1910="","",Тех_Движение!$F$1907)</f>
        <v/>
      </c>
      <c r="F1910" s="54">
        <f>IF($B1910="","",SUMIFS($E$5:$E1909,$C$5:$C1909,$C1910))</f>
        <v/>
      </c>
      <c r="G1910" s="54">
        <f>IF($B1910="","",MAX(0,$E1910-MAX(0,SUMIFS(Тех_Движение!$G$2:$G$5111,Тех_Движение!$D$2:$D$5111,$C1910,Тех_Движение!$B$2:$B$5111,"&lt;="&amp;Настройки!$B$5-1)-$F1910)))</f>
        <v/>
      </c>
      <c r="H1910" s="54">
        <f>IF($B1910="","",IF(AND($D1910&gt;=Настройки!$B$5,$D1910&lt;=Настройки!$B$6),$E1910,0))</f>
        <v/>
      </c>
      <c r="I1910" s="54">
        <f>IF($B1910="","",$G1910+$H1910-$J1910)</f>
        <v/>
      </c>
      <c r="J1910" s="54">
        <f>IF($B1910="","",MAX(0,$E1910-MAX(0,SUMIFS(Тех_Движение!$G$2:$G$5111,Тех_Движение!$D$2:$D$5111,$C1910,Тех_Движение!$B$2:$B$5111,"&lt;="&amp;Настройки!$B$6)-$F1910)))</f>
        <v/>
      </c>
      <c r="K1910" s="54">
        <f>IF(OR($B1910="",K$3&lt;$D1910+Настройки!$B$7),0,MAX(0,$E1910-MAX(0,SUMIFS(Тех_Движение!$G$2:$G$5111,Тех_Движение!$D$2:$D$5111,$C1910,Тех_Движение!$B$2:$B$5111,"&lt;="&amp;K$3)-$F1910)))</f>
        <v/>
      </c>
      <c r="L1910" s="54">
        <f>IF(OR($B1910="",L$3&lt;$D1910+Настройки!$B$7),0,MAX(0,$E1910-MAX(0,SUMIFS(Тех_Движение!$G$2:$G$5111,Тех_Движение!$D$2:$D$5111,$C1910,Тех_Движение!$B$2:$B$5111,"&lt;="&amp;L$3)-$F1910)))</f>
        <v/>
      </c>
      <c r="M1910" s="54">
        <f>IF(OR($B1910="",M$3&lt;$D1910+Настройки!$B$7),0,MAX(0,$E1910-MAX(0,SUMIFS(Тех_Движение!$G$2:$G$5111,Тех_Движение!$D$2:$D$5111,$C1910,Тех_Движение!$B$2:$B$5111,"&lt;="&amp;M$3)-$F1910)))</f>
        <v/>
      </c>
      <c r="N1910" s="54">
        <f>IF(OR($B1910="",N$3&lt;$D1910+Настройки!$B$7),0,MAX(0,$E1910-MAX(0,SUMIFS(Тех_Движение!$G$2:$G$5111,Тех_Движение!$D$2:$D$5111,$C1910,Тех_Движение!$B$2:$B$5111,"&lt;="&amp;N$3)-$F1910)))</f>
        <v/>
      </c>
      <c r="O1910" s="54">
        <f>IF(OR($B1910="",O$3&lt;$D1910+Настройки!$B$7),0,MAX(0,$E1910-MAX(0,SUMIFS(Тех_Движение!$G$2:$G$5111,Тех_Движение!$D$2:$D$5111,$C1910,Тех_Движение!$B$2:$B$5111,"&lt;="&amp;O$3)-$F1910)))</f>
        <v/>
      </c>
      <c r="P1910" s="54">
        <f>IF(OR($B1910="",P$3&lt;$D1910+Настройки!$B$7),0,MAX(0,$E1910-MAX(0,SUMIFS(Тех_Движение!$G$2:$G$5111,Тех_Движение!$D$2:$D$5111,$C1910,Тех_Движение!$B$2:$B$5111,"&lt;="&amp;P$3)-$F1910)))</f>
        <v/>
      </c>
      <c r="Q1910" s="54">
        <f>IF(OR($B1910="",Q$3&lt;$D1910+Настройки!$B$7),0,MAX(0,$E1910-MAX(0,SUMIFS(Тех_Движение!$G$2:$G$5111,Тех_Движение!$D$2:$D$5111,$C1910,Тех_Движение!$B$2:$B$5111,"&lt;="&amp;Q$3)-$F1910)))</f>
        <v/>
      </c>
      <c r="R1910" s="54">
        <f>IF($B1910="","",SUM($K1910:$Q1910))</f>
        <v/>
      </c>
      <c r="S1910" s="56">
        <f>IF($B1910="","",VLOOKUP($C1910,Настройки!$A$11:$L$17,9,FALSE))</f>
        <v/>
      </c>
      <c r="T1910" s="56">
        <f>IF($B1910="","",$R1910*$S1910)</f>
        <v/>
      </c>
    </row>
    <row r="1911">
      <c r="A1911" s="20">
        <f>Тех_Движение!$A$1908</f>
        <v/>
      </c>
      <c r="B1911" s="20">
        <f>IF(Тех_Движение!$F$1908&gt;0,Тех_Движение!$I$1908,"")</f>
        <v/>
      </c>
      <c r="C1911" s="20">
        <f>IF($B1911="","",Тех_Движение!$D$1908)</f>
        <v/>
      </c>
      <c r="D1911" s="42">
        <f>IF($B1911="","",Тех_Движение!$B$1908)</f>
        <v/>
      </c>
      <c r="E1911" s="54">
        <f>IF($B1911="","",Тех_Движение!$F$1908)</f>
        <v/>
      </c>
      <c r="F1911" s="54">
        <f>IF($B1911="","",SUMIFS($E$5:$E1910,$C$5:$C1910,$C1911))</f>
        <v/>
      </c>
      <c r="G1911" s="54">
        <f>IF($B1911="","",MAX(0,$E1911-MAX(0,SUMIFS(Тех_Движение!$G$2:$G$5111,Тех_Движение!$D$2:$D$5111,$C1911,Тех_Движение!$B$2:$B$5111,"&lt;="&amp;Настройки!$B$5-1)-$F1911)))</f>
        <v/>
      </c>
      <c r="H1911" s="54">
        <f>IF($B1911="","",IF(AND($D1911&gt;=Настройки!$B$5,$D1911&lt;=Настройки!$B$6),$E1911,0))</f>
        <v/>
      </c>
      <c r="I1911" s="54">
        <f>IF($B1911="","",$G1911+$H1911-$J1911)</f>
        <v/>
      </c>
      <c r="J1911" s="54">
        <f>IF($B1911="","",MAX(0,$E1911-MAX(0,SUMIFS(Тех_Движение!$G$2:$G$5111,Тех_Движение!$D$2:$D$5111,$C1911,Тех_Движение!$B$2:$B$5111,"&lt;="&amp;Настройки!$B$6)-$F1911)))</f>
        <v/>
      </c>
      <c r="K1911" s="54">
        <f>IF(OR($B1911="",K$3&lt;$D1911+Настройки!$B$7),0,MAX(0,$E1911-MAX(0,SUMIFS(Тех_Движение!$G$2:$G$5111,Тех_Движение!$D$2:$D$5111,$C1911,Тех_Движение!$B$2:$B$5111,"&lt;="&amp;K$3)-$F1911)))</f>
        <v/>
      </c>
      <c r="L1911" s="54">
        <f>IF(OR($B1911="",L$3&lt;$D1911+Настройки!$B$7),0,MAX(0,$E1911-MAX(0,SUMIFS(Тех_Движение!$G$2:$G$5111,Тех_Движение!$D$2:$D$5111,$C1911,Тех_Движение!$B$2:$B$5111,"&lt;="&amp;L$3)-$F1911)))</f>
        <v/>
      </c>
      <c r="M1911" s="54">
        <f>IF(OR($B1911="",M$3&lt;$D1911+Настройки!$B$7),0,MAX(0,$E1911-MAX(0,SUMIFS(Тех_Движение!$G$2:$G$5111,Тех_Движение!$D$2:$D$5111,$C1911,Тех_Движение!$B$2:$B$5111,"&lt;="&amp;M$3)-$F1911)))</f>
        <v/>
      </c>
      <c r="N1911" s="54">
        <f>IF(OR($B1911="",N$3&lt;$D1911+Настройки!$B$7),0,MAX(0,$E1911-MAX(0,SUMIFS(Тех_Движение!$G$2:$G$5111,Тех_Движение!$D$2:$D$5111,$C1911,Тех_Движение!$B$2:$B$5111,"&lt;="&amp;N$3)-$F1911)))</f>
        <v/>
      </c>
      <c r="O1911" s="54">
        <f>IF(OR($B1911="",O$3&lt;$D1911+Настройки!$B$7),0,MAX(0,$E1911-MAX(0,SUMIFS(Тех_Движение!$G$2:$G$5111,Тех_Движение!$D$2:$D$5111,$C1911,Тех_Движение!$B$2:$B$5111,"&lt;="&amp;O$3)-$F1911)))</f>
        <v/>
      </c>
      <c r="P1911" s="54">
        <f>IF(OR($B1911="",P$3&lt;$D1911+Настройки!$B$7),0,MAX(0,$E1911-MAX(0,SUMIFS(Тех_Движение!$G$2:$G$5111,Тех_Движение!$D$2:$D$5111,$C1911,Тех_Движение!$B$2:$B$5111,"&lt;="&amp;P$3)-$F1911)))</f>
        <v/>
      </c>
      <c r="Q1911" s="54">
        <f>IF(OR($B1911="",Q$3&lt;$D1911+Настройки!$B$7),0,MAX(0,$E1911-MAX(0,SUMIFS(Тех_Движение!$G$2:$G$5111,Тех_Движение!$D$2:$D$5111,$C1911,Тех_Движение!$B$2:$B$5111,"&lt;="&amp;Q$3)-$F1911)))</f>
        <v/>
      </c>
      <c r="R1911" s="54">
        <f>IF($B1911="","",SUM($K1911:$Q1911))</f>
        <v/>
      </c>
      <c r="S1911" s="56">
        <f>IF($B1911="","",VLOOKUP($C1911,Настройки!$A$11:$L$17,9,FALSE))</f>
        <v/>
      </c>
      <c r="T1911" s="56">
        <f>IF($B1911="","",$R1911*$S1911)</f>
        <v/>
      </c>
    </row>
    <row r="1912">
      <c r="A1912" s="20">
        <f>Тех_Движение!$A$1909</f>
        <v/>
      </c>
      <c r="B1912" s="20">
        <f>IF(Тех_Движение!$F$1909&gt;0,Тех_Движение!$I$1909,"")</f>
        <v/>
      </c>
      <c r="C1912" s="20">
        <f>IF($B1912="","",Тех_Движение!$D$1909)</f>
        <v/>
      </c>
      <c r="D1912" s="42">
        <f>IF($B1912="","",Тех_Движение!$B$1909)</f>
        <v/>
      </c>
      <c r="E1912" s="54">
        <f>IF($B1912="","",Тех_Движение!$F$1909)</f>
        <v/>
      </c>
      <c r="F1912" s="54">
        <f>IF($B1912="","",SUMIFS($E$5:$E1911,$C$5:$C1911,$C1912))</f>
        <v/>
      </c>
      <c r="G1912" s="54">
        <f>IF($B1912="","",MAX(0,$E1912-MAX(0,SUMIFS(Тех_Движение!$G$2:$G$5111,Тех_Движение!$D$2:$D$5111,$C1912,Тех_Движение!$B$2:$B$5111,"&lt;="&amp;Настройки!$B$5-1)-$F1912)))</f>
        <v/>
      </c>
      <c r="H1912" s="54">
        <f>IF($B1912="","",IF(AND($D1912&gt;=Настройки!$B$5,$D1912&lt;=Настройки!$B$6),$E1912,0))</f>
        <v/>
      </c>
      <c r="I1912" s="54">
        <f>IF($B1912="","",$G1912+$H1912-$J1912)</f>
        <v/>
      </c>
      <c r="J1912" s="54">
        <f>IF($B1912="","",MAX(0,$E1912-MAX(0,SUMIFS(Тех_Движение!$G$2:$G$5111,Тех_Движение!$D$2:$D$5111,$C1912,Тех_Движение!$B$2:$B$5111,"&lt;="&amp;Настройки!$B$6)-$F1912)))</f>
        <v/>
      </c>
      <c r="K1912" s="54">
        <f>IF(OR($B1912="",K$3&lt;$D1912+Настройки!$B$7),0,MAX(0,$E1912-MAX(0,SUMIFS(Тех_Движение!$G$2:$G$5111,Тех_Движение!$D$2:$D$5111,$C1912,Тех_Движение!$B$2:$B$5111,"&lt;="&amp;K$3)-$F1912)))</f>
        <v/>
      </c>
      <c r="L1912" s="54">
        <f>IF(OR($B1912="",L$3&lt;$D1912+Настройки!$B$7),0,MAX(0,$E1912-MAX(0,SUMIFS(Тех_Движение!$G$2:$G$5111,Тех_Движение!$D$2:$D$5111,$C1912,Тех_Движение!$B$2:$B$5111,"&lt;="&amp;L$3)-$F1912)))</f>
        <v/>
      </c>
      <c r="M1912" s="54">
        <f>IF(OR($B1912="",M$3&lt;$D1912+Настройки!$B$7),0,MAX(0,$E1912-MAX(0,SUMIFS(Тех_Движение!$G$2:$G$5111,Тех_Движение!$D$2:$D$5111,$C1912,Тех_Движение!$B$2:$B$5111,"&lt;="&amp;M$3)-$F1912)))</f>
        <v/>
      </c>
      <c r="N1912" s="54">
        <f>IF(OR($B1912="",N$3&lt;$D1912+Настройки!$B$7),0,MAX(0,$E1912-MAX(0,SUMIFS(Тех_Движение!$G$2:$G$5111,Тех_Движение!$D$2:$D$5111,$C1912,Тех_Движение!$B$2:$B$5111,"&lt;="&amp;N$3)-$F1912)))</f>
        <v/>
      </c>
      <c r="O1912" s="54">
        <f>IF(OR($B1912="",O$3&lt;$D1912+Настройки!$B$7),0,MAX(0,$E1912-MAX(0,SUMIFS(Тех_Движение!$G$2:$G$5111,Тех_Движение!$D$2:$D$5111,$C1912,Тех_Движение!$B$2:$B$5111,"&lt;="&amp;O$3)-$F1912)))</f>
        <v/>
      </c>
      <c r="P1912" s="54">
        <f>IF(OR($B1912="",P$3&lt;$D1912+Настройки!$B$7),0,MAX(0,$E1912-MAX(0,SUMIFS(Тех_Движение!$G$2:$G$5111,Тех_Движение!$D$2:$D$5111,$C1912,Тех_Движение!$B$2:$B$5111,"&lt;="&amp;P$3)-$F1912)))</f>
        <v/>
      </c>
      <c r="Q1912" s="54">
        <f>IF(OR($B1912="",Q$3&lt;$D1912+Настройки!$B$7),0,MAX(0,$E1912-MAX(0,SUMIFS(Тех_Движение!$G$2:$G$5111,Тех_Движение!$D$2:$D$5111,$C1912,Тех_Движение!$B$2:$B$5111,"&lt;="&amp;Q$3)-$F1912)))</f>
        <v/>
      </c>
      <c r="R1912" s="54">
        <f>IF($B1912="","",SUM($K1912:$Q1912))</f>
        <v/>
      </c>
      <c r="S1912" s="56">
        <f>IF($B1912="","",VLOOKUP($C1912,Настройки!$A$11:$L$17,9,FALSE))</f>
        <v/>
      </c>
      <c r="T1912" s="56">
        <f>IF($B1912="","",$R1912*$S1912)</f>
        <v/>
      </c>
    </row>
    <row r="1913">
      <c r="A1913" s="20">
        <f>Тех_Движение!$A$1910</f>
        <v/>
      </c>
      <c r="B1913" s="20">
        <f>IF(Тех_Движение!$F$1910&gt;0,Тех_Движение!$I$1910,"")</f>
        <v/>
      </c>
      <c r="C1913" s="20">
        <f>IF($B1913="","",Тех_Движение!$D$1910)</f>
        <v/>
      </c>
      <c r="D1913" s="42">
        <f>IF($B1913="","",Тех_Движение!$B$1910)</f>
        <v/>
      </c>
      <c r="E1913" s="54">
        <f>IF($B1913="","",Тех_Движение!$F$1910)</f>
        <v/>
      </c>
      <c r="F1913" s="54">
        <f>IF($B1913="","",SUMIFS($E$5:$E1912,$C$5:$C1912,$C1913))</f>
        <v/>
      </c>
      <c r="G1913" s="54">
        <f>IF($B1913="","",MAX(0,$E1913-MAX(0,SUMIFS(Тех_Движение!$G$2:$G$5111,Тех_Движение!$D$2:$D$5111,$C1913,Тех_Движение!$B$2:$B$5111,"&lt;="&amp;Настройки!$B$5-1)-$F1913)))</f>
        <v/>
      </c>
      <c r="H1913" s="54">
        <f>IF($B1913="","",IF(AND($D1913&gt;=Настройки!$B$5,$D1913&lt;=Настройки!$B$6),$E1913,0))</f>
        <v/>
      </c>
      <c r="I1913" s="54">
        <f>IF($B1913="","",$G1913+$H1913-$J1913)</f>
        <v/>
      </c>
      <c r="J1913" s="54">
        <f>IF($B1913="","",MAX(0,$E1913-MAX(0,SUMIFS(Тех_Движение!$G$2:$G$5111,Тех_Движение!$D$2:$D$5111,$C1913,Тех_Движение!$B$2:$B$5111,"&lt;="&amp;Настройки!$B$6)-$F1913)))</f>
        <v/>
      </c>
      <c r="K1913" s="54">
        <f>IF(OR($B1913="",K$3&lt;$D1913+Настройки!$B$7),0,MAX(0,$E1913-MAX(0,SUMIFS(Тех_Движение!$G$2:$G$5111,Тех_Движение!$D$2:$D$5111,$C1913,Тех_Движение!$B$2:$B$5111,"&lt;="&amp;K$3)-$F1913)))</f>
        <v/>
      </c>
      <c r="L1913" s="54">
        <f>IF(OR($B1913="",L$3&lt;$D1913+Настройки!$B$7),0,MAX(0,$E1913-MAX(0,SUMIFS(Тех_Движение!$G$2:$G$5111,Тех_Движение!$D$2:$D$5111,$C1913,Тех_Движение!$B$2:$B$5111,"&lt;="&amp;L$3)-$F1913)))</f>
        <v/>
      </c>
      <c r="M1913" s="54">
        <f>IF(OR($B1913="",M$3&lt;$D1913+Настройки!$B$7),0,MAX(0,$E1913-MAX(0,SUMIFS(Тех_Движение!$G$2:$G$5111,Тех_Движение!$D$2:$D$5111,$C1913,Тех_Движение!$B$2:$B$5111,"&lt;="&amp;M$3)-$F1913)))</f>
        <v/>
      </c>
      <c r="N1913" s="54">
        <f>IF(OR($B1913="",N$3&lt;$D1913+Настройки!$B$7),0,MAX(0,$E1913-MAX(0,SUMIFS(Тех_Движение!$G$2:$G$5111,Тех_Движение!$D$2:$D$5111,$C1913,Тех_Движение!$B$2:$B$5111,"&lt;="&amp;N$3)-$F1913)))</f>
        <v/>
      </c>
      <c r="O1913" s="54">
        <f>IF(OR($B1913="",O$3&lt;$D1913+Настройки!$B$7),0,MAX(0,$E1913-MAX(0,SUMIFS(Тех_Движение!$G$2:$G$5111,Тех_Движение!$D$2:$D$5111,$C1913,Тех_Движение!$B$2:$B$5111,"&lt;="&amp;O$3)-$F1913)))</f>
        <v/>
      </c>
      <c r="P1913" s="54">
        <f>IF(OR($B1913="",P$3&lt;$D1913+Настройки!$B$7),0,MAX(0,$E1913-MAX(0,SUMIFS(Тех_Движение!$G$2:$G$5111,Тех_Движение!$D$2:$D$5111,$C1913,Тех_Движение!$B$2:$B$5111,"&lt;="&amp;P$3)-$F1913)))</f>
        <v/>
      </c>
      <c r="Q1913" s="54">
        <f>IF(OR($B1913="",Q$3&lt;$D1913+Настройки!$B$7),0,MAX(0,$E1913-MAX(0,SUMIFS(Тех_Движение!$G$2:$G$5111,Тех_Движение!$D$2:$D$5111,$C1913,Тех_Движение!$B$2:$B$5111,"&lt;="&amp;Q$3)-$F1913)))</f>
        <v/>
      </c>
      <c r="R1913" s="54">
        <f>IF($B1913="","",SUM($K1913:$Q1913))</f>
        <v/>
      </c>
      <c r="S1913" s="56">
        <f>IF($B1913="","",VLOOKUP($C1913,Настройки!$A$11:$L$17,9,FALSE))</f>
        <v/>
      </c>
      <c r="T1913" s="56">
        <f>IF($B1913="","",$R1913*$S1913)</f>
        <v/>
      </c>
    </row>
    <row r="1914">
      <c r="A1914" s="20">
        <f>Тех_Движение!$A$1911</f>
        <v/>
      </c>
      <c r="B1914" s="20">
        <f>IF(Тех_Движение!$F$1911&gt;0,Тех_Движение!$I$1911,"")</f>
        <v/>
      </c>
      <c r="C1914" s="20">
        <f>IF($B1914="","",Тех_Движение!$D$1911)</f>
        <v/>
      </c>
      <c r="D1914" s="42">
        <f>IF($B1914="","",Тех_Движение!$B$1911)</f>
        <v/>
      </c>
      <c r="E1914" s="54">
        <f>IF($B1914="","",Тех_Движение!$F$1911)</f>
        <v/>
      </c>
      <c r="F1914" s="54">
        <f>IF($B1914="","",SUMIFS($E$5:$E1913,$C$5:$C1913,$C1914))</f>
        <v/>
      </c>
      <c r="G1914" s="54">
        <f>IF($B1914="","",MAX(0,$E1914-MAX(0,SUMIFS(Тех_Движение!$G$2:$G$5111,Тех_Движение!$D$2:$D$5111,$C1914,Тех_Движение!$B$2:$B$5111,"&lt;="&amp;Настройки!$B$5-1)-$F1914)))</f>
        <v/>
      </c>
      <c r="H1914" s="54">
        <f>IF($B1914="","",IF(AND($D1914&gt;=Настройки!$B$5,$D1914&lt;=Настройки!$B$6),$E1914,0))</f>
        <v/>
      </c>
      <c r="I1914" s="54">
        <f>IF($B1914="","",$G1914+$H1914-$J1914)</f>
        <v/>
      </c>
      <c r="J1914" s="54">
        <f>IF($B1914="","",MAX(0,$E1914-MAX(0,SUMIFS(Тех_Движение!$G$2:$G$5111,Тех_Движение!$D$2:$D$5111,$C1914,Тех_Движение!$B$2:$B$5111,"&lt;="&amp;Настройки!$B$6)-$F1914)))</f>
        <v/>
      </c>
      <c r="K1914" s="54">
        <f>IF(OR($B1914="",K$3&lt;$D1914+Настройки!$B$7),0,MAX(0,$E1914-MAX(0,SUMIFS(Тех_Движение!$G$2:$G$5111,Тех_Движение!$D$2:$D$5111,$C1914,Тех_Движение!$B$2:$B$5111,"&lt;="&amp;K$3)-$F1914)))</f>
        <v/>
      </c>
      <c r="L1914" s="54">
        <f>IF(OR($B1914="",L$3&lt;$D1914+Настройки!$B$7),0,MAX(0,$E1914-MAX(0,SUMIFS(Тех_Движение!$G$2:$G$5111,Тех_Движение!$D$2:$D$5111,$C1914,Тех_Движение!$B$2:$B$5111,"&lt;="&amp;L$3)-$F1914)))</f>
        <v/>
      </c>
      <c r="M1914" s="54">
        <f>IF(OR($B1914="",M$3&lt;$D1914+Настройки!$B$7),0,MAX(0,$E1914-MAX(0,SUMIFS(Тех_Движение!$G$2:$G$5111,Тех_Движение!$D$2:$D$5111,$C1914,Тех_Движение!$B$2:$B$5111,"&lt;="&amp;M$3)-$F1914)))</f>
        <v/>
      </c>
      <c r="N1914" s="54">
        <f>IF(OR($B1914="",N$3&lt;$D1914+Настройки!$B$7),0,MAX(0,$E1914-MAX(0,SUMIFS(Тех_Движение!$G$2:$G$5111,Тех_Движение!$D$2:$D$5111,$C1914,Тех_Движение!$B$2:$B$5111,"&lt;="&amp;N$3)-$F1914)))</f>
        <v/>
      </c>
      <c r="O1914" s="54">
        <f>IF(OR($B1914="",O$3&lt;$D1914+Настройки!$B$7),0,MAX(0,$E1914-MAX(0,SUMIFS(Тех_Движение!$G$2:$G$5111,Тех_Движение!$D$2:$D$5111,$C1914,Тех_Движение!$B$2:$B$5111,"&lt;="&amp;O$3)-$F1914)))</f>
        <v/>
      </c>
      <c r="P1914" s="54">
        <f>IF(OR($B1914="",P$3&lt;$D1914+Настройки!$B$7),0,MAX(0,$E1914-MAX(0,SUMIFS(Тех_Движение!$G$2:$G$5111,Тех_Движение!$D$2:$D$5111,$C1914,Тех_Движение!$B$2:$B$5111,"&lt;="&amp;P$3)-$F1914)))</f>
        <v/>
      </c>
      <c r="Q1914" s="54">
        <f>IF(OR($B1914="",Q$3&lt;$D1914+Настройки!$B$7),0,MAX(0,$E1914-MAX(0,SUMIFS(Тех_Движение!$G$2:$G$5111,Тех_Движение!$D$2:$D$5111,$C1914,Тех_Движение!$B$2:$B$5111,"&lt;="&amp;Q$3)-$F1914)))</f>
        <v/>
      </c>
      <c r="R1914" s="54">
        <f>IF($B1914="","",SUM($K1914:$Q1914))</f>
        <v/>
      </c>
      <c r="S1914" s="56">
        <f>IF($B1914="","",VLOOKUP($C1914,Настройки!$A$11:$L$17,9,FALSE))</f>
        <v/>
      </c>
      <c r="T1914" s="56">
        <f>IF($B1914="","",$R1914*$S1914)</f>
        <v/>
      </c>
    </row>
    <row r="1915">
      <c r="A1915" s="20">
        <f>Тех_Движение!$A$1912</f>
        <v/>
      </c>
      <c r="B1915" s="20">
        <f>IF(Тех_Движение!$F$1912&gt;0,Тех_Движение!$I$1912,"")</f>
        <v/>
      </c>
      <c r="C1915" s="20">
        <f>IF($B1915="","",Тех_Движение!$D$1912)</f>
        <v/>
      </c>
      <c r="D1915" s="42">
        <f>IF($B1915="","",Тех_Движение!$B$1912)</f>
        <v/>
      </c>
      <c r="E1915" s="54">
        <f>IF($B1915="","",Тех_Движение!$F$1912)</f>
        <v/>
      </c>
      <c r="F1915" s="54">
        <f>IF($B1915="","",SUMIFS($E$5:$E1914,$C$5:$C1914,$C1915))</f>
        <v/>
      </c>
      <c r="G1915" s="54">
        <f>IF($B1915="","",MAX(0,$E1915-MAX(0,SUMIFS(Тех_Движение!$G$2:$G$5111,Тех_Движение!$D$2:$D$5111,$C1915,Тех_Движение!$B$2:$B$5111,"&lt;="&amp;Настройки!$B$5-1)-$F1915)))</f>
        <v/>
      </c>
      <c r="H1915" s="54">
        <f>IF($B1915="","",IF(AND($D1915&gt;=Настройки!$B$5,$D1915&lt;=Настройки!$B$6),$E1915,0))</f>
        <v/>
      </c>
      <c r="I1915" s="54">
        <f>IF($B1915="","",$G1915+$H1915-$J1915)</f>
        <v/>
      </c>
      <c r="J1915" s="54">
        <f>IF($B1915="","",MAX(0,$E1915-MAX(0,SUMIFS(Тех_Движение!$G$2:$G$5111,Тех_Движение!$D$2:$D$5111,$C1915,Тех_Движение!$B$2:$B$5111,"&lt;="&amp;Настройки!$B$6)-$F1915)))</f>
        <v/>
      </c>
      <c r="K1915" s="54">
        <f>IF(OR($B1915="",K$3&lt;$D1915+Настройки!$B$7),0,MAX(0,$E1915-MAX(0,SUMIFS(Тех_Движение!$G$2:$G$5111,Тех_Движение!$D$2:$D$5111,$C1915,Тех_Движение!$B$2:$B$5111,"&lt;="&amp;K$3)-$F1915)))</f>
        <v/>
      </c>
      <c r="L1915" s="54">
        <f>IF(OR($B1915="",L$3&lt;$D1915+Настройки!$B$7),0,MAX(0,$E1915-MAX(0,SUMIFS(Тех_Движение!$G$2:$G$5111,Тех_Движение!$D$2:$D$5111,$C1915,Тех_Движение!$B$2:$B$5111,"&lt;="&amp;L$3)-$F1915)))</f>
        <v/>
      </c>
      <c r="M1915" s="54">
        <f>IF(OR($B1915="",M$3&lt;$D1915+Настройки!$B$7),0,MAX(0,$E1915-MAX(0,SUMIFS(Тех_Движение!$G$2:$G$5111,Тех_Движение!$D$2:$D$5111,$C1915,Тех_Движение!$B$2:$B$5111,"&lt;="&amp;M$3)-$F1915)))</f>
        <v/>
      </c>
      <c r="N1915" s="54">
        <f>IF(OR($B1915="",N$3&lt;$D1915+Настройки!$B$7),0,MAX(0,$E1915-MAX(0,SUMIFS(Тех_Движение!$G$2:$G$5111,Тех_Движение!$D$2:$D$5111,$C1915,Тех_Движение!$B$2:$B$5111,"&lt;="&amp;N$3)-$F1915)))</f>
        <v/>
      </c>
      <c r="O1915" s="54">
        <f>IF(OR($B1915="",O$3&lt;$D1915+Настройки!$B$7),0,MAX(0,$E1915-MAX(0,SUMIFS(Тех_Движение!$G$2:$G$5111,Тех_Движение!$D$2:$D$5111,$C1915,Тех_Движение!$B$2:$B$5111,"&lt;="&amp;O$3)-$F1915)))</f>
        <v/>
      </c>
      <c r="P1915" s="54">
        <f>IF(OR($B1915="",P$3&lt;$D1915+Настройки!$B$7),0,MAX(0,$E1915-MAX(0,SUMIFS(Тех_Движение!$G$2:$G$5111,Тех_Движение!$D$2:$D$5111,$C1915,Тех_Движение!$B$2:$B$5111,"&lt;="&amp;P$3)-$F1915)))</f>
        <v/>
      </c>
      <c r="Q1915" s="54">
        <f>IF(OR($B1915="",Q$3&lt;$D1915+Настройки!$B$7),0,MAX(0,$E1915-MAX(0,SUMIFS(Тех_Движение!$G$2:$G$5111,Тех_Движение!$D$2:$D$5111,$C1915,Тех_Движение!$B$2:$B$5111,"&lt;="&amp;Q$3)-$F1915)))</f>
        <v/>
      </c>
      <c r="R1915" s="54">
        <f>IF($B1915="","",SUM($K1915:$Q1915))</f>
        <v/>
      </c>
      <c r="S1915" s="56">
        <f>IF($B1915="","",VLOOKUP($C1915,Настройки!$A$11:$L$17,9,FALSE))</f>
        <v/>
      </c>
      <c r="T1915" s="56">
        <f>IF($B1915="","",$R1915*$S1915)</f>
        <v/>
      </c>
    </row>
    <row r="1916">
      <c r="A1916" s="20">
        <f>Тех_Движение!$A$1913</f>
        <v/>
      </c>
      <c r="B1916" s="20">
        <f>IF(Тех_Движение!$F$1913&gt;0,Тех_Движение!$I$1913,"")</f>
        <v/>
      </c>
      <c r="C1916" s="20">
        <f>IF($B1916="","",Тех_Движение!$D$1913)</f>
        <v/>
      </c>
      <c r="D1916" s="42">
        <f>IF($B1916="","",Тех_Движение!$B$1913)</f>
        <v/>
      </c>
      <c r="E1916" s="54">
        <f>IF($B1916="","",Тех_Движение!$F$1913)</f>
        <v/>
      </c>
      <c r="F1916" s="54">
        <f>IF($B1916="","",SUMIFS($E$5:$E1915,$C$5:$C1915,$C1916))</f>
        <v/>
      </c>
      <c r="G1916" s="54">
        <f>IF($B1916="","",MAX(0,$E1916-MAX(0,SUMIFS(Тех_Движение!$G$2:$G$5111,Тех_Движение!$D$2:$D$5111,$C1916,Тех_Движение!$B$2:$B$5111,"&lt;="&amp;Настройки!$B$5-1)-$F1916)))</f>
        <v/>
      </c>
      <c r="H1916" s="54">
        <f>IF($B1916="","",IF(AND($D1916&gt;=Настройки!$B$5,$D1916&lt;=Настройки!$B$6),$E1916,0))</f>
        <v/>
      </c>
      <c r="I1916" s="54">
        <f>IF($B1916="","",$G1916+$H1916-$J1916)</f>
        <v/>
      </c>
      <c r="J1916" s="54">
        <f>IF($B1916="","",MAX(0,$E1916-MAX(0,SUMIFS(Тех_Движение!$G$2:$G$5111,Тех_Движение!$D$2:$D$5111,$C1916,Тех_Движение!$B$2:$B$5111,"&lt;="&amp;Настройки!$B$6)-$F1916)))</f>
        <v/>
      </c>
      <c r="K1916" s="54">
        <f>IF(OR($B1916="",K$3&lt;$D1916+Настройки!$B$7),0,MAX(0,$E1916-MAX(0,SUMIFS(Тех_Движение!$G$2:$G$5111,Тех_Движение!$D$2:$D$5111,$C1916,Тех_Движение!$B$2:$B$5111,"&lt;="&amp;K$3)-$F1916)))</f>
        <v/>
      </c>
      <c r="L1916" s="54">
        <f>IF(OR($B1916="",L$3&lt;$D1916+Настройки!$B$7),0,MAX(0,$E1916-MAX(0,SUMIFS(Тех_Движение!$G$2:$G$5111,Тех_Движение!$D$2:$D$5111,$C1916,Тех_Движение!$B$2:$B$5111,"&lt;="&amp;L$3)-$F1916)))</f>
        <v/>
      </c>
      <c r="M1916" s="54">
        <f>IF(OR($B1916="",M$3&lt;$D1916+Настройки!$B$7),0,MAX(0,$E1916-MAX(0,SUMIFS(Тех_Движение!$G$2:$G$5111,Тех_Движение!$D$2:$D$5111,$C1916,Тех_Движение!$B$2:$B$5111,"&lt;="&amp;M$3)-$F1916)))</f>
        <v/>
      </c>
      <c r="N1916" s="54">
        <f>IF(OR($B1916="",N$3&lt;$D1916+Настройки!$B$7),0,MAX(0,$E1916-MAX(0,SUMIFS(Тех_Движение!$G$2:$G$5111,Тех_Движение!$D$2:$D$5111,$C1916,Тех_Движение!$B$2:$B$5111,"&lt;="&amp;N$3)-$F1916)))</f>
        <v/>
      </c>
      <c r="O1916" s="54">
        <f>IF(OR($B1916="",O$3&lt;$D1916+Настройки!$B$7),0,MAX(0,$E1916-MAX(0,SUMIFS(Тех_Движение!$G$2:$G$5111,Тех_Движение!$D$2:$D$5111,$C1916,Тех_Движение!$B$2:$B$5111,"&lt;="&amp;O$3)-$F1916)))</f>
        <v/>
      </c>
      <c r="P1916" s="54">
        <f>IF(OR($B1916="",P$3&lt;$D1916+Настройки!$B$7),0,MAX(0,$E1916-MAX(0,SUMIFS(Тех_Движение!$G$2:$G$5111,Тех_Движение!$D$2:$D$5111,$C1916,Тех_Движение!$B$2:$B$5111,"&lt;="&amp;P$3)-$F1916)))</f>
        <v/>
      </c>
      <c r="Q1916" s="54">
        <f>IF(OR($B1916="",Q$3&lt;$D1916+Настройки!$B$7),0,MAX(0,$E1916-MAX(0,SUMIFS(Тех_Движение!$G$2:$G$5111,Тех_Движение!$D$2:$D$5111,$C1916,Тех_Движение!$B$2:$B$5111,"&lt;="&amp;Q$3)-$F1916)))</f>
        <v/>
      </c>
      <c r="R1916" s="54">
        <f>IF($B1916="","",SUM($K1916:$Q1916))</f>
        <v/>
      </c>
      <c r="S1916" s="56">
        <f>IF($B1916="","",VLOOKUP($C1916,Настройки!$A$11:$L$17,9,FALSE))</f>
        <v/>
      </c>
      <c r="T1916" s="56">
        <f>IF($B1916="","",$R1916*$S1916)</f>
        <v/>
      </c>
    </row>
    <row r="1917">
      <c r="A1917" s="20">
        <f>Тех_Движение!$A$1914</f>
        <v/>
      </c>
      <c r="B1917" s="20">
        <f>IF(Тех_Движение!$F$1914&gt;0,Тех_Движение!$I$1914,"")</f>
        <v/>
      </c>
      <c r="C1917" s="20">
        <f>IF($B1917="","",Тех_Движение!$D$1914)</f>
        <v/>
      </c>
      <c r="D1917" s="42">
        <f>IF($B1917="","",Тех_Движение!$B$1914)</f>
        <v/>
      </c>
      <c r="E1917" s="54">
        <f>IF($B1917="","",Тех_Движение!$F$1914)</f>
        <v/>
      </c>
      <c r="F1917" s="54">
        <f>IF($B1917="","",SUMIFS($E$5:$E1916,$C$5:$C1916,$C1917))</f>
        <v/>
      </c>
      <c r="G1917" s="54">
        <f>IF($B1917="","",MAX(0,$E1917-MAX(0,SUMIFS(Тех_Движение!$G$2:$G$5111,Тех_Движение!$D$2:$D$5111,$C1917,Тех_Движение!$B$2:$B$5111,"&lt;="&amp;Настройки!$B$5-1)-$F1917)))</f>
        <v/>
      </c>
      <c r="H1917" s="54">
        <f>IF($B1917="","",IF(AND($D1917&gt;=Настройки!$B$5,$D1917&lt;=Настройки!$B$6),$E1917,0))</f>
        <v/>
      </c>
      <c r="I1917" s="54">
        <f>IF($B1917="","",$G1917+$H1917-$J1917)</f>
        <v/>
      </c>
      <c r="J1917" s="54">
        <f>IF($B1917="","",MAX(0,$E1917-MAX(0,SUMIFS(Тех_Движение!$G$2:$G$5111,Тех_Движение!$D$2:$D$5111,$C1917,Тех_Движение!$B$2:$B$5111,"&lt;="&amp;Настройки!$B$6)-$F1917)))</f>
        <v/>
      </c>
      <c r="K1917" s="54">
        <f>IF(OR($B1917="",K$3&lt;$D1917+Настройки!$B$7),0,MAX(0,$E1917-MAX(0,SUMIFS(Тех_Движение!$G$2:$G$5111,Тех_Движение!$D$2:$D$5111,$C1917,Тех_Движение!$B$2:$B$5111,"&lt;="&amp;K$3)-$F1917)))</f>
        <v/>
      </c>
      <c r="L1917" s="54">
        <f>IF(OR($B1917="",L$3&lt;$D1917+Настройки!$B$7),0,MAX(0,$E1917-MAX(0,SUMIFS(Тех_Движение!$G$2:$G$5111,Тех_Движение!$D$2:$D$5111,$C1917,Тех_Движение!$B$2:$B$5111,"&lt;="&amp;L$3)-$F1917)))</f>
        <v/>
      </c>
      <c r="M1917" s="54">
        <f>IF(OR($B1917="",M$3&lt;$D1917+Настройки!$B$7),0,MAX(0,$E1917-MAX(0,SUMIFS(Тех_Движение!$G$2:$G$5111,Тех_Движение!$D$2:$D$5111,$C1917,Тех_Движение!$B$2:$B$5111,"&lt;="&amp;M$3)-$F1917)))</f>
        <v/>
      </c>
      <c r="N1917" s="54">
        <f>IF(OR($B1917="",N$3&lt;$D1917+Настройки!$B$7),0,MAX(0,$E1917-MAX(0,SUMIFS(Тех_Движение!$G$2:$G$5111,Тех_Движение!$D$2:$D$5111,$C1917,Тех_Движение!$B$2:$B$5111,"&lt;="&amp;N$3)-$F1917)))</f>
        <v/>
      </c>
      <c r="O1917" s="54">
        <f>IF(OR($B1917="",O$3&lt;$D1917+Настройки!$B$7),0,MAX(0,$E1917-MAX(0,SUMIFS(Тех_Движение!$G$2:$G$5111,Тех_Движение!$D$2:$D$5111,$C1917,Тех_Движение!$B$2:$B$5111,"&lt;="&amp;O$3)-$F1917)))</f>
        <v/>
      </c>
      <c r="P1917" s="54">
        <f>IF(OR($B1917="",P$3&lt;$D1917+Настройки!$B$7),0,MAX(0,$E1917-MAX(0,SUMIFS(Тех_Движение!$G$2:$G$5111,Тех_Движение!$D$2:$D$5111,$C1917,Тех_Движение!$B$2:$B$5111,"&lt;="&amp;P$3)-$F1917)))</f>
        <v/>
      </c>
      <c r="Q1917" s="54">
        <f>IF(OR($B1917="",Q$3&lt;$D1917+Настройки!$B$7),0,MAX(0,$E1917-MAX(0,SUMIFS(Тех_Движение!$G$2:$G$5111,Тех_Движение!$D$2:$D$5111,$C1917,Тех_Движение!$B$2:$B$5111,"&lt;="&amp;Q$3)-$F1917)))</f>
        <v/>
      </c>
      <c r="R1917" s="54">
        <f>IF($B1917="","",SUM($K1917:$Q1917))</f>
        <v/>
      </c>
      <c r="S1917" s="56">
        <f>IF($B1917="","",VLOOKUP($C1917,Настройки!$A$11:$L$17,9,FALSE))</f>
        <v/>
      </c>
      <c r="T1917" s="56">
        <f>IF($B1917="","",$R1917*$S1917)</f>
        <v/>
      </c>
    </row>
    <row r="1918">
      <c r="A1918" s="20">
        <f>Тех_Движение!$A$1915</f>
        <v/>
      </c>
      <c r="B1918" s="20">
        <f>IF(Тех_Движение!$F$1915&gt;0,Тех_Движение!$I$1915,"")</f>
        <v/>
      </c>
      <c r="C1918" s="20">
        <f>IF($B1918="","",Тех_Движение!$D$1915)</f>
        <v/>
      </c>
      <c r="D1918" s="42">
        <f>IF($B1918="","",Тех_Движение!$B$1915)</f>
        <v/>
      </c>
      <c r="E1918" s="54">
        <f>IF($B1918="","",Тех_Движение!$F$1915)</f>
        <v/>
      </c>
      <c r="F1918" s="54">
        <f>IF($B1918="","",SUMIFS($E$5:$E1917,$C$5:$C1917,$C1918))</f>
        <v/>
      </c>
      <c r="G1918" s="54">
        <f>IF($B1918="","",MAX(0,$E1918-MAX(0,SUMIFS(Тех_Движение!$G$2:$G$5111,Тех_Движение!$D$2:$D$5111,$C1918,Тех_Движение!$B$2:$B$5111,"&lt;="&amp;Настройки!$B$5-1)-$F1918)))</f>
        <v/>
      </c>
      <c r="H1918" s="54">
        <f>IF($B1918="","",IF(AND($D1918&gt;=Настройки!$B$5,$D1918&lt;=Настройки!$B$6),$E1918,0))</f>
        <v/>
      </c>
      <c r="I1918" s="54">
        <f>IF($B1918="","",$G1918+$H1918-$J1918)</f>
        <v/>
      </c>
      <c r="J1918" s="54">
        <f>IF($B1918="","",MAX(0,$E1918-MAX(0,SUMIFS(Тех_Движение!$G$2:$G$5111,Тех_Движение!$D$2:$D$5111,$C1918,Тех_Движение!$B$2:$B$5111,"&lt;="&amp;Настройки!$B$6)-$F1918)))</f>
        <v/>
      </c>
      <c r="K1918" s="54">
        <f>IF(OR($B1918="",K$3&lt;$D1918+Настройки!$B$7),0,MAX(0,$E1918-MAX(0,SUMIFS(Тех_Движение!$G$2:$G$5111,Тех_Движение!$D$2:$D$5111,$C1918,Тех_Движение!$B$2:$B$5111,"&lt;="&amp;K$3)-$F1918)))</f>
        <v/>
      </c>
      <c r="L1918" s="54">
        <f>IF(OR($B1918="",L$3&lt;$D1918+Настройки!$B$7),0,MAX(0,$E1918-MAX(0,SUMIFS(Тех_Движение!$G$2:$G$5111,Тех_Движение!$D$2:$D$5111,$C1918,Тех_Движение!$B$2:$B$5111,"&lt;="&amp;L$3)-$F1918)))</f>
        <v/>
      </c>
      <c r="M1918" s="54">
        <f>IF(OR($B1918="",M$3&lt;$D1918+Настройки!$B$7),0,MAX(0,$E1918-MAX(0,SUMIFS(Тех_Движение!$G$2:$G$5111,Тех_Движение!$D$2:$D$5111,$C1918,Тех_Движение!$B$2:$B$5111,"&lt;="&amp;M$3)-$F1918)))</f>
        <v/>
      </c>
      <c r="N1918" s="54">
        <f>IF(OR($B1918="",N$3&lt;$D1918+Настройки!$B$7),0,MAX(0,$E1918-MAX(0,SUMIFS(Тех_Движение!$G$2:$G$5111,Тех_Движение!$D$2:$D$5111,$C1918,Тех_Движение!$B$2:$B$5111,"&lt;="&amp;N$3)-$F1918)))</f>
        <v/>
      </c>
      <c r="O1918" s="54">
        <f>IF(OR($B1918="",O$3&lt;$D1918+Настройки!$B$7),0,MAX(0,$E1918-MAX(0,SUMIFS(Тех_Движение!$G$2:$G$5111,Тех_Движение!$D$2:$D$5111,$C1918,Тех_Движение!$B$2:$B$5111,"&lt;="&amp;O$3)-$F1918)))</f>
        <v/>
      </c>
      <c r="P1918" s="54">
        <f>IF(OR($B1918="",P$3&lt;$D1918+Настройки!$B$7),0,MAX(0,$E1918-MAX(0,SUMIFS(Тех_Движение!$G$2:$G$5111,Тех_Движение!$D$2:$D$5111,$C1918,Тех_Движение!$B$2:$B$5111,"&lt;="&amp;P$3)-$F1918)))</f>
        <v/>
      </c>
      <c r="Q1918" s="54">
        <f>IF(OR($B1918="",Q$3&lt;$D1918+Настройки!$B$7),0,MAX(0,$E1918-MAX(0,SUMIFS(Тех_Движение!$G$2:$G$5111,Тех_Движение!$D$2:$D$5111,$C1918,Тех_Движение!$B$2:$B$5111,"&lt;="&amp;Q$3)-$F1918)))</f>
        <v/>
      </c>
      <c r="R1918" s="54">
        <f>IF($B1918="","",SUM($K1918:$Q1918))</f>
        <v/>
      </c>
      <c r="S1918" s="56">
        <f>IF($B1918="","",VLOOKUP($C1918,Настройки!$A$11:$L$17,9,FALSE))</f>
        <v/>
      </c>
      <c r="T1918" s="56">
        <f>IF($B1918="","",$R1918*$S1918)</f>
        <v/>
      </c>
    </row>
    <row r="1919">
      <c r="A1919" s="20">
        <f>Тех_Движение!$A$1916</f>
        <v/>
      </c>
      <c r="B1919" s="20">
        <f>IF(Тех_Движение!$F$1916&gt;0,Тех_Движение!$I$1916,"")</f>
        <v/>
      </c>
      <c r="C1919" s="20">
        <f>IF($B1919="","",Тех_Движение!$D$1916)</f>
        <v/>
      </c>
      <c r="D1919" s="42">
        <f>IF($B1919="","",Тех_Движение!$B$1916)</f>
        <v/>
      </c>
      <c r="E1919" s="54">
        <f>IF($B1919="","",Тех_Движение!$F$1916)</f>
        <v/>
      </c>
      <c r="F1919" s="54">
        <f>IF($B1919="","",SUMIFS($E$5:$E1918,$C$5:$C1918,$C1919))</f>
        <v/>
      </c>
      <c r="G1919" s="54">
        <f>IF($B1919="","",MAX(0,$E1919-MAX(0,SUMIFS(Тех_Движение!$G$2:$G$5111,Тех_Движение!$D$2:$D$5111,$C1919,Тех_Движение!$B$2:$B$5111,"&lt;="&amp;Настройки!$B$5-1)-$F1919)))</f>
        <v/>
      </c>
      <c r="H1919" s="54">
        <f>IF($B1919="","",IF(AND($D1919&gt;=Настройки!$B$5,$D1919&lt;=Настройки!$B$6),$E1919,0))</f>
        <v/>
      </c>
      <c r="I1919" s="54">
        <f>IF($B1919="","",$G1919+$H1919-$J1919)</f>
        <v/>
      </c>
      <c r="J1919" s="54">
        <f>IF($B1919="","",MAX(0,$E1919-MAX(0,SUMIFS(Тех_Движение!$G$2:$G$5111,Тех_Движение!$D$2:$D$5111,$C1919,Тех_Движение!$B$2:$B$5111,"&lt;="&amp;Настройки!$B$6)-$F1919)))</f>
        <v/>
      </c>
      <c r="K1919" s="54">
        <f>IF(OR($B1919="",K$3&lt;$D1919+Настройки!$B$7),0,MAX(0,$E1919-MAX(0,SUMIFS(Тех_Движение!$G$2:$G$5111,Тех_Движение!$D$2:$D$5111,$C1919,Тех_Движение!$B$2:$B$5111,"&lt;="&amp;K$3)-$F1919)))</f>
        <v/>
      </c>
      <c r="L1919" s="54">
        <f>IF(OR($B1919="",L$3&lt;$D1919+Настройки!$B$7),0,MAX(0,$E1919-MAX(0,SUMIFS(Тех_Движение!$G$2:$G$5111,Тех_Движение!$D$2:$D$5111,$C1919,Тех_Движение!$B$2:$B$5111,"&lt;="&amp;L$3)-$F1919)))</f>
        <v/>
      </c>
      <c r="M1919" s="54">
        <f>IF(OR($B1919="",M$3&lt;$D1919+Настройки!$B$7),0,MAX(0,$E1919-MAX(0,SUMIFS(Тех_Движение!$G$2:$G$5111,Тех_Движение!$D$2:$D$5111,$C1919,Тех_Движение!$B$2:$B$5111,"&lt;="&amp;M$3)-$F1919)))</f>
        <v/>
      </c>
      <c r="N1919" s="54">
        <f>IF(OR($B1919="",N$3&lt;$D1919+Настройки!$B$7),0,MAX(0,$E1919-MAX(0,SUMIFS(Тех_Движение!$G$2:$G$5111,Тех_Движение!$D$2:$D$5111,$C1919,Тех_Движение!$B$2:$B$5111,"&lt;="&amp;N$3)-$F1919)))</f>
        <v/>
      </c>
      <c r="O1919" s="54">
        <f>IF(OR($B1919="",O$3&lt;$D1919+Настройки!$B$7),0,MAX(0,$E1919-MAX(0,SUMIFS(Тех_Движение!$G$2:$G$5111,Тех_Движение!$D$2:$D$5111,$C1919,Тех_Движение!$B$2:$B$5111,"&lt;="&amp;O$3)-$F1919)))</f>
        <v/>
      </c>
      <c r="P1919" s="54">
        <f>IF(OR($B1919="",P$3&lt;$D1919+Настройки!$B$7),0,MAX(0,$E1919-MAX(0,SUMIFS(Тех_Движение!$G$2:$G$5111,Тех_Движение!$D$2:$D$5111,$C1919,Тех_Движение!$B$2:$B$5111,"&lt;="&amp;P$3)-$F1919)))</f>
        <v/>
      </c>
      <c r="Q1919" s="54">
        <f>IF(OR($B1919="",Q$3&lt;$D1919+Настройки!$B$7),0,MAX(0,$E1919-MAX(0,SUMIFS(Тех_Движение!$G$2:$G$5111,Тех_Движение!$D$2:$D$5111,$C1919,Тех_Движение!$B$2:$B$5111,"&lt;="&amp;Q$3)-$F1919)))</f>
        <v/>
      </c>
      <c r="R1919" s="54">
        <f>IF($B1919="","",SUM($K1919:$Q1919))</f>
        <v/>
      </c>
      <c r="S1919" s="56">
        <f>IF($B1919="","",VLOOKUP($C1919,Настройки!$A$11:$L$17,9,FALSE))</f>
        <v/>
      </c>
      <c r="T1919" s="56">
        <f>IF($B1919="","",$R1919*$S1919)</f>
        <v/>
      </c>
    </row>
    <row r="1920">
      <c r="A1920" s="20">
        <f>Тех_Движение!$A$1917</f>
        <v/>
      </c>
      <c r="B1920" s="20">
        <f>IF(Тех_Движение!$F$1917&gt;0,Тех_Движение!$I$1917,"")</f>
        <v/>
      </c>
      <c r="C1920" s="20">
        <f>IF($B1920="","",Тех_Движение!$D$1917)</f>
        <v/>
      </c>
      <c r="D1920" s="42">
        <f>IF($B1920="","",Тех_Движение!$B$1917)</f>
        <v/>
      </c>
      <c r="E1920" s="54">
        <f>IF($B1920="","",Тех_Движение!$F$1917)</f>
        <v/>
      </c>
      <c r="F1920" s="54">
        <f>IF($B1920="","",SUMIFS($E$5:$E1919,$C$5:$C1919,$C1920))</f>
        <v/>
      </c>
      <c r="G1920" s="54">
        <f>IF($B1920="","",MAX(0,$E1920-MAX(0,SUMIFS(Тех_Движение!$G$2:$G$5111,Тех_Движение!$D$2:$D$5111,$C1920,Тех_Движение!$B$2:$B$5111,"&lt;="&amp;Настройки!$B$5-1)-$F1920)))</f>
        <v/>
      </c>
      <c r="H1920" s="54">
        <f>IF($B1920="","",IF(AND($D1920&gt;=Настройки!$B$5,$D1920&lt;=Настройки!$B$6),$E1920,0))</f>
        <v/>
      </c>
      <c r="I1920" s="54">
        <f>IF($B1920="","",$G1920+$H1920-$J1920)</f>
        <v/>
      </c>
      <c r="J1920" s="54">
        <f>IF($B1920="","",MAX(0,$E1920-MAX(0,SUMIFS(Тех_Движение!$G$2:$G$5111,Тех_Движение!$D$2:$D$5111,$C1920,Тех_Движение!$B$2:$B$5111,"&lt;="&amp;Настройки!$B$6)-$F1920)))</f>
        <v/>
      </c>
      <c r="K1920" s="54">
        <f>IF(OR($B1920="",K$3&lt;$D1920+Настройки!$B$7),0,MAX(0,$E1920-MAX(0,SUMIFS(Тех_Движение!$G$2:$G$5111,Тех_Движение!$D$2:$D$5111,$C1920,Тех_Движение!$B$2:$B$5111,"&lt;="&amp;K$3)-$F1920)))</f>
        <v/>
      </c>
      <c r="L1920" s="54">
        <f>IF(OR($B1920="",L$3&lt;$D1920+Настройки!$B$7),0,MAX(0,$E1920-MAX(0,SUMIFS(Тех_Движение!$G$2:$G$5111,Тех_Движение!$D$2:$D$5111,$C1920,Тех_Движение!$B$2:$B$5111,"&lt;="&amp;L$3)-$F1920)))</f>
        <v/>
      </c>
      <c r="M1920" s="54">
        <f>IF(OR($B1920="",M$3&lt;$D1920+Настройки!$B$7),0,MAX(0,$E1920-MAX(0,SUMIFS(Тех_Движение!$G$2:$G$5111,Тех_Движение!$D$2:$D$5111,$C1920,Тех_Движение!$B$2:$B$5111,"&lt;="&amp;M$3)-$F1920)))</f>
        <v/>
      </c>
      <c r="N1920" s="54">
        <f>IF(OR($B1920="",N$3&lt;$D1920+Настройки!$B$7),0,MAX(0,$E1920-MAX(0,SUMIFS(Тех_Движение!$G$2:$G$5111,Тех_Движение!$D$2:$D$5111,$C1920,Тех_Движение!$B$2:$B$5111,"&lt;="&amp;N$3)-$F1920)))</f>
        <v/>
      </c>
      <c r="O1920" s="54">
        <f>IF(OR($B1920="",O$3&lt;$D1920+Настройки!$B$7),0,MAX(0,$E1920-MAX(0,SUMIFS(Тех_Движение!$G$2:$G$5111,Тех_Движение!$D$2:$D$5111,$C1920,Тех_Движение!$B$2:$B$5111,"&lt;="&amp;O$3)-$F1920)))</f>
        <v/>
      </c>
      <c r="P1920" s="54">
        <f>IF(OR($B1920="",P$3&lt;$D1920+Настройки!$B$7),0,MAX(0,$E1920-MAX(0,SUMIFS(Тех_Движение!$G$2:$G$5111,Тех_Движение!$D$2:$D$5111,$C1920,Тех_Движение!$B$2:$B$5111,"&lt;="&amp;P$3)-$F1920)))</f>
        <v/>
      </c>
      <c r="Q1920" s="54">
        <f>IF(OR($B1920="",Q$3&lt;$D1920+Настройки!$B$7),0,MAX(0,$E1920-MAX(0,SUMIFS(Тех_Движение!$G$2:$G$5111,Тех_Движение!$D$2:$D$5111,$C1920,Тех_Движение!$B$2:$B$5111,"&lt;="&amp;Q$3)-$F1920)))</f>
        <v/>
      </c>
      <c r="R1920" s="54">
        <f>IF($B1920="","",SUM($K1920:$Q1920))</f>
        <v/>
      </c>
      <c r="S1920" s="56">
        <f>IF($B1920="","",VLOOKUP($C1920,Настройки!$A$11:$L$17,9,FALSE))</f>
        <v/>
      </c>
      <c r="T1920" s="56">
        <f>IF($B1920="","",$R1920*$S1920)</f>
        <v/>
      </c>
    </row>
    <row r="1921">
      <c r="A1921" s="20">
        <f>Тех_Движение!$A$1918</f>
        <v/>
      </c>
      <c r="B1921" s="20">
        <f>IF(Тех_Движение!$F$1918&gt;0,Тех_Движение!$I$1918,"")</f>
        <v/>
      </c>
      <c r="C1921" s="20">
        <f>IF($B1921="","",Тех_Движение!$D$1918)</f>
        <v/>
      </c>
      <c r="D1921" s="42">
        <f>IF($B1921="","",Тех_Движение!$B$1918)</f>
        <v/>
      </c>
      <c r="E1921" s="54">
        <f>IF($B1921="","",Тех_Движение!$F$1918)</f>
        <v/>
      </c>
      <c r="F1921" s="54">
        <f>IF($B1921="","",SUMIFS($E$5:$E1920,$C$5:$C1920,$C1921))</f>
        <v/>
      </c>
      <c r="G1921" s="54">
        <f>IF($B1921="","",MAX(0,$E1921-MAX(0,SUMIFS(Тех_Движение!$G$2:$G$5111,Тех_Движение!$D$2:$D$5111,$C1921,Тех_Движение!$B$2:$B$5111,"&lt;="&amp;Настройки!$B$5-1)-$F1921)))</f>
        <v/>
      </c>
      <c r="H1921" s="54">
        <f>IF($B1921="","",IF(AND($D1921&gt;=Настройки!$B$5,$D1921&lt;=Настройки!$B$6),$E1921,0))</f>
        <v/>
      </c>
      <c r="I1921" s="54">
        <f>IF($B1921="","",$G1921+$H1921-$J1921)</f>
        <v/>
      </c>
      <c r="J1921" s="54">
        <f>IF($B1921="","",MAX(0,$E1921-MAX(0,SUMIFS(Тех_Движение!$G$2:$G$5111,Тех_Движение!$D$2:$D$5111,$C1921,Тех_Движение!$B$2:$B$5111,"&lt;="&amp;Настройки!$B$6)-$F1921)))</f>
        <v/>
      </c>
      <c r="K1921" s="54">
        <f>IF(OR($B1921="",K$3&lt;$D1921+Настройки!$B$7),0,MAX(0,$E1921-MAX(0,SUMIFS(Тех_Движение!$G$2:$G$5111,Тех_Движение!$D$2:$D$5111,$C1921,Тех_Движение!$B$2:$B$5111,"&lt;="&amp;K$3)-$F1921)))</f>
        <v/>
      </c>
      <c r="L1921" s="54">
        <f>IF(OR($B1921="",L$3&lt;$D1921+Настройки!$B$7),0,MAX(0,$E1921-MAX(0,SUMIFS(Тех_Движение!$G$2:$G$5111,Тех_Движение!$D$2:$D$5111,$C1921,Тех_Движение!$B$2:$B$5111,"&lt;="&amp;L$3)-$F1921)))</f>
        <v/>
      </c>
      <c r="M1921" s="54">
        <f>IF(OR($B1921="",M$3&lt;$D1921+Настройки!$B$7),0,MAX(0,$E1921-MAX(0,SUMIFS(Тех_Движение!$G$2:$G$5111,Тех_Движение!$D$2:$D$5111,$C1921,Тех_Движение!$B$2:$B$5111,"&lt;="&amp;M$3)-$F1921)))</f>
        <v/>
      </c>
      <c r="N1921" s="54">
        <f>IF(OR($B1921="",N$3&lt;$D1921+Настройки!$B$7),0,MAX(0,$E1921-MAX(0,SUMIFS(Тех_Движение!$G$2:$G$5111,Тех_Движение!$D$2:$D$5111,$C1921,Тех_Движение!$B$2:$B$5111,"&lt;="&amp;N$3)-$F1921)))</f>
        <v/>
      </c>
      <c r="O1921" s="54">
        <f>IF(OR($B1921="",O$3&lt;$D1921+Настройки!$B$7),0,MAX(0,$E1921-MAX(0,SUMIFS(Тех_Движение!$G$2:$G$5111,Тех_Движение!$D$2:$D$5111,$C1921,Тех_Движение!$B$2:$B$5111,"&lt;="&amp;O$3)-$F1921)))</f>
        <v/>
      </c>
      <c r="P1921" s="54">
        <f>IF(OR($B1921="",P$3&lt;$D1921+Настройки!$B$7),0,MAX(0,$E1921-MAX(0,SUMIFS(Тех_Движение!$G$2:$G$5111,Тех_Движение!$D$2:$D$5111,$C1921,Тех_Движение!$B$2:$B$5111,"&lt;="&amp;P$3)-$F1921)))</f>
        <v/>
      </c>
      <c r="Q1921" s="54">
        <f>IF(OR($B1921="",Q$3&lt;$D1921+Настройки!$B$7),0,MAX(0,$E1921-MAX(0,SUMIFS(Тех_Движение!$G$2:$G$5111,Тех_Движение!$D$2:$D$5111,$C1921,Тех_Движение!$B$2:$B$5111,"&lt;="&amp;Q$3)-$F1921)))</f>
        <v/>
      </c>
      <c r="R1921" s="54">
        <f>IF($B1921="","",SUM($K1921:$Q1921))</f>
        <v/>
      </c>
      <c r="S1921" s="56">
        <f>IF($B1921="","",VLOOKUP($C1921,Настройки!$A$11:$L$17,9,FALSE))</f>
        <v/>
      </c>
      <c r="T1921" s="56">
        <f>IF($B1921="","",$R1921*$S1921)</f>
        <v/>
      </c>
    </row>
    <row r="1922">
      <c r="A1922" s="20">
        <f>Тех_Движение!$A$1919</f>
        <v/>
      </c>
      <c r="B1922" s="20">
        <f>IF(Тех_Движение!$F$1919&gt;0,Тех_Движение!$I$1919,"")</f>
        <v/>
      </c>
      <c r="C1922" s="20">
        <f>IF($B1922="","",Тех_Движение!$D$1919)</f>
        <v/>
      </c>
      <c r="D1922" s="42">
        <f>IF($B1922="","",Тех_Движение!$B$1919)</f>
        <v/>
      </c>
      <c r="E1922" s="54">
        <f>IF($B1922="","",Тех_Движение!$F$1919)</f>
        <v/>
      </c>
      <c r="F1922" s="54">
        <f>IF($B1922="","",SUMIFS($E$5:$E1921,$C$5:$C1921,$C1922))</f>
        <v/>
      </c>
      <c r="G1922" s="54">
        <f>IF($B1922="","",MAX(0,$E1922-MAX(0,SUMIFS(Тех_Движение!$G$2:$G$5111,Тех_Движение!$D$2:$D$5111,$C1922,Тех_Движение!$B$2:$B$5111,"&lt;="&amp;Настройки!$B$5-1)-$F1922)))</f>
        <v/>
      </c>
      <c r="H1922" s="54">
        <f>IF($B1922="","",IF(AND($D1922&gt;=Настройки!$B$5,$D1922&lt;=Настройки!$B$6),$E1922,0))</f>
        <v/>
      </c>
      <c r="I1922" s="54">
        <f>IF($B1922="","",$G1922+$H1922-$J1922)</f>
        <v/>
      </c>
      <c r="J1922" s="54">
        <f>IF($B1922="","",MAX(0,$E1922-MAX(0,SUMIFS(Тех_Движение!$G$2:$G$5111,Тех_Движение!$D$2:$D$5111,$C1922,Тех_Движение!$B$2:$B$5111,"&lt;="&amp;Настройки!$B$6)-$F1922)))</f>
        <v/>
      </c>
      <c r="K1922" s="54">
        <f>IF(OR($B1922="",K$3&lt;$D1922+Настройки!$B$7),0,MAX(0,$E1922-MAX(0,SUMIFS(Тех_Движение!$G$2:$G$5111,Тех_Движение!$D$2:$D$5111,$C1922,Тех_Движение!$B$2:$B$5111,"&lt;="&amp;K$3)-$F1922)))</f>
        <v/>
      </c>
      <c r="L1922" s="54">
        <f>IF(OR($B1922="",L$3&lt;$D1922+Настройки!$B$7),0,MAX(0,$E1922-MAX(0,SUMIFS(Тех_Движение!$G$2:$G$5111,Тех_Движение!$D$2:$D$5111,$C1922,Тех_Движение!$B$2:$B$5111,"&lt;="&amp;L$3)-$F1922)))</f>
        <v/>
      </c>
      <c r="M1922" s="54">
        <f>IF(OR($B1922="",M$3&lt;$D1922+Настройки!$B$7),0,MAX(0,$E1922-MAX(0,SUMIFS(Тех_Движение!$G$2:$G$5111,Тех_Движение!$D$2:$D$5111,$C1922,Тех_Движение!$B$2:$B$5111,"&lt;="&amp;M$3)-$F1922)))</f>
        <v/>
      </c>
      <c r="N1922" s="54">
        <f>IF(OR($B1922="",N$3&lt;$D1922+Настройки!$B$7),0,MAX(0,$E1922-MAX(0,SUMIFS(Тех_Движение!$G$2:$G$5111,Тех_Движение!$D$2:$D$5111,$C1922,Тех_Движение!$B$2:$B$5111,"&lt;="&amp;N$3)-$F1922)))</f>
        <v/>
      </c>
      <c r="O1922" s="54">
        <f>IF(OR($B1922="",O$3&lt;$D1922+Настройки!$B$7),0,MAX(0,$E1922-MAX(0,SUMIFS(Тех_Движение!$G$2:$G$5111,Тех_Движение!$D$2:$D$5111,$C1922,Тех_Движение!$B$2:$B$5111,"&lt;="&amp;O$3)-$F1922)))</f>
        <v/>
      </c>
      <c r="P1922" s="54">
        <f>IF(OR($B1922="",P$3&lt;$D1922+Настройки!$B$7),0,MAX(0,$E1922-MAX(0,SUMIFS(Тех_Движение!$G$2:$G$5111,Тех_Движение!$D$2:$D$5111,$C1922,Тех_Движение!$B$2:$B$5111,"&lt;="&amp;P$3)-$F1922)))</f>
        <v/>
      </c>
      <c r="Q1922" s="54">
        <f>IF(OR($B1922="",Q$3&lt;$D1922+Настройки!$B$7),0,MAX(0,$E1922-MAX(0,SUMIFS(Тех_Движение!$G$2:$G$5111,Тех_Движение!$D$2:$D$5111,$C1922,Тех_Движение!$B$2:$B$5111,"&lt;="&amp;Q$3)-$F1922)))</f>
        <v/>
      </c>
      <c r="R1922" s="54">
        <f>IF($B1922="","",SUM($K1922:$Q1922))</f>
        <v/>
      </c>
      <c r="S1922" s="56">
        <f>IF($B1922="","",VLOOKUP($C1922,Настройки!$A$11:$L$17,9,FALSE))</f>
        <v/>
      </c>
      <c r="T1922" s="56">
        <f>IF($B1922="","",$R1922*$S1922)</f>
        <v/>
      </c>
    </row>
    <row r="1923">
      <c r="A1923" s="20">
        <f>Тех_Движение!$A$1920</f>
        <v/>
      </c>
      <c r="B1923" s="20">
        <f>IF(Тех_Движение!$F$1920&gt;0,Тех_Движение!$I$1920,"")</f>
        <v/>
      </c>
      <c r="C1923" s="20">
        <f>IF($B1923="","",Тех_Движение!$D$1920)</f>
        <v/>
      </c>
      <c r="D1923" s="42">
        <f>IF($B1923="","",Тех_Движение!$B$1920)</f>
        <v/>
      </c>
      <c r="E1923" s="54">
        <f>IF($B1923="","",Тех_Движение!$F$1920)</f>
        <v/>
      </c>
      <c r="F1923" s="54">
        <f>IF($B1923="","",SUMIFS($E$5:$E1922,$C$5:$C1922,$C1923))</f>
        <v/>
      </c>
      <c r="G1923" s="54">
        <f>IF($B1923="","",MAX(0,$E1923-MAX(0,SUMIFS(Тех_Движение!$G$2:$G$5111,Тех_Движение!$D$2:$D$5111,$C1923,Тех_Движение!$B$2:$B$5111,"&lt;="&amp;Настройки!$B$5-1)-$F1923)))</f>
        <v/>
      </c>
      <c r="H1923" s="54">
        <f>IF($B1923="","",IF(AND($D1923&gt;=Настройки!$B$5,$D1923&lt;=Настройки!$B$6),$E1923,0))</f>
        <v/>
      </c>
      <c r="I1923" s="54">
        <f>IF($B1923="","",$G1923+$H1923-$J1923)</f>
        <v/>
      </c>
      <c r="J1923" s="54">
        <f>IF($B1923="","",MAX(0,$E1923-MAX(0,SUMIFS(Тех_Движение!$G$2:$G$5111,Тех_Движение!$D$2:$D$5111,$C1923,Тех_Движение!$B$2:$B$5111,"&lt;="&amp;Настройки!$B$6)-$F1923)))</f>
        <v/>
      </c>
      <c r="K1923" s="54">
        <f>IF(OR($B1923="",K$3&lt;$D1923+Настройки!$B$7),0,MAX(0,$E1923-MAX(0,SUMIFS(Тех_Движение!$G$2:$G$5111,Тех_Движение!$D$2:$D$5111,$C1923,Тех_Движение!$B$2:$B$5111,"&lt;="&amp;K$3)-$F1923)))</f>
        <v/>
      </c>
      <c r="L1923" s="54">
        <f>IF(OR($B1923="",L$3&lt;$D1923+Настройки!$B$7),0,MAX(0,$E1923-MAX(0,SUMIFS(Тех_Движение!$G$2:$G$5111,Тех_Движение!$D$2:$D$5111,$C1923,Тех_Движение!$B$2:$B$5111,"&lt;="&amp;L$3)-$F1923)))</f>
        <v/>
      </c>
      <c r="M1923" s="54">
        <f>IF(OR($B1923="",M$3&lt;$D1923+Настройки!$B$7),0,MAX(0,$E1923-MAX(0,SUMIFS(Тех_Движение!$G$2:$G$5111,Тех_Движение!$D$2:$D$5111,$C1923,Тех_Движение!$B$2:$B$5111,"&lt;="&amp;M$3)-$F1923)))</f>
        <v/>
      </c>
      <c r="N1923" s="54">
        <f>IF(OR($B1923="",N$3&lt;$D1923+Настройки!$B$7),0,MAX(0,$E1923-MAX(0,SUMIFS(Тех_Движение!$G$2:$G$5111,Тех_Движение!$D$2:$D$5111,$C1923,Тех_Движение!$B$2:$B$5111,"&lt;="&amp;N$3)-$F1923)))</f>
        <v/>
      </c>
      <c r="O1923" s="54">
        <f>IF(OR($B1923="",O$3&lt;$D1923+Настройки!$B$7),0,MAX(0,$E1923-MAX(0,SUMIFS(Тех_Движение!$G$2:$G$5111,Тех_Движение!$D$2:$D$5111,$C1923,Тех_Движение!$B$2:$B$5111,"&lt;="&amp;O$3)-$F1923)))</f>
        <v/>
      </c>
      <c r="P1923" s="54">
        <f>IF(OR($B1923="",P$3&lt;$D1923+Настройки!$B$7),0,MAX(0,$E1923-MAX(0,SUMIFS(Тех_Движение!$G$2:$G$5111,Тех_Движение!$D$2:$D$5111,$C1923,Тех_Движение!$B$2:$B$5111,"&lt;="&amp;P$3)-$F1923)))</f>
        <v/>
      </c>
      <c r="Q1923" s="54">
        <f>IF(OR($B1923="",Q$3&lt;$D1923+Настройки!$B$7),0,MAX(0,$E1923-MAX(0,SUMIFS(Тех_Движение!$G$2:$G$5111,Тех_Движение!$D$2:$D$5111,$C1923,Тех_Движение!$B$2:$B$5111,"&lt;="&amp;Q$3)-$F1923)))</f>
        <v/>
      </c>
      <c r="R1923" s="54">
        <f>IF($B1923="","",SUM($K1923:$Q1923))</f>
        <v/>
      </c>
      <c r="S1923" s="56">
        <f>IF($B1923="","",VLOOKUP($C1923,Настройки!$A$11:$L$17,9,FALSE))</f>
        <v/>
      </c>
      <c r="T1923" s="56">
        <f>IF($B1923="","",$R1923*$S1923)</f>
        <v/>
      </c>
    </row>
    <row r="1924">
      <c r="A1924" s="20">
        <f>Тех_Движение!$A$1921</f>
        <v/>
      </c>
      <c r="B1924" s="20">
        <f>IF(Тех_Движение!$F$1921&gt;0,Тех_Движение!$I$1921,"")</f>
        <v/>
      </c>
      <c r="C1924" s="20">
        <f>IF($B1924="","",Тех_Движение!$D$1921)</f>
        <v/>
      </c>
      <c r="D1924" s="42">
        <f>IF($B1924="","",Тех_Движение!$B$1921)</f>
        <v/>
      </c>
      <c r="E1924" s="54">
        <f>IF($B1924="","",Тех_Движение!$F$1921)</f>
        <v/>
      </c>
      <c r="F1924" s="54">
        <f>IF($B1924="","",SUMIFS($E$5:$E1923,$C$5:$C1923,$C1924))</f>
        <v/>
      </c>
      <c r="G1924" s="54">
        <f>IF($B1924="","",MAX(0,$E1924-MAX(0,SUMIFS(Тех_Движение!$G$2:$G$5111,Тех_Движение!$D$2:$D$5111,$C1924,Тех_Движение!$B$2:$B$5111,"&lt;="&amp;Настройки!$B$5-1)-$F1924)))</f>
        <v/>
      </c>
      <c r="H1924" s="54">
        <f>IF($B1924="","",IF(AND($D1924&gt;=Настройки!$B$5,$D1924&lt;=Настройки!$B$6),$E1924,0))</f>
        <v/>
      </c>
      <c r="I1924" s="54">
        <f>IF($B1924="","",$G1924+$H1924-$J1924)</f>
        <v/>
      </c>
      <c r="J1924" s="54">
        <f>IF($B1924="","",MAX(0,$E1924-MAX(0,SUMIFS(Тех_Движение!$G$2:$G$5111,Тех_Движение!$D$2:$D$5111,$C1924,Тех_Движение!$B$2:$B$5111,"&lt;="&amp;Настройки!$B$6)-$F1924)))</f>
        <v/>
      </c>
      <c r="K1924" s="54">
        <f>IF(OR($B1924="",K$3&lt;$D1924+Настройки!$B$7),0,MAX(0,$E1924-MAX(0,SUMIFS(Тех_Движение!$G$2:$G$5111,Тех_Движение!$D$2:$D$5111,$C1924,Тех_Движение!$B$2:$B$5111,"&lt;="&amp;K$3)-$F1924)))</f>
        <v/>
      </c>
      <c r="L1924" s="54">
        <f>IF(OR($B1924="",L$3&lt;$D1924+Настройки!$B$7),0,MAX(0,$E1924-MAX(0,SUMIFS(Тех_Движение!$G$2:$G$5111,Тех_Движение!$D$2:$D$5111,$C1924,Тех_Движение!$B$2:$B$5111,"&lt;="&amp;L$3)-$F1924)))</f>
        <v/>
      </c>
      <c r="M1924" s="54">
        <f>IF(OR($B1924="",M$3&lt;$D1924+Настройки!$B$7),0,MAX(0,$E1924-MAX(0,SUMIFS(Тех_Движение!$G$2:$G$5111,Тех_Движение!$D$2:$D$5111,$C1924,Тех_Движение!$B$2:$B$5111,"&lt;="&amp;M$3)-$F1924)))</f>
        <v/>
      </c>
      <c r="N1924" s="54">
        <f>IF(OR($B1924="",N$3&lt;$D1924+Настройки!$B$7),0,MAX(0,$E1924-MAX(0,SUMIFS(Тех_Движение!$G$2:$G$5111,Тех_Движение!$D$2:$D$5111,$C1924,Тех_Движение!$B$2:$B$5111,"&lt;="&amp;N$3)-$F1924)))</f>
        <v/>
      </c>
      <c r="O1924" s="54">
        <f>IF(OR($B1924="",O$3&lt;$D1924+Настройки!$B$7),0,MAX(0,$E1924-MAX(0,SUMIFS(Тех_Движение!$G$2:$G$5111,Тех_Движение!$D$2:$D$5111,$C1924,Тех_Движение!$B$2:$B$5111,"&lt;="&amp;O$3)-$F1924)))</f>
        <v/>
      </c>
      <c r="P1924" s="54">
        <f>IF(OR($B1924="",P$3&lt;$D1924+Настройки!$B$7),0,MAX(0,$E1924-MAX(0,SUMIFS(Тех_Движение!$G$2:$G$5111,Тех_Движение!$D$2:$D$5111,$C1924,Тех_Движение!$B$2:$B$5111,"&lt;="&amp;P$3)-$F1924)))</f>
        <v/>
      </c>
      <c r="Q1924" s="54">
        <f>IF(OR($B1924="",Q$3&lt;$D1924+Настройки!$B$7),0,MAX(0,$E1924-MAX(0,SUMIFS(Тех_Движение!$G$2:$G$5111,Тех_Движение!$D$2:$D$5111,$C1924,Тех_Движение!$B$2:$B$5111,"&lt;="&amp;Q$3)-$F1924)))</f>
        <v/>
      </c>
      <c r="R1924" s="54">
        <f>IF($B1924="","",SUM($K1924:$Q1924))</f>
        <v/>
      </c>
      <c r="S1924" s="56">
        <f>IF($B1924="","",VLOOKUP($C1924,Настройки!$A$11:$L$17,9,FALSE))</f>
        <v/>
      </c>
      <c r="T1924" s="56">
        <f>IF($B1924="","",$R1924*$S1924)</f>
        <v/>
      </c>
    </row>
    <row r="1925">
      <c r="A1925" s="20">
        <f>Тех_Движение!$A$1922</f>
        <v/>
      </c>
      <c r="B1925" s="20">
        <f>IF(Тех_Движение!$F$1922&gt;0,Тех_Движение!$I$1922,"")</f>
        <v/>
      </c>
      <c r="C1925" s="20">
        <f>IF($B1925="","",Тех_Движение!$D$1922)</f>
        <v/>
      </c>
      <c r="D1925" s="42">
        <f>IF($B1925="","",Тех_Движение!$B$1922)</f>
        <v/>
      </c>
      <c r="E1925" s="54">
        <f>IF($B1925="","",Тех_Движение!$F$1922)</f>
        <v/>
      </c>
      <c r="F1925" s="54">
        <f>IF($B1925="","",SUMIFS($E$5:$E1924,$C$5:$C1924,$C1925))</f>
        <v/>
      </c>
      <c r="G1925" s="54">
        <f>IF($B1925="","",MAX(0,$E1925-MAX(0,SUMIFS(Тех_Движение!$G$2:$G$5111,Тех_Движение!$D$2:$D$5111,$C1925,Тех_Движение!$B$2:$B$5111,"&lt;="&amp;Настройки!$B$5-1)-$F1925)))</f>
        <v/>
      </c>
      <c r="H1925" s="54">
        <f>IF($B1925="","",IF(AND($D1925&gt;=Настройки!$B$5,$D1925&lt;=Настройки!$B$6),$E1925,0))</f>
        <v/>
      </c>
      <c r="I1925" s="54">
        <f>IF($B1925="","",$G1925+$H1925-$J1925)</f>
        <v/>
      </c>
      <c r="J1925" s="54">
        <f>IF($B1925="","",MAX(0,$E1925-MAX(0,SUMIFS(Тех_Движение!$G$2:$G$5111,Тех_Движение!$D$2:$D$5111,$C1925,Тех_Движение!$B$2:$B$5111,"&lt;="&amp;Настройки!$B$6)-$F1925)))</f>
        <v/>
      </c>
      <c r="K1925" s="54">
        <f>IF(OR($B1925="",K$3&lt;$D1925+Настройки!$B$7),0,MAX(0,$E1925-MAX(0,SUMIFS(Тех_Движение!$G$2:$G$5111,Тех_Движение!$D$2:$D$5111,$C1925,Тех_Движение!$B$2:$B$5111,"&lt;="&amp;K$3)-$F1925)))</f>
        <v/>
      </c>
      <c r="L1925" s="54">
        <f>IF(OR($B1925="",L$3&lt;$D1925+Настройки!$B$7),0,MAX(0,$E1925-MAX(0,SUMIFS(Тех_Движение!$G$2:$G$5111,Тех_Движение!$D$2:$D$5111,$C1925,Тех_Движение!$B$2:$B$5111,"&lt;="&amp;L$3)-$F1925)))</f>
        <v/>
      </c>
      <c r="M1925" s="54">
        <f>IF(OR($B1925="",M$3&lt;$D1925+Настройки!$B$7),0,MAX(0,$E1925-MAX(0,SUMIFS(Тех_Движение!$G$2:$G$5111,Тех_Движение!$D$2:$D$5111,$C1925,Тех_Движение!$B$2:$B$5111,"&lt;="&amp;M$3)-$F1925)))</f>
        <v/>
      </c>
      <c r="N1925" s="54">
        <f>IF(OR($B1925="",N$3&lt;$D1925+Настройки!$B$7),0,MAX(0,$E1925-MAX(0,SUMIFS(Тех_Движение!$G$2:$G$5111,Тех_Движение!$D$2:$D$5111,$C1925,Тех_Движение!$B$2:$B$5111,"&lt;="&amp;N$3)-$F1925)))</f>
        <v/>
      </c>
      <c r="O1925" s="54">
        <f>IF(OR($B1925="",O$3&lt;$D1925+Настройки!$B$7),0,MAX(0,$E1925-MAX(0,SUMIFS(Тех_Движение!$G$2:$G$5111,Тех_Движение!$D$2:$D$5111,$C1925,Тех_Движение!$B$2:$B$5111,"&lt;="&amp;O$3)-$F1925)))</f>
        <v/>
      </c>
      <c r="P1925" s="54">
        <f>IF(OR($B1925="",P$3&lt;$D1925+Настройки!$B$7),0,MAX(0,$E1925-MAX(0,SUMIFS(Тех_Движение!$G$2:$G$5111,Тех_Движение!$D$2:$D$5111,$C1925,Тех_Движение!$B$2:$B$5111,"&lt;="&amp;P$3)-$F1925)))</f>
        <v/>
      </c>
      <c r="Q1925" s="54">
        <f>IF(OR($B1925="",Q$3&lt;$D1925+Настройки!$B$7),0,MAX(0,$E1925-MAX(0,SUMIFS(Тех_Движение!$G$2:$G$5111,Тех_Движение!$D$2:$D$5111,$C1925,Тех_Движение!$B$2:$B$5111,"&lt;="&amp;Q$3)-$F1925)))</f>
        <v/>
      </c>
      <c r="R1925" s="54">
        <f>IF($B1925="","",SUM($K1925:$Q1925))</f>
        <v/>
      </c>
      <c r="S1925" s="56">
        <f>IF($B1925="","",VLOOKUP($C1925,Настройки!$A$11:$L$17,9,FALSE))</f>
        <v/>
      </c>
      <c r="T1925" s="56">
        <f>IF($B1925="","",$R1925*$S1925)</f>
        <v/>
      </c>
    </row>
    <row r="1926">
      <c r="A1926" s="20">
        <f>Тех_Движение!$A$1923</f>
        <v/>
      </c>
      <c r="B1926" s="20">
        <f>IF(Тех_Движение!$F$1923&gt;0,Тех_Движение!$I$1923,"")</f>
        <v/>
      </c>
      <c r="C1926" s="20">
        <f>IF($B1926="","",Тех_Движение!$D$1923)</f>
        <v/>
      </c>
      <c r="D1926" s="42">
        <f>IF($B1926="","",Тех_Движение!$B$1923)</f>
        <v/>
      </c>
      <c r="E1926" s="54">
        <f>IF($B1926="","",Тех_Движение!$F$1923)</f>
        <v/>
      </c>
      <c r="F1926" s="54">
        <f>IF($B1926="","",SUMIFS($E$5:$E1925,$C$5:$C1925,$C1926))</f>
        <v/>
      </c>
      <c r="G1926" s="54">
        <f>IF($B1926="","",MAX(0,$E1926-MAX(0,SUMIFS(Тех_Движение!$G$2:$G$5111,Тех_Движение!$D$2:$D$5111,$C1926,Тех_Движение!$B$2:$B$5111,"&lt;="&amp;Настройки!$B$5-1)-$F1926)))</f>
        <v/>
      </c>
      <c r="H1926" s="54">
        <f>IF($B1926="","",IF(AND($D1926&gt;=Настройки!$B$5,$D1926&lt;=Настройки!$B$6),$E1926,0))</f>
        <v/>
      </c>
      <c r="I1926" s="54">
        <f>IF($B1926="","",$G1926+$H1926-$J1926)</f>
        <v/>
      </c>
      <c r="J1926" s="54">
        <f>IF($B1926="","",MAX(0,$E1926-MAX(0,SUMIFS(Тех_Движение!$G$2:$G$5111,Тех_Движение!$D$2:$D$5111,$C1926,Тех_Движение!$B$2:$B$5111,"&lt;="&amp;Настройки!$B$6)-$F1926)))</f>
        <v/>
      </c>
      <c r="K1926" s="54">
        <f>IF(OR($B1926="",K$3&lt;$D1926+Настройки!$B$7),0,MAX(0,$E1926-MAX(0,SUMIFS(Тех_Движение!$G$2:$G$5111,Тех_Движение!$D$2:$D$5111,$C1926,Тех_Движение!$B$2:$B$5111,"&lt;="&amp;K$3)-$F1926)))</f>
        <v/>
      </c>
      <c r="L1926" s="54">
        <f>IF(OR($B1926="",L$3&lt;$D1926+Настройки!$B$7),0,MAX(0,$E1926-MAX(0,SUMIFS(Тех_Движение!$G$2:$G$5111,Тех_Движение!$D$2:$D$5111,$C1926,Тех_Движение!$B$2:$B$5111,"&lt;="&amp;L$3)-$F1926)))</f>
        <v/>
      </c>
      <c r="M1926" s="54">
        <f>IF(OR($B1926="",M$3&lt;$D1926+Настройки!$B$7),0,MAX(0,$E1926-MAX(0,SUMIFS(Тех_Движение!$G$2:$G$5111,Тех_Движение!$D$2:$D$5111,$C1926,Тех_Движение!$B$2:$B$5111,"&lt;="&amp;M$3)-$F1926)))</f>
        <v/>
      </c>
      <c r="N1926" s="54">
        <f>IF(OR($B1926="",N$3&lt;$D1926+Настройки!$B$7),0,MAX(0,$E1926-MAX(0,SUMIFS(Тех_Движение!$G$2:$G$5111,Тех_Движение!$D$2:$D$5111,$C1926,Тех_Движение!$B$2:$B$5111,"&lt;="&amp;N$3)-$F1926)))</f>
        <v/>
      </c>
      <c r="O1926" s="54">
        <f>IF(OR($B1926="",O$3&lt;$D1926+Настройки!$B$7),0,MAX(0,$E1926-MAX(0,SUMIFS(Тех_Движение!$G$2:$G$5111,Тех_Движение!$D$2:$D$5111,$C1926,Тех_Движение!$B$2:$B$5111,"&lt;="&amp;O$3)-$F1926)))</f>
        <v/>
      </c>
      <c r="P1926" s="54">
        <f>IF(OR($B1926="",P$3&lt;$D1926+Настройки!$B$7),0,MAX(0,$E1926-MAX(0,SUMIFS(Тех_Движение!$G$2:$G$5111,Тех_Движение!$D$2:$D$5111,$C1926,Тех_Движение!$B$2:$B$5111,"&lt;="&amp;P$3)-$F1926)))</f>
        <v/>
      </c>
      <c r="Q1926" s="54">
        <f>IF(OR($B1926="",Q$3&lt;$D1926+Настройки!$B$7),0,MAX(0,$E1926-MAX(0,SUMIFS(Тех_Движение!$G$2:$G$5111,Тех_Движение!$D$2:$D$5111,$C1926,Тех_Движение!$B$2:$B$5111,"&lt;="&amp;Q$3)-$F1926)))</f>
        <v/>
      </c>
      <c r="R1926" s="54">
        <f>IF($B1926="","",SUM($K1926:$Q1926))</f>
        <v/>
      </c>
      <c r="S1926" s="56">
        <f>IF($B1926="","",VLOOKUP($C1926,Настройки!$A$11:$L$17,9,FALSE))</f>
        <v/>
      </c>
      <c r="T1926" s="56">
        <f>IF($B1926="","",$R1926*$S1926)</f>
        <v/>
      </c>
    </row>
    <row r="1927">
      <c r="A1927" s="20">
        <f>Тех_Движение!$A$1924</f>
        <v/>
      </c>
      <c r="B1927" s="20">
        <f>IF(Тех_Движение!$F$1924&gt;0,Тех_Движение!$I$1924,"")</f>
        <v/>
      </c>
      <c r="C1927" s="20">
        <f>IF($B1927="","",Тех_Движение!$D$1924)</f>
        <v/>
      </c>
      <c r="D1927" s="42">
        <f>IF($B1927="","",Тех_Движение!$B$1924)</f>
        <v/>
      </c>
      <c r="E1927" s="54">
        <f>IF($B1927="","",Тех_Движение!$F$1924)</f>
        <v/>
      </c>
      <c r="F1927" s="54">
        <f>IF($B1927="","",SUMIFS($E$5:$E1926,$C$5:$C1926,$C1927))</f>
        <v/>
      </c>
      <c r="G1927" s="54">
        <f>IF($B1927="","",MAX(0,$E1927-MAX(0,SUMIFS(Тех_Движение!$G$2:$G$5111,Тех_Движение!$D$2:$D$5111,$C1927,Тех_Движение!$B$2:$B$5111,"&lt;="&amp;Настройки!$B$5-1)-$F1927)))</f>
        <v/>
      </c>
      <c r="H1927" s="54">
        <f>IF($B1927="","",IF(AND($D1927&gt;=Настройки!$B$5,$D1927&lt;=Настройки!$B$6),$E1927,0))</f>
        <v/>
      </c>
      <c r="I1927" s="54">
        <f>IF($B1927="","",$G1927+$H1927-$J1927)</f>
        <v/>
      </c>
      <c r="J1927" s="54">
        <f>IF($B1927="","",MAX(0,$E1927-MAX(0,SUMIFS(Тех_Движение!$G$2:$G$5111,Тех_Движение!$D$2:$D$5111,$C1927,Тех_Движение!$B$2:$B$5111,"&lt;="&amp;Настройки!$B$6)-$F1927)))</f>
        <v/>
      </c>
      <c r="K1927" s="54">
        <f>IF(OR($B1927="",K$3&lt;$D1927+Настройки!$B$7),0,MAX(0,$E1927-MAX(0,SUMIFS(Тех_Движение!$G$2:$G$5111,Тех_Движение!$D$2:$D$5111,$C1927,Тех_Движение!$B$2:$B$5111,"&lt;="&amp;K$3)-$F1927)))</f>
        <v/>
      </c>
      <c r="L1927" s="54">
        <f>IF(OR($B1927="",L$3&lt;$D1927+Настройки!$B$7),0,MAX(0,$E1927-MAX(0,SUMIFS(Тех_Движение!$G$2:$G$5111,Тех_Движение!$D$2:$D$5111,$C1927,Тех_Движение!$B$2:$B$5111,"&lt;="&amp;L$3)-$F1927)))</f>
        <v/>
      </c>
      <c r="M1927" s="54">
        <f>IF(OR($B1927="",M$3&lt;$D1927+Настройки!$B$7),0,MAX(0,$E1927-MAX(0,SUMIFS(Тех_Движение!$G$2:$G$5111,Тех_Движение!$D$2:$D$5111,$C1927,Тех_Движение!$B$2:$B$5111,"&lt;="&amp;M$3)-$F1927)))</f>
        <v/>
      </c>
      <c r="N1927" s="54">
        <f>IF(OR($B1927="",N$3&lt;$D1927+Настройки!$B$7),0,MAX(0,$E1927-MAX(0,SUMIFS(Тех_Движение!$G$2:$G$5111,Тех_Движение!$D$2:$D$5111,$C1927,Тех_Движение!$B$2:$B$5111,"&lt;="&amp;N$3)-$F1927)))</f>
        <v/>
      </c>
      <c r="O1927" s="54">
        <f>IF(OR($B1927="",O$3&lt;$D1927+Настройки!$B$7),0,MAX(0,$E1927-MAX(0,SUMIFS(Тех_Движение!$G$2:$G$5111,Тех_Движение!$D$2:$D$5111,$C1927,Тех_Движение!$B$2:$B$5111,"&lt;="&amp;O$3)-$F1927)))</f>
        <v/>
      </c>
      <c r="P1927" s="54">
        <f>IF(OR($B1927="",P$3&lt;$D1927+Настройки!$B$7),0,MAX(0,$E1927-MAX(0,SUMIFS(Тех_Движение!$G$2:$G$5111,Тех_Движение!$D$2:$D$5111,$C1927,Тех_Движение!$B$2:$B$5111,"&lt;="&amp;P$3)-$F1927)))</f>
        <v/>
      </c>
      <c r="Q1927" s="54">
        <f>IF(OR($B1927="",Q$3&lt;$D1927+Настройки!$B$7),0,MAX(0,$E1927-MAX(0,SUMIFS(Тех_Движение!$G$2:$G$5111,Тех_Движение!$D$2:$D$5111,$C1927,Тех_Движение!$B$2:$B$5111,"&lt;="&amp;Q$3)-$F1927)))</f>
        <v/>
      </c>
      <c r="R1927" s="54">
        <f>IF($B1927="","",SUM($K1927:$Q1927))</f>
        <v/>
      </c>
      <c r="S1927" s="56">
        <f>IF($B1927="","",VLOOKUP($C1927,Настройки!$A$11:$L$17,9,FALSE))</f>
        <v/>
      </c>
      <c r="T1927" s="56">
        <f>IF($B1927="","",$R1927*$S1927)</f>
        <v/>
      </c>
    </row>
    <row r="1928">
      <c r="A1928" s="20">
        <f>Тех_Движение!$A$1925</f>
        <v/>
      </c>
      <c r="B1928" s="20">
        <f>IF(Тех_Движение!$F$1925&gt;0,Тех_Движение!$I$1925,"")</f>
        <v/>
      </c>
      <c r="C1928" s="20">
        <f>IF($B1928="","",Тех_Движение!$D$1925)</f>
        <v/>
      </c>
      <c r="D1928" s="42">
        <f>IF($B1928="","",Тех_Движение!$B$1925)</f>
        <v/>
      </c>
      <c r="E1928" s="54">
        <f>IF($B1928="","",Тех_Движение!$F$1925)</f>
        <v/>
      </c>
      <c r="F1928" s="54">
        <f>IF($B1928="","",SUMIFS($E$5:$E1927,$C$5:$C1927,$C1928))</f>
        <v/>
      </c>
      <c r="G1928" s="54">
        <f>IF($B1928="","",MAX(0,$E1928-MAX(0,SUMIFS(Тех_Движение!$G$2:$G$5111,Тех_Движение!$D$2:$D$5111,$C1928,Тех_Движение!$B$2:$B$5111,"&lt;="&amp;Настройки!$B$5-1)-$F1928)))</f>
        <v/>
      </c>
      <c r="H1928" s="54">
        <f>IF($B1928="","",IF(AND($D1928&gt;=Настройки!$B$5,$D1928&lt;=Настройки!$B$6),$E1928,0))</f>
        <v/>
      </c>
      <c r="I1928" s="54">
        <f>IF($B1928="","",$G1928+$H1928-$J1928)</f>
        <v/>
      </c>
      <c r="J1928" s="54">
        <f>IF($B1928="","",MAX(0,$E1928-MAX(0,SUMIFS(Тех_Движение!$G$2:$G$5111,Тех_Движение!$D$2:$D$5111,$C1928,Тех_Движение!$B$2:$B$5111,"&lt;="&amp;Настройки!$B$6)-$F1928)))</f>
        <v/>
      </c>
      <c r="K1928" s="54">
        <f>IF(OR($B1928="",K$3&lt;$D1928+Настройки!$B$7),0,MAX(0,$E1928-MAX(0,SUMIFS(Тех_Движение!$G$2:$G$5111,Тех_Движение!$D$2:$D$5111,$C1928,Тех_Движение!$B$2:$B$5111,"&lt;="&amp;K$3)-$F1928)))</f>
        <v/>
      </c>
      <c r="L1928" s="54">
        <f>IF(OR($B1928="",L$3&lt;$D1928+Настройки!$B$7),0,MAX(0,$E1928-MAX(0,SUMIFS(Тех_Движение!$G$2:$G$5111,Тех_Движение!$D$2:$D$5111,$C1928,Тех_Движение!$B$2:$B$5111,"&lt;="&amp;L$3)-$F1928)))</f>
        <v/>
      </c>
      <c r="M1928" s="54">
        <f>IF(OR($B1928="",M$3&lt;$D1928+Настройки!$B$7),0,MAX(0,$E1928-MAX(0,SUMIFS(Тех_Движение!$G$2:$G$5111,Тех_Движение!$D$2:$D$5111,$C1928,Тех_Движение!$B$2:$B$5111,"&lt;="&amp;M$3)-$F1928)))</f>
        <v/>
      </c>
      <c r="N1928" s="54">
        <f>IF(OR($B1928="",N$3&lt;$D1928+Настройки!$B$7),0,MAX(0,$E1928-MAX(0,SUMIFS(Тех_Движение!$G$2:$G$5111,Тех_Движение!$D$2:$D$5111,$C1928,Тех_Движение!$B$2:$B$5111,"&lt;="&amp;N$3)-$F1928)))</f>
        <v/>
      </c>
      <c r="O1928" s="54">
        <f>IF(OR($B1928="",O$3&lt;$D1928+Настройки!$B$7),0,MAX(0,$E1928-MAX(0,SUMIFS(Тех_Движение!$G$2:$G$5111,Тех_Движение!$D$2:$D$5111,$C1928,Тех_Движение!$B$2:$B$5111,"&lt;="&amp;O$3)-$F1928)))</f>
        <v/>
      </c>
      <c r="P1928" s="54">
        <f>IF(OR($B1928="",P$3&lt;$D1928+Настройки!$B$7),0,MAX(0,$E1928-MAX(0,SUMIFS(Тех_Движение!$G$2:$G$5111,Тех_Движение!$D$2:$D$5111,$C1928,Тех_Движение!$B$2:$B$5111,"&lt;="&amp;P$3)-$F1928)))</f>
        <v/>
      </c>
      <c r="Q1928" s="54">
        <f>IF(OR($B1928="",Q$3&lt;$D1928+Настройки!$B$7),0,MAX(0,$E1928-MAX(0,SUMIFS(Тех_Движение!$G$2:$G$5111,Тех_Движение!$D$2:$D$5111,$C1928,Тех_Движение!$B$2:$B$5111,"&lt;="&amp;Q$3)-$F1928)))</f>
        <v/>
      </c>
      <c r="R1928" s="54">
        <f>IF($B1928="","",SUM($K1928:$Q1928))</f>
        <v/>
      </c>
      <c r="S1928" s="56">
        <f>IF($B1928="","",VLOOKUP($C1928,Настройки!$A$11:$L$17,9,FALSE))</f>
        <v/>
      </c>
      <c r="T1928" s="56">
        <f>IF($B1928="","",$R1928*$S1928)</f>
        <v/>
      </c>
    </row>
    <row r="1929">
      <c r="A1929" s="20">
        <f>Тех_Движение!$A$1926</f>
        <v/>
      </c>
      <c r="B1929" s="20">
        <f>IF(Тех_Движение!$F$1926&gt;0,Тех_Движение!$I$1926,"")</f>
        <v/>
      </c>
      <c r="C1929" s="20">
        <f>IF($B1929="","",Тех_Движение!$D$1926)</f>
        <v/>
      </c>
      <c r="D1929" s="42">
        <f>IF($B1929="","",Тех_Движение!$B$1926)</f>
        <v/>
      </c>
      <c r="E1929" s="54">
        <f>IF($B1929="","",Тех_Движение!$F$1926)</f>
        <v/>
      </c>
      <c r="F1929" s="54">
        <f>IF($B1929="","",SUMIFS($E$5:$E1928,$C$5:$C1928,$C1929))</f>
        <v/>
      </c>
      <c r="G1929" s="54">
        <f>IF($B1929="","",MAX(0,$E1929-MAX(0,SUMIFS(Тех_Движение!$G$2:$G$5111,Тех_Движение!$D$2:$D$5111,$C1929,Тех_Движение!$B$2:$B$5111,"&lt;="&amp;Настройки!$B$5-1)-$F1929)))</f>
        <v/>
      </c>
      <c r="H1929" s="54">
        <f>IF($B1929="","",IF(AND($D1929&gt;=Настройки!$B$5,$D1929&lt;=Настройки!$B$6),$E1929,0))</f>
        <v/>
      </c>
      <c r="I1929" s="54">
        <f>IF($B1929="","",$G1929+$H1929-$J1929)</f>
        <v/>
      </c>
      <c r="J1929" s="54">
        <f>IF($B1929="","",MAX(0,$E1929-MAX(0,SUMIFS(Тех_Движение!$G$2:$G$5111,Тех_Движение!$D$2:$D$5111,$C1929,Тех_Движение!$B$2:$B$5111,"&lt;="&amp;Настройки!$B$6)-$F1929)))</f>
        <v/>
      </c>
      <c r="K1929" s="54">
        <f>IF(OR($B1929="",K$3&lt;$D1929+Настройки!$B$7),0,MAX(0,$E1929-MAX(0,SUMIFS(Тех_Движение!$G$2:$G$5111,Тех_Движение!$D$2:$D$5111,$C1929,Тех_Движение!$B$2:$B$5111,"&lt;="&amp;K$3)-$F1929)))</f>
        <v/>
      </c>
      <c r="L1929" s="54">
        <f>IF(OR($B1929="",L$3&lt;$D1929+Настройки!$B$7),0,MAX(0,$E1929-MAX(0,SUMIFS(Тех_Движение!$G$2:$G$5111,Тех_Движение!$D$2:$D$5111,$C1929,Тех_Движение!$B$2:$B$5111,"&lt;="&amp;L$3)-$F1929)))</f>
        <v/>
      </c>
      <c r="M1929" s="54">
        <f>IF(OR($B1929="",M$3&lt;$D1929+Настройки!$B$7),0,MAX(0,$E1929-MAX(0,SUMIFS(Тех_Движение!$G$2:$G$5111,Тех_Движение!$D$2:$D$5111,$C1929,Тех_Движение!$B$2:$B$5111,"&lt;="&amp;M$3)-$F1929)))</f>
        <v/>
      </c>
      <c r="N1929" s="54">
        <f>IF(OR($B1929="",N$3&lt;$D1929+Настройки!$B$7),0,MAX(0,$E1929-MAX(0,SUMIFS(Тех_Движение!$G$2:$G$5111,Тех_Движение!$D$2:$D$5111,$C1929,Тех_Движение!$B$2:$B$5111,"&lt;="&amp;N$3)-$F1929)))</f>
        <v/>
      </c>
      <c r="O1929" s="54">
        <f>IF(OR($B1929="",O$3&lt;$D1929+Настройки!$B$7),0,MAX(0,$E1929-MAX(0,SUMIFS(Тех_Движение!$G$2:$G$5111,Тех_Движение!$D$2:$D$5111,$C1929,Тех_Движение!$B$2:$B$5111,"&lt;="&amp;O$3)-$F1929)))</f>
        <v/>
      </c>
      <c r="P1929" s="54">
        <f>IF(OR($B1929="",P$3&lt;$D1929+Настройки!$B$7),0,MAX(0,$E1929-MAX(0,SUMIFS(Тех_Движение!$G$2:$G$5111,Тех_Движение!$D$2:$D$5111,$C1929,Тех_Движение!$B$2:$B$5111,"&lt;="&amp;P$3)-$F1929)))</f>
        <v/>
      </c>
      <c r="Q1929" s="54">
        <f>IF(OR($B1929="",Q$3&lt;$D1929+Настройки!$B$7),0,MAX(0,$E1929-MAX(0,SUMIFS(Тех_Движение!$G$2:$G$5111,Тех_Движение!$D$2:$D$5111,$C1929,Тех_Движение!$B$2:$B$5111,"&lt;="&amp;Q$3)-$F1929)))</f>
        <v/>
      </c>
      <c r="R1929" s="54">
        <f>IF($B1929="","",SUM($K1929:$Q1929))</f>
        <v/>
      </c>
      <c r="S1929" s="56">
        <f>IF($B1929="","",VLOOKUP($C1929,Настройки!$A$11:$L$17,9,FALSE))</f>
        <v/>
      </c>
      <c r="T1929" s="56">
        <f>IF($B1929="","",$R1929*$S1929)</f>
        <v/>
      </c>
    </row>
    <row r="1930">
      <c r="A1930" s="20">
        <f>Тех_Движение!$A$1927</f>
        <v/>
      </c>
      <c r="B1930" s="20">
        <f>IF(Тех_Движение!$F$1927&gt;0,Тех_Движение!$I$1927,"")</f>
        <v/>
      </c>
      <c r="C1930" s="20">
        <f>IF($B1930="","",Тех_Движение!$D$1927)</f>
        <v/>
      </c>
      <c r="D1930" s="42">
        <f>IF($B1930="","",Тех_Движение!$B$1927)</f>
        <v/>
      </c>
      <c r="E1930" s="54">
        <f>IF($B1930="","",Тех_Движение!$F$1927)</f>
        <v/>
      </c>
      <c r="F1930" s="54">
        <f>IF($B1930="","",SUMIFS($E$5:$E1929,$C$5:$C1929,$C1930))</f>
        <v/>
      </c>
      <c r="G1930" s="54">
        <f>IF($B1930="","",MAX(0,$E1930-MAX(0,SUMIFS(Тех_Движение!$G$2:$G$5111,Тех_Движение!$D$2:$D$5111,$C1930,Тех_Движение!$B$2:$B$5111,"&lt;="&amp;Настройки!$B$5-1)-$F1930)))</f>
        <v/>
      </c>
      <c r="H1930" s="54">
        <f>IF($B1930="","",IF(AND($D1930&gt;=Настройки!$B$5,$D1930&lt;=Настройки!$B$6),$E1930,0))</f>
        <v/>
      </c>
      <c r="I1930" s="54">
        <f>IF($B1930="","",$G1930+$H1930-$J1930)</f>
        <v/>
      </c>
      <c r="J1930" s="54">
        <f>IF($B1930="","",MAX(0,$E1930-MAX(0,SUMIFS(Тех_Движение!$G$2:$G$5111,Тех_Движение!$D$2:$D$5111,$C1930,Тех_Движение!$B$2:$B$5111,"&lt;="&amp;Настройки!$B$6)-$F1930)))</f>
        <v/>
      </c>
      <c r="K1930" s="54">
        <f>IF(OR($B1930="",K$3&lt;$D1930+Настройки!$B$7),0,MAX(0,$E1930-MAX(0,SUMIFS(Тех_Движение!$G$2:$G$5111,Тех_Движение!$D$2:$D$5111,$C1930,Тех_Движение!$B$2:$B$5111,"&lt;="&amp;K$3)-$F1930)))</f>
        <v/>
      </c>
      <c r="L1930" s="54">
        <f>IF(OR($B1930="",L$3&lt;$D1930+Настройки!$B$7),0,MAX(0,$E1930-MAX(0,SUMIFS(Тех_Движение!$G$2:$G$5111,Тех_Движение!$D$2:$D$5111,$C1930,Тех_Движение!$B$2:$B$5111,"&lt;="&amp;L$3)-$F1930)))</f>
        <v/>
      </c>
      <c r="M1930" s="54">
        <f>IF(OR($B1930="",M$3&lt;$D1930+Настройки!$B$7),0,MAX(0,$E1930-MAX(0,SUMIFS(Тех_Движение!$G$2:$G$5111,Тех_Движение!$D$2:$D$5111,$C1930,Тех_Движение!$B$2:$B$5111,"&lt;="&amp;M$3)-$F1930)))</f>
        <v/>
      </c>
      <c r="N1930" s="54">
        <f>IF(OR($B1930="",N$3&lt;$D1930+Настройки!$B$7),0,MAX(0,$E1930-MAX(0,SUMIFS(Тех_Движение!$G$2:$G$5111,Тех_Движение!$D$2:$D$5111,$C1930,Тех_Движение!$B$2:$B$5111,"&lt;="&amp;N$3)-$F1930)))</f>
        <v/>
      </c>
      <c r="O1930" s="54">
        <f>IF(OR($B1930="",O$3&lt;$D1930+Настройки!$B$7),0,MAX(0,$E1930-MAX(0,SUMIFS(Тех_Движение!$G$2:$G$5111,Тех_Движение!$D$2:$D$5111,$C1930,Тех_Движение!$B$2:$B$5111,"&lt;="&amp;O$3)-$F1930)))</f>
        <v/>
      </c>
      <c r="P1930" s="54">
        <f>IF(OR($B1930="",P$3&lt;$D1930+Настройки!$B$7),0,MAX(0,$E1930-MAX(0,SUMIFS(Тех_Движение!$G$2:$G$5111,Тех_Движение!$D$2:$D$5111,$C1930,Тех_Движение!$B$2:$B$5111,"&lt;="&amp;P$3)-$F1930)))</f>
        <v/>
      </c>
      <c r="Q1930" s="54">
        <f>IF(OR($B1930="",Q$3&lt;$D1930+Настройки!$B$7),0,MAX(0,$E1930-MAX(0,SUMIFS(Тех_Движение!$G$2:$G$5111,Тех_Движение!$D$2:$D$5111,$C1930,Тех_Движение!$B$2:$B$5111,"&lt;="&amp;Q$3)-$F1930)))</f>
        <v/>
      </c>
      <c r="R1930" s="54">
        <f>IF($B1930="","",SUM($K1930:$Q1930))</f>
        <v/>
      </c>
      <c r="S1930" s="56">
        <f>IF($B1930="","",VLOOKUP($C1930,Настройки!$A$11:$L$17,9,FALSE))</f>
        <v/>
      </c>
      <c r="T1930" s="56">
        <f>IF($B1930="","",$R1930*$S1930)</f>
        <v/>
      </c>
    </row>
    <row r="1931">
      <c r="A1931" s="20">
        <f>Тех_Движение!$A$1928</f>
        <v/>
      </c>
      <c r="B1931" s="20">
        <f>IF(Тех_Движение!$F$1928&gt;0,Тех_Движение!$I$1928,"")</f>
        <v/>
      </c>
      <c r="C1931" s="20">
        <f>IF($B1931="","",Тех_Движение!$D$1928)</f>
        <v/>
      </c>
      <c r="D1931" s="42">
        <f>IF($B1931="","",Тех_Движение!$B$1928)</f>
        <v/>
      </c>
      <c r="E1931" s="54">
        <f>IF($B1931="","",Тех_Движение!$F$1928)</f>
        <v/>
      </c>
      <c r="F1931" s="54">
        <f>IF($B1931="","",SUMIFS($E$5:$E1930,$C$5:$C1930,$C1931))</f>
        <v/>
      </c>
      <c r="G1931" s="54">
        <f>IF($B1931="","",MAX(0,$E1931-MAX(0,SUMIFS(Тех_Движение!$G$2:$G$5111,Тех_Движение!$D$2:$D$5111,$C1931,Тех_Движение!$B$2:$B$5111,"&lt;="&amp;Настройки!$B$5-1)-$F1931)))</f>
        <v/>
      </c>
      <c r="H1931" s="54">
        <f>IF($B1931="","",IF(AND($D1931&gt;=Настройки!$B$5,$D1931&lt;=Настройки!$B$6),$E1931,0))</f>
        <v/>
      </c>
      <c r="I1931" s="54">
        <f>IF($B1931="","",$G1931+$H1931-$J1931)</f>
        <v/>
      </c>
      <c r="J1931" s="54">
        <f>IF($B1931="","",MAX(0,$E1931-MAX(0,SUMIFS(Тех_Движение!$G$2:$G$5111,Тех_Движение!$D$2:$D$5111,$C1931,Тех_Движение!$B$2:$B$5111,"&lt;="&amp;Настройки!$B$6)-$F1931)))</f>
        <v/>
      </c>
      <c r="K1931" s="54">
        <f>IF(OR($B1931="",K$3&lt;$D1931+Настройки!$B$7),0,MAX(0,$E1931-MAX(0,SUMIFS(Тех_Движение!$G$2:$G$5111,Тех_Движение!$D$2:$D$5111,$C1931,Тех_Движение!$B$2:$B$5111,"&lt;="&amp;K$3)-$F1931)))</f>
        <v/>
      </c>
      <c r="L1931" s="54">
        <f>IF(OR($B1931="",L$3&lt;$D1931+Настройки!$B$7),0,MAX(0,$E1931-MAX(0,SUMIFS(Тех_Движение!$G$2:$G$5111,Тех_Движение!$D$2:$D$5111,$C1931,Тех_Движение!$B$2:$B$5111,"&lt;="&amp;L$3)-$F1931)))</f>
        <v/>
      </c>
      <c r="M1931" s="54">
        <f>IF(OR($B1931="",M$3&lt;$D1931+Настройки!$B$7),0,MAX(0,$E1931-MAX(0,SUMIFS(Тех_Движение!$G$2:$G$5111,Тех_Движение!$D$2:$D$5111,$C1931,Тех_Движение!$B$2:$B$5111,"&lt;="&amp;M$3)-$F1931)))</f>
        <v/>
      </c>
      <c r="N1931" s="54">
        <f>IF(OR($B1931="",N$3&lt;$D1931+Настройки!$B$7),0,MAX(0,$E1931-MAX(0,SUMIFS(Тех_Движение!$G$2:$G$5111,Тех_Движение!$D$2:$D$5111,$C1931,Тех_Движение!$B$2:$B$5111,"&lt;="&amp;N$3)-$F1931)))</f>
        <v/>
      </c>
      <c r="O1931" s="54">
        <f>IF(OR($B1931="",O$3&lt;$D1931+Настройки!$B$7),0,MAX(0,$E1931-MAX(0,SUMIFS(Тех_Движение!$G$2:$G$5111,Тех_Движение!$D$2:$D$5111,$C1931,Тех_Движение!$B$2:$B$5111,"&lt;="&amp;O$3)-$F1931)))</f>
        <v/>
      </c>
      <c r="P1931" s="54">
        <f>IF(OR($B1931="",P$3&lt;$D1931+Настройки!$B$7),0,MAX(0,$E1931-MAX(0,SUMIFS(Тех_Движение!$G$2:$G$5111,Тех_Движение!$D$2:$D$5111,$C1931,Тех_Движение!$B$2:$B$5111,"&lt;="&amp;P$3)-$F1931)))</f>
        <v/>
      </c>
      <c r="Q1931" s="54">
        <f>IF(OR($B1931="",Q$3&lt;$D1931+Настройки!$B$7),0,MAX(0,$E1931-MAX(0,SUMIFS(Тех_Движение!$G$2:$G$5111,Тех_Движение!$D$2:$D$5111,$C1931,Тех_Движение!$B$2:$B$5111,"&lt;="&amp;Q$3)-$F1931)))</f>
        <v/>
      </c>
      <c r="R1931" s="54">
        <f>IF($B1931="","",SUM($K1931:$Q1931))</f>
        <v/>
      </c>
      <c r="S1931" s="56">
        <f>IF($B1931="","",VLOOKUP($C1931,Настройки!$A$11:$L$17,9,FALSE))</f>
        <v/>
      </c>
      <c r="T1931" s="56">
        <f>IF($B1931="","",$R1931*$S1931)</f>
        <v/>
      </c>
    </row>
    <row r="1932">
      <c r="A1932" s="20">
        <f>Тех_Движение!$A$1929</f>
        <v/>
      </c>
      <c r="B1932" s="20">
        <f>IF(Тех_Движение!$F$1929&gt;0,Тех_Движение!$I$1929,"")</f>
        <v/>
      </c>
      <c r="C1932" s="20">
        <f>IF($B1932="","",Тех_Движение!$D$1929)</f>
        <v/>
      </c>
      <c r="D1932" s="42">
        <f>IF($B1932="","",Тех_Движение!$B$1929)</f>
        <v/>
      </c>
      <c r="E1932" s="54">
        <f>IF($B1932="","",Тех_Движение!$F$1929)</f>
        <v/>
      </c>
      <c r="F1932" s="54">
        <f>IF($B1932="","",SUMIFS($E$5:$E1931,$C$5:$C1931,$C1932))</f>
        <v/>
      </c>
      <c r="G1932" s="54">
        <f>IF($B1932="","",MAX(0,$E1932-MAX(0,SUMIFS(Тех_Движение!$G$2:$G$5111,Тех_Движение!$D$2:$D$5111,$C1932,Тех_Движение!$B$2:$B$5111,"&lt;="&amp;Настройки!$B$5-1)-$F1932)))</f>
        <v/>
      </c>
      <c r="H1932" s="54">
        <f>IF($B1932="","",IF(AND($D1932&gt;=Настройки!$B$5,$D1932&lt;=Настройки!$B$6),$E1932,0))</f>
        <v/>
      </c>
      <c r="I1932" s="54">
        <f>IF($B1932="","",$G1932+$H1932-$J1932)</f>
        <v/>
      </c>
      <c r="J1932" s="54">
        <f>IF($B1932="","",MAX(0,$E1932-MAX(0,SUMIFS(Тех_Движение!$G$2:$G$5111,Тех_Движение!$D$2:$D$5111,$C1932,Тех_Движение!$B$2:$B$5111,"&lt;="&amp;Настройки!$B$6)-$F1932)))</f>
        <v/>
      </c>
      <c r="K1932" s="54">
        <f>IF(OR($B1932="",K$3&lt;$D1932+Настройки!$B$7),0,MAX(0,$E1932-MAX(0,SUMIFS(Тех_Движение!$G$2:$G$5111,Тех_Движение!$D$2:$D$5111,$C1932,Тех_Движение!$B$2:$B$5111,"&lt;="&amp;K$3)-$F1932)))</f>
        <v/>
      </c>
      <c r="L1932" s="54">
        <f>IF(OR($B1932="",L$3&lt;$D1932+Настройки!$B$7),0,MAX(0,$E1932-MAX(0,SUMIFS(Тех_Движение!$G$2:$G$5111,Тех_Движение!$D$2:$D$5111,$C1932,Тех_Движение!$B$2:$B$5111,"&lt;="&amp;L$3)-$F1932)))</f>
        <v/>
      </c>
      <c r="M1932" s="54">
        <f>IF(OR($B1932="",M$3&lt;$D1932+Настройки!$B$7),0,MAX(0,$E1932-MAX(0,SUMIFS(Тех_Движение!$G$2:$G$5111,Тех_Движение!$D$2:$D$5111,$C1932,Тех_Движение!$B$2:$B$5111,"&lt;="&amp;M$3)-$F1932)))</f>
        <v/>
      </c>
      <c r="N1932" s="54">
        <f>IF(OR($B1932="",N$3&lt;$D1932+Настройки!$B$7),0,MAX(0,$E1932-MAX(0,SUMIFS(Тех_Движение!$G$2:$G$5111,Тех_Движение!$D$2:$D$5111,$C1932,Тех_Движение!$B$2:$B$5111,"&lt;="&amp;N$3)-$F1932)))</f>
        <v/>
      </c>
      <c r="O1932" s="54">
        <f>IF(OR($B1932="",O$3&lt;$D1932+Настройки!$B$7),0,MAX(0,$E1932-MAX(0,SUMIFS(Тех_Движение!$G$2:$G$5111,Тех_Движение!$D$2:$D$5111,$C1932,Тех_Движение!$B$2:$B$5111,"&lt;="&amp;O$3)-$F1932)))</f>
        <v/>
      </c>
      <c r="P1932" s="54">
        <f>IF(OR($B1932="",P$3&lt;$D1932+Настройки!$B$7),0,MAX(0,$E1932-MAX(0,SUMIFS(Тех_Движение!$G$2:$G$5111,Тех_Движение!$D$2:$D$5111,$C1932,Тех_Движение!$B$2:$B$5111,"&lt;="&amp;P$3)-$F1932)))</f>
        <v/>
      </c>
      <c r="Q1932" s="54">
        <f>IF(OR($B1932="",Q$3&lt;$D1932+Настройки!$B$7),0,MAX(0,$E1932-MAX(0,SUMIFS(Тех_Движение!$G$2:$G$5111,Тех_Движение!$D$2:$D$5111,$C1932,Тех_Движение!$B$2:$B$5111,"&lt;="&amp;Q$3)-$F1932)))</f>
        <v/>
      </c>
      <c r="R1932" s="54">
        <f>IF($B1932="","",SUM($K1932:$Q1932))</f>
        <v/>
      </c>
      <c r="S1932" s="56">
        <f>IF($B1932="","",VLOOKUP($C1932,Настройки!$A$11:$L$17,9,FALSE))</f>
        <v/>
      </c>
      <c r="T1932" s="56">
        <f>IF($B1932="","",$R1932*$S1932)</f>
        <v/>
      </c>
    </row>
    <row r="1933">
      <c r="A1933" s="20">
        <f>Тех_Движение!$A$1930</f>
        <v/>
      </c>
      <c r="B1933" s="20">
        <f>IF(Тех_Движение!$F$1930&gt;0,Тех_Движение!$I$1930,"")</f>
        <v/>
      </c>
      <c r="C1933" s="20">
        <f>IF($B1933="","",Тех_Движение!$D$1930)</f>
        <v/>
      </c>
      <c r="D1933" s="42">
        <f>IF($B1933="","",Тех_Движение!$B$1930)</f>
        <v/>
      </c>
      <c r="E1933" s="54">
        <f>IF($B1933="","",Тех_Движение!$F$1930)</f>
        <v/>
      </c>
      <c r="F1933" s="54">
        <f>IF($B1933="","",SUMIFS($E$5:$E1932,$C$5:$C1932,$C1933))</f>
        <v/>
      </c>
      <c r="G1933" s="54">
        <f>IF($B1933="","",MAX(0,$E1933-MAX(0,SUMIFS(Тех_Движение!$G$2:$G$5111,Тех_Движение!$D$2:$D$5111,$C1933,Тех_Движение!$B$2:$B$5111,"&lt;="&amp;Настройки!$B$5-1)-$F1933)))</f>
        <v/>
      </c>
      <c r="H1933" s="54">
        <f>IF($B1933="","",IF(AND($D1933&gt;=Настройки!$B$5,$D1933&lt;=Настройки!$B$6),$E1933,0))</f>
        <v/>
      </c>
      <c r="I1933" s="54">
        <f>IF($B1933="","",$G1933+$H1933-$J1933)</f>
        <v/>
      </c>
      <c r="J1933" s="54">
        <f>IF($B1933="","",MAX(0,$E1933-MAX(0,SUMIFS(Тех_Движение!$G$2:$G$5111,Тех_Движение!$D$2:$D$5111,$C1933,Тех_Движение!$B$2:$B$5111,"&lt;="&amp;Настройки!$B$6)-$F1933)))</f>
        <v/>
      </c>
      <c r="K1933" s="54">
        <f>IF(OR($B1933="",K$3&lt;$D1933+Настройки!$B$7),0,MAX(0,$E1933-MAX(0,SUMIFS(Тех_Движение!$G$2:$G$5111,Тех_Движение!$D$2:$D$5111,$C1933,Тех_Движение!$B$2:$B$5111,"&lt;="&amp;K$3)-$F1933)))</f>
        <v/>
      </c>
      <c r="L1933" s="54">
        <f>IF(OR($B1933="",L$3&lt;$D1933+Настройки!$B$7),0,MAX(0,$E1933-MAX(0,SUMIFS(Тех_Движение!$G$2:$G$5111,Тех_Движение!$D$2:$D$5111,$C1933,Тех_Движение!$B$2:$B$5111,"&lt;="&amp;L$3)-$F1933)))</f>
        <v/>
      </c>
      <c r="M1933" s="54">
        <f>IF(OR($B1933="",M$3&lt;$D1933+Настройки!$B$7),0,MAX(0,$E1933-MAX(0,SUMIFS(Тех_Движение!$G$2:$G$5111,Тех_Движение!$D$2:$D$5111,$C1933,Тех_Движение!$B$2:$B$5111,"&lt;="&amp;M$3)-$F1933)))</f>
        <v/>
      </c>
      <c r="N1933" s="54">
        <f>IF(OR($B1933="",N$3&lt;$D1933+Настройки!$B$7),0,MAX(0,$E1933-MAX(0,SUMIFS(Тех_Движение!$G$2:$G$5111,Тех_Движение!$D$2:$D$5111,$C1933,Тех_Движение!$B$2:$B$5111,"&lt;="&amp;N$3)-$F1933)))</f>
        <v/>
      </c>
      <c r="O1933" s="54">
        <f>IF(OR($B1933="",O$3&lt;$D1933+Настройки!$B$7),0,MAX(0,$E1933-MAX(0,SUMIFS(Тех_Движение!$G$2:$G$5111,Тех_Движение!$D$2:$D$5111,$C1933,Тех_Движение!$B$2:$B$5111,"&lt;="&amp;O$3)-$F1933)))</f>
        <v/>
      </c>
      <c r="P1933" s="54">
        <f>IF(OR($B1933="",P$3&lt;$D1933+Настройки!$B$7),0,MAX(0,$E1933-MAX(0,SUMIFS(Тех_Движение!$G$2:$G$5111,Тех_Движение!$D$2:$D$5111,$C1933,Тех_Движение!$B$2:$B$5111,"&lt;="&amp;P$3)-$F1933)))</f>
        <v/>
      </c>
      <c r="Q1933" s="54">
        <f>IF(OR($B1933="",Q$3&lt;$D1933+Настройки!$B$7),0,MAX(0,$E1933-MAX(0,SUMIFS(Тех_Движение!$G$2:$G$5111,Тех_Движение!$D$2:$D$5111,$C1933,Тех_Движение!$B$2:$B$5111,"&lt;="&amp;Q$3)-$F1933)))</f>
        <v/>
      </c>
      <c r="R1933" s="54">
        <f>IF($B1933="","",SUM($K1933:$Q1933))</f>
        <v/>
      </c>
      <c r="S1933" s="56">
        <f>IF($B1933="","",VLOOKUP($C1933,Настройки!$A$11:$L$17,9,FALSE))</f>
        <v/>
      </c>
      <c r="T1933" s="56">
        <f>IF($B1933="","",$R1933*$S1933)</f>
        <v/>
      </c>
    </row>
    <row r="1934">
      <c r="A1934" s="20">
        <f>Тех_Движение!$A$1931</f>
        <v/>
      </c>
      <c r="B1934" s="20">
        <f>IF(Тех_Движение!$F$1931&gt;0,Тех_Движение!$I$1931,"")</f>
        <v/>
      </c>
      <c r="C1934" s="20">
        <f>IF($B1934="","",Тех_Движение!$D$1931)</f>
        <v/>
      </c>
      <c r="D1934" s="42">
        <f>IF($B1934="","",Тех_Движение!$B$1931)</f>
        <v/>
      </c>
      <c r="E1934" s="54">
        <f>IF($B1934="","",Тех_Движение!$F$1931)</f>
        <v/>
      </c>
      <c r="F1934" s="54">
        <f>IF($B1934="","",SUMIFS($E$5:$E1933,$C$5:$C1933,$C1934))</f>
        <v/>
      </c>
      <c r="G1934" s="54">
        <f>IF($B1934="","",MAX(0,$E1934-MAX(0,SUMIFS(Тех_Движение!$G$2:$G$5111,Тех_Движение!$D$2:$D$5111,$C1934,Тех_Движение!$B$2:$B$5111,"&lt;="&amp;Настройки!$B$5-1)-$F1934)))</f>
        <v/>
      </c>
      <c r="H1934" s="54">
        <f>IF($B1934="","",IF(AND($D1934&gt;=Настройки!$B$5,$D1934&lt;=Настройки!$B$6),$E1934,0))</f>
        <v/>
      </c>
      <c r="I1934" s="54">
        <f>IF($B1934="","",$G1934+$H1934-$J1934)</f>
        <v/>
      </c>
      <c r="J1934" s="54">
        <f>IF($B1934="","",MAX(0,$E1934-MAX(0,SUMIFS(Тех_Движение!$G$2:$G$5111,Тех_Движение!$D$2:$D$5111,$C1934,Тех_Движение!$B$2:$B$5111,"&lt;="&amp;Настройки!$B$6)-$F1934)))</f>
        <v/>
      </c>
      <c r="K1934" s="54">
        <f>IF(OR($B1934="",K$3&lt;$D1934+Настройки!$B$7),0,MAX(0,$E1934-MAX(0,SUMIFS(Тех_Движение!$G$2:$G$5111,Тех_Движение!$D$2:$D$5111,$C1934,Тех_Движение!$B$2:$B$5111,"&lt;="&amp;K$3)-$F1934)))</f>
        <v/>
      </c>
      <c r="L1934" s="54">
        <f>IF(OR($B1934="",L$3&lt;$D1934+Настройки!$B$7),0,MAX(0,$E1934-MAX(0,SUMIFS(Тех_Движение!$G$2:$G$5111,Тех_Движение!$D$2:$D$5111,$C1934,Тех_Движение!$B$2:$B$5111,"&lt;="&amp;L$3)-$F1934)))</f>
        <v/>
      </c>
      <c r="M1934" s="54">
        <f>IF(OR($B1934="",M$3&lt;$D1934+Настройки!$B$7),0,MAX(0,$E1934-MAX(0,SUMIFS(Тех_Движение!$G$2:$G$5111,Тех_Движение!$D$2:$D$5111,$C1934,Тех_Движение!$B$2:$B$5111,"&lt;="&amp;M$3)-$F1934)))</f>
        <v/>
      </c>
      <c r="N1934" s="54">
        <f>IF(OR($B1934="",N$3&lt;$D1934+Настройки!$B$7),0,MAX(0,$E1934-MAX(0,SUMIFS(Тех_Движение!$G$2:$G$5111,Тех_Движение!$D$2:$D$5111,$C1934,Тех_Движение!$B$2:$B$5111,"&lt;="&amp;N$3)-$F1934)))</f>
        <v/>
      </c>
      <c r="O1934" s="54">
        <f>IF(OR($B1934="",O$3&lt;$D1934+Настройки!$B$7),0,MAX(0,$E1934-MAX(0,SUMIFS(Тех_Движение!$G$2:$G$5111,Тех_Движение!$D$2:$D$5111,$C1934,Тех_Движение!$B$2:$B$5111,"&lt;="&amp;O$3)-$F1934)))</f>
        <v/>
      </c>
      <c r="P1934" s="54">
        <f>IF(OR($B1934="",P$3&lt;$D1934+Настройки!$B$7),0,MAX(0,$E1934-MAX(0,SUMIFS(Тех_Движение!$G$2:$G$5111,Тех_Движение!$D$2:$D$5111,$C1934,Тех_Движение!$B$2:$B$5111,"&lt;="&amp;P$3)-$F1934)))</f>
        <v/>
      </c>
      <c r="Q1934" s="54">
        <f>IF(OR($B1934="",Q$3&lt;$D1934+Настройки!$B$7),0,MAX(0,$E1934-MAX(0,SUMIFS(Тех_Движение!$G$2:$G$5111,Тех_Движение!$D$2:$D$5111,$C1934,Тех_Движение!$B$2:$B$5111,"&lt;="&amp;Q$3)-$F1934)))</f>
        <v/>
      </c>
      <c r="R1934" s="54">
        <f>IF($B1934="","",SUM($K1934:$Q1934))</f>
        <v/>
      </c>
      <c r="S1934" s="56">
        <f>IF($B1934="","",VLOOKUP($C1934,Настройки!$A$11:$L$17,9,FALSE))</f>
        <v/>
      </c>
      <c r="T1934" s="56">
        <f>IF($B1934="","",$R1934*$S1934)</f>
        <v/>
      </c>
    </row>
    <row r="1935">
      <c r="A1935" s="20">
        <f>Тех_Движение!$A$1932</f>
        <v/>
      </c>
      <c r="B1935" s="20">
        <f>IF(Тех_Движение!$F$1932&gt;0,Тех_Движение!$I$1932,"")</f>
        <v/>
      </c>
      <c r="C1935" s="20">
        <f>IF($B1935="","",Тех_Движение!$D$1932)</f>
        <v/>
      </c>
      <c r="D1935" s="42">
        <f>IF($B1935="","",Тех_Движение!$B$1932)</f>
        <v/>
      </c>
      <c r="E1935" s="54">
        <f>IF($B1935="","",Тех_Движение!$F$1932)</f>
        <v/>
      </c>
      <c r="F1935" s="54">
        <f>IF($B1935="","",SUMIFS($E$5:$E1934,$C$5:$C1934,$C1935))</f>
        <v/>
      </c>
      <c r="G1935" s="54">
        <f>IF($B1935="","",MAX(0,$E1935-MAX(0,SUMIFS(Тех_Движение!$G$2:$G$5111,Тех_Движение!$D$2:$D$5111,$C1935,Тех_Движение!$B$2:$B$5111,"&lt;="&amp;Настройки!$B$5-1)-$F1935)))</f>
        <v/>
      </c>
      <c r="H1935" s="54">
        <f>IF($B1935="","",IF(AND($D1935&gt;=Настройки!$B$5,$D1935&lt;=Настройки!$B$6),$E1935,0))</f>
        <v/>
      </c>
      <c r="I1935" s="54">
        <f>IF($B1935="","",$G1935+$H1935-$J1935)</f>
        <v/>
      </c>
      <c r="J1935" s="54">
        <f>IF($B1935="","",MAX(0,$E1935-MAX(0,SUMIFS(Тех_Движение!$G$2:$G$5111,Тех_Движение!$D$2:$D$5111,$C1935,Тех_Движение!$B$2:$B$5111,"&lt;="&amp;Настройки!$B$6)-$F1935)))</f>
        <v/>
      </c>
      <c r="K1935" s="54">
        <f>IF(OR($B1935="",K$3&lt;$D1935+Настройки!$B$7),0,MAX(0,$E1935-MAX(0,SUMIFS(Тех_Движение!$G$2:$G$5111,Тех_Движение!$D$2:$D$5111,$C1935,Тех_Движение!$B$2:$B$5111,"&lt;="&amp;K$3)-$F1935)))</f>
        <v/>
      </c>
      <c r="L1935" s="54">
        <f>IF(OR($B1935="",L$3&lt;$D1935+Настройки!$B$7),0,MAX(0,$E1935-MAX(0,SUMIFS(Тех_Движение!$G$2:$G$5111,Тех_Движение!$D$2:$D$5111,$C1935,Тех_Движение!$B$2:$B$5111,"&lt;="&amp;L$3)-$F1935)))</f>
        <v/>
      </c>
      <c r="M1935" s="54">
        <f>IF(OR($B1935="",M$3&lt;$D1935+Настройки!$B$7),0,MAX(0,$E1935-MAX(0,SUMIFS(Тех_Движение!$G$2:$G$5111,Тех_Движение!$D$2:$D$5111,$C1935,Тех_Движение!$B$2:$B$5111,"&lt;="&amp;M$3)-$F1935)))</f>
        <v/>
      </c>
      <c r="N1935" s="54">
        <f>IF(OR($B1935="",N$3&lt;$D1935+Настройки!$B$7),0,MAX(0,$E1935-MAX(0,SUMIFS(Тех_Движение!$G$2:$G$5111,Тех_Движение!$D$2:$D$5111,$C1935,Тех_Движение!$B$2:$B$5111,"&lt;="&amp;N$3)-$F1935)))</f>
        <v/>
      </c>
      <c r="O1935" s="54">
        <f>IF(OR($B1935="",O$3&lt;$D1935+Настройки!$B$7),0,MAX(0,$E1935-MAX(0,SUMIFS(Тех_Движение!$G$2:$G$5111,Тех_Движение!$D$2:$D$5111,$C1935,Тех_Движение!$B$2:$B$5111,"&lt;="&amp;O$3)-$F1935)))</f>
        <v/>
      </c>
      <c r="P1935" s="54">
        <f>IF(OR($B1935="",P$3&lt;$D1935+Настройки!$B$7),0,MAX(0,$E1935-MAX(0,SUMIFS(Тех_Движение!$G$2:$G$5111,Тех_Движение!$D$2:$D$5111,$C1935,Тех_Движение!$B$2:$B$5111,"&lt;="&amp;P$3)-$F1935)))</f>
        <v/>
      </c>
      <c r="Q1935" s="54">
        <f>IF(OR($B1935="",Q$3&lt;$D1935+Настройки!$B$7),0,MAX(0,$E1935-MAX(0,SUMIFS(Тех_Движение!$G$2:$G$5111,Тех_Движение!$D$2:$D$5111,$C1935,Тех_Движение!$B$2:$B$5111,"&lt;="&amp;Q$3)-$F1935)))</f>
        <v/>
      </c>
      <c r="R1935" s="54">
        <f>IF($B1935="","",SUM($K1935:$Q1935))</f>
        <v/>
      </c>
      <c r="S1935" s="56">
        <f>IF($B1935="","",VLOOKUP($C1935,Настройки!$A$11:$L$17,9,FALSE))</f>
        <v/>
      </c>
      <c r="T1935" s="56">
        <f>IF($B1935="","",$R1935*$S1935)</f>
        <v/>
      </c>
    </row>
    <row r="1936">
      <c r="A1936" s="20">
        <f>Тех_Движение!$A$1933</f>
        <v/>
      </c>
      <c r="B1936" s="20">
        <f>IF(Тех_Движение!$F$1933&gt;0,Тех_Движение!$I$1933,"")</f>
        <v/>
      </c>
      <c r="C1936" s="20">
        <f>IF($B1936="","",Тех_Движение!$D$1933)</f>
        <v/>
      </c>
      <c r="D1936" s="42">
        <f>IF($B1936="","",Тех_Движение!$B$1933)</f>
        <v/>
      </c>
      <c r="E1936" s="54">
        <f>IF($B1936="","",Тех_Движение!$F$1933)</f>
        <v/>
      </c>
      <c r="F1936" s="54">
        <f>IF($B1936="","",SUMIFS($E$5:$E1935,$C$5:$C1935,$C1936))</f>
        <v/>
      </c>
      <c r="G1936" s="54">
        <f>IF($B1936="","",MAX(0,$E1936-MAX(0,SUMIFS(Тех_Движение!$G$2:$G$5111,Тех_Движение!$D$2:$D$5111,$C1936,Тех_Движение!$B$2:$B$5111,"&lt;="&amp;Настройки!$B$5-1)-$F1936)))</f>
        <v/>
      </c>
      <c r="H1936" s="54">
        <f>IF($B1936="","",IF(AND($D1936&gt;=Настройки!$B$5,$D1936&lt;=Настройки!$B$6),$E1936,0))</f>
        <v/>
      </c>
      <c r="I1936" s="54">
        <f>IF($B1936="","",$G1936+$H1936-$J1936)</f>
        <v/>
      </c>
      <c r="J1936" s="54">
        <f>IF($B1936="","",MAX(0,$E1936-MAX(0,SUMIFS(Тех_Движение!$G$2:$G$5111,Тех_Движение!$D$2:$D$5111,$C1936,Тех_Движение!$B$2:$B$5111,"&lt;="&amp;Настройки!$B$6)-$F1936)))</f>
        <v/>
      </c>
      <c r="K1936" s="54">
        <f>IF(OR($B1936="",K$3&lt;$D1936+Настройки!$B$7),0,MAX(0,$E1936-MAX(0,SUMIFS(Тех_Движение!$G$2:$G$5111,Тех_Движение!$D$2:$D$5111,$C1936,Тех_Движение!$B$2:$B$5111,"&lt;="&amp;K$3)-$F1936)))</f>
        <v/>
      </c>
      <c r="L1936" s="54">
        <f>IF(OR($B1936="",L$3&lt;$D1936+Настройки!$B$7),0,MAX(0,$E1936-MAX(0,SUMIFS(Тех_Движение!$G$2:$G$5111,Тех_Движение!$D$2:$D$5111,$C1936,Тех_Движение!$B$2:$B$5111,"&lt;="&amp;L$3)-$F1936)))</f>
        <v/>
      </c>
      <c r="M1936" s="54">
        <f>IF(OR($B1936="",M$3&lt;$D1936+Настройки!$B$7),0,MAX(0,$E1936-MAX(0,SUMIFS(Тех_Движение!$G$2:$G$5111,Тех_Движение!$D$2:$D$5111,$C1936,Тех_Движение!$B$2:$B$5111,"&lt;="&amp;M$3)-$F1936)))</f>
        <v/>
      </c>
      <c r="N1936" s="54">
        <f>IF(OR($B1936="",N$3&lt;$D1936+Настройки!$B$7),0,MAX(0,$E1936-MAX(0,SUMIFS(Тех_Движение!$G$2:$G$5111,Тех_Движение!$D$2:$D$5111,$C1936,Тех_Движение!$B$2:$B$5111,"&lt;="&amp;N$3)-$F1936)))</f>
        <v/>
      </c>
      <c r="O1936" s="54">
        <f>IF(OR($B1936="",O$3&lt;$D1936+Настройки!$B$7),0,MAX(0,$E1936-MAX(0,SUMIFS(Тех_Движение!$G$2:$G$5111,Тех_Движение!$D$2:$D$5111,$C1936,Тех_Движение!$B$2:$B$5111,"&lt;="&amp;O$3)-$F1936)))</f>
        <v/>
      </c>
      <c r="P1936" s="54">
        <f>IF(OR($B1936="",P$3&lt;$D1936+Настройки!$B$7),0,MAX(0,$E1936-MAX(0,SUMIFS(Тех_Движение!$G$2:$G$5111,Тех_Движение!$D$2:$D$5111,$C1936,Тех_Движение!$B$2:$B$5111,"&lt;="&amp;P$3)-$F1936)))</f>
        <v/>
      </c>
      <c r="Q1936" s="54">
        <f>IF(OR($B1936="",Q$3&lt;$D1936+Настройки!$B$7),0,MAX(0,$E1936-MAX(0,SUMIFS(Тех_Движение!$G$2:$G$5111,Тех_Движение!$D$2:$D$5111,$C1936,Тех_Движение!$B$2:$B$5111,"&lt;="&amp;Q$3)-$F1936)))</f>
        <v/>
      </c>
      <c r="R1936" s="54">
        <f>IF($B1936="","",SUM($K1936:$Q1936))</f>
        <v/>
      </c>
      <c r="S1936" s="56">
        <f>IF($B1936="","",VLOOKUP($C1936,Настройки!$A$11:$L$17,9,FALSE))</f>
        <v/>
      </c>
      <c r="T1936" s="56">
        <f>IF($B1936="","",$R1936*$S1936)</f>
        <v/>
      </c>
    </row>
    <row r="1937">
      <c r="A1937" s="20">
        <f>Тех_Движение!$A$1934</f>
        <v/>
      </c>
      <c r="B1937" s="20">
        <f>IF(Тех_Движение!$F$1934&gt;0,Тех_Движение!$I$1934,"")</f>
        <v/>
      </c>
      <c r="C1937" s="20">
        <f>IF($B1937="","",Тех_Движение!$D$1934)</f>
        <v/>
      </c>
      <c r="D1937" s="42">
        <f>IF($B1937="","",Тех_Движение!$B$1934)</f>
        <v/>
      </c>
      <c r="E1937" s="54">
        <f>IF($B1937="","",Тех_Движение!$F$1934)</f>
        <v/>
      </c>
      <c r="F1937" s="54">
        <f>IF($B1937="","",SUMIFS($E$5:$E1936,$C$5:$C1936,$C1937))</f>
        <v/>
      </c>
      <c r="G1937" s="54">
        <f>IF($B1937="","",MAX(0,$E1937-MAX(0,SUMIFS(Тех_Движение!$G$2:$G$5111,Тех_Движение!$D$2:$D$5111,$C1937,Тех_Движение!$B$2:$B$5111,"&lt;="&amp;Настройки!$B$5-1)-$F1937)))</f>
        <v/>
      </c>
      <c r="H1937" s="54">
        <f>IF($B1937="","",IF(AND($D1937&gt;=Настройки!$B$5,$D1937&lt;=Настройки!$B$6),$E1937,0))</f>
        <v/>
      </c>
      <c r="I1937" s="54">
        <f>IF($B1937="","",$G1937+$H1937-$J1937)</f>
        <v/>
      </c>
      <c r="J1937" s="54">
        <f>IF($B1937="","",MAX(0,$E1937-MAX(0,SUMIFS(Тех_Движение!$G$2:$G$5111,Тех_Движение!$D$2:$D$5111,$C1937,Тех_Движение!$B$2:$B$5111,"&lt;="&amp;Настройки!$B$6)-$F1937)))</f>
        <v/>
      </c>
      <c r="K1937" s="54">
        <f>IF(OR($B1937="",K$3&lt;$D1937+Настройки!$B$7),0,MAX(0,$E1937-MAX(0,SUMIFS(Тех_Движение!$G$2:$G$5111,Тех_Движение!$D$2:$D$5111,$C1937,Тех_Движение!$B$2:$B$5111,"&lt;="&amp;K$3)-$F1937)))</f>
        <v/>
      </c>
      <c r="L1937" s="54">
        <f>IF(OR($B1937="",L$3&lt;$D1937+Настройки!$B$7),0,MAX(0,$E1937-MAX(0,SUMIFS(Тех_Движение!$G$2:$G$5111,Тех_Движение!$D$2:$D$5111,$C1937,Тех_Движение!$B$2:$B$5111,"&lt;="&amp;L$3)-$F1937)))</f>
        <v/>
      </c>
      <c r="M1937" s="54">
        <f>IF(OR($B1937="",M$3&lt;$D1937+Настройки!$B$7),0,MAX(0,$E1937-MAX(0,SUMIFS(Тех_Движение!$G$2:$G$5111,Тех_Движение!$D$2:$D$5111,$C1937,Тех_Движение!$B$2:$B$5111,"&lt;="&amp;M$3)-$F1937)))</f>
        <v/>
      </c>
      <c r="N1937" s="54">
        <f>IF(OR($B1937="",N$3&lt;$D1937+Настройки!$B$7),0,MAX(0,$E1937-MAX(0,SUMIFS(Тех_Движение!$G$2:$G$5111,Тех_Движение!$D$2:$D$5111,$C1937,Тех_Движение!$B$2:$B$5111,"&lt;="&amp;N$3)-$F1937)))</f>
        <v/>
      </c>
      <c r="O1937" s="54">
        <f>IF(OR($B1937="",O$3&lt;$D1937+Настройки!$B$7),0,MAX(0,$E1937-MAX(0,SUMIFS(Тех_Движение!$G$2:$G$5111,Тех_Движение!$D$2:$D$5111,$C1937,Тех_Движение!$B$2:$B$5111,"&lt;="&amp;O$3)-$F1937)))</f>
        <v/>
      </c>
      <c r="P1937" s="54">
        <f>IF(OR($B1937="",P$3&lt;$D1937+Настройки!$B$7),0,MAX(0,$E1937-MAX(0,SUMIFS(Тех_Движение!$G$2:$G$5111,Тех_Движение!$D$2:$D$5111,$C1937,Тех_Движение!$B$2:$B$5111,"&lt;="&amp;P$3)-$F1937)))</f>
        <v/>
      </c>
      <c r="Q1937" s="54">
        <f>IF(OR($B1937="",Q$3&lt;$D1937+Настройки!$B$7),0,MAX(0,$E1937-MAX(0,SUMIFS(Тех_Движение!$G$2:$G$5111,Тех_Движение!$D$2:$D$5111,$C1937,Тех_Движение!$B$2:$B$5111,"&lt;="&amp;Q$3)-$F1937)))</f>
        <v/>
      </c>
      <c r="R1937" s="54">
        <f>IF($B1937="","",SUM($K1937:$Q1937))</f>
        <v/>
      </c>
      <c r="S1937" s="56">
        <f>IF($B1937="","",VLOOKUP($C1937,Настройки!$A$11:$L$17,9,FALSE))</f>
        <v/>
      </c>
      <c r="T1937" s="56">
        <f>IF($B1937="","",$R1937*$S1937)</f>
        <v/>
      </c>
    </row>
    <row r="1938">
      <c r="A1938" s="20">
        <f>Тех_Движение!$A$1935</f>
        <v/>
      </c>
      <c r="B1938" s="20">
        <f>IF(Тех_Движение!$F$1935&gt;0,Тех_Движение!$I$1935,"")</f>
        <v/>
      </c>
      <c r="C1938" s="20">
        <f>IF($B1938="","",Тех_Движение!$D$1935)</f>
        <v/>
      </c>
      <c r="D1938" s="42">
        <f>IF($B1938="","",Тех_Движение!$B$1935)</f>
        <v/>
      </c>
      <c r="E1938" s="54">
        <f>IF($B1938="","",Тех_Движение!$F$1935)</f>
        <v/>
      </c>
      <c r="F1938" s="54">
        <f>IF($B1938="","",SUMIFS($E$5:$E1937,$C$5:$C1937,$C1938))</f>
        <v/>
      </c>
      <c r="G1938" s="54">
        <f>IF($B1938="","",MAX(0,$E1938-MAX(0,SUMIFS(Тех_Движение!$G$2:$G$5111,Тех_Движение!$D$2:$D$5111,$C1938,Тех_Движение!$B$2:$B$5111,"&lt;="&amp;Настройки!$B$5-1)-$F1938)))</f>
        <v/>
      </c>
      <c r="H1938" s="54">
        <f>IF($B1938="","",IF(AND($D1938&gt;=Настройки!$B$5,$D1938&lt;=Настройки!$B$6),$E1938,0))</f>
        <v/>
      </c>
      <c r="I1938" s="54">
        <f>IF($B1938="","",$G1938+$H1938-$J1938)</f>
        <v/>
      </c>
      <c r="J1938" s="54">
        <f>IF($B1938="","",MAX(0,$E1938-MAX(0,SUMIFS(Тех_Движение!$G$2:$G$5111,Тех_Движение!$D$2:$D$5111,$C1938,Тех_Движение!$B$2:$B$5111,"&lt;="&amp;Настройки!$B$6)-$F1938)))</f>
        <v/>
      </c>
      <c r="K1938" s="54">
        <f>IF(OR($B1938="",K$3&lt;$D1938+Настройки!$B$7),0,MAX(0,$E1938-MAX(0,SUMIFS(Тех_Движение!$G$2:$G$5111,Тех_Движение!$D$2:$D$5111,$C1938,Тех_Движение!$B$2:$B$5111,"&lt;="&amp;K$3)-$F1938)))</f>
        <v/>
      </c>
      <c r="L1938" s="54">
        <f>IF(OR($B1938="",L$3&lt;$D1938+Настройки!$B$7),0,MAX(0,$E1938-MAX(0,SUMIFS(Тех_Движение!$G$2:$G$5111,Тех_Движение!$D$2:$D$5111,$C1938,Тех_Движение!$B$2:$B$5111,"&lt;="&amp;L$3)-$F1938)))</f>
        <v/>
      </c>
      <c r="M1938" s="54">
        <f>IF(OR($B1938="",M$3&lt;$D1938+Настройки!$B$7),0,MAX(0,$E1938-MAX(0,SUMIFS(Тех_Движение!$G$2:$G$5111,Тех_Движение!$D$2:$D$5111,$C1938,Тех_Движение!$B$2:$B$5111,"&lt;="&amp;M$3)-$F1938)))</f>
        <v/>
      </c>
      <c r="N1938" s="54">
        <f>IF(OR($B1938="",N$3&lt;$D1938+Настройки!$B$7),0,MAX(0,$E1938-MAX(0,SUMIFS(Тех_Движение!$G$2:$G$5111,Тех_Движение!$D$2:$D$5111,$C1938,Тех_Движение!$B$2:$B$5111,"&lt;="&amp;N$3)-$F1938)))</f>
        <v/>
      </c>
      <c r="O1938" s="54">
        <f>IF(OR($B1938="",O$3&lt;$D1938+Настройки!$B$7),0,MAX(0,$E1938-MAX(0,SUMIFS(Тех_Движение!$G$2:$G$5111,Тех_Движение!$D$2:$D$5111,$C1938,Тех_Движение!$B$2:$B$5111,"&lt;="&amp;O$3)-$F1938)))</f>
        <v/>
      </c>
      <c r="P1938" s="54">
        <f>IF(OR($B1938="",P$3&lt;$D1938+Настройки!$B$7),0,MAX(0,$E1938-MAX(0,SUMIFS(Тех_Движение!$G$2:$G$5111,Тех_Движение!$D$2:$D$5111,$C1938,Тех_Движение!$B$2:$B$5111,"&lt;="&amp;P$3)-$F1938)))</f>
        <v/>
      </c>
      <c r="Q1938" s="54">
        <f>IF(OR($B1938="",Q$3&lt;$D1938+Настройки!$B$7),0,MAX(0,$E1938-MAX(0,SUMIFS(Тех_Движение!$G$2:$G$5111,Тех_Движение!$D$2:$D$5111,$C1938,Тех_Движение!$B$2:$B$5111,"&lt;="&amp;Q$3)-$F1938)))</f>
        <v/>
      </c>
      <c r="R1938" s="54">
        <f>IF($B1938="","",SUM($K1938:$Q1938))</f>
        <v/>
      </c>
      <c r="S1938" s="56">
        <f>IF($B1938="","",VLOOKUP($C1938,Настройки!$A$11:$L$17,9,FALSE))</f>
        <v/>
      </c>
      <c r="T1938" s="56">
        <f>IF($B1938="","",$R1938*$S1938)</f>
        <v/>
      </c>
    </row>
    <row r="1939">
      <c r="A1939" s="20">
        <f>Тех_Движение!$A$1936</f>
        <v/>
      </c>
      <c r="B1939" s="20">
        <f>IF(Тех_Движение!$F$1936&gt;0,Тех_Движение!$I$1936,"")</f>
        <v/>
      </c>
      <c r="C1939" s="20">
        <f>IF($B1939="","",Тех_Движение!$D$1936)</f>
        <v/>
      </c>
      <c r="D1939" s="42">
        <f>IF($B1939="","",Тех_Движение!$B$1936)</f>
        <v/>
      </c>
      <c r="E1939" s="54">
        <f>IF($B1939="","",Тех_Движение!$F$1936)</f>
        <v/>
      </c>
      <c r="F1939" s="54">
        <f>IF($B1939="","",SUMIFS($E$5:$E1938,$C$5:$C1938,$C1939))</f>
        <v/>
      </c>
      <c r="G1939" s="54">
        <f>IF($B1939="","",MAX(0,$E1939-MAX(0,SUMIFS(Тех_Движение!$G$2:$G$5111,Тех_Движение!$D$2:$D$5111,$C1939,Тех_Движение!$B$2:$B$5111,"&lt;="&amp;Настройки!$B$5-1)-$F1939)))</f>
        <v/>
      </c>
      <c r="H1939" s="54">
        <f>IF($B1939="","",IF(AND($D1939&gt;=Настройки!$B$5,$D1939&lt;=Настройки!$B$6),$E1939,0))</f>
        <v/>
      </c>
      <c r="I1939" s="54">
        <f>IF($B1939="","",$G1939+$H1939-$J1939)</f>
        <v/>
      </c>
      <c r="J1939" s="54">
        <f>IF($B1939="","",MAX(0,$E1939-MAX(0,SUMIFS(Тех_Движение!$G$2:$G$5111,Тех_Движение!$D$2:$D$5111,$C1939,Тех_Движение!$B$2:$B$5111,"&lt;="&amp;Настройки!$B$6)-$F1939)))</f>
        <v/>
      </c>
      <c r="K1939" s="54">
        <f>IF(OR($B1939="",K$3&lt;$D1939+Настройки!$B$7),0,MAX(0,$E1939-MAX(0,SUMIFS(Тех_Движение!$G$2:$G$5111,Тех_Движение!$D$2:$D$5111,$C1939,Тех_Движение!$B$2:$B$5111,"&lt;="&amp;K$3)-$F1939)))</f>
        <v/>
      </c>
      <c r="L1939" s="54">
        <f>IF(OR($B1939="",L$3&lt;$D1939+Настройки!$B$7),0,MAX(0,$E1939-MAX(0,SUMIFS(Тех_Движение!$G$2:$G$5111,Тех_Движение!$D$2:$D$5111,$C1939,Тех_Движение!$B$2:$B$5111,"&lt;="&amp;L$3)-$F1939)))</f>
        <v/>
      </c>
      <c r="M1939" s="54">
        <f>IF(OR($B1939="",M$3&lt;$D1939+Настройки!$B$7),0,MAX(0,$E1939-MAX(0,SUMIFS(Тех_Движение!$G$2:$G$5111,Тех_Движение!$D$2:$D$5111,$C1939,Тех_Движение!$B$2:$B$5111,"&lt;="&amp;M$3)-$F1939)))</f>
        <v/>
      </c>
      <c r="N1939" s="54">
        <f>IF(OR($B1939="",N$3&lt;$D1939+Настройки!$B$7),0,MAX(0,$E1939-MAX(0,SUMIFS(Тех_Движение!$G$2:$G$5111,Тех_Движение!$D$2:$D$5111,$C1939,Тех_Движение!$B$2:$B$5111,"&lt;="&amp;N$3)-$F1939)))</f>
        <v/>
      </c>
      <c r="O1939" s="54">
        <f>IF(OR($B1939="",O$3&lt;$D1939+Настройки!$B$7),0,MAX(0,$E1939-MAX(0,SUMIFS(Тех_Движение!$G$2:$G$5111,Тех_Движение!$D$2:$D$5111,$C1939,Тех_Движение!$B$2:$B$5111,"&lt;="&amp;O$3)-$F1939)))</f>
        <v/>
      </c>
      <c r="P1939" s="54">
        <f>IF(OR($B1939="",P$3&lt;$D1939+Настройки!$B$7),0,MAX(0,$E1939-MAX(0,SUMIFS(Тех_Движение!$G$2:$G$5111,Тех_Движение!$D$2:$D$5111,$C1939,Тех_Движение!$B$2:$B$5111,"&lt;="&amp;P$3)-$F1939)))</f>
        <v/>
      </c>
      <c r="Q1939" s="54">
        <f>IF(OR($B1939="",Q$3&lt;$D1939+Настройки!$B$7),0,MAX(0,$E1939-MAX(0,SUMIFS(Тех_Движение!$G$2:$G$5111,Тех_Движение!$D$2:$D$5111,$C1939,Тех_Движение!$B$2:$B$5111,"&lt;="&amp;Q$3)-$F1939)))</f>
        <v/>
      </c>
      <c r="R1939" s="54">
        <f>IF($B1939="","",SUM($K1939:$Q1939))</f>
        <v/>
      </c>
      <c r="S1939" s="56">
        <f>IF($B1939="","",VLOOKUP($C1939,Настройки!$A$11:$L$17,9,FALSE))</f>
        <v/>
      </c>
      <c r="T1939" s="56">
        <f>IF($B1939="","",$R1939*$S1939)</f>
        <v/>
      </c>
    </row>
    <row r="1940">
      <c r="A1940" s="20">
        <f>Тех_Движение!$A$1937</f>
        <v/>
      </c>
      <c r="B1940" s="20">
        <f>IF(Тех_Движение!$F$1937&gt;0,Тех_Движение!$I$1937,"")</f>
        <v/>
      </c>
      <c r="C1940" s="20">
        <f>IF($B1940="","",Тех_Движение!$D$1937)</f>
        <v/>
      </c>
      <c r="D1940" s="42">
        <f>IF($B1940="","",Тех_Движение!$B$1937)</f>
        <v/>
      </c>
      <c r="E1940" s="54">
        <f>IF($B1940="","",Тех_Движение!$F$1937)</f>
        <v/>
      </c>
      <c r="F1940" s="54">
        <f>IF($B1940="","",SUMIFS($E$5:$E1939,$C$5:$C1939,$C1940))</f>
        <v/>
      </c>
      <c r="G1940" s="54">
        <f>IF($B1940="","",MAX(0,$E1940-MAX(0,SUMIFS(Тех_Движение!$G$2:$G$5111,Тех_Движение!$D$2:$D$5111,$C1940,Тех_Движение!$B$2:$B$5111,"&lt;="&amp;Настройки!$B$5-1)-$F1940)))</f>
        <v/>
      </c>
      <c r="H1940" s="54">
        <f>IF($B1940="","",IF(AND($D1940&gt;=Настройки!$B$5,$D1940&lt;=Настройки!$B$6),$E1940,0))</f>
        <v/>
      </c>
      <c r="I1940" s="54">
        <f>IF($B1940="","",$G1940+$H1940-$J1940)</f>
        <v/>
      </c>
      <c r="J1940" s="54">
        <f>IF($B1940="","",MAX(0,$E1940-MAX(0,SUMIFS(Тех_Движение!$G$2:$G$5111,Тех_Движение!$D$2:$D$5111,$C1940,Тех_Движение!$B$2:$B$5111,"&lt;="&amp;Настройки!$B$6)-$F1940)))</f>
        <v/>
      </c>
      <c r="K1940" s="54">
        <f>IF(OR($B1940="",K$3&lt;$D1940+Настройки!$B$7),0,MAX(0,$E1940-MAX(0,SUMIFS(Тех_Движение!$G$2:$G$5111,Тех_Движение!$D$2:$D$5111,$C1940,Тех_Движение!$B$2:$B$5111,"&lt;="&amp;K$3)-$F1940)))</f>
        <v/>
      </c>
      <c r="L1940" s="54">
        <f>IF(OR($B1940="",L$3&lt;$D1940+Настройки!$B$7),0,MAX(0,$E1940-MAX(0,SUMIFS(Тех_Движение!$G$2:$G$5111,Тех_Движение!$D$2:$D$5111,$C1940,Тех_Движение!$B$2:$B$5111,"&lt;="&amp;L$3)-$F1940)))</f>
        <v/>
      </c>
      <c r="M1940" s="54">
        <f>IF(OR($B1940="",M$3&lt;$D1940+Настройки!$B$7),0,MAX(0,$E1940-MAX(0,SUMIFS(Тех_Движение!$G$2:$G$5111,Тех_Движение!$D$2:$D$5111,$C1940,Тех_Движение!$B$2:$B$5111,"&lt;="&amp;M$3)-$F1940)))</f>
        <v/>
      </c>
      <c r="N1940" s="54">
        <f>IF(OR($B1940="",N$3&lt;$D1940+Настройки!$B$7),0,MAX(0,$E1940-MAX(0,SUMIFS(Тех_Движение!$G$2:$G$5111,Тех_Движение!$D$2:$D$5111,$C1940,Тех_Движение!$B$2:$B$5111,"&lt;="&amp;N$3)-$F1940)))</f>
        <v/>
      </c>
      <c r="O1940" s="54">
        <f>IF(OR($B1940="",O$3&lt;$D1940+Настройки!$B$7),0,MAX(0,$E1940-MAX(0,SUMIFS(Тех_Движение!$G$2:$G$5111,Тех_Движение!$D$2:$D$5111,$C1940,Тех_Движение!$B$2:$B$5111,"&lt;="&amp;O$3)-$F1940)))</f>
        <v/>
      </c>
      <c r="P1940" s="54">
        <f>IF(OR($B1940="",P$3&lt;$D1940+Настройки!$B$7),0,MAX(0,$E1940-MAX(0,SUMIFS(Тех_Движение!$G$2:$G$5111,Тех_Движение!$D$2:$D$5111,$C1940,Тех_Движение!$B$2:$B$5111,"&lt;="&amp;P$3)-$F1940)))</f>
        <v/>
      </c>
      <c r="Q1940" s="54">
        <f>IF(OR($B1940="",Q$3&lt;$D1940+Настройки!$B$7),0,MAX(0,$E1940-MAX(0,SUMIFS(Тех_Движение!$G$2:$G$5111,Тех_Движение!$D$2:$D$5111,$C1940,Тех_Движение!$B$2:$B$5111,"&lt;="&amp;Q$3)-$F1940)))</f>
        <v/>
      </c>
      <c r="R1940" s="54">
        <f>IF($B1940="","",SUM($K1940:$Q1940))</f>
        <v/>
      </c>
      <c r="S1940" s="56">
        <f>IF($B1940="","",VLOOKUP($C1940,Настройки!$A$11:$L$17,9,FALSE))</f>
        <v/>
      </c>
      <c r="T1940" s="56">
        <f>IF($B1940="","",$R1940*$S1940)</f>
        <v/>
      </c>
    </row>
    <row r="1941">
      <c r="A1941" s="20">
        <f>Тех_Движение!$A$1938</f>
        <v/>
      </c>
      <c r="B1941" s="20">
        <f>IF(Тех_Движение!$F$1938&gt;0,Тех_Движение!$I$1938,"")</f>
        <v/>
      </c>
      <c r="C1941" s="20">
        <f>IF($B1941="","",Тех_Движение!$D$1938)</f>
        <v/>
      </c>
      <c r="D1941" s="42">
        <f>IF($B1941="","",Тех_Движение!$B$1938)</f>
        <v/>
      </c>
      <c r="E1941" s="54">
        <f>IF($B1941="","",Тех_Движение!$F$1938)</f>
        <v/>
      </c>
      <c r="F1941" s="54">
        <f>IF($B1941="","",SUMIFS($E$5:$E1940,$C$5:$C1940,$C1941))</f>
        <v/>
      </c>
      <c r="G1941" s="54">
        <f>IF($B1941="","",MAX(0,$E1941-MAX(0,SUMIFS(Тех_Движение!$G$2:$G$5111,Тех_Движение!$D$2:$D$5111,$C1941,Тех_Движение!$B$2:$B$5111,"&lt;="&amp;Настройки!$B$5-1)-$F1941)))</f>
        <v/>
      </c>
      <c r="H1941" s="54">
        <f>IF($B1941="","",IF(AND($D1941&gt;=Настройки!$B$5,$D1941&lt;=Настройки!$B$6),$E1941,0))</f>
        <v/>
      </c>
      <c r="I1941" s="54">
        <f>IF($B1941="","",$G1941+$H1941-$J1941)</f>
        <v/>
      </c>
      <c r="J1941" s="54">
        <f>IF($B1941="","",MAX(0,$E1941-MAX(0,SUMIFS(Тех_Движение!$G$2:$G$5111,Тех_Движение!$D$2:$D$5111,$C1941,Тех_Движение!$B$2:$B$5111,"&lt;="&amp;Настройки!$B$6)-$F1941)))</f>
        <v/>
      </c>
      <c r="K1941" s="54">
        <f>IF(OR($B1941="",K$3&lt;$D1941+Настройки!$B$7),0,MAX(0,$E1941-MAX(0,SUMIFS(Тех_Движение!$G$2:$G$5111,Тех_Движение!$D$2:$D$5111,$C1941,Тех_Движение!$B$2:$B$5111,"&lt;="&amp;K$3)-$F1941)))</f>
        <v/>
      </c>
      <c r="L1941" s="54">
        <f>IF(OR($B1941="",L$3&lt;$D1941+Настройки!$B$7),0,MAX(0,$E1941-MAX(0,SUMIFS(Тех_Движение!$G$2:$G$5111,Тех_Движение!$D$2:$D$5111,$C1941,Тех_Движение!$B$2:$B$5111,"&lt;="&amp;L$3)-$F1941)))</f>
        <v/>
      </c>
      <c r="M1941" s="54">
        <f>IF(OR($B1941="",M$3&lt;$D1941+Настройки!$B$7),0,MAX(0,$E1941-MAX(0,SUMIFS(Тех_Движение!$G$2:$G$5111,Тех_Движение!$D$2:$D$5111,$C1941,Тех_Движение!$B$2:$B$5111,"&lt;="&amp;M$3)-$F1941)))</f>
        <v/>
      </c>
      <c r="N1941" s="54">
        <f>IF(OR($B1941="",N$3&lt;$D1941+Настройки!$B$7),0,MAX(0,$E1941-MAX(0,SUMIFS(Тех_Движение!$G$2:$G$5111,Тех_Движение!$D$2:$D$5111,$C1941,Тех_Движение!$B$2:$B$5111,"&lt;="&amp;N$3)-$F1941)))</f>
        <v/>
      </c>
      <c r="O1941" s="54">
        <f>IF(OR($B1941="",O$3&lt;$D1941+Настройки!$B$7),0,MAX(0,$E1941-MAX(0,SUMIFS(Тех_Движение!$G$2:$G$5111,Тех_Движение!$D$2:$D$5111,$C1941,Тех_Движение!$B$2:$B$5111,"&lt;="&amp;O$3)-$F1941)))</f>
        <v/>
      </c>
      <c r="P1941" s="54">
        <f>IF(OR($B1941="",P$3&lt;$D1941+Настройки!$B$7),0,MAX(0,$E1941-MAX(0,SUMIFS(Тех_Движение!$G$2:$G$5111,Тех_Движение!$D$2:$D$5111,$C1941,Тех_Движение!$B$2:$B$5111,"&lt;="&amp;P$3)-$F1941)))</f>
        <v/>
      </c>
      <c r="Q1941" s="54">
        <f>IF(OR($B1941="",Q$3&lt;$D1941+Настройки!$B$7),0,MAX(0,$E1941-MAX(0,SUMIFS(Тех_Движение!$G$2:$G$5111,Тех_Движение!$D$2:$D$5111,$C1941,Тех_Движение!$B$2:$B$5111,"&lt;="&amp;Q$3)-$F1941)))</f>
        <v/>
      </c>
      <c r="R1941" s="54">
        <f>IF($B1941="","",SUM($K1941:$Q1941))</f>
        <v/>
      </c>
      <c r="S1941" s="56">
        <f>IF($B1941="","",VLOOKUP($C1941,Настройки!$A$11:$L$17,9,FALSE))</f>
        <v/>
      </c>
      <c r="T1941" s="56">
        <f>IF($B1941="","",$R1941*$S1941)</f>
        <v/>
      </c>
    </row>
    <row r="1942">
      <c r="A1942" s="20">
        <f>Тех_Движение!$A$1939</f>
        <v/>
      </c>
      <c r="B1942" s="20">
        <f>IF(Тех_Движение!$F$1939&gt;0,Тех_Движение!$I$1939,"")</f>
        <v/>
      </c>
      <c r="C1942" s="20">
        <f>IF($B1942="","",Тех_Движение!$D$1939)</f>
        <v/>
      </c>
      <c r="D1942" s="42">
        <f>IF($B1942="","",Тех_Движение!$B$1939)</f>
        <v/>
      </c>
      <c r="E1942" s="54">
        <f>IF($B1942="","",Тех_Движение!$F$1939)</f>
        <v/>
      </c>
      <c r="F1942" s="54">
        <f>IF($B1942="","",SUMIFS($E$5:$E1941,$C$5:$C1941,$C1942))</f>
        <v/>
      </c>
      <c r="G1942" s="54">
        <f>IF($B1942="","",MAX(0,$E1942-MAX(0,SUMIFS(Тех_Движение!$G$2:$G$5111,Тех_Движение!$D$2:$D$5111,$C1942,Тех_Движение!$B$2:$B$5111,"&lt;="&amp;Настройки!$B$5-1)-$F1942)))</f>
        <v/>
      </c>
      <c r="H1942" s="54">
        <f>IF($B1942="","",IF(AND($D1942&gt;=Настройки!$B$5,$D1942&lt;=Настройки!$B$6),$E1942,0))</f>
        <v/>
      </c>
      <c r="I1942" s="54">
        <f>IF($B1942="","",$G1942+$H1942-$J1942)</f>
        <v/>
      </c>
      <c r="J1942" s="54">
        <f>IF($B1942="","",MAX(0,$E1942-MAX(0,SUMIFS(Тех_Движение!$G$2:$G$5111,Тех_Движение!$D$2:$D$5111,$C1942,Тех_Движение!$B$2:$B$5111,"&lt;="&amp;Настройки!$B$6)-$F1942)))</f>
        <v/>
      </c>
      <c r="K1942" s="54">
        <f>IF(OR($B1942="",K$3&lt;$D1942+Настройки!$B$7),0,MAX(0,$E1942-MAX(0,SUMIFS(Тех_Движение!$G$2:$G$5111,Тех_Движение!$D$2:$D$5111,$C1942,Тех_Движение!$B$2:$B$5111,"&lt;="&amp;K$3)-$F1942)))</f>
        <v/>
      </c>
      <c r="L1942" s="54">
        <f>IF(OR($B1942="",L$3&lt;$D1942+Настройки!$B$7),0,MAX(0,$E1942-MAX(0,SUMIFS(Тех_Движение!$G$2:$G$5111,Тех_Движение!$D$2:$D$5111,$C1942,Тех_Движение!$B$2:$B$5111,"&lt;="&amp;L$3)-$F1942)))</f>
        <v/>
      </c>
      <c r="M1942" s="54">
        <f>IF(OR($B1942="",M$3&lt;$D1942+Настройки!$B$7),0,MAX(0,$E1942-MAX(0,SUMIFS(Тех_Движение!$G$2:$G$5111,Тех_Движение!$D$2:$D$5111,$C1942,Тех_Движение!$B$2:$B$5111,"&lt;="&amp;M$3)-$F1942)))</f>
        <v/>
      </c>
      <c r="N1942" s="54">
        <f>IF(OR($B1942="",N$3&lt;$D1942+Настройки!$B$7),0,MAX(0,$E1942-MAX(0,SUMIFS(Тех_Движение!$G$2:$G$5111,Тех_Движение!$D$2:$D$5111,$C1942,Тех_Движение!$B$2:$B$5111,"&lt;="&amp;N$3)-$F1942)))</f>
        <v/>
      </c>
      <c r="O1942" s="54">
        <f>IF(OR($B1942="",O$3&lt;$D1942+Настройки!$B$7),0,MAX(0,$E1942-MAX(0,SUMIFS(Тех_Движение!$G$2:$G$5111,Тех_Движение!$D$2:$D$5111,$C1942,Тех_Движение!$B$2:$B$5111,"&lt;="&amp;O$3)-$F1942)))</f>
        <v/>
      </c>
      <c r="P1942" s="54">
        <f>IF(OR($B1942="",P$3&lt;$D1942+Настройки!$B$7),0,MAX(0,$E1942-MAX(0,SUMIFS(Тех_Движение!$G$2:$G$5111,Тех_Движение!$D$2:$D$5111,$C1942,Тех_Движение!$B$2:$B$5111,"&lt;="&amp;P$3)-$F1942)))</f>
        <v/>
      </c>
      <c r="Q1942" s="54">
        <f>IF(OR($B1942="",Q$3&lt;$D1942+Настройки!$B$7),0,MAX(0,$E1942-MAX(0,SUMIFS(Тех_Движение!$G$2:$G$5111,Тех_Движение!$D$2:$D$5111,$C1942,Тех_Движение!$B$2:$B$5111,"&lt;="&amp;Q$3)-$F1942)))</f>
        <v/>
      </c>
      <c r="R1942" s="54">
        <f>IF($B1942="","",SUM($K1942:$Q1942))</f>
        <v/>
      </c>
      <c r="S1942" s="56">
        <f>IF($B1942="","",VLOOKUP($C1942,Настройки!$A$11:$L$17,9,FALSE))</f>
        <v/>
      </c>
      <c r="T1942" s="56">
        <f>IF($B1942="","",$R1942*$S1942)</f>
        <v/>
      </c>
    </row>
    <row r="1943">
      <c r="A1943" s="20">
        <f>Тех_Движение!$A$1940</f>
        <v/>
      </c>
      <c r="B1943" s="20">
        <f>IF(Тех_Движение!$F$1940&gt;0,Тех_Движение!$I$1940,"")</f>
        <v/>
      </c>
      <c r="C1943" s="20">
        <f>IF($B1943="","",Тех_Движение!$D$1940)</f>
        <v/>
      </c>
      <c r="D1943" s="42">
        <f>IF($B1943="","",Тех_Движение!$B$1940)</f>
        <v/>
      </c>
      <c r="E1943" s="54">
        <f>IF($B1943="","",Тех_Движение!$F$1940)</f>
        <v/>
      </c>
      <c r="F1943" s="54">
        <f>IF($B1943="","",SUMIFS($E$5:$E1942,$C$5:$C1942,$C1943))</f>
        <v/>
      </c>
      <c r="G1943" s="54">
        <f>IF($B1943="","",MAX(0,$E1943-MAX(0,SUMIFS(Тех_Движение!$G$2:$G$5111,Тех_Движение!$D$2:$D$5111,$C1943,Тех_Движение!$B$2:$B$5111,"&lt;="&amp;Настройки!$B$5-1)-$F1943)))</f>
        <v/>
      </c>
      <c r="H1943" s="54">
        <f>IF($B1943="","",IF(AND($D1943&gt;=Настройки!$B$5,$D1943&lt;=Настройки!$B$6),$E1943,0))</f>
        <v/>
      </c>
      <c r="I1943" s="54">
        <f>IF($B1943="","",$G1943+$H1943-$J1943)</f>
        <v/>
      </c>
      <c r="J1943" s="54">
        <f>IF($B1943="","",MAX(0,$E1943-MAX(0,SUMIFS(Тех_Движение!$G$2:$G$5111,Тех_Движение!$D$2:$D$5111,$C1943,Тех_Движение!$B$2:$B$5111,"&lt;="&amp;Настройки!$B$6)-$F1943)))</f>
        <v/>
      </c>
      <c r="K1943" s="54">
        <f>IF(OR($B1943="",K$3&lt;$D1943+Настройки!$B$7),0,MAX(0,$E1943-MAX(0,SUMIFS(Тех_Движение!$G$2:$G$5111,Тех_Движение!$D$2:$D$5111,$C1943,Тех_Движение!$B$2:$B$5111,"&lt;="&amp;K$3)-$F1943)))</f>
        <v/>
      </c>
      <c r="L1943" s="54">
        <f>IF(OR($B1943="",L$3&lt;$D1943+Настройки!$B$7),0,MAX(0,$E1943-MAX(0,SUMIFS(Тех_Движение!$G$2:$G$5111,Тех_Движение!$D$2:$D$5111,$C1943,Тех_Движение!$B$2:$B$5111,"&lt;="&amp;L$3)-$F1943)))</f>
        <v/>
      </c>
      <c r="M1943" s="54">
        <f>IF(OR($B1943="",M$3&lt;$D1943+Настройки!$B$7),0,MAX(0,$E1943-MAX(0,SUMIFS(Тех_Движение!$G$2:$G$5111,Тех_Движение!$D$2:$D$5111,$C1943,Тех_Движение!$B$2:$B$5111,"&lt;="&amp;M$3)-$F1943)))</f>
        <v/>
      </c>
      <c r="N1943" s="54">
        <f>IF(OR($B1943="",N$3&lt;$D1943+Настройки!$B$7),0,MAX(0,$E1943-MAX(0,SUMIFS(Тех_Движение!$G$2:$G$5111,Тех_Движение!$D$2:$D$5111,$C1943,Тех_Движение!$B$2:$B$5111,"&lt;="&amp;N$3)-$F1943)))</f>
        <v/>
      </c>
      <c r="O1943" s="54">
        <f>IF(OR($B1943="",O$3&lt;$D1943+Настройки!$B$7),0,MAX(0,$E1943-MAX(0,SUMIFS(Тех_Движение!$G$2:$G$5111,Тех_Движение!$D$2:$D$5111,$C1943,Тех_Движение!$B$2:$B$5111,"&lt;="&amp;O$3)-$F1943)))</f>
        <v/>
      </c>
      <c r="P1943" s="54">
        <f>IF(OR($B1943="",P$3&lt;$D1943+Настройки!$B$7),0,MAX(0,$E1943-MAX(0,SUMIFS(Тех_Движение!$G$2:$G$5111,Тех_Движение!$D$2:$D$5111,$C1943,Тех_Движение!$B$2:$B$5111,"&lt;="&amp;P$3)-$F1943)))</f>
        <v/>
      </c>
      <c r="Q1943" s="54">
        <f>IF(OR($B1943="",Q$3&lt;$D1943+Настройки!$B$7),0,MAX(0,$E1943-MAX(0,SUMIFS(Тех_Движение!$G$2:$G$5111,Тех_Движение!$D$2:$D$5111,$C1943,Тех_Движение!$B$2:$B$5111,"&lt;="&amp;Q$3)-$F1943)))</f>
        <v/>
      </c>
      <c r="R1943" s="54">
        <f>IF($B1943="","",SUM($K1943:$Q1943))</f>
        <v/>
      </c>
      <c r="S1943" s="56">
        <f>IF($B1943="","",VLOOKUP($C1943,Настройки!$A$11:$L$17,9,FALSE))</f>
        <v/>
      </c>
      <c r="T1943" s="56">
        <f>IF($B1943="","",$R1943*$S1943)</f>
        <v/>
      </c>
    </row>
    <row r="1944">
      <c r="A1944" s="20">
        <f>Тех_Движение!$A$1941</f>
        <v/>
      </c>
      <c r="B1944" s="20">
        <f>IF(Тех_Движение!$F$1941&gt;0,Тех_Движение!$I$1941,"")</f>
        <v/>
      </c>
      <c r="C1944" s="20">
        <f>IF($B1944="","",Тех_Движение!$D$1941)</f>
        <v/>
      </c>
      <c r="D1944" s="42">
        <f>IF($B1944="","",Тех_Движение!$B$1941)</f>
        <v/>
      </c>
      <c r="E1944" s="54">
        <f>IF($B1944="","",Тех_Движение!$F$1941)</f>
        <v/>
      </c>
      <c r="F1944" s="54">
        <f>IF($B1944="","",SUMIFS($E$5:$E1943,$C$5:$C1943,$C1944))</f>
        <v/>
      </c>
      <c r="G1944" s="54">
        <f>IF($B1944="","",MAX(0,$E1944-MAX(0,SUMIFS(Тех_Движение!$G$2:$G$5111,Тех_Движение!$D$2:$D$5111,$C1944,Тех_Движение!$B$2:$B$5111,"&lt;="&amp;Настройки!$B$5-1)-$F1944)))</f>
        <v/>
      </c>
      <c r="H1944" s="54">
        <f>IF($B1944="","",IF(AND($D1944&gt;=Настройки!$B$5,$D1944&lt;=Настройки!$B$6),$E1944,0))</f>
        <v/>
      </c>
      <c r="I1944" s="54">
        <f>IF($B1944="","",$G1944+$H1944-$J1944)</f>
        <v/>
      </c>
      <c r="J1944" s="54">
        <f>IF($B1944="","",MAX(0,$E1944-MAX(0,SUMIFS(Тех_Движение!$G$2:$G$5111,Тех_Движение!$D$2:$D$5111,$C1944,Тех_Движение!$B$2:$B$5111,"&lt;="&amp;Настройки!$B$6)-$F1944)))</f>
        <v/>
      </c>
      <c r="K1944" s="54">
        <f>IF(OR($B1944="",K$3&lt;$D1944+Настройки!$B$7),0,MAX(0,$E1944-MAX(0,SUMIFS(Тех_Движение!$G$2:$G$5111,Тех_Движение!$D$2:$D$5111,$C1944,Тех_Движение!$B$2:$B$5111,"&lt;="&amp;K$3)-$F1944)))</f>
        <v/>
      </c>
      <c r="L1944" s="54">
        <f>IF(OR($B1944="",L$3&lt;$D1944+Настройки!$B$7),0,MAX(0,$E1944-MAX(0,SUMIFS(Тех_Движение!$G$2:$G$5111,Тех_Движение!$D$2:$D$5111,$C1944,Тех_Движение!$B$2:$B$5111,"&lt;="&amp;L$3)-$F1944)))</f>
        <v/>
      </c>
      <c r="M1944" s="54">
        <f>IF(OR($B1944="",M$3&lt;$D1944+Настройки!$B$7),0,MAX(0,$E1944-MAX(0,SUMIFS(Тех_Движение!$G$2:$G$5111,Тех_Движение!$D$2:$D$5111,$C1944,Тех_Движение!$B$2:$B$5111,"&lt;="&amp;M$3)-$F1944)))</f>
        <v/>
      </c>
      <c r="N1944" s="54">
        <f>IF(OR($B1944="",N$3&lt;$D1944+Настройки!$B$7),0,MAX(0,$E1944-MAX(0,SUMIFS(Тех_Движение!$G$2:$G$5111,Тех_Движение!$D$2:$D$5111,$C1944,Тех_Движение!$B$2:$B$5111,"&lt;="&amp;N$3)-$F1944)))</f>
        <v/>
      </c>
      <c r="O1944" s="54">
        <f>IF(OR($B1944="",O$3&lt;$D1944+Настройки!$B$7),0,MAX(0,$E1944-MAX(0,SUMIFS(Тех_Движение!$G$2:$G$5111,Тех_Движение!$D$2:$D$5111,$C1944,Тех_Движение!$B$2:$B$5111,"&lt;="&amp;O$3)-$F1944)))</f>
        <v/>
      </c>
      <c r="P1944" s="54">
        <f>IF(OR($B1944="",P$3&lt;$D1944+Настройки!$B$7),0,MAX(0,$E1944-MAX(0,SUMIFS(Тех_Движение!$G$2:$G$5111,Тех_Движение!$D$2:$D$5111,$C1944,Тех_Движение!$B$2:$B$5111,"&lt;="&amp;P$3)-$F1944)))</f>
        <v/>
      </c>
      <c r="Q1944" s="54">
        <f>IF(OR($B1944="",Q$3&lt;$D1944+Настройки!$B$7),0,MAX(0,$E1944-MAX(0,SUMIFS(Тех_Движение!$G$2:$G$5111,Тех_Движение!$D$2:$D$5111,$C1944,Тех_Движение!$B$2:$B$5111,"&lt;="&amp;Q$3)-$F1944)))</f>
        <v/>
      </c>
      <c r="R1944" s="54">
        <f>IF($B1944="","",SUM($K1944:$Q1944))</f>
        <v/>
      </c>
      <c r="S1944" s="56">
        <f>IF($B1944="","",VLOOKUP($C1944,Настройки!$A$11:$L$17,9,FALSE))</f>
        <v/>
      </c>
      <c r="T1944" s="56">
        <f>IF($B1944="","",$R1944*$S1944)</f>
        <v/>
      </c>
    </row>
    <row r="1945">
      <c r="A1945" s="20">
        <f>Тех_Движение!$A$1942</f>
        <v/>
      </c>
      <c r="B1945" s="20">
        <f>IF(Тех_Движение!$F$1942&gt;0,Тех_Движение!$I$1942,"")</f>
        <v/>
      </c>
      <c r="C1945" s="20">
        <f>IF($B1945="","",Тех_Движение!$D$1942)</f>
        <v/>
      </c>
      <c r="D1945" s="42">
        <f>IF($B1945="","",Тех_Движение!$B$1942)</f>
        <v/>
      </c>
      <c r="E1945" s="54">
        <f>IF($B1945="","",Тех_Движение!$F$1942)</f>
        <v/>
      </c>
      <c r="F1945" s="54">
        <f>IF($B1945="","",SUMIFS($E$5:$E1944,$C$5:$C1944,$C1945))</f>
        <v/>
      </c>
      <c r="G1945" s="54">
        <f>IF($B1945="","",MAX(0,$E1945-MAX(0,SUMIFS(Тех_Движение!$G$2:$G$5111,Тех_Движение!$D$2:$D$5111,$C1945,Тех_Движение!$B$2:$B$5111,"&lt;="&amp;Настройки!$B$5-1)-$F1945)))</f>
        <v/>
      </c>
      <c r="H1945" s="54">
        <f>IF($B1945="","",IF(AND($D1945&gt;=Настройки!$B$5,$D1945&lt;=Настройки!$B$6),$E1945,0))</f>
        <v/>
      </c>
      <c r="I1945" s="54">
        <f>IF($B1945="","",$G1945+$H1945-$J1945)</f>
        <v/>
      </c>
      <c r="J1945" s="54">
        <f>IF($B1945="","",MAX(0,$E1945-MAX(0,SUMIFS(Тех_Движение!$G$2:$G$5111,Тех_Движение!$D$2:$D$5111,$C1945,Тех_Движение!$B$2:$B$5111,"&lt;="&amp;Настройки!$B$6)-$F1945)))</f>
        <v/>
      </c>
      <c r="K1945" s="54">
        <f>IF(OR($B1945="",K$3&lt;$D1945+Настройки!$B$7),0,MAX(0,$E1945-MAX(0,SUMIFS(Тех_Движение!$G$2:$G$5111,Тех_Движение!$D$2:$D$5111,$C1945,Тех_Движение!$B$2:$B$5111,"&lt;="&amp;K$3)-$F1945)))</f>
        <v/>
      </c>
      <c r="L1945" s="54">
        <f>IF(OR($B1945="",L$3&lt;$D1945+Настройки!$B$7),0,MAX(0,$E1945-MAX(0,SUMIFS(Тех_Движение!$G$2:$G$5111,Тех_Движение!$D$2:$D$5111,$C1945,Тех_Движение!$B$2:$B$5111,"&lt;="&amp;L$3)-$F1945)))</f>
        <v/>
      </c>
      <c r="M1945" s="54">
        <f>IF(OR($B1945="",M$3&lt;$D1945+Настройки!$B$7),0,MAX(0,$E1945-MAX(0,SUMIFS(Тех_Движение!$G$2:$G$5111,Тех_Движение!$D$2:$D$5111,$C1945,Тех_Движение!$B$2:$B$5111,"&lt;="&amp;M$3)-$F1945)))</f>
        <v/>
      </c>
      <c r="N1945" s="54">
        <f>IF(OR($B1945="",N$3&lt;$D1945+Настройки!$B$7),0,MAX(0,$E1945-MAX(0,SUMIFS(Тех_Движение!$G$2:$G$5111,Тех_Движение!$D$2:$D$5111,$C1945,Тех_Движение!$B$2:$B$5111,"&lt;="&amp;N$3)-$F1945)))</f>
        <v/>
      </c>
      <c r="O1945" s="54">
        <f>IF(OR($B1945="",O$3&lt;$D1945+Настройки!$B$7),0,MAX(0,$E1945-MAX(0,SUMIFS(Тех_Движение!$G$2:$G$5111,Тех_Движение!$D$2:$D$5111,$C1945,Тех_Движение!$B$2:$B$5111,"&lt;="&amp;O$3)-$F1945)))</f>
        <v/>
      </c>
      <c r="P1945" s="54">
        <f>IF(OR($B1945="",P$3&lt;$D1945+Настройки!$B$7),0,MAX(0,$E1945-MAX(0,SUMIFS(Тех_Движение!$G$2:$G$5111,Тех_Движение!$D$2:$D$5111,$C1945,Тех_Движение!$B$2:$B$5111,"&lt;="&amp;P$3)-$F1945)))</f>
        <v/>
      </c>
      <c r="Q1945" s="54">
        <f>IF(OR($B1945="",Q$3&lt;$D1945+Настройки!$B$7),0,MAX(0,$E1945-MAX(0,SUMIFS(Тех_Движение!$G$2:$G$5111,Тех_Движение!$D$2:$D$5111,$C1945,Тех_Движение!$B$2:$B$5111,"&lt;="&amp;Q$3)-$F1945)))</f>
        <v/>
      </c>
      <c r="R1945" s="54">
        <f>IF($B1945="","",SUM($K1945:$Q1945))</f>
        <v/>
      </c>
      <c r="S1945" s="56">
        <f>IF($B1945="","",VLOOKUP($C1945,Настройки!$A$11:$L$17,9,FALSE))</f>
        <v/>
      </c>
      <c r="T1945" s="56">
        <f>IF($B1945="","",$R1945*$S1945)</f>
        <v/>
      </c>
    </row>
    <row r="1946">
      <c r="A1946" s="20">
        <f>Тех_Движение!$A$1943</f>
        <v/>
      </c>
      <c r="B1946" s="20">
        <f>IF(Тех_Движение!$F$1943&gt;0,Тех_Движение!$I$1943,"")</f>
        <v/>
      </c>
      <c r="C1946" s="20">
        <f>IF($B1946="","",Тех_Движение!$D$1943)</f>
        <v/>
      </c>
      <c r="D1946" s="42">
        <f>IF($B1946="","",Тех_Движение!$B$1943)</f>
        <v/>
      </c>
      <c r="E1946" s="54">
        <f>IF($B1946="","",Тех_Движение!$F$1943)</f>
        <v/>
      </c>
      <c r="F1946" s="54">
        <f>IF($B1946="","",SUMIFS($E$5:$E1945,$C$5:$C1945,$C1946))</f>
        <v/>
      </c>
      <c r="G1946" s="54">
        <f>IF($B1946="","",MAX(0,$E1946-MAX(0,SUMIFS(Тех_Движение!$G$2:$G$5111,Тех_Движение!$D$2:$D$5111,$C1946,Тех_Движение!$B$2:$B$5111,"&lt;="&amp;Настройки!$B$5-1)-$F1946)))</f>
        <v/>
      </c>
      <c r="H1946" s="54">
        <f>IF($B1946="","",IF(AND($D1946&gt;=Настройки!$B$5,$D1946&lt;=Настройки!$B$6),$E1946,0))</f>
        <v/>
      </c>
      <c r="I1946" s="54">
        <f>IF($B1946="","",$G1946+$H1946-$J1946)</f>
        <v/>
      </c>
      <c r="J1946" s="54">
        <f>IF($B1946="","",MAX(0,$E1946-MAX(0,SUMIFS(Тех_Движение!$G$2:$G$5111,Тех_Движение!$D$2:$D$5111,$C1946,Тех_Движение!$B$2:$B$5111,"&lt;="&amp;Настройки!$B$6)-$F1946)))</f>
        <v/>
      </c>
      <c r="K1946" s="54">
        <f>IF(OR($B1946="",K$3&lt;$D1946+Настройки!$B$7),0,MAX(0,$E1946-MAX(0,SUMIFS(Тех_Движение!$G$2:$G$5111,Тех_Движение!$D$2:$D$5111,$C1946,Тех_Движение!$B$2:$B$5111,"&lt;="&amp;K$3)-$F1946)))</f>
        <v/>
      </c>
      <c r="L1946" s="54">
        <f>IF(OR($B1946="",L$3&lt;$D1946+Настройки!$B$7),0,MAX(0,$E1946-MAX(0,SUMIFS(Тех_Движение!$G$2:$G$5111,Тех_Движение!$D$2:$D$5111,$C1946,Тех_Движение!$B$2:$B$5111,"&lt;="&amp;L$3)-$F1946)))</f>
        <v/>
      </c>
      <c r="M1946" s="54">
        <f>IF(OR($B1946="",M$3&lt;$D1946+Настройки!$B$7),0,MAX(0,$E1946-MAX(0,SUMIFS(Тех_Движение!$G$2:$G$5111,Тех_Движение!$D$2:$D$5111,$C1946,Тех_Движение!$B$2:$B$5111,"&lt;="&amp;M$3)-$F1946)))</f>
        <v/>
      </c>
      <c r="N1946" s="54">
        <f>IF(OR($B1946="",N$3&lt;$D1946+Настройки!$B$7),0,MAX(0,$E1946-MAX(0,SUMIFS(Тех_Движение!$G$2:$G$5111,Тех_Движение!$D$2:$D$5111,$C1946,Тех_Движение!$B$2:$B$5111,"&lt;="&amp;N$3)-$F1946)))</f>
        <v/>
      </c>
      <c r="O1946" s="54">
        <f>IF(OR($B1946="",O$3&lt;$D1946+Настройки!$B$7),0,MAX(0,$E1946-MAX(0,SUMIFS(Тех_Движение!$G$2:$G$5111,Тех_Движение!$D$2:$D$5111,$C1946,Тех_Движение!$B$2:$B$5111,"&lt;="&amp;O$3)-$F1946)))</f>
        <v/>
      </c>
      <c r="P1946" s="54">
        <f>IF(OR($B1946="",P$3&lt;$D1946+Настройки!$B$7),0,MAX(0,$E1946-MAX(0,SUMIFS(Тех_Движение!$G$2:$G$5111,Тех_Движение!$D$2:$D$5111,$C1946,Тех_Движение!$B$2:$B$5111,"&lt;="&amp;P$3)-$F1946)))</f>
        <v/>
      </c>
      <c r="Q1946" s="54">
        <f>IF(OR($B1946="",Q$3&lt;$D1946+Настройки!$B$7),0,MAX(0,$E1946-MAX(0,SUMIFS(Тех_Движение!$G$2:$G$5111,Тех_Движение!$D$2:$D$5111,$C1946,Тех_Движение!$B$2:$B$5111,"&lt;="&amp;Q$3)-$F1946)))</f>
        <v/>
      </c>
      <c r="R1946" s="54">
        <f>IF($B1946="","",SUM($K1946:$Q1946))</f>
        <v/>
      </c>
      <c r="S1946" s="56">
        <f>IF($B1946="","",VLOOKUP($C1946,Настройки!$A$11:$L$17,9,FALSE))</f>
        <v/>
      </c>
      <c r="T1946" s="56">
        <f>IF($B1946="","",$R1946*$S1946)</f>
        <v/>
      </c>
    </row>
    <row r="1947">
      <c r="A1947" s="20">
        <f>Тех_Движение!$A$1944</f>
        <v/>
      </c>
      <c r="B1947" s="20">
        <f>IF(Тех_Движение!$F$1944&gt;0,Тех_Движение!$I$1944,"")</f>
        <v/>
      </c>
      <c r="C1947" s="20">
        <f>IF($B1947="","",Тех_Движение!$D$1944)</f>
        <v/>
      </c>
      <c r="D1947" s="42">
        <f>IF($B1947="","",Тех_Движение!$B$1944)</f>
        <v/>
      </c>
      <c r="E1947" s="54">
        <f>IF($B1947="","",Тех_Движение!$F$1944)</f>
        <v/>
      </c>
      <c r="F1947" s="54">
        <f>IF($B1947="","",SUMIFS($E$5:$E1946,$C$5:$C1946,$C1947))</f>
        <v/>
      </c>
      <c r="G1947" s="54">
        <f>IF($B1947="","",MAX(0,$E1947-MAX(0,SUMIFS(Тех_Движение!$G$2:$G$5111,Тех_Движение!$D$2:$D$5111,$C1947,Тех_Движение!$B$2:$B$5111,"&lt;="&amp;Настройки!$B$5-1)-$F1947)))</f>
        <v/>
      </c>
      <c r="H1947" s="54">
        <f>IF($B1947="","",IF(AND($D1947&gt;=Настройки!$B$5,$D1947&lt;=Настройки!$B$6),$E1947,0))</f>
        <v/>
      </c>
      <c r="I1947" s="54">
        <f>IF($B1947="","",$G1947+$H1947-$J1947)</f>
        <v/>
      </c>
      <c r="J1947" s="54">
        <f>IF($B1947="","",MAX(0,$E1947-MAX(0,SUMIFS(Тех_Движение!$G$2:$G$5111,Тех_Движение!$D$2:$D$5111,$C1947,Тех_Движение!$B$2:$B$5111,"&lt;="&amp;Настройки!$B$6)-$F1947)))</f>
        <v/>
      </c>
      <c r="K1947" s="54">
        <f>IF(OR($B1947="",K$3&lt;$D1947+Настройки!$B$7),0,MAX(0,$E1947-MAX(0,SUMIFS(Тех_Движение!$G$2:$G$5111,Тех_Движение!$D$2:$D$5111,$C1947,Тех_Движение!$B$2:$B$5111,"&lt;="&amp;K$3)-$F1947)))</f>
        <v/>
      </c>
      <c r="L1947" s="54">
        <f>IF(OR($B1947="",L$3&lt;$D1947+Настройки!$B$7),0,MAX(0,$E1947-MAX(0,SUMIFS(Тех_Движение!$G$2:$G$5111,Тех_Движение!$D$2:$D$5111,$C1947,Тех_Движение!$B$2:$B$5111,"&lt;="&amp;L$3)-$F1947)))</f>
        <v/>
      </c>
      <c r="M1947" s="54">
        <f>IF(OR($B1947="",M$3&lt;$D1947+Настройки!$B$7),0,MAX(0,$E1947-MAX(0,SUMIFS(Тех_Движение!$G$2:$G$5111,Тех_Движение!$D$2:$D$5111,$C1947,Тех_Движение!$B$2:$B$5111,"&lt;="&amp;M$3)-$F1947)))</f>
        <v/>
      </c>
      <c r="N1947" s="54">
        <f>IF(OR($B1947="",N$3&lt;$D1947+Настройки!$B$7),0,MAX(0,$E1947-MAX(0,SUMIFS(Тех_Движение!$G$2:$G$5111,Тех_Движение!$D$2:$D$5111,$C1947,Тех_Движение!$B$2:$B$5111,"&lt;="&amp;N$3)-$F1947)))</f>
        <v/>
      </c>
      <c r="O1947" s="54">
        <f>IF(OR($B1947="",O$3&lt;$D1947+Настройки!$B$7),0,MAX(0,$E1947-MAX(0,SUMIFS(Тех_Движение!$G$2:$G$5111,Тех_Движение!$D$2:$D$5111,$C1947,Тех_Движение!$B$2:$B$5111,"&lt;="&amp;O$3)-$F1947)))</f>
        <v/>
      </c>
      <c r="P1947" s="54">
        <f>IF(OR($B1947="",P$3&lt;$D1947+Настройки!$B$7),0,MAX(0,$E1947-MAX(0,SUMIFS(Тех_Движение!$G$2:$G$5111,Тех_Движение!$D$2:$D$5111,$C1947,Тех_Движение!$B$2:$B$5111,"&lt;="&amp;P$3)-$F1947)))</f>
        <v/>
      </c>
      <c r="Q1947" s="54">
        <f>IF(OR($B1947="",Q$3&lt;$D1947+Настройки!$B$7),0,MAX(0,$E1947-MAX(0,SUMIFS(Тех_Движение!$G$2:$G$5111,Тех_Движение!$D$2:$D$5111,$C1947,Тех_Движение!$B$2:$B$5111,"&lt;="&amp;Q$3)-$F1947)))</f>
        <v/>
      </c>
      <c r="R1947" s="54">
        <f>IF($B1947="","",SUM($K1947:$Q1947))</f>
        <v/>
      </c>
      <c r="S1947" s="56">
        <f>IF($B1947="","",VLOOKUP($C1947,Настройки!$A$11:$L$17,9,FALSE))</f>
        <v/>
      </c>
      <c r="T1947" s="56">
        <f>IF($B1947="","",$R1947*$S1947)</f>
        <v/>
      </c>
    </row>
    <row r="1948">
      <c r="A1948" s="20">
        <f>Тех_Движение!$A$1945</f>
        <v/>
      </c>
      <c r="B1948" s="20">
        <f>IF(Тех_Движение!$F$1945&gt;0,Тех_Движение!$I$1945,"")</f>
        <v/>
      </c>
      <c r="C1948" s="20">
        <f>IF($B1948="","",Тех_Движение!$D$1945)</f>
        <v/>
      </c>
      <c r="D1948" s="42">
        <f>IF($B1948="","",Тех_Движение!$B$1945)</f>
        <v/>
      </c>
      <c r="E1948" s="54">
        <f>IF($B1948="","",Тех_Движение!$F$1945)</f>
        <v/>
      </c>
      <c r="F1948" s="54">
        <f>IF($B1948="","",SUMIFS($E$5:$E1947,$C$5:$C1947,$C1948))</f>
        <v/>
      </c>
      <c r="G1948" s="54">
        <f>IF($B1948="","",MAX(0,$E1948-MAX(0,SUMIFS(Тех_Движение!$G$2:$G$5111,Тех_Движение!$D$2:$D$5111,$C1948,Тех_Движение!$B$2:$B$5111,"&lt;="&amp;Настройки!$B$5-1)-$F1948)))</f>
        <v/>
      </c>
      <c r="H1948" s="54">
        <f>IF($B1948="","",IF(AND($D1948&gt;=Настройки!$B$5,$D1948&lt;=Настройки!$B$6),$E1948,0))</f>
        <v/>
      </c>
      <c r="I1948" s="54">
        <f>IF($B1948="","",$G1948+$H1948-$J1948)</f>
        <v/>
      </c>
      <c r="J1948" s="54">
        <f>IF($B1948="","",MAX(0,$E1948-MAX(0,SUMIFS(Тех_Движение!$G$2:$G$5111,Тех_Движение!$D$2:$D$5111,$C1948,Тех_Движение!$B$2:$B$5111,"&lt;="&amp;Настройки!$B$6)-$F1948)))</f>
        <v/>
      </c>
      <c r="K1948" s="54">
        <f>IF(OR($B1948="",K$3&lt;$D1948+Настройки!$B$7),0,MAX(0,$E1948-MAX(0,SUMIFS(Тех_Движение!$G$2:$G$5111,Тех_Движение!$D$2:$D$5111,$C1948,Тех_Движение!$B$2:$B$5111,"&lt;="&amp;K$3)-$F1948)))</f>
        <v/>
      </c>
      <c r="L1948" s="54">
        <f>IF(OR($B1948="",L$3&lt;$D1948+Настройки!$B$7),0,MAX(0,$E1948-MAX(0,SUMIFS(Тех_Движение!$G$2:$G$5111,Тех_Движение!$D$2:$D$5111,$C1948,Тех_Движение!$B$2:$B$5111,"&lt;="&amp;L$3)-$F1948)))</f>
        <v/>
      </c>
      <c r="M1948" s="54">
        <f>IF(OR($B1948="",M$3&lt;$D1948+Настройки!$B$7),0,MAX(0,$E1948-MAX(0,SUMIFS(Тех_Движение!$G$2:$G$5111,Тех_Движение!$D$2:$D$5111,$C1948,Тех_Движение!$B$2:$B$5111,"&lt;="&amp;M$3)-$F1948)))</f>
        <v/>
      </c>
      <c r="N1948" s="54">
        <f>IF(OR($B1948="",N$3&lt;$D1948+Настройки!$B$7),0,MAX(0,$E1948-MAX(0,SUMIFS(Тех_Движение!$G$2:$G$5111,Тех_Движение!$D$2:$D$5111,$C1948,Тех_Движение!$B$2:$B$5111,"&lt;="&amp;N$3)-$F1948)))</f>
        <v/>
      </c>
      <c r="O1948" s="54">
        <f>IF(OR($B1948="",O$3&lt;$D1948+Настройки!$B$7),0,MAX(0,$E1948-MAX(0,SUMIFS(Тех_Движение!$G$2:$G$5111,Тех_Движение!$D$2:$D$5111,$C1948,Тех_Движение!$B$2:$B$5111,"&lt;="&amp;O$3)-$F1948)))</f>
        <v/>
      </c>
      <c r="P1948" s="54">
        <f>IF(OR($B1948="",P$3&lt;$D1948+Настройки!$B$7),0,MAX(0,$E1948-MAX(0,SUMIFS(Тех_Движение!$G$2:$G$5111,Тех_Движение!$D$2:$D$5111,$C1948,Тех_Движение!$B$2:$B$5111,"&lt;="&amp;P$3)-$F1948)))</f>
        <v/>
      </c>
      <c r="Q1948" s="54">
        <f>IF(OR($B1948="",Q$3&lt;$D1948+Настройки!$B$7),0,MAX(0,$E1948-MAX(0,SUMIFS(Тех_Движение!$G$2:$G$5111,Тех_Движение!$D$2:$D$5111,$C1948,Тех_Движение!$B$2:$B$5111,"&lt;="&amp;Q$3)-$F1948)))</f>
        <v/>
      </c>
      <c r="R1948" s="54">
        <f>IF($B1948="","",SUM($K1948:$Q1948))</f>
        <v/>
      </c>
      <c r="S1948" s="56">
        <f>IF($B1948="","",VLOOKUP($C1948,Настройки!$A$11:$L$17,9,FALSE))</f>
        <v/>
      </c>
      <c r="T1948" s="56">
        <f>IF($B1948="","",$R1948*$S1948)</f>
        <v/>
      </c>
    </row>
    <row r="1949">
      <c r="A1949" s="20">
        <f>Тех_Движение!$A$1946</f>
        <v/>
      </c>
      <c r="B1949" s="20">
        <f>IF(Тех_Движение!$F$1946&gt;0,Тех_Движение!$I$1946,"")</f>
        <v/>
      </c>
      <c r="C1949" s="20">
        <f>IF($B1949="","",Тех_Движение!$D$1946)</f>
        <v/>
      </c>
      <c r="D1949" s="42">
        <f>IF($B1949="","",Тех_Движение!$B$1946)</f>
        <v/>
      </c>
      <c r="E1949" s="54">
        <f>IF($B1949="","",Тех_Движение!$F$1946)</f>
        <v/>
      </c>
      <c r="F1949" s="54">
        <f>IF($B1949="","",SUMIFS($E$5:$E1948,$C$5:$C1948,$C1949))</f>
        <v/>
      </c>
      <c r="G1949" s="54">
        <f>IF($B1949="","",MAX(0,$E1949-MAX(0,SUMIFS(Тех_Движение!$G$2:$G$5111,Тех_Движение!$D$2:$D$5111,$C1949,Тех_Движение!$B$2:$B$5111,"&lt;="&amp;Настройки!$B$5-1)-$F1949)))</f>
        <v/>
      </c>
      <c r="H1949" s="54">
        <f>IF($B1949="","",IF(AND($D1949&gt;=Настройки!$B$5,$D1949&lt;=Настройки!$B$6),$E1949,0))</f>
        <v/>
      </c>
      <c r="I1949" s="54">
        <f>IF($B1949="","",$G1949+$H1949-$J1949)</f>
        <v/>
      </c>
      <c r="J1949" s="54">
        <f>IF($B1949="","",MAX(0,$E1949-MAX(0,SUMIFS(Тех_Движение!$G$2:$G$5111,Тех_Движение!$D$2:$D$5111,$C1949,Тех_Движение!$B$2:$B$5111,"&lt;="&amp;Настройки!$B$6)-$F1949)))</f>
        <v/>
      </c>
      <c r="K1949" s="54">
        <f>IF(OR($B1949="",K$3&lt;$D1949+Настройки!$B$7),0,MAX(0,$E1949-MAX(0,SUMIFS(Тех_Движение!$G$2:$G$5111,Тех_Движение!$D$2:$D$5111,$C1949,Тех_Движение!$B$2:$B$5111,"&lt;="&amp;K$3)-$F1949)))</f>
        <v/>
      </c>
      <c r="L1949" s="54">
        <f>IF(OR($B1949="",L$3&lt;$D1949+Настройки!$B$7),0,MAX(0,$E1949-MAX(0,SUMIFS(Тех_Движение!$G$2:$G$5111,Тех_Движение!$D$2:$D$5111,$C1949,Тех_Движение!$B$2:$B$5111,"&lt;="&amp;L$3)-$F1949)))</f>
        <v/>
      </c>
      <c r="M1949" s="54">
        <f>IF(OR($B1949="",M$3&lt;$D1949+Настройки!$B$7),0,MAX(0,$E1949-MAX(0,SUMIFS(Тех_Движение!$G$2:$G$5111,Тех_Движение!$D$2:$D$5111,$C1949,Тех_Движение!$B$2:$B$5111,"&lt;="&amp;M$3)-$F1949)))</f>
        <v/>
      </c>
      <c r="N1949" s="54">
        <f>IF(OR($B1949="",N$3&lt;$D1949+Настройки!$B$7),0,MAX(0,$E1949-MAX(0,SUMIFS(Тех_Движение!$G$2:$G$5111,Тех_Движение!$D$2:$D$5111,$C1949,Тех_Движение!$B$2:$B$5111,"&lt;="&amp;N$3)-$F1949)))</f>
        <v/>
      </c>
      <c r="O1949" s="54">
        <f>IF(OR($B1949="",O$3&lt;$D1949+Настройки!$B$7),0,MAX(0,$E1949-MAX(0,SUMIFS(Тех_Движение!$G$2:$G$5111,Тех_Движение!$D$2:$D$5111,$C1949,Тех_Движение!$B$2:$B$5111,"&lt;="&amp;O$3)-$F1949)))</f>
        <v/>
      </c>
      <c r="P1949" s="54">
        <f>IF(OR($B1949="",P$3&lt;$D1949+Настройки!$B$7),0,MAX(0,$E1949-MAX(0,SUMIFS(Тех_Движение!$G$2:$G$5111,Тех_Движение!$D$2:$D$5111,$C1949,Тех_Движение!$B$2:$B$5111,"&lt;="&amp;P$3)-$F1949)))</f>
        <v/>
      </c>
      <c r="Q1949" s="54">
        <f>IF(OR($B1949="",Q$3&lt;$D1949+Настройки!$B$7),0,MAX(0,$E1949-MAX(0,SUMIFS(Тех_Движение!$G$2:$G$5111,Тех_Движение!$D$2:$D$5111,$C1949,Тех_Движение!$B$2:$B$5111,"&lt;="&amp;Q$3)-$F1949)))</f>
        <v/>
      </c>
      <c r="R1949" s="54">
        <f>IF($B1949="","",SUM($K1949:$Q1949))</f>
        <v/>
      </c>
      <c r="S1949" s="56">
        <f>IF($B1949="","",VLOOKUP($C1949,Настройки!$A$11:$L$17,9,FALSE))</f>
        <v/>
      </c>
      <c r="T1949" s="56">
        <f>IF($B1949="","",$R1949*$S1949)</f>
        <v/>
      </c>
    </row>
    <row r="1950">
      <c r="A1950" s="20">
        <f>Тех_Движение!$A$1947</f>
        <v/>
      </c>
      <c r="B1950" s="20">
        <f>IF(Тех_Движение!$F$1947&gt;0,Тех_Движение!$I$1947,"")</f>
        <v/>
      </c>
      <c r="C1950" s="20">
        <f>IF($B1950="","",Тех_Движение!$D$1947)</f>
        <v/>
      </c>
      <c r="D1950" s="42">
        <f>IF($B1950="","",Тех_Движение!$B$1947)</f>
        <v/>
      </c>
      <c r="E1950" s="54">
        <f>IF($B1950="","",Тех_Движение!$F$1947)</f>
        <v/>
      </c>
      <c r="F1950" s="54">
        <f>IF($B1950="","",SUMIFS($E$5:$E1949,$C$5:$C1949,$C1950))</f>
        <v/>
      </c>
      <c r="G1950" s="54">
        <f>IF($B1950="","",MAX(0,$E1950-MAX(0,SUMIFS(Тех_Движение!$G$2:$G$5111,Тех_Движение!$D$2:$D$5111,$C1950,Тех_Движение!$B$2:$B$5111,"&lt;="&amp;Настройки!$B$5-1)-$F1950)))</f>
        <v/>
      </c>
      <c r="H1950" s="54">
        <f>IF($B1950="","",IF(AND($D1950&gt;=Настройки!$B$5,$D1950&lt;=Настройки!$B$6),$E1950,0))</f>
        <v/>
      </c>
      <c r="I1950" s="54">
        <f>IF($B1950="","",$G1950+$H1950-$J1950)</f>
        <v/>
      </c>
      <c r="J1950" s="54">
        <f>IF($B1950="","",MAX(0,$E1950-MAX(0,SUMIFS(Тех_Движение!$G$2:$G$5111,Тех_Движение!$D$2:$D$5111,$C1950,Тех_Движение!$B$2:$B$5111,"&lt;="&amp;Настройки!$B$6)-$F1950)))</f>
        <v/>
      </c>
      <c r="K1950" s="54">
        <f>IF(OR($B1950="",K$3&lt;$D1950+Настройки!$B$7),0,MAX(0,$E1950-MAX(0,SUMIFS(Тех_Движение!$G$2:$G$5111,Тех_Движение!$D$2:$D$5111,$C1950,Тех_Движение!$B$2:$B$5111,"&lt;="&amp;K$3)-$F1950)))</f>
        <v/>
      </c>
      <c r="L1950" s="54">
        <f>IF(OR($B1950="",L$3&lt;$D1950+Настройки!$B$7),0,MAX(0,$E1950-MAX(0,SUMIFS(Тех_Движение!$G$2:$G$5111,Тех_Движение!$D$2:$D$5111,$C1950,Тех_Движение!$B$2:$B$5111,"&lt;="&amp;L$3)-$F1950)))</f>
        <v/>
      </c>
      <c r="M1950" s="54">
        <f>IF(OR($B1950="",M$3&lt;$D1950+Настройки!$B$7),0,MAX(0,$E1950-MAX(0,SUMIFS(Тех_Движение!$G$2:$G$5111,Тех_Движение!$D$2:$D$5111,$C1950,Тех_Движение!$B$2:$B$5111,"&lt;="&amp;M$3)-$F1950)))</f>
        <v/>
      </c>
      <c r="N1950" s="54">
        <f>IF(OR($B1950="",N$3&lt;$D1950+Настройки!$B$7),0,MAX(0,$E1950-MAX(0,SUMIFS(Тех_Движение!$G$2:$G$5111,Тех_Движение!$D$2:$D$5111,$C1950,Тех_Движение!$B$2:$B$5111,"&lt;="&amp;N$3)-$F1950)))</f>
        <v/>
      </c>
      <c r="O1950" s="54">
        <f>IF(OR($B1950="",O$3&lt;$D1950+Настройки!$B$7),0,MAX(0,$E1950-MAX(0,SUMIFS(Тех_Движение!$G$2:$G$5111,Тех_Движение!$D$2:$D$5111,$C1950,Тех_Движение!$B$2:$B$5111,"&lt;="&amp;O$3)-$F1950)))</f>
        <v/>
      </c>
      <c r="P1950" s="54">
        <f>IF(OR($B1950="",P$3&lt;$D1950+Настройки!$B$7),0,MAX(0,$E1950-MAX(0,SUMIFS(Тех_Движение!$G$2:$G$5111,Тех_Движение!$D$2:$D$5111,$C1950,Тех_Движение!$B$2:$B$5111,"&lt;="&amp;P$3)-$F1950)))</f>
        <v/>
      </c>
      <c r="Q1950" s="54">
        <f>IF(OR($B1950="",Q$3&lt;$D1950+Настройки!$B$7),0,MAX(0,$E1950-MAX(0,SUMIFS(Тех_Движение!$G$2:$G$5111,Тех_Движение!$D$2:$D$5111,$C1950,Тех_Движение!$B$2:$B$5111,"&lt;="&amp;Q$3)-$F1950)))</f>
        <v/>
      </c>
      <c r="R1950" s="54">
        <f>IF($B1950="","",SUM($K1950:$Q1950))</f>
        <v/>
      </c>
      <c r="S1950" s="56">
        <f>IF($B1950="","",VLOOKUP($C1950,Настройки!$A$11:$L$17,9,FALSE))</f>
        <v/>
      </c>
      <c r="T1950" s="56">
        <f>IF($B1950="","",$R1950*$S1950)</f>
        <v/>
      </c>
    </row>
    <row r="1951">
      <c r="A1951" s="20">
        <f>Тех_Движение!$A$1948</f>
        <v/>
      </c>
      <c r="B1951" s="20">
        <f>IF(Тех_Движение!$F$1948&gt;0,Тех_Движение!$I$1948,"")</f>
        <v/>
      </c>
      <c r="C1951" s="20">
        <f>IF($B1951="","",Тех_Движение!$D$1948)</f>
        <v/>
      </c>
      <c r="D1951" s="42">
        <f>IF($B1951="","",Тех_Движение!$B$1948)</f>
        <v/>
      </c>
      <c r="E1951" s="54">
        <f>IF($B1951="","",Тех_Движение!$F$1948)</f>
        <v/>
      </c>
      <c r="F1951" s="54">
        <f>IF($B1951="","",SUMIFS($E$5:$E1950,$C$5:$C1950,$C1951))</f>
        <v/>
      </c>
      <c r="G1951" s="54">
        <f>IF($B1951="","",MAX(0,$E1951-MAX(0,SUMIFS(Тех_Движение!$G$2:$G$5111,Тех_Движение!$D$2:$D$5111,$C1951,Тех_Движение!$B$2:$B$5111,"&lt;="&amp;Настройки!$B$5-1)-$F1951)))</f>
        <v/>
      </c>
      <c r="H1951" s="54">
        <f>IF($B1951="","",IF(AND($D1951&gt;=Настройки!$B$5,$D1951&lt;=Настройки!$B$6),$E1951,0))</f>
        <v/>
      </c>
      <c r="I1951" s="54">
        <f>IF($B1951="","",$G1951+$H1951-$J1951)</f>
        <v/>
      </c>
      <c r="J1951" s="54">
        <f>IF($B1951="","",MAX(0,$E1951-MAX(0,SUMIFS(Тех_Движение!$G$2:$G$5111,Тех_Движение!$D$2:$D$5111,$C1951,Тех_Движение!$B$2:$B$5111,"&lt;="&amp;Настройки!$B$6)-$F1951)))</f>
        <v/>
      </c>
      <c r="K1951" s="54">
        <f>IF(OR($B1951="",K$3&lt;$D1951+Настройки!$B$7),0,MAX(0,$E1951-MAX(0,SUMIFS(Тех_Движение!$G$2:$G$5111,Тех_Движение!$D$2:$D$5111,$C1951,Тех_Движение!$B$2:$B$5111,"&lt;="&amp;K$3)-$F1951)))</f>
        <v/>
      </c>
      <c r="L1951" s="54">
        <f>IF(OR($B1951="",L$3&lt;$D1951+Настройки!$B$7),0,MAX(0,$E1951-MAX(0,SUMIFS(Тех_Движение!$G$2:$G$5111,Тех_Движение!$D$2:$D$5111,$C1951,Тех_Движение!$B$2:$B$5111,"&lt;="&amp;L$3)-$F1951)))</f>
        <v/>
      </c>
      <c r="M1951" s="54">
        <f>IF(OR($B1951="",M$3&lt;$D1951+Настройки!$B$7),0,MAX(0,$E1951-MAX(0,SUMIFS(Тех_Движение!$G$2:$G$5111,Тех_Движение!$D$2:$D$5111,$C1951,Тех_Движение!$B$2:$B$5111,"&lt;="&amp;M$3)-$F1951)))</f>
        <v/>
      </c>
      <c r="N1951" s="54">
        <f>IF(OR($B1951="",N$3&lt;$D1951+Настройки!$B$7),0,MAX(0,$E1951-MAX(0,SUMIFS(Тех_Движение!$G$2:$G$5111,Тех_Движение!$D$2:$D$5111,$C1951,Тех_Движение!$B$2:$B$5111,"&lt;="&amp;N$3)-$F1951)))</f>
        <v/>
      </c>
      <c r="O1951" s="54">
        <f>IF(OR($B1951="",O$3&lt;$D1951+Настройки!$B$7),0,MAX(0,$E1951-MAX(0,SUMIFS(Тех_Движение!$G$2:$G$5111,Тех_Движение!$D$2:$D$5111,$C1951,Тех_Движение!$B$2:$B$5111,"&lt;="&amp;O$3)-$F1951)))</f>
        <v/>
      </c>
      <c r="P1951" s="54">
        <f>IF(OR($B1951="",P$3&lt;$D1951+Настройки!$B$7),0,MAX(0,$E1951-MAX(0,SUMIFS(Тех_Движение!$G$2:$G$5111,Тех_Движение!$D$2:$D$5111,$C1951,Тех_Движение!$B$2:$B$5111,"&lt;="&amp;P$3)-$F1951)))</f>
        <v/>
      </c>
      <c r="Q1951" s="54">
        <f>IF(OR($B1951="",Q$3&lt;$D1951+Настройки!$B$7),0,MAX(0,$E1951-MAX(0,SUMIFS(Тех_Движение!$G$2:$G$5111,Тех_Движение!$D$2:$D$5111,$C1951,Тех_Движение!$B$2:$B$5111,"&lt;="&amp;Q$3)-$F1951)))</f>
        <v/>
      </c>
      <c r="R1951" s="54">
        <f>IF($B1951="","",SUM($K1951:$Q1951))</f>
        <v/>
      </c>
      <c r="S1951" s="56">
        <f>IF($B1951="","",VLOOKUP($C1951,Настройки!$A$11:$L$17,9,FALSE))</f>
        <v/>
      </c>
      <c r="T1951" s="56">
        <f>IF($B1951="","",$R1951*$S1951)</f>
        <v/>
      </c>
    </row>
    <row r="1952">
      <c r="A1952" s="20">
        <f>Тех_Движение!$A$1949</f>
        <v/>
      </c>
      <c r="B1952" s="20">
        <f>IF(Тех_Движение!$F$1949&gt;0,Тех_Движение!$I$1949,"")</f>
        <v/>
      </c>
      <c r="C1952" s="20">
        <f>IF($B1952="","",Тех_Движение!$D$1949)</f>
        <v/>
      </c>
      <c r="D1952" s="42">
        <f>IF($B1952="","",Тех_Движение!$B$1949)</f>
        <v/>
      </c>
      <c r="E1952" s="54">
        <f>IF($B1952="","",Тех_Движение!$F$1949)</f>
        <v/>
      </c>
      <c r="F1952" s="54">
        <f>IF($B1952="","",SUMIFS($E$5:$E1951,$C$5:$C1951,$C1952))</f>
        <v/>
      </c>
      <c r="G1952" s="54">
        <f>IF($B1952="","",MAX(0,$E1952-MAX(0,SUMIFS(Тех_Движение!$G$2:$G$5111,Тех_Движение!$D$2:$D$5111,$C1952,Тех_Движение!$B$2:$B$5111,"&lt;="&amp;Настройки!$B$5-1)-$F1952)))</f>
        <v/>
      </c>
      <c r="H1952" s="54">
        <f>IF($B1952="","",IF(AND($D1952&gt;=Настройки!$B$5,$D1952&lt;=Настройки!$B$6),$E1952,0))</f>
        <v/>
      </c>
      <c r="I1952" s="54">
        <f>IF($B1952="","",$G1952+$H1952-$J1952)</f>
        <v/>
      </c>
      <c r="J1952" s="54">
        <f>IF($B1952="","",MAX(0,$E1952-MAX(0,SUMIFS(Тех_Движение!$G$2:$G$5111,Тех_Движение!$D$2:$D$5111,$C1952,Тех_Движение!$B$2:$B$5111,"&lt;="&amp;Настройки!$B$6)-$F1952)))</f>
        <v/>
      </c>
      <c r="K1952" s="54">
        <f>IF(OR($B1952="",K$3&lt;$D1952+Настройки!$B$7),0,MAX(0,$E1952-MAX(0,SUMIFS(Тех_Движение!$G$2:$G$5111,Тех_Движение!$D$2:$D$5111,$C1952,Тех_Движение!$B$2:$B$5111,"&lt;="&amp;K$3)-$F1952)))</f>
        <v/>
      </c>
      <c r="L1952" s="54">
        <f>IF(OR($B1952="",L$3&lt;$D1952+Настройки!$B$7),0,MAX(0,$E1952-MAX(0,SUMIFS(Тех_Движение!$G$2:$G$5111,Тех_Движение!$D$2:$D$5111,$C1952,Тех_Движение!$B$2:$B$5111,"&lt;="&amp;L$3)-$F1952)))</f>
        <v/>
      </c>
      <c r="M1952" s="54">
        <f>IF(OR($B1952="",M$3&lt;$D1952+Настройки!$B$7),0,MAX(0,$E1952-MAX(0,SUMIFS(Тех_Движение!$G$2:$G$5111,Тех_Движение!$D$2:$D$5111,$C1952,Тех_Движение!$B$2:$B$5111,"&lt;="&amp;M$3)-$F1952)))</f>
        <v/>
      </c>
      <c r="N1952" s="54">
        <f>IF(OR($B1952="",N$3&lt;$D1952+Настройки!$B$7),0,MAX(0,$E1952-MAX(0,SUMIFS(Тех_Движение!$G$2:$G$5111,Тех_Движение!$D$2:$D$5111,$C1952,Тех_Движение!$B$2:$B$5111,"&lt;="&amp;N$3)-$F1952)))</f>
        <v/>
      </c>
      <c r="O1952" s="54">
        <f>IF(OR($B1952="",O$3&lt;$D1952+Настройки!$B$7),0,MAX(0,$E1952-MAX(0,SUMIFS(Тех_Движение!$G$2:$G$5111,Тех_Движение!$D$2:$D$5111,$C1952,Тех_Движение!$B$2:$B$5111,"&lt;="&amp;O$3)-$F1952)))</f>
        <v/>
      </c>
      <c r="P1952" s="54">
        <f>IF(OR($B1952="",P$3&lt;$D1952+Настройки!$B$7),0,MAX(0,$E1952-MAX(0,SUMIFS(Тех_Движение!$G$2:$G$5111,Тех_Движение!$D$2:$D$5111,$C1952,Тех_Движение!$B$2:$B$5111,"&lt;="&amp;P$3)-$F1952)))</f>
        <v/>
      </c>
      <c r="Q1952" s="54">
        <f>IF(OR($B1952="",Q$3&lt;$D1952+Настройки!$B$7),0,MAX(0,$E1952-MAX(0,SUMIFS(Тех_Движение!$G$2:$G$5111,Тех_Движение!$D$2:$D$5111,$C1952,Тех_Движение!$B$2:$B$5111,"&lt;="&amp;Q$3)-$F1952)))</f>
        <v/>
      </c>
      <c r="R1952" s="54">
        <f>IF($B1952="","",SUM($K1952:$Q1952))</f>
        <v/>
      </c>
      <c r="S1952" s="56">
        <f>IF($B1952="","",VLOOKUP($C1952,Настройки!$A$11:$L$17,9,FALSE))</f>
        <v/>
      </c>
      <c r="T1952" s="56">
        <f>IF($B1952="","",$R1952*$S1952)</f>
        <v/>
      </c>
    </row>
    <row r="1953">
      <c r="A1953" s="20">
        <f>Тех_Движение!$A$1950</f>
        <v/>
      </c>
      <c r="B1953" s="20">
        <f>IF(Тех_Движение!$F$1950&gt;0,Тех_Движение!$I$1950,"")</f>
        <v/>
      </c>
      <c r="C1953" s="20">
        <f>IF($B1953="","",Тех_Движение!$D$1950)</f>
        <v/>
      </c>
      <c r="D1953" s="42">
        <f>IF($B1953="","",Тех_Движение!$B$1950)</f>
        <v/>
      </c>
      <c r="E1953" s="54">
        <f>IF($B1953="","",Тех_Движение!$F$1950)</f>
        <v/>
      </c>
      <c r="F1953" s="54">
        <f>IF($B1953="","",SUMIFS($E$5:$E1952,$C$5:$C1952,$C1953))</f>
        <v/>
      </c>
      <c r="G1953" s="54">
        <f>IF($B1953="","",MAX(0,$E1953-MAX(0,SUMIFS(Тех_Движение!$G$2:$G$5111,Тех_Движение!$D$2:$D$5111,$C1953,Тех_Движение!$B$2:$B$5111,"&lt;="&amp;Настройки!$B$5-1)-$F1953)))</f>
        <v/>
      </c>
      <c r="H1953" s="54">
        <f>IF($B1953="","",IF(AND($D1953&gt;=Настройки!$B$5,$D1953&lt;=Настройки!$B$6),$E1953,0))</f>
        <v/>
      </c>
      <c r="I1953" s="54">
        <f>IF($B1953="","",$G1953+$H1953-$J1953)</f>
        <v/>
      </c>
      <c r="J1953" s="54">
        <f>IF($B1953="","",MAX(0,$E1953-MAX(0,SUMIFS(Тех_Движение!$G$2:$G$5111,Тех_Движение!$D$2:$D$5111,$C1953,Тех_Движение!$B$2:$B$5111,"&lt;="&amp;Настройки!$B$6)-$F1953)))</f>
        <v/>
      </c>
      <c r="K1953" s="54">
        <f>IF(OR($B1953="",K$3&lt;$D1953+Настройки!$B$7),0,MAX(0,$E1953-MAX(0,SUMIFS(Тех_Движение!$G$2:$G$5111,Тех_Движение!$D$2:$D$5111,$C1953,Тех_Движение!$B$2:$B$5111,"&lt;="&amp;K$3)-$F1953)))</f>
        <v/>
      </c>
      <c r="L1953" s="54">
        <f>IF(OR($B1953="",L$3&lt;$D1953+Настройки!$B$7),0,MAX(0,$E1953-MAX(0,SUMIFS(Тех_Движение!$G$2:$G$5111,Тех_Движение!$D$2:$D$5111,$C1953,Тех_Движение!$B$2:$B$5111,"&lt;="&amp;L$3)-$F1953)))</f>
        <v/>
      </c>
      <c r="M1953" s="54">
        <f>IF(OR($B1953="",M$3&lt;$D1953+Настройки!$B$7),0,MAX(0,$E1953-MAX(0,SUMIFS(Тех_Движение!$G$2:$G$5111,Тех_Движение!$D$2:$D$5111,$C1953,Тех_Движение!$B$2:$B$5111,"&lt;="&amp;M$3)-$F1953)))</f>
        <v/>
      </c>
      <c r="N1953" s="54">
        <f>IF(OR($B1953="",N$3&lt;$D1953+Настройки!$B$7),0,MAX(0,$E1953-MAX(0,SUMIFS(Тех_Движение!$G$2:$G$5111,Тех_Движение!$D$2:$D$5111,$C1953,Тех_Движение!$B$2:$B$5111,"&lt;="&amp;N$3)-$F1953)))</f>
        <v/>
      </c>
      <c r="O1953" s="54">
        <f>IF(OR($B1953="",O$3&lt;$D1953+Настройки!$B$7),0,MAX(0,$E1953-MAX(0,SUMIFS(Тех_Движение!$G$2:$G$5111,Тех_Движение!$D$2:$D$5111,$C1953,Тех_Движение!$B$2:$B$5111,"&lt;="&amp;O$3)-$F1953)))</f>
        <v/>
      </c>
      <c r="P1953" s="54">
        <f>IF(OR($B1953="",P$3&lt;$D1953+Настройки!$B$7),0,MAX(0,$E1953-MAX(0,SUMIFS(Тех_Движение!$G$2:$G$5111,Тех_Движение!$D$2:$D$5111,$C1953,Тех_Движение!$B$2:$B$5111,"&lt;="&amp;P$3)-$F1953)))</f>
        <v/>
      </c>
      <c r="Q1953" s="54">
        <f>IF(OR($B1953="",Q$3&lt;$D1953+Настройки!$B$7),0,MAX(0,$E1953-MAX(0,SUMIFS(Тех_Движение!$G$2:$G$5111,Тех_Движение!$D$2:$D$5111,$C1953,Тех_Движение!$B$2:$B$5111,"&lt;="&amp;Q$3)-$F1953)))</f>
        <v/>
      </c>
      <c r="R1953" s="54">
        <f>IF($B1953="","",SUM($K1953:$Q1953))</f>
        <v/>
      </c>
      <c r="S1953" s="56">
        <f>IF($B1953="","",VLOOKUP($C1953,Настройки!$A$11:$L$17,9,FALSE))</f>
        <v/>
      </c>
      <c r="T1953" s="56">
        <f>IF($B1953="","",$R1953*$S1953)</f>
        <v/>
      </c>
    </row>
    <row r="1954">
      <c r="A1954" s="20">
        <f>Тех_Движение!$A$1951</f>
        <v/>
      </c>
      <c r="B1954" s="20">
        <f>IF(Тех_Движение!$F$1951&gt;0,Тех_Движение!$I$1951,"")</f>
        <v/>
      </c>
      <c r="C1954" s="20">
        <f>IF($B1954="","",Тех_Движение!$D$1951)</f>
        <v/>
      </c>
      <c r="D1954" s="42">
        <f>IF($B1954="","",Тех_Движение!$B$1951)</f>
        <v/>
      </c>
      <c r="E1954" s="54">
        <f>IF($B1954="","",Тех_Движение!$F$1951)</f>
        <v/>
      </c>
      <c r="F1954" s="54">
        <f>IF($B1954="","",SUMIFS($E$5:$E1953,$C$5:$C1953,$C1954))</f>
        <v/>
      </c>
      <c r="G1954" s="54">
        <f>IF($B1954="","",MAX(0,$E1954-MAX(0,SUMIFS(Тех_Движение!$G$2:$G$5111,Тех_Движение!$D$2:$D$5111,$C1954,Тех_Движение!$B$2:$B$5111,"&lt;="&amp;Настройки!$B$5-1)-$F1954)))</f>
        <v/>
      </c>
      <c r="H1954" s="54">
        <f>IF($B1954="","",IF(AND($D1954&gt;=Настройки!$B$5,$D1954&lt;=Настройки!$B$6),$E1954,0))</f>
        <v/>
      </c>
      <c r="I1954" s="54">
        <f>IF($B1954="","",$G1954+$H1954-$J1954)</f>
        <v/>
      </c>
      <c r="J1954" s="54">
        <f>IF($B1954="","",MAX(0,$E1954-MAX(0,SUMIFS(Тех_Движение!$G$2:$G$5111,Тех_Движение!$D$2:$D$5111,$C1954,Тех_Движение!$B$2:$B$5111,"&lt;="&amp;Настройки!$B$6)-$F1954)))</f>
        <v/>
      </c>
      <c r="K1954" s="54">
        <f>IF(OR($B1954="",K$3&lt;$D1954+Настройки!$B$7),0,MAX(0,$E1954-MAX(0,SUMIFS(Тех_Движение!$G$2:$G$5111,Тех_Движение!$D$2:$D$5111,$C1954,Тех_Движение!$B$2:$B$5111,"&lt;="&amp;K$3)-$F1954)))</f>
        <v/>
      </c>
      <c r="L1954" s="54">
        <f>IF(OR($B1954="",L$3&lt;$D1954+Настройки!$B$7),0,MAX(0,$E1954-MAX(0,SUMIFS(Тех_Движение!$G$2:$G$5111,Тех_Движение!$D$2:$D$5111,$C1954,Тех_Движение!$B$2:$B$5111,"&lt;="&amp;L$3)-$F1954)))</f>
        <v/>
      </c>
      <c r="M1954" s="54">
        <f>IF(OR($B1954="",M$3&lt;$D1954+Настройки!$B$7),0,MAX(0,$E1954-MAX(0,SUMIFS(Тех_Движение!$G$2:$G$5111,Тех_Движение!$D$2:$D$5111,$C1954,Тех_Движение!$B$2:$B$5111,"&lt;="&amp;M$3)-$F1954)))</f>
        <v/>
      </c>
      <c r="N1954" s="54">
        <f>IF(OR($B1954="",N$3&lt;$D1954+Настройки!$B$7),0,MAX(0,$E1954-MAX(0,SUMIFS(Тех_Движение!$G$2:$G$5111,Тех_Движение!$D$2:$D$5111,$C1954,Тех_Движение!$B$2:$B$5111,"&lt;="&amp;N$3)-$F1954)))</f>
        <v/>
      </c>
      <c r="O1954" s="54">
        <f>IF(OR($B1954="",O$3&lt;$D1954+Настройки!$B$7),0,MAX(0,$E1954-MAX(0,SUMIFS(Тех_Движение!$G$2:$G$5111,Тех_Движение!$D$2:$D$5111,$C1954,Тех_Движение!$B$2:$B$5111,"&lt;="&amp;O$3)-$F1954)))</f>
        <v/>
      </c>
      <c r="P1954" s="54">
        <f>IF(OR($B1954="",P$3&lt;$D1954+Настройки!$B$7),0,MAX(0,$E1954-MAX(0,SUMIFS(Тех_Движение!$G$2:$G$5111,Тех_Движение!$D$2:$D$5111,$C1954,Тех_Движение!$B$2:$B$5111,"&lt;="&amp;P$3)-$F1954)))</f>
        <v/>
      </c>
      <c r="Q1954" s="54">
        <f>IF(OR($B1954="",Q$3&lt;$D1954+Настройки!$B$7),0,MAX(0,$E1954-MAX(0,SUMIFS(Тех_Движение!$G$2:$G$5111,Тех_Движение!$D$2:$D$5111,$C1954,Тех_Движение!$B$2:$B$5111,"&lt;="&amp;Q$3)-$F1954)))</f>
        <v/>
      </c>
      <c r="R1954" s="54">
        <f>IF($B1954="","",SUM($K1954:$Q1954))</f>
        <v/>
      </c>
      <c r="S1954" s="56">
        <f>IF($B1954="","",VLOOKUP($C1954,Настройки!$A$11:$L$17,9,FALSE))</f>
        <v/>
      </c>
      <c r="T1954" s="56">
        <f>IF($B1954="","",$R1954*$S1954)</f>
        <v/>
      </c>
    </row>
    <row r="1955">
      <c r="A1955" s="20">
        <f>Тех_Движение!$A$1952</f>
        <v/>
      </c>
      <c r="B1955" s="20">
        <f>IF(Тех_Движение!$F$1952&gt;0,Тех_Движение!$I$1952,"")</f>
        <v/>
      </c>
      <c r="C1955" s="20">
        <f>IF($B1955="","",Тех_Движение!$D$1952)</f>
        <v/>
      </c>
      <c r="D1955" s="42">
        <f>IF($B1955="","",Тех_Движение!$B$1952)</f>
        <v/>
      </c>
      <c r="E1955" s="54">
        <f>IF($B1955="","",Тех_Движение!$F$1952)</f>
        <v/>
      </c>
      <c r="F1955" s="54">
        <f>IF($B1955="","",SUMIFS($E$5:$E1954,$C$5:$C1954,$C1955))</f>
        <v/>
      </c>
      <c r="G1955" s="54">
        <f>IF($B1955="","",MAX(0,$E1955-MAX(0,SUMIFS(Тех_Движение!$G$2:$G$5111,Тех_Движение!$D$2:$D$5111,$C1955,Тех_Движение!$B$2:$B$5111,"&lt;="&amp;Настройки!$B$5-1)-$F1955)))</f>
        <v/>
      </c>
      <c r="H1955" s="54">
        <f>IF($B1955="","",IF(AND($D1955&gt;=Настройки!$B$5,$D1955&lt;=Настройки!$B$6),$E1955,0))</f>
        <v/>
      </c>
      <c r="I1955" s="54">
        <f>IF($B1955="","",$G1955+$H1955-$J1955)</f>
        <v/>
      </c>
      <c r="J1955" s="54">
        <f>IF($B1955="","",MAX(0,$E1955-MAX(0,SUMIFS(Тех_Движение!$G$2:$G$5111,Тех_Движение!$D$2:$D$5111,$C1955,Тех_Движение!$B$2:$B$5111,"&lt;="&amp;Настройки!$B$6)-$F1955)))</f>
        <v/>
      </c>
      <c r="K1955" s="54">
        <f>IF(OR($B1955="",K$3&lt;$D1955+Настройки!$B$7),0,MAX(0,$E1955-MAX(0,SUMIFS(Тех_Движение!$G$2:$G$5111,Тех_Движение!$D$2:$D$5111,$C1955,Тех_Движение!$B$2:$B$5111,"&lt;="&amp;K$3)-$F1955)))</f>
        <v/>
      </c>
      <c r="L1955" s="54">
        <f>IF(OR($B1955="",L$3&lt;$D1955+Настройки!$B$7),0,MAX(0,$E1955-MAX(0,SUMIFS(Тех_Движение!$G$2:$G$5111,Тех_Движение!$D$2:$D$5111,$C1955,Тех_Движение!$B$2:$B$5111,"&lt;="&amp;L$3)-$F1955)))</f>
        <v/>
      </c>
      <c r="M1955" s="54">
        <f>IF(OR($B1955="",M$3&lt;$D1955+Настройки!$B$7),0,MAX(0,$E1955-MAX(0,SUMIFS(Тех_Движение!$G$2:$G$5111,Тех_Движение!$D$2:$D$5111,$C1955,Тех_Движение!$B$2:$B$5111,"&lt;="&amp;M$3)-$F1955)))</f>
        <v/>
      </c>
      <c r="N1955" s="54">
        <f>IF(OR($B1955="",N$3&lt;$D1955+Настройки!$B$7),0,MAX(0,$E1955-MAX(0,SUMIFS(Тех_Движение!$G$2:$G$5111,Тех_Движение!$D$2:$D$5111,$C1955,Тех_Движение!$B$2:$B$5111,"&lt;="&amp;N$3)-$F1955)))</f>
        <v/>
      </c>
      <c r="O1955" s="54">
        <f>IF(OR($B1955="",O$3&lt;$D1955+Настройки!$B$7),0,MAX(0,$E1955-MAX(0,SUMIFS(Тех_Движение!$G$2:$G$5111,Тех_Движение!$D$2:$D$5111,$C1955,Тех_Движение!$B$2:$B$5111,"&lt;="&amp;O$3)-$F1955)))</f>
        <v/>
      </c>
      <c r="P1955" s="54">
        <f>IF(OR($B1955="",P$3&lt;$D1955+Настройки!$B$7),0,MAX(0,$E1955-MAX(0,SUMIFS(Тех_Движение!$G$2:$G$5111,Тех_Движение!$D$2:$D$5111,$C1955,Тех_Движение!$B$2:$B$5111,"&lt;="&amp;P$3)-$F1955)))</f>
        <v/>
      </c>
      <c r="Q1955" s="54">
        <f>IF(OR($B1955="",Q$3&lt;$D1955+Настройки!$B$7),0,MAX(0,$E1955-MAX(0,SUMIFS(Тех_Движение!$G$2:$G$5111,Тех_Движение!$D$2:$D$5111,$C1955,Тех_Движение!$B$2:$B$5111,"&lt;="&amp;Q$3)-$F1955)))</f>
        <v/>
      </c>
      <c r="R1955" s="54">
        <f>IF($B1955="","",SUM($K1955:$Q1955))</f>
        <v/>
      </c>
      <c r="S1955" s="56">
        <f>IF($B1955="","",VLOOKUP($C1955,Настройки!$A$11:$L$17,9,FALSE))</f>
        <v/>
      </c>
      <c r="T1955" s="56">
        <f>IF($B1955="","",$R1955*$S1955)</f>
        <v/>
      </c>
    </row>
    <row r="1956">
      <c r="A1956" s="20">
        <f>Тех_Движение!$A$1953</f>
        <v/>
      </c>
      <c r="B1956" s="20">
        <f>IF(Тех_Движение!$F$1953&gt;0,Тех_Движение!$I$1953,"")</f>
        <v/>
      </c>
      <c r="C1956" s="20">
        <f>IF($B1956="","",Тех_Движение!$D$1953)</f>
        <v/>
      </c>
      <c r="D1956" s="42">
        <f>IF($B1956="","",Тех_Движение!$B$1953)</f>
        <v/>
      </c>
      <c r="E1956" s="54">
        <f>IF($B1956="","",Тех_Движение!$F$1953)</f>
        <v/>
      </c>
      <c r="F1956" s="54">
        <f>IF($B1956="","",SUMIFS($E$5:$E1955,$C$5:$C1955,$C1956))</f>
        <v/>
      </c>
      <c r="G1956" s="54">
        <f>IF($B1956="","",MAX(0,$E1956-MAX(0,SUMIFS(Тех_Движение!$G$2:$G$5111,Тех_Движение!$D$2:$D$5111,$C1956,Тех_Движение!$B$2:$B$5111,"&lt;="&amp;Настройки!$B$5-1)-$F1956)))</f>
        <v/>
      </c>
      <c r="H1956" s="54">
        <f>IF($B1956="","",IF(AND($D1956&gt;=Настройки!$B$5,$D1956&lt;=Настройки!$B$6),$E1956,0))</f>
        <v/>
      </c>
      <c r="I1956" s="54">
        <f>IF($B1956="","",$G1956+$H1956-$J1956)</f>
        <v/>
      </c>
      <c r="J1956" s="54">
        <f>IF($B1956="","",MAX(0,$E1956-MAX(0,SUMIFS(Тех_Движение!$G$2:$G$5111,Тех_Движение!$D$2:$D$5111,$C1956,Тех_Движение!$B$2:$B$5111,"&lt;="&amp;Настройки!$B$6)-$F1956)))</f>
        <v/>
      </c>
      <c r="K1956" s="54">
        <f>IF(OR($B1956="",K$3&lt;$D1956+Настройки!$B$7),0,MAX(0,$E1956-MAX(0,SUMIFS(Тех_Движение!$G$2:$G$5111,Тех_Движение!$D$2:$D$5111,$C1956,Тех_Движение!$B$2:$B$5111,"&lt;="&amp;K$3)-$F1956)))</f>
        <v/>
      </c>
      <c r="L1956" s="54">
        <f>IF(OR($B1956="",L$3&lt;$D1956+Настройки!$B$7),0,MAX(0,$E1956-MAX(0,SUMIFS(Тех_Движение!$G$2:$G$5111,Тех_Движение!$D$2:$D$5111,$C1956,Тех_Движение!$B$2:$B$5111,"&lt;="&amp;L$3)-$F1956)))</f>
        <v/>
      </c>
      <c r="M1956" s="54">
        <f>IF(OR($B1956="",M$3&lt;$D1956+Настройки!$B$7),0,MAX(0,$E1956-MAX(0,SUMIFS(Тех_Движение!$G$2:$G$5111,Тех_Движение!$D$2:$D$5111,$C1956,Тех_Движение!$B$2:$B$5111,"&lt;="&amp;M$3)-$F1956)))</f>
        <v/>
      </c>
      <c r="N1956" s="54">
        <f>IF(OR($B1956="",N$3&lt;$D1956+Настройки!$B$7),0,MAX(0,$E1956-MAX(0,SUMIFS(Тех_Движение!$G$2:$G$5111,Тех_Движение!$D$2:$D$5111,$C1956,Тех_Движение!$B$2:$B$5111,"&lt;="&amp;N$3)-$F1956)))</f>
        <v/>
      </c>
      <c r="O1956" s="54">
        <f>IF(OR($B1956="",O$3&lt;$D1956+Настройки!$B$7),0,MAX(0,$E1956-MAX(0,SUMIFS(Тех_Движение!$G$2:$G$5111,Тех_Движение!$D$2:$D$5111,$C1956,Тех_Движение!$B$2:$B$5111,"&lt;="&amp;O$3)-$F1956)))</f>
        <v/>
      </c>
      <c r="P1956" s="54">
        <f>IF(OR($B1956="",P$3&lt;$D1956+Настройки!$B$7),0,MAX(0,$E1956-MAX(0,SUMIFS(Тех_Движение!$G$2:$G$5111,Тех_Движение!$D$2:$D$5111,$C1956,Тех_Движение!$B$2:$B$5111,"&lt;="&amp;P$3)-$F1956)))</f>
        <v/>
      </c>
      <c r="Q1956" s="54">
        <f>IF(OR($B1956="",Q$3&lt;$D1956+Настройки!$B$7),0,MAX(0,$E1956-MAX(0,SUMIFS(Тех_Движение!$G$2:$G$5111,Тех_Движение!$D$2:$D$5111,$C1956,Тех_Движение!$B$2:$B$5111,"&lt;="&amp;Q$3)-$F1956)))</f>
        <v/>
      </c>
      <c r="R1956" s="54">
        <f>IF($B1956="","",SUM($K1956:$Q1956))</f>
        <v/>
      </c>
      <c r="S1956" s="56">
        <f>IF($B1956="","",VLOOKUP($C1956,Настройки!$A$11:$L$17,9,FALSE))</f>
        <v/>
      </c>
      <c r="T1956" s="56">
        <f>IF($B1956="","",$R1956*$S1956)</f>
        <v/>
      </c>
    </row>
    <row r="1957">
      <c r="A1957" s="20">
        <f>Тех_Движение!$A$1954</f>
        <v/>
      </c>
      <c r="B1957" s="20">
        <f>IF(Тех_Движение!$F$1954&gt;0,Тех_Движение!$I$1954,"")</f>
        <v/>
      </c>
      <c r="C1957" s="20">
        <f>IF($B1957="","",Тех_Движение!$D$1954)</f>
        <v/>
      </c>
      <c r="D1957" s="42">
        <f>IF($B1957="","",Тех_Движение!$B$1954)</f>
        <v/>
      </c>
      <c r="E1957" s="54">
        <f>IF($B1957="","",Тех_Движение!$F$1954)</f>
        <v/>
      </c>
      <c r="F1957" s="54">
        <f>IF($B1957="","",SUMIFS($E$5:$E1956,$C$5:$C1956,$C1957))</f>
        <v/>
      </c>
      <c r="G1957" s="54">
        <f>IF($B1957="","",MAX(0,$E1957-MAX(0,SUMIFS(Тех_Движение!$G$2:$G$5111,Тех_Движение!$D$2:$D$5111,$C1957,Тех_Движение!$B$2:$B$5111,"&lt;="&amp;Настройки!$B$5-1)-$F1957)))</f>
        <v/>
      </c>
      <c r="H1957" s="54">
        <f>IF($B1957="","",IF(AND($D1957&gt;=Настройки!$B$5,$D1957&lt;=Настройки!$B$6),$E1957,0))</f>
        <v/>
      </c>
      <c r="I1957" s="54">
        <f>IF($B1957="","",$G1957+$H1957-$J1957)</f>
        <v/>
      </c>
      <c r="J1957" s="54">
        <f>IF($B1957="","",MAX(0,$E1957-MAX(0,SUMIFS(Тех_Движение!$G$2:$G$5111,Тех_Движение!$D$2:$D$5111,$C1957,Тех_Движение!$B$2:$B$5111,"&lt;="&amp;Настройки!$B$6)-$F1957)))</f>
        <v/>
      </c>
      <c r="K1957" s="54">
        <f>IF(OR($B1957="",K$3&lt;$D1957+Настройки!$B$7),0,MAX(0,$E1957-MAX(0,SUMIFS(Тех_Движение!$G$2:$G$5111,Тех_Движение!$D$2:$D$5111,$C1957,Тех_Движение!$B$2:$B$5111,"&lt;="&amp;K$3)-$F1957)))</f>
        <v/>
      </c>
      <c r="L1957" s="54">
        <f>IF(OR($B1957="",L$3&lt;$D1957+Настройки!$B$7),0,MAX(0,$E1957-MAX(0,SUMIFS(Тех_Движение!$G$2:$G$5111,Тех_Движение!$D$2:$D$5111,$C1957,Тех_Движение!$B$2:$B$5111,"&lt;="&amp;L$3)-$F1957)))</f>
        <v/>
      </c>
      <c r="M1957" s="54">
        <f>IF(OR($B1957="",M$3&lt;$D1957+Настройки!$B$7),0,MAX(0,$E1957-MAX(0,SUMIFS(Тех_Движение!$G$2:$G$5111,Тех_Движение!$D$2:$D$5111,$C1957,Тех_Движение!$B$2:$B$5111,"&lt;="&amp;M$3)-$F1957)))</f>
        <v/>
      </c>
      <c r="N1957" s="54">
        <f>IF(OR($B1957="",N$3&lt;$D1957+Настройки!$B$7),0,MAX(0,$E1957-MAX(0,SUMIFS(Тех_Движение!$G$2:$G$5111,Тех_Движение!$D$2:$D$5111,$C1957,Тех_Движение!$B$2:$B$5111,"&lt;="&amp;N$3)-$F1957)))</f>
        <v/>
      </c>
      <c r="O1957" s="54">
        <f>IF(OR($B1957="",O$3&lt;$D1957+Настройки!$B$7),0,MAX(0,$E1957-MAX(0,SUMIFS(Тех_Движение!$G$2:$G$5111,Тех_Движение!$D$2:$D$5111,$C1957,Тех_Движение!$B$2:$B$5111,"&lt;="&amp;O$3)-$F1957)))</f>
        <v/>
      </c>
      <c r="P1957" s="54">
        <f>IF(OR($B1957="",P$3&lt;$D1957+Настройки!$B$7),0,MAX(0,$E1957-MAX(0,SUMIFS(Тех_Движение!$G$2:$G$5111,Тех_Движение!$D$2:$D$5111,$C1957,Тех_Движение!$B$2:$B$5111,"&lt;="&amp;P$3)-$F1957)))</f>
        <v/>
      </c>
      <c r="Q1957" s="54">
        <f>IF(OR($B1957="",Q$3&lt;$D1957+Настройки!$B$7),0,MAX(0,$E1957-MAX(0,SUMIFS(Тех_Движение!$G$2:$G$5111,Тех_Движение!$D$2:$D$5111,$C1957,Тех_Движение!$B$2:$B$5111,"&lt;="&amp;Q$3)-$F1957)))</f>
        <v/>
      </c>
      <c r="R1957" s="54">
        <f>IF($B1957="","",SUM($K1957:$Q1957))</f>
        <v/>
      </c>
      <c r="S1957" s="56">
        <f>IF($B1957="","",VLOOKUP($C1957,Настройки!$A$11:$L$17,9,FALSE))</f>
        <v/>
      </c>
      <c r="T1957" s="56">
        <f>IF($B1957="","",$R1957*$S1957)</f>
        <v/>
      </c>
    </row>
    <row r="1958">
      <c r="A1958" s="20">
        <f>Тех_Движение!$A$1955</f>
        <v/>
      </c>
      <c r="B1958" s="20">
        <f>IF(Тех_Движение!$F$1955&gt;0,Тех_Движение!$I$1955,"")</f>
        <v/>
      </c>
      <c r="C1958" s="20">
        <f>IF($B1958="","",Тех_Движение!$D$1955)</f>
        <v/>
      </c>
      <c r="D1958" s="42">
        <f>IF($B1958="","",Тех_Движение!$B$1955)</f>
        <v/>
      </c>
      <c r="E1958" s="54">
        <f>IF($B1958="","",Тех_Движение!$F$1955)</f>
        <v/>
      </c>
      <c r="F1958" s="54">
        <f>IF($B1958="","",SUMIFS($E$5:$E1957,$C$5:$C1957,$C1958))</f>
        <v/>
      </c>
      <c r="G1958" s="54">
        <f>IF($B1958="","",MAX(0,$E1958-MAX(0,SUMIFS(Тех_Движение!$G$2:$G$5111,Тех_Движение!$D$2:$D$5111,$C1958,Тех_Движение!$B$2:$B$5111,"&lt;="&amp;Настройки!$B$5-1)-$F1958)))</f>
        <v/>
      </c>
      <c r="H1958" s="54">
        <f>IF($B1958="","",IF(AND($D1958&gt;=Настройки!$B$5,$D1958&lt;=Настройки!$B$6),$E1958,0))</f>
        <v/>
      </c>
      <c r="I1958" s="54">
        <f>IF($B1958="","",$G1958+$H1958-$J1958)</f>
        <v/>
      </c>
      <c r="J1958" s="54">
        <f>IF($B1958="","",MAX(0,$E1958-MAX(0,SUMIFS(Тех_Движение!$G$2:$G$5111,Тех_Движение!$D$2:$D$5111,$C1958,Тех_Движение!$B$2:$B$5111,"&lt;="&amp;Настройки!$B$6)-$F1958)))</f>
        <v/>
      </c>
      <c r="K1958" s="54">
        <f>IF(OR($B1958="",K$3&lt;$D1958+Настройки!$B$7),0,MAX(0,$E1958-MAX(0,SUMIFS(Тех_Движение!$G$2:$G$5111,Тех_Движение!$D$2:$D$5111,$C1958,Тех_Движение!$B$2:$B$5111,"&lt;="&amp;K$3)-$F1958)))</f>
        <v/>
      </c>
      <c r="L1958" s="54">
        <f>IF(OR($B1958="",L$3&lt;$D1958+Настройки!$B$7),0,MAX(0,$E1958-MAX(0,SUMIFS(Тех_Движение!$G$2:$G$5111,Тех_Движение!$D$2:$D$5111,$C1958,Тех_Движение!$B$2:$B$5111,"&lt;="&amp;L$3)-$F1958)))</f>
        <v/>
      </c>
      <c r="M1958" s="54">
        <f>IF(OR($B1958="",M$3&lt;$D1958+Настройки!$B$7),0,MAX(0,$E1958-MAX(0,SUMIFS(Тех_Движение!$G$2:$G$5111,Тех_Движение!$D$2:$D$5111,$C1958,Тех_Движение!$B$2:$B$5111,"&lt;="&amp;M$3)-$F1958)))</f>
        <v/>
      </c>
      <c r="N1958" s="54">
        <f>IF(OR($B1958="",N$3&lt;$D1958+Настройки!$B$7),0,MAX(0,$E1958-MAX(0,SUMIFS(Тех_Движение!$G$2:$G$5111,Тех_Движение!$D$2:$D$5111,$C1958,Тех_Движение!$B$2:$B$5111,"&lt;="&amp;N$3)-$F1958)))</f>
        <v/>
      </c>
      <c r="O1958" s="54">
        <f>IF(OR($B1958="",O$3&lt;$D1958+Настройки!$B$7),0,MAX(0,$E1958-MAX(0,SUMIFS(Тех_Движение!$G$2:$G$5111,Тех_Движение!$D$2:$D$5111,$C1958,Тех_Движение!$B$2:$B$5111,"&lt;="&amp;O$3)-$F1958)))</f>
        <v/>
      </c>
      <c r="P1958" s="54">
        <f>IF(OR($B1958="",P$3&lt;$D1958+Настройки!$B$7),0,MAX(0,$E1958-MAX(0,SUMIFS(Тех_Движение!$G$2:$G$5111,Тех_Движение!$D$2:$D$5111,$C1958,Тех_Движение!$B$2:$B$5111,"&lt;="&amp;P$3)-$F1958)))</f>
        <v/>
      </c>
      <c r="Q1958" s="54">
        <f>IF(OR($B1958="",Q$3&lt;$D1958+Настройки!$B$7),0,MAX(0,$E1958-MAX(0,SUMIFS(Тех_Движение!$G$2:$G$5111,Тех_Движение!$D$2:$D$5111,$C1958,Тех_Движение!$B$2:$B$5111,"&lt;="&amp;Q$3)-$F1958)))</f>
        <v/>
      </c>
      <c r="R1958" s="54">
        <f>IF($B1958="","",SUM($K1958:$Q1958))</f>
        <v/>
      </c>
      <c r="S1958" s="56">
        <f>IF($B1958="","",VLOOKUP($C1958,Настройки!$A$11:$L$17,9,FALSE))</f>
        <v/>
      </c>
      <c r="T1958" s="56">
        <f>IF($B1958="","",$R1958*$S1958)</f>
        <v/>
      </c>
    </row>
    <row r="1959">
      <c r="A1959" s="20">
        <f>Тех_Движение!$A$1956</f>
        <v/>
      </c>
      <c r="B1959" s="20">
        <f>IF(Тех_Движение!$F$1956&gt;0,Тех_Движение!$I$1956,"")</f>
        <v/>
      </c>
      <c r="C1959" s="20">
        <f>IF($B1959="","",Тех_Движение!$D$1956)</f>
        <v/>
      </c>
      <c r="D1959" s="42">
        <f>IF($B1959="","",Тех_Движение!$B$1956)</f>
        <v/>
      </c>
      <c r="E1959" s="54">
        <f>IF($B1959="","",Тех_Движение!$F$1956)</f>
        <v/>
      </c>
      <c r="F1959" s="54">
        <f>IF($B1959="","",SUMIFS($E$5:$E1958,$C$5:$C1958,$C1959))</f>
        <v/>
      </c>
      <c r="G1959" s="54">
        <f>IF($B1959="","",MAX(0,$E1959-MAX(0,SUMIFS(Тех_Движение!$G$2:$G$5111,Тех_Движение!$D$2:$D$5111,$C1959,Тех_Движение!$B$2:$B$5111,"&lt;="&amp;Настройки!$B$5-1)-$F1959)))</f>
        <v/>
      </c>
      <c r="H1959" s="54">
        <f>IF($B1959="","",IF(AND($D1959&gt;=Настройки!$B$5,$D1959&lt;=Настройки!$B$6),$E1959,0))</f>
        <v/>
      </c>
      <c r="I1959" s="54">
        <f>IF($B1959="","",$G1959+$H1959-$J1959)</f>
        <v/>
      </c>
      <c r="J1959" s="54">
        <f>IF($B1959="","",MAX(0,$E1959-MAX(0,SUMIFS(Тех_Движение!$G$2:$G$5111,Тех_Движение!$D$2:$D$5111,$C1959,Тех_Движение!$B$2:$B$5111,"&lt;="&amp;Настройки!$B$6)-$F1959)))</f>
        <v/>
      </c>
      <c r="K1959" s="54">
        <f>IF(OR($B1959="",K$3&lt;$D1959+Настройки!$B$7),0,MAX(0,$E1959-MAX(0,SUMIFS(Тех_Движение!$G$2:$G$5111,Тех_Движение!$D$2:$D$5111,$C1959,Тех_Движение!$B$2:$B$5111,"&lt;="&amp;K$3)-$F1959)))</f>
        <v/>
      </c>
      <c r="L1959" s="54">
        <f>IF(OR($B1959="",L$3&lt;$D1959+Настройки!$B$7),0,MAX(0,$E1959-MAX(0,SUMIFS(Тех_Движение!$G$2:$G$5111,Тех_Движение!$D$2:$D$5111,$C1959,Тех_Движение!$B$2:$B$5111,"&lt;="&amp;L$3)-$F1959)))</f>
        <v/>
      </c>
      <c r="M1959" s="54">
        <f>IF(OR($B1959="",M$3&lt;$D1959+Настройки!$B$7),0,MAX(0,$E1959-MAX(0,SUMIFS(Тех_Движение!$G$2:$G$5111,Тех_Движение!$D$2:$D$5111,$C1959,Тех_Движение!$B$2:$B$5111,"&lt;="&amp;M$3)-$F1959)))</f>
        <v/>
      </c>
      <c r="N1959" s="54">
        <f>IF(OR($B1959="",N$3&lt;$D1959+Настройки!$B$7),0,MAX(0,$E1959-MAX(0,SUMIFS(Тех_Движение!$G$2:$G$5111,Тех_Движение!$D$2:$D$5111,$C1959,Тех_Движение!$B$2:$B$5111,"&lt;="&amp;N$3)-$F1959)))</f>
        <v/>
      </c>
      <c r="O1959" s="54">
        <f>IF(OR($B1959="",O$3&lt;$D1959+Настройки!$B$7),0,MAX(0,$E1959-MAX(0,SUMIFS(Тех_Движение!$G$2:$G$5111,Тех_Движение!$D$2:$D$5111,$C1959,Тех_Движение!$B$2:$B$5111,"&lt;="&amp;O$3)-$F1959)))</f>
        <v/>
      </c>
      <c r="P1959" s="54">
        <f>IF(OR($B1959="",P$3&lt;$D1959+Настройки!$B$7),0,MAX(0,$E1959-MAX(0,SUMIFS(Тех_Движение!$G$2:$G$5111,Тех_Движение!$D$2:$D$5111,$C1959,Тех_Движение!$B$2:$B$5111,"&lt;="&amp;P$3)-$F1959)))</f>
        <v/>
      </c>
      <c r="Q1959" s="54">
        <f>IF(OR($B1959="",Q$3&lt;$D1959+Настройки!$B$7),0,MAX(0,$E1959-MAX(0,SUMIFS(Тех_Движение!$G$2:$G$5111,Тех_Движение!$D$2:$D$5111,$C1959,Тех_Движение!$B$2:$B$5111,"&lt;="&amp;Q$3)-$F1959)))</f>
        <v/>
      </c>
      <c r="R1959" s="54">
        <f>IF($B1959="","",SUM($K1959:$Q1959))</f>
        <v/>
      </c>
      <c r="S1959" s="56">
        <f>IF($B1959="","",VLOOKUP($C1959,Настройки!$A$11:$L$17,9,FALSE))</f>
        <v/>
      </c>
      <c r="T1959" s="56">
        <f>IF($B1959="","",$R1959*$S1959)</f>
        <v/>
      </c>
    </row>
    <row r="1960">
      <c r="A1960" s="20">
        <f>Тех_Движение!$A$1957</f>
        <v/>
      </c>
      <c r="B1960" s="20">
        <f>IF(Тех_Движение!$F$1957&gt;0,Тех_Движение!$I$1957,"")</f>
        <v/>
      </c>
      <c r="C1960" s="20">
        <f>IF($B1960="","",Тех_Движение!$D$1957)</f>
        <v/>
      </c>
      <c r="D1960" s="42">
        <f>IF($B1960="","",Тех_Движение!$B$1957)</f>
        <v/>
      </c>
      <c r="E1960" s="54">
        <f>IF($B1960="","",Тех_Движение!$F$1957)</f>
        <v/>
      </c>
      <c r="F1960" s="54">
        <f>IF($B1960="","",SUMIFS($E$5:$E1959,$C$5:$C1959,$C1960))</f>
        <v/>
      </c>
      <c r="G1960" s="54">
        <f>IF($B1960="","",MAX(0,$E1960-MAX(0,SUMIFS(Тех_Движение!$G$2:$G$5111,Тех_Движение!$D$2:$D$5111,$C1960,Тех_Движение!$B$2:$B$5111,"&lt;="&amp;Настройки!$B$5-1)-$F1960)))</f>
        <v/>
      </c>
      <c r="H1960" s="54">
        <f>IF($B1960="","",IF(AND($D1960&gt;=Настройки!$B$5,$D1960&lt;=Настройки!$B$6),$E1960,0))</f>
        <v/>
      </c>
      <c r="I1960" s="54">
        <f>IF($B1960="","",$G1960+$H1960-$J1960)</f>
        <v/>
      </c>
      <c r="J1960" s="54">
        <f>IF($B1960="","",MAX(0,$E1960-MAX(0,SUMIFS(Тех_Движение!$G$2:$G$5111,Тех_Движение!$D$2:$D$5111,$C1960,Тех_Движение!$B$2:$B$5111,"&lt;="&amp;Настройки!$B$6)-$F1960)))</f>
        <v/>
      </c>
      <c r="K1960" s="54">
        <f>IF(OR($B1960="",K$3&lt;$D1960+Настройки!$B$7),0,MAX(0,$E1960-MAX(0,SUMIFS(Тех_Движение!$G$2:$G$5111,Тех_Движение!$D$2:$D$5111,$C1960,Тех_Движение!$B$2:$B$5111,"&lt;="&amp;K$3)-$F1960)))</f>
        <v/>
      </c>
      <c r="L1960" s="54">
        <f>IF(OR($B1960="",L$3&lt;$D1960+Настройки!$B$7),0,MAX(0,$E1960-MAX(0,SUMIFS(Тех_Движение!$G$2:$G$5111,Тех_Движение!$D$2:$D$5111,$C1960,Тех_Движение!$B$2:$B$5111,"&lt;="&amp;L$3)-$F1960)))</f>
        <v/>
      </c>
      <c r="M1960" s="54">
        <f>IF(OR($B1960="",M$3&lt;$D1960+Настройки!$B$7),0,MAX(0,$E1960-MAX(0,SUMIFS(Тех_Движение!$G$2:$G$5111,Тех_Движение!$D$2:$D$5111,$C1960,Тех_Движение!$B$2:$B$5111,"&lt;="&amp;M$3)-$F1960)))</f>
        <v/>
      </c>
      <c r="N1960" s="54">
        <f>IF(OR($B1960="",N$3&lt;$D1960+Настройки!$B$7),0,MAX(0,$E1960-MAX(0,SUMIFS(Тех_Движение!$G$2:$G$5111,Тех_Движение!$D$2:$D$5111,$C1960,Тех_Движение!$B$2:$B$5111,"&lt;="&amp;N$3)-$F1960)))</f>
        <v/>
      </c>
      <c r="O1960" s="54">
        <f>IF(OR($B1960="",O$3&lt;$D1960+Настройки!$B$7),0,MAX(0,$E1960-MAX(0,SUMIFS(Тех_Движение!$G$2:$G$5111,Тех_Движение!$D$2:$D$5111,$C1960,Тех_Движение!$B$2:$B$5111,"&lt;="&amp;O$3)-$F1960)))</f>
        <v/>
      </c>
      <c r="P1960" s="54">
        <f>IF(OR($B1960="",P$3&lt;$D1960+Настройки!$B$7),0,MAX(0,$E1960-MAX(0,SUMIFS(Тех_Движение!$G$2:$G$5111,Тех_Движение!$D$2:$D$5111,$C1960,Тех_Движение!$B$2:$B$5111,"&lt;="&amp;P$3)-$F1960)))</f>
        <v/>
      </c>
      <c r="Q1960" s="54">
        <f>IF(OR($B1960="",Q$3&lt;$D1960+Настройки!$B$7),0,MAX(0,$E1960-MAX(0,SUMIFS(Тех_Движение!$G$2:$G$5111,Тех_Движение!$D$2:$D$5111,$C1960,Тех_Движение!$B$2:$B$5111,"&lt;="&amp;Q$3)-$F1960)))</f>
        <v/>
      </c>
      <c r="R1960" s="54">
        <f>IF($B1960="","",SUM($K1960:$Q1960))</f>
        <v/>
      </c>
      <c r="S1960" s="56">
        <f>IF($B1960="","",VLOOKUP($C1960,Настройки!$A$11:$L$17,9,FALSE))</f>
        <v/>
      </c>
      <c r="T1960" s="56">
        <f>IF($B1960="","",$R1960*$S1960)</f>
        <v/>
      </c>
    </row>
    <row r="1961">
      <c r="A1961" s="20">
        <f>Тех_Движение!$A$1958</f>
        <v/>
      </c>
      <c r="B1961" s="20">
        <f>IF(Тех_Движение!$F$1958&gt;0,Тех_Движение!$I$1958,"")</f>
        <v/>
      </c>
      <c r="C1961" s="20">
        <f>IF($B1961="","",Тех_Движение!$D$1958)</f>
        <v/>
      </c>
      <c r="D1961" s="42">
        <f>IF($B1961="","",Тех_Движение!$B$1958)</f>
        <v/>
      </c>
      <c r="E1961" s="54">
        <f>IF($B1961="","",Тех_Движение!$F$1958)</f>
        <v/>
      </c>
      <c r="F1961" s="54">
        <f>IF($B1961="","",SUMIFS($E$5:$E1960,$C$5:$C1960,$C1961))</f>
        <v/>
      </c>
      <c r="G1961" s="54">
        <f>IF($B1961="","",MAX(0,$E1961-MAX(0,SUMIFS(Тех_Движение!$G$2:$G$5111,Тех_Движение!$D$2:$D$5111,$C1961,Тех_Движение!$B$2:$B$5111,"&lt;="&amp;Настройки!$B$5-1)-$F1961)))</f>
        <v/>
      </c>
      <c r="H1961" s="54">
        <f>IF($B1961="","",IF(AND($D1961&gt;=Настройки!$B$5,$D1961&lt;=Настройки!$B$6),$E1961,0))</f>
        <v/>
      </c>
      <c r="I1961" s="54">
        <f>IF($B1961="","",$G1961+$H1961-$J1961)</f>
        <v/>
      </c>
      <c r="J1961" s="54">
        <f>IF($B1961="","",MAX(0,$E1961-MAX(0,SUMIFS(Тех_Движение!$G$2:$G$5111,Тех_Движение!$D$2:$D$5111,$C1961,Тех_Движение!$B$2:$B$5111,"&lt;="&amp;Настройки!$B$6)-$F1961)))</f>
        <v/>
      </c>
      <c r="K1961" s="54">
        <f>IF(OR($B1961="",K$3&lt;$D1961+Настройки!$B$7),0,MAX(0,$E1961-MAX(0,SUMIFS(Тех_Движение!$G$2:$G$5111,Тех_Движение!$D$2:$D$5111,$C1961,Тех_Движение!$B$2:$B$5111,"&lt;="&amp;K$3)-$F1961)))</f>
        <v/>
      </c>
      <c r="L1961" s="54">
        <f>IF(OR($B1961="",L$3&lt;$D1961+Настройки!$B$7),0,MAX(0,$E1961-MAX(0,SUMIFS(Тех_Движение!$G$2:$G$5111,Тех_Движение!$D$2:$D$5111,$C1961,Тех_Движение!$B$2:$B$5111,"&lt;="&amp;L$3)-$F1961)))</f>
        <v/>
      </c>
      <c r="M1961" s="54">
        <f>IF(OR($B1961="",M$3&lt;$D1961+Настройки!$B$7),0,MAX(0,$E1961-MAX(0,SUMIFS(Тех_Движение!$G$2:$G$5111,Тех_Движение!$D$2:$D$5111,$C1961,Тех_Движение!$B$2:$B$5111,"&lt;="&amp;M$3)-$F1961)))</f>
        <v/>
      </c>
      <c r="N1961" s="54">
        <f>IF(OR($B1961="",N$3&lt;$D1961+Настройки!$B$7),0,MAX(0,$E1961-MAX(0,SUMIFS(Тех_Движение!$G$2:$G$5111,Тех_Движение!$D$2:$D$5111,$C1961,Тех_Движение!$B$2:$B$5111,"&lt;="&amp;N$3)-$F1961)))</f>
        <v/>
      </c>
      <c r="O1961" s="54">
        <f>IF(OR($B1961="",O$3&lt;$D1961+Настройки!$B$7),0,MAX(0,$E1961-MAX(0,SUMIFS(Тех_Движение!$G$2:$G$5111,Тех_Движение!$D$2:$D$5111,$C1961,Тех_Движение!$B$2:$B$5111,"&lt;="&amp;O$3)-$F1961)))</f>
        <v/>
      </c>
      <c r="P1961" s="54">
        <f>IF(OR($B1961="",P$3&lt;$D1961+Настройки!$B$7),0,MAX(0,$E1961-MAX(0,SUMIFS(Тех_Движение!$G$2:$G$5111,Тех_Движение!$D$2:$D$5111,$C1961,Тех_Движение!$B$2:$B$5111,"&lt;="&amp;P$3)-$F1961)))</f>
        <v/>
      </c>
      <c r="Q1961" s="54">
        <f>IF(OR($B1961="",Q$3&lt;$D1961+Настройки!$B$7),0,MAX(0,$E1961-MAX(0,SUMIFS(Тех_Движение!$G$2:$G$5111,Тех_Движение!$D$2:$D$5111,$C1961,Тех_Движение!$B$2:$B$5111,"&lt;="&amp;Q$3)-$F1961)))</f>
        <v/>
      </c>
      <c r="R1961" s="54">
        <f>IF($B1961="","",SUM($K1961:$Q1961))</f>
        <v/>
      </c>
      <c r="S1961" s="56">
        <f>IF($B1961="","",VLOOKUP($C1961,Настройки!$A$11:$L$17,9,FALSE))</f>
        <v/>
      </c>
      <c r="T1961" s="56">
        <f>IF($B1961="","",$R1961*$S1961)</f>
        <v/>
      </c>
    </row>
    <row r="1962">
      <c r="A1962" s="20">
        <f>Тех_Движение!$A$1959</f>
        <v/>
      </c>
      <c r="B1962" s="20">
        <f>IF(Тех_Движение!$F$1959&gt;0,Тех_Движение!$I$1959,"")</f>
        <v/>
      </c>
      <c r="C1962" s="20">
        <f>IF($B1962="","",Тех_Движение!$D$1959)</f>
        <v/>
      </c>
      <c r="D1962" s="42">
        <f>IF($B1962="","",Тех_Движение!$B$1959)</f>
        <v/>
      </c>
      <c r="E1962" s="54">
        <f>IF($B1962="","",Тех_Движение!$F$1959)</f>
        <v/>
      </c>
      <c r="F1962" s="54">
        <f>IF($B1962="","",SUMIFS($E$5:$E1961,$C$5:$C1961,$C1962))</f>
        <v/>
      </c>
      <c r="G1962" s="54">
        <f>IF($B1962="","",MAX(0,$E1962-MAX(0,SUMIFS(Тех_Движение!$G$2:$G$5111,Тех_Движение!$D$2:$D$5111,$C1962,Тех_Движение!$B$2:$B$5111,"&lt;="&amp;Настройки!$B$5-1)-$F1962)))</f>
        <v/>
      </c>
      <c r="H1962" s="54">
        <f>IF($B1962="","",IF(AND($D1962&gt;=Настройки!$B$5,$D1962&lt;=Настройки!$B$6),$E1962,0))</f>
        <v/>
      </c>
      <c r="I1962" s="54">
        <f>IF($B1962="","",$G1962+$H1962-$J1962)</f>
        <v/>
      </c>
      <c r="J1962" s="54">
        <f>IF($B1962="","",MAX(0,$E1962-MAX(0,SUMIFS(Тех_Движение!$G$2:$G$5111,Тех_Движение!$D$2:$D$5111,$C1962,Тех_Движение!$B$2:$B$5111,"&lt;="&amp;Настройки!$B$6)-$F1962)))</f>
        <v/>
      </c>
      <c r="K1962" s="54">
        <f>IF(OR($B1962="",K$3&lt;$D1962+Настройки!$B$7),0,MAX(0,$E1962-MAX(0,SUMIFS(Тех_Движение!$G$2:$G$5111,Тех_Движение!$D$2:$D$5111,$C1962,Тех_Движение!$B$2:$B$5111,"&lt;="&amp;K$3)-$F1962)))</f>
        <v/>
      </c>
      <c r="L1962" s="54">
        <f>IF(OR($B1962="",L$3&lt;$D1962+Настройки!$B$7),0,MAX(0,$E1962-MAX(0,SUMIFS(Тех_Движение!$G$2:$G$5111,Тех_Движение!$D$2:$D$5111,$C1962,Тех_Движение!$B$2:$B$5111,"&lt;="&amp;L$3)-$F1962)))</f>
        <v/>
      </c>
      <c r="M1962" s="54">
        <f>IF(OR($B1962="",M$3&lt;$D1962+Настройки!$B$7),0,MAX(0,$E1962-MAX(0,SUMIFS(Тех_Движение!$G$2:$G$5111,Тех_Движение!$D$2:$D$5111,$C1962,Тех_Движение!$B$2:$B$5111,"&lt;="&amp;M$3)-$F1962)))</f>
        <v/>
      </c>
      <c r="N1962" s="54">
        <f>IF(OR($B1962="",N$3&lt;$D1962+Настройки!$B$7),0,MAX(0,$E1962-MAX(0,SUMIFS(Тех_Движение!$G$2:$G$5111,Тех_Движение!$D$2:$D$5111,$C1962,Тех_Движение!$B$2:$B$5111,"&lt;="&amp;N$3)-$F1962)))</f>
        <v/>
      </c>
      <c r="O1962" s="54">
        <f>IF(OR($B1962="",O$3&lt;$D1962+Настройки!$B$7),0,MAX(0,$E1962-MAX(0,SUMIFS(Тех_Движение!$G$2:$G$5111,Тех_Движение!$D$2:$D$5111,$C1962,Тех_Движение!$B$2:$B$5111,"&lt;="&amp;O$3)-$F1962)))</f>
        <v/>
      </c>
      <c r="P1962" s="54">
        <f>IF(OR($B1962="",P$3&lt;$D1962+Настройки!$B$7),0,MAX(0,$E1962-MAX(0,SUMIFS(Тех_Движение!$G$2:$G$5111,Тех_Движение!$D$2:$D$5111,$C1962,Тех_Движение!$B$2:$B$5111,"&lt;="&amp;P$3)-$F1962)))</f>
        <v/>
      </c>
      <c r="Q1962" s="54">
        <f>IF(OR($B1962="",Q$3&lt;$D1962+Настройки!$B$7),0,MAX(0,$E1962-MAX(0,SUMIFS(Тех_Движение!$G$2:$G$5111,Тех_Движение!$D$2:$D$5111,$C1962,Тех_Движение!$B$2:$B$5111,"&lt;="&amp;Q$3)-$F1962)))</f>
        <v/>
      </c>
      <c r="R1962" s="54">
        <f>IF($B1962="","",SUM($K1962:$Q1962))</f>
        <v/>
      </c>
      <c r="S1962" s="56">
        <f>IF($B1962="","",VLOOKUP($C1962,Настройки!$A$11:$L$17,9,FALSE))</f>
        <v/>
      </c>
      <c r="T1962" s="56">
        <f>IF($B1962="","",$R1962*$S1962)</f>
        <v/>
      </c>
    </row>
    <row r="1963">
      <c r="A1963" s="20">
        <f>Тех_Движение!$A$1960</f>
        <v/>
      </c>
      <c r="B1963" s="20">
        <f>IF(Тех_Движение!$F$1960&gt;0,Тех_Движение!$I$1960,"")</f>
        <v/>
      </c>
      <c r="C1963" s="20">
        <f>IF($B1963="","",Тех_Движение!$D$1960)</f>
        <v/>
      </c>
      <c r="D1963" s="42">
        <f>IF($B1963="","",Тех_Движение!$B$1960)</f>
        <v/>
      </c>
      <c r="E1963" s="54">
        <f>IF($B1963="","",Тех_Движение!$F$1960)</f>
        <v/>
      </c>
      <c r="F1963" s="54">
        <f>IF($B1963="","",SUMIFS($E$5:$E1962,$C$5:$C1962,$C1963))</f>
        <v/>
      </c>
      <c r="G1963" s="54">
        <f>IF($B1963="","",MAX(0,$E1963-MAX(0,SUMIFS(Тех_Движение!$G$2:$G$5111,Тех_Движение!$D$2:$D$5111,$C1963,Тех_Движение!$B$2:$B$5111,"&lt;="&amp;Настройки!$B$5-1)-$F1963)))</f>
        <v/>
      </c>
      <c r="H1963" s="54">
        <f>IF($B1963="","",IF(AND($D1963&gt;=Настройки!$B$5,$D1963&lt;=Настройки!$B$6),$E1963,0))</f>
        <v/>
      </c>
      <c r="I1963" s="54">
        <f>IF($B1963="","",$G1963+$H1963-$J1963)</f>
        <v/>
      </c>
      <c r="J1963" s="54">
        <f>IF($B1963="","",MAX(0,$E1963-MAX(0,SUMIFS(Тех_Движение!$G$2:$G$5111,Тех_Движение!$D$2:$D$5111,$C1963,Тех_Движение!$B$2:$B$5111,"&lt;="&amp;Настройки!$B$6)-$F1963)))</f>
        <v/>
      </c>
      <c r="K1963" s="54">
        <f>IF(OR($B1963="",K$3&lt;$D1963+Настройки!$B$7),0,MAX(0,$E1963-MAX(0,SUMIFS(Тех_Движение!$G$2:$G$5111,Тех_Движение!$D$2:$D$5111,$C1963,Тех_Движение!$B$2:$B$5111,"&lt;="&amp;K$3)-$F1963)))</f>
        <v/>
      </c>
      <c r="L1963" s="54">
        <f>IF(OR($B1963="",L$3&lt;$D1963+Настройки!$B$7),0,MAX(0,$E1963-MAX(0,SUMIFS(Тех_Движение!$G$2:$G$5111,Тех_Движение!$D$2:$D$5111,$C1963,Тех_Движение!$B$2:$B$5111,"&lt;="&amp;L$3)-$F1963)))</f>
        <v/>
      </c>
      <c r="M1963" s="54">
        <f>IF(OR($B1963="",M$3&lt;$D1963+Настройки!$B$7),0,MAX(0,$E1963-MAX(0,SUMIFS(Тех_Движение!$G$2:$G$5111,Тех_Движение!$D$2:$D$5111,$C1963,Тех_Движение!$B$2:$B$5111,"&lt;="&amp;M$3)-$F1963)))</f>
        <v/>
      </c>
      <c r="N1963" s="54">
        <f>IF(OR($B1963="",N$3&lt;$D1963+Настройки!$B$7),0,MAX(0,$E1963-MAX(0,SUMIFS(Тех_Движение!$G$2:$G$5111,Тех_Движение!$D$2:$D$5111,$C1963,Тех_Движение!$B$2:$B$5111,"&lt;="&amp;N$3)-$F1963)))</f>
        <v/>
      </c>
      <c r="O1963" s="54">
        <f>IF(OR($B1963="",O$3&lt;$D1963+Настройки!$B$7),0,MAX(0,$E1963-MAX(0,SUMIFS(Тех_Движение!$G$2:$G$5111,Тех_Движение!$D$2:$D$5111,$C1963,Тех_Движение!$B$2:$B$5111,"&lt;="&amp;O$3)-$F1963)))</f>
        <v/>
      </c>
      <c r="P1963" s="54">
        <f>IF(OR($B1963="",P$3&lt;$D1963+Настройки!$B$7),0,MAX(0,$E1963-MAX(0,SUMIFS(Тех_Движение!$G$2:$G$5111,Тех_Движение!$D$2:$D$5111,$C1963,Тех_Движение!$B$2:$B$5111,"&lt;="&amp;P$3)-$F1963)))</f>
        <v/>
      </c>
      <c r="Q1963" s="54">
        <f>IF(OR($B1963="",Q$3&lt;$D1963+Настройки!$B$7),0,MAX(0,$E1963-MAX(0,SUMIFS(Тех_Движение!$G$2:$G$5111,Тех_Движение!$D$2:$D$5111,$C1963,Тех_Движение!$B$2:$B$5111,"&lt;="&amp;Q$3)-$F1963)))</f>
        <v/>
      </c>
      <c r="R1963" s="54">
        <f>IF($B1963="","",SUM($K1963:$Q1963))</f>
        <v/>
      </c>
      <c r="S1963" s="56">
        <f>IF($B1963="","",VLOOKUP($C1963,Настройки!$A$11:$L$17,9,FALSE))</f>
        <v/>
      </c>
      <c r="T1963" s="56">
        <f>IF($B1963="","",$R1963*$S1963)</f>
        <v/>
      </c>
    </row>
    <row r="1964">
      <c r="A1964" s="20">
        <f>Тех_Движение!$A$1961</f>
        <v/>
      </c>
      <c r="B1964" s="20">
        <f>IF(Тех_Движение!$F$1961&gt;0,Тех_Движение!$I$1961,"")</f>
        <v/>
      </c>
      <c r="C1964" s="20">
        <f>IF($B1964="","",Тех_Движение!$D$1961)</f>
        <v/>
      </c>
      <c r="D1964" s="42">
        <f>IF($B1964="","",Тех_Движение!$B$1961)</f>
        <v/>
      </c>
      <c r="E1964" s="54">
        <f>IF($B1964="","",Тех_Движение!$F$1961)</f>
        <v/>
      </c>
      <c r="F1964" s="54">
        <f>IF($B1964="","",SUMIFS($E$5:$E1963,$C$5:$C1963,$C1964))</f>
        <v/>
      </c>
      <c r="G1964" s="54">
        <f>IF($B1964="","",MAX(0,$E1964-MAX(0,SUMIFS(Тех_Движение!$G$2:$G$5111,Тех_Движение!$D$2:$D$5111,$C1964,Тех_Движение!$B$2:$B$5111,"&lt;="&amp;Настройки!$B$5-1)-$F1964)))</f>
        <v/>
      </c>
      <c r="H1964" s="54">
        <f>IF($B1964="","",IF(AND($D1964&gt;=Настройки!$B$5,$D1964&lt;=Настройки!$B$6),$E1964,0))</f>
        <v/>
      </c>
      <c r="I1964" s="54">
        <f>IF($B1964="","",$G1964+$H1964-$J1964)</f>
        <v/>
      </c>
      <c r="J1964" s="54">
        <f>IF($B1964="","",MAX(0,$E1964-MAX(0,SUMIFS(Тех_Движение!$G$2:$G$5111,Тех_Движение!$D$2:$D$5111,$C1964,Тех_Движение!$B$2:$B$5111,"&lt;="&amp;Настройки!$B$6)-$F1964)))</f>
        <v/>
      </c>
      <c r="K1964" s="54">
        <f>IF(OR($B1964="",K$3&lt;$D1964+Настройки!$B$7),0,MAX(0,$E1964-MAX(0,SUMIFS(Тех_Движение!$G$2:$G$5111,Тех_Движение!$D$2:$D$5111,$C1964,Тех_Движение!$B$2:$B$5111,"&lt;="&amp;K$3)-$F1964)))</f>
        <v/>
      </c>
      <c r="L1964" s="54">
        <f>IF(OR($B1964="",L$3&lt;$D1964+Настройки!$B$7),0,MAX(0,$E1964-MAX(0,SUMIFS(Тех_Движение!$G$2:$G$5111,Тех_Движение!$D$2:$D$5111,$C1964,Тех_Движение!$B$2:$B$5111,"&lt;="&amp;L$3)-$F1964)))</f>
        <v/>
      </c>
      <c r="M1964" s="54">
        <f>IF(OR($B1964="",M$3&lt;$D1964+Настройки!$B$7),0,MAX(0,$E1964-MAX(0,SUMIFS(Тех_Движение!$G$2:$G$5111,Тех_Движение!$D$2:$D$5111,$C1964,Тех_Движение!$B$2:$B$5111,"&lt;="&amp;M$3)-$F1964)))</f>
        <v/>
      </c>
      <c r="N1964" s="54">
        <f>IF(OR($B1964="",N$3&lt;$D1964+Настройки!$B$7),0,MAX(0,$E1964-MAX(0,SUMIFS(Тех_Движение!$G$2:$G$5111,Тех_Движение!$D$2:$D$5111,$C1964,Тех_Движение!$B$2:$B$5111,"&lt;="&amp;N$3)-$F1964)))</f>
        <v/>
      </c>
      <c r="O1964" s="54">
        <f>IF(OR($B1964="",O$3&lt;$D1964+Настройки!$B$7),0,MAX(0,$E1964-MAX(0,SUMIFS(Тех_Движение!$G$2:$G$5111,Тех_Движение!$D$2:$D$5111,$C1964,Тех_Движение!$B$2:$B$5111,"&lt;="&amp;O$3)-$F1964)))</f>
        <v/>
      </c>
      <c r="P1964" s="54">
        <f>IF(OR($B1964="",P$3&lt;$D1964+Настройки!$B$7),0,MAX(0,$E1964-MAX(0,SUMIFS(Тех_Движение!$G$2:$G$5111,Тех_Движение!$D$2:$D$5111,$C1964,Тех_Движение!$B$2:$B$5111,"&lt;="&amp;P$3)-$F1964)))</f>
        <v/>
      </c>
      <c r="Q1964" s="54">
        <f>IF(OR($B1964="",Q$3&lt;$D1964+Настройки!$B$7),0,MAX(0,$E1964-MAX(0,SUMIFS(Тех_Движение!$G$2:$G$5111,Тех_Движение!$D$2:$D$5111,$C1964,Тех_Движение!$B$2:$B$5111,"&lt;="&amp;Q$3)-$F1964)))</f>
        <v/>
      </c>
      <c r="R1964" s="54">
        <f>IF($B1964="","",SUM($K1964:$Q1964))</f>
        <v/>
      </c>
      <c r="S1964" s="56">
        <f>IF($B1964="","",VLOOKUP($C1964,Настройки!$A$11:$L$17,9,FALSE))</f>
        <v/>
      </c>
      <c r="T1964" s="56">
        <f>IF($B1964="","",$R1964*$S1964)</f>
        <v/>
      </c>
    </row>
    <row r="1965">
      <c r="A1965" s="20">
        <f>Тех_Движение!$A$1962</f>
        <v/>
      </c>
      <c r="B1965" s="20">
        <f>IF(Тех_Движение!$F$1962&gt;0,Тех_Движение!$I$1962,"")</f>
        <v/>
      </c>
      <c r="C1965" s="20">
        <f>IF($B1965="","",Тех_Движение!$D$1962)</f>
        <v/>
      </c>
      <c r="D1965" s="42">
        <f>IF($B1965="","",Тех_Движение!$B$1962)</f>
        <v/>
      </c>
      <c r="E1965" s="54">
        <f>IF($B1965="","",Тех_Движение!$F$1962)</f>
        <v/>
      </c>
      <c r="F1965" s="54">
        <f>IF($B1965="","",SUMIFS($E$5:$E1964,$C$5:$C1964,$C1965))</f>
        <v/>
      </c>
      <c r="G1965" s="54">
        <f>IF($B1965="","",MAX(0,$E1965-MAX(0,SUMIFS(Тех_Движение!$G$2:$G$5111,Тех_Движение!$D$2:$D$5111,$C1965,Тех_Движение!$B$2:$B$5111,"&lt;="&amp;Настройки!$B$5-1)-$F1965)))</f>
        <v/>
      </c>
      <c r="H1965" s="54">
        <f>IF($B1965="","",IF(AND($D1965&gt;=Настройки!$B$5,$D1965&lt;=Настройки!$B$6),$E1965,0))</f>
        <v/>
      </c>
      <c r="I1965" s="54">
        <f>IF($B1965="","",$G1965+$H1965-$J1965)</f>
        <v/>
      </c>
      <c r="J1965" s="54">
        <f>IF($B1965="","",MAX(0,$E1965-MAX(0,SUMIFS(Тех_Движение!$G$2:$G$5111,Тех_Движение!$D$2:$D$5111,$C1965,Тех_Движение!$B$2:$B$5111,"&lt;="&amp;Настройки!$B$6)-$F1965)))</f>
        <v/>
      </c>
      <c r="K1965" s="54">
        <f>IF(OR($B1965="",K$3&lt;$D1965+Настройки!$B$7),0,MAX(0,$E1965-MAX(0,SUMIFS(Тех_Движение!$G$2:$G$5111,Тех_Движение!$D$2:$D$5111,$C1965,Тех_Движение!$B$2:$B$5111,"&lt;="&amp;K$3)-$F1965)))</f>
        <v/>
      </c>
      <c r="L1965" s="54">
        <f>IF(OR($B1965="",L$3&lt;$D1965+Настройки!$B$7),0,MAX(0,$E1965-MAX(0,SUMIFS(Тех_Движение!$G$2:$G$5111,Тех_Движение!$D$2:$D$5111,$C1965,Тех_Движение!$B$2:$B$5111,"&lt;="&amp;L$3)-$F1965)))</f>
        <v/>
      </c>
      <c r="M1965" s="54">
        <f>IF(OR($B1965="",M$3&lt;$D1965+Настройки!$B$7),0,MAX(0,$E1965-MAX(0,SUMIFS(Тех_Движение!$G$2:$G$5111,Тех_Движение!$D$2:$D$5111,$C1965,Тех_Движение!$B$2:$B$5111,"&lt;="&amp;M$3)-$F1965)))</f>
        <v/>
      </c>
      <c r="N1965" s="54">
        <f>IF(OR($B1965="",N$3&lt;$D1965+Настройки!$B$7),0,MAX(0,$E1965-MAX(0,SUMIFS(Тех_Движение!$G$2:$G$5111,Тех_Движение!$D$2:$D$5111,$C1965,Тех_Движение!$B$2:$B$5111,"&lt;="&amp;N$3)-$F1965)))</f>
        <v/>
      </c>
      <c r="O1965" s="54">
        <f>IF(OR($B1965="",O$3&lt;$D1965+Настройки!$B$7),0,MAX(0,$E1965-MAX(0,SUMIFS(Тех_Движение!$G$2:$G$5111,Тех_Движение!$D$2:$D$5111,$C1965,Тех_Движение!$B$2:$B$5111,"&lt;="&amp;O$3)-$F1965)))</f>
        <v/>
      </c>
      <c r="P1965" s="54">
        <f>IF(OR($B1965="",P$3&lt;$D1965+Настройки!$B$7),0,MAX(0,$E1965-MAX(0,SUMIFS(Тех_Движение!$G$2:$G$5111,Тех_Движение!$D$2:$D$5111,$C1965,Тех_Движение!$B$2:$B$5111,"&lt;="&amp;P$3)-$F1965)))</f>
        <v/>
      </c>
      <c r="Q1965" s="54">
        <f>IF(OR($B1965="",Q$3&lt;$D1965+Настройки!$B$7),0,MAX(0,$E1965-MAX(0,SUMIFS(Тех_Движение!$G$2:$G$5111,Тех_Движение!$D$2:$D$5111,$C1965,Тех_Движение!$B$2:$B$5111,"&lt;="&amp;Q$3)-$F1965)))</f>
        <v/>
      </c>
      <c r="R1965" s="54">
        <f>IF($B1965="","",SUM($K1965:$Q1965))</f>
        <v/>
      </c>
      <c r="S1965" s="56">
        <f>IF($B1965="","",VLOOKUP($C1965,Настройки!$A$11:$L$17,9,FALSE))</f>
        <v/>
      </c>
      <c r="T1965" s="56">
        <f>IF($B1965="","",$R1965*$S1965)</f>
        <v/>
      </c>
    </row>
    <row r="1966">
      <c r="A1966" s="20">
        <f>Тех_Движение!$A$1963</f>
        <v/>
      </c>
      <c r="B1966" s="20">
        <f>IF(Тех_Движение!$F$1963&gt;0,Тех_Движение!$I$1963,"")</f>
        <v/>
      </c>
      <c r="C1966" s="20">
        <f>IF($B1966="","",Тех_Движение!$D$1963)</f>
        <v/>
      </c>
      <c r="D1966" s="42">
        <f>IF($B1966="","",Тех_Движение!$B$1963)</f>
        <v/>
      </c>
      <c r="E1966" s="54">
        <f>IF($B1966="","",Тех_Движение!$F$1963)</f>
        <v/>
      </c>
      <c r="F1966" s="54">
        <f>IF($B1966="","",SUMIFS($E$5:$E1965,$C$5:$C1965,$C1966))</f>
        <v/>
      </c>
      <c r="G1966" s="54">
        <f>IF($B1966="","",MAX(0,$E1966-MAX(0,SUMIFS(Тех_Движение!$G$2:$G$5111,Тех_Движение!$D$2:$D$5111,$C1966,Тех_Движение!$B$2:$B$5111,"&lt;="&amp;Настройки!$B$5-1)-$F1966)))</f>
        <v/>
      </c>
      <c r="H1966" s="54">
        <f>IF($B1966="","",IF(AND($D1966&gt;=Настройки!$B$5,$D1966&lt;=Настройки!$B$6),$E1966,0))</f>
        <v/>
      </c>
      <c r="I1966" s="54">
        <f>IF($B1966="","",$G1966+$H1966-$J1966)</f>
        <v/>
      </c>
      <c r="J1966" s="54">
        <f>IF($B1966="","",MAX(0,$E1966-MAX(0,SUMIFS(Тех_Движение!$G$2:$G$5111,Тех_Движение!$D$2:$D$5111,$C1966,Тех_Движение!$B$2:$B$5111,"&lt;="&amp;Настройки!$B$6)-$F1966)))</f>
        <v/>
      </c>
      <c r="K1966" s="54">
        <f>IF(OR($B1966="",K$3&lt;$D1966+Настройки!$B$7),0,MAX(0,$E1966-MAX(0,SUMIFS(Тех_Движение!$G$2:$G$5111,Тех_Движение!$D$2:$D$5111,$C1966,Тех_Движение!$B$2:$B$5111,"&lt;="&amp;K$3)-$F1966)))</f>
        <v/>
      </c>
      <c r="L1966" s="54">
        <f>IF(OR($B1966="",L$3&lt;$D1966+Настройки!$B$7),0,MAX(0,$E1966-MAX(0,SUMIFS(Тех_Движение!$G$2:$G$5111,Тех_Движение!$D$2:$D$5111,$C1966,Тех_Движение!$B$2:$B$5111,"&lt;="&amp;L$3)-$F1966)))</f>
        <v/>
      </c>
      <c r="M1966" s="54">
        <f>IF(OR($B1966="",M$3&lt;$D1966+Настройки!$B$7),0,MAX(0,$E1966-MAX(0,SUMIFS(Тех_Движение!$G$2:$G$5111,Тех_Движение!$D$2:$D$5111,$C1966,Тех_Движение!$B$2:$B$5111,"&lt;="&amp;M$3)-$F1966)))</f>
        <v/>
      </c>
      <c r="N1966" s="54">
        <f>IF(OR($B1966="",N$3&lt;$D1966+Настройки!$B$7),0,MAX(0,$E1966-MAX(0,SUMIFS(Тех_Движение!$G$2:$G$5111,Тех_Движение!$D$2:$D$5111,$C1966,Тех_Движение!$B$2:$B$5111,"&lt;="&amp;N$3)-$F1966)))</f>
        <v/>
      </c>
      <c r="O1966" s="54">
        <f>IF(OR($B1966="",O$3&lt;$D1966+Настройки!$B$7),0,MAX(0,$E1966-MAX(0,SUMIFS(Тех_Движение!$G$2:$G$5111,Тех_Движение!$D$2:$D$5111,$C1966,Тех_Движение!$B$2:$B$5111,"&lt;="&amp;O$3)-$F1966)))</f>
        <v/>
      </c>
      <c r="P1966" s="54">
        <f>IF(OR($B1966="",P$3&lt;$D1966+Настройки!$B$7),0,MAX(0,$E1966-MAX(0,SUMIFS(Тех_Движение!$G$2:$G$5111,Тех_Движение!$D$2:$D$5111,$C1966,Тех_Движение!$B$2:$B$5111,"&lt;="&amp;P$3)-$F1966)))</f>
        <v/>
      </c>
      <c r="Q1966" s="54">
        <f>IF(OR($B1966="",Q$3&lt;$D1966+Настройки!$B$7),0,MAX(0,$E1966-MAX(0,SUMIFS(Тех_Движение!$G$2:$G$5111,Тех_Движение!$D$2:$D$5111,$C1966,Тех_Движение!$B$2:$B$5111,"&lt;="&amp;Q$3)-$F1966)))</f>
        <v/>
      </c>
      <c r="R1966" s="54">
        <f>IF($B1966="","",SUM($K1966:$Q1966))</f>
        <v/>
      </c>
      <c r="S1966" s="56">
        <f>IF($B1966="","",VLOOKUP($C1966,Настройки!$A$11:$L$17,9,FALSE))</f>
        <v/>
      </c>
      <c r="T1966" s="56">
        <f>IF($B1966="","",$R1966*$S1966)</f>
        <v/>
      </c>
    </row>
    <row r="1967">
      <c r="A1967" s="20">
        <f>Тех_Движение!$A$1964</f>
        <v/>
      </c>
      <c r="B1967" s="20">
        <f>IF(Тех_Движение!$F$1964&gt;0,Тех_Движение!$I$1964,"")</f>
        <v/>
      </c>
      <c r="C1967" s="20">
        <f>IF($B1967="","",Тех_Движение!$D$1964)</f>
        <v/>
      </c>
      <c r="D1967" s="42">
        <f>IF($B1967="","",Тех_Движение!$B$1964)</f>
        <v/>
      </c>
      <c r="E1967" s="54">
        <f>IF($B1967="","",Тех_Движение!$F$1964)</f>
        <v/>
      </c>
      <c r="F1967" s="54">
        <f>IF($B1967="","",SUMIFS($E$5:$E1966,$C$5:$C1966,$C1967))</f>
        <v/>
      </c>
      <c r="G1967" s="54">
        <f>IF($B1967="","",MAX(0,$E1967-MAX(0,SUMIFS(Тех_Движение!$G$2:$G$5111,Тех_Движение!$D$2:$D$5111,$C1967,Тех_Движение!$B$2:$B$5111,"&lt;="&amp;Настройки!$B$5-1)-$F1967)))</f>
        <v/>
      </c>
      <c r="H1967" s="54">
        <f>IF($B1967="","",IF(AND($D1967&gt;=Настройки!$B$5,$D1967&lt;=Настройки!$B$6),$E1967,0))</f>
        <v/>
      </c>
      <c r="I1967" s="54">
        <f>IF($B1967="","",$G1967+$H1967-$J1967)</f>
        <v/>
      </c>
      <c r="J1967" s="54">
        <f>IF($B1967="","",MAX(0,$E1967-MAX(0,SUMIFS(Тех_Движение!$G$2:$G$5111,Тех_Движение!$D$2:$D$5111,$C1967,Тех_Движение!$B$2:$B$5111,"&lt;="&amp;Настройки!$B$6)-$F1967)))</f>
        <v/>
      </c>
      <c r="K1967" s="54">
        <f>IF(OR($B1967="",K$3&lt;$D1967+Настройки!$B$7),0,MAX(0,$E1967-MAX(0,SUMIFS(Тех_Движение!$G$2:$G$5111,Тех_Движение!$D$2:$D$5111,$C1967,Тех_Движение!$B$2:$B$5111,"&lt;="&amp;K$3)-$F1967)))</f>
        <v/>
      </c>
      <c r="L1967" s="54">
        <f>IF(OR($B1967="",L$3&lt;$D1967+Настройки!$B$7),0,MAX(0,$E1967-MAX(0,SUMIFS(Тех_Движение!$G$2:$G$5111,Тех_Движение!$D$2:$D$5111,$C1967,Тех_Движение!$B$2:$B$5111,"&lt;="&amp;L$3)-$F1967)))</f>
        <v/>
      </c>
      <c r="M1967" s="54">
        <f>IF(OR($B1967="",M$3&lt;$D1967+Настройки!$B$7),0,MAX(0,$E1967-MAX(0,SUMIFS(Тех_Движение!$G$2:$G$5111,Тех_Движение!$D$2:$D$5111,$C1967,Тех_Движение!$B$2:$B$5111,"&lt;="&amp;M$3)-$F1967)))</f>
        <v/>
      </c>
      <c r="N1967" s="54">
        <f>IF(OR($B1967="",N$3&lt;$D1967+Настройки!$B$7),0,MAX(0,$E1967-MAX(0,SUMIFS(Тех_Движение!$G$2:$G$5111,Тех_Движение!$D$2:$D$5111,$C1967,Тех_Движение!$B$2:$B$5111,"&lt;="&amp;N$3)-$F1967)))</f>
        <v/>
      </c>
      <c r="O1967" s="54">
        <f>IF(OR($B1967="",O$3&lt;$D1967+Настройки!$B$7),0,MAX(0,$E1967-MAX(0,SUMIFS(Тех_Движение!$G$2:$G$5111,Тех_Движение!$D$2:$D$5111,$C1967,Тех_Движение!$B$2:$B$5111,"&lt;="&amp;O$3)-$F1967)))</f>
        <v/>
      </c>
      <c r="P1967" s="54">
        <f>IF(OR($B1967="",P$3&lt;$D1967+Настройки!$B$7),0,MAX(0,$E1967-MAX(0,SUMIFS(Тех_Движение!$G$2:$G$5111,Тех_Движение!$D$2:$D$5111,$C1967,Тех_Движение!$B$2:$B$5111,"&lt;="&amp;P$3)-$F1967)))</f>
        <v/>
      </c>
      <c r="Q1967" s="54">
        <f>IF(OR($B1967="",Q$3&lt;$D1967+Настройки!$B$7),0,MAX(0,$E1967-MAX(0,SUMIFS(Тех_Движение!$G$2:$G$5111,Тех_Движение!$D$2:$D$5111,$C1967,Тех_Движение!$B$2:$B$5111,"&lt;="&amp;Q$3)-$F1967)))</f>
        <v/>
      </c>
      <c r="R1967" s="54">
        <f>IF($B1967="","",SUM($K1967:$Q1967))</f>
        <v/>
      </c>
      <c r="S1967" s="56">
        <f>IF($B1967="","",VLOOKUP($C1967,Настройки!$A$11:$L$17,9,FALSE))</f>
        <v/>
      </c>
      <c r="T1967" s="56">
        <f>IF($B1967="","",$R1967*$S1967)</f>
        <v/>
      </c>
    </row>
    <row r="1968">
      <c r="A1968" s="20">
        <f>Тех_Движение!$A$1965</f>
        <v/>
      </c>
      <c r="B1968" s="20">
        <f>IF(Тех_Движение!$F$1965&gt;0,Тех_Движение!$I$1965,"")</f>
        <v/>
      </c>
      <c r="C1968" s="20">
        <f>IF($B1968="","",Тех_Движение!$D$1965)</f>
        <v/>
      </c>
      <c r="D1968" s="42">
        <f>IF($B1968="","",Тех_Движение!$B$1965)</f>
        <v/>
      </c>
      <c r="E1968" s="54">
        <f>IF($B1968="","",Тех_Движение!$F$1965)</f>
        <v/>
      </c>
      <c r="F1968" s="54">
        <f>IF($B1968="","",SUMIFS($E$5:$E1967,$C$5:$C1967,$C1968))</f>
        <v/>
      </c>
      <c r="G1968" s="54">
        <f>IF($B1968="","",MAX(0,$E1968-MAX(0,SUMIFS(Тех_Движение!$G$2:$G$5111,Тех_Движение!$D$2:$D$5111,$C1968,Тех_Движение!$B$2:$B$5111,"&lt;="&amp;Настройки!$B$5-1)-$F1968)))</f>
        <v/>
      </c>
      <c r="H1968" s="54">
        <f>IF($B1968="","",IF(AND($D1968&gt;=Настройки!$B$5,$D1968&lt;=Настройки!$B$6),$E1968,0))</f>
        <v/>
      </c>
      <c r="I1968" s="54">
        <f>IF($B1968="","",$G1968+$H1968-$J1968)</f>
        <v/>
      </c>
      <c r="J1968" s="54">
        <f>IF($B1968="","",MAX(0,$E1968-MAX(0,SUMIFS(Тех_Движение!$G$2:$G$5111,Тех_Движение!$D$2:$D$5111,$C1968,Тех_Движение!$B$2:$B$5111,"&lt;="&amp;Настройки!$B$6)-$F1968)))</f>
        <v/>
      </c>
      <c r="K1968" s="54">
        <f>IF(OR($B1968="",K$3&lt;$D1968+Настройки!$B$7),0,MAX(0,$E1968-MAX(0,SUMIFS(Тех_Движение!$G$2:$G$5111,Тех_Движение!$D$2:$D$5111,$C1968,Тех_Движение!$B$2:$B$5111,"&lt;="&amp;K$3)-$F1968)))</f>
        <v/>
      </c>
      <c r="L1968" s="54">
        <f>IF(OR($B1968="",L$3&lt;$D1968+Настройки!$B$7),0,MAX(0,$E1968-MAX(0,SUMIFS(Тех_Движение!$G$2:$G$5111,Тех_Движение!$D$2:$D$5111,$C1968,Тех_Движение!$B$2:$B$5111,"&lt;="&amp;L$3)-$F1968)))</f>
        <v/>
      </c>
      <c r="M1968" s="54">
        <f>IF(OR($B1968="",M$3&lt;$D1968+Настройки!$B$7),0,MAX(0,$E1968-MAX(0,SUMIFS(Тех_Движение!$G$2:$G$5111,Тех_Движение!$D$2:$D$5111,$C1968,Тех_Движение!$B$2:$B$5111,"&lt;="&amp;M$3)-$F1968)))</f>
        <v/>
      </c>
      <c r="N1968" s="54">
        <f>IF(OR($B1968="",N$3&lt;$D1968+Настройки!$B$7),0,MAX(0,$E1968-MAX(0,SUMIFS(Тех_Движение!$G$2:$G$5111,Тех_Движение!$D$2:$D$5111,$C1968,Тех_Движение!$B$2:$B$5111,"&lt;="&amp;N$3)-$F1968)))</f>
        <v/>
      </c>
      <c r="O1968" s="54">
        <f>IF(OR($B1968="",O$3&lt;$D1968+Настройки!$B$7),0,MAX(0,$E1968-MAX(0,SUMIFS(Тех_Движение!$G$2:$G$5111,Тех_Движение!$D$2:$D$5111,$C1968,Тех_Движение!$B$2:$B$5111,"&lt;="&amp;O$3)-$F1968)))</f>
        <v/>
      </c>
      <c r="P1968" s="54">
        <f>IF(OR($B1968="",P$3&lt;$D1968+Настройки!$B$7),0,MAX(0,$E1968-MAX(0,SUMIFS(Тех_Движение!$G$2:$G$5111,Тех_Движение!$D$2:$D$5111,$C1968,Тех_Движение!$B$2:$B$5111,"&lt;="&amp;P$3)-$F1968)))</f>
        <v/>
      </c>
      <c r="Q1968" s="54">
        <f>IF(OR($B1968="",Q$3&lt;$D1968+Настройки!$B$7),0,MAX(0,$E1968-MAX(0,SUMIFS(Тех_Движение!$G$2:$G$5111,Тех_Движение!$D$2:$D$5111,$C1968,Тех_Движение!$B$2:$B$5111,"&lt;="&amp;Q$3)-$F1968)))</f>
        <v/>
      </c>
      <c r="R1968" s="54">
        <f>IF($B1968="","",SUM($K1968:$Q1968))</f>
        <v/>
      </c>
      <c r="S1968" s="56">
        <f>IF($B1968="","",VLOOKUP($C1968,Настройки!$A$11:$L$17,9,FALSE))</f>
        <v/>
      </c>
      <c r="T1968" s="56">
        <f>IF($B1968="","",$R1968*$S1968)</f>
        <v/>
      </c>
    </row>
    <row r="1969">
      <c r="A1969" s="20">
        <f>Тех_Движение!$A$1966</f>
        <v/>
      </c>
      <c r="B1969" s="20">
        <f>IF(Тех_Движение!$F$1966&gt;0,Тех_Движение!$I$1966,"")</f>
        <v/>
      </c>
      <c r="C1969" s="20">
        <f>IF($B1969="","",Тех_Движение!$D$1966)</f>
        <v/>
      </c>
      <c r="D1969" s="42">
        <f>IF($B1969="","",Тех_Движение!$B$1966)</f>
        <v/>
      </c>
      <c r="E1969" s="54">
        <f>IF($B1969="","",Тех_Движение!$F$1966)</f>
        <v/>
      </c>
      <c r="F1969" s="54">
        <f>IF($B1969="","",SUMIFS($E$5:$E1968,$C$5:$C1968,$C1969))</f>
        <v/>
      </c>
      <c r="G1969" s="54">
        <f>IF($B1969="","",MAX(0,$E1969-MAX(0,SUMIFS(Тех_Движение!$G$2:$G$5111,Тех_Движение!$D$2:$D$5111,$C1969,Тех_Движение!$B$2:$B$5111,"&lt;="&amp;Настройки!$B$5-1)-$F1969)))</f>
        <v/>
      </c>
      <c r="H1969" s="54">
        <f>IF($B1969="","",IF(AND($D1969&gt;=Настройки!$B$5,$D1969&lt;=Настройки!$B$6),$E1969,0))</f>
        <v/>
      </c>
      <c r="I1969" s="54">
        <f>IF($B1969="","",$G1969+$H1969-$J1969)</f>
        <v/>
      </c>
      <c r="J1969" s="54">
        <f>IF($B1969="","",MAX(0,$E1969-MAX(0,SUMIFS(Тех_Движение!$G$2:$G$5111,Тех_Движение!$D$2:$D$5111,$C1969,Тех_Движение!$B$2:$B$5111,"&lt;="&amp;Настройки!$B$6)-$F1969)))</f>
        <v/>
      </c>
      <c r="K1969" s="54">
        <f>IF(OR($B1969="",K$3&lt;$D1969+Настройки!$B$7),0,MAX(0,$E1969-MAX(0,SUMIFS(Тех_Движение!$G$2:$G$5111,Тех_Движение!$D$2:$D$5111,$C1969,Тех_Движение!$B$2:$B$5111,"&lt;="&amp;K$3)-$F1969)))</f>
        <v/>
      </c>
      <c r="L1969" s="54">
        <f>IF(OR($B1969="",L$3&lt;$D1969+Настройки!$B$7),0,MAX(0,$E1969-MAX(0,SUMIFS(Тех_Движение!$G$2:$G$5111,Тех_Движение!$D$2:$D$5111,$C1969,Тех_Движение!$B$2:$B$5111,"&lt;="&amp;L$3)-$F1969)))</f>
        <v/>
      </c>
      <c r="M1969" s="54">
        <f>IF(OR($B1969="",M$3&lt;$D1969+Настройки!$B$7),0,MAX(0,$E1969-MAX(0,SUMIFS(Тех_Движение!$G$2:$G$5111,Тех_Движение!$D$2:$D$5111,$C1969,Тех_Движение!$B$2:$B$5111,"&lt;="&amp;M$3)-$F1969)))</f>
        <v/>
      </c>
      <c r="N1969" s="54">
        <f>IF(OR($B1969="",N$3&lt;$D1969+Настройки!$B$7),0,MAX(0,$E1969-MAX(0,SUMIFS(Тех_Движение!$G$2:$G$5111,Тех_Движение!$D$2:$D$5111,$C1969,Тех_Движение!$B$2:$B$5111,"&lt;="&amp;N$3)-$F1969)))</f>
        <v/>
      </c>
      <c r="O1969" s="54">
        <f>IF(OR($B1969="",O$3&lt;$D1969+Настройки!$B$7),0,MAX(0,$E1969-MAX(0,SUMIFS(Тех_Движение!$G$2:$G$5111,Тех_Движение!$D$2:$D$5111,$C1969,Тех_Движение!$B$2:$B$5111,"&lt;="&amp;O$3)-$F1969)))</f>
        <v/>
      </c>
      <c r="P1969" s="54">
        <f>IF(OR($B1969="",P$3&lt;$D1969+Настройки!$B$7),0,MAX(0,$E1969-MAX(0,SUMIFS(Тех_Движение!$G$2:$G$5111,Тех_Движение!$D$2:$D$5111,$C1969,Тех_Движение!$B$2:$B$5111,"&lt;="&amp;P$3)-$F1969)))</f>
        <v/>
      </c>
      <c r="Q1969" s="54">
        <f>IF(OR($B1969="",Q$3&lt;$D1969+Настройки!$B$7),0,MAX(0,$E1969-MAX(0,SUMIFS(Тех_Движение!$G$2:$G$5111,Тех_Движение!$D$2:$D$5111,$C1969,Тех_Движение!$B$2:$B$5111,"&lt;="&amp;Q$3)-$F1969)))</f>
        <v/>
      </c>
      <c r="R1969" s="54">
        <f>IF($B1969="","",SUM($K1969:$Q1969))</f>
        <v/>
      </c>
      <c r="S1969" s="56">
        <f>IF($B1969="","",VLOOKUP($C1969,Настройки!$A$11:$L$17,9,FALSE))</f>
        <v/>
      </c>
      <c r="T1969" s="56">
        <f>IF($B1969="","",$R1969*$S1969)</f>
        <v/>
      </c>
    </row>
    <row r="1970">
      <c r="A1970" s="20">
        <f>Тех_Движение!$A$1967</f>
        <v/>
      </c>
      <c r="B1970" s="20">
        <f>IF(Тех_Движение!$F$1967&gt;0,Тех_Движение!$I$1967,"")</f>
        <v/>
      </c>
      <c r="C1970" s="20">
        <f>IF($B1970="","",Тех_Движение!$D$1967)</f>
        <v/>
      </c>
      <c r="D1970" s="42">
        <f>IF($B1970="","",Тех_Движение!$B$1967)</f>
        <v/>
      </c>
      <c r="E1970" s="54">
        <f>IF($B1970="","",Тех_Движение!$F$1967)</f>
        <v/>
      </c>
      <c r="F1970" s="54">
        <f>IF($B1970="","",SUMIFS($E$5:$E1969,$C$5:$C1969,$C1970))</f>
        <v/>
      </c>
      <c r="G1970" s="54">
        <f>IF($B1970="","",MAX(0,$E1970-MAX(0,SUMIFS(Тех_Движение!$G$2:$G$5111,Тех_Движение!$D$2:$D$5111,$C1970,Тех_Движение!$B$2:$B$5111,"&lt;="&amp;Настройки!$B$5-1)-$F1970)))</f>
        <v/>
      </c>
      <c r="H1970" s="54">
        <f>IF($B1970="","",IF(AND($D1970&gt;=Настройки!$B$5,$D1970&lt;=Настройки!$B$6),$E1970,0))</f>
        <v/>
      </c>
      <c r="I1970" s="54">
        <f>IF($B1970="","",$G1970+$H1970-$J1970)</f>
        <v/>
      </c>
      <c r="J1970" s="54">
        <f>IF($B1970="","",MAX(0,$E1970-MAX(0,SUMIFS(Тех_Движение!$G$2:$G$5111,Тех_Движение!$D$2:$D$5111,$C1970,Тех_Движение!$B$2:$B$5111,"&lt;="&amp;Настройки!$B$6)-$F1970)))</f>
        <v/>
      </c>
      <c r="K1970" s="54">
        <f>IF(OR($B1970="",K$3&lt;$D1970+Настройки!$B$7),0,MAX(0,$E1970-MAX(0,SUMIFS(Тех_Движение!$G$2:$G$5111,Тех_Движение!$D$2:$D$5111,$C1970,Тех_Движение!$B$2:$B$5111,"&lt;="&amp;K$3)-$F1970)))</f>
        <v/>
      </c>
      <c r="L1970" s="54">
        <f>IF(OR($B1970="",L$3&lt;$D1970+Настройки!$B$7),0,MAX(0,$E1970-MAX(0,SUMIFS(Тех_Движение!$G$2:$G$5111,Тех_Движение!$D$2:$D$5111,$C1970,Тех_Движение!$B$2:$B$5111,"&lt;="&amp;L$3)-$F1970)))</f>
        <v/>
      </c>
      <c r="M1970" s="54">
        <f>IF(OR($B1970="",M$3&lt;$D1970+Настройки!$B$7),0,MAX(0,$E1970-MAX(0,SUMIFS(Тех_Движение!$G$2:$G$5111,Тех_Движение!$D$2:$D$5111,$C1970,Тех_Движение!$B$2:$B$5111,"&lt;="&amp;M$3)-$F1970)))</f>
        <v/>
      </c>
      <c r="N1970" s="54">
        <f>IF(OR($B1970="",N$3&lt;$D1970+Настройки!$B$7),0,MAX(0,$E1970-MAX(0,SUMIFS(Тех_Движение!$G$2:$G$5111,Тех_Движение!$D$2:$D$5111,$C1970,Тех_Движение!$B$2:$B$5111,"&lt;="&amp;N$3)-$F1970)))</f>
        <v/>
      </c>
      <c r="O1970" s="54">
        <f>IF(OR($B1970="",O$3&lt;$D1970+Настройки!$B$7),0,MAX(0,$E1970-MAX(0,SUMIFS(Тех_Движение!$G$2:$G$5111,Тех_Движение!$D$2:$D$5111,$C1970,Тех_Движение!$B$2:$B$5111,"&lt;="&amp;O$3)-$F1970)))</f>
        <v/>
      </c>
      <c r="P1970" s="54">
        <f>IF(OR($B1970="",P$3&lt;$D1970+Настройки!$B$7),0,MAX(0,$E1970-MAX(0,SUMIFS(Тех_Движение!$G$2:$G$5111,Тех_Движение!$D$2:$D$5111,$C1970,Тех_Движение!$B$2:$B$5111,"&lt;="&amp;P$3)-$F1970)))</f>
        <v/>
      </c>
      <c r="Q1970" s="54">
        <f>IF(OR($B1970="",Q$3&lt;$D1970+Настройки!$B$7),0,MAX(0,$E1970-MAX(0,SUMIFS(Тех_Движение!$G$2:$G$5111,Тех_Движение!$D$2:$D$5111,$C1970,Тех_Движение!$B$2:$B$5111,"&lt;="&amp;Q$3)-$F1970)))</f>
        <v/>
      </c>
      <c r="R1970" s="54">
        <f>IF($B1970="","",SUM($K1970:$Q1970))</f>
        <v/>
      </c>
      <c r="S1970" s="56">
        <f>IF($B1970="","",VLOOKUP($C1970,Настройки!$A$11:$L$17,9,FALSE))</f>
        <v/>
      </c>
      <c r="T1970" s="56">
        <f>IF($B1970="","",$R1970*$S1970)</f>
        <v/>
      </c>
    </row>
    <row r="1971">
      <c r="A1971" s="20">
        <f>Тех_Движение!$A$1968</f>
        <v/>
      </c>
      <c r="B1971" s="20">
        <f>IF(Тех_Движение!$F$1968&gt;0,Тех_Движение!$I$1968,"")</f>
        <v/>
      </c>
      <c r="C1971" s="20">
        <f>IF($B1971="","",Тех_Движение!$D$1968)</f>
        <v/>
      </c>
      <c r="D1971" s="42">
        <f>IF($B1971="","",Тех_Движение!$B$1968)</f>
        <v/>
      </c>
      <c r="E1971" s="54">
        <f>IF($B1971="","",Тех_Движение!$F$1968)</f>
        <v/>
      </c>
      <c r="F1971" s="54">
        <f>IF($B1971="","",SUMIFS($E$5:$E1970,$C$5:$C1970,$C1971))</f>
        <v/>
      </c>
      <c r="G1971" s="54">
        <f>IF($B1971="","",MAX(0,$E1971-MAX(0,SUMIFS(Тех_Движение!$G$2:$G$5111,Тех_Движение!$D$2:$D$5111,$C1971,Тех_Движение!$B$2:$B$5111,"&lt;="&amp;Настройки!$B$5-1)-$F1971)))</f>
        <v/>
      </c>
      <c r="H1971" s="54">
        <f>IF($B1971="","",IF(AND($D1971&gt;=Настройки!$B$5,$D1971&lt;=Настройки!$B$6),$E1971,0))</f>
        <v/>
      </c>
      <c r="I1971" s="54">
        <f>IF($B1971="","",$G1971+$H1971-$J1971)</f>
        <v/>
      </c>
      <c r="J1971" s="54">
        <f>IF($B1971="","",MAX(0,$E1971-MAX(0,SUMIFS(Тех_Движение!$G$2:$G$5111,Тех_Движение!$D$2:$D$5111,$C1971,Тех_Движение!$B$2:$B$5111,"&lt;="&amp;Настройки!$B$6)-$F1971)))</f>
        <v/>
      </c>
      <c r="K1971" s="54">
        <f>IF(OR($B1971="",K$3&lt;$D1971+Настройки!$B$7),0,MAX(0,$E1971-MAX(0,SUMIFS(Тех_Движение!$G$2:$G$5111,Тех_Движение!$D$2:$D$5111,$C1971,Тех_Движение!$B$2:$B$5111,"&lt;="&amp;K$3)-$F1971)))</f>
        <v/>
      </c>
      <c r="L1971" s="54">
        <f>IF(OR($B1971="",L$3&lt;$D1971+Настройки!$B$7),0,MAX(0,$E1971-MAX(0,SUMIFS(Тех_Движение!$G$2:$G$5111,Тех_Движение!$D$2:$D$5111,$C1971,Тех_Движение!$B$2:$B$5111,"&lt;="&amp;L$3)-$F1971)))</f>
        <v/>
      </c>
      <c r="M1971" s="54">
        <f>IF(OR($B1971="",M$3&lt;$D1971+Настройки!$B$7),0,MAX(0,$E1971-MAX(0,SUMIFS(Тех_Движение!$G$2:$G$5111,Тех_Движение!$D$2:$D$5111,$C1971,Тех_Движение!$B$2:$B$5111,"&lt;="&amp;M$3)-$F1971)))</f>
        <v/>
      </c>
      <c r="N1971" s="54">
        <f>IF(OR($B1971="",N$3&lt;$D1971+Настройки!$B$7),0,MAX(0,$E1971-MAX(0,SUMIFS(Тех_Движение!$G$2:$G$5111,Тех_Движение!$D$2:$D$5111,$C1971,Тех_Движение!$B$2:$B$5111,"&lt;="&amp;N$3)-$F1971)))</f>
        <v/>
      </c>
      <c r="O1971" s="54">
        <f>IF(OR($B1971="",O$3&lt;$D1971+Настройки!$B$7),0,MAX(0,$E1971-MAX(0,SUMIFS(Тех_Движение!$G$2:$G$5111,Тех_Движение!$D$2:$D$5111,$C1971,Тех_Движение!$B$2:$B$5111,"&lt;="&amp;O$3)-$F1971)))</f>
        <v/>
      </c>
      <c r="P1971" s="54">
        <f>IF(OR($B1971="",P$3&lt;$D1971+Настройки!$B$7),0,MAX(0,$E1971-MAX(0,SUMIFS(Тех_Движение!$G$2:$G$5111,Тех_Движение!$D$2:$D$5111,$C1971,Тех_Движение!$B$2:$B$5111,"&lt;="&amp;P$3)-$F1971)))</f>
        <v/>
      </c>
      <c r="Q1971" s="54">
        <f>IF(OR($B1971="",Q$3&lt;$D1971+Настройки!$B$7),0,MAX(0,$E1971-MAX(0,SUMIFS(Тех_Движение!$G$2:$G$5111,Тех_Движение!$D$2:$D$5111,$C1971,Тех_Движение!$B$2:$B$5111,"&lt;="&amp;Q$3)-$F1971)))</f>
        <v/>
      </c>
      <c r="R1971" s="54">
        <f>IF($B1971="","",SUM($K1971:$Q1971))</f>
        <v/>
      </c>
      <c r="S1971" s="56">
        <f>IF($B1971="","",VLOOKUP($C1971,Настройки!$A$11:$L$17,9,FALSE))</f>
        <v/>
      </c>
      <c r="T1971" s="56">
        <f>IF($B1971="","",$R1971*$S1971)</f>
        <v/>
      </c>
    </row>
    <row r="1972">
      <c r="A1972" s="20">
        <f>Тех_Движение!$A$1969</f>
        <v/>
      </c>
      <c r="B1972" s="20">
        <f>IF(Тех_Движение!$F$1969&gt;0,Тех_Движение!$I$1969,"")</f>
        <v/>
      </c>
      <c r="C1972" s="20">
        <f>IF($B1972="","",Тех_Движение!$D$1969)</f>
        <v/>
      </c>
      <c r="D1972" s="42">
        <f>IF($B1972="","",Тех_Движение!$B$1969)</f>
        <v/>
      </c>
      <c r="E1972" s="54">
        <f>IF($B1972="","",Тех_Движение!$F$1969)</f>
        <v/>
      </c>
      <c r="F1972" s="54">
        <f>IF($B1972="","",SUMIFS($E$5:$E1971,$C$5:$C1971,$C1972))</f>
        <v/>
      </c>
      <c r="G1972" s="54">
        <f>IF($B1972="","",MAX(0,$E1972-MAX(0,SUMIFS(Тех_Движение!$G$2:$G$5111,Тех_Движение!$D$2:$D$5111,$C1972,Тех_Движение!$B$2:$B$5111,"&lt;="&amp;Настройки!$B$5-1)-$F1972)))</f>
        <v/>
      </c>
      <c r="H1972" s="54">
        <f>IF($B1972="","",IF(AND($D1972&gt;=Настройки!$B$5,$D1972&lt;=Настройки!$B$6),$E1972,0))</f>
        <v/>
      </c>
      <c r="I1972" s="54">
        <f>IF($B1972="","",$G1972+$H1972-$J1972)</f>
        <v/>
      </c>
      <c r="J1972" s="54">
        <f>IF($B1972="","",MAX(0,$E1972-MAX(0,SUMIFS(Тех_Движение!$G$2:$G$5111,Тех_Движение!$D$2:$D$5111,$C1972,Тех_Движение!$B$2:$B$5111,"&lt;="&amp;Настройки!$B$6)-$F1972)))</f>
        <v/>
      </c>
      <c r="K1972" s="54">
        <f>IF(OR($B1972="",K$3&lt;$D1972+Настройки!$B$7),0,MAX(0,$E1972-MAX(0,SUMIFS(Тех_Движение!$G$2:$G$5111,Тех_Движение!$D$2:$D$5111,$C1972,Тех_Движение!$B$2:$B$5111,"&lt;="&amp;K$3)-$F1972)))</f>
        <v/>
      </c>
      <c r="L1972" s="54">
        <f>IF(OR($B1972="",L$3&lt;$D1972+Настройки!$B$7),0,MAX(0,$E1972-MAX(0,SUMIFS(Тех_Движение!$G$2:$G$5111,Тех_Движение!$D$2:$D$5111,$C1972,Тех_Движение!$B$2:$B$5111,"&lt;="&amp;L$3)-$F1972)))</f>
        <v/>
      </c>
      <c r="M1972" s="54">
        <f>IF(OR($B1972="",M$3&lt;$D1972+Настройки!$B$7),0,MAX(0,$E1972-MAX(0,SUMIFS(Тех_Движение!$G$2:$G$5111,Тех_Движение!$D$2:$D$5111,$C1972,Тех_Движение!$B$2:$B$5111,"&lt;="&amp;M$3)-$F1972)))</f>
        <v/>
      </c>
      <c r="N1972" s="54">
        <f>IF(OR($B1972="",N$3&lt;$D1972+Настройки!$B$7),0,MAX(0,$E1972-MAX(0,SUMIFS(Тех_Движение!$G$2:$G$5111,Тех_Движение!$D$2:$D$5111,$C1972,Тех_Движение!$B$2:$B$5111,"&lt;="&amp;N$3)-$F1972)))</f>
        <v/>
      </c>
      <c r="O1972" s="54">
        <f>IF(OR($B1972="",O$3&lt;$D1972+Настройки!$B$7),0,MAX(0,$E1972-MAX(0,SUMIFS(Тех_Движение!$G$2:$G$5111,Тех_Движение!$D$2:$D$5111,$C1972,Тех_Движение!$B$2:$B$5111,"&lt;="&amp;O$3)-$F1972)))</f>
        <v/>
      </c>
      <c r="P1972" s="54">
        <f>IF(OR($B1972="",P$3&lt;$D1972+Настройки!$B$7),0,MAX(0,$E1972-MAX(0,SUMIFS(Тех_Движение!$G$2:$G$5111,Тех_Движение!$D$2:$D$5111,$C1972,Тех_Движение!$B$2:$B$5111,"&lt;="&amp;P$3)-$F1972)))</f>
        <v/>
      </c>
      <c r="Q1972" s="54">
        <f>IF(OR($B1972="",Q$3&lt;$D1972+Настройки!$B$7),0,MAX(0,$E1972-MAX(0,SUMIFS(Тех_Движение!$G$2:$G$5111,Тех_Движение!$D$2:$D$5111,$C1972,Тех_Движение!$B$2:$B$5111,"&lt;="&amp;Q$3)-$F1972)))</f>
        <v/>
      </c>
      <c r="R1972" s="54">
        <f>IF($B1972="","",SUM($K1972:$Q1972))</f>
        <v/>
      </c>
      <c r="S1972" s="56">
        <f>IF($B1972="","",VLOOKUP($C1972,Настройки!$A$11:$L$17,9,FALSE))</f>
        <v/>
      </c>
      <c r="T1972" s="56">
        <f>IF($B1972="","",$R1972*$S1972)</f>
        <v/>
      </c>
    </row>
    <row r="1973">
      <c r="A1973" s="20">
        <f>Тех_Движение!$A$1970</f>
        <v/>
      </c>
      <c r="B1973" s="20">
        <f>IF(Тех_Движение!$F$1970&gt;0,Тех_Движение!$I$1970,"")</f>
        <v/>
      </c>
      <c r="C1973" s="20">
        <f>IF($B1973="","",Тех_Движение!$D$1970)</f>
        <v/>
      </c>
      <c r="D1973" s="42">
        <f>IF($B1973="","",Тех_Движение!$B$1970)</f>
        <v/>
      </c>
      <c r="E1973" s="54">
        <f>IF($B1973="","",Тех_Движение!$F$1970)</f>
        <v/>
      </c>
      <c r="F1973" s="54">
        <f>IF($B1973="","",SUMIFS($E$5:$E1972,$C$5:$C1972,$C1973))</f>
        <v/>
      </c>
      <c r="G1973" s="54">
        <f>IF($B1973="","",MAX(0,$E1973-MAX(0,SUMIFS(Тех_Движение!$G$2:$G$5111,Тех_Движение!$D$2:$D$5111,$C1973,Тех_Движение!$B$2:$B$5111,"&lt;="&amp;Настройки!$B$5-1)-$F1973)))</f>
        <v/>
      </c>
      <c r="H1973" s="54">
        <f>IF($B1973="","",IF(AND($D1973&gt;=Настройки!$B$5,$D1973&lt;=Настройки!$B$6),$E1973,0))</f>
        <v/>
      </c>
      <c r="I1973" s="54">
        <f>IF($B1973="","",$G1973+$H1973-$J1973)</f>
        <v/>
      </c>
      <c r="J1973" s="54">
        <f>IF($B1973="","",MAX(0,$E1973-MAX(0,SUMIFS(Тех_Движение!$G$2:$G$5111,Тех_Движение!$D$2:$D$5111,$C1973,Тех_Движение!$B$2:$B$5111,"&lt;="&amp;Настройки!$B$6)-$F1973)))</f>
        <v/>
      </c>
      <c r="K1973" s="54">
        <f>IF(OR($B1973="",K$3&lt;$D1973+Настройки!$B$7),0,MAX(0,$E1973-MAX(0,SUMIFS(Тех_Движение!$G$2:$G$5111,Тех_Движение!$D$2:$D$5111,$C1973,Тех_Движение!$B$2:$B$5111,"&lt;="&amp;K$3)-$F1973)))</f>
        <v/>
      </c>
      <c r="L1973" s="54">
        <f>IF(OR($B1973="",L$3&lt;$D1973+Настройки!$B$7),0,MAX(0,$E1973-MAX(0,SUMIFS(Тех_Движение!$G$2:$G$5111,Тех_Движение!$D$2:$D$5111,$C1973,Тех_Движение!$B$2:$B$5111,"&lt;="&amp;L$3)-$F1973)))</f>
        <v/>
      </c>
      <c r="M1973" s="54">
        <f>IF(OR($B1973="",M$3&lt;$D1973+Настройки!$B$7),0,MAX(0,$E1973-MAX(0,SUMIFS(Тех_Движение!$G$2:$G$5111,Тех_Движение!$D$2:$D$5111,$C1973,Тех_Движение!$B$2:$B$5111,"&lt;="&amp;M$3)-$F1973)))</f>
        <v/>
      </c>
      <c r="N1973" s="54">
        <f>IF(OR($B1973="",N$3&lt;$D1973+Настройки!$B$7),0,MAX(0,$E1973-MAX(0,SUMIFS(Тех_Движение!$G$2:$G$5111,Тех_Движение!$D$2:$D$5111,$C1973,Тех_Движение!$B$2:$B$5111,"&lt;="&amp;N$3)-$F1973)))</f>
        <v/>
      </c>
      <c r="O1973" s="54">
        <f>IF(OR($B1973="",O$3&lt;$D1973+Настройки!$B$7),0,MAX(0,$E1973-MAX(0,SUMIFS(Тех_Движение!$G$2:$G$5111,Тех_Движение!$D$2:$D$5111,$C1973,Тех_Движение!$B$2:$B$5111,"&lt;="&amp;O$3)-$F1973)))</f>
        <v/>
      </c>
      <c r="P1973" s="54">
        <f>IF(OR($B1973="",P$3&lt;$D1973+Настройки!$B$7),0,MAX(0,$E1973-MAX(0,SUMIFS(Тех_Движение!$G$2:$G$5111,Тех_Движение!$D$2:$D$5111,$C1973,Тех_Движение!$B$2:$B$5111,"&lt;="&amp;P$3)-$F1973)))</f>
        <v/>
      </c>
      <c r="Q1973" s="54">
        <f>IF(OR($B1973="",Q$3&lt;$D1973+Настройки!$B$7),0,MAX(0,$E1973-MAX(0,SUMIFS(Тех_Движение!$G$2:$G$5111,Тех_Движение!$D$2:$D$5111,$C1973,Тех_Движение!$B$2:$B$5111,"&lt;="&amp;Q$3)-$F1973)))</f>
        <v/>
      </c>
      <c r="R1973" s="54">
        <f>IF($B1973="","",SUM($K1973:$Q1973))</f>
        <v/>
      </c>
      <c r="S1973" s="56">
        <f>IF($B1973="","",VLOOKUP($C1973,Настройки!$A$11:$L$17,9,FALSE))</f>
        <v/>
      </c>
      <c r="T1973" s="56">
        <f>IF($B1973="","",$R1973*$S1973)</f>
        <v/>
      </c>
    </row>
    <row r="1974">
      <c r="A1974" s="20">
        <f>Тех_Движение!$A$1971</f>
        <v/>
      </c>
      <c r="B1974" s="20">
        <f>IF(Тех_Движение!$F$1971&gt;0,Тех_Движение!$I$1971,"")</f>
        <v/>
      </c>
      <c r="C1974" s="20">
        <f>IF($B1974="","",Тех_Движение!$D$1971)</f>
        <v/>
      </c>
      <c r="D1974" s="42">
        <f>IF($B1974="","",Тех_Движение!$B$1971)</f>
        <v/>
      </c>
      <c r="E1974" s="54">
        <f>IF($B1974="","",Тех_Движение!$F$1971)</f>
        <v/>
      </c>
      <c r="F1974" s="54">
        <f>IF($B1974="","",SUMIFS($E$5:$E1973,$C$5:$C1973,$C1974))</f>
        <v/>
      </c>
      <c r="G1974" s="54">
        <f>IF($B1974="","",MAX(0,$E1974-MAX(0,SUMIFS(Тех_Движение!$G$2:$G$5111,Тех_Движение!$D$2:$D$5111,$C1974,Тех_Движение!$B$2:$B$5111,"&lt;="&amp;Настройки!$B$5-1)-$F1974)))</f>
        <v/>
      </c>
      <c r="H1974" s="54">
        <f>IF($B1974="","",IF(AND($D1974&gt;=Настройки!$B$5,$D1974&lt;=Настройки!$B$6),$E1974,0))</f>
        <v/>
      </c>
      <c r="I1974" s="54">
        <f>IF($B1974="","",$G1974+$H1974-$J1974)</f>
        <v/>
      </c>
      <c r="J1974" s="54">
        <f>IF($B1974="","",MAX(0,$E1974-MAX(0,SUMIFS(Тех_Движение!$G$2:$G$5111,Тех_Движение!$D$2:$D$5111,$C1974,Тех_Движение!$B$2:$B$5111,"&lt;="&amp;Настройки!$B$6)-$F1974)))</f>
        <v/>
      </c>
      <c r="K1974" s="54">
        <f>IF(OR($B1974="",K$3&lt;$D1974+Настройки!$B$7),0,MAX(0,$E1974-MAX(0,SUMIFS(Тех_Движение!$G$2:$G$5111,Тех_Движение!$D$2:$D$5111,$C1974,Тех_Движение!$B$2:$B$5111,"&lt;="&amp;K$3)-$F1974)))</f>
        <v/>
      </c>
      <c r="L1974" s="54">
        <f>IF(OR($B1974="",L$3&lt;$D1974+Настройки!$B$7),0,MAX(0,$E1974-MAX(0,SUMIFS(Тех_Движение!$G$2:$G$5111,Тех_Движение!$D$2:$D$5111,$C1974,Тех_Движение!$B$2:$B$5111,"&lt;="&amp;L$3)-$F1974)))</f>
        <v/>
      </c>
      <c r="M1974" s="54">
        <f>IF(OR($B1974="",M$3&lt;$D1974+Настройки!$B$7),0,MAX(0,$E1974-MAX(0,SUMIFS(Тех_Движение!$G$2:$G$5111,Тех_Движение!$D$2:$D$5111,$C1974,Тех_Движение!$B$2:$B$5111,"&lt;="&amp;M$3)-$F1974)))</f>
        <v/>
      </c>
      <c r="N1974" s="54">
        <f>IF(OR($B1974="",N$3&lt;$D1974+Настройки!$B$7),0,MAX(0,$E1974-MAX(0,SUMIFS(Тех_Движение!$G$2:$G$5111,Тех_Движение!$D$2:$D$5111,$C1974,Тех_Движение!$B$2:$B$5111,"&lt;="&amp;N$3)-$F1974)))</f>
        <v/>
      </c>
      <c r="O1974" s="54">
        <f>IF(OR($B1974="",O$3&lt;$D1974+Настройки!$B$7),0,MAX(0,$E1974-MAX(0,SUMIFS(Тех_Движение!$G$2:$G$5111,Тех_Движение!$D$2:$D$5111,$C1974,Тех_Движение!$B$2:$B$5111,"&lt;="&amp;O$3)-$F1974)))</f>
        <v/>
      </c>
      <c r="P1974" s="54">
        <f>IF(OR($B1974="",P$3&lt;$D1974+Настройки!$B$7),0,MAX(0,$E1974-MAX(0,SUMIFS(Тех_Движение!$G$2:$G$5111,Тех_Движение!$D$2:$D$5111,$C1974,Тех_Движение!$B$2:$B$5111,"&lt;="&amp;P$3)-$F1974)))</f>
        <v/>
      </c>
      <c r="Q1974" s="54">
        <f>IF(OR($B1974="",Q$3&lt;$D1974+Настройки!$B$7),0,MAX(0,$E1974-MAX(0,SUMIFS(Тех_Движение!$G$2:$G$5111,Тех_Движение!$D$2:$D$5111,$C1974,Тех_Движение!$B$2:$B$5111,"&lt;="&amp;Q$3)-$F1974)))</f>
        <v/>
      </c>
      <c r="R1974" s="54">
        <f>IF($B1974="","",SUM($K1974:$Q1974))</f>
        <v/>
      </c>
      <c r="S1974" s="56">
        <f>IF($B1974="","",VLOOKUP($C1974,Настройки!$A$11:$L$17,9,FALSE))</f>
        <v/>
      </c>
      <c r="T1974" s="56">
        <f>IF($B1974="","",$R1974*$S1974)</f>
        <v/>
      </c>
    </row>
    <row r="1975">
      <c r="A1975" s="20">
        <f>Тех_Движение!$A$1972</f>
        <v/>
      </c>
      <c r="B1975" s="20">
        <f>IF(Тех_Движение!$F$1972&gt;0,Тех_Движение!$I$1972,"")</f>
        <v/>
      </c>
      <c r="C1975" s="20">
        <f>IF($B1975="","",Тех_Движение!$D$1972)</f>
        <v/>
      </c>
      <c r="D1975" s="42">
        <f>IF($B1975="","",Тех_Движение!$B$1972)</f>
        <v/>
      </c>
      <c r="E1975" s="54">
        <f>IF($B1975="","",Тех_Движение!$F$1972)</f>
        <v/>
      </c>
      <c r="F1975" s="54">
        <f>IF($B1975="","",SUMIFS($E$5:$E1974,$C$5:$C1974,$C1975))</f>
        <v/>
      </c>
      <c r="G1975" s="54">
        <f>IF($B1975="","",MAX(0,$E1975-MAX(0,SUMIFS(Тех_Движение!$G$2:$G$5111,Тех_Движение!$D$2:$D$5111,$C1975,Тех_Движение!$B$2:$B$5111,"&lt;="&amp;Настройки!$B$5-1)-$F1975)))</f>
        <v/>
      </c>
      <c r="H1975" s="54">
        <f>IF($B1975="","",IF(AND($D1975&gt;=Настройки!$B$5,$D1975&lt;=Настройки!$B$6),$E1975,0))</f>
        <v/>
      </c>
      <c r="I1975" s="54">
        <f>IF($B1975="","",$G1975+$H1975-$J1975)</f>
        <v/>
      </c>
      <c r="J1975" s="54">
        <f>IF($B1975="","",MAX(0,$E1975-MAX(0,SUMIFS(Тех_Движение!$G$2:$G$5111,Тех_Движение!$D$2:$D$5111,$C1975,Тех_Движение!$B$2:$B$5111,"&lt;="&amp;Настройки!$B$6)-$F1975)))</f>
        <v/>
      </c>
      <c r="K1975" s="54">
        <f>IF(OR($B1975="",K$3&lt;$D1975+Настройки!$B$7),0,MAX(0,$E1975-MAX(0,SUMIFS(Тех_Движение!$G$2:$G$5111,Тех_Движение!$D$2:$D$5111,$C1975,Тех_Движение!$B$2:$B$5111,"&lt;="&amp;K$3)-$F1975)))</f>
        <v/>
      </c>
      <c r="L1975" s="54">
        <f>IF(OR($B1975="",L$3&lt;$D1975+Настройки!$B$7),0,MAX(0,$E1975-MAX(0,SUMIFS(Тех_Движение!$G$2:$G$5111,Тех_Движение!$D$2:$D$5111,$C1975,Тех_Движение!$B$2:$B$5111,"&lt;="&amp;L$3)-$F1975)))</f>
        <v/>
      </c>
      <c r="M1975" s="54">
        <f>IF(OR($B1975="",M$3&lt;$D1975+Настройки!$B$7),0,MAX(0,$E1975-MAX(0,SUMIFS(Тех_Движение!$G$2:$G$5111,Тех_Движение!$D$2:$D$5111,$C1975,Тех_Движение!$B$2:$B$5111,"&lt;="&amp;M$3)-$F1975)))</f>
        <v/>
      </c>
      <c r="N1975" s="54">
        <f>IF(OR($B1975="",N$3&lt;$D1975+Настройки!$B$7),0,MAX(0,$E1975-MAX(0,SUMIFS(Тех_Движение!$G$2:$G$5111,Тех_Движение!$D$2:$D$5111,$C1975,Тех_Движение!$B$2:$B$5111,"&lt;="&amp;N$3)-$F1975)))</f>
        <v/>
      </c>
      <c r="O1975" s="54">
        <f>IF(OR($B1975="",O$3&lt;$D1975+Настройки!$B$7),0,MAX(0,$E1975-MAX(0,SUMIFS(Тех_Движение!$G$2:$G$5111,Тех_Движение!$D$2:$D$5111,$C1975,Тех_Движение!$B$2:$B$5111,"&lt;="&amp;O$3)-$F1975)))</f>
        <v/>
      </c>
      <c r="P1975" s="54">
        <f>IF(OR($B1975="",P$3&lt;$D1975+Настройки!$B$7),0,MAX(0,$E1975-MAX(0,SUMIFS(Тех_Движение!$G$2:$G$5111,Тех_Движение!$D$2:$D$5111,$C1975,Тех_Движение!$B$2:$B$5111,"&lt;="&amp;P$3)-$F1975)))</f>
        <v/>
      </c>
      <c r="Q1975" s="54">
        <f>IF(OR($B1975="",Q$3&lt;$D1975+Настройки!$B$7),0,MAX(0,$E1975-MAX(0,SUMIFS(Тех_Движение!$G$2:$G$5111,Тех_Движение!$D$2:$D$5111,$C1975,Тех_Движение!$B$2:$B$5111,"&lt;="&amp;Q$3)-$F1975)))</f>
        <v/>
      </c>
      <c r="R1975" s="54">
        <f>IF($B1975="","",SUM($K1975:$Q1975))</f>
        <v/>
      </c>
      <c r="S1975" s="56">
        <f>IF($B1975="","",VLOOKUP($C1975,Настройки!$A$11:$L$17,9,FALSE))</f>
        <v/>
      </c>
      <c r="T1975" s="56">
        <f>IF($B1975="","",$R1975*$S1975)</f>
        <v/>
      </c>
    </row>
    <row r="1976">
      <c r="A1976" s="20">
        <f>Тех_Движение!$A$1973</f>
        <v/>
      </c>
      <c r="B1976" s="20">
        <f>IF(Тех_Движение!$F$1973&gt;0,Тех_Движение!$I$1973,"")</f>
        <v/>
      </c>
      <c r="C1976" s="20">
        <f>IF($B1976="","",Тех_Движение!$D$1973)</f>
        <v/>
      </c>
      <c r="D1976" s="42">
        <f>IF($B1976="","",Тех_Движение!$B$1973)</f>
        <v/>
      </c>
      <c r="E1976" s="54">
        <f>IF($B1976="","",Тех_Движение!$F$1973)</f>
        <v/>
      </c>
      <c r="F1976" s="54">
        <f>IF($B1976="","",SUMIFS($E$5:$E1975,$C$5:$C1975,$C1976))</f>
        <v/>
      </c>
      <c r="G1976" s="54">
        <f>IF($B1976="","",MAX(0,$E1976-MAX(0,SUMIFS(Тех_Движение!$G$2:$G$5111,Тех_Движение!$D$2:$D$5111,$C1976,Тех_Движение!$B$2:$B$5111,"&lt;="&amp;Настройки!$B$5-1)-$F1976)))</f>
        <v/>
      </c>
      <c r="H1976" s="54">
        <f>IF($B1976="","",IF(AND($D1976&gt;=Настройки!$B$5,$D1976&lt;=Настройки!$B$6),$E1976,0))</f>
        <v/>
      </c>
      <c r="I1976" s="54">
        <f>IF($B1976="","",$G1976+$H1976-$J1976)</f>
        <v/>
      </c>
      <c r="J1976" s="54">
        <f>IF($B1976="","",MAX(0,$E1976-MAX(0,SUMIFS(Тех_Движение!$G$2:$G$5111,Тех_Движение!$D$2:$D$5111,$C1976,Тех_Движение!$B$2:$B$5111,"&lt;="&amp;Настройки!$B$6)-$F1976)))</f>
        <v/>
      </c>
      <c r="K1976" s="54">
        <f>IF(OR($B1976="",K$3&lt;$D1976+Настройки!$B$7),0,MAX(0,$E1976-MAX(0,SUMIFS(Тех_Движение!$G$2:$G$5111,Тех_Движение!$D$2:$D$5111,$C1976,Тех_Движение!$B$2:$B$5111,"&lt;="&amp;K$3)-$F1976)))</f>
        <v/>
      </c>
      <c r="L1976" s="54">
        <f>IF(OR($B1976="",L$3&lt;$D1976+Настройки!$B$7),0,MAX(0,$E1976-MAX(0,SUMIFS(Тех_Движение!$G$2:$G$5111,Тех_Движение!$D$2:$D$5111,$C1976,Тех_Движение!$B$2:$B$5111,"&lt;="&amp;L$3)-$F1976)))</f>
        <v/>
      </c>
      <c r="M1976" s="54">
        <f>IF(OR($B1976="",M$3&lt;$D1976+Настройки!$B$7),0,MAX(0,$E1976-MAX(0,SUMIFS(Тех_Движение!$G$2:$G$5111,Тех_Движение!$D$2:$D$5111,$C1976,Тех_Движение!$B$2:$B$5111,"&lt;="&amp;M$3)-$F1976)))</f>
        <v/>
      </c>
      <c r="N1976" s="54">
        <f>IF(OR($B1976="",N$3&lt;$D1976+Настройки!$B$7),0,MAX(0,$E1976-MAX(0,SUMIFS(Тех_Движение!$G$2:$G$5111,Тех_Движение!$D$2:$D$5111,$C1976,Тех_Движение!$B$2:$B$5111,"&lt;="&amp;N$3)-$F1976)))</f>
        <v/>
      </c>
      <c r="O1976" s="54">
        <f>IF(OR($B1976="",O$3&lt;$D1976+Настройки!$B$7),0,MAX(0,$E1976-MAX(0,SUMIFS(Тех_Движение!$G$2:$G$5111,Тех_Движение!$D$2:$D$5111,$C1976,Тех_Движение!$B$2:$B$5111,"&lt;="&amp;O$3)-$F1976)))</f>
        <v/>
      </c>
      <c r="P1976" s="54">
        <f>IF(OR($B1976="",P$3&lt;$D1976+Настройки!$B$7),0,MAX(0,$E1976-MAX(0,SUMIFS(Тех_Движение!$G$2:$G$5111,Тех_Движение!$D$2:$D$5111,$C1976,Тех_Движение!$B$2:$B$5111,"&lt;="&amp;P$3)-$F1976)))</f>
        <v/>
      </c>
      <c r="Q1976" s="54">
        <f>IF(OR($B1976="",Q$3&lt;$D1976+Настройки!$B$7),0,MAX(0,$E1976-MAX(0,SUMIFS(Тех_Движение!$G$2:$G$5111,Тех_Движение!$D$2:$D$5111,$C1976,Тех_Движение!$B$2:$B$5111,"&lt;="&amp;Q$3)-$F1976)))</f>
        <v/>
      </c>
      <c r="R1976" s="54">
        <f>IF($B1976="","",SUM($K1976:$Q1976))</f>
        <v/>
      </c>
      <c r="S1976" s="56">
        <f>IF($B1976="","",VLOOKUP($C1976,Настройки!$A$11:$L$17,9,FALSE))</f>
        <v/>
      </c>
      <c r="T1976" s="56">
        <f>IF($B1976="","",$R1976*$S1976)</f>
        <v/>
      </c>
    </row>
    <row r="1977">
      <c r="A1977" s="20">
        <f>Тех_Движение!$A$1974</f>
        <v/>
      </c>
      <c r="B1977" s="20">
        <f>IF(Тех_Движение!$F$1974&gt;0,Тех_Движение!$I$1974,"")</f>
        <v/>
      </c>
      <c r="C1977" s="20">
        <f>IF($B1977="","",Тех_Движение!$D$1974)</f>
        <v/>
      </c>
      <c r="D1977" s="42">
        <f>IF($B1977="","",Тех_Движение!$B$1974)</f>
        <v/>
      </c>
      <c r="E1977" s="54">
        <f>IF($B1977="","",Тех_Движение!$F$1974)</f>
        <v/>
      </c>
      <c r="F1977" s="54">
        <f>IF($B1977="","",SUMIFS($E$5:$E1976,$C$5:$C1976,$C1977))</f>
        <v/>
      </c>
      <c r="G1977" s="54">
        <f>IF($B1977="","",MAX(0,$E1977-MAX(0,SUMIFS(Тех_Движение!$G$2:$G$5111,Тех_Движение!$D$2:$D$5111,$C1977,Тех_Движение!$B$2:$B$5111,"&lt;="&amp;Настройки!$B$5-1)-$F1977)))</f>
        <v/>
      </c>
      <c r="H1977" s="54">
        <f>IF($B1977="","",IF(AND($D1977&gt;=Настройки!$B$5,$D1977&lt;=Настройки!$B$6),$E1977,0))</f>
        <v/>
      </c>
      <c r="I1977" s="54">
        <f>IF($B1977="","",$G1977+$H1977-$J1977)</f>
        <v/>
      </c>
      <c r="J1977" s="54">
        <f>IF($B1977="","",MAX(0,$E1977-MAX(0,SUMIFS(Тех_Движение!$G$2:$G$5111,Тех_Движение!$D$2:$D$5111,$C1977,Тех_Движение!$B$2:$B$5111,"&lt;="&amp;Настройки!$B$6)-$F1977)))</f>
        <v/>
      </c>
      <c r="K1977" s="54">
        <f>IF(OR($B1977="",K$3&lt;$D1977+Настройки!$B$7),0,MAX(0,$E1977-MAX(0,SUMIFS(Тех_Движение!$G$2:$G$5111,Тех_Движение!$D$2:$D$5111,$C1977,Тех_Движение!$B$2:$B$5111,"&lt;="&amp;K$3)-$F1977)))</f>
        <v/>
      </c>
      <c r="L1977" s="54">
        <f>IF(OR($B1977="",L$3&lt;$D1977+Настройки!$B$7),0,MAX(0,$E1977-MAX(0,SUMIFS(Тех_Движение!$G$2:$G$5111,Тех_Движение!$D$2:$D$5111,$C1977,Тех_Движение!$B$2:$B$5111,"&lt;="&amp;L$3)-$F1977)))</f>
        <v/>
      </c>
      <c r="M1977" s="54">
        <f>IF(OR($B1977="",M$3&lt;$D1977+Настройки!$B$7),0,MAX(0,$E1977-MAX(0,SUMIFS(Тех_Движение!$G$2:$G$5111,Тех_Движение!$D$2:$D$5111,$C1977,Тех_Движение!$B$2:$B$5111,"&lt;="&amp;M$3)-$F1977)))</f>
        <v/>
      </c>
      <c r="N1977" s="54">
        <f>IF(OR($B1977="",N$3&lt;$D1977+Настройки!$B$7),0,MAX(0,$E1977-MAX(0,SUMIFS(Тех_Движение!$G$2:$G$5111,Тех_Движение!$D$2:$D$5111,$C1977,Тех_Движение!$B$2:$B$5111,"&lt;="&amp;N$3)-$F1977)))</f>
        <v/>
      </c>
      <c r="O1977" s="54">
        <f>IF(OR($B1977="",O$3&lt;$D1977+Настройки!$B$7),0,MAX(0,$E1977-MAX(0,SUMIFS(Тех_Движение!$G$2:$G$5111,Тех_Движение!$D$2:$D$5111,$C1977,Тех_Движение!$B$2:$B$5111,"&lt;="&amp;O$3)-$F1977)))</f>
        <v/>
      </c>
      <c r="P1977" s="54">
        <f>IF(OR($B1977="",P$3&lt;$D1977+Настройки!$B$7),0,MAX(0,$E1977-MAX(0,SUMIFS(Тех_Движение!$G$2:$G$5111,Тех_Движение!$D$2:$D$5111,$C1977,Тех_Движение!$B$2:$B$5111,"&lt;="&amp;P$3)-$F1977)))</f>
        <v/>
      </c>
      <c r="Q1977" s="54">
        <f>IF(OR($B1977="",Q$3&lt;$D1977+Настройки!$B$7),0,MAX(0,$E1977-MAX(0,SUMIFS(Тех_Движение!$G$2:$G$5111,Тех_Движение!$D$2:$D$5111,$C1977,Тех_Движение!$B$2:$B$5111,"&lt;="&amp;Q$3)-$F1977)))</f>
        <v/>
      </c>
      <c r="R1977" s="54">
        <f>IF($B1977="","",SUM($K1977:$Q1977))</f>
        <v/>
      </c>
      <c r="S1977" s="56">
        <f>IF($B1977="","",VLOOKUP($C1977,Настройки!$A$11:$L$17,9,FALSE))</f>
        <v/>
      </c>
      <c r="T1977" s="56">
        <f>IF($B1977="","",$R1977*$S1977)</f>
        <v/>
      </c>
    </row>
    <row r="1978">
      <c r="A1978" s="20">
        <f>Тех_Движение!$A$1975</f>
        <v/>
      </c>
      <c r="B1978" s="20">
        <f>IF(Тех_Движение!$F$1975&gt;0,Тех_Движение!$I$1975,"")</f>
        <v/>
      </c>
      <c r="C1978" s="20">
        <f>IF($B1978="","",Тех_Движение!$D$1975)</f>
        <v/>
      </c>
      <c r="D1978" s="42">
        <f>IF($B1978="","",Тех_Движение!$B$1975)</f>
        <v/>
      </c>
      <c r="E1978" s="54">
        <f>IF($B1978="","",Тех_Движение!$F$1975)</f>
        <v/>
      </c>
      <c r="F1978" s="54">
        <f>IF($B1978="","",SUMIFS($E$5:$E1977,$C$5:$C1977,$C1978))</f>
        <v/>
      </c>
      <c r="G1978" s="54">
        <f>IF($B1978="","",MAX(0,$E1978-MAX(0,SUMIFS(Тех_Движение!$G$2:$G$5111,Тех_Движение!$D$2:$D$5111,$C1978,Тех_Движение!$B$2:$B$5111,"&lt;="&amp;Настройки!$B$5-1)-$F1978)))</f>
        <v/>
      </c>
      <c r="H1978" s="54">
        <f>IF($B1978="","",IF(AND($D1978&gt;=Настройки!$B$5,$D1978&lt;=Настройки!$B$6),$E1978,0))</f>
        <v/>
      </c>
      <c r="I1978" s="54">
        <f>IF($B1978="","",$G1978+$H1978-$J1978)</f>
        <v/>
      </c>
      <c r="J1978" s="54">
        <f>IF($B1978="","",MAX(0,$E1978-MAX(0,SUMIFS(Тех_Движение!$G$2:$G$5111,Тех_Движение!$D$2:$D$5111,$C1978,Тех_Движение!$B$2:$B$5111,"&lt;="&amp;Настройки!$B$6)-$F1978)))</f>
        <v/>
      </c>
      <c r="K1978" s="54">
        <f>IF(OR($B1978="",K$3&lt;$D1978+Настройки!$B$7),0,MAX(0,$E1978-MAX(0,SUMIFS(Тех_Движение!$G$2:$G$5111,Тех_Движение!$D$2:$D$5111,$C1978,Тех_Движение!$B$2:$B$5111,"&lt;="&amp;K$3)-$F1978)))</f>
        <v/>
      </c>
      <c r="L1978" s="54">
        <f>IF(OR($B1978="",L$3&lt;$D1978+Настройки!$B$7),0,MAX(0,$E1978-MAX(0,SUMIFS(Тех_Движение!$G$2:$G$5111,Тех_Движение!$D$2:$D$5111,$C1978,Тех_Движение!$B$2:$B$5111,"&lt;="&amp;L$3)-$F1978)))</f>
        <v/>
      </c>
      <c r="M1978" s="54">
        <f>IF(OR($B1978="",M$3&lt;$D1978+Настройки!$B$7),0,MAX(0,$E1978-MAX(0,SUMIFS(Тех_Движение!$G$2:$G$5111,Тех_Движение!$D$2:$D$5111,$C1978,Тех_Движение!$B$2:$B$5111,"&lt;="&amp;M$3)-$F1978)))</f>
        <v/>
      </c>
      <c r="N1978" s="54">
        <f>IF(OR($B1978="",N$3&lt;$D1978+Настройки!$B$7),0,MAX(0,$E1978-MAX(0,SUMIFS(Тех_Движение!$G$2:$G$5111,Тех_Движение!$D$2:$D$5111,$C1978,Тех_Движение!$B$2:$B$5111,"&lt;="&amp;N$3)-$F1978)))</f>
        <v/>
      </c>
      <c r="O1978" s="54">
        <f>IF(OR($B1978="",O$3&lt;$D1978+Настройки!$B$7),0,MAX(0,$E1978-MAX(0,SUMIFS(Тех_Движение!$G$2:$G$5111,Тех_Движение!$D$2:$D$5111,$C1978,Тех_Движение!$B$2:$B$5111,"&lt;="&amp;O$3)-$F1978)))</f>
        <v/>
      </c>
      <c r="P1978" s="54">
        <f>IF(OR($B1978="",P$3&lt;$D1978+Настройки!$B$7),0,MAX(0,$E1978-MAX(0,SUMIFS(Тех_Движение!$G$2:$G$5111,Тех_Движение!$D$2:$D$5111,$C1978,Тех_Движение!$B$2:$B$5111,"&lt;="&amp;P$3)-$F1978)))</f>
        <v/>
      </c>
      <c r="Q1978" s="54">
        <f>IF(OR($B1978="",Q$3&lt;$D1978+Настройки!$B$7),0,MAX(0,$E1978-MAX(0,SUMIFS(Тех_Движение!$G$2:$G$5111,Тех_Движение!$D$2:$D$5111,$C1978,Тех_Движение!$B$2:$B$5111,"&lt;="&amp;Q$3)-$F1978)))</f>
        <v/>
      </c>
      <c r="R1978" s="54">
        <f>IF($B1978="","",SUM($K1978:$Q1978))</f>
        <v/>
      </c>
      <c r="S1978" s="56">
        <f>IF($B1978="","",VLOOKUP($C1978,Настройки!$A$11:$L$17,9,FALSE))</f>
        <v/>
      </c>
      <c r="T1978" s="56">
        <f>IF($B1978="","",$R1978*$S1978)</f>
        <v/>
      </c>
    </row>
    <row r="1979">
      <c r="A1979" s="20">
        <f>Тех_Движение!$A$1976</f>
        <v/>
      </c>
      <c r="B1979" s="20">
        <f>IF(Тех_Движение!$F$1976&gt;0,Тех_Движение!$I$1976,"")</f>
        <v/>
      </c>
      <c r="C1979" s="20">
        <f>IF($B1979="","",Тех_Движение!$D$1976)</f>
        <v/>
      </c>
      <c r="D1979" s="42">
        <f>IF($B1979="","",Тех_Движение!$B$1976)</f>
        <v/>
      </c>
      <c r="E1979" s="54">
        <f>IF($B1979="","",Тех_Движение!$F$1976)</f>
        <v/>
      </c>
      <c r="F1979" s="54">
        <f>IF($B1979="","",SUMIFS($E$5:$E1978,$C$5:$C1978,$C1979))</f>
        <v/>
      </c>
      <c r="G1979" s="54">
        <f>IF($B1979="","",MAX(0,$E1979-MAX(0,SUMIFS(Тех_Движение!$G$2:$G$5111,Тех_Движение!$D$2:$D$5111,$C1979,Тех_Движение!$B$2:$B$5111,"&lt;="&amp;Настройки!$B$5-1)-$F1979)))</f>
        <v/>
      </c>
      <c r="H1979" s="54">
        <f>IF($B1979="","",IF(AND($D1979&gt;=Настройки!$B$5,$D1979&lt;=Настройки!$B$6),$E1979,0))</f>
        <v/>
      </c>
      <c r="I1979" s="54">
        <f>IF($B1979="","",$G1979+$H1979-$J1979)</f>
        <v/>
      </c>
      <c r="J1979" s="54">
        <f>IF($B1979="","",MAX(0,$E1979-MAX(0,SUMIFS(Тех_Движение!$G$2:$G$5111,Тех_Движение!$D$2:$D$5111,$C1979,Тех_Движение!$B$2:$B$5111,"&lt;="&amp;Настройки!$B$6)-$F1979)))</f>
        <v/>
      </c>
      <c r="K1979" s="54">
        <f>IF(OR($B1979="",K$3&lt;$D1979+Настройки!$B$7),0,MAX(0,$E1979-MAX(0,SUMIFS(Тех_Движение!$G$2:$G$5111,Тех_Движение!$D$2:$D$5111,$C1979,Тех_Движение!$B$2:$B$5111,"&lt;="&amp;K$3)-$F1979)))</f>
        <v/>
      </c>
      <c r="L1979" s="54">
        <f>IF(OR($B1979="",L$3&lt;$D1979+Настройки!$B$7),0,MAX(0,$E1979-MAX(0,SUMIFS(Тех_Движение!$G$2:$G$5111,Тех_Движение!$D$2:$D$5111,$C1979,Тех_Движение!$B$2:$B$5111,"&lt;="&amp;L$3)-$F1979)))</f>
        <v/>
      </c>
      <c r="M1979" s="54">
        <f>IF(OR($B1979="",M$3&lt;$D1979+Настройки!$B$7),0,MAX(0,$E1979-MAX(0,SUMIFS(Тех_Движение!$G$2:$G$5111,Тех_Движение!$D$2:$D$5111,$C1979,Тех_Движение!$B$2:$B$5111,"&lt;="&amp;M$3)-$F1979)))</f>
        <v/>
      </c>
      <c r="N1979" s="54">
        <f>IF(OR($B1979="",N$3&lt;$D1979+Настройки!$B$7),0,MAX(0,$E1979-MAX(0,SUMIFS(Тех_Движение!$G$2:$G$5111,Тех_Движение!$D$2:$D$5111,$C1979,Тех_Движение!$B$2:$B$5111,"&lt;="&amp;N$3)-$F1979)))</f>
        <v/>
      </c>
      <c r="O1979" s="54">
        <f>IF(OR($B1979="",O$3&lt;$D1979+Настройки!$B$7),0,MAX(0,$E1979-MAX(0,SUMIFS(Тех_Движение!$G$2:$G$5111,Тех_Движение!$D$2:$D$5111,$C1979,Тех_Движение!$B$2:$B$5111,"&lt;="&amp;O$3)-$F1979)))</f>
        <v/>
      </c>
      <c r="P1979" s="54">
        <f>IF(OR($B1979="",P$3&lt;$D1979+Настройки!$B$7),0,MAX(0,$E1979-MAX(0,SUMIFS(Тех_Движение!$G$2:$G$5111,Тех_Движение!$D$2:$D$5111,$C1979,Тех_Движение!$B$2:$B$5111,"&lt;="&amp;P$3)-$F1979)))</f>
        <v/>
      </c>
      <c r="Q1979" s="54">
        <f>IF(OR($B1979="",Q$3&lt;$D1979+Настройки!$B$7),0,MAX(0,$E1979-MAX(0,SUMIFS(Тех_Движение!$G$2:$G$5111,Тех_Движение!$D$2:$D$5111,$C1979,Тех_Движение!$B$2:$B$5111,"&lt;="&amp;Q$3)-$F1979)))</f>
        <v/>
      </c>
      <c r="R1979" s="54">
        <f>IF($B1979="","",SUM($K1979:$Q1979))</f>
        <v/>
      </c>
      <c r="S1979" s="56">
        <f>IF($B1979="","",VLOOKUP($C1979,Настройки!$A$11:$L$17,9,FALSE))</f>
        <v/>
      </c>
      <c r="T1979" s="56">
        <f>IF($B1979="","",$R1979*$S1979)</f>
        <v/>
      </c>
    </row>
    <row r="1980">
      <c r="A1980" s="20">
        <f>Тех_Движение!$A$1977</f>
        <v/>
      </c>
      <c r="B1980" s="20">
        <f>IF(Тех_Движение!$F$1977&gt;0,Тех_Движение!$I$1977,"")</f>
        <v/>
      </c>
      <c r="C1980" s="20">
        <f>IF($B1980="","",Тех_Движение!$D$1977)</f>
        <v/>
      </c>
      <c r="D1980" s="42">
        <f>IF($B1980="","",Тех_Движение!$B$1977)</f>
        <v/>
      </c>
      <c r="E1980" s="54">
        <f>IF($B1980="","",Тех_Движение!$F$1977)</f>
        <v/>
      </c>
      <c r="F1980" s="54">
        <f>IF($B1980="","",SUMIFS($E$5:$E1979,$C$5:$C1979,$C1980))</f>
        <v/>
      </c>
      <c r="G1980" s="54">
        <f>IF($B1980="","",MAX(0,$E1980-MAX(0,SUMIFS(Тех_Движение!$G$2:$G$5111,Тех_Движение!$D$2:$D$5111,$C1980,Тех_Движение!$B$2:$B$5111,"&lt;="&amp;Настройки!$B$5-1)-$F1980)))</f>
        <v/>
      </c>
      <c r="H1980" s="54">
        <f>IF($B1980="","",IF(AND($D1980&gt;=Настройки!$B$5,$D1980&lt;=Настройки!$B$6),$E1980,0))</f>
        <v/>
      </c>
      <c r="I1980" s="54">
        <f>IF($B1980="","",$G1980+$H1980-$J1980)</f>
        <v/>
      </c>
      <c r="J1980" s="54">
        <f>IF($B1980="","",MAX(0,$E1980-MAX(0,SUMIFS(Тех_Движение!$G$2:$G$5111,Тех_Движение!$D$2:$D$5111,$C1980,Тех_Движение!$B$2:$B$5111,"&lt;="&amp;Настройки!$B$6)-$F1980)))</f>
        <v/>
      </c>
      <c r="K1980" s="54">
        <f>IF(OR($B1980="",K$3&lt;$D1980+Настройки!$B$7),0,MAX(0,$E1980-MAX(0,SUMIFS(Тех_Движение!$G$2:$G$5111,Тех_Движение!$D$2:$D$5111,$C1980,Тех_Движение!$B$2:$B$5111,"&lt;="&amp;K$3)-$F1980)))</f>
        <v/>
      </c>
      <c r="L1980" s="54">
        <f>IF(OR($B1980="",L$3&lt;$D1980+Настройки!$B$7),0,MAX(0,$E1980-MAX(0,SUMIFS(Тех_Движение!$G$2:$G$5111,Тех_Движение!$D$2:$D$5111,$C1980,Тех_Движение!$B$2:$B$5111,"&lt;="&amp;L$3)-$F1980)))</f>
        <v/>
      </c>
      <c r="M1980" s="54">
        <f>IF(OR($B1980="",M$3&lt;$D1980+Настройки!$B$7),0,MAX(0,$E1980-MAX(0,SUMIFS(Тех_Движение!$G$2:$G$5111,Тех_Движение!$D$2:$D$5111,$C1980,Тех_Движение!$B$2:$B$5111,"&lt;="&amp;M$3)-$F1980)))</f>
        <v/>
      </c>
      <c r="N1980" s="54">
        <f>IF(OR($B1980="",N$3&lt;$D1980+Настройки!$B$7),0,MAX(0,$E1980-MAX(0,SUMIFS(Тех_Движение!$G$2:$G$5111,Тех_Движение!$D$2:$D$5111,$C1980,Тех_Движение!$B$2:$B$5111,"&lt;="&amp;N$3)-$F1980)))</f>
        <v/>
      </c>
      <c r="O1980" s="54">
        <f>IF(OR($B1980="",O$3&lt;$D1980+Настройки!$B$7),0,MAX(0,$E1980-MAX(0,SUMIFS(Тех_Движение!$G$2:$G$5111,Тех_Движение!$D$2:$D$5111,$C1980,Тех_Движение!$B$2:$B$5111,"&lt;="&amp;O$3)-$F1980)))</f>
        <v/>
      </c>
      <c r="P1980" s="54">
        <f>IF(OR($B1980="",P$3&lt;$D1980+Настройки!$B$7),0,MAX(0,$E1980-MAX(0,SUMIFS(Тех_Движение!$G$2:$G$5111,Тех_Движение!$D$2:$D$5111,$C1980,Тех_Движение!$B$2:$B$5111,"&lt;="&amp;P$3)-$F1980)))</f>
        <v/>
      </c>
      <c r="Q1980" s="54">
        <f>IF(OR($B1980="",Q$3&lt;$D1980+Настройки!$B$7),0,MAX(0,$E1980-MAX(0,SUMIFS(Тех_Движение!$G$2:$G$5111,Тех_Движение!$D$2:$D$5111,$C1980,Тех_Движение!$B$2:$B$5111,"&lt;="&amp;Q$3)-$F1980)))</f>
        <v/>
      </c>
      <c r="R1980" s="54">
        <f>IF($B1980="","",SUM($K1980:$Q1980))</f>
        <v/>
      </c>
      <c r="S1980" s="56">
        <f>IF($B1980="","",VLOOKUP($C1980,Настройки!$A$11:$L$17,9,FALSE))</f>
        <v/>
      </c>
      <c r="T1980" s="56">
        <f>IF($B1980="","",$R1980*$S1980)</f>
        <v/>
      </c>
    </row>
    <row r="1981">
      <c r="A1981" s="20">
        <f>Тех_Движение!$A$1978</f>
        <v/>
      </c>
      <c r="B1981" s="20">
        <f>IF(Тех_Движение!$F$1978&gt;0,Тех_Движение!$I$1978,"")</f>
        <v/>
      </c>
      <c r="C1981" s="20">
        <f>IF($B1981="","",Тех_Движение!$D$1978)</f>
        <v/>
      </c>
      <c r="D1981" s="42">
        <f>IF($B1981="","",Тех_Движение!$B$1978)</f>
        <v/>
      </c>
      <c r="E1981" s="54">
        <f>IF($B1981="","",Тех_Движение!$F$1978)</f>
        <v/>
      </c>
      <c r="F1981" s="54">
        <f>IF($B1981="","",SUMIFS($E$5:$E1980,$C$5:$C1980,$C1981))</f>
        <v/>
      </c>
      <c r="G1981" s="54">
        <f>IF($B1981="","",MAX(0,$E1981-MAX(0,SUMIFS(Тех_Движение!$G$2:$G$5111,Тех_Движение!$D$2:$D$5111,$C1981,Тех_Движение!$B$2:$B$5111,"&lt;="&amp;Настройки!$B$5-1)-$F1981)))</f>
        <v/>
      </c>
      <c r="H1981" s="54">
        <f>IF($B1981="","",IF(AND($D1981&gt;=Настройки!$B$5,$D1981&lt;=Настройки!$B$6),$E1981,0))</f>
        <v/>
      </c>
      <c r="I1981" s="54">
        <f>IF($B1981="","",$G1981+$H1981-$J1981)</f>
        <v/>
      </c>
      <c r="J1981" s="54">
        <f>IF($B1981="","",MAX(0,$E1981-MAX(0,SUMIFS(Тех_Движение!$G$2:$G$5111,Тех_Движение!$D$2:$D$5111,$C1981,Тех_Движение!$B$2:$B$5111,"&lt;="&amp;Настройки!$B$6)-$F1981)))</f>
        <v/>
      </c>
      <c r="K1981" s="54">
        <f>IF(OR($B1981="",K$3&lt;$D1981+Настройки!$B$7),0,MAX(0,$E1981-MAX(0,SUMIFS(Тех_Движение!$G$2:$G$5111,Тех_Движение!$D$2:$D$5111,$C1981,Тех_Движение!$B$2:$B$5111,"&lt;="&amp;K$3)-$F1981)))</f>
        <v/>
      </c>
      <c r="L1981" s="54">
        <f>IF(OR($B1981="",L$3&lt;$D1981+Настройки!$B$7),0,MAX(0,$E1981-MAX(0,SUMIFS(Тех_Движение!$G$2:$G$5111,Тех_Движение!$D$2:$D$5111,$C1981,Тех_Движение!$B$2:$B$5111,"&lt;="&amp;L$3)-$F1981)))</f>
        <v/>
      </c>
      <c r="M1981" s="54">
        <f>IF(OR($B1981="",M$3&lt;$D1981+Настройки!$B$7),0,MAX(0,$E1981-MAX(0,SUMIFS(Тех_Движение!$G$2:$G$5111,Тех_Движение!$D$2:$D$5111,$C1981,Тех_Движение!$B$2:$B$5111,"&lt;="&amp;M$3)-$F1981)))</f>
        <v/>
      </c>
      <c r="N1981" s="54">
        <f>IF(OR($B1981="",N$3&lt;$D1981+Настройки!$B$7),0,MAX(0,$E1981-MAX(0,SUMIFS(Тех_Движение!$G$2:$G$5111,Тех_Движение!$D$2:$D$5111,$C1981,Тех_Движение!$B$2:$B$5111,"&lt;="&amp;N$3)-$F1981)))</f>
        <v/>
      </c>
      <c r="O1981" s="54">
        <f>IF(OR($B1981="",O$3&lt;$D1981+Настройки!$B$7),0,MAX(0,$E1981-MAX(0,SUMIFS(Тех_Движение!$G$2:$G$5111,Тех_Движение!$D$2:$D$5111,$C1981,Тех_Движение!$B$2:$B$5111,"&lt;="&amp;O$3)-$F1981)))</f>
        <v/>
      </c>
      <c r="P1981" s="54">
        <f>IF(OR($B1981="",P$3&lt;$D1981+Настройки!$B$7),0,MAX(0,$E1981-MAX(0,SUMIFS(Тех_Движение!$G$2:$G$5111,Тех_Движение!$D$2:$D$5111,$C1981,Тех_Движение!$B$2:$B$5111,"&lt;="&amp;P$3)-$F1981)))</f>
        <v/>
      </c>
      <c r="Q1981" s="54">
        <f>IF(OR($B1981="",Q$3&lt;$D1981+Настройки!$B$7),0,MAX(0,$E1981-MAX(0,SUMIFS(Тех_Движение!$G$2:$G$5111,Тех_Движение!$D$2:$D$5111,$C1981,Тех_Движение!$B$2:$B$5111,"&lt;="&amp;Q$3)-$F1981)))</f>
        <v/>
      </c>
      <c r="R1981" s="54">
        <f>IF($B1981="","",SUM($K1981:$Q1981))</f>
        <v/>
      </c>
      <c r="S1981" s="56">
        <f>IF($B1981="","",VLOOKUP($C1981,Настройки!$A$11:$L$17,9,FALSE))</f>
        <v/>
      </c>
      <c r="T1981" s="56">
        <f>IF($B1981="","",$R1981*$S1981)</f>
        <v/>
      </c>
    </row>
    <row r="1982">
      <c r="A1982" s="20">
        <f>Тех_Движение!$A$1979</f>
        <v/>
      </c>
      <c r="B1982" s="20">
        <f>IF(Тех_Движение!$F$1979&gt;0,Тех_Движение!$I$1979,"")</f>
        <v/>
      </c>
      <c r="C1982" s="20">
        <f>IF($B1982="","",Тех_Движение!$D$1979)</f>
        <v/>
      </c>
      <c r="D1982" s="42">
        <f>IF($B1982="","",Тех_Движение!$B$1979)</f>
        <v/>
      </c>
      <c r="E1982" s="54">
        <f>IF($B1982="","",Тех_Движение!$F$1979)</f>
        <v/>
      </c>
      <c r="F1982" s="54">
        <f>IF($B1982="","",SUMIFS($E$5:$E1981,$C$5:$C1981,$C1982))</f>
        <v/>
      </c>
      <c r="G1982" s="54">
        <f>IF($B1982="","",MAX(0,$E1982-MAX(0,SUMIFS(Тех_Движение!$G$2:$G$5111,Тех_Движение!$D$2:$D$5111,$C1982,Тех_Движение!$B$2:$B$5111,"&lt;="&amp;Настройки!$B$5-1)-$F1982)))</f>
        <v/>
      </c>
      <c r="H1982" s="54">
        <f>IF($B1982="","",IF(AND($D1982&gt;=Настройки!$B$5,$D1982&lt;=Настройки!$B$6),$E1982,0))</f>
        <v/>
      </c>
      <c r="I1982" s="54">
        <f>IF($B1982="","",$G1982+$H1982-$J1982)</f>
        <v/>
      </c>
      <c r="J1982" s="54">
        <f>IF($B1982="","",MAX(0,$E1982-MAX(0,SUMIFS(Тех_Движение!$G$2:$G$5111,Тех_Движение!$D$2:$D$5111,$C1982,Тех_Движение!$B$2:$B$5111,"&lt;="&amp;Настройки!$B$6)-$F1982)))</f>
        <v/>
      </c>
      <c r="K1982" s="54">
        <f>IF(OR($B1982="",K$3&lt;$D1982+Настройки!$B$7),0,MAX(0,$E1982-MAX(0,SUMIFS(Тех_Движение!$G$2:$G$5111,Тех_Движение!$D$2:$D$5111,$C1982,Тех_Движение!$B$2:$B$5111,"&lt;="&amp;K$3)-$F1982)))</f>
        <v/>
      </c>
      <c r="L1982" s="54">
        <f>IF(OR($B1982="",L$3&lt;$D1982+Настройки!$B$7),0,MAX(0,$E1982-MAX(0,SUMIFS(Тех_Движение!$G$2:$G$5111,Тех_Движение!$D$2:$D$5111,$C1982,Тех_Движение!$B$2:$B$5111,"&lt;="&amp;L$3)-$F1982)))</f>
        <v/>
      </c>
      <c r="M1982" s="54">
        <f>IF(OR($B1982="",M$3&lt;$D1982+Настройки!$B$7),0,MAX(0,$E1982-MAX(0,SUMIFS(Тех_Движение!$G$2:$G$5111,Тех_Движение!$D$2:$D$5111,$C1982,Тех_Движение!$B$2:$B$5111,"&lt;="&amp;M$3)-$F1982)))</f>
        <v/>
      </c>
      <c r="N1982" s="54">
        <f>IF(OR($B1982="",N$3&lt;$D1982+Настройки!$B$7),0,MAX(0,$E1982-MAX(0,SUMIFS(Тех_Движение!$G$2:$G$5111,Тех_Движение!$D$2:$D$5111,$C1982,Тех_Движение!$B$2:$B$5111,"&lt;="&amp;N$3)-$F1982)))</f>
        <v/>
      </c>
      <c r="O1982" s="54">
        <f>IF(OR($B1982="",O$3&lt;$D1982+Настройки!$B$7),0,MAX(0,$E1982-MAX(0,SUMIFS(Тех_Движение!$G$2:$G$5111,Тех_Движение!$D$2:$D$5111,$C1982,Тех_Движение!$B$2:$B$5111,"&lt;="&amp;O$3)-$F1982)))</f>
        <v/>
      </c>
      <c r="P1982" s="54">
        <f>IF(OR($B1982="",P$3&lt;$D1982+Настройки!$B$7),0,MAX(0,$E1982-MAX(0,SUMIFS(Тех_Движение!$G$2:$G$5111,Тех_Движение!$D$2:$D$5111,$C1982,Тех_Движение!$B$2:$B$5111,"&lt;="&amp;P$3)-$F1982)))</f>
        <v/>
      </c>
      <c r="Q1982" s="54">
        <f>IF(OR($B1982="",Q$3&lt;$D1982+Настройки!$B$7),0,MAX(0,$E1982-MAX(0,SUMIFS(Тех_Движение!$G$2:$G$5111,Тех_Движение!$D$2:$D$5111,$C1982,Тех_Движение!$B$2:$B$5111,"&lt;="&amp;Q$3)-$F1982)))</f>
        <v/>
      </c>
      <c r="R1982" s="54">
        <f>IF($B1982="","",SUM($K1982:$Q1982))</f>
        <v/>
      </c>
      <c r="S1982" s="56">
        <f>IF($B1982="","",VLOOKUP($C1982,Настройки!$A$11:$L$17,9,FALSE))</f>
        <v/>
      </c>
      <c r="T1982" s="56">
        <f>IF($B1982="","",$R1982*$S1982)</f>
        <v/>
      </c>
    </row>
    <row r="1983">
      <c r="A1983" s="20">
        <f>Тех_Движение!$A$1980</f>
        <v/>
      </c>
      <c r="B1983" s="20">
        <f>IF(Тех_Движение!$F$1980&gt;0,Тех_Движение!$I$1980,"")</f>
        <v/>
      </c>
      <c r="C1983" s="20">
        <f>IF($B1983="","",Тех_Движение!$D$1980)</f>
        <v/>
      </c>
      <c r="D1983" s="42">
        <f>IF($B1983="","",Тех_Движение!$B$1980)</f>
        <v/>
      </c>
      <c r="E1983" s="54">
        <f>IF($B1983="","",Тех_Движение!$F$1980)</f>
        <v/>
      </c>
      <c r="F1983" s="54">
        <f>IF($B1983="","",SUMIFS($E$5:$E1982,$C$5:$C1982,$C1983))</f>
        <v/>
      </c>
      <c r="G1983" s="54">
        <f>IF($B1983="","",MAX(0,$E1983-MAX(0,SUMIFS(Тех_Движение!$G$2:$G$5111,Тех_Движение!$D$2:$D$5111,$C1983,Тех_Движение!$B$2:$B$5111,"&lt;="&amp;Настройки!$B$5-1)-$F1983)))</f>
        <v/>
      </c>
      <c r="H1983" s="54">
        <f>IF($B1983="","",IF(AND($D1983&gt;=Настройки!$B$5,$D1983&lt;=Настройки!$B$6),$E1983,0))</f>
        <v/>
      </c>
      <c r="I1983" s="54">
        <f>IF($B1983="","",$G1983+$H1983-$J1983)</f>
        <v/>
      </c>
      <c r="J1983" s="54">
        <f>IF($B1983="","",MAX(0,$E1983-MAX(0,SUMIFS(Тех_Движение!$G$2:$G$5111,Тех_Движение!$D$2:$D$5111,$C1983,Тех_Движение!$B$2:$B$5111,"&lt;="&amp;Настройки!$B$6)-$F1983)))</f>
        <v/>
      </c>
      <c r="K1983" s="54">
        <f>IF(OR($B1983="",K$3&lt;$D1983+Настройки!$B$7),0,MAX(0,$E1983-MAX(0,SUMIFS(Тех_Движение!$G$2:$G$5111,Тех_Движение!$D$2:$D$5111,$C1983,Тех_Движение!$B$2:$B$5111,"&lt;="&amp;K$3)-$F1983)))</f>
        <v/>
      </c>
      <c r="L1983" s="54">
        <f>IF(OR($B1983="",L$3&lt;$D1983+Настройки!$B$7),0,MAX(0,$E1983-MAX(0,SUMIFS(Тех_Движение!$G$2:$G$5111,Тех_Движение!$D$2:$D$5111,$C1983,Тех_Движение!$B$2:$B$5111,"&lt;="&amp;L$3)-$F1983)))</f>
        <v/>
      </c>
      <c r="M1983" s="54">
        <f>IF(OR($B1983="",M$3&lt;$D1983+Настройки!$B$7),0,MAX(0,$E1983-MAX(0,SUMIFS(Тех_Движение!$G$2:$G$5111,Тех_Движение!$D$2:$D$5111,$C1983,Тех_Движение!$B$2:$B$5111,"&lt;="&amp;M$3)-$F1983)))</f>
        <v/>
      </c>
      <c r="N1983" s="54">
        <f>IF(OR($B1983="",N$3&lt;$D1983+Настройки!$B$7),0,MAX(0,$E1983-MAX(0,SUMIFS(Тех_Движение!$G$2:$G$5111,Тех_Движение!$D$2:$D$5111,$C1983,Тех_Движение!$B$2:$B$5111,"&lt;="&amp;N$3)-$F1983)))</f>
        <v/>
      </c>
      <c r="O1983" s="54">
        <f>IF(OR($B1983="",O$3&lt;$D1983+Настройки!$B$7),0,MAX(0,$E1983-MAX(0,SUMIFS(Тех_Движение!$G$2:$G$5111,Тех_Движение!$D$2:$D$5111,$C1983,Тех_Движение!$B$2:$B$5111,"&lt;="&amp;O$3)-$F1983)))</f>
        <v/>
      </c>
      <c r="P1983" s="54">
        <f>IF(OR($B1983="",P$3&lt;$D1983+Настройки!$B$7),0,MAX(0,$E1983-MAX(0,SUMIFS(Тех_Движение!$G$2:$G$5111,Тех_Движение!$D$2:$D$5111,$C1983,Тех_Движение!$B$2:$B$5111,"&lt;="&amp;P$3)-$F1983)))</f>
        <v/>
      </c>
      <c r="Q1983" s="54">
        <f>IF(OR($B1983="",Q$3&lt;$D1983+Настройки!$B$7),0,MAX(0,$E1983-MAX(0,SUMIFS(Тех_Движение!$G$2:$G$5111,Тех_Движение!$D$2:$D$5111,$C1983,Тех_Движение!$B$2:$B$5111,"&lt;="&amp;Q$3)-$F1983)))</f>
        <v/>
      </c>
      <c r="R1983" s="54">
        <f>IF($B1983="","",SUM($K1983:$Q1983))</f>
        <v/>
      </c>
      <c r="S1983" s="56">
        <f>IF($B1983="","",VLOOKUP($C1983,Настройки!$A$11:$L$17,9,FALSE))</f>
        <v/>
      </c>
      <c r="T1983" s="56">
        <f>IF($B1983="","",$R1983*$S1983)</f>
        <v/>
      </c>
    </row>
    <row r="1984">
      <c r="A1984" s="20">
        <f>Тех_Движение!$A$1981</f>
        <v/>
      </c>
      <c r="B1984" s="20">
        <f>IF(Тех_Движение!$F$1981&gt;0,Тех_Движение!$I$1981,"")</f>
        <v/>
      </c>
      <c r="C1984" s="20">
        <f>IF($B1984="","",Тех_Движение!$D$1981)</f>
        <v/>
      </c>
      <c r="D1984" s="42">
        <f>IF($B1984="","",Тех_Движение!$B$1981)</f>
        <v/>
      </c>
      <c r="E1984" s="54">
        <f>IF($B1984="","",Тех_Движение!$F$1981)</f>
        <v/>
      </c>
      <c r="F1984" s="54">
        <f>IF($B1984="","",SUMIFS($E$5:$E1983,$C$5:$C1983,$C1984))</f>
        <v/>
      </c>
      <c r="G1984" s="54">
        <f>IF($B1984="","",MAX(0,$E1984-MAX(0,SUMIFS(Тех_Движение!$G$2:$G$5111,Тех_Движение!$D$2:$D$5111,$C1984,Тех_Движение!$B$2:$B$5111,"&lt;="&amp;Настройки!$B$5-1)-$F1984)))</f>
        <v/>
      </c>
      <c r="H1984" s="54">
        <f>IF($B1984="","",IF(AND($D1984&gt;=Настройки!$B$5,$D1984&lt;=Настройки!$B$6),$E1984,0))</f>
        <v/>
      </c>
      <c r="I1984" s="54">
        <f>IF($B1984="","",$G1984+$H1984-$J1984)</f>
        <v/>
      </c>
      <c r="J1984" s="54">
        <f>IF($B1984="","",MAX(0,$E1984-MAX(0,SUMIFS(Тех_Движение!$G$2:$G$5111,Тех_Движение!$D$2:$D$5111,$C1984,Тех_Движение!$B$2:$B$5111,"&lt;="&amp;Настройки!$B$6)-$F1984)))</f>
        <v/>
      </c>
      <c r="K1984" s="54">
        <f>IF(OR($B1984="",K$3&lt;$D1984+Настройки!$B$7),0,MAX(0,$E1984-MAX(0,SUMIFS(Тех_Движение!$G$2:$G$5111,Тех_Движение!$D$2:$D$5111,$C1984,Тех_Движение!$B$2:$B$5111,"&lt;="&amp;K$3)-$F1984)))</f>
        <v/>
      </c>
      <c r="L1984" s="54">
        <f>IF(OR($B1984="",L$3&lt;$D1984+Настройки!$B$7),0,MAX(0,$E1984-MAX(0,SUMIFS(Тех_Движение!$G$2:$G$5111,Тех_Движение!$D$2:$D$5111,$C1984,Тех_Движение!$B$2:$B$5111,"&lt;="&amp;L$3)-$F1984)))</f>
        <v/>
      </c>
      <c r="M1984" s="54">
        <f>IF(OR($B1984="",M$3&lt;$D1984+Настройки!$B$7),0,MAX(0,$E1984-MAX(0,SUMIFS(Тех_Движение!$G$2:$G$5111,Тех_Движение!$D$2:$D$5111,$C1984,Тех_Движение!$B$2:$B$5111,"&lt;="&amp;M$3)-$F1984)))</f>
        <v/>
      </c>
      <c r="N1984" s="54">
        <f>IF(OR($B1984="",N$3&lt;$D1984+Настройки!$B$7),0,MAX(0,$E1984-MAX(0,SUMIFS(Тех_Движение!$G$2:$G$5111,Тех_Движение!$D$2:$D$5111,$C1984,Тех_Движение!$B$2:$B$5111,"&lt;="&amp;N$3)-$F1984)))</f>
        <v/>
      </c>
      <c r="O1984" s="54">
        <f>IF(OR($B1984="",O$3&lt;$D1984+Настройки!$B$7),0,MAX(0,$E1984-MAX(0,SUMIFS(Тех_Движение!$G$2:$G$5111,Тех_Движение!$D$2:$D$5111,$C1984,Тех_Движение!$B$2:$B$5111,"&lt;="&amp;O$3)-$F1984)))</f>
        <v/>
      </c>
      <c r="P1984" s="54">
        <f>IF(OR($B1984="",P$3&lt;$D1984+Настройки!$B$7),0,MAX(0,$E1984-MAX(0,SUMIFS(Тех_Движение!$G$2:$G$5111,Тех_Движение!$D$2:$D$5111,$C1984,Тех_Движение!$B$2:$B$5111,"&lt;="&amp;P$3)-$F1984)))</f>
        <v/>
      </c>
      <c r="Q1984" s="54">
        <f>IF(OR($B1984="",Q$3&lt;$D1984+Настройки!$B$7),0,MAX(0,$E1984-MAX(0,SUMIFS(Тех_Движение!$G$2:$G$5111,Тех_Движение!$D$2:$D$5111,$C1984,Тех_Движение!$B$2:$B$5111,"&lt;="&amp;Q$3)-$F1984)))</f>
        <v/>
      </c>
      <c r="R1984" s="54">
        <f>IF($B1984="","",SUM($K1984:$Q1984))</f>
        <v/>
      </c>
      <c r="S1984" s="56">
        <f>IF($B1984="","",VLOOKUP($C1984,Настройки!$A$11:$L$17,9,FALSE))</f>
        <v/>
      </c>
      <c r="T1984" s="56">
        <f>IF($B1984="","",$R1984*$S1984)</f>
        <v/>
      </c>
    </row>
    <row r="1985">
      <c r="A1985" s="20">
        <f>Тех_Движение!$A$1982</f>
        <v/>
      </c>
      <c r="B1985" s="20">
        <f>IF(Тех_Движение!$F$1982&gt;0,Тех_Движение!$I$1982,"")</f>
        <v/>
      </c>
      <c r="C1985" s="20">
        <f>IF($B1985="","",Тех_Движение!$D$1982)</f>
        <v/>
      </c>
      <c r="D1985" s="42">
        <f>IF($B1985="","",Тех_Движение!$B$1982)</f>
        <v/>
      </c>
      <c r="E1985" s="54">
        <f>IF($B1985="","",Тех_Движение!$F$1982)</f>
        <v/>
      </c>
      <c r="F1985" s="54">
        <f>IF($B1985="","",SUMIFS($E$5:$E1984,$C$5:$C1984,$C1985))</f>
        <v/>
      </c>
      <c r="G1985" s="54">
        <f>IF($B1985="","",MAX(0,$E1985-MAX(0,SUMIFS(Тех_Движение!$G$2:$G$5111,Тех_Движение!$D$2:$D$5111,$C1985,Тех_Движение!$B$2:$B$5111,"&lt;="&amp;Настройки!$B$5-1)-$F1985)))</f>
        <v/>
      </c>
      <c r="H1985" s="54">
        <f>IF($B1985="","",IF(AND($D1985&gt;=Настройки!$B$5,$D1985&lt;=Настройки!$B$6),$E1985,0))</f>
        <v/>
      </c>
      <c r="I1985" s="54">
        <f>IF($B1985="","",$G1985+$H1985-$J1985)</f>
        <v/>
      </c>
      <c r="J1985" s="54">
        <f>IF($B1985="","",MAX(0,$E1985-MAX(0,SUMIFS(Тех_Движение!$G$2:$G$5111,Тех_Движение!$D$2:$D$5111,$C1985,Тех_Движение!$B$2:$B$5111,"&lt;="&amp;Настройки!$B$6)-$F1985)))</f>
        <v/>
      </c>
      <c r="K1985" s="54">
        <f>IF(OR($B1985="",K$3&lt;$D1985+Настройки!$B$7),0,MAX(0,$E1985-MAX(0,SUMIFS(Тех_Движение!$G$2:$G$5111,Тех_Движение!$D$2:$D$5111,$C1985,Тех_Движение!$B$2:$B$5111,"&lt;="&amp;K$3)-$F1985)))</f>
        <v/>
      </c>
      <c r="L1985" s="54">
        <f>IF(OR($B1985="",L$3&lt;$D1985+Настройки!$B$7),0,MAX(0,$E1985-MAX(0,SUMIFS(Тех_Движение!$G$2:$G$5111,Тех_Движение!$D$2:$D$5111,$C1985,Тех_Движение!$B$2:$B$5111,"&lt;="&amp;L$3)-$F1985)))</f>
        <v/>
      </c>
      <c r="M1985" s="54">
        <f>IF(OR($B1985="",M$3&lt;$D1985+Настройки!$B$7),0,MAX(0,$E1985-MAX(0,SUMIFS(Тех_Движение!$G$2:$G$5111,Тех_Движение!$D$2:$D$5111,$C1985,Тех_Движение!$B$2:$B$5111,"&lt;="&amp;M$3)-$F1985)))</f>
        <v/>
      </c>
      <c r="N1985" s="54">
        <f>IF(OR($B1985="",N$3&lt;$D1985+Настройки!$B$7),0,MAX(0,$E1985-MAX(0,SUMIFS(Тех_Движение!$G$2:$G$5111,Тех_Движение!$D$2:$D$5111,$C1985,Тех_Движение!$B$2:$B$5111,"&lt;="&amp;N$3)-$F1985)))</f>
        <v/>
      </c>
      <c r="O1985" s="54">
        <f>IF(OR($B1985="",O$3&lt;$D1985+Настройки!$B$7),0,MAX(0,$E1985-MAX(0,SUMIFS(Тех_Движение!$G$2:$G$5111,Тех_Движение!$D$2:$D$5111,$C1985,Тех_Движение!$B$2:$B$5111,"&lt;="&amp;O$3)-$F1985)))</f>
        <v/>
      </c>
      <c r="P1985" s="54">
        <f>IF(OR($B1985="",P$3&lt;$D1985+Настройки!$B$7),0,MAX(0,$E1985-MAX(0,SUMIFS(Тех_Движение!$G$2:$G$5111,Тех_Движение!$D$2:$D$5111,$C1985,Тех_Движение!$B$2:$B$5111,"&lt;="&amp;P$3)-$F1985)))</f>
        <v/>
      </c>
      <c r="Q1985" s="54">
        <f>IF(OR($B1985="",Q$3&lt;$D1985+Настройки!$B$7),0,MAX(0,$E1985-MAX(0,SUMIFS(Тех_Движение!$G$2:$G$5111,Тех_Движение!$D$2:$D$5111,$C1985,Тех_Движение!$B$2:$B$5111,"&lt;="&amp;Q$3)-$F1985)))</f>
        <v/>
      </c>
      <c r="R1985" s="54">
        <f>IF($B1985="","",SUM($K1985:$Q1985))</f>
        <v/>
      </c>
      <c r="S1985" s="56">
        <f>IF($B1985="","",VLOOKUP($C1985,Настройки!$A$11:$L$17,9,FALSE))</f>
        <v/>
      </c>
      <c r="T1985" s="56">
        <f>IF($B1985="","",$R1985*$S1985)</f>
        <v/>
      </c>
    </row>
    <row r="1986">
      <c r="A1986" s="20">
        <f>Тех_Движение!$A$1983</f>
        <v/>
      </c>
      <c r="B1986" s="20">
        <f>IF(Тех_Движение!$F$1983&gt;0,Тех_Движение!$I$1983,"")</f>
        <v/>
      </c>
      <c r="C1986" s="20">
        <f>IF($B1986="","",Тех_Движение!$D$1983)</f>
        <v/>
      </c>
      <c r="D1986" s="42">
        <f>IF($B1986="","",Тех_Движение!$B$1983)</f>
        <v/>
      </c>
      <c r="E1986" s="54">
        <f>IF($B1986="","",Тех_Движение!$F$1983)</f>
        <v/>
      </c>
      <c r="F1986" s="54">
        <f>IF($B1986="","",SUMIFS($E$5:$E1985,$C$5:$C1985,$C1986))</f>
        <v/>
      </c>
      <c r="G1986" s="54">
        <f>IF($B1986="","",MAX(0,$E1986-MAX(0,SUMIFS(Тех_Движение!$G$2:$G$5111,Тех_Движение!$D$2:$D$5111,$C1986,Тех_Движение!$B$2:$B$5111,"&lt;="&amp;Настройки!$B$5-1)-$F1986)))</f>
        <v/>
      </c>
      <c r="H1986" s="54">
        <f>IF($B1986="","",IF(AND($D1986&gt;=Настройки!$B$5,$D1986&lt;=Настройки!$B$6),$E1986,0))</f>
        <v/>
      </c>
      <c r="I1986" s="54">
        <f>IF($B1986="","",$G1986+$H1986-$J1986)</f>
        <v/>
      </c>
      <c r="J1986" s="54">
        <f>IF($B1986="","",MAX(0,$E1986-MAX(0,SUMIFS(Тех_Движение!$G$2:$G$5111,Тех_Движение!$D$2:$D$5111,$C1986,Тех_Движение!$B$2:$B$5111,"&lt;="&amp;Настройки!$B$6)-$F1986)))</f>
        <v/>
      </c>
      <c r="K1986" s="54">
        <f>IF(OR($B1986="",K$3&lt;$D1986+Настройки!$B$7),0,MAX(0,$E1986-MAX(0,SUMIFS(Тех_Движение!$G$2:$G$5111,Тех_Движение!$D$2:$D$5111,$C1986,Тех_Движение!$B$2:$B$5111,"&lt;="&amp;K$3)-$F1986)))</f>
        <v/>
      </c>
      <c r="L1986" s="54">
        <f>IF(OR($B1986="",L$3&lt;$D1986+Настройки!$B$7),0,MAX(0,$E1986-MAX(0,SUMIFS(Тех_Движение!$G$2:$G$5111,Тех_Движение!$D$2:$D$5111,$C1986,Тех_Движение!$B$2:$B$5111,"&lt;="&amp;L$3)-$F1986)))</f>
        <v/>
      </c>
      <c r="M1986" s="54">
        <f>IF(OR($B1986="",M$3&lt;$D1986+Настройки!$B$7),0,MAX(0,$E1986-MAX(0,SUMIFS(Тех_Движение!$G$2:$G$5111,Тех_Движение!$D$2:$D$5111,$C1986,Тех_Движение!$B$2:$B$5111,"&lt;="&amp;M$3)-$F1986)))</f>
        <v/>
      </c>
      <c r="N1986" s="54">
        <f>IF(OR($B1986="",N$3&lt;$D1986+Настройки!$B$7),0,MAX(0,$E1986-MAX(0,SUMIFS(Тех_Движение!$G$2:$G$5111,Тех_Движение!$D$2:$D$5111,$C1986,Тех_Движение!$B$2:$B$5111,"&lt;="&amp;N$3)-$F1986)))</f>
        <v/>
      </c>
      <c r="O1986" s="54">
        <f>IF(OR($B1986="",O$3&lt;$D1986+Настройки!$B$7),0,MAX(0,$E1986-MAX(0,SUMIFS(Тех_Движение!$G$2:$G$5111,Тех_Движение!$D$2:$D$5111,$C1986,Тех_Движение!$B$2:$B$5111,"&lt;="&amp;O$3)-$F1986)))</f>
        <v/>
      </c>
      <c r="P1986" s="54">
        <f>IF(OR($B1986="",P$3&lt;$D1986+Настройки!$B$7),0,MAX(0,$E1986-MAX(0,SUMIFS(Тех_Движение!$G$2:$G$5111,Тех_Движение!$D$2:$D$5111,$C1986,Тех_Движение!$B$2:$B$5111,"&lt;="&amp;P$3)-$F1986)))</f>
        <v/>
      </c>
      <c r="Q1986" s="54">
        <f>IF(OR($B1986="",Q$3&lt;$D1986+Настройки!$B$7),0,MAX(0,$E1986-MAX(0,SUMIFS(Тех_Движение!$G$2:$G$5111,Тех_Движение!$D$2:$D$5111,$C1986,Тех_Движение!$B$2:$B$5111,"&lt;="&amp;Q$3)-$F1986)))</f>
        <v/>
      </c>
      <c r="R1986" s="54">
        <f>IF($B1986="","",SUM($K1986:$Q1986))</f>
        <v/>
      </c>
      <c r="S1986" s="56">
        <f>IF($B1986="","",VLOOKUP($C1986,Настройки!$A$11:$L$17,9,FALSE))</f>
        <v/>
      </c>
      <c r="T1986" s="56">
        <f>IF($B1986="","",$R1986*$S1986)</f>
        <v/>
      </c>
    </row>
    <row r="1987">
      <c r="A1987" s="20">
        <f>Тех_Движение!$A$1984</f>
        <v/>
      </c>
      <c r="B1987" s="20">
        <f>IF(Тех_Движение!$F$1984&gt;0,Тех_Движение!$I$1984,"")</f>
        <v/>
      </c>
      <c r="C1987" s="20">
        <f>IF($B1987="","",Тех_Движение!$D$1984)</f>
        <v/>
      </c>
      <c r="D1987" s="42">
        <f>IF($B1987="","",Тех_Движение!$B$1984)</f>
        <v/>
      </c>
      <c r="E1987" s="54">
        <f>IF($B1987="","",Тех_Движение!$F$1984)</f>
        <v/>
      </c>
      <c r="F1987" s="54">
        <f>IF($B1987="","",SUMIFS($E$5:$E1986,$C$5:$C1986,$C1987))</f>
        <v/>
      </c>
      <c r="G1987" s="54">
        <f>IF($B1987="","",MAX(0,$E1987-MAX(0,SUMIFS(Тех_Движение!$G$2:$G$5111,Тех_Движение!$D$2:$D$5111,$C1987,Тех_Движение!$B$2:$B$5111,"&lt;="&amp;Настройки!$B$5-1)-$F1987)))</f>
        <v/>
      </c>
      <c r="H1987" s="54">
        <f>IF($B1987="","",IF(AND($D1987&gt;=Настройки!$B$5,$D1987&lt;=Настройки!$B$6),$E1987,0))</f>
        <v/>
      </c>
      <c r="I1987" s="54">
        <f>IF($B1987="","",$G1987+$H1987-$J1987)</f>
        <v/>
      </c>
      <c r="J1987" s="54">
        <f>IF($B1987="","",MAX(0,$E1987-MAX(0,SUMIFS(Тех_Движение!$G$2:$G$5111,Тех_Движение!$D$2:$D$5111,$C1987,Тех_Движение!$B$2:$B$5111,"&lt;="&amp;Настройки!$B$6)-$F1987)))</f>
        <v/>
      </c>
      <c r="K1987" s="54">
        <f>IF(OR($B1987="",K$3&lt;$D1987+Настройки!$B$7),0,MAX(0,$E1987-MAX(0,SUMIFS(Тех_Движение!$G$2:$G$5111,Тех_Движение!$D$2:$D$5111,$C1987,Тех_Движение!$B$2:$B$5111,"&lt;="&amp;K$3)-$F1987)))</f>
        <v/>
      </c>
      <c r="L1987" s="54">
        <f>IF(OR($B1987="",L$3&lt;$D1987+Настройки!$B$7),0,MAX(0,$E1987-MAX(0,SUMIFS(Тех_Движение!$G$2:$G$5111,Тех_Движение!$D$2:$D$5111,$C1987,Тех_Движение!$B$2:$B$5111,"&lt;="&amp;L$3)-$F1987)))</f>
        <v/>
      </c>
      <c r="M1987" s="54">
        <f>IF(OR($B1987="",M$3&lt;$D1987+Настройки!$B$7),0,MAX(0,$E1987-MAX(0,SUMIFS(Тех_Движение!$G$2:$G$5111,Тех_Движение!$D$2:$D$5111,$C1987,Тех_Движение!$B$2:$B$5111,"&lt;="&amp;M$3)-$F1987)))</f>
        <v/>
      </c>
      <c r="N1987" s="54">
        <f>IF(OR($B1987="",N$3&lt;$D1987+Настройки!$B$7),0,MAX(0,$E1987-MAX(0,SUMIFS(Тех_Движение!$G$2:$G$5111,Тех_Движение!$D$2:$D$5111,$C1987,Тех_Движение!$B$2:$B$5111,"&lt;="&amp;N$3)-$F1987)))</f>
        <v/>
      </c>
      <c r="O1987" s="54">
        <f>IF(OR($B1987="",O$3&lt;$D1987+Настройки!$B$7),0,MAX(0,$E1987-MAX(0,SUMIFS(Тех_Движение!$G$2:$G$5111,Тех_Движение!$D$2:$D$5111,$C1987,Тех_Движение!$B$2:$B$5111,"&lt;="&amp;O$3)-$F1987)))</f>
        <v/>
      </c>
      <c r="P1987" s="54">
        <f>IF(OR($B1987="",P$3&lt;$D1987+Настройки!$B$7),0,MAX(0,$E1987-MAX(0,SUMIFS(Тех_Движение!$G$2:$G$5111,Тех_Движение!$D$2:$D$5111,$C1987,Тех_Движение!$B$2:$B$5111,"&lt;="&amp;P$3)-$F1987)))</f>
        <v/>
      </c>
      <c r="Q1987" s="54">
        <f>IF(OR($B1987="",Q$3&lt;$D1987+Настройки!$B$7),0,MAX(0,$E1987-MAX(0,SUMIFS(Тех_Движение!$G$2:$G$5111,Тех_Движение!$D$2:$D$5111,$C1987,Тех_Движение!$B$2:$B$5111,"&lt;="&amp;Q$3)-$F1987)))</f>
        <v/>
      </c>
      <c r="R1987" s="54">
        <f>IF($B1987="","",SUM($K1987:$Q1987))</f>
        <v/>
      </c>
      <c r="S1987" s="56">
        <f>IF($B1987="","",VLOOKUP($C1987,Настройки!$A$11:$L$17,9,FALSE))</f>
        <v/>
      </c>
      <c r="T1987" s="56">
        <f>IF($B1987="","",$R1987*$S1987)</f>
        <v/>
      </c>
    </row>
    <row r="1988">
      <c r="A1988" s="20">
        <f>Тех_Движение!$A$1985</f>
        <v/>
      </c>
      <c r="B1988" s="20">
        <f>IF(Тех_Движение!$F$1985&gt;0,Тех_Движение!$I$1985,"")</f>
        <v/>
      </c>
      <c r="C1988" s="20">
        <f>IF($B1988="","",Тех_Движение!$D$1985)</f>
        <v/>
      </c>
      <c r="D1988" s="42">
        <f>IF($B1988="","",Тех_Движение!$B$1985)</f>
        <v/>
      </c>
      <c r="E1988" s="54">
        <f>IF($B1988="","",Тех_Движение!$F$1985)</f>
        <v/>
      </c>
      <c r="F1988" s="54">
        <f>IF($B1988="","",SUMIFS($E$5:$E1987,$C$5:$C1987,$C1988))</f>
        <v/>
      </c>
      <c r="G1988" s="54">
        <f>IF($B1988="","",MAX(0,$E1988-MAX(0,SUMIFS(Тех_Движение!$G$2:$G$5111,Тех_Движение!$D$2:$D$5111,$C1988,Тех_Движение!$B$2:$B$5111,"&lt;="&amp;Настройки!$B$5-1)-$F1988)))</f>
        <v/>
      </c>
      <c r="H1988" s="54">
        <f>IF($B1988="","",IF(AND($D1988&gt;=Настройки!$B$5,$D1988&lt;=Настройки!$B$6),$E1988,0))</f>
        <v/>
      </c>
      <c r="I1988" s="54">
        <f>IF($B1988="","",$G1988+$H1988-$J1988)</f>
        <v/>
      </c>
      <c r="J1988" s="54">
        <f>IF($B1988="","",MAX(0,$E1988-MAX(0,SUMIFS(Тех_Движение!$G$2:$G$5111,Тех_Движение!$D$2:$D$5111,$C1988,Тех_Движение!$B$2:$B$5111,"&lt;="&amp;Настройки!$B$6)-$F1988)))</f>
        <v/>
      </c>
      <c r="K1988" s="54">
        <f>IF(OR($B1988="",K$3&lt;$D1988+Настройки!$B$7),0,MAX(0,$E1988-MAX(0,SUMIFS(Тех_Движение!$G$2:$G$5111,Тех_Движение!$D$2:$D$5111,$C1988,Тех_Движение!$B$2:$B$5111,"&lt;="&amp;K$3)-$F1988)))</f>
        <v/>
      </c>
      <c r="L1988" s="54">
        <f>IF(OR($B1988="",L$3&lt;$D1988+Настройки!$B$7),0,MAX(0,$E1988-MAX(0,SUMIFS(Тех_Движение!$G$2:$G$5111,Тех_Движение!$D$2:$D$5111,$C1988,Тех_Движение!$B$2:$B$5111,"&lt;="&amp;L$3)-$F1988)))</f>
        <v/>
      </c>
      <c r="M1988" s="54">
        <f>IF(OR($B1988="",M$3&lt;$D1988+Настройки!$B$7),0,MAX(0,$E1988-MAX(0,SUMIFS(Тех_Движение!$G$2:$G$5111,Тех_Движение!$D$2:$D$5111,$C1988,Тех_Движение!$B$2:$B$5111,"&lt;="&amp;M$3)-$F1988)))</f>
        <v/>
      </c>
      <c r="N1988" s="54">
        <f>IF(OR($B1988="",N$3&lt;$D1988+Настройки!$B$7),0,MAX(0,$E1988-MAX(0,SUMIFS(Тех_Движение!$G$2:$G$5111,Тех_Движение!$D$2:$D$5111,$C1988,Тех_Движение!$B$2:$B$5111,"&lt;="&amp;N$3)-$F1988)))</f>
        <v/>
      </c>
      <c r="O1988" s="54">
        <f>IF(OR($B1988="",O$3&lt;$D1988+Настройки!$B$7),0,MAX(0,$E1988-MAX(0,SUMIFS(Тех_Движение!$G$2:$G$5111,Тех_Движение!$D$2:$D$5111,$C1988,Тех_Движение!$B$2:$B$5111,"&lt;="&amp;O$3)-$F1988)))</f>
        <v/>
      </c>
      <c r="P1988" s="54">
        <f>IF(OR($B1988="",P$3&lt;$D1988+Настройки!$B$7),0,MAX(0,$E1988-MAX(0,SUMIFS(Тех_Движение!$G$2:$G$5111,Тех_Движение!$D$2:$D$5111,$C1988,Тех_Движение!$B$2:$B$5111,"&lt;="&amp;P$3)-$F1988)))</f>
        <v/>
      </c>
      <c r="Q1988" s="54">
        <f>IF(OR($B1988="",Q$3&lt;$D1988+Настройки!$B$7),0,MAX(0,$E1988-MAX(0,SUMIFS(Тех_Движение!$G$2:$G$5111,Тех_Движение!$D$2:$D$5111,$C1988,Тех_Движение!$B$2:$B$5111,"&lt;="&amp;Q$3)-$F1988)))</f>
        <v/>
      </c>
      <c r="R1988" s="54">
        <f>IF($B1988="","",SUM($K1988:$Q1988))</f>
        <v/>
      </c>
      <c r="S1988" s="56">
        <f>IF($B1988="","",VLOOKUP($C1988,Настройки!$A$11:$L$17,9,FALSE))</f>
        <v/>
      </c>
      <c r="T1988" s="56">
        <f>IF($B1988="","",$R1988*$S1988)</f>
        <v/>
      </c>
    </row>
    <row r="1989">
      <c r="A1989" s="20">
        <f>Тех_Движение!$A$1986</f>
        <v/>
      </c>
      <c r="B1989" s="20">
        <f>IF(Тех_Движение!$F$1986&gt;0,Тех_Движение!$I$1986,"")</f>
        <v/>
      </c>
      <c r="C1989" s="20">
        <f>IF($B1989="","",Тех_Движение!$D$1986)</f>
        <v/>
      </c>
      <c r="D1989" s="42">
        <f>IF($B1989="","",Тех_Движение!$B$1986)</f>
        <v/>
      </c>
      <c r="E1989" s="54">
        <f>IF($B1989="","",Тех_Движение!$F$1986)</f>
        <v/>
      </c>
      <c r="F1989" s="54">
        <f>IF($B1989="","",SUMIFS($E$5:$E1988,$C$5:$C1988,$C1989))</f>
        <v/>
      </c>
      <c r="G1989" s="54">
        <f>IF($B1989="","",MAX(0,$E1989-MAX(0,SUMIFS(Тех_Движение!$G$2:$G$5111,Тех_Движение!$D$2:$D$5111,$C1989,Тех_Движение!$B$2:$B$5111,"&lt;="&amp;Настройки!$B$5-1)-$F1989)))</f>
        <v/>
      </c>
      <c r="H1989" s="54">
        <f>IF($B1989="","",IF(AND($D1989&gt;=Настройки!$B$5,$D1989&lt;=Настройки!$B$6),$E1989,0))</f>
        <v/>
      </c>
      <c r="I1989" s="54">
        <f>IF($B1989="","",$G1989+$H1989-$J1989)</f>
        <v/>
      </c>
      <c r="J1989" s="54">
        <f>IF($B1989="","",MAX(0,$E1989-MAX(0,SUMIFS(Тех_Движение!$G$2:$G$5111,Тех_Движение!$D$2:$D$5111,$C1989,Тех_Движение!$B$2:$B$5111,"&lt;="&amp;Настройки!$B$6)-$F1989)))</f>
        <v/>
      </c>
      <c r="K1989" s="54">
        <f>IF(OR($B1989="",K$3&lt;$D1989+Настройки!$B$7),0,MAX(0,$E1989-MAX(0,SUMIFS(Тех_Движение!$G$2:$G$5111,Тех_Движение!$D$2:$D$5111,$C1989,Тех_Движение!$B$2:$B$5111,"&lt;="&amp;K$3)-$F1989)))</f>
        <v/>
      </c>
      <c r="L1989" s="54">
        <f>IF(OR($B1989="",L$3&lt;$D1989+Настройки!$B$7),0,MAX(0,$E1989-MAX(0,SUMIFS(Тех_Движение!$G$2:$G$5111,Тех_Движение!$D$2:$D$5111,$C1989,Тех_Движение!$B$2:$B$5111,"&lt;="&amp;L$3)-$F1989)))</f>
        <v/>
      </c>
      <c r="M1989" s="54">
        <f>IF(OR($B1989="",M$3&lt;$D1989+Настройки!$B$7),0,MAX(0,$E1989-MAX(0,SUMIFS(Тех_Движение!$G$2:$G$5111,Тех_Движение!$D$2:$D$5111,$C1989,Тех_Движение!$B$2:$B$5111,"&lt;="&amp;M$3)-$F1989)))</f>
        <v/>
      </c>
      <c r="N1989" s="54">
        <f>IF(OR($B1989="",N$3&lt;$D1989+Настройки!$B$7),0,MAX(0,$E1989-MAX(0,SUMIFS(Тех_Движение!$G$2:$G$5111,Тех_Движение!$D$2:$D$5111,$C1989,Тех_Движение!$B$2:$B$5111,"&lt;="&amp;N$3)-$F1989)))</f>
        <v/>
      </c>
      <c r="O1989" s="54">
        <f>IF(OR($B1989="",O$3&lt;$D1989+Настройки!$B$7),0,MAX(0,$E1989-MAX(0,SUMIFS(Тех_Движение!$G$2:$G$5111,Тех_Движение!$D$2:$D$5111,$C1989,Тех_Движение!$B$2:$B$5111,"&lt;="&amp;O$3)-$F1989)))</f>
        <v/>
      </c>
      <c r="P1989" s="54">
        <f>IF(OR($B1989="",P$3&lt;$D1989+Настройки!$B$7),0,MAX(0,$E1989-MAX(0,SUMIFS(Тех_Движение!$G$2:$G$5111,Тех_Движение!$D$2:$D$5111,$C1989,Тех_Движение!$B$2:$B$5111,"&lt;="&amp;P$3)-$F1989)))</f>
        <v/>
      </c>
      <c r="Q1989" s="54">
        <f>IF(OR($B1989="",Q$3&lt;$D1989+Настройки!$B$7),0,MAX(0,$E1989-MAX(0,SUMIFS(Тех_Движение!$G$2:$G$5111,Тех_Движение!$D$2:$D$5111,$C1989,Тех_Движение!$B$2:$B$5111,"&lt;="&amp;Q$3)-$F1989)))</f>
        <v/>
      </c>
      <c r="R1989" s="54">
        <f>IF($B1989="","",SUM($K1989:$Q1989))</f>
        <v/>
      </c>
      <c r="S1989" s="56">
        <f>IF($B1989="","",VLOOKUP($C1989,Настройки!$A$11:$L$17,9,FALSE))</f>
        <v/>
      </c>
      <c r="T1989" s="56">
        <f>IF($B1989="","",$R1989*$S1989)</f>
        <v/>
      </c>
    </row>
    <row r="1990">
      <c r="A1990" s="20">
        <f>Тех_Движение!$A$1987</f>
        <v/>
      </c>
      <c r="B1990" s="20">
        <f>IF(Тех_Движение!$F$1987&gt;0,Тех_Движение!$I$1987,"")</f>
        <v/>
      </c>
      <c r="C1990" s="20">
        <f>IF($B1990="","",Тех_Движение!$D$1987)</f>
        <v/>
      </c>
      <c r="D1990" s="42">
        <f>IF($B1990="","",Тех_Движение!$B$1987)</f>
        <v/>
      </c>
      <c r="E1990" s="54">
        <f>IF($B1990="","",Тех_Движение!$F$1987)</f>
        <v/>
      </c>
      <c r="F1990" s="54">
        <f>IF($B1990="","",SUMIFS($E$5:$E1989,$C$5:$C1989,$C1990))</f>
        <v/>
      </c>
      <c r="G1990" s="54">
        <f>IF($B1990="","",MAX(0,$E1990-MAX(0,SUMIFS(Тех_Движение!$G$2:$G$5111,Тех_Движение!$D$2:$D$5111,$C1990,Тех_Движение!$B$2:$B$5111,"&lt;="&amp;Настройки!$B$5-1)-$F1990)))</f>
        <v/>
      </c>
      <c r="H1990" s="54">
        <f>IF($B1990="","",IF(AND($D1990&gt;=Настройки!$B$5,$D1990&lt;=Настройки!$B$6),$E1990,0))</f>
        <v/>
      </c>
      <c r="I1990" s="54">
        <f>IF($B1990="","",$G1990+$H1990-$J1990)</f>
        <v/>
      </c>
      <c r="J1990" s="54">
        <f>IF($B1990="","",MAX(0,$E1990-MAX(0,SUMIFS(Тех_Движение!$G$2:$G$5111,Тех_Движение!$D$2:$D$5111,$C1990,Тех_Движение!$B$2:$B$5111,"&lt;="&amp;Настройки!$B$6)-$F1990)))</f>
        <v/>
      </c>
      <c r="K1990" s="54">
        <f>IF(OR($B1990="",K$3&lt;$D1990+Настройки!$B$7),0,MAX(0,$E1990-MAX(0,SUMIFS(Тех_Движение!$G$2:$G$5111,Тех_Движение!$D$2:$D$5111,$C1990,Тех_Движение!$B$2:$B$5111,"&lt;="&amp;K$3)-$F1990)))</f>
        <v/>
      </c>
      <c r="L1990" s="54">
        <f>IF(OR($B1990="",L$3&lt;$D1990+Настройки!$B$7),0,MAX(0,$E1990-MAX(0,SUMIFS(Тех_Движение!$G$2:$G$5111,Тех_Движение!$D$2:$D$5111,$C1990,Тех_Движение!$B$2:$B$5111,"&lt;="&amp;L$3)-$F1990)))</f>
        <v/>
      </c>
      <c r="M1990" s="54">
        <f>IF(OR($B1990="",M$3&lt;$D1990+Настройки!$B$7),0,MAX(0,$E1990-MAX(0,SUMIFS(Тех_Движение!$G$2:$G$5111,Тех_Движение!$D$2:$D$5111,$C1990,Тех_Движение!$B$2:$B$5111,"&lt;="&amp;M$3)-$F1990)))</f>
        <v/>
      </c>
      <c r="N1990" s="54">
        <f>IF(OR($B1990="",N$3&lt;$D1990+Настройки!$B$7),0,MAX(0,$E1990-MAX(0,SUMIFS(Тех_Движение!$G$2:$G$5111,Тех_Движение!$D$2:$D$5111,$C1990,Тех_Движение!$B$2:$B$5111,"&lt;="&amp;N$3)-$F1990)))</f>
        <v/>
      </c>
      <c r="O1990" s="54">
        <f>IF(OR($B1990="",O$3&lt;$D1990+Настройки!$B$7),0,MAX(0,$E1990-MAX(0,SUMIFS(Тех_Движение!$G$2:$G$5111,Тех_Движение!$D$2:$D$5111,$C1990,Тех_Движение!$B$2:$B$5111,"&lt;="&amp;O$3)-$F1990)))</f>
        <v/>
      </c>
      <c r="P1990" s="54">
        <f>IF(OR($B1990="",P$3&lt;$D1990+Настройки!$B$7),0,MAX(0,$E1990-MAX(0,SUMIFS(Тех_Движение!$G$2:$G$5111,Тех_Движение!$D$2:$D$5111,$C1990,Тех_Движение!$B$2:$B$5111,"&lt;="&amp;P$3)-$F1990)))</f>
        <v/>
      </c>
      <c r="Q1990" s="54">
        <f>IF(OR($B1990="",Q$3&lt;$D1990+Настройки!$B$7),0,MAX(0,$E1990-MAX(0,SUMIFS(Тех_Движение!$G$2:$G$5111,Тех_Движение!$D$2:$D$5111,$C1990,Тех_Движение!$B$2:$B$5111,"&lt;="&amp;Q$3)-$F1990)))</f>
        <v/>
      </c>
      <c r="R1990" s="54">
        <f>IF($B1990="","",SUM($K1990:$Q1990))</f>
        <v/>
      </c>
      <c r="S1990" s="56">
        <f>IF($B1990="","",VLOOKUP($C1990,Настройки!$A$11:$L$17,9,FALSE))</f>
        <v/>
      </c>
      <c r="T1990" s="56">
        <f>IF($B1990="","",$R1990*$S1990)</f>
        <v/>
      </c>
    </row>
    <row r="1991">
      <c r="A1991" s="20">
        <f>Тех_Движение!$A$1988</f>
        <v/>
      </c>
      <c r="B1991" s="20">
        <f>IF(Тех_Движение!$F$1988&gt;0,Тех_Движение!$I$1988,"")</f>
        <v/>
      </c>
      <c r="C1991" s="20">
        <f>IF($B1991="","",Тех_Движение!$D$1988)</f>
        <v/>
      </c>
      <c r="D1991" s="42">
        <f>IF($B1991="","",Тех_Движение!$B$1988)</f>
        <v/>
      </c>
      <c r="E1991" s="54">
        <f>IF($B1991="","",Тех_Движение!$F$1988)</f>
        <v/>
      </c>
      <c r="F1991" s="54">
        <f>IF($B1991="","",SUMIFS($E$5:$E1990,$C$5:$C1990,$C1991))</f>
        <v/>
      </c>
      <c r="G1991" s="54">
        <f>IF($B1991="","",MAX(0,$E1991-MAX(0,SUMIFS(Тех_Движение!$G$2:$G$5111,Тех_Движение!$D$2:$D$5111,$C1991,Тех_Движение!$B$2:$B$5111,"&lt;="&amp;Настройки!$B$5-1)-$F1991)))</f>
        <v/>
      </c>
      <c r="H1991" s="54">
        <f>IF($B1991="","",IF(AND($D1991&gt;=Настройки!$B$5,$D1991&lt;=Настройки!$B$6),$E1991,0))</f>
        <v/>
      </c>
      <c r="I1991" s="54">
        <f>IF($B1991="","",$G1991+$H1991-$J1991)</f>
        <v/>
      </c>
      <c r="J1991" s="54">
        <f>IF($B1991="","",MAX(0,$E1991-MAX(0,SUMIFS(Тех_Движение!$G$2:$G$5111,Тех_Движение!$D$2:$D$5111,$C1991,Тех_Движение!$B$2:$B$5111,"&lt;="&amp;Настройки!$B$6)-$F1991)))</f>
        <v/>
      </c>
      <c r="K1991" s="54">
        <f>IF(OR($B1991="",K$3&lt;$D1991+Настройки!$B$7),0,MAX(0,$E1991-MAX(0,SUMIFS(Тех_Движение!$G$2:$G$5111,Тех_Движение!$D$2:$D$5111,$C1991,Тех_Движение!$B$2:$B$5111,"&lt;="&amp;K$3)-$F1991)))</f>
        <v/>
      </c>
      <c r="L1991" s="54">
        <f>IF(OR($B1991="",L$3&lt;$D1991+Настройки!$B$7),0,MAX(0,$E1991-MAX(0,SUMIFS(Тех_Движение!$G$2:$G$5111,Тех_Движение!$D$2:$D$5111,$C1991,Тех_Движение!$B$2:$B$5111,"&lt;="&amp;L$3)-$F1991)))</f>
        <v/>
      </c>
      <c r="M1991" s="54">
        <f>IF(OR($B1991="",M$3&lt;$D1991+Настройки!$B$7),0,MAX(0,$E1991-MAX(0,SUMIFS(Тех_Движение!$G$2:$G$5111,Тех_Движение!$D$2:$D$5111,$C1991,Тех_Движение!$B$2:$B$5111,"&lt;="&amp;M$3)-$F1991)))</f>
        <v/>
      </c>
      <c r="N1991" s="54">
        <f>IF(OR($B1991="",N$3&lt;$D1991+Настройки!$B$7),0,MAX(0,$E1991-MAX(0,SUMIFS(Тех_Движение!$G$2:$G$5111,Тех_Движение!$D$2:$D$5111,$C1991,Тех_Движение!$B$2:$B$5111,"&lt;="&amp;N$3)-$F1991)))</f>
        <v/>
      </c>
      <c r="O1991" s="54">
        <f>IF(OR($B1991="",O$3&lt;$D1991+Настройки!$B$7),0,MAX(0,$E1991-MAX(0,SUMIFS(Тех_Движение!$G$2:$G$5111,Тех_Движение!$D$2:$D$5111,$C1991,Тех_Движение!$B$2:$B$5111,"&lt;="&amp;O$3)-$F1991)))</f>
        <v/>
      </c>
      <c r="P1991" s="54">
        <f>IF(OR($B1991="",P$3&lt;$D1991+Настройки!$B$7),0,MAX(0,$E1991-MAX(0,SUMIFS(Тех_Движение!$G$2:$G$5111,Тех_Движение!$D$2:$D$5111,$C1991,Тех_Движение!$B$2:$B$5111,"&lt;="&amp;P$3)-$F1991)))</f>
        <v/>
      </c>
      <c r="Q1991" s="54">
        <f>IF(OR($B1991="",Q$3&lt;$D1991+Настройки!$B$7),0,MAX(0,$E1991-MAX(0,SUMIFS(Тех_Движение!$G$2:$G$5111,Тех_Движение!$D$2:$D$5111,$C1991,Тех_Движение!$B$2:$B$5111,"&lt;="&amp;Q$3)-$F1991)))</f>
        <v/>
      </c>
      <c r="R1991" s="54">
        <f>IF($B1991="","",SUM($K1991:$Q1991))</f>
        <v/>
      </c>
      <c r="S1991" s="56">
        <f>IF($B1991="","",VLOOKUP($C1991,Настройки!$A$11:$L$17,9,FALSE))</f>
        <v/>
      </c>
      <c r="T1991" s="56">
        <f>IF($B1991="","",$R1991*$S1991)</f>
        <v/>
      </c>
    </row>
    <row r="1992">
      <c r="A1992" s="20">
        <f>Тех_Движение!$A$1989</f>
        <v/>
      </c>
      <c r="B1992" s="20">
        <f>IF(Тех_Движение!$F$1989&gt;0,Тех_Движение!$I$1989,"")</f>
        <v/>
      </c>
      <c r="C1992" s="20">
        <f>IF($B1992="","",Тех_Движение!$D$1989)</f>
        <v/>
      </c>
      <c r="D1992" s="42">
        <f>IF($B1992="","",Тех_Движение!$B$1989)</f>
        <v/>
      </c>
      <c r="E1992" s="54">
        <f>IF($B1992="","",Тех_Движение!$F$1989)</f>
        <v/>
      </c>
      <c r="F1992" s="54">
        <f>IF($B1992="","",SUMIFS($E$5:$E1991,$C$5:$C1991,$C1992))</f>
        <v/>
      </c>
      <c r="G1992" s="54">
        <f>IF($B1992="","",MAX(0,$E1992-MAX(0,SUMIFS(Тех_Движение!$G$2:$G$5111,Тех_Движение!$D$2:$D$5111,$C1992,Тех_Движение!$B$2:$B$5111,"&lt;="&amp;Настройки!$B$5-1)-$F1992)))</f>
        <v/>
      </c>
      <c r="H1992" s="54">
        <f>IF($B1992="","",IF(AND($D1992&gt;=Настройки!$B$5,$D1992&lt;=Настройки!$B$6),$E1992,0))</f>
        <v/>
      </c>
      <c r="I1992" s="54">
        <f>IF($B1992="","",$G1992+$H1992-$J1992)</f>
        <v/>
      </c>
      <c r="J1992" s="54">
        <f>IF($B1992="","",MAX(0,$E1992-MAX(0,SUMIFS(Тех_Движение!$G$2:$G$5111,Тех_Движение!$D$2:$D$5111,$C1992,Тех_Движение!$B$2:$B$5111,"&lt;="&amp;Настройки!$B$6)-$F1992)))</f>
        <v/>
      </c>
      <c r="K1992" s="54">
        <f>IF(OR($B1992="",K$3&lt;$D1992+Настройки!$B$7),0,MAX(0,$E1992-MAX(0,SUMIFS(Тех_Движение!$G$2:$G$5111,Тех_Движение!$D$2:$D$5111,$C1992,Тех_Движение!$B$2:$B$5111,"&lt;="&amp;K$3)-$F1992)))</f>
        <v/>
      </c>
      <c r="L1992" s="54">
        <f>IF(OR($B1992="",L$3&lt;$D1992+Настройки!$B$7),0,MAX(0,$E1992-MAX(0,SUMIFS(Тех_Движение!$G$2:$G$5111,Тех_Движение!$D$2:$D$5111,$C1992,Тех_Движение!$B$2:$B$5111,"&lt;="&amp;L$3)-$F1992)))</f>
        <v/>
      </c>
      <c r="M1992" s="54">
        <f>IF(OR($B1992="",M$3&lt;$D1992+Настройки!$B$7),0,MAX(0,$E1992-MAX(0,SUMIFS(Тех_Движение!$G$2:$G$5111,Тех_Движение!$D$2:$D$5111,$C1992,Тех_Движение!$B$2:$B$5111,"&lt;="&amp;M$3)-$F1992)))</f>
        <v/>
      </c>
      <c r="N1992" s="54">
        <f>IF(OR($B1992="",N$3&lt;$D1992+Настройки!$B$7),0,MAX(0,$E1992-MAX(0,SUMIFS(Тех_Движение!$G$2:$G$5111,Тех_Движение!$D$2:$D$5111,$C1992,Тех_Движение!$B$2:$B$5111,"&lt;="&amp;N$3)-$F1992)))</f>
        <v/>
      </c>
      <c r="O1992" s="54">
        <f>IF(OR($B1992="",O$3&lt;$D1992+Настройки!$B$7),0,MAX(0,$E1992-MAX(0,SUMIFS(Тех_Движение!$G$2:$G$5111,Тех_Движение!$D$2:$D$5111,$C1992,Тех_Движение!$B$2:$B$5111,"&lt;="&amp;O$3)-$F1992)))</f>
        <v/>
      </c>
      <c r="P1992" s="54">
        <f>IF(OR($B1992="",P$3&lt;$D1992+Настройки!$B$7),0,MAX(0,$E1992-MAX(0,SUMIFS(Тех_Движение!$G$2:$G$5111,Тех_Движение!$D$2:$D$5111,$C1992,Тех_Движение!$B$2:$B$5111,"&lt;="&amp;P$3)-$F1992)))</f>
        <v/>
      </c>
      <c r="Q1992" s="54">
        <f>IF(OR($B1992="",Q$3&lt;$D1992+Настройки!$B$7),0,MAX(0,$E1992-MAX(0,SUMIFS(Тех_Движение!$G$2:$G$5111,Тех_Движение!$D$2:$D$5111,$C1992,Тех_Движение!$B$2:$B$5111,"&lt;="&amp;Q$3)-$F1992)))</f>
        <v/>
      </c>
      <c r="R1992" s="54">
        <f>IF($B1992="","",SUM($K1992:$Q1992))</f>
        <v/>
      </c>
      <c r="S1992" s="56">
        <f>IF($B1992="","",VLOOKUP($C1992,Настройки!$A$11:$L$17,9,FALSE))</f>
        <v/>
      </c>
      <c r="T1992" s="56">
        <f>IF($B1992="","",$R1992*$S1992)</f>
        <v/>
      </c>
    </row>
    <row r="1993">
      <c r="A1993" s="20">
        <f>Тех_Движение!$A$1990</f>
        <v/>
      </c>
      <c r="B1993" s="20">
        <f>IF(Тех_Движение!$F$1990&gt;0,Тех_Движение!$I$1990,"")</f>
        <v/>
      </c>
      <c r="C1993" s="20">
        <f>IF($B1993="","",Тех_Движение!$D$1990)</f>
        <v/>
      </c>
      <c r="D1993" s="42">
        <f>IF($B1993="","",Тех_Движение!$B$1990)</f>
        <v/>
      </c>
      <c r="E1993" s="54">
        <f>IF($B1993="","",Тех_Движение!$F$1990)</f>
        <v/>
      </c>
      <c r="F1993" s="54">
        <f>IF($B1993="","",SUMIFS($E$5:$E1992,$C$5:$C1992,$C1993))</f>
        <v/>
      </c>
      <c r="G1993" s="54">
        <f>IF($B1993="","",MAX(0,$E1993-MAX(0,SUMIFS(Тех_Движение!$G$2:$G$5111,Тех_Движение!$D$2:$D$5111,$C1993,Тех_Движение!$B$2:$B$5111,"&lt;="&amp;Настройки!$B$5-1)-$F1993)))</f>
        <v/>
      </c>
      <c r="H1993" s="54">
        <f>IF($B1993="","",IF(AND($D1993&gt;=Настройки!$B$5,$D1993&lt;=Настройки!$B$6),$E1993,0))</f>
        <v/>
      </c>
      <c r="I1993" s="54">
        <f>IF($B1993="","",$G1993+$H1993-$J1993)</f>
        <v/>
      </c>
      <c r="J1993" s="54">
        <f>IF($B1993="","",MAX(0,$E1993-MAX(0,SUMIFS(Тех_Движение!$G$2:$G$5111,Тех_Движение!$D$2:$D$5111,$C1993,Тех_Движение!$B$2:$B$5111,"&lt;="&amp;Настройки!$B$6)-$F1993)))</f>
        <v/>
      </c>
      <c r="K1993" s="54">
        <f>IF(OR($B1993="",K$3&lt;$D1993+Настройки!$B$7),0,MAX(0,$E1993-MAX(0,SUMIFS(Тех_Движение!$G$2:$G$5111,Тех_Движение!$D$2:$D$5111,$C1993,Тех_Движение!$B$2:$B$5111,"&lt;="&amp;K$3)-$F1993)))</f>
        <v/>
      </c>
      <c r="L1993" s="54">
        <f>IF(OR($B1993="",L$3&lt;$D1993+Настройки!$B$7),0,MAX(0,$E1993-MAX(0,SUMIFS(Тех_Движение!$G$2:$G$5111,Тех_Движение!$D$2:$D$5111,$C1993,Тех_Движение!$B$2:$B$5111,"&lt;="&amp;L$3)-$F1993)))</f>
        <v/>
      </c>
      <c r="M1993" s="54">
        <f>IF(OR($B1993="",M$3&lt;$D1993+Настройки!$B$7),0,MAX(0,$E1993-MAX(0,SUMIFS(Тех_Движение!$G$2:$G$5111,Тех_Движение!$D$2:$D$5111,$C1993,Тех_Движение!$B$2:$B$5111,"&lt;="&amp;M$3)-$F1993)))</f>
        <v/>
      </c>
      <c r="N1993" s="54">
        <f>IF(OR($B1993="",N$3&lt;$D1993+Настройки!$B$7),0,MAX(0,$E1993-MAX(0,SUMIFS(Тех_Движение!$G$2:$G$5111,Тех_Движение!$D$2:$D$5111,$C1993,Тех_Движение!$B$2:$B$5111,"&lt;="&amp;N$3)-$F1993)))</f>
        <v/>
      </c>
      <c r="O1993" s="54">
        <f>IF(OR($B1993="",O$3&lt;$D1993+Настройки!$B$7),0,MAX(0,$E1993-MAX(0,SUMIFS(Тех_Движение!$G$2:$G$5111,Тех_Движение!$D$2:$D$5111,$C1993,Тех_Движение!$B$2:$B$5111,"&lt;="&amp;O$3)-$F1993)))</f>
        <v/>
      </c>
      <c r="P1993" s="54">
        <f>IF(OR($B1993="",P$3&lt;$D1993+Настройки!$B$7),0,MAX(0,$E1993-MAX(0,SUMIFS(Тех_Движение!$G$2:$G$5111,Тех_Движение!$D$2:$D$5111,$C1993,Тех_Движение!$B$2:$B$5111,"&lt;="&amp;P$3)-$F1993)))</f>
        <v/>
      </c>
      <c r="Q1993" s="54">
        <f>IF(OR($B1993="",Q$3&lt;$D1993+Настройки!$B$7),0,MAX(0,$E1993-MAX(0,SUMIFS(Тех_Движение!$G$2:$G$5111,Тех_Движение!$D$2:$D$5111,$C1993,Тех_Движение!$B$2:$B$5111,"&lt;="&amp;Q$3)-$F1993)))</f>
        <v/>
      </c>
      <c r="R1993" s="54">
        <f>IF($B1993="","",SUM($K1993:$Q1993))</f>
        <v/>
      </c>
      <c r="S1993" s="56">
        <f>IF($B1993="","",VLOOKUP($C1993,Настройки!$A$11:$L$17,9,FALSE))</f>
        <v/>
      </c>
      <c r="T1993" s="56">
        <f>IF($B1993="","",$R1993*$S1993)</f>
        <v/>
      </c>
    </row>
    <row r="1994">
      <c r="A1994" s="20">
        <f>Тех_Движение!$A$1991</f>
        <v/>
      </c>
      <c r="B1994" s="20">
        <f>IF(Тех_Движение!$F$1991&gt;0,Тех_Движение!$I$1991,"")</f>
        <v/>
      </c>
      <c r="C1994" s="20">
        <f>IF($B1994="","",Тех_Движение!$D$1991)</f>
        <v/>
      </c>
      <c r="D1994" s="42">
        <f>IF($B1994="","",Тех_Движение!$B$1991)</f>
        <v/>
      </c>
      <c r="E1994" s="54">
        <f>IF($B1994="","",Тех_Движение!$F$1991)</f>
        <v/>
      </c>
      <c r="F1994" s="54">
        <f>IF($B1994="","",SUMIFS($E$5:$E1993,$C$5:$C1993,$C1994))</f>
        <v/>
      </c>
      <c r="G1994" s="54">
        <f>IF($B1994="","",MAX(0,$E1994-MAX(0,SUMIFS(Тех_Движение!$G$2:$G$5111,Тех_Движение!$D$2:$D$5111,$C1994,Тех_Движение!$B$2:$B$5111,"&lt;="&amp;Настройки!$B$5-1)-$F1994)))</f>
        <v/>
      </c>
      <c r="H1994" s="54">
        <f>IF($B1994="","",IF(AND($D1994&gt;=Настройки!$B$5,$D1994&lt;=Настройки!$B$6),$E1994,0))</f>
        <v/>
      </c>
      <c r="I1994" s="54">
        <f>IF($B1994="","",$G1994+$H1994-$J1994)</f>
        <v/>
      </c>
      <c r="J1994" s="54">
        <f>IF($B1994="","",MAX(0,$E1994-MAX(0,SUMIFS(Тех_Движение!$G$2:$G$5111,Тех_Движение!$D$2:$D$5111,$C1994,Тех_Движение!$B$2:$B$5111,"&lt;="&amp;Настройки!$B$6)-$F1994)))</f>
        <v/>
      </c>
      <c r="K1994" s="54">
        <f>IF(OR($B1994="",K$3&lt;$D1994+Настройки!$B$7),0,MAX(0,$E1994-MAX(0,SUMIFS(Тех_Движение!$G$2:$G$5111,Тех_Движение!$D$2:$D$5111,$C1994,Тех_Движение!$B$2:$B$5111,"&lt;="&amp;K$3)-$F1994)))</f>
        <v/>
      </c>
      <c r="L1994" s="54">
        <f>IF(OR($B1994="",L$3&lt;$D1994+Настройки!$B$7),0,MAX(0,$E1994-MAX(0,SUMIFS(Тех_Движение!$G$2:$G$5111,Тех_Движение!$D$2:$D$5111,$C1994,Тех_Движение!$B$2:$B$5111,"&lt;="&amp;L$3)-$F1994)))</f>
        <v/>
      </c>
      <c r="M1994" s="54">
        <f>IF(OR($B1994="",M$3&lt;$D1994+Настройки!$B$7),0,MAX(0,$E1994-MAX(0,SUMIFS(Тех_Движение!$G$2:$G$5111,Тех_Движение!$D$2:$D$5111,$C1994,Тех_Движение!$B$2:$B$5111,"&lt;="&amp;M$3)-$F1994)))</f>
        <v/>
      </c>
      <c r="N1994" s="54">
        <f>IF(OR($B1994="",N$3&lt;$D1994+Настройки!$B$7),0,MAX(0,$E1994-MAX(0,SUMIFS(Тех_Движение!$G$2:$G$5111,Тех_Движение!$D$2:$D$5111,$C1994,Тех_Движение!$B$2:$B$5111,"&lt;="&amp;N$3)-$F1994)))</f>
        <v/>
      </c>
      <c r="O1994" s="54">
        <f>IF(OR($B1994="",O$3&lt;$D1994+Настройки!$B$7),0,MAX(0,$E1994-MAX(0,SUMIFS(Тех_Движение!$G$2:$G$5111,Тех_Движение!$D$2:$D$5111,$C1994,Тех_Движение!$B$2:$B$5111,"&lt;="&amp;O$3)-$F1994)))</f>
        <v/>
      </c>
      <c r="P1994" s="54">
        <f>IF(OR($B1994="",P$3&lt;$D1994+Настройки!$B$7),0,MAX(0,$E1994-MAX(0,SUMIFS(Тех_Движение!$G$2:$G$5111,Тех_Движение!$D$2:$D$5111,$C1994,Тех_Движение!$B$2:$B$5111,"&lt;="&amp;P$3)-$F1994)))</f>
        <v/>
      </c>
      <c r="Q1994" s="54">
        <f>IF(OR($B1994="",Q$3&lt;$D1994+Настройки!$B$7),0,MAX(0,$E1994-MAX(0,SUMIFS(Тех_Движение!$G$2:$G$5111,Тех_Движение!$D$2:$D$5111,$C1994,Тех_Движение!$B$2:$B$5111,"&lt;="&amp;Q$3)-$F1994)))</f>
        <v/>
      </c>
      <c r="R1994" s="54">
        <f>IF($B1994="","",SUM($K1994:$Q1994))</f>
        <v/>
      </c>
      <c r="S1994" s="56">
        <f>IF($B1994="","",VLOOKUP($C1994,Настройки!$A$11:$L$17,9,FALSE))</f>
        <v/>
      </c>
      <c r="T1994" s="56">
        <f>IF($B1994="","",$R1994*$S1994)</f>
        <v/>
      </c>
    </row>
    <row r="1995">
      <c r="A1995" s="20">
        <f>Тех_Движение!$A$1992</f>
        <v/>
      </c>
      <c r="B1995" s="20">
        <f>IF(Тех_Движение!$F$1992&gt;0,Тех_Движение!$I$1992,"")</f>
        <v/>
      </c>
      <c r="C1995" s="20">
        <f>IF($B1995="","",Тех_Движение!$D$1992)</f>
        <v/>
      </c>
      <c r="D1995" s="42">
        <f>IF($B1995="","",Тех_Движение!$B$1992)</f>
        <v/>
      </c>
      <c r="E1995" s="54">
        <f>IF($B1995="","",Тех_Движение!$F$1992)</f>
        <v/>
      </c>
      <c r="F1995" s="54">
        <f>IF($B1995="","",SUMIFS($E$5:$E1994,$C$5:$C1994,$C1995))</f>
        <v/>
      </c>
      <c r="G1995" s="54">
        <f>IF($B1995="","",MAX(0,$E1995-MAX(0,SUMIFS(Тех_Движение!$G$2:$G$5111,Тех_Движение!$D$2:$D$5111,$C1995,Тех_Движение!$B$2:$B$5111,"&lt;="&amp;Настройки!$B$5-1)-$F1995)))</f>
        <v/>
      </c>
      <c r="H1995" s="54">
        <f>IF($B1995="","",IF(AND($D1995&gt;=Настройки!$B$5,$D1995&lt;=Настройки!$B$6),$E1995,0))</f>
        <v/>
      </c>
      <c r="I1995" s="54">
        <f>IF($B1995="","",$G1995+$H1995-$J1995)</f>
        <v/>
      </c>
      <c r="J1995" s="54">
        <f>IF($B1995="","",MAX(0,$E1995-MAX(0,SUMIFS(Тех_Движение!$G$2:$G$5111,Тех_Движение!$D$2:$D$5111,$C1995,Тех_Движение!$B$2:$B$5111,"&lt;="&amp;Настройки!$B$6)-$F1995)))</f>
        <v/>
      </c>
      <c r="K1995" s="54">
        <f>IF(OR($B1995="",K$3&lt;$D1995+Настройки!$B$7),0,MAX(0,$E1995-MAX(0,SUMIFS(Тех_Движение!$G$2:$G$5111,Тех_Движение!$D$2:$D$5111,$C1995,Тех_Движение!$B$2:$B$5111,"&lt;="&amp;K$3)-$F1995)))</f>
        <v/>
      </c>
      <c r="L1995" s="54">
        <f>IF(OR($B1995="",L$3&lt;$D1995+Настройки!$B$7),0,MAX(0,$E1995-MAX(0,SUMIFS(Тех_Движение!$G$2:$G$5111,Тех_Движение!$D$2:$D$5111,$C1995,Тех_Движение!$B$2:$B$5111,"&lt;="&amp;L$3)-$F1995)))</f>
        <v/>
      </c>
      <c r="M1995" s="54">
        <f>IF(OR($B1995="",M$3&lt;$D1995+Настройки!$B$7),0,MAX(0,$E1995-MAX(0,SUMIFS(Тех_Движение!$G$2:$G$5111,Тех_Движение!$D$2:$D$5111,$C1995,Тех_Движение!$B$2:$B$5111,"&lt;="&amp;M$3)-$F1995)))</f>
        <v/>
      </c>
      <c r="N1995" s="54">
        <f>IF(OR($B1995="",N$3&lt;$D1995+Настройки!$B$7),0,MAX(0,$E1995-MAX(0,SUMIFS(Тех_Движение!$G$2:$G$5111,Тех_Движение!$D$2:$D$5111,$C1995,Тех_Движение!$B$2:$B$5111,"&lt;="&amp;N$3)-$F1995)))</f>
        <v/>
      </c>
      <c r="O1995" s="54">
        <f>IF(OR($B1995="",O$3&lt;$D1995+Настройки!$B$7),0,MAX(0,$E1995-MAX(0,SUMIFS(Тех_Движение!$G$2:$G$5111,Тех_Движение!$D$2:$D$5111,$C1995,Тех_Движение!$B$2:$B$5111,"&lt;="&amp;O$3)-$F1995)))</f>
        <v/>
      </c>
      <c r="P1995" s="54">
        <f>IF(OR($B1995="",P$3&lt;$D1995+Настройки!$B$7),0,MAX(0,$E1995-MAX(0,SUMIFS(Тех_Движение!$G$2:$G$5111,Тех_Движение!$D$2:$D$5111,$C1995,Тех_Движение!$B$2:$B$5111,"&lt;="&amp;P$3)-$F1995)))</f>
        <v/>
      </c>
      <c r="Q1995" s="54">
        <f>IF(OR($B1995="",Q$3&lt;$D1995+Настройки!$B$7),0,MAX(0,$E1995-MAX(0,SUMIFS(Тех_Движение!$G$2:$G$5111,Тех_Движение!$D$2:$D$5111,$C1995,Тех_Движение!$B$2:$B$5111,"&lt;="&amp;Q$3)-$F1995)))</f>
        <v/>
      </c>
      <c r="R1995" s="54">
        <f>IF($B1995="","",SUM($K1995:$Q1995))</f>
        <v/>
      </c>
      <c r="S1995" s="56">
        <f>IF($B1995="","",VLOOKUP($C1995,Настройки!$A$11:$L$17,9,FALSE))</f>
        <v/>
      </c>
      <c r="T1995" s="56">
        <f>IF($B1995="","",$R1995*$S1995)</f>
        <v/>
      </c>
    </row>
    <row r="1996">
      <c r="A1996" s="20">
        <f>Тех_Движение!$A$1993</f>
        <v/>
      </c>
      <c r="B1996" s="20">
        <f>IF(Тех_Движение!$F$1993&gt;0,Тех_Движение!$I$1993,"")</f>
        <v/>
      </c>
      <c r="C1996" s="20">
        <f>IF($B1996="","",Тех_Движение!$D$1993)</f>
        <v/>
      </c>
      <c r="D1996" s="42">
        <f>IF($B1996="","",Тех_Движение!$B$1993)</f>
        <v/>
      </c>
      <c r="E1996" s="54">
        <f>IF($B1996="","",Тех_Движение!$F$1993)</f>
        <v/>
      </c>
      <c r="F1996" s="54">
        <f>IF($B1996="","",SUMIFS($E$5:$E1995,$C$5:$C1995,$C1996))</f>
        <v/>
      </c>
      <c r="G1996" s="54">
        <f>IF($B1996="","",MAX(0,$E1996-MAX(0,SUMIFS(Тех_Движение!$G$2:$G$5111,Тех_Движение!$D$2:$D$5111,$C1996,Тех_Движение!$B$2:$B$5111,"&lt;="&amp;Настройки!$B$5-1)-$F1996)))</f>
        <v/>
      </c>
      <c r="H1996" s="54">
        <f>IF($B1996="","",IF(AND($D1996&gt;=Настройки!$B$5,$D1996&lt;=Настройки!$B$6),$E1996,0))</f>
        <v/>
      </c>
      <c r="I1996" s="54">
        <f>IF($B1996="","",$G1996+$H1996-$J1996)</f>
        <v/>
      </c>
      <c r="J1996" s="54">
        <f>IF($B1996="","",MAX(0,$E1996-MAX(0,SUMIFS(Тех_Движение!$G$2:$G$5111,Тех_Движение!$D$2:$D$5111,$C1996,Тех_Движение!$B$2:$B$5111,"&lt;="&amp;Настройки!$B$6)-$F1996)))</f>
        <v/>
      </c>
      <c r="K1996" s="54">
        <f>IF(OR($B1996="",K$3&lt;$D1996+Настройки!$B$7),0,MAX(0,$E1996-MAX(0,SUMIFS(Тех_Движение!$G$2:$G$5111,Тех_Движение!$D$2:$D$5111,$C1996,Тех_Движение!$B$2:$B$5111,"&lt;="&amp;K$3)-$F1996)))</f>
        <v/>
      </c>
      <c r="L1996" s="54">
        <f>IF(OR($B1996="",L$3&lt;$D1996+Настройки!$B$7),0,MAX(0,$E1996-MAX(0,SUMIFS(Тех_Движение!$G$2:$G$5111,Тех_Движение!$D$2:$D$5111,$C1996,Тех_Движение!$B$2:$B$5111,"&lt;="&amp;L$3)-$F1996)))</f>
        <v/>
      </c>
      <c r="M1996" s="54">
        <f>IF(OR($B1996="",M$3&lt;$D1996+Настройки!$B$7),0,MAX(0,$E1996-MAX(0,SUMIFS(Тех_Движение!$G$2:$G$5111,Тех_Движение!$D$2:$D$5111,$C1996,Тех_Движение!$B$2:$B$5111,"&lt;="&amp;M$3)-$F1996)))</f>
        <v/>
      </c>
      <c r="N1996" s="54">
        <f>IF(OR($B1996="",N$3&lt;$D1996+Настройки!$B$7),0,MAX(0,$E1996-MAX(0,SUMIFS(Тех_Движение!$G$2:$G$5111,Тех_Движение!$D$2:$D$5111,$C1996,Тех_Движение!$B$2:$B$5111,"&lt;="&amp;N$3)-$F1996)))</f>
        <v/>
      </c>
      <c r="O1996" s="54">
        <f>IF(OR($B1996="",O$3&lt;$D1996+Настройки!$B$7),0,MAX(0,$E1996-MAX(0,SUMIFS(Тех_Движение!$G$2:$G$5111,Тех_Движение!$D$2:$D$5111,$C1996,Тех_Движение!$B$2:$B$5111,"&lt;="&amp;O$3)-$F1996)))</f>
        <v/>
      </c>
      <c r="P1996" s="54">
        <f>IF(OR($B1996="",P$3&lt;$D1996+Настройки!$B$7),0,MAX(0,$E1996-MAX(0,SUMIFS(Тех_Движение!$G$2:$G$5111,Тех_Движение!$D$2:$D$5111,$C1996,Тех_Движение!$B$2:$B$5111,"&lt;="&amp;P$3)-$F1996)))</f>
        <v/>
      </c>
      <c r="Q1996" s="54">
        <f>IF(OR($B1996="",Q$3&lt;$D1996+Настройки!$B$7),0,MAX(0,$E1996-MAX(0,SUMIFS(Тех_Движение!$G$2:$G$5111,Тех_Движение!$D$2:$D$5111,$C1996,Тех_Движение!$B$2:$B$5111,"&lt;="&amp;Q$3)-$F1996)))</f>
        <v/>
      </c>
      <c r="R1996" s="54">
        <f>IF($B1996="","",SUM($K1996:$Q1996))</f>
        <v/>
      </c>
      <c r="S1996" s="56">
        <f>IF($B1996="","",VLOOKUP($C1996,Настройки!$A$11:$L$17,9,FALSE))</f>
        <v/>
      </c>
      <c r="T1996" s="56">
        <f>IF($B1996="","",$R1996*$S1996)</f>
        <v/>
      </c>
    </row>
    <row r="1997">
      <c r="A1997" s="20">
        <f>Тех_Движение!$A$1994</f>
        <v/>
      </c>
      <c r="B1997" s="20">
        <f>IF(Тех_Движение!$F$1994&gt;0,Тех_Движение!$I$1994,"")</f>
        <v/>
      </c>
      <c r="C1997" s="20">
        <f>IF($B1997="","",Тех_Движение!$D$1994)</f>
        <v/>
      </c>
      <c r="D1997" s="42">
        <f>IF($B1997="","",Тех_Движение!$B$1994)</f>
        <v/>
      </c>
      <c r="E1997" s="54">
        <f>IF($B1997="","",Тех_Движение!$F$1994)</f>
        <v/>
      </c>
      <c r="F1997" s="54">
        <f>IF($B1997="","",SUMIFS($E$5:$E1996,$C$5:$C1996,$C1997))</f>
        <v/>
      </c>
      <c r="G1997" s="54">
        <f>IF($B1997="","",MAX(0,$E1997-MAX(0,SUMIFS(Тех_Движение!$G$2:$G$5111,Тех_Движение!$D$2:$D$5111,$C1997,Тех_Движение!$B$2:$B$5111,"&lt;="&amp;Настройки!$B$5-1)-$F1997)))</f>
        <v/>
      </c>
      <c r="H1997" s="54">
        <f>IF($B1997="","",IF(AND($D1997&gt;=Настройки!$B$5,$D1997&lt;=Настройки!$B$6),$E1997,0))</f>
        <v/>
      </c>
      <c r="I1997" s="54">
        <f>IF($B1997="","",$G1997+$H1997-$J1997)</f>
        <v/>
      </c>
      <c r="J1997" s="54">
        <f>IF($B1997="","",MAX(0,$E1997-MAX(0,SUMIFS(Тех_Движение!$G$2:$G$5111,Тех_Движение!$D$2:$D$5111,$C1997,Тех_Движение!$B$2:$B$5111,"&lt;="&amp;Настройки!$B$6)-$F1997)))</f>
        <v/>
      </c>
      <c r="K1997" s="54">
        <f>IF(OR($B1997="",K$3&lt;$D1997+Настройки!$B$7),0,MAX(0,$E1997-MAX(0,SUMIFS(Тех_Движение!$G$2:$G$5111,Тех_Движение!$D$2:$D$5111,$C1997,Тех_Движение!$B$2:$B$5111,"&lt;="&amp;K$3)-$F1997)))</f>
        <v/>
      </c>
      <c r="L1997" s="54">
        <f>IF(OR($B1997="",L$3&lt;$D1997+Настройки!$B$7),0,MAX(0,$E1997-MAX(0,SUMIFS(Тех_Движение!$G$2:$G$5111,Тех_Движение!$D$2:$D$5111,$C1997,Тех_Движение!$B$2:$B$5111,"&lt;="&amp;L$3)-$F1997)))</f>
        <v/>
      </c>
      <c r="M1997" s="54">
        <f>IF(OR($B1997="",M$3&lt;$D1997+Настройки!$B$7),0,MAX(0,$E1997-MAX(0,SUMIFS(Тех_Движение!$G$2:$G$5111,Тех_Движение!$D$2:$D$5111,$C1997,Тех_Движение!$B$2:$B$5111,"&lt;="&amp;M$3)-$F1997)))</f>
        <v/>
      </c>
      <c r="N1997" s="54">
        <f>IF(OR($B1997="",N$3&lt;$D1997+Настройки!$B$7),0,MAX(0,$E1997-MAX(0,SUMIFS(Тех_Движение!$G$2:$G$5111,Тех_Движение!$D$2:$D$5111,$C1997,Тех_Движение!$B$2:$B$5111,"&lt;="&amp;N$3)-$F1997)))</f>
        <v/>
      </c>
      <c r="O1997" s="54">
        <f>IF(OR($B1997="",O$3&lt;$D1997+Настройки!$B$7),0,MAX(0,$E1997-MAX(0,SUMIFS(Тех_Движение!$G$2:$G$5111,Тех_Движение!$D$2:$D$5111,$C1997,Тех_Движение!$B$2:$B$5111,"&lt;="&amp;O$3)-$F1997)))</f>
        <v/>
      </c>
      <c r="P1997" s="54">
        <f>IF(OR($B1997="",P$3&lt;$D1997+Настройки!$B$7),0,MAX(0,$E1997-MAX(0,SUMIFS(Тех_Движение!$G$2:$G$5111,Тех_Движение!$D$2:$D$5111,$C1997,Тех_Движение!$B$2:$B$5111,"&lt;="&amp;P$3)-$F1997)))</f>
        <v/>
      </c>
      <c r="Q1997" s="54">
        <f>IF(OR($B1997="",Q$3&lt;$D1997+Настройки!$B$7),0,MAX(0,$E1997-MAX(0,SUMIFS(Тех_Движение!$G$2:$G$5111,Тех_Движение!$D$2:$D$5111,$C1997,Тех_Движение!$B$2:$B$5111,"&lt;="&amp;Q$3)-$F1997)))</f>
        <v/>
      </c>
      <c r="R1997" s="54">
        <f>IF($B1997="","",SUM($K1997:$Q1997))</f>
        <v/>
      </c>
      <c r="S1997" s="56">
        <f>IF($B1997="","",VLOOKUP($C1997,Настройки!$A$11:$L$17,9,FALSE))</f>
        <v/>
      </c>
      <c r="T1997" s="56">
        <f>IF($B1997="","",$R1997*$S1997)</f>
        <v/>
      </c>
    </row>
    <row r="1998">
      <c r="A1998" s="20">
        <f>Тех_Движение!$A$1995</f>
        <v/>
      </c>
      <c r="B1998" s="20">
        <f>IF(Тех_Движение!$F$1995&gt;0,Тех_Движение!$I$1995,"")</f>
        <v/>
      </c>
      <c r="C1998" s="20">
        <f>IF($B1998="","",Тех_Движение!$D$1995)</f>
        <v/>
      </c>
      <c r="D1998" s="42">
        <f>IF($B1998="","",Тех_Движение!$B$1995)</f>
        <v/>
      </c>
      <c r="E1998" s="54">
        <f>IF($B1998="","",Тех_Движение!$F$1995)</f>
        <v/>
      </c>
      <c r="F1998" s="54">
        <f>IF($B1998="","",SUMIFS($E$5:$E1997,$C$5:$C1997,$C1998))</f>
        <v/>
      </c>
      <c r="G1998" s="54">
        <f>IF($B1998="","",MAX(0,$E1998-MAX(0,SUMIFS(Тех_Движение!$G$2:$G$5111,Тех_Движение!$D$2:$D$5111,$C1998,Тех_Движение!$B$2:$B$5111,"&lt;="&amp;Настройки!$B$5-1)-$F1998)))</f>
        <v/>
      </c>
      <c r="H1998" s="54">
        <f>IF($B1998="","",IF(AND($D1998&gt;=Настройки!$B$5,$D1998&lt;=Настройки!$B$6),$E1998,0))</f>
        <v/>
      </c>
      <c r="I1998" s="54">
        <f>IF($B1998="","",$G1998+$H1998-$J1998)</f>
        <v/>
      </c>
      <c r="J1998" s="54">
        <f>IF($B1998="","",MAX(0,$E1998-MAX(0,SUMIFS(Тех_Движение!$G$2:$G$5111,Тех_Движение!$D$2:$D$5111,$C1998,Тех_Движение!$B$2:$B$5111,"&lt;="&amp;Настройки!$B$6)-$F1998)))</f>
        <v/>
      </c>
      <c r="K1998" s="54">
        <f>IF(OR($B1998="",K$3&lt;$D1998+Настройки!$B$7),0,MAX(0,$E1998-MAX(0,SUMIFS(Тех_Движение!$G$2:$G$5111,Тех_Движение!$D$2:$D$5111,$C1998,Тех_Движение!$B$2:$B$5111,"&lt;="&amp;K$3)-$F1998)))</f>
        <v/>
      </c>
      <c r="L1998" s="54">
        <f>IF(OR($B1998="",L$3&lt;$D1998+Настройки!$B$7),0,MAX(0,$E1998-MAX(0,SUMIFS(Тех_Движение!$G$2:$G$5111,Тех_Движение!$D$2:$D$5111,$C1998,Тех_Движение!$B$2:$B$5111,"&lt;="&amp;L$3)-$F1998)))</f>
        <v/>
      </c>
      <c r="M1998" s="54">
        <f>IF(OR($B1998="",M$3&lt;$D1998+Настройки!$B$7),0,MAX(0,$E1998-MAX(0,SUMIFS(Тех_Движение!$G$2:$G$5111,Тех_Движение!$D$2:$D$5111,$C1998,Тех_Движение!$B$2:$B$5111,"&lt;="&amp;M$3)-$F1998)))</f>
        <v/>
      </c>
      <c r="N1998" s="54">
        <f>IF(OR($B1998="",N$3&lt;$D1998+Настройки!$B$7),0,MAX(0,$E1998-MAX(0,SUMIFS(Тех_Движение!$G$2:$G$5111,Тех_Движение!$D$2:$D$5111,$C1998,Тех_Движение!$B$2:$B$5111,"&lt;="&amp;N$3)-$F1998)))</f>
        <v/>
      </c>
      <c r="O1998" s="54">
        <f>IF(OR($B1998="",O$3&lt;$D1998+Настройки!$B$7),0,MAX(0,$E1998-MAX(0,SUMIFS(Тех_Движение!$G$2:$G$5111,Тех_Движение!$D$2:$D$5111,$C1998,Тех_Движение!$B$2:$B$5111,"&lt;="&amp;O$3)-$F1998)))</f>
        <v/>
      </c>
      <c r="P1998" s="54">
        <f>IF(OR($B1998="",P$3&lt;$D1998+Настройки!$B$7),0,MAX(0,$E1998-MAX(0,SUMIFS(Тех_Движение!$G$2:$G$5111,Тех_Движение!$D$2:$D$5111,$C1998,Тех_Движение!$B$2:$B$5111,"&lt;="&amp;P$3)-$F1998)))</f>
        <v/>
      </c>
      <c r="Q1998" s="54">
        <f>IF(OR($B1998="",Q$3&lt;$D1998+Настройки!$B$7),0,MAX(0,$E1998-MAX(0,SUMIFS(Тех_Движение!$G$2:$G$5111,Тех_Движение!$D$2:$D$5111,$C1998,Тех_Движение!$B$2:$B$5111,"&lt;="&amp;Q$3)-$F1998)))</f>
        <v/>
      </c>
      <c r="R1998" s="54">
        <f>IF($B1998="","",SUM($K1998:$Q1998))</f>
        <v/>
      </c>
      <c r="S1998" s="56">
        <f>IF($B1998="","",VLOOKUP($C1998,Настройки!$A$11:$L$17,9,FALSE))</f>
        <v/>
      </c>
      <c r="T1998" s="56">
        <f>IF($B1998="","",$R1998*$S1998)</f>
        <v/>
      </c>
    </row>
    <row r="1999">
      <c r="A1999" s="20">
        <f>Тех_Движение!$A$1996</f>
        <v/>
      </c>
      <c r="B1999" s="20">
        <f>IF(Тех_Движение!$F$1996&gt;0,Тех_Движение!$I$1996,"")</f>
        <v/>
      </c>
      <c r="C1999" s="20">
        <f>IF($B1999="","",Тех_Движение!$D$1996)</f>
        <v/>
      </c>
      <c r="D1999" s="42">
        <f>IF($B1999="","",Тех_Движение!$B$1996)</f>
        <v/>
      </c>
      <c r="E1999" s="54">
        <f>IF($B1999="","",Тех_Движение!$F$1996)</f>
        <v/>
      </c>
      <c r="F1999" s="54">
        <f>IF($B1999="","",SUMIFS($E$5:$E1998,$C$5:$C1998,$C1999))</f>
        <v/>
      </c>
      <c r="G1999" s="54">
        <f>IF($B1999="","",MAX(0,$E1999-MAX(0,SUMIFS(Тех_Движение!$G$2:$G$5111,Тех_Движение!$D$2:$D$5111,$C1999,Тех_Движение!$B$2:$B$5111,"&lt;="&amp;Настройки!$B$5-1)-$F1999)))</f>
        <v/>
      </c>
      <c r="H1999" s="54">
        <f>IF($B1999="","",IF(AND($D1999&gt;=Настройки!$B$5,$D1999&lt;=Настройки!$B$6),$E1999,0))</f>
        <v/>
      </c>
      <c r="I1999" s="54">
        <f>IF($B1999="","",$G1999+$H1999-$J1999)</f>
        <v/>
      </c>
      <c r="J1999" s="54">
        <f>IF($B1999="","",MAX(0,$E1999-MAX(0,SUMIFS(Тех_Движение!$G$2:$G$5111,Тех_Движение!$D$2:$D$5111,$C1999,Тех_Движение!$B$2:$B$5111,"&lt;="&amp;Настройки!$B$6)-$F1999)))</f>
        <v/>
      </c>
      <c r="K1999" s="54">
        <f>IF(OR($B1999="",K$3&lt;$D1999+Настройки!$B$7),0,MAX(0,$E1999-MAX(0,SUMIFS(Тех_Движение!$G$2:$G$5111,Тех_Движение!$D$2:$D$5111,$C1999,Тех_Движение!$B$2:$B$5111,"&lt;="&amp;K$3)-$F1999)))</f>
        <v/>
      </c>
      <c r="L1999" s="54">
        <f>IF(OR($B1999="",L$3&lt;$D1999+Настройки!$B$7),0,MAX(0,$E1999-MAX(0,SUMIFS(Тех_Движение!$G$2:$G$5111,Тех_Движение!$D$2:$D$5111,$C1999,Тех_Движение!$B$2:$B$5111,"&lt;="&amp;L$3)-$F1999)))</f>
        <v/>
      </c>
      <c r="M1999" s="54">
        <f>IF(OR($B1999="",M$3&lt;$D1999+Настройки!$B$7),0,MAX(0,$E1999-MAX(0,SUMIFS(Тех_Движение!$G$2:$G$5111,Тех_Движение!$D$2:$D$5111,$C1999,Тех_Движение!$B$2:$B$5111,"&lt;="&amp;M$3)-$F1999)))</f>
        <v/>
      </c>
      <c r="N1999" s="54">
        <f>IF(OR($B1999="",N$3&lt;$D1999+Настройки!$B$7),0,MAX(0,$E1999-MAX(0,SUMIFS(Тех_Движение!$G$2:$G$5111,Тех_Движение!$D$2:$D$5111,$C1999,Тех_Движение!$B$2:$B$5111,"&lt;="&amp;N$3)-$F1999)))</f>
        <v/>
      </c>
      <c r="O1999" s="54">
        <f>IF(OR($B1999="",O$3&lt;$D1999+Настройки!$B$7),0,MAX(0,$E1999-MAX(0,SUMIFS(Тех_Движение!$G$2:$G$5111,Тех_Движение!$D$2:$D$5111,$C1999,Тех_Движение!$B$2:$B$5111,"&lt;="&amp;O$3)-$F1999)))</f>
        <v/>
      </c>
      <c r="P1999" s="54">
        <f>IF(OR($B1999="",P$3&lt;$D1999+Настройки!$B$7),0,MAX(0,$E1999-MAX(0,SUMIFS(Тех_Движение!$G$2:$G$5111,Тех_Движение!$D$2:$D$5111,$C1999,Тех_Движение!$B$2:$B$5111,"&lt;="&amp;P$3)-$F1999)))</f>
        <v/>
      </c>
      <c r="Q1999" s="54">
        <f>IF(OR($B1999="",Q$3&lt;$D1999+Настройки!$B$7),0,MAX(0,$E1999-MAX(0,SUMIFS(Тех_Движение!$G$2:$G$5111,Тех_Движение!$D$2:$D$5111,$C1999,Тех_Движение!$B$2:$B$5111,"&lt;="&amp;Q$3)-$F1999)))</f>
        <v/>
      </c>
      <c r="R1999" s="54">
        <f>IF($B1999="","",SUM($K1999:$Q1999))</f>
        <v/>
      </c>
      <c r="S1999" s="56">
        <f>IF($B1999="","",VLOOKUP($C1999,Настройки!$A$11:$L$17,9,FALSE))</f>
        <v/>
      </c>
      <c r="T1999" s="56">
        <f>IF($B1999="","",$R1999*$S1999)</f>
        <v/>
      </c>
    </row>
    <row r="2000">
      <c r="A2000" s="20">
        <f>Тех_Движение!$A$1997</f>
        <v/>
      </c>
      <c r="B2000" s="20">
        <f>IF(Тех_Движение!$F$1997&gt;0,Тех_Движение!$I$1997,"")</f>
        <v/>
      </c>
      <c r="C2000" s="20">
        <f>IF($B2000="","",Тех_Движение!$D$1997)</f>
        <v/>
      </c>
      <c r="D2000" s="42">
        <f>IF($B2000="","",Тех_Движение!$B$1997)</f>
        <v/>
      </c>
      <c r="E2000" s="54">
        <f>IF($B2000="","",Тех_Движение!$F$1997)</f>
        <v/>
      </c>
      <c r="F2000" s="54">
        <f>IF($B2000="","",SUMIFS($E$5:$E1999,$C$5:$C1999,$C2000))</f>
        <v/>
      </c>
      <c r="G2000" s="54">
        <f>IF($B2000="","",MAX(0,$E2000-MAX(0,SUMIFS(Тех_Движение!$G$2:$G$5111,Тех_Движение!$D$2:$D$5111,$C2000,Тех_Движение!$B$2:$B$5111,"&lt;="&amp;Настройки!$B$5-1)-$F2000)))</f>
        <v/>
      </c>
      <c r="H2000" s="54">
        <f>IF($B2000="","",IF(AND($D2000&gt;=Настройки!$B$5,$D2000&lt;=Настройки!$B$6),$E2000,0))</f>
        <v/>
      </c>
      <c r="I2000" s="54">
        <f>IF($B2000="","",$G2000+$H2000-$J2000)</f>
        <v/>
      </c>
      <c r="J2000" s="54">
        <f>IF($B2000="","",MAX(0,$E2000-MAX(0,SUMIFS(Тех_Движение!$G$2:$G$5111,Тех_Движение!$D$2:$D$5111,$C2000,Тех_Движение!$B$2:$B$5111,"&lt;="&amp;Настройки!$B$6)-$F2000)))</f>
        <v/>
      </c>
      <c r="K2000" s="54">
        <f>IF(OR($B2000="",K$3&lt;$D2000+Настройки!$B$7),0,MAX(0,$E2000-MAX(0,SUMIFS(Тех_Движение!$G$2:$G$5111,Тех_Движение!$D$2:$D$5111,$C2000,Тех_Движение!$B$2:$B$5111,"&lt;="&amp;K$3)-$F2000)))</f>
        <v/>
      </c>
      <c r="L2000" s="54">
        <f>IF(OR($B2000="",L$3&lt;$D2000+Настройки!$B$7),0,MAX(0,$E2000-MAX(0,SUMIFS(Тех_Движение!$G$2:$G$5111,Тех_Движение!$D$2:$D$5111,$C2000,Тех_Движение!$B$2:$B$5111,"&lt;="&amp;L$3)-$F2000)))</f>
        <v/>
      </c>
      <c r="M2000" s="54">
        <f>IF(OR($B2000="",M$3&lt;$D2000+Настройки!$B$7),0,MAX(0,$E2000-MAX(0,SUMIFS(Тех_Движение!$G$2:$G$5111,Тех_Движение!$D$2:$D$5111,$C2000,Тех_Движение!$B$2:$B$5111,"&lt;="&amp;M$3)-$F2000)))</f>
        <v/>
      </c>
      <c r="N2000" s="54">
        <f>IF(OR($B2000="",N$3&lt;$D2000+Настройки!$B$7),0,MAX(0,$E2000-MAX(0,SUMIFS(Тех_Движение!$G$2:$G$5111,Тех_Движение!$D$2:$D$5111,$C2000,Тех_Движение!$B$2:$B$5111,"&lt;="&amp;N$3)-$F2000)))</f>
        <v/>
      </c>
      <c r="O2000" s="54">
        <f>IF(OR($B2000="",O$3&lt;$D2000+Настройки!$B$7),0,MAX(0,$E2000-MAX(0,SUMIFS(Тех_Движение!$G$2:$G$5111,Тех_Движение!$D$2:$D$5111,$C2000,Тех_Движение!$B$2:$B$5111,"&lt;="&amp;O$3)-$F2000)))</f>
        <v/>
      </c>
      <c r="P2000" s="54">
        <f>IF(OR($B2000="",P$3&lt;$D2000+Настройки!$B$7),0,MAX(0,$E2000-MAX(0,SUMIFS(Тех_Движение!$G$2:$G$5111,Тех_Движение!$D$2:$D$5111,$C2000,Тех_Движение!$B$2:$B$5111,"&lt;="&amp;P$3)-$F2000)))</f>
        <v/>
      </c>
      <c r="Q2000" s="54">
        <f>IF(OR($B2000="",Q$3&lt;$D2000+Настройки!$B$7),0,MAX(0,$E2000-MAX(0,SUMIFS(Тех_Движение!$G$2:$G$5111,Тех_Движение!$D$2:$D$5111,$C2000,Тех_Движение!$B$2:$B$5111,"&lt;="&amp;Q$3)-$F2000)))</f>
        <v/>
      </c>
      <c r="R2000" s="54">
        <f>IF($B2000="","",SUM($K2000:$Q2000))</f>
        <v/>
      </c>
      <c r="S2000" s="56">
        <f>IF($B2000="","",VLOOKUP($C2000,Настройки!$A$11:$L$17,9,FALSE))</f>
        <v/>
      </c>
      <c r="T2000" s="56">
        <f>IF($B2000="","",$R2000*$S2000)</f>
        <v/>
      </c>
    </row>
    <row r="2001">
      <c r="A2001" s="20">
        <f>Тех_Движение!$A$1998</f>
        <v/>
      </c>
      <c r="B2001" s="20">
        <f>IF(Тех_Движение!$F$1998&gt;0,Тех_Движение!$I$1998,"")</f>
        <v/>
      </c>
      <c r="C2001" s="20">
        <f>IF($B2001="","",Тех_Движение!$D$1998)</f>
        <v/>
      </c>
      <c r="D2001" s="42">
        <f>IF($B2001="","",Тех_Движение!$B$1998)</f>
        <v/>
      </c>
      <c r="E2001" s="54">
        <f>IF($B2001="","",Тех_Движение!$F$1998)</f>
        <v/>
      </c>
      <c r="F2001" s="54">
        <f>IF($B2001="","",SUMIFS($E$5:$E2000,$C$5:$C2000,$C2001))</f>
        <v/>
      </c>
      <c r="G2001" s="54">
        <f>IF($B2001="","",MAX(0,$E2001-MAX(0,SUMIFS(Тех_Движение!$G$2:$G$5111,Тех_Движение!$D$2:$D$5111,$C2001,Тех_Движение!$B$2:$B$5111,"&lt;="&amp;Настройки!$B$5-1)-$F2001)))</f>
        <v/>
      </c>
      <c r="H2001" s="54">
        <f>IF($B2001="","",IF(AND($D2001&gt;=Настройки!$B$5,$D2001&lt;=Настройки!$B$6),$E2001,0))</f>
        <v/>
      </c>
      <c r="I2001" s="54">
        <f>IF($B2001="","",$G2001+$H2001-$J2001)</f>
        <v/>
      </c>
      <c r="J2001" s="54">
        <f>IF($B2001="","",MAX(0,$E2001-MAX(0,SUMIFS(Тех_Движение!$G$2:$G$5111,Тех_Движение!$D$2:$D$5111,$C2001,Тех_Движение!$B$2:$B$5111,"&lt;="&amp;Настройки!$B$6)-$F2001)))</f>
        <v/>
      </c>
      <c r="K2001" s="54">
        <f>IF(OR($B2001="",K$3&lt;$D2001+Настройки!$B$7),0,MAX(0,$E2001-MAX(0,SUMIFS(Тех_Движение!$G$2:$G$5111,Тех_Движение!$D$2:$D$5111,$C2001,Тех_Движение!$B$2:$B$5111,"&lt;="&amp;K$3)-$F2001)))</f>
        <v/>
      </c>
      <c r="L2001" s="54">
        <f>IF(OR($B2001="",L$3&lt;$D2001+Настройки!$B$7),0,MAX(0,$E2001-MAX(0,SUMIFS(Тех_Движение!$G$2:$G$5111,Тех_Движение!$D$2:$D$5111,$C2001,Тех_Движение!$B$2:$B$5111,"&lt;="&amp;L$3)-$F2001)))</f>
        <v/>
      </c>
      <c r="M2001" s="54">
        <f>IF(OR($B2001="",M$3&lt;$D2001+Настройки!$B$7),0,MAX(0,$E2001-MAX(0,SUMIFS(Тех_Движение!$G$2:$G$5111,Тех_Движение!$D$2:$D$5111,$C2001,Тех_Движение!$B$2:$B$5111,"&lt;="&amp;M$3)-$F2001)))</f>
        <v/>
      </c>
      <c r="N2001" s="54">
        <f>IF(OR($B2001="",N$3&lt;$D2001+Настройки!$B$7),0,MAX(0,$E2001-MAX(0,SUMIFS(Тех_Движение!$G$2:$G$5111,Тех_Движение!$D$2:$D$5111,$C2001,Тех_Движение!$B$2:$B$5111,"&lt;="&amp;N$3)-$F2001)))</f>
        <v/>
      </c>
      <c r="O2001" s="54">
        <f>IF(OR($B2001="",O$3&lt;$D2001+Настройки!$B$7),0,MAX(0,$E2001-MAX(0,SUMIFS(Тех_Движение!$G$2:$G$5111,Тех_Движение!$D$2:$D$5111,$C2001,Тех_Движение!$B$2:$B$5111,"&lt;="&amp;O$3)-$F2001)))</f>
        <v/>
      </c>
      <c r="P2001" s="54">
        <f>IF(OR($B2001="",P$3&lt;$D2001+Настройки!$B$7),0,MAX(0,$E2001-MAX(0,SUMIFS(Тех_Движение!$G$2:$G$5111,Тех_Движение!$D$2:$D$5111,$C2001,Тех_Движение!$B$2:$B$5111,"&lt;="&amp;P$3)-$F2001)))</f>
        <v/>
      </c>
      <c r="Q2001" s="54">
        <f>IF(OR($B2001="",Q$3&lt;$D2001+Настройки!$B$7),0,MAX(0,$E2001-MAX(0,SUMIFS(Тех_Движение!$G$2:$G$5111,Тех_Движение!$D$2:$D$5111,$C2001,Тех_Движение!$B$2:$B$5111,"&lt;="&amp;Q$3)-$F2001)))</f>
        <v/>
      </c>
      <c r="R2001" s="54">
        <f>IF($B2001="","",SUM($K2001:$Q2001))</f>
        <v/>
      </c>
      <c r="S2001" s="56">
        <f>IF($B2001="","",VLOOKUP($C2001,Настройки!$A$11:$L$17,9,FALSE))</f>
        <v/>
      </c>
      <c r="T2001" s="56">
        <f>IF($B2001="","",$R2001*$S2001)</f>
        <v/>
      </c>
    </row>
    <row r="2002">
      <c r="A2002" s="20">
        <f>Тех_Движение!$A$1999</f>
        <v/>
      </c>
      <c r="B2002" s="20">
        <f>IF(Тех_Движение!$F$1999&gt;0,Тех_Движение!$I$1999,"")</f>
        <v/>
      </c>
      <c r="C2002" s="20">
        <f>IF($B2002="","",Тех_Движение!$D$1999)</f>
        <v/>
      </c>
      <c r="D2002" s="42">
        <f>IF($B2002="","",Тех_Движение!$B$1999)</f>
        <v/>
      </c>
      <c r="E2002" s="54">
        <f>IF($B2002="","",Тех_Движение!$F$1999)</f>
        <v/>
      </c>
      <c r="F2002" s="54">
        <f>IF($B2002="","",SUMIFS($E$5:$E2001,$C$5:$C2001,$C2002))</f>
        <v/>
      </c>
      <c r="G2002" s="54">
        <f>IF($B2002="","",MAX(0,$E2002-MAX(0,SUMIFS(Тех_Движение!$G$2:$G$5111,Тех_Движение!$D$2:$D$5111,$C2002,Тех_Движение!$B$2:$B$5111,"&lt;="&amp;Настройки!$B$5-1)-$F2002)))</f>
        <v/>
      </c>
      <c r="H2002" s="54">
        <f>IF($B2002="","",IF(AND($D2002&gt;=Настройки!$B$5,$D2002&lt;=Настройки!$B$6),$E2002,0))</f>
        <v/>
      </c>
      <c r="I2002" s="54">
        <f>IF($B2002="","",$G2002+$H2002-$J2002)</f>
        <v/>
      </c>
      <c r="J2002" s="54">
        <f>IF($B2002="","",MAX(0,$E2002-MAX(0,SUMIFS(Тех_Движение!$G$2:$G$5111,Тех_Движение!$D$2:$D$5111,$C2002,Тех_Движение!$B$2:$B$5111,"&lt;="&amp;Настройки!$B$6)-$F2002)))</f>
        <v/>
      </c>
      <c r="K2002" s="54">
        <f>IF(OR($B2002="",K$3&lt;$D2002+Настройки!$B$7),0,MAX(0,$E2002-MAX(0,SUMIFS(Тех_Движение!$G$2:$G$5111,Тех_Движение!$D$2:$D$5111,$C2002,Тех_Движение!$B$2:$B$5111,"&lt;="&amp;K$3)-$F2002)))</f>
        <v/>
      </c>
      <c r="L2002" s="54">
        <f>IF(OR($B2002="",L$3&lt;$D2002+Настройки!$B$7),0,MAX(0,$E2002-MAX(0,SUMIFS(Тех_Движение!$G$2:$G$5111,Тех_Движение!$D$2:$D$5111,$C2002,Тех_Движение!$B$2:$B$5111,"&lt;="&amp;L$3)-$F2002)))</f>
        <v/>
      </c>
      <c r="M2002" s="54">
        <f>IF(OR($B2002="",M$3&lt;$D2002+Настройки!$B$7),0,MAX(0,$E2002-MAX(0,SUMIFS(Тех_Движение!$G$2:$G$5111,Тех_Движение!$D$2:$D$5111,$C2002,Тех_Движение!$B$2:$B$5111,"&lt;="&amp;M$3)-$F2002)))</f>
        <v/>
      </c>
      <c r="N2002" s="54">
        <f>IF(OR($B2002="",N$3&lt;$D2002+Настройки!$B$7),0,MAX(0,$E2002-MAX(0,SUMIFS(Тех_Движение!$G$2:$G$5111,Тех_Движение!$D$2:$D$5111,$C2002,Тех_Движение!$B$2:$B$5111,"&lt;="&amp;N$3)-$F2002)))</f>
        <v/>
      </c>
      <c r="O2002" s="54">
        <f>IF(OR($B2002="",O$3&lt;$D2002+Настройки!$B$7),0,MAX(0,$E2002-MAX(0,SUMIFS(Тех_Движение!$G$2:$G$5111,Тех_Движение!$D$2:$D$5111,$C2002,Тех_Движение!$B$2:$B$5111,"&lt;="&amp;O$3)-$F2002)))</f>
        <v/>
      </c>
      <c r="P2002" s="54">
        <f>IF(OR($B2002="",P$3&lt;$D2002+Настройки!$B$7),0,MAX(0,$E2002-MAX(0,SUMIFS(Тех_Движение!$G$2:$G$5111,Тех_Движение!$D$2:$D$5111,$C2002,Тех_Движение!$B$2:$B$5111,"&lt;="&amp;P$3)-$F2002)))</f>
        <v/>
      </c>
      <c r="Q2002" s="54">
        <f>IF(OR($B2002="",Q$3&lt;$D2002+Настройки!$B$7),0,MAX(0,$E2002-MAX(0,SUMIFS(Тех_Движение!$G$2:$G$5111,Тех_Движение!$D$2:$D$5111,$C2002,Тех_Движение!$B$2:$B$5111,"&lt;="&amp;Q$3)-$F2002)))</f>
        <v/>
      </c>
      <c r="R2002" s="54">
        <f>IF($B2002="","",SUM($K2002:$Q2002))</f>
        <v/>
      </c>
      <c r="S2002" s="56">
        <f>IF($B2002="","",VLOOKUP($C2002,Настройки!$A$11:$L$17,9,FALSE))</f>
        <v/>
      </c>
      <c r="T2002" s="56">
        <f>IF($B2002="","",$R2002*$S2002)</f>
        <v/>
      </c>
    </row>
    <row r="2003">
      <c r="A2003" s="20">
        <f>Тех_Движение!$A$2000</f>
        <v/>
      </c>
      <c r="B2003" s="20">
        <f>IF(Тех_Движение!$F$2000&gt;0,Тех_Движение!$I$2000,"")</f>
        <v/>
      </c>
      <c r="C2003" s="20">
        <f>IF($B2003="","",Тех_Движение!$D$2000)</f>
        <v/>
      </c>
      <c r="D2003" s="42">
        <f>IF($B2003="","",Тех_Движение!$B$2000)</f>
        <v/>
      </c>
      <c r="E2003" s="54">
        <f>IF($B2003="","",Тех_Движение!$F$2000)</f>
        <v/>
      </c>
      <c r="F2003" s="54">
        <f>IF($B2003="","",SUMIFS($E$5:$E2002,$C$5:$C2002,$C2003))</f>
        <v/>
      </c>
      <c r="G2003" s="54">
        <f>IF($B2003="","",MAX(0,$E2003-MAX(0,SUMIFS(Тех_Движение!$G$2:$G$5111,Тех_Движение!$D$2:$D$5111,$C2003,Тех_Движение!$B$2:$B$5111,"&lt;="&amp;Настройки!$B$5-1)-$F2003)))</f>
        <v/>
      </c>
      <c r="H2003" s="54">
        <f>IF($B2003="","",IF(AND($D2003&gt;=Настройки!$B$5,$D2003&lt;=Настройки!$B$6),$E2003,0))</f>
        <v/>
      </c>
      <c r="I2003" s="54">
        <f>IF($B2003="","",$G2003+$H2003-$J2003)</f>
        <v/>
      </c>
      <c r="J2003" s="54">
        <f>IF($B2003="","",MAX(0,$E2003-MAX(0,SUMIFS(Тех_Движение!$G$2:$G$5111,Тех_Движение!$D$2:$D$5111,$C2003,Тех_Движение!$B$2:$B$5111,"&lt;="&amp;Настройки!$B$6)-$F2003)))</f>
        <v/>
      </c>
      <c r="K2003" s="54">
        <f>IF(OR($B2003="",K$3&lt;$D2003+Настройки!$B$7),0,MAX(0,$E2003-MAX(0,SUMIFS(Тех_Движение!$G$2:$G$5111,Тех_Движение!$D$2:$D$5111,$C2003,Тех_Движение!$B$2:$B$5111,"&lt;="&amp;K$3)-$F2003)))</f>
        <v/>
      </c>
      <c r="L2003" s="54">
        <f>IF(OR($B2003="",L$3&lt;$D2003+Настройки!$B$7),0,MAX(0,$E2003-MAX(0,SUMIFS(Тех_Движение!$G$2:$G$5111,Тех_Движение!$D$2:$D$5111,$C2003,Тех_Движение!$B$2:$B$5111,"&lt;="&amp;L$3)-$F2003)))</f>
        <v/>
      </c>
      <c r="M2003" s="54">
        <f>IF(OR($B2003="",M$3&lt;$D2003+Настройки!$B$7),0,MAX(0,$E2003-MAX(0,SUMIFS(Тех_Движение!$G$2:$G$5111,Тех_Движение!$D$2:$D$5111,$C2003,Тех_Движение!$B$2:$B$5111,"&lt;="&amp;M$3)-$F2003)))</f>
        <v/>
      </c>
      <c r="N2003" s="54">
        <f>IF(OR($B2003="",N$3&lt;$D2003+Настройки!$B$7),0,MAX(0,$E2003-MAX(0,SUMIFS(Тех_Движение!$G$2:$G$5111,Тех_Движение!$D$2:$D$5111,$C2003,Тех_Движение!$B$2:$B$5111,"&lt;="&amp;N$3)-$F2003)))</f>
        <v/>
      </c>
      <c r="O2003" s="54">
        <f>IF(OR($B2003="",O$3&lt;$D2003+Настройки!$B$7),0,MAX(0,$E2003-MAX(0,SUMIFS(Тех_Движение!$G$2:$G$5111,Тех_Движение!$D$2:$D$5111,$C2003,Тех_Движение!$B$2:$B$5111,"&lt;="&amp;O$3)-$F2003)))</f>
        <v/>
      </c>
      <c r="P2003" s="54">
        <f>IF(OR($B2003="",P$3&lt;$D2003+Настройки!$B$7),0,MAX(0,$E2003-MAX(0,SUMIFS(Тех_Движение!$G$2:$G$5111,Тех_Движение!$D$2:$D$5111,$C2003,Тех_Движение!$B$2:$B$5111,"&lt;="&amp;P$3)-$F2003)))</f>
        <v/>
      </c>
      <c r="Q2003" s="54">
        <f>IF(OR($B2003="",Q$3&lt;$D2003+Настройки!$B$7),0,MAX(0,$E2003-MAX(0,SUMIFS(Тех_Движение!$G$2:$G$5111,Тех_Движение!$D$2:$D$5111,$C2003,Тех_Движение!$B$2:$B$5111,"&lt;="&amp;Q$3)-$F2003)))</f>
        <v/>
      </c>
      <c r="R2003" s="54">
        <f>IF($B2003="","",SUM($K2003:$Q2003))</f>
        <v/>
      </c>
      <c r="S2003" s="56">
        <f>IF($B2003="","",VLOOKUP($C2003,Настройки!$A$11:$L$17,9,FALSE))</f>
        <v/>
      </c>
      <c r="T2003" s="56">
        <f>IF($B2003="","",$R2003*$S2003)</f>
        <v/>
      </c>
    </row>
    <row r="2004">
      <c r="A2004" s="20">
        <f>Тех_Движение!$A$2001</f>
        <v/>
      </c>
      <c r="B2004" s="20">
        <f>IF(Тех_Движение!$F$2001&gt;0,Тех_Движение!$I$2001,"")</f>
        <v/>
      </c>
      <c r="C2004" s="20">
        <f>IF($B2004="","",Тех_Движение!$D$2001)</f>
        <v/>
      </c>
      <c r="D2004" s="42">
        <f>IF($B2004="","",Тех_Движение!$B$2001)</f>
        <v/>
      </c>
      <c r="E2004" s="54">
        <f>IF($B2004="","",Тех_Движение!$F$2001)</f>
        <v/>
      </c>
      <c r="F2004" s="54">
        <f>IF($B2004="","",SUMIFS($E$5:$E2003,$C$5:$C2003,$C2004))</f>
        <v/>
      </c>
      <c r="G2004" s="54">
        <f>IF($B2004="","",MAX(0,$E2004-MAX(0,SUMIFS(Тех_Движение!$G$2:$G$5111,Тех_Движение!$D$2:$D$5111,$C2004,Тех_Движение!$B$2:$B$5111,"&lt;="&amp;Настройки!$B$5-1)-$F2004)))</f>
        <v/>
      </c>
      <c r="H2004" s="54">
        <f>IF($B2004="","",IF(AND($D2004&gt;=Настройки!$B$5,$D2004&lt;=Настройки!$B$6),$E2004,0))</f>
        <v/>
      </c>
      <c r="I2004" s="54">
        <f>IF($B2004="","",$G2004+$H2004-$J2004)</f>
        <v/>
      </c>
      <c r="J2004" s="54">
        <f>IF($B2004="","",MAX(0,$E2004-MAX(0,SUMIFS(Тех_Движение!$G$2:$G$5111,Тех_Движение!$D$2:$D$5111,$C2004,Тех_Движение!$B$2:$B$5111,"&lt;="&amp;Настройки!$B$6)-$F2004)))</f>
        <v/>
      </c>
      <c r="K2004" s="54">
        <f>IF(OR($B2004="",K$3&lt;$D2004+Настройки!$B$7),0,MAX(0,$E2004-MAX(0,SUMIFS(Тех_Движение!$G$2:$G$5111,Тех_Движение!$D$2:$D$5111,$C2004,Тех_Движение!$B$2:$B$5111,"&lt;="&amp;K$3)-$F2004)))</f>
        <v/>
      </c>
      <c r="L2004" s="54">
        <f>IF(OR($B2004="",L$3&lt;$D2004+Настройки!$B$7),0,MAX(0,$E2004-MAX(0,SUMIFS(Тех_Движение!$G$2:$G$5111,Тех_Движение!$D$2:$D$5111,$C2004,Тех_Движение!$B$2:$B$5111,"&lt;="&amp;L$3)-$F2004)))</f>
        <v/>
      </c>
      <c r="M2004" s="54">
        <f>IF(OR($B2004="",M$3&lt;$D2004+Настройки!$B$7),0,MAX(0,$E2004-MAX(0,SUMIFS(Тех_Движение!$G$2:$G$5111,Тех_Движение!$D$2:$D$5111,$C2004,Тех_Движение!$B$2:$B$5111,"&lt;="&amp;M$3)-$F2004)))</f>
        <v/>
      </c>
      <c r="N2004" s="54">
        <f>IF(OR($B2004="",N$3&lt;$D2004+Настройки!$B$7),0,MAX(0,$E2004-MAX(0,SUMIFS(Тех_Движение!$G$2:$G$5111,Тех_Движение!$D$2:$D$5111,$C2004,Тех_Движение!$B$2:$B$5111,"&lt;="&amp;N$3)-$F2004)))</f>
        <v/>
      </c>
      <c r="O2004" s="54">
        <f>IF(OR($B2004="",O$3&lt;$D2004+Настройки!$B$7),0,MAX(0,$E2004-MAX(0,SUMIFS(Тех_Движение!$G$2:$G$5111,Тех_Движение!$D$2:$D$5111,$C2004,Тех_Движение!$B$2:$B$5111,"&lt;="&amp;O$3)-$F2004)))</f>
        <v/>
      </c>
      <c r="P2004" s="54">
        <f>IF(OR($B2004="",P$3&lt;$D2004+Настройки!$B$7),0,MAX(0,$E2004-MAX(0,SUMIFS(Тех_Движение!$G$2:$G$5111,Тех_Движение!$D$2:$D$5111,$C2004,Тех_Движение!$B$2:$B$5111,"&lt;="&amp;P$3)-$F2004)))</f>
        <v/>
      </c>
      <c r="Q2004" s="54">
        <f>IF(OR($B2004="",Q$3&lt;$D2004+Настройки!$B$7),0,MAX(0,$E2004-MAX(0,SUMIFS(Тех_Движение!$G$2:$G$5111,Тех_Движение!$D$2:$D$5111,$C2004,Тех_Движение!$B$2:$B$5111,"&lt;="&amp;Q$3)-$F2004)))</f>
        <v/>
      </c>
      <c r="R2004" s="54">
        <f>IF($B2004="","",SUM($K2004:$Q2004))</f>
        <v/>
      </c>
      <c r="S2004" s="56">
        <f>IF($B2004="","",VLOOKUP($C2004,Настройки!$A$11:$L$17,9,FALSE))</f>
        <v/>
      </c>
      <c r="T2004" s="56">
        <f>IF($B2004="","",$R2004*$S2004)</f>
        <v/>
      </c>
    </row>
    <row r="2005">
      <c r="A2005" s="20">
        <f>Тех_Движение!$A$2002</f>
        <v/>
      </c>
      <c r="B2005" s="20">
        <f>IF(Тех_Движение!$F$2002&gt;0,Тех_Движение!$I$2002,"")</f>
        <v/>
      </c>
      <c r="C2005" s="20">
        <f>IF($B2005="","",Тех_Движение!$D$2002)</f>
        <v/>
      </c>
      <c r="D2005" s="42">
        <f>IF($B2005="","",Тех_Движение!$B$2002)</f>
        <v/>
      </c>
      <c r="E2005" s="54">
        <f>IF($B2005="","",Тех_Движение!$F$2002)</f>
        <v/>
      </c>
      <c r="F2005" s="54">
        <f>IF($B2005="","",SUMIFS($E$5:$E2004,$C$5:$C2004,$C2005))</f>
        <v/>
      </c>
      <c r="G2005" s="54">
        <f>IF($B2005="","",MAX(0,$E2005-MAX(0,SUMIFS(Тех_Движение!$G$2:$G$5111,Тех_Движение!$D$2:$D$5111,$C2005,Тех_Движение!$B$2:$B$5111,"&lt;="&amp;Настройки!$B$5-1)-$F2005)))</f>
        <v/>
      </c>
      <c r="H2005" s="54">
        <f>IF($B2005="","",IF(AND($D2005&gt;=Настройки!$B$5,$D2005&lt;=Настройки!$B$6),$E2005,0))</f>
        <v/>
      </c>
      <c r="I2005" s="54">
        <f>IF($B2005="","",$G2005+$H2005-$J2005)</f>
        <v/>
      </c>
      <c r="J2005" s="54">
        <f>IF($B2005="","",MAX(0,$E2005-MAX(0,SUMIFS(Тех_Движение!$G$2:$G$5111,Тех_Движение!$D$2:$D$5111,$C2005,Тех_Движение!$B$2:$B$5111,"&lt;="&amp;Настройки!$B$6)-$F2005)))</f>
        <v/>
      </c>
      <c r="K2005" s="54">
        <f>IF(OR($B2005="",K$3&lt;$D2005+Настройки!$B$7),0,MAX(0,$E2005-MAX(0,SUMIFS(Тех_Движение!$G$2:$G$5111,Тех_Движение!$D$2:$D$5111,$C2005,Тех_Движение!$B$2:$B$5111,"&lt;="&amp;K$3)-$F2005)))</f>
        <v/>
      </c>
      <c r="L2005" s="54">
        <f>IF(OR($B2005="",L$3&lt;$D2005+Настройки!$B$7),0,MAX(0,$E2005-MAX(0,SUMIFS(Тех_Движение!$G$2:$G$5111,Тех_Движение!$D$2:$D$5111,$C2005,Тех_Движение!$B$2:$B$5111,"&lt;="&amp;L$3)-$F2005)))</f>
        <v/>
      </c>
      <c r="M2005" s="54">
        <f>IF(OR($B2005="",M$3&lt;$D2005+Настройки!$B$7),0,MAX(0,$E2005-MAX(0,SUMIFS(Тех_Движение!$G$2:$G$5111,Тех_Движение!$D$2:$D$5111,$C2005,Тех_Движение!$B$2:$B$5111,"&lt;="&amp;M$3)-$F2005)))</f>
        <v/>
      </c>
      <c r="N2005" s="54">
        <f>IF(OR($B2005="",N$3&lt;$D2005+Настройки!$B$7),0,MAX(0,$E2005-MAX(0,SUMIFS(Тех_Движение!$G$2:$G$5111,Тех_Движение!$D$2:$D$5111,$C2005,Тех_Движение!$B$2:$B$5111,"&lt;="&amp;N$3)-$F2005)))</f>
        <v/>
      </c>
      <c r="O2005" s="54">
        <f>IF(OR($B2005="",O$3&lt;$D2005+Настройки!$B$7),0,MAX(0,$E2005-MAX(0,SUMIFS(Тех_Движение!$G$2:$G$5111,Тех_Движение!$D$2:$D$5111,$C2005,Тех_Движение!$B$2:$B$5111,"&lt;="&amp;O$3)-$F2005)))</f>
        <v/>
      </c>
      <c r="P2005" s="54">
        <f>IF(OR($B2005="",P$3&lt;$D2005+Настройки!$B$7),0,MAX(0,$E2005-MAX(0,SUMIFS(Тех_Движение!$G$2:$G$5111,Тех_Движение!$D$2:$D$5111,$C2005,Тех_Движение!$B$2:$B$5111,"&lt;="&amp;P$3)-$F2005)))</f>
        <v/>
      </c>
      <c r="Q2005" s="54">
        <f>IF(OR($B2005="",Q$3&lt;$D2005+Настройки!$B$7),0,MAX(0,$E2005-MAX(0,SUMIFS(Тех_Движение!$G$2:$G$5111,Тех_Движение!$D$2:$D$5111,$C2005,Тех_Движение!$B$2:$B$5111,"&lt;="&amp;Q$3)-$F2005)))</f>
        <v/>
      </c>
      <c r="R2005" s="54">
        <f>IF($B2005="","",SUM($K2005:$Q2005))</f>
        <v/>
      </c>
      <c r="S2005" s="56">
        <f>IF($B2005="","",VLOOKUP($C2005,Настройки!$A$11:$L$17,9,FALSE))</f>
        <v/>
      </c>
      <c r="T2005" s="56">
        <f>IF($B2005="","",$R2005*$S2005)</f>
        <v/>
      </c>
    </row>
    <row r="2006">
      <c r="A2006" s="20">
        <f>Тех_Движение!$A$2003</f>
        <v/>
      </c>
      <c r="B2006" s="20">
        <f>IF(Тех_Движение!$F$2003&gt;0,Тех_Движение!$I$2003,"")</f>
        <v/>
      </c>
      <c r="C2006" s="20">
        <f>IF($B2006="","",Тех_Движение!$D$2003)</f>
        <v/>
      </c>
      <c r="D2006" s="42">
        <f>IF($B2006="","",Тех_Движение!$B$2003)</f>
        <v/>
      </c>
      <c r="E2006" s="54">
        <f>IF($B2006="","",Тех_Движение!$F$2003)</f>
        <v/>
      </c>
      <c r="F2006" s="54">
        <f>IF($B2006="","",SUMIFS($E$5:$E2005,$C$5:$C2005,$C2006))</f>
        <v/>
      </c>
      <c r="G2006" s="54">
        <f>IF($B2006="","",MAX(0,$E2006-MAX(0,SUMIFS(Тех_Движение!$G$2:$G$5111,Тех_Движение!$D$2:$D$5111,$C2006,Тех_Движение!$B$2:$B$5111,"&lt;="&amp;Настройки!$B$5-1)-$F2006)))</f>
        <v/>
      </c>
      <c r="H2006" s="54">
        <f>IF($B2006="","",IF(AND($D2006&gt;=Настройки!$B$5,$D2006&lt;=Настройки!$B$6),$E2006,0))</f>
        <v/>
      </c>
      <c r="I2006" s="54">
        <f>IF($B2006="","",$G2006+$H2006-$J2006)</f>
        <v/>
      </c>
      <c r="J2006" s="54">
        <f>IF($B2006="","",MAX(0,$E2006-MAX(0,SUMIFS(Тех_Движение!$G$2:$G$5111,Тех_Движение!$D$2:$D$5111,$C2006,Тех_Движение!$B$2:$B$5111,"&lt;="&amp;Настройки!$B$6)-$F2006)))</f>
        <v/>
      </c>
      <c r="K2006" s="54">
        <f>IF(OR($B2006="",K$3&lt;$D2006+Настройки!$B$7),0,MAX(0,$E2006-MAX(0,SUMIFS(Тех_Движение!$G$2:$G$5111,Тех_Движение!$D$2:$D$5111,$C2006,Тех_Движение!$B$2:$B$5111,"&lt;="&amp;K$3)-$F2006)))</f>
        <v/>
      </c>
      <c r="L2006" s="54">
        <f>IF(OR($B2006="",L$3&lt;$D2006+Настройки!$B$7),0,MAX(0,$E2006-MAX(0,SUMIFS(Тех_Движение!$G$2:$G$5111,Тех_Движение!$D$2:$D$5111,$C2006,Тех_Движение!$B$2:$B$5111,"&lt;="&amp;L$3)-$F2006)))</f>
        <v/>
      </c>
      <c r="M2006" s="54">
        <f>IF(OR($B2006="",M$3&lt;$D2006+Настройки!$B$7),0,MAX(0,$E2006-MAX(0,SUMIFS(Тех_Движение!$G$2:$G$5111,Тех_Движение!$D$2:$D$5111,$C2006,Тех_Движение!$B$2:$B$5111,"&lt;="&amp;M$3)-$F2006)))</f>
        <v/>
      </c>
      <c r="N2006" s="54">
        <f>IF(OR($B2006="",N$3&lt;$D2006+Настройки!$B$7),0,MAX(0,$E2006-MAX(0,SUMIFS(Тех_Движение!$G$2:$G$5111,Тех_Движение!$D$2:$D$5111,$C2006,Тех_Движение!$B$2:$B$5111,"&lt;="&amp;N$3)-$F2006)))</f>
        <v/>
      </c>
      <c r="O2006" s="54">
        <f>IF(OR($B2006="",O$3&lt;$D2006+Настройки!$B$7),0,MAX(0,$E2006-MAX(0,SUMIFS(Тех_Движение!$G$2:$G$5111,Тех_Движение!$D$2:$D$5111,$C2006,Тех_Движение!$B$2:$B$5111,"&lt;="&amp;O$3)-$F2006)))</f>
        <v/>
      </c>
      <c r="P2006" s="54">
        <f>IF(OR($B2006="",P$3&lt;$D2006+Настройки!$B$7),0,MAX(0,$E2006-MAX(0,SUMIFS(Тех_Движение!$G$2:$G$5111,Тех_Движение!$D$2:$D$5111,$C2006,Тех_Движение!$B$2:$B$5111,"&lt;="&amp;P$3)-$F2006)))</f>
        <v/>
      </c>
      <c r="Q2006" s="54">
        <f>IF(OR($B2006="",Q$3&lt;$D2006+Настройки!$B$7),0,MAX(0,$E2006-MAX(0,SUMIFS(Тех_Движение!$G$2:$G$5111,Тех_Движение!$D$2:$D$5111,$C2006,Тех_Движение!$B$2:$B$5111,"&lt;="&amp;Q$3)-$F2006)))</f>
        <v/>
      </c>
      <c r="R2006" s="54">
        <f>IF($B2006="","",SUM($K2006:$Q2006))</f>
        <v/>
      </c>
      <c r="S2006" s="56">
        <f>IF($B2006="","",VLOOKUP($C2006,Настройки!$A$11:$L$17,9,FALSE))</f>
        <v/>
      </c>
      <c r="T2006" s="56">
        <f>IF($B2006="","",$R2006*$S2006)</f>
        <v/>
      </c>
    </row>
    <row r="2007">
      <c r="A2007" s="20">
        <f>Тех_Движение!$A$2004</f>
        <v/>
      </c>
      <c r="B2007" s="20">
        <f>IF(Тех_Движение!$F$2004&gt;0,Тех_Движение!$I$2004,"")</f>
        <v/>
      </c>
      <c r="C2007" s="20">
        <f>IF($B2007="","",Тех_Движение!$D$2004)</f>
        <v/>
      </c>
      <c r="D2007" s="42">
        <f>IF($B2007="","",Тех_Движение!$B$2004)</f>
        <v/>
      </c>
      <c r="E2007" s="54">
        <f>IF($B2007="","",Тех_Движение!$F$2004)</f>
        <v/>
      </c>
      <c r="F2007" s="54">
        <f>IF($B2007="","",SUMIFS($E$5:$E2006,$C$5:$C2006,$C2007))</f>
        <v/>
      </c>
      <c r="G2007" s="54">
        <f>IF($B2007="","",MAX(0,$E2007-MAX(0,SUMIFS(Тех_Движение!$G$2:$G$5111,Тех_Движение!$D$2:$D$5111,$C2007,Тех_Движение!$B$2:$B$5111,"&lt;="&amp;Настройки!$B$5-1)-$F2007)))</f>
        <v/>
      </c>
      <c r="H2007" s="54">
        <f>IF($B2007="","",IF(AND($D2007&gt;=Настройки!$B$5,$D2007&lt;=Настройки!$B$6),$E2007,0))</f>
        <v/>
      </c>
      <c r="I2007" s="54">
        <f>IF($B2007="","",$G2007+$H2007-$J2007)</f>
        <v/>
      </c>
      <c r="J2007" s="54">
        <f>IF($B2007="","",MAX(0,$E2007-MAX(0,SUMIFS(Тех_Движение!$G$2:$G$5111,Тех_Движение!$D$2:$D$5111,$C2007,Тех_Движение!$B$2:$B$5111,"&lt;="&amp;Настройки!$B$6)-$F2007)))</f>
        <v/>
      </c>
      <c r="K2007" s="54">
        <f>IF(OR($B2007="",K$3&lt;$D2007+Настройки!$B$7),0,MAX(0,$E2007-MAX(0,SUMIFS(Тех_Движение!$G$2:$G$5111,Тех_Движение!$D$2:$D$5111,$C2007,Тех_Движение!$B$2:$B$5111,"&lt;="&amp;K$3)-$F2007)))</f>
        <v/>
      </c>
      <c r="L2007" s="54">
        <f>IF(OR($B2007="",L$3&lt;$D2007+Настройки!$B$7),0,MAX(0,$E2007-MAX(0,SUMIFS(Тех_Движение!$G$2:$G$5111,Тех_Движение!$D$2:$D$5111,$C2007,Тех_Движение!$B$2:$B$5111,"&lt;="&amp;L$3)-$F2007)))</f>
        <v/>
      </c>
      <c r="M2007" s="54">
        <f>IF(OR($B2007="",M$3&lt;$D2007+Настройки!$B$7),0,MAX(0,$E2007-MAX(0,SUMIFS(Тех_Движение!$G$2:$G$5111,Тех_Движение!$D$2:$D$5111,$C2007,Тех_Движение!$B$2:$B$5111,"&lt;="&amp;M$3)-$F2007)))</f>
        <v/>
      </c>
      <c r="N2007" s="54">
        <f>IF(OR($B2007="",N$3&lt;$D2007+Настройки!$B$7),0,MAX(0,$E2007-MAX(0,SUMIFS(Тех_Движение!$G$2:$G$5111,Тех_Движение!$D$2:$D$5111,$C2007,Тех_Движение!$B$2:$B$5111,"&lt;="&amp;N$3)-$F2007)))</f>
        <v/>
      </c>
      <c r="O2007" s="54">
        <f>IF(OR($B2007="",O$3&lt;$D2007+Настройки!$B$7),0,MAX(0,$E2007-MAX(0,SUMIFS(Тех_Движение!$G$2:$G$5111,Тех_Движение!$D$2:$D$5111,$C2007,Тех_Движение!$B$2:$B$5111,"&lt;="&amp;O$3)-$F2007)))</f>
        <v/>
      </c>
      <c r="P2007" s="54">
        <f>IF(OR($B2007="",P$3&lt;$D2007+Настройки!$B$7),0,MAX(0,$E2007-MAX(0,SUMIFS(Тех_Движение!$G$2:$G$5111,Тех_Движение!$D$2:$D$5111,$C2007,Тех_Движение!$B$2:$B$5111,"&lt;="&amp;P$3)-$F2007)))</f>
        <v/>
      </c>
      <c r="Q2007" s="54">
        <f>IF(OR($B2007="",Q$3&lt;$D2007+Настройки!$B$7),0,MAX(0,$E2007-MAX(0,SUMIFS(Тех_Движение!$G$2:$G$5111,Тех_Движение!$D$2:$D$5111,$C2007,Тех_Движение!$B$2:$B$5111,"&lt;="&amp;Q$3)-$F2007)))</f>
        <v/>
      </c>
      <c r="R2007" s="54">
        <f>IF($B2007="","",SUM($K2007:$Q2007))</f>
        <v/>
      </c>
      <c r="S2007" s="56">
        <f>IF($B2007="","",VLOOKUP($C2007,Настройки!$A$11:$L$17,9,FALSE))</f>
        <v/>
      </c>
      <c r="T2007" s="56">
        <f>IF($B2007="","",$R2007*$S2007)</f>
        <v/>
      </c>
    </row>
    <row r="2008">
      <c r="A2008" s="20">
        <f>Тех_Движение!$A$2005</f>
        <v/>
      </c>
      <c r="B2008" s="20">
        <f>IF(Тех_Движение!$F$2005&gt;0,Тех_Движение!$I$2005,"")</f>
        <v/>
      </c>
      <c r="C2008" s="20">
        <f>IF($B2008="","",Тех_Движение!$D$2005)</f>
        <v/>
      </c>
      <c r="D2008" s="42">
        <f>IF($B2008="","",Тех_Движение!$B$2005)</f>
        <v/>
      </c>
      <c r="E2008" s="54">
        <f>IF($B2008="","",Тех_Движение!$F$2005)</f>
        <v/>
      </c>
      <c r="F2008" s="54">
        <f>IF($B2008="","",SUMIFS($E$5:$E2007,$C$5:$C2007,$C2008))</f>
        <v/>
      </c>
      <c r="G2008" s="54">
        <f>IF($B2008="","",MAX(0,$E2008-MAX(0,SUMIFS(Тех_Движение!$G$2:$G$5111,Тех_Движение!$D$2:$D$5111,$C2008,Тех_Движение!$B$2:$B$5111,"&lt;="&amp;Настройки!$B$5-1)-$F2008)))</f>
        <v/>
      </c>
      <c r="H2008" s="54">
        <f>IF($B2008="","",IF(AND($D2008&gt;=Настройки!$B$5,$D2008&lt;=Настройки!$B$6),$E2008,0))</f>
        <v/>
      </c>
      <c r="I2008" s="54">
        <f>IF($B2008="","",$G2008+$H2008-$J2008)</f>
        <v/>
      </c>
      <c r="J2008" s="54">
        <f>IF($B2008="","",MAX(0,$E2008-MAX(0,SUMIFS(Тех_Движение!$G$2:$G$5111,Тех_Движение!$D$2:$D$5111,$C2008,Тех_Движение!$B$2:$B$5111,"&lt;="&amp;Настройки!$B$6)-$F2008)))</f>
        <v/>
      </c>
      <c r="K2008" s="54">
        <f>IF(OR($B2008="",K$3&lt;$D2008+Настройки!$B$7),0,MAX(0,$E2008-MAX(0,SUMIFS(Тех_Движение!$G$2:$G$5111,Тех_Движение!$D$2:$D$5111,$C2008,Тех_Движение!$B$2:$B$5111,"&lt;="&amp;K$3)-$F2008)))</f>
        <v/>
      </c>
      <c r="L2008" s="54">
        <f>IF(OR($B2008="",L$3&lt;$D2008+Настройки!$B$7),0,MAX(0,$E2008-MAX(0,SUMIFS(Тех_Движение!$G$2:$G$5111,Тех_Движение!$D$2:$D$5111,$C2008,Тех_Движение!$B$2:$B$5111,"&lt;="&amp;L$3)-$F2008)))</f>
        <v/>
      </c>
      <c r="M2008" s="54">
        <f>IF(OR($B2008="",M$3&lt;$D2008+Настройки!$B$7),0,MAX(0,$E2008-MAX(0,SUMIFS(Тех_Движение!$G$2:$G$5111,Тех_Движение!$D$2:$D$5111,$C2008,Тех_Движение!$B$2:$B$5111,"&lt;="&amp;M$3)-$F2008)))</f>
        <v/>
      </c>
      <c r="N2008" s="54">
        <f>IF(OR($B2008="",N$3&lt;$D2008+Настройки!$B$7),0,MAX(0,$E2008-MAX(0,SUMIFS(Тех_Движение!$G$2:$G$5111,Тех_Движение!$D$2:$D$5111,$C2008,Тех_Движение!$B$2:$B$5111,"&lt;="&amp;N$3)-$F2008)))</f>
        <v/>
      </c>
      <c r="O2008" s="54">
        <f>IF(OR($B2008="",O$3&lt;$D2008+Настройки!$B$7),0,MAX(0,$E2008-MAX(0,SUMIFS(Тех_Движение!$G$2:$G$5111,Тех_Движение!$D$2:$D$5111,$C2008,Тех_Движение!$B$2:$B$5111,"&lt;="&amp;O$3)-$F2008)))</f>
        <v/>
      </c>
      <c r="P2008" s="54">
        <f>IF(OR($B2008="",P$3&lt;$D2008+Настройки!$B$7),0,MAX(0,$E2008-MAX(0,SUMIFS(Тех_Движение!$G$2:$G$5111,Тех_Движение!$D$2:$D$5111,$C2008,Тех_Движение!$B$2:$B$5111,"&lt;="&amp;P$3)-$F2008)))</f>
        <v/>
      </c>
      <c r="Q2008" s="54">
        <f>IF(OR($B2008="",Q$3&lt;$D2008+Настройки!$B$7),0,MAX(0,$E2008-MAX(0,SUMIFS(Тех_Движение!$G$2:$G$5111,Тех_Движение!$D$2:$D$5111,$C2008,Тех_Движение!$B$2:$B$5111,"&lt;="&amp;Q$3)-$F2008)))</f>
        <v/>
      </c>
      <c r="R2008" s="54">
        <f>IF($B2008="","",SUM($K2008:$Q2008))</f>
        <v/>
      </c>
      <c r="S2008" s="56">
        <f>IF($B2008="","",VLOOKUP($C2008,Настройки!$A$11:$L$17,9,FALSE))</f>
        <v/>
      </c>
      <c r="T2008" s="56">
        <f>IF($B2008="","",$R2008*$S2008)</f>
        <v/>
      </c>
    </row>
    <row r="2009">
      <c r="A2009" s="20">
        <f>Тех_Движение!$A$2006</f>
        <v/>
      </c>
      <c r="B2009" s="20">
        <f>IF(Тех_Движение!$F$2006&gt;0,Тех_Движение!$I$2006,"")</f>
        <v/>
      </c>
      <c r="C2009" s="20">
        <f>IF($B2009="","",Тех_Движение!$D$2006)</f>
        <v/>
      </c>
      <c r="D2009" s="42">
        <f>IF($B2009="","",Тех_Движение!$B$2006)</f>
        <v/>
      </c>
      <c r="E2009" s="54">
        <f>IF($B2009="","",Тех_Движение!$F$2006)</f>
        <v/>
      </c>
      <c r="F2009" s="54">
        <f>IF($B2009="","",SUMIFS($E$5:$E2008,$C$5:$C2008,$C2009))</f>
        <v/>
      </c>
      <c r="G2009" s="54">
        <f>IF($B2009="","",MAX(0,$E2009-MAX(0,SUMIFS(Тех_Движение!$G$2:$G$5111,Тех_Движение!$D$2:$D$5111,$C2009,Тех_Движение!$B$2:$B$5111,"&lt;="&amp;Настройки!$B$5-1)-$F2009)))</f>
        <v/>
      </c>
      <c r="H2009" s="54">
        <f>IF($B2009="","",IF(AND($D2009&gt;=Настройки!$B$5,$D2009&lt;=Настройки!$B$6),$E2009,0))</f>
        <v/>
      </c>
      <c r="I2009" s="54">
        <f>IF($B2009="","",$G2009+$H2009-$J2009)</f>
        <v/>
      </c>
      <c r="J2009" s="54">
        <f>IF($B2009="","",MAX(0,$E2009-MAX(0,SUMIFS(Тех_Движение!$G$2:$G$5111,Тех_Движение!$D$2:$D$5111,$C2009,Тех_Движение!$B$2:$B$5111,"&lt;="&amp;Настройки!$B$6)-$F2009)))</f>
        <v/>
      </c>
      <c r="K2009" s="54">
        <f>IF(OR($B2009="",K$3&lt;$D2009+Настройки!$B$7),0,MAX(0,$E2009-MAX(0,SUMIFS(Тех_Движение!$G$2:$G$5111,Тех_Движение!$D$2:$D$5111,$C2009,Тех_Движение!$B$2:$B$5111,"&lt;="&amp;K$3)-$F2009)))</f>
        <v/>
      </c>
      <c r="L2009" s="54">
        <f>IF(OR($B2009="",L$3&lt;$D2009+Настройки!$B$7),0,MAX(0,$E2009-MAX(0,SUMIFS(Тех_Движение!$G$2:$G$5111,Тех_Движение!$D$2:$D$5111,$C2009,Тех_Движение!$B$2:$B$5111,"&lt;="&amp;L$3)-$F2009)))</f>
        <v/>
      </c>
      <c r="M2009" s="54">
        <f>IF(OR($B2009="",M$3&lt;$D2009+Настройки!$B$7),0,MAX(0,$E2009-MAX(0,SUMIFS(Тех_Движение!$G$2:$G$5111,Тех_Движение!$D$2:$D$5111,$C2009,Тех_Движение!$B$2:$B$5111,"&lt;="&amp;M$3)-$F2009)))</f>
        <v/>
      </c>
      <c r="N2009" s="54">
        <f>IF(OR($B2009="",N$3&lt;$D2009+Настройки!$B$7),0,MAX(0,$E2009-MAX(0,SUMIFS(Тех_Движение!$G$2:$G$5111,Тех_Движение!$D$2:$D$5111,$C2009,Тех_Движение!$B$2:$B$5111,"&lt;="&amp;N$3)-$F2009)))</f>
        <v/>
      </c>
      <c r="O2009" s="54">
        <f>IF(OR($B2009="",O$3&lt;$D2009+Настройки!$B$7),0,MAX(0,$E2009-MAX(0,SUMIFS(Тех_Движение!$G$2:$G$5111,Тех_Движение!$D$2:$D$5111,$C2009,Тех_Движение!$B$2:$B$5111,"&lt;="&amp;O$3)-$F2009)))</f>
        <v/>
      </c>
      <c r="P2009" s="54">
        <f>IF(OR($B2009="",P$3&lt;$D2009+Настройки!$B$7),0,MAX(0,$E2009-MAX(0,SUMIFS(Тех_Движение!$G$2:$G$5111,Тех_Движение!$D$2:$D$5111,$C2009,Тех_Движение!$B$2:$B$5111,"&lt;="&amp;P$3)-$F2009)))</f>
        <v/>
      </c>
      <c r="Q2009" s="54">
        <f>IF(OR($B2009="",Q$3&lt;$D2009+Настройки!$B$7),0,MAX(0,$E2009-MAX(0,SUMIFS(Тех_Движение!$G$2:$G$5111,Тех_Движение!$D$2:$D$5111,$C2009,Тех_Движение!$B$2:$B$5111,"&lt;="&amp;Q$3)-$F2009)))</f>
        <v/>
      </c>
      <c r="R2009" s="54">
        <f>IF($B2009="","",SUM($K2009:$Q2009))</f>
        <v/>
      </c>
      <c r="S2009" s="56">
        <f>IF($B2009="","",VLOOKUP($C2009,Настройки!$A$11:$L$17,9,FALSE))</f>
        <v/>
      </c>
      <c r="T2009" s="56">
        <f>IF($B2009="","",$R2009*$S2009)</f>
        <v/>
      </c>
    </row>
    <row r="2010">
      <c r="A2010" s="20">
        <f>Тех_Движение!$A$2007</f>
        <v/>
      </c>
      <c r="B2010" s="20">
        <f>IF(Тех_Движение!$F$2007&gt;0,Тех_Движение!$I$2007,"")</f>
        <v/>
      </c>
      <c r="C2010" s="20">
        <f>IF($B2010="","",Тех_Движение!$D$2007)</f>
        <v/>
      </c>
      <c r="D2010" s="42">
        <f>IF($B2010="","",Тех_Движение!$B$2007)</f>
        <v/>
      </c>
      <c r="E2010" s="54">
        <f>IF($B2010="","",Тех_Движение!$F$2007)</f>
        <v/>
      </c>
      <c r="F2010" s="54">
        <f>IF($B2010="","",SUMIFS($E$5:$E2009,$C$5:$C2009,$C2010))</f>
        <v/>
      </c>
      <c r="G2010" s="54">
        <f>IF($B2010="","",MAX(0,$E2010-MAX(0,SUMIFS(Тех_Движение!$G$2:$G$5111,Тех_Движение!$D$2:$D$5111,$C2010,Тех_Движение!$B$2:$B$5111,"&lt;="&amp;Настройки!$B$5-1)-$F2010)))</f>
        <v/>
      </c>
      <c r="H2010" s="54">
        <f>IF($B2010="","",IF(AND($D2010&gt;=Настройки!$B$5,$D2010&lt;=Настройки!$B$6),$E2010,0))</f>
        <v/>
      </c>
      <c r="I2010" s="54">
        <f>IF($B2010="","",$G2010+$H2010-$J2010)</f>
        <v/>
      </c>
      <c r="J2010" s="54">
        <f>IF($B2010="","",MAX(0,$E2010-MAX(0,SUMIFS(Тех_Движение!$G$2:$G$5111,Тех_Движение!$D$2:$D$5111,$C2010,Тех_Движение!$B$2:$B$5111,"&lt;="&amp;Настройки!$B$6)-$F2010)))</f>
        <v/>
      </c>
      <c r="K2010" s="54">
        <f>IF(OR($B2010="",K$3&lt;$D2010+Настройки!$B$7),0,MAX(0,$E2010-MAX(0,SUMIFS(Тех_Движение!$G$2:$G$5111,Тех_Движение!$D$2:$D$5111,$C2010,Тех_Движение!$B$2:$B$5111,"&lt;="&amp;K$3)-$F2010)))</f>
        <v/>
      </c>
      <c r="L2010" s="54">
        <f>IF(OR($B2010="",L$3&lt;$D2010+Настройки!$B$7),0,MAX(0,$E2010-MAX(0,SUMIFS(Тех_Движение!$G$2:$G$5111,Тех_Движение!$D$2:$D$5111,$C2010,Тех_Движение!$B$2:$B$5111,"&lt;="&amp;L$3)-$F2010)))</f>
        <v/>
      </c>
      <c r="M2010" s="54">
        <f>IF(OR($B2010="",M$3&lt;$D2010+Настройки!$B$7),0,MAX(0,$E2010-MAX(0,SUMIFS(Тех_Движение!$G$2:$G$5111,Тех_Движение!$D$2:$D$5111,$C2010,Тех_Движение!$B$2:$B$5111,"&lt;="&amp;M$3)-$F2010)))</f>
        <v/>
      </c>
      <c r="N2010" s="54">
        <f>IF(OR($B2010="",N$3&lt;$D2010+Настройки!$B$7),0,MAX(0,$E2010-MAX(0,SUMIFS(Тех_Движение!$G$2:$G$5111,Тех_Движение!$D$2:$D$5111,$C2010,Тех_Движение!$B$2:$B$5111,"&lt;="&amp;N$3)-$F2010)))</f>
        <v/>
      </c>
      <c r="O2010" s="54">
        <f>IF(OR($B2010="",O$3&lt;$D2010+Настройки!$B$7),0,MAX(0,$E2010-MAX(0,SUMIFS(Тех_Движение!$G$2:$G$5111,Тех_Движение!$D$2:$D$5111,$C2010,Тех_Движение!$B$2:$B$5111,"&lt;="&amp;O$3)-$F2010)))</f>
        <v/>
      </c>
      <c r="P2010" s="54">
        <f>IF(OR($B2010="",P$3&lt;$D2010+Настройки!$B$7),0,MAX(0,$E2010-MAX(0,SUMIFS(Тех_Движение!$G$2:$G$5111,Тех_Движение!$D$2:$D$5111,$C2010,Тех_Движение!$B$2:$B$5111,"&lt;="&amp;P$3)-$F2010)))</f>
        <v/>
      </c>
      <c r="Q2010" s="54">
        <f>IF(OR($B2010="",Q$3&lt;$D2010+Настройки!$B$7),0,MAX(0,$E2010-MAX(0,SUMIFS(Тех_Движение!$G$2:$G$5111,Тех_Движение!$D$2:$D$5111,$C2010,Тех_Движение!$B$2:$B$5111,"&lt;="&amp;Q$3)-$F2010)))</f>
        <v/>
      </c>
      <c r="R2010" s="54">
        <f>IF($B2010="","",SUM($K2010:$Q2010))</f>
        <v/>
      </c>
      <c r="S2010" s="56">
        <f>IF($B2010="","",VLOOKUP($C2010,Настройки!$A$11:$L$17,9,FALSE))</f>
        <v/>
      </c>
      <c r="T2010" s="56">
        <f>IF($B2010="","",$R2010*$S2010)</f>
        <v/>
      </c>
    </row>
    <row r="2011">
      <c r="A2011" s="20">
        <f>Тех_Движение!$A$2008</f>
        <v/>
      </c>
      <c r="B2011" s="20">
        <f>IF(Тех_Движение!$F$2008&gt;0,Тех_Движение!$I$2008,"")</f>
        <v/>
      </c>
      <c r="C2011" s="20">
        <f>IF($B2011="","",Тех_Движение!$D$2008)</f>
        <v/>
      </c>
      <c r="D2011" s="42">
        <f>IF($B2011="","",Тех_Движение!$B$2008)</f>
        <v/>
      </c>
      <c r="E2011" s="54">
        <f>IF($B2011="","",Тех_Движение!$F$2008)</f>
        <v/>
      </c>
      <c r="F2011" s="54">
        <f>IF($B2011="","",SUMIFS($E$5:$E2010,$C$5:$C2010,$C2011))</f>
        <v/>
      </c>
      <c r="G2011" s="54">
        <f>IF($B2011="","",MAX(0,$E2011-MAX(0,SUMIFS(Тех_Движение!$G$2:$G$5111,Тех_Движение!$D$2:$D$5111,$C2011,Тех_Движение!$B$2:$B$5111,"&lt;="&amp;Настройки!$B$5-1)-$F2011)))</f>
        <v/>
      </c>
      <c r="H2011" s="54">
        <f>IF($B2011="","",IF(AND($D2011&gt;=Настройки!$B$5,$D2011&lt;=Настройки!$B$6),$E2011,0))</f>
        <v/>
      </c>
      <c r="I2011" s="54">
        <f>IF($B2011="","",$G2011+$H2011-$J2011)</f>
        <v/>
      </c>
      <c r="J2011" s="54">
        <f>IF($B2011="","",MAX(0,$E2011-MAX(0,SUMIFS(Тех_Движение!$G$2:$G$5111,Тех_Движение!$D$2:$D$5111,$C2011,Тех_Движение!$B$2:$B$5111,"&lt;="&amp;Настройки!$B$6)-$F2011)))</f>
        <v/>
      </c>
      <c r="K2011" s="54">
        <f>IF(OR($B2011="",K$3&lt;$D2011+Настройки!$B$7),0,MAX(0,$E2011-MAX(0,SUMIFS(Тех_Движение!$G$2:$G$5111,Тех_Движение!$D$2:$D$5111,$C2011,Тех_Движение!$B$2:$B$5111,"&lt;="&amp;K$3)-$F2011)))</f>
        <v/>
      </c>
      <c r="L2011" s="54">
        <f>IF(OR($B2011="",L$3&lt;$D2011+Настройки!$B$7),0,MAX(0,$E2011-MAX(0,SUMIFS(Тех_Движение!$G$2:$G$5111,Тех_Движение!$D$2:$D$5111,$C2011,Тех_Движение!$B$2:$B$5111,"&lt;="&amp;L$3)-$F2011)))</f>
        <v/>
      </c>
      <c r="M2011" s="54">
        <f>IF(OR($B2011="",M$3&lt;$D2011+Настройки!$B$7),0,MAX(0,$E2011-MAX(0,SUMIFS(Тех_Движение!$G$2:$G$5111,Тех_Движение!$D$2:$D$5111,$C2011,Тех_Движение!$B$2:$B$5111,"&lt;="&amp;M$3)-$F2011)))</f>
        <v/>
      </c>
      <c r="N2011" s="54">
        <f>IF(OR($B2011="",N$3&lt;$D2011+Настройки!$B$7),0,MAX(0,$E2011-MAX(0,SUMIFS(Тех_Движение!$G$2:$G$5111,Тех_Движение!$D$2:$D$5111,$C2011,Тех_Движение!$B$2:$B$5111,"&lt;="&amp;N$3)-$F2011)))</f>
        <v/>
      </c>
      <c r="O2011" s="54">
        <f>IF(OR($B2011="",O$3&lt;$D2011+Настройки!$B$7),0,MAX(0,$E2011-MAX(0,SUMIFS(Тех_Движение!$G$2:$G$5111,Тех_Движение!$D$2:$D$5111,$C2011,Тех_Движение!$B$2:$B$5111,"&lt;="&amp;O$3)-$F2011)))</f>
        <v/>
      </c>
      <c r="P2011" s="54">
        <f>IF(OR($B2011="",P$3&lt;$D2011+Настройки!$B$7),0,MAX(0,$E2011-MAX(0,SUMIFS(Тех_Движение!$G$2:$G$5111,Тех_Движение!$D$2:$D$5111,$C2011,Тех_Движение!$B$2:$B$5111,"&lt;="&amp;P$3)-$F2011)))</f>
        <v/>
      </c>
      <c r="Q2011" s="54">
        <f>IF(OR($B2011="",Q$3&lt;$D2011+Настройки!$B$7),0,MAX(0,$E2011-MAX(0,SUMIFS(Тех_Движение!$G$2:$G$5111,Тех_Движение!$D$2:$D$5111,$C2011,Тех_Движение!$B$2:$B$5111,"&lt;="&amp;Q$3)-$F2011)))</f>
        <v/>
      </c>
      <c r="R2011" s="54">
        <f>IF($B2011="","",SUM($K2011:$Q2011))</f>
        <v/>
      </c>
      <c r="S2011" s="56">
        <f>IF($B2011="","",VLOOKUP($C2011,Настройки!$A$11:$L$17,9,FALSE))</f>
        <v/>
      </c>
      <c r="T2011" s="56">
        <f>IF($B2011="","",$R2011*$S2011)</f>
        <v/>
      </c>
    </row>
    <row r="2012">
      <c r="A2012" s="20">
        <f>Тех_Движение!$A$2009</f>
        <v/>
      </c>
      <c r="B2012" s="20">
        <f>IF(Тех_Движение!$F$2009&gt;0,Тех_Движение!$I$2009,"")</f>
        <v/>
      </c>
      <c r="C2012" s="20">
        <f>IF($B2012="","",Тех_Движение!$D$2009)</f>
        <v/>
      </c>
      <c r="D2012" s="42">
        <f>IF($B2012="","",Тех_Движение!$B$2009)</f>
        <v/>
      </c>
      <c r="E2012" s="54">
        <f>IF($B2012="","",Тех_Движение!$F$2009)</f>
        <v/>
      </c>
      <c r="F2012" s="54">
        <f>IF($B2012="","",SUMIFS($E$5:$E2011,$C$5:$C2011,$C2012))</f>
        <v/>
      </c>
      <c r="G2012" s="54">
        <f>IF($B2012="","",MAX(0,$E2012-MAX(0,SUMIFS(Тех_Движение!$G$2:$G$5111,Тех_Движение!$D$2:$D$5111,$C2012,Тех_Движение!$B$2:$B$5111,"&lt;="&amp;Настройки!$B$5-1)-$F2012)))</f>
        <v/>
      </c>
      <c r="H2012" s="54">
        <f>IF($B2012="","",IF(AND($D2012&gt;=Настройки!$B$5,$D2012&lt;=Настройки!$B$6),$E2012,0))</f>
        <v/>
      </c>
      <c r="I2012" s="54">
        <f>IF($B2012="","",$G2012+$H2012-$J2012)</f>
        <v/>
      </c>
      <c r="J2012" s="54">
        <f>IF($B2012="","",MAX(0,$E2012-MAX(0,SUMIFS(Тех_Движение!$G$2:$G$5111,Тех_Движение!$D$2:$D$5111,$C2012,Тех_Движение!$B$2:$B$5111,"&lt;="&amp;Настройки!$B$6)-$F2012)))</f>
        <v/>
      </c>
      <c r="K2012" s="54">
        <f>IF(OR($B2012="",K$3&lt;$D2012+Настройки!$B$7),0,MAX(0,$E2012-MAX(0,SUMIFS(Тех_Движение!$G$2:$G$5111,Тех_Движение!$D$2:$D$5111,$C2012,Тех_Движение!$B$2:$B$5111,"&lt;="&amp;K$3)-$F2012)))</f>
        <v/>
      </c>
      <c r="L2012" s="54">
        <f>IF(OR($B2012="",L$3&lt;$D2012+Настройки!$B$7),0,MAX(0,$E2012-MAX(0,SUMIFS(Тех_Движение!$G$2:$G$5111,Тех_Движение!$D$2:$D$5111,$C2012,Тех_Движение!$B$2:$B$5111,"&lt;="&amp;L$3)-$F2012)))</f>
        <v/>
      </c>
      <c r="M2012" s="54">
        <f>IF(OR($B2012="",M$3&lt;$D2012+Настройки!$B$7),0,MAX(0,$E2012-MAX(0,SUMIFS(Тех_Движение!$G$2:$G$5111,Тех_Движение!$D$2:$D$5111,$C2012,Тех_Движение!$B$2:$B$5111,"&lt;="&amp;M$3)-$F2012)))</f>
        <v/>
      </c>
      <c r="N2012" s="54">
        <f>IF(OR($B2012="",N$3&lt;$D2012+Настройки!$B$7),0,MAX(0,$E2012-MAX(0,SUMIFS(Тех_Движение!$G$2:$G$5111,Тех_Движение!$D$2:$D$5111,$C2012,Тех_Движение!$B$2:$B$5111,"&lt;="&amp;N$3)-$F2012)))</f>
        <v/>
      </c>
      <c r="O2012" s="54">
        <f>IF(OR($B2012="",O$3&lt;$D2012+Настройки!$B$7),0,MAX(0,$E2012-MAX(0,SUMIFS(Тех_Движение!$G$2:$G$5111,Тех_Движение!$D$2:$D$5111,$C2012,Тех_Движение!$B$2:$B$5111,"&lt;="&amp;O$3)-$F2012)))</f>
        <v/>
      </c>
      <c r="P2012" s="54">
        <f>IF(OR($B2012="",P$3&lt;$D2012+Настройки!$B$7),0,MAX(0,$E2012-MAX(0,SUMIFS(Тех_Движение!$G$2:$G$5111,Тех_Движение!$D$2:$D$5111,$C2012,Тех_Движение!$B$2:$B$5111,"&lt;="&amp;P$3)-$F2012)))</f>
        <v/>
      </c>
      <c r="Q2012" s="54">
        <f>IF(OR($B2012="",Q$3&lt;$D2012+Настройки!$B$7),0,MAX(0,$E2012-MAX(0,SUMIFS(Тех_Движение!$G$2:$G$5111,Тех_Движение!$D$2:$D$5111,$C2012,Тех_Движение!$B$2:$B$5111,"&lt;="&amp;Q$3)-$F2012)))</f>
        <v/>
      </c>
      <c r="R2012" s="54">
        <f>IF($B2012="","",SUM($K2012:$Q2012))</f>
        <v/>
      </c>
      <c r="S2012" s="56">
        <f>IF($B2012="","",VLOOKUP($C2012,Настройки!$A$11:$L$17,9,FALSE))</f>
        <v/>
      </c>
      <c r="T2012" s="56">
        <f>IF($B2012="","",$R2012*$S2012)</f>
        <v/>
      </c>
    </row>
    <row r="2013">
      <c r="A2013" s="20">
        <f>Тех_Движение!$A$2010</f>
        <v/>
      </c>
      <c r="B2013" s="20">
        <f>IF(Тех_Движение!$F$2010&gt;0,Тех_Движение!$I$2010,"")</f>
        <v/>
      </c>
      <c r="C2013" s="20">
        <f>IF($B2013="","",Тех_Движение!$D$2010)</f>
        <v/>
      </c>
      <c r="D2013" s="42">
        <f>IF($B2013="","",Тех_Движение!$B$2010)</f>
        <v/>
      </c>
      <c r="E2013" s="54">
        <f>IF($B2013="","",Тех_Движение!$F$2010)</f>
        <v/>
      </c>
      <c r="F2013" s="54">
        <f>IF($B2013="","",SUMIFS($E$5:$E2012,$C$5:$C2012,$C2013))</f>
        <v/>
      </c>
      <c r="G2013" s="54">
        <f>IF($B2013="","",MAX(0,$E2013-MAX(0,SUMIFS(Тех_Движение!$G$2:$G$5111,Тех_Движение!$D$2:$D$5111,$C2013,Тех_Движение!$B$2:$B$5111,"&lt;="&amp;Настройки!$B$5-1)-$F2013)))</f>
        <v/>
      </c>
      <c r="H2013" s="54">
        <f>IF($B2013="","",IF(AND($D2013&gt;=Настройки!$B$5,$D2013&lt;=Настройки!$B$6),$E2013,0))</f>
        <v/>
      </c>
      <c r="I2013" s="54">
        <f>IF($B2013="","",$G2013+$H2013-$J2013)</f>
        <v/>
      </c>
      <c r="J2013" s="54">
        <f>IF($B2013="","",MAX(0,$E2013-MAX(0,SUMIFS(Тех_Движение!$G$2:$G$5111,Тех_Движение!$D$2:$D$5111,$C2013,Тех_Движение!$B$2:$B$5111,"&lt;="&amp;Настройки!$B$6)-$F2013)))</f>
        <v/>
      </c>
      <c r="K2013" s="54">
        <f>IF(OR($B2013="",K$3&lt;$D2013+Настройки!$B$7),0,MAX(0,$E2013-MAX(0,SUMIFS(Тех_Движение!$G$2:$G$5111,Тех_Движение!$D$2:$D$5111,$C2013,Тех_Движение!$B$2:$B$5111,"&lt;="&amp;K$3)-$F2013)))</f>
        <v/>
      </c>
      <c r="L2013" s="54">
        <f>IF(OR($B2013="",L$3&lt;$D2013+Настройки!$B$7),0,MAX(0,$E2013-MAX(0,SUMIFS(Тех_Движение!$G$2:$G$5111,Тех_Движение!$D$2:$D$5111,$C2013,Тех_Движение!$B$2:$B$5111,"&lt;="&amp;L$3)-$F2013)))</f>
        <v/>
      </c>
      <c r="M2013" s="54">
        <f>IF(OR($B2013="",M$3&lt;$D2013+Настройки!$B$7),0,MAX(0,$E2013-MAX(0,SUMIFS(Тех_Движение!$G$2:$G$5111,Тех_Движение!$D$2:$D$5111,$C2013,Тех_Движение!$B$2:$B$5111,"&lt;="&amp;M$3)-$F2013)))</f>
        <v/>
      </c>
      <c r="N2013" s="54">
        <f>IF(OR($B2013="",N$3&lt;$D2013+Настройки!$B$7),0,MAX(0,$E2013-MAX(0,SUMIFS(Тех_Движение!$G$2:$G$5111,Тех_Движение!$D$2:$D$5111,$C2013,Тех_Движение!$B$2:$B$5111,"&lt;="&amp;N$3)-$F2013)))</f>
        <v/>
      </c>
      <c r="O2013" s="54">
        <f>IF(OR($B2013="",O$3&lt;$D2013+Настройки!$B$7),0,MAX(0,$E2013-MAX(0,SUMIFS(Тех_Движение!$G$2:$G$5111,Тех_Движение!$D$2:$D$5111,$C2013,Тех_Движение!$B$2:$B$5111,"&lt;="&amp;O$3)-$F2013)))</f>
        <v/>
      </c>
      <c r="P2013" s="54">
        <f>IF(OR($B2013="",P$3&lt;$D2013+Настройки!$B$7),0,MAX(0,$E2013-MAX(0,SUMIFS(Тех_Движение!$G$2:$G$5111,Тех_Движение!$D$2:$D$5111,$C2013,Тех_Движение!$B$2:$B$5111,"&lt;="&amp;P$3)-$F2013)))</f>
        <v/>
      </c>
      <c r="Q2013" s="54">
        <f>IF(OR($B2013="",Q$3&lt;$D2013+Настройки!$B$7),0,MAX(0,$E2013-MAX(0,SUMIFS(Тех_Движение!$G$2:$G$5111,Тех_Движение!$D$2:$D$5111,$C2013,Тех_Движение!$B$2:$B$5111,"&lt;="&amp;Q$3)-$F2013)))</f>
        <v/>
      </c>
      <c r="R2013" s="54">
        <f>IF($B2013="","",SUM($K2013:$Q2013))</f>
        <v/>
      </c>
      <c r="S2013" s="56">
        <f>IF($B2013="","",VLOOKUP($C2013,Настройки!$A$11:$L$17,9,FALSE))</f>
        <v/>
      </c>
      <c r="T2013" s="56">
        <f>IF($B2013="","",$R2013*$S2013)</f>
        <v/>
      </c>
    </row>
    <row r="2014">
      <c r="A2014" s="20">
        <f>Тех_Движение!$A$2011</f>
        <v/>
      </c>
      <c r="B2014" s="20">
        <f>IF(Тех_Движение!$F$2011&gt;0,Тех_Движение!$I$2011,"")</f>
        <v/>
      </c>
      <c r="C2014" s="20">
        <f>IF($B2014="","",Тех_Движение!$D$2011)</f>
        <v/>
      </c>
      <c r="D2014" s="42">
        <f>IF($B2014="","",Тех_Движение!$B$2011)</f>
        <v/>
      </c>
      <c r="E2014" s="54">
        <f>IF($B2014="","",Тех_Движение!$F$2011)</f>
        <v/>
      </c>
      <c r="F2014" s="54">
        <f>IF($B2014="","",SUMIFS($E$5:$E2013,$C$5:$C2013,$C2014))</f>
        <v/>
      </c>
      <c r="G2014" s="54">
        <f>IF($B2014="","",MAX(0,$E2014-MAX(0,SUMIFS(Тех_Движение!$G$2:$G$5111,Тех_Движение!$D$2:$D$5111,$C2014,Тех_Движение!$B$2:$B$5111,"&lt;="&amp;Настройки!$B$5-1)-$F2014)))</f>
        <v/>
      </c>
      <c r="H2014" s="54">
        <f>IF($B2014="","",IF(AND($D2014&gt;=Настройки!$B$5,$D2014&lt;=Настройки!$B$6),$E2014,0))</f>
        <v/>
      </c>
      <c r="I2014" s="54">
        <f>IF($B2014="","",$G2014+$H2014-$J2014)</f>
        <v/>
      </c>
      <c r="J2014" s="54">
        <f>IF($B2014="","",MAX(0,$E2014-MAX(0,SUMIFS(Тех_Движение!$G$2:$G$5111,Тех_Движение!$D$2:$D$5111,$C2014,Тех_Движение!$B$2:$B$5111,"&lt;="&amp;Настройки!$B$6)-$F2014)))</f>
        <v/>
      </c>
      <c r="K2014" s="54">
        <f>IF(OR($B2014="",K$3&lt;$D2014+Настройки!$B$7),0,MAX(0,$E2014-MAX(0,SUMIFS(Тех_Движение!$G$2:$G$5111,Тех_Движение!$D$2:$D$5111,$C2014,Тех_Движение!$B$2:$B$5111,"&lt;="&amp;K$3)-$F2014)))</f>
        <v/>
      </c>
      <c r="L2014" s="54">
        <f>IF(OR($B2014="",L$3&lt;$D2014+Настройки!$B$7),0,MAX(0,$E2014-MAX(0,SUMIFS(Тех_Движение!$G$2:$G$5111,Тех_Движение!$D$2:$D$5111,$C2014,Тех_Движение!$B$2:$B$5111,"&lt;="&amp;L$3)-$F2014)))</f>
        <v/>
      </c>
      <c r="M2014" s="54">
        <f>IF(OR($B2014="",M$3&lt;$D2014+Настройки!$B$7),0,MAX(0,$E2014-MAX(0,SUMIFS(Тех_Движение!$G$2:$G$5111,Тех_Движение!$D$2:$D$5111,$C2014,Тех_Движение!$B$2:$B$5111,"&lt;="&amp;M$3)-$F2014)))</f>
        <v/>
      </c>
      <c r="N2014" s="54">
        <f>IF(OR($B2014="",N$3&lt;$D2014+Настройки!$B$7),0,MAX(0,$E2014-MAX(0,SUMIFS(Тех_Движение!$G$2:$G$5111,Тех_Движение!$D$2:$D$5111,$C2014,Тех_Движение!$B$2:$B$5111,"&lt;="&amp;N$3)-$F2014)))</f>
        <v/>
      </c>
      <c r="O2014" s="54">
        <f>IF(OR($B2014="",O$3&lt;$D2014+Настройки!$B$7),0,MAX(0,$E2014-MAX(0,SUMIFS(Тех_Движение!$G$2:$G$5111,Тех_Движение!$D$2:$D$5111,$C2014,Тех_Движение!$B$2:$B$5111,"&lt;="&amp;O$3)-$F2014)))</f>
        <v/>
      </c>
      <c r="P2014" s="54">
        <f>IF(OR($B2014="",P$3&lt;$D2014+Настройки!$B$7),0,MAX(0,$E2014-MAX(0,SUMIFS(Тех_Движение!$G$2:$G$5111,Тех_Движение!$D$2:$D$5111,$C2014,Тех_Движение!$B$2:$B$5111,"&lt;="&amp;P$3)-$F2014)))</f>
        <v/>
      </c>
      <c r="Q2014" s="54">
        <f>IF(OR($B2014="",Q$3&lt;$D2014+Настройки!$B$7),0,MAX(0,$E2014-MAX(0,SUMIFS(Тех_Движение!$G$2:$G$5111,Тех_Движение!$D$2:$D$5111,$C2014,Тех_Движение!$B$2:$B$5111,"&lt;="&amp;Q$3)-$F2014)))</f>
        <v/>
      </c>
      <c r="R2014" s="54">
        <f>IF($B2014="","",SUM($K2014:$Q2014))</f>
        <v/>
      </c>
      <c r="S2014" s="56">
        <f>IF($B2014="","",VLOOKUP($C2014,Настройки!$A$11:$L$17,9,FALSE))</f>
        <v/>
      </c>
      <c r="T2014" s="56">
        <f>IF($B2014="","",$R2014*$S2014)</f>
        <v/>
      </c>
    </row>
    <row r="2015">
      <c r="A2015" s="20">
        <f>Тех_Движение!$A$2012</f>
        <v/>
      </c>
      <c r="B2015" s="20">
        <f>IF(Тех_Движение!$F$2012&gt;0,Тех_Движение!$I$2012,"")</f>
        <v/>
      </c>
      <c r="C2015" s="20">
        <f>IF($B2015="","",Тех_Движение!$D$2012)</f>
        <v/>
      </c>
      <c r="D2015" s="42">
        <f>IF($B2015="","",Тех_Движение!$B$2012)</f>
        <v/>
      </c>
      <c r="E2015" s="54">
        <f>IF($B2015="","",Тех_Движение!$F$2012)</f>
        <v/>
      </c>
      <c r="F2015" s="54">
        <f>IF($B2015="","",SUMIFS($E$5:$E2014,$C$5:$C2014,$C2015))</f>
        <v/>
      </c>
      <c r="G2015" s="54">
        <f>IF($B2015="","",MAX(0,$E2015-MAX(0,SUMIFS(Тех_Движение!$G$2:$G$5111,Тех_Движение!$D$2:$D$5111,$C2015,Тех_Движение!$B$2:$B$5111,"&lt;="&amp;Настройки!$B$5-1)-$F2015)))</f>
        <v/>
      </c>
      <c r="H2015" s="54">
        <f>IF($B2015="","",IF(AND($D2015&gt;=Настройки!$B$5,$D2015&lt;=Настройки!$B$6),$E2015,0))</f>
        <v/>
      </c>
      <c r="I2015" s="54">
        <f>IF($B2015="","",$G2015+$H2015-$J2015)</f>
        <v/>
      </c>
      <c r="J2015" s="54">
        <f>IF($B2015="","",MAX(0,$E2015-MAX(0,SUMIFS(Тех_Движение!$G$2:$G$5111,Тех_Движение!$D$2:$D$5111,$C2015,Тех_Движение!$B$2:$B$5111,"&lt;="&amp;Настройки!$B$6)-$F2015)))</f>
        <v/>
      </c>
      <c r="K2015" s="54">
        <f>IF(OR($B2015="",K$3&lt;$D2015+Настройки!$B$7),0,MAX(0,$E2015-MAX(0,SUMIFS(Тех_Движение!$G$2:$G$5111,Тех_Движение!$D$2:$D$5111,$C2015,Тех_Движение!$B$2:$B$5111,"&lt;="&amp;K$3)-$F2015)))</f>
        <v/>
      </c>
      <c r="L2015" s="54">
        <f>IF(OR($B2015="",L$3&lt;$D2015+Настройки!$B$7),0,MAX(0,$E2015-MAX(0,SUMIFS(Тех_Движение!$G$2:$G$5111,Тех_Движение!$D$2:$D$5111,$C2015,Тех_Движение!$B$2:$B$5111,"&lt;="&amp;L$3)-$F2015)))</f>
        <v/>
      </c>
      <c r="M2015" s="54">
        <f>IF(OR($B2015="",M$3&lt;$D2015+Настройки!$B$7),0,MAX(0,$E2015-MAX(0,SUMIFS(Тех_Движение!$G$2:$G$5111,Тех_Движение!$D$2:$D$5111,$C2015,Тех_Движение!$B$2:$B$5111,"&lt;="&amp;M$3)-$F2015)))</f>
        <v/>
      </c>
      <c r="N2015" s="54">
        <f>IF(OR($B2015="",N$3&lt;$D2015+Настройки!$B$7),0,MAX(0,$E2015-MAX(0,SUMIFS(Тех_Движение!$G$2:$G$5111,Тех_Движение!$D$2:$D$5111,$C2015,Тех_Движение!$B$2:$B$5111,"&lt;="&amp;N$3)-$F2015)))</f>
        <v/>
      </c>
      <c r="O2015" s="54">
        <f>IF(OR($B2015="",O$3&lt;$D2015+Настройки!$B$7),0,MAX(0,$E2015-MAX(0,SUMIFS(Тех_Движение!$G$2:$G$5111,Тех_Движение!$D$2:$D$5111,$C2015,Тех_Движение!$B$2:$B$5111,"&lt;="&amp;O$3)-$F2015)))</f>
        <v/>
      </c>
      <c r="P2015" s="54">
        <f>IF(OR($B2015="",P$3&lt;$D2015+Настройки!$B$7),0,MAX(0,$E2015-MAX(0,SUMIFS(Тех_Движение!$G$2:$G$5111,Тех_Движение!$D$2:$D$5111,$C2015,Тех_Движение!$B$2:$B$5111,"&lt;="&amp;P$3)-$F2015)))</f>
        <v/>
      </c>
      <c r="Q2015" s="54">
        <f>IF(OR($B2015="",Q$3&lt;$D2015+Настройки!$B$7),0,MAX(0,$E2015-MAX(0,SUMIFS(Тех_Движение!$G$2:$G$5111,Тех_Движение!$D$2:$D$5111,$C2015,Тех_Движение!$B$2:$B$5111,"&lt;="&amp;Q$3)-$F2015)))</f>
        <v/>
      </c>
      <c r="R2015" s="54">
        <f>IF($B2015="","",SUM($K2015:$Q2015))</f>
        <v/>
      </c>
      <c r="S2015" s="56">
        <f>IF($B2015="","",VLOOKUP($C2015,Настройки!$A$11:$L$17,9,FALSE))</f>
        <v/>
      </c>
      <c r="T2015" s="56">
        <f>IF($B2015="","",$R2015*$S2015)</f>
        <v/>
      </c>
    </row>
    <row r="2016">
      <c r="A2016" s="20">
        <f>Тех_Движение!$A$2013</f>
        <v/>
      </c>
      <c r="B2016" s="20">
        <f>IF(Тех_Движение!$F$2013&gt;0,Тех_Движение!$I$2013,"")</f>
        <v/>
      </c>
      <c r="C2016" s="20">
        <f>IF($B2016="","",Тех_Движение!$D$2013)</f>
        <v/>
      </c>
      <c r="D2016" s="42">
        <f>IF($B2016="","",Тех_Движение!$B$2013)</f>
        <v/>
      </c>
      <c r="E2016" s="54">
        <f>IF($B2016="","",Тех_Движение!$F$2013)</f>
        <v/>
      </c>
      <c r="F2016" s="54">
        <f>IF($B2016="","",SUMIFS($E$5:$E2015,$C$5:$C2015,$C2016))</f>
        <v/>
      </c>
      <c r="G2016" s="54">
        <f>IF($B2016="","",MAX(0,$E2016-MAX(0,SUMIFS(Тех_Движение!$G$2:$G$5111,Тех_Движение!$D$2:$D$5111,$C2016,Тех_Движение!$B$2:$B$5111,"&lt;="&amp;Настройки!$B$5-1)-$F2016)))</f>
        <v/>
      </c>
      <c r="H2016" s="54">
        <f>IF($B2016="","",IF(AND($D2016&gt;=Настройки!$B$5,$D2016&lt;=Настройки!$B$6),$E2016,0))</f>
        <v/>
      </c>
      <c r="I2016" s="54">
        <f>IF($B2016="","",$G2016+$H2016-$J2016)</f>
        <v/>
      </c>
      <c r="J2016" s="54">
        <f>IF($B2016="","",MAX(0,$E2016-MAX(0,SUMIFS(Тех_Движение!$G$2:$G$5111,Тех_Движение!$D$2:$D$5111,$C2016,Тех_Движение!$B$2:$B$5111,"&lt;="&amp;Настройки!$B$6)-$F2016)))</f>
        <v/>
      </c>
      <c r="K2016" s="54">
        <f>IF(OR($B2016="",K$3&lt;$D2016+Настройки!$B$7),0,MAX(0,$E2016-MAX(0,SUMIFS(Тех_Движение!$G$2:$G$5111,Тех_Движение!$D$2:$D$5111,$C2016,Тех_Движение!$B$2:$B$5111,"&lt;="&amp;K$3)-$F2016)))</f>
        <v/>
      </c>
      <c r="L2016" s="54">
        <f>IF(OR($B2016="",L$3&lt;$D2016+Настройки!$B$7),0,MAX(0,$E2016-MAX(0,SUMIFS(Тех_Движение!$G$2:$G$5111,Тех_Движение!$D$2:$D$5111,$C2016,Тех_Движение!$B$2:$B$5111,"&lt;="&amp;L$3)-$F2016)))</f>
        <v/>
      </c>
      <c r="M2016" s="54">
        <f>IF(OR($B2016="",M$3&lt;$D2016+Настройки!$B$7),0,MAX(0,$E2016-MAX(0,SUMIFS(Тех_Движение!$G$2:$G$5111,Тех_Движение!$D$2:$D$5111,$C2016,Тех_Движение!$B$2:$B$5111,"&lt;="&amp;M$3)-$F2016)))</f>
        <v/>
      </c>
      <c r="N2016" s="54">
        <f>IF(OR($B2016="",N$3&lt;$D2016+Настройки!$B$7),0,MAX(0,$E2016-MAX(0,SUMIFS(Тех_Движение!$G$2:$G$5111,Тех_Движение!$D$2:$D$5111,$C2016,Тех_Движение!$B$2:$B$5111,"&lt;="&amp;N$3)-$F2016)))</f>
        <v/>
      </c>
      <c r="O2016" s="54">
        <f>IF(OR($B2016="",O$3&lt;$D2016+Настройки!$B$7),0,MAX(0,$E2016-MAX(0,SUMIFS(Тех_Движение!$G$2:$G$5111,Тех_Движение!$D$2:$D$5111,$C2016,Тех_Движение!$B$2:$B$5111,"&lt;="&amp;O$3)-$F2016)))</f>
        <v/>
      </c>
      <c r="P2016" s="54">
        <f>IF(OR($B2016="",P$3&lt;$D2016+Настройки!$B$7),0,MAX(0,$E2016-MAX(0,SUMIFS(Тех_Движение!$G$2:$G$5111,Тех_Движение!$D$2:$D$5111,$C2016,Тех_Движение!$B$2:$B$5111,"&lt;="&amp;P$3)-$F2016)))</f>
        <v/>
      </c>
      <c r="Q2016" s="54">
        <f>IF(OR($B2016="",Q$3&lt;$D2016+Настройки!$B$7),0,MAX(0,$E2016-MAX(0,SUMIFS(Тех_Движение!$G$2:$G$5111,Тех_Движение!$D$2:$D$5111,$C2016,Тех_Движение!$B$2:$B$5111,"&lt;="&amp;Q$3)-$F2016)))</f>
        <v/>
      </c>
      <c r="R2016" s="54">
        <f>IF($B2016="","",SUM($K2016:$Q2016))</f>
        <v/>
      </c>
      <c r="S2016" s="56">
        <f>IF($B2016="","",VLOOKUP($C2016,Настройки!$A$11:$L$17,9,FALSE))</f>
        <v/>
      </c>
      <c r="T2016" s="56">
        <f>IF($B2016="","",$R2016*$S2016)</f>
        <v/>
      </c>
    </row>
    <row r="2017">
      <c r="A2017" s="20">
        <f>Тех_Движение!$A$2014</f>
        <v/>
      </c>
      <c r="B2017" s="20">
        <f>IF(Тех_Движение!$F$2014&gt;0,Тех_Движение!$I$2014,"")</f>
        <v/>
      </c>
      <c r="C2017" s="20">
        <f>IF($B2017="","",Тех_Движение!$D$2014)</f>
        <v/>
      </c>
      <c r="D2017" s="42">
        <f>IF($B2017="","",Тех_Движение!$B$2014)</f>
        <v/>
      </c>
      <c r="E2017" s="54">
        <f>IF($B2017="","",Тех_Движение!$F$2014)</f>
        <v/>
      </c>
      <c r="F2017" s="54">
        <f>IF($B2017="","",SUMIFS($E$5:$E2016,$C$5:$C2016,$C2017))</f>
        <v/>
      </c>
      <c r="G2017" s="54">
        <f>IF($B2017="","",MAX(0,$E2017-MAX(0,SUMIFS(Тех_Движение!$G$2:$G$5111,Тех_Движение!$D$2:$D$5111,$C2017,Тех_Движение!$B$2:$B$5111,"&lt;="&amp;Настройки!$B$5-1)-$F2017)))</f>
        <v/>
      </c>
      <c r="H2017" s="54">
        <f>IF($B2017="","",IF(AND($D2017&gt;=Настройки!$B$5,$D2017&lt;=Настройки!$B$6),$E2017,0))</f>
        <v/>
      </c>
      <c r="I2017" s="54">
        <f>IF($B2017="","",$G2017+$H2017-$J2017)</f>
        <v/>
      </c>
      <c r="J2017" s="54">
        <f>IF($B2017="","",MAX(0,$E2017-MAX(0,SUMIFS(Тех_Движение!$G$2:$G$5111,Тех_Движение!$D$2:$D$5111,$C2017,Тех_Движение!$B$2:$B$5111,"&lt;="&amp;Настройки!$B$6)-$F2017)))</f>
        <v/>
      </c>
      <c r="K2017" s="54">
        <f>IF(OR($B2017="",K$3&lt;$D2017+Настройки!$B$7),0,MAX(0,$E2017-MAX(0,SUMIFS(Тех_Движение!$G$2:$G$5111,Тех_Движение!$D$2:$D$5111,$C2017,Тех_Движение!$B$2:$B$5111,"&lt;="&amp;K$3)-$F2017)))</f>
        <v/>
      </c>
      <c r="L2017" s="54">
        <f>IF(OR($B2017="",L$3&lt;$D2017+Настройки!$B$7),0,MAX(0,$E2017-MAX(0,SUMIFS(Тех_Движение!$G$2:$G$5111,Тех_Движение!$D$2:$D$5111,$C2017,Тех_Движение!$B$2:$B$5111,"&lt;="&amp;L$3)-$F2017)))</f>
        <v/>
      </c>
      <c r="M2017" s="54">
        <f>IF(OR($B2017="",M$3&lt;$D2017+Настройки!$B$7),0,MAX(0,$E2017-MAX(0,SUMIFS(Тех_Движение!$G$2:$G$5111,Тех_Движение!$D$2:$D$5111,$C2017,Тех_Движение!$B$2:$B$5111,"&lt;="&amp;M$3)-$F2017)))</f>
        <v/>
      </c>
      <c r="N2017" s="54">
        <f>IF(OR($B2017="",N$3&lt;$D2017+Настройки!$B$7),0,MAX(0,$E2017-MAX(0,SUMIFS(Тех_Движение!$G$2:$G$5111,Тех_Движение!$D$2:$D$5111,$C2017,Тех_Движение!$B$2:$B$5111,"&lt;="&amp;N$3)-$F2017)))</f>
        <v/>
      </c>
      <c r="O2017" s="54">
        <f>IF(OR($B2017="",O$3&lt;$D2017+Настройки!$B$7),0,MAX(0,$E2017-MAX(0,SUMIFS(Тех_Движение!$G$2:$G$5111,Тех_Движение!$D$2:$D$5111,$C2017,Тех_Движение!$B$2:$B$5111,"&lt;="&amp;O$3)-$F2017)))</f>
        <v/>
      </c>
      <c r="P2017" s="54">
        <f>IF(OR($B2017="",P$3&lt;$D2017+Настройки!$B$7),0,MAX(0,$E2017-MAX(0,SUMIFS(Тех_Движение!$G$2:$G$5111,Тех_Движение!$D$2:$D$5111,$C2017,Тех_Движение!$B$2:$B$5111,"&lt;="&amp;P$3)-$F2017)))</f>
        <v/>
      </c>
      <c r="Q2017" s="54">
        <f>IF(OR($B2017="",Q$3&lt;$D2017+Настройки!$B$7),0,MAX(0,$E2017-MAX(0,SUMIFS(Тех_Движение!$G$2:$G$5111,Тех_Движение!$D$2:$D$5111,$C2017,Тех_Движение!$B$2:$B$5111,"&lt;="&amp;Q$3)-$F2017)))</f>
        <v/>
      </c>
      <c r="R2017" s="54">
        <f>IF($B2017="","",SUM($K2017:$Q2017))</f>
        <v/>
      </c>
      <c r="S2017" s="56">
        <f>IF($B2017="","",VLOOKUP($C2017,Настройки!$A$11:$L$17,9,FALSE))</f>
        <v/>
      </c>
      <c r="T2017" s="56">
        <f>IF($B2017="","",$R2017*$S2017)</f>
        <v/>
      </c>
    </row>
    <row r="2018">
      <c r="A2018" s="20">
        <f>Тех_Движение!$A$2015</f>
        <v/>
      </c>
      <c r="B2018" s="20">
        <f>IF(Тех_Движение!$F$2015&gt;0,Тех_Движение!$I$2015,"")</f>
        <v/>
      </c>
      <c r="C2018" s="20">
        <f>IF($B2018="","",Тех_Движение!$D$2015)</f>
        <v/>
      </c>
      <c r="D2018" s="42">
        <f>IF($B2018="","",Тех_Движение!$B$2015)</f>
        <v/>
      </c>
      <c r="E2018" s="54">
        <f>IF($B2018="","",Тех_Движение!$F$2015)</f>
        <v/>
      </c>
      <c r="F2018" s="54">
        <f>IF($B2018="","",SUMIFS($E$5:$E2017,$C$5:$C2017,$C2018))</f>
        <v/>
      </c>
      <c r="G2018" s="54">
        <f>IF($B2018="","",MAX(0,$E2018-MAX(0,SUMIFS(Тех_Движение!$G$2:$G$5111,Тех_Движение!$D$2:$D$5111,$C2018,Тех_Движение!$B$2:$B$5111,"&lt;="&amp;Настройки!$B$5-1)-$F2018)))</f>
        <v/>
      </c>
      <c r="H2018" s="54">
        <f>IF($B2018="","",IF(AND($D2018&gt;=Настройки!$B$5,$D2018&lt;=Настройки!$B$6),$E2018,0))</f>
        <v/>
      </c>
      <c r="I2018" s="54">
        <f>IF($B2018="","",$G2018+$H2018-$J2018)</f>
        <v/>
      </c>
      <c r="J2018" s="54">
        <f>IF($B2018="","",MAX(0,$E2018-MAX(0,SUMIFS(Тех_Движение!$G$2:$G$5111,Тех_Движение!$D$2:$D$5111,$C2018,Тех_Движение!$B$2:$B$5111,"&lt;="&amp;Настройки!$B$6)-$F2018)))</f>
        <v/>
      </c>
      <c r="K2018" s="54">
        <f>IF(OR($B2018="",K$3&lt;$D2018+Настройки!$B$7),0,MAX(0,$E2018-MAX(0,SUMIFS(Тех_Движение!$G$2:$G$5111,Тех_Движение!$D$2:$D$5111,$C2018,Тех_Движение!$B$2:$B$5111,"&lt;="&amp;K$3)-$F2018)))</f>
        <v/>
      </c>
      <c r="L2018" s="54">
        <f>IF(OR($B2018="",L$3&lt;$D2018+Настройки!$B$7),0,MAX(0,$E2018-MAX(0,SUMIFS(Тех_Движение!$G$2:$G$5111,Тех_Движение!$D$2:$D$5111,$C2018,Тех_Движение!$B$2:$B$5111,"&lt;="&amp;L$3)-$F2018)))</f>
        <v/>
      </c>
      <c r="M2018" s="54">
        <f>IF(OR($B2018="",M$3&lt;$D2018+Настройки!$B$7),0,MAX(0,$E2018-MAX(0,SUMIFS(Тех_Движение!$G$2:$G$5111,Тех_Движение!$D$2:$D$5111,$C2018,Тех_Движение!$B$2:$B$5111,"&lt;="&amp;M$3)-$F2018)))</f>
        <v/>
      </c>
      <c r="N2018" s="54">
        <f>IF(OR($B2018="",N$3&lt;$D2018+Настройки!$B$7),0,MAX(0,$E2018-MAX(0,SUMIFS(Тех_Движение!$G$2:$G$5111,Тех_Движение!$D$2:$D$5111,$C2018,Тех_Движение!$B$2:$B$5111,"&lt;="&amp;N$3)-$F2018)))</f>
        <v/>
      </c>
      <c r="O2018" s="54">
        <f>IF(OR($B2018="",O$3&lt;$D2018+Настройки!$B$7),0,MAX(0,$E2018-MAX(0,SUMIFS(Тех_Движение!$G$2:$G$5111,Тех_Движение!$D$2:$D$5111,$C2018,Тех_Движение!$B$2:$B$5111,"&lt;="&amp;O$3)-$F2018)))</f>
        <v/>
      </c>
      <c r="P2018" s="54">
        <f>IF(OR($B2018="",P$3&lt;$D2018+Настройки!$B$7),0,MAX(0,$E2018-MAX(0,SUMIFS(Тех_Движение!$G$2:$G$5111,Тех_Движение!$D$2:$D$5111,$C2018,Тех_Движение!$B$2:$B$5111,"&lt;="&amp;P$3)-$F2018)))</f>
        <v/>
      </c>
      <c r="Q2018" s="54">
        <f>IF(OR($B2018="",Q$3&lt;$D2018+Настройки!$B$7),0,MAX(0,$E2018-MAX(0,SUMIFS(Тех_Движение!$G$2:$G$5111,Тех_Движение!$D$2:$D$5111,$C2018,Тех_Движение!$B$2:$B$5111,"&lt;="&amp;Q$3)-$F2018)))</f>
        <v/>
      </c>
      <c r="R2018" s="54">
        <f>IF($B2018="","",SUM($K2018:$Q2018))</f>
        <v/>
      </c>
      <c r="S2018" s="56">
        <f>IF($B2018="","",VLOOKUP($C2018,Настройки!$A$11:$L$17,9,FALSE))</f>
        <v/>
      </c>
      <c r="T2018" s="56">
        <f>IF($B2018="","",$R2018*$S2018)</f>
        <v/>
      </c>
    </row>
    <row r="2019">
      <c r="A2019" s="20">
        <f>Тех_Движение!$A$2016</f>
        <v/>
      </c>
      <c r="B2019" s="20">
        <f>IF(Тех_Движение!$F$2016&gt;0,Тех_Движение!$I$2016,"")</f>
        <v/>
      </c>
      <c r="C2019" s="20">
        <f>IF($B2019="","",Тех_Движение!$D$2016)</f>
        <v/>
      </c>
      <c r="D2019" s="42">
        <f>IF($B2019="","",Тех_Движение!$B$2016)</f>
        <v/>
      </c>
      <c r="E2019" s="54">
        <f>IF($B2019="","",Тех_Движение!$F$2016)</f>
        <v/>
      </c>
      <c r="F2019" s="54">
        <f>IF($B2019="","",SUMIFS($E$5:$E2018,$C$5:$C2018,$C2019))</f>
        <v/>
      </c>
      <c r="G2019" s="54">
        <f>IF($B2019="","",MAX(0,$E2019-MAX(0,SUMIFS(Тех_Движение!$G$2:$G$5111,Тех_Движение!$D$2:$D$5111,$C2019,Тех_Движение!$B$2:$B$5111,"&lt;="&amp;Настройки!$B$5-1)-$F2019)))</f>
        <v/>
      </c>
      <c r="H2019" s="54">
        <f>IF($B2019="","",IF(AND($D2019&gt;=Настройки!$B$5,$D2019&lt;=Настройки!$B$6),$E2019,0))</f>
        <v/>
      </c>
      <c r="I2019" s="54">
        <f>IF($B2019="","",$G2019+$H2019-$J2019)</f>
        <v/>
      </c>
      <c r="J2019" s="54">
        <f>IF($B2019="","",MAX(0,$E2019-MAX(0,SUMIFS(Тех_Движение!$G$2:$G$5111,Тех_Движение!$D$2:$D$5111,$C2019,Тех_Движение!$B$2:$B$5111,"&lt;="&amp;Настройки!$B$6)-$F2019)))</f>
        <v/>
      </c>
      <c r="K2019" s="54">
        <f>IF(OR($B2019="",K$3&lt;$D2019+Настройки!$B$7),0,MAX(0,$E2019-MAX(0,SUMIFS(Тех_Движение!$G$2:$G$5111,Тех_Движение!$D$2:$D$5111,$C2019,Тех_Движение!$B$2:$B$5111,"&lt;="&amp;K$3)-$F2019)))</f>
        <v/>
      </c>
      <c r="L2019" s="54">
        <f>IF(OR($B2019="",L$3&lt;$D2019+Настройки!$B$7),0,MAX(0,$E2019-MAX(0,SUMIFS(Тех_Движение!$G$2:$G$5111,Тех_Движение!$D$2:$D$5111,$C2019,Тех_Движение!$B$2:$B$5111,"&lt;="&amp;L$3)-$F2019)))</f>
        <v/>
      </c>
      <c r="M2019" s="54">
        <f>IF(OR($B2019="",M$3&lt;$D2019+Настройки!$B$7),0,MAX(0,$E2019-MAX(0,SUMIFS(Тех_Движение!$G$2:$G$5111,Тех_Движение!$D$2:$D$5111,$C2019,Тех_Движение!$B$2:$B$5111,"&lt;="&amp;M$3)-$F2019)))</f>
        <v/>
      </c>
      <c r="N2019" s="54">
        <f>IF(OR($B2019="",N$3&lt;$D2019+Настройки!$B$7),0,MAX(0,$E2019-MAX(0,SUMIFS(Тех_Движение!$G$2:$G$5111,Тех_Движение!$D$2:$D$5111,$C2019,Тех_Движение!$B$2:$B$5111,"&lt;="&amp;N$3)-$F2019)))</f>
        <v/>
      </c>
      <c r="O2019" s="54">
        <f>IF(OR($B2019="",O$3&lt;$D2019+Настройки!$B$7),0,MAX(0,$E2019-MAX(0,SUMIFS(Тех_Движение!$G$2:$G$5111,Тех_Движение!$D$2:$D$5111,$C2019,Тех_Движение!$B$2:$B$5111,"&lt;="&amp;O$3)-$F2019)))</f>
        <v/>
      </c>
      <c r="P2019" s="54">
        <f>IF(OR($B2019="",P$3&lt;$D2019+Настройки!$B$7),0,MAX(0,$E2019-MAX(0,SUMIFS(Тех_Движение!$G$2:$G$5111,Тех_Движение!$D$2:$D$5111,$C2019,Тех_Движение!$B$2:$B$5111,"&lt;="&amp;P$3)-$F2019)))</f>
        <v/>
      </c>
      <c r="Q2019" s="54">
        <f>IF(OR($B2019="",Q$3&lt;$D2019+Настройки!$B$7),0,MAX(0,$E2019-MAX(0,SUMIFS(Тех_Движение!$G$2:$G$5111,Тех_Движение!$D$2:$D$5111,$C2019,Тех_Движение!$B$2:$B$5111,"&lt;="&amp;Q$3)-$F2019)))</f>
        <v/>
      </c>
      <c r="R2019" s="54">
        <f>IF($B2019="","",SUM($K2019:$Q2019))</f>
        <v/>
      </c>
      <c r="S2019" s="56">
        <f>IF($B2019="","",VLOOKUP($C2019,Настройки!$A$11:$L$17,9,FALSE))</f>
        <v/>
      </c>
      <c r="T2019" s="56">
        <f>IF($B2019="","",$R2019*$S2019)</f>
        <v/>
      </c>
    </row>
    <row r="2020">
      <c r="A2020" s="20">
        <f>Тех_Движение!$A$2017</f>
        <v/>
      </c>
      <c r="B2020" s="20">
        <f>IF(Тех_Движение!$F$2017&gt;0,Тех_Движение!$I$2017,"")</f>
        <v/>
      </c>
      <c r="C2020" s="20">
        <f>IF($B2020="","",Тех_Движение!$D$2017)</f>
        <v/>
      </c>
      <c r="D2020" s="42">
        <f>IF($B2020="","",Тех_Движение!$B$2017)</f>
        <v/>
      </c>
      <c r="E2020" s="54">
        <f>IF($B2020="","",Тех_Движение!$F$2017)</f>
        <v/>
      </c>
      <c r="F2020" s="54">
        <f>IF($B2020="","",SUMIFS($E$5:$E2019,$C$5:$C2019,$C2020))</f>
        <v/>
      </c>
      <c r="G2020" s="54">
        <f>IF($B2020="","",MAX(0,$E2020-MAX(0,SUMIFS(Тех_Движение!$G$2:$G$5111,Тех_Движение!$D$2:$D$5111,$C2020,Тех_Движение!$B$2:$B$5111,"&lt;="&amp;Настройки!$B$5-1)-$F2020)))</f>
        <v/>
      </c>
      <c r="H2020" s="54">
        <f>IF($B2020="","",IF(AND($D2020&gt;=Настройки!$B$5,$D2020&lt;=Настройки!$B$6),$E2020,0))</f>
        <v/>
      </c>
      <c r="I2020" s="54">
        <f>IF($B2020="","",$G2020+$H2020-$J2020)</f>
        <v/>
      </c>
      <c r="J2020" s="54">
        <f>IF($B2020="","",MAX(0,$E2020-MAX(0,SUMIFS(Тех_Движение!$G$2:$G$5111,Тех_Движение!$D$2:$D$5111,$C2020,Тех_Движение!$B$2:$B$5111,"&lt;="&amp;Настройки!$B$6)-$F2020)))</f>
        <v/>
      </c>
      <c r="K2020" s="54">
        <f>IF(OR($B2020="",K$3&lt;$D2020+Настройки!$B$7),0,MAX(0,$E2020-MAX(0,SUMIFS(Тех_Движение!$G$2:$G$5111,Тех_Движение!$D$2:$D$5111,$C2020,Тех_Движение!$B$2:$B$5111,"&lt;="&amp;K$3)-$F2020)))</f>
        <v/>
      </c>
      <c r="L2020" s="54">
        <f>IF(OR($B2020="",L$3&lt;$D2020+Настройки!$B$7),0,MAX(0,$E2020-MAX(0,SUMIFS(Тех_Движение!$G$2:$G$5111,Тех_Движение!$D$2:$D$5111,$C2020,Тех_Движение!$B$2:$B$5111,"&lt;="&amp;L$3)-$F2020)))</f>
        <v/>
      </c>
      <c r="M2020" s="54">
        <f>IF(OR($B2020="",M$3&lt;$D2020+Настройки!$B$7),0,MAX(0,$E2020-MAX(0,SUMIFS(Тех_Движение!$G$2:$G$5111,Тех_Движение!$D$2:$D$5111,$C2020,Тех_Движение!$B$2:$B$5111,"&lt;="&amp;M$3)-$F2020)))</f>
        <v/>
      </c>
      <c r="N2020" s="54">
        <f>IF(OR($B2020="",N$3&lt;$D2020+Настройки!$B$7),0,MAX(0,$E2020-MAX(0,SUMIFS(Тех_Движение!$G$2:$G$5111,Тех_Движение!$D$2:$D$5111,$C2020,Тех_Движение!$B$2:$B$5111,"&lt;="&amp;N$3)-$F2020)))</f>
        <v/>
      </c>
      <c r="O2020" s="54">
        <f>IF(OR($B2020="",O$3&lt;$D2020+Настройки!$B$7),0,MAX(0,$E2020-MAX(0,SUMIFS(Тех_Движение!$G$2:$G$5111,Тех_Движение!$D$2:$D$5111,$C2020,Тех_Движение!$B$2:$B$5111,"&lt;="&amp;O$3)-$F2020)))</f>
        <v/>
      </c>
      <c r="P2020" s="54">
        <f>IF(OR($B2020="",P$3&lt;$D2020+Настройки!$B$7),0,MAX(0,$E2020-MAX(0,SUMIFS(Тех_Движение!$G$2:$G$5111,Тех_Движение!$D$2:$D$5111,$C2020,Тех_Движение!$B$2:$B$5111,"&lt;="&amp;P$3)-$F2020)))</f>
        <v/>
      </c>
      <c r="Q2020" s="54">
        <f>IF(OR($B2020="",Q$3&lt;$D2020+Настройки!$B$7),0,MAX(0,$E2020-MAX(0,SUMIFS(Тех_Движение!$G$2:$G$5111,Тех_Движение!$D$2:$D$5111,$C2020,Тех_Движение!$B$2:$B$5111,"&lt;="&amp;Q$3)-$F2020)))</f>
        <v/>
      </c>
      <c r="R2020" s="54">
        <f>IF($B2020="","",SUM($K2020:$Q2020))</f>
        <v/>
      </c>
      <c r="S2020" s="56">
        <f>IF($B2020="","",VLOOKUP($C2020,Настройки!$A$11:$L$17,9,FALSE))</f>
        <v/>
      </c>
      <c r="T2020" s="56">
        <f>IF($B2020="","",$R2020*$S2020)</f>
        <v/>
      </c>
    </row>
    <row r="2021">
      <c r="A2021" s="20">
        <f>Тех_Движение!$A$2018</f>
        <v/>
      </c>
      <c r="B2021" s="20">
        <f>IF(Тех_Движение!$F$2018&gt;0,Тех_Движение!$I$2018,"")</f>
        <v/>
      </c>
      <c r="C2021" s="20">
        <f>IF($B2021="","",Тех_Движение!$D$2018)</f>
        <v/>
      </c>
      <c r="D2021" s="42">
        <f>IF($B2021="","",Тех_Движение!$B$2018)</f>
        <v/>
      </c>
      <c r="E2021" s="54">
        <f>IF($B2021="","",Тех_Движение!$F$2018)</f>
        <v/>
      </c>
      <c r="F2021" s="54">
        <f>IF($B2021="","",SUMIFS($E$5:$E2020,$C$5:$C2020,$C2021))</f>
        <v/>
      </c>
      <c r="G2021" s="54">
        <f>IF($B2021="","",MAX(0,$E2021-MAX(0,SUMIFS(Тех_Движение!$G$2:$G$5111,Тех_Движение!$D$2:$D$5111,$C2021,Тех_Движение!$B$2:$B$5111,"&lt;="&amp;Настройки!$B$5-1)-$F2021)))</f>
        <v/>
      </c>
      <c r="H2021" s="54">
        <f>IF($B2021="","",IF(AND($D2021&gt;=Настройки!$B$5,$D2021&lt;=Настройки!$B$6),$E2021,0))</f>
        <v/>
      </c>
      <c r="I2021" s="54">
        <f>IF($B2021="","",$G2021+$H2021-$J2021)</f>
        <v/>
      </c>
      <c r="J2021" s="54">
        <f>IF($B2021="","",MAX(0,$E2021-MAX(0,SUMIFS(Тех_Движение!$G$2:$G$5111,Тех_Движение!$D$2:$D$5111,$C2021,Тех_Движение!$B$2:$B$5111,"&lt;="&amp;Настройки!$B$6)-$F2021)))</f>
        <v/>
      </c>
      <c r="K2021" s="54">
        <f>IF(OR($B2021="",K$3&lt;$D2021+Настройки!$B$7),0,MAX(0,$E2021-MAX(0,SUMIFS(Тех_Движение!$G$2:$G$5111,Тех_Движение!$D$2:$D$5111,$C2021,Тех_Движение!$B$2:$B$5111,"&lt;="&amp;K$3)-$F2021)))</f>
        <v/>
      </c>
      <c r="L2021" s="54">
        <f>IF(OR($B2021="",L$3&lt;$D2021+Настройки!$B$7),0,MAX(0,$E2021-MAX(0,SUMIFS(Тех_Движение!$G$2:$G$5111,Тех_Движение!$D$2:$D$5111,$C2021,Тех_Движение!$B$2:$B$5111,"&lt;="&amp;L$3)-$F2021)))</f>
        <v/>
      </c>
      <c r="M2021" s="54">
        <f>IF(OR($B2021="",M$3&lt;$D2021+Настройки!$B$7),0,MAX(0,$E2021-MAX(0,SUMIFS(Тех_Движение!$G$2:$G$5111,Тех_Движение!$D$2:$D$5111,$C2021,Тех_Движение!$B$2:$B$5111,"&lt;="&amp;M$3)-$F2021)))</f>
        <v/>
      </c>
      <c r="N2021" s="54">
        <f>IF(OR($B2021="",N$3&lt;$D2021+Настройки!$B$7),0,MAX(0,$E2021-MAX(0,SUMIFS(Тех_Движение!$G$2:$G$5111,Тех_Движение!$D$2:$D$5111,$C2021,Тех_Движение!$B$2:$B$5111,"&lt;="&amp;N$3)-$F2021)))</f>
        <v/>
      </c>
      <c r="O2021" s="54">
        <f>IF(OR($B2021="",O$3&lt;$D2021+Настройки!$B$7),0,MAX(0,$E2021-MAX(0,SUMIFS(Тех_Движение!$G$2:$G$5111,Тех_Движение!$D$2:$D$5111,$C2021,Тех_Движение!$B$2:$B$5111,"&lt;="&amp;O$3)-$F2021)))</f>
        <v/>
      </c>
      <c r="P2021" s="54">
        <f>IF(OR($B2021="",P$3&lt;$D2021+Настройки!$B$7),0,MAX(0,$E2021-MAX(0,SUMIFS(Тех_Движение!$G$2:$G$5111,Тех_Движение!$D$2:$D$5111,$C2021,Тех_Движение!$B$2:$B$5111,"&lt;="&amp;P$3)-$F2021)))</f>
        <v/>
      </c>
      <c r="Q2021" s="54">
        <f>IF(OR($B2021="",Q$3&lt;$D2021+Настройки!$B$7),0,MAX(0,$E2021-MAX(0,SUMIFS(Тех_Движение!$G$2:$G$5111,Тех_Движение!$D$2:$D$5111,$C2021,Тех_Движение!$B$2:$B$5111,"&lt;="&amp;Q$3)-$F2021)))</f>
        <v/>
      </c>
      <c r="R2021" s="54">
        <f>IF($B2021="","",SUM($K2021:$Q2021))</f>
        <v/>
      </c>
      <c r="S2021" s="56">
        <f>IF($B2021="","",VLOOKUP($C2021,Настройки!$A$11:$L$17,9,FALSE))</f>
        <v/>
      </c>
      <c r="T2021" s="56">
        <f>IF($B2021="","",$R2021*$S2021)</f>
        <v/>
      </c>
    </row>
    <row r="2022">
      <c r="A2022" s="20">
        <f>Тех_Движение!$A$2019</f>
        <v/>
      </c>
      <c r="B2022" s="20">
        <f>IF(Тех_Движение!$F$2019&gt;0,Тех_Движение!$I$2019,"")</f>
        <v/>
      </c>
      <c r="C2022" s="20">
        <f>IF($B2022="","",Тех_Движение!$D$2019)</f>
        <v/>
      </c>
      <c r="D2022" s="42">
        <f>IF($B2022="","",Тех_Движение!$B$2019)</f>
        <v/>
      </c>
      <c r="E2022" s="54">
        <f>IF($B2022="","",Тех_Движение!$F$2019)</f>
        <v/>
      </c>
      <c r="F2022" s="54">
        <f>IF($B2022="","",SUMIFS($E$5:$E2021,$C$5:$C2021,$C2022))</f>
        <v/>
      </c>
      <c r="G2022" s="54">
        <f>IF($B2022="","",MAX(0,$E2022-MAX(0,SUMIFS(Тех_Движение!$G$2:$G$5111,Тех_Движение!$D$2:$D$5111,$C2022,Тех_Движение!$B$2:$B$5111,"&lt;="&amp;Настройки!$B$5-1)-$F2022)))</f>
        <v/>
      </c>
      <c r="H2022" s="54">
        <f>IF($B2022="","",IF(AND($D2022&gt;=Настройки!$B$5,$D2022&lt;=Настройки!$B$6),$E2022,0))</f>
        <v/>
      </c>
      <c r="I2022" s="54">
        <f>IF($B2022="","",$G2022+$H2022-$J2022)</f>
        <v/>
      </c>
      <c r="J2022" s="54">
        <f>IF($B2022="","",MAX(0,$E2022-MAX(0,SUMIFS(Тех_Движение!$G$2:$G$5111,Тех_Движение!$D$2:$D$5111,$C2022,Тех_Движение!$B$2:$B$5111,"&lt;="&amp;Настройки!$B$6)-$F2022)))</f>
        <v/>
      </c>
      <c r="K2022" s="54">
        <f>IF(OR($B2022="",K$3&lt;$D2022+Настройки!$B$7),0,MAX(0,$E2022-MAX(0,SUMIFS(Тех_Движение!$G$2:$G$5111,Тех_Движение!$D$2:$D$5111,$C2022,Тех_Движение!$B$2:$B$5111,"&lt;="&amp;K$3)-$F2022)))</f>
        <v/>
      </c>
      <c r="L2022" s="54">
        <f>IF(OR($B2022="",L$3&lt;$D2022+Настройки!$B$7),0,MAX(0,$E2022-MAX(0,SUMIFS(Тех_Движение!$G$2:$G$5111,Тех_Движение!$D$2:$D$5111,$C2022,Тех_Движение!$B$2:$B$5111,"&lt;="&amp;L$3)-$F2022)))</f>
        <v/>
      </c>
      <c r="M2022" s="54">
        <f>IF(OR($B2022="",M$3&lt;$D2022+Настройки!$B$7),0,MAX(0,$E2022-MAX(0,SUMIFS(Тех_Движение!$G$2:$G$5111,Тех_Движение!$D$2:$D$5111,$C2022,Тех_Движение!$B$2:$B$5111,"&lt;="&amp;M$3)-$F2022)))</f>
        <v/>
      </c>
      <c r="N2022" s="54">
        <f>IF(OR($B2022="",N$3&lt;$D2022+Настройки!$B$7),0,MAX(0,$E2022-MAX(0,SUMIFS(Тех_Движение!$G$2:$G$5111,Тех_Движение!$D$2:$D$5111,$C2022,Тех_Движение!$B$2:$B$5111,"&lt;="&amp;N$3)-$F2022)))</f>
        <v/>
      </c>
      <c r="O2022" s="54">
        <f>IF(OR($B2022="",O$3&lt;$D2022+Настройки!$B$7),0,MAX(0,$E2022-MAX(0,SUMIFS(Тех_Движение!$G$2:$G$5111,Тех_Движение!$D$2:$D$5111,$C2022,Тех_Движение!$B$2:$B$5111,"&lt;="&amp;O$3)-$F2022)))</f>
        <v/>
      </c>
      <c r="P2022" s="54">
        <f>IF(OR($B2022="",P$3&lt;$D2022+Настройки!$B$7),0,MAX(0,$E2022-MAX(0,SUMIFS(Тех_Движение!$G$2:$G$5111,Тех_Движение!$D$2:$D$5111,$C2022,Тех_Движение!$B$2:$B$5111,"&lt;="&amp;P$3)-$F2022)))</f>
        <v/>
      </c>
      <c r="Q2022" s="54">
        <f>IF(OR($B2022="",Q$3&lt;$D2022+Настройки!$B$7),0,MAX(0,$E2022-MAX(0,SUMIFS(Тех_Движение!$G$2:$G$5111,Тех_Движение!$D$2:$D$5111,$C2022,Тех_Движение!$B$2:$B$5111,"&lt;="&amp;Q$3)-$F2022)))</f>
        <v/>
      </c>
      <c r="R2022" s="54">
        <f>IF($B2022="","",SUM($K2022:$Q2022))</f>
        <v/>
      </c>
      <c r="S2022" s="56">
        <f>IF($B2022="","",VLOOKUP($C2022,Настройки!$A$11:$L$17,9,FALSE))</f>
        <v/>
      </c>
      <c r="T2022" s="56">
        <f>IF($B2022="","",$R2022*$S2022)</f>
        <v/>
      </c>
    </row>
    <row r="2023">
      <c r="A2023" s="20">
        <f>Тех_Движение!$A$2020</f>
        <v/>
      </c>
      <c r="B2023" s="20">
        <f>IF(Тех_Движение!$F$2020&gt;0,Тех_Движение!$I$2020,"")</f>
        <v/>
      </c>
      <c r="C2023" s="20">
        <f>IF($B2023="","",Тех_Движение!$D$2020)</f>
        <v/>
      </c>
      <c r="D2023" s="42">
        <f>IF($B2023="","",Тех_Движение!$B$2020)</f>
        <v/>
      </c>
      <c r="E2023" s="54">
        <f>IF($B2023="","",Тех_Движение!$F$2020)</f>
        <v/>
      </c>
      <c r="F2023" s="54">
        <f>IF($B2023="","",SUMIFS($E$5:$E2022,$C$5:$C2022,$C2023))</f>
        <v/>
      </c>
      <c r="G2023" s="54">
        <f>IF($B2023="","",MAX(0,$E2023-MAX(0,SUMIFS(Тех_Движение!$G$2:$G$5111,Тех_Движение!$D$2:$D$5111,$C2023,Тех_Движение!$B$2:$B$5111,"&lt;="&amp;Настройки!$B$5-1)-$F2023)))</f>
        <v/>
      </c>
      <c r="H2023" s="54">
        <f>IF($B2023="","",IF(AND($D2023&gt;=Настройки!$B$5,$D2023&lt;=Настройки!$B$6),$E2023,0))</f>
        <v/>
      </c>
      <c r="I2023" s="54">
        <f>IF($B2023="","",$G2023+$H2023-$J2023)</f>
        <v/>
      </c>
      <c r="J2023" s="54">
        <f>IF($B2023="","",MAX(0,$E2023-MAX(0,SUMIFS(Тех_Движение!$G$2:$G$5111,Тех_Движение!$D$2:$D$5111,$C2023,Тех_Движение!$B$2:$B$5111,"&lt;="&amp;Настройки!$B$6)-$F2023)))</f>
        <v/>
      </c>
      <c r="K2023" s="54">
        <f>IF(OR($B2023="",K$3&lt;$D2023+Настройки!$B$7),0,MAX(0,$E2023-MAX(0,SUMIFS(Тех_Движение!$G$2:$G$5111,Тех_Движение!$D$2:$D$5111,$C2023,Тех_Движение!$B$2:$B$5111,"&lt;="&amp;K$3)-$F2023)))</f>
        <v/>
      </c>
      <c r="L2023" s="54">
        <f>IF(OR($B2023="",L$3&lt;$D2023+Настройки!$B$7),0,MAX(0,$E2023-MAX(0,SUMIFS(Тех_Движение!$G$2:$G$5111,Тех_Движение!$D$2:$D$5111,$C2023,Тех_Движение!$B$2:$B$5111,"&lt;="&amp;L$3)-$F2023)))</f>
        <v/>
      </c>
      <c r="M2023" s="54">
        <f>IF(OR($B2023="",M$3&lt;$D2023+Настройки!$B$7),0,MAX(0,$E2023-MAX(0,SUMIFS(Тех_Движение!$G$2:$G$5111,Тех_Движение!$D$2:$D$5111,$C2023,Тех_Движение!$B$2:$B$5111,"&lt;="&amp;M$3)-$F2023)))</f>
        <v/>
      </c>
      <c r="N2023" s="54">
        <f>IF(OR($B2023="",N$3&lt;$D2023+Настройки!$B$7),0,MAX(0,$E2023-MAX(0,SUMIFS(Тех_Движение!$G$2:$G$5111,Тех_Движение!$D$2:$D$5111,$C2023,Тех_Движение!$B$2:$B$5111,"&lt;="&amp;N$3)-$F2023)))</f>
        <v/>
      </c>
      <c r="O2023" s="54">
        <f>IF(OR($B2023="",O$3&lt;$D2023+Настройки!$B$7),0,MAX(0,$E2023-MAX(0,SUMIFS(Тех_Движение!$G$2:$G$5111,Тех_Движение!$D$2:$D$5111,$C2023,Тех_Движение!$B$2:$B$5111,"&lt;="&amp;O$3)-$F2023)))</f>
        <v/>
      </c>
      <c r="P2023" s="54">
        <f>IF(OR($B2023="",P$3&lt;$D2023+Настройки!$B$7),0,MAX(0,$E2023-MAX(0,SUMIFS(Тех_Движение!$G$2:$G$5111,Тех_Движение!$D$2:$D$5111,$C2023,Тех_Движение!$B$2:$B$5111,"&lt;="&amp;P$3)-$F2023)))</f>
        <v/>
      </c>
      <c r="Q2023" s="54">
        <f>IF(OR($B2023="",Q$3&lt;$D2023+Настройки!$B$7),0,MAX(0,$E2023-MAX(0,SUMIFS(Тех_Движение!$G$2:$G$5111,Тех_Движение!$D$2:$D$5111,$C2023,Тех_Движение!$B$2:$B$5111,"&lt;="&amp;Q$3)-$F2023)))</f>
        <v/>
      </c>
      <c r="R2023" s="54">
        <f>IF($B2023="","",SUM($K2023:$Q2023))</f>
        <v/>
      </c>
      <c r="S2023" s="56">
        <f>IF($B2023="","",VLOOKUP($C2023,Настройки!$A$11:$L$17,9,FALSE))</f>
        <v/>
      </c>
      <c r="T2023" s="56">
        <f>IF($B2023="","",$R2023*$S2023)</f>
        <v/>
      </c>
    </row>
    <row r="2024">
      <c r="A2024" s="20">
        <f>Тех_Движение!$A$2021</f>
        <v/>
      </c>
      <c r="B2024" s="20">
        <f>IF(Тех_Движение!$F$2021&gt;0,Тех_Движение!$I$2021,"")</f>
        <v/>
      </c>
      <c r="C2024" s="20">
        <f>IF($B2024="","",Тех_Движение!$D$2021)</f>
        <v/>
      </c>
      <c r="D2024" s="42">
        <f>IF($B2024="","",Тех_Движение!$B$2021)</f>
        <v/>
      </c>
      <c r="E2024" s="54">
        <f>IF($B2024="","",Тех_Движение!$F$2021)</f>
        <v/>
      </c>
      <c r="F2024" s="54">
        <f>IF($B2024="","",SUMIFS($E$5:$E2023,$C$5:$C2023,$C2024))</f>
        <v/>
      </c>
      <c r="G2024" s="54">
        <f>IF($B2024="","",MAX(0,$E2024-MAX(0,SUMIFS(Тех_Движение!$G$2:$G$5111,Тех_Движение!$D$2:$D$5111,$C2024,Тех_Движение!$B$2:$B$5111,"&lt;="&amp;Настройки!$B$5-1)-$F2024)))</f>
        <v/>
      </c>
      <c r="H2024" s="54">
        <f>IF($B2024="","",IF(AND($D2024&gt;=Настройки!$B$5,$D2024&lt;=Настройки!$B$6),$E2024,0))</f>
        <v/>
      </c>
      <c r="I2024" s="54">
        <f>IF($B2024="","",$G2024+$H2024-$J2024)</f>
        <v/>
      </c>
      <c r="J2024" s="54">
        <f>IF($B2024="","",MAX(0,$E2024-MAX(0,SUMIFS(Тех_Движение!$G$2:$G$5111,Тех_Движение!$D$2:$D$5111,$C2024,Тех_Движение!$B$2:$B$5111,"&lt;="&amp;Настройки!$B$6)-$F2024)))</f>
        <v/>
      </c>
      <c r="K2024" s="54">
        <f>IF(OR($B2024="",K$3&lt;$D2024+Настройки!$B$7),0,MAX(0,$E2024-MAX(0,SUMIFS(Тех_Движение!$G$2:$G$5111,Тех_Движение!$D$2:$D$5111,$C2024,Тех_Движение!$B$2:$B$5111,"&lt;="&amp;K$3)-$F2024)))</f>
        <v/>
      </c>
      <c r="L2024" s="54">
        <f>IF(OR($B2024="",L$3&lt;$D2024+Настройки!$B$7),0,MAX(0,$E2024-MAX(0,SUMIFS(Тех_Движение!$G$2:$G$5111,Тех_Движение!$D$2:$D$5111,$C2024,Тех_Движение!$B$2:$B$5111,"&lt;="&amp;L$3)-$F2024)))</f>
        <v/>
      </c>
      <c r="M2024" s="54">
        <f>IF(OR($B2024="",M$3&lt;$D2024+Настройки!$B$7),0,MAX(0,$E2024-MAX(0,SUMIFS(Тех_Движение!$G$2:$G$5111,Тех_Движение!$D$2:$D$5111,$C2024,Тех_Движение!$B$2:$B$5111,"&lt;="&amp;M$3)-$F2024)))</f>
        <v/>
      </c>
      <c r="N2024" s="54">
        <f>IF(OR($B2024="",N$3&lt;$D2024+Настройки!$B$7),0,MAX(0,$E2024-MAX(0,SUMIFS(Тех_Движение!$G$2:$G$5111,Тех_Движение!$D$2:$D$5111,$C2024,Тех_Движение!$B$2:$B$5111,"&lt;="&amp;N$3)-$F2024)))</f>
        <v/>
      </c>
      <c r="O2024" s="54">
        <f>IF(OR($B2024="",O$3&lt;$D2024+Настройки!$B$7),0,MAX(0,$E2024-MAX(0,SUMIFS(Тех_Движение!$G$2:$G$5111,Тех_Движение!$D$2:$D$5111,$C2024,Тех_Движение!$B$2:$B$5111,"&lt;="&amp;O$3)-$F2024)))</f>
        <v/>
      </c>
      <c r="P2024" s="54">
        <f>IF(OR($B2024="",P$3&lt;$D2024+Настройки!$B$7),0,MAX(0,$E2024-MAX(0,SUMIFS(Тех_Движение!$G$2:$G$5111,Тех_Движение!$D$2:$D$5111,$C2024,Тех_Движение!$B$2:$B$5111,"&lt;="&amp;P$3)-$F2024)))</f>
        <v/>
      </c>
      <c r="Q2024" s="54">
        <f>IF(OR($B2024="",Q$3&lt;$D2024+Настройки!$B$7),0,MAX(0,$E2024-MAX(0,SUMIFS(Тех_Движение!$G$2:$G$5111,Тех_Движение!$D$2:$D$5111,$C2024,Тех_Движение!$B$2:$B$5111,"&lt;="&amp;Q$3)-$F2024)))</f>
        <v/>
      </c>
      <c r="R2024" s="54">
        <f>IF($B2024="","",SUM($K2024:$Q2024))</f>
        <v/>
      </c>
      <c r="S2024" s="56">
        <f>IF($B2024="","",VLOOKUP($C2024,Настройки!$A$11:$L$17,9,FALSE))</f>
        <v/>
      </c>
      <c r="T2024" s="56">
        <f>IF($B2024="","",$R2024*$S2024)</f>
        <v/>
      </c>
    </row>
    <row r="2025">
      <c r="A2025" s="20">
        <f>Тех_Движение!$A$2022</f>
        <v/>
      </c>
      <c r="B2025" s="20">
        <f>IF(Тех_Движение!$F$2022&gt;0,Тех_Движение!$I$2022,"")</f>
        <v/>
      </c>
      <c r="C2025" s="20">
        <f>IF($B2025="","",Тех_Движение!$D$2022)</f>
        <v/>
      </c>
      <c r="D2025" s="42">
        <f>IF($B2025="","",Тех_Движение!$B$2022)</f>
        <v/>
      </c>
      <c r="E2025" s="54">
        <f>IF($B2025="","",Тех_Движение!$F$2022)</f>
        <v/>
      </c>
      <c r="F2025" s="54">
        <f>IF($B2025="","",SUMIFS($E$5:$E2024,$C$5:$C2024,$C2025))</f>
        <v/>
      </c>
      <c r="G2025" s="54">
        <f>IF($B2025="","",MAX(0,$E2025-MAX(0,SUMIFS(Тех_Движение!$G$2:$G$5111,Тех_Движение!$D$2:$D$5111,$C2025,Тех_Движение!$B$2:$B$5111,"&lt;="&amp;Настройки!$B$5-1)-$F2025)))</f>
        <v/>
      </c>
      <c r="H2025" s="54">
        <f>IF($B2025="","",IF(AND($D2025&gt;=Настройки!$B$5,$D2025&lt;=Настройки!$B$6),$E2025,0))</f>
        <v/>
      </c>
      <c r="I2025" s="54">
        <f>IF($B2025="","",$G2025+$H2025-$J2025)</f>
        <v/>
      </c>
      <c r="J2025" s="54">
        <f>IF($B2025="","",MAX(0,$E2025-MAX(0,SUMIFS(Тех_Движение!$G$2:$G$5111,Тех_Движение!$D$2:$D$5111,$C2025,Тех_Движение!$B$2:$B$5111,"&lt;="&amp;Настройки!$B$6)-$F2025)))</f>
        <v/>
      </c>
      <c r="K2025" s="54">
        <f>IF(OR($B2025="",K$3&lt;$D2025+Настройки!$B$7),0,MAX(0,$E2025-MAX(0,SUMIFS(Тех_Движение!$G$2:$G$5111,Тех_Движение!$D$2:$D$5111,$C2025,Тех_Движение!$B$2:$B$5111,"&lt;="&amp;K$3)-$F2025)))</f>
        <v/>
      </c>
      <c r="L2025" s="54">
        <f>IF(OR($B2025="",L$3&lt;$D2025+Настройки!$B$7),0,MAX(0,$E2025-MAX(0,SUMIFS(Тех_Движение!$G$2:$G$5111,Тех_Движение!$D$2:$D$5111,$C2025,Тех_Движение!$B$2:$B$5111,"&lt;="&amp;L$3)-$F2025)))</f>
        <v/>
      </c>
      <c r="M2025" s="54">
        <f>IF(OR($B2025="",M$3&lt;$D2025+Настройки!$B$7),0,MAX(0,$E2025-MAX(0,SUMIFS(Тех_Движение!$G$2:$G$5111,Тех_Движение!$D$2:$D$5111,$C2025,Тех_Движение!$B$2:$B$5111,"&lt;="&amp;M$3)-$F2025)))</f>
        <v/>
      </c>
      <c r="N2025" s="54">
        <f>IF(OR($B2025="",N$3&lt;$D2025+Настройки!$B$7),0,MAX(0,$E2025-MAX(0,SUMIFS(Тех_Движение!$G$2:$G$5111,Тех_Движение!$D$2:$D$5111,$C2025,Тех_Движение!$B$2:$B$5111,"&lt;="&amp;N$3)-$F2025)))</f>
        <v/>
      </c>
      <c r="O2025" s="54">
        <f>IF(OR($B2025="",O$3&lt;$D2025+Настройки!$B$7),0,MAX(0,$E2025-MAX(0,SUMIFS(Тех_Движение!$G$2:$G$5111,Тех_Движение!$D$2:$D$5111,$C2025,Тех_Движение!$B$2:$B$5111,"&lt;="&amp;O$3)-$F2025)))</f>
        <v/>
      </c>
      <c r="P2025" s="54">
        <f>IF(OR($B2025="",P$3&lt;$D2025+Настройки!$B$7),0,MAX(0,$E2025-MAX(0,SUMIFS(Тех_Движение!$G$2:$G$5111,Тех_Движение!$D$2:$D$5111,$C2025,Тех_Движение!$B$2:$B$5111,"&lt;="&amp;P$3)-$F2025)))</f>
        <v/>
      </c>
      <c r="Q2025" s="54">
        <f>IF(OR($B2025="",Q$3&lt;$D2025+Настройки!$B$7),0,MAX(0,$E2025-MAX(0,SUMIFS(Тех_Движение!$G$2:$G$5111,Тех_Движение!$D$2:$D$5111,$C2025,Тех_Движение!$B$2:$B$5111,"&lt;="&amp;Q$3)-$F2025)))</f>
        <v/>
      </c>
      <c r="R2025" s="54">
        <f>IF($B2025="","",SUM($K2025:$Q2025))</f>
        <v/>
      </c>
      <c r="S2025" s="56">
        <f>IF($B2025="","",VLOOKUP($C2025,Настройки!$A$11:$L$17,9,FALSE))</f>
        <v/>
      </c>
      <c r="T2025" s="56">
        <f>IF($B2025="","",$R2025*$S2025)</f>
        <v/>
      </c>
    </row>
    <row r="2026">
      <c r="A2026" s="20">
        <f>Тех_Движение!$A$2023</f>
        <v/>
      </c>
      <c r="B2026" s="20">
        <f>IF(Тех_Движение!$F$2023&gt;0,Тех_Движение!$I$2023,"")</f>
        <v/>
      </c>
      <c r="C2026" s="20">
        <f>IF($B2026="","",Тех_Движение!$D$2023)</f>
        <v/>
      </c>
      <c r="D2026" s="42">
        <f>IF($B2026="","",Тех_Движение!$B$2023)</f>
        <v/>
      </c>
      <c r="E2026" s="54">
        <f>IF($B2026="","",Тех_Движение!$F$2023)</f>
        <v/>
      </c>
      <c r="F2026" s="54">
        <f>IF($B2026="","",SUMIFS($E$5:$E2025,$C$5:$C2025,$C2026))</f>
        <v/>
      </c>
      <c r="G2026" s="54">
        <f>IF($B2026="","",MAX(0,$E2026-MAX(0,SUMIFS(Тех_Движение!$G$2:$G$5111,Тех_Движение!$D$2:$D$5111,$C2026,Тех_Движение!$B$2:$B$5111,"&lt;="&amp;Настройки!$B$5-1)-$F2026)))</f>
        <v/>
      </c>
      <c r="H2026" s="54">
        <f>IF($B2026="","",IF(AND($D2026&gt;=Настройки!$B$5,$D2026&lt;=Настройки!$B$6),$E2026,0))</f>
        <v/>
      </c>
      <c r="I2026" s="54">
        <f>IF($B2026="","",$G2026+$H2026-$J2026)</f>
        <v/>
      </c>
      <c r="J2026" s="54">
        <f>IF($B2026="","",MAX(0,$E2026-MAX(0,SUMIFS(Тех_Движение!$G$2:$G$5111,Тех_Движение!$D$2:$D$5111,$C2026,Тех_Движение!$B$2:$B$5111,"&lt;="&amp;Настройки!$B$6)-$F2026)))</f>
        <v/>
      </c>
      <c r="K2026" s="54">
        <f>IF(OR($B2026="",K$3&lt;$D2026+Настройки!$B$7),0,MAX(0,$E2026-MAX(0,SUMIFS(Тех_Движение!$G$2:$G$5111,Тех_Движение!$D$2:$D$5111,$C2026,Тех_Движение!$B$2:$B$5111,"&lt;="&amp;K$3)-$F2026)))</f>
        <v/>
      </c>
      <c r="L2026" s="54">
        <f>IF(OR($B2026="",L$3&lt;$D2026+Настройки!$B$7),0,MAX(0,$E2026-MAX(0,SUMIFS(Тех_Движение!$G$2:$G$5111,Тех_Движение!$D$2:$D$5111,$C2026,Тех_Движение!$B$2:$B$5111,"&lt;="&amp;L$3)-$F2026)))</f>
        <v/>
      </c>
      <c r="M2026" s="54">
        <f>IF(OR($B2026="",M$3&lt;$D2026+Настройки!$B$7),0,MAX(0,$E2026-MAX(0,SUMIFS(Тех_Движение!$G$2:$G$5111,Тех_Движение!$D$2:$D$5111,$C2026,Тех_Движение!$B$2:$B$5111,"&lt;="&amp;M$3)-$F2026)))</f>
        <v/>
      </c>
      <c r="N2026" s="54">
        <f>IF(OR($B2026="",N$3&lt;$D2026+Настройки!$B$7),0,MAX(0,$E2026-MAX(0,SUMIFS(Тех_Движение!$G$2:$G$5111,Тех_Движение!$D$2:$D$5111,$C2026,Тех_Движение!$B$2:$B$5111,"&lt;="&amp;N$3)-$F2026)))</f>
        <v/>
      </c>
      <c r="O2026" s="54">
        <f>IF(OR($B2026="",O$3&lt;$D2026+Настройки!$B$7),0,MAX(0,$E2026-MAX(0,SUMIFS(Тех_Движение!$G$2:$G$5111,Тех_Движение!$D$2:$D$5111,$C2026,Тех_Движение!$B$2:$B$5111,"&lt;="&amp;O$3)-$F2026)))</f>
        <v/>
      </c>
      <c r="P2026" s="54">
        <f>IF(OR($B2026="",P$3&lt;$D2026+Настройки!$B$7),0,MAX(0,$E2026-MAX(0,SUMIFS(Тех_Движение!$G$2:$G$5111,Тех_Движение!$D$2:$D$5111,$C2026,Тех_Движение!$B$2:$B$5111,"&lt;="&amp;P$3)-$F2026)))</f>
        <v/>
      </c>
      <c r="Q2026" s="54">
        <f>IF(OR($B2026="",Q$3&lt;$D2026+Настройки!$B$7),0,MAX(0,$E2026-MAX(0,SUMIFS(Тех_Движение!$G$2:$G$5111,Тех_Движение!$D$2:$D$5111,$C2026,Тех_Движение!$B$2:$B$5111,"&lt;="&amp;Q$3)-$F2026)))</f>
        <v/>
      </c>
      <c r="R2026" s="54">
        <f>IF($B2026="","",SUM($K2026:$Q2026))</f>
        <v/>
      </c>
      <c r="S2026" s="56">
        <f>IF($B2026="","",VLOOKUP($C2026,Настройки!$A$11:$L$17,9,FALSE))</f>
        <v/>
      </c>
      <c r="T2026" s="56">
        <f>IF($B2026="","",$R2026*$S2026)</f>
        <v/>
      </c>
    </row>
    <row r="2027">
      <c r="A2027" s="20">
        <f>Тех_Движение!$A$2024</f>
        <v/>
      </c>
      <c r="B2027" s="20">
        <f>IF(Тех_Движение!$F$2024&gt;0,Тех_Движение!$I$2024,"")</f>
        <v/>
      </c>
      <c r="C2027" s="20">
        <f>IF($B2027="","",Тех_Движение!$D$2024)</f>
        <v/>
      </c>
      <c r="D2027" s="42">
        <f>IF($B2027="","",Тех_Движение!$B$2024)</f>
        <v/>
      </c>
      <c r="E2027" s="54">
        <f>IF($B2027="","",Тех_Движение!$F$2024)</f>
        <v/>
      </c>
      <c r="F2027" s="54">
        <f>IF($B2027="","",SUMIFS($E$5:$E2026,$C$5:$C2026,$C2027))</f>
        <v/>
      </c>
      <c r="G2027" s="54">
        <f>IF($B2027="","",MAX(0,$E2027-MAX(0,SUMIFS(Тех_Движение!$G$2:$G$5111,Тех_Движение!$D$2:$D$5111,$C2027,Тех_Движение!$B$2:$B$5111,"&lt;="&amp;Настройки!$B$5-1)-$F2027)))</f>
        <v/>
      </c>
      <c r="H2027" s="54">
        <f>IF($B2027="","",IF(AND($D2027&gt;=Настройки!$B$5,$D2027&lt;=Настройки!$B$6),$E2027,0))</f>
        <v/>
      </c>
      <c r="I2027" s="54">
        <f>IF($B2027="","",$G2027+$H2027-$J2027)</f>
        <v/>
      </c>
      <c r="J2027" s="54">
        <f>IF($B2027="","",MAX(0,$E2027-MAX(0,SUMIFS(Тех_Движение!$G$2:$G$5111,Тех_Движение!$D$2:$D$5111,$C2027,Тех_Движение!$B$2:$B$5111,"&lt;="&amp;Настройки!$B$6)-$F2027)))</f>
        <v/>
      </c>
      <c r="K2027" s="54">
        <f>IF(OR($B2027="",K$3&lt;$D2027+Настройки!$B$7),0,MAX(0,$E2027-MAX(0,SUMIFS(Тех_Движение!$G$2:$G$5111,Тех_Движение!$D$2:$D$5111,$C2027,Тех_Движение!$B$2:$B$5111,"&lt;="&amp;K$3)-$F2027)))</f>
        <v/>
      </c>
      <c r="L2027" s="54">
        <f>IF(OR($B2027="",L$3&lt;$D2027+Настройки!$B$7),0,MAX(0,$E2027-MAX(0,SUMIFS(Тех_Движение!$G$2:$G$5111,Тех_Движение!$D$2:$D$5111,$C2027,Тех_Движение!$B$2:$B$5111,"&lt;="&amp;L$3)-$F2027)))</f>
        <v/>
      </c>
      <c r="M2027" s="54">
        <f>IF(OR($B2027="",M$3&lt;$D2027+Настройки!$B$7),0,MAX(0,$E2027-MAX(0,SUMIFS(Тех_Движение!$G$2:$G$5111,Тех_Движение!$D$2:$D$5111,$C2027,Тех_Движение!$B$2:$B$5111,"&lt;="&amp;M$3)-$F2027)))</f>
        <v/>
      </c>
      <c r="N2027" s="54">
        <f>IF(OR($B2027="",N$3&lt;$D2027+Настройки!$B$7),0,MAX(0,$E2027-MAX(0,SUMIFS(Тех_Движение!$G$2:$G$5111,Тех_Движение!$D$2:$D$5111,$C2027,Тех_Движение!$B$2:$B$5111,"&lt;="&amp;N$3)-$F2027)))</f>
        <v/>
      </c>
      <c r="O2027" s="54">
        <f>IF(OR($B2027="",O$3&lt;$D2027+Настройки!$B$7),0,MAX(0,$E2027-MAX(0,SUMIFS(Тех_Движение!$G$2:$G$5111,Тех_Движение!$D$2:$D$5111,$C2027,Тех_Движение!$B$2:$B$5111,"&lt;="&amp;O$3)-$F2027)))</f>
        <v/>
      </c>
      <c r="P2027" s="54">
        <f>IF(OR($B2027="",P$3&lt;$D2027+Настройки!$B$7),0,MAX(0,$E2027-MAX(0,SUMIFS(Тех_Движение!$G$2:$G$5111,Тех_Движение!$D$2:$D$5111,$C2027,Тех_Движение!$B$2:$B$5111,"&lt;="&amp;P$3)-$F2027)))</f>
        <v/>
      </c>
      <c r="Q2027" s="54">
        <f>IF(OR($B2027="",Q$3&lt;$D2027+Настройки!$B$7),0,MAX(0,$E2027-MAX(0,SUMIFS(Тех_Движение!$G$2:$G$5111,Тех_Движение!$D$2:$D$5111,$C2027,Тех_Движение!$B$2:$B$5111,"&lt;="&amp;Q$3)-$F2027)))</f>
        <v/>
      </c>
      <c r="R2027" s="54">
        <f>IF($B2027="","",SUM($K2027:$Q2027))</f>
        <v/>
      </c>
      <c r="S2027" s="56">
        <f>IF($B2027="","",VLOOKUP($C2027,Настройки!$A$11:$L$17,9,FALSE))</f>
        <v/>
      </c>
      <c r="T2027" s="56">
        <f>IF($B2027="","",$R2027*$S2027)</f>
        <v/>
      </c>
    </row>
    <row r="2028">
      <c r="A2028" s="20">
        <f>Тех_Движение!$A$2025</f>
        <v/>
      </c>
      <c r="B2028" s="20">
        <f>IF(Тех_Движение!$F$2025&gt;0,Тех_Движение!$I$2025,"")</f>
        <v/>
      </c>
      <c r="C2028" s="20">
        <f>IF($B2028="","",Тех_Движение!$D$2025)</f>
        <v/>
      </c>
      <c r="D2028" s="42">
        <f>IF($B2028="","",Тех_Движение!$B$2025)</f>
        <v/>
      </c>
      <c r="E2028" s="54">
        <f>IF($B2028="","",Тех_Движение!$F$2025)</f>
        <v/>
      </c>
      <c r="F2028" s="54">
        <f>IF($B2028="","",SUMIFS($E$5:$E2027,$C$5:$C2027,$C2028))</f>
        <v/>
      </c>
      <c r="G2028" s="54">
        <f>IF($B2028="","",MAX(0,$E2028-MAX(0,SUMIFS(Тех_Движение!$G$2:$G$5111,Тех_Движение!$D$2:$D$5111,$C2028,Тех_Движение!$B$2:$B$5111,"&lt;="&amp;Настройки!$B$5-1)-$F2028)))</f>
        <v/>
      </c>
      <c r="H2028" s="54">
        <f>IF($B2028="","",IF(AND($D2028&gt;=Настройки!$B$5,$D2028&lt;=Настройки!$B$6),$E2028,0))</f>
        <v/>
      </c>
      <c r="I2028" s="54">
        <f>IF($B2028="","",$G2028+$H2028-$J2028)</f>
        <v/>
      </c>
      <c r="J2028" s="54">
        <f>IF($B2028="","",MAX(0,$E2028-MAX(0,SUMIFS(Тех_Движение!$G$2:$G$5111,Тех_Движение!$D$2:$D$5111,$C2028,Тех_Движение!$B$2:$B$5111,"&lt;="&amp;Настройки!$B$6)-$F2028)))</f>
        <v/>
      </c>
      <c r="K2028" s="54">
        <f>IF(OR($B2028="",K$3&lt;$D2028+Настройки!$B$7),0,MAX(0,$E2028-MAX(0,SUMIFS(Тех_Движение!$G$2:$G$5111,Тех_Движение!$D$2:$D$5111,$C2028,Тех_Движение!$B$2:$B$5111,"&lt;="&amp;K$3)-$F2028)))</f>
        <v/>
      </c>
      <c r="L2028" s="54">
        <f>IF(OR($B2028="",L$3&lt;$D2028+Настройки!$B$7),0,MAX(0,$E2028-MAX(0,SUMIFS(Тех_Движение!$G$2:$G$5111,Тех_Движение!$D$2:$D$5111,$C2028,Тех_Движение!$B$2:$B$5111,"&lt;="&amp;L$3)-$F2028)))</f>
        <v/>
      </c>
      <c r="M2028" s="54">
        <f>IF(OR($B2028="",M$3&lt;$D2028+Настройки!$B$7),0,MAX(0,$E2028-MAX(0,SUMIFS(Тех_Движение!$G$2:$G$5111,Тех_Движение!$D$2:$D$5111,$C2028,Тех_Движение!$B$2:$B$5111,"&lt;="&amp;M$3)-$F2028)))</f>
        <v/>
      </c>
      <c r="N2028" s="54">
        <f>IF(OR($B2028="",N$3&lt;$D2028+Настройки!$B$7),0,MAX(0,$E2028-MAX(0,SUMIFS(Тех_Движение!$G$2:$G$5111,Тех_Движение!$D$2:$D$5111,$C2028,Тех_Движение!$B$2:$B$5111,"&lt;="&amp;N$3)-$F2028)))</f>
        <v/>
      </c>
      <c r="O2028" s="54">
        <f>IF(OR($B2028="",O$3&lt;$D2028+Настройки!$B$7),0,MAX(0,$E2028-MAX(0,SUMIFS(Тех_Движение!$G$2:$G$5111,Тех_Движение!$D$2:$D$5111,$C2028,Тех_Движение!$B$2:$B$5111,"&lt;="&amp;O$3)-$F2028)))</f>
        <v/>
      </c>
      <c r="P2028" s="54">
        <f>IF(OR($B2028="",P$3&lt;$D2028+Настройки!$B$7),0,MAX(0,$E2028-MAX(0,SUMIFS(Тех_Движение!$G$2:$G$5111,Тех_Движение!$D$2:$D$5111,$C2028,Тех_Движение!$B$2:$B$5111,"&lt;="&amp;P$3)-$F2028)))</f>
        <v/>
      </c>
      <c r="Q2028" s="54">
        <f>IF(OR($B2028="",Q$3&lt;$D2028+Настройки!$B$7),0,MAX(0,$E2028-MAX(0,SUMIFS(Тех_Движение!$G$2:$G$5111,Тех_Движение!$D$2:$D$5111,$C2028,Тех_Движение!$B$2:$B$5111,"&lt;="&amp;Q$3)-$F2028)))</f>
        <v/>
      </c>
      <c r="R2028" s="54">
        <f>IF($B2028="","",SUM($K2028:$Q2028))</f>
        <v/>
      </c>
      <c r="S2028" s="56">
        <f>IF($B2028="","",VLOOKUP($C2028,Настройки!$A$11:$L$17,9,FALSE))</f>
        <v/>
      </c>
      <c r="T2028" s="56">
        <f>IF($B2028="","",$R2028*$S2028)</f>
        <v/>
      </c>
    </row>
    <row r="2029">
      <c r="A2029" s="20">
        <f>Тех_Движение!$A$2026</f>
        <v/>
      </c>
      <c r="B2029" s="20">
        <f>IF(Тех_Движение!$F$2026&gt;0,Тех_Движение!$I$2026,"")</f>
        <v/>
      </c>
      <c r="C2029" s="20">
        <f>IF($B2029="","",Тех_Движение!$D$2026)</f>
        <v/>
      </c>
      <c r="D2029" s="42">
        <f>IF($B2029="","",Тех_Движение!$B$2026)</f>
        <v/>
      </c>
      <c r="E2029" s="54">
        <f>IF($B2029="","",Тех_Движение!$F$2026)</f>
        <v/>
      </c>
      <c r="F2029" s="54">
        <f>IF($B2029="","",SUMIFS($E$5:$E2028,$C$5:$C2028,$C2029))</f>
        <v/>
      </c>
      <c r="G2029" s="54">
        <f>IF($B2029="","",MAX(0,$E2029-MAX(0,SUMIFS(Тех_Движение!$G$2:$G$5111,Тех_Движение!$D$2:$D$5111,$C2029,Тех_Движение!$B$2:$B$5111,"&lt;="&amp;Настройки!$B$5-1)-$F2029)))</f>
        <v/>
      </c>
      <c r="H2029" s="54">
        <f>IF($B2029="","",IF(AND($D2029&gt;=Настройки!$B$5,$D2029&lt;=Настройки!$B$6),$E2029,0))</f>
        <v/>
      </c>
      <c r="I2029" s="54">
        <f>IF($B2029="","",$G2029+$H2029-$J2029)</f>
        <v/>
      </c>
      <c r="J2029" s="54">
        <f>IF($B2029="","",MAX(0,$E2029-MAX(0,SUMIFS(Тех_Движение!$G$2:$G$5111,Тех_Движение!$D$2:$D$5111,$C2029,Тех_Движение!$B$2:$B$5111,"&lt;="&amp;Настройки!$B$6)-$F2029)))</f>
        <v/>
      </c>
      <c r="K2029" s="54">
        <f>IF(OR($B2029="",K$3&lt;$D2029+Настройки!$B$7),0,MAX(0,$E2029-MAX(0,SUMIFS(Тех_Движение!$G$2:$G$5111,Тех_Движение!$D$2:$D$5111,$C2029,Тех_Движение!$B$2:$B$5111,"&lt;="&amp;K$3)-$F2029)))</f>
        <v/>
      </c>
      <c r="L2029" s="54">
        <f>IF(OR($B2029="",L$3&lt;$D2029+Настройки!$B$7),0,MAX(0,$E2029-MAX(0,SUMIFS(Тех_Движение!$G$2:$G$5111,Тех_Движение!$D$2:$D$5111,$C2029,Тех_Движение!$B$2:$B$5111,"&lt;="&amp;L$3)-$F2029)))</f>
        <v/>
      </c>
      <c r="M2029" s="54">
        <f>IF(OR($B2029="",M$3&lt;$D2029+Настройки!$B$7),0,MAX(0,$E2029-MAX(0,SUMIFS(Тех_Движение!$G$2:$G$5111,Тех_Движение!$D$2:$D$5111,$C2029,Тех_Движение!$B$2:$B$5111,"&lt;="&amp;M$3)-$F2029)))</f>
        <v/>
      </c>
      <c r="N2029" s="54">
        <f>IF(OR($B2029="",N$3&lt;$D2029+Настройки!$B$7),0,MAX(0,$E2029-MAX(0,SUMIFS(Тех_Движение!$G$2:$G$5111,Тех_Движение!$D$2:$D$5111,$C2029,Тех_Движение!$B$2:$B$5111,"&lt;="&amp;N$3)-$F2029)))</f>
        <v/>
      </c>
      <c r="O2029" s="54">
        <f>IF(OR($B2029="",O$3&lt;$D2029+Настройки!$B$7),0,MAX(0,$E2029-MAX(0,SUMIFS(Тех_Движение!$G$2:$G$5111,Тех_Движение!$D$2:$D$5111,$C2029,Тех_Движение!$B$2:$B$5111,"&lt;="&amp;O$3)-$F2029)))</f>
        <v/>
      </c>
      <c r="P2029" s="54">
        <f>IF(OR($B2029="",P$3&lt;$D2029+Настройки!$B$7),0,MAX(0,$E2029-MAX(0,SUMIFS(Тех_Движение!$G$2:$G$5111,Тех_Движение!$D$2:$D$5111,$C2029,Тех_Движение!$B$2:$B$5111,"&lt;="&amp;P$3)-$F2029)))</f>
        <v/>
      </c>
      <c r="Q2029" s="54">
        <f>IF(OR($B2029="",Q$3&lt;$D2029+Настройки!$B$7),0,MAX(0,$E2029-MAX(0,SUMIFS(Тех_Движение!$G$2:$G$5111,Тех_Движение!$D$2:$D$5111,$C2029,Тех_Движение!$B$2:$B$5111,"&lt;="&amp;Q$3)-$F2029)))</f>
        <v/>
      </c>
      <c r="R2029" s="54">
        <f>IF($B2029="","",SUM($K2029:$Q2029))</f>
        <v/>
      </c>
      <c r="S2029" s="56">
        <f>IF($B2029="","",VLOOKUP($C2029,Настройки!$A$11:$L$17,9,FALSE))</f>
        <v/>
      </c>
      <c r="T2029" s="56">
        <f>IF($B2029="","",$R2029*$S2029)</f>
        <v/>
      </c>
    </row>
    <row r="2030">
      <c r="A2030" s="20">
        <f>Тех_Движение!$A$2027</f>
        <v/>
      </c>
      <c r="B2030" s="20">
        <f>IF(Тех_Движение!$F$2027&gt;0,Тех_Движение!$I$2027,"")</f>
        <v/>
      </c>
      <c r="C2030" s="20">
        <f>IF($B2030="","",Тех_Движение!$D$2027)</f>
        <v/>
      </c>
      <c r="D2030" s="42">
        <f>IF($B2030="","",Тех_Движение!$B$2027)</f>
        <v/>
      </c>
      <c r="E2030" s="54">
        <f>IF($B2030="","",Тех_Движение!$F$2027)</f>
        <v/>
      </c>
      <c r="F2030" s="54">
        <f>IF($B2030="","",SUMIFS($E$5:$E2029,$C$5:$C2029,$C2030))</f>
        <v/>
      </c>
      <c r="G2030" s="54">
        <f>IF($B2030="","",MAX(0,$E2030-MAX(0,SUMIFS(Тех_Движение!$G$2:$G$5111,Тех_Движение!$D$2:$D$5111,$C2030,Тех_Движение!$B$2:$B$5111,"&lt;="&amp;Настройки!$B$5-1)-$F2030)))</f>
        <v/>
      </c>
      <c r="H2030" s="54">
        <f>IF($B2030="","",IF(AND($D2030&gt;=Настройки!$B$5,$D2030&lt;=Настройки!$B$6),$E2030,0))</f>
        <v/>
      </c>
      <c r="I2030" s="54">
        <f>IF($B2030="","",$G2030+$H2030-$J2030)</f>
        <v/>
      </c>
      <c r="J2030" s="54">
        <f>IF($B2030="","",MAX(0,$E2030-MAX(0,SUMIFS(Тех_Движение!$G$2:$G$5111,Тех_Движение!$D$2:$D$5111,$C2030,Тех_Движение!$B$2:$B$5111,"&lt;="&amp;Настройки!$B$6)-$F2030)))</f>
        <v/>
      </c>
      <c r="K2030" s="54">
        <f>IF(OR($B2030="",K$3&lt;$D2030+Настройки!$B$7),0,MAX(0,$E2030-MAX(0,SUMIFS(Тех_Движение!$G$2:$G$5111,Тех_Движение!$D$2:$D$5111,$C2030,Тех_Движение!$B$2:$B$5111,"&lt;="&amp;K$3)-$F2030)))</f>
        <v/>
      </c>
      <c r="L2030" s="54">
        <f>IF(OR($B2030="",L$3&lt;$D2030+Настройки!$B$7),0,MAX(0,$E2030-MAX(0,SUMIFS(Тех_Движение!$G$2:$G$5111,Тех_Движение!$D$2:$D$5111,$C2030,Тех_Движение!$B$2:$B$5111,"&lt;="&amp;L$3)-$F2030)))</f>
        <v/>
      </c>
      <c r="M2030" s="54">
        <f>IF(OR($B2030="",M$3&lt;$D2030+Настройки!$B$7),0,MAX(0,$E2030-MAX(0,SUMIFS(Тех_Движение!$G$2:$G$5111,Тех_Движение!$D$2:$D$5111,$C2030,Тех_Движение!$B$2:$B$5111,"&lt;="&amp;M$3)-$F2030)))</f>
        <v/>
      </c>
      <c r="N2030" s="54">
        <f>IF(OR($B2030="",N$3&lt;$D2030+Настройки!$B$7),0,MAX(0,$E2030-MAX(0,SUMIFS(Тех_Движение!$G$2:$G$5111,Тех_Движение!$D$2:$D$5111,$C2030,Тех_Движение!$B$2:$B$5111,"&lt;="&amp;N$3)-$F2030)))</f>
        <v/>
      </c>
      <c r="O2030" s="54">
        <f>IF(OR($B2030="",O$3&lt;$D2030+Настройки!$B$7),0,MAX(0,$E2030-MAX(0,SUMIFS(Тех_Движение!$G$2:$G$5111,Тех_Движение!$D$2:$D$5111,$C2030,Тех_Движение!$B$2:$B$5111,"&lt;="&amp;O$3)-$F2030)))</f>
        <v/>
      </c>
      <c r="P2030" s="54">
        <f>IF(OR($B2030="",P$3&lt;$D2030+Настройки!$B$7),0,MAX(0,$E2030-MAX(0,SUMIFS(Тех_Движение!$G$2:$G$5111,Тех_Движение!$D$2:$D$5111,$C2030,Тех_Движение!$B$2:$B$5111,"&lt;="&amp;P$3)-$F2030)))</f>
        <v/>
      </c>
      <c r="Q2030" s="54">
        <f>IF(OR($B2030="",Q$3&lt;$D2030+Настройки!$B$7),0,MAX(0,$E2030-MAX(0,SUMIFS(Тех_Движение!$G$2:$G$5111,Тех_Движение!$D$2:$D$5111,$C2030,Тех_Движение!$B$2:$B$5111,"&lt;="&amp;Q$3)-$F2030)))</f>
        <v/>
      </c>
      <c r="R2030" s="54">
        <f>IF($B2030="","",SUM($K2030:$Q2030))</f>
        <v/>
      </c>
      <c r="S2030" s="56">
        <f>IF($B2030="","",VLOOKUP($C2030,Настройки!$A$11:$L$17,9,FALSE))</f>
        <v/>
      </c>
      <c r="T2030" s="56">
        <f>IF($B2030="","",$R2030*$S2030)</f>
        <v/>
      </c>
    </row>
    <row r="2031">
      <c r="A2031" s="20">
        <f>Тех_Движение!$A$2028</f>
        <v/>
      </c>
      <c r="B2031" s="20">
        <f>IF(Тех_Движение!$F$2028&gt;0,Тех_Движение!$I$2028,"")</f>
        <v/>
      </c>
      <c r="C2031" s="20">
        <f>IF($B2031="","",Тех_Движение!$D$2028)</f>
        <v/>
      </c>
      <c r="D2031" s="42">
        <f>IF($B2031="","",Тех_Движение!$B$2028)</f>
        <v/>
      </c>
      <c r="E2031" s="54">
        <f>IF($B2031="","",Тех_Движение!$F$2028)</f>
        <v/>
      </c>
      <c r="F2031" s="54">
        <f>IF($B2031="","",SUMIFS($E$5:$E2030,$C$5:$C2030,$C2031))</f>
        <v/>
      </c>
      <c r="G2031" s="54">
        <f>IF($B2031="","",MAX(0,$E2031-MAX(0,SUMIFS(Тех_Движение!$G$2:$G$5111,Тех_Движение!$D$2:$D$5111,$C2031,Тех_Движение!$B$2:$B$5111,"&lt;="&amp;Настройки!$B$5-1)-$F2031)))</f>
        <v/>
      </c>
      <c r="H2031" s="54">
        <f>IF($B2031="","",IF(AND($D2031&gt;=Настройки!$B$5,$D2031&lt;=Настройки!$B$6),$E2031,0))</f>
        <v/>
      </c>
      <c r="I2031" s="54">
        <f>IF($B2031="","",$G2031+$H2031-$J2031)</f>
        <v/>
      </c>
      <c r="J2031" s="54">
        <f>IF($B2031="","",MAX(0,$E2031-MAX(0,SUMIFS(Тех_Движение!$G$2:$G$5111,Тех_Движение!$D$2:$D$5111,$C2031,Тех_Движение!$B$2:$B$5111,"&lt;="&amp;Настройки!$B$6)-$F2031)))</f>
        <v/>
      </c>
      <c r="K2031" s="54">
        <f>IF(OR($B2031="",K$3&lt;$D2031+Настройки!$B$7),0,MAX(0,$E2031-MAX(0,SUMIFS(Тех_Движение!$G$2:$G$5111,Тех_Движение!$D$2:$D$5111,$C2031,Тех_Движение!$B$2:$B$5111,"&lt;="&amp;K$3)-$F2031)))</f>
        <v/>
      </c>
      <c r="L2031" s="54">
        <f>IF(OR($B2031="",L$3&lt;$D2031+Настройки!$B$7),0,MAX(0,$E2031-MAX(0,SUMIFS(Тех_Движение!$G$2:$G$5111,Тех_Движение!$D$2:$D$5111,$C2031,Тех_Движение!$B$2:$B$5111,"&lt;="&amp;L$3)-$F2031)))</f>
        <v/>
      </c>
      <c r="M2031" s="54">
        <f>IF(OR($B2031="",M$3&lt;$D2031+Настройки!$B$7),0,MAX(0,$E2031-MAX(0,SUMIFS(Тех_Движение!$G$2:$G$5111,Тех_Движение!$D$2:$D$5111,$C2031,Тех_Движение!$B$2:$B$5111,"&lt;="&amp;M$3)-$F2031)))</f>
        <v/>
      </c>
      <c r="N2031" s="54">
        <f>IF(OR($B2031="",N$3&lt;$D2031+Настройки!$B$7),0,MAX(0,$E2031-MAX(0,SUMIFS(Тех_Движение!$G$2:$G$5111,Тех_Движение!$D$2:$D$5111,$C2031,Тех_Движение!$B$2:$B$5111,"&lt;="&amp;N$3)-$F2031)))</f>
        <v/>
      </c>
      <c r="O2031" s="54">
        <f>IF(OR($B2031="",O$3&lt;$D2031+Настройки!$B$7),0,MAX(0,$E2031-MAX(0,SUMIFS(Тех_Движение!$G$2:$G$5111,Тех_Движение!$D$2:$D$5111,$C2031,Тех_Движение!$B$2:$B$5111,"&lt;="&amp;O$3)-$F2031)))</f>
        <v/>
      </c>
      <c r="P2031" s="54">
        <f>IF(OR($B2031="",P$3&lt;$D2031+Настройки!$B$7),0,MAX(0,$E2031-MAX(0,SUMIFS(Тех_Движение!$G$2:$G$5111,Тех_Движение!$D$2:$D$5111,$C2031,Тех_Движение!$B$2:$B$5111,"&lt;="&amp;P$3)-$F2031)))</f>
        <v/>
      </c>
      <c r="Q2031" s="54">
        <f>IF(OR($B2031="",Q$3&lt;$D2031+Настройки!$B$7),0,MAX(0,$E2031-MAX(0,SUMIFS(Тех_Движение!$G$2:$G$5111,Тех_Движение!$D$2:$D$5111,$C2031,Тех_Движение!$B$2:$B$5111,"&lt;="&amp;Q$3)-$F2031)))</f>
        <v/>
      </c>
      <c r="R2031" s="54">
        <f>IF($B2031="","",SUM($K2031:$Q2031))</f>
        <v/>
      </c>
      <c r="S2031" s="56">
        <f>IF($B2031="","",VLOOKUP($C2031,Настройки!$A$11:$L$17,9,FALSE))</f>
        <v/>
      </c>
      <c r="T2031" s="56">
        <f>IF($B2031="","",$R2031*$S2031)</f>
        <v/>
      </c>
    </row>
    <row r="2032">
      <c r="A2032" s="20">
        <f>Тех_Движение!$A$2029</f>
        <v/>
      </c>
      <c r="B2032" s="20">
        <f>IF(Тех_Движение!$F$2029&gt;0,Тех_Движение!$I$2029,"")</f>
        <v/>
      </c>
      <c r="C2032" s="20">
        <f>IF($B2032="","",Тех_Движение!$D$2029)</f>
        <v/>
      </c>
      <c r="D2032" s="42">
        <f>IF($B2032="","",Тех_Движение!$B$2029)</f>
        <v/>
      </c>
      <c r="E2032" s="54">
        <f>IF($B2032="","",Тех_Движение!$F$2029)</f>
        <v/>
      </c>
      <c r="F2032" s="54">
        <f>IF($B2032="","",SUMIFS($E$5:$E2031,$C$5:$C2031,$C2032))</f>
        <v/>
      </c>
      <c r="G2032" s="54">
        <f>IF($B2032="","",MAX(0,$E2032-MAX(0,SUMIFS(Тех_Движение!$G$2:$G$5111,Тех_Движение!$D$2:$D$5111,$C2032,Тех_Движение!$B$2:$B$5111,"&lt;="&amp;Настройки!$B$5-1)-$F2032)))</f>
        <v/>
      </c>
      <c r="H2032" s="54">
        <f>IF($B2032="","",IF(AND($D2032&gt;=Настройки!$B$5,$D2032&lt;=Настройки!$B$6),$E2032,0))</f>
        <v/>
      </c>
      <c r="I2032" s="54">
        <f>IF($B2032="","",$G2032+$H2032-$J2032)</f>
        <v/>
      </c>
      <c r="J2032" s="54">
        <f>IF($B2032="","",MAX(0,$E2032-MAX(0,SUMIFS(Тех_Движение!$G$2:$G$5111,Тех_Движение!$D$2:$D$5111,$C2032,Тех_Движение!$B$2:$B$5111,"&lt;="&amp;Настройки!$B$6)-$F2032)))</f>
        <v/>
      </c>
      <c r="K2032" s="54">
        <f>IF(OR($B2032="",K$3&lt;$D2032+Настройки!$B$7),0,MAX(0,$E2032-MAX(0,SUMIFS(Тех_Движение!$G$2:$G$5111,Тех_Движение!$D$2:$D$5111,$C2032,Тех_Движение!$B$2:$B$5111,"&lt;="&amp;K$3)-$F2032)))</f>
        <v/>
      </c>
      <c r="L2032" s="54">
        <f>IF(OR($B2032="",L$3&lt;$D2032+Настройки!$B$7),0,MAX(0,$E2032-MAX(0,SUMIFS(Тех_Движение!$G$2:$G$5111,Тех_Движение!$D$2:$D$5111,$C2032,Тех_Движение!$B$2:$B$5111,"&lt;="&amp;L$3)-$F2032)))</f>
        <v/>
      </c>
      <c r="M2032" s="54">
        <f>IF(OR($B2032="",M$3&lt;$D2032+Настройки!$B$7),0,MAX(0,$E2032-MAX(0,SUMIFS(Тех_Движение!$G$2:$G$5111,Тех_Движение!$D$2:$D$5111,$C2032,Тех_Движение!$B$2:$B$5111,"&lt;="&amp;M$3)-$F2032)))</f>
        <v/>
      </c>
      <c r="N2032" s="54">
        <f>IF(OR($B2032="",N$3&lt;$D2032+Настройки!$B$7),0,MAX(0,$E2032-MAX(0,SUMIFS(Тех_Движение!$G$2:$G$5111,Тех_Движение!$D$2:$D$5111,$C2032,Тех_Движение!$B$2:$B$5111,"&lt;="&amp;N$3)-$F2032)))</f>
        <v/>
      </c>
      <c r="O2032" s="54">
        <f>IF(OR($B2032="",O$3&lt;$D2032+Настройки!$B$7),0,MAX(0,$E2032-MAX(0,SUMIFS(Тех_Движение!$G$2:$G$5111,Тех_Движение!$D$2:$D$5111,$C2032,Тех_Движение!$B$2:$B$5111,"&lt;="&amp;O$3)-$F2032)))</f>
        <v/>
      </c>
      <c r="P2032" s="54">
        <f>IF(OR($B2032="",P$3&lt;$D2032+Настройки!$B$7),0,MAX(0,$E2032-MAX(0,SUMIFS(Тех_Движение!$G$2:$G$5111,Тех_Движение!$D$2:$D$5111,$C2032,Тех_Движение!$B$2:$B$5111,"&lt;="&amp;P$3)-$F2032)))</f>
        <v/>
      </c>
      <c r="Q2032" s="54">
        <f>IF(OR($B2032="",Q$3&lt;$D2032+Настройки!$B$7),0,MAX(0,$E2032-MAX(0,SUMIFS(Тех_Движение!$G$2:$G$5111,Тех_Движение!$D$2:$D$5111,$C2032,Тех_Движение!$B$2:$B$5111,"&lt;="&amp;Q$3)-$F2032)))</f>
        <v/>
      </c>
      <c r="R2032" s="54">
        <f>IF($B2032="","",SUM($K2032:$Q2032))</f>
        <v/>
      </c>
      <c r="S2032" s="56">
        <f>IF($B2032="","",VLOOKUP($C2032,Настройки!$A$11:$L$17,9,FALSE))</f>
        <v/>
      </c>
      <c r="T2032" s="56">
        <f>IF($B2032="","",$R2032*$S2032)</f>
        <v/>
      </c>
    </row>
    <row r="2033">
      <c r="A2033" s="20">
        <f>Тех_Движение!$A$2030</f>
        <v/>
      </c>
      <c r="B2033" s="20">
        <f>IF(Тех_Движение!$F$2030&gt;0,Тех_Движение!$I$2030,"")</f>
        <v/>
      </c>
      <c r="C2033" s="20">
        <f>IF($B2033="","",Тех_Движение!$D$2030)</f>
        <v/>
      </c>
      <c r="D2033" s="42">
        <f>IF($B2033="","",Тех_Движение!$B$2030)</f>
        <v/>
      </c>
      <c r="E2033" s="54">
        <f>IF($B2033="","",Тех_Движение!$F$2030)</f>
        <v/>
      </c>
      <c r="F2033" s="54">
        <f>IF($B2033="","",SUMIFS($E$5:$E2032,$C$5:$C2032,$C2033))</f>
        <v/>
      </c>
      <c r="G2033" s="54">
        <f>IF($B2033="","",MAX(0,$E2033-MAX(0,SUMIFS(Тех_Движение!$G$2:$G$5111,Тех_Движение!$D$2:$D$5111,$C2033,Тех_Движение!$B$2:$B$5111,"&lt;="&amp;Настройки!$B$5-1)-$F2033)))</f>
        <v/>
      </c>
      <c r="H2033" s="54">
        <f>IF($B2033="","",IF(AND($D2033&gt;=Настройки!$B$5,$D2033&lt;=Настройки!$B$6),$E2033,0))</f>
        <v/>
      </c>
      <c r="I2033" s="54">
        <f>IF($B2033="","",$G2033+$H2033-$J2033)</f>
        <v/>
      </c>
      <c r="J2033" s="54">
        <f>IF($B2033="","",MAX(0,$E2033-MAX(0,SUMIFS(Тех_Движение!$G$2:$G$5111,Тех_Движение!$D$2:$D$5111,$C2033,Тех_Движение!$B$2:$B$5111,"&lt;="&amp;Настройки!$B$6)-$F2033)))</f>
        <v/>
      </c>
      <c r="K2033" s="54">
        <f>IF(OR($B2033="",K$3&lt;$D2033+Настройки!$B$7),0,MAX(0,$E2033-MAX(0,SUMIFS(Тех_Движение!$G$2:$G$5111,Тех_Движение!$D$2:$D$5111,$C2033,Тех_Движение!$B$2:$B$5111,"&lt;="&amp;K$3)-$F2033)))</f>
        <v/>
      </c>
      <c r="L2033" s="54">
        <f>IF(OR($B2033="",L$3&lt;$D2033+Настройки!$B$7),0,MAX(0,$E2033-MAX(0,SUMIFS(Тех_Движение!$G$2:$G$5111,Тех_Движение!$D$2:$D$5111,$C2033,Тех_Движение!$B$2:$B$5111,"&lt;="&amp;L$3)-$F2033)))</f>
        <v/>
      </c>
      <c r="M2033" s="54">
        <f>IF(OR($B2033="",M$3&lt;$D2033+Настройки!$B$7),0,MAX(0,$E2033-MAX(0,SUMIFS(Тех_Движение!$G$2:$G$5111,Тех_Движение!$D$2:$D$5111,$C2033,Тех_Движение!$B$2:$B$5111,"&lt;="&amp;M$3)-$F2033)))</f>
        <v/>
      </c>
      <c r="N2033" s="54">
        <f>IF(OR($B2033="",N$3&lt;$D2033+Настройки!$B$7),0,MAX(0,$E2033-MAX(0,SUMIFS(Тех_Движение!$G$2:$G$5111,Тех_Движение!$D$2:$D$5111,$C2033,Тех_Движение!$B$2:$B$5111,"&lt;="&amp;N$3)-$F2033)))</f>
        <v/>
      </c>
      <c r="O2033" s="54">
        <f>IF(OR($B2033="",O$3&lt;$D2033+Настройки!$B$7),0,MAX(0,$E2033-MAX(0,SUMIFS(Тех_Движение!$G$2:$G$5111,Тех_Движение!$D$2:$D$5111,$C2033,Тех_Движение!$B$2:$B$5111,"&lt;="&amp;O$3)-$F2033)))</f>
        <v/>
      </c>
      <c r="P2033" s="54">
        <f>IF(OR($B2033="",P$3&lt;$D2033+Настройки!$B$7),0,MAX(0,$E2033-MAX(0,SUMIFS(Тех_Движение!$G$2:$G$5111,Тех_Движение!$D$2:$D$5111,$C2033,Тех_Движение!$B$2:$B$5111,"&lt;="&amp;P$3)-$F2033)))</f>
        <v/>
      </c>
      <c r="Q2033" s="54">
        <f>IF(OR($B2033="",Q$3&lt;$D2033+Настройки!$B$7),0,MAX(0,$E2033-MAX(0,SUMIFS(Тех_Движение!$G$2:$G$5111,Тех_Движение!$D$2:$D$5111,$C2033,Тех_Движение!$B$2:$B$5111,"&lt;="&amp;Q$3)-$F2033)))</f>
        <v/>
      </c>
      <c r="R2033" s="54">
        <f>IF($B2033="","",SUM($K2033:$Q2033))</f>
        <v/>
      </c>
      <c r="S2033" s="56">
        <f>IF($B2033="","",VLOOKUP($C2033,Настройки!$A$11:$L$17,9,FALSE))</f>
        <v/>
      </c>
      <c r="T2033" s="56">
        <f>IF($B2033="","",$R2033*$S2033)</f>
        <v/>
      </c>
    </row>
    <row r="2034">
      <c r="A2034" s="20">
        <f>Тех_Движение!$A$2031</f>
        <v/>
      </c>
      <c r="B2034" s="20">
        <f>IF(Тех_Движение!$F$2031&gt;0,Тех_Движение!$I$2031,"")</f>
        <v/>
      </c>
      <c r="C2034" s="20">
        <f>IF($B2034="","",Тех_Движение!$D$2031)</f>
        <v/>
      </c>
      <c r="D2034" s="42">
        <f>IF($B2034="","",Тех_Движение!$B$2031)</f>
        <v/>
      </c>
      <c r="E2034" s="54">
        <f>IF($B2034="","",Тех_Движение!$F$2031)</f>
        <v/>
      </c>
      <c r="F2034" s="54">
        <f>IF($B2034="","",SUMIFS($E$5:$E2033,$C$5:$C2033,$C2034))</f>
        <v/>
      </c>
      <c r="G2034" s="54">
        <f>IF($B2034="","",MAX(0,$E2034-MAX(0,SUMIFS(Тех_Движение!$G$2:$G$5111,Тех_Движение!$D$2:$D$5111,$C2034,Тех_Движение!$B$2:$B$5111,"&lt;="&amp;Настройки!$B$5-1)-$F2034)))</f>
        <v/>
      </c>
      <c r="H2034" s="54">
        <f>IF($B2034="","",IF(AND($D2034&gt;=Настройки!$B$5,$D2034&lt;=Настройки!$B$6),$E2034,0))</f>
        <v/>
      </c>
      <c r="I2034" s="54">
        <f>IF($B2034="","",$G2034+$H2034-$J2034)</f>
        <v/>
      </c>
      <c r="J2034" s="54">
        <f>IF($B2034="","",MAX(0,$E2034-MAX(0,SUMIFS(Тех_Движение!$G$2:$G$5111,Тех_Движение!$D$2:$D$5111,$C2034,Тех_Движение!$B$2:$B$5111,"&lt;="&amp;Настройки!$B$6)-$F2034)))</f>
        <v/>
      </c>
      <c r="K2034" s="54">
        <f>IF(OR($B2034="",K$3&lt;$D2034+Настройки!$B$7),0,MAX(0,$E2034-MAX(0,SUMIFS(Тех_Движение!$G$2:$G$5111,Тех_Движение!$D$2:$D$5111,$C2034,Тех_Движение!$B$2:$B$5111,"&lt;="&amp;K$3)-$F2034)))</f>
        <v/>
      </c>
      <c r="L2034" s="54">
        <f>IF(OR($B2034="",L$3&lt;$D2034+Настройки!$B$7),0,MAX(0,$E2034-MAX(0,SUMIFS(Тех_Движение!$G$2:$G$5111,Тех_Движение!$D$2:$D$5111,$C2034,Тех_Движение!$B$2:$B$5111,"&lt;="&amp;L$3)-$F2034)))</f>
        <v/>
      </c>
      <c r="M2034" s="54">
        <f>IF(OR($B2034="",M$3&lt;$D2034+Настройки!$B$7),0,MAX(0,$E2034-MAX(0,SUMIFS(Тех_Движение!$G$2:$G$5111,Тех_Движение!$D$2:$D$5111,$C2034,Тех_Движение!$B$2:$B$5111,"&lt;="&amp;M$3)-$F2034)))</f>
        <v/>
      </c>
      <c r="N2034" s="54">
        <f>IF(OR($B2034="",N$3&lt;$D2034+Настройки!$B$7),0,MAX(0,$E2034-MAX(0,SUMIFS(Тех_Движение!$G$2:$G$5111,Тех_Движение!$D$2:$D$5111,$C2034,Тех_Движение!$B$2:$B$5111,"&lt;="&amp;N$3)-$F2034)))</f>
        <v/>
      </c>
      <c r="O2034" s="54">
        <f>IF(OR($B2034="",O$3&lt;$D2034+Настройки!$B$7),0,MAX(0,$E2034-MAX(0,SUMIFS(Тех_Движение!$G$2:$G$5111,Тех_Движение!$D$2:$D$5111,$C2034,Тех_Движение!$B$2:$B$5111,"&lt;="&amp;O$3)-$F2034)))</f>
        <v/>
      </c>
      <c r="P2034" s="54">
        <f>IF(OR($B2034="",P$3&lt;$D2034+Настройки!$B$7),0,MAX(0,$E2034-MAX(0,SUMIFS(Тех_Движение!$G$2:$G$5111,Тех_Движение!$D$2:$D$5111,$C2034,Тех_Движение!$B$2:$B$5111,"&lt;="&amp;P$3)-$F2034)))</f>
        <v/>
      </c>
      <c r="Q2034" s="54">
        <f>IF(OR($B2034="",Q$3&lt;$D2034+Настройки!$B$7),0,MAX(0,$E2034-MAX(0,SUMIFS(Тех_Движение!$G$2:$G$5111,Тех_Движение!$D$2:$D$5111,$C2034,Тех_Движение!$B$2:$B$5111,"&lt;="&amp;Q$3)-$F2034)))</f>
        <v/>
      </c>
      <c r="R2034" s="54">
        <f>IF($B2034="","",SUM($K2034:$Q2034))</f>
        <v/>
      </c>
      <c r="S2034" s="56">
        <f>IF($B2034="","",VLOOKUP($C2034,Настройки!$A$11:$L$17,9,FALSE))</f>
        <v/>
      </c>
      <c r="T2034" s="56">
        <f>IF($B2034="","",$R2034*$S2034)</f>
        <v/>
      </c>
    </row>
    <row r="2035">
      <c r="A2035" s="20">
        <f>Тех_Движение!$A$2032</f>
        <v/>
      </c>
      <c r="B2035" s="20">
        <f>IF(Тех_Движение!$F$2032&gt;0,Тех_Движение!$I$2032,"")</f>
        <v/>
      </c>
      <c r="C2035" s="20">
        <f>IF($B2035="","",Тех_Движение!$D$2032)</f>
        <v/>
      </c>
      <c r="D2035" s="42">
        <f>IF($B2035="","",Тех_Движение!$B$2032)</f>
        <v/>
      </c>
      <c r="E2035" s="54">
        <f>IF($B2035="","",Тех_Движение!$F$2032)</f>
        <v/>
      </c>
      <c r="F2035" s="54">
        <f>IF($B2035="","",SUMIFS($E$5:$E2034,$C$5:$C2034,$C2035))</f>
        <v/>
      </c>
      <c r="G2035" s="54">
        <f>IF($B2035="","",MAX(0,$E2035-MAX(0,SUMIFS(Тех_Движение!$G$2:$G$5111,Тех_Движение!$D$2:$D$5111,$C2035,Тех_Движение!$B$2:$B$5111,"&lt;="&amp;Настройки!$B$5-1)-$F2035)))</f>
        <v/>
      </c>
      <c r="H2035" s="54">
        <f>IF($B2035="","",IF(AND($D2035&gt;=Настройки!$B$5,$D2035&lt;=Настройки!$B$6),$E2035,0))</f>
        <v/>
      </c>
      <c r="I2035" s="54">
        <f>IF($B2035="","",$G2035+$H2035-$J2035)</f>
        <v/>
      </c>
      <c r="J2035" s="54">
        <f>IF($B2035="","",MAX(0,$E2035-MAX(0,SUMIFS(Тех_Движение!$G$2:$G$5111,Тех_Движение!$D$2:$D$5111,$C2035,Тех_Движение!$B$2:$B$5111,"&lt;="&amp;Настройки!$B$6)-$F2035)))</f>
        <v/>
      </c>
      <c r="K2035" s="54">
        <f>IF(OR($B2035="",K$3&lt;$D2035+Настройки!$B$7),0,MAX(0,$E2035-MAX(0,SUMIFS(Тех_Движение!$G$2:$G$5111,Тех_Движение!$D$2:$D$5111,$C2035,Тех_Движение!$B$2:$B$5111,"&lt;="&amp;K$3)-$F2035)))</f>
        <v/>
      </c>
      <c r="L2035" s="54">
        <f>IF(OR($B2035="",L$3&lt;$D2035+Настройки!$B$7),0,MAX(0,$E2035-MAX(0,SUMIFS(Тех_Движение!$G$2:$G$5111,Тех_Движение!$D$2:$D$5111,$C2035,Тех_Движение!$B$2:$B$5111,"&lt;="&amp;L$3)-$F2035)))</f>
        <v/>
      </c>
      <c r="M2035" s="54">
        <f>IF(OR($B2035="",M$3&lt;$D2035+Настройки!$B$7),0,MAX(0,$E2035-MAX(0,SUMIFS(Тех_Движение!$G$2:$G$5111,Тех_Движение!$D$2:$D$5111,$C2035,Тех_Движение!$B$2:$B$5111,"&lt;="&amp;M$3)-$F2035)))</f>
        <v/>
      </c>
      <c r="N2035" s="54">
        <f>IF(OR($B2035="",N$3&lt;$D2035+Настройки!$B$7),0,MAX(0,$E2035-MAX(0,SUMIFS(Тех_Движение!$G$2:$G$5111,Тех_Движение!$D$2:$D$5111,$C2035,Тех_Движение!$B$2:$B$5111,"&lt;="&amp;N$3)-$F2035)))</f>
        <v/>
      </c>
      <c r="O2035" s="54">
        <f>IF(OR($B2035="",O$3&lt;$D2035+Настройки!$B$7),0,MAX(0,$E2035-MAX(0,SUMIFS(Тех_Движение!$G$2:$G$5111,Тех_Движение!$D$2:$D$5111,$C2035,Тех_Движение!$B$2:$B$5111,"&lt;="&amp;O$3)-$F2035)))</f>
        <v/>
      </c>
      <c r="P2035" s="54">
        <f>IF(OR($B2035="",P$3&lt;$D2035+Настройки!$B$7),0,MAX(0,$E2035-MAX(0,SUMIFS(Тех_Движение!$G$2:$G$5111,Тех_Движение!$D$2:$D$5111,$C2035,Тех_Движение!$B$2:$B$5111,"&lt;="&amp;P$3)-$F2035)))</f>
        <v/>
      </c>
      <c r="Q2035" s="54">
        <f>IF(OR($B2035="",Q$3&lt;$D2035+Настройки!$B$7),0,MAX(0,$E2035-MAX(0,SUMIFS(Тех_Движение!$G$2:$G$5111,Тех_Движение!$D$2:$D$5111,$C2035,Тех_Движение!$B$2:$B$5111,"&lt;="&amp;Q$3)-$F2035)))</f>
        <v/>
      </c>
      <c r="R2035" s="54">
        <f>IF($B2035="","",SUM($K2035:$Q2035))</f>
        <v/>
      </c>
      <c r="S2035" s="56">
        <f>IF($B2035="","",VLOOKUP($C2035,Настройки!$A$11:$L$17,9,FALSE))</f>
        <v/>
      </c>
      <c r="T2035" s="56">
        <f>IF($B2035="","",$R2035*$S2035)</f>
        <v/>
      </c>
    </row>
    <row r="2036">
      <c r="A2036" s="20">
        <f>Тех_Движение!$A$2033</f>
        <v/>
      </c>
      <c r="B2036" s="20">
        <f>IF(Тех_Движение!$F$2033&gt;0,Тех_Движение!$I$2033,"")</f>
        <v/>
      </c>
      <c r="C2036" s="20">
        <f>IF($B2036="","",Тех_Движение!$D$2033)</f>
        <v/>
      </c>
      <c r="D2036" s="42">
        <f>IF($B2036="","",Тех_Движение!$B$2033)</f>
        <v/>
      </c>
      <c r="E2036" s="54">
        <f>IF($B2036="","",Тех_Движение!$F$2033)</f>
        <v/>
      </c>
      <c r="F2036" s="54">
        <f>IF($B2036="","",SUMIFS($E$5:$E2035,$C$5:$C2035,$C2036))</f>
        <v/>
      </c>
      <c r="G2036" s="54">
        <f>IF($B2036="","",MAX(0,$E2036-MAX(0,SUMIFS(Тех_Движение!$G$2:$G$5111,Тех_Движение!$D$2:$D$5111,$C2036,Тех_Движение!$B$2:$B$5111,"&lt;="&amp;Настройки!$B$5-1)-$F2036)))</f>
        <v/>
      </c>
      <c r="H2036" s="54">
        <f>IF($B2036="","",IF(AND($D2036&gt;=Настройки!$B$5,$D2036&lt;=Настройки!$B$6),$E2036,0))</f>
        <v/>
      </c>
      <c r="I2036" s="54">
        <f>IF($B2036="","",$G2036+$H2036-$J2036)</f>
        <v/>
      </c>
      <c r="J2036" s="54">
        <f>IF($B2036="","",MAX(0,$E2036-MAX(0,SUMIFS(Тех_Движение!$G$2:$G$5111,Тех_Движение!$D$2:$D$5111,$C2036,Тех_Движение!$B$2:$B$5111,"&lt;="&amp;Настройки!$B$6)-$F2036)))</f>
        <v/>
      </c>
      <c r="K2036" s="54">
        <f>IF(OR($B2036="",K$3&lt;$D2036+Настройки!$B$7),0,MAX(0,$E2036-MAX(0,SUMIFS(Тех_Движение!$G$2:$G$5111,Тех_Движение!$D$2:$D$5111,$C2036,Тех_Движение!$B$2:$B$5111,"&lt;="&amp;K$3)-$F2036)))</f>
        <v/>
      </c>
      <c r="L2036" s="54">
        <f>IF(OR($B2036="",L$3&lt;$D2036+Настройки!$B$7),0,MAX(0,$E2036-MAX(0,SUMIFS(Тех_Движение!$G$2:$G$5111,Тех_Движение!$D$2:$D$5111,$C2036,Тех_Движение!$B$2:$B$5111,"&lt;="&amp;L$3)-$F2036)))</f>
        <v/>
      </c>
      <c r="M2036" s="54">
        <f>IF(OR($B2036="",M$3&lt;$D2036+Настройки!$B$7),0,MAX(0,$E2036-MAX(0,SUMIFS(Тех_Движение!$G$2:$G$5111,Тех_Движение!$D$2:$D$5111,$C2036,Тех_Движение!$B$2:$B$5111,"&lt;="&amp;M$3)-$F2036)))</f>
        <v/>
      </c>
      <c r="N2036" s="54">
        <f>IF(OR($B2036="",N$3&lt;$D2036+Настройки!$B$7),0,MAX(0,$E2036-MAX(0,SUMIFS(Тех_Движение!$G$2:$G$5111,Тех_Движение!$D$2:$D$5111,$C2036,Тех_Движение!$B$2:$B$5111,"&lt;="&amp;N$3)-$F2036)))</f>
        <v/>
      </c>
      <c r="O2036" s="54">
        <f>IF(OR($B2036="",O$3&lt;$D2036+Настройки!$B$7),0,MAX(0,$E2036-MAX(0,SUMIFS(Тех_Движение!$G$2:$G$5111,Тех_Движение!$D$2:$D$5111,$C2036,Тех_Движение!$B$2:$B$5111,"&lt;="&amp;O$3)-$F2036)))</f>
        <v/>
      </c>
      <c r="P2036" s="54">
        <f>IF(OR($B2036="",P$3&lt;$D2036+Настройки!$B$7),0,MAX(0,$E2036-MAX(0,SUMIFS(Тех_Движение!$G$2:$G$5111,Тех_Движение!$D$2:$D$5111,$C2036,Тех_Движение!$B$2:$B$5111,"&lt;="&amp;P$3)-$F2036)))</f>
        <v/>
      </c>
      <c r="Q2036" s="54">
        <f>IF(OR($B2036="",Q$3&lt;$D2036+Настройки!$B$7),0,MAX(0,$E2036-MAX(0,SUMIFS(Тех_Движение!$G$2:$G$5111,Тех_Движение!$D$2:$D$5111,$C2036,Тех_Движение!$B$2:$B$5111,"&lt;="&amp;Q$3)-$F2036)))</f>
        <v/>
      </c>
      <c r="R2036" s="54">
        <f>IF($B2036="","",SUM($K2036:$Q2036))</f>
        <v/>
      </c>
      <c r="S2036" s="56">
        <f>IF($B2036="","",VLOOKUP($C2036,Настройки!$A$11:$L$17,9,FALSE))</f>
        <v/>
      </c>
      <c r="T2036" s="56">
        <f>IF($B2036="","",$R2036*$S2036)</f>
        <v/>
      </c>
    </row>
    <row r="2037">
      <c r="A2037" s="20">
        <f>Тех_Движение!$A$2034</f>
        <v/>
      </c>
      <c r="B2037" s="20">
        <f>IF(Тех_Движение!$F$2034&gt;0,Тех_Движение!$I$2034,"")</f>
        <v/>
      </c>
      <c r="C2037" s="20">
        <f>IF($B2037="","",Тех_Движение!$D$2034)</f>
        <v/>
      </c>
      <c r="D2037" s="42">
        <f>IF($B2037="","",Тех_Движение!$B$2034)</f>
        <v/>
      </c>
      <c r="E2037" s="54">
        <f>IF($B2037="","",Тех_Движение!$F$2034)</f>
        <v/>
      </c>
      <c r="F2037" s="54">
        <f>IF($B2037="","",SUMIFS($E$5:$E2036,$C$5:$C2036,$C2037))</f>
        <v/>
      </c>
      <c r="G2037" s="54">
        <f>IF($B2037="","",MAX(0,$E2037-MAX(0,SUMIFS(Тех_Движение!$G$2:$G$5111,Тех_Движение!$D$2:$D$5111,$C2037,Тех_Движение!$B$2:$B$5111,"&lt;="&amp;Настройки!$B$5-1)-$F2037)))</f>
        <v/>
      </c>
      <c r="H2037" s="54">
        <f>IF($B2037="","",IF(AND($D2037&gt;=Настройки!$B$5,$D2037&lt;=Настройки!$B$6),$E2037,0))</f>
        <v/>
      </c>
      <c r="I2037" s="54">
        <f>IF($B2037="","",$G2037+$H2037-$J2037)</f>
        <v/>
      </c>
      <c r="J2037" s="54">
        <f>IF($B2037="","",MAX(0,$E2037-MAX(0,SUMIFS(Тех_Движение!$G$2:$G$5111,Тех_Движение!$D$2:$D$5111,$C2037,Тех_Движение!$B$2:$B$5111,"&lt;="&amp;Настройки!$B$6)-$F2037)))</f>
        <v/>
      </c>
      <c r="K2037" s="54">
        <f>IF(OR($B2037="",K$3&lt;$D2037+Настройки!$B$7),0,MAX(0,$E2037-MAX(0,SUMIFS(Тех_Движение!$G$2:$G$5111,Тех_Движение!$D$2:$D$5111,$C2037,Тех_Движение!$B$2:$B$5111,"&lt;="&amp;K$3)-$F2037)))</f>
        <v/>
      </c>
      <c r="L2037" s="54">
        <f>IF(OR($B2037="",L$3&lt;$D2037+Настройки!$B$7),0,MAX(0,$E2037-MAX(0,SUMIFS(Тех_Движение!$G$2:$G$5111,Тех_Движение!$D$2:$D$5111,$C2037,Тех_Движение!$B$2:$B$5111,"&lt;="&amp;L$3)-$F2037)))</f>
        <v/>
      </c>
      <c r="M2037" s="54">
        <f>IF(OR($B2037="",M$3&lt;$D2037+Настройки!$B$7),0,MAX(0,$E2037-MAX(0,SUMIFS(Тех_Движение!$G$2:$G$5111,Тех_Движение!$D$2:$D$5111,$C2037,Тех_Движение!$B$2:$B$5111,"&lt;="&amp;M$3)-$F2037)))</f>
        <v/>
      </c>
      <c r="N2037" s="54">
        <f>IF(OR($B2037="",N$3&lt;$D2037+Настройки!$B$7),0,MAX(0,$E2037-MAX(0,SUMIFS(Тех_Движение!$G$2:$G$5111,Тех_Движение!$D$2:$D$5111,$C2037,Тех_Движение!$B$2:$B$5111,"&lt;="&amp;N$3)-$F2037)))</f>
        <v/>
      </c>
      <c r="O2037" s="54">
        <f>IF(OR($B2037="",O$3&lt;$D2037+Настройки!$B$7),0,MAX(0,$E2037-MAX(0,SUMIFS(Тех_Движение!$G$2:$G$5111,Тех_Движение!$D$2:$D$5111,$C2037,Тех_Движение!$B$2:$B$5111,"&lt;="&amp;O$3)-$F2037)))</f>
        <v/>
      </c>
      <c r="P2037" s="54">
        <f>IF(OR($B2037="",P$3&lt;$D2037+Настройки!$B$7),0,MAX(0,$E2037-MAX(0,SUMIFS(Тех_Движение!$G$2:$G$5111,Тех_Движение!$D$2:$D$5111,$C2037,Тех_Движение!$B$2:$B$5111,"&lt;="&amp;P$3)-$F2037)))</f>
        <v/>
      </c>
      <c r="Q2037" s="54">
        <f>IF(OR($B2037="",Q$3&lt;$D2037+Настройки!$B$7),0,MAX(0,$E2037-MAX(0,SUMIFS(Тех_Движение!$G$2:$G$5111,Тех_Движение!$D$2:$D$5111,$C2037,Тех_Движение!$B$2:$B$5111,"&lt;="&amp;Q$3)-$F2037)))</f>
        <v/>
      </c>
      <c r="R2037" s="54">
        <f>IF($B2037="","",SUM($K2037:$Q2037))</f>
        <v/>
      </c>
      <c r="S2037" s="56">
        <f>IF($B2037="","",VLOOKUP($C2037,Настройки!$A$11:$L$17,9,FALSE))</f>
        <v/>
      </c>
      <c r="T2037" s="56">
        <f>IF($B2037="","",$R2037*$S2037)</f>
        <v/>
      </c>
    </row>
    <row r="2038">
      <c r="A2038" s="20">
        <f>Тех_Движение!$A$2035</f>
        <v/>
      </c>
      <c r="B2038" s="20">
        <f>IF(Тех_Движение!$F$2035&gt;0,Тех_Движение!$I$2035,"")</f>
        <v/>
      </c>
      <c r="C2038" s="20">
        <f>IF($B2038="","",Тех_Движение!$D$2035)</f>
        <v/>
      </c>
      <c r="D2038" s="42">
        <f>IF($B2038="","",Тех_Движение!$B$2035)</f>
        <v/>
      </c>
      <c r="E2038" s="54">
        <f>IF($B2038="","",Тех_Движение!$F$2035)</f>
        <v/>
      </c>
      <c r="F2038" s="54">
        <f>IF($B2038="","",SUMIFS($E$5:$E2037,$C$5:$C2037,$C2038))</f>
        <v/>
      </c>
      <c r="G2038" s="54">
        <f>IF($B2038="","",MAX(0,$E2038-MAX(0,SUMIFS(Тех_Движение!$G$2:$G$5111,Тех_Движение!$D$2:$D$5111,$C2038,Тех_Движение!$B$2:$B$5111,"&lt;="&amp;Настройки!$B$5-1)-$F2038)))</f>
        <v/>
      </c>
      <c r="H2038" s="54">
        <f>IF($B2038="","",IF(AND($D2038&gt;=Настройки!$B$5,$D2038&lt;=Настройки!$B$6),$E2038,0))</f>
        <v/>
      </c>
      <c r="I2038" s="54">
        <f>IF($B2038="","",$G2038+$H2038-$J2038)</f>
        <v/>
      </c>
      <c r="J2038" s="54">
        <f>IF($B2038="","",MAX(0,$E2038-MAX(0,SUMIFS(Тех_Движение!$G$2:$G$5111,Тех_Движение!$D$2:$D$5111,$C2038,Тех_Движение!$B$2:$B$5111,"&lt;="&amp;Настройки!$B$6)-$F2038)))</f>
        <v/>
      </c>
      <c r="K2038" s="54">
        <f>IF(OR($B2038="",K$3&lt;$D2038+Настройки!$B$7),0,MAX(0,$E2038-MAX(0,SUMIFS(Тех_Движение!$G$2:$G$5111,Тех_Движение!$D$2:$D$5111,$C2038,Тех_Движение!$B$2:$B$5111,"&lt;="&amp;K$3)-$F2038)))</f>
        <v/>
      </c>
      <c r="L2038" s="54">
        <f>IF(OR($B2038="",L$3&lt;$D2038+Настройки!$B$7),0,MAX(0,$E2038-MAX(0,SUMIFS(Тех_Движение!$G$2:$G$5111,Тех_Движение!$D$2:$D$5111,$C2038,Тех_Движение!$B$2:$B$5111,"&lt;="&amp;L$3)-$F2038)))</f>
        <v/>
      </c>
      <c r="M2038" s="54">
        <f>IF(OR($B2038="",M$3&lt;$D2038+Настройки!$B$7),0,MAX(0,$E2038-MAX(0,SUMIFS(Тех_Движение!$G$2:$G$5111,Тех_Движение!$D$2:$D$5111,$C2038,Тех_Движение!$B$2:$B$5111,"&lt;="&amp;M$3)-$F2038)))</f>
        <v/>
      </c>
      <c r="N2038" s="54">
        <f>IF(OR($B2038="",N$3&lt;$D2038+Настройки!$B$7),0,MAX(0,$E2038-MAX(0,SUMIFS(Тех_Движение!$G$2:$G$5111,Тех_Движение!$D$2:$D$5111,$C2038,Тех_Движение!$B$2:$B$5111,"&lt;="&amp;N$3)-$F2038)))</f>
        <v/>
      </c>
      <c r="O2038" s="54">
        <f>IF(OR($B2038="",O$3&lt;$D2038+Настройки!$B$7),0,MAX(0,$E2038-MAX(0,SUMIFS(Тех_Движение!$G$2:$G$5111,Тех_Движение!$D$2:$D$5111,$C2038,Тех_Движение!$B$2:$B$5111,"&lt;="&amp;O$3)-$F2038)))</f>
        <v/>
      </c>
      <c r="P2038" s="54">
        <f>IF(OR($B2038="",P$3&lt;$D2038+Настройки!$B$7),0,MAX(0,$E2038-MAX(0,SUMIFS(Тех_Движение!$G$2:$G$5111,Тех_Движение!$D$2:$D$5111,$C2038,Тех_Движение!$B$2:$B$5111,"&lt;="&amp;P$3)-$F2038)))</f>
        <v/>
      </c>
      <c r="Q2038" s="54">
        <f>IF(OR($B2038="",Q$3&lt;$D2038+Настройки!$B$7),0,MAX(0,$E2038-MAX(0,SUMIFS(Тех_Движение!$G$2:$G$5111,Тех_Движение!$D$2:$D$5111,$C2038,Тех_Движение!$B$2:$B$5111,"&lt;="&amp;Q$3)-$F2038)))</f>
        <v/>
      </c>
      <c r="R2038" s="54">
        <f>IF($B2038="","",SUM($K2038:$Q2038))</f>
        <v/>
      </c>
      <c r="S2038" s="56">
        <f>IF($B2038="","",VLOOKUP($C2038,Настройки!$A$11:$L$17,9,FALSE))</f>
        <v/>
      </c>
      <c r="T2038" s="56">
        <f>IF($B2038="","",$R2038*$S2038)</f>
        <v/>
      </c>
    </row>
    <row r="2039">
      <c r="A2039" s="20">
        <f>Тех_Движение!$A$2036</f>
        <v/>
      </c>
      <c r="B2039" s="20">
        <f>IF(Тех_Движение!$F$2036&gt;0,Тех_Движение!$I$2036,"")</f>
        <v/>
      </c>
      <c r="C2039" s="20">
        <f>IF($B2039="","",Тех_Движение!$D$2036)</f>
        <v/>
      </c>
      <c r="D2039" s="42">
        <f>IF($B2039="","",Тех_Движение!$B$2036)</f>
        <v/>
      </c>
      <c r="E2039" s="54">
        <f>IF($B2039="","",Тех_Движение!$F$2036)</f>
        <v/>
      </c>
      <c r="F2039" s="54">
        <f>IF($B2039="","",SUMIFS($E$5:$E2038,$C$5:$C2038,$C2039))</f>
        <v/>
      </c>
      <c r="G2039" s="54">
        <f>IF($B2039="","",MAX(0,$E2039-MAX(0,SUMIFS(Тех_Движение!$G$2:$G$5111,Тех_Движение!$D$2:$D$5111,$C2039,Тех_Движение!$B$2:$B$5111,"&lt;="&amp;Настройки!$B$5-1)-$F2039)))</f>
        <v/>
      </c>
      <c r="H2039" s="54">
        <f>IF($B2039="","",IF(AND($D2039&gt;=Настройки!$B$5,$D2039&lt;=Настройки!$B$6),$E2039,0))</f>
        <v/>
      </c>
      <c r="I2039" s="54">
        <f>IF($B2039="","",$G2039+$H2039-$J2039)</f>
        <v/>
      </c>
      <c r="J2039" s="54">
        <f>IF($B2039="","",MAX(0,$E2039-MAX(0,SUMIFS(Тех_Движение!$G$2:$G$5111,Тех_Движение!$D$2:$D$5111,$C2039,Тех_Движение!$B$2:$B$5111,"&lt;="&amp;Настройки!$B$6)-$F2039)))</f>
        <v/>
      </c>
      <c r="K2039" s="54">
        <f>IF(OR($B2039="",K$3&lt;$D2039+Настройки!$B$7),0,MAX(0,$E2039-MAX(0,SUMIFS(Тех_Движение!$G$2:$G$5111,Тех_Движение!$D$2:$D$5111,$C2039,Тех_Движение!$B$2:$B$5111,"&lt;="&amp;K$3)-$F2039)))</f>
        <v/>
      </c>
      <c r="L2039" s="54">
        <f>IF(OR($B2039="",L$3&lt;$D2039+Настройки!$B$7),0,MAX(0,$E2039-MAX(0,SUMIFS(Тех_Движение!$G$2:$G$5111,Тех_Движение!$D$2:$D$5111,$C2039,Тех_Движение!$B$2:$B$5111,"&lt;="&amp;L$3)-$F2039)))</f>
        <v/>
      </c>
      <c r="M2039" s="54">
        <f>IF(OR($B2039="",M$3&lt;$D2039+Настройки!$B$7),0,MAX(0,$E2039-MAX(0,SUMIFS(Тех_Движение!$G$2:$G$5111,Тех_Движение!$D$2:$D$5111,$C2039,Тех_Движение!$B$2:$B$5111,"&lt;="&amp;M$3)-$F2039)))</f>
        <v/>
      </c>
      <c r="N2039" s="54">
        <f>IF(OR($B2039="",N$3&lt;$D2039+Настройки!$B$7),0,MAX(0,$E2039-MAX(0,SUMIFS(Тех_Движение!$G$2:$G$5111,Тех_Движение!$D$2:$D$5111,$C2039,Тех_Движение!$B$2:$B$5111,"&lt;="&amp;N$3)-$F2039)))</f>
        <v/>
      </c>
      <c r="O2039" s="54">
        <f>IF(OR($B2039="",O$3&lt;$D2039+Настройки!$B$7),0,MAX(0,$E2039-MAX(0,SUMIFS(Тех_Движение!$G$2:$G$5111,Тех_Движение!$D$2:$D$5111,$C2039,Тех_Движение!$B$2:$B$5111,"&lt;="&amp;O$3)-$F2039)))</f>
        <v/>
      </c>
      <c r="P2039" s="54">
        <f>IF(OR($B2039="",P$3&lt;$D2039+Настройки!$B$7),0,MAX(0,$E2039-MAX(0,SUMIFS(Тех_Движение!$G$2:$G$5111,Тех_Движение!$D$2:$D$5111,$C2039,Тех_Движение!$B$2:$B$5111,"&lt;="&amp;P$3)-$F2039)))</f>
        <v/>
      </c>
      <c r="Q2039" s="54">
        <f>IF(OR($B2039="",Q$3&lt;$D2039+Настройки!$B$7),0,MAX(0,$E2039-MAX(0,SUMIFS(Тех_Движение!$G$2:$G$5111,Тех_Движение!$D$2:$D$5111,$C2039,Тех_Движение!$B$2:$B$5111,"&lt;="&amp;Q$3)-$F2039)))</f>
        <v/>
      </c>
      <c r="R2039" s="54">
        <f>IF($B2039="","",SUM($K2039:$Q2039))</f>
        <v/>
      </c>
      <c r="S2039" s="56">
        <f>IF($B2039="","",VLOOKUP($C2039,Настройки!$A$11:$L$17,9,FALSE))</f>
        <v/>
      </c>
      <c r="T2039" s="56">
        <f>IF($B2039="","",$R2039*$S2039)</f>
        <v/>
      </c>
    </row>
    <row r="2040">
      <c r="A2040" s="20">
        <f>Тех_Движение!$A$2037</f>
        <v/>
      </c>
      <c r="B2040" s="20">
        <f>IF(Тех_Движение!$F$2037&gt;0,Тех_Движение!$I$2037,"")</f>
        <v/>
      </c>
      <c r="C2040" s="20">
        <f>IF($B2040="","",Тех_Движение!$D$2037)</f>
        <v/>
      </c>
      <c r="D2040" s="42">
        <f>IF($B2040="","",Тех_Движение!$B$2037)</f>
        <v/>
      </c>
      <c r="E2040" s="54">
        <f>IF($B2040="","",Тех_Движение!$F$2037)</f>
        <v/>
      </c>
      <c r="F2040" s="54">
        <f>IF($B2040="","",SUMIFS($E$5:$E2039,$C$5:$C2039,$C2040))</f>
        <v/>
      </c>
      <c r="G2040" s="54">
        <f>IF($B2040="","",MAX(0,$E2040-MAX(0,SUMIFS(Тех_Движение!$G$2:$G$5111,Тех_Движение!$D$2:$D$5111,$C2040,Тех_Движение!$B$2:$B$5111,"&lt;="&amp;Настройки!$B$5-1)-$F2040)))</f>
        <v/>
      </c>
      <c r="H2040" s="54">
        <f>IF($B2040="","",IF(AND($D2040&gt;=Настройки!$B$5,$D2040&lt;=Настройки!$B$6),$E2040,0))</f>
        <v/>
      </c>
      <c r="I2040" s="54">
        <f>IF($B2040="","",$G2040+$H2040-$J2040)</f>
        <v/>
      </c>
      <c r="J2040" s="54">
        <f>IF($B2040="","",MAX(0,$E2040-MAX(0,SUMIFS(Тех_Движение!$G$2:$G$5111,Тех_Движение!$D$2:$D$5111,$C2040,Тех_Движение!$B$2:$B$5111,"&lt;="&amp;Настройки!$B$6)-$F2040)))</f>
        <v/>
      </c>
      <c r="K2040" s="54">
        <f>IF(OR($B2040="",K$3&lt;$D2040+Настройки!$B$7),0,MAX(0,$E2040-MAX(0,SUMIFS(Тех_Движение!$G$2:$G$5111,Тех_Движение!$D$2:$D$5111,$C2040,Тех_Движение!$B$2:$B$5111,"&lt;="&amp;K$3)-$F2040)))</f>
        <v/>
      </c>
      <c r="L2040" s="54">
        <f>IF(OR($B2040="",L$3&lt;$D2040+Настройки!$B$7),0,MAX(0,$E2040-MAX(0,SUMIFS(Тех_Движение!$G$2:$G$5111,Тех_Движение!$D$2:$D$5111,$C2040,Тех_Движение!$B$2:$B$5111,"&lt;="&amp;L$3)-$F2040)))</f>
        <v/>
      </c>
      <c r="M2040" s="54">
        <f>IF(OR($B2040="",M$3&lt;$D2040+Настройки!$B$7),0,MAX(0,$E2040-MAX(0,SUMIFS(Тех_Движение!$G$2:$G$5111,Тех_Движение!$D$2:$D$5111,$C2040,Тех_Движение!$B$2:$B$5111,"&lt;="&amp;M$3)-$F2040)))</f>
        <v/>
      </c>
      <c r="N2040" s="54">
        <f>IF(OR($B2040="",N$3&lt;$D2040+Настройки!$B$7),0,MAX(0,$E2040-MAX(0,SUMIFS(Тех_Движение!$G$2:$G$5111,Тех_Движение!$D$2:$D$5111,$C2040,Тех_Движение!$B$2:$B$5111,"&lt;="&amp;N$3)-$F2040)))</f>
        <v/>
      </c>
      <c r="O2040" s="54">
        <f>IF(OR($B2040="",O$3&lt;$D2040+Настройки!$B$7),0,MAX(0,$E2040-MAX(0,SUMIFS(Тех_Движение!$G$2:$G$5111,Тех_Движение!$D$2:$D$5111,$C2040,Тех_Движение!$B$2:$B$5111,"&lt;="&amp;O$3)-$F2040)))</f>
        <v/>
      </c>
      <c r="P2040" s="54">
        <f>IF(OR($B2040="",P$3&lt;$D2040+Настройки!$B$7),0,MAX(0,$E2040-MAX(0,SUMIFS(Тех_Движение!$G$2:$G$5111,Тех_Движение!$D$2:$D$5111,$C2040,Тех_Движение!$B$2:$B$5111,"&lt;="&amp;P$3)-$F2040)))</f>
        <v/>
      </c>
      <c r="Q2040" s="54">
        <f>IF(OR($B2040="",Q$3&lt;$D2040+Настройки!$B$7),0,MAX(0,$E2040-MAX(0,SUMIFS(Тех_Движение!$G$2:$G$5111,Тех_Движение!$D$2:$D$5111,$C2040,Тех_Движение!$B$2:$B$5111,"&lt;="&amp;Q$3)-$F2040)))</f>
        <v/>
      </c>
      <c r="R2040" s="54">
        <f>IF($B2040="","",SUM($K2040:$Q2040))</f>
        <v/>
      </c>
      <c r="S2040" s="56">
        <f>IF($B2040="","",VLOOKUP($C2040,Настройки!$A$11:$L$17,9,FALSE))</f>
        <v/>
      </c>
      <c r="T2040" s="56">
        <f>IF($B2040="","",$R2040*$S2040)</f>
        <v/>
      </c>
    </row>
    <row r="2041">
      <c r="A2041" s="20">
        <f>Тех_Движение!$A$2038</f>
        <v/>
      </c>
      <c r="B2041" s="20">
        <f>IF(Тех_Движение!$F$2038&gt;0,Тех_Движение!$I$2038,"")</f>
        <v/>
      </c>
      <c r="C2041" s="20">
        <f>IF($B2041="","",Тех_Движение!$D$2038)</f>
        <v/>
      </c>
      <c r="D2041" s="42">
        <f>IF($B2041="","",Тех_Движение!$B$2038)</f>
        <v/>
      </c>
      <c r="E2041" s="54">
        <f>IF($B2041="","",Тех_Движение!$F$2038)</f>
        <v/>
      </c>
      <c r="F2041" s="54">
        <f>IF($B2041="","",SUMIFS($E$5:$E2040,$C$5:$C2040,$C2041))</f>
        <v/>
      </c>
      <c r="G2041" s="54">
        <f>IF($B2041="","",MAX(0,$E2041-MAX(0,SUMIFS(Тех_Движение!$G$2:$G$5111,Тех_Движение!$D$2:$D$5111,$C2041,Тех_Движение!$B$2:$B$5111,"&lt;="&amp;Настройки!$B$5-1)-$F2041)))</f>
        <v/>
      </c>
      <c r="H2041" s="54">
        <f>IF($B2041="","",IF(AND($D2041&gt;=Настройки!$B$5,$D2041&lt;=Настройки!$B$6),$E2041,0))</f>
        <v/>
      </c>
      <c r="I2041" s="54">
        <f>IF($B2041="","",$G2041+$H2041-$J2041)</f>
        <v/>
      </c>
      <c r="J2041" s="54">
        <f>IF($B2041="","",MAX(0,$E2041-MAX(0,SUMIFS(Тех_Движение!$G$2:$G$5111,Тех_Движение!$D$2:$D$5111,$C2041,Тех_Движение!$B$2:$B$5111,"&lt;="&amp;Настройки!$B$6)-$F2041)))</f>
        <v/>
      </c>
      <c r="K2041" s="54">
        <f>IF(OR($B2041="",K$3&lt;$D2041+Настройки!$B$7),0,MAX(0,$E2041-MAX(0,SUMIFS(Тех_Движение!$G$2:$G$5111,Тех_Движение!$D$2:$D$5111,$C2041,Тех_Движение!$B$2:$B$5111,"&lt;="&amp;K$3)-$F2041)))</f>
        <v/>
      </c>
      <c r="L2041" s="54">
        <f>IF(OR($B2041="",L$3&lt;$D2041+Настройки!$B$7),0,MAX(0,$E2041-MAX(0,SUMIFS(Тех_Движение!$G$2:$G$5111,Тех_Движение!$D$2:$D$5111,$C2041,Тех_Движение!$B$2:$B$5111,"&lt;="&amp;L$3)-$F2041)))</f>
        <v/>
      </c>
      <c r="M2041" s="54">
        <f>IF(OR($B2041="",M$3&lt;$D2041+Настройки!$B$7),0,MAX(0,$E2041-MAX(0,SUMIFS(Тех_Движение!$G$2:$G$5111,Тех_Движение!$D$2:$D$5111,$C2041,Тех_Движение!$B$2:$B$5111,"&lt;="&amp;M$3)-$F2041)))</f>
        <v/>
      </c>
      <c r="N2041" s="54">
        <f>IF(OR($B2041="",N$3&lt;$D2041+Настройки!$B$7),0,MAX(0,$E2041-MAX(0,SUMIFS(Тех_Движение!$G$2:$G$5111,Тех_Движение!$D$2:$D$5111,$C2041,Тех_Движение!$B$2:$B$5111,"&lt;="&amp;N$3)-$F2041)))</f>
        <v/>
      </c>
      <c r="O2041" s="54">
        <f>IF(OR($B2041="",O$3&lt;$D2041+Настройки!$B$7),0,MAX(0,$E2041-MAX(0,SUMIFS(Тех_Движение!$G$2:$G$5111,Тех_Движение!$D$2:$D$5111,$C2041,Тех_Движение!$B$2:$B$5111,"&lt;="&amp;O$3)-$F2041)))</f>
        <v/>
      </c>
      <c r="P2041" s="54">
        <f>IF(OR($B2041="",P$3&lt;$D2041+Настройки!$B$7),0,MAX(0,$E2041-MAX(0,SUMIFS(Тех_Движение!$G$2:$G$5111,Тех_Движение!$D$2:$D$5111,$C2041,Тех_Движение!$B$2:$B$5111,"&lt;="&amp;P$3)-$F2041)))</f>
        <v/>
      </c>
      <c r="Q2041" s="54">
        <f>IF(OR($B2041="",Q$3&lt;$D2041+Настройки!$B$7),0,MAX(0,$E2041-MAX(0,SUMIFS(Тех_Движение!$G$2:$G$5111,Тех_Движение!$D$2:$D$5111,$C2041,Тех_Движение!$B$2:$B$5111,"&lt;="&amp;Q$3)-$F2041)))</f>
        <v/>
      </c>
      <c r="R2041" s="54">
        <f>IF($B2041="","",SUM($K2041:$Q2041))</f>
        <v/>
      </c>
      <c r="S2041" s="56">
        <f>IF($B2041="","",VLOOKUP($C2041,Настройки!$A$11:$L$17,9,FALSE))</f>
        <v/>
      </c>
      <c r="T2041" s="56">
        <f>IF($B2041="","",$R2041*$S2041)</f>
        <v/>
      </c>
    </row>
    <row r="2042">
      <c r="A2042" s="20">
        <f>Тех_Движение!$A$2039</f>
        <v/>
      </c>
      <c r="B2042" s="20">
        <f>IF(Тех_Движение!$F$2039&gt;0,Тех_Движение!$I$2039,"")</f>
        <v/>
      </c>
      <c r="C2042" s="20">
        <f>IF($B2042="","",Тех_Движение!$D$2039)</f>
        <v/>
      </c>
      <c r="D2042" s="42">
        <f>IF($B2042="","",Тех_Движение!$B$2039)</f>
        <v/>
      </c>
      <c r="E2042" s="54">
        <f>IF($B2042="","",Тех_Движение!$F$2039)</f>
        <v/>
      </c>
      <c r="F2042" s="54">
        <f>IF($B2042="","",SUMIFS($E$5:$E2041,$C$5:$C2041,$C2042))</f>
        <v/>
      </c>
      <c r="G2042" s="54">
        <f>IF($B2042="","",MAX(0,$E2042-MAX(0,SUMIFS(Тех_Движение!$G$2:$G$5111,Тех_Движение!$D$2:$D$5111,$C2042,Тех_Движение!$B$2:$B$5111,"&lt;="&amp;Настройки!$B$5-1)-$F2042)))</f>
        <v/>
      </c>
      <c r="H2042" s="54">
        <f>IF($B2042="","",IF(AND($D2042&gt;=Настройки!$B$5,$D2042&lt;=Настройки!$B$6),$E2042,0))</f>
        <v/>
      </c>
      <c r="I2042" s="54">
        <f>IF($B2042="","",$G2042+$H2042-$J2042)</f>
        <v/>
      </c>
      <c r="J2042" s="54">
        <f>IF($B2042="","",MAX(0,$E2042-MAX(0,SUMIFS(Тех_Движение!$G$2:$G$5111,Тех_Движение!$D$2:$D$5111,$C2042,Тех_Движение!$B$2:$B$5111,"&lt;="&amp;Настройки!$B$6)-$F2042)))</f>
        <v/>
      </c>
      <c r="K2042" s="54">
        <f>IF(OR($B2042="",K$3&lt;$D2042+Настройки!$B$7),0,MAX(0,$E2042-MAX(0,SUMIFS(Тех_Движение!$G$2:$G$5111,Тех_Движение!$D$2:$D$5111,$C2042,Тех_Движение!$B$2:$B$5111,"&lt;="&amp;K$3)-$F2042)))</f>
        <v/>
      </c>
      <c r="L2042" s="54">
        <f>IF(OR($B2042="",L$3&lt;$D2042+Настройки!$B$7),0,MAX(0,$E2042-MAX(0,SUMIFS(Тех_Движение!$G$2:$G$5111,Тех_Движение!$D$2:$D$5111,$C2042,Тех_Движение!$B$2:$B$5111,"&lt;="&amp;L$3)-$F2042)))</f>
        <v/>
      </c>
      <c r="M2042" s="54">
        <f>IF(OR($B2042="",M$3&lt;$D2042+Настройки!$B$7),0,MAX(0,$E2042-MAX(0,SUMIFS(Тех_Движение!$G$2:$G$5111,Тех_Движение!$D$2:$D$5111,$C2042,Тех_Движение!$B$2:$B$5111,"&lt;="&amp;M$3)-$F2042)))</f>
        <v/>
      </c>
      <c r="N2042" s="54">
        <f>IF(OR($B2042="",N$3&lt;$D2042+Настройки!$B$7),0,MAX(0,$E2042-MAX(0,SUMIFS(Тех_Движение!$G$2:$G$5111,Тех_Движение!$D$2:$D$5111,$C2042,Тех_Движение!$B$2:$B$5111,"&lt;="&amp;N$3)-$F2042)))</f>
        <v/>
      </c>
      <c r="O2042" s="54">
        <f>IF(OR($B2042="",O$3&lt;$D2042+Настройки!$B$7),0,MAX(0,$E2042-MAX(0,SUMIFS(Тех_Движение!$G$2:$G$5111,Тех_Движение!$D$2:$D$5111,$C2042,Тех_Движение!$B$2:$B$5111,"&lt;="&amp;O$3)-$F2042)))</f>
        <v/>
      </c>
      <c r="P2042" s="54">
        <f>IF(OR($B2042="",P$3&lt;$D2042+Настройки!$B$7),0,MAX(0,$E2042-MAX(0,SUMIFS(Тех_Движение!$G$2:$G$5111,Тех_Движение!$D$2:$D$5111,$C2042,Тех_Движение!$B$2:$B$5111,"&lt;="&amp;P$3)-$F2042)))</f>
        <v/>
      </c>
      <c r="Q2042" s="54">
        <f>IF(OR($B2042="",Q$3&lt;$D2042+Настройки!$B$7),0,MAX(0,$E2042-MAX(0,SUMIFS(Тех_Движение!$G$2:$G$5111,Тех_Движение!$D$2:$D$5111,$C2042,Тех_Движение!$B$2:$B$5111,"&lt;="&amp;Q$3)-$F2042)))</f>
        <v/>
      </c>
      <c r="R2042" s="54">
        <f>IF($B2042="","",SUM($K2042:$Q2042))</f>
        <v/>
      </c>
      <c r="S2042" s="56">
        <f>IF($B2042="","",VLOOKUP($C2042,Настройки!$A$11:$L$17,9,FALSE))</f>
        <v/>
      </c>
      <c r="T2042" s="56">
        <f>IF($B2042="","",$R2042*$S2042)</f>
        <v/>
      </c>
    </row>
    <row r="2043">
      <c r="A2043" s="20">
        <f>Тех_Движение!$A$2040</f>
        <v/>
      </c>
      <c r="B2043" s="20">
        <f>IF(Тех_Движение!$F$2040&gt;0,Тех_Движение!$I$2040,"")</f>
        <v/>
      </c>
      <c r="C2043" s="20">
        <f>IF($B2043="","",Тех_Движение!$D$2040)</f>
        <v/>
      </c>
      <c r="D2043" s="42">
        <f>IF($B2043="","",Тех_Движение!$B$2040)</f>
        <v/>
      </c>
      <c r="E2043" s="54">
        <f>IF($B2043="","",Тех_Движение!$F$2040)</f>
        <v/>
      </c>
      <c r="F2043" s="54">
        <f>IF($B2043="","",SUMIFS($E$5:$E2042,$C$5:$C2042,$C2043))</f>
        <v/>
      </c>
      <c r="G2043" s="54">
        <f>IF($B2043="","",MAX(0,$E2043-MAX(0,SUMIFS(Тех_Движение!$G$2:$G$5111,Тех_Движение!$D$2:$D$5111,$C2043,Тех_Движение!$B$2:$B$5111,"&lt;="&amp;Настройки!$B$5-1)-$F2043)))</f>
        <v/>
      </c>
      <c r="H2043" s="54">
        <f>IF($B2043="","",IF(AND($D2043&gt;=Настройки!$B$5,$D2043&lt;=Настройки!$B$6),$E2043,0))</f>
        <v/>
      </c>
      <c r="I2043" s="54">
        <f>IF($B2043="","",$G2043+$H2043-$J2043)</f>
        <v/>
      </c>
      <c r="J2043" s="54">
        <f>IF($B2043="","",MAX(0,$E2043-MAX(0,SUMIFS(Тех_Движение!$G$2:$G$5111,Тех_Движение!$D$2:$D$5111,$C2043,Тех_Движение!$B$2:$B$5111,"&lt;="&amp;Настройки!$B$6)-$F2043)))</f>
        <v/>
      </c>
      <c r="K2043" s="54">
        <f>IF(OR($B2043="",K$3&lt;$D2043+Настройки!$B$7),0,MAX(0,$E2043-MAX(0,SUMIFS(Тех_Движение!$G$2:$G$5111,Тех_Движение!$D$2:$D$5111,$C2043,Тех_Движение!$B$2:$B$5111,"&lt;="&amp;K$3)-$F2043)))</f>
        <v/>
      </c>
      <c r="L2043" s="54">
        <f>IF(OR($B2043="",L$3&lt;$D2043+Настройки!$B$7),0,MAX(0,$E2043-MAX(0,SUMIFS(Тех_Движение!$G$2:$G$5111,Тех_Движение!$D$2:$D$5111,$C2043,Тех_Движение!$B$2:$B$5111,"&lt;="&amp;L$3)-$F2043)))</f>
        <v/>
      </c>
      <c r="M2043" s="54">
        <f>IF(OR($B2043="",M$3&lt;$D2043+Настройки!$B$7),0,MAX(0,$E2043-MAX(0,SUMIFS(Тех_Движение!$G$2:$G$5111,Тех_Движение!$D$2:$D$5111,$C2043,Тех_Движение!$B$2:$B$5111,"&lt;="&amp;M$3)-$F2043)))</f>
        <v/>
      </c>
      <c r="N2043" s="54">
        <f>IF(OR($B2043="",N$3&lt;$D2043+Настройки!$B$7),0,MAX(0,$E2043-MAX(0,SUMIFS(Тех_Движение!$G$2:$G$5111,Тех_Движение!$D$2:$D$5111,$C2043,Тех_Движение!$B$2:$B$5111,"&lt;="&amp;N$3)-$F2043)))</f>
        <v/>
      </c>
      <c r="O2043" s="54">
        <f>IF(OR($B2043="",O$3&lt;$D2043+Настройки!$B$7),0,MAX(0,$E2043-MAX(0,SUMIFS(Тех_Движение!$G$2:$G$5111,Тех_Движение!$D$2:$D$5111,$C2043,Тех_Движение!$B$2:$B$5111,"&lt;="&amp;O$3)-$F2043)))</f>
        <v/>
      </c>
      <c r="P2043" s="54">
        <f>IF(OR($B2043="",P$3&lt;$D2043+Настройки!$B$7),0,MAX(0,$E2043-MAX(0,SUMIFS(Тех_Движение!$G$2:$G$5111,Тех_Движение!$D$2:$D$5111,$C2043,Тех_Движение!$B$2:$B$5111,"&lt;="&amp;P$3)-$F2043)))</f>
        <v/>
      </c>
      <c r="Q2043" s="54">
        <f>IF(OR($B2043="",Q$3&lt;$D2043+Настройки!$B$7),0,MAX(0,$E2043-MAX(0,SUMIFS(Тех_Движение!$G$2:$G$5111,Тех_Движение!$D$2:$D$5111,$C2043,Тех_Движение!$B$2:$B$5111,"&lt;="&amp;Q$3)-$F2043)))</f>
        <v/>
      </c>
      <c r="R2043" s="54">
        <f>IF($B2043="","",SUM($K2043:$Q2043))</f>
        <v/>
      </c>
      <c r="S2043" s="56">
        <f>IF($B2043="","",VLOOKUP($C2043,Настройки!$A$11:$L$17,9,FALSE))</f>
        <v/>
      </c>
      <c r="T2043" s="56">
        <f>IF($B2043="","",$R2043*$S2043)</f>
        <v/>
      </c>
    </row>
    <row r="2044">
      <c r="A2044" s="20">
        <f>Тех_Движение!$A$2041</f>
        <v/>
      </c>
      <c r="B2044" s="20">
        <f>IF(Тех_Движение!$F$2041&gt;0,Тех_Движение!$I$2041,"")</f>
        <v/>
      </c>
      <c r="C2044" s="20">
        <f>IF($B2044="","",Тех_Движение!$D$2041)</f>
        <v/>
      </c>
      <c r="D2044" s="42">
        <f>IF($B2044="","",Тех_Движение!$B$2041)</f>
        <v/>
      </c>
      <c r="E2044" s="54">
        <f>IF($B2044="","",Тех_Движение!$F$2041)</f>
        <v/>
      </c>
      <c r="F2044" s="54">
        <f>IF($B2044="","",SUMIFS($E$5:$E2043,$C$5:$C2043,$C2044))</f>
        <v/>
      </c>
      <c r="G2044" s="54">
        <f>IF($B2044="","",MAX(0,$E2044-MAX(0,SUMIFS(Тех_Движение!$G$2:$G$5111,Тех_Движение!$D$2:$D$5111,$C2044,Тех_Движение!$B$2:$B$5111,"&lt;="&amp;Настройки!$B$5-1)-$F2044)))</f>
        <v/>
      </c>
      <c r="H2044" s="54">
        <f>IF($B2044="","",IF(AND($D2044&gt;=Настройки!$B$5,$D2044&lt;=Настройки!$B$6),$E2044,0))</f>
        <v/>
      </c>
      <c r="I2044" s="54">
        <f>IF($B2044="","",$G2044+$H2044-$J2044)</f>
        <v/>
      </c>
      <c r="J2044" s="54">
        <f>IF($B2044="","",MAX(0,$E2044-MAX(0,SUMIFS(Тех_Движение!$G$2:$G$5111,Тех_Движение!$D$2:$D$5111,$C2044,Тех_Движение!$B$2:$B$5111,"&lt;="&amp;Настройки!$B$6)-$F2044)))</f>
        <v/>
      </c>
      <c r="K2044" s="54">
        <f>IF(OR($B2044="",K$3&lt;$D2044+Настройки!$B$7),0,MAX(0,$E2044-MAX(0,SUMIFS(Тех_Движение!$G$2:$G$5111,Тех_Движение!$D$2:$D$5111,$C2044,Тех_Движение!$B$2:$B$5111,"&lt;="&amp;K$3)-$F2044)))</f>
        <v/>
      </c>
      <c r="L2044" s="54">
        <f>IF(OR($B2044="",L$3&lt;$D2044+Настройки!$B$7),0,MAX(0,$E2044-MAX(0,SUMIFS(Тех_Движение!$G$2:$G$5111,Тех_Движение!$D$2:$D$5111,$C2044,Тех_Движение!$B$2:$B$5111,"&lt;="&amp;L$3)-$F2044)))</f>
        <v/>
      </c>
      <c r="M2044" s="54">
        <f>IF(OR($B2044="",M$3&lt;$D2044+Настройки!$B$7),0,MAX(0,$E2044-MAX(0,SUMIFS(Тех_Движение!$G$2:$G$5111,Тех_Движение!$D$2:$D$5111,$C2044,Тех_Движение!$B$2:$B$5111,"&lt;="&amp;M$3)-$F2044)))</f>
        <v/>
      </c>
      <c r="N2044" s="54">
        <f>IF(OR($B2044="",N$3&lt;$D2044+Настройки!$B$7),0,MAX(0,$E2044-MAX(0,SUMIFS(Тех_Движение!$G$2:$G$5111,Тех_Движение!$D$2:$D$5111,$C2044,Тех_Движение!$B$2:$B$5111,"&lt;="&amp;N$3)-$F2044)))</f>
        <v/>
      </c>
      <c r="O2044" s="54">
        <f>IF(OR($B2044="",O$3&lt;$D2044+Настройки!$B$7),0,MAX(0,$E2044-MAX(0,SUMIFS(Тех_Движение!$G$2:$G$5111,Тех_Движение!$D$2:$D$5111,$C2044,Тех_Движение!$B$2:$B$5111,"&lt;="&amp;O$3)-$F2044)))</f>
        <v/>
      </c>
      <c r="P2044" s="54">
        <f>IF(OR($B2044="",P$3&lt;$D2044+Настройки!$B$7),0,MAX(0,$E2044-MAX(0,SUMIFS(Тех_Движение!$G$2:$G$5111,Тех_Движение!$D$2:$D$5111,$C2044,Тех_Движение!$B$2:$B$5111,"&lt;="&amp;P$3)-$F2044)))</f>
        <v/>
      </c>
      <c r="Q2044" s="54">
        <f>IF(OR($B2044="",Q$3&lt;$D2044+Настройки!$B$7),0,MAX(0,$E2044-MAX(0,SUMIFS(Тех_Движение!$G$2:$G$5111,Тех_Движение!$D$2:$D$5111,$C2044,Тех_Движение!$B$2:$B$5111,"&lt;="&amp;Q$3)-$F2044)))</f>
        <v/>
      </c>
      <c r="R2044" s="54">
        <f>IF($B2044="","",SUM($K2044:$Q2044))</f>
        <v/>
      </c>
      <c r="S2044" s="56">
        <f>IF($B2044="","",VLOOKUP($C2044,Настройки!$A$11:$L$17,9,FALSE))</f>
        <v/>
      </c>
      <c r="T2044" s="56">
        <f>IF($B2044="","",$R2044*$S2044)</f>
        <v/>
      </c>
    </row>
    <row r="2045">
      <c r="A2045" s="20">
        <f>Тех_Движение!$A$2042</f>
        <v/>
      </c>
      <c r="B2045" s="20">
        <f>IF(Тех_Движение!$F$2042&gt;0,Тех_Движение!$I$2042,"")</f>
        <v/>
      </c>
      <c r="C2045" s="20">
        <f>IF($B2045="","",Тех_Движение!$D$2042)</f>
        <v/>
      </c>
      <c r="D2045" s="42">
        <f>IF($B2045="","",Тех_Движение!$B$2042)</f>
        <v/>
      </c>
      <c r="E2045" s="54">
        <f>IF($B2045="","",Тех_Движение!$F$2042)</f>
        <v/>
      </c>
      <c r="F2045" s="54">
        <f>IF($B2045="","",SUMIFS($E$5:$E2044,$C$5:$C2044,$C2045))</f>
        <v/>
      </c>
      <c r="G2045" s="54">
        <f>IF($B2045="","",MAX(0,$E2045-MAX(0,SUMIFS(Тех_Движение!$G$2:$G$5111,Тех_Движение!$D$2:$D$5111,$C2045,Тех_Движение!$B$2:$B$5111,"&lt;="&amp;Настройки!$B$5-1)-$F2045)))</f>
        <v/>
      </c>
      <c r="H2045" s="54">
        <f>IF($B2045="","",IF(AND($D2045&gt;=Настройки!$B$5,$D2045&lt;=Настройки!$B$6),$E2045,0))</f>
        <v/>
      </c>
      <c r="I2045" s="54">
        <f>IF($B2045="","",$G2045+$H2045-$J2045)</f>
        <v/>
      </c>
      <c r="J2045" s="54">
        <f>IF($B2045="","",MAX(0,$E2045-MAX(0,SUMIFS(Тех_Движение!$G$2:$G$5111,Тех_Движение!$D$2:$D$5111,$C2045,Тех_Движение!$B$2:$B$5111,"&lt;="&amp;Настройки!$B$6)-$F2045)))</f>
        <v/>
      </c>
      <c r="K2045" s="54">
        <f>IF(OR($B2045="",K$3&lt;$D2045+Настройки!$B$7),0,MAX(0,$E2045-MAX(0,SUMIFS(Тех_Движение!$G$2:$G$5111,Тех_Движение!$D$2:$D$5111,$C2045,Тех_Движение!$B$2:$B$5111,"&lt;="&amp;K$3)-$F2045)))</f>
        <v/>
      </c>
      <c r="L2045" s="54">
        <f>IF(OR($B2045="",L$3&lt;$D2045+Настройки!$B$7),0,MAX(0,$E2045-MAX(0,SUMIFS(Тех_Движение!$G$2:$G$5111,Тех_Движение!$D$2:$D$5111,$C2045,Тех_Движение!$B$2:$B$5111,"&lt;="&amp;L$3)-$F2045)))</f>
        <v/>
      </c>
      <c r="M2045" s="54">
        <f>IF(OR($B2045="",M$3&lt;$D2045+Настройки!$B$7),0,MAX(0,$E2045-MAX(0,SUMIFS(Тех_Движение!$G$2:$G$5111,Тех_Движение!$D$2:$D$5111,$C2045,Тех_Движение!$B$2:$B$5111,"&lt;="&amp;M$3)-$F2045)))</f>
        <v/>
      </c>
      <c r="N2045" s="54">
        <f>IF(OR($B2045="",N$3&lt;$D2045+Настройки!$B$7),0,MAX(0,$E2045-MAX(0,SUMIFS(Тех_Движение!$G$2:$G$5111,Тех_Движение!$D$2:$D$5111,$C2045,Тех_Движение!$B$2:$B$5111,"&lt;="&amp;N$3)-$F2045)))</f>
        <v/>
      </c>
      <c r="O2045" s="54">
        <f>IF(OR($B2045="",O$3&lt;$D2045+Настройки!$B$7),0,MAX(0,$E2045-MAX(0,SUMIFS(Тех_Движение!$G$2:$G$5111,Тех_Движение!$D$2:$D$5111,$C2045,Тех_Движение!$B$2:$B$5111,"&lt;="&amp;O$3)-$F2045)))</f>
        <v/>
      </c>
      <c r="P2045" s="54">
        <f>IF(OR($B2045="",P$3&lt;$D2045+Настройки!$B$7),0,MAX(0,$E2045-MAX(0,SUMIFS(Тех_Движение!$G$2:$G$5111,Тех_Движение!$D$2:$D$5111,$C2045,Тех_Движение!$B$2:$B$5111,"&lt;="&amp;P$3)-$F2045)))</f>
        <v/>
      </c>
      <c r="Q2045" s="54">
        <f>IF(OR($B2045="",Q$3&lt;$D2045+Настройки!$B$7),0,MAX(0,$E2045-MAX(0,SUMIFS(Тех_Движение!$G$2:$G$5111,Тех_Движение!$D$2:$D$5111,$C2045,Тех_Движение!$B$2:$B$5111,"&lt;="&amp;Q$3)-$F2045)))</f>
        <v/>
      </c>
      <c r="R2045" s="54">
        <f>IF($B2045="","",SUM($K2045:$Q2045))</f>
        <v/>
      </c>
      <c r="S2045" s="56">
        <f>IF($B2045="","",VLOOKUP($C2045,Настройки!$A$11:$L$17,9,FALSE))</f>
        <v/>
      </c>
      <c r="T2045" s="56">
        <f>IF($B2045="","",$R2045*$S2045)</f>
        <v/>
      </c>
    </row>
    <row r="2046">
      <c r="A2046" s="20">
        <f>Тех_Движение!$A$2043</f>
        <v/>
      </c>
      <c r="B2046" s="20">
        <f>IF(Тех_Движение!$F$2043&gt;0,Тех_Движение!$I$2043,"")</f>
        <v/>
      </c>
      <c r="C2046" s="20">
        <f>IF($B2046="","",Тех_Движение!$D$2043)</f>
        <v/>
      </c>
      <c r="D2046" s="42">
        <f>IF($B2046="","",Тех_Движение!$B$2043)</f>
        <v/>
      </c>
      <c r="E2046" s="54">
        <f>IF($B2046="","",Тех_Движение!$F$2043)</f>
        <v/>
      </c>
      <c r="F2046" s="54">
        <f>IF($B2046="","",SUMIFS($E$5:$E2045,$C$5:$C2045,$C2046))</f>
        <v/>
      </c>
      <c r="G2046" s="54">
        <f>IF($B2046="","",MAX(0,$E2046-MAX(0,SUMIFS(Тех_Движение!$G$2:$G$5111,Тех_Движение!$D$2:$D$5111,$C2046,Тех_Движение!$B$2:$B$5111,"&lt;="&amp;Настройки!$B$5-1)-$F2046)))</f>
        <v/>
      </c>
      <c r="H2046" s="54">
        <f>IF($B2046="","",IF(AND($D2046&gt;=Настройки!$B$5,$D2046&lt;=Настройки!$B$6),$E2046,0))</f>
        <v/>
      </c>
      <c r="I2046" s="54">
        <f>IF($B2046="","",$G2046+$H2046-$J2046)</f>
        <v/>
      </c>
      <c r="J2046" s="54">
        <f>IF($B2046="","",MAX(0,$E2046-MAX(0,SUMIFS(Тех_Движение!$G$2:$G$5111,Тех_Движение!$D$2:$D$5111,$C2046,Тех_Движение!$B$2:$B$5111,"&lt;="&amp;Настройки!$B$6)-$F2046)))</f>
        <v/>
      </c>
      <c r="K2046" s="54">
        <f>IF(OR($B2046="",K$3&lt;$D2046+Настройки!$B$7),0,MAX(0,$E2046-MAX(0,SUMIFS(Тех_Движение!$G$2:$G$5111,Тех_Движение!$D$2:$D$5111,$C2046,Тех_Движение!$B$2:$B$5111,"&lt;="&amp;K$3)-$F2046)))</f>
        <v/>
      </c>
      <c r="L2046" s="54">
        <f>IF(OR($B2046="",L$3&lt;$D2046+Настройки!$B$7),0,MAX(0,$E2046-MAX(0,SUMIFS(Тех_Движение!$G$2:$G$5111,Тех_Движение!$D$2:$D$5111,$C2046,Тех_Движение!$B$2:$B$5111,"&lt;="&amp;L$3)-$F2046)))</f>
        <v/>
      </c>
      <c r="M2046" s="54">
        <f>IF(OR($B2046="",M$3&lt;$D2046+Настройки!$B$7),0,MAX(0,$E2046-MAX(0,SUMIFS(Тех_Движение!$G$2:$G$5111,Тех_Движение!$D$2:$D$5111,$C2046,Тех_Движение!$B$2:$B$5111,"&lt;="&amp;M$3)-$F2046)))</f>
        <v/>
      </c>
      <c r="N2046" s="54">
        <f>IF(OR($B2046="",N$3&lt;$D2046+Настройки!$B$7),0,MAX(0,$E2046-MAX(0,SUMIFS(Тех_Движение!$G$2:$G$5111,Тех_Движение!$D$2:$D$5111,$C2046,Тех_Движение!$B$2:$B$5111,"&lt;="&amp;N$3)-$F2046)))</f>
        <v/>
      </c>
      <c r="O2046" s="54">
        <f>IF(OR($B2046="",O$3&lt;$D2046+Настройки!$B$7),0,MAX(0,$E2046-MAX(0,SUMIFS(Тех_Движение!$G$2:$G$5111,Тех_Движение!$D$2:$D$5111,$C2046,Тех_Движение!$B$2:$B$5111,"&lt;="&amp;O$3)-$F2046)))</f>
        <v/>
      </c>
      <c r="P2046" s="54">
        <f>IF(OR($B2046="",P$3&lt;$D2046+Настройки!$B$7),0,MAX(0,$E2046-MAX(0,SUMIFS(Тех_Движение!$G$2:$G$5111,Тех_Движение!$D$2:$D$5111,$C2046,Тех_Движение!$B$2:$B$5111,"&lt;="&amp;P$3)-$F2046)))</f>
        <v/>
      </c>
      <c r="Q2046" s="54">
        <f>IF(OR($B2046="",Q$3&lt;$D2046+Настройки!$B$7),0,MAX(0,$E2046-MAX(0,SUMIFS(Тех_Движение!$G$2:$G$5111,Тех_Движение!$D$2:$D$5111,$C2046,Тех_Движение!$B$2:$B$5111,"&lt;="&amp;Q$3)-$F2046)))</f>
        <v/>
      </c>
      <c r="R2046" s="54">
        <f>IF($B2046="","",SUM($K2046:$Q2046))</f>
        <v/>
      </c>
      <c r="S2046" s="56">
        <f>IF($B2046="","",VLOOKUP($C2046,Настройки!$A$11:$L$17,9,FALSE))</f>
        <v/>
      </c>
      <c r="T2046" s="56">
        <f>IF($B2046="","",$R2046*$S2046)</f>
        <v/>
      </c>
    </row>
    <row r="2047">
      <c r="A2047" s="20">
        <f>Тех_Движение!$A$2044</f>
        <v/>
      </c>
      <c r="B2047" s="20">
        <f>IF(Тех_Движение!$F$2044&gt;0,Тех_Движение!$I$2044,"")</f>
        <v/>
      </c>
      <c r="C2047" s="20">
        <f>IF($B2047="","",Тех_Движение!$D$2044)</f>
        <v/>
      </c>
      <c r="D2047" s="42">
        <f>IF($B2047="","",Тех_Движение!$B$2044)</f>
        <v/>
      </c>
      <c r="E2047" s="54">
        <f>IF($B2047="","",Тех_Движение!$F$2044)</f>
        <v/>
      </c>
      <c r="F2047" s="54">
        <f>IF($B2047="","",SUMIFS($E$5:$E2046,$C$5:$C2046,$C2047))</f>
        <v/>
      </c>
      <c r="G2047" s="54">
        <f>IF($B2047="","",MAX(0,$E2047-MAX(0,SUMIFS(Тех_Движение!$G$2:$G$5111,Тех_Движение!$D$2:$D$5111,$C2047,Тех_Движение!$B$2:$B$5111,"&lt;="&amp;Настройки!$B$5-1)-$F2047)))</f>
        <v/>
      </c>
      <c r="H2047" s="54">
        <f>IF($B2047="","",IF(AND($D2047&gt;=Настройки!$B$5,$D2047&lt;=Настройки!$B$6),$E2047,0))</f>
        <v/>
      </c>
      <c r="I2047" s="54">
        <f>IF($B2047="","",$G2047+$H2047-$J2047)</f>
        <v/>
      </c>
      <c r="J2047" s="54">
        <f>IF($B2047="","",MAX(0,$E2047-MAX(0,SUMIFS(Тех_Движение!$G$2:$G$5111,Тех_Движение!$D$2:$D$5111,$C2047,Тех_Движение!$B$2:$B$5111,"&lt;="&amp;Настройки!$B$6)-$F2047)))</f>
        <v/>
      </c>
      <c r="K2047" s="54">
        <f>IF(OR($B2047="",K$3&lt;$D2047+Настройки!$B$7),0,MAX(0,$E2047-MAX(0,SUMIFS(Тех_Движение!$G$2:$G$5111,Тех_Движение!$D$2:$D$5111,$C2047,Тех_Движение!$B$2:$B$5111,"&lt;="&amp;K$3)-$F2047)))</f>
        <v/>
      </c>
      <c r="L2047" s="54">
        <f>IF(OR($B2047="",L$3&lt;$D2047+Настройки!$B$7),0,MAX(0,$E2047-MAX(0,SUMIFS(Тех_Движение!$G$2:$G$5111,Тех_Движение!$D$2:$D$5111,$C2047,Тех_Движение!$B$2:$B$5111,"&lt;="&amp;L$3)-$F2047)))</f>
        <v/>
      </c>
      <c r="M2047" s="54">
        <f>IF(OR($B2047="",M$3&lt;$D2047+Настройки!$B$7),0,MAX(0,$E2047-MAX(0,SUMIFS(Тех_Движение!$G$2:$G$5111,Тех_Движение!$D$2:$D$5111,$C2047,Тех_Движение!$B$2:$B$5111,"&lt;="&amp;M$3)-$F2047)))</f>
        <v/>
      </c>
      <c r="N2047" s="54">
        <f>IF(OR($B2047="",N$3&lt;$D2047+Настройки!$B$7),0,MAX(0,$E2047-MAX(0,SUMIFS(Тех_Движение!$G$2:$G$5111,Тех_Движение!$D$2:$D$5111,$C2047,Тех_Движение!$B$2:$B$5111,"&lt;="&amp;N$3)-$F2047)))</f>
        <v/>
      </c>
      <c r="O2047" s="54">
        <f>IF(OR($B2047="",O$3&lt;$D2047+Настройки!$B$7),0,MAX(0,$E2047-MAX(0,SUMIFS(Тех_Движение!$G$2:$G$5111,Тех_Движение!$D$2:$D$5111,$C2047,Тех_Движение!$B$2:$B$5111,"&lt;="&amp;O$3)-$F2047)))</f>
        <v/>
      </c>
      <c r="P2047" s="54">
        <f>IF(OR($B2047="",P$3&lt;$D2047+Настройки!$B$7),0,MAX(0,$E2047-MAX(0,SUMIFS(Тех_Движение!$G$2:$G$5111,Тех_Движение!$D$2:$D$5111,$C2047,Тех_Движение!$B$2:$B$5111,"&lt;="&amp;P$3)-$F2047)))</f>
        <v/>
      </c>
      <c r="Q2047" s="54">
        <f>IF(OR($B2047="",Q$3&lt;$D2047+Настройки!$B$7),0,MAX(0,$E2047-MAX(0,SUMIFS(Тех_Движение!$G$2:$G$5111,Тех_Движение!$D$2:$D$5111,$C2047,Тех_Движение!$B$2:$B$5111,"&lt;="&amp;Q$3)-$F2047)))</f>
        <v/>
      </c>
      <c r="R2047" s="54">
        <f>IF($B2047="","",SUM($K2047:$Q2047))</f>
        <v/>
      </c>
      <c r="S2047" s="56">
        <f>IF($B2047="","",VLOOKUP($C2047,Настройки!$A$11:$L$17,9,FALSE))</f>
        <v/>
      </c>
      <c r="T2047" s="56">
        <f>IF($B2047="","",$R2047*$S2047)</f>
        <v/>
      </c>
    </row>
    <row r="2048">
      <c r="A2048" s="20">
        <f>Тех_Движение!$A$2045</f>
        <v/>
      </c>
      <c r="B2048" s="20">
        <f>IF(Тех_Движение!$F$2045&gt;0,Тех_Движение!$I$2045,"")</f>
        <v/>
      </c>
      <c r="C2048" s="20">
        <f>IF($B2048="","",Тех_Движение!$D$2045)</f>
        <v/>
      </c>
      <c r="D2048" s="42">
        <f>IF($B2048="","",Тех_Движение!$B$2045)</f>
        <v/>
      </c>
      <c r="E2048" s="54">
        <f>IF($B2048="","",Тех_Движение!$F$2045)</f>
        <v/>
      </c>
      <c r="F2048" s="54">
        <f>IF($B2048="","",SUMIFS($E$5:$E2047,$C$5:$C2047,$C2048))</f>
        <v/>
      </c>
      <c r="G2048" s="54">
        <f>IF($B2048="","",MAX(0,$E2048-MAX(0,SUMIFS(Тех_Движение!$G$2:$G$5111,Тех_Движение!$D$2:$D$5111,$C2048,Тех_Движение!$B$2:$B$5111,"&lt;="&amp;Настройки!$B$5-1)-$F2048)))</f>
        <v/>
      </c>
      <c r="H2048" s="54">
        <f>IF($B2048="","",IF(AND($D2048&gt;=Настройки!$B$5,$D2048&lt;=Настройки!$B$6),$E2048,0))</f>
        <v/>
      </c>
      <c r="I2048" s="54">
        <f>IF($B2048="","",$G2048+$H2048-$J2048)</f>
        <v/>
      </c>
      <c r="J2048" s="54">
        <f>IF($B2048="","",MAX(0,$E2048-MAX(0,SUMIFS(Тех_Движение!$G$2:$G$5111,Тех_Движение!$D$2:$D$5111,$C2048,Тех_Движение!$B$2:$B$5111,"&lt;="&amp;Настройки!$B$6)-$F2048)))</f>
        <v/>
      </c>
      <c r="K2048" s="54">
        <f>IF(OR($B2048="",K$3&lt;$D2048+Настройки!$B$7),0,MAX(0,$E2048-MAX(0,SUMIFS(Тех_Движение!$G$2:$G$5111,Тех_Движение!$D$2:$D$5111,$C2048,Тех_Движение!$B$2:$B$5111,"&lt;="&amp;K$3)-$F2048)))</f>
        <v/>
      </c>
      <c r="L2048" s="54">
        <f>IF(OR($B2048="",L$3&lt;$D2048+Настройки!$B$7),0,MAX(0,$E2048-MAX(0,SUMIFS(Тех_Движение!$G$2:$G$5111,Тех_Движение!$D$2:$D$5111,$C2048,Тех_Движение!$B$2:$B$5111,"&lt;="&amp;L$3)-$F2048)))</f>
        <v/>
      </c>
      <c r="M2048" s="54">
        <f>IF(OR($B2048="",M$3&lt;$D2048+Настройки!$B$7),0,MAX(0,$E2048-MAX(0,SUMIFS(Тех_Движение!$G$2:$G$5111,Тех_Движение!$D$2:$D$5111,$C2048,Тех_Движение!$B$2:$B$5111,"&lt;="&amp;M$3)-$F2048)))</f>
        <v/>
      </c>
      <c r="N2048" s="54">
        <f>IF(OR($B2048="",N$3&lt;$D2048+Настройки!$B$7),0,MAX(0,$E2048-MAX(0,SUMIFS(Тех_Движение!$G$2:$G$5111,Тех_Движение!$D$2:$D$5111,$C2048,Тех_Движение!$B$2:$B$5111,"&lt;="&amp;N$3)-$F2048)))</f>
        <v/>
      </c>
      <c r="O2048" s="54">
        <f>IF(OR($B2048="",O$3&lt;$D2048+Настройки!$B$7),0,MAX(0,$E2048-MAX(0,SUMIFS(Тех_Движение!$G$2:$G$5111,Тех_Движение!$D$2:$D$5111,$C2048,Тех_Движение!$B$2:$B$5111,"&lt;="&amp;O$3)-$F2048)))</f>
        <v/>
      </c>
      <c r="P2048" s="54">
        <f>IF(OR($B2048="",P$3&lt;$D2048+Настройки!$B$7),0,MAX(0,$E2048-MAX(0,SUMIFS(Тех_Движение!$G$2:$G$5111,Тех_Движение!$D$2:$D$5111,$C2048,Тех_Движение!$B$2:$B$5111,"&lt;="&amp;P$3)-$F2048)))</f>
        <v/>
      </c>
      <c r="Q2048" s="54">
        <f>IF(OR($B2048="",Q$3&lt;$D2048+Настройки!$B$7),0,MAX(0,$E2048-MAX(0,SUMIFS(Тех_Движение!$G$2:$G$5111,Тех_Движение!$D$2:$D$5111,$C2048,Тех_Движение!$B$2:$B$5111,"&lt;="&amp;Q$3)-$F2048)))</f>
        <v/>
      </c>
      <c r="R2048" s="54">
        <f>IF($B2048="","",SUM($K2048:$Q2048))</f>
        <v/>
      </c>
      <c r="S2048" s="56">
        <f>IF($B2048="","",VLOOKUP($C2048,Настройки!$A$11:$L$17,9,FALSE))</f>
        <v/>
      </c>
      <c r="T2048" s="56">
        <f>IF($B2048="","",$R2048*$S2048)</f>
        <v/>
      </c>
    </row>
    <row r="2049">
      <c r="A2049" s="20">
        <f>Тех_Движение!$A$2046</f>
        <v/>
      </c>
      <c r="B2049" s="20">
        <f>IF(Тех_Движение!$F$2046&gt;0,Тех_Движение!$I$2046,"")</f>
        <v/>
      </c>
      <c r="C2049" s="20">
        <f>IF($B2049="","",Тех_Движение!$D$2046)</f>
        <v/>
      </c>
      <c r="D2049" s="42">
        <f>IF($B2049="","",Тех_Движение!$B$2046)</f>
        <v/>
      </c>
      <c r="E2049" s="54">
        <f>IF($B2049="","",Тех_Движение!$F$2046)</f>
        <v/>
      </c>
      <c r="F2049" s="54">
        <f>IF($B2049="","",SUMIFS($E$5:$E2048,$C$5:$C2048,$C2049))</f>
        <v/>
      </c>
      <c r="G2049" s="54">
        <f>IF($B2049="","",MAX(0,$E2049-MAX(0,SUMIFS(Тех_Движение!$G$2:$G$5111,Тех_Движение!$D$2:$D$5111,$C2049,Тех_Движение!$B$2:$B$5111,"&lt;="&amp;Настройки!$B$5-1)-$F2049)))</f>
        <v/>
      </c>
      <c r="H2049" s="54">
        <f>IF($B2049="","",IF(AND($D2049&gt;=Настройки!$B$5,$D2049&lt;=Настройки!$B$6),$E2049,0))</f>
        <v/>
      </c>
      <c r="I2049" s="54">
        <f>IF($B2049="","",$G2049+$H2049-$J2049)</f>
        <v/>
      </c>
      <c r="J2049" s="54">
        <f>IF($B2049="","",MAX(0,$E2049-MAX(0,SUMIFS(Тех_Движение!$G$2:$G$5111,Тех_Движение!$D$2:$D$5111,$C2049,Тех_Движение!$B$2:$B$5111,"&lt;="&amp;Настройки!$B$6)-$F2049)))</f>
        <v/>
      </c>
      <c r="K2049" s="54">
        <f>IF(OR($B2049="",K$3&lt;$D2049+Настройки!$B$7),0,MAX(0,$E2049-MAX(0,SUMIFS(Тех_Движение!$G$2:$G$5111,Тех_Движение!$D$2:$D$5111,$C2049,Тех_Движение!$B$2:$B$5111,"&lt;="&amp;K$3)-$F2049)))</f>
        <v/>
      </c>
      <c r="L2049" s="54">
        <f>IF(OR($B2049="",L$3&lt;$D2049+Настройки!$B$7),0,MAX(0,$E2049-MAX(0,SUMIFS(Тех_Движение!$G$2:$G$5111,Тех_Движение!$D$2:$D$5111,$C2049,Тех_Движение!$B$2:$B$5111,"&lt;="&amp;L$3)-$F2049)))</f>
        <v/>
      </c>
      <c r="M2049" s="54">
        <f>IF(OR($B2049="",M$3&lt;$D2049+Настройки!$B$7),0,MAX(0,$E2049-MAX(0,SUMIFS(Тех_Движение!$G$2:$G$5111,Тех_Движение!$D$2:$D$5111,$C2049,Тех_Движение!$B$2:$B$5111,"&lt;="&amp;M$3)-$F2049)))</f>
        <v/>
      </c>
      <c r="N2049" s="54">
        <f>IF(OR($B2049="",N$3&lt;$D2049+Настройки!$B$7),0,MAX(0,$E2049-MAX(0,SUMIFS(Тех_Движение!$G$2:$G$5111,Тех_Движение!$D$2:$D$5111,$C2049,Тех_Движение!$B$2:$B$5111,"&lt;="&amp;N$3)-$F2049)))</f>
        <v/>
      </c>
      <c r="O2049" s="54">
        <f>IF(OR($B2049="",O$3&lt;$D2049+Настройки!$B$7),0,MAX(0,$E2049-MAX(0,SUMIFS(Тех_Движение!$G$2:$G$5111,Тех_Движение!$D$2:$D$5111,$C2049,Тех_Движение!$B$2:$B$5111,"&lt;="&amp;O$3)-$F2049)))</f>
        <v/>
      </c>
      <c r="P2049" s="54">
        <f>IF(OR($B2049="",P$3&lt;$D2049+Настройки!$B$7),0,MAX(0,$E2049-MAX(0,SUMIFS(Тех_Движение!$G$2:$G$5111,Тех_Движение!$D$2:$D$5111,$C2049,Тех_Движение!$B$2:$B$5111,"&lt;="&amp;P$3)-$F2049)))</f>
        <v/>
      </c>
      <c r="Q2049" s="54">
        <f>IF(OR($B2049="",Q$3&lt;$D2049+Настройки!$B$7),0,MAX(0,$E2049-MAX(0,SUMIFS(Тех_Движение!$G$2:$G$5111,Тех_Движение!$D$2:$D$5111,$C2049,Тех_Движение!$B$2:$B$5111,"&lt;="&amp;Q$3)-$F2049)))</f>
        <v/>
      </c>
      <c r="R2049" s="54">
        <f>IF($B2049="","",SUM($K2049:$Q2049))</f>
        <v/>
      </c>
      <c r="S2049" s="56">
        <f>IF($B2049="","",VLOOKUP($C2049,Настройки!$A$11:$L$17,9,FALSE))</f>
        <v/>
      </c>
      <c r="T2049" s="56">
        <f>IF($B2049="","",$R2049*$S2049)</f>
        <v/>
      </c>
    </row>
    <row r="2050">
      <c r="A2050" s="20">
        <f>Тех_Движение!$A$2047</f>
        <v/>
      </c>
      <c r="B2050" s="20">
        <f>IF(Тех_Движение!$F$2047&gt;0,Тех_Движение!$I$2047,"")</f>
        <v/>
      </c>
      <c r="C2050" s="20">
        <f>IF($B2050="","",Тех_Движение!$D$2047)</f>
        <v/>
      </c>
      <c r="D2050" s="42">
        <f>IF($B2050="","",Тех_Движение!$B$2047)</f>
        <v/>
      </c>
      <c r="E2050" s="54">
        <f>IF($B2050="","",Тех_Движение!$F$2047)</f>
        <v/>
      </c>
      <c r="F2050" s="54">
        <f>IF($B2050="","",SUMIFS($E$5:$E2049,$C$5:$C2049,$C2050))</f>
        <v/>
      </c>
      <c r="G2050" s="54">
        <f>IF($B2050="","",MAX(0,$E2050-MAX(0,SUMIFS(Тех_Движение!$G$2:$G$5111,Тех_Движение!$D$2:$D$5111,$C2050,Тех_Движение!$B$2:$B$5111,"&lt;="&amp;Настройки!$B$5-1)-$F2050)))</f>
        <v/>
      </c>
      <c r="H2050" s="54">
        <f>IF($B2050="","",IF(AND($D2050&gt;=Настройки!$B$5,$D2050&lt;=Настройки!$B$6),$E2050,0))</f>
        <v/>
      </c>
      <c r="I2050" s="54">
        <f>IF($B2050="","",$G2050+$H2050-$J2050)</f>
        <v/>
      </c>
      <c r="J2050" s="54">
        <f>IF($B2050="","",MAX(0,$E2050-MAX(0,SUMIFS(Тех_Движение!$G$2:$G$5111,Тех_Движение!$D$2:$D$5111,$C2050,Тех_Движение!$B$2:$B$5111,"&lt;="&amp;Настройки!$B$6)-$F2050)))</f>
        <v/>
      </c>
      <c r="K2050" s="54">
        <f>IF(OR($B2050="",K$3&lt;$D2050+Настройки!$B$7),0,MAX(0,$E2050-MAX(0,SUMIFS(Тех_Движение!$G$2:$G$5111,Тех_Движение!$D$2:$D$5111,$C2050,Тех_Движение!$B$2:$B$5111,"&lt;="&amp;K$3)-$F2050)))</f>
        <v/>
      </c>
      <c r="L2050" s="54">
        <f>IF(OR($B2050="",L$3&lt;$D2050+Настройки!$B$7),0,MAX(0,$E2050-MAX(0,SUMIFS(Тех_Движение!$G$2:$G$5111,Тех_Движение!$D$2:$D$5111,$C2050,Тех_Движение!$B$2:$B$5111,"&lt;="&amp;L$3)-$F2050)))</f>
        <v/>
      </c>
      <c r="M2050" s="54">
        <f>IF(OR($B2050="",M$3&lt;$D2050+Настройки!$B$7),0,MAX(0,$E2050-MAX(0,SUMIFS(Тех_Движение!$G$2:$G$5111,Тех_Движение!$D$2:$D$5111,$C2050,Тех_Движение!$B$2:$B$5111,"&lt;="&amp;M$3)-$F2050)))</f>
        <v/>
      </c>
      <c r="N2050" s="54">
        <f>IF(OR($B2050="",N$3&lt;$D2050+Настройки!$B$7),0,MAX(0,$E2050-MAX(0,SUMIFS(Тех_Движение!$G$2:$G$5111,Тех_Движение!$D$2:$D$5111,$C2050,Тех_Движение!$B$2:$B$5111,"&lt;="&amp;N$3)-$F2050)))</f>
        <v/>
      </c>
      <c r="O2050" s="54">
        <f>IF(OR($B2050="",O$3&lt;$D2050+Настройки!$B$7),0,MAX(0,$E2050-MAX(0,SUMIFS(Тех_Движение!$G$2:$G$5111,Тех_Движение!$D$2:$D$5111,$C2050,Тех_Движение!$B$2:$B$5111,"&lt;="&amp;O$3)-$F2050)))</f>
        <v/>
      </c>
      <c r="P2050" s="54">
        <f>IF(OR($B2050="",P$3&lt;$D2050+Настройки!$B$7),0,MAX(0,$E2050-MAX(0,SUMIFS(Тех_Движение!$G$2:$G$5111,Тех_Движение!$D$2:$D$5111,$C2050,Тех_Движение!$B$2:$B$5111,"&lt;="&amp;P$3)-$F2050)))</f>
        <v/>
      </c>
      <c r="Q2050" s="54">
        <f>IF(OR($B2050="",Q$3&lt;$D2050+Настройки!$B$7),0,MAX(0,$E2050-MAX(0,SUMIFS(Тех_Движение!$G$2:$G$5111,Тех_Движение!$D$2:$D$5111,$C2050,Тех_Движение!$B$2:$B$5111,"&lt;="&amp;Q$3)-$F2050)))</f>
        <v/>
      </c>
      <c r="R2050" s="54">
        <f>IF($B2050="","",SUM($K2050:$Q2050))</f>
        <v/>
      </c>
      <c r="S2050" s="56">
        <f>IF($B2050="","",VLOOKUP($C2050,Настройки!$A$11:$L$17,9,FALSE))</f>
        <v/>
      </c>
      <c r="T2050" s="56">
        <f>IF($B2050="","",$R2050*$S2050)</f>
        <v/>
      </c>
    </row>
    <row r="2051">
      <c r="A2051" s="20">
        <f>Тех_Движение!$A$2048</f>
        <v/>
      </c>
      <c r="B2051" s="20">
        <f>IF(Тех_Движение!$F$2048&gt;0,Тех_Движение!$I$2048,"")</f>
        <v/>
      </c>
      <c r="C2051" s="20">
        <f>IF($B2051="","",Тех_Движение!$D$2048)</f>
        <v/>
      </c>
      <c r="D2051" s="42">
        <f>IF($B2051="","",Тех_Движение!$B$2048)</f>
        <v/>
      </c>
      <c r="E2051" s="54">
        <f>IF($B2051="","",Тех_Движение!$F$2048)</f>
        <v/>
      </c>
      <c r="F2051" s="54">
        <f>IF($B2051="","",SUMIFS($E$5:$E2050,$C$5:$C2050,$C2051))</f>
        <v/>
      </c>
      <c r="G2051" s="54">
        <f>IF($B2051="","",MAX(0,$E2051-MAX(0,SUMIFS(Тех_Движение!$G$2:$G$5111,Тех_Движение!$D$2:$D$5111,$C2051,Тех_Движение!$B$2:$B$5111,"&lt;="&amp;Настройки!$B$5-1)-$F2051)))</f>
        <v/>
      </c>
      <c r="H2051" s="54">
        <f>IF($B2051="","",IF(AND($D2051&gt;=Настройки!$B$5,$D2051&lt;=Настройки!$B$6),$E2051,0))</f>
        <v/>
      </c>
      <c r="I2051" s="54">
        <f>IF($B2051="","",$G2051+$H2051-$J2051)</f>
        <v/>
      </c>
      <c r="J2051" s="54">
        <f>IF($B2051="","",MAX(0,$E2051-MAX(0,SUMIFS(Тех_Движение!$G$2:$G$5111,Тех_Движение!$D$2:$D$5111,$C2051,Тех_Движение!$B$2:$B$5111,"&lt;="&amp;Настройки!$B$6)-$F2051)))</f>
        <v/>
      </c>
      <c r="K2051" s="54">
        <f>IF(OR($B2051="",K$3&lt;$D2051+Настройки!$B$7),0,MAX(0,$E2051-MAX(0,SUMIFS(Тех_Движение!$G$2:$G$5111,Тех_Движение!$D$2:$D$5111,$C2051,Тех_Движение!$B$2:$B$5111,"&lt;="&amp;K$3)-$F2051)))</f>
        <v/>
      </c>
      <c r="L2051" s="54">
        <f>IF(OR($B2051="",L$3&lt;$D2051+Настройки!$B$7),0,MAX(0,$E2051-MAX(0,SUMIFS(Тех_Движение!$G$2:$G$5111,Тех_Движение!$D$2:$D$5111,$C2051,Тех_Движение!$B$2:$B$5111,"&lt;="&amp;L$3)-$F2051)))</f>
        <v/>
      </c>
      <c r="M2051" s="54">
        <f>IF(OR($B2051="",M$3&lt;$D2051+Настройки!$B$7),0,MAX(0,$E2051-MAX(0,SUMIFS(Тех_Движение!$G$2:$G$5111,Тех_Движение!$D$2:$D$5111,$C2051,Тех_Движение!$B$2:$B$5111,"&lt;="&amp;M$3)-$F2051)))</f>
        <v/>
      </c>
      <c r="N2051" s="54">
        <f>IF(OR($B2051="",N$3&lt;$D2051+Настройки!$B$7),0,MAX(0,$E2051-MAX(0,SUMIFS(Тех_Движение!$G$2:$G$5111,Тех_Движение!$D$2:$D$5111,$C2051,Тех_Движение!$B$2:$B$5111,"&lt;="&amp;N$3)-$F2051)))</f>
        <v/>
      </c>
      <c r="O2051" s="54">
        <f>IF(OR($B2051="",O$3&lt;$D2051+Настройки!$B$7),0,MAX(0,$E2051-MAX(0,SUMIFS(Тех_Движение!$G$2:$G$5111,Тех_Движение!$D$2:$D$5111,$C2051,Тех_Движение!$B$2:$B$5111,"&lt;="&amp;O$3)-$F2051)))</f>
        <v/>
      </c>
      <c r="P2051" s="54">
        <f>IF(OR($B2051="",P$3&lt;$D2051+Настройки!$B$7),0,MAX(0,$E2051-MAX(0,SUMIFS(Тех_Движение!$G$2:$G$5111,Тех_Движение!$D$2:$D$5111,$C2051,Тех_Движение!$B$2:$B$5111,"&lt;="&amp;P$3)-$F2051)))</f>
        <v/>
      </c>
      <c r="Q2051" s="54">
        <f>IF(OR($B2051="",Q$3&lt;$D2051+Настройки!$B$7),0,MAX(0,$E2051-MAX(0,SUMIFS(Тех_Движение!$G$2:$G$5111,Тех_Движение!$D$2:$D$5111,$C2051,Тех_Движение!$B$2:$B$5111,"&lt;="&amp;Q$3)-$F2051)))</f>
        <v/>
      </c>
      <c r="R2051" s="54">
        <f>IF($B2051="","",SUM($K2051:$Q2051))</f>
        <v/>
      </c>
      <c r="S2051" s="56">
        <f>IF($B2051="","",VLOOKUP($C2051,Настройки!$A$11:$L$17,9,FALSE))</f>
        <v/>
      </c>
      <c r="T2051" s="56">
        <f>IF($B2051="","",$R2051*$S2051)</f>
        <v/>
      </c>
    </row>
    <row r="2052">
      <c r="A2052" s="20">
        <f>Тех_Движение!$A$2049</f>
        <v/>
      </c>
      <c r="B2052" s="20">
        <f>IF(Тех_Движение!$F$2049&gt;0,Тех_Движение!$I$2049,"")</f>
        <v/>
      </c>
      <c r="C2052" s="20">
        <f>IF($B2052="","",Тех_Движение!$D$2049)</f>
        <v/>
      </c>
      <c r="D2052" s="42">
        <f>IF($B2052="","",Тех_Движение!$B$2049)</f>
        <v/>
      </c>
      <c r="E2052" s="54">
        <f>IF($B2052="","",Тех_Движение!$F$2049)</f>
        <v/>
      </c>
      <c r="F2052" s="54">
        <f>IF($B2052="","",SUMIFS($E$5:$E2051,$C$5:$C2051,$C2052))</f>
        <v/>
      </c>
      <c r="G2052" s="54">
        <f>IF($B2052="","",MAX(0,$E2052-MAX(0,SUMIFS(Тех_Движение!$G$2:$G$5111,Тех_Движение!$D$2:$D$5111,$C2052,Тех_Движение!$B$2:$B$5111,"&lt;="&amp;Настройки!$B$5-1)-$F2052)))</f>
        <v/>
      </c>
      <c r="H2052" s="54">
        <f>IF($B2052="","",IF(AND($D2052&gt;=Настройки!$B$5,$D2052&lt;=Настройки!$B$6),$E2052,0))</f>
        <v/>
      </c>
      <c r="I2052" s="54">
        <f>IF($B2052="","",$G2052+$H2052-$J2052)</f>
        <v/>
      </c>
      <c r="J2052" s="54">
        <f>IF($B2052="","",MAX(0,$E2052-MAX(0,SUMIFS(Тех_Движение!$G$2:$G$5111,Тех_Движение!$D$2:$D$5111,$C2052,Тех_Движение!$B$2:$B$5111,"&lt;="&amp;Настройки!$B$6)-$F2052)))</f>
        <v/>
      </c>
      <c r="K2052" s="54">
        <f>IF(OR($B2052="",K$3&lt;$D2052+Настройки!$B$7),0,MAX(0,$E2052-MAX(0,SUMIFS(Тех_Движение!$G$2:$G$5111,Тех_Движение!$D$2:$D$5111,$C2052,Тех_Движение!$B$2:$B$5111,"&lt;="&amp;K$3)-$F2052)))</f>
        <v/>
      </c>
      <c r="L2052" s="54">
        <f>IF(OR($B2052="",L$3&lt;$D2052+Настройки!$B$7),0,MAX(0,$E2052-MAX(0,SUMIFS(Тех_Движение!$G$2:$G$5111,Тех_Движение!$D$2:$D$5111,$C2052,Тех_Движение!$B$2:$B$5111,"&lt;="&amp;L$3)-$F2052)))</f>
        <v/>
      </c>
      <c r="M2052" s="54">
        <f>IF(OR($B2052="",M$3&lt;$D2052+Настройки!$B$7),0,MAX(0,$E2052-MAX(0,SUMIFS(Тех_Движение!$G$2:$G$5111,Тех_Движение!$D$2:$D$5111,$C2052,Тех_Движение!$B$2:$B$5111,"&lt;="&amp;M$3)-$F2052)))</f>
        <v/>
      </c>
      <c r="N2052" s="54">
        <f>IF(OR($B2052="",N$3&lt;$D2052+Настройки!$B$7),0,MAX(0,$E2052-MAX(0,SUMIFS(Тех_Движение!$G$2:$G$5111,Тех_Движение!$D$2:$D$5111,$C2052,Тех_Движение!$B$2:$B$5111,"&lt;="&amp;N$3)-$F2052)))</f>
        <v/>
      </c>
      <c r="O2052" s="54">
        <f>IF(OR($B2052="",O$3&lt;$D2052+Настройки!$B$7),0,MAX(0,$E2052-MAX(0,SUMIFS(Тех_Движение!$G$2:$G$5111,Тех_Движение!$D$2:$D$5111,$C2052,Тех_Движение!$B$2:$B$5111,"&lt;="&amp;O$3)-$F2052)))</f>
        <v/>
      </c>
      <c r="P2052" s="54">
        <f>IF(OR($B2052="",P$3&lt;$D2052+Настройки!$B$7),0,MAX(0,$E2052-MAX(0,SUMIFS(Тех_Движение!$G$2:$G$5111,Тех_Движение!$D$2:$D$5111,$C2052,Тех_Движение!$B$2:$B$5111,"&lt;="&amp;P$3)-$F2052)))</f>
        <v/>
      </c>
      <c r="Q2052" s="54">
        <f>IF(OR($B2052="",Q$3&lt;$D2052+Настройки!$B$7),0,MAX(0,$E2052-MAX(0,SUMIFS(Тех_Движение!$G$2:$G$5111,Тех_Движение!$D$2:$D$5111,$C2052,Тех_Движение!$B$2:$B$5111,"&lt;="&amp;Q$3)-$F2052)))</f>
        <v/>
      </c>
      <c r="R2052" s="54">
        <f>IF($B2052="","",SUM($K2052:$Q2052))</f>
        <v/>
      </c>
      <c r="S2052" s="56">
        <f>IF($B2052="","",VLOOKUP($C2052,Настройки!$A$11:$L$17,9,FALSE))</f>
        <v/>
      </c>
      <c r="T2052" s="56">
        <f>IF($B2052="","",$R2052*$S2052)</f>
        <v/>
      </c>
    </row>
    <row r="2053">
      <c r="A2053" s="20">
        <f>Тех_Движение!$A$2050</f>
        <v/>
      </c>
      <c r="B2053" s="20">
        <f>IF(Тех_Движение!$F$2050&gt;0,Тех_Движение!$I$2050,"")</f>
        <v/>
      </c>
      <c r="C2053" s="20">
        <f>IF($B2053="","",Тех_Движение!$D$2050)</f>
        <v/>
      </c>
      <c r="D2053" s="42">
        <f>IF($B2053="","",Тех_Движение!$B$2050)</f>
        <v/>
      </c>
      <c r="E2053" s="54">
        <f>IF($B2053="","",Тех_Движение!$F$2050)</f>
        <v/>
      </c>
      <c r="F2053" s="54">
        <f>IF($B2053="","",SUMIFS($E$5:$E2052,$C$5:$C2052,$C2053))</f>
        <v/>
      </c>
      <c r="G2053" s="54">
        <f>IF($B2053="","",MAX(0,$E2053-MAX(0,SUMIFS(Тех_Движение!$G$2:$G$5111,Тех_Движение!$D$2:$D$5111,$C2053,Тех_Движение!$B$2:$B$5111,"&lt;="&amp;Настройки!$B$5-1)-$F2053)))</f>
        <v/>
      </c>
      <c r="H2053" s="54">
        <f>IF($B2053="","",IF(AND($D2053&gt;=Настройки!$B$5,$D2053&lt;=Настройки!$B$6),$E2053,0))</f>
        <v/>
      </c>
      <c r="I2053" s="54">
        <f>IF($B2053="","",$G2053+$H2053-$J2053)</f>
        <v/>
      </c>
      <c r="J2053" s="54">
        <f>IF($B2053="","",MAX(0,$E2053-MAX(0,SUMIFS(Тех_Движение!$G$2:$G$5111,Тех_Движение!$D$2:$D$5111,$C2053,Тех_Движение!$B$2:$B$5111,"&lt;="&amp;Настройки!$B$6)-$F2053)))</f>
        <v/>
      </c>
      <c r="K2053" s="54">
        <f>IF(OR($B2053="",K$3&lt;$D2053+Настройки!$B$7),0,MAX(0,$E2053-MAX(0,SUMIFS(Тех_Движение!$G$2:$G$5111,Тех_Движение!$D$2:$D$5111,$C2053,Тех_Движение!$B$2:$B$5111,"&lt;="&amp;K$3)-$F2053)))</f>
        <v/>
      </c>
      <c r="L2053" s="54">
        <f>IF(OR($B2053="",L$3&lt;$D2053+Настройки!$B$7),0,MAX(0,$E2053-MAX(0,SUMIFS(Тех_Движение!$G$2:$G$5111,Тех_Движение!$D$2:$D$5111,$C2053,Тех_Движение!$B$2:$B$5111,"&lt;="&amp;L$3)-$F2053)))</f>
        <v/>
      </c>
      <c r="M2053" s="54">
        <f>IF(OR($B2053="",M$3&lt;$D2053+Настройки!$B$7),0,MAX(0,$E2053-MAX(0,SUMIFS(Тех_Движение!$G$2:$G$5111,Тех_Движение!$D$2:$D$5111,$C2053,Тех_Движение!$B$2:$B$5111,"&lt;="&amp;M$3)-$F2053)))</f>
        <v/>
      </c>
      <c r="N2053" s="54">
        <f>IF(OR($B2053="",N$3&lt;$D2053+Настройки!$B$7),0,MAX(0,$E2053-MAX(0,SUMIFS(Тех_Движение!$G$2:$G$5111,Тех_Движение!$D$2:$D$5111,$C2053,Тех_Движение!$B$2:$B$5111,"&lt;="&amp;N$3)-$F2053)))</f>
        <v/>
      </c>
      <c r="O2053" s="54">
        <f>IF(OR($B2053="",O$3&lt;$D2053+Настройки!$B$7),0,MAX(0,$E2053-MAX(0,SUMIFS(Тех_Движение!$G$2:$G$5111,Тех_Движение!$D$2:$D$5111,$C2053,Тех_Движение!$B$2:$B$5111,"&lt;="&amp;O$3)-$F2053)))</f>
        <v/>
      </c>
      <c r="P2053" s="54">
        <f>IF(OR($B2053="",P$3&lt;$D2053+Настройки!$B$7),0,MAX(0,$E2053-MAX(0,SUMIFS(Тех_Движение!$G$2:$G$5111,Тех_Движение!$D$2:$D$5111,$C2053,Тех_Движение!$B$2:$B$5111,"&lt;="&amp;P$3)-$F2053)))</f>
        <v/>
      </c>
      <c r="Q2053" s="54">
        <f>IF(OR($B2053="",Q$3&lt;$D2053+Настройки!$B$7),0,MAX(0,$E2053-MAX(0,SUMIFS(Тех_Движение!$G$2:$G$5111,Тех_Движение!$D$2:$D$5111,$C2053,Тех_Движение!$B$2:$B$5111,"&lt;="&amp;Q$3)-$F2053)))</f>
        <v/>
      </c>
      <c r="R2053" s="54">
        <f>IF($B2053="","",SUM($K2053:$Q2053))</f>
        <v/>
      </c>
      <c r="S2053" s="56">
        <f>IF($B2053="","",VLOOKUP($C2053,Настройки!$A$11:$L$17,9,FALSE))</f>
        <v/>
      </c>
      <c r="T2053" s="56">
        <f>IF($B2053="","",$R2053*$S2053)</f>
        <v/>
      </c>
    </row>
    <row r="2054">
      <c r="A2054" s="20">
        <f>Тех_Движение!$A$2051</f>
        <v/>
      </c>
      <c r="B2054" s="20">
        <f>IF(Тех_Движение!$F$2051&gt;0,Тех_Движение!$I$2051,"")</f>
        <v/>
      </c>
      <c r="C2054" s="20">
        <f>IF($B2054="","",Тех_Движение!$D$2051)</f>
        <v/>
      </c>
      <c r="D2054" s="42">
        <f>IF($B2054="","",Тех_Движение!$B$2051)</f>
        <v/>
      </c>
      <c r="E2054" s="54">
        <f>IF($B2054="","",Тех_Движение!$F$2051)</f>
        <v/>
      </c>
      <c r="F2054" s="54">
        <f>IF($B2054="","",SUMIFS($E$5:$E2053,$C$5:$C2053,$C2054))</f>
        <v/>
      </c>
      <c r="G2054" s="54">
        <f>IF($B2054="","",MAX(0,$E2054-MAX(0,SUMIFS(Тех_Движение!$G$2:$G$5111,Тех_Движение!$D$2:$D$5111,$C2054,Тех_Движение!$B$2:$B$5111,"&lt;="&amp;Настройки!$B$5-1)-$F2054)))</f>
        <v/>
      </c>
      <c r="H2054" s="54">
        <f>IF($B2054="","",IF(AND($D2054&gt;=Настройки!$B$5,$D2054&lt;=Настройки!$B$6),$E2054,0))</f>
        <v/>
      </c>
      <c r="I2054" s="54">
        <f>IF($B2054="","",$G2054+$H2054-$J2054)</f>
        <v/>
      </c>
      <c r="J2054" s="54">
        <f>IF($B2054="","",MAX(0,$E2054-MAX(0,SUMIFS(Тех_Движение!$G$2:$G$5111,Тех_Движение!$D$2:$D$5111,$C2054,Тех_Движение!$B$2:$B$5111,"&lt;="&amp;Настройки!$B$6)-$F2054)))</f>
        <v/>
      </c>
      <c r="K2054" s="54">
        <f>IF(OR($B2054="",K$3&lt;$D2054+Настройки!$B$7),0,MAX(0,$E2054-MAX(0,SUMIFS(Тех_Движение!$G$2:$G$5111,Тех_Движение!$D$2:$D$5111,$C2054,Тех_Движение!$B$2:$B$5111,"&lt;="&amp;K$3)-$F2054)))</f>
        <v/>
      </c>
      <c r="L2054" s="54">
        <f>IF(OR($B2054="",L$3&lt;$D2054+Настройки!$B$7),0,MAX(0,$E2054-MAX(0,SUMIFS(Тех_Движение!$G$2:$G$5111,Тех_Движение!$D$2:$D$5111,$C2054,Тех_Движение!$B$2:$B$5111,"&lt;="&amp;L$3)-$F2054)))</f>
        <v/>
      </c>
      <c r="M2054" s="54">
        <f>IF(OR($B2054="",M$3&lt;$D2054+Настройки!$B$7),0,MAX(0,$E2054-MAX(0,SUMIFS(Тех_Движение!$G$2:$G$5111,Тех_Движение!$D$2:$D$5111,$C2054,Тех_Движение!$B$2:$B$5111,"&lt;="&amp;M$3)-$F2054)))</f>
        <v/>
      </c>
      <c r="N2054" s="54">
        <f>IF(OR($B2054="",N$3&lt;$D2054+Настройки!$B$7),0,MAX(0,$E2054-MAX(0,SUMIFS(Тех_Движение!$G$2:$G$5111,Тех_Движение!$D$2:$D$5111,$C2054,Тех_Движение!$B$2:$B$5111,"&lt;="&amp;N$3)-$F2054)))</f>
        <v/>
      </c>
      <c r="O2054" s="54">
        <f>IF(OR($B2054="",O$3&lt;$D2054+Настройки!$B$7),0,MAX(0,$E2054-MAX(0,SUMIFS(Тех_Движение!$G$2:$G$5111,Тех_Движение!$D$2:$D$5111,$C2054,Тех_Движение!$B$2:$B$5111,"&lt;="&amp;O$3)-$F2054)))</f>
        <v/>
      </c>
      <c r="P2054" s="54">
        <f>IF(OR($B2054="",P$3&lt;$D2054+Настройки!$B$7),0,MAX(0,$E2054-MAX(0,SUMIFS(Тех_Движение!$G$2:$G$5111,Тех_Движение!$D$2:$D$5111,$C2054,Тех_Движение!$B$2:$B$5111,"&lt;="&amp;P$3)-$F2054)))</f>
        <v/>
      </c>
      <c r="Q2054" s="54">
        <f>IF(OR($B2054="",Q$3&lt;$D2054+Настройки!$B$7),0,MAX(0,$E2054-MAX(0,SUMIFS(Тех_Движение!$G$2:$G$5111,Тех_Движение!$D$2:$D$5111,$C2054,Тех_Движение!$B$2:$B$5111,"&lt;="&amp;Q$3)-$F2054)))</f>
        <v/>
      </c>
      <c r="R2054" s="54">
        <f>IF($B2054="","",SUM($K2054:$Q2054))</f>
        <v/>
      </c>
      <c r="S2054" s="56">
        <f>IF($B2054="","",VLOOKUP($C2054,Настройки!$A$11:$L$17,9,FALSE))</f>
        <v/>
      </c>
      <c r="T2054" s="56">
        <f>IF($B2054="","",$R2054*$S2054)</f>
        <v/>
      </c>
    </row>
    <row r="2055">
      <c r="A2055" s="20">
        <f>Тех_Движение!$A$2052</f>
        <v/>
      </c>
      <c r="B2055" s="20">
        <f>IF(Тех_Движение!$F$2052&gt;0,Тех_Движение!$I$2052,"")</f>
        <v/>
      </c>
      <c r="C2055" s="20">
        <f>IF($B2055="","",Тех_Движение!$D$2052)</f>
        <v/>
      </c>
      <c r="D2055" s="42">
        <f>IF($B2055="","",Тех_Движение!$B$2052)</f>
        <v/>
      </c>
      <c r="E2055" s="54">
        <f>IF($B2055="","",Тех_Движение!$F$2052)</f>
        <v/>
      </c>
      <c r="F2055" s="54">
        <f>IF($B2055="","",SUMIFS($E$5:$E2054,$C$5:$C2054,$C2055))</f>
        <v/>
      </c>
      <c r="G2055" s="54">
        <f>IF($B2055="","",MAX(0,$E2055-MAX(0,SUMIFS(Тех_Движение!$G$2:$G$5111,Тех_Движение!$D$2:$D$5111,$C2055,Тех_Движение!$B$2:$B$5111,"&lt;="&amp;Настройки!$B$5-1)-$F2055)))</f>
        <v/>
      </c>
      <c r="H2055" s="54">
        <f>IF($B2055="","",IF(AND($D2055&gt;=Настройки!$B$5,$D2055&lt;=Настройки!$B$6),$E2055,0))</f>
        <v/>
      </c>
      <c r="I2055" s="54">
        <f>IF($B2055="","",$G2055+$H2055-$J2055)</f>
        <v/>
      </c>
      <c r="J2055" s="54">
        <f>IF($B2055="","",MAX(0,$E2055-MAX(0,SUMIFS(Тех_Движение!$G$2:$G$5111,Тех_Движение!$D$2:$D$5111,$C2055,Тех_Движение!$B$2:$B$5111,"&lt;="&amp;Настройки!$B$6)-$F2055)))</f>
        <v/>
      </c>
      <c r="K2055" s="54">
        <f>IF(OR($B2055="",K$3&lt;$D2055+Настройки!$B$7),0,MAX(0,$E2055-MAX(0,SUMIFS(Тех_Движение!$G$2:$G$5111,Тех_Движение!$D$2:$D$5111,$C2055,Тех_Движение!$B$2:$B$5111,"&lt;="&amp;K$3)-$F2055)))</f>
        <v/>
      </c>
      <c r="L2055" s="54">
        <f>IF(OR($B2055="",L$3&lt;$D2055+Настройки!$B$7),0,MAX(0,$E2055-MAX(0,SUMIFS(Тех_Движение!$G$2:$G$5111,Тех_Движение!$D$2:$D$5111,$C2055,Тех_Движение!$B$2:$B$5111,"&lt;="&amp;L$3)-$F2055)))</f>
        <v/>
      </c>
      <c r="M2055" s="54">
        <f>IF(OR($B2055="",M$3&lt;$D2055+Настройки!$B$7),0,MAX(0,$E2055-MAX(0,SUMIFS(Тех_Движение!$G$2:$G$5111,Тех_Движение!$D$2:$D$5111,$C2055,Тех_Движение!$B$2:$B$5111,"&lt;="&amp;M$3)-$F2055)))</f>
        <v/>
      </c>
      <c r="N2055" s="54">
        <f>IF(OR($B2055="",N$3&lt;$D2055+Настройки!$B$7),0,MAX(0,$E2055-MAX(0,SUMIFS(Тех_Движение!$G$2:$G$5111,Тех_Движение!$D$2:$D$5111,$C2055,Тех_Движение!$B$2:$B$5111,"&lt;="&amp;N$3)-$F2055)))</f>
        <v/>
      </c>
      <c r="O2055" s="54">
        <f>IF(OR($B2055="",O$3&lt;$D2055+Настройки!$B$7),0,MAX(0,$E2055-MAX(0,SUMIFS(Тех_Движение!$G$2:$G$5111,Тех_Движение!$D$2:$D$5111,$C2055,Тех_Движение!$B$2:$B$5111,"&lt;="&amp;O$3)-$F2055)))</f>
        <v/>
      </c>
      <c r="P2055" s="54">
        <f>IF(OR($B2055="",P$3&lt;$D2055+Настройки!$B$7),0,MAX(0,$E2055-MAX(0,SUMIFS(Тех_Движение!$G$2:$G$5111,Тех_Движение!$D$2:$D$5111,$C2055,Тех_Движение!$B$2:$B$5111,"&lt;="&amp;P$3)-$F2055)))</f>
        <v/>
      </c>
      <c r="Q2055" s="54">
        <f>IF(OR($B2055="",Q$3&lt;$D2055+Настройки!$B$7),0,MAX(0,$E2055-MAX(0,SUMIFS(Тех_Движение!$G$2:$G$5111,Тех_Движение!$D$2:$D$5111,$C2055,Тех_Движение!$B$2:$B$5111,"&lt;="&amp;Q$3)-$F2055)))</f>
        <v/>
      </c>
      <c r="R2055" s="54">
        <f>IF($B2055="","",SUM($K2055:$Q2055))</f>
        <v/>
      </c>
      <c r="S2055" s="56">
        <f>IF($B2055="","",VLOOKUP($C2055,Настройки!$A$11:$L$17,9,FALSE))</f>
        <v/>
      </c>
      <c r="T2055" s="56">
        <f>IF($B2055="","",$R2055*$S2055)</f>
        <v/>
      </c>
    </row>
    <row r="2056">
      <c r="A2056" s="20">
        <f>Тех_Движение!$A$2053</f>
        <v/>
      </c>
      <c r="B2056" s="20">
        <f>IF(Тех_Движение!$F$2053&gt;0,Тех_Движение!$I$2053,"")</f>
        <v/>
      </c>
      <c r="C2056" s="20">
        <f>IF($B2056="","",Тех_Движение!$D$2053)</f>
        <v/>
      </c>
      <c r="D2056" s="42">
        <f>IF($B2056="","",Тех_Движение!$B$2053)</f>
        <v/>
      </c>
      <c r="E2056" s="54">
        <f>IF($B2056="","",Тех_Движение!$F$2053)</f>
        <v/>
      </c>
      <c r="F2056" s="54">
        <f>IF($B2056="","",SUMIFS($E$5:$E2055,$C$5:$C2055,$C2056))</f>
        <v/>
      </c>
      <c r="G2056" s="54">
        <f>IF($B2056="","",MAX(0,$E2056-MAX(0,SUMIFS(Тех_Движение!$G$2:$G$5111,Тех_Движение!$D$2:$D$5111,$C2056,Тех_Движение!$B$2:$B$5111,"&lt;="&amp;Настройки!$B$5-1)-$F2056)))</f>
        <v/>
      </c>
      <c r="H2056" s="54">
        <f>IF($B2056="","",IF(AND($D2056&gt;=Настройки!$B$5,$D2056&lt;=Настройки!$B$6),$E2056,0))</f>
        <v/>
      </c>
      <c r="I2056" s="54">
        <f>IF($B2056="","",$G2056+$H2056-$J2056)</f>
        <v/>
      </c>
      <c r="J2056" s="54">
        <f>IF($B2056="","",MAX(0,$E2056-MAX(0,SUMIFS(Тех_Движение!$G$2:$G$5111,Тех_Движение!$D$2:$D$5111,$C2056,Тех_Движение!$B$2:$B$5111,"&lt;="&amp;Настройки!$B$6)-$F2056)))</f>
        <v/>
      </c>
      <c r="K2056" s="54">
        <f>IF(OR($B2056="",K$3&lt;$D2056+Настройки!$B$7),0,MAX(0,$E2056-MAX(0,SUMIFS(Тех_Движение!$G$2:$G$5111,Тех_Движение!$D$2:$D$5111,$C2056,Тех_Движение!$B$2:$B$5111,"&lt;="&amp;K$3)-$F2056)))</f>
        <v/>
      </c>
      <c r="L2056" s="54">
        <f>IF(OR($B2056="",L$3&lt;$D2056+Настройки!$B$7),0,MAX(0,$E2056-MAX(0,SUMIFS(Тех_Движение!$G$2:$G$5111,Тех_Движение!$D$2:$D$5111,$C2056,Тех_Движение!$B$2:$B$5111,"&lt;="&amp;L$3)-$F2056)))</f>
        <v/>
      </c>
      <c r="M2056" s="54">
        <f>IF(OR($B2056="",M$3&lt;$D2056+Настройки!$B$7),0,MAX(0,$E2056-MAX(0,SUMIFS(Тех_Движение!$G$2:$G$5111,Тех_Движение!$D$2:$D$5111,$C2056,Тех_Движение!$B$2:$B$5111,"&lt;="&amp;M$3)-$F2056)))</f>
        <v/>
      </c>
      <c r="N2056" s="54">
        <f>IF(OR($B2056="",N$3&lt;$D2056+Настройки!$B$7),0,MAX(0,$E2056-MAX(0,SUMIFS(Тех_Движение!$G$2:$G$5111,Тех_Движение!$D$2:$D$5111,$C2056,Тех_Движение!$B$2:$B$5111,"&lt;="&amp;N$3)-$F2056)))</f>
        <v/>
      </c>
      <c r="O2056" s="54">
        <f>IF(OR($B2056="",O$3&lt;$D2056+Настройки!$B$7),0,MAX(0,$E2056-MAX(0,SUMIFS(Тех_Движение!$G$2:$G$5111,Тех_Движение!$D$2:$D$5111,$C2056,Тех_Движение!$B$2:$B$5111,"&lt;="&amp;O$3)-$F2056)))</f>
        <v/>
      </c>
      <c r="P2056" s="54">
        <f>IF(OR($B2056="",P$3&lt;$D2056+Настройки!$B$7),0,MAX(0,$E2056-MAX(0,SUMIFS(Тех_Движение!$G$2:$G$5111,Тех_Движение!$D$2:$D$5111,$C2056,Тех_Движение!$B$2:$B$5111,"&lt;="&amp;P$3)-$F2056)))</f>
        <v/>
      </c>
      <c r="Q2056" s="54">
        <f>IF(OR($B2056="",Q$3&lt;$D2056+Настройки!$B$7),0,MAX(0,$E2056-MAX(0,SUMIFS(Тех_Движение!$G$2:$G$5111,Тех_Движение!$D$2:$D$5111,$C2056,Тех_Движение!$B$2:$B$5111,"&lt;="&amp;Q$3)-$F2056)))</f>
        <v/>
      </c>
      <c r="R2056" s="54">
        <f>IF($B2056="","",SUM($K2056:$Q2056))</f>
        <v/>
      </c>
      <c r="S2056" s="56">
        <f>IF($B2056="","",VLOOKUP($C2056,Настройки!$A$11:$L$17,9,FALSE))</f>
        <v/>
      </c>
      <c r="T2056" s="56">
        <f>IF($B2056="","",$R2056*$S2056)</f>
        <v/>
      </c>
    </row>
    <row r="2057">
      <c r="A2057" s="20">
        <f>Тех_Движение!$A$2054</f>
        <v/>
      </c>
      <c r="B2057" s="20">
        <f>IF(Тех_Движение!$F$2054&gt;0,Тех_Движение!$I$2054,"")</f>
        <v/>
      </c>
      <c r="C2057" s="20">
        <f>IF($B2057="","",Тех_Движение!$D$2054)</f>
        <v/>
      </c>
      <c r="D2057" s="42">
        <f>IF($B2057="","",Тех_Движение!$B$2054)</f>
        <v/>
      </c>
      <c r="E2057" s="54">
        <f>IF($B2057="","",Тех_Движение!$F$2054)</f>
        <v/>
      </c>
      <c r="F2057" s="54">
        <f>IF($B2057="","",SUMIFS($E$5:$E2056,$C$5:$C2056,$C2057))</f>
        <v/>
      </c>
      <c r="G2057" s="54">
        <f>IF($B2057="","",MAX(0,$E2057-MAX(0,SUMIFS(Тех_Движение!$G$2:$G$5111,Тех_Движение!$D$2:$D$5111,$C2057,Тех_Движение!$B$2:$B$5111,"&lt;="&amp;Настройки!$B$5-1)-$F2057)))</f>
        <v/>
      </c>
      <c r="H2057" s="54">
        <f>IF($B2057="","",IF(AND($D2057&gt;=Настройки!$B$5,$D2057&lt;=Настройки!$B$6),$E2057,0))</f>
        <v/>
      </c>
      <c r="I2057" s="54">
        <f>IF($B2057="","",$G2057+$H2057-$J2057)</f>
        <v/>
      </c>
      <c r="J2057" s="54">
        <f>IF($B2057="","",MAX(0,$E2057-MAX(0,SUMIFS(Тех_Движение!$G$2:$G$5111,Тех_Движение!$D$2:$D$5111,$C2057,Тех_Движение!$B$2:$B$5111,"&lt;="&amp;Настройки!$B$6)-$F2057)))</f>
        <v/>
      </c>
      <c r="K2057" s="54">
        <f>IF(OR($B2057="",K$3&lt;$D2057+Настройки!$B$7),0,MAX(0,$E2057-MAX(0,SUMIFS(Тех_Движение!$G$2:$G$5111,Тех_Движение!$D$2:$D$5111,$C2057,Тех_Движение!$B$2:$B$5111,"&lt;="&amp;K$3)-$F2057)))</f>
        <v/>
      </c>
      <c r="L2057" s="54">
        <f>IF(OR($B2057="",L$3&lt;$D2057+Настройки!$B$7),0,MAX(0,$E2057-MAX(0,SUMIFS(Тех_Движение!$G$2:$G$5111,Тех_Движение!$D$2:$D$5111,$C2057,Тех_Движение!$B$2:$B$5111,"&lt;="&amp;L$3)-$F2057)))</f>
        <v/>
      </c>
      <c r="M2057" s="54">
        <f>IF(OR($B2057="",M$3&lt;$D2057+Настройки!$B$7),0,MAX(0,$E2057-MAX(0,SUMIFS(Тех_Движение!$G$2:$G$5111,Тех_Движение!$D$2:$D$5111,$C2057,Тех_Движение!$B$2:$B$5111,"&lt;="&amp;M$3)-$F2057)))</f>
        <v/>
      </c>
      <c r="N2057" s="54">
        <f>IF(OR($B2057="",N$3&lt;$D2057+Настройки!$B$7),0,MAX(0,$E2057-MAX(0,SUMIFS(Тех_Движение!$G$2:$G$5111,Тех_Движение!$D$2:$D$5111,$C2057,Тех_Движение!$B$2:$B$5111,"&lt;="&amp;N$3)-$F2057)))</f>
        <v/>
      </c>
      <c r="O2057" s="54">
        <f>IF(OR($B2057="",O$3&lt;$D2057+Настройки!$B$7),0,MAX(0,$E2057-MAX(0,SUMIFS(Тех_Движение!$G$2:$G$5111,Тех_Движение!$D$2:$D$5111,$C2057,Тех_Движение!$B$2:$B$5111,"&lt;="&amp;O$3)-$F2057)))</f>
        <v/>
      </c>
      <c r="P2057" s="54">
        <f>IF(OR($B2057="",P$3&lt;$D2057+Настройки!$B$7),0,MAX(0,$E2057-MAX(0,SUMIFS(Тех_Движение!$G$2:$G$5111,Тех_Движение!$D$2:$D$5111,$C2057,Тех_Движение!$B$2:$B$5111,"&lt;="&amp;P$3)-$F2057)))</f>
        <v/>
      </c>
      <c r="Q2057" s="54">
        <f>IF(OR($B2057="",Q$3&lt;$D2057+Настройки!$B$7),0,MAX(0,$E2057-MAX(0,SUMIFS(Тех_Движение!$G$2:$G$5111,Тех_Движение!$D$2:$D$5111,$C2057,Тех_Движение!$B$2:$B$5111,"&lt;="&amp;Q$3)-$F2057)))</f>
        <v/>
      </c>
      <c r="R2057" s="54">
        <f>IF($B2057="","",SUM($K2057:$Q2057))</f>
        <v/>
      </c>
      <c r="S2057" s="56">
        <f>IF($B2057="","",VLOOKUP($C2057,Настройки!$A$11:$L$17,9,FALSE))</f>
        <v/>
      </c>
      <c r="T2057" s="56">
        <f>IF($B2057="","",$R2057*$S2057)</f>
        <v/>
      </c>
    </row>
    <row r="2058">
      <c r="A2058" s="20">
        <f>Тех_Движение!$A$2055</f>
        <v/>
      </c>
      <c r="B2058" s="20">
        <f>IF(Тех_Движение!$F$2055&gt;0,Тех_Движение!$I$2055,"")</f>
        <v/>
      </c>
      <c r="C2058" s="20">
        <f>IF($B2058="","",Тех_Движение!$D$2055)</f>
        <v/>
      </c>
      <c r="D2058" s="42">
        <f>IF($B2058="","",Тех_Движение!$B$2055)</f>
        <v/>
      </c>
      <c r="E2058" s="54">
        <f>IF($B2058="","",Тех_Движение!$F$2055)</f>
        <v/>
      </c>
      <c r="F2058" s="54">
        <f>IF($B2058="","",SUMIFS($E$5:$E2057,$C$5:$C2057,$C2058))</f>
        <v/>
      </c>
      <c r="G2058" s="54">
        <f>IF($B2058="","",MAX(0,$E2058-MAX(0,SUMIFS(Тех_Движение!$G$2:$G$5111,Тех_Движение!$D$2:$D$5111,$C2058,Тех_Движение!$B$2:$B$5111,"&lt;="&amp;Настройки!$B$5-1)-$F2058)))</f>
        <v/>
      </c>
      <c r="H2058" s="54">
        <f>IF($B2058="","",IF(AND($D2058&gt;=Настройки!$B$5,$D2058&lt;=Настройки!$B$6),$E2058,0))</f>
        <v/>
      </c>
      <c r="I2058" s="54">
        <f>IF($B2058="","",$G2058+$H2058-$J2058)</f>
        <v/>
      </c>
      <c r="J2058" s="54">
        <f>IF($B2058="","",MAX(0,$E2058-MAX(0,SUMIFS(Тех_Движение!$G$2:$G$5111,Тех_Движение!$D$2:$D$5111,$C2058,Тех_Движение!$B$2:$B$5111,"&lt;="&amp;Настройки!$B$6)-$F2058)))</f>
        <v/>
      </c>
      <c r="K2058" s="54">
        <f>IF(OR($B2058="",K$3&lt;$D2058+Настройки!$B$7),0,MAX(0,$E2058-MAX(0,SUMIFS(Тех_Движение!$G$2:$G$5111,Тех_Движение!$D$2:$D$5111,$C2058,Тех_Движение!$B$2:$B$5111,"&lt;="&amp;K$3)-$F2058)))</f>
        <v/>
      </c>
      <c r="L2058" s="54">
        <f>IF(OR($B2058="",L$3&lt;$D2058+Настройки!$B$7),0,MAX(0,$E2058-MAX(0,SUMIFS(Тех_Движение!$G$2:$G$5111,Тех_Движение!$D$2:$D$5111,$C2058,Тех_Движение!$B$2:$B$5111,"&lt;="&amp;L$3)-$F2058)))</f>
        <v/>
      </c>
      <c r="M2058" s="54">
        <f>IF(OR($B2058="",M$3&lt;$D2058+Настройки!$B$7),0,MAX(0,$E2058-MAX(0,SUMIFS(Тех_Движение!$G$2:$G$5111,Тех_Движение!$D$2:$D$5111,$C2058,Тех_Движение!$B$2:$B$5111,"&lt;="&amp;M$3)-$F2058)))</f>
        <v/>
      </c>
      <c r="N2058" s="54">
        <f>IF(OR($B2058="",N$3&lt;$D2058+Настройки!$B$7),0,MAX(0,$E2058-MAX(0,SUMIFS(Тех_Движение!$G$2:$G$5111,Тех_Движение!$D$2:$D$5111,$C2058,Тех_Движение!$B$2:$B$5111,"&lt;="&amp;N$3)-$F2058)))</f>
        <v/>
      </c>
      <c r="O2058" s="54">
        <f>IF(OR($B2058="",O$3&lt;$D2058+Настройки!$B$7),0,MAX(0,$E2058-MAX(0,SUMIFS(Тех_Движение!$G$2:$G$5111,Тех_Движение!$D$2:$D$5111,$C2058,Тех_Движение!$B$2:$B$5111,"&lt;="&amp;O$3)-$F2058)))</f>
        <v/>
      </c>
      <c r="P2058" s="54">
        <f>IF(OR($B2058="",P$3&lt;$D2058+Настройки!$B$7),0,MAX(0,$E2058-MAX(0,SUMIFS(Тех_Движение!$G$2:$G$5111,Тех_Движение!$D$2:$D$5111,$C2058,Тех_Движение!$B$2:$B$5111,"&lt;="&amp;P$3)-$F2058)))</f>
        <v/>
      </c>
      <c r="Q2058" s="54">
        <f>IF(OR($B2058="",Q$3&lt;$D2058+Настройки!$B$7),0,MAX(0,$E2058-MAX(0,SUMIFS(Тех_Движение!$G$2:$G$5111,Тех_Движение!$D$2:$D$5111,$C2058,Тех_Движение!$B$2:$B$5111,"&lt;="&amp;Q$3)-$F2058)))</f>
        <v/>
      </c>
      <c r="R2058" s="54">
        <f>IF($B2058="","",SUM($K2058:$Q2058))</f>
        <v/>
      </c>
      <c r="S2058" s="56">
        <f>IF($B2058="","",VLOOKUP($C2058,Настройки!$A$11:$L$17,9,FALSE))</f>
        <v/>
      </c>
      <c r="T2058" s="56">
        <f>IF($B2058="","",$R2058*$S2058)</f>
        <v/>
      </c>
    </row>
    <row r="2059">
      <c r="A2059" s="20">
        <f>Тех_Движение!$A$2056</f>
        <v/>
      </c>
      <c r="B2059" s="20">
        <f>IF(Тех_Движение!$F$2056&gt;0,Тех_Движение!$I$2056,"")</f>
        <v/>
      </c>
      <c r="C2059" s="20">
        <f>IF($B2059="","",Тех_Движение!$D$2056)</f>
        <v/>
      </c>
      <c r="D2059" s="42">
        <f>IF($B2059="","",Тех_Движение!$B$2056)</f>
        <v/>
      </c>
      <c r="E2059" s="54">
        <f>IF($B2059="","",Тех_Движение!$F$2056)</f>
        <v/>
      </c>
      <c r="F2059" s="54">
        <f>IF($B2059="","",SUMIFS($E$5:$E2058,$C$5:$C2058,$C2059))</f>
        <v/>
      </c>
      <c r="G2059" s="54">
        <f>IF($B2059="","",MAX(0,$E2059-MAX(0,SUMIFS(Тех_Движение!$G$2:$G$5111,Тех_Движение!$D$2:$D$5111,$C2059,Тех_Движение!$B$2:$B$5111,"&lt;="&amp;Настройки!$B$5-1)-$F2059)))</f>
        <v/>
      </c>
      <c r="H2059" s="54">
        <f>IF($B2059="","",IF(AND($D2059&gt;=Настройки!$B$5,$D2059&lt;=Настройки!$B$6),$E2059,0))</f>
        <v/>
      </c>
      <c r="I2059" s="54">
        <f>IF($B2059="","",$G2059+$H2059-$J2059)</f>
        <v/>
      </c>
      <c r="J2059" s="54">
        <f>IF($B2059="","",MAX(0,$E2059-MAX(0,SUMIFS(Тех_Движение!$G$2:$G$5111,Тех_Движение!$D$2:$D$5111,$C2059,Тех_Движение!$B$2:$B$5111,"&lt;="&amp;Настройки!$B$6)-$F2059)))</f>
        <v/>
      </c>
      <c r="K2059" s="54">
        <f>IF(OR($B2059="",K$3&lt;$D2059+Настройки!$B$7),0,MAX(0,$E2059-MAX(0,SUMIFS(Тех_Движение!$G$2:$G$5111,Тех_Движение!$D$2:$D$5111,$C2059,Тех_Движение!$B$2:$B$5111,"&lt;="&amp;K$3)-$F2059)))</f>
        <v/>
      </c>
      <c r="L2059" s="54">
        <f>IF(OR($B2059="",L$3&lt;$D2059+Настройки!$B$7),0,MAX(0,$E2059-MAX(0,SUMIFS(Тех_Движение!$G$2:$G$5111,Тех_Движение!$D$2:$D$5111,$C2059,Тех_Движение!$B$2:$B$5111,"&lt;="&amp;L$3)-$F2059)))</f>
        <v/>
      </c>
      <c r="M2059" s="54">
        <f>IF(OR($B2059="",M$3&lt;$D2059+Настройки!$B$7),0,MAX(0,$E2059-MAX(0,SUMIFS(Тех_Движение!$G$2:$G$5111,Тех_Движение!$D$2:$D$5111,$C2059,Тех_Движение!$B$2:$B$5111,"&lt;="&amp;M$3)-$F2059)))</f>
        <v/>
      </c>
      <c r="N2059" s="54">
        <f>IF(OR($B2059="",N$3&lt;$D2059+Настройки!$B$7),0,MAX(0,$E2059-MAX(0,SUMIFS(Тех_Движение!$G$2:$G$5111,Тех_Движение!$D$2:$D$5111,$C2059,Тех_Движение!$B$2:$B$5111,"&lt;="&amp;N$3)-$F2059)))</f>
        <v/>
      </c>
      <c r="O2059" s="54">
        <f>IF(OR($B2059="",O$3&lt;$D2059+Настройки!$B$7),0,MAX(0,$E2059-MAX(0,SUMIFS(Тех_Движение!$G$2:$G$5111,Тех_Движение!$D$2:$D$5111,$C2059,Тех_Движение!$B$2:$B$5111,"&lt;="&amp;O$3)-$F2059)))</f>
        <v/>
      </c>
      <c r="P2059" s="54">
        <f>IF(OR($B2059="",P$3&lt;$D2059+Настройки!$B$7),0,MAX(0,$E2059-MAX(0,SUMIFS(Тех_Движение!$G$2:$G$5111,Тех_Движение!$D$2:$D$5111,$C2059,Тех_Движение!$B$2:$B$5111,"&lt;="&amp;P$3)-$F2059)))</f>
        <v/>
      </c>
      <c r="Q2059" s="54">
        <f>IF(OR($B2059="",Q$3&lt;$D2059+Настройки!$B$7),0,MAX(0,$E2059-MAX(0,SUMIFS(Тех_Движение!$G$2:$G$5111,Тех_Движение!$D$2:$D$5111,$C2059,Тех_Движение!$B$2:$B$5111,"&lt;="&amp;Q$3)-$F2059)))</f>
        <v/>
      </c>
      <c r="R2059" s="54">
        <f>IF($B2059="","",SUM($K2059:$Q2059))</f>
        <v/>
      </c>
      <c r="S2059" s="56">
        <f>IF($B2059="","",VLOOKUP($C2059,Настройки!$A$11:$L$17,9,FALSE))</f>
        <v/>
      </c>
      <c r="T2059" s="56">
        <f>IF($B2059="","",$R2059*$S2059)</f>
        <v/>
      </c>
    </row>
    <row r="2060">
      <c r="A2060" s="20">
        <f>Тех_Движение!$A$2057</f>
        <v/>
      </c>
      <c r="B2060" s="20">
        <f>IF(Тех_Движение!$F$2057&gt;0,Тех_Движение!$I$2057,"")</f>
        <v/>
      </c>
      <c r="C2060" s="20">
        <f>IF($B2060="","",Тех_Движение!$D$2057)</f>
        <v/>
      </c>
      <c r="D2060" s="42">
        <f>IF($B2060="","",Тех_Движение!$B$2057)</f>
        <v/>
      </c>
      <c r="E2060" s="54">
        <f>IF($B2060="","",Тех_Движение!$F$2057)</f>
        <v/>
      </c>
      <c r="F2060" s="54">
        <f>IF($B2060="","",SUMIFS($E$5:$E2059,$C$5:$C2059,$C2060))</f>
        <v/>
      </c>
      <c r="G2060" s="54">
        <f>IF($B2060="","",MAX(0,$E2060-MAX(0,SUMIFS(Тех_Движение!$G$2:$G$5111,Тех_Движение!$D$2:$D$5111,$C2060,Тех_Движение!$B$2:$B$5111,"&lt;="&amp;Настройки!$B$5-1)-$F2060)))</f>
        <v/>
      </c>
      <c r="H2060" s="54">
        <f>IF($B2060="","",IF(AND($D2060&gt;=Настройки!$B$5,$D2060&lt;=Настройки!$B$6),$E2060,0))</f>
        <v/>
      </c>
      <c r="I2060" s="54">
        <f>IF($B2060="","",$G2060+$H2060-$J2060)</f>
        <v/>
      </c>
      <c r="J2060" s="54">
        <f>IF($B2060="","",MAX(0,$E2060-MAX(0,SUMIFS(Тех_Движение!$G$2:$G$5111,Тех_Движение!$D$2:$D$5111,$C2060,Тех_Движение!$B$2:$B$5111,"&lt;="&amp;Настройки!$B$6)-$F2060)))</f>
        <v/>
      </c>
      <c r="K2060" s="54">
        <f>IF(OR($B2060="",K$3&lt;$D2060+Настройки!$B$7),0,MAX(0,$E2060-MAX(0,SUMIFS(Тех_Движение!$G$2:$G$5111,Тех_Движение!$D$2:$D$5111,$C2060,Тех_Движение!$B$2:$B$5111,"&lt;="&amp;K$3)-$F2060)))</f>
        <v/>
      </c>
      <c r="L2060" s="54">
        <f>IF(OR($B2060="",L$3&lt;$D2060+Настройки!$B$7),0,MAX(0,$E2060-MAX(0,SUMIFS(Тех_Движение!$G$2:$G$5111,Тех_Движение!$D$2:$D$5111,$C2060,Тех_Движение!$B$2:$B$5111,"&lt;="&amp;L$3)-$F2060)))</f>
        <v/>
      </c>
      <c r="M2060" s="54">
        <f>IF(OR($B2060="",M$3&lt;$D2060+Настройки!$B$7),0,MAX(0,$E2060-MAX(0,SUMIFS(Тех_Движение!$G$2:$G$5111,Тех_Движение!$D$2:$D$5111,$C2060,Тех_Движение!$B$2:$B$5111,"&lt;="&amp;M$3)-$F2060)))</f>
        <v/>
      </c>
      <c r="N2060" s="54">
        <f>IF(OR($B2060="",N$3&lt;$D2060+Настройки!$B$7),0,MAX(0,$E2060-MAX(0,SUMIFS(Тех_Движение!$G$2:$G$5111,Тех_Движение!$D$2:$D$5111,$C2060,Тех_Движение!$B$2:$B$5111,"&lt;="&amp;N$3)-$F2060)))</f>
        <v/>
      </c>
      <c r="O2060" s="54">
        <f>IF(OR($B2060="",O$3&lt;$D2060+Настройки!$B$7),0,MAX(0,$E2060-MAX(0,SUMIFS(Тех_Движение!$G$2:$G$5111,Тех_Движение!$D$2:$D$5111,$C2060,Тех_Движение!$B$2:$B$5111,"&lt;="&amp;O$3)-$F2060)))</f>
        <v/>
      </c>
      <c r="P2060" s="54">
        <f>IF(OR($B2060="",P$3&lt;$D2060+Настройки!$B$7),0,MAX(0,$E2060-MAX(0,SUMIFS(Тех_Движение!$G$2:$G$5111,Тех_Движение!$D$2:$D$5111,$C2060,Тех_Движение!$B$2:$B$5111,"&lt;="&amp;P$3)-$F2060)))</f>
        <v/>
      </c>
      <c r="Q2060" s="54">
        <f>IF(OR($B2060="",Q$3&lt;$D2060+Настройки!$B$7),0,MAX(0,$E2060-MAX(0,SUMIFS(Тех_Движение!$G$2:$G$5111,Тех_Движение!$D$2:$D$5111,$C2060,Тех_Движение!$B$2:$B$5111,"&lt;="&amp;Q$3)-$F2060)))</f>
        <v/>
      </c>
      <c r="R2060" s="54">
        <f>IF($B2060="","",SUM($K2060:$Q2060))</f>
        <v/>
      </c>
      <c r="S2060" s="56">
        <f>IF($B2060="","",VLOOKUP($C2060,Настройки!$A$11:$L$17,9,FALSE))</f>
        <v/>
      </c>
      <c r="T2060" s="56">
        <f>IF($B2060="","",$R2060*$S2060)</f>
        <v/>
      </c>
    </row>
    <row r="2061">
      <c r="A2061" s="20">
        <f>Тех_Движение!$A$2058</f>
        <v/>
      </c>
      <c r="B2061" s="20">
        <f>IF(Тех_Движение!$F$2058&gt;0,Тех_Движение!$I$2058,"")</f>
        <v/>
      </c>
      <c r="C2061" s="20">
        <f>IF($B2061="","",Тех_Движение!$D$2058)</f>
        <v/>
      </c>
      <c r="D2061" s="42">
        <f>IF($B2061="","",Тех_Движение!$B$2058)</f>
        <v/>
      </c>
      <c r="E2061" s="54">
        <f>IF($B2061="","",Тех_Движение!$F$2058)</f>
        <v/>
      </c>
      <c r="F2061" s="54">
        <f>IF($B2061="","",SUMIFS($E$5:$E2060,$C$5:$C2060,$C2061))</f>
        <v/>
      </c>
      <c r="G2061" s="54">
        <f>IF($B2061="","",MAX(0,$E2061-MAX(0,SUMIFS(Тех_Движение!$G$2:$G$5111,Тех_Движение!$D$2:$D$5111,$C2061,Тех_Движение!$B$2:$B$5111,"&lt;="&amp;Настройки!$B$5-1)-$F2061)))</f>
        <v/>
      </c>
      <c r="H2061" s="54">
        <f>IF($B2061="","",IF(AND($D2061&gt;=Настройки!$B$5,$D2061&lt;=Настройки!$B$6),$E2061,0))</f>
        <v/>
      </c>
      <c r="I2061" s="54">
        <f>IF($B2061="","",$G2061+$H2061-$J2061)</f>
        <v/>
      </c>
      <c r="J2061" s="54">
        <f>IF($B2061="","",MAX(0,$E2061-MAX(0,SUMIFS(Тех_Движение!$G$2:$G$5111,Тех_Движение!$D$2:$D$5111,$C2061,Тех_Движение!$B$2:$B$5111,"&lt;="&amp;Настройки!$B$6)-$F2061)))</f>
        <v/>
      </c>
      <c r="K2061" s="54">
        <f>IF(OR($B2061="",K$3&lt;$D2061+Настройки!$B$7),0,MAX(0,$E2061-MAX(0,SUMIFS(Тех_Движение!$G$2:$G$5111,Тех_Движение!$D$2:$D$5111,$C2061,Тех_Движение!$B$2:$B$5111,"&lt;="&amp;K$3)-$F2061)))</f>
        <v/>
      </c>
      <c r="L2061" s="54">
        <f>IF(OR($B2061="",L$3&lt;$D2061+Настройки!$B$7),0,MAX(0,$E2061-MAX(0,SUMIFS(Тех_Движение!$G$2:$G$5111,Тех_Движение!$D$2:$D$5111,$C2061,Тех_Движение!$B$2:$B$5111,"&lt;="&amp;L$3)-$F2061)))</f>
        <v/>
      </c>
      <c r="M2061" s="54">
        <f>IF(OR($B2061="",M$3&lt;$D2061+Настройки!$B$7),0,MAX(0,$E2061-MAX(0,SUMIFS(Тех_Движение!$G$2:$G$5111,Тех_Движение!$D$2:$D$5111,$C2061,Тех_Движение!$B$2:$B$5111,"&lt;="&amp;M$3)-$F2061)))</f>
        <v/>
      </c>
      <c r="N2061" s="54">
        <f>IF(OR($B2061="",N$3&lt;$D2061+Настройки!$B$7),0,MAX(0,$E2061-MAX(0,SUMIFS(Тех_Движение!$G$2:$G$5111,Тех_Движение!$D$2:$D$5111,$C2061,Тех_Движение!$B$2:$B$5111,"&lt;="&amp;N$3)-$F2061)))</f>
        <v/>
      </c>
      <c r="O2061" s="54">
        <f>IF(OR($B2061="",O$3&lt;$D2061+Настройки!$B$7),0,MAX(0,$E2061-MAX(0,SUMIFS(Тех_Движение!$G$2:$G$5111,Тех_Движение!$D$2:$D$5111,$C2061,Тех_Движение!$B$2:$B$5111,"&lt;="&amp;O$3)-$F2061)))</f>
        <v/>
      </c>
      <c r="P2061" s="54">
        <f>IF(OR($B2061="",P$3&lt;$D2061+Настройки!$B$7),0,MAX(0,$E2061-MAX(0,SUMIFS(Тех_Движение!$G$2:$G$5111,Тех_Движение!$D$2:$D$5111,$C2061,Тех_Движение!$B$2:$B$5111,"&lt;="&amp;P$3)-$F2061)))</f>
        <v/>
      </c>
      <c r="Q2061" s="54">
        <f>IF(OR($B2061="",Q$3&lt;$D2061+Настройки!$B$7),0,MAX(0,$E2061-MAX(0,SUMIFS(Тех_Движение!$G$2:$G$5111,Тех_Движение!$D$2:$D$5111,$C2061,Тех_Движение!$B$2:$B$5111,"&lt;="&amp;Q$3)-$F2061)))</f>
        <v/>
      </c>
      <c r="R2061" s="54">
        <f>IF($B2061="","",SUM($K2061:$Q2061))</f>
        <v/>
      </c>
      <c r="S2061" s="56">
        <f>IF($B2061="","",VLOOKUP($C2061,Настройки!$A$11:$L$17,9,FALSE))</f>
        <v/>
      </c>
      <c r="T2061" s="56">
        <f>IF($B2061="","",$R2061*$S2061)</f>
        <v/>
      </c>
    </row>
    <row r="2062">
      <c r="A2062" s="20">
        <f>Тех_Движение!$A$2059</f>
        <v/>
      </c>
      <c r="B2062" s="20">
        <f>IF(Тех_Движение!$F$2059&gt;0,Тех_Движение!$I$2059,"")</f>
        <v/>
      </c>
      <c r="C2062" s="20">
        <f>IF($B2062="","",Тех_Движение!$D$2059)</f>
        <v/>
      </c>
      <c r="D2062" s="42">
        <f>IF($B2062="","",Тех_Движение!$B$2059)</f>
        <v/>
      </c>
      <c r="E2062" s="54">
        <f>IF($B2062="","",Тех_Движение!$F$2059)</f>
        <v/>
      </c>
      <c r="F2062" s="54">
        <f>IF($B2062="","",SUMIFS($E$5:$E2061,$C$5:$C2061,$C2062))</f>
        <v/>
      </c>
      <c r="G2062" s="54">
        <f>IF($B2062="","",MAX(0,$E2062-MAX(0,SUMIFS(Тех_Движение!$G$2:$G$5111,Тех_Движение!$D$2:$D$5111,$C2062,Тех_Движение!$B$2:$B$5111,"&lt;="&amp;Настройки!$B$5-1)-$F2062)))</f>
        <v/>
      </c>
      <c r="H2062" s="54">
        <f>IF($B2062="","",IF(AND($D2062&gt;=Настройки!$B$5,$D2062&lt;=Настройки!$B$6),$E2062,0))</f>
        <v/>
      </c>
      <c r="I2062" s="54">
        <f>IF($B2062="","",$G2062+$H2062-$J2062)</f>
        <v/>
      </c>
      <c r="J2062" s="54">
        <f>IF($B2062="","",MAX(0,$E2062-MAX(0,SUMIFS(Тех_Движение!$G$2:$G$5111,Тех_Движение!$D$2:$D$5111,$C2062,Тех_Движение!$B$2:$B$5111,"&lt;="&amp;Настройки!$B$6)-$F2062)))</f>
        <v/>
      </c>
      <c r="K2062" s="54">
        <f>IF(OR($B2062="",K$3&lt;$D2062+Настройки!$B$7),0,MAX(0,$E2062-MAX(0,SUMIFS(Тех_Движение!$G$2:$G$5111,Тех_Движение!$D$2:$D$5111,$C2062,Тех_Движение!$B$2:$B$5111,"&lt;="&amp;K$3)-$F2062)))</f>
        <v/>
      </c>
      <c r="L2062" s="54">
        <f>IF(OR($B2062="",L$3&lt;$D2062+Настройки!$B$7),0,MAX(0,$E2062-MAX(0,SUMIFS(Тех_Движение!$G$2:$G$5111,Тех_Движение!$D$2:$D$5111,$C2062,Тех_Движение!$B$2:$B$5111,"&lt;="&amp;L$3)-$F2062)))</f>
        <v/>
      </c>
      <c r="M2062" s="54">
        <f>IF(OR($B2062="",M$3&lt;$D2062+Настройки!$B$7),0,MAX(0,$E2062-MAX(0,SUMIFS(Тех_Движение!$G$2:$G$5111,Тех_Движение!$D$2:$D$5111,$C2062,Тех_Движение!$B$2:$B$5111,"&lt;="&amp;M$3)-$F2062)))</f>
        <v/>
      </c>
      <c r="N2062" s="54">
        <f>IF(OR($B2062="",N$3&lt;$D2062+Настройки!$B$7),0,MAX(0,$E2062-MAX(0,SUMIFS(Тех_Движение!$G$2:$G$5111,Тех_Движение!$D$2:$D$5111,$C2062,Тех_Движение!$B$2:$B$5111,"&lt;="&amp;N$3)-$F2062)))</f>
        <v/>
      </c>
      <c r="O2062" s="54">
        <f>IF(OR($B2062="",O$3&lt;$D2062+Настройки!$B$7),0,MAX(0,$E2062-MAX(0,SUMIFS(Тех_Движение!$G$2:$G$5111,Тех_Движение!$D$2:$D$5111,$C2062,Тех_Движение!$B$2:$B$5111,"&lt;="&amp;O$3)-$F2062)))</f>
        <v/>
      </c>
      <c r="P2062" s="54">
        <f>IF(OR($B2062="",P$3&lt;$D2062+Настройки!$B$7),0,MAX(0,$E2062-MAX(0,SUMIFS(Тех_Движение!$G$2:$G$5111,Тех_Движение!$D$2:$D$5111,$C2062,Тех_Движение!$B$2:$B$5111,"&lt;="&amp;P$3)-$F2062)))</f>
        <v/>
      </c>
      <c r="Q2062" s="54">
        <f>IF(OR($B2062="",Q$3&lt;$D2062+Настройки!$B$7),0,MAX(0,$E2062-MAX(0,SUMIFS(Тех_Движение!$G$2:$G$5111,Тех_Движение!$D$2:$D$5111,$C2062,Тех_Движение!$B$2:$B$5111,"&lt;="&amp;Q$3)-$F2062)))</f>
        <v/>
      </c>
      <c r="R2062" s="54">
        <f>IF($B2062="","",SUM($K2062:$Q2062))</f>
        <v/>
      </c>
      <c r="S2062" s="56">
        <f>IF($B2062="","",VLOOKUP($C2062,Настройки!$A$11:$L$17,9,FALSE))</f>
        <v/>
      </c>
      <c r="T2062" s="56">
        <f>IF($B2062="","",$R2062*$S2062)</f>
        <v/>
      </c>
    </row>
    <row r="2063">
      <c r="A2063" s="20">
        <f>Тех_Движение!$A$2060</f>
        <v/>
      </c>
      <c r="B2063" s="20">
        <f>IF(Тех_Движение!$F$2060&gt;0,Тех_Движение!$I$2060,"")</f>
        <v/>
      </c>
      <c r="C2063" s="20">
        <f>IF($B2063="","",Тех_Движение!$D$2060)</f>
        <v/>
      </c>
      <c r="D2063" s="42">
        <f>IF($B2063="","",Тех_Движение!$B$2060)</f>
        <v/>
      </c>
      <c r="E2063" s="54">
        <f>IF($B2063="","",Тех_Движение!$F$2060)</f>
        <v/>
      </c>
      <c r="F2063" s="54">
        <f>IF($B2063="","",SUMIFS($E$5:$E2062,$C$5:$C2062,$C2063))</f>
        <v/>
      </c>
      <c r="G2063" s="54">
        <f>IF($B2063="","",MAX(0,$E2063-MAX(0,SUMIFS(Тех_Движение!$G$2:$G$5111,Тех_Движение!$D$2:$D$5111,$C2063,Тех_Движение!$B$2:$B$5111,"&lt;="&amp;Настройки!$B$5-1)-$F2063)))</f>
        <v/>
      </c>
      <c r="H2063" s="54">
        <f>IF($B2063="","",IF(AND($D2063&gt;=Настройки!$B$5,$D2063&lt;=Настройки!$B$6),$E2063,0))</f>
        <v/>
      </c>
      <c r="I2063" s="54">
        <f>IF($B2063="","",$G2063+$H2063-$J2063)</f>
        <v/>
      </c>
      <c r="J2063" s="54">
        <f>IF($B2063="","",MAX(0,$E2063-MAX(0,SUMIFS(Тех_Движение!$G$2:$G$5111,Тех_Движение!$D$2:$D$5111,$C2063,Тех_Движение!$B$2:$B$5111,"&lt;="&amp;Настройки!$B$6)-$F2063)))</f>
        <v/>
      </c>
      <c r="K2063" s="54">
        <f>IF(OR($B2063="",K$3&lt;$D2063+Настройки!$B$7),0,MAX(0,$E2063-MAX(0,SUMIFS(Тех_Движение!$G$2:$G$5111,Тех_Движение!$D$2:$D$5111,$C2063,Тех_Движение!$B$2:$B$5111,"&lt;="&amp;K$3)-$F2063)))</f>
        <v/>
      </c>
      <c r="L2063" s="54">
        <f>IF(OR($B2063="",L$3&lt;$D2063+Настройки!$B$7),0,MAX(0,$E2063-MAX(0,SUMIFS(Тех_Движение!$G$2:$G$5111,Тех_Движение!$D$2:$D$5111,$C2063,Тех_Движение!$B$2:$B$5111,"&lt;="&amp;L$3)-$F2063)))</f>
        <v/>
      </c>
      <c r="M2063" s="54">
        <f>IF(OR($B2063="",M$3&lt;$D2063+Настройки!$B$7),0,MAX(0,$E2063-MAX(0,SUMIFS(Тех_Движение!$G$2:$G$5111,Тех_Движение!$D$2:$D$5111,$C2063,Тех_Движение!$B$2:$B$5111,"&lt;="&amp;M$3)-$F2063)))</f>
        <v/>
      </c>
      <c r="N2063" s="54">
        <f>IF(OR($B2063="",N$3&lt;$D2063+Настройки!$B$7),0,MAX(0,$E2063-MAX(0,SUMIFS(Тех_Движение!$G$2:$G$5111,Тех_Движение!$D$2:$D$5111,$C2063,Тех_Движение!$B$2:$B$5111,"&lt;="&amp;N$3)-$F2063)))</f>
        <v/>
      </c>
      <c r="O2063" s="54">
        <f>IF(OR($B2063="",O$3&lt;$D2063+Настройки!$B$7),0,MAX(0,$E2063-MAX(0,SUMIFS(Тех_Движение!$G$2:$G$5111,Тех_Движение!$D$2:$D$5111,$C2063,Тех_Движение!$B$2:$B$5111,"&lt;="&amp;O$3)-$F2063)))</f>
        <v/>
      </c>
      <c r="P2063" s="54">
        <f>IF(OR($B2063="",P$3&lt;$D2063+Настройки!$B$7),0,MAX(0,$E2063-MAX(0,SUMIFS(Тех_Движение!$G$2:$G$5111,Тех_Движение!$D$2:$D$5111,$C2063,Тех_Движение!$B$2:$B$5111,"&lt;="&amp;P$3)-$F2063)))</f>
        <v/>
      </c>
      <c r="Q2063" s="54">
        <f>IF(OR($B2063="",Q$3&lt;$D2063+Настройки!$B$7),0,MAX(0,$E2063-MAX(0,SUMIFS(Тех_Движение!$G$2:$G$5111,Тех_Движение!$D$2:$D$5111,$C2063,Тех_Движение!$B$2:$B$5111,"&lt;="&amp;Q$3)-$F2063)))</f>
        <v/>
      </c>
      <c r="R2063" s="54">
        <f>IF($B2063="","",SUM($K2063:$Q2063))</f>
        <v/>
      </c>
      <c r="S2063" s="56">
        <f>IF($B2063="","",VLOOKUP($C2063,Настройки!$A$11:$L$17,9,FALSE))</f>
        <v/>
      </c>
      <c r="T2063" s="56">
        <f>IF($B2063="","",$R2063*$S2063)</f>
        <v/>
      </c>
    </row>
    <row r="2064">
      <c r="A2064" s="20">
        <f>Тех_Движение!$A$2061</f>
        <v/>
      </c>
      <c r="B2064" s="20">
        <f>IF(Тех_Движение!$F$2061&gt;0,Тех_Движение!$I$2061,"")</f>
        <v/>
      </c>
      <c r="C2064" s="20">
        <f>IF($B2064="","",Тех_Движение!$D$2061)</f>
        <v/>
      </c>
      <c r="D2064" s="42">
        <f>IF($B2064="","",Тех_Движение!$B$2061)</f>
        <v/>
      </c>
      <c r="E2064" s="54">
        <f>IF($B2064="","",Тех_Движение!$F$2061)</f>
        <v/>
      </c>
      <c r="F2064" s="54">
        <f>IF($B2064="","",SUMIFS($E$5:$E2063,$C$5:$C2063,$C2064))</f>
        <v/>
      </c>
      <c r="G2064" s="54">
        <f>IF($B2064="","",MAX(0,$E2064-MAX(0,SUMIFS(Тех_Движение!$G$2:$G$5111,Тех_Движение!$D$2:$D$5111,$C2064,Тех_Движение!$B$2:$B$5111,"&lt;="&amp;Настройки!$B$5-1)-$F2064)))</f>
        <v/>
      </c>
      <c r="H2064" s="54">
        <f>IF($B2064="","",IF(AND($D2064&gt;=Настройки!$B$5,$D2064&lt;=Настройки!$B$6),$E2064,0))</f>
        <v/>
      </c>
      <c r="I2064" s="54">
        <f>IF($B2064="","",$G2064+$H2064-$J2064)</f>
        <v/>
      </c>
      <c r="J2064" s="54">
        <f>IF($B2064="","",MAX(0,$E2064-MAX(0,SUMIFS(Тех_Движение!$G$2:$G$5111,Тех_Движение!$D$2:$D$5111,$C2064,Тех_Движение!$B$2:$B$5111,"&lt;="&amp;Настройки!$B$6)-$F2064)))</f>
        <v/>
      </c>
      <c r="K2064" s="54">
        <f>IF(OR($B2064="",K$3&lt;$D2064+Настройки!$B$7),0,MAX(0,$E2064-MAX(0,SUMIFS(Тех_Движение!$G$2:$G$5111,Тех_Движение!$D$2:$D$5111,$C2064,Тех_Движение!$B$2:$B$5111,"&lt;="&amp;K$3)-$F2064)))</f>
        <v/>
      </c>
      <c r="L2064" s="54">
        <f>IF(OR($B2064="",L$3&lt;$D2064+Настройки!$B$7),0,MAX(0,$E2064-MAX(0,SUMIFS(Тех_Движение!$G$2:$G$5111,Тех_Движение!$D$2:$D$5111,$C2064,Тех_Движение!$B$2:$B$5111,"&lt;="&amp;L$3)-$F2064)))</f>
        <v/>
      </c>
      <c r="M2064" s="54">
        <f>IF(OR($B2064="",M$3&lt;$D2064+Настройки!$B$7),0,MAX(0,$E2064-MAX(0,SUMIFS(Тех_Движение!$G$2:$G$5111,Тех_Движение!$D$2:$D$5111,$C2064,Тех_Движение!$B$2:$B$5111,"&lt;="&amp;M$3)-$F2064)))</f>
        <v/>
      </c>
      <c r="N2064" s="54">
        <f>IF(OR($B2064="",N$3&lt;$D2064+Настройки!$B$7),0,MAX(0,$E2064-MAX(0,SUMIFS(Тех_Движение!$G$2:$G$5111,Тех_Движение!$D$2:$D$5111,$C2064,Тех_Движение!$B$2:$B$5111,"&lt;="&amp;N$3)-$F2064)))</f>
        <v/>
      </c>
      <c r="O2064" s="54">
        <f>IF(OR($B2064="",O$3&lt;$D2064+Настройки!$B$7),0,MAX(0,$E2064-MAX(0,SUMIFS(Тех_Движение!$G$2:$G$5111,Тех_Движение!$D$2:$D$5111,$C2064,Тех_Движение!$B$2:$B$5111,"&lt;="&amp;O$3)-$F2064)))</f>
        <v/>
      </c>
      <c r="P2064" s="54">
        <f>IF(OR($B2064="",P$3&lt;$D2064+Настройки!$B$7),0,MAX(0,$E2064-MAX(0,SUMIFS(Тех_Движение!$G$2:$G$5111,Тех_Движение!$D$2:$D$5111,$C2064,Тех_Движение!$B$2:$B$5111,"&lt;="&amp;P$3)-$F2064)))</f>
        <v/>
      </c>
      <c r="Q2064" s="54">
        <f>IF(OR($B2064="",Q$3&lt;$D2064+Настройки!$B$7),0,MAX(0,$E2064-MAX(0,SUMIFS(Тех_Движение!$G$2:$G$5111,Тех_Движение!$D$2:$D$5111,$C2064,Тех_Движение!$B$2:$B$5111,"&lt;="&amp;Q$3)-$F2064)))</f>
        <v/>
      </c>
      <c r="R2064" s="54">
        <f>IF($B2064="","",SUM($K2064:$Q2064))</f>
        <v/>
      </c>
      <c r="S2064" s="56">
        <f>IF($B2064="","",VLOOKUP($C2064,Настройки!$A$11:$L$17,9,FALSE))</f>
        <v/>
      </c>
      <c r="T2064" s="56">
        <f>IF($B2064="","",$R2064*$S2064)</f>
        <v/>
      </c>
    </row>
    <row r="2065">
      <c r="A2065" s="20">
        <f>Тех_Движение!$A$2062</f>
        <v/>
      </c>
      <c r="B2065" s="20">
        <f>IF(Тех_Движение!$F$2062&gt;0,Тех_Движение!$I$2062,"")</f>
        <v/>
      </c>
      <c r="C2065" s="20">
        <f>IF($B2065="","",Тех_Движение!$D$2062)</f>
        <v/>
      </c>
      <c r="D2065" s="42">
        <f>IF($B2065="","",Тех_Движение!$B$2062)</f>
        <v/>
      </c>
      <c r="E2065" s="54">
        <f>IF($B2065="","",Тех_Движение!$F$2062)</f>
        <v/>
      </c>
      <c r="F2065" s="54">
        <f>IF($B2065="","",SUMIFS($E$5:$E2064,$C$5:$C2064,$C2065))</f>
        <v/>
      </c>
      <c r="G2065" s="54">
        <f>IF($B2065="","",MAX(0,$E2065-MAX(0,SUMIFS(Тех_Движение!$G$2:$G$5111,Тех_Движение!$D$2:$D$5111,$C2065,Тех_Движение!$B$2:$B$5111,"&lt;="&amp;Настройки!$B$5-1)-$F2065)))</f>
        <v/>
      </c>
      <c r="H2065" s="54">
        <f>IF($B2065="","",IF(AND($D2065&gt;=Настройки!$B$5,$D2065&lt;=Настройки!$B$6),$E2065,0))</f>
        <v/>
      </c>
      <c r="I2065" s="54">
        <f>IF($B2065="","",$G2065+$H2065-$J2065)</f>
        <v/>
      </c>
      <c r="J2065" s="54">
        <f>IF($B2065="","",MAX(0,$E2065-MAX(0,SUMIFS(Тех_Движение!$G$2:$G$5111,Тех_Движение!$D$2:$D$5111,$C2065,Тех_Движение!$B$2:$B$5111,"&lt;="&amp;Настройки!$B$6)-$F2065)))</f>
        <v/>
      </c>
      <c r="K2065" s="54">
        <f>IF(OR($B2065="",K$3&lt;$D2065+Настройки!$B$7),0,MAX(0,$E2065-MAX(0,SUMIFS(Тех_Движение!$G$2:$G$5111,Тех_Движение!$D$2:$D$5111,$C2065,Тех_Движение!$B$2:$B$5111,"&lt;="&amp;K$3)-$F2065)))</f>
        <v/>
      </c>
      <c r="L2065" s="54">
        <f>IF(OR($B2065="",L$3&lt;$D2065+Настройки!$B$7),0,MAX(0,$E2065-MAX(0,SUMIFS(Тех_Движение!$G$2:$G$5111,Тех_Движение!$D$2:$D$5111,$C2065,Тех_Движение!$B$2:$B$5111,"&lt;="&amp;L$3)-$F2065)))</f>
        <v/>
      </c>
      <c r="M2065" s="54">
        <f>IF(OR($B2065="",M$3&lt;$D2065+Настройки!$B$7),0,MAX(0,$E2065-MAX(0,SUMIFS(Тех_Движение!$G$2:$G$5111,Тех_Движение!$D$2:$D$5111,$C2065,Тех_Движение!$B$2:$B$5111,"&lt;="&amp;M$3)-$F2065)))</f>
        <v/>
      </c>
      <c r="N2065" s="54">
        <f>IF(OR($B2065="",N$3&lt;$D2065+Настройки!$B$7),0,MAX(0,$E2065-MAX(0,SUMIFS(Тех_Движение!$G$2:$G$5111,Тех_Движение!$D$2:$D$5111,$C2065,Тех_Движение!$B$2:$B$5111,"&lt;="&amp;N$3)-$F2065)))</f>
        <v/>
      </c>
      <c r="O2065" s="54">
        <f>IF(OR($B2065="",O$3&lt;$D2065+Настройки!$B$7),0,MAX(0,$E2065-MAX(0,SUMIFS(Тех_Движение!$G$2:$G$5111,Тех_Движение!$D$2:$D$5111,$C2065,Тех_Движение!$B$2:$B$5111,"&lt;="&amp;O$3)-$F2065)))</f>
        <v/>
      </c>
      <c r="P2065" s="54">
        <f>IF(OR($B2065="",P$3&lt;$D2065+Настройки!$B$7),0,MAX(0,$E2065-MAX(0,SUMIFS(Тех_Движение!$G$2:$G$5111,Тех_Движение!$D$2:$D$5111,$C2065,Тех_Движение!$B$2:$B$5111,"&lt;="&amp;P$3)-$F2065)))</f>
        <v/>
      </c>
      <c r="Q2065" s="54">
        <f>IF(OR($B2065="",Q$3&lt;$D2065+Настройки!$B$7),0,MAX(0,$E2065-MAX(0,SUMIFS(Тех_Движение!$G$2:$G$5111,Тех_Движение!$D$2:$D$5111,$C2065,Тех_Движение!$B$2:$B$5111,"&lt;="&amp;Q$3)-$F2065)))</f>
        <v/>
      </c>
      <c r="R2065" s="54">
        <f>IF($B2065="","",SUM($K2065:$Q2065))</f>
        <v/>
      </c>
      <c r="S2065" s="56">
        <f>IF($B2065="","",VLOOKUP($C2065,Настройки!$A$11:$L$17,9,FALSE))</f>
        <v/>
      </c>
      <c r="T2065" s="56">
        <f>IF($B2065="","",$R2065*$S2065)</f>
        <v/>
      </c>
    </row>
    <row r="2066">
      <c r="A2066" s="20">
        <f>Тех_Движение!$A$2063</f>
        <v/>
      </c>
      <c r="B2066" s="20">
        <f>IF(Тех_Движение!$F$2063&gt;0,Тех_Движение!$I$2063,"")</f>
        <v/>
      </c>
      <c r="C2066" s="20">
        <f>IF($B2066="","",Тех_Движение!$D$2063)</f>
        <v/>
      </c>
      <c r="D2066" s="42">
        <f>IF($B2066="","",Тех_Движение!$B$2063)</f>
        <v/>
      </c>
      <c r="E2066" s="54">
        <f>IF($B2066="","",Тех_Движение!$F$2063)</f>
        <v/>
      </c>
      <c r="F2066" s="54">
        <f>IF($B2066="","",SUMIFS($E$5:$E2065,$C$5:$C2065,$C2066))</f>
        <v/>
      </c>
      <c r="G2066" s="54">
        <f>IF($B2066="","",MAX(0,$E2066-MAX(0,SUMIFS(Тех_Движение!$G$2:$G$5111,Тех_Движение!$D$2:$D$5111,$C2066,Тех_Движение!$B$2:$B$5111,"&lt;="&amp;Настройки!$B$5-1)-$F2066)))</f>
        <v/>
      </c>
      <c r="H2066" s="54">
        <f>IF($B2066="","",IF(AND($D2066&gt;=Настройки!$B$5,$D2066&lt;=Настройки!$B$6),$E2066,0))</f>
        <v/>
      </c>
      <c r="I2066" s="54">
        <f>IF($B2066="","",$G2066+$H2066-$J2066)</f>
        <v/>
      </c>
      <c r="J2066" s="54">
        <f>IF($B2066="","",MAX(0,$E2066-MAX(0,SUMIFS(Тех_Движение!$G$2:$G$5111,Тех_Движение!$D$2:$D$5111,$C2066,Тех_Движение!$B$2:$B$5111,"&lt;="&amp;Настройки!$B$6)-$F2066)))</f>
        <v/>
      </c>
      <c r="K2066" s="54">
        <f>IF(OR($B2066="",K$3&lt;$D2066+Настройки!$B$7),0,MAX(0,$E2066-MAX(0,SUMIFS(Тех_Движение!$G$2:$G$5111,Тех_Движение!$D$2:$D$5111,$C2066,Тех_Движение!$B$2:$B$5111,"&lt;="&amp;K$3)-$F2066)))</f>
        <v/>
      </c>
      <c r="L2066" s="54">
        <f>IF(OR($B2066="",L$3&lt;$D2066+Настройки!$B$7),0,MAX(0,$E2066-MAX(0,SUMIFS(Тех_Движение!$G$2:$G$5111,Тех_Движение!$D$2:$D$5111,$C2066,Тех_Движение!$B$2:$B$5111,"&lt;="&amp;L$3)-$F2066)))</f>
        <v/>
      </c>
      <c r="M2066" s="54">
        <f>IF(OR($B2066="",M$3&lt;$D2066+Настройки!$B$7),0,MAX(0,$E2066-MAX(0,SUMIFS(Тех_Движение!$G$2:$G$5111,Тех_Движение!$D$2:$D$5111,$C2066,Тех_Движение!$B$2:$B$5111,"&lt;="&amp;M$3)-$F2066)))</f>
        <v/>
      </c>
      <c r="N2066" s="54">
        <f>IF(OR($B2066="",N$3&lt;$D2066+Настройки!$B$7),0,MAX(0,$E2066-MAX(0,SUMIFS(Тех_Движение!$G$2:$G$5111,Тех_Движение!$D$2:$D$5111,$C2066,Тех_Движение!$B$2:$B$5111,"&lt;="&amp;N$3)-$F2066)))</f>
        <v/>
      </c>
      <c r="O2066" s="54">
        <f>IF(OR($B2066="",O$3&lt;$D2066+Настройки!$B$7),0,MAX(0,$E2066-MAX(0,SUMIFS(Тех_Движение!$G$2:$G$5111,Тех_Движение!$D$2:$D$5111,$C2066,Тех_Движение!$B$2:$B$5111,"&lt;="&amp;O$3)-$F2066)))</f>
        <v/>
      </c>
      <c r="P2066" s="54">
        <f>IF(OR($B2066="",P$3&lt;$D2066+Настройки!$B$7),0,MAX(0,$E2066-MAX(0,SUMIFS(Тех_Движение!$G$2:$G$5111,Тех_Движение!$D$2:$D$5111,$C2066,Тех_Движение!$B$2:$B$5111,"&lt;="&amp;P$3)-$F2066)))</f>
        <v/>
      </c>
      <c r="Q2066" s="54">
        <f>IF(OR($B2066="",Q$3&lt;$D2066+Настройки!$B$7),0,MAX(0,$E2066-MAX(0,SUMIFS(Тех_Движение!$G$2:$G$5111,Тех_Движение!$D$2:$D$5111,$C2066,Тех_Движение!$B$2:$B$5111,"&lt;="&amp;Q$3)-$F2066)))</f>
        <v/>
      </c>
      <c r="R2066" s="54">
        <f>IF($B2066="","",SUM($K2066:$Q2066))</f>
        <v/>
      </c>
      <c r="S2066" s="56">
        <f>IF($B2066="","",VLOOKUP($C2066,Настройки!$A$11:$L$17,9,FALSE))</f>
        <v/>
      </c>
      <c r="T2066" s="56">
        <f>IF($B2066="","",$R2066*$S2066)</f>
        <v/>
      </c>
    </row>
    <row r="2067">
      <c r="A2067" s="20">
        <f>Тех_Движение!$A$2064</f>
        <v/>
      </c>
      <c r="B2067" s="20">
        <f>IF(Тех_Движение!$F$2064&gt;0,Тех_Движение!$I$2064,"")</f>
        <v/>
      </c>
      <c r="C2067" s="20">
        <f>IF($B2067="","",Тех_Движение!$D$2064)</f>
        <v/>
      </c>
      <c r="D2067" s="42">
        <f>IF($B2067="","",Тех_Движение!$B$2064)</f>
        <v/>
      </c>
      <c r="E2067" s="54">
        <f>IF($B2067="","",Тех_Движение!$F$2064)</f>
        <v/>
      </c>
      <c r="F2067" s="54">
        <f>IF($B2067="","",SUMIFS($E$5:$E2066,$C$5:$C2066,$C2067))</f>
        <v/>
      </c>
      <c r="G2067" s="54">
        <f>IF($B2067="","",MAX(0,$E2067-MAX(0,SUMIFS(Тех_Движение!$G$2:$G$5111,Тех_Движение!$D$2:$D$5111,$C2067,Тех_Движение!$B$2:$B$5111,"&lt;="&amp;Настройки!$B$5-1)-$F2067)))</f>
        <v/>
      </c>
      <c r="H2067" s="54">
        <f>IF($B2067="","",IF(AND($D2067&gt;=Настройки!$B$5,$D2067&lt;=Настройки!$B$6),$E2067,0))</f>
        <v/>
      </c>
      <c r="I2067" s="54">
        <f>IF($B2067="","",$G2067+$H2067-$J2067)</f>
        <v/>
      </c>
      <c r="J2067" s="54">
        <f>IF($B2067="","",MAX(0,$E2067-MAX(0,SUMIFS(Тех_Движение!$G$2:$G$5111,Тех_Движение!$D$2:$D$5111,$C2067,Тех_Движение!$B$2:$B$5111,"&lt;="&amp;Настройки!$B$6)-$F2067)))</f>
        <v/>
      </c>
      <c r="K2067" s="54">
        <f>IF(OR($B2067="",K$3&lt;$D2067+Настройки!$B$7),0,MAX(0,$E2067-MAX(0,SUMIFS(Тех_Движение!$G$2:$G$5111,Тех_Движение!$D$2:$D$5111,$C2067,Тех_Движение!$B$2:$B$5111,"&lt;="&amp;K$3)-$F2067)))</f>
        <v/>
      </c>
      <c r="L2067" s="54">
        <f>IF(OR($B2067="",L$3&lt;$D2067+Настройки!$B$7),0,MAX(0,$E2067-MAX(0,SUMIFS(Тех_Движение!$G$2:$G$5111,Тех_Движение!$D$2:$D$5111,$C2067,Тех_Движение!$B$2:$B$5111,"&lt;="&amp;L$3)-$F2067)))</f>
        <v/>
      </c>
      <c r="M2067" s="54">
        <f>IF(OR($B2067="",M$3&lt;$D2067+Настройки!$B$7),0,MAX(0,$E2067-MAX(0,SUMIFS(Тех_Движение!$G$2:$G$5111,Тех_Движение!$D$2:$D$5111,$C2067,Тех_Движение!$B$2:$B$5111,"&lt;="&amp;M$3)-$F2067)))</f>
        <v/>
      </c>
      <c r="N2067" s="54">
        <f>IF(OR($B2067="",N$3&lt;$D2067+Настройки!$B$7),0,MAX(0,$E2067-MAX(0,SUMIFS(Тех_Движение!$G$2:$G$5111,Тех_Движение!$D$2:$D$5111,$C2067,Тех_Движение!$B$2:$B$5111,"&lt;="&amp;N$3)-$F2067)))</f>
        <v/>
      </c>
      <c r="O2067" s="54">
        <f>IF(OR($B2067="",O$3&lt;$D2067+Настройки!$B$7),0,MAX(0,$E2067-MAX(0,SUMIFS(Тех_Движение!$G$2:$G$5111,Тех_Движение!$D$2:$D$5111,$C2067,Тех_Движение!$B$2:$B$5111,"&lt;="&amp;O$3)-$F2067)))</f>
        <v/>
      </c>
      <c r="P2067" s="54">
        <f>IF(OR($B2067="",P$3&lt;$D2067+Настройки!$B$7),0,MAX(0,$E2067-MAX(0,SUMIFS(Тех_Движение!$G$2:$G$5111,Тех_Движение!$D$2:$D$5111,$C2067,Тех_Движение!$B$2:$B$5111,"&lt;="&amp;P$3)-$F2067)))</f>
        <v/>
      </c>
      <c r="Q2067" s="54">
        <f>IF(OR($B2067="",Q$3&lt;$D2067+Настройки!$B$7),0,MAX(0,$E2067-MAX(0,SUMIFS(Тех_Движение!$G$2:$G$5111,Тех_Движение!$D$2:$D$5111,$C2067,Тех_Движение!$B$2:$B$5111,"&lt;="&amp;Q$3)-$F2067)))</f>
        <v/>
      </c>
      <c r="R2067" s="54">
        <f>IF($B2067="","",SUM($K2067:$Q2067))</f>
        <v/>
      </c>
      <c r="S2067" s="56">
        <f>IF($B2067="","",VLOOKUP($C2067,Настройки!$A$11:$L$17,9,FALSE))</f>
        <v/>
      </c>
      <c r="T2067" s="56">
        <f>IF($B2067="","",$R2067*$S2067)</f>
        <v/>
      </c>
    </row>
    <row r="2068">
      <c r="A2068" s="20">
        <f>Тех_Движение!$A$2065</f>
        <v/>
      </c>
      <c r="B2068" s="20">
        <f>IF(Тех_Движение!$F$2065&gt;0,Тех_Движение!$I$2065,"")</f>
        <v/>
      </c>
      <c r="C2068" s="20">
        <f>IF($B2068="","",Тех_Движение!$D$2065)</f>
        <v/>
      </c>
      <c r="D2068" s="42">
        <f>IF($B2068="","",Тех_Движение!$B$2065)</f>
        <v/>
      </c>
      <c r="E2068" s="54">
        <f>IF($B2068="","",Тех_Движение!$F$2065)</f>
        <v/>
      </c>
      <c r="F2068" s="54">
        <f>IF($B2068="","",SUMIFS($E$5:$E2067,$C$5:$C2067,$C2068))</f>
        <v/>
      </c>
      <c r="G2068" s="54">
        <f>IF($B2068="","",MAX(0,$E2068-MAX(0,SUMIFS(Тех_Движение!$G$2:$G$5111,Тех_Движение!$D$2:$D$5111,$C2068,Тех_Движение!$B$2:$B$5111,"&lt;="&amp;Настройки!$B$5-1)-$F2068)))</f>
        <v/>
      </c>
      <c r="H2068" s="54">
        <f>IF($B2068="","",IF(AND($D2068&gt;=Настройки!$B$5,$D2068&lt;=Настройки!$B$6),$E2068,0))</f>
        <v/>
      </c>
      <c r="I2068" s="54">
        <f>IF($B2068="","",$G2068+$H2068-$J2068)</f>
        <v/>
      </c>
      <c r="J2068" s="54">
        <f>IF($B2068="","",MAX(0,$E2068-MAX(0,SUMIFS(Тех_Движение!$G$2:$G$5111,Тех_Движение!$D$2:$D$5111,$C2068,Тех_Движение!$B$2:$B$5111,"&lt;="&amp;Настройки!$B$6)-$F2068)))</f>
        <v/>
      </c>
      <c r="K2068" s="54">
        <f>IF(OR($B2068="",K$3&lt;$D2068+Настройки!$B$7),0,MAX(0,$E2068-MAX(0,SUMIFS(Тех_Движение!$G$2:$G$5111,Тех_Движение!$D$2:$D$5111,$C2068,Тех_Движение!$B$2:$B$5111,"&lt;="&amp;K$3)-$F2068)))</f>
        <v/>
      </c>
      <c r="L2068" s="54">
        <f>IF(OR($B2068="",L$3&lt;$D2068+Настройки!$B$7),0,MAX(0,$E2068-MAX(0,SUMIFS(Тех_Движение!$G$2:$G$5111,Тех_Движение!$D$2:$D$5111,$C2068,Тех_Движение!$B$2:$B$5111,"&lt;="&amp;L$3)-$F2068)))</f>
        <v/>
      </c>
      <c r="M2068" s="54">
        <f>IF(OR($B2068="",M$3&lt;$D2068+Настройки!$B$7),0,MAX(0,$E2068-MAX(0,SUMIFS(Тех_Движение!$G$2:$G$5111,Тех_Движение!$D$2:$D$5111,$C2068,Тех_Движение!$B$2:$B$5111,"&lt;="&amp;M$3)-$F2068)))</f>
        <v/>
      </c>
      <c r="N2068" s="54">
        <f>IF(OR($B2068="",N$3&lt;$D2068+Настройки!$B$7),0,MAX(0,$E2068-MAX(0,SUMIFS(Тех_Движение!$G$2:$G$5111,Тех_Движение!$D$2:$D$5111,$C2068,Тех_Движение!$B$2:$B$5111,"&lt;="&amp;N$3)-$F2068)))</f>
        <v/>
      </c>
      <c r="O2068" s="54">
        <f>IF(OR($B2068="",O$3&lt;$D2068+Настройки!$B$7),0,MAX(0,$E2068-MAX(0,SUMIFS(Тех_Движение!$G$2:$G$5111,Тех_Движение!$D$2:$D$5111,$C2068,Тех_Движение!$B$2:$B$5111,"&lt;="&amp;O$3)-$F2068)))</f>
        <v/>
      </c>
      <c r="P2068" s="54">
        <f>IF(OR($B2068="",P$3&lt;$D2068+Настройки!$B$7),0,MAX(0,$E2068-MAX(0,SUMIFS(Тех_Движение!$G$2:$G$5111,Тех_Движение!$D$2:$D$5111,$C2068,Тех_Движение!$B$2:$B$5111,"&lt;="&amp;P$3)-$F2068)))</f>
        <v/>
      </c>
      <c r="Q2068" s="54">
        <f>IF(OR($B2068="",Q$3&lt;$D2068+Настройки!$B$7),0,MAX(0,$E2068-MAX(0,SUMIFS(Тех_Движение!$G$2:$G$5111,Тех_Движение!$D$2:$D$5111,$C2068,Тех_Движение!$B$2:$B$5111,"&lt;="&amp;Q$3)-$F2068)))</f>
        <v/>
      </c>
      <c r="R2068" s="54">
        <f>IF($B2068="","",SUM($K2068:$Q2068))</f>
        <v/>
      </c>
      <c r="S2068" s="56">
        <f>IF($B2068="","",VLOOKUP($C2068,Настройки!$A$11:$L$17,9,FALSE))</f>
        <v/>
      </c>
      <c r="T2068" s="56">
        <f>IF($B2068="","",$R2068*$S2068)</f>
        <v/>
      </c>
    </row>
    <row r="2069">
      <c r="A2069" s="20">
        <f>Тех_Движение!$A$2066</f>
        <v/>
      </c>
      <c r="B2069" s="20">
        <f>IF(Тех_Движение!$F$2066&gt;0,Тех_Движение!$I$2066,"")</f>
        <v/>
      </c>
      <c r="C2069" s="20">
        <f>IF($B2069="","",Тех_Движение!$D$2066)</f>
        <v/>
      </c>
      <c r="D2069" s="42">
        <f>IF($B2069="","",Тех_Движение!$B$2066)</f>
        <v/>
      </c>
      <c r="E2069" s="54">
        <f>IF($B2069="","",Тех_Движение!$F$2066)</f>
        <v/>
      </c>
      <c r="F2069" s="54">
        <f>IF($B2069="","",SUMIFS($E$5:$E2068,$C$5:$C2068,$C2069))</f>
        <v/>
      </c>
      <c r="G2069" s="54">
        <f>IF($B2069="","",MAX(0,$E2069-MAX(0,SUMIFS(Тех_Движение!$G$2:$G$5111,Тех_Движение!$D$2:$D$5111,$C2069,Тех_Движение!$B$2:$B$5111,"&lt;="&amp;Настройки!$B$5-1)-$F2069)))</f>
        <v/>
      </c>
      <c r="H2069" s="54">
        <f>IF($B2069="","",IF(AND($D2069&gt;=Настройки!$B$5,$D2069&lt;=Настройки!$B$6),$E2069,0))</f>
        <v/>
      </c>
      <c r="I2069" s="54">
        <f>IF($B2069="","",$G2069+$H2069-$J2069)</f>
        <v/>
      </c>
      <c r="J2069" s="54">
        <f>IF($B2069="","",MAX(0,$E2069-MAX(0,SUMIFS(Тех_Движение!$G$2:$G$5111,Тех_Движение!$D$2:$D$5111,$C2069,Тех_Движение!$B$2:$B$5111,"&lt;="&amp;Настройки!$B$6)-$F2069)))</f>
        <v/>
      </c>
      <c r="K2069" s="54">
        <f>IF(OR($B2069="",K$3&lt;$D2069+Настройки!$B$7),0,MAX(0,$E2069-MAX(0,SUMIFS(Тех_Движение!$G$2:$G$5111,Тех_Движение!$D$2:$D$5111,$C2069,Тех_Движение!$B$2:$B$5111,"&lt;="&amp;K$3)-$F2069)))</f>
        <v/>
      </c>
      <c r="L2069" s="54">
        <f>IF(OR($B2069="",L$3&lt;$D2069+Настройки!$B$7),0,MAX(0,$E2069-MAX(0,SUMIFS(Тех_Движение!$G$2:$G$5111,Тех_Движение!$D$2:$D$5111,$C2069,Тех_Движение!$B$2:$B$5111,"&lt;="&amp;L$3)-$F2069)))</f>
        <v/>
      </c>
      <c r="M2069" s="54">
        <f>IF(OR($B2069="",M$3&lt;$D2069+Настройки!$B$7),0,MAX(0,$E2069-MAX(0,SUMIFS(Тех_Движение!$G$2:$G$5111,Тех_Движение!$D$2:$D$5111,$C2069,Тех_Движение!$B$2:$B$5111,"&lt;="&amp;M$3)-$F2069)))</f>
        <v/>
      </c>
      <c r="N2069" s="54">
        <f>IF(OR($B2069="",N$3&lt;$D2069+Настройки!$B$7),0,MAX(0,$E2069-MAX(0,SUMIFS(Тех_Движение!$G$2:$G$5111,Тех_Движение!$D$2:$D$5111,$C2069,Тех_Движение!$B$2:$B$5111,"&lt;="&amp;N$3)-$F2069)))</f>
        <v/>
      </c>
      <c r="O2069" s="54">
        <f>IF(OR($B2069="",O$3&lt;$D2069+Настройки!$B$7),0,MAX(0,$E2069-MAX(0,SUMIFS(Тех_Движение!$G$2:$G$5111,Тех_Движение!$D$2:$D$5111,$C2069,Тех_Движение!$B$2:$B$5111,"&lt;="&amp;O$3)-$F2069)))</f>
        <v/>
      </c>
      <c r="P2069" s="54">
        <f>IF(OR($B2069="",P$3&lt;$D2069+Настройки!$B$7),0,MAX(0,$E2069-MAX(0,SUMIFS(Тех_Движение!$G$2:$G$5111,Тех_Движение!$D$2:$D$5111,$C2069,Тех_Движение!$B$2:$B$5111,"&lt;="&amp;P$3)-$F2069)))</f>
        <v/>
      </c>
      <c r="Q2069" s="54">
        <f>IF(OR($B2069="",Q$3&lt;$D2069+Настройки!$B$7),0,MAX(0,$E2069-MAX(0,SUMIFS(Тех_Движение!$G$2:$G$5111,Тех_Движение!$D$2:$D$5111,$C2069,Тех_Движение!$B$2:$B$5111,"&lt;="&amp;Q$3)-$F2069)))</f>
        <v/>
      </c>
      <c r="R2069" s="54">
        <f>IF($B2069="","",SUM($K2069:$Q2069))</f>
        <v/>
      </c>
      <c r="S2069" s="56">
        <f>IF($B2069="","",VLOOKUP($C2069,Настройки!$A$11:$L$17,9,FALSE))</f>
        <v/>
      </c>
      <c r="T2069" s="56">
        <f>IF($B2069="","",$R2069*$S2069)</f>
        <v/>
      </c>
    </row>
    <row r="2070">
      <c r="A2070" s="20">
        <f>Тех_Движение!$A$2067</f>
        <v/>
      </c>
      <c r="B2070" s="20">
        <f>IF(Тех_Движение!$F$2067&gt;0,Тех_Движение!$I$2067,"")</f>
        <v/>
      </c>
      <c r="C2070" s="20">
        <f>IF($B2070="","",Тех_Движение!$D$2067)</f>
        <v/>
      </c>
      <c r="D2070" s="42">
        <f>IF($B2070="","",Тех_Движение!$B$2067)</f>
        <v/>
      </c>
      <c r="E2070" s="54">
        <f>IF($B2070="","",Тех_Движение!$F$2067)</f>
        <v/>
      </c>
      <c r="F2070" s="54">
        <f>IF($B2070="","",SUMIFS($E$5:$E2069,$C$5:$C2069,$C2070))</f>
        <v/>
      </c>
      <c r="G2070" s="54">
        <f>IF($B2070="","",MAX(0,$E2070-MAX(0,SUMIFS(Тех_Движение!$G$2:$G$5111,Тех_Движение!$D$2:$D$5111,$C2070,Тех_Движение!$B$2:$B$5111,"&lt;="&amp;Настройки!$B$5-1)-$F2070)))</f>
        <v/>
      </c>
      <c r="H2070" s="54">
        <f>IF($B2070="","",IF(AND($D2070&gt;=Настройки!$B$5,$D2070&lt;=Настройки!$B$6),$E2070,0))</f>
        <v/>
      </c>
      <c r="I2070" s="54">
        <f>IF($B2070="","",$G2070+$H2070-$J2070)</f>
        <v/>
      </c>
      <c r="J2070" s="54">
        <f>IF($B2070="","",MAX(0,$E2070-MAX(0,SUMIFS(Тех_Движение!$G$2:$G$5111,Тех_Движение!$D$2:$D$5111,$C2070,Тех_Движение!$B$2:$B$5111,"&lt;="&amp;Настройки!$B$6)-$F2070)))</f>
        <v/>
      </c>
      <c r="K2070" s="54">
        <f>IF(OR($B2070="",K$3&lt;$D2070+Настройки!$B$7),0,MAX(0,$E2070-MAX(0,SUMIFS(Тех_Движение!$G$2:$G$5111,Тех_Движение!$D$2:$D$5111,$C2070,Тех_Движение!$B$2:$B$5111,"&lt;="&amp;K$3)-$F2070)))</f>
        <v/>
      </c>
      <c r="L2070" s="54">
        <f>IF(OR($B2070="",L$3&lt;$D2070+Настройки!$B$7),0,MAX(0,$E2070-MAX(0,SUMIFS(Тех_Движение!$G$2:$G$5111,Тех_Движение!$D$2:$D$5111,$C2070,Тех_Движение!$B$2:$B$5111,"&lt;="&amp;L$3)-$F2070)))</f>
        <v/>
      </c>
      <c r="M2070" s="54">
        <f>IF(OR($B2070="",M$3&lt;$D2070+Настройки!$B$7),0,MAX(0,$E2070-MAX(0,SUMIFS(Тех_Движение!$G$2:$G$5111,Тех_Движение!$D$2:$D$5111,$C2070,Тех_Движение!$B$2:$B$5111,"&lt;="&amp;M$3)-$F2070)))</f>
        <v/>
      </c>
      <c r="N2070" s="54">
        <f>IF(OR($B2070="",N$3&lt;$D2070+Настройки!$B$7),0,MAX(0,$E2070-MAX(0,SUMIFS(Тех_Движение!$G$2:$G$5111,Тех_Движение!$D$2:$D$5111,$C2070,Тех_Движение!$B$2:$B$5111,"&lt;="&amp;N$3)-$F2070)))</f>
        <v/>
      </c>
      <c r="O2070" s="54">
        <f>IF(OR($B2070="",O$3&lt;$D2070+Настройки!$B$7),0,MAX(0,$E2070-MAX(0,SUMIFS(Тех_Движение!$G$2:$G$5111,Тех_Движение!$D$2:$D$5111,$C2070,Тех_Движение!$B$2:$B$5111,"&lt;="&amp;O$3)-$F2070)))</f>
        <v/>
      </c>
      <c r="P2070" s="54">
        <f>IF(OR($B2070="",P$3&lt;$D2070+Настройки!$B$7),0,MAX(0,$E2070-MAX(0,SUMIFS(Тех_Движение!$G$2:$G$5111,Тех_Движение!$D$2:$D$5111,$C2070,Тех_Движение!$B$2:$B$5111,"&lt;="&amp;P$3)-$F2070)))</f>
        <v/>
      </c>
      <c r="Q2070" s="54">
        <f>IF(OR($B2070="",Q$3&lt;$D2070+Настройки!$B$7),0,MAX(0,$E2070-MAX(0,SUMIFS(Тех_Движение!$G$2:$G$5111,Тех_Движение!$D$2:$D$5111,$C2070,Тех_Движение!$B$2:$B$5111,"&lt;="&amp;Q$3)-$F2070)))</f>
        <v/>
      </c>
      <c r="R2070" s="54">
        <f>IF($B2070="","",SUM($K2070:$Q2070))</f>
        <v/>
      </c>
      <c r="S2070" s="56">
        <f>IF($B2070="","",VLOOKUP($C2070,Настройки!$A$11:$L$17,9,FALSE))</f>
        <v/>
      </c>
      <c r="T2070" s="56">
        <f>IF($B2070="","",$R2070*$S2070)</f>
        <v/>
      </c>
    </row>
    <row r="2071">
      <c r="A2071" s="20">
        <f>Тех_Движение!$A$2068</f>
        <v/>
      </c>
      <c r="B2071" s="20">
        <f>IF(Тех_Движение!$F$2068&gt;0,Тех_Движение!$I$2068,"")</f>
        <v/>
      </c>
      <c r="C2071" s="20">
        <f>IF($B2071="","",Тех_Движение!$D$2068)</f>
        <v/>
      </c>
      <c r="D2071" s="42">
        <f>IF($B2071="","",Тех_Движение!$B$2068)</f>
        <v/>
      </c>
      <c r="E2071" s="54">
        <f>IF($B2071="","",Тех_Движение!$F$2068)</f>
        <v/>
      </c>
      <c r="F2071" s="54">
        <f>IF($B2071="","",SUMIFS($E$5:$E2070,$C$5:$C2070,$C2071))</f>
        <v/>
      </c>
      <c r="G2071" s="54">
        <f>IF($B2071="","",MAX(0,$E2071-MAX(0,SUMIFS(Тех_Движение!$G$2:$G$5111,Тех_Движение!$D$2:$D$5111,$C2071,Тех_Движение!$B$2:$B$5111,"&lt;="&amp;Настройки!$B$5-1)-$F2071)))</f>
        <v/>
      </c>
      <c r="H2071" s="54">
        <f>IF($B2071="","",IF(AND($D2071&gt;=Настройки!$B$5,$D2071&lt;=Настройки!$B$6),$E2071,0))</f>
        <v/>
      </c>
      <c r="I2071" s="54">
        <f>IF($B2071="","",$G2071+$H2071-$J2071)</f>
        <v/>
      </c>
      <c r="J2071" s="54">
        <f>IF($B2071="","",MAX(0,$E2071-MAX(0,SUMIFS(Тех_Движение!$G$2:$G$5111,Тех_Движение!$D$2:$D$5111,$C2071,Тех_Движение!$B$2:$B$5111,"&lt;="&amp;Настройки!$B$6)-$F2071)))</f>
        <v/>
      </c>
      <c r="K2071" s="54">
        <f>IF(OR($B2071="",K$3&lt;$D2071+Настройки!$B$7),0,MAX(0,$E2071-MAX(0,SUMIFS(Тех_Движение!$G$2:$G$5111,Тех_Движение!$D$2:$D$5111,$C2071,Тех_Движение!$B$2:$B$5111,"&lt;="&amp;K$3)-$F2071)))</f>
        <v/>
      </c>
      <c r="L2071" s="54">
        <f>IF(OR($B2071="",L$3&lt;$D2071+Настройки!$B$7),0,MAX(0,$E2071-MAX(0,SUMIFS(Тех_Движение!$G$2:$G$5111,Тех_Движение!$D$2:$D$5111,$C2071,Тех_Движение!$B$2:$B$5111,"&lt;="&amp;L$3)-$F2071)))</f>
        <v/>
      </c>
      <c r="M2071" s="54">
        <f>IF(OR($B2071="",M$3&lt;$D2071+Настройки!$B$7),0,MAX(0,$E2071-MAX(0,SUMIFS(Тех_Движение!$G$2:$G$5111,Тех_Движение!$D$2:$D$5111,$C2071,Тех_Движение!$B$2:$B$5111,"&lt;="&amp;M$3)-$F2071)))</f>
        <v/>
      </c>
      <c r="N2071" s="54">
        <f>IF(OR($B2071="",N$3&lt;$D2071+Настройки!$B$7),0,MAX(0,$E2071-MAX(0,SUMIFS(Тех_Движение!$G$2:$G$5111,Тех_Движение!$D$2:$D$5111,$C2071,Тех_Движение!$B$2:$B$5111,"&lt;="&amp;N$3)-$F2071)))</f>
        <v/>
      </c>
      <c r="O2071" s="54">
        <f>IF(OR($B2071="",O$3&lt;$D2071+Настройки!$B$7),0,MAX(0,$E2071-MAX(0,SUMIFS(Тех_Движение!$G$2:$G$5111,Тех_Движение!$D$2:$D$5111,$C2071,Тех_Движение!$B$2:$B$5111,"&lt;="&amp;O$3)-$F2071)))</f>
        <v/>
      </c>
      <c r="P2071" s="54">
        <f>IF(OR($B2071="",P$3&lt;$D2071+Настройки!$B$7),0,MAX(0,$E2071-MAX(0,SUMIFS(Тех_Движение!$G$2:$G$5111,Тех_Движение!$D$2:$D$5111,$C2071,Тех_Движение!$B$2:$B$5111,"&lt;="&amp;P$3)-$F2071)))</f>
        <v/>
      </c>
      <c r="Q2071" s="54">
        <f>IF(OR($B2071="",Q$3&lt;$D2071+Настройки!$B$7),0,MAX(0,$E2071-MAX(0,SUMIFS(Тех_Движение!$G$2:$G$5111,Тех_Движение!$D$2:$D$5111,$C2071,Тех_Движение!$B$2:$B$5111,"&lt;="&amp;Q$3)-$F2071)))</f>
        <v/>
      </c>
      <c r="R2071" s="54">
        <f>IF($B2071="","",SUM($K2071:$Q2071))</f>
        <v/>
      </c>
      <c r="S2071" s="56">
        <f>IF($B2071="","",VLOOKUP($C2071,Настройки!$A$11:$L$17,9,FALSE))</f>
        <v/>
      </c>
      <c r="T2071" s="56">
        <f>IF($B2071="","",$R2071*$S2071)</f>
        <v/>
      </c>
    </row>
    <row r="2072">
      <c r="A2072" s="20">
        <f>Тех_Движение!$A$2069</f>
        <v/>
      </c>
      <c r="B2072" s="20">
        <f>IF(Тех_Движение!$F$2069&gt;0,Тех_Движение!$I$2069,"")</f>
        <v/>
      </c>
      <c r="C2072" s="20">
        <f>IF($B2072="","",Тех_Движение!$D$2069)</f>
        <v/>
      </c>
      <c r="D2072" s="42">
        <f>IF($B2072="","",Тех_Движение!$B$2069)</f>
        <v/>
      </c>
      <c r="E2072" s="54">
        <f>IF($B2072="","",Тех_Движение!$F$2069)</f>
        <v/>
      </c>
      <c r="F2072" s="54">
        <f>IF($B2072="","",SUMIFS($E$5:$E2071,$C$5:$C2071,$C2072))</f>
        <v/>
      </c>
      <c r="G2072" s="54">
        <f>IF($B2072="","",MAX(0,$E2072-MAX(0,SUMIFS(Тех_Движение!$G$2:$G$5111,Тех_Движение!$D$2:$D$5111,$C2072,Тех_Движение!$B$2:$B$5111,"&lt;="&amp;Настройки!$B$5-1)-$F2072)))</f>
        <v/>
      </c>
      <c r="H2072" s="54">
        <f>IF($B2072="","",IF(AND($D2072&gt;=Настройки!$B$5,$D2072&lt;=Настройки!$B$6),$E2072,0))</f>
        <v/>
      </c>
      <c r="I2072" s="54">
        <f>IF($B2072="","",$G2072+$H2072-$J2072)</f>
        <v/>
      </c>
      <c r="J2072" s="54">
        <f>IF($B2072="","",MAX(0,$E2072-MAX(0,SUMIFS(Тех_Движение!$G$2:$G$5111,Тех_Движение!$D$2:$D$5111,$C2072,Тех_Движение!$B$2:$B$5111,"&lt;="&amp;Настройки!$B$6)-$F2072)))</f>
        <v/>
      </c>
      <c r="K2072" s="54">
        <f>IF(OR($B2072="",K$3&lt;$D2072+Настройки!$B$7),0,MAX(0,$E2072-MAX(0,SUMIFS(Тех_Движение!$G$2:$G$5111,Тех_Движение!$D$2:$D$5111,$C2072,Тех_Движение!$B$2:$B$5111,"&lt;="&amp;K$3)-$F2072)))</f>
        <v/>
      </c>
      <c r="L2072" s="54">
        <f>IF(OR($B2072="",L$3&lt;$D2072+Настройки!$B$7),0,MAX(0,$E2072-MAX(0,SUMIFS(Тех_Движение!$G$2:$G$5111,Тех_Движение!$D$2:$D$5111,$C2072,Тех_Движение!$B$2:$B$5111,"&lt;="&amp;L$3)-$F2072)))</f>
        <v/>
      </c>
      <c r="M2072" s="54">
        <f>IF(OR($B2072="",M$3&lt;$D2072+Настройки!$B$7),0,MAX(0,$E2072-MAX(0,SUMIFS(Тех_Движение!$G$2:$G$5111,Тех_Движение!$D$2:$D$5111,$C2072,Тех_Движение!$B$2:$B$5111,"&lt;="&amp;M$3)-$F2072)))</f>
        <v/>
      </c>
      <c r="N2072" s="54">
        <f>IF(OR($B2072="",N$3&lt;$D2072+Настройки!$B$7),0,MAX(0,$E2072-MAX(0,SUMIFS(Тех_Движение!$G$2:$G$5111,Тех_Движение!$D$2:$D$5111,$C2072,Тех_Движение!$B$2:$B$5111,"&lt;="&amp;N$3)-$F2072)))</f>
        <v/>
      </c>
      <c r="O2072" s="54">
        <f>IF(OR($B2072="",O$3&lt;$D2072+Настройки!$B$7),0,MAX(0,$E2072-MAX(0,SUMIFS(Тех_Движение!$G$2:$G$5111,Тех_Движение!$D$2:$D$5111,$C2072,Тех_Движение!$B$2:$B$5111,"&lt;="&amp;O$3)-$F2072)))</f>
        <v/>
      </c>
      <c r="P2072" s="54">
        <f>IF(OR($B2072="",P$3&lt;$D2072+Настройки!$B$7),0,MAX(0,$E2072-MAX(0,SUMIFS(Тех_Движение!$G$2:$G$5111,Тех_Движение!$D$2:$D$5111,$C2072,Тех_Движение!$B$2:$B$5111,"&lt;="&amp;P$3)-$F2072)))</f>
        <v/>
      </c>
      <c r="Q2072" s="54">
        <f>IF(OR($B2072="",Q$3&lt;$D2072+Настройки!$B$7),0,MAX(0,$E2072-MAX(0,SUMIFS(Тех_Движение!$G$2:$G$5111,Тех_Движение!$D$2:$D$5111,$C2072,Тех_Движение!$B$2:$B$5111,"&lt;="&amp;Q$3)-$F2072)))</f>
        <v/>
      </c>
      <c r="R2072" s="54">
        <f>IF($B2072="","",SUM($K2072:$Q2072))</f>
        <v/>
      </c>
      <c r="S2072" s="56">
        <f>IF($B2072="","",VLOOKUP($C2072,Настройки!$A$11:$L$17,9,FALSE))</f>
        <v/>
      </c>
      <c r="T2072" s="56">
        <f>IF($B2072="","",$R2072*$S2072)</f>
        <v/>
      </c>
    </row>
    <row r="2073">
      <c r="A2073" s="20">
        <f>Тех_Движение!$A$2070</f>
        <v/>
      </c>
      <c r="B2073" s="20">
        <f>IF(Тех_Движение!$F$2070&gt;0,Тех_Движение!$I$2070,"")</f>
        <v/>
      </c>
      <c r="C2073" s="20">
        <f>IF($B2073="","",Тех_Движение!$D$2070)</f>
        <v/>
      </c>
      <c r="D2073" s="42">
        <f>IF($B2073="","",Тех_Движение!$B$2070)</f>
        <v/>
      </c>
      <c r="E2073" s="54">
        <f>IF($B2073="","",Тех_Движение!$F$2070)</f>
        <v/>
      </c>
      <c r="F2073" s="54">
        <f>IF($B2073="","",SUMIFS($E$5:$E2072,$C$5:$C2072,$C2073))</f>
        <v/>
      </c>
      <c r="G2073" s="54">
        <f>IF($B2073="","",MAX(0,$E2073-MAX(0,SUMIFS(Тех_Движение!$G$2:$G$5111,Тех_Движение!$D$2:$D$5111,$C2073,Тех_Движение!$B$2:$B$5111,"&lt;="&amp;Настройки!$B$5-1)-$F2073)))</f>
        <v/>
      </c>
      <c r="H2073" s="54">
        <f>IF($B2073="","",IF(AND($D2073&gt;=Настройки!$B$5,$D2073&lt;=Настройки!$B$6),$E2073,0))</f>
        <v/>
      </c>
      <c r="I2073" s="54">
        <f>IF($B2073="","",$G2073+$H2073-$J2073)</f>
        <v/>
      </c>
      <c r="J2073" s="54">
        <f>IF($B2073="","",MAX(0,$E2073-MAX(0,SUMIFS(Тех_Движение!$G$2:$G$5111,Тех_Движение!$D$2:$D$5111,$C2073,Тех_Движение!$B$2:$B$5111,"&lt;="&amp;Настройки!$B$6)-$F2073)))</f>
        <v/>
      </c>
      <c r="K2073" s="54">
        <f>IF(OR($B2073="",K$3&lt;$D2073+Настройки!$B$7),0,MAX(0,$E2073-MAX(0,SUMIFS(Тех_Движение!$G$2:$G$5111,Тех_Движение!$D$2:$D$5111,$C2073,Тех_Движение!$B$2:$B$5111,"&lt;="&amp;K$3)-$F2073)))</f>
        <v/>
      </c>
      <c r="L2073" s="54">
        <f>IF(OR($B2073="",L$3&lt;$D2073+Настройки!$B$7),0,MAX(0,$E2073-MAX(0,SUMIFS(Тех_Движение!$G$2:$G$5111,Тех_Движение!$D$2:$D$5111,$C2073,Тех_Движение!$B$2:$B$5111,"&lt;="&amp;L$3)-$F2073)))</f>
        <v/>
      </c>
      <c r="M2073" s="54">
        <f>IF(OR($B2073="",M$3&lt;$D2073+Настройки!$B$7),0,MAX(0,$E2073-MAX(0,SUMIFS(Тех_Движение!$G$2:$G$5111,Тех_Движение!$D$2:$D$5111,$C2073,Тех_Движение!$B$2:$B$5111,"&lt;="&amp;M$3)-$F2073)))</f>
        <v/>
      </c>
      <c r="N2073" s="54">
        <f>IF(OR($B2073="",N$3&lt;$D2073+Настройки!$B$7),0,MAX(0,$E2073-MAX(0,SUMIFS(Тех_Движение!$G$2:$G$5111,Тех_Движение!$D$2:$D$5111,$C2073,Тех_Движение!$B$2:$B$5111,"&lt;="&amp;N$3)-$F2073)))</f>
        <v/>
      </c>
      <c r="O2073" s="54">
        <f>IF(OR($B2073="",O$3&lt;$D2073+Настройки!$B$7),0,MAX(0,$E2073-MAX(0,SUMIFS(Тех_Движение!$G$2:$G$5111,Тех_Движение!$D$2:$D$5111,$C2073,Тех_Движение!$B$2:$B$5111,"&lt;="&amp;O$3)-$F2073)))</f>
        <v/>
      </c>
      <c r="P2073" s="54">
        <f>IF(OR($B2073="",P$3&lt;$D2073+Настройки!$B$7),0,MAX(0,$E2073-MAX(0,SUMIFS(Тех_Движение!$G$2:$G$5111,Тех_Движение!$D$2:$D$5111,$C2073,Тех_Движение!$B$2:$B$5111,"&lt;="&amp;P$3)-$F2073)))</f>
        <v/>
      </c>
      <c r="Q2073" s="54">
        <f>IF(OR($B2073="",Q$3&lt;$D2073+Настройки!$B$7),0,MAX(0,$E2073-MAX(0,SUMIFS(Тех_Движение!$G$2:$G$5111,Тех_Движение!$D$2:$D$5111,$C2073,Тех_Движение!$B$2:$B$5111,"&lt;="&amp;Q$3)-$F2073)))</f>
        <v/>
      </c>
      <c r="R2073" s="54">
        <f>IF($B2073="","",SUM($K2073:$Q2073))</f>
        <v/>
      </c>
      <c r="S2073" s="56">
        <f>IF($B2073="","",VLOOKUP($C2073,Настройки!$A$11:$L$17,9,FALSE))</f>
        <v/>
      </c>
      <c r="T2073" s="56">
        <f>IF($B2073="","",$R2073*$S2073)</f>
        <v/>
      </c>
    </row>
    <row r="2074">
      <c r="A2074" s="20">
        <f>Тех_Движение!$A$2071</f>
        <v/>
      </c>
      <c r="B2074" s="20">
        <f>IF(Тех_Движение!$F$2071&gt;0,Тех_Движение!$I$2071,"")</f>
        <v/>
      </c>
      <c r="C2074" s="20">
        <f>IF($B2074="","",Тех_Движение!$D$2071)</f>
        <v/>
      </c>
      <c r="D2074" s="42">
        <f>IF($B2074="","",Тех_Движение!$B$2071)</f>
        <v/>
      </c>
      <c r="E2074" s="54">
        <f>IF($B2074="","",Тех_Движение!$F$2071)</f>
        <v/>
      </c>
      <c r="F2074" s="54">
        <f>IF($B2074="","",SUMIFS($E$5:$E2073,$C$5:$C2073,$C2074))</f>
        <v/>
      </c>
      <c r="G2074" s="54">
        <f>IF($B2074="","",MAX(0,$E2074-MAX(0,SUMIFS(Тех_Движение!$G$2:$G$5111,Тех_Движение!$D$2:$D$5111,$C2074,Тех_Движение!$B$2:$B$5111,"&lt;="&amp;Настройки!$B$5-1)-$F2074)))</f>
        <v/>
      </c>
      <c r="H2074" s="54">
        <f>IF($B2074="","",IF(AND($D2074&gt;=Настройки!$B$5,$D2074&lt;=Настройки!$B$6),$E2074,0))</f>
        <v/>
      </c>
      <c r="I2074" s="54">
        <f>IF($B2074="","",$G2074+$H2074-$J2074)</f>
        <v/>
      </c>
      <c r="J2074" s="54">
        <f>IF($B2074="","",MAX(0,$E2074-MAX(0,SUMIFS(Тех_Движение!$G$2:$G$5111,Тех_Движение!$D$2:$D$5111,$C2074,Тех_Движение!$B$2:$B$5111,"&lt;="&amp;Настройки!$B$6)-$F2074)))</f>
        <v/>
      </c>
      <c r="K2074" s="54">
        <f>IF(OR($B2074="",K$3&lt;$D2074+Настройки!$B$7),0,MAX(0,$E2074-MAX(0,SUMIFS(Тех_Движение!$G$2:$G$5111,Тех_Движение!$D$2:$D$5111,$C2074,Тех_Движение!$B$2:$B$5111,"&lt;="&amp;K$3)-$F2074)))</f>
        <v/>
      </c>
      <c r="L2074" s="54">
        <f>IF(OR($B2074="",L$3&lt;$D2074+Настройки!$B$7),0,MAX(0,$E2074-MAX(0,SUMIFS(Тех_Движение!$G$2:$G$5111,Тех_Движение!$D$2:$D$5111,$C2074,Тех_Движение!$B$2:$B$5111,"&lt;="&amp;L$3)-$F2074)))</f>
        <v/>
      </c>
      <c r="M2074" s="54">
        <f>IF(OR($B2074="",M$3&lt;$D2074+Настройки!$B$7),0,MAX(0,$E2074-MAX(0,SUMIFS(Тех_Движение!$G$2:$G$5111,Тех_Движение!$D$2:$D$5111,$C2074,Тех_Движение!$B$2:$B$5111,"&lt;="&amp;M$3)-$F2074)))</f>
        <v/>
      </c>
      <c r="N2074" s="54">
        <f>IF(OR($B2074="",N$3&lt;$D2074+Настройки!$B$7),0,MAX(0,$E2074-MAX(0,SUMIFS(Тех_Движение!$G$2:$G$5111,Тех_Движение!$D$2:$D$5111,$C2074,Тех_Движение!$B$2:$B$5111,"&lt;="&amp;N$3)-$F2074)))</f>
        <v/>
      </c>
      <c r="O2074" s="54">
        <f>IF(OR($B2074="",O$3&lt;$D2074+Настройки!$B$7),0,MAX(0,$E2074-MAX(0,SUMIFS(Тех_Движение!$G$2:$G$5111,Тех_Движение!$D$2:$D$5111,$C2074,Тех_Движение!$B$2:$B$5111,"&lt;="&amp;O$3)-$F2074)))</f>
        <v/>
      </c>
      <c r="P2074" s="54">
        <f>IF(OR($B2074="",P$3&lt;$D2074+Настройки!$B$7),0,MAX(0,$E2074-MAX(0,SUMIFS(Тех_Движение!$G$2:$G$5111,Тех_Движение!$D$2:$D$5111,$C2074,Тех_Движение!$B$2:$B$5111,"&lt;="&amp;P$3)-$F2074)))</f>
        <v/>
      </c>
      <c r="Q2074" s="54">
        <f>IF(OR($B2074="",Q$3&lt;$D2074+Настройки!$B$7),0,MAX(0,$E2074-MAX(0,SUMIFS(Тех_Движение!$G$2:$G$5111,Тех_Движение!$D$2:$D$5111,$C2074,Тех_Движение!$B$2:$B$5111,"&lt;="&amp;Q$3)-$F2074)))</f>
        <v/>
      </c>
      <c r="R2074" s="54">
        <f>IF($B2074="","",SUM($K2074:$Q2074))</f>
        <v/>
      </c>
      <c r="S2074" s="56">
        <f>IF($B2074="","",VLOOKUP($C2074,Настройки!$A$11:$L$17,9,FALSE))</f>
        <v/>
      </c>
      <c r="T2074" s="56">
        <f>IF($B2074="","",$R2074*$S2074)</f>
        <v/>
      </c>
    </row>
    <row r="2075">
      <c r="A2075" s="20">
        <f>Тех_Движение!$A$2072</f>
        <v/>
      </c>
      <c r="B2075" s="20">
        <f>IF(Тех_Движение!$F$2072&gt;0,Тех_Движение!$I$2072,"")</f>
        <v/>
      </c>
      <c r="C2075" s="20">
        <f>IF($B2075="","",Тех_Движение!$D$2072)</f>
        <v/>
      </c>
      <c r="D2075" s="42">
        <f>IF($B2075="","",Тех_Движение!$B$2072)</f>
        <v/>
      </c>
      <c r="E2075" s="54">
        <f>IF($B2075="","",Тех_Движение!$F$2072)</f>
        <v/>
      </c>
      <c r="F2075" s="54">
        <f>IF($B2075="","",SUMIFS($E$5:$E2074,$C$5:$C2074,$C2075))</f>
        <v/>
      </c>
      <c r="G2075" s="54">
        <f>IF($B2075="","",MAX(0,$E2075-MAX(0,SUMIFS(Тех_Движение!$G$2:$G$5111,Тех_Движение!$D$2:$D$5111,$C2075,Тех_Движение!$B$2:$B$5111,"&lt;="&amp;Настройки!$B$5-1)-$F2075)))</f>
        <v/>
      </c>
      <c r="H2075" s="54">
        <f>IF($B2075="","",IF(AND($D2075&gt;=Настройки!$B$5,$D2075&lt;=Настройки!$B$6),$E2075,0))</f>
        <v/>
      </c>
      <c r="I2075" s="54">
        <f>IF($B2075="","",$G2075+$H2075-$J2075)</f>
        <v/>
      </c>
      <c r="J2075" s="54">
        <f>IF($B2075="","",MAX(0,$E2075-MAX(0,SUMIFS(Тех_Движение!$G$2:$G$5111,Тех_Движение!$D$2:$D$5111,$C2075,Тех_Движение!$B$2:$B$5111,"&lt;="&amp;Настройки!$B$6)-$F2075)))</f>
        <v/>
      </c>
      <c r="K2075" s="54">
        <f>IF(OR($B2075="",K$3&lt;$D2075+Настройки!$B$7),0,MAX(0,$E2075-MAX(0,SUMIFS(Тех_Движение!$G$2:$G$5111,Тех_Движение!$D$2:$D$5111,$C2075,Тех_Движение!$B$2:$B$5111,"&lt;="&amp;K$3)-$F2075)))</f>
        <v/>
      </c>
      <c r="L2075" s="54">
        <f>IF(OR($B2075="",L$3&lt;$D2075+Настройки!$B$7),0,MAX(0,$E2075-MAX(0,SUMIFS(Тех_Движение!$G$2:$G$5111,Тех_Движение!$D$2:$D$5111,$C2075,Тех_Движение!$B$2:$B$5111,"&lt;="&amp;L$3)-$F2075)))</f>
        <v/>
      </c>
      <c r="M2075" s="54">
        <f>IF(OR($B2075="",M$3&lt;$D2075+Настройки!$B$7),0,MAX(0,$E2075-MAX(0,SUMIFS(Тех_Движение!$G$2:$G$5111,Тех_Движение!$D$2:$D$5111,$C2075,Тех_Движение!$B$2:$B$5111,"&lt;="&amp;M$3)-$F2075)))</f>
        <v/>
      </c>
      <c r="N2075" s="54">
        <f>IF(OR($B2075="",N$3&lt;$D2075+Настройки!$B$7),0,MAX(0,$E2075-MAX(0,SUMIFS(Тех_Движение!$G$2:$G$5111,Тех_Движение!$D$2:$D$5111,$C2075,Тех_Движение!$B$2:$B$5111,"&lt;="&amp;N$3)-$F2075)))</f>
        <v/>
      </c>
      <c r="O2075" s="54">
        <f>IF(OR($B2075="",O$3&lt;$D2075+Настройки!$B$7),0,MAX(0,$E2075-MAX(0,SUMIFS(Тех_Движение!$G$2:$G$5111,Тех_Движение!$D$2:$D$5111,$C2075,Тех_Движение!$B$2:$B$5111,"&lt;="&amp;O$3)-$F2075)))</f>
        <v/>
      </c>
      <c r="P2075" s="54">
        <f>IF(OR($B2075="",P$3&lt;$D2075+Настройки!$B$7),0,MAX(0,$E2075-MAX(0,SUMIFS(Тех_Движение!$G$2:$G$5111,Тех_Движение!$D$2:$D$5111,$C2075,Тех_Движение!$B$2:$B$5111,"&lt;="&amp;P$3)-$F2075)))</f>
        <v/>
      </c>
      <c r="Q2075" s="54">
        <f>IF(OR($B2075="",Q$3&lt;$D2075+Настройки!$B$7),0,MAX(0,$E2075-MAX(0,SUMIFS(Тех_Движение!$G$2:$G$5111,Тех_Движение!$D$2:$D$5111,$C2075,Тех_Движение!$B$2:$B$5111,"&lt;="&amp;Q$3)-$F2075)))</f>
        <v/>
      </c>
      <c r="R2075" s="54">
        <f>IF($B2075="","",SUM($K2075:$Q2075))</f>
        <v/>
      </c>
      <c r="S2075" s="56">
        <f>IF($B2075="","",VLOOKUP($C2075,Настройки!$A$11:$L$17,9,FALSE))</f>
        <v/>
      </c>
      <c r="T2075" s="56">
        <f>IF($B2075="","",$R2075*$S2075)</f>
        <v/>
      </c>
    </row>
    <row r="2076">
      <c r="A2076" s="20">
        <f>Тех_Движение!$A$2073</f>
        <v/>
      </c>
      <c r="B2076" s="20">
        <f>IF(Тех_Движение!$F$2073&gt;0,Тех_Движение!$I$2073,"")</f>
        <v/>
      </c>
      <c r="C2076" s="20">
        <f>IF($B2076="","",Тех_Движение!$D$2073)</f>
        <v/>
      </c>
      <c r="D2076" s="42">
        <f>IF($B2076="","",Тех_Движение!$B$2073)</f>
        <v/>
      </c>
      <c r="E2076" s="54">
        <f>IF($B2076="","",Тех_Движение!$F$2073)</f>
        <v/>
      </c>
      <c r="F2076" s="54">
        <f>IF($B2076="","",SUMIFS($E$5:$E2075,$C$5:$C2075,$C2076))</f>
        <v/>
      </c>
      <c r="G2076" s="54">
        <f>IF($B2076="","",MAX(0,$E2076-MAX(0,SUMIFS(Тех_Движение!$G$2:$G$5111,Тех_Движение!$D$2:$D$5111,$C2076,Тех_Движение!$B$2:$B$5111,"&lt;="&amp;Настройки!$B$5-1)-$F2076)))</f>
        <v/>
      </c>
      <c r="H2076" s="54">
        <f>IF($B2076="","",IF(AND($D2076&gt;=Настройки!$B$5,$D2076&lt;=Настройки!$B$6),$E2076,0))</f>
        <v/>
      </c>
      <c r="I2076" s="54">
        <f>IF($B2076="","",$G2076+$H2076-$J2076)</f>
        <v/>
      </c>
      <c r="J2076" s="54">
        <f>IF($B2076="","",MAX(0,$E2076-MAX(0,SUMIFS(Тех_Движение!$G$2:$G$5111,Тех_Движение!$D$2:$D$5111,$C2076,Тех_Движение!$B$2:$B$5111,"&lt;="&amp;Настройки!$B$6)-$F2076)))</f>
        <v/>
      </c>
      <c r="K2076" s="54">
        <f>IF(OR($B2076="",K$3&lt;$D2076+Настройки!$B$7),0,MAX(0,$E2076-MAX(0,SUMIFS(Тех_Движение!$G$2:$G$5111,Тех_Движение!$D$2:$D$5111,$C2076,Тех_Движение!$B$2:$B$5111,"&lt;="&amp;K$3)-$F2076)))</f>
        <v/>
      </c>
      <c r="L2076" s="54">
        <f>IF(OR($B2076="",L$3&lt;$D2076+Настройки!$B$7),0,MAX(0,$E2076-MAX(0,SUMIFS(Тех_Движение!$G$2:$G$5111,Тех_Движение!$D$2:$D$5111,$C2076,Тех_Движение!$B$2:$B$5111,"&lt;="&amp;L$3)-$F2076)))</f>
        <v/>
      </c>
      <c r="M2076" s="54">
        <f>IF(OR($B2076="",M$3&lt;$D2076+Настройки!$B$7),0,MAX(0,$E2076-MAX(0,SUMIFS(Тех_Движение!$G$2:$G$5111,Тех_Движение!$D$2:$D$5111,$C2076,Тех_Движение!$B$2:$B$5111,"&lt;="&amp;M$3)-$F2076)))</f>
        <v/>
      </c>
      <c r="N2076" s="54">
        <f>IF(OR($B2076="",N$3&lt;$D2076+Настройки!$B$7),0,MAX(0,$E2076-MAX(0,SUMIFS(Тех_Движение!$G$2:$G$5111,Тех_Движение!$D$2:$D$5111,$C2076,Тех_Движение!$B$2:$B$5111,"&lt;="&amp;N$3)-$F2076)))</f>
        <v/>
      </c>
      <c r="O2076" s="54">
        <f>IF(OR($B2076="",O$3&lt;$D2076+Настройки!$B$7),0,MAX(0,$E2076-MAX(0,SUMIFS(Тех_Движение!$G$2:$G$5111,Тех_Движение!$D$2:$D$5111,$C2076,Тех_Движение!$B$2:$B$5111,"&lt;="&amp;O$3)-$F2076)))</f>
        <v/>
      </c>
      <c r="P2076" s="54">
        <f>IF(OR($B2076="",P$3&lt;$D2076+Настройки!$B$7),0,MAX(0,$E2076-MAX(0,SUMIFS(Тех_Движение!$G$2:$G$5111,Тех_Движение!$D$2:$D$5111,$C2076,Тех_Движение!$B$2:$B$5111,"&lt;="&amp;P$3)-$F2076)))</f>
        <v/>
      </c>
      <c r="Q2076" s="54">
        <f>IF(OR($B2076="",Q$3&lt;$D2076+Настройки!$B$7),0,MAX(0,$E2076-MAX(0,SUMIFS(Тех_Движение!$G$2:$G$5111,Тех_Движение!$D$2:$D$5111,$C2076,Тех_Движение!$B$2:$B$5111,"&lt;="&amp;Q$3)-$F2076)))</f>
        <v/>
      </c>
      <c r="R2076" s="54">
        <f>IF($B2076="","",SUM($K2076:$Q2076))</f>
        <v/>
      </c>
      <c r="S2076" s="56">
        <f>IF($B2076="","",VLOOKUP($C2076,Настройки!$A$11:$L$17,9,FALSE))</f>
        <v/>
      </c>
      <c r="T2076" s="56">
        <f>IF($B2076="","",$R2076*$S2076)</f>
        <v/>
      </c>
    </row>
    <row r="2077">
      <c r="A2077" s="20">
        <f>Тех_Движение!$A$2074</f>
        <v/>
      </c>
      <c r="B2077" s="20">
        <f>IF(Тех_Движение!$F$2074&gt;0,Тех_Движение!$I$2074,"")</f>
        <v/>
      </c>
      <c r="C2077" s="20">
        <f>IF($B2077="","",Тех_Движение!$D$2074)</f>
        <v/>
      </c>
      <c r="D2077" s="42">
        <f>IF($B2077="","",Тех_Движение!$B$2074)</f>
        <v/>
      </c>
      <c r="E2077" s="54">
        <f>IF($B2077="","",Тех_Движение!$F$2074)</f>
        <v/>
      </c>
      <c r="F2077" s="54">
        <f>IF($B2077="","",SUMIFS($E$5:$E2076,$C$5:$C2076,$C2077))</f>
        <v/>
      </c>
      <c r="G2077" s="54">
        <f>IF($B2077="","",MAX(0,$E2077-MAX(0,SUMIFS(Тех_Движение!$G$2:$G$5111,Тех_Движение!$D$2:$D$5111,$C2077,Тех_Движение!$B$2:$B$5111,"&lt;="&amp;Настройки!$B$5-1)-$F2077)))</f>
        <v/>
      </c>
      <c r="H2077" s="54">
        <f>IF($B2077="","",IF(AND($D2077&gt;=Настройки!$B$5,$D2077&lt;=Настройки!$B$6),$E2077,0))</f>
        <v/>
      </c>
      <c r="I2077" s="54">
        <f>IF($B2077="","",$G2077+$H2077-$J2077)</f>
        <v/>
      </c>
      <c r="J2077" s="54">
        <f>IF($B2077="","",MAX(0,$E2077-MAX(0,SUMIFS(Тех_Движение!$G$2:$G$5111,Тех_Движение!$D$2:$D$5111,$C2077,Тех_Движение!$B$2:$B$5111,"&lt;="&amp;Настройки!$B$6)-$F2077)))</f>
        <v/>
      </c>
      <c r="K2077" s="54">
        <f>IF(OR($B2077="",K$3&lt;$D2077+Настройки!$B$7),0,MAX(0,$E2077-MAX(0,SUMIFS(Тех_Движение!$G$2:$G$5111,Тех_Движение!$D$2:$D$5111,$C2077,Тех_Движение!$B$2:$B$5111,"&lt;="&amp;K$3)-$F2077)))</f>
        <v/>
      </c>
      <c r="L2077" s="54">
        <f>IF(OR($B2077="",L$3&lt;$D2077+Настройки!$B$7),0,MAX(0,$E2077-MAX(0,SUMIFS(Тех_Движение!$G$2:$G$5111,Тех_Движение!$D$2:$D$5111,$C2077,Тех_Движение!$B$2:$B$5111,"&lt;="&amp;L$3)-$F2077)))</f>
        <v/>
      </c>
      <c r="M2077" s="54">
        <f>IF(OR($B2077="",M$3&lt;$D2077+Настройки!$B$7),0,MAX(0,$E2077-MAX(0,SUMIFS(Тех_Движение!$G$2:$G$5111,Тех_Движение!$D$2:$D$5111,$C2077,Тех_Движение!$B$2:$B$5111,"&lt;="&amp;M$3)-$F2077)))</f>
        <v/>
      </c>
      <c r="N2077" s="54">
        <f>IF(OR($B2077="",N$3&lt;$D2077+Настройки!$B$7),0,MAX(0,$E2077-MAX(0,SUMIFS(Тех_Движение!$G$2:$G$5111,Тех_Движение!$D$2:$D$5111,$C2077,Тех_Движение!$B$2:$B$5111,"&lt;="&amp;N$3)-$F2077)))</f>
        <v/>
      </c>
      <c r="O2077" s="54">
        <f>IF(OR($B2077="",O$3&lt;$D2077+Настройки!$B$7),0,MAX(0,$E2077-MAX(0,SUMIFS(Тех_Движение!$G$2:$G$5111,Тех_Движение!$D$2:$D$5111,$C2077,Тех_Движение!$B$2:$B$5111,"&lt;="&amp;O$3)-$F2077)))</f>
        <v/>
      </c>
      <c r="P2077" s="54">
        <f>IF(OR($B2077="",P$3&lt;$D2077+Настройки!$B$7),0,MAX(0,$E2077-MAX(0,SUMIFS(Тех_Движение!$G$2:$G$5111,Тех_Движение!$D$2:$D$5111,$C2077,Тех_Движение!$B$2:$B$5111,"&lt;="&amp;P$3)-$F2077)))</f>
        <v/>
      </c>
      <c r="Q2077" s="54">
        <f>IF(OR($B2077="",Q$3&lt;$D2077+Настройки!$B$7),0,MAX(0,$E2077-MAX(0,SUMIFS(Тех_Движение!$G$2:$G$5111,Тех_Движение!$D$2:$D$5111,$C2077,Тех_Движение!$B$2:$B$5111,"&lt;="&amp;Q$3)-$F2077)))</f>
        <v/>
      </c>
      <c r="R2077" s="54">
        <f>IF($B2077="","",SUM($K2077:$Q2077))</f>
        <v/>
      </c>
      <c r="S2077" s="56">
        <f>IF($B2077="","",VLOOKUP($C2077,Настройки!$A$11:$L$17,9,FALSE))</f>
        <v/>
      </c>
      <c r="T2077" s="56">
        <f>IF($B2077="","",$R2077*$S2077)</f>
        <v/>
      </c>
    </row>
    <row r="2078">
      <c r="A2078" s="20">
        <f>Тех_Движение!$A$2075</f>
        <v/>
      </c>
      <c r="B2078" s="20">
        <f>IF(Тех_Движение!$F$2075&gt;0,Тех_Движение!$I$2075,"")</f>
        <v/>
      </c>
      <c r="C2078" s="20">
        <f>IF($B2078="","",Тех_Движение!$D$2075)</f>
        <v/>
      </c>
      <c r="D2078" s="42">
        <f>IF($B2078="","",Тех_Движение!$B$2075)</f>
        <v/>
      </c>
      <c r="E2078" s="54">
        <f>IF($B2078="","",Тех_Движение!$F$2075)</f>
        <v/>
      </c>
      <c r="F2078" s="54">
        <f>IF($B2078="","",SUMIFS($E$5:$E2077,$C$5:$C2077,$C2078))</f>
        <v/>
      </c>
      <c r="G2078" s="54">
        <f>IF($B2078="","",MAX(0,$E2078-MAX(0,SUMIFS(Тех_Движение!$G$2:$G$5111,Тех_Движение!$D$2:$D$5111,$C2078,Тех_Движение!$B$2:$B$5111,"&lt;="&amp;Настройки!$B$5-1)-$F2078)))</f>
        <v/>
      </c>
      <c r="H2078" s="54">
        <f>IF($B2078="","",IF(AND($D2078&gt;=Настройки!$B$5,$D2078&lt;=Настройки!$B$6),$E2078,0))</f>
        <v/>
      </c>
      <c r="I2078" s="54">
        <f>IF($B2078="","",$G2078+$H2078-$J2078)</f>
        <v/>
      </c>
      <c r="J2078" s="54">
        <f>IF($B2078="","",MAX(0,$E2078-MAX(0,SUMIFS(Тех_Движение!$G$2:$G$5111,Тех_Движение!$D$2:$D$5111,$C2078,Тех_Движение!$B$2:$B$5111,"&lt;="&amp;Настройки!$B$6)-$F2078)))</f>
        <v/>
      </c>
      <c r="K2078" s="54">
        <f>IF(OR($B2078="",K$3&lt;$D2078+Настройки!$B$7),0,MAX(0,$E2078-MAX(0,SUMIFS(Тех_Движение!$G$2:$G$5111,Тех_Движение!$D$2:$D$5111,$C2078,Тех_Движение!$B$2:$B$5111,"&lt;="&amp;K$3)-$F2078)))</f>
        <v/>
      </c>
      <c r="L2078" s="54">
        <f>IF(OR($B2078="",L$3&lt;$D2078+Настройки!$B$7),0,MAX(0,$E2078-MAX(0,SUMIFS(Тех_Движение!$G$2:$G$5111,Тех_Движение!$D$2:$D$5111,$C2078,Тех_Движение!$B$2:$B$5111,"&lt;="&amp;L$3)-$F2078)))</f>
        <v/>
      </c>
      <c r="M2078" s="54">
        <f>IF(OR($B2078="",M$3&lt;$D2078+Настройки!$B$7),0,MAX(0,$E2078-MAX(0,SUMIFS(Тех_Движение!$G$2:$G$5111,Тех_Движение!$D$2:$D$5111,$C2078,Тех_Движение!$B$2:$B$5111,"&lt;="&amp;M$3)-$F2078)))</f>
        <v/>
      </c>
      <c r="N2078" s="54">
        <f>IF(OR($B2078="",N$3&lt;$D2078+Настройки!$B$7),0,MAX(0,$E2078-MAX(0,SUMIFS(Тех_Движение!$G$2:$G$5111,Тех_Движение!$D$2:$D$5111,$C2078,Тех_Движение!$B$2:$B$5111,"&lt;="&amp;N$3)-$F2078)))</f>
        <v/>
      </c>
      <c r="O2078" s="54">
        <f>IF(OR($B2078="",O$3&lt;$D2078+Настройки!$B$7),0,MAX(0,$E2078-MAX(0,SUMIFS(Тех_Движение!$G$2:$G$5111,Тех_Движение!$D$2:$D$5111,$C2078,Тех_Движение!$B$2:$B$5111,"&lt;="&amp;O$3)-$F2078)))</f>
        <v/>
      </c>
      <c r="P2078" s="54">
        <f>IF(OR($B2078="",P$3&lt;$D2078+Настройки!$B$7),0,MAX(0,$E2078-MAX(0,SUMIFS(Тех_Движение!$G$2:$G$5111,Тех_Движение!$D$2:$D$5111,$C2078,Тех_Движение!$B$2:$B$5111,"&lt;="&amp;P$3)-$F2078)))</f>
        <v/>
      </c>
      <c r="Q2078" s="54">
        <f>IF(OR($B2078="",Q$3&lt;$D2078+Настройки!$B$7),0,MAX(0,$E2078-MAX(0,SUMIFS(Тех_Движение!$G$2:$G$5111,Тех_Движение!$D$2:$D$5111,$C2078,Тех_Движение!$B$2:$B$5111,"&lt;="&amp;Q$3)-$F2078)))</f>
        <v/>
      </c>
      <c r="R2078" s="54">
        <f>IF($B2078="","",SUM($K2078:$Q2078))</f>
        <v/>
      </c>
      <c r="S2078" s="56">
        <f>IF($B2078="","",VLOOKUP($C2078,Настройки!$A$11:$L$17,9,FALSE))</f>
        <v/>
      </c>
      <c r="T2078" s="56">
        <f>IF($B2078="","",$R2078*$S2078)</f>
        <v/>
      </c>
    </row>
    <row r="2079">
      <c r="A2079" s="20">
        <f>Тех_Движение!$A$2076</f>
        <v/>
      </c>
      <c r="B2079" s="20">
        <f>IF(Тех_Движение!$F$2076&gt;0,Тех_Движение!$I$2076,"")</f>
        <v/>
      </c>
      <c r="C2079" s="20">
        <f>IF($B2079="","",Тех_Движение!$D$2076)</f>
        <v/>
      </c>
      <c r="D2079" s="42">
        <f>IF($B2079="","",Тех_Движение!$B$2076)</f>
        <v/>
      </c>
      <c r="E2079" s="54">
        <f>IF($B2079="","",Тех_Движение!$F$2076)</f>
        <v/>
      </c>
      <c r="F2079" s="54">
        <f>IF($B2079="","",SUMIFS($E$5:$E2078,$C$5:$C2078,$C2079))</f>
        <v/>
      </c>
      <c r="G2079" s="54">
        <f>IF($B2079="","",MAX(0,$E2079-MAX(0,SUMIFS(Тех_Движение!$G$2:$G$5111,Тех_Движение!$D$2:$D$5111,$C2079,Тех_Движение!$B$2:$B$5111,"&lt;="&amp;Настройки!$B$5-1)-$F2079)))</f>
        <v/>
      </c>
      <c r="H2079" s="54">
        <f>IF($B2079="","",IF(AND($D2079&gt;=Настройки!$B$5,$D2079&lt;=Настройки!$B$6),$E2079,0))</f>
        <v/>
      </c>
      <c r="I2079" s="54">
        <f>IF($B2079="","",$G2079+$H2079-$J2079)</f>
        <v/>
      </c>
      <c r="J2079" s="54">
        <f>IF($B2079="","",MAX(0,$E2079-MAX(0,SUMIFS(Тех_Движение!$G$2:$G$5111,Тех_Движение!$D$2:$D$5111,$C2079,Тех_Движение!$B$2:$B$5111,"&lt;="&amp;Настройки!$B$6)-$F2079)))</f>
        <v/>
      </c>
      <c r="K2079" s="54">
        <f>IF(OR($B2079="",K$3&lt;$D2079+Настройки!$B$7),0,MAX(0,$E2079-MAX(0,SUMIFS(Тех_Движение!$G$2:$G$5111,Тех_Движение!$D$2:$D$5111,$C2079,Тех_Движение!$B$2:$B$5111,"&lt;="&amp;K$3)-$F2079)))</f>
        <v/>
      </c>
      <c r="L2079" s="54">
        <f>IF(OR($B2079="",L$3&lt;$D2079+Настройки!$B$7),0,MAX(0,$E2079-MAX(0,SUMIFS(Тех_Движение!$G$2:$G$5111,Тех_Движение!$D$2:$D$5111,$C2079,Тех_Движение!$B$2:$B$5111,"&lt;="&amp;L$3)-$F2079)))</f>
        <v/>
      </c>
      <c r="M2079" s="54">
        <f>IF(OR($B2079="",M$3&lt;$D2079+Настройки!$B$7),0,MAX(0,$E2079-MAX(0,SUMIFS(Тех_Движение!$G$2:$G$5111,Тех_Движение!$D$2:$D$5111,$C2079,Тех_Движение!$B$2:$B$5111,"&lt;="&amp;M$3)-$F2079)))</f>
        <v/>
      </c>
      <c r="N2079" s="54">
        <f>IF(OR($B2079="",N$3&lt;$D2079+Настройки!$B$7),0,MAX(0,$E2079-MAX(0,SUMIFS(Тех_Движение!$G$2:$G$5111,Тех_Движение!$D$2:$D$5111,$C2079,Тех_Движение!$B$2:$B$5111,"&lt;="&amp;N$3)-$F2079)))</f>
        <v/>
      </c>
      <c r="O2079" s="54">
        <f>IF(OR($B2079="",O$3&lt;$D2079+Настройки!$B$7),0,MAX(0,$E2079-MAX(0,SUMIFS(Тех_Движение!$G$2:$G$5111,Тех_Движение!$D$2:$D$5111,$C2079,Тех_Движение!$B$2:$B$5111,"&lt;="&amp;O$3)-$F2079)))</f>
        <v/>
      </c>
      <c r="P2079" s="54">
        <f>IF(OR($B2079="",P$3&lt;$D2079+Настройки!$B$7),0,MAX(0,$E2079-MAX(0,SUMIFS(Тех_Движение!$G$2:$G$5111,Тех_Движение!$D$2:$D$5111,$C2079,Тех_Движение!$B$2:$B$5111,"&lt;="&amp;P$3)-$F2079)))</f>
        <v/>
      </c>
      <c r="Q2079" s="54">
        <f>IF(OR($B2079="",Q$3&lt;$D2079+Настройки!$B$7),0,MAX(0,$E2079-MAX(0,SUMIFS(Тех_Движение!$G$2:$G$5111,Тех_Движение!$D$2:$D$5111,$C2079,Тех_Движение!$B$2:$B$5111,"&lt;="&amp;Q$3)-$F2079)))</f>
        <v/>
      </c>
      <c r="R2079" s="54">
        <f>IF($B2079="","",SUM($K2079:$Q2079))</f>
        <v/>
      </c>
      <c r="S2079" s="56">
        <f>IF($B2079="","",VLOOKUP($C2079,Настройки!$A$11:$L$17,9,FALSE))</f>
        <v/>
      </c>
      <c r="T2079" s="56">
        <f>IF($B2079="","",$R2079*$S2079)</f>
        <v/>
      </c>
    </row>
    <row r="2080">
      <c r="A2080" s="20">
        <f>Тех_Движение!$A$2077</f>
        <v/>
      </c>
      <c r="B2080" s="20">
        <f>IF(Тех_Движение!$F$2077&gt;0,Тех_Движение!$I$2077,"")</f>
        <v/>
      </c>
      <c r="C2080" s="20">
        <f>IF($B2080="","",Тех_Движение!$D$2077)</f>
        <v/>
      </c>
      <c r="D2080" s="42">
        <f>IF($B2080="","",Тех_Движение!$B$2077)</f>
        <v/>
      </c>
      <c r="E2080" s="54">
        <f>IF($B2080="","",Тех_Движение!$F$2077)</f>
        <v/>
      </c>
      <c r="F2080" s="54">
        <f>IF($B2080="","",SUMIFS($E$5:$E2079,$C$5:$C2079,$C2080))</f>
        <v/>
      </c>
      <c r="G2080" s="54">
        <f>IF($B2080="","",MAX(0,$E2080-MAX(0,SUMIFS(Тех_Движение!$G$2:$G$5111,Тех_Движение!$D$2:$D$5111,$C2080,Тех_Движение!$B$2:$B$5111,"&lt;="&amp;Настройки!$B$5-1)-$F2080)))</f>
        <v/>
      </c>
      <c r="H2080" s="54">
        <f>IF($B2080="","",IF(AND($D2080&gt;=Настройки!$B$5,$D2080&lt;=Настройки!$B$6),$E2080,0))</f>
        <v/>
      </c>
      <c r="I2080" s="54">
        <f>IF($B2080="","",$G2080+$H2080-$J2080)</f>
        <v/>
      </c>
      <c r="J2080" s="54">
        <f>IF($B2080="","",MAX(0,$E2080-MAX(0,SUMIFS(Тех_Движение!$G$2:$G$5111,Тех_Движение!$D$2:$D$5111,$C2080,Тех_Движение!$B$2:$B$5111,"&lt;="&amp;Настройки!$B$6)-$F2080)))</f>
        <v/>
      </c>
      <c r="K2080" s="54">
        <f>IF(OR($B2080="",K$3&lt;$D2080+Настройки!$B$7),0,MAX(0,$E2080-MAX(0,SUMIFS(Тех_Движение!$G$2:$G$5111,Тех_Движение!$D$2:$D$5111,$C2080,Тех_Движение!$B$2:$B$5111,"&lt;="&amp;K$3)-$F2080)))</f>
        <v/>
      </c>
      <c r="L2080" s="54">
        <f>IF(OR($B2080="",L$3&lt;$D2080+Настройки!$B$7),0,MAX(0,$E2080-MAX(0,SUMIFS(Тех_Движение!$G$2:$G$5111,Тех_Движение!$D$2:$D$5111,$C2080,Тех_Движение!$B$2:$B$5111,"&lt;="&amp;L$3)-$F2080)))</f>
        <v/>
      </c>
      <c r="M2080" s="54">
        <f>IF(OR($B2080="",M$3&lt;$D2080+Настройки!$B$7),0,MAX(0,$E2080-MAX(0,SUMIFS(Тех_Движение!$G$2:$G$5111,Тех_Движение!$D$2:$D$5111,$C2080,Тех_Движение!$B$2:$B$5111,"&lt;="&amp;M$3)-$F2080)))</f>
        <v/>
      </c>
      <c r="N2080" s="54">
        <f>IF(OR($B2080="",N$3&lt;$D2080+Настройки!$B$7),0,MAX(0,$E2080-MAX(0,SUMIFS(Тех_Движение!$G$2:$G$5111,Тех_Движение!$D$2:$D$5111,$C2080,Тех_Движение!$B$2:$B$5111,"&lt;="&amp;N$3)-$F2080)))</f>
        <v/>
      </c>
      <c r="O2080" s="54">
        <f>IF(OR($B2080="",O$3&lt;$D2080+Настройки!$B$7),0,MAX(0,$E2080-MAX(0,SUMIFS(Тех_Движение!$G$2:$G$5111,Тех_Движение!$D$2:$D$5111,$C2080,Тех_Движение!$B$2:$B$5111,"&lt;="&amp;O$3)-$F2080)))</f>
        <v/>
      </c>
      <c r="P2080" s="54">
        <f>IF(OR($B2080="",P$3&lt;$D2080+Настройки!$B$7),0,MAX(0,$E2080-MAX(0,SUMIFS(Тех_Движение!$G$2:$G$5111,Тех_Движение!$D$2:$D$5111,$C2080,Тех_Движение!$B$2:$B$5111,"&lt;="&amp;P$3)-$F2080)))</f>
        <v/>
      </c>
      <c r="Q2080" s="54">
        <f>IF(OR($B2080="",Q$3&lt;$D2080+Настройки!$B$7),0,MAX(0,$E2080-MAX(0,SUMIFS(Тех_Движение!$G$2:$G$5111,Тех_Движение!$D$2:$D$5111,$C2080,Тех_Движение!$B$2:$B$5111,"&lt;="&amp;Q$3)-$F2080)))</f>
        <v/>
      </c>
      <c r="R2080" s="54">
        <f>IF($B2080="","",SUM($K2080:$Q2080))</f>
        <v/>
      </c>
      <c r="S2080" s="56">
        <f>IF($B2080="","",VLOOKUP($C2080,Настройки!$A$11:$L$17,9,FALSE))</f>
        <v/>
      </c>
      <c r="T2080" s="56">
        <f>IF($B2080="","",$R2080*$S2080)</f>
        <v/>
      </c>
    </row>
    <row r="2081">
      <c r="A2081" s="20">
        <f>Тех_Движение!$A$2078</f>
        <v/>
      </c>
      <c r="B2081" s="20">
        <f>IF(Тех_Движение!$F$2078&gt;0,Тех_Движение!$I$2078,"")</f>
        <v/>
      </c>
      <c r="C2081" s="20">
        <f>IF($B2081="","",Тех_Движение!$D$2078)</f>
        <v/>
      </c>
      <c r="D2081" s="42">
        <f>IF($B2081="","",Тех_Движение!$B$2078)</f>
        <v/>
      </c>
      <c r="E2081" s="54">
        <f>IF($B2081="","",Тех_Движение!$F$2078)</f>
        <v/>
      </c>
      <c r="F2081" s="54">
        <f>IF($B2081="","",SUMIFS($E$5:$E2080,$C$5:$C2080,$C2081))</f>
        <v/>
      </c>
      <c r="G2081" s="54">
        <f>IF($B2081="","",MAX(0,$E2081-MAX(0,SUMIFS(Тех_Движение!$G$2:$G$5111,Тех_Движение!$D$2:$D$5111,$C2081,Тех_Движение!$B$2:$B$5111,"&lt;="&amp;Настройки!$B$5-1)-$F2081)))</f>
        <v/>
      </c>
      <c r="H2081" s="54">
        <f>IF($B2081="","",IF(AND($D2081&gt;=Настройки!$B$5,$D2081&lt;=Настройки!$B$6),$E2081,0))</f>
        <v/>
      </c>
      <c r="I2081" s="54">
        <f>IF($B2081="","",$G2081+$H2081-$J2081)</f>
        <v/>
      </c>
      <c r="J2081" s="54">
        <f>IF($B2081="","",MAX(0,$E2081-MAX(0,SUMIFS(Тех_Движение!$G$2:$G$5111,Тех_Движение!$D$2:$D$5111,$C2081,Тех_Движение!$B$2:$B$5111,"&lt;="&amp;Настройки!$B$6)-$F2081)))</f>
        <v/>
      </c>
      <c r="K2081" s="54">
        <f>IF(OR($B2081="",K$3&lt;$D2081+Настройки!$B$7),0,MAX(0,$E2081-MAX(0,SUMIFS(Тех_Движение!$G$2:$G$5111,Тех_Движение!$D$2:$D$5111,$C2081,Тех_Движение!$B$2:$B$5111,"&lt;="&amp;K$3)-$F2081)))</f>
        <v/>
      </c>
      <c r="L2081" s="54">
        <f>IF(OR($B2081="",L$3&lt;$D2081+Настройки!$B$7),0,MAX(0,$E2081-MAX(0,SUMIFS(Тех_Движение!$G$2:$G$5111,Тех_Движение!$D$2:$D$5111,$C2081,Тех_Движение!$B$2:$B$5111,"&lt;="&amp;L$3)-$F2081)))</f>
        <v/>
      </c>
      <c r="M2081" s="54">
        <f>IF(OR($B2081="",M$3&lt;$D2081+Настройки!$B$7),0,MAX(0,$E2081-MAX(0,SUMIFS(Тех_Движение!$G$2:$G$5111,Тех_Движение!$D$2:$D$5111,$C2081,Тех_Движение!$B$2:$B$5111,"&lt;="&amp;M$3)-$F2081)))</f>
        <v/>
      </c>
      <c r="N2081" s="54">
        <f>IF(OR($B2081="",N$3&lt;$D2081+Настройки!$B$7),0,MAX(0,$E2081-MAX(0,SUMIFS(Тех_Движение!$G$2:$G$5111,Тех_Движение!$D$2:$D$5111,$C2081,Тех_Движение!$B$2:$B$5111,"&lt;="&amp;N$3)-$F2081)))</f>
        <v/>
      </c>
      <c r="O2081" s="54">
        <f>IF(OR($B2081="",O$3&lt;$D2081+Настройки!$B$7),0,MAX(0,$E2081-MAX(0,SUMIFS(Тех_Движение!$G$2:$G$5111,Тех_Движение!$D$2:$D$5111,$C2081,Тех_Движение!$B$2:$B$5111,"&lt;="&amp;O$3)-$F2081)))</f>
        <v/>
      </c>
      <c r="P2081" s="54">
        <f>IF(OR($B2081="",P$3&lt;$D2081+Настройки!$B$7),0,MAX(0,$E2081-MAX(0,SUMIFS(Тех_Движение!$G$2:$G$5111,Тех_Движение!$D$2:$D$5111,$C2081,Тех_Движение!$B$2:$B$5111,"&lt;="&amp;P$3)-$F2081)))</f>
        <v/>
      </c>
      <c r="Q2081" s="54">
        <f>IF(OR($B2081="",Q$3&lt;$D2081+Настройки!$B$7),0,MAX(0,$E2081-MAX(0,SUMIFS(Тех_Движение!$G$2:$G$5111,Тех_Движение!$D$2:$D$5111,$C2081,Тех_Движение!$B$2:$B$5111,"&lt;="&amp;Q$3)-$F2081)))</f>
        <v/>
      </c>
      <c r="R2081" s="54">
        <f>IF($B2081="","",SUM($K2081:$Q2081))</f>
        <v/>
      </c>
      <c r="S2081" s="56">
        <f>IF($B2081="","",VLOOKUP($C2081,Настройки!$A$11:$L$17,9,FALSE))</f>
        <v/>
      </c>
      <c r="T2081" s="56">
        <f>IF($B2081="","",$R2081*$S2081)</f>
        <v/>
      </c>
    </row>
    <row r="2082">
      <c r="A2082" s="20">
        <f>Тех_Движение!$A$2079</f>
        <v/>
      </c>
      <c r="B2082" s="20">
        <f>IF(Тех_Движение!$F$2079&gt;0,Тех_Движение!$I$2079,"")</f>
        <v/>
      </c>
      <c r="C2082" s="20">
        <f>IF($B2082="","",Тех_Движение!$D$2079)</f>
        <v/>
      </c>
      <c r="D2082" s="42">
        <f>IF($B2082="","",Тех_Движение!$B$2079)</f>
        <v/>
      </c>
      <c r="E2082" s="54">
        <f>IF($B2082="","",Тех_Движение!$F$2079)</f>
        <v/>
      </c>
      <c r="F2082" s="54">
        <f>IF($B2082="","",SUMIFS($E$5:$E2081,$C$5:$C2081,$C2082))</f>
        <v/>
      </c>
      <c r="G2082" s="54">
        <f>IF($B2082="","",MAX(0,$E2082-MAX(0,SUMIFS(Тех_Движение!$G$2:$G$5111,Тех_Движение!$D$2:$D$5111,$C2082,Тех_Движение!$B$2:$B$5111,"&lt;="&amp;Настройки!$B$5-1)-$F2082)))</f>
        <v/>
      </c>
      <c r="H2082" s="54">
        <f>IF($B2082="","",IF(AND($D2082&gt;=Настройки!$B$5,$D2082&lt;=Настройки!$B$6),$E2082,0))</f>
        <v/>
      </c>
      <c r="I2082" s="54">
        <f>IF($B2082="","",$G2082+$H2082-$J2082)</f>
        <v/>
      </c>
      <c r="J2082" s="54">
        <f>IF($B2082="","",MAX(0,$E2082-MAX(0,SUMIFS(Тех_Движение!$G$2:$G$5111,Тех_Движение!$D$2:$D$5111,$C2082,Тех_Движение!$B$2:$B$5111,"&lt;="&amp;Настройки!$B$6)-$F2082)))</f>
        <v/>
      </c>
      <c r="K2082" s="54">
        <f>IF(OR($B2082="",K$3&lt;$D2082+Настройки!$B$7),0,MAX(0,$E2082-MAX(0,SUMIFS(Тех_Движение!$G$2:$G$5111,Тех_Движение!$D$2:$D$5111,$C2082,Тех_Движение!$B$2:$B$5111,"&lt;="&amp;K$3)-$F2082)))</f>
        <v/>
      </c>
      <c r="L2082" s="54">
        <f>IF(OR($B2082="",L$3&lt;$D2082+Настройки!$B$7),0,MAX(0,$E2082-MAX(0,SUMIFS(Тех_Движение!$G$2:$G$5111,Тех_Движение!$D$2:$D$5111,$C2082,Тех_Движение!$B$2:$B$5111,"&lt;="&amp;L$3)-$F2082)))</f>
        <v/>
      </c>
      <c r="M2082" s="54">
        <f>IF(OR($B2082="",M$3&lt;$D2082+Настройки!$B$7),0,MAX(0,$E2082-MAX(0,SUMIFS(Тех_Движение!$G$2:$G$5111,Тех_Движение!$D$2:$D$5111,$C2082,Тех_Движение!$B$2:$B$5111,"&lt;="&amp;M$3)-$F2082)))</f>
        <v/>
      </c>
      <c r="N2082" s="54">
        <f>IF(OR($B2082="",N$3&lt;$D2082+Настройки!$B$7),0,MAX(0,$E2082-MAX(0,SUMIFS(Тех_Движение!$G$2:$G$5111,Тех_Движение!$D$2:$D$5111,$C2082,Тех_Движение!$B$2:$B$5111,"&lt;="&amp;N$3)-$F2082)))</f>
        <v/>
      </c>
      <c r="O2082" s="54">
        <f>IF(OR($B2082="",O$3&lt;$D2082+Настройки!$B$7),0,MAX(0,$E2082-MAX(0,SUMIFS(Тех_Движение!$G$2:$G$5111,Тех_Движение!$D$2:$D$5111,$C2082,Тех_Движение!$B$2:$B$5111,"&lt;="&amp;O$3)-$F2082)))</f>
        <v/>
      </c>
      <c r="P2082" s="54">
        <f>IF(OR($B2082="",P$3&lt;$D2082+Настройки!$B$7),0,MAX(0,$E2082-MAX(0,SUMIFS(Тех_Движение!$G$2:$G$5111,Тех_Движение!$D$2:$D$5111,$C2082,Тех_Движение!$B$2:$B$5111,"&lt;="&amp;P$3)-$F2082)))</f>
        <v/>
      </c>
      <c r="Q2082" s="54">
        <f>IF(OR($B2082="",Q$3&lt;$D2082+Настройки!$B$7),0,MAX(0,$E2082-MAX(0,SUMIFS(Тех_Движение!$G$2:$G$5111,Тех_Движение!$D$2:$D$5111,$C2082,Тех_Движение!$B$2:$B$5111,"&lt;="&amp;Q$3)-$F2082)))</f>
        <v/>
      </c>
      <c r="R2082" s="54">
        <f>IF($B2082="","",SUM($K2082:$Q2082))</f>
        <v/>
      </c>
      <c r="S2082" s="56">
        <f>IF($B2082="","",VLOOKUP($C2082,Настройки!$A$11:$L$17,9,FALSE))</f>
        <v/>
      </c>
      <c r="T2082" s="56">
        <f>IF($B2082="","",$R2082*$S2082)</f>
        <v/>
      </c>
    </row>
    <row r="2083">
      <c r="A2083" s="20">
        <f>Тех_Движение!$A$2080</f>
        <v/>
      </c>
      <c r="B2083" s="20">
        <f>IF(Тех_Движение!$F$2080&gt;0,Тех_Движение!$I$2080,"")</f>
        <v/>
      </c>
      <c r="C2083" s="20">
        <f>IF($B2083="","",Тех_Движение!$D$2080)</f>
        <v/>
      </c>
      <c r="D2083" s="42">
        <f>IF($B2083="","",Тех_Движение!$B$2080)</f>
        <v/>
      </c>
      <c r="E2083" s="54">
        <f>IF($B2083="","",Тех_Движение!$F$2080)</f>
        <v/>
      </c>
      <c r="F2083" s="54">
        <f>IF($B2083="","",SUMIFS($E$5:$E2082,$C$5:$C2082,$C2083))</f>
        <v/>
      </c>
      <c r="G2083" s="54">
        <f>IF($B2083="","",MAX(0,$E2083-MAX(0,SUMIFS(Тех_Движение!$G$2:$G$5111,Тех_Движение!$D$2:$D$5111,$C2083,Тех_Движение!$B$2:$B$5111,"&lt;="&amp;Настройки!$B$5-1)-$F2083)))</f>
        <v/>
      </c>
      <c r="H2083" s="54">
        <f>IF($B2083="","",IF(AND($D2083&gt;=Настройки!$B$5,$D2083&lt;=Настройки!$B$6),$E2083,0))</f>
        <v/>
      </c>
      <c r="I2083" s="54">
        <f>IF($B2083="","",$G2083+$H2083-$J2083)</f>
        <v/>
      </c>
      <c r="J2083" s="54">
        <f>IF($B2083="","",MAX(0,$E2083-MAX(0,SUMIFS(Тех_Движение!$G$2:$G$5111,Тех_Движение!$D$2:$D$5111,$C2083,Тех_Движение!$B$2:$B$5111,"&lt;="&amp;Настройки!$B$6)-$F2083)))</f>
        <v/>
      </c>
      <c r="K2083" s="54">
        <f>IF(OR($B2083="",K$3&lt;$D2083+Настройки!$B$7),0,MAX(0,$E2083-MAX(0,SUMIFS(Тех_Движение!$G$2:$G$5111,Тех_Движение!$D$2:$D$5111,$C2083,Тех_Движение!$B$2:$B$5111,"&lt;="&amp;K$3)-$F2083)))</f>
        <v/>
      </c>
      <c r="L2083" s="54">
        <f>IF(OR($B2083="",L$3&lt;$D2083+Настройки!$B$7),0,MAX(0,$E2083-MAX(0,SUMIFS(Тех_Движение!$G$2:$G$5111,Тех_Движение!$D$2:$D$5111,$C2083,Тех_Движение!$B$2:$B$5111,"&lt;="&amp;L$3)-$F2083)))</f>
        <v/>
      </c>
      <c r="M2083" s="54">
        <f>IF(OR($B2083="",M$3&lt;$D2083+Настройки!$B$7),0,MAX(0,$E2083-MAX(0,SUMIFS(Тех_Движение!$G$2:$G$5111,Тех_Движение!$D$2:$D$5111,$C2083,Тех_Движение!$B$2:$B$5111,"&lt;="&amp;M$3)-$F2083)))</f>
        <v/>
      </c>
      <c r="N2083" s="54">
        <f>IF(OR($B2083="",N$3&lt;$D2083+Настройки!$B$7),0,MAX(0,$E2083-MAX(0,SUMIFS(Тех_Движение!$G$2:$G$5111,Тех_Движение!$D$2:$D$5111,$C2083,Тех_Движение!$B$2:$B$5111,"&lt;="&amp;N$3)-$F2083)))</f>
        <v/>
      </c>
      <c r="O2083" s="54">
        <f>IF(OR($B2083="",O$3&lt;$D2083+Настройки!$B$7),0,MAX(0,$E2083-MAX(0,SUMIFS(Тех_Движение!$G$2:$G$5111,Тех_Движение!$D$2:$D$5111,$C2083,Тех_Движение!$B$2:$B$5111,"&lt;="&amp;O$3)-$F2083)))</f>
        <v/>
      </c>
      <c r="P2083" s="54">
        <f>IF(OR($B2083="",P$3&lt;$D2083+Настройки!$B$7),0,MAX(0,$E2083-MAX(0,SUMIFS(Тех_Движение!$G$2:$G$5111,Тех_Движение!$D$2:$D$5111,$C2083,Тех_Движение!$B$2:$B$5111,"&lt;="&amp;P$3)-$F2083)))</f>
        <v/>
      </c>
      <c r="Q2083" s="54">
        <f>IF(OR($B2083="",Q$3&lt;$D2083+Настройки!$B$7),0,MAX(0,$E2083-MAX(0,SUMIFS(Тех_Движение!$G$2:$G$5111,Тех_Движение!$D$2:$D$5111,$C2083,Тех_Движение!$B$2:$B$5111,"&lt;="&amp;Q$3)-$F2083)))</f>
        <v/>
      </c>
      <c r="R2083" s="54">
        <f>IF($B2083="","",SUM($K2083:$Q2083))</f>
        <v/>
      </c>
      <c r="S2083" s="56">
        <f>IF($B2083="","",VLOOKUP($C2083,Настройки!$A$11:$L$17,9,FALSE))</f>
        <v/>
      </c>
      <c r="T2083" s="56">
        <f>IF($B2083="","",$R2083*$S2083)</f>
        <v/>
      </c>
    </row>
    <row r="2084">
      <c r="A2084" s="20">
        <f>Тех_Движение!$A$2081</f>
        <v/>
      </c>
      <c r="B2084" s="20">
        <f>IF(Тех_Движение!$F$2081&gt;0,Тех_Движение!$I$2081,"")</f>
        <v/>
      </c>
      <c r="C2084" s="20">
        <f>IF($B2084="","",Тех_Движение!$D$2081)</f>
        <v/>
      </c>
      <c r="D2084" s="42">
        <f>IF($B2084="","",Тех_Движение!$B$2081)</f>
        <v/>
      </c>
      <c r="E2084" s="54">
        <f>IF($B2084="","",Тех_Движение!$F$2081)</f>
        <v/>
      </c>
      <c r="F2084" s="54">
        <f>IF($B2084="","",SUMIFS($E$5:$E2083,$C$5:$C2083,$C2084))</f>
        <v/>
      </c>
      <c r="G2084" s="54">
        <f>IF($B2084="","",MAX(0,$E2084-MAX(0,SUMIFS(Тех_Движение!$G$2:$G$5111,Тех_Движение!$D$2:$D$5111,$C2084,Тех_Движение!$B$2:$B$5111,"&lt;="&amp;Настройки!$B$5-1)-$F2084)))</f>
        <v/>
      </c>
      <c r="H2084" s="54">
        <f>IF($B2084="","",IF(AND($D2084&gt;=Настройки!$B$5,$D2084&lt;=Настройки!$B$6),$E2084,0))</f>
        <v/>
      </c>
      <c r="I2084" s="54">
        <f>IF($B2084="","",$G2084+$H2084-$J2084)</f>
        <v/>
      </c>
      <c r="J2084" s="54">
        <f>IF($B2084="","",MAX(0,$E2084-MAX(0,SUMIFS(Тех_Движение!$G$2:$G$5111,Тех_Движение!$D$2:$D$5111,$C2084,Тех_Движение!$B$2:$B$5111,"&lt;="&amp;Настройки!$B$6)-$F2084)))</f>
        <v/>
      </c>
      <c r="K2084" s="54">
        <f>IF(OR($B2084="",K$3&lt;$D2084+Настройки!$B$7),0,MAX(0,$E2084-MAX(0,SUMIFS(Тех_Движение!$G$2:$G$5111,Тех_Движение!$D$2:$D$5111,$C2084,Тех_Движение!$B$2:$B$5111,"&lt;="&amp;K$3)-$F2084)))</f>
        <v/>
      </c>
      <c r="L2084" s="54">
        <f>IF(OR($B2084="",L$3&lt;$D2084+Настройки!$B$7),0,MAX(0,$E2084-MAX(0,SUMIFS(Тех_Движение!$G$2:$G$5111,Тех_Движение!$D$2:$D$5111,$C2084,Тех_Движение!$B$2:$B$5111,"&lt;="&amp;L$3)-$F2084)))</f>
        <v/>
      </c>
      <c r="M2084" s="54">
        <f>IF(OR($B2084="",M$3&lt;$D2084+Настройки!$B$7),0,MAX(0,$E2084-MAX(0,SUMIFS(Тех_Движение!$G$2:$G$5111,Тех_Движение!$D$2:$D$5111,$C2084,Тех_Движение!$B$2:$B$5111,"&lt;="&amp;M$3)-$F2084)))</f>
        <v/>
      </c>
      <c r="N2084" s="54">
        <f>IF(OR($B2084="",N$3&lt;$D2084+Настройки!$B$7),0,MAX(0,$E2084-MAX(0,SUMIFS(Тех_Движение!$G$2:$G$5111,Тех_Движение!$D$2:$D$5111,$C2084,Тех_Движение!$B$2:$B$5111,"&lt;="&amp;N$3)-$F2084)))</f>
        <v/>
      </c>
      <c r="O2084" s="54">
        <f>IF(OR($B2084="",O$3&lt;$D2084+Настройки!$B$7),0,MAX(0,$E2084-MAX(0,SUMIFS(Тех_Движение!$G$2:$G$5111,Тех_Движение!$D$2:$D$5111,$C2084,Тех_Движение!$B$2:$B$5111,"&lt;="&amp;O$3)-$F2084)))</f>
        <v/>
      </c>
      <c r="P2084" s="54">
        <f>IF(OR($B2084="",P$3&lt;$D2084+Настройки!$B$7),0,MAX(0,$E2084-MAX(0,SUMIFS(Тех_Движение!$G$2:$G$5111,Тех_Движение!$D$2:$D$5111,$C2084,Тех_Движение!$B$2:$B$5111,"&lt;="&amp;P$3)-$F2084)))</f>
        <v/>
      </c>
      <c r="Q2084" s="54">
        <f>IF(OR($B2084="",Q$3&lt;$D2084+Настройки!$B$7),0,MAX(0,$E2084-MAX(0,SUMIFS(Тех_Движение!$G$2:$G$5111,Тех_Движение!$D$2:$D$5111,$C2084,Тех_Движение!$B$2:$B$5111,"&lt;="&amp;Q$3)-$F2084)))</f>
        <v/>
      </c>
      <c r="R2084" s="54">
        <f>IF($B2084="","",SUM($K2084:$Q2084))</f>
        <v/>
      </c>
      <c r="S2084" s="56">
        <f>IF($B2084="","",VLOOKUP($C2084,Настройки!$A$11:$L$17,9,FALSE))</f>
        <v/>
      </c>
      <c r="T2084" s="56">
        <f>IF($B2084="","",$R2084*$S2084)</f>
        <v/>
      </c>
    </row>
    <row r="2085">
      <c r="A2085" s="20">
        <f>Тех_Движение!$A$2082</f>
        <v/>
      </c>
      <c r="B2085" s="20">
        <f>IF(Тех_Движение!$F$2082&gt;0,Тех_Движение!$I$2082,"")</f>
        <v/>
      </c>
      <c r="C2085" s="20">
        <f>IF($B2085="","",Тех_Движение!$D$2082)</f>
        <v/>
      </c>
      <c r="D2085" s="42">
        <f>IF($B2085="","",Тех_Движение!$B$2082)</f>
        <v/>
      </c>
      <c r="E2085" s="54">
        <f>IF($B2085="","",Тех_Движение!$F$2082)</f>
        <v/>
      </c>
      <c r="F2085" s="54">
        <f>IF($B2085="","",SUMIFS($E$5:$E2084,$C$5:$C2084,$C2085))</f>
        <v/>
      </c>
      <c r="G2085" s="54">
        <f>IF($B2085="","",MAX(0,$E2085-MAX(0,SUMIFS(Тех_Движение!$G$2:$G$5111,Тех_Движение!$D$2:$D$5111,$C2085,Тех_Движение!$B$2:$B$5111,"&lt;="&amp;Настройки!$B$5-1)-$F2085)))</f>
        <v/>
      </c>
      <c r="H2085" s="54">
        <f>IF($B2085="","",IF(AND($D2085&gt;=Настройки!$B$5,$D2085&lt;=Настройки!$B$6),$E2085,0))</f>
        <v/>
      </c>
      <c r="I2085" s="54">
        <f>IF($B2085="","",$G2085+$H2085-$J2085)</f>
        <v/>
      </c>
      <c r="J2085" s="54">
        <f>IF($B2085="","",MAX(0,$E2085-MAX(0,SUMIFS(Тех_Движение!$G$2:$G$5111,Тех_Движение!$D$2:$D$5111,$C2085,Тех_Движение!$B$2:$B$5111,"&lt;="&amp;Настройки!$B$6)-$F2085)))</f>
        <v/>
      </c>
      <c r="K2085" s="54">
        <f>IF(OR($B2085="",K$3&lt;$D2085+Настройки!$B$7),0,MAX(0,$E2085-MAX(0,SUMIFS(Тех_Движение!$G$2:$G$5111,Тех_Движение!$D$2:$D$5111,$C2085,Тех_Движение!$B$2:$B$5111,"&lt;="&amp;K$3)-$F2085)))</f>
        <v/>
      </c>
      <c r="L2085" s="54">
        <f>IF(OR($B2085="",L$3&lt;$D2085+Настройки!$B$7),0,MAX(0,$E2085-MAX(0,SUMIFS(Тех_Движение!$G$2:$G$5111,Тех_Движение!$D$2:$D$5111,$C2085,Тех_Движение!$B$2:$B$5111,"&lt;="&amp;L$3)-$F2085)))</f>
        <v/>
      </c>
      <c r="M2085" s="54">
        <f>IF(OR($B2085="",M$3&lt;$D2085+Настройки!$B$7),0,MAX(0,$E2085-MAX(0,SUMIFS(Тех_Движение!$G$2:$G$5111,Тех_Движение!$D$2:$D$5111,$C2085,Тех_Движение!$B$2:$B$5111,"&lt;="&amp;M$3)-$F2085)))</f>
        <v/>
      </c>
      <c r="N2085" s="54">
        <f>IF(OR($B2085="",N$3&lt;$D2085+Настройки!$B$7),0,MAX(0,$E2085-MAX(0,SUMIFS(Тех_Движение!$G$2:$G$5111,Тех_Движение!$D$2:$D$5111,$C2085,Тех_Движение!$B$2:$B$5111,"&lt;="&amp;N$3)-$F2085)))</f>
        <v/>
      </c>
      <c r="O2085" s="54">
        <f>IF(OR($B2085="",O$3&lt;$D2085+Настройки!$B$7),0,MAX(0,$E2085-MAX(0,SUMIFS(Тех_Движение!$G$2:$G$5111,Тех_Движение!$D$2:$D$5111,$C2085,Тех_Движение!$B$2:$B$5111,"&lt;="&amp;O$3)-$F2085)))</f>
        <v/>
      </c>
      <c r="P2085" s="54">
        <f>IF(OR($B2085="",P$3&lt;$D2085+Настройки!$B$7),0,MAX(0,$E2085-MAX(0,SUMIFS(Тех_Движение!$G$2:$G$5111,Тех_Движение!$D$2:$D$5111,$C2085,Тех_Движение!$B$2:$B$5111,"&lt;="&amp;P$3)-$F2085)))</f>
        <v/>
      </c>
      <c r="Q2085" s="54">
        <f>IF(OR($B2085="",Q$3&lt;$D2085+Настройки!$B$7),0,MAX(0,$E2085-MAX(0,SUMIFS(Тех_Движение!$G$2:$G$5111,Тех_Движение!$D$2:$D$5111,$C2085,Тех_Движение!$B$2:$B$5111,"&lt;="&amp;Q$3)-$F2085)))</f>
        <v/>
      </c>
      <c r="R2085" s="54">
        <f>IF($B2085="","",SUM($K2085:$Q2085))</f>
        <v/>
      </c>
      <c r="S2085" s="56">
        <f>IF($B2085="","",VLOOKUP($C2085,Настройки!$A$11:$L$17,9,FALSE))</f>
        <v/>
      </c>
      <c r="T2085" s="56">
        <f>IF($B2085="","",$R2085*$S2085)</f>
        <v/>
      </c>
    </row>
    <row r="2086">
      <c r="A2086" s="20">
        <f>Тех_Движение!$A$2083</f>
        <v/>
      </c>
      <c r="B2086" s="20">
        <f>IF(Тех_Движение!$F$2083&gt;0,Тех_Движение!$I$2083,"")</f>
        <v/>
      </c>
      <c r="C2086" s="20">
        <f>IF($B2086="","",Тех_Движение!$D$2083)</f>
        <v/>
      </c>
      <c r="D2086" s="42">
        <f>IF($B2086="","",Тех_Движение!$B$2083)</f>
        <v/>
      </c>
      <c r="E2086" s="54">
        <f>IF($B2086="","",Тех_Движение!$F$2083)</f>
        <v/>
      </c>
      <c r="F2086" s="54">
        <f>IF($B2086="","",SUMIFS($E$5:$E2085,$C$5:$C2085,$C2086))</f>
        <v/>
      </c>
      <c r="G2086" s="54">
        <f>IF($B2086="","",MAX(0,$E2086-MAX(0,SUMIFS(Тех_Движение!$G$2:$G$5111,Тех_Движение!$D$2:$D$5111,$C2086,Тех_Движение!$B$2:$B$5111,"&lt;="&amp;Настройки!$B$5-1)-$F2086)))</f>
        <v/>
      </c>
      <c r="H2086" s="54">
        <f>IF($B2086="","",IF(AND($D2086&gt;=Настройки!$B$5,$D2086&lt;=Настройки!$B$6),$E2086,0))</f>
        <v/>
      </c>
      <c r="I2086" s="54">
        <f>IF($B2086="","",$G2086+$H2086-$J2086)</f>
        <v/>
      </c>
      <c r="J2086" s="54">
        <f>IF($B2086="","",MAX(0,$E2086-MAX(0,SUMIFS(Тех_Движение!$G$2:$G$5111,Тех_Движение!$D$2:$D$5111,$C2086,Тех_Движение!$B$2:$B$5111,"&lt;="&amp;Настройки!$B$6)-$F2086)))</f>
        <v/>
      </c>
      <c r="K2086" s="54">
        <f>IF(OR($B2086="",K$3&lt;$D2086+Настройки!$B$7),0,MAX(0,$E2086-MAX(0,SUMIFS(Тех_Движение!$G$2:$G$5111,Тех_Движение!$D$2:$D$5111,$C2086,Тех_Движение!$B$2:$B$5111,"&lt;="&amp;K$3)-$F2086)))</f>
        <v/>
      </c>
      <c r="L2086" s="54">
        <f>IF(OR($B2086="",L$3&lt;$D2086+Настройки!$B$7),0,MAX(0,$E2086-MAX(0,SUMIFS(Тех_Движение!$G$2:$G$5111,Тех_Движение!$D$2:$D$5111,$C2086,Тех_Движение!$B$2:$B$5111,"&lt;="&amp;L$3)-$F2086)))</f>
        <v/>
      </c>
      <c r="M2086" s="54">
        <f>IF(OR($B2086="",M$3&lt;$D2086+Настройки!$B$7),0,MAX(0,$E2086-MAX(0,SUMIFS(Тех_Движение!$G$2:$G$5111,Тех_Движение!$D$2:$D$5111,$C2086,Тех_Движение!$B$2:$B$5111,"&lt;="&amp;M$3)-$F2086)))</f>
        <v/>
      </c>
      <c r="N2086" s="54">
        <f>IF(OR($B2086="",N$3&lt;$D2086+Настройки!$B$7),0,MAX(0,$E2086-MAX(0,SUMIFS(Тех_Движение!$G$2:$G$5111,Тех_Движение!$D$2:$D$5111,$C2086,Тех_Движение!$B$2:$B$5111,"&lt;="&amp;N$3)-$F2086)))</f>
        <v/>
      </c>
      <c r="O2086" s="54">
        <f>IF(OR($B2086="",O$3&lt;$D2086+Настройки!$B$7),0,MAX(0,$E2086-MAX(0,SUMIFS(Тех_Движение!$G$2:$G$5111,Тех_Движение!$D$2:$D$5111,$C2086,Тех_Движение!$B$2:$B$5111,"&lt;="&amp;O$3)-$F2086)))</f>
        <v/>
      </c>
      <c r="P2086" s="54">
        <f>IF(OR($B2086="",P$3&lt;$D2086+Настройки!$B$7),0,MAX(0,$E2086-MAX(0,SUMIFS(Тех_Движение!$G$2:$G$5111,Тех_Движение!$D$2:$D$5111,$C2086,Тех_Движение!$B$2:$B$5111,"&lt;="&amp;P$3)-$F2086)))</f>
        <v/>
      </c>
      <c r="Q2086" s="54">
        <f>IF(OR($B2086="",Q$3&lt;$D2086+Настройки!$B$7),0,MAX(0,$E2086-MAX(0,SUMIFS(Тех_Движение!$G$2:$G$5111,Тех_Движение!$D$2:$D$5111,$C2086,Тех_Движение!$B$2:$B$5111,"&lt;="&amp;Q$3)-$F2086)))</f>
        <v/>
      </c>
      <c r="R2086" s="54">
        <f>IF($B2086="","",SUM($K2086:$Q2086))</f>
        <v/>
      </c>
      <c r="S2086" s="56">
        <f>IF($B2086="","",VLOOKUP($C2086,Настройки!$A$11:$L$17,9,FALSE))</f>
        <v/>
      </c>
      <c r="T2086" s="56">
        <f>IF($B2086="","",$R2086*$S2086)</f>
        <v/>
      </c>
    </row>
    <row r="2087">
      <c r="A2087" s="20">
        <f>Тех_Движение!$A$2084</f>
        <v/>
      </c>
      <c r="B2087" s="20">
        <f>IF(Тех_Движение!$F$2084&gt;0,Тех_Движение!$I$2084,"")</f>
        <v/>
      </c>
      <c r="C2087" s="20">
        <f>IF($B2087="","",Тех_Движение!$D$2084)</f>
        <v/>
      </c>
      <c r="D2087" s="42">
        <f>IF($B2087="","",Тех_Движение!$B$2084)</f>
        <v/>
      </c>
      <c r="E2087" s="54">
        <f>IF($B2087="","",Тех_Движение!$F$2084)</f>
        <v/>
      </c>
      <c r="F2087" s="54">
        <f>IF($B2087="","",SUMIFS($E$5:$E2086,$C$5:$C2086,$C2087))</f>
        <v/>
      </c>
      <c r="G2087" s="54">
        <f>IF($B2087="","",MAX(0,$E2087-MAX(0,SUMIFS(Тех_Движение!$G$2:$G$5111,Тех_Движение!$D$2:$D$5111,$C2087,Тех_Движение!$B$2:$B$5111,"&lt;="&amp;Настройки!$B$5-1)-$F2087)))</f>
        <v/>
      </c>
      <c r="H2087" s="54">
        <f>IF($B2087="","",IF(AND($D2087&gt;=Настройки!$B$5,$D2087&lt;=Настройки!$B$6),$E2087,0))</f>
        <v/>
      </c>
      <c r="I2087" s="54">
        <f>IF($B2087="","",$G2087+$H2087-$J2087)</f>
        <v/>
      </c>
      <c r="J2087" s="54">
        <f>IF($B2087="","",MAX(0,$E2087-MAX(0,SUMIFS(Тех_Движение!$G$2:$G$5111,Тех_Движение!$D$2:$D$5111,$C2087,Тех_Движение!$B$2:$B$5111,"&lt;="&amp;Настройки!$B$6)-$F2087)))</f>
        <v/>
      </c>
      <c r="K2087" s="54">
        <f>IF(OR($B2087="",K$3&lt;$D2087+Настройки!$B$7),0,MAX(0,$E2087-MAX(0,SUMIFS(Тех_Движение!$G$2:$G$5111,Тех_Движение!$D$2:$D$5111,$C2087,Тех_Движение!$B$2:$B$5111,"&lt;="&amp;K$3)-$F2087)))</f>
        <v/>
      </c>
      <c r="L2087" s="54">
        <f>IF(OR($B2087="",L$3&lt;$D2087+Настройки!$B$7),0,MAX(0,$E2087-MAX(0,SUMIFS(Тех_Движение!$G$2:$G$5111,Тех_Движение!$D$2:$D$5111,$C2087,Тех_Движение!$B$2:$B$5111,"&lt;="&amp;L$3)-$F2087)))</f>
        <v/>
      </c>
      <c r="M2087" s="54">
        <f>IF(OR($B2087="",M$3&lt;$D2087+Настройки!$B$7),0,MAX(0,$E2087-MAX(0,SUMIFS(Тех_Движение!$G$2:$G$5111,Тех_Движение!$D$2:$D$5111,$C2087,Тех_Движение!$B$2:$B$5111,"&lt;="&amp;M$3)-$F2087)))</f>
        <v/>
      </c>
      <c r="N2087" s="54">
        <f>IF(OR($B2087="",N$3&lt;$D2087+Настройки!$B$7),0,MAX(0,$E2087-MAX(0,SUMIFS(Тех_Движение!$G$2:$G$5111,Тех_Движение!$D$2:$D$5111,$C2087,Тех_Движение!$B$2:$B$5111,"&lt;="&amp;N$3)-$F2087)))</f>
        <v/>
      </c>
      <c r="O2087" s="54">
        <f>IF(OR($B2087="",O$3&lt;$D2087+Настройки!$B$7),0,MAX(0,$E2087-MAX(0,SUMIFS(Тех_Движение!$G$2:$G$5111,Тех_Движение!$D$2:$D$5111,$C2087,Тех_Движение!$B$2:$B$5111,"&lt;="&amp;O$3)-$F2087)))</f>
        <v/>
      </c>
      <c r="P2087" s="54">
        <f>IF(OR($B2087="",P$3&lt;$D2087+Настройки!$B$7),0,MAX(0,$E2087-MAX(0,SUMIFS(Тех_Движение!$G$2:$G$5111,Тех_Движение!$D$2:$D$5111,$C2087,Тех_Движение!$B$2:$B$5111,"&lt;="&amp;P$3)-$F2087)))</f>
        <v/>
      </c>
      <c r="Q2087" s="54">
        <f>IF(OR($B2087="",Q$3&lt;$D2087+Настройки!$B$7),0,MAX(0,$E2087-MAX(0,SUMIFS(Тех_Движение!$G$2:$G$5111,Тех_Движение!$D$2:$D$5111,$C2087,Тех_Движение!$B$2:$B$5111,"&lt;="&amp;Q$3)-$F2087)))</f>
        <v/>
      </c>
      <c r="R2087" s="54">
        <f>IF($B2087="","",SUM($K2087:$Q2087))</f>
        <v/>
      </c>
      <c r="S2087" s="56">
        <f>IF($B2087="","",VLOOKUP($C2087,Настройки!$A$11:$L$17,9,FALSE))</f>
        <v/>
      </c>
      <c r="T2087" s="56">
        <f>IF($B2087="","",$R2087*$S2087)</f>
        <v/>
      </c>
    </row>
    <row r="2088">
      <c r="A2088" s="20">
        <f>Тех_Движение!$A$2085</f>
        <v/>
      </c>
      <c r="B2088" s="20">
        <f>IF(Тех_Движение!$F$2085&gt;0,Тех_Движение!$I$2085,"")</f>
        <v/>
      </c>
      <c r="C2088" s="20">
        <f>IF($B2088="","",Тех_Движение!$D$2085)</f>
        <v/>
      </c>
      <c r="D2088" s="42">
        <f>IF($B2088="","",Тех_Движение!$B$2085)</f>
        <v/>
      </c>
      <c r="E2088" s="54">
        <f>IF($B2088="","",Тех_Движение!$F$2085)</f>
        <v/>
      </c>
      <c r="F2088" s="54">
        <f>IF($B2088="","",SUMIFS($E$5:$E2087,$C$5:$C2087,$C2088))</f>
        <v/>
      </c>
      <c r="G2088" s="54">
        <f>IF($B2088="","",MAX(0,$E2088-MAX(0,SUMIFS(Тех_Движение!$G$2:$G$5111,Тех_Движение!$D$2:$D$5111,$C2088,Тех_Движение!$B$2:$B$5111,"&lt;="&amp;Настройки!$B$5-1)-$F2088)))</f>
        <v/>
      </c>
      <c r="H2088" s="54">
        <f>IF($B2088="","",IF(AND($D2088&gt;=Настройки!$B$5,$D2088&lt;=Настройки!$B$6),$E2088,0))</f>
        <v/>
      </c>
      <c r="I2088" s="54">
        <f>IF($B2088="","",$G2088+$H2088-$J2088)</f>
        <v/>
      </c>
      <c r="J2088" s="54">
        <f>IF($B2088="","",MAX(0,$E2088-MAX(0,SUMIFS(Тех_Движение!$G$2:$G$5111,Тех_Движение!$D$2:$D$5111,$C2088,Тех_Движение!$B$2:$B$5111,"&lt;="&amp;Настройки!$B$6)-$F2088)))</f>
        <v/>
      </c>
      <c r="K2088" s="54">
        <f>IF(OR($B2088="",K$3&lt;$D2088+Настройки!$B$7),0,MAX(0,$E2088-MAX(0,SUMIFS(Тех_Движение!$G$2:$G$5111,Тех_Движение!$D$2:$D$5111,$C2088,Тех_Движение!$B$2:$B$5111,"&lt;="&amp;K$3)-$F2088)))</f>
        <v/>
      </c>
      <c r="L2088" s="54">
        <f>IF(OR($B2088="",L$3&lt;$D2088+Настройки!$B$7),0,MAX(0,$E2088-MAX(0,SUMIFS(Тех_Движение!$G$2:$G$5111,Тех_Движение!$D$2:$D$5111,$C2088,Тех_Движение!$B$2:$B$5111,"&lt;="&amp;L$3)-$F2088)))</f>
        <v/>
      </c>
      <c r="M2088" s="54">
        <f>IF(OR($B2088="",M$3&lt;$D2088+Настройки!$B$7),0,MAX(0,$E2088-MAX(0,SUMIFS(Тех_Движение!$G$2:$G$5111,Тех_Движение!$D$2:$D$5111,$C2088,Тех_Движение!$B$2:$B$5111,"&lt;="&amp;M$3)-$F2088)))</f>
        <v/>
      </c>
      <c r="N2088" s="54">
        <f>IF(OR($B2088="",N$3&lt;$D2088+Настройки!$B$7),0,MAX(0,$E2088-MAX(0,SUMIFS(Тех_Движение!$G$2:$G$5111,Тех_Движение!$D$2:$D$5111,$C2088,Тех_Движение!$B$2:$B$5111,"&lt;="&amp;N$3)-$F2088)))</f>
        <v/>
      </c>
      <c r="O2088" s="54">
        <f>IF(OR($B2088="",O$3&lt;$D2088+Настройки!$B$7),0,MAX(0,$E2088-MAX(0,SUMIFS(Тех_Движение!$G$2:$G$5111,Тех_Движение!$D$2:$D$5111,$C2088,Тех_Движение!$B$2:$B$5111,"&lt;="&amp;O$3)-$F2088)))</f>
        <v/>
      </c>
      <c r="P2088" s="54">
        <f>IF(OR($B2088="",P$3&lt;$D2088+Настройки!$B$7),0,MAX(0,$E2088-MAX(0,SUMIFS(Тех_Движение!$G$2:$G$5111,Тех_Движение!$D$2:$D$5111,$C2088,Тех_Движение!$B$2:$B$5111,"&lt;="&amp;P$3)-$F2088)))</f>
        <v/>
      </c>
      <c r="Q2088" s="54">
        <f>IF(OR($B2088="",Q$3&lt;$D2088+Настройки!$B$7),0,MAX(0,$E2088-MAX(0,SUMIFS(Тех_Движение!$G$2:$G$5111,Тех_Движение!$D$2:$D$5111,$C2088,Тех_Движение!$B$2:$B$5111,"&lt;="&amp;Q$3)-$F2088)))</f>
        <v/>
      </c>
      <c r="R2088" s="54">
        <f>IF($B2088="","",SUM($K2088:$Q2088))</f>
        <v/>
      </c>
      <c r="S2088" s="56">
        <f>IF($B2088="","",VLOOKUP($C2088,Настройки!$A$11:$L$17,9,FALSE))</f>
        <v/>
      </c>
      <c r="T2088" s="56">
        <f>IF($B2088="","",$R2088*$S2088)</f>
        <v/>
      </c>
    </row>
    <row r="2089">
      <c r="A2089" s="20">
        <f>Тех_Движение!$A$2086</f>
        <v/>
      </c>
      <c r="B2089" s="20">
        <f>IF(Тех_Движение!$F$2086&gt;0,Тех_Движение!$I$2086,"")</f>
        <v/>
      </c>
      <c r="C2089" s="20">
        <f>IF($B2089="","",Тех_Движение!$D$2086)</f>
        <v/>
      </c>
      <c r="D2089" s="42">
        <f>IF($B2089="","",Тех_Движение!$B$2086)</f>
        <v/>
      </c>
      <c r="E2089" s="54">
        <f>IF($B2089="","",Тех_Движение!$F$2086)</f>
        <v/>
      </c>
      <c r="F2089" s="54">
        <f>IF($B2089="","",SUMIFS($E$5:$E2088,$C$5:$C2088,$C2089))</f>
        <v/>
      </c>
      <c r="G2089" s="54">
        <f>IF($B2089="","",MAX(0,$E2089-MAX(0,SUMIFS(Тех_Движение!$G$2:$G$5111,Тех_Движение!$D$2:$D$5111,$C2089,Тех_Движение!$B$2:$B$5111,"&lt;="&amp;Настройки!$B$5-1)-$F2089)))</f>
        <v/>
      </c>
      <c r="H2089" s="54">
        <f>IF($B2089="","",IF(AND($D2089&gt;=Настройки!$B$5,$D2089&lt;=Настройки!$B$6),$E2089,0))</f>
        <v/>
      </c>
      <c r="I2089" s="54">
        <f>IF($B2089="","",$G2089+$H2089-$J2089)</f>
        <v/>
      </c>
      <c r="J2089" s="54">
        <f>IF($B2089="","",MAX(0,$E2089-MAX(0,SUMIFS(Тех_Движение!$G$2:$G$5111,Тех_Движение!$D$2:$D$5111,$C2089,Тех_Движение!$B$2:$B$5111,"&lt;="&amp;Настройки!$B$6)-$F2089)))</f>
        <v/>
      </c>
      <c r="K2089" s="54">
        <f>IF(OR($B2089="",K$3&lt;$D2089+Настройки!$B$7),0,MAX(0,$E2089-MAX(0,SUMIFS(Тех_Движение!$G$2:$G$5111,Тех_Движение!$D$2:$D$5111,$C2089,Тех_Движение!$B$2:$B$5111,"&lt;="&amp;K$3)-$F2089)))</f>
        <v/>
      </c>
      <c r="L2089" s="54">
        <f>IF(OR($B2089="",L$3&lt;$D2089+Настройки!$B$7),0,MAX(0,$E2089-MAX(0,SUMIFS(Тех_Движение!$G$2:$G$5111,Тех_Движение!$D$2:$D$5111,$C2089,Тех_Движение!$B$2:$B$5111,"&lt;="&amp;L$3)-$F2089)))</f>
        <v/>
      </c>
      <c r="M2089" s="54">
        <f>IF(OR($B2089="",M$3&lt;$D2089+Настройки!$B$7),0,MAX(0,$E2089-MAX(0,SUMIFS(Тех_Движение!$G$2:$G$5111,Тех_Движение!$D$2:$D$5111,$C2089,Тех_Движение!$B$2:$B$5111,"&lt;="&amp;M$3)-$F2089)))</f>
        <v/>
      </c>
      <c r="N2089" s="54">
        <f>IF(OR($B2089="",N$3&lt;$D2089+Настройки!$B$7),0,MAX(0,$E2089-MAX(0,SUMIFS(Тех_Движение!$G$2:$G$5111,Тех_Движение!$D$2:$D$5111,$C2089,Тех_Движение!$B$2:$B$5111,"&lt;="&amp;N$3)-$F2089)))</f>
        <v/>
      </c>
      <c r="O2089" s="54">
        <f>IF(OR($B2089="",O$3&lt;$D2089+Настройки!$B$7),0,MAX(0,$E2089-MAX(0,SUMIFS(Тех_Движение!$G$2:$G$5111,Тех_Движение!$D$2:$D$5111,$C2089,Тех_Движение!$B$2:$B$5111,"&lt;="&amp;O$3)-$F2089)))</f>
        <v/>
      </c>
      <c r="P2089" s="54">
        <f>IF(OR($B2089="",P$3&lt;$D2089+Настройки!$B$7),0,MAX(0,$E2089-MAX(0,SUMIFS(Тех_Движение!$G$2:$G$5111,Тех_Движение!$D$2:$D$5111,$C2089,Тех_Движение!$B$2:$B$5111,"&lt;="&amp;P$3)-$F2089)))</f>
        <v/>
      </c>
      <c r="Q2089" s="54">
        <f>IF(OR($B2089="",Q$3&lt;$D2089+Настройки!$B$7),0,MAX(0,$E2089-MAX(0,SUMIFS(Тех_Движение!$G$2:$G$5111,Тех_Движение!$D$2:$D$5111,$C2089,Тех_Движение!$B$2:$B$5111,"&lt;="&amp;Q$3)-$F2089)))</f>
        <v/>
      </c>
      <c r="R2089" s="54">
        <f>IF($B2089="","",SUM($K2089:$Q2089))</f>
        <v/>
      </c>
      <c r="S2089" s="56">
        <f>IF($B2089="","",VLOOKUP($C2089,Настройки!$A$11:$L$17,9,FALSE))</f>
        <v/>
      </c>
      <c r="T2089" s="56">
        <f>IF($B2089="","",$R2089*$S2089)</f>
        <v/>
      </c>
    </row>
    <row r="2090">
      <c r="A2090" s="20">
        <f>Тех_Движение!$A$2087</f>
        <v/>
      </c>
      <c r="B2090" s="20">
        <f>IF(Тех_Движение!$F$2087&gt;0,Тех_Движение!$I$2087,"")</f>
        <v/>
      </c>
      <c r="C2090" s="20">
        <f>IF($B2090="","",Тех_Движение!$D$2087)</f>
        <v/>
      </c>
      <c r="D2090" s="42">
        <f>IF($B2090="","",Тех_Движение!$B$2087)</f>
        <v/>
      </c>
      <c r="E2090" s="54">
        <f>IF($B2090="","",Тех_Движение!$F$2087)</f>
        <v/>
      </c>
      <c r="F2090" s="54">
        <f>IF($B2090="","",SUMIFS($E$5:$E2089,$C$5:$C2089,$C2090))</f>
        <v/>
      </c>
      <c r="G2090" s="54">
        <f>IF($B2090="","",MAX(0,$E2090-MAX(0,SUMIFS(Тех_Движение!$G$2:$G$5111,Тех_Движение!$D$2:$D$5111,$C2090,Тех_Движение!$B$2:$B$5111,"&lt;="&amp;Настройки!$B$5-1)-$F2090)))</f>
        <v/>
      </c>
      <c r="H2090" s="54">
        <f>IF($B2090="","",IF(AND($D2090&gt;=Настройки!$B$5,$D2090&lt;=Настройки!$B$6),$E2090,0))</f>
        <v/>
      </c>
      <c r="I2090" s="54">
        <f>IF($B2090="","",$G2090+$H2090-$J2090)</f>
        <v/>
      </c>
      <c r="J2090" s="54">
        <f>IF($B2090="","",MAX(0,$E2090-MAX(0,SUMIFS(Тех_Движение!$G$2:$G$5111,Тех_Движение!$D$2:$D$5111,$C2090,Тех_Движение!$B$2:$B$5111,"&lt;="&amp;Настройки!$B$6)-$F2090)))</f>
        <v/>
      </c>
      <c r="K2090" s="54">
        <f>IF(OR($B2090="",K$3&lt;$D2090+Настройки!$B$7),0,MAX(0,$E2090-MAX(0,SUMIFS(Тех_Движение!$G$2:$G$5111,Тех_Движение!$D$2:$D$5111,$C2090,Тех_Движение!$B$2:$B$5111,"&lt;="&amp;K$3)-$F2090)))</f>
        <v/>
      </c>
      <c r="L2090" s="54">
        <f>IF(OR($B2090="",L$3&lt;$D2090+Настройки!$B$7),0,MAX(0,$E2090-MAX(0,SUMIFS(Тех_Движение!$G$2:$G$5111,Тех_Движение!$D$2:$D$5111,$C2090,Тех_Движение!$B$2:$B$5111,"&lt;="&amp;L$3)-$F2090)))</f>
        <v/>
      </c>
      <c r="M2090" s="54">
        <f>IF(OR($B2090="",M$3&lt;$D2090+Настройки!$B$7),0,MAX(0,$E2090-MAX(0,SUMIFS(Тех_Движение!$G$2:$G$5111,Тех_Движение!$D$2:$D$5111,$C2090,Тех_Движение!$B$2:$B$5111,"&lt;="&amp;M$3)-$F2090)))</f>
        <v/>
      </c>
      <c r="N2090" s="54">
        <f>IF(OR($B2090="",N$3&lt;$D2090+Настройки!$B$7),0,MAX(0,$E2090-MAX(0,SUMIFS(Тех_Движение!$G$2:$G$5111,Тех_Движение!$D$2:$D$5111,$C2090,Тех_Движение!$B$2:$B$5111,"&lt;="&amp;N$3)-$F2090)))</f>
        <v/>
      </c>
      <c r="O2090" s="54">
        <f>IF(OR($B2090="",O$3&lt;$D2090+Настройки!$B$7),0,MAX(0,$E2090-MAX(0,SUMIFS(Тех_Движение!$G$2:$G$5111,Тех_Движение!$D$2:$D$5111,$C2090,Тех_Движение!$B$2:$B$5111,"&lt;="&amp;O$3)-$F2090)))</f>
        <v/>
      </c>
      <c r="P2090" s="54">
        <f>IF(OR($B2090="",P$3&lt;$D2090+Настройки!$B$7),0,MAX(0,$E2090-MAX(0,SUMIFS(Тех_Движение!$G$2:$G$5111,Тех_Движение!$D$2:$D$5111,$C2090,Тех_Движение!$B$2:$B$5111,"&lt;="&amp;P$3)-$F2090)))</f>
        <v/>
      </c>
      <c r="Q2090" s="54">
        <f>IF(OR($B2090="",Q$3&lt;$D2090+Настройки!$B$7),0,MAX(0,$E2090-MAX(0,SUMIFS(Тех_Движение!$G$2:$G$5111,Тех_Движение!$D$2:$D$5111,$C2090,Тех_Движение!$B$2:$B$5111,"&lt;="&amp;Q$3)-$F2090)))</f>
        <v/>
      </c>
      <c r="R2090" s="54">
        <f>IF($B2090="","",SUM($K2090:$Q2090))</f>
        <v/>
      </c>
      <c r="S2090" s="56">
        <f>IF($B2090="","",VLOOKUP($C2090,Настройки!$A$11:$L$17,9,FALSE))</f>
        <v/>
      </c>
      <c r="T2090" s="56">
        <f>IF($B2090="","",$R2090*$S2090)</f>
        <v/>
      </c>
    </row>
    <row r="2091">
      <c r="A2091" s="20">
        <f>Тех_Движение!$A$2088</f>
        <v/>
      </c>
      <c r="B2091" s="20">
        <f>IF(Тех_Движение!$F$2088&gt;0,Тех_Движение!$I$2088,"")</f>
        <v/>
      </c>
      <c r="C2091" s="20">
        <f>IF($B2091="","",Тех_Движение!$D$2088)</f>
        <v/>
      </c>
      <c r="D2091" s="42">
        <f>IF($B2091="","",Тех_Движение!$B$2088)</f>
        <v/>
      </c>
      <c r="E2091" s="54">
        <f>IF($B2091="","",Тех_Движение!$F$2088)</f>
        <v/>
      </c>
      <c r="F2091" s="54">
        <f>IF($B2091="","",SUMIFS($E$5:$E2090,$C$5:$C2090,$C2091))</f>
        <v/>
      </c>
      <c r="G2091" s="54">
        <f>IF($B2091="","",MAX(0,$E2091-MAX(0,SUMIFS(Тех_Движение!$G$2:$G$5111,Тех_Движение!$D$2:$D$5111,$C2091,Тех_Движение!$B$2:$B$5111,"&lt;="&amp;Настройки!$B$5-1)-$F2091)))</f>
        <v/>
      </c>
      <c r="H2091" s="54">
        <f>IF($B2091="","",IF(AND($D2091&gt;=Настройки!$B$5,$D2091&lt;=Настройки!$B$6),$E2091,0))</f>
        <v/>
      </c>
      <c r="I2091" s="54">
        <f>IF($B2091="","",$G2091+$H2091-$J2091)</f>
        <v/>
      </c>
      <c r="J2091" s="54">
        <f>IF($B2091="","",MAX(0,$E2091-MAX(0,SUMIFS(Тех_Движение!$G$2:$G$5111,Тех_Движение!$D$2:$D$5111,$C2091,Тех_Движение!$B$2:$B$5111,"&lt;="&amp;Настройки!$B$6)-$F2091)))</f>
        <v/>
      </c>
      <c r="K2091" s="54">
        <f>IF(OR($B2091="",K$3&lt;$D2091+Настройки!$B$7),0,MAX(0,$E2091-MAX(0,SUMIFS(Тех_Движение!$G$2:$G$5111,Тех_Движение!$D$2:$D$5111,$C2091,Тех_Движение!$B$2:$B$5111,"&lt;="&amp;K$3)-$F2091)))</f>
        <v/>
      </c>
      <c r="L2091" s="54">
        <f>IF(OR($B2091="",L$3&lt;$D2091+Настройки!$B$7),0,MAX(0,$E2091-MAX(0,SUMIFS(Тех_Движение!$G$2:$G$5111,Тех_Движение!$D$2:$D$5111,$C2091,Тех_Движение!$B$2:$B$5111,"&lt;="&amp;L$3)-$F2091)))</f>
        <v/>
      </c>
      <c r="M2091" s="54">
        <f>IF(OR($B2091="",M$3&lt;$D2091+Настройки!$B$7),0,MAX(0,$E2091-MAX(0,SUMIFS(Тех_Движение!$G$2:$G$5111,Тех_Движение!$D$2:$D$5111,$C2091,Тех_Движение!$B$2:$B$5111,"&lt;="&amp;M$3)-$F2091)))</f>
        <v/>
      </c>
      <c r="N2091" s="54">
        <f>IF(OR($B2091="",N$3&lt;$D2091+Настройки!$B$7),0,MAX(0,$E2091-MAX(0,SUMIFS(Тех_Движение!$G$2:$G$5111,Тех_Движение!$D$2:$D$5111,$C2091,Тех_Движение!$B$2:$B$5111,"&lt;="&amp;N$3)-$F2091)))</f>
        <v/>
      </c>
      <c r="O2091" s="54">
        <f>IF(OR($B2091="",O$3&lt;$D2091+Настройки!$B$7),0,MAX(0,$E2091-MAX(0,SUMIFS(Тех_Движение!$G$2:$G$5111,Тех_Движение!$D$2:$D$5111,$C2091,Тех_Движение!$B$2:$B$5111,"&lt;="&amp;O$3)-$F2091)))</f>
        <v/>
      </c>
      <c r="P2091" s="54">
        <f>IF(OR($B2091="",P$3&lt;$D2091+Настройки!$B$7),0,MAX(0,$E2091-MAX(0,SUMIFS(Тех_Движение!$G$2:$G$5111,Тех_Движение!$D$2:$D$5111,$C2091,Тех_Движение!$B$2:$B$5111,"&lt;="&amp;P$3)-$F2091)))</f>
        <v/>
      </c>
      <c r="Q2091" s="54">
        <f>IF(OR($B2091="",Q$3&lt;$D2091+Настройки!$B$7),0,MAX(0,$E2091-MAX(0,SUMIFS(Тех_Движение!$G$2:$G$5111,Тех_Движение!$D$2:$D$5111,$C2091,Тех_Движение!$B$2:$B$5111,"&lt;="&amp;Q$3)-$F2091)))</f>
        <v/>
      </c>
      <c r="R2091" s="54">
        <f>IF($B2091="","",SUM($K2091:$Q2091))</f>
        <v/>
      </c>
      <c r="S2091" s="56">
        <f>IF($B2091="","",VLOOKUP($C2091,Настройки!$A$11:$L$17,9,FALSE))</f>
        <v/>
      </c>
      <c r="T2091" s="56">
        <f>IF($B2091="","",$R2091*$S2091)</f>
        <v/>
      </c>
    </row>
    <row r="2092">
      <c r="A2092" s="20">
        <f>Тех_Движение!$A$2089</f>
        <v/>
      </c>
      <c r="B2092" s="20">
        <f>IF(Тех_Движение!$F$2089&gt;0,Тех_Движение!$I$2089,"")</f>
        <v/>
      </c>
      <c r="C2092" s="20">
        <f>IF($B2092="","",Тех_Движение!$D$2089)</f>
        <v/>
      </c>
      <c r="D2092" s="42">
        <f>IF($B2092="","",Тех_Движение!$B$2089)</f>
        <v/>
      </c>
      <c r="E2092" s="54">
        <f>IF($B2092="","",Тех_Движение!$F$2089)</f>
        <v/>
      </c>
      <c r="F2092" s="54">
        <f>IF($B2092="","",SUMIFS($E$5:$E2091,$C$5:$C2091,$C2092))</f>
        <v/>
      </c>
      <c r="G2092" s="54">
        <f>IF($B2092="","",MAX(0,$E2092-MAX(0,SUMIFS(Тех_Движение!$G$2:$G$5111,Тех_Движение!$D$2:$D$5111,$C2092,Тех_Движение!$B$2:$B$5111,"&lt;="&amp;Настройки!$B$5-1)-$F2092)))</f>
        <v/>
      </c>
      <c r="H2092" s="54">
        <f>IF($B2092="","",IF(AND($D2092&gt;=Настройки!$B$5,$D2092&lt;=Настройки!$B$6),$E2092,0))</f>
        <v/>
      </c>
      <c r="I2092" s="54">
        <f>IF($B2092="","",$G2092+$H2092-$J2092)</f>
        <v/>
      </c>
      <c r="J2092" s="54">
        <f>IF($B2092="","",MAX(0,$E2092-MAX(0,SUMIFS(Тех_Движение!$G$2:$G$5111,Тех_Движение!$D$2:$D$5111,$C2092,Тех_Движение!$B$2:$B$5111,"&lt;="&amp;Настройки!$B$6)-$F2092)))</f>
        <v/>
      </c>
      <c r="K2092" s="54">
        <f>IF(OR($B2092="",K$3&lt;$D2092+Настройки!$B$7),0,MAX(0,$E2092-MAX(0,SUMIFS(Тех_Движение!$G$2:$G$5111,Тех_Движение!$D$2:$D$5111,$C2092,Тех_Движение!$B$2:$B$5111,"&lt;="&amp;K$3)-$F2092)))</f>
        <v/>
      </c>
      <c r="L2092" s="54">
        <f>IF(OR($B2092="",L$3&lt;$D2092+Настройки!$B$7),0,MAX(0,$E2092-MAX(0,SUMIFS(Тех_Движение!$G$2:$G$5111,Тех_Движение!$D$2:$D$5111,$C2092,Тех_Движение!$B$2:$B$5111,"&lt;="&amp;L$3)-$F2092)))</f>
        <v/>
      </c>
      <c r="M2092" s="54">
        <f>IF(OR($B2092="",M$3&lt;$D2092+Настройки!$B$7),0,MAX(0,$E2092-MAX(0,SUMIFS(Тех_Движение!$G$2:$G$5111,Тех_Движение!$D$2:$D$5111,$C2092,Тех_Движение!$B$2:$B$5111,"&lt;="&amp;M$3)-$F2092)))</f>
        <v/>
      </c>
      <c r="N2092" s="54">
        <f>IF(OR($B2092="",N$3&lt;$D2092+Настройки!$B$7),0,MAX(0,$E2092-MAX(0,SUMIFS(Тех_Движение!$G$2:$G$5111,Тех_Движение!$D$2:$D$5111,$C2092,Тех_Движение!$B$2:$B$5111,"&lt;="&amp;N$3)-$F2092)))</f>
        <v/>
      </c>
      <c r="O2092" s="54">
        <f>IF(OR($B2092="",O$3&lt;$D2092+Настройки!$B$7),0,MAX(0,$E2092-MAX(0,SUMIFS(Тех_Движение!$G$2:$G$5111,Тех_Движение!$D$2:$D$5111,$C2092,Тех_Движение!$B$2:$B$5111,"&lt;="&amp;O$3)-$F2092)))</f>
        <v/>
      </c>
      <c r="P2092" s="54">
        <f>IF(OR($B2092="",P$3&lt;$D2092+Настройки!$B$7),0,MAX(0,$E2092-MAX(0,SUMIFS(Тех_Движение!$G$2:$G$5111,Тех_Движение!$D$2:$D$5111,$C2092,Тех_Движение!$B$2:$B$5111,"&lt;="&amp;P$3)-$F2092)))</f>
        <v/>
      </c>
      <c r="Q2092" s="54">
        <f>IF(OR($B2092="",Q$3&lt;$D2092+Настройки!$B$7),0,MAX(0,$E2092-MAX(0,SUMIFS(Тех_Движение!$G$2:$G$5111,Тех_Движение!$D$2:$D$5111,$C2092,Тех_Движение!$B$2:$B$5111,"&lt;="&amp;Q$3)-$F2092)))</f>
        <v/>
      </c>
      <c r="R2092" s="54">
        <f>IF($B2092="","",SUM($K2092:$Q2092))</f>
        <v/>
      </c>
      <c r="S2092" s="56">
        <f>IF($B2092="","",VLOOKUP($C2092,Настройки!$A$11:$L$17,9,FALSE))</f>
        <v/>
      </c>
      <c r="T2092" s="56">
        <f>IF($B2092="","",$R2092*$S2092)</f>
        <v/>
      </c>
    </row>
    <row r="2093">
      <c r="A2093" s="20">
        <f>Тех_Движение!$A$2090</f>
        <v/>
      </c>
      <c r="B2093" s="20">
        <f>IF(Тех_Движение!$F$2090&gt;0,Тех_Движение!$I$2090,"")</f>
        <v/>
      </c>
      <c r="C2093" s="20">
        <f>IF($B2093="","",Тех_Движение!$D$2090)</f>
        <v/>
      </c>
      <c r="D2093" s="42">
        <f>IF($B2093="","",Тех_Движение!$B$2090)</f>
        <v/>
      </c>
      <c r="E2093" s="54">
        <f>IF($B2093="","",Тех_Движение!$F$2090)</f>
        <v/>
      </c>
      <c r="F2093" s="54">
        <f>IF($B2093="","",SUMIFS($E$5:$E2092,$C$5:$C2092,$C2093))</f>
        <v/>
      </c>
      <c r="G2093" s="54">
        <f>IF($B2093="","",MAX(0,$E2093-MAX(0,SUMIFS(Тех_Движение!$G$2:$G$5111,Тех_Движение!$D$2:$D$5111,$C2093,Тех_Движение!$B$2:$B$5111,"&lt;="&amp;Настройки!$B$5-1)-$F2093)))</f>
        <v/>
      </c>
      <c r="H2093" s="54">
        <f>IF($B2093="","",IF(AND($D2093&gt;=Настройки!$B$5,$D2093&lt;=Настройки!$B$6),$E2093,0))</f>
        <v/>
      </c>
      <c r="I2093" s="54">
        <f>IF($B2093="","",$G2093+$H2093-$J2093)</f>
        <v/>
      </c>
      <c r="J2093" s="54">
        <f>IF($B2093="","",MAX(0,$E2093-MAX(0,SUMIFS(Тех_Движение!$G$2:$G$5111,Тех_Движение!$D$2:$D$5111,$C2093,Тех_Движение!$B$2:$B$5111,"&lt;="&amp;Настройки!$B$6)-$F2093)))</f>
        <v/>
      </c>
      <c r="K2093" s="54">
        <f>IF(OR($B2093="",K$3&lt;$D2093+Настройки!$B$7),0,MAX(0,$E2093-MAX(0,SUMIFS(Тех_Движение!$G$2:$G$5111,Тех_Движение!$D$2:$D$5111,$C2093,Тех_Движение!$B$2:$B$5111,"&lt;="&amp;K$3)-$F2093)))</f>
        <v/>
      </c>
      <c r="L2093" s="54">
        <f>IF(OR($B2093="",L$3&lt;$D2093+Настройки!$B$7),0,MAX(0,$E2093-MAX(0,SUMIFS(Тех_Движение!$G$2:$G$5111,Тех_Движение!$D$2:$D$5111,$C2093,Тех_Движение!$B$2:$B$5111,"&lt;="&amp;L$3)-$F2093)))</f>
        <v/>
      </c>
      <c r="M2093" s="54">
        <f>IF(OR($B2093="",M$3&lt;$D2093+Настройки!$B$7),0,MAX(0,$E2093-MAX(0,SUMIFS(Тех_Движение!$G$2:$G$5111,Тех_Движение!$D$2:$D$5111,$C2093,Тех_Движение!$B$2:$B$5111,"&lt;="&amp;M$3)-$F2093)))</f>
        <v/>
      </c>
      <c r="N2093" s="54">
        <f>IF(OR($B2093="",N$3&lt;$D2093+Настройки!$B$7),0,MAX(0,$E2093-MAX(0,SUMIFS(Тех_Движение!$G$2:$G$5111,Тех_Движение!$D$2:$D$5111,$C2093,Тех_Движение!$B$2:$B$5111,"&lt;="&amp;N$3)-$F2093)))</f>
        <v/>
      </c>
      <c r="O2093" s="54">
        <f>IF(OR($B2093="",O$3&lt;$D2093+Настройки!$B$7),0,MAX(0,$E2093-MAX(0,SUMIFS(Тех_Движение!$G$2:$G$5111,Тех_Движение!$D$2:$D$5111,$C2093,Тех_Движение!$B$2:$B$5111,"&lt;="&amp;O$3)-$F2093)))</f>
        <v/>
      </c>
      <c r="P2093" s="54">
        <f>IF(OR($B2093="",P$3&lt;$D2093+Настройки!$B$7),0,MAX(0,$E2093-MAX(0,SUMIFS(Тех_Движение!$G$2:$G$5111,Тех_Движение!$D$2:$D$5111,$C2093,Тех_Движение!$B$2:$B$5111,"&lt;="&amp;P$3)-$F2093)))</f>
        <v/>
      </c>
      <c r="Q2093" s="54">
        <f>IF(OR($B2093="",Q$3&lt;$D2093+Настройки!$B$7),0,MAX(0,$E2093-MAX(0,SUMIFS(Тех_Движение!$G$2:$G$5111,Тех_Движение!$D$2:$D$5111,$C2093,Тех_Движение!$B$2:$B$5111,"&lt;="&amp;Q$3)-$F2093)))</f>
        <v/>
      </c>
      <c r="R2093" s="54">
        <f>IF($B2093="","",SUM($K2093:$Q2093))</f>
        <v/>
      </c>
      <c r="S2093" s="56">
        <f>IF($B2093="","",VLOOKUP($C2093,Настройки!$A$11:$L$17,9,FALSE))</f>
        <v/>
      </c>
      <c r="T2093" s="56">
        <f>IF($B2093="","",$R2093*$S2093)</f>
        <v/>
      </c>
    </row>
    <row r="2094">
      <c r="A2094" s="20">
        <f>Тех_Движение!$A$2091</f>
        <v/>
      </c>
      <c r="B2094" s="20">
        <f>IF(Тех_Движение!$F$2091&gt;0,Тех_Движение!$I$2091,"")</f>
        <v/>
      </c>
      <c r="C2094" s="20">
        <f>IF($B2094="","",Тех_Движение!$D$2091)</f>
        <v/>
      </c>
      <c r="D2094" s="42">
        <f>IF($B2094="","",Тех_Движение!$B$2091)</f>
        <v/>
      </c>
      <c r="E2094" s="54">
        <f>IF($B2094="","",Тех_Движение!$F$2091)</f>
        <v/>
      </c>
      <c r="F2094" s="54">
        <f>IF($B2094="","",SUMIFS($E$5:$E2093,$C$5:$C2093,$C2094))</f>
        <v/>
      </c>
      <c r="G2094" s="54">
        <f>IF($B2094="","",MAX(0,$E2094-MAX(0,SUMIFS(Тех_Движение!$G$2:$G$5111,Тех_Движение!$D$2:$D$5111,$C2094,Тех_Движение!$B$2:$B$5111,"&lt;="&amp;Настройки!$B$5-1)-$F2094)))</f>
        <v/>
      </c>
      <c r="H2094" s="54">
        <f>IF($B2094="","",IF(AND($D2094&gt;=Настройки!$B$5,$D2094&lt;=Настройки!$B$6),$E2094,0))</f>
        <v/>
      </c>
      <c r="I2094" s="54">
        <f>IF($B2094="","",$G2094+$H2094-$J2094)</f>
        <v/>
      </c>
      <c r="J2094" s="54">
        <f>IF($B2094="","",MAX(0,$E2094-MAX(0,SUMIFS(Тех_Движение!$G$2:$G$5111,Тех_Движение!$D$2:$D$5111,$C2094,Тех_Движение!$B$2:$B$5111,"&lt;="&amp;Настройки!$B$6)-$F2094)))</f>
        <v/>
      </c>
      <c r="K2094" s="54">
        <f>IF(OR($B2094="",K$3&lt;$D2094+Настройки!$B$7),0,MAX(0,$E2094-MAX(0,SUMIFS(Тех_Движение!$G$2:$G$5111,Тех_Движение!$D$2:$D$5111,$C2094,Тех_Движение!$B$2:$B$5111,"&lt;="&amp;K$3)-$F2094)))</f>
        <v/>
      </c>
      <c r="L2094" s="54">
        <f>IF(OR($B2094="",L$3&lt;$D2094+Настройки!$B$7),0,MAX(0,$E2094-MAX(0,SUMIFS(Тех_Движение!$G$2:$G$5111,Тех_Движение!$D$2:$D$5111,$C2094,Тех_Движение!$B$2:$B$5111,"&lt;="&amp;L$3)-$F2094)))</f>
        <v/>
      </c>
      <c r="M2094" s="54">
        <f>IF(OR($B2094="",M$3&lt;$D2094+Настройки!$B$7),0,MAX(0,$E2094-MAX(0,SUMIFS(Тех_Движение!$G$2:$G$5111,Тех_Движение!$D$2:$D$5111,$C2094,Тех_Движение!$B$2:$B$5111,"&lt;="&amp;M$3)-$F2094)))</f>
        <v/>
      </c>
      <c r="N2094" s="54">
        <f>IF(OR($B2094="",N$3&lt;$D2094+Настройки!$B$7),0,MAX(0,$E2094-MAX(0,SUMIFS(Тех_Движение!$G$2:$G$5111,Тех_Движение!$D$2:$D$5111,$C2094,Тех_Движение!$B$2:$B$5111,"&lt;="&amp;N$3)-$F2094)))</f>
        <v/>
      </c>
      <c r="O2094" s="54">
        <f>IF(OR($B2094="",O$3&lt;$D2094+Настройки!$B$7),0,MAX(0,$E2094-MAX(0,SUMIFS(Тех_Движение!$G$2:$G$5111,Тех_Движение!$D$2:$D$5111,$C2094,Тех_Движение!$B$2:$B$5111,"&lt;="&amp;O$3)-$F2094)))</f>
        <v/>
      </c>
      <c r="P2094" s="54">
        <f>IF(OR($B2094="",P$3&lt;$D2094+Настройки!$B$7),0,MAX(0,$E2094-MAX(0,SUMIFS(Тех_Движение!$G$2:$G$5111,Тех_Движение!$D$2:$D$5111,$C2094,Тех_Движение!$B$2:$B$5111,"&lt;="&amp;P$3)-$F2094)))</f>
        <v/>
      </c>
      <c r="Q2094" s="54">
        <f>IF(OR($B2094="",Q$3&lt;$D2094+Настройки!$B$7),0,MAX(0,$E2094-MAX(0,SUMIFS(Тех_Движение!$G$2:$G$5111,Тех_Движение!$D$2:$D$5111,$C2094,Тех_Движение!$B$2:$B$5111,"&lt;="&amp;Q$3)-$F2094)))</f>
        <v/>
      </c>
      <c r="R2094" s="54">
        <f>IF($B2094="","",SUM($K2094:$Q2094))</f>
        <v/>
      </c>
      <c r="S2094" s="56">
        <f>IF($B2094="","",VLOOKUP($C2094,Настройки!$A$11:$L$17,9,FALSE))</f>
        <v/>
      </c>
      <c r="T2094" s="56">
        <f>IF($B2094="","",$R2094*$S2094)</f>
        <v/>
      </c>
    </row>
    <row r="2095">
      <c r="A2095" s="20">
        <f>Тех_Движение!$A$2092</f>
        <v/>
      </c>
      <c r="B2095" s="20">
        <f>IF(Тех_Движение!$F$2092&gt;0,Тех_Движение!$I$2092,"")</f>
        <v/>
      </c>
      <c r="C2095" s="20">
        <f>IF($B2095="","",Тех_Движение!$D$2092)</f>
        <v/>
      </c>
      <c r="D2095" s="42">
        <f>IF($B2095="","",Тех_Движение!$B$2092)</f>
        <v/>
      </c>
      <c r="E2095" s="54">
        <f>IF($B2095="","",Тех_Движение!$F$2092)</f>
        <v/>
      </c>
      <c r="F2095" s="54">
        <f>IF($B2095="","",SUMIFS($E$5:$E2094,$C$5:$C2094,$C2095))</f>
        <v/>
      </c>
      <c r="G2095" s="54">
        <f>IF($B2095="","",MAX(0,$E2095-MAX(0,SUMIFS(Тех_Движение!$G$2:$G$5111,Тех_Движение!$D$2:$D$5111,$C2095,Тех_Движение!$B$2:$B$5111,"&lt;="&amp;Настройки!$B$5-1)-$F2095)))</f>
        <v/>
      </c>
      <c r="H2095" s="54">
        <f>IF($B2095="","",IF(AND($D2095&gt;=Настройки!$B$5,$D2095&lt;=Настройки!$B$6),$E2095,0))</f>
        <v/>
      </c>
      <c r="I2095" s="54">
        <f>IF($B2095="","",$G2095+$H2095-$J2095)</f>
        <v/>
      </c>
      <c r="J2095" s="54">
        <f>IF($B2095="","",MAX(0,$E2095-MAX(0,SUMIFS(Тех_Движение!$G$2:$G$5111,Тех_Движение!$D$2:$D$5111,$C2095,Тех_Движение!$B$2:$B$5111,"&lt;="&amp;Настройки!$B$6)-$F2095)))</f>
        <v/>
      </c>
      <c r="K2095" s="54">
        <f>IF(OR($B2095="",K$3&lt;$D2095+Настройки!$B$7),0,MAX(0,$E2095-MAX(0,SUMIFS(Тех_Движение!$G$2:$G$5111,Тех_Движение!$D$2:$D$5111,$C2095,Тех_Движение!$B$2:$B$5111,"&lt;="&amp;K$3)-$F2095)))</f>
        <v/>
      </c>
      <c r="L2095" s="54">
        <f>IF(OR($B2095="",L$3&lt;$D2095+Настройки!$B$7),0,MAX(0,$E2095-MAX(0,SUMIFS(Тех_Движение!$G$2:$G$5111,Тех_Движение!$D$2:$D$5111,$C2095,Тех_Движение!$B$2:$B$5111,"&lt;="&amp;L$3)-$F2095)))</f>
        <v/>
      </c>
      <c r="M2095" s="54">
        <f>IF(OR($B2095="",M$3&lt;$D2095+Настройки!$B$7),0,MAX(0,$E2095-MAX(0,SUMIFS(Тех_Движение!$G$2:$G$5111,Тех_Движение!$D$2:$D$5111,$C2095,Тех_Движение!$B$2:$B$5111,"&lt;="&amp;M$3)-$F2095)))</f>
        <v/>
      </c>
      <c r="N2095" s="54">
        <f>IF(OR($B2095="",N$3&lt;$D2095+Настройки!$B$7),0,MAX(0,$E2095-MAX(0,SUMIFS(Тех_Движение!$G$2:$G$5111,Тех_Движение!$D$2:$D$5111,$C2095,Тех_Движение!$B$2:$B$5111,"&lt;="&amp;N$3)-$F2095)))</f>
        <v/>
      </c>
      <c r="O2095" s="54">
        <f>IF(OR($B2095="",O$3&lt;$D2095+Настройки!$B$7),0,MAX(0,$E2095-MAX(0,SUMIFS(Тех_Движение!$G$2:$G$5111,Тех_Движение!$D$2:$D$5111,$C2095,Тех_Движение!$B$2:$B$5111,"&lt;="&amp;O$3)-$F2095)))</f>
        <v/>
      </c>
      <c r="P2095" s="54">
        <f>IF(OR($B2095="",P$3&lt;$D2095+Настройки!$B$7),0,MAX(0,$E2095-MAX(0,SUMIFS(Тех_Движение!$G$2:$G$5111,Тех_Движение!$D$2:$D$5111,$C2095,Тех_Движение!$B$2:$B$5111,"&lt;="&amp;P$3)-$F2095)))</f>
        <v/>
      </c>
      <c r="Q2095" s="54">
        <f>IF(OR($B2095="",Q$3&lt;$D2095+Настройки!$B$7),0,MAX(0,$E2095-MAX(0,SUMIFS(Тех_Движение!$G$2:$G$5111,Тех_Движение!$D$2:$D$5111,$C2095,Тех_Движение!$B$2:$B$5111,"&lt;="&amp;Q$3)-$F2095)))</f>
        <v/>
      </c>
      <c r="R2095" s="54">
        <f>IF($B2095="","",SUM($K2095:$Q2095))</f>
        <v/>
      </c>
      <c r="S2095" s="56">
        <f>IF($B2095="","",VLOOKUP($C2095,Настройки!$A$11:$L$17,9,FALSE))</f>
        <v/>
      </c>
      <c r="T2095" s="56">
        <f>IF($B2095="","",$R2095*$S2095)</f>
        <v/>
      </c>
    </row>
    <row r="2096">
      <c r="A2096" s="20">
        <f>Тех_Движение!$A$2093</f>
        <v/>
      </c>
      <c r="B2096" s="20">
        <f>IF(Тех_Движение!$F$2093&gt;0,Тех_Движение!$I$2093,"")</f>
        <v/>
      </c>
      <c r="C2096" s="20">
        <f>IF($B2096="","",Тех_Движение!$D$2093)</f>
        <v/>
      </c>
      <c r="D2096" s="42">
        <f>IF($B2096="","",Тех_Движение!$B$2093)</f>
        <v/>
      </c>
      <c r="E2096" s="54">
        <f>IF($B2096="","",Тех_Движение!$F$2093)</f>
        <v/>
      </c>
      <c r="F2096" s="54">
        <f>IF($B2096="","",SUMIFS($E$5:$E2095,$C$5:$C2095,$C2096))</f>
        <v/>
      </c>
      <c r="G2096" s="54">
        <f>IF($B2096="","",MAX(0,$E2096-MAX(0,SUMIFS(Тех_Движение!$G$2:$G$5111,Тех_Движение!$D$2:$D$5111,$C2096,Тех_Движение!$B$2:$B$5111,"&lt;="&amp;Настройки!$B$5-1)-$F2096)))</f>
        <v/>
      </c>
      <c r="H2096" s="54">
        <f>IF($B2096="","",IF(AND($D2096&gt;=Настройки!$B$5,$D2096&lt;=Настройки!$B$6),$E2096,0))</f>
        <v/>
      </c>
      <c r="I2096" s="54">
        <f>IF($B2096="","",$G2096+$H2096-$J2096)</f>
        <v/>
      </c>
      <c r="J2096" s="54">
        <f>IF($B2096="","",MAX(0,$E2096-MAX(0,SUMIFS(Тех_Движение!$G$2:$G$5111,Тех_Движение!$D$2:$D$5111,$C2096,Тех_Движение!$B$2:$B$5111,"&lt;="&amp;Настройки!$B$6)-$F2096)))</f>
        <v/>
      </c>
      <c r="K2096" s="54">
        <f>IF(OR($B2096="",K$3&lt;$D2096+Настройки!$B$7),0,MAX(0,$E2096-MAX(0,SUMIFS(Тех_Движение!$G$2:$G$5111,Тех_Движение!$D$2:$D$5111,$C2096,Тех_Движение!$B$2:$B$5111,"&lt;="&amp;K$3)-$F2096)))</f>
        <v/>
      </c>
      <c r="L2096" s="54">
        <f>IF(OR($B2096="",L$3&lt;$D2096+Настройки!$B$7),0,MAX(0,$E2096-MAX(0,SUMIFS(Тех_Движение!$G$2:$G$5111,Тех_Движение!$D$2:$D$5111,$C2096,Тех_Движение!$B$2:$B$5111,"&lt;="&amp;L$3)-$F2096)))</f>
        <v/>
      </c>
      <c r="M2096" s="54">
        <f>IF(OR($B2096="",M$3&lt;$D2096+Настройки!$B$7),0,MAX(0,$E2096-MAX(0,SUMIFS(Тех_Движение!$G$2:$G$5111,Тех_Движение!$D$2:$D$5111,$C2096,Тех_Движение!$B$2:$B$5111,"&lt;="&amp;M$3)-$F2096)))</f>
        <v/>
      </c>
      <c r="N2096" s="54">
        <f>IF(OR($B2096="",N$3&lt;$D2096+Настройки!$B$7),0,MAX(0,$E2096-MAX(0,SUMIFS(Тех_Движение!$G$2:$G$5111,Тех_Движение!$D$2:$D$5111,$C2096,Тех_Движение!$B$2:$B$5111,"&lt;="&amp;N$3)-$F2096)))</f>
        <v/>
      </c>
      <c r="O2096" s="54">
        <f>IF(OR($B2096="",O$3&lt;$D2096+Настройки!$B$7),0,MAX(0,$E2096-MAX(0,SUMIFS(Тех_Движение!$G$2:$G$5111,Тех_Движение!$D$2:$D$5111,$C2096,Тех_Движение!$B$2:$B$5111,"&lt;="&amp;O$3)-$F2096)))</f>
        <v/>
      </c>
      <c r="P2096" s="54">
        <f>IF(OR($B2096="",P$3&lt;$D2096+Настройки!$B$7),0,MAX(0,$E2096-MAX(0,SUMIFS(Тех_Движение!$G$2:$G$5111,Тех_Движение!$D$2:$D$5111,$C2096,Тех_Движение!$B$2:$B$5111,"&lt;="&amp;P$3)-$F2096)))</f>
        <v/>
      </c>
      <c r="Q2096" s="54">
        <f>IF(OR($B2096="",Q$3&lt;$D2096+Настройки!$B$7),0,MAX(0,$E2096-MAX(0,SUMIFS(Тех_Движение!$G$2:$G$5111,Тех_Движение!$D$2:$D$5111,$C2096,Тех_Движение!$B$2:$B$5111,"&lt;="&amp;Q$3)-$F2096)))</f>
        <v/>
      </c>
      <c r="R2096" s="54">
        <f>IF($B2096="","",SUM($K2096:$Q2096))</f>
        <v/>
      </c>
      <c r="S2096" s="56">
        <f>IF($B2096="","",VLOOKUP($C2096,Настройки!$A$11:$L$17,9,FALSE))</f>
        <v/>
      </c>
      <c r="T2096" s="56">
        <f>IF($B2096="","",$R2096*$S2096)</f>
        <v/>
      </c>
    </row>
    <row r="2097">
      <c r="A2097" s="20">
        <f>Тех_Движение!$A$2094</f>
        <v/>
      </c>
      <c r="B2097" s="20">
        <f>IF(Тех_Движение!$F$2094&gt;0,Тех_Движение!$I$2094,"")</f>
        <v/>
      </c>
      <c r="C2097" s="20">
        <f>IF($B2097="","",Тех_Движение!$D$2094)</f>
        <v/>
      </c>
      <c r="D2097" s="42">
        <f>IF($B2097="","",Тех_Движение!$B$2094)</f>
        <v/>
      </c>
      <c r="E2097" s="54">
        <f>IF($B2097="","",Тех_Движение!$F$2094)</f>
        <v/>
      </c>
      <c r="F2097" s="54">
        <f>IF($B2097="","",SUMIFS($E$5:$E2096,$C$5:$C2096,$C2097))</f>
        <v/>
      </c>
      <c r="G2097" s="54">
        <f>IF($B2097="","",MAX(0,$E2097-MAX(0,SUMIFS(Тех_Движение!$G$2:$G$5111,Тех_Движение!$D$2:$D$5111,$C2097,Тех_Движение!$B$2:$B$5111,"&lt;="&amp;Настройки!$B$5-1)-$F2097)))</f>
        <v/>
      </c>
      <c r="H2097" s="54">
        <f>IF($B2097="","",IF(AND($D2097&gt;=Настройки!$B$5,$D2097&lt;=Настройки!$B$6),$E2097,0))</f>
        <v/>
      </c>
      <c r="I2097" s="54">
        <f>IF($B2097="","",$G2097+$H2097-$J2097)</f>
        <v/>
      </c>
      <c r="J2097" s="54">
        <f>IF($B2097="","",MAX(0,$E2097-MAX(0,SUMIFS(Тех_Движение!$G$2:$G$5111,Тех_Движение!$D$2:$D$5111,$C2097,Тех_Движение!$B$2:$B$5111,"&lt;="&amp;Настройки!$B$6)-$F2097)))</f>
        <v/>
      </c>
      <c r="K2097" s="54">
        <f>IF(OR($B2097="",K$3&lt;$D2097+Настройки!$B$7),0,MAX(0,$E2097-MAX(0,SUMIFS(Тех_Движение!$G$2:$G$5111,Тех_Движение!$D$2:$D$5111,$C2097,Тех_Движение!$B$2:$B$5111,"&lt;="&amp;K$3)-$F2097)))</f>
        <v/>
      </c>
      <c r="L2097" s="54">
        <f>IF(OR($B2097="",L$3&lt;$D2097+Настройки!$B$7),0,MAX(0,$E2097-MAX(0,SUMIFS(Тех_Движение!$G$2:$G$5111,Тех_Движение!$D$2:$D$5111,$C2097,Тех_Движение!$B$2:$B$5111,"&lt;="&amp;L$3)-$F2097)))</f>
        <v/>
      </c>
      <c r="M2097" s="54">
        <f>IF(OR($B2097="",M$3&lt;$D2097+Настройки!$B$7),0,MAX(0,$E2097-MAX(0,SUMIFS(Тех_Движение!$G$2:$G$5111,Тех_Движение!$D$2:$D$5111,$C2097,Тех_Движение!$B$2:$B$5111,"&lt;="&amp;M$3)-$F2097)))</f>
        <v/>
      </c>
      <c r="N2097" s="54">
        <f>IF(OR($B2097="",N$3&lt;$D2097+Настройки!$B$7),0,MAX(0,$E2097-MAX(0,SUMIFS(Тех_Движение!$G$2:$G$5111,Тех_Движение!$D$2:$D$5111,$C2097,Тех_Движение!$B$2:$B$5111,"&lt;="&amp;N$3)-$F2097)))</f>
        <v/>
      </c>
      <c r="O2097" s="54">
        <f>IF(OR($B2097="",O$3&lt;$D2097+Настройки!$B$7),0,MAX(0,$E2097-MAX(0,SUMIFS(Тех_Движение!$G$2:$G$5111,Тех_Движение!$D$2:$D$5111,$C2097,Тех_Движение!$B$2:$B$5111,"&lt;="&amp;O$3)-$F2097)))</f>
        <v/>
      </c>
      <c r="P2097" s="54">
        <f>IF(OR($B2097="",P$3&lt;$D2097+Настройки!$B$7),0,MAX(0,$E2097-MAX(0,SUMIFS(Тех_Движение!$G$2:$G$5111,Тех_Движение!$D$2:$D$5111,$C2097,Тех_Движение!$B$2:$B$5111,"&lt;="&amp;P$3)-$F2097)))</f>
        <v/>
      </c>
      <c r="Q2097" s="54">
        <f>IF(OR($B2097="",Q$3&lt;$D2097+Настройки!$B$7),0,MAX(0,$E2097-MAX(0,SUMIFS(Тех_Движение!$G$2:$G$5111,Тех_Движение!$D$2:$D$5111,$C2097,Тех_Движение!$B$2:$B$5111,"&lt;="&amp;Q$3)-$F2097)))</f>
        <v/>
      </c>
      <c r="R2097" s="54">
        <f>IF($B2097="","",SUM($K2097:$Q2097))</f>
        <v/>
      </c>
      <c r="S2097" s="56">
        <f>IF($B2097="","",VLOOKUP($C2097,Настройки!$A$11:$L$17,9,FALSE))</f>
        <v/>
      </c>
      <c r="T2097" s="56">
        <f>IF($B2097="","",$R2097*$S2097)</f>
        <v/>
      </c>
    </row>
    <row r="2098">
      <c r="A2098" s="20">
        <f>Тех_Движение!$A$2095</f>
        <v/>
      </c>
      <c r="B2098" s="20">
        <f>IF(Тех_Движение!$F$2095&gt;0,Тех_Движение!$I$2095,"")</f>
        <v/>
      </c>
      <c r="C2098" s="20">
        <f>IF($B2098="","",Тех_Движение!$D$2095)</f>
        <v/>
      </c>
      <c r="D2098" s="42">
        <f>IF($B2098="","",Тех_Движение!$B$2095)</f>
        <v/>
      </c>
      <c r="E2098" s="54">
        <f>IF($B2098="","",Тех_Движение!$F$2095)</f>
        <v/>
      </c>
      <c r="F2098" s="54">
        <f>IF($B2098="","",SUMIFS($E$5:$E2097,$C$5:$C2097,$C2098))</f>
        <v/>
      </c>
      <c r="G2098" s="54">
        <f>IF($B2098="","",MAX(0,$E2098-MAX(0,SUMIFS(Тех_Движение!$G$2:$G$5111,Тех_Движение!$D$2:$D$5111,$C2098,Тех_Движение!$B$2:$B$5111,"&lt;="&amp;Настройки!$B$5-1)-$F2098)))</f>
        <v/>
      </c>
      <c r="H2098" s="54">
        <f>IF($B2098="","",IF(AND($D2098&gt;=Настройки!$B$5,$D2098&lt;=Настройки!$B$6),$E2098,0))</f>
        <v/>
      </c>
      <c r="I2098" s="54">
        <f>IF($B2098="","",$G2098+$H2098-$J2098)</f>
        <v/>
      </c>
      <c r="J2098" s="54">
        <f>IF($B2098="","",MAX(0,$E2098-MAX(0,SUMIFS(Тех_Движение!$G$2:$G$5111,Тех_Движение!$D$2:$D$5111,$C2098,Тех_Движение!$B$2:$B$5111,"&lt;="&amp;Настройки!$B$6)-$F2098)))</f>
        <v/>
      </c>
      <c r="K2098" s="54">
        <f>IF(OR($B2098="",K$3&lt;$D2098+Настройки!$B$7),0,MAX(0,$E2098-MAX(0,SUMIFS(Тех_Движение!$G$2:$G$5111,Тех_Движение!$D$2:$D$5111,$C2098,Тех_Движение!$B$2:$B$5111,"&lt;="&amp;K$3)-$F2098)))</f>
        <v/>
      </c>
      <c r="L2098" s="54">
        <f>IF(OR($B2098="",L$3&lt;$D2098+Настройки!$B$7),0,MAX(0,$E2098-MAX(0,SUMIFS(Тех_Движение!$G$2:$G$5111,Тех_Движение!$D$2:$D$5111,$C2098,Тех_Движение!$B$2:$B$5111,"&lt;="&amp;L$3)-$F2098)))</f>
        <v/>
      </c>
      <c r="M2098" s="54">
        <f>IF(OR($B2098="",M$3&lt;$D2098+Настройки!$B$7),0,MAX(0,$E2098-MAX(0,SUMIFS(Тех_Движение!$G$2:$G$5111,Тех_Движение!$D$2:$D$5111,$C2098,Тех_Движение!$B$2:$B$5111,"&lt;="&amp;M$3)-$F2098)))</f>
        <v/>
      </c>
      <c r="N2098" s="54">
        <f>IF(OR($B2098="",N$3&lt;$D2098+Настройки!$B$7),0,MAX(0,$E2098-MAX(0,SUMIFS(Тех_Движение!$G$2:$G$5111,Тех_Движение!$D$2:$D$5111,$C2098,Тех_Движение!$B$2:$B$5111,"&lt;="&amp;N$3)-$F2098)))</f>
        <v/>
      </c>
      <c r="O2098" s="54">
        <f>IF(OR($B2098="",O$3&lt;$D2098+Настройки!$B$7),0,MAX(0,$E2098-MAX(0,SUMIFS(Тех_Движение!$G$2:$G$5111,Тех_Движение!$D$2:$D$5111,$C2098,Тех_Движение!$B$2:$B$5111,"&lt;="&amp;O$3)-$F2098)))</f>
        <v/>
      </c>
      <c r="P2098" s="54">
        <f>IF(OR($B2098="",P$3&lt;$D2098+Настройки!$B$7),0,MAX(0,$E2098-MAX(0,SUMIFS(Тех_Движение!$G$2:$G$5111,Тех_Движение!$D$2:$D$5111,$C2098,Тех_Движение!$B$2:$B$5111,"&lt;="&amp;P$3)-$F2098)))</f>
        <v/>
      </c>
      <c r="Q2098" s="54">
        <f>IF(OR($B2098="",Q$3&lt;$D2098+Настройки!$B$7),0,MAX(0,$E2098-MAX(0,SUMIFS(Тех_Движение!$G$2:$G$5111,Тех_Движение!$D$2:$D$5111,$C2098,Тех_Движение!$B$2:$B$5111,"&lt;="&amp;Q$3)-$F2098)))</f>
        <v/>
      </c>
      <c r="R2098" s="54">
        <f>IF($B2098="","",SUM($K2098:$Q2098))</f>
        <v/>
      </c>
      <c r="S2098" s="56">
        <f>IF($B2098="","",VLOOKUP($C2098,Настройки!$A$11:$L$17,9,FALSE))</f>
        <v/>
      </c>
      <c r="T2098" s="56">
        <f>IF($B2098="","",$R2098*$S2098)</f>
        <v/>
      </c>
    </row>
    <row r="2099">
      <c r="A2099" s="20">
        <f>Тех_Движение!$A$2096</f>
        <v/>
      </c>
      <c r="B2099" s="20">
        <f>IF(Тех_Движение!$F$2096&gt;0,Тех_Движение!$I$2096,"")</f>
        <v/>
      </c>
      <c r="C2099" s="20">
        <f>IF($B2099="","",Тех_Движение!$D$2096)</f>
        <v/>
      </c>
      <c r="D2099" s="42">
        <f>IF($B2099="","",Тех_Движение!$B$2096)</f>
        <v/>
      </c>
      <c r="E2099" s="54">
        <f>IF($B2099="","",Тех_Движение!$F$2096)</f>
        <v/>
      </c>
      <c r="F2099" s="54">
        <f>IF($B2099="","",SUMIFS($E$5:$E2098,$C$5:$C2098,$C2099))</f>
        <v/>
      </c>
      <c r="G2099" s="54">
        <f>IF($B2099="","",MAX(0,$E2099-MAX(0,SUMIFS(Тех_Движение!$G$2:$G$5111,Тех_Движение!$D$2:$D$5111,$C2099,Тех_Движение!$B$2:$B$5111,"&lt;="&amp;Настройки!$B$5-1)-$F2099)))</f>
        <v/>
      </c>
      <c r="H2099" s="54">
        <f>IF($B2099="","",IF(AND($D2099&gt;=Настройки!$B$5,$D2099&lt;=Настройки!$B$6),$E2099,0))</f>
        <v/>
      </c>
      <c r="I2099" s="54">
        <f>IF($B2099="","",$G2099+$H2099-$J2099)</f>
        <v/>
      </c>
      <c r="J2099" s="54">
        <f>IF($B2099="","",MAX(0,$E2099-MAX(0,SUMIFS(Тех_Движение!$G$2:$G$5111,Тех_Движение!$D$2:$D$5111,$C2099,Тех_Движение!$B$2:$B$5111,"&lt;="&amp;Настройки!$B$6)-$F2099)))</f>
        <v/>
      </c>
      <c r="K2099" s="54">
        <f>IF(OR($B2099="",K$3&lt;$D2099+Настройки!$B$7),0,MAX(0,$E2099-MAX(0,SUMIFS(Тех_Движение!$G$2:$G$5111,Тех_Движение!$D$2:$D$5111,$C2099,Тех_Движение!$B$2:$B$5111,"&lt;="&amp;K$3)-$F2099)))</f>
        <v/>
      </c>
      <c r="L2099" s="54">
        <f>IF(OR($B2099="",L$3&lt;$D2099+Настройки!$B$7),0,MAX(0,$E2099-MAX(0,SUMIFS(Тех_Движение!$G$2:$G$5111,Тех_Движение!$D$2:$D$5111,$C2099,Тех_Движение!$B$2:$B$5111,"&lt;="&amp;L$3)-$F2099)))</f>
        <v/>
      </c>
      <c r="M2099" s="54">
        <f>IF(OR($B2099="",M$3&lt;$D2099+Настройки!$B$7),0,MAX(0,$E2099-MAX(0,SUMIFS(Тех_Движение!$G$2:$G$5111,Тех_Движение!$D$2:$D$5111,$C2099,Тех_Движение!$B$2:$B$5111,"&lt;="&amp;M$3)-$F2099)))</f>
        <v/>
      </c>
      <c r="N2099" s="54">
        <f>IF(OR($B2099="",N$3&lt;$D2099+Настройки!$B$7),0,MAX(0,$E2099-MAX(0,SUMIFS(Тех_Движение!$G$2:$G$5111,Тех_Движение!$D$2:$D$5111,$C2099,Тех_Движение!$B$2:$B$5111,"&lt;="&amp;N$3)-$F2099)))</f>
        <v/>
      </c>
      <c r="O2099" s="54">
        <f>IF(OR($B2099="",O$3&lt;$D2099+Настройки!$B$7),0,MAX(0,$E2099-MAX(0,SUMIFS(Тех_Движение!$G$2:$G$5111,Тех_Движение!$D$2:$D$5111,$C2099,Тех_Движение!$B$2:$B$5111,"&lt;="&amp;O$3)-$F2099)))</f>
        <v/>
      </c>
      <c r="P2099" s="54">
        <f>IF(OR($B2099="",P$3&lt;$D2099+Настройки!$B$7),0,MAX(0,$E2099-MAX(0,SUMIFS(Тех_Движение!$G$2:$G$5111,Тех_Движение!$D$2:$D$5111,$C2099,Тех_Движение!$B$2:$B$5111,"&lt;="&amp;P$3)-$F2099)))</f>
        <v/>
      </c>
      <c r="Q2099" s="54">
        <f>IF(OR($B2099="",Q$3&lt;$D2099+Настройки!$B$7),0,MAX(0,$E2099-MAX(0,SUMIFS(Тех_Движение!$G$2:$G$5111,Тех_Движение!$D$2:$D$5111,$C2099,Тех_Движение!$B$2:$B$5111,"&lt;="&amp;Q$3)-$F2099)))</f>
        <v/>
      </c>
      <c r="R2099" s="54">
        <f>IF($B2099="","",SUM($K2099:$Q2099))</f>
        <v/>
      </c>
      <c r="S2099" s="56">
        <f>IF($B2099="","",VLOOKUP($C2099,Настройки!$A$11:$L$17,9,FALSE))</f>
        <v/>
      </c>
      <c r="T2099" s="56">
        <f>IF($B2099="","",$R2099*$S2099)</f>
        <v/>
      </c>
    </row>
    <row r="2100">
      <c r="A2100" s="20">
        <f>Тех_Движение!$A$2097</f>
        <v/>
      </c>
      <c r="B2100" s="20">
        <f>IF(Тех_Движение!$F$2097&gt;0,Тех_Движение!$I$2097,"")</f>
        <v/>
      </c>
      <c r="C2100" s="20">
        <f>IF($B2100="","",Тех_Движение!$D$2097)</f>
        <v/>
      </c>
      <c r="D2100" s="42">
        <f>IF($B2100="","",Тех_Движение!$B$2097)</f>
        <v/>
      </c>
      <c r="E2100" s="54">
        <f>IF($B2100="","",Тех_Движение!$F$2097)</f>
        <v/>
      </c>
      <c r="F2100" s="54">
        <f>IF($B2100="","",SUMIFS($E$5:$E2099,$C$5:$C2099,$C2100))</f>
        <v/>
      </c>
      <c r="G2100" s="54">
        <f>IF($B2100="","",MAX(0,$E2100-MAX(0,SUMIFS(Тех_Движение!$G$2:$G$5111,Тех_Движение!$D$2:$D$5111,$C2100,Тех_Движение!$B$2:$B$5111,"&lt;="&amp;Настройки!$B$5-1)-$F2100)))</f>
        <v/>
      </c>
      <c r="H2100" s="54">
        <f>IF($B2100="","",IF(AND($D2100&gt;=Настройки!$B$5,$D2100&lt;=Настройки!$B$6),$E2100,0))</f>
        <v/>
      </c>
      <c r="I2100" s="54">
        <f>IF($B2100="","",$G2100+$H2100-$J2100)</f>
        <v/>
      </c>
      <c r="J2100" s="54">
        <f>IF($B2100="","",MAX(0,$E2100-MAX(0,SUMIFS(Тех_Движение!$G$2:$G$5111,Тех_Движение!$D$2:$D$5111,$C2100,Тех_Движение!$B$2:$B$5111,"&lt;="&amp;Настройки!$B$6)-$F2100)))</f>
        <v/>
      </c>
      <c r="K2100" s="54">
        <f>IF(OR($B2100="",K$3&lt;$D2100+Настройки!$B$7),0,MAX(0,$E2100-MAX(0,SUMIFS(Тех_Движение!$G$2:$G$5111,Тех_Движение!$D$2:$D$5111,$C2100,Тех_Движение!$B$2:$B$5111,"&lt;="&amp;K$3)-$F2100)))</f>
        <v/>
      </c>
      <c r="L2100" s="54">
        <f>IF(OR($B2100="",L$3&lt;$D2100+Настройки!$B$7),0,MAX(0,$E2100-MAX(0,SUMIFS(Тех_Движение!$G$2:$G$5111,Тех_Движение!$D$2:$D$5111,$C2100,Тех_Движение!$B$2:$B$5111,"&lt;="&amp;L$3)-$F2100)))</f>
        <v/>
      </c>
      <c r="M2100" s="54">
        <f>IF(OR($B2100="",M$3&lt;$D2100+Настройки!$B$7),0,MAX(0,$E2100-MAX(0,SUMIFS(Тех_Движение!$G$2:$G$5111,Тех_Движение!$D$2:$D$5111,$C2100,Тех_Движение!$B$2:$B$5111,"&lt;="&amp;M$3)-$F2100)))</f>
        <v/>
      </c>
      <c r="N2100" s="54">
        <f>IF(OR($B2100="",N$3&lt;$D2100+Настройки!$B$7),0,MAX(0,$E2100-MAX(0,SUMIFS(Тех_Движение!$G$2:$G$5111,Тех_Движение!$D$2:$D$5111,$C2100,Тех_Движение!$B$2:$B$5111,"&lt;="&amp;N$3)-$F2100)))</f>
        <v/>
      </c>
      <c r="O2100" s="54">
        <f>IF(OR($B2100="",O$3&lt;$D2100+Настройки!$B$7),0,MAX(0,$E2100-MAX(0,SUMIFS(Тех_Движение!$G$2:$G$5111,Тех_Движение!$D$2:$D$5111,$C2100,Тех_Движение!$B$2:$B$5111,"&lt;="&amp;O$3)-$F2100)))</f>
        <v/>
      </c>
      <c r="P2100" s="54">
        <f>IF(OR($B2100="",P$3&lt;$D2100+Настройки!$B$7),0,MAX(0,$E2100-MAX(0,SUMIFS(Тех_Движение!$G$2:$G$5111,Тех_Движение!$D$2:$D$5111,$C2100,Тех_Движение!$B$2:$B$5111,"&lt;="&amp;P$3)-$F2100)))</f>
        <v/>
      </c>
      <c r="Q2100" s="54">
        <f>IF(OR($B2100="",Q$3&lt;$D2100+Настройки!$B$7),0,MAX(0,$E2100-MAX(0,SUMIFS(Тех_Движение!$G$2:$G$5111,Тех_Движение!$D$2:$D$5111,$C2100,Тех_Движение!$B$2:$B$5111,"&lt;="&amp;Q$3)-$F2100)))</f>
        <v/>
      </c>
      <c r="R2100" s="54">
        <f>IF($B2100="","",SUM($K2100:$Q2100))</f>
        <v/>
      </c>
      <c r="S2100" s="56">
        <f>IF($B2100="","",VLOOKUP($C2100,Настройки!$A$11:$L$17,9,FALSE))</f>
        <v/>
      </c>
      <c r="T2100" s="56">
        <f>IF($B2100="","",$R2100*$S2100)</f>
        <v/>
      </c>
    </row>
    <row r="2101">
      <c r="A2101" s="20">
        <f>Тех_Движение!$A$2098</f>
        <v/>
      </c>
      <c r="B2101" s="20">
        <f>IF(Тех_Движение!$F$2098&gt;0,Тех_Движение!$I$2098,"")</f>
        <v/>
      </c>
      <c r="C2101" s="20">
        <f>IF($B2101="","",Тех_Движение!$D$2098)</f>
        <v/>
      </c>
      <c r="D2101" s="42">
        <f>IF($B2101="","",Тех_Движение!$B$2098)</f>
        <v/>
      </c>
      <c r="E2101" s="54">
        <f>IF($B2101="","",Тех_Движение!$F$2098)</f>
        <v/>
      </c>
      <c r="F2101" s="54">
        <f>IF($B2101="","",SUMIFS($E$5:$E2100,$C$5:$C2100,$C2101))</f>
        <v/>
      </c>
      <c r="G2101" s="54">
        <f>IF($B2101="","",MAX(0,$E2101-MAX(0,SUMIFS(Тех_Движение!$G$2:$G$5111,Тех_Движение!$D$2:$D$5111,$C2101,Тех_Движение!$B$2:$B$5111,"&lt;="&amp;Настройки!$B$5-1)-$F2101)))</f>
        <v/>
      </c>
      <c r="H2101" s="54">
        <f>IF($B2101="","",IF(AND($D2101&gt;=Настройки!$B$5,$D2101&lt;=Настройки!$B$6),$E2101,0))</f>
        <v/>
      </c>
      <c r="I2101" s="54">
        <f>IF($B2101="","",$G2101+$H2101-$J2101)</f>
        <v/>
      </c>
      <c r="J2101" s="54">
        <f>IF($B2101="","",MAX(0,$E2101-MAX(0,SUMIFS(Тех_Движение!$G$2:$G$5111,Тех_Движение!$D$2:$D$5111,$C2101,Тех_Движение!$B$2:$B$5111,"&lt;="&amp;Настройки!$B$6)-$F2101)))</f>
        <v/>
      </c>
      <c r="K2101" s="54">
        <f>IF(OR($B2101="",K$3&lt;$D2101+Настройки!$B$7),0,MAX(0,$E2101-MAX(0,SUMIFS(Тех_Движение!$G$2:$G$5111,Тех_Движение!$D$2:$D$5111,$C2101,Тех_Движение!$B$2:$B$5111,"&lt;="&amp;K$3)-$F2101)))</f>
        <v/>
      </c>
      <c r="L2101" s="54">
        <f>IF(OR($B2101="",L$3&lt;$D2101+Настройки!$B$7),0,MAX(0,$E2101-MAX(0,SUMIFS(Тех_Движение!$G$2:$G$5111,Тех_Движение!$D$2:$D$5111,$C2101,Тех_Движение!$B$2:$B$5111,"&lt;="&amp;L$3)-$F2101)))</f>
        <v/>
      </c>
      <c r="M2101" s="54">
        <f>IF(OR($B2101="",M$3&lt;$D2101+Настройки!$B$7),0,MAX(0,$E2101-MAX(0,SUMIFS(Тех_Движение!$G$2:$G$5111,Тех_Движение!$D$2:$D$5111,$C2101,Тех_Движение!$B$2:$B$5111,"&lt;="&amp;M$3)-$F2101)))</f>
        <v/>
      </c>
      <c r="N2101" s="54">
        <f>IF(OR($B2101="",N$3&lt;$D2101+Настройки!$B$7),0,MAX(0,$E2101-MAX(0,SUMIFS(Тех_Движение!$G$2:$G$5111,Тех_Движение!$D$2:$D$5111,$C2101,Тех_Движение!$B$2:$B$5111,"&lt;="&amp;N$3)-$F2101)))</f>
        <v/>
      </c>
      <c r="O2101" s="54">
        <f>IF(OR($B2101="",O$3&lt;$D2101+Настройки!$B$7),0,MAX(0,$E2101-MAX(0,SUMIFS(Тех_Движение!$G$2:$G$5111,Тех_Движение!$D$2:$D$5111,$C2101,Тех_Движение!$B$2:$B$5111,"&lt;="&amp;O$3)-$F2101)))</f>
        <v/>
      </c>
      <c r="P2101" s="54">
        <f>IF(OR($B2101="",P$3&lt;$D2101+Настройки!$B$7),0,MAX(0,$E2101-MAX(0,SUMIFS(Тех_Движение!$G$2:$G$5111,Тех_Движение!$D$2:$D$5111,$C2101,Тех_Движение!$B$2:$B$5111,"&lt;="&amp;P$3)-$F2101)))</f>
        <v/>
      </c>
      <c r="Q2101" s="54">
        <f>IF(OR($B2101="",Q$3&lt;$D2101+Настройки!$B$7),0,MAX(0,$E2101-MAX(0,SUMIFS(Тех_Движение!$G$2:$G$5111,Тех_Движение!$D$2:$D$5111,$C2101,Тех_Движение!$B$2:$B$5111,"&lt;="&amp;Q$3)-$F2101)))</f>
        <v/>
      </c>
      <c r="R2101" s="54">
        <f>IF($B2101="","",SUM($K2101:$Q2101))</f>
        <v/>
      </c>
      <c r="S2101" s="56">
        <f>IF($B2101="","",VLOOKUP($C2101,Настройки!$A$11:$L$17,9,FALSE))</f>
        <v/>
      </c>
      <c r="T2101" s="56">
        <f>IF($B2101="","",$R2101*$S2101)</f>
        <v/>
      </c>
    </row>
    <row r="2102">
      <c r="A2102" s="20">
        <f>Тех_Движение!$A$2099</f>
        <v/>
      </c>
      <c r="B2102" s="20">
        <f>IF(Тех_Движение!$F$2099&gt;0,Тех_Движение!$I$2099,"")</f>
        <v/>
      </c>
      <c r="C2102" s="20">
        <f>IF($B2102="","",Тех_Движение!$D$2099)</f>
        <v/>
      </c>
      <c r="D2102" s="42">
        <f>IF($B2102="","",Тех_Движение!$B$2099)</f>
        <v/>
      </c>
      <c r="E2102" s="54">
        <f>IF($B2102="","",Тех_Движение!$F$2099)</f>
        <v/>
      </c>
      <c r="F2102" s="54">
        <f>IF($B2102="","",SUMIFS($E$5:$E2101,$C$5:$C2101,$C2102))</f>
        <v/>
      </c>
      <c r="G2102" s="54">
        <f>IF($B2102="","",MAX(0,$E2102-MAX(0,SUMIFS(Тех_Движение!$G$2:$G$5111,Тех_Движение!$D$2:$D$5111,$C2102,Тех_Движение!$B$2:$B$5111,"&lt;="&amp;Настройки!$B$5-1)-$F2102)))</f>
        <v/>
      </c>
      <c r="H2102" s="54">
        <f>IF($B2102="","",IF(AND($D2102&gt;=Настройки!$B$5,$D2102&lt;=Настройки!$B$6),$E2102,0))</f>
        <v/>
      </c>
      <c r="I2102" s="54">
        <f>IF($B2102="","",$G2102+$H2102-$J2102)</f>
        <v/>
      </c>
      <c r="J2102" s="54">
        <f>IF($B2102="","",MAX(0,$E2102-MAX(0,SUMIFS(Тех_Движение!$G$2:$G$5111,Тех_Движение!$D$2:$D$5111,$C2102,Тех_Движение!$B$2:$B$5111,"&lt;="&amp;Настройки!$B$6)-$F2102)))</f>
        <v/>
      </c>
      <c r="K2102" s="54">
        <f>IF(OR($B2102="",K$3&lt;$D2102+Настройки!$B$7),0,MAX(0,$E2102-MAX(0,SUMIFS(Тех_Движение!$G$2:$G$5111,Тех_Движение!$D$2:$D$5111,$C2102,Тех_Движение!$B$2:$B$5111,"&lt;="&amp;K$3)-$F2102)))</f>
        <v/>
      </c>
      <c r="L2102" s="54">
        <f>IF(OR($B2102="",L$3&lt;$D2102+Настройки!$B$7),0,MAX(0,$E2102-MAX(0,SUMIFS(Тех_Движение!$G$2:$G$5111,Тех_Движение!$D$2:$D$5111,$C2102,Тех_Движение!$B$2:$B$5111,"&lt;="&amp;L$3)-$F2102)))</f>
        <v/>
      </c>
      <c r="M2102" s="54">
        <f>IF(OR($B2102="",M$3&lt;$D2102+Настройки!$B$7),0,MAX(0,$E2102-MAX(0,SUMIFS(Тех_Движение!$G$2:$G$5111,Тех_Движение!$D$2:$D$5111,$C2102,Тех_Движение!$B$2:$B$5111,"&lt;="&amp;M$3)-$F2102)))</f>
        <v/>
      </c>
      <c r="N2102" s="54">
        <f>IF(OR($B2102="",N$3&lt;$D2102+Настройки!$B$7),0,MAX(0,$E2102-MAX(0,SUMIFS(Тех_Движение!$G$2:$G$5111,Тех_Движение!$D$2:$D$5111,$C2102,Тех_Движение!$B$2:$B$5111,"&lt;="&amp;N$3)-$F2102)))</f>
        <v/>
      </c>
      <c r="O2102" s="54">
        <f>IF(OR($B2102="",O$3&lt;$D2102+Настройки!$B$7),0,MAX(0,$E2102-MAX(0,SUMIFS(Тех_Движение!$G$2:$G$5111,Тех_Движение!$D$2:$D$5111,$C2102,Тех_Движение!$B$2:$B$5111,"&lt;="&amp;O$3)-$F2102)))</f>
        <v/>
      </c>
      <c r="P2102" s="54">
        <f>IF(OR($B2102="",P$3&lt;$D2102+Настройки!$B$7),0,MAX(0,$E2102-MAX(0,SUMIFS(Тех_Движение!$G$2:$G$5111,Тех_Движение!$D$2:$D$5111,$C2102,Тех_Движение!$B$2:$B$5111,"&lt;="&amp;P$3)-$F2102)))</f>
        <v/>
      </c>
      <c r="Q2102" s="54">
        <f>IF(OR($B2102="",Q$3&lt;$D2102+Настройки!$B$7),0,MAX(0,$E2102-MAX(0,SUMIFS(Тех_Движение!$G$2:$G$5111,Тех_Движение!$D$2:$D$5111,$C2102,Тех_Движение!$B$2:$B$5111,"&lt;="&amp;Q$3)-$F2102)))</f>
        <v/>
      </c>
      <c r="R2102" s="54">
        <f>IF($B2102="","",SUM($K2102:$Q2102))</f>
        <v/>
      </c>
      <c r="S2102" s="56">
        <f>IF($B2102="","",VLOOKUP($C2102,Настройки!$A$11:$L$17,9,FALSE))</f>
        <v/>
      </c>
      <c r="T2102" s="56">
        <f>IF($B2102="","",$R2102*$S2102)</f>
        <v/>
      </c>
    </row>
    <row r="2103">
      <c r="A2103" s="20">
        <f>Тех_Движение!$A$2100</f>
        <v/>
      </c>
      <c r="B2103" s="20">
        <f>IF(Тех_Движение!$F$2100&gt;0,Тех_Движение!$I$2100,"")</f>
        <v/>
      </c>
      <c r="C2103" s="20">
        <f>IF($B2103="","",Тех_Движение!$D$2100)</f>
        <v/>
      </c>
      <c r="D2103" s="42">
        <f>IF($B2103="","",Тех_Движение!$B$2100)</f>
        <v/>
      </c>
      <c r="E2103" s="54">
        <f>IF($B2103="","",Тех_Движение!$F$2100)</f>
        <v/>
      </c>
      <c r="F2103" s="54">
        <f>IF($B2103="","",SUMIFS($E$5:$E2102,$C$5:$C2102,$C2103))</f>
        <v/>
      </c>
      <c r="G2103" s="54">
        <f>IF($B2103="","",MAX(0,$E2103-MAX(0,SUMIFS(Тех_Движение!$G$2:$G$5111,Тех_Движение!$D$2:$D$5111,$C2103,Тех_Движение!$B$2:$B$5111,"&lt;="&amp;Настройки!$B$5-1)-$F2103)))</f>
        <v/>
      </c>
      <c r="H2103" s="54">
        <f>IF($B2103="","",IF(AND($D2103&gt;=Настройки!$B$5,$D2103&lt;=Настройки!$B$6),$E2103,0))</f>
        <v/>
      </c>
      <c r="I2103" s="54">
        <f>IF($B2103="","",$G2103+$H2103-$J2103)</f>
        <v/>
      </c>
      <c r="J2103" s="54">
        <f>IF($B2103="","",MAX(0,$E2103-MAX(0,SUMIFS(Тех_Движение!$G$2:$G$5111,Тех_Движение!$D$2:$D$5111,$C2103,Тех_Движение!$B$2:$B$5111,"&lt;="&amp;Настройки!$B$6)-$F2103)))</f>
        <v/>
      </c>
      <c r="K2103" s="54">
        <f>IF(OR($B2103="",K$3&lt;$D2103+Настройки!$B$7),0,MAX(0,$E2103-MAX(0,SUMIFS(Тех_Движение!$G$2:$G$5111,Тех_Движение!$D$2:$D$5111,$C2103,Тех_Движение!$B$2:$B$5111,"&lt;="&amp;K$3)-$F2103)))</f>
        <v/>
      </c>
      <c r="L2103" s="54">
        <f>IF(OR($B2103="",L$3&lt;$D2103+Настройки!$B$7),0,MAX(0,$E2103-MAX(0,SUMIFS(Тех_Движение!$G$2:$G$5111,Тех_Движение!$D$2:$D$5111,$C2103,Тех_Движение!$B$2:$B$5111,"&lt;="&amp;L$3)-$F2103)))</f>
        <v/>
      </c>
      <c r="M2103" s="54">
        <f>IF(OR($B2103="",M$3&lt;$D2103+Настройки!$B$7),0,MAX(0,$E2103-MAX(0,SUMIFS(Тех_Движение!$G$2:$G$5111,Тех_Движение!$D$2:$D$5111,$C2103,Тех_Движение!$B$2:$B$5111,"&lt;="&amp;M$3)-$F2103)))</f>
        <v/>
      </c>
      <c r="N2103" s="54">
        <f>IF(OR($B2103="",N$3&lt;$D2103+Настройки!$B$7),0,MAX(0,$E2103-MAX(0,SUMIFS(Тех_Движение!$G$2:$G$5111,Тех_Движение!$D$2:$D$5111,$C2103,Тех_Движение!$B$2:$B$5111,"&lt;="&amp;N$3)-$F2103)))</f>
        <v/>
      </c>
      <c r="O2103" s="54">
        <f>IF(OR($B2103="",O$3&lt;$D2103+Настройки!$B$7),0,MAX(0,$E2103-MAX(0,SUMIFS(Тех_Движение!$G$2:$G$5111,Тех_Движение!$D$2:$D$5111,$C2103,Тех_Движение!$B$2:$B$5111,"&lt;="&amp;O$3)-$F2103)))</f>
        <v/>
      </c>
      <c r="P2103" s="54">
        <f>IF(OR($B2103="",P$3&lt;$D2103+Настройки!$B$7),0,MAX(0,$E2103-MAX(0,SUMIFS(Тех_Движение!$G$2:$G$5111,Тех_Движение!$D$2:$D$5111,$C2103,Тех_Движение!$B$2:$B$5111,"&lt;="&amp;P$3)-$F2103)))</f>
        <v/>
      </c>
      <c r="Q2103" s="54">
        <f>IF(OR($B2103="",Q$3&lt;$D2103+Настройки!$B$7),0,MAX(0,$E2103-MAX(0,SUMIFS(Тех_Движение!$G$2:$G$5111,Тех_Движение!$D$2:$D$5111,$C2103,Тех_Движение!$B$2:$B$5111,"&lt;="&amp;Q$3)-$F2103)))</f>
        <v/>
      </c>
      <c r="R2103" s="54">
        <f>IF($B2103="","",SUM($K2103:$Q2103))</f>
        <v/>
      </c>
      <c r="S2103" s="56">
        <f>IF($B2103="","",VLOOKUP($C2103,Настройки!$A$11:$L$17,9,FALSE))</f>
        <v/>
      </c>
      <c r="T2103" s="56">
        <f>IF($B2103="","",$R2103*$S2103)</f>
        <v/>
      </c>
    </row>
    <row r="2104">
      <c r="A2104" s="20">
        <f>Тех_Движение!$A$2101</f>
        <v/>
      </c>
      <c r="B2104" s="20">
        <f>IF(Тех_Движение!$F$2101&gt;0,Тех_Движение!$I$2101,"")</f>
        <v/>
      </c>
      <c r="C2104" s="20">
        <f>IF($B2104="","",Тех_Движение!$D$2101)</f>
        <v/>
      </c>
      <c r="D2104" s="42">
        <f>IF($B2104="","",Тех_Движение!$B$2101)</f>
        <v/>
      </c>
      <c r="E2104" s="54">
        <f>IF($B2104="","",Тех_Движение!$F$2101)</f>
        <v/>
      </c>
      <c r="F2104" s="54">
        <f>IF($B2104="","",SUMIFS($E$5:$E2103,$C$5:$C2103,$C2104))</f>
        <v/>
      </c>
      <c r="G2104" s="54">
        <f>IF($B2104="","",MAX(0,$E2104-MAX(0,SUMIFS(Тех_Движение!$G$2:$G$5111,Тех_Движение!$D$2:$D$5111,$C2104,Тех_Движение!$B$2:$B$5111,"&lt;="&amp;Настройки!$B$5-1)-$F2104)))</f>
        <v/>
      </c>
      <c r="H2104" s="54">
        <f>IF($B2104="","",IF(AND($D2104&gt;=Настройки!$B$5,$D2104&lt;=Настройки!$B$6),$E2104,0))</f>
        <v/>
      </c>
      <c r="I2104" s="54">
        <f>IF($B2104="","",$G2104+$H2104-$J2104)</f>
        <v/>
      </c>
      <c r="J2104" s="54">
        <f>IF($B2104="","",MAX(0,$E2104-MAX(0,SUMIFS(Тех_Движение!$G$2:$G$5111,Тех_Движение!$D$2:$D$5111,$C2104,Тех_Движение!$B$2:$B$5111,"&lt;="&amp;Настройки!$B$6)-$F2104)))</f>
        <v/>
      </c>
      <c r="K2104" s="54">
        <f>IF(OR($B2104="",K$3&lt;$D2104+Настройки!$B$7),0,MAX(0,$E2104-MAX(0,SUMIFS(Тех_Движение!$G$2:$G$5111,Тех_Движение!$D$2:$D$5111,$C2104,Тех_Движение!$B$2:$B$5111,"&lt;="&amp;K$3)-$F2104)))</f>
        <v/>
      </c>
      <c r="L2104" s="54">
        <f>IF(OR($B2104="",L$3&lt;$D2104+Настройки!$B$7),0,MAX(0,$E2104-MAX(0,SUMIFS(Тех_Движение!$G$2:$G$5111,Тех_Движение!$D$2:$D$5111,$C2104,Тех_Движение!$B$2:$B$5111,"&lt;="&amp;L$3)-$F2104)))</f>
        <v/>
      </c>
      <c r="M2104" s="54">
        <f>IF(OR($B2104="",M$3&lt;$D2104+Настройки!$B$7),0,MAX(0,$E2104-MAX(0,SUMIFS(Тех_Движение!$G$2:$G$5111,Тех_Движение!$D$2:$D$5111,$C2104,Тех_Движение!$B$2:$B$5111,"&lt;="&amp;M$3)-$F2104)))</f>
        <v/>
      </c>
      <c r="N2104" s="54">
        <f>IF(OR($B2104="",N$3&lt;$D2104+Настройки!$B$7),0,MAX(0,$E2104-MAX(0,SUMIFS(Тех_Движение!$G$2:$G$5111,Тех_Движение!$D$2:$D$5111,$C2104,Тех_Движение!$B$2:$B$5111,"&lt;="&amp;N$3)-$F2104)))</f>
        <v/>
      </c>
      <c r="O2104" s="54">
        <f>IF(OR($B2104="",O$3&lt;$D2104+Настройки!$B$7),0,MAX(0,$E2104-MAX(0,SUMIFS(Тех_Движение!$G$2:$G$5111,Тех_Движение!$D$2:$D$5111,$C2104,Тех_Движение!$B$2:$B$5111,"&lt;="&amp;O$3)-$F2104)))</f>
        <v/>
      </c>
      <c r="P2104" s="54">
        <f>IF(OR($B2104="",P$3&lt;$D2104+Настройки!$B$7),0,MAX(0,$E2104-MAX(0,SUMIFS(Тех_Движение!$G$2:$G$5111,Тех_Движение!$D$2:$D$5111,$C2104,Тех_Движение!$B$2:$B$5111,"&lt;="&amp;P$3)-$F2104)))</f>
        <v/>
      </c>
      <c r="Q2104" s="54">
        <f>IF(OR($B2104="",Q$3&lt;$D2104+Настройки!$B$7),0,MAX(0,$E2104-MAX(0,SUMIFS(Тех_Движение!$G$2:$G$5111,Тех_Движение!$D$2:$D$5111,$C2104,Тех_Движение!$B$2:$B$5111,"&lt;="&amp;Q$3)-$F2104)))</f>
        <v/>
      </c>
      <c r="R2104" s="54">
        <f>IF($B2104="","",SUM($K2104:$Q2104))</f>
        <v/>
      </c>
      <c r="S2104" s="56">
        <f>IF($B2104="","",VLOOKUP($C2104,Настройки!$A$11:$L$17,9,FALSE))</f>
        <v/>
      </c>
      <c r="T2104" s="56">
        <f>IF($B2104="","",$R2104*$S2104)</f>
        <v/>
      </c>
    </row>
    <row r="2105">
      <c r="A2105" s="20">
        <f>Тех_Движение!$A$2102</f>
        <v/>
      </c>
      <c r="B2105" s="20">
        <f>IF(Тех_Движение!$F$2102&gt;0,Тех_Движение!$I$2102,"")</f>
        <v/>
      </c>
      <c r="C2105" s="20">
        <f>IF($B2105="","",Тех_Движение!$D$2102)</f>
        <v/>
      </c>
      <c r="D2105" s="42">
        <f>IF($B2105="","",Тех_Движение!$B$2102)</f>
        <v/>
      </c>
      <c r="E2105" s="54">
        <f>IF($B2105="","",Тех_Движение!$F$2102)</f>
        <v/>
      </c>
      <c r="F2105" s="54">
        <f>IF($B2105="","",SUMIFS($E$5:$E2104,$C$5:$C2104,$C2105))</f>
        <v/>
      </c>
      <c r="G2105" s="54">
        <f>IF($B2105="","",MAX(0,$E2105-MAX(0,SUMIFS(Тех_Движение!$G$2:$G$5111,Тех_Движение!$D$2:$D$5111,$C2105,Тех_Движение!$B$2:$B$5111,"&lt;="&amp;Настройки!$B$5-1)-$F2105)))</f>
        <v/>
      </c>
      <c r="H2105" s="54">
        <f>IF($B2105="","",IF(AND($D2105&gt;=Настройки!$B$5,$D2105&lt;=Настройки!$B$6),$E2105,0))</f>
        <v/>
      </c>
      <c r="I2105" s="54">
        <f>IF($B2105="","",$G2105+$H2105-$J2105)</f>
        <v/>
      </c>
      <c r="J2105" s="54">
        <f>IF($B2105="","",MAX(0,$E2105-MAX(0,SUMIFS(Тех_Движение!$G$2:$G$5111,Тех_Движение!$D$2:$D$5111,$C2105,Тех_Движение!$B$2:$B$5111,"&lt;="&amp;Настройки!$B$6)-$F2105)))</f>
        <v/>
      </c>
      <c r="K2105" s="54">
        <f>IF(OR($B2105="",K$3&lt;$D2105+Настройки!$B$7),0,MAX(0,$E2105-MAX(0,SUMIFS(Тех_Движение!$G$2:$G$5111,Тех_Движение!$D$2:$D$5111,$C2105,Тех_Движение!$B$2:$B$5111,"&lt;="&amp;K$3)-$F2105)))</f>
        <v/>
      </c>
      <c r="L2105" s="54">
        <f>IF(OR($B2105="",L$3&lt;$D2105+Настройки!$B$7),0,MAX(0,$E2105-MAX(0,SUMIFS(Тех_Движение!$G$2:$G$5111,Тех_Движение!$D$2:$D$5111,$C2105,Тех_Движение!$B$2:$B$5111,"&lt;="&amp;L$3)-$F2105)))</f>
        <v/>
      </c>
      <c r="M2105" s="54">
        <f>IF(OR($B2105="",M$3&lt;$D2105+Настройки!$B$7),0,MAX(0,$E2105-MAX(0,SUMIFS(Тех_Движение!$G$2:$G$5111,Тех_Движение!$D$2:$D$5111,$C2105,Тех_Движение!$B$2:$B$5111,"&lt;="&amp;M$3)-$F2105)))</f>
        <v/>
      </c>
      <c r="N2105" s="54">
        <f>IF(OR($B2105="",N$3&lt;$D2105+Настройки!$B$7),0,MAX(0,$E2105-MAX(0,SUMIFS(Тех_Движение!$G$2:$G$5111,Тех_Движение!$D$2:$D$5111,$C2105,Тех_Движение!$B$2:$B$5111,"&lt;="&amp;N$3)-$F2105)))</f>
        <v/>
      </c>
      <c r="O2105" s="54">
        <f>IF(OR($B2105="",O$3&lt;$D2105+Настройки!$B$7),0,MAX(0,$E2105-MAX(0,SUMIFS(Тех_Движение!$G$2:$G$5111,Тех_Движение!$D$2:$D$5111,$C2105,Тех_Движение!$B$2:$B$5111,"&lt;="&amp;O$3)-$F2105)))</f>
        <v/>
      </c>
      <c r="P2105" s="54">
        <f>IF(OR($B2105="",P$3&lt;$D2105+Настройки!$B$7),0,MAX(0,$E2105-MAX(0,SUMIFS(Тех_Движение!$G$2:$G$5111,Тех_Движение!$D$2:$D$5111,$C2105,Тех_Движение!$B$2:$B$5111,"&lt;="&amp;P$3)-$F2105)))</f>
        <v/>
      </c>
      <c r="Q2105" s="54">
        <f>IF(OR($B2105="",Q$3&lt;$D2105+Настройки!$B$7),0,MAX(0,$E2105-MAX(0,SUMIFS(Тех_Движение!$G$2:$G$5111,Тех_Движение!$D$2:$D$5111,$C2105,Тех_Движение!$B$2:$B$5111,"&lt;="&amp;Q$3)-$F2105)))</f>
        <v/>
      </c>
      <c r="R2105" s="54">
        <f>IF($B2105="","",SUM($K2105:$Q2105))</f>
        <v/>
      </c>
      <c r="S2105" s="56">
        <f>IF($B2105="","",VLOOKUP($C2105,Настройки!$A$11:$L$17,9,FALSE))</f>
        <v/>
      </c>
      <c r="T2105" s="56">
        <f>IF($B2105="","",$R2105*$S2105)</f>
        <v/>
      </c>
    </row>
    <row r="2106">
      <c r="A2106" s="20">
        <f>Тех_Движение!$A$2103</f>
        <v/>
      </c>
      <c r="B2106" s="20">
        <f>IF(Тех_Движение!$F$2103&gt;0,Тех_Движение!$I$2103,"")</f>
        <v/>
      </c>
      <c r="C2106" s="20">
        <f>IF($B2106="","",Тех_Движение!$D$2103)</f>
        <v/>
      </c>
      <c r="D2106" s="42">
        <f>IF($B2106="","",Тех_Движение!$B$2103)</f>
        <v/>
      </c>
      <c r="E2106" s="54">
        <f>IF($B2106="","",Тех_Движение!$F$2103)</f>
        <v/>
      </c>
      <c r="F2106" s="54">
        <f>IF($B2106="","",SUMIFS($E$5:$E2105,$C$5:$C2105,$C2106))</f>
        <v/>
      </c>
      <c r="G2106" s="54">
        <f>IF($B2106="","",MAX(0,$E2106-MAX(0,SUMIFS(Тех_Движение!$G$2:$G$5111,Тех_Движение!$D$2:$D$5111,$C2106,Тех_Движение!$B$2:$B$5111,"&lt;="&amp;Настройки!$B$5-1)-$F2106)))</f>
        <v/>
      </c>
      <c r="H2106" s="54">
        <f>IF($B2106="","",IF(AND($D2106&gt;=Настройки!$B$5,$D2106&lt;=Настройки!$B$6),$E2106,0))</f>
        <v/>
      </c>
      <c r="I2106" s="54">
        <f>IF($B2106="","",$G2106+$H2106-$J2106)</f>
        <v/>
      </c>
      <c r="J2106" s="54">
        <f>IF($B2106="","",MAX(0,$E2106-MAX(0,SUMIFS(Тех_Движение!$G$2:$G$5111,Тех_Движение!$D$2:$D$5111,$C2106,Тех_Движение!$B$2:$B$5111,"&lt;="&amp;Настройки!$B$6)-$F2106)))</f>
        <v/>
      </c>
      <c r="K2106" s="54">
        <f>IF(OR($B2106="",K$3&lt;$D2106+Настройки!$B$7),0,MAX(0,$E2106-MAX(0,SUMIFS(Тех_Движение!$G$2:$G$5111,Тех_Движение!$D$2:$D$5111,$C2106,Тех_Движение!$B$2:$B$5111,"&lt;="&amp;K$3)-$F2106)))</f>
        <v/>
      </c>
      <c r="L2106" s="54">
        <f>IF(OR($B2106="",L$3&lt;$D2106+Настройки!$B$7),0,MAX(0,$E2106-MAX(0,SUMIFS(Тех_Движение!$G$2:$G$5111,Тех_Движение!$D$2:$D$5111,$C2106,Тех_Движение!$B$2:$B$5111,"&lt;="&amp;L$3)-$F2106)))</f>
        <v/>
      </c>
      <c r="M2106" s="54">
        <f>IF(OR($B2106="",M$3&lt;$D2106+Настройки!$B$7),0,MAX(0,$E2106-MAX(0,SUMIFS(Тех_Движение!$G$2:$G$5111,Тех_Движение!$D$2:$D$5111,$C2106,Тех_Движение!$B$2:$B$5111,"&lt;="&amp;M$3)-$F2106)))</f>
        <v/>
      </c>
      <c r="N2106" s="54">
        <f>IF(OR($B2106="",N$3&lt;$D2106+Настройки!$B$7),0,MAX(0,$E2106-MAX(0,SUMIFS(Тех_Движение!$G$2:$G$5111,Тех_Движение!$D$2:$D$5111,$C2106,Тех_Движение!$B$2:$B$5111,"&lt;="&amp;N$3)-$F2106)))</f>
        <v/>
      </c>
      <c r="O2106" s="54">
        <f>IF(OR($B2106="",O$3&lt;$D2106+Настройки!$B$7),0,MAX(0,$E2106-MAX(0,SUMIFS(Тех_Движение!$G$2:$G$5111,Тех_Движение!$D$2:$D$5111,$C2106,Тех_Движение!$B$2:$B$5111,"&lt;="&amp;O$3)-$F2106)))</f>
        <v/>
      </c>
      <c r="P2106" s="54">
        <f>IF(OR($B2106="",P$3&lt;$D2106+Настройки!$B$7),0,MAX(0,$E2106-MAX(0,SUMIFS(Тех_Движение!$G$2:$G$5111,Тех_Движение!$D$2:$D$5111,$C2106,Тех_Движение!$B$2:$B$5111,"&lt;="&amp;P$3)-$F2106)))</f>
        <v/>
      </c>
      <c r="Q2106" s="54">
        <f>IF(OR($B2106="",Q$3&lt;$D2106+Настройки!$B$7),0,MAX(0,$E2106-MAX(0,SUMIFS(Тех_Движение!$G$2:$G$5111,Тех_Движение!$D$2:$D$5111,$C2106,Тех_Движение!$B$2:$B$5111,"&lt;="&amp;Q$3)-$F2106)))</f>
        <v/>
      </c>
      <c r="R2106" s="54">
        <f>IF($B2106="","",SUM($K2106:$Q2106))</f>
        <v/>
      </c>
      <c r="S2106" s="56">
        <f>IF($B2106="","",VLOOKUP($C2106,Настройки!$A$11:$L$17,9,FALSE))</f>
        <v/>
      </c>
      <c r="T2106" s="56">
        <f>IF($B2106="","",$R2106*$S2106)</f>
        <v/>
      </c>
    </row>
    <row r="2107">
      <c r="A2107" s="20">
        <f>Тех_Движение!$A$2104</f>
        <v/>
      </c>
      <c r="B2107" s="20">
        <f>IF(Тех_Движение!$F$2104&gt;0,Тех_Движение!$I$2104,"")</f>
        <v/>
      </c>
      <c r="C2107" s="20">
        <f>IF($B2107="","",Тех_Движение!$D$2104)</f>
        <v/>
      </c>
      <c r="D2107" s="42">
        <f>IF($B2107="","",Тех_Движение!$B$2104)</f>
        <v/>
      </c>
      <c r="E2107" s="54">
        <f>IF($B2107="","",Тех_Движение!$F$2104)</f>
        <v/>
      </c>
      <c r="F2107" s="54">
        <f>IF($B2107="","",SUMIFS($E$5:$E2106,$C$5:$C2106,$C2107))</f>
        <v/>
      </c>
      <c r="G2107" s="54">
        <f>IF($B2107="","",MAX(0,$E2107-MAX(0,SUMIFS(Тех_Движение!$G$2:$G$5111,Тех_Движение!$D$2:$D$5111,$C2107,Тех_Движение!$B$2:$B$5111,"&lt;="&amp;Настройки!$B$5-1)-$F2107)))</f>
        <v/>
      </c>
      <c r="H2107" s="54">
        <f>IF($B2107="","",IF(AND($D2107&gt;=Настройки!$B$5,$D2107&lt;=Настройки!$B$6),$E2107,0))</f>
        <v/>
      </c>
      <c r="I2107" s="54">
        <f>IF($B2107="","",$G2107+$H2107-$J2107)</f>
        <v/>
      </c>
      <c r="J2107" s="54">
        <f>IF($B2107="","",MAX(0,$E2107-MAX(0,SUMIFS(Тех_Движение!$G$2:$G$5111,Тех_Движение!$D$2:$D$5111,$C2107,Тех_Движение!$B$2:$B$5111,"&lt;="&amp;Настройки!$B$6)-$F2107)))</f>
        <v/>
      </c>
      <c r="K2107" s="54">
        <f>IF(OR($B2107="",K$3&lt;$D2107+Настройки!$B$7),0,MAX(0,$E2107-MAX(0,SUMIFS(Тех_Движение!$G$2:$G$5111,Тех_Движение!$D$2:$D$5111,$C2107,Тех_Движение!$B$2:$B$5111,"&lt;="&amp;K$3)-$F2107)))</f>
        <v/>
      </c>
      <c r="L2107" s="54">
        <f>IF(OR($B2107="",L$3&lt;$D2107+Настройки!$B$7),0,MAX(0,$E2107-MAX(0,SUMIFS(Тех_Движение!$G$2:$G$5111,Тех_Движение!$D$2:$D$5111,$C2107,Тех_Движение!$B$2:$B$5111,"&lt;="&amp;L$3)-$F2107)))</f>
        <v/>
      </c>
      <c r="M2107" s="54">
        <f>IF(OR($B2107="",M$3&lt;$D2107+Настройки!$B$7),0,MAX(0,$E2107-MAX(0,SUMIFS(Тех_Движение!$G$2:$G$5111,Тех_Движение!$D$2:$D$5111,$C2107,Тех_Движение!$B$2:$B$5111,"&lt;="&amp;M$3)-$F2107)))</f>
        <v/>
      </c>
      <c r="N2107" s="54">
        <f>IF(OR($B2107="",N$3&lt;$D2107+Настройки!$B$7),0,MAX(0,$E2107-MAX(0,SUMIFS(Тех_Движение!$G$2:$G$5111,Тех_Движение!$D$2:$D$5111,$C2107,Тех_Движение!$B$2:$B$5111,"&lt;="&amp;N$3)-$F2107)))</f>
        <v/>
      </c>
      <c r="O2107" s="54">
        <f>IF(OR($B2107="",O$3&lt;$D2107+Настройки!$B$7),0,MAX(0,$E2107-MAX(0,SUMIFS(Тех_Движение!$G$2:$G$5111,Тех_Движение!$D$2:$D$5111,$C2107,Тех_Движение!$B$2:$B$5111,"&lt;="&amp;O$3)-$F2107)))</f>
        <v/>
      </c>
      <c r="P2107" s="54">
        <f>IF(OR($B2107="",P$3&lt;$D2107+Настройки!$B$7),0,MAX(0,$E2107-MAX(0,SUMIFS(Тех_Движение!$G$2:$G$5111,Тех_Движение!$D$2:$D$5111,$C2107,Тех_Движение!$B$2:$B$5111,"&lt;="&amp;P$3)-$F2107)))</f>
        <v/>
      </c>
      <c r="Q2107" s="54">
        <f>IF(OR($B2107="",Q$3&lt;$D2107+Настройки!$B$7),0,MAX(0,$E2107-MAX(0,SUMIFS(Тех_Движение!$G$2:$G$5111,Тех_Движение!$D$2:$D$5111,$C2107,Тех_Движение!$B$2:$B$5111,"&lt;="&amp;Q$3)-$F2107)))</f>
        <v/>
      </c>
      <c r="R2107" s="54">
        <f>IF($B2107="","",SUM($K2107:$Q2107))</f>
        <v/>
      </c>
      <c r="S2107" s="56">
        <f>IF($B2107="","",VLOOKUP($C2107,Настройки!$A$11:$L$17,9,FALSE))</f>
        <v/>
      </c>
      <c r="T2107" s="56">
        <f>IF($B2107="","",$R2107*$S2107)</f>
        <v/>
      </c>
    </row>
    <row r="2108">
      <c r="A2108" s="20">
        <f>Тех_Движение!$A$2105</f>
        <v/>
      </c>
      <c r="B2108" s="20">
        <f>IF(Тех_Движение!$F$2105&gt;0,Тех_Движение!$I$2105,"")</f>
        <v/>
      </c>
      <c r="C2108" s="20">
        <f>IF($B2108="","",Тех_Движение!$D$2105)</f>
        <v/>
      </c>
      <c r="D2108" s="42">
        <f>IF($B2108="","",Тех_Движение!$B$2105)</f>
        <v/>
      </c>
      <c r="E2108" s="54">
        <f>IF($B2108="","",Тех_Движение!$F$2105)</f>
        <v/>
      </c>
      <c r="F2108" s="54">
        <f>IF($B2108="","",SUMIFS($E$5:$E2107,$C$5:$C2107,$C2108))</f>
        <v/>
      </c>
      <c r="G2108" s="54">
        <f>IF($B2108="","",MAX(0,$E2108-MAX(0,SUMIFS(Тех_Движение!$G$2:$G$5111,Тех_Движение!$D$2:$D$5111,$C2108,Тех_Движение!$B$2:$B$5111,"&lt;="&amp;Настройки!$B$5-1)-$F2108)))</f>
        <v/>
      </c>
      <c r="H2108" s="54">
        <f>IF($B2108="","",IF(AND($D2108&gt;=Настройки!$B$5,$D2108&lt;=Настройки!$B$6),$E2108,0))</f>
        <v/>
      </c>
      <c r="I2108" s="54">
        <f>IF($B2108="","",$G2108+$H2108-$J2108)</f>
        <v/>
      </c>
      <c r="J2108" s="54">
        <f>IF($B2108="","",MAX(0,$E2108-MAX(0,SUMIFS(Тех_Движение!$G$2:$G$5111,Тех_Движение!$D$2:$D$5111,$C2108,Тех_Движение!$B$2:$B$5111,"&lt;="&amp;Настройки!$B$6)-$F2108)))</f>
        <v/>
      </c>
      <c r="K2108" s="54">
        <f>IF(OR($B2108="",K$3&lt;$D2108+Настройки!$B$7),0,MAX(0,$E2108-MAX(0,SUMIFS(Тех_Движение!$G$2:$G$5111,Тех_Движение!$D$2:$D$5111,$C2108,Тех_Движение!$B$2:$B$5111,"&lt;="&amp;K$3)-$F2108)))</f>
        <v/>
      </c>
      <c r="L2108" s="54">
        <f>IF(OR($B2108="",L$3&lt;$D2108+Настройки!$B$7),0,MAX(0,$E2108-MAX(0,SUMIFS(Тех_Движение!$G$2:$G$5111,Тех_Движение!$D$2:$D$5111,$C2108,Тех_Движение!$B$2:$B$5111,"&lt;="&amp;L$3)-$F2108)))</f>
        <v/>
      </c>
      <c r="M2108" s="54">
        <f>IF(OR($B2108="",M$3&lt;$D2108+Настройки!$B$7),0,MAX(0,$E2108-MAX(0,SUMIFS(Тех_Движение!$G$2:$G$5111,Тех_Движение!$D$2:$D$5111,$C2108,Тех_Движение!$B$2:$B$5111,"&lt;="&amp;M$3)-$F2108)))</f>
        <v/>
      </c>
      <c r="N2108" s="54">
        <f>IF(OR($B2108="",N$3&lt;$D2108+Настройки!$B$7),0,MAX(0,$E2108-MAX(0,SUMIFS(Тех_Движение!$G$2:$G$5111,Тех_Движение!$D$2:$D$5111,$C2108,Тех_Движение!$B$2:$B$5111,"&lt;="&amp;N$3)-$F2108)))</f>
        <v/>
      </c>
      <c r="O2108" s="54">
        <f>IF(OR($B2108="",O$3&lt;$D2108+Настройки!$B$7),0,MAX(0,$E2108-MAX(0,SUMIFS(Тех_Движение!$G$2:$G$5111,Тех_Движение!$D$2:$D$5111,$C2108,Тех_Движение!$B$2:$B$5111,"&lt;="&amp;O$3)-$F2108)))</f>
        <v/>
      </c>
      <c r="P2108" s="54">
        <f>IF(OR($B2108="",P$3&lt;$D2108+Настройки!$B$7),0,MAX(0,$E2108-MAX(0,SUMIFS(Тех_Движение!$G$2:$G$5111,Тех_Движение!$D$2:$D$5111,$C2108,Тех_Движение!$B$2:$B$5111,"&lt;="&amp;P$3)-$F2108)))</f>
        <v/>
      </c>
      <c r="Q2108" s="54">
        <f>IF(OR($B2108="",Q$3&lt;$D2108+Настройки!$B$7),0,MAX(0,$E2108-MAX(0,SUMIFS(Тех_Движение!$G$2:$G$5111,Тех_Движение!$D$2:$D$5111,$C2108,Тех_Движение!$B$2:$B$5111,"&lt;="&amp;Q$3)-$F2108)))</f>
        <v/>
      </c>
      <c r="R2108" s="54">
        <f>IF($B2108="","",SUM($K2108:$Q2108))</f>
        <v/>
      </c>
      <c r="S2108" s="56">
        <f>IF($B2108="","",VLOOKUP($C2108,Настройки!$A$11:$L$17,9,FALSE))</f>
        <v/>
      </c>
      <c r="T2108" s="56">
        <f>IF($B2108="","",$R2108*$S2108)</f>
        <v/>
      </c>
    </row>
    <row r="2109">
      <c r="A2109" s="20">
        <f>Тех_Движение!$A$2106</f>
        <v/>
      </c>
      <c r="B2109" s="20">
        <f>IF(Тех_Движение!$F$2106&gt;0,Тех_Движение!$I$2106,"")</f>
        <v/>
      </c>
      <c r="C2109" s="20">
        <f>IF($B2109="","",Тех_Движение!$D$2106)</f>
        <v/>
      </c>
      <c r="D2109" s="42">
        <f>IF($B2109="","",Тех_Движение!$B$2106)</f>
        <v/>
      </c>
      <c r="E2109" s="54">
        <f>IF($B2109="","",Тех_Движение!$F$2106)</f>
        <v/>
      </c>
      <c r="F2109" s="54">
        <f>IF($B2109="","",SUMIFS($E$5:$E2108,$C$5:$C2108,$C2109))</f>
        <v/>
      </c>
      <c r="G2109" s="54">
        <f>IF($B2109="","",MAX(0,$E2109-MAX(0,SUMIFS(Тех_Движение!$G$2:$G$5111,Тех_Движение!$D$2:$D$5111,$C2109,Тех_Движение!$B$2:$B$5111,"&lt;="&amp;Настройки!$B$5-1)-$F2109)))</f>
        <v/>
      </c>
      <c r="H2109" s="54">
        <f>IF($B2109="","",IF(AND($D2109&gt;=Настройки!$B$5,$D2109&lt;=Настройки!$B$6),$E2109,0))</f>
        <v/>
      </c>
      <c r="I2109" s="54">
        <f>IF($B2109="","",$G2109+$H2109-$J2109)</f>
        <v/>
      </c>
      <c r="J2109" s="54">
        <f>IF($B2109="","",MAX(0,$E2109-MAX(0,SUMIFS(Тех_Движение!$G$2:$G$5111,Тех_Движение!$D$2:$D$5111,$C2109,Тех_Движение!$B$2:$B$5111,"&lt;="&amp;Настройки!$B$6)-$F2109)))</f>
        <v/>
      </c>
      <c r="K2109" s="54">
        <f>IF(OR($B2109="",K$3&lt;$D2109+Настройки!$B$7),0,MAX(0,$E2109-MAX(0,SUMIFS(Тех_Движение!$G$2:$G$5111,Тех_Движение!$D$2:$D$5111,$C2109,Тех_Движение!$B$2:$B$5111,"&lt;="&amp;K$3)-$F2109)))</f>
        <v/>
      </c>
      <c r="L2109" s="54">
        <f>IF(OR($B2109="",L$3&lt;$D2109+Настройки!$B$7),0,MAX(0,$E2109-MAX(0,SUMIFS(Тех_Движение!$G$2:$G$5111,Тех_Движение!$D$2:$D$5111,$C2109,Тех_Движение!$B$2:$B$5111,"&lt;="&amp;L$3)-$F2109)))</f>
        <v/>
      </c>
      <c r="M2109" s="54">
        <f>IF(OR($B2109="",M$3&lt;$D2109+Настройки!$B$7),0,MAX(0,$E2109-MAX(0,SUMIFS(Тех_Движение!$G$2:$G$5111,Тех_Движение!$D$2:$D$5111,$C2109,Тех_Движение!$B$2:$B$5111,"&lt;="&amp;M$3)-$F2109)))</f>
        <v/>
      </c>
      <c r="N2109" s="54">
        <f>IF(OR($B2109="",N$3&lt;$D2109+Настройки!$B$7),0,MAX(0,$E2109-MAX(0,SUMIFS(Тех_Движение!$G$2:$G$5111,Тех_Движение!$D$2:$D$5111,$C2109,Тех_Движение!$B$2:$B$5111,"&lt;="&amp;N$3)-$F2109)))</f>
        <v/>
      </c>
      <c r="O2109" s="54">
        <f>IF(OR($B2109="",O$3&lt;$D2109+Настройки!$B$7),0,MAX(0,$E2109-MAX(0,SUMIFS(Тех_Движение!$G$2:$G$5111,Тех_Движение!$D$2:$D$5111,$C2109,Тех_Движение!$B$2:$B$5111,"&lt;="&amp;O$3)-$F2109)))</f>
        <v/>
      </c>
      <c r="P2109" s="54">
        <f>IF(OR($B2109="",P$3&lt;$D2109+Настройки!$B$7),0,MAX(0,$E2109-MAX(0,SUMIFS(Тех_Движение!$G$2:$G$5111,Тех_Движение!$D$2:$D$5111,$C2109,Тех_Движение!$B$2:$B$5111,"&lt;="&amp;P$3)-$F2109)))</f>
        <v/>
      </c>
      <c r="Q2109" s="54">
        <f>IF(OR($B2109="",Q$3&lt;$D2109+Настройки!$B$7),0,MAX(0,$E2109-MAX(0,SUMIFS(Тех_Движение!$G$2:$G$5111,Тех_Движение!$D$2:$D$5111,$C2109,Тех_Движение!$B$2:$B$5111,"&lt;="&amp;Q$3)-$F2109)))</f>
        <v/>
      </c>
      <c r="R2109" s="54">
        <f>IF($B2109="","",SUM($K2109:$Q2109))</f>
        <v/>
      </c>
      <c r="S2109" s="56">
        <f>IF($B2109="","",VLOOKUP($C2109,Настройки!$A$11:$L$17,9,FALSE))</f>
        <v/>
      </c>
      <c r="T2109" s="56">
        <f>IF($B2109="","",$R2109*$S2109)</f>
        <v/>
      </c>
    </row>
    <row r="2110">
      <c r="A2110" s="20">
        <f>Тех_Движение!$A$2107</f>
        <v/>
      </c>
      <c r="B2110" s="20">
        <f>IF(Тех_Движение!$F$2107&gt;0,Тех_Движение!$I$2107,"")</f>
        <v/>
      </c>
      <c r="C2110" s="20">
        <f>IF($B2110="","",Тех_Движение!$D$2107)</f>
        <v/>
      </c>
      <c r="D2110" s="42">
        <f>IF($B2110="","",Тех_Движение!$B$2107)</f>
        <v/>
      </c>
      <c r="E2110" s="54">
        <f>IF($B2110="","",Тех_Движение!$F$2107)</f>
        <v/>
      </c>
      <c r="F2110" s="54">
        <f>IF($B2110="","",SUMIFS($E$5:$E2109,$C$5:$C2109,$C2110))</f>
        <v/>
      </c>
      <c r="G2110" s="54">
        <f>IF($B2110="","",MAX(0,$E2110-MAX(0,SUMIFS(Тех_Движение!$G$2:$G$5111,Тех_Движение!$D$2:$D$5111,$C2110,Тех_Движение!$B$2:$B$5111,"&lt;="&amp;Настройки!$B$5-1)-$F2110)))</f>
        <v/>
      </c>
      <c r="H2110" s="54">
        <f>IF($B2110="","",IF(AND($D2110&gt;=Настройки!$B$5,$D2110&lt;=Настройки!$B$6),$E2110,0))</f>
        <v/>
      </c>
      <c r="I2110" s="54">
        <f>IF($B2110="","",$G2110+$H2110-$J2110)</f>
        <v/>
      </c>
      <c r="J2110" s="54">
        <f>IF($B2110="","",MAX(0,$E2110-MAX(0,SUMIFS(Тех_Движение!$G$2:$G$5111,Тех_Движение!$D$2:$D$5111,$C2110,Тех_Движение!$B$2:$B$5111,"&lt;="&amp;Настройки!$B$6)-$F2110)))</f>
        <v/>
      </c>
      <c r="K2110" s="54">
        <f>IF(OR($B2110="",K$3&lt;$D2110+Настройки!$B$7),0,MAX(0,$E2110-MAX(0,SUMIFS(Тех_Движение!$G$2:$G$5111,Тех_Движение!$D$2:$D$5111,$C2110,Тех_Движение!$B$2:$B$5111,"&lt;="&amp;K$3)-$F2110)))</f>
        <v/>
      </c>
      <c r="L2110" s="54">
        <f>IF(OR($B2110="",L$3&lt;$D2110+Настройки!$B$7),0,MAX(0,$E2110-MAX(0,SUMIFS(Тех_Движение!$G$2:$G$5111,Тех_Движение!$D$2:$D$5111,$C2110,Тех_Движение!$B$2:$B$5111,"&lt;="&amp;L$3)-$F2110)))</f>
        <v/>
      </c>
      <c r="M2110" s="54">
        <f>IF(OR($B2110="",M$3&lt;$D2110+Настройки!$B$7),0,MAX(0,$E2110-MAX(0,SUMIFS(Тех_Движение!$G$2:$G$5111,Тех_Движение!$D$2:$D$5111,$C2110,Тех_Движение!$B$2:$B$5111,"&lt;="&amp;M$3)-$F2110)))</f>
        <v/>
      </c>
      <c r="N2110" s="54">
        <f>IF(OR($B2110="",N$3&lt;$D2110+Настройки!$B$7),0,MAX(0,$E2110-MAX(0,SUMIFS(Тех_Движение!$G$2:$G$5111,Тех_Движение!$D$2:$D$5111,$C2110,Тех_Движение!$B$2:$B$5111,"&lt;="&amp;N$3)-$F2110)))</f>
        <v/>
      </c>
      <c r="O2110" s="54">
        <f>IF(OR($B2110="",O$3&lt;$D2110+Настройки!$B$7),0,MAX(0,$E2110-MAX(0,SUMIFS(Тех_Движение!$G$2:$G$5111,Тех_Движение!$D$2:$D$5111,$C2110,Тех_Движение!$B$2:$B$5111,"&lt;="&amp;O$3)-$F2110)))</f>
        <v/>
      </c>
      <c r="P2110" s="54">
        <f>IF(OR($B2110="",P$3&lt;$D2110+Настройки!$B$7),0,MAX(0,$E2110-MAX(0,SUMIFS(Тех_Движение!$G$2:$G$5111,Тех_Движение!$D$2:$D$5111,$C2110,Тех_Движение!$B$2:$B$5111,"&lt;="&amp;P$3)-$F2110)))</f>
        <v/>
      </c>
      <c r="Q2110" s="54">
        <f>IF(OR($B2110="",Q$3&lt;$D2110+Настройки!$B$7),0,MAX(0,$E2110-MAX(0,SUMIFS(Тех_Движение!$G$2:$G$5111,Тех_Движение!$D$2:$D$5111,$C2110,Тех_Движение!$B$2:$B$5111,"&lt;="&amp;Q$3)-$F2110)))</f>
        <v/>
      </c>
      <c r="R2110" s="54">
        <f>IF($B2110="","",SUM($K2110:$Q2110))</f>
        <v/>
      </c>
      <c r="S2110" s="56">
        <f>IF($B2110="","",VLOOKUP($C2110,Настройки!$A$11:$L$17,9,FALSE))</f>
        <v/>
      </c>
      <c r="T2110" s="56">
        <f>IF($B2110="","",$R2110*$S2110)</f>
        <v/>
      </c>
    </row>
    <row r="2111">
      <c r="A2111" s="20">
        <f>Тех_Движение!$A$2108</f>
        <v/>
      </c>
      <c r="B2111" s="20">
        <f>IF(Тех_Движение!$F$2108&gt;0,Тех_Движение!$I$2108,"")</f>
        <v/>
      </c>
      <c r="C2111" s="20">
        <f>IF($B2111="","",Тех_Движение!$D$2108)</f>
        <v/>
      </c>
      <c r="D2111" s="42">
        <f>IF($B2111="","",Тех_Движение!$B$2108)</f>
        <v/>
      </c>
      <c r="E2111" s="54">
        <f>IF($B2111="","",Тех_Движение!$F$2108)</f>
        <v/>
      </c>
      <c r="F2111" s="54">
        <f>IF($B2111="","",SUMIFS($E$5:$E2110,$C$5:$C2110,$C2111))</f>
        <v/>
      </c>
      <c r="G2111" s="54">
        <f>IF($B2111="","",MAX(0,$E2111-MAX(0,SUMIFS(Тех_Движение!$G$2:$G$5111,Тех_Движение!$D$2:$D$5111,$C2111,Тех_Движение!$B$2:$B$5111,"&lt;="&amp;Настройки!$B$5-1)-$F2111)))</f>
        <v/>
      </c>
      <c r="H2111" s="54">
        <f>IF($B2111="","",IF(AND($D2111&gt;=Настройки!$B$5,$D2111&lt;=Настройки!$B$6),$E2111,0))</f>
        <v/>
      </c>
      <c r="I2111" s="54">
        <f>IF($B2111="","",$G2111+$H2111-$J2111)</f>
        <v/>
      </c>
      <c r="J2111" s="54">
        <f>IF($B2111="","",MAX(0,$E2111-MAX(0,SUMIFS(Тех_Движение!$G$2:$G$5111,Тех_Движение!$D$2:$D$5111,$C2111,Тех_Движение!$B$2:$B$5111,"&lt;="&amp;Настройки!$B$6)-$F2111)))</f>
        <v/>
      </c>
      <c r="K2111" s="54">
        <f>IF(OR($B2111="",K$3&lt;$D2111+Настройки!$B$7),0,MAX(0,$E2111-MAX(0,SUMIFS(Тех_Движение!$G$2:$G$5111,Тех_Движение!$D$2:$D$5111,$C2111,Тех_Движение!$B$2:$B$5111,"&lt;="&amp;K$3)-$F2111)))</f>
        <v/>
      </c>
      <c r="L2111" s="54">
        <f>IF(OR($B2111="",L$3&lt;$D2111+Настройки!$B$7),0,MAX(0,$E2111-MAX(0,SUMIFS(Тех_Движение!$G$2:$G$5111,Тех_Движение!$D$2:$D$5111,$C2111,Тех_Движение!$B$2:$B$5111,"&lt;="&amp;L$3)-$F2111)))</f>
        <v/>
      </c>
      <c r="M2111" s="54">
        <f>IF(OR($B2111="",M$3&lt;$D2111+Настройки!$B$7),0,MAX(0,$E2111-MAX(0,SUMIFS(Тех_Движение!$G$2:$G$5111,Тех_Движение!$D$2:$D$5111,$C2111,Тех_Движение!$B$2:$B$5111,"&lt;="&amp;M$3)-$F2111)))</f>
        <v/>
      </c>
      <c r="N2111" s="54">
        <f>IF(OR($B2111="",N$3&lt;$D2111+Настройки!$B$7),0,MAX(0,$E2111-MAX(0,SUMIFS(Тех_Движение!$G$2:$G$5111,Тех_Движение!$D$2:$D$5111,$C2111,Тех_Движение!$B$2:$B$5111,"&lt;="&amp;N$3)-$F2111)))</f>
        <v/>
      </c>
      <c r="O2111" s="54">
        <f>IF(OR($B2111="",O$3&lt;$D2111+Настройки!$B$7),0,MAX(0,$E2111-MAX(0,SUMIFS(Тех_Движение!$G$2:$G$5111,Тех_Движение!$D$2:$D$5111,$C2111,Тех_Движение!$B$2:$B$5111,"&lt;="&amp;O$3)-$F2111)))</f>
        <v/>
      </c>
      <c r="P2111" s="54">
        <f>IF(OR($B2111="",P$3&lt;$D2111+Настройки!$B$7),0,MAX(0,$E2111-MAX(0,SUMIFS(Тех_Движение!$G$2:$G$5111,Тех_Движение!$D$2:$D$5111,$C2111,Тех_Движение!$B$2:$B$5111,"&lt;="&amp;P$3)-$F2111)))</f>
        <v/>
      </c>
      <c r="Q2111" s="54">
        <f>IF(OR($B2111="",Q$3&lt;$D2111+Настройки!$B$7),0,MAX(0,$E2111-MAX(0,SUMIFS(Тех_Движение!$G$2:$G$5111,Тех_Движение!$D$2:$D$5111,$C2111,Тех_Движение!$B$2:$B$5111,"&lt;="&amp;Q$3)-$F2111)))</f>
        <v/>
      </c>
      <c r="R2111" s="54">
        <f>IF($B2111="","",SUM($K2111:$Q2111))</f>
        <v/>
      </c>
      <c r="S2111" s="56">
        <f>IF($B2111="","",VLOOKUP($C2111,Настройки!$A$11:$L$17,9,FALSE))</f>
        <v/>
      </c>
      <c r="T2111" s="56">
        <f>IF($B2111="","",$R2111*$S2111)</f>
        <v/>
      </c>
    </row>
    <row r="2112">
      <c r="A2112" s="20">
        <f>Тех_Движение!$A$2109</f>
        <v/>
      </c>
      <c r="B2112" s="20">
        <f>IF(Тех_Движение!$F$2109&gt;0,Тех_Движение!$I$2109,"")</f>
        <v/>
      </c>
      <c r="C2112" s="20">
        <f>IF($B2112="","",Тех_Движение!$D$2109)</f>
        <v/>
      </c>
      <c r="D2112" s="42">
        <f>IF($B2112="","",Тех_Движение!$B$2109)</f>
        <v/>
      </c>
      <c r="E2112" s="54">
        <f>IF($B2112="","",Тех_Движение!$F$2109)</f>
        <v/>
      </c>
      <c r="F2112" s="54">
        <f>IF($B2112="","",SUMIFS($E$5:$E2111,$C$5:$C2111,$C2112))</f>
        <v/>
      </c>
      <c r="G2112" s="54">
        <f>IF($B2112="","",MAX(0,$E2112-MAX(0,SUMIFS(Тех_Движение!$G$2:$G$5111,Тех_Движение!$D$2:$D$5111,$C2112,Тех_Движение!$B$2:$B$5111,"&lt;="&amp;Настройки!$B$5-1)-$F2112)))</f>
        <v/>
      </c>
      <c r="H2112" s="54">
        <f>IF($B2112="","",IF(AND($D2112&gt;=Настройки!$B$5,$D2112&lt;=Настройки!$B$6),$E2112,0))</f>
        <v/>
      </c>
      <c r="I2112" s="54">
        <f>IF($B2112="","",$G2112+$H2112-$J2112)</f>
        <v/>
      </c>
      <c r="J2112" s="54">
        <f>IF($B2112="","",MAX(0,$E2112-MAX(0,SUMIFS(Тех_Движение!$G$2:$G$5111,Тех_Движение!$D$2:$D$5111,$C2112,Тех_Движение!$B$2:$B$5111,"&lt;="&amp;Настройки!$B$6)-$F2112)))</f>
        <v/>
      </c>
      <c r="K2112" s="54">
        <f>IF(OR($B2112="",K$3&lt;$D2112+Настройки!$B$7),0,MAX(0,$E2112-MAX(0,SUMIFS(Тех_Движение!$G$2:$G$5111,Тех_Движение!$D$2:$D$5111,$C2112,Тех_Движение!$B$2:$B$5111,"&lt;="&amp;K$3)-$F2112)))</f>
        <v/>
      </c>
      <c r="L2112" s="54">
        <f>IF(OR($B2112="",L$3&lt;$D2112+Настройки!$B$7),0,MAX(0,$E2112-MAX(0,SUMIFS(Тех_Движение!$G$2:$G$5111,Тех_Движение!$D$2:$D$5111,$C2112,Тех_Движение!$B$2:$B$5111,"&lt;="&amp;L$3)-$F2112)))</f>
        <v/>
      </c>
      <c r="M2112" s="54">
        <f>IF(OR($B2112="",M$3&lt;$D2112+Настройки!$B$7),0,MAX(0,$E2112-MAX(0,SUMIFS(Тех_Движение!$G$2:$G$5111,Тех_Движение!$D$2:$D$5111,$C2112,Тех_Движение!$B$2:$B$5111,"&lt;="&amp;M$3)-$F2112)))</f>
        <v/>
      </c>
      <c r="N2112" s="54">
        <f>IF(OR($B2112="",N$3&lt;$D2112+Настройки!$B$7),0,MAX(0,$E2112-MAX(0,SUMIFS(Тех_Движение!$G$2:$G$5111,Тех_Движение!$D$2:$D$5111,$C2112,Тех_Движение!$B$2:$B$5111,"&lt;="&amp;N$3)-$F2112)))</f>
        <v/>
      </c>
      <c r="O2112" s="54">
        <f>IF(OR($B2112="",O$3&lt;$D2112+Настройки!$B$7),0,MAX(0,$E2112-MAX(0,SUMIFS(Тех_Движение!$G$2:$G$5111,Тех_Движение!$D$2:$D$5111,$C2112,Тех_Движение!$B$2:$B$5111,"&lt;="&amp;O$3)-$F2112)))</f>
        <v/>
      </c>
      <c r="P2112" s="54">
        <f>IF(OR($B2112="",P$3&lt;$D2112+Настройки!$B$7),0,MAX(0,$E2112-MAX(0,SUMIFS(Тех_Движение!$G$2:$G$5111,Тех_Движение!$D$2:$D$5111,$C2112,Тех_Движение!$B$2:$B$5111,"&lt;="&amp;P$3)-$F2112)))</f>
        <v/>
      </c>
      <c r="Q2112" s="54">
        <f>IF(OR($B2112="",Q$3&lt;$D2112+Настройки!$B$7),0,MAX(0,$E2112-MAX(0,SUMIFS(Тех_Движение!$G$2:$G$5111,Тех_Движение!$D$2:$D$5111,$C2112,Тех_Движение!$B$2:$B$5111,"&lt;="&amp;Q$3)-$F2112)))</f>
        <v/>
      </c>
      <c r="R2112" s="54">
        <f>IF($B2112="","",SUM($K2112:$Q2112))</f>
        <v/>
      </c>
      <c r="S2112" s="56">
        <f>IF($B2112="","",VLOOKUP($C2112,Настройки!$A$11:$L$17,9,FALSE))</f>
        <v/>
      </c>
      <c r="T2112" s="56">
        <f>IF($B2112="","",$R2112*$S2112)</f>
        <v/>
      </c>
    </row>
    <row r="2113">
      <c r="A2113" s="20">
        <f>Тех_Движение!$A$2110</f>
        <v/>
      </c>
      <c r="B2113" s="20">
        <f>IF(Тех_Движение!$F$2110&gt;0,Тех_Движение!$I$2110,"")</f>
        <v/>
      </c>
      <c r="C2113" s="20">
        <f>IF($B2113="","",Тех_Движение!$D$2110)</f>
        <v/>
      </c>
      <c r="D2113" s="42">
        <f>IF($B2113="","",Тех_Движение!$B$2110)</f>
        <v/>
      </c>
      <c r="E2113" s="54">
        <f>IF($B2113="","",Тех_Движение!$F$2110)</f>
        <v/>
      </c>
      <c r="F2113" s="54">
        <f>IF($B2113="","",SUMIFS($E$5:$E2112,$C$5:$C2112,$C2113))</f>
        <v/>
      </c>
      <c r="G2113" s="54">
        <f>IF($B2113="","",MAX(0,$E2113-MAX(0,SUMIFS(Тех_Движение!$G$2:$G$5111,Тех_Движение!$D$2:$D$5111,$C2113,Тех_Движение!$B$2:$B$5111,"&lt;="&amp;Настройки!$B$5-1)-$F2113)))</f>
        <v/>
      </c>
      <c r="H2113" s="54">
        <f>IF($B2113="","",IF(AND($D2113&gt;=Настройки!$B$5,$D2113&lt;=Настройки!$B$6),$E2113,0))</f>
        <v/>
      </c>
      <c r="I2113" s="54">
        <f>IF($B2113="","",$G2113+$H2113-$J2113)</f>
        <v/>
      </c>
      <c r="J2113" s="54">
        <f>IF($B2113="","",MAX(0,$E2113-MAX(0,SUMIFS(Тех_Движение!$G$2:$G$5111,Тех_Движение!$D$2:$D$5111,$C2113,Тех_Движение!$B$2:$B$5111,"&lt;="&amp;Настройки!$B$6)-$F2113)))</f>
        <v/>
      </c>
      <c r="K2113" s="54">
        <f>IF(OR($B2113="",K$3&lt;$D2113+Настройки!$B$7),0,MAX(0,$E2113-MAX(0,SUMIFS(Тех_Движение!$G$2:$G$5111,Тех_Движение!$D$2:$D$5111,$C2113,Тех_Движение!$B$2:$B$5111,"&lt;="&amp;K$3)-$F2113)))</f>
        <v/>
      </c>
      <c r="L2113" s="54">
        <f>IF(OR($B2113="",L$3&lt;$D2113+Настройки!$B$7),0,MAX(0,$E2113-MAX(0,SUMIFS(Тех_Движение!$G$2:$G$5111,Тех_Движение!$D$2:$D$5111,$C2113,Тех_Движение!$B$2:$B$5111,"&lt;="&amp;L$3)-$F2113)))</f>
        <v/>
      </c>
      <c r="M2113" s="54">
        <f>IF(OR($B2113="",M$3&lt;$D2113+Настройки!$B$7),0,MAX(0,$E2113-MAX(0,SUMIFS(Тех_Движение!$G$2:$G$5111,Тех_Движение!$D$2:$D$5111,$C2113,Тех_Движение!$B$2:$B$5111,"&lt;="&amp;M$3)-$F2113)))</f>
        <v/>
      </c>
      <c r="N2113" s="54">
        <f>IF(OR($B2113="",N$3&lt;$D2113+Настройки!$B$7),0,MAX(0,$E2113-MAX(0,SUMIFS(Тех_Движение!$G$2:$G$5111,Тех_Движение!$D$2:$D$5111,$C2113,Тех_Движение!$B$2:$B$5111,"&lt;="&amp;N$3)-$F2113)))</f>
        <v/>
      </c>
      <c r="O2113" s="54">
        <f>IF(OR($B2113="",O$3&lt;$D2113+Настройки!$B$7),0,MAX(0,$E2113-MAX(0,SUMIFS(Тех_Движение!$G$2:$G$5111,Тех_Движение!$D$2:$D$5111,$C2113,Тех_Движение!$B$2:$B$5111,"&lt;="&amp;O$3)-$F2113)))</f>
        <v/>
      </c>
      <c r="P2113" s="54">
        <f>IF(OR($B2113="",P$3&lt;$D2113+Настройки!$B$7),0,MAX(0,$E2113-MAX(0,SUMIFS(Тех_Движение!$G$2:$G$5111,Тех_Движение!$D$2:$D$5111,$C2113,Тех_Движение!$B$2:$B$5111,"&lt;="&amp;P$3)-$F2113)))</f>
        <v/>
      </c>
      <c r="Q2113" s="54">
        <f>IF(OR($B2113="",Q$3&lt;$D2113+Настройки!$B$7),0,MAX(0,$E2113-MAX(0,SUMIFS(Тех_Движение!$G$2:$G$5111,Тех_Движение!$D$2:$D$5111,$C2113,Тех_Движение!$B$2:$B$5111,"&lt;="&amp;Q$3)-$F2113)))</f>
        <v/>
      </c>
      <c r="R2113" s="54">
        <f>IF($B2113="","",SUM($K2113:$Q2113))</f>
        <v/>
      </c>
      <c r="S2113" s="56">
        <f>IF($B2113="","",VLOOKUP($C2113,Настройки!$A$11:$L$17,9,FALSE))</f>
        <v/>
      </c>
      <c r="T2113" s="56">
        <f>IF($B2113="","",$R2113*$S2113)</f>
        <v/>
      </c>
    </row>
    <row r="2114">
      <c r="A2114" s="20">
        <f>Тех_Движение!$A$2111</f>
        <v/>
      </c>
      <c r="B2114" s="20">
        <f>IF(Тех_Движение!$F$2111&gt;0,Тех_Движение!$I$2111,"")</f>
        <v/>
      </c>
      <c r="C2114" s="20">
        <f>IF($B2114="","",Тех_Движение!$D$2111)</f>
        <v/>
      </c>
      <c r="D2114" s="42">
        <f>IF($B2114="","",Тех_Движение!$B$2111)</f>
        <v/>
      </c>
      <c r="E2114" s="54">
        <f>IF($B2114="","",Тех_Движение!$F$2111)</f>
        <v/>
      </c>
      <c r="F2114" s="54">
        <f>IF($B2114="","",SUMIFS($E$5:$E2113,$C$5:$C2113,$C2114))</f>
        <v/>
      </c>
      <c r="G2114" s="54">
        <f>IF($B2114="","",MAX(0,$E2114-MAX(0,SUMIFS(Тех_Движение!$G$2:$G$5111,Тех_Движение!$D$2:$D$5111,$C2114,Тех_Движение!$B$2:$B$5111,"&lt;="&amp;Настройки!$B$5-1)-$F2114)))</f>
        <v/>
      </c>
      <c r="H2114" s="54">
        <f>IF($B2114="","",IF(AND($D2114&gt;=Настройки!$B$5,$D2114&lt;=Настройки!$B$6),$E2114,0))</f>
        <v/>
      </c>
      <c r="I2114" s="54">
        <f>IF($B2114="","",$G2114+$H2114-$J2114)</f>
        <v/>
      </c>
      <c r="J2114" s="54">
        <f>IF($B2114="","",MAX(0,$E2114-MAX(0,SUMIFS(Тех_Движение!$G$2:$G$5111,Тех_Движение!$D$2:$D$5111,$C2114,Тех_Движение!$B$2:$B$5111,"&lt;="&amp;Настройки!$B$6)-$F2114)))</f>
        <v/>
      </c>
      <c r="K2114" s="54">
        <f>IF(OR($B2114="",K$3&lt;$D2114+Настройки!$B$7),0,MAX(0,$E2114-MAX(0,SUMIFS(Тех_Движение!$G$2:$G$5111,Тех_Движение!$D$2:$D$5111,$C2114,Тех_Движение!$B$2:$B$5111,"&lt;="&amp;K$3)-$F2114)))</f>
        <v/>
      </c>
      <c r="L2114" s="54">
        <f>IF(OR($B2114="",L$3&lt;$D2114+Настройки!$B$7),0,MAX(0,$E2114-MAX(0,SUMIFS(Тех_Движение!$G$2:$G$5111,Тех_Движение!$D$2:$D$5111,$C2114,Тех_Движение!$B$2:$B$5111,"&lt;="&amp;L$3)-$F2114)))</f>
        <v/>
      </c>
      <c r="M2114" s="54">
        <f>IF(OR($B2114="",M$3&lt;$D2114+Настройки!$B$7),0,MAX(0,$E2114-MAX(0,SUMIFS(Тех_Движение!$G$2:$G$5111,Тех_Движение!$D$2:$D$5111,$C2114,Тех_Движение!$B$2:$B$5111,"&lt;="&amp;M$3)-$F2114)))</f>
        <v/>
      </c>
      <c r="N2114" s="54">
        <f>IF(OR($B2114="",N$3&lt;$D2114+Настройки!$B$7),0,MAX(0,$E2114-MAX(0,SUMIFS(Тех_Движение!$G$2:$G$5111,Тех_Движение!$D$2:$D$5111,$C2114,Тех_Движение!$B$2:$B$5111,"&lt;="&amp;N$3)-$F2114)))</f>
        <v/>
      </c>
      <c r="O2114" s="54">
        <f>IF(OR($B2114="",O$3&lt;$D2114+Настройки!$B$7),0,MAX(0,$E2114-MAX(0,SUMIFS(Тех_Движение!$G$2:$G$5111,Тех_Движение!$D$2:$D$5111,$C2114,Тех_Движение!$B$2:$B$5111,"&lt;="&amp;O$3)-$F2114)))</f>
        <v/>
      </c>
      <c r="P2114" s="54">
        <f>IF(OR($B2114="",P$3&lt;$D2114+Настройки!$B$7),0,MAX(0,$E2114-MAX(0,SUMIFS(Тех_Движение!$G$2:$G$5111,Тех_Движение!$D$2:$D$5111,$C2114,Тех_Движение!$B$2:$B$5111,"&lt;="&amp;P$3)-$F2114)))</f>
        <v/>
      </c>
      <c r="Q2114" s="54">
        <f>IF(OR($B2114="",Q$3&lt;$D2114+Настройки!$B$7),0,MAX(0,$E2114-MAX(0,SUMIFS(Тех_Движение!$G$2:$G$5111,Тех_Движение!$D$2:$D$5111,$C2114,Тех_Движение!$B$2:$B$5111,"&lt;="&amp;Q$3)-$F2114)))</f>
        <v/>
      </c>
      <c r="R2114" s="54">
        <f>IF($B2114="","",SUM($K2114:$Q2114))</f>
        <v/>
      </c>
      <c r="S2114" s="56">
        <f>IF($B2114="","",VLOOKUP($C2114,Настройки!$A$11:$L$17,9,FALSE))</f>
        <v/>
      </c>
      <c r="T2114" s="56">
        <f>IF($B2114="","",$R2114*$S2114)</f>
        <v/>
      </c>
    </row>
    <row r="2115">
      <c r="A2115" s="20">
        <f>Тех_Движение!$A$2112</f>
        <v/>
      </c>
      <c r="B2115" s="20">
        <f>IF(Тех_Движение!$F$2112&gt;0,Тех_Движение!$I$2112,"")</f>
        <v/>
      </c>
      <c r="C2115" s="20">
        <f>IF($B2115="","",Тех_Движение!$D$2112)</f>
        <v/>
      </c>
      <c r="D2115" s="42">
        <f>IF($B2115="","",Тех_Движение!$B$2112)</f>
        <v/>
      </c>
      <c r="E2115" s="54">
        <f>IF($B2115="","",Тех_Движение!$F$2112)</f>
        <v/>
      </c>
      <c r="F2115" s="54">
        <f>IF($B2115="","",SUMIFS($E$5:$E2114,$C$5:$C2114,$C2115))</f>
        <v/>
      </c>
      <c r="G2115" s="54">
        <f>IF($B2115="","",MAX(0,$E2115-MAX(0,SUMIFS(Тех_Движение!$G$2:$G$5111,Тех_Движение!$D$2:$D$5111,$C2115,Тех_Движение!$B$2:$B$5111,"&lt;="&amp;Настройки!$B$5-1)-$F2115)))</f>
        <v/>
      </c>
      <c r="H2115" s="54">
        <f>IF($B2115="","",IF(AND($D2115&gt;=Настройки!$B$5,$D2115&lt;=Настройки!$B$6),$E2115,0))</f>
        <v/>
      </c>
      <c r="I2115" s="54">
        <f>IF($B2115="","",$G2115+$H2115-$J2115)</f>
        <v/>
      </c>
      <c r="J2115" s="54">
        <f>IF($B2115="","",MAX(0,$E2115-MAX(0,SUMIFS(Тех_Движение!$G$2:$G$5111,Тех_Движение!$D$2:$D$5111,$C2115,Тех_Движение!$B$2:$B$5111,"&lt;="&amp;Настройки!$B$6)-$F2115)))</f>
        <v/>
      </c>
      <c r="K2115" s="54">
        <f>IF(OR($B2115="",K$3&lt;$D2115+Настройки!$B$7),0,MAX(0,$E2115-MAX(0,SUMIFS(Тех_Движение!$G$2:$G$5111,Тех_Движение!$D$2:$D$5111,$C2115,Тех_Движение!$B$2:$B$5111,"&lt;="&amp;K$3)-$F2115)))</f>
        <v/>
      </c>
      <c r="L2115" s="54">
        <f>IF(OR($B2115="",L$3&lt;$D2115+Настройки!$B$7),0,MAX(0,$E2115-MAX(0,SUMIFS(Тех_Движение!$G$2:$G$5111,Тех_Движение!$D$2:$D$5111,$C2115,Тех_Движение!$B$2:$B$5111,"&lt;="&amp;L$3)-$F2115)))</f>
        <v/>
      </c>
      <c r="M2115" s="54">
        <f>IF(OR($B2115="",M$3&lt;$D2115+Настройки!$B$7),0,MAX(0,$E2115-MAX(0,SUMIFS(Тех_Движение!$G$2:$G$5111,Тех_Движение!$D$2:$D$5111,$C2115,Тех_Движение!$B$2:$B$5111,"&lt;="&amp;M$3)-$F2115)))</f>
        <v/>
      </c>
      <c r="N2115" s="54">
        <f>IF(OR($B2115="",N$3&lt;$D2115+Настройки!$B$7),0,MAX(0,$E2115-MAX(0,SUMIFS(Тех_Движение!$G$2:$G$5111,Тех_Движение!$D$2:$D$5111,$C2115,Тех_Движение!$B$2:$B$5111,"&lt;="&amp;N$3)-$F2115)))</f>
        <v/>
      </c>
      <c r="O2115" s="54">
        <f>IF(OR($B2115="",O$3&lt;$D2115+Настройки!$B$7),0,MAX(0,$E2115-MAX(0,SUMIFS(Тех_Движение!$G$2:$G$5111,Тех_Движение!$D$2:$D$5111,$C2115,Тех_Движение!$B$2:$B$5111,"&lt;="&amp;O$3)-$F2115)))</f>
        <v/>
      </c>
      <c r="P2115" s="54">
        <f>IF(OR($B2115="",P$3&lt;$D2115+Настройки!$B$7),0,MAX(0,$E2115-MAX(0,SUMIFS(Тех_Движение!$G$2:$G$5111,Тех_Движение!$D$2:$D$5111,$C2115,Тех_Движение!$B$2:$B$5111,"&lt;="&amp;P$3)-$F2115)))</f>
        <v/>
      </c>
      <c r="Q2115" s="54">
        <f>IF(OR($B2115="",Q$3&lt;$D2115+Настройки!$B$7),0,MAX(0,$E2115-MAX(0,SUMIFS(Тех_Движение!$G$2:$G$5111,Тех_Движение!$D$2:$D$5111,$C2115,Тех_Движение!$B$2:$B$5111,"&lt;="&amp;Q$3)-$F2115)))</f>
        <v/>
      </c>
      <c r="R2115" s="54">
        <f>IF($B2115="","",SUM($K2115:$Q2115))</f>
        <v/>
      </c>
      <c r="S2115" s="56">
        <f>IF($B2115="","",VLOOKUP($C2115,Настройки!$A$11:$L$17,9,FALSE))</f>
        <v/>
      </c>
      <c r="T2115" s="56">
        <f>IF($B2115="","",$R2115*$S2115)</f>
        <v/>
      </c>
    </row>
    <row r="2116">
      <c r="A2116" s="20">
        <f>Тех_Движение!$A$2113</f>
        <v/>
      </c>
      <c r="B2116" s="20">
        <f>IF(Тех_Движение!$F$2113&gt;0,Тех_Движение!$I$2113,"")</f>
        <v/>
      </c>
      <c r="C2116" s="20">
        <f>IF($B2116="","",Тех_Движение!$D$2113)</f>
        <v/>
      </c>
      <c r="D2116" s="42">
        <f>IF($B2116="","",Тех_Движение!$B$2113)</f>
        <v/>
      </c>
      <c r="E2116" s="54">
        <f>IF($B2116="","",Тех_Движение!$F$2113)</f>
        <v/>
      </c>
      <c r="F2116" s="54">
        <f>IF($B2116="","",SUMIFS($E$5:$E2115,$C$5:$C2115,$C2116))</f>
        <v/>
      </c>
      <c r="G2116" s="54">
        <f>IF($B2116="","",MAX(0,$E2116-MAX(0,SUMIFS(Тех_Движение!$G$2:$G$5111,Тех_Движение!$D$2:$D$5111,$C2116,Тех_Движение!$B$2:$B$5111,"&lt;="&amp;Настройки!$B$5-1)-$F2116)))</f>
        <v/>
      </c>
      <c r="H2116" s="54">
        <f>IF($B2116="","",IF(AND($D2116&gt;=Настройки!$B$5,$D2116&lt;=Настройки!$B$6),$E2116,0))</f>
        <v/>
      </c>
      <c r="I2116" s="54">
        <f>IF($B2116="","",$G2116+$H2116-$J2116)</f>
        <v/>
      </c>
      <c r="J2116" s="54">
        <f>IF($B2116="","",MAX(0,$E2116-MAX(0,SUMIFS(Тех_Движение!$G$2:$G$5111,Тех_Движение!$D$2:$D$5111,$C2116,Тех_Движение!$B$2:$B$5111,"&lt;="&amp;Настройки!$B$6)-$F2116)))</f>
        <v/>
      </c>
      <c r="K2116" s="54">
        <f>IF(OR($B2116="",K$3&lt;$D2116+Настройки!$B$7),0,MAX(0,$E2116-MAX(0,SUMIFS(Тех_Движение!$G$2:$G$5111,Тех_Движение!$D$2:$D$5111,$C2116,Тех_Движение!$B$2:$B$5111,"&lt;="&amp;K$3)-$F2116)))</f>
        <v/>
      </c>
      <c r="L2116" s="54">
        <f>IF(OR($B2116="",L$3&lt;$D2116+Настройки!$B$7),0,MAX(0,$E2116-MAX(0,SUMIFS(Тех_Движение!$G$2:$G$5111,Тех_Движение!$D$2:$D$5111,$C2116,Тех_Движение!$B$2:$B$5111,"&lt;="&amp;L$3)-$F2116)))</f>
        <v/>
      </c>
      <c r="M2116" s="54">
        <f>IF(OR($B2116="",M$3&lt;$D2116+Настройки!$B$7),0,MAX(0,$E2116-MAX(0,SUMIFS(Тех_Движение!$G$2:$G$5111,Тех_Движение!$D$2:$D$5111,$C2116,Тех_Движение!$B$2:$B$5111,"&lt;="&amp;M$3)-$F2116)))</f>
        <v/>
      </c>
      <c r="N2116" s="54">
        <f>IF(OR($B2116="",N$3&lt;$D2116+Настройки!$B$7),0,MAX(0,$E2116-MAX(0,SUMIFS(Тех_Движение!$G$2:$G$5111,Тех_Движение!$D$2:$D$5111,$C2116,Тех_Движение!$B$2:$B$5111,"&lt;="&amp;N$3)-$F2116)))</f>
        <v/>
      </c>
      <c r="O2116" s="54">
        <f>IF(OR($B2116="",O$3&lt;$D2116+Настройки!$B$7),0,MAX(0,$E2116-MAX(0,SUMIFS(Тех_Движение!$G$2:$G$5111,Тех_Движение!$D$2:$D$5111,$C2116,Тех_Движение!$B$2:$B$5111,"&lt;="&amp;O$3)-$F2116)))</f>
        <v/>
      </c>
      <c r="P2116" s="54">
        <f>IF(OR($B2116="",P$3&lt;$D2116+Настройки!$B$7),0,MAX(0,$E2116-MAX(0,SUMIFS(Тех_Движение!$G$2:$G$5111,Тех_Движение!$D$2:$D$5111,$C2116,Тех_Движение!$B$2:$B$5111,"&lt;="&amp;P$3)-$F2116)))</f>
        <v/>
      </c>
      <c r="Q2116" s="54">
        <f>IF(OR($B2116="",Q$3&lt;$D2116+Настройки!$B$7),0,MAX(0,$E2116-MAX(0,SUMIFS(Тех_Движение!$G$2:$G$5111,Тех_Движение!$D$2:$D$5111,$C2116,Тех_Движение!$B$2:$B$5111,"&lt;="&amp;Q$3)-$F2116)))</f>
        <v/>
      </c>
      <c r="R2116" s="54">
        <f>IF($B2116="","",SUM($K2116:$Q2116))</f>
        <v/>
      </c>
      <c r="S2116" s="56">
        <f>IF($B2116="","",VLOOKUP($C2116,Настройки!$A$11:$L$17,9,FALSE))</f>
        <v/>
      </c>
      <c r="T2116" s="56">
        <f>IF($B2116="","",$R2116*$S2116)</f>
        <v/>
      </c>
    </row>
    <row r="2117">
      <c r="A2117" s="20">
        <f>Тех_Движение!$A$2114</f>
        <v/>
      </c>
      <c r="B2117" s="20">
        <f>IF(Тех_Движение!$F$2114&gt;0,Тех_Движение!$I$2114,"")</f>
        <v/>
      </c>
      <c r="C2117" s="20">
        <f>IF($B2117="","",Тех_Движение!$D$2114)</f>
        <v/>
      </c>
      <c r="D2117" s="42">
        <f>IF($B2117="","",Тех_Движение!$B$2114)</f>
        <v/>
      </c>
      <c r="E2117" s="54">
        <f>IF($B2117="","",Тех_Движение!$F$2114)</f>
        <v/>
      </c>
      <c r="F2117" s="54">
        <f>IF($B2117="","",SUMIFS($E$5:$E2116,$C$5:$C2116,$C2117))</f>
        <v/>
      </c>
      <c r="G2117" s="54">
        <f>IF($B2117="","",MAX(0,$E2117-MAX(0,SUMIFS(Тех_Движение!$G$2:$G$5111,Тех_Движение!$D$2:$D$5111,$C2117,Тех_Движение!$B$2:$B$5111,"&lt;="&amp;Настройки!$B$5-1)-$F2117)))</f>
        <v/>
      </c>
      <c r="H2117" s="54">
        <f>IF($B2117="","",IF(AND($D2117&gt;=Настройки!$B$5,$D2117&lt;=Настройки!$B$6),$E2117,0))</f>
        <v/>
      </c>
      <c r="I2117" s="54">
        <f>IF($B2117="","",$G2117+$H2117-$J2117)</f>
        <v/>
      </c>
      <c r="J2117" s="54">
        <f>IF($B2117="","",MAX(0,$E2117-MAX(0,SUMIFS(Тех_Движение!$G$2:$G$5111,Тех_Движение!$D$2:$D$5111,$C2117,Тех_Движение!$B$2:$B$5111,"&lt;="&amp;Настройки!$B$6)-$F2117)))</f>
        <v/>
      </c>
      <c r="K2117" s="54">
        <f>IF(OR($B2117="",K$3&lt;$D2117+Настройки!$B$7),0,MAX(0,$E2117-MAX(0,SUMIFS(Тех_Движение!$G$2:$G$5111,Тех_Движение!$D$2:$D$5111,$C2117,Тех_Движение!$B$2:$B$5111,"&lt;="&amp;K$3)-$F2117)))</f>
        <v/>
      </c>
      <c r="L2117" s="54">
        <f>IF(OR($B2117="",L$3&lt;$D2117+Настройки!$B$7),0,MAX(0,$E2117-MAX(0,SUMIFS(Тех_Движение!$G$2:$G$5111,Тех_Движение!$D$2:$D$5111,$C2117,Тех_Движение!$B$2:$B$5111,"&lt;="&amp;L$3)-$F2117)))</f>
        <v/>
      </c>
      <c r="M2117" s="54">
        <f>IF(OR($B2117="",M$3&lt;$D2117+Настройки!$B$7),0,MAX(0,$E2117-MAX(0,SUMIFS(Тех_Движение!$G$2:$G$5111,Тех_Движение!$D$2:$D$5111,$C2117,Тех_Движение!$B$2:$B$5111,"&lt;="&amp;M$3)-$F2117)))</f>
        <v/>
      </c>
      <c r="N2117" s="54">
        <f>IF(OR($B2117="",N$3&lt;$D2117+Настройки!$B$7),0,MAX(0,$E2117-MAX(0,SUMIFS(Тех_Движение!$G$2:$G$5111,Тех_Движение!$D$2:$D$5111,$C2117,Тех_Движение!$B$2:$B$5111,"&lt;="&amp;N$3)-$F2117)))</f>
        <v/>
      </c>
      <c r="O2117" s="54">
        <f>IF(OR($B2117="",O$3&lt;$D2117+Настройки!$B$7),0,MAX(0,$E2117-MAX(0,SUMIFS(Тех_Движение!$G$2:$G$5111,Тех_Движение!$D$2:$D$5111,$C2117,Тех_Движение!$B$2:$B$5111,"&lt;="&amp;O$3)-$F2117)))</f>
        <v/>
      </c>
      <c r="P2117" s="54">
        <f>IF(OR($B2117="",P$3&lt;$D2117+Настройки!$B$7),0,MAX(0,$E2117-MAX(0,SUMIFS(Тех_Движение!$G$2:$G$5111,Тех_Движение!$D$2:$D$5111,$C2117,Тех_Движение!$B$2:$B$5111,"&lt;="&amp;P$3)-$F2117)))</f>
        <v/>
      </c>
      <c r="Q2117" s="54">
        <f>IF(OR($B2117="",Q$3&lt;$D2117+Настройки!$B$7),0,MAX(0,$E2117-MAX(0,SUMIFS(Тех_Движение!$G$2:$G$5111,Тех_Движение!$D$2:$D$5111,$C2117,Тех_Движение!$B$2:$B$5111,"&lt;="&amp;Q$3)-$F2117)))</f>
        <v/>
      </c>
      <c r="R2117" s="54">
        <f>IF($B2117="","",SUM($K2117:$Q2117))</f>
        <v/>
      </c>
      <c r="S2117" s="56">
        <f>IF($B2117="","",VLOOKUP($C2117,Настройки!$A$11:$L$17,9,FALSE))</f>
        <v/>
      </c>
      <c r="T2117" s="56">
        <f>IF($B2117="","",$R2117*$S2117)</f>
        <v/>
      </c>
    </row>
    <row r="2118">
      <c r="A2118" s="20">
        <f>Тех_Движение!$A$2115</f>
        <v/>
      </c>
      <c r="B2118" s="20">
        <f>IF(Тех_Движение!$F$2115&gt;0,Тех_Движение!$I$2115,"")</f>
        <v/>
      </c>
      <c r="C2118" s="20">
        <f>IF($B2118="","",Тех_Движение!$D$2115)</f>
        <v/>
      </c>
      <c r="D2118" s="42">
        <f>IF($B2118="","",Тех_Движение!$B$2115)</f>
        <v/>
      </c>
      <c r="E2118" s="54">
        <f>IF($B2118="","",Тех_Движение!$F$2115)</f>
        <v/>
      </c>
      <c r="F2118" s="54">
        <f>IF($B2118="","",SUMIFS($E$5:$E2117,$C$5:$C2117,$C2118))</f>
        <v/>
      </c>
      <c r="G2118" s="54">
        <f>IF($B2118="","",MAX(0,$E2118-MAX(0,SUMIFS(Тех_Движение!$G$2:$G$5111,Тех_Движение!$D$2:$D$5111,$C2118,Тех_Движение!$B$2:$B$5111,"&lt;="&amp;Настройки!$B$5-1)-$F2118)))</f>
        <v/>
      </c>
      <c r="H2118" s="54">
        <f>IF($B2118="","",IF(AND($D2118&gt;=Настройки!$B$5,$D2118&lt;=Настройки!$B$6),$E2118,0))</f>
        <v/>
      </c>
      <c r="I2118" s="54">
        <f>IF($B2118="","",$G2118+$H2118-$J2118)</f>
        <v/>
      </c>
      <c r="J2118" s="54">
        <f>IF($B2118="","",MAX(0,$E2118-MAX(0,SUMIFS(Тех_Движение!$G$2:$G$5111,Тех_Движение!$D$2:$D$5111,$C2118,Тех_Движение!$B$2:$B$5111,"&lt;="&amp;Настройки!$B$6)-$F2118)))</f>
        <v/>
      </c>
      <c r="K2118" s="54">
        <f>IF(OR($B2118="",K$3&lt;$D2118+Настройки!$B$7),0,MAX(0,$E2118-MAX(0,SUMIFS(Тех_Движение!$G$2:$G$5111,Тех_Движение!$D$2:$D$5111,$C2118,Тех_Движение!$B$2:$B$5111,"&lt;="&amp;K$3)-$F2118)))</f>
        <v/>
      </c>
      <c r="L2118" s="54">
        <f>IF(OR($B2118="",L$3&lt;$D2118+Настройки!$B$7),0,MAX(0,$E2118-MAX(0,SUMIFS(Тех_Движение!$G$2:$G$5111,Тех_Движение!$D$2:$D$5111,$C2118,Тех_Движение!$B$2:$B$5111,"&lt;="&amp;L$3)-$F2118)))</f>
        <v/>
      </c>
      <c r="M2118" s="54">
        <f>IF(OR($B2118="",M$3&lt;$D2118+Настройки!$B$7),0,MAX(0,$E2118-MAX(0,SUMIFS(Тех_Движение!$G$2:$G$5111,Тех_Движение!$D$2:$D$5111,$C2118,Тех_Движение!$B$2:$B$5111,"&lt;="&amp;M$3)-$F2118)))</f>
        <v/>
      </c>
      <c r="N2118" s="54">
        <f>IF(OR($B2118="",N$3&lt;$D2118+Настройки!$B$7),0,MAX(0,$E2118-MAX(0,SUMIFS(Тех_Движение!$G$2:$G$5111,Тех_Движение!$D$2:$D$5111,$C2118,Тех_Движение!$B$2:$B$5111,"&lt;="&amp;N$3)-$F2118)))</f>
        <v/>
      </c>
      <c r="O2118" s="54">
        <f>IF(OR($B2118="",O$3&lt;$D2118+Настройки!$B$7),0,MAX(0,$E2118-MAX(0,SUMIFS(Тех_Движение!$G$2:$G$5111,Тех_Движение!$D$2:$D$5111,$C2118,Тех_Движение!$B$2:$B$5111,"&lt;="&amp;O$3)-$F2118)))</f>
        <v/>
      </c>
      <c r="P2118" s="54">
        <f>IF(OR($B2118="",P$3&lt;$D2118+Настройки!$B$7),0,MAX(0,$E2118-MAX(0,SUMIFS(Тех_Движение!$G$2:$G$5111,Тех_Движение!$D$2:$D$5111,$C2118,Тех_Движение!$B$2:$B$5111,"&lt;="&amp;P$3)-$F2118)))</f>
        <v/>
      </c>
      <c r="Q2118" s="54">
        <f>IF(OR($B2118="",Q$3&lt;$D2118+Настройки!$B$7),0,MAX(0,$E2118-MAX(0,SUMIFS(Тех_Движение!$G$2:$G$5111,Тех_Движение!$D$2:$D$5111,$C2118,Тех_Движение!$B$2:$B$5111,"&lt;="&amp;Q$3)-$F2118)))</f>
        <v/>
      </c>
      <c r="R2118" s="54">
        <f>IF($B2118="","",SUM($K2118:$Q2118))</f>
        <v/>
      </c>
      <c r="S2118" s="56">
        <f>IF($B2118="","",VLOOKUP($C2118,Настройки!$A$11:$L$17,9,FALSE))</f>
        <v/>
      </c>
      <c r="T2118" s="56">
        <f>IF($B2118="","",$R2118*$S2118)</f>
        <v/>
      </c>
    </row>
    <row r="2119">
      <c r="A2119" s="20">
        <f>Тех_Движение!$A$2116</f>
        <v/>
      </c>
      <c r="B2119" s="20">
        <f>IF(Тех_Движение!$F$2116&gt;0,Тех_Движение!$I$2116,"")</f>
        <v/>
      </c>
      <c r="C2119" s="20">
        <f>IF($B2119="","",Тех_Движение!$D$2116)</f>
        <v/>
      </c>
      <c r="D2119" s="42">
        <f>IF($B2119="","",Тех_Движение!$B$2116)</f>
        <v/>
      </c>
      <c r="E2119" s="54">
        <f>IF($B2119="","",Тех_Движение!$F$2116)</f>
        <v/>
      </c>
      <c r="F2119" s="54">
        <f>IF($B2119="","",SUMIFS($E$5:$E2118,$C$5:$C2118,$C2119))</f>
        <v/>
      </c>
      <c r="G2119" s="54">
        <f>IF($B2119="","",MAX(0,$E2119-MAX(0,SUMIFS(Тех_Движение!$G$2:$G$5111,Тех_Движение!$D$2:$D$5111,$C2119,Тех_Движение!$B$2:$B$5111,"&lt;="&amp;Настройки!$B$5-1)-$F2119)))</f>
        <v/>
      </c>
      <c r="H2119" s="54">
        <f>IF($B2119="","",IF(AND($D2119&gt;=Настройки!$B$5,$D2119&lt;=Настройки!$B$6),$E2119,0))</f>
        <v/>
      </c>
      <c r="I2119" s="54">
        <f>IF($B2119="","",$G2119+$H2119-$J2119)</f>
        <v/>
      </c>
      <c r="J2119" s="54">
        <f>IF($B2119="","",MAX(0,$E2119-MAX(0,SUMIFS(Тех_Движение!$G$2:$G$5111,Тех_Движение!$D$2:$D$5111,$C2119,Тех_Движение!$B$2:$B$5111,"&lt;="&amp;Настройки!$B$6)-$F2119)))</f>
        <v/>
      </c>
      <c r="K2119" s="54">
        <f>IF(OR($B2119="",K$3&lt;$D2119+Настройки!$B$7),0,MAX(0,$E2119-MAX(0,SUMIFS(Тех_Движение!$G$2:$G$5111,Тех_Движение!$D$2:$D$5111,$C2119,Тех_Движение!$B$2:$B$5111,"&lt;="&amp;K$3)-$F2119)))</f>
        <v/>
      </c>
      <c r="L2119" s="54">
        <f>IF(OR($B2119="",L$3&lt;$D2119+Настройки!$B$7),0,MAX(0,$E2119-MAX(0,SUMIFS(Тех_Движение!$G$2:$G$5111,Тех_Движение!$D$2:$D$5111,$C2119,Тех_Движение!$B$2:$B$5111,"&lt;="&amp;L$3)-$F2119)))</f>
        <v/>
      </c>
      <c r="M2119" s="54">
        <f>IF(OR($B2119="",M$3&lt;$D2119+Настройки!$B$7),0,MAX(0,$E2119-MAX(0,SUMIFS(Тех_Движение!$G$2:$G$5111,Тех_Движение!$D$2:$D$5111,$C2119,Тех_Движение!$B$2:$B$5111,"&lt;="&amp;M$3)-$F2119)))</f>
        <v/>
      </c>
      <c r="N2119" s="54">
        <f>IF(OR($B2119="",N$3&lt;$D2119+Настройки!$B$7),0,MAX(0,$E2119-MAX(0,SUMIFS(Тех_Движение!$G$2:$G$5111,Тех_Движение!$D$2:$D$5111,$C2119,Тех_Движение!$B$2:$B$5111,"&lt;="&amp;N$3)-$F2119)))</f>
        <v/>
      </c>
      <c r="O2119" s="54">
        <f>IF(OR($B2119="",O$3&lt;$D2119+Настройки!$B$7),0,MAX(0,$E2119-MAX(0,SUMIFS(Тех_Движение!$G$2:$G$5111,Тех_Движение!$D$2:$D$5111,$C2119,Тех_Движение!$B$2:$B$5111,"&lt;="&amp;O$3)-$F2119)))</f>
        <v/>
      </c>
      <c r="P2119" s="54">
        <f>IF(OR($B2119="",P$3&lt;$D2119+Настройки!$B$7),0,MAX(0,$E2119-MAX(0,SUMIFS(Тех_Движение!$G$2:$G$5111,Тех_Движение!$D$2:$D$5111,$C2119,Тех_Движение!$B$2:$B$5111,"&lt;="&amp;P$3)-$F2119)))</f>
        <v/>
      </c>
      <c r="Q2119" s="54">
        <f>IF(OR($B2119="",Q$3&lt;$D2119+Настройки!$B$7),0,MAX(0,$E2119-MAX(0,SUMIFS(Тех_Движение!$G$2:$G$5111,Тех_Движение!$D$2:$D$5111,$C2119,Тех_Движение!$B$2:$B$5111,"&lt;="&amp;Q$3)-$F2119)))</f>
        <v/>
      </c>
      <c r="R2119" s="54">
        <f>IF($B2119="","",SUM($K2119:$Q2119))</f>
        <v/>
      </c>
      <c r="S2119" s="56">
        <f>IF($B2119="","",VLOOKUP($C2119,Настройки!$A$11:$L$17,9,FALSE))</f>
        <v/>
      </c>
      <c r="T2119" s="56">
        <f>IF($B2119="","",$R2119*$S2119)</f>
        <v/>
      </c>
    </row>
    <row r="2120">
      <c r="A2120" s="20">
        <f>Тех_Движение!$A$2117</f>
        <v/>
      </c>
      <c r="B2120" s="20">
        <f>IF(Тех_Движение!$F$2117&gt;0,Тех_Движение!$I$2117,"")</f>
        <v/>
      </c>
      <c r="C2120" s="20">
        <f>IF($B2120="","",Тех_Движение!$D$2117)</f>
        <v/>
      </c>
      <c r="D2120" s="42">
        <f>IF($B2120="","",Тех_Движение!$B$2117)</f>
        <v/>
      </c>
      <c r="E2120" s="54">
        <f>IF($B2120="","",Тех_Движение!$F$2117)</f>
        <v/>
      </c>
      <c r="F2120" s="54">
        <f>IF($B2120="","",SUMIFS($E$5:$E2119,$C$5:$C2119,$C2120))</f>
        <v/>
      </c>
      <c r="G2120" s="54">
        <f>IF($B2120="","",MAX(0,$E2120-MAX(0,SUMIFS(Тех_Движение!$G$2:$G$5111,Тех_Движение!$D$2:$D$5111,$C2120,Тех_Движение!$B$2:$B$5111,"&lt;="&amp;Настройки!$B$5-1)-$F2120)))</f>
        <v/>
      </c>
      <c r="H2120" s="54">
        <f>IF($B2120="","",IF(AND($D2120&gt;=Настройки!$B$5,$D2120&lt;=Настройки!$B$6),$E2120,0))</f>
        <v/>
      </c>
      <c r="I2120" s="54">
        <f>IF($B2120="","",$G2120+$H2120-$J2120)</f>
        <v/>
      </c>
      <c r="J2120" s="54">
        <f>IF($B2120="","",MAX(0,$E2120-MAX(0,SUMIFS(Тех_Движение!$G$2:$G$5111,Тех_Движение!$D$2:$D$5111,$C2120,Тех_Движение!$B$2:$B$5111,"&lt;="&amp;Настройки!$B$6)-$F2120)))</f>
        <v/>
      </c>
      <c r="K2120" s="54">
        <f>IF(OR($B2120="",K$3&lt;$D2120+Настройки!$B$7),0,MAX(0,$E2120-MAX(0,SUMIFS(Тех_Движение!$G$2:$G$5111,Тех_Движение!$D$2:$D$5111,$C2120,Тех_Движение!$B$2:$B$5111,"&lt;="&amp;K$3)-$F2120)))</f>
        <v/>
      </c>
      <c r="L2120" s="54">
        <f>IF(OR($B2120="",L$3&lt;$D2120+Настройки!$B$7),0,MAX(0,$E2120-MAX(0,SUMIFS(Тех_Движение!$G$2:$G$5111,Тех_Движение!$D$2:$D$5111,$C2120,Тех_Движение!$B$2:$B$5111,"&lt;="&amp;L$3)-$F2120)))</f>
        <v/>
      </c>
      <c r="M2120" s="54">
        <f>IF(OR($B2120="",M$3&lt;$D2120+Настройки!$B$7),0,MAX(0,$E2120-MAX(0,SUMIFS(Тех_Движение!$G$2:$G$5111,Тех_Движение!$D$2:$D$5111,$C2120,Тех_Движение!$B$2:$B$5111,"&lt;="&amp;M$3)-$F2120)))</f>
        <v/>
      </c>
      <c r="N2120" s="54">
        <f>IF(OR($B2120="",N$3&lt;$D2120+Настройки!$B$7),0,MAX(0,$E2120-MAX(0,SUMIFS(Тех_Движение!$G$2:$G$5111,Тех_Движение!$D$2:$D$5111,$C2120,Тех_Движение!$B$2:$B$5111,"&lt;="&amp;N$3)-$F2120)))</f>
        <v/>
      </c>
      <c r="O2120" s="54">
        <f>IF(OR($B2120="",O$3&lt;$D2120+Настройки!$B$7),0,MAX(0,$E2120-MAX(0,SUMIFS(Тех_Движение!$G$2:$G$5111,Тех_Движение!$D$2:$D$5111,$C2120,Тех_Движение!$B$2:$B$5111,"&lt;="&amp;O$3)-$F2120)))</f>
        <v/>
      </c>
      <c r="P2120" s="54">
        <f>IF(OR($B2120="",P$3&lt;$D2120+Настройки!$B$7),0,MAX(0,$E2120-MAX(0,SUMIFS(Тех_Движение!$G$2:$G$5111,Тех_Движение!$D$2:$D$5111,$C2120,Тех_Движение!$B$2:$B$5111,"&lt;="&amp;P$3)-$F2120)))</f>
        <v/>
      </c>
      <c r="Q2120" s="54">
        <f>IF(OR($B2120="",Q$3&lt;$D2120+Настройки!$B$7),0,MAX(0,$E2120-MAX(0,SUMIFS(Тех_Движение!$G$2:$G$5111,Тех_Движение!$D$2:$D$5111,$C2120,Тех_Движение!$B$2:$B$5111,"&lt;="&amp;Q$3)-$F2120)))</f>
        <v/>
      </c>
      <c r="R2120" s="54">
        <f>IF($B2120="","",SUM($K2120:$Q2120))</f>
        <v/>
      </c>
      <c r="S2120" s="56">
        <f>IF($B2120="","",VLOOKUP($C2120,Настройки!$A$11:$L$17,9,FALSE))</f>
        <v/>
      </c>
      <c r="T2120" s="56">
        <f>IF($B2120="","",$R2120*$S2120)</f>
        <v/>
      </c>
    </row>
    <row r="2121">
      <c r="A2121" s="20">
        <f>Тех_Движение!$A$2118</f>
        <v/>
      </c>
      <c r="B2121" s="20">
        <f>IF(Тех_Движение!$F$2118&gt;0,Тех_Движение!$I$2118,"")</f>
        <v/>
      </c>
      <c r="C2121" s="20">
        <f>IF($B2121="","",Тех_Движение!$D$2118)</f>
        <v/>
      </c>
      <c r="D2121" s="42">
        <f>IF($B2121="","",Тех_Движение!$B$2118)</f>
        <v/>
      </c>
      <c r="E2121" s="54">
        <f>IF($B2121="","",Тех_Движение!$F$2118)</f>
        <v/>
      </c>
      <c r="F2121" s="54">
        <f>IF($B2121="","",SUMIFS($E$5:$E2120,$C$5:$C2120,$C2121))</f>
        <v/>
      </c>
      <c r="G2121" s="54">
        <f>IF($B2121="","",MAX(0,$E2121-MAX(0,SUMIFS(Тех_Движение!$G$2:$G$5111,Тех_Движение!$D$2:$D$5111,$C2121,Тех_Движение!$B$2:$B$5111,"&lt;="&amp;Настройки!$B$5-1)-$F2121)))</f>
        <v/>
      </c>
      <c r="H2121" s="54">
        <f>IF($B2121="","",IF(AND($D2121&gt;=Настройки!$B$5,$D2121&lt;=Настройки!$B$6),$E2121,0))</f>
        <v/>
      </c>
      <c r="I2121" s="54">
        <f>IF($B2121="","",$G2121+$H2121-$J2121)</f>
        <v/>
      </c>
      <c r="J2121" s="54">
        <f>IF($B2121="","",MAX(0,$E2121-MAX(0,SUMIFS(Тех_Движение!$G$2:$G$5111,Тех_Движение!$D$2:$D$5111,$C2121,Тех_Движение!$B$2:$B$5111,"&lt;="&amp;Настройки!$B$6)-$F2121)))</f>
        <v/>
      </c>
      <c r="K2121" s="54">
        <f>IF(OR($B2121="",K$3&lt;$D2121+Настройки!$B$7),0,MAX(0,$E2121-MAX(0,SUMIFS(Тех_Движение!$G$2:$G$5111,Тех_Движение!$D$2:$D$5111,$C2121,Тех_Движение!$B$2:$B$5111,"&lt;="&amp;K$3)-$F2121)))</f>
        <v/>
      </c>
      <c r="L2121" s="54">
        <f>IF(OR($B2121="",L$3&lt;$D2121+Настройки!$B$7),0,MAX(0,$E2121-MAX(0,SUMIFS(Тех_Движение!$G$2:$G$5111,Тех_Движение!$D$2:$D$5111,$C2121,Тех_Движение!$B$2:$B$5111,"&lt;="&amp;L$3)-$F2121)))</f>
        <v/>
      </c>
      <c r="M2121" s="54">
        <f>IF(OR($B2121="",M$3&lt;$D2121+Настройки!$B$7),0,MAX(0,$E2121-MAX(0,SUMIFS(Тех_Движение!$G$2:$G$5111,Тех_Движение!$D$2:$D$5111,$C2121,Тех_Движение!$B$2:$B$5111,"&lt;="&amp;M$3)-$F2121)))</f>
        <v/>
      </c>
      <c r="N2121" s="54">
        <f>IF(OR($B2121="",N$3&lt;$D2121+Настройки!$B$7),0,MAX(0,$E2121-MAX(0,SUMIFS(Тех_Движение!$G$2:$G$5111,Тех_Движение!$D$2:$D$5111,$C2121,Тех_Движение!$B$2:$B$5111,"&lt;="&amp;N$3)-$F2121)))</f>
        <v/>
      </c>
      <c r="O2121" s="54">
        <f>IF(OR($B2121="",O$3&lt;$D2121+Настройки!$B$7),0,MAX(0,$E2121-MAX(0,SUMIFS(Тех_Движение!$G$2:$G$5111,Тех_Движение!$D$2:$D$5111,$C2121,Тех_Движение!$B$2:$B$5111,"&lt;="&amp;O$3)-$F2121)))</f>
        <v/>
      </c>
      <c r="P2121" s="54">
        <f>IF(OR($B2121="",P$3&lt;$D2121+Настройки!$B$7),0,MAX(0,$E2121-MAX(0,SUMIFS(Тех_Движение!$G$2:$G$5111,Тех_Движение!$D$2:$D$5111,$C2121,Тех_Движение!$B$2:$B$5111,"&lt;="&amp;P$3)-$F2121)))</f>
        <v/>
      </c>
      <c r="Q2121" s="54">
        <f>IF(OR($B2121="",Q$3&lt;$D2121+Настройки!$B$7),0,MAX(0,$E2121-MAX(0,SUMIFS(Тех_Движение!$G$2:$G$5111,Тех_Движение!$D$2:$D$5111,$C2121,Тех_Движение!$B$2:$B$5111,"&lt;="&amp;Q$3)-$F2121)))</f>
        <v/>
      </c>
      <c r="R2121" s="54">
        <f>IF($B2121="","",SUM($K2121:$Q2121))</f>
        <v/>
      </c>
      <c r="S2121" s="56">
        <f>IF($B2121="","",VLOOKUP($C2121,Настройки!$A$11:$L$17,9,FALSE))</f>
        <v/>
      </c>
      <c r="T2121" s="56">
        <f>IF($B2121="","",$R2121*$S2121)</f>
        <v/>
      </c>
    </row>
    <row r="2122">
      <c r="A2122" s="20">
        <f>Тех_Движение!$A$2119</f>
        <v/>
      </c>
      <c r="B2122" s="20">
        <f>IF(Тех_Движение!$F$2119&gt;0,Тех_Движение!$I$2119,"")</f>
        <v/>
      </c>
      <c r="C2122" s="20">
        <f>IF($B2122="","",Тех_Движение!$D$2119)</f>
        <v/>
      </c>
      <c r="D2122" s="42">
        <f>IF($B2122="","",Тех_Движение!$B$2119)</f>
        <v/>
      </c>
      <c r="E2122" s="54">
        <f>IF($B2122="","",Тех_Движение!$F$2119)</f>
        <v/>
      </c>
      <c r="F2122" s="54">
        <f>IF($B2122="","",SUMIFS($E$5:$E2121,$C$5:$C2121,$C2122))</f>
        <v/>
      </c>
      <c r="G2122" s="54">
        <f>IF($B2122="","",MAX(0,$E2122-MAX(0,SUMIFS(Тех_Движение!$G$2:$G$5111,Тех_Движение!$D$2:$D$5111,$C2122,Тех_Движение!$B$2:$B$5111,"&lt;="&amp;Настройки!$B$5-1)-$F2122)))</f>
        <v/>
      </c>
      <c r="H2122" s="54">
        <f>IF($B2122="","",IF(AND($D2122&gt;=Настройки!$B$5,$D2122&lt;=Настройки!$B$6),$E2122,0))</f>
        <v/>
      </c>
      <c r="I2122" s="54">
        <f>IF($B2122="","",$G2122+$H2122-$J2122)</f>
        <v/>
      </c>
      <c r="J2122" s="54">
        <f>IF($B2122="","",MAX(0,$E2122-MAX(0,SUMIFS(Тех_Движение!$G$2:$G$5111,Тех_Движение!$D$2:$D$5111,$C2122,Тех_Движение!$B$2:$B$5111,"&lt;="&amp;Настройки!$B$6)-$F2122)))</f>
        <v/>
      </c>
      <c r="K2122" s="54">
        <f>IF(OR($B2122="",K$3&lt;$D2122+Настройки!$B$7),0,MAX(0,$E2122-MAX(0,SUMIFS(Тех_Движение!$G$2:$G$5111,Тех_Движение!$D$2:$D$5111,$C2122,Тех_Движение!$B$2:$B$5111,"&lt;="&amp;K$3)-$F2122)))</f>
        <v/>
      </c>
      <c r="L2122" s="54">
        <f>IF(OR($B2122="",L$3&lt;$D2122+Настройки!$B$7),0,MAX(0,$E2122-MAX(0,SUMIFS(Тех_Движение!$G$2:$G$5111,Тех_Движение!$D$2:$D$5111,$C2122,Тех_Движение!$B$2:$B$5111,"&lt;="&amp;L$3)-$F2122)))</f>
        <v/>
      </c>
      <c r="M2122" s="54">
        <f>IF(OR($B2122="",M$3&lt;$D2122+Настройки!$B$7),0,MAX(0,$E2122-MAX(0,SUMIFS(Тех_Движение!$G$2:$G$5111,Тех_Движение!$D$2:$D$5111,$C2122,Тех_Движение!$B$2:$B$5111,"&lt;="&amp;M$3)-$F2122)))</f>
        <v/>
      </c>
      <c r="N2122" s="54">
        <f>IF(OR($B2122="",N$3&lt;$D2122+Настройки!$B$7),0,MAX(0,$E2122-MAX(0,SUMIFS(Тех_Движение!$G$2:$G$5111,Тех_Движение!$D$2:$D$5111,$C2122,Тех_Движение!$B$2:$B$5111,"&lt;="&amp;N$3)-$F2122)))</f>
        <v/>
      </c>
      <c r="O2122" s="54">
        <f>IF(OR($B2122="",O$3&lt;$D2122+Настройки!$B$7),0,MAX(0,$E2122-MAX(0,SUMIFS(Тех_Движение!$G$2:$G$5111,Тех_Движение!$D$2:$D$5111,$C2122,Тех_Движение!$B$2:$B$5111,"&lt;="&amp;O$3)-$F2122)))</f>
        <v/>
      </c>
      <c r="P2122" s="54">
        <f>IF(OR($B2122="",P$3&lt;$D2122+Настройки!$B$7),0,MAX(0,$E2122-MAX(0,SUMIFS(Тех_Движение!$G$2:$G$5111,Тех_Движение!$D$2:$D$5111,$C2122,Тех_Движение!$B$2:$B$5111,"&lt;="&amp;P$3)-$F2122)))</f>
        <v/>
      </c>
      <c r="Q2122" s="54">
        <f>IF(OR($B2122="",Q$3&lt;$D2122+Настройки!$B$7),0,MAX(0,$E2122-MAX(0,SUMIFS(Тех_Движение!$G$2:$G$5111,Тех_Движение!$D$2:$D$5111,$C2122,Тех_Движение!$B$2:$B$5111,"&lt;="&amp;Q$3)-$F2122)))</f>
        <v/>
      </c>
      <c r="R2122" s="54">
        <f>IF($B2122="","",SUM($K2122:$Q2122))</f>
        <v/>
      </c>
      <c r="S2122" s="56">
        <f>IF($B2122="","",VLOOKUP($C2122,Настройки!$A$11:$L$17,9,FALSE))</f>
        <v/>
      </c>
      <c r="T2122" s="56">
        <f>IF($B2122="","",$R2122*$S2122)</f>
        <v/>
      </c>
    </row>
    <row r="2123">
      <c r="A2123" s="20">
        <f>Тех_Движение!$A$2120</f>
        <v/>
      </c>
      <c r="B2123" s="20">
        <f>IF(Тех_Движение!$F$2120&gt;0,Тех_Движение!$I$2120,"")</f>
        <v/>
      </c>
      <c r="C2123" s="20">
        <f>IF($B2123="","",Тех_Движение!$D$2120)</f>
        <v/>
      </c>
      <c r="D2123" s="42">
        <f>IF($B2123="","",Тех_Движение!$B$2120)</f>
        <v/>
      </c>
      <c r="E2123" s="54">
        <f>IF($B2123="","",Тех_Движение!$F$2120)</f>
        <v/>
      </c>
      <c r="F2123" s="54">
        <f>IF($B2123="","",SUMIFS($E$5:$E2122,$C$5:$C2122,$C2123))</f>
        <v/>
      </c>
      <c r="G2123" s="54">
        <f>IF($B2123="","",MAX(0,$E2123-MAX(0,SUMIFS(Тех_Движение!$G$2:$G$5111,Тех_Движение!$D$2:$D$5111,$C2123,Тех_Движение!$B$2:$B$5111,"&lt;="&amp;Настройки!$B$5-1)-$F2123)))</f>
        <v/>
      </c>
      <c r="H2123" s="54">
        <f>IF($B2123="","",IF(AND($D2123&gt;=Настройки!$B$5,$D2123&lt;=Настройки!$B$6),$E2123,0))</f>
        <v/>
      </c>
      <c r="I2123" s="54">
        <f>IF($B2123="","",$G2123+$H2123-$J2123)</f>
        <v/>
      </c>
      <c r="J2123" s="54">
        <f>IF($B2123="","",MAX(0,$E2123-MAX(0,SUMIFS(Тех_Движение!$G$2:$G$5111,Тех_Движение!$D$2:$D$5111,$C2123,Тех_Движение!$B$2:$B$5111,"&lt;="&amp;Настройки!$B$6)-$F2123)))</f>
        <v/>
      </c>
      <c r="K2123" s="54">
        <f>IF(OR($B2123="",K$3&lt;$D2123+Настройки!$B$7),0,MAX(0,$E2123-MAX(0,SUMIFS(Тех_Движение!$G$2:$G$5111,Тех_Движение!$D$2:$D$5111,$C2123,Тех_Движение!$B$2:$B$5111,"&lt;="&amp;K$3)-$F2123)))</f>
        <v/>
      </c>
      <c r="L2123" s="54">
        <f>IF(OR($B2123="",L$3&lt;$D2123+Настройки!$B$7),0,MAX(0,$E2123-MAX(0,SUMIFS(Тех_Движение!$G$2:$G$5111,Тех_Движение!$D$2:$D$5111,$C2123,Тех_Движение!$B$2:$B$5111,"&lt;="&amp;L$3)-$F2123)))</f>
        <v/>
      </c>
      <c r="M2123" s="54">
        <f>IF(OR($B2123="",M$3&lt;$D2123+Настройки!$B$7),0,MAX(0,$E2123-MAX(0,SUMIFS(Тех_Движение!$G$2:$G$5111,Тех_Движение!$D$2:$D$5111,$C2123,Тех_Движение!$B$2:$B$5111,"&lt;="&amp;M$3)-$F2123)))</f>
        <v/>
      </c>
      <c r="N2123" s="54">
        <f>IF(OR($B2123="",N$3&lt;$D2123+Настройки!$B$7),0,MAX(0,$E2123-MAX(0,SUMIFS(Тех_Движение!$G$2:$G$5111,Тех_Движение!$D$2:$D$5111,$C2123,Тех_Движение!$B$2:$B$5111,"&lt;="&amp;N$3)-$F2123)))</f>
        <v/>
      </c>
      <c r="O2123" s="54">
        <f>IF(OR($B2123="",O$3&lt;$D2123+Настройки!$B$7),0,MAX(0,$E2123-MAX(0,SUMIFS(Тех_Движение!$G$2:$G$5111,Тех_Движение!$D$2:$D$5111,$C2123,Тех_Движение!$B$2:$B$5111,"&lt;="&amp;O$3)-$F2123)))</f>
        <v/>
      </c>
      <c r="P2123" s="54">
        <f>IF(OR($B2123="",P$3&lt;$D2123+Настройки!$B$7),0,MAX(0,$E2123-MAX(0,SUMIFS(Тех_Движение!$G$2:$G$5111,Тех_Движение!$D$2:$D$5111,$C2123,Тех_Движение!$B$2:$B$5111,"&lt;="&amp;P$3)-$F2123)))</f>
        <v/>
      </c>
      <c r="Q2123" s="54">
        <f>IF(OR($B2123="",Q$3&lt;$D2123+Настройки!$B$7),0,MAX(0,$E2123-MAX(0,SUMIFS(Тех_Движение!$G$2:$G$5111,Тех_Движение!$D$2:$D$5111,$C2123,Тех_Движение!$B$2:$B$5111,"&lt;="&amp;Q$3)-$F2123)))</f>
        <v/>
      </c>
      <c r="R2123" s="54">
        <f>IF($B2123="","",SUM($K2123:$Q2123))</f>
        <v/>
      </c>
      <c r="S2123" s="56">
        <f>IF($B2123="","",VLOOKUP($C2123,Настройки!$A$11:$L$17,9,FALSE))</f>
        <v/>
      </c>
      <c r="T2123" s="56">
        <f>IF($B2123="","",$R2123*$S2123)</f>
        <v/>
      </c>
    </row>
    <row r="2124">
      <c r="A2124" s="20">
        <f>Тех_Движение!$A$2121</f>
        <v/>
      </c>
      <c r="B2124" s="20">
        <f>IF(Тех_Движение!$F$2121&gt;0,Тех_Движение!$I$2121,"")</f>
        <v/>
      </c>
      <c r="C2124" s="20">
        <f>IF($B2124="","",Тех_Движение!$D$2121)</f>
        <v/>
      </c>
      <c r="D2124" s="42">
        <f>IF($B2124="","",Тех_Движение!$B$2121)</f>
        <v/>
      </c>
      <c r="E2124" s="54">
        <f>IF($B2124="","",Тех_Движение!$F$2121)</f>
        <v/>
      </c>
      <c r="F2124" s="54">
        <f>IF($B2124="","",SUMIFS($E$5:$E2123,$C$5:$C2123,$C2124))</f>
        <v/>
      </c>
      <c r="G2124" s="54">
        <f>IF($B2124="","",MAX(0,$E2124-MAX(0,SUMIFS(Тех_Движение!$G$2:$G$5111,Тех_Движение!$D$2:$D$5111,$C2124,Тех_Движение!$B$2:$B$5111,"&lt;="&amp;Настройки!$B$5-1)-$F2124)))</f>
        <v/>
      </c>
      <c r="H2124" s="54">
        <f>IF($B2124="","",IF(AND($D2124&gt;=Настройки!$B$5,$D2124&lt;=Настройки!$B$6),$E2124,0))</f>
        <v/>
      </c>
      <c r="I2124" s="54">
        <f>IF($B2124="","",$G2124+$H2124-$J2124)</f>
        <v/>
      </c>
      <c r="J2124" s="54">
        <f>IF($B2124="","",MAX(0,$E2124-MAX(0,SUMIFS(Тех_Движение!$G$2:$G$5111,Тех_Движение!$D$2:$D$5111,$C2124,Тех_Движение!$B$2:$B$5111,"&lt;="&amp;Настройки!$B$6)-$F2124)))</f>
        <v/>
      </c>
      <c r="K2124" s="54">
        <f>IF(OR($B2124="",K$3&lt;$D2124+Настройки!$B$7),0,MAX(0,$E2124-MAX(0,SUMIFS(Тех_Движение!$G$2:$G$5111,Тех_Движение!$D$2:$D$5111,$C2124,Тех_Движение!$B$2:$B$5111,"&lt;="&amp;K$3)-$F2124)))</f>
        <v/>
      </c>
      <c r="L2124" s="54">
        <f>IF(OR($B2124="",L$3&lt;$D2124+Настройки!$B$7),0,MAX(0,$E2124-MAX(0,SUMIFS(Тех_Движение!$G$2:$G$5111,Тех_Движение!$D$2:$D$5111,$C2124,Тех_Движение!$B$2:$B$5111,"&lt;="&amp;L$3)-$F2124)))</f>
        <v/>
      </c>
      <c r="M2124" s="54">
        <f>IF(OR($B2124="",M$3&lt;$D2124+Настройки!$B$7),0,MAX(0,$E2124-MAX(0,SUMIFS(Тех_Движение!$G$2:$G$5111,Тех_Движение!$D$2:$D$5111,$C2124,Тех_Движение!$B$2:$B$5111,"&lt;="&amp;M$3)-$F2124)))</f>
        <v/>
      </c>
      <c r="N2124" s="54">
        <f>IF(OR($B2124="",N$3&lt;$D2124+Настройки!$B$7),0,MAX(0,$E2124-MAX(0,SUMIFS(Тех_Движение!$G$2:$G$5111,Тех_Движение!$D$2:$D$5111,$C2124,Тех_Движение!$B$2:$B$5111,"&lt;="&amp;N$3)-$F2124)))</f>
        <v/>
      </c>
      <c r="O2124" s="54">
        <f>IF(OR($B2124="",O$3&lt;$D2124+Настройки!$B$7),0,MAX(0,$E2124-MAX(0,SUMIFS(Тех_Движение!$G$2:$G$5111,Тех_Движение!$D$2:$D$5111,$C2124,Тех_Движение!$B$2:$B$5111,"&lt;="&amp;O$3)-$F2124)))</f>
        <v/>
      </c>
      <c r="P2124" s="54">
        <f>IF(OR($B2124="",P$3&lt;$D2124+Настройки!$B$7),0,MAX(0,$E2124-MAX(0,SUMIFS(Тех_Движение!$G$2:$G$5111,Тех_Движение!$D$2:$D$5111,$C2124,Тех_Движение!$B$2:$B$5111,"&lt;="&amp;P$3)-$F2124)))</f>
        <v/>
      </c>
      <c r="Q2124" s="54">
        <f>IF(OR($B2124="",Q$3&lt;$D2124+Настройки!$B$7),0,MAX(0,$E2124-MAX(0,SUMIFS(Тех_Движение!$G$2:$G$5111,Тех_Движение!$D$2:$D$5111,$C2124,Тех_Движение!$B$2:$B$5111,"&lt;="&amp;Q$3)-$F2124)))</f>
        <v/>
      </c>
      <c r="R2124" s="54">
        <f>IF($B2124="","",SUM($K2124:$Q2124))</f>
        <v/>
      </c>
      <c r="S2124" s="56">
        <f>IF($B2124="","",VLOOKUP($C2124,Настройки!$A$11:$L$17,9,FALSE))</f>
        <v/>
      </c>
      <c r="T2124" s="56">
        <f>IF($B2124="","",$R2124*$S2124)</f>
        <v/>
      </c>
    </row>
    <row r="2125">
      <c r="A2125" s="20">
        <f>Тех_Движение!$A$2122</f>
        <v/>
      </c>
      <c r="B2125" s="20">
        <f>IF(Тех_Движение!$F$2122&gt;0,Тех_Движение!$I$2122,"")</f>
        <v/>
      </c>
      <c r="C2125" s="20">
        <f>IF($B2125="","",Тех_Движение!$D$2122)</f>
        <v/>
      </c>
      <c r="D2125" s="42">
        <f>IF($B2125="","",Тех_Движение!$B$2122)</f>
        <v/>
      </c>
      <c r="E2125" s="54">
        <f>IF($B2125="","",Тех_Движение!$F$2122)</f>
        <v/>
      </c>
      <c r="F2125" s="54">
        <f>IF($B2125="","",SUMIFS($E$5:$E2124,$C$5:$C2124,$C2125))</f>
        <v/>
      </c>
      <c r="G2125" s="54">
        <f>IF($B2125="","",MAX(0,$E2125-MAX(0,SUMIFS(Тех_Движение!$G$2:$G$5111,Тех_Движение!$D$2:$D$5111,$C2125,Тех_Движение!$B$2:$B$5111,"&lt;="&amp;Настройки!$B$5-1)-$F2125)))</f>
        <v/>
      </c>
      <c r="H2125" s="54">
        <f>IF($B2125="","",IF(AND($D2125&gt;=Настройки!$B$5,$D2125&lt;=Настройки!$B$6),$E2125,0))</f>
        <v/>
      </c>
      <c r="I2125" s="54">
        <f>IF($B2125="","",$G2125+$H2125-$J2125)</f>
        <v/>
      </c>
      <c r="J2125" s="54">
        <f>IF($B2125="","",MAX(0,$E2125-MAX(0,SUMIFS(Тех_Движение!$G$2:$G$5111,Тех_Движение!$D$2:$D$5111,$C2125,Тех_Движение!$B$2:$B$5111,"&lt;="&amp;Настройки!$B$6)-$F2125)))</f>
        <v/>
      </c>
      <c r="K2125" s="54">
        <f>IF(OR($B2125="",K$3&lt;$D2125+Настройки!$B$7),0,MAX(0,$E2125-MAX(0,SUMIFS(Тех_Движение!$G$2:$G$5111,Тех_Движение!$D$2:$D$5111,$C2125,Тех_Движение!$B$2:$B$5111,"&lt;="&amp;K$3)-$F2125)))</f>
        <v/>
      </c>
      <c r="L2125" s="54">
        <f>IF(OR($B2125="",L$3&lt;$D2125+Настройки!$B$7),0,MAX(0,$E2125-MAX(0,SUMIFS(Тех_Движение!$G$2:$G$5111,Тех_Движение!$D$2:$D$5111,$C2125,Тех_Движение!$B$2:$B$5111,"&lt;="&amp;L$3)-$F2125)))</f>
        <v/>
      </c>
      <c r="M2125" s="54">
        <f>IF(OR($B2125="",M$3&lt;$D2125+Настройки!$B$7),0,MAX(0,$E2125-MAX(0,SUMIFS(Тех_Движение!$G$2:$G$5111,Тех_Движение!$D$2:$D$5111,$C2125,Тех_Движение!$B$2:$B$5111,"&lt;="&amp;M$3)-$F2125)))</f>
        <v/>
      </c>
      <c r="N2125" s="54">
        <f>IF(OR($B2125="",N$3&lt;$D2125+Настройки!$B$7),0,MAX(0,$E2125-MAX(0,SUMIFS(Тех_Движение!$G$2:$G$5111,Тех_Движение!$D$2:$D$5111,$C2125,Тех_Движение!$B$2:$B$5111,"&lt;="&amp;N$3)-$F2125)))</f>
        <v/>
      </c>
      <c r="O2125" s="54">
        <f>IF(OR($B2125="",O$3&lt;$D2125+Настройки!$B$7),0,MAX(0,$E2125-MAX(0,SUMIFS(Тех_Движение!$G$2:$G$5111,Тех_Движение!$D$2:$D$5111,$C2125,Тех_Движение!$B$2:$B$5111,"&lt;="&amp;O$3)-$F2125)))</f>
        <v/>
      </c>
      <c r="P2125" s="54">
        <f>IF(OR($B2125="",P$3&lt;$D2125+Настройки!$B$7),0,MAX(0,$E2125-MAX(0,SUMIFS(Тех_Движение!$G$2:$G$5111,Тех_Движение!$D$2:$D$5111,$C2125,Тех_Движение!$B$2:$B$5111,"&lt;="&amp;P$3)-$F2125)))</f>
        <v/>
      </c>
      <c r="Q2125" s="54">
        <f>IF(OR($B2125="",Q$3&lt;$D2125+Настройки!$B$7),0,MAX(0,$E2125-MAX(0,SUMIFS(Тех_Движение!$G$2:$G$5111,Тех_Движение!$D$2:$D$5111,$C2125,Тех_Движение!$B$2:$B$5111,"&lt;="&amp;Q$3)-$F2125)))</f>
        <v/>
      </c>
      <c r="R2125" s="54">
        <f>IF($B2125="","",SUM($K2125:$Q2125))</f>
        <v/>
      </c>
      <c r="S2125" s="56">
        <f>IF($B2125="","",VLOOKUP($C2125,Настройки!$A$11:$L$17,9,FALSE))</f>
        <v/>
      </c>
      <c r="T2125" s="56">
        <f>IF($B2125="","",$R2125*$S2125)</f>
        <v/>
      </c>
    </row>
    <row r="2126">
      <c r="A2126" s="20">
        <f>Тех_Движение!$A$2123</f>
        <v/>
      </c>
      <c r="B2126" s="20">
        <f>IF(Тех_Движение!$F$2123&gt;0,Тех_Движение!$I$2123,"")</f>
        <v/>
      </c>
      <c r="C2126" s="20">
        <f>IF($B2126="","",Тех_Движение!$D$2123)</f>
        <v/>
      </c>
      <c r="D2126" s="42">
        <f>IF($B2126="","",Тех_Движение!$B$2123)</f>
        <v/>
      </c>
      <c r="E2126" s="54">
        <f>IF($B2126="","",Тех_Движение!$F$2123)</f>
        <v/>
      </c>
      <c r="F2126" s="54">
        <f>IF($B2126="","",SUMIFS($E$5:$E2125,$C$5:$C2125,$C2126))</f>
        <v/>
      </c>
      <c r="G2126" s="54">
        <f>IF($B2126="","",MAX(0,$E2126-MAX(0,SUMIFS(Тех_Движение!$G$2:$G$5111,Тех_Движение!$D$2:$D$5111,$C2126,Тех_Движение!$B$2:$B$5111,"&lt;="&amp;Настройки!$B$5-1)-$F2126)))</f>
        <v/>
      </c>
      <c r="H2126" s="54">
        <f>IF($B2126="","",IF(AND($D2126&gt;=Настройки!$B$5,$D2126&lt;=Настройки!$B$6),$E2126,0))</f>
        <v/>
      </c>
      <c r="I2126" s="54">
        <f>IF($B2126="","",$G2126+$H2126-$J2126)</f>
        <v/>
      </c>
      <c r="J2126" s="54">
        <f>IF($B2126="","",MAX(0,$E2126-MAX(0,SUMIFS(Тех_Движение!$G$2:$G$5111,Тех_Движение!$D$2:$D$5111,$C2126,Тех_Движение!$B$2:$B$5111,"&lt;="&amp;Настройки!$B$6)-$F2126)))</f>
        <v/>
      </c>
      <c r="K2126" s="54">
        <f>IF(OR($B2126="",K$3&lt;$D2126+Настройки!$B$7),0,MAX(0,$E2126-MAX(0,SUMIFS(Тех_Движение!$G$2:$G$5111,Тех_Движение!$D$2:$D$5111,$C2126,Тех_Движение!$B$2:$B$5111,"&lt;="&amp;K$3)-$F2126)))</f>
        <v/>
      </c>
      <c r="L2126" s="54">
        <f>IF(OR($B2126="",L$3&lt;$D2126+Настройки!$B$7),0,MAX(0,$E2126-MAX(0,SUMIFS(Тех_Движение!$G$2:$G$5111,Тех_Движение!$D$2:$D$5111,$C2126,Тех_Движение!$B$2:$B$5111,"&lt;="&amp;L$3)-$F2126)))</f>
        <v/>
      </c>
      <c r="M2126" s="54">
        <f>IF(OR($B2126="",M$3&lt;$D2126+Настройки!$B$7),0,MAX(0,$E2126-MAX(0,SUMIFS(Тех_Движение!$G$2:$G$5111,Тех_Движение!$D$2:$D$5111,$C2126,Тех_Движение!$B$2:$B$5111,"&lt;="&amp;M$3)-$F2126)))</f>
        <v/>
      </c>
      <c r="N2126" s="54">
        <f>IF(OR($B2126="",N$3&lt;$D2126+Настройки!$B$7),0,MAX(0,$E2126-MAX(0,SUMIFS(Тех_Движение!$G$2:$G$5111,Тех_Движение!$D$2:$D$5111,$C2126,Тех_Движение!$B$2:$B$5111,"&lt;="&amp;N$3)-$F2126)))</f>
        <v/>
      </c>
      <c r="O2126" s="54">
        <f>IF(OR($B2126="",O$3&lt;$D2126+Настройки!$B$7),0,MAX(0,$E2126-MAX(0,SUMIFS(Тех_Движение!$G$2:$G$5111,Тех_Движение!$D$2:$D$5111,$C2126,Тех_Движение!$B$2:$B$5111,"&lt;="&amp;O$3)-$F2126)))</f>
        <v/>
      </c>
      <c r="P2126" s="54">
        <f>IF(OR($B2126="",P$3&lt;$D2126+Настройки!$B$7),0,MAX(0,$E2126-MAX(0,SUMIFS(Тех_Движение!$G$2:$G$5111,Тех_Движение!$D$2:$D$5111,$C2126,Тех_Движение!$B$2:$B$5111,"&lt;="&amp;P$3)-$F2126)))</f>
        <v/>
      </c>
      <c r="Q2126" s="54">
        <f>IF(OR($B2126="",Q$3&lt;$D2126+Настройки!$B$7),0,MAX(0,$E2126-MAX(0,SUMIFS(Тех_Движение!$G$2:$G$5111,Тех_Движение!$D$2:$D$5111,$C2126,Тех_Движение!$B$2:$B$5111,"&lt;="&amp;Q$3)-$F2126)))</f>
        <v/>
      </c>
      <c r="R2126" s="54">
        <f>IF($B2126="","",SUM($K2126:$Q2126))</f>
        <v/>
      </c>
      <c r="S2126" s="56">
        <f>IF($B2126="","",VLOOKUP($C2126,Настройки!$A$11:$L$17,9,FALSE))</f>
        <v/>
      </c>
      <c r="T2126" s="56">
        <f>IF($B2126="","",$R2126*$S2126)</f>
        <v/>
      </c>
    </row>
    <row r="2127">
      <c r="A2127" s="20">
        <f>Тех_Движение!$A$2124</f>
        <v/>
      </c>
      <c r="B2127" s="20">
        <f>IF(Тех_Движение!$F$2124&gt;0,Тех_Движение!$I$2124,"")</f>
        <v/>
      </c>
      <c r="C2127" s="20">
        <f>IF($B2127="","",Тех_Движение!$D$2124)</f>
        <v/>
      </c>
      <c r="D2127" s="42">
        <f>IF($B2127="","",Тех_Движение!$B$2124)</f>
        <v/>
      </c>
      <c r="E2127" s="54">
        <f>IF($B2127="","",Тех_Движение!$F$2124)</f>
        <v/>
      </c>
      <c r="F2127" s="54">
        <f>IF($B2127="","",SUMIFS($E$5:$E2126,$C$5:$C2126,$C2127))</f>
        <v/>
      </c>
      <c r="G2127" s="54">
        <f>IF($B2127="","",MAX(0,$E2127-MAX(0,SUMIFS(Тех_Движение!$G$2:$G$5111,Тех_Движение!$D$2:$D$5111,$C2127,Тех_Движение!$B$2:$B$5111,"&lt;="&amp;Настройки!$B$5-1)-$F2127)))</f>
        <v/>
      </c>
      <c r="H2127" s="54">
        <f>IF($B2127="","",IF(AND($D2127&gt;=Настройки!$B$5,$D2127&lt;=Настройки!$B$6),$E2127,0))</f>
        <v/>
      </c>
      <c r="I2127" s="54">
        <f>IF($B2127="","",$G2127+$H2127-$J2127)</f>
        <v/>
      </c>
      <c r="J2127" s="54">
        <f>IF($B2127="","",MAX(0,$E2127-MAX(0,SUMIFS(Тех_Движение!$G$2:$G$5111,Тех_Движение!$D$2:$D$5111,$C2127,Тех_Движение!$B$2:$B$5111,"&lt;="&amp;Настройки!$B$6)-$F2127)))</f>
        <v/>
      </c>
      <c r="K2127" s="54">
        <f>IF(OR($B2127="",K$3&lt;$D2127+Настройки!$B$7),0,MAX(0,$E2127-MAX(0,SUMIFS(Тех_Движение!$G$2:$G$5111,Тех_Движение!$D$2:$D$5111,$C2127,Тех_Движение!$B$2:$B$5111,"&lt;="&amp;K$3)-$F2127)))</f>
        <v/>
      </c>
      <c r="L2127" s="54">
        <f>IF(OR($B2127="",L$3&lt;$D2127+Настройки!$B$7),0,MAX(0,$E2127-MAX(0,SUMIFS(Тех_Движение!$G$2:$G$5111,Тех_Движение!$D$2:$D$5111,$C2127,Тех_Движение!$B$2:$B$5111,"&lt;="&amp;L$3)-$F2127)))</f>
        <v/>
      </c>
      <c r="M2127" s="54">
        <f>IF(OR($B2127="",M$3&lt;$D2127+Настройки!$B$7),0,MAX(0,$E2127-MAX(0,SUMIFS(Тех_Движение!$G$2:$G$5111,Тех_Движение!$D$2:$D$5111,$C2127,Тех_Движение!$B$2:$B$5111,"&lt;="&amp;M$3)-$F2127)))</f>
        <v/>
      </c>
      <c r="N2127" s="54">
        <f>IF(OR($B2127="",N$3&lt;$D2127+Настройки!$B$7),0,MAX(0,$E2127-MAX(0,SUMIFS(Тех_Движение!$G$2:$G$5111,Тех_Движение!$D$2:$D$5111,$C2127,Тех_Движение!$B$2:$B$5111,"&lt;="&amp;N$3)-$F2127)))</f>
        <v/>
      </c>
      <c r="O2127" s="54">
        <f>IF(OR($B2127="",O$3&lt;$D2127+Настройки!$B$7),0,MAX(0,$E2127-MAX(0,SUMIFS(Тех_Движение!$G$2:$G$5111,Тех_Движение!$D$2:$D$5111,$C2127,Тех_Движение!$B$2:$B$5111,"&lt;="&amp;O$3)-$F2127)))</f>
        <v/>
      </c>
      <c r="P2127" s="54">
        <f>IF(OR($B2127="",P$3&lt;$D2127+Настройки!$B$7),0,MAX(0,$E2127-MAX(0,SUMIFS(Тех_Движение!$G$2:$G$5111,Тех_Движение!$D$2:$D$5111,$C2127,Тех_Движение!$B$2:$B$5111,"&lt;="&amp;P$3)-$F2127)))</f>
        <v/>
      </c>
      <c r="Q2127" s="54">
        <f>IF(OR($B2127="",Q$3&lt;$D2127+Настройки!$B$7),0,MAX(0,$E2127-MAX(0,SUMIFS(Тех_Движение!$G$2:$G$5111,Тех_Движение!$D$2:$D$5111,$C2127,Тех_Движение!$B$2:$B$5111,"&lt;="&amp;Q$3)-$F2127)))</f>
        <v/>
      </c>
      <c r="R2127" s="54">
        <f>IF($B2127="","",SUM($K2127:$Q2127))</f>
        <v/>
      </c>
      <c r="S2127" s="56">
        <f>IF($B2127="","",VLOOKUP($C2127,Настройки!$A$11:$L$17,9,FALSE))</f>
        <v/>
      </c>
      <c r="T2127" s="56">
        <f>IF($B2127="","",$R2127*$S2127)</f>
        <v/>
      </c>
    </row>
    <row r="2128">
      <c r="A2128" s="20">
        <f>Тех_Движение!$A$2125</f>
        <v/>
      </c>
      <c r="B2128" s="20">
        <f>IF(Тех_Движение!$F$2125&gt;0,Тех_Движение!$I$2125,"")</f>
        <v/>
      </c>
      <c r="C2128" s="20">
        <f>IF($B2128="","",Тех_Движение!$D$2125)</f>
        <v/>
      </c>
      <c r="D2128" s="42">
        <f>IF($B2128="","",Тех_Движение!$B$2125)</f>
        <v/>
      </c>
      <c r="E2128" s="54">
        <f>IF($B2128="","",Тех_Движение!$F$2125)</f>
        <v/>
      </c>
      <c r="F2128" s="54">
        <f>IF($B2128="","",SUMIFS($E$5:$E2127,$C$5:$C2127,$C2128))</f>
        <v/>
      </c>
      <c r="G2128" s="54">
        <f>IF($B2128="","",MAX(0,$E2128-MAX(0,SUMIFS(Тех_Движение!$G$2:$G$5111,Тех_Движение!$D$2:$D$5111,$C2128,Тех_Движение!$B$2:$B$5111,"&lt;="&amp;Настройки!$B$5-1)-$F2128)))</f>
        <v/>
      </c>
      <c r="H2128" s="54">
        <f>IF($B2128="","",IF(AND($D2128&gt;=Настройки!$B$5,$D2128&lt;=Настройки!$B$6),$E2128,0))</f>
        <v/>
      </c>
      <c r="I2128" s="54">
        <f>IF($B2128="","",$G2128+$H2128-$J2128)</f>
        <v/>
      </c>
      <c r="J2128" s="54">
        <f>IF($B2128="","",MAX(0,$E2128-MAX(0,SUMIFS(Тех_Движение!$G$2:$G$5111,Тех_Движение!$D$2:$D$5111,$C2128,Тех_Движение!$B$2:$B$5111,"&lt;="&amp;Настройки!$B$6)-$F2128)))</f>
        <v/>
      </c>
      <c r="K2128" s="54">
        <f>IF(OR($B2128="",K$3&lt;$D2128+Настройки!$B$7),0,MAX(0,$E2128-MAX(0,SUMIFS(Тех_Движение!$G$2:$G$5111,Тех_Движение!$D$2:$D$5111,$C2128,Тех_Движение!$B$2:$B$5111,"&lt;="&amp;K$3)-$F2128)))</f>
        <v/>
      </c>
      <c r="L2128" s="54">
        <f>IF(OR($B2128="",L$3&lt;$D2128+Настройки!$B$7),0,MAX(0,$E2128-MAX(0,SUMIFS(Тех_Движение!$G$2:$G$5111,Тех_Движение!$D$2:$D$5111,$C2128,Тех_Движение!$B$2:$B$5111,"&lt;="&amp;L$3)-$F2128)))</f>
        <v/>
      </c>
      <c r="M2128" s="54">
        <f>IF(OR($B2128="",M$3&lt;$D2128+Настройки!$B$7),0,MAX(0,$E2128-MAX(0,SUMIFS(Тех_Движение!$G$2:$G$5111,Тех_Движение!$D$2:$D$5111,$C2128,Тех_Движение!$B$2:$B$5111,"&lt;="&amp;M$3)-$F2128)))</f>
        <v/>
      </c>
      <c r="N2128" s="54">
        <f>IF(OR($B2128="",N$3&lt;$D2128+Настройки!$B$7),0,MAX(0,$E2128-MAX(0,SUMIFS(Тех_Движение!$G$2:$G$5111,Тех_Движение!$D$2:$D$5111,$C2128,Тех_Движение!$B$2:$B$5111,"&lt;="&amp;N$3)-$F2128)))</f>
        <v/>
      </c>
      <c r="O2128" s="54">
        <f>IF(OR($B2128="",O$3&lt;$D2128+Настройки!$B$7),0,MAX(0,$E2128-MAX(0,SUMIFS(Тех_Движение!$G$2:$G$5111,Тех_Движение!$D$2:$D$5111,$C2128,Тех_Движение!$B$2:$B$5111,"&lt;="&amp;O$3)-$F2128)))</f>
        <v/>
      </c>
      <c r="P2128" s="54">
        <f>IF(OR($B2128="",P$3&lt;$D2128+Настройки!$B$7),0,MAX(0,$E2128-MAX(0,SUMIFS(Тех_Движение!$G$2:$G$5111,Тех_Движение!$D$2:$D$5111,$C2128,Тех_Движение!$B$2:$B$5111,"&lt;="&amp;P$3)-$F2128)))</f>
        <v/>
      </c>
      <c r="Q2128" s="54">
        <f>IF(OR($B2128="",Q$3&lt;$D2128+Настройки!$B$7),0,MAX(0,$E2128-MAX(0,SUMIFS(Тех_Движение!$G$2:$G$5111,Тех_Движение!$D$2:$D$5111,$C2128,Тех_Движение!$B$2:$B$5111,"&lt;="&amp;Q$3)-$F2128)))</f>
        <v/>
      </c>
      <c r="R2128" s="54">
        <f>IF($B2128="","",SUM($K2128:$Q2128))</f>
        <v/>
      </c>
      <c r="S2128" s="56">
        <f>IF($B2128="","",VLOOKUP($C2128,Настройки!$A$11:$L$17,9,FALSE))</f>
        <v/>
      </c>
      <c r="T2128" s="56">
        <f>IF($B2128="","",$R2128*$S2128)</f>
        <v/>
      </c>
    </row>
    <row r="2129">
      <c r="A2129" s="20">
        <f>Тех_Движение!$A$2126</f>
        <v/>
      </c>
      <c r="B2129" s="20">
        <f>IF(Тех_Движение!$F$2126&gt;0,Тех_Движение!$I$2126,"")</f>
        <v/>
      </c>
      <c r="C2129" s="20">
        <f>IF($B2129="","",Тех_Движение!$D$2126)</f>
        <v/>
      </c>
      <c r="D2129" s="42">
        <f>IF($B2129="","",Тех_Движение!$B$2126)</f>
        <v/>
      </c>
      <c r="E2129" s="54">
        <f>IF($B2129="","",Тех_Движение!$F$2126)</f>
        <v/>
      </c>
      <c r="F2129" s="54">
        <f>IF($B2129="","",SUMIFS($E$5:$E2128,$C$5:$C2128,$C2129))</f>
        <v/>
      </c>
      <c r="G2129" s="54">
        <f>IF($B2129="","",MAX(0,$E2129-MAX(0,SUMIFS(Тех_Движение!$G$2:$G$5111,Тех_Движение!$D$2:$D$5111,$C2129,Тех_Движение!$B$2:$B$5111,"&lt;="&amp;Настройки!$B$5-1)-$F2129)))</f>
        <v/>
      </c>
      <c r="H2129" s="54">
        <f>IF($B2129="","",IF(AND($D2129&gt;=Настройки!$B$5,$D2129&lt;=Настройки!$B$6),$E2129,0))</f>
        <v/>
      </c>
      <c r="I2129" s="54">
        <f>IF($B2129="","",$G2129+$H2129-$J2129)</f>
        <v/>
      </c>
      <c r="J2129" s="54">
        <f>IF($B2129="","",MAX(0,$E2129-MAX(0,SUMIFS(Тех_Движение!$G$2:$G$5111,Тех_Движение!$D$2:$D$5111,$C2129,Тех_Движение!$B$2:$B$5111,"&lt;="&amp;Настройки!$B$6)-$F2129)))</f>
        <v/>
      </c>
      <c r="K2129" s="54">
        <f>IF(OR($B2129="",K$3&lt;$D2129+Настройки!$B$7),0,MAX(0,$E2129-MAX(0,SUMIFS(Тех_Движение!$G$2:$G$5111,Тех_Движение!$D$2:$D$5111,$C2129,Тех_Движение!$B$2:$B$5111,"&lt;="&amp;K$3)-$F2129)))</f>
        <v/>
      </c>
      <c r="L2129" s="54">
        <f>IF(OR($B2129="",L$3&lt;$D2129+Настройки!$B$7),0,MAX(0,$E2129-MAX(0,SUMIFS(Тех_Движение!$G$2:$G$5111,Тех_Движение!$D$2:$D$5111,$C2129,Тех_Движение!$B$2:$B$5111,"&lt;="&amp;L$3)-$F2129)))</f>
        <v/>
      </c>
      <c r="M2129" s="54">
        <f>IF(OR($B2129="",M$3&lt;$D2129+Настройки!$B$7),0,MAX(0,$E2129-MAX(0,SUMIFS(Тех_Движение!$G$2:$G$5111,Тех_Движение!$D$2:$D$5111,$C2129,Тех_Движение!$B$2:$B$5111,"&lt;="&amp;M$3)-$F2129)))</f>
        <v/>
      </c>
      <c r="N2129" s="54">
        <f>IF(OR($B2129="",N$3&lt;$D2129+Настройки!$B$7),0,MAX(0,$E2129-MAX(0,SUMIFS(Тех_Движение!$G$2:$G$5111,Тех_Движение!$D$2:$D$5111,$C2129,Тех_Движение!$B$2:$B$5111,"&lt;="&amp;N$3)-$F2129)))</f>
        <v/>
      </c>
      <c r="O2129" s="54">
        <f>IF(OR($B2129="",O$3&lt;$D2129+Настройки!$B$7),0,MAX(0,$E2129-MAX(0,SUMIFS(Тех_Движение!$G$2:$G$5111,Тех_Движение!$D$2:$D$5111,$C2129,Тех_Движение!$B$2:$B$5111,"&lt;="&amp;O$3)-$F2129)))</f>
        <v/>
      </c>
      <c r="P2129" s="54">
        <f>IF(OR($B2129="",P$3&lt;$D2129+Настройки!$B$7),0,MAX(0,$E2129-MAX(0,SUMIFS(Тех_Движение!$G$2:$G$5111,Тех_Движение!$D$2:$D$5111,$C2129,Тех_Движение!$B$2:$B$5111,"&lt;="&amp;P$3)-$F2129)))</f>
        <v/>
      </c>
      <c r="Q2129" s="54">
        <f>IF(OR($B2129="",Q$3&lt;$D2129+Настройки!$B$7),0,MAX(0,$E2129-MAX(0,SUMIFS(Тех_Движение!$G$2:$G$5111,Тех_Движение!$D$2:$D$5111,$C2129,Тех_Движение!$B$2:$B$5111,"&lt;="&amp;Q$3)-$F2129)))</f>
        <v/>
      </c>
      <c r="R2129" s="54">
        <f>IF($B2129="","",SUM($K2129:$Q2129))</f>
        <v/>
      </c>
      <c r="S2129" s="56">
        <f>IF($B2129="","",VLOOKUP($C2129,Настройки!$A$11:$L$17,9,FALSE))</f>
        <v/>
      </c>
      <c r="T2129" s="56">
        <f>IF($B2129="","",$R2129*$S2129)</f>
        <v/>
      </c>
    </row>
    <row r="2130">
      <c r="A2130" s="20">
        <f>Тех_Движение!$A$2127</f>
        <v/>
      </c>
      <c r="B2130" s="20">
        <f>IF(Тех_Движение!$F$2127&gt;0,Тех_Движение!$I$2127,"")</f>
        <v/>
      </c>
      <c r="C2130" s="20">
        <f>IF($B2130="","",Тех_Движение!$D$2127)</f>
        <v/>
      </c>
      <c r="D2130" s="42">
        <f>IF($B2130="","",Тех_Движение!$B$2127)</f>
        <v/>
      </c>
      <c r="E2130" s="54">
        <f>IF($B2130="","",Тех_Движение!$F$2127)</f>
        <v/>
      </c>
      <c r="F2130" s="54">
        <f>IF($B2130="","",SUMIFS($E$5:$E2129,$C$5:$C2129,$C2130))</f>
        <v/>
      </c>
      <c r="G2130" s="54">
        <f>IF($B2130="","",MAX(0,$E2130-MAX(0,SUMIFS(Тех_Движение!$G$2:$G$5111,Тех_Движение!$D$2:$D$5111,$C2130,Тех_Движение!$B$2:$B$5111,"&lt;="&amp;Настройки!$B$5-1)-$F2130)))</f>
        <v/>
      </c>
      <c r="H2130" s="54">
        <f>IF($B2130="","",IF(AND($D2130&gt;=Настройки!$B$5,$D2130&lt;=Настройки!$B$6),$E2130,0))</f>
        <v/>
      </c>
      <c r="I2130" s="54">
        <f>IF($B2130="","",$G2130+$H2130-$J2130)</f>
        <v/>
      </c>
      <c r="J2130" s="54">
        <f>IF($B2130="","",MAX(0,$E2130-MAX(0,SUMIFS(Тех_Движение!$G$2:$G$5111,Тех_Движение!$D$2:$D$5111,$C2130,Тех_Движение!$B$2:$B$5111,"&lt;="&amp;Настройки!$B$6)-$F2130)))</f>
        <v/>
      </c>
      <c r="K2130" s="54">
        <f>IF(OR($B2130="",K$3&lt;$D2130+Настройки!$B$7),0,MAX(0,$E2130-MAX(0,SUMIFS(Тех_Движение!$G$2:$G$5111,Тех_Движение!$D$2:$D$5111,$C2130,Тех_Движение!$B$2:$B$5111,"&lt;="&amp;K$3)-$F2130)))</f>
        <v/>
      </c>
      <c r="L2130" s="54">
        <f>IF(OR($B2130="",L$3&lt;$D2130+Настройки!$B$7),0,MAX(0,$E2130-MAX(0,SUMIFS(Тех_Движение!$G$2:$G$5111,Тех_Движение!$D$2:$D$5111,$C2130,Тех_Движение!$B$2:$B$5111,"&lt;="&amp;L$3)-$F2130)))</f>
        <v/>
      </c>
      <c r="M2130" s="54">
        <f>IF(OR($B2130="",M$3&lt;$D2130+Настройки!$B$7),0,MAX(0,$E2130-MAX(0,SUMIFS(Тех_Движение!$G$2:$G$5111,Тех_Движение!$D$2:$D$5111,$C2130,Тех_Движение!$B$2:$B$5111,"&lt;="&amp;M$3)-$F2130)))</f>
        <v/>
      </c>
      <c r="N2130" s="54">
        <f>IF(OR($B2130="",N$3&lt;$D2130+Настройки!$B$7),0,MAX(0,$E2130-MAX(0,SUMIFS(Тех_Движение!$G$2:$G$5111,Тех_Движение!$D$2:$D$5111,$C2130,Тех_Движение!$B$2:$B$5111,"&lt;="&amp;N$3)-$F2130)))</f>
        <v/>
      </c>
      <c r="O2130" s="54">
        <f>IF(OR($B2130="",O$3&lt;$D2130+Настройки!$B$7),0,MAX(0,$E2130-MAX(0,SUMIFS(Тех_Движение!$G$2:$G$5111,Тех_Движение!$D$2:$D$5111,$C2130,Тех_Движение!$B$2:$B$5111,"&lt;="&amp;O$3)-$F2130)))</f>
        <v/>
      </c>
      <c r="P2130" s="54">
        <f>IF(OR($B2130="",P$3&lt;$D2130+Настройки!$B$7),0,MAX(0,$E2130-MAX(0,SUMIFS(Тех_Движение!$G$2:$G$5111,Тех_Движение!$D$2:$D$5111,$C2130,Тех_Движение!$B$2:$B$5111,"&lt;="&amp;P$3)-$F2130)))</f>
        <v/>
      </c>
      <c r="Q2130" s="54">
        <f>IF(OR($B2130="",Q$3&lt;$D2130+Настройки!$B$7),0,MAX(0,$E2130-MAX(0,SUMIFS(Тех_Движение!$G$2:$G$5111,Тех_Движение!$D$2:$D$5111,$C2130,Тех_Движение!$B$2:$B$5111,"&lt;="&amp;Q$3)-$F2130)))</f>
        <v/>
      </c>
      <c r="R2130" s="54">
        <f>IF($B2130="","",SUM($K2130:$Q2130))</f>
        <v/>
      </c>
      <c r="S2130" s="56">
        <f>IF($B2130="","",VLOOKUP($C2130,Настройки!$A$11:$L$17,9,FALSE))</f>
        <v/>
      </c>
      <c r="T2130" s="56">
        <f>IF($B2130="","",$R2130*$S2130)</f>
        <v/>
      </c>
    </row>
    <row r="2131">
      <c r="A2131" s="20">
        <f>Тех_Движение!$A$2128</f>
        <v/>
      </c>
      <c r="B2131" s="20">
        <f>IF(Тех_Движение!$F$2128&gt;0,Тех_Движение!$I$2128,"")</f>
        <v/>
      </c>
      <c r="C2131" s="20">
        <f>IF($B2131="","",Тех_Движение!$D$2128)</f>
        <v/>
      </c>
      <c r="D2131" s="42">
        <f>IF($B2131="","",Тех_Движение!$B$2128)</f>
        <v/>
      </c>
      <c r="E2131" s="54">
        <f>IF($B2131="","",Тех_Движение!$F$2128)</f>
        <v/>
      </c>
      <c r="F2131" s="54">
        <f>IF($B2131="","",SUMIFS($E$5:$E2130,$C$5:$C2130,$C2131))</f>
        <v/>
      </c>
      <c r="G2131" s="54">
        <f>IF($B2131="","",MAX(0,$E2131-MAX(0,SUMIFS(Тех_Движение!$G$2:$G$5111,Тех_Движение!$D$2:$D$5111,$C2131,Тех_Движение!$B$2:$B$5111,"&lt;="&amp;Настройки!$B$5-1)-$F2131)))</f>
        <v/>
      </c>
      <c r="H2131" s="54">
        <f>IF($B2131="","",IF(AND($D2131&gt;=Настройки!$B$5,$D2131&lt;=Настройки!$B$6),$E2131,0))</f>
        <v/>
      </c>
      <c r="I2131" s="54">
        <f>IF($B2131="","",$G2131+$H2131-$J2131)</f>
        <v/>
      </c>
      <c r="J2131" s="54">
        <f>IF($B2131="","",MAX(0,$E2131-MAX(0,SUMIFS(Тех_Движение!$G$2:$G$5111,Тех_Движение!$D$2:$D$5111,$C2131,Тех_Движение!$B$2:$B$5111,"&lt;="&amp;Настройки!$B$6)-$F2131)))</f>
        <v/>
      </c>
      <c r="K2131" s="54">
        <f>IF(OR($B2131="",K$3&lt;$D2131+Настройки!$B$7),0,MAX(0,$E2131-MAX(0,SUMIFS(Тех_Движение!$G$2:$G$5111,Тех_Движение!$D$2:$D$5111,$C2131,Тех_Движение!$B$2:$B$5111,"&lt;="&amp;K$3)-$F2131)))</f>
        <v/>
      </c>
      <c r="L2131" s="54">
        <f>IF(OR($B2131="",L$3&lt;$D2131+Настройки!$B$7),0,MAX(0,$E2131-MAX(0,SUMIFS(Тех_Движение!$G$2:$G$5111,Тех_Движение!$D$2:$D$5111,$C2131,Тех_Движение!$B$2:$B$5111,"&lt;="&amp;L$3)-$F2131)))</f>
        <v/>
      </c>
      <c r="M2131" s="54">
        <f>IF(OR($B2131="",M$3&lt;$D2131+Настройки!$B$7),0,MAX(0,$E2131-MAX(0,SUMIFS(Тех_Движение!$G$2:$G$5111,Тех_Движение!$D$2:$D$5111,$C2131,Тех_Движение!$B$2:$B$5111,"&lt;="&amp;M$3)-$F2131)))</f>
        <v/>
      </c>
      <c r="N2131" s="54">
        <f>IF(OR($B2131="",N$3&lt;$D2131+Настройки!$B$7),0,MAX(0,$E2131-MAX(0,SUMIFS(Тех_Движение!$G$2:$G$5111,Тех_Движение!$D$2:$D$5111,$C2131,Тех_Движение!$B$2:$B$5111,"&lt;="&amp;N$3)-$F2131)))</f>
        <v/>
      </c>
      <c r="O2131" s="54">
        <f>IF(OR($B2131="",O$3&lt;$D2131+Настройки!$B$7),0,MAX(0,$E2131-MAX(0,SUMIFS(Тех_Движение!$G$2:$G$5111,Тех_Движение!$D$2:$D$5111,$C2131,Тех_Движение!$B$2:$B$5111,"&lt;="&amp;O$3)-$F2131)))</f>
        <v/>
      </c>
      <c r="P2131" s="54">
        <f>IF(OR($B2131="",P$3&lt;$D2131+Настройки!$B$7),0,MAX(0,$E2131-MAX(0,SUMIFS(Тех_Движение!$G$2:$G$5111,Тех_Движение!$D$2:$D$5111,$C2131,Тех_Движение!$B$2:$B$5111,"&lt;="&amp;P$3)-$F2131)))</f>
        <v/>
      </c>
      <c r="Q2131" s="54">
        <f>IF(OR($B2131="",Q$3&lt;$D2131+Настройки!$B$7),0,MAX(0,$E2131-MAX(0,SUMIFS(Тех_Движение!$G$2:$G$5111,Тех_Движение!$D$2:$D$5111,$C2131,Тех_Движение!$B$2:$B$5111,"&lt;="&amp;Q$3)-$F2131)))</f>
        <v/>
      </c>
      <c r="R2131" s="54">
        <f>IF($B2131="","",SUM($K2131:$Q2131))</f>
        <v/>
      </c>
      <c r="S2131" s="56">
        <f>IF($B2131="","",VLOOKUP($C2131,Настройки!$A$11:$L$17,9,FALSE))</f>
        <v/>
      </c>
      <c r="T2131" s="56">
        <f>IF($B2131="","",$R2131*$S2131)</f>
        <v/>
      </c>
    </row>
    <row r="2132">
      <c r="A2132" s="20">
        <f>Тех_Движение!$A$2129</f>
        <v/>
      </c>
      <c r="B2132" s="20">
        <f>IF(Тех_Движение!$F$2129&gt;0,Тех_Движение!$I$2129,"")</f>
        <v/>
      </c>
      <c r="C2132" s="20">
        <f>IF($B2132="","",Тех_Движение!$D$2129)</f>
        <v/>
      </c>
      <c r="D2132" s="42">
        <f>IF($B2132="","",Тех_Движение!$B$2129)</f>
        <v/>
      </c>
      <c r="E2132" s="54">
        <f>IF($B2132="","",Тех_Движение!$F$2129)</f>
        <v/>
      </c>
      <c r="F2132" s="54">
        <f>IF($B2132="","",SUMIFS($E$5:$E2131,$C$5:$C2131,$C2132))</f>
        <v/>
      </c>
      <c r="G2132" s="54">
        <f>IF($B2132="","",MAX(0,$E2132-MAX(0,SUMIFS(Тех_Движение!$G$2:$G$5111,Тех_Движение!$D$2:$D$5111,$C2132,Тех_Движение!$B$2:$B$5111,"&lt;="&amp;Настройки!$B$5-1)-$F2132)))</f>
        <v/>
      </c>
      <c r="H2132" s="54">
        <f>IF($B2132="","",IF(AND($D2132&gt;=Настройки!$B$5,$D2132&lt;=Настройки!$B$6),$E2132,0))</f>
        <v/>
      </c>
      <c r="I2132" s="54">
        <f>IF($B2132="","",$G2132+$H2132-$J2132)</f>
        <v/>
      </c>
      <c r="J2132" s="54">
        <f>IF($B2132="","",MAX(0,$E2132-MAX(0,SUMIFS(Тех_Движение!$G$2:$G$5111,Тех_Движение!$D$2:$D$5111,$C2132,Тех_Движение!$B$2:$B$5111,"&lt;="&amp;Настройки!$B$6)-$F2132)))</f>
        <v/>
      </c>
      <c r="K2132" s="54">
        <f>IF(OR($B2132="",K$3&lt;$D2132+Настройки!$B$7),0,MAX(0,$E2132-MAX(0,SUMIFS(Тех_Движение!$G$2:$G$5111,Тех_Движение!$D$2:$D$5111,$C2132,Тех_Движение!$B$2:$B$5111,"&lt;="&amp;K$3)-$F2132)))</f>
        <v/>
      </c>
      <c r="L2132" s="54">
        <f>IF(OR($B2132="",L$3&lt;$D2132+Настройки!$B$7),0,MAX(0,$E2132-MAX(0,SUMIFS(Тех_Движение!$G$2:$G$5111,Тех_Движение!$D$2:$D$5111,$C2132,Тех_Движение!$B$2:$B$5111,"&lt;="&amp;L$3)-$F2132)))</f>
        <v/>
      </c>
      <c r="M2132" s="54">
        <f>IF(OR($B2132="",M$3&lt;$D2132+Настройки!$B$7),0,MAX(0,$E2132-MAX(0,SUMIFS(Тех_Движение!$G$2:$G$5111,Тех_Движение!$D$2:$D$5111,$C2132,Тех_Движение!$B$2:$B$5111,"&lt;="&amp;M$3)-$F2132)))</f>
        <v/>
      </c>
      <c r="N2132" s="54">
        <f>IF(OR($B2132="",N$3&lt;$D2132+Настройки!$B$7),0,MAX(0,$E2132-MAX(0,SUMIFS(Тех_Движение!$G$2:$G$5111,Тех_Движение!$D$2:$D$5111,$C2132,Тех_Движение!$B$2:$B$5111,"&lt;="&amp;N$3)-$F2132)))</f>
        <v/>
      </c>
      <c r="O2132" s="54">
        <f>IF(OR($B2132="",O$3&lt;$D2132+Настройки!$B$7),0,MAX(0,$E2132-MAX(0,SUMIFS(Тех_Движение!$G$2:$G$5111,Тех_Движение!$D$2:$D$5111,$C2132,Тех_Движение!$B$2:$B$5111,"&lt;="&amp;O$3)-$F2132)))</f>
        <v/>
      </c>
      <c r="P2132" s="54">
        <f>IF(OR($B2132="",P$3&lt;$D2132+Настройки!$B$7),0,MAX(0,$E2132-MAX(0,SUMIFS(Тех_Движение!$G$2:$G$5111,Тех_Движение!$D$2:$D$5111,$C2132,Тех_Движение!$B$2:$B$5111,"&lt;="&amp;P$3)-$F2132)))</f>
        <v/>
      </c>
      <c r="Q2132" s="54">
        <f>IF(OR($B2132="",Q$3&lt;$D2132+Настройки!$B$7),0,MAX(0,$E2132-MAX(0,SUMIFS(Тех_Движение!$G$2:$G$5111,Тех_Движение!$D$2:$D$5111,$C2132,Тех_Движение!$B$2:$B$5111,"&lt;="&amp;Q$3)-$F2132)))</f>
        <v/>
      </c>
      <c r="R2132" s="54">
        <f>IF($B2132="","",SUM($K2132:$Q2132))</f>
        <v/>
      </c>
      <c r="S2132" s="56">
        <f>IF($B2132="","",VLOOKUP($C2132,Настройки!$A$11:$L$17,9,FALSE))</f>
        <v/>
      </c>
      <c r="T2132" s="56">
        <f>IF($B2132="","",$R2132*$S2132)</f>
        <v/>
      </c>
    </row>
    <row r="2133">
      <c r="A2133" s="20">
        <f>Тех_Движение!$A$2130</f>
        <v/>
      </c>
      <c r="B2133" s="20">
        <f>IF(Тех_Движение!$F$2130&gt;0,Тех_Движение!$I$2130,"")</f>
        <v/>
      </c>
      <c r="C2133" s="20">
        <f>IF($B2133="","",Тех_Движение!$D$2130)</f>
        <v/>
      </c>
      <c r="D2133" s="42">
        <f>IF($B2133="","",Тех_Движение!$B$2130)</f>
        <v/>
      </c>
      <c r="E2133" s="54">
        <f>IF($B2133="","",Тех_Движение!$F$2130)</f>
        <v/>
      </c>
      <c r="F2133" s="54">
        <f>IF($B2133="","",SUMIFS($E$5:$E2132,$C$5:$C2132,$C2133))</f>
        <v/>
      </c>
      <c r="G2133" s="54">
        <f>IF($B2133="","",MAX(0,$E2133-MAX(0,SUMIFS(Тех_Движение!$G$2:$G$5111,Тех_Движение!$D$2:$D$5111,$C2133,Тех_Движение!$B$2:$B$5111,"&lt;="&amp;Настройки!$B$5-1)-$F2133)))</f>
        <v/>
      </c>
      <c r="H2133" s="54">
        <f>IF($B2133="","",IF(AND($D2133&gt;=Настройки!$B$5,$D2133&lt;=Настройки!$B$6),$E2133,0))</f>
        <v/>
      </c>
      <c r="I2133" s="54">
        <f>IF($B2133="","",$G2133+$H2133-$J2133)</f>
        <v/>
      </c>
      <c r="J2133" s="54">
        <f>IF($B2133="","",MAX(0,$E2133-MAX(0,SUMIFS(Тех_Движение!$G$2:$G$5111,Тех_Движение!$D$2:$D$5111,$C2133,Тех_Движение!$B$2:$B$5111,"&lt;="&amp;Настройки!$B$6)-$F2133)))</f>
        <v/>
      </c>
      <c r="K2133" s="54">
        <f>IF(OR($B2133="",K$3&lt;$D2133+Настройки!$B$7),0,MAX(0,$E2133-MAX(0,SUMIFS(Тех_Движение!$G$2:$G$5111,Тех_Движение!$D$2:$D$5111,$C2133,Тех_Движение!$B$2:$B$5111,"&lt;="&amp;K$3)-$F2133)))</f>
        <v/>
      </c>
      <c r="L2133" s="54">
        <f>IF(OR($B2133="",L$3&lt;$D2133+Настройки!$B$7),0,MAX(0,$E2133-MAX(0,SUMIFS(Тех_Движение!$G$2:$G$5111,Тех_Движение!$D$2:$D$5111,$C2133,Тех_Движение!$B$2:$B$5111,"&lt;="&amp;L$3)-$F2133)))</f>
        <v/>
      </c>
      <c r="M2133" s="54">
        <f>IF(OR($B2133="",M$3&lt;$D2133+Настройки!$B$7),0,MAX(0,$E2133-MAX(0,SUMIFS(Тех_Движение!$G$2:$G$5111,Тех_Движение!$D$2:$D$5111,$C2133,Тех_Движение!$B$2:$B$5111,"&lt;="&amp;M$3)-$F2133)))</f>
        <v/>
      </c>
      <c r="N2133" s="54">
        <f>IF(OR($B2133="",N$3&lt;$D2133+Настройки!$B$7),0,MAX(0,$E2133-MAX(0,SUMIFS(Тех_Движение!$G$2:$G$5111,Тех_Движение!$D$2:$D$5111,$C2133,Тех_Движение!$B$2:$B$5111,"&lt;="&amp;N$3)-$F2133)))</f>
        <v/>
      </c>
      <c r="O2133" s="54">
        <f>IF(OR($B2133="",O$3&lt;$D2133+Настройки!$B$7),0,MAX(0,$E2133-MAX(0,SUMIFS(Тех_Движение!$G$2:$G$5111,Тех_Движение!$D$2:$D$5111,$C2133,Тех_Движение!$B$2:$B$5111,"&lt;="&amp;O$3)-$F2133)))</f>
        <v/>
      </c>
      <c r="P2133" s="54">
        <f>IF(OR($B2133="",P$3&lt;$D2133+Настройки!$B$7),0,MAX(0,$E2133-MAX(0,SUMIFS(Тех_Движение!$G$2:$G$5111,Тех_Движение!$D$2:$D$5111,$C2133,Тех_Движение!$B$2:$B$5111,"&lt;="&amp;P$3)-$F2133)))</f>
        <v/>
      </c>
      <c r="Q2133" s="54">
        <f>IF(OR($B2133="",Q$3&lt;$D2133+Настройки!$B$7),0,MAX(0,$E2133-MAX(0,SUMIFS(Тех_Движение!$G$2:$G$5111,Тех_Движение!$D$2:$D$5111,$C2133,Тех_Движение!$B$2:$B$5111,"&lt;="&amp;Q$3)-$F2133)))</f>
        <v/>
      </c>
      <c r="R2133" s="54">
        <f>IF($B2133="","",SUM($K2133:$Q2133))</f>
        <v/>
      </c>
      <c r="S2133" s="56">
        <f>IF($B2133="","",VLOOKUP($C2133,Настройки!$A$11:$L$17,9,FALSE))</f>
        <v/>
      </c>
      <c r="T2133" s="56">
        <f>IF($B2133="","",$R2133*$S2133)</f>
        <v/>
      </c>
    </row>
    <row r="2134">
      <c r="A2134" s="20">
        <f>Тех_Движение!$A$2131</f>
        <v/>
      </c>
      <c r="B2134" s="20">
        <f>IF(Тех_Движение!$F$2131&gt;0,Тех_Движение!$I$2131,"")</f>
        <v/>
      </c>
      <c r="C2134" s="20">
        <f>IF($B2134="","",Тех_Движение!$D$2131)</f>
        <v/>
      </c>
      <c r="D2134" s="42">
        <f>IF($B2134="","",Тех_Движение!$B$2131)</f>
        <v/>
      </c>
      <c r="E2134" s="54">
        <f>IF($B2134="","",Тех_Движение!$F$2131)</f>
        <v/>
      </c>
      <c r="F2134" s="54">
        <f>IF($B2134="","",SUMIFS($E$5:$E2133,$C$5:$C2133,$C2134))</f>
        <v/>
      </c>
      <c r="G2134" s="54">
        <f>IF($B2134="","",MAX(0,$E2134-MAX(0,SUMIFS(Тех_Движение!$G$2:$G$5111,Тех_Движение!$D$2:$D$5111,$C2134,Тех_Движение!$B$2:$B$5111,"&lt;="&amp;Настройки!$B$5-1)-$F2134)))</f>
        <v/>
      </c>
      <c r="H2134" s="54">
        <f>IF($B2134="","",IF(AND($D2134&gt;=Настройки!$B$5,$D2134&lt;=Настройки!$B$6),$E2134,0))</f>
        <v/>
      </c>
      <c r="I2134" s="54">
        <f>IF($B2134="","",$G2134+$H2134-$J2134)</f>
        <v/>
      </c>
      <c r="J2134" s="54">
        <f>IF($B2134="","",MAX(0,$E2134-MAX(0,SUMIFS(Тех_Движение!$G$2:$G$5111,Тех_Движение!$D$2:$D$5111,$C2134,Тех_Движение!$B$2:$B$5111,"&lt;="&amp;Настройки!$B$6)-$F2134)))</f>
        <v/>
      </c>
      <c r="K2134" s="54">
        <f>IF(OR($B2134="",K$3&lt;$D2134+Настройки!$B$7),0,MAX(0,$E2134-MAX(0,SUMIFS(Тех_Движение!$G$2:$G$5111,Тех_Движение!$D$2:$D$5111,$C2134,Тех_Движение!$B$2:$B$5111,"&lt;="&amp;K$3)-$F2134)))</f>
        <v/>
      </c>
      <c r="L2134" s="54">
        <f>IF(OR($B2134="",L$3&lt;$D2134+Настройки!$B$7),0,MAX(0,$E2134-MAX(0,SUMIFS(Тех_Движение!$G$2:$G$5111,Тех_Движение!$D$2:$D$5111,$C2134,Тех_Движение!$B$2:$B$5111,"&lt;="&amp;L$3)-$F2134)))</f>
        <v/>
      </c>
      <c r="M2134" s="54">
        <f>IF(OR($B2134="",M$3&lt;$D2134+Настройки!$B$7),0,MAX(0,$E2134-MAX(0,SUMIFS(Тех_Движение!$G$2:$G$5111,Тех_Движение!$D$2:$D$5111,$C2134,Тех_Движение!$B$2:$B$5111,"&lt;="&amp;M$3)-$F2134)))</f>
        <v/>
      </c>
      <c r="N2134" s="54">
        <f>IF(OR($B2134="",N$3&lt;$D2134+Настройки!$B$7),0,MAX(0,$E2134-MAX(0,SUMIFS(Тех_Движение!$G$2:$G$5111,Тех_Движение!$D$2:$D$5111,$C2134,Тех_Движение!$B$2:$B$5111,"&lt;="&amp;N$3)-$F2134)))</f>
        <v/>
      </c>
      <c r="O2134" s="54">
        <f>IF(OR($B2134="",O$3&lt;$D2134+Настройки!$B$7),0,MAX(0,$E2134-MAX(0,SUMIFS(Тех_Движение!$G$2:$G$5111,Тех_Движение!$D$2:$D$5111,$C2134,Тех_Движение!$B$2:$B$5111,"&lt;="&amp;O$3)-$F2134)))</f>
        <v/>
      </c>
      <c r="P2134" s="54">
        <f>IF(OR($B2134="",P$3&lt;$D2134+Настройки!$B$7),0,MAX(0,$E2134-MAX(0,SUMIFS(Тех_Движение!$G$2:$G$5111,Тех_Движение!$D$2:$D$5111,$C2134,Тех_Движение!$B$2:$B$5111,"&lt;="&amp;P$3)-$F2134)))</f>
        <v/>
      </c>
      <c r="Q2134" s="54">
        <f>IF(OR($B2134="",Q$3&lt;$D2134+Настройки!$B$7),0,MAX(0,$E2134-MAX(0,SUMIFS(Тех_Движение!$G$2:$G$5111,Тех_Движение!$D$2:$D$5111,$C2134,Тех_Движение!$B$2:$B$5111,"&lt;="&amp;Q$3)-$F2134)))</f>
        <v/>
      </c>
      <c r="R2134" s="54">
        <f>IF($B2134="","",SUM($K2134:$Q2134))</f>
        <v/>
      </c>
      <c r="S2134" s="56">
        <f>IF($B2134="","",VLOOKUP($C2134,Настройки!$A$11:$L$17,9,FALSE))</f>
        <v/>
      </c>
      <c r="T2134" s="56">
        <f>IF($B2134="","",$R2134*$S2134)</f>
        <v/>
      </c>
    </row>
    <row r="2135">
      <c r="A2135" s="20">
        <f>Тех_Движение!$A$2132</f>
        <v/>
      </c>
      <c r="B2135" s="20">
        <f>IF(Тех_Движение!$F$2132&gt;0,Тех_Движение!$I$2132,"")</f>
        <v/>
      </c>
      <c r="C2135" s="20">
        <f>IF($B2135="","",Тех_Движение!$D$2132)</f>
        <v/>
      </c>
      <c r="D2135" s="42">
        <f>IF($B2135="","",Тех_Движение!$B$2132)</f>
        <v/>
      </c>
      <c r="E2135" s="54">
        <f>IF($B2135="","",Тех_Движение!$F$2132)</f>
        <v/>
      </c>
      <c r="F2135" s="54">
        <f>IF($B2135="","",SUMIFS($E$5:$E2134,$C$5:$C2134,$C2135))</f>
        <v/>
      </c>
      <c r="G2135" s="54">
        <f>IF($B2135="","",MAX(0,$E2135-MAX(0,SUMIFS(Тех_Движение!$G$2:$G$5111,Тех_Движение!$D$2:$D$5111,$C2135,Тех_Движение!$B$2:$B$5111,"&lt;="&amp;Настройки!$B$5-1)-$F2135)))</f>
        <v/>
      </c>
      <c r="H2135" s="54">
        <f>IF($B2135="","",IF(AND($D2135&gt;=Настройки!$B$5,$D2135&lt;=Настройки!$B$6),$E2135,0))</f>
        <v/>
      </c>
      <c r="I2135" s="54">
        <f>IF($B2135="","",$G2135+$H2135-$J2135)</f>
        <v/>
      </c>
      <c r="J2135" s="54">
        <f>IF($B2135="","",MAX(0,$E2135-MAX(0,SUMIFS(Тех_Движение!$G$2:$G$5111,Тех_Движение!$D$2:$D$5111,$C2135,Тех_Движение!$B$2:$B$5111,"&lt;="&amp;Настройки!$B$6)-$F2135)))</f>
        <v/>
      </c>
      <c r="K2135" s="54">
        <f>IF(OR($B2135="",K$3&lt;$D2135+Настройки!$B$7),0,MAX(0,$E2135-MAX(0,SUMIFS(Тех_Движение!$G$2:$G$5111,Тех_Движение!$D$2:$D$5111,$C2135,Тех_Движение!$B$2:$B$5111,"&lt;="&amp;K$3)-$F2135)))</f>
        <v/>
      </c>
      <c r="L2135" s="54">
        <f>IF(OR($B2135="",L$3&lt;$D2135+Настройки!$B$7),0,MAX(0,$E2135-MAX(0,SUMIFS(Тех_Движение!$G$2:$G$5111,Тех_Движение!$D$2:$D$5111,$C2135,Тех_Движение!$B$2:$B$5111,"&lt;="&amp;L$3)-$F2135)))</f>
        <v/>
      </c>
      <c r="M2135" s="54">
        <f>IF(OR($B2135="",M$3&lt;$D2135+Настройки!$B$7),0,MAX(0,$E2135-MAX(0,SUMIFS(Тех_Движение!$G$2:$G$5111,Тех_Движение!$D$2:$D$5111,$C2135,Тех_Движение!$B$2:$B$5111,"&lt;="&amp;M$3)-$F2135)))</f>
        <v/>
      </c>
      <c r="N2135" s="54">
        <f>IF(OR($B2135="",N$3&lt;$D2135+Настройки!$B$7),0,MAX(0,$E2135-MAX(0,SUMIFS(Тех_Движение!$G$2:$G$5111,Тех_Движение!$D$2:$D$5111,$C2135,Тех_Движение!$B$2:$B$5111,"&lt;="&amp;N$3)-$F2135)))</f>
        <v/>
      </c>
      <c r="O2135" s="54">
        <f>IF(OR($B2135="",O$3&lt;$D2135+Настройки!$B$7),0,MAX(0,$E2135-MAX(0,SUMIFS(Тех_Движение!$G$2:$G$5111,Тех_Движение!$D$2:$D$5111,$C2135,Тех_Движение!$B$2:$B$5111,"&lt;="&amp;O$3)-$F2135)))</f>
        <v/>
      </c>
      <c r="P2135" s="54">
        <f>IF(OR($B2135="",P$3&lt;$D2135+Настройки!$B$7),0,MAX(0,$E2135-MAX(0,SUMIFS(Тех_Движение!$G$2:$G$5111,Тех_Движение!$D$2:$D$5111,$C2135,Тех_Движение!$B$2:$B$5111,"&lt;="&amp;P$3)-$F2135)))</f>
        <v/>
      </c>
      <c r="Q2135" s="54">
        <f>IF(OR($B2135="",Q$3&lt;$D2135+Настройки!$B$7),0,MAX(0,$E2135-MAX(0,SUMIFS(Тех_Движение!$G$2:$G$5111,Тех_Движение!$D$2:$D$5111,$C2135,Тех_Движение!$B$2:$B$5111,"&lt;="&amp;Q$3)-$F2135)))</f>
        <v/>
      </c>
      <c r="R2135" s="54">
        <f>IF($B2135="","",SUM($K2135:$Q2135))</f>
        <v/>
      </c>
      <c r="S2135" s="56">
        <f>IF($B2135="","",VLOOKUP($C2135,Настройки!$A$11:$L$17,9,FALSE))</f>
        <v/>
      </c>
      <c r="T2135" s="56">
        <f>IF($B2135="","",$R2135*$S2135)</f>
        <v/>
      </c>
    </row>
    <row r="2136">
      <c r="A2136" s="20">
        <f>Тех_Движение!$A$2133</f>
        <v/>
      </c>
      <c r="B2136" s="20">
        <f>IF(Тех_Движение!$F$2133&gt;0,Тех_Движение!$I$2133,"")</f>
        <v/>
      </c>
      <c r="C2136" s="20">
        <f>IF($B2136="","",Тех_Движение!$D$2133)</f>
        <v/>
      </c>
      <c r="D2136" s="42">
        <f>IF($B2136="","",Тех_Движение!$B$2133)</f>
        <v/>
      </c>
      <c r="E2136" s="54">
        <f>IF($B2136="","",Тех_Движение!$F$2133)</f>
        <v/>
      </c>
      <c r="F2136" s="54">
        <f>IF($B2136="","",SUMIFS($E$5:$E2135,$C$5:$C2135,$C2136))</f>
        <v/>
      </c>
      <c r="G2136" s="54">
        <f>IF($B2136="","",MAX(0,$E2136-MAX(0,SUMIFS(Тех_Движение!$G$2:$G$5111,Тех_Движение!$D$2:$D$5111,$C2136,Тех_Движение!$B$2:$B$5111,"&lt;="&amp;Настройки!$B$5-1)-$F2136)))</f>
        <v/>
      </c>
      <c r="H2136" s="54">
        <f>IF($B2136="","",IF(AND($D2136&gt;=Настройки!$B$5,$D2136&lt;=Настройки!$B$6),$E2136,0))</f>
        <v/>
      </c>
      <c r="I2136" s="54">
        <f>IF($B2136="","",$G2136+$H2136-$J2136)</f>
        <v/>
      </c>
      <c r="J2136" s="54">
        <f>IF($B2136="","",MAX(0,$E2136-MAX(0,SUMIFS(Тех_Движение!$G$2:$G$5111,Тех_Движение!$D$2:$D$5111,$C2136,Тех_Движение!$B$2:$B$5111,"&lt;="&amp;Настройки!$B$6)-$F2136)))</f>
        <v/>
      </c>
      <c r="K2136" s="54">
        <f>IF(OR($B2136="",K$3&lt;$D2136+Настройки!$B$7),0,MAX(0,$E2136-MAX(0,SUMIFS(Тех_Движение!$G$2:$G$5111,Тех_Движение!$D$2:$D$5111,$C2136,Тех_Движение!$B$2:$B$5111,"&lt;="&amp;K$3)-$F2136)))</f>
        <v/>
      </c>
      <c r="L2136" s="54">
        <f>IF(OR($B2136="",L$3&lt;$D2136+Настройки!$B$7),0,MAX(0,$E2136-MAX(0,SUMIFS(Тех_Движение!$G$2:$G$5111,Тех_Движение!$D$2:$D$5111,$C2136,Тех_Движение!$B$2:$B$5111,"&lt;="&amp;L$3)-$F2136)))</f>
        <v/>
      </c>
      <c r="M2136" s="54">
        <f>IF(OR($B2136="",M$3&lt;$D2136+Настройки!$B$7),0,MAX(0,$E2136-MAX(0,SUMIFS(Тех_Движение!$G$2:$G$5111,Тех_Движение!$D$2:$D$5111,$C2136,Тех_Движение!$B$2:$B$5111,"&lt;="&amp;M$3)-$F2136)))</f>
        <v/>
      </c>
      <c r="N2136" s="54">
        <f>IF(OR($B2136="",N$3&lt;$D2136+Настройки!$B$7),0,MAX(0,$E2136-MAX(0,SUMIFS(Тех_Движение!$G$2:$G$5111,Тех_Движение!$D$2:$D$5111,$C2136,Тех_Движение!$B$2:$B$5111,"&lt;="&amp;N$3)-$F2136)))</f>
        <v/>
      </c>
      <c r="O2136" s="54">
        <f>IF(OR($B2136="",O$3&lt;$D2136+Настройки!$B$7),0,MAX(0,$E2136-MAX(0,SUMIFS(Тех_Движение!$G$2:$G$5111,Тех_Движение!$D$2:$D$5111,$C2136,Тех_Движение!$B$2:$B$5111,"&lt;="&amp;O$3)-$F2136)))</f>
        <v/>
      </c>
      <c r="P2136" s="54">
        <f>IF(OR($B2136="",P$3&lt;$D2136+Настройки!$B$7),0,MAX(0,$E2136-MAX(0,SUMIFS(Тех_Движение!$G$2:$G$5111,Тех_Движение!$D$2:$D$5111,$C2136,Тех_Движение!$B$2:$B$5111,"&lt;="&amp;P$3)-$F2136)))</f>
        <v/>
      </c>
      <c r="Q2136" s="54">
        <f>IF(OR($B2136="",Q$3&lt;$D2136+Настройки!$B$7),0,MAX(0,$E2136-MAX(0,SUMIFS(Тех_Движение!$G$2:$G$5111,Тех_Движение!$D$2:$D$5111,$C2136,Тех_Движение!$B$2:$B$5111,"&lt;="&amp;Q$3)-$F2136)))</f>
        <v/>
      </c>
      <c r="R2136" s="54">
        <f>IF($B2136="","",SUM($K2136:$Q2136))</f>
        <v/>
      </c>
      <c r="S2136" s="56">
        <f>IF($B2136="","",VLOOKUP($C2136,Настройки!$A$11:$L$17,9,FALSE))</f>
        <v/>
      </c>
      <c r="T2136" s="56">
        <f>IF($B2136="","",$R2136*$S2136)</f>
        <v/>
      </c>
    </row>
    <row r="2137">
      <c r="A2137" s="20">
        <f>Тех_Движение!$A$2134</f>
        <v/>
      </c>
      <c r="B2137" s="20">
        <f>IF(Тех_Движение!$F$2134&gt;0,Тех_Движение!$I$2134,"")</f>
        <v/>
      </c>
      <c r="C2137" s="20">
        <f>IF($B2137="","",Тех_Движение!$D$2134)</f>
        <v/>
      </c>
      <c r="D2137" s="42">
        <f>IF($B2137="","",Тех_Движение!$B$2134)</f>
        <v/>
      </c>
      <c r="E2137" s="54">
        <f>IF($B2137="","",Тех_Движение!$F$2134)</f>
        <v/>
      </c>
      <c r="F2137" s="54">
        <f>IF($B2137="","",SUMIFS($E$5:$E2136,$C$5:$C2136,$C2137))</f>
        <v/>
      </c>
      <c r="G2137" s="54">
        <f>IF($B2137="","",MAX(0,$E2137-MAX(0,SUMIFS(Тех_Движение!$G$2:$G$5111,Тех_Движение!$D$2:$D$5111,$C2137,Тех_Движение!$B$2:$B$5111,"&lt;="&amp;Настройки!$B$5-1)-$F2137)))</f>
        <v/>
      </c>
      <c r="H2137" s="54">
        <f>IF($B2137="","",IF(AND($D2137&gt;=Настройки!$B$5,$D2137&lt;=Настройки!$B$6),$E2137,0))</f>
        <v/>
      </c>
      <c r="I2137" s="54">
        <f>IF($B2137="","",$G2137+$H2137-$J2137)</f>
        <v/>
      </c>
      <c r="J2137" s="54">
        <f>IF($B2137="","",MAX(0,$E2137-MAX(0,SUMIFS(Тех_Движение!$G$2:$G$5111,Тех_Движение!$D$2:$D$5111,$C2137,Тех_Движение!$B$2:$B$5111,"&lt;="&amp;Настройки!$B$6)-$F2137)))</f>
        <v/>
      </c>
      <c r="K2137" s="54">
        <f>IF(OR($B2137="",K$3&lt;$D2137+Настройки!$B$7),0,MAX(0,$E2137-MAX(0,SUMIFS(Тех_Движение!$G$2:$G$5111,Тех_Движение!$D$2:$D$5111,$C2137,Тех_Движение!$B$2:$B$5111,"&lt;="&amp;K$3)-$F2137)))</f>
        <v/>
      </c>
      <c r="L2137" s="54">
        <f>IF(OR($B2137="",L$3&lt;$D2137+Настройки!$B$7),0,MAX(0,$E2137-MAX(0,SUMIFS(Тех_Движение!$G$2:$G$5111,Тех_Движение!$D$2:$D$5111,$C2137,Тех_Движение!$B$2:$B$5111,"&lt;="&amp;L$3)-$F2137)))</f>
        <v/>
      </c>
      <c r="M2137" s="54">
        <f>IF(OR($B2137="",M$3&lt;$D2137+Настройки!$B$7),0,MAX(0,$E2137-MAX(0,SUMIFS(Тех_Движение!$G$2:$G$5111,Тех_Движение!$D$2:$D$5111,$C2137,Тех_Движение!$B$2:$B$5111,"&lt;="&amp;M$3)-$F2137)))</f>
        <v/>
      </c>
      <c r="N2137" s="54">
        <f>IF(OR($B2137="",N$3&lt;$D2137+Настройки!$B$7),0,MAX(0,$E2137-MAX(0,SUMIFS(Тех_Движение!$G$2:$G$5111,Тех_Движение!$D$2:$D$5111,$C2137,Тех_Движение!$B$2:$B$5111,"&lt;="&amp;N$3)-$F2137)))</f>
        <v/>
      </c>
      <c r="O2137" s="54">
        <f>IF(OR($B2137="",O$3&lt;$D2137+Настройки!$B$7),0,MAX(0,$E2137-MAX(0,SUMIFS(Тех_Движение!$G$2:$G$5111,Тех_Движение!$D$2:$D$5111,$C2137,Тех_Движение!$B$2:$B$5111,"&lt;="&amp;O$3)-$F2137)))</f>
        <v/>
      </c>
      <c r="P2137" s="54">
        <f>IF(OR($B2137="",P$3&lt;$D2137+Настройки!$B$7),0,MAX(0,$E2137-MAX(0,SUMIFS(Тех_Движение!$G$2:$G$5111,Тех_Движение!$D$2:$D$5111,$C2137,Тех_Движение!$B$2:$B$5111,"&lt;="&amp;P$3)-$F2137)))</f>
        <v/>
      </c>
      <c r="Q2137" s="54">
        <f>IF(OR($B2137="",Q$3&lt;$D2137+Настройки!$B$7),0,MAX(0,$E2137-MAX(0,SUMIFS(Тех_Движение!$G$2:$G$5111,Тех_Движение!$D$2:$D$5111,$C2137,Тех_Движение!$B$2:$B$5111,"&lt;="&amp;Q$3)-$F2137)))</f>
        <v/>
      </c>
      <c r="R2137" s="54">
        <f>IF($B2137="","",SUM($K2137:$Q2137))</f>
        <v/>
      </c>
      <c r="S2137" s="56">
        <f>IF($B2137="","",VLOOKUP($C2137,Настройки!$A$11:$L$17,9,FALSE))</f>
        <v/>
      </c>
      <c r="T2137" s="56">
        <f>IF($B2137="","",$R2137*$S2137)</f>
        <v/>
      </c>
    </row>
    <row r="2138">
      <c r="A2138" s="20">
        <f>Тех_Движение!$A$2135</f>
        <v/>
      </c>
      <c r="B2138" s="20">
        <f>IF(Тех_Движение!$F$2135&gt;0,Тех_Движение!$I$2135,"")</f>
        <v/>
      </c>
      <c r="C2138" s="20">
        <f>IF($B2138="","",Тех_Движение!$D$2135)</f>
        <v/>
      </c>
      <c r="D2138" s="42">
        <f>IF($B2138="","",Тех_Движение!$B$2135)</f>
        <v/>
      </c>
      <c r="E2138" s="54">
        <f>IF($B2138="","",Тех_Движение!$F$2135)</f>
        <v/>
      </c>
      <c r="F2138" s="54">
        <f>IF($B2138="","",SUMIFS($E$5:$E2137,$C$5:$C2137,$C2138))</f>
        <v/>
      </c>
      <c r="G2138" s="54">
        <f>IF($B2138="","",MAX(0,$E2138-MAX(0,SUMIFS(Тех_Движение!$G$2:$G$5111,Тех_Движение!$D$2:$D$5111,$C2138,Тех_Движение!$B$2:$B$5111,"&lt;="&amp;Настройки!$B$5-1)-$F2138)))</f>
        <v/>
      </c>
      <c r="H2138" s="54">
        <f>IF($B2138="","",IF(AND($D2138&gt;=Настройки!$B$5,$D2138&lt;=Настройки!$B$6),$E2138,0))</f>
        <v/>
      </c>
      <c r="I2138" s="54">
        <f>IF($B2138="","",$G2138+$H2138-$J2138)</f>
        <v/>
      </c>
      <c r="J2138" s="54">
        <f>IF($B2138="","",MAX(0,$E2138-MAX(0,SUMIFS(Тех_Движение!$G$2:$G$5111,Тех_Движение!$D$2:$D$5111,$C2138,Тех_Движение!$B$2:$B$5111,"&lt;="&amp;Настройки!$B$6)-$F2138)))</f>
        <v/>
      </c>
      <c r="K2138" s="54">
        <f>IF(OR($B2138="",K$3&lt;$D2138+Настройки!$B$7),0,MAX(0,$E2138-MAX(0,SUMIFS(Тех_Движение!$G$2:$G$5111,Тех_Движение!$D$2:$D$5111,$C2138,Тех_Движение!$B$2:$B$5111,"&lt;="&amp;K$3)-$F2138)))</f>
        <v/>
      </c>
      <c r="L2138" s="54">
        <f>IF(OR($B2138="",L$3&lt;$D2138+Настройки!$B$7),0,MAX(0,$E2138-MAX(0,SUMIFS(Тех_Движение!$G$2:$G$5111,Тех_Движение!$D$2:$D$5111,$C2138,Тех_Движение!$B$2:$B$5111,"&lt;="&amp;L$3)-$F2138)))</f>
        <v/>
      </c>
      <c r="M2138" s="54">
        <f>IF(OR($B2138="",M$3&lt;$D2138+Настройки!$B$7),0,MAX(0,$E2138-MAX(0,SUMIFS(Тех_Движение!$G$2:$G$5111,Тех_Движение!$D$2:$D$5111,$C2138,Тех_Движение!$B$2:$B$5111,"&lt;="&amp;M$3)-$F2138)))</f>
        <v/>
      </c>
      <c r="N2138" s="54">
        <f>IF(OR($B2138="",N$3&lt;$D2138+Настройки!$B$7),0,MAX(0,$E2138-MAX(0,SUMIFS(Тех_Движение!$G$2:$G$5111,Тех_Движение!$D$2:$D$5111,$C2138,Тех_Движение!$B$2:$B$5111,"&lt;="&amp;N$3)-$F2138)))</f>
        <v/>
      </c>
      <c r="O2138" s="54">
        <f>IF(OR($B2138="",O$3&lt;$D2138+Настройки!$B$7),0,MAX(0,$E2138-MAX(0,SUMIFS(Тех_Движение!$G$2:$G$5111,Тех_Движение!$D$2:$D$5111,$C2138,Тех_Движение!$B$2:$B$5111,"&lt;="&amp;O$3)-$F2138)))</f>
        <v/>
      </c>
      <c r="P2138" s="54">
        <f>IF(OR($B2138="",P$3&lt;$D2138+Настройки!$B$7),0,MAX(0,$E2138-MAX(0,SUMIFS(Тех_Движение!$G$2:$G$5111,Тех_Движение!$D$2:$D$5111,$C2138,Тех_Движение!$B$2:$B$5111,"&lt;="&amp;P$3)-$F2138)))</f>
        <v/>
      </c>
      <c r="Q2138" s="54">
        <f>IF(OR($B2138="",Q$3&lt;$D2138+Настройки!$B$7),0,MAX(0,$E2138-MAX(0,SUMIFS(Тех_Движение!$G$2:$G$5111,Тех_Движение!$D$2:$D$5111,$C2138,Тех_Движение!$B$2:$B$5111,"&lt;="&amp;Q$3)-$F2138)))</f>
        <v/>
      </c>
      <c r="R2138" s="54">
        <f>IF($B2138="","",SUM($K2138:$Q2138))</f>
        <v/>
      </c>
      <c r="S2138" s="56">
        <f>IF($B2138="","",VLOOKUP($C2138,Настройки!$A$11:$L$17,9,FALSE))</f>
        <v/>
      </c>
      <c r="T2138" s="56">
        <f>IF($B2138="","",$R2138*$S2138)</f>
        <v/>
      </c>
    </row>
    <row r="2139">
      <c r="A2139" s="20">
        <f>Тех_Движение!$A$2136</f>
        <v/>
      </c>
      <c r="B2139" s="20">
        <f>IF(Тех_Движение!$F$2136&gt;0,Тех_Движение!$I$2136,"")</f>
        <v/>
      </c>
      <c r="C2139" s="20">
        <f>IF($B2139="","",Тех_Движение!$D$2136)</f>
        <v/>
      </c>
      <c r="D2139" s="42">
        <f>IF($B2139="","",Тех_Движение!$B$2136)</f>
        <v/>
      </c>
      <c r="E2139" s="54">
        <f>IF($B2139="","",Тех_Движение!$F$2136)</f>
        <v/>
      </c>
      <c r="F2139" s="54">
        <f>IF($B2139="","",SUMIFS($E$5:$E2138,$C$5:$C2138,$C2139))</f>
        <v/>
      </c>
      <c r="G2139" s="54">
        <f>IF($B2139="","",MAX(0,$E2139-MAX(0,SUMIFS(Тех_Движение!$G$2:$G$5111,Тех_Движение!$D$2:$D$5111,$C2139,Тех_Движение!$B$2:$B$5111,"&lt;="&amp;Настройки!$B$5-1)-$F2139)))</f>
        <v/>
      </c>
      <c r="H2139" s="54">
        <f>IF($B2139="","",IF(AND($D2139&gt;=Настройки!$B$5,$D2139&lt;=Настройки!$B$6),$E2139,0))</f>
        <v/>
      </c>
      <c r="I2139" s="54">
        <f>IF($B2139="","",$G2139+$H2139-$J2139)</f>
        <v/>
      </c>
      <c r="J2139" s="54">
        <f>IF($B2139="","",MAX(0,$E2139-MAX(0,SUMIFS(Тех_Движение!$G$2:$G$5111,Тех_Движение!$D$2:$D$5111,$C2139,Тех_Движение!$B$2:$B$5111,"&lt;="&amp;Настройки!$B$6)-$F2139)))</f>
        <v/>
      </c>
      <c r="K2139" s="54">
        <f>IF(OR($B2139="",K$3&lt;$D2139+Настройки!$B$7),0,MAX(0,$E2139-MAX(0,SUMIFS(Тех_Движение!$G$2:$G$5111,Тех_Движение!$D$2:$D$5111,$C2139,Тех_Движение!$B$2:$B$5111,"&lt;="&amp;K$3)-$F2139)))</f>
        <v/>
      </c>
      <c r="L2139" s="54">
        <f>IF(OR($B2139="",L$3&lt;$D2139+Настройки!$B$7),0,MAX(0,$E2139-MAX(0,SUMIFS(Тех_Движение!$G$2:$G$5111,Тех_Движение!$D$2:$D$5111,$C2139,Тех_Движение!$B$2:$B$5111,"&lt;="&amp;L$3)-$F2139)))</f>
        <v/>
      </c>
      <c r="M2139" s="54">
        <f>IF(OR($B2139="",M$3&lt;$D2139+Настройки!$B$7),0,MAX(0,$E2139-MAX(0,SUMIFS(Тех_Движение!$G$2:$G$5111,Тех_Движение!$D$2:$D$5111,$C2139,Тех_Движение!$B$2:$B$5111,"&lt;="&amp;M$3)-$F2139)))</f>
        <v/>
      </c>
      <c r="N2139" s="54">
        <f>IF(OR($B2139="",N$3&lt;$D2139+Настройки!$B$7),0,MAX(0,$E2139-MAX(0,SUMIFS(Тех_Движение!$G$2:$G$5111,Тех_Движение!$D$2:$D$5111,$C2139,Тех_Движение!$B$2:$B$5111,"&lt;="&amp;N$3)-$F2139)))</f>
        <v/>
      </c>
      <c r="O2139" s="54">
        <f>IF(OR($B2139="",O$3&lt;$D2139+Настройки!$B$7),0,MAX(0,$E2139-MAX(0,SUMIFS(Тех_Движение!$G$2:$G$5111,Тех_Движение!$D$2:$D$5111,$C2139,Тех_Движение!$B$2:$B$5111,"&lt;="&amp;O$3)-$F2139)))</f>
        <v/>
      </c>
      <c r="P2139" s="54">
        <f>IF(OR($B2139="",P$3&lt;$D2139+Настройки!$B$7),0,MAX(0,$E2139-MAX(0,SUMIFS(Тех_Движение!$G$2:$G$5111,Тех_Движение!$D$2:$D$5111,$C2139,Тех_Движение!$B$2:$B$5111,"&lt;="&amp;P$3)-$F2139)))</f>
        <v/>
      </c>
      <c r="Q2139" s="54">
        <f>IF(OR($B2139="",Q$3&lt;$D2139+Настройки!$B$7),0,MAX(0,$E2139-MAX(0,SUMIFS(Тех_Движение!$G$2:$G$5111,Тех_Движение!$D$2:$D$5111,$C2139,Тех_Движение!$B$2:$B$5111,"&lt;="&amp;Q$3)-$F2139)))</f>
        <v/>
      </c>
      <c r="R2139" s="54">
        <f>IF($B2139="","",SUM($K2139:$Q2139))</f>
        <v/>
      </c>
      <c r="S2139" s="56">
        <f>IF($B2139="","",VLOOKUP($C2139,Настройки!$A$11:$L$17,9,FALSE))</f>
        <v/>
      </c>
      <c r="T2139" s="56">
        <f>IF($B2139="","",$R2139*$S2139)</f>
        <v/>
      </c>
    </row>
    <row r="2140">
      <c r="A2140" s="20">
        <f>Тех_Движение!$A$2137</f>
        <v/>
      </c>
      <c r="B2140" s="20">
        <f>IF(Тех_Движение!$F$2137&gt;0,Тех_Движение!$I$2137,"")</f>
        <v/>
      </c>
      <c r="C2140" s="20">
        <f>IF($B2140="","",Тех_Движение!$D$2137)</f>
        <v/>
      </c>
      <c r="D2140" s="42">
        <f>IF($B2140="","",Тех_Движение!$B$2137)</f>
        <v/>
      </c>
      <c r="E2140" s="54">
        <f>IF($B2140="","",Тех_Движение!$F$2137)</f>
        <v/>
      </c>
      <c r="F2140" s="54">
        <f>IF($B2140="","",SUMIFS($E$5:$E2139,$C$5:$C2139,$C2140))</f>
        <v/>
      </c>
      <c r="G2140" s="54">
        <f>IF($B2140="","",MAX(0,$E2140-MAX(0,SUMIFS(Тех_Движение!$G$2:$G$5111,Тех_Движение!$D$2:$D$5111,$C2140,Тех_Движение!$B$2:$B$5111,"&lt;="&amp;Настройки!$B$5-1)-$F2140)))</f>
        <v/>
      </c>
      <c r="H2140" s="54">
        <f>IF($B2140="","",IF(AND($D2140&gt;=Настройки!$B$5,$D2140&lt;=Настройки!$B$6),$E2140,0))</f>
        <v/>
      </c>
      <c r="I2140" s="54">
        <f>IF($B2140="","",$G2140+$H2140-$J2140)</f>
        <v/>
      </c>
      <c r="J2140" s="54">
        <f>IF($B2140="","",MAX(0,$E2140-MAX(0,SUMIFS(Тех_Движение!$G$2:$G$5111,Тех_Движение!$D$2:$D$5111,$C2140,Тех_Движение!$B$2:$B$5111,"&lt;="&amp;Настройки!$B$6)-$F2140)))</f>
        <v/>
      </c>
      <c r="K2140" s="54">
        <f>IF(OR($B2140="",K$3&lt;$D2140+Настройки!$B$7),0,MAX(0,$E2140-MAX(0,SUMIFS(Тех_Движение!$G$2:$G$5111,Тех_Движение!$D$2:$D$5111,$C2140,Тех_Движение!$B$2:$B$5111,"&lt;="&amp;K$3)-$F2140)))</f>
        <v/>
      </c>
      <c r="L2140" s="54">
        <f>IF(OR($B2140="",L$3&lt;$D2140+Настройки!$B$7),0,MAX(0,$E2140-MAX(0,SUMIFS(Тех_Движение!$G$2:$G$5111,Тех_Движение!$D$2:$D$5111,$C2140,Тех_Движение!$B$2:$B$5111,"&lt;="&amp;L$3)-$F2140)))</f>
        <v/>
      </c>
      <c r="M2140" s="54">
        <f>IF(OR($B2140="",M$3&lt;$D2140+Настройки!$B$7),0,MAX(0,$E2140-MAX(0,SUMIFS(Тех_Движение!$G$2:$G$5111,Тех_Движение!$D$2:$D$5111,$C2140,Тех_Движение!$B$2:$B$5111,"&lt;="&amp;M$3)-$F2140)))</f>
        <v/>
      </c>
      <c r="N2140" s="54">
        <f>IF(OR($B2140="",N$3&lt;$D2140+Настройки!$B$7),0,MAX(0,$E2140-MAX(0,SUMIFS(Тех_Движение!$G$2:$G$5111,Тех_Движение!$D$2:$D$5111,$C2140,Тех_Движение!$B$2:$B$5111,"&lt;="&amp;N$3)-$F2140)))</f>
        <v/>
      </c>
      <c r="O2140" s="54">
        <f>IF(OR($B2140="",O$3&lt;$D2140+Настройки!$B$7),0,MAX(0,$E2140-MAX(0,SUMIFS(Тех_Движение!$G$2:$G$5111,Тех_Движение!$D$2:$D$5111,$C2140,Тех_Движение!$B$2:$B$5111,"&lt;="&amp;O$3)-$F2140)))</f>
        <v/>
      </c>
      <c r="P2140" s="54">
        <f>IF(OR($B2140="",P$3&lt;$D2140+Настройки!$B$7),0,MAX(0,$E2140-MAX(0,SUMIFS(Тех_Движение!$G$2:$G$5111,Тех_Движение!$D$2:$D$5111,$C2140,Тех_Движение!$B$2:$B$5111,"&lt;="&amp;P$3)-$F2140)))</f>
        <v/>
      </c>
      <c r="Q2140" s="54">
        <f>IF(OR($B2140="",Q$3&lt;$D2140+Настройки!$B$7),0,MAX(0,$E2140-MAX(0,SUMIFS(Тех_Движение!$G$2:$G$5111,Тех_Движение!$D$2:$D$5111,$C2140,Тех_Движение!$B$2:$B$5111,"&lt;="&amp;Q$3)-$F2140)))</f>
        <v/>
      </c>
      <c r="R2140" s="54">
        <f>IF($B2140="","",SUM($K2140:$Q2140))</f>
        <v/>
      </c>
      <c r="S2140" s="56">
        <f>IF($B2140="","",VLOOKUP($C2140,Настройки!$A$11:$L$17,9,FALSE))</f>
        <v/>
      </c>
      <c r="T2140" s="56">
        <f>IF($B2140="","",$R2140*$S2140)</f>
        <v/>
      </c>
    </row>
    <row r="2141">
      <c r="A2141" s="20">
        <f>Тех_Движение!$A$2138</f>
        <v/>
      </c>
      <c r="B2141" s="20">
        <f>IF(Тех_Движение!$F$2138&gt;0,Тех_Движение!$I$2138,"")</f>
        <v/>
      </c>
      <c r="C2141" s="20">
        <f>IF($B2141="","",Тех_Движение!$D$2138)</f>
        <v/>
      </c>
      <c r="D2141" s="42">
        <f>IF($B2141="","",Тех_Движение!$B$2138)</f>
        <v/>
      </c>
      <c r="E2141" s="54">
        <f>IF($B2141="","",Тех_Движение!$F$2138)</f>
        <v/>
      </c>
      <c r="F2141" s="54">
        <f>IF($B2141="","",SUMIFS($E$5:$E2140,$C$5:$C2140,$C2141))</f>
        <v/>
      </c>
      <c r="G2141" s="54">
        <f>IF($B2141="","",MAX(0,$E2141-MAX(0,SUMIFS(Тех_Движение!$G$2:$G$5111,Тех_Движение!$D$2:$D$5111,$C2141,Тех_Движение!$B$2:$B$5111,"&lt;="&amp;Настройки!$B$5-1)-$F2141)))</f>
        <v/>
      </c>
      <c r="H2141" s="54">
        <f>IF($B2141="","",IF(AND($D2141&gt;=Настройки!$B$5,$D2141&lt;=Настройки!$B$6),$E2141,0))</f>
        <v/>
      </c>
      <c r="I2141" s="54">
        <f>IF($B2141="","",$G2141+$H2141-$J2141)</f>
        <v/>
      </c>
      <c r="J2141" s="54">
        <f>IF($B2141="","",MAX(0,$E2141-MAX(0,SUMIFS(Тех_Движение!$G$2:$G$5111,Тех_Движение!$D$2:$D$5111,$C2141,Тех_Движение!$B$2:$B$5111,"&lt;="&amp;Настройки!$B$6)-$F2141)))</f>
        <v/>
      </c>
      <c r="K2141" s="54">
        <f>IF(OR($B2141="",K$3&lt;$D2141+Настройки!$B$7),0,MAX(0,$E2141-MAX(0,SUMIFS(Тех_Движение!$G$2:$G$5111,Тех_Движение!$D$2:$D$5111,$C2141,Тех_Движение!$B$2:$B$5111,"&lt;="&amp;K$3)-$F2141)))</f>
        <v/>
      </c>
      <c r="L2141" s="54">
        <f>IF(OR($B2141="",L$3&lt;$D2141+Настройки!$B$7),0,MAX(0,$E2141-MAX(0,SUMIFS(Тех_Движение!$G$2:$G$5111,Тех_Движение!$D$2:$D$5111,$C2141,Тех_Движение!$B$2:$B$5111,"&lt;="&amp;L$3)-$F2141)))</f>
        <v/>
      </c>
      <c r="M2141" s="54">
        <f>IF(OR($B2141="",M$3&lt;$D2141+Настройки!$B$7),0,MAX(0,$E2141-MAX(0,SUMIFS(Тех_Движение!$G$2:$G$5111,Тех_Движение!$D$2:$D$5111,$C2141,Тех_Движение!$B$2:$B$5111,"&lt;="&amp;M$3)-$F2141)))</f>
        <v/>
      </c>
      <c r="N2141" s="54">
        <f>IF(OR($B2141="",N$3&lt;$D2141+Настройки!$B$7),0,MAX(0,$E2141-MAX(0,SUMIFS(Тех_Движение!$G$2:$G$5111,Тех_Движение!$D$2:$D$5111,$C2141,Тех_Движение!$B$2:$B$5111,"&lt;="&amp;N$3)-$F2141)))</f>
        <v/>
      </c>
      <c r="O2141" s="54">
        <f>IF(OR($B2141="",O$3&lt;$D2141+Настройки!$B$7),0,MAX(0,$E2141-MAX(0,SUMIFS(Тех_Движение!$G$2:$G$5111,Тех_Движение!$D$2:$D$5111,$C2141,Тех_Движение!$B$2:$B$5111,"&lt;="&amp;O$3)-$F2141)))</f>
        <v/>
      </c>
      <c r="P2141" s="54">
        <f>IF(OR($B2141="",P$3&lt;$D2141+Настройки!$B$7),0,MAX(0,$E2141-MAX(0,SUMIFS(Тех_Движение!$G$2:$G$5111,Тех_Движение!$D$2:$D$5111,$C2141,Тех_Движение!$B$2:$B$5111,"&lt;="&amp;P$3)-$F2141)))</f>
        <v/>
      </c>
      <c r="Q2141" s="54">
        <f>IF(OR($B2141="",Q$3&lt;$D2141+Настройки!$B$7),0,MAX(0,$E2141-MAX(0,SUMIFS(Тех_Движение!$G$2:$G$5111,Тех_Движение!$D$2:$D$5111,$C2141,Тех_Движение!$B$2:$B$5111,"&lt;="&amp;Q$3)-$F2141)))</f>
        <v/>
      </c>
      <c r="R2141" s="54">
        <f>IF($B2141="","",SUM($K2141:$Q2141))</f>
        <v/>
      </c>
      <c r="S2141" s="56">
        <f>IF($B2141="","",VLOOKUP($C2141,Настройки!$A$11:$L$17,9,FALSE))</f>
        <v/>
      </c>
      <c r="T2141" s="56">
        <f>IF($B2141="","",$R2141*$S2141)</f>
        <v/>
      </c>
    </row>
    <row r="2142">
      <c r="A2142" s="20">
        <f>Тех_Движение!$A$2139</f>
        <v/>
      </c>
      <c r="B2142" s="20">
        <f>IF(Тех_Движение!$F$2139&gt;0,Тех_Движение!$I$2139,"")</f>
        <v/>
      </c>
      <c r="C2142" s="20">
        <f>IF($B2142="","",Тех_Движение!$D$2139)</f>
        <v/>
      </c>
      <c r="D2142" s="42">
        <f>IF($B2142="","",Тех_Движение!$B$2139)</f>
        <v/>
      </c>
      <c r="E2142" s="54">
        <f>IF($B2142="","",Тех_Движение!$F$2139)</f>
        <v/>
      </c>
      <c r="F2142" s="54">
        <f>IF($B2142="","",SUMIFS($E$5:$E2141,$C$5:$C2141,$C2142))</f>
        <v/>
      </c>
      <c r="G2142" s="54">
        <f>IF($B2142="","",MAX(0,$E2142-MAX(0,SUMIFS(Тех_Движение!$G$2:$G$5111,Тех_Движение!$D$2:$D$5111,$C2142,Тех_Движение!$B$2:$B$5111,"&lt;="&amp;Настройки!$B$5-1)-$F2142)))</f>
        <v/>
      </c>
      <c r="H2142" s="54">
        <f>IF($B2142="","",IF(AND($D2142&gt;=Настройки!$B$5,$D2142&lt;=Настройки!$B$6),$E2142,0))</f>
        <v/>
      </c>
      <c r="I2142" s="54">
        <f>IF($B2142="","",$G2142+$H2142-$J2142)</f>
        <v/>
      </c>
      <c r="J2142" s="54">
        <f>IF($B2142="","",MAX(0,$E2142-MAX(0,SUMIFS(Тех_Движение!$G$2:$G$5111,Тех_Движение!$D$2:$D$5111,$C2142,Тех_Движение!$B$2:$B$5111,"&lt;="&amp;Настройки!$B$6)-$F2142)))</f>
        <v/>
      </c>
      <c r="K2142" s="54">
        <f>IF(OR($B2142="",K$3&lt;$D2142+Настройки!$B$7),0,MAX(0,$E2142-MAX(0,SUMIFS(Тех_Движение!$G$2:$G$5111,Тех_Движение!$D$2:$D$5111,$C2142,Тех_Движение!$B$2:$B$5111,"&lt;="&amp;K$3)-$F2142)))</f>
        <v/>
      </c>
      <c r="L2142" s="54">
        <f>IF(OR($B2142="",L$3&lt;$D2142+Настройки!$B$7),0,MAX(0,$E2142-MAX(0,SUMIFS(Тех_Движение!$G$2:$G$5111,Тех_Движение!$D$2:$D$5111,$C2142,Тех_Движение!$B$2:$B$5111,"&lt;="&amp;L$3)-$F2142)))</f>
        <v/>
      </c>
      <c r="M2142" s="54">
        <f>IF(OR($B2142="",M$3&lt;$D2142+Настройки!$B$7),0,MAX(0,$E2142-MAX(0,SUMIFS(Тех_Движение!$G$2:$G$5111,Тех_Движение!$D$2:$D$5111,$C2142,Тех_Движение!$B$2:$B$5111,"&lt;="&amp;M$3)-$F2142)))</f>
        <v/>
      </c>
      <c r="N2142" s="54">
        <f>IF(OR($B2142="",N$3&lt;$D2142+Настройки!$B$7),0,MAX(0,$E2142-MAX(0,SUMIFS(Тех_Движение!$G$2:$G$5111,Тех_Движение!$D$2:$D$5111,$C2142,Тех_Движение!$B$2:$B$5111,"&lt;="&amp;N$3)-$F2142)))</f>
        <v/>
      </c>
      <c r="O2142" s="54">
        <f>IF(OR($B2142="",O$3&lt;$D2142+Настройки!$B$7),0,MAX(0,$E2142-MAX(0,SUMIFS(Тех_Движение!$G$2:$G$5111,Тех_Движение!$D$2:$D$5111,$C2142,Тех_Движение!$B$2:$B$5111,"&lt;="&amp;O$3)-$F2142)))</f>
        <v/>
      </c>
      <c r="P2142" s="54">
        <f>IF(OR($B2142="",P$3&lt;$D2142+Настройки!$B$7),0,MAX(0,$E2142-MAX(0,SUMIFS(Тех_Движение!$G$2:$G$5111,Тех_Движение!$D$2:$D$5111,$C2142,Тех_Движение!$B$2:$B$5111,"&lt;="&amp;P$3)-$F2142)))</f>
        <v/>
      </c>
      <c r="Q2142" s="54">
        <f>IF(OR($B2142="",Q$3&lt;$D2142+Настройки!$B$7),0,MAX(0,$E2142-MAX(0,SUMIFS(Тех_Движение!$G$2:$G$5111,Тех_Движение!$D$2:$D$5111,$C2142,Тех_Движение!$B$2:$B$5111,"&lt;="&amp;Q$3)-$F2142)))</f>
        <v/>
      </c>
      <c r="R2142" s="54">
        <f>IF($B2142="","",SUM($K2142:$Q2142))</f>
        <v/>
      </c>
      <c r="S2142" s="56">
        <f>IF($B2142="","",VLOOKUP($C2142,Настройки!$A$11:$L$17,9,FALSE))</f>
        <v/>
      </c>
      <c r="T2142" s="56">
        <f>IF($B2142="","",$R2142*$S2142)</f>
        <v/>
      </c>
    </row>
    <row r="2143">
      <c r="A2143" s="20">
        <f>Тех_Движение!$A$2140</f>
        <v/>
      </c>
      <c r="B2143" s="20">
        <f>IF(Тех_Движение!$F$2140&gt;0,Тех_Движение!$I$2140,"")</f>
        <v/>
      </c>
      <c r="C2143" s="20">
        <f>IF($B2143="","",Тех_Движение!$D$2140)</f>
        <v/>
      </c>
      <c r="D2143" s="42">
        <f>IF($B2143="","",Тех_Движение!$B$2140)</f>
        <v/>
      </c>
      <c r="E2143" s="54">
        <f>IF($B2143="","",Тех_Движение!$F$2140)</f>
        <v/>
      </c>
      <c r="F2143" s="54">
        <f>IF($B2143="","",SUMIFS($E$5:$E2142,$C$5:$C2142,$C2143))</f>
        <v/>
      </c>
      <c r="G2143" s="54">
        <f>IF($B2143="","",MAX(0,$E2143-MAX(0,SUMIFS(Тех_Движение!$G$2:$G$5111,Тех_Движение!$D$2:$D$5111,$C2143,Тех_Движение!$B$2:$B$5111,"&lt;="&amp;Настройки!$B$5-1)-$F2143)))</f>
        <v/>
      </c>
      <c r="H2143" s="54">
        <f>IF($B2143="","",IF(AND($D2143&gt;=Настройки!$B$5,$D2143&lt;=Настройки!$B$6),$E2143,0))</f>
        <v/>
      </c>
      <c r="I2143" s="54">
        <f>IF($B2143="","",$G2143+$H2143-$J2143)</f>
        <v/>
      </c>
      <c r="J2143" s="54">
        <f>IF($B2143="","",MAX(0,$E2143-MAX(0,SUMIFS(Тех_Движение!$G$2:$G$5111,Тех_Движение!$D$2:$D$5111,$C2143,Тех_Движение!$B$2:$B$5111,"&lt;="&amp;Настройки!$B$6)-$F2143)))</f>
        <v/>
      </c>
      <c r="K2143" s="54">
        <f>IF(OR($B2143="",K$3&lt;$D2143+Настройки!$B$7),0,MAX(0,$E2143-MAX(0,SUMIFS(Тех_Движение!$G$2:$G$5111,Тех_Движение!$D$2:$D$5111,$C2143,Тех_Движение!$B$2:$B$5111,"&lt;="&amp;K$3)-$F2143)))</f>
        <v/>
      </c>
      <c r="L2143" s="54">
        <f>IF(OR($B2143="",L$3&lt;$D2143+Настройки!$B$7),0,MAX(0,$E2143-MAX(0,SUMIFS(Тех_Движение!$G$2:$G$5111,Тех_Движение!$D$2:$D$5111,$C2143,Тех_Движение!$B$2:$B$5111,"&lt;="&amp;L$3)-$F2143)))</f>
        <v/>
      </c>
      <c r="M2143" s="54">
        <f>IF(OR($B2143="",M$3&lt;$D2143+Настройки!$B$7),0,MAX(0,$E2143-MAX(0,SUMIFS(Тех_Движение!$G$2:$G$5111,Тех_Движение!$D$2:$D$5111,$C2143,Тех_Движение!$B$2:$B$5111,"&lt;="&amp;M$3)-$F2143)))</f>
        <v/>
      </c>
      <c r="N2143" s="54">
        <f>IF(OR($B2143="",N$3&lt;$D2143+Настройки!$B$7),0,MAX(0,$E2143-MAX(0,SUMIFS(Тех_Движение!$G$2:$G$5111,Тех_Движение!$D$2:$D$5111,$C2143,Тех_Движение!$B$2:$B$5111,"&lt;="&amp;N$3)-$F2143)))</f>
        <v/>
      </c>
      <c r="O2143" s="54">
        <f>IF(OR($B2143="",O$3&lt;$D2143+Настройки!$B$7),0,MAX(0,$E2143-MAX(0,SUMIFS(Тех_Движение!$G$2:$G$5111,Тех_Движение!$D$2:$D$5111,$C2143,Тех_Движение!$B$2:$B$5111,"&lt;="&amp;O$3)-$F2143)))</f>
        <v/>
      </c>
      <c r="P2143" s="54">
        <f>IF(OR($B2143="",P$3&lt;$D2143+Настройки!$B$7),0,MAX(0,$E2143-MAX(0,SUMIFS(Тех_Движение!$G$2:$G$5111,Тех_Движение!$D$2:$D$5111,$C2143,Тех_Движение!$B$2:$B$5111,"&lt;="&amp;P$3)-$F2143)))</f>
        <v/>
      </c>
      <c r="Q2143" s="54">
        <f>IF(OR($B2143="",Q$3&lt;$D2143+Настройки!$B$7),0,MAX(0,$E2143-MAX(0,SUMIFS(Тех_Движение!$G$2:$G$5111,Тех_Движение!$D$2:$D$5111,$C2143,Тех_Движение!$B$2:$B$5111,"&lt;="&amp;Q$3)-$F2143)))</f>
        <v/>
      </c>
      <c r="R2143" s="54">
        <f>IF($B2143="","",SUM($K2143:$Q2143))</f>
        <v/>
      </c>
      <c r="S2143" s="56">
        <f>IF($B2143="","",VLOOKUP($C2143,Настройки!$A$11:$L$17,9,FALSE))</f>
        <v/>
      </c>
      <c r="T2143" s="56">
        <f>IF($B2143="","",$R2143*$S2143)</f>
        <v/>
      </c>
    </row>
    <row r="2144">
      <c r="A2144" s="20">
        <f>Тех_Движение!$A$2141</f>
        <v/>
      </c>
      <c r="B2144" s="20">
        <f>IF(Тех_Движение!$F$2141&gt;0,Тех_Движение!$I$2141,"")</f>
        <v/>
      </c>
      <c r="C2144" s="20">
        <f>IF($B2144="","",Тех_Движение!$D$2141)</f>
        <v/>
      </c>
      <c r="D2144" s="42">
        <f>IF($B2144="","",Тех_Движение!$B$2141)</f>
        <v/>
      </c>
      <c r="E2144" s="54">
        <f>IF($B2144="","",Тех_Движение!$F$2141)</f>
        <v/>
      </c>
      <c r="F2144" s="54">
        <f>IF($B2144="","",SUMIFS($E$5:$E2143,$C$5:$C2143,$C2144))</f>
        <v/>
      </c>
      <c r="G2144" s="54">
        <f>IF($B2144="","",MAX(0,$E2144-MAX(0,SUMIFS(Тех_Движение!$G$2:$G$5111,Тех_Движение!$D$2:$D$5111,$C2144,Тех_Движение!$B$2:$B$5111,"&lt;="&amp;Настройки!$B$5-1)-$F2144)))</f>
        <v/>
      </c>
      <c r="H2144" s="54">
        <f>IF($B2144="","",IF(AND($D2144&gt;=Настройки!$B$5,$D2144&lt;=Настройки!$B$6),$E2144,0))</f>
        <v/>
      </c>
      <c r="I2144" s="54">
        <f>IF($B2144="","",$G2144+$H2144-$J2144)</f>
        <v/>
      </c>
      <c r="J2144" s="54">
        <f>IF($B2144="","",MAX(0,$E2144-MAX(0,SUMIFS(Тех_Движение!$G$2:$G$5111,Тех_Движение!$D$2:$D$5111,$C2144,Тех_Движение!$B$2:$B$5111,"&lt;="&amp;Настройки!$B$6)-$F2144)))</f>
        <v/>
      </c>
      <c r="K2144" s="54">
        <f>IF(OR($B2144="",K$3&lt;$D2144+Настройки!$B$7),0,MAX(0,$E2144-MAX(0,SUMIFS(Тех_Движение!$G$2:$G$5111,Тех_Движение!$D$2:$D$5111,$C2144,Тех_Движение!$B$2:$B$5111,"&lt;="&amp;K$3)-$F2144)))</f>
        <v/>
      </c>
      <c r="L2144" s="54">
        <f>IF(OR($B2144="",L$3&lt;$D2144+Настройки!$B$7),0,MAX(0,$E2144-MAX(0,SUMIFS(Тех_Движение!$G$2:$G$5111,Тех_Движение!$D$2:$D$5111,$C2144,Тех_Движение!$B$2:$B$5111,"&lt;="&amp;L$3)-$F2144)))</f>
        <v/>
      </c>
      <c r="M2144" s="54">
        <f>IF(OR($B2144="",M$3&lt;$D2144+Настройки!$B$7),0,MAX(0,$E2144-MAX(0,SUMIFS(Тех_Движение!$G$2:$G$5111,Тех_Движение!$D$2:$D$5111,$C2144,Тех_Движение!$B$2:$B$5111,"&lt;="&amp;M$3)-$F2144)))</f>
        <v/>
      </c>
      <c r="N2144" s="54">
        <f>IF(OR($B2144="",N$3&lt;$D2144+Настройки!$B$7),0,MAX(0,$E2144-MAX(0,SUMIFS(Тех_Движение!$G$2:$G$5111,Тех_Движение!$D$2:$D$5111,$C2144,Тех_Движение!$B$2:$B$5111,"&lt;="&amp;N$3)-$F2144)))</f>
        <v/>
      </c>
      <c r="O2144" s="54">
        <f>IF(OR($B2144="",O$3&lt;$D2144+Настройки!$B$7),0,MAX(0,$E2144-MAX(0,SUMIFS(Тех_Движение!$G$2:$G$5111,Тех_Движение!$D$2:$D$5111,$C2144,Тех_Движение!$B$2:$B$5111,"&lt;="&amp;O$3)-$F2144)))</f>
        <v/>
      </c>
      <c r="P2144" s="54">
        <f>IF(OR($B2144="",P$3&lt;$D2144+Настройки!$B$7),0,MAX(0,$E2144-MAX(0,SUMIFS(Тех_Движение!$G$2:$G$5111,Тех_Движение!$D$2:$D$5111,$C2144,Тех_Движение!$B$2:$B$5111,"&lt;="&amp;P$3)-$F2144)))</f>
        <v/>
      </c>
      <c r="Q2144" s="54">
        <f>IF(OR($B2144="",Q$3&lt;$D2144+Настройки!$B$7),0,MAX(0,$E2144-MAX(0,SUMIFS(Тех_Движение!$G$2:$G$5111,Тех_Движение!$D$2:$D$5111,$C2144,Тех_Движение!$B$2:$B$5111,"&lt;="&amp;Q$3)-$F2144)))</f>
        <v/>
      </c>
      <c r="R2144" s="54">
        <f>IF($B2144="","",SUM($K2144:$Q2144))</f>
        <v/>
      </c>
      <c r="S2144" s="56">
        <f>IF($B2144="","",VLOOKUP($C2144,Настройки!$A$11:$L$17,9,FALSE))</f>
        <v/>
      </c>
      <c r="T2144" s="56">
        <f>IF($B2144="","",$R2144*$S2144)</f>
        <v/>
      </c>
    </row>
    <row r="2145">
      <c r="A2145" s="20">
        <f>Тех_Движение!$A$2142</f>
        <v/>
      </c>
      <c r="B2145" s="20">
        <f>IF(Тех_Движение!$F$2142&gt;0,Тех_Движение!$I$2142,"")</f>
        <v/>
      </c>
      <c r="C2145" s="20">
        <f>IF($B2145="","",Тех_Движение!$D$2142)</f>
        <v/>
      </c>
      <c r="D2145" s="42">
        <f>IF($B2145="","",Тех_Движение!$B$2142)</f>
        <v/>
      </c>
      <c r="E2145" s="54">
        <f>IF($B2145="","",Тех_Движение!$F$2142)</f>
        <v/>
      </c>
      <c r="F2145" s="54">
        <f>IF($B2145="","",SUMIFS($E$5:$E2144,$C$5:$C2144,$C2145))</f>
        <v/>
      </c>
      <c r="G2145" s="54">
        <f>IF($B2145="","",MAX(0,$E2145-MAX(0,SUMIFS(Тех_Движение!$G$2:$G$5111,Тех_Движение!$D$2:$D$5111,$C2145,Тех_Движение!$B$2:$B$5111,"&lt;="&amp;Настройки!$B$5-1)-$F2145)))</f>
        <v/>
      </c>
      <c r="H2145" s="54">
        <f>IF($B2145="","",IF(AND($D2145&gt;=Настройки!$B$5,$D2145&lt;=Настройки!$B$6),$E2145,0))</f>
        <v/>
      </c>
      <c r="I2145" s="54">
        <f>IF($B2145="","",$G2145+$H2145-$J2145)</f>
        <v/>
      </c>
      <c r="J2145" s="54">
        <f>IF($B2145="","",MAX(0,$E2145-MAX(0,SUMIFS(Тех_Движение!$G$2:$G$5111,Тех_Движение!$D$2:$D$5111,$C2145,Тех_Движение!$B$2:$B$5111,"&lt;="&amp;Настройки!$B$6)-$F2145)))</f>
        <v/>
      </c>
      <c r="K2145" s="54">
        <f>IF(OR($B2145="",K$3&lt;$D2145+Настройки!$B$7),0,MAX(0,$E2145-MAX(0,SUMIFS(Тех_Движение!$G$2:$G$5111,Тех_Движение!$D$2:$D$5111,$C2145,Тех_Движение!$B$2:$B$5111,"&lt;="&amp;K$3)-$F2145)))</f>
        <v/>
      </c>
      <c r="L2145" s="54">
        <f>IF(OR($B2145="",L$3&lt;$D2145+Настройки!$B$7),0,MAX(0,$E2145-MAX(0,SUMIFS(Тех_Движение!$G$2:$G$5111,Тех_Движение!$D$2:$D$5111,$C2145,Тех_Движение!$B$2:$B$5111,"&lt;="&amp;L$3)-$F2145)))</f>
        <v/>
      </c>
      <c r="M2145" s="54">
        <f>IF(OR($B2145="",M$3&lt;$D2145+Настройки!$B$7),0,MAX(0,$E2145-MAX(0,SUMIFS(Тех_Движение!$G$2:$G$5111,Тех_Движение!$D$2:$D$5111,$C2145,Тех_Движение!$B$2:$B$5111,"&lt;="&amp;M$3)-$F2145)))</f>
        <v/>
      </c>
      <c r="N2145" s="54">
        <f>IF(OR($B2145="",N$3&lt;$D2145+Настройки!$B$7),0,MAX(0,$E2145-MAX(0,SUMIFS(Тех_Движение!$G$2:$G$5111,Тех_Движение!$D$2:$D$5111,$C2145,Тех_Движение!$B$2:$B$5111,"&lt;="&amp;N$3)-$F2145)))</f>
        <v/>
      </c>
      <c r="O2145" s="54">
        <f>IF(OR($B2145="",O$3&lt;$D2145+Настройки!$B$7),0,MAX(0,$E2145-MAX(0,SUMIFS(Тех_Движение!$G$2:$G$5111,Тех_Движение!$D$2:$D$5111,$C2145,Тех_Движение!$B$2:$B$5111,"&lt;="&amp;O$3)-$F2145)))</f>
        <v/>
      </c>
      <c r="P2145" s="54">
        <f>IF(OR($B2145="",P$3&lt;$D2145+Настройки!$B$7),0,MAX(0,$E2145-MAX(0,SUMIFS(Тех_Движение!$G$2:$G$5111,Тех_Движение!$D$2:$D$5111,$C2145,Тех_Движение!$B$2:$B$5111,"&lt;="&amp;P$3)-$F2145)))</f>
        <v/>
      </c>
      <c r="Q2145" s="54">
        <f>IF(OR($B2145="",Q$3&lt;$D2145+Настройки!$B$7),0,MAX(0,$E2145-MAX(0,SUMIFS(Тех_Движение!$G$2:$G$5111,Тех_Движение!$D$2:$D$5111,$C2145,Тех_Движение!$B$2:$B$5111,"&lt;="&amp;Q$3)-$F2145)))</f>
        <v/>
      </c>
      <c r="R2145" s="54">
        <f>IF($B2145="","",SUM($K2145:$Q2145))</f>
        <v/>
      </c>
      <c r="S2145" s="56">
        <f>IF($B2145="","",VLOOKUP($C2145,Настройки!$A$11:$L$17,9,FALSE))</f>
        <v/>
      </c>
      <c r="T2145" s="56">
        <f>IF($B2145="","",$R2145*$S2145)</f>
        <v/>
      </c>
    </row>
    <row r="2146">
      <c r="A2146" s="20">
        <f>Тех_Движение!$A$2143</f>
        <v/>
      </c>
      <c r="B2146" s="20">
        <f>IF(Тех_Движение!$F$2143&gt;0,Тех_Движение!$I$2143,"")</f>
        <v/>
      </c>
      <c r="C2146" s="20">
        <f>IF($B2146="","",Тех_Движение!$D$2143)</f>
        <v/>
      </c>
      <c r="D2146" s="42">
        <f>IF($B2146="","",Тех_Движение!$B$2143)</f>
        <v/>
      </c>
      <c r="E2146" s="54">
        <f>IF($B2146="","",Тех_Движение!$F$2143)</f>
        <v/>
      </c>
      <c r="F2146" s="54">
        <f>IF($B2146="","",SUMIFS($E$5:$E2145,$C$5:$C2145,$C2146))</f>
        <v/>
      </c>
      <c r="G2146" s="54">
        <f>IF($B2146="","",MAX(0,$E2146-MAX(0,SUMIFS(Тех_Движение!$G$2:$G$5111,Тех_Движение!$D$2:$D$5111,$C2146,Тех_Движение!$B$2:$B$5111,"&lt;="&amp;Настройки!$B$5-1)-$F2146)))</f>
        <v/>
      </c>
      <c r="H2146" s="54">
        <f>IF($B2146="","",IF(AND($D2146&gt;=Настройки!$B$5,$D2146&lt;=Настройки!$B$6),$E2146,0))</f>
        <v/>
      </c>
      <c r="I2146" s="54">
        <f>IF($B2146="","",$G2146+$H2146-$J2146)</f>
        <v/>
      </c>
      <c r="J2146" s="54">
        <f>IF($B2146="","",MAX(0,$E2146-MAX(0,SUMIFS(Тех_Движение!$G$2:$G$5111,Тех_Движение!$D$2:$D$5111,$C2146,Тех_Движение!$B$2:$B$5111,"&lt;="&amp;Настройки!$B$6)-$F2146)))</f>
        <v/>
      </c>
      <c r="K2146" s="54">
        <f>IF(OR($B2146="",K$3&lt;$D2146+Настройки!$B$7),0,MAX(0,$E2146-MAX(0,SUMIFS(Тех_Движение!$G$2:$G$5111,Тех_Движение!$D$2:$D$5111,$C2146,Тех_Движение!$B$2:$B$5111,"&lt;="&amp;K$3)-$F2146)))</f>
        <v/>
      </c>
      <c r="L2146" s="54">
        <f>IF(OR($B2146="",L$3&lt;$D2146+Настройки!$B$7),0,MAX(0,$E2146-MAX(0,SUMIFS(Тех_Движение!$G$2:$G$5111,Тех_Движение!$D$2:$D$5111,$C2146,Тех_Движение!$B$2:$B$5111,"&lt;="&amp;L$3)-$F2146)))</f>
        <v/>
      </c>
      <c r="M2146" s="54">
        <f>IF(OR($B2146="",M$3&lt;$D2146+Настройки!$B$7),0,MAX(0,$E2146-MAX(0,SUMIFS(Тех_Движение!$G$2:$G$5111,Тех_Движение!$D$2:$D$5111,$C2146,Тех_Движение!$B$2:$B$5111,"&lt;="&amp;M$3)-$F2146)))</f>
        <v/>
      </c>
      <c r="N2146" s="54">
        <f>IF(OR($B2146="",N$3&lt;$D2146+Настройки!$B$7),0,MAX(0,$E2146-MAX(0,SUMIFS(Тех_Движение!$G$2:$G$5111,Тех_Движение!$D$2:$D$5111,$C2146,Тех_Движение!$B$2:$B$5111,"&lt;="&amp;N$3)-$F2146)))</f>
        <v/>
      </c>
      <c r="O2146" s="54">
        <f>IF(OR($B2146="",O$3&lt;$D2146+Настройки!$B$7),0,MAX(0,$E2146-MAX(0,SUMIFS(Тех_Движение!$G$2:$G$5111,Тех_Движение!$D$2:$D$5111,$C2146,Тех_Движение!$B$2:$B$5111,"&lt;="&amp;O$3)-$F2146)))</f>
        <v/>
      </c>
      <c r="P2146" s="54">
        <f>IF(OR($B2146="",P$3&lt;$D2146+Настройки!$B$7),0,MAX(0,$E2146-MAX(0,SUMIFS(Тех_Движение!$G$2:$G$5111,Тех_Движение!$D$2:$D$5111,$C2146,Тех_Движение!$B$2:$B$5111,"&lt;="&amp;P$3)-$F2146)))</f>
        <v/>
      </c>
      <c r="Q2146" s="54">
        <f>IF(OR($B2146="",Q$3&lt;$D2146+Настройки!$B$7),0,MAX(0,$E2146-MAX(0,SUMIFS(Тех_Движение!$G$2:$G$5111,Тех_Движение!$D$2:$D$5111,$C2146,Тех_Движение!$B$2:$B$5111,"&lt;="&amp;Q$3)-$F2146)))</f>
        <v/>
      </c>
      <c r="R2146" s="54">
        <f>IF($B2146="","",SUM($K2146:$Q2146))</f>
        <v/>
      </c>
      <c r="S2146" s="56">
        <f>IF($B2146="","",VLOOKUP($C2146,Настройки!$A$11:$L$17,9,FALSE))</f>
        <v/>
      </c>
      <c r="T2146" s="56">
        <f>IF($B2146="","",$R2146*$S2146)</f>
        <v/>
      </c>
    </row>
    <row r="2147">
      <c r="A2147" s="20">
        <f>Тех_Движение!$A$2144</f>
        <v/>
      </c>
      <c r="B2147" s="20">
        <f>IF(Тех_Движение!$F$2144&gt;0,Тех_Движение!$I$2144,"")</f>
        <v/>
      </c>
      <c r="C2147" s="20">
        <f>IF($B2147="","",Тех_Движение!$D$2144)</f>
        <v/>
      </c>
      <c r="D2147" s="42">
        <f>IF($B2147="","",Тех_Движение!$B$2144)</f>
        <v/>
      </c>
      <c r="E2147" s="54">
        <f>IF($B2147="","",Тех_Движение!$F$2144)</f>
        <v/>
      </c>
      <c r="F2147" s="54">
        <f>IF($B2147="","",SUMIFS($E$5:$E2146,$C$5:$C2146,$C2147))</f>
        <v/>
      </c>
      <c r="G2147" s="54">
        <f>IF($B2147="","",MAX(0,$E2147-MAX(0,SUMIFS(Тех_Движение!$G$2:$G$5111,Тех_Движение!$D$2:$D$5111,$C2147,Тех_Движение!$B$2:$B$5111,"&lt;="&amp;Настройки!$B$5-1)-$F2147)))</f>
        <v/>
      </c>
      <c r="H2147" s="54">
        <f>IF($B2147="","",IF(AND($D2147&gt;=Настройки!$B$5,$D2147&lt;=Настройки!$B$6),$E2147,0))</f>
        <v/>
      </c>
      <c r="I2147" s="54">
        <f>IF($B2147="","",$G2147+$H2147-$J2147)</f>
        <v/>
      </c>
      <c r="J2147" s="54">
        <f>IF($B2147="","",MAX(0,$E2147-MAX(0,SUMIFS(Тех_Движение!$G$2:$G$5111,Тех_Движение!$D$2:$D$5111,$C2147,Тех_Движение!$B$2:$B$5111,"&lt;="&amp;Настройки!$B$6)-$F2147)))</f>
        <v/>
      </c>
      <c r="K2147" s="54">
        <f>IF(OR($B2147="",K$3&lt;$D2147+Настройки!$B$7),0,MAX(0,$E2147-MAX(0,SUMIFS(Тех_Движение!$G$2:$G$5111,Тех_Движение!$D$2:$D$5111,$C2147,Тех_Движение!$B$2:$B$5111,"&lt;="&amp;K$3)-$F2147)))</f>
        <v/>
      </c>
      <c r="L2147" s="54">
        <f>IF(OR($B2147="",L$3&lt;$D2147+Настройки!$B$7),0,MAX(0,$E2147-MAX(0,SUMIFS(Тех_Движение!$G$2:$G$5111,Тех_Движение!$D$2:$D$5111,$C2147,Тех_Движение!$B$2:$B$5111,"&lt;="&amp;L$3)-$F2147)))</f>
        <v/>
      </c>
      <c r="M2147" s="54">
        <f>IF(OR($B2147="",M$3&lt;$D2147+Настройки!$B$7),0,MAX(0,$E2147-MAX(0,SUMIFS(Тех_Движение!$G$2:$G$5111,Тех_Движение!$D$2:$D$5111,$C2147,Тех_Движение!$B$2:$B$5111,"&lt;="&amp;M$3)-$F2147)))</f>
        <v/>
      </c>
      <c r="N2147" s="54">
        <f>IF(OR($B2147="",N$3&lt;$D2147+Настройки!$B$7),0,MAX(0,$E2147-MAX(0,SUMIFS(Тех_Движение!$G$2:$G$5111,Тех_Движение!$D$2:$D$5111,$C2147,Тех_Движение!$B$2:$B$5111,"&lt;="&amp;N$3)-$F2147)))</f>
        <v/>
      </c>
      <c r="O2147" s="54">
        <f>IF(OR($B2147="",O$3&lt;$D2147+Настройки!$B$7),0,MAX(0,$E2147-MAX(0,SUMIFS(Тех_Движение!$G$2:$G$5111,Тех_Движение!$D$2:$D$5111,$C2147,Тех_Движение!$B$2:$B$5111,"&lt;="&amp;O$3)-$F2147)))</f>
        <v/>
      </c>
      <c r="P2147" s="54">
        <f>IF(OR($B2147="",P$3&lt;$D2147+Настройки!$B$7),0,MAX(0,$E2147-MAX(0,SUMIFS(Тех_Движение!$G$2:$G$5111,Тех_Движение!$D$2:$D$5111,$C2147,Тех_Движение!$B$2:$B$5111,"&lt;="&amp;P$3)-$F2147)))</f>
        <v/>
      </c>
      <c r="Q2147" s="54">
        <f>IF(OR($B2147="",Q$3&lt;$D2147+Настройки!$B$7),0,MAX(0,$E2147-MAX(0,SUMIFS(Тех_Движение!$G$2:$G$5111,Тех_Движение!$D$2:$D$5111,$C2147,Тех_Движение!$B$2:$B$5111,"&lt;="&amp;Q$3)-$F2147)))</f>
        <v/>
      </c>
      <c r="R2147" s="54">
        <f>IF($B2147="","",SUM($K2147:$Q2147))</f>
        <v/>
      </c>
      <c r="S2147" s="56">
        <f>IF($B2147="","",VLOOKUP($C2147,Настройки!$A$11:$L$17,9,FALSE))</f>
        <v/>
      </c>
      <c r="T2147" s="56">
        <f>IF($B2147="","",$R2147*$S2147)</f>
        <v/>
      </c>
    </row>
    <row r="2148">
      <c r="A2148" s="20">
        <f>Тех_Движение!$A$2145</f>
        <v/>
      </c>
      <c r="B2148" s="20">
        <f>IF(Тех_Движение!$F$2145&gt;0,Тех_Движение!$I$2145,"")</f>
        <v/>
      </c>
      <c r="C2148" s="20">
        <f>IF($B2148="","",Тех_Движение!$D$2145)</f>
        <v/>
      </c>
      <c r="D2148" s="42">
        <f>IF($B2148="","",Тех_Движение!$B$2145)</f>
        <v/>
      </c>
      <c r="E2148" s="54">
        <f>IF($B2148="","",Тех_Движение!$F$2145)</f>
        <v/>
      </c>
      <c r="F2148" s="54">
        <f>IF($B2148="","",SUMIFS($E$5:$E2147,$C$5:$C2147,$C2148))</f>
        <v/>
      </c>
      <c r="G2148" s="54">
        <f>IF($B2148="","",MAX(0,$E2148-MAX(0,SUMIFS(Тех_Движение!$G$2:$G$5111,Тех_Движение!$D$2:$D$5111,$C2148,Тех_Движение!$B$2:$B$5111,"&lt;="&amp;Настройки!$B$5-1)-$F2148)))</f>
        <v/>
      </c>
      <c r="H2148" s="54">
        <f>IF($B2148="","",IF(AND($D2148&gt;=Настройки!$B$5,$D2148&lt;=Настройки!$B$6),$E2148,0))</f>
        <v/>
      </c>
      <c r="I2148" s="54">
        <f>IF($B2148="","",$G2148+$H2148-$J2148)</f>
        <v/>
      </c>
      <c r="J2148" s="54">
        <f>IF($B2148="","",MAX(0,$E2148-MAX(0,SUMIFS(Тех_Движение!$G$2:$G$5111,Тех_Движение!$D$2:$D$5111,$C2148,Тех_Движение!$B$2:$B$5111,"&lt;="&amp;Настройки!$B$6)-$F2148)))</f>
        <v/>
      </c>
      <c r="K2148" s="54">
        <f>IF(OR($B2148="",K$3&lt;$D2148+Настройки!$B$7),0,MAX(0,$E2148-MAX(0,SUMIFS(Тех_Движение!$G$2:$G$5111,Тех_Движение!$D$2:$D$5111,$C2148,Тех_Движение!$B$2:$B$5111,"&lt;="&amp;K$3)-$F2148)))</f>
        <v/>
      </c>
      <c r="L2148" s="54">
        <f>IF(OR($B2148="",L$3&lt;$D2148+Настройки!$B$7),0,MAX(0,$E2148-MAX(0,SUMIFS(Тех_Движение!$G$2:$G$5111,Тех_Движение!$D$2:$D$5111,$C2148,Тех_Движение!$B$2:$B$5111,"&lt;="&amp;L$3)-$F2148)))</f>
        <v/>
      </c>
      <c r="M2148" s="54">
        <f>IF(OR($B2148="",M$3&lt;$D2148+Настройки!$B$7),0,MAX(0,$E2148-MAX(0,SUMIFS(Тех_Движение!$G$2:$G$5111,Тех_Движение!$D$2:$D$5111,$C2148,Тех_Движение!$B$2:$B$5111,"&lt;="&amp;M$3)-$F2148)))</f>
        <v/>
      </c>
      <c r="N2148" s="54">
        <f>IF(OR($B2148="",N$3&lt;$D2148+Настройки!$B$7),0,MAX(0,$E2148-MAX(0,SUMIFS(Тех_Движение!$G$2:$G$5111,Тех_Движение!$D$2:$D$5111,$C2148,Тех_Движение!$B$2:$B$5111,"&lt;="&amp;N$3)-$F2148)))</f>
        <v/>
      </c>
      <c r="O2148" s="54">
        <f>IF(OR($B2148="",O$3&lt;$D2148+Настройки!$B$7),0,MAX(0,$E2148-MAX(0,SUMIFS(Тех_Движение!$G$2:$G$5111,Тех_Движение!$D$2:$D$5111,$C2148,Тех_Движение!$B$2:$B$5111,"&lt;="&amp;O$3)-$F2148)))</f>
        <v/>
      </c>
      <c r="P2148" s="54">
        <f>IF(OR($B2148="",P$3&lt;$D2148+Настройки!$B$7),0,MAX(0,$E2148-MAX(0,SUMIFS(Тех_Движение!$G$2:$G$5111,Тех_Движение!$D$2:$D$5111,$C2148,Тех_Движение!$B$2:$B$5111,"&lt;="&amp;P$3)-$F2148)))</f>
        <v/>
      </c>
      <c r="Q2148" s="54">
        <f>IF(OR($B2148="",Q$3&lt;$D2148+Настройки!$B$7),0,MAX(0,$E2148-MAX(0,SUMIFS(Тех_Движение!$G$2:$G$5111,Тех_Движение!$D$2:$D$5111,$C2148,Тех_Движение!$B$2:$B$5111,"&lt;="&amp;Q$3)-$F2148)))</f>
        <v/>
      </c>
      <c r="R2148" s="54">
        <f>IF($B2148="","",SUM($K2148:$Q2148))</f>
        <v/>
      </c>
      <c r="S2148" s="56">
        <f>IF($B2148="","",VLOOKUP($C2148,Настройки!$A$11:$L$17,9,FALSE))</f>
        <v/>
      </c>
      <c r="T2148" s="56">
        <f>IF($B2148="","",$R2148*$S2148)</f>
        <v/>
      </c>
    </row>
    <row r="2149">
      <c r="A2149" s="20">
        <f>Тех_Движение!$A$2146</f>
        <v/>
      </c>
      <c r="B2149" s="20">
        <f>IF(Тех_Движение!$F$2146&gt;0,Тех_Движение!$I$2146,"")</f>
        <v/>
      </c>
      <c r="C2149" s="20">
        <f>IF($B2149="","",Тех_Движение!$D$2146)</f>
        <v/>
      </c>
      <c r="D2149" s="42">
        <f>IF($B2149="","",Тех_Движение!$B$2146)</f>
        <v/>
      </c>
      <c r="E2149" s="54">
        <f>IF($B2149="","",Тех_Движение!$F$2146)</f>
        <v/>
      </c>
      <c r="F2149" s="54">
        <f>IF($B2149="","",SUMIFS($E$5:$E2148,$C$5:$C2148,$C2149))</f>
        <v/>
      </c>
      <c r="G2149" s="54">
        <f>IF($B2149="","",MAX(0,$E2149-MAX(0,SUMIFS(Тех_Движение!$G$2:$G$5111,Тех_Движение!$D$2:$D$5111,$C2149,Тех_Движение!$B$2:$B$5111,"&lt;="&amp;Настройки!$B$5-1)-$F2149)))</f>
        <v/>
      </c>
      <c r="H2149" s="54">
        <f>IF($B2149="","",IF(AND($D2149&gt;=Настройки!$B$5,$D2149&lt;=Настройки!$B$6),$E2149,0))</f>
        <v/>
      </c>
      <c r="I2149" s="54">
        <f>IF($B2149="","",$G2149+$H2149-$J2149)</f>
        <v/>
      </c>
      <c r="J2149" s="54">
        <f>IF($B2149="","",MAX(0,$E2149-MAX(0,SUMIFS(Тех_Движение!$G$2:$G$5111,Тех_Движение!$D$2:$D$5111,$C2149,Тех_Движение!$B$2:$B$5111,"&lt;="&amp;Настройки!$B$6)-$F2149)))</f>
        <v/>
      </c>
      <c r="K2149" s="54">
        <f>IF(OR($B2149="",K$3&lt;$D2149+Настройки!$B$7),0,MAX(0,$E2149-MAX(0,SUMIFS(Тех_Движение!$G$2:$G$5111,Тех_Движение!$D$2:$D$5111,$C2149,Тех_Движение!$B$2:$B$5111,"&lt;="&amp;K$3)-$F2149)))</f>
        <v/>
      </c>
      <c r="L2149" s="54">
        <f>IF(OR($B2149="",L$3&lt;$D2149+Настройки!$B$7),0,MAX(0,$E2149-MAX(0,SUMIFS(Тех_Движение!$G$2:$G$5111,Тех_Движение!$D$2:$D$5111,$C2149,Тех_Движение!$B$2:$B$5111,"&lt;="&amp;L$3)-$F2149)))</f>
        <v/>
      </c>
      <c r="M2149" s="54">
        <f>IF(OR($B2149="",M$3&lt;$D2149+Настройки!$B$7),0,MAX(0,$E2149-MAX(0,SUMIFS(Тех_Движение!$G$2:$G$5111,Тех_Движение!$D$2:$D$5111,$C2149,Тех_Движение!$B$2:$B$5111,"&lt;="&amp;M$3)-$F2149)))</f>
        <v/>
      </c>
      <c r="N2149" s="54">
        <f>IF(OR($B2149="",N$3&lt;$D2149+Настройки!$B$7),0,MAX(0,$E2149-MAX(0,SUMIFS(Тех_Движение!$G$2:$G$5111,Тех_Движение!$D$2:$D$5111,$C2149,Тех_Движение!$B$2:$B$5111,"&lt;="&amp;N$3)-$F2149)))</f>
        <v/>
      </c>
      <c r="O2149" s="54">
        <f>IF(OR($B2149="",O$3&lt;$D2149+Настройки!$B$7),0,MAX(0,$E2149-MAX(0,SUMIFS(Тех_Движение!$G$2:$G$5111,Тех_Движение!$D$2:$D$5111,$C2149,Тех_Движение!$B$2:$B$5111,"&lt;="&amp;O$3)-$F2149)))</f>
        <v/>
      </c>
      <c r="P2149" s="54">
        <f>IF(OR($B2149="",P$3&lt;$D2149+Настройки!$B$7),0,MAX(0,$E2149-MAX(0,SUMIFS(Тех_Движение!$G$2:$G$5111,Тех_Движение!$D$2:$D$5111,$C2149,Тех_Движение!$B$2:$B$5111,"&lt;="&amp;P$3)-$F2149)))</f>
        <v/>
      </c>
      <c r="Q2149" s="54">
        <f>IF(OR($B2149="",Q$3&lt;$D2149+Настройки!$B$7),0,MAX(0,$E2149-MAX(0,SUMIFS(Тех_Движение!$G$2:$G$5111,Тех_Движение!$D$2:$D$5111,$C2149,Тех_Движение!$B$2:$B$5111,"&lt;="&amp;Q$3)-$F2149)))</f>
        <v/>
      </c>
      <c r="R2149" s="54">
        <f>IF($B2149="","",SUM($K2149:$Q2149))</f>
        <v/>
      </c>
      <c r="S2149" s="56">
        <f>IF($B2149="","",VLOOKUP($C2149,Настройки!$A$11:$L$17,9,FALSE))</f>
        <v/>
      </c>
      <c r="T2149" s="56">
        <f>IF($B2149="","",$R2149*$S2149)</f>
        <v/>
      </c>
    </row>
    <row r="2150">
      <c r="A2150" s="20">
        <f>Тех_Движение!$A$2147</f>
        <v/>
      </c>
      <c r="B2150" s="20">
        <f>IF(Тех_Движение!$F$2147&gt;0,Тех_Движение!$I$2147,"")</f>
        <v/>
      </c>
      <c r="C2150" s="20">
        <f>IF($B2150="","",Тех_Движение!$D$2147)</f>
        <v/>
      </c>
      <c r="D2150" s="42">
        <f>IF($B2150="","",Тех_Движение!$B$2147)</f>
        <v/>
      </c>
      <c r="E2150" s="54">
        <f>IF($B2150="","",Тех_Движение!$F$2147)</f>
        <v/>
      </c>
      <c r="F2150" s="54">
        <f>IF($B2150="","",SUMIFS($E$5:$E2149,$C$5:$C2149,$C2150))</f>
        <v/>
      </c>
      <c r="G2150" s="54">
        <f>IF($B2150="","",MAX(0,$E2150-MAX(0,SUMIFS(Тех_Движение!$G$2:$G$5111,Тех_Движение!$D$2:$D$5111,$C2150,Тех_Движение!$B$2:$B$5111,"&lt;="&amp;Настройки!$B$5-1)-$F2150)))</f>
        <v/>
      </c>
      <c r="H2150" s="54">
        <f>IF($B2150="","",IF(AND($D2150&gt;=Настройки!$B$5,$D2150&lt;=Настройки!$B$6),$E2150,0))</f>
        <v/>
      </c>
      <c r="I2150" s="54">
        <f>IF($B2150="","",$G2150+$H2150-$J2150)</f>
        <v/>
      </c>
      <c r="J2150" s="54">
        <f>IF($B2150="","",MAX(0,$E2150-MAX(0,SUMIFS(Тех_Движение!$G$2:$G$5111,Тех_Движение!$D$2:$D$5111,$C2150,Тех_Движение!$B$2:$B$5111,"&lt;="&amp;Настройки!$B$6)-$F2150)))</f>
        <v/>
      </c>
      <c r="K2150" s="54">
        <f>IF(OR($B2150="",K$3&lt;$D2150+Настройки!$B$7),0,MAX(0,$E2150-MAX(0,SUMIFS(Тех_Движение!$G$2:$G$5111,Тех_Движение!$D$2:$D$5111,$C2150,Тех_Движение!$B$2:$B$5111,"&lt;="&amp;K$3)-$F2150)))</f>
        <v/>
      </c>
      <c r="L2150" s="54">
        <f>IF(OR($B2150="",L$3&lt;$D2150+Настройки!$B$7),0,MAX(0,$E2150-MAX(0,SUMIFS(Тех_Движение!$G$2:$G$5111,Тех_Движение!$D$2:$D$5111,$C2150,Тех_Движение!$B$2:$B$5111,"&lt;="&amp;L$3)-$F2150)))</f>
        <v/>
      </c>
      <c r="M2150" s="54">
        <f>IF(OR($B2150="",M$3&lt;$D2150+Настройки!$B$7),0,MAX(0,$E2150-MAX(0,SUMIFS(Тех_Движение!$G$2:$G$5111,Тех_Движение!$D$2:$D$5111,$C2150,Тех_Движение!$B$2:$B$5111,"&lt;="&amp;M$3)-$F2150)))</f>
        <v/>
      </c>
      <c r="N2150" s="54">
        <f>IF(OR($B2150="",N$3&lt;$D2150+Настройки!$B$7),0,MAX(0,$E2150-MAX(0,SUMIFS(Тех_Движение!$G$2:$G$5111,Тех_Движение!$D$2:$D$5111,$C2150,Тех_Движение!$B$2:$B$5111,"&lt;="&amp;N$3)-$F2150)))</f>
        <v/>
      </c>
      <c r="O2150" s="54">
        <f>IF(OR($B2150="",O$3&lt;$D2150+Настройки!$B$7),0,MAX(0,$E2150-MAX(0,SUMIFS(Тех_Движение!$G$2:$G$5111,Тех_Движение!$D$2:$D$5111,$C2150,Тех_Движение!$B$2:$B$5111,"&lt;="&amp;O$3)-$F2150)))</f>
        <v/>
      </c>
      <c r="P2150" s="54">
        <f>IF(OR($B2150="",P$3&lt;$D2150+Настройки!$B$7),0,MAX(0,$E2150-MAX(0,SUMIFS(Тех_Движение!$G$2:$G$5111,Тех_Движение!$D$2:$D$5111,$C2150,Тех_Движение!$B$2:$B$5111,"&lt;="&amp;P$3)-$F2150)))</f>
        <v/>
      </c>
      <c r="Q2150" s="54">
        <f>IF(OR($B2150="",Q$3&lt;$D2150+Настройки!$B$7),0,MAX(0,$E2150-MAX(0,SUMIFS(Тех_Движение!$G$2:$G$5111,Тех_Движение!$D$2:$D$5111,$C2150,Тех_Движение!$B$2:$B$5111,"&lt;="&amp;Q$3)-$F2150)))</f>
        <v/>
      </c>
      <c r="R2150" s="54">
        <f>IF($B2150="","",SUM($K2150:$Q2150))</f>
        <v/>
      </c>
      <c r="S2150" s="56">
        <f>IF($B2150="","",VLOOKUP($C2150,Настройки!$A$11:$L$17,9,FALSE))</f>
        <v/>
      </c>
      <c r="T2150" s="56">
        <f>IF($B2150="","",$R2150*$S2150)</f>
        <v/>
      </c>
    </row>
    <row r="2151">
      <c r="A2151" s="20">
        <f>Тех_Движение!$A$2148</f>
        <v/>
      </c>
      <c r="B2151" s="20">
        <f>IF(Тех_Движение!$F$2148&gt;0,Тех_Движение!$I$2148,"")</f>
        <v/>
      </c>
      <c r="C2151" s="20">
        <f>IF($B2151="","",Тех_Движение!$D$2148)</f>
        <v/>
      </c>
      <c r="D2151" s="42">
        <f>IF($B2151="","",Тех_Движение!$B$2148)</f>
        <v/>
      </c>
      <c r="E2151" s="54">
        <f>IF($B2151="","",Тех_Движение!$F$2148)</f>
        <v/>
      </c>
      <c r="F2151" s="54">
        <f>IF($B2151="","",SUMIFS($E$5:$E2150,$C$5:$C2150,$C2151))</f>
        <v/>
      </c>
      <c r="G2151" s="54">
        <f>IF($B2151="","",MAX(0,$E2151-MAX(0,SUMIFS(Тех_Движение!$G$2:$G$5111,Тех_Движение!$D$2:$D$5111,$C2151,Тех_Движение!$B$2:$B$5111,"&lt;="&amp;Настройки!$B$5-1)-$F2151)))</f>
        <v/>
      </c>
      <c r="H2151" s="54">
        <f>IF($B2151="","",IF(AND($D2151&gt;=Настройки!$B$5,$D2151&lt;=Настройки!$B$6),$E2151,0))</f>
        <v/>
      </c>
      <c r="I2151" s="54">
        <f>IF($B2151="","",$G2151+$H2151-$J2151)</f>
        <v/>
      </c>
      <c r="J2151" s="54">
        <f>IF($B2151="","",MAX(0,$E2151-MAX(0,SUMIFS(Тех_Движение!$G$2:$G$5111,Тех_Движение!$D$2:$D$5111,$C2151,Тех_Движение!$B$2:$B$5111,"&lt;="&amp;Настройки!$B$6)-$F2151)))</f>
        <v/>
      </c>
      <c r="K2151" s="54">
        <f>IF(OR($B2151="",K$3&lt;$D2151+Настройки!$B$7),0,MAX(0,$E2151-MAX(0,SUMIFS(Тех_Движение!$G$2:$G$5111,Тех_Движение!$D$2:$D$5111,$C2151,Тех_Движение!$B$2:$B$5111,"&lt;="&amp;K$3)-$F2151)))</f>
        <v/>
      </c>
      <c r="L2151" s="54">
        <f>IF(OR($B2151="",L$3&lt;$D2151+Настройки!$B$7),0,MAX(0,$E2151-MAX(0,SUMIFS(Тех_Движение!$G$2:$G$5111,Тех_Движение!$D$2:$D$5111,$C2151,Тех_Движение!$B$2:$B$5111,"&lt;="&amp;L$3)-$F2151)))</f>
        <v/>
      </c>
      <c r="M2151" s="54">
        <f>IF(OR($B2151="",M$3&lt;$D2151+Настройки!$B$7),0,MAX(0,$E2151-MAX(0,SUMIFS(Тех_Движение!$G$2:$G$5111,Тех_Движение!$D$2:$D$5111,$C2151,Тех_Движение!$B$2:$B$5111,"&lt;="&amp;M$3)-$F2151)))</f>
        <v/>
      </c>
      <c r="N2151" s="54">
        <f>IF(OR($B2151="",N$3&lt;$D2151+Настройки!$B$7),0,MAX(0,$E2151-MAX(0,SUMIFS(Тех_Движение!$G$2:$G$5111,Тех_Движение!$D$2:$D$5111,$C2151,Тех_Движение!$B$2:$B$5111,"&lt;="&amp;N$3)-$F2151)))</f>
        <v/>
      </c>
      <c r="O2151" s="54">
        <f>IF(OR($B2151="",O$3&lt;$D2151+Настройки!$B$7),0,MAX(0,$E2151-MAX(0,SUMIFS(Тех_Движение!$G$2:$G$5111,Тех_Движение!$D$2:$D$5111,$C2151,Тех_Движение!$B$2:$B$5111,"&lt;="&amp;O$3)-$F2151)))</f>
        <v/>
      </c>
      <c r="P2151" s="54">
        <f>IF(OR($B2151="",P$3&lt;$D2151+Настройки!$B$7),0,MAX(0,$E2151-MAX(0,SUMIFS(Тех_Движение!$G$2:$G$5111,Тех_Движение!$D$2:$D$5111,$C2151,Тех_Движение!$B$2:$B$5111,"&lt;="&amp;P$3)-$F2151)))</f>
        <v/>
      </c>
      <c r="Q2151" s="54">
        <f>IF(OR($B2151="",Q$3&lt;$D2151+Настройки!$B$7),0,MAX(0,$E2151-MAX(0,SUMIFS(Тех_Движение!$G$2:$G$5111,Тех_Движение!$D$2:$D$5111,$C2151,Тех_Движение!$B$2:$B$5111,"&lt;="&amp;Q$3)-$F2151)))</f>
        <v/>
      </c>
      <c r="R2151" s="54">
        <f>IF($B2151="","",SUM($K2151:$Q2151))</f>
        <v/>
      </c>
      <c r="S2151" s="56">
        <f>IF($B2151="","",VLOOKUP($C2151,Настройки!$A$11:$L$17,9,FALSE))</f>
        <v/>
      </c>
      <c r="T2151" s="56">
        <f>IF($B2151="","",$R2151*$S2151)</f>
        <v/>
      </c>
    </row>
    <row r="2152">
      <c r="A2152" s="20">
        <f>Тех_Движение!$A$2149</f>
        <v/>
      </c>
      <c r="B2152" s="20">
        <f>IF(Тех_Движение!$F$2149&gt;0,Тех_Движение!$I$2149,"")</f>
        <v/>
      </c>
      <c r="C2152" s="20">
        <f>IF($B2152="","",Тех_Движение!$D$2149)</f>
        <v/>
      </c>
      <c r="D2152" s="42">
        <f>IF($B2152="","",Тех_Движение!$B$2149)</f>
        <v/>
      </c>
      <c r="E2152" s="54">
        <f>IF($B2152="","",Тех_Движение!$F$2149)</f>
        <v/>
      </c>
      <c r="F2152" s="54">
        <f>IF($B2152="","",SUMIFS($E$5:$E2151,$C$5:$C2151,$C2152))</f>
        <v/>
      </c>
      <c r="G2152" s="54">
        <f>IF($B2152="","",MAX(0,$E2152-MAX(0,SUMIFS(Тех_Движение!$G$2:$G$5111,Тех_Движение!$D$2:$D$5111,$C2152,Тех_Движение!$B$2:$B$5111,"&lt;="&amp;Настройки!$B$5-1)-$F2152)))</f>
        <v/>
      </c>
      <c r="H2152" s="54">
        <f>IF($B2152="","",IF(AND($D2152&gt;=Настройки!$B$5,$D2152&lt;=Настройки!$B$6),$E2152,0))</f>
        <v/>
      </c>
      <c r="I2152" s="54">
        <f>IF($B2152="","",$G2152+$H2152-$J2152)</f>
        <v/>
      </c>
      <c r="J2152" s="54">
        <f>IF($B2152="","",MAX(0,$E2152-MAX(0,SUMIFS(Тех_Движение!$G$2:$G$5111,Тех_Движение!$D$2:$D$5111,$C2152,Тех_Движение!$B$2:$B$5111,"&lt;="&amp;Настройки!$B$6)-$F2152)))</f>
        <v/>
      </c>
      <c r="K2152" s="54">
        <f>IF(OR($B2152="",K$3&lt;$D2152+Настройки!$B$7),0,MAX(0,$E2152-MAX(0,SUMIFS(Тех_Движение!$G$2:$G$5111,Тех_Движение!$D$2:$D$5111,$C2152,Тех_Движение!$B$2:$B$5111,"&lt;="&amp;K$3)-$F2152)))</f>
        <v/>
      </c>
      <c r="L2152" s="54">
        <f>IF(OR($B2152="",L$3&lt;$D2152+Настройки!$B$7),0,MAX(0,$E2152-MAX(0,SUMIFS(Тех_Движение!$G$2:$G$5111,Тех_Движение!$D$2:$D$5111,$C2152,Тех_Движение!$B$2:$B$5111,"&lt;="&amp;L$3)-$F2152)))</f>
        <v/>
      </c>
      <c r="M2152" s="54">
        <f>IF(OR($B2152="",M$3&lt;$D2152+Настройки!$B$7),0,MAX(0,$E2152-MAX(0,SUMIFS(Тех_Движение!$G$2:$G$5111,Тех_Движение!$D$2:$D$5111,$C2152,Тех_Движение!$B$2:$B$5111,"&lt;="&amp;M$3)-$F2152)))</f>
        <v/>
      </c>
      <c r="N2152" s="54">
        <f>IF(OR($B2152="",N$3&lt;$D2152+Настройки!$B$7),0,MAX(0,$E2152-MAX(0,SUMIFS(Тех_Движение!$G$2:$G$5111,Тех_Движение!$D$2:$D$5111,$C2152,Тех_Движение!$B$2:$B$5111,"&lt;="&amp;N$3)-$F2152)))</f>
        <v/>
      </c>
      <c r="O2152" s="54">
        <f>IF(OR($B2152="",O$3&lt;$D2152+Настройки!$B$7),0,MAX(0,$E2152-MAX(0,SUMIFS(Тех_Движение!$G$2:$G$5111,Тех_Движение!$D$2:$D$5111,$C2152,Тех_Движение!$B$2:$B$5111,"&lt;="&amp;O$3)-$F2152)))</f>
        <v/>
      </c>
      <c r="P2152" s="54">
        <f>IF(OR($B2152="",P$3&lt;$D2152+Настройки!$B$7),0,MAX(0,$E2152-MAX(0,SUMIFS(Тех_Движение!$G$2:$G$5111,Тех_Движение!$D$2:$D$5111,$C2152,Тех_Движение!$B$2:$B$5111,"&lt;="&amp;P$3)-$F2152)))</f>
        <v/>
      </c>
      <c r="Q2152" s="54">
        <f>IF(OR($B2152="",Q$3&lt;$D2152+Настройки!$B$7),0,MAX(0,$E2152-MAX(0,SUMIFS(Тех_Движение!$G$2:$G$5111,Тех_Движение!$D$2:$D$5111,$C2152,Тех_Движение!$B$2:$B$5111,"&lt;="&amp;Q$3)-$F2152)))</f>
        <v/>
      </c>
      <c r="R2152" s="54">
        <f>IF($B2152="","",SUM($K2152:$Q2152))</f>
        <v/>
      </c>
      <c r="S2152" s="56">
        <f>IF($B2152="","",VLOOKUP($C2152,Настройки!$A$11:$L$17,9,FALSE))</f>
        <v/>
      </c>
      <c r="T2152" s="56">
        <f>IF($B2152="","",$R2152*$S2152)</f>
        <v/>
      </c>
    </row>
    <row r="2153">
      <c r="A2153" s="20">
        <f>Тех_Движение!$A$2150</f>
        <v/>
      </c>
      <c r="B2153" s="20">
        <f>IF(Тех_Движение!$F$2150&gt;0,Тех_Движение!$I$2150,"")</f>
        <v/>
      </c>
      <c r="C2153" s="20">
        <f>IF($B2153="","",Тех_Движение!$D$2150)</f>
        <v/>
      </c>
      <c r="D2153" s="42">
        <f>IF($B2153="","",Тех_Движение!$B$2150)</f>
        <v/>
      </c>
      <c r="E2153" s="54">
        <f>IF($B2153="","",Тех_Движение!$F$2150)</f>
        <v/>
      </c>
      <c r="F2153" s="54">
        <f>IF($B2153="","",SUMIFS($E$5:$E2152,$C$5:$C2152,$C2153))</f>
        <v/>
      </c>
      <c r="G2153" s="54">
        <f>IF($B2153="","",MAX(0,$E2153-MAX(0,SUMIFS(Тех_Движение!$G$2:$G$5111,Тех_Движение!$D$2:$D$5111,$C2153,Тех_Движение!$B$2:$B$5111,"&lt;="&amp;Настройки!$B$5-1)-$F2153)))</f>
        <v/>
      </c>
      <c r="H2153" s="54">
        <f>IF($B2153="","",IF(AND($D2153&gt;=Настройки!$B$5,$D2153&lt;=Настройки!$B$6),$E2153,0))</f>
        <v/>
      </c>
      <c r="I2153" s="54">
        <f>IF($B2153="","",$G2153+$H2153-$J2153)</f>
        <v/>
      </c>
      <c r="J2153" s="54">
        <f>IF($B2153="","",MAX(0,$E2153-MAX(0,SUMIFS(Тех_Движение!$G$2:$G$5111,Тех_Движение!$D$2:$D$5111,$C2153,Тех_Движение!$B$2:$B$5111,"&lt;="&amp;Настройки!$B$6)-$F2153)))</f>
        <v/>
      </c>
      <c r="K2153" s="54">
        <f>IF(OR($B2153="",K$3&lt;$D2153+Настройки!$B$7),0,MAX(0,$E2153-MAX(0,SUMIFS(Тех_Движение!$G$2:$G$5111,Тех_Движение!$D$2:$D$5111,$C2153,Тех_Движение!$B$2:$B$5111,"&lt;="&amp;K$3)-$F2153)))</f>
        <v/>
      </c>
      <c r="L2153" s="54">
        <f>IF(OR($B2153="",L$3&lt;$D2153+Настройки!$B$7),0,MAX(0,$E2153-MAX(0,SUMIFS(Тех_Движение!$G$2:$G$5111,Тех_Движение!$D$2:$D$5111,$C2153,Тех_Движение!$B$2:$B$5111,"&lt;="&amp;L$3)-$F2153)))</f>
        <v/>
      </c>
      <c r="M2153" s="54">
        <f>IF(OR($B2153="",M$3&lt;$D2153+Настройки!$B$7),0,MAX(0,$E2153-MAX(0,SUMIFS(Тех_Движение!$G$2:$G$5111,Тех_Движение!$D$2:$D$5111,$C2153,Тех_Движение!$B$2:$B$5111,"&lt;="&amp;M$3)-$F2153)))</f>
        <v/>
      </c>
      <c r="N2153" s="54">
        <f>IF(OR($B2153="",N$3&lt;$D2153+Настройки!$B$7),0,MAX(0,$E2153-MAX(0,SUMIFS(Тех_Движение!$G$2:$G$5111,Тех_Движение!$D$2:$D$5111,$C2153,Тех_Движение!$B$2:$B$5111,"&lt;="&amp;N$3)-$F2153)))</f>
        <v/>
      </c>
      <c r="O2153" s="54">
        <f>IF(OR($B2153="",O$3&lt;$D2153+Настройки!$B$7),0,MAX(0,$E2153-MAX(0,SUMIFS(Тех_Движение!$G$2:$G$5111,Тех_Движение!$D$2:$D$5111,$C2153,Тех_Движение!$B$2:$B$5111,"&lt;="&amp;O$3)-$F2153)))</f>
        <v/>
      </c>
      <c r="P2153" s="54">
        <f>IF(OR($B2153="",P$3&lt;$D2153+Настройки!$B$7),0,MAX(0,$E2153-MAX(0,SUMIFS(Тех_Движение!$G$2:$G$5111,Тех_Движение!$D$2:$D$5111,$C2153,Тех_Движение!$B$2:$B$5111,"&lt;="&amp;P$3)-$F2153)))</f>
        <v/>
      </c>
      <c r="Q2153" s="54">
        <f>IF(OR($B2153="",Q$3&lt;$D2153+Настройки!$B$7),0,MAX(0,$E2153-MAX(0,SUMIFS(Тех_Движение!$G$2:$G$5111,Тех_Движение!$D$2:$D$5111,$C2153,Тех_Движение!$B$2:$B$5111,"&lt;="&amp;Q$3)-$F2153)))</f>
        <v/>
      </c>
      <c r="R2153" s="54">
        <f>IF($B2153="","",SUM($K2153:$Q2153))</f>
        <v/>
      </c>
      <c r="S2153" s="56">
        <f>IF($B2153="","",VLOOKUP($C2153,Настройки!$A$11:$L$17,9,FALSE))</f>
        <v/>
      </c>
      <c r="T2153" s="56">
        <f>IF($B2153="","",$R2153*$S2153)</f>
        <v/>
      </c>
    </row>
    <row r="2154">
      <c r="A2154" s="20">
        <f>Тех_Движение!$A$2151</f>
        <v/>
      </c>
      <c r="B2154" s="20">
        <f>IF(Тех_Движение!$F$2151&gt;0,Тех_Движение!$I$2151,"")</f>
        <v/>
      </c>
      <c r="C2154" s="20">
        <f>IF($B2154="","",Тех_Движение!$D$2151)</f>
        <v/>
      </c>
      <c r="D2154" s="42">
        <f>IF($B2154="","",Тех_Движение!$B$2151)</f>
        <v/>
      </c>
      <c r="E2154" s="54">
        <f>IF($B2154="","",Тех_Движение!$F$2151)</f>
        <v/>
      </c>
      <c r="F2154" s="54">
        <f>IF($B2154="","",SUMIFS($E$5:$E2153,$C$5:$C2153,$C2154))</f>
        <v/>
      </c>
      <c r="G2154" s="54">
        <f>IF($B2154="","",MAX(0,$E2154-MAX(0,SUMIFS(Тех_Движение!$G$2:$G$5111,Тех_Движение!$D$2:$D$5111,$C2154,Тех_Движение!$B$2:$B$5111,"&lt;="&amp;Настройки!$B$5-1)-$F2154)))</f>
        <v/>
      </c>
      <c r="H2154" s="54">
        <f>IF($B2154="","",IF(AND($D2154&gt;=Настройки!$B$5,$D2154&lt;=Настройки!$B$6),$E2154,0))</f>
        <v/>
      </c>
      <c r="I2154" s="54">
        <f>IF($B2154="","",$G2154+$H2154-$J2154)</f>
        <v/>
      </c>
      <c r="J2154" s="54">
        <f>IF($B2154="","",MAX(0,$E2154-MAX(0,SUMIFS(Тех_Движение!$G$2:$G$5111,Тех_Движение!$D$2:$D$5111,$C2154,Тех_Движение!$B$2:$B$5111,"&lt;="&amp;Настройки!$B$6)-$F2154)))</f>
        <v/>
      </c>
      <c r="K2154" s="54">
        <f>IF(OR($B2154="",K$3&lt;$D2154+Настройки!$B$7),0,MAX(0,$E2154-MAX(0,SUMIFS(Тех_Движение!$G$2:$G$5111,Тех_Движение!$D$2:$D$5111,$C2154,Тех_Движение!$B$2:$B$5111,"&lt;="&amp;K$3)-$F2154)))</f>
        <v/>
      </c>
      <c r="L2154" s="54">
        <f>IF(OR($B2154="",L$3&lt;$D2154+Настройки!$B$7),0,MAX(0,$E2154-MAX(0,SUMIFS(Тех_Движение!$G$2:$G$5111,Тех_Движение!$D$2:$D$5111,$C2154,Тех_Движение!$B$2:$B$5111,"&lt;="&amp;L$3)-$F2154)))</f>
        <v/>
      </c>
      <c r="M2154" s="54">
        <f>IF(OR($B2154="",M$3&lt;$D2154+Настройки!$B$7),0,MAX(0,$E2154-MAX(0,SUMIFS(Тех_Движение!$G$2:$G$5111,Тех_Движение!$D$2:$D$5111,$C2154,Тех_Движение!$B$2:$B$5111,"&lt;="&amp;M$3)-$F2154)))</f>
        <v/>
      </c>
      <c r="N2154" s="54">
        <f>IF(OR($B2154="",N$3&lt;$D2154+Настройки!$B$7),0,MAX(0,$E2154-MAX(0,SUMIFS(Тех_Движение!$G$2:$G$5111,Тех_Движение!$D$2:$D$5111,$C2154,Тех_Движение!$B$2:$B$5111,"&lt;="&amp;N$3)-$F2154)))</f>
        <v/>
      </c>
      <c r="O2154" s="54">
        <f>IF(OR($B2154="",O$3&lt;$D2154+Настройки!$B$7),0,MAX(0,$E2154-MAX(0,SUMIFS(Тех_Движение!$G$2:$G$5111,Тех_Движение!$D$2:$D$5111,$C2154,Тех_Движение!$B$2:$B$5111,"&lt;="&amp;O$3)-$F2154)))</f>
        <v/>
      </c>
      <c r="P2154" s="54">
        <f>IF(OR($B2154="",P$3&lt;$D2154+Настройки!$B$7),0,MAX(0,$E2154-MAX(0,SUMIFS(Тех_Движение!$G$2:$G$5111,Тех_Движение!$D$2:$D$5111,$C2154,Тех_Движение!$B$2:$B$5111,"&lt;="&amp;P$3)-$F2154)))</f>
        <v/>
      </c>
      <c r="Q2154" s="54">
        <f>IF(OR($B2154="",Q$3&lt;$D2154+Настройки!$B$7),0,MAX(0,$E2154-MAX(0,SUMIFS(Тех_Движение!$G$2:$G$5111,Тех_Движение!$D$2:$D$5111,$C2154,Тех_Движение!$B$2:$B$5111,"&lt;="&amp;Q$3)-$F2154)))</f>
        <v/>
      </c>
      <c r="R2154" s="54">
        <f>IF($B2154="","",SUM($K2154:$Q2154))</f>
        <v/>
      </c>
      <c r="S2154" s="56">
        <f>IF($B2154="","",VLOOKUP($C2154,Настройки!$A$11:$L$17,9,FALSE))</f>
        <v/>
      </c>
      <c r="T2154" s="56">
        <f>IF($B2154="","",$R2154*$S2154)</f>
        <v/>
      </c>
    </row>
    <row r="2155">
      <c r="A2155" s="20">
        <f>Тех_Движение!$A$2152</f>
        <v/>
      </c>
      <c r="B2155" s="20">
        <f>IF(Тех_Движение!$F$2152&gt;0,Тех_Движение!$I$2152,"")</f>
        <v/>
      </c>
      <c r="C2155" s="20">
        <f>IF($B2155="","",Тех_Движение!$D$2152)</f>
        <v/>
      </c>
      <c r="D2155" s="42">
        <f>IF($B2155="","",Тех_Движение!$B$2152)</f>
        <v/>
      </c>
      <c r="E2155" s="54">
        <f>IF($B2155="","",Тех_Движение!$F$2152)</f>
        <v/>
      </c>
      <c r="F2155" s="54">
        <f>IF($B2155="","",SUMIFS($E$5:$E2154,$C$5:$C2154,$C2155))</f>
        <v/>
      </c>
      <c r="G2155" s="54">
        <f>IF($B2155="","",MAX(0,$E2155-MAX(0,SUMIFS(Тех_Движение!$G$2:$G$5111,Тех_Движение!$D$2:$D$5111,$C2155,Тех_Движение!$B$2:$B$5111,"&lt;="&amp;Настройки!$B$5-1)-$F2155)))</f>
        <v/>
      </c>
      <c r="H2155" s="54">
        <f>IF($B2155="","",IF(AND($D2155&gt;=Настройки!$B$5,$D2155&lt;=Настройки!$B$6),$E2155,0))</f>
        <v/>
      </c>
      <c r="I2155" s="54">
        <f>IF($B2155="","",$G2155+$H2155-$J2155)</f>
        <v/>
      </c>
      <c r="J2155" s="54">
        <f>IF($B2155="","",MAX(0,$E2155-MAX(0,SUMIFS(Тех_Движение!$G$2:$G$5111,Тех_Движение!$D$2:$D$5111,$C2155,Тех_Движение!$B$2:$B$5111,"&lt;="&amp;Настройки!$B$6)-$F2155)))</f>
        <v/>
      </c>
      <c r="K2155" s="54">
        <f>IF(OR($B2155="",K$3&lt;$D2155+Настройки!$B$7),0,MAX(0,$E2155-MAX(0,SUMIFS(Тех_Движение!$G$2:$G$5111,Тех_Движение!$D$2:$D$5111,$C2155,Тех_Движение!$B$2:$B$5111,"&lt;="&amp;K$3)-$F2155)))</f>
        <v/>
      </c>
      <c r="L2155" s="54">
        <f>IF(OR($B2155="",L$3&lt;$D2155+Настройки!$B$7),0,MAX(0,$E2155-MAX(0,SUMIFS(Тех_Движение!$G$2:$G$5111,Тех_Движение!$D$2:$D$5111,$C2155,Тех_Движение!$B$2:$B$5111,"&lt;="&amp;L$3)-$F2155)))</f>
        <v/>
      </c>
      <c r="M2155" s="54">
        <f>IF(OR($B2155="",M$3&lt;$D2155+Настройки!$B$7),0,MAX(0,$E2155-MAX(0,SUMIFS(Тех_Движение!$G$2:$G$5111,Тех_Движение!$D$2:$D$5111,$C2155,Тех_Движение!$B$2:$B$5111,"&lt;="&amp;M$3)-$F2155)))</f>
        <v/>
      </c>
      <c r="N2155" s="54">
        <f>IF(OR($B2155="",N$3&lt;$D2155+Настройки!$B$7),0,MAX(0,$E2155-MAX(0,SUMIFS(Тех_Движение!$G$2:$G$5111,Тех_Движение!$D$2:$D$5111,$C2155,Тех_Движение!$B$2:$B$5111,"&lt;="&amp;N$3)-$F2155)))</f>
        <v/>
      </c>
      <c r="O2155" s="54">
        <f>IF(OR($B2155="",O$3&lt;$D2155+Настройки!$B$7),0,MAX(0,$E2155-MAX(0,SUMIFS(Тех_Движение!$G$2:$G$5111,Тех_Движение!$D$2:$D$5111,$C2155,Тех_Движение!$B$2:$B$5111,"&lt;="&amp;O$3)-$F2155)))</f>
        <v/>
      </c>
      <c r="P2155" s="54">
        <f>IF(OR($B2155="",P$3&lt;$D2155+Настройки!$B$7),0,MAX(0,$E2155-MAX(0,SUMIFS(Тех_Движение!$G$2:$G$5111,Тех_Движение!$D$2:$D$5111,$C2155,Тех_Движение!$B$2:$B$5111,"&lt;="&amp;P$3)-$F2155)))</f>
        <v/>
      </c>
      <c r="Q2155" s="54">
        <f>IF(OR($B2155="",Q$3&lt;$D2155+Настройки!$B$7),0,MAX(0,$E2155-MAX(0,SUMIFS(Тех_Движение!$G$2:$G$5111,Тех_Движение!$D$2:$D$5111,$C2155,Тех_Движение!$B$2:$B$5111,"&lt;="&amp;Q$3)-$F2155)))</f>
        <v/>
      </c>
      <c r="R2155" s="54">
        <f>IF($B2155="","",SUM($K2155:$Q2155))</f>
        <v/>
      </c>
      <c r="S2155" s="56">
        <f>IF($B2155="","",VLOOKUP($C2155,Настройки!$A$11:$L$17,9,FALSE))</f>
        <v/>
      </c>
      <c r="T2155" s="56">
        <f>IF($B2155="","",$R2155*$S2155)</f>
        <v/>
      </c>
    </row>
    <row r="2156">
      <c r="A2156" s="20">
        <f>Тех_Движение!$A$2153</f>
        <v/>
      </c>
      <c r="B2156" s="20">
        <f>IF(Тех_Движение!$F$2153&gt;0,Тех_Движение!$I$2153,"")</f>
        <v/>
      </c>
      <c r="C2156" s="20">
        <f>IF($B2156="","",Тех_Движение!$D$2153)</f>
        <v/>
      </c>
      <c r="D2156" s="42">
        <f>IF($B2156="","",Тех_Движение!$B$2153)</f>
        <v/>
      </c>
      <c r="E2156" s="54">
        <f>IF($B2156="","",Тех_Движение!$F$2153)</f>
        <v/>
      </c>
      <c r="F2156" s="54">
        <f>IF($B2156="","",SUMIFS($E$5:$E2155,$C$5:$C2155,$C2156))</f>
        <v/>
      </c>
      <c r="G2156" s="54">
        <f>IF($B2156="","",MAX(0,$E2156-MAX(0,SUMIFS(Тех_Движение!$G$2:$G$5111,Тех_Движение!$D$2:$D$5111,$C2156,Тех_Движение!$B$2:$B$5111,"&lt;="&amp;Настройки!$B$5-1)-$F2156)))</f>
        <v/>
      </c>
      <c r="H2156" s="54">
        <f>IF($B2156="","",IF(AND($D2156&gt;=Настройки!$B$5,$D2156&lt;=Настройки!$B$6),$E2156,0))</f>
        <v/>
      </c>
      <c r="I2156" s="54">
        <f>IF($B2156="","",$G2156+$H2156-$J2156)</f>
        <v/>
      </c>
      <c r="J2156" s="54">
        <f>IF($B2156="","",MAX(0,$E2156-MAX(0,SUMIFS(Тех_Движение!$G$2:$G$5111,Тех_Движение!$D$2:$D$5111,$C2156,Тех_Движение!$B$2:$B$5111,"&lt;="&amp;Настройки!$B$6)-$F2156)))</f>
        <v/>
      </c>
      <c r="K2156" s="54">
        <f>IF(OR($B2156="",K$3&lt;$D2156+Настройки!$B$7),0,MAX(0,$E2156-MAX(0,SUMIFS(Тех_Движение!$G$2:$G$5111,Тех_Движение!$D$2:$D$5111,$C2156,Тех_Движение!$B$2:$B$5111,"&lt;="&amp;K$3)-$F2156)))</f>
        <v/>
      </c>
      <c r="L2156" s="54">
        <f>IF(OR($B2156="",L$3&lt;$D2156+Настройки!$B$7),0,MAX(0,$E2156-MAX(0,SUMIFS(Тех_Движение!$G$2:$G$5111,Тех_Движение!$D$2:$D$5111,$C2156,Тех_Движение!$B$2:$B$5111,"&lt;="&amp;L$3)-$F2156)))</f>
        <v/>
      </c>
      <c r="M2156" s="54">
        <f>IF(OR($B2156="",M$3&lt;$D2156+Настройки!$B$7),0,MAX(0,$E2156-MAX(0,SUMIFS(Тех_Движение!$G$2:$G$5111,Тех_Движение!$D$2:$D$5111,$C2156,Тех_Движение!$B$2:$B$5111,"&lt;="&amp;M$3)-$F2156)))</f>
        <v/>
      </c>
      <c r="N2156" s="54">
        <f>IF(OR($B2156="",N$3&lt;$D2156+Настройки!$B$7),0,MAX(0,$E2156-MAX(0,SUMIFS(Тех_Движение!$G$2:$G$5111,Тех_Движение!$D$2:$D$5111,$C2156,Тех_Движение!$B$2:$B$5111,"&lt;="&amp;N$3)-$F2156)))</f>
        <v/>
      </c>
      <c r="O2156" s="54">
        <f>IF(OR($B2156="",O$3&lt;$D2156+Настройки!$B$7),0,MAX(0,$E2156-MAX(0,SUMIFS(Тех_Движение!$G$2:$G$5111,Тех_Движение!$D$2:$D$5111,$C2156,Тех_Движение!$B$2:$B$5111,"&lt;="&amp;O$3)-$F2156)))</f>
        <v/>
      </c>
      <c r="P2156" s="54">
        <f>IF(OR($B2156="",P$3&lt;$D2156+Настройки!$B$7),0,MAX(0,$E2156-MAX(0,SUMIFS(Тех_Движение!$G$2:$G$5111,Тех_Движение!$D$2:$D$5111,$C2156,Тех_Движение!$B$2:$B$5111,"&lt;="&amp;P$3)-$F2156)))</f>
        <v/>
      </c>
      <c r="Q2156" s="54">
        <f>IF(OR($B2156="",Q$3&lt;$D2156+Настройки!$B$7),0,MAX(0,$E2156-MAX(0,SUMIFS(Тех_Движение!$G$2:$G$5111,Тех_Движение!$D$2:$D$5111,$C2156,Тех_Движение!$B$2:$B$5111,"&lt;="&amp;Q$3)-$F2156)))</f>
        <v/>
      </c>
      <c r="R2156" s="54">
        <f>IF($B2156="","",SUM($K2156:$Q2156))</f>
        <v/>
      </c>
      <c r="S2156" s="56">
        <f>IF($B2156="","",VLOOKUP($C2156,Настройки!$A$11:$L$17,9,FALSE))</f>
        <v/>
      </c>
      <c r="T2156" s="56">
        <f>IF($B2156="","",$R2156*$S2156)</f>
        <v/>
      </c>
    </row>
    <row r="2157">
      <c r="A2157" s="20">
        <f>Тех_Движение!$A$2154</f>
        <v/>
      </c>
      <c r="B2157" s="20">
        <f>IF(Тех_Движение!$F$2154&gt;0,Тех_Движение!$I$2154,"")</f>
        <v/>
      </c>
      <c r="C2157" s="20">
        <f>IF($B2157="","",Тех_Движение!$D$2154)</f>
        <v/>
      </c>
      <c r="D2157" s="42">
        <f>IF($B2157="","",Тех_Движение!$B$2154)</f>
        <v/>
      </c>
      <c r="E2157" s="54">
        <f>IF($B2157="","",Тех_Движение!$F$2154)</f>
        <v/>
      </c>
      <c r="F2157" s="54">
        <f>IF($B2157="","",SUMIFS($E$5:$E2156,$C$5:$C2156,$C2157))</f>
        <v/>
      </c>
      <c r="G2157" s="54">
        <f>IF($B2157="","",MAX(0,$E2157-MAX(0,SUMIFS(Тех_Движение!$G$2:$G$5111,Тех_Движение!$D$2:$D$5111,$C2157,Тех_Движение!$B$2:$B$5111,"&lt;="&amp;Настройки!$B$5-1)-$F2157)))</f>
        <v/>
      </c>
      <c r="H2157" s="54">
        <f>IF($B2157="","",IF(AND($D2157&gt;=Настройки!$B$5,$D2157&lt;=Настройки!$B$6),$E2157,0))</f>
        <v/>
      </c>
      <c r="I2157" s="54">
        <f>IF($B2157="","",$G2157+$H2157-$J2157)</f>
        <v/>
      </c>
      <c r="J2157" s="54">
        <f>IF($B2157="","",MAX(0,$E2157-MAX(0,SUMIFS(Тех_Движение!$G$2:$G$5111,Тех_Движение!$D$2:$D$5111,$C2157,Тех_Движение!$B$2:$B$5111,"&lt;="&amp;Настройки!$B$6)-$F2157)))</f>
        <v/>
      </c>
      <c r="K2157" s="54">
        <f>IF(OR($B2157="",K$3&lt;$D2157+Настройки!$B$7),0,MAX(0,$E2157-MAX(0,SUMIFS(Тех_Движение!$G$2:$G$5111,Тех_Движение!$D$2:$D$5111,$C2157,Тех_Движение!$B$2:$B$5111,"&lt;="&amp;K$3)-$F2157)))</f>
        <v/>
      </c>
      <c r="L2157" s="54">
        <f>IF(OR($B2157="",L$3&lt;$D2157+Настройки!$B$7),0,MAX(0,$E2157-MAX(0,SUMIFS(Тех_Движение!$G$2:$G$5111,Тех_Движение!$D$2:$D$5111,$C2157,Тех_Движение!$B$2:$B$5111,"&lt;="&amp;L$3)-$F2157)))</f>
        <v/>
      </c>
      <c r="M2157" s="54">
        <f>IF(OR($B2157="",M$3&lt;$D2157+Настройки!$B$7),0,MAX(0,$E2157-MAX(0,SUMIFS(Тех_Движение!$G$2:$G$5111,Тех_Движение!$D$2:$D$5111,$C2157,Тех_Движение!$B$2:$B$5111,"&lt;="&amp;M$3)-$F2157)))</f>
        <v/>
      </c>
      <c r="N2157" s="54">
        <f>IF(OR($B2157="",N$3&lt;$D2157+Настройки!$B$7),0,MAX(0,$E2157-MAX(0,SUMIFS(Тех_Движение!$G$2:$G$5111,Тех_Движение!$D$2:$D$5111,$C2157,Тех_Движение!$B$2:$B$5111,"&lt;="&amp;N$3)-$F2157)))</f>
        <v/>
      </c>
      <c r="O2157" s="54">
        <f>IF(OR($B2157="",O$3&lt;$D2157+Настройки!$B$7),0,MAX(0,$E2157-MAX(0,SUMIFS(Тех_Движение!$G$2:$G$5111,Тех_Движение!$D$2:$D$5111,$C2157,Тех_Движение!$B$2:$B$5111,"&lt;="&amp;O$3)-$F2157)))</f>
        <v/>
      </c>
      <c r="P2157" s="54">
        <f>IF(OR($B2157="",P$3&lt;$D2157+Настройки!$B$7),0,MAX(0,$E2157-MAX(0,SUMIFS(Тех_Движение!$G$2:$G$5111,Тех_Движение!$D$2:$D$5111,$C2157,Тех_Движение!$B$2:$B$5111,"&lt;="&amp;P$3)-$F2157)))</f>
        <v/>
      </c>
      <c r="Q2157" s="54">
        <f>IF(OR($B2157="",Q$3&lt;$D2157+Настройки!$B$7),0,MAX(0,$E2157-MAX(0,SUMIFS(Тех_Движение!$G$2:$G$5111,Тех_Движение!$D$2:$D$5111,$C2157,Тех_Движение!$B$2:$B$5111,"&lt;="&amp;Q$3)-$F2157)))</f>
        <v/>
      </c>
      <c r="R2157" s="54">
        <f>IF($B2157="","",SUM($K2157:$Q2157))</f>
        <v/>
      </c>
      <c r="S2157" s="56">
        <f>IF($B2157="","",VLOOKUP($C2157,Настройки!$A$11:$L$17,9,FALSE))</f>
        <v/>
      </c>
      <c r="T2157" s="56">
        <f>IF($B2157="","",$R2157*$S2157)</f>
        <v/>
      </c>
    </row>
    <row r="2158">
      <c r="A2158" s="20">
        <f>Тех_Движение!$A$2155</f>
        <v/>
      </c>
      <c r="B2158" s="20">
        <f>IF(Тех_Движение!$F$2155&gt;0,Тех_Движение!$I$2155,"")</f>
        <v/>
      </c>
      <c r="C2158" s="20">
        <f>IF($B2158="","",Тех_Движение!$D$2155)</f>
        <v/>
      </c>
      <c r="D2158" s="42">
        <f>IF($B2158="","",Тех_Движение!$B$2155)</f>
        <v/>
      </c>
      <c r="E2158" s="54">
        <f>IF($B2158="","",Тех_Движение!$F$2155)</f>
        <v/>
      </c>
      <c r="F2158" s="54">
        <f>IF($B2158="","",SUMIFS($E$5:$E2157,$C$5:$C2157,$C2158))</f>
        <v/>
      </c>
      <c r="G2158" s="54">
        <f>IF($B2158="","",MAX(0,$E2158-MAX(0,SUMIFS(Тех_Движение!$G$2:$G$5111,Тех_Движение!$D$2:$D$5111,$C2158,Тех_Движение!$B$2:$B$5111,"&lt;="&amp;Настройки!$B$5-1)-$F2158)))</f>
        <v/>
      </c>
      <c r="H2158" s="54">
        <f>IF($B2158="","",IF(AND($D2158&gt;=Настройки!$B$5,$D2158&lt;=Настройки!$B$6),$E2158,0))</f>
        <v/>
      </c>
      <c r="I2158" s="54">
        <f>IF($B2158="","",$G2158+$H2158-$J2158)</f>
        <v/>
      </c>
      <c r="J2158" s="54">
        <f>IF($B2158="","",MAX(0,$E2158-MAX(0,SUMIFS(Тех_Движение!$G$2:$G$5111,Тех_Движение!$D$2:$D$5111,$C2158,Тех_Движение!$B$2:$B$5111,"&lt;="&amp;Настройки!$B$6)-$F2158)))</f>
        <v/>
      </c>
      <c r="K2158" s="54">
        <f>IF(OR($B2158="",K$3&lt;$D2158+Настройки!$B$7),0,MAX(0,$E2158-MAX(0,SUMIFS(Тех_Движение!$G$2:$G$5111,Тех_Движение!$D$2:$D$5111,$C2158,Тех_Движение!$B$2:$B$5111,"&lt;="&amp;K$3)-$F2158)))</f>
        <v/>
      </c>
      <c r="L2158" s="54">
        <f>IF(OR($B2158="",L$3&lt;$D2158+Настройки!$B$7),0,MAX(0,$E2158-MAX(0,SUMIFS(Тех_Движение!$G$2:$G$5111,Тех_Движение!$D$2:$D$5111,$C2158,Тех_Движение!$B$2:$B$5111,"&lt;="&amp;L$3)-$F2158)))</f>
        <v/>
      </c>
      <c r="M2158" s="54">
        <f>IF(OR($B2158="",M$3&lt;$D2158+Настройки!$B$7),0,MAX(0,$E2158-MAX(0,SUMIFS(Тех_Движение!$G$2:$G$5111,Тех_Движение!$D$2:$D$5111,$C2158,Тех_Движение!$B$2:$B$5111,"&lt;="&amp;M$3)-$F2158)))</f>
        <v/>
      </c>
      <c r="N2158" s="54">
        <f>IF(OR($B2158="",N$3&lt;$D2158+Настройки!$B$7),0,MAX(0,$E2158-MAX(0,SUMIFS(Тех_Движение!$G$2:$G$5111,Тех_Движение!$D$2:$D$5111,$C2158,Тех_Движение!$B$2:$B$5111,"&lt;="&amp;N$3)-$F2158)))</f>
        <v/>
      </c>
      <c r="O2158" s="54">
        <f>IF(OR($B2158="",O$3&lt;$D2158+Настройки!$B$7),0,MAX(0,$E2158-MAX(0,SUMIFS(Тех_Движение!$G$2:$G$5111,Тех_Движение!$D$2:$D$5111,$C2158,Тех_Движение!$B$2:$B$5111,"&lt;="&amp;O$3)-$F2158)))</f>
        <v/>
      </c>
      <c r="P2158" s="54">
        <f>IF(OR($B2158="",P$3&lt;$D2158+Настройки!$B$7),0,MAX(0,$E2158-MAX(0,SUMIFS(Тех_Движение!$G$2:$G$5111,Тех_Движение!$D$2:$D$5111,$C2158,Тех_Движение!$B$2:$B$5111,"&lt;="&amp;P$3)-$F2158)))</f>
        <v/>
      </c>
      <c r="Q2158" s="54">
        <f>IF(OR($B2158="",Q$3&lt;$D2158+Настройки!$B$7),0,MAX(0,$E2158-MAX(0,SUMIFS(Тех_Движение!$G$2:$G$5111,Тех_Движение!$D$2:$D$5111,$C2158,Тех_Движение!$B$2:$B$5111,"&lt;="&amp;Q$3)-$F2158)))</f>
        <v/>
      </c>
      <c r="R2158" s="54">
        <f>IF($B2158="","",SUM($K2158:$Q2158))</f>
        <v/>
      </c>
      <c r="S2158" s="56">
        <f>IF($B2158="","",VLOOKUP($C2158,Настройки!$A$11:$L$17,9,FALSE))</f>
        <v/>
      </c>
      <c r="T2158" s="56">
        <f>IF($B2158="","",$R2158*$S2158)</f>
        <v/>
      </c>
    </row>
    <row r="2159">
      <c r="A2159" s="20">
        <f>Тех_Движение!$A$2156</f>
        <v/>
      </c>
      <c r="B2159" s="20">
        <f>IF(Тех_Движение!$F$2156&gt;0,Тех_Движение!$I$2156,"")</f>
        <v/>
      </c>
      <c r="C2159" s="20">
        <f>IF($B2159="","",Тех_Движение!$D$2156)</f>
        <v/>
      </c>
      <c r="D2159" s="42">
        <f>IF($B2159="","",Тех_Движение!$B$2156)</f>
        <v/>
      </c>
      <c r="E2159" s="54">
        <f>IF($B2159="","",Тех_Движение!$F$2156)</f>
        <v/>
      </c>
      <c r="F2159" s="54">
        <f>IF($B2159="","",SUMIFS($E$5:$E2158,$C$5:$C2158,$C2159))</f>
        <v/>
      </c>
      <c r="G2159" s="54">
        <f>IF($B2159="","",MAX(0,$E2159-MAX(0,SUMIFS(Тех_Движение!$G$2:$G$5111,Тех_Движение!$D$2:$D$5111,$C2159,Тех_Движение!$B$2:$B$5111,"&lt;="&amp;Настройки!$B$5-1)-$F2159)))</f>
        <v/>
      </c>
      <c r="H2159" s="54">
        <f>IF($B2159="","",IF(AND($D2159&gt;=Настройки!$B$5,$D2159&lt;=Настройки!$B$6),$E2159,0))</f>
        <v/>
      </c>
      <c r="I2159" s="54">
        <f>IF($B2159="","",$G2159+$H2159-$J2159)</f>
        <v/>
      </c>
      <c r="J2159" s="54">
        <f>IF($B2159="","",MAX(0,$E2159-MAX(0,SUMIFS(Тех_Движение!$G$2:$G$5111,Тех_Движение!$D$2:$D$5111,$C2159,Тех_Движение!$B$2:$B$5111,"&lt;="&amp;Настройки!$B$6)-$F2159)))</f>
        <v/>
      </c>
      <c r="K2159" s="54">
        <f>IF(OR($B2159="",K$3&lt;$D2159+Настройки!$B$7),0,MAX(0,$E2159-MAX(0,SUMIFS(Тех_Движение!$G$2:$G$5111,Тех_Движение!$D$2:$D$5111,$C2159,Тех_Движение!$B$2:$B$5111,"&lt;="&amp;K$3)-$F2159)))</f>
        <v/>
      </c>
      <c r="L2159" s="54">
        <f>IF(OR($B2159="",L$3&lt;$D2159+Настройки!$B$7),0,MAX(0,$E2159-MAX(0,SUMIFS(Тех_Движение!$G$2:$G$5111,Тех_Движение!$D$2:$D$5111,$C2159,Тех_Движение!$B$2:$B$5111,"&lt;="&amp;L$3)-$F2159)))</f>
        <v/>
      </c>
      <c r="M2159" s="54">
        <f>IF(OR($B2159="",M$3&lt;$D2159+Настройки!$B$7),0,MAX(0,$E2159-MAX(0,SUMIFS(Тех_Движение!$G$2:$G$5111,Тех_Движение!$D$2:$D$5111,$C2159,Тех_Движение!$B$2:$B$5111,"&lt;="&amp;M$3)-$F2159)))</f>
        <v/>
      </c>
      <c r="N2159" s="54">
        <f>IF(OR($B2159="",N$3&lt;$D2159+Настройки!$B$7),0,MAX(0,$E2159-MAX(0,SUMIFS(Тех_Движение!$G$2:$G$5111,Тех_Движение!$D$2:$D$5111,$C2159,Тех_Движение!$B$2:$B$5111,"&lt;="&amp;N$3)-$F2159)))</f>
        <v/>
      </c>
      <c r="O2159" s="54">
        <f>IF(OR($B2159="",O$3&lt;$D2159+Настройки!$B$7),0,MAX(0,$E2159-MAX(0,SUMIFS(Тех_Движение!$G$2:$G$5111,Тех_Движение!$D$2:$D$5111,$C2159,Тех_Движение!$B$2:$B$5111,"&lt;="&amp;O$3)-$F2159)))</f>
        <v/>
      </c>
      <c r="P2159" s="54">
        <f>IF(OR($B2159="",P$3&lt;$D2159+Настройки!$B$7),0,MAX(0,$E2159-MAX(0,SUMIFS(Тех_Движение!$G$2:$G$5111,Тех_Движение!$D$2:$D$5111,$C2159,Тех_Движение!$B$2:$B$5111,"&lt;="&amp;P$3)-$F2159)))</f>
        <v/>
      </c>
      <c r="Q2159" s="54">
        <f>IF(OR($B2159="",Q$3&lt;$D2159+Настройки!$B$7),0,MAX(0,$E2159-MAX(0,SUMIFS(Тех_Движение!$G$2:$G$5111,Тех_Движение!$D$2:$D$5111,$C2159,Тех_Движение!$B$2:$B$5111,"&lt;="&amp;Q$3)-$F2159)))</f>
        <v/>
      </c>
      <c r="R2159" s="54">
        <f>IF($B2159="","",SUM($K2159:$Q2159))</f>
        <v/>
      </c>
      <c r="S2159" s="56">
        <f>IF($B2159="","",VLOOKUP($C2159,Настройки!$A$11:$L$17,9,FALSE))</f>
        <v/>
      </c>
      <c r="T2159" s="56">
        <f>IF($B2159="","",$R2159*$S2159)</f>
        <v/>
      </c>
    </row>
    <row r="2160">
      <c r="A2160" s="20">
        <f>Тех_Движение!$A$2157</f>
        <v/>
      </c>
      <c r="B2160" s="20">
        <f>IF(Тех_Движение!$F$2157&gt;0,Тех_Движение!$I$2157,"")</f>
        <v/>
      </c>
      <c r="C2160" s="20">
        <f>IF($B2160="","",Тех_Движение!$D$2157)</f>
        <v/>
      </c>
      <c r="D2160" s="42">
        <f>IF($B2160="","",Тех_Движение!$B$2157)</f>
        <v/>
      </c>
      <c r="E2160" s="54">
        <f>IF($B2160="","",Тех_Движение!$F$2157)</f>
        <v/>
      </c>
      <c r="F2160" s="54">
        <f>IF($B2160="","",SUMIFS($E$5:$E2159,$C$5:$C2159,$C2160))</f>
        <v/>
      </c>
      <c r="G2160" s="54">
        <f>IF($B2160="","",MAX(0,$E2160-MAX(0,SUMIFS(Тех_Движение!$G$2:$G$5111,Тех_Движение!$D$2:$D$5111,$C2160,Тех_Движение!$B$2:$B$5111,"&lt;="&amp;Настройки!$B$5-1)-$F2160)))</f>
        <v/>
      </c>
      <c r="H2160" s="54">
        <f>IF($B2160="","",IF(AND($D2160&gt;=Настройки!$B$5,$D2160&lt;=Настройки!$B$6),$E2160,0))</f>
        <v/>
      </c>
      <c r="I2160" s="54">
        <f>IF($B2160="","",$G2160+$H2160-$J2160)</f>
        <v/>
      </c>
      <c r="J2160" s="54">
        <f>IF($B2160="","",MAX(0,$E2160-MAX(0,SUMIFS(Тех_Движение!$G$2:$G$5111,Тех_Движение!$D$2:$D$5111,$C2160,Тех_Движение!$B$2:$B$5111,"&lt;="&amp;Настройки!$B$6)-$F2160)))</f>
        <v/>
      </c>
      <c r="K2160" s="54">
        <f>IF(OR($B2160="",K$3&lt;$D2160+Настройки!$B$7),0,MAX(0,$E2160-MAX(0,SUMIFS(Тех_Движение!$G$2:$G$5111,Тех_Движение!$D$2:$D$5111,$C2160,Тех_Движение!$B$2:$B$5111,"&lt;="&amp;K$3)-$F2160)))</f>
        <v/>
      </c>
      <c r="L2160" s="54">
        <f>IF(OR($B2160="",L$3&lt;$D2160+Настройки!$B$7),0,MAX(0,$E2160-MAX(0,SUMIFS(Тех_Движение!$G$2:$G$5111,Тех_Движение!$D$2:$D$5111,$C2160,Тех_Движение!$B$2:$B$5111,"&lt;="&amp;L$3)-$F2160)))</f>
        <v/>
      </c>
      <c r="M2160" s="54">
        <f>IF(OR($B2160="",M$3&lt;$D2160+Настройки!$B$7),0,MAX(0,$E2160-MAX(0,SUMIFS(Тех_Движение!$G$2:$G$5111,Тех_Движение!$D$2:$D$5111,$C2160,Тех_Движение!$B$2:$B$5111,"&lt;="&amp;M$3)-$F2160)))</f>
        <v/>
      </c>
      <c r="N2160" s="54">
        <f>IF(OR($B2160="",N$3&lt;$D2160+Настройки!$B$7),0,MAX(0,$E2160-MAX(0,SUMIFS(Тех_Движение!$G$2:$G$5111,Тех_Движение!$D$2:$D$5111,$C2160,Тех_Движение!$B$2:$B$5111,"&lt;="&amp;N$3)-$F2160)))</f>
        <v/>
      </c>
      <c r="O2160" s="54">
        <f>IF(OR($B2160="",O$3&lt;$D2160+Настройки!$B$7),0,MAX(0,$E2160-MAX(0,SUMIFS(Тех_Движение!$G$2:$G$5111,Тех_Движение!$D$2:$D$5111,$C2160,Тех_Движение!$B$2:$B$5111,"&lt;="&amp;O$3)-$F2160)))</f>
        <v/>
      </c>
      <c r="P2160" s="54">
        <f>IF(OR($B2160="",P$3&lt;$D2160+Настройки!$B$7),0,MAX(0,$E2160-MAX(0,SUMIFS(Тех_Движение!$G$2:$G$5111,Тех_Движение!$D$2:$D$5111,$C2160,Тех_Движение!$B$2:$B$5111,"&lt;="&amp;P$3)-$F2160)))</f>
        <v/>
      </c>
      <c r="Q2160" s="54">
        <f>IF(OR($B2160="",Q$3&lt;$D2160+Настройки!$B$7),0,MAX(0,$E2160-MAX(0,SUMIFS(Тех_Движение!$G$2:$G$5111,Тех_Движение!$D$2:$D$5111,$C2160,Тех_Движение!$B$2:$B$5111,"&lt;="&amp;Q$3)-$F2160)))</f>
        <v/>
      </c>
      <c r="R2160" s="54">
        <f>IF($B2160="","",SUM($K2160:$Q2160))</f>
        <v/>
      </c>
      <c r="S2160" s="56">
        <f>IF($B2160="","",VLOOKUP($C2160,Настройки!$A$11:$L$17,9,FALSE))</f>
        <v/>
      </c>
      <c r="T2160" s="56">
        <f>IF($B2160="","",$R2160*$S2160)</f>
        <v/>
      </c>
    </row>
    <row r="2161">
      <c r="A2161" s="20">
        <f>Тех_Движение!$A$2158</f>
        <v/>
      </c>
      <c r="B2161" s="20">
        <f>IF(Тех_Движение!$F$2158&gt;0,Тех_Движение!$I$2158,"")</f>
        <v/>
      </c>
      <c r="C2161" s="20">
        <f>IF($B2161="","",Тех_Движение!$D$2158)</f>
        <v/>
      </c>
      <c r="D2161" s="42">
        <f>IF($B2161="","",Тех_Движение!$B$2158)</f>
        <v/>
      </c>
      <c r="E2161" s="54">
        <f>IF($B2161="","",Тех_Движение!$F$2158)</f>
        <v/>
      </c>
      <c r="F2161" s="54">
        <f>IF($B2161="","",SUMIFS($E$5:$E2160,$C$5:$C2160,$C2161))</f>
        <v/>
      </c>
      <c r="G2161" s="54">
        <f>IF($B2161="","",MAX(0,$E2161-MAX(0,SUMIFS(Тех_Движение!$G$2:$G$5111,Тех_Движение!$D$2:$D$5111,$C2161,Тех_Движение!$B$2:$B$5111,"&lt;="&amp;Настройки!$B$5-1)-$F2161)))</f>
        <v/>
      </c>
      <c r="H2161" s="54">
        <f>IF($B2161="","",IF(AND($D2161&gt;=Настройки!$B$5,$D2161&lt;=Настройки!$B$6),$E2161,0))</f>
        <v/>
      </c>
      <c r="I2161" s="54">
        <f>IF($B2161="","",$G2161+$H2161-$J2161)</f>
        <v/>
      </c>
      <c r="J2161" s="54">
        <f>IF($B2161="","",MAX(0,$E2161-MAX(0,SUMIFS(Тех_Движение!$G$2:$G$5111,Тех_Движение!$D$2:$D$5111,$C2161,Тех_Движение!$B$2:$B$5111,"&lt;="&amp;Настройки!$B$6)-$F2161)))</f>
        <v/>
      </c>
      <c r="K2161" s="54">
        <f>IF(OR($B2161="",K$3&lt;$D2161+Настройки!$B$7),0,MAX(0,$E2161-MAX(0,SUMIFS(Тех_Движение!$G$2:$G$5111,Тех_Движение!$D$2:$D$5111,$C2161,Тех_Движение!$B$2:$B$5111,"&lt;="&amp;K$3)-$F2161)))</f>
        <v/>
      </c>
      <c r="L2161" s="54">
        <f>IF(OR($B2161="",L$3&lt;$D2161+Настройки!$B$7),0,MAX(0,$E2161-MAX(0,SUMIFS(Тех_Движение!$G$2:$G$5111,Тех_Движение!$D$2:$D$5111,$C2161,Тех_Движение!$B$2:$B$5111,"&lt;="&amp;L$3)-$F2161)))</f>
        <v/>
      </c>
      <c r="M2161" s="54">
        <f>IF(OR($B2161="",M$3&lt;$D2161+Настройки!$B$7),0,MAX(0,$E2161-MAX(0,SUMIFS(Тех_Движение!$G$2:$G$5111,Тех_Движение!$D$2:$D$5111,$C2161,Тех_Движение!$B$2:$B$5111,"&lt;="&amp;M$3)-$F2161)))</f>
        <v/>
      </c>
      <c r="N2161" s="54">
        <f>IF(OR($B2161="",N$3&lt;$D2161+Настройки!$B$7),0,MAX(0,$E2161-MAX(0,SUMIFS(Тех_Движение!$G$2:$G$5111,Тех_Движение!$D$2:$D$5111,$C2161,Тех_Движение!$B$2:$B$5111,"&lt;="&amp;N$3)-$F2161)))</f>
        <v/>
      </c>
      <c r="O2161" s="54">
        <f>IF(OR($B2161="",O$3&lt;$D2161+Настройки!$B$7),0,MAX(0,$E2161-MAX(0,SUMIFS(Тех_Движение!$G$2:$G$5111,Тех_Движение!$D$2:$D$5111,$C2161,Тех_Движение!$B$2:$B$5111,"&lt;="&amp;O$3)-$F2161)))</f>
        <v/>
      </c>
      <c r="P2161" s="54">
        <f>IF(OR($B2161="",P$3&lt;$D2161+Настройки!$B$7),0,MAX(0,$E2161-MAX(0,SUMIFS(Тех_Движение!$G$2:$G$5111,Тех_Движение!$D$2:$D$5111,$C2161,Тех_Движение!$B$2:$B$5111,"&lt;="&amp;P$3)-$F2161)))</f>
        <v/>
      </c>
      <c r="Q2161" s="54">
        <f>IF(OR($B2161="",Q$3&lt;$D2161+Настройки!$B$7),0,MAX(0,$E2161-MAX(0,SUMIFS(Тех_Движение!$G$2:$G$5111,Тех_Движение!$D$2:$D$5111,$C2161,Тех_Движение!$B$2:$B$5111,"&lt;="&amp;Q$3)-$F2161)))</f>
        <v/>
      </c>
      <c r="R2161" s="54">
        <f>IF($B2161="","",SUM($K2161:$Q2161))</f>
        <v/>
      </c>
      <c r="S2161" s="56">
        <f>IF($B2161="","",VLOOKUP($C2161,Настройки!$A$11:$L$17,9,FALSE))</f>
        <v/>
      </c>
      <c r="T2161" s="56">
        <f>IF($B2161="","",$R2161*$S2161)</f>
        <v/>
      </c>
    </row>
    <row r="2162">
      <c r="A2162" s="20">
        <f>Тех_Движение!$A$2159</f>
        <v/>
      </c>
      <c r="B2162" s="20">
        <f>IF(Тех_Движение!$F$2159&gt;0,Тех_Движение!$I$2159,"")</f>
        <v/>
      </c>
      <c r="C2162" s="20">
        <f>IF($B2162="","",Тех_Движение!$D$2159)</f>
        <v/>
      </c>
      <c r="D2162" s="42">
        <f>IF($B2162="","",Тех_Движение!$B$2159)</f>
        <v/>
      </c>
      <c r="E2162" s="54">
        <f>IF($B2162="","",Тех_Движение!$F$2159)</f>
        <v/>
      </c>
      <c r="F2162" s="54">
        <f>IF($B2162="","",SUMIFS($E$5:$E2161,$C$5:$C2161,$C2162))</f>
        <v/>
      </c>
      <c r="G2162" s="54">
        <f>IF($B2162="","",MAX(0,$E2162-MAX(0,SUMIFS(Тех_Движение!$G$2:$G$5111,Тех_Движение!$D$2:$D$5111,$C2162,Тех_Движение!$B$2:$B$5111,"&lt;="&amp;Настройки!$B$5-1)-$F2162)))</f>
        <v/>
      </c>
      <c r="H2162" s="54">
        <f>IF($B2162="","",IF(AND($D2162&gt;=Настройки!$B$5,$D2162&lt;=Настройки!$B$6),$E2162,0))</f>
        <v/>
      </c>
      <c r="I2162" s="54">
        <f>IF($B2162="","",$G2162+$H2162-$J2162)</f>
        <v/>
      </c>
      <c r="J2162" s="54">
        <f>IF($B2162="","",MAX(0,$E2162-MAX(0,SUMIFS(Тех_Движение!$G$2:$G$5111,Тех_Движение!$D$2:$D$5111,$C2162,Тех_Движение!$B$2:$B$5111,"&lt;="&amp;Настройки!$B$6)-$F2162)))</f>
        <v/>
      </c>
      <c r="K2162" s="54">
        <f>IF(OR($B2162="",K$3&lt;$D2162+Настройки!$B$7),0,MAX(0,$E2162-MAX(0,SUMIFS(Тех_Движение!$G$2:$G$5111,Тех_Движение!$D$2:$D$5111,$C2162,Тех_Движение!$B$2:$B$5111,"&lt;="&amp;K$3)-$F2162)))</f>
        <v/>
      </c>
      <c r="L2162" s="54">
        <f>IF(OR($B2162="",L$3&lt;$D2162+Настройки!$B$7),0,MAX(0,$E2162-MAX(0,SUMIFS(Тех_Движение!$G$2:$G$5111,Тех_Движение!$D$2:$D$5111,$C2162,Тех_Движение!$B$2:$B$5111,"&lt;="&amp;L$3)-$F2162)))</f>
        <v/>
      </c>
      <c r="M2162" s="54">
        <f>IF(OR($B2162="",M$3&lt;$D2162+Настройки!$B$7),0,MAX(0,$E2162-MAX(0,SUMIFS(Тех_Движение!$G$2:$G$5111,Тех_Движение!$D$2:$D$5111,$C2162,Тех_Движение!$B$2:$B$5111,"&lt;="&amp;M$3)-$F2162)))</f>
        <v/>
      </c>
      <c r="N2162" s="54">
        <f>IF(OR($B2162="",N$3&lt;$D2162+Настройки!$B$7),0,MAX(0,$E2162-MAX(0,SUMIFS(Тех_Движение!$G$2:$G$5111,Тех_Движение!$D$2:$D$5111,$C2162,Тех_Движение!$B$2:$B$5111,"&lt;="&amp;N$3)-$F2162)))</f>
        <v/>
      </c>
      <c r="O2162" s="54">
        <f>IF(OR($B2162="",O$3&lt;$D2162+Настройки!$B$7),0,MAX(0,$E2162-MAX(0,SUMIFS(Тех_Движение!$G$2:$G$5111,Тех_Движение!$D$2:$D$5111,$C2162,Тех_Движение!$B$2:$B$5111,"&lt;="&amp;O$3)-$F2162)))</f>
        <v/>
      </c>
      <c r="P2162" s="54">
        <f>IF(OR($B2162="",P$3&lt;$D2162+Настройки!$B$7),0,MAX(0,$E2162-MAX(0,SUMIFS(Тех_Движение!$G$2:$G$5111,Тех_Движение!$D$2:$D$5111,$C2162,Тех_Движение!$B$2:$B$5111,"&lt;="&amp;P$3)-$F2162)))</f>
        <v/>
      </c>
      <c r="Q2162" s="54">
        <f>IF(OR($B2162="",Q$3&lt;$D2162+Настройки!$B$7),0,MAX(0,$E2162-MAX(0,SUMIFS(Тех_Движение!$G$2:$G$5111,Тех_Движение!$D$2:$D$5111,$C2162,Тех_Движение!$B$2:$B$5111,"&lt;="&amp;Q$3)-$F2162)))</f>
        <v/>
      </c>
      <c r="R2162" s="54">
        <f>IF($B2162="","",SUM($K2162:$Q2162))</f>
        <v/>
      </c>
      <c r="S2162" s="56">
        <f>IF($B2162="","",VLOOKUP($C2162,Настройки!$A$11:$L$17,9,FALSE))</f>
        <v/>
      </c>
      <c r="T2162" s="56">
        <f>IF($B2162="","",$R2162*$S2162)</f>
        <v/>
      </c>
    </row>
    <row r="2163">
      <c r="A2163" s="20">
        <f>Тех_Движение!$A$2160</f>
        <v/>
      </c>
      <c r="B2163" s="20">
        <f>IF(Тех_Движение!$F$2160&gt;0,Тех_Движение!$I$2160,"")</f>
        <v/>
      </c>
      <c r="C2163" s="20">
        <f>IF($B2163="","",Тех_Движение!$D$2160)</f>
        <v/>
      </c>
      <c r="D2163" s="42">
        <f>IF($B2163="","",Тех_Движение!$B$2160)</f>
        <v/>
      </c>
      <c r="E2163" s="54">
        <f>IF($B2163="","",Тех_Движение!$F$2160)</f>
        <v/>
      </c>
      <c r="F2163" s="54">
        <f>IF($B2163="","",SUMIFS($E$5:$E2162,$C$5:$C2162,$C2163))</f>
        <v/>
      </c>
      <c r="G2163" s="54">
        <f>IF($B2163="","",MAX(0,$E2163-MAX(0,SUMIFS(Тех_Движение!$G$2:$G$5111,Тех_Движение!$D$2:$D$5111,$C2163,Тех_Движение!$B$2:$B$5111,"&lt;="&amp;Настройки!$B$5-1)-$F2163)))</f>
        <v/>
      </c>
      <c r="H2163" s="54">
        <f>IF($B2163="","",IF(AND($D2163&gt;=Настройки!$B$5,$D2163&lt;=Настройки!$B$6),$E2163,0))</f>
        <v/>
      </c>
      <c r="I2163" s="54">
        <f>IF($B2163="","",$G2163+$H2163-$J2163)</f>
        <v/>
      </c>
      <c r="J2163" s="54">
        <f>IF($B2163="","",MAX(0,$E2163-MAX(0,SUMIFS(Тех_Движение!$G$2:$G$5111,Тех_Движение!$D$2:$D$5111,$C2163,Тех_Движение!$B$2:$B$5111,"&lt;="&amp;Настройки!$B$6)-$F2163)))</f>
        <v/>
      </c>
      <c r="K2163" s="54">
        <f>IF(OR($B2163="",K$3&lt;$D2163+Настройки!$B$7),0,MAX(0,$E2163-MAX(0,SUMIFS(Тех_Движение!$G$2:$G$5111,Тех_Движение!$D$2:$D$5111,$C2163,Тех_Движение!$B$2:$B$5111,"&lt;="&amp;K$3)-$F2163)))</f>
        <v/>
      </c>
      <c r="L2163" s="54">
        <f>IF(OR($B2163="",L$3&lt;$D2163+Настройки!$B$7),0,MAX(0,$E2163-MAX(0,SUMIFS(Тех_Движение!$G$2:$G$5111,Тех_Движение!$D$2:$D$5111,$C2163,Тех_Движение!$B$2:$B$5111,"&lt;="&amp;L$3)-$F2163)))</f>
        <v/>
      </c>
      <c r="M2163" s="54">
        <f>IF(OR($B2163="",M$3&lt;$D2163+Настройки!$B$7),0,MAX(0,$E2163-MAX(0,SUMIFS(Тех_Движение!$G$2:$G$5111,Тех_Движение!$D$2:$D$5111,$C2163,Тех_Движение!$B$2:$B$5111,"&lt;="&amp;M$3)-$F2163)))</f>
        <v/>
      </c>
      <c r="N2163" s="54">
        <f>IF(OR($B2163="",N$3&lt;$D2163+Настройки!$B$7),0,MAX(0,$E2163-MAX(0,SUMIFS(Тех_Движение!$G$2:$G$5111,Тех_Движение!$D$2:$D$5111,$C2163,Тех_Движение!$B$2:$B$5111,"&lt;="&amp;N$3)-$F2163)))</f>
        <v/>
      </c>
      <c r="O2163" s="54">
        <f>IF(OR($B2163="",O$3&lt;$D2163+Настройки!$B$7),0,MAX(0,$E2163-MAX(0,SUMIFS(Тех_Движение!$G$2:$G$5111,Тех_Движение!$D$2:$D$5111,$C2163,Тех_Движение!$B$2:$B$5111,"&lt;="&amp;O$3)-$F2163)))</f>
        <v/>
      </c>
      <c r="P2163" s="54">
        <f>IF(OR($B2163="",P$3&lt;$D2163+Настройки!$B$7),0,MAX(0,$E2163-MAX(0,SUMIFS(Тех_Движение!$G$2:$G$5111,Тех_Движение!$D$2:$D$5111,$C2163,Тех_Движение!$B$2:$B$5111,"&lt;="&amp;P$3)-$F2163)))</f>
        <v/>
      </c>
      <c r="Q2163" s="54">
        <f>IF(OR($B2163="",Q$3&lt;$D2163+Настройки!$B$7),0,MAX(0,$E2163-MAX(0,SUMIFS(Тех_Движение!$G$2:$G$5111,Тех_Движение!$D$2:$D$5111,$C2163,Тех_Движение!$B$2:$B$5111,"&lt;="&amp;Q$3)-$F2163)))</f>
        <v/>
      </c>
      <c r="R2163" s="54">
        <f>IF($B2163="","",SUM($K2163:$Q2163))</f>
        <v/>
      </c>
      <c r="S2163" s="56">
        <f>IF($B2163="","",VLOOKUP($C2163,Настройки!$A$11:$L$17,9,FALSE))</f>
        <v/>
      </c>
      <c r="T2163" s="56">
        <f>IF($B2163="","",$R2163*$S2163)</f>
        <v/>
      </c>
    </row>
    <row r="2164">
      <c r="A2164" s="20">
        <f>Тех_Движение!$A$2161</f>
        <v/>
      </c>
      <c r="B2164" s="20">
        <f>IF(Тех_Движение!$F$2161&gt;0,Тех_Движение!$I$2161,"")</f>
        <v/>
      </c>
      <c r="C2164" s="20">
        <f>IF($B2164="","",Тех_Движение!$D$2161)</f>
        <v/>
      </c>
      <c r="D2164" s="42">
        <f>IF($B2164="","",Тех_Движение!$B$2161)</f>
        <v/>
      </c>
      <c r="E2164" s="54">
        <f>IF($B2164="","",Тех_Движение!$F$2161)</f>
        <v/>
      </c>
      <c r="F2164" s="54">
        <f>IF($B2164="","",SUMIFS($E$5:$E2163,$C$5:$C2163,$C2164))</f>
        <v/>
      </c>
      <c r="G2164" s="54">
        <f>IF($B2164="","",MAX(0,$E2164-MAX(0,SUMIFS(Тех_Движение!$G$2:$G$5111,Тех_Движение!$D$2:$D$5111,$C2164,Тех_Движение!$B$2:$B$5111,"&lt;="&amp;Настройки!$B$5-1)-$F2164)))</f>
        <v/>
      </c>
      <c r="H2164" s="54">
        <f>IF($B2164="","",IF(AND($D2164&gt;=Настройки!$B$5,$D2164&lt;=Настройки!$B$6),$E2164,0))</f>
        <v/>
      </c>
      <c r="I2164" s="54">
        <f>IF($B2164="","",$G2164+$H2164-$J2164)</f>
        <v/>
      </c>
      <c r="J2164" s="54">
        <f>IF($B2164="","",MAX(0,$E2164-MAX(0,SUMIFS(Тех_Движение!$G$2:$G$5111,Тех_Движение!$D$2:$D$5111,$C2164,Тех_Движение!$B$2:$B$5111,"&lt;="&amp;Настройки!$B$6)-$F2164)))</f>
        <v/>
      </c>
      <c r="K2164" s="54">
        <f>IF(OR($B2164="",K$3&lt;$D2164+Настройки!$B$7),0,MAX(0,$E2164-MAX(0,SUMIFS(Тех_Движение!$G$2:$G$5111,Тех_Движение!$D$2:$D$5111,$C2164,Тех_Движение!$B$2:$B$5111,"&lt;="&amp;K$3)-$F2164)))</f>
        <v/>
      </c>
      <c r="L2164" s="54">
        <f>IF(OR($B2164="",L$3&lt;$D2164+Настройки!$B$7),0,MAX(0,$E2164-MAX(0,SUMIFS(Тех_Движение!$G$2:$G$5111,Тех_Движение!$D$2:$D$5111,$C2164,Тех_Движение!$B$2:$B$5111,"&lt;="&amp;L$3)-$F2164)))</f>
        <v/>
      </c>
      <c r="M2164" s="54">
        <f>IF(OR($B2164="",M$3&lt;$D2164+Настройки!$B$7),0,MAX(0,$E2164-MAX(0,SUMIFS(Тех_Движение!$G$2:$G$5111,Тех_Движение!$D$2:$D$5111,$C2164,Тех_Движение!$B$2:$B$5111,"&lt;="&amp;M$3)-$F2164)))</f>
        <v/>
      </c>
      <c r="N2164" s="54">
        <f>IF(OR($B2164="",N$3&lt;$D2164+Настройки!$B$7),0,MAX(0,$E2164-MAX(0,SUMIFS(Тех_Движение!$G$2:$G$5111,Тех_Движение!$D$2:$D$5111,$C2164,Тех_Движение!$B$2:$B$5111,"&lt;="&amp;N$3)-$F2164)))</f>
        <v/>
      </c>
      <c r="O2164" s="54">
        <f>IF(OR($B2164="",O$3&lt;$D2164+Настройки!$B$7),0,MAX(0,$E2164-MAX(0,SUMIFS(Тех_Движение!$G$2:$G$5111,Тех_Движение!$D$2:$D$5111,$C2164,Тех_Движение!$B$2:$B$5111,"&lt;="&amp;O$3)-$F2164)))</f>
        <v/>
      </c>
      <c r="P2164" s="54">
        <f>IF(OR($B2164="",P$3&lt;$D2164+Настройки!$B$7),0,MAX(0,$E2164-MAX(0,SUMIFS(Тех_Движение!$G$2:$G$5111,Тех_Движение!$D$2:$D$5111,$C2164,Тех_Движение!$B$2:$B$5111,"&lt;="&amp;P$3)-$F2164)))</f>
        <v/>
      </c>
      <c r="Q2164" s="54">
        <f>IF(OR($B2164="",Q$3&lt;$D2164+Настройки!$B$7),0,MAX(0,$E2164-MAX(0,SUMIFS(Тех_Движение!$G$2:$G$5111,Тех_Движение!$D$2:$D$5111,$C2164,Тех_Движение!$B$2:$B$5111,"&lt;="&amp;Q$3)-$F2164)))</f>
        <v/>
      </c>
      <c r="R2164" s="54">
        <f>IF($B2164="","",SUM($K2164:$Q2164))</f>
        <v/>
      </c>
      <c r="S2164" s="56">
        <f>IF($B2164="","",VLOOKUP($C2164,Настройки!$A$11:$L$17,9,FALSE))</f>
        <v/>
      </c>
      <c r="T2164" s="56">
        <f>IF($B2164="","",$R2164*$S2164)</f>
        <v/>
      </c>
    </row>
    <row r="2165">
      <c r="A2165" s="20">
        <f>Тех_Движение!$A$2162</f>
        <v/>
      </c>
      <c r="B2165" s="20">
        <f>IF(Тех_Движение!$F$2162&gt;0,Тех_Движение!$I$2162,"")</f>
        <v/>
      </c>
      <c r="C2165" s="20">
        <f>IF($B2165="","",Тех_Движение!$D$2162)</f>
        <v/>
      </c>
      <c r="D2165" s="42">
        <f>IF($B2165="","",Тех_Движение!$B$2162)</f>
        <v/>
      </c>
      <c r="E2165" s="54">
        <f>IF($B2165="","",Тех_Движение!$F$2162)</f>
        <v/>
      </c>
      <c r="F2165" s="54">
        <f>IF($B2165="","",SUMIFS($E$5:$E2164,$C$5:$C2164,$C2165))</f>
        <v/>
      </c>
      <c r="G2165" s="54">
        <f>IF($B2165="","",MAX(0,$E2165-MAX(0,SUMIFS(Тех_Движение!$G$2:$G$5111,Тех_Движение!$D$2:$D$5111,$C2165,Тех_Движение!$B$2:$B$5111,"&lt;="&amp;Настройки!$B$5-1)-$F2165)))</f>
        <v/>
      </c>
      <c r="H2165" s="54">
        <f>IF($B2165="","",IF(AND($D2165&gt;=Настройки!$B$5,$D2165&lt;=Настройки!$B$6),$E2165,0))</f>
        <v/>
      </c>
      <c r="I2165" s="54">
        <f>IF($B2165="","",$G2165+$H2165-$J2165)</f>
        <v/>
      </c>
      <c r="J2165" s="54">
        <f>IF($B2165="","",MAX(0,$E2165-MAX(0,SUMIFS(Тех_Движение!$G$2:$G$5111,Тех_Движение!$D$2:$D$5111,$C2165,Тех_Движение!$B$2:$B$5111,"&lt;="&amp;Настройки!$B$6)-$F2165)))</f>
        <v/>
      </c>
      <c r="K2165" s="54">
        <f>IF(OR($B2165="",K$3&lt;$D2165+Настройки!$B$7),0,MAX(0,$E2165-MAX(0,SUMIFS(Тех_Движение!$G$2:$G$5111,Тех_Движение!$D$2:$D$5111,$C2165,Тех_Движение!$B$2:$B$5111,"&lt;="&amp;K$3)-$F2165)))</f>
        <v/>
      </c>
      <c r="L2165" s="54">
        <f>IF(OR($B2165="",L$3&lt;$D2165+Настройки!$B$7),0,MAX(0,$E2165-MAX(0,SUMIFS(Тех_Движение!$G$2:$G$5111,Тех_Движение!$D$2:$D$5111,$C2165,Тех_Движение!$B$2:$B$5111,"&lt;="&amp;L$3)-$F2165)))</f>
        <v/>
      </c>
      <c r="M2165" s="54">
        <f>IF(OR($B2165="",M$3&lt;$D2165+Настройки!$B$7),0,MAX(0,$E2165-MAX(0,SUMIFS(Тех_Движение!$G$2:$G$5111,Тех_Движение!$D$2:$D$5111,$C2165,Тех_Движение!$B$2:$B$5111,"&lt;="&amp;M$3)-$F2165)))</f>
        <v/>
      </c>
      <c r="N2165" s="54">
        <f>IF(OR($B2165="",N$3&lt;$D2165+Настройки!$B$7),0,MAX(0,$E2165-MAX(0,SUMIFS(Тех_Движение!$G$2:$G$5111,Тех_Движение!$D$2:$D$5111,$C2165,Тех_Движение!$B$2:$B$5111,"&lt;="&amp;N$3)-$F2165)))</f>
        <v/>
      </c>
      <c r="O2165" s="54">
        <f>IF(OR($B2165="",O$3&lt;$D2165+Настройки!$B$7),0,MAX(0,$E2165-MAX(0,SUMIFS(Тех_Движение!$G$2:$G$5111,Тех_Движение!$D$2:$D$5111,$C2165,Тех_Движение!$B$2:$B$5111,"&lt;="&amp;O$3)-$F2165)))</f>
        <v/>
      </c>
      <c r="P2165" s="54">
        <f>IF(OR($B2165="",P$3&lt;$D2165+Настройки!$B$7),0,MAX(0,$E2165-MAX(0,SUMIFS(Тех_Движение!$G$2:$G$5111,Тех_Движение!$D$2:$D$5111,$C2165,Тех_Движение!$B$2:$B$5111,"&lt;="&amp;P$3)-$F2165)))</f>
        <v/>
      </c>
      <c r="Q2165" s="54">
        <f>IF(OR($B2165="",Q$3&lt;$D2165+Настройки!$B$7),0,MAX(0,$E2165-MAX(0,SUMIFS(Тех_Движение!$G$2:$G$5111,Тех_Движение!$D$2:$D$5111,$C2165,Тех_Движение!$B$2:$B$5111,"&lt;="&amp;Q$3)-$F2165)))</f>
        <v/>
      </c>
      <c r="R2165" s="54">
        <f>IF($B2165="","",SUM($K2165:$Q2165))</f>
        <v/>
      </c>
      <c r="S2165" s="56">
        <f>IF($B2165="","",VLOOKUP($C2165,Настройки!$A$11:$L$17,9,FALSE))</f>
        <v/>
      </c>
      <c r="T2165" s="56">
        <f>IF($B2165="","",$R2165*$S2165)</f>
        <v/>
      </c>
    </row>
    <row r="2166">
      <c r="A2166" s="20">
        <f>Тех_Движение!$A$2163</f>
        <v/>
      </c>
      <c r="B2166" s="20">
        <f>IF(Тех_Движение!$F$2163&gt;0,Тех_Движение!$I$2163,"")</f>
        <v/>
      </c>
      <c r="C2166" s="20">
        <f>IF($B2166="","",Тех_Движение!$D$2163)</f>
        <v/>
      </c>
      <c r="D2166" s="42">
        <f>IF($B2166="","",Тех_Движение!$B$2163)</f>
        <v/>
      </c>
      <c r="E2166" s="54">
        <f>IF($B2166="","",Тех_Движение!$F$2163)</f>
        <v/>
      </c>
      <c r="F2166" s="54">
        <f>IF($B2166="","",SUMIFS($E$5:$E2165,$C$5:$C2165,$C2166))</f>
        <v/>
      </c>
      <c r="G2166" s="54">
        <f>IF($B2166="","",MAX(0,$E2166-MAX(0,SUMIFS(Тех_Движение!$G$2:$G$5111,Тех_Движение!$D$2:$D$5111,$C2166,Тех_Движение!$B$2:$B$5111,"&lt;="&amp;Настройки!$B$5-1)-$F2166)))</f>
        <v/>
      </c>
      <c r="H2166" s="54">
        <f>IF($B2166="","",IF(AND($D2166&gt;=Настройки!$B$5,$D2166&lt;=Настройки!$B$6),$E2166,0))</f>
        <v/>
      </c>
      <c r="I2166" s="54">
        <f>IF($B2166="","",$G2166+$H2166-$J2166)</f>
        <v/>
      </c>
      <c r="J2166" s="54">
        <f>IF($B2166="","",MAX(0,$E2166-MAX(0,SUMIFS(Тех_Движение!$G$2:$G$5111,Тех_Движение!$D$2:$D$5111,$C2166,Тех_Движение!$B$2:$B$5111,"&lt;="&amp;Настройки!$B$6)-$F2166)))</f>
        <v/>
      </c>
      <c r="K2166" s="54">
        <f>IF(OR($B2166="",K$3&lt;$D2166+Настройки!$B$7),0,MAX(0,$E2166-MAX(0,SUMIFS(Тех_Движение!$G$2:$G$5111,Тех_Движение!$D$2:$D$5111,$C2166,Тех_Движение!$B$2:$B$5111,"&lt;="&amp;K$3)-$F2166)))</f>
        <v/>
      </c>
      <c r="L2166" s="54">
        <f>IF(OR($B2166="",L$3&lt;$D2166+Настройки!$B$7),0,MAX(0,$E2166-MAX(0,SUMIFS(Тех_Движение!$G$2:$G$5111,Тех_Движение!$D$2:$D$5111,$C2166,Тех_Движение!$B$2:$B$5111,"&lt;="&amp;L$3)-$F2166)))</f>
        <v/>
      </c>
      <c r="M2166" s="54">
        <f>IF(OR($B2166="",M$3&lt;$D2166+Настройки!$B$7),0,MAX(0,$E2166-MAX(0,SUMIFS(Тех_Движение!$G$2:$G$5111,Тех_Движение!$D$2:$D$5111,$C2166,Тех_Движение!$B$2:$B$5111,"&lt;="&amp;M$3)-$F2166)))</f>
        <v/>
      </c>
      <c r="N2166" s="54">
        <f>IF(OR($B2166="",N$3&lt;$D2166+Настройки!$B$7),0,MAX(0,$E2166-MAX(0,SUMIFS(Тех_Движение!$G$2:$G$5111,Тех_Движение!$D$2:$D$5111,$C2166,Тех_Движение!$B$2:$B$5111,"&lt;="&amp;N$3)-$F2166)))</f>
        <v/>
      </c>
      <c r="O2166" s="54">
        <f>IF(OR($B2166="",O$3&lt;$D2166+Настройки!$B$7),0,MAX(0,$E2166-MAX(0,SUMIFS(Тех_Движение!$G$2:$G$5111,Тех_Движение!$D$2:$D$5111,$C2166,Тех_Движение!$B$2:$B$5111,"&lt;="&amp;O$3)-$F2166)))</f>
        <v/>
      </c>
      <c r="P2166" s="54">
        <f>IF(OR($B2166="",P$3&lt;$D2166+Настройки!$B$7),0,MAX(0,$E2166-MAX(0,SUMIFS(Тех_Движение!$G$2:$G$5111,Тех_Движение!$D$2:$D$5111,$C2166,Тех_Движение!$B$2:$B$5111,"&lt;="&amp;P$3)-$F2166)))</f>
        <v/>
      </c>
      <c r="Q2166" s="54">
        <f>IF(OR($B2166="",Q$3&lt;$D2166+Настройки!$B$7),0,MAX(0,$E2166-MAX(0,SUMIFS(Тех_Движение!$G$2:$G$5111,Тех_Движение!$D$2:$D$5111,$C2166,Тех_Движение!$B$2:$B$5111,"&lt;="&amp;Q$3)-$F2166)))</f>
        <v/>
      </c>
      <c r="R2166" s="54">
        <f>IF($B2166="","",SUM($K2166:$Q2166))</f>
        <v/>
      </c>
      <c r="S2166" s="56">
        <f>IF($B2166="","",VLOOKUP($C2166,Настройки!$A$11:$L$17,9,FALSE))</f>
        <v/>
      </c>
      <c r="T2166" s="56">
        <f>IF($B2166="","",$R2166*$S2166)</f>
        <v/>
      </c>
    </row>
    <row r="2167">
      <c r="A2167" s="20">
        <f>Тех_Движение!$A$2164</f>
        <v/>
      </c>
      <c r="B2167" s="20">
        <f>IF(Тех_Движение!$F$2164&gt;0,Тех_Движение!$I$2164,"")</f>
        <v/>
      </c>
      <c r="C2167" s="20">
        <f>IF($B2167="","",Тех_Движение!$D$2164)</f>
        <v/>
      </c>
      <c r="D2167" s="42">
        <f>IF($B2167="","",Тех_Движение!$B$2164)</f>
        <v/>
      </c>
      <c r="E2167" s="54">
        <f>IF($B2167="","",Тех_Движение!$F$2164)</f>
        <v/>
      </c>
      <c r="F2167" s="54">
        <f>IF($B2167="","",SUMIFS($E$5:$E2166,$C$5:$C2166,$C2167))</f>
        <v/>
      </c>
      <c r="G2167" s="54">
        <f>IF($B2167="","",MAX(0,$E2167-MAX(0,SUMIFS(Тех_Движение!$G$2:$G$5111,Тех_Движение!$D$2:$D$5111,$C2167,Тех_Движение!$B$2:$B$5111,"&lt;="&amp;Настройки!$B$5-1)-$F2167)))</f>
        <v/>
      </c>
      <c r="H2167" s="54">
        <f>IF($B2167="","",IF(AND($D2167&gt;=Настройки!$B$5,$D2167&lt;=Настройки!$B$6),$E2167,0))</f>
        <v/>
      </c>
      <c r="I2167" s="54">
        <f>IF($B2167="","",$G2167+$H2167-$J2167)</f>
        <v/>
      </c>
      <c r="J2167" s="54">
        <f>IF($B2167="","",MAX(0,$E2167-MAX(0,SUMIFS(Тех_Движение!$G$2:$G$5111,Тех_Движение!$D$2:$D$5111,$C2167,Тех_Движение!$B$2:$B$5111,"&lt;="&amp;Настройки!$B$6)-$F2167)))</f>
        <v/>
      </c>
      <c r="K2167" s="54">
        <f>IF(OR($B2167="",K$3&lt;$D2167+Настройки!$B$7),0,MAX(0,$E2167-MAX(0,SUMIFS(Тех_Движение!$G$2:$G$5111,Тех_Движение!$D$2:$D$5111,$C2167,Тех_Движение!$B$2:$B$5111,"&lt;="&amp;K$3)-$F2167)))</f>
        <v/>
      </c>
      <c r="L2167" s="54">
        <f>IF(OR($B2167="",L$3&lt;$D2167+Настройки!$B$7),0,MAX(0,$E2167-MAX(0,SUMIFS(Тех_Движение!$G$2:$G$5111,Тех_Движение!$D$2:$D$5111,$C2167,Тех_Движение!$B$2:$B$5111,"&lt;="&amp;L$3)-$F2167)))</f>
        <v/>
      </c>
      <c r="M2167" s="54">
        <f>IF(OR($B2167="",M$3&lt;$D2167+Настройки!$B$7),0,MAX(0,$E2167-MAX(0,SUMIFS(Тех_Движение!$G$2:$G$5111,Тех_Движение!$D$2:$D$5111,$C2167,Тех_Движение!$B$2:$B$5111,"&lt;="&amp;M$3)-$F2167)))</f>
        <v/>
      </c>
      <c r="N2167" s="54">
        <f>IF(OR($B2167="",N$3&lt;$D2167+Настройки!$B$7),0,MAX(0,$E2167-MAX(0,SUMIFS(Тех_Движение!$G$2:$G$5111,Тех_Движение!$D$2:$D$5111,$C2167,Тех_Движение!$B$2:$B$5111,"&lt;="&amp;N$3)-$F2167)))</f>
        <v/>
      </c>
      <c r="O2167" s="54">
        <f>IF(OR($B2167="",O$3&lt;$D2167+Настройки!$B$7),0,MAX(0,$E2167-MAX(0,SUMIFS(Тех_Движение!$G$2:$G$5111,Тех_Движение!$D$2:$D$5111,$C2167,Тех_Движение!$B$2:$B$5111,"&lt;="&amp;O$3)-$F2167)))</f>
        <v/>
      </c>
      <c r="P2167" s="54">
        <f>IF(OR($B2167="",P$3&lt;$D2167+Настройки!$B$7),0,MAX(0,$E2167-MAX(0,SUMIFS(Тех_Движение!$G$2:$G$5111,Тех_Движение!$D$2:$D$5111,$C2167,Тех_Движение!$B$2:$B$5111,"&lt;="&amp;P$3)-$F2167)))</f>
        <v/>
      </c>
      <c r="Q2167" s="54">
        <f>IF(OR($B2167="",Q$3&lt;$D2167+Настройки!$B$7),0,MAX(0,$E2167-MAX(0,SUMIFS(Тех_Движение!$G$2:$G$5111,Тех_Движение!$D$2:$D$5111,$C2167,Тех_Движение!$B$2:$B$5111,"&lt;="&amp;Q$3)-$F2167)))</f>
        <v/>
      </c>
      <c r="R2167" s="54">
        <f>IF($B2167="","",SUM($K2167:$Q2167))</f>
        <v/>
      </c>
      <c r="S2167" s="56">
        <f>IF($B2167="","",VLOOKUP($C2167,Настройки!$A$11:$L$17,9,FALSE))</f>
        <v/>
      </c>
      <c r="T2167" s="56">
        <f>IF($B2167="","",$R2167*$S2167)</f>
        <v/>
      </c>
    </row>
    <row r="2168">
      <c r="A2168" s="20">
        <f>Тех_Движение!$A$2165</f>
        <v/>
      </c>
      <c r="B2168" s="20">
        <f>IF(Тех_Движение!$F$2165&gt;0,Тех_Движение!$I$2165,"")</f>
        <v/>
      </c>
      <c r="C2168" s="20">
        <f>IF($B2168="","",Тех_Движение!$D$2165)</f>
        <v/>
      </c>
      <c r="D2168" s="42">
        <f>IF($B2168="","",Тех_Движение!$B$2165)</f>
        <v/>
      </c>
      <c r="E2168" s="54">
        <f>IF($B2168="","",Тех_Движение!$F$2165)</f>
        <v/>
      </c>
      <c r="F2168" s="54">
        <f>IF($B2168="","",SUMIFS($E$5:$E2167,$C$5:$C2167,$C2168))</f>
        <v/>
      </c>
      <c r="G2168" s="54">
        <f>IF($B2168="","",MAX(0,$E2168-MAX(0,SUMIFS(Тех_Движение!$G$2:$G$5111,Тех_Движение!$D$2:$D$5111,$C2168,Тех_Движение!$B$2:$B$5111,"&lt;="&amp;Настройки!$B$5-1)-$F2168)))</f>
        <v/>
      </c>
      <c r="H2168" s="54">
        <f>IF($B2168="","",IF(AND($D2168&gt;=Настройки!$B$5,$D2168&lt;=Настройки!$B$6),$E2168,0))</f>
        <v/>
      </c>
      <c r="I2168" s="54">
        <f>IF($B2168="","",$G2168+$H2168-$J2168)</f>
        <v/>
      </c>
      <c r="J2168" s="54">
        <f>IF($B2168="","",MAX(0,$E2168-MAX(0,SUMIFS(Тех_Движение!$G$2:$G$5111,Тех_Движение!$D$2:$D$5111,$C2168,Тех_Движение!$B$2:$B$5111,"&lt;="&amp;Настройки!$B$6)-$F2168)))</f>
        <v/>
      </c>
      <c r="K2168" s="54">
        <f>IF(OR($B2168="",K$3&lt;$D2168+Настройки!$B$7),0,MAX(0,$E2168-MAX(0,SUMIFS(Тех_Движение!$G$2:$G$5111,Тех_Движение!$D$2:$D$5111,$C2168,Тех_Движение!$B$2:$B$5111,"&lt;="&amp;K$3)-$F2168)))</f>
        <v/>
      </c>
      <c r="L2168" s="54">
        <f>IF(OR($B2168="",L$3&lt;$D2168+Настройки!$B$7),0,MAX(0,$E2168-MAX(0,SUMIFS(Тех_Движение!$G$2:$G$5111,Тех_Движение!$D$2:$D$5111,$C2168,Тех_Движение!$B$2:$B$5111,"&lt;="&amp;L$3)-$F2168)))</f>
        <v/>
      </c>
      <c r="M2168" s="54">
        <f>IF(OR($B2168="",M$3&lt;$D2168+Настройки!$B$7),0,MAX(0,$E2168-MAX(0,SUMIFS(Тех_Движение!$G$2:$G$5111,Тех_Движение!$D$2:$D$5111,$C2168,Тех_Движение!$B$2:$B$5111,"&lt;="&amp;M$3)-$F2168)))</f>
        <v/>
      </c>
      <c r="N2168" s="54">
        <f>IF(OR($B2168="",N$3&lt;$D2168+Настройки!$B$7),0,MAX(0,$E2168-MAX(0,SUMIFS(Тех_Движение!$G$2:$G$5111,Тех_Движение!$D$2:$D$5111,$C2168,Тех_Движение!$B$2:$B$5111,"&lt;="&amp;N$3)-$F2168)))</f>
        <v/>
      </c>
      <c r="O2168" s="54">
        <f>IF(OR($B2168="",O$3&lt;$D2168+Настройки!$B$7),0,MAX(0,$E2168-MAX(0,SUMIFS(Тех_Движение!$G$2:$G$5111,Тех_Движение!$D$2:$D$5111,$C2168,Тех_Движение!$B$2:$B$5111,"&lt;="&amp;O$3)-$F2168)))</f>
        <v/>
      </c>
      <c r="P2168" s="54">
        <f>IF(OR($B2168="",P$3&lt;$D2168+Настройки!$B$7),0,MAX(0,$E2168-MAX(0,SUMIFS(Тех_Движение!$G$2:$G$5111,Тех_Движение!$D$2:$D$5111,$C2168,Тех_Движение!$B$2:$B$5111,"&lt;="&amp;P$3)-$F2168)))</f>
        <v/>
      </c>
      <c r="Q2168" s="54">
        <f>IF(OR($B2168="",Q$3&lt;$D2168+Настройки!$B$7),0,MAX(0,$E2168-MAX(0,SUMIFS(Тех_Движение!$G$2:$G$5111,Тех_Движение!$D$2:$D$5111,$C2168,Тех_Движение!$B$2:$B$5111,"&lt;="&amp;Q$3)-$F2168)))</f>
        <v/>
      </c>
      <c r="R2168" s="54">
        <f>IF($B2168="","",SUM($K2168:$Q2168))</f>
        <v/>
      </c>
      <c r="S2168" s="56">
        <f>IF($B2168="","",VLOOKUP($C2168,Настройки!$A$11:$L$17,9,FALSE))</f>
        <v/>
      </c>
      <c r="T2168" s="56">
        <f>IF($B2168="","",$R2168*$S2168)</f>
        <v/>
      </c>
    </row>
    <row r="2169">
      <c r="A2169" s="20">
        <f>Тех_Движение!$A$2166</f>
        <v/>
      </c>
      <c r="B2169" s="20">
        <f>IF(Тех_Движение!$F$2166&gt;0,Тех_Движение!$I$2166,"")</f>
        <v/>
      </c>
      <c r="C2169" s="20">
        <f>IF($B2169="","",Тех_Движение!$D$2166)</f>
        <v/>
      </c>
      <c r="D2169" s="42">
        <f>IF($B2169="","",Тех_Движение!$B$2166)</f>
        <v/>
      </c>
      <c r="E2169" s="54">
        <f>IF($B2169="","",Тех_Движение!$F$2166)</f>
        <v/>
      </c>
      <c r="F2169" s="54">
        <f>IF($B2169="","",SUMIFS($E$5:$E2168,$C$5:$C2168,$C2169))</f>
        <v/>
      </c>
      <c r="G2169" s="54">
        <f>IF($B2169="","",MAX(0,$E2169-MAX(0,SUMIFS(Тех_Движение!$G$2:$G$5111,Тех_Движение!$D$2:$D$5111,$C2169,Тех_Движение!$B$2:$B$5111,"&lt;="&amp;Настройки!$B$5-1)-$F2169)))</f>
        <v/>
      </c>
      <c r="H2169" s="54">
        <f>IF($B2169="","",IF(AND($D2169&gt;=Настройки!$B$5,$D2169&lt;=Настройки!$B$6),$E2169,0))</f>
        <v/>
      </c>
      <c r="I2169" s="54">
        <f>IF($B2169="","",$G2169+$H2169-$J2169)</f>
        <v/>
      </c>
      <c r="J2169" s="54">
        <f>IF($B2169="","",MAX(0,$E2169-MAX(0,SUMIFS(Тех_Движение!$G$2:$G$5111,Тех_Движение!$D$2:$D$5111,$C2169,Тех_Движение!$B$2:$B$5111,"&lt;="&amp;Настройки!$B$6)-$F2169)))</f>
        <v/>
      </c>
      <c r="K2169" s="54">
        <f>IF(OR($B2169="",K$3&lt;$D2169+Настройки!$B$7),0,MAX(0,$E2169-MAX(0,SUMIFS(Тех_Движение!$G$2:$G$5111,Тех_Движение!$D$2:$D$5111,$C2169,Тех_Движение!$B$2:$B$5111,"&lt;="&amp;K$3)-$F2169)))</f>
        <v/>
      </c>
      <c r="L2169" s="54">
        <f>IF(OR($B2169="",L$3&lt;$D2169+Настройки!$B$7),0,MAX(0,$E2169-MAX(0,SUMIFS(Тех_Движение!$G$2:$G$5111,Тех_Движение!$D$2:$D$5111,$C2169,Тех_Движение!$B$2:$B$5111,"&lt;="&amp;L$3)-$F2169)))</f>
        <v/>
      </c>
      <c r="M2169" s="54">
        <f>IF(OR($B2169="",M$3&lt;$D2169+Настройки!$B$7),0,MAX(0,$E2169-MAX(0,SUMIFS(Тех_Движение!$G$2:$G$5111,Тех_Движение!$D$2:$D$5111,$C2169,Тех_Движение!$B$2:$B$5111,"&lt;="&amp;M$3)-$F2169)))</f>
        <v/>
      </c>
      <c r="N2169" s="54">
        <f>IF(OR($B2169="",N$3&lt;$D2169+Настройки!$B$7),0,MAX(0,$E2169-MAX(0,SUMIFS(Тех_Движение!$G$2:$G$5111,Тех_Движение!$D$2:$D$5111,$C2169,Тех_Движение!$B$2:$B$5111,"&lt;="&amp;N$3)-$F2169)))</f>
        <v/>
      </c>
      <c r="O2169" s="54">
        <f>IF(OR($B2169="",O$3&lt;$D2169+Настройки!$B$7),0,MAX(0,$E2169-MAX(0,SUMIFS(Тех_Движение!$G$2:$G$5111,Тех_Движение!$D$2:$D$5111,$C2169,Тех_Движение!$B$2:$B$5111,"&lt;="&amp;O$3)-$F2169)))</f>
        <v/>
      </c>
      <c r="P2169" s="54">
        <f>IF(OR($B2169="",P$3&lt;$D2169+Настройки!$B$7),0,MAX(0,$E2169-MAX(0,SUMIFS(Тех_Движение!$G$2:$G$5111,Тех_Движение!$D$2:$D$5111,$C2169,Тех_Движение!$B$2:$B$5111,"&lt;="&amp;P$3)-$F2169)))</f>
        <v/>
      </c>
      <c r="Q2169" s="54">
        <f>IF(OR($B2169="",Q$3&lt;$D2169+Настройки!$B$7),0,MAX(0,$E2169-MAX(0,SUMIFS(Тех_Движение!$G$2:$G$5111,Тех_Движение!$D$2:$D$5111,$C2169,Тех_Движение!$B$2:$B$5111,"&lt;="&amp;Q$3)-$F2169)))</f>
        <v/>
      </c>
      <c r="R2169" s="54">
        <f>IF($B2169="","",SUM($K2169:$Q2169))</f>
        <v/>
      </c>
      <c r="S2169" s="56">
        <f>IF($B2169="","",VLOOKUP($C2169,Настройки!$A$11:$L$17,9,FALSE))</f>
        <v/>
      </c>
      <c r="T2169" s="56">
        <f>IF($B2169="","",$R2169*$S2169)</f>
        <v/>
      </c>
    </row>
    <row r="2170">
      <c r="A2170" s="20">
        <f>Тех_Движение!$A$2167</f>
        <v/>
      </c>
      <c r="B2170" s="20">
        <f>IF(Тех_Движение!$F$2167&gt;0,Тех_Движение!$I$2167,"")</f>
        <v/>
      </c>
      <c r="C2170" s="20">
        <f>IF($B2170="","",Тех_Движение!$D$2167)</f>
        <v/>
      </c>
      <c r="D2170" s="42">
        <f>IF($B2170="","",Тех_Движение!$B$2167)</f>
        <v/>
      </c>
      <c r="E2170" s="54">
        <f>IF($B2170="","",Тех_Движение!$F$2167)</f>
        <v/>
      </c>
      <c r="F2170" s="54">
        <f>IF($B2170="","",SUMIFS($E$5:$E2169,$C$5:$C2169,$C2170))</f>
        <v/>
      </c>
      <c r="G2170" s="54">
        <f>IF($B2170="","",MAX(0,$E2170-MAX(0,SUMIFS(Тех_Движение!$G$2:$G$5111,Тех_Движение!$D$2:$D$5111,$C2170,Тех_Движение!$B$2:$B$5111,"&lt;="&amp;Настройки!$B$5-1)-$F2170)))</f>
        <v/>
      </c>
      <c r="H2170" s="54">
        <f>IF($B2170="","",IF(AND($D2170&gt;=Настройки!$B$5,$D2170&lt;=Настройки!$B$6),$E2170,0))</f>
        <v/>
      </c>
      <c r="I2170" s="54">
        <f>IF($B2170="","",$G2170+$H2170-$J2170)</f>
        <v/>
      </c>
      <c r="J2170" s="54">
        <f>IF($B2170="","",MAX(0,$E2170-MAX(0,SUMIFS(Тех_Движение!$G$2:$G$5111,Тех_Движение!$D$2:$D$5111,$C2170,Тех_Движение!$B$2:$B$5111,"&lt;="&amp;Настройки!$B$6)-$F2170)))</f>
        <v/>
      </c>
      <c r="K2170" s="54">
        <f>IF(OR($B2170="",K$3&lt;$D2170+Настройки!$B$7),0,MAX(0,$E2170-MAX(0,SUMIFS(Тех_Движение!$G$2:$G$5111,Тех_Движение!$D$2:$D$5111,$C2170,Тех_Движение!$B$2:$B$5111,"&lt;="&amp;K$3)-$F2170)))</f>
        <v/>
      </c>
      <c r="L2170" s="54">
        <f>IF(OR($B2170="",L$3&lt;$D2170+Настройки!$B$7),0,MAX(0,$E2170-MAX(0,SUMIFS(Тех_Движение!$G$2:$G$5111,Тех_Движение!$D$2:$D$5111,$C2170,Тех_Движение!$B$2:$B$5111,"&lt;="&amp;L$3)-$F2170)))</f>
        <v/>
      </c>
      <c r="M2170" s="54">
        <f>IF(OR($B2170="",M$3&lt;$D2170+Настройки!$B$7),0,MAX(0,$E2170-MAX(0,SUMIFS(Тех_Движение!$G$2:$G$5111,Тех_Движение!$D$2:$D$5111,$C2170,Тех_Движение!$B$2:$B$5111,"&lt;="&amp;M$3)-$F2170)))</f>
        <v/>
      </c>
      <c r="N2170" s="54">
        <f>IF(OR($B2170="",N$3&lt;$D2170+Настройки!$B$7),0,MAX(0,$E2170-MAX(0,SUMIFS(Тех_Движение!$G$2:$G$5111,Тех_Движение!$D$2:$D$5111,$C2170,Тех_Движение!$B$2:$B$5111,"&lt;="&amp;N$3)-$F2170)))</f>
        <v/>
      </c>
      <c r="O2170" s="54">
        <f>IF(OR($B2170="",O$3&lt;$D2170+Настройки!$B$7),0,MAX(0,$E2170-MAX(0,SUMIFS(Тех_Движение!$G$2:$G$5111,Тех_Движение!$D$2:$D$5111,$C2170,Тех_Движение!$B$2:$B$5111,"&lt;="&amp;O$3)-$F2170)))</f>
        <v/>
      </c>
      <c r="P2170" s="54">
        <f>IF(OR($B2170="",P$3&lt;$D2170+Настройки!$B$7),0,MAX(0,$E2170-MAX(0,SUMIFS(Тех_Движение!$G$2:$G$5111,Тех_Движение!$D$2:$D$5111,$C2170,Тех_Движение!$B$2:$B$5111,"&lt;="&amp;P$3)-$F2170)))</f>
        <v/>
      </c>
      <c r="Q2170" s="54">
        <f>IF(OR($B2170="",Q$3&lt;$D2170+Настройки!$B$7),0,MAX(0,$E2170-MAX(0,SUMIFS(Тех_Движение!$G$2:$G$5111,Тех_Движение!$D$2:$D$5111,$C2170,Тех_Движение!$B$2:$B$5111,"&lt;="&amp;Q$3)-$F2170)))</f>
        <v/>
      </c>
      <c r="R2170" s="54">
        <f>IF($B2170="","",SUM($K2170:$Q2170))</f>
        <v/>
      </c>
      <c r="S2170" s="56">
        <f>IF($B2170="","",VLOOKUP($C2170,Настройки!$A$11:$L$17,9,FALSE))</f>
        <v/>
      </c>
      <c r="T2170" s="56">
        <f>IF($B2170="","",$R2170*$S2170)</f>
        <v/>
      </c>
    </row>
    <row r="2171">
      <c r="A2171" s="20">
        <f>Тех_Движение!$A$2168</f>
        <v/>
      </c>
      <c r="B2171" s="20">
        <f>IF(Тех_Движение!$F$2168&gt;0,Тех_Движение!$I$2168,"")</f>
        <v/>
      </c>
      <c r="C2171" s="20">
        <f>IF($B2171="","",Тех_Движение!$D$2168)</f>
        <v/>
      </c>
      <c r="D2171" s="42">
        <f>IF($B2171="","",Тех_Движение!$B$2168)</f>
        <v/>
      </c>
      <c r="E2171" s="54">
        <f>IF($B2171="","",Тех_Движение!$F$2168)</f>
        <v/>
      </c>
      <c r="F2171" s="54">
        <f>IF($B2171="","",SUMIFS($E$5:$E2170,$C$5:$C2170,$C2171))</f>
        <v/>
      </c>
      <c r="G2171" s="54">
        <f>IF($B2171="","",MAX(0,$E2171-MAX(0,SUMIFS(Тех_Движение!$G$2:$G$5111,Тех_Движение!$D$2:$D$5111,$C2171,Тех_Движение!$B$2:$B$5111,"&lt;="&amp;Настройки!$B$5-1)-$F2171)))</f>
        <v/>
      </c>
      <c r="H2171" s="54">
        <f>IF($B2171="","",IF(AND($D2171&gt;=Настройки!$B$5,$D2171&lt;=Настройки!$B$6),$E2171,0))</f>
        <v/>
      </c>
      <c r="I2171" s="54">
        <f>IF($B2171="","",$G2171+$H2171-$J2171)</f>
        <v/>
      </c>
      <c r="J2171" s="54">
        <f>IF($B2171="","",MAX(0,$E2171-MAX(0,SUMIFS(Тех_Движение!$G$2:$G$5111,Тех_Движение!$D$2:$D$5111,$C2171,Тех_Движение!$B$2:$B$5111,"&lt;="&amp;Настройки!$B$6)-$F2171)))</f>
        <v/>
      </c>
      <c r="K2171" s="54">
        <f>IF(OR($B2171="",K$3&lt;$D2171+Настройки!$B$7),0,MAX(0,$E2171-MAX(0,SUMIFS(Тех_Движение!$G$2:$G$5111,Тех_Движение!$D$2:$D$5111,$C2171,Тех_Движение!$B$2:$B$5111,"&lt;="&amp;K$3)-$F2171)))</f>
        <v/>
      </c>
      <c r="L2171" s="54">
        <f>IF(OR($B2171="",L$3&lt;$D2171+Настройки!$B$7),0,MAX(0,$E2171-MAX(0,SUMIFS(Тех_Движение!$G$2:$G$5111,Тех_Движение!$D$2:$D$5111,$C2171,Тех_Движение!$B$2:$B$5111,"&lt;="&amp;L$3)-$F2171)))</f>
        <v/>
      </c>
      <c r="M2171" s="54">
        <f>IF(OR($B2171="",M$3&lt;$D2171+Настройки!$B$7),0,MAX(0,$E2171-MAX(0,SUMIFS(Тех_Движение!$G$2:$G$5111,Тех_Движение!$D$2:$D$5111,$C2171,Тех_Движение!$B$2:$B$5111,"&lt;="&amp;M$3)-$F2171)))</f>
        <v/>
      </c>
      <c r="N2171" s="54">
        <f>IF(OR($B2171="",N$3&lt;$D2171+Настройки!$B$7),0,MAX(0,$E2171-MAX(0,SUMIFS(Тех_Движение!$G$2:$G$5111,Тех_Движение!$D$2:$D$5111,$C2171,Тех_Движение!$B$2:$B$5111,"&lt;="&amp;N$3)-$F2171)))</f>
        <v/>
      </c>
      <c r="O2171" s="54">
        <f>IF(OR($B2171="",O$3&lt;$D2171+Настройки!$B$7),0,MAX(0,$E2171-MAX(0,SUMIFS(Тех_Движение!$G$2:$G$5111,Тех_Движение!$D$2:$D$5111,$C2171,Тех_Движение!$B$2:$B$5111,"&lt;="&amp;O$3)-$F2171)))</f>
        <v/>
      </c>
      <c r="P2171" s="54">
        <f>IF(OR($B2171="",P$3&lt;$D2171+Настройки!$B$7),0,MAX(0,$E2171-MAX(0,SUMIFS(Тех_Движение!$G$2:$G$5111,Тех_Движение!$D$2:$D$5111,$C2171,Тех_Движение!$B$2:$B$5111,"&lt;="&amp;P$3)-$F2171)))</f>
        <v/>
      </c>
      <c r="Q2171" s="54">
        <f>IF(OR($B2171="",Q$3&lt;$D2171+Настройки!$B$7),0,MAX(0,$E2171-MAX(0,SUMIFS(Тех_Движение!$G$2:$G$5111,Тех_Движение!$D$2:$D$5111,$C2171,Тех_Движение!$B$2:$B$5111,"&lt;="&amp;Q$3)-$F2171)))</f>
        <v/>
      </c>
      <c r="R2171" s="54">
        <f>IF($B2171="","",SUM($K2171:$Q2171))</f>
        <v/>
      </c>
      <c r="S2171" s="56">
        <f>IF($B2171="","",VLOOKUP($C2171,Настройки!$A$11:$L$17,9,FALSE))</f>
        <v/>
      </c>
      <c r="T2171" s="56">
        <f>IF($B2171="","",$R2171*$S2171)</f>
        <v/>
      </c>
    </row>
    <row r="2172">
      <c r="A2172" s="20">
        <f>Тех_Движение!$A$2169</f>
        <v/>
      </c>
      <c r="B2172" s="20">
        <f>IF(Тех_Движение!$F$2169&gt;0,Тех_Движение!$I$2169,"")</f>
        <v/>
      </c>
      <c r="C2172" s="20">
        <f>IF($B2172="","",Тех_Движение!$D$2169)</f>
        <v/>
      </c>
      <c r="D2172" s="42">
        <f>IF($B2172="","",Тех_Движение!$B$2169)</f>
        <v/>
      </c>
      <c r="E2172" s="54">
        <f>IF($B2172="","",Тех_Движение!$F$2169)</f>
        <v/>
      </c>
      <c r="F2172" s="54">
        <f>IF($B2172="","",SUMIFS($E$5:$E2171,$C$5:$C2171,$C2172))</f>
        <v/>
      </c>
      <c r="G2172" s="54">
        <f>IF($B2172="","",MAX(0,$E2172-MAX(0,SUMIFS(Тех_Движение!$G$2:$G$5111,Тех_Движение!$D$2:$D$5111,$C2172,Тех_Движение!$B$2:$B$5111,"&lt;="&amp;Настройки!$B$5-1)-$F2172)))</f>
        <v/>
      </c>
      <c r="H2172" s="54">
        <f>IF($B2172="","",IF(AND($D2172&gt;=Настройки!$B$5,$D2172&lt;=Настройки!$B$6),$E2172,0))</f>
        <v/>
      </c>
      <c r="I2172" s="54">
        <f>IF($B2172="","",$G2172+$H2172-$J2172)</f>
        <v/>
      </c>
      <c r="J2172" s="54">
        <f>IF($B2172="","",MAX(0,$E2172-MAX(0,SUMIFS(Тех_Движение!$G$2:$G$5111,Тех_Движение!$D$2:$D$5111,$C2172,Тех_Движение!$B$2:$B$5111,"&lt;="&amp;Настройки!$B$6)-$F2172)))</f>
        <v/>
      </c>
      <c r="K2172" s="54">
        <f>IF(OR($B2172="",K$3&lt;$D2172+Настройки!$B$7),0,MAX(0,$E2172-MAX(0,SUMIFS(Тех_Движение!$G$2:$G$5111,Тех_Движение!$D$2:$D$5111,$C2172,Тех_Движение!$B$2:$B$5111,"&lt;="&amp;K$3)-$F2172)))</f>
        <v/>
      </c>
      <c r="L2172" s="54">
        <f>IF(OR($B2172="",L$3&lt;$D2172+Настройки!$B$7),0,MAX(0,$E2172-MAX(0,SUMIFS(Тех_Движение!$G$2:$G$5111,Тех_Движение!$D$2:$D$5111,$C2172,Тех_Движение!$B$2:$B$5111,"&lt;="&amp;L$3)-$F2172)))</f>
        <v/>
      </c>
      <c r="M2172" s="54">
        <f>IF(OR($B2172="",M$3&lt;$D2172+Настройки!$B$7),0,MAX(0,$E2172-MAX(0,SUMIFS(Тех_Движение!$G$2:$G$5111,Тех_Движение!$D$2:$D$5111,$C2172,Тех_Движение!$B$2:$B$5111,"&lt;="&amp;M$3)-$F2172)))</f>
        <v/>
      </c>
      <c r="N2172" s="54">
        <f>IF(OR($B2172="",N$3&lt;$D2172+Настройки!$B$7),0,MAX(0,$E2172-MAX(0,SUMIFS(Тех_Движение!$G$2:$G$5111,Тех_Движение!$D$2:$D$5111,$C2172,Тех_Движение!$B$2:$B$5111,"&lt;="&amp;N$3)-$F2172)))</f>
        <v/>
      </c>
      <c r="O2172" s="54">
        <f>IF(OR($B2172="",O$3&lt;$D2172+Настройки!$B$7),0,MAX(0,$E2172-MAX(0,SUMIFS(Тех_Движение!$G$2:$G$5111,Тех_Движение!$D$2:$D$5111,$C2172,Тех_Движение!$B$2:$B$5111,"&lt;="&amp;O$3)-$F2172)))</f>
        <v/>
      </c>
      <c r="P2172" s="54">
        <f>IF(OR($B2172="",P$3&lt;$D2172+Настройки!$B$7),0,MAX(0,$E2172-MAX(0,SUMIFS(Тех_Движение!$G$2:$G$5111,Тех_Движение!$D$2:$D$5111,$C2172,Тех_Движение!$B$2:$B$5111,"&lt;="&amp;P$3)-$F2172)))</f>
        <v/>
      </c>
      <c r="Q2172" s="54">
        <f>IF(OR($B2172="",Q$3&lt;$D2172+Настройки!$B$7),0,MAX(0,$E2172-MAX(0,SUMIFS(Тех_Движение!$G$2:$G$5111,Тех_Движение!$D$2:$D$5111,$C2172,Тех_Движение!$B$2:$B$5111,"&lt;="&amp;Q$3)-$F2172)))</f>
        <v/>
      </c>
      <c r="R2172" s="54">
        <f>IF($B2172="","",SUM($K2172:$Q2172))</f>
        <v/>
      </c>
      <c r="S2172" s="56">
        <f>IF($B2172="","",VLOOKUP($C2172,Настройки!$A$11:$L$17,9,FALSE))</f>
        <v/>
      </c>
      <c r="T2172" s="56">
        <f>IF($B2172="","",$R2172*$S2172)</f>
        <v/>
      </c>
    </row>
    <row r="2173">
      <c r="A2173" s="20">
        <f>Тех_Движение!$A$2170</f>
        <v/>
      </c>
      <c r="B2173" s="20">
        <f>IF(Тех_Движение!$F$2170&gt;0,Тех_Движение!$I$2170,"")</f>
        <v/>
      </c>
      <c r="C2173" s="20">
        <f>IF($B2173="","",Тех_Движение!$D$2170)</f>
        <v/>
      </c>
      <c r="D2173" s="42">
        <f>IF($B2173="","",Тех_Движение!$B$2170)</f>
        <v/>
      </c>
      <c r="E2173" s="54">
        <f>IF($B2173="","",Тех_Движение!$F$2170)</f>
        <v/>
      </c>
      <c r="F2173" s="54">
        <f>IF($B2173="","",SUMIFS($E$5:$E2172,$C$5:$C2172,$C2173))</f>
        <v/>
      </c>
      <c r="G2173" s="54">
        <f>IF($B2173="","",MAX(0,$E2173-MAX(0,SUMIFS(Тех_Движение!$G$2:$G$5111,Тех_Движение!$D$2:$D$5111,$C2173,Тех_Движение!$B$2:$B$5111,"&lt;="&amp;Настройки!$B$5-1)-$F2173)))</f>
        <v/>
      </c>
      <c r="H2173" s="54">
        <f>IF($B2173="","",IF(AND($D2173&gt;=Настройки!$B$5,$D2173&lt;=Настройки!$B$6),$E2173,0))</f>
        <v/>
      </c>
      <c r="I2173" s="54">
        <f>IF($B2173="","",$G2173+$H2173-$J2173)</f>
        <v/>
      </c>
      <c r="J2173" s="54">
        <f>IF($B2173="","",MAX(0,$E2173-MAX(0,SUMIFS(Тех_Движение!$G$2:$G$5111,Тех_Движение!$D$2:$D$5111,$C2173,Тех_Движение!$B$2:$B$5111,"&lt;="&amp;Настройки!$B$6)-$F2173)))</f>
        <v/>
      </c>
      <c r="K2173" s="54">
        <f>IF(OR($B2173="",K$3&lt;$D2173+Настройки!$B$7),0,MAX(0,$E2173-MAX(0,SUMIFS(Тех_Движение!$G$2:$G$5111,Тех_Движение!$D$2:$D$5111,$C2173,Тех_Движение!$B$2:$B$5111,"&lt;="&amp;K$3)-$F2173)))</f>
        <v/>
      </c>
      <c r="L2173" s="54">
        <f>IF(OR($B2173="",L$3&lt;$D2173+Настройки!$B$7),0,MAX(0,$E2173-MAX(0,SUMIFS(Тех_Движение!$G$2:$G$5111,Тех_Движение!$D$2:$D$5111,$C2173,Тех_Движение!$B$2:$B$5111,"&lt;="&amp;L$3)-$F2173)))</f>
        <v/>
      </c>
      <c r="M2173" s="54">
        <f>IF(OR($B2173="",M$3&lt;$D2173+Настройки!$B$7),0,MAX(0,$E2173-MAX(0,SUMIFS(Тех_Движение!$G$2:$G$5111,Тех_Движение!$D$2:$D$5111,$C2173,Тех_Движение!$B$2:$B$5111,"&lt;="&amp;M$3)-$F2173)))</f>
        <v/>
      </c>
      <c r="N2173" s="54">
        <f>IF(OR($B2173="",N$3&lt;$D2173+Настройки!$B$7),0,MAX(0,$E2173-MAX(0,SUMIFS(Тех_Движение!$G$2:$G$5111,Тех_Движение!$D$2:$D$5111,$C2173,Тех_Движение!$B$2:$B$5111,"&lt;="&amp;N$3)-$F2173)))</f>
        <v/>
      </c>
      <c r="O2173" s="54">
        <f>IF(OR($B2173="",O$3&lt;$D2173+Настройки!$B$7),0,MAX(0,$E2173-MAX(0,SUMIFS(Тех_Движение!$G$2:$G$5111,Тех_Движение!$D$2:$D$5111,$C2173,Тех_Движение!$B$2:$B$5111,"&lt;="&amp;O$3)-$F2173)))</f>
        <v/>
      </c>
      <c r="P2173" s="54">
        <f>IF(OR($B2173="",P$3&lt;$D2173+Настройки!$B$7),0,MAX(0,$E2173-MAX(0,SUMIFS(Тех_Движение!$G$2:$G$5111,Тех_Движение!$D$2:$D$5111,$C2173,Тех_Движение!$B$2:$B$5111,"&lt;="&amp;P$3)-$F2173)))</f>
        <v/>
      </c>
      <c r="Q2173" s="54">
        <f>IF(OR($B2173="",Q$3&lt;$D2173+Настройки!$B$7),0,MAX(0,$E2173-MAX(0,SUMIFS(Тех_Движение!$G$2:$G$5111,Тех_Движение!$D$2:$D$5111,$C2173,Тех_Движение!$B$2:$B$5111,"&lt;="&amp;Q$3)-$F2173)))</f>
        <v/>
      </c>
      <c r="R2173" s="54">
        <f>IF($B2173="","",SUM($K2173:$Q2173))</f>
        <v/>
      </c>
      <c r="S2173" s="56">
        <f>IF($B2173="","",VLOOKUP($C2173,Настройки!$A$11:$L$17,9,FALSE))</f>
        <v/>
      </c>
      <c r="T2173" s="56">
        <f>IF($B2173="","",$R2173*$S2173)</f>
        <v/>
      </c>
    </row>
    <row r="2174">
      <c r="A2174" s="20">
        <f>Тех_Движение!$A$2171</f>
        <v/>
      </c>
      <c r="B2174" s="20">
        <f>IF(Тех_Движение!$F$2171&gt;0,Тех_Движение!$I$2171,"")</f>
        <v/>
      </c>
      <c r="C2174" s="20">
        <f>IF($B2174="","",Тех_Движение!$D$2171)</f>
        <v/>
      </c>
      <c r="D2174" s="42">
        <f>IF($B2174="","",Тех_Движение!$B$2171)</f>
        <v/>
      </c>
      <c r="E2174" s="54">
        <f>IF($B2174="","",Тех_Движение!$F$2171)</f>
        <v/>
      </c>
      <c r="F2174" s="54">
        <f>IF($B2174="","",SUMIFS($E$5:$E2173,$C$5:$C2173,$C2174))</f>
        <v/>
      </c>
      <c r="G2174" s="54">
        <f>IF($B2174="","",MAX(0,$E2174-MAX(0,SUMIFS(Тех_Движение!$G$2:$G$5111,Тех_Движение!$D$2:$D$5111,$C2174,Тех_Движение!$B$2:$B$5111,"&lt;="&amp;Настройки!$B$5-1)-$F2174)))</f>
        <v/>
      </c>
      <c r="H2174" s="54">
        <f>IF($B2174="","",IF(AND($D2174&gt;=Настройки!$B$5,$D2174&lt;=Настройки!$B$6),$E2174,0))</f>
        <v/>
      </c>
      <c r="I2174" s="54">
        <f>IF($B2174="","",$G2174+$H2174-$J2174)</f>
        <v/>
      </c>
      <c r="J2174" s="54">
        <f>IF($B2174="","",MAX(0,$E2174-MAX(0,SUMIFS(Тех_Движение!$G$2:$G$5111,Тех_Движение!$D$2:$D$5111,$C2174,Тех_Движение!$B$2:$B$5111,"&lt;="&amp;Настройки!$B$6)-$F2174)))</f>
        <v/>
      </c>
      <c r="K2174" s="54">
        <f>IF(OR($B2174="",K$3&lt;$D2174+Настройки!$B$7),0,MAX(0,$E2174-MAX(0,SUMIFS(Тех_Движение!$G$2:$G$5111,Тех_Движение!$D$2:$D$5111,$C2174,Тех_Движение!$B$2:$B$5111,"&lt;="&amp;K$3)-$F2174)))</f>
        <v/>
      </c>
      <c r="L2174" s="54">
        <f>IF(OR($B2174="",L$3&lt;$D2174+Настройки!$B$7),0,MAX(0,$E2174-MAX(0,SUMIFS(Тех_Движение!$G$2:$G$5111,Тех_Движение!$D$2:$D$5111,$C2174,Тех_Движение!$B$2:$B$5111,"&lt;="&amp;L$3)-$F2174)))</f>
        <v/>
      </c>
      <c r="M2174" s="54">
        <f>IF(OR($B2174="",M$3&lt;$D2174+Настройки!$B$7),0,MAX(0,$E2174-MAX(0,SUMIFS(Тех_Движение!$G$2:$G$5111,Тех_Движение!$D$2:$D$5111,$C2174,Тех_Движение!$B$2:$B$5111,"&lt;="&amp;M$3)-$F2174)))</f>
        <v/>
      </c>
      <c r="N2174" s="54">
        <f>IF(OR($B2174="",N$3&lt;$D2174+Настройки!$B$7),0,MAX(0,$E2174-MAX(0,SUMIFS(Тех_Движение!$G$2:$G$5111,Тех_Движение!$D$2:$D$5111,$C2174,Тех_Движение!$B$2:$B$5111,"&lt;="&amp;N$3)-$F2174)))</f>
        <v/>
      </c>
      <c r="O2174" s="54">
        <f>IF(OR($B2174="",O$3&lt;$D2174+Настройки!$B$7),0,MAX(0,$E2174-MAX(0,SUMIFS(Тех_Движение!$G$2:$G$5111,Тех_Движение!$D$2:$D$5111,$C2174,Тех_Движение!$B$2:$B$5111,"&lt;="&amp;O$3)-$F2174)))</f>
        <v/>
      </c>
      <c r="P2174" s="54">
        <f>IF(OR($B2174="",P$3&lt;$D2174+Настройки!$B$7),0,MAX(0,$E2174-MAX(0,SUMIFS(Тех_Движение!$G$2:$G$5111,Тех_Движение!$D$2:$D$5111,$C2174,Тех_Движение!$B$2:$B$5111,"&lt;="&amp;P$3)-$F2174)))</f>
        <v/>
      </c>
      <c r="Q2174" s="54">
        <f>IF(OR($B2174="",Q$3&lt;$D2174+Настройки!$B$7),0,MAX(0,$E2174-MAX(0,SUMIFS(Тех_Движение!$G$2:$G$5111,Тех_Движение!$D$2:$D$5111,$C2174,Тех_Движение!$B$2:$B$5111,"&lt;="&amp;Q$3)-$F2174)))</f>
        <v/>
      </c>
      <c r="R2174" s="54">
        <f>IF($B2174="","",SUM($K2174:$Q2174))</f>
        <v/>
      </c>
      <c r="S2174" s="56">
        <f>IF($B2174="","",VLOOKUP($C2174,Настройки!$A$11:$L$17,9,FALSE))</f>
        <v/>
      </c>
      <c r="T2174" s="56">
        <f>IF($B2174="","",$R2174*$S2174)</f>
        <v/>
      </c>
    </row>
    <row r="2175">
      <c r="A2175" s="20">
        <f>Тех_Движение!$A$2172</f>
        <v/>
      </c>
      <c r="B2175" s="20">
        <f>IF(Тех_Движение!$F$2172&gt;0,Тех_Движение!$I$2172,"")</f>
        <v/>
      </c>
      <c r="C2175" s="20">
        <f>IF($B2175="","",Тех_Движение!$D$2172)</f>
        <v/>
      </c>
      <c r="D2175" s="42">
        <f>IF($B2175="","",Тех_Движение!$B$2172)</f>
        <v/>
      </c>
      <c r="E2175" s="54">
        <f>IF($B2175="","",Тех_Движение!$F$2172)</f>
        <v/>
      </c>
      <c r="F2175" s="54">
        <f>IF($B2175="","",SUMIFS($E$5:$E2174,$C$5:$C2174,$C2175))</f>
        <v/>
      </c>
      <c r="G2175" s="54">
        <f>IF($B2175="","",MAX(0,$E2175-MAX(0,SUMIFS(Тех_Движение!$G$2:$G$5111,Тех_Движение!$D$2:$D$5111,$C2175,Тех_Движение!$B$2:$B$5111,"&lt;="&amp;Настройки!$B$5-1)-$F2175)))</f>
        <v/>
      </c>
      <c r="H2175" s="54">
        <f>IF($B2175="","",IF(AND($D2175&gt;=Настройки!$B$5,$D2175&lt;=Настройки!$B$6),$E2175,0))</f>
        <v/>
      </c>
      <c r="I2175" s="54">
        <f>IF($B2175="","",$G2175+$H2175-$J2175)</f>
        <v/>
      </c>
      <c r="J2175" s="54">
        <f>IF($B2175="","",MAX(0,$E2175-MAX(0,SUMIFS(Тех_Движение!$G$2:$G$5111,Тех_Движение!$D$2:$D$5111,$C2175,Тех_Движение!$B$2:$B$5111,"&lt;="&amp;Настройки!$B$6)-$F2175)))</f>
        <v/>
      </c>
      <c r="K2175" s="54">
        <f>IF(OR($B2175="",K$3&lt;$D2175+Настройки!$B$7),0,MAX(0,$E2175-MAX(0,SUMIFS(Тех_Движение!$G$2:$G$5111,Тех_Движение!$D$2:$D$5111,$C2175,Тех_Движение!$B$2:$B$5111,"&lt;="&amp;K$3)-$F2175)))</f>
        <v/>
      </c>
      <c r="L2175" s="54">
        <f>IF(OR($B2175="",L$3&lt;$D2175+Настройки!$B$7),0,MAX(0,$E2175-MAX(0,SUMIFS(Тех_Движение!$G$2:$G$5111,Тех_Движение!$D$2:$D$5111,$C2175,Тех_Движение!$B$2:$B$5111,"&lt;="&amp;L$3)-$F2175)))</f>
        <v/>
      </c>
      <c r="M2175" s="54">
        <f>IF(OR($B2175="",M$3&lt;$D2175+Настройки!$B$7),0,MAX(0,$E2175-MAX(0,SUMIFS(Тех_Движение!$G$2:$G$5111,Тех_Движение!$D$2:$D$5111,$C2175,Тех_Движение!$B$2:$B$5111,"&lt;="&amp;M$3)-$F2175)))</f>
        <v/>
      </c>
      <c r="N2175" s="54">
        <f>IF(OR($B2175="",N$3&lt;$D2175+Настройки!$B$7),0,MAX(0,$E2175-MAX(0,SUMIFS(Тех_Движение!$G$2:$G$5111,Тех_Движение!$D$2:$D$5111,$C2175,Тех_Движение!$B$2:$B$5111,"&lt;="&amp;N$3)-$F2175)))</f>
        <v/>
      </c>
      <c r="O2175" s="54">
        <f>IF(OR($B2175="",O$3&lt;$D2175+Настройки!$B$7),0,MAX(0,$E2175-MAX(0,SUMIFS(Тех_Движение!$G$2:$G$5111,Тех_Движение!$D$2:$D$5111,$C2175,Тех_Движение!$B$2:$B$5111,"&lt;="&amp;O$3)-$F2175)))</f>
        <v/>
      </c>
      <c r="P2175" s="54">
        <f>IF(OR($B2175="",P$3&lt;$D2175+Настройки!$B$7),0,MAX(0,$E2175-MAX(0,SUMIFS(Тех_Движение!$G$2:$G$5111,Тех_Движение!$D$2:$D$5111,$C2175,Тех_Движение!$B$2:$B$5111,"&lt;="&amp;P$3)-$F2175)))</f>
        <v/>
      </c>
      <c r="Q2175" s="54">
        <f>IF(OR($B2175="",Q$3&lt;$D2175+Настройки!$B$7),0,MAX(0,$E2175-MAX(0,SUMIFS(Тех_Движение!$G$2:$G$5111,Тех_Движение!$D$2:$D$5111,$C2175,Тех_Движение!$B$2:$B$5111,"&lt;="&amp;Q$3)-$F2175)))</f>
        <v/>
      </c>
      <c r="R2175" s="54">
        <f>IF($B2175="","",SUM($K2175:$Q2175))</f>
        <v/>
      </c>
      <c r="S2175" s="56">
        <f>IF($B2175="","",VLOOKUP($C2175,Настройки!$A$11:$L$17,9,FALSE))</f>
        <v/>
      </c>
      <c r="T2175" s="56">
        <f>IF($B2175="","",$R2175*$S2175)</f>
        <v/>
      </c>
    </row>
    <row r="2176">
      <c r="A2176" s="20">
        <f>Тех_Движение!$A$2173</f>
        <v/>
      </c>
      <c r="B2176" s="20">
        <f>IF(Тех_Движение!$F$2173&gt;0,Тех_Движение!$I$2173,"")</f>
        <v/>
      </c>
      <c r="C2176" s="20">
        <f>IF($B2176="","",Тех_Движение!$D$2173)</f>
        <v/>
      </c>
      <c r="D2176" s="42">
        <f>IF($B2176="","",Тех_Движение!$B$2173)</f>
        <v/>
      </c>
      <c r="E2176" s="54">
        <f>IF($B2176="","",Тех_Движение!$F$2173)</f>
        <v/>
      </c>
      <c r="F2176" s="54">
        <f>IF($B2176="","",SUMIFS($E$5:$E2175,$C$5:$C2175,$C2176))</f>
        <v/>
      </c>
      <c r="G2176" s="54">
        <f>IF($B2176="","",MAX(0,$E2176-MAX(0,SUMIFS(Тех_Движение!$G$2:$G$5111,Тех_Движение!$D$2:$D$5111,$C2176,Тех_Движение!$B$2:$B$5111,"&lt;="&amp;Настройки!$B$5-1)-$F2176)))</f>
        <v/>
      </c>
      <c r="H2176" s="54">
        <f>IF($B2176="","",IF(AND($D2176&gt;=Настройки!$B$5,$D2176&lt;=Настройки!$B$6),$E2176,0))</f>
        <v/>
      </c>
      <c r="I2176" s="54">
        <f>IF($B2176="","",$G2176+$H2176-$J2176)</f>
        <v/>
      </c>
      <c r="J2176" s="54">
        <f>IF($B2176="","",MAX(0,$E2176-MAX(0,SUMIFS(Тех_Движение!$G$2:$G$5111,Тех_Движение!$D$2:$D$5111,$C2176,Тех_Движение!$B$2:$B$5111,"&lt;="&amp;Настройки!$B$6)-$F2176)))</f>
        <v/>
      </c>
      <c r="K2176" s="54">
        <f>IF(OR($B2176="",K$3&lt;$D2176+Настройки!$B$7),0,MAX(0,$E2176-MAX(0,SUMIFS(Тех_Движение!$G$2:$G$5111,Тех_Движение!$D$2:$D$5111,$C2176,Тех_Движение!$B$2:$B$5111,"&lt;="&amp;K$3)-$F2176)))</f>
        <v/>
      </c>
      <c r="L2176" s="54">
        <f>IF(OR($B2176="",L$3&lt;$D2176+Настройки!$B$7),0,MAX(0,$E2176-MAX(0,SUMIFS(Тех_Движение!$G$2:$G$5111,Тех_Движение!$D$2:$D$5111,$C2176,Тех_Движение!$B$2:$B$5111,"&lt;="&amp;L$3)-$F2176)))</f>
        <v/>
      </c>
      <c r="M2176" s="54">
        <f>IF(OR($B2176="",M$3&lt;$D2176+Настройки!$B$7),0,MAX(0,$E2176-MAX(0,SUMIFS(Тех_Движение!$G$2:$G$5111,Тех_Движение!$D$2:$D$5111,$C2176,Тех_Движение!$B$2:$B$5111,"&lt;="&amp;M$3)-$F2176)))</f>
        <v/>
      </c>
      <c r="N2176" s="54">
        <f>IF(OR($B2176="",N$3&lt;$D2176+Настройки!$B$7),0,MAX(0,$E2176-MAX(0,SUMIFS(Тех_Движение!$G$2:$G$5111,Тех_Движение!$D$2:$D$5111,$C2176,Тех_Движение!$B$2:$B$5111,"&lt;="&amp;N$3)-$F2176)))</f>
        <v/>
      </c>
      <c r="O2176" s="54">
        <f>IF(OR($B2176="",O$3&lt;$D2176+Настройки!$B$7),0,MAX(0,$E2176-MAX(0,SUMIFS(Тех_Движение!$G$2:$G$5111,Тех_Движение!$D$2:$D$5111,$C2176,Тех_Движение!$B$2:$B$5111,"&lt;="&amp;O$3)-$F2176)))</f>
        <v/>
      </c>
      <c r="P2176" s="54">
        <f>IF(OR($B2176="",P$3&lt;$D2176+Настройки!$B$7),0,MAX(0,$E2176-MAX(0,SUMIFS(Тех_Движение!$G$2:$G$5111,Тех_Движение!$D$2:$D$5111,$C2176,Тех_Движение!$B$2:$B$5111,"&lt;="&amp;P$3)-$F2176)))</f>
        <v/>
      </c>
      <c r="Q2176" s="54">
        <f>IF(OR($B2176="",Q$3&lt;$D2176+Настройки!$B$7),0,MAX(0,$E2176-MAX(0,SUMIFS(Тех_Движение!$G$2:$G$5111,Тех_Движение!$D$2:$D$5111,$C2176,Тех_Движение!$B$2:$B$5111,"&lt;="&amp;Q$3)-$F2176)))</f>
        <v/>
      </c>
      <c r="R2176" s="54">
        <f>IF($B2176="","",SUM($K2176:$Q2176))</f>
        <v/>
      </c>
      <c r="S2176" s="56">
        <f>IF($B2176="","",VLOOKUP($C2176,Настройки!$A$11:$L$17,9,FALSE))</f>
        <v/>
      </c>
      <c r="T2176" s="56">
        <f>IF($B2176="","",$R2176*$S2176)</f>
        <v/>
      </c>
    </row>
    <row r="2177">
      <c r="A2177" s="20">
        <f>Тех_Движение!$A$2174</f>
        <v/>
      </c>
      <c r="B2177" s="20">
        <f>IF(Тех_Движение!$F$2174&gt;0,Тех_Движение!$I$2174,"")</f>
        <v/>
      </c>
      <c r="C2177" s="20">
        <f>IF($B2177="","",Тех_Движение!$D$2174)</f>
        <v/>
      </c>
      <c r="D2177" s="42">
        <f>IF($B2177="","",Тех_Движение!$B$2174)</f>
        <v/>
      </c>
      <c r="E2177" s="54">
        <f>IF($B2177="","",Тех_Движение!$F$2174)</f>
        <v/>
      </c>
      <c r="F2177" s="54">
        <f>IF($B2177="","",SUMIFS($E$5:$E2176,$C$5:$C2176,$C2177))</f>
        <v/>
      </c>
      <c r="G2177" s="54">
        <f>IF($B2177="","",MAX(0,$E2177-MAX(0,SUMIFS(Тех_Движение!$G$2:$G$5111,Тех_Движение!$D$2:$D$5111,$C2177,Тех_Движение!$B$2:$B$5111,"&lt;="&amp;Настройки!$B$5-1)-$F2177)))</f>
        <v/>
      </c>
      <c r="H2177" s="54">
        <f>IF($B2177="","",IF(AND($D2177&gt;=Настройки!$B$5,$D2177&lt;=Настройки!$B$6),$E2177,0))</f>
        <v/>
      </c>
      <c r="I2177" s="54">
        <f>IF($B2177="","",$G2177+$H2177-$J2177)</f>
        <v/>
      </c>
      <c r="J2177" s="54">
        <f>IF($B2177="","",MAX(0,$E2177-MAX(0,SUMIFS(Тех_Движение!$G$2:$G$5111,Тех_Движение!$D$2:$D$5111,$C2177,Тех_Движение!$B$2:$B$5111,"&lt;="&amp;Настройки!$B$6)-$F2177)))</f>
        <v/>
      </c>
      <c r="K2177" s="54">
        <f>IF(OR($B2177="",K$3&lt;$D2177+Настройки!$B$7),0,MAX(0,$E2177-MAX(0,SUMIFS(Тех_Движение!$G$2:$G$5111,Тех_Движение!$D$2:$D$5111,$C2177,Тех_Движение!$B$2:$B$5111,"&lt;="&amp;K$3)-$F2177)))</f>
        <v/>
      </c>
      <c r="L2177" s="54">
        <f>IF(OR($B2177="",L$3&lt;$D2177+Настройки!$B$7),0,MAX(0,$E2177-MAX(0,SUMIFS(Тех_Движение!$G$2:$G$5111,Тех_Движение!$D$2:$D$5111,$C2177,Тех_Движение!$B$2:$B$5111,"&lt;="&amp;L$3)-$F2177)))</f>
        <v/>
      </c>
      <c r="M2177" s="54">
        <f>IF(OR($B2177="",M$3&lt;$D2177+Настройки!$B$7),0,MAX(0,$E2177-MAX(0,SUMIFS(Тех_Движение!$G$2:$G$5111,Тех_Движение!$D$2:$D$5111,$C2177,Тех_Движение!$B$2:$B$5111,"&lt;="&amp;M$3)-$F2177)))</f>
        <v/>
      </c>
      <c r="N2177" s="54">
        <f>IF(OR($B2177="",N$3&lt;$D2177+Настройки!$B$7),0,MAX(0,$E2177-MAX(0,SUMIFS(Тех_Движение!$G$2:$G$5111,Тех_Движение!$D$2:$D$5111,$C2177,Тех_Движение!$B$2:$B$5111,"&lt;="&amp;N$3)-$F2177)))</f>
        <v/>
      </c>
      <c r="O2177" s="54">
        <f>IF(OR($B2177="",O$3&lt;$D2177+Настройки!$B$7),0,MAX(0,$E2177-MAX(0,SUMIFS(Тех_Движение!$G$2:$G$5111,Тех_Движение!$D$2:$D$5111,$C2177,Тех_Движение!$B$2:$B$5111,"&lt;="&amp;O$3)-$F2177)))</f>
        <v/>
      </c>
      <c r="P2177" s="54">
        <f>IF(OR($B2177="",P$3&lt;$D2177+Настройки!$B$7),0,MAX(0,$E2177-MAX(0,SUMIFS(Тех_Движение!$G$2:$G$5111,Тех_Движение!$D$2:$D$5111,$C2177,Тех_Движение!$B$2:$B$5111,"&lt;="&amp;P$3)-$F2177)))</f>
        <v/>
      </c>
      <c r="Q2177" s="54">
        <f>IF(OR($B2177="",Q$3&lt;$D2177+Настройки!$B$7),0,MAX(0,$E2177-MAX(0,SUMIFS(Тех_Движение!$G$2:$G$5111,Тех_Движение!$D$2:$D$5111,$C2177,Тех_Движение!$B$2:$B$5111,"&lt;="&amp;Q$3)-$F2177)))</f>
        <v/>
      </c>
      <c r="R2177" s="54">
        <f>IF($B2177="","",SUM($K2177:$Q2177))</f>
        <v/>
      </c>
      <c r="S2177" s="56">
        <f>IF($B2177="","",VLOOKUP($C2177,Настройки!$A$11:$L$17,9,FALSE))</f>
        <v/>
      </c>
      <c r="T2177" s="56">
        <f>IF($B2177="","",$R2177*$S2177)</f>
        <v/>
      </c>
    </row>
    <row r="2178">
      <c r="A2178" s="20">
        <f>Тех_Движение!$A$2175</f>
        <v/>
      </c>
      <c r="B2178" s="20">
        <f>IF(Тех_Движение!$F$2175&gt;0,Тех_Движение!$I$2175,"")</f>
        <v/>
      </c>
      <c r="C2178" s="20">
        <f>IF($B2178="","",Тех_Движение!$D$2175)</f>
        <v/>
      </c>
      <c r="D2178" s="42">
        <f>IF($B2178="","",Тех_Движение!$B$2175)</f>
        <v/>
      </c>
      <c r="E2178" s="54">
        <f>IF($B2178="","",Тех_Движение!$F$2175)</f>
        <v/>
      </c>
      <c r="F2178" s="54">
        <f>IF($B2178="","",SUMIFS($E$5:$E2177,$C$5:$C2177,$C2178))</f>
        <v/>
      </c>
      <c r="G2178" s="54">
        <f>IF($B2178="","",MAX(0,$E2178-MAX(0,SUMIFS(Тех_Движение!$G$2:$G$5111,Тех_Движение!$D$2:$D$5111,$C2178,Тех_Движение!$B$2:$B$5111,"&lt;="&amp;Настройки!$B$5-1)-$F2178)))</f>
        <v/>
      </c>
      <c r="H2178" s="54">
        <f>IF($B2178="","",IF(AND($D2178&gt;=Настройки!$B$5,$D2178&lt;=Настройки!$B$6),$E2178,0))</f>
        <v/>
      </c>
      <c r="I2178" s="54">
        <f>IF($B2178="","",$G2178+$H2178-$J2178)</f>
        <v/>
      </c>
      <c r="J2178" s="54">
        <f>IF($B2178="","",MAX(0,$E2178-MAX(0,SUMIFS(Тех_Движение!$G$2:$G$5111,Тех_Движение!$D$2:$D$5111,$C2178,Тех_Движение!$B$2:$B$5111,"&lt;="&amp;Настройки!$B$6)-$F2178)))</f>
        <v/>
      </c>
      <c r="K2178" s="54">
        <f>IF(OR($B2178="",K$3&lt;$D2178+Настройки!$B$7),0,MAX(0,$E2178-MAX(0,SUMIFS(Тех_Движение!$G$2:$G$5111,Тех_Движение!$D$2:$D$5111,$C2178,Тех_Движение!$B$2:$B$5111,"&lt;="&amp;K$3)-$F2178)))</f>
        <v/>
      </c>
      <c r="L2178" s="54">
        <f>IF(OR($B2178="",L$3&lt;$D2178+Настройки!$B$7),0,MAX(0,$E2178-MAX(0,SUMIFS(Тех_Движение!$G$2:$G$5111,Тех_Движение!$D$2:$D$5111,$C2178,Тех_Движение!$B$2:$B$5111,"&lt;="&amp;L$3)-$F2178)))</f>
        <v/>
      </c>
      <c r="M2178" s="54">
        <f>IF(OR($B2178="",M$3&lt;$D2178+Настройки!$B$7),0,MAX(0,$E2178-MAX(0,SUMIFS(Тех_Движение!$G$2:$G$5111,Тех_Движение!$D$2:$D$5111,$C2178,Тех_Движение!$B$2:$B$5111,"&lt;="&amp;M$3)-$F2178)))</f>
        <v/>
      </c>
      <c r="N2178" s="54">
        <f>IF(OR($B2178="",N$3&lt;$D2178+Настройки!$B$7),0,MAX(0,$E2178-MAX(0,SUMIFS(Тех_Движение!$G$2:$G$5111,Тех_Движение!$D$2:$D$5111,$C2178,Тех_Движение!$B$2:$B$5111,"&lt;="&amp;N$3)-$F2178)))</f>
        <v/>
      </c>
      <c r="O2178" s="54">
        <f>IF(OR($B2178="",O$3&lt;$D2178+Настройки!$B$7),0,MAX(0,$E2178-MAX(0,SUMIFS(Тех_Движение!$G$2:$G$5111,Тех_Движение!$D$2:$D$5111,$C2178,Тех_Движение!$B$2:$B$5111,"&lt;="&amp;O$3)-$F2178)))</f>
        <v/>
      </c>
      <c r="P2178" s="54">
        <f>IF(OR($B2178="",P$3&lt;$D2178+Настройки!$B$7),0,MAX(0,$E2178-MAX(0,SUMIFS(Тех_Движение!$G$2:$G$5111,Тех_Движение!$D$2:$D$5111,$C2178,Тех_Движение!$B$2:$B$5111,"&lt;="&amp;P$3)-$F2178)))</f>
        <v/>
      </c>
      <c r="Q2178" s="54">
        <f>IF(OR($B2178="",Q$3&lt;$D2178+Настройки!$B$7),0,MAX(0,$E2178-MAX(0,SUMIFS(Тех_Движение!$G$2:$G$5111,Тех_Движение!$D$2:$D$5111,$C2178,Тех_Движение!$B$2:$B$5111,"&lt;="&amp;Q$3)-$F2178)))</f>
        <v/>
      </c>
      <c r="R2178" s="54">
        <f>IF($B2178="","",SUM($K2178:$Q2178))</f>
        <v/>
      </c>
      <c r="S2178" s="56">
        <f>IF($B2178="","",VLOOKUP($C2178,Настройки!$A$11:$L$17,9,FALSE))</f>
        <v/>
      </c>
      <c r="T2178" s="56">
        <f>IF($B2178="","",$R2178*$S2178)</f>
        <v/>
      </c>
    </row>
    <row r="2179">
      <c r="A2179" s="20">
        <f>Тех_Движение!$A$2176</f>
        <v/>
      </c>
      <c r="B2179" s="20">
        <f>IF(Тех_Движение!$F$2176&gt;0,Тех_Движение!$I$2176,"")</f>
        <v/>
      </c>
      <c r="C2179" s="20">
        <f>IF($B2179="","",Тех_Движение!$D$2176)</f>
        <v/>
      </c>
      <c r="D2179" s="42">
        <f>IF($B2179="","",Тех_Движение!$B$2176)</f>
        <v/>
      </c>
      <c r="E2179" s="54">
        <f>IF($B2179="","",Тех_Движение!$F$2176)</f>
        <v/>
      </c>
      <c r="F2179" s="54">
        <f>IF($B2179="","",SUMIFS($E$5:$E2178,$C$5:$C2178,$C2179))</f>
        <v/>
      </c>
      <c r="G2179" s="54">
        <f>IF($B2179="","",MAX(0,$E2179-MAX(0,SUMIFS(Тех_Движение!$G$2:$G$5111,Тех_Движение!$D$2:$D$5111,$C2179,Тех_Движение!$B$2:$B$5111,"&lt;="&amp;Настройки!$B$5-1)-$F2179)))</f>
        <v/>
      </c>
      <c r="H2179" s="54">
        <f>IF($B2179="","",IF(AND($D2179&gt;=Настройки!$B$5,$D2179&lt;=Настройки!$B$6),$E2179,0))</f>
        <v/>
      </c>
      <c r="I2179" s="54">
        <f>IF($B2179="","",$G2179+$H2179-$J2179)</f>
        <v/>
      </c>
      <c r="J2179" s="54">
        <f>IF($B2179="","",MAX(0,$E2179-MAX(0,SUMIFS(Тех_Движение!$G$2:$G$5111,Тех_Движение!$D$2:$D$5111,$C2179,Тех_Движение!$B$2:$B$5111,"&lt;="&amp;Настройки!$B$6)-$F2179)))</f>
        <v/>
      </c>
      <c r="K2179" s="54">
        <f>IF(OR($B2179="",K$3&lt;$D2179+Настройки!$B$7),0,MAX(0,$E2179-MAX(0,SUMIFS(Тех_Движение!$G$2:$G$5111,Тех_Движение!$D$2:$D$5111,$C2179,Тех_Движение!$B$2:$B$5111,"&lt;="&amp;K$3)-$F2179)))</f>
        <v/>
      </c>
      <c r="L2179" s="54">
        <f>IF(OR($B2179="",L$3&lt;$D2179+Настройки!$B$7),0,MAX(0,$E2179-MAX(0,SUMIFS(Тех_Движение!$G$2:$G$5111,Тех_Движение!$D$2:$D$5111,$C2179,Тех_Движение!$B$2:$B$5111,"&lt;="&amp;L$3)-$F2179)))</f>
        <v/>
      </c>
      <c r="M2179" s="54">
        <f>IF(OR($B2179="",M$3&lt;$D2179+Настройки!$B$7),0,MAX(0,$E2179-MAX(0,SUMIFS(Тех_Движение!$G$2:$G$5111,Тех_Движение!$D$2:$D$5111,$C2179,Тех_Движение!$B$2:$B$5111,"&lt;="&amp;M$3)-$F2179)))</f>
        <v/>
      </c>
      <c r="N2179" s="54">
        <f>IF(OR($B2179="",N$3&lt;$D2179+Настройки!$B$7),0,MAX(0,$E2179-MAX(0,SUMIFS(Тех_Движение!$G$2:$G$5111,Тех_Движение!$D$2:$D$5111,$C2179,Тех_Движение!$B$2:$B$5111,"&lt;="&amp;N$3)-$F2179)))</f>
        <v/>
      </c>
      <c r="O2179" s="54">
        <f>IF(OR($B2179="",O$3&lt;$D2179+Настройки!$B$7),0,MAX(0,$E2179-MAX(0,SUMIFS(Тех_Движение!$G$2:$G$5111,Тех_Движение!$D$2:$D$5111,$C2179,Тех_Движение!$B$2:$B$5111,"&lt;="&amp;O$3)-$F2179)))</f>
        <v/>
      </c>
      <c r="P2179" s="54">
        <f>IF(OR($B2179="",P$3&lt;$D2179+Настройки!$B$7),0,MAX(0,$E2179-MAX(0,SUMIFS(Тех_Движение!$G$2:$G$5111,Тех_Движение!$D$2:$D$5111,$C2179,Тех_Движение!$B$2:$B$5111,"&lt;="&amp;P$3)-$F2179)))</f>
        <v/>
      </c>
      <c r="Q2179" s="54">
        <f>IF(OR($B2179="",Q$3&lt;$D2179+Настройки!$B$7),0,MAX(0,$E2179-MAX(0,SUMIFS(Тех_Движение!$G$2:$G$5111,Тех_Движение!$D$2:$D$5111,$C2179,Тех_Движение!$B$2:$B$5111,"&lt;="&amp;Q$3)-$F2179)))</f>
        <v/>
      </c>
      <c r="R2179" s="54">
        <f>IF($B2179="","",SUM($K2179:$Q2179))</f>
        <v/>
      </c>
      <c r="S2179" s="56">
        <f>IF($B2179="","",VLOOKUP($C2179,Настройки!$A$11:$L$17,9,FALSE))</f>
        <v/>
      </c>
      <c r="T2179" s="56">
        <f>IF($B2179="","",$R2179*$S2179)</f>
        <v/>
      </c>
    </row>
    <row r="2180">
      <c r="A2180" s="20">
        <f>Тех_Движение!$A$2177</f>
        <v/>
      </c>
      <c r="B2180" s="20">
        <f>IF(Тех_Движение!$F$2177&gt;0,Тех_Движение!$I$2177,"")</f>
        <v/>
      </c>
      <c r="C2180" s="20">
        <f>IF($B2180="","",Тех_Движение!$D$2177)</f>
        <v/>
      </c>
      <c r="D2180" s="42">
        <f>IF($B2180="","",Тех_Движение!$B$2177)</f>
        <v/>
      </c>
      <c r="E2180" s="54">
        <f>IF($B2180="","",Тех_Движение!$F$2177)</f>
        <v/>
      </c>
      <c r="F2180" s="54">
        <f>IF($B2180="","",SUMIFS($E$5:$E2179,$C$5:$C2179,$C2180))</f>
        <v/>
      </c>
      <c r="G2180" s="54">
        <f>IF($B2180="","",MAX(0,$E2180-MAX(0,SUMIFS(Тех_Движение!$G$2:$G$5111,Тех_Движение!$D$2:$D$5111,$C2180,Тех_Движение!$B$2:$B$5111,"&lt;="&amp;Настройки!$B$5-1)-$F2180)))</f>
        <v/>
      </c>
      <c r="H2180" s="54">
        <f>IF($B2180="","",IF(AND($D2180&gt;=Настройки!$B$5,$D2180&lt;=Настройки!$B$6),$E2180,0))</f>
        <v/>
      </c>
      <c r="I2180" s="54">
        <f>IF($B2180="","",$G2180+$H2180-$J2180)</f>
        <v/>
      </c>
      <c r="J2180" s="54">
        <f>IF($B2180="","",MAX(0,$E2180-MAX(0,SUMIFS(Тех_Движение!$G$2:$G$5111,Тех_Движение!$D$2:$D$5111,$C2180,Тех_Движение!$B$2:$B$5111,"&lt;="&amp;Настройки!$B$6)-$F2180)))</f>
        <v/>
      </c>
      <c r="K2180" s="54">
        <f>IF(OR($B2180="",K$3&lt;$D2180+Настройки!$B$7),0,MAX(0,$E2180-MAX(0,SUMIFS(Тех_Движение!$G$2:$G$5111,Тех_Движение!$D$2:$D$5111,$C2180,Тех_Движение!$B$2:$B$5111,"&lt;="&amp;K$3)-$F2180)))</f>
        <v/>
      </c>
      <c r="L2180" s="54">
        <f>IF(OR($B2180="",L$3&lt;$D2180+Настройки!$B$7),0,MAX(0,$E2180-MAX(0,SUMIFS(Тех_Движение!$G$2:$G$5111,Тех_Движение!$D$2:$D$5111,$C2180,Тех_Движение!$B$2:$B$5111,"&lt;="&amp;L$3)-$F2180)))</f>
        <v/>
      </c>
      <c r="M2180" s="54">
        <f>IF(OR($B2180="",M$3&lt;$D2180+Настройки!$B$7),0,MAX(0,$E2180-MAX(0,SUMIFS(Тех_Движение!$G$2:$G$5111,Тех_Движение!$D$2:$D$5111,$C2180,Тех_Движение!$B$2:$B$5111,"&lt;="&amp;M$3)-$F2180)))</f>
        <v/>
      </c>
      <c r="N2180" s="54">
        <f>IF(OR($B2180="",N$3&lt;$D2180+Настройки!$B$7),0,MAX(0,$E2180-MAX(0,SUMIFS(Тех_Движение!$G$2:$G$5111,Тех_Движение!$D$2:$D$5111,$C2180,Тех_Движение!$B$2:$B$5111,"&lt;="&amp;N$3)-$F2180)))</f>
        <v/>
      </c>
      <c r="O2180" s="54">
        <f>IF(OR($B2180="",O$3&lt;$D2180+Настройки!$B$7),0,MAX(0,$E2180-MAX(0,SUMIFS(Тех_Движение!$G$2:$G$5111,Тех_Движение!$D$2:$D$5111,$C2180,Тех_Движение!$B$2:$B$5111,"&lt;="&amp;O$3)-$F2180)))</f>
        <v/>
      </c>
      <c r="P2180" s="54">
        <f>IF(OR($B2180="",P$3&lt;$D2180+Настройки!$B$7),0,MAX(0,$E2180-MAX(0,SUMIFS(Тех_Движение!$G$2:$G$5111,Тех_Движение!$D$2:$D$5111,$C2180,Тех_Движение!$B$2:$B$5111,"&lt;="&amp;P$3)-$F2180)))</f>
        <v/>
      </c>
      <c r="Q2180" s="54">
        <f>IF(OR($B2180="",Q$3&lt;$D2180+Настройки!$B$7),0,MAX(0,$E2180-MAX(0,SUMIFS(Тех_Движение!$G$2:$G$5111,Тех_Движение!$D$2:$D$5111,$C2180,Тех_Движение!$B$2:$B$5111,"&lt;="&amp;Q$3)-$F2180)))</f>
        <v/>
      </c>
      <c r="R2180" s="54">
        <f>IF($B2180="","",SUM($K2180:$Q2180))</f>
        <v/>
      </c>
      <c r="S2180" s="56">
        <f>IF($B2180="","",VLOOKUP($C2180,Настройки!$A$11:$L$17,9,FALSE))</f>
        <v/>
      </c>
      <c r="T2180" s="56">
        <f>IF($B2180="","",$R2180*$S2180)</f>
        <v/>
      </c>
    </row>
    <row r="2181">
      <c r="A2181" s="20">
        <f>Тех_Движение!$A$2178</f>
        <v/>
      </c>
      <c r="B2181" s="20">
        <f>IF(Тех_Движение!$F$2178&gt;0,Тех_Движение!$I$2178,"")</f>
        <v/>
      </c>
      <c r="C2181" s="20">
        <f>IF($B2181="","",Тех_Движение!$D$2178)</f>
        <v/>
      </c>
      <c r="D2181" s="42">
        <f>IF($B2181="","",Тех_Движение!$B$2178)</f>
        <v/>
      </c>
      <c r="E2181" s="54">
        <f>IF($B2181="","",Тех_Движение!$F$2178)</f>
        <v/>
      </c>
      <c r="F2181" s="54">
        <f>IF($B2181="","",SUMIFS($E$5:$E2180,$C$5:$C2180,$C2181))</f>
        <v/>
      </c>
      <c r="G2181" s="54">
        <f>IF($B2181="","",MAX(0,$E2181-MAX(0,SUMIFS(Тех_Движение!$G$2:$G$5111,Тех_Движение!$D$2:$D$5111,$C2181,Тех_Движение!$B$2:$B$5111,"&lt;="&amp;Настройки!$B$5-1)-$F2181)))</f>
        <v/>
      </c>
      <c r="H2181" s="54">
        <f>IF($B2181="","",IF(AND($D2181&gt;=Настройки!$B$5,$D2181&lt;=Настройки!$B$6),$E2181,0))</f>
        <v/>
      </c>
      <c r="I2181" s="54">
        <f>IF($B2181="","",$G2181+$H2181-$J2181)</f>
        <v/>
      </c>
      <c r="J2181" s="54">
        <f>IF($B2181="","",MAX(0,$E2181-MAX(0,SUMIFS(Тех_Движение!$G$2:$G$5111,Тех_Движение!$D$2:$D$5111,$C2181,Тех_Движение!$B$2:$B$5111,"&lt;="&amp;Настройки!$B$6)-$F2181)))</f>
        <v/>
      </c>
      <c r="K2181" s="54">
        <f>IF(OR($B2181="",K$3&lt;$D2181+Настройки!$B$7),0,MAX(0,$E2181-MAX(0,SUMIFS(Тех_Движение!$G$2:$G$5111,Тех_Движение!$D$2:$D$5111,$C2181,Тех_Движение!$B$2:$B$5111,"&lt;="&amp;K$3)-$F2181)))</f>
        <v/>
      </c>
      <c r="L2181" s="54">
        <f>IF(OR($B2181="",L$3&lt;$D2181+Настройки!$B$7),0,MAX(0,$E2181-MAX(0,SUMIFS(Тех_Движение!$G$2:$G$5111,Тех_Движение!$D$2:$D$5111,$C2181,Тех_Движение!$B$2:$B$5111,"&lt;="&amp;L$3)-$F2181)))</f>
        <v/>
      </c>
      <c r="M2181" s="54">
        <f>IF(OR($B2181="",M$3&lt;$D2181+Настройки!$B$7),0,MAX(0,$E2181-MAX(0,SUMIFS(Тех_Движение!$G$2:$G$5111,Тех_Движение!$D$2:$D$5111,$C2181,Тех_Движение!$B$2:$B$5111,"&lt;="&amp;M$3)-$F2181)))</f>
        <v/>
      </c>
      <c r="N2181" s="54">
        <f>IF(OR($B2181="",N$3&lt;$D2181+Настройки!$B$7),0,MAX(0,$E2181-MAX(0,SUMIFS(Тех_Движение!$G$2:$G$5111,Тех_Движение!$D$2:$D$5111,$C2181,Тех_Движение!$B$2:$B$5111,"&lt;="&amp;N$3)-$F2181)))</f>
        <v/>
      </c>
      <c r="O2181" s="54">
        <f>IF(OR($B2181="",O$3&lt;$D2181+Настройки!$B$7),0,MAX(0,$E2181-MAX(0,SUMIFS(Тех_Движение!$G$2:$G$5111,Тех_Движение!$D$2:$D$5111,$C2181,Тех_Движение!$B$2:$B$5111,"&lt;="&amp;O$3)-$F2181)))</f>
        <v/>
      </c>
      <c r="P2181" s="54">
        <f>IF(OR($B2181="",P$3&lt;$D2181+Настройки!$B$7),0,MAX(0,$E2181-MAX(0,SUMIFS(Тех_Движение!$G$2:$G$5111,Тех_Движение!$D$2:$D$5111,$C2181,Тех_Движение!$B$2:$B$5111,"&lt;="&amp;P$3)-$F2181)))</f>
        <v/>
      </c>
      <c r="Q2181" s="54">
        <f>IF(OR($B2181="",Q$3&lt;$D2181+Настройки!$B$7),0,MAX(0,$E2181-MAX(0,SUMIFS(Тех_Движение!$G$2:$G$5111,Тех_Движение!$D$2:$D$5111,$C2181,Тех_Движение!$B$2:$B$5111,"&lt;="&amp;Q$3)-$F2181)))</f>
        <v/>
      </c>
      <c r="R2181" s="54">
        <f>IF($B2181="","",SUM($K2181:$Q2181))</f>
        <v/>
      </c>
      <c r="S2181" s="56">
        <f>IF($B2181="","",VLOOKUP($C2181,Настройки!$A$11:$L$17,9,FALSE))</f>
        <v/>
      </c>
      <c r="T2181" s="56">
        <f>IF($B2181="","",$R2181*$S2181)</f>
        <v/>
      </c>
    </row>
    <row r="2182">
      <c r="A2182" s="20">
        <f>Тех_Движение!$A$2179</f>
        <v/>
      </c>
      <c r="B2182" s="20">
        <f>IF(Тех_Движение!$F$2179&gt;0,Тех_Движение!$I$2179,"")</f>
        <v/>
      </c>
      <c r="C2182" s="20">
        <f>IF($B2182="","",Тех_Движение!$D$2179)</f>
        <v/>
      </c>
      <c r="D2182" s="42">
        <f>IF($B2182="","",Тех_Движение!$B$2179)</f>
        <v/>
      </c>
      <c r="E2182" s="54">
        <f>IF($B2182="","",Тех_Движение!$F$2179)</f>
        <v/>
      </c>
      <c r="F2182" s="54">
        <f>IF($B2182="","",SUMIFS($E$5:$E2181,$C$5:$C2181,$C2182))</f>
        <v/>
      </c>
      <c r="G2182" s="54">
        <f>IF($B2182="","",MAX(0,$E2182-MAX(0,SUMIFS(Тех_Движение!$G$2:$G$5111,Тех_Движение!$D$2:$D$5111,$C2182,Тех_Движение!$B$2:$B$5111,"&lt;="&amp;Настройки!$B$5-1)-$F2182)))</f>
        <v/>
      </c>
      <c r="H2182" s="54">
        <f>IF($B2182="","",IF(AND($D2182&gt;=Настройки!$B$5,$D2182&lt;=Настройки!$B$6),$E2182,0))</f>
        <v/>
      </c>
      <c r="I2182" s="54">
        <f>IF($B2182="","",$G2182+$H2182-$J2182)</f>
        <v/>
      </c>
      <c r="J2182" s="54">
        <f>IF($B2182="","",MAX(0,$E2182-MAX(0,SUMIFS(Тех_Движение!$G$2:$G$5111,Тех_Движение!$D$2:$D$5111,$C2182,Тех_Движение!$B$2:$B$5111,"&lt;="&amp;Настройки!$B$6)-$F2182)))</f>
        <v/>
      </c>
      <c r="K2182" s="54">
        <f>IF(OR($B2182="",K$3&lt;$D2182+Настройки!$B$7),0,MAX(0,$E2182-MAX(0,SUMIFS(Тех_Движение!$G$2:$G$5111,Тех_Движение!$D$2:$D$5111,$C2182,Тех_Движение!$B$2:$B$5111,"&lt;="&amp;K$3)-$F2182)))</f>
        <v/>
      </c>
      <c r="L2182" s="54">
        <f>IF(OR($B2182="",L$3&lt;$D2182+Настройки!$B$7),0,MAX(0,$E2182-MAX(0,SUMIFS(Тех_Движение!$G$2:$G$5111,Тех_Движение!$D$2:$D$5111,$C2182,Тех_Движение!$B$2:$B$5111,"&lt;="&amp;L$3)-$F2182)))</f>
        <v/>
      </c>
      <c r="M2182" s="54">
        <f>IF(OR($B2182="",M$3&lt;$D2182+Настройки!$B$7),0,MAX(0,$E2182-MAX(0,SUMIFS(Тех_Движение!$G$2:$G$5111,Тех_Движение!$D$2:$D$5111,$C2182,Тех_Движение!$B$2:$B$5111,"&lt;="&amp;M$3)-$F2182)))</f>
        <v/>
      </c>
      <c r="N2182" s="54">
        <f>IF(OR($B2182="",N$3&lt;$D2182+Настройки!$B$7),0,MAX(0,$E2182-MAX(0,SUMIFS(Тех_Движение!$G$2:$G$5111,Тех_Движение!$D$2:$D$5111,$C2182,Тех_Движение!$B$2:$B$5111,"&lt;="&amp;N$3)-$F2182)))</f>
        <v/>
      </c>
      <c r="O2182" s="54">
        <f>IF(OR($B2182="",O$3&lt;$D2182+Настройки!$B$7),0,MAX(0,$E2182-MAX(0,SUMIFS(Тех_Движение!$G$2:$G$5111,Тех_Движение!$D$2:$D$5111,$C2182,Тех_Движение!$B$2:$B$5111,"&lt;="&amp;O$3)-$F2182)))</f>
        <v/>
      </c>
      <c r="P2182" s="54">
        <f>IF(OR($B2182="",P$3&lt;$D2182+Настройки!$B$7),0,MAX(0,$E2182-MAX(0,SUMIFS(Тех_Движение!$G$2:$G$5111,Тех_Движение!$D$2:$D$5111,$C2182,Тех_Движение!$B$2:$B$5111,"&lt;="&amp;P$3)-$F2182)))</f>
        <v/>
      </c>
      <c r="Q2182" s="54">
        <f>IF(OR($B2182="",Q$3&lt;$D2182+Настройки!$B$7),0,MAX(0,$E2182-MAX(0,SUMIFS(Тех_Движение!$G$2:$G$5111,Тех_Движение!$D$2:$D$5111,$C2182,Тех_Движение!$B$2:$B$5111,"&lt;="&amp;Q$3)-$F2182)))</f>
        <v/>
      </c>
      <c r="R2182" s="54">
        <f>IF($B2182="","",SUM($K2182:$Q2182))</f>
        <v/>
      </c>
      <c r="S2182" s="56">
        <f>IF($B2182="","",VLOOKUP($C2182,Настройки!$A$11:$L$17,9,FALSE))</f>
        <v/>
      </c>
      <c r="T2182" s="56">
        <f>IF($B2182="","",$R2182*$S2182)</f>
        <v/>
      </c>
    </row>
    <row r="2183">
      <c r="A2183" s="20">
        <f>Тех_Движение!$A$2180</f>
        <v/>
      </c>
      <c r="B2183" s="20">
        <f>IF(Тех_Движение!$F$2180&gt;0,Тех_Движение!$I$2180,"")</f>
        <v/>
      </c>
      <c r="C2183" s="20">
        <f>IF($B2183="","",Тех_Движение!$D$2180)</f>
        <v/>
      </c>
      <c r="D2183" s="42">
        <f>IF($B2183="","",Тех_Движение!$B$2180)</f>
        <v/>
      </c>
      <c r="E2183" s="54">
        <f>IF($B2183="","",Тех_Движение!$F$2180)</f>
        <v/>
      </c>
      <c r="F2183" s="54">
        <f>IF($B2183="","",SUMIFS($E$5:$E2182,$C$5:$C2182,$C2183))</f>
        <v/>
      </c>
      <c r="G2183" s="54">
        <f>IF($B2183="","",MAX(0,$E2183-MAX(0,SUMIFS(Тех_Движение!$G$2:$G$5111,Тех_Движение!$D$2:$D$5111,$C2183,Тех_Движение!$B$2:$B$5111,"&lt;="&amp;Настройки!$B$5-1)-$F2183)))</f>
        <v/>
      </c>
      <c r="H2183" s="54">
        <f>IF($B2183="","",IF(AND($D2183&gt;=Настройки!$B$5,$D2183&lt;=Настройки!$B$6),$E2183,0))</f>
        <v/>
      </c>
      <c r="I2183" s="54">
        <f>IF($B2183="","",$G2183+$H2183-$J2183)</f>
        <v/>
      </c>
      <c r="J2183" s="54">
        <f>IF($B2183="","",MAX(0,$E2183-MAX(0,SUMIFS(Тех_Движение!$G$2:$G$5111,Тех_Движение!$D$2:$D$5111,$C2183,Тех_Движение!$B$2:$B$5111,"&lt;="&amp;Настройки!$B$6)-$F2183)))</f>
        <v/>
      </c>
      <c r="K2183" s="54">
        <f>IF(OR($B2183="",K$3&lt;$D2183+Настройки!$B$7),0,MAX(0,$E2183-MAX(0,SUMIFS(Тех_Движение!$G$2:$G$5111,Тех_Движение!$D$2:$D$5111,$C2183,Тех_Движение!$B$2:$B$5111,"&lt;="&amp;K$3)-$F2183)))</f>
        <v/>
      </c>
      <c r="L2183" s="54">
        <f>IF(OR($B2183="",L$3&lt;$D2183+Настройки!$B$7),0,MAX(0,$E2183-MAX(0,SUMIFS(Тех_Движение!$G$2:$G$5111,Тех_Движение!$D$2:$D$5111,$C2183,Тех_Движение!$B$2:$B$5111,"&lt;="&amp;L$3)-$F2183)))</f>
        <v/>
      </c>
      <c r="M2183" s="54">
        <f>IF(OR($B2183="",M$3&lt;$D2183+Настройки!$B$7),0,MAX(0,$E2183-MAX(0,SUMIFS(Тех_Движение!$G$2:$G$5111,Тех_Движение!$D$2:$D$5111,$C2183,Тех_Движение!$B$2:$B$5111,"&lt;="&amp;M$3)-$F2183)))</f>
        <v/>
      </c>
      <c r="N2183" s="54">
        <f>IF(OR($B2183="",N$3&lt;$D2183+Настройки!$B$7),0,MAX(0,$E2183-MAX(0,SUMIFS(Тех_Движение!$G$2:$G$5111,Тех_Движение!$D$2:$D$5111,$C2183,Тех_Движение!$B$2:$B$5111,"&lt;="&amp;N$3)-$F2183)))</f>
        <v/>
      </c>
      <c r="O2183" s="54">
        <f>IF(OR($B2183="",O$3&lt;$D2183+Настройки!$B$7),0,MAX(0,$E2183-MAX(0,SUMIFS(Тех_Движение!$G$2:$G$5111,Тех_Движение!$D$2:$D$5111,$C2183,Тех_Движение!$B$2:$B$5111,"&lt;="&amp;O$3)-$F2183)))</f>
        <v/>
      </c>
      <c r="P2183" s="54">
        <f>IF(OR($B2183="",P$3&lt;$D2183+Настройки!$B$7),0,MAX(0,$E2183-MAX(0,SUMIFS(Тех_Движение!$G$2:$G$5111,Тех_Движение!$D$2:$D$5111,$C2183,Тех_Движение!$B$2:$B$5111,"&lt;="&amp;P$3)-$F2183)))</f>
        <v/>
      </c>
      <c r="Q2183" s="54">
        <f>IF(OR($B2183="",Q$3&lt;$D2183+Настройки!$B$7),0,MAX(0,$E2183-MAX(0,SUMIFS(Тех_Движение!$G$2:$G$5111,Тех_Движение!$D$2:$D$5111,$C2183,Тех_Движение!$B$2:$B$5111,"&lt;="&amp;Q$3)-$F2183)))</f>
        <v/>
      </c>
      <c r="R2183" s="54">
        <f>IF($B2183="","",SUM($K2183:$Q2183))</f>
        <v/>
      </c>
      <c r="S2183" s="56">
        <f>IF($B2183="","",VLOOKUP($C2183,Настройки!$A$11:$L$17,9,FALSE))</f>
        <v/>
      </c>
      <c r="T2183" s="56">
        <f>IF($B2183="","",$R2183*$S2183)</f>
        <v/>
      </c>
    </row>
    <row r="2184">
      <c r="A2184" s="20">
        <f>Тех_Движение!$A$2181</f>
        <v/>
      </c>
      <c r="B2184" s="20">
        <f>IF(Тех_Движение!$F$2181&gt;0,Тех_Движение!$I$2181,"")</f>
        <v/>
      </c>
      <c r="C2184" s="20">
        <f>IF($B2184="","",Тех_Движение!$D$2181)</f>
        <v/>
      </c>
      <c r="D2184" s="42">
        <f>IF($B2184="","",Тех_Движение!$B$2181)</f>
        <v/>
      </c>
      <c r="E2184" s="54">
        <f>IF($B2184="","",Тех_Движение!$F$2181)</f>
        <v/>
      </c>
      <c r="F2184" s="54">
        <f>IF($B2184="","",SUMIFS($E$5:$E2183,$C$5:$C2183,$C2184))</f>
        <v/>
      </c>
      <c r="G2184" s="54">
        <f>IF($B2184="","",MAX(0,$E2184-MAX(0,SUMIFS(Тех_Движение!$G$2:$G$5111,Тех_Движение!$D$2:$D$5111,$C2184,Тех_Движение!$B$2:$B$5111,"&lt;="&amp;Настройки!$B$5-1)-$F2184)))</f>
        <v/>
      </c>
      <c r="H2184" s="54">
        <f>IF($B2184="","",IF(AND($D2184&gt;=Настройки!$B$5,$D2184&lt;=Настройки!$B$6),$E2184,0))</f>
        <v/>
      </c>
      <c r="I2184" s="54">
        <f>IF($B2184="","",$G2184+$H2184-$J2184)</f>
        <v/>
      </c>
      <c r="J2184" s="54">
        <f>IF($B2184="","",MAX(0,$E2184-MAX(0,SUMIFS(Тех_Движение!$G$2:$G$5111,Тех_Движение!$D$2:$D$5111,$C2184,Тех_Движение!$B$2:$B$5111,"&lt;="&amp;Настройки!$B$6)-$F2184)))</f>
        <v/>
      </c>
      <c r="K2184" s="54">
        <f>IF(OR($B2184="",K$3&lt;$D2184+Настройки!$B$7),0,MAX(0,$E2184-MAX(0,SUMIFS(Тех_Движение!$G$2:$G$5111,Тех_Движение!$D$2:$D$5111,$C2184,Тех_Движение!$B$2:$B$5111,"&lt;="&amp;K$3)-$F2184)))</f>
        <v/>
      </c>
      <c r="L2184" s="54">
        <f>IF(OR($B2184="",L$3&lt;$D2184+Настройки!$B$7),0,MAX(0,$E2184-MAX(0,SUMIFS(Тех_Движение!$G$2:$G$5111,Тех_Движение!$D$2:$D$5111,$C2184,Тех_Движение!$B$2:$B$5111,"&lt;="&amp;L$3)-$F2184)))</f>
        <v/>
      </c>
      <c r="M2184" s="54">
        <f>IF(OR($B2184="",M$3&lt;$D2184+Настройки!$B$7),0,MAX(0,$E2184-MAX(0,SUMIFS(Тех_Движение!$G$2:$G$5111,Тех_Движение!$D$2:$D$5111,$C2184,Тех_Движение!$B$2:$B$5111,"&lt;="&amp;M$3)-$F2184)))</f>
        <v/>
      </c>
      <c r="N2184" s="54">
        <f>IF(OR($B2184="",N$3&lt;$D2184+Настройки!$B$7),0,MAX(0,$E2184-MAX(0,SUMIFS(Тех_Движение!$G$2:$G$5111,Тех_Движение!$D$2:$D$5111,$C2184,Тех_Движение!$B$2:$B$5111,"&lt;="&amp;N$3)-$F2184)))</f>
        <v/>
      </c>
      <c r="O2184" s="54">
        <f>IF(OR($B2184="",O$3&lt;$D2184+Настройки!$B$7),0,MAX(0,$E2184-MAX(0,SUMIFS(Тех_Движение!$G$2:$G$5111,Тех_Движение!$D$2:$D$5111,$C2184,Тех_Движение!$B$2:$B$5111,"&lt;="&amp;O$3)-$F2184)))</f>
        <v/>
      </c>
      <c r="P2184" s="54">
        <f>IF(OR($B2184="",P$3&lt;$D2184+Настройки!$B$7),0,MAX(0,$E2184-MAX(0,SUMIFS(Тех_Движение!$G$2:$G$5111,Тех_Движение!$D$2:$D$5111,$C2184,Тех_Движение!$B$2:$B$5111,"&lt;="&amp;P$3)-$F2184)))</f>
        <v/>
      </c>
      <c r="Q2184" s="54">
        <f>IF(OR($B2184="",Q$3&lt;$D2184+Настройки!$B$7),0,MAX(0,$E2184-MAX(0,SUMIFS(Тех_Движение!$G$2:$G$5111,Тех_Движение!$D$2:$D$5111,$C2184,Тех_Движение!$B$2:$B$5111,"&lt;="&amp;Q$3)-$F2184)))</f>
        <v/>
      </c>
      <c r="R2184" s="54">
        <f>IF($B2184="","",SUM($K2184:$Q2184))</f>
        <v/>
      </c>
      <c r="S2184" s="56">
        <f>IF($B2184="","",VLOOKUP($C2184,Настройки!$A$11:$L$17,9,FALSE))</f>
        <v/>
      </c>
      <c r="T2184" s="56">
        <f>IF($B2184="","",$R2184*$S2184)</f>
        <v/>
      </c>
    </row>
    <row r="2185">
      <c r="A2185" s="20">
        <f>Тех_Движение!$A$2182</f>
        <v/>
      </c>
      <c r="B2185" s="20">
        <f>IF(Тех_Движение!$F$2182&gt;0,Тех_Движение!$I$2182,"")</f>
        <v/>
      </c>
      <c r="C2185" s="20">
        <f>IF($B2185="","",Тех_Движение!$D$2182)</f>
        <v/>
      </c>
      <c r="D2185" s="42">
        <f>IF($B2185="","",Тех_Движение!$B$2182)</f>
        <v/>
      </c>
      <c r="E2185" s="54">
        <f>IF($B2185="","",Тех_Движение!$F$2182)</f>
        <v/>
      </c>
      <c r="F2185" s="54">
        <f>IF($B2185="","",SUMIFS($E$5:$E2184,$C$5:$C2184,$C2185))</f>
        <v/>
      </c>
      <c r="G2185" s="54">
        <f>IF($B2185="","",MAX(0,$E2185-MAX(0,SUMIFS(Тех_Движение!$G$2:$G$5111,Тех_Движение!$D$2:$D$5111,$C2185,Тех_Движение!$B$2:$B$5111,"&lt;="&amp;Настройки!$B$5-1)-$F2185)))</f>
        <v/>
      </c>
      <c r="H2185" s="54">
        <f>IF($B2185="","",IF(AND($D2185&gt;=Настройки!$B$5,$D2185&lt;=Настройки!$B$6),$E2185,0))</f>
        <v/>
      </c>
      <c r="I2185" s="54">
        <f>IF($B2185="","",$G2185+$H2185-$J2185)</f>
        <v/>
      </c>
      <c r="J2185" s="54">
        <f>IF($B2185="","",MAX(0,$E2185-MAX(0,SUMIFS(Тех_Движение!$G$2:$G$5111,Тех_Движение!$D$2:$D$5111,$C2185,Тех_Движение!$B$2:$B$5111,"&lt;="&amp;Настройки!$B$6)-$F2185)))</f>
        <v/>
      </c>
      <c r="K2185" s="54">
        <f>IF(OR($B2185="",K$3&lt;$D2185+Настройки!$B$7),0,MAX(0,$E2185-MAX(0,SUMIFS(Тех_Движение!$G$2:$G$5111,Тех_Движение!$D$2:$D$5111,$C2185,Тех_Движение!$B$2:$B$5111,"&lt;="&amp;K$3)-$F2185)))</f>
        <v/>
      </c>
      <c r="L2185" s="54">
        <f>IF(OR($B2185="",L$3&lt;$D2185+Настройки!$B$7),0,MAX(0,$E2185-MAX(0,SUMIFS(Тех_Движение!$G$2:$G$5111,Тех_Движение!$D$2:$D$5111,$C2185,Тех_Движение!$B$2:$B$5111,"&lt;="&amp;L$3)-$F2185)))</f>
        <v/>
      </c>
      <c r="M2185" s="54">
        <f>IF(OR($B2185="",M$3&lt;$D2185+Настройки!$B$7),0,MAX(0,$E2185-MAX(0,SUMIFS(Тех_Движение!$G$2:$G$5111,Тех_Движение!$D$2:$D$5111,$C2185,Тех_Движение!$B$2:$B$5111,"&lt;="&amp;M$3)-$F2185)))</f>
        <v/>
      </c>
      <c r="N2185" s="54">
        <f>IF(OR($B2185="",N$3&lt;$D2185+Настройки!$B$7),0,MAX(0,$E2185-MAX(0,SUMIFS(Тех_Движение!$G$2:$G$5111,Тех_Движение!$D$2:$D$5111,$C2185,Тех_Движение!$B$2:$B$5111,"&lt;="&amp;N$3)-$F2185)))</f>
        <v/>
      </c>
      <c r="O2185" s="54">
        <f>IF(OR($B2185="",O$3&lt;$D2185+Настройки!$B$7),0,MAX(0,$E2185-MAX(0,SUMIFS(Тех_Движение!$G$2:$G$5111,Тех_Движение!$D$2:$D$5111,$C2185,Тех_Движение!$B$2:$B$5111,"&lt;="&amp;O$3)-$F2185)))</f>
        <v/>
      </c>
      <c r="P2185" s="54">
        <f>IF(OR($B2185="",P$3&lt;$D2185+Настройки!$B$7),0,MAX(0,$E2185-MAX(0,SUMIFS(Тех_Движение!$G$2:$G$5111,Тех_Движение!$D$2:$D$5111,$C2185,Тех_Движение!$B$2:$B$5111,"&lt;="&amp;P$3)-$F2185)))</f>
        <v/>
      </c>
      <c r="Q2185" s="54">
        <f>IF(OR($B2185="",Q$3&lt;$D2185+Настройки!$B$7),0,MAX(0,$E2185-MAX(0,SUMIFS(Тех_Движение!$G$2:$G$5111,Тех_Движение!$D$2:$D$5111,$C2185,Тех_Движение!$B$2:$B$5111,"&lt;="&amp;Q$3)-$F2185)))</f>
        <v/>
      </c>
      <c r="R2185" s="54">
        <f>IF($B2185="","",SUM($K2185:$Q2185))</f>
        <v/>
      </c>
      <c r="S2185" s="56">
        <f>IF($B2185="","",VLOOKUP($C2185,Настройки!$A$11:$L$17,9,FALSE))</f>
        <v/>
      </c>
      <c r="T2185" s="56">
        <f>IF($B2185="","",$R2185*$S2185)</f>
        <v/>
      </c>
    </row>
    <row r="2186">
      <c r="A2186" s="20">
        <f>Тех_Движение!$A$2183</f>
        <v/>
      </c>
      <c r="B2186" s="20">
        <f>IF(Тех_Движение!$F$2183&gt;0,Тех_Движение!$I$2183,"")</f>
        <v/>
      </c>
      <c r="C2186" s="20">
        <f>IF($B2186="","",Тех_Движение!$D$2183)</f>
        <v/>
      </c>
      <c r="D2186" s="42">
        <f>IF($B2186="","",Тех_Движение!$B$2183)</f>
        <v/>
      </c>
      <c r="E2186" s="54">
        <f>IF($B2186="","",Тех_Движение!$F$2183)</f>
        <v/>
      </c>
      <c r="F2186" s="54">
        <f>IF($B2186="","",SUMIFS($E$5:$E2185,$C$5:$C2185,$C2186))</f>
        <v/>
      </c>
      <c r="G2186" s="54">
        <f>IF($B2186="","",MAX(0,$E2186-MAX(0,SUMIFS(Тех_Движение!$G$2:$G$5111,Тех_Движение!$D$2:$D$5111,$C2186,Тех_Движение!$B$2:$B$5111,"&lt;="&amp;Настройки!$B$5-1)-$F2186)))</f>
        <v/>
      </c>
      <c r="H2186" s="54">
        <f>IF($B2186="","",IF(AND($D2186&gt;=Настройки!$B$5,$D2186&lt;=Настройки!$B$6),$E2186,0))</f>
        <v/>
      </c>
      <c r="I2186" s="54">
        <f>IF($B2186="","",$G2186+$H2186-$J2186)</f>
        <v/>
      </c>
      <c r="J2186" s="54">
        <f>IF($B2186="","",MAX(0,$E2186-MAX(0,SUMIFS(Тех_Движение!$G$2:$G$5111,Тех_Движение!$D$2:$D$5111,$C2186,Тех_Движение!$B$2:$B$5111,"&lt;="&amp;Настройки!$B$6)-$F2186)))</f>
        <v/>
      </c>
      <c r="K2186" s="54">
        <f>IF(OR($B2186="",K$3&lt;$D2186+Настройки!$B$7),0,MAX(0,$E2186-MAX(0,SUMIFS(Тех_Движение!$G$2:$G$5111,Тех_Движение!$D$2:$D$5111,$C2186,Тех_Движение!$B$2:$B$5111,"&lt;="&amp;K$3)-$F2186)))</f>
        <v/>
      </c>
      <c r="L2186" s="54">
        <f>IF(OR($B2186="",L$3&lt;$D2186+Настройки!$B$7),0,MAX(0,$E2186-MAX(0,SUMIFS(Тех_Движение!$G$2:$G$5111,Тех_Движение!$D$2:$D$5111,$C2186,Тех_Движение!$B$2:$B$5111,"&lt;="&amp;L$3)-$F2186)))</f>
        <v/>
      </c>
      <c r="M2186" s="54">
        <f>IF(OR($B2186="",M$3&lt;$D2186+Настройки!$B$7),0,MAX(0,$E2186-MAX(0,SUMIFS(Тех_Движение!$G$2:$G$5111,Тех_Движение!$D$2:$D$5111,$C2186,Тех_Движение!$B$2:$B$5111,"&lt;="&amp;M$3)-$F2186)))</f>
        <v/>
      </c>
      <c r="N2186" s="54">
        <f>IF(OR($B2186="",N$3&lt;$D2186+Настройки!$B$7),0,MAX(0,$E2186-MAX(0,SUMIFS(Тех_Движение!$G$2:$G$5111,Тех_Движение!$D$2:$D$5111,$C2186,Тех_Движение!$B$2:$B$5111,"&lt;="&amp;N$3)-$F2186)))</f>
        <v/>
      </c>
      <c r="O2186" s="54">
        <f>IF(OR($B2186="",O$3&lt;$D2186+Настройки!$B$7),0,MAX(0,$E2186-MAX(0,SUMIFS(Тех_Движение!$G$2:$G$5111,Тех_Движение!$D$2:$D$5111,$C2186,Тех_Движение!$B$2:$B$5111,"&lt;="&amp;O$3)-$F2186)))</f>
        <v/>
      </c>
      <c r="P2186" s="54">
        <f>IF(OR($B2186="",P$3&lt;$D2186+Настройки!$B$7),0,MAX(0,$E2186-MAX(0,SUMIFS(Тех_Движение!$G$2:$G$5111,Тех_Движение!$D$2:$D$5111,$C2186,Тех_Движение!$B$2:$B$5111,"&lt;="&amp;P$3)-$F2186)))</f>
        <v/>
      </c>
      <c r="Q2186" s="54">
        <f>IF(OR($B2186="",Q$3&lt;$D2186+Настройки!$B$7),0,MAX(0,$E2186-MAX(0,SUMIFS(Тех_Движение!$G$2:$G$5111,Тех_Движение!$D$2:$D$5111,$C2186,Тех_Движение!$B$2:$B$5111,"&lt;="&amp;Q$3)-$F2186)))</f>
        <v/>
      </c>
      <c r="R2186" s="54">
        <f>IF($B2186="","",SUM($K2186:$Q2186))</f>
        <v/>
      </c>
      <c r="S2186" s="56">
        <f>IF($B2186="","",VLOOKUP($C2186,Настройки!$A$11:$L$17,9,FALSE))</f>
        <v/>
      </c>
      <c r="T2186" s="56">
        <f>IF($B2186="","",$R2186*$S2186)</f>
        <v/>
      </c>
    </row>
    <row r="2187">
      <c r="A2187" s="20">
        <f>Тех_Движение!$A$2184</f>
        <v/>
      </c>
      <c r="B2187" s="20">
        <f>IF(Тех_Движение!$F$2184&gt;0,Тех_Движение!$I$2184,"")</f>
        <v/>
      </c>
      <c r="C2187" s="20">
        <f>IF($B2187="","",Тех_Движение!$D$2184)</f>
        <v/>
      </c>
      <c r="D2187" s="42">
        <f>IF($B2187="","",Тех_Движение!$B$2184)</f>
        <v/>
      </c>
      <c r="E2187" s="54">
        <f>IF($B2187="","",Тех_Движение!$F$2184)</f>
        <v/>
      </c>
      <c r="F2187" s="54">
        <f>IF($B2187="","",SUMIFS($E$5:$E2186,$C$5:$C2186,$C2187))</f>
        <v/>
      </c>
      <c r="G2187" s="54">
        <f>IF($B2187="","",MAX(0,$E2187-MAX(0,SUMIFS(Тех_Движение!$G$2:$G$5111,Тех_Движение!$D$2:$D$5111,$C2187,Тех_Движение!$B$2:$B$5111,"&lt;="&amp;Настройки!$B$5-1)-$F2187)))</f>
        <v/>
      </c>
      <c r="H2187" s="54">
        <f>IF($B2187="","",IF(AND($D2187&gt;=Настройки!$B$5,$D2187&lt;=Настройки!$B$6),$E2187,0))</f>
        <v/>
      </c>
      <c r="I2187" s="54">
        <f>IF($B2187="","",$G2187+$H2187-$J2187)</f>
        <v/>
      </c>
      <c r="J2187" s="54">
        <f>IF($B2187="","",MAX(0,$E2187-MAX(0,SUMIFS(Тех_Движение!$G$2:$G$5111,Тех_Движение!$D$2:$D$5111,$C2187,Тех_Движение!$B$2:$B$5111,"&lt;="&amp;Настройки!$B$6)-$F2187)))</f>
        <v/>
      </c>
      <c r="K2187" s="54">
        <f>IF(OR($B2187="",K$3&lt;$D2187+Настройки!$B$7),0,MAX(0,$E2187-MAX(0,SUMIFS(Тех_Движение!$G$2:$G$5111,Тех_Движение!$D$2:$D$5111,$C2187,Тех_Движение!$B$2:$B$5111,"&lt;="&amp;K$3)-$F2187)))</f>
        <v/>
      </c>
      <c r="L2187" s="54">
        <f>IF(OR($B2187="",L$3&lt;$D2187+Настройки!$B$7),0,MAX(0,$E2187-MAX(0,SUMIFS(Тех_Движение!$G$2:$G$5111,Тех_Движение!$D$2:$D$5111,$C2187,Тех_Движение!$B$2:$B$5111,"&lt;="&amp;L$3)-$F2187)))</f>
        <v/>
      </c>
      <c r="M2187" s="54">
        <f>IF(OR($B2187="",M$3&lt;$D2187+Настройки!$B$7),0,MAX(0,$E2187-MAX(0,SUMIFS(Тех_Движение!$G$2:$G$5111,Тех_Движение!$D$2:$D$5111,$C2187,Тех_Движение!$B$2:$B$5111,"&lt;="&amp;M$3)-$F2187)))</f>
        <v/>
      </c>
      <c r="N2187" s="54">
        <f>IF(OR($B2187="",N$3&lt;$D2187+Настройки!$B$7),0,MAX(0,$E2187-MAX(0,SUMIFS(Тех_Движение!$G$2:$G$5111,Тех_Движение!$D$2:$D$5111,$C2187,Тех_Движение!$B$2:$B$5111,"&lt;="&amp;N$3)-$F2187)))</f>
        <v/>
      </c>
      <c r="O2187" s="54">
        <f>IF(OR($B2187="",O$3&lt;$D2187+Настройки!$B$7),0,MAX(0,$E2187-MAX(0,SUMIFS(Тех_Движение!$G$2:$G$5111,Тех_Движение!$D$2:$D$5111,$C2187,Тех_Движение!$B$2:$B$5111,"&lt;="&amp;O$3)-$F2187)))</f>
        <v/>
      </c>
      <c r="P2187" s="54">
        <f>IF(OR($B2187="",P$3&lt;$D2187+Настройки!$B$7),0,MAX(0,$E2187-MAX(0,SUMIFS(Тех_Движение!$G$2:$G$5111,Тех_Движение!$D$2:$D$5111,$C2187,Тех_Движение!$B$2:$B$5111,"&lt;="&amp;P$3)-$F2187)))</f>
        <v/>
      </c>
      <c r="Q2187" s="54">
        <f>IF(OR($B2187="",Q$3&lt;$D2187+Настройки!$B$7),0,MAX(0,$E2187-MAX(0,SUMIFS(Тех_Движение!$G$2:$G$5111,Тех_Движение!$D$2:$D$5111,$C2187,Тех_Движение!$B$2:$B$5111,"&lt;="&amp;Q$3)-$F2187)))</f>
        <v/>
      </c>
      <c r="R2187" s="54">
        <f>IF($B2187="","",SUM($K2187:$Q2187))</f>
        <v/>
      </c>
      <c r="S2187" s="56">
        <f>IF($B2187="","",VLOOKUP($C2187,Настройки!$A$11:$L$17,9,FALSE))</f>
        <v/>
      </c>
      <c r="T2187" s="56">
        <f>IF($B2187="","",$R2187*$S2187)</f>
        <v/>
      </c>
    </row>
    <row r="2188">
      <c r="A2188" s="20">
        <f>Тех_Движение!$A$2185</f>
        <v/>
      </c>
      <c r="B2188" s="20">
        <f>IF(Тех_Движение!$F$2185&gt;0,Тех_Движение!$I$2185,"")</f>
        <v/>
      </c>
      <c r="C2188" s="20">
        <f>IF($B2188="","",Тех_Движение!$D$2185)</f>
        <v/>
      </c>
      <c r="D2188" s="42">
        <f>IF($B2188="","",Тех_Движение!$B$2185)</f>
        <v/>
      </c>
      <c r="E2188" s="54">
        <f>IF($B2188="","",Тех_Движение!$F$2185)</f>
        <v/>
      </c>
      <c r="F2188" s="54">
        <f>IF($B2188="","",SUMIFS($E$5:$E2187,$C$5:$C2187,$C2188))</f>
        <v/>
      </c>
      <c r="G2188" s="54">
        <f>IF($B2188="","",MAX(0,$E2188-MAX(0,SUMIFS(Тех_Движение!$G$2:$G$5111,Тех_Движение!$D$2:$D$5111,$C2188,Тех_Движение!$B$2:$B$5111,"&lt;="&amp;Настройки!$B$5-1)-$F2188)))</f>
        <v/>
      </c>
      <c r="H2188" s="54">
        <f>IF($B2188="","",IF(AND($D2188&gt;=Настройки!$B$5,$D2188&lt;=Настройки!$B$6),$E2188,0))</f>
        <v/>
      </c>
      <c r="I2188" s="54">
        <f>IF($B2188="","",$G2188+$H2188-$J2188)</f>
        <v/>
      </c>
      <c r="J2188" s="54">
        <f>IF($B2188="","",MAX(0,$E2188-MAX(0,SUMIFS(Тех_Движение!$G$2:$G$5111,Тех_Движение!$D$2:$D$5111,$C2188,Тех_Движение!$B$2:$B$5111,"&lt;="&amp;Настройки!$B$6)-$F2188)))</f>
        <v/>
      </c>
      <c r="K2188" s="54">
        <f>IF(OR($B2188="",K$3&lt;$D2188+Настройки!$B$7),0,MAX(0,$E2188-MAX(0,SUMIFS(Тех_Движение!$G$2:$G$5111,Тех_Движение!$D$2:$D$5111,$C2188,Тех_Движение!$B$2:$B$5111,"&lt;="&amp;K$3)-$F2188)))</f>
        <v/>
      </c>
      <c r="L2188" s="54">
        <f>IF(OR($B2188="",L$3&lt;$D2188+Настройки!$B$7),0,MAX(0,$E2188-MAX(0,SUMIFS(Тех_Движение!$G$2:$G$5111,Тех_Движение!$D$2:$D$5111,$C2188,Тех_Движение!$B$2:$B$5111,"&lt;="&amp;L$3)-$F2188)))</f>
        <v/>
      </c>
      <c r="M2188" s="54">
        <f>IF(OR($B2188="",M$3&lt;$D2188+Настройки!$B$7),0,MAX(0,$E2188-MAX(0,SUMIFS(Тех_Движение!$G$2:$G$5111,Тех_Движение!$D$2:$D$5111,$C2188,Тех_Движение!$B$2:$B$5111,"&lt;="&amp;M$3)-$F2188)))</f>
        <v/>
      </c>
      <c r="N2188" s="54">
        <f>IF(OR($B2188="",N$3&lt;$D2188+Настройки!$B$7),0,MAX(0,$E2188-MAX(0,SUMIFS(Тех_Движение!$G$2:$G$5111,Тех_Движение!$D$2:$D$5111,$C2188,Тех_Движение!$B$2:$B$5111,"&lt;="&amp;N$3)-$F2188)))</f>
        <v/>
      </c>
      <c r="O2188" s="54">
        <f>IF(OR($B2188="",O$3&lt;$D2188+Настройки!$B$7),0,MAX(0,$E2188-MAX(0,SUMIFS(Тех_Движение!$G$2:$G$5111,Тех_Движение!$D$2:$D$5111,$C2188,Тех_Движение!$B$2:$B$5111,"&lt;="&amp;O$3)-$F2188)))</f>
        <v/>
      </c>
      <c r="P2188" s="54">
        <f>IF(OR($B2188="",P$3&lt;$D2188+Настройки!$B$7),0,MAX(0,$E2188-MAX(0,SUMIFS(Тех_Движение!$G$2:$G$5111,Тех_Движение!$D$2:$D$5111,$C2188,Тех_Движение!$B$2:$B$5111,"&lt;="&amp;P$3)-$F2188)))</f>
        <v/>
      </c>
      <c r="Q2188" s="54">
        <f>IF(OR($B2188="",Q$3&lt;$D2188+Настройки!$B$7),0,MAX(0,$E2188-MAX(0,SUMIFS(Тех_Движение!$G$2:$G$5111,Тех_Движение!$D$2:$D$5111,$C2188,Тех_Движение!$B$2:$B$5111,"&lt;="&amp;Q$3)-$F2188)))</f>
        <v/>
      </c>
      <c r="R2188" s="54">
        <f>IF($B2188="","",SUM($K2188:$Q2188))</f>
        <v/>
      </c>
      <c r="S2188" s="56">
        <f>IF($B2188="","",VLOOKUP($C2188,Настройки!$A$11:$L$17,9,FALSE))</f>
        <v/>
      </c>
      <c r="T2188" s="56">
        <f>IF($B2188="","",$R2188*$S2188)</f>
        <v/>
      </c>
    </row>
    <row r="2189">
      <c r="A2189" s="20">
        <f>Тех_Движение!$A$2186</f>
        <v/>
      </c>
      <c r="B2189" s="20">
        <f>IF(Тех_Движение!$F$2186&gt;0,Тех_Движение!$I$2186,"")</f>
        <v/>
      </c>
      <c r="C2189" s="20">
        <f>IF($B2189="","",Тех_Движение!$D$2186)</f>
        <v/>
      </c>
      <c r="D2189" s="42">
        <f>IF($B2189="","",Тех_Движение!$B$2186)</f>
        <v/>
      </c>
      <c r="E2189" s="54">
        <f>IF($B2189="","",Тех_Движение!$F$2186)</f>
        <v/>
      </c>
      <c r="F2189" s="54">
        <f>IF($B2189="","",SUMIFS($E$5:$E2188,$C$5:$C2188,$C2189))</f>
        <v/>
      </c>
      <c r="G2189" s="54">
        <f>IF($B2189="","",MAX(0,$E2189-MAX(0,SUMIFS(Тех_Движение!$G$2:$G$5111,Тех_Движение!$D$2:$D$5111,$C2189,Тех_Движение!$B$2:$B$5111,"&lt;="&amp;Настройки!$B$5-1)-$F2189)))</f>
        <v/>
      </c>
      <c r="H2189" s="54">
        <f>IF($B2189="","",IF(AND($D2189&gt;=Настройки!$B$5,$D2189&lt;=Настройки!$B$6),$E2189,0))</f>
        <v/>
      </c>
      <c r="I2189" s="54">
        <f>IF($B2189="","",$G2189+$H2189-$J2189)</f>
        <v/>
      </c>
      <c r="J2189" s="54">
        <f>IF($B2189="","",MAX(0,$E2189-MAX(0,SUMIFS(Тех_Движение!$G$2:$G$5111,Тех_Движение!$D$2:$D$5111,$C2189,Тех_Движение!$B$2:$B$5111,"&lt;="&amp;Настройки!$B$6)-$F2189)))</f>
        <v/>
      </c>
      <c r="K2189" s="54">
        <f>IF(OR($B2189="",K$3&lt;$D2189+Настройки!$B$7),0,MAX(0,$E2189-MAX(0,SUMIFS(Тех_Движение!$G$2:$G$5111,Тех_Движение!$D$2:$D$5111,$C2189,Тех_Движение!$B$2:$B$5111,"&lt;="&amp;K$3)-$F2189)))</f>
        <v/>
      </c>
      <c r="L2189" s="54">
        <f>IF(OR($B2189="",L$3&lt;$D2189+Настройки!$B$7),0,MAX(0,$E2189-MAX(0,SUMIFS(Тех_Движение!$G$2:$G$5111,Тех_Движение!$D$2:$D$5111,$C2189,Тех_Движение!$B$2:$B$5111,"&lt;="&amp;L$3)-$F2189)))</f>
        <v/>
      </c>
      <c r="M2189" s="54">
        <f>IF(OR($B2189="",M$3&lt;$D2189+Настройки!$B$7),0,MAX(0,$E2189-MAX(0,SUMIFS(Тех_Движение!$G$2:$G$5111,Тех_Движение!$D$2:$D$5111,$C2189,Тех_Движение!$B$2:$B$5111,"&lt;="&amp;M$3)-$F2189)))</f>
        <v/>
      </c>
      <c r="N2189" s="54">
        <f>IF(OR($B2189="",N$3&lt;$D2189+Настройки!$B$7),0,MAX(0,$E2189-MAX(0,SUMIFS(Тех_Движение!$G$2:$G$5111,Тех_Движение!$D$2:$D$5111,$C2189,Тех_Движение!$B$2:$B$5111,"&lt;="&amp;N$3)-$F2189)))</f>
        <v/>
      </c>
      <c r="O2189" s="54">
        <f>IF(OR($B2189="",O$3&lt;$D2189+Настройки!$B$7),0,MAX(0,$E2189-MAX(0,SUMIFS(Тех_Движение!$G$2:$G$5111,Тех_Движение!$D$2:$D$5111,$C2189,Тех_Движение!$B$2:$B$5111,"&lt;="&amp;O$3)-$F2189)))</f>
        <v/>
      </c>
      <c r="P2189" s="54">
        <f>IF(OR($B2189="",P$3&lt;$D2189+Настройки!$B$7),0,MAX(0,$E2189-MAX(0,SUMIFS(Тех_Движение!$G$2:$G$5111,Тех_Движение!$D$2:$D$5111,$C2189,Тех_Движение!$B$2:$B$5111,"&lt;="&amp;P$3)-$F2189)))</f>
        <v/>
      </c>
      <c r="Q2189" s="54">
        <f>IF(OR($B2189="",Q$3&lt;$D2189+Настройки!$B$7),0,MAX(0,$E2189-MAX(0,SUMIFS(Тех_Движение!$G$2:$G$5111,Тех_Движение!$D$2:$D$5111,$C2189,Тех_Движение!$B$2:$B$5111,"&lt;="&amp;Q$3)-$F2189)))</f>
        <v/>
      </c>
      <c r="R2189" s="54">
        <f>IF($B2189="","",SUM($K2189:$Q2189))</f>
        <v/>
      </c>
      <c r="S2189" s="56">
        <f>IF($B2189="","",VLOOKUP($C2189,Настройки!$A$11:$L$17,9,FALSE))</f>
        <v/>
      </c>
      <c r="T2189" s="56">
        <f>IF($B2189="","",$R2189*$S2189)</f>
        <v/>
      </c>
    </row>
    <row r="2190">
      <c r="A2190" s="20">
        <f>Тех_Движение!$A$2187</f>
        <v/>
      </c>
      <c r="B2190" s="20">
        <f>IF(Тех_Движение!$F$2187&gt;0,Тех_Движение!$I$2187,"")</f>
        <v/>
      </c>
      <c r="C2190" s="20">
        <f>IF($B2190="","",Тех_Движение!$D$2187)</f>
        <v/>
      </c>
      <c r="D2190" s="42">
        <f>IF($B2190="","",Тех_Движение!$B$2187)</f>
        <v/>
      </c>
      <c r="E2190" s="54">
        <f>IF($B2190="","",Тех_Движение!$F$2187)</f>
        <v/>
      </c>
      <c r="F2190" s="54">
        <f>IF($B2190="","",SUMIFS($E$5:$E2189,$C$5:$C2189,$C2190))</f>
        <v/>
      </c>
      <c r="G2190" s="54">
        <f>IF($B2190="","",MAX(0,$E2190-MAX(0,SUMIFS(Тех_Движение!$G$2:$G$5111,Тех_Движение!$D$2:$D$5111,$C2190,Тех_Движение!$B$2:$B$5111,"&lt;="&amp;Настройки!$B$5-1)-$F2190)))</f>
        <v/>
      </c>
      <c r="H2190" s="54">
        <f>IF($B2190="","",IF(AND($D2190&gt;=Настройки!$B$5,$D2190&lt;=Настройки!$B$6),$E2190,0))</f>
        <v/>
      </c>
      <c r="I2190" s="54">
        <f>IF($B2190="","",$G2190+$H2190-$J2190)</f>
        <v/>
      </c>
      <c r="J2190" s="54">
        <f>IF($B2190="","",MAX(0,$E2190-MAX(0,SUMIFS(Тех_Движение!$G$2:$G$5111,Тех_Движение!$D$2:$D$5111,$C2190,Тех_Движение!$B$2:$B$5111,"&lt;="&amp;Настройки!$B$6)-$F2190)))</f>
        <v/>
      </c>
      <c r="K2190" s="54">
        <f>IF(OR($B2190="",K$3&lt;$D2190+Настройки!$B$7),0,MAX(0,$E2190-MAX(0,SUMIFS(Тех_Движение!$G$2:$G$5111,Тех_Движение!$D$2:$D$5111,$C2190,Тех_Движение!$B$2:$B$5111,"&lt;="&amp;K$3)-$F2190)))</f>
        <v/>
      </c>
      <c r="L2190" s="54">
        <f>IF(OR($B2190="",L$3&lt;$D2190+Настройки!$B$7),0,MAX(0,$E2190-MAX(0,SUMIFS(Тех_Движение!$G$2:$G$5111,Тех_Движение!$D$2:$D$5111,$C2190,Тех_Движение!$B$2:$B$5111,"&lt;="&amp;L$3)-$F2190)))</f>
        <v/>
      </c>
      <c r="M2190" s="54">
        <f>IF(OR($B2190="",M$3&lt;$D2190+Настройки!$B$7),0,MAX(0,$E2190-MAX(0,SUMIFS(Тех_Движение!$G$2:$G$5111,Тех_Движение!$D$2:$D$5111,$C2190,Тех_Движение!$B$2:$B$5111,"&lt;="&amp;M$3)-$F2190)))</f>
        <v/>
      </c>
      <c r="N2190" s="54">
        <f>IF(OR($B2190="",N$3&lt;$D2190+Настройки!$B$7),0,MAX(0,$E2190-MAX(0,SUMIFS(Тех_Движение!$G$2:$G$5111,Тех_Движение!$D$2:$D$5111,$C2190,Тех_Движение!$B$2:$B$5111,"&lt;="&amp;N$3)-$F2190)))</f>
        <v/>
      </c>
      <c r="O2190" s="54">
        <f>IF(OR($B2190="",O$3&lt;$D2190+Настройки!$B$7),0,MAX(0,$E2190-MAX(0,SUMIFS(Тех_Движение!$G$2:$G$5111,Тех_Движение!$D$2:$D$5111,$C2190,Тех_Движение!$B$2:$B$5111,"&lt;="&amp;O$3)-$F2190)))</f>
        <v/>
      </c>
      <c r="P2190" s="54">
        <f>IF(OR($B2190="",P$3&lt;$D2190+Настройки!$B$7),0,MAX(0,$E2190-MAX(0,SUMIFS(Тех_Движение!$G$2:$G$5111,Тех_Движение!$D$2:$D$5111,$C2190,Тех_Движение!$B$2:$B$5111,"&lt;="&amp;P$3)-$F2190)))</f>
        <v/>
      </c>
      <c r="Q2190" s="54">
        <f>IF(OR($B2190="",Q$3&lt;$D2190+Настройки!$B$7),0,MAX(0,$E2190-MAX(0,SUMIFS(Тех_Движение!$G$2:$G$5111,Тех_Движение!$D$2:$D$5111,$C2190,Тех_Движение!$B$2:$B$5111,"&lt;="&amp;Q$3)-$F2190)))</f>
        <v/>
      </c>
      <c r="R2190" s="54">
        <f>IF($B2190="","",SUM($K2190:$Q2190))</f>
        <v/>
      </c>
      <c r="S2190" s="56">
        <f>IF($B2190="","",VLOOKUP($C2190,Настройки!$A$11:$L$17,9,FALSE))</f>
        <v/>
      </c>
      <c r="T2190" s="56">
        <f>IF($B2190="","",$R2190*$S2190)</f>
        <v/>
      </c>
    </row>
    <row r="2191">
      <c r="A2191" s="20">
        <f>Тех_Движение!$A$2188</f>
        <v/>
      </c>
      <c r="B2191" s="20">
        <f>IF(Тех_Движение!$F$2188&gt;0,Тех_Движение!$I$2188,"")</f>
        <v/>
      </c>
      <c r="C2191" s="20">
        <f>IF($B2191="","",Тех_Движение!$D$2188)</f>
        <v/>
      </c>
      <c r="D2191" s="42">
        <f>IF($B2191="","",Тех_Движение!$B$2188)</f>
        <v/>
      </c>
      <c r="E2191" s="54">
        <f>IF($B2191="","",Тех_Движение!$F$2188)</f>
        <v/>
      </c>
      <c r="F2191" s="54">
        <f>IF($B2191="","",SUMIFS($E$5:$E2190,$C$5:$C2190,$C2191))</f>
        <v/>
      </c>
      <c r="G2191" s="54">
        <f>IF($B2191="","",MAX(0,$E2191-MAX(0,SUMIFS(Тех_Движение!$G$2:$G$5111,Тех_Движение!$D$2:$D$5111,$C2191,Тех_Движение!$B$2:$B$5111,"&lt;="&amp;Настройки!$B$5-1)-$F2191)))</f>
        <v/>
      </c>
      <c r="H2191" s="54">
        <f>IF($B2191="","",IF(AND($D2191&gt;=Настройки!$B$5,$D2191&lt;=Настройки!$B$6),$E2191,0))</f>
        <v/>
      </c>
      <c r="I2191" s="54">
        <f>IF($B2191="","",$G2191+$H2191-$J2191)</f>
        <v/>
      </c>
      <c r="J2191" s="54">
        <f>IF($B2191="","",MAX(0,$E2191-MAX(0,SUMIFS(Тех_Движение!$G$2:$G$5111,Тех_Движение!$D$2:$D$5111,$C2191,Тех_Движение!$B$2:$B$5111,"&lt;="&amp;Настройки!$B$6)-$F2191)))</f>
        <v/>
      </c>
      <c r="K2191" s="54">
        <f>IF(OR($B2191="",K$3&lt;$D2191+Настройки!$B$7),0,MAX(0,$E2191-MAX(0,SUMIFS(Тех_Движение!$G$2:$G$5111,Тех_Движение!$D$2:$D$5111,$C2191,Тех_Движение!$B$2:$B$5111,"&lt;="&amp;K$3)-$F2191)))</f>
        <v/>
      </c>
      <c r="L2191" s="54">
        <f>IF(OR($B2191="",L$3&lt;$D2191+Настройки!$B$7),0,MAX(0,$E2191-MAX(0,SUMIFS(Тех_Движение!$G$2:$G$5111,Тех_Движение!$D$2:$D$5111,$C2191,Тех_Движение!$B$2:$B$5111,"&lt;="&amp;L$3)-$F2191)))</f>
        <v/>
      </c>
      <c r="M2191" s="54">
        <f>IF(OR($B2191="",M$3&lt;$D2191+Настройки!$B$7),0,MAX(0,$E2191-MAX(0,SUMIFS(Тех_Движение!$G$2:$G$5111,Тех_Движение!$D$2:$D$5111,$C2191,Тех_Движение!$B$2:$B$5111,"&lt;="&amp;M$3)-$F2191)))</f>
        <v/>
      </c>
      <c r="N2191" s="54">
        <f>IF(OR($B2191="",N$3&lt;$D2191+Настройки!$B$7),0,MAX(0,$E2191-MAX(0,SUMIFS(Тех_Движение!$G$2:$G$5111,Тех_Движение!$D$2:$D$5111,$C2191,Тех_Движение!$B$2:$B$5111,"&lt;="&amp;N$3)-$F2191)))</f>
        <v/>
      </c>
      <c r="O2191" s="54">
        <f>IF(OR($B2191="",O$3&lt;$D2191+Настройки!$B$7),0,MAX(0,$E2191-MAX(0,SUMIFS(Тех_Движение!$G$2:$G$5111,Тех_Движение!$D$2:$D$5111,$C2191,Тех_Движение!$B$2:$B$5111,"&lt;="&amp;O$3)-$F2191)))</f>
        <v/>
      </c>
      <c r="P2191" s="54">
        <f>IF(OR($B2191="",P$3&lt;$D2191+Настройки!$B$7),0,MAX(0,$E2191-MAX(0,SUMIFS(Тех_Движение!$G$2:$G$5111,Тех_Движение!$D$2:$D$5111,$C2191,Тех_Движение!$B$2:$B$5111,"&lt;="&amp;P$3)-$F2191)))</f>
        <v/>
      </c>
      <c r="Q2191" s="54">
        <f>IF(OR($B2191="",Q$3&lt;$D2191+Настройки!$B$7),0,MAX(0,$E2191-MAX(0,SUMIFS(Тех_Движение!$G$2:$G$5111,Тех_Движение!$D$2:$D$5111,$C2191,Тех_Движение!$B$2:$B$5111,"&lt;="&amp;Q$3)-$F2191)))</f>
        <v/>
      </c>
      <c r="R2191" s="54">
        <f>IF($B2191="","",SUM($K2191:$Q2191))</f>
        <v/>
      </c>
      <c r="S2191" s="56">
        <f>IF($B2191="","",VLOOKUP($C2191,Настройки!$A$11:$L$17,9,FALSE))</f>
        <v/>
      </c>
      <c r="T2191" s="56">
        <f>IF($B2191="","",$R2191*$S2191)</f>
        <v/>
      </c>
    </row>
    <row r="2192">
      <c r="A2192" s="20">
        <f>Тех_Движение!$A$2189</f>
        <v/>
      </c>
      <c r="B2192" s="20">
        <f>IF(Тех_Движение!$F$2189&gt;0,Тех_Движение!$I$2189,"")</f>
        <v/>
      </c>
      <c r="C2192" s="20">
        <f>IF($B2192="","",Тех_Движение!$D$2189)</f>
        <v/>
      </c>
      <c r="D2192" s="42">
        <f>IF($B2192="","",Тех_Движение!$B$2189)</f>
        <v/>
      </c>
      <c r="E2192" s="54">
        <f>IF($B2192="","",Тех_Движение!$F$2189)</f>
        <v/>
      </c>
      <c r="F2192" s="54">
        <f>IF($B2192="","",SUMIFS($E$5:$E2191,$C$5:$C2191,$C2192))</f>
        <v/>
      </c>
      <c r="G2192" s="54">
        <f>IF($B2192="","",MAX(0,$E2192-MAX(0,SUMIFS(Тех_Движение!$G$2:$G$5111,Тех_Движение!$D$2:$D$5111,$C2192,Тех_Движение!$B$2:$B$5111,"&lt;="&amp;Настройки!$B$5-1)-$F2192)))</f>
        <v/>
      </c>
      <c r="H2192" s="54">
        <f>IF($B2192="","",IF(AND($D2192&gt;=Настройки!$B$5,$D2192&lt;=Настройки!$B$6),$E2192,0))</f>
        <v/>
      </c>
      <c r="I2192" s="54">
        <f>IF($B2192="","",$G2192+$H2192-$J2192)</f>
        <v/>
      </c>
      <c r="J2192" s="54">
        <f>IF($B2192="","",MAX(0,$E2192-MAX(0,SUMIFS(Тех_Движение!$G$2:$G$5111,Тех_Движение!$D$2:$D$5111,$C2192,Тех_Движение!$B$2:$B$5111,"&lt;="&amp;Настройки!$B$6)-$F2192)))</f>
        <v/>
      </c>
      <c r="K2192" s="54">
        <f>IF(OR($B2192="",K$3&lt;$D2192+Настройки!$B$7),0,MAX(0,$E2192-MAX(0,SUMIFS(Тех_Движение!$G$2:$G$5111,Тех_Движение!$D$2:$D$5111,$C2192,Тех_Движение!$B$2:$B$5111,"&lt;="&amp;K$3)-$F2192)))</f>
        <v/>
      </c>
      <c r="L2192" s="54">
        <f>IF(OR($B2192="",L$3&lt;$D2192+Настройки!$B$7),0,MAX(0,$E2192-MAX(0,SUMIFS(Тех_Движение!$G$2:$G$5111,Тех_Движение!$D$2:$D$5111,$C2192,Тех_Движение!$B$2:$B$5111,"&lt;="&amp;L$3)-$F2192)))</f>
        <v/>
      </c>
      <c r="M2192" s="54">
        <f>IF(OR($B2192="",M$3&lt;$D2192+Настройки!$B$7),0,MAX(0,$E2192-MAX(0,SUMIFS(Тех_Движение!$G$2:$G$5111,Тех_Движение!$D$2:$D$5111,$C2192,Тех_Движение!$B$2:$B$5111,"&lt;="&amp;M$3)-$F2192)))</f>
        <v/>
      </c>
      <c r="N2192" s="54">
        <f>IF(OR($B2192="",N$3&lt;$D2192+Настройки!$B$7),0,MAX(0,$E2192-MAX(0,SUMIFS(Тех_Движение!$G$2:$G$5111,Тех_Движение!$D$2:$D$5111,$C2192,Тех_Движение!$B$2:$B$5111,"&lt;="&amp;N$3)-$F2192)))</f>
        <v/>
      </c>
      <c r="O2192" s="54">
        <f>IF(OR($B2192="",O$3&lt;$D2192+Настройки!$B$7),0,MAX(0,$E2192-MAX(0,SUMIFS(Тех_Движение!$G$2:$G$5111,Тех_Движение!$D$2:$D$5111,$C2192,Тех_Движение!$B$2:$B$5111,"&lt;="&amp;O$3)-$F2192)))</f>
        <v/>
      </c>
      <c r="P2192" s="54">
        <f>IF(OR($B2192="",P$3&lt;$D2192+Настройки!$B$7),0,MAX(0,$E2192-MAX(0,SUMIFS(Тех_Движение!$G$2:$G$5111,Тех_Движение!$D$2:$D$5111,$C2192,Тех_Движение!$B$2:$B$5111,"&lt;="&amp;P$3)-$F2192)))</f>
        <v/>
      </c>
      <c r="Q2192" s="54">
        <f>IF(OR($B2192="",Q$3&lt;$D2192+Настройки!$B$7),0,MAX(0,$E2192-MAX(0,SUMIFS(Тех_Движение!$G$2:$G$5111,Тех_Движение!$D$2:$D$5111,$C2192,Тех_Движение!$B$2:$B$5111,"&lt;="&amp;Q$3)-$F2192)))</f>
        <v/>
      </c>
      <c r="R2192" s="54">
        <f>IF($B2192="","",SUM($K2192:$Q2192))</f>
        <v/>
      </c>
      <c r="S2192" s="56">
        <f>IF($B2192="","",VLOOKUP($C2192,Настройки!$A$11:$L$17,9,FALSE))</f>
        <v/>
      </c>
      <c r="T2192" s="56">
        <f>IF($B2192="","",$R2192*$S2192)</f>
        <v/>
      </c>
    </row>
    <row r="2193">
      <c r="A2193" s="20">
        <f>Тех_Движение!$A$2190</f>
        <v/>
      </c>
      <c r="B2193" s="20">
        <f>IF(Тех_Движение!$F$2190&gt;0,Тех_Движение!$I$2190,"")</f>
        <v/>
      </c>
      <c r="C2193" s="20">
        <f>IF($B2193="","",Тех_Движение!$D$2190)</f>
        <v/>
      </c>
      <c r="D2193" s="42">
        <f>IF($B2193="","",Тех_Движение!$B$2190)</f>
        <v/>
      </c>
      <c r="E2193" s="54">
        <f>IF($B2193="","",Тех_Движение!$F$2190)</f>
        <v/>
      </c>
      <c r="F2193" s="54">
        <f>IF($B2193="","",SUMIFS($E$5:$E2192,$C$5:$C2192,$C2193))</f>
        <v/>
      </c>
      <c r="G2193" s="54">
        <f>IF($B2193="","",MAX(0,$E2193-MAX(0,SUMIFS(Тех_Движение!$G$2:$G$5111,Тех_Движение!$D$2:$D$5111,$C2193,Тех_Движение!$B$2:$B$5111,"&lt;="&amp;Настройки!$B$5-1)-$F2193)))</f>
        <v/>
      </c>
      <c r="H2193" s="54">
        <f>IF($B2193="","",IF(AND($D2193&gt;=Настройки!$B$5,$D2193&lt;=Настройки!$B$6),$E2193,0))</f>
        <v/>
      </c>
      <c r="I2193" s="54">
        <f>IF($B2193="","",$G2193+$H2193-$J2193)</f>
        <v/>
      </c>
      <c r="J2193" s="54">
        <f>IF($B2193="","",MAX(0,$E2193-MAX(0,SUMIFS(Тех_Движение!$G$2:$G$5111,Тех_Движение!$D$2:$D$5111,$C2193,Тех_Движение!$B$2:$B$5111,"&lt;="&amp;Настройки!$B$6)-$F2193)))</f>
        <v/>
      </c>
      <c r="K2193" s="54">
        <f>IF(OR($B2193="",K$3&lt;$D2193+Настройки!$B$7),0,MAX(0,$E2193-MAX(0,SUMIFS(Тех_Движение!$G$2:$G$5111,Тех_Движение!$D$2:$D$5111,$C2193,Тех_Движение!$B$2:$B$5111,"&lt;="&amp;K$3)-$F2193)))</f>
        <v/>
      </c>
      <c r="L2193" s="54">
        <f>IF(OR($B2193="",L$3&lt;$D2193+Настройки!$B$7),0,MAX(0,$E2193-MAX(0,SUMIFS(Тех_Движение!$G$2:$G$5111,Тех_Движение!$D$2:$D$5111,$C2193,Тех_Движение!$B$2:$B$5111,"&lt;="&amp;L$3)-$F2193)))</f>
        <v/>
      </c>
      <c r="M2193" s="54">
        <f>IF(OR($B2193="",M$3&lt;$D2193+Настройки!$B$7),0,MAX(0,$E2193-MAX(0,SUMIFS(Тех_Движение!$G$2:$G$5111,Тех_Движение!$D$2:$D$5111,$C2193,Тех_Движение!$B$2:$B$5111,"&lt;="&amp;M$3)-$F2193)))</f>
        <v/>
      </c>
      <c r="N2193" s="54">
        <f>IF(OR($B2193="",N$3&lt;$D2193+Настройки!$B$7),0,MAX(0,$E2193-MAX(0,SUMIFS(Тех_Движение!$G$2:$G$5111,Тех_Движение!$D$2:$D$5111,$C2193,Тех_Движение!$B$2:$B$5111,"&lt;="&amp;N$3)-$F2193)))</f>
        <v/>
      </c>
      <c r="O2193" s="54">
        <f>IF(OR($B2193="",O$3&lt;$D2193+Настройки!$B$7),0,MAX(0,$E2193-MAX(0,SUMIFS(Тех_Движение!$G$2:$G$5111,Тех_Движение!$D$2:$D$5111,$C2193,Тех_Движение!$B$2:$B$5111,"&lt;="&amp;O$3)-$F2193)))</f>
        <v/>
      </c>
      <c r="P2193" s="54">
        <f>IF(OR($B2193="",P$3&lt;$D2193+Настройки!$B$7),0,MAX(0,$E2193-MAX(0,SUMIFS(Тех_Движение!$G$2:$G$5111,Тех_Движение!$D$2:$D$5111,$C2193,Тех_Движение!$B$2:$B$5111,"&lt;="&amp;P$3)-$F2193)))</f>
        <v/>
      </c>
      <c r="Q2193" s="54">
        <f>IF(OR($B2193="",Q$3&lt;$D2193+Настройки!$B$7),0,MAX(0,$E2193-MAX(0,SUMIFS(Тех_Движение!$G$2:$G$5111,Тех_Движение!$D$2:$D$5111,$C2193,Тех_Движение!$B$2:$B$5111,"&lt;="&amp;Q$3)-$F2193)))</f>
        <v/>
      </c>
      <c r="R2193" s="54">
        <f>IF($B2193="","",SUM($K2193:$Q2193))</f>
        <v/>
      </c>
      <c r="S2193" s="56">
        <f>IF($B2193="","",VLOOKUP($C2193,Настройки!$A$11:$L$17,9,FALSE))</f>
        <v/>
      </c>
      <c r="T2193" s="56">
        <f>IF($B2193="","",$R2193*$S2193)</f>
        <v/>
      </c>
    </row>
    <row r="2194">
      <c r="A2194" s="20">
        <f>Тех_Движение!$A$2191</f>
        <v/>
      </c>
      <c r="B2194" s="20">
        <f>IF(Тех_Движение!$F$2191&gt;0,Тех_Движение!$I$2191,"")</f>
        <v/>
      </c>
      <c r="C2194" s="20">
        <f>IF($B2194="","",Тех_Движение!$D$2191)</f>
        <v/>
      </c>
      <c r="D2194" s="42">
        <f>IF($B2194="","",Тех_Движение!$B$2191)</f>
        <v/>
      </c>
      <c r="E2194" s="54">
        <f>IF($B2194="","",Тех_Движение!$F$2191)</f>
        <v/>
      </c>
      <c r="F2194" s="54">
        <f>IF($B2194="","",SUMIFS($E$5:$E2193,$C$5:$C2193,$C2194))</f>
        <v/>
      </c>
      <c r="G2194" s="54">
        <f>IF($B2194="","",MAX(0,$E2194-MAX(0,SUMIFS(Тех_Движение!$G$2:$G$5111,Тех_Движение!$D$2:$D$5111,$C2194,Тех_Движение!$B$2:$B$5111,"&lt;="&amp;Настройки!$B$5-1)-$F2194)))</f>
        <v/>
      </c>
      <c r="H2194" s="54">
        <f>IF($B2194="","",IF(AND($D2194&gt;=Настройки!$B$5,$D2194&lt;=Настройки!$B$6),$E2194,0))</f>
        <v/>
      </c>
      <c r="I2194" s="54">
        <f>IF($B2194="","",$G2194+$H2194-$J2194)</f>
        <v/>
      </c>
      <c r="J2194" s="54">
        <f>IF($B2194="","",MAX(0,$E2194-MAX(0,SUMIFS(Тех_Движение!$G$2:$G$5111,Тех_Движение!$D$2:$D$5111,$C2194,Тех_Движение!$B$2:$B$5111,"&lt;="&amp;Настройки!$B$6)-$F2194)))</f>
        <v/>
      </c>
      <c r="K2194" s="54">
        <f>IF(OR($B2194="",K$3&lt;$D2194+Настройки!$B$7),0,MAX(0,$E2194-MAX(0,SUMIFS(Тех_Движение!$G$2:$G$5111,Тех_Движение!$D$2:$D$5111,$C2194,Тех_Движение!$B$2:$B$5111,"&lt;="&amp;K$3)-$F2194)))</f>
        <v/>
      </c>
      <c r="L2194" s="54">
        <f>IF(OR($B2194="",L$3&lt;$D2194+Настройки!$B$7),0,MAX(0,$E2194-MAX(0,SUMIFS(Тех_Движение!$G$2:$G$5111,Тех_Движение!$D$2:$D$5111,$C2194,Тех_Движение!$B$2:$B$5111,"&lt;="&amp;L$3)-$F2194)))</f>
        <v/>
      </c>
      <c r="M2194" s="54">
        <f>IF(OR($B2194="",M$3&lt;$D2194+Настройки!$B$7),0,MAX(0,$E2194-MAX(0,SUMIFS(Тех_Движение!$G$2:$G$5111,Тех_Движение!$D$2:$D$5111,$C2194,Тех_Движение!$B$2:$B$5111,"&lt;="&amp;M$3)-$F2194)))</f>
        <v/>
      </c>
      <c r="N2194" s="54">
        <f>IF(OR($B2194="",N$3&lt;$D2194+Настройки!$B$7),0,MAX(0,$E2194-MAX(0,SUMIFS(Тех_Движение!$G$2:$G$5111,Тех_Движение!$D$2:$D$5111,$C2194,Тех_Движение!$B$2:$B$5111,"&lt;="&amp;N$3)-$F2194)))</f>
        <v/>
      </c>
      <c r="O2194" s="54">
        <f>IF(OR($B2194="",O$3&lt;$D2194+Настройки!$B$7),0,MAX(0,$E2194-MAX(0,SUMIFS(Тех_Движение!$G$2:$G$5111,Тех_Движение!$D$2:$D$5111,$C2194,Тех_Движение!$B$2:$B$5111,"&lt;="&amp;O$3)-$F2194)))</f>
        <v/>
      </c>
      <c r="P2194" s="54">
        <f>IF(OR($B2194="",P$3&lt;$D2194+Настройки!$B$7),0,MAX(0,$E2194-MAX(0,SUMIFS(Тех_Движение!$G$2:$G$5111,Тех_Движение!$D$2:$D$5111,$C2194,Тех_Движение!$B$2:$B$5111,"&lt;="&amp;P$3)-$F2194)))</f>
        <v/>
      </c>
      <c r="Q2194" s="54">
        <f>IF(OR($B2194="",Q$3&lt;$D2194+Настройки!$B$7),0,MAX(0,$E2194-MAX(0,SUMIFS(Тех_Движение!$G$2:$G$5111,Тех_Движение!$D$2:$D$5111,$C2194,Тех_Движение!$B$2:$B$5111,"&lt;="&amp;Q$3)-$F2194)))</f>
        <v/>
      </c>
      <c r="R2194" s="54">
        <f>IF($B2194="","",SUM($K2194:$Q2194))</f>
        <v/>
      </c>
      <c r="S2194" s="56">
        <f>IF($B2194="","",VLOOKUP($C2194,Настройки!$A$11:$L$17,9,FALSE))</f>
        <v/>
      </c>
      <c r="T2194" s="56">
        <f>IF($B2194="","",$R2194*$S2194)</f>
        <v/>
      </c>
    </row>
    <row r="2195">
      <c r="A2195" s="20">
        <f>Тех_Движение!$A$2192</f>
        <v/>
      </c>
      <c r="B2195" s="20">
        <f>IF(Тех_Движение!$F$2192&gt;0,Тех_Движение!$I$2192,"")</f>
        <v/>
      </c>
      <c r="C2195" s="20">
        <f>IF($B2195="","",Тех_Движение!$D$2192)</f>
        <v/>
      </c>
      <c r="D2195" s="42">
        <f>IF($B2195="","",Тех_Движение!$B$2192)</f>
        <v/>
      </c>
      <c r="E2195" s="54">
        <f>IF($B2195="","",Тех_Движение!$F$2192)</f>
        <v/>
      </c>
      <c r="F2195" s="54">
        <f>IF($B2195="","",SUMIFS($E$5:$E2194,$C$5:$C2194,$C2195))</f>
        <v/>
      </c>
      <c r="G2195" s="54">
        <f>IF($B2195="","",MAX(0,$E2195-MAX(0,SUMIFS(Тех_Движение!$G$2:$G$5111,Тех_Движение!$D$2:$D$5111,$C2195,Тех_Движение!$B$2:$B$5111,"&lt;="&amp;Настройки!$B$5-1)-$F2195)))</f>
        <v/>
      </c>
      <c r="H2195" s="54">
        <f>IF($B2195="","",IF(AND($D2195&gt;=Настройки!$B$5,$D2195&lt;=Настройки!$B$6),$E2195,0))</f>
        <v/>
      </c>
      <c r="I2195" s="54">
        <f>IF($B2195="","",$G2195+$H2195-$J2195)</f>
        <v/>
      </c>
      <c r="J2195" s="54">
        <f>IF($B2195="","",MAX(0,$E2195-MAX(0,SUMIFS(Тех_Движение!$G$2:$G$5111,Тех_Движение!$D$2:$D$5111,$C2195,Тех_Движение!$B$2:$B$5111,"&lt;="&amp;Настройки!$B$6)-$F2195)))</f>
        <v/>
      </c>
      <c r="K2195" s="54">
        <f>IF(OR($B2195="",K$3&lt;$D2195+Настройки!$B$7),0,MAX(0,$E2195-MAX(0,SUMIFS(Тех_Движение!$G$2:$G$5111,Тех_Движение!$D$2:$D$5111,$C2195,Тех_Движение!$B$2:$B$5111,"&lt;="&amp;K$3)-$F2195)))</f>
        <v/>
      </c>
      <c r="L2195" s="54">
        <f>IF(OR($B2195="",L$3&lt;$D2195+Настройки!$B$7),0,MAX(0,$E2195-MAX(0,SUMIFS(Тех_Движение!$G$2:$G$5111,Тех_Движение!$D$2:$D$5111,$C2195,Тех_Движение!$B$2:$B$5111,"&lt;="&amp;L$3)-$F2195)))</f>
        <v/>
      </c>
      <c r="M2195" s="54">
        <f>IF(OR($B2195="",M$3&lt;$D2195+Настройки!$B$7),0,MAX(0,$E2195-MAX(0,SUMIFS(Тех_Движение!$G$2:$G$5111,Тех_Движение!$D$2:$D$5111,$C2195,Тех_Движение!$B$2:$B$5111,"&lt;="&amp;M$3)-$F2195)))</f>
        <v/>
      </c>
      <c r="N2195" s="54">
        <f>IF(OR($B2195="",N$3&lt;$D2195+Настройки!$B$7),0,MAX(0,$E2195-MAX(0,SUMIFS(Тех_Движение!$G$2:$G$5111,Тех_Движение!$D$2:$D$5111,$C2195,Тех_Движение!$B$2:$B$5111,"&lt;="&amp;N$3)-$F2195)))</f>
        <v/>
      </c>
      <c r="O2195" s="54">
        <f>IF(OR($B2195="",O$3&lt;$D2195+Настройки!$B$7),0,MAX(0,$E2195-MAX(0,SUMIFS(Тех_Движение!$G$2:$G$5111,Тех_Движение!$D$2:$D$5111,$C2195,Тех_Движение!$B$2:$B$5111,"&lt;="&amp;O$3)-$F2195)))</f>
        <v/>
      </c>
      <c r="P2195" s="54">
        <f>IF(OR($B2195="",P$3&lt;$D2195+Настройки!$B$7),0,MAX(0,$E2195-MAX(0,SUMIFS(Тех_Движение!$G$2:$G$5111,Тех_Движение!$D$2:$D$5111,$C2195,Тех_Движение!$B$2:$B$5111,"&lt;="&amp;P$3)-$F2195)))</f>
        <v/>
      </c>
      <c r="Q2195" s="54">
        <f>IF(OR($B2195="",Q$3&lt;$D2195+Настройки!$B$7),0,MAX(0,$E2195-MAX(0,SUMIFS(Тех_Движение!$G$2:$G$5111,Тех_Движение!$D$2:$D$5111,$C2195,Тех_Движение!$B$2:$B$5111,"&lt;="&amp;Q$3)-$F2195)))</f>
        <v/>
      </c>
      <c r="R2195" s="54">
        <f>IF($B2195="","",SUM($K2195:$Q2195))</f>
        <v/>
      </c>
      <c r="S2195" s="56">
        <f>IF($B2195="","",VLOOKUP($C2195,Настройки!$A$11:$L$17,9,FALSE))</f>
        <v/>
      </c>
      <c r="T2195" s="56">
        <f>IF($B2195="","",$R2195*$S2195)</f>
        <v/>
      </c>
    </row>
    <row r="2196">
      <c r="A2196" s="20">
        <f>Тех_Движение!$A$2193</f>
        <v/>
      </c>
      <c r="B2196" s="20">
        <f>IF(Тех_Движение!$F$2193&gt;0,Тех_Движение!$I$2193,"")</f>
        <v/>
      </c>
      <c r="C2196" s="20">
        <f>IF($B2196="","",Тех_Движение!$D$2193)</f>
        <v/>
      </c>
      <c r="D2196" s="42">
        <f>IF($B2196="","",Тех_Движение!$B$2193)</f>
        <v/>
      </c>
      <c r="E2196" s="54">
        <f>IF($B2196="","",Тех_Движение!$F$2193)</f>
        <v/>
      </c>
      <c r="F2196" s="54">
        <f>IF($B2196="","",SUMIFS($E$5:$E2195,$C$5:$C2195,$C2196))</f>
        <v/>
      </c>
      <c r="G2196" s="54">
        <f>IF($B2196="","",MAX(0,$E2196-MAX(0,SUMIFS(Тех_Движение!$G$2:$G$5111,Тех_Движение!$D$2:$D$5111,$C2196,Тех_Движение!$B$2:$B$5111,"&lt;="&amp;Настройки!$B$5-1)-$F2196)))</f>
        <v/>
      </c>
      <c r="H2196" s="54">
        <f>IF($B2196="","",IF(AND($D2196&gt;=Настройки!$B$5,$D2196&lt;=Настройки!$B$6),$E2196,0))</f>
        <v/>
      </c>
      <c r="I2196" s="54">
        <f>IF($B2196="","",$G2196+$H2196-$J2196)</f>
        <v/>
      </c>
      <c r="J2196" s="54">
        <f>IF($B2196="","",MAX(0,$E2196-MAX(0,SUMIFS(Тех_Движение!$G$2:$G$5111,Тех_Движение!$D$2:$D$5111,$C2196,Тех_Движение!$B$2:$B$5111,"&lt;="&amp;Настройки!$B$6)-$F2196)))</f>
        <v/>
      </c>
      <c r="K2196" s="54">
        <f>IF(OR($B2196="",K$3&lt;$D2196+Настройки!$B$7),0,MAX(0,$E2196-MAX(0,SUMIFS(Тех_Движение!$G$2:$G$5111,Тех_Движение!$D$2:$D$5111,$C2196,Тех_Движение!$B$2:$B$5111,"&lt;="&amp;K$3)-$F2196)))</f>
        <v/>
      </c>
      <c r="L2196" s="54">
        <f>IF(OR($B2196="",L$3&lt;$D2196+Настройки!$B$7),0,MAX(0,$E2196-MAX(0,SUMIFS(Тех_Движение!$G$2:$G$5111,Тех_Движение!$D$2:$D$5111,$C2196,Тех_Движение!$B$2:$B$5111,"&lt;="&amp;L$3)-$F2196)))</f>
        <v/>
      </c>
      <c r="M2196" s="54">
        <f>IF(OR($B2196="",M$3&lt;$D2196+Настройки!$B$7),0,MAX(0,$E2196-MAX(0,SUMIFS(Тех_Движение!$G$2:$G$5111,Тех_Движение!$D$2:$D$5111,$C2196,Тех_Движение!$B$2:$B$5111,"&lt;="&amp;M$3)-$F2196)))</f>
        <v/>
      </c>
      <c r="N2196" s="54">
        <f>IF(OR($B2196="",N$3&lt;$D2196+Настройки!$B$7),0,MAX(0,$E2196-MAX(0,SUMIFS(Тех_Движение!$G$2:$G$5111,Тех_Движение!$D$2:$D$5111,$C2196,Тех_Движение!$B$2:$B$5111,"&lt;="&amp;N$3)-$F2196)))</f>
        <v/>
      </c>
      <c r="O2196" s="54">
        <f>IF(OR($B2196="",O$3&lt;$D2196+Настройки!$B$7),0,MAX(0,$E2196-MAX(0,SUMIFS(Тех_Движение!$G$2:$G$5111,Тех_Движение!$D$2:$D$5111,$C2196,Тех_Движение!$B$2:$B$5111,"&lt;="&amp;O$3)-$F2196)))</f>
        <v/>
      </c>
      <c r="P2196" s="54">
        <f>IF(OR($B2196="",P$3&lt;$D2196+Настройки!$B$7),0,MAX(0,$E2196-MAX(0,SUMIFS(Тех_Движение!$G$2:$G$5111,Тех_Движение!$D$2:$D$5111,$C2196,Тех_Движение!$B$2:$B$5111,"&lt;="&amp;P$3)-$F2196)))</f>
        <v/>
      </c>
      <c r="Q2196" s="54">
        <f>IF(OR($B2196="",Q$3&lt;$D2196+Настройки!$B$7),0,MAX(0,$E2196-MAX(0,SUMIFS(Тех_Движение!$G$2:$G$5111,Тех_Движение!$D$2:$D$5111,$C2196,Тех_Движение!$B$2:$B$5111,"&lt;="&amp;Q$3)-$F2196)))</f>
        <v/>
      </c>
      <c r="R2196" s="54">
        <f>IF($B2196="","",SUM($K2196:$Q2196))</f>
        <v/>
      </c>
      <c r="S2196" s="56">
        <f>IF($B2196="","",VLOOKUP($C2196,Настройки!$A$11:$L$17,9,FALSE))</f>
        <v/>
      </c>
      <c r="T2196" s="56">
        <f>IF($B2196="","",$R2196*$S2196)</f>
        <v/>
      </c>
    </row>
    <row r="2197">
      <c r="A2197" s="20">
        <f>Тех_Движение!$A$2194</f>
        <v/>
      </c>
      <c r="B2197" s="20">
        <f>IF(Тех_Движение!$F$2194&gt;0,Тех_Движение!$I$2194,"")</f>
        <v/>
      </c>
      <c r="C2197" s="20">
        <f>IF($B2197="","",Тех_Движение!$D$2194)</f>
        <v/>
      </c>
      <c r="D2197" s="42">
        <f>IF($B2197="","",Тех_Движение!$B$2194)</f>
        <v/>
      </c>
      <c r="E2197" s="54">
        <f>IF($B2197="","",Тех_Движение!$F$2194)</f>
        <v/>
      </c>
      <c r="F2197" s="54">
        <f>IF($B2197="","",SUMIFS($E$5:$E2196,$C$5:$C2196,$C2197))</f>
        <v/>
      </c>
      <c r="G2197" s="54">
        <f>IF($B2197="","",MAX(0,$E2197-MAX(0,SUMIFS(Тех_Движение!$G$2:$G$5111,Тех_Движение!$D$2:$D$5111,$C2197,Тех_Движение!$B$2:$B$5111,"&lt;="&amp;Настройки!$B$5-1)-$F2197)))</f>
        <v/>
      </c>
      <c r="H2197" s="54">
        <f>IF($B2197="","",IF(AND($D2197&gt;=Настройки!$B$5,$D2197&lt;=Настройки!$B$6),$E2197,0))</f>
        <v/>
      </c>
      <c r="I2197" s="54">
        <f>IF($B2197="","",$G2197+$H2197-$J2197)</f>
        <v/>
      </c>
      <c r="J2197" s="54">
        <f>IF($B2197="","",MAX(0,$E2197-MAX(0,SUMIFS(Тех_Движение!$G$2:$G$5111,Тех_Движение!$D$2:$D$5111,$C2197,Тех_Движение!$B$2:$B$5111,"&lt;="&amp;Настройки!$B$6)-$F2197)))</f>
        <v/>
      </c>
      <c r="K2197" s="54">
        <f>IF(OR($B2197="",K$3&lt;$D2197+Настройки!$B$7),0,MAX(0,$E2197-MAX(0,SUMIFS(Тех_Движение!$G$2:$G$5111,Тех_Движение!$D$2:$D$5111,$C2197,Тех_Движение!$B$2:$B$5111,"&lt;="&amp;K$3)-$F2197)))</f>
        <v/>
      </c>
      <c r="L2197" s="54">
        <f>IF(OR($B2197="",L$3&lt;$D2197+Настройки!$B$7),0,MAX(0,$E2197-MAX(0,SUMIFS(Тех_Движение!$G$2:$G$5111,Тех_Движение!$D$2:$D$5111,$C2197,Тех_Движение!$B$2:$B$5111,"&lt;="&amp;L$3)-$F2197)))</f>
        <v/>
      </c>
      <c r="M2197" s="54">
        <f>IF(OR($B2197="",M$3&lt;$D2197+Настройки!$B$7),0,MAX(0,$E2197-MAX(0,SUMIFS(Тех_Движение!$G$2:$G$5111,Тех_Движение!$D$2:$D$5111,$C2197,Тех_Движение!$B$2:$B$5111,"&lt;="&amp;M$3)-$F2197)))</f>
        <v/>
      </c>
      <c r="N2197" s="54">
        <f>IF(OR($B2197="",N$3&lt;$D2197+Настройки!$B$7),0,MAX(0,$E2197-MAX(0,SUMIFS(Тех_Движение!$G$2:$G$5111,Тех_Движение!$D$2:$D$5111,$C2197,Тех_Движение!$B$2:$B$5111,"&lt;="&amp;N$3)-$F2197)))</f>
        <v/>
      </c>
      <c r="O2197" s="54">
        <f>IF(OR($B2197="",O$3&lt;$D2197+Настройки!$B$7),0,MAX(0,$E2197-MAX(0,SUMIFS(Тех_Движение!$G$2:$G$5111,Тех_Движение!$D$2:$D$5111,$C2197,Тех_Движение!$B$2:$B$5111,"&lt;="&amp;O$3)-$F2197)))</f>
        <v/>
      </c>
      <c r="P2197" s="54">
        <f>IF(OR($B2197="",P$3&lt;$D2197+Настройки!$B$7),0,MAX(0,$E2197-MAX(0,SUMIFS(Тех_Движение!$G$2:$G$5111,Тех_Движение!$D$2:$D$5111,$C2197,Тех_Движение!$B$2:$B$5111,"&lt;="&amp;P$3)-$F2197)))</f>
        <v/>
      </c>
      <c r="Q2197" s="54">
        <f>IF(OR($B2197="",Q$3&lt;$D2197+Настройки!$B$7),0,MAX(0,$E2197-MAX(0,SUMIFS(Тех_Движение!$G$2:$G$5111,Тех_Движение!$D$2:$D$5111,$C2197,Тех_Движение!$B$2:$B$5111,"&lt;="&amp;Q$3)-$F2197)))</f>
        <v/>
      </c>
      <c r="R2197" s="54">
        <f>IF($B2197="","",SUM($K2197:$Q2197))</f>
        <v/>
      </c>
      <c r="S2197" s="56">
        <f>IF($B2197="","",VLOOKUP($C2197,Настройки!$A$11:$L$17,9,FALSE))</f>
        <v/>
      </c>
      <c r="T2197" s="56">
        <f>IF($B2197="","",$R2197*$S2197)</f>
        <v/>
      </c>
    </row>
    <row r="2198">
      <c r="A2198" s="20">
        <f>Тех_Движение!$A$2195</f>
        <v/>
      </c>
      <c r="B2198" s="20">
        <f>IF(Тех_Движение!$F$2195&gt;0,Тех_Движение!$I$2195,"")</f>
        <v/>
      </c>
      <c r="C2198" s="20">
        <f>IF($B2198="","",Тех_Движение!$D$2195)</f>
        <v/>
      </c>
      <c r="D2198" s="42">
        <f>IF($B2198="","",Тех_Движение!$B$2195)</f>
        <v/>
      </c>
      <c r="E2198" s="54">
        <f>IF($B2198="","",Тех_Движение!$F$2195)</f>
        <v/>
      </c>
      <c r="F2198" s="54">
        <f>IF($B2198="","",SUMIFS($E$5:$E2197,$C$5:$C2197,$C2198))</f>
        <v/>
      </c>
      <c r="G2198" s="54">
        <f>IF($B2198="","",MAX(0,$E2198-MAX(0,SUMIFS(Тех_Движение!$G$2:$G$5111,Тех_Движение!$D$2:$D$5111,$C2198,Тех_Движение!$B$2:$B$5111,"&lt;="&amp;Настройки!$B$5-1)-$F2198)))</f>
        <v/>
      </c>
      <c r="H2198" s="54">
        <f>IF($B2198="","",IF(AND($D2198&gt;=Настройки!$B$5,$D2198&lt;=Настройки!$B$6),$E2198,0))</f>
        <v/>
      </c>
      <c r="I2198" s="54">
        <f>IF($B2198="","",$G2198+$H2198-$J2198)</f>
        <v/>
      </c>
      <c r="J2198" s="54">
        <f>IF($B2198="","",MAX(0,$E2198-MAX(0,SUMIFS(Тех_Движение!$G$2:$G$5111,Тех_Движение!$D$2:$D$5111,$C2198,Тех_Движение!$B$2:$B$5111,"&lt;="&amp;Настройки!$B$6)-$F2198)))</f>
        <v/>
      </c>
      <c r="K2198" s="54">
        <f>IF(OR($B2198="",K$3&lt;$D2198+Настройки!$B$7),0,MAX(0,$E2198-MAX(0,SUMIFS(Тех_Движение!$G$2:$G$5111,Тех_Движение!$D$2:$D$5111,$C2198,Тех_Движение!$B$2:$B$5111,"&lt;="&amp;K$3)-$F2198)))</f>
        <v/>
      </c>
      <c r="L2198" s="54">
        <f>IF(OR($B2198="",L$3&lt;$D2198+Настройки!$B$7),0,MAX(0,$E2198-MAX(0,SUMIFS(Тех_Движение!$G$2:$G$5111,Тех_Движение!$D$2:$D$5111,$C2198,Тех_Движение!$B$2:$B$5111,"&lt;="&amp;L$3)-$F2198)))</f>
        <v/>
      </c>
      <c r="M2198" s="54">
        <f>IF(OR($B2198="",M$3&lt;$D2198+Настройки!$B$7),0,MAX(0,$E2198-MAX(0,SUMIFS(Тех_Движение!$G$2:$G$5111,Тех_Движение!$D$2:$D$5111,$C2198,Тех_Движение!$B$2:$B$5111,"&lt;="&amp;M$3)-$F2198)))</f>
        <v/>
      </c>
      <c r="N2198" s="54">
        <f>IF(OR($B2198="",N$3&lt;$D2198+Настройки!$B$7),0,MAX(0,$E2198-MAX(0,SUMIFS(Тех_Движение!$G$2:$G$5111,Тех_Движение!$D$2:$D$5111,$C2198,Тех_Движение!$B$2:$B$5111,"&lt;="&amp;N$3)-$F2198)))</f>
        <v/>
      </c>
      <c r="O2198" s="54">
        <f>IF(OR($B2198="",O$3&lt;$D2198+Настройки!$B$7),0,MAX(0,$E2198-MAX(0,SUMIFS(Тех_Движение!$G$2:$G$5111,Тех_Движение!$D$2:$D$5111,$C2198,Тех_Движение!$B$2:$B$5111,"&lt;="&amp;O$3)-$F2198)))</f>
        <v/>
      </c>
      <c r="P2198" s="54">
        <f>IF(OR($B2198="",P$3&lt;$D2198+Настройки!$B$7),0,MAX(0,$E2198-MAX(0,SUMIFS(Тех_Движение!$G$2:$G$5111,Тех_Движение!$D$2:$D$5111,$C2198,Тех_Движение!$B$2:$B$5111,"&lt;="&amp;P$3)-$F2198)))</f>
        <v/>
      </c>
      <c r="Q2198" s="54">
        <f>IF(OR($B2198="",Q$3&lt;$D2198+Настройки!$B$7),0,MAX(0,$E2198-MAX(0,SUMIFS(Тех_Движение!$G$2:$G$5111,Тех_Движение!$D$2:$D$5111,$C2198,Тех_Движение!$B$2:$B$5111,"&lt;="&amp;Q$3)-$F2198)))</f>
        <v/>
      </c>
      <c r="R2198" s="54">
        <f>IF($B2198="","",SUM($K2198:$Q2198))</f>
        <v/>
      </c>
      <c r="S2198" s="56">
        <f>IF($B2198="","",VLOOKUP($C2198,Настройки!$A$11:$L$17,9,FALSE))</f>
        <v/>
      </c>
      <c r="T2198" s="56">
        <f>IF($B2198="","",$R2198*$S2198)</f>
        <v/>
      </c>
    </row>
    <row r="2199">
      <c r="A2199" s="20">
        <f>Тех_Движение!$A$2196</f>
        <v/>
      </c>
      <c r="B2199" s="20">
        <f>IF(Тех_Движение!$F$2196&gt;0,Тех_Движение!$I$2196,"")</f>
        <v/>
      </c>
      <c r="C2199" s="20">
        <f>IF($B2199="","",Тех_Движение!$D$2196)</f>
        <v/>
      </c>
      <c r="D2199" s="42">
        <f>IF($B2199="","",Тех_Движение!$B$2196)</f>
        <v/>
      </c>
      <c r="E2199" s="54">
        <f>IF($B2199="","",Тех_Движение!$F$2196)</f>
        <v/>
      </c>
      <c r="F2199" s="54">
        <f>IF($B2199="","",SUMIFS($E$5:$E2198,$C$5:$C2198,$C2199))</f>
        <v/>
      </c>
      <c r="G2199" s="54">
        <f>IF($B2199="","",MAX(0,$E2199-MAX(0,SUMIFS(Тех_Движение!$G$2:$G$5111,Тех_Движение!$D$2:$D$5111,$C2199,Тех_Движение!$B$2:$B$5111,"&lt;="&amp;Настройки!$B$5-1)-$F2199)))</f>
        <v/>
      </c>
      <c r="H2199" s="54">
        <f>IF($B2199="","",IF(AND($D2199&gt;=Настройки!$B$5,$D2199&lt;=Настройки!$B$6),$E2199,0))</f>
        <v/>
      </c>
      <c r="I2199" s="54">
        <f>IF($B2199="","",$G2199+$H2199-$J2199)</f>
        <v/>
      </c>
      <c r="J2199" s="54">
        <f>IF($B2199="","",MAX(0,$E2199-MAX(0,SUMIFS(Тех_Движение!$G$2:$G$5111,Тех_Движение!$D$2:$D$5111,$C2199,Тех_Движение!$B$2:$B$5111,"&lt;="&amp;Настройки!$B$6)-$F2199)))</f>
        <v/>
      </c>
      <c r="K2199" s="54">
        <f>IF(OR($B2199="",K$3&lt;$D2199+Настройки!$B$7),0,MAX(0,$E2199-MAX(0,SUMIFS(Тех_Движение!$G$2:$G$5111,Тех_Движение!$D$2:$D$5111,$C2199,Тех_Движение!$B$2:$B$5111,"&lt;="&amp;K$3)-$F2199)))</f>
        <v/>
      </c>
      <c r="L2199" s="54">
        <f>IF(OR($B2199="",L$3&lt;$D2199+Настройки!$B$7),0,MAX(0,$E2199-MAX(0,SUMIFS(Тех_Движение!$G$2:$G$5111,Тех_Движение!$D$2:$D$5111,$C2199,Тех_Движение!$B$2:$B$5111,"&lt;="&amp;L$3)-$F2199)))</f>
        <v/>
      </c>
      <c r="M2199" s="54">
        <f>IF(OR($B2199="",M$3&lt;$D2199+Настройки!$B$7),0,MAX(0,$E2199-MAX(0,SUMIFS(Тех_Движение!$G$2:$G$5111,Тех_Движение!$D$2:$D$5111,$C2199,Тех_Движение!$B$2:$B$5111,"&lt;="&amp;M$3)-$F2199)))</f>
        <v/>
      </c>
      <c r="N2199" s="54">
        <f>IF(OR($B2199="",N$3&lt;$D2199+Настройки!$B$7),0,MAX(0,$E2199-MAX(0,SUMIFS(Тех_Движение!$G$2:$G$5111,Тех_Движение!$D$2:$D$5111,$C2199,Тех_Движение!$B$2:$B$5111,"&lt;="&amp;N$3)-$F2199)))</f>
        <v/>
      </c>
      <c r="O2199" s="54">
        <f>IF(OR($B2199="",O$3&lt;$D2199+Настройки!$B$7),0,MAX(0,$E2199-MAX(0,SUMIFS(Тех_Движение!$G$2:$G$5111,Тех_Движение!$D$2:$D$5111,$C2199,Тех_Движение!$B$2:$B$5111,"&lt;="&amp;O$3)-$F2199)))</f>
        <v/>
      </c>
      <c r="P2199" s="54">
        <f>IF(OR($B2199="",P$3&lt;$D2199+Настройки!$B$7),0,MAX(0,$E2199-MAX(0,SUMIFS(Тех_Движение!$G$2:$G$5111,Тех_Движение!$D$2:$D$5111,$C2199,Тех_Движение!$B$2:$B$5111,"&lt;="&amp;P$3)-$F2199)))</f>
        <v/>
      </c>
      <c r="Q2199" s="54">
        <f>IF(OR($B2199="",Q$3&lt;$D2199+Настройки!$B$7),0,MAX(0,$E2199-MAX(0,SUMIFS(Тех_Движение!$G$2:$G$5111,Тех_Движение!$D$2:$D$5111,$C2199,Тех_Движение!$B$2:$B$5111,"&lt;="&amp;Q$3)-$F2199)))</f>
        <v/>
      </c>
      <c r="R2199" s="54">
        <f>IF($B2199="","",SUM($K2199:$Q2199))</f>
        <v/>
      </c>
      <c r="S2199" s="56">
        <f>IF($B2199="","",VLOOKUP($C2199,Настройки!$A$11:$L$17,9,FALSE))</f>
        <v/>
      </c>
      <c r="T2199" s="56">
        <f>IF($B2199="","",$R2199*$S2199)</f>
        <v/>
      </c>
    </row>
    <row r="2200">
      <c r="A2200" s="20">
        <f>Тех_Движение!$A$2197</f>
        <v/>
      </c>
      <c r="B2200" s="20">
        <f>IF(Тех_Движение!$F$2197&gt;0,Тех_Движение!$I$2197,"")</f>
        <v/>
      </c>
      <c r="C2200" s="20">
        <f>IF($B2200="","",Тех_Движение!$D$2197)</f>
        <v/>
      </c>
      <c r="D2200" s="42">
        <f>IF($B2200="","",Тех_Движение!$B$2197)</f>
        <v/>
      </c>
      <c r="E2200" s="54">
        <f>IF($B2200="","",Тех_Движение!$F$2197)</f>
        <v/>
      </c>
      <c r="F2200" s="54">
        <f>IF($B2200="","",SUMIFS($E$5:$E2199,$C$5:$C2199,$C2200))</f>
        <v/>
      </c>
      <c r="G2200" s="54">
        <f>IF($B2200="","",MAX(0,$E2200-MAX(0,SUMIFS(Тех_Движение!$G$2:$G$5111,Тех_Движение!$D$2:$D$5111,$C2200,Тех_Движение!$B$2:$B$5111,"&lt;="&amp;Настройки!$B$5-1)-$F2200)))</f>
        <v/>
      </c>
      <c r="H2200" s="54">
        <f>IF($B2200="","",IF(AND($D2200&gt;=Настройки!$B$5,$D2200&lt;=Настройки!$B$6),$E2200,0))</f>
        <v/>
      </c>
      <c r="I2200" s="54">
        <f>IF($B2200="","",$G2200+$H2200-$J2200)</f>
        <v/>
      </c>
      <c r="J2200" s="54">
        <f>IF($B2200="","",MAX(0,$E2200-MAX(0,SUMIFS(Тех_Движение!$G$2:$G$5111,Тех_Движение!$D$2:$D$5111,$C2200,Тех_Движение!$B$2:$B$5111,"&lt;="&amp;Настройки!$B$6)-$F2200)))</f>
        <v/>
      </c>
      <c r="K2200" s="54">
        <f>IF(OR($B2200="",K$3&lt;$D2200+Настройки!$B$7),0,MAX(0,$E2200-MAX(0,SUMIFS(Тех_Движение!$G$2:$G$5111,Тех_Движение!$D$2:$D$5111,$C2200,Тех_Движение!$B$2:$B$5111,"&lt;="&amp;K$3)-$F2200)))</f>
        <v/>
      </c>
      <c r="L2200" s="54">
        <f>IF(OR($B2200="",L$3&lt;$D2200+Настройки!$B$7),0,MAX(0,$E2200-MAX(0,SUMIFS(Тех_Движение!$G$2:$G$5111,Тех_Движение!$D$2:$D$5111,$C2200,Тех_Движение!$B$2:$B$5111,"&lt;="&amp;L$3)-$F2200)))</f>
        <v/>
      </c>
      <c r="M2200" s="54">
        <f>IF(OR($B2200="",M$3&lt;$D2200+Настройки!$B$7),0,MAX(0,$E2200-MAX(0,SUMIFS(Тех_Движение!$G$2:$G$5111,Тех_Движение!$D$2:$D$5111,$C2200,Тех_Движение!$B$2:$B$5111,"&lt;="&amp;M$3)-$F2200)))</f>
        <v/>
      </c>
      <c r="N2200" s="54">
        <f>IF(OR($B2200="",N$3&lt;$D2200+Настройки!$B$7),0,MAX(0,$E2200-MAX(0,SUMIFS(Тех_Движение!$G$2:$G$5111,Тех_Движение!$D$2:$D$5111,$C2200,Тех_Движение!$B$2:$B$5111,"&lt;="&amp;N$3)-$F2200)))</f>
        <v/>
      </c>
      <c r="O2200" s="54">
        <f>IF(OR($B2200="",O$3&lt;$D2200+Настройки!$B$7),0,MAX(0,$E2200-MAX(0,SUMIFS(Тех_Движение!$G$2:$G$5111,Тех_Движение!$D$2:$D$5111,$C2200,Тех_Движение!$B$2:$B$5111,"&lt;="&amp;O$3)-$F2200)))</f>
        <v/>
      </c>
      <c r="P2200" s="54">
        <f>IF(OR($B2200="",P$3&lt;$D2200+Настройки!$B$7),0,MAX(0,$E2200-MAX(0,SUMIFS(Тех_Движение!$G$2:$G$5111,Тех_Движение!$D$2:$D$5111,$C2200,Тех_Движение!$B$2:$B$5111,"&lt;="&amp;P$3)-$F2200)))</f>
        <v/>
      </c>
      <c r="Q2200" s="54">
        <f>IF(OR($B2200="",Q$3&lt;$D2200+Настройки!$B$7),0,MAX(0,$E2200-MAX(0,SUMIFS(Тех_Движение!$G$2:$G$5111,Тех_Движение!$D$2:$D$5111,$C2200,Тех_Движение!$B$2:$B$5111,"&lt;="&amp;Q$3)-$F2200)))</f>
        <v/>
      </c>
      <c r="R2200" s="54">
        <f>IF($B2200="","",SUM($K2200:$Q2200))</f>
        <v/>
      </c>
      <c r="S2200" s="56">
        <f>IF($B2200="","",VLOOKUP($C2200,Настройки!$A$11:$L$17,9,FALSE))</f>
        <v/>
      </c>
      <c r="T2200" s="56">
        <f>IF($B2200="","",$R2200*$S2200)</f>
        <v/>
      </c>
    </row>
    <row r="2201">
      <c r="A2201" s="20">
        <f>Тех_Движение!$A$2198</f>
        <v/>
      </c>
      <c r="B2201" s="20">
        <f>IF(Тех_Движение!$F$2198&gt;0,Тех_Движение!$I$2198,"")</f>
        <v/>
      </c>
      <c r="C2201" s="20">
        <f>IF($B2201="","",Тех_Движение!$D$2198)</f>
        <v/>
      </c>
      <c r="D2201" s="42">
        <f>IF($B2201="","",Тех_Движение!$B$2198)</f>
        <v/>
      </c>
      <c r="E2201" s="54">
        <f>IF($B2201="","",Тех_Движение!$F$2198)</f>
        <v/>
      </c>
      <c r="F2201" s="54">
        <f>IF($B2201="","",SUMIFS($E$5:$E2200,$C$5:$C2200,$C2201))</f>
        <v/>
      </c>
      <c r="G2201" s="54">
        <f>IF($B2201="","",MAX(0,$E2201-MAX(0,SUMIFS(Тех_Движение!$G$2:$G$5111,Тех_Движение!$D$2:$D$5111,$C2201,Тех_Движение!$B$2:$B$5111,"&lt;="&amp;Настройки!$B$5-1)-$F2201)))</f>
        <v/>
      </c>
      <c r="H2201" s="54">
        <f>IF($B2201="","",IF(AND($D2201&gt;=Настройки!$B$5,$D2201&lt;=Настройки!$B$6),$E2201,0))</f>
        <v/>
      </c>
      <c r="I2201" s="54">
        <f>IF($B2201="","",$G2201+$H2201-$J2201)</f>
        <v/>
      </c>
      <c r="J2201" s="54">
        <f>IF($B2201="","",MAX(0,$E2201-MAX(0,SUMIFS(Тех_Движение!$G$2:$G$5111,Тех_Движение!$D$2:$D$5111,$C2201,Тех_Движение!$B$2:$B$5111,"&lt;="&amp;Настройки!$B$6)-$F2201)))</f>
        <v/>
      </c>
      <c r="K2201" s="54">
        <f>IF(OR($B2201="",K$3&lt;$D2201+Настройки!$B$7),0,MAX(0,$E2201-MAX(0,SUMIFS(Тех_Движение!$G$2:$G$5111,Тех_Движение!$D$2:$D$5111,$C2201,Тех_Движение!$B$2:$B$5111,"&lt;="&amp;K$3)-$F2201)))</f>
        <v/>
      </c>
      <c r="L2201" s="54">
        <f>IF(OR($B2201="",L$3&lt;$D2201+Настройки!$B$7),0,MAX(0,$E2201-MAX(0,SUMIFS(Тех_Движение!$G$2:$G$5111,Тех_Движение!$D$2:$D$5111,$C2201,Тех_Движение!$B$2:$B$5111,"&lt;="&amp;L$3)-$F2201)))</f>
        <v/>
      </c>
      <c r="M2201" s="54">
        <f>IF(OR($B2201="",M$3&lt;$D2201+Настройки!$B$7),0,MAX(0,$E2201-MAX(0,SUMIFS(Тех_Движение!$G$2:$G$5111,Тех_Движение!$D$2:$D$5111,$C2201,Тех_Движение!$B$2:$B$5111,"&lt;="&amp;M$3)-$F2201)))</f>
        <v/>
      </c>
      <c r="N2201" s="54">
        <f>IF(OR($B2201="",N$3&lt;$D2201+Настройки!$B$7),0,MAX(0,$E2201-MAX(0,SUMIFS(Тех_Движение!$G$2:$G$5111,Тех_Движение!$D$2:$D$5111,$C2201,Тех_Движение!$B$2:$B$5111,"&lt;="&amp;N$3)-$F2201)))</f>
        <v/>
      </c>
      <c r="O2201" s="54">
        <f>IF(OR($B2201="",O$3&lt;$D2201+Настройки!$B$7),0,MAX(0,$E2201-MAX(0,SUMIFS(Тех_Движение!$G$2:$G$5111,Тех_Движение!$D$2:$D$5111,$C2201,Тех_Движение!$B$2:$B$5111,"&lt;="&amp;O$3)-$F2201)))</f>
        <v/>
      </c>
      <c r="P2201" s="54">
        <f>IF(OR($B2201="",P$3&lt;$D2201+Настройки!$B$7),0,MAX(0,$E2201-MAX(0,SUMIFS(Тех_Движение!$G$2:$G$5111,Тех_Движение!$D$2:$D$5111,$C2201,Тех_Движение!$B$2:$B$5111,"&lt;="&amp;P$3)-$F2201)))</f>
        <v/>
      </c>
      <c r="Q2201" s="54">
        <f>IF(OR($B2201="",Q$3&lt;$D2201+Настройки!$B$7),0,MAX(0,$E2201-MAX(0,SUMIFS(Тех_Движение!$G$2:$G$5111,Тех_Движение!$D$2:$D$5111,$C2201,Тех_Движение!$B$2:$B$5111,"&lt;="&amp;Q$3)-$F2201)))</f>
        <v/>
      </c>
      <c r="R2201" s="54">
        <f>IF($B2201="","",SUM($K2201:$Q2201))</f>
        <v/>
      </c>
      <c r="S2201" s="56">
        <f>IF($B2201="","",VLOOKUP($C2201,Настройки!$A$11:$L$17,9,FALSE))</f>
        <v/>
      </c>
      <c r="T2201" s="56">
        <f>IF($B2201="","",$R2201*$S2201)</f>
        <v/>
      </c>
    </row>
    <row r="2202">
      <c r="A2202" s="20">
        <f>Тех_Движение!$A$2199</f>
        <v/>
      </c>
      <c r="B2202" s="20">
        <f>IF(Тех_Движение!$F$2199&gt;0,Тех_Движение!$I$2199,"")</f>
        <v/>
      </c>
      <c r="C2202" s="20">
        <f>IF($B2202="","",Тех_Движение!$D$2199)</f>
        <v/>
      </c>
      <c r="D2202" s="42">
        <f>IF($B2202="","",Тех_Движение!$B$2199)</f>
        <v/>
      </c>
      <c r="E2202" s="54">
        <f>IF($B2202="","",Тех_Движение!$F$2199)</f>
        <v/>
      </c>
      <c r="F2202" s="54">
        <f>IF($B2202="","",SUMIFS($E$5:$E2201,$C$5:$C2201,$C2202))</f>
        <v/>
      </c>
      <c r="G2202" s="54">
        <f>IF($B2202="","",MAX(0,$E2202-MAX(0,SUMIFS(Тех_Движение!$G$2:$G$5111,Тех_Движение!$D$2:$D$5111,$C2202,Тех_Движение!$B$2:$B$5111,"&lt;="&amp;Настройки!$B$5-1)-$F2202)))</f>
        <v/>
      </c>
      <c r="H2202" s="54">
        <f>IF($B2202="","",IF(AND($D2202&gt;=Настройки!$B$5,$D2202&lt;=Настройки!$B$6),$E2202,0))</f>
        <v/>
      </c>
      <c r="I2202" s="54">
        <f>IF($B2202="","",$G2202+$H2202-$J2202)</f>
        <v/>
      </c>
      <c r="J2202" s="54">
        <f>IF($B2202="","",MAX(0,$E2202-MAX(0,SUMIFS(Тех_Движение!$G$2:$G$5111,Тех_Движение!$D$2:$D$5111,$C2202,Тех_Движение!$B$2:$B$5111,"&lt;="&amp;Настройки!$B$6)-$F2202)))</f>
        <v/>
      </c>
      <c r="K2202" s="54">
        <f>IF(OR($B2202="",K$3&lt;$D2202+Настройки!$B$7),0,MAX(0,$E2202-MAX(0,SUMIFS(Тех_Движение!$G$2:$G$5111,Тех_Движение!$D$2:$D$5111,$C2202,Тех_Движение!$B$2:$B$5111,"&lt;="&amp;K$3)-$F2202)))</f>
        <v/>
      </c>
      <c r="L2202" s="54">
        <f>IF(OR($B2202="",L$3&lt;$D2202+Настройки!$B$7),0,MAX(0,$E2202-MAX(0,SUMIFS(Тех_Движение!$G$2:$G$5111,Тех_Движение!$D$2:$D$5111,$C2202,Тех_Движение!$B$2:$B$5111,"&lt;="&amp;L$3)-$F2202)))</f>
        <v/>
      </c>
      <c r="M2202" s="54">
        <f>IF(OR($B2202="",M$3&lt;$D2202+Настройки!$B$7),0,MAX(0,$E2202-MAX(0,SUMIFS(Тех_Движение!$G$2:$G$5111,Тех_Движение!$D$2:$D$5111,$C2202,Тех_Движение!$B$2:$B$5111,"&lt;="&amp;M$3)-$F2202)))</f>
        <v/>
      </c>
      <c r="N2202" s="54">
        <f>IF(OR($B2202="",N$3&lt;$D2202+Настройки!$B$7),0,MAX(0,$E2202-MAX(0,SUMIFS(Тех_Движение!$G$2:$G$5111,Тех_Движение!$D$2:$D$5111,$C2202,Тех_Движение!$B$2:$B$5111,"&lt;="&amp;N$3)-$F2202)))</f>
        <v/>
      </c>
      <c r="O2202" s="54">
        <f>IF(OR($B2202="",O$3&lt;$D2202+Настройки!$B$7),0,MAX(0,$E2202-MAX(0,SUMIFS(Тех_Движение!$G$2:$G$5111,Тех_Движение!$D$2:$D$5111,$C2202,Тех_Движение!$B$2:$B$5111,"&lt;="&amp;O$3)-$F2202)))</f>
        <v/>
      </c>
      <c r="P2202" s="54">
        <f>IF(OR($B2202="",P$3&lt;$D2202+Настройки!$B$7),0,MAX(0,$E2202-MAX(0,SUMIFS(Тех_Движение!$G$2:$G$5111,Тех_Движение!$D$2:$D$5111,$C2202,Тех_Движение!$B$2:$B$5111,"&lt;="&amp;P$3)-$F2202)))</f>
        <v/>
      </c>
      <c r="Q2202" s="54">
        <f>IF(OR($B2202="",Q$3&lt;$D2202+Настройки!$B$7),0,MAX(0,$E2202-MAX(0,SUMIFS(Тех_Движение!$G$2:$G$5111,Тех_Движение!$D$2:$D$5111,$C2202,Тех_Движение!$B$2:$B$5111,"&lt;="&amp;Q$3)-$F2202)))</f>
        <v/>
      </c>
      <c r="R2202" s="54">
        <f>IF($B2202="","",SUM($K2202:$Q2202))</f>
        <v/>
      </c>
      <c r="S2202" s="56">
        <f>IF($B2202="","",VLOOKUP($C2202,Настройки!$A$11:$L$17,9,FALSE))</f>
        <v/>
      </c>
      <c r="T2202" s="56">
        <f>IF($B2202="","",$R2202*$S2202)</f>
        <v/>
      </c>
    </row>
    <row r="2203">
      <c r="A2203" s="20">
        <f>Тех_Движение!$A$2200</f>
        <v/>
      </c>
      <c r="B2203" s="20">
        <f>IF(Тех_Движение!$F$2200&gt;0,Тех_Движение!$I$2200,"")</f>
        <v/>
      </c>
      <c r="C2203" s="20">
        <f>IF($B2203="","",Тех_Движение!$D$2200)</f>
        <v/>
      </c>
      <c r="D2203" s="42">
        <f>IF($B2203="","",Тех_Движение!$B$2200)</f>
        <v/>
      </c>
      <c r="E2203" s="54">
        <f>IF($B2203="","",Тех_Движение!$F$2200)</f>
        <v/>
      </c>
      <c r="F2203" s="54">
        <f>IF($B2203="","",SUMIFS($E$5:$E2202,$C$5:$C2202,$C2203))</f>
        <v/>
      </c>
      <c r="G2203" s="54">
        <f>IF($B2203="","",MAX(0,$E2203-MAX(0,SUMIFS(Тех_Движение!$G$2:$G$5111,Тех_Движение!$D$2:$D$5111,$C2203,Тех_Движение!$B$2:$B$5111,"&lt;="&amp;Настройки!$B$5-1)-$F2203)))</f>
        <v/>
      </c>
      <c r="H2203" s="54">
        <f>IF($B2203="","",IF(AND($D2203&gt;=Настройки!$B$5,$D2203&lt;=Настройки!$B$6),$E2203,0))</f>
        <v/>
      </c>
      <c r="I2203" s="54">
        <f>IF($B2203="","",$G2203+$H2203-$J2203)</f>
        <v/>
      </c>
      <c r="J2203" s="54">
        <f>IF($B2203="","",MAX(0,$E2203-MAX(0,SUMIFS(Тех_Движение!$G$2:$G$5111,Тех_Движение!$D$2:$D$5111,$C2203,Тех_Движение!$B$2:$B$5111,"&lt;="&amp;Настройки!$B$6)-$F2203)))</f>
        <v/>
      </c>
      <c r="K2203" s="54">
        <f>IF(OR($B2203="",K$3&lt;$D2203+Настройки!$B$7),0,MAX(0,$E2203-MAX(0,SUMIFS(Тех_Движение!$G$2:$G$5111,Тех_Движение!$D$2:$D$5111,$C2203,Тех_Движение!$B$2:$B$5111,"&lt;="&amp;K$3)-$F2203)))</f>
        <v/>
      </c>
      <c r="L2203" s="54">
        <f>IF(OR($B2203="",L$3&lt;$D2203+Настройки!$B$7),0,MAX(0,$E2203-MAX(0,SUMIFS(Тех_Движение!$G$2:$G$5111,Тех_Движение!$D$2:$D$5111,$C2203,Тех_Движение!$B$2:$B$5111,"&lt;="&amp;L$3)-$F2203)))</f>
        <v/>
      </c>
      <c r="M2203" s="54">
        <f>IF(OR($B2203="",M$3&lt;$D2203+Настройки!$B$7),0,MAX(0,$E2203-MAX(0,SUMIFS(Тех_Движение!$G$2:$G$5111,Тех_Движение!$D$2:$D$5111,$C2203,Тех_Движение!$B$2:$B$5111,"&lt;="&amp;M$3)-$F2203)))</f>
        <v/>
      </c>
      <c r="N2203" s="54">
        <f>IF(OR($B2203="",N$3&lt;$D2203+Настройки!$B$7),0,MAX(0,$E2203-MAX(0,SUMIFS(Тех_Движение!$G$2:$G$5111,Тех_Движение!$D$2:$D$5111,$C2203,Тех_Движение!$B$2:$B$5111,"&lt;="&amp;N$3)-$F2203)))</f>
        <v/>
      </c>
      <c r="O2203" s="54">
        <f>IF(OR($B2203="",O$3&lt;$D2203+Настройки!$B$7),0,MAX(0,$E2203-MAX(0,SUMIFS(Тех_Движение!$G$2:$G$5111,Тех_Движение!$D$2:$D$5111,$C2203,Тех_Движение!$B$2:$B$5111,"&lt;="&amp;O$3)-$F2203)))</f>
        <v/>
      </c>
      <c r="P2203" s="54">
        <f>IF(OR($B2203="",P$3&lt;$D2203+Настройки!$B$7),0,MAX(0,$E2203-MAX(0,SUMIFS(Тех_Движение!$G$2:$G$5111,Тех_Движение!$D$2:$D$5111,$C2203,Тех_Движение!$B$2:$B$5111,"&lt;="&amp;P$3)-$F2203)))</f>
        <v/>
      </c>
      <c r="Q2203" s="54">
        <f>IF(OR($B2203="",Q$3&lt;$D2203+Настройки!$B$7),0,MAX(0,$E2203-MAX(0,SUMIFS(Тех_Движение!$G$2:$G$5111,Тех_Движение!$D$2:$D$5111,$C2203,Тех_Движение!$B$2:$B$5111,"&lt;="&amp;Q$3)-$F2203)))</f>
        <v/>
      </c>
      <c r="R2203" s="54">
        <f>IF($B2203="","",SUM($K2203:$Q2203))</f>
        <v/>
      </c>
      <c r="S2203" s="56">
        <f>IF($B2203="","",VLOOKUP($C2203,Настройки!$A$11:$L$17,9,FALSE))</f>
        <v/>
      </c>
      <c r="T2203" s="56">
        <f>IF($B2203="","",$R2203*$S2203)</f>
        <v/>
      </c>
    </row>
    <row r="2204">
      <c r="A2204" s="20">
        <f>Тех_Движение!$A$2201</f>
        <v/>
      </c>
      <c r="B2204" s="20">
        <f>IF(Тех_Движение!$F$2201&gt;0,Тех_Движение!$I$2201,"")</f>
        <v/>
      </c>
      <c r="C2204" s="20">
        <f>IF($B2204="","",Тех_Движение!$D$2201)</f>
        <v/>
      </c>
      <c r="D2204" s="42">
        <f>IF($B2204="","",Тех_Движение!$B$2201)</f>
        <v/>
      </c>
      <c r="E2204" s="54">
        <f>IF($B2204="","",Тех_Движение!$F$2201)</f>
        <v/>
      </c>
      <c r="F2204" s="54">
        <f>IF($B2204="","",SUMIFS($E$5:$E2203,$C$5:$C2203,$C2204))</f>
        <v/>
      </c>
      <c r="G2204" s="54">
        <f>IF($B2204="","",MAX(0,$E2204-MAX(0,SUMIFS(Тех_Движение!$G$2:$G$5111,Тех_Движение!$D$2:$D$5111,$C2204,Тех_Движение!$B$2:$B$5111,"&lt;="&amp;Настройки!$B$5-1)-$F2204)))</f>
        <v/>
      </c>
      <c r="H2204" s="54">
        <f>IF($B2204="","",IF(AND($D2204&gt;=Настройки!$B$5,$D2204&lt;=Настройки!$B$6),$E2204,0))</f>
        <v/>
      </c>
      <c r="I2204" s="54">
        <f>IF($B2204="","",$G2204+$H2204-$J2204)</f>
        <v/>
      </c>
      <c r="J2204" s="54">
        <f>IF($B2204="","",MAX(0,$E2204-MAX(0,SUMIFS(Тех_Движение!$G$2:$G$5111,Тех_Движение!$D$2:$D$5111,$C2204,Тех_Движение!$B$2:$B$5111,"&lt;="&amp;Настройки!$B$6)-$F2204)))</f>
        <v/>
      </c>
      <c r="K2204" s="54">
        <f>IF(OR($B2204="",K$3&lt;$D2204+Настройки!$B$7),0,MAX(0,$E2204-MAX(0,SUMIFS(Тех_Движение!$G$2:$G$5111,Тех_Движение!$D$2:$D$5111,$C2204,Тех_Движение!$B$2:$B$5111,"&lt;="&amp;K$3)-$F2204)))</f>
        <v/>
      </c>
      <c r="L2204" s="54">
        <f>IF(OR($B2204="",L$3&lt;$D2204+Настройки!$B$7),0,MAX(0,$E2204-MAX(0,SUMIFS(Тех_Движение!$G$2:$G$5111,Тех_Движение!$D$2:$D$5111,$C2204,Тех_Движение!$B$2:$B$5111,"&lt;="&amp;L$3)-$F2204)))</f>
        <v/>
      </c>
      <c r="M2204" s="54">
        <f>IF(OR($B2204="",M$3&lt;$D2204+Настройки!$B$7),0,MAX(0,$E2204-MAX(0,SUMIFS(Тех_Движение!$G$2:$G$5111,Тех_Движение!$D$2:$D$5111,$C2204,Тех_Движение!$B$2:$B$5111,"&lt;="&amp;M$3)-$F2204)))</f>
        <v/>
      </c>
      <c r="N2204" s="54">
        <f>IF(OR($B2204="",N$3&lt;$D2204+Настройки!$B$7),0,MAX(0,$E2204-MAX(0,SUMIFS(Тех_Движение!$G$2:$G$5111,Тех_Движение!$D$2:$D$5111,$C2204,Тех_Движение!$B$2:$B$5111,"&lt;="&amp;N$3)-$F2204)))</f>
        <v/>
      </c>
      <c r="O2204" s="54">
        <f>IF(OR($B2204="",O$3&lt;$D2204+Настройки!$B$7),0,MAX(0,$E2204-MAX(0,SUMIFS(Тех_Движение!$G$2:$G$5111,Тех_Движение!$D$2:$D$5111,$C2204,Тех_Движение!$B$2:$B$5111,"&lt;="&amp;O$3)-$F2204)))</f>
        <v/>
      </c>
      <c r="P2204" s="54">
        <f>IF(OR($B2204="",P$3&lt;$D2204+Настройки!$B$7),0,MAX(0,$E2204-MAX(0,SUMIFS(Тех_Движение!$G$2:$G$5111,Тех_Движение!$D$2:$D$5111,$C2204,Тех_Движение!$B$2:$B$5111,"&lt;="&amp;P$3)-$F2204)))</f>
        <v/>
      </c>
      <c r="Q2204" s="54">
        <f>IF(OR($B2204="",Q$3&lt;$D2204+Настройки!$B$7),0,MAX(0,$E2204-MAX(0,SUMIFS(Тех_Движение!$G$2:$G$5111,Тех_Движение!$D$2:$D$5111,$C2204,Тех_Движение!$B$2:$B$5111,"&lt;="&amp;Q$3)-$F2204)))</f>
        <v/>
      </c>
      <c r="R2204" s="54">
        <f>IF($B2204="","",SUM($K2204:$Q2204))</f>
        <v/>
      </c>
      <c r="S2204" s="56">
        <f>IF($B2204="","",VLOOKUP($C2204,Настройки!$A$11:$L$17,9,FALSE))</f>
        <v/>
      </c>
      <c r="T2204" s="56">
        <f>IF($B2204="","",$R2204*$S2204)</f>
        <v/>
      </c>
    </row>
    <row r="2205">
      <c r="A2205" s="20">
        <f>Тех_Движение!$A$2202</f>
        <v/>
      </c>
      <c r="B2205" s="20">
        <f>IF(Тех_Движение!$F$2202&gt;0,Тех_Движение!$I$2202,"")</f>
        <v/>
      </c>
      <c r="C2205" s="20">
        <f>IF($B2205="","",Тех_Движение!$D$2202)</f>
        <v/>
      </c>
      <c r="D2205" s="42">
        <f>IF($B2205="","",Тех_Движение!$B$2202)</f>
        <v/>
      </c>
      <c r="E2205" s="54">
        <f>IF($B2205="","",Тех_Движение!$F$2202)</f>
        <v/>
      </c>
      <c r="F2205" s="54">
        <f>IF($B2205="","",SUMIFS($E$5:$E2204,$C$5:$C2204,$C2205))</f>
        <v/>
      </c>
      <c r="G2205" s="54">
        <f>IF($B2205="","",MAX(0,$E2205-MAX(0,SUMIFS(Тех_Движение!$G$2:$G$5111,Тех_Движение!$D$2:$D$5111,$C2205,Тех_Движение!$B$2:$B$5111,"&lt;="&amp;Настройки!$B$5-1)-$F2205)))</f>
        <v/>
      </c>
      <c r="H2205" s="54">
        <f>IF($B2205="","",IF(AND($D2205&gt;=Настройки!$B$5,$D2205&lt;=Настройки!$B$6),$E2205,0))</f>
        <v/>
      </c>
      <c r="I2205" s="54">
        <f>IF($B2205="","",$G2205+$H2205-$J2205)</f>
        <v/>
      </c>
      <c r="J2205" s="54">
        <f>IF($B2205="","",MAX(0,$E2205-MAX(0,SUMIFS(Тех_Движение!$G$2:$G$5111,Тех_Движение!$D$2:$D$5111,$C2205,Тех_Движение!$B$2:$B$5111,"&lt;="&amp;Настройки!$B$6)-$F2205)))</f>
        <v/>
      </c>
      <c r="K2205" s="54">
        <f>IF(OR($B2205="",K$3&lt;$D2205+Настройки!$B$7),0,MAX(0,$E2205-MAX(0,SUMIFS(Тех_Движение!$G$2:$G$5111,Тех_Движение!$D$2:$D$5111,$C2205,Тех_Движение!$B$2:$B$5111,"&lt;="&amp;K$3)-$F2205)))</f>
        <v/>
      </c>
      <c r="L2205" s="54">
        <f>IF(OR($B2205="",L$3&lt;$D2205+Настройки!$B$7),0,MAX(0,$E2205-MAX(0,SUMIFS(Тех_Движение!$G$2:$G$5111,Тех_Движение!$D$2:$D$5111,$C2205,Тех_Движение!$B$2:$B$5111,"&lt;="&amp;L$3)-$F2205)))</f>
        <v/>
      </c>
      <c r="M2205" s="54">
        <f>IF(OR($B2205="",M$3&lt;$D2205+Настройки!$B$7),0,MAX(0,$E2205-MAX(0,SUMIFS(Тех_Движение!$G$2:$G$5111,Тех_Движение!$D$2:$D$5111,$C2205,Тех_Движение!$B$2:$B$5111,"&lt;="&amp;M$3)-$F2205)))</f>
        <v/>
      </c>
      <c r="N2205" s="54">
        <f>IF(OR($B2205="",N$3&lt;$D2205+Настройки!$B$7),0,MAX(0,$E2205-MAX(0,SUMIFS(Тех_Движение!$G$2:$G$5111,Тех_Движение!$D$2:$D$5111,$C2205,Тех_Движение!$B$2:$B$5111,"&lt;="&amp;N$3)-$F2205)))</f>
        <v/>
      </c>
      <c r="O2205" s="54">
        <f>IF(OR($B2205="",O$3&lt;$D2205+Настройки!$B$7),0,MAX(0,$E2205-MAX(0,SUMIFS(Тех_Движение!$G$2:$G$5111,Тех_Движение!$D$2:$D$5111,$C2205,Тех_Движение!$B$2:$B$5111,"&lt;="&amp;O$3)-$F2205)))</f>
        <v/>
      </c>
      <c r="P2205" s="54">
        <f>IF(OR($B2205="",P$3&lt;$D2205+Настройки!$B$7),0,MAX(0,$E2205-MAX(0,SUMIFS(Тех_Движение!$G$2:$G$5111,Тех_Движение!$D$2:$D$5111,$C2205,Тех_Движение!$B$2:$B$5111,"&lt;="&amp;P$3)-$F2205)))</f>
        <v/>
      </c>
      <c r="Q2205" s="54">
        <f>IF(OR($B2205="",Q$3&lt;$D2205+Настройки!$B$7),0,MAX(0,$E2205-MAX(0,SUMIFS(Тех_Движение!$G$2:$G$5111,Тех_Движение!$D$2:$D$5111,$C2205,Тех_Движение!$B$2:$B$5111,"&lt;="&amp;Q$3)-$F2205)))</f>
        <v/>
      </c>
      <c r="R2205" s="54">
        <f>IF($B2205="","",SUM($K2205:$Q2205))</f>
        <v/>
      </c>
      <c r="S2205" s="56">
        <f>IF($B2205="","",VLOOKUP($C2205,Настройки!$A$11:$L$17,9,FALSE))</f>
        <v/>
      </c>
      <c r="T2205" s="56">
        <f>IF($B2205="","",$R2205*$S2205)</f>
        <v/>
      </c>
    </row>
    <row r="2206">
      <c r="A2206" s="20">
        <f>Тех_Движение!$A$2203</f>
        <v/>
      </c>
      <c r="B2206" s="20">
        <f>IF(Тех_Движение!$F$2203&gt;0,Тех_Движение!$I$2203,"")</f>
        <v/>
      </c>
      <c r="C2206" s="20">
        <f>IF($B2206="","",Тех_Движение!$D$2203)</f>
        <v/>
      </c>
      <c r="D2206" s="42">
        <f>IF($B2206="","",Тех_Движение!$B$2203)</f>
        <v/>
      </c>
      <c r="E2206" s="54">
        <f>IF($B2206="","",Тех_Движение!$F$2203)</f>
        <v/>
      </c>
      <c r="F2206" s="54">
        <f>IF($B2206="","",SUMIFS($E$5:$E2205,$C$5:$C2205,$C2206))</f>
        <v/>
      </c>
      <c r="G2206" s="54">
        <f>IF($B2206="","",MAX(0,$E2206-MAX(0,SUMIFS(Тех_Движение!$G$2:$G$5111,Тех_Движение!$D$2:$D$5111,$C2206,Тех_Движение!$B$2:$B$5111,"&lt;="&amp;Настройки!$B$5-1)-$F2206)))</f>
        <v/>
      </c>
      <c r="H2206" s="54">
        <f>IF($B2206="","",IF(AND($D2206&gt;=Настройки!$B$5,$D2206&lt;=Настройки!$B$6),$E2206,0))</f>
        <v/>
      </c>
      <c r="I2206" s="54">
        <f>IF($B2206="","",$G2206+$H2206-$J2206)</f>
        <v/>
      </c>
      <c r="J2206" s="54">
        <f>IF($B2206="","",MAX(0,$E2206-MAX(0,SUMIFS(Тех_Движение!$G$2:$G$5111,Тех_Движение!$D$2:$D$5111,$C2206,Тех_Движение!$B$2:$B$5111,"&lt;="&amp;Настройки!$B$6)-$F2206)))</f>
        <v/>
      </c>
      <c r="K2206" s="54">
        <f>IF(OR($B2206="",K$3&lt;$D2206+Настройки!$B$7),0,MAX(0,$E2206-MAX(0,SUMIFS(Тех_Движение!$G$2:$G$5111,Тех_Движение!$D$2:$D$5111,$C2206,Тех_Движение!$B$2:$B$5111,"&lt;="&amp;K$3)-$F2206)))</f>
        <v/>
      </c>
      <c r="L2206" s="54">
        <f>IF(OR($B2206="",L$3&lt;$D2206+Настройки!$B$7),0,MAX(0,$E2206-MAX(0,SUMIFS(Тех_Движение!$G$2:$G$5111,Тех_Движение!$D$2:$D$5111,$C2206,Тех_Движение!$B$2:$B$5111,"&lt;="&amp;L$3)-$F2206)))</f>
        <v/>
      </c>
      <c r="M2206" s="54">
        <f>IF(OR($B2206="",M$3&lt;$D2206+Настройки!$B$7),0,MAX(0,$E2206-MAX(0,SUMIFS(Тех_Движение!$G$2:$G$5111,Тех_Движение!$D$2:$D$5111,$C2206,Тех_Движение!$B$2:$B$5111,"&lt;="&amp;M$3)-$F2206)))</f>
        <v/>
      </c>
      <c r="N2206" s="54">
        <f>IF(OR($B2206="",N$3&lt;$D2206+Настройки!$B$7),0,MAX(0,$E2206-MAX(0,SUMIFS(Тех_Движение!$G$2:$G$5111,Тех_Движение!$D$2:$D$5111,$C2206,Тех_Движение!$B$2:$B$5111,"&lt;="&amp;N$3)-$F2206)))</f>
        <v/>
      </c>
      <c r="O2206" s="54">
        <f>IF(OR($B2206="",O$3&lt;$D2206+Настройки!$B$7),0,MAX(0,$E2206-MAX(0,SUMIFS(Тех_Движение!$G$2:$G$5111,Тех_Движение!$D$2:$D$5111,$C2206,Тех_Движение!$B$2:$B$5111,"&lt;="&amp;O$3)-$F2206)))</f>
        <v/>
      </c>
      <c r="P2206" s="54">
        <f>IF(OR($B2206="",P$3&lt;$D2206+Настройки!$B$7),0,MAX(0,$E2206-MAX(0,SUMIFS(Тех_Движение!$G$2:$G$5111,Тех_Движение!$D$2:$D$5111,$C2206,Тех_Движение!$B$2:$B$5111,"&lt;="&amp;P$3)-$F2206)))</f>
        <v/>
      </c>
      <c r="Q2206" s="54">
        <f>IF(OR($B2206="",Q$3&lt;$D2206+Настройки!$B$7),0,MAX(0,$E2206-MAX(0,SUMIFS(Тех_Движение!$G$2:$G$5111,Тех_Движение!$D$2:$D$5111,$C2206,Тех_Движение!$B$2:$B$5111,"&lt;="&amp;Q$3)-$F2206)))</f>
        <v/>
      </c>
      <c r="R2206" s="54">
        <f>IF($B2206="","",SUM($K2206:$Q2206))</f>
        <v/>
      </c>
      <c r="S2206" s="56">
        <f>IF($B2206="","",VLOOKUP($C2206,Настройки!$A$11:$L$17,9,FALSE))</f>
        <v/>
      </c>
      <c r="T2206" s="56">
        <f>IF($B2206="","",$R2206*$S2206)</f>
        <v/>
      </c>
    </row>
    <row r="2207">
      <c r="A2207" s="20">
        <f>Тех_Движение!$A$2204</f>
        <v/>
      </c>
      <c r="B2207" s="20">
        <f>IF(Тех_Движение!$F$2204&gt;0,Тех_Движение!$I$2204,"")</f>
        <v/>
      </c>
      <c r="C2207" s="20">
        <f>IF($B2207="","",Тех_Движение!$D$2204)</f>
        <v/>
      </c>
      <c r="D2207" s="42">
        <f>IF($B2207="","",Тех_Движение!$B$2204)</f>
        <v/>
      </c>
      <c r="E2207" s="54">
        <f>IF($B2207="","",Тех_Движение!$F$2204)</f>
        <v/>
      </c>
      <c r="F2207" s="54">
        <f>IF($B2207="","",SUMIFS($E$5:$E2206,$C$5:$C2206,$C2207))</f>
        <v/>
      </c>
      <c r="G2207" s="54">
        <f>IF($B2207="","",MAX(0,$E2207-MAX(0,SUMIFS(Тех_Движение!$G$2:$G$5111,Тех_Движение!$D$2:$D$5111,$C2207,Тех_Движение!$B$2:$B$5111,"&lt;="&amp;Настройки!$B$5-1)-$F2207)))</f>
        <v/>
      </c>
      <c r="H2207" s="54">
        <f>IF($B2207="","",IF(AND($D2207&gt;=Настройки!$B$5,$D2207&lt;=Настройки!$B$6),$E2207,0))</f>
        <v/>
      </c>
      <c r="I2207" s="54">
        <f>IF($B2207="","",$G2207+$H2207-$J2207)</f>
        <v/>
      </c>
      <c r="J2207" s="54">
        <f>IF($B2207="","",MAX(0,$E2207-MAX(0,SUMIFS(Тех_Движение!$G$2:$G$5111,Тех_Движение!$D$2:$D$5111,$C2207,Тех_Движение!$B$2:$B$5111,"&lt;="&amp;Настройки!$B$6)-$F2207)))</f>
        <v/>
      </c>
      <c r="K2207" s="54">
        <f>IF(OR($B2207="",K$3&lt;$D2207+Настройки!$B$7),0,MAX(0,$E2207-MAX(0,SUMIFS(Тех_Движение!$G$2:$G$5111,Тех_Движение!$D$2:$D$5111,$C2207,Тех_Движение!$B$2:$B$5111,"&lt;="&amp;K$3)-$F2207)))</f>
        <v/>
      </c>
      <c r="L2207" s="54">
        <f>IF(OR($B2207="",L$3&lt;$D2207+Настройки!$B$7),0,MAX(0,$E2207-MAX(0,SUMIFS(Тех_Движение!$G$2:$G$5111,Тех_Движение!$D$2:$D$5111,$C2207,Тех_Движение!$B$2:$B$5111,"&lt;="&amp;L$3)-$F2207)))</f>
        <v/>
      </c>
      <c r="M2207" s="54">
        <f>IF(OR($B2207="",M$3&lt;$D2207+Настройки!$B$7),0,MAX(0,$E2207-MAX(0,SUMIFS(Тех_Движение!$G$2:$G$5111,Тех_Движение!$D$2:$D$5111,$C2207,Тех_Движение!$B$2:$B$5111,"&lt;="&amp;M$3)-$F2207)))</f>
        <v/>
      </c>
      <c r="N2207" s="54">
        <f>IF(OR($B2207="",N$3&lt;$D2207+Настройки!$B$7),0,MAX(0,$E2207-MAX(0,SUMIFS(Тех_Движение!$G$2:$G$5111,Тех_Движение!$D$2:$D$5111,$C2207,Тех_Движение!$B$2:$B$5111,"&lt;="&amp;N$3)-$F2207)))</f>
        <v/>
      </c>
      <c r="O2207" s="54">
        <f>IF(OR($B2207="",O$3&lt;$D2207+Настройки!$B$7),0,MAX(0,$E2207-MAX(0,SUMIFS(Тех_Движение!$G$2:$G$5111,Тех_Движение!$D$2:$D$5111,$C2207,Тех_Движение!$B$2:$B$5111,"&lt;="&amp;O$3)-$F2207)))</f>
        <v/>
      </c>
      <c r="P2207" s="54">
        <f>IF(OR($B2207="",P$3&lt;$D2207+Настройки!$B$7),0,MAX(0,$E2207-MAX(0,SUMIFS(Тех_Движение!$G$2:$G$5111,Тех_Движение!$D$2:$D$5111,$C2207,Тех_Движение!$B$2:$B$5111,"&lt;="&amp;P$3)-$F2207)))</f>
        <v/>
      </c>
      <c r="Q2207" s="54">
        <f>IF(OR($B2207="",Q$3&lt;$D2207+Настройки!$B$7),0,MAX(0,$E2207-MAX(0,SUMIFS(Тех_Движение!$G$2:$G$5111,Тех_Движение!$D$2:$D$5111,$C2207,Тех_Движение!$B$2:$B$5111,"&lt;="&amp;Q$3)-$F2207)))</f>
        <v/>
      </c>
      <c r="R2207" s="54">
        <f>IF($B2207="","",SUM($K2207:$Q2207))</f>
        <v/>
      </c>
      <c r="S2207" s="56">
        <f>IF($B2207="","",VLOOKUP($C2207,Настройки!$A$11:$L$17,9,FALSE))</f>
        <v/>
      </c>
      <c r="T2207" s="56">
        <f>IF($B2207="","",$R2207*$S2207)</f>
        <v/>
      </c>
    </row>
    <row r="2208">
      <c r="A2208" s="20">
        <f>Тех_Движение!$A$2205</f>
        <v/>
      </c>
      <c r="B2208" s="20">
        <f>IF(Тех_Движение!$F$2205&gt;0,Тех_Движение!$I$2205,"")</f>
        <v/>
      </c>
      <c r="C2208" s="20">
        <f>IF($B2208="","",Тех_Движение!$D$2205)</f>
        <v/>
      </c>
      <c r="D2208" s="42">
        <f>IF($B2208="","",Тех_Движение!$B$2205)</f>
        <v/>
      </c>
      <c r="E2208" s="54">
        <f>IF($B2208="","",Тех_Движение!$F$2205)</f>
        <v/>
      </c>
      <c r="F2208" s="54">
        <f>IF($B2208="","",SUMIFS($E$5:$E2207,$C$5:$C2207,$C2208))</f>
        <v/>
      </c>
      <c r="G2208" s="54">
        <f>IF($B2208="","",MAX(0,$E2208-MAX(0,SUMIFS(Тех_Движение!$G$2:$G$5111,Тех_Движение!$D$2:$D$5111,$C2208,Тех_Движение!$B$2:$B$5111,"&lt;="&amp;Настройки!$B$5-1)-$F2208)))</f>
        <v/>
      </c>
      <c r="H2208" s="54">
        <f>IF($B2208="","",IF(AND($D2208&gt;=Настройки!$B$5,$D2208&lt;=Настройки!$B$6),$E2208,0))</f>
        <v/>
      </c>
      <c r="I2208" s="54">
        <f>IF($B2208="","",$G2208+$H2208-$J2208)</f>
        <v/>
      </c>
      <c r="J2208" s="54">
        <f>IF($B2208="","",MAX(0,$E2208-MAX(0,SUMIFS(Тех_Движение!$G$2:$G$5111,Тех_Движение!$D$2:$D$5111,$C2208,Тех_Движение!$B$2:$B$5111,"&lt;="&amp;Настройки!$B$6)-$F2208)))</f>
        <v/>
      </c>
      <c r="K2208" s="54">
        <f>IF(OR($B2208="",K$3&lt;$D2208+Настройки!$B$7),0,MAX(0,$E2208-MAX(0,SUMIFS(Тех_Движение!$G$2:$G$5111,Тех_Движение!$D$2:$D$5111,$C2208,Тех_Движение!$B$2:$B$5111,"&lt;="&amp;K$3)-$F2208)))</f>
        <v/>
      </c>
      <c r="L2208" s="54">
        <f>IF(OR($B2208="",L$3&lt;$D2208+Настройки!$B$7),0,MAX(0,$E2208-MAX(0,SUMIFS(Тех_Движение!$G$2:$G$5111,Тех_Движение!$D$2:$D$5111,$C2208,Тех_Движение!$B$2:$B$5111,"&lt;="&amp;L$3)-$F2208)))</f>
        <v/>
      </c>
      <c r="M2208" s="54">
        <f>IF(OR($B2208="",M$3&lt;$D2208+Настройки!$B$7),0,MAX(0,$E2208-MAX(0,SUMIFS(Тех_Движение!$G$2:$G$5111,Тех_Движение!$D$2:$D$5111,$C2208,Тех_Движение!$B$2:$B$5111,"&lt;="&amp;M$3)-$F2208)))</f>
        <v/>
      </c>
      <c r="N2208" s="54">
        <f>IF(OR($B2208="",N$3&lt;$D2208+Настройки!$B$7),0,MAX(0,$E2208-MAX(0,SUMIFS(Тех_Движение!$G$2:$G$5111,Тех_Движение!$D$2:$D$5111,$C2208,Тех_Движение!$B$2:$B$5111,"&lt;="&amp;N$3)-$F2208)))</f>
        <v/>
      </c>
      <c r="O2208" s="54">
        <f>IF(OR($B2208="",O$3&lt;$D2208+Настройки!$B$7),0,MAX(0,$E2208-MAX(0,SUMIFS(Тех_Движение!$G$2:$G$5111,Тех_Движение!$D$2:$D$5111,$C2208,Тех_Движение!$B$2:$B$5111,"&lt;="&amp;O$3)-$F2208)))</f>
        <v/>
      </c>
      <c r="P2208" s="54">
        <f>IF(OR($B2208="",P$3&lt;$D2208+Настройки!$B$7),0,MAX(0,$E2208-MAX(0,SUMIFS(Тех_Движение!$G$2:$G$5111,Тех_Движение!$D$2:$D$5111,$C2208,Тех_Движение!$B$2:$B$5111,"&lt;="&amp;P$3)-$F2208)))</f>
        <v/>
      </c>
      <c r="Q2208" s="54">
        <f>IF(OR($B2208="",Q$3&lt;$D2208+Настройки!$B$7),0,MAX(0,$E2208-MAX(0,SUMIFS(Тех_Движение!$G$2:$G$5111,Тех_Движение!$D$2:$D$5111,$C2208,Тех_Движение!$B$2:$B$5111,"&lt;="&amp;Q$3)-$F2208)))</f>
        <v/>
      </c>
      <c r="R2208" s="54">
        <f>IF($B2208="","",SUM($K2208:$Q2208))</f>
        <v/>
      </c>
      <c r="S2208" s="56">
        <f>IF($B2208="","",VLOOKUP($C2208,Настройки!$A$11:$L$17,9,FALSE))</f>
        <v/>
      </c>
      <c r="T2208" s="56">
        <f>IF($B2208="","",$R2208*$S2208)</f>
        <v/>
      </c>
    </row>
    <row r="2209">
      <c r="A2209" s="20">
        <f>Тех_Движение!$A$2206</f>
        <v/>
      </c>
      <c r="B2209" s="20">
        <f>IF(Тех_Движение!$F$2206&gt;0,Тех_Движение!$I$2206,"")</f>
        <v/>
      </c>
      <c r="C2209" s="20">
        <f>IF($B2209="","",Тех_Движение!$D$2206)</f>
        <v/>
      </c>
      <c r="D2209" s="42">
        <f>IF($B2209="","",Тех_Движение!$B$2206)</f>
        <v/>
      </c>
      <c r="E2209" s="54">
        <f>IF($B2209="","",Тех_Движение!$F$2206)</f>
        <v/>
      </c>
      <c r="F2209" s="54">
        <f>IF($B2209="","",SUMIFS($E$5:$E2208,$C$5:$C2208,$C2209))</f>
        <v/>
      </c>
      <c r="G2209" s="54">
        <f>IF($B2209="","",MAX(0,$E2209-MAX(0,SUMIFS(Тех_Движение!$G$2:$G$5111,Тех_Движение!$D$2:$D$5111,$C2209,Тех_Движение!$B$2:$B$5111,"&lt;="&amp;Настройки!$B$5-1)-$F2209)))</f>
        <v/>
      </c>
      <c r="H2209" s="54">
        <f>IF($B2209="","",IF(AND($D2209&gt;=Настройки!$B$5,$D2209&lt;=Настройки!$B$6),$E2209,0))</f>
        <v/>
      </c>
      <c r="I2209" s="54">
        <f>IF($B2209="","",$G2209+$H2209-$J2209)</f>
        <v/>
      </c>
      <c r="J2209" s="54">
        <f>IF($B2209="","",MAX(0,$E2209-MAX(0,SUMIFS(Тех_Движение!$G$2:$G$5111,Тех_Движение!$D$2:$D$5111,$C2209,Тех_Движение!$B$2:$B$5111,"&lt;="&amp;Настройки!$B$6)-$F2209)))</f>
        <v/>
      </c>
      <c r="K2209" s="54">
        <f>IF(OR($B2209="",K$3&lt;$D2209+Настройки!$B$7),0,MAX(0,$E2209-MAX(0,SUMIFS(Тех_Движение!$G$2:$G$5111,Тех_Движение!$D$2:$D$5111,$C2209,Тех_Движение!$B$2:$B$5111,"&lt;="&amp;K$3)-$F2209)))</f>
        <v/>
      </c>
      <c r="L2209" s="54">
        <f>IF(OR($B2209="",L$3&lt;$D2209+Настройки!$B$7),0,MAX(0,$E2209-MAX(0,SUMIFS(Тех_Движение!$G$2:$G$5111,Тех_Движение!$D$2:$D$5111,$C2209,Тех_Движение!$B$2:$B$5111,"&lt;="&amp;L$3)-$F2209)))</f>
        <v/>
      </c>
      <c r="M2209" s="54">
        <f>IF(OR($B2209="",M$3&lt;$D2209+Настройки!$B$7),0,MAX(0,$E2209-MAX(0,SUMIFS(Тех_Движение!$G$2:$G$5111,Тех_Движение!$D$2:$D$5111,$C2209,Тех_Движение!$B$2:$B$5111,"&lt;="&amp;M$3)-$F2209)))</f>
        <v/>
      </c>
      <c r="N2209" s="54">
        <f>IF(OR($B2209="",N$3&lt;$D2209+Настройки!$B$7),0,MAX(0,$E2209-MAX(0,SUMIFS(Тех_Движение!$G$2:$G$5111,Тех_Движение!$D$2:$D$5111,$C2209,Тех_Движение!$B$2:$B$5111,"&lt;="&amp;N$3)-$F2209)))</f>
        <v/>
      </c>
      <c r="O2209" s="54">
        <f>IF(OR($B2209="",O$3&lt;$D2209+Настройки!$B$7),0,MAX(0,$E2209-MAX(0,SUMIFS(Тех_Движение!$G$2:$G$5111,Тех_Движение!$D$2:$D$5111,$C2209,Тех_Движение!$B$2:$B$5111,"&lt;="&amp;O$3)-$F2209)))</f>
        <v/>
      </c>
      <c r="P2209" s="54">
        <f>IF(OR($B2209="",P$3&lt;$D2209+Настройки!$B$7),0,MAX(0,$E2209-MAX(0,SUMIFS(Тех_Движение!$G$2:$G$5111,Тех_Движение!$D$2:$D$5111,$C2209,Тех_Движение!$B$2:$B$5111,"&lt;="&amp;P$3)-$F2209)))</f>
        <v/>
      </c>
      <c r="Q2209" s="54">
        <f>IF(OR($B2209="",Q$3&lt;$D2209+Настройки!$B$7),0,MAX(0,$E2209-MAX(0,SUMIFS(Тех_Движение!$G$2:$G$5111,Тех_Движение!$D$2:$D$5111,$C2209,Тех_Движение!$B$2:$B$5111,"&lt;="&amp;Q$3)-$F2209)))</f>
        <v/>
      </c>
      <c r="R2209" s="54">
        <f>IF($B2209="","",SUM($K2209:$Q2209))</f>
        <v/>
      </c>
      <c r="S2209" s="56">
        <f>IF($B2209="","",VLOOKUP($C2209,Настройки!$A$11:$L$17,9,FALSE))</f>
        <v/>
      </c>
      <c r="T2209" s="56">
        <f>IF($B2209="","",$R2209*$S2209)</f>
        <v/>
      </c>
    </row>
    <row r="2210">
      <c r="A2210" s="20">
        <f>Тех_Движение!$A$2207</f>
        <v/>
      </c>
      <c r="B2210" s="20">
        <f>IF(Тех_Движение!$F$2207&gt;0,Тех_Движение!$I$2207,"")</f>
        <v/>
      </c>
      <c r="C2210" s="20">
        <f>IF($B2210="","",Тех_Движение!$D$2207)</f>
        <v/>
      </c>
      <c r="D2210" s="42">
        <f>IF($B2210="","",Тех_Движение!$B$2207)</f>
        <v/>
      </c>
      <c r="E2210" s="54">
        <f>IF($B2210="","",Тех_Движение!$F$2207)</f>
        <v/>
      </c>
      <c r="F2210" s="54">
        <f>IF($B2210="","",SUMIFS($E$5:$E2209,$C$5:$C2209,$C2210))</f>
        <v/>
      </c>
      <c r="G2210" s="54">
        <f>IF($B2210="","",MAX(0,$E2210-MAX(0,SUMIFS(Тех_Движение!$G$2:$G$5111,Тех_Движение!$D$2:$D$5111,$C2210,Тех_Движение!$B$2:$B$5111,"&lt;="&amp;Настройки!$B$5-1)-$F2210)))</f>
        <v/>
      </c>
      <c r="H2210" s="54">
        <f>IF($B2210="","",IF(AND($D2210&gt;=Настройки!$B$5,$D2210&lt;=Настройки!$B$6),$E2210,0))</f>
        <v/>
      </c>
      <c r="I2210" s="54">
        <f>IF($B2210="","",$G2210+$H2210-$J2210)</f>
        <v/>
      </c>
      <c r="J2210" s="54">
        <f>IF($B2210="","",MAX(0,$E2210-MAX(0,SUMIFS(Тех_Движение!$G$2:$G$5111,Тех_Движение!$D$2:$D$5111,$C2210,Тех_Движение!$B$2:$B$5111,"&lt;="&amp;Настройки!$B$6)-$F2210)))</f>
        <v/>
      </c>
      <c r="K2210" s="54">
        <f>IF(OR($B2210="",K$3&lt;$D2210+Настройки!$B$7),0,MAX(0,$E2210-MAX(0,SUMIFS(Тех_Движение!$G$2:$G$5111,Тех_Движение!$D$2:$D$5111,$C2210,Тех_Движение!$B$2:$B$5111,"&lt;="&amp;K$3)-$F2210)))</f>
        <v/>
      </c>
      <c r="L2210" s="54">
        <f>IF(OR($B2210="",L$3&lt;$D2210+Настройки!$B$7),0,MAX(0,$E2210-MAX(0,SUMIFS(Тех_Движение!$G$2:$G$5111,Тех_Движение!$D$2:$D$5111,$C2210,Тех_Движение!$B$2:$B$5111,"&lt;="&amp;L$3)-$F2210)))</f>
        <v/>
      </c>
      <c r="M2210" s="54">
        <f>IF(OR($B2210="",M$3&lt;$D2210+Настройки!$B$7),0,MAX(0,$E2210-MAX(0,SUMIFS(Тех_Движение!$G$2:$G$5111,Тех_Движение!$D$2:$D$5111,$C2210,Тех_Движение!$B$2:$B$5111,"&lt;="&amp;M$3)-$F2210)))</f>
        <v/>
      </c>
      <c r="N2210" s="54">
        <f>IF(OR($B2210="",N$3&lt;$D2210+Настройки!$B$7),0,MAX(0,$E2210-MAX(0,SUMIFS(Тех_Движение!$G$2:$G$5111,Тех_Движение!$D$2:$D$5111,$C2210,Тех_Движение!$B$2:$B$5111,"&lt;="&amp;N$3)-$F2210)))</f>
        <v/>
      </c>
      <c r="O2210" s="54">
        <f>IF(OR($B2210="",O$3&lt;$D2210+Настройки!$B$7),0,MAX(0,$E2210-MAX(0,SUMIFS(Тех_Движение!$G$2:$G$5111,Тех_Движение!$D$2:$D$5111,$C2210,Тех_Движение!$B$2:$B$5111,"&lt;="&amp;O$3)-$F2210)))</f>
        <v/>
      </c>
      <c r="P2210" s="54">
        <f>IF(OR($B2210="",P$3&lt;$D2210+Настройки!$B$7),0,MAX(0,$E2210-MAX(0,SUMIFS(Тех_Движение!$G$2:$G$5111,Тех_Движение!$D$2:$D$5111,$C2210,Тех_Движение!$B$2:$B$5111,"&lt;="&amp;P$3)-$F2210)))</f>
        <v/>
      </c>
      <c r="Q2210" s="54">
        <f>IF(OR($B2210="",Q$3&lt;$D2210+Настройки!$B$7),0,MAX(0,$E2210-MAX(0,SUMIFS(Тех_Движение!$G$2:$G$5111,Тех_Движение!$D$2:$D$5111,$C2210,Тех_Движение!$B$2:$B$5111,"&lt;="&amp;Q$3)-$F2210)))</f>
        <v/>
      </c>
      <c r="R2210" s="54">
        <f>IF($B2210="","",SUM($K2210:$Q2210))</f>
        <v/>
      </c>
      <c r="S2210" s="56">
        <f>IF($B2210="","",VLOOKUP($C2210,Настройки!$A$11:$L$17,9,FALSE))</f>
        <v/>
      </c>
      <c r="T2210" s="56">
        <f>IF($B2210="","",$R2210*$S2210)</f>
        <v/>
      </c>
    </row>
    <row r="2211">
      <c r="A2211" s="20">
        <f>Тех_Движение!$A$2208</f>
        <v/>
      </c>
      <c r="B2211" s="20">
        <f>IF(Тех_Движение!$F$2208&gt;0,Тех_Движение!$I$2208,"")</f>
        <v/>
      </c>
      <c r="C2211" s="20">
        <f>IF($B2211="","",Тех_Движение!$D$2208)</f>
        <v/>
      </c>
      <c r="D2211" s="42">
        <f>IF($B2211="","",Тех_Движение!$B$2208)</f>
        <v/>
      </c>
      <c r="E2211" s="54">
        <f>IF($B2211="","",Тех_Движение!$F$2208)</f>
        <v/>
      </c>
      <c r="F2211" s="54">
        <f>IF($B2211="","",SUMIFS($E$5:$E2210,$C$5:$C2210,$C2211))</f>
        <v/>
      </c>
      <c r="G2211" s="54">
        <f>IF($B2211="","",MAX(0,$E2211-MAX(0,SUMIFS(Тех_Движение!$G$2:$G$5111,Тех_Движение!$D$2:$D$5111,$C2211,Тех_Движение!$B$2:$B$5111,"&lt;="&amp;Настройки!$B$5-1)-$F2211)))</f>
        <v/>
      </c>
      <c r="H2211" s="54">
        <f>IF($B2211="","",IF(AND($D2211&gt;=Настройки!$B$5,$D2211&lt;=Настройки!$B$6),$E2211,0))</f>
        <v/>
      </c>
      <c r="I2211" s="54">
        <f>IF($B2211="","",$G2211+$H2211-$J2211)</f>
        <v/>
      </c>
      <c r="J2211" s="54">
        <f>IF($B2211="","",MAX(0,$E2211-MAX(0,SUMIFS(Тех_Движение!$G$2:$G$5111,Тех_Движение!$D$2:$D$5111,$C2211,Тех_Движение!$B$2:$B$5111,"&lt;="&amp;Настройки!$B$6)-$F2211)))</f>
        <v/>
      </c>
      <c r="K2211" s="54">
        <f>IF(OR($B2211="",K$3&lt;$D2211+Настройки!$B$7),0,MAX(0,$E2211-MAX(0,SUMIFS(Тех_Движение!$G$2:$G$5111,Тех_Движение!$D$2:$D$5111,$C2211,Тех_Движение!$B$2:$B$5111,"&lt;="&amp;K$3)-$F2211)))</f>
        <v/>
      </c>
      <c r="L2211" s="54">
        <f>IF(OR($B2211="",L$3&lt;$D2211+Настройки!$B$7),0,MAX(0,$E2211-MAX(0,SUMIFS(Тех_Движение!$G$2:$G$5111,Тех_Движение!$D$2:$D$5111,$C2211,Тех_Движение!$B$2:$B$5111,"&lt;="&amp;L$3)-$F2211)))</f>
        <v/>
      </c>
      <c r="M2211" s="54">
        <f>IF(OR($B2211="",M$3&lt;$D2211+Настройки!$B$7),0,MAX(0,$E2211-MAX(0,SUMIFS(Тех_Движение!$G$2:$G$5111,Тех_Движение!$D$2:$D$5111,$C2211,Тех_Движение!$B$2:$B$5111,"&lt;="&amp;M$3)-$F2211)))</f>
        <v/>
      </c>
      <c r="N2211" s="54">
        <f>IF(OR($B2211="",N$3&lt;$D2211+Настройки!$B$7),0,MAX(0,$E2211-MAX(0,SUMIFS(Тех_Движение!$G$2:$G$5111,Тех_Движение!$D$2:$D$5111,$C2211,Тех_Движение!$B$2:$B$5111,"&lt;="&amp;N$3)-$F2211)))</f>
        <v/>
      </c>
      <c r="O2211" s="54">
        <f>IF(OR($B2211="",O$3&lt;$D2211+Настройки!$B$7),0,MAX(0,$E2211-MAX(0,SUMIFS(Тех_Движение!$G$2:$G$5111,Тех_Движение!$D$2:$D$5111,$C2211,Тех_Движение!$B$2:$B$5111,"&lt;="&amp;O$3)-$F2211)))</f>
        <v/>
      </c>
      <c r="P2211" s="54">
        <f>IF(OR($B2211="",P$3&lt;$D2211+Настройки!$B$7),0,MAX(0,$E2211-MAX(0,SUMIFS(Тех_Движение!$G$2:$G$5111,Тех_Движение!$D$2:$D$5111,$C2211,Тех_Движение!$B$2:$B$5111,"&lt;="&amp;P$3)-$F2211)))</f>
        <v/>
      </c>
      <c r="Q2211" s="54">
        <f>IF(OR($B2211="",Q$3&lt;$D2211+Настройки!$B$7),0,MAX(0,$E2211-MAX(0,SUMIFS(Тех_Движение!$G$2:$G$5111,Тех_Движение!$D$2:$D$5111,$C2211,Тех_Движение!$B$2:$B$5111,"&lt;="&amp;Q$3)-$F2211)))</f>
        <v/>
      </c>
      <c r="R2211" s="54">
        <f>IF($B2211="","",SUM($K2211:$Q2211))</f>
        <v/>
      </c>
      <c r="S2211" s="56">
        <f>IF($B2211="","",VLOOKUP($C2211,Настройки!$A$11:$L$17,9,FALSE))</f>
        <v/>
      </c>
      <c r="T2211" s="56">
        <f>IF($B2211="","",$R2211*$S2211)</f>
        <v/>
      </c>
    </row>
    <row r="2212">
      <c r="A2212" s="20">
        <f>Тех_Движение!$A$2209</f>
        <v/>
      </c>
      <c r="B2212" s="20">
        <f>IF(Тех_Движение!$F$2209&gt;0,Тех_Движение!$I$2209,"")</f>
        <v/>
      </c>
      <c r="C2212" s="20">
        <f>IF($B2212="","",Тех_Движение!$D$2209)</f>
        <v/>
      </c>
      <c r="D2212" s="42">
        <f>IF($B2212="","",Тех_Движение!$B$2209)</f>
        <v/>
      </c>
      <c r="E2212" s="54">
        <f>IF($B2212="","",Тех_Движение!$F$2209)</f>
        <v/>
      </c>
      <c r="F2212" s="54">
        <f>IF($B2212="","",SUMIFS($E$5:$E2211,$C$5:$C2211,$C2212))</f>
        <v/>
      </c>
      <c r="G2212" s="54">
        <f>IF($B2212="","",MAX(0,$E2212-MAX(0,SUMIFS(Тех_Движение!$G$2:$G$5111,Тех_Движение!$D$2:$D$5111,$C2212,Тех_Движение!$B$2:$B$5111,"&lt;="&amp;Настройки!$B$5-1)-$F2212)))</f>
        <v/>
      </c>
      <c r="H2212" s="54">
        <f>IF($B2212="","",IF(AND($D2212&gt;=Настройки!$B$5,$D2212&lt;=Настройки!$B$6),$E2212,0))</f>
        <v/>
      </c>
      <c r="I2212" s="54">
        <f>IF($B2212="","",$G2212+$H2212-$J2212)</f>
        <v/>
      </c>
      <c r="J2212" s="54">
        <f>IF($B2212="","",MAX(0,$E2212-MAX(0,SUMIFS(Тех_Движение!$G$2:$G$5111,Тех_Движение!$D$2:$D$5111,$C2212,Тех_Движение!$B$2:$B$5111,"&lt;="&amp;Настройки!$B$6)-$F2212)))</f>
        <v/>
      </c>
      <c r="K2212" s="54">
        <f>IF(OR($B2212="",K$3&lt;$D2212+Настройки!$B$7),0,MAX(0,$E2212-MAX(0,SUMIFS(Тех_Движение!$G$2:$G$5111,Тех_Движение!$D$2:$D$5111,$C2212,Тех_Движение!$B$2:$B$5111,"&lt;="&amp;K$3)-$F2212)))</f>
        <v/>
      </c>
      <c r="L2212" s="54">
        <f>IF(OR($B2212="",L$3&lt;$D2212+Настройки!$B$7),0,MAX(0,$E2212-MAX(0,SUMIFS(Тех_Движение!$G$2:$G$5111,Тех_Движение!$D$2:$D$5111,$C2212,Тех_Движение!$B$2:$B$5111,"&lt;="&amp;L$3)-$F2212)))</f>
        <v/>
      </c>
      <c r="M2212" s="54">
        <f>IF(OR($B2212="",M$3&lt;$D2212+Настройки!$B$7),0,MAX(0,$E2212-MAX(0,SUMIFS(Тех_Движение!$G$2:$G$5111,Тех_Движение!$D$2:$D$5111,$C2212,Тех_Движение!$B$2:$B$5111,"&lt;="&amp;M$3)-$F2212)))</f>
        <v/>
      </c>
      <c r="N2212" s="54">
        <f>IF(OR($B2212="",N$3&lt;$D2212+Настройки!$B$7),0,MAX(0,$E2212-MAX(0,SUMIFS(Тех_Движение!$G$2:$G$5111,Тех_Движение!$D$2:$D$5111,$C2212,Тех_Движение!$B$2:$B$5111,"&lt;="&amp;N$3)-$F2212)))</f>
        <v/>
      </c>
      <c r="O2212" s="54">
        <f>IF(OR($B2212="",O$3&lt;$D2212+Настройки!$B$7),0,MAX(0,$E2212-MAX(0,SUMIFS(Тех_Движение!$G$2:$G$5111,Тех_Движение!$D$2:$D$5111,$C2212,Тех_Движение!$B$2:$B$5111,"&lt;="&amp;O$3)-$F2212)))</f>
        <v/>
      </c>
      <c r="P2212" s="54">
        <f>IF(OR($B2212="",P$3&lt;$D2212+Настройки!$B$7),0,MAX(0,$E2212-MAX(0,SUMIFS(Тех_Движение!$G$2:$G$5111,Тех_Движение!$D$2:$D$5111,$C2212,Тех_Движение!$B$2:$B$5111,"&lt;="&amp;P$3)-$F2212)))</f>
        <v/>
      </c>
      <c r="Q2212" s="54">
        <f>IF(OR($B2212="",Q$3&lt;$D2212+Настройки!$B$7),0,MAX(0,$E2212-MAX(0,SUMIFS(Тех_Движение!$G$2:$G$5111,Тех_Движение!$D$2:$D$5111,$C2212,Тех_Движение!$B$2:$B$5111,"&lt;="&amp;Q$3)-$F2212)))</f>
        <v/>
      </c>
      <c r="R2212" s="54">
        <f>IF($B2212="","",SUM($K2212:$Q2212))</f>
        <v/>
      </c>
      <c r="S2212" s="56">
        <f>IF($B2212="","",VLOOKUP($C2212,Настройки!$A$11:$L$17,9,FALSE))</f>
        <v/>
      </c>
      <c r="T2212" s="56">
        <f>IF($B2212="","",$R2212*$S2212)</f>
        <v/>
      </c>
    </row>
    <row r="2213">
      <c r="A2213" s="20">
        <f>Тех_Движение!$A$2210</f>
        <v/>
      </c>
      <c r="B2213" s="20">
        <f>IF(Тех_Движение!$F$2210&gt;0,Тех_Движение!$I$2210,"")</f>
        <v/>
      </c>
      <c r="C2213" s="20">
        <f>IF($B2213="","",Тех_Движение!$D$2210)</f>
        <v/>
      </c>
      <c r="D2213" s="42">
        <f>IF($B2213="","",Тех_Движение!$B$2210)</f>
        <v/>
      </c>
      <c r="E2213" s="54">
        <f>IF($B2213="","",Тех_Движение!$F$2210)</f>
        <v/>
      </c>
      <c r="F2213" s="54">
        <f>IF($B2213="","",SUMIFS($E$5:$E2212,$C$5:$C2212,$C2213))</f>
        <v/>
      </c>
      <c r="G2213" s="54">
        <f>IF($B2213="","",MAX(0,$E2213-MAX(0,SUMIFS(Тех_Движение!$G$2:$G$5111,Тех_Движение!$D$2:$D$5111,$C2213,Тех_Движение!$B$2:$B$5111,"&lt;="&amp;Настройки!$B$5-1)-$F2213)))</f>
        <v/>
      </c>
      <c r="H2213" s="54">
        <f>IF($B2213="","",IF(AND($D2213&gt;=Настройки!$B$5,$D2213&lt;=Настройки!$B$6),$E2213,0))</f>
        <v/>
      </c>
      <c r="I2213" s="54">
        <f>IF($B2213="","",$G2213+$H2213-$J2213)</f>
        <v/>
      </c>
      <c r="J2213" s="54">
        <f>IF($B2213="","",MAX(0,$E2213-MAX(0,SUMIFS(Тех_Движение!$G$2:$G$5111,Тех_Движение!$D$2:$D$5111,$C2213,Тех_Движение!$B$2:$B$5111,"&lt;="&amp;Настройки!$B$6)-$F2213)))</f>
        <v/>
      </c>
      <c r="K2213" s="54">
        <f>IF(OR($B2213="",K$3&lt;$D2213+Настройки!$B$7),0,MAX(0,$E2213-MAX(0,SUMIFS(Тех_Движение!$G$2:$G$5111,Тех_Движение!$D$2:$D$5111,$C2213,Тех_Движение!$B$2:$B$5111,"&lt;="&amp;K$3)-$F2213)))</f>
        <v/>
      </c>
      <c r="L2213" s="54">
        <f>IF(OR($B2213="",L$3&lt;$D2213+Настройки!$B$7),0,MAX(0,$E2213-MAX(0,SUMIFS(Тех_Движение!$G$2:$G$5111,Тех_Движение!$D$2:$D$5111,$C2213,Тех_Движение!$B$2:$B$5111,"&lt;="&amp;L$3)-$F2213)))</f>
        <v/>
      </c>
      <c r="M2213" s="54">
        <f>IF(OR($B2213="",M$3&lt;$D2213+Настройки!$B$7),0,MAX(0,$E2213-MAX(0,SUMIFS(Тех_Движение!$G$2:$G$5111,Тех_Движение!$D$2:$D$5111,$C2213,Тех_Движение!$B$2:$B$5111,"&lt;="&amp;M$3)-$F2213)))</f>
        <v/>
      </c>
      <c r="N2213" s="54">
        <f>IF(OR($B2213="",N$3&lt;$D2213+Настройки!$B$7),0,MAX(0,$E2213-MAX(0,SUMIFS(Тех_Движение!$G$2:$G$5111,Тех_Движение!$D$2:$D$5111,$C2213,Тех_Движение!$B$2:$B$5111,"&lt;="&amp;N$3)-$F2213)))</f>
        <v/>
      </c>
      <c r="O2213" s="54">
        <f>IF(OR($B2213="",O$3&lt;$D2213+Настройки!$B$7),0,MAX(0,$E2213-MAX(0,SUMIFS(Тех_Движение!$G$2:$G$5111,Тех_Движение!$D$2:$D$5111,$C2213,Тех_Движение!$B$2:$B$5111,"&lt;="&amp;O$3)-$F2213)))</f>
        <v/>
      </c>
      <c r="P2213" s="54">
        <f>IF(OR($B2213="",P$3&lt;$D2213+Настройки!$B$7),0,MAX(0,$E2213-MAX(0,SUMIFS(Тех_Движение!$G$2:$G$5111,Тех_Движение!$D$2:$D$5111,$C2213,Тех_Движение!$B$2:$B$5111,"&lt;="&amp;P$3)-$F2213)))</f>
        <v/>
      </c>
      <c r="Q2213" s="54">
        <f>IF(OR($B2213="",Q$3&lt;$D2213+Настройки!$B$7),0,MAX(0,$E2213-MAX(0,SUMIFS(Тех_Движение!$G$2:$G$5111,Тех_Движение!$D$2:$D$5111,$C2213,Тех_Движение!$B$2:$B$5111,"&lt;="&amp;Q$3)-$F2213)))</f>
        <v/>
      </c>
      <c r="R2213" s="54">
        <f>IF($B2213="","",SUM($K2213:$Q2213))</f>
        <v/>
      </c>
      <c r="S2213" s="56">
        <f>IF($B2213="","",VLOOKUP($C2213,Настройки!$A$11:$L$17,9,FALSE))</f>
        <v/>
      </c>
      <c r="T2213" s="56">
        <f>IF($B2213="","",$R2213*$S2213)</f>
        <v/>
      </c>
    </row>
    <row r="2214">
      <c r="A2214" s="20">
        <f>Тех_Движение!$A$2211</f>
        <v/>
      </c>
      <c r="B2214" s="20">
        <f>IF(Тех_Движение!$F$2211&gt;0,Тех_Движение!$I$2211,"")</f>
        <v/>
      </c>
      <c r="C2214" s="20">
        <f>IF($B2214="","",Тех_Движение!$D$2211)</f>
        <v/>
      </c>
      <c r="D2214" s="42">
        <f>IF($B2214="","",Тех_Движение!$B$2211)</f>
        <v/>
      </c>
      <c r="E2214" s="54">
        <f>IF($B2214="","",Тех_Движение!$F$2211)</f>
        <v/>
      </c>
      <c r="F2214" s="54">
        <f>IF($B2214="","",SUMIFS($E$5:$E2213,$C$5:$C2213,$C2214))</f>
        <v/>
      </c>
      <c r="G2214" s="54">
        <f>IF($B2214="","",MAX(0,$E2214-MAX(0,SUMIFS(Тех_Движение!$G$2:$G$5111,Тех_Движение!$D$2:$D$5111,$C2214,Тех_Движение!$B$2:$B$5111,"&lt;="&amp;Настройки!$B$5-1)-$F2214)))</f>
        <v/>
      </c>
      <c r="H2214" s="54">
        <f>IF($B2214="","",IF(AND($D2214&gt;=Настройки!$B$5,$D2214&lt;=Настройки!$B$6),$E2214,0))</f>
        <v/>
      </c>
      <c r="I2214" s="54">
        <f>IF($B2214="","",$G2214+$H2214-$J2214)</f>
        <v/>
      </c>
      <c r="J2214" s="54">
        <f>IF($B2214="","",MAX(0,$E2214-MAX(0,SUMIFS(Тех_Движение!$G$2:$G$5111,Тех_Движение!$D$2:$D$5111,$C2214,Тех_Движение!$B$2:$B$5111,"&lt;="&amp;Настройки!$B$6)-$F2214)))</f>
        <v/>
      </c>
      <c r="K2214" s="54">
        <f>IF(OR($B2214="",K$3&lt;$D2214+Настройки!$B$7),0,MAX(0,$E2214-MAX(0,SUMIFS(Тех_Движение!$G$2:$G$5111,Тех_Движение!$D$2:$D$5111,$C2214,Тех_Движение!$B$2:$B$5111,"&lt;="&amp;K$3)-$F2214)))</f>
        <v/>
      </c>
      <c r="L2214" s="54">
        <f>IF(OR($B2214="",L$3&lt;$D2214+Настройки!$B$7),0,MAX(0,$E2214-MAX(0,SUMIFS(Тех_Движение!$G$2:$G$5111,Тех_Движение!$D$2:$D$5111,$C2214,Тех_Движение!$B$2:$B$5111,"&lt;="&amp;L$3)-$F2214)))</f>
        <v/>
      </c>
      <c r="M2214" s="54">
        <f>IF(OR($B2214="",M$3&lt;$D2214+Настройки!$B$7),0,MAX(0,$E2214-MAX(0,SUMIFS(Тех_Движение!$G$2:$G$5111,Тех_Движение!$D$2:$D$5111,$C2214,Тех_Движение!$B$2:$B$5111,"&lt;="&amp;M$3)-$F2214)))</f>
        <v/>
      </c>
      <c r="N2214" s="54">
        <f>IF(OR($B2214="",N$3&lt;$D2214+Настройки!$B$7),0,MAX(0,$E2214-MAX(0,SUMIFS(Тех_Движение!$G$2:$G$5111,Тех_Движение!$D$2:$D$5111,$C2214,Тех_Движение!$B$2:$B$5111,"&lt;="&amp;N$3)-$F2214)))</f>
        <v/>
      </c>
      <c r="O2214" s="54">
        <f>IF(OR($B2214="",O$3&lt;$D2214+Настройки!$B$7),0,MAX(0,$E2214-MAX(0,SUMIFS(Тех_Движение!$G$2:$G$5111,Тех_Движение!$D$2:$D$5111,$C2214,Тех_Движение!$B$2:$B$5111,"&lt;="&amp;O$3)-$F2214)))</f>
        <v/>
      </c>
      <c r="P2214" s="54">
        <f>IF(OR($B2214="",P$3&lt;$D2214+Настройки!$B$7),0,MAX(0,$E2214-MAX(0,SUMIFS(Тех_Движение!$G$2:$G$5111,Тех_Движение!$D$2:$D$5111,$C2214,Тех_Движение!$B$2:$B$5111,"&lt;="&amp;P$3)-$F2214)))</f>
        <v/>
      </c>
      <c r="Q2214" s="54">
        <f>IF(OR($B2214="",Q$3&lt;$D2214+Настройки!$B$7),0,MAX(0,$E2214-MAX(0,SUMIFS(Тех_Движение!$G$2:$G$5111,Тех_Движение!$D$2:$D$5111,$C2214,Тех_Движение!$B$2:$B$5111,"&lt;="&amp;Q$3)-$F2214)))</f>
        <v/>
      </c>
      <c r="R2214" s="54">
        <f>IF($B2214="","",SUM($K2214:$Q2214))</f>
        <v/>
      </c>
      <c r="S2214" s="56">
        <f>IF($B2214="","",VLOOKUP($C2214,Настройки!$A$11:$L$17,9,FALSE))</f>
        <v/>
      </c>
      <c r="T2214" s="56">
        <f>IF($B2214="","",$R2214*$S2214)</f>
        <v/>
      </c>
    </row>
    <row r="2215">
      <c r="A2215" s="20">
        <f>Тех_Движение!$A$2212</f>
        <v/>
      </c>
      <c r="B2215" s="20">
        <f>IF(Тех_Движение!$F$2212&gt;0,Тех_Движение!$I$2212,"")</f>
        <v/>
      </c>
      <c r="C2215" s="20">
        <f>IF($B2215="","",Тех_Движение!$D$2212)</f>
        <v/>
      </c>
      <c r="D2215" s="42">
        <f>IF($B2215="","",Тех_Движение!$B$2212)</f>
        <v/>
      </c>
      <c r="E2215" s="54">
        <f>IF($B2215="","",Тех_Движение!$F$2212)</f>
        <v/>
      </c>
      <c r="F2215" s="54">
        <f>IF($B2215="","",SUMIFS($E$5:$E2214,$C$5:$C2214,$C2215))</f>
        <v/>
      </c>
      <c r="G2215" s="54">
        <f>IF($B2215="","",MAX(0,$E2215-MAX(0,SUMIFS(Тех_Движение!$G$2:$G$5111,Тех_Движение!$D$2:$D$5111,$C2215,Тех_Движение!$B$2:$B$5111,"&lt;="&amp;Настройки!$B$5-1)-$F2215)))</f>
        <v/>
      </c>
      <c r="H2215" s="54">
        <f>IF($B2215="","",IF(AND($D2215&gt;=Настройки!$B$5,$D2215&lt;=Настройки!$B$6),$E2215,0))</f>
        <v/>
      </c>
      <c r="I2215" s="54">
        <f>IF($B2215="","",$G2215+$H2215-$J2215)</f>
        <v/>
      </c>
      <c r="J2215" s="54">
        <f>IF($B2215="","",MAX(0,$E2215-MAX(0,SUMIFS(Тех_Движение!$G$2:$G$5111,Тех_Движение!$D$2:$D$5111,$C2215,Тех_Движение!$B$2:$B$5111,"&lt;="&amp;Настройки!$B$6)-$F2215)))</f>
        <v/>
      </c>
      <c r="K2215" s="54">
        <f>IF(OR($B2215="",K$3&lt;$D2215+Настройки!$B$7),0,MAX(0,$E2215-MAX(0,SUMIFS(Тех_Движение!$G$2:$G$5111,Тех_Движение!$D$2:$D$5111,$C2215,Тех_Движение!$B$2:$B$5111,"&lt;="&amp;K$3)-$F2215)))</f>
        <v/>
      </c>
      <c r="L2215" s="54">
        <f>IF(OR($B2215="",L$3&lt;$D2215+Настройки!$B$7),0,MAX(0,$E2215-MAX(0,SUMIFS(Тех_Движение!$G$2:$G$5111,Тех_Движение!$D$2:$D$5111,$C2215,Тех_Движение!$B$2:$B$5111,"&lt;="&amp;L$3)-$F2215)))</f>
        <v/>
      </c>
      <c r="M2215" s="54">
        <f>IF(OR($B2215="",M$3&lt;$D2215+Настройки!$B$7),0,MAX(0,$E2215-MAX(0,SUMIFS(Тех_Движение!$G$2:$G$5111,Тех_Движение!$D$2:$D$5111,$C2215,Тех_Движение!$B$2:$B$5111,"&lt;="&amp;M$3)-$F2215)))</f>
        <v/>
      </c>
      <c r="N2215" s="54">
        <f>IF(OR($B2215="",N$3&lt;$D2215+Настройки!$B$7),0,MAX(0,$E2215-MAX(0,SUMIFS(Тех_Движение!$G$2:$G$5111,Тех_Движение!$D$2:$D$5111,$C2215,Тех_Движение!$B$2:$B$5111,"&lt;="&amp;N$3)-$F2215)))</f>
        <v/>
      </c>
      <c r="O2215" s="54">
        <f>IF(OR($B2215="",O$3&lt;$D2215+Настройки!$B$7),0,MAX(0,$E2215-MAX(0,SUMIFS(Тех_Движение!$G$2:$G$5111,Тех_Движение!$D$2:$D$5111,$C2215,Тех_Движение!$B$2:$B$5111,"&lt;="&amp;O$3)-$F2215)))</f>
        <v/>
      </c>
      <c r="P2215" s="54">
        <f>IF(OR($B2215="",P$3&lt;$D2215+Настройки!$B$7),0,MAX(0,$E2215-MAX(0,SUMIFS(Тех_Движение!$G$2:$G$5111,Тех_Движение!$D$2:$D$5111,$C2215,Тех_Движение!$B$2:$B$5111,"&lt;="&amp;P$3)-$F2215)))</f>
        <v/>
      </c>
      <c r="Q2215" s="54">
        <f>IF(OR($B2215="",Q$3&lt;$D2215+Настройки!$B$7),0,MAX(0,$E2215-MAX(0,SUMIFS(Тех_Движение!$G$2:$G$5111,Тех_Движение!$D$2:$D$5111,$C2215,Тех_Движение!$B$2:$B$5111,"&lt;="&amp;Q$3)-$F2215)))</f>
        <v/>
      </c>
      <c r="R2215" s="54">
        <f>IF($B2215="","",SUM($K2215:$Q2215))</f>
        <v/>
      </c>
      <c r="S2215" s="56">
        <f>IF($B2215="","",VLOOKUP($C2215,Настройки!$A$11:$L$17,9,FALSE))</f>
        <v/>
      </c>
      <c r="T2215" s="56">
        <f>IF($B2215="","",$R2215*$S2215)</f>
        <v/>
      </c>
    </row>
    <row r="2216">
      <c r="A2216" s="20">
        <f>Тех_Движение!$A$2213</f>
        <v/>
      </c>
      <c r="B2216" s="20">
        <f>IF(Тех_Движение!$F$2213&gt;0,Тех_Движение!$I$2213,"")</f>
        <v/>
      </c>
      <c r="C2216" s="20">
        <f>IF($B2216="","",Тех_Движение!$D$2213)</f>
        <v/>
      </c>
      <c r="D2216" s="42">
        <f>IF($B2216="","",Тех_Движение!$B$2213)</f>
        <v/>
      </c>
      <c r="E2216" s="54">
        <f>IF($B2216="","",Тех_Движение!$F$2213)</f>
        <v/>
      </c>
      <c r="F2216" s="54">
        <f>IF($B2216="","",SUMIFS($E$5:$E2215,$C$5:$C2215,$C2216))</f>
        <v/>
      </c>
      <c r="G2216" s="54">
        <f>IF($B2216="","",MAX(0,$E2216-MAX(0,SUMIFS(Тех_Движение!$G$2:$G$5111,Тех_Движение!$D$2:$D$5111,$C2216,Тех_Движение!$B$2:$B$5111,"&lt;="&amp;Настройки!$B$5-1)-$F2216)))</f>
        <v/>
      </c>
      <c r="H2216" s="54">
        <f>IF($B2216="","",IF(AND($D2216&gt;=Настройки!$B$5,$D2216&lt;=Настройки!$B$6),$E2216,0))</f>
        <v/>
      </c>
      <c r="I2216" s="54">
        <f>IF($B2216="","",$G2216+$H2216-$J2216)</f>
        <v/>
      </c>
      <c r="J2216" s="54">
        <f>IF($B2216="","",MAX(0,$E2216-MAX(0,SUMIFS(Тех_Движение!$G$2:$G$5111,Тех_Движение!$D$2:$D$5111,$C2216,Тех_Движение!$B$2:$B$5111,"&lt;="&amp;Настройки!$B$6)-$F2216)))</f>
        <v/>
      </c>
      <c r="K2216" s="54">
        <f>IF(OR($B2216="",K$3&lt;$D2216+Настройки!$B$7),0,MAX(0,$E2216-MAX(0,SUMIFS(Тех_Движение!$G$2:$G$5111,Тех_Движение!$D$2:$D$5111,$C2216,Тех_Движение!$B$2:$B$5111,"&lt;="&amp;K$3)-$F2216)))</f>
        <v/>
      </c>
      <c r="L2216" s="54">
        <f>IF(OR($B2216="",L$3&lt;$D2216+Настройки!$B$7),0,MAX(0,$E2216-MAX(0,SUMIFS(Тех_Движение!$G$2:$G$5111,Тех_Движение!$D$2:$D$5111,$C2216,Тех_Движение!$B$2:$B$5111,"&lt;="&amp;L$3)-$F2216)))</f>
        <v/>
      </c>
      <c r="M2216" s="54">
        <f>IF(OR($B2216="",M$3&lt;$D2216+Настройки!$B$7),0,MAX(0,$E2216-MAX(0,SUMIFS(Тех_Движение!$G$2:$G$5111,Тех_Движение!$D$2:$D$5111,$C2216,Тех_Движение!$B$2:$B$5111,"&lt;="&amp;M$3)-$F2216)))</f>
        <v/>
      </c>
      <c r="N2216" s="54">
        <f>IF(OR($B2216="",N$3&lt;$D2216+Настройки!$B$7),0,MAX(0,$E2216-MAX(0,SUMIFS(Тех_Движение!$G$2:$G$5111,Тех_Движение!$D$2:$D$5111,$C2216,Тех_Движение!$B$2:$B$5111,"&lt;="&amp;N$3)-$F2216)))</f>
        <v/>
      </c>
      <c r="O2216" s="54">
        <f>IF(OR($B2216="",O$3&lt;$D2216+Настройки!$B$7),0,MAX(0,$E2216-MAX(0,SUMIFS(Тех_Движение!$G$2:$G$5111,Тех_Движение!$D$2:$D$5111,$C2216,Тех_Движение!$B$2:$B$5111,"&lt;="&amp;O$3)-$F2216)))</f>
        <v/>
      </c>
      <c r="P2216" s="54">
        <f>IF(OR($B2216="",P$3&lt;$D2216+Настройки!$B$7),0,MAX(0,$E2216-MAX(0,SUMIFS(Тех_Движение!$G$2:$G$5111,Тех_Движение!$D$2:$D$5111,$C2216,Тех_Движение!$B$2:$B$5111,"&lt;="&amp;P$3)-$F2216)))</f>
        <v/>
      </c>
      <c r="Q2216" s="54">
        <f>IF(OR($B2216="",Q$3&lt;$D2216+Настройки!$B$7),0,MAX(0,$E2216-MAX(0,SUMIFS(Тех_Движение!$G$2:$G$5111,Тех_Движение!$D$2:$D$5111,$C2216,Тех_Движение!$B$2:$B$5111,"&lt;="&amp;Q$3)-$F2216)))</f>
        <v/>
      </c>
      <c r="R2216" s="54">
        <f>IF($B2216="","",SUM($K2216:$Q2216))</f>
        <v/>
      </c>
      <c r="S2216" s="56">
        <f>IF($B2216="","",VLOOKUP($C2216,Настройки!$A$11:$L$17,9,FALSE))</f>
        <v/>
      </c>
      <c r="T2216" s="56">
        <f>IF($B2216="","",$R2216*$S2216)</f>
        <v/>
      </c>
    </row>
    <row r="2217">
      <c r="A2217" s="20">
        <f>Тех_Движение!$A$2214</f>
        <v/>
      </c>
      <c r="B2217" s="20">
        <f>IF(Тех_Движение!$F$2214&gt;0,Тех_Движение!$I$2214,"")</f>
        <v/>
      </c>
      <c r="C2217" s="20">
        <f>IF($B2217="","",Тех_Движение!$D$2214)</f>
        <v/>
      </c>
      <c r="D2217" s="42">
        <f>IF($B2217="","",Тех_Движение!$B$2214)</f>
        <v/>
      </c>
      <c r="E2217" s="54">
        <f>IF($B2217="","",Тех_Движение!$F$2214)</f>
        <v/>
      </c>
      <c r="F2217" s="54">
        <f>IF($B2217="","",SUMIFS($E$5:$E2216,$C$5:$C2216,$C2217))</f>
        <v/>
      </c>
      <c r="G2217" s="54">
        <f>IF($B2217="","",MAX(0,$E2217-MAX(0,SUMIFS(Тех_Движение!$G$2:$G$5111,Тех_Движение!$D$2:$D$5111,$C2217,Тех_Движение!$B$2:$B$5111,"&lt;="&amp;Настройки!$B$5-1)-$F2217)))</f>
        <v/>
      </c>
      <c r="H2217" s="54">
        <f>IF($B2217="","",IF(AND($D2217&gt;=Настройки!$B$5,$D2217&lt;=Настройки!$B$6),$E2217,0))</f>
        <v/>
      </c>
      <c r="I2217" s="54">
        <f>IF($B2217="","",$G2217+$H2217-$J2217)</f>
        <v/>
      </c>
      <c r="J2217" s="54">
        <f>IF($B2217="","",MAX(0,$E2217-MAX(0,SUMIFS(Тех_Движение!$G$2:$G$5111,Тех_Движение!$D$2:$D$5111,$C2217,Тех_Движение!$B$2:$B$5111,"&lt;="&amp;Настройки!$B$6)-$F2217)))</f>
        <v/>
      </c>
      <c r="K2217" s="54">
        <f>IF(OR($B2217="",K$3&lt;$D2217+Настройки!$B$7),0,MAX(0,$E2217-MAX(0,SUMIFS(Тех_Движение!$G$2:$G$5111,Тех_Движение!$D$2:$D$5111,$C2217,Тех_Движение!$B$2:$B$5111,"&lt;="&amp;K$3)-$F2217)))</f>
        <v/>
      </c>
      <c r="L2217" s="54">
        <f>IF(OR($B2217="",L$3&lt;$D2217+Настройки!$B$7),0,MAX(0,$E2217-MAX(0,SUMIFS(Тех_Движение!$G$2:$G$5111,Тех_Движение!$D$2:$D$5111,$C2217,Тех_Движение!$B$2:$B$5111,"&lt;="&amp;L$3)-$F2217)))</f>
        <v/>
      </c>
      <c r="M2217" s="54">
        <f>IF(OR($B2217="",M$3&lt;$D2217+Настройки!$B$7),0,MAX(0,$E2217-MAX(0,SUMIFS(Тех_Движение!$G$2:$G$5111,Тех_Движение!$D$2:$D$5111,$C2217,Тех_Движение!$B$2:$B$5111,"&lt;="&amp;M$3)-$F2217)))</f>
        <v/>
      </c>
      <c r="N2217" s="54">
        <f>IF(OR($B2217="",N$3&lt;$D2217+Настройки!$B$7),0,MAX(0,$E2217-MAX(0,SUMIFS(Тех_Движение!$G$2:$G$5111,Тех_Движение!$D$2:$D$5111,$C2217,Тех_Движение!$B$2:$B$5111,"&lt;="&amp;N$3)-$F2217)))</f>
        <v/>
      </c>
      <c r="O2217" s="54">
        <f>IF(OR($B2217="",O$3&lt;$D2217+Настройки!$B$7),0,MAX(0,$E2217-MAX(0,SUMIFS(Тех_Движение!$G$2:$G$5111,Тех_Движение!$D$2:$D$5111,$C2217,Тех_Движение!$B$2:$B$5111,"&lt;="&amp;O$3)-$F2217)))</f>
        <v/>
      </c>
      <c r="P2217" s="54">
        <f>IF(OR($B2217="",P$3&lt;$D2217+Настройки!$B$7),0,MAX(0,$E2217-MAX(0,SUMIFS(Тех_Движение!$G$2:$G$5111,Тех_Движение!$D$2:$D$5111,$C2217,Тех_Движение!$B$2:$B$5111,"&lt;="&amp;P$3)-$F2217)))</f>
        <v/>
      </c>
      <c r="Q2217" s="54">
        <f>IF(OR($B2217="",Q$3&lt;$D2217+Настройки!$B$7),0,MAX(0,$E2217-MAX(0,SUMIFS(Тех_Движение!$G$2:$G$5111,Тех_Движение!$D$2:$D$5111,$C2217,Тех_Движение!$B$2:$B$5111,"&lt;="&amp;Q$3)-$F2217)))</f>
        <v/>
      </c>
      <c r="R2217" s="54">
        <f>IF($B2217="","",SUM($K2217:$Q2217))</f>
        <v/>
      </c>
      <c r="S2217" s="56">
        <f>IF($B2217="","",VLOOKUP($C2217,Настройки!$A$11:$L$17,9,FALSE))</f>
        <v/>
      </c>
      <c r="T2217" s="56">
        <f>IF($B2217="","",$R2217*$S2217)</f>
        <v/>
      </c>
    </row>
    <row r="2218">
      <c r="A2218" s="20">
        <f>Тех_Движение!$A$2215</f>
        <v/>
      </c>
      <c r="B2218" s="20">
        <f>IF(Тех_Движение!$F$2215&gt;0,Тех_Движение!$I$2215,"")</f>
        <v/>
      </c>
      <c r="C2218" s="20">
        <f>IF($B2218="","",Тех_Движение!$D$2215)</f>
        <v/>
      </c>
      <c r="D2218" s="42">
        <f>IF($B2218="","",Тех_Движение!$B$2215)</f>
        <v/>
      </c>
      <c r="E2218" s="54">
        <f>IF($B2218="","",Тех_Движение!$F$2215)</f>
        <v/>
      </c>
      <c r="F2218" s="54">
        <f>IF($B2218="","",SUMIFS($E$5:$E2217,$C$5:$C2217,$C2218))</f>
        <v/>
      </c>
      <c r="G2218" s="54">
        <f>IF($B2218="","",MAX(0,$E2218-MAX(0,SUMIFS(Тех_Движение!$G$2:$G$5111,Тех_Движение!$D$2:$D$5111,$C2218,Тех_Движение!$B$2:$B$5111,"&lt;="&amp;Настройки!$B$5-1)-$F2218)))</f>
        <v/>
      </c>
      <c r="H2218" s="54">
        <f>IF($B2218="","",IF(AND($D2218&gt;=Настройки!$B$5,$D2218&lt;=Настройки!$B$6),$E2218,0))</f>
        <v/>
      </c>
      <c r="I2218" s="54">
        <f>IF($B2218="","",$G2218+$H2218-$J2218)</f>
        <v/>
      </c>
      <c r="J2218" s="54">
        <f>IF($B2218="","",MAX(0,$E2218-MAX(0,SUMIFS(Тех_Движение!$G$2:$G$5111,Тех_Движение!$D$2:$D$5111,$C2218,Тех_Движение!$B$2:$B$5111,"&lt;="&amp;Настройки!$B$6)-$F2218)))</f>
        <v/>
      </c>
      <c r="K2218" s="54">
        <f>IF(OR($B2218="",K$3&lt;$D2218+Настройки!$B$7),0,MAX(0,$E2218-MAX(0,SUMIFS(Тех_Движение!$G$2:$G$5111,Тех_Движение!$D$2:$D$5111,$C2218,Тех_Движение!$B$2:$B$5111,"&lt;="&amp;K$3)-$F2218)))</f>
        <v/>
      </c>
      <c r="L2218" s="54">
        <f>IF(OR($B2218="",L$3&lt;$D2218+Настройки!$B$7),0,MAX(0,$E2218-MAX(0,SUMIFS(Тех_Движение!$G$2:$G$5111,Тех_Движение!$D$2:$D$5111,$C2218,Тех_Движение!$B$2:$B$5111,"&lt;="&amp;L$3)-$F2218)))</f>
        <v/>
      </c>
      <c r="M2218" s="54">
        <f>IF(OR($B2218="",M$3&lt;$D2218+Настройки!$B$7),0,MAX(0,$E2218-MAX(0,SUMIFS(Тех_Движение!$G$2:$G$5111,Тех_Движение!$D$2:$D$5111,$C2218,Тех_Движение!$B$2:$B$5111,"&lt;="&amp;M$3)-$F2218)))</f>
        <v/>
      </c>
      <c r="N2218" s="54">
        <f>IF(OR($B2218="",N$3&lt;$D2218+Настройки!$B$7),0,MAX(0,$E2218-MAX(0,SUMIFS(Тех_Движение!$G$2:$G$5111,Тех_Движение!$D$2:$D$5111,$C2218,Тех_Движение!$B$2:$B$5111,"&lt;="&amp;N$3)-$F2218)))</f>
        <v/>
      </c>
      <c r="O2218" s="54">
        <f>IF(OR($B2218="",O$3&lt;$D2218+Настройки!$B$7),0,MAX(0,$E2218-MAX(0,SUMIFS(Тех_Движение!$G$2:$G$5111,Тех_Движение!$D$2:$D$5111,$C2218,Тех_Движение!$B$2:$B$5111,"&lt;="&amp;O$3)-$F2218)))</f>
        <v/>
      </c>
      <c r="P2218" s="54">
        <f>IF(OR($B2218="",P$3&lt;$D2218+Настройки!$B$7),0,MAX(0,$E2218-MAX(0,SUMIFS(Тех_Движение!$G$2:$G$5111,Тех_Движение!$D$2:$D$5111,$C2218,Тех_Движение!$B$2:$B$5111,"&lt;="&amp;P$3)-$F2218)))</f>
        <v/>
      </c>
      <c r="Q2218" s="54">
        <f>IF(OR($B2218="",Q$3&lt;$D2218+Настройки!$B$7),0,MAX(0,$E2218-MAX(0,SUMIFS(Тех_Движение!$G$2:$G$5111,Тех_Движение!$D$2:$D$5111,$C2218,Тех_Движение!$B$2:$B$5111,"&lt;="&amp;Q$3)-$F2218)))</f>
        <v/>
      </c>
      <c r="R2218" s="54">
        <f>IF($B2218="","",SUM($K2218:$Q2218))</f>
        <v/>
      </c>
      <c r="S2218" s="56">
        <f>IF($B2218="","",VLOOKUP($C2218,Настройки!$A$11:$L$17,9,FALSE))</f>
        <v/>
      </c>
      <c r="T2218" s="56">
        <f>IF($B2218="","",$R2218*$S2218)</f>
        <v/>
      </c>
    </row>
    <row r="2219">
      <c r="A2219" s="20">
        <f>Тех_Движение!$A$2216</f>
        <v/>
      </c>
      <c r="B2219" s="20">
        <f>IF(Тех_Движение!$F$2216&gt;0,Тех_Движение!$I$2216,"")</f>
        <v/>
      </c>
      <c r="C2219" s="20">
        <f>IF($B2219="","",Тех_Движение!$D$2216)</f>
        <v/>
      </c>
      <c r="D2219" s="42">
        <f>IF($B2219="","",Тех_Движение!$B$2216)</f>
        <v/>
      </c>
      <c r="E2219" s="54">
        <f>IF($B2219="","",Тех_Движение!$F$2216)</f>
        <v/>
      </c>
      <c r="F2219" s="54">
        <f>IF($B2219="","",SUMIFS($E$5:$E2218,$C$5:$C2218,$C2219))</f>
        <v/>
      </c>
      <c r="G2219" s="54">
        <f>IF($B2219="","",MAX(0,$E2219-MAX(0,SUMIFS(Тех_Движение!$G$2:$G$5111,Тех_Движение!$D$2:$D$5111,$C2219,Тех_Движение!$B$2:$B$5111,"&lt;="&amp;Настройки!$B$5-1)-$F2219)))</f>
        <v/>
      </c>
      <c r="H2219" s="54">
        <f>IF($B2219="","",IF(AND($D2219&gt;=Настройки!$B$5,$D2219&lt;=Настройки!$B$6),$E2219,0))</f>
        <v/>
      </c>
      <c r="I2219" s="54">
        <f>IF($B2219="","",$G2219+$H2219-$J2219)</f>
        <v/>
      </c>
      <c r="J2219" s="54">
        <f>IF($B2219="","",MAX(0,$E2219-MAX(0,SUMIFS(Тех_Движение!$G$2:$G$5111,Тех_Движение!$D$2:$D$5111,$C2219,Тех_Движение!$B$2:$B$5111,"&lt;="&amp;Настройки!$B$6)-$F2219)))</f>
        <v/>
      </c>
      <c r="K2219" s="54">
        <f>IF(OR($B2219="",K$3&lt;$D2219+Настройки!$B$7),0,MAX(0,$E2219-MAX(0,SUMIFS(Тех_Движение!$G$2:$G$5111,Тех_Движение!$D$2:$D$5111,$C2219,Тех_Движение!$B$2:$B$5111,"&lt;="&amp;K$3)-$F2219)))</f>
        <v/>
      </c>
      <c r="L2219" s="54">
        <f>IF(OR($B2219="",L$3&lt;$D2219+Настройки!$B$7),0,MAX(0,$E2219-MAX(0,SUMIFS(Тех_Движение!$G$2:$G$5111,Тех_Движение!$D$2:$D$5111,$C2219,Тех_Движение!$B$2:$B$5111,"&lt;="&amp;L$3)-$F2219)))</f>
        <v/>
      </c>
      <c r="M2219" s="54">
        <f>IF(OR($B2219="",M$3&lt;$D2219+Настройки!$B$7),0,MAX(0,$E2219-MAX(0,SUMIFS(Тех_Движение!$G$2:$G$5111,Тех_Движение!$D$2:$D$5111,$C2219,Тех_Движение!$B$2:$B$5111,"&lt;="&amp;M$3)-$F2219)))</f>
        <v/>
      </c>
      <c r="N2219" s="54">
        <f>IF(OR($B2219="",N$3&lt;$D2219+Настройки!$B$7),0,MAX(0,$E2219-MAX(0,SUMIFS(Тех_Движение!$G$2:$G$5111,Тех_Движение!$D$2:$D$5111,$C2219,Тех_Движение!$B$2:$B$5111,"&lt;="&amp;N$3)-$F2219)))</f>
        <v/>
      </c>
      <c r="O2219" s="54">
        <f>IF(OR($B2219="",O$3&lt;$D2219+Настройки!$B$7),0,MAX(0,$E2219-MAX(0,SUMIFS(Тех_Движение!$G$2:$G$5111,Тех_Движение!$D$2:$D$5111,$C2219,Тех_Движение!$B$2:$B$5111,"&lt;="&amp;O$3)-$F2219)))</f>
        <v/>
      </c>
      <c r="P2219" s="54">
        <f>IF(OR($B2219="",P$3&lt;$D2219+Настройки!$B$7),0,MAX(0,$E2219-MAX(0,SUMIFS(Тех_Движение!$G$2:$G$5111,Тех_Движение!$D$2:$D$5111,$C2219,Тех_Движение!$B$2:$B$5111,"&lt;="&amp;P$3)-$F2219)))</f>
        <v/>
      </c>
      <c r="Q2219" s="54">
        <f>IF(OR($B2219="",Q$3&lt;$D2219+Настройки!$B$7),0,MAX(0,$E2219-MAX(0,SUMIFS(Тех_Движение!$G$2:$G$5111,Тех_Движение!$D$2:$D$5111,$C2219,Тех_Движение!$B$2:$B$5111,"&lt;="&amp;Q$3)-$F2219)))</f>
        <v/>
      </c>
      <c r="R2219" s="54">
        <f>IF($B2219="","",SUM($K2219:$Q2219))</f>
        <v/>
      </c>
      <c r="S2219" s="56">
        <f>IF($B2219="","",VLOOKUP($C2219,Настройки!$A$11:$L$17,9,FALSE))</f>
        <v/>
      </c>
      <c r="T2219" s="56">
        <f>IF($B2219="","",$R2219*$S2219)</f>
        <v/>
      </c>
    </row>
    <row r="2220">
      <c r="A2220" s="20">
        <f>Тех_Движение!$A$2217</f>
        <v/>
      </c>
      <c r="B2220" s="20">
        <f>IF(Тех_Движение!$F$2217&gt;0,Тех_Движение!$I$2217,"")</f>
        <v/>
      </c>
      <c r="C2220" s="20">
        <f>IF($B2220="","",Тех_Движение!$D$2217)</f>
        <v/>
      </c>
      <c r="D2220" s="42">
        <f>IF($B2220="","",Тех_Движение!$B$2217)</f>
        <v/>
      </c>
      <c r="E2220" s="54">
        <f>IF($B2220="","",Тех_Движение!$F$2217)</f>
        <v/>
      </c>
      <c r="F2220" s="54">
        <f>IF($B2220="","",SUMIFS($E$5:$E2219,$C$5:$C2219,$C2220))</f>
        <v/>
      </c>
      <c r="G2220" s="54">
        <f>IF($B2220="","",MAX(0,$E2220-MAX(0,SUMIFS(Тех_Движение!$G$2:$G$5111,Тех_Движение!$D$2:$D$5111,$C2220,Тех_Движение!$B$2:$B$5111,"&lt;="&amp;Настройки!$B$5-1)-$F2220)))</f>
        <v/>
      </c>
      <c r="H2220" s="54">
        <f>IF($B2220="","",IF(AND($D2220&gt;=Настройки!$B$5,$D2220&lt;=Настройки!$B$6),$E2220,0))</f>
        <v/>
      </c>
      <c r="I2220" s="54">
        <f>IF($B2220="","",$G2220+$H2220-$J2220)</f>
        <v/>
      </c>
      <c r="J2220" s="54">
        <f>IF($B2220="","",MAX(0,$E2220-MAX(0,SUMIFS(Тех_Движение!$G$2:$G$5111,Тех_Движение!$D$2:$D$5111,$C2220,Тех_Движение!$B$2:$B$5111,"&lt;="&amp;Настройки!$B$6)-$F2220)))</f>
        <v/>
      </c>
      <c r="K2220" s="54">
        <f>IF(OR($B2220="",K$3&lt;$D2220+Настройки!$B$7),0,MAX(0,$E2220-MAX(0,SUMIFS(Тех_Движение!$G$2:$G$5111,Тех_Движение!$D$2:$D$5111,$C2220,Тех_Движение!$B$2:$B$5111,"&lt;="&amp;K$3)-$F2220)))</f>
        <v/>
      </c>
      <c r="L2220" s="54">
        <f>IF(OR($B2220="",L$3&lt;$D2220+Настройки!$B$7),0,MAX(0,$E2220-MAX(0,SUMIFS(Тех_Движение!$G$2:$G$5111,Тех_Движение!$D$2:$D$5111,$C2220,Тех_Движение!$B$2:$B$5111,"&lt;="&amp;L$3)-$F2220)))</f>
        <v/>
      </c>
      <c r="M2220" s="54">
        <f>IF(OR($B2220="",M$3&lt;$D2220+Настройки!$B$7),0,MAX(0,$E2220-MAX(0,SUMIFS(Тех_Движение!$G$2:$G$5111,Тех_Движение!$D$2:$D$5111,$C2220,Тех_Движение!$B$2:$B$5111,"&lt;="&amp;M$3)-$F2220)))</f>
        <v/>
      </c>
      <c r="N2220" s="54">
        <f>IF(OR($B2220="",N$3&lt;$D2220+Настройки!$B$7),0,MAX(0,$E2220-MAX(0,SUMIFS(Тех_Движение!$G$2:$G$5111,Тех_Движение!$D$2:$D$5111,$C2220,Тех_Движение!$B$2:$B$5111,"&lt;="&amp;N$3)-$F2220)))</f>
        <v/>
      </c>
      <c r="O2220" s="54">
        <f>IF(OR($B2220="",O$3&lt;$D2220+Настройки!$B$7),0,MAX(0,$E2220-MAX(0,SUMIFS(Тех_Движение!$G$2:$G$5111,Тех_Движение!$D$2:$D$5111,$C2220,Тех_Движение!$B$2:$B$5111,"&lt;="&amp;O$3)-$F2220)))</f>
        <v/>
      </c>
      <c r="P2220" s="54">
        <f>IF(OR($B2220="",P$3&lt;$D2220+Настройки!$B$7),0,MAX(0,$E2220-MAX(0,SUMIFS(Тех_Движение!$G$2:$G$5111,Тех_Движение!$D$2:$D$5111,$C2220,Тех_Движение!$B$2:$B$5111,"&lt;="&amp;P$3)-$F2220)))</f>
        <v/>
      </c>
      <c r="Q2220" s="54">
        <f>IF(OR($B2220="",Q$3&lt;$D2220+Настройки!$B$7),0,MAX(0,$E2220-MAX(0,SUMIFS(Тех_Движение!$G$2:$G$5111,Тех_Движение!$D$2:$D$5111,$C2220,Тех_Движение!$B$2:$B$5111,"&lt;="&amp;Q$3)-$F2220)))</f>
        <v/>
      </c>
      <c r="R2220" s="54">
        <f>IF($B2220="","",SUM($K2220:$Q2220))</f>
        <v/>
      </c>
      <c r="S2220" s="56">
        <f>IF($B2220="","",VLOOKUP($C2220,Настройки!$A$11:$L$17,9,FALSE))</f>
        <v/>
      </c>
      <c r="T2220" s="56">
        <f>IF($B2220="","",$R2220*$S2220)</f>
        <v/>
      </c>
    </row>
    <row r="2221">
      <c r="A2221" s="20">
        <f>Тех_Движение!$A$2218</f>
        <v/>
      </c>
      <c r="B2221" s="20">
        <f>IF(Тех_Движение!$F$2218&gt;0,Тех_Движение!$I$2218,"")</f>
        <v/>
      </c>
      <c r="C2221" s="20">
        <f>IF($B2221="","",Тех_Движение!$D$2218)</f>
        <v/>
      </c>
      <c r="D2221" s="42">
        <f>IF($B2221="","",Тех_Движение!$B$2218)</f>
        <v/>
      </c>
      <c r="E2221" s="54">
        <f>IF($B2221="","",Тех_Движение!$F$2218)</f>
        <v/>
      </c>
      <c r="F2221" s="54">
        <f>IF($B2221="","",SUMIFS($E$5:$E2220,$C$5:$C2220,$C2221))</f>
        <v/>
      </c>
      <c r="G2221" s="54">
        <f>IF($B2221="","",MAX(0,$E2221-MAX(0,SUMIFS(Тех_Движение!$G$2:$G$5111,Тех_Движение!$D$2:$D$5111,$C2221,Тех_Движение!$B$2:$B$5111,"&lt;="&amp;Настройки!$B$5-1)-$F2221)))</f>
        <v/>
      </c>
      <c r="H2221" s="54">
        <f>IF($B2221="","",IF(AND($D2221&gt;=Настройки!$B$5,$D2221&lt;=Настройки!$B$6),$E2221,0))</f>
        <v/>
      </c>
      <c r="I2221" s="54">
        <f>IF($B2221="","",$G2221+$H2221-$J2221)</f>
        <v/>
      </c>
      <c r="J2221" s="54">
        <f>IF($B2221="","",MAX(0,$E2221-MAX(0,SUMIFS(Тех_Движение!$G$2:$G$5111,Тех_Движение!$D$2:$D$5111,$C2221,Тех_Движение!$B$2:$B$5111,"&lt;="&amp;Настройки!$B$6)-$F2221)))</f>
        <v/>
      </c>
      <c r="K2221" s="54">
        <f>IF(OR($B2221="",K$3&lt;$D2221+Настройки!$B$7),0,MAX(0,$E2221-MAX(0,SUMIFS(Тех_Движение!$G$2:$G$5111,Тех_Движение!$D$2:$D$5111,$C2221,Тех_Движение!$B$2:$B$5111,"&lt;="&amp;K$3)-$F2221)))</f>
        <v/>
      </c>
      <c r="L2221" s="54">
        <f>IF(OR($B2221="",L$3&lt;$D2221+Настройки!$B$7),0,MAX(0,$E2221-MAX(0,SUMIFS(Тех_Движение!$G$2:$G$5111,Тех_Движение!$D$2:$D$5111,$C2221,Тех_Движение!$B$2:$B$5111,"&lt;="&amp;L$3)-$F2221)))</f>
        <v/>
      </c>
      <c r="M2221" s="54">
        <f>IF(OR($B2221="",M$3&lt;$D2221+Настройки!$B$7),0,MAX(0,$E2221-MAX(0,SUMIFS(Тех_Движение!$G$2:$G$5111,Тех_Движение!$D$2:$D$5111,$C2221,Тех_Движение!$B$2:$B$5111,"&lt;="&amp;M$3)-$F2221)))</f>
        <v/>
      </c>
      <c r="N2221" s="54">
        <f>IF(OR($B2221="",N$3&lt;$D2221+Настройки!$B$7),0,MAX(0,$E2221-MAX(0,SUMIFS(Тех_Движение!$G$2:$G$5111,Тех_Движение!$D$2:$D$5111,$C2221,Тех_Движение!$B$2:$B$5111,"&lt;="&amp;N$3)-$F2221)))</f>
        <v/>
      </c>
      <c r="O2221" s="54">
        <f>IF(OR($B2221="",O$3&lt;$D2221+Настройки!$B$7),0,MAX(0,$E2221-MAX(0,SUMIFS(Тех_Движение!$G$2:$G$5111,Тех_Движение!$D$2:$D$5111,$C2221,Тех_Движение!$B$2:$B$5111,"&lt;="&amp;O$3)-$F2221)))</f>
        <v/>
      </c>
      <c r="P2221" s="54">
        <f>IF(OR($B2221="",P$3&lt;$D2221+Настройки!$B$7),0,MAX(0,$E2221-MAX(0,SUMIFS(Тех_Движение!$G$2:$G$5111,Тех_Движение!$D$2:$D$5111,$C2221,Тех_Движение!$B$2:$B$5111,"&lt;="&amp;P$3)-$F2221)))</f>
        <v/>
      </c>
      <c r="Q2221" s="54">
        <f>IF(OR($B2221="",Q$3&lt;$D2221+Настройки!$B$7),0,MAX(0,$E2221-MAX(0,SUMIFS(Тех_Движение!$G$2:$G$5111,Тех_Движение!$D$2:$D$5111,$C2221,Тех_Движение!$B$2:$B$5111,"&lt;="&amp;Q$3)-$F2221)))</f>
        <v/>
      </c>
      <c r="R2221" s="54">
        <f>IF($B2221="","",SUM($K2221:$Q2221))</f>
        <v/>
      </c>
      <c r="S2221" s="56">
        <f>IF($B2221="","",VLOOKUP($C2221,Настройки!$A$11:$L$17,9,FALSE))</f>
        <v/>
      </c>
      <c r="T2221" s="56">
        <f>IF($B2221="","",$R2221*$S2221)</f>
        <v/>
      </c>
    </row>
    <row r="2222">
      <c r="A2222" s="20">
        <f>Тех_Движение!$A$2219</f>
        <v/>
      </c>
      <c r="B2222" s="20">
        <f>IF(Тех_Движение!$F$2219&gt;0,Тех_Движение!$I$2219,"")</f>
        <v/>
      </c>
      <c r="C2222" s="20">
        <f>IF($B2222="","",Тех_Движение!$D$2219)</f>
        <v/>
      </c>
      <c r="D2222" s="42">
        <f>IF($B2222="","",Тех_Движение!$B$2219)</f>
        <v/>
      </c>
      <c r="E2222" s="54">
        <f>IF($B2222="","",Тех_Движение!$F$2219)</f>
        <v/>
      </c>
      <c r="F2222" s="54">
        <f>IF($B2222="","",SUMIFS($E$5:$E2221,$C$5:$C2221,$C2222))</f>
        <v/>
      </c>
      <c r="G2222" s="54">
        <f>IF($B2222="","",MAX(0,$E2222-MAX(0,SUMIFS(Тех_Движение!$G$2:$G$5111,Тех_Движение!$D$2:$D$5111,$C2222,Тех_Движение!$B$2:$B$5111,"&lt;="&amp;Настройки!$B$5-1)-$F2222)))</f>
        <v/>
      </c>
      <c r="H2222" s="54">
        <f>IF($B2222="","",IF(AND($D2222&gt;=Настройки!$B$5,$D2222&lt;=Настройки!$B$6),$E2222,0))</f>
        <v/>
      </c>
      <c r="I2222" s="54">
        <f>IF($B2222="","",$G2222+$H2222-$J2222)</f>
        <v/>
      </c>
      <c r="J2222" s="54">
        <f>IF($B2222="","",MAX(0,$E2222-MAX(0,SUMIFS(Тех_Движение!$G$2:$G$5111,Тех_Движение!$D$2:$D$5111,$C2222,Тех_Движение!$B$2:$B$5111,"&lt;="&amp;Настройки!$B$6)-$F2222)))</f>
        <v/>
      </c>
      <c r="K2222" s="54">
        <f>IF(OR($B2222="",K$3&lt;$D2222+Настройки!$B$7),0,MAX(0,$E2222-MAX(0,SUMIFS(Тех_Движение!$G$2:$G$5111,Тех_Движение!$D$2:$D$5111,$C2222,Тех_Движение!$B$2:$B$5111,"&lt;="&amp;K$3)-$F2222)))</f>
        <v/>
      </c>
      <c r="L2222" s="54">
        <f>IF(OR($B2222="",L$3&lt;$D2222+Настройки!$B$7),0,MAX(0,$E2222-MAX(0,SUMIFS(Тех_Движение!$G$2:$G$5111,Тех_Движение!$D$2:$D$5111,$C2222,Тех_Движение!$B$2:$B$5111,"&lt;="&amp;L$3)-$F2222)))</f>
        <v/>
      </c>
      <c r="M2222" s="54">
        <f>IF(OR($B2222="",M$3&lt;$D2222+Настройки!$B$7),0,MAX(0,$E2222-MAX(0,SUMIFS(Тех_Движение!$G$2:$G$5111,Тех_Движение!$D$2:$D$5111,$C2222,Тех_Движение!$B$2:$B$5111,"&lt;="&amp;M$3)-$F2222)))</f>
        <v/>
      </c>
      <c r="N2222" s="54">
        <f>IF(OR($B2222="",N$3&lt;$D2222+Настройки!$B$7),0,MAX(0,$E2222-MAX(0,SUMIFS(Тех_Движение!$G$2:$G$5111,Тех_Движение!$D$2:$D$5111,$C2222,Тех_Движение!$B$2:$B$5111,"&lt;="&amp;N$3)-$F2222)))</f>
        <v/>
      </c>
      <c r="O2222" s="54">
        <f>IF(OR($B2222="",O$3&lt;$D2222+Настройки!$B$7),0,MAX(0,$E2222-MAX(0,SUMIFS(Тех_Движение!$G$2:$G$5111,Тех_Движение!$D$2:$D$5111,$C2222,Тех_Движение!$B$2:$B$5111,"&lt;="&amp;O$3)-$F2222)))</f>
        <v/>
      </c>
      <c r="P2222" s="54">
        <f>IF(OR($B2222="",P$3&lt;$D2222+Настройки!$B$7),0,MAX(0,$E2222-MAX(0,SUMIFS(Тех_Движение!$G$2:$G$5111,Тех_Движение!$D$2:$D$5111,$C2222,Тех_Движение!$B$2:$B$5111,"&lt;="&amp;P$3)-$F2222)))</f>
        <v/>
      </c>
      <c r="Q2222" s="54">
        <f>IF(OR($B2222="",Q$3&lt;$D2222+Настройки!$B$7),0,MAX(0,$E2222-MAX(0,SUMIFS(Тех_Движение!$G$2:$G$5111,Тех_Движение!$D$2:$D$5111,$C2222,Тех_Движение!$B$2:$B$5111,"&lt;="&amp;Q$3)-$F2222)))</f>
        <v/>
      </c>
      <c r="R2222" s="54">
        <f>IF($B2222="","",SUM($K2222:$Q2222))</f>
        <v/>
      </c>
      <c r="S2222" s="56">
        <f>IF($B2222="","",VLOOKUP($C2222,Настройки!$A$11:$L$17,9,FALSE))</f>
        <v/>
      </c>
      <c r="T2222" s="56">
        <f>IF($B2222="","",$R2222*$S2222)</f>
        <v/>
      </c>
    </row>
    <row r="2223">
      <c r="A2223" s="20">
        <f>Тех_Движение!$A$2220</f>
        <v/>
      </c>
      <c r="B2223" s="20">
        <f>IF(Тех_Движение!$F$2220&gt;0,Тех_Движение!$I$2220,"")</f>
        <v/>
      </c>
      <c r="C2223" s="20">
        <f>IF($B2223="","",Тех_Движение!$D$2220)</f>
        <v/>
      </c>
      <c r="D2223" s="42">
        <f>IF($B2223="","",Тех_Движение!$B$2220)</f>
        <v/>
      </c>
      <c r="E2223" s="54">
        <f>IF($B2223="","",Тех_Движение!$F$2220)</f>
        <v/>
      </c>
      <c r="F2223" s="54">
        <f>IF($B2223="","",SUMIFS($E$5:$E2222,$C$5:$C2222,$C2223))</f>
        <v/>
      </c>
      <c r="G2223" s="54">
        <f>IF($B2223="","",MAX(0,$E2223-MAX(0,SUMIFS(Тех_Движение!$G$2:$G$5111,Тех_Движение!$D$2:$D$5111,$C2223,Тех_Движение!$B$2:$B$5111,"&lt;="&amp;Настройки!$B$5-1)-$F2223)))</f>
        <v/>
      </c>
      <c r="H2223" s="54">
        <f>IF($B2223="","",IF(AND($D2223&gt;=Настройки!$B$5,$D2223&lt;=Настройки!$B$6),$E2223,0))</f>
        <v/>
      </c>
      <c r="I2223" s="54">
        <f>IF($B2223="","",$G2223+$H2223-$J2223)</f>
        <v/>
      </c>
      <c r="J2223" s="54">
        <f>IF($B2223="","",MAX(0,$E2223-MAX(0,SUMIFS(Тех_Движение!$G$2:$G$5111,Тех_Движение!$D$2:$D$5111,$C2223,Тех_Движение!$B$2:$B$5111,"&lt;="&amp;Настройки!$B$6)-$F2223)))</f>
        <v/>
      </c>
      <c r="K2223" s="54">
        <f>IF(OR($B2223="",K$3&lt;$D2223+Настройки!$B$7),0,MAX(0,$E2223-MAX(0,SUMIFS(Тех_Движение!$G$2:$G$5111,Тех_Движение!$D$2:$D$5111,$C2223,Тех_Движение!$B$2:$B$5111,"&lt;="&amp;K$3)-$F2223)))</f>
        <v/>
      </c>
      <c r="L2223" s="54">
        <f>IF(OR($B2223="",L$3&lt;$D2223+Настройки!$B$7),0,MAX(0,$E2223-MAX(0,SUMIFS(Тех_Движение!$G$2:$G$5111,Тех_Движение!$D$2:$D$5111,$C2223,Тех_Движение!$B$2:$B$5111,"&lt;="&amp;L$3)-$F2223)))</f>
        <v/>
      </c>
      <c r="M2223" s="54">
        <f>IF(OR($B2223="",M$3&lt;$D2223+Настройки!$B$7),0,MAX(0,$E2223-MAX(0,SUMIFS(Тех_Движение!$G$2:$G$5111,Тех_Движение!$D$2:$D$5111,$C2223,Тех_Движение!$B$2:$B$5111,"&lt;="&amp;M$3)-$F2223)))</f>
        <v/>
      </c>
      <c r="N2223" s="54">
        <f>IF(OR($B2223="",N$3&lt;$D2223+Настройки!$B$7),0,MAX(0,$E2223-MAX(0,SUMIFS(Тех_Движение!$G$2:$G$5111,Тех_Движение!$D$2:$D$5111,$C2223,Тех_Движение!$B$2:$B$5111,"&lt;="&amp;N$3)-$F2223)))</f>
        <v/>
      </c>
      <c r="O2223" s="54">
        <f>IF(OR($B2223="",O$3&lt;$D2223+Настройки!$B$7),0,MAX(0,$E2223-MAX(0,SUMIFS(Тех_Движение!$G$2:$G$5111,Тех_Движение!$D$2:$D$5111,$C2223,Тех_Движение!$B$2:$B$5111,"&lt;="&amp;O$3)-$F2223)))</f>
        <v/>
      </c>
      <c r="P2223" s="54">
        <f>IF(OR($B2223="",P$3&lt;$D2223+Настройки!$B$7),0,MAX(0,$E2223-MAX(0,SUMIFS(Тех_Движение!$G$2:$G$5111,Тех_Движение!$D$2:$D$5111,$C2223,Тех_Движение!$B$2:$B$5111,"&lt;="&amp;P$3)-$F2223)))</f>
        <v/>
      </c>
      <c r="Q2223" s="54">
        <f>IF(OR($B2223="",Q$3&lt;$D2223+Настройки!$B$7),0,MAX(0,$E2223-MAX(0,SUMIFS(Тех_Движение!$G$2:$G$5111,Тех_Движение!$D$2:$D$5111,$C2223,Тех_Движение!$B$2:$B$5111,"&lt;="&amp;Q$3)-$F2223)))</f>
        <v/>
      </c>
      <c r="R2223" s="54">
        <f>IF($B2223="","",SUM($K2223:$Q2223))</f>
        <v/>
      </c>
      <c r="S2223" s="56">
        <f>IF($B2223="","",VLOOKUP($C2223,Настройки!$A$11:$L$17,9,FALSE))</f>
        <v/>
      </c>
      <c r="T2223" s="56">
        <f>IF($B2223="","",$R2223*$S2223)</f>
        <v/>
      </c>
    </row>
    <row r="2224">
      <c r="A2224" s="20">
        <f>Тех_Движение!$A$2221</f>
        <v/>
      </c>
      <c r="B2224" s="20">
        <f>IF(Тех_Движение!$F$2221&gt;0,Тех_Движение!$I$2221,"")</f>
        <v/>
      </c>
      <c r="C2224" s="20">
        <f>IF($B2224="","",Тех_Движение!$D$2221)</f>
        <v/>
      </c>
      <c r="D2224" s="42">
        <f>IF($B2224="","",Тех_Движение!$B$2221)</f>
        <v/>
      </c>
      <c r="E2224" s="54">
        <f>IF($B2224="","",Тех_Движение!$F$2221)</f>
        <v/>
      </c>
      <c r="F2224" s="54">
        <f>IF($B2224="","",SUMIFS($E$5:$E2223,$C$5:$C2223,$C2224))</f>
        <v/>
      </c>
      <c r="G2224" s="54">
        <f>IF($B2224="","",MAX(0,$E2224-MAX(0,SUMIFS(Тех_Движение!$G$2:$G$5111,Тех_Движение!$D$2:$D$5111,$C2224,Тех_Движение!$B$2:$B$5111,"&lt;="&amp;Настройки!$B$5-1)-$F2224)))</f>
        <v/>
      </c>
      <c r="H2224" s="54">
        <f>IF($B2224="","",IF(AND($D2224&gt;=Настройки!$B$5,$D2224&lt;=Настройки!$B$6),$E2224,0))</f>
        <v/>
      </c>
      <c r="I2224" s="54">
        <f>IF($B2224="","",$G2224+$H2224-$J2224)</f>
        <v/>
      </c>
      <c r="J2224" s="54">
        <f>IF($B2224="","",MAX(0,$E2224-MAX(0,SUMIFS(Тех_Движение!$G$2:$G$5111,Тех_Движение!$D$2:$D$5111,$C2224,Тех_Движение!$B$2:$B$5111,"&lt;="&amp;Настройки!$B$6)-$F2224)))</f>
        <v/>
      </c>
      <c r="K2224" s="54">
        <f>IF(OR($B2224="",K$3&lt;$D2224+Настройки!$B$7),0,MAX(0,$E2224-MAX(0,SUMIFS(Тех_Движение!$G$2:$G$5111,Тех_Движение!$D$2:$D$5111,$C2224,Тех_Движение!$B$2:$B$5111,"&lt;="&amp;K$3)-$F2224)))</f>
        <v/>
      </c>
      <c r="L2224" s="54">
        <f>IF(OR($B2224="",L$3&lt;$D2224+Настройки!$B$7),0,MAX(0,$E2224-MAX(0,SUMIFS(Тех_Движение!$G$2:$G$5111,Тех_Движение!$D$2:$D$5111,$C2224,Тех_Движение!$B$2:$B$5111,"&lt;="&amp;L$3)-$F2224)))</f>
        <v/>
      </c>
      <c r="M2224" s="54">
        <f>IF(OR($B2224="",M$3&lt;$D2224+Настройки!$B$7),0,MAX(0,$E2224-MAX(0,SUMIFS(Тех_Движение!$G$2:$G$5111,Тех_Движение!$D$2:$D$5111,$C2224,Тех_Движение!$B$2:$B$5111,"&lt;="&amp;M$3)-$F2224)))</f>
        <v/>
      </c>
      <c r="N2224" s="54">
        <f>IF(OR($B2224="",N$3&lt;$D2224+Настройки!$B$7),0,MAX(0,$E2224-MAX(0,SUMIFS(Тех_Движение!$G$2:$G$5111,Тех_Движение!$D$2:$D$5111,$C2224,Тех_Движение!$B$2:$B$5111,"&lt;="&amp;N$3)-$F2224)))</f>
        <v/>
      </c>
      <c r="O2224" s="54">
        <f>IF(OR($B2224="",O$3&lt;$D2224+Настройки!$B$7),0,MAX(0,$E2224-MAX(0,SUMIFS(Тех_Движение!$G$2:$G$5111,Тех_Движение!$D$2:$D$5111,$C2224,Тех_Движение!$B$2:$B$5111,"&lt;="&amp;O$3)-$F2224)))</f>
        <v/>
      </c>
      <c r="P2224" s="54">
        <f>IF(OR($B2224="",P$3&lt;$D2224+Настройки!$B$7),0,MAX(0,$E2224-MAX(0,SUMIFS(Тех_Движение!$G$2:$G$5111,Тех_Движение!$D$2:$D$5111,$C2224,Тех_Движение!$B$2:$B$5111,"&lt;="&amp;P$3)-$F2224)))</f>
        <v/>
      </c>
      <c r="Q2224" s="54">
        <f>IF(OR($B2224="",Q$3&lt;$D2224+Настройки!$B$7),0,MAX(0,$E2224-MAX(0,SUMIFS(Тех_Движение!$G$2:$G$5111,Тех_Движение!$D$2:$D$5111,$C2224,Тех_Движение!$B$2:$B$5111,"&lt;="&amp;Q$3)-$F2224)))</f>
        <v/>
      </c>
      <c r="R2224" s="54">
        <f>IF($B2224="","",SUM($K2224:$Q2224))</f>
        <v/>
      </c>
      <c r="S2224" s="56">
        <f>IF($B2224="","",VLOOKUP($C2224,Настройки!$A$11:$L$17,9,FALSE))</f>
        <v/>
      </c>
      <c r="T2224" s="56">
        <f>IF($B2224="","",$R2224*$S2224)</f>
        <v/>
      </c>
    </row>
    <row r="2225">
      <c r="A2225" s="20">
        <f>Тех_Движение!$A$2222</f>
        <v/>
      </c>
      <c r="B2225" s="20">
        <f>IF(Тех_Движение!$F$2222&gt;0,Тех_Движение!$I$2222,"")</f>
        <v/>
      </c>
      <c r="C2225" s="20">
        <f>IF($B2225="","",Тех_Движение!$D$2222)</f>
        <v/>
      </c>
      <c r="D2225" s="42">
        <f>IF($B2225="","",Тех_Движение!$B$2222)</f>
        <v/>
      </c>
      <c r="E2225" s="54">
        <f>IF($B2225="","",Тех_Движение!$F$2222)</f>
        <v/>
      </c>
      <c r="F2225" s="54">
        <f>IF($B2225="","",SUMIFS($E$5:$E2224,$C$5:$C2224,$C2225))</f>
        <v/>
      </c>
      <c r="G2225" s="54">
        <f>IF($B2225="","",MAX(0,$E2225-MAX(0,SUMIFS(Тех_Движение!$G$2:$G$5111,Тех_Движение!$D$2:$D$5111,$C2225,Тех_Движение!$B$2:$B$5111,"&lt;="&amp;Настройки!$B$5-1)-$F2225)))</f>
        <v/>
      </c>
      <c r="H2225" s="54">
        <f>IF($B2225="","",IF(AND($D2225&gt;=Настройки!$B$5,$D2225&lt;=Настройки!$B$6),$E2225,0))</f>
        <v/>
      </c>
      <c r="I2225" s="54">
        <f>IF($B2225="","",$G2225+$H2225-$J2225)</f>
        <v/>
      </c>
      <c r="J2225" s="54">
        <f>IF($B2225="","",MAX(0,$E2225-MAX(0,SUMIFS(Тех_Движение!$G$2:$G$5111,Тех_Движение!$D$2:$D$5111,$C2225,Тех_Движение!$B$2:$B$5111,"&lt;="&amp;Настройки!$B$6)-$F2225)))</f>
        <v/>
      </c>
      <c r="K2225" s="54">
        <f>IF(OR($B2225="",K$3&lt;$D2225+Настройки!$B$7),0,MAX(0,$E2225-MAX(0,SUMIFS(Тех_Движение!$G$2:$G$5111,Тех_Движение!$D$2:$D$5111,$C2225,Тех_Движение!$B$2:$B$5111,"&lt;="&amp;K$3)-$F2225)))</f>
        <v/>
      </c>
      <c r="L2225" s="54">
        <f>IF(OR($B2225="",L$3&lt;$D2225+Настройки!$B$7),0,MAX(0,$E2225-MAX(0,SUMIFS(Тех_Движение!$G$2:$G$5111,Тех_Движение!$D$2:$D$5111,$C2225,Тех_Движение!$B$2:$B$5111,"&lt;="&amp;L$3)-$F2225)))</f>
        <v/>
      </c>
      <c r="M2225" s="54">
        <f>IF(OR($B2225="",M$3&lt;$D2225+Настройки!$B$7),0,MAX(0,$E2225-MAX(0,SUMIFS(Тех_Движение!$G$2:$G$5111,Тех_Движение!$D$2:$D$5111,$C2225,Тех_Движение!$B$2:$B$5111,"&lt;="&amp;M$3)-$F2225)))</f>
        <v/>
      </c>
      <c r="N2225" s="54">
        <f>IF(OR($B2225="",N$3&lt;$D2225+Настройки!$B$7),0,MAX(0,$E2225-MAX(0,SUMIFS(Тех_Движение!$G$2:$G$5111,Тех_Движение!$D$2:$D$5111,$C2225,Тех_Движение!$B$2:$B$5111,"&lt;="&amp;N$3)-$F2225)))</f>
        <v/>
      </c>
      <c r="O2225" s="54">
        <f>IF(OR($B2225="",O$3&lt;$D2225+Настройки!$B$7),0,MAX(0,$E2225-MAX(0,SUMIFS(Тех_Движение!$G$2:$G$5111,Тех_Движение!$D$2:$D$5111,$C2225,Тех_Движение!$B$2:$B$5111,"&lt;="&amp;O$3)-$F2225)))</f>
        <v/>
      </c>
      <c r="P2225" s="54">
        <f>IF(OR($B2225="",P$3&lt;$D2225+Настройки!$B$7),0,MAX(0,$E2225-MAX(0,SUMIFS(Тех_Движение!$G$2:$G$5111,Тех_Движение!$D$2:$D$5111,$C2225,Тех_Движение!$B$2:$B$5111,"&lt;="&amp;P$3)-$F2225)))</f>
        <v/>
      </c>
      <c r="Q2225" s="54">
        <f>IF(OR($B2225="",Q$3&lt;$D2225+Настройки!$B$7),0,MAX(0,$E2225-MAX(0,SUMIFS(Тех_Движение!$G$2:$G$5111,Тех_Движение!$D$2:$D$5111,$C2225,Тех_Движение!$B$2:$B$5111,"&lt;="&amp;Q$3)-$F2225)))</f>
        <v/>
      </c>
      <c r="R2225" s="54">
        <f>IF($B2225="","",SUM($K2225:$Q2225))</f>
        <v/>
      </c>
      <c r="S2225" s="56">
        <f>IF($B2225="","",VLOOKUP($C2225,Настройки!$A$11:$L$17,9,FALSE))</f>
        <v/>
      </c>
      <c r="T2225" s="56">
        <f>IF($B2225="","",$R2225*$S2225)</f>
        <v/>
      </c>
    </row>
    <row r="2226">
      <c r="A2226" s="20">
        <f>Тех_Движение!$A$2223</f>
        <v/>
      </c>
      <c r="B2226" s="20">
        <f>IF(Тех_Движение!$F$2223&gt;0,Тех_Движение!$I$2223,"")</f>
        <v/>
      </c>
      <c r="C2226" s="20">
        <f>IF($B2226="","",Тех_Движение!$D$2223)</f>
        <v/>
      </c>
      <c r="D2226" s="42">
        <f>IF($B2226="","",Тех_Движение!$B$2223)</f>
        <v/>
      </c>
      <c r="E2226" s="54">
        <f>IF($B2226="","",Тех_Движение!$F$2223)</f>
        <v/>
      </c>
      <c r="F2226" s="54">
        <f>IF($B2226="","",SUMIFS($E$5:$E2225,$C$5:$C2225,$C2226))</f>
        <v/>
      </c>
      <c r="G2226" s="54">
        <f>IF($B2226="","",MAX(0,$E2226-MAX(0,SUMIFS(Тех_Движение!$G$2:$G$5111,Тех_Движение!$D$2:$D$5111,$C2226,Тех_Движение!$B$2:$B$5111,"&lt;="&amp;Настройки!$B$5-1)-$F2226)))</f>
        <v/>
      </c>
      <c r="H2226" s="54">
        <f>IF($B2226="","",IF(AND($D2226&gt;=Настройки!$B$5,$D2226&lt;=Настройки!$B$6),$E2226,0))</f>
        <v/>
      </c>
      <c r="I2226" s="54">
        <f>IF($B2226="","",$G2226+$H2226-$J2226)</f>
        <v/>
      </c>
      <c r="J2226" s="54">
        <f>IF($B2226="","",MAX(0,$E2226-MAX(0,SUMIFS(Тех_Движение!$G$2:$G$5111,Тех_Движение!$D$2:$D$5111,$C2226,Тех_Движение!$B$2:$B$5111,"&lt;="&amp;Настройки!$B$6)-$F2226)))</f>
        <v/>
      </c>
      <c r="K2226" s="54">
        <f>IF(OR($B2226="",K$3&lt;$D2226+Настройки!$B$7),0,MAX(0,$E2226-MAX(0,SUMIFS(Тех_Движение!$G$2:$G$5111,Тех_Движение!$D$2:$D$5111,$C2226,Тех_Движение!$B$2:$B$5111,"&lt;="&amp;K$3)-$F2226)))</f>
        <v/>
      </c>
      <c r="L2226" s="54">
        <f>IF(OR($B2226="",L$3&lt;$D2226+Настройки!$B$7),0,MAX(0,$E2226-MAX(0,SUMIFS(Тех_Движение!$G$2:$G$5111,Тех_Движение!$D$2:$D$5111,$C2226,Тех_Движение!$B$2:$B$5111,"&lt;="&amp;L$3)-$F2226)))</f>
        <v/>
      </c>
      <c r="M2226" s="54">
        <f>IF(OR($B2226="",M$3&lt;$D2226+Настройки!$B$7),0,MAX(0,$E2226-MAX(0,SUMIFS(Тех_Движение!$G$2:$G$5111,Тех_Движение!$D$2:$D$5111,$C2226,Тех_Движение!$B$2:$B$5111,"&lt;="&amp;M$3)-$F2226)))</f>
        <v/>
      </c>
      <c r="N2226" s="54">
        <f>IF(OR($B2226="",N$3&lt;$D2226+Настройки!$B$7),0,MAX(0,$E2226-MAX(0,SUMIFS(Тех_Движение!$G$2:$G$5111,Тех_Движение!$D$2:$D$5111,$C2226,Тех_Движение!$B$2:$B$5111,"&lt;="&amp;N$3)-$F2226)))</f>
        <v/>
      </c>
      <c r="O2226" s="54">
        <f>IF(OR($B2226="",O$3&lt;$D2226+Настройки!$B$7),0,MAX(0,$E2226-MAX(0,SUMIFS(Тех_Движение!$G$2:$G$5111,Тех_Движение!$D$2:$D$5111,$C2226,Тех_Движение!$B$2:$B$5111,"&lt;="&amp;O$3)-$F2226)))</f>
        <v/>
      </c>
      <c r="P2226" s="54">
        <f>IF(OR($B2226="",P$3&lt;$D2226+Настройки!$B$7),0,MAX(0,$E2226-MAX(0,SUMIFS(Тех_Движение!$G$2:$G$5111,Тех_Движение!$D$2:$D$5111,$C2226,Тех_Движение!$B$2:$B$5111,"&lt;="&amp;P$3)-$F2226)))</f>
        <v/>
      </c>
      <c r="Q2226" s="54">
        <f>IF(OR($B2226="",Q$3&lt;$D2226+Настройки!$B$7),0,MAX(0,$E2226-MAX(0,SUMIFS(Тех_Движение!$G$2:$G$5111,Тех_Движение!$D$2:$D$5111,$C2226,Тех_Движение!$B$2:$B$5111,"&lt;="&amp;Q$3)-$F2226)))</f>
        <v/>
      </c>
      <c r="R2226" s="54">
        <f>IF($B2226="","",SUM($K2226:$Q2226))</f>
        <v/>
      </c>
      <c r="S2226" s="56">
        <f>IF($B2226="","",VLOOKUP($C2226,Настройки!$A$11:$L$17,9,FALSE))</f>
        <v/>
      </c>
      <c r="T2226" s="56">
        <f>IF($B2226="","",$R2226*$S2226)</f>
        <v/>
      </c>
    </row>
    <row r="2227">
      <c r="A2227" s="20">
        <f>Тех_Движение!$A$2224</f>
        <v/>
      </c>
      <c r="B2227" s="20">
        <f>IF(Тех_Движение!$F$2224&gt;0,Тех_Движение!$I$2224,"")</f>
        <v/>
      </c>
      <c r="C2227" s="20">
        <f>IF($B2227="","",Тех_Движение!$D$2224)</f>
        <v/>
      </c>
      <c r="D2227" s="42">
        <f>IF($B2227="","",Тех_Движение!$B$2224)</f>
        <v/>
      </c>
      <c r="E2227" s="54">
        <f>IF($B2227="","",Тех_Движение!$F$2224)</f>
        <v/>
      </c>
      <c r="F2227" s="54">
        <f>IF($B2227="","",SUMIFS($E$5:$E2226,$C$5:$C2226,$C2227))</f>
        <v/>
      </c>
      <c r="G2227" s="54">
        <f>IF($B2227="","",MAX(0,$E2227-MAX(0,SUMIFS(Тех_Движение!$G$2:$G$5111,Тех_Движение!$D$2:$D$5111,$C2227,Тех_Движение!$B$2:$B$5111,"&lt;="&amp;Настройки!$B$5-1)-$F2227)))</f>
        <v/>
      </c>
      <c r="H2227" s="54">
        <f>IF($B2227="","",IF(AND($D2227&gt;=Настройки!$B$5,$D2227&lt;=Настройки!$B$6),$E2227,0))</f>
        <v/>
      </c>
      <c r="I2227" s="54">
        <f>IF($B2227="","",$G2227+$H2227-$J2227)</f>
        <v/>
      </c>
      <c r="J2227" s="54">
        <f>IF($B2227="","",MAX(0,$E2227-MAX(0,SUMIFS(Тех_Движение!$G$2:$G$5111,Тех_Движение!$D$2:$D$5111,$C2227,Тех_Движение!$B$2:$B$5111,"&lt;="&amp;Настройки!$B$6)-$F2227)))</f>
        <v/>
      </c>
      <c r="K2227" s="54">
        <f>IF(OR($B2227="",K$3&lt;$D2227+Настройки!$B$7),0,MAX(0,$E2227-MAX(0,SUMIFS(Тех_Движение!$G$2:$G$5111,Тех_Движение!$D$2:$D$5111,$C2227,Тех_Движение!$B$2:$B$5111,"&lt;="&amp;K$3)-$F2227)))</f>
        <v/>
      </c>
      <c r="L2227" s="54">
        <f>IF(OR($B2227="",L$3&lt;$D2227+Настройки!$B$7),0,MAX(0,$E2227-MAX(0,SUMIFS(Тех_Движение!$G$2:$G$5111,Тех_Движение!$D$2:$D$5111,$C2227,Тех_Движение!$B$2:$B$5111,"&lt;="&amp;L$3)-$F2227)))</f>
        <v/>
      </c>
      <c r="M2227" s="54">
        <f>IF(OR($B2227="",M$3&lt;$D2227+Настройки!$B$7),0,MAX(0,$E2227-MAX(0,SUMIFS(Тех_Движение!$G$2:$G$5111,Тех_Движение!$D$2:$D$5111,$C2227,Тех_Движение!$B$2:$B$5111,"&lt;="&amp;M$3)-$F2227)))</f>
        <v/>
      </c>
      <c r="N2227" s="54">
        <f>IF(OR($B2227="",N$3&lt;$D2227+Настройки!$B$7),0,MAX(0,$E2227-MAX(0,SUMIFS(Тех_Движение!$G$2:$G$5111,Тех_Движение!$D$2:$D$5111,$C2227,Тех_Движение!$B$2:$B$5111,"&lt;="&amp;N$3)-$F2227)))</f>
        <v/>
      </c>
      <c r="O2227" s="54">
        <f>IF(OR($B2227="",O$3&lt;$D2227+Настройки!$B$7),0,MAX(0,$E2227-MAX(0,SUMIFS(Тех_Движение!$G$2:$G$5111,Тех_Движение!$D$2:$D$5111,$C2227,Тех_Движение!$B$2:$B$5111,"&lt;="&amp;O$3)-$F2227)))</f>
        <v/>
      </c>
      <c r="P2227" s="54">
        <f>IF(OR($B2227="",P$3&lt;$D2227+Настройки!$B$7),0,MAX(0,$E2227-MAX(0,SUMIFS(Тех_Движение!$G$2:$G$5111,Тех_Движение!$D$2:$D$5111,$C2227,Тех_Движение!$B$2:$B$5111,"&lt;="&amp;P$3)-$F2227)))</f>
        <v/>
      </c>
      <c r="Q2227" s="54">
        <f>IF(OR($B2227="",Q$3&lt;$D2227+Настройки!$B$7),0,MAX(0,$E2227-MAX(0,SUMIFS(Тех_Движение!$G$2:$G$5111,Тех_Движение!$D$2:$D$5111,$C2227,Тех_Движение!$B$2:$B$5111,"&lt;="&amp;Q$3)-$F2227)))</f>
        <v/>
      </c>
      <c r="R2227" s="54">
        <f>IF($B2227="","",SUM($K2227:$Q2227))</f>
        <v/>
      </c>
      <c r="S2227" s="56">
        <f>IF($B2227="","",VLOOKUP($C2227,Настройки!$A$11:$L$17,9,FALSE))</f>
        <v/>
      </c>
      <c r="T2227" s="56">
        <f>IF($B2227="","",$R2227*$S2227)</f>
        <v/>
      </c>
    </row>
    <row r="2228">
      <c r="A2228" s="20">
        <f>Тех_Движение!$A$2225</f>
        <v/>
      </c>
      <c r="B2228" s="20">
        <f>IF(Тех_Движение!$F$2225&gt;0,Тех_Движение!$I$2225,"")</f>
        <v/>
      </c>
      <c r="C2228" s="20">
        <f>IF($B2228="","",Тех_Движение!$D$2225)</f>
        <v/>
      </c>
      <c r="D2228" s="42">
        <f>IF($B2228="","",Тех_Движение!$B$2225)</f>
        <v/>
      </c>
      <c r="E2228" s="54">
        <f>IF($B2228="","",Тех_Движение!$F$2225)</f>
        <v/>
      </c>
      <c r="F2228" s="54">
        <f>IF($B2228="","",SUMIFS($E$5:$E2227,$C$5:$C2227,$C2228))</f>
        <v/>
      </c>
      <c r="G2228" s="54">
        <f>IF($B2228="","",MAX(0,$E2228-MAX(0,SUMIFS(Тех_Движение!$G$2:$G$5111,Тех_Движение!$D$2:$D$5111,$C2228,Тех_Движение!$B$2:$B$5111,"&lt;="&amp;Настройки!$B$5-1)-$F2228)))</f>
        <v/>
      </c>
      <c r="H2228" s="54">
        <f>IF($B2228="","",IF(AND($D2228&gt;=Настройки!$B$5,$D2228&lt;=Настройки!$B$6),$E2228,0))</f>
        <v/>
      </c>
      <c r="I2228" s="54">
        <f>IF($B2228="","",$G2228+$H2228-$J2228)</f>
        <v/>
      </c>
      <c r="J2228" s="54">
        <f>IF($B2228="","",MAX(0,$E2228-MAX(0,SUMIFS(Тех_Движение!$G$2:$G$5111,Тех_Движение!$D$2:$D$5111,$C2228,Тех_Движение!$B$2:$B$5111,"&lt;="&amp;Настройки!$B$6)-$F2228)))</f>
        <v/>
      </c>
      <c r="K2228" s="54">
        <f>IF(OR($B2228="",K$3&lt;$D2228+Настройки!$B$7),0,MAX(0,$E2228-MAX(0,SUMIFS(Тех_Движение!$G$2:$G$5111,Тех_Движение!$D$2:$D$5111,$C2228,Тех_Движение!$B$2:$B$5111,"&lt;="&amp;K$3)-$F2228)))</f>
        <v/>
      </c>
      <c r="L2228" s="54">
        <f>IF(OR($B2228="",L$3&lt;$D2228+Настройки!$B$7),0,MAX(0,$E2228-MAX(0,SUMIFS(Тех_Движение!$G$2:$G$5111,Тех_Движение!$D$2:$D$5111,$C2228,Тех_Движение!$B$2:$B$5111,"&lt;="&amp;L$3)-$F2228)))</f>
        <v/>
      </c>
      <c r="M2228" s="54">
        <f>IF(OR($B2228="",M$3&lt;$D2228+Настройки!$B$7),0,MAX(0,$E2228-MAX(0,SUMIFS(Тех_Движение!$G$2:$G$5111,Тех_Движение!$D$2:$D$5111,$C2228,Тех_Движение!$B$2:$B$5111,"&lt;="&amp;M$3)-$F2228)))</f>
        <v/>
      </c>
      <c r="N2228" s="54">
        <f>IF(OR($B2228="",N$3&lt;$D2228+Настройки!$B$7),0,MAX(0,$E2228-MAX(0,SUMIFS(Тех_Движение!$G$2:$G$5111,Тех_Движение!$D$2:$D$5111,$C2228,Тех_Движение!$B$2:$B$5111,"&lt;="&amp;N$3)-$F2228)))</f>
        <v/>
      </c>
      <c r="O2228" s="54">
        <f>IF(OR($B2228="",O$3&lt;$D2228+Настройки!$B$7),0,MAX(0,$E2228-MAX(0,SUMIFS(Тех_Движение!$G$2:$G$5111,Тех_Движение!$D$2:$D$5111,$C2228,Тех_Движение!$B$2:$B$5111,"&lt;="&amp;O$3)-$F2228)))</f>
        <v/>
      </c>
      <c r="P2228" s="54">
        <f>IF(OR($B2228="",P$3&lt;$D2228+Настройки!$B$7),0,MAX(0,$E2228-MAX(0,SUMIFS(Тех_Движение!$G$2:$G$5111,Тех_Движение!$D$2:$D$5111,$C2228,Тех_Движение!$B$2:$B$5111,"&lt;="&amp;P$3)-$F2228)))</f>
        <v/>
      </c>
      <c r="Q2228" s="54">
        <f>IF(OR($B2228="",Q$3&lt;$D2228+Настройки!$B$7),0,MAX(0,$E2228-MAX(0,SUMIFS(Тех_Движение!$G$2:$G$5111,Тех_Движение!$D$2:$D$5111,$C2228,Тех_Движение!$B$2:$B$5111,"&lt;="&amp;Q$3)-$F2228)))</f>
        <v/>
      </c>
      <c r="R2228" s="54">
        <f>IF($B2228="","",SUM($K2228:$Q2228))</f>
        <v/>
      </c>
      <c r="S2228" s="56">
        <f>IF($B2228="","",VLOOKUP($C2228,Настройки!$A$11:$L$17,9,FALSE))</f>
        <v/>
      </c>
      <c r="T2228" s="56">
        <f>IF($B2228="","",$R2228*$S2228)</f>
        <v/>
      </c>
    </row>
    <row r="2229">
      <c r="A2229" s="20">
        <f>Тех_Движение!$A$2226</f>
        <v/>
      </c>
      <c r="B2229" s="20">
        <f>IF(Тех_Движение!$F$2226&gt;0,Тех_Движение!$I$2226,"")</f>
        <v/>
      </c>
      <c r="C2229" s="20">
        <f>IF($B2229="","",Тех_Движение!$D$2226)</f>
        <v/>
      </c>
      <c r="D2229" s="42">
        <f>IF($B2229="","",Тех_Движение!$B$2226)</f>
        <v/>
      </c>
      <c r="E2229" s="54">
        <f>IF($B2229="","",Тех_Движение!$F$2226)</f>
        <v/>
      </c>
      <c r="F2229" s="54">
        <f>IF($B2229="","",SUMIFS($E$5:$E2228,$C$5:$C2228,$C2229))</f>
        <v/>
      </c>
      <c r="G2229" s="54">
        <f>IF($B2229="","",MAX(0,$E2229-MAX(0,SUMIFS(Тех_Движение!$G$2:$G$5111,Тех_Движение!$D$2:$D$5111,$C2229,Тех_Движение!$B$2:$B$5111,"&lt;="&amp;Настройки!$B$5-1)-$F2229)))</f>
        <v/>
      </c>
      <c r="H2229" s="54">
        <f>IF($B2229="","",IF(AND($D2229&gt;=Настройки!$B$5,$D2229&lt;=Настройки!$B$6),$E2229,0))</f>
        <v/>
      </c>
      <c r="I2229" s="54">
        <f>IF($B2229="","",$G2229+$H2229-$J2229)</f>
        <v/>
      </c>
      <c r="J2229" s="54">
        <f>IF($B2229="","",MAX(0,$E2229-MAX(0,SUMIFS(Тех_Движение!$G$2:$G$5111,Тех_Движение!$D$2:$D$5111,$C2229,Тех_Движение!$B$2:$B$5111,"&lt;="&amp;Настройки!$B$6)-$F2229)))</f>
        <v/>
      </c>
      <c r="K2229" s="54">
        <f>IF(OR($B2229="",K$3&lt;$D2229+Настройки!$B$7),0,MAX(0,$E2229-MAX(0,SUMIFS(Тех_Движение!$G$2:$G$5111,Тех_Движение!$D$2:$D$5111,$C2229,Тех_Движение!$B$2:$B$5111,"&lt;="&amp;K$3)-$F2229)))</f>
        <v/>
      </c>
      <c r="L2229" s="54">
        <f>IF(OR($B2229="",L$3&lt;$D2229+Настройки!$B$7),0,MAX(0,$E2229-MAX(0,SUMIFS(Тех_Движение!$G$2:$G$5111,Тех_Движение!$D$2:$D$5111,$C2229,Тех_Движение!$B$2:$B$5111,"&lt;="&amp;L$3)-$F2229)))</f>
        <v/>
      </c>
      <c r="M2229" s="54">
        <f>IF(OR($B2229="",M$3&lt;$D2229+Настройки!$B$7),0,MAX(0,$E2229-MAX(0,SUMIFS(Тех_Движение!$G$2:$G$5111,Тех_Движение!$D$2:$D$5111,$C2229,Тех_Движение!$B$2:$B$5111,"&lt;="&amp;M$3)-$F2229)))</f>
        <v/>
      </c>
      <c r="N2229" s="54">
        <f>IF(OR($B2229="",N$3&lt;$D2229+Настройки!$B$7),0,MAX(0,$E2229-MAX(0,SUMIFS(Тех_Движение!$G$2:$G$5111,Тех_Движение!$D$2:$D$5111,$C2229,Тех_Движение!$B$2:$B$5111,"&lt;="&amp;N$3)-$F2229)))</f>
        <v/>
      </c>
      <c r="O2229" s="54">
        <f>IF(OR($B2229="",O$3&lt;$D2229+Настройки!$B$7),0,MAX(0,$E2229-MAX(0,SUMIFS(Тех_Движение!$G$2:$G$5111,Тех_Движение!$D$2:$D$5111,$C2229,Тех_Движение!$B$2:$B$5111,"&lt;="&amp;O$3)-$F2229)))</f>
        <v/>
      </c>
      <c r="P2229" s="54">
        <f>IF(OR($B2229="",P$3&lt;$D2229+Настройки!$B$7),0,MAX(0,$E2229-MAX(0,SUMIFS(Тех_Движение!$G$2:$G$5111,Тех_Движение!$D$2:$D$5111,$C2229,Тех_Движение!$B$2:$B$5111,"&lt;="&amp;P$3)-$F2229)))</f>
        <v/>
      </c>
      <c r="Q2229" s="54">
        <f>IF(OR($B2229="",Q$3&lt;$D2229+Настройки!$B$7),0,MAX(0,$E2229-MAX(0,SUMIFS(Тех_Движение!$G$2:$G$5111,Тех_Движение!$D$2:$D$5111,$C2229,Тех_Движение!$B$2:$B$5111,"&lt;="&amp;Q$3)-$F2229)))</f>
        <v/>
      </c>
      <c r="R2229" s="54">
        <f>IF($B2229="","",SUM($K2229:$Q2229))</f>
        <v/>
      </c>
      <c r="S2229" s="56">
        <f>IF($B2229="","",VLOOKUP($C2229,Настройки!$A$11:$L$17,9,FALSE))</f>
        <v/>
      </c>
      <c r="T2229" s="56">
        <f>IF($B2229="","",$R2229*$S2229)</f>
        <v/>
      </c>
    </row>
    <row r="2230">
      <c r="A2230" s="20">
        <f>Тех_Движение!$A$2227</f>
        <v/>
      </c>
      <c r="B2230" s="20">
        <f>IF(Тех_Движение!$F$2227&gt;0,Тех_Движение!$I$2227,"")</f>
        <v/>
      </c>
      <c r="C2230" s="20">
        <f>IF($B2230="","",Тех_Движение!$D$2227)</f>
        <v/>
      </c>
      <c r="D2230" s="42">
        <f>IF($B2230="","",Тех_Движение!$B$2227)</f>
        <v/>
      </c>
      <c r="E2230" s="54">
        <f>IF($B2230="","",Тех_Движение!$F$2227)</f>
        <v/>
      </c>
      <c r="F2230" s="54">
        <f>IF($B2230="","",SUMIFS($E$5:$E2229,$C$5:$C2229,$C2230))</f>
        <v/>
      </c>
      <c r="G2230" s="54">
        <f>IF($B2230="","",MAX(0,$E2230-MAX(0,SUMIFS(Тех_Движение!$G$2:$G$5111,Тех_Движение!$D$2:$D$5111,$C2230,Тех_Движение!$B$2:$B$5111,"&lt;="&amp;Настройки!$B$5-1)-$F2230)))</f>
        <v/>
      </c>
      <c r="H2230" s="54">
        <f>IF($B2230="","",IF(AND($D2230&gt;=Настройки!$B$5,$D2230&lt;=Настройки!$B$6),$E2230,0))</f>
        <v/>
      </c>
      <c r="I2230" s="54">
        <f>IF($B2230="","",$G2230+$H2230-$J2230)</f>
        <v/>
      </c>
      <c r="J2230" s="54">
        <f>IF($B2230="","",MAX(0,$E2230-MAX(0,SUMIFS(Тех_Движение!$G$2:$G$5111,Тех_Движение!$D$2:$D$5111,$C2230,Тех_Движение!$B$2:$B$5111,"&lt;="&amp;Настройки!$B$6)-$F2230)))</f>
        <v/>
      </c>
      <c r="K2230" s="54">
        <f>IF(OR($B2230="",K$3&lt;$D2230+Настройки!$B$7),0,MAX(0,$E2230-MAX(0,SUMIFS(Тех_Движение!$G$2:$G$5111,Тех_Движение!$D$2:$D$5111,$C2230,Тех_Движение!$B$2:$B$5111,"&lt;="&amp;K$3)-$F2230)))</f>
        <v/>
      </c>
      <c r="L2230" s="54">
        <f>IF(OR($B2230="",L$3&lt;$D2230+Настройки!$B$7),0,MAX(0,$E2230-MAX(0,SUMIFS(Тех_Движение!$G$2:$G$5111,Тех_Движение!$D$2:$D$5111,$C2230,Тех_Движение!$B$2:$B$5111,"&lt;="&amp;L$3)-$F2230)))</f>
        <v/>
      </c>
      <c r="M2230" s="54">
        <f>IF(OR($B2230="",M$3&lt;$D2230+Настройки!$B$7),0,MAX(0,$E2230-MAX(0,SUMIFS(Тех_Движение!$G$2:$G$5111,Тех_Движение!$D$2:$D$5111,$C2230,Тех_Движение!$B$2:$B$5111,"&lt;="&amp;M$3)-$F2230)))</f>
        <v/>
      </c>
      <c r="N2230" s="54">
        <f>IF(OR($B2230="",N$3&lt;$D2230+Настройки!$B$7),0,MAX(0,$E2230-MAX(0,SUMIFS(Тех_Движение!$G$2:$G$5111,Тех_Движение!$D$2:$D$5111,$C2230,Тех_Движение!$B$2:$B$5111,"&lt;="&amp;N$3)-$F2230)))</f>
        <v/>
      </c>
      <c r="O2230" s="54">
        <f>IF(OR($B2230="",O$3&lt;$D2230+Настройки!$B$7),0,MAX(0,$E2230-MAX(0,SUMIFS(Тех_Движение!$G$2:$G$5111,Тех_Движение!$D$2:$D$5111,$C2230,Тех_Движение!$B$2:$B$5111,"&lt;="&amp;O$3)-$F2230)))</f>
        <v/>
      </c>
      <c r="P2230" s="54">
        <f>IF(OR($B2230="",P$3&lt;$D2230+Настройки!$B$7),0,MAX(0,$E2230-MAX(0,SUMIFS(Тех_Движение!$G$2:$G$5111,Тех_Движение!$D$2:$D$5111,$C2230,Тех_Движение!$B$2:$B$5111,"&lt;="&amp;P$3)-$F2230)))</f>
        <v/>
      </c>
      <c r="Q2230" s="54">
        <f>IF(OR($B2230="",Q$3&lt;$D2230+Настройки!$B$7),0,MAX(0,$E2230-MAX(0,SUMIFS(Тех_Движение!$G$2:$G$5111,Тех_Движение!$D$2:$D$5111,$C2230,Тех_Движение!$B$2:$B$5111,"&lt;="&amp;Q$3)-$F2230)))</f>
        <v/>
      </c>
      <c r="R2230" s="54">
        <f>IF($B2230="","",SUM($K2230:$Q2230))</f>
        <v/>
      </c>
      <c r="S2230" s="56">
        <f>IF($B2230="","",VLOOKUP($C2230,Настройки!$A$11:$L$17,9,FALSE))</f>
        <v/>
      </c>
      <c r="T2230" s="56">
        <f>IF($B2230="","",$R2230*$S2230)</f>
        <v/>
      </c>
    </row>
    <row r="2231">
      <c r="A2231" s="20">
        <f>Тех_Движение!$A$2228</f>
        <v/>
      </c>
      <c r="B2231" s="20">
        <f>IF(Тех_Движение!$F$2228&gt;0,Тех_Движение!$I$2228,"")</f>
        <v/>
      </c>
      <c r="C2231" s="20">
        <f>IF($B2231="","",Тех_Движение!$D$2228)</f>
        <v/>
      </c>
      <c r="D2231" s="42">
        <f>IF($B2231="","",Тех_Движение!$B$2228)</f>
        <v/>
      </c>
      <c r="E2231" s="54">
        <f>IF($B2231="","",Тех_Движение!$F$2228)</f>
        <v/>
      </c>
      <c r="F2231" s="54">
        <f>IF($B2231="","",SUMIFS($E$5:$E2230,$C$5:$C2230,$C2231))</f>
        <v/>
      </c>
      <c r="G2231" s="54">
        <f>IF($B2231="","",MAX(0,$E2231-MAX(0,SUMIFS(Тех_Движение!$G$2:$G$5111,Тех_Движение!$D$2:$D$5111,$C2231,Тех_Движение!$B$2:$B$5111,"&lt;="&amp;Настройки!$B$5-1)-$F2231)))</f>
        <v/>
      </c>
      <c r="H2231" s="54">
        <f>IF($B2231="","",IF(AND($D2231&gt;=Настройки!$B$5,$D2231&lt;=Настройки!$B$6),$E2231,0))</f>
        <v/>
      </c>
      <c r="I2231" s="54">
        <f>IF($B2231="","",$G2231+$H2231-$J2231)</f>
        <v/>
      </c>
      <c r="J2231" s="54">
        <f>IF($B2231="","",MAX(0,$E2231-MAX(0,SUMIFS(Тех_Движение!$G$2:$G$5111,Тех_Движение!$D$2:$D$5111,$C2231,Тех_Движение!$B$2:$B$5111,"&lt;="&amp;Настройки!$B$6)-$F2231)))</f>
        <v/>
      </c>
      <c r="K2231" s="54">
        <f>IF(OR($B2231="",K$3&lt;$D2231+Настройки!$B$7),0,MAX(0,$E2231-MAX(0,SUMIFS(Тех_Движение!$G$2:$G$5111,Тех_Движение!$D$2:$D$5111,$C2231,Тех_Движение!$B$2:$B$5111,"&lt;="&amp;K$3)-$F2231)))</f>
        <v/>
      </c>
      <c r="L2231" s="54">
        <f>IF(OR($B2231="",L$3&lt;$D2231+Настройки!$B$7),0,MAX(0,$E2231-MAX(0,SUMIFS(Тех_Движение!$G$2:$G$5111,Тех_Движение!$D$2:$D$5111,$C2231,Тех_Движение!$B$2:$B$5111,"&lt;="&amp;L$3)-$F2231)))</f>
        <v/>
      </c>
      <c r="M2231" s="54">
        <f>IF(OR($B2231="",M$3&lt;$D2231+Настройки!$B$7),0,MAX(0,$E2231-MAX(0,SUMIFS(Тех_Движение!$G$2:$G$5111,Тех_Движение!$D$2:$D$5111,$C2231,Тех_Движение!$B$2:$B$5111,"&lt;="&amp;M$3)-$F2231)))</f>
        <v/>
      </c>
      <c r="N2231" s="54">
        <f>IF(OR($B2231="",N$3&lt;$D2231+Настройки!$B$7),0,MAX(0,$E2231-MAX(0,SUMIFS(Тех_Движение!$G$2:$G$5111,Тех_Движение!$D$2:$D$5111,$C2231,Тех_Движение!$B$2:$B$5111,"&lt;="&amp;N$3)-$F2231)))</f>
        <v/>
      </c>
      <c r="O2231" s="54">
        <f>IF(OR($B2231="",O$3&lt;$D2231+Настройки!$B$7),0,MAX(0,$E2231-MAX(0,SUMIFS(Тех_Движение!$G$2:$G$5111,Тех_Движение!$D$2:$D$5111,$C2231,Тех_Движение!$B$2:$B$5111,"&lt;="&amp;O$3)-$F2231)))</f>
        <v/>
      </c>
      <c r="P2231" s="54">
        <f>IF(OR($B2231="",P$3&lt;$D2231+Настройки!$B$7),0,MAX(0,$E2231-MAX(0,SUMIFS(Тех_Движение!$G$2:$G$5111,Тех_Движение!$D$2:$D$5111,$C2231,Тех_Движение!$B$2:$B$5111,"&lt;="&amp;P$3)-$F2231)))</f>
        <v/>
      </c>
      <c r="Q2231" s="54">
        <f>IF(OR($B2231="",Q$3&lt;$D2231+Настройки!$B$7),0,MAX(0,$E2231-MAX(0,SUMIFS(Тех_Движение!$G$2:$G$5111,Тех_Движение!$D$2:$D$5111,$C2231,Тех_Движение!$B$2:$B$5111,"&lt;="&amp;Q$3)-$F2231)))</f>
        <v/>
      </c>
      <c r="R2231" s="54">
        <f>IF($B2231="","",SUM($K2231:$Q2231))</f>
        <v/>
      </c>
      <c r="S2231" s="56">
        <f>IF($B2231="","",VLOOKUP($C2231,Настройки!$A$11:$L$17,9,FALSE))</f>
        <v/>
      </c>
      <c r="T2231" s="56">
        <f>IF($B2231="","",$R2231*$S2231)</f>
        <v/>
      </c>
    </row>
    <row r="2232">
      <c r="A2232" s="20">
        <f>Тех_Движение!$A$2229</f>
        <v/>
      </c>
      <c r="B2232" s="20">
        <f>IF(Тех_Движение!$F$2229&gt;0,Тех_Движение!$I$2229,"")</f>
        <v/>
      </c>
      <c r="C2232" s="20">
        <f>IF($B2232="","",Тех_Движение!$D$2229)</f>
        <v/>
      </c>
      <c r="D2232" s="42">
        <f>IF($B2232="","",Тех_Движение!$B$2229)</f>
        <v/>
      </c>
      <c r="E2232" s="54">
        <f>IF($B2232="","",Тех_Движение!$F$2229)</f>
        <v/>
      </c>
      <c r="F2232" s="54">
        <f>IF($B2232="","",SUMIFS($E$5:$E2231,$C$5:$C2231,$C2232))</f>
        <v/>
      </c>
      <c r="G2232" s="54">
        <f>IF($B2232="","",MAX(0,$E2232-MAX(0,SUMIFS(Тех_Движение!$G$2:$G$5111,Тех_Движение!$D$2:$D$5111,$C2232,Тех_Движение!$B$2:$B$5111,"&lt;="&amp;Настройки!$B$5-1)-$F2232)))</f>
        <v/>
      </c>
      <c r="H2232" s="54">
        <f>IF($B2232="","",IF(AND($D2232&gt;=Настройки!$B$5,$D2232&lt;=Настройки!$B$6),$E2232,0))</f>
        <v/>
      </c>
      <c r="I2232" s="54">
        <f>IF($B2232="","",$G2232+$H2232-$J2232)</f>
        <v/>
      </c>
      <c r="J2232" s="54">
        <f>IF($B2232="","",MAX(0,$E2232-MAX(0,SUMIFS(Тех_Движение!$G$2:$G$5111,Тех_Движение!$D$2:$D$5111,$C2232,Тех_Движение!$B$2:$B$5111,"&lt;="&amp;Настройки!$B$6)-$F2232)))</f>
        <v/>
      </c>
      <c r="K2232" s="54">
        <f>IF(OR($B2232="",K$3&lt;$D2232+Настройки!$B$7),0,MAX(0,$E2232-MAX(0,SUMIFS(Тех_Движение!$G$2:$G$5111,Тех_Движение!$D$2:$D$5111,$C2232,Тех_Движение!$B$2:$B$5111,"&lt;="&amp;K$3)-$F2232)))</f>
        <v/>
      </c>
      <c r="L2232" s="54">
        <f>IF(OR($B2232="",L$3&lt;$D2232+Настройки!$B$7),0,MAX(0,$E2232-MAX(0,SUMIFS(Тех_Движение!$G$2:$G$5111,Тех_Движение!$D$2:$D$5111,$C2232,Тех_Движение!$B$2:$B$5111,"&lt;="&amp;L$3)-$F2232)))</f>
        <v/>
      </c>
      <c r="M2232" s="54">
        <f>IF(OR($B2232="",M$3&lt;$D2232+Настройки!$B$7),0,MAX(0,$E2232-MAX(0,SUMIFS(Тех_Движение!$G$2:$G$5111,Тех_Движение!$D$2:$D$5111,$C2232,Тех_Движение!$B$2:$B$5111,"&lt;="&amp;M$3)-$F2232)))</f>
        <v/>
      </c>
      <c r="N2232" s="54">
        <f>IF(OR($B2232="",N$3&lt;$D2232+Настройки!$B$7),0,MAX(0,$E2232-MAX(0,SUMIFS(Тех_Движение!$G$2:$G$5111,Тех_Движение!$D$2:$D$5111,$C2232,Тех_Движение!$B$2:$B$5111,"&lt;="&amp;N$3)-$F2232)))</f>
        <v/>
      </c>
      <c r="O2232" s="54">
        <f>IF(OR($B2232="",O$3&lt;$D2232+Настройки!$B$7),0,MAX(0,$E2232-MAX(0,SUMIFS(Тех_Движение!$G$2:$G$5111,Тех_Движение!$D$2:$D$5111,$C2232,Тех_Движение!$B$2:$B$5111,"&lt;="&amp;O$3)-$F2232)))</f>
        <v/>
      </c>
      <c r="P2232" s="54">
        <f>IF(OR($B2232="",P$3&lt;$D2232+Настройки!$B$7),0,MAX(0,$E2232-MAX(0,SUMIFS(Тех_Движение!$G$2:$G$5111,Тех_Движение!$D$2:$D$5111,$C2232,Тех_Движение!$B$2:$B$5111,"&lt;="&amp;P$3)-$F2232)))</f>
        <v/>
      </c>
      <c r="Q2232" s="54">
        <f>IF(OR($B2232="",Q$3&lt;$D2232+Настройки!$B$7),0,MAX(0,$E2232-MAX(0,SUMIFS(Тех_Движение!$G$2:$G$5111,Тех_Движение!$D$2:$D$5111,$C2232,Тех_Движение!$B$2:$B$5111,"&lt;="&amp;Q$3)-$F2232)))</f>
        <v/>
      </c>
      <c r="R2232" s="54">
        <f>IF($B2232="","",SUM($K2232:$Q2232))</f>
        <v/>
      </c>
      <c r="S2232" s="56">
        <f>IF($B2232="","",VLOOKUP($C2232,Настройки!$A$11:$L$17,9,FALSE))</f>
        <v/>
      </c>
      <c r="T2232" s="56">
        <f>IF($B2232="","",$R2232*$S2232)</f>
        <v/>
      </c>
    </row>
    <row r="2233">
      <c r="A2233" s="20">
        <f>Тех_Движение!$A$2230</f>
        <v/>
      </c>
      <c r="B2233" s="20">
        <f>IF(Тех_Движение!$F$2230&gt;0,Тех_Движение!$I$2230,"")</f>
        <v/>
      </c>
      <c r="C2233" s="20">
        <f>IF($B2233="","",Тех_Движение!$D$2230)</f>
        <v/>
      </c>
      <c r="D2233" s="42">
        <f>IF($B2233="","",Тех_Движение!$B$2230)</f>
        <v/>
      </c>
      <c r="E2233" s="54">
        <f>IF($B2233="","",Тех_Движение!$F$2230)</f>
        <v/>
      </c>
      <c r="F2233" s="54">
        <f>IF($B2233="","",SUMIFS($E$5:$E2232,$C$5:$C2232,$C2233))</f>
        <v/>
      </c>
      <c r="G2233" s="54">
        <f>IF($B2233="","",MAX(0,$E2233-MAX(0,SUMIFS(Тех_Движение!$G$2:$G$5111,Тех_Движение!$D$2:$D$5111,$C2233,Тех_Движение!$B$2:$B$5111,"&lt;="&amp;Настройки!$B$5-1)-$F2233)))</f>
        <v/>
      </c>
      <c r="H2233" s="54">
        <f>IF($B2233="","",IF(AND($D2233&gt;=Настройки!$B$5,$D2233&lt;=Настройки!$B$6),$E2233,0))</f>
        <v/>
      </c>
      <c r="I2233" s="54">
        <f>IF($B2233="","",$G2233+$H2233-$J2233)</f>
        <v/>
      </c>
      <c r="J2233" s="54">
        <f>IF($B2233="","",MAX(0,$E2233-MAX(0,SUMIFS(Тех_Движение!$G$2:$G$5111,Тех_Движение!$D$2:$D$5111,$C2233,Тех_Движение!$B$2:$B$5111,"&lt;="&amp;Настройки!$B$6)-$F2233)))</f>
        <v/>
      </c>
      <c r="K2233" s="54">
        <f>IF(OR($B2233="",K$3&lt;$D2233+Настройки!$B$7),0,MAX(0,$E2233-MAX(0,SUMIFS(Тех_Движение!$G$2:$G$5111,Тех_Движение!$D$2:$D$5111,$C2233,Тех_Движение!$B$2:$B$5111,"&lt;="&amp;K$3)-$F2233)))</f>
        <v/>
      </c>
      <c r="L2233" s="54">
        <f>IF(OR($B2233="",L$3&lt;$D2233+Настройки!$B$7),0,MAX(0,$E2233-MAX(0,SUMIFS(Тех_Движение!$G$2:$G$5111,Тех_Движение!$D$2:$D$5111,$C2233,Тех_Движение!$B$2:$B$5111,"&lt;="&amp;L$3)-$F2233)))</f>
        <v/>
      </c>
      <c r="M2233" s="54">
        <f>IF(OR($B2233="",M$3&lt;$D2233+Настройки!$B$7),0,MAX(0,$E2233-MAX(0,SUMIFS(Тех_Движение!$G$2:$G$5111,Тех_Движение!$D$2:$D$5111,$C2233,Тех_Движение!$B$2:$B$5111,"&lt;="&amp;M$3)-$F2233)))</f>
        <v/>
      </c>
      <c r="N2233" s="54">
        <f>IF(OR($B2233="",N$3&lt;$D2233+Настройки!$B$7),0,MAX(0,$E2233-MAX(0,SUMIFS(Тех_Движение!$G$2:$G$5111,Тех_Движение!$D$2:$D$5111,$C2233,Тех_Движение!$B$2:$B$5111,"&lt;="&amp;N$3)-$F2233)))</f>
        <v/>
      </c>
      <c r="O2233" s="54">
        <f>IF(OR($B2233="",O$3&lt;$D2233+Настройки!$B$7),0,MAX(0,$E2233-MAX(0,SUMIFS(Тех_Движение!$G$2:$G$5111,Тех_Движение!$D$2:$D$5111,$C2233,Тех_Движение!$B$2:$B$5111,"&lt;="&amp;O$3)-$F2233)))</f>
        <v/>
      </c>
      <c r="P2233" s="54">
        <f>IF(OR($B2233="",P$3&lt;$D2233+Настройки!$B$7),0,MAX(0,$E2233-MAX(0,SUMIFS(Тех_Движение!$G$2:$G$5111,Тех_Движение!$D$2:$D$5111,$C2233,Тех_Движение!$B$2:$B$5111,"&lt;="&amp;P$3)-$F2233)))</f>
        <v/>
      </c>
      <c r="Q2233" s="54">
        <f>IF(OR($B2233="",Q$3&lt;$D2233+Настройки!$B$7),0,MAX(0,$E2233-MAX(0,SUMIFS(Тех_Движение!$G$2:$G$5111,Тех_Движение!$D$2:$D$5111,$C2233,Тех_Движение!$B$2:$B$5111,"&lt;="&amp;Q$3)-$F2233)))</f>
        <v/>
      </c>
      <c r="R2233" s="54">
        <f>IF($B2233="","",SUM($K2233:$Q2233))</f>
        <v/>
      </c>
      <c r="S2233" s="56">
        <f>IF($B2233="","",VLOOKUP($C2233,Настройки!$A$11:$L$17,9,FALSE))</f>
        <v/>
      </c>
      <c r="T2233" s="56">
        <f>IF($B2233="","",$R2233*$S2233)</f>
        <v/>
      </c>
    </row>
    <row r="2234">
      <c r="A2234" s="20">
        <f>Тех_Движение!$A$2231</f>
        <v/>
      </c>
      <c r="B2234" s="20">
        <f>IF(Тех_Движение!$F$2231&gt;0,Тех_Движение!$I$2231,"")</f>
        <v/>
      </c>
      <c r="C2234" s="20">
        <f>IF($B2234="","",Тех_Движение!$D$2231)</f>
        <v/>
      </c>
      <c r="D2234" s="42">
        <f>IF($B2234="","",Тех_Движение!$B$2231)</f>
        <v/>
      </c>
      <c r="E2234" s="54">
        <f>IF($B2234="","",Тех_Движение!$F$2231)</f>
        <v/>
      </c>
      <c r="F2234" s="54">
        <f>IF($B2234="","",SUMIFS($E$5:$E2233,$C$5:$C2233,$C2234))</f>
        <v/>
      </c>
      <c r="G2234" s="54">
        <f>IF($B2234="","",MAX(0,$E2234-MAX(0,SUMIFS(Тех_Движение!$G$2:$G$5111,Тех_Движение!$D$2:$D$5111,$C2234,Тех_Движение!$B$2:$B$5111,"&lt;="&amp;Настройки!$B$5-1)-$F2234)))</f>
        <v/>
      </c>
      <c r="H2234" s="54">
        <f>IF($B2234="","",IF(AND($D2234&gt;=Настройки!$B$5,$D2234&lt;=Настройки!$B$6),$E2234,0))</f>
        <v/>
      </c>
      <c r="I2234" s="54">
        <f>IF($B2234="","",$G2234+$H2234-$J2234)</f>
        <v/>
      </c>
      <c r="J2234" s="54">
        <f>IF($B2234="","",MAX(0,$E2234-MAX(0,SUMIFS(Тех_Движение!$G$2:$G$5111,Тех_Движение!$D$2:$D$5111,$C2234,Тех_Движение!$B$2:$B$5111,"&lt;="&amp;Настройки!$B$6)-$F2234)))</f>
        <v/>
      </c>
      <c r="K2234" s="54">
        <f>IF(OR($B2234="",K$3&lt;$D2234+Настройки!$B$7),0,MAX(0,$E2234-MAX(0,SUMIFS(Тех_Движение!$G$2:$G$5111,Тех_Движение!$D$2:$D$5111,$C2234,Тех_Движение!$B$2:$B$5111,"&lt;="&amp;K$3)-$F2234)))</f>
        <v/>
      </c>
      <c r="L2234" s="54">
        <f>IF(OR($B2234="",L$3&lt;$D2234+Настройки!$B$7),0,MAX(0,$E2234-MAX(0,SUMIFS(Тех_Движение!$G$2:$G$5111,Тех_Движение!$D$2:$D$5111,$C2234,Тех_Движение!$B$2:$B$5111,"&lt;="&amp;L$3)-$F2234)))</f>
        <v/>
      </c>
      <c r="M2234" s="54">
        <f>IF(OR($B2234="",M$3&lt;$D2234+Настройки!$B$7),0,MAX(0,$E2234-MAX(0,SUMIFS(Тех_Движение!$G$2:$G$5111,Тех_Движение!$D$2:$D$5111,$C2234,Тех_Движение!$B$2:$B$5111,"&lt;="&amp;M$3)-$F2234)))</f>
        <v/>
      </c>
      <c r="N2234" s="54">
        <f>IF(OR($B2234="",N$3&lt;$D2234+Настройки!$B$7),0,MAX(0,$E2234-MAX(0,SUMIFS(Тех_Движение!$G$2:$G$5111,Тех_Движение!$D$2:$D$5111,$C2234,Тех_Движение!$B$2:$B$5111,"&lt;="&amp;N$3)-$F2234)))</f>
        <v/>
      </c>
      <c r="O2234" s="54">
        <f>IF(OR($B2234="",O$3&lt;$D2234+Настройки!$B$7),0,MAX(0,$E2234-MAX(0,SUMIFS(Тех_Движение!$G$2:$G$5111,Тех_Движение!$D$2:$D$5111,$C2234,Тех_Движение!$B$2:$B$5111,"&lt;="&amp;O$3)-$F2234)))</f>
        <v/>
      </c>
      <c r="P2234" s="54">
        <f>IF(OR($B2234="",P$3&lt;$D2234+Настройки!$B$7),0,MAX(0,$E2234-MAX(0,SUMIFS(Тех_Движение!$G$2:$G$5111,Тех_Движение!$D$2:$D$5111,$C2234,Тех_Движение!$B$2:$B$5111,"&lt;="&amp;P$3)-$F2234)))</f>
        <v/>
      </c>
      <c r="Q2234" s="54">
        <f>IF(OR($B2234="",Q$3&lt;$D2234+Настройки!$B$7),0,MAX(0,$E2234-MAX(0,SUMIFS(Тех_Движение!$G$2:$G$5111,Тех_Движение!$D$2:$D$5111,$C2234,Тех_Движение!$B$2:$B$5111,"&lt;="&amp;Q$3)-$F2234)))</f>
        <v/>
      </c>
      <c r="R2234" s="54">
        <f>IF($B2234="","",SUM($K2234:$Q2234))</f>
        <v/>
      </c>
      <c r="S2234" s="56">
        <f>IF($B2234="","",VLOOKUP($C2234,Настройки!$A$11:$L$17,9,FALSE))</f>
        <v/>
      </c>
      <c r="T2234" s="56">
        <f>IF($B2234="","",$R2234*$S2234)</f>
        <v/>
      </c>
    </row>
    <row r="2235">
      <c r="A2235" s="20">
        <f>Тех_Движение!$A$2232</f>
        <v/>
      </c>
      <c r="B2235" s="20">
        <f>IF(Тех_Движение!$F$2232&gt;0,Тех_Движение!$I$2232,"")</f>
        <v/>
      </c>
      <c r="C2235" s="20">
        <f>IF($B2235="","",Тех_Движение!$D$2232)</f>
        <v/>
      </c>
      <c r="D2235" s="42">
        <f>IF($B2235="","",Тех_Движение!$B$2232)</f>
        <v/>
      </c>
      <c r="E2235" s="54">
        <f>IF($B2235="","",Тех_Движение!$F$2232)</f>
        <v/>
      </c>
      <c r="F2235" s="54">
        <f>IF($B2235="","",SUMIFS($E$5:$E2234,$C$5:$C2234,$C2235))</f>
        <v/>
      </c>
      <c r="G2235" s="54">
        <f>IF($B2235="","",MAX(0,$E2235-MAX(0,SUMIFS(Тех_Движение!$G$2:$G$5111,Тех_Движение!$D$2:$D$5111,$C2235,Тех_Движение!$B$2:$B$5111,"&lt;="&amp;Настройки!$B$5-1)-$F2235)))</f>
        <v/>
      </c>
      <c r="H2235" s="54">
        <f>IF($B2235="","",IF(AND($D2235&gt;=Настройки!$B$5,$D2235&lt;=Настройки!$B$6),$E2235,0))</f>
        <v/>
      </c>
      <c r="I2235" s="54">
        <f>IF($B2235="","",$G2235+$H2235-$J2235)</f>
        <v/>
      </c>
      <c r="J2235" s="54">
        <f>IF($B2235="","",MAX(0,$E2235-MAX(0,SUMIFS(Тех_Движение!$G$2:$G$5111,Тех_Движение!$D$2:$D$5111,$C2235,Тех_Движение!$B$2:$B$5111,"&lt;="&amp;Настройки!$B$6)-$F2235)))</f>
        <v/>
      </c>
      <c r="K2235" s="54">
        <f>IF(OR($B2235="",K$3&lt;$D2235+Настройки!$B$7),0,MAX(0,$E2235-MAX(0,SUMIFS(Тех_Движение!$G$2:$G$5111,Тех_Движение!$D$2:$D$5111,$C2235,Тех_Движение!$B$2:$B$5111,"&lt;="&amp;K$3)-$F2235)))</f>
        <v/>
      </c>
      <c r="L2235" s="54">
        <f>IF(OR($B2235="",L$3&lt;$D2235+Настройки!$B$7),0,MAX(0,$E2235-MAX(0,SUMIFS(Тех_Движение!$G$2:$G$5111,Тех_Движение!$D$2:$D$5111,$C2235,Тех_Движение!$B$2:$B$5111,"&lt;="&amp;L$3)-$F2235)))</f>
        <v/>
      </c>
      <c r="M2235" s="54">
        <f>IF(OR($B2235="",M$3&lt;$D2235+Настройки!$B$7),0,MAX(0,$E2235-MAX(0,SUMIFS(Тех_Движение!$G$2:$G$5111,Тех_Движение!$D$2:$D$5111,$C2235,Тех_Движение!$B$2:$B$5111,"&lt;="&amp;M$3)-$F2235)))</f>
        <v/>
      </c>
      <c r="N2235" s="54">
        <f>IF(OR($B2235="",N$3&lt;$D2235+Настройки!$B$7),0,MAX(0,$E2235-MAX(0,SUMIFS(Тех_Движение!$G$2:$G$5111,Тех_Движение!$D$2:$D$5111,$C2235,Тех_Движение!$B$2:$B$5111,"&lt;="&amp;N$3)-$F2235)))</f>
        <v/>
      </c>
      <c r="O2235" s="54">
        <f>IF(OR($B2235="",O$3&lt;$D2235+Настройки!$B$7),0,MAX(0,$E2235-MAX(0,SUMIFS(Тех_Движение!$G$2:$G$5111,Тех_Движение!$D$2:$D$5111,$C2235,Тех_Движение!$B$2:$B$5111,"&lt;="&amp;O$3)-$F2235)))</f>
        <v/>
      </c>
      <c r="P2235" s="54">
        <f>IF(OR($B2235="",P$3&lt;$D2235+Настройки!$B$7),0,MAX(0,$E2235-MAX(0,SUMIFS(Тех_Движение!$G$2:$G$5111,Тех_Движение!$D$2:$D$5111,$C2235,Тех_Движение!$B$2:$B$5111,"&lt;="&amp;P$3)-$F2235)))</f>
        <v/>
      </c>
      <c r="Q2235" s="54">
        <f>IF(OR($B2235="",Q$3&lt;$D2235+Настройки!$B$7),0,MAX(0,$E2235-MAX(0,SUMIFS(Тех_Движение!$G$2:$G$5111,Тех_Движение!$D$2:$D$5111,$C2235,Тех_Движение!$B$2:$B$5111,"&lt;="&amp;Q$3)-$F2235)))</f>
        <v/>
      </c>
      <c r="R2235" s="54">
        <f>IF($B2235="","",SUM($K2235:$Q2235))</f>
        <v/>
      </c>
      <c r="S2235" s="56">
        <f>IF($B2235="","",VLOOKUP($C2235,Настройки!$A$11:$L$17,9,FALSE))</f>
        <v/>
      </c>
      <c r="T2235" s="56">
        <f>IF($B2235="","",$R2235*$S2235)</f>
        <v/>
      </c>
    </row>
    <row r="2236">
      <c r="A2236" s="20">
        <f>Тех_Движение!$A$2233</f>
        <v/>
      </c>
      <c r="B2236" s="20">
        <f>IF(Тех_Движение!$F$2233&gt;0,Тех_Движение!$I$2233,"")</f>
        <v/>
      </c>
      <c r="C2236" s="20">
        <f>IF($B2236="","",Тех_Движение!$D$2233)</f>
        <v/>
      </c>
      <c r="D2236" s="42">
        <f>IF($B2236="","",Тех_Движение!$B$2233)</f>
        <v/>
      </c>
      <c r="E2236" s="54">
        <f>IF($B2236="","",Тех_Движение!$F$2233)</f>
        <v/>
      </c>
      <c r="F2236" s="54">
        <f>IF($B2236="","",SUMIFS($E$5:$E2235,$C$5:$C2235,$C2236))</f>
        <v/>
      </c>
      <c r="G2236" s="54">
        <f>IF($B2236="","",MAX(0,$E2236-MAX(0,SUMIFS(Тех_Движение!$G$2:$G$5111,Тех_Движение!$D$2:$D$5111,$C2236,Тех_Движение!$B$2:$B$5111,"&lt;="&amp;Настройки!$B$5-1)-$F2236)))</f>
        <v/>
      </c>
      <c r="H2236" s="54">
        <f>IF($B2236="","",IF(AND($D2236&gt;=Настройки!$B$5,$D2236&lt;=Настройки!$B$6),$E2236,0))</f>
        <v/>
      </c>
      <c r="I2236" s="54">
        <f>IF($B2236="","",$G2236+$H2236-$J2236)</f>
        <v/>
      </c>
      <c r="J2236" s="54">
        <f>IF($B2236="","",MAX(0,$E2236-MAX(0,SUMIFS(Тех_Движение!$G$2:$G$5111,Тех_Движение!$D$2:$D$5111,$C2236,Тех_Движение!$B$2:$B$5111,"&lt;="&amp;Настройки!$B$6)-$F2236)))</f>
        <v/>
      </c>
      <c r="K2236" s="54">
        <f>IF(OR($B2236="",K$3&lt;$D2236+Настройки!$B$7),0,MAX(0,$E2236-MAX(0,SUMIFS(Тех_Движение!$G$2:$G$5111,Тех_Движение!$D$2:$D$5111,$C2236,Тех_Движение!$B$2:$B$5111,"&lt;="&amp;K$3)-$F2236)))</f>
        <v/>
      </c>
      <c r="L2236" s="54">
        <f>IF(OR($B2236="",L$3&lt;$D2236+Настройки!$B$7),0,MAX(0,$E2236-MAX(0,SUMIFS(Тех_Движение!$G$2:$G$5111,Тех_Движение!$D$2:$D$5111,$C2236,Тех_Движение!$B$2:$B$5111,"&lt;="&amp;L$3)-$F2236)))</f>
        <v/>
      </c>
      <c r="M2236" s="54">
        <f>IF(OR($B2236="",M$3&lt;$D2236+Настройки!$B$7),0,MAX(0,$E2236-MAX(0,SUMIFS(Тех_Движение!$G$2:$G$5111,Тех_Движение!$D$2:$D$5111,$C2236,Тех_Движение!$B$2:$B$5111,"&lt;="&amp;M$3)-$F2236)))</f>
        <v/>
      </c>
      <c r="N2236" s="54">
        <f>IF(OR($B2236="",N$3&lt;$D2236+Настройки!$B$7),0,MAX(0,$E2236-MAX(0,SUMIFS(Тех_Движение!$G$2:$G$5111,Тех_Движение!$D$2:$D$5111,$C2236,Тех_Движение!$B$2:$B$5111,"&lt;="&amp;N$3)-$F2236)))</f>
        <v/>
      </c>
      <c r="O2236" s="54">
        <f>IF(OR($B2236="",O$3&lt;$D2236+Настройки!$B$7),0,MAX(0,$E2236-MAX(0,SUMIFS(Тех_Движение!$G$2:$G$5111,Тех_Движение!$D$2:$D$5111,$C2236,Тех_Движение!$B$2:$B$5111,"&lt;="&amp;O$3)-$F2236)))</f>
        <v/>
      </c>
      <c r="P2236" s="54">
        <f>IF(OR($B2236="",P$3&lt;$D2236+Настройки!$B$7),0,MAX(0,$E2236-MAX(0,SUMIFS(Тех_Движение!$G$2:$G$5111,Тех_Движение!$D$2:$D$5111,$C2236,Тех_Движение!$B$2:$B$5111,"&lt;="&amp;P$3)-$F2236)))</f>
        <v/>
      </c>
      <c r="Q2236" s="54">
        <f>IF(OR($B2236="",Q$3&lt;$D2236+Настройки!$B$7),0,MAX(0,$E2236-MAX(0,SUMIFS(Тех_Движение!$G$2:$G$5111,Тех_Движение!$D$2:$D$5111,$C2236,Тех_Движение!$B$2:$B$5111,"&lt;="&amp;Q$3)-$F2236)))</f>
        <v/>
      </c>
      <c r="R2236" s="54">
        <f>IF($B2236="","",SUM($K2236:$Q2236))</f>
        <v/>
      </c>
      <c r="S2236" s="56">
        <f>IF($B2236="","",VLOOKUP($C2236,Настройки!$A$11:$L$17,9,FALSE))</f>
        <v/>
      </c>
      <c r="T2236" s="56">
        <f>IF($B2236="","",$R2236*$S2236)</f>
        <v/>
      </c>
    </row>
    <row r="2237">
      <c r="A2237" s="20">
        <f>Тех_Движение!$A$2234</f>
        <v/>
      </c>
      <c r="B2237" s="20">
        <f>IF(Тех_Движение!$F$2234&gt;0,Тех_Движение!$I$2234,"")</f>
        <v/>
      </c>
      <c r="C2237" s="20">
        <f>IF($B2237="","",Тех_Движение!$D$2234)</f>
        <v/>
      </c>
      <c r="D2237" s="42">
        <f>IF($B2237="","",Тех_Движение!$B$2234)</f>
        <v/>
      </c>
      <c r="E2237" s="54">
        <f>IF($B2237="","",Тех_Движение!$F$2234)</f>
        <v/>
      </c>
      <c r="F2237" s="54">
        <f>IF($B2237="","",SUMIFS($E$5:$E2236,$C$5:$C2236,$C2237))</f>
        <v/>
      </c>
      <c r="G2237" s="54">
        <f>IF($B2237="","",MAX(0,$E2237-MAX(0,SUMIFS(Тех_Движение!$G$2:$G$5111,Тех_Движение!$D$2:$D$5111,$C2237,Тех_Движение!$B$2:$B$5111,"&lt;="&amp;Настройки!$B$5-1)-$F2237)))</f>
        <v/>
      </c>
      <c r="H2237" s="54">
        <f>IF($B2237="","",IF(AND($D2237&gt;=Настройки!$B$5,$D2237&lt;=Настройки!$B$6),$E2237,0))</f>
        <v/>
      </c>
      <c r="I2237" s="54">
        <f>IF($B2237="","",$G2237+$H2237-$J2237)</f>
        <v/>
      </c>
      <c r="J2237" s="54">
        <f>IF($B2237="","",MAX(0,$E2237-MAX(0,SUMIFS(Тех_Движение!$G$2:$G$5111,Тех_Движение!$D$2:$D$5111,$C2237,Тех_Движение!$B$2:$B$5111,"&lt;="&amp;Настройки!$B$6)-$F2237)))</f>
        <v/>
      </c>
      <c r="K2237" s="54">
        <f>IF(OR($B2237="",K$3&lt;$D2237+Настройки!$B$7),0,MAX(0,$E2237-MAX(0,SUMIFS(Тех_Движение!$G$2:$G$5111,Тех_Движение!$D$2:$D$5111,$C2237,Тех_Движение!$B$2:$B$5111,"&lt;="&amp;K$3)-$F2237)))</f>
        <v/>
      </c>
      <c r="L2237" s="54">
        <f>IF(OR($B2237="",L$3&lt;$D2237+Настройки!$B$7),0,MAX(0,$E2237-MAX(0,SUMIFS(Тех_Движение!$G$2:$G$5111,Тех_Движение!$D$2:$D$5111,$C2237,Тех_Движение!$B$2:$B$5111,"&lt;="&amp;L$3)-$F2237)))</f>
        <v/>
      </c>
      <c r="M2237" s="54">
        <f>IF(OR($B2237="",M$3&lt;$D2237+Настройки!$B$7),0,MAX(0,$E2237-MAX(0,SUMIFS(Тех_Движение!$G$2:$G$5111,Тех_Движение!$D$2:$D$5111,$C2237,Тех_Движение!$B$2:$B$5111,"&lt;="&amp;M$3)-$F2237)))</f>
        <v/>
      </c>
      <c r="N2237" s="54">
        <f>IF(OR($B2237="",N$3&lt;$D2237+Настройки!$B$7),0,MAX(0,$E2237-MAX(0,SUMIFS(Тех_Движение!$G$2:$G$5111,Тех_Движение!$D$2:$D$5111,$C2237,Тех_Движение!$B$2:$B$5111,"&lt;="&amp;N$3)-$F2237)))</f>
        <v/>
      </c>
      <c r="O2237" s="54">
        <f>IF(OR($B2237="",O$3&lt;$D2237+Настройки!$B$7),0,MAX(0,$E2237-MAX(0,SUMIFS(Тех_Движение!$G$2:$G$5111,Тех_Движение!$D$2:$D$5111,$C2237,Тех_Движение!$B$2:$B$5111,"&lt;="&amp;O$3)-$F2237)))</f>
        <v/>
      </c>
      <c r="P2237" s="54">
        <f>IF(OR($B2237="",P$3&lt;$D2237+Настройки!$B$7),0,MAX(0,$E2237-MAX(0,SUMIFS(Тех_Движение!$G$2:$G$5111,Тех_Движение!$D$2:$D$5111,$C2237,Тех_Движение!$B$2:$B$5111,"&lt;="&amp;P$3)-$F2237)))</f>
        <v/>
      </c>
      <c r="Q2237" s="54">
        <f>IF(OR($B2237="",Q$3&lt;$D2237+Настройки!$B$7),0,MAX(0,$E2237-MAX(0,SUMIFS(Тех_Движение!$G$2:$G$5111,Тех_Движение!$D$2:$D$5111,$C2237,Тех_Движение!$B$2:$B$5111,"&lt;="&amp;Q$3)-$F2237)))</f>
        <v/>
      </c>
      <c r="R2237" s="54">
        <f>IF($B2237="","",SUM($K2237:$Q2237))</f>
        <v/>
      </c>
      <c r="S2237" s="56">
        <f>IF($B2237="","",VLOOKUP($C2237,Настройки!$A$11:$L$17,9,FALSE))</f>
        <v/>
      </c>
      <c r="T2237" s="56">
        <f>IF($B2237="","",$R2237*$S2237)</f>
        <v/>
      </c>
    </row>
    <row r="2238">
      <c r="A2238" s="20">
        <f>Тех_Движение!$A$2235</f>
        <v/>
      </c>
      <c r="B2238" s="20">
        <f>IF(Тех_Движение!$F$2235&gt;0,Тех_Движение!$I$2235,"")</f>
        <v/>
      </c>
      <c r="C2238" s="20">
        <f>IF($B2238="","",Тех_Движение!$D$2235)</f>
        <v/>
      </c>
      <c r="D2238" s="42">
        <f>IF($B2238="","",Тех_Движение!$B$2235)</f>
        <v/>
      </c>
      <c r="E2238" s="54">
        <f>IF($B2238="","",Тех_Движение!$F$2235)</f>
        <v/>
      </c>
      <c r="F2238" s="54">
        <f>IF($B2238="","",SUMIFS($E$5:$E2237,$C$5:$C2237,$C2238))</f>
        <v/>
      </c>
      <c r="G2238" s="54">
        <f>IF($B2238="","",MAX(0,$E2238-MAX(0,SUMIFS(Тех_Движение!$G$2:$G$5111,Тех_Движение!$D$2:$D$5111,$C2238,Тех_Движение!$B$2:$B$5111,"&lt;="&amp;Настройки!$B$5-1)-$F2238)))</f>
        <v/>
      </c>
      <c r="H2238" s="54">
        <f>IF($B2238="","",IF(AND($D2238&gt;=Настройки!$B$5,$D2238&lt;=Настройки!$B$6),$E2238,0))</f>
        <v/>
      </c>
      <c r="I2238" s="54">
        <f>IF($B2238="","",$G2238+$H2238-$J2238)</f>
        <v/>
      </c>
      <c r="J2238" s="54">
        <f>IF($B2238="","",MAX(0,$E2238-MAX(0,SUMIFS(Тех_Движение!$G$2:$G$5111,Тех_Движение!$D$2:$D$5111,$C2238,Тех_Движение!$B$2:$B$5111,"&lt;="&amp;Настройки!$B$6)-$F2238)))</f>
        <v/>
      </c>
      <c r="K2238" s="54">
        <f>IF(OR($B2238="",K$3&lt;$D2238+Настройки!$B$7),0,MAX(0,$E2238-MAX(0,SUMIFS(Тех_Движение!$G$2:$G$5111,Тех_Движение!$D$2:$D$5111,$C2238,Тех_Движение!$B$2:$B$5111,"&lt;="&amp;K$3)-$F2238)))</f>
        <v/>
      </c>
      <c r="L2238" s="54">
        <f>IF(OR($B2238="",L$3&lt;$D2238+Настройки!$B$7),0,MAX(0,$E2238-MAX(0,SUMIFS(Тех_Движение!$G$2:$G$5111,Тех_Движение!$D$2:$D$5111,$C2238,Тех_Движение!$B$2:$B$5111,"&lt;="&amp;L$3)-$F2238)))</f>
        <v/>
      </c>
      <c r="M2238" s="54">
        <f>IF(OR($B2238="",M$3&lt;$D2238+Настройки!$B$7),0,MAX(0,$E2238-MAX(0,SUMIFS(Тех_Движение!$G$2:$G$5111,Тех_Движение!$D$2:$D$5111,$C2238,Тех_Движение!$B$2:$B$5111,"&lt;="&amp;M$3)-$F2238)))</f>
        <v/>
      </c>
      <c r="N2238" s="54">
        <f>IF(OR($B2238="",N$3&lt;$D2238+Настройки!$B$7),0,MAX(0,$E2238-MAX(0,SUMIFS(Тех_Движение!$G$2:$G$5111,Тех_Движение!$D$2:$D$5111,$C2238,Тех_Движение!$B$2:$B$5111,"&lt;="&amp;N$3)-$F2238)))</f>
        <v/>
      </c>
      <c r="O2238" s="54">
        <f>IF(OR($B2238="",O$3&lt;$D2238+Настройки!$B$7),0,MAX(0,$E2238-MAX(0,SUMIFS(Тех_Движение!$G$2:$G$5111,Тех_Движение!$D$2:$D$5111,$C2238,Тех_Движение!$B$2:$B$5111,"&lt;="&amp;O$3)-$F2238)))</f>
        <v/>
      </c>
      <c r="P2238" s="54">
        <f>IF(OR($B2238="",P$3&lt;$D2238+Настройки!$B$7),0,MAX(0,$E2238-MAX(0,SUMIFS(Тех_Движение!$G$2:$G$5111,Тех_Движение!$D$2:$D$5111,$C2238,Тех_Движение!$B$2:$B$5111,"&lt;="&amp;P$3)-$F2238)))</f>
        <v/>
      </c>
      <c r="Q2238" s="54">
        <f>IF(OR($B2238="",Q$3&lt;$D2238+Настройки!$B$7),0,MAX(0,$E2238-MAX(0,SUMIFS(Тех_Движение!$G$2:$G$5111,Тех_Движение!$D$2:$D$5111,$C2238,Тех_Движение!$B$2:$B$5111,"&lt;="&amp;Q$3)-$F2238)))</f>
        <v/>
      </c>
      <c r="R2238" s="54">
        <f>IF($B2238="","",SUM($K2238:$Q2238))</f>
        <v/>
      </c>
      <c r="S2238" s="56">
        <f>IF($B2238="","",VLOOKUP($C2238,Настройки!$A$11:$L$17,9,FALSE))</f>
        <v/>
      </c>
      <c r="T2238" s="56">
        <f>IF($B2238="","",$R2238*$S2238)</f>
        <v/>
      </c>
    </row>
    <row r="2239">
      <c r="A2239" s="20">
        <f>Тех_Движение!$A$2236</f>
        <v/>
      </c>
      <c r="B2239" s="20">
        <f>IF(Тех_Движение!$F$2236&gt;0,Тех_Движение!$I$2236,"")</f>
        <v/>
      </c>
      <c r="C2239" s="20">
        <f>IF($B2239="","",Тех_Движение!$D$2236)</f>
        <v/>
      </c>
      <c r="D2239" s="42">
        <f>IF($B2239="","",Тех_Движение!$B$2236)</f>
        <v/>
      </c>
      <c r="E2239" s="54">
        <f>IF($B2239="","",Тех_Движение!$F$2236)</f>
        <v/>
      </c>
      <c r="F2239" s="54">
        <f>IF($B2239="","",SUMIFS($E$5:$E2238,$C$5:$C2238,$C2239))</f>
        <v/>
      </c>
      <c r="G2239" s="54">
        <f>IF($B2239="","",MAX(0,$E2239-MAX(0,SUMIFS(Тех_Движение!$G$2:$G$5111,Тех_Движение!$D$2:$D$5111,$C2239,Тех_Движение!$B$2:$B$5111,"&lt;="&amp;Настройки!$B$5-1)-$F2239)))</f>
        <v/>
      </c>
      <c r="H2239" s="54">
        <f>IF($B2239="","",IF(AND($D2239&gt;=Настройки!$B$5,$D2239&lt;=Настройки!$B$6),$E2239,0))</f>
        <v/>
      </c>
      <c r="I2239" s="54">
        <f>IF($B2239="","",$G2239+$H2239-$J2239)</f>
        <v/>
      </c>
      <c r="J2239" s="54">
        <f>IF($B2239="","",MAX(0,$E2239-MAX(0,SUMIFS(Тех_Движение!$G$2:$G$5111,Тех_Движение!$D$2:$D$5111,$C2239,Тех_Движение!$B$2:$B$5111,"&lt;="&amp;Настройки!$B$6)-$F2239)))</f>
        <v/>
      </c>
      <c r="K2239" s="54">
        <f>IF(OR($B2239="",K$3&lt;$D2239+Настройки!$B$7),0,MAX(0,$E2239-MAX(0,SUMIFS(Тех_Движение!$G$2:$G$5111,Тех_Движение!$D$2:$D$5111,$C2239,Тех_Движение!$B$2:$B$5111,"&lt;="&amp;K$3)-$F2239)))</f>
        <v/>
      </c>
      <c r="L2239" s="54">
        <f>IF(OR($B2239="",L$3&lt;$D2239+Настройки!$B$7),0,MAX(0,$E2239-MAX(0,SUMIFS(Тех_Движение!$G$2:$G$5111,Тех_Движение!$D$2:$D$5111,$C2239,Тех_Движение!$B$2:$B$5111,"&lt;="&amp;L$3)-$F2239)))</f>
        <v/>
      </c>
      <c r="M2239" s="54">
        <f>IF(OR($B2239="",M$3&lt;$D2239+Настройки!$B$7),0,MAX(0,$E2239-MAX(0,SUMIFS(Тех_Движение!$G$2:$G$5111,Тех_Движение!$D$2:$D$5111,$C2239,Тех_Движение!$B$2:$B$5111,"&lt;="&amp;M$3)-$F2239)))</f>
        <v/>
      </c>
      <c r="N2239" s="54">
        <f>IF(OR($B2239="",N$3&lt;$D2239+Настройки!$B$7),0,MAX(0,$E2239-MAX(0,SUMIFS(Тех_Движение!$G$2:$G$5111,Тех_Движение!$D$2:$D$5111,$C2239,Тех_Движение!$B$2:$B$5111,"&lt;="&amp;N$3)-$F2239)))</f>
        <v/>
      </c>
      <c r="O2239" s="54">
        <f>IF(OR($B2239="",O$3&lt;$D2239+Настройки!$B$7),0,MAX(0,$E2239-MAX(0,SUMIFS(Тех_Движение!$G$2:$G$5111,Тех_Движение!$D$2:$D$5111,$C2239,Тех_Движение!$B$2:$B$5111,"&lt;="&amp;O$3)-$F2239)))</f>
        <v/>
      </c>
      <c r="P2239" s="54">
        <f>IF(OR($B2239="",P$3&lt;$D2239+Настройки!$B$7),0,MAX(0,$E2239-MAX(0,SUMIFS(Тех_Движение!$G$2:$G$5111,Тех_Движение!$D$2:$D$5111,$C2239,Тех_Движение!$B$2:$B$5111,"&lt;="&amp;P$3)-$F2239)))</f>
        <v/>
      </c>
      <c r="Q2239" s="54">
        <f>IF(OR($B2239="",Q$3&lt;$D2239+Настройки!$B$7),0,MAX(0,$E2239-MAX(0,SUMIFS(Тех_Движение!$G$2:$G$5111,Тех_Движение!$D$2:$D$5111,$C2239,Тех_Движение!$B$2:$B$5111,"&lt;="&amp;Q$3)-$F2239)))</f>
        <v/>
      </c>
      <c r="R2239" s="54">
        <f>IF($B2239="","",SUM($K2239:$Q2239))</f>
        <v/>
      </c>
      <c r="S2239" s="56">
        <f>IF($B2239="","",VLOOKUP($C2239,Настройки!$A$11:$L$17,9,FALSE))</f>
        <v/>
      </c>
      <c r="T2239" s="56">
        <f>IF($B2239="","",$R2239*$S2239)</f>
        <v/>
      </c>
    </row>
    <row r="2240">
      <c r="A2240" s="20">
        <f>Тех_Движение!$A$2237</f>
        <v/>
      </c>
      <c r="B2240" s="20">
        <f>IF(Тех_Движение!$F$2237&gt;0,Тех_Движение!$I$2237,"")</f>
        <v/>
      </c>
      <c r="C2240" s="20">
        <f>IF($B2240="","",Тех_Движение!$D$2237)</f>
        <v/>
      </c>
      <c r="D2240" s="42">
        <f>IF($B2240="","",Тех_Движение!$B$2237)</f>
        <v/>
      </c>
      <c r="E2240" s="54">
        <f>IF($B2240="","",Тех_Движение!$F$2237)</f>
        <v/>
      </c>
      <c r="F2240" s="54">
        <f>IF($B2240="","",SUMIFS($E$5:$E2239,$C$5:$C2239,$C2240))</f>
        <v/>
      </c>
      <c r="G2240" s="54">
        <f>IF($B2240="","",MAX(0,$E2240-MAX(0,SUMIFS(Тех_Движение!$G$2:$G$5111,Тех_Движение!$D$2:$D$5111,$C2240,Тех_Движение!$B$2:$B$5111,"&lt;="&amp;Настройки!$B$5-1)-$F2240)))</f>
        <v/>
      </c>
      <c r="H2240" s="54">
        <f>IF($B2240="","",IF(AND($D2240&gt;=Настройки!$B$5,$D2240&lt;=Настройки!$B$6),$E2240,0))</f>
        <v/>
      </c>
      <c r="I2240" s="54">
        <f>IF($B2240="","",$G2240+$H2240-$J2240)</f>
        <v/>
      </c>
      <c r="J2240" s="54">
        <f>IF($B2240="","",MAX(0,$E2240-MAX(0,SUMIFS(Тех_Движение!$G$2:$G$5111,Тех_Движение!$D$2:$D$5111,$C2240,Тех_Движение!$B$2:$B$5111,"&lt;="&amp;Настройки!$B$6)-$F2240)))</f>
        <v/>
      </c>
      <c r="K2240" s="54">
        <f>IF(OR($B2240="",K$3&lt;$D2240+Настройки!$B$7),0,MAX(0,$E2240-MAX(0,SUMIFS(Тех_Движение!$G$2:$G$5111,Тех_Движение!$D$2:$D$5111,$C2240,Тех_Движение!$B$2:$B$5111,"&lt;="&amp;K$3)-$F2240)))</f>
        <v/>
      </c>
      <c r="L2240" s="54">
        <f>IF(OR($B2240="",L$3&lt;$D2240+Настройки!$B$7),0,MAX(0,$E2240-MAX(0,SUMIFS(Тех_Движение!$G$2:$G$5111,Тех_Движение!$D$2:$D$5111,$C2240,Тех_Движение!$B$2:$B$5111,"&lt;="&amp;L$3)-$F2240)))</f>
        <v/>
      </c>
      <c r="M2240" s="54">
        <f>IF(OR($B2240="",M$3&lt;$D2240+Настройки!$B$7),0,MAX(0,$E2240-MAX(0,SUMIFS(Тех_Движение!$G$2:$G$5111,Тех_Движение!$D$2:$D$5111,$C2240,Тех_Движение!$B$2:$B$5111,"&lt;="&amp;M$3)-$F2240)))</f>
        <v/>
      </c>
      <c r="N2240" s="54">
        <f>IF(OR($B2240="",N$3&lt;$D2240+Настройки!$B$7),0,MAX(0,$E2240-MAX(0,SUMIFS(Тех_Движение!$G$2:$G$5111,Тех_Движение!$D$2:$D$5111,$C2240,Тех_Движение!$B$2:$B$5111,"&lt;="&amp;N$3)-$F2240)))</f>
        <v/>
      </c>
      <c r="O2240" s="54">
        <f>IF(OR($B2240="",O$3&lt;$D2240+Настройки!$B$7),0,MAX(0,$E2240-MAX(0,SUMIFS(Тех_Движение!$G$2:$G$5111,Тех_Движение!$D$2:$D$5111,$C2240,Тех_Движение!$B$2:$B$5111,"&lt;="&amp;O$3)-$F2240)))</f>
        <v/>
      </c>
      <c r="P2240" s="54">
        <f>IF(OR($B2240="",P$3&lt;$D2240+Настройки!$B$7),0,MAX(0,$E2240-MAX(0,SUMIFS(Тех_Движение!$G$2:$G$5111,Тех_Движение!$D$2:$D$5111,$C2240,Тех_Движение!$B$2:$B$5111,"&lt;="&amp;P$3)-$F2240)))</f>
        <v/>
      </c>
      <c r="Q2240" s="54">
        <f>IF(OR($B2240="",Q$3&lt;$D2240+Настройки!$B$7),0,MAX(0,$E2240-MAX(0,SUMIFS(Тех_Движение!$G$2:$G$5111,Тех_Движение!$D$2:$D$5111,$C2240,Тех_Движение!$B$2:$B$5111,"&lt;="&amp;Q$3)-$F2240)))</f>
        <v/>
      </c>
      <c r="R2240" s="54">
        <f>IF($B2240="","",SUM($K2240:$Q2240))</f>
        <v/>
      </c>
      <c r="S2240" s="56">
        <f>IF($B2240="","",VLOOKUP($C2240,Настройки!$A$11:$L$17,9,FALSE))</f>
        <v/>
      </c>
      <c r="T2240" s="56">
        <f>IF($B2240="","",$R2240*$S2240)</f>
        <v/>
      </c>
    </row>
    <row r="2241">
      <c r="A2241" s="20">
        <f>Тех_Движение!$A$2238</f>
        <v/>
      </c>
      <c r="B2241" s="20">
        <f>IF(Тех_Движение!$F$2238&gt;0,Тех_Движение!$I$2238,"")</f>
        <v/>
      </c>
      <c r="C2241" s="20">
        <f>IF($B2241="","",Тех_Движение!$D$2238)</f>
        <v/>
      </c>
      <c r="D2241" s="42">
        <f>IF($B2241="","",Тех_Движение!$B$2238)</f>
        <v/>
      </c>
      <c r="E2241" s="54">
        <f>IF($B2241="","",Тех_Движение!$F$2238)</f>
        <v/>
      </c>
      <c r="F2241" s="54">
        <f>IF($B2241="","",SUMIFS($E$5:$E2240,$C$5:$C2240,$C2241))</f>
        <v/>
      </c>
      <c r="G2241" s="54">
        <f>IF($B2241="","",MAX(0,$E2241-MAX(0,SUMIFS(Тех_Движение!$G$2:$G$5111,Тех_Движение!$D$2:$D$5111,$C2241,Тех_Движение!$B$2:$B$5111,"&lt;="&amp;Настройки!$B$5-1)-$F2241)))</f>
        <v/>
      </c>
      <c r="H2241" s="54">
        <f>IF($B2241="","",IF(AND($D2241&gt;=Настройки!$B$5,$D2241&lt;=Настройки!$B$6),$E2241,0))</f>
        <v/>
      </c>
      <c r="I2241" s="54">
        <f>IF($B2241="","",$G2241+$H2241-$J2241)</f>
        <v/>
      </c>
      <c r="J2241" s="54">
        <f>IF($B2241="","",MAX(0,$E2241-MAX(0,SUMIFS(Тех_Движение!$G$2:$G$5111,Тех_Движение!$D$2:$D$5111,$C2241,Тех_Движение!$B$2:$B$5111,"&lt;="&amp;Настройки!$B$6)-$F2241)))</f>
        <v/>
      </c>
      <c r="K2241" s="54">
        <f>IF(OR($B2241="",K$3&lt;$D2241+Настройки!$B$7),0,MAX(0,$E2241-MAX(0,SUMIFS(Тех_Движение!$G$2:$G$5111,Тех_Движение!$D$2:$D$5111,$C2241,Тех_Движение!$B$2:$B$5111,"&lt;="&amp;K$3)-$F2241)))</f>
        <v/>
      </c>
      <c r="L2241" s="54">
        <f>IF(OR($B2241="",L$3&lt;$D2241+Настройки!$B$7),0,MAX(0,$E2241-MAX(0,SUMIFS(Тех_Движение!$G$2:$G$5111,Тех_Движение!$D$2:$D$5111,$C2241,Тех_Движение!$B$2:$B$5111,"&lt;="&amp;L$3)-$F2241)))</f>
        <v/>
      </c>
      <c r="M2241" s="54">
        <f>IF(OR($B2241="",M$3&lt;$D2241+Настройки!$B$7),0,MAX(0,$E2241-MAX(0,SUMIFS(Тех_Движение!$G$2:$G$5111,Тех_Движение!$D$2:$D$5111,$C2241,Тех_Движение!$B$2:$B$5111,"&lt;="&amp;M$3)-$F2241)))</f>
        <v/>
      </c>
      <c r="N2241" s="54">
        <f>IF(OR($B2241="",N$3&lt;$D2241+Настройки!$B$7),0,MAX(0,$E2241-MAX(0,SUMIFS(Тех_Движение!$G$2:$G$5111,Тех_Движение!$D$2:$D$5111,$C2241,Тех_Движение!$B$2:$B$5111,"&lt;="&amp;N$3)-$F2241)))</f>
        <v/>
      </c>
      <c r="O2241" s="54">
        <f>IF(OR($B2241="",O$3&lt;$D2241+Настройки!$B$7),0,MAX(0,$E2241-MAX(0,SUMIFS(Тех_Движение!$G$2:$G$5111,Тех_Движение!$D$2:$D$5111,$C2241,Тех_Движение!$B$2:$B$5111,"&lt;="&amp;O$3)-$F2241)))</f>
        <v/>
      </c>
      <c r="P2241" s="54">
        <f>IF(OR($B2241="",P$3&lt;$D2241+Настройки!$B$7),0,MAX(0,$E2241-MAX(0,SUMIFS(Тех_Движение!$G$2:$G$5111,Тех_Движение!$D$2:$D$5111,$C2241,Тех_Движение!$B$2:$B$5111,"&lt;="&amp;P$3)-$F2241)))</f>
        <v/>
      </c>
      <c r="Q2241" s="54">
        <f>IF(OR($B2241="",Q$3&lt;$D2241+Настройки!$B$7),0,MAX(0,$E2241-MAX(0,SUMIFS(Тех_Движение!$G$2:$G$5111,Тех_Движение!$D$2:$D$5111,$C2241,Тех_Движение!$B$2:$B$5111,"&lt;="&amp;Q$3)-$F2241)))</f>
        <v/>
      </c>
      <c r="R2241" s="54">
        <f>IF($B2241="","",SUM($K2241:$Q2241))</f>
        <v/>
      </c>
      <c r="S2241" s="56">
        <f>IF($B2241="","",VLOOKUP($C2241,Настройки!$A$11:$L$17,9,FALSE))</f>
        <v/>
      </c>
      <c r="T2241" s="56">
        <f>IF($B2241="","",$R2241*$S2241)</f>
        <v/>
      </c>
    </row>
    <row r="2242">
      <c r="A2242" s="20">
        <f>Тех_Движение!$A$2239</f>
        <v/>
      </c>
      <c r="B2242" s="20">
        <f>IF(Тех_Движение!$F$2239&gt;0,Тех_Движение!$I$2239,"")</f>
        <v/>
      </c>
      <c r="C2242" s="20">
        <f>IF($B2242="","",Тех_Движение!$D$2239)</f>
        <v/>
      </c>
      <c r="D2242" s="42">
        <f>IF($B2242="","",Тех_Движение!$B$2239)</f>
        <v/>
      </c>
      <c r="E2242" s="54">
        <f>IF($B2242="","",Тех_Движение!$F$2239)</f>
        <v/>
      </c>
      <c r="F2242" s="54">
        <f>IF($B2242="","",SUMIFS($E$5:$E2241,$C$5:$C2241,$C2242))</f>
        <v/>
      </c>
      <c r="G2242" s="54">
        <f>IF($B2242="","",MAX(0,$E2242-MAX(0,SUMIFS(Тех_Движение!$G$2:$G$5111,Тех_Движение!$D$2:$D$5111,$C2242,Тех_Движение!$B$2:$B$5111,"&lt;="&amp;Настройки!$B$5-1)-$F2242)))</f>
        <v/>
      </c>
      <c r="H2242" s="54">
        <f>IF($B2242="","",IF(AND($D2242&gt;=Настройки!$B$5,$D2242&lt;=Настройки!$B$6),$E2242,0))</f>
        <v/>
      </c>
      <c r="I2242" s="54">
        <f>IF($B2242="","",$G2242+$H2242-$J2242)</f>
        <v/>
      </c>
      <c r="J2242" s="54">
        <f>IF($B2242="","",MAX(0,$E2242-MAX(0,SUMIFS(Тех_Движение!$G$2:$G$5111,Тех_Движение!$D$2:$D$5111,$C2242,Тех_Движение!$B$2:$B$5111,"&lt;="&amp;Настройки!$B$6)-$F2242)))</f>
        <v/>
      </c>
      <c r="K2242" s="54">
        <f>IF(OR($B2242="",K$3&lt;$D2242+Настройки!$B$7),0,MAX(0,$E2242-MAX(0,SUMIFS(Тех_Движение!$G$2:$G$5111,Тех_Движение!$D$2:$D$5111,$C2242,Тех_Движение!$B$2:$B$5111,"&lt;="&amp;K$3)-$F2242)))</f>
        <v/>
      </c>
      <c r="L2242" s="54">
        <f>IF(OR($B2242="",L$3&lt;$D2242+Настройки!$B$7),0,MAX(0,$E2242-MAX(0,SUMIFS(Тех_Движение!$G$2:$G$5111,Тех_Движение!$D$2:$D$5111,$C2242,Тех_Движение!$B$2:$B$5111,"&lt;="&amp;L$3)-$F2242)))</f>
        <v/>
      </c>
      <c r="M2242" s="54">
        <f>IF(OR($B2242="",M$3&lt;$D2242+Настройки!$B$7),0,MAX(0,$E2242-MAX(0,SUMIFS(Тех_Движение!$G$2:$G$5111,Тех_Движение!$D$2:$D$5111,$C2242,Тех_Движение!$B$2:$B$5111,"&lt;="&amp;M$3)-$F2242)))</f>
        <v/>
      </c>
      <c r="N2242" s="54">
        <f>IF(OR($B2242="",N$3&lt;$D2242+Настройки!$B$7),0,MAX(0,$E2242-MAX(0,SUMIFS(Тех_Движение!$G$2:$G$5111,Тех_Движение!$D$2:$D$5111,$C2242,Тех_Движение!$B$2:$B$5111,"&lt;="&amp;N$3)-$F2242)))</f>
        <v/>
      </c>
      <c r="O2242" s="54">
        <f>IF(OR($B2242="",O$3&lt;$D2242+Настройки!$B$7),0,MAX(0,$E2242-MAX(0,SUMIFS(Тех_Движение!$G$2:$G$5111,Тех_Движение!$D$2:$D$5111,$C2242,Тех_Движение!$B$2:$B$5111,"&lt;="&amp;O$3)-$F2242)))</f>
        <v/>
      </c>
      <c r="P2242" s="54">
        <f>IF(OR($B2242="",P$3&lt;$D2242+Настройки!$B$7),0,MAX(0,$E2242-MAX(0,SUMIFS(Тех_Движение!$G$2:$G$5111,Тех_Движение!$D$2:$D$5111,$C2242,Тех_Движение!$B$2:$B$5111,"&lt;="&amp;P$3)-$F2242)))</f>
        <v/>
      </c>
      <c r="Q2242" s="54">
        <f>IF(OR($B2242="",Q$3&lt;$D2242+Настройки!$B$7),0,MAX(0,$E2242-MAX(0,SUMIFS(Тех_Движение!$G$2:$G$5111,Тех_Движение!$D$2:$D$5111,$C2242,Тех_Движение!$B$2:$B$5111,"&lt;="&amp;Q$3)-$F2242)))</f>
        <v/>
      </c>
      <c r="R2242" s="54">
        <f>IF($B2242="","",SUM($K2242:$Q2242))</f>
        <v/>
      </c>
      <c r="S2242" s="56">
        <f>IF($B2242="","",VLOOKUP($C2242,Настройки!$A$11:$L$17,9,FALSE))</f>
        <v/>
      </c>
      <c r="T2242" s="56">
        <f>IF($B2242="","",$R2242*$S2242)</f>
        <v/>
      </c>
    </row>
    <row r="2243">
      <c r="A2243" s="20">
        <f>Тех_Движение!$A$2240</f>
        <v/>
      </c>
      <c r="B2243" s="20">
        <f>IF(Тех_Движение!$F$2240&gt;0,Тех_Движение!$I$2240,"")</f>
        <v/>
      </c>
      <c r="C2243" s="20">
        <f>IF($B2243="","",Тех_Движение!$D$2240)</f>
        <v/>
      </c>
      <c r="D2243" s="42">
        <f>IF($B2243="","",Тех_Движение!$B$2240)</f>
        <v/>
      </c>
      <c r="E2243" s="54">
        <f>IF($B2243="","",Тех_Движение!$F$2240)</f>
        <v/>
      </c>
      <c r="F2243" s="54">
        <f>IF($B2243="","",SUMIFS($E$5:$E2242,$C$5:$C2242,$C2243))</f>
        <v/>
      </c>
      <c r="G2243" s="54">
        <f>IF($B2243="","",MAX(0,$E2243-MAX(0,SUMIFS(Тех_Движение!$G$2:$G$5111,Тех_Движение!$D$2:$D$5111,$C2243,Тех_Движение!$B$2:$B$5111,"&lt;="&amp;Настройки!$B$5-1)-$F2243)))</f>
        <v/>
      </c>
      <c r="H2243" s="54">
        <f>IF($B2243="","",IF(AND($D2243&gt;=Настройки!$B$5,$D2243&lt;=Настройки!$B$6),$E2243,0))</f>
        <v/>
      </c>
      <c r="I2243" s="54">
        <f>IF($B2243="","",$G2243+$H2243-$J2243)</f>
        <v/>
      </c>
      <c r="J2243" s="54">
        <f>IF($B2243="","",MAX(0,$E2243-MAX(0,SUMIFS(Тех_Движение!$G$2:$G$5111,Тех_Движение!$D$2:$D$5111,$C2243,Тех_Движение!$B$2:$B$5111,"&lt;="&amp;Настройки!$B$6)-$F2243)))</f>
        <v/>
      </c>
      <c r="K2243" s="54">
        <f>IF(OR($B2243="",K$3&lt;$D2243+Настройки!$B$7),0,MAX(0,$E2243-MAX(0,SUMIFS(Тех_Движение!$G$2:$G$5111,Тех_Движение!$D$2:$D$5111,$C2243,Тех_Движение!$B$2:$B$5111,"&lt;="&amp;K$3)-$F2243)))</f>
        <v/>
      </c>
      <c r="L2243" s="54">
        <f>IF(OR($B2243="",L$3&lt;$D2243+Настройки!$B$7),0,MAX(0,$E2243-MAX(0,SUMIFS(Тех_Движение!$G$2:$G$5111,Тех_Движение!$D$2:$D$5111,$C2243,Тех_Движение!$B$2:$B$5111,"&lt;="&amp;L$3)-$F2243)))</f>
        <v/>
      </c>
      <c r="M2243" s="54">
        <f>IF(OR($B2243="",M$3&lt;$D2243+Настройки!$B$7),0,MAX(0,$E2243-MAX(0,SUMIFS(Тех_Движение!$G$2:$G$5111,Тех_Движение!$D$2:$D$5111,$C2243,Тех_Движение!$B$2:$B$5111,"&lt;="&amp;M$3)-$F2243)))</f>
        <v/>
      </c>
      <c r="N2243" s="54">
        <f>IF(OR($B2243="",N$3&lt;$D2243+Настройки!$B$7),0,MAX(0,$E2243-MAX(0,SUMIFS(Тех_Движение!$G$2:$G$5111,Тех_Движение!$D$2:$D$5111,$C2243,Тех_Движение!$B$2:$B$5111,"&lt;="&amp;N$3)-$F2243)))</f>
        <v/>
      </c>
      <c r="O2243" s="54">
        <f>IF(OR($B2243="",O$3&lt;$D2243+Настройки!$B$7),0,MAX(0,$E2243-MAX(0,SUMIFS(Тех_Движение!$G$2:$G$5111,Тех_Движение!$D$2:$D$5111,$C2243,Тех_Движение!$B$2:$B$5111,"&lt;="&amp;O$3)-$F2243)))</f>
        <v/>
      </c>
      <c r="P2243" s="54">
        <f>IF(OR($B2243="",P$3&lt;$D2243+Настройки!$B$7),0,MAX(0,$E2243-MAX(0,SUMIFS(Тех_Движение!$G$2:$G$5111,Тех_Движение!$D$2:$D$5111,$C2243,Тех_Движение!$B$2:$B$5111,"&lt;="&amp;P$3)-$F2243)))</f>
        <v/>
      </c>
      <c r="Q2243" s="54">
        <f>IF(OR($B2243="",Q$3&lt;$D2243+Настройки!$B$7),0,MAX(0,$E2243-MAX(0,SUMIFS(Тех_Движение!$G$2:$G$5111,Тех_Движение!$D$2:$D$5111,$C2243,Тех_Движение!$B$2:$B$5111,"&lt;="&amp;Q$3)-$F2243)))</f>
        <v/>
      </c>
      <c r="R2243" s="54">
        <f>IF($B2243="","",SUM($K2243:$Q2243))</f>
        <v/>
      </c>
      <c r="S2243" s="56">
        <f>IF($B2243="","",VLOOKUP($C2243,Настройки!$A$11:$L$17,9,FALSE))</f>
        <v/>
      </c>
      <c r="T2243" s="56">
        <f>IF($B2243="","",$R2243*$S2243)</f>
        <v/>
      </c>
    </row>
    <row r="2244">
      <c r="A2244" s="20">
        <f>Тех_Движение!$A$2241</f>
        <v/>
      </c>
      <c r="B2244" s="20">
        <f>IF(Тех_Движение!$F$2241&gt;0,Тех_Движение!$I$2241,"")</f>
        <v/>
      </c>
      <c r="C2244" s="20">
        <f>IF($B2244="","",Тех_Движение!$D$2241)</f>
        <v/>
      </c>
      <c r="D2244" s="42">
        <f>IF($B2244="","",Тех_Движение!$B$2241)</f>
        <v/>
      </c>
      <c r="E2244" s="54">
        <f>IF($B2244="","",Тех_Движение!$F$2241)</f>
        <v/>
      </c>
      <c r="F2244" s="54">
        <f>IF($B2244="","",SUMIFS($E$5:$E2243,$C$5:$C2243,$C2244))</f>
        <v/>
      </c>
      <c r="G2244" s="54">
        <f>IF($B2244="","",MAX(0,$E2244-MAX(0,SUMIFS(Тех_Движение!$G$2:$G$5111,Тех_Движение!$D$2:$D$5111,$C2244,Тех_Движение!$B$2:$B$5111,"&lt;="&amp;Настройки!$B$5-1)-$F2244)))</f>
        <v/>
      </c>
      <c r="H2244" s="54">
        <f>IF($B2244="","",IF(AND($D2244&gt;=Настройки!$B$5,$D2244&lt;=Настройки!$B$6),$E2244,0))</f>
        <v/>
      </c>
      <c r="I2244" s="54">
        <f>IF($B2244="","",$G2244+$H2244-$J2244)</f>
        <v/>
      </c>
      <c r="J2244" s="54">
        <f>IF($B2244="","",MAX(0,$E2244-MAX(0,SUMIFS(Тех_Движение!$G$2:$G$5111,Тех_Движение!$D$2:$D$5111,$C2244,Тех_Движение!$B$2:$B$5111,"&lt;="&amp;Настройки!$B$6)-$F2244)))</f>
        <v/>
      </c>
      <c r="K2244" s="54">
        <f>IF(OR($B2244="",K$3&lt;$D2244+Настройки!$B$7),0,MAX(0,$E2244-MAX(0,SUMIFS(Тех_Движение!$G$2:$G$5111,Тех_Движение!$D$2:$D$5111,$C2244,Тех_Движение!$B$2:$B$5111,"&lt;="&amp;K$3)-$F2244)))</f>
        <v/>
      </c>
      <c r="L2244" s="54">
        <f>IF(OR($B2244="",L$3&lt;$D2244+Настройки!$B$7),0,MAX(0,$E2244-MAX(0,SUMIFS(Тех_Движение!$G$2:$G$5111,Тех_Движение!$D$2:$D$5111,$C2244,Тех_Движение!$B$2:$B$5111,"&lt;="&amp;L$3)-$F2244)))</f>
        <v/>
      </c>
      <c r="M2244" s="54">
        <f>IF(OR($B2244="",M$3&lt;$D2244+Настройки!$B$7),0,MAX(0,$E2244-MAX(0,SUMIFS(Тех_Движение!$G$2:$G$5111,Тех_Движение!$D$2:$D$5111,$C2244,Тех_Движение!$B$2:$B$5111,"&lt;="&amp;M$3)-$F2244)))</f>
        <v/>
      </c>
      <c r="N2244" s="54">
        <f>IF(OR($B2244="",N$3&lt;$D2244+Настройки!$B$7),0,MAX(0,$E2244-MAX(0,SUMIFS(Тех_Движение!$G$2:$G$5111,Тех_Движение!$D$2:$D$5111,$C2244,Тех_Движение!$B$2:$B$5111,"&lt;="&amp;N$3)-$F2244)))</f>
        <v/>
      </c>
      <c r="O2244" s="54">
        <f>IF(OR($B2244="",O$3&lt;$D2244+Настройки!$B$7),0,MAX(0,$E2244-MAX(0,SUMIFS(Тех_Движение!$G$2:$G$5111,Тех_Движение!$D$2:$D$5111,$C2244,Тех_Движение!$B$2:$B$5111,"&lt;="&amp;O$3)-$F2244)))</f>
        <v/>
      </c>
      <c r="P2244" s="54">
        <f>IF(OR($B2244="",P$3&lt;$D2244+Настройки!$B$7),0,MAX(0,$E2244-MAX(0,SUMIFS(Тех_Движение!$G$2:$G$5111,Тех_Движение!$D$2:$D$5111,$C2244,Тех_Движение!$B$2:$B$5111,"&lt;="&amp;P$3)-$F2244)))</f>
        <v/>
      </c>
      <c r="Q2244" s="54">
        <f>IF(OR($B2244="",Q$3&lt;$D2244+Настройки!$B$7),0,MAX(0,$E2244-MAX(0,SUMIFS(Тех_Движение!$G$2:$G$5111,Тех_Движение!$D$2:$D$5111,$C2244,Тех_Движение!$B$2:$B$5111,"&lt;="&amp;Q$3)-$F2244)))</f>
        <v/>
      </c>
      <c r="R2244" s="54">
        <f>IF($B2244="","",SUM($K2244:$Q2244))</f>
        <v/>
      </c>
      <c r="S2244" s="56">
        <f>IF($B2244="","",VLOOKUP($C2244,Настройки!$A$11:$L$17,9,FALSE))</f>
        <v/>
      </c>
      <c r="T2244" s="56">
        <f>IF($B2244="","",$R2244*$S2244)</f>
        <v/>
      </c>
    </row>
    <row r="2245">
      <c r="A2245" s="20">
        <f>Тех_Движение!$A$2242</f>
        <v/>
      </c>
      <c r="B2245" s="20">
        <f>IF(Тех_Движение!$F$2242&gt;0,Тех_Движение!$I$2242,"")</f>
        <v/>
      </c>
      <c r="C2245" s="20">
        <f>IF($B2245="","",Тех_Движение!$D$2242)</f>
        <v/>
      </c>
      <c r="D2245" s="42">
        <f>IF($B2245="","",Тех_Движение!$B$2242)</f>
        <v/>
      </c>
      <c r="E2245" s="54">
        <f>IF($B2245="","",Тех_Движение!$F$2242)</f>
        <v/>
      </c>
      <c r="F2245" s="54">
        <f>IF($B2245="","",SUMIFS($E$5:$E2244,$C$5:$C2244,$C2245))</f>
        <v/>
      </c>
      <c r="G2245" s="54">
        <f>IF($B2245="","",MAX(0,$E2245-MAX(0,SUMIFS(Тех_Движение!$G$2:$G$5111,Тех_Движение!$D$2:$D$5111,$C2245,Тех_Движение!$B$2:$B$5111,"&lt;="&amp;Настройки!$B$5-1)-$F2245)))</f>
        <v/>
      </c>
      <c r="H2245" s="54">
        <f>IF($B2245="","",IF(AND($D2245&gt;=Настройки!$B$5,$D2245&lt;=Настройки!$B$6),$E2245,0))</f>
        <v/>
      </c>
      <c r="I2245" s="54">
        <f>IF($B2245="","",$G2245+$H2245-$J2245)</f>
        <v/>
      </c>
      <c r="J2245" s="54">
        <f>IF($B2245="","",MAX(0,$E2245-MAX(0,SUMIFS(Тех_Движение!$G$2:$G$5111,Тех_Движение!$D$2:$D$5111,$C2245,Тех_Движение!$B$2:$B$5111,"&lt;="&amp;Настройки!$B$6)-$F2245)))</f>
        <v/>
      </c>
      <c r="K2245" s="54">
        <f>IF(OR($B2245="",K$3&lt;$D2245+Настройки!$B$7),0,MAX(0,$E2245-MAX(0,SUMIFS(Тех_Движение!$G$2:$G$5111,Тех_Движение!$D$2:$D$5111,$C2245,Тех_Движение!$B$2:$B$5111,"&lt;="&amp;K$3)-$F2245)))</f>
        <v/>
      </c>
      <c r="L2245" s="54">
        <f>IF(OR($B2245="",L$3&lt;$D2245+Настройки!$B$7),0,MAX(0,$E2245-MAX(0,SUMIFS(Тех_Движение!$G$2:$G$5111,Тех_Движение!$D$2:$D$5111,$C2245,Тех_Движение!$B$2:$B$5111,"&lt;="&amp;L$3)-$F2245)))</f>
        <v/>
      </c>
      <c r="M2245" s="54">
        <f>IF(OR($B2245="",M$3&lt;$D2245+Настройки!$B$7),0,MAX(0,$E2245-MAX(0,SUMIFS(Тех_Движение!$G$2:$G$5111,Тех_Движение!$D$2:$D$5111,$C2245,Тех_Движение!$B$2:$B$5111,"&lt;="&amp;M$3)-$F2245)))</f>
        <v/>
      </c>
      <c r="N2245" s="54">
        <f>IF(OR($B2245="",N$3&lt;$D2245+Настройки!$B$7),0,MAX(0,$E2245-MAX(0,SUMIFS(Тех_Движение!$G$2:$G$5111,Тех_Движение!$D$2:$D$5111,$C2245,Тех_Движение!$B$2:$B$5111,"&lt;="&amp;N$3)-$F2245)))</f>
        <v/>
      </c>
      <c r="O2245" s="54">
        <f>IF(OR($B2245="",O$3&lt;$D2245+Настройки!$B$7),0,MAX(0,$E2245-MAX(0,SUMIFS(Тех_Движение!$G$2:$G$5111,Тех_Движение!$D$2:$D$5111,$C2245,Тех_Движение!$B$2:$B$5111,"&lt;="&amp;O$3)-$F2245)))</f>
        <v/>
      </c>
      <c r="P2245" s="54">
        <f>IF(OR($B2245="",P$3&lt;$D2245+Настройки!$B$7),0,MAX(0,$E2245-MAX(0,SUMIFS(Тех_Движение!$G$2:$G$5111,Тех_Движение!$D$2:$D$5111,$C2245,Тех_Движение!$B$2:$B$5111,"&lt;="&amp;P$3)-$F2245)))</f>
        <v/>
      </c>
      <c r="Q2245" s="54">
        <f>IF(OR($B2245="",Q$3&lt;$D2245+Настройки!$B$7),0,MAX(0,$E2245-MAX(0,SUMIFS(Тех_Движение!$G$2:$G$5111,Тех_Движение!$D$2:$D$5111,$C2245,Тех_Движение!$B$2:$B$5111,"&lt;="&amp;Q$3)-$F2245)))</f>
        <v/>
      </c>
      <c r="R2245" s="54">
        <f>IF($B2245="","",SUM($K2245:$Q2245))</f>
        <v/>
      </c>
      <c r="S2245" s="56">
        <f>IF($B2245="","",VLOOKUP($C2245,Настройки!$A$11:$L$17,9,FALSE))</f>
        <v/>
      </c>
      <c r="T2245" s="56">
        <f>IF($B2245="","",$R2245*$S2245)</f>
        <v/>
      </c>
    </row>
    <row r="2246">
      <c r="A2246" s="20">
        <f>Тех_Движение!$A$2243</f>
        <v/>
      </c>
      <c r="B2246" s="20">
        <f>IF(Тех_Движение!$F$2243&gt;0,Тех_Движение!$I$2243,"")</f>
        <v/>
      </c>
      <c r="C2246" s="20">
        <f>IF($B2246="","",Тех_Движение!$D$2243)</f>
        <v/>
      </c>
      <c r="D2246" s="42">
        <f>IF($B2246="","",Тех_Движение!$B$2243)</f>
        <v/>
      </c>
      <c r="E2246" s="54">
        <f>IF($B2246="","",Тех_Движение!$F$2243)</f>
        <v/>
      </c>
      <c r="F2246" s="54">
        <f>IF($B2246="","",SUMIFS($E$5:$E2245,$C$5:$C2245,$C2246))</f>
        <v/>
      </c>
      <c r="G2246" s="54">
        <f>IF($B2246="","",MAX(0,$E2246-MAX(0,SUMIFS(Тех_Движение!$G$2:$G$5111,Тех_Движение!$D$2:$D$5111,$C2246,Тех_Движение!$B$2:$B$5111,"&lt;="&amp;Настройки!$B$5-1)-$F2246)))</f>
        <v/>
      </c>
      <c r="H2246" s="54">
        <f>IF($B2246="","",IF(AND($D2246&gt;=Настройки!$B$5,$D2246&lt;=Настройки!$B$6),$E2246,0))</f>
        <v/>
      </c>
      <c r="I2246" s="54">
        <f>IF($B2246="","",$G2246+$H2246-$J2246)</f>
        <v/>
      </c>
      <c r="J2246" s="54">
        <f>IF($B2246="","",MAX(0,$E2246-MAX(0,SUMIFS(Тех_Движение!$G$2:$G$5111,Тех_Движение!$D$2:$D$5111,$C2246,Тех_Движение!$B$2:$B$5111,"&lt;="&amp;Настройки!$B$6)-$F2246)))</f>
        <v/>
      </c>
      <c r="K2246" s="54">
        <f>IF(OR($B2246="",K$3&lt;$D2246+Настройки!$B$7),0,MAX(0,$E2246-MAX(0,SUMIFS(Тех_Движение!$G$2:$G$5111,Тех_Движение!$D$2:$D$5111,$C2246,Тех_Движение!$B$2:$B$5111,"&lt;="&amp;K$3)-$F2246)))</f>
        <v/>
      </c>
      <c r="L2246" s="54">
        <f>IF(OR($B2246="",L$3&lt;$D2246+Настройки!$B$7),0,MAX(0,$E2246-MAX(0,SUMIFS(Тех_Движение!$G$2:$G$5111,Тех_Движение!$D$2:$D$5111,$C2246,Тех_Движение!$B$2:$B$5111,"&lt;="&amp;L$3)-$F2246)))</f>
        <v/>
      </c>
      <c r="M2246" s="54">
        <f>IF(OR($B2246="",M$3&lt;$D2246+Настройки!$B$7),0,MAX(0,$E2246-MAX(0,SUMIFS(Тех_Движение!$G$2:$G$5111,Тех_Движение!$D$2:$D$5111,$C2246,Тех_Движение!$B$2:$B$5111,"&lt;="&amp;M$3)-$F2246)))</f>
        <v/>
      </c>
      <c r="N2246" s="54">
        <f>IF(OR($B2246="",N$3&lt;$D2246+Настройки!$B$7),0,MAX(0,$E2246-MAX(0,SUMIFS(Тех_Движение!$G$2:$G$5111,Тех_Движение!$D$2:$D$5111,$C2246,Тех_Движение!$B$2:$B$5111,"&lt;="&amp;N$3)-$F2246)))</f>
        <v/>
      </c>
      <c r="O2246" s="54">
        <f>IF(OR($B2246="",O$3&lt;$D2246+Настройки!$B$7),0,MAX(0,$E2246-MAX(0,SUMIFS(Тех_Движение!$G$2:$G$5111,Тех_Движение!$D$2:$D$5111,$C2246,Тех_Движение!$B$2:$B$5111,"&lt;="&amp;O$3)-$F2246)))</f>
        <v/>
      </c>
      <c r="P2246" s="54">
        <f>IF(OR($B2246="",P$3&lt;$D2246+Настройки!$B$7),0,MAX(0,$E2246-MAX(0,SUMIFS(Тех_Движение!$G$2:$G$5111,Тех_Движение!$D$2:$D$5111,$C2246,Тех_Движение!$B$2:$B$5111,"&lt;="&amp;P$3)-$F2246)))</f>
        <v/>
      </c>
      <c r="Q2246" s="54">
        <f>IF(OR($B2246="",Q$3&lt;$D2246+Настройки!$B$7),0,MAX(0,$E2246-MAX(0,SUMIFS(Тех_Движение!$G$2:$G$5111,Тех_Движение!$D$2:$D$5111,$C2246,Тех_Движение!$B$2:$B$5111,"&lt;="&amp;Q$3)-$F2246)))</f>
        <v/>
      </c>
      <c r="R2246" s="54">
        <f>IF($B2246="","",SUM($K2246:$Q2246))</f>
        <v/>
      </c>
      <c r="S2246" s="56">
        <f>IF($B2246="","",VLOOKUP($C2246,Настройки!$A$11:$L$17,9,FALSE))</f>
        <v/>
      </c>
      <c r="T2246" s="56">
        <f>IF($B2246="","",$R2246*$S2246)</f>
        <v/>
      </c>
    </row>
    <row r="2247">
      <c r="A2247" s="20">
        <f>Тех_Движение!$A$2244</f>
        <v/>
      </c>
      <c r="B2247" s="20">
        <f>IF(Тех_Движение!$F$2244&gt;0,Тех_Движение!$I$2244,"")</f>
        <v/>
      </c>
      <c r="C2247" s="20">
        <f>IF($B2247="","",Тех_Движение!$D$2244)</f>
        <v/>
      </c>
      <c r="D2247" s="42">
        <f>IF($B2247="","",Тех_Движение!$B$2244)</f>
        <v/>
      </c>
      <c r="E2247" s="54">
        <f>IF($B2247="","",Тех_Движение!$F$2244)</f>
        <v/>
      </c>
      <c r="F2247" s="54">
        <f>IF($B2247="","",SUMIFS($E$5:$E2246,$C$5:$C2246,$C2247))</f>
        <v/>
      </c>
      <c r="G2247" s="54">
        <f>IF($B2247="","",MAX(0,$E2247-MAX(0,SUMIFS(Тех_Движение!$G$2:$G$5111,Тех_Движение!$D$2:$D$5111,$C2247,Тех_Движение!$B$2:$B$5111,"&lt;="&amp;Настройки!$B$5-1)-$F2247)))</f>
        <v/>
      </c>
      <c r="H2247" s="54">
        <f>IF($B2247="","",IF(AND($D2247&gt;=Настройки!$B$5,$D2247&lt;=Настройки!$B$6),$E2247,0))</f>
        <v/>
      </c>
      <c r="I2247" s="54">
        <f>IF($B2247="","",$G2247+$H2247-$J2247)</f>
        <v/>
      </c>
      <c r="J2247" s="54">
        <f>IF($B2247="","",MAX(0,$E2247-MAX(0,SUMIFS(Тех_Движение!$G$2:$G$5111,Тех_Движение!$D$2:$D$5111,$C2247,Тех_Движение!$B$2:$B$5111,"&lt;="&amp;Настройки!$B$6)-$F2247)))</f>
        <v/>
      </c>
      <c r="K2247" s="54">
        <f>IF(OR($B2247="",K$3&lt;$D2247+Настройки!$B$7),0,MAX(0,$E2247-MAX(0,SUMIFS(Тех_Движение!$G$2:$G$5111,Тех_Движение!$D$2:$D$5111,$C2247,Тех_Движение!$B$2:$B$5111,"&lt;="&amp;K$3)-$F2247)))</f>
        <v/>
      </c>
      <c r="L2247" s="54">
        <f>IF(OR($B2247="",L$3&lt;$D2247+Настройки!$B$7),0,MAX(0,$E2247-MAX(0,SUMIFS(Тех_Движение!$G$2:$G$5111,Тех_Движение!$D$2:$D$5111,$C2247,Тех_Движение!$B$2:$B$5111,"&lt;="&amp;L$3)-$F2247)))</f>
        <v/>
      </c>
      <c r="M2247" s="54">
        <f>IF(OR($B2247="",M$3&lt;$D2247+Настройки!$B$7),0,MAX(0,$E2247-MAX(0,SUMIFS(Тех_Движение!$G$2:$G$5111,Тех_Движение!$D$2:$D$5111,$C2247,Тех_Движение!$B$2:$B$5111,"&lt;="&amp;M$3)-$F2247)))</f>
        <v/>
      </c>
      <c r="N2247" s="54">
        <f>IF(OR($B2247="",N$3&lt;$D2247+Настройки!$B$7),0,MAX(0,$E2247-MAX(0,SUMIFS(Тех_Движение!$G$2:$G$5111,Тех_Движение!$D$2:$D$5111,$C2247,Тех_Движение!$B$2:$B$5111,"&lt;="&amp;N$3)-$F2247)))</f>
        <v/>
      </c>
      <c r="O2247" s="54">
        <f>IF(OR($B2247="",O$3&lt;$D2247+Настройки!$B$7),0,MAX(0,$E2247-MAX(0,SUMIFS(Тех_Движение!$G$2:$G$5111,Тех_Движение!$D$2:$D$5111,$C2247,Тех_Движение!$B$2:$B$5111,"&lt;="&amp;O$3)-$F2247)))</f>
        <v/>
      </c>
      <c r="P2247" s="54">
        <f>IF(OR($B2247="",P$3&lt;$D2247+Настройки!$B$7),0,MAX(0,$E2247-MAX(0,SUMIFS(Тех_Движение!$G$2:$G$5111,Тех_Движение!$D$2:$D$5111,$C2247,Тех_Движение!$B$2:$B$5111,"&lt;="&amp;P$3)-$F2247)))</f>
        <v/>
      </c>
      <c r="Q2247" s="54">
        <f>IF(OR($B2247="",Q$3&lt;$D2247+Настройки!$B$7),0,MAX(0,$E2247-MAX(0,SUMIFS(Тех_Движение!$G$2:$G$5111,Тех_Движение!$D$2:$D$5111,$C2247,Тех_Движение!$B$2:$B$5111,"&lt;="&amp;Q$3)-$F2247)))</f>
        <v/>
      </c>
      <c r="R2247" s="54">
        <f>IF($B2247="","",SUM($K2247:$Q2247))</f>
        <v/>
      </c>
      <c r="S2247" s="56">
        <f>IF($B2247="","",VLOOKUP($C2247,Настройки!$A$11:$L$17,9,FALSE))</f>
        <v/>
      </c>
      <c r="T2247" s="56">
        <f>IF($B2247="","",$R2247*$S2247)</f>
        <v/>
      </c>
    </row>
    <row r="2248">
      <c r="A2248" s="20">
        <f>Тех_Движение!$A$2245</f>
        <v/>
      </c>
      <c r="B2248" s="20">
        <f>IF(Тех_Движение!$F$2245&gt;0,Тех_Движение!$I$2245,"")</f>
        <v/>
      </c>
      <c r="C2248" s="20">
        <f>IF($B2248="","",Тех_Движение!$D$2245)</f>
        <v/>
      </c>
      <c r="D2248" s="42">
        <f>IF($B2248="","",Тех_Движение!$B$2245)</f>
        <v/>
      </c>
      <c r="E2248" s="54">
        <f>IF($B2248="","",Тех_Движение!$F$2245)</f>
        <v/>
      </c>
      <c r="F2248" s="54">
        <f>IF($B2248="","",SUMIFS($E$5:$E2247,$C$5:$C2247,$C2248))</f>
        <v/>
      </c>
      <c r="G2248" s="54">
        <f>IF($B2248="","",MAX(0,$E2248-MAX(0,SUMIFS(Тех_Движение!$G$2:$G$5111,Тех_Движение!$D$2:$D$5111,$C2248,Тех_Движение!$B$2:$B$5111,"&lt;="&amp;Настройки!$B$5-1)-$F2248)))</f>
        <v/>
      </c>
      <c r="H2248" s="54">
        <f>IF($B2248="","",IF(AND($D2248&gt;=Настройки!$B$5,$D2248&lt;=Настройки!$B$6),$E2248,0))</f>
        <v/>
      </c>
      <c r="I2248" s="54">
        <f>IF($B2248="","",$G2248+$H2248-$J2248)</f>
        <v/>
      </c>
      <c r="J2248" s="54">
        <f>IF($B2248="","",MAX(0,$E2248-MAX(0,SUMIFS(Тех_Движение!$G$2:$G$5111,Тех_Движение!$D$2:$D$5111,$C2248,Тех_Движение!$B$2:$B$5111,"&lt;="&amp;Настройки!$B$6)-$F2248)))</f>
        <v/>
      </c>
      <c r="K2248" s="54">
        <f>IF(OR($B2248="",K$3&lt;$D2248+Настройки!$B$7),0,MAX(0,$E2248-MAX(0,SUMIFS(Тех_Движение!$G$2:$G$5111,Тех_Движение!$D$2:$D$5111,$C2248,Тех_Движение!$B$2:$B$5111,"&lt;="&amp;K$3)-$F2248)))</f>
        <v/>
      </c>
      <c r="L2248" s="54">
        <f>IF(OR($B2248="",L$3&lt;$D2248+Настройки!$B$7),0,MAX(0,$E2248-MAX(0,SUMIFS(Тех_Движение!$G$2:$G$5111,Тех_Движение!$D$2:$D$5111,$C2248,Тех_Движение!$B$2:$B$5111,"&lt;="&amp;L$3)-$F2248)))</f>
        <v/>
      </c>
      <c r="M2248" s="54">
        <f>IF(OR($B2248="",M$3&lt;$D2248+Настройки!$B$7),0,MAX(0,$E2248-MAX(0,SUMIFS(Тех_Движение!$G$2:$G$5111,Тех_Движение!$D$2:$D$5111,$C2248,Тех_Движение!$B$2:$B$5111,"&lt;="&amp;M$3)-$F2248)))</f>
        <v/>
      </c>
      <c r="N2248" s="54">
        <f>IF(OR($B2248="",N$3&lt;$D2248+Настройки!$B$7),0,MAX(0,$E2248-MAX(0,SUMIFS(Тех_Движение!$G$2:$G$5111,Тех_Движение!$D$2:$D$5111,$C2248,Тех_Движение!$B$2:$B$5111,"&lt;="&amp;N$3)-$F2248)))</f>
        <v/>
      </c>
      <c r="O2248" s="54">
        <f>IF(OR($B2248="",O$3&lt;$D2248+Настройки!$B$7),0,MAX(0,$E2248-MAX(0,SUMIFS(Тех_Движение!$G$2:$G$5111,Тех_Движение!$D$2:$D$5111,$C2248,Тех_Движение!$B$2:$B$5111,"&lt;="&amp;O$3)-$F2248)))</f>
        <v/>
      </c>
      <c r="P2248" s="54">
        <f>IF(OR($B2248="",P$3&lt;$D2248+Настройки!$B$7),0,MAX(0,$E2248-MAX(0,SUMIFS(Тех_Движение!$G$2:$G$5111,Тех_Движение!$D$2:$D$5111,$C2248,Тех_Движение!$B$2:$B$5111,"&lt;="&amp;P$3)-$F2248)))</f>
        <v/>
      </c>
      <c r="Q2248" s="54">
        <f>IF(OR($B2248="",Q$3&lt;$D2248+Настройки!$B$7),0,MAX(0,$E2248-MAX(0,SUMIFS(Тех_Движение!$G$2:$G$5111,Тех_Движение!$D$2:$D$5111,$C2248,Тех_Движение!$B$2:$B$5111,"&lt;="&amp;Q$3)-$F2248)))</f>
        <v/>
      </c>
      <c r="R2248" s="54">
        <f>IF($B2248="","",SUM($K2248:$Q2248))</f>
        <v/>
      </c>
      <c r="S2248" s="56">
        <f>IF($B2248="","",VLOOKUP($C2248,Настройки!$A$11:$L$17,9,FALSE))</f>
        <v/>
      </c>
      <c r="T2248" s="56">
        <f>IF($B2248="","",$R2248*$S2248)</f>
        <v/>
      </c>
    </row>
    <row r="2249">
      <c r="A2249" s="20">
        <f>Тех_Движение!$A$2246</f>
        <v/>
      </c>
      <c r="B2249" s="20">
        <f>IF(Тех_Движение!$F$2246&gt;0,Тех_Движение!$I$2246,"")</f>
        <v/>
      </c>
      <c r="C2249" s="20">
        <f>IF($B2249="","",Тех_Движение!$D$2246)</f>
        <v/>
      </c>
      <c r="D2249" s="42">
        <f>IF($B2249="","",Тех_Движение!$B$2246)</f>
        <v/>
      </c>
      <c r="E2249" s="54">
        <f>IF($B2249="","",Тех_Движение!$F$2246)</f>
        <v/>
      </c>
      <c r="F2249" s="54">
        <f>IF($B2249="","",SUMIFS($E$5:$E2248,$C$5:$C2248,$C2249))</f>
        <v/>
      </c>
      <c r="G2249" s="54">
        <f>IF($B2249="","",MAX(0,$E2249-MAX(0,SUMIFS(Тех_Движение!$G$2:$G$5111,Тех_Движение!$D$2:$D$5111,$C2249,Тех_Движение!$B$2:$B$5111,"&lt;="&amp;Настройки!$B$5-1)-$F2249)))</f>
        <v/>
      </c>
      <c r="H2249" s="54">
        <f>IF($B2249="","",IF(AND($D2249&gt;=Настройки!$B$5,$D2249&lt;=Настройки!$B$6),$E2249,0))</f>
        <v/>
      </c>
      <c r="I2249" s="54">
        <f>IF($B2249="","",$G2249+$H2249-$J2249)</f>
        <v/>
      </c>
      <c r="J2249" s="54">
        <f>IF($B2249="","",MAX(0,$E2249-MAX(0,SUMIFS(Тех_Движение!$G$2:$G$5111,Тех_Движение!$D$2:$D$5111,$C2249,Тех_Движение!$B$2:$B$5111,"&lt;="&amp;Настройки!$B$6)-$F2249)))</f>
        <v/>
      </c>
      <c r="K2249" s="54">
        <f>IF(OR($B2249="",K$3&lt;$D2249+Настройки!$B$7),0,MAX(0,$E2249-MAX(0,SUMIFS(Тех_Движение!$G$2:$G$5111,Тех_Движение!$D$2:$D$5111,$C2249,Тех_Движение!$B$2:$B$5111,"&lt;="&amp;K$3)-$F2249)))</f>
        <v/>
      </c>
      <c r="L2249" s="54">
        <f>IF(OR($B2249="",L$3&lt;$D2249+Настройки!$B$7),0,MAX(0,$E2249-MAX(0,SUMIFS(Тех_Движение!$G$2:$G$5111,Тех_Движение!$D$2:$D$5111,$C2249,Тех_Движение!$B$2:$B$5111,"&lt;="&amp;L$3)-$F2249)))</f>
        <v/>
      </c>
      <c r="M2249" s="54">
        <f>IF(OR($B2249="",M$3&lt;$D2249+Настройки!$B$7),0,MAX(0,$E2249-MAX(0,SUMIFS(Тех_Движение!$G$2:$G$5111,Тех_Движение!$D$2:$D$5111,$C2249,Тех_Движение!$B$2:$B$5111,"&lt;="&amp;M$3)-$F2249)))</f>
        <v/>
      </c>
      <c r="N2249" s="54">
        <f>IF(OR($B2249="",N$3&lt;$D2249+Настройки!$B$7),0,MAX(0,$E2249-MAX(0,SUMIFS(Тех_Движение!$G$2:$G$5111,Тех_Движение!$D$2:$D$5111,$C2249,Тех_Движение!$B$2:$B$5111,"&lt;="&amp;N$3)-$F2249)))</f>
        <v/>
      </c>
      <c r="O2249" s="54">
        <f>IF(OR($B2249="",O$3&lt;$D2249+Настройки!$B$7),0,MAX(0,$E2249-MAX(0,SUMIFS(Тех_Движение!$G$2:$G$5111,Тех_Движение!$D$2:$D$5111,$C2249,Тех_Движение!$B$2:$B$5111,"&lt;="&amp;O$3)-$F2249)))</f>
        <v/>
      </c>
      <c r="P2249" s="54">
        <f>IF(OR($B2249="",P$3&lt;$D2249+Настройки!$B$7),0,MAX(0,$E2249-MAX(0,SUMIFS(Тех_Движение!$G$2:$G$5111,Тех_Движение!$D$2:$D$5111,$C2249,Тех_Движение!$B$2:$B$5111,"&lt;="&amp;P$3)-$F2249)))</f>
        <v/>
      </c>
      <c r="Q2249" s="54">
        <f>IF(OR($B2249="",Q$3&lt;$D2249+Настройки!$B$7),0,MAX(0,$E2249-MAX(0,SUMIFS(Тех_Движение!$G$2:$G$5111,Тех_Движение!$D$2:$D$5111,$C2249,Тех_Движение!$B$2:$B$5111,"&lt;="&amp;Q$3)-$F2249)))</f>
        <v/>
      </c>
      <c r="R2249" s="54">
        <f>IF($B2249="","",SUM($K2249:$Q2249))</f>
        <v/>
      </c>
      <c r="S2249" s="56">
        <f>IF($B2249="","",VLOOKUP($C2249,Настройки!$A$11:$L$17,9,FALSE))</f>
        <v/>
      </c>
      <c r="T2249" s="56">
        <f>IF($B2249="","",$R2249*$S2249)</f>
        <v/>
      </c>
    </row>
    <row r="2250">
      <c r="A2250" s="20">
        <f>Тех_Движение!$A$2247</f>
        <v/>
      </c>
      <c r="B2250" s="20">
        <f>IF(Тех_Движение!$F$2247&gt;0,Тех_Движение!$I$2247,"")</f>
        <v/>
      </c>
      <c r="C2250" s="20">
        <f>IF($B2250="","",Тех_Движение!$D$2247)</f>
        <v/>
      </c>
      <c r="D2250" s="42">
        <f>IF($B2250="","",Тех_Движение!$B$2247)</f>
        <v/>
      </c>
      <c r="E2250" s="54">
        <f>IF($B2250="","",Тех_Движение!$F$2247)</f>
        <v/>
      </c>
      <c r="F2250" s="54">
        <f>IF($B2250="","",SUMIFS($E$5:$E2249,$C$5:$C2249,$C2250))</f>
        <v/>
      </c>
      <c r="G2250" s="54">
        <f>IF($B2250="","",MAX(0,$E2250-MAX(0,SUMIFS(Тех_Движение!$G$2:$G$5111,Тех_Движение!$D$2:$D$5111,$C2250,Тех_Движение!$B$2:$B$5111,"&lt;="&amp;Настройки!$B$5-1)-$F2250)))</f>
        <v/>
      </c>
      <c r="H2250" s="54">
        <f>IF($B2250="","",IF(AND($D2250&gt;=Настройки!$B$5,$D2250&lt;=Настройки!$B$6),$E2250,0))</f>
        <v/>
      </c>
      <c r="I2250" s="54">
        <f>IF($B2250="","",$G2250+$H2250-$J2250)</f>
        <v/>
      </c>
      <c r="J2250" s="54">
        <f>IF($B2250="","",MAX(0,$E2250-MAX(0,SUMIFS(Тех_Движение!$G$2:$G$5111,Тех_Движение!$D$2:$D$5111,$C2250,Тех_Движение!$B$2:$B$5111,"&lt;="&amp;Настройки!$B$6)-$F2250)))</f>
        <v/>
      </c>
      <c r="K2250" s="54">
        <f>IF(OR($B2250="",K$3&lt;$D2250+Настройки!$B$7),0,MAX(0,$E2250-MAX(0,SUMIFS(Тех_Движение!$G$2:$G$5111,Тех_Движение!$D$2:$D$5111,$C2250,Тех_Движение!$B$2:$B$5111,"&lt;="&amp;K$3)-$F2250)))</f>
        <v/>
      </c>
      <c r="L2250" s="54">
        <f>IF(OR($B2250="",L$3&lt;$D2250+Настройки!$B$7),0,MAX(0,$E2250-MAX(0,SUMIFS(Тех_Движение!$G$2:$G$5111,Тех_Движение!$D$2:$D$5111,$C2250,Тех_Движение!$B$2:$B$5111,"&lt;="&amp;L$3)-$F2250)))</f>
        <v/>
      </c>
      <c r="M2250" s="54">
        <f>IF(OR($B2250="",M$3&lt;$D2250+Настройки!$B$7),0,MAX(0,$E2250-MAX(0,SUMIFS(Тех_Движение!$G$2:$G$5111,Тех_Движение!$D$2:$D$5111,$C2250,Тех_Движение!$B$2:$B$5111,"&lt;="&amp;M$3)-$F2250)))</f>
        <v/>
      </c>
      <c r="N2250" s="54">
        <f>IF(OR($B2250="",N$3&lt;$D2250+Настройки!$B$7),0,MAX(0,$E2250-MAX(0,SUMIFS(Тех_Движение!$G$2:$G$5111,Тех_Движение!$D$2:$D$5111,$C2250,Тех_Движение!$B$2:$B$5111,"&lt;="&amp;N$3)-$F2250)))</f>
        <v/>
      </c>
      <c r="O2250" s="54">
        <f>IF(OR($B2250="",O$3&lt;$D2250+Настройки!$B$7),0,MAX(0,$E2250-MAX(0,SUMIFS(Тех_Движение!$G$2:$G$5111,Тех_Движение!$D$2:$D$5111,$C2250,Тех_Движение!$B$2:$B$5111,"&lt;="&amp;O$3)-$F2250)))</f>
        <v/>
      </c>
      <c r="P2250" s="54">
        <f>IF(OR($B2250="",P$3&lt;$D2250+Настройки!$B$7),0,MAX(0,$E2250-MAX(0,SUMIFS(Тех_Движение!$G$2:$G$5111,Тех_Движение!$D$2:$D$5111,$C2250,Тех_Движение!$B$2:$B$5111,"&lt;="&amp;P$3)-$F2250)))</f>
        <v/>
      </c>
      <c r="Q2250" s="54">
        <f>IF(OR($B2250="",Q$3&lt;$D2250+Настройки!$B$7),0,MAX(0,$E2250-MAX(0,SUMIFS(Тех_Движение!$G$2:$G$5111,Тех_Движение!$D$2:$D$5111,$C2250,Тех_Движение!$B$2:$B$5111,"&lt;="&amp;Q$3)-$F2250)))</f>
        <v/>
      </c>
      <c r="R2250" s="54">
        <f>IF($B2250="","",SUM($K2250:$Q2250))</f>
        <v/>
      </c>
      <c r="S2250" s="56">
        <f>IF($B2250="","",VLOOKUP($C2250,Настройки!$A$11:$L$17,9,FALSE))</f>
        <v/>
      </c>
      <c r="T2250" s="56">
        <f>IF($B2250="","",$R2250*$S2250)</f>
        <v/>
      </c>
    </row>
    <row r="2251">
      <c r="A2251" s="20">
        <f>Тех_Движение!$A$2248</f>
        <v/>
      </c>
      <c r="B2251" s="20">
        <f>IF(Тех_Движение!$F$2248&gt;0,Тех_Движение!$I$2248,"")</f>
        <v/>
      </c>
      <c r="C2251" s="20">
        <f>IF($B2251="","",Тех_Движение!$D$2248)</f>
        <v/>
      </c>
      <c r="D2251" s="42">
        <f>IF($B2251="","",Тех_Движение!$B$2248)</f>
        <v/>
      </c>
      <c r="E2251" s="54">
        <f>IF($B2251="","",Тех_Движение!$F$2248)</f>
        <v/>
      </c>
      <c r="F2251" s="54">
        <f>IF($B2251="","",SUMIFS($E$5:$E2250,$C$5:$C2250,$C2251))</f>
        <v/>
      </c>
      <c r="G2251" s="54">
        <f>IF($B2251="","",MAX(0,$E2251-MAX(0,SUMIFS(Тех_Движение!$G$2:$G$5111,Тех_Движение!$D$2:$D$5111,$C2251,Тех_Движение!$B$2:$B$5111,"&lt;="&amp;Настройки!$B$5-1)-$F2251)))</f>
        <v/>
      </c>
      <c r="H2251" s="54">
        <f>IF($B2251="","",IF(AND($D2251&gt;=Настройки!$B$5,$D2251&lt;=Настройки!$B$6),$E2251,0))</f>
        <v/>
      </c>
      <c r="I2251" s="54">
        <f>IF($B2251="","",$G2251+$H2251-$J2251)</f>
        <v/>
      </c>
      <c r="J2251" s="54">
        <f>IF($B2251="","",MAX(0,$E2251-MAX(0,SUMIFS(Тех_Движение!$G$2:$G$5111,Тех_Движение!$D$2:$D$5111,$C2251,Тех_Движение!$B$2:$B$5111,"&lt;="&amp;Настройки!$B$6)-$F2251)))</f>
        <v/>
      </c>
      <c r="K2251" s="54">
        <f>IF(OR($B2251="",K$3&lt;$D2251+Настройки!$B$7),0,MAX(0,$E2251-MAX(0,SUMIFS(Тех_Движение!$G$2:$G$5111,Тех_Движение!$D$2:$D$5111,$C2251,Тех_Движение!$B$2:$B$5111,"&lt;="&amp;K$3)-$F2251)))</f>
        <v/>
      </c>
      <c r="L2251" s="54">
        <f>IF(OR($B2251="",L$3&lt;$D2251+Настройки!$B$7),0,MAX(0,$E2251-MAX(0,SUMIFS(Тех_Движение!$G$2:$G$5111,Тех_Движение!$D$2:$D$5111,$C2251,Тех_Движение!$B$2:$B$5111,"&lt;="&amp;L$3)-$F2251)))</f>
        <v/>
      </c>
      <c r="M2251" s="54">
        <f>IF(OR($B2251="",M$3&lt;$D2251+Настройки!$B$7),0,MAX(0,$E2251-MAX(0,SUMIFS(Тех_Движение!$G$2:$G$5111,Тех_Движение!$D$2:$D$5111,$C2251,Тех_Движение!$B$2:$B$5111,"&lt;="&amp;M$3)-$F2251)))</f>
        <v/>
      </c>
      <c r="N2251" s="54">
        <f>IF(OR($B2251="",N$3&lt;$D2251+Настройки!$B$7),0,MAX(0,$E2251-MAX(0,SUMIFS(Тех_Движение!$G$2:$G$5111,Тех_Движение!$D$2:$D$5111,$C2251,Тех_Движение!$B$2:$B$5111,"&lt;="&amp;N$3)-$F2251)))</f>
        <v/>
      </c>
      <c r="O2251" s="54">
        <f>IF(OR($B2251="",O$3&lt;$D2251+Настройки!$B$7),0,MAX(0,$E2251-MAX(0,SUMIFS(Тех_Движение!$G$2:$G$5111,Тех_Движение!$D$2:$D$5111,$C2251,Тех_Движение!$B$2:$B$5111,"&lt;="&amp;O$3)-$F2251)))</f>
        <v/>
      </c>
      <c r="P2251" s="54">
        <f>IF(OR($B2251="",P$3&lt;$D2251+Настройки!$B$7),0,MAX(0,$E2251-MAX(0,SUMIFS(Тех_Движение!$G$2:$G$5111,Тех_Движение!$D$2:$D$5111,$C2251,Тех_Движение!$B$2:$B$5111,"&lt;="&amp;P$3)-$F2251)))</f>
        <v/>
      </c>
      <c r="Q2251" s="54">
        <f>IF(OR($B2251="",Q$3&lt;$D2251+Настройки!$B$7),0,MAX(0,$E2251-MAX(0,SUMIFS(Тех_Движение!$G$2:$G$5111,Тех_Движение!$D$2:$D$5111,$C2251,Тех_Движение!$B$2:$B$5111,"&lt;="&amp;Q$3)-$F2251)))</f>
        <v/>
      </c>
      <c r="R2251" s="54">
        <f>IF($B2251="","",SUM($K2251:$Q2251))</f>
        <v/>
      </c>
      <c r="S2251" s="56">
        <f>IF($B2251="","",VLOOKUP($C2251,Настройки!$A$11:$L$17,9,FALSE))</f>
        <v/>
      </c>
      <c r="T2251" s="56">
        <f>IF($B2251="","",$R2251*$S2251)</f>
        <v/>
      </c>
    </row>
    <row r="2252">
      <c r="A2252" s="20">
        <f>Тех_Движение!$A$2249</f>
        <v/>
      </c>
      <c r="B2252" s="20">
        <f>IF(Тех_Движение!$F$2249&gt;0,Тех_Движение!$I$2249,"")</f>
        <v/>
      </c>
      <c r="C2252" s="20">
        <f>IF($B2252="","",Тех_Движение!$D$2249)</f>
        <v/>
      </c>
      <c r="D2252" s="42">
        <f>IF($B2252="","",Тех_Движение!$B$2249)</f>
        <v/>
      </c>
      <c r="E2252" s="54">
        <f>IF($B2252="","",Тех_Движение!$F$2249)</f>
        <v/>
      </c>
      <c r="F2252" s="54">
        <f>IF($B2252="","",SUMIFS($E$5:$E2251,$C$5:$C2251,$C2252))</f>
        <v/>
      </c>
      <c r="G2252" s="54">
        <f>IF($B2252="","",MAX(0,$E2252-MAX(0,SUMIFS(Тех_Движение!$G$2:$G$5111,Тех_Движение!$D$2:$D$5111,$C2252,Тех_Движение!$B$2:$B$5111,"&lt;="&amp;Настройки!$B$5-1)-$F2252)))</f>
        <v/>
      </c>
      <c r="H2252" s="54">
        <f>IF($B2252="","",IF(AND($D2252&gt;=Настройки!$B$5,$D2252&lt;=Настройки!$B$6),$E2252,0))</f>
        <v/>
      </c>
      <c r="I2252" s="54">
        <f>IF($B2252="","",$G2252+$H2252-$J2252)</f>
        <v/>
      </c>
      <c r="J2252" s="54">
        <f>IF($B2252="","",MAX(0,$E2252-MAX(0,SUMIFS(Тех_Движение!$G$2:$G$5111,Тех_Движение!$D$2:$D$5111,$C2252,Тех_Движение!$B$2:$B$5111,"&lt;="&amp;Настройки!$B$6)-$F2252)))</f>
        <v/>
      </c>
      <c r="K2252" s="54">
        <f>IF(OR($B2252="",K$3&lt;$D2252+Настройки!$B$7),0,MAX(0,$E2252-MAX(0,SUMIFS(Тех_Движение!$G$2:$G$5111,Тех_Движение!$D$2:$D$5111,$C2252,Тех_Движение!$B$2:$B$5111,"&lt;="&amp;K$3)-$F2252)))</f>
        <v/>
      </c>
      <c r="L2252" s="54">
        <f>IF(OR($B2252="",L$3&lt;$D2252+Настройки!$B$7),0,MAX(0,$E2252-MAX(0,SUMIFS(Тех_Движение!$G$2:$G$5111,Тех_Движение!$D$2:$D$5111,$C2252,Тех_Движение!$B$2:$B$5111,"&lt;="&amp;L$3)-$F2252)))</f>
        <v/>
      </c>
      <c r="M2252" s="54">
        <f>IF(OR($B2252="",M$3&lt;$D2252+Настройки!$B$7),0,MAX(0,$E2252-MAX(0,SUMIFS(Тех_Движение!$G$2:$G$5111,Тех_Движение!$D$2:$D$5111,$C2252,Тех_Движение!$B$2:$B$5111,"&lt;="&amp;M$3)-$F2252)))</f>
        <v/>
      </c>
      <c r="N2252" s="54">
        <f>IF(OR($B2252="",N$3&lt;$D2252+Настройки!$B$7),0,MAX(0,$E2252-MAX(0,SUMIFS(Тех_Движение!$G$2:$G$5111,Тех_Движение!$D$2:$D$5111,$C2252,Тех_Движение!$B$2:$B$5111,"&lt;="&amp;N$3)-$F2252)))</f>
        <v/>
      </c>
      <c r="O2252" s="54">
        <f>IF(OR($B2252="",O$3&lt;$D2252+Настройки!$B$7),0,MAX(0,$E2252-MAX(0,SUMIFS(Тех_Движение!$G$2:$G$5111,Тех_Движение!$D$2:$D$5111,$C2252,Тех_Движение!$B$2:$B$5111,"&lt;="&amp;O$3)-$F2252)))</f>
        <v/>
      </c>
      <c r="P2252" s="54">
        <f>IF(OR($B2252="",P$3&lt;$D2252+Настройки!$B$7),0,MAX(0,$E2252-MAX(0,SUMIFS(Тех_Движение!$G$2:$G$5111,Тех_Движение!$D$2:$D$5111,$C2252,Тех_Движение!$B$2:$B$5111,"&lt;="&amp;P$3)-$F2252)))</f>
        <v/>
      </c>
      <c r="Q2252" s="54">
        <f>IF(OR($B2252="",Q$3&lt;$D2252+Настройки!$B$7),0,MAX(0,$E2252-MAX(0,SUMIFS(Тех_Движение!$G$2:$G$5111,Тех_Движение!$D$2:$D$5111,$C2252,Тех_Движение!$B$2:$B$5111,"&lt;="&amp;Q$3)-$F2252)))</f>
        <v/>
      </c>
      <c r="R2252" s="54">
        <f>IF($B2252="","",SUM($K2252:$Q2252))</f>
        <v/>
      </c>
      <c r="S2252" s="56">
        <f>IF($B2252="","",VLOOKUP($C2252,Настройки!$A$11:$L$17,9,FALSE))</f>
        <v/>
      </c>
      <c r="T2252" s="56">
        <f>IF($B2252="","",$R2252*$S2252)</f>
        <v/>
      </c>
    </row>
    <row r="2253">
      <c r="A2253" s="20">
        <f>Тех_Движение!$A$2250</f>
        <v/>
      </c>
      <c r="B2253" s="20">
        <f>IF(Тех_Движение!$F$2250&gt;0,Тех_Движение!$I$2250,"")</f>
        <v/>
      </c>
      <c r="C2253" s="20">
        <f>IF($B2253="","",Тех_Движение!$D$2250)</f>
        <v/>
      </c>
      <c r="D2253" s="42">
        <f>IF($B2253="","",Тех_Движение!$B$2250)</f>
        <v/>
      </c>
      <c r="E2253" s="54">
        <f>IF($B2253="","",Тех_Движение!$F$2250)</f>
        <v/>
      </c>
      <c r="F2253" s="54">
        <f>IF($B2253="","",SUMIFS($E$5:$E2252,$C$5:$C2252,$C2253))</f>
        <v/>
      </c>
      <c r="G2253" s="54">
        <f>IF($B2253="","",MAX(0,$E2253-MAX(0,SUMIFS(Тех_Движение!$G$2:$G$5111,Тех_Движение!$D$2:$D$5111,$C2253,Тех_Движение!$B$2:$B$5111,"&lt;="&amp;Настройки!$B$5-1)-$F2253)))</f>
        <v/>
      </c>
      <c r="H2253" s="54">
        <f>IF($B2253="","",IF(AND($D2253&gt;=Настройки!$B$5,$D2253&lt;=Настройки!$B$6),$E2253,0))</f>
        <v/>
      </c>
      <c r="I2253" s="54">
        <f>IF($B2253="","",$G2253+$H2253-$J2253)</f>
        <v/>
      </c>
      <c r="J2253" s="54">
        <f>IF($B2253="","",MAX(0,$E2253-MAX(0,SUMIFS(Тех_Движение!$G$2:$G$5111,Тех_Движение!$D$2:$D$5111,$C2253,Тех_Движение!$B$2:$B$5111,"&lt;="&amp;Настройки!$B$6)-$F2253)))</f>
        <v/>
      </c>
      <c r="K2253" s="54">
        <f>IF(OR($B2253="",K$3&lt;$D2253+Настройки!$B$7),0,MAX(0,$E2253-MAX(0,SUMIFS(Тех_Движение!$G$2:$G$5111,Тех_Движение!$D$2:$D$5111,$C2253,Тех_Движение!$B$2:$B$5111,"&lt;="&amp;K$3)-$F2253)))</f>
        <v/>
      </c>
      <c r="L2253" s="54">
        <f>IF(OR($B2253="",L$3&lt;$D2253+Настройки!$B$7),0,MAX(0,$E2253-MAX(0,SUMIFS(Тех_Движение!$G$2:$G$5111,Тех_Движение!$D$2:$D$5111,$C2253,Тех_Движение!$B$2:$B$5111,"&lt;="&amp;L$3)-$F2253)))</f>
        <v/>
      </c>
      <c r="M2253" s="54">
        <f>IF(OR($B2253="",M$3&lt;$D2253+Настройки!$B$7),0,MAX(0,$E2253-MAX(0,SUMIFS(Тех_Движение!$G$2:$G$5111,Тех_Движение!$D$2:$D$5111,$C2253,Тех_Движение!$B$2:$B$5111,"&lt;="&amp;M$3)-$F2253)))</f>
        <v/>
      </c>
      <c r="N2253" s="54">
        <f>IF(OR($B2253="",N$3&lt;$D2253+Настройки!$B$7),0,MAX(0,$E2253-MAX(0,SUMIFS(Тех_Движение!$G$2:$G$5111,Тех_Движение!$D$2:$D$5111,$C2253,Тех_Движение!$B$2:$B$5111,"&lt;="&amp;N$3)-$F2253)))</f>
        <v/>
      </c>
      <c r="O2253" s="54">
        <f>IF(OR($B2253="",O$3&lt;$D2253+Настройки!$B$7),0,MAX(0,$E2253-MAX(0,SUMIFS(Тех_Движение!$G$2:$G$5111,Тех_Движение!$D$2:$D$5111,$C2253,Тех_Движение!$B$2:$B$5111,"&lt;="&amp;O$3)-$F2253)))</f>
        <v/>
      </c>
      <c r="P2253" s="54">
        <f>IF(OR($B2253="",P$3&lt;$D2253+Настройки!$B$7),0,MAX(0,$E2253-MAX(0,SUMIFS(Тех_Движение!$G$2:$G$5111,Тех_Движение!$D$2:$D$5111,$C2253,Тех_Движение!$B$2:$B$5111,"&lt;="&amp;P$3)-$F2253)))</f>
        <v/>
      </c>
      <c r="Q2253" s="54">
        <f>IF(OR($B2253="",Q$3&lt;$D2253+Настройки!$B$7),0,MAX(0,$E2253-MAX(0,SUMIFS(Тех_Движение!$G$2:$G$5111,Тех_Движение!$D$2:$D$5111,$C2253,Тех_Движение!$B$2:$B$5111,"&lt;="&amp;Q$3)-$F2253)))</f>
        <v/>
      </c>
      <c r="R2253" s="54">
        <f>IF($B2253="","",SUM($K2253:$Q2253))</f>
        <v/>
      </c>
      <c r="S2253" s="56">
        <f>IF($B2253="","",VLOOKUP($C2253,Настройки!$A$11:$L$17,9,FALSE))</f>
        <v/>
      </c>
      <c r="T2253" s="56">
        <f>IF($B2253="","",$R2253*$S2253)</f>
        <v/>
      </c>
    </row>
    <row r="2254">
      <c r="A2254" s="20">
        <f>Тех_Движение!$A$2251</f>
        <v/>
      </c>
      <c r="B2254" s="20">
        <f>IF(Тех_Движение!$F$2251&gt;0,Тех_Движение!$I$2251,"")</f>
        <v/>
      </c>
      <c r="C2254" s="20">
        <f>IF($B2254="","",Тех_Движение!$D$2251)</f>
        <v/>
      </c>
      <c r="D2254" s="42">
        <f>IF($B2254="","",Тех_Движение!$B$2251)</f>
        <v/>
      </c>
      <c r="E2254" s="54">
        <f>IF($B2254="","",Тех_Движение!$F$2251)</f>
        <v/>
      </c>
      <c r="F2254" s="54">
        <f>IF($B2254="","",SUMIFS($E$5:$E2253,$C$5:$C2253,$C2254))</f>
        <v/>
      </c>
      <c r="G2254" s="54">
        <f>IF($B2254="","",MAX(0,$E2254-MAX(0,SUMIFS(Тех_Движение!$G$2:$G$5111,Тех_Движение!$D$2:$D$5111,$C2254,Тех_Движение!$B$2:$B$5111,"&lt;="&amp;Настройки!$B$5-1)-$F2254)))</f>
        <v/>
      </c>
      <c r="H2254" s="54">
        <f>IF($B2254="","",IF(AND($D2254&gt;=Настройки!$B$5,$D2254&lt;=Настройки!$B$6),$E2254,0))</f>
        <v/>
      </c>
      <c r="I2254" s="54">
        <f>IF($B2254="","",$G2254+$H2254-$J2254)</f>
        <v/>
      </c>
      <c r="J2254" s="54">
        <f>IF($B2254="","",MAX(0,$E2254-MAX(0,SUMIFS(Тех_Движение!$G$2:$G$5111,Тех_Движение!$D$2:$D$5111,$C2254,Тех_Движение!$B$2:$B$5111,"&lt;="&amp;Настройки!$B$6)-$F2254)))</f>
        <v/>
      </c>
      <c r="K2254" s="54">
        <f>IF(OR($B2254="",K$3&lt;$D2254+Настройки!$B$7),0,MAX(0,$E2254-MAX(0,SUMIFS(Тех_Движение!$G$2:$G$5111,Тех_Движение!$D$2:$D$5111,$C2254,Тех_Движение!$B$2:$B$5111,"&lt;="&amp;K$3)-$F2254)))</f>
        <v/>
      </c>
      <c r="L2254" s="54">
        <f>IF(OR($B2254="",L$3&lt;$D2254+Настройки!$B$7),0,MAX(0,$E2254-MAX(0,SUMIFS(Тех_Движение!$G$2:$G$5111,Тех_Движение!$D$2:$D$5111,$C2254,Тех_Движение!$B$2:$B$5111,"&lt;="&amp;L$3)-$F2254)))</f>
        <v/>
      </c>
      <c r="M2254" s="54">
        <f>IF(OR($B2254="",M$3&lt;$D2254+Настройки!$B$7),0,MAX(0,$E2254-MAX(0,SUMIFS(Тех_Движение!$G$2:$G$5111,Тех_Движение!$D$2:$D$5111,$C2254,Тех_Движение!$B$2:$B$5111,"&lt;="&amp;M$3)-$F2254)))</f>
        <v/>
      </c>
      <c r="N2254" s="54">
        <f>IF(OR($B2254="",N$3&lt;$D2254+Настройки!$B$7),0,MAX(0,$E2254-MAX(0,SUMIFS(Тех_Движение!$G$2:$G$5111,Тех_Движение!$D$2:$D$5111,$C2254,Тех_Движение!$B$2:$B$5111,"&lt;="&amp;N$3)-$F2254)))</f>
        <v/>
      </c>
      <c r="O2254" s="54">
        <f>IF(OR($B2254="",O$3&lt;$D2254+Настройки!$B$7),0,MAX(0,$E2254-MAX(0,SUMIFS(Тех_Движение!$G$2:$G$5111,Тех_Движение!$D$2:$D$5111,$C2254,Тех_Движение!$B$2:$B$5111,"&lt;="&amp;O$3)-$F2254)))</f>
        <v/>
      </c>
      <c r="P2254" s="54">
        <f>IF(OR($B2254="",P$3&lt;$D2254+Настройки!$B$7),0,MAX(0,$E2254-MAX(0,SUMIFS(Тех_Движение!$G$2:$G$5111,Тех_Движение!$D$2:$D$5111,$C2254,Тех_Движение!$B$2:$B$5111,"&lt;="&amp;P$3)-$F2254)))</f>
        <v/>
      </c>
      <c r="Q2254" s="54">
        <f>IF(OR($B2254="",Q$3&lt;$D2254+Настройки!$B$7),0,MAX(0,$E2254-MAX(0,SUMIFS(Тех_Движение!$G$2:$G$5111,Тех_Движение!$D$2:$D$5111,$C2254,Тех_Движение!$B$2:$B$5111,"&lt;="&amp;Q$3)-$F2254)))</f>
        <v/>
      </c>
      <c r="R2254" s="54">
        <f>IF($B2254="","",SUM($K2254:$Q2254))</f>
        <v/>
      </c>
      <c r="S2254" s="56">
        <f>IF($B2254="","",VLOOKUP($C2254,Настройки!$A$11:$L$17,9,FALSE))</f>
        <v/>
      </c>
      <c r="T2254" s="56">
        <f>IF($B2254="","",$R2254*$S2254)</f>
        <v/>
      </c>
    </row>
    <row r="2255">
      <c r="A2255" s="20">
        <f>Тех_Движение!$A$2252</f>
        <v/>
      </c>
      <c r="B2255" s="20">
        <f>IF(Тех_Движение!$F$2252&gt;0,Тех_Движение!$I$2252,"")</f>
        <v/>
      </c>
      <c r="C2255" s="20">
        <f>IF($B2255="","",Тех_Движение!$D$2252)</f>
        <v/>
      </c>
      <c r="D2255" s="42">
        <f>IF($B2255="","",Тех_Движение!$B$2252)</f>
        <v/>
      </c>
      <c r="E2255" s="54">
        <f>IF($B2255="","",Тех_Движение!$F$2252)</f>
        <v/>
      </c>
      <c r="F2255" s="54">
        <f>IF($B2255="","",SUMIFS($E$5:$E2254,$C$5:$C2254,$C2255))</f>
        <v/>
      </c>
      <c r="G2255" s="54">
        <f>IF($B2255="","",MAX(0,$E2255-MAX(0,SUMIFS(Тех_Движение!$G$2:$G$5111,Тех_Движение!$D$2:$D$5111,$C2255,Тех_Движение!$B$2:$B$5111,"&lt;="&amp;Настройки!$B$5-1)-$F2255)))</f>
        <v/>
      </c>
      <c r="H2255" s="54">
        <f>IF($B2255="","",IF(AND($D2255&gt;=Настройки!$B$5,$D2255&lt;=Настройки!$B$6),$E2255,0))</f>
        <v/>
      </c>
      <c r="I2255" s="54">
        <f>IF($B2255="","",$G2255+$H2255-$J2255)</f>
        <v/>
      </c>
      <c r="J2255" s="54">
        <f>IF($B2255="","",MAX(0,$E2255-MAX(0,SUMIFS(Тех_Движение!$G$2:$G$5111,Тех_Движение!$D$2:$D$5111,$C2255,Тех_Движение!$B$2:$B$5111,"&lt;="&amp;Настройки!$B$6)-$F2255)))</f>
        <v/>
      </c>
      <c r="K2255" s="54">
        <f>IF(OR($B2255="",K$3&lt;$D2255+Настройки!$B$7),0,MAX(0,$E2255-MAX(0,SUMIFS(Тех_Движение!$G$2:$G$5111,Тех_Движение!$D$2:$D$5111,$C2255,Тех_Движение!$B$2:$B$5111,"&lt;="&amp;K$3)-$F2255)))</f>
        <v/>
      </c>
      <c r="L2255" s="54">
        <f>IF(OR($B2255="",L$3&lt;$D2255+Настройки!$B$7),0,MAX(0,$E2255-MAX(0,SUMIFS(Тех_Движение!$G$2:$G$5111,Тех_Движение!$D$2:$D$5111,$C2255,Тех_Движение!$B$2:$B$5111,"&lt;="&amp;L$3)-$F2255)))</f>
        <v/>
      </c>
      <c r="M2255" s="54">
        <f>IF(OR($B2255="",M$3&lt;$D2255+Настройки!$B$7),0,MAX(0,$E2255-MAX(0,SUMIFS(Тех_Движение!$G$2:$G$5111,Тех_Движение!$D$2:$D$5111,$C2255,Тех_Движение!$B$2:$B$5111,"&lt;="&amp;M$3)-$F2255)))</f>
        <v/>
      </c>
      <c r="N2255" s="54">
        <f>IF(OR($B2255="",N$3&lt;$D2255+Настройки!$B$7),0,MAX(0,$E2255-MAX(0,SUMIFS(Тех_Движение!$G$2:$G$5111,Тех_Движение!$D$2:$D$5111,$C2255,Тех_Движение!$B$2:$B$5111,"&lt;="&amp;N$3)-$F2255)))</f>
        <v/>
      </c>
      <c r="O2255" s="54">
        <f>IF(OR($B2255="",O$3&lt;$D2255+Настройки!$B$7),0,MAX(0,$E2255-MAX(0,SUMIFS(Тех_Движение!$G$2:$G$5111,Тех_Движение!$D$2:$D$5111,$C2255,Тех_Движение!$B$2:$B$5111,"&lt;="&amp;O$3)-$F2255)))</f>
        <v/>
      </c>
      <c r="P2255" s="54">
        <f>IF(OR($B2255="",P$3&lt;$D2255+Настройки!$B$7),0,MAX(0,$E2255-MAX(0,SUMIFS(Тех_Движение!$G$2:$G$5111,Тех_Движение!$D$2:$D$5111,$C2255,Тех_Движение!$B$2:$B$5111,"&lt;="&amp;P$3)-$F2255)))</f>
        <v/>
      </c>
      <c r="Q2255" s="54">
        <f>IF(OR($B2255="",Q$3&lt;$D2255+Настройки!$B$7),0,MAX(0,$E2255-MAX(0,SUMIFS(Тех_Движение!$G$2:$G$5111,Тех_Движение!$D$2:$D$5111,$C2255,Тех_Движение!$B$2:$B$5111,"&lt;="&amp;Q$3)-$F2255)))</f>
        <v/>
      </c>
      <c r="R2255" s="54">
        <f>IF($B2255="","",SUM($K2255:$Q2255))</f>
        <v/>
      </c>
      <c r="S2255" s="56">
        <f>IF($B2255="","",VLOOKUP($C2255,Настройки!$A$11:$L$17,9,FALSE))</f>
        <v/>
      </c>
      <c r="T2255" s="56">
        <f>IF($B2255="","",$R2255*$S2255)</f>
        <v/>
      </c>
    </row>
    <row r="2256">
      <c r="A2256" s="20">
        <f>Тех_Движение!$A$2253</f>
        <v/>
      </c>
      <c r="B2256" s="20">
        <f>IF(Тех_Движение!$F$2253&gt;0,Тех_Движение!$I$2253,"")</f>
        <v/>
      </c>
      <c r="C2256" s="20">
        <f>IF($B2256="","",Тех_Движение!$D$2253)</f>
        <v/>
      </c>
      <c r="D2256" s="42">
        <f>IF($B2256="","",Тех_Движение!$B$2253)</f>
        <v/>
      </c>
      <c r="E2256" s="54">
        <f>IF($B2256="","",Тех_Движение!$F$2253)</f>
        <v/>
      </c>
      <c r="F2256" s="54">
        <f>IF($B2256="","",SUMIFS($E$5:$E2255,$C$5:$C2255,$C2256))</f>
        <v/>
      </c>
      <c r="G2256" s="54">
        <f>IF($B2256="","",MAX(0,$E2256-MAX(0,SUMIFS(Тех_Движение!$G$2:$G$5111,Тех_Движение!$D$2:$D$5111,$C2256,Тех_Движение!$B$2:$B$5111,"&lt;="&amp;Настройки!$B$5-1)-$F2256)))</f>
        <v/>
      </c>
      <c r="H2256" s="54">
        <f>IF($B2256="","",IF(AND($D2256&gt;=Настройки!$B$5,$D2256&lt;=Настройки!$B$6),$E2256,0))</f>
        <v/>
      </c>
      <c r="I2256" s="54">
        <f>IF($B2256="","",$G2256+$H2256-$J2256)</f>
        <v/>
      </c>
      <c r="J2256" s="54">
        <f>IF($B2256="","",MAX(0,$E2256-MAX(0,SUMIFS(Тех_Движение!$G$2:$G$5111,Тех_Движение!$D$2:$D$5111,$C2256,Тех_Движение!$B$2:$B$5111,"&lt;="&amp;Настройки!$B$6)-$F2256)))</f>
        <v/>
      </c>
      <c r="K2256" s="54">
        <f>IF(OR($B2256="",K$3&lt;$D2256+Настройки!$B$7),0,MAX(0,$E2256-MAX(0,SUMIFS(Тех_Движение!$G$2:$G$5111,Тех_Движение!$D$2:$D$5111,$C2256,Тех_Движение!$B$2:$B$5111,"&lt;="&amp;K$3)-$F2256)))</f>
        <v/>
      </c>
      <c r="L2256" s="54">
        <f>IF(OR($B2256="",L$3&lt;$D2256+Настройки!$B$7),0,MAX(0,$E2256-MAX(0,SUMIFS(Тех_Движение!$G$2:$G$5111,Тех_Движение!$D$2:$D$5111,$C2256,Тех_Движение!$B$2:$B$5111,"&lt;="&amp;L$3)-$F2256)))</f>
        <v/>
      </c>
      <c r="M2256" s="54">
        <f>IF(OR($B2256="",M$3&lt;$D2256+Настройки!$B$7),0,MAX(0,$E2256-MAX(0,SUMIFS(Тех_Движение!$G$2:$G$5111,Тех_Движение!$D$2:$D$5111,$C2256,Тех_Движение!$B$2:$B$5111,"&lt;="&amp;M$3)-$F2256)))</f>
        <v/>
      </c>
      <c r="N2256" s="54">
        <f>IF(OR($B2256="",N$3&lt;$D2256+Настройки!$B$7),0,MAX(0,$E2256-MAX(0,SUMIFS(Тех_Движение!$G$2:$G$5111,Тех_Движение!$D$2:$D$5111,$C2256,Тех_Движение!$B$2:$B$5111,"&lt;="&amp;N$3)-$F2256)))</f>
        <v/>
      </c>
      <c r="O2256" s="54">
        <f>IF(OR($B2256="",O$3&lt;$D2256+Настройки!$B$7),0,MAX(0,$E2256-MAX(0,SUMIFS(Тех_Движение!$G$2:$G$5111,Тех_Движение!$D$2:$D$5111,$C2256,Тех_Движение!$B$2:$B$5111,"&lt;="&amp;O$3)-$F2256)))</f>
        <v/>
      </c>
      <c r="P2256" s="54">
        <f>IF(OR($B2256="",P$3&lt;$D2256+Настройки!$B$7),0,MAX(0,$E2256-MAX(0,SUMIFS(Тех_Движение!$G$2:$G$5111,Тех_Движение!$D$2:$D$5111,$C2256,Тех_Движение!$B$2:$B$5111,"&lt;="&amp;P$3)-$F2256)))</f>
        <v/>
      </c>
      <c r="Q2256" s="54">
        <f>IF(OR($B2256="",Q$3&lt;$D2256+Настройки!$B$7),0,MAX(0,$E2256-MAX(0,SUMIFS(Тех_Движение!$G$2:$G$5111,Тех_Движение!$D$2:$D$5111,$C2256,Тех_Движение!$B$2:$B$5111,"&lt;="&amp;Q$3)-$F2256)))</f>
        <v/>
      </c>
      <c r="R2256" s="54">
        <f>IF($B2256="","",SUM($K2256:$Q2256))</f>
        <v/>
      </c>
      <c r="S2256" s="56">
        <f>IF($B2256="","",VLOOKUP($C2256,Настройки!$A$11:$L$17,9,FALSE))</f>
        <v/>
      </c>
      <c r="T2256" s="56">
        <f>IF($B2256="","",$R2256*$S2256)</f>
        <v/>
      </c>
    </row>
    <row r="2257">
      <c r="A2257" s="20">
        <f>Тех_Движение!$A$2254</f>
        <v/>
      </c>
      <c r="B2257" s="20">
        <f>IF(Тех_Движение!$F$2254&gt;0,Тех_Движение!$I$2254,"")</f>
        <v/>
      </c>
      <c r="C2257" s="20">
        <f>IF($B2257="","",Тех_Движение!$D$2254)</f>
        <v/>
      </c>
      <c r="D2257" s="42">
        <f>IF($B2257="","",Тех_Движение!$B$2254)</f>
        <v/>
      </c>
      <c r="E2257" s="54">
        <f>IF($B2257="","",Тех_Движение!$F$2254)</f>
        <v/>
      </c>
      <c r="F2257" s="54">
        <f>IF($B2257="","",SUMIFS($E$5:$E2256,$C$5:$C2256,$C2257))</f>
        <v/>
      </c>
      <c r="G2257" s="54">
        <f>IF($B2257="","",MAX(0,$E2257-MAX(0,SUMIFS(Тех_Движение!$G$2:$G$5111,Тех_Движение!$D$2:$D$5111,$C2257,Тех_Движение!$B$2:$B$5111,"&lt;="&amp;Настройки!$B$5-1)-$F2257)))</f>
        <v/>
      </c>
      <c r="H2257" s="54">
        <f>IF($B2257="","",IF(AND($D2257&gt;=Настройки!$B$5,$D2257&lt;=Настройки!$B$6),$E2257,0))</f>
        <v/>
      </c>
      <c r="I2257" s="54">
        <f>IF($B2257="","",$G2257+$H2257-$J2257)</f>
        <v/>
      </c>
      <c r="J2257" s="54">
        <f>IF($B2257="","",MAX(0,$E2257-MAX(0,SUMIFS(Тех_Движение!$G$2:$G$5111,Тех_Движение!$D$2:$D$5111,$C2257,Тех_Движение!$B$2:$B$5111,"&lt;="&amp;Настройки!$B$6)-$F2257)))</f>
        <v/>
      </c>
      <c r="K2257" s="54">
        <f>IF(OR($B2257="",K$3&lt;$D2257+Настройки!$B$7),0,MAX(0,$E2257-MAX(0,SUMIFS(Тех_Движение!$G$2:$G$5111,Тех_Движение!$D$2:$D$5111,$C2257,Тех_Движение!$B$2:$B$5111,"&lt;="&amp;K$3)-$F2257)))</f>
        <v/>
      </c>
      <c r="L2257" s="54">
        <f>IF(OR($B2257="",L$3&lt;$D2257+Настройки!$B$7),0,MAX(0,$E2257-MAX(0,SUMIFS(Тех_Движение!$G$2:$G$5111,Тех_Движение!$D$2:$D$5111,$C2257,Тех_Движение!$B$2:$B$5111,"&lt;="&amp;L$3)-$F2257)))</f>
        <v/>
      </c>
      <c r="M2257" s="54">
        <f>IF(OR($B2257="",M$3&lt;$D2257+Настройки!$B$7),0,MAX(0,$E2257-MAX(0,SUMIFS(Тех_Движение!$G$2:$G$5111,Тех_Движение!$D$2:$D$5111,$C2257,Тех_Движение!$B$2:$B$5111,"&lt;="&amp;M$3)-$F2257)))</f>
        <v/>
      </c>
      <c r="N2257" s="54">
        <f>IF(OR($B2257="",N$3&lt;$D2257+Настройки!$B$7),0,MAX(0,$E2257-MAX(0,SUMIFS(Тех_Движение!$G$2:$G$5111,Тех_Движение!$D$2:$D$5111,$C2257,Тех_Движение!$B$2:$B$5111,"&lt;="&amp;N$3)-$F2257)))</f>
        <v/>
      </c>
      <c r="O2257" s="54">
        <f>IF(OR($B2257="",O$3&lt;$D2257+Настройки!$B$7),0,MAX(0,$E2257-MAX(0,SUMIFS(Тех_Движение!$G$2:$G$5111,Тех_Движение!$D$2:$D$5111,$C2257,Тех_Движение!$B$2:$B$5111,"&lt;="&amp;O$3)-$F2257)))</f>
        <v/>
      </c>
      <c r="P2257" s="54">
        <f>IF(OR($B2257="",P$3&lt;$D2257+Настройки!$B$7),0,MAX(0,$E2257-MAX(0,SUMIFS(Тех_Движение!$G$2:$G$5111,Тех_Движение!$D$2:$D$5111,$C2257,Тех_Движение!$B$2:$B$5111,"&lt;="&amp;P$3)-$F2257)))</f>
        <v/>
      </c>
      <c r="Q2257" s="54">
        <f>IF(OR($B2257="",Q$3&lt;$D2257+Настройки!$B$7),0,MAX(0,$E2257-MAX(0,SUMIFS(Тех_Движение!$G$2:$G$5111,Тех_Движение!$D$2:$D$5111,$C2257,Тех_Движение!$B$2:$B$5111,"&lt;="&amp;Q$3)-$F2257)))</f>
        <v/>
      </c>
      <c r="R2257" s="54">
        <f>IF($B2257="","",SUM($K2257:$Q2257))</f>
        <v/>
      </c>
      <c r="S2257" s="56">
        <f>IF($B2257="","",VLOOKUP($C2257,Настройки!$A$11:$L$17,9,FALSE))</f>
        <v/>
      </c>
      <c r="T2257" s="56">
        <f>IF($B2257="","",$R2257*$S2257)</f>
        <v/>
      </c>
    </row>
    <row r="2258">
      <c r="A2258" s="20">
        <f>Тех_Движение!$A$2255</f>
        <v/>
      </c>
      <c r="B2258" s="20">
        <f>IF(Тех_Движение!$F$2255&gt;0,Тех_Движение!$I$2255,"")</f>
        <v/>
      </c>
      <c r="C2258" s="20">
        <f>IF($B2258="","",Тех_Движение!$D$2255)</f>
        <v/>
      </c>
      <c r="D2258" s="42">
        <f>IF($B2258="","",Тех_Движение!$B$2255)</f>
        <v/>
      </c>
      <c r="E2258" s="54">
        <f>IF($B2258="","",Тех_Движение!$F$2255)</f>
        <v/>
      </c>
      <c r="F2258" s="54">
        <f>IF($B2258="","",SUMIFS($E$5:$E2257,$C$5:$C2257,$C2258))</f>
        <v/>
      </c>
      <c r="G2258" s="54">
        <f>IF($B2258="","",MAX(0,$E2258-MAX(0,SUMIFS(Тех_Движение!$G$2:$G$5111,Тех_Движение!$D$2:$D$5111,$C2258,Тех_Движение!$B$2:$B$5111,"&lt;="&amp;Настройки!$B$5-1)-$F2258)))</f>
        <v/>
      </c>
      <c r="H2258" s="54">
        <f>IF($B2258="","",IF(AND($D2258&gt;=Настройки!$B$5,$D2258&lt;=Настройки!$B$6),$E2258,0))</f>
        <v/>
      </c>
      <c r="I2258" s="54">
        <f>IF($B2258="","",$G2258+$H2258-$J2258)</f>
        <v/>
      </c>
      <c r="J2258" s="54">
        <f>IF($B2258="","",MAX(0,$E2258-MAX(0,SUMIFS(Тех_Движение!$G$2:$G$5111,Тех_Движение!$D$2:$D$5111,$C2258,Тех_Движение!$B$2:$B$5111,"&lt;="&amp;Настройки!$B$6)-$F2258)))</f>
        <v/>
      </c>
      <c r="K2258" s="54">
        <f>IF(OR($B2258="",K$3&lt;$D2258+Настройки!$B$7),0,MAX(0,$E2258-MAX(0,SUMIFS(Тех_Движение!$G$2:$G$5111,Тех_Движение!$D$2:$D$5111,$C2258,Тех_Движение!$B$2:$B$5111,"&lt;="&amp;K$3)-$F2258)))</f>
        <v/>
      </c>
      <c r="L2258" s="54">
        <f>IF(OR($B2258="",L$3&lt;$D2258+Настройки!$B$7),0,MAX(0,$E2258-MAX(0,SUMIFS(Тех_Движение!$G$2:$G$5111,Тех_Движение!$D$2:$D$5111,$C2258,Тех_Движение!$B$2:$B$5111,"&lt;="&amp;L$3)-$F2258)))</f>
        <v/>
      </c>
      <c r="M2258" s="54">
        <f>IF(OR($B2258="",M$3&lt;$D2258+Настройки!$B$7),0,MAX(0,$E2258-MAX(0,SUMIFS(Тех_Движение!$G$2:$G$5111,Тех_Движение!$D$2:$D$5111,$C2258,Тех_Движение!$B$2:$B$5111,"&lt;="&amp;M$3)-$F2258)))</f>
        <v/>
      </c>
      <c r="N2258" s="54">
        <f>IF(OR($B2258="",N$3&lt;$D2258+Настройки!$B$7),0,MAX(0,$E2258-MAX(0,SUMIFS(Тех_Движение!$G$2:$G$5111,Тех_Движение!$D$2:$D$5111,$C2258,Тех_Движение!$B$2:$B$5111,"&lt;="&amp;N$3)-$F2258)))</f>
        <v/>
      </c>
      <c r="O2258" s="54">
        <f>IF(OR($B2258="",O$3&lt;$D2258+Настройки!$B$7),0,MAX(0,$E2258-MAX(0,SUMIFS(Тех_Движение!$G$2:$G$5111,Тех_Движение!$D$2:$D$5111,$C2258,Тех_Движение!$B$2:$B$5111,"&lt;="&amp;O$3)-$F2258)))</f>
        <v/>
      </c>
      <c r="P2258" s="54">
        <f>IF(OR($B2258="",P$3&lt;$D2258+Настройки!$B$7),0,MAX(0,$E2258-MAX(0,SUMIFS(Тех_Движение!$G$2:$G$5111,Тех_Движение!$D$2:$D$5111,$C2258,Тех_Движение!$B$2:$B$5111,"&lt;="&amp;P$3)-$F2258)))</f>
        <v/>
      </c>
      <c r="Q2258" s="54">
        <f>IF(OR($B2258="",Q$3&lt;$D2258+Настройки!$B$7),0,MAX(0,$E2258-MAX(0,SUMIFS(Тех_Движение!$G$2:$G$5111,Тех_Движение!$D$2:$D$5111,$C2258,Тех_Движение!$B$2:$B$5111,"&lt;="&amp;Q$3)-$F2258)))</f>
        <v/>
      </c>
      <c r="R2258" s="54">
        <f>IF($B2258="","",SUM($K2258:$Q2258))</f>
        <v/>
      </c>
      <c r="S2258" s="56">
        <f>IF($B2258="","",VLOOKUP($C2258,Настройки!$A$11:$L$17,9,FALSE))</f>
        <v/>
      </c>
      <c r="T2258" s="56">
        <f>IF($B2258="","",$R2258*$S2258)</f>
        <v/>
      </c>
    </row>
    <row r="2259">
      <c r="A2259" s="20">
        <f>Тех_Движение!$A$2256</f>
        <v/>
      </c>
      <c r="B2259" s="20">
        <f>IF(Тех_Движение!$F$2256&gt;0,Тех_Движение!$I$2256,"")</f>
        <v/>
      </c>
      <c r="C2259" s="20">
        <f>IF($B2259="","",Тех_Движение!$D$2256)</f>
        <v/>
      </c>
      <c r="D2259" s="42">
        <f>IF($B2259="","",Тех_Движение!$B$2256)</f>
        <v/>
      </c>
      <c r="E2259" s="54">
        <f>IF($B2259="","",Тех_Движение!$F$2256)</f>
        <v/>
      </c>
      <c r="F2259" s="54">
        <f>IF($B2259="","",SUMIFS($E$5:$E2258,$C$5:$C2258,$C2259))</f>
        <v/>
      </c>
      <c r="G2259" s="54">
        <f>IF($B2259="","",MAX(0,$E2259-MAX(0,SUMIFS(Тех_Движение!$G$2:$G$5111,Тех_Движение!$D$2:$D$5111,$C2259,Тех_Движение!$B$2:$B$5111,"&lt;="&amp;Настройки!$B$5-1)-$F2259)))</f>
        <v/>
      </c>
      <c r="H2259" s="54">
        <f>IF($B2259="","",IF(AND($D2259&gt;=Настройки!$B$5,$D2259&lt;=Настройки!$B$6),$E2259,0))</f>
        <v/>
      </c>
      <c r="I2259" s="54">
        <f>IF($B2259="","",$G2259+$H2259-$J2259)</f>
        <v/>
      </c>
      <c r="J2259" s="54">
        <f>IF($B2259="","",MAX(0,$E2259-MAX(0,SUMIFS(Тех_Движение!$G$2:$G$5111,Тех_Движение!$D$2:$D$5111,$C2259,Тех_Движение!$B$2:$B$5111,"&lt;="&amp;Настройки!$B$6)-$F2259)))</f>
        <v/>
      </c>
      <c r="K2259" s="54">
        <f>IF(OR($B2259="",K$3&lt;$D2259+Настройки!$B$7),0,MAX(0,$E2259-MAX(0,SUMIFS(Тех_Движение!$G$2:$G$5111,Тех_Движение!$D$2:$D$5111,$C2259,Тех_Движение!$B$2:$B$5111,"&lt;="&amp;K$3)-$F2259)))</f>
        <v/>
      </c>
      <c r="L2259" s="54">
        <f>IF(OR($B2259="",L$3&lt;$D2259+Настройки!$B$7),0,MAX(0,$E2259-MAX(0,SUMIFS(Тех_Движение!$G$2:$G$5111,Тех_Движение!$D$2:$D$5111,$C2259,Тех_Движение!$B$2:$B$5111,"&lt;="&amp;L$3)-$F2259)))</f>
        <v/>
      </c>
      <c r="M2259" s="54">
        <f>IF(OR($B2259="",M$3&lt;$D2259+Настройки!$B$7),0,MAX(0,$E2259-MAX(0,SUMIFS(Тех_Движение!$G$2:$G$5111,Тех_Движение!$D$2:$D$5111,$C2259,Тех_Движение!$B$2:$B$5111,"&lt;="&amp;M$3)-$F2259)))</f>
        <v/>
      </c>
      <c r="N2259" s="54">
        <f>IF(OR($B2259="",N$3&lt;$D2259+Настройки!$B$7),0,MAX(0,$E2259-MAX(0,SUMIFS(Тех_Движение!$G$2:$G$5111,Тех_Движение!$D$2:$D$5111,$C2259,Тех_Движение!$B$2:$B$5111,"&lt;="&amp;N$3)-$F2259)))</f>
        <v/>
      </c>
      <c r="O2259" s="54">
        <f>IF(OR($B2259="",O$3&lt;$D2259+Настройки!$B$7),0,MAX(0,$E2259-MAX(0,SUMIFS(Тех_Движение!$G$2:$G$5111,Тех_Движение!$D$2:$D$5111,$C2259,Тех_Движение!$B$2:$B$5111,"&lt;="&amp;O$3)-$F2259)))</f>
        <v/>
      </c>
      <c r="P2259" s="54">
        <f>IF(OR($B2259="",P$3&lt;$D2259+Настройки!$B$7),0,MAX(0,$E2259-MAX(0,SUMIFS(Тех_Движение!$G$2:$G$5111,Тех_Движение!$D$2:$D$5111,$C2259,Тех_Движение!$B$2:$B$5111,"&lt;="&amp;P$3)-$F2259)))</f>
        <v/>
      </c>
      <c r="Q2259" s="54">
        <f>IF(OR($B2259="",Q$3&lt;$D2259+Настройки!$B$7),0,MAX(0,$E2259-MAX(0,SUMIFS(Тех_Движение!$G$2:$G$5111,Тех_Движение!$D$2:$D$5111,$C2259,Тех_Движение!$B$2:$B$5111,"&lt;="&amp;Q$3)-$F2259)))</f>
        <v/>
      </c>
      <c r="R2259" s="54">
        <f>IF($B2259="","",SUM($K2259:$Q2259))</f>
        <v/>
      </c>
      <c r="S2259" s="56">
        <f>IF($B2259="","",VLOOKUP($C2259,Настройки!$A$11:$L$17,9,FALSE))</f>
        <v/>
      </c>
      <c r="T2259" s="56">
        <f>IF($B2259="","",$R2259*$S2259)</f>
        <v/>
      </c>
    </row>
    <row r="2260">
      <c r="A2260" s="20">
        <f>Тех_Движение!$A$2257</f>
        <v/>
      </c>
      <c r="B2260" s="20">
        <f>IF(Тех_Движение!$F$2257&gt;0,Тех_Движение!$I$2257,"")</f>
        <v/>
      </c>
      <c r="C2260" s="20">
        <f>IF($B2260="","",Тех_Движение!$D$2257)</f>
        <v/>
      </c>
      <c r="D2260" s="42">
        <f>IF($B2260="","",Тех_Движение!$B$2257)</f>
        <v/>
      </c>
      <c r="E2260" s="54">
        <f>IF($B2260="","",Тех_Движение!$F$2257)</f>
        <v/>
      </c>
      <c r="F2260" s="54">
        <f>IF($B2260="","",SUMIFS($E$5:$E2259,$C$5:$C2259,$C2260))</f>
        <v/>
      </c>
      <c r="G2260" s="54">
        <f>IF($B2260="","",MAX(0,$E2260-MAX(0,SUMIFS(Тех_Движение!$G$2:$G$5111,Тех_Движение!$D$2:$D$5111,$C2260,Тех_Движение!$B$2:$B$5111,"&lt;="&amp;Настройки!$B$5-1)-$F2260)))</f>
        <v/>
      </c>
      <c r="H2260" s="54">
        <f>IF($B2260="","",IF(AND($D2260&gt;=Настройки!$B$5,$D2260&lt;=Настройки!$B$6),$E2260,0))</f>
        <v/>
      </c>
      <c r="I2260" s="54">
        <f>IF($B2260="","",$G2260+$H2260-$J2260)</f>
        <v/>
      </c>
      <c r="J2260" s="54">
        <f>IF($B2260="","",MAX(0,$E2260-MAX(0,SUMIFS(Тех_Движение!$G$2:$G$5111,Тех_Движение!$D$2:$D$5111,$C2260,Тех_Движение!$B$2:$B$5111,"&lt;="&amp;Настройки!$B$6)-$F2260)))</f>
        <v/>
      </c>
      <c r="K2260" s="54">
        <f>IF(OR($B2260="",K$3&lt;$D2260+Настройки!$B$7),0,MAX(0,$E2260-MAX(0,SUMIFS(Тех_Движение!$G$2:$G$5111,Тех_Движение!$D$2:$D$5111,$C2260,Тех_Движение!$B$2:$B$5111,"&lt;="&amp;K$3)-$F2260)))</f>
        <v/>
      </c>
      <c r="L2260" s="54">
        <f>IF(OR($B2260="",L$3&lt;$D2260+Настройки!$B$7),0,MAX(0,$E2260-MAX(0,SUMIFS(Тех_Движение!$G$2:$G$5111,Тех_Движение!$D$2:$D$5111,$C2260,Тех_Движение!$B$2:$B$5111,"&lt;="&amp;L$3)-$F2260)))</f>
        <v/>
      </c>
      <c r="M2260" s="54">
        <f>IF(OR($B2260="",M$3&lt;$D2260+Настройки!$B$7),0,MAX(0,$E2260-MAX(0,SUMIFS(Тех_Движение!$G$2:$G$5111,Тех_Движение!$D$2:$D$5111,$C2260,Тех_Движение!$B$2:$B$5111,"&lt;="&amp;M$3)-$F2260)))</f>
        <v/>
      </c>
      <c r="N2260" s="54">
        <f>IF(OR($B2260="",N$3&lt;$D2260+Настройки!$B$7),0,MAX(0,$E2260-MAX(0,SUMIFS(Тех_Движение!$G$2:$G$5111,Тех_Движение!$D$2:$D$5111,$C2260,Тех_Движение!$B$2:$B$5111,"&lt;="&amp;N$3)-$F2260)))</f>
        <v/>
      </c>
      <c r="O2260" s="54">
        <f>IF(OR($B2260="",O$3&lt;$D2260+Настройки!$B$7),0,MAX(0,$E2260-MAX(0,SUMIFS(Тех_Движение!$G$2:$G$5111,Тех_Движение!$D$2:$D$5111,$C2260,Тех_Движение!$B$2:$B$5111,"&lt;="&amp;O$3)-$F2260)))</f>
        <v/>
      </c>
      <c r="P2260" s="54">
        <f>IF(OR($B2260="",P$3&lt;$D2260+Настройки!$B$7),0,MAX(0,$E2260-MAX(0,SUMIFS(Тех_Движение!$G$2:$G$5111,Тех_Движение!$D$2:$D$5111,$C2260,Тех_Движение!$B$2:$B$5111,"&lt;="&amp;P$3)-$F2260)))</f>
        <v/>
      </c>
      <c r="Q2260" s="54">
        <f>IF(OR($B2260="",Q$3&lt;$D2260+Настройки!$B$7),0,MAX(0,$E2260-MAX(0,SUMIFS(Тех_Движение!$G$2:$G$5111,Тех_Движение!$D$2:$D$5111,$C2260,Тех_Движение!$B$2:$B$5111,"&lt;="&amp;Q$3)-$F2260)))</f>
        <v/>
      </c>
      <c r="R2260" s="54">
        <f>IF($B2260="","",SUM($K2260:$Q2260))</f>
        <v/>
      </c>
      <c r="S2260" s="56">
        <f>IF($B2260="","",VLOOKUP($C2260,Настройки!$A$11:$L$17,9,FALSE))</f>
        <v/>
      </c>
      <c r="T2260" s="56">
        <f>IF($B2260="","",$R2260*$S2260)</f>
        <v/>
      </c>
    </row>
    <row r="2261">
      <c r="A2261" s="20">
        <f>Тех_Движение!$A$2258</f>
        <v/>
      </c>
      <c r="B2261" s="20">
        <f>IF(Тех_Движение!$F$2258&gt;0,Тех_Движение!$I$2258,"")</f>
        <v/>
      </c>
      <c r="C2261" s="20">
        <f>IF($B2261="","",Тех_Движение!$D$2258)</f>
        <v/>
      </c>
      <c r="D2261" s="42">
        <f>IF($B2261="","",Тех_Движение!$B$2258)</f>
        <v/>
      </c>
      <c r="E2261" s="54">
        <f>IF($B2261="","",Тех_Движение!$F$2258)</f>
        <v/>
      </c>
      <c r="F2261" s="54">
        <f>IF($B2261="","",SUMIFS($E$5:$E2260,$C$5:$C2260,$C2261))</f>
        <v/>
      </c>
      <c r="G2261" s="54">
        <f>IF($B2261="","",MAX(0,$E2261-MAX(0,SUMIFS(Тех_Движение!$G$2:$G$5111,Тех_Движение!$D$2:$D$5111,$C2261,Тех_Движение!$B$2:$B$5111,"&lt;="&amp;Настройки!$B$5-1)-$F2261)))</f>
        <v/>
      </c>
      <c r="H2261" s="54">
        <f>IF($B2261="","",IF(AND($D2261&gt;=Настройки!$B$5,$D2261&lt;=Настройки!$B$6),$E2261,0))</f>
        <v/>
      </c>
      <c r="I2261" s="54">
        <f>IF($B2261="","",$G2261+$H2261-$J2261)</f>
        <v/>
      </c>
      <c r="J2261" s="54">
        <f>IF($B2261="","",MAX(0,$E2261-MAX(0,SUMIFS(Тех_Движение!$G$2:$G$5111,Тех_Движение!$D$2:$D$5111,$C2261,Тех_Движение!$B$2:$B$5111,"&lt;="&amp;Настройки!$B$6)-$F2261)))</f>
        <v/>
      </c>
      <c r="K2261" s="54">
        <f>IF(OR($B2261="",K$3&lt;$D2261+Настройки!$B$7),0,MAX(0,$E2261-MAX(0,SUMIFS(Тех_Движение!$G$2:$G$5111,Тех_Движение!$D$2:$D$5111,$C2261,Тех_Движение!$B$2:$B$5111,"&lt;="&amp;K$3)-$F2261)))</f>
        <v/>
      </c>
      <c r="L2261" s="54">
        <f>IF(OR($B2261="",L$3&lt;$D2261+Настройки!$B$7),0,MAX(0,$E2261-MAX(0,SUMIFS(Тех_Движение!$G$2:$G$5111,Тех_Движение!$D$2:$D$5111,$C2261,Тех_Движение!$B$2:$B$5111,"&lt;="&amp;L$3)-$F2261)))</f>
        <v/>
      </c>
      <c r="M2261" s="54">
        <f>IF(OR($B2261="",M$3&lt;$D2261+Настройки!$B$7),0,MAX(0,$E2261-MAX(0,SUMIFS(Тех_Движение!$G$2:$G$5111,Тех_Движение!$D$2:$D$5111,$C2261,Тех_Движение!$B$2:$B$5111,"&lt;="&amp;M$3)-$F2261)))</f>
        <v/>
      </c>
      <c r="N2261" s="54">
        <f>IF(OR($B2261="",N$3&lt;$D2261+Настройки!$B$7),0,MAX(0,$E2261-MAX(0,SUMIFS(Тех_Движение!$G$2:$G$5111,Тех_Движение!$D$2:$D$5111,$C2261,Тех_Движение!$B$2:$B$5111,"&lt;="&amp;N$3)-$F2261)))</f>
        <v/>
      </c>
      <c r="O2261" s="54">
        <f>IF(OR($B2261="",O$3&lt;$D2261+Настройки!$B$7),0,MAX(0,$E2261-MAX(0,SUMIFS(Тех_Движение!$G$2:$G$5111,Тех_Движение!$D$2:$D$5111,$C2261,Тех_Движение!$B$2:$B$5111,"&lt;="&amp;O$3)-$F2261)))</f>
        <v/>
      </c>
      <c r="P2261" s="54">
        <f>IF(OR($B2261="",P$3&lt;$D2261+Настройки!$B$7),0,MAX(0,$E2261-MAX(0,SUMIFS(Тех_Движение!$G$2:$G$5111,Тех_Движение!$D$2:$D$5111,$C2261,Тех_Движение!$B$2:$B$5111,"&lt;="&amp;P$3)-$F2261)))</f>
        <v/>
      </c>
      <c r="Q2261" s="54">
        <f>IF(OR($B2261="",Q$3&lt;$D2261+Настройки!$B$7),0,MAX(0,$E2261-MAX(0,SUMIFS(Тех_Движение!$G$2:$G$5111,Тех_Движение!$D$2:$D$5111,$C2261,Тех_Движение!$B$2:$B$5111,"&lt;="&amp;Q$3)-$F2261)))</f>
        <v/>
      </c>
      <c r="R2261" s="54">
        <f>IF($B2261="","",SUM($K2261:$Q2261))</f>
        <v/>
      </c>
      <c r="S2261" s="56">
        <f>IF($B2261="","",VLOOKUP($C2261,Настройки!$A$11:$L$17,9,FALSE))</f>
        <v/>
      </c>
      <c r="T2261" s="56">
        <f>IF($B2261="","",$R2261*$S2261)</f>
        <v/>
      </c>
    </row>
    <row r="2262">
      <c r="A2262" s="20">
        <f>Тех_Движение!$A$2259</f>
        <v/>
      </c>
      <c r="B2262" s="20">
        <f>IF(Тех_Движение!$F$2259&gt;0,Тех_Движение!$I$2259,"")</f>
        <v/>
      </c>
      <c r="C2262" s="20">
        <f>IF($B2262="","",Тех_Движение!$D$2259)</f>
        <v/>
      </c>
      <c r="D2262" s="42">
        <f>IF($B2262="","",Тех_Движение!$B$2259)</f>
        <v/>
      </c>
      <c r="E2262" s="54">
        <f>IF($B2262="","",Тех_Движение!$F$2259)</f>
        <v/>
      </c>
      <c r="F2262" s="54">
        <f>IF($B2262="","",SUMIFS($E$5:$E2261,$C$5:$C2261,$C2262))</f>
        <v/>
      </c>
      <c r="G2262" s="54">
        <f>IF($B2262="","",MAX(0,$E2262-MAX(0,SUMIFS(Тех_Движение!$G$2:$G$5111,Тех_Движение!$D$2:$D$5111,$C2262,Тех_Движение!$B$2:$B$5111,"&lt;="&amp;Настройки!$B$5-1)-$F2262)))</f>
        <v/>
      </c>
      <c r="H2262" s="54">
        <f>IF($B2262="","",IF(AND($D2262&gt;=Настройки!$B$5,$D2262&lt;=Настройки!$B$6),$E2262,0))</f>
        <v/>
      </c>
      <c r="I2262" s="54">
        <f>IF($B2262="","",$G2262+$H2262-$J2262)</f>
        <v/>
      </c>
      <c r="J2262" s="54">
        <f>IF($B2262="","",MAX(0,$E2262-MAX(0,SUMIFS(Тех_Движение!$G$2:$G$5111,Тех_Движение!$D$2:$D$5111,$C2262,Тех_Движение!$B$2:$B$5111,"&lt;="&amp;Настройки!$B$6)-$F2262)))</f>
        <v/>
      </c>
      <c r="K2262" s="54">
        <f>IF(OR($B2262="",K$3&lt;$D2262+Настройки!$B$7),0,MAX(0,$E2262-MAX(0,SUMIFS(Тех_Движение!$G$2:$G$5111,Тех_Движение!$D$2:$D$5111,$C2262,Тех_Движение!$B$2:$B$5111,"&lt;="&amp;K$3)-$F2262)))</f>
        <v/>
      </c>
      <c r="L2262" s="54">
        <f>IF(OR($B2262="",L$3&lt;$D2262+Настройки!$B$7),0,MAX(0,$E2262-MAX(0,SUMIFS(Тех_Движение!$G$2:$G$5111,Тех_Движение!$D$2:$D$5111,$C2262,Тех_Движение!$B$2:$B$5111,"&lt;="&amp;L$3)-$F2262)))</f>
        <v/>
      </c>
      <c r="M2262" s="54">
        <f>IF(OR($B2262="",M$3&lt;$D2262+Настройки!$B$7),0,MAX(0,$E2262-MAX(0,SUMIFS(Тех_Движение!$G$2:$G$5111,Тех_Движение!$D$2:$D$5111,$C2262,Тех_Движение!$B$2:$B$5111,"&lt;="&amp;M$3)-$F2262)))</f>
        <v/>
      </c>
      <c r="N2262" s="54">
        <f>IF(OR($B2262="",N$3&lt;$D2262+Настройки!$B$7),0,MAX(0,$E2262-MAX(0,SUMIFS(Тех_Движение!$G$2:$G$5111,Тех_Движение!$D$2:$D$5111,$C2262,Тех_Движение!$B$2:$B$5111,"&lt;="&amp;N$3)-$F2262)))</f>
        <v/>
      </c>
      <c r="O2262" s="54">
        <f>IF(OR($B2262="",O$3&lt;$D2262+Настройки!$B$7),0,MAX(0,$E2262-MAX(0,SUMIFS(Тех_Движение!$G$2:$G$5111,Тех_Движение!$D$2:$D$5111,$C2262,Тех_Движение!$B$2:$B$5111,"&lt;="&amp;O$3)-$F2262)))</f>
        <v/>
      </c>
      <c r="P2262" s="54">
        <f>IF(OR($B2262="",P$3&lt;$D2262+Настройки!$B$7),0,MAX(0,$E2262-MAX(0,SUMIFS(Тех_Движение!$G$2:$G$5111,Тех_Движение!$D$2:$D$5111,$C2262,Тех_Движение!$B$2:$B$5111,"&lt;="&amp;P$3)-$F2262)))</f>
        <v/>
      </c>
      <c r="Q2262" s="54">
        <f>IF(OR($B2262="",Q$3&lt;$D2262+Настройки!$B$7),0,MAX(0,$E2262-MAX(0,SUMIFS(Тех_Движение!$G$2:$G$5111,Тех_Движение!$D$2:$D$5111,$C2262,Тех_Движение!$B$2:$B$5111,"&lt;="&amp;Q$3)-$F2262)))</f>
        <v/>
      </c>
      <c r="R2262" s="54">
        <f>IF($B2262="","",SUM($K2262:$Q2262))</f>
        <v/>
      </c>
      <c r="S2262" s="56">
        <f>IF($B2262="","",VLOOKUP($C2262,Настройки!$A$11:$L$17,9,FALSE))</f>
        <v/>
      </c>
      <c r="T2262" s="56">
        <f>IF($B2262="","",$R2262*$S2262)</f>
        <v/>
      </c>
    </row>
    <row r="2263">
      <c r="A2263" s="20">
        <f>Тех_Движение!$A$2260</f>
        <v/>
      </c>
      <c r="B2263" s="20">
        <f>IF(Тех_Движение!$F$2260&gt;0,Тех_Движение!$I$2260,"")</f>
        <v/>
      </c>
      <c r="C2263" s="20">
        <f>IF($B2263="","",Тех_Движение!$D$2260)</f>
        <v/>
      </c>
      <c r="D2263" s="42">
        <f>IF($B2263="","",Тех_Движение!$B$2260)</f>
        <v/>
      </c>
      <c r="E2263" s="54">
        <f>IF($B2263="","",Тех_Движение!$F$2260)</f>
        <v/>
      </c>
      <c r="F2263" s="54">
        <f>IF($B2263="","",SUMIFS($E$5:$E2262,$C$5:$C2262,$C2263))</f>
        <v/>
      </c>
      <c r="G2263" s="54">
        <f>IF($B2263="","",MAX(0,$E2263-MAX(0,SUMIFS(Тех_Движение!$G$2:$G$5111,Тех_Движение!$D$2:$D$5111,$C2263,Тех_Движение!$B$2:$B$5111,"&lt;="&amp;Настройки!$B$5-1)-$F2263)))</f>
        <v/>
      </c>
      <c r="H2263" s="54">
        <f>IF($B2263="","",IF(AND($D2263&gt;=Настройки!$B$5,$D2263&lt;=Настройки!$B$6),$E2263,0))</f>
        <v/>
      </c>
      <c r="I2263" s="54">
        <f>IF($B2263="","",$G2263+$H2263-$J2263)</f>
        <v/>
      </c>
      <c r="J2263" s="54">
        <f>IF($B2263="","",MAX(0,$E2263-MAX(0,SUMIFS(Тех_Движение!$G$2:$G$5111,Тех_Движение!$D$2:$D$5111,$C2263,Тех_Движение!$B$2:$B$5111,"&lt;="&amp;Настройки!$B$6)-$F2263)))</f>
        <v/>
      </c>
      <c r="K2263" s="54">
        <f>IF(OR($B2263="",K$3&lt;$D2263+Настройки!$B$7),0,MAX(0,$E2263-MAX(0,SUMIFS(Тех_Движение!$G$2:$G$5111,Тех_Движение!$D$2:$D$5111,$C2263,Тех_Движение!$B$2:$B$5111,"&lt;="&amp;K$3)-$F2263)))</f>
        <v/>
      </c>
      <c r="L2263" s="54">
        <f>IF(OR($B2263="",L$3&lt;$D2263+Настройки!$B$7),0,MAX(0,$E2263-MAX(0,SUMIFS(Тех_Движение!$G$2:$G$5111,Тех_Движение!$D$2:$D$5111,$C2263,Тех_Движение!$B$2:$B$5111,"&lt;="&amp;L$3)-$F2263)))</f>
        <v/>
      </c>
      <c r="M2263" s="54">
        <f>IF(OR($B2263="",M$3&lt;$D2263+Настройки!$B$7),0,MAX(0,$E2263-MAX(0,SUMIFS(Тех_Движение!$G$2:$G$5111,Тех_Движение!$D$2:$D$5111,$C2263,Тех_Движение!$B$2:$B$5111,"&lt;="&amp;M$3)-$F2263)))</f>
        <v/>
      </c>
      <c r="N2263" s="54">
        <f>IF(OR($B2263="",N$3&lt;$D2263+Настройки!$B$7),0,MAX(0,$E2263-MAX(0,SUMIFS(Тех_Движение!$G$2:$G$5111,Тех_Движение!$D$2:$D$5111,$C2263,Тех_Движение!$B$2:$B$5111,"&lt;="&amp;N$3)-$F2263)))</f>
        <v/>
      </c>
      <c r="O2263" s="54">
        <f>IF(OR($B2263="",O$3&lt;$D2263+Настройки!$B$7),0,MAX(0,$E2263-MAX(0,SUMIFS(Тех_Движение!$G$2:$G$5111,Тех_Движение!$D$2:$D$5111,$C2263,Тех_Движение!$B$2:$B$5111,"&lt;="&amp;O$3)-$F2263)))</f>
        <v/>
      </c>
      <c r="P2263" s="54">
        <f>IF(OR($B2263="",P$3&lt;$D2263+Настройки!$B$7),0,MAX(0,$E2263-MAX(0,SUMIFS(Тех_Движение!$G$2:$G$5111,Тех_Движение!$D$2:$D$5111,$C2263,Тех_Движение!$B$2:$B$5111,"&lt;="&amp;P$3)-$F2263)))</f>
        <v/>
      </c>
      <c r="Q2263" s="54">
        <f>IF(OR($B2263="",Q$3&lt;$D2263+Настройки!$B$7),0,MAX(0,$E2263-MAX(0,SUMIFS(Тех_Движение!$G$2:$G$5111,Тех_Движение!$D$2:$D$5111,$C2263,Тех_Движение!$B$2:$B$5111,"&lt;="&amp;Q$3)-$F2263)))</f>
        <v/>
      </c>
      <c r="R2263" s="54">
        <f>IF($B2263="","",SUM($K2263:$Q2263))</f>
        <v/>
      </c>
      <c r="S2263" s="56">
        <f>IF($B2263="","",VLOOKUP($C2263,Настройки!$A$11:$L$17,9,FALSE))</f>
        <v/>
      </c>
      <c r="T2263" s="56">
        <f>IF($B2263="","",$R2263*$S2263)</f>
        <v/>
      </c>
    </row>
    <row r="2264">
      <c r="A2264" s="20">
        <f>Тех_Движение!$A$2261</f>
        <v/>
      </c>
      <c r="B2264" s="20">
        <f>IF(Тех_Движение!$F$2261&gt;0,Тех_Движение!$I$2261,"")</f>
        <v/>
      </c>
      <c r="C2264" s="20">
        <f>IF($B2264="","",Тех_Движение!$D$2261)</f>
        <v/>
      </c>
      <c r="D2264" s="42">
        <f>IF($B2264="","",Тех_Движение!$B$2261)</f>
        <v/>
      </c>
      <c r="E2264" s="54">
        <f>IF($B2264="","",Тех_Движение!$F$2261)</f>
        <v/>
      </c>
      <c r="F2264" s="54">
        <f>IF($B2264="","",SUMIFS($E$5:$E2263,$C$5:$C2263,$C2264))</f>
        <v/>
      </c>
      <c r="G2264" s="54">
        <f>IF($B2264="","",MAX(0,$E2264-MAX(0,SUMIFS(Тех_Движение!$G$2:$G$5111,Тех_Движение!$D$2:$D$5111,$C2264,Тех_Движение!$B$2:$B$5111,"&lt;="&amp;Настройки!$B$5-1)-$F2264)))</f>
        <v/>
      </c>
      <c r="H2264" s="54">
        <f>IF($B2264="","",IF(AND($D2264&gt;=Настройки!$B$5,$D2264&lt;=Настройки!$B$6),$E2264,0))</f>
        <v/>
      </c>
      <c r="I2264" s="54">
        <f>IF($B2264="","",$G2264+$H2264-$J2264)</f>
        <v/>
      </c>
      <c r="J2264" s="54">
        <f>IF($B2264="","",MAX(0,$E2264-MAX(0,SUMIFS(Тех_Движение!$G$2:$G$5111,Тех_Движение!$D$2:$D$5111,$C2264,Тех_Движение!$B$2:$B$5111,"&lt;="&amp;Настройки!$B$6)-$F2264)))</f>
        <v/>
      </c>
      <c r="K2264" s="54">
        <f>IF(OR($B2264="",K$3&lt;$D2264+Настройки!$B$7),0,MAX(0,$E2264-MAX(0,SUMIFS(Тех_Движение!$G$2:$G$5111,Тех_Движение!$D$2:$D$5111,$C2264,Тех_Движение!$B$2:$B$5111,"&lt;="&amp;K$3)-$F2264)))</f>
        <v/>
      </c>
      <c r="L2264" s="54">
        <f>IF(OR($B2264="",L$3&lt;$D2264+Настройки!$B$7),0,MAX(0,$E2264-MAX(0,SUMIFS(Тех_Движение!$G$2:$G$5111,Тех_Движение!$D$2:$D$5111,$C2264,Тех_Движение!$B$2:$B$5111,"&lt;="&amp;L$3)-$F2264)))</f>
        <v/>
      </c>
      <c r="M2264" s="54">
        <f>IF(OR($B2264="",M$3&lt;$D2264+Настройки!$B$7),0,MAX(0,$E2264-MAX(0,SUMIFS(Тех_Движение!$G$2:$G$5111,Тех_Движение!$D$2:$D$5111,$C2264,Тех_Движение!$B$2:$B$5111,"&lt;="&amp;M$3)-$F2264)))</f>
        <v/>
      </c>
      <c r="N2264" s="54">
        <f>IF(OR($B2264="",N$3&lt;$D2264+Настройки!$B$7),0,MAX(0,$E2264-MAX(0,SUMIFS(Тех_Движение!$G$2:$G$5111,Тех_Движение!$D$2:$D$5111,$C2264,Тех_Движение!$B$2:$B$5111,"&lt;="&amp;N$3)-$F2264)))</f>
        <v/>
      </c>
      <c r="O2264" s="54">
        <f>IF(OR($B2264="",O$3&lt;$D2264+Настройки!$B$7),0,MAX(0,$E2264-MAX(0,SUMIFS(Тех_Движение!$G$2:$G$5111,Тех_Движение!$D$2:$D$5111,$C2264,Тех_Движение!$B$2:$B$5111,"&lt;="&amp;O$3)-$F2264)))</f>
        <v/>
      </c>
      <c r="P2264" s="54">
        <f>IF(OR($B2264="",P$3&lt;$D2264+Настройки!$B$7),0,MAX(0,$E2264-MAX(0,SUMIFS(Тех_Движение!$G$2:$G$5111,Тех_Движение!$D$2:$D$5111,$C2264,Тех_Движение!$B$2:$B$5111,"&lt;="&amp;P$3)-$F2264)))</f>
        <v/>
      </c>
      <c r="Q2264" s="54">
        <f>IF(OR($B2264="",Q$3&lt;$D2264+Настройки!$B$7),0,MAX(0,$E2264-MAX(0,SUMIFS(Тех_Движение!$G$2:$G$5111,Тех_Движение!$D$2:$D$5111,$C2264,Тех_Движение!$B$2:$B$5111,"&lt;="&amp;Q$3)-$F2264)))</f>
        <v/>
      </c>
      <c r="R2264" s="54">
        <f>IF($B2264="","",SUM($K2264:$Q2264))</f>
        <v/>
      </c>
      <c r="S2264" s="56">
        <f>IF($B2264="","",VLOOKUP($C2264,Настройки!$A$11:$L$17,9,FALSE))</f>
        <v/>
      </c>
      <c r="T2264" s="56">
        <f>IF($B2264="","",$R2264*$S2264)</f>
        <v/>
      </c>
    </row>
    <row r="2265">
      <c r="A2265" s="20">
        <f>Тех_Движение!$A$2262</f>
        <v/>
      </c>
      <c r="B2265" s="20">
        <f>IF(Тех_Движение!$F$2262&gt;0,Тех_Движение!$I$2262,"")</f>
        <v/>
      </c>
      <c r="C2265" s="20">
        <f>IF($B2265="","",Тех_Движение!$D$2262)</f>
        <v/>
      </c>
      <c r="D2265" s="42">
        <f>IF($B2265="","",Тех_Движение!$B$2262)</f>
        <v/>
      </c>
      <c r="E2265" s="54">
        <f>IF($B2265="","",Тех_Движение!$F$2262)</f>
        <v/>
      </c>
      <c r="F2265" s="54">
        <f>IF($B2265="","",SUMIFS($E$5:$E2264,$C$5:$C2264,$C2265))</f>
        <v/>
      </c>
      <c r="G2265" s="54">
        <f>IF($B2265="","",MAX(0,$E2265-MAX(0,SUMIFS(Тех_Движение!$G$2:$G$5111,Тех_Движение!$D$2:$D$5111,$C2265,Тех_Движение!$B$2:$B$5111,"&lt;="&amp;Настройки!$B$5-1)-$F2265)))</f>
        <v/>
      </c>
      <c r="H2265" s="54">
        <f>IF($B2265="","",IF(AND($D2265&gt;=Настройки!$B$5,$D2265&lt;=Настройки!$B$6),$E2265,0))</f>
        <v/>
      </c>
      <c r="I2265" s="54">
        <f>IF($B2265="","",$G2265+$H2265-$J2265)</f>
        <v/>
      </c>
      <c r="J2265" s="54">
        <f>IF($B2265="","",MAX(0,$E2265-MAX(0,SUMIFS(Тех_Движение!$G$2:$G$5111,Тех_Движение!$D$2:$D$5111,$C2265,Тех_Движение!$B$2:$B$5111,"&lt;="&amp;Настройки!$B$6)-$F2265)))</f>
        <v/>
      </c>
      <c r="K2265" s="54">
        <f>IF(OR($B2265="",K$3&lt;$D2265+Настройки!$B$7),0,MAX(0,$E2265-MAX(0,SUMIFS(Тех_Движение!$G$2:$G$5111,Тех_Движение!$D$2:$D$5111,$C2265,Тех_Движение!$B$2:$B$5111,"&lt;="&amp;K$3)-$F2265)))</f>
        <v/>
      </c>
      <c r="L2265" s="54">
        <f>IF(OR($B2265="",L$3&lt;$D2265+Настройки!$B$7),0,MAX(0,$E2265-MAX(0,SUMIFS(Тех_Движение!$G$2:$G$5111,Тех_Движение!$D$2:$D$5111,$C2265,Тех_Движение!$B$2:$B$5111,"&lt;="&amp;L$3)-$F2265)))</f>
        <v/>
      </c>
      <c r="M2265" s="54">
        <f>IF(OR($B2265="",M$3&lt;$D2265+Настройки!$B$7),0,MAX(0,$E2265-MAX(0,SUMIFS(Тех_Движение!$G$2:$G$5111,Тех_Движение!$D$2:$D$5111,$C2265,Тех_Движение!$B$2:$B$5111,"&lt;="&amp;M$3)-$F2265)))</f>
        <v/>
      </c>
      <c r="N2265" s="54">
        <f>IF(OR($B2265="",N$3&lt;$D2265+Настройки!$B$7),0,MAX(0,$E2265-MAX(0,SUMIFS(Тех_Движение!$G$2:$G$5111,Тех_Движение!$D$2:$D$5111,$C2265,Тех_Движение!$B$2:$B$5111,"&lt;="&amp;N$3)-$F2265)))</f>
        <v/>
      </c>
      <c r="O2265" s="54">
        <f>IF(OR($B2265="",O$3&lt;$D2265+Настройки!$B$7),0,MAX(0,$E2265-MAX(0,SUMIFS(Тех_Движение!$G$2:$G$5111,Тех_Движение!$D$2:$D$5111,$C2265,Тех_Движение!$B$2:$B$5111,"&lt;="&amp;O$3)-$F2265)))</f>
        <v/>
      </c>
      <c r="P2265" s="54">
        <f>IF(OR($B2265="",P$3&lt;$D2265+Настройки!$B$7),0,MAX(0,$E2265-MAX(0,SUMIFS(Тех_Движение!$G$2:$G$5111,Тех_Движение!$D$2:$D$5111,$C2265,Тех_Движение!$B$2:$B$5111,"&lt;="&amp;P$3)-$F2265)))</f>
        <v/>
      </c>
      <c r="Q2265" s="54">
        <f>IF(OR($B2265="",Q$3&lt;$D2265+Настройки!$B$7),0,MAX(0,$E2265-MAX(0,SUMIFS(Тех_Движение!$G$2:$G$5111,Тех_Движение!$D$2:$D$5111,$C2265,Тех_Движение!$B$2:$B$5111,"&lt;="&amp;Q$3)-$F2265)))</f>
        <v/>
      </c>
      <c r="R2265" s="54">
        <f>IF($B2265="","",SUM($K2265:$Q2265))</f>
        <v/>
      </c>
      <c r="S2265" s="56">
        <f>IF($B2265="","",VLOOKUP($C2265,Настройки!$A$11:$L$17,9,FALSE))</f>
        <v/>
      </c>
      <c r="T2265" s="56">
        <f>IF($B2265="","",$R2265*$S2265)</f>
        <v/>
      </c>
    </row>
    <row r="2266">
      <c r="A2266" s="20">
        <f>Тех_Движение!$A$2263</f>
        <v/>
      </c>
      <c r="B2266" s="20">
        <f>IF(Тех_Движение!$F$2263&gt;0,Тех_Движение!$I$2263,"")</f>
        <v/>
      </c>
      <c r="C2266" s="20">
        <f>IF($B2266="","",Тех_Движение!$D$2263)</f>
        <v/>
      </c>
      <c r="D2266" s="42">
        <f>IF($B2266="","",Тех_Движение!$B$2263)</f>
        <v/>
      </c>
      <c r="E2266" s="54">
        <f>IF($B2266="","",Тех_Движение!$F$2263)</f>
        <v/>
      </c>
      <c r="F2266" s="54">
        <f>IF($B2266="","",SUMIFS($E$5:$E2265,$C$5:$C2265,$C2266))</f>
        <v/>
      </c>
      <c r="G2266" s="54">
        <f>IF($B2266="","",MAX(0,$E2266-MAX(0,SUMIFS(Тех_Движение!$G$2:$G$5111,Тех_Движение!$D$2:$D$5111,$C2266,Тех_Движение!$B$2:$B$5111,"&lt;="&amp;Настройки!$B$5-1)-$F2266)))</f>
        <v/>
      </c>
      <c r="H2266" s="54">
        <f>IF($B2266="","",IF(AND($D2266&gt;=Настройки!$B$5,$D2266&lt;=Настройки!$B$6),$E2266,0))</f>
        <v/>
      </c>
      <c r="I2266" s="54">
        <f>IF($B2266="","",$G2266+$H2266-$J2266)</f>
        <v/>
      </c>
      <c r="J2266" s="54">
        <f>IF($B2266="","",MAX(0,$E2266-MAX(0,SUMIFS(Тех_Движение!$G$2:$G$5111,Тех_Движение!$D$2:$D$5111,$C2266,Тех_Движение!$B$2:$B$5111,"&lt;="&amp;Настройки!$B$6)-$F2266)))</f>
        <v/>
      </c>
      <c r="K2266" s="54">
        <f>IF(OR($B2266="",K$3&lt;$D2266+Настройки!$B$7),0,MAX(0,$E2266-MAX(0,SUMIFS(Тех_Движение!$G$2:$G$5111,Тех_Движение!$D$2:$D$5111,$C2266,Тех_Движение!$B$2:$B$5111,"&lt;="&amp;K$3)-$F2266)))</f>
        <v/>
      </c>
      <c r="L2266" s="54">
        <f>IF(OR($B2266="",L$3&lt;$D2266+Настройки!$B$7),0,MAX(0,$E2266-MAX(0,SUMIFS(Тех_Движение!$G$2:$G$5111,Тех_Движение!$D$2:$D$5111,$C2266,Тех_Движение!$B$2:$B$5111,"&lt;="&amp;L$3)-$F2266)))</f>
        <v/>
      </c>
      <c r="M2266" s="54">
        <f>IF(OR($B2266="",M$3&lt;$D2266+Настройки!$B$7),0,MAX(0,$E2266-MAX(0,SUMIFS(Тех_Движение!$G$2:$G$5111,Тех_Движение!$D$2:$D$5111,$C2266,Тех_Движение!$B$2:$B$5111,"&lt;="&amp;M$3)-$F2266)))</f>
        <v/>
      </c>
      <c r="N2266" s="54">
        <f>IF(OR($B2266="",N$3&lt;$D2266+Настройки!$B$7),0,MAX(0,$E2266-MAX(0,SUMIFS(Тех_Движение!$G$2:$G$5111,Тех_Движение!$D$2:$D$5111,$C2266,Тех_Движение!$B$2:$B$5111,"&lt;="&amp;N$3)-$F2266)))</f>
        <v/>
      </c>
      <c r="O2266" s="54">
        <f>IF(OR($B2266="",O$3&lt;$D2266+Настройки!$B$7),0,MAX(0,$E2266-MAX(0,SUMIFS(Тех_Движение!$G$2:$G$5111,Тех_Движение!$D$2:$D$5111,$C2266,Тех_Движение!$B$2:$B$5111,"&lt;="&amp;O$3)-$F2266)))</f>
        <v/>
      </c>
      <c r="P2266" s="54">
        <f>IF(OR($B2266="",P$3&lt;$D2266+Настройки!$B$7),0,MAX(0,$E2266-MAX(0,SUMIFS(Тех_Движение!$G$2:$G$5111,Тех_Движение!$D$2:$D$5111,$C2266,Тех_Движение!$B$2:$B$5111,"&lt;="&amp;P$3)-$F2266)))</f>
        <v/>
      </c>
      <c r="Q2266" s="54">
        <f>IF(OR($B2266="",Q$3&lt;$D2266+Настройки!$B$7),0,MAX(0,$E2266-MAX(0,SUMIFS(Тех_Движение!$G$2:$G$5111,Тех_Движение!$D$2:$D$5111,$C2266,Тех_Движение!$B$2:$B$5111,"&lt;="&amp;Q$3)-$F2266)))</f>
        <v/>
      </c>
      <c r="R2266" s="54">
        <f>IF($B2266="","",SUM($K2266:$Q2266))</f>
        <v/>
      </c>
      <c r="S2266" s="56">
        <f>IF($B2266="","",VLOOKUP($C2266,Настройки!$A$11:$L$17,9,FALSE))</f>
        <v/>
      </c>
      <c r="T2266" s="56">
        <f>IF($B2266="","",$R2266*$S2266)</f>
        <v/>
      </c>
    </row>
    <row r="2267">
      <c r="A2267" s="20">
        <f>Тех_Движение!$A$2264</f>
        <v/>
      </c>
      <c r="B2267" s="20">
        <f>IF(Тех_Движение!$F$2264&gt;0,Тех_Движение!$I$2264,"")</f>
        <v/>
      </c>
      <c r="C2267" s="20">
        <f>IF($B2267="","",Тех_Движение!$D$2264)</f>
        <v/>
      </c>
      <c r="D2267" s="42">
        <f>IF($B2267="","",Тех_Движение!$B$2264)</f>
        <v/>
      </c>
      <c r="E2267" s="54">
        <f>IF($B2267="","",Тех_Движение!$F$2264)</f>
        <v/>
      </c>
      <c r="F2267" s="54">
        <f>IF($B2267="","",SUMIFS($E$5:$E2266,$C$5:$C2266,$C2267))</f>
        <v/>
      </c>
      <c r="G2267" s="54">
        <f>IF($B2267="","",MAX(0,$E2267-MAX(0,SUMIFS(Тех_Движение!$G$2:$G$5111,Тех_Движение!$D$2:$D$5111,$C2267,Тех_Движение!$B$2:$B$5111,"&lt;="&amp;Настройки!$B$5-1)-$F2267)))</f>
        <v/>
      </c>
      <c r="H2267" s="54">
        <f>IF($B2267="","",IF(AND($D2267&gt;=Настройки!$B$5,$D2267&lt;=Настройки!$B$6),$E2267,0))</f>
        <v/>
      </c>
      <c r="I2267" s="54">
        <f>IF($B2267="","",$G2267+$H2267-$J2267)</f>
        <v/>
      </c>
      <c r="J2267" s="54">
        <f>IF($B2267="","",MAX(0,$E2267-MAX(0,SUMIFS(Тех_Движение!$G$2:$G$5111,Тех_Движение!$D$2:$D$5111,$C2267,Тех_Движение!$B$2:$B$5111,"&lt;="&amp;Настройки!$B$6)-$F2267)))</f>
        <v/>
      </c>
      <c r="K2267" s="54">
        <f>IF(OR($B2267="",K$3&lt;$D2267+Настройки!$B$7),0,MAX(0,$E2267-MAX(0,SUMIFS(Тех_Движение!$G$2:$G$5111,Тех_Движение!$D$2:$D$5111,$C2267,Тех_Движение!$B$2:$B$5111,"&lt;="&amp;K$3)-$F2267)))</f>
        <v/>
      </c>
      <c r="L2267" s="54">
        <f>IF(OR($B2267="",L$3&lt;$D2267+Настройки!$B$7),0,MAX(0,$E2267-MAX(0,SUMIFS(Тех_Движение!$G$2:$G$5111,Тех_Движение!$D$2:$D$5111,$C2267,Тех_Движение!$B$2:$B$5111,"&lt;="&amp;L$3)-$F2267)))</f>
        <v/>
      </c>
      <c r="M2267" s="54">
        <f>IF(OR($B2267="",M$3&lt;$D2267+Настройки!$B$7),0,MAX(0,$E2267-MAX(0,SUMIFS(Тех_Движение!$G$2:$G$5111,Тех_Движение!$D$2:$D$5111,$C2267,Тех_Движение!$B$2:$B$5111,"&lt;="&amp;M$3)-$F2267)))</f>
        <v/>
      </c>
      <c r="N2267" s="54">
        <f>IF(OR($B2267="",N$3&lt;$D2267+Настройки!$B$7),0,MAX(0,$E2267-MAX(0,SUMIFS(Тех_Движение!$G$2:$G$5111,Тех_Движение!$D$2:$D$5111,$C2267,Тех_Движение!$B$2:$B$5111,"&lt;="&amp;N$3)-$F2267)))</f>
        <v/>
      </c>
      <c r="O2267" s="54">
        <f>IF(OR($B2267="",O$3&lt;$D2267+Настройки!$B$7),0,MAX(0,$E2267-MAX(0,SUMIFS(Тех_Движение!$G$2:$G$5111,Тех_Движение!$D$2:$D$5111,$C2267,Тех_Движение!$B$2:$B$5111,"&lt;="&amp;O$3)-$F2267)))</f>
        <v/>
      </c>
      <c r="P2267" s="54">
        <f>IF(OR($B2267="",P$3&lt;$D2267+Настройки!$B$7),0,MAX(0,$E2267-MAX(0,SUMIFS(Тех_Движение!$G$2:$G$5111,Тех_Движение!$D$2:$D$5111,$C2267,Тех_Движение!$B$2:$B$5111,"&lt;="&amp;P$3)-$F2267)))</f>
        <v/>
      </c>
      <c r="Q2267" s="54">
        <f>IF(OR($B2267="",Q$3&lt;$D2267+Настройки!$B$7),0,MAX(0,$E2267-MAX(0,SUMIFS(Тех_Движение!$G$2:$G$5111,Тех_Движение!$D$2:$D$5111,$C2267,Тех_Движение!$B$2:$B$5111,"&lt;="&amp;Q$3)-$F2267)))</f>
        <v/>
      </c>
      <c r="R2267" s="54">
        <f>IF($B2267="","",SUM($K2267:$Q2267))</f>
        <v/>
      </c>
      <c r="S2267" s="56">
        <f>IF($B2267="","",VLOOKUP($C2267,Настройки!$A$11:$L$17,9,FALSE))</f>
        <v/>
      </c>
      <c r="T2267" s="56">
        <f>IF($B2267="","",$R2267*$S2267)</f>
        <v/>
      </c>
    </row>
    <row r="2268">
      <c r="A2268" s="20">
        <f>Тех_Движение!$A$2265</f>
        <v/>
      </c>
      <c r="B2268" s="20">
        <f>IF(Тех_Движение!$F$2265&gt;0,Тех_Движение!$I$2265,"")</f>
        <v/>
      </c>
      <c r="C2268" s="20">
        <f>IF($B2268="","",Тех_Движение!$D$2265)</f>
        <v/>
      </c>
      <c r="D2268" s="42">
        <f>IF($B2268="","",Тех_Движение!$B$2265)</f>
        <v/>
      </c>
      <c r="E2268" s="54">
        <f>IF($B2268="","",Тех_Движение!$F$2265)</f>
        <v/>
      </c>
      <c r="F2268" s="54">
        <f>IF($B2268="","",SUMIFS($E$5:$E2267,$C$5:$C2267,$C2268))</f>
        <v/>
      </c>
      <c r="G2268" s="54">
        <f>IF($B2268="","",MAX(0,$E2268-MAX(0,SUMIFS(Тех_Движение!$G$2:$G$5111,Тех_Движение!$D$2:$D$5111,$C2268,Тех_Движение!$B$2:$B$5111,"&lt;="&amp;Настройки!$B$5-1)-$F2268)))</f>
        <v/>
      </c>
      <c r="H2268" s="54">
        <f>IF($B2268="","",IF(AND($D2268&gt;=Настройки!$B$5,$D2268&lt;=Настройки!$B$6),$E2268,0))</f>
        <v/>
      </c>
      <c r="I2268" s="54">
        <f>IF($B2268="","",$G2268+$H2268-$J2268)</f>
        <v/>
      </c>
      <c r="J2268" s="54">
        <f>IF($B2268="","",MAX(0,$E2268-MAX(0,SUMIFS(Тех_Движение!$G$2:$G$5111,Тех_Движение!$D$2:$D$5111,$C2268,Тех_Движение!$B$2:$B$5111,"&lt;="&amp;Настройки!$B$6)-$F2268)))</f>
        <v/>
      </c>
      <c r="K2268" s="54">
        <f>IF(OR($B2268="",K$3&lt;$D2268+Настройки!$B$7),0,MAX(0,$E2268-MAX(0,SUMIFS(Тех_Движение!$G$2:$G$5111,Тех_Движение!$D$2:$D$5111,$C2268,Тех_Движение!$B$2:$B$5111,"&lt;="&amp;K$3)-$F2268)))</f>
        <v/>
      </c>
      <c r="L2268" s="54">
        <f>IF(OR($B2268="",L$3&lt;$D2268+Настройки!$B$7),0,MAX(0,$E2268-MAX(0,SUMIFS(Тех_Движение!$G$2:$G$5111,Тех_Движение!$D$2:$D$5111,$C2268,Тех_Движение!$B$2:$B$5111,"&lt;="&amp;L$3)-$F2268)))</f>
        <v/>
      </c>
      <c r="M2268" s="54">
        <f>IF(OR($B2268="",M$3&lt;$D2268+Настройки!$B$7),0,MAX(0,$E2268-MAX(0,SUMIFS(Тех_Движение!$G$2:$G$5111,Тех_Движение!$D$2:$D$5111,$C2268,Тех_Движение!$B$2:$B$5111,"&lt;="&amp;M$3)-$F2268)))</f>
        <v/>
      </c>
      <c r="N2268" s="54">
        <f>IF(OR($B2268="",N$3&lt;$D2268+Настройки!$B$7),0,MAX(0,$E2268-MAX(0,SUMIFS(Тех_Движение!$G$2:$G$5111,Тех_Движение!$D$2:$D$5111,$C2268,Тех_Движение!$B$2:$B$5111,"&lt;="&amp;N$3)-$F2268)))</f>
        <v/>
      </c>
      <c r="O2268" s="54">
        <f>IF(OR($B2268="",O$3&lt;$D2268+Настройки!$B$7),0,MAX(0,$E2268-MAX(0,SUMIFS(Тех_Движение!$G$2:$G$5111,Тех_Движение!$D$2:$D$5111,$C2268,Тех_Движение!$B$2:$B$5111,"&lt;="&amp;O$3)-$F2268)))</f>
        <v/>
      </c>
      <c r="P2268" s="54">
        <f>IF(OR($B2268="",P$3&lt;$D2268+Настройки!$B$7),0,MAX(0,$E2268-MAX(0,SUMIFS(Тех_Движение!$G$2:$G$5111,Тех_Движение!$D$2:$D$5111,$C2268,Тех_Движение!$B$2:$B$5111,"&lt;="&amp;P$3)-$F2268)))</f>
        <v/>
      </c>
      <c r="Q2268" s="54">
        <f>IF(OR($B2268="",Q$3&lt;$D2268+Настройки!$B$7),0,MAX(0,$E2268-MAX(0,SUMIFS(Тех_Движение!$G$2:$G$5111,Тех_Движение!$D$2:$D$5111,$C2268,Тех_Движение!$B$2:$B$5111,"&lt;="&amp;Q$3)-$F2268)))</f>
        <v/>
      </c>
      <c r="R2268" s="54">
        <f>IF($B2268="","",SUM($K2268:$Q2268))</f>
        <v/>
      </c>
      <c r="S2268" s="56">
        <f>IF($B2268="","",VLOOKUP($C2268,Настройки!$A$11:$L$17,9,FALSE))</f>
        <v/>
      </c>
      <c r="T2268" s="56">
        <f>IF($B2268="","",$R2268*$S2268)</f>
        <v/>
      </c>
    </row>
    <row r="2269">
      <c r="A2269" s="20">
        <f>Тех_Движение!$A$2266</f>
        <v/>
      </c>
      <c r="B2269" s="20">
        <f>IF(Тех_Движение!$F$2266&gt;0,Тех_Движение!$I$2266,"")</f>
        <v/>
      </c>
      <c r="C2269" s="20">
        <f>IF($B2269="","",Тех_Движение!$D$2266)</f>
        <v/>
      </c>
      <c r="D2269" s="42">
        <f>IF($B2269="","",Тех_Движение!$B$2266)</f>
        <v/>
      </c>
      <c r="E2269" s="54">
        <f>IF($B2269="","",Тех_Движение!$F$2266)</f>
        <v/>
      </c>
      <c r="F2269" s="54">
        <f>IF($B2269="","",SUMIFS($E$5:$E2268,$C$5:$C2268,$C2269))</f>
        <v/>
      </c>
      <c r="G2269" s="54">
        <f>IF($B2269="","",MAX(0,$E2269-MAX(0,SUMIFS(Тех_Движение!$G$2:$G$5111,Тех_Движение!$D$2:$D$5111,$C2269,Тех_Движение!$B$2:$B$5111,"&lt;="&amp;Настройки!$B$5-1)-$F2269)))</f>
        <v/>
      </c>
      <c r="H2269" s="54">
        <f>IF($B2269="","",IF(AND($D2269&gt;=Настройки!$B$5,$D2269&lt;=Настройки!$B$6),$E2269,0))</f>
        <v/>
      </c>
      <c r="I2269" s="54">
        <f>IF($B2269="","",$G2269+$H2269-$J2269)</f>
        <v/>
      </c>
      <c r="J2269" s="54">
        <f>IF($B2269="","",MAX(0,$E2269-MAX(0,SUMIFS(Тех_Движение!$G$2:$G$5111,Тех_Движение!$D$2:$D$5111,$C2269,Тех_Движение!$B$2:$B$5111,"&lt;="&amp;Настройки!$B$6)-$F2269)))</f>
        <v/>
      </c>
      <c r="K2269" s="54">
        <f>IF(OR($B2269="",K$3&lt;$D2269+Настройки!$B$7),0,MAX(0,$E2269-MAX(0,SUMIFS(Тех_Движение!$G$2:$G$5111,Тех_Движение!$D$2:$D$5111,$C2269,Тех_Движение!$B$2:$B$5111,"&lt;="&amp;K$3)-$F2269)))</f>
        <v/>
      </c>
      <c r="L2269" s="54">
        <f>IF(OR($B2269="",L$3&lt;$D2269+Настройки!$B$7),0,MAX(0,$E2269-MAX(0,SUMIFS(Тех_Движение!$G$2:$G$5111,Тех_Движение!$D$2:$D$5111,$C2269,Тех_Движение!$B$2:$B$5111,"&lt;="&amp;L$3)-$F2269)))</f>
        <v/>
      </c>
      <c r="M2269" s="54">
        <f>IF(OR($B2269="",M$3&lt;$D2269+Настройки!$B$7),0,MAX(0,$E2269-MAX(0,SUMIFS(Тех_Движение!$G$2:$G$5111,Тех_Движение!$D$2:$D$5111,$C2269,Тех_Движение!$B$2:$B$5111,"&lt;="&amp;M$3)-$F2269)))</f>
        <v/>
      </c>
      <c r="N2269" s="54">
        <f>IF(OR($B2269="",N$3&lt;$D2269+Настройки!$B$7),0,MAX(0,$E2269-MAX(0,SUMIFS(Тех_Движение!$G$2:$G$5111,Тех_Движение!$D$2:$D$5111,$C2269,Тех_Движение!$B$2:$B$5111,"&lt;="&amp;N$3)-$F2269)))</f>
        <v/>
      </c>
      <c r="O2269" s="54">
        <f>IF(OR($B2269="",O$3&lt;$D2269+Настройки!$B$7),0,MAX(0,$E2269-MAX(0,SUMIFS(Тех_Движение!$G$2:$G$5111,Тех_Движение!$D$2:$D$5111,$C2269,Тех_Движение!$B$2:$B$5111,"&lt;="&amp;O$3)-$F2269)))</f>
        <v/>
      </c>
      <c r="P2269" s="54">
        <f>IF(OR($B2269="",P$3&lt;$D2269+Настройки!$B$7),0,MAX(0,$E2269-MAX(0,SUMIFS(Тех_Движение!$G$2:$G$5111,Тех_Движение!$D$2:$D$5111,$C2269,Тех_Движение!$B$2:$B$5111,"&lt;="&amp;P$3)-$F2269)))</f>
        <v/>
      </c>
      <c r="Q2269" s="54">
        <f>IF(OR($B2269="",Q$3&lt;$D2269+Настройки!$B$7),0,MAX(0,$E2269-MAX(0,SUMIFS(Тех_Движение!$G$2:$G$5111,Тех_Движение!$D$2:$D$5111,$C2269,Тех_Движение!$B$2:$B$5111,"&lt;="&amp;Q$3)-$F2269)))</f>
        <v/>
      </c>
      <c r="R2269" s="54">
        <f>IF($B2269="","",SUM($K2269:$Q2269))</f>
        <v/>
      </c>
      <c r="S2269" s="56">
        <f>IF($B2269="","",VLOOKUP($C2269,Настройки!$A$11:$L$17,9,FALSE))</f>
        <v/>
      </c>
      <c r="T2269" s="56">
        <f>IF($B2269="","",$R2269*$S2269)</f>
        <v/>
      </c>
    </row>
    <row r="2270">
      <c r="A2270" s="20">
        <f>Тех_Движение!$A$2267</f>
        <v/>
      </c>
      <c r="B2270" s="20">
        <f>IF(Тех_Движение!$F$2267&gt;0,Тех_Движение!$I$2267,"")</f>
        <v/>
      </c>
      <c r="C2270" s="20">
        <f>IF($B2270="","",Тех_Движение!$D$2267)</f>
        <v/>
      </c>
      <c r="D2270" s="42">
        <f>IF($B2270="","",Тех_Движение!$B$2267)</f>
        <v/>
      </c>
      <c r="E2270" s="54">
        <f>IF($B2270="","",Тех_Движение!$F$2267)</f>
        <v/>
      </c>
      <c r="F2270" s="54">
        <f>IF($B2270="","",SUMIFS($E$5:$E2269,$C$5:$C2269,$C2270))</f>
        <v/>
      </c>
      <c r="G2270" s="54">
        <f>IF($B2270="","",MAX(0,$E2270-MAX(0,SUMIFS(Тех_Движение!$G$2:$G$5111,Тех_Движение!$D$2:$D$5111,$C2270,Тех_Движение!$B$2:$B$5111,"&lt;="&amp;Настройки!$B$5-1)-$F2270)))</f>
        <v/>
      </c>
      <c r="H2270" s="54">
        <f>IF($B2270="","",IF(AND($D2270&gt;=Настройки!$B$5,$D2270&lt;=Настройки!$B$6),$E2270,0))</f>
        <v/>
      </c>
      <c r="I2270" s="54">
        <f>IF($B2270="","",$G2270+$H2270-$J2270)</f>
        <v/>
      </c>
      <c r="J2270" s="54">
        <f>IF($B2270="","",MAX(0,$E2270-MAX(0,SUMIFS(Тех_Движение!$G$2:$G$5111,Тех_Движение!$D$2:$D$5111,$C2270,Тех_Движение!$B$2:$B$5111,"&lt;="&amp;Настройки!$B$6)-$F2270)))</f>
        <v/>
      </c>
      <c r="K2270" s="54">
        <f>IF(OR($B2270="",K$3&lt;$D2270+Настройки!$B$7),0,MAX(0,$E2270-MAX(0,SUMIFS(Тех_Движение!$G$2:$G$5111,Тех_Движение!$D$2:$D$5111,$C2270,Тех_Движение!$B$2:$B$5111,"&lt;="&amp;K$3)-$F2270)))</f>
        <v/>
      </c>
      <c r="L2270" s="54">
        <f>IF(OR($B2270="",L$3&lt;$D2270+Настройки!$B$7),0,MAX(0,$E2270-MAX(0,SUMIFS(Тех_Движение!$G$2:$G$5111,Тех_Движение!$D$2:$D$5111,$C2270,Тех_Движение!$B$2:$B$5111,"&lt;="&amp;L$3)-$F2270)))</f>
        <v/>
      </c>
      <c r="M2270" s="54">
        <f>IF(OR($B2270="",M$3&lt;$D2270+Настройки!$B$7),0,MAX(0,$E2270-MAX(0,SUMIFS(Тех_Движение!$G$2:$G$5111,Тех_Движение!$D$2:$D$5111,$C2270,Тех_Движение!$B$2:$B$5111,"&lt;="&amp;M$3)-$F2270)))</f>
        <v/>
      </c>
      <c r="N2270" s="54">
        <f>IF(OR($B2270="",N$3&lt;$D2270+Настройки!$B$7),0,MAX(0,$E2270-MAX(0,SUMIFS(Тех_Движение!$G$2:$G$5111,Тех_Движение!$D$2:$D$5111,$C2270,Тех_Движение!$B$2:$B$5111,"&lt;="&amp;N$3)-$F2270)))</f>
        <v/>
      </c>
      <c r="O2270" s="54">
        <f>IF(OR($B2270="",O$3&lt;$D2270+Настройки!$B$7),0,MAX(0,$E2270-MAX(0,SUMIFS(Тех_Движение!$G$2:$G$5111,Тех_Движение!$D$2:$D$5111,$C2270,Тех_Движение!$B$2:$B$5111,"&lt;="&amp;O$3)-$F2270)))</f>
        <v/>
      </c>
      <c r="P2270" s="54">
        <f>IF(OR($B2270="",P$3&lt;$D2270+Настройки!$B$7),0,MAX(0,$E2270-MAX(0,SUMIFS(Тех_Движение!$G$2:$G$5111,Тех_Движение!$D$2:$D$5111,$C2270,Тех_Движение!$B$2:$B$5111,"&lt;="&amp;P$3)-$F2270)))</f>
        <v/>
      </c>
      <c r="Q2270" s="54">
        <f>IF(OR($B2270="",Q$3&lt;$D2270+Настройки!$B$7),0,MAX(0,$E2270-MAX(0,SUMIFS(Тех_Движение!$G$2:$G$5111,Тех_Движение!$D$2:$D$5111,$C2270,Тех_Движение!$B$2:$B$5111,"&lt;="&amp;Q$3)-$F2270)))</f>
        <v/>
      </c>
      <c r="R2270" s="54">
        <f>IF($B2270="","",SUM($K2270:$Q2270))</f>
        <v/>
      </c>
      <c r="S2270" s="56">
        <f>IF($B2270="","",VLOOKUP($C2270,Настройки!$A$11:$L$17,9,FALSE))</f>
        <v/>
      </c>
      <c r="T2270" s="56">
        <f>IF($B2270="","",$R2270*$S2270)</f>
        <v/>
      </c>
    </row>
    <row r="2271">
      <c r="A2271" s="20">
        <f>Тех_Движение!$A$2268</f>
        <v/>
      </c>
      <c r="B2271" s="20">
        <f>IF(Тех_Движение!$F$2268&gt;0,Тех_Движение!$I$2268,"")</f>
        <v/>
      </c>
      <c r="C2271" s="20">
        <f>IF($B2271="","",Тех_Движение!$D$2268)</f>
        <v/>
      </c>
      <c r="D2271" s="42">
        <f>IF($B2271="","",Тех_Движение!$B$2268)</f>
        <v/>
      </c>
      <c r="E2271" s="54">
        <f>IF($B2271="","",Тех_Движение!$F$2268)</f>
        <v/>
      </c>
      <c r="F2271" s="54">
        <f>IF($B2271="","",SUMIFS($E$5:$E2270,$C$5:$C2270,$C2271))</f>
        <v/>
      </c>
      <c r="G2271" s="54">
        <f>IF($B2271="","",MAX(0,$E2271-MAX(0,SUMIFS(Тех_Движение!$G$2:$G$5111,Тех_Движение!$D$2:$D$5111,$C2271,Тех_Движение!$B$2:$B$5111,"&lt;="&amp;Настройки!$B$5-1)-$F2271)))</f>
        <v/>
      </c>
      <c r="H2271" s="54">
        <f>IF($B2271="","",IF(AND($D2271&gt;=Настройки!$B$5,$D2271&lt;=Настройки!$B$6),$E2271,0))</f>
        <v/>
      </c>
      <c r="I2271" s="54">
        <f>IF($B2271="","",$G2271+$H2271-$J2271)</f>
        <v/>
      </c>
      <c r="J2271" s="54">
        <f>IF($B2271="","",MAX(0,$E2271-MAX(0,SUMIFS(Тех_Движение!$G$2:$G$5111,Тех_Движение!$D$2:$D$5111,$C2271,Тех_Движение!$B$2:$B$5111,"&lt;="&amp;Настройки!$B$6)-$F2271)))</f>
        <v/>
      </c>
      <c r="K2271" s="54">
        <f>IF(OR($B2271="",K$3&lt;$D2271+Настройки!$B$7),0,MAX(0,$E2271-MAX(0,SUMIFS(Тех_Движение!$G$2:$G$5111,Тех_Движение!$D$2:$D$5111,$C2271,Тех_Движение!$B$2:$B$5111,"&lt;="&amp;K$3)-$F2271)))</f>
        <v/>
      </c>
      <c r="L2271" s="54">
        <f>IF(OR($B2271="",L$3&lt;$D2271+Настройки!$B$7),0,MAX(0,$E2271-MAX(0,SUMIFS(Тех_Движение!$G$2:$G$5111,Тех_Движение!$D$2:$D$5111,$C2271,Тех_Движение!$B$2:$B$5111,"&lt;="&amp;L$3)-$F2271)))</f>
        <v/>
      </c>
      <c r="M2271" s="54">
        <f>IF(OR($B2271="",M$3&lt;$D2271+Настройки!$B$7),0,MAX(0,$E2271-MAX(0,SUMIFS(Тех_Движение!$G$2:$G$5111,Тех_Движение!$D$2:$D$5111,$C2271,Тех_Движение!$B$2:$B$5111,"&lt;="&amp;M$3)-$F2271)))</f>
        <v/>
      </c>
      <c r="N2271" s="54">
        <f>IF(OR($B2271="",N$3&lt;$D2271+Настройки!$B$7),0,MAX(0,$E2271-MAX(0,SUMIFS(Тех_Движение!$G$2:$G$5111,Тех_Движение!$D$2:$D$5111,$C2271,Тех_Движение!$B$2:$B$5111,"&lt;="&amp;N$3)-$F2271)))</f>
        <v/>
      </c>
      <c r="O2271" s="54">
        <f>IF(OR($B2271="",O$3&lt;$D2271+Настройки!$B$7),0,MAX(0,$E2271-MAX(0,SUMIFS(Тех_Движение!$G$2:$G$5111,Тех_Движение!$D$2:$D$5111,$C2271,Тех_Движение!$B$2:$B$5111,"&lt;="&amp;O$3)-$F2271)))</f>
        <v/>
      </c>
      <c r="P2271" s="54">
        <f>IF(OR($B2271="",P$3&lt;$D2271+Настройки!$B$7),0,MAX(0,$E2271-MAX(0,SUMIFS(Тех_Движение!$G$2:$G$5111,Тех_Движение!$D$2:$D$5111,$C2271,Тех_Движение!$B$2:$B$5111,"&lt;="&amp;P$3)-$F2271)))</f>
        <v/>
      </c>
      <c r="Q2271" s="54">
        <f>IF(OR($B2271="",Q$3&lt;$D2271+Настройки!$B$7),0,MAX(0,$E2271-MAX(0,SUMIFS(Тех_Движение!$G$2:$G$5111,Тех_Движение!$D$2:$D$5111,$C2271,Тех_Движение!$B$2:$B$5111,"&lt;="&amp;Q$3)-$F2271)))</f>
        <v/>
      </c>
      <c r="R2271" s="54">
        <f>IF($B2271="","",SUM($K2271:$Q2271))</f>
        <v/>
      </c>
      <c r="S2271" s="56">
        <f>IF($B2271="","",VLOOKUP($C2271,Настройки!$A$11:$L$17,9,FALSE))</f>
        <v/>
      </c>
      <c r="T2271" s="56">
        <f>IF($B2271="","",$R2271*$S2271)</f>
        <v/>
      </c>
    </row>
    <row r="2272">
      <c r="A2272" s="20">
        <f>Тех_Движение!$A$2269</f>
        <v/>
      </c>
      <c r="B2272" s="20">
        <f>IF(Тех_Движение!$F$2269&gt;0,Тех_Движение!$I$2269,"")</f>
        <v/>
      </c>
      <c r="C2272" s="20">
        <f>IF($B2272="","",Тех_Движение!$D$2269)</f>
        <v/>
      </c>
      <c r="D2272" s="42">
        <f>IF($B2272="","",Тех_Движение!$B$2269)</f>
        <v/>
      </c>
      <c r="E2272" s="54">
        <f>IF($B2272="","",Тех_Движение!$F$2269)</f>
        <v/>
      </c>
      <c r="F2272" s="54">
        <f>IF($B2272="","",SUMIFS($E$5:$E2271,$C$5:$C2271,$C2272))</f>
        <v/>
      </c>
      <c r="G2272" s="54">
        <f>IF($B2272="","",MAX(0,$E2272-MAX(0,SUMIFS(Тех_Движение!$G$2:$G$5111,Тех_Движение!$D$2:$D$5111,$C2272,Тех_Движение!$B$2:$B$5111,"&lt;="&amp;Настройки!$B$5-1)-$F2272)))</f>
        <v/>
      </c>
      <c r="H2272" s="54">
        <f>IF($B2272="","",IF(AND($D2272&gt;=Настройки!$B$5,$D2272&lt;=Настройки!$B$6),$E2272,0))</f>
        <v/>
      </c>
      <c r="I2272" s="54">
        <f>IF($B2272="","",$G2272+$H2272-$J2272)</f>
        <v/>
      </c>
      <c r="J2272" s="54">
        <f>IF($B2272="","",MAX(0,$E2272-MAX(0,SUMIFS(Тех_Движение!$G$2:$G$5111,Тех_Движение!$D$2:$D$5111,$C2272,Тех_Движение!$B$2:$B$5111,"&lt;="&amp;Настройки!$B$6)-$F2272)))</f>
        <v/>
      </c>
      <c r="K2272" s="54">
        <f>IF(OR($B2272="",K$3&lt;$D2272+Настройки!$B$7),0,MAX(0,$E2272-MAX(0,SUMIFS(Тех_Движение!$G$2:$G$5111,Тех_Движение!$D$2:$D$5111,$C2272,Тех_Движение!$B$2:$B$5111,"&lt;="&amp;K$3)-$F2272)))</f>
        <v/>
      </c>
      <c r="L2272" s="54">
        <f>IF(OR($B2272="",L$3&lt;$D2272+Настройки!$B$7),0,MAX(0,$E2272-MAX(0,SUMIFS(Тех_Движение!$G$2:$G$5111,Тех_Движение!$D$2:$D$5111,$C2272,Тех_Движение!$B$2:$B$5111,"&lt;="&amp;L$3)-$F2272)))</f>
        <v/>
      </c>
      <c r="M2272" s="54">
        <f>IF(OR($B2272="",M$3&lt;$D2272+Настройки!$B$7),0,MAX(0,$E2272-MAX(0,SUMIFS(Тех_Движение!$G$2:$G$5111,Тех_Движение!$D$2:$D$5111,$C2272,Тех_Движение!$B$2:$B$5111,"&lt;="&amp;M$3)-$F2272)))</f>
        <v/>
      </c>
      <c r="N2272" s="54">
        <f>IF(OR($B2272="",N$3&lt;$D2272+Настройки!$B$7),0,MAX(0,$E2272-MAX(0,SUMIFS(Тех_Движение!$G$2:$G$5111,Тех_Движение!$D$2:$D$5111,$C2272,Тех_Движение!$B$2:$B$5111,"&lt;="&amp;N$3)-$F2272)))</f>
        <v/>
      </c>
      <c r="O2272" s="54">
        <f>IF(OR($B2272="",O$3&lt;$D2272+Настройки!$B$7),0,MAX(0,$E2272-MAX(0,SUMIFS(Тех_Движение!$G$2:$G$5111,Тех_Движение!$D$2:$D$5111,$C2272,Тех_Движение!$B$2:$B$5111,"&lt;="&amp;O$3)-$F2272)))</f>
        <v/>
      </c>
      <c r="P2272" s="54">
        <f>IF(OR($B2272="",P$3&lt;$D2272+Настройки!$B$7),0,MAX(0,$E2272-MAX(0,SUMIFS(Тех_Движение!$G$2:$G$5111,Тех_Движение!$D$2:$D$5111,$C2272,Тех_Движение!$B$2:$B$5111,"&lt;="&amp;P$3)-$F2272)))</f>
        <v/>
      </c>
      <c r="Q2272" s="54">
        <f>IF(OR($B2272="",Q$3&lt;$D2272+Настройки!$B$7),0,MAX(0,$E2272-MAX(0,SUMIFS(Тех_Движение!$G$2:$G$5111,Тех_Движение!$D$2:$D$5111,$C2272,Тех_Движение!$B$2:$B$5111,"&lt;="&amp;Q$3)-$F2272)))</f>
        <v/>
      </c>
      <c r="R2272" s="54">
        <f>IF($B2272="","",SUM($K2272:$Q2272))</f>
        <v/>
      </c>
      <c r="S2272" s="56">
        <f>IF($B2272="","",VLOOKUP($C2272,Настройки!$A$11:$L$17,9,FALSE))</f>
        <v/>
      </c>
      <c r="T2272" s="56">
        <f>IF($B2272="","",$R2272*$S2272)</f>
        <v/>
      </c>
    </row>
    <row r="2273">
      <c r="A2273" s="20">
        <f>Тех_Движение!$A$2270</f>
        <v/>
      </c>
      <c r="B2273" s="20">
        <f>IF(Тех_Движение!$F$2270&gt;0,Тех_Движение!$I$2270,"")</f>
        <v/>
      </c>
      <c r="C2273" s="20">
        <f>IF($B2273="","",Тех_Движение!$D$2270)</f>
        <v/>
      </c>
      <c r="D2273" s="42">
        <f>IF($B2273="","",Тех_Движение!$B$2270)</f>
        <v/>
      </c>
      <c r="E2273" s="54">
        <f>IF($B2273="","",Тех_Движение!$F$2270)</f>
        <v/>
      </c>
      <c r="F2273" s="54">
        <f>IF($B2273="","",SUMIFS($E$5:$E2272,$C$5:$C2272,$C2273))</f>
        <v/>
      </c>
      <c r="G2273" s="54">
        <f>IF($B2273="","",MAX(0,$E2273-MAX(0,SUMIFS(Тех_Движение!$G$2:$G$5111,Тех_Движение!$D$2:$D$5111,$C2273,Тех_Движение!$B$2:$B$5111,"&lt;="&amp;Настройки!$B$5-1)-$F2273)))</f>
        <v/>
      </c>
      <c r="H2273" s="54">
        <f>IF($B2273="","",IF(AND($D2273&gt;=Настройки!$B$5,$D2273&lt;=Настройки!$B$6),$E2273,0))</f>
        <v/>
      </c>
      <c r="I2273" s="54">
        <f>IF($B2273="","",$G2273+$H2273-$J2273)</f>
        <v/>
      </c>
      <c r="J2273" s="54">
        <f>IF($B2273="","",MAX(0,$E2273-MAX(0,SUMIFS(Тех_Движение!$G$2:$G$5111,Тех_Движение!$D$2:$D$5111,$C2273,Тех_Движение!$B$2:$B$5111,"&lt;="&amp;Настройки!$B$6)-$F2273)))</f>
        <v/>
      </c>
      <c r="K2273" s="54">
        <f>IF(OR($B2273="",K$3&lt;$D2273+Настройки!$B$7),0,MAX(0,$E2273-MAX(0,SUMIFS(Тех_Движение!$G$2:$G$5111,Тех_Движение!$D$2:$D$5111,$C2273,Тех_Движение!$B$2:$B$5111,"&lt;="&amp;K$3)-$F2273)))</f>
        <v/>
      </c>
      <c r="L2273" s="54">
        <f>IF(OR($B2273="",L$3&lt;$D2273+Настройки!$B$7),0,MAX(0,$E2273-MAX(0,SUMIFS(Тех_Движение!$G$2:$G$5111,Тех_Движение!$D$2:$D$5111,$C2273,Тех_Движение!$B$2:$B$5111,"&lt;="&amp;L$3)-$F2273)))</f>
        <v/>
      </c>
      <c r="M2273" s="54">
        <f>IF(OR($B2273="",M$3&lt;$D2273+Настройки!$B$7),0,MAX(0,$E2273-MAX(0,SUMIFS(Тех_Движение!$G$2:$G$5111,Тех_Движение!$D$2:$D$5111,$C2273,Тех_Движение!$B$2:$B$5111,"&lt;="&amp;M$3)-$F2273)))</f>
        <v/>
      </c>
      <c r="N2273" s="54">
        <f>IF(OR($B2273="",N$3&lt;$D2273+Настройки!$B$7),0,MAX(0,$E2273-MAX(0,SUMIFS(Тех_Движение!$G$2:$G$5111,Тех_Движение!$D$2:$D$5111,$C2273,Тех_Движение!$B$2:$B$5111,"&lt;="&amp;N$3)-$F2273)))</f>
        <v/>
      </c>
      <c r="O2273" s="54">
        <f>IF(OR($B2273="",O$3&lt;$D2273+Настройки!$B$7),0,MAX(0,$E2273-MAX(0,SUMIFS(Тех_Движение!$G$2:$G$5111,Тех_Движение!$D$2:$D$5111,$C2273,Тех_Движение!$B$2:$B$5111,"&lt;="&amp;O$3)-$F2273)))</f>
        <v/>
      </c>
      <c r="P2273" s="54">
        <f>IF(OR($B2273="",P$3&lt;$D2273+Настройки!$B$7),0,MAX(0,$E2273-MAX(0,SUMIFS(Тех_Движение!$G$2:$G$5111,Тех_Движение!$D$2:$D$5111,$C2273,Тех_Движение!$B$2:$B$5111,"&lt;="&amp;P$3)-$F2273)))</f>
        <v/>
      </c>
      <c r="Q2273" s="54">
        <f>IF(OR($B2273="",Q$3&lt;$D2273+Настройки!$B$7),0,MAX(0,$E2273-MAX(0,SUMIFS(Тех_Движение!$G$2:$G$5111,Тех_Движение!$D$2:$D$5111,$C2273,Тех_Движение!$B$2:$B$5111,"&lt;="&amp;Q$3)-$F2273)))</f>
        <v/>
      </c>
      <c r="R2273" s="54">
        <f>IF($B2273="","",SUM($K2273:$Q2273))</f>
        <v/>
      </c>
      <c r="S2273" s="56">
        <f>IF($B2273="","",VLOOKUP($C2273,Настройки!$A$11:$L$17,9,FALSE))</f>
        <v/>
      </c>
      <c r="T2273" s="56">
        <f>IF($B2273="","",$R2273*$S2273)</f>
        <v/>
      </c>
    </row>
    <row r="2274">
      <c r="A2274" s="20">
        <f>Тех_Движение!$A$2271</f>
        <v/>
      </c>
      <c r="B2274" s="20">
        <f>IF(Тех_Движение!$F$2271&gt;0,Тех_Движение!$I$2271,"")</f>
        <v/>
      </c>
      <c r="C2274" s="20">
        <f>IF($B2274="","",Тех_Движение!$D$2271)</f>
        <v/>
      </c>
      <c r="D2274" s="42">
        <f>IF($B2274="","",Тех_Движение!$B$2271)</f>
        <v/>
      </c>
      <c r="E2274" s="54">
        <f>IF($B2274="","",Тех_Движение!$F$2271)</f>
        <v/>
      </c>
      <c r="F2274" s="54">
        <f>IF($B2274="","",SUMIFS($E$5:$E2273,$C$5:$C2273,$C2274))</f>
        <v/>
      </c>
      <c r="G2274" s="54">
        <f>IF($B2274="","",MAX(0,$E2274-MAX(0,SUMIFS(Тех_Движение!$G$2:$G$5111,Тех_Движение!$D$2:$D$5111,$C2274,Тех_Движение!$B$2:$B$5111,"&lt;="&amp;Настройки!$B$5-1)-$F2274)))</f>
        <v/>
      </c>
      <c r="H2274" s="54">
        <f>IF($B2274="","",IF(AND($D2274&gt;=Настройки!$B$5,$D2274&lt;=Настройки!$B$6),$E2274,0))</f>
        <v/>
      </c>
      <c r="I2274" s="54">
        <f>IF($B2274="","",$G2274+$H2274-$J2274)</f>
        <v/>
      </c>
      <c r="J2274" s="54">
        <f>IF($B2274="","",MAX(0,$E2274-MAX(0,SUMIFS(Тех_Движение!$G$2:$G$5111,Тех_Движение!$D$2:$D$5111,$C2274,Тех_Движение!$B$2:$B$5111,"&lt;="&amp;Настройки!$B$6)-$F2274)))</f>
        <v/>
      </c>
      <c r="K2274" s="54">
        <f>IF(OR($B2274="",K$3&lt;$D2274+Настройки!$B$7),0,MAX(0,$E2274-MAX(0,SUMIFS(Тех_Движение!$G$2:$G$5111,Тех_Движение!$D$2:$D$5111,$C2274,Тех_Движение!$B$2:$B$5111,"&lt;="&amp;K$3)-$F2274)))</f>
        <v/>
      </c>
      <c r="L2274" s="54">
        <f>IF(OR($B2274="",L$3&lt;$D2274+Настройки!$B$7),0,MAX(0,$E2274-MAX(0,SUMIFS(Тех_Движение!$G$2:$G$5111,Тех_Движение!$D$2:$D$5111,$C2274,Тех_Движение!$B$2:$B$5111,"&lt;="&amp;L$3)-$F2274)))</f>
        <v/>
      </c>
      <c r="M2274" s="54">
        <f>IF(OR($B2274="",M$3&lt;$D2274+Настройки!$B$7),0,MAX(0,$E2274-MAX(0,SUMIFS(Тех_Движение!$G$2:$G$5111,Тех_Движение!$D$2:$D$5111,$C2274,Тех_Движение!$B$2:$B$5111,"&lt;="&amp;M$3)-$F2274)))</f>
        <v/>
      </c>
      <c r="N2274" s="54">
        <f>IF(OR($B2274="",N$3&lt;$D2274+Настройки!$B$7),0,MAX(0,$E2274-MAX(0,SUMIFS(Тех_Движение!$G$2:$G$5111,Тех_Движение!$D$2:$D$5111,$C2274,Тех_Движение!$B$2:$B$5111,"&lt;="&amp;N$3)-$F2274)))</f>
        <v/>
      </c>
      <c r="O2274" s="54">
        <f>IF(OR($B2274="",O$3&lt;$D2274+Настройки!$B$7),0,MAX(0,$E2274-MAX(0,SUMIFS(Тех_Движение!$G$2:$G$5111,Тех_Движение!$D$2:$D$5111,$C2274,Тех_Движение!$B$2:$B$5111,"&lt;="&amp;O$3)-$F2274)))</f>
        <v/>
      </c>
      <c r="P2274" s="54">
        <f>IF(OR($B2274="",P$3&lt;$D2274+Настройки!$B$7),0,MAX(0,$E2274-MAX(0,SUMIFS(Тех_Движение!$G$2:$G$5111,Тех_Движение!$D$2:$D$5111,$C2274,Тех_Движение!$B$2:$B$5111,"&lt;="&amp;P$3)-$F2274)))</f>
        <v/>
      </c>
      <c r="Q2274" s="54">
        <f>IF(OR($B2274="",Q$3&lt;$D2274+Настройки!$B$7),0,MAX(0,$E2274-MAX(0,SUMIFS(Тех_Движение!$G$2:$G$5111,Тех_Движение!$D$2:$D$5111,$C2274,Тех_Движение!$B$2:$B$5111,"&lt;="&amp;Q$3)-$F2274)))</f>
        <v/>
      </c>
      <c r="R2274" s="54">
        <f>IF($B2274="","",SUM($K2274:$Q2274))</f>
        <v/>
      </c>
      <c r="S2274" s="56">
        <f>IF($B2274="","",VLOOKUP($C2274,Настройки!$A$11:$L$17,9,FALSE))</f>
        <v/>
      </c>
      <c r="T2274" s="56">
        <f>IF($B2274="","",$R2274*$S2274)</f>
        <v/>
      </c>
    </row>
    <row r="2275">
      <c r="A2275" s="20">
        <f>Тех_Движение!$A$2272</f>
        <v/>
      </c>
      <c r="B2275" s="20">
        <f>IF(Тех_Движение!$F$2272&gt;0,Тех_Движение!$I$2272,"")</f>
        <v/>
      </c>
      <c r="C2275" s="20">
        <f>IF($B2275="","",Тех_Движение!$D$2272)</f>
        <v/>
      </c>
      <c r="D2275" s="42">
        <f>IF($B2275="","",Тех_Движение!$B$2272)</f>
        <v/>
      </c>
      <c r="E2275" s="54">
        <f>IF($B2275="","",Тех_Движение!$F$2272)</f>
        <v/>
      </c>
      <c r="F2275" s="54">
        <f>IF($B2275="","",SUMIFS($E$5:$E2274,$C$5:$C2274,$C2275))</f>
        <v/>
      </c>
      <c r="G2275" s="54">
        <f>IF($B2275="","",MAX(0,$E2275-MAX(0,SUMIFS(Тех_Движение!$G$2:$G$5111,Тех_Движение!$D$2:$D$5111,$C2275,Тех_Движение!$B$2:$B$5111,"&lt;="&amp;Настройки!$B$5-1)-$F2275)))</f>
        <v/>
      </c>
      <c r="H2275" s="54">
        <f>IF($B2275="","",IF(AND($D2275&gt;=Настройки!$B$5,$D2275&lt;=Настройки!$B$6),$E2275,0))</f>
        <v/>
      </c>
      <c r="I2275" s="54">
        <f>IF($B2275="","",$G2275+$H2275-$J2275)</f>
        <v/>
      </c>
      <c r="J2275" s="54">
        <f>IF($B2275="","",MAX(0,$E2275-MAX(0,SUMIFS(Тех_Движение!$G$2:$G$5111,Тех_Движение!$D$2:$D$5111,$C2275,Тех_Движение!$B$2:$B$5111,"&lt;="&amp;Настройки!$B$6)-$F2275)))</f>
        <v/>
      </c>
      <c r="K2275" s="54">
        <f>IF(OR($B2275="",K$3&lt;$D2275+Настройки!$B$7),0,MAX(0,$E2275-MAX(0,SUMIFS(Тех_Движение!$G$2:$G$5111,Тех_Движение!$D$2:$D$5111,$C2275,Тех_Движение!$B$2:$B$5111,"&lt;="&amp;K$3)-$F2275)))</f>
        <v/>
      </c>
      <c r="L2275" s="54">
        <f>IF(OR($B2275="",L$3&lt;$D2275+Настройки!$B$7),0,MAX(0,$E2275-MAX(0,SUMIFS(Тех_Движение!$G$2:$G$5111,Тех_Движение!$D$2:$D$5111,$C2275,Тех_Движение!$B$2:$B$5111,"&lt;="&amp;L$3)-$F2275)))</f>
        <v/>
      </c>
      <c r="M2275" s="54">
        <f>IF(OR($B2275="",M$3&lt;$D2275+Настройки!$B$7),0,MAX(0,$E2275-MAX(0,SUMIFS(Тех_Движение!$G$2:$G$5111,Тех_Движение!$D$2:$D$5111,$C2275,Тех_Движение!$B$2:$B$5111,"&lt;="&amp;M$3)-$F2275)))</f>
        <v/>
      </c>
      <c r="N2275" s="54">
        <f>IF(OR($B2275="",N$3&lt;$D2275+Настройки!$B$7),0,MAX(0,$E2275-MAX(0,SUMIFS(Тех_Движение!$G$2:$G$5111,Тех_Движение!$D$2:$D$5111,$C2275,Тех_Движение!$B$2:$B$5111,"&lt;="&amp;N$3)-$F2275)))</f>
        <v/>
      </c>
      <c r="O2275" s="54">
        <f>IF(OR($B2275="",O$3&lt;$D2275+Настройки!$B$7),0,MAX(0,$E2275-MAX(0,SUMIFS(Тех_Движение!$G$2:$G$5111,Тех_Движение!$D$2:$D$5111,$C2275,Тех_Движение!$B$2:$B$5111,"&lt;="&amp;O$3)-$F2275)))</f>
        <v/>
      </c>
      <c r="P2275" s="54">
        <f>IF(OR($B2275="",P$3&lt;$D2275+Настройки!$B$7),0,MAX(0,$E2275-MAX(0,SUMIFS(Тех_Движение!$G$2:$G$5111,Тех_Движение!$D$2:$D$5111,$C2275,Тех_Движение!$B$2:$B$5111,"&lt;="&amp;P$3)-$F2275)))</f>
        <v/>
      </c>
      <c r="Q2275" s="54">
        <f>IF(OR($B2275="",Q$3&lt;$D2275+Настройки!$B$7),0,MAX(0,$E2275-MAX(0,SUMIFS(Тех_Движение!$G$2:$G$5111,Тех_Движение!$D$2:$D$5111,$C2275,Тех_Движение!$B$2:$B$5111,"&lt;="&amp;Q$3)-$F2275)))</f>
        <v/>
      </c>
      <c r="R2275" s="54">
        <f>IF($B2275="","",SUM($K2275:$Q2275))</f>
        <v/>
      </c>
      <c r="S2275" s="56">
        <f>IF($B2275="","",VLOOKUP($C2275,Настройки!$A$11:$L$17,9,FALSE))</f>
        <v/>
      </c>
      <c r="T2275" s="56">
        <f>IF($B2275="","",$R2275*$S2275)</f>
        <v/>
      </c>
    </row>
    <row r="2276">
      <c r="A2276" s="20">
        <f>Тех_Движение!$A$2273</f>
        <v/>
      </c>
      <c r="B2276" s="20">
        <f>IF(Тех_Движение!$F$2273&gt;0,Тех_Движение!$I$2273,"")</f>
        <v/>
      </c>
      <c r="C2276" s="20">
        <f>IF($B2276="","",Тех_Движение!$D$2273)</f>
        <v/>
      </c>
      <c r="D2276" s="42">
        <f>IF($B2276="","",Тех_Движение!$B$2273)</f>
        <v/>
      </c>
      <c r="E2276" s="54">
        <f>IF($B2276="","",Тех_Движение!$F$2273)</f>
        <v/>
      </c>
      <c r="F2276" s="54">
        <f>IF($B2276="","",SUMIFS($E$5:$E2275,$C$5:$C2275,$C2276))</f>
        <v/>
      </c>
      <c r="G2276" s="54">
        <f>IF($B2276="","",MAX(0,$E2276-MAX(0,SUMIFS(Тех_Движение!$G$2:$G$5111,Тех_Движение!$D$2:$D$5111,$C2276,Тех_Движение!$B$2:$B$5111,"&lt;="&amp;Настройки!$B$5-1)-$F2276)))</f>
        <v/>
      </c>
      <c r="H2276" s="54">
        <f>IF($B2276="","",IF(AND($D2276&gt;=Настройки!$B$5,$D2276&lt;=Настройки!$B$6),$E2276,0))</f>
        <v/>
      </c>
      <c r="I2276" s="54">
        <f>IF($B2276="","",$G2276+$H2276-$J2276)</f>
        <v/>
      </c>
      <c r="J2276" s="54">
        <f>IF($B2276="","",MAX(0,$E2276-MAX(0,SUMIFS(Тех_Движение!$G$2:$G$5111,Тех_Движение!$D$2:$D$5111,$C2276,Тех_Движение!$B$2:$B$5111,"&lt;="&amp;Настройки!$B$6)-$F2276)))</f>
        <v/>
      </c>
      <c r="K2276" s="54">
        <f>IF(OR($B2276="",K$3&lt;$D2276+Настройки!$B$7),0,MAX(0,$E2276-MAX(0,SUMIFS(Тех_Движение!$G$2:$G$5111,Тех_Движение!$D$2:$D$5111,$C2276,Тех_Движение!$B$2:$B$5111,"&lt;="&amp;K$3)-$F2276)))</f>
        <v/>
      </c>
      <c r="L2276" s="54">
        <f>IF(OR($B2276="",L$3&lt;$D2276+Настройки!$B$7),0,MAX(0,$E2276-MAX(0,SUMIFS(Тех_Движение!$G$2:$G$5111,Тех_Движение!$D$2:$D$5111,$C2276,Тех_Движение!$B$2:$B$5111,"&lt;="&amp;L$3)-$F2276)))</f>
        <v/>
      </c>
      <c r="M2276" s="54">
        <f>IF(OR($B2276="",M$3&lt;$D2276+Настройки!$B$7),0,MAX(0,$E2276-MAX(0,SUMIFS(Тех_Движение!$G$2:$G$5111,Тех_Движение!$D$2:$D$5111,$C2276,Тех_Движение!$B$2:$B$5111,"&lt;="&amp;M$3)-$F2276)))</f>
        <v/>
      </c>
      <c r="N2276" s="54">
        <f>IF(OR($B2276="",N$3&lt;$D2276+Настройки!$B$7),0,MAX(0,$E2276-MAX(0,SUMIFS(Тех_Движение!$G$2:$G$5111,Тех_Движение!$D$2:$D$5111,$C2276,Тех_Движение!$B$2:$B$5111,"&lt;="&amp;N$3)-$F2276)))</f>
        <v/>
      </c>
      <c r="O2276" s="54">
        <f>IF(OR($B2276="",O$3&lt;$D2276+Настройки!$B$7),0,MAX(0,$E2276-MAX(0,SUMIFS(Тех_Движение!$G$2:$G$5111,Тех_Движение!$D$2:$D$5111,$C2276,Тех_Движение!$B$2:$B$5111,"&lt;="&amp;O$3)-$F2276)))</f>
        <v/>
      </c>
      <c r="P2276" s="54">
        <f>IF(OR($B2276="",P$3&lt;$D2276+Настройки!$B$7),0,MAX(0,$E2276-MAX(0,SUMIFS(Тех_Движение!$G$2:$G$5111,Тех_Движение!$D$2:$D$5111,$C2276,Тех_Движение!$B$2:$B$5111,"&lt;="&amp;P$3)-$F2276)))</f>
        <v/>
      </c>
      <c r="Q2276" s="54">
        <f>IF(OR($B2276="",Q$3&lt;$D2276+Настройки!$B$7),0,MAX(0,$E2276-MAX(0,SUMIFS(Тех_Движение!$G$2:$G$5111,Тех_Движение!$D$2:$D$5111,$C2276,Тех_Движение!$B$2:$B$5111,"&lt;="&amp;Q$3)-$F2276)))</f>
        <v/>
      </c>
      <c r="R2276" s="54">
        <f>IF($B2276="","",SUM($K2276:$Q2276))</f>
        <v/>
      </c>
      <c r="S2276" s="56">
        <f>IF($B2276="","",VLOOKUP($C2276,Настройки!$A$11:$L$17,9,FALSE))</f>
        <v/>
      </c>
      <c r="T2276" s="56">
        <f>IF($B2276="","",$R2276*$S2276)</f>
        <v/>
      </c>
    </row>
    <row r="2277">
      <c r="A2277" s="20">
        <f>Тех_Движение!$A$2274</f>
        <v/>
      </c>
      <c r="B2277" s="20">
        <f>IF(Тех_Движение!$F$2274&gt;0,Тех_Движение!$I$2274,"")</f>
        <v/>
      </c>
      <c r="C2277" s="20">
        <f>IF($B2277="","",Тех_Движение!$D$2274)</f>
        <v/>
      </c>
      <c r="D2277" s="42">
        <f>IF($B2277="","",Тех_Движение!$B$2274)</f>
        <v/>
      </c>
      <c r="E2277" s="54">
        <f>IF($B2277="","",Тех_Движение!$F$2274)</f>
        <v/>
      </c>
      <c r="F2277" s="54">
        <f>IF($B2277="","",SUMIFS($E$5:$E2276,$C$5:$C2276,$C2277))</f>
        <v/>
      </c>
      <c r="G2277" s="54">
        <f>IF($B2277="","",MAX(0,$E2277-MAX(0,SUMIFS(Тех_Движение!$G$2:$G$5111,Тех_Движение!$D$2:$D$5111,$C2277,Тех_Движение!$B$2:$B$5111,"&lt;="&amp;Настройки!$B$5-1)-$F2277)))</f>
        <v/>
      </c>
      <c r="H2277" s="54">
        <f>IF($B2277="","",IF(AND($D2277&gt;=Настройки!$B$5,$D2277&lt;=Настройки!$B$6),$E2277,0))</f>
        <v/>
      </c>
      <c r="I2277" s="54">
        <f>IF($B2277="","",$G2277+$H2277-$J2277)</f>
        <v/>
      </c>
      <c r="J2277" s="54">
        <f>IF($B2277="","",MAX(0,$E2277-MAX(0,SUMIFS(Тех_Движение!$G$2:$G$5111,Тех_Движение!$D$2:$D$5111,$C2277,Тех_Движение!$B$2:$B$5111,"&lt;="&amp;Настройки!$B$6)-$F2277)))</f>
        <v/>
      </c>
      <c r="K2277" s="54">
        <f>IF(OR($B2277="",K$3&lt;$D2277+Настройки!$B$7),0,MAX(0,$E2277-MAX(0,SUMIFS(Тех_Движение!$G$2:$G$5111,Тех_Движение!$D$2:$D$5111,$C2277,Тех_Движение!$B$2:$B$5111,"&lt;="&amp;K$3)-$F2277)))</f>
        <v/>
      </c>
      <c r="L2277" s="54">
        <f>IF(OR($B2277="",L$3&lt;$D2277+Настройки!$B$7),0,MAX(0,$E2277-MAX(0,SUMIFS(Тех_Движение!$G$2:$G$5111,Тех_Движение!$D$2:$D$5111,$C2277,Тех_Движение!$B$2:$B$5111,"&lt;="&amp;L$3)-$F2277)))</f>
        <v/>
      </c>
      <c r="M2277" s="54">
        <f>IF(OR($B2277="",M$3&lt;$D2277+Настройки!$B$7),0,MAX(0,$E2277-MAX(0,SUMIFS(Тех_Движение!$G$2:$G$5111,Тех_Движение!$D$2:$D$5111,$C2277,Тех_Движение!$B$2:$B$5111,"&lt;="&amp;M$3)-$F2277)))</f>
        <v/>
      </c>
      <c r="N2277" s="54">
        <f>IF(OR($B2277="",N$3&lt;$D2277+Настройки!$B$7),0,MAX(0,$E2277-MAX(0,SUMIFS(Тех_Движение!$G$2:$G$5111,Тех_Движение!$D$2:$D$5111,$C2277,Тех_Движение!$B$2:$B$5111,"&lt;="&amp;N$3)-$F2277)))</f>
        <v/>
      </c>
      <c r="O2277" s="54">
        <f>IF(OR($B2277="",O$3&lt;$D2277+Настройки!$B$7),0,MAX(0,$E2277-MAX(0,SUMIFS(Тех_Движение!$G$2:$G$5111,Тех_Движение!$D$2:$D$5111,$C2277,Тех_Движение!$B$2:$B$5111,"&lt;="&amp;O$3)-$F2277)))</f>
        <v/>
      </c>
      <c r="P2277" s="54">
        <f>IF(OR($B2277="",P$3&lt;$D2277+Настройки!$B$7),0,MAX(0,$E2277-MAX(0,SUMIFS(Тех_Движение!$G$2:$G$5111,Тех_Движение!$D$2:$D$5111,$C2277,Тех_Движение!$B$2:$B$5111,"&lt;="&amp;P$3)-$F2277)))</f>
        <v/>
      </c>
      <c r="Q2277" s="54">
        <f>IF(OR($B2277="",Q$3&lt;$D2277+Настройки!$B$7),0,MAX(0,$E2277-MAX(0,SUMIFS(Тех_Движение!$G$2:$G$5111,Тех_Движение!$D$2:$D$5111,$C2277,Тех_Движение!$B$2:$B$5111,"&lt;="&amp;Q$3)-$F2277)))</f>
        <v/>
      </c>
      <c r="R2277" s="54">
        <f>IF($B2277="","",SUM($K2277:$Q2277))</f>
        <v/>
      </c>
      <c r="S2277" s="56">
        <f>IF($B2277="","",VLOOKUP($C2277,Настройки!$A$11:$L$17,9,FALSE))</f>
        <v/>
      </c>
      <c r="T2277" s="56">
        <f>IF($B2277="","",$R2277*$S2277)</f>
        <v/>
      </c>
    </row>
    <row r="2278">
      <c r="A2278" s="20">
        <f>Тех_Движение!$A$2275</f>
        <v/>
      </c>
      <c r="B2278" s="20">
        <f>IF(Тех_Движение!$F$2275&gt;0,Тех_Движение!$I$2275,"")</f>
        <v/>
      </c>
      <c r="C2278" s="20">
        <f>IF($B2278="","",Тех_Движение!$D$2275)</f>
        <v/>
      </c>
      <c r="D2278" s="42">
        <f>IF($B2278="","",Тех_Движение!$B$2275)</f>
        <v/>
      </c>
      <c r="E2278" s="54">
        <f>IF($B2278="","",Тех_Движение!$F$2275)</f>
        <v/>
      </c>
      <c r="F2278" s="54">
        <f>IF($B2278="","",SUMIFS($E$5:$E2277,$C$5:$C2277,$C2278))</f>
        <v/>
      </c>
      <c r="G2278" s="54">
        <f>IF($B2278="","",MAX(0,$E2278-MAX(0,SUMIFS(Тех_Движение!$G$2:$G$5111,Тех_Движение!$D$2:$D$5111,$C2278,Тех_Движение!$B$2:$B$5111,"&lt;="&amp;Настройки!$B$5-1)-$F2278)))</f>
        <v/>
      </c>
      <c r="H2278" s="54">
        <f>IF($B2278="","",IF(AND($D2278&gt;=Настройки!$B$5,$D2278&lt;=Настройки!$B$6),$E2278,0))</f>
        <v/>
      </c>
      <c r="I2278" s="54">
        <f>IF($B2278="","",$G2278+$H2278-$J2278)</f>
        <v/>
      </c>
      <c r="J2278" s="54">
        <f>IF($B2278="","",MAX(0,$E2278-MAX(0,SUMIFS(Тех_Движение!$G$2:$G$5111,Тех_Движение!$D$2:$D$5111,$C2278,Тех_Движение!$B$2:$B$5111,"&lt;="&amp;Настройки!$B$6)-$F2278)))</f>
        <v/>
      </c>
      <c r="K2278" s="54">
        <f>IF(OR($B2278="",K$3&lt;$D2278+Настройки!$B$7),0,MAX(0,$E2278-MAX(0,SUMIFS(Тех_Движение!$G$2:$G$5111,Тех_Движение!$D$2:$D$5111,$C2278,Тех_Движение!$B$2:$B$5111,"&lt;="&amp;K$3)-$F2278)))</f>
        <v/>
      </c>
      <c r="L2278" s="54">
        <f>IF(OR($B2278="",L$3&lt;$D2278+Настройки!$B$7),0,MAX(0,$E2278-MAX(0,SUMIFS(Тех_Движение!$G$2:$G$5111,Тех_Движение!$D$2:$D$5111,$C2278,Тех_Движение!$B$2:$B$5111,"&lt;="&amp;L$3)-$F2278)))</f>
        <v/>
      </c>
      <c r="M2278" s="54">
        <f>IF(OR($B2278="",M$3&lt;$D2278+Настройки!$B$7),0,MAX(0,$E2278-MAX(0,SUMIFS(Тех_Движение!$G$2:$G$5111,Тех_Движение!$D$2:$D$5111,$C2278,Тех_Движение!$B$2:$B$5111,"&lt;="&amp;M$3)-$F2278)))</f>
        <v/>
      </c>
      <c r="N2278" s="54">
        <f>IF(OR($B2278="",N$3&lt;$D2278+Настройки!$B$7),0,MAX(0,$E2278-MAX(0,SUMIFS(Тех_Движение!$G$2:$G$5111,Тех_Движение!$D$2:$D$5111,$C2278,Тех_Движение!$B$2:$B$5111,"&lt;="&amp;N$3)-$F2278)))</f>
        <v/>
      </c>
      <c r="O2278" s="54">
        <f>IF(OR($B2278="",O$3&lt;$D2278+Настройки!$B$7),0,MAX(0,$E2278-MAX(0,SUMIFS(Тех_Движение!$G$2:$G$5111,Тех_Движение!$D$2:$D$5111,$C2278,Тех_Движение!$B$2:$B$5111,"&lt;="&amp;O$3)-$F2278)))</f>
        <v/>
      </c>
      <c r="P2278" s="54">
        <f>IF(OR($B2278="",P$3&lt;$D2278+Настройки!$B$7),0,MAX(0,$E2278-MAX(0,SUMIFS(Тех_Движение!$G$2:$G$5111,Тех_Движение!$D$2:$D$5111,$C2278,Тех_Движение!$B$2:$B$5111,"&lt;="&amp;P$3)-$F2278)))</f>
        <v/>
      </c>
      <c r="Q2278" s="54">
        <f>IF(OR($B2278="",Q$3&lt;$D2278+Настройки!$B$7),0,MAX(0,$E2278-MAX(0,SUMIFS(Тех_Движение!$G$2:$G$5111,Тех_Движение!$D$2:$D$5111,$C2278,Тех_Движение!$B$2:$B$5111,"&lt;="&amp;Q$3)-$F2278)))</f>
        <v/>
      </c>
      <c r="R2278" s="54">
        <f>IF($B2278="","",SUM($K2278:$Q2278))</f>
        <v/>
      </c>
      <c r="S2278" s="56">
        <f>IF($B2278="","",VLOOKUP($C2278,Настройки!$A$11:$L$17,9,FALSE))</f>
        <v/>
      </c>
      <c r="T2278" s="56">
        <f>IF($B2278="","",$R2278*$S2278)</f>
        <v/>
      </c>
    </row>
    <row r="2279">
      <c r="A2279" s="20">
        <f>Тех_Движение!$A$2276</f>
        <v/>
      </c>
      <c r="B2279" s="20">
        <f>IF(Тех_Движение!$F$2276&gt;0,Тех_Движение!$I$2276,"")</f>
        <v/>
      </c>
      <c r="C2279" s="20">
        <f>IF($B2279="","",Тех_Движение!$D$2276)</f>
        <v/>
      </c>
      <c r="D2279" s="42">
        <f>IF($B2279="","",Тех_Движение!$B$2276)</f>
        <v/>
      </c>
      <c r="E2279" s="54">
        <f>IF($B2279="","",Тех_Движение!$F$2276)</f>
        <v/>
      </c>
      <c r="F2279" s="54">
        <f>IF($B2279="","",SUMIFS($E$5:$E2278,$C$5:$C2278,$C2279))</f>
        <v/>
      </c>
      <c r="G2279" s="54">
        <f>IF($B2279="","",MAX(0,$E2279-MAX(0,SUMIFS(Тех_Движение!$G$2:$G$5111,Тех_Движение!$D$2:$D$5111,$C2279,Тех_Движение!$B$2:$B$5111,"&lt;="&amp;Настройки!$B$5-1)-$F2279)))</f>
        <v/>
      </c>
      <c r="H2279" s="54">
        <f>IF($B2279="","",IF(AND($D2279&gt;=Настройки!$B$5,$D2279&lt;=Настройки!$B$6),$E2279,0))</f>
        <v/>
      </c>
      <c r="I2279" s="54">
        <f>IF($B2279="","",$G2279+$H2279-$J2279)</f>
        <v/>
      </c>
      <c r="J2279" s="54">
        <f>IF($B2279="","",MAX(0,$E2279-MAX(0,SUMIFS(Тех_Движение!$G$2:$G$5111,Тех_Движение!$D$2:$D$5111,$C2279,Тех_Движение!$B$2:$B$5111,"&lt;="&amp;Настройки!$B$6)-$F2279)))</f>
        <v/>
      </c>
      <c r="K2279" s="54">
        <f>IF(OR($B2279="",K$3&lt;$D2279+Настройки!$B$7),0,MAX(0,$E2279-MAX(0,SUMIFS(Тех_Движение!$G$2:$G$5111,Тех_Движение!$D$2:$D$5111,$C2279,Тех_Движение!$B$2:$B$5111,"&lt;="&amp;K$3)-$F2279)))</f>
        <v/>
      </c>
      <c r="L2279" s="54">
        <f>IF(OR($B2279="",L$3&lt;$D2279+Настройки!$B$7),0,MAX(0,$E2279-MAX(0,SUMIFS(Тех_Движение!$G$2:$G$5111,Тех_Движение!$D$2:$D$5111,$C2279,Тех_Движение!$B$2:$B$5111,"&lt;="&amp;L$3)-$F2279)))</f>
        <v/>
      </c>
      <c r="M2279" s="54">
        <f>IF(OR($B2279="",M$3&lt;$D2279+Настройки!$B$7),0,MAX(0,$E2279-MAX(0,SUMIFS(Тех_Движение!$G$2:$G$5111,Тех_Движение!$D$2:$D$5111,$C2279,Тех_Движение!$B$2:$B$5111,"&lt;="&amp;M$3)-$F2279)))</f>
        <v/>
      </c>
      <c r="N2279" s="54">
        <f>IF(OR($B2279="",N$3&lt;$D2279+Настройки!$B$7),0,MAX(0,$E2279-MAX(0,SUMIFS(Тех_Движение!$G$2:$G$5111,Тех_Движение!$D$2:$D$5111,$C2279,Тех_Движение!$B$2:$B$5111,"&lt;="&amp;N$3)-$F2279)))</f>
        <v/>
      </c>
      <c r="O2279" s="54">
        <f>IF(OR($B2279="",O$3&lt;$D2279+Настройки!$B$7),0,MAX(0,$E2279-MAX(0,SUMIFS(Тех_Движение!$G$2:$G$5111,Тех_Движение!$D$2:$D$5111,$C2279,Тех_Движение!$B$2:$B$5111,"&lt;="&amp;O$3)-$F2279)))</f>
        <v/>
      </c>
      <c r="P2279" s="54">
        <f>IF(OR($B2279="",P$3&lt;$D2279+Настройки!$B$7),0,MAX(0,$E2279-MAX(0,SUMIFS(Тех_Движение!$G$2:$G$5111,Тех_Движение!$D$2:$D$5111,$C2279,Тех_Движение!$B$2:$B$5111,"&lt;="&amp;P$3)-$F2279)))</f>
        <v/>
      </c>
      <c r="Q2279" s="54">
        <f>IF(OR($B2279="",Q$3&lt;$D2279+Настройки!$B$7),0,MAX(0,$E2279-MAX(0,SUMIFS(Тех_Движение!$G$2:$G$5111,Тех_Движение!$D$2:$D$5111,$C2279,Тех_Движение!$B$2:$B$5111,"&lt;="&amp;Q$3)-$F2279)))</f>
        <v/>
      </c>
      <c r="R2279" s="54">
        <f>IF($B2279="","",SUM($K2279:$Q2279))</f>
        <v/>
      </c>
      <c r="S2279" s="56">
        <f>IF($B2279="","",VLOOKUP($C2279,Настройки!$A$11:$L$17,9,FALSE))</f>
        <v/>
      </c>
      <c r="T2279" s="56">
        <f>IF($B2279="","",$R2279*$S2279)</f>
        <v/>
      </c>
    </row>
    <row r="2280">
      <c r="A2280" s="20">
        <f>Тех_Движение!$A$2277</f>
        <v/>
      </c>
      <c r="B2280" s="20">
        <f>IF(Тех_Движение!$F$2277&gt;0,Тех_Движение!$I$2277,"")</f>
        <v/>
      </c>
      <c r="C2280" s="20">
        <f>IF($B2280="","",Тех_Движение!$D$2277)</f>
        <v/>
      </c>
      <c r="D2280" s="42">
        <f>IF($B2280="","",Тех_Движение!$B$2277)</f>
        <v/>
      </c>
      <c r="E2280" s="54">
        <f>IF($B2280="","",Тех_Движение!$F$2277)</f>
        <v/>
      </c>
      <c r="F2280" s="54">
        <f>IF($B2280="","",SUMIFS($E$5:$E2279,$C$5:$C2279,$C2280))</f>
        <v/>
      </c>
      <c r="G2280" s="54">
        <f>IF($B2280="","",MAX(0,$E2280-MAX(0,SUMIFS(Тех_Движение!$G$2:$G$5111,Тех_Движение!$D$2:$D$5111,$C2280,Тех_Движение!$B$2:$B$5111,"&lt;="&amp;Настройки!$B$5-1)-$F2280)))</f>
        <v/>
      </c>
      <c r="H2280" s="54">
        <f>IF($B2280="","",IF(AND($D2280&gt;=Настройки!$B$5,$D2280&lt;=Настройки!$B$6),$E2280,0))</f>
        <v/>
      </c>
      <c r="I2280" s="54">
        <f>IF($B2280="","",$G2280+$H2280-$J2280)</f>
        <v/>
      </c>
      <c r="J2280" s="54">
        <f>IF($B2280="","",MAX(0,$E2280-MAX(0,SUMIFS(Тех_Движение!$G$2:$G$5111,Тех_Движение!$D$2:$D$5111,$C2280,Тех_Движение!$B$2:$B$5111,"&lt;="&amp;Настройки!$B$6)-$F2280)))</f>
        <v/>
      </c>
      <c r="K2280" s="54">
        <f>IF(OR($B2280="",K$3&lt;$D2280+Настройки!$B$7),0,MAX(0,$E2280-MAX(0,SUMIFS(Тех_Движение!$G$2:$G$5111,Тех_Движение!$D$2:$D$5111,$C2280,Тех_Движение!$B$2:$B$5111,"&lt;="&amp;K$3)-$F2280)))</f>
        <v/>
      </c>
      <c r="L2280" s="54">
        <f>IF(OR($B2280="",L$3&lt;$D2280+Настройки!$B$7),0,MAX(0,$E2280-MAX(0,SUMIFS(Тех_Движение!$G$2:$G$5111,Тех_Движение!$D$2:$D$5111,$C2280,Тех_Движение!$B$2:$B$5111,"&lt;="&amp;L$3)-$F2280)))</f>
        <v/>
      </c>
      <c r="M2280" s="54">
        <f>IF(OR($B2280="",M$3&lt;$D2280+Настройки!$B$7),0,MAX(0,$E2280-MAX(0,SUMIFS(Тех_Движение!$G$2:$G$5111,Тех_Движение!$D$2:$D$5111,$C2280,Тех_Движение!$B$2:$B$5111,"&lt;="&amp;M$3)-$F2280)))</f>
        <v/>
      </c>
      <c r="N2280" s="54">
        <f>IF(OR($B2280="",N$3&lt;$D2280+Настройки!$B$7),0,MAX(0,$E2280-MAX(0,SUMIFS(Тех_Движение!$G$2:$G$5111,Тех_Движение!$D$2:$D$5111,$C2280,Тех_Движение!$B$2:$B$5111,"&lt;="&amp;N$3)-$F2280)))</f>
        <v/>
      </c>
      <c r="O2280" s="54">
        <f>IF(OR($B2280="",O$3&lt;$D2280+Настройки!$B$7),0,MAX(0,$E2280-MAX(0,SUMIFS(Тех_Движение!$G$2:$G$5111,Тех_Движение!$D$2:$D$5111,$C2280,Тех_Движение!$B$2:$B$5111,"&lt;="&amp;O$3)-$F2280)))</f>
        <v/>
      </c>
      <c r="P2280" s="54">
        <f>IF(OR($B2280="",P$3&lt;$D2280+Настройки!$B$7),0,MAX(0,$E2280-MAX(0,SUMIFS(Тех_Движение!$G$2:$G$5111,Тех_Движение!$D$2:$D$5111,$C2280,Тех_Движение!$B$2:$B$5111,"&lt;="&amp;P$3)-$F2280)))</f>
        <v/>
      </c>
      <c r="Q2280" s="54">
        <f>IF(OR($B2280="",Q$3&lt;$D2280+Настройки!$B$7),0,MAX(0,$E2280-MAX(0,SUMIFS(Тех_Движение!$G$2:$G$5111,Тех_Движение!$D$2:$D$5111,$C2280,Тех_Движение!$B$2:$B$5111,"&lt;="&amp;Q$3)-$F2280)))</f>
        <v/>
      </c>
      <c r="R2280" s="54">
        <f>IF($B2280="","",SUM($K2280:$Q2280))</f>
        <v/>
      </c>
      <c r="S2280" s="56">
        <f>IF($B2280="","",VLOOKUP($C2280,Настройки!$A$11:$L$17,9,FALSE))</f>
        <v/>
      </c>
      <c r="T2280" s="56">
        <f>IF($B2280="","",$R2280*$S2280)</f>
        <v/>
      </c>
    </row>
    <row r="2281">
      <c r="A2281" s="20">
        <f>Тех_Движение!$A$2278</f>
        <v/>
      </c>
      <c r="B2281" s="20">
        <f>IF(Тех_Движение!$F$2278&gt;0,Тех_Движение!$I$2278,"")</f>
        <v/>
      </c>
      <c r="C2281" s="20">
        <f>IF($B2281="","",Тех_Движение!$D$2278)</f>
        <v/>
      </c>
      <c r="D2281" s="42">
        <f>IF($B2281="","",Тех_Движение!$B$2278)</f>
        <v/>
      </c>
      <c r="E2281" s="54">
        <f>IF($B2281="","",Тех_Движение!$F$2278)</f>
        <v/>
      </c>
      <c r="F2281" s="54">
        <f>IF($B2281="","",SUMIFS($E$5:$E2280,$C$5:$C2280,$C2281))</f>
        <v/>
      </c>
      <c r="G2281" s="54">
        <f>IF($B2281="","",MAX(0,$E2281-MAX(0,SUMIFS(Тех_Движение!$G$2:$G$5111,Тех_Движение!$D$2:$D$5111,$C2281,Тех_Движение!$B$2:$B$5111,"&lt;="&amp;Настройки!$B$5-1)-$F2281)))</f>
        <v/>
      </c>
      <c r="H2281" s="54">
        <f>IF($B2281="","",IF(AND($D2281&gt;=Настройки!$B$5,$D2281&lt;=Настройки!$B$6),$E2281,0))</f>
        <v/>
      </c>
      <c r="I2281" s="54">
        <f>IF($B2281="","",$G2281+$H2281-$J2281)</f>
        <v/>
      </c>
      <c r="J2281" s="54">
        <f>IF($B2281="","",MAX(0,$E2281-MAX(0,SUMIFS(Тех_Движение!$G$2:$G$5111,Тех_Движение!$D$2:$D$5111,$C2281,Тех_Движение!$B$2:$B$5111,"&lt;="&amp;Настройки!$B$6)-$F2281)))</f>
        <v/>
      </c>
      <c r="K2281" s="54">
        <f>IF(OR($B2281="",K$3&lt;$D2281+Настройки!$B$7),0,MAX(0,$E2281-MAX(0,SUMIFS(Тех_Движение!$G$2:$G$5111,Тех_Движение!$D$2:$D$5111,$C2281,Тех_Движение!$B$2:$B$5111,"&lt;="&amp;K$3)-$F2281)))</f>
        <v/>
      </c>
      <c r="L2281" s="54">
        <f>IF(OR($B2281="",L$3&lt;$D2281+Настройки!$B$7),0,MAX(0,$E2281-MAX(0,SUMIFS(Тех_Движение!$G$2:$G$5111,Тех_Движение!$D$2:$D$5111,$C2281,Тех_Движение!$B$2:$B$5111,"&lt;="&amp;L$3)-$F2281)))</f>
        <v/>
      </c>
      <c r="M2281" s="54">
        <f>IF(OR($B2281="",M$3&lt;$D2281+Настройки!$B$7),0,MAX(0,$E2281-MAX(0,SUMIFS(Тех_Движение!$G$2:$G$5111,Тех_Движение!$D$2:$D$5111,$C2281,Тех_Движение!$B$2:$B$5111,"&lt;="&amp;M$3)-$F2281)))</f>
        <v/>
      </c>
      <c r="N2281" s="54">
        <f>IF(OR($B2281="",N$3&lt;$D2281+Настройки!$B$7),0,MAX(0,$E2281-MAX(0,SUMIFS(Тех_Движение!$G$2:$G$5111,Тех_Движение!$D$2:$D$5111,$C2281,Тех_Движение!$B$2:$B$5111,"&lt;="&amp;N$3)-$F2281)))</f>
        <v/>
      </c>
      <c r="O2281" s="54">
        <f>IF(OR($B2281="",O$3&lt;$D2281+Настройки!$B$7),0,MAX(0,$E2281-MAX(0,SUMIFS(Тех_Движение!$G$2:$G$5111,Тех_Движение!$D$2:$D$5111,$C2281,Тех_Движение!$B$2:$B$5111,"&lt;="&amp;O$3)-$F2281)))</f>
        <v/>
      </c>
      <c r="P2281" s="54">
        <f>IF(OR($B2281="",P$3&lt;$D2281+Настройки!$B$7),0,MAX(0,$E2281-MAX(0,SUMIFS(Тех_Движение!$G$2:$G$5111,Тех_Движение!$D$2:$D$5111,$C2281,Тех_Движение!$B$2:$B$5111,"&lt;="&amp;P$3)-$F2281)))</f>
        <v/>
      </c>
      <c r="Q2281" s="54">
        <f>IF(OR($B2281="",Q$3&lt;$D2281+Настройки!$B$7),0,MAX(0,$E2281-MAX(0,SUMIFS(Тех_Движение!$G$2:$G$5111,Тех_Движение!$D$2:$D$5111,$C2281,Тех_Движение!$B$2:$B$5111,"&lt;="&amp;Q$3)-$F2281)))</f>
        <v/>
      </c>
      <c r="R2281" s="54">
        <f>IF($B2281="","",SUM($K2281:$Q2281))</f>
        <v/>
      </c>
      <c r="S2281" s="56">
        <f>IF($B2281="","",VLOOKUP($C2281,Настройки!$A$11:$L$17,9,FALSE))</f>
        <v/>
      </c>
      <c r="T2281" s="56">
        <f>IF($B2281="","",$R2281*$S2281)</f>
        <v/>
      </c>
    </row>
    <row r="2282">
      <c r="A2282" s="20">
        <f>Тех_Движение!$A$2279</f>
        <v/>
      </c>
      <c r="B2282" s="20">
        <f>IF(Тех_Движение!$F$2279&gt;0,Тех_Движение!$I$2279,"")</f>
        <v/>
      </c>
      <c r="C2282" s="20">
        <f>IF($B2282="","",Тех_Движение!$D$2279)</f>
        <v/>
      </c>
      <c r="D2282" s="42">
        <f>IF($B2282="","",Тех_Движение!$B$2279)</f>
        <v/>
      </c>
      <c r="E2282" s="54">
        <f>IF($B2282="","",Тех_Движение!$F$2279)</f>
        <v/>
      </c>
      <c r="F2282" s="54">
        <f>IF($B2282="","",SUMIFS($E$5:$E2281,$C$5:$C2281,$C2282))</f>
        <v/>
      </c>
      <c r="G2282" s="54">
        <f>IF($B2282="","",MAX(0,$E2282-MAX(0,SUMIFS(Тех_Движение!$G$2:$G$5111,Тех_Движение!$D$2:$D$5111,$C2282,Тех_Движение!$B$2:$B$5111,"&lt;="&amp;Настройки!$B$5-1)-$F2282)))</f>
        <v/>
      </c>
      <c r="H2282" s="54">
        <f>IF($B2282="","",IF(AND($D2282&gt;=Настройки!$B$5,$D2282&lt;=Настройки!$B$6),$E2282,0))</f>
        <v/>
      </c>
      <c r="I2282" s="54">
        <f>IF($B2282="","",$G2282+$H2282-$J2282)</f>
        <v/>
      </c>
      <c r="J2282" s="54">
        <f>IF($B2282="","",MAX(0,$E2282-MAX(0,SUMIFS(Тех_Движение!$G$2:$G$5111,Тех_Движение!$D$2:$D$5111,$C2282,Тех_Движение!$B$2:$B$5111,"&lt;="&amp;Настройки!$B$6)-$F2282)))</f>
        <v/>
      </c>
      <c r="K2282" s="54">
        <f>IF(OR($B2282="",K$3&lt;$D2282+Настройки!$B$7),0,MAX(0,$E2282-MAX(0,SUMIFS(Тех_Движение!$G$2:$G$5111,Тех_Движение!$D$2:$D$5111,$C2282,Тех_Движение!$B$2:$B$5111,"&lt;="&amp;K$3)-$F2282)))</f>
        <v/>
      </c>
      <c r="L2282" s="54">
        <f>IF(OR($B2282="",L$3&lt;$D2282+Настройки!$B$7),0,MAX(0,$E2282-MAX(0,SUMIFS(Тех_Движение!$G$2:$G$5111,Тех_Движение!$D$2:$D$5111,$C2282,Тех_Движение!$B$2:$B$5111,"&lt;="&amp;L$3)-$F2282)))</f>
        <v/>
      </c>
      <c r="M2282" s="54">
        <f>IF(OR($B2282="",M$3&lt;$D2282+Настройки!$B$7),0,MAX(0,$E2282-MAX(0,SUMIFS(Тех_Движение!$G$2:$G$5111,Тех_Движение!$D$2:$D$5111,$C2282,Тех_Движение!$B$2:$B$5111,"&lt;="&amp;M$3)-$F2282)))</f>
        <v/>
      </c>
      <c r="N2282" s="54">
        <f>IF(OR($B2282="",N$3&lt;$D2282+Настройки!$B$7),0,MAX(0,$E2282-MAX(0,SUMIFS(Тех_Движение!$G$2:$G$5111,Тех_Движение!$D$2:$D$5111,$C2282,Тех_Движение!$B$2:$B$5111,"&lt;="&amp;N$3)-$F2282)))</f>
        <v/>
      </c>
      <c r="O2282" s="54">
        <f>IF(OR($B2282="",O$3&lt;$D2282+Настройки!$B$7),0,MAX(0,$E2282-MAX(0,SUMIFS(Тех_Движение!$G$2:$G$5111,Тех_Движение!$D$2:$D$5111,$C2282,Тех_Движение!$B$2:$B$5111,"&lt;="&amp;O$3)-$F2282)))</f>
        <v/>
      </c>
      <c r="P2282" s="54">
        <f>IF(OR($B2282="",P$3&lt;$D2282+Настройки!$B$7),0,MAX(0,$E2282-MAX(0,SUMIFS(Тех_Движение!$G$2:$G$5111,Тех_Движение!$D$2:$D$5111,$C2282,Тех_Движение!$B$2:$B$5111,"&lt;="&amp;P$3)-$F2282)))</f>
        <v/>
      </c>
      <c r="Q2282" s="54">
        <f>IF(OR($B2282="",Q$3&lt;$D2282+Настройки!$B$7),0,MAX(0,$E2282-MAX(0,SUMIFS(Тех_Движение!$G$2:$G$5111,Тех_Движение!$D$2:$D$5111,$C2282,Тех_Движение!$B$2:$B$5111,"&lt;="&amp;Q$3)-$F2282)))</f>
        <v/>
      </c>
      <c r="R2282" s="54">
        <f>IF($B2282="","",SUM($K2282:$Q2282))</f>
        <v/>
      </c>
      <c r="S2282" s="56">
        <f>IF($B2282="","",VLOOKUP($C2282,Настройки!$A$11:$L$17,9,FALSE))</f>
        <v/>
      </c>
      <c r="T2282" s="56">
        <f>IF($B2282="","",$R2282*$S2282)</f>
        <v/>
      </c>
    </row>
    <row r="2283">
      <c r="A2283" s="20">
        <f>Тех_Движение!$A$2280</f>
        <v/>
      </c>
      <c r="B2283" s="20">
        <f>IF(Тех_Движение!$F$2280&gt;0,Тех_Движение!$I$2280,"")</f>
        <v/>
      </c>
      <c r="C2283" s="20">
        <f>IF($B2283="","",Тех_Движение!$D$2280)</f>
        <v/>
      </c>
      <c r="D2283" s="42">
        <f>IF($B2283="","",Тех_Движение!$B$2280)</f>
        <v/>
      </c>
      <c r="E2283" s="54">
        <f>IF($B2283="","",Тех_Движение!$F$2280)</f>
        <v/>
      </c>
      <c r="F2283" s="54">
        <f>IF($B2283="","",SUMIFS($E$5:$E2282,$C$5:$C2282,$C2283))</f>
        <v/>
      </c>
      <c r="G2283" s="54">
        <f>IF($B2283="","",MAX(0,$E2283-MAX(0,SUMIFS(Тех_Движение!$G$2:$G$5111,Тех_Движение!$D$2:$D$5111,$C2283,Тех_Движение!$B$2:$B$5111,"&lt;="&amp;Настройки!$B$5-1)-$F2283)))</f>
        <v/>
      </c>
      <c r="H2283" s="54">
        <f>IF($B2283="","",IF(AND($D2283&gt;=Настройки!$B$5,$D2283&lt;=Настройки!$B$6),$E2283,0))</f>
        <v/>
      </c>
      <c r="I2283" s="54">
        <f>IF($B2283="","",$G2283+$H2283-$J2283)</f>
        <v/>
      </c>
      <c r="J2283" s="54">
        <f>IF($B2283="","",MAX(0,$E2283-MAX(0,SUMIFS(Тех_Движение!$G$2:$G$5111,Тех_Движение!$D$2:$D$5111,$C2283,Тех_Движение!$B$2:$B$5111,"&lt;="&amp;Настройки!$B$6)-$F2283)))</f>
        <v/>
      </c>
      <c r="K2283" s="54">
        <f>IF(OR($B2283="",K$3&lt;$D2283+Настройки!$B$7),0,MAX(0,$E2283-MAX(0,SUMIFS(Тех_Движение!$G$2:$G$5111,Тех_Движение!$D$2:$D$5111,$C2283,Тех_Движение!$B$2:$B$5111,"&lt;="&amp;K$3)-$F2283)))</f>
        <v/>
      </c>
      <c r="L2283" s="54">
        <f>IF(OR($B2283="",L$3&lt;$D2283+Настройки!$B$7),0,MAX(0,$E2283-MAX(0,SUMIFS(Тех_Движение!$G$2:$G$5111,Тех_Движение!$D$2:$D$5111,$C2283,Тех_Движение!$B$2:$B$5111,"&lt;="&amp;L$3)-$F2283)))</f>
        <v/>
      </c>
      <c r="M2283" s="54">
        <f>IF(OR($B2283="",M$3&lt;$D2283+Настройки!$B$7),0,MAX(0,$E2283-MAX(0,SUMIFS(Тех_Движение!$G$2:$G$5111,Тех_Движение!$D$2:$D$5111,$C2283,Тех_Движение!$B$2:$B$5111,"&lt;="&amp;M$3)-$F2283)))</f>
        <v/>
      </c>
      <c r="N2283" s="54">
        <f>IF(OR($B2283="",N$3&lt;$D2283+Настройки!$B$7),0,MAX(0,$E2283-MAX(0,SUMIFS(Тех_Движение!$G$2:$G$5111,Тех_Движение!$D$2:$D$5111,$C2283,Тех_Движение!$B$2:$B$5111,"&lt;="&amp;N$3)-$F2283)))</f>
        <v/>
      </c>
      <c r="O2283" s="54">
        <f>IF(OR($B2283="",O$3&lt;$D2283+Настройки!$B$7),0,MAX(0,$E2283-MAX(0,SUMIFS(Тех_Движение!$G$2:$G$5111,Тех_Движение!$D$2:$D$5111,$C2283,Тех_Движение!$B$2:$B$5111,"&lt;="&amp;O$3)-$F2283)))</f>
        <v/>
      </c>
      <c r="P2283" s="54">
        <f>IF(OR($B2283="",P$3&lt;$D2283+Настройки!$B$7),0,MAX(0,$E2283-MAX(0,SUMIFS(Тех_Движение!$G$2:$G$5111,Тех_Движение!$D$2:$D$5111,$C2283,Тех_Движение!$B$2:$B$5111,"&lt;="&amp;P$3)-$F2283)))</f>
        <v/>
      </c>
      <c r="Q2283" s="54">
        <f>IF(OR($B2283="",Q$3&lt;$D2283+Настройки!$B$7),0,MAX(0,$E2283-MAX(0,SUMIFS(Тех_Движение!$G$2:$G$5111,Тех_Движение!$D$2:$D$5111,$C2283,Тех_Движение!$B$2:$B$5111,"&lt;="&amp;Q$3)-$F2283)))</f>
        <v/>
      </c>
      <c r="R2283" s="54">
        <f>IF($B2283="","",SUM($K2283:$Q2283))</f>
        <v/>
      </c>
      <c r="S2283" s="56">
        <f>IF($B2283="","",VLOOKUP($C2283,Настройки!$A$11:$L$17,9,FALSE))</f>
        <v/>
      </c>
      <c r="T2283" s="56">
        <f>IF($B2283="","",$R2283*$S2283)</f>
        <v/>
      </c>
    </row>
    <row r="2284">
      <c r="A2284" s="20">
        <f>Тех_Движение!$A$2281</f>
        <v/>
      </c>
      <c r="B2284" s="20">
        <f>IF(Тех_Движение!$F$2281&gt;0,Тех_Движение!$I$2281,"")</f>
        <v/>
      </c>
      <c r="C2284" s="20">
        <f>IF($B2284="","",Тех_Движение!$D$2281)</f>
        <v/>
      </c>
      <c r="D2284" s="42">
        <f>IF($B2284="","",Тех_Движение!$B$2281)</f>
        <v/>
      </c>
      <c r="E2284" s="54">
        <f>IF($B2284="","",Тех_Движение!$F$2281)</f>
        <v/>
      </c>
      <c r="F2284" s="54">
        <f>IF($B2284="","",SUMIFS($E$5:$E2283,$C$5:$C2283,$C2284))</f>
        <v/>
      </c>
      <c r="G2284" s="54">
        <f>IF($B2284="","",MAX(0,$E2284-MAX(0,SUMIFS(Тех_Движение!$G$2:$G$5111,Тех_Движение!$D$2:$D$5111,$C2284,Тех_Движение!$B$2:$B$5111,"&lt;="&amp;Настройки!$B$5-1)-$F2284)))</f>
        <v/>
      </c>
      <c r="H2284" s="54">
        <f>IF($B2284="","",IF(AND($D2284&gt;=Настройки!$B$5,$D2284&lt;=Настройки!$B$6),$E2284,0))</f>
        <v/>
      </c>
      <c r="I2284" s="54">
        <f>IF($B2284="","",$G2284+$H2284-$J2284)</f>
        <v/>
      </c>
      <c r="J2284" s="54">
        <f>IF($B2284="","",MAX(0,$E2284-MAX(0,SUMIFS(Тех_Движение!$G$2:$G$5111,Тех_Движение!$D$2:$D$5111,$C2284,Тех_Движение!$B$2:$B$5111,"&lt;="&amp;Настройки!$B$6)-$F2284)))</f>
        <v/>
      </c>
      <c r="K2284" s="54">
        <f>IF(OR($B2284="",K$3&lt;$D2284+Настройки!$B$7),0,MAX(0,$E2284-MAX(0,SUMIFS(Тех_Движение!$G$2:$G$5111,Тех_Движение!$D$2:$D$5111,$C2284,Тех_Движение!$B$2:$B$5111,"&lt;="&amp;K$3)-$F2284)))</f>
        <v/>
      </c>
      <c r="L2284" s="54">
        <f>IF(OR($B2284="",L$3&lt;$D2284+Настройки!$B$7),0,MAX(0,$E2284-MAX(0,SUMIFS(Тех_Движение!$G$2:$G$5111,Тех_Движение!$D$2:$D$5111,$C2284,Тех_Движение!$B$2:$B$5111,"&lt;="&amp;L$3)-$F2284)))</f>
        <v/>
      </c>
      <c r="M2284" s="54">
        <f>IF(OR($B2284="",M$3&lt;$D2284+Настройки!$B$7),0,MAX(0,$E2284-MAX(0,SUMIFS(Тех_Движение!$G$2:$G$5111,Тех_Движение!$D$2:$D$5111,$C2284,Тех_Движение!$B$2:$B$5111,"&lt;="&amp;M$3)-$F2284)))</f>
        <v/>
      </c>
      <c r="N2284" s="54">
        <f>IF(OR($B2284="",N$3&lt;$D2284+Настройки!$B$7),0,MAX(0,$E2284-MAX(0,SUMIFS(Тех_Движение!$G$2:$G$5111,Тех_Движение!$D$2:$D$5111,$C2284,Тех_Движение!$B$2:$B$5111,"&lt;="&amp;N$3)-$F2284)))</f>
        <v/>
      </c>
      <c r="O2284" s="54">
        <f>IF(OR($B2284="",O$3&lt;$D2284+Настройки!$B$7),0,MAX(0,$E2284-MAX(0,SUMIFS(Тех_Движение!$G$2:$G$5111,Тех_Движение!$D$2:$D$5111,$C2284,Тех_Движение!$B$2:$B$5111,"&lt;="&amp;O$3)-$F2284)))</f>
        <v/>
      </c>
      <c r="P2284" s="54">
        <f>IF(OR($B2284="",P$3&lt;$D2284+Настройки!$B$7),0,MAX(0,$E2284-MAX(0,SUMIFS(Тех_Движение!$G$2:$G$5111,Тех_Движение!$D$2:$D$5111,$C2284,Тех_Движение!$B$2:$B$5111,"&lt;="&amp;P$3)-$F2284)))</f>
        <v/>
      </c>
      <c r="Q2284" s="54">
        <f>IF(OR($B2284="",Q$3&lt;$D2284+Настройки!$B$7),0,MAX(0,$E2284-MAX(0,SUMIFS(Тех_Движение!$G$2:$G$5111,Тех_Движение!$D$2:$D$5111,$C2284,Тех_Движение!$B$2:$B$5111,"&lt;="&amp;Q$3)-$F2284)))</f>
        <v/>
      </c>
      <c r="R2284" s="54">
        <f>IF($B2284="","",SUM($K2284:$Q2284))</f>
        <v/>
      </c>
      <c r="S2284" s="56">
        <f>IF($B2284="","",VLOOKUP($C2284,Настройки!$A$11:$L$17,9,FALSE))</f>
        <v/>
      </c>
      <c r="T2284" s="56">
        <f>IF($B2284="","",$R2284*$S2284)</f>
        <v/>
      </c>
    </row>
    <row r="2285">
      <c r="A2285" s="20">
        <f>Тех_Движение!$A$2282</f>
        <v/>
      </c>
      <c r="B2285" s="20">
        <f>IF(Тех_Движение!$F$2282&gt;0,Тех_Движение!$I$2282,"")</f>
        <v/>
      </c>
      <c r="C2285" s="20">
        <f>IF($B2285="","",Тех_Движение!$D$2282)</f>
        <v/>
      </c>
      <c r="D2285" s="42">
        <f>IF($B2285="","",Тех_Движение!$B$2282)</f>
        <v/>
      </c>
      <c r="E2285" s="54">
        <f>IF($B2285="","",Тех_Движение!$F$2282)</f>
        <v/>
      </c>
      <c r="F2285" s="54">
        <f>IF($B2285="","",SUMIFS($E$5:$E2284,$C$5:$C2284,$C2285))</f>
        <v/>
      </c>
      <c r="G2285" s="54">
        <f>IF($B2285="","",MAX(0,$E2285-MAX(0,SUMIFS(Тех_Движение!$G$2:$G$5111,Тех_Движение!$D$2:$D$5111,$C2285,Тех_Движение!$B$2:$B$5111,"&lt;="&amp;Настройки!$B$5-1)-$F2285)))</f>
        <v/>
      </c>
      <c r="H2285" s="54">
        <f>IF($B2285="","",IF(AND($D2285&gt;=Настройки!$B$5,$D2285&lt;=Настройки!$B$6),$E2285,0))</f>
        <v/>
      </c>
      <c r="I2285" s="54">
        <f>IF($B2285="","",$G2285+$H2285-$J2285)</f>
        <v/>
      </c>
      <c r="J2285" s="54">
        <f>IF($B2285="","",MAX(0,$E2285-MAX(0,SUMIFS(Тех_Движение!$G$2:$G$5111,Тех_Движение!$D$2:$D$5111,$C2285,Тех_Движение!$B$2:$B$5111,"&lt;="&amp;Настройки!$B$6)-$F2285)))</f>
        <v/>
      </c>
      <c r="K2285" s="54">
        <f>IF(OR($B2285="",K$3&lt;$D2285+Настройки!$B$7),0,MAX(0,$E2285-MAX(0,SUMIFS(Тех_Движение!$G$2:$G$5111,Тех_Движение!$D$2:$D$5111,$C2285,Тех_Движение!$B$2:$B$5111,"&lt;="&amp;K$3)-$F2285)))</f>
        <v/>
      </c>
      <c r="L2285" s="54">
        <f>IF(OR($B2285="",L$3&lt;$D2285+Настройки!$B$7),0,MAX(0,$E2285-MAX(0,SUMIFS(Тех_Движение!$G$2:$G$5111,Тех_Движение!$D$2:$D$5111,$C2285,Тех_Движение!$B$2:$B$5111,"&lt;="&amp;L$3)-$F2285)))</f>
        <v/>
      </c>
      <c r="M2285" s="54">
        <f>IF(OR($B2285="",M$3&lt;$D2285+Настройки!$B$7),0,MAX(0,$E2285-MAX(0,SUMIFS(Тех_Движение!$G$2:$G$5111,Тех_Движение!$D$2:$D$5111,$C2285,Тех_Движение!$B$2:$B$5111,"&lt;="&amp;M$3)-$F2285)))</f>
        <v/>
      </c>
      <c r="N2285" s="54">
        <f>IF(OR($B2285="",N$3&lt;$D2285+Настройки!$B$7),0,MAX(0,$E2285-MAX(0,SUMIFS(Тех_Движение!$G$2:$G$5111,Тех_Движение!$D$2:$D$5111,$C2285,Тех_Движение!$B$2:$B$5111,"&lt;="&amp;N$3)-$F2285)))</f>
        <v/>
      </c>
      <c r="O2285" s="54">
        <f>IF(OR($B2285="",O$3&lt;$D2285+Настройки!$B$7),0,MAX(0,$E2285-MAX(0,SUMIFS(Тех_Движение!$G$2:$G$5111,Тех_Движение!$D$2:$D$5111,$C2285,Тех_Движение!$B$2:$B$5111,"&lt;="&amp;O$3)-$F2285)))</f>
        <v/>
      </c>
      <c r="P2285" s="54">
        <f>IF(OR($B2285="",P$3&lt;$D2285+Настройки!$B$7),0,MAX(0,$E2285-MAX(0,SUMIFS(Тех_Движение!$G$2:$G$5111,Тех_Движение!$D$2:$D$5111,$C2285,Тех_Движение!$B$2:$B$5111,"&lt;="&amp;P$3)-$F2285)))</f>
        <v/>
      </c>
      <c r="Q2285" s="54">
        <f>IF(OR($B2285="",Q$3&lt;$D2285+Настройки!$B$7),0,MAX(0,$E2285-MAX(0,SUMIFS(Тех_Движение!$G$2:$G$5111,Тех_Движение!$D$2:$D$5111,$C2285,Тех_Движение!$B$2:$B$5111,"&lt;="&amp;Q$3)-$F2285)))</f>
        <v/>
      </c>
      <c r="R2285" s="54">
        <f>IF($B2285="","",SUM($K2285:$Q2285))</f>
        <v/>
      </c>
      <c r="S2285" s="56">
        <f>IF($B2285="","",VLOOKUP($C2285,Настройки!$A$11:$L$17,9,FALSE))</f>
        <v/>
      </c>
      <c r="T2285" s="56">
        <f>IF($B2285="","",$R2285*$S2285)</f>
        <v/>
      </c>
    </row>
    <row r="2286">
      <c r="A2286" s="20">
        <f>Тех_Движение!$A$2283</f>
        <v/>
      </c>
      <c r="B2286" s="20">
        <f>IF(Тех_Движение!$F$2283&gt;0,Тех_Движение!$I$2283,"")</f>
        <v/>
      </c>
      <c r="C2286" s="20">
        <f>IF($B2286="","",Тех_Движение!$D$2283)</f>
        <v/>
      </c>
      <c r="D2286" s="42">
        <f>IF($B2286="","",Тех_Движение!$B$2283)</f>
        <v/>
      </c>
      <c r="E2286" s="54">
        <f>IF($B2286="","",Тех_Движение!$F$2283)</f>
        <v/>
      </c>
      <c r="F2286" s="54">
        <f>IF($B2286="","",SUMIFS($E$5:$E2285,$C$5:$C2285,$C2286))</f>
        <v/>
      </c>
      <c r="G2286" s="54">
        <f>IF($B2286="","",MAX(0,$E2286-MAX(0,SUMIFS(Тех_Движение!$G$2:$G$5111,Тех_Движение!$D$2:$D$5111,$C2286,Тех_Движение!$B$2:$B$5111,"&lt;="&amp;Настройки!$B$5-1)-$F2286)))</f>
        <v/>
      </c>
      <c r="H2286" s="54">
        <f>IF($B2286="","",IF(AND($D2286&gt;=Настройки!$B$5,$D2286&lt;=Настройки!$B$6),$E2286,0))</f>
        <v/>
      </c>
      <c r="I2286" s="54">
        <f>IF($B2286="","",$G2286+$H2286-$J2286)</f>
        <v/>
      </c>
      <c r="J2286" s="54">
        <f>IF($B2286="","",MAX(0,$E2286-MAX(0,SUMIFS(Тех_Движение!$G$2:$G$5111,Тех_Движение!$D$2:$D$5111,$C2286,Тех_Движение!$B$2:$B$5111,"&lt;="&amp;Настройки!$B$6)-$F2286)))</f>
        <v/>
      </c>
      <c r="K2286" s="54">
        <f>IF(OR($B2286="",K$3&lt;$D2286+Настройки!$B$7),0,MAX(0,$E2286-MAX(0,SUMIFS(Тех_Движение!$G$2:$G$5111,Тех_Движение!$D$2:$D$5111,$C2286,Тех_Движение!$B$2:$B$5111,"&lt;="&amp;K$3)-$F2286)))</f>
        <v/>
      </c>
      <c r="L2286" s="54">
        <f>IF(OR($B2286="",L$3&lt;$D2286+Настройки!$B$7),0,MAX(0,$E2286-MAX(0,SUMIFS(Тех_Движение!$G$2:$G$5111,Тех_Движение!$D$2:$D$5111,$C2286,Тех_Движение!$B$2:$B$5111,"&lt;="&amp;L$3)-$F2286)))</f>
        <v/>
      </c>
      <c r="M2286" s="54">
        <f>IF(OR($B2286="",M$3&lt;$D2286+Настройки!$B$7),0,MAX(0,$E2286-MAX(0,SUMIFS(Тех_Движение!$G$2:$G$5111,Тех_Движение!$D$2:$D$5111,$C2286,Тех_Движение!$B$2:$B$5111,"&lt;="&amp;M$3)-$F2286)))</f>
        <v/>
      </c>
      <c r="N2286" s="54">
        <f>IF(OR($B2286="",N$3&lt;$D2286+Настройки!$B$7),0,MAX(0,$E2286-MAX(0,SUMIFS(Тех_Движение!$G$2:$G$5111,Тех_Движение!$D$2:$D$5111,$C2286,Тех_Движение!$B$2:$B$5111,"&lt;="&amp;N$3)-$F2286)))</f>
        <v/>
      </c>
      <c r="O2286" s="54">
        <f>IF(OR($B2286="",O$3&lt;$D2286+Настройки!$B$7),0,MAX(0,$E2286-MAX(0,SUMIFS(Тех_Движение!$G$2:$G$5111,Тех_Движение!$D$2:$D$5111,$C2286,Тех_Движение!$B$2:$B$5111,"&lt;="&amp;O$3)-$F2286)))</f>
        <v/>
      </c>
      <c r="P2286" s="54">
        <f>IF(OR($B2286="",P$3&lt;$D2286+Настройки!$B$7),0,MAX(0,$E2286-MAX(0,SUMIFS(Тех_Движение!$G$2:$G$5111,Тех_Движение!$D$2:$D$5111,$C2286,Тех_Движение!$B$2:$B$5111,"&lt;="&amp;P$3)-$F2286)))</f>
        <v/>
      </c>
      <c r="Q2286" s="54">
        <f>IF(OR($B2286="",Q$3&lt;$D2286+Настройки!$B$7),0,MAX(0,$E2286-MAX(0,SUMIFS(Тех_Движение!$G$2:$G$5111,Тех_Движение!$D$2:$D$5111,$C2286,Тех_Движение!$B$2:$B$5111,"&lt;="&amp;Q$3)-$F2286)))</f>
        <v/>
      </c>
      <c r="R2286" s="54">
        <f>IF($B2286="","",SUM($K2286:$Q2286))</f>
        <v/>
      </c>
      <c r="S2286" s="56">
        <f>IF($B2286="","",VLOOKUP($C2286,Настройки!$A$11:$L$17,9,FALSE))</f>
        <v/>
      </c>
      <c r="T2286" s="56">
        <f>IF($B2286="","",$R2286*$S2286)</f>
        <v/>
      </c>
    </row>
    <row r="2287">
      <c r="A2287" s="20">
        <f>Тех_Движение!$A$2284</f>
        <v/>
      </c>
      <c r="B2287" s="20">
        <f>IF(Тех_Движение!$F$2284&gt;0,Тех_Движение!$I$2284,"")</f>
        <v/>
      </c>
      <c r="C2287" s="20">
        <f>IF($B2287="","",Тех_Движение!$D$2284)</f>
        <v/>
      </c>
      <c r="D2287" s="42">
        <f>IF($B2287="","",Тех_Движение!$B$2284)</f>
        <v/>
      </c>
      <c r="E2287" s="54">
        <f>IF($B2287="","",Тех_Движение!$F$2284)</f>
        <v/>
      </c>
      <c r="F2287" s="54">
        <f>IF($B2287="","",SUMIFS($E$5:$E2286,$C$5:$C2286,$C2287))</f>
        <v/>
      </c>
      <c r="G2287" s="54">
        <f>IF($B2287="","",MAX(0,$E2287-MAX(0,SUMIFS(Тех_Движение!$G$2:$G$5111,Тех_Движение!$D$2:$D$5111,$C2287,Тех_Движение!$B$2:$B$5111,"&lt;="&amp;Настройки!$B$5-1)-$F2287)))</f>
        <v/>
      </c>
      <c r="H2287" s="54">
        <f>IF($B2287="","",IF(AND($D2287&gt;=Настройки!$B$5,$D2287&lt;=Настройки!$B$6),$E2287,0))</f>
        <v/>
      </c>
      <c r="I2287" s="54">
        <f>IF($B2287="","",$G2287+$H2287-$J2287)</f>
        <v/>
      </c>
      <c r="J2287" s="54">
        <f>IF($B2287="","",MAX(0,$E2287-MAX(0,SUMIFS(Тех_Движение!$G$2:$G$5111,Тех_Движение!$D$2:$D$5111,$C2287,Тех_Движение!$B$2:$B$5111,"&lt;="&amp;Настройки!$B$6)-$F2287)))</f>
        <v/>
      </c>
      <c r="K2287" s="54">
        <f>IF(OR($B2287="",K$3&lt;$D2287+Настройки!$B$7),0,MAX(0,$E2287-MAX(0,SUMIFS(Тех_Движение!$G$2:$G$5111,Тех_Движение!$D$2:$D$5111,$C2287,Тех_Движение!$B$2:$B$5111,"&lt;="&amp;K$3)-$F2287)))</f>
        <v/>
      </c>
      <c r="L2287" s="54">
        <f>IF(OR($B2287="",L$3&lt;$D2287+Настройки!$B$7),0,MAX(0,$E2287-MAX(0,SUMIFS(Тех_Движение!$G$2:$G$5111,Тех_Движение!$D$2:$D$5111,$C2287,Тех_Движение!$B$2:$B$5111,"&lt;="&amp;L$3)-$F2287)))</f>
        <v/>
      </c>
      <c r="M2287" s="54">
        <f>IF(OR($B2287="",M$3&lt;$D2287+Настройки!$B$7),0,MAX(0,$E2287-MAX(0,SUMIFS(Тех_Движение!$G$2:$G$5111,Тех_Движение!$D$2:$D$5111,$C2287,Тех_Движение!$B$2:$B$5111,"&lt;="&amp;M$3)-$F2287)))</f>
        <v/>
      </c>
      <c r="N2287" s="54">
        <f>IF(OR($B2287="",N$3&lt;$D2287+Настройки!$B$7),0,MAX(0,$E2287-MAX(0,SUMIFS(Тех_Движение!$G$2:$G$5111,Тех_Движение!$D$2:$D$5111,$C2287,Тех_Движение!$B$2:$B$5111,"&lt;="&amp;N$3)-$F2287)))</f>
        <v/>
      </c>
      <c r="O2287" s="54">
        <f>IF(OR($B2287="",O$3&lt;$D2287+Настройки!$B$7),0,MAX(0,$E2287-MAX(0,SUMIFS(Тех_Движение!$G$2:$G$5111,Тех_Движение!$D$2:$D$5111,$C2287,Тех_Движение!$B$2:$B$5111,"&lt;="&amp;O$3)-$F2287)))</f>
        <v/>
      </c>
      <c r="P2287" s="54">
        <f>IF(OR($B2287="",P$3&lt;$D2287+Настройки!$B$7),0,MAX(0,$E2287-MAX(0,SUMIFS(Тех_Движение!$G$2:$G$5111,Тех_Движение!$D$2:$D$5111,$C2287,Тех_Движение!$B$2:$B$5111,"&lt;="&amp;P$3)-$F2287)))</f>
        <v/>
      </c>
      <c r="Q2287" s="54">
        <f>IF(OR($B2287="",Q$3&lt;$D2287+Настройки!$B$7),0,MAX(0,$E2287-MAX(0,SUMIFS(Тех_Движение!$G$2:$G$5111,Тех_Движение!$D$2:$D$5111,$C2287,Тех_Движение!$B$2:$B$5111,"&lt;="&amp;Q$3)-$F2287)))</f>
        <v/>
      </c>
      <c r="R2287" s="54">
        <f>IF($B2287="","",SUM($K2287:$Q2287))</f>
        <v/>
      </c>
      <c r="S2287" s="56">
        <f>IF($B2287="","",VLOOKUP($C2287,Настройки!$A$11:$L$17,9,FALSE))</f>
        <v/>
      </c>
      <c r="T2287" s="56">
        <f>IF($B2287="","",$R2287*$S2287)</f>
        <v/>
      </c>
    </row>
    <row r="2288">
      <c r="A2288" s="20">
        <f>Тех_Движение!$A$2285</f>
        <v/>
      </c>
      <c r="B2288" s="20">
        <f>IF(Тех_Движение!$F$2285&gt;0,Тех_Движение!$I$2285,"")</f>
        <v/>
      </c>
      <c r="C2288" s="20">
        <f>IF($B2288="","",Тех_Движение!$D$2285)</f>
        <v/>
      </c>
      <c r="D2288" s="42">
        <f>IF($B2288="","",Тех_Движение!$B$2285)</f>
        <v/>
      </c>
      <c r="E2288" s="54">
        <f>IF($B2288="","",Тех_Движение!$F$2285)</f>
        <v/>
      </c>
      <c r="F2288" s="54">
        <f>IF($B2288="","",SUMIFS($E$5:$E2287,$C$5:$C2287,$C2288))</f>
        <v/>
      </c>
      <c r="G2288" s="54">
        <f>IF($B2288="","",MAX(0,$E2288-MAX(0,SUMIFS(Тех_Движение!$G$2:$G$5111,Тех_Движение!$D$2:$D$5111,$C2288,Тех_Движение!$B$2:$B$5111,"&lt;="&amp;Настройки!$B$5-1)-$F2288)))</f>
        <v/>
      </c>
      <c r="H2288" s="54">
        <f>IF($B2288="","",IF(AND($D2288&gt;=Настройки!$B$5,$D2288&lt;=Настройки!$B$6),$E2288,0))</f>
        <v/>
      </c>
      <c r="I2288" s="54">
        <f>IF($B2288="","",$G2288+$H2288-$J2288)</f>
        <v/>
      </c>
      <c r="J2288" s="54">
        <f>IF($B2288="","",MAX(0,$E2288-MAX(0,SUMIFS(Тех_Движение!$G$2:$G$5111,Тех_Движение!$D$2:$D$5111,$C2288,Тех_Движение!$B$2:$B$5111,"&lt;="&amp;Настройки!$B$6)-$F2288)))</f>
        <v/>
      </c>
      <c r="K2288" s="54">
        <f>IF(OR($B2288="",K$3&lt;$D2288+Настройки!$B$7),0,MAX(0,$E2288-MAX(0,SUMIFS(Тех_Движение!$G$2:$G$5111,Тех_Движение!$D$2:$D$5111,$C2288,Тех_Движение!$B$2:$B$5111,"&lt;="&amp;K$3)-$F2288)))</f>
        <v/>
      </c>
      <c r="L2288" s="54">
        <f>IF(OR($B2288="",L$3&lt;$D2288+Настройки!$B$7),0,MAX(0,$E2288-MAX(0,SUMIFS(Тех_Движение!$G$2:$G$5111,Тех_Движение!$D$2:$D$5111,$C2288,Тех_Движение!$B$2:$B$5111,"&lt;="&amp;L$3)-$F2288)))</f>
        <v/>
      </c>
      <c r="M2288" s="54">
        <f>IF(OR($B2288="",M$3&lt;$D2288+Настройки!$B$7),0,MAX(0,$E2288-MAX(0,SUMIFS(Тех_Движение!$G$2:$G$5111,Тех_Движение!$D$2:$D$5111,$C2288,Тех_Движение!$B$2:$B$5111,"&lt;="&amp;M$3)-$F2288)))</f>
        <v/>
      </c>
      <c r="N2288" s="54">
        <f>IF(OR($B2288="",N$3&lt;$D2288+Настройки!$B$7),0,MAX(0,$E2288-MAX(0,SUMIFS(Тех_Движение!$G$2:$G$5111,Тех_Движение!$D$2:$D$5111,$C2288,Тех_Движение!$B$2:$B$5111,"&lt;="&amp;N$3)-$F2288)))</f>
        <v/>
      </c>
      <c r="O2288" s="54">
        <f>IF(OR($B2288="",O$3&lt;$D2288+Настройки!$B$7),0,MAX(0,$E2288-MAX(0,SUMIFS(Тех_Движение!$G$2:$G$5111,Тех_Движение!$D$2:$D$5111,$C2288,Тех_Движение!$B$2:$B$5111,"&lt;="&amp;O$3)-$F2288)))</f>
        <v/>
      </c>
      <c r="P2288" s="54">
        <f>IF(OR($B2288="",P$3&lt;$D2288+Настройки!$B$7),0,MAX(0,$E2288-MAX(0,SUMIFS(Тех_Движение!$G$2:$G$5111,Тех_Движение!$D$2:$D$5111,$C2288,Тех_Движение!$B$2:$B$5111,"&lt;="&amp;P$3)-$F2288)))</f>
        <v/>
      </c>
      <c r="Q2288" s="54">
        <f>IF(OR($B2288="",Q$3&lt;$D2288+Настройки!$B$7),0,MAX(0,$E2288-MAX(0,SUMIFS(Тех_Движение!$G$2:$G$5111,Тех_Движение!$D$2:$D$5111,$C2288,Тех_Движение!$B$2:$B$5111,"&lt;="&amp;Q$3)-$F2288)))</f>
        <v/>
      </c>
      <c r="R2288" s="54">
        <f>IF($B2288="","",SUM($K2288:$Q2288))</f>
        <v/>
      </c>
      <c r="S2288" s="56">
        <f>IF($B2288="","",VLOOKUP($C2288,Настройки!$A$11:$L$17,9,FALSE))</f>
        <v/>
      </c>
      <c r="T2288" s="56">
        <f>IF($B2288="","",$R2288*$S2288)</f>
        <v/>
      </c>
    </row>
    <row r="2289">
      <c r="A2289" s="20">
        <f>Тех_Движение!$A$2286</f>
        <v/>
      </c>
      <c r="B2289" s="20">
        <f>IF(Тех_Движение!$F$2286&gt;0,Тех_Движение!$I$2286,"")</f>
        <v/>
      </c>
      <c r="C2289" s="20">
        <f>IF($B2289="","",Тех_Движение!$D$2286)</f>
        <v/>
      </c>
      <c r="D2289" s="42">
        <f>IF($B2289="","",Тех_Движение!$B$2286)</f>
        <v/>
      </c>
      <c r="E2289" s="54">
        <f>IF($B2289="","",Тех_Движение!$F$2286)</f>
        <v/>
      </c>
      <c r="F2289" s="54">
        <f>IF($B2289="","",SUMIFS($E$5:$E2288,$C$5:$C2288,$C2289))</f>
        <v/>
      </c>
      <c r="G2289" s="54">
        <f>IF($B2289="","",MAX(0,$E2289-MAX(0,SUMIFS(Тех_Движение!$G$2:$G$5111,Тех_Движение!$D$2:$D$5111,$C2289,Тех_Движение!$B$2:$B$5111,"&lt;="&amp;Настройки!$B$5-1)-$F2289)))</f>
        <v/>
      </c>
      <c r="H2289" s="54">
        <f>IF($B2289="","",IF(AND($D2289&gt;=Настройки!$B$5,$D2289&lt;=Настройки!$B$6),$E2289,0))</f>
        <v/>
      </c>
      <c r="I2289" s="54">
        <f>IF($B2289="","",$G2289+$H2289-$J2289)</f>
        <v/>
      </c>
      <c r="J2289" s="54">
        <f>IF($B2289="","",MAX(0,$E2289-MAX(0,SUMIFS(Тех_Движение!$G$2:$G$5111,Тех_Движение!$D$2:$D$5111,$C2289,Тех_Движение!$B$2:$B$5111,"&lt;="&amp;Настройки!$B$6)-$F2289)))</f>
        <v/>
      </c>
      <c r="K2289" s="54">
        <f>IF(OR($B2289="",K$3&lt;$D2289+Настройки!$B$7),0,MAX(0,$E2289-MAX(0,SUMIFS(Тех_Движение!$G$2:$G$5111,Тех_Движение!$D$2:$D$5111,$C2289,Тех_Движение!$B$2:$B$5111,"&lt;="&amp;K$3)-$F2289)))</f>
        <v/>
      </c>
      <c r="L2289" s="54">
        <f>IF(OR($B2289="",L$3&lt;$D2289+Настройки!$B$7),0,MAX(0,$E2289-MAX(0,SUMIFS(Тех_Движение!$G$2:$G$5111,Тех_Движение!$D$2:$D$5111,$C2289,Тех_Движение!$B$2:$B$5111,"&lt;="&amp;L$3)-$F2289)))</f>
        <v/>
      </c>
      <c r="M2289" s="54">
        <f>IF(OR($B2289="",M$3&lt;$D2289+Настройки!$B$7),0,MAX(0,$E2289-MAX(0,SUMIFS(Тех_Движение!$G$2:$G$5111,Тех_Движение!$D$2:$D$5111,$C2289,Тех_Движение!$B$2:$B$5111,"&lt;="&amp;M$3)-$F2289)))</f>
        <v/>
      </c>
      <c r="N2289" s="54">
        <f>IF(OR($B2289="",N$3&lt;$D2289+Настройки!$B$7),0,MAX(0,$E2289-MAX(0,SUMIFS(Тех_Движение!$G$2:$G$5111,Тех_Движение!$D$2:$D$5111,$C2289,Тех_Движение!$B$2:$B$5111,"&lt;="&amp;N$3)-$F2289)))</f>
        <v/>
      </c>
      <c r="O2289" s="54">
        <f>IF(OR($B2289="",O$3&lt;$D2289+Настройки!$B$7),0,MAX(0,$E2289-MAX(0,SUMIFS(Тех_Движение!$G$2:$G$5111,Тех_Движение!$D$2:$D$5111,$C2289,Тех_Движение!$B$2:$B$5111,"&lt;="&amp;O$3)-$F2289)))</f>
        <v/>
      </c>
      <c r="P2289" s="54">
        <f>IF(OR($B2289="",P$3&lt;$D2289+Настройки!$B$7),0,MAX(0,$E2289-MAX(0,SUMIFS(Тех_Движение!$G$2:$G$5111,Тех_Движение!$D$2:$D$5111,$C2289,Тех_Движение!$B$2:$B$5111,"&lt;="&amp;P$3)-$F2289)))</f>
        <v/>
      </c>
      <c r="Q2289" s="54">
        <f>IF(OR($B2289="",Q$3&lt;$D2289+Настройки!$B$7),0,MAX(0,$E2289-MAX(0,SUMIFS(Тех_Движение!$G$2:$G$5111,Тех_Движение!$D$2:$D$5111,$C2289,Тех_Движение!$B$2:$B$5111,"&lt;="&amp;Q$3)-$F2289)))</f>
        <v/>
      </c>
      <c r="R2289" s="54">
        <f>IF($B2289="","",SUM($K2289:$Q2289))</f>
        <v/>
      </c>
      <c r="S2289" s="56">
        <f>IF($B2289="","",VLOOKUP($C2289,Настройки!$A$11:$L$17,9,FALSE))</f>
        <v/>
      </c>
      <c r="T2289" s="56">
        <f>IF($B2289="","",$R2289*$S2289)</f>
        <v/>
      </c>
    </row>
    <row r="2290">
      <c r="A2290" s="20">
        <f>Тех_Движение!$A$2287</f>
        <v/>
      </c>
      <c r="B2290" s="20">
        <f>IF(Тех_Движение!$F$2287&gt;0,Тех_Движение!$I$2287,"")</f>
        <v/>
      </c>
      <c r="C2290" s="20">
        <f>IF($B2290="","",Тех_Движение!$D$2287)</f>
        <v/>
      </c>
      <c r="D2290" s="42">
        <f>IF($B2290="","",Тех_Движение!$B$2287)</f>
        <v/>
      </c>
      <c r="E2290" s="54">
        <f>IF($B2290="","",Тех_Движение!$F$2287)</f>
        <v/>
      </c>
      <c r="F2290" s="54">
        <f>IF($B2290="","",SUMIFS($E$5:$E2289,$C$5:$C2289,$C2290))</f>
        <v/>
      </c>
      <c r="G2290" s="54">
        <f>IF($B2290="","",MAX(0,$E2290-MAX(0,SUMIFS(Тех_Движение!$G$2:$G$5111,Тех_Движение!$D$2:$D$5111,$C2290,Тех_Движение!$B$2:$B$5111,"&lt;="&amp;Настройки!$B$5-1)-$F2290)))</f>
        <v/>
      </c>
      <c r="H2290" s="54">
        <f>IF($B2290="","",IF(AND($D2290&gt;=Настройки!$B$5,$D2290&lt;=Настройки!$B$6),$E2290,0))</f>
        <v/>
      </c>
      <c r="I2290" s="54">
        <f>IF($B2290="","",$G2290+$H2290-$J2290)</f>
        <v/>
      </c>
      <c r="J2290" s="54">
        <f>IF($B2290="","",MAX(0,$E2290-MAX(0,SUMIFS(Тех_Движение!$G$2:$G$5111,Тех_Движение!$D$2:$D$5111,$C2290,Тех_Движение!$B$2:$B$5111,"&lt;="&amp;Настройки!$B$6)-$F2290)))</f>
        <v/>
      </c>
      <c r="K2290" s="54">
        <f>IF(OR($B2290="",K$3&lt;$D2290+Настройки!$B$7),0,MAX(0,$E2290-MAX(0,SUMIFS(Тех_Движение!$G$2:$G$5111,Тех_Движение!$D$2:$D$5111,$C2290,Тех_Движение!$B$2:$B$5111,"&lt;="&amp;K$3)-$F2290)))</f>
        <v/>
      </c>
      <c r="L2290" s="54">
        <f>IF(OR($B2290="",L$3&lt;$D2290+Настройки!$B$7),0,MAX(0,$E2290-MAX(0,SUMIFS(Тех_Движение!$G$2:$G$5111,Тех_Движение!$D$2:$D$5111,$C2290,Тех_Движение!$B$2:$B$5111,"&lt;="&amp;L$3)-$F2290)))</f>
        <v/>
      </c>
      <c r="M2290" s="54">
        <f>IF(OR($B2290="",M$3&lt;$D2290+Настройки!$B$7),0,MAX(0,$E2290-MAX(0,SUMIFS(Тех_Движение!$G$2:$G$5111,Тех_Движение!$D$2:$D$5111,$C2290,Тех_Движение!$B$2:$B$5111,"&lt;="&amp;M$3)-$F2290)))</f>
        <v/>
      </c>
      <c r="N2290" s="54">
        <f>IF(OR($B2290="",N$3&lt;$D2290+Настройки!$B$7),0,MAX(0,$E2290-MAX(0,SUMIFS(Тех_Движение!$G$2:$G$5111,Тех_Движение!$D$2:$D$5111,$C2290,Тех_Движение!$B$2:$B$5111,"&lt;="&amp;N$3)-$F2290)))</f>
        <v/>
      </c>
      <c r="O2290" s="54">
        <f>IF(OR($B2290="",O$3&lt;$D2290+Настройки!$B$7),0,MAX(0,$E2290-MAX(0,SUMIFS(Тех_Движение!$G$2:$G$5111,Тех_Движение!$D$2:$D$5111,$C2290,Тех_Движение!$B$2:$B$5111,"&lt;="&amp;O$3)-$F2290)))</f>
        <v/>
      </c>
      <c r="P2290" s="54">
        <f>IF(OR($B2290="",P$3&lt;$D2290+Настройки!$B$7),0,MAX(0,$E2290-MAX(0,SUMIFS(Тех_Движение!$G$2:$G$5111,Тех_Движение!$D$2:$D$5111,$C2290,Тех_Движение!$B$2:$B$5111,"&lt;="&amp;P$3)-$F2290)))</f>
        <v/>
      </c>
      <c r="Q2290" s="54">
        <f>IF(OR($B2290="",Q$3&lt;$D2290+Настройки!$B$7),0,MAX(0,$E2290-MAX(0,SUMIFS(Тех_Движение!$G$2:$G$5111,Тех_Движение!$D$2:$D$5111,$C2290,Тех_Движение!$B$2:$B$5111,"&lt;="&amp;Q$3)-$F2290)))</f>
        <v/>
      </c>
      <c r="R2290" s="54">
        <f>IF($B2290="","",SUM($K2290:$Q2290))</f>
        <v/>
      </c>
      <c r="S2290" s="56">
        <f>IF($B2290="","",VLOOKUP($C2290,Настройки!$A$11:$L$17,9,FALSE))</f>
        <v/>
      </c>
      <c r="T2290" s="56">
        <f>IF($B2290="","",$R2290*$S2290)</f>
        <v/>
      </c>
    </row>
    <row r="2291">
      <c r="A2291" s="20">
        <f>Тех_Движение!$A$2288</f>
        <v/>
      </c>
      <c r="B2291" s="20">
        <f>IF(Тех_Движение!$F$2288&gt;0,Тех_Движение!$I$2288,"")</f>
        <v/>
      </c>
      <c r="C2291" s="20">
        <f>IF($B2291="","",Тех_Движение!$D$2288)</f>
        <v/>
      </c>
      <c r="D2291" s="42">
        <f>IF($B2291="","",Тех_Движение!$B$2288)</f>
        <v/>
      </c>
      <c r="E2291" s="54">
        <f>IF($B2291="","",Тех_Движение!$F$2288)</f>
        <v/>
      </c>
      <c r="F2291" s="54">
        <f>IF($B2291="","",SUMIFS($E$5:$E2290,$C$5:$C2290,$C2291))</f>
        <v/>
      </c>
      <c r="G2291" s="54">
        <f>IF($B2291="","",MAX(0,$E2291-MAX(0,SUMIFS(Тех_Движение!$G$2:$G$5111,Тех_Движение!$D$2:$D$5111,$C2291,Тех_Движение!$B$2:$B$5111,"&lt;="&amp;Настройки!$B$5-1)-$F2291)))</f>
        <v/>
      </c>
      <c r="H2291" s="54">
        <f>IF($B2291="","",IF(AND($D2291&gt;=Настройки!$B$5,$D2291&lt;=Настройки!$B$6),$E2291,0))</f>
        <v/>
      </c>
      <c r="I2291" s="54">
        <f>IF($B2291="","",$G2291+$H2291-$J2291)</f>
        <v/>
      </c>
      <c r="J2291" s="54">
        <f>IF($B2291="","",MAX(0,$E2291-MAX(0,SUMIFS(Тех_Движение!$G$2:$G$5111,Тех_Движение!$D$2:$D$5111,$C2291,Тех_Движение!$B$2:$B$5111,"&lt;="&amp;Настройки!$B$6)-$F2291)))</f>
        <v/>
      </c>
      <c r="K2291" s="54">
        <f>IF(OR($B2291="",K$3&lt;$D2291+Настройки!$B$7),0,MAX(0,$E2291-MAX(0,SUMIFS(Тех_Движение!$G$2:$G$5111,Тех_Движение!$D$2:$D$5111,$C2291,Тех_Движение!$B$2:$B$5111,"&lt;="&amp;K$3)-$F2291)))</f>
        <v/>
      </c>
      <c r="L2291" s="54">
        <f>IF(OR($B2291="",L$3&lt;$D2291+Настройки!$B$7),0,MAX(0,$E2291-MAX(0,SUMIFS(Тех_Движение!$G$2:$G$5111,Тех_Движение!$D$2:$D$5111,$C2291,Тех_Движение!$B$2:$B$5111,"&lt;="&amp;L$3)-$F2291)))</f>
        <v/>
      </c>
      <c r="M2291" s="54">
        <f>IF(OR($B2291="",M$3&lt;$D2291+Настройки!$B$7),0,MAX(0,$E2291-MAX(0,SUMIFS(Тех_Движение!$G$2:$G$5111,Тех_Движение!$D$2:$D$5111,$C2291,Тех_Движение!$B$2:$B$5111,"&lt;="&amp;M$3)-$F2291)))</f>
        <v/>
      </c>
      <c r="N2291" s="54">
        <f>IF(OR($B2291="",N$3&lt;$D2291+Настройки!$B$7),0,MAX(0,$E2291-MAX(0,SUMIFS(Тех_Движение!$G$2:$G$5111,Тех_Движение!$D$2:$D$5111,$C2291,Тех_Движение!$B$2:$B$5111,"&lt;="&amp;N$3)-$F2291)))</f>
        <v/>
      </c>
      <c r="O2291" s="54">
        <f>IF(OR($B2291="",O$3&lt;$D2291+Настройки!$B$7),0,MAX(0,$E2291-MAX(0,SUMIFS(Тех_Движение!$G$2:$G$5111,Тех_Движение!$D$2:$D$5111,$C2291,Тех_Движение!$B$2:$B$5111,"&lt;="&amp;O$3)-$F2291)))</f>
        <v/>
      </c>
      <c r="P2291" s="54">
        <f>IF(OR($B2291="",P$3&lt;$D2291+Настройки!$B$7),0,MAX(0,$E2291-MAX(0,SUMIFS(Тех_Движение!$G$2:$G$5111,Тех_Движение!$D$2:$D$5111,$C2291,Тех_Движение!$B$2:$B$5111,"&lt;="&amp;P$3)-$F2291)))</f>
        <v/>
      </c>
      <c r="Q2291" s="54">
        <f>IF(OR($B2291="",Q$3&lt;$D2291+Настройки!$B$7),0,MAX(0,$E2291-MAX(0,SUMIFS(Тех_Движение!$G$2:$G$5111,Тех_Движение!$D$2:$D$5111,$C2291,Тех_Движение!$B$2:$B$5111,"&lt;="&amp;Q$3)-$F2291)))</f>
        <v/>
      </c>
      <c r="R2291" s="54">
        <f>IF($B2291="","",SUM($K2291:$Q2291))</f>
        <v/>
      </c>
      <c r="S2291" s="56">
        <f>IF($B2291="","",VLOOKUP($C2291,Настройки!$A$11:$L$17,9,FALSE))</f>
        <v/>
      </c>
      <c r="T2291" s="56">
        <f>IF($B2291="","",$R2291*$S2291)</f>
        <v/>
      </c>
    </row>
    <row r="2292">
      <c r="A2292" s="20">
        <f>Тех_Движение!$A$2289</f>
        <v/>
      </c>
      <c r="B2292" s="20">
        <f>IF(Тех_Движение!$F$2289&gt;0,Тех_Движение!$I$2289,"")</f>
        <v/>
      </c>
      <c r="C2292" s="20">
        <f>IF($B2292="","",Тех_Движение!$D$2289)</f>
        <v/>
      </c>
      <c r="D2292" s="42">
        <f>IF($B2292="","",Тех_Движение!$B$2289)</f>
        <v/>
      </c>
      <c r="E2292" s="54">
        <f>IF($B2292="","",Тех_Движение!$F$2289)</f>
        <v/>
      </c>
      <c r="F2292" s="54">
        <f>IF($B2292="","",SUMIFS($E$5:$E2291,$C$5:$C2291,$C2292))</f>
        <v/>
      </c>
      <c r="G2292" s="54">
        <f>IF($B2292="","",MAX(0,$E2292-MAX(0,SUMIFS(Тех_Движение!$G$2:$G$5111,Тех_Движение!$D$2:$D$5111,$C2292,Тех_Движение!$B$2:$B$5111,"&lt;="&amp;Настройки!$B$5-1)-$F2292)))</f>
        <v/>
      </c>
      <c r="H2292" s="54">
        <f>IF($B2292="","",IF(AND($D2292&gt;=Настройки!$B$5,$D2292&lt;=Настройки!$B$6),$E2292,0))</f>
        <v/>
      </c>
      <c r="I2292" s="54">
        <f>IF($B2292="","",$G2292+$H2292-$J2292)</f>
        <v/>
      </c>
      <c r="J2292" s="54">
        <f>IF($B2292="","",MAX(0,$E2292-MAX(0,SUMIFS(Тех_Движение!$G$2:$G$5111,Тех_Движение!$D$2:$D$5111,$C2292,Тех_Движение!$B$2:$B$5111,"&lt;="&amp;Настройки!$B$6)-$F2292)))</f>
        <v/>
      </c>
      <c r="K2292" s="54">
        <f>IF(OR($B2292="",K$3&lt;$D2292+Настройки!$B$7),0,MAX(0,$E2292-MAX(0,SUMIFS(Тех_Движение!$G$2:$G$5111,Тех_Движение!$D$2:$D$5111,$C2292,Тех_Движение!$B$2:$B$5111,"&lt;="&amp;K$3)-$F2292)))</f>
        <v/>
      </c>
      <c r="L2292" s="54">
        <f>IF(OR($B2292="",L$3&lt;$D2292+Настройки!$B$7),0,MAX(0,$E2292-MAX(0,SUMIFS(Тех_Движение!$G$2:$G$5111,Тех_Движение!$D$2:$D$5111,$C2292,Тех_Движение!$B$2:$B$5111,"&lt;="&amp;L$3)-$F2292)))</f>
        <v/>
      </c>
      <c r="M2292" s="54">
        <f>IF(OR($B2292="",M$3&lt;$D2292+Настройки!$B$7),0,MAX(0,$E2292-MAX(0,SUMIFS(Тех_Движение!$G$2:$G$5111,Тех_Движение!$D$2:$D$5111,$C2292,Тех_Движение!$B$2:$B$5111,"&lt;="&amp;M$3)-$F2292)))</f>
        <v/>
      </c>
      <c r="N2292" s="54">
        <f>IF(OR($B2292="",N$3&lt;$D2292+Настройки!$B$7),0,MAX(0,$E2292-MAX(0,SUMIFS(Тех_Движение!$G$2:$G$5111,Тех_Движение!$D$2:$D$5111,$C2292,Тех_Движение!$B$2:$B$5111,"&lt;="&amp;N$3)-$F2292)))</f>
        <v/>
      </c>
      <c r="O2292" s="54">
        <f>IF(OR($B2292="",O$3&lt;$D2292+Настройки!$B$7),0,MAX(0,$E2292-MAX(0,SUMIFS(Тех_Движение!$G$2:$G$5111,Тех_Движение!$D$2:$D$5111,$C2292,Тех_Движение!$B$2:$B$5111,"&lt;="&amp;O$3)-$F2292)))</f>
        <v/>
      </c>
      <c r="P2292" s="54">
        <f>IF(OR($B2292="",P$3&lt;$D2292+Настройки!$B$7),0,MAX(0,$E2292-MAX(0,SUMIFS(Тех_Движение!$G$2:$G$5111,Тех_Движение!$D$2:$D$5111,$C2292,Тех_Движение!$B$2:$B$5111,"&lt;="&amp;P$3)-$F2292)))</f>
        <v/>
      </c>
      <c r="Q2292" s="54">
        <f>IF(OR($B2292="",Q$3&lt;$D2292+Настройки!$B$7),0,MAX(0,$E2292-MAX(0,SUMIFS(Тех_Движение!$G$2:$G$5111,Тех_Движение!$D$2:$D$5111,$C2292,Тех_Движение!$B$2:$B$5111,"&lt;="&amp;Q$3)-$F2292)))</f>
        <v/>
      </c>
      <c r="R2292" s="54">
        <f>IF($B2292="","",SUM($K2292:$Q2292))</f>
        <v/>
      </c>
      <c r="S2292" s="56">
        <f>IF($B2292="","",VLOOKUP($C2292,Настройки!$A$11:$L$17,9,FALSE))</f>
        <v/>
      </c>
      <c r="T2292" s="56">
        <f>IF($B2292="","",$R2292*$S2292)</f>
        <v/>
      </c>
    </row>
    <row r="2293">
      <c r="A2293" s="20">
        <f>Тех_Движение!$A$2290</f>
        <v/>
      </c>
      <c r="B2293" s="20">
        <f>IF(Тех_Движение!$F$2290&gt;0,Тех_Движение!$I$2290,"")</f>
        <v/>
      </c>
      <c r="C2293" s="20">
        <f>IF($B2293="","",Тех_Движение!$D$2290)</f>
        <v/>
      </c>
      <c r="D2293" s="42">
        <f>IF($B2293="","",Тех_Движение!$B$2290)</f>
        <v/>
      </c>
      <c r="E2293" s="54">
        <f>IF($B2293="","",Тех_Движение!$F$2290)</f>
        <v/>
      </c>
      <c r="F2293" s="54">
        <f>IF($B2293="","",SUMIFS($E$5:$E2292,$C$5:$C2292,$C2293))</f>
        <v/>
      </c>
      <c r="G2293" s="54">
        <f>IF($B2293="","",MAX(0,$E2293-MAX(0,SUMIFS(Тех_Движение!$G$2:$G$5111,Тех_Движение!$D$2:$D$5111,$C2293,Тех_Движение!$B$2:$B$5111,"&lt;="&amp;Настройки!$B$5-1)-$F2293)))</f>
        <v/>
      </c>
      <c r="H2293" s="54">
        <f>IF($B2293="","",IF(AND($D2293&gt;=Настройки!$B$5,$D2293&lt;=Настройки!$B$6),$E2293,0))</f>
        <v/>
      </c>
      <c r="I2293" s="54">
        <f>IF($B2293="","",$G2293+$H2293-$J2293)</f>
        <v/>
      </c>
      <c r="J2293" s="54">
        <f>IF($B2293="","",MAX(0,$E2293-MAX(0,SUMIFS(Тех_Движение!$G$2:$G$5111,Тех_Движение!$D$2:$D$5111,$C2293,Тех_Движение!$B$2:$B$5111,"&lt;="&amp;Настройки!$B$6)-$F2293)))</f>
        <v/>
      </c>
      <c r="K2293" s="54">
        <f>IF(OR($B2293="",K$3&lt;$D2293+Настройки!$B$7),0,MAX(0,$E2293-MAX(0,SUMIFS(Тех_Движение!$G$2:$G$5111,Тех_Движение!$D$2:$D$5111,$C2293,Тех_Движение!$B$2:$B$5111,"&lt;="&amp;K$3)-$F2293)))</f>
        <v/>
      </c>
      <c r="L2293" s="54">
        <f>IF(OR($B2293="",L$3&lt;$D2293+Настройки!$B$7),0,MAX(0,$E2293-MAX(0,SUMIFS(Тех_Движение!$G$2:$G$5111,Тех_Движение!$D$2:$D$5111,$C2293,Тех_Движение!$B$2:$B$5111,"&lt;="&amp;L$3)-$F2293)))</f>
        <v/>
      </c>
      <c r="M2293" s="54">
        <f>IF(OR($B2293="",M$3&lt;$D2293+Настройки!$B$7),0,MAX(0,$E2293-MAX(0,SUMIFS(Тех_Движение!$G$2:$G$5111,Тех_Движение!$D$2:$D$5111,$C2293,Тех_Движение!$B$2:$B$5111,"&lt;="&amp;M$3)-$F2293)))</f>
        <v/>
      </c>
      <c r="N2293" s="54">
        <f>IF(OR($B2293="",N$3&lt;$D2293+Настройки!$B$7),0,MAX(0,$E2293-MAX(0,SUMIFS(Тех_Движение!$G$2:$G$5111,Тех_Движение!$D$2:$D$5111,$C2293,Тех_Движение!$B$2:$B$5111,"&lt;="&amp;N$3)-$F2293)))</f>
        <v/>
      </c>
      <c r="O2293" s="54">
        <f>IF(OR($B2293="",O$3&lt;$D2293+Настройки!$B$7),0,MAX(0,$E2293-MAX(0,SUMIFS(Тех_Движение!$G$2:$G$5111,Тех_Движение!$D$2:$D$5111,$C2293,Тех_Движение!$B$2:$B$5111,"&lt;="&amp;O$3)-$F2293)))</f>
        <v/>
      </c>
      <c r="P2293" s="54">
        <f>IF(OR($B2293="",P$3&lt;$D2293+Настройки!$B$7),0,MAX(0,$E2293-MAX(0,SUMIFS(Тех_Движение!$G$2:$G$5111,Тех_Движение!$D$2:$D$5111,$C2293,Тех_Движение!$B$2:$B$5111,"&lt;="&amp;P$3)-$F2293)))</f>
        <v/>
      </c>
      <c r="Q2293" s="54">
        <f>IF(OR($B2293="",Q$3&lt;$D2293+Настройки!$B$7),0,MAX(0,$E2293-MAX(0,SUMIFS(Тех_Движение!$G$2:$G$5111,Тех_Движение!$D$2:$D$5111,$C2293,Тех_Движение!$B$2:$B$5111,"&lt;="&amp;Q$3)-$F2293)))</f>
        <v/>
      </c>
      <c r="R2293" s="54">
        <f>IF($B2293="","",SUM($K2293:$Q2293))</f>
        <v/>
      </c>
      <c r="S2293" s="56">
        <f>IF($B2293="","",VLOOKUP($C2293,Настройки!$A$11:$L$17,9,FALSE))</f>
        <v/>
      </c>
      <c r="T2293" s="56">
        <f>IF($B2293="","",$R2293*$S2293)</f>
        <v/>
      </c>
    </row>
    <row r="2294">
      <c r="A2294" s="20">
        <f>Тех_Движение!$A$2291</f>
        <v/>
      </c>
      <c r="B2294" s="20">
        <f>IF(Тех_Движение!$F$2291&gt;0,Тех_Движение!$I$2291,"")</f>
        <v/>
      </c>
      <c r="C2294" s="20">
        <f>IF($B2294="","",Тех_Движение!$D$2291)</f>
        <v/>
      </c>
      <c r="D2294" s="42">
        <f>IF($B2294="","",Тех_Движение!$B$2291)</f>
        <v/>
      </c>
      <c r="E2294" s="54">
        <f>IF($B2294="","",Тех_Движение!$F$2291)</f>
        <v/>
      </c>
      <c r="F2294" s="54">
        <f>IF($B2294="","",SUMIFS($E$5:$E2293,$C$5:$C2293,$C2294))</f>
        <v/>
      </c>
      <c r="G2294" s="54">
        <f>IF($B2294="","",MAX(0,$E2294-MAX(0,SUMIFS(Тех_Движение!$G$2:$G$5111,Тех_Движение!$D$2:$D$5111,$C2294,Тех_Движение!$B$2:$B$5111,"&lt;="&amp;Настройки!$B$5-1)-$F2294)))</f>
        <v/>
      </c>
      <c r="H2294" s="54">
        <f>IF($B2294="","",IF(AND($D2294&gt;=Настройки!$B$5,$D2294&lt;=Настройки!$B$6),$E2294,0))</f>
        <v/>
      </c>
      <c r="I2294" s="54">
        <f>IF($B2294="","",$G2294+$H2294-$J2294)</f>
        <v/>
      </c>
      <c r="J2294" s="54">
        <f>IF($B2294="","",MAX(0,$E2294-MAX(0,SUMIFS(Тех_Движение!$G$2:$G$5111,Тех_Движение!$D$2:$D$5111,$C2294,Тех_Движение!$B$2:$B$5111,"&lt;="&amp;Настройки!$B$6)-$F2294)))</f>
        <v/>
      </c>
      <c r="K2294" s="54">
        <f>IF(OR($B2294="",K$3&lt;$D2294+Настройки!$B$7),0,MAX(0,$E2294-MAX(0,SUMIFS(Тех_Движение!$G$2:$G$5111,Тех_Движение!$D$2:$D$5111,$C2294,Тех_Движение!$B$2:$B$5111,"&lt;="&amp;K$3)-$F2294)))</f>
        <v/>
      </c>
      <c r="L2294" s="54">
        <f>IF(OR($B2294="",L$3&lt;$D2294+Настройки!$B$7),0,MAX(0,$E2294-MAX(0,SUMIFS(Тех_Движение!$G$2:$G$5111,Тех_Движение!$D$2:$D$5111,$C2294,Тех_Движение!$B$2:$B$5111,"&lt;="&amp;L$3)-$F2294)))</f>
        <v/>
      </c>
      <c r="M2294" s="54">
        <f>IF(OR($B2294="",M$3&lt;$D2294+Настройки!$B$7),0,MAX(0,$E2294-MAX(0,SUMIFS(Тех_Движение!$G$2:$G$5111,Тех_Движение!$D$2:$D$5111,$C2294,Тех_Движение!$B$2:$B$5111,"&lt;="&amp;M$3)-$F2294)))</f>
        <v/>
      </c>
      <c r="N2294" s="54">
        <f>IF(OR($B2294="",N$3&lt;$D2294+Настройки!$B$7),0,MAX(0,$E2294-MAX(0,SUMIFS(Тех_Движение!$G$2:$G$5111,Тех_Движение!$D$2:$D$5111,$C2294,Тех_Движение!$B$2:$B$5111,"&lt;="&amp;N$3)-$F2294)))</f>
        <v/>
      </c>
      <c r="O2294" s="54">
        <f>IF(OR($B2294="",O$3&lt;$D2294+Настройки!$B$7),0,MAX(0,$E2294-MAX(0,SUMIFS(Тех_Движение!$G$2:$G$5111,Тех_Движение!$D$2:$D$5111,$C2294,Тех_Движение!$B$2:$B$5111,"&lt;="&amp;O$3)-$F2294)))</f>
        <v/>
      </c>
      <c r="P2294" s="54">
        <f>IF(OR($B2294="",P$3&lt;$D2294+Настройки!$B$7),0,MAX(0,$E2294-MAX(0,SUMIFS(Тех_Движение!$G$2:$G$5111,Тех_Движение!$D$2:$D$5111,$C2294,Тех_Движение!$B$2:$B$5111,"&lt;="&amp;P$3)-$F2294)))</f>
        <v/>
      </c>
      <c r="Q2294" s="54">
        <f>IF(OR($B2294="",Q$3&lt;$D2294+Настройки!$B$7),0,MAX(0,$E2294-MAX(0,SUMIFS(Тех_Движение!$G$2:$G$5111,Тех_Движение!$D$2:$D$5111,$C2294,Тех_Движение!$B$2:$B$5111,"&lt;="&amp;Q$3)-$F2294)))</f>
        <v/>
      </c>
      <c r="R2294" s="54">
        <f>IF($B2294="","",SUM($K2294:$Q2294))</f>
        <v/>
      </c>
      <c r="S2294" s="56">
        <f>IF($B2294="","",VLOOKUP($C2294,Настройки!$A$11:$L$17,9,FALSE))</f>
        <v/>
      </c>
      <c r="T2294" s="56">
        <f>IF($B2294="","",$R2294*$S2294)</f>
        <v/>
      </c>
    </row>
    <row r="2295">
      <c r="A2295" s="20">
        <f>Тех_Движение!$A$2292</f>
        <v/>
      </c>
      <c r="B2295" s="20">
        <f>IF(Тех_Движение!$F$2292&gt;0,Тех_Движение!$I$2292,"")</f>
        <v/>
      </c>
      <c r="C2295" s="20">
        <f>IF($B2295="","",Тех_Движение!$D$2292)</f>
        <v/>
      </c>
      <c r="D2295" s="42">
        <f>IF($B2295="","",Тех_Движение!$B$2292)</f>
        <v/>
      </c>
      <c r="E2295" s="54">
        <f>IF($B2295="","",Тех_Движение!$F$2292)</f>
        <v/>
      </c>
      <c r="F2295" s="54">
        <f>IF($B2295="","",SUMIFS($E$5:$E2294,$C$5:$C2294,$C2295))</f>
        <v/>
      </c>
      <c r="G2295" s="54">
        <f>IF($B2295="","",MAX(0,$E2295-MAX(0,SUMIFS(Тех_Движение!$G$2:$G$5111,Тех_Движение!$D$2:$D$5111,$C2295,Тех_Движение!$B$2:$B$5111,"&lt;="&amp;Настройки!$B$5-1)-$F2295)))</f>
        <v/>
      </c>
      <c r="H2295" s="54">
        <f>IF($B2295="","",IF(AND($D2295&gt;=Настройки!$B$5,$D2295&lt;=Настройки!$B$6),$E2295,0))</f>
        <v/>
      </c>
      <c r="I2295" s="54">
        <f>IF($B2295="","",$G2295+$H2295-$J2295)</f>
        <v/>
      </c>
      <c r="J2295" s="54">
        <f>IF($B2295="","",MAX(0,$E2295-MAX(0,SUMIFS(Тех_Движение!$G$2:$G$5111,Тех_Движение!$D$2:$D$5111,$C2295,Тех_Движение!$B$2:$B$5111,"&lt;="&amp;Настройки!$B$6)-$F2295)))</f>
        <v/>
      </c>
      <c r="K2295" s="54">
        <f>IF(OR($B2295="",K$3&lt;$D2295+Настройки!$B$7),0,MAX(0,$E2295-MAX(0,SUMIFS(Тех_Движение!$G$2:$G$5111,Тех_Движение!$D$2:$D$5111,$C2295,Тех_Движение!$B$2:$B$5111,"&lt;="&amp;K$3)-$F2295)))</f>
        <v/>
      </c>
      <c r="L2295" s="54">
        <f>IF(OR($B2295="",L$3&lt;$D2295+Настройки!$B$7),0,MAX(0,$E2295-MAX(0,SUMIFS(Тех_Движение!$G$2:$G$5111,Тех_Движение!$D$2:$D$5111,$C2295,Тех_Движение!$B$2:$B$5111,"&lt;="&amp;L$3)-$F2295)))</f>
        <v/>
      </c>
      <c r="M2295" s="54">
        <f>IF(OR($B2295="",M$3&lt;$D2295+Настройки!$B$7),0,MAX(0,$E2295-MAX(0,SUMIFS(Тех_Движение!$G$2:$G$5111,Тех_Движение!$D$2:$D$5111,$C2295,Тех_Движение!$B$2:$B$5111,"&lt;="&amp;M$3)-$F2295)))</f>
        <v/>
      </c>
      <c r="N2295" s="54">
        <f>IF(OR($B2295="",N$3&lt;$D2295+Настройки!$B$7),0,MAX(0,$E2295-MAX(0,SUMIFS(Тех_Движение!$G$2:$G$5111,Тех_Движение!$D$2:$D$5111,$C2295,Тех_Движение!$B$2:$B$5111,"&lt;="&amp;N$3)-$F2295)))</f>
        <v/>
      </c>
      <c r="O2295" s="54">
        <f>IF(OR($B2295="",O$3&lt;$D2295+Настройки!$B$7),0,MAX(0,$E2295-MAX(0,SUMIFS(Тех_Движение!$G$2:$G$5111,Тех_Движение!$D$2:$D$5111,$C2295,Тех_Движение!$B$2:$B$5111,"&lt;="&amp;O$3)-$F2295)))</f>
        <v/>
      </c>
      <c r="P2295" s="54">
        <f>IF(OR($B2295="",P$3&lt;$D2295+Настройки!$B$7),0,MAX(0,$E2295-MAX(0,SUMIFS(Тех_Движение!$G$2:$G$5111,Тех_Движение!$D$2:$D$5111,$C2295,Тех_Движение!$B$2:$B$5111,"&lt;="&amp;P$3)-$F2295)))</f>
        <v/>
      </c>
      <c r="Q2295" s="54">
        <f>IF(OR($B2295="",Q$3&lt;$D2295+Настройки!$B$7),0,MAX(0,$E2295-MAX(0,SUMIFS(Тех_Движение!$G$2:$G$5111,Тех_Движение!$D$2:$D$5111,$C2295,Тех_Движение!$B$2:$B$5111,"&lt;="&amp;Q$3)-$F2295)))</f>
        <v/>
      </c>
      <c r="R2295" s="54">
        <f>IF($B2295="","",SUM($K2295:$Q2295))</f>
        <v/>
      </c>
      <c r="S2295" s="56">
        <f>IF($B2295="","",VLOOKUP($C2295,Настройки!$A$11:$L$17,9,FALSE))</f>
        <v/>
      </c>
      <c r="T2295" s="56">
        <f>IF($B2295="","",$R2295*$S2295)</f>
        <v/>
      </c>
    </row>
    <row r="2296">
      <c r="A2296" s="20">
        <f>Тех_Движение!$A$2293</f>
        <v/>
      </c>
      <c r="B2296" s="20">
        <f>IF(Тех_Движение!$F$2293&gt;0,Тех_Движение!$I$2293,"")</f>
        <v/>
      </c>
      <c r="C2296" s="20">
        <f>IF($B2296="","",Тех_Движение!$D$2293)</f>
        <v/>
      </c>
      <c r="D2296" s="42">
        <f>IF($B2296="","",Тех_Движение!$B$2293)</f>
        <v/>
      </c>
      <c r="E2296" s="54">
        <f>IF($B2296="","",Тех_Движение!$F$2293)</f>
        <v/>
      </c>
      <c r="F2296" s="54">
        <f>IF($B2296="","",SUMIFS($E$5:$E2295,$C$5:$C2295,$C2296))</f>
        <v/>
      </c>
      <c r="G2296" s="54">
        <f>IF($B2296="","",MAX(0,$E2296-MAX(0,SUMIFS(Тех_Движение!$G$2:$G$5111,Тех_Движение!$D$2:$D$5111,$C2296,Тех_Движение!$B$2:$B$5111,"&lt;="&amp;Настройки!$B$5-1)-$F2296)))</f>
        <v/>
      </c>
      <c r="H2296" s="54">
        <f>IF($B2296="","",IF(AND($D2296&gt;=Настройки!$B$5,$D2296&lt;=Настройки!$B$6),$E2296,0))</f>
        <v/>
      </c>
      <c r="I2296" s="54">
        <f>IF($B2296="","",$G2296+$H2296-$J2296)</f>
        <v/>
      </c>
      <c r="J2296" s="54">
        <f>IF($B2296="","",MAX(0,$E2296-MAX(0,SUMIFS(Тех_Движение!$G$2:$G$5111,Тех_Движение!$D$2:$D$5111,$C2296,Тех_Движение!$B$2:$B$5111,"&lt;="&amp;Настройки!$B$6)-$F2296)))</f>
        <v/>
      </c>
      <c r="K2296" s="54">
        <f>IF(OR($B2296="",K$3&lt;$D2296+Настройки!$B$7),0,MAX(0,$E2296-MAX(0,SUMIFS(Тех_Движение!$G$2:$G$5111,Тех_Движение!$D$2:$D$5111,$C2296,Тех_Движение!$B$2:$B$5111,"&lt;="&amp;K$3)-$F2296)))</f>
        <v/>
      </c>
      <c r="L2296" s="54">
        <f>IF(OR($B2296="",L$3&lt;$D2296+Настройки!$B$7),0,MAX(0,$E2296-MAX(0,SUMIFS(Тех_Движение!$G$2:$G$5111,Тех_Движение!$D$2:$D$5111,$C2296,Тех_Движение!$B$2:$B$5111,"&lt;="&amp;L$3)-$F2296)))</f>
        <v/>
      </c>
      <c r="M2296" s="54">
        <f>IF(OR($B2296="",M$3&lt;$D2296+Настройки!$B$7),0,MAX(0,$E2296-MAX(0,SUMIFS(Тех_Движение!$G$2:$G$5111,Тех_Движение!$D$2:$D$5111,$C2296,Тех_Движение!$B$2:$B$5111,"&lt;="&amp;M$3)-$F2296)))</f>
        <v/>
      </c>
      <c r="N2296" s="54">
        <f>IF(OR($B2296="",N$3&lt;$D2296+Настройки!$B$7),0,MAX(0,$E2296-MAX(0,SUMIFS(Тех_Движение!$G$2:$G$5111,Тех_Движение!$D$2:$D$5111,$C2296,Тех_Движение!$B$2:$B$5111,"&lt;="&amp;N$3)-$F2296)))</f>
        <v/>
      </c>
      <c r="O2296" s="54">
        <f>IF(OR($B2296="",O$3&lt;$D2296+Настройки!$B$7),0,MAX(0,$E2296-MAX(0,SUMIFS(Тех_Движение!$G$2:$G$5111,Тех_Движение!$D$2:$D$5111,$C2296,Тех_Движение!$B$2:$B$5111,"&lt;="&amp;O$3)-$F2296)))</f>
        <v/>
      </c>
      <c r="P2296" s="54">
        <f>IF(OR($B2296="",P$3&lt;$D2296+Настройки!$B$7),0,MAX(0,$E2296-MAX(0,SUMIFS(Тех_Движение!$G$2:$G$5111,Тех_Движение!$D$2:$D$5111,$C2296,Тех_Движение!$B$2:$B$5111,"&lt;="&amp;P$3)-$F2296)))</f>
        <v/>
      </c>
      <c r="Q2296" s="54">
        <f>IF(OR($B2296="",Q$3&lt;$D2296+Настройки!$B$7),0,MAX(0,$E2296-MAX(0,SUMIFS(Тех_Движение!$G$2:$G$5111,Тех_Движение!$D$2:$D$5111,$C2296,Тех_Движение!$B$2:$B$5111,"&lt;="&amp;Q$3)-$F2296)))</f>
        <v/>
      </c>
      <c r="R2296" s="54">
        <f>IF($B2296="","",SUM($K2296:$Q2296))</f>
        <v/>
      </c>
      <c r="S2296" s="56">
        <f>IF($B2296="","",VLOOKUP($C2296,Настройки!$A$11:$L$17,9,FALSE))</f>
        <v/>
      </c>
      <c r="T2296" s="56">
        <f>IF($B2296="","",$R2296*$S2296)</f>
        <v/>
      </c>
    </row>
    <row r="2297">
      <c r="A2297" s="20">
        <f>Тех_Движение!$A$2294</f>
        <v/>
      </c>
      <c r="B2297" s="20">
        <f>IF(Тех_Движение!$F$2294&gt;0,Тех_Движение!$I$2294,"")</f>
        <v/>
      </c>
      <c r="C2297" s="20">
        <f>IF($B2297="","",Тех_Движение!$D$2294)</f>
        <v/>
      </c>
      <c r="D2297" s="42">
        <f>IF($B2297="","",Тех_Движение!$B$2294)</f>
        <v/>
      </c>
      <c r="E2297" s="54">
        <f>IF($B2297="","",Тех_Движение!$F$2294)</f>
        <v/>
      </c>
      <c r="F2297" s="54">
        <f>IF($B2297="","",SUMIFS($E$5:$E2296,$C$5:$C2296,$C2297))</f>
        <v/>
      </c>
      <c r="G2297" s="54">
        <f>IF($B2297="","",MAX(0,$E2297-MAX(0,SUMIFS(Тех_Движение!$G$2:$G$5111,Тех_Движение!$D$2:$D$5111,$C2297,Тех_Движение!$B$2:$B$5111,"&lt;="&amp;Настройки!$B$5-1)-$F2297)))</f>
        <v/>
      </c>
      <c r="H2297" s="54">
        <f>IF($B2297="","",IF(AND($D2297&gt;=Настройки!$B$5,$D2297&lt;=Настройки!$B$6),$E2297,0))</f>
        <v/>
      </c>
      <c r="I2297" s="54">
        <f>IF($B2297="","",$G2297+$H2297-$J2297)</f>
        <v/>
      </c>
      <c r="J2297" s="54">
        <f>IF($B2297="","",MAX(0,$E2297-MAX(0,SUMIFS(Тех_Движение!$G$2:$G$5111,Тех_Движение!$D$2:$D$5111,$C2297,Тех_Движение!$B$2:$B$5111,"&lt;="&amp;Настройки!$B$6)-$F2297)))</f>
        <v/>
      </c>
      <c r="K2297" s="54">
        <f>IF(OR($B2297="",K$3&lt;$D2297+Настройки!$B$7),0,MAX(0,$E2297-MAX(0,SUMIFS(Тех_Движение!$G$2:$G$5111,Тех_Движение!$D$2:$D$5111,$C2297,Тех_Движение!$B$2:$B$5111,"&lt;="&amp;K$3)-$F2297)))</f>
        <v/>
      </c>
      <c r="L2297" s="54">
        <f>IF(OR($B2297="",L$3&lt;$D2297+Настройки!$B$7),0,MAX(0,$E2297-MAX(0,SUMIFS(Тех_Движение!$G$2:$G$5111,Тех_Движение!$D$2:$D$5111,$C2297,Тех_Движение!$B$2:$B$5111,"&lt;="&amp;L$3)-$F2297)))</f>
        <v/>
      </c>
      <c r="M2297" s="54">
        <f>IF(OR($B2297="",M$3&lt;$D2297+Настройки!$B$7),0,MAX(0,$E2297-MAX(0,SUMIFS(Тех_Движение!$G$2:$G$5111,Тех_Движение!$D$2:$D$5111,$C2297,Тех_Движение!$B$2:$B$5111,"&lt;="&amp;M$3)-$F2297)))</f>
        <v/>
      </c>
      <c r="N2297" s="54">
        <f>IF(OR($B2297="",N$3&lt;$D2297+Настройки!$B$7),0,MAX(0,$E2297-MAX(0,SUMIFS(Тех_Движение!$G$2:$G$5111,Тех_Движение!$D$2:$D$5111,$C2297,Тех_Движение!$B$2:$B$5111,"&lt;="&amp;N$3)-$F2297)))</f>
        <v/>
      </c>
      <c r="O2297" s="54">
        <f>IF(OR($B2297="",O$3&lt;$D2297+Настройки!$B$7),0,MAX(0,$E2297-MAX(0,SUMIFS(Тех_Движение!$G$2:$G$5111,Тех_Движение!$D$2:$D$5111,$C2297,Тех_Движение!$B$2:$B$5111,"&lt;="&amp;O$3)-$F2297)))</f>
        <v/>
      </c>
      <c r="P2297" s="54">
        <f>IF(OR($B2297="",P$3&lt;$D2297+Настройки!$B$7),0,MAX(0,$E2297-MAX(0,SUMIFS(Тех_Движение!$G$2:$G$5111,Тех_Движение!$D$2:$D$5111,$C2297,Тех_Движение!$B$2:$B$5111,"&lt;="&amp;P$3)-$F2297)))</f>
        <v/>
      </c>
      <c r="Q2297" s="54">
        <f>IF(OR($B2297="",Q$3&lt;$D2297+Настройки!$B$7),0,MAX(0,$E2297-MAX(0,SUMIFS(Тех_Движение!$G$2:$G$5111,Тех_Движение!$D$2:$D$5111,$C2297,Тех_Движение!$B$2:$B$5111,"&lt;="&amp;Q$3)-$F2297)))</f>
        <v/>
      </c>
      <c r="R2297" s="54">
        <f>IF($B2297="","",SUM($K2297:$Q2297))</f>
        <v/>
      </c>
      <c r="S2297" s="56">
        <f>IF($B2297="","",VLOOKUP($C2297,Настройки!$A$11:$L$17,9,FALSE))</f>
        <v/>
      </c>
      <c r="T2297" s="56">
        <f>IF($B2297="","",$R2297*$S2297)</f>
        <v/>
      </c>
    </row>
    <row r="2298">
      <c r="A2298" s="20">
        <f>Тех_Движение!$A$2295</f>
        <v/>
      </c>
      <c r="B2298" s="20">
        <f>IF(Тех_Движение!$F$2295&gt;0,Тех_Движение!$I$2295,"")</f>
        <v/>
      </c>
      <c r="C2298" s="20">
        <f>IF($B2298="","",Тех_Движение!$D$2295)</f>
        <v/>
      </c>
      <c r="D2298" s="42">
        <f>IF($B2298="","",Тех_Движение!$B$2295)</f>
        <v/>
      </c>
      <c r="E2298" s="54">
        <f>IF($B2298="","",Тех_Движение!$F$2295)</f>
        <v/>
      </c>
      <c r="F2298" s="54">
        <f>IF($B2298="","",SUMIFS($E$5:$E2297,$C$5:$C2297,$C2298))</f>
        <v/>
      </c>
      <c r="G2298" s="54">
        <f>IF($B2298="","",MAX(0,$E2298-MAX(0,SUMIFS(Тех_Движение!$G$2:$G$5111,Тех_Движение!$D$2:$D$5111,$C2298,Тех_Движение!$B$2:$B$5111,"&lt;="&amp;Настройки!$B$5-1)-$F2298)))</f>
        <v/>
      </c>
      <c r="H2298" s="54">
        <f>IF($B2298="","",IF(AND($D2298&gt;=Настройки!$B$5,$D2298&lt;=Настройки!$B$6),$E2298,0))</f>
        <v/>
      </c>
      <c r="I2298" s="54">
        <f>IF($B2298="","",$G2298+$H2298-$J2298)</f>
        <v/>
      </c>
      <c r="J2298" s="54">
        <f>IF($B2298="","",MAX(0,$E2298-MAX(0,SUMIFS(Тех_Движение!$G$2:$G$5111,Тех_Движение!$D$2:$D$5111,$C2298,Тех_Движение!$B$2:$B$5111,"&lt;="&amp;Настройки!$B$6)-$F2298)))</f>
        <v/>
      </c>
      <c r="K2298" s="54">
        <f>IF(OR($B2298="",K$3&lt;$D2298+Настройки!$B$7),0,MAX(0,$E2298-MAX(0,SUMIFS(Тех_Движение!$G$2:$G$5111,Тех_Движение!$D$2:$D$5111,$C2298,Тех_Движение!$B$2:$B$5111,"&lt;="&amp;K$3)-$F2298)))</f>
        <v/>
      </c>
      <c r="L2298" s="54">
        <f>IF(OR($B2298="",L$3&lt;$D2298+Настройки!$B$7),0,MAX(0,$E2298-MAX(0,SUMIFS(Тех_Движение!$G$2:$G$5111,Тех_Движение!$D$2:$D$5111,$C2298,Тех_Движение!$B$2:$B$5111,"&lt;="&amp;L$3)-$F2298)))</f>
        <v/>
      </c>
      <c r="M2298" s="54">
        <f>IF(OR($B2298="",M$3&lt;$D2298+Настройки!$B$7),0,MAX(0,$E2298-MAX(0,SUMIFS(Тех_Движение!$G$2:$G$5111,Тех_Движение!$D$2:$D$5111,$C2298,Тех_Движение!$B$2:$B$5111,"&lt;="&amp;M$3)-$F2298)))</f>
        <v/>
      </c>
      <c r="N2298" s="54">
        <f>IF(OR($B2298="",N$3&lt;$D2298+Настройки!$B$7),0,MAX(0,$E2298-MAX(0,SUMIFS(Тех_Движение!$G$2:$G$5111,Тех_Движение!$D$2:$D$5111,$C2298,Тех_Движение!$B$2:$B$5111,"&lt;="&amp;N$3)-$F2298)))</f>
        <v/>
      </c>
      <c r="O2298" s="54">
        <f>IF(OR($B2298="",O$3&lt;$D2298+Настройки!$B$7),0,MAX(0,$E2298-MAX(0,SUMIFS(Тех_Движение!$G$2:$G$5111,Тех_Движение!$D$2:$D$5111,$C2298,Тех_Движение!$B$2:$B$5111,"&lt;="&amp;O$3)-$F2298)))</f>
        <v/>
      </c>
      <c r="P2298" s="54">
        <f>IF(OR($B2298="",P$3&lt;$D2298+Настройки!$B$7),0,MAX(0,$E2298-MAX(0,SUMIFS(Тех_Движение!$G$2:$G$5111,Тех_Движение!$D$2:$D$5111,$C2298,Тех_Движение!$B$2:$B$5111,"&lt;="&amp;P$3)-$F2298)))</f>
        <v/>
      </c>
      <c r="Q2298" s="54">
        <f>IF(OR($B2298="",Q$3&lt;$D2298+Настройки!$B$7),0,MAX(0,$E2298-MAX(0,SUMIFS(Тех_Движение!$G$2:$G$5111,Тех_Движение!$D$2:$D$5111,$C2298,Тех_Движение!$B$2:$B$5111,"&lt;="&amp;Q$3)-$F2298)))</f>
        <v/>
      </c>
      <c r="R2298" s="54">
        <f>IF($B2298="","",SUM($K2298:$Q2298))</f>
        <v/>
      </c>
      <c r="S2298" s="56">
        <f>IF($B2298="","",VLOOKUP($C2298,Настройки!$A$11:$L$17,9,FALSE))</f>
        <v/>
      </c>
      <c r="T2298" s="56">
        <f>IF($B2298="","",$R2298*$S2298)</f>
        <v/>
      </c>
    </row>
    <row r="2299">
      <c r="A2299" s="20">
        <f>Тех_Движение!$A$2296</f>
        <v/>
      </c>
      <c r="B2299" s="20">
        <f>IF(Тех_Движение!$F$2296&gt;0,Тех_Движение!$I$2296,"")</f>
        <v/>
      </c>
      <c r="C2299" s="20">
        <f>IF($B2299="","",Тех_Движение!$D$2296)</f>
        <v/>
      </c>
      <c r="D2299" s="42">
        <f>IF($B2299="","",Тех_Движение!$B$2296)</f>
        <v/>
      </c>
      <c r="E2299" s="54">
        <f>IF($B2299="","",Тех_Движение!$F$2296)</f>
        <v/>
      </c>
      <c r="F2299" s="54">
        <f>IF($B2299="","",SUMIFS($E$5:$E2298,$C$5:$C2298,$C2299))</f>
        <v/>
      </c>
      <c r="G2299" s="54">
        <f>IF($B2299="","",MAX(0,$E2299-MAX(0,SUMIFS(Тех_Движение!$G$2:$G$5111,Тех_Движение!$D$2:$D$5111,$C2299,Тех_Движение!$B$2:$B$5111,"&lt;="&amp;Настройки!$B$5-1)-$F2299)))</f>
        <v/>
      </c>
      <c r="H2299" s="54">
        <f>IF($B2299="","",IF(AND($D2299&gt;=Настройки!$B$5,$D2299&lt;=Настройки!$B$6),$E2299,0))</f>
        <v/>
      </c>
      <c r="I2299" s="54">
        <f>IF($B2299="","",$G2299+$H2299-$J2299)</f>
        <v/>
      </c>
      <c r="J2299" s="54">
        <f>IF($B2299="","",MAX(0,$E2299-MAX(0,SUMIFS(Тех_Движение!$G$2:$G$5111,Тех_Движение!$D$2:$D$5111,$C2299,Тех_Движение!$B$2:$B$5111,"&lt;="&amp;Настройки!$B$6)-$F2299)))</f>
        <v/>
      </c>
      <c r="K2299" s="54">
        <f>IF(OR($B2299="",K$3&lt;$D2299+Настройки!$B$7),0,MAX(0,$E2299-MAX(0,SUMIFS(Тех_Движение!$G$2:$G$5111,Тех_Движение!$D$2:$D$5111,$C2299,Тех_Движение!$B$2:$B$5111,"&lt;="&amp;K$3)-$F2299)))</f>
        <v/>
      </c>
      <c r="L2299" s="54">
        <f>IF(OR($B2299="",L$3&lt;$D2299+Настройки!$B$7),0,MAX(0,$E2299-MAX(0,SUMIFS(Тех_Движение!$G$2:$G$5111,Тех_Движение!$D$2:$D$5111,$C2299,Тех_Движение!$B$2:$B$5111,"&lt;="&amp;L$3)-$F2299)))</f>
        <v/>
      </c>
      <c r="M2299" s="54">
        <f>IF(OR($B2299="",M$3&lt;$D2299+Настройки!$B$7),0,MAX(0,$E2299-MAX(0,SUMIFS(Тех_Движение!$G$2:$G$5111,Тех_Движение!$D$2:$D$5111,$C2299,Тех_Движение!$B$2:$B$5111,"&lt;="&amp;M$3)-$F2299)))</f>
        <v/>
      </c>
      <c r="N2299" s="54">
        <f>IF(OR($B2299="",N$3&lt;$D2299+Настройки!$B$7),0,MAX(0,$E2299-MAX(0,SUMIFS(Тех_Движение!$G$2:$G$5111,Тех_Движение!$D$2:$D$5111,$C2299,Тех_Движение!$B$2:$B$5111,"&lt;="&amp;N$3)-$F2299)))</f>
        <v/>
      </c>
      <c r="O2299" s="54">
        <f>IF(OR($B2299="",O$3&lt;$D2299+Настройки!$B$7),0,MAX(0,$E2299-MAX(0,SUMIFS(Тех_Движение!$G$2:$G$5111,Тех_Движение!$D$2:$D$5111,$C2299,Тех_Движение!$B$2:$B$5111,"&lt;="&amp;O$3)-$F2299)))</f>
        <v/>
      </c>
      <c r="P2299" s="54">
        <f>IF(OR($B2299="",P$3&lt;$D2299+Настройки!$B$7),0,MAX(0,$E2299-MAX(0,SUMIFS(Тех_Движение!$G$2:$G$5111,Тех_Движение!$D$2:$D$5111,$C2299,Тех_Движение!$B$2:$B$5111,"&lt;="&amp;P$3)-$F2299)))</f>
        <v/>
      </c>
      <c r="Q2299" s="54">
        <f>IF(OR($B2299="",Q$3&lt;$D2299+Настройки!$B$7),0,MAX(0,$E2299-MAX(0,SUMIFS(Тех_Движение!$G$2:$G$5111,Тех_Движение!$D$2:$D$5111,$C2299,Тех_Движение!$B$2:$B$5111,"&lt;="&amp;Q$3)-$F2299)))</f>
        <v/>
      </c>
      <c r="R2299" s="54">
        <f>IF($B2299="","",SUM($K2299:$Q2299))</f>
        <v/>
      </c>
      <c r="S2299" s="56">
        <f>IF($B2299="","",VLOOKUP($C2299,Настройки!$A$11:$L$17,9,FALSE))</f>
        <v/>
      </c>
      <c r="T2299" s="56">
        <f>IF($B2299="","",$R2299*$S2299)</f>
        <v/>
      </c>
    </row>
    <row r="2300">
      <c r="A2300" s="20">
        <f>Тех_Движение!$A$2297</f>
        <v/>
      </c>
      <c r="B2300" s="20">
        <f>IF(Тех_Движение!$F$2297&gt;0,Тех_Движение!$I$2297,"")</f>
        <v/>
      </c>
      <c r="C2300" s="20">
        <f>IF($B2300="","",Тех_Движение!$D$2297)</f>
        <v/>
      </c>
      <c r="D2300" s="42">
        <f>IF($B2300="","",Тех_Движение!$B$2297)</f>
        <v/>
      </c>
      <c r="E2300" s="54">
        <f>IF($B2300="","",Тех_Движение!$F$2297)</f>
        <v/>
      </c>
      <c r="F2300" s="54">
        <f>IF($B2300="","",SUMIFS($E$5:$E2299,$C$5:$C2299,$C2300))</f>
        <v/>
      </c>
      <c r="G2300" s="54">
        <f>IF($B2300="","",MAX(0,$E2300-MAX(0,SUMIFS(Тех_Движение!$G$2:$G$5111,Тех_Движение!$D$2:$D$5111,$C2300,Тех_Движение!$B$2:$B$5111,"&lt;="&amp;Настройки!$B$5-1)-$F2300)))</f>
        <v/>
      </c>
      <c r="H2300" s="54">
        <f>IF($B2300="","",IF(AND($D2300&gt;=Настройки!$B$5,$D2300&lt;=Настройки!$B$6),$E2300,0))</f>
        <v/>
      </c>
      <c r="I2300" s="54">
        <f>IF($B2300="","",$G2300+$H2300-$J2300)</f>
        <v/>
      </c>
      <c r="J2300" s="54">
        <f>IF($B2300="","",MAX(0,$E2300-MAX(0,SUMIFS(Тех_Движение!$G$2:$G$5111,Тех_Движение!$D$2:$D$5111,$C2300,Тех_Движение!$B$2:$B$5111,"&lt;="&amp;Настройки!$B$6)-$F2300)))</f>
        <v/>
      </c>
      <c r="K2300" s="54">
        <f>IF(OR($B2300="",K$3&lt;$D2300+Настройки!$B$7),0,MAX(0,$E2300-MAX(0,SUMIFS(Тех_Движение!$G$2:$G$5111,Тех_Движение!$D$2:$D$5111,$C2300,Тех_Движение!$B$2:$B$5111,"&lt;="&amp;K$3)-$F2300)))</f>
        <v/>
      </c>
      <c r="L2300" s="54">
        <f>IF(OR($B2300="",L$3&lt;$D2300+Настройки!$B$7),0,MAX(0,$E2300-MAX(0,SUMIFS(Тех_Движение!$G$2:$G$5111,Тех_Движение!$D$2:$D$5111,$C2300,Тех_Движение!$B$2:$B$5111,"&lt;="&amp;L$3)-$F2300)))</f>
        <v/>
      </c>
      <c r="M2300" s="54">
        <f>IF(OR($B2300="",M$3&lt;$D2300+Настройки!$B$7),0,MAX(0,$E2300-MAX(0,SUMIFS(Тех_Движение!$G$2:$G$5111,Тех_Движение!$D$2:$D$5111,$C2300,Тех_Движение!$B$2:$B$5111,"&lt;="&amp;M$3)-$F2300)))</f>
        <v/>
      </c>
      <c r="N2300" s="54">
        <f>IF(OR($B2300="",N$3&lt;$D2300+Настройки!$B$7),0,MAX(0,$E2300-MAX(0,SUMIFS(Тех_Движение!$G$2:$G$5111,Тех_Движение!$D$2:$D$5111,$C2300,Тех_Движение!$B$2:$B$5111,"&lt;="&amp;N$3)-$F2300)))</f>
        <v/>
      </c>
      <c r="O2300" s="54">
        <f>IF(OR($B2300="",O$3&lt;$D2300+Настройки!$B$7),0,MAX(0,$E2300-MAX(0,SUMIFS(Тех_Движение!$G$2:$G$5111,Тех_Движение!$D$2:$D$5111,$C2300,Тех_Движение!$B$2:$B$5111,"&lt;="&amp;O$3)-$F2300)))</f>
        <v/>
      </c>
      <c r="P2300" s="54">
        <f>IF(OR($B2300="",P$3&lt;$D2300+Настройки!$B$7),0,MAX(0,$E2300-MAX(0,SUMIFS(Тех_Движение!$G$2:$G$5111,Тех_Движение!$D$2:$D$5111,$C2300,Тех_Движение!$B$2:$B$5111,"&lt;="&amp;P$3)-$F2300)))</f>
        <v/>
      </c>
      <c r="Q2300" s="54">
        <f>IF(OR($B2300="",Q$3&lt;$D2300+Настройки!$B$7),0,MAX(0,$E2300-MAX(0,SUMIFS(Тех_Движение!$G$2:$G$5111,Тех_Движение!$D$2:$D$5111,$C2300,Тех_Движение!$B$2:$B$5111,"&lt;="&amp;Q$3)-$F2300)))</f>
        <v/>
      </c>
      <c r="R2300" s="54">
        <f>IF($B2300="","",SUM($K2300:$Q2300))</f>
        <v/>
      </c>
      <c r="S2300" s="56">
        <f>IF($B2300="","",VLOOKUP($C2300,Настройки!$A$11:$L$17,9,FALSE))</f>
        <v/>
      </c>
      <c r="T2300" s="56">
        <f>IF($B2300="","",$R2300*$S2300)</f>
        <v/>
      </c>
    </row>
    <row r="2301">
      <c r="A2301" s="20">
        <f>Тех_Движение!$A$2298</f>
        <v/>
      </c>
      <c r="B2301" s="20">
        <f>IF(Тех_Движение!$F$2298&gt;0,Тех_Движение!$I$2298,"")</f>
        <v/>
      </c>
      <c r="C2301" s="20">
        <f>IF($B2301="","",Тех_Движение!$D$2298)</f>
        <v/>
      </c>
      <c r="D2301" s="42">
        <f>IF($B2301="","",Тех_Движение!$B$2298)</f>
        <v/>
      </c>
      <c r="E2301" s="54">
        <f>IF($B2301="","",Тех_Движение!$F$2298)</f>
        <v/>
      </c>
      <c r="F2301" s="54">
        <f>IF($B2301="","",SUMIFS($E$5:$E2300,$C$5:$C2300,$C2301))</f>
        <v/>
      </c>
      <c r="G2301" s="54">
        <f>IF($B2301="","",MAX(0,$E2301-MAX(0,SUMIFS(Тех_Движение!$G$2:$G$5111,Тех_Движение!$D$2:$D$5111,$C2301,Тех_Движение!$B$2:$B$5111,"&lt;="&amp;Настройки!$B$5-1)-$F2301)))</f>
        <v/>
      </c>
      <c r="H2301" s="54">
        <f>IF($B2301="","",IF(AND($D2301&gt;=Настройки!$B$5,$D2301&lt;=Настройки!$B$6),$E2301,0))</f>
        <v/>
      </c>
      <c r="I2301" s="54">
        <f>IF($B2301="","",$G2301+$H2301-$J2301)</f>
        <v/>
      </c>
      <c r="J2301" s="54">
        <f>IF($B2301="","",MAX(0,$E2301-MAX(0,SUMIFS(Тех_Движение!$G$2:$G$5111,Тех_Движение!$D$2:$D$5111,$C2301,Тех_Движение!$B$2:$B$5111,"&lt;="&amp;Настройки!$B$6)-$F2301)))</f>
        <v/>
      </c>
      <c r="K2301" s="54">
        <f>IF(OR($B2301="",K$3&lt;$D2301+Настройки!$B$7),0,MAX(0,$E2301-MAX(0,SUMIFS(Тех_Движение!$G$2:$G$5111,Тех_Движение!$D$2:$D$5111,$C2301,Тех_Движение!$B$2:$B$5111,"&lt;="&amp;K$3)-$F2301)))</f>
        <v/>
      </c>
      <c r="L2301" s="54">
        <f>IF(OR($B2301="",L$3&lt;$D2301+Настройки!$B$7),0,MAX(0,$E2301-MAX(0,SUMIFS(Тех_Движение!$G$2:$G$5111,Тех_Движение!$D$2:$D$5111,$C2301,Тех_Движение!$B$2:$B$5111,"&lt;="&amp;L$3)-$F2301)))</f>
        <v/>
      </c>
      <c r="M2301" s="54">
        <f>IF(OR($B2301="",M$3&lt;$D2301+Настройки!$B$7),0,MAX(0,$E2301-MAX(0,SUMIFS(Тех_Движение!$G$2:$G$5111,Тех_Движение!$D$2:$D$5111,$C2301,Тех_Движение!$B$2:$B$5111,"&lt;="&amp;M$3)-$F2301)))</f>
        <v/>
      </c>
      <c r="N2301" s="54">
        <f>IF(OR($B2301="",N$3&lt;$D2301+Настройки!$B$7),0,MAX(0,$E2301-MAX(0,SUMIFS(Тех_Движение!$G$2:$G$5111,Тех_Движение!$D$2:$D$5111,$C2301,Тех_Движение!$B$2:$B$5111,"&lt;="&amp;N$3)-$F2301)))</f>
        <v/>
      </c>
      <c r="O2301" s="54">
        <f>IF(OR($B2301="",O$3&lt;$D2301+Настройки!$B$7),0,MAX(0,$E2301-MAX(0,SUMIFS(Тех_Движение!$G$2:$G$5111,Тех_Движение!$D$2:$D$5111,$C2301,Тех_Движение!$B$2:$B$5111,"&lt;="&amp;O$3)-$F2301)))</f>
        <v/>
      </c>
      <c r="P2301" s="54">
        <f>IF(OR($B2301="",P$3&lt;$D2301+Настройки!$B$7),0,MAX(0,$E2301-MAX(0,SUMIFS(Тех_Движение!$G$2:$G$5111,Тех_Движение!$D$2:$D$5111,$C2301,Тех_Движение!$B$2:$B$5111,"&lt;="&amp;P$3)-$F2301)))</f>
        <v/>
      </c>
      <c r="Q2301" s="54">
        <f>IF(OR($B2301="",Q$3&lt;$D2301+Настройки!$B$7),0,MAX(0,$E2301-MAX(0,SUMIFS(Тех_Движение!$G$2:$G$5111,Тех_Движение!$D$2:$D$5111,$C2301,Тех_Движение!$B$2:$B$5111,"&lt;="&amp;Q$3)-$F2301)))</f>
        <v/>
      </c>
      <c r="R2301" s="54">
        <f>IF($B2301="","",SUM($K2301:$Q2301))</f>
        <v/>
      </c>
      <c r="S2301" s="56">
        <f>IF($B2301="","",VLOOKUP($C2301,Настройки!$A$11:$L$17,9,FALSE))</f>
        <v/>
      </c>
      <c r="T2301" s="56">
        <f>IF($B2301="","",$R2301*$S2301)</f>
        <v/>
      </c>
    </row>
    <row r="2302">
      <c r="A2302" s="20">
        <f>Тех_Движение!$A$2299</f>
        <v/>
      </c>
      <c r="B2302" s="20">
        <f>IF(Тех_Движение!$F$2299&gt;0,Тех_Движение!$I$2299,"")</f>
        <v/>
      </c>
      <c r="C2302" s="20">
        <f>IF($B2302="","",Тех_Движение!$D$2299)</f>
        <v/>
      </c>
      <c r="D2302" s="42">
        <f>IF($B2302="","",Тех_Движение!$B$2299)</f>
        <v/>
      </c>
      <c r="E2302" s="54">
        <f>IF($B2302="","",Тех_Движение!$F$2299)</f>
        <v/>
      </c>
      <c r="F2302" s="54">
        <f>IF($B2302="","",SUMIFS($E$5:$E2301,$C$5:$C2301,$C2302))</f>
        <v/>
      </c>
      <c r="G2302" s="54">
        <f>IF($B2302="","",MAX(0,$E2302-MAX(0,SUMIFS(Тех_Движение!$G$2:$G$5111,Тех_Движение!$D$2:$D$5111,$C2302,Тех_Движение!$B$2:$B$5111,"&lt;="&amp;Настройки!$B$5-1)-$F2302)))</f>
        <v/>
      </c>
      <c r="H2302" s="54">
        <f>IF($B2302="","",IF(AND($D2302&gt;=Настройки!$B$5,$D2302&lt;=Настройки!$B$6),$E2302,0))</f>
        <v/>
      </c>
      <c r="I2302" s="54">
        <f>IF($B2302="","",$G2302+$H2302-$J2302)</f>
        <v/>
      </c>
      <c r="J2302" s="54">
        <f>IF($B2302="","",MAX(0,$E2302-MAX(0,SUMIFS(Тех_Движение!$G$2:$G$5111,Тех_Движение!$D$2:$D$5111,$C2302,Тех_Движение!$B$2:$B$5111,"&lt;="&amp;Настройки!$B$6)-$F2302)))</f>
        <v/>
      </c>
      <c r="K2302" s="54">
        <f>IF(OR($B2302="",K$3&lt;$D2302+Настройки!$B$7),0,MAX(0,$E2302-MAX(0,SUMIFS(Тех_Движение!$G$2:$G$5111,Тех_Движение!$D$2:$D$5111,$C2302,Тех_Движение!$B$2:$B$5111,"&lt;="&amp;K$3)-$F2302)))</f>
        <v/>
      </c>
      <c r="L2302" s="54">
        <f>IF(OR($B2302="",L$3&lt;$D2302+Настройки!$B$7),0,MAX(0,$E2302-MAX(0,SUMIFS(Тех_Движение!$G$2:$G$5111,Тех_Движение!$D$2:$D$5111,$C2302,Тех_Движение!$B$2:$B$5111,"&lt;="&amp;L$3)-$F2302)))</f>
        <v/>
      </c>
      <c r="M2302" s="54">
        <f>IF(OR($B2302="",M$3&lt;$D2302+Настройки!$B$7),0,MAX(0,$E2302-MAX(0,SUMIFS(Тех_Движение!$G$2:$G$5111,Тех_Движение!$D$2:$D$5111,$C2302,Тех_Движение!$B$2:$B$5111,"&lt;="&amp;M$3)-$F2302)))</f>
        <v/>
      </c>
      <c r="N2302" s="54">
        <f>IF(OR($B2302="",N$3&lt;$D2302+Настройки!$B$7),0,MAX(0,$E2302-MAX(0,SUMIFS(Тех_Движение!$G$2:$G$5111,Тех_Движение!$D$2:$D$5111,$C2302,Тех_Движение!$B$2:$B$5111,"&lt;="&amp;N$3)-$F2302)))</f>
        <v/>
      </c>
      <c r="O2302" s="54">
        <f>IF(OR($B2302="",O$3&lt;$D2302+Настройки!$B$7),0,MAX(0,$E2302-MAX(0,SUMIFS(Тех_Движение!$G$2:$G$5111,Тех_Движение!$D$2:$D$5111,$C2302,Тех_Движение!$B$2:$B$5111,"&lt;="&amp;O$3)-$F2302)))</f>
        <v/>
      </c>
      <c r="P2302" s="54">
        <f>IF(OR($B2302="",P$3&lt;$D2302+Настройки!$B$7),0,MAX(0,$E2302-MAX(0,SUMIFS(Тех_Движение!$G$2:$G$5111,Тех_Движение!$D$2:$D$5111,$C2302,Тех_Движение!$B$2:$B$5111,"&lt;="&amp;P$3)-$F2302)))</f>
        <v/>
      </c>
      <c r="Q2302" s="54">
        <f>IF(OR($B2302="",Q$3&lt;$D2302+Настройки!$B$7),0,MAX(0,$E2302-MAX(0,SUMIFS(Тех_Движение!$G$2:$G$5111,Тех_Движение!$D$2:$D$5111,$C2302,Тех_Движение!$B$2:$B$5111,"&lt;="&amp;Q$3)-$F2302)))</f>
        <v/>
      </c>
      <c r="R2302" s="54">
        <f>IF($B2302="","",SUM($K2302:$Q2302))</f>
        <v/>
      </c>
      <c r="S2302" s="56">
        <f>IF($B2302="","",VLOOKUP($C2302,Настройки!$A$11:$L$17,9,FALSE))</f>
        <v/>
      </c>
      <c r="T2302" s="56">
        <f>IF($B2302="","",$R2302*$S2302)</f>
        <v/>
      </c>
    </row>
    <row r="2303">
      <c r="A2303" s="20">
        <f>Тех_Движение!$A$2300</f>
        <v/>
      </c>
      <c r="B2303" s="20">
        <f>IF(Тех_Движение!$F$2300&gt;0,Тех_Движение!$I$2300,"")</f>
        <v/>
      </c>
      <c r="C2303" s="20">
        <f>IF($B2303="","",Тех_Движение!$D$2300)</f>
        <v/>
      </c>
      <c r="D2303" s="42">
        <f>IF($B2303="","",Тех_Движение!$B$2300)</f>
        <v/>
      </c>
      <c r="E2303" s="54">
        <f>IF($B2303="","",Тех_Движение!$F$2300)</f>
        <v/>
      </c>
      <c r="F2303" s="54">
        <f>IF($B2303="","",SUMIFS($E$5:$E2302,$C$5:$C2302,$C2303))</f>
        <v/>
      </c>
      <c r="G2303" s="54">
        <f>IF($B2303="","",MAX(0,$E2303-MAX(0,SUMIFS(Тех_Движение!$G$2:$G$5111,Тех_Движение!$D$2:$D$5111,$C2303,Тех_Движение!$B$2:$B$5111,"&lt;="&amp;Настройки!$B$5-1)-$F2303)))</f>
        <v/>
      </c>
      <c r="H2303" s="54">
        <f>IF($B2303="","",IF(AND($D2303&gt;=Настройки!$B$5,$D2303&lt;=Настройки!$B$6),$E2303,0))</f>
        <v/>
      </c>
      <c r="I2303" s="54">
        <f>IF($B2303="","",$G2303+$H2303-$J2303)</f>
        <v/>
      </c>
      <c r="J2303" s="54">
        <f>IF($B2303="","",MAX(0,$E2303-MAX(0,SUMIFS(Тех_Движение!$G$2:$G$5111,Тех_Движение!$D$2:$D$5111,$C2303,Тех_Движение!$B$2:$B$5111,"&lt;="&amp;Настройки!$B$6)-$F2303)))</f>
        <v/>
      </c>
      <c r="K2303" s="54">
        <f>IF(OR($B2303="",K$3&lt;$D2303+Настройки!$B$7),0,MAX(0,$E2303-MAX(0,SUMIFS(Тех_Движение!$G$2:$G$5111,Тех_Движение!$D$2:$D$5111,$C2303,Тех_Движение!$B$2:$B$5111,"&lt;="&amp;K$3)-$F2303)))</f>
        <v/>
      </c>
      <c r="L2303" s="54">
        <f>IF(OR($B2303="",L$3&lt;$D2303+Настройки!$B$7),0,MAX(0,$E2303-MAX(0,SUMIFS(Тех_Движение!$G$2:$G$5111,Тех_Движение!$D$2:$D$5111,$C2303,Тех_Движение!$B$2:$B$5111,"&lt;="&amp;L$3)-$F2303)))</f>
        <v/>
      </c>
      <c r="M2303" s="54">
        <f>IF(OR($B2303="",M$3&lt;$D2303+Настройки!$B$7),0,MAX(0,$E2303-MAX(0,SUMIFS(Тех_Движение!$G$2:$G$5111,Тех_Движение!$D$2:$D$5111,$C2303,Тех_Движение!$B$2:$B$5111,"&lt;="&amp;M$3)-$F2303)))</f>
        <v/>
      </c>
      <c r="N2303" s="54">
        <f>IF(OR($B2303="",N$3&lt;$D2303+Настройки!$B$7),0,MAX(0,$E2303-MAX(0,SUMIFS(Тех_Движение!$G$2:$G$5111,Тех_Движение!$D$2:$D$5111,$C2303,Тех_Движение!$B$2:$B$5111,"&lt;="&amp;N$3)-$F2303)))</f>
        <v/>
      </c>
      <c r="O2303" s="54">
        <f>IF(OR($B2303="",O$3&lt;$D2303+Настройки!$B$7),0,MAX(0,$E2303-MAX(0,SUMIFS(Тех_Движение!$G$2:$G$5111,Тех_Движение!$D$2:$D$5111,$C2303,Тех_Движение!$B$2:$B$5111,"&lt;="&amp;O$3)-$F2303)))</f>
        <v/>
      </c>
      <c r="P2303" s="54">
        <f>IF(OR($B2303="",P$3&lt;$D2303+Настройки!$B$7),0,MAX(0,$E2303-MAX(0,SUMIFS(Тех_Движение!$G$2:$G$5111,Тех_Движение!$D$2:$D$5111,$C2303,Тех_Движение!$B$2:$B$5111,"&lt;="&amp;P$3)-$F2303)))</f>
        <v/>
      </c>
      <c r="Q2303" s="54">
        <f>IF(OR($B2303="",Q$3&lt;$D2303+Настройки!$B$7),0,MAX(0,$E2303-MAX(0,SUMIFS(Тех_Движение!$G$2:$G$5111,Тех_Движение!$D$2:$D$5111,$C2303,Тех_Движение!$B$2:$B$5111,"&lt;="&amp;Q$3)-$F2303)))</f>
        <v/>
      </c>
      <c r="R2303" s="54">
        <f>IF($B2303="","",SUM($K2303:$Q2303))</f>
        <v/>
      </c>
      <c r="S2303" s="56">
        <f>IF($B2303="","",VLOOKUP($C2303,Настройки!$A$11:$L$17,9,FALSE))</f>
        <v/>
      </c>
      <c r="T2303" s="56">
        <f>IF($B2303="","",$R2303*$S2303)</f>
        <v/>
      </c>
    </row>
    <row r="2304">
      <c r="A2304" s="20">
        <f>Тех_Движение!$A$2301</f>
        <v/>
      </c>
      <c r="B2304" s="20">
        <f>IF(Тех_Движение!$F$2301&gt;0,Тех_Движение!$I$2301,"")</f>
        <v/>
      </c>
      <c r="C2304" s="20">
        <f>IF($B2304="","",Тех_Движение!$D$2301)</f>
        <v/>
      </c>
      <c r="D2304" s="42">
        <f>IF($B2304="","",Тех_Движение!$B$2301)</f>
        <v/>
      </c>
      <c r="E2304" s="54">
        <f>IF($B2304="","",Тех_Движение!$F$2301)</f>
        <v/>
      </c>
      <c r="F2304" s="54">
        <f>IF($B2304="","",SUMIFS($E$5:$E2303,$C$5:$C2303,$C2304))</f>
        <v/>
      </c>
      <c r="G2304" s="54">
        <f>IF($B2304="","",MAX(0,$E2304-MAX(0,SUMIFS(Тех_Движение!$G$2:$G$5111,Тех_Движение!$D$2:$D$5111,$C2304,Тех_Движение!$B$2:$B$5111,"&lt;="&amp;Настройки!$B$5-1)-$F2304)))</f>
        <v/>
      </c>
      <c r="H2304" s="54">
        <f>IF($B2304="","",IF(AND($D2304&gt;=Настройки!$B$5,$D2304&lt;=Настройки!$B$6),$E2304,0))</f>
        <v/>
      </c>
      <c r="I2304" s="54">
        <f>IF($B2304="","",$G2304+$H2304-$J2304)</f>
        <v/>
      </c>
      <c r="J2304" s="54">
        <f>IF($B2304="","",MAX(0,$E2304-MAX(0,SUMIFS(Тех_Движение!$G$2:$G$5111,Тех_Движение!$D$2:$D$5111,$C2304,Тех_Движение!$B$2:$B$5111,"&lt;="&amp;Настройки!$B$6)-$F2304)))</f>
        <v/>
      </c>
      <c r="K2304" s="54">
        <f>IF(OR($B2304="",K$3&lt;$D2304+Настройки!$B$7),0,MAX(0,$E2304-MAX(0,SUMIFS(Тех_Движение!$G$2:$G$5111,Тех_Движение!$D$2:$D$5111,$C2304,Тех_Движение!$B$2:$B$5111,"&lt;="&amp;K$3)-$F2304)))</f>
        <v/>
      </c>
      <c r="L2304" s="54">
        <f>IF(OR($B2304="",L$3&lt;$D2304+Настройки!$B$7),0,MAX(0,$E2304-MAX(0,SUMIFS(Тех_Движение!$G$2:$G$5111,Тех_Движение!$D$2:$D$5111,$C2304,Тех_Движение!$B$2:$B$5111,"&lt;="&amp;L$3)-$F2304)))</f>
        <v/>
      </c>
      <c r="M2304" s="54">
        <f>IF(OR($B2304="",M$3&lt;$D2304+Настройки!$B$7),0,MAX(0,$E2304-MAX(0,SUMIFS(Тех_Движение!$G$2:$G$5111,Тех_Движение!$D$2:$D$5111,$C2304,Тех_Движение!$B$2:$B$5111,"&lt;="&amp;M$3)-$F2304)))</f>
        <v/>
      </c>
      <c r="N2304" s="54">
        <f>IF(OR($B2304="",N$3&lt;$D2304+Настройки!$B$7),0,MAX(0,$E2304-MAX(0,SUMIFS(Тех_Движение!$G$2:$G$5111,Тех_Движение!$D$2:$D$5111,$C2304,Тех_Движение!$B$2:$B$5111,"&lt;="&amp;N$3)-$F2304)))</f>
        <v/>
      </c>
      <c r="O2304" s="54">
        <f>IF(OR($B2304="",O$3&lt;$D2304+Настройки!$B$7),0,MAX(0,$E2304-MAX(0,SUMIFS(Тех_Движение!$G$2:$G$5111,Тех_Движение!$D$2:$D$5111,$C2304,Тех_Движение!$B$2:$B$5111,"&lt;="&amp;O$3)-$F2304)))</f>
        <v/>
      </c>
      <c r="P2304" s="54">
        <f>IF(OR($B2304="",P$3&lt;$D2304+Настройки!$B$7),0,MAX(0,$E2304-MAX(0,SUMIFS(Тех_Движение!$G$2:$G$5111,Тех_Движение!$D$2:$D$5111,$C2304,Тех_Движение!$B$2:$B$5111,"&lt;="&amp;P$3)-$F2304)))</f>
        <v/>
      </c>
      <c r="Q2304" s="54">
        <f>IF(OR($B2304="",Q$3&lt;$D2304+Настройки!$B$7),0,MAX(0,$E2304-MAX(0,SUMIFS(Тех_Движение!$G$2:$G$5111,Тех_Движение!$D$2:$D$5111,$C2304,Тех_Движение!$B$2:$B$5111,"&lt;="&amp;Q$3)-$F2304)))</f>
        <v/>
      </c>
      <c r="R2304" s="54">
        <f>IF($B2304="","",SUM($K2304:$Q2304))</f>
        <v/>
      </c>
      <c r="S2304" s="56">
        <f>IF($B2304="","",VLOOKUP($C2304,Настройки!$A$11:$L$17,9,FALSE))</f>
        <v/>
      </c>
      <c r="T2304" s="56">
        <f>IF($B2304="","",$R2304*$S2304)</f>
        <v/>
      </c>
    </row>
    <row r="2305">
      <c r="A2305" s="20">
        <f>Тех_Движение!$A$2302</f>
        <v/>
      </c>
      <c r="B2305" s="20">
        <f>IF(Тех_Движение!$F$2302&gt;0,Тех_Движение!$I$2302,"")</f>
        <v/>
      </c>
      <c r="C2305" s="20">
        <f>IF($B2305="","",Тех_Движение!$D$2302)</f>
        <v/>
      </c>
      <c r="D2305" s="42">
        <f>IF($B2305="","",Тех_Движение!$B$2302)</f>
        <v/>
      </c>
      <c r="E2305" s="54">
        <f>IF($B2305="","",Тех_Движение!$F$2302)</f>
        <v/>
      </c>
      <c r="F2305" s="54">
        <f>IF($B2305="","",SUMIFS($E$5:$E2304,$C$5:$C2304,$C2305))</f>
        <v/>
      </c>
      <c r="G2305" s="54">
        <f>IF($B2305="","",MAX(0,$E2305-MAX(0,SUMIFS(Тех_Движение!$G$2:$G$5111,Тех_Движение!$D$2:$D$5111,$C2305,Тех_Движение!$B$2:$B$5111,"&lt;="&amp;Настройки!$B$5-1)-$F2305)))</f>
        <v/>
      </c>
      <c r="H2305" s="54">
        <f>IF($B2305="","",IF(AND($D2305&gt;=Настройки!$B$5,$D2305&lt;=Настройки!$B$6),$E2305,0))</f>
        <v/>
      </c>
      <c r="I2305" s="54">
        <f>IF($B2305="","",$G2305+$H2305-$J2305)</f>
        <v/>
      </c>
      <c r="J2305" s="54">
        <f>IF($B2305="","",MAX(0,$E2305-MAX(0,SUMIFS(Тех_Движение!$G$2:$G$5111,Тех_Движение!$D$2:$D$5111,$C2305,Тех_Движение!$B$2:$B$5111,"&lt;="&amp;Настройки!$B$6)-$F2305)))</f>
        <v/>
      </c>
      <c r="K2305" s="54">
        <f>IF(OR($B2305="",K$3&lt;$D2305+Настройки!$B$7),0,MAX(0,$E2305-MAX(0,SUMIFS(Тех_Движение!$G$2:$G$5111,Тех_Движение!$D$2:$D$5111,$C2305,Тех_Движение!$B$2:$B$5111,"&lt;="&amp;K$3)-$F2305)))</f>
        <v/>
      </c>
      <c r="L2305" s="54">
        <f>IF(OR($B2305="",L$3&lt;$D2305+Настройки!$B$7),0,MAX(0,$E2305-MAX(0,SUMIFS(Тех_Движение!$G$2:$G$5111,Тех_Движение!$D$2:$D$5111,$C2305,Тех_Движение!$B$2:$B$5111,"&lt;="&amp;L$3)-$F2305)))</f>
        <v/>
      </c>
      <c r="M2305" s="54">
        <f>IF(OR($B2305="",M$3&lt;$D2305+Настройки!$B$7),0,MAX(0,$E2305-MAX(0,SUMIFS(Тех_Движение!$G$2:$G$5111,Тех_Движение!$D$2:$D$5111,$C2305,Тех_Движение!$B$2:$B$5111,"&lt;="&amp;M$3)-$F2305)))</f>
        <v/>
      </c>
      <c r="N2305" s="54">
        <f>IF(OR($B2305="",N$3&lt;$D2305+Настройки!$B$7),0,MAX(0,$E2305-MAX(0,SUMIFS(Тех_Движение!$G$2:$G$5111,Тех_Движение!$D$2:$D$5111,$C2305,Тех_Движение!$B$2:$B$5111,"&lt;="&amp;N$3)-$F2305)))</f>
        <v/>
      </c>
      <c r="O2305" s="54">
        <f>IF(OR($B2305="",O$3&lt;$D2305+Настройки!$B$7),0,MAX(0,$E2305-MAX(0,SUMIFS(Тех_Движение!$G$2:$G$5111,Тех_Движение!$D$2:$D$5111,$C2305,Тех_Движение!$B$2:$B$5111,"&lt;="&amp;O$3)-$F2305)))</f>
        <v/>
      </c>
      <c r="P2305" s="54">
        <f>IF(OR($B2305="",P$3&lt;$D2305+Настройки!$B$7),0,MAX(0,$E2305-MAX(0,SUMIFS(Тех_Движение!$G$2:$G$5111,Тех_Движение!$D$2:$D$5111,$C2305,Тех_Движение!$B$2:$B$5111,"&lt;="&amp;P$3)-$F2305)))</f>
        <v/>
      </c>
      <c r="Q2305" s="54">
        <f>IF(OR($B2305="",Q$3&lt;$D2305+Настройки!$B$7),0,MAX(0,$E2305-MAX(0,SUMIFS(Тех_Движение!$G$2:$G$5111,Тех_Движение!$D$2:$D$5111,$C2305,Тех_Движение!$B$2:$B$5111,"&lt;="&amp;Q$3)-$F2305)))</f>
        <v/>
      </c>
      <c r="R2305" s="54">
        <f>IF($B2305="","",SUM($K2305:$Q2305))</f>
        <v/>
      </c>
      <c r="S2305" s="56">
        <f>IF($B2305="","",VLOOKUP($C2305,Настройки!$A$11:$L$17,9,FALSE))</f>
        <v/>
      </c>
      <c r="T2305" s="56">
        <f>IF($B2305="","",$R2305*$S2305)</f>
        <v/>
      </c>
    </row>
    <row r="2306">
      <c r="A2306" s="20">
        <f>Тех_Движение!$A$2303</f>
        <v/>
      </c>
      <c r="B2306" s="20">
        <f>IF(Тех_Движение!$F$2303&gt;0,Тех_Движение!$I$2303,"")</f>
        <v/>
      </c>
      <c r="C2306" s="20">
        <f>IF($B2306="","",Тех_Движение!$D$2303)</f>
        <v/>
      </c>
      <c r="D2306" s="42">
        <f>IF($B2306="","",Тех_Движение!$B$2303)</f>
        <v/>
      </c>
      <c r="E2306" s="54">
        <f>IF($B2306="","",Тех_Движение!$F$2303)</f>
        <v/>
      </c>
      <c r="F2306" s="54">
        <f>IF($B2306="","",SUMIFS($E$5:$E2305,$C$5:$C2305,$C2306))</f>
        <v/>
      </c>
      <c r="G2306" s="54">
        <f>IF($B2306="","",MAX(0,$E2306-MAX(0,SUMIFS(Тех_Движение!$G$2:$G$5111,Тех_Движение!$D$2:$D$5111,$C2306,Тех_Движение!$B$2:$B$5111,"&lt;="&amp;Настройки!$B$5-1)-$F2306)))</f>
        <v/>
      </c>
      <c r="H2306" s="54">
        <f>IF($B2306="","",IF(AND($D2306&gt;=Настройки!$B$5,$D2306&lt;=Настройки!$B$6),$E2306,0))</f>
        <v/>
      </c>
      <c r="I2306" s="54">
        <f>IF($B2306="","",$G2306+$H2306-$J2306)</f>
        <v/>
      </c>
      <c r="J2306" s="54">
        <f>IF($B2306="","",MAX(0,$E2306-MAX(0,SUMIFS(Тех_Движение!$G$2:$G$5111,Тех_Движение!$D$2:$D$5111,$C2306,Тех_Движение!$B$2:$B$5111,"&lt;="&amp;Настройки!$B$6)-$F2306)))</f>
        <v/>
      </c>
      <c r="K2306" s="54">
        <f>IF(OR($B2306="",K$3&lt;$D2306+Настройки!$B$7),0,MAX(0,$E2306-MAX(0,SUMIFS(Тех_Движение!$G$2:$G$5111,Тех_Движение!$D$2:$D$5111,$C2306,Тех_Движение!$B$2:$B$5111,"&lt;="&amp;K$3)-$F2306)))</f>
        <v/>
      </c>
      <c r="L2306" s="54">
        <f>IF(OR($B2306="",L$3&lt;$D2306+Настройки!$B$7),0,MAX(0,$E2306-MAX(0,SUMIFS(Тех_Движение!$G$2:$G$5111,Тех_Движение!$D$2:$D$5111,$C2306,Тех_Движение!$B$2:$B$5111,"&lt;="&amp;L$3)-$F2306)))</f>
        <v/>
      </c>
      <c r="M2306" s="54">
        <f>IF(OR($B2306="",M$3&lt;$D2306+Настройки!$B$7),0,MAX(0,$E2306-MAX(0,SUMIFS(Тех_Движение!$G$2:$G$5111,Тех_Движение!$D$2:$D$5111,$C2306,Тех_Движение!$B$2:$B$5111,"&lt;="&amp;M$3)-$F2306)))</f>
        <v/>
      </c>
      <c r="N2306" s="54">
        <f>IF(OR($B2306="",N$3&lt;$D2306+Настройки!$B$7),0,MAX(0,$E2306-MAX(0,SUMIFS(Тех_Движение!$G$2:$G$5111,Тех_Движение!$D$2:$D$5111,$C2306,Тех_Движение!$B$2:$B$5111,"&lt;="&amp;N$3)-$F2306)))</f>
        <v/>
      </c>
      <c r="O2306" s="54">
        <f>IF(OR($B2306="",O$3&lt;$D2306+Настройки!$B$7),0,MAX(0,$E2306-MAX(0,SUMIFS(Тех_Движение!$G$2:$G$5111,Тех_Движение!$D$2:$D$5111,$C2306,Тех_Движение!$B$2:$B$5111,"&lt;="&amp;O$3)-$F2306)))</f>
        <v/>
      </c>
      <c r="P2306" s="54">
        <f>IF(OR($B2306="",P$3&lt;$D2306+Настройки!$B$7),0,MAX(0,$E2306-MAX(0,SUMIFS(Тех_Движение!$G$2:$G$5111,Тех_Движение!$D$2:$D$5111,$C2306,Тех_Движение!$B$2:$B$5111,"&lt;="&amp;P$3)-$F2306)))</f>
        <v/>
      </c>
      <c r="Q2306" s="54">
        <f>IF(OR($B2306="",Q$3&lt;$D2306+Настройки!$B$7),0,MAX(0,$E2306-MAX(0,SUMIFS(Тех_Движение!$G$2:$G$5111,Тех_Движение!$D$2:$D$5111,$C2306,Тех_Движение!$B$2:$B$5111,"&lt;="&amp;Q$3)-$F2306)))</f>
        <v/>
      </c>
      <c r="R2306" s="54">
        <f>IF($B2306="","",SUM($K2306:$Q2306))</f>
        <v/>
      </c>
      <c r="S2306" s="56">
        <f>IF($B2306="","",VLOOKUP($C2306,Настройки!$A$11:$L$17,9,FALSE))</f>
        <v/>
      </c>
      <c r="T2306" s="56">
        <f>IF($B2306="","",$R2306*$S2306)</f>
        <v/>
      </c>
    </row>
    <row r="2307">
      <c r="A2307" s="20">
        <f>Тех_Движение!$A$2304</f>
        <v/>
      </c>
      <c r="B2307" s="20">
        <f>IF(Тех_Движение!$F$2304&gt;0,Тех_Движение!$I$2304,"")</f>
        <v/>
      </c>
      <c r="C2307" s="20">
        <f>IF($B2307="","",Тех_Движение!$D$2304)</f>
        <v/>
      </c>
      <c r="D2307" s="42">
        <f>IF($B2307="","",Тех_Движение!$B$2304)</f>
        <v/>
      </c>
      <c r="E2307" s="54">
        <f>IF($B2307="","",Тех_Движение!$F$2304)</f>
        <v/>
      </c>
      <c r="F2307" s="54">
        <f>IF($B2307="","",SUMIFS($E$5:$E2306,$C$5:$C2306,$C2307))</f>
        <v/>
      </c>
      <c r="G2307" s="54">
        <f>IF($B2307="","",MAX(0,$E2307-MAX(0,SUMIFS(Тех_Движение!$G$2:$G$5111,Тех_Движение!$D$2:$D$5111,$C2307,Тех_Движение!$B$2:$B$5111,"&lt;="&amp;Настройки!$B$5-1)-$F2307)))</f>
        <v/>
      </c>
      <c r="H2307" s="54">
        <f>IF($B2307="","",IF(AND($D2307&gt;=Настройки!$B$5,$D2307&lt;=Настройки!$B$6),$E2307,0))</f>
        <v/>
      </c>
      <c r="I2307" s="54">
        <f>IF($B2307="","",$G2307+$H2307-$J2307)</f>
        <v/>
      </c>
      <c r="J2307" s="54">
        <f>IF($B2307="","",MAX(0,$E2307-MAX(0,SUMIFS(Тех_Движение!$G$2:$G$5111,Тех_Движение!$D$2:$D$5111,$C2307,Тех_Движение!$B$2:$B$5111,"&lt;="&amp;Настройки!$B$6)-$F2307)))</f>
        <v/>
      </c>
      <c r="K2307" s="54">
        <f>IF(OR($B2307="",K$3&lt;$D2307+Настройки!$B$7),0,MAX(0,$E2307-MAX(0,SUMIFS(Тех_Движение!$G$2:$G$5111,Тех_Движение!$D$2:$D$5111,$C2307,Тех_Движение!$B$2:$B$5111,"&lt;="&amp;K$3)-$F2307)))</f>
        <v/>
      </c>
      <c r="L2307" s="54">
        <f>IF(OR($B2307="",L$3&lt;$D2307+Настройки!$B$7),0,MAX(0,$E2307-MAX(0,SUMIFS(Тех_Движение!$G$2:$G$5111,Тех_Движение!$D$2:$D$5111,$C2307,Тех_Движение!$B$2:$B$5111,"&lt;="&amp;L$3)-$F2307)))</f>
        <v/>
      </c>
      <c r="M2307" s="54">
        <f>IF(OR($B2307="",M$3&lt;$D2307+Настройки!$B$7),0,MAX(0,$E2307-MAX(0,SUMIFS(Тех_Движение!$G$2:$G$5111,Тех_Движение!$D$2:$D$5111,$C2307,Тех_Движение!$B$2:$B$5111,"&lt;="&amp;M$3)-$F2307)))</f>
        <v/>
      </c>
      <c r="N2307" s="54">
        <f>IF(OR($B2307="",N$3&lt;$D2307+Настройки!$B$7),0,MAX(0,$E2307-MAX(0,SUMIFS(Тех_Движение!$G$2:$G$5111,Тех_Движение!$D$2:$D$5111,$C2307,Тех_Движение!$B$2:$B$5111,"&lt;="&amp;N$3)-$F2307)))</f>
        <v/>
      </c>
      <c r="O2307" s="54">
        <f>IF(OR($B2307="",O$3&lt;$D2307+Настройки!$B$7),0,MAX(0,$E2307-MAX(0,SUMIFS(Тех_Движение!$G$2:$G$5111,Тех_Движение!$D$2:$D$5111,$C2307,Тех_Движение!$B$2:$B$5111,"&lt;="&amp;O$3)-$F2307)))</f>
        <v/>
      </c>
      <c r="P2307" s="54">
        <f>IF(OR($B2307="",P$3&lt;$D2307+Настройки!$B$7),0,MAX(0,$E2307-MAX(0,SUMIFS(Тех_Движение!$G$2:$G$5111,Тех_Движение!$D$2:$D$5111,$C2307,Тех_Движение!$B$2:$B$5111,"&lt;="&amp;P$3)-$F2307)))</f>
        <v/>
      </c>
      <c r="Q2307" s="54">
        <f>IF(OR($B2307="",Q$3&lt;$D2307+Настройки!$B$7),0,MAX(0,$E2307-MAX(0,SUMIFS(Тех_Движение!$G$2:$G$5111,Тех_Движение!$D$2:$D$5111,$C2307,Тех_Движение!$B$2:$B$5111,"&lt;="&amp;Q$3)-$F2307)))</f>
        <v/>
      </c>
      <c r="R2307" s="54">
        <f>IF($B2307="","",SUM($K2307:$Q2307))</f>
        <v/>
      </c>
      <c r="S2307" s="56">
        <f>IF($B2307="","",VLOOKUP($C2307,Настройки!$A$11:$L$17,9,FALSE))</f>
        <v/>
      </c>
      <c r="T2307" s="56">
        <f>IF($B2307="","",$R2307*$S2307)</f>
        <v/>
      </c>
    </row>
    <row r="2308">
      <c r="A2308" s="20">
        <f>Тех_Движение!$A$2305</f>
        <v/>
      </c>
      <c r="B2308" s="20">
        <f>IF(Тех_Движение!$F$2305&gt;0,Тех_Движение!$I$2305,"")</f>
        <v/>
      </c>
      <c r="C2308" s="20">
        <f>IF($B2308="","",Тех_Движение!$D$2305)</f>
        <v/>
      </c>
      <c r="D2308" s="42">
        <f>IF($B2308="","",Тех_Движение!$B$2305)</f>
        <v/>
      </c>
      <c r="E2308" s="54">
        <f>IF($B2308="","",Тех_Движение!$F$2305)</f>
        <v/>
      </c>
      <c r="F2308" s="54">
        <f>IF($B2308="","",SUMIFS($E$5:$E2307,$C$5:$C2307,$C2308))</f>
        <v/>
      </c>
      <c r="G2308" s="54">
        <f>IF($B2308="","",MAX(0,$E2308-MAX(0,SUMIFS(Тех_Движение!$G$2:$G$5111,Тех_Движение!$D$2:$D$5111,$C2308,Тех_Движение!$B$2:$B$5111,"&lt;="&amp;Настройки!$B$5-1)-$F2308)))</f>
        <v/>
      </c>
      <c r="H2308" s="54">
        <f>IF($B2308="","",IF(AND($D2308&gt;=Настройки!$B$5,$D2308&lt;=Настройки!$B$6),$E2308,0))</f>
        <v/>
      </c>
      <c r="I2308" s="54">
        <f>IF($B2308="","",$G2308+$H2308-$J2308)</f>
        <v/>
      </c>
      <c r="J2308" s="54">
        <f>IF($B2308="","",MAX(0,$E2308-MAX(0,SUMIFS(Тех_Движение!$G$2:$G$5111,Тех_Движение!$D$2:$D$5111,$C2308,Тех_Движение!$B$2:$B$5111,"&lt;="&amp;Настройки!$B$6)-$F2308)))</f>
        <v/>
      </c>
      <c r="K2308" s="54">
        <f>IF(OR($B2308="",K$3&lt;$D2308+Настройки!$B$7),0,MAX(0,$E2308-MAX(0,SUMIFS(Тех_Движение!$G$2:$G$5111,Тех_Движение!$D$2:$D$5111,$C2308,Тех_Движение!$B$2:$B$5111,"&lt;="&amp;K$3)-$F2308)))</f>
        <v/>
      </c>
      <c r="L2308" s="54">
        <f>IF(OR($B2308="",L$3&lt;$D2308+Настройки!$B$7),0,MAX(0,$E2308-MAX(0,SUMIFS(Тех_Движение!$G$2:$G$5111,Тех_Движение!$D$2:$D$5111,$C2308,Тех_Движение!$B$2:$B$5111,"&lt;="&amp;L$3)-$F2308)))</f>
        <v/>
      </c>
      <c r="M2308" s="54">
        <f>IF(OR($B2308="",M$3&lt;$D2308+Настройки!$B$7),0,MAX(0,$E2308-MAX(0,SUMIFS(Тех_Движение!$G$2:$G$5111,Тех_Движение!$D$2:$D$5111,$C2308,Тех_Движение!$B$2:$B$5111,"&lt;="&amp;M$3)-$F2308)))</f>
        <v/>
      </c>
      <c r="N2308" s="54">
        <f>IF(OR($B2308="",N$3&lt;$D2308+Настройки!$B$7),0,MAX(0,$E2308-MAX(0,SUMIFS(Тех_Движение!$G$2:$G$5111,Тех_Движение!$D$2:$D$5111,$C2308,Тех_Движение!$B$2:$B$5111,"&lt;="&amp;N$3)-$F2308)))</f>
        <v/>
      </c>
      <c r="O2308" s="54">
        <f>IF(OR($B2308="",O$3&lt;$D2308+Настройки!$B$7),0,MAX(0,$E2308-MAX(0,SUMIFS(Тех_Движение!$G$2:$G$5111,Тех_Движение!$D$2:$D$5111,$C2308,Тех_Движение!$B$2:$B$5111,"&lt;="&amp;O$3)-$F2308)))</f>
        <v/>
      </c>
      <c r="P2308" s="54">
        <f>IF(OR($B2308="",P$3&lt;$D2308+Настройки!$B$7),0,MAX(0,$E2308-MAX(0,SUMIFS(Тех_Движение!$G$2:$G$5111,Тех_Движение!$D$2:$D$5111,$C2308,Тех_Движение!$B$2:$B$5111,"&lt;="&amp;P$3)-$F2308)))</f>
        <v/>
      </c>
      <c r="Q2308" s="54">
        <f>IF(OR($B2308="",Q$3&lt;$D2308+Настройки!$B$7),0,MAX(0,$E2308-MAX(0,SUMIFS(Тех_Движение!$G$2:$G$5111,Тех_Движение!$D$2:$D$5111,$C2308,Тех_Движение!$B$2:$B$5111,"&lt;="&amp;Q$3)-$F2308)))</f>
        <v/>
      </c>
      <c r="R2308" s="54">
        <f>IF($B2308="","",SUM($K2308:$Q2308))</f>
        <v/>
      </c>
      <c r="S2308" s="56">
        <f>IF($B2308="","",VLOOKUP($C2308,Настройки!$A$11:$L$17,9,FALSE))</f>
        <v/>
      </c>
      <c r="T2308" s="56">
        <f>IF($B2308="","",$R2308*$S2308)</f>
        <v/>
      </c>
    </row>
    <row r="2309">
      <c r="A2309" s="20">
        <f>Тех_Движение!$A$2306</f>
        <v/>
      </c>
      <c r="B2309" s="20">
        <f>IF(Тех_Движение!$F$2306&gt;0,Тех_Движение!$I$2306,"")</f>
        <v/>
      </c>
      <c r="C2309" s="20">
        <f>IF($B2309="","",Тех_Движение!$D$2306)</f>
        <v/>
      </c>
      <c r="D2309" s="42">
        <f>IF($B2309="","",Тех_Движение!$B$2306)</f>
        <v/>
      </c>
      <c r="E2309" s="54">
        <f>IF($B2309="","",Тех_Движение!$F$2306)</f>
        <v/>
      </c>
      <c r="F2309" s="54">
        <f>IF($B2309="","",SUMIFS($E$5:$E2308,$C$5:$C2308,$C2309))</f>
        <v/>
      </c>
      <c r="G2309" s="54">
        <f>IF($B2309="","",MAX(0,$E2309-MAX(0,SUMIFS(Тех_Движение!$G$2:$G$5111,Тех_Движение!$D$2:$D$5111,$C2309,Тех_Движение!$B$2:$B$5111,"&lt;="&amp;Настройки!$B$5-1)-$F2309)))</f>
        <v/>
      </c>
      <c r="H2309" s="54">
        <f>IF($B2309="","",IF(AND($D2309&gt;=Настройки!$B$5,$D2309&lt;=Настройки!$B$6),$E2309,0))</f>
        <v/>
      </c>
      <c r="I2309" s="54">
        <f>IF($B2309="","",$G2309+$H2309-$J2309)</f>
        <v/>
      </c>
      <c r="J2309" s="54">
        <f>IF($B2309="","",MAX(0,$E2309-MAX(0,SUMIFS(Тех_Движение!$G$2:$G$5111,Тех_Движение!$D$2:$D$5111,$C2309,Тех_Движение!$B$2:$B$5111,"&lt;="&amp;Настройки!$B$6)-$F2309)))</f>
        <v/>
      </c>
      <c r="K2309" s="54">
        <f>IF(OR($B2309="",K$3&lt;$D2309+Настройки!$B$7),0,MAX(0,$E2309-MAX(0,SUMIFS(Тех_Движение!$G$2:$G$5111,Тех_Движение!$D$2:$D$5111,$C2309,Тех_Движение!$B$2:$B$5111,"&lt;="&amp;K$3)-$F2309)))</f>
        <v/>
      </c>
      <c r="L2309" s="54">
        <f>IF(OR($B2309="",L$3&lt;$D2309+Настройки!$B$7),0,MAX(0,$E2309-MAX(0,SUMIFS(Тех_Движение!$G$2:$G$5111,Тех_Движение!$D$2:$D$5111,$C2309,Тех_Движение!$B$2:$B$5111,"&lt;="&amp;L$3)-$F2309)))</f>
        <v/>
      </c>
      <c r="M2309" s="54">
        <f>IF(OR($B2309="",M$3&lt;$D2309+Настройки!$B$7),0,MAX(0,$E2309-MAX(0,SUMIFS(Тех_Движение!$G$2:$G$5111,Тех_Движение!$D$2:$D$5111,$C2309,Тех_Движение!$B$2:$B$5111,"&lt;="&amp;M$3)-$F2309)))</f>
        <v/>
      </c>
      <c r="N2309" s="54">
        <f>IF(OR($B2309="",N$3&lt;$D2309+Настройки!$B$7),0,MAX(0,$E2309-MAX(0,SUMIFS(Тех_Движение!$G$2:$G$5111,Тех_Движение!$D$2:$D$5111,$C2309,Тех_Движение!$B$2:$B$5111,"&lt;="&amp;N$3)-$F2309)))</f>
        <v/>
      </c>
      <c r="O2309" s="54">
        <f>IF(OR($B2309="",O$3&lt;$D2309+Настройки!$B$7),0,MAX(0,$E2309-MAX(0,SUMIFS(Тех_Движение!$G$2:$G$5111,Тех_Движение!$D$2:$D$5111,$C2309,Тех_Движение!$B$2:$B$5111,"&lt;="&amp;O$3)-$F2309)))</f>
        <v/>
      </c>
      <c r="P2309" s="54">
        <f>IF(OR($B2309="",P$3&lt;$D2309+Настройки!$B$7),0,MAX(0,$E2309-MAX(0,SUMIFS(Тех_Движение!$G$2:$G$5111,Тех_Движение!$D$2:$D$5111,$C2309,Тех_Движение!$B$2:$B$5111,"&lt;="&amp;P$3)-$F2309)))</f>
        <v/>
      </c>
      <c r="Q2309" s="54">
        <f>IF(OR($B2309="",Q$3&lt;$D2309+Настройки!$B$7),0,MAX(0,$E2309-MAX(0,SUMIFS(Тех_Движение!$G$2:$G$5111,Тех_Движение!$D$2:$D$5111,$C2309,Тех_Движение!$B$2:$B$5111,"&lt;="&amp;Q$3)-$F2309)))</f>
        <v/>
      </c>
      <c r="R2309" s="54">
        <f>IF($B2309="","",SUM($K2309:$Q2309))</f>
        <v/>
      </c>
      <c r="S2309" s="56">
        <f>IF($B2309="","",VLOOKUP($C2309,Настройки!$A$11:$L$17,9,FALSE))</f>
        <v/>
      </c>
      <c r="T2309" s="56">
        <f>IF($B2309="","",$R2309*$S2309)</f>
        <v/>
      </c>
    </row>
    <row r="2310">
      <c r="A2310" s="20">
        <f>Тех_Движение!$A$2307</f>
        <v/>
      </c>
      <c r="B2310" s="20">
        <f>IF(Тех_Движение!$F$2307&gt;0,Тех_Движение!$I$2307,"")</f>
        <v/>
      </c>
      <c r="C2310" s="20">
        <f>IF($B2310="","",Тех_Движение!$D$2307)</f>
        <v/>
      </c>
      <c r="D2310" s="42">
        <f>IF($B2310="","",Тех_Движение!$B$2307)</f>
        <v/>
      </c>
      <c r="E2310" s="54">
        <f>IF($B2310="","",Тех_Движение!$F$2307)</f>
        <v/>
      </c>
      <c r="F2310" s="54">
        <f>IF($B2310="","",SUMIFS($E$5:$E2309,$C$5:$C2309,$C2310))</f>
        <v/>
      </c>
      <c r="G2310" s="54">
        <f>IF($B2310="","",MAX(0,$E2310-MAX(0,SUMIFS(Тех_Движение!$G$2:$G$5111,Тех_Движение!$D$2:$D$5111,$C2310,Тех_Движение!$B$2:$B$5111,"&lt;="&amp;Настройки!$B$5-1)-$F2310)))</f>
        <v/>
      </c>
      <c r="H2310" s="54">
        <f>IF($B2310="","",IF(AND($D2310&gt;=Настройки!$B$5,$D2310&lt;=Настройки!$B$6),$E2310,0))</f>
        <v/>
      </c>
      <c r="I2310" s="54">
        <f>IF($B2310="","",$G2310+$H2310-$J2310)</f>
        <v/>
      </c>
      <c r="J2310" s="54">
        <f>IF($B2310="","",MAX(0,$E2310-MAX(0,SUMIFS(Тех_Движение!$G$2:$G$5111,Тех_Движение!$D$2:$D$5111,$C2310,Тех_Движение!$B$2:$B$5111,"&lt;="&amp;Настройки!$B$6)-$F2310)))</f>
        <v/>
      </c>
      <c r="K2310" s="54">
        <f>IF(OR($B2310="",K$3&lt;$D2310+Настройки!$B$7),0,MAX(0,$E2310-MAX(0,SUMIFS(Тех_Движение!$G$2:$G$5111,Тех_Движение!$D$2:$D$5111,$C2310,Тех_Движение!$B$2:$B$5111,"&lt;="&amp;K$3)-$F2310)))</f>
        <v/>
      </c>
      <c r="L2310" s="54">
        <f>IF(OR($B2310="",L$3&lt;$D2310+Настройки!$B$7),0,MAX(0,$E2310-MAX(0,SUMIFS(Тех_Движение!$G$2:$G$5111,Тех_Движение!$D$2:$D$5111,$C2310,Тех_Движение!$B$2:$B$5111,"&lt;="&amp;L$3)-$F2310)))</f>
        <v/>
      </c>
      <c r="M2310" s="54">
        <f>IF(OR($B2310="",M$3&lt;$D2310+Настройки!$B$7),0,MAX(0,$E2310-MAX(0,SUMIFS(Тех_Движение!$G$2:$G$5111,Тех_Движение!$D$2:$D$5111,$C2310,Тех_Движение!$B$2:$B$5111,"&lt;="&amp;M$3)-$F2310)))</f>
        <v/>
      </c>
      <c r="N2310" s="54">
        <f>IF(OR($B2310="",N$3&lt;$D2310+Настройки!$B$7),0,MAX(0,$E2310-MAX(0,SUMIFS(Тех_Движение!$G$2:$G$5111,Тех_Движение!$D$2:$D$5111,$C2310,Тех_Движение!$B$2:$B$5111,"&lt;="&amp;N$3)-$F2310)))</f>
        <v/>
      </c>
      <c r="O2310" s="54">
        <f>IF(OR($B2310="",O$3&lt;$D2310+Настройки!$B$7),0,MAX(0,$E2310-MAX(0,SUMIFS(Тех_Движение!$G$2:$G$5111,Тех_Движение!$D$2:$D$5111,$C2310,Тех_Движение!$B$2:$B$5111,"&lt;="&amp;O$3)-$F2310)))</f>
        <v/>
      </c>
      <c r="P2310" s="54">
        <f>IF(OR($B2310="",P$3&lt;$D2310+Настройки!$B$7),0,MAX(0,$E2310-MAX(0,SUMIFS(Тех_Движение!$G$2:$G$5111,Тех_Движение!$D$2:$D$5111,$C2310,Тех_Движение!$B$2:$B$5111,"&lt;="&amp;P$3)-$F2310)))</f>
        <v/>
      </c>
      <c r="Q2310" s="54">
        <f>IF(OR($B2310="",Q$3&lt;$D2310+Настройки!$B$7),0,MAX(0,$E2310-MAX(0,SUMIFS(Тех_Движение!$G$2:$G$5111,Тех_Движение!$D$2:$D$5111,$C2310,Тех_Движение!$B$2:$B$5111,"&lt;="&amp;Q$3)-$F2310)))</f>
        <v/>
      </c>
      <c r="R2310" s="54">
        <f>IF($B2310="","",SUM($K2310:$Q2310))</f>
        <v/>
      </c>
      <c r="S2310" s="56">
        <f>IF($B2310="","",VLOOKUP($C2310,Настройки!$A$11:$L$17,9,FALSE))</f>
        <v/>
      </c>
      <c r="T2310" s="56">
        <f>IF($B2310="","",$R2310*$S2310)</f>
        <v/>
      </c>
    </row>
    <row r="2311">
      <c r="A2311" s="20">
        <f>Тех_Движение!$A$2308</f>
        <v/>
      </c>
      <c r="B2311" s="20">
        <f>IF(Тех_Движение!$F$2308&gt;0,Тех_Движение!$I$2308,"")</f>
        <v/>
      </c>
      <c r="C2311" s="20">
        <f>IF($B2311="","",Тех_Движение!$D$2308)</f>
        <v/>
      </c>
      <c r="D2311" s="42">
        <f>IF($B2311="","",Тех_Движение!$B$2308)</f>
        <v/>
      </c>
      <c r="E2311" s="54">
        <f>IF($B2311="","",Тех_Движение!$F$2308)</f>
        <v/>
      </c>
      <c r="F2311" s="54">
        <f>IF($B2311="","",SUMIFS($E$5:$E2310,$C$5:$C2310,$C2311))</f>
        <v/>
      </c>
      <c r="G2311" s="54">
        <f>IF($B2311="","",MAX(0,$E2311-MAX(0,SUMIFS(Тех_Движение!$G$2:$G$5111,Тех_Движение!$D$2:$D$5111,$C2311,Тех_Движение!$B$2:$B$5111,"&lt;="&amp;Настройки!$B$5-1)-$F2311)))</f>
        <v/>
      </c>
      <c r="H2311" s="54">
        <f>IF($B2311="","",IF(AND($D2311&gt;=Настройки!$B$5,$D2311&lt;=Настройки!$B$6),$E2311,0))</f>
        <v/>
      </c>
      <c r="I2311" s="54">
        <f>IF($B2311="","",$G2311+$H2311-$J2311)</f>
        <v/>
      </c>
      <c r="J2311" s="54">
        <f>IF($B2311="","",MAX(0,$E2311-MAX(0,SUMIFS(Тех_Движение!$G$2:$G$5111,Тех_Движение!$D$2:$D$5111,$C2311,Тех_Движение!$B$2:$B$5111,"&lt;="&amp;Настройки!$B$6)-$F2311)))</f>
        <v/>
      </c>
      <c r="K2311" s="54">
        <f>IF(OR($B2311="",K$3&lt;$D2311+Настройки!$B$7),0,MAX(0,$E2311-MAX(0,SUMIFS(Тех_Движение!$G$2:$G$5111,Тех_Движение!$D$2:$D$5111,$C2311,Тех_Движение!$B$2:$B$5111,"&lt;="&amp;K$3)-$F2311)))</f>
        <v/>
      </c>
      <c r="L2311" s="54">
        <f>IF(OR($B2311="",L$3&lt;$D2311+Настройки!$B$7),0,MAX(0,$E2311-MAX(0,SUMIFS(Тех_Движение!$G$2:$G$5111,Тех_Движение!$D$2:$D$5111,$C2311,Тех_Движение!$B$2:$B$5111,"&lt;="&amp;L$3)-$F2311)))</f>
        <v/>
      </c>
      <c r="M2311" s="54">
        <f>IF(OR($B2311="",M$3&lt;$D2311+Настройки!$B$7),0,MAX(0,$E2311-MAX(0,SUMIFS(Тех_Движение!$G$2:$G$5111,Тех_Движение!$D$2:$D$5111,$C2311,Тех_Движение!$B$2:$B$5111,"&lt;="&amp;M$3)-$F2311)))</f>
        <v/>
      </c>
      <c r="N2311" s="54">
        <f>IF(OR($B2311="",N$3&lt;$D2311+Настройки!$B$7),0,MAX(0,$E2311-MAX(0,SUMIFS(Тех_Движение!$G$2:$G$5111,Тех_Движение!$D$2:$D$5111,$C2311,Тех_Движение!$B$2:$B$5111,"&lt;="&amp;N$3)-$F2311)))</f>
        <v/>
      </c>
      <c r="O2311" s="54">
        <f>IF(OR($B2311="",O$3&lt;$D2311+Настройки!$B$7),0,MAX(0,$E2311-MAX(0,SUMIFS(Тех_Движение!$G$2:$G$5111,Тех_Движение!$D$2:$D$5111,$C2311,Тех_Движение!$B$2:$B$5111,"&lt;="&amp;O$3)-$F2311)))</f>
        <v/>
      </c>
      <c r="P2311" s="54">
        <f>IF(OR($B2311="",P$3&lt;$D2311+Настройки!$B$7),0,MAX(0,$E2311-MAX(0,SUMIFS(Тех_Движение!$G$2:$G$5111,Тех_Движение!$D$2:$D$5111,$C2311,Тех_Движение!$B$2:$B$5111,"&lt;="&amp;P$3)-$F2311)))</f>
        <v/>
      </c>
      <c r="Q2311" s="54">
        <f>IF(OR($B2311="",Q$3&lt;$D2311+Настройки!$B$7),0,MAX(0,$E2311-MAX(0,SUMIFS(Тех_Движение!$G$2:$G$5111,Тех_Движение!$D$2:$D$5111,$C2311,Тех_Движение!$B$2:$B$5111,"&lt;="&amp;Q$3)-$F2311)))</f>
        <v/>
      </c>
      <c r="R2311" s="54">
        <f>IF($B2311="","",SUM($K2311:$Q2311))</f>
        <v/>
      </c>
      <c r="S2311" s="56">
        <f>IF($B2311="","",VLOOKUP($C2311,Настройки!$A$11:$L$17,9,FALSE))</f>
        <v/>
      </c>
      <c r="T2311" s="56">
        <f>IF($B2311="","",$R2311*$S2311)</f>
        <v/>
      </c>
    </row>
    <row r="2312">
      <c r="A2312" s="20">
        <f>Тех_Движение!$A$2309</f>
        <v/>
      </c>
      <c r="B2312" s="20">
        <f>IF(Тех_Движение!$F$2309&gt;0,Тех_Движение!$I$2309,"")</f>
        <v/>
      </c>
      <c r="C2312" s="20">
        <f>IF($B2312="","",Тех_Движение!$D$2309)</f>
        <v/>
      </c>
      <c r="D2312" s="42">
        <f>IF($B2312="","",Тех_Движение!$B$2309)</f>
        <v/>
      </c>
      <c r="E2312" s="54">
        <f>IF($B2312="","",Тех_Движение!$F$2309)</f>
        <v/>
      </c>
      <c r="F2312" s="54">
        <f>IF($B2312="","",SUMIFS($E$5:$E2311,$C$5:$C2311,$C2312))</f>
        <v/>
      </c>
      <c r="G2312" s="54">
        <f>IF($B2312="","",MAX(0,$E2312-MAX(0,SUMIFS(Тех_Движение!$G$2:$G$5111,Тех_Движение!$D$2:$D$5111,$C2312,Тех_Движение!$B$2:$B$5111,"&lt;="&amp;Настройки!$B$5-1)-$F2312)))</f>
        <v/>
      </c>
      <c r="H2312" s="54">
        <f>IF($B2312="","",IF(AND($D2312&gt;=Настройки!$B$5,$D2312&lt;=Настройки!$B$6),$E2312,0))</f>
        <v/>
      </c>
      <c r="I2312" s="54">
        <f>IF($B2312="","",$G2312+$H2312-$J2312)</f>
        <v/>
      </c>
      <c r="J2312" s="54">
        <f>IF($B2312="","",MAX(0,$E2312-MAX(0,SUMIFS(Тех_Движение!$G$2:$G$5111,Тех_Движение!$D$2:$D$5111,$C2312,Тех_Движение!$B$2:$B$5111,"&lt;="&amp;Настройки!$B$6)-$F2312)))</f>
        <v/>
      </c>
      <c r="K2312" s="54">
        <f>IF(OR($B2312="",K$3&lt;$D2312+Настройки!$B$7),0,MAX(0,$E2312-MAX(0,SUMIFS(Тех_Движение!$G$2:$G$5111,Тех_Движение!$D$2:$D$5111,$C2312,Тех_Движение!$B$2:$B$5111,"&lt;="&amp;K$3)-$F2312)))</f>
        <v/>
      </c>
      <c r="L2312" s="54">
        <f>IF(OR($B2312="",L$3&lt;$D2312+Настройки!$B$7),0,MAX(0,$E2312-MAX(0,SUMIFS(Тех_Движение!$G$2:$G$5111,Тех_Движение!$D$2:$D$5111,$C2312,Тех_Движение!$B$2:$B$5111,"&lt;="&amp;L$3)-$F2312)))</f>
        <v/>
      </c>
      <c r="M2312" s="54">
        <f>IF(OR($B2312="",M$3&lt;$D2312+Настройки!$B$7),0,MAX(0,$E2312-MAX(0,SUMIFS(Тех_Движение!$G$2:$G$5111,Тех_Движение!$D$2:$D$5111,$C2312,Тех_Движение!$B$2:$B$5111,"&lt;="&amp;M$3)-$F2312)))</f>
        <v/>
      </c>
      <c r="N2312" s="54">
        <f>IF(OR($B2312="",N$3&lt;$D2312+Настройки!$B$7),0,MAX(0,$E2312-MAX(0,SUMIFS(Тех_Движение!$G$2:$G$5111,Тех_Движение!$D$2:$D$5111,$C2312,Тех_Движение!$B$2:$B$5111,"&lt;="&amp;N$3)-$F2312)))</f>
        <v/>
      </c>
      <c r="O2312" s="54">
        <f>IF(OR($B2312="",O$3&lt;$D2312+Настройки!$B$7),0,MAX(0,$E2312-MAX(0,SUMIFS(Тех_Движение!$G$2:$G$5111,Тех_Движение!$D$2:$D$5111,$C2312,Тех_Движение!$B$2:$B$5111,"&lt;="&amp;O$3)-$F2312)))</f>
        <v/>
      </c>
      <c r="P2312" s="54">
        <f>IF(OR($B2312="",P$3&lt;$D2312+Настройки!$B$7),0,MAX(0,$E2312-MAX(0,SUMIFS(Тех_Движение!$G$2:$G$5111,Тех_Движение!$D$2:$D$5111,$C2312,Тех_Движение!$B$2:$B$5111,"&lt;="&amp;P$3)-$F2312)))</f>
        <v/>
      </c>
      <c r="Q2312" s="54">
        <f>IF(OR($B2312="",Q$3&lt;$D2312+Настройки!$B$7),0,MAX(0,$E2312-MAX(0,SUMIFS(Тех_Движение!$G$2:$G$5111,Тех_Движение!$D$2:$D$5111,$C2312,Тех_Движение!$B$2:$B$5111,"&lt;="&amp;Q$3)-$F2312)))</f>
        <v/>
      </c>
      <c r="R2312" s="54">
        <f>IF($B2312="","",SUM($K2312:$Q2312))</f>
        <v/>
      </c>
      <c r="S2312" s="56">
        <f>IF($B2312="","",VLOOKUP($C2312,Настройки!$A$11:$L$17,9,FALSE))</f>
        <v/>
      </c>
      <c r="T2312" s="56">
        <f>IF($B2312="","",$R2312*$S2312)</f>
        <v/>
      </c>
    </row>
    <row r="2313">
      <c r="A2313" s="20">
        <f>Тех_Движение!$A$2310</f>
        <v/>
      </c>
      <c r="B2313" s="20">
        <f>IF(Тех_Движение!$F$2310&gt;0,Тех_Движение!$I$2310,"")</f>
        <v/>
      </c>
      <c r="C2313" s="20">
        <f>IF($B2313="","",Тех_Движение!$D$2310)</f>
        <v/>
      </c>
      <c r="D2313" s="42">
        <f>IF($B2313="","",Тех_Движение!$B$2310)</f>
        <v/>
      </c>
      <c r="E2313" s="54">
        <f>IF($B2313="","",Тех_Движение!$F$2310)</f>
        <v/>
      </c>
      <c r="F2313" s="54">
        <f>IF($B2313="","",SUMIFS($E$5:$E2312,$C$5:$C2312,$C2313))</f>
        <v/>
      </c>
      <c r="G2313" s="54">
        <f>IF($B2313="","",MAX(0,$E2313-MAX(0,SUMIFS(Тех_Движение!$G$2:$G$5111,Тех_Движение!$D$2:$D$5111,$C2313,Тех_Движение!$B$2:$B$5111,"&lt;="&amp;Настройки!$B$5-1)-$F2313)))</f>
        <v/>
      </c>
      <c r="H2313" s="54">
        <f>IF($B2313="","",IF(AND($D2313&gt;=Настройки!$B$5,$D2313&lt;=Настройки!$B$6),$E2313,0))</f>
        <v/>
      </c>
      <c r="I2313" s="54">
        <f>IF($B2313="","",$G2313+$H2313-$J2313)</f>
        <v/>
      </c>
      <c r="J2313" s="54">
        <f>IF($B2313="","",MAX(0,$E2313-MAX(0,SUMIFS(Тех_Движение!$G$2:$G$5111,Тех_Движение!$D$2:$D$5111,$C2313,Тех_Движение!$B$2:$B$5111,"&lt;="&amp;Настройки!$B$6)-$F2313)))</f>
        <v/>
      </c>
      <c r="K2313" s="54">
        <f>IF(OR($B2313="",K$3&lt;$D2313+Настройки!$B$7),0,MAX(0,$E2313-MAX(0,SUMIFS(Тех_Движение!$G$2:$G$5111,Тех_Движение!$D$2:$D$5111,$C2313,Тех_Движение!$B$2:$B$5111,"&lt;="&amp;K$3)-$F2313)))</f>
        <v/>
      </c>
      <c r="L2313" s="54">
        <f>IF(OR($B2313="",L$3&lt;$D2313+Настройки!$B$7),0,MAX(0,$E2313-MAX(0,SUMIFS(Тех_Движение!$G$2:$G$5111,Тех_Движение!$D$2:$D$5111,$C2313,Тех_Движение!$B$2:$B$5111,"&lt;="&amp;L$3)-$F2313)))</f>
        <v/>
      </c>
      <c r="M2313" s="54">
        <f>IF(OR($B2313="",M$3&lt;$D2313+Настройки!$B$7),0,MAX(0,$E2313-MAX(0,SUMIFS(Тех_Движение!$G$2:$G$5111,Тех_Движение!$D$2:$D$5111,$C2313,Тех_Движение!$B$2:$B$5111,"&lt;="&amp;M$3)-$F2313)))</f>
        <v/>
      </c>
      <c r="N2313" s="54">
        <f>IF(OR($B2313="",N$3&lt;$D2313+Настройки!$B$7),0,MAX(0,$E2313-MAX(0,SUMIFS(Тех_Движение!$G$2:$G$5111,Тех_Движение!$D$2:$D$5111,$C2313,Тех_Движение!$B$2:$B$5111,"&lt;="&amp;N$3)-$F2313)))</f>
        <v/>
      </c>
      <c r="O2313" s="54">
        <f>IF(OR($B2313="",O$3&lt;$D2313+Настройки!$B$7),0,MAX(0,$E2313-MAX(0,SUMIFS(Тех_Движение!$G$2:$G$5111,Тех_Движение!$D$2:$D$5111,$C2313,Тех_Движение!$B$2:$B$5111,"&lt;="&amp;O$3)-$F2313)))</f>
        <v/>
      </c>
      <c r="P2313" s="54">
        <f>IF(OR($B2313="",P$3&lt;$D2313+Настройки!$B$7),0,MAX(0,$E2313-MAX(0,SUMIFS(Тех_Движение!$G$2:$G$5111,Тех_Движение!$D$2:$D$5111,$C2313,Тех_Движение!$B$2:$B$5111,"&lt;="&amp;P$3)-$F2313)))</f>
        <v/>
      </c>
      <c r="Q2313" s="54">
        <f>IF(OR($B2313="",Q$3&lt;$D2313+Настройки!$B$7),0,MAX(0,$E2313-MAX(0,SUMIFS(Тех_Движение!$G$2:$G$5111,Тех_Движение!$D$2:$D$5111,$C2313,Тех_Движение!$B$2:$B$5111,"&lt;="&amp;Q$3)-$F2313)))</f>
        <v/>
      </c>
      <c r="R2313" s="54">
        <f>IF($B2313="","",SUM($K2313:$Q2313))</f>
        <v/>
      </c>
      <c r="S2313" s="56">
        <f>IF($B2313="","",VLOOKUP($C2313,Настройки!$A$11:$L$17,9,FALSE))</f>
        <v/>
      </c>
      <c r="T2313" s="56">
        <f>IF($B2313="","",$R2313*$S2313)</f>
        <v/>
      </c>
    </row>
    <row r="2314">
      <c r="A2314" s="20">
        <f>Тех_Движение!$A$2311</f>
        <v/>
      </c>
      <c r="B2314" s="20">
        <f>IF(Тех_Движение!$F$2311&gt;0,Тех_Движение!$I$2311,"")</f>
        <v/>
      </c>
      <c r="C2314" s="20">
        <f>IF($B2314="","",Тех_Движение!$D$2311)</f>
        <v/>
      </c>
      <c r="D2314" s="42">
        <f>IF($B2314="","",Тех_Движение!$B$2311)</f>
        <v/>
      </c>
      <c r="E2314" s="54">
        <f>IF($B2314="","",Тех_Движение!$F$2311)</f>
        <v/>
      </c>
      <c r="F2314" s="54">
        <f>IF($B2314="","",SUMIFS($E$5:$E2313,$C$5:$C2313,$C2314))</f>
        <v/>
      </c>
      <c r="G2314" s="54">
        <f>IF($B2314="","",MAX(0,$E2314-MAX(0,SUMIFS(Тех_Движение!$G$2:$G$5111,Тех_Движение!$D$2:$D$5111,$C2314,Тех_Движение!$B$2:$B$5111,"&lt;="&amp;Настройки!$B$5-1)-$F2314)))</f>
        <v/>
      </c>
      <c r="H2314" s="54">
        <f>IF($B2314="","",IF(AND($D2314&gt;=Настройки!$B$5,$D2314&lt;=Настройки!$B$6),$E2314,0))</f>
        <v/>
      </c>
      <c r="I2314" s="54">
        <f>IF($B2314="","",$G2314+$H2314-$J2314)</f>
        <v/>
      </c>
      <c r="J2314" s="54">
        <f>IF($B2314="","",MAX(0,$E2314-MAX(0,SUMIFS(Тех_Движение!$G$2:$G$5111,Тех_Движение!$D$2:$D$5111,$C2314,Тех_Движение!$B$2:$B$5111,"&lt;="&amp;Настройки!$B$6)-$F2314)))</f>
        <v/>
      </c>
      <c r="K2314" s="54">
        <f>IF(OR($B2314="",K$3&lt;$D2314+Настройки!$B$7),0,MAX(0,$E2314-MAX(0,SUMIFS(Тех_Движение!$G$2:$G$5111,Тех_Движение!$D$2:$D$5111,$C2314,Тех_Движение!$B$2:$B$5111,"&lt;="&amp;K$3)-$F2314)))</f>
        <v/>
      </c>
      <c r="L2314" s="54">
        <f>IF(OR($B2314="",L$3&lt;$D2314+Настройки!$B$7),0,MAX(0,$E2314-MAX(0,SUMIFS(Тех_Движение!$G$2:$G$5111,Тех_Движение!$D$2:$D$5111,$C2314,Тех_Движение!$B$2:$B$5111,"&lt;="&amp;L$3)-$F2314)))</f>
        <v/>
      </c>
      <c r="M2314" s="54">
        <f>IF(OR($B2314="",M$3&lt;$D2314+Настройки!$B$7),0,MAX(0,$E2314-MAX(0,SUMIFS(Тех_Движение!$G$2:$G$5111,Тех_Движение!$D$2:$D$5111,$C2314,Тех_Движение!$B$2:$B$5111,"&lt;="&amp;M$3)-$F2314)))</f>
        <v/>
      </c>
      <c r="N2314" s="54">
        <f>IF(OR($B2314="",N$3&lt;$D2314+Настройки!$B$7),0,MAX(0,$E2314-MAX(0,SUMIFS(Тех_Движение!$G$2:$G$5111,Тех_Движение!$D$2:$D$5111,$C2314,Тех_Движение!$B$2:$B$5111,"&lt;="&amp;N$3)-$F2314)))</f>
        <v/>
      </c>
      <c r="O2314" s="54">
        <f>IF(OR($B2314="",O$3&lt;$D2314+Настройки!$B$7),0,MAX(0,$E2314-MAX(0,SUMIFS(Тех_Движение!$G$2:$G$5111,Тех_Движение!$D$2:$D$5111,$C2314,Тех_Движение!$B$2:$B$5111,"&lt;="&amp;O$3)-$F2314)))</f>
        <v/>
      </c>
      <c r="P2314" s="54">
        <f>IF(OR($B2314="",P$3&lt;$D2314+Настройки!$B$7),0,MAX(0,$E2314-MAX(0,SUMIFS(Тех_Движение!$G$2:$G$5111,Тех_Движение!$D$2:$D$5111,$C2314,Тех_Движение!$B$2:$B$5111,"&lt;="&amp;P$3)-$F2314)))</f>
        <v/>
      </c>
      <c r="Q2314" s="54">
        <f>IF(OR($B2314="",Q$3&lt;$D2314+Настройки!$B$7),0,MAX(0,$E2314-MAX(0,SUMIFS(Тех_Движение!$G$2:$G$5111,Тех_Движение!$D$2:$D$5111,$C2314,Тех_Движение!$B$2:$B$5111,"&lt;="&amp;Q$3)-$F2314)))</f>
        <v/>
      </c>
      <c r="R2314" s="54">
        <f>IF($B2314="","",SUM($K2314:$Q2314))</f>
        <v/>
      </c>
      <c r="S2314" s="56">
        <f>IF($B2314="","",VLOOKUP($C2314,Настройки!$A$11:$L$17,9,FALSE))</f>
        <v/>
      </c>
      <c r="T2314" s="56">
        <f>IF($B2314="","",$R2314*$S2314)</f>
        <v/>
      </c>
    </row>
    <row r="2315">
      <c r="A2315" s="20">
        <f>Тех_Движение!$A$2312</f>
        <v/>
      </c>
      <c r="B2315" s="20">
        <f>IF(Тех_Движение!$F$2312&gt;0,Тех_Движение!$I$2312,"")</f>
        <v/>
      </c>
      <c r="C2315" s="20">
        <f>IF($B2315="","",Тех_Движение!$D$2312)</f>
        <v/>
      </c>
      <c r="D2315" s="42">
        <f>IF($B2315="","",Тех_Движение!$B$2312)</f>
        <v/>
      </c>
      <c r="E2315" s="54">
        <f>IF($B2315="","",Тех_Движение!$F$2312)</f>
        <v/>
      </c>
      <c r="F2315" s="54">
        <f>IF($B2315="","",SUMIFS($E$5:$E2314,$C$5:$C2314,$C2315))</f>
        <v/>
      </c>
      <c r="G2315" s="54">
        <f>IF($B2315="","",MAX(0,$E2315-MAX(0,SUMIFS(Тех_Движение!$G$2:$G$5111,Тех_Движение!$D$2:$D$5111,$C2315,Тех_Движение!$B$2:$B$5111,"&lt;="&amp;Настройки!$B$5-1)-$F2315)))</f>
        <v/>
      </c>
      <c r="H2315" s="54">
        <f>IF($B2315="","",IF(AND($D2315&gt;=Настройки!$B$5,$D2315&lt;=Настройки!$B$6),$E2315,0))</f>
        <v/>
      </c>
      <c r="I2315" s="54">
        <f>IF($B2315="","",$G2315+$H2315-$J2315)</f>
        <v/>
      </c>
      <c r="J2315" s="54">
        <f>IF($B2315="","",MAX(0,$E2315-MAX(0,SUMIFS(Тех_Движение!$G$2:$G$5111,Тех_Движение!$D$2:$D$5111,$C2315,Тех_Движение!$B$2:$B$5111,"&lt;="&amp;Настройки!$B$6)-$F2315)))</f>
        <v/>
      </c>
      <c r="K2315" s="54">
        <f>IF(OR($B2315="",K$3&lt;$D2315+Настройки!$B$7),0,MAX(0,$E2315-MAX(0,SUMIFS(Тех_Движение!$G$2:$G$5111,Тех_Движение!$D$2:$D$5111,$C2315,Тех_Движение!$B$2:$B$5111,"&lt;="&amp;K$3)-$F2315)))</f>
        <v/>
      </c>
      <c r="L2315" s="54">
        <f>IF(OR($B2315="",L$3&lt;$D2315+Настройки!$B$7),0,MAX(0,$E2315-MAX(0,SUMIFS(Тех_Движение!$G$2:$G$5111,Тех_Движение!$D$2:$D$5111,$C2315,Тех_Движение!$B$2:$B$5111,"&lt;="&amp;L$3)-$F2315)))</f>
        <v/>
      </c>
      <c r="M2315" s="54">
        <f>IF(OR($B2315="",M$3&lt;$D2315+Настройки!$B$7),0,MAX(0,$E2315-MAX(0,SUMIFS(Тех_Движение!$G$2:$G$5111,Тех_Движение!$D$2:$D$5111,$C2315,Тех_Движение!$B$2:$B$5111,"&lt;="&amp;M$3)-$F2315)))</f>
        <v/>
      </c>
      <c r="N2315" s="54">
        <f>IF(OR($B2315="",N$3&lt;$D2315+Настройки!$B$7),0,MAX(0,$E2315-MAX(0,SUMIFS(Тех_Движение!$G$2:$G$5111,Тех_Движение!$D$2:$D$5111,$C2315,Тех_Движение!$B$2:$B$5111,"&lt;="&amp;N$3)-$F2315)))</f>
        <v/>
      </c>
      <c r="O2315" s="54">
        <f>IF(OR($B2315="",O$3&lt;$D2315+Настройки!$B$7),0,MAX(0,$E2315-MAX(0,SUMIFS(Тех_Движение!$G$2:$G$5111,Тех_Движение!$D$2:$D$5111,$C2315,Тех_Движение!$B$2:$B$5111,"&lt;="&amp;O$3)-$F2315)))</f>
        <v/>
      </c>
      <c r="P2315" s="54">
        <f>IF(OR($B2315="",P$3&lt;$D2315+Настройки!$B$7),0,MAX(0,$E2315-MAX(0,SUMIFS(Тех_Движение!$G$2:$G$5111,Тех_Движение!$D$2:$D$5111,$C2315,Тех_Движение!$B$2:$B$5111,"&lt;="&amp;P$3)-$F2315)))</f>
        <v/>
      </c>
      <c r="Q2315" s="54">
        <f>IF(OR($B2315="",Q$3&lt;$D2315+Настройки!$B$7),0,MAX(0,$E2315-MAX(0,SUMIFS(Тех_Движение!$G$2:$G$5111,Тех_Движение!$D$2:$D$5111,$C2315,Тех_Движение!$B$2:$B$5111,"&lt;="&amp;Q$3)-$F2315)))</f>
        <v/>
      </c>
      <c r="R2315" s="54">
        <f>IF($B2315="","",SUM($K2315:$Q2315))</f>
        <v/>
      </c>
      <c r="S2315" s="56">
        <f>IF($B2315="","",VLOOKUP($C2315,Настройки!$A$11:$L$17,9,FALSE))</f>
        <v/>
      </c>
      <c r="T2315" s="56">
        <f>IF($B2315="","",$R2315*$S2315)</f>
        <v/>
      </c>
    </row>
    <row r="2316">
      <c r="A2316" s="20">
        <f>Тех_Движение!$A$2313</f>
        <v/>
      </c>
      <c r="B2316" s="20">
        <f>IF(Тех_Движение!$F$2313&gt;0,Тех_Движение!$I$2313,"")</f>
        <v/>
      </c>
      <c r="C2316" s="20">
        <f>IF($B2316="","",Тех_Движение!$D$2313)</f>
        <v/>
      </c>
      <c r="D2316" s="42">
        <f>IF($B2316="","",Тех_Движение!$B$2313)</f>
        <v/>
      </c>
      <c r="E2316" s="54">
        <f>IF($B2316="","",Тех_Движение!$F$2313)</f>
        <v/>
      </c>
      <c r="F2316" s="54">
        <f>IF($B2316="","",SUMIFS($E$5:$E2315,$C$5:$C2315,$C2316))</f>
        <v/>
      </c>
      <c r="G2316" s="54">
        <f>IF($B2316="","",MAX(0,$E2316-MAX(0,SUMIFS(Тех_Движение!$G$2:$G$5111,Тех_Движение!$D$2:$D$5111,$C2316,Тех_Движение!$B$2:$B$5111,"&lt;="&amp;Настройки!$B$5-1)-$F2316)))</f>
        <v/>
      </c>
      <c r="H2316" s="54">
        <f>IF($B2316="","",IF(AND($D2316&gt;=Настройки!$B$5,$D2316&lt;=Настройки!$B$6),$E2316,0))</f>
        <v/>
      </c>
      <c r="I2316" s="54">
        <f>IF($B2316="","",$G2316+$H2316-$J2316)</f>
        <v/>
      </c>
      <c r="J2316" s="54">
        <f>IF($B2316="","",MAX(0,$E2316-MAX(0,SUMIFS(Тех_Движение!$G$2:$G$5111,Тех_Движение!$D$2:$D$5111,$C2316,Тех_Движение!$B$2:$B$5111,"&lt;="&amp;Настройки!$B$6)-$F2316)))</f>
        <v/>
      </c>
      <c r="K2316" s="54">
        <f>IF(OR($B2316="",K$3&lt;$D2316+Настройки!$B$7),0,MAX(0,$E2316-MAX(0,SUMIFS(Тех_Движение!$G$2:$G$5111,Тех_Движение!$D$2:$D$5111,$C2316,Тех_Движение!$B$2:$B$5111,"&lt;="&amp;K$3)-$F2316)))</f>
        <v/>
      </c>
      <c r="L2316" s="54">
        <f>IF(OR($B2316="",L$3&lt;$D2316+Настройки!$B$7),0,MAX(0,$E2316-MAX(0,SUMIFS(Тех_Движение!$G$2:$G$5111,Тех_Движение!$D$2:$D$5111,$C2316,Тех_Движение!$B$2:$B$5111,"&lt;="&amp;L$3)-$F2316)))</f>
        <v/>
      </c>
      <c r="M2316" s="54">
        <f>IF(OR($B2316="",M$3&lt;$D2316+Настройки!$B$7),0,MAX(0,$E2316-MAX(0,SUMIFS(Тех_Движение!$G$2:$G$5111,Тех_Движение!$D$2:$D$5111,$C2316,Тех_Движение!$B$2:$B$5111,"&lt;="&amp;M$3)-$F2316)))</f>
        <v/>
      </c>
      <c r="N2316" s="54">
        <f>IF(OR($B2316="",N$3&lt;$D2316+Настройки!$B$7),0,MAX(0,$E2316-MAX(0,SUMIFS(Тех_Движение!$G$2:$G$5111,Тех_Движение!$D$2:$D$5111,$C2316,Тех_Движение!$B$2:$B$5111,"&lt;="&amp;N$3)-$F2316)))</f>
        <v/>
      </c>
      <c r="O2316" s="54">
        <f>IF(OR($B2316="",O$3&lt;$D2316+Настройки!$B$7),0,MAX(0,$E2316-MAX(0,SUMIFS(Тех_Движение!$G$2:$G$5111,Тех_Движение!$D$2:$D$5111,$C2316,Тех_Движение!$B$2:$B$5111,"&lt;="&amp;O$3)-$F2316)))</f>
        <v/>
      </c>
      <c r="P2316" s="54">
        <f>IF(OR($B2316="",P$3&lt;$D2316+Настройки!$B$7),0,MAX(0,$E2316-MAX(0,SUMIFS(Тех_Движение!$G$2:$G$5111,Тех_Движение!$D$2:$D$5111,$C2316,Тех_Движение!$B$2:$B$5111,"&lt;="&amp;P$3)-$F2316)))</f>
        <v/>
      </c>
      <c r="Q2316" s="54">
        <f>IF(OR($B2316="",Q$3&lt;$D2316+Настройки!$B$7),0,MAX(0,$E2316-MAX(0,SUMIFS(Тех_Движение!$G$2:$G$5111,Тех_Движение!$D$2:$D$5111,$C2316,Тех_Движение!$B$2:$B$5111,"&lt;="&amp;Q$3)-$F2316)))</f>
        <v/>
      </c>
      <c r="R2316" s="54">
        <f>IF($B2316="","",SUM($K2316:$Q2316))</f>
        <v/>
      </c>
      <c r="S2316" s="56">
        <f>IF($B2316="","",VLOOKUP($C2316,Настройки!$A$11:$L$17,9,FALSE))</f>
        <v/>
      </c>
      <c r="T2316" s="56">
        <f>IF($B2316="","",$R2316*$S2316)</f>
        <v/>
      </c>
    </row>
    <row r="2317">
      <c r="A2317" s="20">
        <f>Тех_Движение!$A$2314</f>
        <v/>
      </c>
      <c r="B2317" s="20">
        <f>IF(Тех_Движение!$F$2314&gt;0,Тех_Движение!$I$2314,"")</f>
        <v/>
      </c>
      <c r="C2317" s="20">
        <f>IF($B2317="","",Тех_Движение!$D$2314)</f>
        <v/>
      </c>
      <c r="D2317" s="42">
        <f>IF($B2317="","",Тех_Движение!$B$2314)</f>
        <v/>
      </c>
      <c r="E2317" s="54">
        <f>IF($B2317="","",Тех_Движение!$F$2314)</f>
        <v/>
      </c>
      <c r="F2317" s="54">
        <f>IF($B2317="","",SUMIFS($E$5:$E2316,$C$5:$C2316,$C2317))</f>
        <v/>
      </c>
      <c r="G2317" s="54">
        <f>IF($B2317="","",MAX(0,$E2317-MAX(0,SUMIFS(Тех_Движение!$G$2:$G$5111,Тех_Движение!$D$2:$D$5111,$C2317,Тех_Движение!$B$2:$B$5111,"&lt;="&amp;Настройки!$B$5-1)-$F2317)))</f>
        <v/>
      </c>
      <c r="H2317" s="54">
        <f>IF($B2317="","",IF(AND($D2317&gt;=Настройки!$B$5,$D2317&lt;=Настройки!$B$6),$E2317,0))</f>
        <v/>
      </c>
      <c r="I2317" s="54">
        <f>IF($B2317="","",$G2317+$H2317-$J2317)</f>
        <v/>
      </c>
      <c r="J2317" s="54">
        <f>IF($B2317="","",MAX(0,$E2317-MAX(0,SUMIFS(Тех_Движение!$G$2:$G$5111,Тех_Движение!$D$2:$D$5111,$C2317,Тех_Движение!$B$2:$B$5111,"&lt;="&amp;Настройки!$B$6)-$F2317)))</f>
        <v/>
      </c>
      <c r="K2317" s="54">
        <f>IF(OR($B2317="",K$3&lt;$D2317+Настройки!$B$7),0,MAX(0,$E2317-MAX(0,SUMIFS(Тех_Движение!$G$2:$G$5111,Тех_Движение!$D$2:$D$5111,$C2317,Тех_Движение!$B$2:$B$5111,"&lt;="&amp;K$3)-$F2317)))</f>
        <v/>
      </c>
      <c r="L2317" s="54">
        <f>IF(OR($B2317="",L$3&lt;$D2317+Настройки!$B$7),0,MAX(0,$E2317-MAX(0,SUMIFS(Тех_Движение!$G$2:$G$5111,Тех_Движение!$D$2:$D$5111,$C2317,Тех_Движение!$B$2:$B$5111,"&lt;="&amp;L$3)-$F2317)))</f>
        <v/>
      </c>
      <c r="M2317" s="54">
        <f>IF(OR($B2317="",M$3&lt;$D2317+Настройки!$B$7),0,MAX(0,$E2317-MAX(0,SUMIFS(Тех_Движение!$G$2:$G$5111,Тех_Движение!$D$2:$D$5111,$C2317,Тех_Движение!$B$2:$B$5111,"&lt;="&amp;M$3)-$F2317)))</f>
        <v/>
      </c>
      <c r="N2317" s="54">
        <f>IF(OR($B2317="",N$3&lt;$D2317+Настройки!$B$7),0,MAX(0,$E2317-MAX(0,SUMIFS(Тех_Движение!$G$2:$G$5111,Тех_Движение!$D$2:$D$5111,$C2317,Тех_Движение!$B$2:$B$5111,"&lt;="&amp;N$3)-$F2317)))</f>
        <v/>
      </c>
      <c r="O2317" s="54">
        <f>IF(OR($B2317="",O$3&lt;$D2317+Настройки!$B$7),0,MAX(0,$E2317-MAX(0,SUMIFS(Тех_Движение!$G$2:$G$5111,Тех_Движение!$D$2:$D$5111,$C2317,Тех_Движение!$B$2:$B$5111,"&lt;="&amp;O$3)-$F2317)))</f>
        <v/>
      </c>
      <c r="P2317" s="54">
        <f>IF(OR($B2317="",P$3&lt;$D2317+Настройки!$B$7),0,MAX(0,$E2317-MAX(0,SUMIFS(Тех_Движение!$G$2:$G$5111,Тех_Движение!$D$2:$D$5111,$C2317,Тех_Движение!$B$2:$B$5111,"&lt;="&amp;P$3)-$F2317)))</f>
        <v/>
      </c>
      <c r="Q2317" s="54">
        <f>IF(OR($B2317="",Q$3&lt;$D2317+Настройки!$B$7),0,MAX(0,$E2317-MAX(0,SUMIFS(Тех_Движение!$G$2:$G$5111,Тех_Движение!$D$2:$D$5111,$C2317,Тех_Движение!$B$2:$B$5111,"&lt;="&amp;Q$3)-$F2317)))</f>
        <v/>
      </c>
      <c r="R2317" s="54">
        <f>IF($B2317="","",SUM($K2317:$Q2317))</f>
        <v/>
      </c>
      <c r="S2317" s="56">
        <f>IF($B2317="","",VLOOKUP($C2317,Настройки!$A$11:$L$17,9,FALSE))</f>
        <v/>
      </c>
      <c r="T2317" s="56">
        <f>IF($B2317="","",$R2317*$S2317)</f>
        <v/>
      </c>
    </row>
    <row r="2318">
      <c r="A2318" s="20">
        <f>Тех_Движение!$A$2315</f>
        <v/>
      </c>
      <c r="B2318" s="20">
        <f>IF(Тех_Движение!$F$2315&gt;0,Тех_Движение!$I$2315,"")</f>
        <v/>
      </c>
      <c r="C2318" s="20">
        <f>IF($B2318="","",Тех_Движение!$D$2315)</f>
        <v/>
      </c>
      <c r="D2318" s="42">
        <f>IF($B2318="","",Тех_Движение!$B$2315)</f>
        <v/>
      </c>
      <c r="E2318" s="54">
        <f>IF($B2318="","",Тех_Движение!$F$2315)</f>
        <v/>
      </c>
      <c r="F2318" s="54">
        <f>IF($B2318="","",SUMIFS($E$5:$E2317,$C$5:$C2317,$C2318))</f>
        <v/>
      </c>
      <c r="G2318" s="54">
        <f>IF($B2318="","",MAX(0,$E2318-MAX(0,SUMIFS(Тех_Движение!$G$2:$G$5111,Тех_Движение!$D$2:$D$5111,$C2318,Тех_Движение!$B$2:$B$5111,"&lt;="&amp;Настройки!$B$5-1)-$F2318)))</f>
        <v/>
      </c>
      <c r="H2318" s="54">
        <f>IF($B2318="","",IF(AND($D2318&gt;=Настройки!$B$5,$D2318&lt;=Настройки!$B$6),$E2318,0))</f>
        <v/>
      </c>
      <c r="I2318" s="54">
        <f>IF($B2318="","",$G2318+$H2318-$J2318)</f>
        <v/>
      </c>
      <c r="J2318" s="54">
        <f>IF($B2318="","",MAX(0,$E2318-MAX(0,SUMIFS(Тех_Движение!$G$2:$G$5111,Тех_Движение!$D$2:$D$5111,$C2318,Тех_Движение!$B$2:$B$5111,"&lt;="&amp;Настройки!$B$6)-$F2318)))</f>
        <v/>
      </c>
      <c r="K2318" s="54">
        <f>IF(OR($B2318="",K$3&lt;$D2318+Настройки!$B$7),0,MAX(0,$E2318-MAX(0,SUMIFS(Тех_Движение!$G$2:$G$5111,Тех_Движение!$D$2:$D$5111,$C2318,Тех_Движение!$B$2:$B$5111,"&lt;="&amp;K$3)-$F2318)))</f>
        <v/>
      </c>
      <c r="L2318" s="54">
        <f>IF(OR($B2318="",L$3&lt;$D2318+Настройки!$B$7),0,MAX(0,$E2318-MAX(0,SUMIFS(Тех_Движение!$G$2:$G$5111,Тех_Движение!$D$2:$D$5111,$C2318,Тех_Движение!$B$2:$B$5111,"&lt;="&amp;L$3)-$F2318)))</f>
        <v/>
      </c>
      <c r="M2318" s="54">
        <f>IF(OR($B2318="",M$3&lt;$D2318+Настройки!$B$7),0,MAX(0,$E2318-MAX(0,SUMIFS(Тех_Движение!$G$2:$G$5111,Тех_Движение!$D$2:$D$5111,$C2318,Тех_Движение!$B$2:$B$5111,"&lt;="&amp;M$3)-$F2318)))</f>
        <v/>
      </c>
      <c r="N2318" s="54">
        <f>IF(OR($B2318="",N$3&lt;$D2318+Настройки!$B$7),0,MAX(0,$E2318-MAX(0,SUMIFS(Тех_Движение!$G$2:$G$5111,Тех_Движение!$D$2:$D$5111,$C2318,Тех_Движение!$B$2:$B$5111,"&lt;="&amp;N$3)-$F2318)))</f>
        <v/>
      </c>
      <c r="O2318" s="54">
        <f>IF(OR($B2318="",O$3&lt;$D2318+Настройки!$B$7),0,MAX(0,$E2318-MAX(0,SUMIFS(Тех_Движение!$G$2:$G$5111,Тех_Движение!$D$2:$D$5111,$C2318,Тех_Движение!$B$2:$B$5111,"&lt;="&amp;O$3)-$F2318)))</f>
        <v/>
      </c>
      <c r="P2318" s="54">
        <f>IF(OR($B2318="",P$3&lt;$D2318+Настройки!$B$7),0,MAX(0,$E2318-MAX(0,SUMIFS(Тех_Движение!$G$2:$G$5111,Тех_Движение!$D$2:$D$5111,$C2318,Тех_Движение!$B$2:$B$5111,"&lt;="&amp;P$3)-$F2318)))</f>
        <v/>
      </c>
      <c r="Q2318" s="54">
        <f>IF(OR($B2318="",Q$3&lt;$D2318+Настройки!$B$7),0,MAX(0,$E2318-MAX(0,SUMIFS(Тех_Движение!$G$2:$G$5111,Тех_Движение!$D$2:$D$5111,$C2318,Тех_Движение!$B$2:$B$5111,"&lt;="&amp;Q$3)-$F2318)))</f>
        <v/>
      </c>
      <c r="R2318" s="54">
        <f>IF($B2318="","",SUM($K2318:$Q2318))</f>
        <v/>
      </c>
      <c r="S2318" s="56">
        <f>IF($B2318="","",VLOOKUP($C2318,Настройки!$A$11:$L$17,9,FALSE))</f>
        <v/>
      </c>
      <c r="T2318" s="56">
        <f>IF($B2318="","",$R2318*$S2318)</f>
        <v/>
      </c>
    </row>
    <row r="2319">
      <c r="A2319" s="20">
        <f>Тех_Движение!$A$2316</f>
        <v/>
      </c>
      <c r="B2319" s="20">
        <f>IF(Тех_Движение!$F$2316&gt;0,Тех_Движение!$I$2316,"")</f>
        <v/>
      </c>
      <c r="C2319" s="20">
        <f>IF($B2319="","",Тех_Движение!$D$2316)</f>
        <v/>
      </c>
      <c r="D2319" s="42">
        <f>IF($B2319="","",Тех_Движение!$B$2316)</f>
        <v/>
      </c>
      <c r="E2319" s="54">
        <f>IF($B2319="","",Тех_Движение!$F$2316)</f>
        <v/>
      </c>
      <c r="F2319" s="54">
        <f>IF($B2319="","",SUMIFS($E$5:$E2318,$C$5:$C2318,$C2319))</f>
        <v/>
      </c>
      <c r="G2319" s="54">
        <f>IF($B2319="","",MAX(0,$E2319-MAX(0,SUMIFS(Тех_Движение!$G$2:$G$5111,Тех_Движение!$D$2:$D$5111,$C2319,Тех_Движение!$B$2:$B$5111,"&lt;="&amp;Настройки!$B$5-1)-$F2319)))</f>
        <v/>
      </c>
      <c r="H2319" s="54">
        <f>IF($B2319="","",IF(AND($D2319&gt;=Настройки!$B$5,$D2319&lt;=Настройки!$B$6),$E2319,0))</f>
        <v/>
      </c>
      <c r="I2319" s="54">
        <f>IF($B2319="","",$G2319+$H2319-$J2319)</f>
        <v/>
      </c>
      <c r="J2319" s="54">
        <f>IF($B2319="","",MAX(0,$E2319-MAX(0,SUMIFS(Тех_Движение!$G$2:$G$5111,Тех_Движение!$D$2:$D$5111,$C2319,Тех_Движение!$B$2:$B$5111,"&lt;="&amp;Настройки!$B$6)-$F2319)))</f>
        <v/>
      </c>
      <c r="K2319" s="54">
        <f>IF(OR($B2319="",K$3&lt;$D2319+Настройки!$B$7),0,MAX(0,$E2319-MAX(0,SUMIFS(Тех_Движение!$G$2:$G$5111,Тех_Движение!$D$2:$D$5111,$C2319,Тех_Движение!$B$2:$B$5111,"&lt;="&amp;K$3)-$F2319)))</f>
        <v/>
      </c>
      <c r="L2319" s="54">
        <f>IF(OR($B2319="",L$3&lt;$D2319+Настройки!$B$7),0,MAX(0,$E2319-MAX(0,SUMIFS(Тех_Движение!$G$2:$G$5111,Тех_Движение!$D$2:$D$5111,$C2319,Тех_Движение!$B$2:$B$5111,"&lt;="&amp;L$3)-$F2319)))</f>
        <v/>
      </c>
      <c r="M2319" s="54">
        <f>IF(OR($B2319="",M$3&lt;$D2319+Настройки!$B$7),0,MAX(0,$E2319-MAX(0,SUMIFS(Тех_Движение!$G$2:$G$5111,Тех_Движение!$D$2:$D$5111,$C2319,Тех_Движение!$B$2:$B$5111,"&lt;="&amp;M$3)-$F2319)))</f>
        <v/>
      </c>
      <c r="N2319" s="54">
        <f>IF(OR($B2319="",N$3&lt;$D2319+Настройки!$B$7),0,MAX(0,$E2319-MAX(0,SUMIFS(Тех_Движение!$G$2:$G$5111,Тех_Движение!$D$2:$D$5111,$C2319,Тех_Движение!$B$2:$B$5111,"&lt;="&amp;N$3)-$F2319)))</f>
        <v/>
      </c>
      <c r="O2319" s="54">
        <f>IF(OR($B2319="",O$3&lt;$D2319+Настройки!$B$7),0,MAX(0,$E2319-MAX(0,SUMIFS(Тех_Движение!$G$2:$G$5111,Тех_Движение!$D$2:$D$5111,$C2319,Тех_Движение!$B$2:$B$5111,"&lt;="&amp;O$3)-$F2319)))</f>
        <v/>
      </c>
      <c r="P2319" s="54">
        <f>IF(OR($B2319="",P$3&lt;$D2319+Настройки!$B$7),0,MAX(0,$E2319-MAX(0,SUMIFS(Тех_Движение!$G$2:$G$5111,Тех_Движение!$D$2:$D$5111,$C2319,Тех_Движение!$B$2:$B$5111,"&lt;="&amp;P$3)-$F2319)))</f>
        <v/>
      </c>
      <c r="Q2319" s="54">
        <f>IF(OR($B2319="",Q$3&lt;$D2319+Настройки!$B$7),0,MAX(0,$E2319-MAX(0,SUMIFS(Тех_Движение!$G$2:$G$5111,Тех_Движение!$D$2:$D$5111,$C2319,Тех_Движение!$B$2:$B$5111,"&lt;="&amp;Q$3)-$F2319)))</f>
        <v/>
      </c>
      <c r="R2319" s="54">
        <f>IF($B2319="","",SUM($K2319:$Q2319))</f>
        <v/>
      </c>
      <c r="S2319" s="56">
        <f>IF($B2319="","",VLOOKUP($C2319,Настройки!$A$11:$L$17,9,FALSE))</f>
        <v/>
      </c>
      <c r="T2319" s="56">
        <f>IF($B2319="","",$R2319*$S2319)</f>
        <v/>
      </c>
    </row>
    <row r="2320">
      <c r="A2320" s="20">
        <f>Тех_Движение!$A$2317</f>
        <v/>
      </c>
      <c r="B2320" s="20">
        <f>IF(Тех_Движение!$F$2317&gt;0,Тех_Движение!$I$2317,"")</f>
        <v/>
      </c>
      <c r="C2320" s="20">
        <f>IF($B2320="","",Тех_Движение!$D$2317)</f>
        <v/>
      </c>
      <c r="D2320" s="42">
        <f>IF($B2320="","",Тех_Движение!$B$2317)</f>
        <v/>
      </c>
      <c r="E2320" s="54">
        <f>IF($B2320="","",Тех_Движение!$F$2317)</f>
        <v/>
      </c>
      <c r="F2320" s="54">
        <f>IF($B2320="","",SUMIFS($E$5:$E2319,$C$5:$C2319,$C2320))</f>
        <v/>
      </c>
      <c r="G2320" s="54">
        <f>IF($B2320="","",MAX(0,$E2320-MAX(0,SUMIFS(Тех_Движение!$G$2:$G$5111,Тех_Движение!$D$2:$D$5111,$C2320,Тех_Движение!$B$2:$B$5111,"&lt;="&amp;Настройки!$B$5-1)-$F2320)))</f>
        <v/>
      </c>
      <c r="H2320" s="54">
        <f>IF($B2320="","",IF(AND($D2320&gt;=Настройки!$B$5,$D2320&lt;=Настройки!$B$6),$E2320,0))</f>
        <v/>
      </c>
      <c r="I2320" s="54">
        <f>IF($B2320="","",$G2320+$H2320-$J2320)</f>
        <v/>
      </c>
      <c r="J2320" s="54">
        <f>IF($B2320="","",MAX(0,$E2320-MAX(0,SUMIFS(Тех_Движение!$G$2:$G$5111,Тех_Движение!$D$2:$D$5111,$C2320,Тех_Движение!$B$2:$B$5111,"&lt;="&amp;Настройки!$B$6)-$F2320)))</f>
        <v/>
      </c>
      <c r="K2320" s="54">
        <f>IF(OR($B2320="",K$3&lt;$D2320+Настройки!$B$7),0,MAX(0,$E2320-MAX(0,SUMIFS(Тех_Движение!$G$2:$G$5111,Тех_Движение!$D$2:$D$5111,$C2320,Тех_Движение!$B$2:$B$5111,"&lt;="&amp;K$3)-$F2320)))</f>
        <v/>
      </c>
      <c r="L2320" s="54">
        <f>IF(OR($B2320="",L$3&lt;$D2320+Настройки!$B$7),0,MAX(0,$E2320-MAX(0,SUMIFS(Тех_Движение!$G$2:$G$5111,Тех_Движение!$D$2:$D$5111,$C2320,Тех_Движение!$B$2:$B$5111,"&lt;="&amp;L$3)-$F2320)))</f>
        <v/>
      </c>
      <c r="M2320" s="54">
        <f>IF(OR($B2320="",M$3&lt;$D2320+Настройки!$B$7),0,MAX(0,$E2320-MAX(0,SUMIFS(Тех_Движение!$G$2:$G$5111,Тех_Движение!$D$2:$D$5111,$C2320,Тех_Движение!$B$2:$B$5111,"&lt;="&amp;M$3)-$F2320)))</f>
        <v/>
      </c>
      <c r="N2320" s="54">
        <f>IF(OR($B2320="",N$3&lt;$D2320+Настройки!$B$7),0,MAX(0,$E2320-MAX(0,SUMIFS(Тех_Движение!$G$2:$G$5111,Тех_Движение!$D$2:$D$5111,$C2320,Тех_Движение!$B$2:$B$5111,"&lt;="&amp;N$3)-$F2320)))</f>
        <v/>
      </c>
      <c r="O2320" s="54">
        <f>IF(OR($B2320="",O$3&lt;$D2320+Настройки!$B$7),0,MAX(0,$E2320-MAX(0,SUMIFS(Тех_Движение!$G$2:$G$5111,Тех_Движение!$D$2:$D$5111,$C2320,Тех_Движение!$B$2:$B$5111,"&lt;="&amp;O$3)-$F2320)))</f>
        <v/>
      </c>
      <c r="P2320" s="54">
        <f>IF(OR($B2320="",P$3&lt;$D2320+Настройки!$B$7),0,MAX(0,$E2320-MAX(0,SUMIFS(Тех_Движение!$G$2:$G$5111,Тех_Движение!$D$2:$D$5111,$C2320,Тех_Движение!$B$2:$B$5111,"&lt;="&amp;P$3)-$F2320)))</f>
        <v/>
      </c>
      <c r="Q2320" s="54">
        <f>IF(OR($B2320="",Q$3&lt;$D2320+Настройки!$B$7),0,MAX(0,$E2320-MAX(0,SUMIFS(Тех_Движение!$G$2:$G$5111,Тех_Движение!$D$2:$D$5111,$C2320,Тех_Движение!$B$2:$B$5111,"&lt;="&amp;Q$3)-$F2320)))</f>
        <v/>
      </c>
      <c r="R2320" s="54">
        <f>IF($B2320="","",SUM($K2320:$Q2320))</f>
        <v/>
      </c>
      <c r="S2320" s="56">
        <f>IF($B2320="","",VLOOKUP($C2320,Настройки!$A$11:$L$17,9,FALSE))</f>
        <v/>
      </c>
      <c r="T2320" s="56">
        <f>IF($B2320="","",$R2320*$S2320)</f>
        <v/>
      </c>
    </row>
    <row r="2321">
      <c r="A2321" s="20">
        <f>Тех_Движение!$A$2318</f>
        <v/>
      </c>
      <c r="B2321" s="20">
        <f>IF(Тех_Движение!$F$2318&gt;0,Тех_Движение!$I$2318,"")</f>
        <v/>
      </c>
      <c r="C2321" s="20">
        <f>IF($B2321="","",Тех_Движение!$D$2318)</f>
        <v/>
      </c>
      <c r="D2321" s="42">
        <f>IF($B2321="","",Тех_Движение!$B$2318)</f>
        <v/>
      </c>
      <c r="E2321" s="54">
        <f>IF($B2321="","",Тех_Движение!$F$2318)</f>
        <v/>
      </c>
      <c r="F2321" s="54">
        <f>IF($B2321="","",SUMIFS($E$5:$E2320,$C$5:$C2320,$C2321))</f>
        <v/>
      </c>
      <c r="G2321" s="54">
        <f>IF($B2321="","",MAX(0,$E2321-MAX(0,SUMIFS(Тех_Движение!$G$2:$G$5111,Тех_Движение!$D$2:$D$5111,$C2321,Тех_Движение!$B$2:$B$5111,"&lt;="&amp;Настройки!$B$5-1)-$F2321)))</f>
        <v/>
      </c>
      <c r="H2321" s="54">
        <f>IF($B2321="","",IF(AND($D2321&gt;=Настройки!$B$5,$D2321&lt;=Настройки!$B$6),$E2321,0))</f>
        <v/>
      </c>
      <c r="I2321" s="54">
        <f>IF($B2321="","",$G2321+$H2321-$J2321)</f>
        <v/>
      </c>
      <c r="J2321" s="54">
        <f>IF($B2321="","",MAX(0,$E2321-MAX(0,SUMIFS(Тех_Движение!$G$2:$G$5111,Тех_Движение!$D$2:$D$5111,$C2321,Тех_Движение!$B$2:$B$5111,"&lt;="&amp;Настройки!$B$6)-$F2321)))</f>
        <v/>
      </c>
      <c r="K2321" s="54">
        <f>IF(OR($B2321="",K$3&lt;$D2321+Настройки!$B$7),0,MAX(0,$E2321-MAX(0,SUMIFS(Тех_Движение!$G$2:$G$5111,Тех_Движение!$D$2:$D$5111,$C2321,Тех_Движение!$B$2:$B$5111,"&lt;="&amp;K$3)-$F2321)))</f>
        <v/>
      </c>
      <c r="L2321" s="54">
        <f>IF(OR($B2321="",L$3&lt;$D2321+Настройки!$B$7),0,MAX(0,$E2321-MAX(0,SUMIFS(Тех_Движение!$G$2:$G$5111,Тех_Движение!$D$2:$D$5111,$C2321,Тех_Движение!$B$2:$B$5111,"&lt;="&amp;L$3)-$F2321)))</f>
        <v/>
      </c>
      <c r="M2321" s="54">
        <f>IF(OR($B2321="",M$3&lt;$D2321+Настройки!$B$7),0,MAX(0,$E2321-MAX(0,SUMIFS(Тех_Движение!$G$2:$G$5111,Тех_Движение!$D$2:$D$5111,$C2321,Тех_Движение!$B$2:$B$5111,"&lt;="&amp;M$3)-$F2321)))</f>
        <v/>
      </c>
      <c r="N2321" s="54">
        <f>IF(OR($B2321="",N$3&lt;$D2321+Настройки!$B$7),0,MAX(0,$E2321-MAX(0,SUMIFS(Тех_Движение!$G$2:$G$5111,Тех_Движение!$D$2:$D$5111,$C2321,Тех_Движение!$B$2:$B$5111,"&lt;="&amp;N$3)-$F2321)))</f>
        <v/>
      </c>
      <c r="O2321" s="54">
        <f>IF(OR($B2321="",O$3&lt;$D2321+Настройки!$B$7),0,MAX(0,$E2321-MAX(0,SUMIFS(Тех_Движение!$G$2:$G$5111,Тех_Движение!$D$2:$D$5111,$C2321,Тех_Движение!$B$2:$B$5111,"&lt;="&amp;O$3)-$F2321)))</f>
        <v/>
      </c>
      <c r="P2321" s="54">
        <f>IF(OR($B2321="",P$3&lt;$D2321+Настройки!$B$7),0,MAX(0,$E2321-MAX(0,SUMIFS(Тех_Движение!$G$2:$G$5111,Тех_Движение!$D$2:$D$5111,$C2321,Тех_Движение!$B$2:$B$5111,"&lt;="&amp;P$3)-$F2321)))</f>
        <v/>
      </c>
      <c r="Q2321" s="54">
        <f>IF(OR($B2321="",Q$3&lt;$D2321+Настройки!$B$7),0,MAX(0,$E2321-MAX(0,SUMIFS(Тех_Движение!$G$2:$G$5111,Тех_Движение!$D$2:$D$5111,$C2321,Тех_Движение!$B$2:$B$5111,"&lt;="&amp;Q$3)-$F2321)))</f>
        <v/>
      </c>
      <c r="R2321" s="54">
        <f>IF($B2321="","",SUM($K2321:$Q2321))</f>
        <v/>
      </c>
      <c r="S2321" s="56">
        <f>IF($B2321="","",VLOOKUP($C2321,Настройки!$A$11:$L$17,9,FALSE))</f>
        <v/>
      </c>
      <c r="T2321" s="56">
        <f>IF($B2321="","",$R2321*$S2321)</f>
        <v/>
      </c>
    </row>
    <row r="2322">
      <c r="A2322" s="20">
        <f>Тех_Движение!$A$2319</f>
        <v/>
      </c>
      <c r="B2322" s="20">
        <f>IF(Тех_Движение!$F$2319&gt;0,Тех_Движение!$I$2319,"")</f>
        <v/>
      </c>
      <c r="C2322" s="20">
        <f>IF($B2322="","",Тех_Движение!$D$2319)</f>
        <v/>
      </c>
      <c r="D2322" s="42">
        <f>IF($B2322="","",Тех_Движение!$B$2319)</f>
        <v/>
      </c>
      <c r="E2322" s="54">
        <f>IF($B2322="","",Тех_Движение!$F$2319)</f>
        <v/>
      </c>
      <c r="F2322" s="54">
        <f>IF($B2322="","",SUMIFS($E$5:$E2321,$C$5:$C2321,$C2322))</f>
        <v/>
      </c>
      <c r="G2322" s="54">
        <f>IF($B2322="","",MAX(0,$E2322-MAX(0,SUMIFS(Тех_Движение!$G$2:$G$5111,Тех_Движение!$D$2:$D$5111,$C2322,Тех_Движение!$B$2:$B$5111,"&lt;="&amp;Настройки!$B$5-1)-$F2322)))</f>
        <v/>
      </c>
      <c r="H2322" s="54">
        <f>IF($B2322="","",IF(AND($D2322&gt;=Настройки!$B$5,$D2322&lt;=Настройки!$B$6),$E2322,0))</f>
        <v/>
      </c>
      <c r="I2322" s="54">
        <f>IF($B2322="","",$G2322+$H2322-$J2322)</f>
        <v/>
      </c>
      <c r="J2322" s="54">
        <f>IF($B2322="","",MAX(0,$E2322-MAX(0,SUMIFS(Тех_Движение!$G$2:$G$5111,Тех_Движение!$D$2:$D$5111,$C2322,Тех_Движение!$B$2:$B$5111,"&lt;="&amp;Настройки!$B$6)-$F2322)))</f>
        <v/>
      </c>
      <c r="K2322" s="54">
        <f>IF(OR($B2322="",K$3&lt;$D2322+Настройки!$B$7),0,MAX(0,$E2322-MAX(0,SUMIFS(Тех_Движение!$G$2:$G$5111,Тех_Движение!$D$2:$D$5111,$C2322,Тех_Движение!$B$2:$B$5111,"&lt;="&amp;K$3)-$F2322)))</f>
        <v/>
      </c>
      <c r="L2322" s="54">
        <f>IF(OR($B2322="",L$3&lt;$D2322+Настройки!$B$7),0,MAX(0,$E2322-MAX(0,SUMIFS(Тех_Движение!$G$2:$G$5111,Тех_Движение!$D$2:$D$5111,$C2322,Тех_Движение!$B$2:$B$5111,"&lt;="&amp;L$3)-$F2322)))</f>
        <v/>
      </c>
      <c r="M2322" s="54">
        <f>IF(OR($B2322="",M$3&lt;$D2322+Настройки!$B$7),0,MAX(0,$E2322-MAX(0,SUMIFS(Тех_Движение!$G$2:$G$5111,Тех_Движение!$D$2:$D$5111,$C2322,Тех_Движение!$B$2:$B$5111,"&lt;="&amp;M$3)-$F2322)))</f>
        <v/>
      </c>
      <c r="N2322" s="54">
        <f>IF(OR($B2322="",N$3&lt;$D2322+Настройки!$B$7),0,MAX(0,$E2322-MAX(0,SUMIFS(Тех_Движение!$G$2:$G$5111,Тех_Движение!$D$2:$D$5111,$C2322,Тех_Движение!$B$2:$B$5111,"&lt;="&amp;N$3)-$F2322)))</f>
        <v/>
      </c>
      <c r="O2322" s="54">
        <f>IF(OR($B2322="",O$3&lt;$D2322+Настройки!$B$7),0,MAX(0,$E2322-MAX(0,SUMIFS(Тех_Движение!$G$2:$G$5111,Тех_Движение!$D$2:$D$5111,$C2322,Тех_Движение!$B$2:$B$5111,"&lt;="&amp;O$3)-$F2322)))</f>
        <v/>
      </c>
      <c r="P2322" s="54">
        <f>IF(OR($B2322="",P$3&lt;$D2322+Настройки!$B$7),0,MAX(0,$E2322-MAX(0,SUMIFS(Тех_Движение!$G$2:$G$5111,Тех_Движение!$D$2:$D$5111,$C2322,Тех_Движение!$B$2:$B$5111,"&lt;="&amp;P$3)-$F2322)))</f>
        <v/>
      </c>
      <c r="Q2322" s="54">
        <f>IF(OR($B2322="",Q$3&lt;$D2322+Настройки!$B$7),0,MAX(0,$E2322-MAX(0,SUMIFS(Тех_Движение!$G$2:$G$5111,Тех_Движение!$D$2:$D$5111,$C2322,Тех_Движение!$B$2:$B$5111,"&lt;="&amp;Q$3)-$F2322)))</f>
        <v/>
      </c>
      <c r="R2322" s="54">
        <f>IF($B2322="","",SUM($K2322:$Q2322))</f>
        <v/>
      </c>
      <c r="S2322" s="56">
        <f>IF($B2322="","",VLOOKUP($C2322,Настройки!$A$11:$L$17,9,FALSE))</f>
        <v/>
      </c>
      <c r="T2322" s="56">
        <f>IF($B2322="","",$R2322*$S2322)</f>
        <v/>
      </c>
    </row>
    <row r="2323">
      <c r="A2323" s="20">
        <f>Тех_Движение!$A$2320</f>
        <v/>
      </c>
      <c r="B2323" s="20">
        <f>IF(Тех_Движение!$F$2320&gt;0,Тех_Движение!$I$2320,"")</f>
        <v/>
      </c>
      <c r="C2323" s="20">
        <f>IF($B2323="","",Тех_Движение!$D$2320)</f>
        <v/>
      </c>
      <c r="D2323" s="42">
        <f>IF($B2323="","",Тех_Движение!$B$2320)</f>
        <v/>
      </c>
      <c r="E2323" s="54">
        <f>IF($B2323="","",Тех_Движение!$F$2320)</f>
        <v/>
      </c>
      <c r="F2323" s="54">
        <f>IF($B2323="","",SUMIFS($E$5:$E2322,$C$5:$C2322,$C2323))</f>
        <v/>
      </c>
      <c r="G2323" s="54">
        <f>IF($B2323="","",MAX(0,$E2323-MAX(0,SUMIFS(Тех_Движение!$G$2:$G$5111,Тех_Движение!$D$2:$D$5111,$C2323,Тех_Движение!$B$2:$B$5111,"&lt;="&amp;Настройки!$B$5-1)-$F2323)))</f>
        <v/>
      </c>
      <c r="H2323" s="54">
        <f>IF($B2323="","",IF(AND($D2323&gt;=Настройки!$B$5,$D2323&lt;=Настройки!$B$6),$E2323,0))</f>
        <v/>
      </c>
      <c r="I2323" s="54">
        <f>IF($B2323="","",$G2323+$H2323-$J2323)</f>
        <v/>
      </c>
      <c r="J2323" s="54">
        <f>IF($B2323="","",MAX(0,$E2323-MAX(0,SUMIFS(Тех_Движение!$G$2:$G$5111,Тех_Движение!$D$2:$D$5111,$C2323,Тех_Движение!$B$2:$B$5111,"&lt;="&amp;Настройки!$B$6)-$F2323)))</f>
        <v/>
      </c>
      <c r="K2323" s="54">
        <f>IF(OR($B2323="",K$3&lt;$D2323+Настройки!$B$7),0,MAX(0,$E2323-MAX(0,SUMIFS(Тех_Движение!$G$2:$G$5111,Тех_Движение!$D$2:$D$5111,$C2323,Тех_Движение!$B$2:$B$5111,"&lt;="&amp;K$3)-$F2323)))</f>
        <v/>
      </c>
      <c r="L2323" s="54">
        <f>IF(OR($B2323="",L$3&lt;$D2323+Настройки!$B$7),0,MAX(0,$E2323-MAX(0,SUMIFS(Тех_Движение!$G$2:$G$5111,Тех_Движение!$D$2:$D$5111,$C2323,Тех_Движение!$B$2:$B$5111,"&lt;="&amp;L$3)-$F2323)))</f>
        <v/>
      </c>
      <c r="M2323" s="54">
        <f>IF(OR($B2323="",M$3&lt;$D2323+Настройки!$B$7),0,MAX(0,$E2323-MAX(0,SUMIFS(Тех_Движение!$G$2:$G$5111,Тех_Движение!$D$2:$D$5111,$C2323,Тех_Движение!$B$2:$B$5111,"&lt;="&amp;M$3)-$F2323)))</f>
        <v/>
      </c>
      <c r="N2323" s="54">
        <f>IF(OR($B2323="",N$3&lt;$D2323+Настройки!$B$7),0,MAX(0,$E2323-MAX(0,SUMIFS(Тех_Движение!$G$2:$G$5111,Тех_Движение!$D$2:$D$5111,$C2323,Тех_Движение!$B$2:$B$5111,"&lt;="&amp;N$3)-$F2323)))</f>
        <v/>
      </c>
      <c r="O2323" s="54">
        <f>IF(OR($B2323="",O$3&lt;$D2323+Настройки!$B$7),0,MAX(0,$E2323-MAX(0,SUMIFS(Тех_Движение!$G$2:$G$5111,Тех_Движение!$D$2:$D$5111,$C2323,Тех_Движение!$B$2:$B$5111,"&lt;="&amp;O$3)-$F2323)))</f>
        <v/>
      </c>
      <c r="P2323" s="54">
        <f>IF(OR($B2323="",P$3&lt;$D2323+Настройки!$B$7),0,MAX(0,$E2323-MAX(0,SUMIFS(Тех_Движение!$G$2:$G$5111,Тех_Движение!$D$2:$D$5111,$C2323,Тех_Движение!$B$2:$B$5111,"&lt;="&amp;P$3)-$F2323)))</f>
        <v/>
      </c>
      <c r="Q2323" s="54">
        <f>IF(OR($B2323="",Q$3&lt;$D2323+Настройки!$B$7),0,MAX(0,$E2323-MAX(0,SUMIFS(Тех_Движение!$G$2:$G$5111,Тех_Движение!$D$2:$D$5111,$C2323,Тех_Движение!$B$2:$B$5111,"&lt;="&amp;Q$3)-$F2323)))</f>
        <v/>
      </c>
      <c r="R2323" s="54">
        <f>IF($B2323="","",SUM($K2323:$Q2323))</f>
        <v/>
      </c>
      <c r="S2323" s="56">
        <f>IF($B2323="","",VLOOKUP($C2323,Настройки!$A$11:$L$17,9,FALSE))</f>
        <v/>
      </c>
      <c r="T2323" s="56">
        <f>IF($B2323="","",$R2323*$S2323)</f>
        <v/>
      </c>
    </row>
    <row r="2324">
      <c r="A2324" s="20">
        <f>Тех_Движение!$A$2321</f>
        <v/>
      </c>
      <c r="B2324" s="20">
        <f>IF(Тех_Движение!$F$2321&gt;0,Тех_Движение!$I$2321,"")</f>
        <v/>
      </c>
      <c r="C2324" s="20">
        <f>IF($B2324="","",Тех_Движение!$D$2321)</f>
        <v/>
      </c>
      <c r="D2324" s="42">
        <f>IF($B2324="","",Тех_Движение!$B$2321)</f>
        <v/>
      </c>
      <c r="E2324" s="54">
        <f>IF($B2324="","",Тех_Движение!$F$2321)</f>
        <v/>
      </c>
      <c r="F2324" s="54">
        <f>IF($B2324="","",SUMIFS($E$5:$E2323,$C$5:$C2323,$C2324))</f>
        <v/>
      </c>
      <c r="G2324" s="54">
        <f>IF($B2324="","",MAX(0,$E2324-MAX(0,SUMIFS(Тех_Движение!$G$2:$G$5111,Тех_Движение!$D$2:$D$5111,$C2324,Тех_Движение!$B$2:$B$5111,"&lt;="&amp;Настройки!$B$5-1)-$F2324)))</f>
        <v/>
      </c>
      <c r="H2324" s="54">
        <f>IF($B2324="","",IF(AND($D2324&gt;=Настройки!$B$5,$D2324&lt;=Настройки!$B$6),$E2324,0))</f>
        <v/>
      </c>
      <c r="I2324" s="54">
        <f>IF($B2324="","",$G2324+$H2324-$J2324)</f>
        <v/>
      </c>
      <c r="J2324" s="54">
        <f>IF($B2324="","",MAX(0,$E2324-MAX(0,SUMIFS(Тех_Движение!$G$2:$G$5111,Тех_Движение!$D$2:$D$5111,$C2324,Тех_Движение!$B$2:$B$5111,"&lt;="&amp;Настройки!$B$6)-$F2324)))</f>
        <v/>
      </c>
      <c r="K2324" s="54">
        <f>IF(OR($B2324="",K$3&lt;$D2324+Настройки!$B$7),0,MAX(0,$E2324-MAX(0,SUMIFS(Тех_Движение!$G$2:$G$5111,Тех_Движение!$D$2:$D$5111,$C2324,Тех_Движение!$B$2:$B$5111,"&lt;="&amp;K$3)-$F2324)))</f>
        <v/>
      </c>
      <c r="L2324" s="54">
        <f>IF(OR($B2324="",L$3&lt;$D2324+Настройки!$B$7),0,MAX(0,$E2324-MAX(0,SUMIFS(Тех_Движение!$G$2:$G$5111,Тех_Движение!$D$2:$D$5111,$C2324,Тех_Движение!$B$2:$B$5111,"&lt;="&amp;L$3)-$F2324)))</f>
        <v/>
      </c>
      <c r="M2324" s="54">
        <f>IF(OR($B2324="",M$3&lt;$D2324+Настройки!$B$7),0,MAX(0,$E2324-MAX(0,SUMIFS(Тех_Движение!$G$2:$G$5111,Тех_Движение!$D$2:$D$5111,$C2324,Тех_Движение!$B$2:$B$5111,"&lt;="&amp;M$3)-$F2324)))</f>
        <v/>
      </c>
      <c r="N2324" s="54">
        <f>IF(OR($B2324="",N$3&lt;$D2324+Настройки!$B$7),0,MAX(0,$E2324-MAX(0,SUMIFS(Тех_Движение!$G$2:$G$5111,Тех_Движение!$D$2:$D$5111,$C2324,Тех_Движение!$B$2:$B$5111,"&lt;="&amp;N$3)-$F2324)))</f>
        <v/>
      </c>
      <c r="O2324" s="54">
        <f>IF(OR($B2324="",O$3&lt;$D2324+Настройки!$B$7),0,MAX(0,$E2324-MAX(0,SUMIFS(Тех_Движение!$G$2:$G$5111,Тех_Движение!$D$2:$D$5111,$C2324,Тех_Движение!$B$2:$B$5111,"&lt;="&amp;O$3)-$F2324)))</f>
        <v/>
      </c>
      <c r="P2324" s="54">
        <f>IF(OR($B2324="",P$3&lt;$D2324+Настройки!$B$7),0,MAX(0,$E2324-MAX(0,SUMIFS(Тех_Движение!$G$2:$G$5111,Тех_Движение!$D$2:$D$5111,$C2324,Тех_Движение!$B$2:$B$5111,"&lt;="&amp;P$3)-$F2324)))</f>
        <v/>
      </c>
      <c r="Q2324" s="54">
        <f>IF(OR($B2324="",Q$3&lt;$D2324+Настройки!$B$7),0,MAX(0,$E2324-MAX(0,SUMIFS(Тех_Движение!$G$2:$G$5111,Тех_Движение!$D$2:$D$5111,$C2324,Тех_Движение!$B$2:$B$5111,"&lt;="&amp;Q$3)-$F2324)))</f>
        <v/>
      </c>
      <c r="R2324" s="54">
        <f>IF($B2324="","",SUM($K2324:$Q2324))</f>
        <v/>
      </c>
      <c r="S2324" s="56">
        <f>IF($B2324="","",VLOOKUP($C2324,Настройки!$A$11:$L$17,9,FALSE))</f>
        <v/>
      </c>
      <c r="T2324" s="56">
        <f>IF($B2324="","",$R2324*$S2324)</f>
        <v/>
      </c>
    </row>
    <row r="2325">
      <c r="A2325" s="20">
        <f>Тех_Движение!$A$2322</f>
        <v/>
      </c>
      <c r="B2325" s="20">
        <f>IF(Тех_Движение!$F$2322&gt;0,Тех_Движение!$I$2322,"")</f>
        <v/>
      </c>
      <c r="C2325" s="20">
        <f>IF($B2325="","",Тех_Движение!$D$2322)</f>
        <v/>
      </c>
      <c r="D2325" s="42">
        <f>IF($B2325="","",Тех_Движение!$B$2322)</f>
        <v/>
      </c>
      <c r="E2325" s="54">
        <f>IF($B2325="","",Тех_Движение!$F$2322)</f>
        <v/>
      </c>
      <c r="F2325" s="54">
        <f>IF($B2325="","",SUMIFS($E$5:$E2324,$C$5:$C2324,$C2325))</f>
        <v/>
      </c>
      <c r="G2325" s="54">
        <f>IF($B2325="","",MAX(0,$E2325-MAX(0,SUMIFS(Тех_Движение!$G$2:$G$5111,Тех_Движение!$D$2:$D$5111,$C2325,Тех_Движение!$B$2:$B$5111,"&lt;="&amp;Настройки!$B$5-1)-$F2325)))</f>
        <v/>
      </c>
      <c r="H2325" s="54">
        <f>IF($B2325="","",IF(AND($D2325&gt;=Настройки!$B$5,$D2325&lt;=Настройки!$B$6),$E2325,0))</f>
        <v/>
      </c>
      <c r="I2325" s="54">
        <f>IF($B2325="","",$G2325+$H2325-$J2325)</f>
        <v/>
      </c>
      <c r="J2325" s="54">
        <f>IF($B2325="","",MAX(0,$E2325-MAX(0,SUMIFS(Тех_Движение!$G$2:$G$5111,Тех_Движение!$D$2:$D$5111,$C2325,Тех_Движение!$B$2:$B$5111,"&lt;="&amp;Настройки!$B$6)-$F2325)))</f>
        <v/>
      </c>
      <c r="K2325" s="54">
        <f>IF(OR($B2325="",K$3&lt;$D2325+Настройки!$B$7),0,MAX(0,$E2325-MAX(0,SUMIFS(Тех_Движение!$G$2:$G$5111,Тех_Движение!$D$2:$D$5111,$C2325,Тех_Движение!$B$2:$B$5111,"&lt;="&amp;K$3)-$F2325)))</f>
        <v/>
      </c>
      <c r="L2325" s="54">
        <f>IF(OR($B2325="",L$3&lt;$D2325+Настройки!$B$7),0,MAX(0,$E2325-MAX(0,SUMIFS(Тех_Движение!$G$2:$G$5111,Тех_Движение!$D$2:$D$5111,$C2325,Тех_Движение!$B$2:$B$5111,"&lt;="&amp;L$3)-$F2325)))</f>
        <v/>
      </c>
      <c r="M2325" s="54">
        <f>IF(OR($B2325="",M$3&lt;$D2325+Настройки!$B$7),0,MAX(0,$E2325-MAX(0,SUMIFS(Тех_Движение!$G$2:$G$5111,Тех_Движение!$D$2:$D$5111,$C2325,Тех_Движение!$B$2:$B$5111,"&lt;="&amp;M$3)-$F2325)))</f>
        <v/>
      </c>
      <c r="N2325" s="54">
        <f>IF(OR($B2325="",N$3&lt;$D2325+Настройки!$B$7),0,MAX(0,$E2325-MAX(0,SUMIFS(Тех_Движение!$G$2:$G$5111,Тех_Движение!$D$2:$D$5111,$C2325,Тех_Движение!$B$2:$B$5111,"&lt;="&amp;N$3)-$F2325)))</f>
        <v/>
      </c>
      <c r="O2325" s="54">
        <f>IF(OR($B2325="",O$3&lt;$D2325+Настройки!$B$7),0,MAX(0,$E2325-MAX(0,SUMIFS(Тех_Движение!$G$2:$G$5111,Тех_Движение!$D$2:$D$5111,$C2325,Тех_Движение!$B$2:$B$5111,"&lt;="&amp;O$3)-$F2325)))</f>
        <v/>
      </c>
      <c r="P2325" s="54">
        <f>IF(OR($B2325="",P$3&lt;$D2325+Настройки!$B$7),0,MAX(0,$E2325-MAX(0,SUMIFS(Тех_Движение!$G$2:$G$5111,Тех_Движение!$D$2:$D$5111,$C2325,Тех_Движение!$B$2:$B$5111,"&lt;="&amp;P$3)-$F2325)))</f>
        <v/>
      </c>
      <c r="Q2325" s="54">
        <f>IF(OR($B2325="",Q$3&lt;$D2325+Настройки!$B$7),0,MAX(0,$E2325-MAX(0,SUMIFS(Тех_Движение!$G$2:$G$5111,Тех_Движение!$D$2:$D$5111,$C2325,Тех_Движение!$B$2:$B$5111,"&lt;="&amp;Q$3)-$F2325)))</f>
        <v/>
      </c>
      <c r="R2325" s="54">
        <f>IF($B2325="","",SUM($K2325:$Q2325))</f>
        <v/>
      </c>
      <c r="S2325" s="56">
        <f>IF($B2325="","",VLOOKUP($C2325,Настройки!$A$11:$L$17,9,FALSE))</f>
        <v/>
      </c>
      <c r="T2325" s="56">
        <f>IF($B2325="","",$R2325*$S2325)</f>
        <v/>
      </c>
    </row>
    <row r="2326">
      <c r="A2326" s="20">
        <f>Тех_Движение!$A$2323</f>
        <v/>
      </c>
      <c r="B2326" s="20">
        <f>IF(Тех_Движение!$F$2323&gt;0,Тех_Движение!$I$2323,"")</f>
        <v/>
      </c>
      <c r="C2326" s="20">
        <f>IF($B2326="","",Тех_Движение!$D$2323)</f>
        <v/>
      </c>
      <c r="D2326" s="42">
        <f>IF($B2326="","",Тех_Движение!$B$2323)</f>
        <v/>
      </c>
      <c r="E2326" s="54">
        <f>IF($B2326="","",Тех_Движение!$F$2323)</f>
        <v/>
      </c>
      <c r="F2326" s="54">
        <f>IF($B2326="","",SUMIFS($E$5:$E2325,$C$5:$C2325,$C2326))</f>
        <v/>
      </c>
      <c r="G2326" s="54">
        <f>IF($B2326="","",MAX(0,$E2326-MAX(0,SUMIFS(Тех_Движение!$G$2:$G$5111,Тех_Движение!$D$2:$D$5111,$C2326,Тех_Движение!$B$2:$B$5111,"&lt;="&amp;Настройки!$B$5-1)-$F2326)))</f>
        <v/>
      </c>
      <c r="H2326" s="54">
        <f>IF($B2326="","",IF(AND($D2326&gt;=Настройки!$B$5,$D2326&lt;=Настройки!$B$6),$E2326,0))</f>
        <v/>
      </c>
      <c r="I2326" s="54">
        <f>IF($B2326="","",$G2326+$H2326-$J2326)</f>
        <v/>
      </c>
      <c r="J2326" s="54">
        <f>IF($B2326="","",MAX(0,$E2326-MAX(0,SUMIFS(Тех_Движение!$G$2:$G$5111,Тех_Движение!$D$2:$D$5111,$C2326,Тех_Движение!$B$2:$B$5111,"&lt;="&amp;Настройки!$B$6)-$F2326)))</f>
        <v/>
      </c>
      <c r="K2326" s="54">
        <f>IF(OR($B2326="",K$3&lt;$D2326+Настройки!$B$7),0,MAX(0,$E2326-MAX(0,SUMIFS(Тех_Движение!$G$2:$G$5111,Тех_Движение!$D$2:$D$5111,$C2326,Тех_Движение!$B$2:$B$5111,"&lt;="&amp;K$3)-$F2326)))</f>
        <v/>
      </c>
      <c r="L2326" s="54">
        <f>IF(OR($B2326="",L$3&lt;$D2326+Настройки!$B$7),0,MAX(0,$E2326-MAX(0,SUMIFS(Тех_Движение!$G$2:$G$5111,Тех_Движение!$D$2:$D$5111,$C2326,Тех_Движение!$B$2:$B$5111,"&lt;="&amp;L$3)-$F2326)))</f>
        <v/>
      </c>
      <c r="M2326" s="54">
        <f>IF(OR($B2326="",M$3&lt;$D2326+Настройки!$B$7),0,MAX(0,$E2326-MAX(0,SUMIFS(Тех_Движение!$G$2:$G$5111,Тех_Движение!$D$2:$D$5111,$C2326,Тех_Движение!$B$2:$B$5111,"&lt;="&amp;M$3)-$F2326)))</f>
        <v/>
      </c>
      <c r="N2326" s="54">
        <f>IF(OR($B2326="",N$3&lt;$D2326+Настройки!$B$7),0,MAX(0,$E2326-MAX(0,SUMIFS(Тех_Движение!$G$2:$G$5111,Тех_Движение!$D$2:$D$5111,$C2326,Тех_Движение!$B$2:$B$5111,"&lt;="&amp;N$3)-$F2326)))</f>
        <v/>
      </c>
      <c r="O2326" s="54">
        <f>IF(OR($B2326="",O$3&lt;$D2326+Настройки!$B$7),0,MAX(0,$E2326-MAX(0,SUMIFS(Тех_Движение!$G$2:$G$5111,Тех_Движение!$D$2:$D$5111,$C2326,Тех_Движение!$B$2:$B$5111,"&lt;="&amp;O$3)-$F2326)))</f>
        <v/>
      </c>
      <c r="P2326" s="54">
        <f>IF(OR($B2326="",P$3&lt;$D2326+Настройки!$B$7),0,MAX(0,$E2326-MAX(0,SUMIFS(Тех_Движение!$G$2:$G$5111,Тех_Движение!$D$2:$D$5111,$C2326,Тех_Движение!$B$2:$B$5111,"&lt;="&amp;P$3)-$F2326)))</f>
        <v/>
      </c>
      <c r="Q2326" s="54">
        <f>IF(OR($B2326="",Q$3&lt;$D2326+Настройки!$B$7),0,MAX(0,$E2326-MAX(0,SUMIFS(Тех_Движение!$G$2:$G$5111,Тех_Движение!$D$2:$D$5111,$C2326,Тех_Движение!$B$2:$B$5111,"&lt;="&amp;Q$3)-$F2326)))</f>
        <v/>
      </c>
      <c r="R2326" s="54">
        <f>IF($B2326="","",SUM($K2326:$Q2326))</f>
        <v/>
      </c>
      <c r="S2326" s="56">
        <f>IF($B2326="","",VLOOKUP($C2326,Настройки!$A$11:$L$17,9,FALSE))</f>
        <v/>
      </c>
      <c r="T2326" s="56">
        <f>IF($B2326="","",$R2326*$S2326)</f>
        <v/>
      </c>
    </row>
    <row r="2327">
      <c r="A2327" s="20">
        <f>Тех_Движение!$A$2324</f>
        <v/>
      </c>
      <c r="B2327" s="20">
        <f>IF(Тех_Движение!$F$2324&gt;0,Тех_Движение!$I$2324,"")</f>
        <v/>
      </c>
      <c r="C2327" s="20">
        <f>IF($B2327="","",Тех_Движение!$D$2324)</f>
        <v/>
      </c>
      <c r="D2327" s="42">
        <f>IF($B2327="","",Тех_Движение!$B$2324)</f>
        <v/>
      </c>
      <c r="E2327" s="54">
        <f>IF($B2327="","",Тех_Движение!$F$2324)</f>
        <v/>
      </c>
      <c r="F2327" s="54">
        <f>IF($B2327="","",SUMIFS($E$5:$E2326,$C$5:$C2326,$C2327))</f>
        <v/>
      </c>
      <c r="G2327" s="54">
        <f>IF($B2327="","",MAX(0,$E2327-MAX(0,SUMIFS(Тех_Движение!$G$2:$G$5111,Тех_Движение!$D$2:$D$5111,$C2327,Тех_Движение!$B$2:$B$5111,"&lt;="&amp;Настройки!$B$5-1)-$F2327)))</f>
        <v/>
      </c>
      <c r="H2327" s="54">
        <f>IF($B2327="","",IF(AND($D2327&gt;=Настройки!$B$5,$D2327&lt;=Настройки!$B$6),$E2327,0))</f>
        <v/>
      </c>
      <c r="I2327" s="54">
        <f>IF($B2327="","",$G2327+$H2327-$J2327)</f>
        <v/>
      </c>
      <c r="J2327" s="54">
        <f>IF($B2327="","",MAX(0,$E2327-MAX(0,SUMIFS(Тех_Движение!$G$2:$G$5111,Тех_Движение!$D$2:$D$5111,$C2327,Тех_Движение!$B$2:$B$5111,"&lt;="&amp;Настройки!$B$6)-$F2327)))</f>
        <v/>
      </c>
      <c r="K2327" s="54">
        <f>IF(OR($B2327="",K$3&lt;$D2327+Настройки!$B$7),0,MAX(0,$E2327-MAX(0,SUMIFS(Тех_Движение!$G$2:$G$5111,Тех_Движение!$D$2:$D$5111,$C2327,Тех_Движение!$B$2:$B$5111,"&lt;="&amp;K$3)-$F2327)))</f>
        <v/>
      </c>
      <c r="L2327" s="54">
        <f>IF(OR($B2327="",L$3&lt;$D2327+Настройки!$B$7),0,MAX(0,$E2327-MAX(0,SUMIFS(Тех_Движение!$G$2:$G$5111,Тех_Движение!$D$2:$D$5111,$C2327,Тех_Движение!$B$2:$B$5111,"&lt;="&amp;L$3)-$F2327)))</f>
        <v/>
      </c>
      <c r="M2327" s="54">
        <f>IF(OR($B2327="",M$3&lt;$D2327+Настройки!$B$7),0,MAX(0,$E2327-MAX(0,SUMIFS(Тех_Движение!$G$2:$G$5111,Тех_Движение!$D$2:$D$5111,$C2327,Тех_Движение!$B$2:$B$5111,"&lt;="&amp;M$3)-$F2327)))</f>
        <v/>
      </c>
      <c r="N2327" s="54">
        <f>IF(OR($B2327="",N$3&lt;$D2327+Настройки!$B$7),0,MAX(0,$E2327-MAX(0,SUMIFS(Тех_Движение!$G$2:$G$5111,Тех_Движение!$D$2:$D$5111,$C2327,Тех_Движение!$B$2:$B$5111,"&lt;="&amp;N$3)-$F2327)))</f>
        <v/>
      </c>
      <c r="O2327" s="54">
        <f>IF(OR($B2327="",O$3&lt;$D2327+Настройки!$B$7),0,MAX(0,$E2327-MAX(0,SUMIFS(Тех_Движение!$G$2:$G$5111,Тех_Движение!$D$2:$D$5111,$C2327,Тех_Движение!$B$2:$B$5111,"&lt;="&amp;O$3)-$F2327)))</f>
        <v/>
      </c>
      <c r="P2327" s="54">
        <f>IF(OR($B2327="",P$3&lt;$D2327+Настройки!$B$7),0,MAX(0,$E2327-MAX(0,SUMIFS(Тех_Движение!$G$2:$G$5111,Тех_Движение!$D$2:$D$5111,$C2327,Тех_Движение!$B$2:$B$5111,"&lt;="&amp;P$3)-$F2327)))</f>
        <v/>
      </c>
      <c r="Q2327" s="54">
        <f>IF(OR($B2327="",Q$3&lt;$D2327+Настройки!$B$7),0,MAX(0,$E2327-MAX(0,SUMIFS(Тех_Движение!$G$2:$G$5111,Тех_Движение!$D$2:$D$5111,$C2327,Тех_Движение!$B$2:$B$5111,"&lt;="&amp;Q$3)-$F2327)))</f>
        <v/>
      </c>
      <c r="R2327" s="54">
        <f>IF($B2327="","",SUM($K2327:$Q2327))</f>
        <v/>
      </c>
      <c r="S2327" s="56">
        <f>IF($B2327="","",VLOOKUP($C2327,Настройки!$A$11:$L$17,9,FALSE))</f>
        <v/>
      </c>
      <c r="T2327" s="56">
        <f>IF($B2327="","",$R2327*$S2327)</f>
        <v/>
      </c>
    </row>
    <row r="2328">
      <c r="A2328" s="20">
        <f>Тех_Движение!$A$2325</f>
        <v/>
      </c>
      <c r="B2328" s="20">
        <f>IF(Тех_Движение!$F$2325&gt;0,Тех_Движение!$I$2325,"")</f>
        <v/>
      </c>
      <c r="C2328" s="20">
        <f>IF($B2328="","",Тех_Движение!$D$2325)</f>
        <v/>
      </c>
      <c r="D2328" s="42">
        <f>IF($B2328="","",Тех_Движение!$B$2325)</f>
        <v/>
      </c>
      <c r="E2328" s="54">
        <f>IF($B2328="","",Тех_Движение!$F$2325)</f>
        <v/>
      </c>
      <c r="F2328" s="54">
        <f>IF($B2328="","",SUMIFS($E$5:$E2327,$C$5:$C2327,$C2328))</f>
        <v/>
      </c>
      <c r="G2328" s="54">
        <f>IF($B2328="","",MAX(0,$E2328-MAX(0,SUMIFS(Тех_Движение!$G$2:$G$5111,Тех_Движение!$D$2:$D$5111,$C2328,Тех_Движение!$B$2:$B$5111,"&lt;="&amp;Настройки!$B$5-1)-$F2328)))</f>
        <v/>
      </c>
      <c r="H2328" s="54">
        <f>IF($B2328="","",IF(AND($D2328&gt;=Настройки!$B$5,$D2328&lt;=Настройки!$B$6),$E2328,0))</f>
        <v/>
      </c>
      <c r="I2328" s="54">
        <f>IF($B2328="","",$G2328+$H2328-$J2328)</f>
        <v/>
      </c>
      <c r="J2328" s="54">
        <f>IF($B2328="","",MAX(0,$E2328-MAX(0,SUMIFS(Тех_Движение!$G$2:$G$5111,Тех_Движение!$D$2:$D$5111,$C2328,Тех_Движение!$B$2:$B$5111,"&lt;="&amp;Настройки!$B$6)-$F2328)))</f>
        <v/>
      </c>
      <c r="K2328" s="54">
        <f>IF(OR($B2328="",K$3&lt;$D2328+Настройки!$B$7),0,MAX(0,$E2328-MAX(0,SUMIFS(Тех_Движение!$G$2:$G$5111,Тех_Движение!$D$2:$D$5111,$C2328,Тех_Движение!$B$2:$B$5111,"&lt;="&amp;K$3)-$F2328)))</f>
        <v/>
      </c>
      <c r="L2328" s="54">
        <f>IF(OR($B2328="",L$3&lt;$D2328+Настройки!$B$7),0,MAX(0,$E2328-MAX(0,SUMIFS(Тех_Движение!$G$2:$G$5111,Тех_Движение!$D$2:$D$5111,$C2328,Тех_Движение!$B$2:$B$5111,"&lt;="&amp;L$3)-$F2328)))</f>
        <v/>
      </c>
      <c r="M2328" s="54">
        <f>IF(OR($B2328="",M$3&lt;$D2328+Настройки!$B$7),0,MAX(0,$E2328-MAX(0,SUMIFS(Тех_Движение!$G$2:$G$5111,Тех_Движение!$D$2:$D$5111,$C2328,Тех_Движение!$B$2:$B$5111,"&lt;="&amp;M$3)-$F2328)))</f>
        <v/>
      </c>
      <c r="N2328" s="54">
        <f>IF(OR($B2328="",N$3&lt;$D2328+Настройки!$B$7),0,MAX(0,$E2328-MAX(0,SUMIFS(Тех_Движение!$G$2:$G$5111,Тех_Движение!$D$2:$D$5111,$C2328,Тех_Движение!$B$2:$B$5111,"&lt;="&amp;N$3)-$F2328)))</f>
        <v/>
      </c>
      <c r="O2328" s="54">
        <f>IF(OR($B2328="",O$3&lt;$D2328+Настройки!$B$7),0,MAX(0,$E2328-MAX(0,SUMIFS(Тех_Движение!$G$2:$G$5111,Тех_Движение!$D$2:$D$5111,$C2328,Тех_Движение!$B$2:$B$5111,"&lt;="&amp;O$3)-$F2328)))</f>
        <v/>
      </c>
      <c r="P2328" s="54">
        <f>IF(OR($B2328="",P$3&lt;$D2328+Настройки!$B$7),0,MAX(0,$E2328-MAX(0,SUMIFS(Тех_Движение!$G$2:$G$5111,Тех_Движение!$D$2:$D$5111,$C2328,Тех_Движение!$B$2:$B$5111,"&lt;="&amp;P$3)-$F2328)))</f>
        <v/>
      </c>
      <c r="Q2328" s="54">
        <f>IF(OR($B2328="",Q$3&lt;$D2328+Настройки!$B$7),0,MAX(0,$E2328-MAX(0,SUMIFS(Тех_Движение!$G$2:$G$5111,Тех_Движение!$D$2:$D$5111,$C2328,Тех_Движение!$B$2:$B$5111,"&lt;="&amp;Q$3)-$F2328)))</f>
        <v/>
      </c>
      <c r="R2328" s="54">
        <f>IF($B2328="","",SUM($K2328:$Q2328))</f>
        <v/>
      </c>
      <c r="S2328" s="56">
        <f>IF($B2328="","",VLOOKUP($C2328,Настройки!$A$11:$L$17,9,FALSE))</f>
        <v/>
      </c>
      <c r="T2328" s="56">
        <f>IF($B2328="","",$R2328*$S2328)</f>
        <v/>
      </c>
    </row>
    <row r="2329">
      <c r="A2329" s="20">
        <f>Тех_Движение!$A$2326</f>
        <v/>
      </c>
      <c r="B2329" s="20">
        <f>IF(Тех_Движение!$F$2326&gt;0,Тех_Движение!$I$2326,"")</f>
        <v/>
      </c>
      <c r="C2329" s="20">
        <f>IF($B2329="","",Тех_Движение!$D$2326)</f>
        <v/>
      </c>
      <c r="D2329" s="42">
        <f>IF($B2329="","",Тех_Движение!$B$2326)</f>
        <v/>
      </c>
      <c r="E2329" s="54">
        <f>IF($B2329="","",Тех_Движение!$F$2326)</f>
        <v/>
      </c>
      <c r="F2329" s="54">
        <f>IF($B2329="","",SUMIFS($E$5:$E2328,$C$5:$C2328,$C2329))</f>
        <v/>
      </c>
      <c r="G2329" s="54">
        <f>IF($B2329="","",MAX(0,$E2329-MAX(0,SUMIFS(Тех_Движение!$G$2:$G$5111,Тех_Движение!$D$2:$D$5111,$C2329,Тех_Движение!$B$2:$B$5111,"&lt;="&amp;Настройки!$B$5-1)-$F2329)))</f>
        <v/>
      </c>
      <c r="H2329" s="54">
        <f>IF($B2329="","",IF(AND($D2329&gt;=Настройки!$B$5,$D2329&lt;=Настройки!$B$6),$E2329,0))</f>
        <v/>
      </c>
      <c r="I2329" s="54">
        <f>IF($B2329="","",$G2329+$H2329-$J2329)</f>
        <v/>
      </c>
      <c r="J2329" s="54">
        <f>IF($B2329="","",MAX(0,$E2329-MAX(0,SUMIFS(Тех_Движение!$G$2:$G$5111,Тех_Движение!$D$2:$D$5111,$C2329,Тех_Движение!$B$2:$B$5111,"&lt;="&amp;Настройки!$B$6)-$F2329)))</f>
        <v/>
      </c>
      <c r="K2329" s="54">
        <f>IF(OR($B2329="",K$3&lt;$D2329+Настройки!$B$7),0,MAX(0,$E2329-MAX(0,SUMIFS(Тех_Движение!$G$2:$G$5111,Тех_Движение!$D$2:$D$5111,$C2329,Тех_Движение!$B$2:$B$5111,"&lt;="&amp;K$3)-$F2329)))</f>
        <v/>
      </c>
      <c r="L2329" s="54">
        <f>IF(OR($B2329="",L$3&lt;$D2329+Настройки!$B$7),0,MAX(0,$E2329-MAX(0,SUMIFS(Тех_Движение!$G$2:$G$5111,Тех_Движение!$D$2:$D$5111,$C2329,Тех_Движение!$B$2:$B$5111,"&lt;="&amp;L$3)-$F2329)))</f>
        <v/>
      </c>
      <c r="M2329" s="54">
        <f>IF(OR($B2329="",M$3&lt;$D2329+Настройки!$B$7),0,MAX(0,$E2329-MAX(0,SUMIFS(Тех_Движение!$G$2:$G$5111,Тех_Движение!$D$2:$D$5111,$C2329,Тех_Движение!$B$2:$B$5111,"&lt;="&amp;M$3)-$F2329)))</f>
        <v/>
      </c>
      <c r="N2329" s="54">
        <f>IF(OR($B2329="",N$3&lt;$D2329+Настройки!$B$7),0,MAX(0,$E2329-MAX(0,SUMIFS(Тех_Движение!$G$2:$G$5111,Тех_Движение!$D$2:$D$5111,$C2329,Тех_Движение!$B$2:$B$5111,"&lt;="&amp;N$3)-$F2329)))</f>
        <v/>
      </c>
      <c r="O2329" s="54">
        <f>IF(OR($B2329="",O$3&lt;$D2329+Настройки!$B$7),0,MAX(0,$E2329-MAX(0,SUMIFS(Тех_Движение!$G$2:$G$5111,Тех_Движение!$D$2:$D$5111,$C2329,Тех_Движение!$B$2:$B$5111,"&lt;="&amp;O$3)-$F2329)))</f>
        <v/>
      </c>
      <c r="P2329" s="54">
        <f>IF(OR($B2329="",P$3&lt;$D2329+Настройки!$B$7),0,MAX(0,$E2329-MAX(0,SUMIFS(Тех_Движение!$G$2:$G$5111,Тех_Движение!$D$2:$D$5111,$C2329,Тех_Движение!$B$2:$B$5111,"&lt;="&amp;P$3)-$F2329)))</f>
        <v/>
      </c>
      <c r="Q2329" s="54">
        <f>IF(OR($B2329="",Q$3&lt;$D2329+Настройки!$B$7),0,MAX(0,$E2329-MAX(0,SUMIFS(Тех_Движение!$G$2:$G$5111,Тех_Движение!$D$2:$D$5111,$C2329,Тех_Движение!$B$2:$B$5111,"&lt;="&amp;Q$3)-$F2329)))</f>
        <v/>
      </c>
      <c r="R2329" s="54">
        <f>IF($B2329="","",SUM($K2329:$Q2329))</f>
        <v/>
      </c>
      <c r="S2329" s="56">
        <f>IF($B2329="","",VLOOKUP($C2329,Настройки!$A$11:$L$17,9,FALSE))</f>
        <v/>
      </c>
      <c r="T2329" s="56">
        <f>IF($B2329="","",$R2329*$S2329)</f>
        <v/>
      </c>
    </row>
    <row r="2330">
      <c r="A2330" s="20">
        <f>Тех_Движение!$A$2327</f>
        <v/>
      </c>
      <c r="B2330" s="20">
        <f>IF(Тех_Движение!$F$2327&gt;0,Тех_Движение!$I$2327,"")</f>
        <v/>
      </c>
      <c r="C2330" s="20">
        <f>IF($B2330="","",Тех_Движение!$D$2327)</f>
        <v/>
      </c>
      <c r="D2330" s="42">
        <f>IF($B2330="","",Тех_Движение!$B$2327)</f>
        <v/>
      </c>
      <c r="E2330" s="54">
        <f>IF($B2330="","",Тех_Движение!$F$2327)</f>
        <v/>
      </c>
      <c r="F2330" s="54">
        <f>IF($B2330="","",SUMIFS($E$5:$E2329,$C$5:$C2329,$C2330))</f>
        <v/>
      </c>
      <c r="G2330" s="54">
        <f>IF($B2330="","",MAX(0,$E2330-MAX(0,SUMIFS(Тех_Движение!$G$2:$G$5111,Тех_Движение!$D$2:$D$5111,$C2330,Тех_Движение!$B$2:$B$5111,"&lt;="&amp;Настройки!$B$5-1)-$F2330)))</f>
        <v/>
      </c>
      <c r="H2330" s="54">
        <f>IF($B2330="","",IF(AND($D2330&gt;=Настройки!$B$5,$D2330&lt;=Настройки!$B$6),$E2330,0))</f>
        <v/>
      </c>
      <c r="I2330" s="54">
        <f>IF($B2330="","",$G2330+$H2330-$J2330)</f>
        <v/>
      </c>
      <c r="J2330" s="54">
        <f>IF($B2330="","",MAX(0,$E2330-MAX(0,SUMIFS(Тех_Движение!$G$2:$G$5111,Тех_Движение!$D$2:$D$5111,$C2330,Тех_Движение!$B$2:$B$5111,"&lt;="&amp;Настройки!$B$6)-$F2330)))</f>
        <v/>
      </c>
      <c r="K2330" s="54">
        <f>IF(OR($B2330="",K$3&lt;$D2330+Настройки!$B$7),0,MAX(0,$E2330-MAX(0,SUMIFS(Тех_Движение!$G$2:$G$5111,Тех_Движение!$D$2:$D$5111,$C2330,Тех_Движение!$B$2:$B$5111,"&lt;="&amp;K$3)-$F2330)))</f>
        <v/>
      </c>
      <c r="L2330" s="54">
        <f>IF(OR($B2330="",L$3&lt;$D2330+Настройки!$B$7),0,MAX(0,$E2330-MAX(0,SUMIFS(Тех_Движение!$G$2:$G$5111,Тех_Движение!$D$2:$D$5111,$C2330,Тех_Движение!$B$2:$B$5111,"&lt;="&amp;L$3)-$F2330)))</f>
        <v/>
      </c>
      <c r="M2330" s="54">
        <f>IF(OR($B2330="",M$3&lt;$D2330+Настройки!$B$7),0,MAX(0,$E2330-MAX(0,SUMIFS(Тех_Движение!$G$2:$G$5111,Тех_Движение!$D$2:$D$5111,$C2330,Тех_Движение!$B$2:$B$5111,"&lt;="&amp;M$3)-$F2330)))</f>
        <v/>
      </c>
      <c r="N2330" s="54">
        <f>IF(OR($B2330="",N$3&lt;$D2330+Настройки!$B$7),0,MAX(0,$E2330-MAX(0,SUMIFS(Тех_Движение!$G$2:$G$5111,Тех_Движение!$D$2:$D$5111,$C2330,Тех_Движение!$B$2:$B$5111,"&lt;="&amp;N$3)-$F2330)))</f>
        <v/>
      </c>
      <c r="O2330" s="54">
        <f>IF(OR($B2330="",O$3&lt;$D2330+Настройки!$B$7),0,MAX(0,$E2330-MAX(0,SUMIFS(Тех_Движение!$G$2:$G$5111,Тех_Движение!$D$2:$D$5111,$C2330,Тех_Движение!$B$2:$B$5111,"&lt;="&amp;O$3)-$F2330)))</f>
        <v/>
      </c>
      <c r="P2330" s="54">
        <f>IF(OR($B2330="",P$3&lt;$D2330+Настройки!$B$7),0,MAX(0,$E2330-MAX(0,SUMIFS(Тех_Движение!$G$2:$G$5111,Тех_Движение!$D$2:$D$5111,$C2330,Тех_Движение!$B$2:$B$5111,"&lt;="&amp;P$3)-$F2330)))</f>
        <v/>
      </c>
      <c r="Q2330" s="54">
        <f>IF(OR($B2330="",Q$3&lt;$D2330+Настройки!$B$7),0,MAX(0,$E2330-MAX(0,SUMIFS(Тех_Движение!$G$2:$G$5111,Тех_Движение!$D$2:$D$5111,$C2330,Тех_Движение!$B$2:$B$5111,"&lt;="&amp;Q$3)-$F2330)))</f>
        <v/>
      </c>
      <c r="R2330" s="54">
        <f>IF($B2330="","",SUM($K2330:$Q2330))</f>
        <v/>
      </c>
      <c r="S2330" s="56">
        <f>IF($B2330="","",VLOOKUP($C2330,Настройки!$A$11:$L$17,9,FALSE))</f>
        <v/>
      </c>
      <c r="T2330" s="56">
        <f>IF($B2330="","",$R2330*$S2330)</f>
        <v/>
      </c>
    </row>
    <row r="2331">
      <c r="A2331" s="20">
        <f>Тех_Движение!$A$2328</f>
        <v/>
      </c>
      <c r="B2331" s="20">
        <f>IF(Тех_Движение!$F$2328&gt;0,Тех_Движение!$I$2328,"")</f>
        <v/>
      </c>
      <c r="C2331" s="20">
        <f>IF($B2331="","",Тех_Движение!$D$2328)</f>
        <v/>
      </c>
      <c r="D2331" s="42">
        <f>IF($B2331="","",Тех_Движение!$B$2328)</f>
        <v/>
      </c>
      <c r="E2331" s="54">
        <f>IF($B2331="","",Тех_Движение!$F$2328)</f>
        <v/>
      </c>
      <c r="F2331" s="54">
        <f>IF($B2331="","",SUMIFS($E$5:$E2330,$C$5:$C2330,$C2331))</f>
        <v/>
      </c>
      <c r="G2331" s="54">
        <f>IF($B2331="","",MAX(0,$E2331-MAX(0,SUMIFS(Тех_Движение!$G$2:$G$5111,Тех_Движение!$D$2:$D$5111,$C2331,Тех_Движение!$B$2:$B$5111,"&lt;="&amp;Настройки!$B$5-1)-$F2331)))</f>
        <v/>
      </c>
      <c r="H2331" s="54">
        <f>IF($B2331="","",IF(AND($D2331&gt;=Настройки!$B$5,$D2331&lt;=Настройки!$B$6),$E2331,0))</f>
        <v/>
      </c>
      <c r="I2331" s="54">
        <f>IF($B2331="","",$G2331+$H2331-$J2331)</f>
        <v/>
      </c>
      <c r="J2331" s="54">
        <f>IF($B2331="","",MAX(0,$E2331-MAX(0,SUMIFS(Тех_Движение!$G$2:$G$5111,Тех_Движение!$D$2:$D$5111,$C2331,Тех_Движение!$B$2:$B$5111,"&lt;="&amp;Настройки!$B$6)-$F2331)))</f>
        <v/>
      </c>
      <c r="K2331" s="54">
        <f>IF(OR($B2331="",K$3&lt;$D2331+Настройки!$B$7),0,MAX(0,$E2331-MAX(0,SUMIFS(Тех_Движение!$G$2:$G$5111,Тех_Движение!$D$2:$D$5111,$C2331,Тех_Движение!$B$2:$B$5111,"&lt;="&amp;K$3)-$F2331)))</f>
        <v/>
      </c>
      <c r="L2331" s="54">
        <f>IF(OR($B2331="",L$3&lt;$D2331+Настройки!$B$7),0,MAX(0,$E2331-MAX(0,SUMIFS(Тех_Движение!$G$2:$G$5111,Тех_Движение!$D$2:$D$5111,$C2331,Тех_Движение!$B$2:$B$5111,"&lt;="&amp;L$3)-$F2331)))</f>
        <v/>
      </c>
      <c r="M2331" s="54">
        <f>IF(OR($B2331="",M$3&lt;$D2331+Настройки!$B$7),0,MAX(0,$E2331-MAX(0,SUMIFS(Тех_Движение!$G$2:$G$5111,Тех_Движение!$D$2:$D$5111,$C2331,Тех_Движение!$B$2:$B$5111,"&lt;="&amp;M$3)-$F2331)))</f>
        <v/>
      </c>
      <c r="N2331" s="54">
        <f>IF(OR($B2331="",N$3&lt;$D2331+Настройки!$B$7),0,MAX(0,$E2331-MAX(0,SUMIFS(Тех_Движение!$G$2:$G$5111,Тех_Движение!$D$2:$D$5111,$C2331,Тех_Движение!$B$2:$B$5111,"&lt;="&amp;N$3)-$F2331)))</f>
        <v/>
      </c>
      <c r="O2331" s="54">
        <f>IF(OR($B2331="",O$3&lt;$D2331+Настройки!$B$7),0,MAX(0,$E2331-MAX(0,SUMIFS(Тех_Движение!$G$2:$G$5111,Тех_Движение!$D$2:$D$5111,$C2331,Тех_Движение!$B$2:$B$5111,"&lt;="&amp;O$3)-$F2331)))</f>
        <v/>
      </c>
      <c r="P2331" s="54">
        <f>IF(OR($B2331="",P$3&lt;$D2331+Настройки!$B$7),0,MAX(0,$E2331-MAX(0,SUMIFS(Тех_Движение!$G$2:$G$5111,Тех_Движение!$D$2:$D$5111,$C2331,Тех_Движение!$B$2:$B$5111,"&lt;="&amp;P$3)-$F2331)))</f>
        <v/>
      </c>
      <c r="Q2331" s="54">
        <f>IF(OR($B2331="",Q$3&lt;$D2331+Настройки!$B$7),0,MAX(0,$E2331-MAX(0,SUMIFS(Тех_Движение!$G$2:$G$5111,Тех_Движение!$D$2:$D$5111,$C2331,Тех_Движение!$B$2:$B$5111,"&lt;="&amp;Q$3)-$F2331)))</f>
        <v/>
      </c>
      <c r="R2331" s="54">
        <f>IF($B2331="","",SUM($K2331:$Q2331))</f>
        <v/>
      </c>
      <c r="S2331" s="56">
        <f>IF($B2331="","",VLOOKUP($C2331,Настройки!$A$11:$L$17,9,FALSE))</f>
        <v/>
      </c>
      <c r="T2331" s="56">
        <f>IF($B2331="","",$R2331*$S2331)</f>
        <v/>
      </c>
    </row>
    <row r="2332">
      <c r="A2332" s="20">
        <f>Тех_Движение!$A$2329</f>
        <v/>
      </c>
      <c r="B2332" s="20">
        <f>IF(Тех_Движение!$F$2329&gt;0,Тех_Движение!$I$2329,"")</f>
        <v/>
      </c>
      <c r="C2332" s="20">
        <f>IF($B2332="","",Тех_Движение!$D$2329)</f>
        <v/>
      </c>
      <c r="D2332" s="42">
        <f>IF($B2332="","",Тех_Движение!$B$2329)</f>
        <v/>
      </c>
      <c r="E2332" s="54">
        <f>IF($B2332="","",Тех_Движение!$F$2329)</f>
        <v/>
      </c>
      <c r="F2332" s="54">
        <f>IF($B2332="","",SUMIFS($E$5:$E2331,$C$5:$C2331,$C2332))</f>
        <v/>
      </c>
      <c r="G2332" s="54">
        <f>IF($B2332="","",MAX(0,$E2332-MAX(0,SUMIFS(Тех_Движение!$G$2:$G$5111,Тех_Движение!$D$2:$D$5111,$C2332,Тех_Движение!$B$2:$B$5111,"&lt;="&amp;Настройки!$B$5-1)-$F2332)))</f>
        <v/>
      </c>
      <c r="H2332" s="54">
        <f>IF($B2332="","",IF(AND($D2332&gt;=Настройки!$B$5,$D2332&lt;=Настройки!$B$6),$E2332,0))</f>
        <v/>
      </c>
      <c r="I2332" s="54">
        <f>IF($B2332="","",$G2332+$H2332-$J2332)</f>
        <v/>
      </c>
      <c r="J2332" s="54">
        <f>IF($B2332="","",MAX(0,$E2332-MAX(0,SUMIFS(Тех_Движение!$G$2:$G$5111,Тех_Движение!$D$2:$D$5111,$C2332,Тех_Движение!$B$2:$B$5111,"&lt;="&amp;Настройки!$B$6)-$F2332)))</f>
        <v/>
      </c>
      <c r="K2332" s="54">
        <f>IF(OR($B2332="",K$3&lt;$D2332+Настройки!$B$7),0,MAX(0,$E2332-MAX(0,SUMIFS(Тех_Движение!$G$2:$G$5111,Тех_Движение!$D$2:$D$5111,$C2332,Тех_Движение!$B$2:$B$5111,"&lt;="&amp;K$3)-$F2332)))</f>
        <v/>
      </c>
      <c r="L2332" s="54">
        <f>IF(OR($B2332="",L$3&lt;$D2332+Настройки!$B$7),0,MAX(0,$E2332-MAX(0,SUMIFS(Тех_Движение!$G$2:$G$5111,Тех_Движение!$D$2:$D$5111,$C2332,Тех_Движение!$B$2:$B$5111,"&lt;="&amp;L$3)-$F2332)))</f>
        <v/>
      </c>
      <c r="M2332" s="54">
        <f>IF(OR($B2332="",M$3&lt;$D2332+Настройки!$B$7),0,MAX(0,$E2332-MAX(0,SUMIFS(Тех_Движение!$G$2:$G$5111,Тех_Движение!$D$2:$D$5111,$C2332,Тех_Движение!$B$2:$B$5111,"&lt;="&amp;M$3)-$F2332)))</f>
        <v/>
      </c>
      <c r="N2332" s="54">
        <f>IF(OR($B2332="",N$3&lt;$D2332+Настройки!$B$7),0,MAX(0,$E2332-MAX(0,SUMIFS(Тех_Движение!$G$2:$G$5111,Тех_Движение!$D$2:$D$5111,$C2332,Тех_Движение!$B$2:$B$5111,"&lt;="&amp;N$3)-$F2332)))</f>
        <v/>
      </c>
      <c r="O2332" s="54">
        <f>IF(OR($B2332="",O$3&lt;$D2332+Настройки!$B$7),0,MAX(0,$E2332-MAX(0,SUMIFS(Тех_Движение!$G$2:$G$5111,Тех_Движение!$D$2:$D$5111,$C2332,Тех_Движение!$B$2:$B$5111,"&lt;="&amp;O$3)-$F2332)))</f>
        <v/>
      </c>
      <c r="P2332" s="54">
        <f>IF(OR($B2332="",P$3&lt;$D2332+Настройки!$B$7),0,MAX(0,$E2332-MAX(0,SUMIFS(Тех_Движение!$G$2:$G$5111,Тех_Движение!$D$2:$D$5111,$C2332,Тех_Движение!$B$2:$B$5111,"&lt;="&amp;P$3)-$F2332)))</f>
        <v/>
      </c>
      <c r="Q2332" s="54">
        <f>IF(OR($B2332="",Q$3&lt;$D2332+Настройки!$B$7),0,MAX(0,$E2332-MAX(0,SUMIFS(Тех_Движение!$G$2:$G$5111,Тех_Движение!$D$2:$D$5111,$C2332,Тех_Движение!$B$2:$B$5111,"&lt;="&amp;Q$3)-$F2332)))</f>
        <v/>
      </c>
      <c r="R2332" s="54">
        <f>IF($B2332="","",SUM($K2332:$Q2332))</f>
        <v/>
      </c>
      <c r="S2332" s="56">
        <f>IF($B2332="","",VLOOKUP($C2332,Настройки!$A$11:$L$17,9,FALSE))</f>
        <v/>
      </c>
      <c r="T2332" s="56">
        <f>IF($B2332="","",$R2332*$S2332)</f>
        <v/>
      </c>
    </row>
    <row r="2333">
      <c r="A2333" s="20">
        <f>Тех_Движение!$A$2330</f>
        <v/>
      </c>
      <c r="B2333" s="20">
        <f>IF(Тех_Движение!$F$2330&gt;0,Тех_Движение!$I$2330,"")</f>
        <v/>
      </c>
      <c r="C2333" s="20">
        <f>IF($B2333="","",Тех_Движение!$D$2330)</f>
        <v/>
      </c>
      <c r="D2333" s="42">
        <f>IF($B2333="","",Тех_Движение!$B$2330)</f>
        <v/>
      </c>
      <c r="E2333" s="54">
        <f>IF($B2333="","",Тех_Движение!$F$2330)</f>
        <v/>
      </c>
      <c r="F2333" s="54">
        <f>IF($B2333="","",SUMIFS($E$5:$E2332,$C$5:$C2332,$C2333))</f>
        <v/>
      </c>
      <c r="G2333" s="54">
        <f>IF($B2333="","",MAX(0,$E2333-MAX(0,SUMIFS(Тех_Движение!$G$2:$G$5111,Тех_Движение!$D$2:$D$5111,$C2333,Тех_Движение!$B$2:$B$5111,"&lt;="&amp;Настройки!$B$5-1)-$F2333)))</f>
        <v/>
      </c>
      <c r="H2333" s="54">
        <f>IF($B2333="","",IF(AND($D2333&gt;=Настройки!$B$5,$D2333&lt;=Настройки!$B$6),$E2333,0))</f>
        <v/>
      </c>
      <c r="I2333" s="54">
        <f>IF($B2333="","",$G2333+$H2333-$J2333)</f>
        <v/>
      </c>
      <c r="J2333" s="54">
        <f>IF($B2333="","",MAX(0,$E2333-MAX(0,SUMIFS(Тех_Движение!$G$2:$G$5111,Тех_Движение!$D$2:$D$5111,$C2333,Тех_Движение!$B$2:$B$5111,"&lt;="&amp;Настройки!$B$6)-$F2333)))</f>
        <v/>
      </c>
      <c r="K2333" s="54">
        <f>IF(OR($B2333="",K$3&lt;$D2333+Настройки!$B$7),0,MAX(0,$E2333-MAX(0,SUMIFS(Тех_Движение!$G$2:$G$5111,Тех_Движение!$D$2:$D$5111,$C2333,Тех_Движение!$B$2:$B$5111,"&lt;="&amp;K$3)-$F2333)))</f>
        <v/>
      </c>
      <c r="L2333" s="54">
        <f>IF(OR($B2333="",L$3&lt;$D2333+Настройки!$B$7),0,MAX(0,$E2333-MAX(0,SUMIFS(Тех_Движение!$G$2:$G$5111,Тех_Движение!$D$2:$D$5111,$C2333,Тех_Движение!$B$2:$B$5111,"&lt;="&amp;L$3)-$F2333)))</f>
        <v/>
      </c>
      <c r="M2333" s="54">
        <f>IF(OR($B2333="",M$3&lt;$D2333+Настройки!$B$7),0,MAX(0,$E2333-MAX(0,SUMIFS(Тех_Движение!$G$2:$G$5111,Тех_Движение!$D$2:$D$5111,$C2333,Тех_Движение!$B$2:$B$5111,"&lt;="&amp;M$3)-$F2333)))</f>
        <v/>
      </c>
      <c r="N2333" s="54">
        <f>IF(OR($B2333="",N$3&lt;$D2333+Настройки!$B$7),0,MAX(0,$E2333-MAX(0,SUMIFS(Тех_Движение!$G$2:$G$5111,Тех_Движение!$D$2:$D$5111,$C2333,Тех_Движение!$B$2:$B$5111,"&lt;="&amp;N$3)-$F2333)))</f>
        <v/>
      </c>
      <c r="O2333" s="54">
        <f>IF(OR($B2333="",O$3&lt;$D2333+Настройки!$B$7),0,MAX(0,$E2333-MAX(0,SUMIFS(Тех_Движение!$G$2:$G$5111,Тех_Движение!$D$2:$D$5111,$C2333,Тех_Движение!$B$2:$B$5111,"&lt;="&amp;O$3)-$F2333)))</f>
        <v/>
      </c>
      <c r="P2333" s="54">
        <f>IF(OR($B2333="",P$3&lt;$D2333+Настройки!$B$7),0,MAX(0,$E2333-MAX(0,SUMIFS(Тех_Движение!$G$2:$G$5111,Тех_Движение!$D$2:$D$5111,$C2333,Тех_Движение!$B$2:$B$5111,"&lt;="&amp;P$3)-$F2333)))</f>
        <v/>
      </c>
      <c r="Q2333" s="54">
        <f>IF(OR($B2333="",Q$3&lt;$D2333+Настройки!$B$7),0,MAX(0,$E2333-MAX(0,SUMIFS(Тех_Движение!$G$2:$G$5111,Тех_Движение!$D$2:$D$5111,$C2333,Тех_Движение!$B$2:$B$5111,"&lt;="&amp;Q$3)-$F2333)))</f>
        <v/>
      </c>
      <c r="R2333" s="54">
        <f>IF($B2333="","",SUM($K2333:$Q2333))</f>
        <v/>
      </c>
      <c r="S2333" s="56">
        <f>IF($B2333="","",VLOOKUP($C2333,Настройки!$A$11:$L$17,9,FALSE))</f>
        <v/>
      </c>
      <c r="T2333" s="56">
        <f>IF($B2333="","",$R2333*$S2333)</f>
        <v/>
      </c>
    </row>
    <row r="2334">
      <c r="A2334" s="20">
        <f>Тех_Движение!$A$2331</f>
        <v/>
      </c>
      <c r="B2334" s="20">
        <f>IF(Тех_Движение!$F$2331&gt;0,Тех_Движение!$I$2331,"")</f>
        <v/>
      </c>
      <c r="C2334" s="20">
        <f>IF($B2334="","",Тех_Движение!$D$2331)</f>
        <v/>
      </c>
      <c r="D2334" s="42">
        <f>IF($B2334="","",Тех_Движение!$B$2331)</f>
        <v/>
      </c>
      <c r="E2334" s="54">
        <f>IF($B2334="","",Тех_Движение!$F$2331)</f>
        <v/>
      </c>
      <c r="F2334" s="54">
        <f>IF($B2334="","",SUMIFS($E$5:$E2333,$C$5:$C2333,$C2334))</f>
        <v/>
      </c>
      <c r="G2334" s="54">
        <f>IF($B2334="","",MAX(0,$E2334-MAX(0,SUMIFS(Тех_Движение!$G$2:$G$5111,Тех_Движение!$D$2:$D$5111,$C2334,Тех_Движение!$B$2:$B$5111,"&lt;="&amp;Настройки!$B$5-1)-$F2334)))</f>
        <v/>
      </c>
      <c r="H2334" s="54">
        <f>IF($B2334="","",IF(AND($D2334&gt;=Настройки!$B$5,$D2334&lt;=Настройки!$B$6),$E2334,0))</f>
        <v/>
      </c>
      <c r="I2334" s="54">
        <f>IF($B2334="","",$G2334+$H2334-$J2334)</f>
        <v/>
      </c>
      <c r="J2334" s="54">
        <f>IF($B2334="","",MAX(0,$E2334-MAX(0,SUMIFS(Тех_Движение!$G$2:$G$5111,Тех_Движение!$D$2:$D$5111,$C2334,Тех_Движение!$B$2:$B$5111,"&lt;="&amp;Настройки!$B$6)-$F2334)))</f>
        <v/>
      </c>
      <c r="K2334" s="54">
        <f>IF(OR($B2334="",K$3&lt;$D2334+Настройки!$B$7),0,MAX(0,$E2334-MAX(0,SUMIFS(Тех_Движение!$G$2:$G$5111,Тех_Движение!$D$2:$D$5111,$C2334,Тех_Движение!$B$2:$B$5111,"&lt;="&amp;K$3)-$F2334)))</f>
        <v/>
      </c>
      <c r="L2334" s="54">
        <f>IF(OR($B2334="",L$3&lt;$D2334+Настройки!$B$7),0,MAX(0,$E2334-MAX(0,SUMIFS(Тех_Движение!$G$2:$G$5111,Тех_Движение!$D$2:$D$5111,$C2334,Тех_Движение!$B$2:$B$5111,"&lt;="&amp;L$3)-$F2334)))</f>
        <v/>
      </c>
      <c r="M2334" s="54">
        <f>IF(OR($B2334="",M$3&lt;$D2334+Настройки!$B$7),0,MAX(0,$E2334-MAX(0,SUMIFS(Тех_Движение!$G$2:$G$5111,Тех_Движение!$D$2:$D$5111,$C2334,Тех_Движение!$B$2:$B$5111,"&lt;="&amp;M$3)-$F2334)))</f>
        <v/>
      </c>
      <c r="N2334" s="54">
        <f>IF(OR($B2334="",N$3&lt;$D2334+Настройки!$B$7),0,MAX(0,$E2334-MAX(0,SUMIFS(Тех_Движение!$G$2:$G$5111,Тех_Движение!$D$2:$D$5111,$C2334,Тех_Движение!$B$2:$B$5111,"&lt;="&amp;N$3)-$F2334)))</f>
        <v/>
      </c>
      <c r="O2334" s="54">
        <f>IF(OR($B2334="",O$3&lt;$D2334+Настройки!$B$7),0,MAX(0,$E2334-MAX(0,SUMIFS(Тех_Движение!$G$2:$G$5111,Тех_Движение!$D$2:$D$5111,$C2334,Тех_Движение!$B$2:$B$5111,"&lt;="&amp;O$3)-$F2334)))</f>
        <v/>
      </c>
      <c r="P2334" s="54">
        <f>IF(OR($B2334="",P$3&lt;$D2334+Настройки!$B$7),0,MAX(0,$E2334-MAX(0,SUMIFS(Тех_Движение!$G$2:$G$5111,Тех_Движение!$D$2:$D$5111,$C2334,Тех_Движение!$B$2:$B$5111,"&lt;="&amp;P$3)-$F2334)))</f>
        <v/>
      </c>
      <c r="Q2334" s="54">
        <f>IF(OR($B2334="",Q$3&lt;$D2334+Настройки!$B$7),0,MAX(0,$E2334-MAX(0,SUMIFS(Тех_Движение!$G$2:$G$5111,Тех_Движение!$D$2:$D$5111,$C2334,Тех_Движение!$B$2:$B$5111,"&lt;="&amp;Q$3)-$F2334)))</f>
        <v/>
      </c>
      <c r="R2334" s="54">
        <f>IF($B2334="","",SUM($K2334:$Q2334))</f>
        <v/>
      </c>
      <c r="S2334" s="56">
        <f>IF($B2334="","",VLOOKUP($C2334,Настройки!$A$11:$L$17,9,FALSE))</f>
        <v/>
      </c>
      <c r="T2334" s="56">
        <f>IF($B2334="","",$R2334*$S2334)</f>
        <v/>
      </c>
    </row>
    <row r="2335">
      <c r="A2335" s="20">
        <f>Тех_Движение!$A$2332</f>
        <v/>
      </c>
      <c r="B2335" s="20">
        <f>IF(Тех_Движение!$F$2332&gt;0,Тех_Движение!$I$2332,"")</f>
        <v/>
      </c>
      <c r="C2335" s="20">
        <f>IF($B2335="","",Тех_Движение!$D$2332)</f>
        <v/>
      </c>
      <c r="D2335" s="42">
        <f>IF($B2335="","",Тех_Движение!$B$2332)</f>
        <v/>
      </c>
      <c r="E2335" s="54">
        <f>IF($B2335="","",Тех_Движение!$F$2332)</f>
        <v/>
      </c>
      <c r="F2335" s="54">
        <f>IF($B2335="","",SUMIFS($E$5:$E2334,$C$5:$C2334,$C2335))</f>
        <v/>
      </c>
      <c r="G2335" s="54">
        <f>IF($B2335="","",MAX(0,$E2335-MAX(0,SUMIFS(Тех_Движение!$G$2:$G$5111,Тех_Движение!$D$2:$D$5111,$C2335,Тех_Движение!$B$2:$B$5111,"&lt;="&amp;Настройки!$B$5-1)-$F2335)))</f>
        <v/>
      </c>
      <c r="H2335" s="54">
        <f>IF($B2335="","",IF(AND($D2335&gt;=Настройки!$B$5,$D2335&lt;=Настройки!$B$6),$E2335,0))</f>
        <v/>
      </c>
      <c r="I2335" s="54">
        <f>IF($B2335="","",$G2335+$H2335-$J2335)</f>
        <v/>
      </c>
      <c r="J2335" s="54">
        <f>IF($B2335="","",MAX(0,$E2335-MAX(0,SUMIFS(Тех_Движение!$G$2:$G$5111,Тех_Движение!$D$2:$D$5111,$C2335,Тех_Движение!$B$2:$B$5111,"&lt;="&amp;Настройки!$B$6)-$F2335)))</f>
        <v/>
      </c>
      <c r="K2335" s="54">
        <f>IF(OR($B2335="",K$3&lt;$D2335+Настройки!$B$7),0,MAX(0,$E2335-MAX(0,SUMIFS(Тех_Движение!$G$2:$G$5111,Тех_Движение!$D$2:$D$5111,$C2335,Тех_Движение!$B$2:$B$5111,"&lt;="&amp;K$3)-$F2335)))</f>
        <v/>
      </c>
      <c r="L2335" s="54">
        <f>IF(OR($B2335="",L$3&lt;$D2335+Настройки!$B$7),0,MAX(0,$E2335-MAX(0,SUMIFS(Тех_Движение!$G$2:$G$5111,Тех_Движение!$D$2:$D$5111,$C2335,Тех_Движение!$B$2:$B$5111,"&lt;="&amp;L$3)-$F2335)))</f>
        <v/>
      </c>
      <c r="M2335" s="54">
        <f>IF(OR($B2335="",M$3&lt;$D2335+Настройки!$B$7),0,MAX(0,$E2335-MAX(0,SUMIFS(Тех_Движение!$G$2:$G$5111,Тех_Движение!$D$2:$D$5111,$C2335,Тех_Движение!$B$2:$B$5111,"&lt;="&amp;M$3)-$F2335)))</f>
        <v/>
      </c>
      <c r="N2335" s="54">
        <f>IF(OR($B2335="",N$3&lt;$D2335+Настройки!$B$7),0,MAX(0,$E2335-MAX(0,SUMIFS(Тех_Движение!$G$2:$G$5111,Тех_Движение!$D$2:$D$5111,$C2335,Тех_Движение!$B$2:$B$5111,"&lt;="&amp;N$3)-$F2335)))</f>
        <v/>
      </c>
      <c r="O2335" s="54">
        <f>IF(OR($B2335="",O$3&lt;$D2335+Настройки!$B$7),0,MAX(0,$E2335-MAX(0,SUMIFS(Тех_Движение!$G$2:$G$5111,Тех_Движение!$D$2:$D$5111,$C2335,Тех_Движение!$B$2:$B$5111,"&lt;="&amp;O$3)-$F2335)))</f>
        <v/>
      </c>
      <c r="P2335" s="54">
        <f>IF(OR($B2335="",P$3&lt;$D2335+Настройки!$B$7),0,MAX(0,$E2335-MAX(0,SUMIFS(Тех_Движение!$G$2:$G$5111,Тех_Движение!$D$2:$D$5111,$C2335,Тех_Движение!$B$2:$B$5111,"&lt;="&amp;P$3)-$F2335)))</f>
        <v/>
      </c>
      <c r="Q2335" s="54">
        <f>IF(OR($B2335="",Q$3&lt;$D2335+Настройки!$B$7),0,MAX(0,$E2335-MAX(0,SUMIFS(Тех_Движение!$G$2:$G$5111,Тех_Движение!$D$2:$D$5111,$C2335,Тех_Движение!$B$2:$B$5111,"&lt;="&amp;Q$3)-$F2335)))</f>
        <v/>
      </c>
      <c r="R2335" s="54">
        <f>IF($B2335="","",SUM($K2335:$Q2335))</f>
        <v/>
      </c>
      <c r="S2335" s="56">
        <f>IF($B2335="","",VLOOKUP($C2335,Настройки!$A$11:$L$17,9,FALSE))</f>
        <v/>
      </c>
      <c r="T2335" s="56">
        <f>IF($B2335="","",$R2335*$S2335)</f>
        <v/>
      </c>
    </row>
    <row r="2336">
      <c r="A2336" s="20">
        <f>Тех_Движение!$A$2333</f>
        <v/>
      </c>
      <c r="B2336" s="20">
        <f>IF(Тех_Движение!$F$2333&gt;0,Тех_Движение!$I$2333,"")</f>
        <v/>
      </c>
      <c r="C2336" s="20">
        <f>IF($B2336="","",Тех_Движение!$D$2333)</f>
        <v/>
      </c>
      <c r="D2336" s="42">
        <f>IF($B2336="","",Тех_Движение!$B$2333)</f>
        <v/>
      </c>
      <c r="E2336" s="54">
        <f>IF($B2336="","",Тех_Движение!$F$2333)</f>
        <v/>
      </c>
      <c r="F2336" s="54">
        <f>IF($B2336="","",SUMIFS($E$5:$E2335,$C$5:$C2335,$C2336))</f>
        <v/>
      </c>
      <c r="G2336" s="54">
        <f>IF($B2336="","",MAX(0,$E2336-MAX(0,SUMIFS(Тех_Движение!$G$2:$G$5111,Тех_Движение!$D$2:$D$5111,$C2336,Тех_Движение!$B$2:$B$5111,"&lt;="&amp;Настройки!$B$5-1)-$F2336)))</f>
        <v/>
      </c>
      <c r="H2336" s="54">
        <f>IF($B2336="","",IF(AND($D2336&gt;=Настройки!$B$5,$D2336&lt;=Настройки!$B$6),$E2336,0))</f>
        <v/>
      </c>
      <c r="I2336" s="54">
        <f>IF($B2336="","",$G2336+$H2336-$J2336)</f>
        <v/>
      </c>
      <c r="J2336" s="54">
        <f>IF($B2336="","",MAX(0,$E2336-MAX(0,SUMIFS(Тех_Движение!$G$2:$G$5111,Тех_Движение!$D$2:$D$5111,$C2336,Тех_Движение!$B$2:$B$5111,"&lt;="&amp;Настройки!$B$6)-$F2336)))</f>
        <v/>
      </c>
      <c r="K2336" s="54">
        <f>IF(OR($B2336="",K$3&lt;$D2336+Настройки!$B$7),0,MAX(0,$E2336-MAX(0,SUMIFS(Тех_Движение!$G$2:$G$5111,Тех_Движение!$D$2:$D$5111,$C2336,Тех_Движение!$B$2:$B$5111,"&lt;="&amp;K$3)-$F2336)))</f>
        <v/>
      </c>
      <c r="L2336" s="54">
        <f>IF(OR($B2336="",L$3&lt;$D2336+Настройки!$B$7),0,MAX(0,$E2336-MAX(0,SUMIFS(Тех_Движение!$G$2:$G$5111,Тех_Движение!$D$2:$D$5111,$C2336,Тех_Движение!$B$2:$B$5111,"&lt;="&amp;L$3)-$F2336)))</f>
        <v/>
      </c>
      <c r="M2336" s="54">
        <f>IF(OR($B2336="",M$3&lt;$D2336+Настройки!$B$7),0,MAX(0,$E2336-MAX(0,SUMIFS(Тех_Движение!$G$2:$G$5111,Тех_Движение!$D$2:$D$5111,$C2336,Тех_Движение!$B$2:$B$5111,"&lt;="&amp;M$3)-$F2336)))</f>
        <v/>
      </c>
      <c r="N2336" s="54">
        <f>IF(OR($B2336="",N$3&lt;$D2336+Настройки!$B$7),0,MAX(0,$E2336-MAX(0,SUMIFS(Тех_Движение!$G$2:$G$5111,Тех_Движение!$D$2:$D$5111,$C2336,Тех_Движение!$B$2:$B$5111,"&lt;="&amp;N$3)-$F2336)))</f>
        <v/>
      </c>
      <c r="O2336" s="54">
        <f>IF(OR($B2336="",O$3&lt;$D2336+Настройки!$B$7),0,MAX(0,$E2336-MAX(0,SUMIFS(Тех_Движение!$G$2:$G$5111,Тех_Движение!$D$2:$D$5111,$C2336,Тех_Движение!$B$2:$B$5111,"&lt;="&amp;O$3)-$F2336)))</f>
        <v/>
      </c>
      <c r="P2336" s="54">
        <f>IF(OR($B2336="",P$3&lt;$D2336+Настройки!$B$7),0,MAX(0,$E2336-MAX(0,SUMIFS(Тех_Движение!$G$2:$G$5111,Тех_Движение!$D$2:$D$5111,$C2336,Тех_Движение!$B$2:$B$5111,"&lt;="&amp;P$3)-$F2336)))</f>
        <v/>
      </c>
      <c r="Q2336" s="54">
        <f>IF(OR($B2336="",Q$3&lt;$D2336+Настройки!$B$7),0,MAX(0,$E2336-MAX(0,SUMIFS(Тех_Движение!$G$2:$G$5111,Тех_Движение!$D$2:$D$5111,$C2336,Тех_Движение!$B$2:$B$5111,"&lt;="&amp;Q$3)-$F2336)))</f>
        <v/>
      </c>
      <c r="R2336" s="54">
        <f>IF($B2336="","",SUM($K2336:$Q2336))</f>
        <v/>
      </c>
      <c r="S2336" s="56">
        <f>IF($B2336="","",VLOOKUP($C2336,Настройки!$A$11:$L$17,9,FALSE))</f>
        <v/>
      </c>
      <c r="T2336" s="56">
        <f>IF($B2336="","",$R2336*$S2336)</f>
        <v/>
      </c>
    </row>
    <row r="2337">
      <c r="A2337" s="20">
        <f>Тех_Движение!$A$2334</f>
        <v/>
      </c>
      <c r="B2337" s="20">
        <f>IF(Тех_Движение!$F$2334&gt;0,Тех_Движение!$I$2334,"")</f>
        <v/>
      </c>
      <c r="C2337" s="20">
        <f>IF($B2337="","",Тех_Движение!$D$2334)</f>
        <v/>
      </c>
      <c r="D2337" s="42">
        <f>IF($B2337="","",Тех_Движение!$B$2334)</f>
        <v/>
      </c>
      <c r="E2337" s="54">
        <f>IF($B2337="","",Тех_Движение!$F$2334)</f>
        <v/>
      </c>
      <c r="F2337" s="54">
        <f>IF($B2337="","",SUMIFS($E$5:$E2336,$C$5:$C2336,$C2337))</f>
        <v/>
      </c>
      <c r="G2337" s="54">
        <f>IF($B2337="","",MAX(0,$E2337-MAX(0,SUMIFS(Тех_Движение!$G$2:$G$5111,Тех_Движение!$D$2:$D$5111,$C2337,Тех_Движение!$B$2:$B$5111,"&lt;="&amp;Настройки!$B$5-1)-$F2337)))</f>
        <v/>
      </c>
      <c r="H2337" s="54">
        <f>IF($B2337="","",IF(AND($D2337&gt;=Настройки!$B$5,$D2337&lt;=Настройки!$B$6),$E2337,0))</f>
        <v/>
      </c>
      <c r="I2337" s="54">
        <f>IF($B2337="","",$G2337+$H2337-$J2337)</f>
        <v/>
      </c>
      <c r="J2337" s="54">
        <f>IF($B2337="","",MAX(0,$E2337-MAX(0,SUMIFS(Тех_Движение!$G$2:$G$5111,Тех_Движение!$D$2:$D$5111,$C2337,Тех_Движение!$B$2:$B$5111,"&lt;="&amp;Настройки!$B$6)-$F2337)))</f>
        <v/>
      </c>
      <c r="K2337" s="54">
        <f>IF(OR($B2337="",K$3&lt;$D2337+Настройки!$B$7),0,MAX(0,$E2337-MAX(0,SUMIFS(Тех_Движение!$G$2:$G$5111,Тех_Движение!$D$2:$D$5111,$C2337,Тех_Движение!$B$2:$B$5111,"&lt;="&amp;K$3)-$F2337)))</f>
        <v/>
      </c>
      <c r="L2337" s="54">
        <f>IF(OR($B2337="",L$3&lt;$D2337+Настройки!$B$7),0,MAX(0,$E2337-MAX(0,SUMIFS(Тех_Движение!$G$2:$G$5111,Тех_Движение!$D$2:$D$5111,$C2337,Тех_Движение!$B$2:$B$5111,"&lt;="&amp;L$3)-$F2337)))</f>
        <v/>
      </c>
      <c r="M2337" s="54">
        <f>IF(OR($B2337="",M$3&lt;$D2337+Настройки!$B$7),0,MAX(0,$E2337-MAX(0,SUMIFS(Тех_Движение!$G$2:$G$5111,Тех_Движение!$D$2:$D$5111,$C2337,Тех_Движение!$B$2:$B$5111,"&lt;="&amp;M$3)-$F2337)))</f>
        <v/>
      </c>
      <c r="N2337" s="54">
        <f>IF(OR($B2337="",N$3&lt;$D2337+Настройки!$B$7),0,MAX(0,$E2337-MAX(0,SUMIFS(Тех_Движение!$G$2:$G$5111,Тех_Движение!$D$2:$D$5111,$C2337,Тех_Движение!$B$2:$B$5111,"&lt;="&amp;N$3)-$F2337)))</f>
        <v/>
      </c>
      <c r="O2337" s="54">
        <f>IF(OR($B2337="",O$3&lt;$D2337+Настройки!$B$7),0,MAX(0,$E2337-MAX(0,SUMIFS(Тех_Движение!$G$2:$G$5111,Тех_Движение!$D$2:$D$5111,$C2337,Тех_Движение!$B$2:$B$5111,"&lt;="&amp;O$3)-$F2337)))</f>
        <v/>
      </c>
      <c r="P2337" s="54">
        <f>IF(OR($B2337="",P$3&lt;$D2337+Настройки!$B$7),0,MAX(0,$E2337-MAX(0,SUMIFS(Тех_Движение!$G$2:$G$5111,Тех_Движение!$D$2:$D$5111,$C2337,Тех_Движение!$B$2:$B$5111,"&lt;="&amp;P$3)-$F2337)))</f>
        <v/>
      </c>
      <c r="Q2337" s="54">
        <f>IF(OR($B2337="",Q$3&lt;$D2337+Настройки!$B$7),0,MAX(0,$E2337-MAX(0,SUMIFS(Тех_Движение!$G$2:$G$5111,Тех_Движение!$D$2:$D$5111,$C2337,Тех_Движение!$B$2:$B$5111,"&lt;="&amp;Q$3)-$F2337)))</f>
        <v/>
      </c>
      <c r="R2337" s="54">
        <f>IF($B2337="","",SUM($K2337:$Q2337))</f>
        <v/>
      </c>
      <c r="S2337" s="56">
        <f>IF($B2337="","",VLOOKUP($C2337,Настройки!$A$11:$L$17,9,FALSE))</f>
        <v/>
      </c>
      <c r="T2337" s="56">
        <f>IF($B2337="","",$R2337*$S2337)</f>
        <v/>
      </c>
    </row>
    <row r="2338">
      <c r="A2338" s="20">
        <f>Тех_Движение!$A$2335</f>
        <v/>
      </c>
      <c r="B2338" s="20">
        <f>IF(Тех_Движение!$F$2335&gt;0,Тех_Движение!$I$2335,"")</f>
        <v/>
      </c>
      <c r="C2338" s="20">
        <f>IF($B2338="","",Тех_Движение!$D$2335)</f>
        <v/>
      </c>
      <c r="D2338" s="42">
        <f>IF($B2338="","",Тех_Движение!$B$2335)</f>
        <v/>
      </c>
      <c r="E2338" s="54">
        <f>IF($B2338="","",Тех_Движение!$F$2335)</f>
        <v/>
      </c>
      <c r="F2338" s="54">
        <f>IF($B2338="","",SUMIFS($E$5:$E2337,$C$5:$C2337,$C2338))</f>
        <v/>
      </c>
      <c r="G2338" s="54">
        <f>IF($B2338="","",MAX(0,$E2338-MAX(0,SUMIFS(Тех_Движение!$G$2:$G$5111,Тех_Движение!$D$2:$D$5111,$C2338,Тех_Движение!$B$2:$B$5111,"&lt;="&amp;Настройки!$B$5-1)-$F2338)))</f>
        <v/>
      </c>
      <c r="H2338" s="54">
        <f>IF($B2338="","",IF(AND($D2338&gt;=Настройки!$B$5,$D2338&lt;=Настройки!$B$6),$E2338,0))</f>
        <v/>
      </c>
      <c r="I2338" s="54">
        <f>IF($B2338="","",$G2338+$H2338-$J2338)</f>
        <v/>
      </c>
      <c r="J2338" s="54">
        <f>IF($B2338="","",MAX(0,$E2338-MAX(0,SUMIFS(Тех_Движение!$G$2:$G$5111,Тех_Движение!$D$2:$D$5111,$C2338,Тех_Движение!$B$2:$B$5111,"&lt;="&amp;Настройки!$B$6)-$F2338)))</f>
        <v/>
      </c>
      <c r="K2338" s="54">
        <f>IF(OR($B2338="",K$3&lt;$D2338+Настройки!$B$7),0,MAX(0,$E2338-MAX(0,SUMIFS(Тех_Движение!$G$2:$G$5111,Тех_Движение!$D$2:$D$5111,$C2338,Тех_Движение!$B$2:$B$5111,"&lt;="&amp;K$3)-$F2338)))</f>
        <v/>
      </c>
      <c r="L2338" s="54">
        <f>IF(OR($B2338="",L$3&lt;$D2338+Настройки!$B$7),0,MAX(0,$E2338-MAX(0,SUMIFS(Тех_Движение!$G$2:$G$5111,Тех_Движение!$D$2:$D$5111,$C2338,Тех_Движение!$B$2:$B$5111,"&lt;="&amp;L$3)-$F2338)))</f>
        <v/>
      </c>
      <c r="M2338" s="54">
        <f>IF(OR($B2338="",M$3&lt;$D2338+Настройки!$B$7),0,MAX(0,$E2338-MAX(0,SUMIFS(Тех_Движение!$G$2:$G$5111,Тех_Движение!$D$2:$D$5111,$C2338,Тех_Движение!$B$2:$B$5111,"&lt;="&amp;M$3)-$F2338)))</f>
        <v/>
      </c>
      <c r="N2338" s="54">
        <f>IF(OR($B2338="",N$3&lt;$D2338+Настройки!$B$7),0,MAX(0,$E2338-MAX(0,SUMIFS(Тех_Движение!$G$2:$G$5111,Тех_Движение!$D$2:$D$5111,$C2338,Тех_Движение!$B$2:$B$5111,"&lt;="&amp;N$3)-$F2338)))</f>
        <v/>
      </c>
      <c r="O2338" s="54">
        <f>IF(OR($B2338="",O$3&lt;$D2338+Настройки!$B$7),0,MAX(0,$E2338-MAX(0,SUMIFS(Тех_Движение!$G$2:$G$5111,Тех_Движение!$D$2:$D$5111,$C2338,Тех_Движение!$B$2:$B$5111,"&lt;="&amp;O$3)-$F2338)))</f>
        <v/>
      </c>
      <c r="P2338" s="54">
        <f>IF(OR($B2338="",P$3&lt;$D2338+Настройки!$B$7),0,MAX(0,$E2338-MAX(0,SUMIFS(Тех_Движение!$G$2:$G$5111,Тех_Движение!$D$2:$D$5111,$C2338,Тех_Движение!$B$2:$B$5111,"&lt;="&amp;P$3)-$F2338)))</f>
        <v/>
      </c>
      <c r="Q2338" s="54">
        <f>IF(OR($B2338="",Q$3&lt;$D2338+Настройки!$B$7),0,MAX(0,$E2338-MAX(0,SUMIFS(Тех_Движение!$G$2:$G$5111,Тех_Движение!$D$2:$D$5111,$C2338,Тех_Движение!$B$2:$B$5111,"&lt;="&amp;Q$3)-$F2338)))</f>
        <v/>
      </c>
      <c r="R2338" s="54">
        <f>IF($B2338="","",SUM($K2338:$Q2338))</f>
        <v/>
      </c>
      <c r="S2338" s="56">
        <f>IF($B2338="","",VLOOKUP($C2338,Настройки!$A$11:$L$17,9,FALSE))</f>
        <v/>
      </c>
      <c r="T2338" s="56">
        <f>IF($B2338="","",$R2338*$S2338)</f>
        <v/>
      </c>
    </row>
    <row r="2339">
      <c r="A2339" s="20">
        <f>Тех_Движение!$A$2336</f>
        <v/>
      </c>
      <c r="B2339" s="20">
        <f>IF(Тех_Движение!$F$2336&gt;0,Тех_Движение!$I$2336,"")</f>
        <v/>
      </c>
      <c r="C2339" s="20">
        <f>IF($B2339="","",Тех_Движение!$D$2336)</f>
        <v/>
      </c>
      <c r="D2339" s="42">
        <f>IF($B2339="","",Тех_Движение!$B$2336)</f>
        <v/>
      </c>
      <c r="E2339" s="54">
        <f>IF($B2339="","",Тех_Движение!$F$2336)</f>
        <v/>
      </c>
      <c r="F2339" s="54">
        <f>IF($B2339="","",SUMIFS($E$5:$E2338,$C$5:$C2338,$C2339))</f>
        <v/>
      </c>
      <c r="G2339" s="54">
        <f>IF($B2339="","",MAX(0,$E2339-MAX(0,SUMIFS(Тех_Движение!$G$2:$G$5111,Тех_Движение!$D$2:$D$5111,$C2339,Тех_Движение!$B$2:$B$5111,"&lt;="&amp;Настройки!$B$5-1)-$F2339)))</f>
        <v/>
      </c>
      <c r="H2339" s="54">
        <f>IF($B2339="","",IF(AND($D2339&gt;=Настройки!$B$5,$D2339&lt;=Настройки!$B$6),$E2339,0))</f>
        <v/>
      </c>
      <c r="I2339" s="54">
        <f>IF($B2339="","",$G2339+$H2339-$J2339)</f>
        <v/>
      </c>
      <c r="J2339" s="54">
        <f>IF($B2339="","",MAX(0,$E2339-MAX(0,SUMIFS(Тех_Движение!$G$2:$G$5111,Тех_Движение!$D$2:$D$5111,$C2339,Тех_Движение!$B$2:$B$5111,"&lt;="&amp;Настройки!$B$6)-$F2339)))</f>
        <v/>
      </c>
      <c r="K2339" s="54">
        <f>IF(OR($B2339="",K$3&lt;$D2339+Настройки!$B$7),0,MAX(0,$E2339-MAX(0,SUMIFS(Тех_Движение!$G$2:$G$5111,Тех_Движение!$D$2:$D$5111,$C2339,Тех_Движение!$B$2:$B$5111,"&lt;="&amp;K$3)-$F2339)))</f>
        <v/>
      </c>
      <c r="L2339" s="54">
        <f>IF(OR($B2339="",L$3&lt;$D2339+Настройки!$B$7),0,MAX(0,$E2339-MAX(0,SUMIFS(Тех_Движение!$G$2:$G$5111,Тех_Движение!$D$2:$D$5111,$C2339,Тех_Движение!$B$2:$B$5111,"&lt;="&amp;L$3)-$F2339)))</f>
        <v/>
      </c>
      <c r="M2339" s="54">
        <f>IF(OR($B2339="",M$3&lt;$D2339+Настройки!$B$7),0,MAX(0,$E2339-MAX(0,SUMIFS(Тех_Движение!$G$2:$G$5111,Тех_Движение!$D$2:$D$5111,$C2339,Тех_Движение!$B$2:$B$5111,"&lt;="&amp;M$3)-$F2339)))</f>
        <v/>
      </c>
      <c r="N2339" s="54">
        <f>IF(OR($B2339="",N$3&lt;$D2339+Настройки!$B$7),0,MAX(0,$E2339-MAX(0,SUMIFS(Тех_Движение!$G$2:$G$5111,Тех_Движение!$D$2:$D$5111,$C2339,Тех_Движение!$B$2:$B$5111,"&lt;="&amp;N$3)-$F2339)))</f>
        <v/>
      </c>
      <c r="O2339" s="54">
        <f>IF(OR($B2339="",O$3&lt;$D2339+Настройки!$B$7),0,MAX(0,$E2339-MAX(0,SUMIFS(Тех_Движение!$G$2:$G$5111,Тех_Движение!$D$2:$D$5111,$C2339,Тех_Движение!$B$2:$B$5111,"&lt;="&amp;O$3)-$F2339)))</f>
        <v/>
      </c>
      <c r="P2339" s="54">
        <f>IF(OR($B2339="",P$3&lt;$D2339+Настройки!$B$7),0,MAX(0,$E2339-MAX(0,SUMIFS(Тех_Движение!$G$2:$G$5111,Тех_Движение!$D$2:$D$5111,$C2339,Тех_Движение!$B$2:$B$5111,"&lt;="&amp;P$3)-$F2339)))</f>
        <v/>
      </c>
      <c r="Q2339" s="54">
        <f>IF(OR($B2339="",Q$3&lt;$D2339+Настройки!$B$7),0,MAX(0,$E2339-MAX(0,SUMIFS(Тех_Движение!$G$2:$G$5111,Тех_Движение!$D$2:$D$5111,$C2339,Тех_Движение!$B$2:$B$5111,"&lt;="&amp;Q$3)-$F2339)))</f>
        <v/>
      </c>
      <c r="R2339" s="54">
        <f>IF($B2339="","",SUM($K2339:$Q2339))</f>
        <v/>
      </c>
      <c r="S2339" s="56">
        <f>IF($B2339="","",VLOOKUP($C2339,Настройки!$A$11:$L$17,9,FALSE))</f>
        <v/>
      </c>
      <c r="T2339" s="56">
        <f>IF($B2339="","",$R2339*$S2339)</f>
        <v/>
      </c>
    </row>
    <row r="2340">
      <c r="A2340" s="20">
        <f>Тех_Движение!$A$2337</f>
        <v/>
      </c>
      <c r="B2340" s="20">
        <f>IF(Тех_Движение!$F$2337&gt;0,Тех_Движение!$I$2337,"")</f>
        <v/>
      </c>
      <c r="C2340" s="20">
        <f>IF($B2340="","",Тех_Движение!$D$2337)</f>
        <v/>
      </c>
      <c r="D2340" s="42">
        <f>IF($B2340="","",Тех_Движение!$B$2337)</f>
        <v/>
      </c>
      <c r="E2340" s="54">
        <f>IF($B2340="","",Тех_Движение!$F$2337)</f>
        <v/>
      </c>
      <c r="F2340" s="54">
        <f>IF($B2340="","",SUMIFS($E$5:$E2339,$C$5:$C2339,$C2340))</f>
        <v/>
      </c>
      <c r="G2340" s="54">
        <f>IF($B2340="","",MAX(0,$E2340-MAX(0,SUMIFS(Тех_Движение!$G$2:$G$5111,Тех_Движение!$D$2:$D$5111,$C2340,Тех_Движение!$B$2:$B$5111,"&lt;="&amp;Настройки!$B$5-1)-$F2340)))</f>
        <v/>
      </c>
      <c r="H2340" s="54">
        <f>IF($B2340="","",IF(AND($D2340&gt;=Настройки!$B$5,$D2340&lt;=Настройки!$B$6),$E2340,0))</f>
        <v/>
      </c>
      <c r="I2340" s="54">
        <f>IF($B2340="","",$G2340+$H2340-$J2340)</f>
        <v/>
      </c>
      <c r="J2340" s="54">
        <f>IF($B2340="","",MAX(0,$E2340-MAX(0,SUMIFS(Тех_Движение!$G$2:$G$5111,Тех_Движение!$D$2:$D$5111,$C2340,Тех_Движение!$B$2:$B$5111,"&lt;="&amp;Настройки!$B$6)-$F2340)))</f>
        <v/>
      </c>
      <c r="K2340" s="54">
        <f>IF(OR($B2340="",K$3&lt;$D2340+Настройки!$B$7),0,MAX(0,$E2340-MAX(0,SUMIFS(Тех_Движение!$G$2:$G$5111,Тех_Движение!$D$2:$D$5111,$C2340,Тех_Движение!$B$2:$B$5111,"&lt;="&amp;K$3)-$F2340)))</f>
        <v/>
      </c>
      <c r="L2340" s="54">
        <f>IF(OR($B2340="",L$3&lt;$D2340+Настройки!$B$7),0,MAX(0,$E2340-MAX(0,SUMIFS(Тех_Движение!$G$2:$G$5111,Тех_Движение!$D$2:$D$5111,$C2340,Тех_Движение!$B$2:$B$5111,"&lt;="&amp;L$3)-$F2340)))</f>
        <v/>
      </c>
      <c r="M2340" s="54">
        <f>IF(OR($B2340="",M$3&lt;$D2340+Настройки!$B$7),0,MAX(0,$E2340-MAX(0,SUMIFS(Тех_Движение!$G$2:$G$5111,Тех_Движение!$D$2:$D$5111,$C2340,Тех_Движение!$B$2:$B$5111,"&lt;="&amp;M$3)-$F2340)))</f>
        <v/>
      </c>
      <c r="N2340" s="54">
        <f>IF(OR($B2340="",N$3&lt;$D2340+Настройки!$B$7),0,MAX(0,$E2340-MAX(0,SUMIFS(Тех_Движение!$G$2:$G$5111,Тех_Движение!$D$2:$D$5111,$C2340,Тех_Движение!$B$2:$B$5111,"&lt;="&amp;N$3)-$F2340)))</f>
        <v/>
      </c>
      <c r="O2340" s="54">
        <f>IF(OR($B2340="",O$3&lt;$D2340+Настройки!$B$7),0,MAX(0,$E2340-MAX(0,SUMIFS(Тех_Движение!$G$2:$G$5111,Тех_Движение!$D$2:$D$5111,$C2340,Тех_Движение!$B$2:$B$5111,"&lt;="&amp;O$3)-$F2340)))</f>
        <v/>
      </c>
      <c r="P2340" s="54">
        <f>IF(OR($B2340="",P$3&lt;$D2340+Настройки!$B$7),0,MAX(0,$E2340-MAX(0,SUMIFS(Тех_Движение!$G$2:$G$5111,Тех_Движение!$D$2:$D$5111,$C2340,Тех_Движение!$B$2:$B$5111,"&lt;="&amp;P$3)-$F2340)))</f>
        <v/>
      </c>
      <c r="Q2340" s="54">
        <f>IF(OR($B2340="",Q$3&lt;$D2340+Настройки!$B$7),0,MAX(0,$E2340-MAX(0,SUMIFS(Тех_Движение!$G$2:$G$5111,Тех_Движение!$D$2:$D$5111,$C2340,Тех_Движение!$B$2:$B$5111,"&lt;="&amp;Q$3)-$F2340)))</f>
        <v/>
      </c>
      <c r="R2340" s="54">
        <f>IF($B2340="","",SUM($K2340:$Q2340))</f>
        <v/>
      </c>
      <c r="S2340" s="56">
        <f>IF($B2340="","",VLOOKUP($C2340,Настройки!$A$11:$L$17,9,FALSE))</f>
        <v/>
      </c>
      <c r="T2340" s="56">
        <f>IF($B2340="","",$R2340*$S2340)</f>
        <v/>
      </c>
    </row>
    <row r="2341">
      <c r="A2341" s="20">
        <f>Тех_Движение!$A$2338</f>
        <v/>
      </c>
      <c r="B2341" s="20">
        <f>IF(Тех_Движение!$F$2338&gt;0,Тех_Движение!$I$2338,"")</f>
        <v/>
      </c>
      <c r="C2341" s="20">
        <f>IF($B2341="","",Тех_Движение!$D$2338)</f>
        <v/>
      </c>
      <c r="D2341" s="42">
        <f>IF($B2341="","",Тех_Движение!$B$2338)</f>
        <v/>
      </c>
      <c r="E2341" s="54">
        <f>IF($B2341="","",Тех_Движение!$F$2338)</f>
        <v/>
      </c>
      <c r="F2341" s="54">
        <f>IF($B2341="","",SUMIFS($E$5:$E2340,$C$5:$C2340,$C2341))</f>
        <v/>
      </c>
      <c r="G2341" s="54">
        <f>IF($B2341="","",MAX(0,$E2341-MAX(0,SUMIFS(Тех_Движение!$G$2:$G$5111,Тех_Движение!$D$2:$D$5111,$C2341,Тех_Движение!$B$2:$B$5111,"&lt;="&amp;Настройки!$B$5-1)-$F2341)))</f>
        <v/>
      </c>
      <c r="H2341" s="54">
        <f>IF($B2341="","",IF(AND($D2341&gt;=Настройки!$B$5,$D2341&lt;=Настройки!$B$6),$E2341,0))</f>
        <v/>
      </c>
      <c r="I2341" s="54">
        <f>IF($B2341="","",$G2341+$H2341-$J2341)</f>
        <v/>
      </c>
      <c r="J2341" s="54">
        <f>IF($B2341="","",MAX(0,$E2341-MAX(0,SUMIFS(Тех_Движение!$G$2:$G$5111,Тех_Движение!$D$2:$D$5111,$C2341,Тех_Движение!$B$2:$B$5111,"&lt;="&amp;Настройки!$B$6)-$F2341)))</f>
        <v/>
      </c>
      <c r="K2341" s="54">
        <f>IF(OR($B2341="",K$3&lt;$D2341+Настройки!$B$7),0,MAX(0,$E2341-MAX(0,SUMIFS(Тех_Движение!$G$2:$G$5111,Тех_Движение!$D$2:$D$5111,$C2341,Тех_Движение!$B$2:$B$5111,"&lt;="&amp;K$3)-$F2341)))</f>
        <v/>
      </c>
      <c r="L2341" s="54">
        <f>IF(OR($B2341="",L$3&lt;$D2341+Настройки!$B$7),0,MAX(0,$E2341-MAX(0,SUMIFS(Тех_Движение!$G$2:$G$5111,Тех_Движение!$D$2:$D$5111,$C2341,Тех_Движение!$B$2:$B$5111,"&lt;="&amp;L$3)-$F2341)))</f>
        <v/>
      </c>
      <c r="M2341" s="54">
        <f>IF(OR($B2341="",M$3&lt;$D2341+Настройки!$B$7),0,MAX(0,$E2341-MAX(0,SUMIFS(Тех_Движение!$G$2:$G$5111,Тех_Движение!$D$2:$D$5111,$C2341,Тех_Движение!$B$2:$B$5111,"&lt;="&amp;M$3)-$F2341)))</f>
        <v/>
      </c>
      <c r="N2341" s="54">
        <f>IF(OR($B2341="",N$3&lt;$D2341+Настройки!$B$7),0,MAX(0,$E2341-MAX(0,SUMIFS(Тех_Движение!$G$2:$G$5111,Тех_Движение!$D$2:$D$5111,$C2341,Тех_Движение!$B$2:$B$5111,"&lt;="&amp;N$3)-$F2341)))</f>
        <v/>
      </c>
      <c r="O2341" s="54">
        <f>IF(OR($B2341="",O$3&lt;$D2341+Настройки!$B$7),0,MAX(0,$E2341-MAX(0,SUMIFS(Тех_Движение!$G$2:$G$5111,Тех_Движение!$D$2:$D$5111,$C2341,Тех_Движение!$B$2:$B$5111,"&lt;="&amp;O$3)-$F2341)))</f>
        <v/>
      </c>
      <c r="P2341" s="54">
        <f>IF(OR($B2341="",P$3&lt;$D2341+Настройки!$B$7),0,MAX(0,$E2341-MAX(0,SUMIFS(Тех_Движение!$G$2:$G$5111,Тех_Движение!$D$2:$D$5111,$C2341,Тех_Движение!$B$2:$B$5111,"&lt;="&amp;P$3)-$F2341)))</f>
        <v/>
      </c>
      <c r="Q2341" s="54">
        <f>IF(OR($B2341="",Q$3&lt;$D2341+Настройки!$B$7),0,MAX(0,$E2341-MAX(0,SUMIFS(Тех_Движение!$G$2:$G$5111,Тех_Движение!$D$2:$D$5111,$C2341,Тех_Движение!$B$2:$B$5111,"&lt;="&amp;Q$3)-$F2341)))</f>
        <v/>
      </c>
      <c r="R2341" s="54">
        <f>IF($B2341="","",SUM($K2341:$Q2341))</f>
        <v/>
      </c>
      <c r="S2341" s="56">
        <f>IF($B2341="","",VLOOKUP($C2341,Настройки!$A$11:$L$17,9,FALSE))</f>
        <v/>
      </c>
      <c r="T2341" s="56">
        <f>IF($B2341="","",$R2341*$S2341)</f>
        <v/>
      </c>
    </row>
    <row r="2342">
      <c r="A2342" s="20">
        <f>Тех_Движение!$A$2339</f>
        <v/>
      </c>
      <c r="B2342" s="20">
        <f>IF(Тех_Движение!$F$2339&gt;0,Тех_Движение!$I$2339,"")</f>
        <v/>
      </c>
      <c r="C2342" s="20">
        <f>IF($B2342="","",Тех_Движение!$D$2339)</f>
        <v/>
      </c>
      <c r="D2342" s="42">
        <f>IF($B2342="","",Тех_Движение!$B$2339)</f>
        <v/>
      </c>
      <c r="E2342" s="54">
        <f>IF($B2342="","",Тех_Движение!$F$2339)</f>
        <v/>
      </c>
      <c r="F2342" s="54">
        <f>IF($B2342="","",SUMIFS($E$5:$E2341,$C$5:$C2341,$C2342))</f>
        <v/>
      </c>
      <c r="G2342" s="54">
        <f>IF($B2342="","",MAX(0,$E2342-MAX(0,SUMIFS(Тех_Движение!$G$2:$G$5111,Тех_Движение!$D$2:$D$5111,$C2342,Тех_Движение!$B$2:$B$5111,"&lt;="&amp;Настройки!$B$5-1)-$F2342)))</f>
        <v/>
      </c>
      <c r="H2342" s="54">
        <f>IF($B2342="","",IF(AND($D2342&gt;=Настройки!$B$5,$D2342&lt;=Настройки!$B$6),$E2342,0))</f>
        <v/>
      </c>
      <c r="I2342" s="54">
        <f>IF($B2342="","",$G2342+$H2342-$J2342)</f>
        <v/>
      </c>
      <c r="J2342" s="54">
        <f>IF($B2342="","",MAX(0,$E2342-MAX(0,SUMIFS(Тех_Движение!$G$2:$G$5111,Тех_Движение!$D$2:$D$5111,$C2342,Тех_Движение!$B$2:$B$5111,"&lt;="&amp;Настройки!$B$6)-$F2342)))</f>
        <v/>
      </c>
      <c r="K2342" s="54">
        <f>IF(OR($B2342="",K$3&lt;$D2342+Настройки!$B$7),0,MAX(0,$E2342-MAX(0,SUMIFS(Тех_Движение!$G$2:$G$5111,Тех_Движение!$D$2:$D$5111,$C2342,Тех_Движение!$B$2:$B$5111,"&lt;="&amp;K$3)-$F2342)))</f>
        <v/>
      </c>
      <c r="L2342" s="54">
        <f>IF(OR($B2342="",L$3&lt;$D2342+Настройки!$B$7),0,MAX(0,$E2342-MAX(0,SUMIFS(Тех_Движение!$G$2:$G$5111,Тех_Движение!$D$2:$D$5111,$C2342,Тех_Движение!$B$2:$B$5111,"&lt;="&amp;L$3)-$F2342)))</f>
        <v/>
      </c>
      <c r="M2342" s="54">
        <f>IF(OR($B2342="",M$3&lt;$D2342+Настройки!$B$7),0,MAX(0,$E2342-MAX(0,SUMIFS(Тех_Движение!$G$2:$G$5111,Тех_Движение!$D$2:$D$5111,$C2342,Тех_Движение!$B$2:$B$5111,"&lt;="&amp;M$3)-$F2342)))</f>
        <v/>
      </c>
      <c r="N2342" s="54">
        <f>IF(OR($B2342="",N$3&lt;$D2342+Настройки!$B$7),0,MAX(0,$E2342-MAX(0,SUMIFS(Тех_Движение!$G$2:$G$5111,Тех_Движение!$D$2:$D$5111,$C2342,Тех_Движение!$B$2:$B$5111,"&lt;="&amp;N$3)-$F2342)))</f>
        <v/>
      </c>
      <c r="O2342" s="54">
        <f>IF(OR($B2342="",O$3&lt;$D2342+Настройки!$B$7),0,MAX(0,$E2342-MAX(0,SUMIFS(Тех_Движение!$G$2:$G$5111,Тех_Движение!$D$2:$D$5111,$C2342,Тех_Движение!$B$2:$B$5111,"&lt;="&amp;O$3)-$F2342)))</f>
        <v/>
      </c>
      <c r="P2342" s="54">
        <f>IF(OR($B2342="",P$3&lt;$D2342+Настройки!$B$7),0,MAX(0,$E2342-MAX(0,SUMIFS(Тех_Движение!$G$2:$G$5111,Тех_Движение!$D$2:$D$5111,$C2342,Тех_Движение!$B$2:$B$5111,"&lt;="&amp;P$3)-$F2342)))</f>
        <v/>
      </c>
      <c r="Q2342" s="54">
        <f>IF(OR($B2342="",Q$3&lt;$D2342+Настройки!$B$7),0,MAX(0,$E2342-MAX(0,SUMIFS(Тех_Движение!$G$2:$G$5111,Тех_Движение!$D$2:$D$5111,$C2342,Тех_Движение!$B$2:$B$5111,"&lt;="&amp;Q$3)-$F2342)))</f>
        <v/>
      </c>
      <c r="R2342" s="54">
        <f>IF($B2342="","",SUM($K2342:$Q2342))</f>
        <v/>
      </c>
      <c r="S2342" s="56">
        <f>IF($B2342="","",VLOOKUP($C2342,Настройки!$A$11:$L$17,9,FALSE))</f>
        <v/>
      </c>
      <c r="T2342" s="56">
        <f>IF($B2342="","",$R2342*$S2342)</f>
        <v/>
      </c>
    </row>
    <row r="2343">
      <c r="A2343" s="20">
        <f>Тех_Движение!$A$2340</f>
        <v/>
      </c>
      <c r="B2343" s="20">
        <f>IF(Тех_Движение!$F$2340&gt;0,Тех_Движение!$I$2340,"")</f>
        <v/>
      </c>
      <c r="C2343" s="20">
        <f>IF($B2343="","",Тех_Движение!$D$2340)</f>
        <v/>
      </c>
      <c r="D2343" s="42">
        <f>IF($B2343="","",Тех_Движение!$B$2340)</f>
        <v/>
      </c>
      <c r="E2343" s="54">
        <f>IF($B2343="","",Тех_Движение!$F$2340)</f>
        <v/>
      </c>
      <c r="F2343" s="54">
        <f>IF($B2343="","",SUMIFS($E$5:$E2342,$C$5:$C2342,$C2343))</f>
        <v/>
      </c>
      <c r="G2343" s="54">
        <f>IF($B2343="","",MAX(0,$E2343-MAX(0,SUMIFS(Тех_Движение!$G$2:$G$5111,Тех_Движение!$D$2:$D$5111,$C2343,Тех_Движение!$B$2:$B$5111,"&lt;="&amp;Настройки!$B$5-1)-$F2343)))</f>
        <v/>
      </c>
      <c r="H2343" s="54">
        <f>IF($B2343="","",IF(AND($D2343&gt;=Настройки!$B$5,$D2343&lt;=Настройки!$B$6),$E2343,0))</f>
        <v/>
      </c>
      <c r="I2343" s="54">
        <f>IF($B2343="","",$G2343+$H2343-$J2343)</f>
        <v/>
      </c>
      <c r="J2343" s="54">
        <f>IF($B2343="","",MAX(0,$E2343-MAX(0,SUMIFS(Тех_Движение!$G$2:$G$5111,Тех_Движение!$D$2:$D$5111,$C2343,Тех_Движение!$B$2:$B$5111,"&lt;="&amp;Настройки!$B$6)-$F2343)))</f>
        <v/>
      </c>
      <c r="K2343" s="54">
        <f>IF(OR($B2343="",K$3&lt;$D2343+Настройки!$B$7),0,MAX(0,$E2343-MAX(0,SUMIFS(Тех_Движение!$G$2:$G$5111,Тех_Движение!$D$2:$D$5111,$C2343,Тех_Движение!$B$2:$B$5111,"&lt;="&amp;K$3)-$F2343)))</f>
        <v/>
      </c>
      <c r="L2343" s="54">
        <f>IF(OR($B2343="",L$3&lt;$D2343+Настройки!$B$7),0,MAX(0,$E2343-MAX(0,SUMIFS(Тех_Движение!$G$2:$G$5111,Тех_Движение!$D$2:$D$5111,$C2343,Тех_Движение!$B$2:$B$5111,"&lt;="&amp;L$3)-$F2343)))</f>
        <v/>
      </c>
      <c r="M2343" s="54">
        <f>IF(OR($B2343="",M$3&lt;$D2343+Настройки!$B$7),0,MAX(0,$E2343-MAX(0,SUMIFS(Тех_Движение!$G$2:$G$5111,Тех_Движение!$D$2:$D$5111,$C2343,Тех_Движение!$B$2:$B$5111,"&lt;="&amp;M$3)-$F2343)))</f>
        <v/>
      </c>
      <c r="N2343" s="54">
        <f>IF(OR($B2343="",N$3&lt;$D2343+Настройки!$B$7),0,MAX(0,$E2343-MAX(0,SUMIFS(Тех_Движение!$G$2:$G$5111,Тех_Движение!$D$2:$D$5111,$C2343,Тех_Движение!$B$2:$B$5111,"&lt;="&amp;N$3)-$F2343)))</f>
        <v/>
      </c>
      <c r="O2343" s="54">
        <f>IF(OR($B2343="",O$3&lt;$D2343+Настройки!$B$7),0,MAX(0,$E2343-MAX(0,SUMIFS(Тех_Движение!$G$2:$G$5111,Тех_Движение!$D$2:$D$5111,$C2343,Тех_Движение!$B$2:$B$5111,"&lt;="&amp;O$3)-$F2343)))</f>
        <v/>
      </c>
      <c r="P2343" s="54">
        <f>IF(OR($B2343="",P$3&lt;$D2343+Настройки!$B$7),0,MAX(0,$E2343-MAX(0,SUMIFS(Тех_Движение!$G$2:$G$5111,Тех_Движение!$D$2:$D$5111,$C2343,Тех_Движение!$B$2:$B$5111,"&lt;="&amp;P$3)-$F2343)))</f>
        <v/>
      </c>
      <c r="Q2343" s="54">
        <f>IF(OR($B2343="",Q$3&lt;$D2343+Настройки!$B$7),0,MAX(0,$E2343-MAX(0,SUMIFS(Тех_Движение!$G$2:$G$5111,Тех_Движение!$D$2:$D$5111,$C2343,Тех_Движение!$B$2:$B$5111,"&lt;="&amp;Q$3)-$F2343)))</f>
        <v/>
      </c>
      <c r="R2343" s="54">
        <f>IF($B2343="","",SUM($K2343:$Q2343))</f>
        <v/>
      </c>
      <c r="S2343" s="56">
        <f>IF($B2343="","",VLOOKUP($C2343,Настройки!$A$11:$L$17,9,FALSE))</f>
        <v/>
      </c>
      <c r="T2343" s="56">
        <f>IF($B2343="","",$R2343*$S2343)</f>
        <v/>
      </c>
    </row>
    <row r="2344">
      <c r="A2344" s="20">
        <f>Тех_Движение!$A$2341</f>
        <v/>
      </c>
      <c r="B2344" s="20">
        <f>IF(Тех_Движение!$F$2341&gt;0,Тех_Движение!$I$2341,"")</f>
        <v/>
      </c>
      <c r="C2344" s="20">
        <f>IF($B2344="","",Тех_Движение!$D$2341)</f>
        <v/>
      </c>
      <c r="D2344" s="42">
        <f>IF($B2344="","",Тех_Движение!$B$2341)</f>
        <v/>
      </c>
      <c r="E2344" s="54">
        <f>IF($B2344="","",Тех_Движение!$F$2341)</f>
        <v/>
      </c>
      <c r="F2344" s="54">
        <f>IF($B2344="","",SUMIFS($E$5:$E2343,$C$5:$C2343,$C2344))</f>
        <v/>
      </c>
      <c r="G2344" s="54">
        <f>IF($B2344="","",MAX(0,$E2344-MAX(0,SUMIFS(Тех_Движение!$G$2:$G$5111,Тех_Движение!$D$2:$D$5111,$C2344,Тех_Движение!$B$2:$B$5111,"&lt;="&amp;Настройки!$B$5-1)-$F2344)))</f>
        <v/>
      </c>
      <c r="H2344" s="54">
        <f>IF($B2344="","",IF(AND($D2344&gt;=Настройки!$B$5,$D2344&lt;=Настройки!$B$6),$E2344,0))</f>
        <v/>
      </c>
      <c r="I2344" s="54">
        <f>IF($B2344="","",$G2344+$H2344-$J2344)</f>
        <v/>
      </c>
      <c r="J2344" s="54">
        <f>IF($B2344="","",MAX(0,$E2344-MAX(0,SUMIFS(Тех_Движение!$G$2:$G$5111,Тех_Движение!$D$2:$D$5111,$C2344,Тех_Движение!$B$2:$B$5111,"&lt;="&amp;Настройки!$B$6)-$F2344)))</f>
        <v/>
      </c>
      <c r="K2344" s="54">
        <f>IF(OR($B2344="",K$3&lt;$D2344+Настройки!$B$7),0,MAX(0,$E2344-MAX(0,SUMIFS(Тех_Движение!$G$2:$G$5111,Тех_Движение!$D$2:$D$5111,$C2344,Тех_Движение!$B$2:$B$5111,"&lt;="&amp;K$3)-$F2344)))</f>
        <v/>
      </c>
      <c r="L2344" s="54">
        <f>IF(OR($B2344="",L$3&lt;$D2344+Настройки!$B$7),0,MAX(0,$E2344-MAX(0,SUMIFS(Тех_Движение!$G$2:$G$5111,Тех_Движение!$D$2:$D$5111,$C2344,Тех_Движение!$B$2:$B$5111,"&lt;="&amp;L$3)-$F2344)))</f>
        <v/>
      </c>
      <c r="M2344" s="54">
        <f>IF(OR($B2344="",M$3&lt;$D2344+Настройки!$B$7),0,MAX(0,$E2344-MAX(0,SUMIFS(Тех_Движение!$G$2:$G$5111,Тех_Движение!$D$2:$D$5111,$C2344,Тех_Движение!$B$2:$B$5111,"&lt;="&amp;M$3)-$F2344)))</f>
        <v/>
      </c>
      <c r="N2344" s="54">
        <f>IF(OR($B2344="",N$3&lt;$D2344+Настройки!$B$7),0,MAX(0,$E2344-MAX(0,SUMIFS(Тех_Движение!$G$2:$G$5111,Тех_Движение!$D$2:$D$5111,$C2344,Тех_Движение!$B$2:$B$5111,"&lt;="&amp;N$3)-$F2344)))</f>
        <v/>
      </c>
      <c r="O2344" s="54">
        <f>IF(OR($B2344="",O$3&lt;$D2344+Настройки!$B$7),0,MAX(0,$E2344-MAX(0,SUMIFS(Тех_Движение!$G$2:$G$5111,Тех_Движение!$D$2:$D$5111,$C2344,Тех_Движение!$B$2:$B$5111,"&lt;="&amp;O$3)-$F2344)))</f>
        <v/>
      </c>
      <c r="P2344" s="54">
        <f>IF(OR($B2344="",P$3&lt;$D2344+Настройки!$B$7),0,MAX(0,$E2344-MAX(0,SUMIFS(Тех_Движение!$G$2:$G$5111,Тех_Движение!$D$2:$D$5111,$C2344,Тех_Движение!$B$2:$B$5111,"&lt;="&amp;P$3)-$F2344)))</f>
        <v/>
      </c>
      <c r="Q2344" s="54">
        <f>IF(OR($B2344="",Q$3&lt;$D2344+Настройки!$B$7),0,MAX(0,$E2344-MAX(0,SUMIFS(Тех_Движение!$G$2:$G$5111,Тех_Движение!$D$2:$D$5111,$C2344,Тех_Движение!$B$2:$B$5111,"&lt;="&amp;Q$3)-$F2344)))</f>
        <v/>
      </c>
      <c r="R2344" s="54">
        <f>IF($B2344="","",SUM($K2344:$Q2344))</f>
        <v/>
      </c>
      <c r="S2344" s="56">
        <f>IF($B2344="","",VLOOKUP($C2344,Настройки!$A$11:$L$17,9,FALSE))</f>
        <v/>
      </c>
      <c r="T2344" s="56">
        <f>IF($B2344="","",$R2344*$S2344)</f>
        <v/>
      </c>
    </row>
    <row r="2345">
      <c r="A2345" s="20">
        <f>Тех_Движение!$A$2342</f>
        <v/>
      </c>
      <c r="B2345" s="20">
        <f>IF(Тех_Движение!$F$2342&gt;0,Тех_Движение!$I$2342,"")</f>
        <v/>
      </c>
      <c r="C2345" s="20">
        <f>IF($B2345="","",Тех_Движение!$D$2342)</f>
        <v/>
      </c>
      <c r="D2345" s="42">
        <f>IF($B2345="","",Тех_Движение!$B$2342)</f>
        <v/>
      </c>
      <c r="E2345" s="54">
        <f>IF($B2345="","",Тех_Движение!$F$2342)</f>
        <v/>
      </c>
      <c r="F2345" s="54">
        <f>IF($B2345="","",SUMIFS($E$5:$E2344,$C$5:$C2344,$C2345))</f>
        <v/>
      </c>
      <c r="G2345" s="54">
        <f>IF($B2345="","",MAX(0,$E2345-MAX(0,SUMIFS(Тех_Движение!$G$2:$G$5111,Тех_Движение!$D$2:$D$5111,$C2345,Тех_Движение!$B$2:$B$5111,"&lt;="&amp;Настройки!$B$5-1)-$F2345)))</f>
        <v/>
      </c>
      <c r="H2345" s="54">
        <f>IF($B2345="","",IF(AND($D2345&gt;=Настройки!$B$5,$D2345&lt;=Настройки!$B$6),$E2345,0))</f>
        <v/>
      </c>
      <c r="I2345" s="54">
        <f>IF($B2345="","",$G2345+$H2345-$J2345)</f>
        <v/>
      </c>
      <c r="J2345" s="54">
        <f>IF($B2345="","",MAX(0,$E2345-MAX(0,SUMIFS(Тех_Движение!$G$2:$G$5111,Тех_Движение!$D$2:$D$5111,$C2345,Тех_Движение!$B$2:$B$5111,"&lt;="&amp;Настройки!$B$6)-$F2345)))</f>
        <v/>
      </c>
      <c r="K2345" s="54">
        <f>IF(OR($B2345="",K$3&lt;$D2345+Настройки!$B$7),0,MAX(0,$E2345-MAX(0,SUMIFS(Тех_Движение!$G$2:$G$5111,Тех_Движение!$D$2:$D$5111,$C2345,Тех_Движение!$B$2:$B$5111,"&lt;="&amp;K$3)-$F2345)))</f>
        <v/>
      </c>
      <c r="L2345" s="54">
        <f>IF(OR($B2345="",L$3&lt;$D2345+Настройки!$B$7),0,MAX(0,$E2345-MAX(0,SUMIFS(Тех_Движение!$G$2:$G$5111,Тех_Движение!$D$2:$D$5111,$C2345,Тех_Движение!$B$2:$B$5111,"&lt;="&amp;L$3)-$F2345)))</f>
        <v/>
      </c>
      <c r="M2345" s="54">
        <f>IF(OR($B2345="",M$3&lt;$D2345+Настройки!$B$7),0,MAX(0,$E2345-MAX(0,SUMIFS(Тех_Движение!$G$2:$G$5111,Тех_Движение!$D$2:$D$5111,$C2345,Тех_Движение!$B$2:$B$5111,"&lt;="&amp;M$3)-$F2345)))</f>
        <v/>
      </c>
      <c r="N2345" s="54">
        <f>IF(OR($B2345="",N$3&lt;$D2345+Настройки!$B$7),0,MAX(0,$E2345-MAX(0,SUMIFS(Тех_Движение!$G$2:$G$5111,Тех_Движение!$D$2:$D$5111,$C2345,Тех_Движение!$B$2:$B$5111,"&lt;="&amp;N$3)-$F2345)))</f>
        <v/>
      </c>
      <c r="O2345" s="54">
        <f>IF(OR($B2345="",O$3&lt;$D2345+Настройки!$B$7),0,MAX(0,$E2345-MAX(0,SUMIFS(Тех_Движение!$G$2:$G$5111,Тех_Движение!$D$2:$D$5111,$C2345,Тех_Движение!$B$2:$B$5111,"&lt;="&amp;O$3)-$F2345)))</f>
        <v/>
      </c>
      <c r="P2345" s="54">
        <f>IF(OR($B2345="",P$3&lt;$D2345+Настройки!$B$7),0,MAX(0,$E2345-MAX(0,SUMIFS(Тех_Движение!$G$2:$G$5111,Тех_Движение!$D$2:$D$5111,$C2345,Тех_Движение!$B$2:$B$5111,"&lt;="&amp;P$3)-$F2345)))</f>
        <v/>
      </c>
      <c r="Q2345" s="54">
        <f>IF(OR($B2345="",Q$3&lt;$D2345+Настройки!$B$7),0,MAX(0,$E2345-MAX(0,SUMIFS(Тех_Движение!$G$2:$G$5111,Тех_Движение!$D$2:$D$5111,$C2345,Тех_Движение!$B$2:$B$5111,"&lt;="&amp;Q$3)-$F2345)))</f>
        <v/>
      </c>
      <c r="R2345" s="54">
        <f>IF($B2345="","",SUM($K2345:$Q2345))</f>
        <v/>
      </c>
      <c r="S2345" s="56">
        <f>IF($B2345="","",VLOOKUP($C2345,Настройки!$A$11:$L$17,9,FALSE))</f>
        <v/>
      </c>
      <c r="T2345" s="56">
        <f>IF($B2345="","",$R2345*$S2345)</f>
        <v/>
      </c>
    </row>
    <row r="2346">
      <c r="A2346" s="20">
        <f>Тех_Движение!$A$2343</f>
        <v/>
      </c>
      <c r="B2346" s="20">
        <f>IF(Тех_Движение!$F$2343&gt;0,Тех_Движение!$I$2343,"")</f>
        <v/>
      </c>
      <c r="C2346" s="20">
        <f>IF($B2346="","",Тех_Движение!$D$2343)</f>
        <v/>
      </c>
      <c r="D2346" s="42">
        <f>IF($B2346="","",Тех_Движение!$B$2343)</f>
        <v/>
      </c>
      <c r="E2346" s="54">
        <f>IF($B2346="","",Тех_Движение!$F$2343)</f>
        <v/>
      </c>
      <c r="F2346" s="54">
        <f>IF($B2346="","",SUMIFS($E$5:$E2345,$C$5:$C2345,$C2346))</f>
        <v/>
      </c>
      <c r="G2346" s="54">
        <f>IF($B2346="","",MAX(0,$E2346-MAX(0,SUMIFS(Тех_Движение!$G$2:$G$5111,Тех_Движение!$D$2:$D$5111,$C2346,Тех_Движение!$B$2:$B$5111,"&lt;="&amp;Настройки!$B$5-1)-$F2346)))</f>
        <v/>
      </c>
      <c r="H2346" s="54">
        <f>IF($B2346="","",IF(AND($D2346&gt;=Настройки!$B$5,$D2346&lt;=Настройки!$B$6),$E2346,0))</f>
        <v/>
      </c>
      <c r="I2346" s="54">
        <f>IF($B2346="","",$G2346+$H2346-$J2346)</f>
        <v/>
      </c>
      <c r="J2346" s="54">
        <f>IF($B2346="","",MAX(0,$E2346-MAX(0,SUMIFS(Тех_Движение!$G$2:$G$5111,Тех_Движение!$D$2:$D$5111,$C2346,Тех_Движение!$B$2:$B$5111,"&lt;="&amp;Настройки!$B$6)-$F2346)))</f>
        <v/>
      </c>
      <c r="K2346" s="54">
        <f>IF(OR($B2346="",K$3&lt;$D2346+Настройки!$B$7),0,MAX(0,$E2346-MAX(0,SUMIFS(Тех_Движение!$G$2:$G$5111,Тех_Движение!$D$2:$D$5111,$C2346,Тех_Движение!$B$2:$B$5111,"&lt;="&amp;K$3)-$F2346)))</f>
        <v/>
      </c>
      <c r="L2346" s="54">
        <f>IF(OR($B2346="",L$3&lt;$D2346+Настройки!$B$7),0,MAX(0,$E2346-MAX(0,SUMIFS(Тех_Движение!$G$2:$G$5111,Тех_Движение!$D$2:$D$5111,$C2346,Тех_Движение!$B$2:$B$5111,"&lt;="&amp;L$3)-$F2346)))</f>
        <v/>
      </c>
      <c r="M2346" s="54">
        <f>IF(OR($B2346="",M$3&lt;$D2346+Настройки!$B$7),0,MAX(0,$E2346-MAX(0,SUMIFS(Тех_Движение!$G$2:$G$5111,Тех_Движение!$D$2:$D$5111,$C2346,Тех_Движение!$B$2:$B$5111,"&lt;="&amp;M$3)-$F2346)))</f>
        <v/>
      </c>
      <c r="N2346" s="54">
        <f>IF(OR($B2346="",N$3&lt;$D2346+Настройки!$B$7),0,MAX(0,$E2346-MAX(0,SUMIFS(Тех_Движение!$G$2:$G$5111,Тех_Движение!$D$2:$D$5111,$C2346,Тех_Движение!$B$2:$B$5111,"&lt;="&amp;N$3)-$F2346)))</f>
        <v/>
      </c>
      <c r="O2346" s="54">
        <f>IF(OR($B2346="",O$3&lt;$D2346+Настройки!$B$7),0,MAX(0,$E2346-MAX(0,SUMIFS(Тех_Движение!$G$2:$G$5111,Тех_Движение!$D$2:$D$5111,$C2346,Тех_Движение!$B$2:$B$5111,"&lt;="&amp;O$3)-$F2346)))</f>
        <v/>
      </c>
      <c r="P2346" s="54">
        <f>IF(OR($B2346="",P$3&lt;$D2346+Настройки!$B$7),0,MAX(0,$E2346-MAX(0,SUMIFS(Тех_Движение!$G$2:$G$5111,Тех_Движение!$D$2:$D$5111,$C2346,Тех_Движение!$B$2:$B$5111,"&lt;="&amp;P$3)-$F2346)))</f>
        <v/>
      </c>
      <c r="Q2346" s="54">
        <f>IF(OR($B2346="",Q$3&lt;$D2346+Настройки!$B$7),0,MAX(0,$E2346-MAX(0,SUMIFS(Тех_Движение!$G$2:$G$5111,Тех_Движение!$D$2:$D$5111,$C2346,Тех_Движение!$B$2:$B$5111,"&lt;="&amp;Q$3)-$F2346)))</f>
        <v/>
      </c>
      <c r="R2346" s="54">
        <f>IF($B2346="","",SUM($K2346:$Q2346))</f>
        <v/>
      </c>
      <c r="S2346" s="56">
        <f>IF($B2346="","",VLOOKUP($C2346,Настройки!$A$11:$L$17,9,FALSE))</f>
        <v/>
      </c>
      <c r="T2346" s="56">
        <f>IF($B2346="","",$R2346*$S2346)</f>
        <v/>
      </c>
    </row>
    <row r="2347">
      <c r="A2347" s="20">
        <f>Тех_Движение!$A$2344</f>
        <v/>
      </c>
      <c r="B2347" s="20">
        <f>IF(Тех_Движение!$F$2344&gt;0,Тех_Движение!$I$2344,"")</f>
        <v/>
      </c>
      <c r="C2347" s="20">
        <f>IF($B2347="","",Тех_Движение!$D$2344)</f>
        <v/>
      </c>
      <c r="D2347" s="42">
        <f>IF($B2347="","",Тех_Движение!$B$2344)</f>
        <v/>
      </c>
      <c r="E2347" s="54">
        <f>IF($B2347="","",Тех_Движение!$F$2344)</f>
        <v/>
      </c>
      <c r="F2347" s="54">
        <f>IF($B2347="","",SUMIFS($E$5:$E2346,$C$5:$C2346,$C2347))</f>
        <v/>
      </c>
      <c r="G2347" s="54">
        <f>IF($B2347="","",MAX(0,$E2347-MAX(0,SUMIFS(Тех_Движение!$G$2:$G$5111,Тех_Движение!$D$2:$D$5111,$C2347,Тех_Движение!$B$2:$B$5111,"&lt;="&amp;Настройки!$B$5-1)-$F2347)))</f>
        <v/>
      </c>
      <c r="H2347" s="54">
        <f>IF($B2347="","",IF(AND($D2347&gt;=Настройки!$B$5,$D2347&lt;=Настройки!$B$6),$E2347,0))</f>
        <v/>
      </c>
      <c r="I2347" s="54">
        <f>IF($B2347="","",$G2347+$H2347-$J2347)</f>
        <v/>
      </c>
      <c r="J2347" s="54">
        <f>IF($B2347="","",MAX(0,$E2347-MAX(0,SUMIFS(Тех_Движение!$G$2:$G$5111,Тех_Движение!$D$2:$D$5111,$C2347,Тех_Движение!$B$2:$B$5111,"&lt;="&amp;Настройки!$B$6)-$F2347)))</f>
        <v/>
      </c>
      <c r="K2347" s="54">
        <f>IF(OR($B2347="",K$3&lt;$D2347+Настройки!$B$7),0,MAX(0,$E2347-MAX(0,SUMIFS(Тех_Движение!$G$2:$G$5111,Тех_Движение!$D$2:$D$5111,$C2347,Тех_Движение!$B$2:$B$5111,"&lt;="&amp;K$3)-$F2347)))</f>
        <v/>
      </c>
      <c r="L2347" s="54">
        <f>IF(OR($B2347="",L$3&lt;$D2347+Настройки!$B$7),0,MAX(0,$E2347-MAX(0,SUMIFS(Тех_Движение!$G$2:$G$5111,Тех_Движение!$D$2:$D$5111,$C2347,Тех_Движение!$B$2:$B$5111,"&lt;="&amp;L$3)-$F2347)))</f>
        <v/>
      </c>
      <c r="M2347" s="54">
        <f>IF(OR($B2347="",M$3&lt;$D2347+Настройки!$B$7),0,MAX(0,$E2347-MAX(0,SUMIFS(Тех_Движение!$G$2:$G$5111,Тех_Движение!$D$2:$D$5111,$C2347,Тех_Движение!$B$2:$B$5111,"&lt;="&amp;M$3)-$F2347)))</f>
        <v/>
      </c>
      <c r="N2347" s="54">
        <f>IF(OR($B2347="",N$3&lt;$D2347+Настройки!$B$7),0,MAX(0,$E2347-MAX(0,SUMIFS(Тех_Движение!$G$2:$G$5111,Тех_Движение!$D$2:$D$5111,$C2347,Тех_Движение!$B$2:$B$5111,"&lt;="&amp;N$3)-$F2347)))</f>
        <v/>
      </c>
      <c r="O2347" s="54">
        <f>IF(OR($B2347="",O$3&lt;$D2347+Настройки!$B$7),0,MAX(0,$E2347-MAX(0,SUMIFS(Тех_Движение!$G$2:$G$5111,Тех_Движение!$D$2:$D$5111,$C2347,Тех_Движение!$B$2:$B$5111,"&lt;="&amp;O$3)-$F2347)))</f>
        <v/>
      </c>
      <c r="P2347" s="54">
        <f>IF(OR($B2347="",P$3&lt;$D2347+Настройки!$B$7),0,MAX(0,$E2347-MAX(0,SUMIFS(Тех_Движение!$G$2:$G$5111,Тех_Движение!$D$2:$D$5111,$C2347,Тех_Движение!$B$2:$B$5111,"&lt;="&amp;P$3)-$F2347)))</f>
        <v/>
      </c>
      <c r="Q2347" s="54">
        <f>IF(OR($B2347="",Q$3&lt;$D2347+Настройки!$B$7),0,MAX(0,$E2347-MAX(0,SUMIFS(Тех_Движение!$G$2:$G$5111,Тех_Движение!$D$2:$D$5111,$C2347,Тех_Движение!$B$2:$B$5111,"&lt;="&amp;Q$3)-$F2347)))</f>
        <v/>
      </c>
      <c r="R2347" s="54">
        <f>IF($B2347="","",SUM($K2347:$Q2347))</f>
        <v/>
      </c>
      <c r="S2347" s="56">
        <f>IF($B2347="","",VLOOKUP($C2347,Настройки!$A$11:$L$17,9,FALSE))</f>
        <v/>
      </c>
      <c r="T2347" s="56">
        <f>IF($B2347="","",$R2347*$S2347)</f>
        <v/>
      </c>
    </row>
    <row r="2348">
      <c r="A2348" s="20">
        <f>Тех_Движение!$A$2345</f>
        <v/>
      </c>
      <c r="B2348" s="20">
        <f>IF(Тех_Движение!$F$2345&gt;0,Тех_Движение!$I$2345,"")</f>
        <v/>
      </c>
      <c r="C2348" s="20">
        <f>IF($B2348="","",Тех_Движение!$D$2345)</f>
        <v/>
      </c>
      <c r="D2348" s="42">
        <f>IF($B2348="","",Тех_Движение!$B$2345)</f>
        <v/>
      </c>
      <c r="E2348" s="54">
        <f>IF($B2348="","",Тех_Движение!$F$2345)</f>
        <v/>
      </c>
      <c r="F2348" s="54">
        <f>IF($B2348="","",SUMIFS($E$5:$E2347,$C$5:$C2347,$C2348))</f>
        <v/>
      </c>
      <c r="G2348" s="54">
        <f>IF($B2348="","",MAX(0,$E2348-MAX(0,SUMIFS(Тех_Движение!$G$2:$G$5111,Тех_Движение!$D$2:$D$5111,$C2348,Тех_Движение!$B$2:$B$5111,"&lt;="&amp;Настройки!$B$5-1)-$F2348)))</f>
        <v/>
      </c>
      <c r="H2348" s="54">
        <f>IF($B2348="","",IF(AND($D2348&gt;=Настройки!$B$5,$D2348&lt;=Настройки!$B$6),$E2348,0))</f>
        <v/>
      </c>
      <c r="I2348" s="54">
        <f>IF($B2348="","",$G2348+$H2348-$J2348)</f>
        <v/>
      </c>
      <c r="J2348" s="54">
        <f>IF($B2348="","",MAX(0,$E2348-MAX(0,SUMIFS(Тех_Движение!$G$2:$G$5111,Тех_Движение!$D$2:$D$5111,$C2348,Тех_Движение!$B$2:$B$5111,"&lt;="&amp;Настройки!$B$6)-$F2348)))</f>
        <v/>
      </c>
      <c r="K2348" s="54">
        <f>IF(OR($B2348="",K$3&lt;$D2348+Настройки!$B$7),0,MAX(0,$E2348-MAX(0,SUMIFS(Тех_Движение!$G$2:$G$5111,Тех_Движение!$D$2:$D$5111,$C2348,Тех_Движение!$B$2:$B$5111,"&lt;="&amp;K$3)-$F2348)))</f>
        <v/>
      </c>
      <c r="L2348" s="54">
        <f>IF(OR($B2348="",L$3&lt;$D2348+Настройки!$B$7),0,MAX(0,$E2348-MAX(0,SUMIFS(Тех_Движение!$G$2:$G$5111,Тех_Движение!$D$2:$D$5111,$C2348,Тех_Движение!$B$2:$B$5111,"&lt;="&amp;L$3)-$F2348)))</f>
        <v/>
      </c>
      <c r="M2348" s="54">
        <f>IF(OR($B2348="",M$3&lt;$D2348+Настройки!$B$7),0,MAX(0,$E2348-MAX(0,SUMIFS(Тех_Движение!$G$2:$G$5111,Тех_Движение!$D$2:$D$5111,$C2348,Тех_Движение!$B$2:$B$5111,"&lt;="&amp;M$3)-$F2348)))</f>
        <v/>
      </c>
      <c r="N2348" s="54">
        <f>IF(OR($B2348="",N$3&lt;$D2348+Настройки!$B$7),0,MAX(0,$E2348-MAX(0,SUMIFS(Тех_Движение!$G$2:$G$5111,Тех_Движение!$D$2:$D$5111,$C2348,Тех_Движение!$B$2:$B$5111,"&lt;="&amp;N$3)-$F2348)))</f>
        <v/>
      </c>
      <c r="O2348" s="54">
        <f>IF(OR($B2348="",O$3&lt;$D2348+Настройки!$B$7),0,MAX(0,$E2348-MAX(0,SUMIFS(Тех_Движение!$G$2:$G$5111,Тех_Движение!$D$2:$D$5111,$C2348,Тех_Движение!$B$2:$B$5111,"&lt;="&amp;O$3)-$F2348)))</f>
        <v/>
      </c>
      <c r="P2348" s="54">
        <f>IF(OR($B2348="",P$3&lt;$D2348+Настройки!$B$7),0,MAX(0,$E2348-MAX(0,SUMIFS(Тех_Движение!$G$2:$G$5111,Тех_Движение!$D$2:$D$5111,$C2348,Тех_Движение!$B$2:$B$5111,"&lt;="&amp;P$3)-$F2348)))</f>
        <v/>
      </c>
      <c r="Q2348" s="54">
        <f>IF(OR($B2348="",Q$3&lt;$D2348+Настройки!$B$7),0,MAX(0,$E2348-MAX(0,SUMIFS(Тех_Движение!$G$2:$G$5111,Тех_Движение!$D$2:$D$5111,$C2348,Тех_Движение!$B$2:$B$5111,"&lt;="&amp;Q$3)-$F2348)))</f>
        <v/>
      </c>
      <c r="R2348" s="54">
        <f>IF($B2348="","",SUM($K2348:$Q2348))</f>
        <v/>
      </c>
      <c r="S2348" s="56">
        <f>IF($B2348="","",VLOOKUP($C2348,Настройки!$A$11:$L$17,9,FALSE))</f>
        <v/>
      </c>
      <c r="T2348" s="56">
        <f>IF($B2348="","",$R2348*$S2348)</f>
        <v/>
      </c>
    </row>
    <row r="2349">
      <c r="A2349" s="20">
        <f>Тех_Движение!$A$2346</f>
        <v/>
      </c>
      <c r="B2349" s="20">
        <f>IF(Тех_Движение!$F$2346&gt;0,Тех_Движение!$I$2346,"")</f>
        <v/>
      </c>
      <c r="C2349" s="20">
        <f>IF($B2349="","",Тех_Движение!$D$2346)</f>
        <v/>
      </c>
      <c r="D2349" s="42">
        <f>IF($B2349="","",Тех_Движение!$B$2346)</f>
        <v/>
      </c>
      <c r="E2349" s="54">
        <f>IF($B2349="","",Тех_Движение!$F$2346)</f>
        <v/>
      </c>
      <c r="F2349" s="54">
        <f>IF($B2349="","",SUMIFS($E$5:$E2348,$C$5:$C2348,$C2349))</f>
        <v/>
      </c>
      <c r="G2349" s="54">
        <f>IF($B2349="","",MAX(0,$E2349-MAX(0,SUMIFS(Тех_Движение!$G$2:$G$5111,Тех_Движение!$D$2:$D$5111,$C2349,Тех_Движение!$B$2:$B$5111,"&lt;="&amp;Настройки!$B$5-1)-$F2349)))</f>
        <v/>
      </c>
      <c r="H2349" s="54">
        <f>IF($B2349="","",IF(AND($D2349&gt;=Настройки!$B$5,$D2349&lt;=Настройки!$B$6),$E2349,0))</f>
        <v/>
      </c>
      <c r="I2349" s="54">
        <f>IF($B2349="","",$G2349+$H2349-$J2349)</f>
        <v/>
      </c>
      <c r="J2349" s="54">
        <f>IF($B2349="","",MAX(0,$E2349-MAX(0,SUMIFS(Тех_Движение!$G$2:$G$5111,Тех_Движение!$D$2:$D$5111,$C2349,Тех_Движение!$B$2:$B$5111,"&lt;="&amp;Настройки!$B$6)-$F2349)))</f>
        <v/>
      </c>
      <c r="K2349" s="54">
        <f>IF(OR($B2349="",K$3&lt;$D2349+Настройки!$B$7),0,MAX(0,$E2349-MAX(0,SUMIFS(Тех_Движение!$G$2:$G$5111,Тех_Движение!$D$2:$D$5111,$C2349,Тех_Движение!$B$2:$B$5111,"&lt;="&amp;K$3)-$F2349)))</f>
        <v/>
      </c>
      <c r="L2349" s="54">
        <f>IF(OR($B2349="",L$3&lt;$D2349+Настройки!$B$7),0,MAX(0,$E2349-MAX(0,SUMIFS(Тех_Движение!$G$2:$G$5111,Тех_Движение!$D$2:$D$5111,$C2349,Тех_Движение!$B$2:$B$5111,"&lt;="&amp;L$3)-$F2349)))</f>
        <v/>
      </c>
      <c r="M2349" s="54">
        <f>IF(OR($B2349="",M$3&lt;$D2349+Настройки!$B$7),0,MAX(0,$E2349-MAX(0,SUMIFS(Тех_Движение!$G$2:$G$5111,Тех_Движение!$D$2:$D$5111,$C2349,Тех_Движение!$B$2:$B$5111,"&lt;="&amp;M$3)-$F2349)))</f>
        <v/>
      </c>
      <c r="N2349" s="54">
        <f>IF(OR($B2349="",N$3&lt;$D2349+Настройки!$B$7),0,MAX(0,$E2349-MAX(0,SUMIFS(Тех_Движение!$G$2:$G$5111,Тех_Движение!$D$2:$D$5111,$C2349,Тех_Движение!$B$2:$B$5111,"&lt;="&amp;N$3)-$F2349)))</f>
        <v/>
      </c>
      <c r="O2349" s="54">
        <f>IF(OR($B2349="",O$3&lt;$D2349+Настройки!$B$7),0,MAX(0,$E2349-MAX(0,SUMIFS(Тех_Движение!$G$2:$G$5111,Тех_Движение!$D$2:$D$5111,$C2349,Тех_Движение!$B$2:$B$5111,"&lt;="&amp;O$3)-$F2349)))</f>
        <v/>
      </c>
      <c r="P2349" s="54">
        <f>IF(OR($B2349="",P$3&lt;$D2349+Настройки!$B$7),0,MAX(0,$E2349-MAX(0,SUMIFS(Тех_Движение!$G$2:$G$5111,Тех_Движение!$D$2:$D$5111,$C2349,Тех_Движение!$B$2:$B$5111,"&lt;="&amp;P$3)-$F2349)))</f>
        <v/>
      </c>
      <c r="Q2349" s="54">
        <f>IF(OR($B2349="",Q$3&lt;$D2349+Настройки!$B$7),0,MAX(0,$E2349-MAX(0,SUMIFS(Тех_Движение!$G$2:$G$5111,Тех_Движение!$D$2:$D$5111,$C2349,Тех_Движение!$B$2:$B$5111,"&lt;="&amp;Q$3)-$F2349)))</f>
        <v/>
      </c>
      <c r="R2349" s="54">
        <f>IF($B2349="","",SUM($K2349:$Q2349))</f>
        <v/>
      </c>
      <c r="S2349" s="56">
        <f>IF($B2349="","",VLOOKUP($C2349,Настройки!$A$11:$L$17,9,FALSE))</f>
        <v/>
      </c>
      <c r="T2349" s="56">
        <f>IF($B2349="","",$R2349*$S2349)</f>
        <v/>
      </c>
    </row>
    <row r="2350">
      <c r="A2350" s="20">
        <f>Тех_Движение!$A$2347</f>
        <v/>
      </c>
      <c r="B2350" s="20">
        <f>IF(Тех_Движение!$F$2347&gt;0,Тех_Движение!$I$2347,"")</f>
        <v/>
      </c>
      <c r="C2350" s="20">
        <f>IF($B2350="","",Тех_Движение!$D$2347)</f>
        <v/>
      </c>
      <c r="D2350" s="42">
        <f>IF($B2350="","",Тех_Движение!$B$2347)</f>
        <v/>
      </c>
      <c r="E2350" s="54">
        <f>IF($B2350="","",Тех_Движение!$F$2347)</f>
        <v/>
      </c>
      <c r="F2350" s="54">
        <f>IF($B2350="","",SUMIFS($E$5:$E2349,$C$5:$C2349,$C2350))</f>
        <v/>
      </c>
      <c r="G2350" s="54">
        <f>IF($B2350="","",MAX(0,$E2350-MAX(0,SUMIFS(Тех_Движение!$G$2:$G$5111,Тех_Движение!$D$2:$D$5111,$C2350,Тех_Движение!$B$2:$B$5111,"&lt;="&amp;Настройки!$B$5-1)-$F2350)))</f>
        <v/>
      </c>
      <c r="H2350" s="54">
        <f>IF($B2350="","",IF(AND($D2350&gt;=Настройки!$B$5,$D2350&lt;=Настройки!$B$6),$E2350,0))</f>
        <v/>
      </c>
      <c r="I2350" s="54">
        <f>IF($B2350="","",$G2350+$H2350-$J2350)</f>
        <v/>
      </c>
      <c r="J2350" s="54">
        <f>IF($B2350="","",MAX(0,$E2350-MAX(0,SUMIFS(Тех_Движение!$G$2:$G$5111,Тех_Движение!$D$2:$D$5111,$C2350,Тех_Движение!$B$2:$B$5111,"&lt;="&amp;Настройки!$B$6)-$F2350)))</f>
        <v/>
      </c>
      <c r="K2350" s="54">
        <f>IF(OR($B2350="",K$3&lt;$D2350+Настройки!$B$7),0,MAX(0,$E2350-MAX(0,SUMIFS(Тех_Движение!$G$2:$G$5111,Тех_Движение!$D$2:$D$5111,$C2350,Тех_Движение!$B$2:$B$5111,"&lt;="&amp;K$3)-$F2350)))</f>
        <v/>
      </c>
      <c r="L2350" s="54">
        <f>IF(OR($B2350="",L$3&lt;$D2350+Настройки!$B$7),0,MAX(0,$E2350-MAX(0,SUMIFS(Тех_Движение!$G$2:$G$5111,Тех_Движение!$D$2:$D$5111,$C2350,Тех_Движение!$B$2:$B$5111,"&lt;="&amp;L$3)-$F2350)))</f>
        <v/>
      </c>
      <c r="M2350" s="54">
        <f>IF(OR($B2350="",M$3&lt;$D2350+Настройки!$B$7),0,MAX(0,$E2350-MAX(0,SUMIFS(Тех_Движение!$G$2:$G$5111,Тех_Движение!$D$2:$D$5111,$C2350,Тех_Движение!$B$2:$B$5111,"&lt;="&amp;M$3)-$F2350)))</f>
        <v/>
      </c>
      <c r="N2350" s="54">
        <f>IF(OR($B2350="",N$3&lt;$D2350+Настройки!$B$7),0,MAX(0,$E2350-MAX(0,SUMIFS(Тех_Движение!$G$2:$G$5111,Тех_Движение!$D$2:$D$5111,$C2350,Тех_Движение!$B$2:$B$5111,"&lt;="&amp;N$3)-$F2350)))</f>
        <v/>
      </c>
      <c r="O2350" s="54">
        <f>IF(OR($B2350="",O$3&lt;$D2350+Настройки!$B$7),0,MAX(0,$E2350-MAX(0,SUMIFS(Тех_Движение!$G$2:$G$5111,Тех_Движение!$D$2:$D$5111,$C2350,Тех_Движение!$B$2:$B$5111,"&lt;="&amp;O$3)-$F2350)))</f>
        <v/>
      </c>
      <c r="P2350" s="54">
        <f>IF(OR($B2350="",P$3&lt;$D2350+Настройки!$B$7),0,MAX(0,$E2350-MAX(0,SUMIFS(Тех_Движение!$G$2:$G$5111,Тех_Движение!$D$2:$D$5111,$C2350,Тех_Движение!$B$2:$B$5111,"&lt;="&amp;P$3)-$F2350)))</f>
        <v/>
      </c>
      <c r="Q2350" s="54">
        <f>IF(OR($B2350="",Q$3&lt;$D2350+Настройки!$B$7),0,MAX(0,$E2350-MAX(0,SUMIFS(Тех_Движение!$G$2:$G$5111,Тех_Движение!$D$2:$D$5111,$C2350,Тех_Движение!$B$2:$B$5111,"&lt;="&amp;Q$3)-$F2350)))</f>
        <v/>
      </c>
      <c r="R2350" s="54">
        <f>IF($B2350="","",SUM($K2350:$Q2350))</f>
        <v/>
      </c>
      <c r="S2350" s="56">
        <f>IF($B2350="","",VLOOKUP($C2350,Настройки!$A$11:$L$17,9,FALSE))</f>
        <v/>
      </c>
      <c r="T2350" s="56">
        <f>IF($B2350="","",$R2350*$S2350)</f>
        <v/>
      </c>
    </row>
    <row r="2351">
      <c r="A2351" s="20">
        <f>Тех_Движение!$A$2348</f>
        <v/>
      </c>
      <c r="B2351" s="20">
        <f>IF(Тех_Движение!$F$2348&gt;0,Тех_Движение!$I$2348,"")</f>
        <v/>
      </c>
      <c r="C2351" s="20">
        <f>IF($B2351="","",Тех_Движение!$D$2348)</f>
        <v/>
      </c>
      <c r="D2351" s="42">
        <f>IF($B2351="","",Тех_Движение!$B$2348)</f>
        <v/>
      </c>
      <c r="E2351" s="54">
        <f>IF($B2351="","",Тех_Движение!$F$2348)</f>
        <v/>
      </c>
      <c r="F2351" s="54">
        <f>IF($B2351="","",SUMIFS($E$5:$E2350,$C$5:$C2350,$C2351))</f>
        <v/>
      </c>
      <c r="G2351" s="54">
        <f>IF($B2351="","",MAX(0,$E2351-MAX(0,SUMIFS(Тех_Движение!$G$2:$G$5111,Тех_Движение!$D$2:$D$5111,$C2351,Тех_Движение!$B$2:$B$5111,"&lt;="&amp;Настройки!$B$5-1)-$F2351)))</f>
        <v/>
      </c>
      <c r="H2351" s="54">
        <f>IF($B2351="","",IF(AND($D2351&gt;=Настройки!$B$5,$D2351&lt;=Настройки!$B$6),$E2351,0))</f>
        <v/>
      </c>
      <c r="I2351" s="54">
        <f>IF($B2351="","",$G2351+$H2351-$J2351)</f>
        <v/>
      </c>
      <c r="J2351" s="54">
        <f>IF($B2351="","",MAX(0,$E2351-MAX(0,SUMIFS(Тех_Движение!$G$2:$G$5111,Тех_Движение!$D$2:$D$5111,$C2351,Тех_Движение!$B$2:$B$5111,"&lt;="&amp;Настройки!$B$6)-$F2351)))</f>
        <v/>
      </c>
      <c r="K2351" s="54">
        <f>IF(OR($B2351="",K$3&lt;$D2351+Настройки!$B$7),0,MAX(0,$E2351-MAX(0,SUMIFS(Тех_Движение!$G$2:$G$5111,Тех_Движение!$D$2:$D$5111,$C2351,Тех_Движение!$B$2:$B$5111,"&lt;="&amp;K$3)-$F2351)))</f>
        <v/>
      </c>
      <c r="L2351" s="54">
        <f>IF(OR($B2351="",L$3&lt;$D2351+Настройки!$B$7),0,MAX(0,$E2351-MAX(0,SUMIFS(Тех_Движение!$G$2:$G$5111,Тех_Движение!$D$2:$D$5111,$C2351,Тех_Движение!$B$2:$B$5111,"&lt;="&amp;L$3)-$F2351)))</f>
        <v/>
      </c>
      <c r="M2351" s="54">
        <f>IF(OR($B2351="",M$3&lt;$D2351+Настройки!$B$7),0,MAX(0,$E2351-MAX(0,SUMIFS(Тех_Движение!$G$2:$G$5111,Тех_Движение!$D$2:$D$5111,$C2351,Тех_Движение!$B$2:$B$5111,"&lt;="&amp;M$3)-$F2351)))</f>
        <v/>
      </c>
      <c r="N2351" s="54">
        <f>IF(OR($B2351="",N$3&lt;$D2351+Настройки!$B$7),0,MAX(0,$E2351-MAX(0,SUMIFS(Тех_Движение!$G$2:$G$5111,Тех_Движение!$D$2:$D$5111,$C2351,Тех_Движение!$B$2:$B$5111,"&lt;="&amp;N$3)-$F2351)))</f>
        <v/>
      </c>
      <c r="O2351" s="54">
        <f>IF(OR($B2351="",O$3&lt;$D2351+Настройки!$B$7),0,MAX(0,$E2351-MAX(0,SUMIFS(Тех_Движение!$G$2:$G$5111,Тех_Движение!$D$2:$D$5111,$C2351,Тех_Движение!$B$2:$B$5111,"&lt;="&amp;O$3)-$F2351)))</f>
        <v/>
      </c>
      <c r="P2351" s="54">
        <f>IF(OR($B2351="",P$3&lt;$D2351+Настройки!$B$7),0,MAX(0,$E2351-MAX(0,SUMIFS(Тех_Движение!$G$2:$G$5111,Тех_Движение!$D$2:$D$5111,$C2351,Тех_Движение!$B$2:$B$5111,"&lt;="&amp;P$3)-$F2351)))</f>
        <v/>
      </c>
      <c r="Q2351" s="54">
        <f>IF(OR($B2351="",Q$3&lt;$D2351+Настройки!$B$7),0,MAX(0,$E2351-MAX(0,SUMIFS(Тех_Движение!$G$2:$G$5111,Тех_Движение!$D$2:$D$5111,$C2351,Тех_Движение!$B$2:$B$5111,"&lt;="&amp;Q$3)-$F2351)))</f>
        <v/>
      </c>
      <c r="R2351" s="54">
        <f>IF($B2351="","",SUM($K2351:$Q2351))</f>
        <v/>
      </c>
      <c r="S2351" s="56">
        <f>IF($B2351="","",VLOOKUP($C2351,Настройки!$A$11:$L$17,9,FALSE))</f>
        <v/>
      </c>
      <c r="T2351" s="56">
        <f>IF($B2351="","",$R2351*$S2351)</f>
        <v/>
      </c>
    </row>
    <row r="2352">
      <c r="A2352" s="20">
        <f>Тех_Движение!$A$2349</f>
        <v/>
      </c>
      <c r="B2352" s="20">
        <f>IF(Тех_Движение!$F$2349&gt;0,Тех_Движение!$I$2349,"")</f>
        <v/>
      </c>
      <c r="C2352" s="20">
        <f>IF($B2352="","",Тех_Движение!$D$2349)</f>
        <v/>
      </c>
      <c r="D2352" s="42">
        <f>IF($B2352="","",Тех_Движение!$B$2349)</f>
        <v/>
      </c>
      <c r="E2352" s="54">
        <f>IF($B2352="","",Тех_Движение!$F$2349)</f>
        <v/>
      </c>
      <c r="F2352" s="54">
        <f>IF($B2352="","",SUMIFS($E$5:$E2351,$C$5:$C2351,$C2352))</f>
        <v/>
      </c>
      <c r="G2352" s="54">
        <f>IF($B2352="","",MAX(0,$E2352-MAX(0,SUMIFS(Тех_Движение!$G$2:$G$5111,Тех_Движение!$D$2:$D$5111,$C2352,Тех_Движение!$B$2:$B$5111,"&lt;="&amp;Настройки!$B$5-1)-$F2352)))</f>
        <v/>
      </c>
      <c r="H2352" s="54">
        <f>IF($B2352="","",IF(AND($D2352&gt;=Настройки!$B$5,$D2352&lt;=Настройки!$B$6),$E2352,0))</f>
        <v/>
      </c>
      <c r="I2352" s="54">
        <f>IF($B2352="","",$G2352+$H2352-$J2352)</f>
        <v/>
      </c>
      <c r="J2352" s="54">
        <f>IF($B2352="","",MAX(0,$E2352-MAX(0,SUMIFS(Тех_Движение!$G$2:$G$5111,Тех_Движение!$D$2:$D$5111,$C2352,Тех_Движение!$B$2:$B$5111,"&lt;="&amp;Настройки!$B$6)-$F2352)))</f>
        <v/>
      </c>
      <c r="K2352" s="54">
        <f>IF(OR($B2352="",K$3&lt;$D2352+Настройки!$B$7),0,MAX(0,$E2352-MAX(0,SUMIFS(Тех_Движение!$G$2:$G$5111,Тех_Движение!$D$2:$D$5111,$C2352,Тех_Движение!$B$2:$B$5111,"&lt;="&amp;K$3)-$F2352)))</f>
        <v/>
      </c>
      <c r="L2352" s="54">
        <f>IF(OR($B2352="",L$3&lt;$D2352+Настройки!$B$7),0,MAX(0,$E2352-MAX(0,SUMIFS(Тех_Движение!$G$2:$G$5111,Тех_Движение!$D$2:$D$5111,$C2352,Тех_Движение!$B$2:$B$5111,"&lt;="&amp;L$3)-$F2352)))</f>
        <v/>
      </c>
      <c r="M2352" s="54">
        <f>IF(OR($B2352="",M$3&lt;$D2352+Настройки!$B$7),0,MAX(0,$E2352-MAX(0,SUMIFS(Тех_Движение!$G$2:$G$5111,Тех_Движение!$D$2:$D$5111,$C2352,Тех_Движение!$B$2:$B$5111,"&lt;="&amp;M$3)-$F2352)))</f>
        <v/>
      </c>
      <c r="N2352" s="54">
        <f>IF(OR($B2352="",N$3&lt;$D2352+Настройки!$B$7),0,MAX(0,$E2352-MAX(0,SUMIFS(Тех_Движение!$G$2:$G$5111,Тех_Движение!$D$2:$D$5111,$C2352,Тех_Движение!$B$2:$B$5111,"&lt;="&amp;N$3)-$F2352)))</f>
        <v/>
      </c>
      <c r="O2352" s="54">
        <f>IF(OR($B2352="",O$3&lt;$D2352+Настройки!$B$7),0,MAX(0,$E2352-MAX(0,SUMIFS(Тех_Движение!$G$2:$G$5111,Тех_Движение!$D$2:$D$5111,$C2352,Тех_Движение!$B$2:$B$5111,"&lt;="&amp;O$3)-$F2352)))</f>
        <v/>
      </c>
      <c r="P2352" s="54">
        <f>IF(OR($B2352="",P$3&lt;$D2352+Настройки!$B$7),0,MAX(0,$E2352-MAX(0,SUMIFS(Тех_Движение!$G$2:$G$5111,Тех_Движение!$D$2:$D$5111,$C2352,Тех_Движение!$B$2:$B$5111,"&lt;="&amp;P$3)-$F2352)))</f>
        <v/>
      </c>
      <c r="Q2352" s="54">
        <f>IF(OR($B2352="",Q$3&lt;$D2352+Настройки!$B$7),0,MAX(0,$E2352-MAX(0,SUMIFS(Тех_Движение!$G$2:$G$5111,Тех_Движение!$D$2:$D$5111,$C2352,Тех_Движение!$B$2:$B$5111,"&lt;="&amp;Q$3)-$F2352)))</f>
        <v/>
      </c>
      <c r="R2352" s="54">
        <f>IF($B2352="","",SUM($K2352:$Q2352))</f>
        <v/>
      </c>
      <c r="S2352" s="56">
        <f>IF($B2352="","",VLOOKUP($C2352,Настройки!$A$11:$L$17,9,FALSE))</f>
        <v/>
      </c>
      <c r="T2352" s="56">
        <f>IF($B2352="","",$R2352*$S2352)</f>
        <v/>
      </c>
    </row>
    <row r="2353">
      <c r="A2353" s="20">
        <f>Тех_Движение!$A$2350</f>
        <v/>
      </c>
      <c r="B2353" s="20">
        <f>IF(Тех_Движение!$F$2350&gt;0,Тех_Движение!$I$2350,"")</f>
        <v/>
      </c>
      <c r="C2353" s="20">
        <f>IF($B2353="","",Тех_Движение!$D$2350)</f>
        <v/>
      </c>
      <c r="D2353" s="42">
        <f>IF($B2353="","",Тех_Движение!$B$2350)</f>
        <v/>
      </c>
      <c r="E2353" s="54">
        <f>IF($B2353="","",Тех_Движение!$F$2350)</f>
        <v/>
      </c>
      <c r="F2353" s="54">
        <f>IF($B2353="","",SUMIFS($E$5:$E2352,$C$5:$C2352,$C2353))</f>
        <v/>
      </c>
      <c r="G2353" s="54">
        <f>IF($B2353="","",MAX(0,$E2353-MAX(0,SUMIFS(Тех_Движение!$G$2:$G$5111,Тех_Движение!$D$2:$D$5111,$C2353,Тех_Движение!$B$2:$B$5111,"&lt;="&amp;Настройки!$B$5-1)-$F2353)))</f>
        <v/>
      </c>
      <c r="H2353" s="54">
        <f>IF($B2353="","",IF(AND($D2353&gt;=Настройки!$B$5,$D2353&lt;=Настройки!$B$6),$E2353,0))</f>
        <v/>
      </c>
      <c r="I2353" s="54">
        <f>IF($B2353="","",$G2353+$H2353-$J2353)</f>
        <v/>
      </c>
      <c r="J2353" s="54">
        <f>IF($B2353="","",MAX(0,$E2353-MAX(0,SUMIFS(Тех_Движение!$G$2:$G$5111,Тех_Движение!$D$2:$D$5111,$C2353,Тех_Движение!$B$2:$B$5111,"&lt;="&amp;Настройки!$B$6)-$F2353)))</f>
        <v/>
      </c>
      <c r="K2353" s="54">
        <f>IF(OR($B2353="",K$3&lt;$D2353+Настройки!$B$7),0,MAX(0,$E2353-MAX(0,SUMIFS(Тех_Движение!$G$2:$G$5111,Тех_Движение!$D$2:$D$5111,$C2353,Тех_Движение!$B$2:$B$5111,"&lt;="&amp;K$3)-$F2353)))</f>
        <v/>
      </c>
      <c r="L2353" s="54">
        <f>IF(OR($B2353="",L$3&lt;$D2353+Настройки!$B$7),0,MAX(0,$E2353-MAX(0,SUMIFS(Тех_Движение!$G$2:$G$5111,Тех_Движение!$D$2:$D$5111,$C2353,Тех_Движение!$B$2:$B$5111,"&lt;="&amp;L$3)-$F2353)))</f>
        <v/>
      </c>
      <c r="M2353" s="54">
        <f>IF(OR($B2353="",M$3&lt;$D2353+Настройки!$B$7),0,MAX(0,$E2353-MAX(0,SUMIFS(Тех_Движение!$G$2:$G$5111,Тех_Движение!$D$2:$D$5111,$C2353,Тех_Движение!$B$2:$B$5111,"&lt;="&amp;M$3)-$F2353)))</f>
        <v/>
      </c>
      <c r="N2353" s="54">
        <f>IF(OR($B2353="",N$3&lt;$D2353+Настройки!$B$7),0,MAX(0,$E2353-MAX(0,SUMIFS(Тех_Движение!$G$2:$G$5111,Тех_Движение!$D$2:$D$5111,$C2353,Тех_Движение!$B$2:$B$5111,"&lt;="&amp;N$3)-$F2353)))</f>
        <v/>
      </c>
      <c r="O2353" s="54">
        <f>IF(OR($B2353="",O$3&lt;$D2353+Настройки!$B$7),0,MAX(0,$E2353-MAX(0,SUMIFS(Тех_Движение!$G$2:$G$5111,Тех_Движение!$D$2:$D$5111,$C2353,Тех_Движение!$B$2:$B$5111,"&lt;="&amp;O$3)-$F2353)))</f>
        <v/>
      </c>
      <c r="P2353" s="54">
        <f>IF(OR($B2353="",P$3&lt;$D2353+Настройки!$B$7),0,MAX(0,$E2353-MAX(0,SUMIFS(Тех_Движение!$G$2:$G$5111,Тех_Движение!$D$2:$D$5111,$C2353,Тех_Движение!$B$2:$B$5111,"&lt;="&amp;P$3)-$F2353)))</f>
        <v/>
      </c>
      <c r="Q2353" s="54">
        <f>IF(OR($B2353="",Q$3&lt;$D2353+Настройки!$B$7),0,MAX(0,$E2353-MAX(0,SUMIFS(Тех_Движение!$G$2:$G$5111,Тех_Движение!$D$2:$D$5111,$C2353,Тех_Движение!$B$2:$B$5111,"&lt;="&amp;Q$3)-$F2353)))</f>
        <v/>
      </c>
      <c r="R2353" s="54">
        <f>IF($B2353="","",SUM($K2353:$Q2353))</f>
        <v/>
      </c>
      <c r="S2353" s="56">
        <f>IF($B2353="","",VLOOKUP($C2353,Настройки!$A$11:$L$17,9,FALSE))</f>
        <v/>
      </c>
      <c r="T2353" s="56">
        <f>IF($B2353="","",$R2353*$S2353)</f>
        <v/>
      </c>
    </row>
    <row r="2354">
      <c r="A2354" s="20">
        <f>Тех_Движение!$A$2351</f>
        <v/>
      </c>
      <c r="B2354" s="20">
        <f>IF(Тех_Движение!$F$2351&gt;0,Тех_Движение!$I$2351,"")</f>
        <v/>
      </c>
      <c r="C2354" s="20">
        <f>IF($B2354="","",Тех_Движение!$D$2351)</f>
        <v/>
      </c>
      <c r="D2354" s="42">
        <f>IF($B2354="","",Тех_Движение!$B$2351)</f>
        <v/>
      </c>
      <c r="E2354" s="54">
        <f>IF($B2354="","",Тех_Движение!$F$2351)</f>
        <v/>
      </c>
      <c r="F2354" s="54">
        <f>IF($B2354="","",SUMIFS($E$5:$E2353,$C$5:$C2353,$C2354))</f>
        <v/>
      </c>
      <c r="G2354" s="54">
        <f>IF($B2354="","",MAX(0,$E2354-MAX(0,SUMIFS(Тех_Движение!$G$2:$G$5111,Тех_Движение!$D$2:$D$5111,$C2354,Тех_Движение!$B$2:$B$5111,"&lt;="&amp;Настройки!$B$5-1)-$F2354)))</f>
        <v/>
      </c>
      <c r="H2354" s="54">
        <f>IF($B2354="","",IF(AND($D2354&gt;=Настройки!$B$5,$D2354&lt;=Настройки!$B$6),$E2354,0))</f>
        <v/>
      </c>
      <c r="I2354" s="54">
        <f>IF($B2354="","",$G2354+$H2354-$J2354)</f>
        <v/>
      </c>
      <c r="J2354" s="54">
        <f>IF($B2354="","",MAX(0,$E2354-MAX(0,SUMIFS(Тех_Движение!$G$2:$G$5111,Тех_Движение!$D$2:$D$5111,$C2354,Тех_Движение!$B$2:$B$5111,"&lt;="&amp;Настройки!$B$6)-$F2354)))</f>
        <v/>
      </c>
      <c r="K2354" s="54">
        <f>IF(OR($B2354="",K$3&lt;$D2354+Настройки!$B$7),0,MAX(0,$E2354-MAX(0,SUMIFS(Тех_Движение!$G$2:$G$5111,Тех_Движение!$D$2:$D$5111,$C2354,Тех_Движение!$B$2:$B$5111,"&lt;="&amp;K$3)-$F2354)))</f>
        <v/>
      </c>
      <c r="L2354" s="54">
        <f>IF(OR($B2354="",L$3&lt;$D2354+Настройки!$B$7),0,MAX(0,$E2354-MAX(0,SUMIFS(Тех_Движение!$G$2:$G$5111,Тех_Движение!$D$2:$D$5111,$C2354,Тех_Движение!$B$2:$B$5111,"&lt;="&amp;L$3)-$F2354)))</f>
        <v/>
      </c>
      <c r="M2354" s="54">
        <f>IF(OR($B2354="",M$3&lt;$D2354+Настройки!$B$7),0,MAX(0,$E2354-MAX(0,SUMIFS(Тех_Движение!$G$2:$G$5111,Тех_Движение!$D$2:$D$5111,$C2354,Тех_Движение!$B$2:$B$5111,"&lt;="&amp;M$3)-$F2354)))</f>
        <v/>
      </c>
      <c r="N2354" s="54">
        <f>IF(OR($B2354="",N$3&lt;$D2354+Настройки!$B$7),0,MAX(0,$E2354-MAX(0,SUMIFS(Тех_Движение!$G$2:$G$5111,Тех_Движение!$D$2:$D$5111,$C2354,Тех_Движение!$B$2:$B$5111,"&lt;="&amp;N$3)-$F2354)))</f>
        <v/>
      </c>
      <c r="O2354" s="54">
        <f>IF(OR($B2354="",O$3&lt;$D2354+Настройки!$B$7),0,MAX(0,$E2354-MAX(0,SUMIFS(Тех_Движение!$G$2:$G$5111,Тех_Движение!$D$2:$D$5111,$C2354,Тех_Движение!$B$2:$B$5111,"&lt;="&amp;O$3)-$F2354)))</f>
        <v/>
      </c>
      <c r="P2354" s="54">
        <f>IF(OR($B2354="",P$3&lt;$D2354+Настройки!$B$7),0,MAX(0,$E2354-MAX(0,SUMIFS(Тех_Движение!$G$2:$G$5111,Тех_Движение!$D$2:$D$5111,$C2354,Тех_Движение!$B$2:$B$5111,"&lt;="&amp;P$3)-$F2354)))</f>
        <v/>
      </c>
      <c r="Q2354" s="54">
        <f>IF(OR($B2354="",Q$3&lt;$D2354+Настройки!$B$7),0,MAX(0,$E2354-MAX(0,SUMIFS(Тех_Движение!$G$2:$G$5111,Тех_Движение!$D$2:$D$5111,$C2354,Тех_Движение!$B$2:$B$5111,"&lt;="&amp;Q$3)-$F2354)))</f>
        <v/>
      </c>
      <c r="R2354" s="54">
        <f>IF($B2354="","",SUM($K2354:$Q2354))</f>
        <v/>
      </c>
      <c r="S2354" s="56">
        <f>IF($B2354="","",VLOOKUP($C2354,Настройки!$A$11:$L$17,9,FALSE))</f>
        <v/>
      </c>
      <c r="T2354" s="56">
        <f>IF($B2354="","",$R2354*$S2354)</f>
        <v/>
      </c>
    </row>
    <row r="2355">
      <c r="A2355" s="20">
        <f>Тех_Движение!$A$2352</f>
        <v/>
      </c>
      <c r="B2355" s="20">
        <f>IF(Тех_Движение!$F$2352&gt;0,Тех_Движение!$I$2352,"")</f>
        <v/>
      </c>
      <c r="C2355" s="20">
        <f>IF($B2355="","",Тех_Движение!$D$2352)</f>
        <v/>
      </c>
      <c r="D2355" s="42">
        <f>IF($B2355="","",Тех_Движение!$B$2352)</f>
        <v/>
      </c>
      <c r="E2355" s="54">
        <f>IF($B2355="","",Тех_Движение!$F$2352)</f>
        <v/>
      </c>
      <c r="F2355" s="54">
        <f>IF($B2355="","",SUMIFS($E$5:$E2354,$C$5:$C2354,$C2355))</f>
        <v/>
      </c>
      <c r="G2355" s="54">
        <f>IF($B2355="","",MAX(0,$E2355-MAX(0,SUMIFS(Тех_Движение!$G$2:$G$5111,Тех_Движение!$D$2:$D$5111,$C2355,Тех_Движение!$B$2:$B$5111,"&lt;="&amp;Настройки!$B$5-1)-$F2355)))</f>
        <v/>
      </c>
      <c r="H2355" s="54">
        <f>IF($B2355="","",IF(AND($D2355&gt;=Настройки!$B$5,$D2355&lt;=Настройки!$B$6),$E2355,0))</f>
        <v/>
      </c>
      <c r="I2355" s="54">
        <f>IF($B2355="","",$G2355+$H2355-$J2355)</f>
        <v/>
      </c>
      <c r="J2355" s="54">
        <f>IF($B2355="","",MAX(0,$E2355-MAX(0,SUMIFS(Тех_Движение!$G$2:$G$5111,Тех_Движение!$D$2:$D$5111,$C2355,Тех_Движение!$B$2:$B$5111,"&lt;="&amp;Настройки!$B$6)-$F2355)))</f>
        <v/>
      </c>
      <c r="K2355" s="54">
        <f>IF(OR($B2355="",K$3&lt;$D2355+Настройки!$B$7),0,MAX(0,$E2355-MAX(0,SUMIFS(Тех_Движение!$G$2:$G$5111,Тех_Движение!$D$2:$D$5111,$C2355,Тех_Движение!$B$2:$B$5111,"&lt;="&amp;K$3)-$F2355)))</f>
        <v/>
      </c>
      <c r="L2355" s="54">
        <f>IF(OR($B2355="",L$3&lt;$D2355+Настройки!$B$7),0,MAX(0,$E2355-MAX(0,SUMIFS(Тех_Движение!$G$2:$G$5111,Тех_Движение!$D$2:$D$5111,$C2355,Тех_Движение!$B$2:$B$5111,"&lt;="&amp;L$3)-$F2355)))</f>
        <v/>
      </c>
      <c r="M2355" s="54">
        <f>IF(OR($B2355="",M$3&lt;$D2355+Настройки!$B$7),0,MAX(0,$E2355-MAX(0,SUMIFS(Тех_Движение!$G$2:$G$5111,Тех_Движение!$D$2:$D$5111,$C2355,Тех_Движение!$B$2:$B$5111,"&lt;="&amp;M$3)-$F2355)))</f>
        <v/>
      </c>
      <c r="N2355" s="54">
        <f>IF(OR($B2355="",N$3&lt;$D2355+Настройки!$B$7),0,MAX(0,$E2355-MAX(0,SUMIFS(Тех_Движение!$G$2:$G$5111,Тех_Движение!$D$2:$D$5111,$C2355,Тех_Движение!$B$2:$B$5111,"&lt;="&amp;N$3)-$F2355)))</f>
        <v/>
      </c>
      <c r="O2355" s="54">
        <f>IF(OR($B2355="",O$3&lt;$D2355+Настройки!$B$7),0,MAX(0,$E2355-MAX(0,SUMIFS(Тех_Движение!$G$2:$G$5111,Тех_Движение!$D$2:$D$5111,$C2355,Тех_Движение!$B$2:$B$5111,"&lt;="&amp;O$3)-$F2355)))</f>
        <v/>
      </c>
      <c r="P2355" s="54">
        <f>IF(OR($B2355="",P$3&lt;$D2355+Настройки!$B$7),0,MAX(0,$E2355-MAX(0,SUMIFS(Тех_Движение!$G$2:$G$5111,Тех_Движение!$D$2:$D$5111,$C2355,Тех_Движение!$B$2:$B$5111,"&lt;="&amp;P$3)-$F2355)))</f>
        <v/>
      </c>
      <c r="Q2355" s="54">
        <f>IF(OR($B2355="",Q$3&lt;$D2355+Настройки!$B$7),0,MAX(0,$E2355-MAX(0,SUMIFS(Тех_Движение!$G$2:$G$5111,Тех_Движение!$D$2:$D$5111,$C2355,Тех_Движение!$B$2:$B$5111,"&lt;="&amp;Q$3)-$F2355)))</f>
        <v/>
      </c>
      <c r="R2355" s="54">
        <f>IF($B2355="","",SUM($K2355:$Q2355))</f>
        <v/>
      </c>
      <c r="S2355" s="56">
        <f>IF($B2355="","",VLOOKUP($C2355,Настройки!$A$11:$L$17,9,FALSE))</f>
        <v/>
      </c>
      <c r="T2355" s="56">
        <f>IF($B2355="","",$R2355*$S2355)</f>
        <v/>
      </c>
    </row>
    <row r="2356">
      <c r="A2356" s="20">
        <f>Тех_Движение!$A$2353</f>
        <v/>
      </c>
      <c r="B2356" s="20">
        <f>IF(Тех_Движение!$F$2353&gt;0,Тех_Движение!$I$2353,"")</f>
        <v/>
      </c>
      <c r="C2356" s="20">
        <f>IF($B2356="","",Тех_Движение!$D$2353)</f>
        <v/>
      </c>
      <c r="D2356" s="42">
        <f>IF($B2356="","",Тех_Движение!$B$2353)</f>
        <v/>
      </c>
      <c r="E2356" s="54">
        <f>IF($B2356="","",Тех_Движение!$F$2353)</f>
        <v/>
      </c>
      <c r="F2356" s="54">
        <f>IF($B2356="","",SUMIFS($E$5:$E2355,$C$5:$C2355,$C2356))</f>
        <v/>
      </c>
      <c r="G2356" s="54">
        <f>IF($B2356="","",MAX(0,$E2356-MAX(0,SUMIFS(Тех_Движение!$G$2:$G$5111,Тех_Движение!$D$2:$D$5111,$C2356,Тех_Движение!$B$2:$B$5111,"&lt;="&amp;Настройки!$B$5-1)-$F2356)))</f>
        <v/>
      </c>
      <c r="H2356" s="54">
        <f>IF($B2356="","",IF(AND($D2356&gt;=Настройки!$B$5,$D2356&lt;=Настройки!$B$6),$E2356,0))</f>
        <v/>
      </c>
      <c r="I2356" s="54">
        <f>IF($B2356="","",$G2356+$H2356-$J2356)</f>
        <v/>
      </c>
      <c r="J2356" s="54">
        <f>IF($B2356="","",MAX(0,$E2356-MAX(0,SUMIFS(Тех_Движение!$G$2:$G$5111,Тех_Движение!$D$2:$D$5111,$C2356,Тех_Движение!$B$2:$B$5111,"&lt;="&amp;Настройки!$B$6)-$F2356)))</f>
        <v/>
      </c>
      <c r="K2356" s="54">
        <f>IF(OR($B2356="",K$3&lt;$D2356+Настройки!$B$7),0,MAX(0,$E2356-MAX(0,SUMIFS(Тех_Движение!$G$2:$G$5111,Тех_Движение!$D$2:$D$5111,$C2356,Тех_Движение!$B$2:$B$5111,"&lt;="&amp;K$3)-$F2356)))</f>
        <v/>
      </c>
      <c r="L2356" s="54">
        <f>IF(OR($B2356="",L$3&lt;$D2356+Настройки!$B$7),0,MAX(0,$E2356-MAX(0,SUMIFS(Тех_Движение!$G$2:$G$5111,Тех_Движение!$D$2:$D$5111,$C2356,Тех_Движение!$B$2:$B$5111,"&lt;="&amp;L$3)-$F2356)))</f>
        <v/>
      </c>
      <c r="M2356" s="54">
        <f>IF(OR($B2356="",M$3&lt;$D2356+Настройки!$B$7),0,MAX(0,$E2356-MAX(0,SUMIFS(Тех_Движение!$G$2:$G$5111,Тех_Движение!$D$2:$D$5111,$C2356,Тех_Движение!$B$2:$B$5111,"&lt;="&amp;M$3)-$F2356)))</f>
        <v/>
      </c>
      <c r="N2356" s="54">
        <f>IF(OR($B2356="",N$3&lt;$D2356+Настройки!$B$7),0,MAX(0,$E2356-MAX(0,SUMIFS(Тех_Движение!$G$2:$G$5111,Тех_Движение!$D$2:$D$5111,$C2356,Тех_Движение!$B$2:$B$5111,"&lt;="&amp;N$3)-$F2356)))</f>
        <v/>
      </c>
      <c r="O2356" s="54">
        <f>IF(OR($B2356="",O$3&lt;$D2356+Настройки!$B$7),0,MAX(0,$E2356-MAX(0,SUMIFS(Тех_Движение!$G$2:$G$5111,Тех_Движение!$D$2:$D$5111,$C2356,Тех_Движение!$B$2:$B$5111,"&lt;="&amp;O$3)-$F2356)))</f>
        <v/>
      </c>
      <c r="P2356" s="54">
        <f>IF(OR($B2356="",P$3&lt;$D2356+Настройки!$B$7),0,MAX(0,$E2356-MAX(0,SUMIFS(Тех_Движение!$G$2:$G$5111,Тех_Движение!$D$2:$D$5111,$C2356,Тех_Движение!$B$2:$B$5111,"&lt;="&amp;P$3)-$F2356)))</f>
        <v/>
      </c>
      <c r="Q2356" s="54">
        <f>IF(OR($B2356="",Q$3&lt;$D2356+Настройки!$B$7),0,MAX(0,$E2356-MAX(0,SUMIFS(Тех_Движение!$G$2:$G$5111,Тех_Движение!$D$2:$D$5111,$C2356,Тех_Движение!$B$2:$B$5111,"&lt;="&amp;Q$3)-$F2356)))</f>
        <v/>
      </c>
      <c r="R2356" s="54">
        <f>IF($B2356="","",SUM($K2356:$Q2356))</f>
        <v/>
      </c>
      <c r="S2356" s="56">
        <f>IF($B2356="","",VLOOKUP($C2356,Настройки!$A$11:$L$17,9,FALSE))</f>
        <v/>
      </c>
      <c r="T2356" s="56">
        <f>IF($B2356="","",$R2356*$S2356)</f>
        <v/>
      </c>
    </row>
    <row r="2357">
      <c r="A2357" s="20">
        <f>Тех_Движение!$A$2354</f>
        <v/>
      </c>
      <c r="B2357" s="20">
        <f>IF(Тех_Движение!$F$2354&gt;0,Тех_Движение!$I$2354,"")</f>
        <v/>
      </c>
      <c r="C2357" s="20">
        <f>IF($B2357="","",Тех_Движение!$D$2354)</f>
        <v/>
      </c>
      <c r="D2357" s="42">
        <f>IF($B2357="","",Тех_Движение!$B$2354)</f>
        <v/>
      </c>
      <c r="E2357" s="54">
        <f>IF($B2357="","",Тех_Движение!$F$2354)</f>
        <v/>
      </c>
      <c r="F2357" s="54">
        <f>IF($B2357="","",SUMIFS($E$5:$E2356,$C$5:$C2356,$C2357))</f>
        <v/>
      </c>
      <c r="G2357" s="54">
        <f>IF($B2357="","",MAX(0,$E2357-MAX(0,SUMIFS(Тех_Движение!$G$2:$G$5111,Тех_Движение!$D$2:$D$5111,$C2357,Тех_Движение!$B$2:$B$5111,"&lt;="&amp;Настройки!$B$5-1)-$F2357)))</f>
        <v/>
      </c>
      <c r="H2357" s="54">
        <f>IF($B2357="","",IF(AND($D2357&gt;=Настройки!$B$5,$D2357&lt;=Настройки!$B$6),$E2357,0))</f>
        <v/>
      </c>
      <c r="I2357" s="54">
        <f>IF($B2357="","",$G2357+$H2357-$J2357)</f>
        <v/>
      </c>
      <c r="J2357" s="54">
        <f>IF($B2357="","",MAX(0,$E2357-MAX(0,SUMIFS(Тех_Движение!$G$2:$G$5111,Тех_Движение!$D$2:$D$5111,$C2357,Тех_Движение!$B$2:$B$5111,"&lt;="&amp;Настройки!$B$6)-$F2357)))</f>
        <v/>
      </c>
      <c r="K2357" s="54">
        <f>IF(OR($B2357="",K$3&lt;$D2357+Настройки!$B$7),0,MAX(0,$E2357-MAX(0,SUMIFS(Тех_Движение!$G$2:$G$5111,Тех_Движение!$D$2:$D$5111,$C2357,Тех_Движение!$B$2:$B$5111,"&lt;="&amp;K$3)-$F2357)))</f>
        <v/>
      </c>
      <c r="L2357" s="54">
        <f>IF(OR($B2357="",L$3&lt;$D2357+Настройки!$B$7),0,MAX(0,$E2357-MAX(0,SUMIFS(Тех_Движение!$G$2:$G$5111,Тех_Движение!$D$2:$D$5111,$C2357,Тех_Движение!$B$2:$B$5111,"&lt;="&amp;L$3)-$F2357)))</f>
        <v/>
      </c>
      <c r="M2357" s="54">
        <f>IF(OR($B2357="",M$3&lt;$D2357+Настройки!$B$7),0,MAX(0,$E2357-MAX(0,SUMIFS(Тех_Движение!$G$2:$G$5111,Тех_Движение!$D$2:$D$5111,$C2357,Тех_Движение!$B$2:$B$5111,"&lt;="&amp;M$3)-$F2357)))</f>
        <v/>
      </c>
      <c r="N2357" s="54">
        <f>IF(OR($B2357="",N$3&lt;$D2357+Настройки!$B$7),0,MAX(0,$E2357-MAX(0,SUMIFS(Тех_Движение!$G$2:$G$5111,Тех_Движение!$D$2:$D$5111,$C2357,Тех_Движение!$B$2:$B$5111,"&lt;="&amp;N$3)-$F2357)))</f>
        <v/>
      </c>
      <c r="O2357" s="54">
        <f>IF(OR($B2357="",O$3&lt;$D2357+Настройки!$B$7),0,MAX(0,$E2357-MAX(0,SUMIFS(Тех_Движение!$G$2:$G$5111,Тех_Движение!$D$2:$D$5111,$C2357,Тех_Движение!$B$2:$B$5111,"&lt;="&amp;O$3)-$F2357)))</f>
        <v/>
      </c>
      <c r="P2357" s="54">
        <f>IF(OR($B2357="",P$3&lt;$D2357+Настройки!$B$7),0,MAX(0,$E2357-MAX(0,SUMIFS(Тех_Движение!$G$2:$G$5111,Тех_Движение!$D$2:$D$5111,$C2357,Тех_Движение!$B$2:$B$5111,"&lt;="&amp;P$3)-$F2357)))</f>
        <v/>
      </c>
      <c r="Q2357" s="54">
        <f>IF(OR($B2357="",Q$3&lt;$D2357+Настройки!$B$7),0,MAX(0,$E2357-MAX(0,SUMIFS(Тех_Движение!$G$2:$G$5111,Тех_Движение!$D$2:$D$5111,$C2357,Тех_Движение!$B$2:$B$5111,"&lt;="&amp;Q$3)-$F2357)))</f>
        <v/>
      </c>
      <c r="R2357" s="54">
        <f>IF($B2357="","",SUM($K2357:$Q2357))</f>
        <v/>
      </c>
      <c r="S2357" s="56">
        <f>IF($B2357="","",VLOOKUP($C2357,Настройки!$A$11:$L$17,9,FALSE))</f>
        <v/>
      </c>
      <c r="T2357" s="56">
        <f>IF($B2357="","",$R2357*$S2357)</f>
        <v/>
      </c>
    </row>
    <row r="2358">
      <c r="A2358" s="20">
        <f>Тех_Движение!$A$2355</f>
        <v/>
      </c>
      <c r="B2358" s="20">
        <f>IF(Тех_Движение!$F$2355&gt;0,Тех_Движение!$I$2355,"")</f>
        <v/>
      </c>
      <c r="C2358" s="20">
        <f>IF($B2358="","",Тех_Движение!$D$2355)</f>
        <v/>
      </c>
      <c r="D2358" s="42">
        <f>IF($B2358="","",Тех_Движение!$B$2355)</f>
        <v/>
      </c>
      <c r="E2358" s="54">
        <f>IF($B2358="","",Тех_Движение!$F$2355)</f>
        <v/>
      </c>
      <c r="F2358" s="54">
        <f>IF($B2358="","",SUMIFS($E$5:$E2357,$C$5:$C2357,$C2358))</f>
        <v/>
      </c>
      <c r="G2358" s="54">
        <f>IF($B2358="","",MAX(0,$E2358-MAX(0,SUMIFS(Тех_Движение!$G$2:$G$5111,Тех_Движение!$D$2:$D$5111,$C2358,Тех_Движение!$B$2:$B$5111,"&lt;="&amp;Настройки!$B$5-1)-$F2358)))</f>
        <v/>
      </c>
      <c r="H2358" s="54">
        <f>IF($B2358="","",IF(AND($D2358&gt;=Настройки!$B$5,$D2358&lt;=Настройки!$B$6),$E2358,0))</f>
        <v/>
      </c>
      <c r="I2358" s="54">
        <f>IF($B2358="","",$G2358+$H2358-$J2358)</f>
        <v/>
      </c>
      <c r="J2358" s="54">
        <f>IF($B2358="","",MAX(0,$E2358-MAX(0,SUMIFS(Тех_Движение!$G$2:$G$5111,Тех_Движение!$D$2:$D$5111,$C2358,Тех_Движение!$B$2:$B$5111,"&lt;="&amp;Настройки!$B$6)-$F2358)))</f>
        <v/>
      </c>
      <c r="K2358" s="54">
        <f>IF(OR($B2358="",K$3&lt;$D2358+Настройки!$B$7),0,MAX(0,$E2358-MAX(0,SUMIFS(Тех_Движение!$G$2:$G$5111,Тех_Движение!$D$2:$D$5111,$C2358,Тех_Движение!$B$2:$B$5111,"&lt;="&amp;K$3)-$F2358)))</f>
        <v/>
      </c>
      <c r="L2358" s="54">
        <f>IF(OR($B2358="",L$3&lt;$D2358+Настройки!$B$7),0,MAX(0,$E2358-MAX(0,SUMIFS(Тех_Движение!$G$2:$G$5111,Тех_Движение!$D$2:$D$5111,$C2358,Тех_Движение!$B$2:$B$5111,"&lt;="&amp;L$3)-$F2358)))</f>
        <v/>
      </c>
      <c r="M2358" s="54">
        <f>IF(OR($B2358="",M$3&lt;$D2358+Настройки!$B$7),0,MAX(0,$E2358-MAX(0,SUMIFS(Тех_Движение!$G$2:$G$5111,Тех_Движение!$D$2:$D$5111,$C2358,Тех_Движение!$B$2:$B$5111,"&lt;="&amp;M$3)-$F2358)))</f>
        <v/>
      </c>
      <c r="N2358" s="54">
        <f>IF(OR($B2358="",N$3&lt;$D2358+Настройки!$B$7),0,MAX(0,$E2358-MAX(0,SUMIFS(Тех_Движение!$G$2:$G$5111,Тех_Движение!$D$2:$D$5111,$C2358,Тех_Движение!$B$2:$B$5111,"&lt;="&amp;N$3)-$F2358)))</f>
        <v/>
      </c>
      <c r="O2358" s="54">
        <f>IF(OR($B2358="",O$3&lt;$D2358+Настройки!$B$7),0,MAX(0,$E2358-MAX(0,SUMIFS(Тех_Движение!$G$2:$G$5111,Тех_Движение!$D$2:$D$5111,$C2358,Тех_Движение!$B$2:$B$5111,"&lt;="&amp;O$3)-$F2358)))</f>
        <v/>
      </c>
      <c r="P2358" s="54">
        <f>IF(OR($B2358="",P$3&lt;$D2358+Настройки!$B$7),0,MAX(0,$E2358-MAX(0,SUMIFS(Тех_Движение!$G$2:$G$5111,Тех_Движение!$D$2:$D$5111,$C2358,Тех_Движение!$B$2:$B$5111,"&lt;="&amp;P$3)-$F2358)))</f>
        <v/>
      </c>
      <c r="Q2358" s="54">
        <f>IF(OR($B2358="",Q$3&lt;$D2358+Настройки!$B$7),0,MAX(0,$E2358-MAX(0,SUMIFS(Тех_Движение!$G$2:$G$5111,Тех_Движение!$D$2:$D$5111,$C2358,Тех_Движение!$B$2:$B$5111,"&lt;="&amp;Q$3)-$F2358)))</f>
        <v/>
      </c>
      <c r="R2358" s="54">
        <f>IF($B2358="","",SUM($K2358:$Q2358))</f>
        <v/>
      </c>
      <c r="S2358" s="56">
        <f>IF($B2358="","",VLOOKUP($C2358,Настройки!$A$11:$L$17,9,FALSE))</f>
        <v/>
      </c>
      <c r="T2358" s="56">
        <f>IF($B2358="","",$R2358*$S2358)</f>
        <v/>
      </c>
    </row>
    <row r="2359">
      <c r="A2359" s="20">
        <f>Тех_Движение!$A$2356</f>
        <v/>
      </c>
      <c r="B2359" s="20">
        <f>IF(Тех_Движение!$F$2356&gt;0,Тех_Движение!$I$2356,"")</f>
        <v/>
      </c>
      <c r="C2359" s="20">
        <f>IF($B2359="","",Тех_Движение!$D$2356)</f>
        <v/>
      </c>
      <c r="D2359" s="42">
        <f>IF($B2359="","",Тех_Движение!$B$2356)</f>
        <v/>
      </c>
      <c r="E2359" s="54">
        <f>IF($B2359="","",Тех_Движение!$F$2356)</f>
        <v/>
      </c>
      <c r="F2359" s="54">
        <f>IF($B2359="","",SUMIFS($E$5:$E2358,$C$5:$C2358,$C2359))</f>
        <v/>
      </c>
      <c r="G2359" s="54">
        <f>IF($B2359="","",MAX(0,$E2359-MAX(0,SUMIFS(Тех_Движение!$G$2:$G$5111,Тех_Движение!$D$2:$D$5111,$C2359,Тех_Движение!$B$2:$B$5111,"&lt;="&amp;Настройки!$B$5-1)-$F2359)))</f>
        <v/>
      </c>
      <c r="H2359" s="54">
        <f>IF($B2359="","",IF(AND($D2359&gt;=Настройки!$B$5,$D2359&lt;=Настройки!$B$6),$E2359,0))</f>
        <v/>
      </c>
      <c r="I2359" s="54">
        <f>IF($B2359="","",$G2359+$H2359-$J2359)</f>
        <v/>
      </c>
      <c r="J2359" s="54">
        <f>IF($B2359="","",MAX(0,$E2359-MAX(0,SUMIFS(Тех_Движение!$G$2:$G$5111,Тех_Движение!$D$2:$D$5111,$C2359,Тех_Движение!$B$2:$B$5111,"&lt;="&amp;Настройки!$B$6)-$F2359)))</f>
        <v/>
      </c>
      <c r="K2359" s="54">
        <f>IF(OR($B2359="",K$3&lt;$D2359+Настройки!$B$7),0,MAX(0,$E2359-MAX(0,SUMIFS(Тех_Движение!$G$2:$G$5111,Тех_Движение!$D$2:$D$5111,$C2359,Тех_Движение!$B$2:$B$5111,"&lt;="&amp;K$3)-$F2359)))</f>
        <v/>
      </c>
      <c r="L2359" s="54">
        <f>IF(OR($B2359="",L$3&lt;$D2359+Настройки!$B$7),0,MAX(0,$E2359-MAX(0,SUMIFS(Тех_Движение!$G$2:$G$5111,Тех_Движение!$D$2:$D$5111,$C2359,Тех_Движение!$B$2:$B$5111,"&lt;="&amp;L$3)-$F2359)))</f>
        <v/>
      </c>
      <c r="M2359" s="54">
        <f>IF(OR($B2359="",M$3&lt;$D2359+Настройки!$B$7),0,MAX(0,$E2359-MAX(0,SUMIFS(Тех_Движение!$G$2:$G$5111,Тех_Движение!$D$2:$D$5111,$C2359,Тех_Движение!$B$2:$B$5111,"&lt;="&amp;M$3)-$F2359)))</f>
        <v/>
      </c>
      <c r="N2359" s="54">
        <f>IF(OR($B2359="",N$3&lt;$D2359+Настройки!$B$7),0,MAX(0,$E2359-MAX(0,SUMIFS(Тех_Движение!$G$2:$G$5111,Тех_Движение!$D$2:$D$5111,$C2359,Тех_Движение!$B$2:$B$5111,"&lt;="&amp;N$3)-$F2359)))</f>
        <v/>
      </c>
      <c r="O2359" s="54">
        <f>IF(OR($B2359="",O$3&lt;$D2359+Настройки!$B$7),0,MAX(0,$E2359-MAX(0,SUMIFS(Тех_Движение!$G$2:$G$5111,Тех_Движение!$D$2:$D$5111,$C2359,Тех_Движение!$B$2:$B$5111,"&lt;="&amp;O$3)-$F2359)))</f>
        <v/>
      </c>
      <c r="P2359" s="54">
        <f>IF(OR($B2359="",P$3&lt;$D2359+Настройки!$B$7),0,MAX(0,$E2359-MAX(0,SUMIFS(Тех_Движение!$G$2:$G$5111,Тех_Движение!$D$2:$D$5111,$C2359,Тех_Движение!$B$2:$B$5111,"&lt;="&amp;P$3)-$F2359)))</f>
        <v/>
      </c>
      <c r="Q2359" s="54">
        <f>IF(OR($B2359="",Q$3&lt;$D2359+Настройки!$B$7),0,MAX(0,$E2359-MAX(0,SUMIFS(Тех_Движение!$G$2:$G$5111,Тех_Движение!$D$2:$D$5111,$C2359,Тех_Движение!$B$2:$B$5111,"&lt;="&amp;Q$3)-$F2359)))</f>
        <v/>
      </c>
      <c r="R2359" s="54">
        <f>IF($B2359="","",SUM($K2359:$Q2359))</f>
        <v/>
      </c>
      <c r="S2359" s="56">
        <f>IF($B2359="","",VLOOKUP($C2359,Настройки!$A$11:$L$17,9,FALSE))</f>
        <v/>
      </c>
      <c r="T2359" s="56">
        <f>IF($B2359="","",$R2359*$S2359)</f>
        <v/>
      </c>
    </row>
    <row r="2360">
      <c r="A2360" s="20">
        <f>Тех_Движение!$A$2357</f>
        <v/>
      </c>
      <c r="B2360" s="20">
        <f>IF(Тех_Движение!$F$2357&gt;0,Тех_Движение!$I$2357,"")</f>
        <v/>
      </c>
      <c r="C2360" s="20">
        <f>IF($B2360="","",Тех_Движение!$D$2357)</f>
        <v/>
      </c>
      <c r="D2360" s="42">
        <f>IF($B2360="","",Тех_Движение!$B$2357)</f>
        <v/>
      </c>
      <c r="E2360" s="54">
        <f>IF($B2360="","",Тех_Движение!$F$2357)</f>
        <v/>
      </c>
      <c r="F2360" s="54">
        <f>IF($B2360="","",SUMIFS($E$5:$E2359,$C$5:$C2359,$C2360))</f>
        <v/>
      </c>
      <c r="G2360" s="54">
        <f>IF($B2360="","",MAX(0,$E2360-MAX(0,SUMIFS(Тех_Движение!$G$2:$G$5111,Тех_Движение!$D$2:$D$5111,$C2360,Тех_Движение!$B$2:$B$5111,"&lt;="&amp;Настройки!$B$5-1)-$F2360)))</f>
        <v/>
      </c>
      <c r="H2360" s="54">
        <f>IF($B2360="","",IF(AND($D2360&gt;=Настройки!$B$5,$D2360&lt;=Настройки!$B$6),$E2360,0))</f>
        <v/>
      </c>
      <c r="I2360" s="54">
        <f>IF($B2360="","",$G2360+$H2360-$J2360)</f>
        <v/>
      </c>
      <c r="J2360" s="54">
        <f>IF($B2360="","",MAX(0,$E2360-MAX(0,SUMIFS(Тех_Движение!$G$2:$G$5111,Тех_Движение!$D$2:$D$5111,$C2360,Тех_Движение!$B$2:$B$5111,"&lt;="&amp;Настройки!$B$6)-$F2360)))</f>
        <v/>
      </c>
      <c r="K2360" s="54">
        <f>IF(OR($B2360="",K$3&lt;$D2360+Настройки!$B$7),0,MAX(0,$E2360-MAX(0,SUMIFS(Тех_Движение!$G$2:$G$5111,Тех_Движение!$D$2:$D$5111,$C2360,Тех_Движение!$B$2:$B$5111,"&lt;="&amp;K$3)-$F2360)))</f>
        <v/>
      </c>
      <c r="L2360" s="54">
        <f>IF(OR($B2360="",L$3&lt;$D2360+Настройки!$B$7),0,MAX(0,$E2360-MAX(0,SUMIFS(Тех_Движение!$G$2:$G$5111,Тех_Движение!$D$2:$D$5111,$C2360,Тех_Движение!$B$2:$B$5111,"&lt;="&amp;L$3)-$F2360)))</f>
        <v/>
      </c>
      <c r="M2360" s="54">
        <f>IF(OR($B2360="",M$3&lt;$D2360+Настройки!$B$7),0,MAX(0,$E2360-MAX(0,SUMIFS(Тех_Движение!$G$2:$G$5111,Тех_Движение!$D$2:$D$5111,$C2360,Тех_Движение!$B$2:$B$5111,"&lt;="&amp;M$3)-$F2360)))</f>
        <v/>
      </c>
      <c r="N2360" s="54">
        <f>IF(OR($B2360="",N$3&lt;$D2360+Настройки!$B$7),0,MAX(0,$E2360-MAX(0,SUMIFS(Тех_Движение!$G$2:$G$5111,Тех_Движение!$D$2:$D$5111,$C2360,Тех_Движение!$B$2:$B$5111,"&lt;="&amp;N$3)-$F2360)))</f>
        <v/>
      </c>
      <c r="O2360" s="54">
        <f>IF(OR($B2360="",O$3&lt;$D2360+Настройки!$B$7),0,MAX(0,$E2360-MAX(0,SUMIFS(Тех_Движение!$G$2:$G$5111,Тех_Движение!$D$2:$D$5111,$C2360,Тех_Движение!$B$2:$B$5111,"&lt;="&amp;O$3)-$F2360)))</f>
        <v/>
      </c>
      <c r="P2360" s="54">
        <f>IF(OR($B2360="",P$3&lt;$D2360+Настройки!$B$7),0,MAX(0,$E2360-MAX(0,SUMIFS(Тех_Движение!$G$2:$G$5111,Тех_Движение!$D$2:$D$5111,$C2360,Тех_Движение!$B$2:$B$5111,"&lt;="&amp;P$3)-$F2360)))</f>
        <v/>
      </c>
      <c r="Q2360" s="54">
        <f>IF(OR($B2360="",Q$3&lt;$D2360+Настройки!$B$7),0,MAX(0,$E2360-MAX(0,SUMIFS(Тех_Движение!$G$2:$G$5111,Тех_Движение!$D$2:$D$5111,$C2360,Тех_Движение!$B$2:$B$5111,"&lt;="&amp;Q$3)-$F2360)))</f>
        <v/>
      </c>
      <c r="R2360" s="54">
        <f>IF($B2360="","",SUM($K2360:$Q2360))</f>
        <v/>
      </c>
      <c r="S2360" s="56">
        <f>IF($B2360="","",VLOOKUP($C2360,Настройки!$A$11:$L$17,9,FALSE))</f>
        <v/>
      </c>
      <c r="T2360" s="56">
        <f>IF($B2360="","",$R2360*$S2360)</f>
        <v/>
      </c>
    </row>
    <row r="2361">
      <c r="A2361" s="20">
        <f>Тех_Движение!$A$2358</f>
        <v/>
      </c>
      <c r="B2361" s="20">
        <f>IF(Тех_Движение!$F$2358&gt;0,Тех_Движение!$I$2358,"")</f>
        <v/>
      </c>
      <c r="C2361" s="20">
        <f>IF($B2361="","",Тех_Движение!$D$2358)</f>
        <v/>
      </c>
      <c r="D2361" s="42">
        <f>IF($B2361="","",Тех_Движение!$B$2358)</f>
        <v/>
      </c>
      <c r="E2361" s="54">
        <f>IF($B2361="","",Тех_Движение!$F$2358)</f>
        <v/>
      </c>
      <c r="F2361" s="54">
        <f>IF($B2361="","",SUMIFS($E$5:$E2360,$C$5:$C2360,$C2361))</f>
        <v/>
      </c>
      <c r="G2361" s="54">
        <f>IF($B2361="","",MAX(0,$E2361-MAX(0,SUMIFS(Тех_Движение!$G$2:$G$5111,Тех_Движение!$D$2:$D$5111,$C2361,Тех_Движение!$B$2:$B$5111,"&lt;="&amp;Настройки!$B$5-1)-$F2361)))</f>
        <v/>
      </c>
      <c r="H2361" s="54">
        <f>IF($B2361="","",IF(AND($D2361&gt;=Настройки!$B$5,$D2361&lt;=Настройки!$B$6),$E2361,0))</f>
        <v/>
      </c>
      <c r="I2361" s="54">
        <f>IF($B2361="","",$G2361+$H2361-$J2361)</f>
        <v/>
      </c>
      <c r="J2361" s="54">
        <f>IF($B2361="","",MAX(0,$E2361-MAX(0,SUMIFS(Тех_Движение!$G$2:$G$5111,Тех_Движение!$D$2:$D$5111,$C2361,Тех_Движение!$B$2:$B$5111,"&lt;="&amp;Настройки!$B$6)-$F2361)))</f>
        <v/>
      </c>
      <c r="K2361" s="54">
        <f>IF(OR($B2361="",K$3&lt;$D2361+Настройки!$B$7),0,MAX(0,$E2361-MAX(0,SUMIFS(Тех_Движение!$G$2:$G$5111,Тех_Движение!$D$2:$D$5111,$C2361,Тех_Движение!$B$2:$B$5111,"&lt;="&amp;K$3)-$F2361)))</f>
        <v/>
      </c>
      <c r="L2361" s="54">
        <f>IF(OR($B2361="",L$3&lt;$D2361+Настройки!$B$7),0,MAX(0,$E2361-MAX(0,SUMIFS(Тех_Движение!$G$2:$G$5111,Тех_Движение!$D$2:$D$5111,$C2361,Тех_Движение!$B$2:$B$5111,"&lt;="&amp;L$3)-$F2361)))</f>
        <v/>
      </c>
      <c r="M2361" s="54">
        <f>IF(OR($B2361="",M$3&lt;$D2361+Настройки!$B$7),0,MAX(0,$E2361-MAX(0,SUMIFS(Тех_Движение!$G$2:$G$5111,Тех_Движение!$D$2:$D$5111,$C2361,Тех_Движение!$B$2:$B$5111,"&lt;="&amp;M$3)-$F2361)))</f>
        <v/>
      </c>
      <c r="N2361" s="54">
        <f>IF(OR($B2361="",N$3&lt;$D2361+Настройки!$B$7),0,MAX(0,$E2361-MAX(0,SUMIFS(Тех_Движение!$G$2:$G$5111,Тех_Движение!$D$2:$D$5111,$C2361,Тех_Движение!$B$2:$B$5111,"&lt;="&amp;N$3)-$F2361)))</f>
        <v/>
      </c>
      <c r="O2361" s="54">
        <f>IF(OR($B2361="",O$3&lt;$D2361+Настройки!$B$7),0,MAX(0,$E2361-MAX(0,SUMIFS(Тех_Движение!$G$2:$G$5111,Тех_Движение!$D$2:$D$5111,$C2361,Тех_Движение!$B$2:$B$5111,"&lt;="&amp;O$3)-$F2361)))</f>
        <v/>
      </c>
      <c r="P2361" s="54">
        <f>IF(OR($B2361="",P$3&lt;$D2361+Настройки!$B$7),0,MAX(0,$E2361-MAX(0,SUMIFS(Тех_Движение!$G$2:$G$5111,Тех_Движение!$D$2:$D$5111,$C2361,Тех_Движение!$B$2:$B$5111,"&lt;="&amp;P$3)-$F2361)))</f>
        <v/>
      </c>
      <c r="Q2361" s="54">
        <f>IF(OR($B2361="",Q$3&lt;$D2361+Настройки!$B$7),0,MAX(0,$E2361-MAX(0,SUMIFS(Тех_Движение!$G$2:$G$5111,Тех_Движение!$D$2:$D$5111,$C2361,Тех_Движение!$B$2:$B$5111,"&lt;="&amp;Q$3)-$F2361)))</f>
        <v/>
      </c>
      <c r="R2361" s="54">
        <f>IF($B2361="","",SUM($K2361:$Q2361))</f>
        <v/>
      </c>
      <c r="S2361" s="56">
        <f>IF($B2361="","",VLOOKUP($C2361,Настройки!$A$11:$L$17,9,FALSE))</f>
        <v/>
      </c>
      <c r="T2361" s="56">
        <f>IF($B2361="","",$R2361*$S2361)</f>
        <v/>
      </c>
    </row>
    <row r="2362">
      <c r="A2362" s="20">
        <f>Тех_Движение!$A$2359</f>
        <v/>
      </c>
      <c r="B2362" s="20">
        <f>IF(Тех_Движение!$F$2359&gt;0,Тех_Движение!$I$2359,"")</f>
        <v/>
      </c>
      <c r="C2362" s="20">
        <f>IF($B2362="","",Тех_Движение!$D$2359)</f>
        <v/>
      </c>
      <c r="D2362" s="42">
        <f>IF($B2362="","",Тех_Движение!$B$2359)</f>
        <v/>
      </c>
      <c r="E2362" s="54">
        <f>IF($B2362="","",Тех_Движение!$F$2359)</f>
        <v/>
      </c>
      <c r="F2362" s="54">
        <f>IF($B2362="","",SUMIFS($E$5:$E2361,$C$5:$C2361,$C2362))</f>
        <v/>
      </c>
      <c r="G2362" s="54">
        <f>IF($B2362="","",MAX(0,$E2362-MAX(0,SUMIFS(Тех_Движение!$G$2:$G$5111,Тех_Движение!$D$2:$D$5111,$C2362,Тех_Движение!$B$2:$B$5111,"&lt;="&amp;Настройки!$B$5-1)-$F2362)))</f>
        <v/>
      </c>
      <c r="H2362" s="54">
        <f>IF($B2362="","",IF(AND($D2362&gt;=Настройки!$B$5,$D2362&lt;=Настройки!$B$6),$E2362,0))</f>
        <v/>
      </c>
      <c r="I2362" s="54">
        <f>IF($B2362="","",$G2362+$H2362-$J2362)</f>
        <v/>
      </c>
      <c r="J2362" s="54">
        <f>IF($B2362="","",MAX(0,$E2362-MAX(0,SUMIFS(Тех_Движение!$G$2:$G$5111,Тех_Движение!$D$2:$D$5111,$C2362,Тех_Движение!$B$2:$B$5111,"&lt;="&amp;Настройки!$B$6)-$F2362)))</f>
        <v/>
      </c>
      <c r="K2362" s="54">
        <f>IF(OR($B2362="",K$3&lt;$D2362+Настройки!$B$7),0,MAX(0,$E2362-MAX(0,SUMIFS(Тех_Движение!$G$2:$G$5111,Тех_Движение!$D$2:$D$5111,$C2362,Тех_Движение!$B$2:$B$5111,"&lt;="&amp;K$3)-$F2362)))</f>
        <v/>
      </c>
      <c r="L2362" s="54">
        <f>IF(OR($B2362="",L$3&lt;$D2362+Настройки!$B$7),0,MAX(0,$E2362-MAX(0,SUMIFS(Тех_Движение!$G$2:$G$5111,Тех_Движение!$D$2:$D$5111,$C2362,Тех_Движение!$B$2:$B$5111,"&lt;="&amp;L$3)-$F2362)))</f>
        <v/>
      </c>
      <c r="M2362" s="54">
        <f>IF(OR($B2362="",M$3&lt;$D2362+Настройки!$B$7),0,MAX(0,$E2362-MAX(0,SUMIFS(Тех_Движение!$G$2:$G$5111,Тех_Движение!$D$2:$D$5111,$C2362,Тех_Движение!$B$2:$B$5111,"&lt;="&amp;M$3)-$F2362)))</f>
        <v/>
      </c>
      <c r="N2362" s="54">
        <f>IF(OR($B2362="",N$3&lt;$D2362+Настройки!$B$7),0,MAX(0,$E2362-MAX(0,SUMIFS(Тех_Движение!$G$2:$G$5111,Тех_Движение!$D$2:$D$5111,$C2362,Тех_Движение!$B$2:$B$5111,"&lt;="&amp;N$3)-$F2362)))</f>
        <v/>
      </c>
      <c r="O2362" s="54">
        <f>IF(OR($B2362="",O$3&lt;$D2362+Настройки!$B$7),0,MAX(0,$E2362-MAX(0,SUMIFS(Тех_Движение!$G$2:$G$5111,Тех_Движение!$D$2:$D$5111,$C2362,Тех_Движение!$B$2:$B$5111,"&lt;="&amp;O$3)-$F2362)))</f>
        <v/>
      </c>
      <c r="P2362" s="54">
        <f>IF(OR($B2362="",P$3&lt;$D2362+Настройки!$B$7),0,MAX(0,$E2362-MAX(0,SUMIFS(Тех_Движение!$G$2:$G$5111,Тех_Движение!$D$2:$D$5111,$C2362,Тех_Движение!$B$2:$B$5111,"&lt;="&amp;P$3)-$F2362)))</f>
        <v/>
      </c>
      <c r="Q2362" s="54">
        <f>IF(OR($B2362="",Q$3&lt;$D2362+Настройки!$B$7),0,MAX(0,$E2362-MAX(0,SUMIFS(Тех_Движение!$G$2:$G$5111,Тех_Движение!$D$2:$D$5111,$C2362,Тех_Движение!$B$2:$B$5111,"&lt;="&amp;Q$3)-$F2362)))</f>
        <v/>
      </c>
      <c r="R2362" s="54">
        <f>IF($B2362="","",SUM($K2362:$Q2362))</f>
        <v/>
      </c>
      <c r="S2362" s="56">
        <f>IF($B2362="","",VLOOKUP($C2362,Настройки!$A$11:$L$17,9,FALSE))</f>
        <v/>
      </c>
      <c r="T2362" s="56">
        <f>IF($B2362="","",$R2362*$S2362)</f>
        <v/>
      </c>
    </row>
    <row r="2363">
      <c r="A2363" s="20">
        <f>Тех_Движение!$A$2360</f>
        <v/>
      </c>
      <c r="B2363" s="20">
        <f>IF(Тех_Движение!$F$2360&gt;0,Тех_Движение!$I$2360,"")</f>
        <v/>
      </c>
      <c r="C2363" s="20">
        <f>IF($B2363="","",Тех_Движение!$D$2360)</f>
        <v/>
      </c>
      <c r="D2363" s="42">
        <f>IF($B2363="","",Тех_Движение!$B$2360)</f>
        <v/>
      </c>
      <c r="E2363" s="54">
        <f>IF($B2363="","",Тех_Движение!$F$2360)</f>
        <v/>
      </c>
      <c r="F2363" s="54">
        <f>IF($B2363="","",SUMIFS($E$5:$E2362,$C$5:$C2362,$C2363))</f>
        <v/>
      </c>
      <c r="G2363" s="54">
        <f>IF($B2363="","",MAX(0,$E2363-MAX(0,SUMIFS(Тех_Движение!$G$2:$G$5111,Тех_Движение!$D$2:$D$5111,$C2363,Тех_Движение!$B$2:$B$5111,"&lt;="&amp;Настройки!$B$5-1)-$F2363)))</f>
        <v/>
      </c>
      <c r="H2363" s="54">
        <f>IF($B2363="","",IF(AND($D2363&gt;=Настройки!$B$5,$D2363&lt;=Настройки!$B$6),$E2363,0))</f>
        <v/>
      </c>
      <c r="I2363" s="54">
        <f>IF($B2363="","",$G2363+$H2363-$J2363)</f>
        <v/>
      </c>
      <c r="J2363" s="54">
        <f>IF($B2363="","",MAX(0,$E2363-MAX(0,SUMIFS(Тех_Движение!$G$2:$G$5111,Тех_Движение!$D$2:$D$5111,$C2363,Тех_Движение!$B$2:$B$5111,"&lt;="&amp;Настройки!$B$6)-$F2363)))</f>
        <v/>
      </c>
      <c r="K2363" s="54">
        <f>IF(OR($B2363="",K$3&lt;$D2363+Настройки!$B$7),0,MAX(0,$E2363-MAX(0,SUMIFS(Тех_Движение!$G$2:$G$5111,Тех_Движение!$D$2:$D$5111,$C2363,Тех_Движение!$B$2:$B$5111,"&lt;="&amp;K$3)-$F2363)))</f>
        <v/>
      </c>
      <c r="L2363" s="54">
        <f>IF(OR($B2363="",L$3&lt;$D2363+Настройки!$B$7),0,MAX(0,$E2363-MAX(0,SUMIFS(Тех_Движение!$G$2:$G$5111,Тех_Движение!$D$2:$D$5111,$C2363,Тех_Движение!$B$2:$B$5111,"&lt;="&amp;L$3)-$F2363)))</f>
        <v/>
      </c>
      <c r="M2363" s="54">
        <f>IF(OR($B2363="",M$3&lt;$D2363+Настройки!$B$7),0,MAX(0,$E2363-MAX(0,SUMIFS(Тех_Движение!$G$2:$G$5111,Тех_Движение!$D$2:$D$5111,$C2363,Тех_Движение!$B$2:$B$5111,"&lt;="&amp;M$3)-$F2363)))</f>
        <v/>
      </c>
      <c r="N2363" s="54">
        <f>IF(OR($B2363="",N$3&lt;$D2363+Настройки!$B$7),0,MAX(0,$E2363-MAX(0,SUMIFS(Тех_Движение!$G$2:$G$5111,Тех_Движение!$D$2:$D$5111,$C2363,Тех_Движение!$B$2:$B$5111,"&lt;="&amp;N$3)-$F2363)))</f>
        <v/>
      </c>
      <c r="O2363" s="54">
        <f>IF(OR($B2363="",O$3&lt;$D2363+Настройки!$B$7),0,MAX(0,$E2363-MAX(0,SUMIFS(Тех_Движение!$G$2:$G$5111,Тех_Движение!$D$2:$D$5111,$C2363,Тех_Движение!$B$2:$B$5111,"&lt;="&amp;O$3)-$F2363)))</f>
        <v/>
      </c>
      <c r="P2363" s="54">
        <f>IF(OR($B2363="",P$3&lt;$D2363+Настройки!$B$7),0,MAX(0,$E2363-MAX(0,SUMIFS(Тех_Движение!$G$2:$G$5111,Тех_Движение!$D$2:$D$5111,$C2363,Тех_Движение!$B$2:$B$5111,"&lt;="&amp;P$3)-$F2363)))</f>
        <v/>
      </c>
      <c r="Q2363" s="54">
        <f>IF(OR($B2363="",Q$3&lt;$D2363+Настройки!$B$7),0,MAX(0,$E2363-MAX(0,SUMIFS(Тех_Движение!$G$2:$G$5111,Тех_Движение!$D$2:$D$5111,$C2363,Тех_Движение!$B$2:$B$5111,"&lt;="&amp;Q$3)-$F2363)))</f>
        <v/>
      </c>
      <c r="R2363" s="54">
        <f>IF($B2363="","",SUM($K2363:$Q2363))</f>
        <v/>
      </c>
      <c r="S2363" s="56">
        <f>IF($B2363="","",VLOOKUP($C2363,Настройки!$A$11:$L$17,9,FALSE))</f>
        <v/>
      </c>
      <c r="T2363" s="56">
        <f>IF($B2363="","",$R2363*$S2363)</f>
        <v/>
      </c>
    </row>
    <row r="2364">
      <c r="A2364" s="20">
        <f>Тех_Движение!$A$2361</f>
        <v/>
      </c>
      <c r="B2364" s="20">
        <f>IF(Тех_Движение!$F$2361&gt;0,Тех_Движение!$I$2361,"")</f>
        <v/>
      </c>
      <c r="C2364" s="20">
        <f>IF($B2364="","",Тех_Движение!$D$2361)</f>
        <v/>
      </c>
      <c r="D2364" s="42">
        <f>IF($B2364="","",Тех_Движение!$B$2361)</f>
        <v/>
      </c>
      <c r="E2364" s="54">
        <f>IF($B2364="","",Тех_Движение!$F$2361)</f>
        <v/>
      </c>
      <c r="F2364" s="54">
        <f>IF($B2364="","",SUMIFS($E$5:$E2363,$C$5:$C2363,$C2364))</f>
        <v/>
      </c>
      <c r="G2364" s="54">
        <f>IF($B2364="","",MAX(0,$E2364-MAX(0,SUMIFS(Тех_Движение!$G$2:$G$5111,Тех_Движение!$D$2:$D$5111,$C2364,Тех_Движение!$B$2:$B$5111,"&lt;="&amp;Настройки!$B$5-1)-$F2364)))</f>
        <v/>
      </c>
      <c r="H2364" s="54">
        <f>IF($B2364="","",IF(AND($D2364&gt;=Настройки!$B$5,$D2364&lt;=Настройки!$B$6),$E2364,0))</f>
        <v/>
      </c>
      <c r="I2364" s="54">
        <f>IF($B2364="","",$G2364+$H2364-$J2364)</f>
        <v/>
      </c>
      <c r="J2364" s="54">
        <f>IF($B2364="","",MAX(0,$E2364-MAX(0,SUMIFS(Тех_Движение!$G$2:$G$5111,Тех_Движение!$D$2:$D$5111,$C2364,Тех_Движение!$B$2:$B$5111,"&lt;="&amp;Настройки!$B$6)-$F2364)))</f>
        <v/>
      </c>
      <c r="K2364" s="54">
        <f>IF(OR($B2364="",K$3&lt;$D2364+Настройки!$B$7),0,MAX(0,$E2364-MAX(0,SUMIFS(Тех_Движение!$G$2:$G$5111,Тех_Движение!$D$2:$D$5111,$C2364,Тех_Движение!$B$2:$B$5111,"&lt;="&amp;K$3)-$F2364)))</f>
        <v/>
      </c>
      <c r="L2364" s="54">
        <f>IF(OR($B2364="",L$3&lt;$D2364+Настройки!$B$7),0,MAX(0,$E2364-MAX(0,SUMIFS(Тех_Движение!$G$2:$G$5111,Тех_Движение!$D$2:$D$5111,$C2364,Тех_Движение!$B$2:$B$5111,"&lt;="&amp;L$3)-$F2364)))</f>
        <v/>
      </c>
      <c r="M2364" s="54">
        <f>IF(OR($B2364="",M$3&lt;$D2364+Настройки!$B$7),0,MAX(0,$E2364-MAX(0,SUMIFS(Тех_Движение!$G$2:$G$5111,Тех_Движение!$D$2:$D$5111,$C2364,Тех_Движение!$B$2:$B$5111,"&lt;="&amp;M$3)-$F2364)))</f>
        <v/>
      </c>
      <c r="N2364" s="54">
        <f>IF(OR($B2364="",N$3&lt;$D2364+Настройки!$B$7),0,MAX(0,$E2364-MAX(0,SUMIFS(Тех_Движение!$G$2:$G$5111,Тех_Движение!$D$2:$D$5111,$C2364,Тех_Движение!$B$2:$B$5111,"&lt;="&amp;N$3)-$F2364)))</f>
        <v/>
      </c>
      <c r="O2364" s="54">
        <f>IF(OR($B2364="",O$3&lt;$D2364+Настройки!$B$7),0,MAX(0,$E2364-MAX(0,SUMIFS(Тех_Движение!$G$2:$G$5111,Тех_Движение!$D$2:$D$5111,$C2364,Тех_Движение!$B$2:$B$5111,"&lt;="&amp;O$3)-$F2364)))</f>
        <v/>
      </c>
      <c r="P2364" s="54">
        <f>IF(OR($B2364="",P$3&lt;$D2364+Настройки!$B$7),0,MAX(0,$E2364-MAX(0,SUMIFS(Тех_Движение!$G$2:$G$5111,Тех_Движение!$D$2:$D$5111,$C2364,Тех_Движение!$B$2:$B$5111,"&lt;="&amp;P$3)-$F2364)))</f>
        <v/>
      </c>
      <c r="Q2364" s="54">
        <f>IF(OR($B2364="",Q$3&lt;$D2364+Настройки!$B$7),0,MAX(0,$E2364-MAX(0,SUMIFS(Тех_Движение!$G$2:$G$5111,Тех_Движение!$D$2:$D$5111,$C2364,Тех_Движение!$B$2:$B$5111,"&lt;="&amp;Q$3)-$F2364)))</f>
        <v/>
      </c>
      <c r="R2364" s="54">
        <f>IF($B2364="","",SUM($K2364:$Q2364))</f>
        <v/>
      </c>
      <c r="S2364" s="56">
        <f>IF($B2364="","",VLOOKUP($C2364,Настройки!$A$11:$L$17,9,FALSE))</f>
        <v/>
      </c>
      <c r="T2364" s="56">
        <f>IF($B2364="","",$R2364*$S2364)</f>
        <v/>
      </c>
    </row>
    <row r="2365">
      <c r="A2365" s="20">
        <f>Тех_Движение!$A$2362</f>
        <v/>
      </c>
      <c r="B2365" s="20">
        <f>IF(Тех_Движение!$F$2362&gt;0,Тех_Движение!$I$2362,"")</f>
        <v/>
      </c>
      <c r="C2365" s="20">
        <f>IF($B2365="","",Тех_Движение!$D$2362)</f>
        <v/>
      </c>
      <c r="D2365" s="42">
        <f>IF($B2365="","",Тех_Движение!$B$2362)</f>
        <v/>
      </c>
      <c r="E2365" s="54">
        <f>IF($B2365="","",Тех_Движение!$F$2362)</f>
        <v/>
      </c>
      <c r="F2365" s="54">
        <f>IF($B2365="","",SUMIFS($E$5:$E2364,$C$5:$C2364,$C2365))</f>
        <v/>
      </c>
      <c r="G2365" s="54">
        <f>IF($B2365="","",MAX(0,$E2365-MAX(0,SUMIFS(Тех_Движение!$G$2:$G$5111,Тех_Движение!$D$2:$D$5111,$C2365,Тех_Движение!$B$2:$B$5111,"&lt;="&amp;Настройки!$B$5-1)-$F2365)))</f>
        <v/>
      </c>
      <c r="H2365" s="54">
        <f>IF($B2365="","",IF(AND($D2365&gt;=Настройки!$B$5,$D2365&lt;=Настройки!$B$6),$E2365,0))</f>
        <v/>
      </c>
      <c r="I2365" s="54">
        <f>IF($B2365="","",$G2365+$H2365-$J2365)</f>
        <v/>
      </c>
      <c r="J2365" s="54">
        <f>IF($B2365="","",MAX(0,$E2365-MAX(0,SUMIFS(Тех_Движение!$G$2:$G$5111,Тех_Движение!$D$2:$D$5111,$C2365,Тех_Движение!$B$2:$B$5111,"&lt;="&amp;Настройки!$B$6)-$F2365)))</f>
        <v/>
      </c>
      <c r="K2365" s="54">
        <f>IF(OR($B2365="",K$3&lt;$D2365+Настройки!$B$7),0,MAX(0,$E2365-MAX(0,SUMIFS(Тех_Движение!$G$2:$G$5111,Тех_Движение!$D$2:$D$5111,$C2365,Тех_Движение!$B$2:$B$5111,"&lt;="&amp;K$3)-$F2365)))</f>
        <v/>
      </c>
      <c r="L2365" s="54">
        <f>IF(OR($B2365="",L$3&lt;$D2365+Настройки!$B$7),0,MAX(0,$E2365-MAX(0,SUMIFS(Тех_Движение!$G$2:$G$5111,Тех_Движение!$D$2:$D$5111,$C2365,Тех_Движение!$B$2:$B$5111,"&lt;="&amp;L$3)-$F2365)))</f>
        <v/>
      </c>
      <c r="M2365" s="54">
        <f>IF(OR($B2365="",M$3&lt;$D2365+Настройки!$B$7),0,MAX(0,$E2365-MAX(0,SUMIFS(Тех_Движение!$G$2:$G$5111,Тех_Движение!$D$2:$D$5111,$C2365,Тех_Движение!$B$2:$B$5111,"&lt;="&amp;M$3)-$F2365)))</f>
        <v/>
      </c>
      <c r="N2365" s="54">
        <f>IF(OR($B2365="",N$3&lt;$D2365+Настройки!$B$7),0,MAX(0,$E2365-MAX(0,SUMIFS(Тех_Движение!$G$2:$G$5111,Тех_Движение!$D$2:$D$5111,$C2365,Тех_Движение!$B$2:$B$5111,"&lt;="&amp;N$3)-$F2365)))</f>
        <v/>
      </c>
      <c r="O2365" s="54">
        <f>IF(OR($B2365="",O$3&lt;$D2365+Настройки!$B$7),0,MAX(0,$E2365-MAX(0,SUMIFS(Тех_Движение!$G$2:$G$5111,Тех_Движение!$D$2:$D$5111,$C2365,Тех_Движение!$B$2:$B$5111,"&lt;="&amp;O$3)-$F2365)))</f>
        <v/>
      </c>
      <c r="P2365" s="54">
        <f>IF(OR($B2365="",P$3&lt;$D2365+Настройки!$B$7),0,MAX(0,$E2365-MAX(0,SUMIFS(Тех_Движение!$G$2:$G$5111,Тех_Движение!$D$2:$D$5111,$C2365,Тех_Движение!$B$2:$B$5111,"&lt;="&amp;P$3)-$F2365)))</f>
        <v/>
      </c>
      <c r="Q2365" s="54">
        <f>IF(OR($B2365="",Q$3&lt;$D2365+Настройки!$B$7),0,MAX(0,$E2365-MAX(0,SUMIFS(Тех_Движение!$G$2:$G$5111,Тех_Движение!$D$2:$D$5111,$C2365,Тех_Движение!$B$2:$B$5111,"&lt;="&amp;Q$3)-$F2365)))</f>
        <v/>
      </c>
      <c r="R2365" s="54">
        <f>IF($B2365="","",SUM($K2365:$Q2365))</f>
        <v/>
      </c>
      <c r="S2365" s="56">
        <f>IF($B2365="","",VLOOKUP($C2365,Настройки!$A$11:$L$17,9,FALSE))</f>
        <v/>
      </c>
      <c r="T2365" s="56">
        <f>IF($B2365="","",$R2365*$S2365)</f>
        <v/>
      </c>
    </row>
    <row r="2366">
      <c r="A2366" s="20">
        <f>Тех_Движение!$A$2363</f>
        <v/>
      </c>
      <c r="B2366" s="20">
        <f>IF(Тех_Движение!$F$2363&gt;0,Тех_Движение!$I$2363,"")</f>
        <v/>
      </c>
      <c r="C2366" s="20">
        <f>IF($B2366="","",Тех_Движение!$D$2363)</f>
        <v/>
      </c>
      <c r="D2366" s="42">
        <f>IF($B2366="","",Тех_Движение!$B$2363)</f>
        <v/>
      </c>
      <c r="E2366" s="54">
        <f>IF($B2366="","",Тех_Движение!$F$2363)</f>
        <v/>
      </c>
      <c r="F2366" s="54">
        <f>IF($B2366="","",SUMIFS($E$5:$E2365,$C$5:$C2365,$C2366))</f>
        <v/>
      </c>
      <c r="G2366" s="54">
        <f>IF($B2366="","",MAX(0,$E2366-MAX(0,SUMIFS(Тех_Движение!$G$2:$G$5111,Тех_Движение!$D$2:$D$5111,$C2366,Тех_Движение!$B$2:$B$5111,"&lt;="&amp;Настройки!$B$5-1)-$F2366)))</f>
        <v/>
      </c>
      <c r="H2366" s="54">
        <f>IF($B2366="","",IF(AND($D2366&gt;=Настройки!$B$5,$D2366&lt;=Настройки!$B$6),$E2366,0))</f>
        <v/>
      </c>
      <c r="I2366" s="54">
        <f>IF($B2366="","",$G2366+$H2366-$J2366)</f>
        <v/>
      </c>
      <c r="J2366" s="54">
        <f>IF($B2366="","",MAX(0,$E2366-MAX(0,SUMIFS(Тех_Движение!$G$2:$G$5111,Тех_Движение!$D$2:$D$5111,$C2366,Тех_Движение!$B$2:$B$5111,"&lt;="&amp;Настройки!$B$6)-$F2366)))</f>
        <v/>
      </c>
      <c r="K2366" s="54">
        <f>IF(OR($B2366="",K$3&lt;$D2366+Настройки!$B$7),0,MAX(0,$E2366-MAX(0,SUMIFS(Тех_Движение!$G$2:$G$5111,Тех_Движение!$D$2:$D$5111,$C2366,Тех_Движение!$B$2:$B$5111,"&lt;="&amp;K$3)-$F2366)))</f>
        <v/>
      </c>
      <c r="L2366" s="54">
        <f>IF(OR($B2366="",L$3&lt;$D2366+Настройки!$B$7),0,MAX(0,$E2366-MAX(0,SUMIFS(Тех_Движение!$G$2:$G$5111,Тех_Движение!$D$2:$D$5111,$C2366,Тех_Движение!$B$2:$B$5111,"&lt;="&amp;L$3)-$F2366)))</f>
        <v/>
      </c>
      <c r="M2366" s="54">
        <f>IF(OR($B2366="",M$3&lt;$D2366+Настройки!$B$7),0,MAX(0,$E2366-MAX(0,SUMIFS(Тех_Движение!$G$2:$G$5111,Тех_Движение!$D$2:$D$5111,$C2366,Тех_Движение!$B$2:$B$5111,"&lt;="&amp;M$3)-$F2366)))</f>
        <v/>
      </c>
      <c r="N2366" s="54">
        <f>IF(OR($B2366="",N$3&lt;$D2366+Настройки!$B$7),0,MAX(0,$E2366-MAX(0,SUMIFS(Тех_Движение!$G$2:$G$5111,Тех_Движение!$D$2:$D$5111,$C2366,Тех_Движение!$B$2:$B$5111,"&lt;="&amp;N$3)-$F2366)))</f>
        <v/>
      </c>
      <c r="O2366" s="54">
        <f>IF(OR($B2366="",O$3&lt;$D2366+Настройки!$B$7),0,MAX(0,$E2366-MAX(0,SUMIFS(Тех_Движение!$G$2:$G$5111,Тех_Движение!$D$2:$D$5111,$C2366,Тех_Движение!$B$2:$B$5111,"&lt;="&amp;O$3)-$F2366)))</f>
        <v/>
      </c>
      <c r="P2366" s="54">
        <f>IF(OR($B2366="",P$3&lt;$D2366+Настройки!$B$7),0,MAX(0,$E2366-MAX(0,SUMIFS(Тех_Движение!$G$2:$G$5111,Тех_Движение!$D$2:$D$5111,$C2366,Тех_Движение!$B$2:$B$5111,"&lt;="&amp;P$3)-$F2366)))</f>
        <v/>
      </c>
      <c r="Q2366" s="54">
        <f>IF(OR($B2366="",Q$3&lt;$D2366+Настройки!$B$7),0,MAX(0,$E2366-MAX(0,SUMIFS(Тех_Движение!$G$2:$G$5111,Тех_Движение!$D$2:$D$5111,$C2366,Тех_Движение!$B$2:$B$5111,"&lt;="&amp;Q$3)-$F2366)))</f>
        <v/>
      </c>
      <c r="R2366" s="54">
        <f>IF($B2366="","",SUM($K2366:$Q2366))</f>
        <v/>
      </c>
      <c r="S2366" s="56">
        <f>IF($B2366="","",VLOOKUP($C2366,Настройки!$A$11:$L$17,9,FALSE))</f>
        <v/>
      </c>
      <c r="T2366" s="56">
        <f>IF($B2366="","",$R2366*$S2366)</f>
        <v/>
      </c>
    </row>
    <row r="2367">
      <c r="A2367" s="20">
        <f>Тех_Движение!$A$2364</f>
        <v/>
      </c>
      <c r="B2367" s="20">
        <f>IF(Тех_Движение!$F$2364&gt;0,Тех_Движение!$I$2364,"")</f>
        <v/>
      </c>
      <c r="C2367" s="20">
        <f>IF($B2367="","",Тех_Движение!$D$2364)</f>
        <v/>
      </c>
      <c r="D2367" s="42">
        <f>IF($B2367="","",Тех_Движение!$B$2364)</f>
        <v/>
      </c>
      <c r="E2367" s="54">
        <f>IF($B2367="","",Тех_Движение!$F$2364)</f>
        <v/>
      </c>
      <c r="F2367" s="54">
        <f>IF($B2367="","",SUMIFS($E$5:$E2366,$C$5:$C2366,$C2367))</f>
        <v/>
      </c>
      <c r="G2367" s="54">
        <f>IF($B2367="","",MAX(0,$E2367-MAX(0,SUMIFS(Тех_Движение!$G$2:$G$5111,Тех_Движение!$D$2:$D$5111,$C2367,Тех_Движение!$B$2:$B$5111,"&lt;="&amp;Настройки!$B$5-1)-$F2367)))</f>
        <v/>
      </c>
      <c r="H2367" s="54">
        <f>IF($B2367="","",IF(AND($D2367&gt;=Настройки!$B$5,$D2367&lt;=Настройки!$B$6),$E2367,0))</f>
        <v/>
      </c>
      <c r="I2367" s="54">
        <f>IF($B2367="","",$G2367+$H2367-$J2367)</f>
        <v/>
      </c>
      <c r="J2367" s="54">
        <f>IF($B2367="","",MAX(0,$E2367-MAX(0,SUMIFS(Тех_Движение!$G$2:$G$5111,Тех_Движение!$D$2:$D$5111,$C2367,Тех_Движение!$B$2:$B$5111,"&lt;="&amp;Настройки!$B$6)-$F2367)))</f>
        <v/>
      </c>
      <c r="K2367" s="54">
        <f>IF(OR($B2367="",K$3&lt;$D2367+Настройки!$B$7),0,MAX(0,$E2367-MAX(0,SUMIFS(Тех_Движение!$G$2:$G$5111,Тех_Движение!$D$2:$D$5111,$C2367,Тех_Движение!$B$2:$B$5111,"&lt;="&amp;K$3)-$F2367)))</f>
        <v/>
      </c>
      <c r="L2367" s="54">
        <f>IF(OR($B2367="",L$3&lt;$D2367+Настройки!$B$7),0,MAX(0,$E2367-MAX(0,SUMIFS(Тех_Движение!$G$2:$G$5111,Тех_Движение!$D$2:$D$5111,$C2367,Тех_Движение!$B$2:$B$5111,"&lt;="&amp;L$3)-$F2367)))</f>
        <v/>
      </c>
      <c r="M2367" s="54">
        <f>IF(OR($B2367="",M$3&lt;$D2367+Настройки!$B$7),0,MAX(0,$E2367-MAX(0,SUMIFS(Тех_Движение!$G$2:$G$5111,Тех_Движение!$D$2:$D$5111,$C2367,Тех_Движение!$B$2:$B$5111,"&lt;="&amp;M$3)-$F2367)))</f>
        <v/>
      </c>
      <c r="N2367" s="54">
        <f>IF(OR($B2367="",N$3&lt;$D2367+Настройки!$B$7),0,MAX(0,$E2367-MAX(0,SUMIFS(Тех_Движение!$G$2:$G$5111,Тех_Движение!$D$2:$D$5111,$C2367,Тех_Движение!$B$2:$B$5111,"&lt;="&amp;N$3)-$F2367)))</f>
        <v/>
      </c>
      <c r="O2367" s="54">
        <f>IF(OR($B2367="",O$3&lt;$D2367+Настройки!$B$7),0,MAX(0,$E2367-MAX(0,SUMIFS(Тех_Движение!$G$2:$G$5111,Тех_Движение!$D$2:$D$5111,$C2367,Тех_Движение!$B$2:$B$5111,"&lt;="&amp;O$3)-$F2367)))</f>
        <v/>
      </c>
      <c r="P2367" s="54">
        <f>IF(OR($B2367="",P$3&lt;$D2367+Настройки!$B$7),0,MAX(0,$E2367-MAX(0,SUMIFS(Тех_Движение!$G$2:$G$5111,Тех_Движение!$D$2:$D$5111,$C2367,Тех_Движение!$B$2:$B$5111,"&lt;="&amp;P$3)-$F2367)))</f>
        <v/>
      </c>
      <c r="Q2367" s="54">
        <f>IF(OR($B2367="",Q$3&lt;$D2367+Настройки!$B$7),0,MAX(0,$E2367-MAX(0,SUMIFS(Тех_Движение!$G$2:$G$5111,Тех_Движение!$D$2:$D$5111,$C2367,Тех_Движение!$B$2:$B$5111,"&lt;="&amp;Q$3)-$F2367)))</f>
        <v/>
      </c>
      <c r="R2367" s="54">
        <f>IF($B2367="","",SUM($K2367:$Q2367))</f>
        <v/>
      </c>
      <c r="S2367" s="56">
        <f>IF($B2367="","",VLOOKUP($C2367,Настройки!$A$11:$L$17,9,FALSE))</f>
        <v/>
      </c>
      <c r="T2367" s="56">
        <f>IF($B2367="","",$R2367*$S2367)</f>
        <v/>
      </c>
    </row>
    <row r="2368">
      <c r="A2368" s="20">
        <f>Тех_Движение!$A$2365</f>
        <v/>
      </c>
      <c r="B2368" s="20">
        <f>IF(Тех_Движение!$F$2365&gt;0,Тех_Движение!$I$2365,"")</f>
        <v/>
      </c>
      <c r="C2368" s="20">
        <f>IF($B2368="","",Тех_Движение!$D$2365)</f>
        <v/>
      </c>
      <c r="D2368" s="42">
        <f>IF($B2368="","",Тех_Движение!$B$2365)</f>
        <v/>
      </c>
      <c r="E2368" s="54">
        <f>IF($B2368="","",Тех_Движение!$F$2365)</f>
        <v/>
      </c>
      <c r="F2368" s="54">
        <f>IF($B2368="","",SUMIFS($E$5:$E2367,$C$5:$C2367,$C2368))</f>
        <v/>
      </c>
      <c r="G2368" s="54">
        <f>IF($B2368="","",MAX(0,$E2368-MAX(0,SUMIFS(Тех_Движение!$G$2:$G$5111,Тех_Движение!$D$2:$D$5111,$C2368,Тех_Движение!$B$2:$B$5111,"&lt;="&amp;Настройки!$B$5-1)-$F2368)))</f>
        <v/>
      </c>
      <c r="H2368" s="54">
        <f>IF($B2368="","",IF(AND($D2368&gt;=Настройки!$B$5,$D2368&lt;=Настройки!$B$6),$E2368,0))</f>
        <v/>
      </c>
      <c r="I2368" s="54">
        <f>IF($B2368="","",$G2368+$H2368-$J2368)</f>
        <v/>
      </c>
      <c r="J2368" s="54">
        <f>IF($B2368="","",MAX(0,$E2368-MAX(0,SUMIFS(Тех_Движение!$G$2:$G$5111,Тех_Движение!$D$2:$D$5111,$C2368,Тех_Движение!$B$2:$B$5111,"&lt;="&amp;Настройки!$B$6)-$F2368)))</f>
        <v/>
      </c>
      <c r="K2368" s="54">
        <f>IF(OR($B2368="",K$3&lt;$D2368+Настройки!$B$7),0,MAX(0,$E2368-MAX(0,SUMIFS(Тех_Движение!$G$2:$G$5111,Тех_Движение!$D$2:$D$5111,$C2368,Тех_Движение!$B$2:$B$5111,"&lt;="&amp;K$3)-$F2368)))</f>
        <v/>
      </c>
      <c r="L2368" s="54">
        <f>IF(OR($B2368="",L$3&lt;$D2368+Настройки!$B$7),0,MAX(0,$E2368-MAX(0,SUMIFS(Тех_Движение!$G$2:$G$5111,Тех_Движение!$D$2:$D$5111,$C2368,Тех_Движение!$B$2:$B$5111,"&lt;="&amp;L$3)-$F2368)))</f>
        <v/>
      </c>
      <c r="M2368" s="54">
        <f>IF(OR($B2368="",M$3&lt;$D2368+Настройки!$B$7),0,MAX(0,$E2368-MAX(0,SUMIFS(Тех_Движение!$G$2:$G$5111,Тех_Движение!$D$2:$D$5111,$C2368,Тех_Движение!$B$2:$B$5111,"&lt;="&amp;M$3)-$F2368)))</f>
        <v/>
      </c>
      <c r="N2368" s="54">
        <f>IF(OR($B2368="",N$3&lt;$D2368+Настройки!$B$7),0,MAX(0,$E2368-MAX(0,SUMIFS(Тех_Движение!$G$2:$G$5111,Тех_Движение!$D$2:$D$5111,$C2368,Тех_Движение!$B$2:$B$5111,"&lt;="&amp;N$3)-$F2368)))</f>
        <v/>
      </c>
      <c r="O2368" s="54">
        <f>IF(OR($B2368="",O$3&lt;$D2368+Настройки!$B$7),0,MAX(0,$E2368-MAX(0,SUMIFS(Тех_Движение!$G$2:$G$5111,Тех_Движение!$D$2:$D$5111,$C2368,Тех_Движение!$B$2:$B$5111,"&lt;="&amp;O$3)-$F2368)))</f>
        <v/>
      </c>
      <c r="P2368" s="54">
        <f>IF(OR($B2368="",P$3&lt;$D2368+Настройки!$B$7),0,MAX(0,$E2368-MAX(0,SUMIFS(Тех_Движение!$G$2:$G$5111,Тех_Движение!$D$2:$D$5111,$C2368,Тех_Движение!$B$2:$B$5111,"&lt;="&amp;P$3)-$F2368)))</f>
        <v/>
      </c>
      <c r="Q2368" s="54">
        <f>IF(OR($B2368="",Q$3&lt;$D2368+Настройки!$B$7),0,MAX(0,$E2368-MAX(0,SUMIFS(Тех_Движение!$G$2:$G$5111,Тех_Движение!$D$2:$D$5111,$C2368,Тех_Движение!$B$2:$B$5111,"&lt;="&amp;Q$3)-$F2368)))</f>
        <v/>
      </c>
      <c r="R2368" s="54">
        <f>IF($B2368="","",SUM($K2368:$Q2368))</f>
        <v/>
      </c>
      <c r="S2368" s="56">
        <f>IF($B2368="","",VLOOKUP($C2368,Настройки!$A$11:$L$17,9,FALSE))</f>
        <v/>
      </c>
      <c r="T2368" s="56">
        <f>IF($B2368="","",$R2368*$S2368)</f>
        <v/>
      </c>
    </row>
    <row r="2369">
      <c r="A2369" s="20">
        <f>Тех_Движение!$A$2366</f>
        <v/>
      </c>
      <c r="B2369" s="20">
        <f>IF(Тех_Движение!$F$2366&gt;0,Тех_Движение!$I$2366,"")</f>
        <v/>
      </c>
      <c r="C2369" s="20">
        <f>IF($B2369="","",Тех_Движение!$D$2366)</f>
        <v/>
      </c>
      <c r="D2369" s="42">
        <f>IF($B2369="","",Тех_Движение!$B$2366)</f>
        <v/>
      </c>
      <c r="E2369" s="54">
        <f>IF($B2369="","",Тех_Движение!$F$2366)</f>
        <v/>
      </c>
      <c r="F2369" s="54">
        <f>IF($B2369="","",SUMIFS($E$5:$E2368,$C$5:$C2368,$C2369))</f>
        <v/>
      </c>
      <c r="G2369" s="54">
        <f>IF($B2369="","",MAX(0,$E2369-MAX(0,SUMIFS(Тех_Движение!$G$2:$G$5111,Тех_Движение!$D$2:$D$5111,$C2369,Тех_Движение!$B$2:$B$5111,"&lt;="&amp;Настройки!$B$5-1)-$F2369)))</f>
        <v/>
      </c>
      <c r="H2369" s="54">
        <f>IF($B2369="","",IF(AND($D2369&gt;=Настройки!$B$5,$D2369&lt;=Настройки!$B$6),$E2369,0))</f>
        <v/>
      </c>
      <c r="I2369" s="54">
        <f>IF($B2369="","",$G2369+$H2369-$J2369)</f>
        <v/>
      </c>
      <c r="J2369" s="54">
        <f>IF($B2369="","",MAX(0,$E2369-MAX(0,SUMIFS(Тех_Движение!$G$2:$G$5111,Тех_Движение!$D$2:$D$5111,$C2369,Тех_Движение!$B$2:$B$5111,"&lt;="&amp;Настройки!$B$6)-$F2369)))</f>
        <v/>
      </c>
      <c r="K2369" s="54">
        <f>IF(OR($B2369="",K$3&lt;$D2369+Настройки!$B$7),0,MAX(0,$E2369-MAX(0,SUMIFS(Тех_Движение!$G$2:$G$5111,Тех_Движение!$D$2:$D$5111,$C2369,Тех_Движение!$B$2:$B$5111,"&lt;="&amp;K$3)-$F2369)))</f>
        <v/>
      </c>
      <c r="L2369" s="54">
        <f>IF(OR($B2369="",L$3&lt;$D2369+Настройки!$B$7),0,MAX(0,$E2369-MAX(0,SUMIFS(Тех_Движение!$G$2:$G$5111,Тех_Движение!$D$2:$D$5111,$C2369,Тех_Движение!$B$2:$B$5111,"&lt;="&amp;L$3)-$F2369)))</f>
        <v/>
      </c>
      <c r="M2369" s="54">
        <f>IF(OR($B2369="",M$3&lt;$D2369+Настройки!$B$7),0,MAX(0,$E2369-MAX(0,SUMIFS(Тех_Движение!$G$2:$G$5111,Тех_Движение!$D$2:$D$5111,$C2369,Тех_Движение!$B$2:$B$5111,"&lt;="&amp;M$3)-$F2369)))</f>
        <v/>
      </c>
      <c r="N2369" s="54">
        <f>IF(OR($B2369="",N$3&lt;$D2369+Настройки!$B$7),0,MAX(0,$E2369-MAX(0,SUMIFS(Тех_Движение!$G$2:$G$5111,Тех_Движение!$D$2:$D$5111,$C2369,Тех_Движение!$B$2:$B$5111,"&lt;="&amp;N$3)-$F2369)))</f>
        <v/>
      </c>
      <c r="O2369" s="54">
        <f>IF(OR($B2369="",O$3&lt;$D2369+Настройки!$B$7),0,MAX(0,$E2369-MAX(0,SUMIFS(Тех_Движение!$G$2:$G$5111,Тех_Движение!$D$2:$D$5111,$C2369,Тех_Движение!$B$2:$B$5111,"&lt;="&amp;O$3)-$F2369)))</f>
        <v/>
      </c>
      <c r="P2369" s="54">
        <f>IF(OR($B2369="",P$3&lt;$D2369+Настройки!$B$7),0,MAX(0,$E2369-MAX(0,SUMIFS(Тех_Движение!$G$2:$G$5111,Тех_Движение!$D$2:$D$5111,$C2369,Тех_Движение!$B$2:$B$5111,"&lt;="&amp;P$3)-$F2369)))</f>
        <v/>
      </c>
      <c r="Q2369" s="54">
        <f>IF(OR($B2369="",Q$3&lt;$D2369+Настройки!$B$7),0,MAX(0,$E2369-MAX(0,SUMIFS(Тех_Движение!$G$2:$G$5111,Тех_Движение!$D$2:$D$5111,$C2369,Тех_Движение!$B$2:$B$5111,"&lt;="&amp;Q$3)-$F2369)))</f>
        <v/>
      </c>
      <c r="R2369" s="54">
        <f>IF($B2369="","",SUM($K2369:$Q2369))</f>
        <v/>
      </c>
      <c r="S2369" s="56">
        <f>IF($B2369="","",VLOOKUP($C2369,Настройки!$A$11:$L$17,9,FALSE))</f>
        <v/>
      </c>
      <c r="T2369" s="56">
        <f>IF($B2369="","",$R2369*$S2369)</f>
        <v/>
      </c>
    </row>
    <row r="2370">
      <c r="A2370" s="20">
        <f>Тех_Движение!$A$2367</f>
        <v/>
      </c>
      <c r="B2370" s="20">
        <f>IF(Тех_Движение!$F$2367&gt;0,Тех_Движение!$I$2367,"")</f>
        <v/>
      </c>
      <c r="C2370" s="20">
        <f>IF($B2370="","",Тех_Движение!$D$2367)</f>
        <v/>
      </c>
      <c r="D2370" s="42">
        <f>IF($B2370="","",Тех_Движение!$B$2367)</f>
        <v/>
      </c>
      <c r="E2370" s="54">
        <f>IF($B2370="","",Тех_Движение!$F$2367)</f>
        <v/>
      </c>
      <c r="F2370" s="54">
        <f>IF($B2370="","",SUMIFS($E$5:$E2369,$C$5:$C2369,$C2370))</f>
        <v/>
      </c>
      <c r="G2370" s="54">
        <f>IF($B2370="","",MAX(0,$E2370-MAX(0,SUMIFS(Тех_Движение!$G$2:$G$5111,Тех_Движение!$D$2:$D$5111,$C2370,Тех_Движение!$B$2:$B$5111,"&lt;="&amp;Настройки!$B$5-1)-$F2370)))</f>
        <v/>
      </c>
      <c r="H2370" s="54">
        <f>IF($B2370="","",IF(AND($D2370&gt;=Настройки!$B$5,$D2370&lt;=Настройки!$B$6),$E2370,0))</f>
        <v/>
      </c>
      <c r="I2370" s="54">
        <f>IF($B2370="","",$G2370+$H2370-$J2370)</f>
        <v/>
      </c>
      <c r="J2370" s="54">
        <f>IF($B2370="","",MAX(0,$E2370-MAX(0,SUMIFS(Тех_Движение!$G$2:$G$5111,Тех_Движение!$D$2:$D$5111,$C2370,Тех_Движение!$B$2:$B$5111,"&lt;="&amp;Настройки!$B$6)-$F2370)))</f>
        <v/>
      </c>
      <c r="K2370" s="54">
        <f>IF(OR($B2370="",K$3&lt;$D2370+Настройки!$B$7),0,MAX(0,$E2370-MAX(0,SUMIFS(Тех_Движение!$G$2:$G$5111,Тех_Движение!$D$2:$D$5111,$C2370,Тех_Движение!$B$2:$B$5111,"&lt;="&amp;K$3)-$F2370)))</f>
        <v/>
      </c>
      <c r="L2370" s="54">
        <f>IF(OR($B2370="",L$3&lt;$D2370+Настройки!$B$7),0,MAX(0,$E2370-MAX(0,SUMIFS(Тех_Движение!$G$2:$G$5111,Тех_Движение!$D$2:$D$5111,$C2370,Тех_Движение!$B$2:$B$5111,"&lt;="&amp;L$3)-$F2370)))</f>
        <v/>
      </c>
      <c r="M2370" s="54">
        <f>IF(OR($B2370="",M$3&lt;$D2370+Настройки!$B$7),0,MAX(0,$E2370-MAX(0,SUMIFS(Тех_Движение!$G$2:$G$5111,Тех_Движение!$D$2:$D$5111,$C2370,Тех_Движение!$B$2:$B$5111,"&lt;="&amp;M$3)-$F2370)))</f>
        <v/>
      </c>
      <c r="N2370" s="54">
        <f>IF(OR($B2370="",N$3&lt;$D2370+Настройки!$B$7),0,MAX(0,$E2370-MAX(0,SUMIFS(Тех_Движение!$G$2:$G$5111,Тех_Движение!$D$2:$D$5111,$C2370,Тех_Движение!$B$2:$B$5111,"&lt;="&amp;N$3)-$F2370)))</f>
        <v/>
      </c>
      <c r="O2370" s="54">
        <f>IF(OR($B2370="",O$3&lt;$D2370+Настройки!$B$7),0,MAX(0,$E2370-MAX(0,SUMIFS(Тех_Движение!$G$2:$G$5111,Тех_Движение!$D$2:$D$5111,$C2370,Тех_Движение!$B$2:$B$5111,"&lt;="&amp;O$3)-$F2370)))</f>
        <v/>
      </c>
      <c r="P2370" s="54">
        <f>IF(OR($B2370="",P$3&lt;$D2370+Настройки!$B$7),0,MAX(0,$E2370-MAX(0,SUMIFS(Тех_Движение!$G$2:$G$5111,Тех_Движение!$D$2:$D$5111,$C2370,Тех_Движение!$B$2:$B$5111,"&lt;="&amp;P$3)-$F2370)))</f>
        <v/>
      </c>
      <c r="Q2370" s="54">
        <f>IF(OR($B2370="",Q$3&lt;$D2370+Настройки!$B$7),0,MAX(0,$E2370-MAX(0,SUMIFS(Тех_Движение!$G$2:$G$5111,Тех_Движение!$D$2:$D$5111,$C2370,Тех_Движение!$B$2:$B$5111,"&lt;="&amp;Q$3)-$F2370)))</f>
        <v/>
      </c>
      <c r="R2370" s="54">
        <f>IF($B2370="","",SUM($K2370:$Q2370))</f>
        <v/>
      </c>
      <c r="S2370" s="56">
        <f>IF($B2370="","",VLOOKUP($C2370,Настройки!$A$11:$L$17,9,FALSE))</f>
        <v/>
      </c>
      <c r="T2370" s="56">
        <f>IF($B2370="","",$R2370*$S2370)</f>
        <v/>
      </c>
    </row>
    <row r="2371">
      <c r="A2371" s="20">
        <f>Тех_Движение!$A$2368</f>
        <v/>
      </c>
      <c r="B2371" s="20">
        <f>IF(Тех_Движение!$F$2368&gt;0,Тех_Движение!$I$2368,"")</f>
        <v/>
      </c>
      <c r="C2371" s="20">
        <f>IF($B2371="","",Тех_Движение!$D$2368)</f>
        <v/>
      </c>
      <c r="D2371" s="42">
        <f>IF($B2371="","",Тех_Движение!$B$2368)</f>
        <v/>
      </c>
      <c r="E2371" s="54">
        <f>IF($B2371="","",Тех_Движение!$F$2368)</f>
        <v/>
      </c>
      <c r="F2371" s="54">
        <f>IF($B2371="","",SUMIFS($E$5:$E2370,$C$5:$C2370,$C2371))</f>
        <v/>
      </c>
      <c r="G2371" s="54">
        <f>IF($B2371="","",MAX(0,$E2371-MAX(0,SUMIFS(Тех_Движение!$G$2:$G$5111,Тех_Движение!$D$2:$D$5111,$C2371,Тех_Движение!$B$2:$B$5111,"&lt;="&amp;Настройки!$B$5-1)-$F2371)))</f>
        <v/>
      </c>
      <c r="H2371" s="54">
        <f>IF($B2371="","",IF(AND($D2371&gt;=Настройки!$B$5,$D2371&lt;=Настройки!$B$6),$E2371,0))</f>
        <v/>
      </c>
      <c r="I2371" s="54">
        <f>IF($B2371="","",$G2371+$H2371-$J2371)</f>
        <v/>
      </c>
      <c r="J2371" s="54">
        <f>IF($B2371="","",MAX(0,$E2371-MAX(0,SUMIFS(Тех_Движение!$G$2:$G$5111,Тех_Движение!$D$2:$D$5111,$C2371,Тех_Движение!$B$2:$B$5111,"&lt;="&amp;Настройки!$B$6)-$F2371)))</f>
        <v/>
      </c>
      <c r="K2371" s="54">
        <f>IF(OR($B2371="",K$3&lt;$D2371+Настройки!$B$7),0,MAX(0,$E2371-MAX(0,SUMIFS(Тех_Движение!$G$2:$G$5111,Тех_Движение!$D$2:$D$5111,$C2371,Тех_Движение!$B$2:$B$5111,"&lt;="&amp;K$3)-$F2371)))</f>
        <v/>
      </c>
      <c r="L2371" s="54">
        <f>IF(OR($B2371="",L$3&lt;$D2371+Настройки!$B$7),0,MAX(0,$E2371-MAX(0,SUMIFS(Тех_Движение!$G$2:$G$5111,Тех_Движение!$D$2:$D$5111,$C2371,Тех_Движение!$B$2:$B$5111,"&lt;="&amp;L$3)-$F2371)))</f>
        <v/>
      </c>
      <c r="M2371" s="54">
        <f>IF(OR($B2371="",M$3&lt;$D2371+Настройки!$B$7),0,MAX(0,$E2371-MAX(0,SUMIFS(Тех_Движение!$G$2:$G$5111,Тех_Движение!$D$2:$D$5111,$C2371,Тех_Движение!$B$2:$B$5111,"&lt;="&amp;M$3)-$F2371)))</f>
        <v/>
      </c>
      <c r="N2371" s="54">
        <f>IF(OR($B2371="",N$3&lt;$D2371+Настройки!$B$7),0,MAX(0,$E2371-MAX(0,SUMIFS(Тех_Движение!$G$2:$G$5111,Тех_Движение!$D$2:$D$5111,$C2371,Тех_Движение!$B$2:$B$5111,"&lt;="&amp;N$3)-$F2371)))</f>
        <v/>
      </c>
      <c r="O2371" s="54">
        <f>IF(OR($B2371="",O$3&lt;$D2371+Настройки!$B$7),0,MAX(0,$E2371-MAX(0,SUMIFS(Тех_Движение!$G$2:$G$5111,Тех_Движение!$D$2:$D$5111,$C2371,Тех_Движение!$B$2:$B$5111,"&lt;="&amp;O$3)-$F2371)))</f>
        <v/>
      </c>
      <c r="P2371" s="54">
        <f>IF(OR($B2371="",P$3&lt;$D2371+Настройки!$B$7),0,MAX(0,$E2371-MAX(0,SUMIFS(Тех_Движение!$G$2:$G$5111,Тех_Движение!$D$2:$D$5111,$C2371,Тех_Движение!$B$2:$B$5111,"&lt;="&amp;P$3)-$F2371)))</f>
        <v/>
      </c>
      <c r="Q2371" s="54">
        <f>IF(OR($B2371="",Q$3&lt;$D2371+Настройки!$B$7),0,MAX(0,$E2371-MAX(0,SUMIFS(Тех_Движение!$G$2:$G$5111,Тех_Движение!$D$2:$D$5111,$C2371,Тех_Движение!$B$2:$B$5111,"&lt;="&amp;Q$3)-$F2371)))</f>
        <v/>
      </c>
      <c r="R2371" s="54">
        <f>IF($B2371="","",SUM($K2371:$Q2371))</f>
        <v/>
      </c>
      <c r="S2371" s="56">
        <f>IF($B2371="","",VLOOKUP($C2371,Настройки!$A$11:$L$17,9,FALSE))</f>
        <v/>
      </c>
      <c r="T2371" s="56">
        <f>IF($B2371="","",$R2371*$S2371)</f>
        <v/>
      </c>
    </row>
    <row r="2372">
      <c r="A2372" s="20">
        <f>Тех_Движение!$A$2369</f>
        <v/>
      </c>
      <c r="B2372" s="20">
        <f>IF(Тех_Движение!$F$2369&gt;0,Тех_Движение!$I$2369,"")</f>
        <v/>
      </c>
      <c r="C2372" s="20">
        <f>IF($B2372="","",Тех_Движение!$D$2369)</f>
        <v/>
      </c>
      <c r="D2372" s="42">
        <f>IF($B2372="","",Тех_Движение!$B$2369)</f>
        <v/>
      </c>
      <c r="E2372" s="54">
        <f>IF($B2372="","",Тех_Движение!$F$2369)</f>
        <v/>
      </c>
      <c r="F2372" s="54">
        <f>IF($B2372="","",SUMIFS($E$5:$E2371,$C$5:$C2371,$C2372))</f>
        <v/>
      </c>
      <c r="G2372" s="54">
        <f>IF($B2372="","",MAX(0,$E2372-MAX(0,SUMIFS(Тех_Движение!$G$2:$G$5111,Тех_Движение!$D$2:$D$5111,$C2372,Тех_Движение!$B$2:$B$5111,"&lt;="&amp;Настройки!$B$5-1)-$F2372)))</f>
        <v/>
      </c>
      <c r="H2372" s="54">
        <f>IF($B2372="","",IF(AND($D2372&gt;=Настройки!$B$5,$D2372&lt;=Настройки!$B$6),$E2372,0))</f>
        <v/>
      </c>
      <c r="I2372" s="54">
        <f>IF($B2372="","",$G2372+$H2372-$J2372)</f>
        <v/>
      </c>
      <c r="J2372" s="54">
        <f>IF($B2372="","",MAX(0,$E2372-MAX(0,SUMIFS(Тех_Движение!$G$2:$G$5111,Тех_Движение!$D$2:$D$5111,$C2372,Тех_Движение!$B$2:$B$5111,"&lt;="&amp;Настройки!$B$6)-$F2372)))</f>
        <v/>
      </c>
      <c r="K2372" s="54">
        <f>IF(OR($B2372="",K$3&lt;$D2372+Настройки!$B$7),0,MAX(0,$E2372-MAX(0,SUMIFS(Тех_Движение!$G$2:$G$5111,Тех_Движение!$D$2:$D$5111,$C2372,Тех_Движение!$B$2:$B$5111,"&lt;="&amp;K$3)-$F2372)))</f>
        <v/>
      </c>
      <c r="L2372" s="54">
        <f>IF(OR($B2372="",L$3&lt;$D2372+Настройки!$B$7),0,MAX(0,$E2372-MAX(0,SUMIFS(Тех_Движение!$G$2:$G$5111,Тех_Движение!$D$2:$D$5111,$C2372,Тех_Движение!$B$2:$B$5111,"&lt;="&amp;L$3)-$F2372)))</f>
        <v/>
      </c>
      <c r="M2372" s="54">
        <f>IF(OR($B2372="",M$3&lt;$D2372+Настройки!$B$7),0,MAX(0,$E2372-MAX(0,SUMIFS(Тех_Движение!$G$2:$G$5111,Тех_Движение!$D$2:$D$5111,$C2372,Тех_Движение!$B$2:$B$5111,"&lt;="&amp;M$3)-$F2372)))</f>
        <v/>
      </c>
      <c r="N2372" s="54">
        <f>IF(OR($B2372="",N$3&lt;$D2372+Настройки!$B$7),0,MAX(0,$E2372-MAX(0,SUMIFS(Тех_Движение!$G$2:$G$5111,Тех_Движение!$D$2:$D$5111,$C2372,Тех_Движение!$B$2:$B$5111,"&lt;="&amp;N$3)-$F2372)))</f>
        <v/>
      </c>
      <c r="O2372" s="54">
        <f>IF(OR($B2372="",O$3&lt;$D2372+Настройки!$B$7),0,MAX(0,$E2372-MAX(0,SUMIFS(Тех_Движение!$G$2:$G$5111,Тех_Движение!$D$2:$D$5111,$C2372,Тех_Движение!$B$2:$B$5111,"&lt;="&amp;O$3)-$F2372)))</f>
        <v/>
      </c>
      <c r="P2372" s="54">
        <f>IF(OR($B2372="",P$3&lt;$D2372+Настройки!$B$7),0,MAX(0,$E2372-MAX(0,SUMIFS(Тех_Движение!$G$2:$G$5111,Тех_Движение!$D$2:$D$5111,$C2372,Тех_Движение!$B$2:$B$5111,"&lt;="&amp;P$3)-$F2372)))</f>
        <v/>
      </c>
      <c r="Q2372" s="54">
        <f>IF(OR($B2372="",Q$3&lt;$D2372+Настройки!$B$7),0,MAX(0,$E2372-MAX(0,SUMIFS(Тех_Движение!$G$2:$G$5111,Тех_Движение!$D$2:$D$5111,$C2372,Тех_Движение!$B$2:$B$5111,"&lt;="&amp;Q$3)-$F2372)))</f>
        <v/>
      </c>
      <c r="R2372" s="54">
        <f>IF($B2372="","",SUM($K2372:$Q2372))</f>
        <v/>
      </c>
      <c r="S2372" s="56">
        <f>IF($B2372="","",VLOOKUP($C2372,Настройки!$A$11:$L$17,9,FALSE))</f>
        <v/>
      </c>
      <c r="T2372" s="56">
        <f>IF($B2372="","",$R2372*$S2372)</f>
        <v/>
      </c>
    </row>
    <row r="2373">
      <c r="A2373" s="20">
        <f>Тех_Движение!$A$2370</f>
        <v/>
      </c>
      <c r="B2373" s="20">
        <f>IF(Тех_Движение!$F$2370&gt;0,Тех_Движение!$I$2370,"")</f>
        <v/>
      </c>
      <c r="C2373" s="20">
        <f>IF($B2373="","",Тех_Движение!$D$2370)</f>
        <v/>
      </c>
      <c r="D2373" s="42">
        <f>IF($B2373="","",Тех_Движение!$B$2370)</f>
        <v/>
      </c>
      <c r="E2373" s="54">
        <f>IF($B2373="","",Тех_Движение!$F$2370)</f>
        <v/>
      </c>
      <c r="F2373" s="54">
        <f>IF($B2373="","",SUMIFS($E$5:$E2372,$C$5:$C2372,$C2373))</f>
        <v/>
      </c>
      <c r="G2373" s="54">
        <f>IF($B2373="","",MAX(0,$E2373-MAX(0,SUMIFS(Тех_Движение!$G$2:$G$5111,Тех_Движение!$D$2:$D$5111,$C2373,Тех_Движение!$B$2:$B$5111,"&lt;="&amp;Настройки!$B$5-1)-$F2373)))</f>
        <v/>
      </c>
      <c r="H2373" s="54">
        <f>IF($B2373="","",IF(AND($D2373&gt;=Настройки!$B$5,$D2373&lt;=Настройки!$B$6),$E2373,0))</f>
        <v/>
      </c>
      <c r="I2373" s="54">
        <f>IF($B2373="","",$G2373+$H2373-$J2373)</f>
        <v/>
      </c>
      <c r="J2373" s="54">
        <f>IF($B2373="","",MAX(0,$E2373-MAX(0,SUMIFS(Тех_Движение!$G$2:$G$5111,Тех_Движение!$D$2:$D$5111,$C2373,Тех_Движение!$B$2:$B$5111,"&lt;="&amp;Настройки!$B$6)-$F2373)))</f>
        <v/>
      </c>
      <c r="K2373" s="54">
        <f>IF(OR($B2373="",K$3&lt;$D2373+Настройки!$B$7),0,MAX(0,$E2373-MAX(0,SUMIFS(Тех_Движение!$G$2:$G$5111,Тех_Движение!$D$2:$D$5111,$C2373,Тех_Движение!$B$2:$B$5111,"&lt;="&amp;K$3)-$F2373)))</f>
        <v/>
      </c>
      <c r="L2373" s="54">
        <f>IF(OR($B2373="",L$3&lt;$D2373+Настройки!$B$7),0,MAX(0,$E2373-MAX(0,SUMIFS(Тех_Движение!$G$2:$G$5111,Тех_Движение!$D$2:$D$5111,$C2373,Тех_Движение!$B$2:$B$5111,"&lt;="&amp;L$3)-$F2373)))</f>
        <v/>
      </c>
      <c r="M2373" s="54">
        <f>IF(OR($B2373="",M$3&lt;$D2373+Настройки!$B$7),0,MAX(0,$E2373-MAX(0,SUMIFS(Тех_Движение!$G$2:$G$5111,Тех_Движение!$D$2:$D$5111,$C2373,Тех_Движение!$B$2:$B$5111,"&lt;="&amp;M$3)-$F2373)))</f>
        <v/>
      </c>
      <c r="N2373" s="54">
        <f>IF(OR($B2373="",N$3&lt;$D2373+Настройки!$B$7),0,MAX(0,$E2373-MAX(0,SUMIFS(Тех_Движение!$G$2:$G$5111,Тех_Движение!$D$2:$D$5111,$C2373,Тех_Движение!$B$2:$B$5111,"&lt;="&amp;N$3)-$F2373)))</f>
        <v/>
      </c>
      <c r="O2373" s="54">
        <f>IF(OR($B2373="",O$3&lt;$D2373+Настройки!$B$7),0,MAX(0,$E2373-MAX(0,SUMIFS(Тех_Движение!$G$2:$G$5111,Тех_Движение!$D$2:$D$5111,$C2373,Тех_Движение!$B$2:$B$5111,"&lt;="&amp;O$3)-$F2373)))</f>
        <v/>
      </c>
      <c r="P2373" s="54">
        <f>IF(OR($B2373="",P$3&lt;$D2373+Настройки!$B$7),0,MAX(0,$E2373-MAX(0,SUMIFS(Тех_Движение!$G$2:$G$5111,Тех_Движение!$D$2:$D$5111,$C2373,Тех_Движение!$B$2:$B$5111,"&lt;="&amp;P$3)-$F2373)))</f>
        <v/>
      </c>
      <c r="Q2373" s="54">
        <f>IF(OR($B2373="",Q$3&lt;$D2373+Настройки!$B$7),0,MAX(0,$E2373-MAX(0,SUMIFS(Тех_Движение!$G$2:$G$5111,Тех_Движение!$D$2:$D$5111,$C2373,Тех_Движение!$B$2:$B$5111,"&lt;="&amp;Q$3)-$F2373)))</f>
        <v/>
      </c>
      <c r="R2373" s="54">
        <f>IF($B2373="","",SUM($K2373:$Q2373))</f>
        <v/>
      </c>
      <c r="S2373" s="56">
        <f>IF($B2373="","",VLOOKUP($C2373,Настройки!$A$11:$L$17,9,FALSE))</f>
        <v/>
      </c>
      <c r="T2373" s="56">
        <f>IF($B2373="","",$R2373*$S2373)</f>
        <v/>
      </c>
    </row>
    <row r="2374">
      <c r="A2374" s="20">
        <f>Тех_Движение!$A$2371</f>
        <v/>
      </c>
      <c r="B2374" s="20">
        <f>IF(Тех_Движение!$F$2371&gt;0,Тех_Движение!$I$2371,"")</f>
        <v/>
      </c>
      <c r="C2374" s="20">
        <f>IF($B2374="","",Тех_Движение!$D$2371)</f>
        <v/>
      </c>
      <c r="D2374" s="42">
        <f>IF($B2374="","",Тех_Движение!$B$2371)</f>
        <v/>
      </c>
      <c r="E2374" s="54">
        <f>IF($B2374="","",Тех_Движение!$F$2371)</f>
        <v/>
      </c>
      <c r="F2374" s="54">
        <f>IF($B2374="","",SUMIFS($E$5:$E2373,$C$5:$C2373,$C2374))</f>
        <v/>
      </c>
      <c r="G2374" s="54">
        <f>IF($B2374="","",MAX(0,$E2374-MAX(0,SUMIFS(Тех_Движение!$G$2:$G$5111,Тех_Движение!$D$2:$D$5111,$C2374,Тех_Движение!$B$2:$B$5111,"&lt;="&amp;Настройки!$B$5-1)-$F2374)))</f>
        <v/>
      </c>
      <c r="H2374" s="54">
        <f>IF($B2374="","",IF(AND($D2374&gt;=Настройки!$B$5,$D2374&lt;=Настройки!$B$6),$E2374,0))</f>
        <v/>
      </c>
      <c r="I2374" s="54">
        <f>IF($B2374="","",$G2374+$H2374-$J2374)</f>
        <v/>
      </c>
      <c r="J2374" s="54">
        <f>IF($B2374="","",MAX(0,$E2374-MAX(0,SUMIFS(Тех_Движение!$G$2:$G$5111,Тех_Движение!$D$2:$D$5111,$C2374,Тех_Движение!$B$2:$B$5111,"&lt;="&amp;Настройки!$B$6)-$F2374)))</f>
        <v/>
      </c>
      <c r="K2374" s="54">
        <f>IF(OR($B2374="",K$3&lt;$D2374+Настройки!$B$7),0,MAX(0,$E2374-MAX(0,SUMIFS(Тех_Движение!$G$2:$G$5111,Тех_Движение!$D$2:$D$5111,$C2374,Тех_Движение!$B$2:$B$5111,"&lt;="&amp;K$3)-$F2374)))</f>
        <v/>
      </c>
      <c r="L2374" s="54">
        <f>IF(OR($B2374="",L$3&lt;$D2374+Настройки!$B$7),0,MAX(0,$E2374-MAX(0,SUMIFS(Тех_Движение!$G$2:$G$5111,Тех_Движение!$D$2:$D$5111,$C2374,Тех_Движение!$B$2:$B$5111,"&lt;="&amp;L$3)-$F2374)))</f>
        <v/>
      </c>
      <c r="M2374" s="54">
        <f>IF(OR($B2374="",M$3&lt;$D2374+Настройки!$B$7),0,MAX(0,$E2374-MAX(0,SUMIFS(Тех_Движение!$G$2:$G$5111,Тех_Движение!$D$2:$D$5111,$C2374,Тех_Движение!$B$2:$B$5111,"&lt;="&amp;M$3)-$F2374)))</f>
        <v/>
      </c>
      <c r="N2374" s="54">
        <f>IF(OR($B2374="",N$3&lt;$D2374+Настройки!$B$7),0,MAX(0,$E2374-MAX(0,SUMIFS(Тех_Движение!$G$2:$G$5111,Тех_Движение!$D$2:$D$5111,$C2374,Тех_Движение!$B$2:$B$5111,"&lt;="&amp;N$3)-$F2374)))</f>
        <v/>
      </c>
      <c r="O2374" s="54">
        <f>IF(OR($B2374="",O$3&lt;$D2374+Настройки!$B$7),0,MAX(0,$E2374-MAX(0,SUMIFS(Тех_Движение!$G$2:$G$5111,Тех_Движение!$D$2:$D$5111,$C2374,Тех_Движение!$B$2:$B$5111,"&lt;="&amp;O$3)-$F2374)))</f>
        <v/>
      </c>
      <c r="P2374" s="54">
        <f>IF(OR($B2374="",P$3&lt;$D2374+Настройки!$B$7),0,MAX(0,$E2374-MAX(0,SUMIFS(Тех_Движение!$G$2:$G$5111,Тех_Движение!$D$2:$D$5111,$C2374,Тех_Движение!$B$2:$B$5111,"&lt;="&amp;P$3)-$F2374)))</f>
        <v/>
      </c>
      <c r="Q2374" s="54">
        <f>IF(OR($B2374="",Q$3&lt;$D2374+Настройки!$B$7),0,MAX(0,$E2374-MAX(0,SUMIFS(Тех_Движение!$G$2:$G$5111,Тех_Движение!$D$2:$D$5111,$C2374,Тех_Движение!$B$2:$B$5111,"&lt;="&amp;Q$3)-$F2374)))</f>
        <v/>
      </c>
      <c r="R2374" s="54">
        <f>IF($B2374="","",SUM($K2374:$Q2374))</f>
        <v/>
      </c>
      <c r="S2374" s="56">
        <f>IF($B2374="","",VLOOKUP($C2374,Настройки!$A$11:$L$17,9,FALSE))</f>
        <v/>
      </c>
      <c r="T2374" s="56">
        <f>IF($B2374="","",$R2374*$S2374)</f>
        <v/>
      </c>
    </row>
    <row r="2375">
      <c r="A2375" s="20">
        <f>Тех_Движение!$A$2372</f>
        <v/>
      </c>
      <c r="B2375" s="20">
        <f>IF(Тех_Движение!$F$2372&gt;0,Тех_Движение!$I$2372,"")</f>
        <v/>
      </c>
      <c r="C2375" s="20">
        <f>IF($B2375="","",Тех_Движение!$D$2372)</f>
        <v/>
      </c>
      <c r="D2375" s="42">
        <f>IF($B2375="","",Тех_Движение!$B$2372)</f>
        <v/>
      </c>
      <c r="E2375" s="54">
        <f>IF($B2375="","",Тех_Движение!$F$2372)</f>
        <v/>
      </c>
      <c r="F2375" s="54">
        <f>IF($B2375="","",SUMIFS($E$5:$E2374,$C$5:$C2374,$C2375))</f>
        <v/>
      </c>
      <c r="G2375" s="54">
        <f>IF($B2375="","",MAX(0,$E2375-MAX(0,SUMIFS(Тех_Движение!$G$2:$G$5111,Тех_Движение!$D$2:$D$5111,$C2375,Тех_Движение!$B$2:$B$5111,"&lt;="&amp;Настройки!$B$5-1)-$F2375)))</f>
        <v/>
      </c>
      <c r="H2375" s="54">
        <f>IF($B2375="","",IF(AND($D2375&gt;=Настройки!$B$5,$D2375&lt;=Настройки!$B$6),$E2375,0))</f>
        <v/>
      </c>
      <c r="I2375" s="54">
        <f>IF($B2375="","",$G2375+$H2375-$J2375)</f>
        <v/>
      </c>
      <c r="J2375" s="54">
        <f>IF($B2375="","",MAX(0,$E2375-MAX(0,SUMIFS(Тех_Движение!$G$2:$G$5111,Тех_Движение!$D$2:$D$5111,$C2375,Тех_Движение!$B$2:$B$5111,"&lt;="&amp;Настройки!$B$6)-$F2375)))</f>
        <v/>
      </c>
      <c r="K2375" s="54">
        <f>IF(OR($B2375="",K$3&lt;$D2375+Настройки!$B$7),0,MAX(0,$E2375-MAX(0,SUMIFS(Тех_Движение!$G$2:$G$5111,Тех_Движение!$D$2:$D$5111,$C2375,Тех_Движение!$B$2:$B$5111,"&lt;="&amp;K$3)-$F2375)))</f>
        <v/>
      </c>
      <c r="L2375" s="54">
        <f>IF(OR($B2375="",L$3&lt;$D2375+Настройки!$B$7),0,MAX(0,$E2375-MAX(0,SUMIFS(Тех_Движение!$G$2:$G$5111,Тех_Движение!$D$2:$D$5111,$C2375,Тех_Движение!$B$2:$B$5111,"&lt;="&amp;L$3)-$F2375)))</f>
        <v/>
      </c>
      <c r="M2375" s="54">
        <f>IF(OR($B2375="",M$3&lt;$D2375+Настройки!$B$7),0,MAX(0,$E2375-MAX(0,SUMIFS(Тех_Движение!$G$2:$G$5111,Тех_Движение!$D$2:$D$5111,$C2375,Тех_Движение!$B$2:$B$5111,"&lt;="&amp;M$3)-$F2375)))</f>
        <v/>
      </c>
      <c r="N2375" s="54">
        <f>IF(OR($B2375="",N$3&lt;$D2375+Настройки!$B$7),0,MAX(0,$E2375-MAX(0,SUMIFS(Тех_Движение!$G$2:$G$5111,Тех_Движение!$D$2:$D$5111,$C2375,Тех_Движение!$B$2:$B$5111,"&lt;="&amp;N$3)-$F2375)))</f>
        <v/>
      </c>
      <c r="O2375" s="54">
        <f>IF(OR($B2375="",O$3&lt;$D2375+Настройки!$B$7),0,MAX(0,$E2375-MAX(0,SUMIFS(Тех_Движение!$G$2:$G$5111,Тех_Движение!$D$2:$D$5111,$C2375,Тех_Движение!$B$2:$B$5111,"&lt;="&amp;O$3)-$F2375)))</f>
        <v/>
      </c>
      <c r="P2375" s="54">
        <f>IF(OR($B2375="",P$3&lt;$D2375+Настройки!$B$7),0,MAX(0,$E2375-MAX(0,SUMIFS(Тех_Движение!$G$2:$G$5111,Тех_Движение!$D$2:$D$5111,$C2375,Тех_Движение!$B$2:$B$5111,"&lt;="&amp;P$3)-$F2375)))</f>
        <v/>
      </c>
      <c r="Q2375" s="54">
        <f>IF(OR($B2375="",Q$3&lt;$D2375+Настройки!$B$7),0,MAX(0,$E2375-MAX(0,SUMIFS(Тех_Движение!$G$2:$G$5111,Тех_Движение!$D$2:$D$5111,$C2375,Тех_Движение!$B$2:$B$5111,"&lt;="&amp;Q$3)-$F2375)))</f>
        <v/>
      </c>
      <c r="R2375" s="54">
        <f>IF($B2375="","",SUM($K2375:$Q2375))</f>
        <v/>
      </c>
      <c r="S2375" s="56">
        <f>IF($B2375="","",VLOOKUP($C2375,Настройки!$A$11:$L$17,9,FALSE))</f>
        <v/>
      </c>
      <c r="T2375" s="56">
        <f>IF($B2375="","",$R2375*$S2375)</f>
        <v/>
      </c>
    </row>
    <row r="2376">
      <c r="A2376" s="20">
        <f>Тех_Движение!$A$2373</f>
        <v/>
      </c>
      <c r="B2376" s="20">
        <f>IF(Тех_Движение!$F$2373&gt;0,Тех_Движение!$I$2373,"")</f>
        <v/>
      </c>
      <c r="C2376" s="20">
        <f>IF($B2376="","",Тех_Движение!$D$2373)</f>
        <v/>
      </c>
      <c r="D2376" s="42">
        <f>IF($B2376="","",Тех_Движение!$B$2373)</f>
        <v/>
      </c>
      <c r="E2376" s="54">
        <f>IF($B2376="","",Тех_Движение!$F$2373)</f>
        <v/>
      </c>
      <c r="F2376" s="54">
        <f>IF($B2376="","",SUMIFS($E$5:$E2375,$C$5:$C2375,$C2376))</f>
        <v/>
      </c>
      <c r="G2376" s="54">
        <f>IF($B2376="","",MAX(0,$E2376-MAX(0,SUMIFS(Тех_Движение!$G$2:$G$5111,Тех_Движение!$D$2:$D$5111,$C2376,Тех_Движение!$B$2:$B$5111,"&lt;="&amp;Настройки!$B$5-1)-$F2376)))</f>
        <v/>
      </c>
      <c r="H2376" s="54">
        <f>IF($B2376="","",IF(AND($D2376&gt;=Настройки!$B$5,$D2376&lt;=Настройки!$B$6),$E2376,0))</f>
        <v/>
      </c>
      <c r="I2376" s="54">
        <f>IF($B2376="","",$G2376+$H2376-$J2376)</f>
        <v/>
      </c>
      <c r="J2376" s="54">
        <f>IF($B2376="","",MAX(0,$E2376-MAX(0,SUMIFS(Тех_Движение!$G$2:$G$5111,Тех_Движение!$D$2:$D$5111,$C2376,Тех_Движение!$B$2:$B$5111,"&lt;="&amp;Настройки!$B$6)-$F2376)))</f>
        <v/>
      </c>
      <c r="K2376" s="54">
        <f>IF(OR($B2376="",K$3&lt;$D2376+Настройки!$B$7),0,MAX(0,$E2376-MAX(0,SUMIFS(Тех_Движение!$G$2:$G$5111,Тех_Движение!$D$2:$D$5111,$C2376,Тех_Движение!$B$2:$B$5111,"&lt;="&amp;K$3)-$F2376)))</f>
        <v/>
      </c>
      <c r="L2376" s="54">
        <f>IF(OR($B2376="",L$3&lt;$D2376+Настройки!$B$7),0,MAX(0,$E2376-MAX(0,SUMIFS(Тех_Движение!$G$2:$G$5111,Тех_Движение!$D$2:$D$5111,$C2376,Тех_Движение!$B$2:$B$5111,"&lt;="&amp;L$3)-$F2376)))</f>
        <v/>
      </c>
      <c r="M2376" s="54">
        <f>IF(OR($B2376="",M$3&lt;$D2376+Настройки!$B$7),0,MAX(0,$E2376-MAX(0,SUMIFS(Тех_Движение!$G$2:$G$5111,Тех_Движение!$D$2:$D$5111,$C2376,Тех_Движение!$B$2:$B$5111,"&lt;="&amp;M$3)-$F2376)))</f>
        <v/>
      </c>
      <c r="N2376" s="54">
        <f>IF(OR($B2376="",N$3&lt;$D2376+Настройки!$B$7),0,MAX(0,$E2376-MAX(0,SUMIFS(Тех_Движение!$G$2:$G$5111,Тех_Движение!$D$2:$D$5111,$C2376,Тех_Движение!$B$2:$B$5111,"&lt;="&amp;N$3)-$F2376)))</f>
        <v/>
      </c>
      <c r="O2376" s="54">
        <f>IF(OR($B2376="",O$3&lt;$D2376+Настройки!$B$7),0,MAX(0,$E2376-MAX(0,SUMIFS(Тех_Движение!$G$2:$G$5111,Тех_Движение!$D$2:$D$5111,$C2376,Тех_Движение!$B$2:$B$5111,"&lt;="&amp;O$3)-$F2376)))</f>
        <v/>
      </c>
      <c r="P2376" s="54">
        <f>IF(OR($B2376="",P$3&lt;$D2376+Настройки!$B$7),0,MAX(0,$E2376-MAX(0,SUMIFS(Тех_Движение!$G$2:$G$5111,Тех_Движение!$D$2:$D$5111,$C2376,Тех_Движение!$B$2:$B$5111,"&lt;="&amp;P$3)-$F2376)))</f>
        <v/>
      </c>
      <c r="Q2376" s="54">
        <f>IF(OR($B2376="",Q$3&lt;$D2376+Настройки!$B$7),0,MAX(0,$E2376-MAX(0,SUMIFS(Тех_Движение!$G$2:$G$5111,Тех_Движение!$D$2:$D$5111,$C2376,Тех_Движение!$B$2:$B$5111,"&lt;="&amp;Q$3)-$F2376)))</f>
        <v/>
      </c>
      <c r="R2376" s="54">
        <f>IF($B2376="","",SUM($K2376:$Q2376))</f>
        <v/>
      </c>
      <c r="S2376" s="56">
        <f>IF($B2376="","",VLOOKUP($C2376,Настройки!$A$11:$L$17,9,FALSE))</f>
        <v/>
      </c>
      <c r="T2376" s="56">
        <f>IF($B2376="","",$R2376*$S2376)</f>
        <v/>
      </c>
    </row>
    <row r="2377">
      <c r="A2377" s="20">
        <f>Тех_Движение!$A$2374</f>
        <v/>
      </c>
      <c r="B2377" s="20">
        <f>IF(Тех_Движение!$F$2374&gt;0,Тех_Движение!$I$2374,"")</f>
        <v/>
      </c>
      <c r="C2377" s="20">
        <f>IF($B2377="","",Тех_Движение!$D$2374)</f>
        <v/>
      </c>
      <c r="D2377" s="42">
        <f>IF($B2377="","",Тех_Движение!$B$2374)</f>
        <v/>
      </c>
      <c r="E2377" s="54">
        <f>IF($B2377="","",Тех_Движение!$F$2374)</f>
        <v/>
      </c>
      <c r="F2377" s="54">
        <f>IF($B2377="","",SUMIFS($E$5:$E2376,$C$5:$C2376,$C2377))</f>
        <v/>
      </c>
      <c r="G2377" s="54">
        <f>IF($B2377="","",MAX(0,$E2377-MAX(0,SUMIFS(Тех_Движение!$G$2:$G$5111,Тех_Движение!$D$2:$D$5111,$C2377,Тех_Движение!$B$2:$B$5111,"&lt;="&amp;Настройки!$B$5-1)-$F2377)))</f>
        <v/>
      </c>
      <c r="H2377" s="54">
        <f>IF($B2377="","",IF(AND($D2377&gt;=Настройки!$B$5,$D2377&lt;=Настройки!$B$6),$E2377,0))</f>
        <v/>
      </c>
      <c r="I2377" s="54">
        <f>IF($B2377="","",$G2377+$H2377-$J2377)</f>
        <v/>
      </c>
      <c r="J2377" s="54">
        <f>IF($B2377="","",MAX(0,$E2377-MAX(0,SUMIFS(Тех_Движение!$G$2:$G$5111,Тех_Движение!$D$2:$D$5111,$C2377,Тех_Движение!$B$2:$B$5111,"&lt;="&amp;Настройки!$B$6)-$F2377)))</f>
        <v/>
      </c>
      <c r="K2377" s="54">
        <f>IF(OR($B2377="",K$3&lt;$D2377+Настройки!$B$7),0,MAX(0,$E2377-MAX(0,SUMIFS(Тех_Движение!$G$2:$G$5111,Тех_Движение!$D$2:$D$5111,$C2377,Тех_Движение!$B$2:$B$5111,"&lt;="&amp;K$3)-$F2377)))</f>
        <v/>
      </c>
      <c r="L2377" s="54">
        <f>IF(OR($B2377="",L$3&lt;$D2377+Настройки!$B$7),0,MAX(0,$E2377-MAX(0,SUMIFS(Тех_Движение!$G$2:$G$5111,Тех_Движение!$D$2:$D$5111,$C2377,Тех_Движение!$B$2:$B$5111,"&lt;="&amp;L$3)-$F2377)))</f>
        <v/>
      </c>
      <c r="M2377" s="54">
        <f>IF(OR($B2377="",M$3&lt;$D2377+Настройки!$B$7),0,MAX(0,$E2377-MAX(0,SUMIFS(Тех_Движение!$G$2:$G$5111,Тех_Движение!$D$2:$D$5111,$C2377,Тех_Движение!$B$2:$B$5111,"&lt;="&amp;M$3)-$F2377)))</f>
        <v/>
      </c>
      <c r="N2377" s="54">
        <f>IF(OR($B2377="",N$3&lt;$D2377+Настройки!$B$7),0,MAX(0,$E2377-MAX(0,SUMIFS(Тех_Движение!$G$2:$G$5111,Тех_Движение!$D$2:$D$5111,$C2377,Тех_Движение!$B$2:$B$5111,"&lt;="&amp;N$3)-$F2377)))</f>
        <v/>
      </c>
      <c r="O2377" s="54">
        <f>IF(OR($B2377="",O$3&lt;$D2377+Настройки!$B$7),0,MAX(0,$E2377-MAX(0,SUMIFS(Тех_Движение!$G$2:$G$5111,Тех_Движение!$D$2:$D$5111,$C2377,Тех_Движение!$B$2:$B$5111,"&lt;="&amp;O$3)-$F2377)))</f>
        <v/>
      </c>
      <c r="P2377" s="54">
        <f>IF(OR($B2377="",P$3&lt;$D2377+Настройки!$B$7),0,MAX(0,$E2377-MAX(0,SUMIFS(Тех_Движение!$G$2:$G$5111,Тех_Движение!$D$2:$D$5111,$C2377,Тех_Движение!$B$2:$B$5111,"&lt;="&amp;P$3)-$F2377)))</f>
        <v/>
      </c>
      <c r="Q2377" s="54">
        <f>IF(OR($B2377="",Q$3&lt;$D2377+Настройки!$B$7),0,MAX(0,$E2377-MAX(0,SUMIFS(Тех_Движение!$G$2:$G$5111,Тех_Движение!$D$2:$D$5111,$C2377,Тех_Движение!$B$2:$B$5111,"&lt;="&amp;Q$3)-$F2377)))</f>
        <v/>
      </c>
      <c r="R2377" s="54">
        <f>IF($B2377="","",SUM($K2377:$Q2377))</f>
        <v/>
      </c>
      <c r="S2377" s="56">
        <f>IF($B2377="","",VLOOKUP($C2377,Настройки!$A$11:$L$17,9,FALSE))</f>
        <v/>
      </c>
      <c r="T2377" s="56">
        <f>IF($B2377="","",$R2377*$S2377)</f>
        <v/>
      </c>
    </row>
    <row r="2378">
      <c r="A2378" s="20">
        <f>Тех_Движение!$A$2375</f>
        <v/>
      </c>
      <c r="B2378" s="20">
        <f>IF(Тех_Движение!$F$2375&gt;0,Тех_Движение!$I$2375,"")</f>
        <v/>
      </c>
      <c r="C2378" s="20">
        <f>IF($B2378="","",Тех_Движение!$D$2375)</f>
        <v/>
      </c>
      <c r="D2378" s="42">
        <f>IF($B2378="","",Тех_Движение!$B$2375)</f>
        <v/>
      </c>
      <c r="E2378" s="54">
        <f>IF($B2378="","",Тех_Движение!$F$2375)</f>
        <v/>
      </c>
      <c r="F2378" s="54">
        <f>IF($B2378="","",SUMIFS($E$5:$E2377,$C$5:$C2377,$C2378))</f>
        <v/>
      </c>
      <c r="G2378" s="54">
        <f>IF($B2378="","",MAX(0,$E2378-MAX(0,SUMIFS(Тех_Движение!$G$2:$G$5111,Тех_Движение!$D$2:$D$5111,$C2378,Тех_Движение!$B$2:$B$5111,"&lt;="&amp;Настройки!$B$5-1)-$F2378)))</f>
        <v/>
      </c>
      <c r="H2378" s="54">
        <f>IF($B2378="","",IF(AND($D2378&gt;=Настройки!$B$5,$D2378&lt;=Настройки!$B$6),$E2378,0))</f>
        <v/>
      </c>
      <c r="I2378" s="54">
        <f>IF($B2378="","",$G2378+$H2378-$J2378)</f>
        <v/>
      </c>
      <c r="J2378" s="54">
        <f>IF($B2378="","",MAX(0,$E2378-MAX(0,SUMIFS(Тех_Движение!$G$2:$G$5111,Тех_Движение!$D$2:$D$5111,$C2378,Тех_Движение!$B$2:$B$5111,"&lt;="&amp;Настройки!$B$6)-$F2378)))</f>
        <v/>
      </c>
      <c r="K2378" s="54">
        <f>IF(OR($B2378="",K$3&lt;$D2378+Настройки!$B$7),0,MAX(0,$E2378-MAX(0,SUMIFS(Тех_Движение!$G$2:$G$5111,Тех_Движение!$D$2:$D$5111,$C2378,Тех_Движение!$B$2:$B$5111,"&lt;="&amp;K$3)-$F2378)))</f>
        <v/>
      </c>
      <c r="L2378" s="54">
        <f>IF(OR($B2378="",L$3&lt;$D2378+Настройки!$B$7),0,MAX(0,$E2378-MAX(0,SUMIFS(Тех_Движение!$G$2:$G$5111,Тех_Движение!$D$2:$D$5111,$C2378,Тех_Движение!$B$2:$B$5111,"&lt;="&amp;L$3)-$F2378)))</f>
        <v/>
      </c>
      <c r="M2378" s="54">
        <f>IF(OR($B2378="",M$3&lt;$D2378+Настройки!$B$7),0,MAX(0,$E2378-MAX(0,SUMIFS(Тех_Движение!$G$2:$G$5111,Тех_Движение!$D$2:$D$5111,$C2378,Тех_Движение!$B$2:$B$5111,"&lt;="&amp;M$3)-$F2378)))</f>
        <v/>
      </c>
      <c r="N2378" s="54">
        <f>IF(OR($B2378="",N$3&lt;$D2378+Настройки!$B$7),0,MAX(0,$E2378-MAX(0,SUMIFS(Тех_Движение!$G$2:$G$5111,Тех_Движение!$D$2:$D$5111,$C2378,Тех_Движение!$B$2:$B$5111,"&lt;="&amp;N$3)-$F2378)))</f>
        <v/>
      </c>
      <c r="O2378" s="54">
        <f>IF(OR($B2378="",O$3&lt;$D2378+Настройки!$B$7),0,MAX(0,$E2378-MAX(0,SUMIFS(Тех_Движение!$G$2:$G$5111,Тех_Движение!$D$2:$D$5111,$C2378,Тех_Движение!$B$2:$B$5111,"&lt;="&amp;O$3)-$F2378)))</f>
        <v/>
      </c>
      <c r="P2378" s="54">
        <f>IF(OR($B2378="",P$3&lt;$D2378+Настройки!$B$7),0,MAX(0,$E2378-MAX(0,SUMIFS(Тех_Движение!$G$2:$G$5111,Тех_Движение!$D$2:$D$5111,$C2378,Тех_Движение!$B$2:$B$5111,"&lt;="&amp;P$3)-$F2378)))</f>
        <v/>
      </c>
      <c r="Q2378" s="54">
        <f>IF(OR($B2378="",Q$3&lt;$D2378+Настройки!$B$7),0,MAX(0,$E2378-MAX(0,SUMIFS(Тех_Движение!$G$2:$G$5111,Тех_Движение!$D$2:$D$5111,$C2378,Тех_Движение!$B$2:$B$5111,"&lt;="&amp;Q$3)-$F2378)))</f>
        <v/>
      </c>
      <c r="R2378" s="54">
        <f>IF($B2378="","",SUM($K2378:$Q2378))</f>
        <v/>
      </c>
      <c r="S2378" s="56">
        <f>IF($B2378="","",VLOOKUP($C2378,Настройки!$A$11:$L$17,9,FALSE))</f>
        <v/>
      </c>
      <c r="T2378" s="56">
        <f>IF($B2378="","",$R2378*$S2378)</f>
        <v/>
      </c>
    </row>
    <row r="2379">
      <c r="A2379" s="20">
        <f>Тех_Движение!$A$2376</f>
        <v/>
      </c>
      <c r="B2379" s="20">
        <f>IF(Тех_Движение!$F$2376&gt;0,Тех_Движение!$I$2376,"")</f>
        <v/>
      </c>
      <c r="C2379" s="20">
        <f>IF($B2379="","",Тех_Движение!$D$2376)</f>
        <v/>
      </c>
      <c r="D2379" s="42">
        <f>IF($B2379="","",Тех_Движение!$B$2376)</f>
        <v/>
      </c>
      <c r="E2379" s="54">
        <f>IF($B2379="","",Тех_Движение!$F$2376)</f>
        <v/>
      </c>
      <c r="F2379" s="54">
        <f>IF($B2379="","",SUMIFS($E$5:$E2378,$C$5:$C2378,$C2379))</f>
        <v/>
      </c>
      <c r="G2379" s="54">
        <f>IF($B2379="","",MAX(0,$E2379-MAX(0,SUMIFS(Тех_Движение!$G$2:$G$5111,Тех_Движение!$D$2:$D$5111,$C2379,Тех_Движение!$B$2:$B$5111,"&lt;="&amp;Настройки!$B$5-1)-$F2379)))</f>
        <v/>
      </c>
      <c r="H2379" s="54">
        <f>IF($B2379="","",IF(AND($D2379&gt;=Настройки!$B$5,$D2379&lt;=Настройки!$B$6),$E2379,0))</f>
        <v/>
      </c>
      <c r="I2379" s="54">
        <f>IF($B2379="","",$G2379+$H2379-$J2379)</f>
        <v/>
      </c>
      <c r="J2379" s="54">
        <f>IF($B2379="","",MAX(0,$E2379-MAX(0,SUMIFS(Тех_Движение!$G$2:$G$5111,Тех_Движение!$D$2:$D$5111,$C2379,Тех_Движение!$B$2:$B$5111,"&lt;="&amp;Настройки!$B$6)-$F2379)))</f>
        <v/>
      </c>
      <c r="K2379" s="54">
        <f>IF(OR($B2379="",K$3&lt;$D2379+Настройки!$B$7),0,MAX(0,$E2379-MAX(0,SUMIFS(Тех_Движение!$G$2:$G$5111,Тех_Движение!$D$2:$D$5111,$C2379,Тех_Движение!$B$2:$B$5111,"&lt;="&amp;K$3)-$F2379)))</f>
        <v/>
      </c>
      <c r="L2379" s="54">
        <f>IF(OR($B2379="",L$3&lt;$D2379+Настройки!$B$7),0,MAX(0,$E2379-MAX(0,SUMIFS(Тех_Движение!$G$2:$G$5111,Тех_Движение!$D$2:$D$5111,$C2379,Тех_Движение!$B$2:$B$5111,"&lt;="&amp;L$3)-$F2379)))</f>
        <v/>
      </c>
      <c r="M2379" s="54">
        <f>IF(OR($B2379="",M$3&lt;$D2379+Настройки!$B$7),0,MAX(0,$E2379-MAX(0,SUMIFS(Тех_Движение!$G$2:$G$5111,Тех_Движение!$D$2:$D$5111,$C2379,Тех_Движение!$B$2:$B$5111,"&lt;="&amp;M$3)-$F2379)))</f>
        <v/>
      </c>
      <c r="N2379" s="54">
        <f>IF(OR($B2379="",N$3&lt;$D2379+Настройки!$B$7),0,MAX(0,$E2379-MAX(0,SUMIFS(Тех_Движение!$G$2:$G$5111,Тех_Движение!$D$2:$D$5111,$C2379,Тех_Движение!$B$2:$B$5111,"&lt;="&amp;N$3)-$F2379)))</f>
        <v/>
      </c>
      <c r="O2379" s="54">
        <f>IF(OR($B2379="",O$3&lt;$D2379+Настройки!$B$7),0,MAX(0,$E2379-MAX(0,SUMIFS(Тех_Движение!$G$2:$G$5111,Тех_Движение!$D$2:$D$5111,$C2379,Тех_Движение!$B$2:$B$5111,"&lt;="&amp;O$3)-$F2379)))</f>
        <v/>
      </c>
      <c r="P2379" s="54">
        <f>IF(OR($B2379="",P$3&lt;$D2379+Настройки!$B$7),0,MAX(0,$E2379-MAX(0,SUMIFS(Тех_Движение!$G$2:$G$5111,Тех_Движение!$D$2:$D$5111,$C2379,Тех_Движение!$B$2:$B$5111,"&lt;="&amp;P$3)-$F2379)))</f>
        <v/>
      </c>
      <c r="Q2379" s="54">
        <f>IF(OR($B2379="",Q$3&lt;$D2379+Настройки!$B$7),0,MAX(0,$E2379-MAX(0,SUMIFS(Тех_Движение!$G$2:$G$5111,Тех_Движение!$D$2:$D$5111,$C2379,Тех_Движение!$B$2:$B$5111,"&lt;="&amp;Q$3)-$F2379)))</f>
        <v/>
      </c>
      <c r="R2379" s="54">
        <f>IF($B2379="","",SUM($K2379:$Q2379))</f>
        <v/>
      </c>
      <c r="S2379" s="56">
        <f>IF($B2379="","",VLOOKUP($C2379,Настройки!$A$11:$L$17,9,FALSE))</f>
        <v/>
      </c>
      <c r="T2379" s="56">
        <f>IF($B2379="","",$R2379*$S2379)</f>
        <v/>
      </c>
    </row>
    <row r="2380">
      <c r="A2380" s="20">
        <f>Тех_Движение!$A$2377</f>
        <v/>
      </c>
      <c r="B2380" s="20">
        <f>IF(Тех_Движение!$F$2377&gt;0,Тех_Движение!$I$2377,"")</f>
        <v/>
      </c>
      <c r="C2380" s="20">
        <f>IF($B2380="","",Тех_Движение!$D$2377)</f>
        <v/>
      </c>
      <c r="D2380" s="42">
        <f>IF($B2380="","",Тех_Движение!$B$2377)</f>
        <v/>
      </c>
      <c r="E2380" s="54">
        <f>IF($B2380="","",Тех_Движение!$F$2377)</f>
        <v/>
      </c>
      <c r="F2380" s="54">
        <f>IF($B2380="","",SUMIFS($E$5:$E2379,$C$5:$C2379,$C2380))</f>
        <v/>
      </c>
      <c r="G2380" s="54">
        <f>IF($B2380="","",MAX(0,$E2380-MAX(0,SUMIFS(Тех_Движение!$G$2:$G$5111,Тех_Движение!$D$2:$D$5111,$C2380,Тех_Движение!$B$2:$B$5111,"&lt;="&amp;Настройки!$B$5-1)-$F2380)))</f>
        <v/>
      </c>
      <c r="H2380" s="54">
        <f>IF($B2380="","",IF(AND($D2380&gt;=Настройки!$B$5,$D2380&lt;=Настройки!$B$6),$E2380,0))</f>
        <v/>
      </c>
      <c r="I2380" s="54">
        <f>IF($B2380="","",$G2380+$H2380-$J2380)</f>
        <v/>
      </c>
      <c r="J2380" s="54">
        <f>IF($B2380="","",MAX(0,$E2380-MAX(0,SUMIFS(Тех_Движение!$G$2:$G$5111,Тех_Движение!$D$2:$D$5111,$C2380,Тех_Движение!$B$2:$B$5111,"&lt;="&amp;Настройки!$B$6)-$F2380)))</f>
        <v/>
      </c>
      <c r="K2380" s="54">
        <f>IF(OR($B2380="",K$3&lt;$D2380+Настройки!$B$7),0,MAX(0,$E2380-MAX(0,SUMIFS(Тех_Движение!$G$2:$G$5111,Тех_Движение!$D$2:$D$5111,$C2380,Тех_Движение!$B$2:$B$5111,"&lt;="&amp;K$3)-$F2380)))</f>
        <v/>
      </c>
      <c r="L2380" s="54">
        <f>IF(OR($B2380="",L$3&lt;$D2380+Настройки!$B$7),0,MAX(0,$E2380-MAX(0,SUMIFS(Тех_Движение!$G$2:$G$5111,Тех_Движение!$D$2:$D$5111,$C2380,Тех_Движение!$B$2:$B$5111,"&lt;="&amp;L$3)-$F2380)))</f>
        <v/>
      </c>
      <c r="M2380" s="54">
        <f>IF(OR($B2380="",M$3&lt;$D2380+Настройки!$B$7),0,MAX(0,$E2380-MAX(0,SUMIFS(Тех_Движение!$G$2:$G$5111,Тех_Движение!$D$2:$D$5111,$C2380,Тех_Движение!$B$2:$B$5111,"&lt;="&amp;M$3)-$F2380)))</f>
        <v/>
      </c>
      <c r="N2380" s="54">
        <f>IF(OR($B2380="",N$3&lt;$D2380+Настройки!$B$7),0,MAX(0,$E2380-MAX(0,SUMIFS(Тех_Движение!$G$2:$G$5111,Тех_Движение!$D$2:$D$5111,$C2380,Тех_Движение!$B$2:$B$5111,"&lt;="&amp;N$3)-$F2380)))</f>
        <v/>
      </c>
      <c r="O2380" s="54">
        <f>IF(OR($B2380="",O$3&lt;$D2380+Настройки!$B$7),0,MAX(0,$E2380-MAX(0,SUMIFS(Тех_Движение!$G$2:$G$5111,Тех_Движение!$D$2:$D$5111,$C2380,Тех_Движение!$B$2:$B$5111,"&lt;="&amp;O$3)-$F2380)))</f>
        <v/>
      </c>
      <c r="P2380" s="54">
        <f>IF(OR($B2380="",P$3&lt;$D2380+Настройки!$B$7),0,MAX(0,$E2380-MAX(0,SUMIFS(Тех_Движение!$G$2:$G$5111,Тех_Движение!$D$2:$D$5111,$C2380,Тех_Движение!$B$2:$B$5111,"&lt;="&amp;P$3)-$F2380)))</f>
        <v/>
      </c>
      <c r="Q2380" s="54">
        <f>IF(OR($B2380="",Q$3&lt;$D2380+Настройки!$B$7),0,MAX(0,$E2380-MAX(0,SUMIFS(Тех_Движение!$G$2:$G$5111,Тех_Движение!$D$2:$D$5111,$C2380,Тех_Движение!$B$2:$B$5111,"&lt;="&amp;Q$3)-$F2380)))</f>
        <v/>
      </c>
      <c r="R2380" s="54">
        <f>IF($B2380="","",SUM($K2380:$Q2380))</f>
        <v/>
      </c>
      <c r="S2380" s="56">
        <f>IF($B2380="","",VLOOKUP($C2380,Настройки!$A$11:$L$17,9,FALSE))</f>
        <v/>
      </c>
      <c r="T2380" s="56">
        <f>IF($B2380="","",$R2380*$S2380)</f>
        <v/>
      </c>
    </row>
    <row r="2381">
      <c r="A2381" s="20">
        <f>Тех_Движение!$A$2378</f>
        <v/>
      </c>
      <c r="B2381" s="20">
        <f>IF(Тех_Движение!$F$2378&gt;0,Тех_Движение!$I$2378,"")</f>
        <v/>
      </c>
      <c r="C2381" s="20">
        <f>IF($B2381="","",Тех_Движение!$D$2378)</f>
        <v/>
      </c>
      <c r="D2381" s="42">
        <f>IF($B2381="","",Тех_Движение!$B$2378)</f>
        <v/>
      </c>
      <c r="E2381" s="54">
        <f>IF($B2381="","",Тех_Движение!$F$2378)</f>
        <v/>
      </c>
      <c r="F2381" s="54">
        <f>IF($B2381="","",SUMIFS($E$5:$E2380,$C$5:$C2380,$C2381))</f>
        <v/>
      </c>
      <c r="G2381" s="54">
        <f>IF($B2381="","",MAX(0,$E2381-MAX(0,SUMIFS(Тех_Движение!$G$2:$G$5111,Тех_Движение!$D$2:$D$5111,$C2381,Тех_Движение!$B$2:$B$5111,"&lt;="&amp;Настройки!$B$5-1)-$F2381)))</f>
        <v/>
      </c>
      <c r="H2381" s="54">
        <f>IF($B2381="","",IF(AND($D2381&gt;=Настройки!$B$5,$D2381&lt;=Настройки!$B$6),$E2381,0))</f>
        <v/>
      </c>
      <c r="I2381" s="54">
        <f>IF($B2381="","",$G2381+$H2381-$J2381)</f>
        <v/>
      </c>
      <c r="J2381" s="54">
        <f>IF($B2381="","",MAX(0,$E2381-MAX(0,SUMIFS(Тех_Движение!$G$2:$G$5111,Тех_Движение!$D$2:$D$5111,$C2381,Тех_Движение!$B$2:$B$5111,"&lt;="&amp;Настройки!$B$6)-$F2381)))</f>
        <v/>
      </c>
      <c r="K2381" s="54">
        <f>IF(OR($B2381="",K$3&lt;$D2381+Настройки!$B$7),0,MAX(0,$E2381-MAX(0,SUMIFS(Тех_Движение!$G$2:$G$5111,Тех_Движение!$D$2:$D$5111,$C2381,Тех_Движение!$B$2:$B$5111,"&lt;="&amp;K$3)-$F2381)))</f>
        <v/>
      </c>
      <c r="L2381" s="54">
        <f>IF(OR($B2381="",L$3&lt;$D2381+Настройки!$B$7),0,MAX(0,$E2381-MAX(0,SUMIFS(Тех_Движение!$G$2:$G$5111,Тех_Движение!$D$2:$D$5111,$C2381,Тех_Движение!$B$2:$B$5111,"&lt;="&amp;L$3)-$F2381)))</f>
        <v/>
      </c>
      <c r="M2381" s="54">
        <f>IF(OR($B2381="",M$3&lt;$D2381+Настройки!$B$7),0,MAX(0,$E2381-MAX(0,SUMIFS(Тех_Движение!$G$2:$G$5111,Тех_Движение!$D$2:$D$5111,$C2381,Тех_Движение!$B$2:$B$5111,"&lt;="&amp;M$3)-$F2381)))</f>
        <v/>
      </c>
      <c r="N2381" s="54">
        <f>IF(OR($B2381="",N$3&lt;$D2381+Настройки!$B$7),0,MAX(0,$E2381-MAX(0,SUMIFS(Тех_Движение!$G$2:$G$5111,Тех_Движение!$D$2:$D$5111,$C2381,Тех_Движение!$B$2:$B$5111,"&lt;="&amp;N$3)-$F2381)))</f>
        <v/>
      </c>
      <c r="O2381" s="54">
        <f>IF(OR($B2381="",O$3&lt;$D2381+Настройки!$B$7),0,MAX(0,$E2381-MAX(0,SUMIFS(Тех_Движение!$G$2:$G$5111,Тех_Движение!$D$2:$D$5111,$C2381,Тех_Движение!$B$2:$B$5111,"&lt;="&amp;O$3)-$F2381)))</f>
        <v/>
      </c>
      <c r="P2381" s="54">
        <f>IF(OR($B2381="",P$3&lt;$D2381+Настройки!$B$7),0,MAX(0,$E2381-MAX(0,SUMIFS(Тех_Движение!$G$2:$G$5111,Тех_Движение!$D$2:$D$5111,$C2381,Тех_Движение!$B$2:$B$5111,"&lt;="&amp;P$3)-$F2381)))</f>
        <v/>
      </c>
      <c r="Q2381" s="54">
        <f>IF(OR($B2381="",Q$3&lt;$D2381+Настройки!$B$7),0,MAX(0,$E2381-MAX(0,SUMIFS(Тех_Движение!$G$2:$G$5111,Тех_Движение!$D$2:$D$5111,$C2381,Тех_Движение!$B$2:$B$5111,"&lt;="&amp;Q$3)-$F2381)))</f>
        <v/>
      </c>
      <c r="R2381" s="54">
        <f>IF($B2381="","",SUM($K2381:$Q2381))</f>
        <v/>
      </c>
      <c r="S2381" s="56">
        <f>IF($B2381="","",VLOOKUP($C2381,Настройки!$A$11:$L$17,9,FALSE))</f>
        <v/>
      </c>
      <c r="T2381" s="56">
        <f>IF($B2381="","",$R2381*$S2381)</f>
        <v/>
      </c>
    </row>
    <row r="2382">
      <c r="A2382" s="20">
        <f>Тех_Движение!$A$2379</f>
        <v/>
      </c>
      <c r="B2382" s="20">
        <f>IF(Тех_Движение!$F$2379&gt;0,Тех_Движение!$I$2379,"")</f>
        <v/>
      </c>
      <c r="C2382" s="20">
        <f>IF($B2382="","",Тех_Движение!$D$2379)</f>
        <v/>
      </c>
      <c r="D2382" s="42">
        <f>IF($B2382="","",Тех_Движение!$B$2379)</f>
        <v/>
      </c>
      <c r="E2382" s="54">
        <f>IF($B2382="","",Тех_Движение!$F$2379)</f>
        <v/>
      </c>
      <c r="F2382" s="54">
        <f>IF($B2382="","",SUMIFS($E$5:$E2381,$C$5:$C2381,$C2382))</f>
        <v/>
      </c>
      <c r="G2382" s="54">
        <f>IF($B2382="","",MAX(0,$E2382-MAX(0,SUMIFS(Тех_Движение!$G$2:$G$5111,Тех_Движение!$D$2:$D$5111,$C2382,Тех_Движение!$B$2:$B$5111,"&lt;="&amp;Настройки!$B$5-1)-$F2382)))</f>
        <v/>
      </c>
      <c r="H2382" s="54">
        <f>IF($B2382="","",IF(AND($D2382&gt;=Настройки!$B$5,$D2382&lt;=Настройки!$B$6),$E2382,0))</f>
        <v/>
      </c>
      <c r="I2382" s="54">
        <f>IF($B2382="","",$G2382+$H2382-$J2382)</f>
        <v/>
      </c>
      <c r="J2382" s="54">
        <f>IF($B2382="","",MAX(0,$E2382-MAX(0,SUMIFS(Тех_Движение!$G$2:$G$5111,Тех_Движение!$D$2:$D$5111,$C2382,Тех_Движение!$B$2:$B$5111,"&lt;="&amp;Настройки!$B$6)-$F2382)))</f>
        <v/>
      </c>
      <c r="K2382" s="54">
        <f>IF(OR($B2382="",K$3&lt;$D2382+Настройки!$B$7),0,MAX(0,$E2382-MAX(0,SUMIFS(Тех_Движение!$G$2:$G$5111,Тех_Движение!$D$2:$D$5111,$C2382,Тех_Движение!$B$2:$B$5111,"&lt;="&amp;K$3)-$F2382)))</f>
        <v/>
      </c>
      <c r="L2382" s="54">
        <f>IF(OR($B2382="",L$3&lt;$D2382+Настройки!$B$7),0,MAX(0,$E2382-MAX(0,SUMIFS(Тех_Движение!$G$2:$G$5111,Тех_Движение!$D$2:$D$5111,$C2382,Тех_Движение!$B$2:$B$5111,"&lt;="&amp;L$3)-$F2382)))</f>
        <v/>
      </c>
      <c r="M2382" s="54">
        <f>IF(OR($B2382="",M$3&lt;$D2382+Настройки!$B$7),0,MAX(0,$E2382-MAX(0,SUMIFS(Тех_Движение!$G$2:$G$5111,Тех_Движение!$D$2:$D$5111,$C2382,Тех_Движение!$B$2:$B$5111,"&lt;="&amp;M$3)-$F2382)))</f>
        <v/>
      </c>
      <c r="N2382" s="54">
        <f>IF(OR($B2382="",N$3&lt;$D2382+Настройки!$B$7),0,MAX(0,$E2382-MAX(0,SUMIFS(Тех_Движение!$G$2:$G$5111,Тех_Движение!$D$2:$D$5111,$C2382,Тех_Движение!$B$2:$B$5111,"&lt;="&amp;N$3)-$F2382)))</f>
        <v/>
      </c>
      <c r="O2382" s="54">
        <f>IF(OR($B2382="",O$3&lt;$D2382+Настройки!$B$7),0,MAX(0,$E2382-MAX(0,SUMIFS(Тех_Движение!$G$2:$G$5111,Тех_Движение!$D$2:$D$5111,$C2382,Тех_Движение!$B$2:$B$5111,"&lt;="&amp;O$3)-$F2382)))</f>
        <v/>
      </c>
      <c r="P2382" s="54">
        <f>IF(OR($B2382="",P$3&lt;$D2382+Настройки!$B$7),0,MAX(0,$E2382-MAX(0,SUMIFS(Тех_Движение!$G$2:$G$5111,Тех_Движение!$D$2:$D$5111,$C2382,Тех_Движение!$B$2:$B$5111,"&lt;="&amp;P$3)-$F2382)))</f>
        <v/>
      </c>
      <c r="Q2382" s="54">
        <f>IF(OR($B2382="",Q$3&lt;$D2382+Настройки!$B$7),0,MAX(0,$E2382-MAX(0,SUMIFS(Тех_Движение!$G$2:$G$5111,Тех_Движение!$D$2:$D$5111,$C2382,Тех_Движение!$B$2:$B$5111,"&lt;="&amp;Q$3)-$F2382)))</f>
        <v/>
      </c>
      <c r="R2382" s="54">
        <f>IF($B2382="","",SUM($K2382:$Q2382))</f>
        <v/>
      </c>
      <c r="S2382" s="56">
        <f>IF($B2382="","",VLOOKUP($C2382,Настройки!$A$11:$L$17,9,FALSE))</f>
        <v/>
      </c>
      <c r="T2382" s="56">
        <f>IF($B2382="","",$R2382*$S2382)</f>
        <v/>
      </c>
    </row>
    <row r="2383">
      <c r="A2383" s="20">
        <f>Тех_Движение!$A$2380</f>
        <v/>
      </c>
      <c r="B2383" s="20">
        <f>IF(Тех_Движение!$F$2380&gt;0,Тех_Движение!$I$2380,"")</f>
        <v/>
      </c>
      <c r="C2383" s="20">
        <f>IF($B2383="","",Тех_Движение!$D$2380)</f>
        <v/>
      </c>
      <c r="D2383" s="42">
        <f>IF($B2383="","",Тех_Движение!$B$2380)</f>
        <v/>
      </c>
      <c r="E2383" s="54">
        <f>IF($B2383="","",Тех_Движение!$F$2380)</f>
        <v/>
      </c>
      <c r="F2383" s="54">
        <f>IF($B2383="","",SUMIFS($E$5:$E2382,$C$5:$C2382,$C2383))</f>
        <v/>
      </c>
      <c r="G2383" s="54">
        <f>IF($B2383="","",MAX(0,$E2383-MAX(0,SUMIFS(Тех_Движение!$G$2:$G$5111,Тех_Движение!$D$2:$D$5111,$C2383,Тех_Движение!$B$2:$B$5111,"&lt;="&amp;Настройки!$B$5-1)-$F2383)))</f>
        <v/>
      </c>
      <c r="H2383" s="54">
        <f>IF($B2383="","",IF(AND($D2383&gt;=Настройки!$B$5,$D2383&lt;=Настройки!$B$6),$E2383,0))</f>
        <v/>
      </c>
      <c r="I2383" s="54">
        <f>IF($B2383="","",$G2383+$H2383-$J2383)</f>
        <v/>
      </c>
      <c r="J2383" s="54">
        <f>IF($B2383="","",MAX(0,$E2383-MAX(0,SUMIFS(Тех_Движение!$G$2:$G$5111,Тех_Движение!$D$2:$D$5111,$C2383,Тех_Движение!$B$2:$B$5111,"&lt;="&amp;Настройки!$B$6)-$F2383)))</f>
        <v/>
      </c>
      <c r="K2383" s="54">
        <f>IF(OR($B2383="",K$3&lt;$D2383+Настройки!$B$7),0,MAX(0,$E2383-MAX(0,SUMIFS(Тех_Движение!$G$2:$G$5111,Тех_Движение!$D$2:$D$5111,$C2383,Тех_Движение!$B$2:$B$5111,"&lt;="&amp;K$3)-$F2383)))</f>
        <v/>
      </c>
      <c r="L2383" s="54">
        <f>IF(OR($B2383="",L$3&lt;$D2383+Настройки!$B$7),0,MAX(0,$E2383-MAX(0,SUMIFS(Тех_Движение!$G$2:$G$5111,Тех_Движение!$D$2:$D$5111,$C2383,Тех_Движение!$B$2:$B$5111,"&lt;="&amp;L$3)-$F2383)))</f>
        <v/>
      </c>
      <c r="M2383" s="54">
        <f>IF(OR($B2383="",M$3&lt;$D2383+Настройки!$B$7),0,MAX(0,$E2383-MAX(0,SUMIFS(Тех_Движение!$G$2:$G$5111,Тех_Движение!$D$2:$D$5111,$C2383,Тех_Движение!$B$2:$B$5111,"&lt;="&amp;M$3)-$F2383)))</f>
        <v/>
      </c>
      <c r="N2383" s="54">
        <f>IF(OR($B2383="",N$3&lt;$D2383+Настройки!$B$7),0,MAX(0,$E2383-MAX(0,SUMIFS(Тех_Движение!$G$2:$G$5111,Тех_Движение!$D$2:$D$5111,$C2383,Тех_Движение!$B$2:$B$5111,"&lt;="&amp;N$3)-$F2383)))</f>
        <v/>
      </c>
      <c r="O2383" s="54">
        <f>IF(OR($B2383="",O$3&lt;$D2383+Настройки!$B$7),0,MAX(0,$E2383-MAX(0,SUMIFS(Тех_Движение!$G$2:$G$5111,Тех_Движение!$D$2:$D$5111,$C2383,Тех_Движение!$B$2:$B$5111,"&lt;="&amp;O$3)-$F2383)))</f>
        <v/>
      </c>
      <c r="P2383" s="54">
        <f>IF(OR($B2383="",P$3&lt;$D2383+Настройки!$B$7),0,MAX(0,$E2383-MAX(0,SUMIFS(Тех_Движение!$G$2:$G$5111,Тех_Движение!$D$2:$D$5111,$C2383,Тех_Движение!$B$2:$B$5111,"&lt;="&amp;P$3)-$F2383)))</f>
        <v/>
      </c>
      <c r="Q2383" s="54">
        <f>IF(OR($B2383="",Q$3&lt;$D2383+Настройки!$B$7),0,MAX(0,$E2383-MAX(0,SUMIFS(Тех_Движение!$G$2:$G$5111,Тех_Движение!$D$2:$D$5111,$C2383,Тех_Движение!$B$2:$B$5111,"&lt;="&amp;Q$3)-$F2383)))</f>
        <v/>
      </c>
      <c r="R2383" s="54">
        <f>IF($B2383="","",SUM($K2383:$Q2383))</f>
        <v/>
      </c>
      <c r="S2383" s="56">
        <f>IF($B2383="","",VLOOKUP($C2383,Настройки!$A$11:$L$17,9,FALSE))</f>
        <v/>
      </c>
      <c r="T2383" s="56">
        <f>IF($B2383="","",$R2383*$S2383)</f>
        <v/>
      </c>
    </row>
    <row r="2384">
      <c r="A2384" s="20">
        <f>Тех_Движение!$A$2381</f>
        <v/>
      </c>
      <c r="B2384" s="20">
        <f>IF(Тех_Движение!$F$2381&gt;0,Тех_Движение!$I$2381,"")</f>
        <v/>
      </c>
      <c r="C2384" s="20">
        <f>IF($B2384="","",Тех_Движение!$D$2381)</f>
        <v/>
      </c>
      <c r="D2384" s="42">
        <f>IF($B2384="","",Тех_Движение!$B$2381)</f>
        <v/>
      </c>
      <c r="E2384" s="54">
        <f>IF($B2384="","",Тех_Движение!$F$2381)</f>
        <v/>
      </c>
      <c r="F2384" s="54">
        <f>IF($B2384="","",SUMIFS($E$5:$E2383,$C$5:$C2383,$C2384))</f>
        <v/>
      </c>
      <c r="G2384" s="54">
        <f>IF($B2384="","",MAX(0,$E2384-MAX(0,SUMIFS(Тех_Движение!$G$2:$G$5111,Тех_Движение!$D$2:$D$5111,$C2384,Тех_Движение!$B$2:$B$5111,"&lt;="&amp;Настройки!$B$5-1)-$F2384)))</f>
        <v/>
      </c>
      <c r="H2384" s="54">
        <f>IF($B2384="","",IF(AND($D2384&gt;=Настройки!$B$5,$D2384&lt;=Настройки!$B$6),$E2384,0))</f>
        <v/>
      </c>
      <c r="I2384" s="54">
        <f>IF($B2384="","",$G2384+$H2384-$J2384)</f>
        <v/>
      </c>
      <c r="J2384" s="54">
        <f>IF($B2384="","",MAX(0,$E2384-MAX(0,SUMIFS(Тех_Движение!$G$2:$G$5111,Тех_Движение!$D$2:$D$5111,$C2384,Тех_Движение!$B$2:$B$5111,"&lt;="&amp;Настройки!$B$6)-$F2384)))</f>
        <v/>
      </c>
      <c r="K2384" s="54">
        <f>IF(OR($B2384="",K$3&lt;$D2384+Настройки!$B$7),0,MAX(0,$E2384-MAX(0,SUMIFS(Тех_Движение!$G$2:$G$5111,Тех_Движение!$D$2:$D$5111,$C2384,Тех_Движение!$B$2:$B$5111,"&lt;="&amp;K$3)-$F2384)))</f>
        <v/>
      </c>
      <c r="L2384" s="54">
        <f>IF(OR($B2384="",L$3&lt;$D2384+Настройки!$B$7),0,MAX(0,$E2384-MAX(0,SUMIFS(Тех_Движение!$G$2:$G$5111,Тех_Движение!$D$2:$D$5111,$C2384,Тех_Движение!$B$2:$B$5111,"&lt;="&amp;L$3)-$F2384)))</f>
        <v/>
      </c>
      <c r="M2384" s="54">
        <f>IF(OR($B2384="",M$3&lt;$D2384+Настройки!$B$7),0,MAX(0,$E2384-MAX(0,SUMIFS(Тех_Движение!$G$2:$G$5111,Тех_Движение!$D$2:$D$5111,$C2384,Тех_Движение!$B$2:$B$5111,"&lt;="&amp;M$3)-$F2384)))</f>
        <v/>
      </c>
      <c r="N2384" s="54">
        <f>IF(OR($B2384="",N$3&lt;$D2384+Настройки!$B$7),0,MAX(0,$E2384-MAX(0,SUMIFS(Тех_Движение!$G$2:$G$5111,Тех_Движение!$D$2:$D$5111,$C2384,Тех_Движение!$B$2:$B$5111,"&lt;="&amp;N$3)-$F2384)))</f>
        <v/>
      </c>
      <c r="O2384" s="54">
        <f>IF(OR($B2384="",O$3&lt;$D2384+Настройки!$B$7),0,MAX(0,$E2384-MAX(0,SUMIFS(Тех_Движение!$G$2:$G$5111,Тех_Движение!$D$2:$D$5111,$C2384,Тех_Движение!$B$2:$B$5111,"&lt;="&amp;O$3)-$F2384)))</f>
        <v/>
      </c>
      <c r="P2384" s="54">
        <f>IF(OR($B2384="",P$3&lt;$D2384+Настройки!$B$7),0,MAX(0,$E2384-MAX(0,SUMIFS(Тех_Движение!$G$2:$G$5111,Тех_Движение!$D$2:$D$5111,$C2384,Тех_Движение!$B$2:$B$5111,"&lt;="&amp;P$3)-$F2384)))</f>
        <v/>
      </c>
      <c r="Q2384" s="54">
        <f>IF(OR($B2384="",Q$3&lt;$D2384+Настройки!$B$7),0,MAX(0,$E2384-MAX(0,SUMIFS(Тех_Движение!$G$2:$G$5111,Тех_Движение!$D$2:$D$5111,$C2384,Тех_Движение!$B$2:$B$5111,"&lt;="&amp;Q$3)-$F2384)))</f>
        <v/>
      </c>
      <c r="R2384" s="54">
        <f>IF($B2384="","",SUM($K2384:$Q2384))</f>
        <v/>
      </c>
      <c r="S2384" s="56">
        <f>IF($B2384="","",VLOOKUP($C2384,Настройки!$A$11:$L$17,9,FALSE))</f>
        <v/>
      </c>
      <c r="T2384" s="56">
        <f>IF($B2384="","",$R2384*$S2384)</f>
        <v/>
      </c>
    </row>
    <row r="2385">
      <c r="A2385" s="20">
        <f>Тех_Движение!$A$2382</f>
        <v/>
      </c>
      <c r="B2385" s="20">
        <f>IF(Тех_Движение!$F$2382&gt;0,Тех_Движение!$I$2382,"")</f>
        <v/>
      </c>
      <c r="C2385" s="20">
        <f>IF($B2385="","",Тех_Движение!$D$2382)</f>
        <v/>
      </c>
      <c r="D2385" s="42">
        <f>IF($B2385="","",Тех_Движение!$B$2382)</f>
        <v/>
      </c>
      <c r="E2385" s="54">
        <f>IF($B2385="","",Тех_Движение!$F$2382)</f>
        <v/>
      </c>
      <c r="F2385" s="54">
        <f>IF($B2385="","",SUMIFS($E$5:$E2384,$C$5:$C2384,$C2385))</f>
        <v/>
      </c>
      <c r="G2385" s="54">
        <f>IF($B2385="","",MAX(0,$E2385-MAX(0,SUMIFS(Тех_Движение!$G$2:$G$5111,Тех_Движение!$D$2:$D$5111,$C2385,Тех_Движение!$B$2:$B$5111,"&lt;="&amp;Настройки!$B$5-1)-$F2385)))</f>
        <v/>
      </c>
      <c r="H2385" s="54">
        <f>IF($B2385="","",IF(AND($D2385&gt;=Настройки!$B$5,$D2385&lt;=Настройки!$B$6),$E2385,0))</f>
        <v/>
      </c>
      <c r="I2385" s="54">
        <f>IF($B2385="","",$G2385+$H2385-$J2385)</f>
        <v/>
      </c>
      <c r="J2385" s="54">
        <f>IF($B2385="","",MAX(0,$E2385-MAX(0,SUMIFS(Тех_Движение!$G$2:$G$5111,Тех_Движение!$D$2:$D$5111,$C2385,Тех_Движение!$B$2:$B$5111,"&lt;="&amp;Настройки!$B$6)-$F2385)))</f>
        <v/>
      </c>
      <c r="K2385" s="54">
        <f>IF(OR($B2385="",K$3&lt;$D2385+Настройки!$B$7),0,MAX(0,$E2385-MAX(0,SUMIFS(Тех_Движение!$G$2:$G$5111,Тех_Движение!$D$2:$D$5111,$C2385,Тех_Движение!$B$2:$B$5111,"&lt;="&amp;K$3)-$F2385)))</f>
        <v/>
      </c>
      <c r="L2385" s="54">
        <f>IF(OR($B2385="",L$3&lt;$D2385+Настройки!$B$7),0,MAX(0,$E2385-MAX(0,SUMIFS(Тех_Движение!$G$2:$G$5111,Тех_Движение!$D$2:$D$5111,$C2385,Тех_Движение!$B$2:$B$5111,"&lt;="&amp;L$3)-$F2385)))</f>
        <v/>
      </c>
      <c r="M2385" s="54">
        <f>IF(OR($B2385="",M$3&lt;$D2385+Настройки!$B$7),0,MAX(0,$E2385-MAX(0,SUMIFS(Тех_Движение!$G$2:$G$5111,Тех_Движение!$D$2:$D$5111,$C2385,Тех_Движение!$B$2:$B$5111,"&lt;="&amp;M$3)-$F2385)))</f>
        <v/>
      </c>
      <c r="N2385" s="54">
        <f>IF(OR($B2385="",N$3&lt;$D2385+Настройки!$B$7),0,MAX(0,$E2385-MAX(0,SUMIFS(Тех_Движение!$G$2:$G$5111,Тех_Движение!$D$2:$D$5111,$C2385,Тех_Движение!$B$2:$B$5111,"&lt;="&amp;N$3)-$F2385)))</f>
        <v/>
      </c>
      <c r="O2385" s="54">
        <f>IF(OR($B2385="",O$3&lt;$D2385+Настройки!$B$7),0,MAX(0,$E2385-MAX(0,SUMIFS(Тех_Движение!$G$2:$G$5111,Тех_Движение!$D$2:$D$5111,$C2385,Тех_Движение!$B$2:$B$5111,"&lt;="&amp;O$3)-$F2385)))</f>
        <v/>
      </c>
      <c r="P2385" s="54">
        <f>IF(OR($B2385="",P$3&lt;$D2385+Настройки!$B$7),0,MAX(0,$E2385-MAX(0,SUMIFS(Тех_Движение!$G$2:$G$5111,Тех_Движение!$D$2:$D$5111,$C2385,Тех_Движение!$B$2:$B$5111,"&lt;="&amp;P$3)-$F2385)))</f>
        <v/>
      </c>
      <c r="Q2385" s="54">
        <f>IF(OR($B2385="",Q$3&lt;$D2385+Настройки!$B$7),0,MAX(0,$E2385-MAX(0,SUMIFS(Тех_Движение!$G$2:$G$5111,Тех_Движение!$D$2:$D$5111,$C2385,Тех_Движение!$B$2:$B$5111,"&lt;="&amp;Q$3)-$F2385)))</f>
        <v/>
      </c>
      <c r="R2385" s="54">
        <f>IF($B2385="","",SUM($K2385:$Q2385))</f>
        <v/>
      </c>
      <c r="S2385" s="56">
        <f>IF($B2385="","",VLOOKUP($C2385,Настройки!$A$11:$L$17,9,FALSE))</f>
        <v/>
      </c>
      <c r="T2385" s="56">
        <f>IF($B2385="","",$R2385*$S2385)</f>
        <v/>
      </c>
    </row>
    <row r="2386">
      <c r="A2386" s="20">
        <f>Тех_Движение!$A$2383</f>
        <v/>
      </c>
      <c r="B2386" s="20">
        <f>IF(Тех_Движение!$F$2383&gt;0,Тех_Движение!$I$2383,"")</f>
        <v/>
      </c>
      <c r="C2386" s="20">
        <f>IF($B2386="","",Тех_Движение!$D$2383)</f>
        <v/>
      </c>
      <c r="D2386" s="42">
        <f>IF($B2386="","",Тех_Движение!$B$2383)</f>
        <v/>
      </c>
      <c r="E2386" s="54">
        <f>IF($B2386="","",Тех_Движение!$F$2383)</f>
        <v/>
      </c>
      <c r="F2386" s="54">
        <f>IF($B2386="","",SUMIFS($E$5:$E2385,$C$5:$C2385,$C2386))</f>
        <v/>
      </c>
      <c r="G2386" s="54">
        <f>IF($B2386="","",MAX(0,$E2386-MAX(0,SUMIFS(Тех_Движение!$G$2:$G$5111,Тех_Движение!$D$2:$D$5111,$C2386,Тех_Движение!$B$2:$B$5111,"&lt;="&amp;Настройки!$B$5-1)-$F2386)))</f>
        <v/>
      </c>
      <c r="H2386" s="54">
        <f>IF($B2386="","",IF(AND($D2386&gt;=Настройки!$B$5,$D2386&lt;=Настройки!$B$6),$E2386,0))</f>
        <v/>
      </c>
      <c r="I2386" s="54">
        <f>IF($B2386="","",$G2386+$H2386-$J2386)</f>
        <v/>
      </c>
      <c r="J2386" s="54">
        <f>IF($B2386="","",MAX(0,$E2386-MAX(0,SUMIFS(Тех_Движение!$G$2:$G$5111,Тех_Движение!$D$2:$D$5111,$C2386,Тех_Движение!$B$2:$B$5111,"&lt;="&amp;Настройки!$B$6)-$F2386)))</f>
        <v/>
      </c>
      <c r="K2386" s="54">
        <f>IF(OR($B2386="",K$3&lt;$D2386+Настройки!$B$7),0,MAX(0,$E2386-MAX(0,SUMIFS(Тех_Движение!$G$2:$G$5111,Тех_Движение!$D$2:$D$5111,$C2386,Тех_Движение!$B$2:$B$5111,"&lt;="&amp;K$3)-$F2386)))</f>
        <v/>
      </c>
      <c r="L2386" s="54">
        <f>IF(OR($B2386="",L$3&lt;$D2386+Настройки!$B$7),0,MAX(0,$E2386-MAX(0,SUMIFS(Тех_Движение!$G$2:$G$5111,Тех_Движение!$D$2:$D$5111,$C2386,Тех_Движение!$B$2:$B$5111,"&lt;="&amp;L$3)-$F2386)))</f>
        <v/>
      </c>
      <c r="M2386" s="54">
        <f>IF(OR($B2386="",M$3&lt;$D2386+Настройки!$B$7),0,MAX(0,$E2386-MAX(0,SUMIFS(Тех_Движение!$G$2:$G$5111,Тех_Движение!$D$2:$D$5111,$C2386,Тех_Движение!$B$2:$B$5111,"&lt;="&amp;M$3)-$F2386)))</f>
        <v/>
      </c>
      <c r="N2386" s="54">
        <f>IF(OR($B2386="",N$3&lt;$D2386+Настройки!$B$7),0,MAX(0,$E2386-MAX(0,SUMIFS(Тех_Движение!$G$2:$G$5111,Тех_Движение!$D$2:$D$5111,$C2386,Тех_Движение!$B$2:$B$5111,"&lt;="&amp;N$3)-$F2386)))</f>
        <v/>
      </c>
      <c r="O2386" s="54">
        <f>IF(OR($B2386="",O$3&lt;$D2386+Настройки!$B$7),0,MAX(0,$E2386-MAX(0,SUMIFS(Тех_Движение!$G$2:$G$5111,Тех_Движение!$D$2:$D$5111,$C2386,Тех_Движение!$B$2:$B$5111,"&lt;="&amp;O$3)-$F2386)))</f>
        <v/>
      </c>
      <c r="P2386" s="54">
        <f>IF(OR($B2386="",P$3&lt;$D2386+Настройки!$B$7),0,MAX(0,$E2386-MAX(0,SUMIFS(Тех_Движение!$G$2:$G$5111,Тех_Движение!$D$2:$D$5111,$C2386,Тех_Движение!$B$2:$B$5111,"&lt;="&amp;P$3)-$F2386)))</f>
        <v/>
      </c>
      <c r="Q2386" s="54">
        <f>IF(OR($B2386="",Q$3&lt;$D2386+Настройки!$B$7),0,MAX(0,$E2386-MAX(0,SUMIFS(Тех_Движение!$G$2:$G$5111,Тех_Движение!$D$2:$D$5111,$C2386,Тех_Движение!$B$2:$B$5111,"&lt;="&amp;Q$3)-$F2386)))</f>
        <v/>
      </c>
      <c r="R2386" s="54">
        <f>IF($B2386="","",SUM($K2386:$Q2386))</f>
        <v/>
      </c>
      <c r="S2386" s="56">
        <f>IF($B2386="","",VLOOKUP($C2386,Настройки!$A$11:$L$17,9,FALSE))</f>
        <v/>
      </c>
      <c r="T2386" s="56">
        <f>IF($B2386="","",$R2386*$S2386)</f>
        <v/>
      </c>
    </row>
    <row r="2387">
      <c r="A2387" s="20">
        <f>Тех_Движение!$A$2384</f>
        <v/>
      </c>
      <c r="B2387" s="20">
        <f>IF(Тех_Движение!$F$2384&gt;0,Тех_Движение!$I$2384,"")</f>
        <v/>
      </c>
      <c r="C2387" s="20">
        <f>IF($B2387="","",Тех_Движение!$D$2384)</f>
        <v/>
      </c>
      <c r="D2387" s="42">
        <f>IF($B2387="","",Тех_Движение!$B$2384)</f>
        <v/>
      </c>
      <c r="E2387" s="54">
        <f>IF($B2387="","",Тех_Движение!$F$2384)</f>
        <v/>
      </c>
      <c r="F2387" s="54">
        <f>IF($B2387="","",SUMIFS($E$5:$E2386,$C$5:$C2386,$C2387))</f>
        <v/>
      </c>
      <c r="G2387" s="54">
        <f>IF($B2387="","",MAX(0,$E2387-MAX(0,SUMIFS(Тех_Движение!$G$2:$G$5111,Тех_Движение!$D$2:$D$5111,$C2387,Тех_Движение!$B$2:$B$5111,"&lt;="&amp;Настройки!$B$5-1)-$F2387)))</f>
        <v/>
      </c>
      <c r="H2387" s="54">
        <f>IF($B2387="","",IF(AND($D2387&gt;=Настройки!$B$5,$D2387&lt;=Настройки!$B$6),$E2387,0))</f>
        <v/>
      </c>
      <c r="I2387" s="54">
        <f>IF($B2387="","",$G2387+$H2387-$J2387)</f>
        <v/>
      </c>
      <c r="J2387" s="54">
        <f>IF($B2387="","",MAX(0,$E2387-MAX(0,SUMIFS(Тех_Движение!$G$2:$G$5111,Тех_Движение!$D$2:$D$5111,$C2387,Тех_Движение!$B$2:$B$5111,"&lt;="&amp;Настройки!$B$6)-$F2387)))</f>
        <v/>
      </c>
      <c r="K2387" s="54">
        <f>IF(OR($B2387="",K$3&lt;$D2387+Настройки!$B$7),0,MAX(0,$E2387-MAX(0,SUMIFS(Тех_Движение!$G$2:$G$5111,Тех_Движение!$D$2:$D$5111,$C2387,Тех_Движение!$B$2:$B$5111,"&lt;="&amp;K$3)-$F2387)))</f>
        <v/>
      </c>
      <c r="L2387" s="54">
        <f>IF(OR($B2387="",L$3&lt;$D2387+Настройки!$B$7),0,MAX(0,$E2387-MAX(0,SUMIFS(Тех_Движение!$G$2:$G$5111,Тех_Движение!$D$2:$D$5111,$C2387,Тех_Движение!$B$2:$B$5111,"&lt;="&amp;L$3)-$F2387)))</f>
        <v/>
      </c>
      <c r="M2387" s="54">
        <f>IF(OR($B2387="",M$3&lt;$D2387+Настройки!$B$7),0,MAX(0,$E2387-MAX(0,SUMIFS(Тех_Движение!$G$2:$G$5111,Тех_Движение!$D$2:$D$5111,$C2387,Тех_Движение!$B$2:$B$5111,"&lt;="&amp;M$3)-$F2387)))</f>
        <v/>
      </c>
      <c r="N2387" s="54">
        <f>IF(OR($B2387="",N$3&lt;$D2387+Настройки!$B$7),0,MAX(0,$E2387-MAX(0,SUMIFS(Тех_Движение!$G$2:$G$5111,Тех_Движение!$D$2:$D$5111,$C2387,Тех_Движение!$B$2:$B$5111,"&lt;="&amp;N$3)-$F2387)))</f>
        <v/>
      </c>
      <c r="O2387" s="54">
        <f>IF(OR($B2387="",O$3&lt;$D2387+Настройки!$B$7),0,MAX(0,$E2387-MAX(0,SUMIFS(Тех_Движение!$G$2:$G$5111,Тех_Движение!$D$2:$D$5111,$C2387,Тех_Движение!$B$2:$B$5111,"&lt;="&amp;O$3)-$F2387)))</f>
        <v/>
      </c>
      <c r="P2387" s="54">
        <f>IF(OR($B2387="",P$3&lt;$D2387+Настройки!$B$7),0,MAX(0,$E2387-MAX(0,SUMIFS(Тех_Движение!$G$2:$G$5111,Тех_Движение!$D$2:$D$5111,$C2387,Тех_Движение!$B$2:$B$5111,"&lt;="&amp;P$3)-$F2387)))</f>
        <v/>
      </c>
      <c r="Q2387" s="54">
        <f>IF(OR($B2387="",Q$3&lt;$D2387+Настройки!$B$7),0,MAX(0,$E2387-MAX(0,SUMIFS(Тех_Движение!$G$2:$G$5111,Тех_Движение!$D$2:$D$5111,$C2387,Тех_Движение!$B$2:$B$5111,"&lt;="&amp;Q$3)-$F2387)))</f>
        <v/>
      </c>
      <c r="R2387" s="54">
        <f>IF($B2387="","",SUM($K2387:$Q2387))</f>
        <v/>
      </c>
      <c r="S2387" s="56">
        <f>IF($B2387="","",VLOOKUP($C2387,Настройки!$A$11:$L$17,9,FALSE))</f>
        <v/>
      </c>
      <c r="T2387" s="56">
        <f>IF($B2387="","",$R2387*$S2387)</f>
        <v/>
      </c>
    </row>
    <row r="2388">
      <c r="A2388" s="20">
        <f>Тех_Движение!$A$2385</f>
        <v/>
      </c>
      <c r="B2388" s="20">
        <f>IF(Тех_Движение!$F$2385&gt;0,Тех_Движение!$I$2385,"")</f>
        <v/>
      </c>
      <c r="C2388" s="20">
        <f>IF($B2388="","",Тех_Движение!$D$2385)</f>
        <v/>
      </c>
      <c r="D2388" s="42">
        <f>IF($B2388="","",Тех_Движение!$B$2385)</f>
        <v/>
      </c>
      <c r="E2388" s="54">
        <f>IF($B2388="","",Тех_Движение!$F$2385)</f>
        <v/>
      </c>
      <c r="F2388" s="54">
        <f>IF($B2388="","",SUMIFS($E$5:$E2387,$C$5:$C2387,$C2388))</f>
        <v/>
      </c>
      <c r="G2388" s="54">
        <f>IF($B2388="","",MAX(0,$E2388-MAX(0,SUMIFS(Тех_Движение!$G$2:$G$5111,Тех_Движение!$D$2:$D$5111,$C2388,Тех_Движение!$B$2:$B$5111,"&lt;="&amp;Настройки!$B$5-1)-$F2388)))</f>
        <v/>
      </c>
      <c r="H2388" s="54">
        <f>IF($B2388="","",IF(AND($D2388&gt;=Настройки!$B$5,$D2388&lt;=Настройки!$B$6),$E2388,0))</f>
        <v/>
      </c>
      <c r="I2388" s="54">
        <f>IF($B2388="","",$G2388+$H2388-$J2388)</f>
        <v/>
      </c>
      <c r="J2388" s="54">
        <f>IF($B2388="","",MAX(0,$E2388-MAX(0,SUMIFS(Тех_Движение!$G$2:$G$5111,Тех_Движение!$D$2:$D$5111,$C2388,Тех_Движение!$B$2:$B$5111,"&lt;="&amp;Настройки!$B$6)-$F2388)))</f>
        <v/>
      </c>
      <c r="K2388" s="54">
        <f>IF(OR($B2388="",K$3&lt;$D2388+Настройки!$B$7),0,MAX(0,$E2388-MAX(0,SUMIFS(Тех_Движение!$G$2:$G$5111,Тех_Движение!$D$2:$D$5111,$C2388,Тех_Движение!$B$2:$B$5111,"&lt;="&amp;K$3)-$F2388)))</f>
        <v/>
      </c>
      <c r="L2388" s="54">
        <f>IF(OR($B2388="",L$3&lt;$D2388+Настройки!$B$7),0,MAX(0,$E2388-MAX(0,SUMIFS(Тех_Движение!$G$2:$G$5111,Тех_Движение!$D$2:$D$5111,$C2388,Тех_Движение!$B$2:$B$5111,"&lt;="&amp;L$3)-$F2388)))</f>
        <v/>
      </c>
      <c r="M2388" s="54">
        <f>IF(OR($B2388="",M$3&lt;$D2388+Настройки!$B$7),0,MAX(0,$E2388-MAX(0,SUMIFS(Тех_Движение!$G$2:$G$5111,Тех_Движение!$D$2:$D$5111,$C2388,Тех_Движение!$B$2:$B$5111,"&lt;="&amp;M$3)-$F2388)))</f>
        <v/>
      </c>
      <c r="N2388" s="54">
        <f>IF(OR($B2388="",N$3&lt;$D2388+Настройки!$B$7),0,MAX(0,$E2388-MAX(0,SUMIFS(Тех_Движение!$G$2:$G$5111,Тех_Движение!$D$2:$D$5111,$C2388,Тех_Движение!$B$2:$B$5111,"&lt;="&amp;N$3)-$F2388)))</f>
        <v/>
      </c>
      <c r="O2388" s="54">
        <f>IF(OR($B2388="",O$3&lt;$D2388+Настройки!$B$7),0,MAX(0,$E2388-MAX(0,SUMIFS(Тех_Движение!$G$2:$G$5111,Тех_Движение!$D$2:$D$5111,$C2388,Тех_Движение!$B$2:$B$5111,"&lt;="&amp;O$3)-$F2388)))</f>
        <v/>
      </c>
      <c r="P2388" s="54">
        <f>IF(OR($B2388="",P$3&lt;$D2388+Настройки!$B$7),0,MAX(0,$E2388-MAX(0,SUMIFS(Тех_Движение!$G$2:$G$5111,Тех_Движение!$D$2:$D$5111,$C2388,Тех_Движение!$B$2:$B$5111,"&lt;="&amp;P$3)-$F2388)))</f>
        <v/>
      </c>
      <c r="Q2388" s="54">
        <f>IF(OR($B2388="",Q$3&lt;$D2388+Настройки!$B$7),0,MAX(0,$E2388-MAX(0,SUMIFS(Тех_Движение!$G$2:$G$5111,Тех_Движение!$D$2:$D$5111,$C2388,Тех_Движение!$B$2:$B$5111,"&lt;="&amp;Q$3)-$F2388)))</f>
        <v/>
      </c>
      <c r="R2388" s="54">
        <f>IF($B2388="","",SUM($K2388:$Q2388))</f>
        <v/>
      </c>
      <c r="S2388" s="56">
        <f>IF($B2388="","",VLOOKUP($C2388,Настройки!$A$11:$L$17,9,FALSE))</f>
        <v/>
      </c>
      <c r="T2388" s="56">
        <f>IF($B2388="","",$R2388*$S2388)</f>
        <v/>
      </c>
    </row>
    <row r="2389">
      <c r="A2389" s="20">
        <f>Тех_Движение!$A$2386</f>
        <v/>
      </c>
      <c r="B2389" s="20">
        <f>IF(Тех_Движение!$F$2386&gt;0,Тех_Движение!$I$2386,"")</f>
        <v/>
      </c>
      <c r="C2389" s="20">
        <f>IF($B2389="","",Тех_Движение!$D$2386)</f>
        <v/>
      </c>
      <c r="D2389" s="42">
        <f>IF($B2389="","",Тех_Движение!$B$2386)</f>
        <v/>
      </c>
      <c r="E2389" s="54">
        <f>IF($B2389="","",Тех_Движение!$F$2386)</f>
        <v/>
      </c>
      <c r="F2389" s="54">
        <f>IF($B2389="","",SUMIFS($E$5:$E2388,$C$5:$C2388,$C2389))</f>
        <v/>
      </c>
      <c r="G2389" s="54">
        <f>IF($B2389="","",MAX(0,$E2389-MAX(0,SUMIFS(Тех_Движение!$G$2:$G$5111,Тех_Движение!$D$2:$D$5111,$C2389,Тех_Движение!$B$2:$B$5111,"&lt;="&amp;Настройки!$B$5-1)-$F2389)))</f>
        <v/>
      </c>
      <c r="H2389" s="54">
        <f>IF($B2389="","",IF(AND($D2389&gt;=Настройки!$B$5,$D2389&lt;=Настройки!$B$6),$E2389,0))</f>
        <v/>
      </c>
      <c r="I2389" s="54">
        <f>IF($B2389="","",$G2389+$H2389-$J2389)</f>
        <v/>
      </c>
      <c r="J2389" s="54">
        <f>IF($B2389="","",MAX(0,$E2389-MAX(0,SUMIFS(Тех_Движение!$G$2:$G$5111,Тех_Движение!$D$2:$D$5111,$C2389,Тех_Движение!$B$2:$B$5111,"&lt;="&amp;Настройки!$B$6)-$F2389)))</f>
        <v/>
      </c>
      <c r="K2389" s="54">
        <f>IF(OR($B2389="",K$3&lt;$D2389+Настройки!$B$7),0,MAX(0,$E2389-MAX(0,SUMIFS(Тех_Движение!$G$2:$G$5111,Тех_Движение!$D$2:$D$5111,$C2389,Тех_Движение!$B$2:$B$5111,"&lt;="&amp;K$3)-$F2389)))</f>
        <v/>
      </c>
      <c r="L2389" s="54">
        <f>IF(OR($B2389="",L$3&lt;$D2389+Настройки!$B$7),0,MAX(0,$E2389-MAX(0,SUMIFS(Тех_Движение!$G$2:$G$5111,Тех_Движение!$D$2:$D$5111,$C2389,Тех_Движение!$B$2:$B$5111,"&lt;="&amp;L$3)-$F2389)))</f>
        <v/>
      </c>
      <c r="M2389" s="54">
        <f>IF(OR($B2389="",M$3&lt;$D2389+Настройки!$B$7),0,MAX(0,$E2389-MAX(0,SUMIFS(Тех_Движение!$G$2:$G$5111,Тех_Движение!$D$2:$D$5111,$C2389,Тех_Движение!$B$2:$B$5111,"&lt;="&amp;M$3)-$F2389)))</f>
        <v/>
      </c>
      <c r="N2389" s="54">
        <f>IF(OR($B2389="",N$3&lt;$D2389+Настройки!$B$7),0,MAX(0,$E2389-MAX(0,SUMIFS(Тех_Движение!$G$2:$G$5111,Тех_Движение!$D$2:$D$5111,$C2389,Тех_Движение!$B$2:$B$5111,"&lt;="&amp;N$3)-$F2389)))</f>
        <v/>
      </c>
      <c r="O2389" s="54">
        <f>IF(OR($B2389="",O$3&lt;$D2389+Настройки!$B$7),0,MAX(0,$E2389-MAX(0,SUMIFS(Тех_Движение!$G$2:$G$5111,Тех_Движение!$D$2:$D$5111,$C2389,Тех_Движение!$B$2:$B$5111,"&lt;="&amp;O$3)-$F2389)))</f>
        <v/>
      </c>
      <c r="P2389" s="54">
        <f>IF(OR($B2389="",P$3&lt;$D2389+Настройки!$B$7),0,MAX(0,$E2389-MAX(0,SUMIFS(Тех_Движение!$G$2:$G$5111,Тех_Движение!$D$2:$D$5111,$C2389,Тех_Движение!$B$2:$B$5111,"&lt;="&amp;P$3)-$F2389)))</f>
        <v/>
      </c>
      <c r="Q2389" s="54">
        <f>IF(OR($B2389="",Q$3&lt;$D2389+Настройки!$B$7),0,MAX(0,$E2389-MAX(0,SUMIFS(Тех_Движение!$G$2:$G$5111,Тех_Движение!$D$2:$D$5111,$C2389,Тех_Движение!$B$2:$B$5111,"&lt;="&amp;Q$3)-$F2389)))</f>
        <v/>
      </c>
      <c r="R2389" s="54">
        <f>IF($B2389="","",SUM($K2389:$Q2389))</f>
        <v/>
      </c>
      <c r="S2389" s="56">
        <f>IF($B2389="","",VLOOKUP($C2389,Настройки!$A$11:$L$17,9,FALSE))</f>
        <v/>
      </c>
      <c r="T2389" s="56">
        <f>IF($B2389="","",$R2389*$S2389)</f>
        <v/>
      </c>
    </row>
    <row r="2390">
      <c r="A2390" s="20">
        <f>Тех_Движение!$A$2387</f>
        <v/>
      </c>
      <c r="B2390" s="20">
        <f>IF(Тех_Движение!$F$2387&gt;0,Тех_Движение!$I$2387,"")</f>
        <v/>
      </c>
      <c r="C2390" s="20">
        <f>IF($B2390="","",Тех_Движение!$D$2387)</f>
        <v/>
      </c>
      <c r="D2390" s="42">
        <f>IF($B2390="","",Тех_Движение!$B$2387)</f>
        <v/>
      </c>
      <c r="E2390" s="54">
        <f>IF($B2390="","",Тех_Движение!$F$2387)</f>
        <v/>
      </c>
      <c r="F2390" s="54">
        <f>IF($B2390="","",SUMIFS($E$5:$E2389,$C$5:$C2389,$C2390))</f>
        <v/>
      </c>
      <c r="G2390" s="54">
        <f>IF($B2390="","",MAX(0,$E2390-MAX(0,SUMIFS(Тех_Движение!$G$2:$G$5111,Тех_Движение!$D$2:$D$5111,$C2390,Тех_Движение!$B$2:$B$5111,"&lt;="&amp;Настройки!$B$5-1)-$F2390)))</f>
        <v/>
      </c>
      <c r="H2390" s="54">
        <f>IF($B2390="","",IF(AND($D2390&gt;=Настройки!$B$5,$D2390&lt;=Настройки!$B$6),$E2390,0))</f>
        <v/>
      </c>
      <c r="I2390" s="54">
        <f>IF($B2390="","",$G2390+$H2390-$J2390)</f>
        <v/>
      </c>
      <c r="J2390" s="54">
        <f>IF($B2390="","",MAX(0,$E2390-MAX(0,SUMIFS(Тех_Движение!$G$2:$G$5111,Тех_Движение!$D$2:$D$5111,$C2390,Тех_Движение!$B$2:$B$5111,"&lt;="&amp;Настройки!$B$6)-$F2390)))</f>
        <v/>
      </c>
      <c r="K2390" s="54">
        <f>IF(OR($B2390="",K$3&lt;$D2390+Настройки!$B$7),0,MAX(0,$E2390-MAX(0,SUMIFS(Тех_Движение!$G$2:$G$5111,Тех_Движение!$D$2:$D$5111,$C2390,Тех_Движение!$B$2:$B$5111,"&lt;="&amp;K$3)-$F2390)))</f>
        <v/>
      </c>
      <c r="L2390" s="54">
        <f>IF(OR($B2390="",L$3&lt;$D2390+Настройки!$B$7),0,MAX(0,$E2390-MAX(0,SUMIFS(Тех_Движение!$G$2:$G$5111,Тех_Движение!$D$2:$D$5111,$C2390,Тех_Движение!$B$2:$B$5111,"&lt;="&amp;L$3)-$F2390)))</f>
        <v/>
      </c>
      <c r="M2390" s="54">
        <f>IF(OR($B2390="",M$3&lt;$D2390+Настройки!$B$7),0,MAX(0,$E2390-MAX(0,SUMIFS(Тех_Движение!$G$2:$G$5111,Тех_Движение!$D$2:$D$5111,$C2390,Тех_Движение!$B$2:$B$5111,"&lt;="&amp;M$3)-$F2390)))</f>
        <v/>
      </c>
      <c r="N2390" s="54">
        <f>IF(OR($B2390="",N$3&lt;$D2390+Настройки!$B$7),0,MAX(0,$E2390-MAX(0,SUMIFS(Тех_Движение!$G$2:$G$5111,Тех_Движение!$D$2:$D$5111,$C2390,Тех_Движение!$B$2:$B$5111,"&lt;="&amp;N$3)-$F2390)))</f>
        <v/>
      </c>
      <c r="O2390" s="54">
        <f>IF(OR($B2390="",O$3&lt;$D2390+Настройки!$B$7),0,MAX(0,$E2390-MAX(0,SUMIFS(Тех_Движение!$G$2:$G$5111,Тех_Движение!$D$2:$D$5111,$C2390,Тех_Движение!$B$2:$B$5111,"&lt;="&amp;O$3)-$F2390)))</f>
        <v/>
      </c>
      <c r="P2390" s="54">
        <f>IF(OR($B2390="",P$3&lt;$D2390+Настройки!$B$7),0,MAX(0,$E2390-MAX(0,SUMIFS(Тех_Движение!$G$2:$G$5111,Тех_Движение!$D$2:$D$5111,$C2390,Тех_Движение!$B$2:$B$5111,"&lt;="&amp;P$3)-$F2390)))</f>
        <v/>
      </c>
      <c r="Q2390" s="54">
        <f>IF(OR($B2390="",Q$3&lt;$D2390+Настройки!$B$7),0,MAX(0,$E2390-MAX(0,SUMIFS(Тех_Движение!$G$2:$G$5111,Тех_Движение!$D$2:$D$5111,$C2390,Тех_Движение!$B$2:$B$5111,"&lt;="&amp;Q$3)-$F2390)))</f>
        <v/>
      </c>
      <c r="R2390" s="54">
        <f>IF($B2390="","",SUM($K2390:$Q2390))</f>
        <v/>
      </c>
      <c r="S2390" s="56">
        <f>IF($B2390="","",VLOOKUP($C2390,Настройки!$A$11:$L$17,9,FALSE))</f>
        <v/>
      </c>
      <c r="T2390" s="56">
        <f>IF($B2390="","",$R2390*$S2390)</f>
        <v/>
      </c>
    </row>
    <row r="2391">
      <c r="A2391" s="20">
        <f>Тех_Движение!$A$2388</f>
        <v/>
      </c>
      <c r="B2391" s="20">
        <f>IF(Тех_Движение!$F$2388&gt;0,Тех_Движение!$I$2388,"")</f>
        <v/>
      </c>
      <c r="C2391" s="20">
        <f>IF($B2391="","",Тех_Движение!$D$2388)</f>
        <v/>
      </c>
      <c r="D2391" s="42">
        <f>IF($B2391="","",Тех_Движение!$B$2388)</f>
        <v/>
      </c>
      <c r="E2391" s="54">
        <f>IF($B2391="","",Тех_Движение!$F$2388)</f>
        <v/>
      </c>
      <c r="F2391" s="54">
        <f>IF($B2391="","",SUMIFS($E$5:$E2390,$C$5:$C2390,$C2391))</f>
        <v/>
      </c>
      <c r="G2391" s="54">
        <f>IF($B2391="","",MAX(0,$E2391-MAX(0,SUMIFS(Тех_Движение!$G$2:$G$5111,Тех_Движение!$D$2:$D$5111,$C2391,Тех_Движение!$B$2:$B$5111,"&lt;="&amp;Настройки!$B$5-1)-$F2391)))</f>
        <v/>
      </c>
      <c r="H2391" s="54">
        <f>IF($B2391="","",IF(AND($D2391&gt;=Настройки!$B$5,$D2391&lt;=Настройки!$B$6),$E2391,0))</f>
        <v/>
      </c>
      <c r="I2391" s="54">
        <f>IF($B2391="","",$G2391+$H2391-$J2391)</f>
        <v/>
      </c>
      <c r="J2391" s="54">
        <f>IF($B2391="","",MAX(0,$E2391-MAX(0,SUMIFS(Тех_Движение!$G$2:$G$5111,Тех_Движение!$D$2:$D$5111,$C2391,Тех_Движение!$B$2:$B$5111,"&lt;="&amp;Настройки!$B$6)-$F2391)))</f>
        <v/>
      </c>
      <c r="K2391" s="54">
        <f>IF(OR($B2391="",K$3&lt;$D2391+Настройки!$B$7),0,MAX(0,$E2391-MAX(0,SUMIFS(Тех_Движение!$G$2:$G$5111,Тех_Движение!$D$2:$D$5111,$C2391,Тех_Движение!$B$2:$B$5111,"&lt;="&amp;K$3)-$F2391)))</f>
        <v/>
      </c>
      <c r="L2391" s="54">
        <f>IF(OR($B2391="",L$3&lt;$D2391+Настройки!$B$7),0,MAX(0,$E2391-MAX(0,SUMIFS(Тех_Движение!$G$2:$G$5111,Тех_Движение!$D$2:$D$5111,$C2391,Тех_Движение!$B$2:$B$5111,"&lt;="&amp;L$3)-$F2391)))</f>
        <v/>
      </c>
      <c r="M2391" s="54">
        <f>IF(OR($B2391="",M$3&lt;$D2391+Настройки!$B$7),0,MAX(0,$E2391-MAX(0,SUMIFS(Тех_Движение!$G$2:$G$5111,Тех_Движение!$D$2:$D$5111,$C2391,Тех_Движение!$B$2:$B$5111,"&lt;="&amp;M$3)-$F2391)))</f>
        <v/>
      </c>
      <c r="N2391" s="54">
        <f>IF(OR($B2391="",N$3&lt;$D2391+Настройки!$B$7),0,MAX(0,$E2391-MAX(0,SUMIFS(Тех_Движение!$G$2:$G$5111,Тех_Движение!$D$2:$D$5111,$C2391,Тех_Движение!$B$2:$B$5111,"&lt;="&amp;N$3)-$F2391)))</f>
        <v/>
      </c>
      <c r="O2391" s="54">
        <f>IF(OR($B2391="",O$3&lt;$D2391+Настройки!$B$7),0,MAX(0,$E2391-MAX(0,SUMIFS(Тех_Движение!$G$2:$G$5111,Тех_Движение!$D$2:$D$5111,$C2391,Тех_Движение!$B$2:$B$5111,"&lt;="&amp;O$3)-$F2391)))</f>
        <v/>
      </c>
      <c r="P2391" s="54">
        <f>IF(OR($B2391="",P$3&lt;$D2391+Настройки!$B$7),0,MAX(0,$E2391-MAX(0,SUMIFS(Тех_Движение!$G$2:$G$5111,Тех_Движение!$D$2:$D$5111,$C2391,Тех_Движение!$B$2:$B$5111,"&lt;="&amp;P$3)-$F2391)))</f>
        <v/>
      </c>
      <c r="Q2391" s="54">
        <f>IF(OR($B2391="",Q$3&lt;$D2391+Настройки!$B$7),0,MAX(0,$E2391-MAX(0,SUMIFS(Тех_Движение!$G$2:$G$5111,Тех_Движение!$D$2:$D$5111,$C2391,Тех_Движение!$B$2:$B$5111,"&lt;="&amp;Q$3)-$F2391)))</f>
        <v/>
      </c>
      <c r="R2391" s="54">
        <f>IF($B2391="","",SUM($K2391:$Q2391))</f>
        <v/>
      </c>
      <c r="S2391" s="56">
        <f>IF($B2391="","",VLOOKUP($C2391,Настройки!$A$11:$L$17,9,FALSE))</f>
        <v/>
      </c>
      <c r="T2391" s="56">
        <f>IF($B2391="","",$R2391*$S2391)</f>
        <v/>
      </c>
    </row>
    <row r="2392">
      <c r="A2392" s="20">
        <f>Тех_Движение!$A$2389</f>
        <v/>
      </c>
      <c r="B2392" s="20">
        <f>IF(Тех_Движение!$F$2389&gt;0,Тех_Движение!$I$2389,"")</f>
        <v/>
      </c>
      <c r="C2392" s="20">
        <f>IF($B2392="","",Тех_Движение!$D$2389)</f>
        <v/>
      </c>
      <c r="D2392" s="42">
        <f>IF($B2392="","",Тех_Движение!$B$2389)</f>
        <v/>
      </c>
      <c r="E2392" s="54">
        <f>IF($B2392="","",Тех_Движение!$F$2389)</f>
        <v/>
      </c>
      <c r="F2392" s="54">
        <f>IF($B2392="","",SUMIFS($E$5:$E2391,$C$5:$C2391,$C2392))</f>
        <v/>
      </c>
      <c r="G2392" s="54">
        <f>IF($B2392="","",MAX(0,$E2392-MAX(0,SUMIFS(Тех_Движение!$G$2:$G$5111,Тех_Движение!$D$2:$D$5111,$C2392,Тех_Движение!$B$2:$B$5111,"&lt;="&amp;Настройки!$B$5-1)-$F2392)))</f>
        <v/>
      </c>
      <c r="H2392" s="54">
        <f>IF($B2392="","",IF(AND($D2392&gt;=Настройки!$B$5,$D2392&lt;=Настройки!$B$6),$E2392,0))</f>
        <v/>
      </c>
      <c r="I2392" s="54">
        <f>IF($B2392="","",$G2392+$H2392-$J2392)</f>
        <v/>
      </c>
      <c r="J2392" s="54">
        <f>IF($B2392="","",MAX(0,$E2392-MAX(0,SUMIFS(Тех_Движение!$G$2:$G$5111,Тех_Движение!$D$2:$D$5111,$C2392,Тех_Движение!$B$2:$B$5111,"&lt;="&amp;Настройки!$B$6)-$F2392)))</f>
        <v/>
      </c>
      <c r="K2392" s="54">
        <f>IF(OR($B2392="",K$3&lt;$D2392+Настройки!$B$7),0,MAX(0,$E2392-MAX(0,SUMIFS(Тех_Движение!$G$2:$G$5111,Тех_Движение!$D$2:$D$5111,$C2392,Тех_Движение!$B$2:$B$5111,"&lt;="&amp;K$3)-$F2392)))</f>
        <v/>
      </c>
      <c r="L2392" s="54">
        <f>IF(OR($B2392="",L$3&lt;$D2392+Настройки!$B$7),0,MAX(0,$E2392-MAX(0,SUMIFS(Тех_Движение!$G$2:$G$5111,Тех_Движение!$D$2:$D$5111,$C2392,Тех_Движение!$B$2:$B$5111,"&lt;="&amp;L$3)-$F2392)))</f>
        <v/>
      </c>
      <c r="M2392" s="54">
        <f>IF(OR($B2392="",M$3&lt;$D2392+Настройки!$B$7),0,MAX(0,$E2392-MAX(0,SUMIFS(Тех_Движение!$G$2:$G$5111,Тех_Движение!$D$2:$D$5111,$C2392,Тех_Движение!$B$2:$B$5111,"&lt;="&amp;M$3)-$F2392)))</f>
        <v/>
      </c>
      <c r="N2392" s="54">
        <f>IF(OR($B2392="",N$3&lt;$D2392+Настройки!$B$7),0,MAX(0,$E2392-MAX(0,SUMIFS(Тех_Движение!$G$2:$G$5111,Тех_Движение!$D$2:$D$5111,$C2392,Тех_Движение!$B$2:$B$5111,"&lt;="&amp;N$3)-$F2392)))</f>
        <v/>
      </c>
      <c r="O2392" s="54">
        <f>IF(OR($B2392="",O$3&lt;$D2392+Настройки!$B$7),0,MAX(0,$E2392-MAX(0,SUMIFS(Тех_Движение!$G$2:$G$5111,Тех_Движение!$D$2:$D$5111,$C2392,Тех_Движение!$B$2:$B$5111,"&lt;="&amp;O$3)-$F2392)))</f>
        <v/>
      </c>
      <c r="P2392" s="54">
        <f>IF(OR($B2392="",P$3&lt;$D2392+Настройки!$B$7),0,MAX(0,$E2392-MAX(0,SUMIFS(Тех_Движение!$G$2:$G$5111,Тех_Движение!$D$2:$D$5111,$C2392,Тех_Движение!$B$2:$B$5111,"&lt;="&amp;P$3)-$F2392)))</f>
        <v/>
      </c>
      <c r="Q2392" s="54">
        <f>IF(OR($B2392="",Q$3&lt;$D2392+Настройки!$B$7),0,MAX(0,$E2392-MAX(0,SUMIFS(Тех_Движение!$G$2:$G$5111,Тех_Движение!$D$2:$D$5111,$C2392,Тех_Движение!$B$2:$B$5111,"&lt;="&amp;Q$3)-$F2392)))</f>
        <v/>
      </c>
      <c r="R2392" s="54">
        <f>IF($B2392="","",SUM($K2392:$Q2392))</f>
        <v/>
      </c>
      <c r="S2392" s="56">
        <f>IF($B2392="","",VLOOKUP($C2392,Настройки!$A$11:$L$17,9,FALSE))</f>
        <v/>
      </c>
      <c r="T2392" s="56">
        <f>IF($B2392="","",$R2392*$S2392)</f>
        <v/>
      </c>
    </row>
    <row r="2393">
      <c r="A2393" s="20">
        <f>Тех_Движение!$A$2390</f>
        <v/>
      </c>
      <c r="B2393" s="20">
        <f>IF(Тех_Движение!$F$2390&gt;0,Тех_Движение!$I$2390,"")</f>
        <v/>
      </c>
      <c r="C2393" s="20">
        <f>IF($B2393="","",Тех_Движение!$D$2390)</f>
        <v/>
      </c>
      <c r="D2393" s="42">
        <f>IF($B2393="","",Тех_Движение!$B$2390)</f>
        <v/>
      </c>
      <c r="E2393" s="54">
        <f>IF($B2393="","",Тех_Движение!$F$2390)</f>
        <v/>
      </c>
      <c r="F2393" s="54">
        <f>IF($B2393="","",SUMIFS($E$5:$E2392,$C$5:$C2392,$C2393))</f>
        <v/>
      </c>
      <c r="G2393" s="54">
        <f>IF($B2393="","",MAX(0,$E2393-MAX(0,SUMIFS(Тех_Движение!$G$2:$G$5111,Тех_Движение!$D$2:$D$5111,$C2393,Тех_Движение!$B$2:$B$5111,"&lt;="&amp;Настройки!$B$5-1)-$F2393)))</f>
        <v/>
      </c>
      <c r="H2393" s="54">
        <f>IF($B2393="","",IF(AND($D2393&gt;=Настройки!$B$5,$D2393&lt;=Настройки!$B$6),$E2393,0))</f>
        <v/>
      </c>
      <c r="I2393" s="54">
        <f>IF($B2393="","",$G2393+$H2393-$J2393)</f>
        <v/>
      </c>
      <c r="J2393" s="54">
        <f>IF($B2393="","",MAX(0,$E2393-MAX(0,SUMIFS(Тех_Движение!$G$2:$G$5111,Тех_Движение!$D$2:$D$5111,$C2393,Тех_Движение!$B$2:$B$5111,"&lt;="&amp;Настройки!$B$6)-$F2393)))</f>
        <v/>
      </c>
      <c r="K2393" s="54">
        <f>IF(OR($B2393="",K$3&lt;$D2393+Настройки!$B$7),0,MAX(0,$E2393-MAX(0,SUMIFS(Тех_Движение!$G$2:$G$5111,Тех_Движение!$D$2:$D$5111,$C2393,Тех_Движение!$B$2:$B$5111,"&lt;="&amp;K$3)-$F2393)))</f>
        <v/>
      </c>
      <c r="L2393" s="54">
        <f>IF(OR($B2393="",L$3&lt;$D2393+Настройки!$B$7),0,MAX(0,$E2393-MAX(0,SUMIFS(Тех_Движение!$G$2:$G$5111,Тех_Движение!$D$2:$D$5111,$C2393,Тех_Движение!$B$2:$B$5111,"&lt;="&amp;L$3)-$F2393)))</f>
        <v/>
      </c>
      <c r="M2393" s="54">
        <f>IF(OR($B2393="",M$3&lt;$D2393+Настройки!$B$7),0,MAX(0,$E2393-MAX(0,SUMIFS(Тех_Движение!$G$2:$G$5111,Тех_Движение!$D$2:$D$5111,$C2393,Тех_Движение!$B$2:$B$5111,"&lt;="&amp;M$3)-$F2393)))</f>
        <v/>
      </c>
      <c r="N2393" s="54">
        <f>IF(OR($B2393="",N$3&lt;$D2393+Настройки!$B$7),0,MAX(0,$E2393-MAX(0,SUMIFS(Тех_Движение!$G$2:$G$5111,Тех_Движение!$D$2:$D$5111,$C2393,Тех_Движение!$B$2:$B$5111,"&lt;="&amp;N$3)-$F2393)))</f>
        <v/>
      </c>
      <c r="O2393" s="54">
        <f>IF(OR($B2393="",O$3&lt;$D2393+Настройки!$B$7),0,MAX(0,$E2393-MAX(0,SUMIFS(Тех_Движение!$G$2:$G$5111,Тех_Движение!$D$2:$D$5111,$C2393,Тех_Движение!$B$2:$B$5111,"&lt;="&amp;O$3)-$F2393)))</f>
        <v/>
      </c>
      <c r="P2393" s="54">
        <f>IF(OR($B2393="",P$3&lt;$D2393+Настройки!$B$7),0,MAX(0,$E2393-MAX(0,SUMIFS(Тех_Движение!$G$2:$G$5111,Тех_Движение!$D$2:$D$5111,$C2393,Тех_Движение!$B$2:$B$5111,"&lt;="&amp;P$3)-$F2393)))</f>
        <v/>
      </c>
      <c r="Q2393" s="54">
        <f>IF(OR($B2393="",Q$3&lt;$D2393+Настройки!$B$7),0,MAX(0,$E2393-MAX(0,SUMIFS(Тех_Движение!$G$2:$G$5111,Тех_Движение!$D$2:$D$5111,$C2393,Тех_Движение!$B$2:$B$5111,"&lt;="&amp;Q$3)-$F2393)))</f>
        <v/>
      </c>
      <c r="R2393" s="54">
        <f>IF($B2393="","",SUM($K2393:$Q2393))</f>
        <v/>
      </c>
      <c r="S2393" s="56">
        <f>IF($B2393="","",VLOOKUP($C2393,Настройки!$A$11:$L$17,9,FALSE))</f>
        <v/>
      </c>
      <c r="T2393" s="56">
        <f>IF($B2393="","",$R2393*$S2393)</f>
        <v/>
      </c>
    </row>
    <row r="2394">
      <c r="A2394" s="20">
        <f>Тех_Движение!$A$2391</f>
        <v/>
      </c>
      <c r="B2394" s="20">
        <f>IF(Тех_Движение!$F$2391&gt;0,Тех_Движение!$I$2391,"")</f>
        <v/>
      </c>
      <c r="C2394" s="20">
        <f>IF($B2394="","",Тех_Движение!$D$2391)</f>
        <v/>
      </c>
      <c r="D2394" s="42">
        <f>IF($B2394="","",Тех_Движение!$B$2391)</f>
        <v/>
      </c>
      <c r="E2394" s="54">
        <f>IF($B2394="","",Тех_Движение!$F$2391)</f>
        <v/>
      </c>
      <c r="F2394" s="54">
        <f>IF($B2394="","",SUMIFS($E$5:$E2393,$C$5:$C2393,$C2394))</f>
        <v/>
      </c>
      <c r="G2394" s="54">
        <f>IF($B2394="","",MAX(0,$E2394-MAX(0,SUMIFS(Тех_Движение!$G$2:$G$5111,Тех_Движение!$D$2:$D$5111,$C2394,Тех_Движение!$B$2:$B$5111,"&lt;="&amp;Настройки!$B$5-1)-$F2394)))</f>
        <v/>
      </c>
      <c r="H2394" s="54">
        <f>IF($B2394="","",IF(AND($D2394&gt;=Настройки!$B$5,$D2394&lt;=Настройки!$B$6),$E2394,0))</f>
        <v/>
      </c>
      <c r="I2394" s="54">
        <f>IF($B2394="","",$G2394+$H2394-$J2394)</f>
        <v/>
      </c>
      <c r="J2394" s="54">
        <f>IF($B2394="","",MAX(0,$E2394-MAX(0,SUMIFS(Тех_Движение!$G$2:$G$5111,Тех_Движение!$D$2:$D$5111,$C2394,Тех_Движение!$B$2:$B$5111,"&lt;="&amp;Настройки!$B$6)-$F2394)))</f>
        <v/>
      </c>
      <c r="K2394" s="54">
        <f>IF(OR($B2394="",K$3&lt;$D2394+Настройки!$B$7),0,MAX(0,$E2394-MAX(0,SUMIFS(Тех_Движение!$G$2:$G$5111,Тех_Движение!$D$2:$D$5111,$C2394,Тех_Движение!$B$2:$B$5111,"&lt;="&amp;K$3)-$F2394)))</f>
        <v/>
      </c>
      <c r="L2394" s="54">
        <f>IF(OR($B2394="",L$3&lt;$D2394+Настройки!$B$7),0,MAX(0,$E2394-MAX(0,SUMIFS(Тех_Движение!$G$2:$G$5111,Тех_Движение!$D$2:$D$5111,$C2394,Тех_Движение!$B$2:$B$5111,"&lt;="&amp;L$3)-$F2394)))</f>
        <v/>
      </c>
      <c r="M2394" s="54">
        <f>IF(OR($B2394="",M$3&lt;$D2394+Настройки!$B$7),0,MAX(0,$E2394-MAX(0,SUMIFS(Тех_Движение!$G$2:$G$5111,Тех_Движение!$D$2:$D$5111,$C2394,Тех_Движение!$B$2:$B$5111,"&lt;="&amp;M$3)-$F2394)))</f>
        <v/>
      </c>
      <c r="N2394" s="54">
        <f>IF(OR($B2394="",N$3&lt;$D2394+Настройки!$B$7),0,MAX(0,$E2394-MAX(0,SUMIFS(Тех_Движение!$G$2:$G$5111,Тех_Движение!$D$2:$D$5111,$C2394,Тех_Движение!$B$2:$B$5111,"&lt;="&amp;N$3)-$F2394)))</f>
        <v/>
      </c>
      <c r="O2394" s="54">
        <f>IF(OR($B2394="",O$3&lt;$D2394+Настройки!$B$7),0,MAX(0,$E2394-MAX(0,SUMIFS(Тех_Движение!$G$2:$G$5111,Тех_Движение!$D$2:$D$5111,$C2394,Тех_Движение!$B$2:$B$5111,"&lt;="&amp;O$3)-$F2394)))</f>
        <v/>
      </c>
      <c r="P2394" s="54">
        <f>IF(OR($B2394="",P$3&lt;$D2394+Настройки!$B$7),0,MAX(0,$E2394-MAX(0,SUMIFS(Тех_Движение!$G$2:$G$5111,Тех_Движение!$D$2:$D$5111,$C2394,Тех_Движение!$B$2:$B$5111,"&lt;="&amp;P$3)-$F2394)))</f>
        <v/>
      </c>
      <c r="Q2394" s="54">
        <f>IF(OR($B2394="",Q$3&lt;$D2394+Настройки!$B$7),0,MAX(0,$E2394-MAX(0,SUMIFS(Тех_Движение!$G$2:$G$5111,Тех_Движение!$D$2:$D$5111,$C2394,Тех_Движение!$B$2:$B$5111,"&lt;="&amp;Q$3)-$F2394)))</f>
        <v/>
      </c>
      <c r="R2394" s="54">
        <f>IF($B2394="","",SUM($K2394:$Q2394))</f>
        <v/>
      </c>
      <c r="S2394" s="56">
        <f>IF($B2394="","",VLOOKUP($C2394,Настройки!$A$11:$L$17,9,FALSE))</f>
        <v/>
      </c>
      <c r="T2394" s="56">
        <f>IF($B2394="","",$R2394*$S2394)</f>
        <v/>
      </c>
    </row>
    <row r="2395">
      <c r="A2395" s="20">
        <f>Тех_Движение!$A$2392</f>
        <v/>
      </c>
      <c r="B2395" s="20">
        <f>IF(Тех_Движение!$F$2392&gt;0,Тех_Движение!$I$2392,"")</f>
        <v/>
      </c>
      <c r="C2395" s="20">
        <f>IF($B2395="","",Тех_Движение!$D$2392)</f>
        <v/>
      </c>
      <c r="D2395" s="42">
        <f>IF($B2395="","",Тех_Движение!$B$2392)</f>
        <v/>
      </c>
      <c r="E2395" s="54">
        <f>IF($B2395="","",Тех_Движение!$F$2392)</f>
        <v/>
      </c>
      <c r="F2395" s="54">
        <f>IF($B2395="","",SUMIFS($E$5:$E2394,$C$5:$C2394,$C2395))</f>
        <v/>
      </c>
      <c r="G2395" s="54">
        <f>IF($B2395="","",MAX(0,$E2395-MAX(0,SUMIFS(Тех_Движение!$G$2:$G$5111,Тех_Движение!$D$2:$D$5111,$C2395,Тех_Движение!$B$2:$B$5111,"&lt;="&amp;Настройки!$B$5-1)-$F2395)))</f>
        <v/>
      </c>
      <c r="H2395" s="54">
        <f>IF($B2395="","",IF(AND($D2395&gt;=Настройки!$B$5,$D2395&lt;=Настройки!$B$6),$E2395,0))</f>
        <v/>
      </c>
      <c r="I2395" s="54">
        <f>IF($B2395="","",$G2395+$H2395-$J2395)</f>
        <v/>
      </c>
      <c r="J2395" s="54">
        <f>IF($B2395="","",MAX(0,$E2395-MAX(0,SUMIFS(Тех_Движение!$G$2:$G$5111,Тех_Движение!$D$2:$D$5111,$C2395,Тех_Движение!$B$2:$B$5111,"&lt;="&amp;Настройки!$B$6)-$F2395)))</f>
        <v/>
      </c>
      <c r="K2395" s="54">
        <f>IF(OR($B2395="",K$3&lt;$D2395+Настройки!$B$7),0,MAX(0,$E2395-MAX(0,SUMIFS(Тех_Движение!$G$2:$G$5111,Тех_Движение!$D$2:$D$5111,$C2395,Тех_Движение!$B$2:$B$5111,"&lt;="&amp;K$3)-$F2395)))</f>
        <v/>
      </c>
      <c r="L2395" s="54">
        <f>IF(OR($B2395="",L$3&lt;$D2395+Настройки!$B$7),0,MAX(0,$E2395-MAX(0,SUMIFS(Тех_Движение!$G$2:$G$5111,Тех_Движение!$D$2:$D$5111,$C2395,Тех_Движение!$B$2:$B$5111,"&lt;="&amp;L$3)-$F2395)))</f>
        <v/>
      </c>
      <c r="M2395" s="54">
        <f>IF(OR($B2395="",M$3&lt;$D2395+Настройки!$B$7),0,MAX(0,$E2395-MAX(0,SUMIFS(Тех_Движение!$G$2:$G$5111,Тех_Движение!$D$2:$D$5111,$C2395,Тех_Движение!$B$2:$B$5111,"&lt;="&amp;M$3)-$F2395)))</f>
        <v/>
      </c>
      <c r="N2395" s="54">
        <f>IF(OR($B2395="",N$3&lt;$D2395+Настройки!$B$7),0,MAX(0,$E2395-MAX(0,SUMIFS(Тех_Движение!$G$2:$G$5111,Тех_Движение!$D$2:$D$5111,$C2395,Тех_Движение!$B$2:$B$5111,"&lt;="&amp;N$3)-$F2395)))</f>
        <v/>
      </c>
      <c r="O2395" s="54">
        <f>IF(OR($B2395="",O$3&lt;$D2395+Настройки!$B$7),0,MAX(0,$E2395-MAX(0,SUMIFS(Тех_Движение!$G$2:$G$5111,Тех_Движение!$D$2:$D$5111,$C2395,Тех_Движение!$B$2:$B$5111,"&lt;="&amp;O$3)-$F2395)))</f>
        <v/>
      </c>
      <c r="P2395" s="54">
        <f>IF(OR($B2395="",P$3&lt;$D2395+Настройки!$B$7),0,MAX(0,$E2395-MAX(0,SUMIFS(Тех_Движение!$G$2:$G$5111,Тех_Движение!$D$2:$D$5111,$C2395,Тех_Движение!$B$2:$B$5111,"&lt;="&amp;P$3)-$F2395)))</f>
        <v/>
      </c>
      <c r="Q2395" s="54">
        <f>IF(OR($B2395="",Q$3&lt;$D2395+Настройки!$B$7),0,MAX(0,$E2395-MAX(0,SUMIFS(Тех_Движение!$G$2:$G$5111,Тех_Движение!$D$2:$D$5111,$C2395,Тех_Движение!$B$2:$B$5111,"&lt;="&amp;Q$3)-$F2395)))</f>
        <v/>
      </c>
      <c r="R2395" s="54">
        <f>IF($B2395="","",SUM($K2395:$Q2395))</f>
        <v/>
      </c>
      <c r="S2395" s="56">
        <f>IF($B2395="","",VLOOKUP($C2395,Настройки!$A$11:$L$17,9,FALSE))</f>
        <v/>
      </c>
      <c r="T2395" s="56">
        <f>IF($B2395="","",$R2395*$S2395)</f>
        <v/>
      </c>
    </row>
    <row r="2396">
      <c r="A2396" s="20">
        <f>Тех_Движение!$A$2393</f>
        <v/>
      </c>
      <c r="B2396" s="20">
        <f>IF(Тех_Движение!$F$2393&gt;0,Тех_Движение!$I$2393,"")</f>
        <v/>
      </c>
      <c r="C2396" s="20">
        <f>IF($B2396="","",Тех_Движение!$D$2393)</f>
        <v/>
      </c>
      <c r="D2396" s="42">
        <f>IF($B2396="","",Тех_Движение!$B$2393)</f>
        <v/>
      </c>
      <c r="E2396" s="54">
        <f>IF($B2396="","",Тех_Движение!$F$2393)</f>
        <v/>
      </c>
      <c r="F2396" s="54">
        <f>IF($B2396="","",SUMIFS($E$5:$E2395,$C$5:$C2395,$C2396))</f>
        <v/>
      </c>
      <c r="G2396" s="54">
        <f>IF($B2396="","",MAX(0,$E2396-MAX(0,SUMIFS(Тех_Движение!$G$2:$G$5111,Тех_Движение!$D$2:$D$5111,$C2396,Тех_Движение!$B$2:$B$5111,"&lt;="&amp;Настройки!$B$5-1)-$F2396)))</f>
        <v/>
      </c>
      <c r="H2396" s="54">
        <f>IF($B2396="","",IF(AND($D2396&gt;=Настройки!$B$5,$D2396&lt;=Настройки!$B$6),$E2396,0))</f>
        <v/>
      </c>
      <c r="I2396" s="54">
        <f>IF($B2396="","",$G2396+$H2396-$J2396)</f>
        <v/>
      </c>
      <c r="J2396" s="54">
        <f>IF($B2396="","",MAX(0,$E2396-MAX(0,SUMIFS(Тех_Движение!$G$2:$G$5111,Тех_Движение!$D$2:$D$5111,$C2396,Тех_Движение!$B$2:$B$5111,"&lt;="&amp;Настройки!$B$6)-$F2396)))</f>
        <v/>
      </c>
      <c r="K2396" s="54">
        <f>IF(OR($B2396="",K$3&lt;$D2396+Настройки!$B$7),0,MAX(0,$E2396-MAX(0,SUMIFS(Тех_Движение!$G$2:$G$5111,Тех_Движение!$D$2:$D$5111,$C2396,Тех_Движение!$B$2:$B$5111,"&lt;="&amp;K$3)-$F2396)))</f>
        <v/>
      </c>
      <c r="L2396" s="54">
        <f>IF(OR($B2396="",L$3&lt;$D2396+Настройки!$B$7),0,MAX(0,$E2396-MAX(0,SUMIFS(Тех_Движение!$G$2:$G$5111,Тех_Движение!$D$2:$D$5111,$C2396,Тех_Движение!$B$2:$B$5111,"&lt;="&amp;L$3)-$F2396)))</f>
        <v/>
      </c>
      <c r="M2396" s="54">
        <f>IF(OR($B2396="",M$3&lt;$D2396+Настройки!$B$7),0,MAX(0,$E2396-MAX(0,SUMIFS(Тех_Движение!$G$2:$G$5111,Тех_Движение!$D$2:$D$5111,$C2396,Тех_Движение!$B$2:$B$5111,"&lt;="&amp;M$3)-$F2396)))</f>
        <v/>
      </c>
      <c r="N2396" s="54">
        <f>IF(OR($B2396="",N$3&lt;$D2396+Настройки!$B$7),0,MAX(0,$E2396-MAX(0,SUMIFS(Тех_Движение!$G$2:$G$5111,Тех_Движение!$D$2:$D$5111,$C2396,Тех_Движение!$B$2:$B$5111,"&lt;="&amp;N$3)-$F2396)))</f>
        <v/>
      </c>
      <c r="O2396" s="54">
        <f>IF(OR($B2396="",O$3&lt;$D2396+Настройки!$B$7),0,MAX(0,$E2396-MAX(0,SUMIFS(Тех_Движение!$G$2:$G$5111,Тех_Движение!$D$2:$D$5111,$C2396,Тех_Движение!$B$2:$B$5111,"&lt;="&amp;O$3)-$F2396)))</f>
        <v/>
      </c>
      <c r="P2396" s="54">
        <f>IF(OR($B2396="",P$3&lt;$D2396+Настройки!$B$7),0,MAX(0,$E2396-MAX(0,SUMIFS(Тех_Движение!$G$2:$G$5111,Тех_Движение!$D$2:$D$5111,$C2396,Тех_Движение!$B$2:$B$5111,"&lt;="&amp;P$3)-$F2396)))</f>
        <v/>
      </c>
      <c r="Q2396" s="54">
        <f>IF(OR($B2396="",Q$3&lt;$D2396+Настройки!$B$7),0,MAX(0,$E2396-MAX(0,SUMIFS(Тех_Движение!$G$2:$G$5111,Тех_Движение!$D$2:$D$5111,$C2396,Тех_Движение!$B$2:$B$5111,"&lt;="&amp;Q$3)-$F2396)))</f>
        <v/>
      </c>
      <c r="R2396" s="54">
        <f>IF($B2396="","",SUM($K2396:$Q2396))</f>
        <v/>
      </c>
      <c r="S2396" s="56">
        <f>IF($B2396="","",VLOOKUP($C2396,Настройки!$A$11:$L$17,9,FALSE))</f>
        <v/>
      </c>
      <c r="T2396" s="56">
        <f>IF($B2396="","",$R2396*$S2396)</f>
        <v/>
      </c>
    </row>
    <row r="2397">
      <c r="A2397" s="20">
        <f>Тех_Движение!$A$2394</f>
        <v/>
      </c>
      <c r="B2397" s="20">
        <f>IF(Тех_Движение!$F$2394&gt;0,Тех_Движение!$I$2394,"")</f>
        <v/>
      </c>
      <c r="C2397" s="20">
        <f>IF($B2397="","",Тех_Движение!$D$2394)</f>
        <v/>
      </c>
      <c r="D2397" s="42">
        <f>IF($B2397="","",Тех_Движение!$B$2394)</f>
        <v/>
      </c>
      <c r="E2397" s="54">
        <f>IF($B2397="","",Тех_Движение!$F$2394)</f>
        <v/>
      </c>
      <c r="F2397" s="54">
        <f>IF($B2397="","",SUMIFS($E$5:$E2396,$C$5:$C2396,$C2397))</f>
        <v/>
      </c>
      <c r="G2397" s="54">
        <f>IF($B2397="","",MAX(0,$E2397-MAX(0,SUMIFS(Тех_Движение!$G$2:$G$5111,Тех_Движение!$D$2:$D$5111,$C2397,Тех_Движение!$B$2:$B$5111,"&lt;="&amp;Настройки!$B$5-1)-$F2397)))</f>
        <v/>
      </c>
      <c r="H2397" s="54">
        <f>IF($B2397="","",IF(AND($D2397&gt;=Настройки!$B$5,$D2397&lt;=Настройки!$B$6),$E2397,0))</f>
        <v/>
      </c>
      <c r="I2397" s="54">
        <f>IF($B2397="","",$G2397+$H2397-$J2397)</f>
        <v/>
      </c>
      <c r="J2397" s="54">
        <f>IF($B2397="","",MAX(0,$E2397-MAX(0,SUMIFS(Тех_Движение!$G$2:$G$5111,Тех_Движение!$D$2:$D$5111,$C2397,Тех_Движение!$B$2:$B$5111,"&lt;="&amp;Настройки!$B$6)-$F2397)))</f>
        <v/>
      </c>
      <c r="K2397" s="54">
        <f>IF(OR($B2397="",K$3&lt;$D2397+Настройки!$B$7),0,MAX(0,$E2397-MAX(0,SUMIFS(Тех_Движение!$G$2:$G$5111,Тех_Движение!$D$2:$D$5111,$C2397,Тех_Движение!$B$2:$B$5111,"&lt;="&amp;K$3)-$F2397)))</f>
        <v/>
      </c>
      <c r="L2397" s="54">
        <f>IF(OR($B2397="",L$3&lt;$D2397+Настройки!$B$7),0,MAX(0,$E2397-MAX(0,SUMIFS(Тех_Движение!$G$2:$G$5111,Тех_Движение!$D$2:$D$5111,$C2397,Тех_Движение!$B$2:$B$5111,"&lt;="&amp;L$3)-$F2397)))</f>
        <v/>
      </c>
      <c r="M2397" s="54">
        <f>IF(OR($B2397="",M$3&lt;$D2397+Настройки!$B$7),0,MAX(0,$E2397-MAX(0,SUMIFS(Тех_Движение!$G$2:$G$5111,Тех_Движение!$D$2:$D$5111,$C2397,Тех_Движение!$B$2:$B$5111,"&lt;="&amp;M$3)-$F2397)))</f>
        <v/>
      </c>
      <c r="N2397" s="54">
        <f>IF(OR($B2397="",N$3&lt;$D2397+Настройки!$B$7),0,MAX(0,$E2397-MAX(0,SUMIFS(Тех_Движение!$G$2:$G$5111,Тех_Движение!$D$2:$D$5111,$C2397,Тех_Движение!$B$2:$B$5111,"&lt;="&amp;N$3)-$F2397)))</f>
        <v/>
      </c>
      <c r="O2397" s="54">
        <f>IF(OR($B2397="",O$3&lt;$D2397+Настройки!$B$7),0,MAX(0,$E2397-MAX(0,SUMIFS(Тех_Движение!$G$2:$G$5111,Тех_Движение!$D$2:$D$5111,$C2397,Тех_Движение!$B$2:$B$5111,"&lt;="&amp;O$3)-$F2397)))</f>
        <v/>
      </c>
      <c r="P2397" s="54">
        <f>IF(OR($B2397="",P$3&lt;$D2397+Настройки!$B$7),0,MAX(0,$E2397-MAX(0,SUMIFS(Тех_Движение!$G$2:$G$5111,Тех_Движение!$D$2:$D$5111,$C2397,Тех_Движение!$B$2:$B$5111,"&lt;="&amp;P$3)-$F2397)))</f>
        <v/>
      </c>
      <c r="Q2397" s="54">
        <f>IF(OR($B2397="",Q$3&lt;$D2397+Настройки!$B$7),0,MAX(0,$E2397-MAX(0,SUMIFS(Тех_Движение!$G$2:$G$5111,Тех_Движение!$D$2:$D$5111,$C2397,Тех_Движение!$B$2:$B$5111,"&lt;="&amp;Q$3)-$F2397)))</f>
        <v/>
      </c>
      <c r="R2397" s="54">
        <f>IF($B2397="","",SUM($K2397:$Q2397))</f>
        <v/>
      </c>
      <c r="S2397" s="56">
        <f>IF($B2397="","",VLOOKUP($C2397,Настройки!$A$11:$L$17,9,FALSE))</f>
        <v/>
      </c>
      <c r="T2397" s="56">
        <f>IF($B2397="","",$R2397*$S2397)</f>
        <v/>
      </c>
    </row>
    <row r="2398">
      <c r="A2398" s="20">
        <f>Тех_Движение!$A$2395</f>
        <v/>
      </c>
      <c r="B2398" s="20">
        <f>IF(Тех_Движение!$F$2395&gt;0,Тех_Движение!$I$2395,"")</f>
        <v/>
      </c>
      <c r="C2398" s="20">
        <f>IF($B2398="","",Тех_Движение!$D$2395)</f>
        <v/>
      </c>
      <c r="D2398" s="42">
        <f>IF($B2398="","",Тех_Движение!$B$2395)</f>
        <v/>
      </c>
      <c r="E2398" s="54">
        <f>IF($B2398="","",Тех_Движение!$F$2395)</f>
        <v/>
      </c>
      <c r="F2398" s="54">
        <f>IF($B2398="","",SUMIFS($E$5:$E2397,$C$5:$C2397,$C2398))</f>
        <v/>
      </c>
      <c r="G2398" s="54">
        <f>IF($B2398="","",MAX(0,$E2398-MAX(0,SUMIFS(Тех_Движение!$G$2:$G$5111,Тех_Движение!$D$2:$D$5111,$C2398,Тех_Движение!$B$2:$B$5111,"&lt;="&amp;Настройки!$B$5-1)-$F2398)))</f>
        <v/>
      </c>
      <c r="H2398" s="54">
        <f>IF($B2398="","",IF(AND($D2398&gt;=Настройки!$B$5,$D2398&lt;=Настройки!$B$6),$E2398,0))</f>
        <v/>
      </c>
      <c r="I2398" s="54">
        <f>IF($B2398="","",$G2398+$H2398-$J2398)</f>
        <v/>
      </c>
      <c r="J2398" s="54">
        <f>IF($B2398="","",MAX(0,$E2398-MAX(0,SUMIFS(Тех_Движение!$G$2:$G$5111,Тех_Движение!$D$2:$D$5111,$C2398,Тех_Движение!$B$2:$B$5111,"&lt;="&amp;Настройки!$B$6)-$F2398)))</f>
        <v/>
      </c>
      <c r="K2398" s="54">
        <f>IF(OR($B2398="",K$3&lt;$D2398+Настройки!$B$7),0,MAX(0,$E2398-MAX(0,SUMIFS(Тех_Движение!$G$2:$G$5111,Тех_Движение!$D$2:$D$5111,$C2398,Тех_Движение!$B$2:$B$5111,"&lt;="&amp;K$3)-$F2398)))</f>
        <v/>
      </c>
      <c r="L2398" s="54">
        <f>IF(OR($B2398="",L$3&lt;$D2398+Настройки!$B$7),0,MAX(0,$E2398-MAX(0,SUMIFS(Тех_Движение!$G$2:$G$5111,Тех_Движение!$D$2:$D$5111,$C2398,Тех_Движение!$B$2:$B$5111,"&lt;="&amp;L$3)-$F2398)))</f>
        <v/>
      </c>
      <c r="M2398" s="54">
        <f>IF(OR($B2398="",M$3&lt;$D2398+Настройки!$B$7),0,MAX(0,$E2398-MAX(0,SUMIFS(Тех_Движение!$G$2:$G$5111,Тех_Движение!$D$2:$D$5111,$C2398,Тех_Движение!$B$2:$B$5111,"&lt;="&amp;M$3)-$F2398)))</f>
        <v/>
      </c>
      <c r="N2398" s="54">
        <f>IF(OR($B2398="",N$3&lt;$D2398+Настройки!$B$7),0,MAX(0,$E2398-MAX(0,SUMIFS(Тех_Движение!$G$2:$G$5111,Тех_Движение!$D$2:$D$5111,$C2398,Тех_Движение!$B$2:$B$5111,"&lt;="&amp;N$3)-$F2398)))</f>
        <v/>
      </c>
      <c r="O2398" s="54">
        <f>IF(OR($B2398="",O$3&lt;$D2398+Настройки!$B$7),0,MAX(0,$E2398-MAX(0,SUMIFS(Тех_Движение!$G$2:$G$5111,Тех_Движение!$D$2:$D$5111,$C2398,Тех_Движение!$B$2:$B$5111,"&lt;="&amp;O$3)-$F2398)))</f>
        <v/>
      </c>
      <c r="P2398" s="54">
        <f>IF(OR($B2398="",P$3&lt;$D2398+Настройки!$B$7),0,MAX(0,$E2398-MAX(0,SUMIFS(Тех_Движение!$G$2:$G$5111,Тех_Движение!$D$2:$D$5111,$C2398,Тех_Движение!$B$2:$B$5111,"&lt;="&amp;P$3)-$F2398)))</f>
        <v/>
      </c>
      <c r="Q2398" s="54">
        <f>IF(OR($B2398="",Q$3&lt;$D2398+Настройки!$B$7),0,MAX(0,$E2398-MAX(0,SUMIFS(Тех_Движение!$G$2:$G$5111,Тех_Движение!$D$2:$D$5111,$C2398,Тех_Движение!$B$2:$B$5111,"&lt;="&amp;Q$3)-$F2398)))</f>
        <v/>
      </c>
      <c r="R2398" s="54">
        <f>IF($B2398="","",SUM($K2398:$Q2398))</f>
        <v/>
      </c>
      <c r="S2398" s="56">
        <f>IF($B2398="","",VLOOKUP($C2398,Настройки!$A$11:$L$17,9,FALSE))</f>
        <v/>
      </c>
      <c r="T2398" s="56">
        <f>IF($B2398="","",$R2398*$S2398)</f>
        <v/>
      </c>
    </row>
    <row r="2399">
      <c r="A2399" s="20">
        <f>Тех_Движение!$A$2396</f>
        <v/>
      </c>
      <c r="B2399" s="20">
        <f>IF(Тех_Движение!$F$2396&gt;0,Тех_Движение!$I$2396,"")</f>
        <v/>
      </c>
      <c r="C2399" s="20">
        <f>IF($B2399="","",Тех_Движение!$D$2396)</f>
        <v/>
      </c>
      <c r="D2399" s="42">
        <f>IF($B2399="","",Тех_Движение!$B$2396)</f>
        <v/>
      </c>
      <c r="E2399" s="54">
        <f>IF($B2399="","",Тех_Движение!$F$2396)</f>
        <v/>
      </c>
      <c r="F2399" s="54">
        <f>IF($B2399="","",SUMIFS($E$5:$E2398,$C$5:$C2398,$C2399))</f>
        <v/>
      </c>
      <c r="G2399" s="54">
        <f>IF($B2399="","",MAX(0,$E2399-MAX(0,SUMIFS(Тех_Движение!$G$2:$G$5111,Тех_Движение!$D$2:$D$5111,$C2399,Тех_Движение!$B$2:$B$5111,"&lt;="&amp;Настройки!$B$5-1)-$F2399)))</f>
        <v/>
      </c>
      <c r="H2399" s="54">
        <f>IF($B2399="","",IF(AND($D2399&gt;=Настройки!$B$5,$D2399&lt;=Настройки!$B$6),$E2399,0))</f>
        <v/>
      </c>
      <c r="I2399" s="54">
        <f>IF($B2399="","",$G2399+$H2399-$J2399)</f>
        <v/>
      </c>
      <c r="J2399" s="54">
        <f>IF($B2399="","",MAX(0,$E2399-MAX(0,SUMIFS(Тех_Движение!$G$2:$G$5111,Тех_Движение!$D$2:$D$5111,$C2399,Тех_Движение!$B$2:$B$5111,"&lt;="&amp;Настройки!$B$6)-$F2399)))</f>
        <v/>
      </c>
      <c r="K2399" s="54">
        <f>IF(OR($B2399="",K$3&lt;$D2399+Настройки!$B$7),0,MAX(0,$E2399-MAX(0,SUMIFS(Тех_Движение!$G$2:$G$5111,Тех_Движение!$D$2:$D$5111,$C2399,Тех_Движение!$B$2:$B$5111,"&lt;="&amp;K$3)-$F2399)))</f>
        <v/>
      </c>
      <c r="L2399" s="54">
        <f>IF(OR($B2399="",L$3&lt;$D2399+Настройки!$B$7),0,MAX(0,$E2399-MAX(0,SUMIFS(Тех_Движение!$G$2:$G$5111,Тех_Движение!$D$2:$D$5111,$C2399,Тех_Движение!$B$2:$B$5111,"&lt;="&amp;L$3)-$F2399)))</f>
        <v/>
      </c>
      <c r="M2399" s="54">
        <f>IF(OR($B2399="",M$3&lt;$D2399+Настройки!$B$7),0,MAX(0,$E2399-MAX(0,SUMIFS(Тех_Движение!$G$2:$G$5111,Тех_Движение!$D$2:$D$5111,$C2399,Тех_Движение!$B$2:$B$5111,"&lt;="&amp;M$3)-$F2399)))</f>
        <v/>
      </c>
      <c r="N2399" s="54">
        <f>IF(OR($B2399="",N$3&lt;$D2399+Настройки!$B$7),0,MAX(0,$E2399-MAX(0,SUMIFS(Тех_Движение!$G$2:$G$5111,Тех_Движение!$D$2:$D$5111,$C2399,Тех_Движение!$B$2:$B$5111,"&lt;="&amp;N$3)-$F2399)))</f>
        <v/>
      </c>
      <c r="O2399" s="54">
        <f>IF(OR($B2399="",O$3&lt;$D2399+Настройки!$B$7),0,MAX(0,$E2399-MAX(0,SUMIFS(Тех_Движение!$G$2:$G$5111,Тех_Движение!$D$2:$D$5111,$C2399,Тех_Движение!$B$2:$B$5111,"&lt;="&amp;O$3)-$F2399)))</f>
        <v/>
      </c>
      <c r="P2399" s="54">
        <f>IF(OR($B2399="",P$3&lt;$D2399+Настройки!$B$7),0,MAX(0,$E2399-MAX(0,SUMIFS(Тех_Движение!$G$2:$G$5111,Тех_Движение!$D$2:$D$5111,$C2399,Тех_Движение!$B$2:$B$5111,"&lt;="&amp;P$3)-$F2399)))</f>
        <v/>
      </c>
      <c r="Q2399" s="54">
        <f>IF(OR($B2399="",Q$3&lt;$D2399+Настройки!$B$7),0,MAX(0,$E2399-MAX(0,SUMIFS(Тех_Движение!$G$2:$G$5111,Тех_Движение!$D$2:$D$5111,$C2399,Тех_Движение!$B$2:$B$5111,"&lt;="&amp;Q$3)-$F2399)))</f>
        <v/>
      </c>
      <c r="R2399" s="54">
        <f>IF($B2399="","",SUM($K2399:$Q2399))</f>
        <v/>
      </c>
      <c r="S2399" s="56">
        <f>IF($B2399="","",VLOOKUP($C2399,Настройки!$A$11:$L$17,9,FALSE))</f>
        <v/>
      </c>
      <c r="T2399" s="56">
        <f>IF($B2399="","",$R2399*$S2399)</f>
        <v/>
      </c>
    </row>
    <row r="2400">
      <c r="A2400" s="20">
        <f>Тех_Движение!$A$2397</f>
        <v/>
      </c>
      <c r="B2400" s="20">
        <f>IF(Тех_Движение!$F$2397&gt;0,Тех_Движение!$I$2397,"")</f>
        <v/>
      </c>
      <c r="C2400" s="20">
        <f>IF($B2400="","",Тех_Движение!$D$2397)</f>
        <v/>
      </c>
      <c r="D2400" s="42">
        <f>IF($B2400="","",Тех_Движение!$B$2397)</f>
        <v/>
      </c>
      <c r="E2400" s="54">
        <f>IF($B2400="","",Тех_Движение!$F$2397)</f>
        <v/>
      </c>
      <c r="F2400" s="54">
        <f>IF($B2400="","",SUMIFS($E$5:$E2399,$C$5:$C2399,$C2400))</f>
        <v/>
      </c>
      <c r="G2400" s="54">
        <f>IF($B2400="","",MAX(0,$E2400-MAX(0,SUMIFS(Тех_Движение!$G$2:$G$5111,Тех_Движение!$D$2:$D$5111,$C2400,Тех_Движение!$B$2:$B$5111,"&lt;="&amp;Настройки!$B$5-1)-$F2400)))</f>
        <v/>
      </c>
      <c r="H2400" s="54">
        <f>IF($B2400="","",IF(AND($D2400&gt;=Настройки!$B$5,$D2400&lt;=Настройки!$B$6),$E2400,0))</f>
        <v/>
      </c>
      <c r="I2400" s="54">
        <f>IF($B2400="","",$G2400+$H2400-$J2400)</f>
        <v/>
      </c>
      <c r="J2400" s="54">
        <f>IF($B2400="","",MAX(0,$E2400-MAX(0,SUMIFS(Тех_Движение!$G$2:$G$5111,Тех_Движение!$D$2:$D$5111,$C2400,Тех_Движение!$B$2:$B$5111,"&lt;="&amp;Настройки!$B$6)-$F2400)))</f>
        <v/>
      </c>
      <c r="K2400" s="54">
        <f>IF(OR($B2400="",K$3&lt;$D2400+Настройки!$B$7),0,MAX(0,$E2400-MAX(0,SUMIFS(Тех_Движение!$G$2:$G$5111,Тех_Движение!$D$2:$D$5111,$C2400,Тех_Движение!$B$2:$B$5111,"&lt;="&amp;K$3)-$F2400)))</f>
        <v/>
      </c>
      <c r="L2400" s="54">
        <f>IF(OR($B2400="",L$3&lt;$D2400+Настройки!$B$7),0,MAX(0,$E2400-MAX(0,SUMIFS(Тех_Движение!$G$2:$G$5111,Тех_Движение!$D$2:$D$5111,$C2400,Тех_Движение!$B$2:$B$5111,"&lt;="&amp;L$3)-$F2400)))</f>
        <v/>
      </c>
      <c r="M2400" s="54">
        <f>IF(OR($B2400="",M$3&lt;$D2400+Настройки!$B$7),0,MAX(0,$E2400-MAX(0,SUMIFS(Тех_Движение!$G$2:$G$5111,Тех_Движение!$D$2:$D$5111,$C2400,Тех_Движение!$B$2:$B$5111,"&lt;="&amp;M$3)-$F2400)))</f>
        <v/>
      </c>
      <c r="N2400" s="54">
        <f>IF(OR($B2400="",N$3&lt;$D2400+Настройки!$B$7),0,MAX(0,$E2400-MAX(0,SUMIFS(Тех_Движение!$G$2:$G$5111,Тех_Движение!$D$2:$D$5111,$C2400,Тех_Движение!$B$2:$B$5111,"&lt;="&amp;N$3)-$F2400)))</f>
        <v/>
      </c>
      <c r="O2400" s="54">
        <f>IF(OR($B2400="",O$3&lt;$D2400+Настройки!$B$7),0,MAX(0,$E2400-MAX(0,SUMIFS(Тех_Движение!$G$2:$G$5111,Тех_Движение!$D$2:$D$5111,$C2400,Тех_Движение!$B$2:$B$5111,"&lt;="&amp;O$3)-$F2400)))</f>
        <v/>
      </c>
      <c r="P2400" s="54">
        <f>IF(OR($B2400="",P$3&lt;$D2400+Настройки!$B$7),0,MAX(0,$E2400-MAX(0,SUMIFS(Тех_Движение!$G$2:$G$5111,Тех_Движение!$D$2:$D$5111,$C2400,Тех_Движение!$B$2:$B$5111,"&lt;="&amp;P$3)-$F2400)))</f>
        <v/>
      </c>
      <c r="Q2400" s="54">
        <f>IF(OR($B2400="",Q$3&lt;$D2400+Настройки!$B$7),0,MAX(0,$E2400-MAX(0,SUMIFS(Тех_Движение!$G$2:$G$5111,Тех_Движение!$D$2:$D$5111,$C2400,Тех_Движение!$B$2:$B$5111,"&lt;="&amp;Q$3)-$F2400)))</f>
        <v/>
      </c>
      <c r="R2400" s="54">
        <f>IF($B2400="","",SUM($K2400:$Q2400))</f>
        <v/>
      </c>
      <c r="S2400" s="56">
        <f>IF($B2400="","",VLOOKUP($C2400,Настройки!$A$11:$L$17,9,FALSE))</f>
        <v/>
      </c>
      <c r="T2400" s="56">
        <f>IF($B2400="","",$R2400*$S2400)</f>
        <v/>
      </c>
    </row>
    <row r="2401">
      <c r="A2401" s="20">
        <f>Тех_Движение!$A$2398</f>
        <v/>
      </c>
      <c r="B2401" s="20">
        <f>IF(Тех_Движение!$F$2398&gt;0,Тех_Движение!$I$2398,"")</f>
        <v/>
      </c>
      <c r="C2401" s="20">
        <f>IF($B2401="","",Тех_Движение!$D$2398)</f>
        <v/>
      </c>
      <c r="D2401" s="42">
        <f>IF($B2401="","",Тех_Движение!$B$2398)</f>
        <v/>
      </c>
      <c r="E2401" s="54">
        <f>IF($B2401="","",Тех_Движение!$F$2398)</f>
        <v/>
      </c>
      <c r="F2401" s="54">
        <f>IF($B2401="","",SUMIFS($E$5:$E2400,$C$5:$C2400,$C2401))</f>
        <v/>
      </c>
      <c r="G2401" s="54">
        <f>IF($B2401="","",MAX(0,$E2401-MAX(0,SUMIFS(Тех_Движение!$G$2:$G$5111,Тех_Движение!$D$2:$D$5111,$C2401,Тех_Движение!$B$2:$B$5111,"&lt;="&amp;Настройки!$B$5-1)-$F2401)))</f>
        <v/>
      </c>
      <c r="H2401" s="54">
        <f>IF($B2401="","",IF(AND($D2401&gt;=Настройки!$B$5,$D2401&lt;=Настройки!$B$6),$E2401,0))</f>
        <v/>
      </c>
      <c r="I2401" s="54">
        <f>IF($B2401="","",$G2401+$H2401-$J2401)</f>
        <v/>
      </c>
      <c r="J2401" s="54">
        <f>IF($B2401="","",MAX(0,$E2401-MAX(0,SUMIFS(Тех_Движение!$G$2:$G$5111,Тех_Движение!$D$2:$D$5111,$C2401,Тех_Движение!$B$2:$B$5111,"&lt;="&amp;Настройки!$B$6)-$F2401)))</f>
        <v/>
      </c>
      <c r="K2401" s="54">
        <f>IF(OR($B2401="",K$3&lt;$D2401+Настройки!$B$7),0,MAX(0,$E2401-MAX(0,SUMIFS(Тех_Движение!$G$2:$G$5111,Тех_Движение!$D$2:$D$5111,$C2401,Тех_Движение!$B$2:$B$5111,"&lt;="&amp;K$3)-$F2401)))</f>
        <v/>
      </c>
      <c r="L2401" s="54">
        <f>IF(OR($B2401="",L$3&lt;$D2401+Настройки!$B$7),0,MAX(0,$E2401-MAX(0,SUMIFS(Тех_Движение!$G$2:$G$5111,Тех_Движение!$D$2:$D$5111,$C2401,Тех_Движение!$B$2:$B$5111,"&lt;="&amp;L$3)-$F2401)))</f>
        <v/>
      </c>
      <c r="M2401" s="54">
        <f>IF(OR($B2401="",M$3&lt;$D2401+Настройки!$B$7),0,MAX(0,$E2401-MAX(0,SUMIFS(Тех_Движение!$G$2:$G$5111,Тех_Движение!$D$2:$D$5111,$C2401,Тех_Движение!$B$2:$B$5111,"&lt;="&amp;M$3)-$F2401)))</f>
        <v/>
      </c>
      <c r="N2401" s="54">
        <f>IF(OR($B2401="",N$3&lt;$D2401+Настройки!$B$7),0,MAX(0,$E2401-MAX(0,SUMIFS(Тех_Движение!$G$2:$G$5111,Тех_Движение!$D$2:$D$5111,$C2401,Тех_Движение!$B$2:$B$5111,"&lt;="&amp;N$3)-$F2401)))</f>
        <v/>
      </c>
      <c r="O2401" s="54">
        <f>IF(OR($B2401="",O$3&lt;$D2401+Настройки!$B$7),0,MAX(0,$E2401-MAX(0,SUMIFS(Тех_Движение!$G$2:$G$5111,Тех_Движение!$D$2:$D$5111,$C2401,Тех_Движение!$B$2:$B$5111,"&lt;="&amp;O$3)-$F2401)))</f>
        <v/>
      </c>
      <c r="P2401" s="54">
        <f>IF(OR($B2401="",P$3&lt;$D2401+Настройки!$B$7),0,MAX(0,$E2401-MAX(0,SUMIFS(Тех_Движение!$G$2:$G$5111,Тех_Движение!$D$2:$D$5111,$C2401,Тех_Движение!$B$2:$B$5111,"&lt;="&amp;P$3)-$F2401)))</f>
        <v/>
      </c>
      <c r="Q2401" s="54">
        <f>IF(OR($B2401="",Q$3&lt;$D2401+Настройки!$B$7),0,MAX(0,$E2401-MAX(0,SUMIFS(Тех_Движение!$G$2:$G$5111,Тех_Движение!$D$2:$D$5111,$C2401,Тех_Движение!$B$2:$B$5111,"&lt;="&amp;Q$3)-$F2401)))</f>
        <v/>
      </c>
      <c r="R2401" s="54">
        <f>IF($B2401="","",SUM($K2401:$Q2401))</f>
        <v/>
      </c>
      <c r="S2401" s="56">
        <f>IF($B2401="","",VLOOKUP($C2401,Настройки!$A$11:$L$17,9,FALSE))</f>
        <v/>
      </c>
      <c r="T2401" s="56">
        <f>IF($B2401="","",$R2401*$S2401)</f>
        <v/>
      </c>
    </row>
    <row r="2402">
      <c r="A2402" s="20">
        <f>Тех_Движение!$A$2399</f>
        <v/>
      </c>
      <c r="B2402" s="20">
        <f>IF(Тех_Движение!$F$2399&gt;0,Тех_Движение!$I$2399,"")</f>
        <v/>
      </c>
      <c r="C2402" s="20">
        <f>IF($B2402="","",Тех_Движение!$D$2399)</f>
        <v/>
      </c>
      <c r="D2402" s="42">
        <f>IF($B2402="","",Тех_Движение!$B$2399)</f>
        <v/>
      </c>
      <c r="E2402" s="54">
        <f>IF($B2402="","",Тех_Движение!$F$2399)</f>
        <v/>
      </c>
      <c r="F2402" s="54">
        <f>IF($B2402="","",SUMIFS($E$5:$E2401,$C$5:$C2401,$C2402))</f>
        <v/>
      </c>
      <c r="G2402" s="54">
        <f>IF($B2402="","",MAX(0,$E2402-MAX(0,SUMIFS(Тех_Движение!$G$2:$G$5111,Тех_Движение!$D$2:$D$5111,$C2402,Тех_Движение!$B$2:$B$5111,"&lt;="&amp;Настройки!$B$5-1)-$F2402)))</f>
        <v/>
      </c>
      <c r="H2402" s="54">
        <f>IF($B2402="","",IF(AND($D2402&gt;=Настройки!$B$5,$D2402&lt;=Настройки!$B$6),$E2402,0))</f>
        <v/>
      </c>
      <c r="I2402" s="54">
        <f>IF($B2402="","",$G2402+$H2402-$J2402)</f>
        <v/>
      </c>
      <c r="J2402" s="54">
        <f>IF($B2402="","",MAX(0,$E2402-MAX(0,SUMIFS(Тех_Движение!$G$2:$G$5111,Тех_Движение!$D$2:$D$5111,$C2402,Тех_Движение!$B$2:$B$5111,"&lt;="&amp;Настройки!$B$6)-$F2402)))</f>
        <v/>
      </c>
      <c r="K2402" s="54">
        <f>IF(OR($B2402="",K$3&lt;$D2402+Настройки!$B$7),0,MAX(0,$E2402-MAX(0,SUMIFS(Тех_Движение!$G$2:$G$5111,Тех_Движение!$D$2:$D$5111,$C2402,Тех_Движение!$B$2:$B$5111,"&lt;="&amp;K$3)-$F2402)))</f>
        <v/>
      </c>
      <c r="L2402" s="54">
        <f>IF(OR($B2402="",L$3&lt;$D2402+Настройки!$B$7),0,MAX(0,$E2402-MAX(0,SUMIFS(Тех_Движение!$G$2:$G$5111,Тех_Движение!$D$2:$D$5111,$C2402,Тех_Движение!$B$2:$B$5111,"&lt;="&amp;L$3)-$F2402)))</f>
        <v/>
      </c>
      <c r="M2402" s="54">
        <f>IF(OR($B2402="",M$3&lt;$D2402+Настройки!$B$7),0,MAX(0,$E2402-MAX(0,SUMIFS(Тех_Движение!$G$2:$G$5111,Тех_Движение!$D$2:$D$5111,$C2402,Тех_Движение!$B$2:$B$5111,"&lt;="&amp;M$3)-$F2402)))</f>
        <v/>
      </c>
      <c r="N2402" s="54">
        <f>IF(OR($B2402="",N$3&lt;$D2402+Настройки!$B$7),0,MAX(0,$E2402-MAX(0,SUMIFS(Тех_Движение!$G$2:$G$5111,Тех_Движение!$D$2:$D$5111,$C2402,Тех_Движение!$B$2:$B$5111,"&lt;="&amp;N$3)-$F2402)))</f>
        <v/>
      </c>
      <c r="O2402" s="54">
        <f>IF(OR($B2402="",O$3&lt;$D2402+Настройки!$B$7),0,MAX(0,$E2402-MAX(0,SUMIFS(Тех_Движение!$G$2:$G$5111,Тех_Движение!$D$2:$D$5111,$C2402,Тех_Движение!$B$2:$B$5111,"&lt;="&amp;O$3)-$F2402)))</f>
        <v/>
      </c>
      <c r="P2402" s="54">
        <f>IF(OR($B2402="",P$3&lt;$D2402+Настройки!$B$7),0,MAX(0,$E2402-MAX(0,SUMIFS(Тех_Движение!$G$2:$G$5111,Тех_Движение!$D$2:$D$5111,$C2402,Тех_Движение!$B$2:$B$5111,"&lt;="&amp;P$3)-$F2402)))</f>
        <v/>
      </c>
      <c r="Q2402" s="54">
        <f>IF(OR($B2402="",Q$3&lt;$D2402+Настройки!$B$7),0,MAX(0,$E2402-MAX(0,SUMIFS(Тех_Движение!$G$2:$G$5111,Тех_Движение!$D$2:$D$5111,$C2402,Тех_Движение!$B$2:$B$5111,"&lt;="&amp;Q$3)-$F2402)))</f>
        <v/>
      </c>
      <c r="R2402" s="54">
        <f>IF($B2402="","",SUM($K2402:$Q2402))</f>
        <v/>
      </c>
      <c r="S2402" s="56">
        <f>IF($B2402="","",VLOOKUP($C2402,Настройки!$A$11:$L$17,9,FALSE))</f>
        <v/>
      </c>
      <c r="T2402" s="56">
        <f>IF($B2402="","",$R2402*$S2402)</f>
        <v/>
      </c>
    </row>
    <row r="2403">
      <c r="A2403" s="20">
        <f>Тех_Движение!$A$2400</f>
        <v/>
      </c>
      <c r="B2403" s="20">
        <f>IF(Тех_Движение!$F$2400&gt;0,Тех_Движение!$I$2400,"")</f>
        <v/>
      </c>
      <c r="C2403" s="20">
        <f>IF($B2403="","",Тех_Движение!$D$2400)</f>
        <v/>
      </c>
      <c r="D2403" s="42">
        <f>IF($B2403="","",Тех_Движение!$B$2400)</f>
        <v/>
      </c>
      <c r="E2403" s="54">
        <f>IF($B2403="","",Тех_Движение!$F$2400)</f>
        <v/>
      </c>
      <c r="F2403" s="54">
        <f>IF($B2403="","",SUMIFS($E$5:$E2402,$C$5:$C2402,$C2403))</f>
        <v/>
      </c>
      <c r="G2403" s="54">
        <f>IF($B2403="","",MAX(0,$E2403-MAX(0,SUMIFS(Тех_Движение!$G$2:$G$5111,Тех_Движение!$D$2:$D$5111,$C2403,Тех_Движение!$B$2:$B$5111,"&lt;="&amp;Настройки!$B$5-1)-$F2403)))</f>
        <v/>
      </c>
      <c r="H2403" s="54">
        <f>IF($B2403="","",IF(AND($D2403&gt;=Настройки!$B$5,$D2403&lt;=Настройки!$B$6),$E2403,0))</f>
        <v/>
      </c>
      <c r="I2403" s="54">
        <f>IF($B2403="","",$G2403+$H2403-$J2403)</f>
        <v/>
      </c>
      <c r="J2403" s="54">
        <f>IF($B2403="","",MAX(0,$E2403-MAX(0,SUMIFS(Тех_Движение!$G$2:$G$5111,Тех_Движение!$D$2:$D$5111,$C2403,Тех_Движение!$B$2:$B$5111,"&lt;="&amp;Настройки!$B$6)-$F2403)))</f>
        <v/>
      </c>
      <c r="K2403" s="54">
        <f>IF(OR($B2403="",K$3&lt;$D2403+Настройки!$B$7),0,MAX(0,$E2403-MAX(0,SUMIFS(Тех_Движение!$G$2:$G$5111,Тех_Движение!$D$2:$D$5111,$C2403,Тех_Движение!$B$2:$B$5111,"&lt;="&amp;K$3)-$F2403)))</f>
        <v/>
      </c>
      <c r="L2403" s="54">
        <f>IF(OR($B2403="",L$3&lt;$D2403+Настройки!$B$7),0,MAX(0,$E2403-MAX(0,SUMIFS(Тех_Движение!$G$2:$G$5111,Тех_Движение!$D$2:$D$5111,$C2403,Тех_Движение!$B$2:$B$5111,"&lt;="&amp;L$3)-$F2403)))</f>
        <v/>
      </c>
      <c r="M2403" s="54">
        <f>IF(OR($B2403="",M$3&lt;$D2403+Настройки!$B$7),0,MAX(0,$E2403-MAX(0,SUMIFS(Тех_Движение!$G$2:$G$5111,Тех_Движение!$D$2:$D$5111,$C2403,Тех_Движение!$B$2:$B$5111,"&lt;="&amp;M$3)-$F2403)))</f>
        <v/>
      </c>
      <c r="N2403" s="54">
        <f>IF(OR($B2403="",N$3&lt;$D2403+Настройки!$B$7),0,MAX(0,$E2403-MAX(0,SUMIFS(Тех_Движение!$G$2:$G$5111,Тех_Движение!$D$2:$D$5111,$C2403,Тех_Движение!$B$2:$B$5111,"&lt;="&amp;N$3)-$F2403)))</f>
        <v/>
      </c>
      <c r="O2403" s="54">
        <f>IF(OR($B2403="",O$3&lt;$D2403+Настройки!$B$7),0,MAX(0,$E2403-MAX(0,SUMIFS(Тех_Движение!$G$2:$G$5111,Тех_Движение!$D$2:$D$5111,$C2403,Тех_Движение!$B$2:$B$5111,"&lt;="&amp;O$3)-$F2403)))</f>
        <v/>
      </c>
      <c r="P2403" s="54">
        <f>IF(OR($B2403="",P$3&lt;$D2403+Настройки!$B$7),0,MAX(0,$E2403-MAX(0,SUMIFS(Тех_Движение!$G$2:$G$5111,Тех_Движение!$D$2:$D$5111,$C2403,Тех_Движение!$B$2:$B$5111,"&lt;="&amp;P$3)-$F2403)))</f>
        <v/>
      </c>
      <c r="Q2403" s="54">
        <f>IF(OR($B2403="",Q$3&lt;$D2403+Настройки!$B$7),0,MAX(0,$E2403-MAX(0,SUMIFS(Тех_Движение!$G$2:$G$5111,Тех_Движение!$D$2:$D$5111,$C2403,Тех_Движение!$B$2:$B$5111,"&lt;="&amp;Q$3)-$F2403)))</f>
        <v/>
      </c>
      <c r="R2403" s="54">
        <f>IF($B2403="","",SUM($K2403:$Q2403))</f>
        <v/>
      </c>
      <c r="S2403" s="56">
        <f>IF($B2403="","",VLOOKUP($C2403,Настройки!$A$11:$L$17,9,FALSE))</f>
        <v/>
      </c>
      <c r="T2403" s="56">
        <f>IF($B2403="","",$R2403*$S2403)</f>
        <v/>
      </c>
    </row>
    <row r="2404">
      <c r="A2404" s="20">
        <f>Тех_Движение!$A$2401</f>
        <v/>
      </c>
      <c r="B2404" s="20">
        <f>IF(Тех_Движение!$F$2401&gt;0,Тех_Движение!$I$2401,"")</f>
        <v/>
      </c>
      <c r="C2404" s="20">
        <f>IF($B2404="","",Тех_Движение!$D$2401)</f>
        <v/>
      </c>
      <c r="D2404" s="42">
        <f>IF($B2404="","",Тех_Движение!$B$2401)</f>
        <v/>
      </c>
      <c r="E2404" s="54">
        <f>IF($B2404="","",Тех_Движение!$F$2401)</f>
        <v/>
      </c>
      <c r="F2404" s="54">
        <f>IF($B2404="","",SUMIFS($E$5:$E2403,$C$5:$C2403,$C2404))</f>
        <v/>
      </c>
      <c r="G2404" s="54">
        <f>IF($B2404="","",MAX(0,$E2404-MAX(0,SUMIFS(Тех_Движение!$G$2:$G$5111,Тех_Движение!$D$2:$D$5111,$C2404,Тех_Движение!$B$2:$B$5111,"&lt;="&amp;Настройки!$B$5-1)-$F2404)))</f>
        <v/>
      </c>
      <c r="H2404" s="54">
        <f>IF($B2404="","",IF(AND($D2404&gt;=Настройки!$B$5,$D2404&lt;=Настройки!$B$6),$E2404,0))</f>
        <v/>
      </c>
      <c r="I2404" s="54">
        <f>IF($B2404="","",$G2404+$H2404-$J2404)</f>
        <v/>
      </c>
      <c r="J2404" s="54">
        <f>IF($B2404="","",MAX(0,$E2404-MAX(0,SUMIFS(Тех_Движение!$G$2:$G$5111,Тех_Движение!$D$2:$D$5111,$C2404,Тех_Движение!$B$2:$B$5111,"&lt;="&amp;Настройки!$B$6)-$F2404)))</f>
        <v/>
      </c>
      <c r="K2404" s="54">
        <f>IF(OR($B2404="",K$3&lt;$D2404+Настройки!$B$7),0,MAX(0,$E2404-MAX(0,SUMIFS(Тех_Движение!$G$2:$G$5111,Тех_Движение!$D$2:$D$5111,$C2404,Тех_Движение!$B$2:$B$5111,"&lt;="&amp;K$3)-$F2404)))</f>
        <v/>
      </c>
      <c r="L2404" s="54">
        <f>IF(OR($B2404="",L$3&lt;$D2404+Настройки!$B$7),0,MAX(0,$E2404-MAX(0,SUMIFS(Тех_Движение!$G$2:$G$5111,Тех_Движение!$D$2:$D$5111,$C2404,Тех_Движение!$B$2:$B$5111,"&lt;="&amp;L$3)-$F2404)))</f>
        <v/>
      </c>
      <c r="M2404" s="54">
        <f>IF(OR($B2404="",M$3&lt;$D2404+Настройки!$B$7),0,MAX(0,$E2404-MAX(0,SUMIFS(Тех_Движение!$G$2:$G$5111,Тех_Движение!$D$2:$D$5111,$C2404,Тех_Движение!$B$2:$B$5111,"&lt;="&amp;M$3)-$F2404)))</f>
        <v/>
      </c>
      <c r="N2404" s="54">
        <f>IF(OR($B2404="",N$3&lt;$D2404+Настройки!$B$7),0,MAX(0,$E2404-MAX(0,SUMIFS(Тех_Движение!$G$2:$G$5111,Тех_Движение!$D$2:$D$5111,$C2404,Тех_Движение!$B$2:$B$5111,"&lt;="&amp;N$3)-$F2404)))</f>
        <v/>
      </c>
      <c r="O2404" s="54">
        <f>IF(OR($B2404="",O$3&lt;$D2404+Настройки!$B$7),0,MAX(0,$E2404-MAX(0,SUMIFS(Тех_Движение!$G$2:$G$5111,Тех_Движение!$D$2:$D$5111,$C2404,Тех_Движение!$B$2:$B$5111,"&lt;="&amp;O$3)-$F2404)))</f>
        <v/>
      </c>
      <c r="P2404" s="54">
        <f>IF(OR($B2404="",P$3&lt;$D2404+Настройки!$B$7),0,MAX(0,$E2404-MAX(0,SUMIFS(Тех_Движение!$G$2:$G$5111,Тех_Движение!$D$2:$D$5111,$C2404,Тех_Движение!$B$2:$B$5111,"&lt;="&amp;P$3)-$F2404)))</f>
        <v/>
      </c>
      <c r="Q2404" s="54">
        <f>IF(OR($B2404="",Q$3&lt;$D2404+Настройки!$B$7),0,MAX(0,$E2404-MAX(0,SUMIFS(Тех_Движение!$G$2:$G$5111,Тех_Движение!$D$2:$D$5111,$C2404,Тех_Движение!$B$2:$B$5111,"&lt;="&amp;Q$3)-$F2404)))</f>
        <v/>
      </c>
      <c r="R2404" s="54">
        <f>IF($B2404="","",SUM($K2404:$Q2404))</f>
        <v/>
      </c>
      <c r="S2404" s="56">
        <f>IF($B2404="","",VLOOKUP($C2404,Настройки!$A$11:$L$17,9,FALSE))</f>
        <v/>
      </c>
      <c r="T2404" s="56">
        <f>IF($B2404="","",$R2404*$S2404)</f>
        <v/>
      </c>
    </row>
    <row r="2405">
      <c r="A2405" s="20">
        <f>Тех_Движение!$A$2402</f>
        <v/>
      </c>
      <c r="B2405" s="20">
        <f>IF(Тех_Движение!$F$2402&gt;0,Тех_Движение!$I$2402,"")</f>
        <v/>
      </c>
      <c r="C2405" s="20">
        <f>IF($B2405="","",Тех_Движение!$D$2402)</f>
        <v/>
      </c>
      <c r="D2405" s="42">
        <f>IF($B2405="","",Тех_Движение!$B$2402)</f>
        <v/>
      </c>
      <c r="E2405" s="54">
        <f>IF($B2405="","",Тех_Движение!$F$2402)</f>
        <v/>
      </c>
      <c r="F2405" s="54">
        <f>IF($B2405="","",SUMIFS($E$5:$E2404,$C$5:$C2404,$C2405))</f>
        <v/>
      </c>
      <c r="G2405" s="54">
        <f>IF($B2405="","",MAX(0,$E2405-MAX(0,SUMIFS(Тех_Движение!$G$2:$G$5111,Тех_Движение!$D$2:$D$5111,$C2405,Тех_Движение!$B$2:$B$5111,"&lt;="&amp;Настройки!$B$5-1)-$F2405)))</f>
        <v/>
      </c>
      <c r="H2405" s="54">
        <f>IF($B2405="","",IF(AND($D2405&gt;=Настройки!$B$5,$D2405&lt;=Настройки!$B$6),$E2405,0))</f>
        <v/>
      </c>
      <c r="I2405" s="54">
        <f>IF($B2405="","",$G2405+$H2405-$J2405)</f>
        <v/>
      </c>
      <c r="J2405" s="54">
        <f>IF($B2405="","",MAX(0,$E2405-MAX(0,SUMIFS(Тех_Движение!$G$2:$G$5111,Тех_Движение!$D$2:$D$5111,$C2405,Тех_Движение!$B$2:$B$5111,"&lt;="&amp;Настройки!$B$6)-$F2405)))</f>
        <v/>
      </c>
      <c r="K2405" s="54">
        <f>IF(OR($B2405="",K$3&lt;$D2405+Настройки!$B$7),0,MAX(0,$E2405-MAX(0,SUMIFS(Тех_Движение!$G$2:$G$5111,Тех_Движение!$D$2:$D$5111,$C2405,Тех_Движение!$B$2:$B$5111,"&lt;="&amp;K$3)-$F2405)))</f>
        <v/>
      </c>
      <c r="L2405" s="54">
        <f>IF(OR($B2405="",L$3&lt;$D2405+Настройки!$B$7),0,MAX(0,$E2405-MAX(0,SUMIFS(Тех_Движение!$G$2:$G$5111,Тех_Движение!$D$2:$D$5111,$C2405,Тех_Движение!$B$2:$B$5111,"&lt;="&amp;L$3)-$F2405)))</f>
        <v/>
      </c>
      <c r="M2405" s="54">
        <f>IF(OR($B2405="",M$3&lt;$D2405+Настройки!$B$7),0,MAX(0,$E2405-MAX(0,SUMIFS(Тех_Движение!$G$2:$G$5111,Тех_Движение!$D$2:$D$5111,$C2405,Тех_Движение!$B$2:$B$5111,"&lt;="&amp;M$3)-$F2405)))</f>
        <v/>
      </c>
      <c r="N2405" s="54">
        <f>IF(OR($B2405="",N$3&lt;$D2405+Настройки!$B$7),0,MAX(0,$E2405-MAX(0,SUMIFS(Тех_Движение!$G$2:$G$5111,Тех_Движение!$D$2:$D$5111,$C2405,Тех_Движение!$B$2:$B$5111,"&lt;="&amp;N$3)-$F2405)))</f>
        <v/>
      </c>
      <c r="O2405" s="54">
        <f>IF(OR($B2405="",O$3&lt;$D2405+Настройки!$B$7),0,MAX(0,$E2405-MAX(0,SUMIFS(Тех_Движение!$G$2:$G$5111,Тех_Движение!$D$2:$D$5111,$C2405,Тех_Движение!$B$2:$B$5111,"&lt;="&amp;O$3)-$F2405)))</f>
        <v/>
      </c>
      <c r="P2405" s="54">
        <f>IF(OR($B2405="",P$3&lt;$D2405+Настройки!$B$7),0,MAX(0,$E2405-MAX(0,SUMIFS(Тех_Движение!$G$2:$G$5111,Тех_Движение!$D$2:$D$5111,$C2405,Тех_Движение!$B$2:$B$5111,"&lt;="&amp;P$3)-$F2405)))</f>
        <v/>
      </c>
      <c r="Q2405" s="54">
        <f>IF(OR($B2405="",Q$3&lt;$D2405+Настройки!$B$7),0,MAX(0,$E2405-MAX(0,SUMIFS(Тех_Движение!$G$2:$G$5111,Тех_Движение!$D$2:$D$5111,$C2405,Тех_Движение!$B$2:$B$5111,"&lt;="&amp;Q$3)-$F2405)))</f>
        <v/>
      </c>
      <c r="R2405" s="54">
        <f>IF($B2405="","",SUM($K2405:$Q2405))</f>
        <v/>
      </c>
      <c r="S2405" s="56">
        <f>IF($B2405="","",VLOOKUP($C2405,Настройки!$A$11:$L$17,9,FALSE))</f>
        <v/>
      </c>
      <c r="T2405" s="56">
        <f>IF($B2405="","",$R2405*$S2405)</f>
        <v/>
      </c>
    </row>
    <row r="2406">
      <c r="A2406" s="20">
        <f>Тех_Движение!$A$2403</f>
        <v/>
      </c>
      <c r="B2406" s="20">
        <f>IF(Тех_Движение!$F$2403&gt;0,Тех_Движение!$I$2403,"")</f>
        <v/>
      </c>
      <c r="C2406" s="20">
        <f>IF($B2406="","",Тех_Движение!$D$2403)</f>
        <v/>
      </c>
      <c r="D2406" s="42">
        <f>IF($B2406="","",Тех_Движение!$B$2403)</f>
        <v/>
      </c>
      <c r="E2406" s="54">
        <f>IF($B2406="","",Тех_Движение!$F$2403)</f>
        <v/>
      </c>
      <c r="F2406" s="54">
        <f>IF($B2406="","",SUMIFS($E$5:$E2405,$C$5:$C2405,$C2406))</f>
        <v/>
      </c>
      <c r="G2406" s="54">
        <f>IF($B2406="","",MAX(0,$E2406-MAX(0,SUMIFS(Тех_Движение!$G$2:$G$5111,Тех_Движение!$D$2:$D$5111,$C2406,Тех_Движение!$B$2:$B$5111,"&lt;="&amp;Настройки!$B$5-1)-$F2406)))</f>
        <v/>
      </c>
      <c r="H2406" s="54">
        <f>IF($B2406="","",IF(AND($D2406&gt;=Настройки!$B$5,$D2406&lt;=Настройки!$B$6),$E2406,0))</f>
        <v/>
      </c>
      <c r="I2406" s="54">
        <f>IF($B2406="","",$G2406+$H2406-$J2406)</f>
        <v/>
      </c>
      <c r="J2406" s="54">
        <f>IF($B2406="","",MAX(0,$E2406-MAX(0,SUMIFS(Тех_Движение!$G$2:$G$5111,Тех_Движение!$D$2:$D$5111,$C2406,Тех_Движение!$B$2:$B$5111,"&lt;="&amp;Настройки!$B$6)-$F2406)))</f>
        <v/>
      </c>
      <c r="K2406" s="54">
        <f>IF(OR($B2406="",K$3&lt;$D2406+Настройки!$B$7),0,MAX(0,$E2406-MAX(0,SUMIFS(Тех_Движение!$G$2:$G$5111,Тех_Движение!$D$2:$D$5111,$C2406,Тех_Движение!$B$2:$B$5111,"&lt;="&amp;K$3)-$F2406)))</f>
        <v/>
      </c>
      <c r="L2406" s="54">
        <f>IF(OR($B2406="",L$3&lt;$D2406+Настройки!$B$7),0,MAX(0,$E2406-MAX(0,SUMIFS(Тех_Движение!$G$2:$G$5111,Тех_Движение!$D$2:$D$5111,$C2406,Тех_Движение!$B$2:$B$5111,"&lt;="&amp;L$3)-$F2406)))</f>
        <v/>
      </c>
      <c r="M2406" s="54">
        <f>IF(OR($B2406="",M$3&lt;$D2406+Настройки!$B$7),0,MAX(0,$E2406-MAX(0,SUMIFS(Тех_Движение!$G$2:$G$5111,Тех_Движение!$D$2:$D$5111,$C2406,Тех_Движение!$B$2:$B$5111,"&lt;="&amp;M$3)-$F2406)))</f>
        <v/>
      </c>
      <c r="N2406" s="54">
        <f>IF(OR($B2406="",N$3&lt;$D2406+Настройки!$B$7),0,MAX(0,$E2406-MAX(0,SUMIFS(Тех_Движение!$G$2:$G$5111,Тех_Движение!$D$2:$D$5111,$C2406,Тех_Движение!$B$2:$B$5111,"&lt;="&amp;N$3)-$F2406)))</f>
        <v/>
      </c>
      <c r="O2406" s="54">
        <f>IF(OR($B2406="",O$3&lt;$D2406+Настройки!$B$7),0,MAX(0,$E2406-MAX(0,SUMIFS(Тех_Движение!$G$2:$G$5111,Тех_Движение!$D$2:$D$5111,$C2406,Тех_Движение!$B$2:$B$5111,"&lt;="&amp;O$3)-$F2406)))</f>
        <v/>
      </c>
      <c r="P2406" s="54">
        <f>IF(OR($B2406="",P$3&lt;$D2406+Настройки!$B$7),0,MAX(0,$E2406-MAX(0,SUMIFS(Тех_Движение!$G$2:$G$5111,Тех_Движение!$D$2:$D$5111,$C2406,Тех_Движение!$B$2:$B$5111,"&lt;="&amp;P$3)-$F2406)))</f>
        <v/>
      </c>
      <c r="Q2406" s="54">
        <f>IF(OR($B2406="",Q$3&lt;$D2406+Настройки!$B$7),0,MAX(0,$E2406-MAX(0,SUMIFS(Тех_Движение!$G$2:$G$5111,Тех_Движение!$D$2:$D$5111,$C2406,Тех_Движение!$B$2:$B$5111,"&lt;="&amp;Q$3)-$F2406)))</f>
        <v/>
      </c>
      <c r="R2406" s="54">
        <f>IF($B2406="","",SUM($K2406:$Q2406))</f>
        <v/>
      </c>
      <c r="S2406" s="56">
        <f>IF($B2406="","",VLOOKUP($C2406,Настройки!$A$11:$L$17,9,FALSE))</f>
        <v/>
      </c>
      <c r="T2406" s="56">
        <f>IF($B2406="","",$R2406*$S2406)</f>
        <v/>
      </c>
    </row>
    <row r="2407">
      <c r="A2407" s="20">
        <f>Тех_Движение!$A$2404</f>
        <v/>
      </c>
      <c r="B2407" s="20">
        <f>IF(Тех_Движение!$F$2404&gt;0,Тех_Движение!$I$2404,"")</f>
        <v/>
      </c>
      <c r="C2407" s="20">
        <f>IF($B2407="","",Тех_Движение!$D$2404)</f>
        <v/>
      </c>
      <c r="D2407" s="42">
        <f>IF($B2407="","",Тех_Движение!$B$2404)</f>
        <v/>
      </c>
      <c r="E2407" s="54">
        <f>IF($B2407="","",Тех_Движение!$F$2404)</f>
        <v/>
      </c>
      <c r="F2407" s="54">
        <f>IF($B2407="","",SUMIFS($E$5:$E2406,$C$5:$C2406,$C2407))</f>
        <v/>
      </c>
      <c r="G2407" s="54">
        <f>IF($B2407="","",MAX(0,$E2407-MAX(0,SUMIFS(Тех_Движение!$G$2:$G$5111,Тех_Движение!$D$2:$D$5111,$C2407,Тех_Движение!$B$2:$B$5111,"&lt;="&amp;Настройки!$B$5-1)-$F2407)))</f>
        <v/>
      </c>
      <c r="H2407" s="54">
        <f>IF($B2407="","",IF(AND($D2407&gt;=Настройки!$B$5,$D2407&lt;=Настройки!$B$6),$E2407,0))</f>
        <v/>
      </c>
      <c r="I2407" s="54">
        <f>IF($B2407="","",$G2407+$H2407-$J2407)</f>
        <v/>
      </c>
      <c r="J2407" s="54">
        <f>IF($B2407="","",MAX(0,$E2407-MAX(0,SUMIFS(Тех_Движение!$G$2:$G$5111,Тех_Движение!$D$2:$D$5111,$C2407,Тех_Движение!$B$2:$B$5111,"&lt;="&amp;Настройки!$B$6)-$F2407)))</f>
        <v/>
      </c>
      <c r="K2407" s="54">
        <f>IF(OR($B2407="",K$3&lt;$D2407+Настройки!$B$7),0,MAX(0,$E2407-MAX(0,SUMIFS(Тех_Движение!$G$2:$G$5111,Тех_Движение!$D$2:$D$5111,$C2407,Тех_Движение!$B$2:$B$5111,"&lt;="&amp;K$3)-$F2407)))</f>
        <v/>
      </c>
      <c r="L2407" s="54">
        <f>IF(OR($B2407="",L$3&lt;$D2407+Настройки!$B$7),0,MAX(0,$E2407-MAX(0,SUMIFS(Тех_Движение!$G$2:$G$5111,Тех_Движение!$D$2:$D$5111,$C2407,Тех_Движение!$B$2:$B$5111,"&lt;="&amp;L$3)-$F2407)))</f>
        <v/>
      </c>
      <c r="M2407" s="54">
        <f>IF(OR($B2407="",M$3&lt;$D2407+Настройки!$B$7),0,MAX(0,$E2407-MAX(0,SUMIFS(Тех_Движение!$G$2:$G$5111,Тех_Движение!$D$2:$D$5111,$C2407,Тех_Движение!$B$2:$B$5111,"&lt;="&amp;M$3)-$F2407)))</f>
        <v/>
      </c>
      <c r="N2407" s="54">
        <f>IF(OR($B2407="",N$3&lt;$D2407+Настройки!$B$7),0,MAX(0,$E2407-MAX(0,SUMIFS(Тех_Движение!$G$2:$G$5111,Тех_Движение!$D$2:$D$5111,$C2407,Тех_Движение!$B$2:$B$5111,"&lt;="&amp;N$3)-$F2407)))</f>
        <v/>
      </c>
      <c r="O2407" s="54">
        <f>IF(OR($B2407="",O$3&lt;$D2407+Настройки!$B$7),0,MAX(0,$E2407-MAX(0,SUMIFS(Тех_Движение!$G$2:$G$5111,Тех_Движение!$D$2:$D$5111,$C2407,Тех_Движение!$B$2:$B$5111,"&lt;="&amp;O$3)-$F2407)))</f>
        <v/>
      </c>
      <c r="P2407" s="54">
        <f>IF(OR($B2407="",P$3&lt;$D2407+Настройки!$B$7),0,MAX(0,$E2407-MAX(0,SUMIFS(Тех_Движение!$G$2:$G$5111,Тех_Движение!$D$2:$D$5111,$C2407,Тех_Движение!$B$2:$B$5111,"&lt;="&amp;P$3)-$F2407)))</f>
        <v/>
      </c>
      <c r="Q2407" s="54">
        <f>IF(OR($B2407="",Q$3&lt;$D2407+Настройки!$B$7),0,MAX(0,$E2407-MAX(0,SUMIFS(Тех_Движение!$G$2:$G$5111,Тех_Движение!$D$2:$D$5111,$C2407,Тех_Движение!$B$2:$B$5111,"&lt;="&amp;Q$3)-$F2407)))</f>
        <v/>
      </c>
      <c r="R2407" s="54">
        <f>IF($B2407="","",SUM($K2407:$Q2407))</f>
        <v/>
      </c>
      <c r="S2407" s="56">
        <f>IF($B2407="","",VLOOKUP($C2407,Настройки!$A$11:$L$17,9,FALSE))</f>
        <v/>
      </c>
      <c r="T2407" s="56">
        <f>IF($B2407="","",$R2407*$S2407)</f>
        <v/>
      </c>
    </row>
    <row r="2408">
      <c r="A2408" s="20">
        <f>Тех_Движение!$A$2405</f>
        <v/>
      </c>
      <c r="B2408" s="20">
        <f>IF(Тех_Движение!$F$2405&gt;0,Тех_Движение!$I$2405,"")</f>
        <v/>
      </c>
      <c r="C2408" s="20">
        <f>IF($B2408="","",Тех_Движение!$D$2405)</f>
        <v/>
      </c>
      <c r="D2408" s="42">
        <f>IF($B2408="","",Тех_Движение!$B$2405)</f>
        <v/>
      </c>
      <c r="E2408" s="54">
        <f>IF($B2408="","",Тех_Движение!$F$2405)</f>
        <v/>
      </c>
      <c r="F2408" s="54">
        <f>IF($B2408="","",SUMIFS($E$5:$E2407,$C$5:$C2407,$C2408))</f>
        <v/>
      </c>
      <c r="G2408" s="54">
        <f>IF($B2408="","",MAX(0,$E2408-MAX(0,SUMIFS(Тех_Движение!$G$2:$G$5111,Тех_Движение!$D$2:$D$5111,$C2408,Тех_Движение!$B$2:$B$5111,"&lt;="&amp;Настройки!$B$5-1)-$F2408)))</f>
        <v/>
      </c>
      <c r="H2408" s="54">
        <f>IF($B2408="","",IF(AND($D2408&gt;=Настройки!$B$5,$D2408&lt;=Настройки!$B$6),$E2408,0))</f>
        <v/>
      </c>
      <c r="I2408" s="54">
        <f>IF($B2408="","",$G2408+$H2408-$J2408)</f>
        <v/>
      </c>
      <c r="J2408" s="54">
        <f>IF($B2408="","",MAX(0,$E2408-MAX(0,SUMIFS(Тех_Движение!$G$2:$G$5111,Тех_Движение!$D$2:$D$5111,$C2408,Тех_Движение!$B$2:$B$5111,"&lt;="&amp;Настройки!$B$6)-$F2408)))</f>
        <v/>
      </c>
      <c r="K2408" s="54">
        <f>IF(OR($B2408="",K$3&lt;$D2408+Настройки!$B$7),0,MAX(0,$E2408-MAX(0,SUMIFS(Тех_Движение!$G$2:$G$5111,Тех_Движение!$D$2:$D$5111,$C2408,Тех_Движение!$B$2:$B$5111,"&lt;="&amp;K$3)-$F2408)))</f>
        <v/>
      </c>
      <c r="L2408" s="54">
        <f>IF(OR($B2408="",L$3&lt;$D2408+Настройки!$B$7),0,MAX(0,$E2408-MAX(0,SUMIFS(Тех_Движение!$G$2:$G$5111,Тех_Движение!$D$2:$D$5111,$C2408,Тех_Движение!$B$2:$B$5111,"&lt;="&amp;L$3)-$F2408)))</f>
        <v/>
      </c>
      <c r="M2408" s="54">
        <f>IF(OR($B2408="",M$3&lt;$D2408+Настройки!$B$7),0,MAX(0,$E2408-MAX(0,SUMIFS(Тех_Движение!$G$2:$G$5111,Тех_Движение!$D$2:$D$5111,$C2408,Тех_Движение!$B$2:$B$5111,"&lt;="&amp;M$3)-$F2408)))</f>
        <v/>
      </c>
      <c r="N2408" s="54">
        <f>IF(OR($B2408="",N$3&lt;$D2408+Настройки!$B$7),0,MAX(0,$E2408-MAX(0,SUMIFS(Тех_Движение!$G$2:$G$5111,Тех_Движение!$D$2:$D$5111,$C2408,Тех_Движение!$B$2:$B$5111,"&lt;="&amp;N$3)-$F2408)))</f>
        <v/>
      </c>
      <c r="O2408" s="54">
        <f>IF(OR($B2408="",O$3&lt;$D2408+Настройки!$B$7),0,MAX(0,$E2408-MAX(0,SUMIFS(Тех_Движение!$G$2:$G$5111,Тех_Движение!$D$2:$D$5111,$C2408,Тех_Движение!$B$2:$B$5111,"&lt;="&amp;O$3)-$F2408)))</f>
        <v/>
      </c>
      <c r="P2408" s="54">
        <f>IF(OR($B2408="",P$3&lt;$D2408+Настройки!$B$7),0,MAX(0,$E2408-MAX(0,SUMIFS(Тех_Движение!$G$2:$G$5111,Тех_Движение!$D$2:$D$5111,$C2408,Тех_Движение!$B$2:$B$5111,"&lt;="&amp;P$3)-$F2408)))</f>
        <v/>
      </c>
      <c r="Q2408" s="54">
        <f>IF(OR($B2408="",Q$3&lt;$D2408+Настройки!$B$7),0,MAX(0,$E2408-MAX(0,SUMIFS(Тех_Движение!$G$2:$G$5111,Тех_Движение!$D$2:$D$5111,$C2408,Тех_Движение!$B$2:$B$5111,"&lt;="&amp;Q$3)-$F2408)))</f>
        <v/>
      </c>
      <c r="R2408" s="54">
        <f>IF($B2408="","",SUM($K2408:$Q2408))</f>
        <v/>
      </c>
      <c r="S2408" s="56">
        <f>IF($B2408="","",VLOOKUP($C2408,Настройки!$A$11:$L$17,9,FALSE))</f>
        <v/>
      </c>
      <c r="T2408" s="56">
        <f>IF($B2408="","",$R2408*$S2408)</f>
        <v/>
      </c>
    </row>
    <row r="2409">
      <c r="A2409" s="20">
        <f>Тех_Движение!$A$2406</f>
        <v/>
      </c>
      <c r="B2409" s="20">
        <f>IF(Тех_Движение!$F$2406&gt;0,Тех_Движение!$I$2406,"")</f>
        <v/>
      </c>
      <c r="C2409" s="20">
        <f>IF($B2409="","",Тех_Движение!$D$2406)</f>
        <v/>
      </c>
      <c r="D2409" s="42">
        <f>IF($B2409="","",Тех_Движение!$B$2406)</f>
        <v/>
      </c>
      <c r="E2409" s="54">
        <f>IF($B2409="","",Тех_Движение!$F$2406)</f>
        <v/>
      </c>
      <c r="F2409" s="54">
        <f>IF($B2409="","",SUMIFS($E$5:$E2408,$C$5:$C2408,$C2409))</f>
        <v/>
      </c>
      <c r="G2409" s="54">
        <f>IF($B2409="","",MAX(0,$E2409-MAX(0,SUMIFS(Тех_Движение!$G$2:$G$5111,Тех_Движение!$D$2:$D$5111,$C2409,Тех_Движение!$B$2:$B$5111,"&lt;="&amp;Настройки!$B$5-1)-$F2409)))</f>
        <v/>
      </c>
      <c r="H2409" s="54">
        <f>IF($B2409="","",IF(AND($D2409&gt;=Настройки!$B$5,$D2409&lt;=Настройки!$B$6),$E2409,0))</f>
        <v/>
      </c>
      <c r="I2409" s="54">
        <f>IF($B2409="","",$G2409+$H2409-$J2409)</f>
        <v/>
      </c>
      <c r="J2409" s="54">
        <f>IF($B2409="","",MAX(0,$E2409-MAX(0,SUMIFS(Тех_Движение!$G$2:$G$5111,Тех_Движение!$D$2:$D$5111,$C2409,Тех_Движение!$B$2:$B$5111,"&lt;="&amp;Настройки!$B$6)-$F2409)))</f>
        <v/>
      </c>
      <c r="K2409" s="54">
        <f>IF(OR($B2409="",K$3&lt;$D2409+Настройки!$B$7),0,MAX(0,$E2409-MAX(0,SUMIFS(Тех_Движение!$G$2:$G$5111,Тех_Движение!$D$2:$D$5111,$C2409,Тех_Движение!$B$2:$B$5111,"&lt;="&amp;K$3)-$F2409)))</f>
        <v/>
      </c>
      <c r="L2409" s="54">
        <f>IF(OR($B2409="",L$3&lt;$D2409+Настройки!$B$7),0,MAX(0,$E2409-MAX(0,SUMIFS(Тех_Движение!$G$2:$G$5111,Тех_Движение!$D$2:$D$5111,$C2409,Тех_Движение!$B$2:$B$5111,"&lt;="&amp;L$3)-$F2409)))</f>
        <v/>
      </c>
      <c r="M2409" s="54">
        <f>IF(OR($B2409="",M$3&lt;$D2409+Настройки!$B$7),0,MAX(0,$E2409-MAX(0,SUMIFS(Тех_Движение!$G$2:$G$5111,Тех_Движение!$D$2:$D$5111,$C2409,Тех_Движение!$B$2:$B$5111,"&lt;="&amp;M$3)-$F2409)))</f>
        <v/>
      </c>
      <c r="N2409" s="54">
        <f>IF(OR($B2409="",N$3&lt;$D2409+Настройки!$B$7),0,MAX(0,$E2409-MAX(0,SUMIFS(Тех_Движение!$G$2:$G$5111,Тех_Движение!$D$2:$D$5111,$C2409,Тех_Движение!$B$2:$B$5111,"&lt;="&amp;N$3)-$F2409)))</f>
        <v/>
      </c>
      <c r="O2409" s="54">
        <f>IF(OR($B2409="",O$3&lt;$D2409+Настройки!$B$7),0,MAX(0,$E2409-MAX(0,SUMIFS(Тех_Движение!$G$2:$G$5111,Тех_Движение!$D$2:$D$5111,$C2409,Тех_Движение!$B$2:$B$5111,"&lt;="&amp;O$3)-$F2409)))</f>
        <v/>
      </c>
      <c r="P2409" s="54">
        <f>IF(OR($B2409="",P$3&lt;$D2409+Настройки!$B$7),0,MAX(0,$E2409-MAX(0,SUMIFS(Тех_Движение!$G$2:$G$5111,Тех_Движение!$D$2:$D$5111,$C2409,Тех_Движение!$B$2:$B$5111,"&lt;="&amp;P$3)-$F2409)))</f>
        <v/>
      </c>
      <c r="Q2409" s="54">
        <f>IF(OR($B2409="",Q$3&lt;$D2409+Настройки!$B$7),0,MAX(0,$E2409-MAX(0,SUMIFS(Тех_Движение!$G$2:$G$5111,Тех_Движение!$D$2:$D$5111,$C2409,Тех_Движение!$B$2:$B$5111,"&lt;="&amp;Q$3)-$F2409)))</f>
        <v/>
      </c>
      <c r="R2409" s="54">
        <f>IF($B2409="","",SUM($K2409:$Q2409))</f>
        <v/>
      </c>
      <c r="S2409" s="56">
        <f>IF($B2409="","",VLOOKUP($C2409,Настройки!$A$11:$L$17,9,FALSE))</f>
        <v/>
      </c>
      <c r="T2409" s="56">
        <f>IF($B2409="","",$R2409*$S2409)</f>
        <v/>
      </c>
    </row>
    <row r="2410">
      <c r="A2410" s="20">
        <f>Тех_Движение!$A$2407</f>
        <v/>
      </c>
      <c r="B2410" s="20">
        <f>IF(Тех_Движение!$F$2407&gt;0,Тех_Движение!$I$2407,"")</f>
        <v/>
      </c>
      <c r="C2410" s="20">
        <f>IF($B2410="","",Тех_Движение!$D$2407)</f>
        <v/>
      </c>
      <c r="D2410" s="42">
        <f>IF($B2410="","",Тех_Движение!$B$2407)</f>
        <v/>
      </c>
      <c r="E2410" s="54">
        <f>IF($B2410="","",Тех_Движение!$F$2407)</f>
        <v/>
      </c>
      <c r="F2410" s="54">
        <f>IF($B2410="","",SUMIFS($E$5:$E2409,$C$5:$C2409,$C2410))</f>
        <v/>
      </c>
      <c r="G2410" s="54">
        <f>IF($B2410="","",MAX(0,$E2410-MAX(0,SUMIFS(Тех_Движение!$G$2:$G$5111,Тех_Движение!$D$2:$D$5111,$C2410,Тех_Движение!$B$2:$B$5111,"&lt;="&amp;Настройки!$B$5-1)-$F2410)))</f>
        <v/>
      </c>
      <c r="H2410" s="54">
        <f>IF($B2410="","",IF(AND($D2410&gt;=Настройки!$B$5,$D2410&lt;=Настройки!$B$6),$E2410,0))</f>
        <v/>
      </c>
      <c r="I2410" s="54">
        <f>IF($B2410="","",$G2410+$H2410-$J2410)</f>
        <v/>
      </c>
      <c r="J2410" s="54">
        <f>IF($B2410="","",MAX(0,$E2410-MAX(0,SUMIFS(Тех_Движение!$G$2:$G$5111,Тех_Движение!$D$2:$D$5111,$C2410,Тех_Движение!$B$2:$B$5111,"&lt;="&amp;Настройки!$B$6)-$F2410)))</f>
        <v/>
      </c>
      <c r="K2410" s="54">
        <f>IF(OR($B2410="",K$3&lt;$D2410+Настройки!$B$7),0,MAX(0,$E2410-MAX(0,SUMIFS(Тех_Движение!$G$2:$G$5111,Тех_Движение!$D$2:$D$5111,$C2410,Тех_Движение!$B$2:$B$5111,"&lt;="&amp;K$3)-$F2410)))</f>
        <v/>
      </c>
      <c r="L2410" s="54">
        <f>IF(OR($B2410="",L$3&lt;$D2410+Настройки!$B$7),0,MAX(0,$E2410-MAX(0,SUMIFS(Тех_Движение!$G$2:$G$5111,Тех_Движение!$D$2:$D$5111,$C2410,Тех_Движение!$B$2:$B$5111,"&lt;="&amp;L$3)-$F2410)))</f>
        <v/>
      </c>
      <c r="M2410" s="54">
        <f>IF(OR($B2410="",M$3&lt;$D2410+Настройки!$B$7),0,MAX(0,$E2410-MAX(0,SUMIFS(Тех_Движение!$G$2:$G$5111,Тех_Движение!$D$2:$D$5111,$C2410,Тех_Движение!$B$2:$B$5111,"&lt;="&amp;M$3)-$F2410)))</f>
        <v/>
      </c>
      <c r="N2410" s="54">
        <f>IF(OR($B2410="",N$3&lt;$D2410+Настройки!$B$7),0,MAX(0,$E2410-MAX(0,SUMIFS(Тех_Движение!$G$2:$G$5111,Тех_Движение!$D$2:$D$5111,$C2410,Тех_Движение!$B$2:$B$5111,"&lt;="&amp;N$3)-$F2410)))</f>
        <v/>
      </c>
      <c r="O2410" s="54">
        <f>IF(OR($B2410="",O$3&lt;$D2410+Настройки!$B$7),0,MAX(0,$E2410-MAX(0,SUMIFS(Тех_Движение!$G$2:$G$5111,Тех_Движение!$D$2:$D$5111,$C2410,Тех_Движение!$B$2:$B$5111,"&lt;="&amp;O$3)-$F2410)))</f>
        <v/>
      </c>
      <c r="P2410" s="54">
        <f>IF(OR($B2410="",P$3&lt;$D2410+Настройки!$B$7),0,MAX(0,$E2410-MAX(0,SUMIFS(Тех_Движение!$G$2:$G$5111,Тех_Движение!$D$2:$D$5111,$C2410,Тех_Движение!$B$2:$B$5111,"&lt;="&amp;P$3)-$F2410)))</f>
        <v/>
      </c>
      <c r="Q2410" s="54">
        <f>IF(OR($B2410="",Q$3&lt;$D2410+Настройки!$B$7),0,MAX(0,$E2410-MAX(0,SUMIFS(Тех_Движение!$G$2:$G$5111,Тех_Движение!$D$2:$D$5111,$C2410,Тех_Движение!$B$2:$B$5111,"&lt;="&amp;Q$3)-$F2410)))</f>
        <v/>
      </c>
      <c r="R2410" s="54">
        <f>IF($B2410="","",SUM($K2410:$Q2410))</f>
        <v/>
      </c>
      <c r="S2410" s="56">
        <f>IF($B2410="","",VLOOKUP($C2410,Настройки!$A$11:$L$17,9,FALSE))</f>
        <v/>
      </c>
      <c r="T2410" s="56">
        <f>IF($B2410="","",$R2410*$S2410)</f>
        <v/>
      </c>
    </row>
    <row r="2411">
      <c r="A2411" s="20">
        <f>Тех_Движение!$A$2408</f>
        <v/>
      </c>
      <c r="B2411" s="20">
        <f>IF(Тех_Движение!$F$2408&gt;0,Тех_Движение!$I$2408,"")</f>
        <v/>
      </c>
      <c r="C2411" s="20">
        <f>IF($B2411="","",Тех_Движение!$D$2408)</f>
        <v/>
      </c>
      <c r="D2411" s="42">
        <f>IF($B2411="","",Тех_Движение!$B$2408)</f>
        <v/>
      </c>
      <c r="E2411" s="54">
        <f>IF($B2411="","",Тех_Движение!$F$2408)</f>
        <v/>
      </c>
      <c r="F2411" s="54">
        <f>IF($B2411="","",SUMIFS($E$5:$E2410,$C$5:$C2410,$C2411))</f>
        <v/>
      </c>
      <c r="G2411" s="54">
        <f>IF($B2411="","",MAX(0,$E2411-MAX(0,SUMIFS(Тех_Движение!$G$2:$G$5111,Тех_Движение!$D$2:$D$5111,$C2411,Тех_Движение!$B$2:$B$5111,"&lt;="&amp;Настройки!$B$5-1)-$F2411)))</f>
        <v/>
      </c>
      <c r="H2411" s="54">
        <f>IF($B2411="","",IF(AND($D2411&gt;=Настройки!$B$5,$D2411&lt;=Настройки!$B$6),$E2411,0))</f>
        <v/>
      </c>
      <c r="I2411" s="54">
        <f>IF($B2411="","",$G2411+$H2411-$J2411)</f>
        <v/>
      </c>
      <c r="J2411" s="54">
        <f>IF($B2411="","",MAX(0,$E2411-MAX(0,SUMIFS(Тех_Движение!$G$2:$G$5111,Тех_Движение!$D$2:$D$5111,$C2411,Тех_Движение!$B$2:$B$5111,"&lt;="&amp;Настройки!$B$6)-$F2411)))</f>
        <v/>
      </c>
      <c r="K2411" s="54">
        <f>IF(OR($B2411="",K$3&lt;$D2411+Настройки!$B$7),0,MAX(0,$E2411-MAX(0,SUMIFS(Тех_Движение!$G$2:$G$5111,Тех_Движение!$D$2:$D$5111,$C2411,Тех_Движение!$B$2:$B$5111,"&lt;="&amp;K$3)-$F2411)))</f>
        <v/>
      </c>
      <c r="L2411" s="54">
        <f>IF(OR($B2411="",L$3&lt;$D2411+Настройки!$B$7),0,MAX(0,$E2411-MAX(0,SUMIFS(Тех_Движение!$G$2:$G$5111,Тех_Движение!$D$2:$D$5111,$C2411,Тех_Движение!$B$2:$B$5111,"&lt;="&amp;L$3)-$F2411)))</f>
        <v/>
      </c>
      <c r="M2411" s="54">
        <f>IF(OR($B2411="",M$3&lt;$D2411+Настройки!$B$7),0,MAX(0,$E2411-MAX(0,SUMIFS(Тех_Движение!$G$2:$G$5111,Тех_Движение!$D$2:$D$5111,$C2411,Тех_Движение!$B$2:$B$5111,"&lt;="&amp;M$3)-$F2411)))</f>
        <v/>
      </c>
      <c r="N2411" s="54">
        <f>IF(OR($B2411="",N$3&lt;$D2411+Настройки!$B$7),0,MAX(0,$E2411-MAX(0,SUMIFS(Тех_Движение!$G$2:$G$5111,Тех_Движение!$D$2:$D$5111,$C2411,Тех_Движение!$B$2:$B$5111,"&lt;="&amp;N$3)-$F2411)))</f>
        <v/>
      </c>
      <c r="O2411" s="54">
        <f>IF(OR($B2411="",O$3&lt;$D2411+Настройки!$B$7),0,MAX(0,$E2411-MAX(0,SUMIFS(Тех_Движение!$G$2:$G$5111,Тех_Движение!$D$2:$D$5111,$C2411,Тех_Движение!$B$2:$B$5111,"&lt;="&amp;O$3)-$F2411)))</f>
        <v/>
      </c>
      <c r="P2411" s="54">
        <f>IF(OR($B2411="",P$3&lt;$D2411+Настройки!$B$7),0,MAX(0,$E2411-MAX(0,SUMIFS(Тех_Движение!$G$2:$G$5111,Тех_Движение!$D$2:$D$5111,$C2411,Тех_Движение!$B$2:$B$5111,"&lt;="&amp;P$3)-$F2411)))</f>
        <v/>
      </c>
      <c r="Q2411" s="54">
        <f>IF(OR($B2411="",Q$3&lt;$D2411+Настройки!$B$7),0,MAX(0,$E2411-MAX(0,SUMIFS(Тех_Движение!$G$2:$G$5111,Тех_Движение!$D$2:$D$5111,$C2411,Тех_Движение!$B$2:$B$5111,"&lt;="&amp;Q$3)-$F2411)))</f>
        <v/>
      </c>
      <c r="R2411" s="54">
        <f>IF($B2411="","",SUM($K2411:$Q2411))</f>
        <v/>
      </c>
      <c r="S2411" s="56">
        <f>IF($B2411="","",VLOOKUP($C2411,Настройки!$A$11:$L$17,9,FALSE))</f>
        <v/>
      </c>
      <c r="T2411" s="56">
        <f>IF($B2411="","",$R2411*$S2411)</f>
        <v/>
      </c>
    </row>
    <row r="2412">
      <c r="A2412" s="20">
        <f>Тех_Движение!$A$2409</f>
        <v/>
      </c>
      <c r="B2412" s="20">
        <f>IF(Тех_Движение!$F$2409&gt;0,Тех_Движение!$I$2409,"")</f>
        <v/>
      </c>
      <c r="C2412" s="20">
        <f>IF($B2412="","",Тех_Движение!$D$2409)</f>
        <v/>
      </c>
      <c r="D2412" s="42">
        <f>IF($B2412="","",Тех_Движение!$B$2409)</f>
        <v/>
      </c>
      <c r="E2412" s="54">
        <f>IF($B2412="","",Тех_Движение!$F$2409)</f>
        <v/>
      </c>
      <c r="F2412" s="54">
        <f>IF($B2412="","",SUMIFS($E$5:$E2411,$C$5:$C2411,$C2412))</f>
        <v/>
      </c>
      <c r="G2412" s="54">
        <f>IF($B2412="","",MAX(0,$E2412-MAX(0,SUMIFS(Тех_Движение!$G$2:$G$5111,Тех_Движение!$D$2:$D$5111,$C2412,Тех_Движение!$B$2:$B$5111,"&lt;="&amp;Настройки!$B$5-1)-$F2412)))</f>
        <v/>
      </c>
      <c r="H2412" s="54">
        <f>IF($B2412="","",IF(AND($D2412&gt;=Настройки!$B$5,$D2412&lt;=Настройки!$B$6),$E2412,0))</f>
        <v/>
      </c>
      <c r="I2412" s="54">
        <f>IF($B2412="","",$G2412+$H2412-$J2412)</f>
        <v/>
      </c>
      <c r="J2412" s="54">
        <f>IF($B2412="","",MAX(0,$E2412-MAX(0,SUMIFS(Тех_Движение!$G$2:$G$5111,Тех_Движение!$D$2:$D$5111,$C2412,Тех_Движение!$B$2:$B$5111,"&lt;="&amp;Настройки!$B$6)-$F2412)))</f>
        <v/>
      </c>
      <c r="K2412" s="54">
        <f>IF(OR($B2412="",K$3&lt;$D2412+Настройки!$B$7),0,MAX(0,$E2412-MAX(0,SUMIFS(Тех_Движение!$G$2:$G$5111,Тех_Движение!$D$2:$D$5111,$C2412,Тех_Движение!$B$2:$B$5111,"&lt;="&amp;K$3)-$F2412)))</f>
        <v/>
      </c>
      <c r="L2412" s="54">
        <f>IF(OR($B2412="",L$3&lt;$D2412+Настройки!$B$7),0,MAX(0,$E2412-MAX(0,SUMIFS(Тех_Движение!$G$2:$G$5111,Тех_Движение!$D$2:$D$5111,$C2412,Тех_Движение!$B$2:$B$5111,"&lt;="&amp;L$3)-$F2412)))</f>
        <v/>
      </c>
      <c r="M2412" s="54">
        <f>IF(OR($B2412="",M$3&lt;$D2412+Настройки!$B$7),0,MAX(0,$E2412-MAX(0,SUMIFS(Тех_Движение!$G$2:$G$5111,Тех_Движение!$D$2:$D$5111,$C2412,Тех_Движение!$B$2:$B$5111,"&lt;="&amp;M$3)-$F2412)))</f>
        <v/>
      </c>
      <c r="N2412" s="54">
        <f>IF(OR($B2412="",N$3&lt;$D2412+Настройки!$B$7),0,MAX(0,$E2412-MAX(0,SUMIFS(Тех_Движение!$G$2:$G$5111,Тех_Движение!$D$2:$D$5111,$C2412,Тех_Движение!$B$2:$B$5111,"&lt;="&amp;N$3)-$F2412)))</f>
        <v/>
      </c>
      <c r="O2412" s="54">
        <f>IF(OR($B2412="",O$3&lt;$D2412+Настройки!$B$7),0,MAX(0,$E2412-MAX(0,SUMIFS(Тех_Движение!$G$2:$G$5111,Тех_Движение!$D$2:$D$5111,$C2412,Тех_Движение!$B$2:$B$5111,"&lt;="&amp;O$3)-$F2412)))</f>
        <v/>
      </c>
      <c r="P2412" s="54">
        <f>IF(OR($B2412="",P$3&lt;$D2412+Настройки!$B$7),0,MAX(0,$E2412-MAX(0,SUMIFS(Тех_Движение!$G$2:$G$5111,Тех_Движение!$D$2:$D$5111,$C2412,Тех_Движение!$B$2:$B$5111,"&lt;="&amp;P$3)-$F2412)))</f>
        <v/>
      </c>
      <c r="Q2412" s="54">
        <f>IF(OR($B2412="",Q$3&lt;$D2412+Настройки!$B$7),0,MAX(0,$E2412-MAX(0,SUMIFS(Тех_Движение!$G$2:$G$5111,Тех_Движение!$D$2:$D$5111,$C2412,Тех_Движение!$B$2:$B$5111,"&lt;="&amp;Q$3)-$F2412)))</f>
        <v/>
      </c>
      <c r="R2412" s="54">
        <f>IF($B2412="","",SUM($K2412:$Q2412))</f>
        <v/>
      </c>
      <c r="S2412" s="56">
        <f>IF($B2412="","",VLOOKUP($C2412,Настройки!$A$11:$L$17,9,FALSE))</f>
        <v/>
      </c>
      <c r="T2412" s="56">
        <f>IF($B2412="","",$R2412*$S2412)</f>
        <v/>
      </c>
    </row>
    <row r="2413">
      <c r="A2413" s="20">
        <f>Тех_Движение!$A$2410</f>
        <v/>
      </c>
      <c r="B2413" s="20">
        <f>IF(Тех_Движение!$F$2410&gt;0,Тех_Движение!$I$2410,"")</f>
        <v/>
      </c>
      <c r="C2413" s="20">
        <f>IF($B2413="","",Тех_Движение!$D$2410)</f>
        <v/>
      </c>
      <c r="D2413" s="42">
        <f>IF($B2413="","",Тех_Движение!$B$2410)</f>
        <v/>
      </c>
      <c r="E2413" s="54">
        <f>IF($B2413="","",Тех_Движение!$F$2410)</f>
        <v/>
      </c>
      <c r="F2413" s="54">
        <f>IF($B2413="","",SUMIFS($E$5:$E2412,$C$5:$C2412,$C2413))</f>
        <v/>
      </c>
      <c r="G2413" s="54">
        <f>IF($B2413="","",MAX(0,$E2413-MAX(0,SUMIFS(Тех_Движение!$G$2:$G$5111,Тех_Движение!$D$2:$D$5111,$C2413,Тех_Движение!$B$2:$B$5111,"&lt;="&amp;Настройки!$B$5-1)-$F2413)))</f>
        <v/>
      </c>
      <c r="H2413" s="54">
        <f>IF($B2413="","",IF(AND($D2413&gt;=Настройки!$B$5,$D2413&lt;=Настройки!$B$6),$E2413,0))</f>
        <v/>
      </c>
      <c r="I2413" s="54">
        <f>IF($B2413="","",$G2413+$H2413-$J2413)</f>
        <v/>
      </c>
      <c r="J2413" s="54">
        <f>IF($B2413="","",MAX(0,$E2413-MAX(0,SUMIFS(Тех_Движение!$G$2:$G$5111,Тех_Движение!$D$2:$D$5111,$C2413,Тех_Движение!$B$2:$B$5111,"&lt;="&amp;Настройки!$B$6)-$F2413)))</f>
        <v/>
      </c>
      <c r="K2413" s="54">
        <f>IF(OR($B2413="",K$3&lt;$D2413+Настройки!$B$7),0,MAX(0,$E2413-MAX(0,SUMIFS(Тех_Движение!$G$2:$G$5111,Тех_Движение!$D$2:$D$5111,$C2413,Тех_Движение!$B$2:$B$5111,"&lt;="&amp;K$3)-$F2413)))</f>
        <v/>
      </c>
      <c r="L2413" s="54">
        <f>IF(OR($B2413="",L$3&lt;$D2413+Настройки!$B$7),0,MAX(0,$E2413-MAX(0,SUMIFS(Тех_Движение!$G$2:$G$5111,Тех_Движение!$D$2:$D$5111,$C2413,Тех_Движение!$B$2:$B$5111,"&lt;="&amp;L$3)-$F2413)))</f>
        <v/>
      </c>
      <c r="M2413" s="54">
        <f>IF(OR($B2413="",M$3&lt;$D2413+Настройки!$B$7),0,MAX(0,$E2413-MAX(0,SUMIFS(Тех_Движение!$G$2:$G$5111,Тех_Движение!$D$2:$D$5111,$C2413,Тех_Движение!$B$2:$B$5111,"&lt;="&amp;M$3)-$F2413)))</f>
        <v/>
      </c>
      <c r="N2413" s="54">
        <f>IF(OR($B2413="",N$3&lt;$D2413+Настройки!$B$7),0,MAX(0,$E2413-MAX(0,SUMIFS(Тех_Движение!$G$2:$G$5111,Тех_Движение!$D$2:$D$5111,$C2413,Тех_Движение!$B$2:$B$5111,"&lt;="&amp;N$3)-$F2413)))</f>
        <v/>
      </c>
      <c r="O2413" s="54">
        <f>IF(OR($B2413="",O$3&lt;$D2413+Настройки!$B$7),0,MAX(0,$E2413-MAX(0,SUMIFS(Тех_Движение!$G$2:$G$5111,Тех_Движение!$D$2:$D$5111,$C2413,Тех_Движение!$B$2:$B$5111,"&lt;="&amp;O$3)-$F2413)))</f>
        <v/>
      </c>
      <c r="P2413" s="54">
        <f>IF(OR($B2413="",P$3&lt;$D2413+Настройки!$B$7),0,MAX(0,$E2413-MAX(0,SUMIFS(Тех_Движение!$G$2:$G$5111,Тех_Движение!$D$2:$D$5111,$C2413,Тех_Движение!$B$2:$B$5111,"&lt;="&amp;P$3)-$F2413)))</f>
        <v/>
      </c>
      <c r="Q2413" s="54">
        <f>IF(OR($B2413="",Q$3&lt;$D2413+Настройки!$B$7),0,MAX(0,$E2413-MAX(0,SUMIFS(Тех_Движение!$G$2:$G$5111,Тех_Движение!$D$2:$D$5111,$C2413,Тех_Движение!$B$2:$B$5111,"&lt;="&amp;Q$3)-$F2413)))</f>
        <v/>
      </c>
      <c r="R2413" s="54">
        <f>IF($B2413="","",SUM($K2413:$Q2413))</f>
        <v/>
      </c>
      <c r="S2413" s="56">
        <f>IF($B2413="","",VLOOKUP($C2413,Настройки!$A$11:$L$17,9,FALSE))</f>
        <v/>
      </c>
      <c r="T2413" s="56">
        <f>IF($B2413="","",$R2413*$S2413)</f>
        <v/>
      </c>
    </row>
    <row r="2414">
      <c r="A2414" s="20">
        <f>Тех_Движение!$A$2411</f>
        <v/>
      </c>
      <c r="B2414" s="20">
        <f>IF(Тех_Движение!$F$2411&gt;0,Тех_Движение!$I$2411,"")</f>
        <v/>
      </c>
      <c r="C2414" s="20">
        <f>IF($B2414="","",Тех_Движение!$D$2411)</f>
        <v/>
      </c>
      <c r="D2414" s="42">
        <f>IF($B2414="","",Тех_Движение!$B$2411)</f>
        <v/>
      </c>
      <c r="E2414" s="54">
        <f>IF($B2414="","",Тех_Движение!$F$2411)</f>
        <v/>
      </c>
      <c r="F2414" s="54">
        <f>IF($B2414="","",SUMIFS($E$5:$E2413,$C$5:$C2413,$C2414))</f>
        <v/>
      </c>
      <c r="G2414" s="54">
        <f>IF($B2414="","",MAX(0,$E2414-MAX(0,SUMIFS(Тех_Движение!$G$2:$G$5111,Тех_Движение!$D$2:$D$5111,$C2414,Тех_Движение!$B$2:$B$5111,"&lt;="&amp;Настройки!$B$5-1)-$F2414)))</f>
        <v/>
      </c>
      <c r="H2414" s="54">
        <f>IF($B2414="","",IF(AND($D2414&gt;=Настройки!$B$5,$D2414&lt;=Настройки!$B$6),$E2414,0))</f>
        <v/>
      </c>
      <c r="I2414" s="54">
        <f>IF($B2414="","",$G2414+$H2414-$J2414)</f>
        <v/>
      </c>
      <c r="J2414" s="54">
        <f>IF($B2414="","",MAX(0,$E2414-MAX(0,SUMIFS(Тех_Движение!$G$2:$G$5111,Тех_Движение!$D$2:$D$5111,$C2414,Тех_Движение!$B$2:$B$5111,"&lt;="&amp;Настройки!$B$6)-$F2414)))</f>
        <v/>
      </c>
      <c r="K2414" s="54">
        <f>IF(OR($B2414="",K$3&lt;$D2414+Настройки!$B$7),0,MAX(0,$E2414-MAX(0,SUMIFS(Тех_Движение!$G$2:$G$5111,Тех_Движение!$D$2:$D$5111,$C2414,Тех_Движение!$B$2:$B$5111,"&lt;="&amp;K$3)-$F2414)))</f>
        <v/>
      </c>
      <c r="L2414" s="54">
        <f>IF(OR($B2414="",L$3&lt;$D2414+Настройки!$B$7),0,MAX(0,$E2414-MAX(0,SUMIFS(Тех_Движение!$G$2:$G$5111,Тех_Движение!$D$2:$D$5111,$C2414,Тех_Движение!$B$2:$B$5111,"&lt;="&amp;L$3)-$F2414)))</f>
        <v/>
      </c>
      <c r="M2414" s="54">
        <f>IF(OR($B2414="",M$3&lt;$D2414+Настройки!$B$7),0,MAX(0,$E2414-MAX(0,SUMIFS(Тех_Движение!$G$2:$G$5111,Тех_Движение!$D$2:$D$5111,$C2414,Тех_Движение!$B$2:$B$5111,"&lt;="&amp;M$3)-$F2414)))</f>
        <v/>
      </c>
      <c r="N2414" s="54">
        <f>IF(OR($B2414="",N$3&lt;$D2414+Настройки!$B$7),0,MAX(0,$E2414-MAX(0,SUMIFS(Тех_Движение!$G$2:$G$5111,Тех_Движение!$D$2:$D$5111,$C2414,Тех_Движение!$B$2:$B$5111,"&lt;="&amp;N$3)-$F2414)))</f>
        <v/>
      </c>
      <c r="O2414" s="54">
        <f>IF(OR($B2414="",O$3&lt;$D2414+Настройки!$B$7),0,MAX(0,$E2414-MAX(0,SUMIFS(Тех_Движение!$G$2:$G$5111,Тех_Движение!$D$2:$D$5111,$C2414,Тех_Движение!$B$2:$B$5111,"&lt;="&amp;O$3)-$F2414)))</f>
        <v/>
      </c>
      <c r="P2414" s="54">
        <f>IF(OR($B2414="",P$3&lt;$D2414+Настройки!$B$7),0,MAX(0,$E2414-MAX(0,SUMIFS(Тех_Движение!$G$2:$G$5111,Тех_Движение!$D$2:$D$5111,$C2414,Тех_Движение!$B$2:$B$5111,"&lt;="&amp;P$3)-$F2414)))</f>
        <v/>
      </c>
      <c r="Q2414" s="54">
        <f>IF(OR($B2414="",Q$3&lt;$D2414+Настройки!$B$7),0,MAX(0,$E2414-MAX(0,SUMIFS(Тех_Движение!$G$2:$G$5111,Тех_Движение!$D$2:$D$5111,$C2414,Тех_Движение!$B$2:$B$5111,"&lt;="&amp;Q$3)-$F2414)))</f>
        <v/>
      </c>
      <c r="R2414" s="54">
        <f>IF($B2414="","",SUM($K2414:$Q2414))</f>
        <v/>
      </c>
      <c r="S2414" s="56">
        <f>IF($B2414="","",VLOOKUP($C2414,Настройки!$A$11:$L$17,9,FALSE))</f>
        <v/>
      </c>
      <c r="T2414" s="56">
        <f>IF($B2414="","",$R2414*$S2414)</f>
        <v/>
      </c>
    </row>
    <row r="2415">
      <c r="A2415" s="20">
        <f>Тех_Движение!$A$2412</f>
        <v/>
      </c>
      <c r="B2415" s="20">
        <f>IF(Тех_Движение!$F$2412&gt;0,Тех_Движение!$I$2412,"")</f>
        <v/>
      </c>
      <c r="C2415" s="20">
        <f>IF($B2415="","",Тех_Движение!$D$2412)</f>
        <v/>
      </c>
      <c r="D2415" s="42">
        <f>IF($B2415="","",Тех_Движение!$B$2412)</f>
        <v/>
      </c>
      <c r="E2415" s="54">
        <f>IF($B2415="","",Тех_Движение!$F$2412)</f>
        <v/>
      </c>
      <c r="F2415" s="54">
        <f>IF($B2415="","",SUMIFS($E$5:$E2414,$C$5:$C2414,$C2415))</f>
        <v/>
      </c>
      <c r="G2415" s="54">
        <f>IF($B2415="","",MAX(0,$E2415-MAX(0,SUMIFS(Тех_Движение!$G$2:$G$5111,Тех_Движение!$D$2:$D$5111,$C2415,Тех_Движение!$B$2:$B$5111,"&lt;="&amp;Настройки!$B$5-1)-$F2415)))</f>
        <v/>
      </c>
      <c r="H2415" s="54">
        <f>IF($B2415="","",IF(AND($D2415&gt;=Настройки!$B$5,$D2415&lt;=Настройки!$B$6),$E2415,0))</f>
        <v/>
      </c>
      <c r="I2415" s="54">
        <f>IF($B2415="","",$G2415+$H2415-$J2415)</f>
        <v/>
      </c>
      <c r="J2415" s="54">
        <f>IF($B2415="","",MAX(0,$E2415-MAX(0,SUMIFS(Тех_Движение!$G$2:$G$5111,Тех_Движение!$D$2:$D$5111,$C2415,Тех_Движение!$B$2:$B$5111,"&lt;="&amp;Настройки!$B$6)-$F2415)))</f>
        <v/>
      </c>
      <c r="K2415" s="54">
        <f>IF(OR($B2415="",K$3&lt;$D2415+Настройки!$B$7),0,MAX(0,$E2415-MAX(0,SUMIFS(Тех_Движение!$G$2:$G$5111,Тех_Движение!$D$2:$D$5111,$C2415,Тех_Движение!$B$2:$B$5111,"&lt;="&amp;K$3)-$F2415)))</f>
        <v/>
      </c>
      <c r="L2415" s="54">
        <f>IF(OR($B2415="",L$3&lt;$D2415+Настройки!$B$7),0,MAX(0,$E2415-MAX(0,SUMIFS(Тех_Движение!$G$2:$G$5111,Тех_Движение!$D$2:$D$5111,$C2415,Тех_Движение!$B$2:$B$5111,"&lt;="&amp;L$3)-$F2415)))</f>
        <v/>
      </c>
      <c r="M2415" s="54">
        <f>IF(OR($B2415="",M$3&lt;$D2415+Настройки!$B$7),0,MAX(0,$E2415-MAX(0,SUMIFS(Тех_Движение!$G$2:$G$5111,Тех_Движение!$D$2:$D$5111,$C2415,Тех_Движение!$B$2:$B$5111,"&lt;="&amp;M$3)-$F2415)))</f>
        <v/>
      </c>
      <c r="N2415" s="54">
        <f>IF(OR($B2415="",N$3&lt;$D2415+Настройки!$B$7),0,MAX(0,$E2415-MAX(0,SUMIFS(Тех_Движение!$G$2:$G$5111,Тех_Движение!$D$2:$D$5111,$C2415,Тех_Движение!$B$2:$B$5111,"&lt;="&amp;N$3)-$F2415)))</f>
        <v/>
      </c>
      <c r="O2415" s="54">
        <f>IF(OR($B2415="",O$3&lt;$D2415+Настройки!$B$7),0,MAX(0,$E2415-MAX(0,SUMIFS(Тех_Движение!$G$2:$G$5111,Тех_Движение!$D$2:$D$5111,$C2415,Тех_Движение!$B$2:$B$5111,"&lt;="&amp;O$3)-$F2415)))</f>
        <v/>
      </c>
      <c r="P2415" s="54">
        <f>IF(OR($B2415="",P$3&lt;$D2415+Настройки!$B$7),0,MAX(0,$E2415-MAX(0,SUMIFS(Тех_Движение!$G$2:$G$5111,Тех_Движение!$D$2:$D$5111,$C2415,Тех_Движение!$B$2:$B$5111,"&lt;="&amp;P$3)-$F2415)))</f>
        <v/>
      </c>
      <c r="Q2415" s="54">
        <f>IF(OR($B2415="",Q$3&lt;$D2415+Настройки!$B$7),0,MAX(0,$E2415-MAX(0,SUMIFS(Тех_Движение!$G$2:$G$5111,Тех_Движение!$D$2:$D$5111,$C2415,Тех_Движение!$B$2:$B$5111,"&lt;="&amp;Q$3)-$F2415)))</f>
        <v/>
      </c>
      <c r="R2415" s="54">
        <f>IF($B2415="","",SUM($K2415:$Q2415))</f>
        <v/>
      </c>
      <c r="S2415" s="56">
        <f>IF($B2415="","",VLOOKUP($C2415,Настройки!$A$11:$L$17,9,FALSE))</f>
        <v/>
      </c>
      <c r="T2415" s="56">
        <f>IF($B2415="","",$R2415*$S2415)</f>
        <v/>
      </c>
    </row>
    <row r="2416">
      <c r="A2416" s="20">
        <f>Тех_Движение!$A$2413</f>
        <v/>
      </c>
      <c r="B2416" s="20">
        <f>IF(Тех_Движение!$F$2413&gt;0,Тех_Движение!$I$2413,"")</f>
        <v/>
      </c>
      <c r="C2416" s="20">
        <f>IF($B2416="","",Тех_Движение!$D$2413)</f>
        <v/>
      </c>
      <c r="D2416" s="42">
        <f>IF($B2416="","",Тех_Движение!$B$2413)</f>
        <v/>
      </c>
      <c r="E2416" s="54">
        <f>IF($B2416="","",Тех_Движение!$F$2413)</f>
        <v/>
      </c>
      <c r="F2416" s="54">
        <f>IF($B2416="","",SUMIFS($E$5:$E2415,$C$5:$C2415,$C2416))</f>
        <v/>
      </c>
      <c r="G2416" s="54">
        <f>IF($B2416="","",MAX(0,$E2416-MAX(0,SUMIFS(Тех_Движение!$G$2:$G$5111,Тех_Движение!$D$2:$D$5111,$C2416,Тех_Движение!$B$2:$B$5111,"&lt;="&amp;Настройки!$B$5-1)-$F2416)))</f>
        <v/>
      </c>
      <c r="H2416" s="54">
        <f>IF($B2416="","",IF(AND($D2416&gt;=Настройки!$B$5,$D2416&lt;=Настройки!$B$6),$E2416,0))</f>
        <v/>
      </c>
      <c r="I2416" s="54">
        <f>IF($B2416="","",$G2416+$H2416-$J2416)</f>
        <v/>
      </c>
      <c r="J2416" s="54">
        <f>IF($B2416="","",MAX(0,$E2416-MAX(0,SUMIFS(Тех_Движение!$G$2:$G$5111,Тех_Движение!$D$2:$D$5111,$C2416,Тех_Движение!$B$2:$B$5111,"&lt;="&amp;Настройки!$B$6)-$F2416)))</f>
        <v/>
      </c>
      <c r="K2416" s="54">
        <f>IF(OR($B2416="",K$3&lt;$D2416+Настройки!$B$7),0,MAX(0,$E2416-MAX(0,SUMIFS(Тех_Движение!$G$2:$G$5111,Тех_Движение!$D$2:$D$5111,$C2416,Тех_Движение!$B$2:$B$5111,"&lt;="&amp;K$3)-$F2416)))</f>
        <v/>
      </c>
      <c r="L2416" s="54">
        <f>IF(OR($B2416="",L$3&lt;$D2416+Настройки!$B$7),0,MAX(0,$E2416-MAX(0,SUMIFS(Тех_Движение!$G$2:$G$5111,Тех_Движение!$D$2:$D$5111,$C2416,Тех_Движение!$B$2:$B$5111,"&lt;="&amp;L$3)-$F2416)))</f>
        <v/>
      </c>
      <c r="M2416" s="54">
        <f>IF(OR($B2416="",M$3&lt;$D2416+Настройки!$B$7),0,MAX(0,$E2416-MAX(0,SUMIFS(Тех_Движение!$G$2:$G$5111,Тех_Движение!$D$2:$D$5111,$C2416,Тех_Движение!$B$2:$B$5111,"&lt;="&amp;M$3)-$F2416)))</f>
        <v/>
      </c>
      <c r="N2416" s="54">
        <f>IF(OR($B2416="",N$3&lt;$D2416+Настройки!$B$7),0,MAX(0,$E2416-MAX(0,SUMIFS(Тех_Движение!$G$2:$G$5111,Тех_Движение!$D$2:$D$5111,$C2416,Тех_Движение!$B$2:$B$5111,"&lt;="&amp;N$3)-$F2416)))</f>
        <v/>
      </c>
      <c r="O2416" s="54">
        <f>IF(OR($B2416="",O$3&lt;$D2416+Настройки!$B$7),0,MAX(0,$E2416-MAX(0,SUMIFS(Тех_Движение!$G$2:$G$5111,Тех_Движение!$D$2:$D$5111,$C2416,Тех_Движение!$B$2:$B$5111,"&lt;="&amp;O$3)-$F2416)))</f>
        <v/>
      </c>
      <c r="P2416" s="54">
        <f>IF(OR($B2416="",P$3&lt;$D2416+Настройки!$B$7),0,MAX(0,$E2416-MAX(0,SUMIFS(Тех_Движение!$G$2:$G$5111,Тех_Движение!$D$2:$D$5111,$C2416,Тех_Движение!$B$2:$B$5111,"&lt;="&amp;P$3)-$F2416)))</f>
        <v/>
      </c>
      <c r="Q2416" s="54">
        <f>IF(OR($B2416="",Q$3&lt;$D2416+Настройки!$B$7),0,MAX(0,$E2416-MAX(0,SUMIFS(Тех_Движение!$G$2:$G$5111,Тех_Движение!$D$2:$D$5111,$C2416,Тех_Движение!$B$2:$B$5111,"&lt;="&amp;Q$3)-$F2416)))</f>
        <v/>
      </c>
      <c r="R2416" s="54">
        <f>IF($B2416="","",SUM($K2416:$Q2416))</f>
        <v/>
      </c>
      <c r="S2416" s="56">
        <f>IF($B2416="","",VLOOKUP($C2416,Настройки!$A$11:$L$17,9,FALSE))</f>
        <v/>
      </c>
      <c r="T2416" s="56">
        <f>IF($B2416="","",$R2416*$S2416)</f>
        <v/>
      </c>
    </row>
    <row r="2417">
      <c r="A2417" s="20">
        <f>Тех_Движение!$A$2414</f>
        <v/>
      </c>
      <c r="B2417" s="20">
        <f>IF(Тех_Движение!$F$2414&gt;0,Тех_Движение!$I$2414,"")</f>
        <v/>
      </c>
      <c r="C2417" s="20">
        <f>IF($B2417="","",Тех_Движение!$D$2414)</f>
        <v/>
      </c>
      <c r="D2417" s="42">
        <f>IF($B2417="","",Тех_Движение!$B$2414)</f>
        <v/>
      </c>
      <c r="E2417" s="54">
        <f>IF($B2417="","",Тех_Движение!$F$2414)</f>
        <v/>
      </c>
      <c r="F2417" s="54">
        <f>IF($B2417="","",SUMIFS($E$5:$E2416,$C$5:$C2416,$C2417))</f>
        <v/>
      </c>
      <c r="G2417" s="54">
        <f>IF($B2417="","",MAX(0,$E2417-MAX(0,SUMIFS(Тех_Движение!$G$2:$G$5111,Тех_Движение!$D$2:$D$5111,$C2417,Тех_Движение!$B$2:$B$5111,"&lt;="&amp;Настройки!$B$5-1)-$F2417)))</f>
        <v/>
      </c>
      <c r="H2417" s="54">
        <f>IF($B2417="","",IF(AND($D2417&gt;=Настройки!$B$5,$D2417&lt;=Настройки!$B$6),$E2417,0))</f>
        <v/>
      </c>
      <c r="I2417" s="54">
        <f>IF($B2417="","",$G2417+$H2417-$J2417)</f>
        <v/>
      </c>
      <c r="J2417" s="54">
        <f>IF($B2417="","",MAX(0,$E2417-MAX(0,SUMIFS(Тех_Движение!$G$2:$G$5111,Тех_Движение!$D$2:$D$5111,$C2417,Тех_Движение!$B$2:$B$5111,"&lt;="&amp;Настройки!$B$6)-$F2417)))</f>
        <v/>
      </c>
      <c r="K2417" s="54">
        <f>IF(OR($B2417="",K$3&lt;$D2417+Настройки!$B$7),0,MAX(0,$E2417-MAX(0,SUMIFS(Тех_Движение!$G$2:$G$5111,Тех_Движение!$D$2:$D$5111,$C2417,Тех_Движение!$B$2:$B$5111,"&lt;="&amp;K$3)-$F2417)))</f>
        <v/>
      </c>
      <c r="L2417" s="54">
        <f>IF(OR($B2417="",L$3&lt;$D2417+Настройки!$B$7),0,MAX(0,$E2417-MAX(0,SUMIFS(Тех_Движение!$G$2:$G$5111,Тех_Движение!$D$2:$D$5111,$C2417,Тех_Движение!$B$2:$B$5111,"&lt;="&amp;L$3)-$F2417)))</f>
        <v/>
      </c>
      <c r="M2417" s="54">
        <f>IF(OR($B2417="",M$3&lt;$D2417+Настройки!$B$7),0,MAX(0,$E2417-MAX(0,SUMIFS(Тех_Движение!$G$2:$G$5111,Тех_Движение!$D$2:$D$5111,$C2417,Тех_Движение!$B$2:$B$5111,"&lt;="&amp;M$3)-$F2417)))</f>
        <v/>
      </c>
      <c r="N2417" s="54">
        <f>IF(OR($B2417="",N$3&lt;$D2417+Настройки!$B$7),0,MAX(0,$E2417-MAX(0,SUMIFS(Тех_Движение!$G$2:$G$5111,Тех_Движение!$D$2:$D$5111,$C2417,Тех_Движение!$B$2:$B$5111,"&lt;="&amp;N$3)-$F2417)))</f>
        <v/>
      </c>
      <c r="O2417" s="54">
        <f>IF(OR($B2417="",O$3&lt;$D2417+Настройки!$B$7),0,MAX(0,$E2417-MAX(0,SUMIFS(Тех_Движение!$G$2:$G$5111,Тех_Движение!$D$2:$D$5111,$C2417,Тех_Движение!$B$2:$B$5111,"&lt;="&amp;O$3)-$F2417)))</f>
        <v/>
      </c>
      <c r="P2417" s="54">
        <f>IF(OR($B2417="",P$3&lt;$D2417+Настройки!$B$7),0,MAX(0,$E2417-MAX(0,SUMIFS(Тех_Движение!$G$2:$G$5111,Тех_Движение!$D$2:$D$5111,$C2417,Тех_Движение!$B$2:$B$5111,"&lt;="&amp;P$3)-$F2417)))</f>
        <v/>
      </c>
      <c r="Q2417" s="54">
        <f>IF(OR($B2417="",Q$3&lt;$D2417+Настройки!$B$7),0,MAX(0,$E2417-MAX(0,SUMIFS(Тех_Движение!$G$2:$G$5111,Тех_Движение!$D$2:$D$5111,$C2417,Тех_Движение!$B$2:$B$5111,"&lt;="&amp;Q$3)-$F2417)))</f>
        <v/>
      </c>
      <c r="R2417" s="54">
        <f>IF($B2417="","",SUM($K2417:$Q2417))</f>
        <v/>
      </c>
      <c r="S2417" s="56">
        <f>IF($B2417="","",VLOOKUP($C2417,Настройки!$A$11:$L$17,9,FALSE))</f>
        <v/>
      </c>
      <c r="T2417" s="56">
        <f>IF($B2417="","",$R2417*$S2417)</f>
        <v/>
      </c>
    </row>
    <row r="2418">
      <c r="A2418" s="20">
        <f>Тех_Движение!$A$2415</f>
        <v/>
      </c>
      <c r="B2418" s="20">
        <f>IF(Тех_Движение!$F$2415&gt;0,Тех_Движение!$I$2415,"")</f>
        <v/>
      </c>
      <c r="C2418" s="20">
        <f>IF($B2418="","",Тех_Движение!$D$2415)</f>
        <v/>
      </c>
      <c r="D2418" s="42">
        <f>IF($B2418="","",Тех_Движение!$B$2415)</f>
        <v/>
      </c>
      <c r="E2418" s="54">
        <f>IF($B2418="","",Тех_Движение!$F$2415)</f>
        <v/>
      </c>
      <c r="F2418" s="54">
        <f>IF($B2418="","",SUMIFS($E$5:$E2417,$C$5:$C2417,$C2418))</f>
        <v/>
      </c>
      <c r="G2418" s="54">
        <f>IF($B2418="","",MAX(0,$E2418-MAX(0,SUMIFS(Тех_Движение!$G$2:$G$5111,Тех_Движение!$D$2:$D$5111,$C2418,Тех_Движение!$B$2:$B$5111,"&lt;="&amp;Настройки!$B$5-1)-$F2418)))</f>
        <v/>
      </c>
      <c r="H2418" s="54">
        <f>IF($B2418="","",IF(AND($D2418&gt;=Настройки!$B$5,$D2418&lt;=Настройки!$B$6),$E2418,0))</f>
        <v/>
      </c>
      <c r="I2418" s="54">
        <f>IF($B2418="","",$G2418+$H2418-$J2418)</f>
        <v/>
      </c>
      <c r="J2418" s="54">
        <f>IF($B2418="","",MAX(0,$E2418-MAX(0,SUMIFS(Тех_Движение!$G$2:$G$5111,Тех_Движение!$D$2:$D$5111,$C2418,Тех_Движение!$B$2:$B$5111,"&lt;="&amp;Настройки!$B$6)-$F2418)))</f>
        <v/>
      </c>
      <c r="K2418" s="54">
        <f>IF(OR($B2418="",K$3&lt;$D2418+Настройки!$B$7),0,MAX(0,$E2418-MAX(0,SUMIFS(Тех_Движение!$G$2:$G$5111,Тех_Движение!$D$2:$D$5111,$C2418,Тех_Движение!$B$2:$B$5111,"&lt;="&amp;K$3)-$F2418)))</f>
        <v/>
      </c>
      <c r="L2418" s="54">
        <f>IF(OR($B2418="",L$3&lt;$D2418+Настройки!$B$7),0,MAX(0,$E2418-MAX(0,SUMIFS(Тех_Движение!$G$2:$G$5111,Тех_Движение!$D$2:$D$5111,$C2418,Тех_Движение!$B$2:$B$5111,"&lt;="&amp;L$3)-$F2418)))</f>
        <v/>
      </c>
      <c r="M2418" s="54">
        <f>IF(OR($B2418="",M$3&lt;$D2418+Настройки!$B$7),0,MAX(0,$E2418-MAX(0,SUMIFS(Тех_Движение!$G$2:$G$5111,Тех_Движение!$D$2:$D$5111,$C2418,Тех_Движение!$B$2:$B$5111,"&lt;="&amp;M$3)-$F2418)))</f>
        <v/>
      </c>
      <c r="N2418" s="54">
        <f>IF(OR($B2418="",N$3&lt;$D2418+Настройки!$B$7),0,MAX(0,$E2418-MAX(0,SUMIFS(Тех_Движение!$G$2:$G$5111,Тех_Движение!$D$2:$D$5111,$C2418,Тех_Движение!$B$2:$B$5111,"&lt;="&amp;N$3)-$F2418)))</f>
        <v/>
      </c>
      <c r="O2418" s="54">
        <f>IF(OR($B2418="",O$3&lt;$D2418+Настройки!$B$7),0,MAX(0,$E2418-MAX(0,SUMIFS(Тех_Движение!$G$2:$G$5111,Тех_Движение!$D$2:$D$5111,$C2418,Тех_Движение!$B$2:$B$5111,"&lt;="&amp;O$3)-$F2418)))</f>
        <v/>
      </c>
      <c r="P2418" s="54">
        <f>IF(OR($B2418="",P$3&lt;$D2418+Настройки!$B$7),0,MAX(0,$E2418-MAX(0,SUMIFS(Тех_Движение!$G$2:$G$5111,Тех_Движение!$D$2:$D$5111,$C2418,Тех_Движение!$B$2:$B$5111,"&lt;="&amp;P$3)-$F2418)))</f>
        <v/>
      </c>
      <c r="Q2418" s="54">
        <f>IF(OR($B2418="",Q$3&lt;$D2418+Настройки!$B$7),0,MAX(0,$E2418-MAX(0,SUMIFS(Тех_Движение!$G$2:$G$5111,Тех_Движение!$D$2:$D$5111,$C2418,Тех_Движение!$B$2:$B$5111,"&lt;="&amp;Q$3)-$F2418)))</f>
        <v/>
      </c>
      <c r="R2418" s="54">
        <f>IF($B2418="","",SUM($K2418:$Q2418))</f>
        <v/>
      </c>
      <c r="S2418" s="56">
        <f>IF($B2418="","",VLOOKUP($C2418,Настройки!$A$11:$L$17,9,FALSE))</f>
        <v/>
      </c>
      <c r="T2418" s="56">
        <f>IF($B2418="","",$R2418*$S2418)</f>
        <v/>
      </c>
    </row>
    <row r="2419">
      <c r="A2419" s="20">
        <f>Тех_Движение!$A$2416</f>
        <v/>
      </c>
      <c r="B2419" s="20">
        <f>IF(Тех_Движение!$F$2416&gt;0,Тех_Движение!$I$2416,"")</f>
        <v/>
      </c>
      <c r="C2419" s="20">
        <f>IF($B2419="","",Тех_Движение!$D$2416)</f>
        <v/>
      </c>
      <c r="D2419" s="42">
        <f>IF($B2419="","",Тех_Движение!$B$2416)</f>
        <v/>
      </c>
      <c r="E2419" s="54">
        <f>IF($B2419="","",Тех_Движение!$F$2416)</f>
        <v/>
      </c>
      <c r="F2419" s="54">
        <f>IF($B2419="","",SUMIFS($E$5:$E2418,$C$5:$C2418,$C2419))</f>
        <v/>
      </c>
      <c r="G2419" s="54">
        <f>IF($B2419="","",MAX(0,$E2419-MAX(0,SUMIFS(Тех_Движение!$G$2:$G$5111,Тех_Движение!$D$2:$D$5111,$C2419,Тех_Движение!$B$2:$B$5111,"&lt;="&amp;Настройки!$B$5-1)-$F2419)))</f>
        <v/>
      </c>
      <c r="H2419" s="54">
        <f>IF($B2419="","",IF(AND($D2419&gt;=Настройки!$B$5,$D2419&lt;=Настройки!$B$6),$E2419,0))</f>
        <v/>
      </c>
      <c r="I2419" s="54">
        <f>IF($B2419="","",$G2419+$H2419-$J2419)</f>
        <v/>
      </c>
      <c r="J2419" s="54">
        <f>IF($B2419="","",MAX(0,$E2419-MAX(0,SUMIFS(Тех_Движение!$G$2:$G$5111,Тех_Движение!$D$2:$D$5111,$C2419,Тех_Движение!$B$2:$B$5111,"&lt;="&amp;Настройки!$B$6)-$F2419)))</f>
        <v/>
      </c>
      <c r="K2419" s="54">
        <f>IF(OR($B2419="",K$3&lt;$D2419+Настройки!$B$7),0,MAX(0,$E2419-MAX(0,SUMIFS(Тех_Движение!$G$2:$G$5111,Тех_Движение!$D$2:$D$5111,$C2419,Тех_Движение!$B$2:$B$5111,"&lt;="&amp;K$3)-$F2419)))</f>
        <v/>
      </c>
      <c r="L2419" s="54">
        <f>IF(OR($B2419="",L$3&lt;$D2419+Настройки!$B$7),0,MAX(0,$E2419-MAX(0,SUMIFS(Тех_Движение!$G$2:$G$5111,Тех_Движение!$D$2:$D$5111,$C2419,Тех_Движение!$B$2:$B$5111,"&lt;="&amp;L$3)-$F2419)))</f>
        <v/>
      </c>
      <c r="M2419" s="54">
        <f>IF(OR($B2419="",M$3&lt;$D2419+Настройки!$B$7),0,MAX(0,$E2419-MAX(0,SUMIFS(Тех_Движение!$G$2:$G$5111,Тех_Движение!$D$2:$D$5111,$C2419,Тех_Движение!$B$2:$B$5111,"&lt;="&amp;M$3)-$F2419)))</f>
        <v/>
      </c>
      <c r="N2419" s="54">
        <f>IF(OR($B2419="",N$3&lt;$D2419+Настройки!$B$7),0,MAX(0,$E2419-MAX(0,SUMIFS(Тех_Движение!$G$2:$G$5111,Тех_Движение!$D$2:$D$5111,$C2419,Тех_Движение!$B$2:$B$5111,"&lt;="&amp;N$3)-$F2419)))</f>
        <v/>
      </c>
      <c r="O2419" s="54">
        <f>IF(OR($B2419="",O$3&lt;$D2419+Настройки!$B$7),0,MAX(0,$E2419-MAX(0,SUMIFS(Тех_Движение!$G$2:$G$5111,Тех_Движение!$D$2:$D$5111,$C2419,Тех_Движение!$B$2:$B$5111,"&lt;="&amp;O$3)-$F2419)))</f>
        <v/>
      </c>
      <c r="P2419" s="54">
        <f>IF(OR($B2419="",P$3&lt;$D2419+Настройки!$B$7),0,MAX(0,$E2419-MAX(0,SUMIFS(Тех_Движение!$G$2:$G$5111,Тех_Движение!$D$2:$D$5111,$C2419,Тех_Движение!$B$2:$B$5111,"&lt;="&amp;P$3)-$F2419)))</f>
        <v/>
      </c>
      <c r="Q2419" s="54">
        <f>IF(OR($B2419="",Q$3&lt;$D2419+Настройки!$B$7),0,MAX(0,$E2419-MAX(0,SUMIFS(Тех_Движение!$G$2:$G$5111,Тех_Движение!$D$2:$D$5111,$C2419,Тех_Движение!$B$2:$B$5111,"&lt;="&amp;Q$3)-$F2419)))</f>
        <v/>
      </c>
      <c r="R2419" s="54">
        <f>IF($B2419="","",SUM($K2419:$Q2419))</f>
        <v/>
      </c>
      <c r="S2419" s="56">
        <f>IF($B2419="","",VLOOKUP($C2419,Настройки!$A$11:$L$17,9,FALSE))</f>
        <v/>
      </c>
      <c r="T2419" s="56">
        <f>IF($B2419="","",$R2419*$S2419)</f>
        <v/>
      </c>
    </row>
    <row r="2420">
      <c r="A2420" s="20">
        <f>Тех_Движение!$A$2417</f>
        <v/>
      </c>
      <c r="B2420" s="20">
        <f>IF(Тех_Движение!$F$2417&gt;0,Тех_Движение!$I$2417,"")</f>
        <v/>
      </c>
      <c r="C2420" s="20">
        <f>IF($B2420="","",Тех_Движение!$D$2417)</f>
        <v/>
      </c>
      <c r="D2420" s="42">
        <f>IF($B2420="","",Тех_Движение!$B$2417)</f>
        <v/>
      </c>
      <c r="E2420" s="54">
        <f>IF($B2420="","",Тех_Движение!$F$2417)</f>
        <v/>
      </c>
      <c r="F2420" s="54">
        <f>IF($B2420="","",SUMIFS($E$5:$E2419,$C$5:$C2419,$C2420))</f>
        <v/>
      </c>
      <c r="G2420" s="54">
        <f>IF($B2420="","",MAX(0,$E2420-MAX(0,SUMIFS(Тех_Движение!$G$2:$G$5111,Тех_Движение!$D$2:$D$5111,$C2420,Тех_Движение!$B$2:$B$5111,"&lt;="&amp;Настройки!$B$5-1)-$F2420)))</f>
        <v/>
      </c>
      <c r="H2420" s="54">
        <f>IF($B2420="","",IF(AND($D2420&gt;=Настройки!$B$5,$D2420&lt;=Настройки!$B$6),$E2420,0))</f>
        <v/>
      </c>
      <c r="I2420" s="54">
        <f>IF($B2420="","",$G2420+$H2420-$J2420)</f>
        <v/>
      </c>
      <c r="J2420" s="54">
        <f>IF($B2420="","",MAX(0,$E2420-MAX(0,SUMIFS(Тех_Движение!$G$2:$G$5111,Тех_Движение!$D$2:$D$5111,$C2420,Тех_Движение!$B$2:$B$5111,"&lt;="&amp;Настройки!$B$6)-$F2420)))</f>
        <v/>
      </c>
      <c r="K2420" s="54">
        <f>IF(OR($B2420="",K$3&lt;$D2420+Настройки!$B$7),0,MAX(0,$E2420-MAX(0,SUMIFS(Тех_Движение!$G$2:$G$5111,Тех_Движение!$D$2:$D$5111,$C2420,Тех_Движение!$B$2:$B$5111,"&lt;="&amp;K$3)-$F2420)))</f>
        <v/>
      </c>
      <c r="L2420" s="54">
        <f>IF(OR($B2420="",L$3&lt;$D2420+Настройки!$B$7),0,MAX(0,$E2420-MAX(0,SUMIFS(Тех_Движение!$G$2:$G$5111,Тех_Движение!$D$2:$D$5111,$C2420,Тех_Движение!$B$2:$B$5111,"&lt;="&amp;L$3)-$F2420)))</f>
        <v/>
      </c>
      <c r="M2420" s="54">
        <f>IF(OR($B2420="",M$3&lt;$D2420+Настройки!$B$7),0,MAX(0,$E2420-MAX(0,SUMIFS(Тех_Движение!$G$2:$G$5111,Тех_Движение!$D$2:$D$5111,$C2420,Тех_Движение!$B$2:$B$5111,"&lt;="&amp;M$3)-$F2420)))</f>
        <v/>
      </c>
      <c r="N2420" s="54">
        <f>IF(OR($B2420="",N$3&lt;$D2420+Настройки!$B$7),0,MAX(0,$E2420-MAX(0,SUMIFS(Тех_Движение!$G$2:$G$5111,Тех_Движение!$D$2:$D$5111,$C2420,Тех_Движение!$B$2:$B$5111,"&lt;="&amp;N$3)-$F2420)))</f>
        <v/>
      </c>
      <c r="O2420" s="54">
        <f>IF(OR($B2420="",O$3&lt;$D2420+Настройки!$B$7),0,MAX(0,$E2420-MAX(0,SUMIFS(Тех_Движение!$G$2:$G$5111,Тех_Движение!$D$2:$D$5111,$C2420,Тех_Движение!$B$2:$B$5111,"&lt;="&amp;O$3)-$F2420)))</f>
        <v/>
      </c>
      <c r="P2420" s="54">
        <f>IF(OR($B2420="",P$3&lt;$D2420+Настройки!$B$7),0,MAX(0,$E2420-MAX(0,SUMIFS(Тех_Движение!$G$2:$G$5111,Тех_Движение!$D$2:$D$5111,$C2420,Тех_Движение!$B$2:$B$5111,"&lt;="&amp;P$3)-$F2420)))</f>
        <v/>
      </c>
      <c r="Q2420" s="54">
        <f>IF(OR($B2420="",Q$3&lt;$D2420+Настройки!$B$7),0,MAX(0,$E2420-MAX(0,SUMIFS(Тех_Движение!$G$2:$G$5111,Тех_Движение!$D$2:$D$5111,$C2420,Тех_Движение!$B$2:$B$5111,"&lt;="&amp;Q$3)-$F2420)))</f>
        <v/>
      </c>
      <c r="R2420" s="54">
        <f>IF($B2420="","",SUM($K2420:$Q2420))</f>
        <v/>
      </c>
      <c r="S2420" s="56">
        <f>IF($B2420="","",VLOOKUP($C2420,Настройки!$A$11:$L$17,9,FALSE))</f>
        <v/>
      </c>
      <c r="T2420" s="56">
        <f>IF($B2420="","",$R2420*$S2420)</f>
        <v/>
      </c>
    </row>
    <row r="2421">
      <c r="A2421" s="20">
        <f>Тех_Движение!$A$2418</f>
        <v/>
      </c>
      <c r="B2421" s="20">
        <f>IF(Тех_Движение!$F$2418&gt;0,Тех_Движение!$I$2418,"")</f>
        <v/>
      </c>
      <c r="C2421" s="20">
        <f>IF($B2421="","",Тех_Движение!$D$2418)</f>
        <v/>
      </c>
      <c r="D2421" s="42">
        <f>IF($B2421="","",Тех_Движение!$B$2418)</f>
        <v/>
      </c>
      <c r="E2421" s="54">
        <f>IF($B2421="","",Тех_Движение!$F$2418)</f>
        <v/>
      </c>
      <c r="F2421" s="54">
        <f>IF($B2421="","",SUMIFS($E$5:$E2420,$C$5:$C2420,$C2421))</f>
        <v/>
      </c>
      <c r="G2421" s="54">
        <f>IF($B2421="","",MAX(0,$E2421-MAX(0,SUMIFS(Тех_Движение!$G$2:$G$5111,Тех_Движение!$D$2:$D$5111,$C2421,Тех_Движение!$B$2:$B$5111,"&lt;="&amp;Настройки!$B$5-1)-$F2421)))</f>
        <v/>
      </c>
      <c r="H2421" s="54">
        <f>IF($B2421="","",IF(AND($D2421&gt;=Настройки!$B$5,$D2421&lt;=Настройки!$B$6),$E2421,0))</f>
        <v/>
      </c>
      <c r="I2421" s="54">
        <f>IF($B2421="","",$G2421+$H2421-$J2421)</f>
        <v/>
      </c>
      <c r="J2421" s="54">
        <f>IF($B2421="","",MAX(0,$E2421-MAX(0,SUMIFS(Тех_Движение!$G$2:$G$5111,Тех_Движение!$D$2:$D$5111,$C2421,Тех_Движение!$B$2:$B$5111,"&lt;="&amp;Настройки!$B$6)-$F2421)))</f>
        <v/>
      </c>
      <c r="K2421" s="54">
        <f>IF(OR($B2421="",K$3&lt;$D2421+Настройки!$B$7),0,MAX(0,$E2421-MAX(0,SUMIFS(Тех_Движение!$G$2:$G$5111,Тех_Движение!$D$2:$D$5111,$C2421,Тех_Движение!$B$2:$B$5111,"&lt;="&amp;K$3)-$F2421)))</f>
        <v/>
      </c>
      <c r="L2421" s="54">
        <f>IF(OR($B2421="",L$3&lt;$D2421+Настройки!$B$7),0,MAX(0,$E2421-MAX(0,SUMIFS(Тех_Движение!$G$2:$G$5111,Тех_Движение!$D$2:$D$5111,$C2421,Тех_Движение!$B$2:$B$5111,"&lt;="&amp;L$3)-$F2421)))</f>
        <v/>
      </c>
      <c r="M2421" s="54">
        <f>IF(OR($B2421="",M$3&lt;$D2421+Настройки!$B$7),0,MAX(0,$E2421-MAX(0,SUMIFS(Тех_Движение!$G$2:$G$5111,Тех_Движение!$D$2:$D$5111,$C2421,Тех_Движение!$B$2:$B$5111,"&lt;="&amp;M$3)-$F2421)))</f>
        <v/>
      </c>
      <c r="N2421" s="54">
        <f>IF(OR($B2421="",N$3&lt;$D2421+Настройки!$B$7),0,MAX(0,$E2421-MAX(0,SUMIFS(Тех_Движение!$G$2:$G$5111,Тех_Движение!$D$2:$D$5111,$C2421,Тех_Движение!$B$2:$B$5111,"&lt;="&amp;N$3)-$F2421)))</f>
        <v/>
      </c>
      <c r="O2421" s="54">
        <f>IF(OR($B2421="",O$3&lt;$D2421+Настройки!$B$7),0,MAX(0,$E2421-MAX(0,SUMIFS(Тех_Движение!$G$2:$G$5111,Тех_Движение!$D$2:$D$5111,$C2421,Тех_Движение!$B$2:$B$5111,"&lt;="&amp;O$3)-$F2421)))</f>
        <v/>
      </c>
      <c r="P2421" s="54">
        <f>IF(OR($B2421="",P$3&lt;$D2421+Настройки!$B$7),0,MAX(0,$E2421-MAX(0,SUMIFS(Тех_Движение!$G$2:$G$5111,Тех_Движение!$D$2:$D$5111,$C2421,Тех_Движение!$B$2:$B$5111,"&lt;="&amp;P$3)-$F2421)))</f>
        <v/>
      </c>
      <c r="Q2421" s="54">
        <f>IF(OR($B2421="",Q$3&lt;$D2421+Настройки!$B$7),0,MAX(0,$E2421-MAX(0,SUMIFS(Тех_Движение!$G$2:$G$5111,Тех_Движение!$D$2:$D$5111,$C2421,Тех_Движение!$B$2:$B$5111,"&lt;="&amp;Q$3)-$F2421)))</f>
        <v/>
      </c>
      <c r="R2421" s="54">
        <f>IF($B2421="","",SUM($K2421:$Q2421))</f>
        <v/>
      </c>
      <c r="S2421" s="56">
        <f>IF($B2421="","",VLOOKUP($C2421,Настройки!$A$11:$L$17,9,FALSE))</f>
        <v/>
      </c>
      <c r="T2421" s="56">
        <f>IF($B2421="","",$R2421*$S2421)</f>
        <v/>
      </c>
    </row>
    <row r="2422">
      <c r="A2422" s="20">
        <f>Тех_Движение!$A$2419</f>
        <v/>
      </c>
      <c r="B2422" s="20">
        <f>IF(Тех_Движение!$F$2419&gt;0,Тех_Движение!$I$2419,"")</f>
        <v/>
      </c>
      <c r="C2422" s="20">
        <f>IF($B2422="","",Тех_Движение!$D$2419)</f>
        <v/>
      </c>
      <c r="D2422" s="42">
        <f>IF($B2422="","",Тех_Движение!$B$2419)</f>
        <v/>
      </c>
      <c r="E2422" s="54">
        <f>IF($B2422="","",Тех_Движение!$F$2419)</f>
        <v/>
      </c>
      <c r="F2422" s="54">
        <f>IF($B2422="","",SUMIFS($E$5:$E2421,$C$5:$C2421,$C2422))</f>
        <v/>
      </c>
      <c r="G2422" s="54">
        <f>IF($B2422="","",MAX(0,$E2422-MAX(0,SUMIFS(Тех_Движение!$G$2:$G$5111,Тех_Движение!$D$2:$D$5111,$C2422,Тех_Движение!$B$2:$B$5111,"&lt;="&amp;Настройки!$B$5-1)-$F2422)))</f>
        <v/>
      </c>
      <c r="H2422" s="54">
        <f>IF($B2422="","",IF(AND($D2422&gt;=Настройки!$B$5,$D2422&lt;=Настройки!$B$6),$E2422,0))</f>
        <v/>
      </c>
      <c r="I2422" s="54">
        <f>IF($B2422="","",$G2422+$H2422-$J2422)</f>
        <v/>
      </c>
      <c r="J2422" s="54">
        <f>IF($B2422="","",MAX(0,$E2422-MAX(0,SUMIFS(Тех_Движение!$G$2:$G$5111,Тех_Движение!$D$2:$D$5111,$C2422,Тех_Движение!$B$2:$B$5111,"&lt;="&amp;Настройки!$B$6)-$F2422)))</f>
        <v/>
      </c>
      <c r="K2422" s="54">
        <f>IF(OR($B2422="",K$3&lt;$D2422+Настройки!$B$7),0,MAX(0,$E2422-MAX(0,SUMIFS(Тех_Движение!$G$2:$G$5111,Тех_Движение!$D$2:$D$5111,$C2422,Тех_Движение!$B$2:$B$5111,"&lt;="&amp;K$3)-$F2422)))</f>
        <v/>
      </c>
      <c r="L2422" s="54">
        <f>IF(OR($B2422="",L$3&lt;$D2422+Настройки!$B$7),0,MAX(0,$E2422-MAX(0,SUMIFS(Тех_Движение!$G$2:$G$5111,Тех_Движение!$D$2:$D$5111,$C2422,Тех_Движение!$B$2:$B$5111,"&lt;="&amp;L$3)-$F2422)))</f>
        <v/>
      </c>
      <c r="M2422" s="54">
        <f>IF(OR($B2422="",M$3&lt;$D2422+Настройки!$B$7),0,MAX(0,$E2422-MAX(0,SUMIFS(Тех_Движение!$G$2:$G$5111,Тех_Движение!$D$2:$D$5111,$C2422,Тех_Движение!$B$2:$B$5111,"&lt;="&amp;M$3)-$F2422)))</f>
        <v/>
      </c>
      <c r="N2422" s="54">
        <f>IF(OR($B2422="",N$3&lt;$D2422+Настройки!$B$7),0,MAX(0,$E2422-MAX(0,SUMIFS(Тех_Движение!$G$2:$G$5111,Тех_Движение!$D$2:$D$5111,$C2422,Тех_Движение!$B$2:$B$5111,"&lt;="&amp;N$3)-$F2422)))</f>
        <v/>
      </c>
      <c r="O2422" s="54">
        <f>IF(OR($B2422="",O$3&lt;$D2422+Настройки!$B$7),0,MAX(0,$E2422-MAX(0,SUMIFS(Тех_Движение!$G$2:$G$5111,Тех_Движение!$D$2:$D$5111,$C2422,Тех_Движение!$B$2:$B$5111,"&lt;="&amp;O$3)-$F2422)))</f>
        <v/>
      </c>
      <c r="P2422" s="54">
        <f>IF(OR($B2422="",P$3&lt;$D2422+Настройки!$B$7),0,MAX(0,$E2422-MAX(0,SUMIFS(Тех_Движение!$G$2:$G$5111,Тех_Движение!$D$2:$D$5111,$C2422,Тех_Движение!$B$2:$B$5111,"&lt;="&amp;P$3)-$F2422)))</f>
        <v/>
      </c>
      <c r="Q2422" s="54">
        <f>IF(OR($B2422="",Q$3&lt;$D2422+Настройки!$B$7),0,MAX(0,$E2422-MAX(0,SUMIFS(Тех_Движение!$G$2:$G$5111,Тех_Движение!$D$2:$D$5111,$C2422,Тех_Движение!$B$2:$B$5111,"&lt;="&amp;Q$3)-$F2422)))</f>
        <v/>
      </c>
      <c r="R2422" s="54">
        <f>IF($B2422="","",SUM($K2422:$Q2422))</f>
        <v/>
      </c>
      <c r="S2422" s="56">
        <f>IF($B2422="","",VLOOKUP($C2422,Настройки!$A$11:$L$17,9,FALSE))</f>
        <v/>
      </c>
      <c r="T2422" s="56">
        <f>IF($B2422="","",$R2422*$S2422)</f>
        <v/>
      </c>
    </row>
    <row r="2423">
      <c r="A2423" s="20">
        <f>Тех_Движение!$A$2420</f>
        <v/>
      </c>
      <c r="B2423" s="20">
        <f>IF(Тех_Движение!$F$2420&gt;0,Тех_Движение!$I$2420,"")</f>
        <v/>
      </c>
      <c r="C2423" s="20">
        <f>IF($B2423="","",Тех_Движение!$D$2420)</f>
        <v/>
      </c>
      <c r="D2423" s="42">
        <f>IF($B2423="","",Тех_Движение!$B$2420)</f>
        <v/>
      </c>
      <c r="E2423" s="54">
        <f>IF($B2423="","",Тех_Движение!$F$2420)</f>
        <v/>
      </c>
      <c r="F2423" s="54">
        <f>IF($B2423="","",SUMIFS($E$5:$E2422,$C$5:$C2422,$C2423))</f>
        <v/>
      </c>
      <c r="G2423" s="54">
        <f>IF($B2423="","",MAX(0,$E2423-MAX(0,SUMIFS(Тех_Движение!$G$2:$G$5111,Тех_Движение!$D$2:$D$5111,$C2423,Тех_Движение!$B$2:$B$5111,"&lt;="&amp;Настройки!$B$5-1)-$F2423)))</f>
        <v/>
      </c>
      <c r="H2423" s="54">
        <f>IF($B2423="","",IF(AND($D2423&gt;=Настройки!$B$5,$D2423&lt;=Настройки!$B$6),$E2423,0))</f>
        <v/>
      </c>
      <c r="I2423" s="54">
        <f>IF($B2423="","",$G2423+$H2423-$J2423)</f>
        <v/>
      </c>
      <c r="J2423" s="54">
        <f>IF($B2423="","",MAX(0,$E2423-MAX(0,SUMIFS(Тех_Движение!$G$2:$G$5111,Тех_Движение!$D$2:$D$5111,$C2423,Тех_Движение!$B$2:$B$5111,"&lt;="&amp;Настройки!$B$6)-$F2423)))</f>
        <v/>
      </c>
      <c r="K2423" s="54">
        <f>IF(OR($B2423="",K$3&lt;$D2423+Настройки!$B$7),0,MAX(0,$E2423-MAX(0,SUMIFS(Тех_Движение!$G$2:$G$5111,Тех_Движение!$D$2:$D$5111,$C2423,Тех_Движение!$B$2:$B$5111,"&lt;="&amp;K$3)-$F2423)))</f>
        <v/>
      </c>
      <c r="L2423" s="54">
        <f>IF(OR($B2423="",L$3&lt;$D2423+Настройки!$B$7),0,MAX(0,$E2423-MAX(0,SUMIFS(Тех_Движение!$G$2:$G$5111,Тех_Движение!$D$2:$D$5111,$C2423,Тех_Движение!$B$2:$B$5111,"&lt;="&amp;L$3)-$F2423)))</f>
        <v/>
      </c>
      <c r="M2423" s="54">
        <f>IF(OR($B2423="",M$3&lt;$D2423+Настройки!$B$7),0,MAX(0,$E2423-MAX(0,SUMIFS(Тех_Движение!$G$2:$G$5111,Тех_Движение!$D$2:$D$5111,$C2423,Тех_Движение!$B$2:$B$5111,"&lt;="&amp;M$3)-$F2423)))</f>
        <v/>
      </c>
      <c r="N2423" s="54">
        <f>IF(OR($B2423="",N$3&lt;$D2423+Настройки!$B$7),0,MAX(0,$E2423-MAX(0,SUMIFS(Тех_Движение!$G$2:$G$5111,Тех_Движение!$D$2:$D$5111,$C2423,Тех_Движение!$B$2:$B$5111,"&lt;="&amp;N$3)-$F2423)))</f>
        <v/>
      </c>
      <c r="O2423" s="54">
        <f>IF(OR($B2423="",O$3&lt;$D2423+Настройки!$B$7),0,MAX(0,$E2423-MAX(0,SUMIFS(Тех_Движение!$G$2:$G$5111,Тех_Движение!$D$2:$D$5111,$C2423,Тех_Движение!$B$2:$B$5111,"&lt;="&amp;O$3)-$F2423)))</f>
        <v/>
      </c>
      <c r="P2423" s="54">
        <f>IF(OR($B2423="",P$3&lt;$D2423+Настройки!$B$7),0,MAX(0,$E2423-MAX(0,SUMIFS(Тех_Движение!$G$2:$G$5111,Тех_Движение!$D$2:$D$5111,$C2423,Тех_Движение!$B$2:$B$5111,"&lt;="&amp;P$3)-$F2423)))</f>
        <v/>
      </c>
      <c r="Q2423" s="54">
        <f>IF(OR($B2423="",Q$3&lt;$D2423+Настройки!$B$7),0,MAX(0,$E2423-MAX(0,SUMIFS(Тех_Движение!$G$2:$G$5111,Тех_Движение!$D$2:$D$5111,$C2423,Тех_Движение!$B$2:$B$5111,"&lt;="&amp;Q$3)-$F2423)))</f>
        <v/>
      </c>
      <c r="R2423" s="54">
        <f>IF($B2423="","",SUM($K2423:$Q2423))</f>
        <v/>
      </c>
      <c r="S2423" s="56">
        <f>IF($B2423="","",VLOOKUP($C2423,Настройки!$A$11:$L$17,9,FALSE))</f>
        <v/>
      </c>
      <c r="T2423" s="56">
        <f>IF($B2423="","",$R2423*$S2423)</f>
        <v/>
      </c>
    </row>
    <row r="2424">
      <c r="A2424" s="20">
        <f>Тех_Движение!$A$2421</f>
        <v/>
      </c>
      <c r="B2424" s="20">
        <f>IF(Тех_Движение!$F$2421&gt;0,Тех_Движение!$I$2421,"")</f>
        <v/>
      </c>
      <c r="C2424" s="20">
        <f>IF($B2424="","",Тех_Движение!$D$2421)</f>
        <v/>
      </c>
      <c r="D2424" s="42">
        <f>IF($B2424="","",Тех_Движение!$B$2421)</f>
        <v/>
      </c>
      <c r="E2424" s="54">
        <f>IF($B2424="","",Тех_Движение!$F$2421)</f>
        <v/>
      </c>
      <c r="F2424" s="54">
        <f>IF($B2424="","",SUMIFS($E$5:$E2423,$C$5:$C2423,$C2424))</f>
        <v/>
      </c>
      <c r="G2424" s="54">
        <f>IF($B2424="","",MAX(0,$E2424-MAX(0,SUMIFS(Тех_Движение!$G$2:$G$5111,Тех_Движение!$D$2:$D$5111,$C2424,Тех_Движение!$B$2:$B$5111,"&lt;="&amp;Настройки!$B$5-1)-$F2424)))</f>
        <v/>
      </c>
      <c r="H2424" s="54">
        <f>IF($B2424="","",IF(AND($D2424&gt;=Настройки!$B$5,$D2424&lt;=Настройки!$B$6),$E2424,0))</f>
        <v/>
      </c>
      <c r="I2424" s="54">
        <f>IF($B2424="","",$G2424+$H2424-$J2424)</f>
        <v/>
      </c>
      <c r="J2424" s="54">
        <f>IF($B2424="","",MAX(0,$E2424-MAX(0,SUMIFS(Тех_Движение!$G$2:$G$5111,Тех_Движение!$D$2:$D$5111,$C2424,Тех_Движение!$B$2:$B$5111,"&lt;="&amp;Настройки!$B$6)-$F2424)))</f>
        <v/>
      </c>
      <c r="K2424" s="54">
        <f>IF(OR($B2424="",K$3&lt;$D2424+Настройки!$B$7),0,MAX(0,$E2424-MAX(0,SUMIFS(Тех_Движение!$G$2:$G$5111,Тех_Движение!$D$2:$D$5111,$C2424,Тех_Движение!$B$2:$B$5111,"&lt;="&amp;K$3)-$F2424)))</f>
        <v/>
      </c>
      <c r="L2424" s="54">
        <f>IF(OR($B2424="",L$3&lt;$D2424+Настройки!$B$7),0,MAX(0,$E2424-MAX(0,SUMIFS(Тех_Движение!$G$2:$G$5111,Тех_Движение!$D$2:$D$5111,$C2424,Тех_Движение!$B$2:$B$5111,"&lt;="&amp;L$3)-$F2424)))</f>
        <v/>
      </c>
      <c r="M2424" s="54">
        <f>IF(OR($B2424="",M$3&lt;$D2424+Настройки!$B$7),0,MAX(0,$E2424-MAX(0,SUMIFS(Тех_Движение!$G$2:$G$5111,Тех_Движение!$D$2:$D$5111,$C2424,Тех_Движение!$B$2:$B$5111,"&lt;="&amp;M$3)-$F2424)))</f>
        <v/>
      </c>
      <c r="N2424" s="54">
        <f>IF(OR($B2424="",N$3&lt;$D2424+Настройки!$B$7),0,MAX(0,$E2424-MAX(0,SUMIFS(Тех_Движение!$G$2:$G$5111,Тех_Движение!$D$2:$D$5111,$C2424,Тех_Движение!$B$2:$B$5111,"&lt;="&amp;N$3)-$F2424)))</f>
        <v/>
      </c>
      <c r="O2424" s="54">
        <f>IF(OR($B2424="",O$3&lt;$D2424+Настройки!$B$7),0,MAX(0,$E2424-MAX(0,SUMIFS(Тех_Движение!$G$2:$G$5111,Тех_Движение!$D$2:$D$5111,$C2424,Тех_Движение!$B$2:$B$5111,"&lt;="&amp;O$3)-$F2424)))</f>
        <v/>
      </c>
      <c r="P2424" s="54">
        <f>IF(OR($B2424="",P$3&lt;$D2424+Настройки!$B$7),0,MAX(0,$E2424-MAX(0,SUMIFS(Тех_Движение!$G$2:$G$5111,Тех_Движение!$D$2:$D$5111,$C2424,Тех_Движение!$B$2:$B$5111,"&lt;="&amp;P$3)-$F2424)))</f>
        <v/>
      </c>
      <c r="Q2424" s="54">
        <f>IF(OR($B2424="",Q$3&lt;$D2424+Настройки!$B$7),0,MAX(0,$E2424-MAX(0,SUMIFS(Тех_Движение!$G$2:$G$5111,Тех_Движение!$D$2:$D$5111,$C2424,Тех_Движение!$B$2:$B$5111,"&lt;="&amp;Q$3)-$F2424)))</f>
        <v/>
      </c>
      <c r="R2424" s="54">
        <f>IF($B2424="","",SUM($K2424:$Q2424))</f>
        <v/>
      </c>
      <c r="S2424" s="56">
        <f>IF($B2424="","",VLOOKUP($C2424,Настройки!$A$11:$L$17,9,FALSE))</f>
        <v/>
      </c>
      <c r="T2424" s="56">
        <f>IF($B2424="","",$R2424*$S2424)</f>
        <v/>
      </c>
    </row>
    <row r="2425">
      <c r="A2425" s="20">
        <f>Тех_Движение!$A$2422</f>
        <v/>
      </c>
      <c r="B2425" s="20">
        <f>IF(Тех_Движение!$F$2422&gt;0,Тех_Движение!$I$2422,"")</f>
        <v/>
      </c>
      <c r="C2425" s="20">
        <f>IF($B2425="","",Тех_Движение!$D$2422)</f>
        <v/>
      </c>
      <c r="D2425" s="42">
        <f>IF($B2425="","",Тех_Движение!$B$2422)</f>
        <v/>
      </c>
      <c r="E2425" s="54">
        <f>IF($B2425="","",Тех_Движение!$F$2422)</f>
        <v/>
      </c>
      <c r="F2425" s="54">
        <f>IF($B2425="","",SUMIFS($E$5:$E2424,$C$5:$C2424,$C2425))</f>
        <v/>
      </c>
      <c r="G2425" s="54">
        <f>IF($B2425="","",MAX(0,$E2425-MAX(0,SUMIFS(Тех_Движение!$G$2:$G$5111,Тех_Движение!$D$2:$D$5111,$C2425,Тех_Движение!$B$2:$B$5111,"&lt;="&amp;Настройки!$B$5-1)-$F2425)))</f>
        <v/>
      </c>
      <c r="H2425" s="54">
        <f>IF($B2425="","",IF(AND($D2425&gt;=Настройки!$B$5,$D2425&lt;=Настройки!$B$6),$E2425,0))</f>
        <v/>
      </c>
      <c r="I2425" s="54">
        <f>IF($B2425="","",$G2425+$H2425-$J2425)</f>
        <v/>
      </c>
      <c r="J2425" s="54">
        <f>IF($B2425="","",MAX(0,$E2425-MAX(0,SUMIFS(Тех_Движение!$G$2:$G$5111,Тех_Движение!$D$2:$D$5111,$C2425,Тех_Движение!$B$2:$B$5111,"&lt;="&amp;Настройки!$B$6)-$F2425)))</f>
        <v/>
      </c>
      <c r="K2425" s="54">
        <f>IF(OR($B2425="",K$3&lt;$D2425+Настройки!$B$7),0,MAX(0,$E2425-MAX(0,SUMIFS(Тех_Движение!$G$2:$G$5111,Тех_Движение!$D$2:$D$5111,$C2425,Тех_Движение!$B$2:$B$5111,"&lt;="&amp;K$3)-$F2425)))</f>
        <v/>
      </c>
      <c r="L2425" s="54">
        <f>IF(OR($B2425="",L$3&lt;$D2425+Настройки!$B$7),0,MAX(0,$E2425-MAX(0,SUMIFS(Тех_Движение!$G$2:$G$5111,Тех_Движение!$D$2:$D$5111,$C2425,Тех_Движение!$B$2:$B$5111,"&lt;="&amp;L$3)-$F2425)))</f>
        <v/>
      </c>
      <c r="M2425" s="54">
        <f>IF(OR($B2425="",M$3&lt;$D2425+Настройки!$B$7),0,MAX(0,$E2425-MAX(0,SUMIFS(Тех_Движение!$G$2:$G$5111,Тех_Движение!$D$2:$D$5111,$C2425,Тех_Движение!$B$2:$B$5111,"&lt;="&amp;M$3)-$F2425)))</f>
        <v/>
      </c>
      <c r="N2425" s="54">
        <f>IF(OR($B2425="",N$3&lt;$D2425+Настройки!$B$7),0,MAX(0,$E2425-MAX(0,SUMIFS(Тех_Движение!$G$2:$G$5111,Тех_Движение!$D$2:$D$5111,$C2425,Тех_Движение!$B$2:$B$5111,"&lt;="&amp;N$3)-$F2425)))</f>
        <v/>
      </c>
      <c r="O2425" s="54">
        <f>IF(OR($B2425="",O$3&lt;$D2425+Настройки!$B$7),0,MAX(0,$E2425-MAX(0,SUMIFS(Тех_Движение!$G$2:$G$5111,Тех_Движение!$D$2:$D$5111,$C2425,Тех_Движение!$B$2:$B$5111,"&lt;="&amp;O$3)-$F2425)))</f>
        <v/>
      </c>
      <c r="P2425" s="54">
        <f>IF(OR($B2425="",P$3&lt;$D2425+Настройки!$B$7),0,MAX(0,$E2425-MAX(0,SUMIFS(Тех_Движение!$G$2:$G$5111,Тех_Движение!$D$2:$D$5111,$C2425,Тех_Движение!$B$2:$B$5111,"&lt;="&amp;P$3)-$F2425)))</f>
        <v/>
      </c>
      <c r="Q2425" s="54">
        <f>IF(OR($B2425="",Q$3&lt;$D2425+Настройки!$B$7),0,MAX(0,$E2425-MAX(0,SUMIFS(Тех_Движение!$G$2:$G$5111,Тех_Движение!$D$2:$D$5111,$C2425,Тех_Движение!$B$2:$B$5111,"&lt;="&amp;Q$3)-$F2425)))</f>
        <v/>
      </c>
      <c r="R2425" s="54">
        <f>IF($B2425="","",SUM($K2425:$Q2425))</f>
        <v/>
      </c>
      <c r="S2425" s="56">
        <f>IF($B2425="","",VLOOKUP($C2425,Настройки!$A$11:$L$17,9,FALSE))</f>
        <v/>
      </c>
      <c r="T2425" s="56">
        <f>IF($B2425="","",$R2425*$S2425)</f>
        <v/>
      </c>
    </row>
    <row r="2426">
      <c r="A2426" s="20">
        <f>Тех_Движение!$A$2423</f>
        <v/>
      </c>
      <c r="B2426" s="20">
        <f>IF(Тех_Движение!$F$2423&gt;0,Тех_Движение!$I$2423,"")</f>
        <v/>
      </c>
      <c r="C2426" s="20">
        <f>IF($B2426="","",Тех_Движение!$D$2423)</f>
        <v/>
      </c>
      <c r="D2426" s="42">
        <f>IF($B2426="","",Тех_Движение!$B$2423)</f>
        <v/>
      </c>
      <c r="E2426" s="54">
        <f>IF($B2426="","",Тех_Движение!$F$2423)</f>
        <v/>
      </c>
      <c r="F2426" s="54">
        <f>IF($B2426="","",SUMIFS($E$5:$E2425,$C$5:$C2425,$C2426))</f>
        <v/>
      </c>
      <c r="G2426" s="54">
        <f>IF($B2426="","",MAX(0,$E2426-MAX(0,SUMIFS(Тех_Движение!$G$2:$G$5111,Тех_Движение!$D$2:$D$5111,$C2426,Тех_Движение!$B$2:$B$5111,"&lt;="&amp;Настройки!$B$5-1)-$F2426)))</f>
        <v/>
      </c>
      <c r="H2426" s="54">
        <f>IF($B2426="","",IF(AND($D2426&gt;=Настройки!$B$5,$D2426&lt;=Настройки!$B$6),$E2426,0))</f>
        <v/>
      </c>
      <c r="I2426" s="54">
        <f>IF($B2426="","",$G2426+$H2426-$J2426)</f>
        <v/>
      </c>
      <c r="J2426" s="54">
        <f>IF($B2426="","",MAX(0,$E2426-MAX(0,SUMIFS(Тех_Движение!$G$2:$G$5111,Тех_Движение!$D$2:$D$5111,$C2426,Тех_Движение!$B$2:$B$5111,"&lt;="&amp;Настройки!$B$6)-$F2426)))</f>
        <v/>
      </c>
      <c r="K2426" s="54">
        <f>IF(OR($B2426="",K$3&lt;$D2426+Настройки!$B$7),0,MAX(0,$E2426-MAX(0,SUMIFS(Тех_Движение!$G$2:$G$5111,Тех_Движение!$D$2:$D$5111,$C2426,Тех_Движение!$B$2:$B$5111,"&lt;="&amp;K$3)-$F2426)))</f>
        <v/>
      </c>
      <c r="L2426" s="54">
        <f>IF(OR($B2426="",L$3&lt;$D2426+Настройки!$B$7),0,MAX(0,$E2426-MAX(0,SUMIFS(Тех_Движение!$G$2:$G$5111,Тех_Движение!$D$2:$D$5111,$C2426,Тех_Движение!$B$2:$B$5111,"&lt;="&amp;L$3)-$F2426)))</f>
        <v/>
      </c>
      <c r="M2426" s="54">
        <f>IF(OR($B2426="",M$3&lt;$D2426+Настройки!$B$7),0,MAX(0,$E2426-MAX(0,SUMIFS(Тех_Движение!$G$2:$G$5111,Тех_Движение!$D$2:$D$5111,$C2426,Тех_Движение!$B$2:$B$5111,"&lt;="&amp;M$3)-$F2426)))</f>
        <v/>
      </c>
      <c r="N2426" s="54">
        <f>IF(OR($B2426="",N$3&lt;$D2426+Настройки!$B$7),0,MAX(0,$E2426-MAX(0,SUMIFS(Тех_Движение!$G$2:$G$5111,Тех_Движение!$D$2:$D$5111,$C2426,Тех_Движение!$B$2:$B$5111,"&lt;="&amp;N$3)-$F2426)))</f>
        <v/>
      </c>
      <c r="O2426" s="54">
        <f>IF(OR($B2426="",O$3&lt;$D2426+Настройки!$B$7),0,MAX(0,$E2426-MAX(0,SUMIFS(Тех_Движение!$G$2:$G$5111,Тех_Движение!$D$2:$D$5111,$C2426,Тех_Движение!$B$2:$B$5111,"&lt;="&amp;O$3)-$F2426)))</f>
        <v/>
      </c>
      <c r="P2426" s="54">
        <f>IF(OR($B2426="",P$3&lt;$D2426+Настройки!$B$7),0,MAX(0,$E2426-MAX(0,SUMIFS(Тех_Движение!$G$2:$G$5111,Тех_Движение!$D$2:$D$5111,$C2426,Тех_Движение!$B$2:$B$5111,"&lt;="&amp;P$3)-$F2426)))</f>
        <v/>
      </c>
      <c r="Q2426" s="54">
        <f>IF(OR($B2426="",Q$3&lt;$D2426+Настройки!$B$7),0,MAX(0,$E2426-MAX(0,SUMIFS(Тех_Движение!$G$2:$G$5111,Тех_Движение!$D$2:$D$5111,$C2426,Тех_Движение!$B$2:$B$5111,"&lt;="&amp;Q$3)-$F2426)))</f>
        <v/>
      </c>
      <c r="R2426" s="54">
        <f>IF($B2426="","",SUM($K2426:$Q2426))</f>
        <v/>
      </c>
      <c r="S2426" s="56">
        <f>IF($B2426="","",VLOOKUP($C2426,Настройки!$A$11:$L$17,9,FALSE))</f>
        <v/>
      </c>
      <c r="T2426" s="56">
        <f>IF($B2426="","",$R2426*$S2426)</f>
        <v/>
      </c>
    </row>
    <row r="2427">
      <c r="A2427" s="20">
        <f>Тех_Движение!$A$2424</f>
        <v/>
      </c>
      <c r="B2427" s="20">
        <f>IF(Тех_Движение!$F$2424&gt;0,Тех_Движение!$I$2424,"")</f>
        <v/>
      </c>
      <c r="C2427" s="20">
        <f>IF($B2427="","",Тех_Движение!$D$2424)</f>
        <v/>
      </c>
      <c r="D2427" s="42">
        <f>IF($B2427="","",Тех_Движение!$B$2424)</f>
        <v/>
      </c>
      <c r="E2427" s="54">
        <f>IF($B2427="","",Тех_Движение!$F$2424)</f>
        <v/>
      </c>
      <c r="F2427" s="54">
        <f>IF($B2427="","",SUMIFS($E$5:$E2426,$C$5:$C2426,$C2427))</f>
        <v/>
      </c>
      <c r="G2427" s="54">
        <f>IF($B2427="","",MAX(0,$E2427-MAX(0,SUMIFS(Тех_Движение!$G$2:$G$5111,Тех_Движение!$D$2:$D$5111,$C2427,Тех_Движение!$B$2:$B$5111,"&lt;="&amp;Настройки!$B$5-1)-$F2427)))</f>
        <v/>
      </c>
      <c r="H2427" s="54">
        <f>IF($B2427="","",IF(AND($D2427&gt;=Настройки!$B$5,$D2427&lt;=Настройки!$B$6),$E2427,0))</f>
        <v/>
      </c>
      <c r="I2427" s="54">
        <f>IF($B2427="","",$G2427+$H2427-$J2427)</f>
        <v/>
      </c>
      <c r="J2427" s="54">
        <f>IF($B2427="","",MAX(0,$E2427-MAX(0,SUMIFS(Тех_Движение!$G$2:$G$5111,Тех_Движение!$D$2:$D$5111,$C2427,Тех_Движение!$B$2:$B$5111,"&lt;="&amp;Настройки!$B$6)-$F2427)))</f>
        <v/>
      </c>
      <c r="K2427" s="54">
        <f>IF(OR($B2427="",K$3&lt;$D2427+Настройки!$B$7),0,MAX(0,$E2427-MAX(0,SUMIFS(Тех_Движение!$G$2:$G$5111,Тех_Движение!$D$2:$D$5111,$C2427,Тех_Движение!$B$2:$B$5111,"&lt;="&amp;K$3)-$F2427)))</f>
        <v/>
      </c>
      <c r="L2427" s="54">
        <f>IF(OR($B2427="",L$3&lt;$D2427+Настройки!$B$7),0,MAX(0,$E2427-MAX(0,SUMIFS(Тех_Движение!$G$2:$G$5111,Тех_Движение!$D$2:$D$5111,$C2427,Тех_Движение!$B$2:$B$5111,"&lt;="&amp;L$3)-$F2427)))</f>
        <v/>
      </c>
      <c r="M2427" s="54">
        <f>IF(OR($B2427="",M$3&lt;$D2427+Настройки!$B$7),0,MAX(0,$E2427-MAX(0,SUMIFS(Тех_Движение!$G$2:$G$5111,Тех_Движение!$D$2:$D$5111,$C2427,Тех_Движение!$B$2:$B$5111,"&lt;="&amp;M$3)-$F2427)))</f>
        <v/>
      </c>
      <c r="N2427" s="54">
        <f>IF(OR($B2427="",N$3&lt;$D2427+Настройки!$B$7),0,MAX(0,$E2427-MAX(0,SUMIFS(Тех_Движение!$G$2:$G$5111,Тех_Движение!$D$2:$D$5111,$C2427,Тех_Движение!$B$2:$B$5111,"&lt;="&amp;N$3)-$F2427)))</f>
        <v/>
      </c>
      <c r="O2427" s="54">
        <f>IF(OR($B2427="",O$3&lt;$D2427+Настройки!$B$7),0,MAX(0,$E2427-MAX(0,SUMIFS(Тех_Движение!$G$2:$G$5111,Тех_Движение!$D$2:$D$5111,$C2427,Тех_Движение!$B$2:$B$5111,"&lt;="&amp;O$3)-$F2427)))</f>
        <v/>
      </c>
      <c r="P2427" s="54">
        <f>IF(OR($B2427="",P$3&lt;$D2427+Настройки!$B$7),0,MAX(0,$E2427-MAX(0,SUMIFS(Тех_Движение!$G$2:$G$5111,Тех_Движение!$D$2:$D$5111,$C2427,Тех_Движение!$B$2:$B$5111,"&lt;="&amp;P$3)-$F2427)))</f>
        <v/>
      </c>
      <c r="Q2427" s="54">
        <f>IF(OR($B2427="",Q$3&lt;$D2427+Настройки!$B$7),0,MAX(0,$E2427-MAX(0,SUMIFS(Тех_Движение!$G$2:$G$5111,Тех_Движение!$D$2:$D$5111,$C2427,Тех_Движение!$B$2:$B$5111,"&lt;="&amp;Q$3)-$F2427)))</f>
        <v/>
      </c>
      <c r="R2427" s="54">
        <f>IF($B2427="","",SUM($K2427:$Q2427))</f>
        <v/>
      </c>
      <c r="S2427" s="56">
        <f>IF($B2427="","",VLOOKUP($C2427,Настройки!$A$11:$L$17,9,FALSE))</f>
        <v/>
      </c>
      <c r="T2427" s="56">
        <f>IF($B2427="","",$R2427*$S2427)</f>
        <v/>
      </c>
    </row>
    <row r="2428">
      <c r="A2428" s="20">
        <f>Тех_Движение!$A$2425</f>
        <v/>
      </c>
      <c r="B2428" s="20">
        <f>IF(Тех_Движение!$F$2425&gt;0,Тех_Движение!$I$2425,"")</f>
        <v/>
      </c>
      <c r="C2428" s="20">
        <f>IF($B2428="","",Тех_Движение!$D$2425)</f>
        <v/>
      </c>
      <c r="D2428" s="42">
        <f>IF($B2428="","",Тех_Движение!$B$2425)</f>
        <v/>
      </c>
      <c r="E2428" s="54">
        <f>IF($B2428="","",Тех_Движение!$F$2425)</f>
        <v/>
      </c>
      <c r="F2428" s="54">
        <f>IF($B2428="","",SUMIFS($E$5:$E2427,$C$5:$C2427,$C2428))</f>
        <v/>
      </c>
      <c r="G2428" s="54">
        <f>IF($B2428="","",MAX(0,$E2428-MAX(0,SUMIFS(Тех_Движение!$G$2:$G$5111,Тех_Движение!$D$2:$D$5111,$C2428,Тех_Движение!$B$2:$B$5111,"&lt;="&amp;Настройки!$B$5-1)-$F2428)))</f>
        <v/>
      </c>
      <c r="H2428" s="54">
        <f>IF($B2428="","",IF(AND($D2428&gt;=Настройки!$B$5,$D2428&lt;=Настройки!$B$6),$E2428,0))</f>
        <v/>
      </c>
      <c r="I2428" s="54">
        <f>IF($B2428="","",$G2428+$H2428-$J2428)</f>
        <v/>
      </c>
      <c r="J2428" s="54">
        <f>IF($B2428="","",MAX(0,$E2428-MAX(0,SUMIFS(Тех_Движение!$G$2:$G$5111,Тех_Движение!$D$2:$D$5111,$C2428,Тех_Движение!$B$2:$B$5111,"&lt;="&amp;Настройки!$B$6)-$F2428)))</f>
        <v/>
      </c>
      <c r="K2428" s="54">
        <f>IF(OR($B2428="",K$3&lt;$D2428+Настройки!$B$7),0,MAX(0,$E2428-MAX(0,SUMIFS(Тех_Движение!$G$2:$G$5111,Тех_Движение!$D$2:$D$5111,$C2428,Тех_Движение!$B$2:$B$5111,"&lt;="&amp;K$3)-$F2428)))</f>
        <v/>
      </c>
      <c r="L2428" s="54">
        <f>IF(OR($B2428="",L$3&lt;$D2428+Настройки!$B$7),0,MAX(0,$E2428-MAX(0,SUMIFS(Тех_Движение!$G$2:$G$5111,Тех_Движение!$D$2:$D$5111,$C2428,Тех_Движение!$B$2:$B$5111,"&lt;="&amp;L$3)-$F2428)))</f>
        <v/>
      </c>
      <c r="M2428" s="54">
        <f>IF(OR($B2428="",M$3&lt;$D2428+Настройки!$B$7),0,MAX(0,$E2428-MAX(0,SUMIFS(Тех_Движение!$G$2:$G$5111,Тех_Движение!$D$2:$D$5111,$C2428,Тех_Движение!$B$2:$B$5111,"&lt;="&amp;M$3)-$F2428)))</f>
        <v/>
      </c>
      <c r="N2428" s="54">
        <f>IF(OR($B2428="",N$3&lt;$D2428+Настройки!$B$7),0,MAX(0,$E2428-MAX(0,SUMIFS(Тех_Движение!$G$2:$G$5111,Тех_Движение!$D$2:$D$5111,$C2428,Тех_Движение!$B$2:$B$5111,"&lt;="&amp;N$3)-$F2428)))</f>
        <v/>
      </c>
      <c r="O2428" s="54">
        <f>IF(OR($B2428="",O$3&lt;$D2428+Настройки!$B$7),0,MAX(0,$E2428-MAX(0,SUMIFS(Тех_Движение!$G$2:$G$5111,Тех_Движение!$D$2:$D$5111,$C2428,Тех_Движение!$B$2:$B$5111,"&lt;="&amp;O$3)-$F2428)))</f>
        <v/>
      </c>
      <c r="P2428" s="54">
        <f>IF(OR($B2428="",P$3&lt;$D2428+Настройки!$B$7),0,MAX(0,$E2428-MAX(0,SUMIFS(Тех_Движение!$G$2:$G$5111,Тех_Движение!$D$2:$D$5111,$C2428,Тех_Движение!$B$2:$B$5111,"&lt;="&amp;P$3)-$F2428)))</f>
        <v/>
      </c>
      <c r="Q2428" s="54">
        <f>IF(OR($B2428="",Q$3&lt;$D2428+Настройки!$B$7),0,MAX(0,$E2428-MAX(0,SUMIFS(Тех_Движение!$G$2:$G$5111,Тех_Движение!$D$2:$D$5111,$C2428,Тех_Движение!$B$2:$B$5111,"&lt;="&amp;Q$3)-$F2428)))</f>
        <v/>
      </c>
      <c r="R2428" s="54">
        <f>IF($B2428="","",SUM($K2428:$Q2428))</f>
        <v/>
      </c>
      <c r="S2428" s="56">
        <f>IF($B2428="","",VLOOKUP($C2428,Настройки!$A$11:$L$17,9,FALSE))</f>
        <v/>
      </c>
      <c r="T2428" s="56">
        <f>IF($B2428="","",$R2428*$S2428)</f>
        <v/>
      </c>
    </row>
    <row r="2429">
      <c r="A2429" s="20">
        <f>Тех_Движение!$A$2426</f>
        <v/>
      </c>
      <c r="B2429" s="20">
        <f>IF(Тех_Движение!$F$2426&gt;0,Тех_Движение!$I$2426,"")</f>
        <v/>
      </c>
      <c r="C2429" s="20">
        <f>IF($B2429="","",Тех_Движение!$D$2426)</f>
        <v/>
      </c>
      <c r="D2429" s="42">
        <f>IF($B2429="","",Тех_Движение!$B$2426)</f>
        <v/>
      </c>
      <c r="E2429" s="54">
        <f>IF($B2429="","",Тех_Движение!$F$2426)</f>
        <v/>
      </c>
      <c r="F2429" s="54">
        <f>IF($B2429="","",SUMIFS($E$5:$E2428,$C$5:$C2428,$C2429))</f>
        <v/>
      </c>
      <c r="G2429" s="54">
        <f>IF($B2429="","",MAX(0,$E2429-MAX(0,SUMIFS(Тех_Движение!$G$2:$G$5111,Тех_Движение!$D$2:$D$5111,$C2429,Тех_Движение!$B$2:$B$5111,"&lt;="&amp;Настройки!$B$5-1)-$F2429)))</f>
        <v/>
      </c>
      <c r="H2429" s="54">
        <f>IF($B2429="","",IF(AND($D2429&gt;=Настройки!$B$5,$D2429&lt;=Настройки!$B$6),$E2429,0))</f>
        <v/>
      </c>
      <c r="I2429" s="54">
        <f>IF($B2429="","",$G2429+$H2429-$J2429)</f>
        <v/>
      </c>
      <c r="J2429" s="54">
        <f>IF($B2429="","",MAX(0,$E2429-MAX(0,SUMIFS(Тех_Движение!$G$2:$G$5111,Тех_Движение!$D$2:$D$5111,$C2429,Тех_Движение!$B$2:$B$5111,"&lt;="&amp;Настройки!$B$6)-$F2429)))</f>
        <v/>
      </c>
      <c r="K2429" s="54">
        <f>IF(OR($B2429="",K$3&lt;$D2429+Настройки!$B$7),0,MAX(0,$E2429-MAX(0,SUMIFS(Тех_Движение!$G$2:$G$5111,Тех_Движение!$D$2:$D$5111,$C2429,Тех_Движение!$B$2:$B$5111,"&lt;="&amp;K$3)-$F2429)))</f>
        <v/>
      </c>
      <c r="L2429" s="54">
        <f>IF(OR($B2429="",L$3&lt;$D2429+Настройки!$B$7),0,MAX(0,$E2429-MAX(0,SUMIFS(Тех_Движение!$G$2:$G$5111,Тех_Движение!$D$2:$D$5111,$C2429,Тех_Движение!$B$2:$B$5111,"&lt;="&amp;L$3)-$F2429)))</f>
        <v/>
      </c>
      <c r="M2429" s="54">
        <f>IF(OR($B2429="",M$3&lt;$D2429+Настройки!$B$7),0,MAX(0,$E2429-MAX(0,SUMIFS(Тех_Движение!$G$2:$G$5111,Тех_Движение!$D$2:$D$5111,$C2429,Тех_Движение!$B$2:$B$5111,"&lt;="&amp;M$3)-$F2429)))</f>
        <v/>
      </c>
      <c r="N2429" s="54">
        <f>IF(OR($B2429="",N$3&lt;$D2429+Настройки!$B$7),0,MAX(0,$E2429-MAX(0,SUMIFS(Тех_Движение!$G$2:$G$5111,Тех_Движение!$D$2:$D$5111,$C2429,Тех_Движение!$B$2:$B$5111,"&lt;="&amp;N$3)-$F2429)))</f>
        <v/>
      </c>
      <c r="O2429" s="54">
        <f>IF(OR($B2429="",O$3&lt;$D2429+Настройки!$B$7),0,MAX(0,$E2429-MAX(0,SUMIFS(Тех_Движение!$G$2:$G$5111,Тех_Движение!$D$2:$D$5111,$C2429,Тех_Движение!$B$2:$B$5111,"&lt;="&amp;O$3)-$F2429)))</f>
        <v/>
      </c>
      <c r="P2429" s="54">
        <f>IF(OR($B2429="",P$3&lt;$D2429+Настройки!$B$7),0,MAX(0,$E2429-MAX(0,SUMIFS(Тех_Движение!$G$2:$G$5111,Тех_Движение!$D$2:$D$5111,$C2429,Тех_Движение!$B$2:$B$5111,"&lt;="&amp;P$3)-$F2429)))</f>
        <v/>
      </c>
      <c r="Q2429" s="54">
        <f>IF(OR($B2429="",Q$3&lt;$D2429+Настройки!$B$7),0,MAX(0,$E2429-MAX(0,SUMIFS(Тех_Движение!$G$2:$G$5111,Тех_Движение!$D$2:$D$5111,$C2429,Тех_Движение!$B$2:$B$5111,"&lt;="&amp;Q$3)-$F2429)))</f>
        <v/>
      </c>
      <c r="R2429" s="54">
        <f>IF($B2429="","",SUM($K2429:$Q2429))</f>
        <v/>
      </c>
      <c r="S2429" s="56">
        <f>IF($B2429="","",VLOOKUP($C2429,Настройки!$A$11:$L$17,9,FALSE))</f>
        <v/>
      </c>
      <c r="T2429" s="56">
        <f>IF($B2429="","",$R2429*$S2429)</f>
        <v/>
      </c>
    </row>
    <row r="2430">
      <c r="A2430" s="20">
        <f>Тех_Движение!$A$2427</f>
        <v/>
      </c>
      <c r="B2430" s="20">
        <f>IF(Тех_Движение!$F$2427&gt;0,Тех_Движение!$I$2427,"")</f>
        <v/>
      </c>
      <c r="C2430" s="20">
        <f>IF($B2430="","",Тех_Движение!$D$2427)</f>
        <v/>
      </c>
      <c r="D2430" s="42">
        <f>IF($B2430="","",Тех_Движение!$B$2427)</f>
        <v/>
      </c>
      <c r="E2430" s="54">
        <f>IF($B2430="","",Тех_Движение!$F$2427)</f>
        <v/>
      </c>
      <c r="F2430" s="54">
        <f>IF($B2430="","",SUMIFS($E$5:$E2429,$C$5:$C2429,$C2430))</f>
        <v/>
      </c>
      <c r="G2430" s="54">
        <f>IF($B2430="","",MAX(0,$E2430-MAX(0,SUMIFS(Тех_Движение!$G$2:$G$5111,Тех_Движение!$D$2:$D$5111,$C2430,Тех_Движение!$B$2:$B$5111,"&lt;="&amp;Настройки!$B$5-1)-$F2430)))</f>
        <v/>
      </c>
      <c r="H2430" s="54">
        <f>IF($B2430="","",IF(AND($D2430&gt;=Настройки!$B$5,$D2430&lt;=Настройки!$B$6),$E2430,0))</f>
        <v/>
      </c>
      <c r="I2430" s="54">
        <f>IF($B2430="","",$G2430+$H2430-$J2430)</f>
        <v/>
      </c>
      <c r="J2430" s="54">
        <f>IF($B2430="","",MAX(0,$E2430-MAX(0,SUMIFS(Тех_Движение!$G$2:$G$5111,Тех_Движение!$D$2:$D$5111,$C2430,Тех_Движение!$B$2:$B$5111,"&lt;="&amp;Настройки!$B$6)-$F2430)))</f>
        <v/>
      </c>
      <c r="K2430" s="54">
        <f>IF(OR($B2430="",K$3&lt;$D2430+Настройки!$B$7),0,MAX(0,$E2430-MAX(0,SUMIFS(Тех_Движение!$G$2:$G$5111,Тех_Движение!$D$2:$D$5111,$C2430,Тех_Движение!$B$2:$B$5111,"&lt;="&amp;K$3)-$F2430)))</f>
        <v/>
      </c>
      <c r="L2430" s="54">
        <f>IF(OR($B2430="",L$3&lt;$D2430+Настройки!$B$7),0,MAX(0,$E2430-MAX(0,SUMIFS(Тех_Движение!$G$2:$G$5111,Тех_Движение!$D$2:$D$5111,$C2430,Тех_Движение!$B$2:$B$5111,"&lt;="&amp;L$3)-$F2430)))</f>
        <v/>
      </c>
      <c r="M2430" s="54">
        <f>IF(OR($B2430="",M$3&lt;$D2430+Настройки!$B$7),0,MAX(0,$E2430-MAX(0,SUMIFS(Тех_Движение!$G$2:$G$5111,Тех_Движение!$D$2:$D$5111,$C2430,Тех_Движение!$B$2:$B$5111,"&lt;="&amp;M$3)-$F2430)))</f>
        <v/>
      </c>
      <c r="N2430" s="54">
        <f>IF(OR($B2430="",N$3&lt;$D2430+Настройки!$B$7),0,MAX(0,$E2430-MAX(0,SUMIFS(Тех_Движение!$G$2:$G$5111,Тех_Движение!$D$2:$D$5111,$C2430,Тех_Движение!$B$2:$B$5111,"&lt;="&amp;N$3)-$F2430)))</f>
        <v/>
      </c>
      <c r="O2430" s="54">
        <f>IF(OR($B2430="",O$3&lt;$D2430+Настройки!$B$7),0,MAX(0,$E2430-MAX(0,SUMIFS(Тех_Движение!$G$2:$G$5111,Тех_Движение!$D$2:$D$5111,$C2430,Тех_Движение!$B$2:$B$5111,"&lt;="&amp;O$3)-$F2430)))</f>
        <v/>
      </c>
      <c r="P2430" s="54">
        <f>IF(OR($B2430="",P$3&lt;$D2430+Настройки!$B$7),0,MAX(0,$E2430-MAX(0,SUMIFS(Тех_Движение!$G$2:$G$5111,Тех_Движение!$D$2:$D$5111,$C2430,Тех_Движение!$B$2:$B$5111,"&lt;="&amp;P$3)-$F2430)))</f>
        <v/>
      </c>
      <c r="Q2430" s="54">
        <f>IF(OR($B2430="",Q$3&lt;$D2430+Настройки!$B$7),0,MAX(0,$E2430-MAX(0,SUMIFS(Тех_Движение!$G$2:$G$5111,Тех_Движение!$D$2:$D$5111,$C2430,Тех_Движение!$B$2:$B$5111,"&lt;="&amp;Q$3)-$F2430)))</f>
        <v/>
      </c>
      <c r="R2430" s="54">
        <f>IF($B2430="","",SUM($K2430:$Q2430))</f>
        <v/>
      </c>
      <c r="S2430" s="56">
        <f>IF($B2430="","",VLOOKUP($C2430,Настройки!$A$11:$L$17,9,FALSE))</f>
        <v/>
      </c>
      <c r="T2430" s="56">
        <f>IF($B2430="","",$R2430*$S2430)</f>
        <v/>
      </c>
    </row>
    <row r="2431">
      <c r="A2431" s="20">
        <f>Тех_Движение!$A$2428</f>
        <v/>
      </c>
      <c r="B2431" s="20">
        <f>IF(Тех_Движение!$F$2428&gt;0,Тех_Движение!$I$2428,"")</f>
        <v/>
      </c>
      <c r="C2431" s="20">
        <f>IF($B2431="","",Тех_Движение!$D$2428)</f>
        <v/>
      </c>
      <c r="D2431" s="42">
        <f>IF($B2431="","",Тех_Движение!$B$2428)</f>
        <v/>
      </c>
      <c r="E2431" s="54">
        <f>IF($B2431="","",Тех_Движение!$F$2428)</f>
        <v/>
      </c>
      <c r="F2431" s="54">
        <f>IF($B2431="","",SUMIFS($E$5:$E2430,$C$5:$C2430,$C2431))</f>
        <v/>
      </c>
      <c r="G2431" s="54">
        <f>IF($B2431="","",MAX(0,$E2431-MAX(0,SUMIFS(Тех_Движение!$G$2:$G$5111,Тех_Движение!$D$2:$D$5111,$C2431,Тех_Движение!$B$2:$B$5111,"&lt;="&amp;Настройки!$B$5-1)-$F2431)))</f>
        <v/>
      </c>
      <c r="H2431" s="54">
        <f>IF($B2431="","",IF(AND($D2431&gt;=Настройки!$B$5,$D2431&lt;=Настройки!$B$6),$E2431,0))</f>
        <v/>
      </c>
      <c r="I2431" s="54">
        <f>IF($B2431="","",$G2431+$H2431-$J2431)</f>
        <v/>
      </c>
      <c r="J2431" s="54">
        <f>IF($B2431="","",MAX(0,$E2431-MAX(0,SUMIFS(Тех_Движение!$G$2:$G$5111,Тех_Движение!$D$2:$D$5111,$C2431,Тех_Движение!$B$2:$B$5111,"&lt;="&amp;Настройки!$B$6)-$F2431)))</f>
        <v/>
      </c>
      <c r="K2431" s="54">
        <f>IF(OR($B2431="",K$3&lt;$D2431+Настройки!$B$7),0,MAX(0,$E2431-MAX(0,SUMIFS(Тех_Движение!$G$2:$G$5111,Тех_Движение!$D$2:$D$5111,$C2431,Тех_Движение!$B$2:$B$5111,"&lt;="&amp;K$3)-$F2431)))</f>
        <v/>
      </c>
      <c r="L2431" s="54">
        <f>IF(OR($B2431="",L$3&lt;$D2431+Настройки!$B$7),0,MAX(0,$E2431-MAX(0,SUMIFS(Тех_Движение!$G$2:$G$5111,Тех_Движение!$D$2:$D$5111,$C2431,Тех_Движение!$B$2:$B$5111,"&lt;="&amp;L$3)-$F2431)))</f>
        <v/>
      </c>
      <c r="M2431" s="54">
        <f>IF(OR($B2431="",M$3&lt;$D2431+Настройки!$B$7),0,MAX(0,$E2431-MAX(0,SUMIFS(Тех_Движение!$G$2:$G$5111,Тех_Движение!$D$2:$D$5111,$C2431,Тех_Движение!$B$2:$B$5111,"&lt;="&amp;M$3)-$F2431)))</f>
        <v/>
      </c>
      <c r="N2431" s="54">
        <f>IF(OR($B2431="",N$3&lt;$D2431+Настройки!$B$7),0,MAX(0,$E2431-MAX(0,SUMIFS(Тех_Движение!$G$2:$G$5111,Тех_Движение!$D$2:$D$5111,$C2431,Тех_Движение!$B$2:$B$5111,"&lt;="&amp;N$3)-$F2431)))</f>
        <v/>
      </c>
      <c r="O2431" s="54">
        <f>IF(OR($B2431="",O$3&lt;$D2431+Настройки!$B$7),0,MAX(0,$E2431-MAX(0,SUMIFS(Тех_Движение!$G$2:$G$5111,Тех_Движение!$D$2:$D$5111,$C2431,Тех_Движение!$B$2:$B$5111,"&lt;="&amp;O$3)-$F2431)))</f>
        <v/>
      </c>
      <c r="P2431" s="54">
        <f>IF(OR($B2431="",P$3&lt;$D2431+Настройки!$B$7),0,MAX(0,$E2431-MAX(0,SUMIFS(Тех_Движение!$G$2:$G$5111,Тех_Движение!$D$2:$D$5111,$C2431,Тех_Движение!$B$2:$B$5111,"&lt;="&amp;P$3)-$F2431)))</f>
        <v/>
      </c>
      <c r="Q2431" s="54">
        <f>IF(OR($B2431="",Q$3&lt;$D2431+Настройки!$B$7),0,MAX(0,$E2431-MAX(0,SUMIFS(Тех_Движение!$G$2:$G$5111,Тех_Движение!$D$2:$D$5111,$C2431,Тех_Движение!$B$2:$B$5111,"&lt;="&amp;Q$3)-$F2431)))</f>
        <v/>
      </c>
      <c r="R2431" s="54">
        <f>IF($B2431="","",SUM($K2431:$Q2431))</f>
        <v/>
      </c>
      <c r="S2431" s="56">
        <f>IF($B2431="","",VLOOKUP($C2431,Настройки!$A$11:$L$17,9,FALSE))</f>
        <v/>
      </c>
      <c r="T2431" s="56">
        <f>IF($B2431="","",$R2431*$S2431)</f>
        <v/>
      </c>
    </row>
    <row r="2432">
      <c r="A2432" s="20">
        <f>Тех_Движение!$A$2429</f>
        <v/>
      </c>
      <c r="B2432" s="20">
        <f>IF(Тех_Движение!$F$2429&gt;0,Тех_Движение!$I$2429,"")</f>
        <v/>
      </c>
      <c r="C2432" s="20">
        <f>IF($B2432="","",Тех_Движение!$D$2429)</f>
        <v/>
      </c>
      <c r="D2432" s="42">
        <f>IF($B2432="","",Тех_Движение!$B$2429)</f>
        <v/>
      </c>
      <c r="E2432" s="54">
        <f>IF($B2432="","",Тех_Движение!$F$2429)</f>
        <v/>
      </c>
      <c r="F2432" s="54">
        <f>IF($B2432="","",SUMIFS($E$5:$E2431,$C$5:$C2431,$C2432))</f>
        <v/>
      </c>
      <c r="G2432" s="54">
        <f>IF($B2432="","",MAX(0,$E2432-MAX(0,SUMIFS(Тех_Движение!$G$2:$G$5111,Тех_Движение!$D$2:$D$5111,$C2432,Тех_Движение!$B$2:$B$5111,"&lt;="&amp;Настройки!$B$5-1)-$F2432)))</f>
        <v/>
      </c>
      <c r="H2432" s="54">
        <f>IF($B2432="","",IF(AND($D2432&gt;=Настройки!$B$5,$D2432&lt;=Настройки!$B$6),$E2432,0))</f>
        <v/>
      </c>
      <c r="I2432" s="54">
        <f>IF($B2432="","",$G2432+$H2432-$J2432)</f>
        <v/>
      </c>
      <c r="J2432" s="54">
        <f>IF($B2432="","",MAX(0,$E2432-MAX(0,SUMIFS(Тех_Движение!$G$2:$G$5111,Тех_Движение!$D$2:$D$5111,$C2432,Тех_Движение!$B$2:$B$5111,"&lt;="&amp;Настройки!$B$6)-$F2432)))</f>
        <v/>
      </c>
      <c r="K2432" s="54">
        <f>IF(OR($B2432="",K$3&lt;$D2432+Настройки!$B$7),0,MAX(0,$E2432-MAX(0,SUMIFS(Тех_Движение!$G$2:$G$5111,Тех_Движение!$D$2:$D$5111,$C2432,Тех_Движение!$B$2:$B$5111,"&lt;="&amp;K$3)-$F2432)))</f>
        <v/>
      </c>
      <c r="L2432" s="54">
        <f>IF(OR($B2432="",L$3&lt;$D2432+Настройки!$B$7),0,MAX(0,$E2432-MAX(0,SUMIFS(Тех_Движение!$G$2:$G$5111,Тех_Движение!$D$2:$D$5111,$C2432,Тех_Движение!$B$2:$B$5111,"&lt;="&amp;L$3)-$F2432)))</f>
        <v/>
      </c>
      <c r="M2432" s="54">
        <f>IF(OR($B2432="",M$3&lt;$D2432+Настройки!$B$7),0,MAX(0,$E2432-MAX(0,SUMIFS(Тех_Движение!$G$2:$G$5111,Тех_Движение!$D$2:$D$5111,$C2432,Тех_Движение!$B$2:$B$5111,"&lt;="&amp;M$3)-$F2432)))</f>
        <v/>
      </c>
      <c r="N2432" s="54">
        <f>IF(OR($B2432="",N$3&lt;$D2432+Настройки!$B$7),0,MAX(0,$E2432-MAX(0,SUMIFS(Тех_Движение!$G$2:$G$5111,Тех_Движение!$D$2:$D$5111,$C2432,Тех_Движение!$B$2:$B$5111,"&lt;="&amp;N$3)-$F2432)))</f>
        <v/>
      </c>
      <c r="O2432" s="54">
        <f>IF(OR($B2432="",O$3&lt;$D2432+Настройки!$B$7),0,MAX(0,$E2432-MAX(0,SUMIFS(Тех_Движение!$G$2:$G$5111,Тех_Движение!$D$2:$D$5111,$C2432,Тех_Движение!$B$2:$B$5111,"&lt;="&amp;O$3)-$F2432)))</f>
        <v/>
      </c>
      <c r="P2432" s="54">
        <f>IF(OR($B2432="",P$3&lt;$D2432+Настройки!$B$7),0,MAX(0,$E2432-MAX(0,SUMIFS(Тех_Движение!$G$2:$G$5111,Тех_Движение!$D$2:$D$5111,$C2432,Тех_Движение!$B$2:$B$5111,"&lt;="&amp;P$3)-$F2432)))</f>
        <v/>
      </c>
      <c r="Q2432" s="54">
        <f>IF(OR($B2432="",Q$3&lt;$D2432+Настройки!$B$7),0,MAX(0,$E2432-MAX(0,SUMIFS(Тех_Движение!$G$2:$G$5111,Тех_Движение!$D$2:$D$5111,$C2432,Тех_Движение!$B$2:$B$5111,"&lt;="&amp;Q$3)-$F2432)))</f>
        <v/>
      </c>
      <c r="R2432" s="54">
        <f>IF($B2432="","",SUM($K2432:$Q2432))</f>
        <v/>
      </c>
      <c r="S2432" s="56">
        <f>IF($B2432="","",VLOOKUP($C2432,Настройки!$A$11:$L$17,9,FALSE))</f>
        <v/>
      </c>
      <c r="T2432" s="56">
        <f>IF($B2432="","",$R2432*$S2432)</f>
        <v/>
      </c>
    </row>
    <row r="2433">
      <c r="A2433" s="20">
        <f>Тех_Движение!$A$2430</f>
        <v/>
      </c>
      <c r="B2433" s="20">
        <f>IF(Тех_Движение!$F$2430&gt;0,Тех_Движение!$I$2430,"")</f>
        <v/>
      </c>
      <c r="C2433" s="20">
        <f>IF($B2433="","",Тех_Движение!$D$2430)</f>
        <v/>
      </c>
      <c r="D2433" s="42">
        <f>IF($B2433="","",Тех_Движение!$B$2430)</f>
        <v/>
      </c>
      <c r="E2433" s="54">
        <f>IF($B2433="","",Тех_Движение!$F$2430)</f>
        <v/>
      </c>
      <c r="F2433" s="54">
        <f>IF($B2433="","",SUMIFS($E$5:$E2432,$C$5:$C2432,$C2433))</f>
        <v/>
      </c>
      <c r="G2433" s="54">
        <f>IF($B2433="","",MAX(0,$E2433-MAX(0,SUMIFS(Тех_Движение!$G$2:$G$5111,Тех_Движение!$D$2:$D$5111,$C2433,Тех_Движение!$B$2:$B$5111,"&lt;="&amp;Настройки!$B$5-1)-$F2433)))</f>
        <v/>
      </c>
      <c r="H2433" s="54">
        <f>IF($B2433="","",IF(AND($D2433&gt;=Настройки!$B$5,$D2433&lt;=Настройки!$B$6),$E2433,0))</f>
        <v/>
      </c>
      <c r="I2433" s="54">
        <f>IF($B2433="","",$G2433+$H2433-$J2433)</f>
        <v/>
      </c>
      <c r="J2433" s="54">
        <f>IF($B2433="","",MAX(0,$E2433-MAX(0,SUMIFS(Тех_Движение!$G$2:$G$5111,Тех_Движение!$D$2:$D$5111,$C2433,Тех_Движение!$B$2:$B$5111,"&lt;="&amp;Настройки!$B$6)-$F2433)))</f>
        <v/>
      </c>
      <c r="K2433" s="54">
        <f>IF(OR($B2433="",K$3&lt;$D2433+Настройки!$B$7),0,MAX(0,$E2433-MAX(0,SUMIFS(Тех_Движение!$G$2:$G$5111,Тех_Движение!$D$2:$D$5111,$C2433,Тех_Движение!$B$2:$B$5111,"&lt;="&amp;K$3)-$F2433)))</f>
        <v/>
      </c>
      <c r="L2433" s="54">
        <f>IF(OR($B2433="",L$3&lt;$D2433+Настройки!$B$7),0,MAX(0,$E2433-MAX(0,SUMIFS(Тех_Движение!$G$2:$G$5111,Тех_Движение!$D$2:$D$5111,$C2433,Тех_Движение!$B$2:$B$5111,"&lt;="&amp;L$3)-$F2433)))</f>
        <v/>
      </c>
      <c r="M2433" s="54">
        <f>IF(OR($B2433="",M$3&lt;$D2433+Настройки!$B$7),0,MAX(0,$E2433-MAX(0,SUMIFS(Тех_Движение!$G$2:$G$5111,Тех_Движение!$D$2:$D$5111,$C2433,Тех_Движение!$B$2:$B$5111,"&lt;="&amp;M$3)-$F2433)))</f>
        <v/>
      </c>
      <c r="N2433" s="54">
        <f>IF(OR($B2433="",N$3&lt;$D2433+Настройки!$B$7),0,MAX(0,$E2433-MAX(0,SUMIFS(Тех_Движение!$G$2:$G$5111,Тех_Движение!$D$2:$D$5111,$C2433,Тех_Движение!$B$2:$B$5111,"&lt;="&amp;N$3)-$F2433)))</f>
        <v/>
      </c>
      <c r="O2433" s="54">
        <f>IF(OR($B2433="",O$3&lt;$D2433+Настройки!$B$7),0,MAX(0,$E2433-MAX(0,SUMIFS(Тех_Движение!$G$2:$G$5111,Тех_Движение!$D$2:$D$5111,$C2433,Тех_Движение!$B$2:$B$5111,"&lt;="&amp;O$3)-$F2433)))</f>
        <v/>
      </c>
      <c r="P2433" s="54">
        <f>IF(OR($B2433="",P$3&lt;$D2433+Настройки!$B$7),0,MAX(0,$E2433-MAX(0,SUMIFS(Тех_Движение!$G$2:$G$5111,Тех_Движение!$D$2:$D$5111,$C2433,Тех_Движение!$B$2:$B$5111,"&lt;="&amp;P$3)-$F2433)))</f>
        <v/>
      </c>
      <c r="Q2433" s="54">
        <f>IF(OR($B2433="",Q$3&lt;$D2433+Настройки!$B$7),0,MAX(0,$E2433-MAX(0,SUMIFS(Тех_Движение!$G$2:$G$5111,Тех_Движение!$D$2:$D$5111,$C2433,Тех_Движение!$B$2:$B$5111,"&lt;="&amp;Q$3)-$F2433)))</f>
        <v/>
      </c>
      <c r="R2433" s="54">
        <f>IF($B2433="","",SUM($K2433:$Q2433))</f>
        <v/>
      </c>
      <c r="S2433" s="56">
        <f>IF($B2433="","",VLOOKUP($C2433,Настройки!$A$11:$L$17,9,FALSE))</f>
        <v/>
      </c>
      <c r="T2433" s="56">
        <f>IF($B2433="","",$R2433*$S2433)</f>
        <v/>
      </c>
    </row>
    <row r="2434">
      <c r="A2434" s="20">
        <f>Тех_Движение!$A$2431</f>
        <v/>
      </c>
      <c r="B2434" s="20">
        <f>IF(Тех_Движение!$F$2431&gt;0,Тех_Движение!$I$2431,"")</f>
        <v/>
      </c>
      <c r="C2434" s="20">
        <f>IF($B2434="","",Тех_Движение!$D$2431)</f>
        <v/>
      </c>
      <c r="D2434" s="42">
        <f>IF($B2434="","",Тех_Движение!$B$2431)</f>
        <v/>
      </c>
      <c r="E2434" s="54">
        <f>IF($B2434="","",Тех_Движение!$F$2431)</f>
        <v/>
      </c>
      <c r="F2434" s="54">
        <f>IF($B2434="","",SUMIFS($E$5:$E2433,$C$5:$C2433,$C2434))</f>
        <v/>
      </c>
      <c r="G2434" s="54">
        <f>IF($B2434="","",MAX(0,$E2434-MAX(0,SUMIFS(Тех_Движение!$G$2:$G$5111,Тех_Движение!$D$2:$D$5111,$C2434,Тех_Движение!$B$2:$B$5111,"&lt;="&amp;Настройки!$B$5-1)-$F2434)))</f>
        <v/>
      </c>
      <c r="H2434" s="54">
        <f>IF($B2434="","",IF(AND($D2434&gt;=Настройки!$B$5,$D2434&lt;=Настройки!$B$6),$E2434,0))</f>
        <v/>
      </c>
      <c r="I2434" s="54">
        <f>IF($B2434="","",$G2434+$H2434-$J2434)</f>
        <v/>
      </c>
      <c r="J2434" s="54">
        <f>IF($B2434="","",MAX(0,$E2434-MAX(0,SUMIFS(Тех_Движение!$G$2:$G$5111,Тех_Движение!$D$2:$D$5111,$C2434,Тех_Движение!$B$2:$B$5111,"&lt;="&amp;Настройки!$B$6)-$F2434)))</f>
        <v/>
      </c>
      <c r="K2434" s="54">
        <f>IF(OR($B2434="",K$3&lt;$D2434+Настройки!$B$7),0,MAX(0,$E2434-MAX(0,SUMIFS(Тех_Движение!$G$2:$G$5111,Тех_Движение!$D$2:$D$5111,$C2434,Тех_Движение!$B$2:$B$5111,"&lt;="&amp;K$3)-$F2434)))</f>
        <v/>
      </c>
      <c r="L2434" s="54">
        <f>IF(OR($B2434="",L$3&lt;$D2434+Настройки!$B$7),0,MAX(0,$E2434-MAX(0,SUMIFS(Тех_Движение!$G$2:$G$5111,Тех_Движение!$D$2:$D$5111,$C2434,Тех_Движение!$B$2:$B$5111,"&lt;="&amp;L$3)-$F2434)))</f>
        <v/>
      </c>
      <c r="M2434" s="54">
        <f>IF(OR($B2434="",M$3&lt;$D2434+Настройки!$B$7),0,MAX(0,$E2434-MAX(0,SUMIFS(Тех_Движение!$G$2:$G$5111,Тех_Движение!$D$2:$D$5111,$C2434,Тех_Движение!$B$2:$B$5111,"&lt;="&amp;M$3)-$F2434)))</f>
        <v/>
      </c>
      <c r="N2434" s="54">
        <f>IF(OR($B2434="",N$3&lt;$D2434+Настройки!$B$7),0,MAX(0,$E2434-MAX(0,SUMIFS(Тех_Движение!$G$2:$G$5111,Тех_Движение!$D$2:$D$5111,$C2434,Тех_Движение!$B$2:$B$5111,"&lt;="&amp;N$3)-$F2434)))</f>
        <v/>
      </c>
      <c r="O2434" s="54">
        <f>IF(OR($B2434="",O$3&lt;$D2434+Настройки!$B$7),0,MAX(0,$E2434-MAX(0,SUMIFS(Тех_Движение!$G$2:$G$5111,Тех_Движение!$D$2:$D$5111,$C2434,Тех_Движение!$B$2:$B$5111,"&lt;="&amp;O$3)-$F2434)))</f>
        <v/>
      </c>
      <c r="P2434" s="54">
        <f>IF(OR($B2434="",P$3&lt;$D2434+Настройки!$B$7),0,MAX(0,$E2434-MAX(0,SUMIFS(Тех_Движение!$G$2:$G$5111,Тех_Движение!$D$2:$D$5111,$C2434,Тех_Движение!$B$2:$B$5111,"&lt;="&amp;P$3)-$F2434)))</f>
        <v/>
      </c>
      <c r="Q2434" s="54">
        <f>IF(OR($B2434="",Q$3&lt;$D2434+Настройки!$B$7),0,MAX(0,$E2434-MAX(0,SUMIFS(Тех_Движение!$G$2:$G$5111,Тех_Движение!$D$2:$D$5111,$C2434,Тех_Движение!$B$2:$B$5111,"&lt;="&amp;Q$3)-$F2434)))</f>
        <v/>
      </c>
      <c r="R2434" s="54">
        <f>IF($B2434="","",SUM($K2434:$Q2434))</f>
        <v/>
      </c>
      <c r="S2434" s="56">
        <f>IF($B2434="","",VLOOKUP($C2434,Настройки!$A$11:$L$17,9,FALSE))</f>
        <v/>
      </c>
      <c r="T2434" s="56">
        <f>IF($B2434="","",$R2434*$S2434)</f>
        <v/>
      </c>
    </row>
    <row r="2435">
      <c r="A2435" s="20">
        <f>Тех_Движение!$A$2432</f>
        <v/>
      </c>
      <c r="B2435" s="20">
        <f>IF(Тех_Движение!$F$2432&gt;0,Тех_Движение!$I$2432,"")</f>
        <v/>
      </c>
      <c r="C2435" s="20">
        <f>IF($B2435="","",Тех_Движение!$D$2432)</f>
        <v/>
      </c>
      <c r="D2435" s="42">
        <f>IF($B2435="","",Тех_Движение!$B$2432)</f>
        <v/>
      </c>
      <c r="E2435" s="54">
        <f>IF($B2435="","",Тех_Движение!$F$2432)</f>
        <v/>
      </c>
      <c r="F2435" s="54">
        <f>IF($B2435="","",SUMIFS($E$5:$E2434,$C$5:$C2434,$C2435))</f>
        <v/>
      </c>
      <c r="G2435" s="54">
        <f>IF($B2435="","",MAX(0,$E2435-MAX(0,SUMIFS(Тех_Движение!$G$2:$G$5111,Тех_Движение!$D$2:$D$5111,$C2435,Тех_Движение!$B$2:$B$5111,"&lt;="&amp;Настройки!$B$5-1)-$F2435)))</f>
        <v/>
      </c>
      <c r="H2435" s="54">
        <f>IF($B2435="","",IF(AND($D2435&gt;=Настройки!$B$5,$D2435&lt;=Настройки!$B$6),$E2435,0))</f>
        <v/>
      </c>
      <c r="I2435" s="54">
        <f>IF($B2435="","",$G2435+$H2435-$J2435)</f>
        <v/>
      </c>
      <c r="J2435" s="54">
        <f>IF($B2435="","",MAX(0,$E2435-MAX(0,SUMIFS(Тех_Движение!$G$2:$G$5111,Тех_Движение!$D$2:$D$5111,$C2435,Тех_Движение!$B$2:$B$5111,"&lt;="&amp;Настройки!$B$6)-$F2435)))</f>
        <v/>
      </c>
      <c r="K2435" s="54">
        <f>IF(OR($B2435="",K$3&lt;$D2435+Настройки!$B$7),0,MAX(0,$E2435-MAX(0,SUMIFS(Тех_Движение!$G$2:$G$5111,Тех_Движение!$D$2:$D$5111,$C2435,Тех_Движение!$B$2:$B$5111,"&lt;="&amp;K$3)-$F2435)))</f>
        <v/>
      </c>
      <c r="L2435" s="54">
        <f>IF(OR($B2435="",L$3&lt;$D2435+Настройки!$B$7),0,MAX(0,$E2435-MAX(0,SUMIFS(Тех_Движение!$G$2:$G$5111,Тех_Движение!$D$2:$D$5111,$C2435,Тех_Движение!$B$2:$B$5111,"&lt;="&amp;L$3)-$F2435)))</f>
        <v/>
      </c>
      <c r="M2435" s="54">
        <f>IF(OR($B2435="",M$3&lt;$D2435+Настройки!$B$7),0,MAX(0,$E2435-MAX(0,SUMIFS(Тех_Движение!$G$2:$G$5111,Тех_Движение!$D$2:$D$5111,$C2435,Тех_Движение!$B$2:$B$5111,"&lt;="&amp;M$3)-$F2435)))</f>
        <v/>
      </c>
      <c r="N2435" s="54">
        <f>IF(OR($B2435="",N$3&lt;$D2435+Настройки!$B$7),0,MAX(0,$E2435-MAX(0,SUMIFS(Тех_Движение!$G$2:$G$5111,Тех_Движение!$D$2:$D$5111,$C2435,Тех_Движение!$B$2:$B$5111,"&lt;="&amp;N$3)-$F2435)))</f>
        <v/>
      </c>
      <c r="O2435" s="54">
        <f>IF(OR($B2435="",O$3&lt;$D2435+Настройки!$B$7),0,MAX(0,$E2435-MAX(0,SUMIFS(Тех_Движение!$G$2:$G$5111,Тех_Движение!$D$2:$D$5111,$C2435,Тех_Движение!$B$2:$B$5111,"&lt;="&amp;O$3)-$F2435)))</f>
        <v/>
      </c>
      <c r="P2435" s="54">
        <f>IF(OR($B2435="",P$3&lt;$D2435+Настройки!$B$7),0,MAX(0,$E2435-MAX(0,SUMIFS(Тех_Движение!$G$2:$G$5111,Тех_Движение!$D$2:$D$5111,$C2435,Тех_Движение!$B$2:$B$5111,"&lt;="&amp;P$3)-$F2435)))</f>
        <v/>
      </c>
      <c r="Q2435" s="54">
        <f>IF(OR($B2435="",Q$3&lt;$D2435+Настройки!$B$7),0,MAX(0,$E2435-MAX(0,SUMIFS(Тех_Движение!$G$2:$G$5111,Тех_Движение!$D$2:$D$5111,$C2435,Тех_Движение!$B$2:$B$5111,"&lt;="&amp;Q$3)-$F2435)))</f>
        <v/>
      </c>
      <c r="R2435" s="54">
        <f>IF($B2435="","",SUM($K2435:$Q2435))</f>
        <v/>
      </c>
      <c r="S2435" s="56">
        <f>IF($B2435="","",VLOOKUP($C2435,Настройки!$A$11:$L$17,9,FALSE))</f>
        <v/>
      </c>
      <c r="T2435" s="56">
        <f>IF($B2435="","",$R2435*$S2435)</f>
        <v/>
      </c>
    </row>
    <row r="2436">
      <c r="A2436" s="20">
        <f>Тех_Движение!$A$2433</f>
        <v/>
      </c>
      <c r="B2436" s="20">
        <f>IF(Тех_Движение!$F$2433&gt;0,Тех_Движение!$I$2433,"")</f>
        <v/>
      </c>
      <c r="C2436" s="20">
        <f>IF($B2436="","",Тех_Движение!$D$2433)</f>
        <v/>
      </c>
      <c r="D2436" s="42">
        <f>IF($B2436="","",Тех_Движение!$B$2433)</f>
        <v/>
      </c>
      <c r="E2436" s="54">
        <f>IF($B2436="","",Тех_Движение!$F$2433)</f>
        <v/>
      </c>
      <c r="F2436" s="54">
        <f>IF($B2436="","",SUMIFS($E$5:$E2435,$C$5:$C2435,$C2436))</f>
        <v/>
      </c>
      <c r="G2436" s="54">
        <f>IF($B2436="","",MAX(0,$E2436-MAX(0,SUMIFS(Тех_Движение!$G$2:$G$5111,Тех_Движение!$D$2:$D$5111,$C2436,Тех_Движение!$B$2:$B$5111,"&lt;="&amp;Настройки!$B$5-1)-$F2436)))</f>
        <v/>
      </c>
      <c r="H2436" s="54">
        <f>IF($B2436="","",IF(AND($D2436&gt;=Настройки!$B$5,$D2436&lt;=Настройки!$B$6),$E2436,0))</f>
        <v/>
      </c>
      <c r="I2436" s="54">
        <f>IF($B2436="","",$G2436+$H2436-$J2436)</f>
        <v/>
      </c>
      <c r="J2436" s="54">
        <f>IF($B2436="","",MAX(0,$E2436-MAX(0,SUMIFS(Тех_Движение!$G$2:$G$5111,Тех_Движение!$D$2:$D$5111,$C2436,Тех_Движение!$B$2:$B$5111,"&lt;="&amp;Настройки!$B$6)-$F2436)))</f>
        <v/>
      </c>
      <c r="K2436" s="54">
        <f>IF(OR($B2436="",K$3&lt;$D2436+Настройки!$B$7),0,MAX(0,$E2436-MAX(0,SUMIFS(Тех_Движение!$G$2:$G$5111,Тех_Движение!$D$2:$D$5111,$C2436,Тех_Движение!$B$2:$B$5111,"&lt;="&amp;K$3)-$F2436)))</f>
        <v/>
      </c>
      <c r="L2436" s="54">
        <f>IF(OR($B2436="",L$3&lt;$D2436+Настройки!$B$7),0,MAX(0,$E2436-MAX(0,SUMIFS(Тех_Движение!$G$2:$G$5111,Тех_Движение!$D$2:$D$5111,$C2436,Тех_Движение!$B$2:$B$5111,"&lt;="&amp;L$3)-$F2436)))</f>
        <v/>
      </c>
      <c r="M2436" s="54">
        <f>IF(OR($B2436="",M$3&lt;$D2436+Настройки!$B$7),0,MAX(0,$E2436-MAX(0,SUMIFS(Тех_Движение!$G$2:$G$5111,Тех_Движение!$D$2:$D$5111,$C2436,Тех_Движение!$B$2:$B$5111,"&lt;="&amp;M$3)-$F2436)))</f>
        <v/>
      </c>
      <c r="N2436" s="54">
        <f>IF(OR($B2436="",N$3&lt;$D2436+Настройки!$B$7),0,MAX(0,$E2436-MAX(0,SUMIFS(Тех_Движение!$G$2:$G$5111,Тех_Движение!$D$2:$D$5111,$C2436,Тех_Движение!$B$2:$B$5111,"&lt;="&amp;N$3)-$F2436)))</f>
        <v/>
      </c>
      <c r="O2436" s="54">
        <f>IF(OR($B2436="",O$3&lt;$D2436+Настройки!$B$7),0,MAX(0,$E2436-MAX(0,SUMIFS(Тех_Движение!$G$2:$G$5111,Тех_Движение!$D$2:$D$5111,$C2436,Тех_Движение!$B$2:$B$5111,"&lt;="&amp;O$3)-$F2436)))</f>
        <v/>
      </c>
      <c r="P2436" s="54">
        <f>IF(OR($B2436="",P$3&lt;$D2436+Настройки!$B$7),0,MAX(0,$E2436-MAX(0,SUMIFS(Тех_Движение!$G$2:$G$5111,Тех_Движение!$D$2:$D$5111,$C2436,Тех_Движение!$B$2:$B$5111,"&lt;="&amp;P$3)-$F2436)))</f>
        <v/>
      </c>
      <c r="Q2436" s="54">
        <f>IF(OR($B2436="",Q$3&lt;$D2436+Настройки!$B$7),0,MAX(0,$E2436-MAX(0,SUMIFS(Тех_Движение!$G$2:$G$5111,Тех_Движение!$D$2:$D$5111,$C2436,Тех_Движение!$B$2:$B$5111,"&lt;="&amp;Q$3)-$F2436)))</f>
        <v/>
      </c>
      <c r="R2436" s="54">
        <f>IF($B2436="","",SUM($K2436:$Q2436))</f>
        <v/>
      </c>
      <c r="S2436" s="56">
        <f>IF($B2436="","",VLOOKUP($C2436,Настройки!$A$11:$L$17,9,FALSE))</f>
        <v/>
      </c>
      <c r="T2436" s="56">
        <f>IF($B2436="","",$R2436*$S2436)</f>
        <v/>
      </c>
    </row>
    <row r="2437">
      <c r="A2437" s="20">
        <f>Тех_Движение!$A$2434</f>
        <v/>
      </c>
      <c r="B2437" s="20">
        <f>IF(Тех_Движение!$F$2434&gt;0,Тех_Движение!$I$2434,"")</f>
        <v/>
      </c>
      <c r="C2437" s="20">
        <f>IF($B2437="","",Тех_Движение!$D$2434)</f>
        <v/>
      </c>
      <c r="D2437" s="42">
        <f>IF($B2437="","",Тех_Движение!$B$2434)</f>
        <v/>
      </c>
      <c r="E2437" s="54">
        <f>IF($B2437="","",Тех_Движение!$F$2434)</f>
        <v/>
      </c>
      <c r="F2437" s="54">
        <f>IF($B2437="","",SUMIFS($E$5:$E2436,$C$5:$C2436,$C2437))</f>
        <v/>
      </c>
      <c r="G2437" s="54">
        <f>IF($B2437="","",MAX(0,$E2437-MAX(0,SUMIFS(Тех_Движение!$G$2:$G$5111,Тех_Движение!$D$2:$D$5111,$C2437,Тех_Движение!$B$2:$B$5111,"&lt;="&amp;Настройки!$B$5-1)-$F2437)))</f>
        <v/>
      </c>
      <c r="H2437" s="54">
        <f>IF($B2437="","",IF(AND($D2437&gt;=Настройки!$B$5,$D2437&lt;=Настройки!$B$6),$E2437,0))</f>
        <v/>
      </c>
      <c r="I2437" s="54">
        <f>IF($B2437="","",$G2437+$H2437-$J2437)</f>
        <v/>
      </c>
      <c r="J2437" s="54">
        <f>IF($B2437="","",MAX(0,$E2437-MAX(0,SUMIFS(Тех_Движение!$G$2:$G$5111,Тех_Движение!$D$2:$D$5111,$C2437,Тех_Движение!$B$2:$B$5111,"&lt;="&amp;Настройки!$B$6)-$F2437)))</f>
        <v/>
      </c>
      <c r="K2437" s="54">
        <f>IF(OR($B2437="",K$3&lt;$D2437+Настройки!$B$7),0,MAX(0,$E2437-MAX(0,SUMIFS(Тех_Движение!$G$2:$G$5111,Тех_Движение!$D$2:$D$5111,$C2437,Тех_Движение!$B$2:$B$5111,"&lt;="&amp;K$3)-$F2437)))</f>
        <v/>
      </c>
      <c r="L2437" s="54">
        <f>IF(OR($B2437="",L$3&lt;$D2437+Настройки!$B$7),0,MAX(0,$E2437-MAX(0,SUMIFS(Тех_Движение!$G$2:$G$5111,Тех_Движение!$D$2:$D$5111,$C2437,Тех_Движение!$B$2:$B$5111,"&lt;="&amp;L$3)-$F2437)))</f>
        <v/>
      </c>
      <c r="M2437" s="54">
        <f>IF(OR($B2437="",M$3&lt;$D2437+Настройки!$B$7),0,MAX(0,$E2437-MAX(0,SUMIFS(Тех_Движение!$G$2:$G$5111,Тех_Движение!$D$2:$D$5111,$C2437,Тех_Движение!$B$2:$B$5111,"&lt;="&amp;M$3)-$F2437)))</f>
        <v/>
      </c>
      <c r="N2437" s="54">
        <f>IF(OR($B2437="",N$3&lt;$D2437+Настройки!$B$7),0,MAX(0,$E2437-MAX(0,SUMIFS(Тех_Движение!$G$2:$G$5111,Тех_Движение!$D$2:$D$5111,$C2437,Тех_Движение!$B$2:$B$5111,"&lt;="&amp;N$3)-$F2437)))</f>
        <v/>
      </c>
      <c r="O2437" s="54">
        <f>IF(OR($B2437="",O$3&lt;$D2437+Настройки!$B$7),0,MAX(0,$E2437-MAX(0,SUMIFS(Тех_Движение!$G$2:$G$5111,Тех_Движение!$D$2:$D$5111,$C2437,Тех_Движение!$B$2:$B$5111,"&lt;="&amp;O$3)-$F2437)))</f>
        <v/>
      </c>
      <c r="P2437" s="54">
        <f>IF(OR($B2437="",P$3&lt;$D2437+Настройки!$B$7),0,MAX(0,$E2437-MAX(0,SUMIFS(Тех_Движение!$G$2:$G$5111,Тех_Движение!$D$2:$D$5111,$C2437,Тех_Движение!$B$2:$B$5111,"&lt;="&amp;P$3)-$F2437)))</f>
        <v/>
      </c>
      <c r="Q2437" s="54">
        <f>IF(OR($B2437="",Q$3&lt;$D2437+Настройки!$B$7),0,MAX(0,$E2437-MAX(0,SUMIFS(Тех_Движение!$G$2:$G$5111,Тех_Движение!$D$2:$D$5111,$C2437,Тех_Движение!$B$2:$B$5111,"&lt;="&amp;Q$3)-$F2437)))</f>
        <v/>
      </c>
      <c r="R2437" s="54">
        <f>IF($B2437="","",SUM($K2437:$Q2437))</f>
        <v/>
      </c>
      <c r="S2437" s="56">
        <f>IF($B2437="","",VLOOKUP($C2437,Настройки!$A$11:$L$17,9,FALSE))</f>
        <v/>
      </c>
      <c r="T2437" s="56">
        <f>IF($B2437="","",$R2437*$S2437)</f>
        <v/>
      </c>
    </row>
    <row r="2438">
      <c r="A2438" s="20">
        <f>Тех_Движение!$A$2435</f>
        <v/>
      </c>
      <c r="B2438" s="20">
        <f>IF(Тех_Движение!$F$2435&gt;0,Тех_Движение!$I$2435,"")</f>
        <v/>
      </c>
      <c r="C2438" s="20">
        <f>IF($B2438="","",Тех_Движение!$D$2435)</f>
        <v/>
      </c>
      <c r="D2438" s="42">
        <f>IF($B2438="","",Тех_Движение!$B$2435)</f>
        <v/>
      </c>
      <c r="E2438" s="54">
        <f>IF($B2438="","",Тех_Движение!$F$2435)</f>
        <v/>
      </c>
      <c r="F2438" s="54">
        <f>IF($B2438="","",SUMIFS($E$5:$E2437,$C$5:$C2437,$C2438))</f>
        <v/>
      </c>
      <c r="G2438" s="54">
        <f>IF($B2438="","",MAX(0,$E2438-MAX(0,SUMIFS(Тех_Движение!$G$2:$G$5111,Тех_Движение!$D$2:$D$5111,$C2438,Тех_Движение!$B$2:$B$5111,"&lt;="&amp;Настройки!$B$5-1)-$F2438)))</f>
        <v/>
      </c>
      <c r="H2438" s="54">
        <f>IF($B2438="","",IF(AND($D2438&gt;=Настройки!$B$5,$D2438&lt;=Настройки!$B$6),$E2438,0))</f>
        <v/>
      </c>
      <c r="I2438" s="54">
        <f>IF($B2438="","",$G2438+$H2438-$J2438)</f>
        <v/>
      </c>
      <c r="J2438" s="54">
        <f>IF($B2438="","",MAX(0,$E2438-MAX(0,SUMIFS(Тех_Движение!$G$2:$G$5111,Тех_Движение!$D$2:$D$5111,$C2438,Тех_Движение!$B$2:$B$5111,"&lt;="&amp;Настройки!$B$6)-$F2438)))</f>
        <v/>
      </c>
      <c r="K2438" s="54">
        <f>IF(OR($B2438="",K$3&lt;$D2438+Настройки!$B$7),0,MAX(0,$E2438-MAX(0,SUMIFS(Тех_Движение!$G$2:$G$5111,Тех_Движение!$D$2:$D$5111,$C2438,Тех_Движение!$B$2:$B$5111,"&lt;="&amp;K$3)-$F2438)))</f>
        <v/>
      </c>
      <c r="L2438" s="54">
        <f>IF(OR($B2438="",L$3&lt;$D2438+Настройки!$B$7),0,MAX(0,$E2438-MAX(0,SUMIFS(Тех_Движение!$G$2:$G$5111,Тех_Движение!$D$2:$D$5111,$C2438,Тех_Движение!$B$2:$B$5111,"&lt;="&amp;L$3)-$F2438)))</f>
        <v/>
      </c>
      <c r="M2438" s="54">
        <f>IF(OR($B2438="",M$3&lt;$D2438+Настройки!$B$7),0,MAX(0,$E2438-MAX(0,SUMIFS(Тех_Движение!$G$2:$G$5111,Тех_Движение!$D$2:$D$5111,$C2438,Тех_Движение!$B$2:$B$5111,"&lt;="&amp;M$3)-$F2438)))</f>
        <v/>
      </c>
      <c r="N2438" s="54">
        <f>IF(OR($B2438="",N$3&lt;$D2438+Настройки!$B$7),0,MAX(0,$E2438-MAX(0,SUMIFS(Тех_Движение!$G$2:$G$5111,Тех_Движение!$D$2:$D$5111,$C2438,Тех_Движение!$B$2:$B$5111,"&lt;="&amp;N$3)-$F2438)))</f>
        <v/>
      </c>
      <c r="O2438" s="54">
        <f>IF(OR($B2438="",O$3&lt;$D2438+Настройки!$B$7),0,MAX(0,$E2438-MAX(0,SUMIFS(Тех_Движение!$G$2:$G$5111,Тех_Движение!$D$2:$D$5111,$C2438,Тех_Движение!$B$2:$B$5111,"&lt;="&amp;O$3)-$F2438)))</f>
        <v/>
      </c>
      <c r="P2438" s="54">
        <f>IF(OR($B2438="",P$3&lt;$D2438+Настройки!$B$7),0,MAX(0,$E2438-MAX(0,SUMIFS(Тех_Движение!$G$2:$G$5111,Тех_Движение!$D$2:$D$5111,$C2438,Тех_Движение!$B$2:$B$5111,"&lt;="&amp;P$3)-$F2438)))</f>
        <v/>
      </c>
      <c r="Q2438" s="54">
        <f>IF(OR($B2438="",Q$3&lt;$D2438+Настройки!$B$7),0,MAX(0,$E2438-MAX(0,SUMIFS(Тех_Движение!$G$2:$G$5111,Тех_Движение!$D$2:$D$5111,$C2438,Тех_Движение!$B$2:$B$5111,"&lt;="&amp;Q$3)-$F2438)))</f>
        <v/>
      </c>
      <c r="R2438" s="54">
        <f>IF($B2438="","",SUM($K2438:$Q2438))</f>
        <v/>
      </c>
      <c r="S2438" s="56">
        <f>IF($B2438="","",VLOOKUP($C2438,Настройки!$A$11:$L$17,9,FALSE))</f>
        <v/>
      </c>
      <c r="T2438" s="56">
        <f>IF($B2438="","",$R2438*$S2438)</f>
        <v/>
      </c>
    </row>
    <row r="2439">
      <c r="A2439" s="20">
        <f>Тех_Движение!$A$2436</f>
        <v/>
      </c>
      <c r="B2439" s="20">
        <f>IF(Тех_Движение!$F$2436&gt;0,Тех_Движение!$I$2436,"")</f>
        <v/>
      </c>
      <c r="C2439" s="20">
        <f>IF($B2439="","",Тех_Движение!$D$2436)</f>
        <v/>
      </c>
      <c r="D2439" s="42">
        <f>IF($B2439="","",Тех_Движение!$B$2436)</f>
        <v/>
      </c>
      <c r="E2439" s="54">
        <f>IF($B2439="","",Тех_Движение!$F$2436)</f>
        <v/>
      </c>
      <c r="F2439" s="54">
        <f>IF($B2439="","",SUMIFS($E$5:$E2438,$C$5:$C2438,$C2439))</f>
        <v/>
      </c>
      <c r="G2439" s="54">
        <f>IF($B2439="","",MAX(0,$E2439-MAX(0,SUMIFS(Тех_Движение!$G$2:$G$5111,Тех_Движение!$D$2:$D$5111,$C2439,Тех_Движение!$B$2:$B$5111,"&lt;="&amp;Настройки!$B$5-1)-$F2439)))</f>
        <v/>
      </c>
      <c r="H2439" s="54">
        <f>IF($B2439="","",IF(AND($D2439&gt;=Настройки!$B$5,$D2439&lt;=Настройки!$B$6),$E2439,0))</f>
        <v/>
      </c>
      <c r="I2439" s="54">
        <f>IF($B2439="","",$G2439+$H2439-$J2439)</f>
        <v/>
      </c>
      <c r="J2439" s="54">
        <f>IF($B2439="","",MAX(0,$E2439-MAX(0,SUMIFS(Тех_Движение!$G$2:$G$5111,Тех_Движение!$D$2:$D$5111,$C2439,Тех_Движение!$B$2:$B$5111,"&lt;="&amp;Настройки!$B$6)-$F2439)))</f>
        <v/>
      </c>
      <c r="K2439" s="54">
        <f>IF(OR($B2439="",K$3&lt;$D2439+Настройки!$B$7),0,MAX(0,$E2439-MAX(0,SUMIFS(Тех_Движение!$G$2:$G$5111,Тех_Движение!$D$2:$D$5111,$C2439,Тех_Движение!$B$2:$B$5111,"&lt;="&amp;K$3)-$F2439)))</f>
        <v/>
      </c>
      <c r="L2439" s="54">
        <f>IF(OR($B2439="",L$3&lt;$D2439+Настройки!$B$7),0,MAX(0,$E2439-MAX(0,SUMIFS(Тех_Движение!$G$2:$G$5111,Тех_Движение!$D$2:$D$5111,$C2439,Тех_Движение!$B$2:$B$5111,"&lt;="&amp;L$3)-$F2439)))</f>
        <v/>
      </c>
      <c r="M2439" s="54">
        <f>IF(OR($B2439="",M$3&lt;$D2439+Настройки!$B$7),0,MAX(0,$E2439-MAX(0,SUMIFS(Тех_Движение!$G$2:$G$5111,Тех_Движение!$D$2:$D$5111,$C2439,Тех_Движение!$B$2:$B$5111,"&lt;="&amp;M$3)-$F2439)))</f>
        <v/>
      </c>
      <c r="N2439" s="54">
        <f>IF(OR($B2439="",N$3&lt;$D2439+Настройки!$B$7),0,MAX(0,$E2439-MAX(0,SUMIFS(Тех_Движение!$G$2:$G$5111,Тех_Движение!$D$2:$D$5111,$C2439,Тех_Движение!$B$2:$B$5111,"&lt;="&amp;N$3)-$F2439)))</f>
        <v/>
      </c>
      <c r="O2439" s="54">
        <f>IF(OR($B2439="",O$3&lt;$D2439+Настройки!$B$7),0,MAX(0,$E2439-MAX(0,SUMIFS(Тех_Движение!$G$2:$G$5111,Тех_Движение!$D$2:$D$5111,$C2439,Тех_Движение!$B$2:$B$5111,"&lt;="&amp;O$3)-$F2439)))</f>
        <v/>
      </c>
      <c r="P2439" s="54">
        <f>IF(OR($B2439="",P$3&lt;$D2439+Настройки!$B$7),0,MAX(0,$E2439-MAX(0,SUMIFS(Тех_Движение!$G$2:$G$5111,Тех_Движение!$D$2:$D$5111,$C2439,Тех_Движение!$B$2:$B$5111,"&lt;="&amp;P$3)-$F2439)))</f>
        <v/>
      </c>
      <c r="Q2439" s="54">
        <f>IF(OR($B2439="",Q$3&lt;$D2439+Настройки!$B$7),0,MAX(0,$E2439-MAX(0,SUMIFS(Тех_Движение!$G$2:$G$5111,Тех_Движение!$D$2:$D$5111,$C2439,Тех_Движение!$B$2:$B$5111,"&lt;="&amp;Q$3)-$F2439)))</f>
        <v/>
      </c>
      <c r="R2439" s="54">
        <f>IF($B2439="","",SUM($K2439:$Q2439))</f>
        <v/>
      </c>
      <c r="S2439" s="56">
        <f>IF($B2439="","",VLOOKUP($C2439,Настройки!$A$11:$L$17,9,FALSE))</f>
        <v/>
      </c>
      <c r="T2439" s="56">
        <f>IF($B2439="","",$R2439*$S2439)</f>
        <v/>
      </c>
    </row>
    <row r="2440">
      <c r="A2440" s="20">
        <f>Тех_Движение!$A$2437</f>
        <v/>
      </c>
      <c r="B2440" s="20">
        <f>IF(Тех_Движение!$F$2437&gt;0,Тех_Движение!$I$2437,"")</f>
        <v/>
      </c>
      <c r="C2440" s="20">
        <f>IF($B2440="","",Тех_Движение!$D$2437)</f>
        <v/>
      </c>
      <c r="D2440" s="42">
        <f>IF($B2440="","",Тех_Движение!$B$2437)</f>
        <v/>
      </c>
      <c r="E2440" s="54">
        <f>IF($B2440="","",Тех_Движение!$F$2437)</f>
        <v/>
      </c>
      <c r="F2440" s="54">
        <f>IF($B2440="","",SUMIFS($E$5:$E2439,$C$5:$C2439,$C2440))</f>
        <v/>
      </c>
      <c r="G2440" s="54">
        <f>IF($B2440="","",MAX(0,$E2440-MAX(0,SUMIFS(Тех_Движение!$G$2:$G$5111,Тех_Движение!$D$2:$D$5111,$C2440,Тех_Движение!$B$2:$B$5111,"&lt;="&amp;Настройки!$B$5-1)-$F2440)))</f>
        <v/>
      </c>
      <c r="H2440" s="54">
        <f>IF($B2440="","",IF(AND($D2440&gt;=Настройки!$B$5,$D2440&lt;=Настройки!$B$6),$E2440,0))</f>
        <v/>
      </c>
      <c r="I2440" s="54">
        <f>IF($B2440="","",$G2440+$H2440-$J2440)</f>
        <v/>
      </c>
      <c r="J2440" s="54">
        <f>IF($B2440="","",MAX(0,$E2440-MAX(0,SUMIFS(Тех_Движение!$G$2:$G$5111,Тех_Движение!$D$2:$D$5111,$C2440,Тех_Движение!$B$2:$B$5111,"&lt;="&amp;Настройки!$B$6)-$F2440)))</f>
        <v/>
      </c>
      <c r="K2440" s="54">
        <f>IF(OR($B2440="",K$3&lt;$D2440+Настройки!$B$7),0,MAX(0,$E2440-MAX(0,SUMIFS(Тех_Движение!$G$2:$G$5111,Тех_Движение!$D$2:$D$5111,$C2440,Тех_Движение!$B$2:$B$5111,"&lt;="&amp;K$3)-$F2440)))</f>
        <v/>
      </c>
      <c r="L2440" s="54">
        <f>IF(OR($B2440="",L$3&lt;$D2440+Настройки!$B$7),0,MAX(0,$E2440-MAX(0,SUMIFS(Тех_Движение!$G$2:$G$5111,Тех_Движение!$D$2:$D$5111,$C2440,Тех_Движение!$B$2:$B$5111,"&lt;="&amp;L$3)-$F2440)))</f>
        <v/>
      </c>
      <c r="M2440" s="54">
        <f>IF(OR($B2440="",M$3&lt;$D2440+Настройки!$B$7),0,MAX(0,$E2440-MAX(0,SUMIFS(Тех_Движение!$G$2:$G$5111,Тех_Движение!$D$2:$D$5111,$C2440,Тех_Движение!$B$2:$B$5111,"&lt;="&amp;M$3)-$F2440)))</f>
        <v/>
      </c>
      <c r="N2440" s="54">
        <f>IF(OR($B2440="",N$3&lt;$D2440+Настройки!$B$7),0,MAX(0,$E2440-MAX(0,SUMIFS(Тех_Движение!$G$2:$G$5111,Тех_Движение!$D$2:$D$5111,$C2440,Тех_Движение!$B$2:$B$5111,"&lt;="&amp;N$3)-$F2440)))</f>
        <v/>
      </c>
      <c r="O2440" s="54">
        <f>IF(OR($B2440="",O$3&lt;$D2440+Настройки!$B$7),0,MAX(0,$E2440-MAX(0,SUMIFS(Тех_Движение!$G$2:$G$5111,Тех_Движение!$D$2:$D$5111,$C2440,Тех_Движение!$B$2:$B$5111,"&lt;="&amp;O$3)-$F2440)))</f>
        <v/>
      </c>
      <c r="P2440" s="54">
        <f>IF(OR($B2440="",P$3&lt;$D2440+Настройки!$B$7),0,MAX(0,$E2440-MAX(0,SUMIFS(Тех_Движение!$G$2:$G$5111,Тех_Движение!$D$2:$D$5111,$C2440,Тех_Движение!$B$2:$B$5111,"&lt;="&amp;P$3)-$F2440)))</f>
        <v/>
      </c>
      <c r="Q2440" s="54">
        <f>IF(OR($B2440="",Q$3&lt;$D2440+Настройки!$B$7),0,MAX(0,$E2440-MAX(0,SUMIFS(Тех_Движение!$G$2:$G$5111,Тех_Движение!$D$2:$D$5111,$C2440,Тех_Движение!$B$2:$B$5111,"&lt;="&amp;Q$3)-$F2440)))</f>
        <v/>
      </c>
      <c r="R2440" s="54">
        <f>IF($B2440="","",SUM($K2440:$Q2440))</f>
        <v/>
      </c>
      <c r="S2440" s="56">
        <f>IF($B2440="","",VLOOKUP($C2440,Настройки!$A$11:$L$17,9,FALSE))</f>
        <v/>
      </c>
      <c r="T2440" s="56">
        <f>IF($B2440="","",$R2440*$S2440)</f>
        <v/>
      </c>
    </row>
    <row r="2441">
      <c r="A2441" s="20">
        <f>Тех_Движение!$A$2438</f>
        <v/>
      </c>
      <c r="B2441" s="20">
        <f>IF(Тех_Движение!$F$2438&gt;0,Тех_Движение!$I$2438,"")</f>
        <v/>
      </c>
      <c r="C2441" s="20">
        <f>IF($B2441="","",Тех_Движение!$D$2438)</f>
        <v/>
      </c>
      <c r="D2441" s="42">
        <f>IF($B2441="","",Тех_Движение!$B$2438)</f>
        <v/>
      </c>
      <c r="E2441" s="54">
        <f>IF($B2441="","",Тех_Движение!$F$2438)</f>
        <v/>
      </c>
      <c r="F2441" s="54">
        <f>IF($B2441="","",SUMIFS($E$5:$E2440,$C$5:$C2440,$C2441))</f>
        <v/>
      </c>
      <c r="G2441" s="54">
        <f>IF($B2441="","",MAX(0,$E2441-MAX(0,SUMIFS(Тех_Движение!$G$2:$G$5111,Тех_Движение!$D$2:$D$5111,$C2441,Тех_Движение!$B$2:$B$5111,"&lt;="&amp;Настройки!$B$5-1)-$F2441)))</f>
        <v/>
      </c>
      <c r="H2441" s="54">
        <f>IF($B2441="","",IF(AND($D2441&gt;=Настройки!$B$5,$D2441&lt;=Настройки!$B$6),$E2441,0))</f>
        <v/>
      </c>
      <c r="I2441" s="54">
        <f>IF($B2441="","",$G2441+$H2441-$J2441)</f>
        <v/>
      </c>
      <c r="J2441" s="54">
        <f>IF($B2441="","",MAX(0,$E2441-MAX(0,SUMIFS(Тех_Движение!$G$2:$G$5111,Тех_Движение!$D$2:$D$5111,$C2441,Тех_Движение!$B$2:$B$5111,"&lt;="&amp;Настройки!$B$6)-$F2441)))</f>
        <v/>
      </c>
      <c r="K2441" s="54">
        <f>IF(OR($B2441="",K$3&lt;$D2441+Настройки!$B$7),0,MAX(0,$E2441-MAX(0,SUMIFS(Тех_Движение!$G$2:$G$5111,Тех_Движение!$D$2:$D$5111,$C2441,Тех_Движение!$B$2:$B$5111,"&lt;="&amp;K$3)-$F2441)))</f>
        <v/>
      </c>
      <c r="L2441" s="54">
        <f>IF(OR($B2441="",L$3&lt;$D2441+Настройки!$B$7),0,MAX(0,$E2441-MAX(0,SUMIFS(Тех_Движение!$G$2:$G$5111,Тех_Движение!$D$2:$D$5111,$C2441,Тех_Движение!$B$2:$B$5111,"&lt;="&amp;L$3)-$F2441)))</f>
        <v/>
      </c>
      <c r="M2441" s="54">
        <f>IF(OR($B2441="",M$3&lt;$D2441+Настройки!$B$7),0,MAX(0,$E2441-MAX(0,SUMIFS(Тех_Движение!$G$2:$G$5111,Тех_Движение!$D$2:$D$5111,$C2441,Тех_Движение!$B$2:$B$5111,"&lt;="&amp;M$3)-$F2441)))</f>
        <v/>
      </c>
      <c r="N2441" s="54">
        <f>IF(OR($B2441="",N$3&lt;$D2441+Настройки!$B$7),0,MAX(0,$E2441-MAX(0,SUMIFS(Тех_Движение!$G$2:$G$5111,Тех_Движение!$D$2:$D$5111,$C2441,Тех_Движение!$B$2:$B$5111,"&lt;="&amp;N$3)-$F2441)))</f>
        <v/>
      </c>
      <c r="O2441" s="54">
        <f>IF(OR($B2441="",O$3&lt;$D2441+Настройки!$B$7),0,MAX(0,$E2441-MAX(0,SUMIFS(Тех_Движение!$G$2:$G$5111,Тех_Движение!$D$2:$D$5111,$C2441,Тех_Движение!$B$2:$B$5111,"&lt;="&amp;O$3)-$F2441)))</f>
        <v/>
      </c>
      <c r="P2441" s="54">
        <f>IF(OR($B2441="",P$3&lt;$D2441+Настройки!$B$7),0,MAX(0,$E2441-MAX(0,SUMIFS(Тех_Движение!$G$2:$G$5111,Тех_Движение!$D$2:$D$5111,$C2441,Тех_Движение!$B$2:$B$5111,"&lt;="&amp;P$3)-$F2441)))</f>
        <v/>
      </c>
      <c r="Q2441" s="54">
        <f>IF(OR($B2441="",Q$3&lt;$D2441+Настройки!$B$7),0,MAX(0,$E2441-MAX(0,SUMIFS(Тех_Движение!$G$2:$G$5111,Тех_Движение!$D$2:$D$5111,$C2441,Тех_Движение!$B$2:$B$5111,"&lt;="&amp;Q$3)-$F2441)))</f>
        <v/>
      </c>
      <c r="R2441" s="54">
        <f>IF($B2441="","",SUM($K2441:$Q2441))</f>
        <v/>
      </c>
      <c r="S2441" s="56">
        <f>IF($B2441="","",VLOOKUP($C2441,Настройки!$A$11:$L$17,9,FALSE))</f>
        <v/>
      </c>
      <c r="T2441" s="56">
        <f>IF($B2441="","",$R2441*$S2441)</f>
        <v/>
      </c>
    </row>
    <row r="2442">
      <c r="A2442" s="20">
        <f>Тех_Движение!$A$2439</f>
        <v/>
      </c>
      <c r="B2442" s="20">
        <f>IF(Тех_Движение!$F$2439&gt;0,Тех_Движение!$I$2439,"")</f>
        <v/>
      </c>
      <c r="C2442" s="20">
        <f>IF($B2442="","",Тех_Движение!$D$2439)</f>
        <v/>
      </c>
      <c r="D2442" s="42">
        <f>IF($B2442="","",Тех_Движение!$B$2439)</f>
        <v/>
      </c>
      <c r="E2442" s="54">
        <f>IF($B2442="","",Тех_Движение!$F$2439)</f>
        <v/>
      </c>
      <c r="F2442" s="54">
        <f>IF($B2442="","",SUMIFS($E$5:$E2441,$C$5:$C2441,$C2442))</f>
        <v/>
      </c>
      <c r="G2442" s="54">
        <f>IF($B2442="","",MAX(0,$E2442-MAX(0,SUMIFS(Тех_Движение!$G$2:$G$5111,Тех_Движение!$D$2:$D$5111,$C2442,Тех_Движение!$B$2:$B$5111,"&lt;="&amp;Настройки!$B$5-1)-$F2442)))</f>
        <v/>
      </c>
      <c r="H2442" s="54">
        <f>IF($B2442="","",IF(AND($D2442&gt;=Настройки!$B$5,$D2442&lt;=Настройки!$B$6),$E2442,0))</f>
        <v/>
      </c>
      <c r="I2442" s="54">
        <f>IF($B2442="","",$G2442+$H2442-$J2442)</f>
        <v/>
      </c>
      <c r="J2442" s="54">
        <f>IF($B2442="","",MAX(0,$E2442-MAX(0,SUMIFS(Тех_Движение!$G$2:$G$5111,Тех_Движение!$D$2:$D$5111,$C2442,Тех_Движение!$B$2:$B$5111,"&lt;="&amp;Настройки!$B$6)-$F2442)))</f>
        <v/>
      </c>
      <c r="K2442" s="54">
        <f>IF(OR($B2442="",K$3&lt;$D2442+Настройки!$B$7),0,MAX(0,$E2442-MAX(0,SUMIFS(Тех_Движение!$G$2:$G$5111,Тех_Движение!$D$2:$D$5111,$C2442,Тех_Движение!$B$2:$B$5111,"&lt;="&amp;K$3)-$F2442)))</f>
        <v/>
      </c>
      <c r="L2442" s="54">
        <f>IF(OR($B2442="",L$3&lt;$D2442+Настройки!$B$7),0,MAX(0,$E2442-MAX(0,SUMIFS(Тех_Движение!$G$2:$G$5111,Тех_Движение!$D$2:$D$5111,$C2442,Тех_Движение!$B$2:$B$5111,"&lt;="&amp;L$3)-$F2442)))</f>
        <v/>
      </c>
      <c r="M2442" s="54">
        <f>IF(OR($B2442="",M$3&lt;$D2442+Настройки!$B$7),0,MAX(0,$E2442-MAX(0,SUMIFS(Тех_Движение!$G$2:$G$5111,Тех_Движение!$D$2:$D$5111,$C2442,Тех_Движение!$B$2:$B$5111,"&lt;="&amp;M$3)-$F2442)))</f>
        <v/>
      </c>
      <c r="N2442" s="54">
        <f>IF(OR($B2442="",N$3&lt;$D2442+Настройки!$B$7),0,MAX(0,$E2442-MAX(0,SUMIFS(Тех_Движение!$G$2:$G$5111,Тех_Движение!$D$2:$D$5111,$C2442,Тех_Движение!$B$2:$B$5111,"&lt;="&amp;N$3)-$F2442)))</f>
        <v/>
      </c>
      <c r="O2442" s="54">
        <f>IF(OR($B2442="",O$3&lt;$D2442+Настройки!$B$7),0,MAX(0,$E2442-MAX(0,SUMIFS(Тех_Движение!$G$2:$G$5111,Тех_Движение!$D$2:$D$5111,$C2442,Тех_Движение!$B$2:$B$5111,"&lt;="&amp;O$3)-$F2442)))</f>
        <v/>
      </c>
      <c r="P2442" s="54">
        <f>IF(OR($B2442="",P$3&lt;$D2442+Настройки!$B$7),0,MAX(0,$E2442-MAX(0,SUMIFS(Тех_Движение!$G$2:$G$5111,Тех_Движение!$D$2:$D$5111,$C2442,Тех_Движение!$B$2:$B$5111,"&lt;="&amp;P$3)-$F2442)))</f>
        <v/>
      </c>
      <c r="Q2442" s="54">
        <f>IF(OR($B2442="",Q$3&lt;$D2442+Настройки!$B$7),0,MAX(0,$E2442-MAX(0,SUMIFS(Тех_Движение!$G$2:$G$5111,Тех_Движение!$D$2:$D$5111,$C2442,Тех_Движение!$B$2:$B$5111,"&lt;="&amp;Q$3)-$F2442)))</f>
        <v/>
      </c>
      <c r="R2442" s="54">
        <f>IF($B2442="","",SUM($K2442:$Q2442))</f>
        <v/>
      </c>
      <c r="S2442" s="56">
        <f>IF($B2442="","",VLOOKUP($C2442,Настройки!$A$11:$L$17,9,FALSE))</f>
        <v/>
      </c>
      <c r="T2442" s="56">
        <f>IF($B2442="","",$R2442*$S2442)</f>
        <v/>
      </c>
    </row>
    <row r="2443">
      <c r="A2443" s="20">
        <f>Тех_Движение!$A$2440</f>
        <v/>
      </c>
      <c r="B2443" s="20">
        <f>IF(Тех_Движение!$F$2440&gt;0,Тех_Движение!$I$2440,"")</f>
        <v/>
      </c>
      <c r="C2443" s="20">
        <f>IF($B2443="","",Тех_Движение!$D$2440)</f>
        <v/>
      </c>
      <c r="D2443" s="42">
        <f>IF($B2443="","",Тех_Движение!$B$2440)</f>
        <v/>
      </c>
      <c r="E2443" s="54">
        <f>IF($B2443="","",Тех_Движение!$F$2440)</f>
        <v/>
      </c>
      <c r="F2443" s="54">
        <f>IF($B2443="","",SUMIFS($E$5:$E2442,$C$5:$C2442,$C2443))</f>
        <v/>
      </c>
      <c r="G2443" s="54">
        <f>IF($B2443="","",MAX(0,$E2443-MAX(0,SUMIFS(Тех_Движение!$G$2:$G$5111,Тех_Движение!$D$2:$D$5111,$C2443,Тех_Движение!$B$2:$B$5111,"&lt;="&amp;Настройки!$B$5-1)-$F2443)))</f>
        <v/>
      </c>
      <c r="H2443" s="54">
        <f>IF($B2443="","",IF(AND($D2443&gt;=Настройки!$B$5,$D2443&lt;=Настройки!$B$6),$E2443,0))</f>
        <v/>
      </c>
      <c r="I2443" s="54">
        <f>IF($B2443="","",$G2443+$H2443-$J2443)</f>
        <v/>
      </c>
      <c r="J2443" s="54">
        <f>IF($B2443="","",MAX(0,$E2443-MAX(0,SUMIFS(Тех_Движение!$G$2:$G$5111,Тех_Движение!$D$2:$D$5111,$C2443,Тех_Движение!$B$2:$B$5111,"&lt;="&amp;Настройки!$B$6)-$F2443)))</f>
        <v/>
      </c>
      <c r="K2443" s="54">
        <f>IF(OR($B2443="",K$3&lt;$D2443+Настройки!$B$7),0,MAX(0,$E2443-MAX(0,SUMIFS(Тех_Движение!$G$2:$G$5111,Тех_Движение!$D$2:$D$5111,$C2443,Тех_Движение!$B$2:$B$5111,"&lt;="&amp;K$3)-$F2443)))</f>
        <v/>
      </c>
      <c r="L2443" s="54">
        <f>IF(OR($B2443="",L$3&lt;$D2443+Настройки!$B$7),0,MAX(0,$E2443-MAX(0,SUMIFS(Тех_Движение!$G$2:$G$5111,Тех_Движение!$D$2:$D$5111,$C2443,Тех_Движение!$B$2:$B$5111,"&lt;="&amp;L$3)-$F2443)))</f>
        <v/>
      </c>
      <c r="M2443" s="54">
        <f>IF(OR($B2443="",M$3&lt;$D2443+Настройки!$B$7),0,MAX(0,$E2443-MAX(0,SUMIFS(Тех_Движение!$G$2:$G$5111,Тех_Движение!$D$2:$D$5111,$C2443,Тех_Движение!$B$2:$B$5111,"&lt;="&amp;M$3)-$F2443)))</f>
        <v/>
      </c>
      <c r="N2443" s="54">
        <f>IF(OR($B2443="",N$3&lt;$D2443+Настройки!$B$7),0,MAX(0,$E2443-MAX(0,SUMIFS(Тех_Движение!$G$2:$G$5111,Тех_Движение!$D$2:$D$5111,$C2443,Тех_Движение!$B$2:$B$5111,"&lt;="&amp;N$3)-$F2443)))</f>
        <v/>
      </c>
      <c r="O2443" s="54">
        <f>IF(OR($B2443="",O$3&lt;$D2443+Настройки!$B$7),0,MAX(0,$E2443-MAX(0,SUMIFS(Тех_Движение!$G$2:$G$5111,Тех_Движение!$D$2:$D$5111,$C2443,Тех_Движение!$B$2:$B$5111,"&lt;="&amp;O$3)-$F2443)))</f>
        <v/>
      </c>
      <c r="P2443" s="54">
        <f>IF(OR($B2443="",P$3&lt;$D2443+Настройки!$B$7),0,MAX(0,$E2443-MAX(0,SUMIFS(Тех_Движение!$G$2:$G$5111,Тех_Движение!$D$2:$D$5111,$C2443,Тех_Движение!$B$2:$B$5111,"&lt;="&amp;P$3)-$F2443)))</f>
        <v/>
      </c>
      <c r="Q2443" s="54">
        <f>IF(OR($B2443="",Q$3&lt;$D2443+Настройки!$B$7),0,MAX(0,$E2443-MAX(0,SUMIFS(Тех_Движение!$G$2:$G$5111,Тех_Движение!$D$2:$D$5111,$C2443,Тех_Движение!$B$2:$B$5111,"&lt;="&amp;Q$3)-$F2443)))</f>
        <v/>
      </c>
      <c r="R2443" s="54">
        <f>IF($B2443="","",SUM($K2443:$Q2443))</f>
        <v/>
      </c>
      <c r="S2443" s="56">
        <f>IF($B2443="","",VLOOKUP($C2443,Настройки!$A$11:$L$17,9,FALSE))</f>
        <v/>
      </c>
      <c r="T2443" s="56">
        <f>IF($B2443="","",$R2443*$S2443)</f>
        <v/>
      </c>
    </row>
    <row r="2444">
      <c r="A2444" s="20">
        <f>Тех_Движение!$A$2441</f>
        <v/>
      </c>
      <c r="B2444" s="20">
        <f>IF(Тех_Движение!$F$2441&gt;0,Тех_Движение!$I$2441,"")</f>
        <v/>
      </c>
      <c r="C2444" s="20">
        <f>IF($B2444="","",Тех_Движение!$D$2441)</f>
        <v/>
      </c>
      <c r="D2444" s="42">
        <f>IF($B2444="","",Тех_Движение!$B$2441)</f>
        <v/>
      </c>
      <c r="E2444" s="54">
        <f>IF($B2444="","",Тех_Движение!$F$2441)</f>
        <v/>
      </c>
      <c r="F2444" s="54">
        <f>IF($B2444="","",SUMIFS($E$5:$E2443,$C$5:$C2443,$C2444))</f>
        <v/>
      </c>
      <c r="G2444" s="54">
        <f>IF($B2444="","",MAX(0,$E2444-MAX(0,SUMIFS(Тех_Движение!$G$2:$G$5111,Тех_Движение!$D$2:$D$5111,$C2444,Тех_Движение!$B$2:$B$5111,"&lt;="&amp;Настройки!$B$5-1)-$F2444)))</f>
        <v/>
      </c>
      <c r="H2444" s="54">
        <f>IF($B2444="","",IF(AND($D2444&gt;=Настройки!$B$5,$D2444&lt;=Настройки!$B$6),$E2444,0))</f>
        <v/>
      </c>
      <c r="I2444" s="54">
        <f>IF($B2444="","",$G2444+$H2444-$J2444)</f>
        <v/>
      </c>
      <c r="J2444" s="54">
        <f>IF($B2444="","",MAX(0,$E2444-MAX(0,SUMIFS(Тех_Движение!$G$2:$G$5111,Тех_Движение!$D$2:$D$5111,$C2444,Тех_Движение!$B$2:$B$5111,"&lt;="&amp;Настройки!$B$6)-$F2444)))</f>
        <v/>
      </c>
      <c r="K2444" s="54">
        <f>IF(OR($B2444="",K$3&lt;$D2444+Настройки!$B$7),0,MAX(0,$E2444-MAX(0,SUMIFS(Тех_Движение!$G$2:$G$5111,Тех_Движение!$D$2:$D$5111,$C2444,Тех_Движение!$B$2:$B$5111,"&lt;="&amp;K$3)-$F2444)))</f>
        <v/>
      </c>
      <c r="L2444" s="54">
        <f>IF(OR($B2444="",L$3&lt;$D2444+Настройки!$B$7),0,MAX(0,$E2444-MAX(0,SUMIFS(Тех_Движение!$G$2:$G$5111,Тех_Движение!$D$2:$D$5111,$C2444,Тех_Движение!$B$2:$B$5111,"&lt;="&amp;L$3)-$F2444)))</f>
        <v/>
      </c>
      <c r="M2444" s="54">
        <f>IF(OR($B2444="",M$3&lt;$D2444+Настройки!$B$7),0,MAX(0,$E2444-MAX(0,SUMIFS(Тех_Движение!$G$2:$G$5111,Тех_Движение!$D$2:$D$5111,$C2444,Тех_Движение!$B$2:$B$5111,"&lt;="&amp;M$3)-$F2444)))</f>
        <v/>
      </c>
      <c r="N2444" s="54">
        <f>IF(OR($B2444="",N$3&lt;$D2444+Настройки!$B$7),0,MAX(0,$E2444-MAX(0,SUMIFS(Тех_Движение!$G$2:$G$5111,Тех_Движение!$D$2:$D$5111,$C2444,Тех_Движение!$B$2:$B$5111,"&lt;="&amp;N$3)-$F2444)))</f>
        <v/>
      </c>
      <c r="O2444" s="54">
        <f>IF(OR($B2444="",O$3&lt;$D2444+Настройки!$B$7),0,MAX(0,$E2444-MAX(0,SUMIFS(Тех_Движение!$G$2:$G$5111,Тех_Движение!$D$2:$D$5111,$C2444,Тех_Движение!$B$2:$B$5111,"&lt;="&amp;O$3)-$F2444)))</f>
        <v/>
      </c>
      <c r="P2444" s="54">
        <f>IF(OR($B2444="",P$3&lt;$D2444+Настройки!$B$7),0,MAX(0,$E2444-MAX(0,SUMIFS(Тех_Движение!$G$2:$G$5111,Тех_Движение!$D$2:$D$5111,$C2444,Тех_Движение!$B$2:$B$5111,"&lt;="&amp;P$3)-$F2444)))</f>
        <v/>
      </c>
      <c r="Q2444" s="54">
        <f>IF(OR($B2444="",Q$3&lt;$D2444+Настройки!$B$7),0,MAX(0,$E2444-MAX(0,SUMIFS(Тех_Движение!$G$2:$G$5111,Тех_Движение!$D$2:$D$5111,$C2444,Тех_Движение!$B$2:$B$5111,"&lt;="&amp;Q$3)-$F2444)))</f>
        <v/>
      </c>
      <c r="R2444" s="54">
        <f>IF($B2444="","",SUM($K2444:$Q2444))</f>
        <v/>
      </c>
      <c r="S2444" s="56">
        <f>IF($B2444="","",VLOOKUP($C2444,Настройки!$A$11:$L$17,9,FALSE))</f>
        <v/>
      </c>
      <c r="T2444" s="56">
        <f>IF($B2444="","",$R2444*$S2444)</f>
        <v/>
      </c>
    </row>
    <row r="2445">
      <c r="A2445" s="20">
        <f>Тех_Движение!$A$2442</f>
        <v/>
      </c>
      <c r="B2445" s="20">
        <f>IF(Тех_Движение!$F$2442&gt;0,Тех_Движение!$I$2442,"")</f>
        <v/>
      </c>
      <c r="C2445" s="20">
        <f>IF($B2445="","",Тех_Движение!$D$2442)</f>
        <v/>
      </c>
      <c r="D2445" s="42">
        <f>IF($B2445="","",Тех_Движение!$B$2442)</f>
        <v/>
      </c>
      <c r="E2445" s="54">
        <f>IF($B2445="","",Тех_Движение!$F$2442)</f>
        <v/>
      </c>
      <c r="F2445" s="54">
        <f>IF($B2445="","",SUMIFS($E$5:$E2444,$C$5:$C2444,$C2445))</f>
        <v/>
      </c>
      <c r="G2445" s="54">
        <f>IF($B2445="","",MAX(0,$E2445-MAX(0,SUMIFS(Тех_Движение!$G$2:$G$5111,Тех_Движение!$D$2:$D$5111,$C2445,Тех_Движение!$B$2:$B$5111,"&lt;="&amp;Настройки!$B$5-1)-$F2445)))</f>
        <v/>
      </c>
      <c r="H2445" s="54">
        <f>IF($B2445="","",IF(AND($D2445&gt;=Настройки!$B$5,$D2445&lt;=Настройки!$B$6),$E2445,0))</f>
        <v/>
      </c>
      <c r="I2445" s="54">
        <f>IF($B2445="","",$G2445+$H2445-$J2445)</f>
        <v/>
      </c>
      <c r="J2445" s="54">
        <f>IF($B2445="","",MAX(0,$E2445-MAX(0,SUMIFS(Тех_Движение!$G$2:$G$5111,Тех_Движение!$D$2:$D$5111,$C2445,Тех_Движение!$B$2:$B$5111,"&lt;="&amp;Настройки!$B$6)-$F2445)))</f>
        <v/>
      </c>
      <c r="K2445" s="54">
        <f>IF(OR($B2445="",K$3&lt;$D2445+Настройки!$B$7),0,MAX(0,$E2445-MAX(0,SUMIFS(Тех_Движение!$G$2:$G$5111,Тех_Движение!$D$2:$D$5111,$C2445,Тех_Движение!$B$2:$B$5111,"&lt;="&amp;K$3)-$F2445)))</f>
        <v/>
      </c>
      <c r="L2445" s="54">
        <f>IF(OR($B2445="",L$3&lt;$D2445+Настройки!$B$7),0,MAX(0,$E2445-MAX(0,SUMIFS(Тех_Движение!$G$2:$G$5111,Тех_Движение!$D$2:$D$5111,$C2445,Тех_Движение!$B$2:$B$5111,"&lt;="&amp;L$3)-$F2445)))</f>
        <v/>
      </c>
      <c r="M2445" s="54">
        <f>IF(OR($B2445="",M$3&lt;$D2445+Настройки!$B$7),0,MAX(0,$E2445-MAX(0,SUMIFS(Тех_Движение!$G$2:$G$5111,Тех_Движение!$D$2:$D$5111,$C2445,Тех_Движение!$B$2:$B$5111,"&lt;="&amp;M$3)-$F2445)))</f>
        <v/>
      </c>
      <c r="N2445" s="54">
        <f>IF(OR($B2445="",N$3&lt;$D2445+Настройки!$B$7),0,MAX(0,$E2445-MAX(0,SUMIFS(Тех_Движение!$G$2:$G$5111,Тех_Движение!$D$2:$D$5111,$C2445,Тех_Движение!$B$2:$B$5111,"&lt;="&amp;N$3)-$F2445)))</f>
        <v/>
      </c>
      <c r="O2445" s="54">
        <f>IF(OR($B2445="",O$3&lt;$D2445+Настройки!$B$7),0,MAX(0,$E2445-MAX(0,SUMIFS(Тех_Движение!$G$2:$G$5111,Тех_Движение!$D$2:$D$5111,$C2445,Тех_Движение!$B$2:$B$5111,"&lt;="&amp;O$3)-$F2445)))</f>
        <v/>
      </c>
      <c r="P2445" s="54">
        <f>IF(OR($B2445="",P$3&lt;$D2445+Настройки!$B$7),0,MAX(0,$E2445-MAX(0,SUMIFS(Тех_Движение!$G$2:$G$5111,Тех_Движение!$D$2:$D$5111,$C2445,Тех_Движение!$B$2:$B$5111,"&lt;="&amp;P$3)-$F2445)))</f>
        <v/>
      </c>
      <c r="Q2445" s="54">
        <f>IF(OR($B2445="",Q$3&lt;$D2445+Настройки!$B$7),0,MAX(0,$E2445-MAX(0,SUMIFS(Тех_Движение!$G$2:$G$5111,Тех_Движение!$D$2:$D$5111,$C2445,Тех_Движение!$B$2:$B$5111,"&lt;="&amp;Q$3)-$F2445)))</f>
        <v/>
      </c>
      <c r="R2445" s="54">
        <f>IF($B2445="","",SUM($K2445:$Q2445))</f>
        <v/>
      </c>
      <c r="S2445" s="56">
        <f>IF($B2445="","",VLOOKUP($C2445,Настройки!$A$11:$L$17,9,FALSE))</f>
        <v/>
      </c>
      <c r="T2445" s="56">
        <f>IF($B2445="","",$R2445*$S2445)</f>
        <v/>
      </c>
    </row>
    <row r="2446">
      <c r="A2446" s="20">
        <f>Тех_Движение!$A$2443</f>
        <v/>
      </c>
      <c r="B2446" s="20">
        <f>IF(Тех_Движение!$F$2443&gt;0,Тех_Движение!$I$2443,"")</f>
        <v/>
      </c>
      <c r="C2446" s="20">
        <f>IF($B2446="","",Тех_Движение!$D$2443)</f>
        <v/>
      </c>
      <c r="D2446" s="42">
        <f>IF($B2446="","",Тех_Движение!$B$2443)</f>
        <v/>
      </c>
      <c r="E2446" s="54">
        <f>IF($B2446="","",Тех_Движение!$F$2443)</f>
        <v/>
      </c>
      <c r="F2446" s="54">
        <f>IF($B2446="","",SUMIFS($E$5:$E2445,$C$5:$C2445,$C2446))</f>
        <v/>
      </c>
      <c r="G2446" s="54">
        <f>IF($B2446="","",MAX(0,$E2446-MAX(0,SUMIFS(Тех_Движение!$G$2:$G$5111,Тех_Движение!$D$2:$D$5111,$C2446,Тех_Движение!$B$2:$B$5111,"&lt;="&amp;Настройки!$B$5-1)-$F2446)))</f>
        <v/>
      </c>
      <c r="H2446" s="54">
        <f>IF($B2446="","",IF(AND($D2446&gt;=Настройки!$B$5,$D2446&lt;=Настройки!$B$6),$E2446,0))</f>
        <v/>
      </c>
      <c r="I2446" s="54">
        <f>IF($B2446="","",$G2446+$H2446-$J2446)</f>
        <v/>
      </c>
      <c r="J2446" s="54">
        <f>IF($B2446="","",MAX(0,$E2446-MAX(0,SUMIFS(Тех_Движение!$G$2:$G$5111,Тех_Движение!$D$2:$D$5111,$C2446,Тех_Движение!$B$2:$B$5111,"&lt;="&amp;Настройки!$B$6)-$F2446)))</f>
        <v/>
      </c>
      <c r="K2446" s="54">
        <f>IF(OR($B2446="",K$3&lt;$D2446+Настройки!$B$7),0,MAX(0,$E2446-MAX(0,SUMIFS(Тех_Движение!$G$2:$G$5111,Тех_Движение!$D$2:$D$5111,$C2446,Тех_Движение!$B$2:$B$5111,"&lt;="&amp;K$3)-$F2446)))</f>
        <v/>
      </c>
      <c r="L2446" s="54">
        <f>IF(OR($B2446="",L$3&lt;$D2446+Настройки!$B$7),0,MAX(0,$E2446-MAX(0,SUMIFS(Тех_Движение!$G$2:$G$5111,Тех_Движение!$D$2:$D$5111,$C2446,Тех_Движение!$B$2:$B$5111,"&lt;="&amp;L$3)-$F2446)))</f>
        <v/>
      </c>
      <c r="M2446" s="54">
        <f>IF(OR($B2446="",M$3&lt;$D2446+Настройки!$B$7),0,MAX(0,$E2446-MAX(0,SUMIFS(Тех_Движение!$G$2:$G$5111,Тех_Движение!$D$2:$D$5111,$C2446,Тех_Движение!$B$2:$B$5111,"&lt;="&amp;M$3)-$F2446)))</f>
        <v/>
      </c>
      <c r="N2446" s="54">
        <f>IF(OR($B2446="",N$3&lt;$D2446+Настройки!$B$7),0,MAX(0,$E2446-MAX(0,SUMIFS(Тех_Движение!$G$2:$G$5111,Тех_Движение!$D$2:$D$5111,$C2446,Тех_Движение!$B$2:$B$5111,"&lt;="&amp;N$3)-$F2446)))</f>
        <v/>
      </c>
      <c r="O2446" s="54">
        <f>IF(OR($B2446="",O$3&lt;$D2446+Настройки!$B$7),0,MAX(0,$E2446-MAX(0,SUMIFS(Тех_Движение!$G$2:$G$5111,Тех_Движение!$D$2:$D$5111,$C2446,Тех_Движение!$B$2:$B$5111,"&lt;="&amp;O$3)-$F2446)))</f>
        <v/>
      </c>
      <c r="P2446" s="54">
        <f>IF(OR($B2446="",P$3&lt;$D2446+Настройки!$B$7),0,MAX(0,$E2446-MAX(0,SUMIFS(Тех_Движение!$G$2:$G$5111,Тех_Движение!$D$2:$D$5111,$C2446,Тех_Движение!$B$2:$B$5111,"&lt;="&amp;P$3)-$F2446)))</f>
        <v/>
      </c>
      <c r="Q2446" s="54">
        <f>IF(OR($B2446="",Q$3&lt;$D2446+Настройки!$B$7),0,MAX(0,$E2446-MAX(0,SUMIFS(Тех_Движение!$G$2:$G$5111,Тех_Движение!$D$2:$D$5111,$C2446,Тех_Движение!$B$2:$B$5111,"&lt;="&amp;Q$3)-$F2446)))</f>
        <v/>
      </c>
      <c r="R2446" s="54">
        <f>IF($B2446="","",SUM($K2446:$Q2446))</f>
        <v/>
      </c>
      <c r="S2446" s="56">
        <f>IF($B2446="","",VLOOKUP($C2446,Настройки!$A$11:$L$17,9,FALSE))</f>
        <v/>
      </c>
      <c r="T2446" s="56">
        <f>IF($B2446="","",$R2446*$S2446)</f>
        <v/>
      </c>
    </row>
    <row r="2447">
      <c r="A2447" s="20">
        <f>Тех_Движение!$A$2444</f>
        <v/>
      </c>
      <c r="B2447" s="20">
        <f>IF(Тех_Движение!$F$2444&gt;0,Тех_Движение!$I$2444,"")</f>
        <v/>
      </c>
      <c r="C2447" s="20">
        <f>IF($B2447="","",Тех_Движение!$D$2444)</f>
        <v/>
      </c>
      <c r="D2447" s="42">
        <f>IF($B2447="","",Тех_Движение!$B$2444)</f>
        <v/>
      </c>
      <c r="E2447" s="54">
        <f>IF($B2447="","",Тех_Движение!$F$2444)</f>
        <v/>
      </c>
      <c r="F2447" s="54">
        <f>IF($B2447="","",SUMIFS($E$5:$E2446,$C$5:$C2446,$C2447))</f>
        <v/>
      </c>
      <c r="G2447" s="54">
        <f>IF($B2447="","",MAX(0,$E2447-MAX(0,SUMIFS(Тех_Движение!$G$2:$G$5111,Тех_Движение!$D$2:$D$5111,$C2447,Тех_Движение!$B$2:$B$5111,"&lt;="&amp;Настройки!$B$5-1)-$F2447)))</f>
        <v/>
      </c>
      <c r="H2447" s="54">
        <f>IF($B2447="","",IF(AND($D2447&gt;=Настройки!$B$5,$D2447&lt;=Настройки!$B$6),$E2447,0))</f>
        <v/>
      </c>
      <c r="I2447" s="54">
        <f>IF($B2447="","",$G2447+$H2447-$J2447)</f>
        <v/>
      </c>
      <c r="J2447" s="54">
        <f>IF($B2447="","",MAX(0,$E2447-MAX(0,SUMIFS(Тех_Движение!$G$2:$G$5111,Тех_Движение!$D$2:$D$5111,$C2447,Тех_Движение!$B$2:$B$5111,"&lt;="&amp;Настройки!$B$6)-$F2447)))</f>
        <v/>
      </c>
      <c r="K2447" s="54">
        <f>IF(OR($B2447="",K$3&lt;$D2447+Настройки!$B$7),0,MAX(0,$E2447-MAX(0,SUMIFS(Тех_Движение!$G$2:$G$5111,Тех_Движение!$D$2:$D$5111,$C2447,Тех_Движение!$B$2:$B$5111,"&lt;="&amp;K$3)-$F2447)))</f>
        <v/>
      </c>
      <c r="L2447" s="54">
        <f>IF(OR($B2447="",L$3&lt;$D2447+Настройки!$B$7),0,MAX(0,$E2447-MAX(0,SUMIFS(Тех_Движение!$G$2:$G$5111,Тех_Движение!$D$2:$D$5111,$C2447,Тех_Движение!$B$2:$B$5111,"&lt;="&amp;L$3)-$F2447)))</f>
        <v/>
      </c>
      <c r="M2447" s="54">
        <f>IF(OR($B2447="",M$3&lt;$D2447+Настройки!$B$7),0,MAX(0,$E2447-MAX(0,SUMIFS(Тех_Движение!$G$2:$G$5111,Тех_Движение!$D$2:$D$5111,$C2447,Тех_Движение!$B$2:$B$5111,"&lt;="&amp;M$3)-$F2447)))</f>
        <v/>
      </c>
      <c r="N2447" s="54">
        <f>IF(OR($B2447="",N$3&lt;$D2447+Настройки!$B$7),0,MAX(0,$E2447-MAX(0,SUMIFS(Тех_Движение!$G$2:$G$5111,Тех_Движение!$D$2:$D$5111,$C2447,Тех_Движение!$B$2:$B$5111,"&lt;="&amp;N$3)-$F2447)))</f>
        <v/>
      </c>
      <c r="O2447" s="54">
        <f>IF(OR($B2447="",O$3&lt;$D2447+Настройки!$B$7),0,MAX(0,$E2447-MAX(0,SUMIFS(Тех_Движение!$G$2:$G$5111,Тех_Движение!$D$2:$D$5111,$C2447,Тех_Движение!$B$2:$B$5111,"&lt;="&amp;O$3)-$F2447)))</f>
        <v/>
      </c>
      <c r="P2447" s="54">
        <f>IF(OR($B2447="",P$3&lt;$D2447+Настройки!$B$7),0,MAX(0,$E2447-MAX(0,SUMIFS(Тех_Движение!$G$2:$G$5111,Тех_Движение!$D$2:$D$5111,$C2447,Тех_Движение!$B$2:$B$5111,"&lt;="&amp;P$3)-$F2447)))</f>
        <v/>
      </c>
      <c r="Q2447" s="54">
        <f>IF(OR($B2447="",Q$3&lt;$D2447+Настройки!$B$7),0,MAX(0,$E2447-MAX(0,SUMIFS(Тех_Движение!$G$2:$G$5111,Тех_Движение!$D$2:$D$5111,$C2447,Тех_Движение!$B$2:$B$5111,"&lt;="&amp;Q$3)-$F2447)))</f>
        <v/>
      </c>
      <c r="R2447" s="54">
        <f>IF($B2447="","",SUM($K2447:$Q2447))</f>
        <v/>
      </c>
      <c r="S2447" s="56">
        <f>IF($B2447="","",VLOOKUP($C2447,Настройки!$A$11:$L$17,9,FALSE))</f>
        <v/>
      </c>
      <c r="T2447" s="56">
        <f>IF($B2447="","",$R2447*$S2447)</f>
        <v/>
      </c>
    </row>
    <row r="2448">
      <c r="A2448" s="20">
        <f>Тех_Движение!$A$2445</f>
        <v/>
      </c>
      <c r="B2448" s="20">
        <f>IF(Тех_Движение!$F$2445&gt;0,Тех_Движение!$I$2445,"")</f>
        <v/>
      </c>
      <c r="C2448" s="20">
        <f>IF($B2448="","",Тех_Движение!$D$2445)</f>
        <v/>
      </c>
      <c r="D2448" s="42">
        <f>IF($B2448="","",Тех_Движение!$B$2445)</f>
        <v/>
      </c>
      <c r="E2448" s="54">
        <f>IF($B2448="","",Тех_Движение!$F$2445)</f>
        <v/>
      </c>
      <c r="F2448" s="54">
        <f>IF($B2448="","",SUMIFS($E$5:$E2447,$C$5:$C2447,$C2448))</f>
        <v/>
      </c>
      <c r="G2448" s="54">
        <f>IF($B2448="","",MAX(0,$E2448-MAX(0,SUMIFS(Тех_Движение!$G$2:$G$5111,Тех_Движение!$D$2:$D$5111,$C2448,Тех_Движение!$B$2:$B$5111,"&lt;="&amp;Настройки!$B$5-1)-$F2448)))</f>
        <v/>
      </c>
      <c r="H2448" s="54">
        <f>IF($B2448="","",IF(AND($D2448&gt;=Настройки!$B$5,$D2448&lt;=Настройки!$B$6),$E2448,0))</f>
        <v/>
      </c>
      <c r="I2448" s="54">
        <f>IF($B2448="","",$G2448+$H2448-$J2448)</f>
        <v/>
      </c>
      <c r="J2448" s="54">
        <f>IF($B2448="","",MAX(0,$E2448-MAX(0,SUMIFS(Тех_Движение!$G$2:$G$5111,Тех_Движение!$D$2:$D$5111,$C2448,Тех_Движение!$B$2:$B$5111,"&lt;="&amp;Настройки!$B$6)-$F2448)))</f>
        <v/>
      </c>
      <c r="K2448" s="54">
        <f>IF(OR($B2448="",K$3&lt;$D2448+Настройки!$B$7),0,MAX(0,$E2448-MAX(0,SUMIFS(Тех_Движение!$G$2:$G$5111,Тех_Движение!$D$2:$D$5111,$C2448,Тех_Движение!$B$2:$B$5111,"&lt;="&amp;K$3)-$F2448)))</f>
        <v/>
      </c>
      <c r="L2448" s="54">
        <f>IF(OR($B2448="",L$3&lt;$D2448+Настройки!$B$7),0,MAX(0,$E2448-MAX(0,SUMIFS(Тех_Движение!$G$2:$G$5111,Тех_Движение!$D$2:$D$5111,$C2448,Тех_Движение!$B$2:$B$5111,"&lt;="&amp;L$3)-$F2448)))</f>
        <v/>
      </c>
      <c r="M2448" s="54">
        <f>IF(OR($B2448="",M$3&lt;$D2448+Настройки!$B$7),0,MAX(0,$E2448-MAX(0,SUMIFS(Тех_Движение!$G$2:$G$5111,Тех_Движение!$D$2:$D$5111,$C2448,Тех_Движение!$B$2:$B$5111,"&lt;="&amp;M$3)-$F2448)))</f>
        <v/>
      </c>
      <c r="N2448" s="54">
        <f>IF(OR($B2448="",N$3&lt;$D2448+Настройки!$B$7),0,MAX(0,$E2448-MAX(0,SUMIFS(Тех_Движение!$G$2:$G$5111,Тех_Движение!$D$2:$D$5111,$C2448,Тех_Движение!$B$2:$B$5111,"&lt;="&amp;N$3)-$F2448)))</f>
        <v/>
      </c>
      <c r="O2448" s="54">
        <f>IF(OR($B2448="",O$3&lt;$D2448+Настройки!$B$7),0,MAX(0,$E2448-MAX(0,SUMIFS(Тех_Движение!$G$2:$G$5111,Тех_Движение!$D$2:$D$5111,$C2448,Тех_Движение!$B$2:$B$5111,"&lt;="&amp;O$3)-$F2448)))</f>
        <v/>
      </c>
      <c r="P2448" s="54">
        <f>IF(OR($B2448="",P$3&lt;$D2448+Настройки!$B$7),0,MAX(0,$E2448-MAX(0,SUMIFS(Тех_Движение!$G$2:$G$5111,Тех_Движение!$D$2:$D$5111,$C2448,Тех_Движение!$B$2:$B$5111,"&lt;="&amp;P$3)-$F2448)))</f>
        <v/>
      </c>
      <c r="Q2448" s="54">
        <f>IF(OR($B2448="",Q$3&lt;$D2448+Настройки!$B$7),0,MAX(0,$E2448-MAX(0,SUMIFS(Тех_Движение!$G$2:$G$5111,Тех_Движение!$D$2:$D$5111,$C2448,Тех_Движение!$B$2:$B$5111,"&lt;="&amp;Q$3)-$F2448)))</f>
        <v/>
      </c>
      <c r="R2448" s="54">
        <f>IF($B2448="","",SUM($K2448:$Q2448))</f>
        <v/>
      </c>
      <c r="S2448" s="56">
        <f>IF($B2448="","",VLOOKUP($C2448,Настройки!$A$11:$L$17,9,FALSE))</f>
        <v/>
      </c>
      <c r="T2448" s="56">
        <f>IF($B2448="","",$R2448*$S2448)</f>
        <v/>
      </c>
    </row>
    <row r="2449">
      <c r="A2449" s="20">
        <f>Тех_Движение!$A$2446</f>
        <v/>
      </c>
      <c r="B2449" s="20">
        <f>IF(Тех_Движение!$F$2446&gt;0,Тех_Движение!$I$2446,"")</f>
        <v/>
      </c>
      <c r="C2449" s="20">
        <f>IF($B2449="","",Тех_Движение!$D$2446)</f>
        <v/>
      </c>
      <c r="D2449" s="42">
        <f>IF($B2449="","",Тех_Движение!$B$2446)</f>
        <v/>
      </c>
      <c r="E2449" s="54">
        <f>IF($B2449="","",Тех_Движение!$F$2446)</f>
        <v/>
      </c>
      <c r="F2449" s="54">
        <f>IF($B2449="","",SUMIFS($E$5:$E2448,$C$5:$C2448,$C2449))</f>
        <v/>
      </c>
      <c r="G2449" s="54">
        <f>IF($B2449="","",MAX(0,$E2449-MAX(0,SUMIFS(Тех_Движение!$G$2:$G$5111,Тех_Движение!$D$2:$D$5111,$C2449,Тех_Движение!$B$2:$B$5111,"&lt;="&amp;Настройки!$B$5-1)-$F2449)))</f>
        <v/>
      </c>
      <c r="H2449" s="54">
        <f>IF($B2449="","",IF(AND($D2449&gt;=Настройки!$B$5,$D2449&lt;=Настройки!$B$6),$E2449,0))</f>
        <v/>
      </c>
      <c r="I2449" s="54">
        <f>IF($B2449="","",$G2449+$H2449-$J2449)</f>
        <v/>
      </c>
      <c r="J2449" s="54">
        <f>IF($B2449="","",MAX(0,$E2449-MAX(0,SUMIFS(Тех_Движение!$G$2:$G$5111,Тех_Движение!$D$2:$D$5111,$C2449,Тех_Движение!$B$2:$B$5111,"&lt;="&amp;Настройки!$B$6)-$F2449)))</f>
        <v/>
      </c>
      <c r="K2449" s="54">
        <f>IF(OR($B2449="",K$3&lt;$D2449+Настройки!$B$7),0,MAX(0,$E2449-MAX(0,SUMIFS(Тех_Движение!$G$2:$G$5111,Тех_Движение!$D$2:$D$5111,$C2449,Тех_Движение!$B$2:$B$5111,"&lt;="&amp;K$3)-$F2449)))</f>
        <v/>
      </c>
      <c r="L2449" s="54">
        <f>IF(OR($B2449="",L$3&lt;$D2449+Настройки!$B$7),0,MAX(0,$E2449-MAX(0,SUMIFS(Тех_Движение!$G$2:$G$5111,Тех_Движение!$D$2:$D$5111,$C2449,Тех_Движение!$B$2:$B$5111,"&lt;="&amp;L$3)-$F2449)))</f>
        <v/>
      </c>
      <c r="M2449" s="54">
        <f>IF(OR($B2449="",M$3&lt;$D2449+Настройки!$B$7),0,MAX(0,$E2449-MAX(0,SUMIFS(Тех_Движение!$G$2:$G$5111,Тех_Движение!$D$2:$D$5111,$C2449,Тех_Движение!$B$2:$B$5111,"&lt;="&amp;M$3)-$F2449)))</f>
        <v/>
      </c>
      <c r="N2449" s="54">
        <f>IF(OR($B2449="",N$3&lt;$D2449+Настройки!$B$7),0,MAX(0,$E2449-MAX(0,SUMIFS(Тех_Движение!$G$2:$G$5111,Тех_Движение!$D$2:$D$5111,$C2449,Тех_Движение!$B$2:$B$5111,"&lt;="&amp;N$3)-$F2449)))</f>
        <v/>
      </c>
      <c r="O2449" s="54">
        <f>IF(OR($B2449="",O$3&lt;$D2449+Настройки!$B$7),0,MAX(0,$E2449-MAX(0,SUMIFS(Тех_Движение!$G$2:$G$5111,Тех_Движение!$D$2:$D$5111,$C2449,Тех_Движение!$B$2:$B$5111,"&lt;="&amp;O$3)-$F2449)))</f>
        <v/>
      </c>
      <c r="P2449" s="54">
        <f>IF(OR($B2449="",P$3&lt;$D2449+Настройки!$B$7),0,MAX(0,$E2449-MAX(0,SUMIFS(Тех_Движение!$G$2:$G$5111,Тех_Движение!$D$2:$D$5111,$C2449,Тех_Движение!$B$2:$B$5111,"&lt;="&amp;P$3)-$F2449)))</f>
        <v/>
      </c>
      <c r="Q2449" s="54">
        <f>IF(OR($B2449="",Q$3&lt;$D2449+Настройки!$B$7),0,MAX(0,$E2449-MAX(0,SUMIFS(Тех_Движение!$G$2:$G$5111,Тех_Движение!$D$2:$D$5111,$C2449,Тех_Движение!$B$2:$B$5111,"&lt;="&amp;Q$3)-$F2449)))</f>
        <v/>
      </c>
      <c r="R2449" s="54">
        <f>IF($B2449="","",SUM($K2449:$Q2449))</f>
        <v/>
      </c>
      <c r="S2449" s="56">
        <f>IF($B2449="","",VLOOKUP($C2449,Настройки!$A$11:$L$17,9,FALSE))</f>
        <v/>
      </c>
      <c r="T2449" s="56">
        <f>IF($B2449="","",$R2449*$S2449)</f>
        <v/>
      </c>
    </row>
    <row r="2450">
      <c r="A2450" s="20">
        <f>Тех_Движение!$A$2447</f>
        <v/>
      </c>
      <c r="B2450" s="20">
        <f>IF(Тех_Движение!$F$2447&gt;0,Тех_Движение!$I$2447,"")</f>
        <v/>
      </c>
      <c r="C2450" s="20">
        <f>IF($B2450="","",Тех_Движение!$D$2447)</f>
        <v/>
      </c>
      <c r="D2450" s="42">
        <f>IF($B2450="","",Тех_Движение!$B$2447)</f>
        <v/>
      </c>
      <c r="E2450" s="54">
        <f>IF($B2450="","",Тех_Движение!$F$2447)</f>
        <v/>
      </c>
      <c r="F2450" s="54">
        <f>IF($B2450="","",SUMIFS($E$5:$E2449,$C$5:$C2449,$C2450))</f>
        <v/>
      </c>
      <c r="G2450" s="54">
        <f>IF($B2450="","",MAX(0,$E2450-MAX(0,SUMIFS(Тех_Движение!$G$2:$G$5111,Тех_Движение!$D$2:$D$5111,$C2450,Тех_Движение!$B$2:$B$5111,"&lt;="&amp;Настройки!$B$5-1)-$F2450)))</f>
        <v/>
      </c>
      <c r="H2450" s="54">
        <f>IF($B2450="","",IF(AND($D2450&gt;=Настройки!$B$5,$D2450&lt;=Настройки!$B$6),$E2450,0))</f>
        <v/>
      </c>
      <c r="I2450" s="54">
        <f>IF($B2450="","",$G2450+$H2450-$J2450)</f>
        <v/>
      </c>
      <c r="J2450" s="54">
        <f>IF($B2450="","",MAX(0,$E2450-MAX(0,SUMIFS(Тех_Движение!$G$2:$G$5111,Тех_Движение!$D$2:$D$5111,$C2450,Тех_Движение!$B$2:$B$5111,"&lt;="&amp;Настройки!$B$6)-$F2450)))</f>
        <v/>
      </c>
      <c r="K2450" s="54">
        <f>IF(OR($B2450="",K$3&lt;$D2450+Настройки!$B$7),0,MAX(0,$E2450-MAX(0,SUMIFS(Тех_Движение!$G$2:$G$5111,Тех_Движение!$D$2:$D$5111,$C2450,Тех_Движение!$B$2:$B$5111,"&lt;="&amp;K$3)-$F2450)))</f>
        <v/>
      </c>
      <c r="L2450" s="54">
        <f>IF(OR($B2450="",L$3&lt;$D2450+Настройки!$B$7),0,MAX(0,$E2450-MAX(0,SUMIFS(Тех_Движение!$G$2:$G$5111,Тех_Движение!$D$2:$D$5111,$C2450,Тех_Движение!$B$2:$B$5111,"&lt;="&amp;L$3)-$F2450)))</f>
        <v/>
      </c>
      <c r="M2450" s="54">
        <f>IF(OR($B2450="",M$3&lt;$D2450+Настройки!$B$7),0,MAX(0,$E2450-MAX(0,SUMIFS(Тех_Движение!$G$2:$G$5111,Тех_Движение!$D$2:$D$5111,$C2450,Тех_Движение!$B$2:$B$5111,"&lt;="&amp;M$3)-$F2450)))</f>
        <v/>
      </c>
      <c r="N2450" s="54">
        <f>IF(OR($B2450="",N$3&lt;$D2450+Настройки!$B$7),0,MAX(0,$E2450-MAX(0,SUMIFS(Тех_Движение!$G$2:$G$5111,Тех_Движение!$D$2:$D$5111,$C2450,Тех_Движение!$B$2:$B$5111,"&lt;="&amp;N$3)-$F2450)))</f>
        <v/>
      </c>
      <c r="O2450" s="54">
        <f>IF(OR($B2450="",O$3&lt;$D2450+Настройки!$B$7),0,MAX(0,$E2450-MAX(0,SUMIFS(Тех_Движение!$G$2:$G$5111,Тех_Движение!$D$2:$D$5111,$C2450,Тех_Движение!$B$2:$B$5111,"&lt;="&amp;O$3)-$F2450)))</f>
        <v/>
      </c>
      <c r="P2450" s="54">
        <f>IF(OR($B2450="",P$3&lt;$D2450+Настройки!$B$7),0,MAX(0,$E2450-MAX(0,SUMIFS(Тех_Движение!$G$2:$G$5111,Тех_Движение!$D$2:$D$5111,$C2450,Тех_Движение!$B$2:$B$5111,"&lt;="&amp;P$3)-$F2450)))</f>
        <v/>
      </c>
      <c r="Q2450" s="54">
        <f>IF(OR($B2450="",Q$3&lt;$D2450+Настройки!$B$7),0,MAX(0,$E2450-MAX(0,SUMIFS(Тех_Движение!$G$2:$G$5111,Тех_Движение!$D$2:$D$5111,$C2450,Тех_Движение!$B$2:$B$5111,"&lt;="&amp;Q$3)-$F2450)))</f>
        <v/>
      </c>
      <c r="R2450" s="54">
        <f>IF($B2450="","",SUM($K2450:$Q2450))</f>
        <v/>
      </c>
      <c r="S2450" s="56">
        <f>IF($B2450="","",VLOOKUP($C2450,Настройки!$A$11:$L$17,9,FALSE))</f>
        <v/>
      </c>
      <c r="T2450" s="56">
        <f>IF($B2450="","",$R2450*$S2450)</f>
        <v/>
      </c>
    </row>
    <row r="2451">
      <c r="A2451" s="20">
        <f>Тех_Движение!$A$2448</f>
        <v/>
      </c>
      <c r="B2451" s="20">
        <f>IF(Тех_Движение!$F$2448&gt;0,Тех_Движение!$I$2448,"")</f>
        <v/>
      </c>
      <c r="C2451" s="20">
        <f>IF($B2451="","",Тех_Движение!$D$2448)</f>
        <v/>
      </c>
      <c r="D2451" s="42">
        <f>IF($B2451="","",Тех_Движение!$B$2448)</f>
        <v/>
      </c>
      <c r="E2451" s="54">
        <f>IF($B2451="","",Тех_Движение!$F$2448)</f>
        <v/>
      </c>
      <c r="F2451" s="54">
        <f>IF($B2451="","",SUMIFS($E$5:$E2450,$C$5:$C2450,$C2451))</f>
        <v/>
      </c>
      <c r="G2451" s="54">
        <f>IF($B2451="","",MAX(0,$E2451-MAX(0,SUMIFS(Тех_Движение!$G$2:$G$5111,Тех_Движение!$D$2:$D$5111,$C2451,Тех_Движение!$B$2:$B$5111,"&lt;="&amp;Настройки!$B$5-1)-$F2451)))</f>
        <v/>
      </c>
      <c r="H2451" s="54">
        <f>IF($B2451="","",IF(AND($D2451&gt;=Настройки!$B$5,$D2451&lt;=Настройки!$B$6),$E2451,0))</f>
        <v/>
      </c>
      <c r="I2451" s="54">
        <f>IF($B2451="","",$G2451+$H2451-$J2451)</f>
        <v/>
      </c>
      <c r="J2451" s="54">
        <f>IF($B2451="","",MAX(0,$E2451-MAX(0,SUMIFS(Тех_Движение!$G$2:$G$5111,Тех_Движение!$D$2:$D$5111,$C2451,Тех_Движение!$B$2:$B$5111,"&lt;="&amp;Настройки!$B$6)-$F2451)))</f>
        <v/>
      </c>
      <c r="K2451" s="54">
        <f>IF(OR($B2451="",K$3&lt;$D2451+Настройки!$B$7),0,MAX(0,$E2451-MAX(0,SUMIFS(Тех_Движение!$G$2:$G$5111,Тех_Движение!$D$2:$D$5111,$C2451,Тех_Движение!$B$2:$B$5111,"&lt;="&amp;K$3)-$F2451)))</f>
        <v/>
      </c>
      <c r="L2451" s="54">
        <f>IF(OR($B2451="",L$3&lt;$D2451+Настройки!$B$7),0,MAX(0,$E2451-MAX(0,SUMIFS(Тех_Движение!$G$2:$G$5111,Тех_Движение!$D$2:$D$5111,$C2451,Тех_Движение!$B$2:$B$5111,"&lt;="&amp;L$3)-$F2451)))</f>
        <v/>
      </c>
      <c r="M2451" s="54">
        <f>IF(OR($B2451="",M$3&lt;$D2451+Настройки!$B$7),0,MAX(0,$E2451-MAX(0,SUMIFS(Тех_Движение!$G$2:$G$5111,Тех_Движение!$D$2:$D$5111,$C2451,Тех_Движение!$B$2:$B$5111,"&lt;="&amp;M$3)-$F2451)))</f>
        <v/>
      </c>
      <c r="N2451" s="54">
        <f>IF(OR($B2451="",N$3&lt;$D2451+Настройки!$B$7),0,MAX(0,$E2451-MAX(0,SUMIFS(Тех_Движение!$G$2:$G$5111,Тех_Движение!$D$2:$D$5111,$C2451,Тех_Движение!$B$2:$B$5111,"&lt;="&amp;N$3)-$F2451)))</f>
        <v/>
      </c>
      <c r="O2451" s="54">
        <f>IF(OR($B2451="",O$3&lt;$D2451+Настройки!$B$7),0,MAX(0,$E2451-MAX(0,SUMIFS(Тех_Движение!$G$2:$G$5111,Тех_Движение!$D$2:$D$5111,$C2451,Тех_Движение!$B$2:$B$5111,"&lt;="&amp;O$3)-$F2451)))</f>
        <v/>
      </c>
      <c r="P2451" s="54">
        <f>IF(OR($B2451="",P$3&lt;$D2451+Настройки!$B$7),0,MAX(0,$E2451-MAX(0,SUMIFS(Тех_Движение!$G$2:$G$5111,Тех_Движение!$D$2:$D$5111,$C2451,Тех_Движение!$B$2:$B$5111,"&lt;="&amp;P$3)-$F2451)))</f>
        <v/>
      </c>
      <c r="Q2451" s="54">
        <f>IF(OR($B2451="",Q$3&lt;$D2451+Настройки!$B$7),0,MAX(0,$E2451-MAX(0,SUMIFS(Тех_Движение!$G$2:$G$5111,Тех_Движение!$D$2:$D$5111,$C2451,Тех_Движение!$B$2:$B$5111,"&lt;="&amp;Q$3)-$F2451)))</f>
        <v/>
      </c>
      <c r="R2451" s="54">
        <f>IF($B2451="","",SUM($K2451:$Q2451))</f>
        <v/>
      </c>
      <c r="S2451" s="56">
        <f>IF($B2451="","",VLOOKUP($C2451,Настройки!$A$11:$L$17,9,FALSE))</f>
        <v/>
      </c>
      <c r="T2451" s="56">
        <f>IF($B2451="","",$R2451*$S2451)</f>
        <v/>
      </c>
    </row>
    <row r="2452">
      <c r="A2452" s="20">
        <f>Тех_Движение!$A$2449</f>
        <v/>
      </c>
      <c r="B2452" s="20">
        <f>IF(Тех_Движение!$F$2449&gt;0,Тех_Движение!$I$2449,"")</f>
        <v/>
      </c>
      <c r="C2452" s="20">
        <f>IF($B2452="","",Тех_Движение!$D$2449)</f>
        <v/>
      </c>
      <c r="D2452" s="42">
        <f>IF($B2452="","",Тех_Движение!$B$2449)</f>
        <v/>
      </c>
      <c r="E2452" s="54">
        <f>IF($B2452="","",Тех_Движение!$F$2449)</f>
        <v/>
      </c>
      <c r="F2452" s="54">
        <f>IF($B2452="","",SUMIFS($E$5:$E2451,$C$5:$C2451,$C2452))</f>
        <v/>
      </c>
      <c r="G2452" s="54">
        <f>IF($B2452="","",MAX(0,$E2452-MAX(0,SUMIFS(Тех_Движение!$G$2:$G$5111,Тех_Движение!$D$2:$D$5111,$C2452,Тех_Движение!$B$2:$B$5111,"&lt;="&amp;Настройки!$B$5-1)-$F2452)))</f>
        <v/>
      </c>
      <c r="H2452" s="54">
        <f>IF($B2452="","",IF(AND($D2452&gt;=Настройки!$B$5,$D2452&lt;=Настройки!$B$6),$E2452,0))</f>
        <v/>
      </c>
      <c r="I2452" s="54">
        <f>IF($B2452="","",$G2452+$H2452-$J2452)</f>
        <v/>
      </c>
      <c r="J2452" s="54">
        <f>IF($B2452="","",MAX(0,$E2452-MAX(0,SUMIFS(Тех_Движение!$G$2:$G$5111,Тех_Движение!$D$2:$D$5111,$C2452,Тех_Движение!$B$2:$B$5111,"&lt;="&amp;Настройки!$B$6)-$F2452)))</f>
        <v/>
      </c>
      <c r="K2452" s="54">
        <f>IF(OR($B2452="",K$3&lt;$D2452+Настройки!$B$7),0,MAX(0,$E2452-MAX(0,SUMIFS(Тех_Движение!$G$2:$G$5111,Тех_Движение!$D$2:$D$5111,$C2452,Тех_Движение!$B$2:$B$5111,"&lt;="&amp;K$3)-$F2452)))</f>
        <v/>
      </c>
      <c r="L2452" s="54">
        <f>IF(OR($B2452="",L$3&lt;$D2452+Настройки!$B$7),0,MAX(0,$E2452-MAX(0,SUMIFS(Тех_Движение!$G$2:$G$5111,Тех_Движение!$D$2:$D$5111,$C2452,Тех_Движение!$B$2:$B$5111,"&lt;="&amp;L$3)-$F2452)))</f>
        <v/>
      </c>
      <c r="M2452" s="54">
        <f>IF(OR($B2452="",M$3&lt;$D2452+Настройки!$B$7),0,MAX(0,$E2452-MAX(0,SUMIFS(Тех_Движение!$G$2:$G$5111,Тех_Движение!$D$2:$D$5111,$C2452,Тех_Движение!$B$2:$B$5111,"&lt;="&amp;M$3)-$F2452)))</f>
        <v/>
      </c>
      <c r="N2452" s="54">
        <f>IF(OR($B2452="",N$3&lt;$D2452+Настройки!$B$7),0,MAX(0,$E2452-MAX(0,SUMIFS(Тех_Движение!$G$2:$G$5111,Тех_Движение!$D$2:$D$5111,$C2452,Тех_Движение!$B$2:$B$5111,"&lt;="&amp;N$3)-$F2452)))</f>
        <v/>
      </c>
      <c r="O2452" s="54">
        <f>IF(OR($B2452="",O$3&lt;$D2452+Настройки!$B$7),0,MAX(0,$E2452-MAX(0,SUMIFS(Тех_Движение!$G$2:$G$5111,Тех_Движение!$D$2:$D$5111,$C2452,Тех_Движение!$B$2:$B$5111,"&lt;="&amp;O$3)-$F2452)))</f>
        <v/>
      </c>
      <c r="P2452" s="54">
        <f>IF(OR($B2452="",P$3&lt;$D2452+Настройки!$B$7),0,MAX(0,$E2452-MAX(0,SUMIFS(Тех_Движение!$G$2:$G$5111,Тех_Движение!$D$2:$D$5111,$C2452,Тех_Движение!$B$2:$B$5111,"&lt;="&amp;P$3)-$F2452)))</f>
        <v/>
      </c>
      <c r="Q2452" s="54">
        <f>IF(OR($B2452="",Q$3&lt;$D2452+Настройки!$B$7),0,MAX(0,$E2452-MAX(0,SUMIFS(Тех_Движение!$G$2:$G$5111,Тех_Движение!$D$2:$D$5111,$C2452,Тех_Движение!$B$2:$B$5111,"&lt;="&amp;Q$3)-$F2452)))</f>
        <v/>
      </c>
      <c r="R2452" s="54">
        <f>IF($B2452="","",SUM($K2452:$Q2452))</f>
        <v/>
      </c>
      <c r="S2452" s="56">
        <f>IF($B2452="","",VLOOKUP($C2452,Настройки!$A$11:$L$17,9,FALSE))</f>
        <v/>
      </c>
      <c r="T2452" s="56">
        <f>IF($B2452="","",$R2452*$S2452)</f>
        <v/>
      </c>
    </row>
    <row r="2453">
      <c r="A2453" s="20">
        <f>Тех_Движение!$A$2450</f>
        <v/>
      </c>
      <c r="B2453" s="20">
        <f>IF(Тех_Движение!$F$2450&gt;0,Тех_Движение!$I$2450,"")</f>
        <v/>
      </c>
      <c r="C2453" s="20">
        <f>IF($B2453="","",Тех_Движение!$D$2450)</f>
        <v/>
      </c>
      <c r="D2453" s="42">
        <f>IF($B2453="","",Тех_Движение!$B$2450)</f>
        <v/>
      </c>
      <c r="E2453" s="54">
        <f>IF($B2453="","",Тех_Движение!$F$2450)</f>
        <v/>
      </c>
      <c r="F2453" s="54">
        <f>IF($B2453="","",SUMIFS($E$5:$E2452,$C$5:$C2452,$C2453))</f>
        <v/>
      </c>
      <c r="G2453" s="54">
        <f>IF($B2453="","",MAX(0,$E2453-MAX(0,SUMIFS(Тех_Движение!$G$2:$G$5111,Тех_Движение!$D$2:$D$5111,$C2453,Тех_Движение!$B$2:$B$5111,"&lt;="&amp;Настройки!$B$5-1)-$F2453)))</f>
        <v/>
      </c>
      <c r="H2453" s="54">
        <f>IF($B2453="","",IF(AND($D2453&gt;=Настройки!$B$5,$D2453&lt;=Настройки!$B$6),$E2453,0))</f>
        <v/>
      </c>
      <c r="I2453" s="54">
        <f>IF($B2453="","",$G2453+$H2453-$J2453)</f>
        <v/>
      </c>
      <c r="J2453" s="54">
        <f>IF($B2453="","",MAX(0,$E2453-MAX(0,SUMIFS(Тех_Движение!$G$2:$G$5111,Тех_Движение!$D$2:$D$5111,$C2453,Тех_Движение!$B$2:$B$5111,"&lt;="&amp;Настройки!$B$6)-$F2453)))</f>
        <v/>
      </c>
      <c r="K2453" s="54">
        <f>IF(OR($B2453="",K$3&lt;$D2453+Настройки!$B$7),0,MAX(0,$E2453-MAX(0,SUMIFS(Тех_Движение!$G$2:$G$5111,Тех_Движение!$D$2:$D$5111,$C2453,Тех_Движение!$B$2:$B$5111,"&lt;="&amp;K$3)-$F2453)))</f>
        <v/>
      </c>
      <c r="L2453" s="54">
        <f>IF(OR($B2453="",L$3&lt;$D2453+Настройки!$B$7),0,MAX(0,$E2453-MAX(0,SUMIFS(Тех_Движение!$G$2:$G$5111,Тех_Движение!$D$2:$D$5111,$C2453,Тех_Движение!$B$2:$B$5111,"&lt;="&amp;L$3)-$F2453)))</f>
        <v/>
      </c>
      <c r="M2453" s="54">
        <f>IF(OR($B2453="",M$3&lt;$D2453+Настройки!$B$7),0,MAX(0,$E2453-MAX(0,SUMIFS(Тех_Движение!$G$2:$G$5111,Тех_Движение!$D$2:$D$5111,$C2453,Тех_Движение!$B$2:$B$5111,"&lt;="&amp;M$3)-$F2453)))</f>
        <v/>
      </c>
      <c r="N2453" s="54">
        <f>IF(OR($B2453="",N$3&lt;$D2453+Настройки!$B$7),0,MAX(0,$E2453-MAX(0,SUMIFS(Тех_Движение!$G$2:$G$5111,Тех_Движение!$D$2:$D$5111,$C2453,Тех_Движение!$B$2:$B$5111,"&lt;="&amp;N$3)-$F2453)))</f>
        <v/>
      </c>
      <c r="O2453" s="54">
        <f>IF(OR($B2453="",O$3&lt;$D2453+Настройки!$B$7),0,MAX(0,$E2453-MAX(0,SUMIFS(Тех_Движение!$G$2:$G$5111,Тех_Движение!$D$2:$D$5111,$C2453,Тех_Движение!$B$2:$B$5111,"&lt;="&amp;O$3)-$F2453)))</f>
        <v/>
      </c>
      <c r="P2453" s="54">
        <f>IF(OR($B2453="",P$3&lt;$D2453+Настройки!$B$7),0,MAX(0,$E2453-MAX(0,SUMIFS(Тех_Движение!$G$2:$G$5111,Тех_Движение!$D$2:$D$5111,$C2453,Тех_Движение!$B$2:$B$5111,"&lt;="&amp;P$3)-$F2453)))</f>
        <v/>
      </c>
      <c r="Q2453" s="54">
        <f>IF(OR($B2453="",Q$3&lt;$D2453+Настройки!$B$7),0,MAX(0,$E2453-MAX(0,SUMIFS(Тех_Движение!$G$2:$G$5111,Тех_Движение!$D$2:$D$5111,$C2453,Тех_Движение!$B$2:$B$5111,"&lt;="&amp;Q$3)-$F2453)))</f>
        <v/>
      </c>
      <c r="R2453" s="54">
        <f>IF($B2453="","",SUM($K2453:$Q2453))</f>
        <v/>
      </c>
      <c r="S2453" s="56">
        <f>IF($B2453="","",VLOOKUP($C2453,Настройки!$A$11:$L$17,9,FALSE))</f>
        <v/>
      </c>
      <c r="T2453" s="56">
        <f>IF($B2453="","",$R2453*$S2453)</f>
        <v/>
      </c>
    </row>
    <row r="2454">
      <c r="A2454" s="20">
        <f>Тех_Движение!$A$2451</f>
        <v/>
      </c>
      <c r="B2454" s="20">
        <f>IF(Тех_Движение!$F$2451&gt;0,Тех_Движение!$I$2451,"")</f>
        <v/>
      </c>
      <c r="C2454" s="20">
        <f>IF($B2454="","",Тех_Движение!$D$2451)</f>
        <v/>
      </c>
      <c r="D2454" s="42">
        <f>IF($B2454="","",Тех_Движение!$B$2451)</f>
        <v/>
      </c>
      <c r="E2454" s="54">
        <f>IF($B2454="","",Тех_Движение!$F$2451)</f>
        <v/>
      </c>
      <c r="F2454" s="54">
        <f>IF($B2454="","",SUMIFS($E$5:$E2453,$C$5:$C2453,$C2454))</f>
        <v/>
      </c>
      <c r="G2454" s="54">
        <f>IF($B2454="","",MAX(0,$E2454-MAX(0,SUMIFS(Тех_Движение!$G$2:$G$5111,Тех_Движение!$D$2:$D$5111,$C2454,Тех_Движение!$B$2:$B$5111,"&lt;="&amp;Настройки!$B$5-1)-$F2454)))</f>
        <v/>
      </c>
      <c r="H2454" s="54">
        <f>IF($B2454="","",IF(AND($D2454&gt;=Настройки!$B$5,$D2454&lt;=Настройки!$B$6),$E2454,0))</f>
        <v/>
      </c>
      <c r="I2454" s="54">
        <f>IF($B2454="","",$G2454+$H2454-$J2454)</f>
        <v/>
      </c>
      <c r="J2454" s="54">
        <f>IF($B2454="","",MAX(0,$E2454-MAX(0,SUMIFS(Тех_Движение!$G$2:$G$5111,Тех_Движение!$D$2:$D$5111,$C2454,Тех_Движение!$B$2:$B$5111,"&lt;="&amp;Настройки!$B$6)-$F2454)))</f>
        <v/>
      </c>
      <c r="K2454" s="54">
        <f>IF(OR($B2454="",K$3&lt;$D2454+Настройки!$B$7),0,MAX(0,$E2454-MAX(0,SUMIFS(Тех_Движение!$G$2:$G$5111,Тех_Движение!$D$2:$D$5111,$C2454,Тех_Движение!$B$2:$B$5111,"&lt;="&amp;K$3)-$F2454)))</f>
        <v/>
      </c>
      <c r="L2454" s="54">
        <f>IF(OR($B2454="",L$3&lt;$D2454+Настройки!$B$7),0,MAX(0,$E2454-MAX(0,SUMIFS(Тех_Движение!$G$2:$G$5111,Тех_Движение!$D$2:$D$5111,$C2454,Тех_Движение!$B$2:$B$5111,"&lt;="&amp;L$3)-$F2454)))</f>
        <v/>
      </c>
      <c r="M2454" s="54">
        <f>IF(OR($B2454="",M$3&lt;$D2454+Настройки!$B$7),0,MAX(0,$E2454-MAX(0,SUMIFS(Тех_Движение!$G$2:$G$5111,Тех_Движение!$D$2:$D$5111,$C2454,Тех_Движение!$B$2:$B$5111,"&lt;="&amp;M$3)-$F2454)))</f>
        <v/>
      </c>
      <c r="N2454" s="54">
        <f>IF(OR($B2454="",N$3&lt;$D2454+Настройки!$B$7),0,MAX(0,$E2454-MAX(0,SUMIFS(Тех_Движение!$G$2:$G$5111,Тех_Движение!$D$2:$D$5111,$C2454,Тех_Движение!$B$2:$B$5111,"&lt;="&amp;N$3)-$F2454)))</f>
        <v/>
      </c>
      <c r="O2454" s="54">
        <f>IF(OR($B2454="",O$3&lt;$D2454+Настройки!$B$7),0,MAX(0,$E2454-MAX(0,SUMIFS(Тех_Движение!$G$2:$G$5111,Тех_Движение!$D$2:$D$5111,$C2454,Тех_Движение!$B$2:$B$5111,"&lt;="&amp;O$3)-$F2454)))</f>
        <v/>
      </c>
      <c r="P2454" s="54">
        <f>IF(OR($B2454="",P$3&lt;$D2454+Настройки!$B$7),0,MAX(0,$E2454-MAX(0,SUMIFS(Тех_Движение!$G$2:$G$5111,Тех_Движение!$D$2:$D$5111,$C2454,Тех_Движение!$B$2:$B$5111,"&lt;="&amp;P$3)-$F2454)))</f>
        <v/>
      </c>
      <c r="Q2454" s="54">
        <f>IF(OR($B2454="",Q$3&lt;$D2454+Настройки!$B$7),0,MAX(0,$E2454-MAX(0,SUMIFS(Тех_Движение!$G$2:$G$5111,Тех_Движение!$D$2:$D$5111,$C2454,Тех_Движение!$B$2:$B$5111,"&lt;="&amp;Q$3)-$F2454)))</f>
        <v/>
      </c>
      <c r="R2454" s="54">
        <f>IF($B2454="","",SUM($K2454:$Q2454))</f>
        <v/>
      </c>
      <c r="S2454" s="56">
        <f>IF($B2454="","",VLOOKUP($C2454,Настройки!$A$11:$L$17,9,FALSE))</f>
        <v/>
      </c>
      <c r="T2454" s="56">
        <f>IF($B2454="","",$R2454*$S2454)</f>
        <v/>
      </c>
    </row>
    <row r="2455">
      <c r="A2455" s="20">
        <f>Тех_Движение!$A$2452</f>
        <v/>
      </c>
      <c r="B2455" s="20">
        <f>IF(Тех_Движение!$F$2452&gt;0,Тех_Движение!$I$2452,"")</f>
        <v/>
      </c>
      <c r="C2455" s="20">
        <f>IF($B2455="","",Тех_Движение!$D$2452)</f>
        <v/>
      </c>
      <c r="D2455" s="42">
        <f>IF($B2455="","",Тех_Движение!$B$2452)</f>
        <v/>
      </c>
      <c r="E2455" s="54">
        <f>IF($B2455="","",Тех_Движение!$F$2452)</f>
        <v/>
      </c>
      <c r="F2455" s="54">
        <f>IF($B2455="","",SUMIFS($E$5:$E2454,$C$5:$C2454,$C2455))</f>
        <v/>
      </c>
      <c r="G2455" s="54">
        <f>IF($B2455="","",MAX(0,$E2455-MAX(0,SUMIFS(Тех_Движение!$G$2:$G$5111,Тех_Движение!$D$2:$D$5111,$C2455,Тех_Движение!$B$2:$B$5111,"&lt;="&amp;Настройки!$B$5-1)-$F2455)))</f>
        <v/>
      </c>
      <c r="H2455" s="54">
        <f>IF($B2455="","",IF(AND($D2455&gt;=Настройки!$B$5,$D2455&lt;=Настройки!$B$6),$E2455,0))</f>
        <v/>
      </c>
      <c r="I2455" s="54">
        <f>IF($B2455="","",$G2455+$H2455-$J2455)</f>
        <v/>
      </c>
      <c r="J2455" s="54">
        <f>IF($B2455="","",MAX(0,$E2455-MAX(0,SUMIFS(Тех_Движение!$G$2:$G$5111,Тех_Движение!$D$2:$D$5111,$C2455,Тех_Движение!$B$2:$B$5111,"&lt;="&amp;Настройки!$B$6)-$F2455)))</f>
        <v/>
      </c>
      <c r="K2455" s="54">
        <f>IF(OR($B2455="",K$3&lt;$D2455+Настройки!$B$7),0,MAX(0,$E2455-MAX(0,SUMIFS(Тех_Движение!$G$2:$G$5111,Тех_Движение!$D$2:$D$5111,$C2455,Тех_Движение!$B$2:$B$5111,"&lt;="&amp;K$3)-$F2455)))</f>
        <v/>
      </c>
      <c r="L2455" s="54">
        <f>IF(OR($B2455="",L$3&lt;$D2455+Настройки!$B$7),0,MAX(0,$E2455-MAX(0,SUMIFS(Тех_Движение!$G$2:$G$5111,Тех_Движение!$D$2:$D$5111,$C2455,Тех_Движение!$B$2:$B$5111,"&lt;="&amp;L$3)-$F2455)))</f>
        <v/>
      </c>
      <c r="M2455" s="54">
        <f>IF(OR($B2455="",M$3&lt;$D2455+Настройки!$B$7),0,MAX(0,$E2455-MAX(0,SUMIFS(Тех_Движение!$G$2:$G$5111,Тех_Движение!$D$2:$D$5111,$C2455,Тех_Движение!$B$2:$B$5111,"&lt;="&amp;M$3)-$F2455)))</f>
        <v/>
      </c>
      <c r="N2455" s="54">
        <f>IF(OR($B2455="",N$3&lt;$D2455+Настройки!$B$7),0,MAX(0,$E2455-MAX(0,SUMIFS(Тех_Движение!$G$2:$G$5111,Тех_Движение!$D$2:$D$5111,$C2455,Тех_Движение!$B$2:$B$5111,"&lt;="&amp;N$3)-$F2455)))</f>
        <v/>
      </c>
      <c r="O2455" s="54">
        <f>IF(OR($B2455="",O$3&lt;$D2455+Настройки!$B$7),0,MAX(0,$E2455-MAX(0,SUMIFS(Тех_Движение!$G$2:$G$5111,Тех_Движение!$D$2:$D$5111,$C2455,Тех_Движение!$B$2:$B$5111,"&lt;="&amp;O$3)-$F2455)))</f>
        <v/>
      </c>
      <c r="P2455" s="54">
        <f>IF(OR($B2455="",P$3&lt;$D2455+Настройки!$B$7),0,MAX(0,$E2455-MAX(0,SUMIFS(Тех_Движение!$G$2:$G$5111,Тех_Движение!$D$2:$D$5111,$C2455,Тех_Движение!$B$2:$B$5111,"&lt;="&amp;P$3)-$F2455)))</f>
        <v/>
      </c>
      <c r="Q2455" s="54">
        <f>IF(OR($B2455="",Q$3&lt;$D2455+Настройки!$B$7),0,MAX(0,$E2455-MAX(0,SUMIFS(Тех_Движение!$G$2:$G$5111,Тех_Движение!$D$2:$D$5111,$C2455,Тех_Движение!$B$2:$B$5111,"&lt;="&amp;Q$3)-$F2455)))</f>
        <v/>
      </c>
      <c r="R2455" s="54">
        <f>IF($B2455="","",SUM($K2455:$Q2455))</f>
        <v/>
      </c>
      <c r="S2455" s="56">
        <f>IF($B2455="","",VLOOKUP($C2455,Настройки!$A$11:$L$17,9,FALSE))</f>
        <v/>
      </c>
      <c r="T2455" s="56">
        <f>IF($B2455="","",$R2455*$S2455)</f>
        <v/>
      </c>
    </row>
    <row r="2456">
      <c r="A2456" s="20">
        <f>Тех_Движение!$A$2453</f>
        <v/>
      </c>
      <c r="B2456" s="20">
        <f>IF(Тех_Движение!$F$2453&gt;0,Тех_Движение!$I$2453,"")</f>
        <v/>
      </c>
      <c r="C2456" s="20">
        <f>IF($B2456="","",Тех_Движение!$D$2453)</f>
        <v/>
      </c>
      <c r="D2456" s="42">
        <f>IF($B2456="","",Тех_Движение!$B$2453)</f>
        <v/>
      </c>
      <c r="E2456" s="54">
        <f>IF($B2456="","",Тех_Движение!$F$2453)</f>
        <v/>
      </c>
      <c r="F2456" s="54">
        <f>IF($B2456="","",SUMIFS($E$5:$E2455,$C$5:$C2455,$C2456))</f>
        <v/>
      </c>
      <c r="G2456" s="54">
        <f>IF($B2456="","",MAX(0,$E2456-MAX(0,SUMIFS(Тех_Движение!$G$2:$G$5111,Тех_Движение!$D$2:$D$5111,$C2456,Тех_Движение!$B$2:$B$5111,"&lt;="&amp;Настройки!$B$5-1)-$F2456)))</f>
        <v/>
      </c>
      <c r="H2456" s="54">
        <f>IF($B2456="","",IF(AND($D2456&gt;=Настройки!$B$5,$D2456&lt;=Настройки!$B$6),$E2456,0))</f>
        <v/>
      </c>
      <c r="I2456" s="54">
        <f>IF($B2456="","",$G2456+$H2456-$J2456)</f>
        <v/>
      </c>
      <c r="J2456" s="54">
        <f>IF($B2456="","",MAX(0,$E2456-MAX(0,SUMIFS(Тех_Движение!$G$2:$G$5111,Тех_Движение!$D$2:$D$5111,$C2456,Тех_Движение!$B$2:$B$5111,"&lt;="&amp;Настройки!$B$6)-$F2456)))</f>
        <v/>
      </c>
      <c r="K2456" s="54">
        <f>IF(OR($B2456="",K$3&lt;$D2456+Настройки!$B$7),0,MAX(0,$E2456-MAX(0,SUMIFS(Тех_Движение!$G$2:$G$5111,Тех_Движение!$D$2:$D$5111,$C2456,Тех_Движение!$B$2:$B$5111,"&lt;="&amp;K$3)-$F2456)))</f>
        <v/>
      </c>
      <c r="L2456" s="54">
        <f>IF(OR($B2456="",L$3&lt;$D2456+Настройки!$B$7),0,MAX(0,$E2456-MAX(0,SUMIFS(Тех_Движение!$G$2:$G$5111,Тех_Движение!$D$2:$D$5111,$C2456,Тех_Движение!$B$2:$B$5111,"&lt;="&amp;L$3)-$F2456)))</f>
        <v/>
      </c>
      <c r="M2456" s="54">
        <f>IF(OR($B2456="",M$3&lt;$D2456+Настройки!$B$7),0,MAX(0,$E2456-MAX(0,SUMIFS(Тех_Движение!$G$2:$G$5111,Тех_Движение!$D$2:$D$5111,$C2456,Тех_Движение!$B$2:$B$5111,"&lt;="&amp;M$3)-$F2456)))</f>
        <v/>
      </c>
      <c r="N2456" s="54">
        <f>IF(OR($B2456="",N$3&lt;$D2456+Настройки!$B$7),0,MAX(0,$E2456-MAX(0,SUMIFS(Тех_Движение!$G$2:$G$5111,Тех_Движение!$D$2:$D$5111,$C2456,Тех_Движение!$B$2:$B$5111,"&lt;="&amp;N$3)-$F2456)))</f>
        <v/>
      </c>
      <c r="O2456" s="54">
        <f>IF(OR($B2456="",O$3&lt;$D2456+Настройки!$B$7),0,MAX(0,$E2456-MAX(0,SUMIFS(Тех_Движение!$G$2:$G$5111,Тех_Движение!$D$2:$D$5111,$C2456,Тех_Движение!$B$2:$B$5111,"&lt;="&amp;O$3)-$F2456)))</f>
        <v/>
      </c>
      <c r="P2456" s="54">
        <f>IF(OR($B2456="",P$3&lt;$D2456+Настройки!$B$7),0,MAX(0,$E2456-MAX(0,SUMIFS(Тех_Движение!$G$2:$G$5111,Тех_Движение!$D$2:$D$5111,$C2456,Тех_Движение!$B$2:$B$5111,"&lt;="&amp;P$3)-$F2456)))</f>
        <v/>
      </c>
      <c r="Q2456" s="54">
        <f>IF(OR($B2456="",Q$3&lt;$D2456+Настройки!$B$7),0,MAX(0,$E2456-MAX(0,SUMIFS(Тех_Движение!$G$2:$G$5111,Тех_Движение!$D$2:$D$5111,$C2456,Тех_Движение!$B$2:$B$5111,"&lt;="&amp;Q$3)-$F2456)))</f>
        <v/>
      </c>
      <c r="R2456" s="54">
        <f>IF($B2456="","",SUM($K2456:$Q2456))</f>
        <v/>
      </c>
      <c r="S2456" s="56">
        <f>IF($B2456="","",VLOOKUP($C2456,Настройки!$A$11:$L$17,9,FALSE))</f>
        <v/>
      </c>
      <c r="T2456" s="56">
        <f>IF($B2456="","",$R2456*$S2456)</f>
        <v/>
      </c>
    </row>
    <row r="2457">
      <c r="A2457" s="20">
        <f>Тех_Движение!$A$2454</f>
        <v/>
      </c>
      <c r="B2457" s="20">
        <f>IF(Тех_Движение!$F$2454&gt;0,Тех_Движение!$I$2454,"")</f>
        <v/>
      </c>
      <c r="C2457" s="20">
        <f>IF($B2457="","",Тех_Движение!$D$2454)</f>
        <v/>
      </c>
      <c r="D2457" s="42">
        <f>IF($B2457="","",Тех_Движение!$B$2454)</f>
        <v/>
      </c>
      <c r="E2457" s="54">
        <f>IF($B2457="","",Тех_Движение!$F$2454)</f>
        <v/>
      </c>
      <c r="F2457" s="54">
        <f>IF($B2457="","",SUMIFS($E$5:$E2456,$C$5:$C2456,$C2457))</f>
        <v/>
      </c>
      <c r="G2457" s="54">
        <f>IF($B2457="","",MAX(0,$E2457-MAX(0,SUMIFS(Тех_Движение!$G$2:$G$5111,Тех_Движение!$D$2:$D$5111,$C2457,Тех_Движение!$B$2:$B$5111,"&lt;="&amp;Настройки!$B$5-1)-$F2457)))</f>
        <v/>
      </c>
      <c r="H2457" s="54">
        <f>IF($B2457="","",IF(AND($D2457&gt;=Настройки!$B$5,$D2457&lt;=Настройки!$B$6),$E2457,0))</f>
        <v/>
      </c>
      <c r="I2457" s="54">
        <f>IF($B2457="","",$G2457+$H2457-$J2457)</f>
        <v/>
      </c>
      <c r="J2457" s="54">
        <f>IF($B2457="","",MAX(0,$E2457-MAX(0,SUMIFS(Тех_Движение!$G$2:$G$5111,Тех_Движение!$D$2:$D$5111,$C2457,Тех_Движение!$B$2:$B$5111,"&lt;="&amp;Настройки!$B$6)-$F2457)))</f>
        <v/>
      </c>
      <c r="K2457" s="54">
        <f>IF(OR($B2457="",K$3&lt;$D2457+Настройки!$B$7),0,MAX(0,$E2457-MAX(0,SUMIFS(Тех_Движение!$G$2:$G$5111,Тех_Движение!$D$2:$D$5111,$C2457,Тех_Движение!$B$2:$B$5111,"&lt;="&amp;K$3)-$F2457)))</f>
        <v/>
      </c>
      <c r="L2457" s="54">
        <f>IF(OR($B2457="",L$3&lt;$D2457+Настройки!$B$7),0,MAX(0,$E2457-MAX(0,SUMIFS(Тех_Движение!$G$2:$G$5111,Тех_Движение!$D$2:$D$5111,$C2457,Тех_Движение!$B$2:$B$5111,"&lt;="&amp;L$3)-$F2457)))</f>
        <v/>
      </c>
      <c r="M2457" s="54">
        <f>IF(OR($B2457="",M$3&lt;$D2457+Настройки!$B$7),0,MAX(0,$E2457-MAX(0,SUMIFS(Тех_Движение!$G$2:$G$5111,Тех_Движение!$D$2:$D$5111,$C2457,Тех_Движение!$B$2:$B$5111,"&lt;="&amp;M$3)-$F2457)))</f>
        <v/>
      </c>
      <c r="N2457" s="54">
        <f>IF(OR($B2457="",N$3&lt;$D2457+Настройки!$B$7),0,MAX(0,$E2457-MAX(0,SUMIFS(Тех_Движение!$G$2:$G$5111,Тех_Движение!$D$2:$D$5111,$C2457,Тех_Движение!$B$2:$B$5111,"&lt;="&amp;N$3)-$F2457)))</f>
        <v/>
      </c>
      <c r="O2457" s="54">
        <f>IF(OR($B2457="",O$3&lt;$D2457+Настройки!$B$7),0,MAX(0,$E2457-MAX(0,SUMIFS(Тех_Движение!$G$2:$G$5111,Тех_Движение!$D$2:$D$5111,$C2457,Тех_Движение!$B$2:$B$5111,"&lt;="&amp;O$3)-$F2457)))</f>
        <v/>
      </c>
      <c r="P2457" s="54">
        <f>IF(OR($B2457="",P$3&lt;$D2457+Настройки!$B$7),0,MAX(0,$E2457-MAX(0,SUMIFS(Тех_Движение!$G$2:$G$5111,Тех_Движение!$D$2:$D$5111,$C2457,Тех_Движение!$B$2:$B$5111,"&lt;="&amp;P$3)-$F2457)))</f>
        <v/>
      </c>
      <c r="Q2457" s="54">
        <f>IF(OR($B2457="",Q$3&lt;$D2457+Настройки!$B$7),0,MAX(0,$E2457-MAX(0,SUMIFS(Тех_Движение!$G$2:$G$5111,Тех_Движение!$D$2:$D$5111,$C2457,Тех_Движение!$B$2:$B$5111,"&lt;="&amp;Q$3)-$F2457)))</f>
        <v/>
      </c>
      <c r="R2457" s="54">
        <f>IF($B2457="","",SUM($K2457:$Q2457))</f>
        <v/>
      </c>
      <c r="S2457" s="56">
        <f>IF($B2457="","",VLOOKUP($C2457,Настройки!$A$11:$L$17,9,FALSE))</f>
        <v/>
      </c>
      <c r="T2457" s="56">
        <f>IF($B2457="","",$R2457*$S2457)</f>
        <v/>
      </c>
    </row>
    <row r="2458">
      <c r="A2458" s="20">
        <f>Тех_Движение!$A$2455</f>
        <v/>
      </c>
      <c r="B2458" s="20">
        <f>IF(Тех_Движение!$F$2455&gt;0,Тех_Движение!$I$2455,"")</f>
        <v/>
      </c>
      <c r="C2458" s="20">
        <f>IF($B2458="","",Тех_Движение!$D$2455)</f>
        <v/>
      </c>
      <c r="D2458" s="42">
        <f>IF($B2458="","",Тех_Движение!$B$2455)</f>
        <v/>
      </c>
      <c r="E2458" s="54">
        <f>IF($B2458="","",Тех_Движение!$F$2455)</f>
        <v/>
      </c>
      <c r="F2458" s="54">
        <f>IF($B2458="","",SUMIFS($E$5:$E2457,$C$5:$C2457,$C2458))</f>
        <v/>
      </c>
      <c r="G2458" s="54">
        <f>IF($B2458="","",MAX(0,$E2458-MAX(0,SUMIFS(Тех_Движение!$G$2:$G$5111,Тех_Движение!$D$2:$D$5111,$C2458,Тех_Движение!$B$2:$B$5111,"&lt;="&amp;Настройки!$B$5-1)-$F2458)))</f>
        <v/>
      </c>
      <c r="H2458" s="54">
        <f>IF($B2458="","",IF(AND($D2458&gt;=Настройки!$B$5,$D2458&lt;=Настройки!$B$6),$E2458,0))</f>
        <v/>
      </c>
      <c r="I2458" s="54">
        <f>IF($B2458="","",$G2458+$H2458-$J2458)</f>
        <v/>
      </c>
      <c r="J2458" s="54">
        <f>IF($B2458="","",MAX(0,$E2458-MAX(0,SUMIFS(Тех_Движение!$G$2:$G$5111,Тех_Движение!$D$2:$D$5111,$C2458,Тех_Движение!$B$2:$B$5111,"&lt;="&amp;Настройки!$B$6)-$F2458)))</f>
        <v/>
      </c>
      <c r="K2458" s="54">
        <f>IF(OR($B2458="",K$3&lt;$D2458+Настройки!$B$7),0,MAX(0,$E2458-MAX(0,SUMIFS(Тех_Движение!$G$2:$G$5111,Тех_Движение!$D$2:$D$5111,$C2458,Тех_Движение!$B$2:$B$5111,"&lt;="&amp;K$3)-$F2458)))</f>
        <v/>
      </c>
      <c r="L2458" s="54">
        <f>IF(OR($B2458="",L$3&lt;$D2458+Настройки!$B$7),0,MAX(0,$E2458-MAX(0,SUMIFS(Тех_Движение!$G$2:$G$5111,Тех_Движение!$D$2:$D$5111,$C2458,Тех_Движение!$B$2:$B$5111,"&lt;="&amp;L$3)-$F2458)))</f>
        <v/>
      </c>
      <c r="M2458" s="54">
        <f>IF(OR($B2458="",M$3&lt;$D2458+Настройки!$B$7),0,MAX(0,$E2458-MAX(0,SUMIFS(Тех_Движение!$G$2:$G$5111,Тех_Движение!$D$2:$D$5111,$C2458,Тех_Движение!$B$2:$B$5111,"&lt;="&amp;M$3)-$F2458)))</f>
        <v/>
      </c>
      <c r="N2458" s="54">
        <f>IF(OR($B2458="",N$3&lt;$D2458+Настройки!$B$7),0,MAX(0,$E2458-MAX(0,SUMIFS(Тех_Движение!$G$2:$G$5111,Тех_Движение!$D$2:$D$5111,$C2458,Тех_Движение!$B$2:$B$5111,"&lt;="&amp;N$3)-$F2458)))</f>
        <v/>
      </c>
      <c r="O2458" s="54">
        <f>IF(OR($B2458="",O$3&lt;$D2458+Настройки!$B$7),0,MAX(0,$E2458-MAX(0,SUMIFS(Тех_Движение!$G$2:$G$5111,Тех_Движение!$D$2:$D$5111,$C2458,Тех_Движение!$B$2:$B$5111,"&lt;="&amp;O$3)-$F2458)))</f>
        <v/>
      </c>
      <c r="P2458" s="54">
        <f>IF(OR($B2458="",P$3&lt;$D2458+Настройки!$B$7),0,MAX(0,$E2458-MAX(0,SUMIFS(Тех_Движение!$G$2:$G$5111,Тех_Движение!$D$2:$D$5111,$C2458,Тех_Движение!$B$2:$B$5111,"&lt;="&amp;P$3)-$F2458)))</f>
        <v/>
      </c>
      <c r="Q2458" s="54">
        <f>IF(OR($B2458="",Q$3&lt;$D2458+Настройки!$B$7),0,MAX(0,$E2458-MAX(0,SUMIFS(Тех_Движение!$G$2:$G$5111,Тех_Движение!$D$2:$D$5111,$C2458,Тех_Движение!$B$2:$B$5111,"&lt;="&amp;Q$3)-$F2458)))</f>
        <v/>
      </c>
      <c r="R2458" s="54">
        <f>IF($B2458="","",SUM($K2458:$Q2458))</f>
        <v/>
      </c>
      <c r="S2458" s="56">
        <f>IF($B2458="","",VLOOKUP($C2458,Настройки!$A$11:$L$17,9,FALSE))</f>
        <v/>
      </c>
      <c r="T2458" s="56">
        <f>IF($B2458="","",$R2458*$S2458)</f>
        <v/>
      </c>
    </row>
    <row r="2459">
      <c r="A2459" s="20">
        <f>Тех_Движение!$A$2456</f>
        <v/>
      </c>
      <c r="B2459" s="20">
        <f>IF(Тех_Движение!$F$2456&gt;0,Тех_Движение!$I$2456,"")</f>
        <v/>
      </c>
      <c r="C2459" s="20">
        <f>IF($B2459="","",Тех_Движение!$D$2456)</f>
        <v/>
      </c>
      <c r="D2459" s="42">
        <f>IF($B2459="","",Тех_Движение!$B$2456)</f>
        <v/>
      </c>
      <c r="E2459" s="54">
        <f>IF($B2459="","",Тех_Движение!$F$2456)</f>
        <v/>
      </c>
      <c r="F2459" s="54">
        <f>IF($B2459="","",SUMIFS($E$5:$E2458,$C$5:$C2458,$C2459))</f>
        <v/>
      </c>
      <c r="G2459" s="54">
        <f>IF($B2459="","",MAX(0,$E2459-MAX(0,SUMIFS(Тех_Движение!$G$2:$G$5111,Тех_Движение!$D$2:$D$5111,$C2459,Тех_Движение!$B$2:$B$5111,"&lt;="&amp;Настройки!$B$5-1)-$F2459)))</f>
        <v/>
      </c>
      <c r="H2459" s="54">
        <f>IF($B2459="","",IF(AND($D2459&gt;=Настройки!$B$5,$D2459&lt;=Настройки!$B$6),$E2459,0))</f>
        <v/>
      </c>
      <c r="I2459" s="54">
        <f>IF($B2459="","",$G2459+$H2459-$J2459)</f>
        <v/>
      </c>
      <c r="J2459" s="54">
        <f>IF($B2459="","",MAX(0,$E2459-MAX(0,SUMIFS(Тех_Движение!$G$2:$G$5111,Тех_Движение!$D$2:$D$5111,$C2459,Тех_Движение!$B$2:$B$5111,"&lt;="&amp;Настройки!$B$6)-$F2459)))</f>
        <v/>
      </c>
      <c r="K2459" s="54">
        <f>IF(OR($B2459="",K$3&lt;$D2459+Настройки!$B$7),0,MAX(0,$E2459-MAX(0,SUMIFS(Тех_Движение!$G$2:$G$5111,Тех_Движение!$D$2:$D$5111,$C2459,Тех_Движение!$B$2:$B$5111,"&lt;="&amp;K$3)-$F2459)))</f>
        <v/>
      </c>
      <c r="L2459" s="54">
        <f>IF(OR($B2459="",L$3&lt;$D2459+Настройки!$B$7),0,MAX(0,$E2459-MAX(0,SUMIFS(Тех_Движение!$G$2:$G$5111,Тех_Движение!$D$2:$D$5111,$C2459,Тех_Движение!$B$2:$B$5111,"&lt;="&amp;L$3)-$F2459)))</f>
        <v/>
      </c>
      <c r="M2459" s="54">
        <f>IF(OR($B2459="",M$3&lt;$D2459+Настройки!$B$7),0,MAX(0,$E2459-MAX(0,SUMIFS(Тех_Движение!$G$2:$G$5111,Тех_Движение!$D$2:$D$5111,$C2459,Тех_Движение!$B$2:$B$5111,"&lt;="&amp;M$3)-$F2459)))</f>
        <v/>
      </c>
      <c r="N2459" s="54">
        <f>IF(OR($B2459="",N$3&lt;$D2459+Настройки!$B$7),0,MAX(0,$E2459-MAX(0,SUMIFS(Тех_Движение!$G$2:$G$5111,Тех_Движение!$D$2:$D$5111,$C2459,Тех_Движение!$B$2:$B$5111,"&lt;="&amp;N$3)-$F2459)))</f>
        <v/>
      </c>
      <c r="O2459" s="54">
        <f>IF(OR($B2459="",O$3&lt;$D2459+Настройки!$B$7),0,MAX(0,$E2459-MAX(0,SUMIFS(Тех_Движение!$G$2:$G$5111,Тех_Движение!$D$2:$D$5111,$C2459,Тех_Движение!$B$2:$B$5111,"&lt;="&amp;O$3)-$F2459)))</f>
        <v/>
      </c>
      <c r="P2459" s="54">
        <f>IF(OR($B2459="",P$3&lt;$D2459+Настройки!$B$7),0,MAX(0,$E2459-MAX(0,SUMIFS(Тех_Движение!$G$2:$G$5111,Тех_Движение!$D$2:$D$5111,$C2459,Тех_Движение!$B$2:$B$5111,"&lt;="&amp;P$3)-$F2459)))</f>
        <v/>
      </c>
      <c r="Q2459" s="54">
        <f>IF(OR($B2459="",Q$3&lt;$D2459+Настройки!$B$7),0,MAX(0,$E2459-MAX(0,SUMIFS(Тех_Движение!$G$2:$G$5111,Тех_Движение!$D$2:$D$5111,$C2459,Тех_Движение!$B$2:$B$5111,"&lt;="&amp;Q$3)-$F2459)))</f>
        <v/>
      </c>
      <c r="R2459" s="54">
        <f>IF($B2459="","",SUM($K2459:$Q2459))</f>
        <v/>
      </c>
      <c r="S2459" s="56">
        <f>IF($B2459="","",VLOOKUP($C2459,Настройки!$A$11:$L$17,9,FALSE))</f>
        <v/>
      </c>
      <c r="T2459" s="56">
        <f>IF($B2459="","",$R2459*$S2459)</f>
        <v/>
      </c>
    </row>
    <row r="2460">
      <c r="A2460" s="20">
        <f>Тех_Движение!$A$2457</f>
        <v/>
      </c>
      <c r="B2460" s="20">
        <f>IF(Тех_Движение!$F$2457&gt;0,Тех_Движение!$I$2457,"")</f>
        <v/>
      </c>
      <c r="C2460" s="20">
        <f>IF($B2460="","",Тех_Движение!$D$2457)</f>
        <v/>
      </c>
      <c r="D2460" s="42">
        <f>IF($B2460="","",Тех_Движение!$B$2457)</f>
        <v/>
      </c>
      <c r="E2460" s="54">
        <f>IF($B2460="","",Тех_Движение!$F$2457)</f>
        <v/>
      </c>
      <c r="F2460" s="54">
        <f>IF($B2460="","",SUMIFS($E$5:$E2459,$C$5:$C2459,$C2460))</f>
        <v/>
      </c>
      <c r="G2460" s="54">
        <f>IF($B2460="","",MAX(0,$E2460-MAX(0,SUMIFS(Тех_Движение!$G$2:$G$5111,Тех_Движение!$D$2:$D$5111,$C2460,Тех_Движение!$B$2:$B$5111,"&lt;="&amp;Настройки!$B$5-1)-$F2460)))</f>
        <v/>
      </c>
      <c r="H2460" s="54">
        <f>IF($B2460="","",IF(AND($D2460&gt;=Настройки!$B$5,$D2460&lt;=Настройки!$B$6),$E2460,0))</f>
        <v/>
      </c>
      <c r="I2460" s="54">
        <f>IF($B2460="","",$G2460+$H2460-$J2460)</f>
        <v/>
      </c>
      <c r="J2460" s="54">
        <f>IF($B2460="","",MAX(0,$E2460-MAX(0,SUMIFS(Тех_Движение!$G$2:$G$5111,Тех_Движение!$D$2:$D$5111,$C2460,Тех_Движение!$B$2:$B$5111,"&lt;="&amp;Настройки!$B$6)-$F2460)))</f>
        <v/>
      </c>
      <c r="K2460" s="54">
        <f>IF(OR($B2460="",K$3&lt;$D2460+Настройки!$B$7),0,MAX(0,$E2460-MAX(0,SUMIFS(Тех_Движение!$G$2:$G$5111,Тех_Движение!$D$2:$D$5111,$C2460,Тех_Движение!$B$2:$B$5111,"&lt;="&amp;K$3)-$F2460)))</f>
        <v/>
      </c>
      <c r="L2460" s="54">
        <f>IF(OR($B2460="",L$3&lt;$D2460+Настройки!$B$7),0,MAX(0,$E2460-MAX(0,SUMIFS(Тех_Движение!$G$2:$G$5111,Тех_Движение!$D$2:$D$5111,$C2460,Тех_Движение!$B$2:$B$5111,"&lt;="&amp;L$3)-$F2460)))</f>
        <v/>
      </c>
      <c r="M2460" s="54">
        <f>IF(OR($B2460="",M$3&lt;$D2460+Настройки!$B$7),0,MAX(0,$E2460-MAX(0,SUMIFS(Тех_Движение!$G$2:$G$5111,Тех_Движение!$D$2:$D$5111,$C2460,Тех_Движение!$B$2:$B$5111,"&lt;="&amp;M$3)-$F2460)))</f>
        <v/>
      </c>
      <c r="N2460" s="54">
        <f>IF(OR($B2460="",N$3&lt;$D2460+Настройки!$B$7),0,MAX(0,$E2460-MAX(0,SUMIFS(Тех_Движение!$G$2:$G$5111,Тех_Движение!$D$2:$D$5111,$C2460,Тех_Движение!$B$2:$B$5111,"&lt;="&amp;N$3)-$F2460)))</f>
        <v/>
      </c>
      <c r="O2460" s="54">
        <f>IF(OR($B2460="",O$3&lt;$D2460+Настройки!$B$7),0,MAX(0,$E2460-MAX(0,SUMIFS(Тех_Движение!$G$2:$G$5111,Тех_Движение!$D$2:$D$5111,$C2460,Тех_Движение!$B$2:$B$5111,"&lt;="&amp;O$3)-$F2460)))</f>
        <v/>
      </c>
      <c r="P2460" s="54">
        <f>IF(OR($B2460="",P$3&lt;$D2460+Настройки!$B$7),0,MAX(0,$E2460-MAX(0,SUMIFS(Тех_Движение!$G$2:$G$5111,Тех_Движение!$D$2:$D$5111,$C2460,Тех_Движение!$B$2:$B$5111,"&lt;="&amp;P$3)-$F2460)))</f>
        <v/>
      </c>
      <c r="Q2460" s="54">
        <f>IF(OR($B2460="",Q$3&lt;$D2460+Настройки!$B$7),0,MAX(0,$E2460-MAX(0,SUMIFS(Тех_Движение!$G$2:$G$5111,Тех_Движение!$D$2:$D$5111,$C2460,Тех_Движение!$B$2:$B$5111,"&lt;="&amp;Q$3)-$F2460)))</f>
        <v/>
      </c>
      <c r="R2460" s="54">
        <f>IF($B2460="","",SUM($K2460:$Q2460))</f>
        <v/>
      </c>
      <c r="S2460" s="56">
        <f>IF($B2460="","",VLOOKUP($C2460,Настройки!$A$11:$L$17,9,FALSE))</f>
        <v/>
      </c>
      <c r="T2460" s="56">
        <f>IF($B2460="","",$R2460*$S2460)</f>
        <v/>
      </c>
    </row>
    <row r="2461">
      <c r="A2461" s="20">
        <f>Тех_Движение!$A$2458</f>
        <v/>
      </c>
      <c r="B2461" s="20">
        <f>IF(Тех_Движение!$F$2458&gt;0,Тех_Движение!$I$2458,"")</f>
        <v/>
      </c>
      <c r="C2461" s="20">
        <f>IF($B2461="","",Тех_Движение!$D$2458)</f>
        <v/>
      </c>
      <c r="D2461" s="42">
        <f>IF($B2461="","",Тех_Движение!$B$2458)</f>
        <v/>
      </c>
      <c r="E2461" s="54">
        <f>IF($B2461="","",Тех_Движение!$F$2458)</f>
        <v/>
      </c>
      <c r="F2461" s="54">
        <f>IF($B2461="","",SUMIFS($E$5:$E2460,$C$5:$C2460,$C2461))</f>
        <v/>
      </c>
      <c r="G2461" s="54">
        <f>IF($B2461="","",MAX(0,$E2461-MAX(0,SUMIFS(Тех_Движение!$G$2:$G$5111,Тех_Движение!$D$2:$D$5111,$C2461,Тех_Движение!$B$2:$B$5111,"&lt;="&amp;Настройки!$B$5-1)-$F2461)))</f>
        <v/>
      </c>
      <c r="H2461" s="54">
        <f>IF($B2461="","",IF(AND($D2461&gt;=Настройки!$B$5,$D2461&lt;=Настройки!$B$6),$E2461,0))</f>
        <v/>
      </c>
      <c r="I2461" s="54">
        <f>IF($B2461="","",$G2461+$H2461-$J2461)</f>
        <v/>
      </c>
      <c r="J2461" s="54">
        <f>IF($B2461="","",MAX(0,$E2461-MAX(0,SUMIFS(Тех_Движение!$G$2:$G$5111,Тех_Движение!$D$2:$D$5111,$C2461,Тех_Движение!$B$2:$B$5111,"&lt;="&amp;Настройки!$B$6)-$F2461)))</f>
        <v/>
      </c>
      <c r="K2461" s="54">
        <f>IF(OR($B2461="",K$3&lt;$D2461+Настройки!$B$7),0,MAX(0,$E2461-MAX(0,SUMIFS(Тех_Движение!$G$2:$G$5111,Тех_Движение!$D$2:$D$5111,$C2461,Тех_Движение!$B$2:$B$5111,"&lt;="&amp;K$3)-$F2461)))</f>
        <v/>
      </c>
      <c r="L2461" s="54">
        <f>IF(OR($B2461="",L$3&lt;$D2461+Настройки!$B$7),0,MAX(0,$E2461-MAX(0,SUMIFS(Тех_Движение!$G$2:$G$5111,Тех_Движение!$D$2:$D$5111,$C2461,Тех_Движение!$B$2:$B$5111,"&lt;="&amp;L$3)-$F2461)))</f>
        <v/>
      </c>
      <c r="M2461" s="54">
        <f>IF(OR($B2461="",M$3&lt;$D2461+Настройки!$B$7),0,MAX(0,$E2461-MAX(0,SUMIFS(Тех_Движение!$G$2:$G$5111,Тех_Движение!$D$2:$D$5111,$C2461,Тех_Движение!$B$2:$B$5111,"&lt;="&amp;M$3)-$F2461)))</f>
        <v/>
      </c>
      <c r="N2461" s="54">
        <f>IF(OR($B2461="",N$3&lt;$D2461+Настройки!$B$7),0,MAX(0,$E2461-MAX(0,SUMIFS(Тех_Движение!$G$2:$G$5111,Тех_Движение!$D$2:$D$5111,$C2461,Тех_Движение!$B$2:$B$5111,"&lt;="&amp;N$3)-$F2461)))</f>
        <v/>
      </c>
      <c r="O2461" s="54">
        <f>IF(OR($B2461="",O$3&lt;$D2461+Настройки!$B$7),0,MAX(0,$E2461-MAX(0,SUMIFS(Тех_Движение!$G$2:$G$5111,Тех_Движение!$D$2:$D$5111,$C2461,Тех_Движение!$B$2:$B$5111,"&lt;="&amp;O$3)-$F2461)))</f>
        <v/>
      </c>
      <c r="P2461" s="54">
        <f>IF(OR($B2461="",P$3&lt;$D2461+Настройки!$B$7),0,MAX(0,$E2461-MAX(0,SUMIFS(Тех_Движение!$G$2:$G$5111,Тех_Движение!$D$2:$D$5111,$C2461,Тех_Движение!$B$2:$B$5111,"&lt;="&amp;P$3)-$F2461)))</f>
        <v/>
      </c>
      <c r="Q2461" s="54">
        <f>IF(OR($B2461="",Q$3&lt;$D2461+Настройки!$B$7),0,MAX(0,$E2461-MAX(0,SUMIFS(Тех_Движение!$G$2:$G$5111,Тех_Движение!$D$2:$D$5111,$C2461,Тех_Движение!$B$2:$B$5111,"&lt;="&amp;Q$3)-$F2461)))</f>
        <v/>
      </c>
      <c r="R2461" s="54">
        <f>IF($B2461="","",SUM($K2461:$Q2461))</f>
        <v/>
      </c>
      <c r="S2461" s="56">
        <f>IF($B2461="","",VLOOKUP($C2461,Настройки!$A$11:$L$17,9,FALSE))</f>
        <v/>
      </c>
      <c r="T2461" s="56">
        <f>IF($B2461="","",$R2461*$S2461)</f>
        <v/>
      </c>
    </row>
    <row r="2462">
      <c r="A2462" s="20">
        <f>Тех_Движение!$A$2459</f>
        <v/>
      </c>
      <c r="B2462" s="20">
        <f>IF(Тех_Движение!$F$2459&gt;0,Тех_Движение!$I$2459,"")</f>
        <v/>
      </c>
      <c r="C2462" s="20">
        <f>IF($B2462="","",Тех_Движение!$D$2459)</f>
        <v/>
      </c>
      <c r="D2462" s="42">
        <f>IF($B2462="","",Тех_Движение!$B$2459)</f>
        <v/>
      </c>
      <c r="E2462" s="54">
        <f>IF($B2462="","",Тех_Движение!$F$2459)</f>
        <v/>
      </c>
      <c r="F2462" s="54">
        <f>IF($B2462="","",SUMIFS($E$5:$E2461,$C$5:$C2461,$C2462))</f>
        <v/>
      </c>
      <c r="G2462" s="54">
        <f>IF($B2462="","",MAX(0,$E2462-MAX(0,SUMIFS(Тех_Движение!$G$2:$G$5111,Тех_Движение!$D$2:$D$5111,$C2462,Тех_Движение!$B$2:$B$5111,"&lt;="&amp;Настройки!$B$5-1)-$F2462)))</f>
        <v/>
      </c>
      <c r="H2462" s="54">
        <f>IF($B2462="","",IF(AND($D2462&gt;=Настройки!$B$5,$D2462&lt;=Настройки!$B$6),$E2462,0))</f>
        <v/>
      </c>
      <c r="I2462" s="54">
        <f>IF($B2462="","",$G2462+$H2462-$J2462)</f>
        <v/>
      </c>
      <c r="J2462" s="54">
        <f>IF($B2462="","",MAX(0,$E2462-MAX(0,SUMIFS(Тех_Движение!$G$2:$G$5111,Тех_Движение!$D$2:$D$5111,$C2462,Тех_Движение!$B$2:$B$5111,"&lt;="&amp;Настройки!$B$6)-$F2462)))</f>
        <v/>
      </c>
      <c r="K2462" s="54">
        <f>IF(OR($B2462="",K$3&lt;$D2462+Настройки!$B$7),0,MAX(0,$E2462-MAX(0,SUMIFS(Тех_Движение!$G$2:$G$5111,Тех_Движение!$D$2:$D$5111,$C2462,Тех_Движение!$B$2:$B$5111,"&lt;="&amp;K$3)-$F2462)))</f>
        <v/>
      </c>
      <c r="L2462" s="54">
        <f>IF(OR($B2462="",L$3&lt;$D2462+Настройки!$B$7),0,MAX(0,$E2462-MAX(0,SUMIFS(Тех_Движение!$G$2:$G$5111,Тех_Движение!$D$2:$D$5111,$C2462,Тех_Движение!$B$2:$B$5111,"&lt;="&amp;L$3)-$F2462)))</f>
        <v/>
      </c>
      <c r="M2462" s="54">
        <f>IF(OR($B2462="",M$3&lt;$D2462+Настройки!$B$7),0,MAX(0,$E2462-MAX(0,SUMIFS(Тех_Движение!$G$2:$G$5111,Тех_Движение!$D$2:$D$5111,$C2462,Тех_Движение!$B$2:$B$5111,"&lt;="&amp;M$3)-$F2462)))</f>
        <v/>
      </c>
      <c r="N2462" s="54">
        <f>IF(OR($B2462="",N$3&lt;$D2462+Настройки!$B$7),0,MAX(0,$E2462-MAX(0,SUMIFS(Тех_Движение!$G$2:$G$5111,Тех_Движение!$D$2:$D$5111,$C2462,Тех_Движение!$B$2:$B$5111,"&lt;="&amp;N$3)-$F2462)))</f>
        <v/>
      </c>
      <c r="O2462" s="54">
        <f>IF(OR($B2462="",O$3&lt;$D2462+Настройки!$B$7),0,MAX(0,$E2462-MAX(0,SUMIFS(Тех_Движение!$G$2:$G$5111,Тех_Движение!$D$2:$D$5111,$C2462,Тех_Движение!$B$2:$B$5111,"&lt;="&amp;O$3)-$F2462)))</f>
        <v/>
      </c>
      <c r="P2462" s="54">
        <f>IF(OR($B2462="",P$3&lt;$D2462+Настройки!$B$7),0,MAX(0,$E2462-MAX(0,SUMIFS(Тех_Движение!$G$2:$G$5111,Тех_Движение!$D$2:$D$5111,$C2462,Тех_Движение!$B$2:$B$5111,"&lt;="&amp;P$3)-$F2462)))</f>
        <v/>
      </c>
      <c r="Q2462" s="54">
        <f>IF(OR($B2462="",Q$3&lt;$D2462+Настройки!$B$7),0,MAX(0,$E2462-MAX(0,SUMIFS(Тех_Движение!$G$2:$G$5111,Тех_Движение!$D$2:$D$5111,$C2462,Тех_Движение!$B$2:$B$5111,"&lt;="&amp;Q$3)-$F2462)))</f>
        <v/>
      </c>
      <c r="R2462" s="54">
        <f>IF($B2462="","",SUM($K2462:$Q2462))</f>
        <v/>
      </c>
      <c r="S2462" s="56">
        <f>IF($B2462="","",VLOOKUP($C2462,Настройки!$A$11:$L$17,9,FALSE))</f>
        <v/>
      </c>
      <c r="T2462" s="56">
        <f>IF($B2462="","",$R2462*$S2462)</f>
        <v/>
      </c>
    </row>
    <row r="2463">
      <c r="A2463" s="20">
        <f>Тех_Движение!$A$2460</f>
        <v/>
      </c>
      <c r="B2463" s="20">
        <f>IF(Тех_Движение!$F$2460&gt;0,Тех_Движение!$I$2460,"")</f>
        <v/>
      </c>
      <c r="C2463" s="20">
        <f>IF($B2463="","",Тех_Движение!$D$2460)</f>
        <v/>
      </c>
      <c r="D2463" s="42">
        <f>IF($B2463="","",Тех_Движение!$B$2460)</f>
        <v/>
      </c>
      <c r="E2463" s="54">
        <f>IF($B2463="","",Тех_Движение!$F$2460)</f>
        <v/>
      </c>
      <c r="F2463" s="54">
        <f>IF($B2463="","",SUMIFS($E$5:$E2462,$C$5:$C2462,$C2463))</f>
        <v/>
      </c>
      <c r="G2463" s="54">
        <f>IF($B2463="","",MAX(0,$E2463-MAX(0,SUMIFS(Тех_Движение!$G$2:$G$5111,Тех_Движение!$D$2:$D$5111,$C2463,Тех_Движение!$B$2:$B$5111,"&lt;="&amp;Настройки!$B$5-1)-$F2463)))</f>
        <v/>
      </c>
      <c r="H2463" s="54">
        <f>IF($B2463="","",IF(AND($D2463&gt;=Настройки!$B$5,$D2463&lt;=Настройки!$B$6),$E2463,0))</f>
        <v/>
      </c>
      <c r="I2463" s="54">
        <f>IF($B2463="","",$G2463+$H2463-$J2463)</f>
        <v/>
      </c>
      <c r="J2463" s="54">
        <f>IF($B2463="","",MAX(0,$E2463-MAX(0,SUMIFS(Тех_Движение!$G$2:$G$5111,Тех_Движение!$D$2:$D$5111,$C2463,Тех_Движение!$B$2:$B$5111,"&lt;="&amp;Настройки!$B$6)-$F2463)))</f>
        <v/>
      </c>
      <c r="K2463" s="54">
        <f>IF(OR($B2463="",K$3&lt;$D2463+Настройки!$B$7),0,MAX(0,$E2463-MAX(0,SUMIFS(Тех_Движение!$G$2:$G$5111,Тех_Движение!$D$2:$D$5111,$C2463,Тех_Движение!$B$2:$B$5111,"&lt;="&amp;K$3)-$F2463)))</f>
        <v/>
      </c>
      <c r="L2463" s="54">
        <f>IF(OR($B2463="",L$3&lt;$D2463+Настройки!$B$7),0,MAX(0,$E2463-MAX(0,SUMIFS(Тех_Движение!$G$2:$G$5111,Тех_Движение!$D$2:$D$5111,$C2463,Тех_Движение!$B$2:$B$5111,"&lt;="&amp;L$3)-$F2463)))</f>
        <v/>
      </c>
      <c r="M2463" s="54">
        <f>IF(OR($B2463="",M$3&lt;$D2463+Настройки!$B$7),0,MAX(0,$E2463-MAX(0,SUMIFS(Тех_Движение!$G$2:$G$5111,Тех_Движение!$D$2:$D$5111,$C2463,Тех_Движение!$B$2:$B$5111,"&lt;="&amp;M$3)-$F2463)))</f>
        <v/>
      </c>
      <c r="N2463" s="54">
        <f>IF(OR($B2463="",N$3&lt;$D2463+Настройки!$B$7),0,MAX(0,$E2463-MAX(0,SUMIFS(Тех_Движение!$G$2:$G$5111,Тех_Движение!$D$2:$D$5111,$C2463,Тех_Движение!$B$2:$B$5111,"&lt;="&amp;N$3)-$F2463)))</f>
        <v/>
      </c>
      <c r="O2463" s="54">
        <f>IF(OR($B2463="",O$3&lt;$D2463+Настройки!$B$7),0,MAX(0,$E2463-MAX(0,SUMIFS(Тех_Движение!$G$2:$G$5111,Тех_Движение!$D$2:$D$5111,$C2463,Тех_Движение!$B$2:$B$5111,"&lt;="&amp;O$3)-$F2463)))</f>
        <v/>
      </c>
      <c r="P2463" s="54">
        <f>IF(OR($B2463="",P$3&lt;$D2463+Настройки!$B$7),0,MAX(0,$E2463-MAX(0,SUMIFS(Тех_Движение!$G$2:$G$5111,Тех_Движение!$D$2:$D$5111,$C2463,Тех_Движение!$B$2:$B$5111,"&lt;="&amp;P$3)-$F2463)))</f>
        <v/>
      </c>
      <c r="Q2463" s="54">
        <f>IF(OR($B2463="",Q$3&lt;$D2463+Настройки!$B$7),0,MAX(0,$E2463-MAX(0,SUMIFS(Тех_Движение!$G$2:$G$5111,Тех_Движение!$D$2:$D$5111,$C2463,Тех_Движение!$B$2:$B$5111,"&lt;="&amp;Q$3)-$F2463)))</f>
        <v/>
      </c>
      <c r="R2463" s="54">
        <f>IF($B2463="","",SUM($K2463:$Q2463))</f>
        <v/>
      </c>
      <c r="S2463" s="56">
        <f>IF($B2463="","",VLOOKUP($C2463,Настройки!$A$11:$L$17,9,FALSE))</f>
        <v/>
      </c>
      <c r="T2463" s="56">
        <f>IF($B2463="","",$R2463*$S2463)</f>
        <v/>
      </c>
    </row>
    <row r="2464">
      <c r="A2464" s="20">
        <f>Тех_Движение!$A$2461</f>
        <v/>
      </c>
      <c r="B2464" s="20">
        <f>IF(Тех_Движение!$F$2461&gt;0,Тех_Движение!$I$2461,"")</f>
        <v/>
      </c>
      <c r="C2464" s="20">
        <f>IF($B2464="","",Тех_Движение!$D$2461)</f>
        <v/>
      </c>
      <c r="D2464" s="42">
        <f>IF($B2464="","",Тех_Движение!$B$2461)</f>
        <v/>
      </c>
      <c r="E2464" s="54">
        <f>IF($B2464="","",Тех_Движение!$F$2461)</f>
        <v/>
      </c>
      <c r="F2464" s="54">
        <f>IF($B2464="","",SUMIFS($E$5:$E2463,$C$5:$C2463,$C2464))</f>
        <v/>
      </c>
      <c r="G2464" s="54">
        <f>IF($B2464="","",MAX(0,$E2464-MAX(0,SUMIFS(Тех_Движение!$G$2:$G$5111,Тех_Движение!$D$2:$D$5111,$C2464,Тех_Движение!$B$2:$B$5111,"&lt;="&amp;Настройки!$B$5-1)-$F2464)))</f>
        <v/>
      </c>
      <c r="H2464" s="54">
        <f>IF($B2464="","",IF(AND($D2464&gt;=Настройки!$B$5,$D2464&lt;=Настройки!$B$6),$E2464,0))</f>
        <v/>
      </c>
      <c r="I2464" s="54">
        <f>IF($B2464="","",$G2464+$H2464-$J2464)</f>
        <v/>
      </c>
      <c r="J2464" s="54">
        <f>IF($B2464="","",MAX(0,$E2464-MAX(0,SUMIFS(Тех_Движение!$G$2:$G$5111,Тех_Движение!$D$2:$D$5111,$C2464,Тех_Движение!$B$2:$B$5111,"&lt;="&amp;Настройки!$B$6)-$F2464)))</f>
        <v/>
      </c>
      <c r="K2464" s="54">
        <f>IF(OR($B2464="",K$3&lt;$D2464+Настройки!$B$7),0,MAX(0,$E2464-MAX(0,SUMIFS(Тех_Движение!$G$2:$G$5111,Тех_Движение!$D$2:$D$5111,$C2464,Тех_Движение!$B$2:$B$5111,"&lt;="&amp;K$3)-$F2464)))</f>
        <v/>
      </c>
      <c r="L2464" s="54">
        <f>IF(OR($B2464="",L$3&lt;$D2464+Настройки!$B$7),0,MAX(0,$E2464-MAX(0,SUMIFS(Тех_Движение!$G$2:$G$5111,Тех_Движение!$D$2:$D$5111,$C2464,Тех_Движение!$B$2:$B$5111,"&lt;="&amp;L$3)-$F2464)))</f>
        <v/>
      </c>
      <c r="M2464" s="54">
        <f>IF(OR($B2464="",M$3&lt;$D2464+Настройки!$B$7),0,MAX(0,$E2464-MAX(0,SUMIFS(Тех_Движение!$G$2:$G$5111,Тех_Движение!$D$2:$D$5111,$C2464,Тех_Движение!$B$2:$B$5111,"&lt;="&amp;M$3)-$F2464)))</f>
        <v/>
      </c>
      <c r="N2464" s="54">
        <f>IF(OR($B2464="",N$3&lt;$D2464+Настройки!$B$7),0,MAX(0,$E2464-MAX(0,SUMIFS(Тех_Движение!$G$2:$G$5111,Тех_Движение!$D$2:$D$5111,$C2464,Тех_Движение!$B$2:$B$5111,"&lt;="&amp;N$3)-$F2464)))</f>
        <v/>
      </c>
      <c r="O2464" s="54">
        <f>IF(OR($B2464="",O$3&lt;$D2464+Настройки!$B$7),0,MAX(0,$E2464-MAX(0,SUMIFS(Тех_Движение!$G$2:$G$5111,Тех_Движение!$D$2:$D$5111,$C2464,Тех_Движение!$B$2:$B$5111,"&lt;="&amp;O$3)-$F2464)))</f>
        <v/>
      </c>
      <c r="P2464" s="54">
        <f>IF(OR($B2464="",P$3&lt;$D2464+Настройки!$B$7),0,MAX(0,$E2464-MAX(0,SUMIFS(Тех_Движение!$G$2:$G$5111,Тех_Движение!$D$2:$D$5111,$C2464,Тех_Движение!$B$2:$B$5111,"&lt;="&amp;P$3)-$F2464)))</f>
        <v/>
      </c>
      <c r="Q2464" s="54">
        <f>IF(OR($B2464="",Q$3&lt;$D2464+Настройки!$B$7),0,MAX(0,$E2464-MAX(0,SUMIFS(Тех_Движение!$G$2:$G$5111,Тех_Движение!$D$2:$D$5111,$C2464,Тех_Движение!$B$2:$B$5111,"&lt;="&amp;Q$3)-$F2464)))</f>
        <v/>
      </c>
      <c r="R2464" s="54">
        <f>IF($B2464="","",SUM($K2464:$Q2464))</f>
        <v/>
      </c>
      <c r="S2464" s="56">
        <f>IF($B2464="","",VLOOKUP($C2464,Настройки!$A$11:$L$17,9,FALSE))</f>
        <v/>
      </c>
      <c r="T2464" s="56">
        <f>IF($B2464="","",$R2464*$S2464)</f>
        <v/>
      </c>
    </row>
    <row r="2465">
      <c r="A2465" s="20">
        <f>Тех_Движение!$A$2462</f>
        <v/>
      </c>
      <c r="B2465" s="20">
        <f>IF(Тех_Движение!$F$2462&gt;0,Тех_Движение!$I$2462,"")</f>
        <v/>
      </c>
      <c r="C2465" s="20">
        <f>IF($B2465="","",Тех_Движение!$D$2462)</f>
        <v/>
      </c>
      <c r="D2465" s="42">
        <f>IF($B2465="","",Тех_Движение!$B$2462)</f>
        <v/>
      </c>
      <c r="E2465" s="54">
        <f>IF($B2465="","",Тех_Движение!$F$2462)</f>
        <v/>
      </c>
      <c r="F2465" s="54">
        <f>IF($B2465="","",SUMIFS($E$5:$E2464,$C$5:$C2464,$C2465))</f>
        <v/>
      </c>
      <c r="G2465" s="54">
        <f>IF($B2465="","",MAX(0,$E2465-MAX(0,SUMIFS(Тех_Движение!$G$2:$G$5111,Тех_Движение!$D$2:$D$5111,$C2465,Тех_Движение!$B$2:$B$5111,"&lt;="&amp;Настройки!$B$5-1)-$F2465)))</f>
        <v/>
      </c>
      <c r="H2465" s="54">
        <f>IF($B2465="","",IF(AND($D2465&gt;=Настройки!$B$5,$D2465&lt;=Настройки!$B$6),$E2465,0))</f>
        <v/>
      </c>
      <c r="I2465" s="54">
        <f>IF($B2465="","",$G2465+$H2465-$J2465)</f>
        <v/>
      </c>
      <c r="J2465" s="54">
        <f>IF($B2465="","",MAX(0,$E2465-MAX(0,SUMIFS(Тех_Движение!$G$2:$G$5111,Тех_Движение!$D$2:$D$5111,$C2465,Тех_Движение!$B$2:$B$5111,"&lt;="&amp;Настройки!$B$6)-$F2465)))</f>
        <v/>
      </c>
      <c r="K2465" s="54">
        <f>IF(OR($B2465="",K$3&lt;$D2465+Настройки!$B$7),0,MAX(0,$E2465-MAX(0,SUMIFS(Тех_Движение!$G$2:$G$5111,Тех_Движение!$D$2:$D$5111,$C2465,Тех_Движение!$B$2:$B$5111,"&lt;="&amp;K$3)-$F2465)))</f>
        <v/>
      </c>
      <c r="L2465" s="54">
        <f>IF(OR($B2465="",L$3&lt;$D2465+Настройки!$B$7),0,MAX(0,$E2465-MAX(0,SUMIFS(Тех_Движение!$G$2:$G$5111,Тех_Движение!$D$2:$D$5111,$C2465,Тех_Движение!$B$2:$B$5111,"&lt;="&amp;L$3)-$F2465)))</f>
        <v/>
      </c>
      <c r="M2465" s="54">
        <f>IF(OR($B2465="",M$3&lt;$D2465+Настройки!$B$7),0,MAX(0,$E2465-MAX(0,SUMIFS(Тех_Движение!$G$2:$G$5111,Тех_Движение!$D$2:$D$5111,$C2465,Тех_Движение!$B$2:$B$5111,"&lt;="&amp;M$3)-$F2465)))</f>
        <v/>
      </c>
      <c r="N2465" s="54">
        <f>IF(OR($B2465="",N$3&lt;$D2465+Настройки!$B$7),0,MAX(0,$E2465-MAX(0,SUMIFS(Тех_Движение!$G$2:$G$5111,Тех_Движение!$D$2:$D$5111,$C2465,Тех_Движение!$B$2:$B$5111,"&lt;="&amp;N$3)-$F2465)))</f>
        <v/>
      </c>
      <c r="O2465" s="54">
        <f>IF(OR($B2465="",O$3&lt;$D2465+Настройки!$B$7),0,MAX(0,$E2465-MAX(0,SUMIFS(Тех_Движение!$G$2:$G$5111,Тех_Движение!$D$2:$D$5111,$C2465,Тех_Движение!$B$2:$B$5111,"&lt;="&amp;O$3)-$F2465)))</f>
        <v/>
      </c>
      <c r="P2465" s="54">
        <f>IF(OR($B2465="",P$3&lt;$D2465+Настройки!$B$7),0,MAX(0,$E2465-MAX(0,SUMIFS(Тех_Движение!$G$2:$G$5111,Тех_Движение!$D$2:$D$5111,$C2465,Тех_Движение!$B$2:$B$5111,"&lt;="&amp;P$3)-$F2465)))</f>
        <v/>
      </c>
      <c r="Q2465" s="54">
        <f>IF(OR($B2465="",Q$3&lt;$D2465+Настройки!$B$7),0,MAX(0,$E2465-MAX(0,SUMIFS(Тех_Движение!$G$2:$G$5111,Тех_Движение!$D$2:$D$5111,$C2465,Тех_Движение!$B$2:$B$5111,"&lt;="&amp;Q$3)-$F2465)))</f>
        <v/>
      </c>
      <c r="R2465" s="54">
        <f>IF($B2465="","",SUM($K2465:$Q2465))</f>
        <v/>
      </c>
      <c r="S2465" s="56">
        <f>IF($B2465="","",VLOOKUP($C2465,Настройки!$A$11:$L$17,9,FALSE))</f>
        <v/>
      </c>
      <c r="T2465" s="56">
        <f>IF($B2465="","",$R2465*$S2465)</f>
        <v/>
      </c>
    </row>
    <row r="2466">
      <c r="A2466" s="20">
        <f>Тех_Движение!$A$2463</f>
        <v/>
      </c>
      <c r="B2466" s="20">
        <f>IF(Тех_Движение!$F$2463&gt;0,Тех_Движение!$I$2463,"")</f>
        <v/>
      </c>
      <c r="C2466" s="20">
        <f>IF($B2466="","",Тех_Движение!$D$2463)</f>
        <v/>
      </c>
      <c r="D2466" s="42">
        <f>IF($B2466="","",Тех_Движение!$B$2463)</f>
        <v/>
      </c>
      <c r="E2466" s="54">
        <f>IF($B2466="","",Тех_Движение!$F$2463)</f>
        <v/>
      </c>
      <c r="F2466" s="54">
        <f>IF($B2466="","",SUMIFS($E$5:$E2465,$C$5:$C2465,$C2466))</f>
        <v/>
      </c>
      <c r="G2466" s="54">
        <f>IF($B2466="","",MAX(0,$E2466-MAX(0,SUMIFS(Тех_Движение!$G$2:$G$5111,Тех_Движение!$D$2:$D$5111,$C2466,Тех_Движение!$B$2:$B$5111,"&lt;="&amp;Настройки!$B$5-1)-$F2466)))</f>
        <v/>
      </c>
      <c r="H2466" s="54">
        <f>IF($B2466="","",IF(AND($D2466&gt;=Настройки!$B$5,$D2466&lt;=Настройки!$B$6),$E2466,0))</f>
        <v/>
      </c>
      <c r="I2466" s="54">
        <f>IF($B2466="","",$G2466+$H2466-$J2466)</f>
        <v/>
      </c>
      <c r="J2466" s="54">
        <f>IF($B2466="","",MAX(0,$E2466-MAX(0,SUMIFS(Тех_Движение!$G$2:$G$5111,Тех_Движение!$D$2:$D$5111,$C2466,Тех_Движение!$B$2:$B$5111,"&lt;="&amp;Настройки!$B$6)-$F2466)))</f>
        <v/>
      </c>
      <c r="K2466" s="54">
        <f>IF(OR($B2466="",K$3&lt;$D2466+Настройки!$B$7),0,MAX(0,$E2466-MAX(0,SUMIFS(Тех_Движение!$G$2:$G$5111,Тех_Движение!$D$2:$D$5111,$C2466,Тех_Движение!$B$2:$B$5111,"&lt;="&amp;K$3)-$F2466)))</f>
        <v/>
      </c>
      <c r="L2466" s="54">
        <f>IF(OR($B2466="",L$3&lt;$D2466+Настройки!$B$7),0,MAX(0,$E2466-MAX(0,SUMIFS(Тех_Движение!$G$2:$G$5111,Тех_Движение!$D$2:$D$5111,$C2466,Тех_Движение!$B$2:$B$5111,"&lt;="&amp;L$3)-$F2466)))</f>
        <v/>
      </c>
      <c r="M2466" s="54">
        <f>IF(OR($B2466="",M$3&lt;$D2466+Настройки!$B$7),0,MAX(0,$E2466-MAX(0,SUMIFS(Тех_Движение!$G$2:$G$5111,Тех_Движение!$D$2:$D$5111,$C2466,Тех_Движение!$B$2:$B$5111,"&lt;="&amp;M$3)-$F2466)))</f>
        <v/>
      </c>
      <c r="N2466" s="54">
        <f>IF(OR($B2466="",N$3&lt;$D2466+Настройки!$B$7),0,MAX(0,$E2466-MAX(0,SUMIFS(Тех_Движение!$G$2:$G$5111,Тех_Движение!$D$2:$D$5111,$C2466,Тех_Движение!$B$2:$B$5111,"&lt;="&amp;N$3)-$F2466)))</f>
        <v/>
      </c>
      <c r="O2466" s="54">
        <f>IF(OR($B2466="",O$3&lt;$D2466+Настройки!$B$7),0,MAX(0,$E2466-MAX(0,SUMIFS(Тех_Движение!$G$2:$G$5111,Тех_Движение!$D$2:$D$5111,$C2466,Тех_Движение!$B$2:$B$5111,"&lt;="&amp;O$3)-$F2466)))</f>
        <v/>
      </c>
      <c r="P2466" s="54">
        <f>IF(OR($B2466="",P$3&lt;$D2466+Настройки!$B$7),0,MAX(0,$E2466-MAX(0,SUMIFS(Тех_Движение!$G$2:$G$5111,Тех_Движение!$D$2:$D$5111,$C2466,Тех_Движение!$B$2:$B$5111,"&lt;="&amp;P$3)-$F2466)))</f>
        <v/>
      </c>
      <c r="Q2466" s="54">
        <f>IF(OR($B2466="",Q$3&lt;$D2466+Настройки!$B$7),0,MAX(0,$E2466-MAX(0,SUMIFS(Тех_Движение!$G$2:$G$5111,Тех_Движение!$D$2:$D$5111,$C2466,Тех_Движение!$B$2:$B$5111,"&lt;="&amp;Q$3)-$F2466)))</f>
        <v/>
      </c>
      <c r="R2466" s="54">
        <f>IF($B2466="","",SUM($K2466:$Q2466))</f>
        <v/>
      </c>
      <c r="S2466" s="56">
        <f>IF($B2466="","",VLOOKUP($C2466,Настройки!$A$11:$L$17,9,FALSE))</f>
        <v/>
      </c>
      <c r="T2466" s="56">
        <f>IF($B2466="","",$R2466*$S2466)</f>
        <v/>
      </c>
    </row>
    <row r="2467">
      <c r="A2467" s="20">
        <f>Тех_Движение!$A$2464</f>
        <v/>
      </c>
      <c r="B2467" s="20">
        <f>IF(Тех_Движение!$F$2464&gt;0,Тех_Движение!$I$2464,"")</f>
        <v/>
      </c>
      <c r="C2467" s="20">
        <f>IF($B2467="","",Тех_Движение!$D$2464)</f>
        <v/>
      </c>
      <c r="D2467" s="42">
        <f>IF($B2467="","",Тех_Движение!$B$2464)</f>
        <v/>
      </c>
      <c r="E2467" s="54">
        <f>IF($B2467="","",Тех_Движение!$F$2464)</f>
        <v/>
      </c>
      <c r="F2467" s="54">
        <f>IF($B2467="","",SUMIFS($E$5:$E2466,$C$5:$C2466,$C2467))</f>
        <v/>
      </c>
      <c r="G2467" s="54">
        <f>IF($B2467="","",MAX(0,$E2467-MAX(0,SUMIFS(Тех_Движение!$G$2:$G$5111,Тех_Движение!$D$2:$D$5111,$C2467,Тех_Движение!$B$2:$B$5111,"&lt;="&amp;Настройки!$B$5-1)-$F2467)))</f>
        <v/>
      </c>
      <c r="H2467" s="54">
        <f>IF($B2467="","",IF(AND($D2467&gt;=Настройки!$B$5,$D2467&lt;=Настройки!$B$6),$E2467,0))</f>
        <v/>
      </c>
      <c r="I2467" s="54">
        <f>IF($B2467="","",$G2467+$H2467-$J2467)</f>
        <v/>
      </c>
      <c r="J2467" s="54">
        <f>IF($B2467="","",MAX(0,$E2467-MAX(0,SUMIFS(Тех_Движение!$G$2:$G$5111,Тех_Движение!$D$2:$D$5111,$C2467,Тех_Движение!$B$2:$B$5111,"&lt;="&amp;Настройки!$B$6)-$F2467)))</f>
        <v/>
      </c>
      <c r="K2467" s="54">
        <f>IF(OR($B2467="",K$3&lt;$D2467+Настройки!$B$7),0,MAX(0,$E2467-MAX(0,SUMIFS(Тех_Движение!$G$2:$G$5111,Тех_Движение!$D$2:$D$5111,$C2467,Тех_Движение!$B$2:$B$5111,"&lt;="&amp;K$3)-$F2467)))</f>
        <v/>
      </c>
      <c r="L2467" s="54">
        <f>IF(OR($B2467="",L$3&lt;$D2467+Настройки!$B$7),0,MAX(0,$E2467-MAX(0,SUMIFS(Тех_Движение!$G$2:$G$5111,Тех_Движение!$D$2:$D$5111,$C2467,Тех_Движение!$B$2:$B$5111,"&lt;="&amp;L$3)-$F2467)))</f>
        <v/>
      </c>
      <c r="M2467" s="54">
        <f>IF(OR($B2467="",M$3&lt;$D2467+Настройки!$B$7),0,MAX(0,$E2467-MAX(0,SUMIFS(Тех_Движение!$G$2:$G$5111,Тех_Движение!$D$2:$D$5111,$C2467,Тех_Движение!$B$2:$B$5111,"&lt;="&amp;M$3)-$F2467)))</f>
        <v/>
      </c>
      <c r="N2467" s="54">
        <f>IF(OR($B2467="",N$3&lt;$D2467+Настройки!$B$7),0,MAX(0,$E2467-MAX(0,SUMIFS(Тех_Движение!$G$2:$G$5111,Тех_Движение!$D$2:$D$5111,$C2467,Тех_Движение!$B$2:$B$5111,"&lt;="&amp;N$3)-$F2467)))</f>
        <v/>
      </c>
      <c r="O2467" s="54">
        <f>IF(OR($B2467="",O$3&lt;$D2467+Настройки!$B$7),0,MAX(0,$E2467-MAX(0,SUMIFS(Тех_Движение!$G$2:$G$5111,Тех_Движение!$D$2:$D$5111,$C2467,Тех_Движение!$B$2:$B$5111,"&lt;="&amp;O$3)-$F2467)))</f>
        <v/>
      </c>
      <c r="P2467" s="54">
        <f>IF(OR($B2467="",P$3&lt;$D2467+Настройки!$B$7),0,MAX(0,$E2467-MAX(0,SUMIFS(Тех_Движение!$G$2:$G$5111,Тех_Движение!$D$2:$D$5111,$C2467,Тех_Движение!$B$2:$B$5111,"&lt;="&amp;P$3)-$F2467)))</f>
        <v/>
      </c>
      <c r="Q2467" s="54">
        <f>IF(OR($B2467="",Q$3&lt;$D2467+Настройки!$B$7),0,MAX(0,$E2467-MAX(0,SUMIFS(Тех_Движение!$G$2:$G$5111,Тех_Движение!$D$2:$D$5111,$C2467,Тех_Движение!$B$2:$B$5111,"&lt;="&amp;Q$3)-$F2467)))</f>
        <v/>
      </c>
      <c r="R2467" s="54">
        <f>IF($B2467="","",SUM($K2467:$Q2467))</f>
        <v/>
      </c>
      <c r="S2467" s="56">
        <f>IF($B2467="","",VLOOKUP($C2467,Настройки!$A$11:$L$17,9,FALSE))</f>
        <v/>
      </c>
      <c r="T2467" s="56">
        <f>IF($B2467="","",$R2467*$S2467)</f>
        <v/>
      </c>
    </row>
    <row r="2468">
      <c r="A2468" s="20">
        <f>Тех_Движение!$A$2465</f>
        <v/>
      </c>
      <c r="B2468" s="20">
        <f>IF(Тех_Движение!$F$2465&gt;0,Тех_Движение!$I$2465,"")</f>
        <v/>
      </c>
      <c r="C2468" s="20">
        <f>IF($B2468="","",Тех_Движение!$D$2465)</f>
        <v/>
      </c>
      <c r="D2468" s="42">
        <f>IF($B2468="","",Тех_Движение!$B$2465)</f>
        <v/>
      </c>
      <c r="E2468" s="54">
        <f>IF($B2468="","",Тех_Движение!$F$2465)</f>
        <v/>
      </c>
      <c r="F2468" s="54">
        <f>IF($B2468="","",SUMIFS($E$5:$E2467,$C$5:$C2467,$C2468))</f>
        <v/>
      </c>
      <c r="G2468" s="54">
        <f>IF($B2468="","",MAX(0,$E2468-MAX(0,SUMIFS(Тех_Движение!$G$2:$G$5111,Тех_Движение!$D$2:$D$5111,$C2468,Тех_Движение!$B$2:$B$5111,"&lt;="&amp;Настройки!$B$5-1)-$F2468)))</f>
        <v/>
      </c>
      <c r="H2468" s="54">
        <f>IF($B2468="","",IF(AND($D2468&gt;=Настройки!$B$5,$D2468&lt;=Настройки!$B$6),$E2468,0))</f>
        <v/>
      </c>
      <c r="I2468" s="54">
        <f>IF($B2468="","",$G2468+$H2468-$J2468)</f>
        <v/>
      </c>
      <c r="J2468" s="54">
        <f>IF($B2468="","",MAX(0,$E2468-MAX(0,SUMIFS(Тех_Движение!$G$2:$G$5111,Тех_Движение!$D$2:$D$5111,$C2468,Тех_Движение!$B$2:$B$5111,"&lt;="&amp;Настройки!$B$6)-$F2468)))</f>
        <v/>
      </c>
      <c r="K2468" s="54">
        <f>IF(OR($B2468="",K$3&lt;$D2468+Настройки!$B$7),0,MAX(0,$E2468-MAX(0,SUMIFS(Тех_Движение!$G$2:$G$5111,Тех_Движение!$D$2:$D$5111,$C2468,Тех_Движение!$B$2:$B$5111,"&lt;="&amp;K$3)-$F2468)))</f>
        <v/>
      </c>
      <c r="L2468" s="54">
        <f>IF(OR($B2468="",L$3&lt;$D2468+Настройки!$B$7),0,MAX(0,$E2468-MAX(0,SUMIFS(Тех_Движение!$G$2:$G$5111,Тех_Движение!$D$2:$D$5111,$C2468,Тех_Движение!$B$2:$B$5111,"&lt;="&amp;L$3)-$F2468)))</f>
        <v/>
      </c>
      <c r="M2468" s="54">
        <f>IF(OR($B2468="",M$3&lt;$D2468+Настройки!$B$7),0,MAX(0,$E2468-MAX(0,SUMIFS(Тех_Движение!$G$2:$G$5111,Тех_Движение!$D$2:$D$5111,$C2468,Тех_Движение!$B$2:$B$5111,"&lt;="&amp;M$3)-$F2468)))</f>
        <v/>
      </c>
      <c r="N2468" s="54">
        <f>IF(OR($B2468="",N$3&lt;$D2468+Настройки!$B$7),0,MAX(0,$E2468-MAX(0,SUMIFS(Тех_Движение!$G$2:$G$5111,Тех_Движение!$D$2:$D$5111,$C2468,Тех_Движение!$B$2:$B$5111,"&lt;="&amp;N$3)-$F2468)))</f>
        <v/>
      </c>
      <c r="O2468" s="54">
        <f>IF(OR($B2468="",O$3&lt;$D2468+Настройки!$B$7),0,MAX(0,$E2468-MAX(0,SUMIFS(Тех_Движение!$G$2:$G$5111,Тех_Движение!$D$2:$D$5111,$C2468,Тех_Движение!$B$2:$B$5111,"&lt;="&amp;O$3)-$F2468)))</f>
        <v/>
      </c>
      <c r="P2468" s="54">
        <f>IF(OR($B2468="",P$3&lt;$D2468+Настройки!$B$7),0,MAX(0,$E2468-MAX(0,SUMIFS(Тех_Движение!$G$2:$G$5111,Тех_Движение!$D$2:$D$5111,$C2468,Тех_Движение!$B$2:$B$5111,"&lt;="&amp;P$3)-$F2468)))</f>
        <v/>
      </c>
      <c r="Q2468" s="54">
        <f>IF(OR($B2468="",Q$3&lt;$D2468+Настройки!$B$7),0,MAX(0,$E2468-MAX(0,SUMIFS(Тех_Движение!$G$2:$G$5111,Тех_Движение!$D$2:$D$5111,$C2468,Тех_Движение!$B$2:$B$5111,"&lt;="&amp;Q$3)-$F2468)))</f>
        <v/>
      </c>
      <c r="R2468" s="54">
        <f>IF($B2468="","",SUM($K2468:$Q2468))</f>
        <v/>
      </c>
      <c r="S2468" s="56">
        <f>IF($B2468="","",VLOOKUP($C2468,Настройки!$A$11:$L$17,9,FALSE))</f>
        <v/>
      </c>
      <c r="T2468" s="56">
        <f>IF($B2468="","",$R2468*$S2468)</f>
        <v/>
      </c>
    </row>
    <row r="2469">
      <c r="A2469" s="20">
        <f>Тех_Движение!$A$2466</f>
        <v/>
      </c>
      <c r="B2469" s="20">
        <f>IF(Тех_Движение!$F$2466&gt;0,Тех_Движение!$I$2466,"")</f>
        <v/>
      </c>
      <c r="C2469" s="20">
        <f>IF($B2469="","",Тех_Движение!$D$2466)</f>
        <v/>
      </c>
      <c r="D2469" s="42">
        <f>IF($B2469="","",Тех_Движение!$B$2466)</f>
        <v/>
      </c>
      <c r="E2469" s="54">
        <f>IF($B2469="","",Тех_Движение!$F$2466)</f>
        <v/>
      </c>
      <c r="F2469" s="54">
        <f>IF($B2469="","",SUMIFS($E$5:$E2468,$C$5:$C2468,$C2469))</f>
        <v/>
      </c>
      <c r="G2469" s="54">
        <f>IF($B2469="","",MAX(0,$E2469-MAX(0,SUMIFS(Тех_Движение!$G$2:$G$5111,Тех_Движение!$D$2:$D$5111,$C2469,Тех_Движение!$B$2:$B$5111,"&lt;="&amp;Настройки!$B$5-1)-$F2469)))</f>
        <v/>
      </c>
      <c r="H2469" s="54">
        <f>IF($B2469="","",IF(AND($D2469&gt;=Настройки!$B$5,$D2469&lt;=Настройки!$B$6),$E2469,0))</f>
        <v/>
      </c>
      <c r="I2469" s="54">
        <f>IF($B2469="","",$G2469+$H2469-$J2469)</f>
        <v/>
      </c>
      <c r="J2469" s="54">
        <f>IF($B2469="","",MAX(0,$E2469-MAX(0,SUMIFS(Тех_Движение!$G$2:$G$5111,Тех_Движение!$D$2:$D$5111,$C2469,Тех_Движение!$B$2:$B$5111,"&lt;="&amp;Настройки!$B$6)-$F2469)))</f>
        <v/>
      </c>
      <c r="K2469" s="54">
        <f>IF(OR($B2469="",K$3&lt;$D2469+Настройки!$B$7),0,MAX(0,$E2469-MAX(0,SUMIFS(Тех_Движение!$G$2:$G$5111,Тех_Движение!$D$2:$D$5111,$C2469,Тех_Движение!$B$2:$B$5111,"&lt;="&amp;K$3)-$F2469)))</f>
        <v/>
      </c>
      <c r="L2469" s="54">
        <f>IF(OR($B2469="",L$3&lt;$D2469+Настройки!$B$7),0,MAX(0,$E2469-MAX(0,SUMIFS(Тех_Движение!$G$2:$G$5111,Тех_Движение!$D$2:$D$5111,$C2469,Тех_Движение!$B$2:$B$5111,"&lt;="&amp;L$3)-$F2469)))</f>
        <v/>
      </c>
      <c r="M2469" s="54">
        <f>IF(OR($B2469="",M$3&lt;$D2469+Настройки!$B$7),0,MAX(0,$E2469-MAX(0,SUMIFS(Тех_Движение!$G$2:$G$5111,Тех_Движение!$D$2:$D$5111,$C2469,Тех_Движение!$B$2:$B$5111,"&lt;="&amp;M$3)-$F2469)))</f>
        <v/>
      </c>
      <c r="N2469" s="54">
        <f>IF(OR($B2469="",N$3&lt;$D2469+Настройки!$B$7),0,MAX(0,$E2469-MAX(0,SUMIFS(Тех_Движение!$G$2:$G$5111,Тех_Движение!$D$2:$D$5111,$C2469,Тех_Движение!$B$2:$B$5111,"&lt;="&amp;N$3)-$F2469)))</f>
        <v/>
      </c>
      <c r="O2469" s="54">
        <f>IF(OR($B2469="",O$3&lt;$D2469+Настройки!$B$7),0,MAX(0,$E2469-MAX(0,SUMIFS(Тех_Движение!$G$2:$G$5111,Тех_Движение!$D$2:$D$5111,$C2469,Тех_Движение!$B$2:$B$5111,"&lt;="&amp;O$3)-$F2469)))</f>
        <v/>
      </c>
      <c r="P2469" s="54">
        <f>IF(OR($B2469="",P$3&lt;$D2469+Настройки!$B$7),0,MAX(0,$E2469-MAX(0,SUMIFS(Тех_Движение!$G$2:$G$5111,Тех_Движение!$D$2:$D$5111,$C2469,Тех_Движение!$B$2:$B$5111,"&lt;="&amp;P$3)-$F2469)))</f>
        <v/>
      </c>
      <c r="Q2469" s="54">
        <f>IF(OR($B2469="",Q$3&lt;$D2469+Настройки!$B$7),0,MAX(0,$E2469-MAX(0,SUMIFS(Тех_Движение!$G$2:$G$5111,Тех_Движение!$D$2:$D$5111,$C2469,Тех_Движение!$B$2:$B$5111,"&lt;="&amp;Q$3)-$F2469)))</f>
        <v/>
      </c>
      <c r="R2469" s="54">
        <f>IF($B2469="","",SUM($K2469:$Q2469))</f>
        <v/>
      </c>
      <c r="S2469" s="56">
        <f>IF($B2469="","",VLOOKUP($C2469,Настройки!$A$11:$L$17,9,FALSE))</f>
        <v/>
      </c>
      <c r="T2469" s="56">
        <f>IF($B2469="","",$R2469*$S2469)</f>
        <v/>
      </c>
    </row>
    <row r="2470">
      <c r="A2470" s="20">
        <f>Тех_Движение!$A$2467</f>
        <v/>
      </c>
      <c r="B2470" s="20">
        <f>IF(Тех_Движение!$F$2467&gt;0,Тех_Движение!$I$2467,"")</f>
        <v/>
      </c>
      <c r="C2470" s="20">
        <f>IF($B2470="","",Тех_Движение!$D$2467)</f>
        <v/>
      </c>
      <c r="D2470" s="42">
        <f>IF($B2470="","",Тех_Движение!$B$2467)</f>
        <v/>
      </c>
      <c r="E2470" s="54">
        <f>IF($B2470="","",Тех_Движение!$F$2467)</f>
        <v/>
      </c>
      <c r="F2470" s="54">
        <f>IF($B2470="","",SUMIFS($E$5:$E2469,$C$5:$C2469,$C2470))</f>
        <v/>
      </c>
      <c r="G2470" s="54">
        <f>IF($B2470="","",MAX(0,$E2470-MAX(0,SUMIFS(Тех_Движение!$G$2:$G$5111,Тех_Движение!$D$2:$D$5111,$C2470,Тех_Движение!$B$2:$B$5111,"&lt;="&amp;Настройки!$B$5-1)-$F2470)))</f>
        <v/>
      </c>
      <c r="H2470" s="54">
        <f>IF($B2470="","",IF(AND($D2470&gt;=Настройки!$B$5,$D2470&lt;=Настройки!$B$6),$E2470,0))</f>
        <v/>
      </c>
      <c r="I2470" s="54">
        <f>IF($B2470="","",$G2470+$H2470-$J2470)</f>
        <v/>
      </c>
      <c r="J2470" s="54">
        <f>IF($B2470="","",MAX(0,$E2470-MAX(0,SUMIFS(Тех_Движение!$G$2:$G$5111,Тех_Движение!$D$2:$D$5111,$C2470,Тех_Движение!$B$2:$B$5111,"&lt;="&amp;Настройки!$B$6)-$F2470)))</f>
        <v/>
      </c>
      <c r="K2470" s="54">
        <f>IF(OR($B2470="",K$3&lt;$D2470+Настройки!$B$7),0,MAX(0,$E2470-MAX(0,SUMIFS(Тех_Движение!$G$2:$G$5111,Тех_Движение!$D$2:$D$5111,$C2470,Тех_Движение!$B$2:$B$5111,"&lt;="&amp;K$3)-$F2470)))</f>
        <v/>
      </c>
      <c r="L2470" s="54">
        <f>IF(OR($B2470="",L$3&lt;$D2470+Настройки!$B$7),0,MAX(0,$E2470-MAX(0,SUMIFS(Тех_Движение!$G$2:$G$5111,Тех_Движение!$D$2:$D$5111,$C2470,Тех_Движение!$B$2:$B$5111,"&lt;="&amp;L$3)-$F2470)))</f>
        <v/>
      </c>
      <c r="M2470" s="54">
        <f>IF(OR($B2470="",M$3&lt;$D2470+Настройки!$B$7),0,MAX(0,$E2470-MAX(0,SUMIFS(Тех_Движение!$G$2:$G$5111,Тех_Движение!$D$2:$D$5111,$C2470,Тех_Движение!$B$2:$B$5111,"&lt;="&amp;M$3)-$F2470)))</f>
        <v/>
      </c>
      <c r="N2470" s="54">
        <f>IF(OR($B2470="",N$3&lt;$D2470+Настройки!$B$7),0,MAX(0,$E2470-MAX(0,SUMIFS(Тех_Движение!$G$2:$G$5111,Тех_Движение!$D$2:$D$5111,$C2470,Тех_Движение!$B$2:$B$5111,"&lt;="&amp;N$3)-$F2470)))</f>
        <v/>
      </c>
      <c r="O2470" s="54">
        <f>IF(OR($B2470="",O$3&lt;$D2470+Настройки!$B$7),0,MAX(0,$E2470-MAX(0,SUMIFS(Тех_Движение!$G$2:$G$5111,Тех_Движение!$D$2:$D$5111,$C2470,Тех_Движение!$B$2:$B$5111,"&lt;="&amp;O$3)-$F2470)))</f>
        <v/>
      </c>
      <c r="P2470" s="54">
        <f>IF(OR($B2470="",P$3&lt;$D2470+Настройки!$B$7),0,MAX(0,$E2470-MAX(0,SUMIFS(Тех_Движение!$G$2:$G$5111,Тех_Движение!$D$2:$D$5111,$C2470,Тех_Движение!$B$2:$B$5111,"&lt;="&amp;P$3)-$F2470)))</f>
        <v/>
      </c>
      <c r="Q2470" s="54">
        <f>IF(OR($B2470="",Q$3&lt;$D2470+Настройки!$B$7),0,MAX(0,$E2470-MAX(0,SUMIFS(Тех_Движение!$G$2:$G$5111,Тех_Движение!$D$2:$D$5111,$C2470,Тех_Движение!$B$2:$B$5111,"&lt;="&amp;Q$3)-$F2470)))</f>
        <v/>
      </c>
      <c r="R2470" s="54">
        <f>IF($B2470="","",SUM($K2470:$Q2470))</f>
        <v/>
      </c>
      <c r="S2470" s="56">
        <f>IF($B2470="","",VLOOKUP($C2470,Настройки!$A$11:$L$17,9,FALSE))</f>
        <v/>
      </c>
      <c r="T2470" s="56">
        <f>IF($B2470="","",$R2470*$S2470)</f>
        <v/>
      </c>
    </row>
    <row r="2471">
      <c r="A2471" s="20">
        <f>Тех_Движение!$A$2468</f>
        <v/>
      </c>
      <c r="B2471" s="20">
        <f>IF(Тех_Движение!$F$2468&gt;0,Тех_Движение!$I$2468,"")</f>
        <v/>
      </c>
      <c r="C2471" s="20">
        <f>IF($B2471="","",Тех_Движение!$D$2468)</f>
        <v/>
      </c>
      <c r="D2471" s="42">
        <f>IF($B2471="","",Тех_Движение!$B$2468)</f>
        <v/>
      </c>
      <c r="E2471" s="54">
        <f>IF($B2471="","",Тех_Движение!$F$2468)</f>
        <v/>
      </c>
      <c r="F2471" s="54">
        <f>IF($B2471="","",SUMIFS($E$5:$E2470,$C$5:$C2470,$C2471))</f>
        <v/>
      </c>
      <c r="G2471" s="54">
        <f>IF($B2471="","",MAX(0,$E2471-MAX(0,SUMIFS(Тех_Движение!$G$2:$G$5111,Тех_Движение!$D$2:$D$5111,$C2471,Тех_Движение!$B$2:$B$5111,"&lt;="&amp;Настройки!$B$5-1)-$F2471)))</f>
        <v/>
      </c>
      <c r="H2471" s="54">
        <f>IF($B2471="","",IF(AND($D2471&gt;=Настройки!$B$5,$D2471&lt;=Настройки!$B$6),$E2471,0))</f>
        <v/>
      </c>
      <c r="I2471" s="54">
        <f>IF($B2471="","",$G2471+$H2471-$J2471)</f>
        <v/>
      </c>
      <c r="J2471" s="54">
        <f>IF($B2471="","",MAX(0,$E2471-MAX(0,SUMIFS(Тех_Движение!$G$2:$G$5111,Тех_Движение!$D$2:$D$5111,$C2471,Тех_Движение!$B$2:$B$5111,"&lt;="&amp;Настройки!$B$6)-$F2471)))</f>
        <v/>
      </c>
      <c r="K2471" s="54">
        <f>IF(OR($B2471="",K$3&lt;$D2471+Настройки!$B$7),0,MAX(0,$E2471-MAX(0,SUMIFS(Тех_Движение!$G$2:$G$5111,Тех_Движение!$D$2:$D$5111,$C2471,Тех_Движение!$B$2:$B$5111,"&lt;="&amp;K$3)-$F2471)))</f>
        <v/>
      </c>
      <c r="L2471" s="54">
        <f>IF(OR($B2471="",L$3&lt;$D2471+Настройки!$B$7),0,MAX(0,$E2471-MAX(0,SUMIFS(Тех_Движение!$G$2:$G$5111,Тех_Движение!$D$2:$D$5111,$C2471,Тех_Движение!$B$2:$B$5111,"&lt;="&amp;L$3)-$F2471)))</f>
        <v/>
      </c>
      <c r="M2471" s="54">
        <f>IF(OR($B2471="",M$3&lt;$D2471+Настройки!$B$7),0,MAX(0,$E2471-MAX(0,SUMIFS(Тех_Движение!$G$2:$G$5111,Тех_Движение!$D$2:$D$5111,$C2471,Тех_Движение!$B$2:$B$5111,"&lt;="&amp;M$3)-$F2471)))</f>
        <v/>
      </c>
      <c r="N2471" s="54">
        <f>IF(OR($B2471="",N$3&lt;$D2471+Настройки!$B$7),0,MAX(0,$E2471-MAX(0,SUMIFS(Тех_Движение!$G$2:$G$5111,Тех_Движение!$D$2:$D$5111,$C2471,Тех_Движение!$B$2:$B$5111,"&lt;="&amp;N$3)-$F2471)))</f>
        <v/>
      </c>
      <c r="O2471" s="54">
        <f>IF(OR($B2471="",O$3&lt;$D2471+Настройки!$B$7),0,MAX(0,$E2471-MAX(0,SUMIFS(Тех_Движение!$G$2:$G$5111,Тех_Движение!$D$2:$D$5111,$C2471,Тех_Движение!$B$2:$B$5111,"&lt;="&amp;O$3)-$F2471)))</f>
        <v/>
      </c>
      <c r="P2471" s="54">
        <f>IF(OR($B2471="",P$3&lt;$D2471+Настройки!$B$7),0,MAX(0,$E2471-MAX(0,SUMIFS(Тех_Движение!$G$2:$G$5111,Тех_Движение!$D$2:$D$5111,$C2471,Тех_Движение!$B$2:$B$5111,"&lt;="&amp;P$3)-$F2471)))</f>
        <v/>
      </c>
      <c r="Q2471" s="54">
        <f>IF(OR($B2471="",Q$3&lt;$D2471+Настройки!$B$7),0,MAX(0,$E2471-MAX(0,SUMIFS(Тех_Движение!$G$2:$G$5111,Тех_Движение!$D$2:$D$5111,$C2471,Тех_Движение!$B$2:$B$5111,"&lt;="&amp;Q$3)-$F2471)))</f>
        <v/>
      </c>
      <c r="R2471" s="54">
        <f>IF($B2471="","",SUM($K2471:$Q2471))</f>
        <v/>
      </c>
      <c r="S2471" s="56">
        <f>IF($B2471="","",VLOOKUP($C2471,Настройки!$A$11:$L$17,9,FALSE))</f>
        <v/>
      </c>
      <c r="T2471" s="56">
        <f>IF($B2471="","",$R2471*$S2471)</f>
        <v/>
      </c>
    </row>
    <row r="2472">
      <c r="A2472" s="20">
        <f>Тех_Движение!$A$2469</f>
        <v/>
      </c>
      <c r="B2472" s="20">
        <f>IF(Тех_Движение!$F$2469&gt;0,Тех_Движение!$I$2469,"")</f>
        <v/>
      </c>
      <c r="C2472" s="20">
        <f>IF($B2472="","",Тех_Движение!$D$2469)</f>
        <v/>
      </c>
      <c r="D2472" s="42">
        <f>IF($B2472="","",Тех_Движение!$B$2469)</f>
        <v/>
      </c>
      <c r="E2472" s="54">
        <f>IF($B2472="","",Тех_Движение!$F$2469)</f>
        <v/>
      </c>
      <c r="F2472" s="54">
        <f>IF($B2472="","",SUMIFS($E$5:$E2471,$C$5:$C2471,$C2472))</f>
        <v/>
      </c>
      <c r="G2472" s="54">
        <f>IF($B2472="","",MAX(0,$E2472-MAX(0,SUMIFS(Тех_Движение!$G$2:$G$5111,Тех_Движение!$D$2:$D$5111,$C2472,Тех_Движение!$B$2:$B$5111,"&lt;="&amp;Настройки!$B$5-1)-$F2472)))</f>
        <v/>
      </c>
      <c r="H2472" s="54">
        <f>IF($B2472="","",IF(AND($D2472&gt;=Настройки!$B$5,$D2472&lt;=Настройки!$B$6),$E2472,0))</f>
        <v/>
      </c>
      <c r="I2472" s="54">
        <f>IF($B2472="","",$G2472+$H2472-$J2472)</f>
        <v/>
      </c>
      <c r="J2472" s="54">
        <f>IF($B2472="","",MAX(0,$E2472-MAX(0,SUMIFS(Тех_Движение!$G$2:$G$5111,Тех_Движение!$D$2:$D$5111,$C2472,Тех_Движение!$B$2:$B$5111,"&lt;="&amp;Настройки!$B$6)-$F2472)))</f>
        <v/>
      </c>
      <c r="K2472" s="54">
        <f>IF(OR($B2472="",K$3&lt;$D2472+Настройки!$B$7),0,MAX(0,$E2472-MAX(0,SUMIFS(Тех_Движение!$G$2:$G$5111,Тех_Движение!$D$2:$D$5111,$C2472,Тех_Движение!$B$2:$B$5111,"&lt;="&amp;K$3)-$F2472)))</f>
        <v/>
      </c>
      <c r="L2472" s="54">
        <f>IF(OR($B2472="",L$3&lt;$D2472+Настройки!$B$7),0,MAX(0,$E2472-MAX(0,SUMIFS(Тех_Движение!$G$2:$G$5111,Тех_Движение!$D$2:$D$5111,$C2472,Тех_Движение!$B$2:$B$5111,"&lt;="&amp;L$3)-$F2472)))</f>
        <v/>
      </c>
      <c r="M2472" s="54">
        <f>IF(OR($B2472="",M$3&lt;$D2472+Настройки!$B$7),0,MAX(0,$E2472-MAX(0,SUMIFS(Тех_Движение!$G$2:$G$5111,Тех_Движение!$D$2:$D$5111,$C2472,Тех_Движение!$B$2:$B$5111,"&lt;="&amp;M$3)-$F2472)))</f>
        <v/>
      </c>
      <c r="N2472" s="54">
        <f>IF(OR($B2472="",N$3&lt;$D2472+Настройки!$B$7),0,MAX(0,$E2472-MAX(0,SUMIFS(Тех_Движение!$G$2:$G$5111,Тех_Движение!$D$2:$D$5111,$C2472,Тех_Движение!$B$2:$B$5111,"&lt;="&amp;N$3)-$F2472)))</f>
        <v/>
      </c>
      <c r="O2472" s="54">
        <f>IF(OR($B2472="",O$3&lt;$D2472+Настройки!$B$7),0,MAX(0,$E2472-MAX(0,SUMIFS(Тех_Движение!$G$2:$G$5111,Тех_Движение!$D$2:$D$5111,$C2472,Тех_Движение!$B$2:$B$5111,"&lt;="&amp;O$3)-$F2472)))</f>
        <v/>
      </c>
      <c r="P2472" s="54">
        <f>IF(OR($B2472="",P$3&lt;$D2472+Настройки!$B$7),0,MAX(0,$E2472-MAX(0,SUMIFS(Тех_Движение!$G$2:$G$5111,Тех_Движение!$D$2:$D$5111,$C2472,Тех_Движение!$B$2:$B$5111,"&lt;="&amp;P$3)-$F2472)))</f>
        <v/>
      </c>
      <c r="Q2472" s="54">
        <f>IF(OR($B2472="",Q$3&lt;$D2472+Настройки!$B$7),0,MAX(0,$E2472-MAX(0,SUMIFS(Тех_Движение!$G$2:$G$5111,Тех_Движение!$D$2:$D$5111,$C2472,Тех_Движение!$B$2:$B$5111,"&lt;="&amp;Q$3)-$F2472)))</f>
        <v/>
      </c>
      <c r="R2472" s="54">
        <f>IF($B2472="","",SUM($K2472:$Q2472))</f>
        <v/>
      </c>
      <c r="S2472" s="56">
        <f>IF($B2472="","",VLOOKUP($C2472,Настройки!$A$11:$L$17,9,FALSE))</f>
        <v/>
      </c>
      <c r="T2472" s="56">
        <f>IF($B2472="","",$R2472*$S2472)</f>
        <v/>
      </c>
    </row>
    <row r="2473">
      <c r="A2473" s="20">
        <f>Тех_Движение!$A$2470</f>
        <v/>
      </c>
      <c r="B2473" s="20">
        <f>IF(Тех_Движение!$F$2470&gt;0,Тех_Движение!$I$2470,"")</f>
        <v/>
      </c>
      <c r="C2473" s="20">
        <f>IF($B2473="","",Тех_Движение!$D$2470)</f>
        <v/>
      </c>
      <c r="D2473" s="42">
        <f>IF($B2473="","",Тех_Движение!$B$2470)</f>
        <v/>
      </c>
      <c r="E2473" s="54">
        <f>IF($B2473="","",Тех_Движение!$F$2470)</f>
        <v/>
      </c>
      <c r="F2473" s="54">
        <f>IF($B2473="","",SUMIFS($E$5:$E2472,$C$5:$C2472,$C2473))</f>
        <v/>
      </c>
      <c r="G2473" s="54">
        <f>IF($B2473="","",MAX(0,$E2473-MAX(0,SUMIFS(Тех_Движение!$G$2:$G$5111,Тех_Движение!$D$2:$D$5111,$C2473,Тех_Движение!$B$2:$B$5111,"&lt;="&amp;Настройки!$B$5-1)-$F2473)))</f>
        <v/>
      </c>
      <c r="H2473" s="54">
        <f>IF($B2473="","",IF(AND($D2473&gt;=Настройки!$B$5,$D2473&lt;=Настройки!$B$6),$E2473,0))</f>
        <v/>
      </c>
      <c r="I2473" s="54">
        <f>IF($B2473="","",$G2473+$H2473-$J2473)</f>
        <v/>
      </c>
      <c r="J2473" s="54">
        <f>IF($B2473="","",MAX(0,$E2473-MAX(0,SUMIFS(Тех_Движение!$G$2:$G$5111,Тех_Движение!$D$2:$D$5111,$C2473,Тех_Движение!$B$2:$B$5111,"&lt;="&amp;Настройки!$B$6)-$F2473)))</f>
        <v/>
      </c>
      <c r="K2473" s="54">
        <f>IF(OR($B2473="",K$3&lt;$D2473+Настройки!$B$7),0,MAX(0,$E2473-MAX(0,SUMIFS(Тех_Движение!$G$2:$G$5111,Тех_Движение!$D$2:$D$5111,$C2473,Тех_Движение!$B$2:$B$5111,"&lt;="&amp;K$3)-$F2473)))</f>
        <v/>
      </c>
      <c r="L2473" s="54">
        <f>IF(OR($B2473="",L$3&lt;$D2473+Настройки!$B$7),0,MAX(0,$E2473-MAX(0,SUMIFS(Тех_Движение!$G$2:$G$5111,Тех_Движение!$D$2:$D$5111,$C2473,Тех_Движение!$B$2:$B$5111,"&lt;="&amp;L$3)-$F2473)))</f>
        <v/>
      </c>
      <c r="M2473" s="54">
        <f>IF(OR($B2473="",M$3&lt;$D2473+Настройки!$B$7),0,MAX(0,$E2473-MAX(0,SUMIFS(Тех_Движение!$G$2:$G$5111,Тех_Движение!$D$2:$D$5111,$C2473,Тех_Движение!$B$2:$B$5111,"&lt;="&amp;M$3)-$F2473)))</f>
        <v/>
      </c>
      <c r="N2473" s="54">
        <f>IF(OR($B2473="",N$3&lt;$D2473+Настройки!$B$7),0,MAX(0,$E2473-MAX(0,SUMIFS(Тех_Движение!$G$2:$G$5111,Тех_Движение!$D$2:$D$5111,$C2473,Тех_Движение!$B$2:$B$5111,"&lt;="&amp;N$3)-$F2473)))</f>
        <v/>
      </c>
      <c r="O2473" s="54">
        <f>IF(OR($B2473="",O$3&lt;$D2473+Настройки!$B$7),0,MAX(0,$E2473-MAX(0,SUMIFS(Тех_Движение!$G$2:$G$5111,Тех_Движение!$D$2:$D$5111,$C2473,Тех_Движение!$B$2:$B$5111,"&lt;="&amp;O$3)-$F2473)))</f>
        <v/>
      </c>
      <c r="P2473" s="54">
        <f>IF(OR($B2473="",P$3&lt;$D2473+Настройки!$B$7),0,MAX(0,$E2473-MAX(0,SUMIFS(Тех_Движение!$G$2:$G$5111,Тех_Движение!$D$2:$D$5111,$C2473,Тех_Движение!$B$2:$B$5111,"&lt;="&amp;P$3)-$F2473)))</f>
        <v/>
      </c>
      <c r="Q2473" s="54">
        <f>IF(OR($B2473="",Q$3&lt;$D2473+Настройки!$B$7),0,MAX(0,$E2473-MAX(0,SUMIFS(Тех_Движение!$G$2:$G$5111,Тех_Движение!$D$2:$D$5111,$C2473,Тех_Движение!$B$2:$B$5111,"&lt;="&amp;Q$3)-$F2473)))</f>
        <v/>
      </c>
      <c r="R2473" s="54">
        <f>IF($B2473="","",SUM($K2473:$Q2473))</f>
        <v/>
      </c>
      <c r="S2473" s="56">
        <f>IF($B2473="","",VLOOKUP($C2473,Настройки!$A$11:$L$17,9,FALSE))</f>
        <v/>
      </c>
      <c r="T2473" s="56">
        <f>IF($B2473="","",$R2473*$S2473)</f>
        <v/>
      </c>
    </row>
    <row r="2474">
      <c r="A2474" s="20">
        <f>Тех_Движение!$A$2471</f>
        <v/>
      </c>
      <c r="B2474" s="20">
        <f>IF(Тех_Движение!$F$2471&gt;0,Тех_Движение!$I$2471,"")</f>
        <v/>
      </c>
      <c r="C2474" s="20">
        <f>IF($B2474="","",Тех_Движение!$D$2471)</f>
        <v/>
      </c>
      <c r="D2474" s="42">
        <f>IF($B2474="","",Тех_Движение!$B$2471)</f>
        <v/>
      </c>
      <c r="E2474" s="54">
        <f>IF($B2474="","",Тех_Движение!$F$2471)</f>
        <v/>
      </c>
      <c r="F2474" s="54">
        <f>IF($B2474="","",SUMIFS($E$5:$E2473,$C$5:$C2473,$C2474))</f>
        <v/>
      </c>
      <c r="G2474" s="54">
        <f>IF($B2474="","",MAX(0,$E2474-MAX(0,SUMIFS(Тех_Движение!$G$2:$G$5111,Тех_Движение!$D$2:$D$5111,$C2474,Тех_Движение!$B$2:$B$5111,"&lt;="&amp;Настройки!$B$5-1)-$F2474)))</f>
        <v/>
      </c>
      <c r="H2474" s="54">
        <f>IF($B2474="","",IF(AND($D2474&gt;=Настройки!$B$5,$D2474&lt;=Настройки!$B$6),$E2474,0))</f>
        <v/>
      </c>
      <c r="I2474" s="54">
        <f>IF($B2474="","",$G2474+$H2474-$J2474)</f>
        <v/>
      </c>
      <c r="J2474" s="54">
        <f>IF($B2474="","",MAX(0,$E2474-MAX(0,SUMIFS(Тех_Движение!$G$2:$G$5111,Тех_Движение!$D$2:$D$5111,$C2474,Тех_Движение!$B$2:$B$5111,"&lt;="&amp;Настройки!$B$6)-$F2474)))</f>
        <v/>
      </c>
      <c r="K2474" s="54">
        <f>IF(OR($B2474="",K$3&lt;$D2474+Настройки!$B$7),0,MAX(0,$E2474-MAX(0,SUMIFS(Тех_Движение!$G$2:$G$5111,Тех_Движение!$D$2:$D$5111,$C2474,Тех_Движение!$B$2:$B$5111,"&lt;="&amp;K$3)-$F2474)))</f>
        <v/>
      </c>
      <c r="L2474" s="54">
        <f>IF(OR($B2474="",L$3&lt;$D2474+Настройки!$B$7),0,MAX(0,$E2474-MAX(0,SUMIFS(Тех_Движение!$G$2:$G$5111,Тех_Движение!$D$2:$D$5111,$C2474,Тех_Движение!$B$2:$B$5111,"&lt;="&amp;L$3)-$F2474)))</f>
        <v/>
      </c>
      <c r="M2474" s="54">
        <f>IF(OR($B2474="",M$3&lt;$D2474+Настройки!$B$7),0,MAX(0,$E2474-MAX(0,SUMIFS(Тех_Движение!$G$2:$G$5111,Тех_Движение!$D$2:$D$5111,$C2474,Тех_Движение!$B$2:$B$5111,"&lt;="&amp;M$3)-$F2474)))</f>
        <v/>
      </c>
      <c r="N2474" s="54">
        <f>IF(OR($B2474="",N$3&lt;$D2474+Настройки!$B$7),0,MAX(0,$E2474-MAX(0,SUMIFS(Тех_Движение!$G$2:$G$5111,Тех_Движение!$D$2:$D$5111,$C2474,Тех_Движение!$B$2:$B$5111,"&lt;="&amp;N$3)-$F2474)))</f>
        <v/>
      </c>
      <c r="O2474" s="54">
        <f>IF(OR($B2474="",O$3&lt;$D2474+Настройки!$B$7),0,MAX(0,$E2474-MAX(0,SUMIFS(Тех_Движение!$G$2:$G$5111,Тех_Движение!$D$2:$D$5111,$C2474,Тех_Движение!$B$2:$B$5111,"&lt;="&amp;O$3)-$F2474)))</f>
        <v/>
      </c>
      <c r="P2474" s="54">
        <f>IF(OR($B2474="",P$3&lt;$D2474+Настройки!$B$7),0,MAX(0,$E2474-MAX(0,SUMIFS(Тех_Движение!$G$2:$G$5111,Тех_Движение!$D$2:$D$5111,$C2474,Тех_Движение!$B$2:$B$5111,"&lt;="&amp;P$3)-$F2474)))</f>
        <v/>
      </c>
      <c r="Q2474" s="54">
        <f>IF(OR($B2474="",Q$3&lt;$D2474+Настройки!$B$7),0,MAX(0,$E2474-MAX(0,SUMIFS(Тех_Движение!$G$2:$G$5111,Тех_Движение!$D$2:$D$5111,$C2474,Тех_Движение!$B$2:$B$5111,"&lt;="&amp;Q$3)-$F2474)))</f>
        <v/>
      </c>
      <c r="R2474" s="54">
        <f>IF($B2474="","",SUM($K2474:$Q2474))</f>
        <v/>
      </c>
      <c r="S2474" s="56">
        <f>IF($B2474="","",VLOOKUP($C2474,Настройки!$A$11:$L$17,9,FALSE))</f>
        <v/>
      </c>
      <c r="T2474" s="56">
        <f>IF($B2474="","",$R2474*$S2474)</f>
        <v/>
      </c>
    </row>
    <row r="2475">
      <c r="A2475" s="20">
        <f>Тех_Движение!$A$2472</f>
        <v/>
      </c>
      <c r="B2475" s="20">
        <f>IF(Тех_Движение!$F$2472&gt;0,Тех_Движение!$I$2472,"")</f>
        <v/>
      </c>
      <c r="C2475" s="20">
        <f>IF($B2475="","",Тех_Движение!$D$2472)</f>
        <v/>
      </c>
      <c r="D2475" s="42">
        <f>IF($B2475="","",Тех_Движение!$B$2472)</f>
        <v/>
      </c>
      <c r="E2475" s="54">
        <f>IF($B2475="","",Тех_Движение!$F$2472)</f>
        <v/>
      </c>
      <c r="F2475" s="54">
        <f>IF($B2475="","",SUMIFS($E$5:$E2474,$C$5:$C2474,$C2475))</f>
        <v/>
      </c>
      <c r="G2475" s="54">
        <f>IF($B2475="","",MAX(0,$E2475-MAX(0,SUMIFS(Тех_Движение!$G$2:$G$5111,Тех_Движение!$D$2:$D$5111,$C2475,Тех_Движение!$B$2:$B$5111,"&lt;="&amp;Настройки!$B$5-1)-$F2475)))</f>
        <v/>
      </c>
      <c r="H2475" s="54">
        <f>IF($B2475="","",IF(AND($D2475&gt;=Настройки!$B$5,$D2475&lt;=Настройки!$B$6),$E2475,0))</f>
        <v/>
      </c>
      <c r="I2475" s="54">
        <f>IF($B2475="","",$G2475+$H2475-$J2475)</f>
        <v/>
      </c>
      <c r="J2475" s="54">
        <f>IF($B2475="","",MAX(0,$E2475-MAX(0,SUMIFS(Тех_Движение!$G$2:$G$5111,Тех_Движение!$D$2:$D$5111,$C2475,Тех_Движение!$B$2:$B$5111,"&lt;="&amp;Настройки!$B$6)-$F2475)))</f>
        <v/>
      </c>
      <c r="K2475" s="54">
        <f>IF(OR($B2475="",K$3&lt;$D2475+Настройки!$B$7),0,MAX(0,$E2475-MAX(0,SUMIFS(Тех_Движение!$G$2:$G$5111,Тех_Движение!$D$2:$D$5111,$C2475,Тех_Движение!$B$2:$B$5111,"&lt;="&amp;K$3)-$F2475)))</f>
        <v/>
      </c>
      <c r="L2475" s="54">
        <f>IF(OR($B2475="",L$3&lt;$D2475+Настройки!$B$7),0,MAX(0,$E2475-MAX(0,SUMIFS(Тех_Движение!$G$2:$G$5111,Тех_Движение!$D$2:$D$5111,$C2475,Тех_Движение!$B$2:$B$5111,"&lt;="&amp;L$3)-$F2475)))</f>
        <v/>
      </c>
      <c r="M2475" s="54">
        <f>IF(OR($B2475="",M$3&lt;$D2475+Настройки!$B$7),0,MAX(0,$E2475-MAX(0,SUMIFS(Тех_Движение!$G$2:$G$5111,Тех_Движение!$D$2:$D$5111,$C2475,Тех_Движение!$B$2:$B$5111,"&lt;="&amp;M$3)-$F2475)))</f>
        <v/>
      </c>
      <c r="N2475" s="54">
        <f>IF(OR($B2475="",N$3&lt;$D2475+Настройки!$B$7),0,MAX(0,$E2475-MAX(0,SUMIFS(Тех_Движение!$G$2:$G$5111,Тех_Движение!$D$2:$D$5111,$C2475,Тех_Движение!$B$2:$B$5111,"&lt;="&amp;N$3)-$F2475)))</f>
        <v/>
      </c>
      <c r="O2475" s="54">
        <f>IF(OR($B2475="",O$3&lt;$D2475+Настройки!$B$7),0,MAX(0,$E2475-MAX(0,SUMIFS(Тех_Движение!$G$2:$G$5111,Тех_Движение!$D$2:$D$5111,$C2475,Тех_Движение!$B$2:$B$5111,"&lt;="&amp;O$3)-$F2475)))</f>
        <v/>
      </c>
      <c r="P2475" s="54">
        <f>IF(OR($B2475="",P$3&lt;$D2475+Настройки!$B$7),0,MAX(0,$E2475-MAX(0,SUMIFS(Тех_Движение!$G$2:$G$5111,Тех_Движение!$D$2:$D$5111,$C2475,Тех_Движение!$B$2:$B$5111,"&lt;="&amp;P$3)-$F2475)))</f>
        <v/>
      </c>
      <c r="Q2475" s="54">
        <f>IF(OR($B2475="",Q$3&lt;$D2475+Настройки!$B$7),0,MAX(0,$E2475-MAX(0,SUMIFS(Тех_Движение!$G$2:$G$5111,Тех_Движение!$D$2:$D$5111,$C2475,Тех_Движение!$B$2:$B$5111,"&lt;="&amp;Q$3)-$F2475)))</f>
        <v/>
      </c>
      <c r="R2475" s="54">
        <f>IF($B2475="","",SUM($K2475:$Q2475))</f>
        <v/>
      </c>
      <c r="S2475" s="56">
        <f>IF($B2475="","",VLOOKUP($C2475,Настройки!$A$11:$L$17,9,FALSE))</f>
        <v/>
      </c>
      <c r="T2475" s="56">
        <f>IF($B2475="","",$R2475*$S2475)</f>
        <v/>
      </c>
    </row>
    <row r="2476">
      <c r="A2476" s="20">
        <f>Тех_Движение!$A$2473</f>
        <v/>
      </c>
      <c r="B2476" s="20">
        <f>IF(Тех_Движение!$F$2473&gt;0,Тех_Движение!$I$2473,"")</f>
        <v/>
      </c>
      <c r="C2476" s="20">
        <f>IF($B2476="","",Тех_Движение!$D$2473)</f>
        <v/>
      </c>
      <c r="D2476" s="42">
        <f>IF($B2476="","",Тех_Движение!$B$2473)</f>
        <v/>
      </c>
      <c r="E2476" s="54">
        <f>IF($B2476="","",Тех_Движение!$F$2473)</f>
        <v/>
      </c>
      <c r="F2476" s="54">
        <f>IF($B2476="","",SUMIFS($E$5:$E2475,$C$5:$C2475,$C2476))</f>
        <v/>
      </c>
      <c r="G2476" s="54">
        <f>IF($B2476="","",MAX(0,$E2476-MAX(0,SUMIFS(Тех_Движение!$G$2:$G$5111,Тех_Движение!$D$2:$D$5111,$C2476,Тех_Движение!$B$2:$B$5111,"&lt;="&amp;Настройки!$B$5-1)-$F2476)))</f>
        <v/>
      </c>
      <c r="H2476" s="54">
        <f>IF($B2476="","",IF(AND($D2476&gt;=Настройки!$B$5,$D2476&lt;=Настройки!$B$6),$E2476,0))</f>
        <v/>
      </c>
      <c r="I2476" s="54">
        <f>IF($B2476="","",$G2476+$H2476-$J2476)</f>
        <v/>
      </c>
      <c r="J2476" s="54">
        <f>IF($B2476="","",MAX(0,$E2476-MAX(0,SUMIFS(Тех_Движение!$G$2:$G$5111,Тех_Движение!$D$2:$D$5111,$C2476,Тех_Движение!$B$2:$B$5111,"&lt;="&amp;Настройки!$B$6)-$F2476)))</f>
        <v/>
      </c>
      <c r="K2476" s="54">
        <f>IF(OR($B2476="",K$3&lt;$D2476+Настройки!$B$7),0,MAX(0,$E2476-MAX(0,SUMIFS(Тех_Движение!$G$2:$G$5111,Тех_Движение!$D$2:$D$5111,$C2476,Тех_Движение!$B$2:$B$5111,"&lt;="&amp;K$3)-$F2476)))</f>
        <v/>
      </c>
      <c r="L2476" s="54">
        <f>IF(OR($B2476="",L$3&lt;$D2476+Настройки!$B$7),0,MAX(0,$E2476-MAX(0,SUMIFS(Тех_Движение!$G$2:$G$5111,Тех_Движение!$D$2:$D$5111,$C2476,Тех_Движение!$B$2:$B$5111,"&lt;="&amp;L$3)-$F2476)))</f>
        <v/>
      </c>
      <c r="M2476" s="54">
        <f>IF(OR($B2476="",M$3&lt;$D2476+Настройки!$B$7),0,MAX(0,$E2476-MAX(0,SUMIFS(Тех_Движение!$G$2:$G$5111,Тех_Движение!$D$2:$D$5111,$C2476,Тех_Движение!$B$2:$B$5111,"&lt;="&amp;M$3)-$F2476)))</f>
        <v/>
      </c>
      <c r="N2476" s="54">
        <f>IF(OR($B2476="",N$3&lt;$D2476+Настройки!$B$7),0,MAX(0,$E2476-MAX(0,SUMIFS(Тех_Движение!$G$2:$G$5111,Тех_Движение!$D$2:$D$5111,$C2476,Тех_Движение!$B$2:$B$5111,"&lt;="&amp;N$3)-$F2476)))</f>
        <v/>
      </c>
      <c r="O2476" s="54">
        <f>IF(OR($B2476="",O$3&lt;$D2476+Настройки!$B$7),0,MAX(0,$E2476-MAX(0,SUMIFS(Тех_Движение!$G$2:$G$5111,Тех_Движение!$D$2:$D$5111,$C2476,Тех_Движение!$B$2:$B$5111,"&lt;="&amp;O$3)-$F2476)))</f>
        <v/>
      </c>
      <c r="P2476" s="54">
        <f>IF(OR($B2476="",P$3&lt;$D2476+Настройки!$B$7),0,MAX(0,$E2476-MAX(0,SUMIFS(Тех_Движение!$G$2:$G$5111,Тех_Движение!$D$2:$D$5111,$C2476,Тех_Движение!$B$2:$B$5111,"&lt;="&amp;P$3)-$F2476)))</f>
        <v/>
      </c>
      <c r="Q2476" s="54">
        <f>IF(OR($B2476="",Q$3&lt;$D2476+Настройки!$B$7),0,MAX(0,$E2476-MAX(0,SUMIFS(Тех_Движение!$G$2:$G$5111,Тех_Движение!$D$2:$D$5111,$C2476,Тех_Движение!$B$2:$B$5111,"&lt;="&amp;Q$3)-$F2476)))</f>
        <v/>
      </c>
      <c r="R2476" s="54">
        <f>IF($B2476="","",SUM($K2476:$Q2476))</f>
        <v/>
      </c>
      <c r="S2476" s="56">
        <f>IF($B2476="","",VLOOKUP($C2476,Настройки!$A$11:$L$17,9,FALSE))</f>
        <v/>
      </c>
      <c r="T2476" s="56">
        <f>IF($B2476="","",$R2476*$S2476)</f>
        <v/>
      </c>
    </row>
    <row r="2477">
      <c r="A2477" s="20">
        <f>Тех_Движение!$A$2474</f>
        <v/>
      </c>
      <c r="B2477" s="20">
        <f>IF(Тех_Движение!$F$2474&gt;0,Тех_Движение!$I$2474,"")</f>
        <v/>
      </c>
      <c r="C2477" s="20">
        <f>IF($B2477="","",Тех_Движение!$D$2474)</f>
        <v/>
      </c>
      <c r="D2477" s="42">
        <f>IF($B2477="","",Тех_Движение!$B$2474)</f>
        <v/>
      </c>
      <c r="E2477" s="54">
        <f>IF($B2477="","",Тех_Движение!$F$2474)</f>
        <v/>
      </c>
      <c r="F2477" s="54">
        <f>IF($B2477="","",SUMIFS($E$5:$E2476,$C$5:$C2476,$C2477))</f>
        <v/>
      </c>
      <c r="G2477" s="54">
        <f>IF($B2477="","",MAX(0,$E2477-MAX(0,SUMIFS(Тех_Движение!$G$2:$G$5111,Тех_Движение!$D$2:$D$5111,$C2477,Тех_Движение!$B$2:$B$5111,"&lt;="&amp;Настройки!$B$5-1)-$F2477)))</f>
        <v/>
      </c>
      <c r="H2477" s="54">
        <f>IF($B2477="","",IF(AND($D2477&gt;=Настройки!$B$5,$D2477&lt;=Настройки!$B$6),$E2477,0))</f>
        <v/>
      </c>
      <c r="I2477" s="54">
        <f>IF($B2477="","",$G2477+$H2477-$J2477)</f>
        <v/>
      </c>
      <c r="J2477" s="54">
        <f>IF($B2477="","",MAX(0,$E2477-MAX(0,SUMIFS(Тех_Движение!$G$2:$G$5111,Тех_Движение!$D$2:$D$5111,$C2477,Тех_Движение!$B$2:$B$5111,"&lt;="&amp;Настройки!$B$6)-$F2477)))</f>
        <v/>
      </c>
      <c r="K2477" s="54">
        <f>IF(OR($B2477="",K$3&lt;$D2477+Настройки!$B$7),0,MAX(0,$E2477-MAX(0,SUMIFS(Тех_Движение!$G$2:$G$5111,Тех_Движение!$D$2:$D$5111,$C2477,Тех_Движение!$B$2:$B$5111,"&lt;="&amp;K$3)-$F2477)))</f>
        <v/>
      </c>
      <c r="L2477" s="54">
        <f>IF(OR($B2477="",L$3&lt;$D2477+Настройки!$B$7),0,MAX(0,$E2477-MAX(0,SUMIFS(Тех_Движение!$G$2:$G$5111,Тех_Движение!$D$2:$D$5111,$C2477,Тех_Движение!$B$2:$B$5111,"&lt;="&amp;L$3)-$F2477)))</f>
        <v/>
      </c>
      <c r="M2477" s="54">
        <f>IF(OR($B2477="",M$3&lt;$D2477+Настройки!$B$7),0,MAX(0,$E2477-MAX(0,SUMIFS(Тех_Движение!$G$2:$G$5111,Тех_Движение!$D$2:$D$5111,$C2477,Тех_Движение!$B$2:$B$5111,"&lt;="&amp;M$3)-$F2477)))</f>
        <v/>
      </c>
      <c r="N2477" s="54">
        <f>IF(OR($B2477="",N$3&lt;$D2477+Настройки!$B$7),0,MAX(0,$E2477-MAX(0,SUMIFS(Тех_Движение!$G$2:$G$5111,Тех_Движение!$D$2:$D$5111,$C2477,Тех_Движение!$B$2:$B$5111,"&lt;="&amp;N$3)-$F2477)))</f>
        <v/>
      </c>
      <c r="O2477" s="54">
        <f>IF(OR($B2477="",O$3&lt;$D2477+Настройки!$B$7),0,MAX(0,$E2477-MAX(0,SUMIFS(Тех_Движение!$G$2:$G$5111,Тех_Движение!$D$2:$D$5111,$C2477,Тех_Движение!$B$2:$B$5111,"&lt;="&amp;O$3)-$F2477)))</f>
        <v/>
      </c>
      <c r="P2477" s="54">
        <f>IF(OR($B2477="",P$3&lt;$D2477+Настройки!$B$7),0,MAX(0,$E2477-MAX(0,SUMIFS(Тех_Движение!$G$2:$G$5111,Тех_Движение!$D$2:$D$5111,$C2477,Тех_Движение!$B$2:$B$5111,"&lt;="&amp;P$3)-$F2477)))</f>
        <v/>
      </c>
      <c r="Q2477" s="54">
        <f>IF(OR($B2477="",Q$3&lt;$D2477+Настройки!$B$7),0,MAX(0,$E2477-MAX(0,SUMIFS(Тех_Движение!$G$2:$G$5111,Тех_Движение!$D$2:$D$5111,$C2477,Тех_Движение!$B$2:$B$5111,"&lt;="&amp;Q$3)-$F2477)))</f>
        <v/>
      </c>
      <c r="R2477" s="54">
        <f>IF($B2477="","",SUM($K2477:$Q2477))</f>
        <v/>
      </c>
      <c r="S2477" s="56">
        <f>IF($B2477="","",VLOOKUP($C2477,Настройки!$A$11:$L$17,9,FALSE))</f>
        <v/>
      </c>
      <c r="T2477" s="56">
        <f>IF($B2477="","",$R2477*$S2477)</f>
        <v/>
      </c>
    </row>
    <row r="2478">
      <c r="A2478" s="20">
        <f>Тех_Движение!$A$2475</f>
        <v/>
      </c>
      <c r="B2478" s="20">
        <f>IF(Тех_Движение!$F$2475&gt;0,Тех_Движение!$I$2475,"")</f>
        <v/>
      </c>
      <c r="C2478" s="20">
        <f>IF($B2478="","",Тех_Движение!$D$2475)</f>
        <v/>
      </c>
      <c r="D2478" s="42">
        <f>IF($B2478="","",Тех_Движение!$B$2475)</f>
        <v/>
      </c>
      <c r="E2478" s="54">
        <f>IF($B2478="","",Тех_Движение!$F$2475)</f>
        <v/>
      </c>
      <c r="F2478" s="54">
        <f>IF($B2478="","",SUMIFS($E$5:$E2477,$C$5:$C2477,$C2478))</f>
        <v/>
      </c>
      <c r="G2478" s="54">
        <f>IF($B2478="","",MAX(0,$E2478-MAX(0,SUMIFS(Тех_Движение!$G$2:$G$5111,Тех_Движение!$D$2:$D$5111,$C2478,Тех_Движение!$B$2:$B$5111,"&lt;="&amp;Настройки!$B$5-1)-$F2478)))</f>
        <v/>
      </c>
      <c r="H2478" s="54">
        <f>IF($B2478="","",IF(AND($D2478&gt;=Настройки!$B$5,$D2478&lt;=Настройки!$B$6),$E2478,0))</f>
        <v/>
      </c>
      <c r="I2478" s="54">
        <f>IF($B2478="","",$G2478+$H2478-$J2478)</f>
        <v/>
      </c>
      <c r="J2478" s="54">
        <f>IF($B2478="","",MAX(0,$E2478-MAX(0,SUMIFS(Тех_Движение!$G$2:$G$5111,Тех_Движение!$D$2:$D$5111,$C2478,Тех_Движение!$B$2:$B$5111,"&lt;="&amp;Настройки!$B$6)-$F2478)))</f>
        <v/>
      </c>
      <c r="K2478" s="54">
        <f>IF(OR($B2478="",K$3&lt;$D2478+Настройки!$B$7),0,MAX(0,$E2478-MAX(0,SUMIFS(Тех_Движение!$G$2:$G$5111,Тех_Движение!$D$2:$D$5111,$C2478,Тех_Движение!$B$2:$B$5111,"&lt;="&amp;K$3)-$F2478)))</f>
        <v/>
      </c>
      <c r="L2478" s="54">
        <f>IF(OR($B2478="",L$3&lt;$D2478+Настройки!$B$7),0,MAX(0,$E2478-MAX(0,SUMIFS(Тех_Движение!$G$2:$G$5111,Тех_Движение!$D$2:$D$5111,$C2478,Тех_Движение!$B$2:$B$5111,"&lt;="&amp;L$3)-$F2478)))</f>
        <v/>
      </c>
      <c r="M2478" s="54">
        <f>IF(OR($B2478="",M$3&lt;$D2478+Настройки!$B$7),0,MAX(0,$E2478-MAX(0,SUMIFS(Тех_Движение!$G$2:$G$5111,Тех_Движение!$D$2:$D$5111,$C2478,Тех_Движение!$B$2:$B$5111,"&lt;="&amp;M$3)-$F2478)))</f>
        <v/>
      </c>
      <c r="N2478" s="54">
        <f>IF(OR($B2478="",N$3&lt;$D2478+Настройки!$B$7),0,MAX(0,$E2478-MAX(0,SUMIFS(Тех_Движение!$G$2:$G$5111,Тех_Движение!$D$2:$D$5111,$C2478,Тех_Движение!$B$2:$B$5111,"&lt;="&amp;N$3)-$F2478)))</f>
        <v/>
      </c>
      <c r="O2478" s="54">
        <f>IF(OR($B2478="",O$3&lt;$D2478+Настройки!$B$7),0,MAX(0,$E2478-MAX(0,SUMIFS(Тех_Движение!$G$2:$G$5111,Тех_Движение!$D$2:$D$5111,$C2478,Тех_Движение!$B$2:$B$5111,"&lt;="&amp;O$3)-$F2478)))</f>
        <v/>
      </c>
      <c r="P2478" s="54">
        <f>IF(OR($B2478="",P$3&lt;$D2478+Настройки!$B$7),0,MAX(0,$E2478-MAX(0,SUMIFS(Тех_Движение!$G$2:$G$5111,Тех_Движение!$D$2:$D$5111,$C2478,Тех_Движение!$B$2:$B$5111,"&lt;="&amp;P$3)-$F2478)))</f>
        <v/>
      </c>
      <c r="Q2478" s="54">
        <f>IF(OR($B2478="",Q$3&lt;$D2478+Настройки!$B$7),0,MAX(0,$E2478-MAX(0,SUMIFS(Тех_Движение!$G$2:$G$5111,Тех_Движение!$D$2:$D$5111,$C2478,Тех_Движение!$B$2:$B$5111,"&lt;="&amp;Q$3)-$F2478)))</f>
        <v/>
      </c>
      <c r="R2478" s="54">
        <f>IF($B2478="","",SUM($K2478:$Q2478))</f>
        <v/>
      </c>
      <c r="S2478" s="56">
        <f>IF($B2478="","",VLOOKUP($C2478,Настройки!$A$11:$L$17,9,FALSE))</f>
        <v/>
      </c>
      <c r="T2478" s="56">
        <f>IF($B2478="","",$R2478*$S2478)</f>
        <v/>
      </c>
    </row>
    <row r="2479">
      <c r="A2479" s="20">
        <f>Тех_Движение!$A$2476</f>
        <v/>
      </c>
      <c r="B2479" s="20">
        <f>IF(Тех_Движение!$F$2476&gt;0,Тех_Движение!$I$2476,"")</f>
        <v/>
      </c>
      <c r="C2479" s="20">
        <f>IF($B2479="","",Тех_Движение!$D$2476)</f>
        <v/>
      </c>
      <c r="D2479" s="42">
        <f>IF($B2479="","",Тех_Движение!$B$2476)</f>
        <v/>
      </c>
      <c r="E2479" s="54">
        <f>IF($B2479="","",Тех_Движение!$F$2476)</f>
        <v/>
      </c>
      <c r="F2479" s="54">
        <f>IF($B2479="","",SUMIFS($E$5:$E2478,$C$5:$C2478,$C2479))</f>
        <v/>
      </c>
      <c r="G2479" s="54">
        <f>IF($B2479="","",MAX(0,$E2479-MAX(0,SUMIFS(Тех_Движение!$G$2:$G$5111,Тех_Движение!$D$2:$D$5111,$C2479,Тех_Движение!$B$2:$B$5111,"&lt;="&amp;Настройки!$B$5-1)-$F2479)))</f>
        <v/>
      </c>
      <c r="H2479" s="54">
        <f>IF($B2479="","",IF(AND($D2479&gt;=Настройки!$B$5,$D2479&lt;=Настройки!$B$6),$E2479,0))</f>
        <v/>
      </c>
      <c r="I2479" s="54">
        <f>IF($B2479="","",$G2479+$H2479-$J2479)</f>
        <v/>
      </c>
      <c r="J2479" s="54">
        <f>IF($B2479="","",MAX(0,$E2479-MAX(0,SUMIFS(Тех_Движение!$G$2:$G$5111,Тех_Движение!$D$2:$D$5111,$C2479,Тех_Движение!$B$2:$B$5111,"&lt;="&amp;Настройки!$B$6)-$F2479)))</f>
        <v/>
      </c>
      <c r="K2479" s="54">
        <f>IF(OR($B2479="",K$3&lt;$D2479+Настройки!$B$7),0,MAX(0,$E2479-MAX(0,SUMIFS(Тех_Движение!$G$2:$G$5111,Тех_Движение!$D$2:$D$5111,$C2479,Тех_Движение!$B$2:$B$5111,"&lt;="&amp;K$3)-$F2479)))</f>
        <v/>
      </c>
      <c r="L2479" s="54">
        <f>IF(OR($B2479="",L$3&lt;$D2479+Настройки!$B$7),0,MAX(0,$E2479-MAX(0,SUMIFS(Тех_Движение!$G$2:$G$5111,Тех_Движение!$D$2:$D$5111,$C2479,Тех_Движение!$B$2:$B$5111,"&lt;="&amp;L$3)-$F2479)))</f>
        <v/>
      </c>
      <c r="M2479" s="54">
        <f>IF(OR($B2479="",M$3&lt;$D2479+Настройки!$B$7),0,MAX(0,$E2479-MAX(0,SUMIFS(Тех_Движение!$G$2:$G$5111,Тех_Движение!$D$2:$D$5111,$C2479,Тех_Движение!$B$2:$B$5111,"&lt;="&amp;M$3)-$F2479)))</f>
        <v/>
      </c>
      <c r="N2479" s="54">
        <f>IF(OR($B2479="",N$3&lt;$D2479+Настройки!$B$7),0,MAX(0,$E2479-MAX(0,SUMIFS(Тех_Движение!$G$2:$G$5111,Тех_Движение!$D$2:$D$5111,$C2479,Тех_Движение!$B$2:$B$5111,"&lt;="&amp;N$3)-$F2479)))</f>
        <v/>
      </c>
      <c r="O2479" s="54">
        <f>IF(OR($B2479="",O$3&lt;$D2479+Настройки!$B$7),0,MAX(0,$E2479-MAX(0,SUMIFS(Тех_Движение!$G$2:$G$5111,Тех_Движение!$D$2:$D$5111,$C2479,Тех_Движение!$B$2:$B$5111,"&lt;="&amp;O$3)-$F2479)))</f>
        <v/>
      </c>
      <c r="P2479" s="54">
        <f>IF(OR($B2479="",P$3&lt;$D2479+Настройки!$B$7),0,MAX(0,$E2479-MAX(0,SUMIFS(Тех_Движение!$G$2:$G$5111,Тех_Движение!$D$2:$D$5111,$C2479,Тех_Движение!$B$2:$B$5111,"&lt;="&amp;P$3)-$F2479)))</f>
        <v/>
      </c>
      <c r="Q2479" s="54">
        <f>IF(OR($B2479="",Q$3&lt;$D2479+Настройки!$B$7),0,MAX(0,$E2479-MAX(0,SUMIFS(Тех_Движение!$G$2:$G$5111,Тех_Движение!$D$2:$D$5111,$C2479,Тех_Движение!$B$2:$B$5111,"&lt;="&amp;Q$3)-$F2479)))</f>
        <v/>
      </c>
      <c r="R2479" s="54">
        <f>IF($B2479="","",SUM($K2479:$Q2479))</f>
        <v/>
      </c>
      <c r="S2479" s="56">
        <f>IF($B2479="","",VLOOKUP($C2479,Настройки!$A$11:$L$17,9,FALSE))</f>
        <v/>
      </c>
      <c r="T2479" s="56">
        <f>IF($B2479="","",$R2479*$S2479)</f>
        <v/>
      </c>
    </row>
    <row r="2480">
      <c r="A2480" s="20">
        <f>Тех_Движение!$A$2477</f>
        <v/>
      </c>
      <c r="B2480" s="20">
        <f>IF(Тех_Движение!$F$2477&gt;0,Тех_Движение!$I$2477,"")</f>
        <v/>
      </c>
      <c r="C2480" s="20">
        <f>IF($B2480="","",Тех_Движение!$D$2477)</f>
        <v/>
      </c>
      <c r="D2480" s="42">
        <f>IF($B2480="","",Тех_Движение!$B$2477)</f>
        <v/>
      </c>
      <c r="E2480" s="54">
        <f>IF($B2480="","",Тех_Движение!$F$2477)</f>
        <v/>
      </c>
      <c r="F2480" s="54">
        <f>IF($B2480="","",SUMIFS($E$5:$E2479,$C$5:$C2479,$C2480))</f>
        <v/>
      </c>
      <c r="G2480" s="54">
        <f>IF($B2480="","",MAX(0,$E2480-MAX(0,SUMIFS(Тех_Движение!$G$2:$G$5111,Тех_Движение!$D$2:$D$5111,$C2480,Тех_Движение!$B$2:$B$5111,"&lt;="&amp;Настройки!$B$5-1)-$F2480)))</f>
        <v/>
      </c>
      <c r="H2480" s="54">
        <f>IF($B2480="","",IF(AND($D2480&gt;=Настройки!$B$5,$D2480&lt;=Настройки!$B$6),$E2480,0))</f>
        <v/>
      </c>
      <c r="I2480" s="54">
        <f>IF($B2480="","",$G2480+$H2480-$J2480)</f>
        <v/>
      </c>
      <c r="J2480" s="54">
        <f>IF($B2480="","",MAX(0,$E2480-MAX(0,SUMIFS(Тех_Движение!$G$2:$G$5111,Тех_Движение!$D$2:$D$5111,$C2480,Тех_Движение!$B$2:$B$5111,"&lt;="&amp;Настройки!$B$6)-$F2480)))</f>
        <v/>
      </c>
      <c r="K2480" s="54">
        <f>IF(OR($B2480="",K$3&lt;$D2480+Настройки!$B$7),0,MAX(0,$E2480-MAX(0,SUMIFS(Тех_Движение!$G$2:$G$5111,Тех_Движение!$D$2:$D$5111,$C2480,Тех_Движение!$B$2:$B$5111,"&lt;="&amp;K$3)-$F2480)))</f>
        <v/>
      </c>
      <c r="L2480" s="54">
        <f>IF(OR($B2480="",L$3&lt;$D2480+Настройки!$B$7),0,MAX(0,$E2480-MAX(0,SUMIFS(Тех_Движение!$G$2:$G$5111,Тех_Движение!$D$2:$D$5111,$C2480,Тех_Движение!$B$2:$B$5111,"&lt;="&amp;L$3)-$F2480)))</f>
        <v/>
      </c>
      <c r="M2480" s="54">
        <f>IF(OR($B2480="",M$3&lt;$D2480+Настройки!$B$7),0,MAX(0,$E2480-MAX(0,SUMIFS(Тех_Движение!$G$2:$G$5111,Тех_Движение!$D$2:$D$5111,$C2480,Тех_Движение!$B$2:$B$5111,"&lt;="&amp;M$3)-$F2480)))</f>
        <v/>
      </c>
      <c r="N2480" s="54">
        <f>IF(OR($B2480="",N$3&lt;$D2480+Настройки!$B$7),0,MAX(0,$E2480-MAX(0,SUMIFS(Тех_Движение!$G$2:$G$5111,Тех_Движение!$D$2:$D$5111,$C2480,Тех_Движение!$B$2:$B$5111,"&lt;="&amp;N$3)-$F2480)))</f>
        <v/>
      </c>
      <c r="O2480" s="54">
        <f>IF(OR($B2480="",O$3&lt;$D2480+Настройки!$B$7),0,MAX(0,$E2480-MAX(0,SUMIFS(Тех_Движение!$G$2:$G$5111,Тех_Движение!$D$2:$D$5111,$C2480,Тех_Движение!$B$2:$B$5111,"&lt;="&amp;O$3)-$F2480)))</f>
        <v/>
      </c>
      <c r="P2480" s="54">
        <f>IF(OR($B2480="",P$3&lt;$D2480+Настройки!$B$7),0,MAX(0,$E2480-MAX(0,SUMIFS(Тех_Движение!$G$2:$G$5111,Тех_Движение!$D$2:$D$5111,$C2480,Тех_Движение!$B$2:$B$5111,"&lt;="&amp;P$3)-$F2480)))</f>
        <v/>
      </c>
      <c r="Q2480" s="54">
        <f>IF(OR($B2480="",Q$3&lt;$D2480+Настройки!$B$7),0,MAX(0,$E2480-MAX(0,SUMIFS(Тех_Движение!$G$2:$G$5111,Тех_Движение!$D$2:$D$5111,$C2480,Тех_Движение!$B$2:$B$5111,"&lt;="&amp;Q$3)-$F2480)))</f>
        <v/>
      </c>
      <c r="R2480" s="54">
        <f>IF($B2480="","",SUM($K2480:$Q2480))</f>
        <v/>
      </c>
      <c r="S2480" s="56">
        <f>IF($B2480="","",VLOOKUP($C2480,Настройки!$A$11:$L$17,9,FALSE))</f>
        <v/>
      </c>
      <c r="T2480" s="56">
        <f>IF($B2480="","",$R2480*$S2480)</f>
        <v/>
      </c>
    </row>
    <row r="2481">
      <c r="A2481" s="20">
        <f>Тех_Движение!$A$2478</f>
        <v/>
      </c>
      <c r="B2481" s="20">
        <f>IF(Тех_Движение!$F$2478&gt;0,Тех_Движение!$I$2478,"")</f>
        <v/>
      </c>
      <c r="C2481" s="20">
        <f>IF($B2481="","",Тех_Движение!$D$2478)</f>
        <v/>
      </c>
      <c r="D2481" s="42">
        <f>IF($B2481="","",Тех_Движение!$B$2478)</f>
        <v/>
      </c>
      <c r="E2481" s="54">
        <f>IF($B2481="","",Тех_Движение!$F$2478)</f>
        <v/>
      </c>
      <c r="F2481" s="54">
        <f>IF($B2481="","",SUMIFS($E$5:$E2480,$C$5:$C2480,$C2481))</f>
        <v/>
      </c>
      <c r="G2481" s="54">
        <f>IF($B2481="","",MAX(0,$E2481-MAX(0,SUMIFS(Тех_Движение!$G$2:$G$5111,Тех_Движение!$D$2:$D$5111,$C2481,Тех_Движение!$B$2:$B$5111,"&lt;="&amp;Настройки!$B$5-1)-$F2481)))</f>
        <v/>
      </c>
      <c r="H2481" s="54">
        <f>IF($B2481="","",IF(AND($D2481&gt;=Настройки!$B$5,$D2481&lt;=Настройки!$B$6),$E2481,0))</f>
        <v/>
      </c>
      <c r="I2481" s="54">
        <f>IF($B2481="","",$G2481+$H2481-$J2481)</f>
        <v/>
      </c>
      <c r="J2481" s="54">
        <f>IF($B2481="","",MAX(0,$E2481-MAX(0,SUMIFS(Тех_Движение!$G$2:$G$5111,Тех_Движение!$D$2:$D$5111,$C2481,Тех_Движение!$B$2:$B$5111,"&lt;="&amp;Настройки!$B$6)-$F2481)))</f>
        <v/>
      </c>
      <c r="K2481" s="54">
        <f>IF(OR($B2481="",K$3&lt;$D2481+Настройки!$B$7),0,MAX(0,$E2481-MAX(0,SUMIFS(Тех_Движение!$G$2:$G$5111,Тех_Движение!$D$2:$D$5111,$C2481,Тех_Движение!$B$2:$B$5111,"&lt;="&amp;K$3)-$F2481)))</f>
        <v/>
      </c>
      <c r="L2481" s="54">
        <f>IF(OR($B2481="",L$3&lt;$D2481+Настройки!$B$7),0,MAX(0,$E2481-MAX(0,SUMIFS(Тех_Движение!$G$2:$G$5111,Тех_Движение!$D$2:$D$5111,$C2481,Тех_Движение!$B$2:$B$5111,"&lt;="&amp;L$3)-$F2481)))</f>
        <v/>
      </c>
      <c r="M2481" s="54">
        <f>IF(OR($B2481="",M$3&lt;$D2481+Настройки!$B$7),0,MAX(0,$E2481-MAX(0,SUMIFS(Тех_Движение!$G$2:$G$5111,Тех_Движение!$D$2:$D$5111,$C2481,Тех_Движение!$B$2:$B$5111,"&lt;="&amp;M$3)-$F2481)))</f>
        <v/>
      </c>
      <c r="N2481" s="54">
        <f>IF(OR($B2481="",N$3&lt;$D2481+Настройки!$B$7),0,MAX(0,$E2481-MAX(0,SUMIFS(Тех_Движение!$G$2:$G$5111,Тех_Движение!$D$2:$D$5111,$C2481,Тех_Движение!$B$2:$B$5111,"&lt;="&amp;N$3)-$F2481)))</f>
        <v/>
      </c>
      <c r="O2481" s="54">
        <f>IF(OR($B2481="",O$3&lt;$D2481+Настройки!$B$7),0,MAX(0,$E2481-MAX(0,SUMIFS(Тех_Движение!$G$2:$G$5111,Тех_Движение!$D$2:$D$5111,$C2481,Тех_Движение!$B$2:$B$5111,"&lt;="&amp;O$3)-$F2481)))</f>
        <v/>
      </c>
      <c r="P2481" s="54">
        <f>IF(OR($B2481="",P$3&lt;$D2481+Настройки!$B$7),0,MAX(0,$E2481-MAX(0,SUMIFS(Тех_Движение!$G$2:$G$5111,Тех_Движение!$D$2:$D$5111,$C2481,Тех_Движение!$B$2:$B$5111,"&lt;="&amp;P$3)-$F2481)))</f>
        <v/>
      </c>
      <c r="Q2481" s="54">
        <f>IF(OR($B2481="",Q$3&lt;$D2481+Настройки!$B$7),0,MAX(0,$E2481-MAX(0,SUMIFS(Тех_Движение!$G$2:$G$5111,Тех_Движение!$D$2:$D$5111,$C2481,Тех_Движение!$B$2:$B$5111,"&lt;="&amp;Q$3)-$F2481)))</f>
        <v/>
      </c>
      <c r="R2481" s="54">
        <f>IF($B2481="","",SUM($K2481:$Q2481))</f>
        <v/>
      </c>
      <c r="S2481" s="56">
        <f>IF($B2481="","",VLOOKUP($C2481,Настройки!$A$11:$L$17,9,FALSE))</f>
        <v/>
      </c>
      <c r="T2481" s="56">
        <f>IF($B2481="","",$R2481*$S2481)</f>
        <v/>
      </c>
    </row>
    <row r="2482">
      <c r="A2482" s="20">
        <f>Тех_Движение!$A$2479</f>
        <v/>
      </c>
      <c r="B2482" s="20">
        <f>IF(Тех_Движение!$F$2479&gt;0,Тех_Движение!$I$2479,"")</f>
        <v/>
      </c>
      <c r="C2482" s="20">
        <f>IF($B2482="","",Тех_Движение!$D$2479)</f>
        <v/>
      </c>
      <c r="D2482" s="42">
        <f>IF($B2482="","",Тех_Движение!$B$2479)</f>
        <v/>
      </c>
      <c r="E2482" s="54">
        <f>IF($B2482="","",Тех_Движение!$F$2479)</f>
        <v/>
      </c>
      <c r="F2482" s="54">
        <f>IF($B2482="","",SUMIFS($E$5:$E2481,$C$5:$C2481,$C2482))</f>
        <v/>
      </c>
      <c r="G2482" s="54">
        <f>IF($B2482="","",MAX(0,$E2482-MAX(0,SUMIFS(Тех_Движение!$G$2:$G$5111,Тех_Движение!$D$2:$D$5111,$C2482,Тех_Движение!$B$2:$B$5111,"&lt;="&amp;Настройки!$B$5-1)-$F2482)))</f>
        <v/>
      </c>
      <c r="H2482" s="54">
        <f>IF($B2482="","",IF(AND($D2482&gt;=Настройки!$B$5,$D2482&lt;=Настройки!$B$6),$E2482,0))</f>
        <v/>
      </c>
      <c r="I2482" s="54">
        <f>IF($B2482="","",$G2482+$H2482-$J2482)</f>
        <v/>
      </c>
      <c r="J2482" s="54">
        <f>IF($B2482="","",MAX(0,$E2482-MAX(0,SUMIFS(Тех_Движение!$G$2:$G$5111,Тех_Движение!$D$2:$D$5111,$C2482,Тех_Движение!$B$2:$B$5111,"&lt;="&amp;Настройки!$B$6)-$F2482)))</f>
        <v/>
      </c>
      <c r="K2482" s="54">
        <f>IF(OR($B2482="",K$3&lt;$D2482+Настройки!$B$7),0,MAX(0,$E2482-MAX(0,SUMIFS(Тех_Движение!$G$2:$G$5111,Тех_Движение!$D$2:$D$5111,$C2482,Тех_Движение!$B$2:$B$5111,"&lt;="&amp;K$3)-$F2482)))</f>
        <v/>
      </c>
      <c r="L2482" s="54">
        <f>IF(OR($B2482="",L$3&lt;$D2482+Настройки!$B$7),0,MAX(0,$E2482-MAX(0,SUMIFS(Тех_Движение!$G$2:$G$5111,Тех_Движение!$D$2:$D$5111,$C2482,Тех_Движение!$B$2:$B$5111,"&lt;="&amp;L$3)-$F2482)))</f>
        <v/>
      </c>
      <c r="M2482" s="54">
        <f>IF(OR($B2482="",M$3&lt;$D2482+Настройки!$B$7),0,MAX(0,$E2482-MAX(0,SUMIFS(Тех_Движение!$G$2:$G$5111,Тех_Движение!$D$2:$D$5111,$C2482,Тех_Движение!$B$2:$B$5111,"&lt;="&amp;M$3)-$F2482)))</f>
        <v/>
      </c>
      <c r="N2482" s="54">
        <f>IF(OR($B2482="",N$3&lt;$D2482+Настройки!$B$7),0,MAX(0,$E2482-MAX(0,SUMIFS(Тех_Движение!$G$2:$G$5111,Тех_Движение!$D$2:$D$5111,$C2482,Тех_Движение!$B$2:$B$5111,"&lt;="&amp;N$3)-$F2482)))</f>
        <v/>
      </c>
      <c r="O2482" s="54">
        <f>IF(OR($B2482="",O$3&lt;$D2482+Настройки!$B$7),0,MAX(0,$E2482-MAX(0,SUMIFS(Тех_Движение!$G$2:$G$5111,Тех_Движение!$D$2:$D$5111,$C2482,Тех_Движение!$B$2:$B$5111,"&lt;="&amp;O$3)-$F2482)))</f>
        <v/>
      </c>
      <c r="P2482" s="54">
        <f>IF(OR($B2482="",P$3&lt;$D2482+Настройки!$B$7),0,MAX(0,$E2482-MAX(0,SUMIFS(Тех_Движение!$G$2:$G$5111,Тех_Движение!$D$2:$D$5111,$C2482,Тех_Движение!$B$2:$B$5111,"&lt;="&amp;P$3)-$F2482)))</f>
        <v/>
      </c>
      <c r="Q2482" s="54">
        <f>IF(OR($B2482="",Q$3&lt;$D2482+Настройки!$B$7),0,MAX(0,$E2482-MAX(0,SUMIFS(Тех_Движение!$G$2:$G$5111,Тех_Движение!$D$2:$D$5111,$C2482,Тех_Движение!$B$2:$B$5111,"&lt;="&amp;Q$3)-$F2482)))</f>
        <v/>
      </c>
      <c r="R2482" s="54">
        <f>IF($B2482="","",SUM($K2482:$Q2482))</f>
        <v/>
      </c>
      <c r="S2482" s="56">
        <f>IF($B2482="","",VLOOKUP($C2482,Настройки!$A$11:$L$17,9,FALSE))</f>
        <v/>
      </c>
      <c r="T2482" s="56">
        <f>IF($B2482="","",$R2482*$S2482)</f>
        <v/>
      </c>
    </row>
    <row r="2483">
      <c r="A2483" s="20">
        <f>Тех_Движение!$A$2480</f>
        <v/>
      </c>
      <c r="B2483" s="20">
        <f>IF(Тех_Движение!$F$2480&gt;0,Тех_Движение!$I$2480,"")</f>
        <v/>
      </c>
      <c r="C2483" s="20">
        <f>IF($B2483="","",Тех_Движение!$D$2480)</f>
        <v/>
      </c>
      <c r="D2483" s="42">
        <f>IF($B2483="","",Тех_Движение!$B$2480)</f>
        <v/>
      </c>
      <c r="E2483" s="54">
        <f>IF($B2483="","",Тех_Движение!$F$2480)</f>
        <v/>
      </c>
      <c r="F2483" s="54">
        <f>IF($B2483="","",SUMIFS($E$5:$E2482,$C$5:$C2482,$C2483))</f>
        <v/>
      </c>
      <c r="G2483" s="54">
        <f>IF($B2483="","",MAX(0,$E2483-MAX(0,SUMIFS(Тех_Движение!$G$2:$G$5111,Тех_Движение!$D$2:$D$5111,$C2483,Тех_Движение!$B$2:$B$5111,"&lt;="&amp;Настройки!$B$5-1)-$F2483)))</f>
        <v/>
      </c>
      <c r="H2483" s="54">
        <f>IF($B2483="","",IF(AND($D2483&gt;=Настройки!$B$5,$D2483&lt;=Настройки!$B$6),$E2483,0))</f>
        <v/>
      </c>
      <c r="I2483" s="54">
        <f>IF($B2483="","",$G2483+$H2483-$J2483)</f>
        <v/>
      </c>
      <c r="J2483" s="54">
        <f>IF($B2483="","",MAX(0,$E2483-MAX(0,SUMIFS(Тех_Движение!$G$2:$G$5111,Тех_Движение!$D$2:$D$5111,$C2483,Тех_Движение!$B$2:$B$5111,"&lt;="&amp;Настройки!$B$6)-$F2483)))</f>
        <v/>
      </c>
      <c r="K2483" s="54">
        <f>IF(OR($B2483="",K$3&lt;$D2483+Настройки!$B$7),0,MAX(0,$E2483-MAX(0,SUMIFS(Тех_Движение!$G$2:$G$5111,Тех_Движение!$D$2:$D$5111,$C2483,Тех_Движение!$B$2:$B$5111,"&lt;="&amp;K$3)-$F2483)))</f>
        <v/>
      </c>
      <c r="L2483" s="54">
        <f>IF(OR($B2483="",L$3&lt;$D2483+Настройки!$B$7),0,MAX(0,$E2483-MAX(0,SUMIFS(Тех_Движение!$G$2:$G$5111,Тех_Движение!$D$2:$D$5111,$C2483,Тех_Движение!$B$2:$B$5111,"&lt;="&amp;L$3)-$F2483)))</f>
        <v/>
      </c>
      <c r="M2483" s="54">
        <f>IF(OR($B2483="",M$3&lt;$D2483+Настройки!$B$7),0,MAX(0,$E2483-MAX(0,SUMIFS(Тех_Движение!$G$2:$G$5111,Тех_Движение!$D$2:$D$5111,$C2483,Тех_Движение!$B$2:$B$5111,"&lt;="&amp;M$3)-$F2483)))</f>
        <v/>
      </c>
      <c r="N2483" s="54">
        <f>IF(OR($B2483="",N$3&lt;$D2483+Настройки!$B$7),0,MAX(0,$E2483-MAX(0,SUMIFS(Тех_Движение!$G$2:$G$5111,Тех_Движение!$D$2:$D$5111,$C2483,Тех_Движение!$B$2:$B$5111,"&lt;="&amp;N$3)-$F2483)))</f>
        <v/>
      </c>
      <c r="O2483" s="54">
        <f>IF(OR($B2483="",O$3&lt;$D2483+Настройки!$B$7),0,MAX(0,$E2483-MAX(0,SUMIFS(Тех_Движение!$G$2:$G$5111,Тех_Движение!$D$2:$D$5111,$C2483,Тех_Движение!$B$2:$B$5111,"&lt;="&amp;O$3)-$F2483)))</f>
        <v/>
      </c>
      <c r="P2483" s="54">
        <f>IF(OR($B2483="",P$3&lt;$D2483+Настройки!$B$7),0,MAX(0,$E2483-MAX(0,SUMIFS(Тех_Движение!$G$2:$G$5111,Тех_Движение!$D$2:$D$5111,$C2483,Тех_Движение!$B$2:$B$5111,"&lt;="&amp;P$3)-$F2483)))</f>
        <v/>
      </c>
      <c r="Q2483" s="54">
        <f>IF(OR($B2483="",Q$3&lt;$D2483+Настройки!$B$7),0,MAX(0,$E2483-MAX(0,SUMIFS(Тех_Движение!$G$2:$G$5111,Тех_Движение!$D$2:$D$5111,$C2483,Тех_Движение!$B$2:$B$5111,"&lt;="&amp;Q$3)-$F2483)))</f>
        <v/>
      </c>
      <c r="R2483" s="54">
        <f>IF($B2483="","",SUM($K2483:$Q2483))</f>
        <v/>
      </c>
      <c r="S2483" s="56">
        <f>IF($B2483="","",VLOOKUP($C2483,Настройки!$A$11:$L$17,9,FALSE))</f>
        <v/>
      </c>
      <c r="T2483" s="56">
        <f>IF($B2483="","",$R2483*$S2483)</f>
        <v/>
      </c>
    </row>
    <row r="2484">
      <c r="A2484" s="20">
        <f>Тех_Движение!$A$2481</f>
        <v/>
      </c>
      <c r="B2484" s="20">
        <f>IF(Тех_Движение!$F$2481&gt;0,Тех_Движение!$I$2481,"")</f>
        <v/>
      </c>
      <c r="C2484" s="20">
        <f>IF($B2484="","",Тех_Движение!$D$2481)</f>
        <v/>
      </c>
      <c r="D2484" s="42">
        <f>IF($B2484="","",Тех_Движение!$B$2481)</f>
        <v/>
      </c>
      <c r="E2484" s="54">
        <f>IF($B2484="","",Тех_Движение!$F$2481)</f>
        <v/>
      </c>
      <c r="F2484" s="54">
        <f>IF($B2484="","",SUMIFS($E$5:$E2483,$C$5:$C2483,$C2484))</f>
        <v/>
      </c>
      <c r="G2484" s="54">
        <f>IF($B2484="","",MAX(0,$E2484-MAX(0,SUMIFS(Тех_Движение!$G$2:$G$5111,Тех_Движение!$D$2:$D$5111,$C2484,Тех_Движение!$B$2:$B$5111,"&lt;="&amp;Настройки!$B$5-1)-$F2484)))</f>
        <v/>
      </c>
      <c r="H2484" s="54">
        <f>IF($B2484="","",IF(AND($D2484&gt;=Настройки!$B$5,$D2484&lt;=Настройки!$B$6),$E2484,0))</f>
        <v/>
      </c>
      <c r="I2484" s="54">
        <f>IF($B2484="","",$G2484+$H2484-$J2484)</f>
        <v/>
      </c>
      <c r="J2484" s="54">
        <f>IF($B2484="","",MAX(0,$E2484-MAX(0,SUMIFS(Тех_Движение!$G$2:$G$5111,Тех_Движение!$D$2:$D$5111,$C2484,Тех_Движение!$B$2:$B$5111,"&lt;="&amp;Настройки!$B$6)-$F2484)))</f>
        <v/>
      </c>
      <c r="K2484" s="54">
        <f>IF(OR($B2484="",K$3&lt;$D2484+Настройки!$B$7),0,MAX(0,$E2484-MAX(0,SUMIFS(Тех_Движение!$G$2:$G$5111,Тех_Движение!$D$2:$D$5111,$C2484,Тех_Движение!$B$2:$B$5111,"&lt;="&amp;K$3)-$F2484)))</f>
        <v/>
      </c>
      <c r="L2484" s="54">
        <f>IF(OR($B2484="",L$3&lt;$D2484+Настройки!$B$7),0,MAX(0,$E2484-MAX(0,SUMIFS(Тех_Движение!$G$2:$G$5111,Тех_Движение!$D$2:$D$5111,$C2484,Тех_Движение!$B$2:$B$5111,"&lt;="&amp;L$3)-$F2484)))</f>
        <v/>
      </c>
      <c r="M2484" s="54">
        <f>IF(OR($B2484="",M$3&lt;$D2484+Настройки!$B$7),0,MAX(0,$E2484-MAX(0,SUMIFS(Тех_Движение!$G$2:$G$5111,Тех_Движение!$D$2:$D$5111,$C2484,Тех_Движение!$B$2:$B$5111,"&lt;="&amp;M$3)-$F2484)))</f>
        <v/>
      </c>
      <c r="N2484" s="54">
        <f>IF(OR($B2484="",N$3&lt;$D2484+Настройки!$B$7),0,MAX(0,$E2484-MAX(0,SUMIFS(Тех_Движение!$G$2:$G$5111,Тех_Движение!$D$2:$D$5111,$C2484,Тех_Движение!$B$2:$B$5111,"&lt;="&amp;N$3)-$F2484)))</f>
        <v/>
      </c>
      <c r="O2484" s="54">
        <f>IF(OR($B2484="",O$3&lt;$D2484+Настройки!$B$7),0,MAX(0,$E2484-MAX(0,SUMIFS(Тех_Движение!$G$2:$G$5111,Тех_Движение!$D$2:$D$5111,$C2484,Тех_Движение!$B$2:$B$5111,"&lt;="&amp;O$3)-$F2484)))</f>
        <v/>
      </c>
      <c r="P2484" s="54">
        <f>IF(OR($B2484="",P$3&lt;$D2484+Настройки!$B$7),0,MAX(0,$E2484-MAX(0,SUMIFS(Тех_Движение!$G$2:$G$5111,Тех_Движение!$D$2:$D$5111,$C2484,Тех_Движение!$B$2:$B$5111,"&lt;="&amp;P$3)-$F2484)))</f>
        <v/>
      </c>
      <c r="Q2484" s="54">
        <f>IF(OR($B2484="",Q$3&lt;$D2484+Настройки!$B$7),0,MAX(0,$E2484-MAX(0,SUMIFS(Тех_Движение!$G$2:$G$5111,Тех_Движение!$D$2:$D$5111,$C2484,Тех_Движение!$B$2:$B$5111,"&lt;="&amp;Q$3)-$F2484)))</f>
        <v/>
      </c>
      <c r="R2484" s="54">
        <f>IF($B2484="","",SUM($K2484:$Q2484))</f>
        <v/>
      </c>
      <c r="S2484" s="56">
        <f>IF($B2484="","",VLOOKUP($C2484,Настройки!$A$11:$L$17,9,FALSE))</f>
        <v/>
      </c>
      <c r="T2484" s="56">
        <f>IF($B2484="","",$R2484*$S2484)</f>
        <v/>
      </c>
    </row>
    <row r="2485">
      <c r="A2485" s="20">
        <f>Тех_Движение!$A$2482</f>
        <v/>
      </c>
      <c r="B2485" s="20">
        <f>IF(Тех_Движение!$F$2482&gt;0,Тех_Движение!$I$2482,"")</f>
        <v/>
      </c>
      <c r="C2485" s="20">
        <f>IF($B2485="","",Тех_Движение!$D$2482)</f>
        <v/>
      </c>
      <c r="D2485" s="42">
        <f>IF($B2485="","",Тех_Движение!$B$2482)</f>
        <v/>
      </c>
      <c r="E2485" s="54">
        <f>IF($B2485="","",Тех_Движение!$F$2482)</f>
        <v/>
      </c>
      <c r="F2485" s="54">
        <f>IF($B2485="","",SUMIFS($E$5:$E2484,$C$5:$C2484,$C2485))</f>
        <v/>
      </c>
      <c r="G2485" s="54">
        <f>IF($B2485="","",MAX(0,$E2485-MAX(0,SUMIFS(Тех_Движение!$G$2:$G$5111,Тех_Движение!$D$2:$D$5111,$C2485,Тех_Движение!$B$2:$B$5111,"&lt;="&amp;Настройки!$B$5-1)-$F2485)))</f>
        <v/>
      </c>
      <c r="H2485" s="54">
        <f>IF($B2485="","",IF(AND($D2485&gt;=Настройки!$B$5,$D2485&lt;=Настройки!$B$6),$E2485,0))</f>
        <v/>
      </c>
      <c r="I2485" s="54">
        <f>IF($B2485="","",$G2485+$H2485-$J2485)</f>
        <v/>
      </c>
      <c r="J2485" s="54">
        <f>IF($B2485="","",MAX(0,$E2485-MAX(0,SUMIFS(Тех_Движение!$G$2:$G$5111,Тех_Движение!$D$2:$D$5111,$C2485,Тех_Движение!$B$2:$B$5111,"&lt;="&amp;Настройки!$B$6)-$F2485)))</f>
        <v/>
      </c>
      <c r="K2485" s="54">
        <f>IF(OR($B2485="",K$3&lt;$D2485+Настройки!$B$7),0,MAX(0,$E2485-MAX(0,SUMIFS(Тех_Движение!$G$2:$G$5111,Тех_Движение!$D$2:$D$5111,$C2485,Тех_Движение!$B$2:$B$5111,"&lt;="&amp;K$3)-$F2485)))</f>
        <v/>
      </c>
      <c r="L2485" s="54">
        <f>IF(OR($B2485="",L$3&lt;$D2485+Настройки!$B$7),0,MAX(0,$E2485-MAX(0,SUMIFS(Тех_Движение!$G$2:$G$5111,Тех_Движение!$D$2:$D$5111,$C2485,Тех_Движение!$B$2:$B$5111,"&lt;="&amp;L$3)-$F2485)))</f>
        <v/>
      </c>
      <c r="M2485" s="54">
        <f>IF(OR($B2485="",M$3&lt;$D2485+Настройки!$B$7),0,MAX(0,$E2485-MAX(0,SUMIFS(Тех_Движение!$G$2:$G$5111,Тех_Движение!$D$2:$D$5111,$C2485,Тех_Движение!$B$2:$B$5111,"&lt;="&amp;M$3)-$F2485)))</f>
        <v/>
      </c>
      <c r="N2485" s="54">
        <f>IF(OR($B2485="",N$3&lt;$D2485+Настройки!$B$7),0,MAX(0,$E2485-MAX(0,SUMIFS(Тех_Движение!$G$2:$G$5111,Тех_Движение!$D$2:$D$5111,$C2485,Тех_Движение!$B$2:$B$5111,"&lt;="&amp;N$3)-$F2485)))</f>
        <v/>
      </c>
      <c r="O2485" s="54">
        <f>IF(OR($B2485="",O$3&lt;$D2485+Настройки!$B$7),0,MAX(0,$E2485-MAX(0,SUMIFS(Тех_Движение!$G$2:$G$5111,Тех_Движение!$D$2:$D$5111,$C2485,Тех_Движение!$B$2:$B$5111,"&lt;="&amp;O$3)-$F2485)))</f>
        <v/>
      </c>
      <c r="P2485" s="54">
        <f>IF(OR($B2485="",P$3&lt;$D2485+Настройки!$B$7),0,MAX(0,$E2485-MAX(0,SUMIFS(Тех_Движение!$G$2:$G$5111,Тех_Движение!$D$2:$D$5111,$C2485,Тех_Движение!$B$2:$B$5111,"&lt;="&amp;P$3)-$F2485)))</f>
        <v/>
      </c>
      <c r="Q2485" s="54">
        <f>IF(OR($B2485="",Q$3&lt;$D2485+Настройки!$B$7),0,MAX(0,$E2485-MAX(0,SUMIFS(Тех_Движение!$G$2:$G$5111,Тех_Движение!$D$2:$D$5111,$C2485,Тех_Движение!$B$2:$B$5111,"&lt;="&amp;Q$3)-$F2485)))</f>
        <v/>
      </c>
      <c r="R2485" s="54">
        <f>IF($B2485="","",SUM($K2485:$Q2485))</f>
        <v/>
      </c>
      <c r="S2485" s="56">
        <f>IF($B2485="","",VLOOKUP($C2485,Настройки!$A$11:$L$17,9,FALSE))</f>
        <v/>
      </c>
      <c r="T2485" s="56">
        <f>IF($B2485="","",$R2485*$S2485)</f>
        <v/>
      </c>
    </row>
    <row r="2486">
      <c r="A2486" s="20">
        <f>Тех_Движение!$A$2483</f>
        <v/>
      </c>
      <c r="B2486" s="20">
        <f>IF(Тех_Движение!$F$2483&gt;0,Тех_Движение!$I$2483,"")</f>
        <v/>
      </c>
      <c r="C2486" s="20">
        <f>IF($B2486="","",Тех_Движение!$D$2483)</f>
        <v/>
      </c>
      <c r="D2486" s="42">
        <f>IF($B2486="","",Тех_Движение!$B$2483)</f>
        <v/>
      </c>
      <c r="E2486" s="54">
        <f>IF($B2486="","",Тех_Движение!$F$2483)</f>
        <v/>
      </c>
      <c r="F2486" s="54">
        <f>IF($B2486="","",SUMIFS($E$5:$E2485,$C$5:$C2485,$C2486))</f>
        <v/>
      </c>
      <c r="G2486" s="54">
        <f>IF($B2486="","",MAX(0,$E2486-MAX(0,SUMIFS(Тех_Движение!$G$2:$G$5111,Тех_Движение!$D$2:$D$5111,$C2486,Тех_Движение!$B$2:$B$5111,"&lt;="&amp;Настройки!$B$5-1)-$F2486)))</f>
        <v/>
      </c>
      <c r="H2486" s="54">
        <f>IF($B2486="","",IF(AND($D2486&gt;=Настройки!$B$5,$D2486&lt;=Настройки!$B$6),$E2486,0))</f>
        <v/>
      </c>
      <c r="I2486" s="54">
        <f>IF($B2486="","",$G2486+$H2486-$J2486)</f>
        <v/>
      </c>
      <c r="J2486" s="54">
        <f>IF($B2486="","",MAX(0,$E2486-MAX(0,SUMIFS(Тех_Движение!$G$2:$G$5111,Тех_Движение!$D$2:$D$5111,$C2486,Тех_Движение!$B$2:$B$5111,"&lt;="&amp;Настройки!$B$6)-$F2486)))</f>
        <v/>
      </c>
      <c r="K2486" s="54">
        <f>IF(OR($B2486="",K$3&lt;$D2486+Настройки!$B$7),0,MAX(0,$E2486-MAX(0,SUMIFS(Тех_Движение!$G$2:$G$5111,Тех_Движение!$D$2:$D$5111,$C2486,Тех_Движение!$B$2:$B$5111,"&lt;="&amp;K$3)-$F2486)))</f>
        <v/>
      </c>
      <c r="L2486" s="54">
        <f>IF(OR($B2486="",L$3&lt;$D2486+Настройки!$B$7),0,MAX(0,$E2486-MAX(0,SUMIFS(Тех_Движение!$G$2:$G$5111,Тех_Движение!$D$2:$D$5111,$C2486,Тех_Движение!$B$2:$B$5111,"&lt;="&amp;L$3)-$F2486)))</f>
        <v/>
      </c>
      <c r="M2486" s="54">
        <f>IF(OR($B2486="",M$3&lt;$D2486+Настройки!$B$7),0,MAX(0,$E2486-MAX(0,SUMIFS(Тех_Движение!$G$2:$G$5111,Тех_Движение!$D$2:$D$5111,$C2486,Тех_Движение!$B$2:$B$5111,"&lt;="&amp;M$3)-$F2486)))</f>
        <v/>
      </c>
      <c r="N2486" s="54">
        <f>IF(OR($B2486="",N$3&lt;$D2486+Настройки!$B$7),0,MAX(0,$E2486-MAX(0,SUMIFS(Тех_Движение!$G$2:$G$5111,Тех_Движение!$D$2:$D$5111,$C2486,Тех_Движение!$B$2:$B$5111,"&lt;="&amp;N$3)-$F2486)))</f>
        <v/>
      </c>
      <c r="O2486" s="54">
        <f>IF(OR($B2486="",O$3&lt;$D2486+Настройки!$B$7),0,MAX(0,$E2486-MAX(0,SUMIFS(Тех_Движение!$G$2:$G$5111,Тех_Движение!$D$2:$D$5111,$C2486,Тех_Движение!$B$2:$B$5111,"&lt;="&amp;O$3)-$F2486)))</f>
        <v/>
      </c>
      <c r="P2486" s="54">
        <f>IF(OR($B2486="",P$3&lt;$D2486+Настройки!$B$7),0,MAX(0,$E2486-MAX(0,SUMIFS(Тех_Движение!$G$2:$G$5111,Тех_Движение!$D$2:$D$5111,$C2486,Тех_Движение!$B$2:$B$5111,"&lt;="&amp;P$3)-$F2486)))</f>
        <v/>
      </c>
      <c r="Q2486" s="54">
        <f>IF(OR($B2486="",Q$3&lt;$D2486+Настройки!$B$7),0,MAX(0,$E2486-MAX(0,SUMIFS(Тех_Движение!$G$2:$G$5111,Тех_Движение!$D$2:$D$5111,$C2486,Тех_Движение!$B$2:$B$5111,"&lt;="&amp;Q$3)-$F2486)))</f>
        <v/>
      </c>
      <c r="R2486" s="54">
        <f>IF($B2486="","",SUM($K2486:$Q2486))</f>
        <v/>
      </c>
      <c r="S2486" s="56">
        <f>IF($B2486="","",VLOOKUP($C2486,Настройки!$A$11:$L$17,9,FALSE))</f>
        <v/>
      </c>
      <c r="T2486" s="56">
        <f>IF($B2486="","",$R2486*$S2486)</f>
        <v/>
      </c>
    </row>
    <row r="2487">
      <c r="A2487" s="20">
        <f>Тех_Движение!$A$2484</f>
        <v/>
      </c>
      <c r="B2487" s="20">
        <f>IF(Тех_Движение!$F$2484&gt;0,Тех_Движение!$I$2484,"")</f>
        <v/>
      </c>
      <c r="C2487" s="20">
        <f>IF($B2487="","",Тех_Движение!$D$2484)</f>
        <v/>
      </c>
      <c r="D2487" s="42">
        <f>IF($B2487="","",Тех_Движение!$B$2484)</f>
        <v/>
      </c>
      <c r="E2487" s="54">
        <f>IF($B2487="","",Тех_Движение!$F$2484)</f>
        <v/>
      </c>
      <c r="F2487" s="54">
        <f>IF($B2487="","",SUMIFS($E$5:$E2486,$C$5:$C2486,$C2487))</f>
        <v/>
      </c>
      <c r="G2487" s="54">
        <f>IF($B2487="","",MAX(0,$E2487-MAX(0,SUMIFS(Тех_Движение!$G$2:$G$5111,Тех_Движение!$D$2:$D$5111,$C2487,Тех_Движение!$B$2:$B$5111,"&lt;="&amp;Настройки!$B$5-1)-$F2487)))</f>
        <v/>
      </c>
      <c r="H2487" s="54">
        <f>IF($B2487="","",IF(AND($D2487&gt;=Настройки!$B$5,$D2487&lt;=Настройки!$B$6),$E2487,0))</f>
        <v/>
      </c>
      <c r="I2487" s="54">
        <f>IF($B2487="","",$G2487+$H2487-$J2487)</f>
        <v/>
      </c>
      <c r="J2487" s="54">
        <f>IF($B2487="","",MAX(0,$E2487-MAX(0,SUMIFS(Тех_Движение!$G$2:$G$5111,Тех_Движение!$D$2:$D$5111,$C2487,Тех_Движение!$B$2:$B$5111,"&lt;="&amp;Настройки!$B$6)-$F2487)))</f>
        <v/>
      </c>
      <c r="K2487" s="54">
        <f>IF(OR($B2487="",K$3&lt;$D2487+Настройки!$B$7),0,MAX(0,$E2487-MAX(0,SUMIFS(Тех_Движение!$G$2:$G$5111,Тех_Движение!$D$2:$D$5111,$C2487,Тех_Движение!$B$2:$B$5111,"&lt;="&amp;K$3)-$F2487)))</f>
        <v/>
      </c>
      <c r="L2487" s="54">
        <f>IF(OR($B2487="",L$3&lt;$D2487+Настройки!$B$7),0,MAX(0,$E2487-MAX(0,SUMIFS(Тех_Движение!$G$2:$G$5111,Тех_Движение!$D$2:$D$5111,$C2487,Тех_Движение!$B$2:$B$5111,"&lt;="&amp;L$3)-$F2487)))</f>
        <v/>
      </c>
      <c r="M2487" s="54">
        <f>IF(OR($B2487="",M$3&lt;$D2487+Настройки!$B$7),0,MAX(0,$E2487-MAX(0,SUMIFS(Тех_Движение!$G$2:$G$5111,Тех_Движение!$D$2:$D$5111,$C2487,Тех_Движение!$B$2:$B$5111,"&lt;="&amp;M$3)-$F2487)))</f>
        <v/>
      </c>
      <c r="N2487" s="54">
        <f>IF(OR($B2487="",N$3&lt;$D2487+Настройки!$B$7),0,MAX(0,$E2487-MAX(0,SUMIFS(Тех_Движение!$G$2:$G$5111,Тех_Движение!$D$2:$D$5111,$C2487,Тех_Движение!$B$2:$B$5111,"&lt;="&amp;N$3)-$F2487)))</f>
        <v/>
      </c>
      <c r="O2487" s="54">
        <f>IF(OR($B2487="",O$3&lt;$D2487+Настройки!$B$7),0,MAX(0,$E2487-MAX(0,SUMIFS(Тех_Движение!$G$2:$G$5111,Тех_Движение!$D$2:$D$5111,$C2487,Тех_Движение!$B$2:$B$5111,"&lt;="&amp;O$3)-$F2487)))</f>
        <v/>
      </c>
      <c r="P2487" s="54">
        <f>IF(OR($B2487="",P$3&lt;$D2487+Настройки!$B$7),0,MAX(0,$E2487-MAX(0,SUMIFS(Тех_Движение!$G$2:$G$5111,Тех_Движение!$D$2:$D$5111,$C2487,Тех_Движение!$B$2:$B$5111,"&lt;="&amp;P$3)-$F2487)))</f>
        <v/>
      </c>
      <c r="Q2487" s="54">
        <f>IF(OR($B2487="",Q$3&lt;$D2487+Настройки!$B$7),0,MAX(0,$E2487-MAX(0,SUMIFS(Тех_Движение!$G$2:$G$5111,Тех_Движение!$D$2:$D$5111,$C2487,Тех_Движение!$B$2:$B$5111,"&lt;="&amp;Q$3)-$F2487)))</f>
        <v/>
      </c>
      <c r="R2487" s="54">
        <f>IF($B2487="","",SUM($K2487:$Q2487))</f>
        <v/>
      </c>
      <c r="S2487" s="56">
        <f>IF($B2487="","",VLOOKUP($C2487,Настройки!$A$11:$L$17,9,FALSE))</f>
        <v/>
      </c>
      <c r="T2487" s="56">
        <f>IF($B2487="","",$R2487*$S2487)</f>
        <v/>
      </c>
    </row>
    <row r="2488">
      <c r="A2488" s="20">
        <f>Тех_Движение!$A$2485</f>
        <v/>
      </c>
      <c r="B2488" s="20">
        <f>IF(Тех_Движение!$F$2485&gt;0,Тех_Движение!$I$2485,"")</f>
        <v/>
      </c>
      <c r="C2488" s="20">
        <f>IF($B2488="","",Тех_Движение!$D$2485)</f>
        <v/>
      </c>
      <c r="D2488" s="42">
        <f>IF($B2488="","",Тех_Движение!$B$2485)</f>
        <v/>
      </c>
      <c r="E2488" s="54">
        <f>IF($B2488="","",Тех_Движение!$F$2485)</f>
        <v/>
      </c>
      <c r="F2488" s="54">
        <f>IF($B2488="","",SUMIFS($E$5:$E2487,$C$5:$C2487,$C2488))</f>
        <v/>
      </c>
      <c r="G2488" s="54">
        <f>IF($B2488="","",MAX(0,$E2488-MAX(0,SUMIFS(Тех_Движение!$G$2:$G$5111,Тех_Движение!$D$2:$D$5111,$C2488,Тех_Движение!$B$2:$B$5111,"&lt;="&amp;Настройки!$B$5-1)-$F2488)))</f>
        <v/>
      </c>
      <c r="H2488" s="54">
        <f>IF($B2488="","",IF(AND($D2488&gt;=Настройки!$B$5,$D2488&lt;=Настройки!$B$6),$E2488,0))</f>
        <v/>
      </c>
      <c r="I2488" s="54">
        <f>IF($B2488="","",$G2488+$H2488-$J2488)</f>
        <v/>
      </c>
      <c r="J2488" s="54">
        <f>IF($B2488="","",MAX(0,$E2488-MAX(0,SUMIFS(Тех_Движение!$G$2:$G$5111,Тех_Движение!$D$2:$D$5111,$C2488,Тех_Движение!$B$2:$B$5111,"&lt;="&amp;Настройки!$B$6)-$F2488)))</f>
        <v/>
      </c>
      <c r="K2488" s="54">
        <f>IF(OR($B2488="",K$3&lt;$D2488+Настройки!$B$7),0,MAX(0,$E2488-MAX(0,SUMIFS(Тех_Движение!$G$2:$G$5111,Тех_Движение!$D$2:$D$5111,$C2488,Тех_Движение!$B$2:$B$5111,"&lt;="&amp;K$3)-$F2488)))</f>
        <v/>
      </c>
      <c r="L2488" s="54">
        <f>IF(OR($B2488="",L$3&lt;$D2488+Настройки!$B$7),0,MAX(0,$E2488-MAX(0,SUMIFS(Тех_Движение!$G$2:$G$5111,Тех_Движение!$D$2:$D$5111,$C2488,Тех_Движение!$B$2:$B$5111,"&lt;="&amp;L$3)-$F2488)))</f>
        <v/>
      </c>
      <c r="M2488" s="54">
        <f>IF(OR($B2488="",M$3&lt;$D2488+Настройки!$B$7),0,MAX(0,$E2488-MAX(0,SUMIFS(Тех_Движение!$G$2:$G$5111,Тех_Движение!$D$2:$D$5111,$C2488,Тех_Движение!$B$2:$B$5111,"&lt;="&amp;M$3)-$F2488)))</f>
        <v/>
      </c>
      <c r="N2488" s="54">
        <f>IF(OR($B2488="",N$3&lt;$D2488+Настройки!$B$7),0,MAX(0,$E2488-MAX(0,SUMIFS(Тех_Движение!$G$2:$G$5111,Тех_Движение!$D$2:$D$5111,$C2488,Тех_Движение!$B$2:$B$5111,"&lt;="&amp;N$3)-$F2488)))</f>
        <v/>
      </c>
      <c r="O2488" s="54">
        <f>IF(OR($B2488="",O$3&lt;$D2488+Настройки!$B$7),0,MAX(0,$E2488-MAX(0,SUMIFS(Тех_Движение!$G$2:$G$5111,Тех_Движение!$D$2:$D$5111,$C2488,Тех_Движение!$B$2:$B$5111,"&lt;="&amp;O$3)-$F2488)))</f>
        <v/>
      </c>
      <c r="P2488" s="54">
        <f>IF(OR($B2488="",P$3&lt;$D2488+Настройки!$B$7),0,MAX(0,$E2488-MAX(0,SUMIFS(Тех_Движение!$G$2:$G$5111,Тех_Движение!$D$2:$D$5111,$C2488,Тех_Движение!$B$2:$B$5111,"&lt;="&amp;P$3)-$F2488)))</f>
        <v/>
      </c>
      <c r="Q2488" s="54">
        <f>IF(OR($B2488="",Q$3&lt;$D2488+Настройки!$B$7),0,MAX(0,$E2488-MAX(0,SUMIFS(Тех_Движение!$G$2:$G$5111,Тех_Движение!$D$2:$D$5111,$C2488,Тех_Движение!$B$2:$B$5111,"&lt;="&amp;Q$3)-$F2488)))</f>
        <v/>
      </c>
      <c r="R2488" s="54">
        <f>IF($B2488="","",SUM($K2488:$Q2488))</f>
        <v/>
      </c>
      <c r="S2488" s="56">
        <f>IF($B2488="","",VLOOKUP($C2488,Настройки!$A$11:$L$17,9,FALSE))</f>
        <v/>
      </c>
      <c r="T2488" s="56">
        <f>IF($B2488="","",$R2488*$S2488)</f>
        <v/>
      </c>
    </row>
    <row r="2489">
      <c r="A2489" s="20">
        <f>Тех_Движение!$A$2486</f>
        <v/>
      </c>
      <c r="B2489" s="20">
        <f>IF(Тех_Движение!$F$2486&gt;0,Тех_Движение!$I$2486,"")</f>
        <v/>
      </c>
      <c r="C2489" s="20">
        <f>IF($B2489="","",Тех_Движение!$D$2486)</f>
        <v/>
      </c>
      <c r="D2489" s="42">
        <f>IF($B2489="","",Тех_Движение!$B$2486)</f>
        <v/>
      </c>
      <c r="E2489" s="54">
        <f>IF($B2489="","",Тех_Движение!$F$2486)</f>
        <v/>
      </c>
      <c r="F2489" s="54">
        <f>IF($B2489="","",SUMIFS($E$5:$E2488,$C$5:$C2488,$C2489))</f>
        <v/>
      </c>
      <c r="G2489" s="54">
        <f>IF($B2489="","",MAX(0,$E2489-MAX(0,SUMIFS(Тех_Движение!$G$2:$G$5111,Тех_Движение!$D$2:$D$5111,$C2489,Тех_Движение!$B$2:$B$5111,"&lt;="&amp;Настройки!$B$5-1)-$F2489)))</f>
        <v/>
      </c>
      <c r="H2489" s="54">
        <f>IF($B2489="","",IF(AND($D2489&gt;=Настройки!$B$5,$D2489&lt;=Настройки!$B$6),$E2489,0))</f>
        <v/>
      </c>
      <c r="I2489" s="54">
        <f>IF($B2489="","",$G2489+$H2489-$J2489)</f>
        <v/>
      </c>
      <c r="J2489" s="54">
        <f>IF($B2489="","",MAX(0,$E2489-MAX(0,SUMIFS(Тех_Движение!$G$2:$G$5111,Тех_Движение!$D$2:$D$5111,$C2489,Тех_Движение!$B$2:$B$5111,"&lt;="&amp;Настройки!$B$6)-$F2489)))</f>
        <v/>
      </c>
      <c r="K2489" s="54">
        <f>IF(OR($B2489="",K$3&lt;$D2489+Настройки!$B$7),0,MAX(0,$E2489-MAX(0,SUMIFS(Тех_Движение!$G$2:$G$5111,Тех_Движение!$D$2:$D$5111,$C2489,Тех_Движение!$B$2:$B$5111,"&lt;="&amp;K$3)-$F2489)))</f>
        <v/>
      </c>
      <c r="L2489" s="54">
        <f>IF(OR($B2489="",L$3&lt;$D2489+Настройки!$B$7),0,MAX(0,$E2489-MAX(0,SUMIFS(Тех_Движение!$G$2:$G$5111,Тех_Движение!$D$2:$D$5111,$C2489,Тех_Движение!$B$2:$B$5111,"&lt;="&amp;L$3)-$F2489)))</f>
        <v/>
      </c>
      <c r="M2489" s="54">
        <f>IF(OR($B2489="",M$3&lt;$D2489+Настройки!$B$7),0,MAX(0,$E2489-MAX(0,SUMIFS(Тех_Движение!$G$2:$G$5111,Тех_Движение!$D$2:$D$5111,$C2489,Тех_Движение!$B$2:$B$5111,"&lt;="&amp;M$3)-$F2489)))</f>
        <v/>
      </c>
      <c r="N2489" s="54">
        <f>IF(OR($B2489="",N$3&lt;$D2489+Настройки!$B$7),0,MAX(0,$E2489-MAX(0,SUMIFS(Тех_Движение!$G$2:$G$5111,Тех_Движение!$D$2:$D$5111,$C2489,Тех_Движение!$B$2:$B$5111,"&lt;="&amp;N$3)-$F2489)))</f>
        <v/>
      </c>
      <c r="O2489" s="54">
        <f>IF(OR($B2489="",O$3&lt;$D2489+Настройки!$B$7),0,MAX(0,$E2489-MAX(0,SUMIFS(Тех_Движение!$G$2:$G$5111,Тех_Движение!$D$2:$D$5111,$C2489,Тех_Движение!$B$2:$B$5111,"&lt;="&amp;O$3)-$F2489)))</f>
        <v/>
      </c>
      <c r="P2489" s="54">
        <f>IF(OR($B2489="",P$3&lt;$D2489+Настройки!$B$7),0,MAX(0,$E2489-MAX(0,SUMIFS(Тех_Движение!$G$2:$G$5111,Тех_Движение!$D$2:$D$5111,$C2489,Тех_Движение!$B$2:$B$5111,"&lt;="&amp;P$3)-$F2489)))</f>
        <v/>
      </c>
      <c r="Q2489" s="54">
        <f>IF(OR($B2489="",Q$3&lt;$D2489+Настройки!$B$7),0,MAX(0,$E2489-MAX(0,SUMIFS(Тех_Движение!$G$2:$G$5111,Тех_Движение!$D$2:$D$5111,$C2489,Тех_Движение!$B$2:$B$5111,"&lt;="&amp;Q$3)-$F2489)))</f>
        <v/>
      </c>
      <c r="R2489" s="54">
        <f>IF($B2489="","",SUM($K2489:$Q2489))</f>
        <v/>
      </c>
      <c r="S2489" s="56">
        <f>IF($B2489="","",VLOOKUP($C2489,Настройки!$A$11:$L$17,9,FALSE))</f>
        <v/>
      </c>
      <c r="T2489" s="56">
        <f>IF($B2489="","",$R2489*$S2489)</f>
        <v/>
      </c>
    </row>
    <row r="2490">
      <c r="A2490" s="20">
        <f>Тех_Движение!$A$2487</f>
        <v/>
      </c>
      <c r="B2490" s="20">
        <f>IF(Тех_Движение!$F$2487&gt;0,Тех_Движение!$I$2487,"")</f>
        <v/>
      </c>
      <c r="C2490" s="20">
        <f>IF($B2490="","",Тех_Движение!$D$2487)</f>
        <v/>
      </c>
      <c r="D2490" s="42">
        <f>IF($B2490="","",Тех_Движение!$B$2487)</f>
        <v/>
      </c>
      <c r="E2490" s="54">
        <f>IF($B2490="","",Тех_Движение!$F$2487)</f>
        <v/>
      </c>
      <c r="F2490" s="54">
        <f>IF($B2490="","",SUMIFS($E$5:$E2489,$C$5:$C2489,$C2490))</f>
        <v/>
      </c>
      <c r="G2490" s="54">
        <f>IF($B2490="","",MAX(0,$E2490-MAX(0,SUMIFS(Тех_Движение!$G$2:$G$5111,Тех_Движение!$D$2:$D$5111,$C2490,Тех_Движение!$B$2:$B$5111,"&lt;="&amp;Настройки!$B$5-1)-$F2490)))</f>
        <v/>
      </c>
      <c r="H2490" s="54">
        <f>IF($B2490="","",IF(AND($D2490&gt;=Настройки!$B$5,$D2490&lt;=Настройки!$B$6),$E2490,0))</f>
        <v/>
      </c>
      <c r="I2490" s="54">
        <f>IF($B2490="","",$G2490+$H2490-$J2490)</f>
        <v/>
      </c>
      <c r="J2490" s="54">
        <f>IF($B2490="","",MAX(0,$E2490-MAX(0,SUMIFS(Тех_Движение!$G$2:$G$5111,Тех_Движение!$D$2:$D$5111,$C2490,Тех_Движение!$B$2:$B$5111,"&lt;="&amp;Настройки!$B$6)-$F2490)))</f>
        <v/>
      </c>
      <c r="K2490" s="54">
        <f>IF(OR($B2490="",K$3&lt;$D2490+Настройки!$B$7),0,MAX(0,$E2490-MAX(0,SUMIFS(Тех_Движение!$G$2:$G$5111,Тех_Движение!$D$2:$D$5111,$C2490,Тех_Движение!$B$2:$B$5111,"&lt;="&amp;K$3)-$F2490)))</f>
        <v/>
      </c>
      <c r="L2490" s="54">
        <f>IF(OR($B2490="",L$3&lt;$D2490+Настройки!$B$7),0,MAX(0,$E2490-MAX(0,SUMIFS(Тех_Движение!$G$2:$G$5111,Тех_Движение!$D$2:$D$5111,$C2490,Тех_Движение!$B$2:$B$5111,"&lt;="&amp;L$3)-$F2490)))</f>
        <v/>
      </c>
      <c r="M2490" s="54">
        <f>IF(OR($B2490="",M$3&lt;$D2490+Настройки!$B$7),0,MAX(0,$E2490-MAX(0,SUMIFS(Тех_Движение!$G$2:$G$5111,Тех_Движение!$D$2:$D$5111,$C2490,Тех_Движение!$B$2:$B$5111,"&lt;="&amp;M$3)-$F2490)))</f>
        <v/>
      </c>
      <c r="N2490" s="54">
        <f>IF(OR($B2490="",N$3&lt;$D2490+Настройки!$B$7),0,MAX(0,$E2490-MAX(0,SUMIFS(Тех_Движение!$G$2:$G$5111,Тех_Движение!$D$2:$D$5111,$C2490,Тех_Движение!$B$2:$B$5111,"&lt;="&amp;N$3)-$F2490)))</f>
        <v/>
      </c>
      <c r="O2490" s="54">
        <f>IF(OR($B2490="",O$3&lt;$D2490+Настройки!$B$7),0,MAX(0,$E2490-MAX(0,SUMIFS(Тех_Движение!$G$2:$G$5111,Тех_Движение!$D$2:$D$5111,$C2490,Тех_Движение!$B$2:$B$5111,"&lt;="&amp;O$3)-$F2490)))</f>
        <v/>
      </c>
      <c r="P2490" s="54">
        <f>IF(OR($B2490="",P$3&lt;$D2490+Настройки!$B$7),0,MAX(0,$E2490-MAX(0,SUMIFS(Тех_Движение!$G$2:$G$5111,Тех_Движение!$D$2:$D$5111,$C2490,Тех_Движение!$B$2:$B$5111,"&lt;="&amp;P$3)-$F2490)))</f>
        <v/>
      </c>
      <c r="Q2490" s="54">
        <f>IF(OR($B2490="",Q$3&lt;$D2490+Настройки!$B$7),0,MAX(0,$E2490-MAX(0,SUMIFS(Тех_Движение!$G$2:$G$5111,Тех_Движение!$D$2:$D$5111,$C2490,Тех_Движение!$B$2:$B$5111,"&lt;="&amp;Q$3)-$F2490)))</f>
        <v/>
      </c>
      <c r="R2490" s="54">
        <f>IF($B2490="","",SUM($K2490:$Q2490))</f>
        <v/>
      </c>
      <c r="S2490" s="56">
        <f>IF($B2490="","",VLOOKUP($C2490,Настройки!$A$11:$L$17,9,FALSE))</f>
        <v/>
      </c>
      <c r="T2490" s="56">
        <f>IF($B2490="","",$R2490*$S2490)</f>
        <v/>
      </c>
    </row>
    <row r="2491">
      <c r="A2491" s="20">
        <f>Тех_Движение!$A$2488</f>
        <v/>
      </c>
      <c r="B2491" s="20">
        <f>IF(Тех_Движение!$F$2488&gt;0,Тех_Движение!$I$2488,"")</f>
        <v/>
      </c>
      <c r="C2491" s="20">
        <f>IF($B2491="","",Тех_Движение!$D$2488)</f>
        <v/>
      </c>
      <c r="D2491" s="42">
        <f>IF($B2491="","",Тех_Движение!$B$2488)</f>
        <v/>
      </c>
      <c r="E2491" s="54">
        <f>IF($B2491="","",Тех_Движение!$F$2488)</f>
        <v/>
      </c>
      <c r="F2491" s="54">
        <f>IF($B2491="","",SUMIFS($E$5:$E2490,$C$5:$C2490,$C2491))</f>
        <v/>
      </c>
      <c r="G2491" s="54">
        <f>IF($B2491="","",MAX(0,$E2491-MAX(0,SUMIFS(Тех_Движение!$G$2:$G$5111,Тех_Движение!$D$2:$D$5111,$C2491,Тех_Движение!$B$2:$B$5111,"&lt;="&amp;Настройки!$B$5-1)-$F2491)))</f>
        <v/>
      </c>
      <c r="H2491" s="54">
        <f>IF($B2491="","",IF(AND($D2491&gt;=Настройки!$B$5,$D2491&lt;=Настройки!$B$6),$E2491,0))</f>
        <v/>
      </c>
      <c r="I2491" s="54">
        <f>IF($B2491="","",$G2491+$H2491-$J2491)</f>
        <v/>
      </c>
      <c r="J2491" s="54">
        <f>IF($B2491="","",MAX(0,$E2491-MAX(0,SUMIFS(Тех_Движение!$G$2:$G$5111,Тех_Движение!$D$2:$D$5111,$C2491,Тех_Движение!$B$2:$B$5111,"&lt;="&amp;Настройки!$B$6)-$F2491)))</f>
        <v/>
      </c>
      <c r="K2491" s="54">
        <f>IF(OR($B2491="",K$3&lt;$D2491+Настройки!$B$7),0,MAX(0,$E2491-MAX(0,SUMIFS(Тех_Движение!$G$2:$G$5111,Тех_Движение!$D$2:$D$5111,$C2491,Тех_Движение!$B$2:$B$5111,"&lt;="&amp;K$3)-$F2491)))</f>
        <v/>
      </c>
      <c r="L2491" s="54">
        <f>IF(OR($B2491="",L$3&lt;$D2491+Настройки!$B$7),0,MAX(0,$E2491-MAX(0,SUMIFS(Тех_Движение!$G$2:$G$5111,Тех_Движение!$D$2:$D$5111,$C2491,Тех_Движение!$B$2:$B$5111,"&lt;="&amp;L$3)-$F2491)))</f>
        <v/>
      </c>
      <c r="M2491" s="54">
        <f>IF(OR($B2491="",M$3&lt;$D2491+Настройки!$B$7),0,MAX(0,$E2491-MAX(0,SUMIFS(Тех_Движение!$G$2:$G$5111,Тех_Движение!$D$2:$D$5111,$C2491,Тех_Движение!$B$2:$B$5111,"&lt;="&amp;M$3)-$F2491)))</f>
        <v/>
      </c>
      <c r="N2491" s="54">
        <f>IF(OR($B2491="",N$3&lt;$D2491+Настройки!$B$7),0,MAX(0,$E2491-MAX(0,SUMIFS(Тех_Движение!$G$2:$G$5111,Тех_Движение!$D$2:$D$5111,$C2491,Тех_Движение!$B$2:$B$5111,"&lt;="&amp;N$3)-$F2491)))</f>
        <v/>
      </c>
      <c r="O2491" s="54">
        <f>IF(OR($B2491="",O$3&lt;$D2491+Настройки!$B$7),0,MAX(0,$E2491-MAX(0,SUMIFS(Тех_Движение!$G$2:$G$5111,Тех_Движение!$D$2:$D$5111,$C2491,Тех_Движение!$B$2:$B$5111,"&lt;="&amp;O$3)-$F2491)))</f>
        <v/>
      </c>
      <c r="P2491" s="54">
        <f>IF(OR($B2491="",P$3&lt;$D2491+Настройки!$B$7),0,MAX(0,$E2491-MAX(0,SUMIFS(Тех_Движение!$G$2:$G$5111,Тех_Движение!$D$2:$D$5111,$C2491,Тех_Движение!$B$2:$B$5111,"&lt;="&amp;P$3)-$F2491)))</f>
        <v/>
      </c>
      <c r="Q2491" s="54">
        <f>IF(OR($B2491="",Q$3&lt;$D2491+Настройки!$B$7),0,MAX(0,$E2491-MAX(0,SUMIFS(Тех_Движение!$G$2:$G$5111,Тех_Движение!$D$2:$D$5111,$C2491,Тех_Движение!$B$2:$B$5111,"&lt;="&amp;Q$3)-$F2491)))</f>
        <v/>
      </c>
      <c r="R2491" s="54">
        <f>IF($B2491="","",SUM($K2491:$Q2491))</f>
        <v/>
      </c>
      <c r="S2491" s="56">
        <f>IF($B2491="","",VLOOKUP($C2491,Настройки!$A$11:$L$17,9,FALSE))</f>
        <v/>
      </c>
      <c r="T2491" s="56">
        <f>IF($B2491="","",$R2491*$S2491)</f>
        <v/>
      </c>
    </row>
    <row r="2492">
      <c r="A2492" s="20">
        <f>Тех_Движение!$A$2489</f>
        <v/>
      </c>
      <c r="B2492" s="20">
        <f>IF(Тех_Движение!$F$2489&gt;0,Тех_Движение!$I$2489,"")</f>
        <v/>
      </c>
      <c r="C2492" s="20">
        <f>IF($B2492="","",Тех_Движение!$D$2489)</f>
        <v/>
      </c>
      <c r="D2492" s="42">
        <f>IF($B2492="","",Тех_Движение!$B$2489)</f>
        <v/>
      </c>
      <c r="E2492" s="54">
        <f>IF($B2492="","",Тех_Движение!$F$2489)</f>
        <v/>
      </c>
      <c r="F2492" s="54">
        <f>IF($B2492="","",SUMIFS($E$5:$E2491,$C$5:$C2491,$C2492))</f>
        <v/>
      </c>
      <c r="G2492" s="54">
        <f>IF($B2492="","",MAX(0,$E2492-MAX(0,SUMIFS(Тех_Движение!$G$2:$G$5111,Тех_Движение!$D$2:$D$5111,$C2492,Тех_Движение!$B$2:$B$5111,"&lt;="&amp;Настройки!$B$5-1)-$F2492)))</f>
        <v/>
      </c>
      <c r="H2492" s="54">
        <f>IF($B2492="","",IF(AND($D2492&gt;=Настройки!$B$5,$D2492&lt;=Настройки!$B$6),$E2492,0))</f>
        <v/>
      </c>
      <c r="I2492" s="54">
        <f>IF($B2492="","",$G2492+$H2492-$J2492)</f>
        <v/>
      </c>
      <c r="J2492" s="54">
        <f>IF($B2492="","",MAX(0,$E2492-MAX(0,SUMIFS(Тех_Движение!$G$2:$G$5111,Тех_Движение!$D$2:$D$5111,$C2492,Тех_Движение!$B$2:$B$5111,"&lt;="&amp;Настройки!$B$6)-$F2492)))</f>
        <v/>
      </c>
      <c r="K2492" s="54">
        <f>IF(OR($B2492="",K$3&lt;$D2492+Настройки!$B$7),0,MAX(0,$E2492-MAX(0,SUMIFS(Тех_Движение!$G$2:$G$5111,Тех_Движение!$D$2:$D$5111,$C2492,Тех_Движение!$B$2:$B$5111,"&lt;="&amp;K$3)-$F2492)))</f>
        <v/>
      </c>
      <c r="L2492" s="54">
        <f>IF(OR($B2492="",L$3&lt;$D2492+Настройки!$B$7),0,MAX(0,$E2492-MAX(0,SUMIFS(Тех_Движение!$G$2:$G$5111,Тех_Движение!$D$2:$D$5111,$C2492,Тех_Движение!$B$2:$B$5111,"&lt;="&amp;L$3)-$F2492)))</f>
        <v/>
      </c>
      <c r="M2492" s="54">
        <f>IF(OR($B2492="",M$3&lt;$D2492+Настройки!$B$7),0,MAX(0,$E2492-MAX(0,SUMIFS(Тех_Движение!$G$2:$G$5111,Тех_Движение!$D$2:$D$5111,$C2492,Тех_Движение!$B$2:$B$5111,"&lt;="&amp;M$3)-$F2492)))</f>
        <v/>
      </c>
      <c r="N2492" s="54">
        <f>IF(OR($B2492="",N$3&lt;$D2492+Настройки!$B$7),0,MAX(0,$E2492-MAX(0,SUMIFS(Тех_Движение!$G$2:$G$5111,Тех_Движение!$D$2:$D$5111,$C2492,Тех_Движение!$B$2:$B$5111,"&lt;="&amp;N$3)-$F2492)))</f>
        <v/>
      </c>
      <c r="O2492" s="54">
        <f>IF(OR($B2492="",O$3&lt;$D2492+Настройки!$B$7),0,MAX(0,$E2492-MAX(0,SUMIFS(Тех_Движение!$G$2:$G$5111,Тех_Движение!$D$2:$D$5111,$C2492,Тех_Движение!$B$2:$B$5111,"&lt;="&amp;O$3)-$F2492)))</f>
        <v/>
      </c>
      <c r="P2492" s="54">
        <f>IF(OR($B2492="",P$3&lt;$D2492+Настройки!$B$7),0,MAX(0,$E2492-MAX(0,SUMIFS(Тех_Движение!$G$2:$G$5111,Тех_Движение!$D$2:$D$5111,$C2492,Тех_Движение!$B$2:$B$5111,"&lt;="&amp;P$3)-$F2492)))</f>
        <v/>
      </c>
      <c r="Q2492" s="54">
        <f>IF(OR($B2492="",Q$3&lt;$D2492+Настройки!$B$7),0,MAX(0,$E2492-MAX(0,SUMIFS(Тех_Движение!$G$2:$G$5111,Тех_Движение!$D$2:$D$5111,$C2492,Тех_Движение!$B$2:$B$5111,"&lt;="&amp;Q$3)-$F2492)))</f>
        <v/>
      </c>
      <c r="R2492" s="54">
        <f>IF($B2492="","",SUM($K2492:$Q2492))</f>
        <v/>
      </c>
      <c r="S2492" s="56">
        <f>IF($B2492="","",VLOOKUP($C2492,Настройки!$A$11:$L$17,9,FALSE))</f>
        <v/>
      </c>
      <c r="T2492" s="56">
        <f>IF($B2492="","",$R2492*$S2492)</f>
        <v/>
      </c>
    </row>
    <row r="2493">
      <c r="A2493" s="20">
        <f>Тех_Движение!$A$2490</f>
        <v/>
      </c>
      <c r="B2493" s="20">
        <f>IF(Тех_Движение!$F$2490&gt;0,Тех_Движение!$I$2490,"")</f>
        <v/>
      </c>
      <c r="C2493" s="20">
        <f>IF($B2493="","",Тех_Движение!$D$2490)</f>
        <v/>
      </c>
      <c r="D2493" s="42">
        <f>IF($B2493="","",Тех_Движение!$B$2490)</f>
        <v/>
      </c>
      <c r="E2493" s="54">
        <f>IF($B2493="","",Тех_Движение!$F$2490)</f>
        <v/>
      </c>
      <c r="F2493" s="54">
        <f>IF($B2493="","",SUMIFS($E$5:$E2492,$C$5:$C2492,$C2493))</f>
        <v/>
      </c>
      <c r="G2493" s="54">
        <f>IF($B2493="","",MAX(0,$E2493-MAX(0,SUMIFS(Тех_Движение!$G$2:$G$5111,Тех_Движение!$D$2:$D$5111,$C2493,Тех_Движение!$B$2:$B$5111,"&lt;="&amp;Настройки!$B$5-1)-$F2493)))</f>
        <v/>
      </c>
      <c r="H2493" s="54">
        <f>IF($B2493="","",IF(AND($D2493&gt;=Настройки!$B$5,$D2493&lt;=Настройки!$B$6),$E2493,0))</f>
        <v/>
      </c>
      <c r="I2493" s="54">
        <f>IF($B2493="","",$G2493+$H2493-$J2493)</f>
        <v/>
      </c>
      <c r="J2493" s="54">
        <f>IF($B2493="","",MAX(0,$E2493-MAX(0,SUMIFS(Тех_Движение!$G$2:$G$5111,Тех_Движение!$D$2:$D$5111,$C2493,Тех_Движение!$B$2:$B$5111,"&lt;="&amp;Настройки!$B$6)-$F2493)))</f>
        <v/>
      </c>
      <c r="K2493" s="54">
        <f>IF(OR($B2493="",K$3&lt;$D2493+Настройки!$B$7),0,MAX(0,$E2493-MAX(0,SUMIFS(Тех_Движение!$G$2:$G$5111,Тех_Движение!$D$2:$D$5111,$C2493,Тех_Движение!$B$2:$B$5111,"&lt;="&amp;K$3)-$F2493)))</f>
        <v/>
      </c>
      <c r="L2493" s="54">
        <f>IF(OR($B2493="",L$3&lt;$D2493+Настройки!$B$7),0,MAX(0,$E2493-MAX(0,SUMIFS(Тех_Движение!$G$2:$G$5111,Тех_Движение!$D$2:$D$5111,$C2493,Тех_Движение!$B$2:$B$5111,"&lt;="&amp;L$3)-$F2493)))</f>
        <v/>
      </c>
      <c r="M2493" s="54">
        <f>IF(OR($B2493="",M$3&lt;$D2493+Настройки!$B$7),0,MAX(0,$E2493-MAX(0,SUMIFS(Тех_Движение!$G$2:$G$5111,Тех_Движение!$D$2:$D$5111,$C2493,Тех_Движение!$B$2:$B$5111,"&lt;="&amp;M$3)-$F2493)))</f>
        <v/>
      </c>
      <c r="N2493" s="54">
        <f>IF(OR($B2493="",N$3&lt;$D2493+Настройки!$B$7),0,MAX(0,$E2493-MAX(0,SUMIFS(Тех_Движение!$G$2:$G$5111,Тех_Движение!$D$2:$D$5111,$C2493,Тех_Движение!$B$2:$B$5111,"&lt;="&amp;N$3)-$F2493)))</f>
        <v/>
      </c>
      <c r="O2493" s="54">
        <f>IF(OR($B2493="",O$3&lt;$D2493+Настройки!$B$7),0,MAX(0,$E2493-MAX(0,SUMIFS(Тех_Движение!$G$2:$G$5111,Тех_Движение!$D$2:$D$5111,$C2493,Тех_Движение!$B$2:$B$5111,"&lt;="&amp;O$3)-$F2493)))</f>
        <v/>
      </c>
      <c r="P2493" s="54">
        <f>IF(OR($B2493="",P$3&lt;$D2493+Настройки!$B$7),0,MAX(0,$E2493-MAX(0,SUMIFS(Тех_Движение!$G$2:$G$5111,Тех_Движение!$D$2:$D$5111,$C2493,Тех_Движение!$B$2:$B$5111,"&lt;="&amp;P$3)-$F2493)))</f>
        <v/>
      </c>
      <c r="Q2493" s="54">
        <f>IF(OR($B2493="",Q$3&lt;$D2493+Настройки!$B$7),0,MAX(0,$E2493-MAX(0,SUMIFS(Тех_Движение!$G$2:$G$5111,Тех_Движение!$D$2:$D$5111,$C2493,Тех_Движение!$B$2:$B$5111,"&lt;="&amp;Q$3)-$F2493)))</f>
        <v/>
      </c>
      <c r="R2493" s="54">
        <f>IF($B2493="","",SUM($K2493:$Q2493))</f>
        <v/>
      </c>
      <c r="S2493" s="56">
        <f>IF($B2493="","",VLOOKUP($C2493,Настройки!$A$11:$L$17,9,FALSE))</f>
        <v/>
      </c>
      <c r="T2493" s="56">
        <f>IF($B2493="","",$R2493*$S2493)</f>
        <v/>
      </c>
    </row>
    <row r="2494">
      <c r="A2494" s="20">
        <f>Тех_Движение!$A$2491</f>
        <v/>
      </c>
      <c r="B2494" s="20">
        <f>IF(Тех_Движение!$F$2491&gt;0,Тех_Движение!$I$2491,"")</f>
        <v/>
      </c>
      <c r="C2494" s="20">
        <f>IF($B2494="","",Тех_Движение!$D$2491)</f>
        <v/>
      </c>
      <c r="D2494" s="42">
        <f>IF($B2494="","",Тех_Движение!$B$2491)</f>
        <v/>
      </c>
      <c r="E2494" s="54">
        <f>IF($B2494="","",Тех_Движение!$F$2491)</f>
        <v/>
      </c>
      <c r="F2494" s="54">
        <f>IF($B2494="","",SUMIFS($E$5:$E2493,$C$5:$C2493,$C2494))</f>
        <v/>
      </c>
      <c r="G2494" s="54">
        <f>IF($B2494="","",MAX(0,$E2494-MAX(0,SUMIFS(Тех_Движение!$G$2:$G$5111,Тех_Движение!$D$2:$D$5111,$C2494,Тех_Движение!$B$2:$B$5111,"&lt;="&amp;Настройки!$B$5-1)-$F2494)))</f>
        <v/>
      </c>
      <c r="H2494" s="54">
        <f>IF($B2494="","",IF(AND($D2494&gt;=Настройки!$B$5,$D2494&lt;=Настройки!$B$6),$E2494,0))</f>
        <v/>
      </c>
      <c r="I2494" s="54">
        <f>IF($B2494="","",$G2494+$H2494-$J2494)</f>
        <v/>
      </c>
      <c r="J2494" s="54">
        <f>IF($B2494="","",MAX(0,$E2494-MAX(0,SUMIFS(Тех_Движение!$G$2:$G$5111,Тех_Движение!$D$2:$D$5111,$C2494,Тех_Движение!$B$2:$B$5111,"&lt;="&amp;Настройки!$B$6)-$F2494)))</f>
        <v/>
      </c>
      <c r="K2494" s="54">
        <f>IF(OR($B2494="",K$3&lt;$D2494+Настройки!$B$7),0,MAX(0,$E2494-MAX(0,SUMIFS(Тех_Движение!$G$2:$G$5111,Тех_Движение!$D$2:$D$5111,$C2494,Тех_Движение!$B$2:$B$5111,"&lt;="&amp;K$3)-$F2494)))</f>
        <v/>
      </c>
      <c r="L2494" s="54">
        <f>IF(OR($B2494="",L$3&lt;$D2494+Настройки!$B$7),0,MAX(0,$E2494-MAX(0,SUMIFS(Тех_Движение!$G$2:$G$5111,Тех_Движение!$D$2:$D$5111,$C2494,Тех_Движение!$B$2:$B$5111,"&lt;="&amp;L$3)-$F2494)))</f>
        <v/>
      </c>
      <c r="M2494" s="54">
        <f>IF(OR($B2494="",M$3&lt;$D2494+Настройки!$B$7),0,MAX(0,$E2494-MAX(0,SUMIFS(Тех_Движение!$G$2:$G$5111,Тех_Движение!$D$2:$D$5111,$C2494,Тех_Движение!$B$2:$B$5111,"&lt;="&amp;M$3)-$F2494)))</f>
        <v/>
      </c>
      <c r="N2494" s="54">
        <f>IF(OR($B2494="",N$3&lt;$D2494+Настройки!$B$7),0,MAX(0,$E2494-MAX(0,SUMIFS(Тех_Движение!$G$2:$G$5111,Тех_Движение!$D$2:$D$5111,$C2494,Тех_Движение!$B$2:$B$5111,"&lt;="&amp;N$3)-$F2494)))</f>
        <v/>
      </c>
      <c r="O2494" s="54">
        <f>IF(OR($B2494="",O$3&lt;$D2494+Настройки!$B$7),0,MAX(0,$E2494-MAX(0,SUMIFS(Тех_Движение!$G$2:$G$5111,Тех_Движение!$D$2:$D$5111,$C2494,Тех_Движение!$B$2:$B$5111,"&lt;="&amp;O$3)-$F2494)))</f>
        <v/>
      </c>
      <c r="P2494" s="54">
        <f>IF(OR($B2494="",P$3&lt;$D2494+Настройки!$B$7),0,MAX(0,$E2494-MAX(0,SUMIFS(Тех_Движение!$G$2:$G$5111,Тех_Движение!$D$2:$D$5111,$C2494,Тех_Движение!$B$2:$B$5111,"&lt;="&amp;P$3)-$F2494)))</f>
        <v/>
      </c>
      <c r="Q2494" s="54">
        <f>IF(OR($B2494="",Q$3&lt;$D2494+Настройки!$B$7),0,MAX(0,$E2494-MAX(0,SUMIFS(Тех_Движение!$G$2:$G$5111,Тех_Движение!$D$2:$D$5111,$C2494,Тех_Движение!$B$2:$B$5111,"&lt;="&amp;Q$3)-$F2494)))</f>
        <v/>
      </c>
      <c r="R2494" s="54">
        <f>IF($B2494="","",SUM($K2494:$Q2494))</f>
        <v/>
      </c>
      <c r="S2494" s="56">
        <f>IF($B2494="","",VLOOKUP($C2494,Настройки!$A$11:$L$17,9,FALSE))</f>
        <v/>
      </c>
      <c r="T2494" s="56">
        <f>IF($B2494="","",$R2494*$S2494)</f>
        <v/>
      </c>
    </row>
    <row r="2495">
      <c r="A2495" s="20">
        <f>Тех_Движение!$A$2492</f>
        <v/>
      </c>
      <c r="B2495" s="20">
        <f>IF(Тех_Движение!$F$2492&gt;0,Тех_Движение!$I$2492,"")</f>
        <v/>
      </c>
      <c r="C2495" s="20">
        <f>IF($B2495="","",Тех_Движение!$D$2492)</f>
        <v/>
      </c>
      <c r="D2495" s="42">
        <f>IF($B2495="","",Тех_Движение!$B$2492)</f>
        <v/>
      </c>
      <c r="E2495" s="54">
        <f>IF($B2495="","",Тех_Движение!$F$2492)</f>
        <v/>
      </c>
      <c r="F2495" s="54">
        <f>IF($B2495="","",SUMIFS($E$5:$E2494,$C$5:$C2494,$C2495))</f>
        <v/>
      </c>
      <c r="G2495" s="54">
        <f>IF($B2495="","",MAX(0,$E2495-MAX(0,SUMIFS(Тех_Движение!$G$2:$G$5111,Тех_Движение!$D$2:$D$5111,$C2495,Тех_Движение!$B$2:$B$5111,"&lt;="&amp;Настройки!$B$5-1)-$F2495)))</f>
        <v/>
      </c>
      <c r="H2495" s="54">
        <f>IF($B2495="","",IF(AND($D2495&gt;=Настройки!$B$5,$D2495&lt;=Настройки!$B$6),$E2495,0))</f>
        <v/>
      </c>
      <c r="I2495" s="54">
        <f>IF($B2495="","",$G2495+$H2495-$J2495)</f>
        <v/>
      </c>
      <c r="J2495" s="54">
        <f>IF($B2495="","",MAX(0,$E2495-MAX(0,SUMIFS(Тех_Движение!$G$2:$G$5111,Тех_Движение!$D$2:$D$5111,$C2495,Тех_Движение!$B$2:$B$5111,"&lt;="&amp;Настройки!$B$6)-$F2495)))</f>
        <v/>
      </c>
      <c r="K2495" s="54">
        <f>IF(OR($B2495="",K$3&lt;$D2495+Настройки!$B$7),0,MAX(0,$E2495-MAX(0,SUMIFS(Тех_Движение!$G$2:$G$5111,Тех_Движение!$D$2:$D$5111,$C2495,Тех_Движение!$B$2:$B$5111,"&lt;="&amp;K$3)-$F2495)))</f>
        <v/>
      </c>
      <c r="L2495" s="54">
        <f>IF(OR($B2495="",L$3&lt;$D2495+Настройки!$B$7),0,MAX(0,$E2495-MAX(0,SUMIFS(Тех_Движение!$G$2:$G$5111,Тех_Движение!$D$2:$D$5111,$C2495,Тех_Движение!$B$2:$B$5111,"&lt;="&amp;L$3)-$F2495)))</f>
        <v/>
      </c>
      <c r="M2495" s="54">
        <f>IF(OR($B2495="",M$3&lt;$D2495+Настройки!$B$7),0,MAX(0,$E2495-MAX(0,SUMIFS(Тех_Движение!$G$2:$G$5111,Тех_Движение!$D$2:$D$5111,$C2495,Тех_Движение!$B$2:$B$5111,"&lt;="&amp;M$3)-$F2495)))</f>
        <v/>
      </c>
      <c r="N2495" s="54">
        <f>IF(OR($B2495="",N$3&lt;$D2495+Настройки!$B$7),0,MAX(0,$E2495-MAX(0,SUMIFS(Тех_Движение!$G$2:$G$5111,Тех_Движение!$D$2:$D$5111,$C2495,Тех_Движение!$B$2:$B$5111,"&lt;="&amp;N$3)-$F2495)))</f>
        <v/>
      </c>
      <c r="O2495" s="54">
        <f>IF(OR($B2495="",O$3&lt;$D2495+Настройки!$B$7),0,MAX(0,$E2495-MAX(0,SUMIFS(Тех_Движение!$G$2:$G$5111,Тех_Движение!$D$2:$D$5111,$C2495,Тех_Движение!$B$2:$B$5111,"&lt;="&amp;O$3)-$F2495)))</f>
        <v/>
      </c>
      <c r="P2495" s="54">
        <f>IF(OR($B2495="",P$3&lt;$D2495+Настройки!$B$7),0,MAX(0,$E2495-MAX(0,SUMIFS(Тех_Движение!$G$2:$G$5111,Тех_Движение!$D$2:$D$5111,$C2495,Тех_Движение!$B$2:$B$5111,"&lt;="&amp;P$3)-$F2495)))</f>
        <v/>
      </c>
      <c r="Q2495" s="54">
        <f>IF(OR($B2495="",Q$3&lt;$D2495+Настройки!$B$7),0,MAX(0,$E2495-MAX(0,SUMIFS(Тех_Движение!$G$2:$G$5111,Тех_Движение!$D$2:$D$5111,$C2495,Тех_Движение!$B$2:$B$5111,"&lt;="&amp;Q$3)-$F2495)))</f>
        <v/>
      </c>
      <c r="R2495" s="54">
        <f>IF($B2495="","",SUM($K2495:$Q2495))</f>
        <v/>
      </c>
      <c r="S2495" s="56">
        <f>IF($B2495="","",VLOOKUP($C2495,Настройки!$A$11:$L$17,9,FALSE))</f>
        <v/>
      </c>
      <c r="T2495" s="56">
        <f>IF($B2495="","",$R2495*$S2495)</f>
        <v/>
      </c>
    </row>
    <row r="2496">
      <c r="A2496" s="20">
        <f>Тех_Движение!$A$2493</f>
        <v/>
      </c>
      <c r="B2496" s="20">
        <f>IF(Тех_Движение!$F$2493&gt;0,Тех_Движение!$I$2493,"")</f>
        <v/>
      </c>
      <c r="C2496" s="20">
        <f>IF($B2496="","",Тех_Движение!$D$2493)</f>
        <v/>
      </c>
      <c r="D2496" s="42">
        <f>IF($B2496="","",Тех_Движение!$B$2493)</f>
        <v/>
      </c>
      <c r="E2496" s="54">
        <f>IF($B2496="","",Тех_Движение!$F$2493)</f>
        <v/>
      </c>
      <c r="F2496" s="54">
        <f>IF($B2496="","",SUMIFS($E$5:$E2495,$C$5:$C2495,$C2496))</f>
        <v/>
      </c>
      <c r="G2496" s="54">
        <f>IF($B2496="","",MAX(0,$E2496-MAX(0,SUMIFS(Тех_Движение!$G$2:$G$5111,Тех_Движение!$D$2:$D$5111,$C2496,Тех_Движение!$B$2:$B$5111,"&lt;="&amp;Настройки!$B$5-1)-$F2496)))</f>
        <v/>
      </c>
      <c r="H2496" s="54">
        <f>IF($B2496="","",IF(AND($D2496&gt;=Настройки!$B$5,$D2496&lt;=Настройки!$B$6),$E2496,0))</f>
        <v/>
      </c>
      <c r="I2496" s="54">
        <f>IF($B2496="","",$G2496+$H2496-$J2496)</f>
        <v/>
      </c>
      <c r="J2496" s="54">
        <f>IF($B2496="","",MAX(0,$E2496-MAX(0,SUMIFS(Тех_Движение!$G$2:$G$5111,Тех_Движение!$D$2:$D$5111,$C2496,Тех_Движение!$B$2:$B$5111,"&lt;="&amp;Настройки!$B$6)-$F2496)))</f>
        <v/>
      </c>
      <c r="K2496" s="54">
        <f>IF(OR($B2496="",K$3&lt;$D2496+Настройки!$B$7),0,MAX(0,$E2496-MAX(0,SUMIFS(Тех_Движение!$G$2:$G$5111,Тех_Движение!$D$2:$D$5111,$C2496,Тех_Движение!$B$2:$B$5111,"&lt;="&amp;K$3)-$F2496)))</f>
        <v/>
      </c>
      <c r="L2496" s="54">
        <f>IF(OR($B2496="",L$3&lt;$D2496+Настройки!$B$7),0,MAX(0,$E2496-MAX(0,SUMIFS(Тех_Движение!$G$2:$G$5111,Тех_Движение!$D$2:$D$5111,$C2496,Тех_Движение!$B$2:$B$5111,"&lt;="&amp;L$3)-$F2496)))</f>
        <v/>
      </c>
      <c r="M2496" s="54">
        <f>IF(OR($B2496="",M$3&lt;$D2496+Настройки!$B$7),0,MAX(0,$E2496-MAX(0,SUMIFS(Тех_Движение!$G$2:$G$5111,Тех_Движение!$D$2:$D$5111,$C2496,Тех_Движение!$B$2:$B$5111,"&lt;="&amp;M$3)-$F2496)))</f>
        <v/>
      </c>
      <c r="N2496" s="54">
        <f>IF(OR($B2496="",N$3&lt;$D2496+Настройки!$B$7),0,MAX(0,$E2496-MAX(0,SUMIFS(Тех_Движение!$G$2:$G$5111,Тех_Движение!$D$2:$D$5111,$C2496,Тех_Движение!$B$2:$B$5111,"&lt;="&amp;N$3)-$F2496)))</f>
        <v/>
      </c>
      <c r="O2496" s="54">
        <f>IF(OR($B2496="",O$3&lt;$D2496+Настройки!$B$7),0,MAX(0,$E2496-MAX(0,SUMIFS(Тех_Движение!$G$2:$G$5111,Тех_Движение!$D$2:$D$5111,$C2496,Тех_Движение!$B$2:$B$5111,"&lt;="&amp;O$3)-$F2496)))</f>
        <v/>
      </c>
      <c r="P2496" s="54">
        <f>IF(OR($B2496="",P$3&lt;$D2496+Настройки!$B$7),0,MAX(0,$E2496-MAX(0,SUMIFS(Тех_Движение!$G$2:$G$5111,Тех_Движение!$D$2:$D$5111,$C2496,Тех_Движение!$B$2:$B$5111,"&lt;="&amp;P$3)-$F2496)))</f>
        <v/>
      </c>
      <c r="Q2496" s="54">
        <f>IF(OR($B2496="",Q$3&lt;$D2496+Настройки!$B$7),0,MAX(0,$E2496-MAX(0,SUMIFS(Тех_Движение!$G$2:$G$5111,Тех_Движение!$D$2:$D$5111,$C2496,Тех_Движение!$B$2:$B$5111,"&lt;="&amp;Q$3)-$F2496)))</f>
        <v/>
      </c>
      <c r="R2496" s="54">
        <f>IF($B2496="","",SUM($K2496:$Q2496))</f>
        <v/>
      </c>
      <c r="S2496" s="56">
        <f>IF($B2496="","",VLOOKUP($C2496,Настройки!$A$11:$L$17,9,FALSE))</f>
        <v/>
      </c>
      <c r="T2496" s="56">
        <f>IF($B2496="","",$R2496*$S2496)</f>
        <v/>
      </c>
    </row>
    <row r="2497">
      <c r="A2497" s="20">
        <f>Тех_Движение!$A$2494</f>
        <v/>
      </c>
      <c r="B2497" s="20">
        <f>IF(Тех_Движение!$F$2494&gt;0,Тех_Движение!$I$2494,"")</f>
        <v/>
      </c>
      <c r="C2497" s="20">
        <f>IF($B2497="","",Тех_Движение!$D$2494)</f>
        <v/>
      </c>
      <c r="D2497" s="42">
        <f>IF($B2497="","",Тех_Движение!$B$2494)</f>
        <v/>
      </c>
      <c r="E2497" s="54">
        <f>IF($B2497="","",Тех_Движение!$F$2494)</f>
        <v/>
      </c>
      <c r="F2497" s="54">
        <f>IF($B2497="","",SUMIFS($E$5:$E2496,$C$5:$C2496,$C2497))</f>
        <v/>
      </c>
      <c r="G2497" s="54">
        <f>IF($B2497="","",MAX(0,$E2497-MAX(0,SUMIFS(Тех_Движение!$G$2:$G$5111,Тех_Движение!$D$2:$D$5111,$C2497,Тех_Движение!$B$2:$B$5111,"&lt;="&amp;Настройки!$B$5-1)-$F2497)))</f>
        <v/>
      </c>
      <c r="H2497" s="54">
        <f>IF($B2497="","",IF(AND($D2497&gt;=Настройки!$B$5,$D2497&lt;=Настройки!$B$6),$E2497,0))</f>
        <v/>
      </c>
      <c r="I2497" s="54">
        <f>IF($B2497="","",$G2497+$H2497-$J2497)</f>
        <v/>
      </c>
      <c r="J2497" s="54">
        <f>IF($B2497="","",MAX(0,$E2497-MAX(0,SUMIFS(Тех_Движение!$G$2:$G$5111,Тех_Движение!$D$2:$D$5111,$C2497,Тех_Движение!$B$2:$B$5111,"&lt;="&amp;Настройки!$B$6)-$F2497)))</f>
        <v/>
      </c>
      <c r="K2497" s="54">
        <f>IF(OR($B2497="",K$3&lt;$D2497+Настройки!$B$7),0,MAX(0,$E2497-MAX(0,SUMIFS(Тех_Движение!$G$2:$G$5111,Тех_Движение!$D$2:$D$5111,$C2497,Тех_Движение!$B$2:$B$5111,"&lt;="&amp;K$3)-$F2497)))</f>
        <v/>
      </c>
      <c r="L2497" s="54">
        <f>IF(OR($B2497="",L$3&lt;$D2497+Настройки!$B$7),0,MAX(0,$E2497-MAX(0,SUMIFS(Тех_Движение!$G$2:$G$5111,Тех_Движение!$D$2:$D$5111,$C2497,Тех_Движение!$B$2:$B$5111,"&lt;="&amp;L$3)-$F2497)))</f>
        <v/>
      </c>
      <c r="M2497" s="54">
        <f>IF(OR($B2497="",M$3&lt;$D2497+Настройки!$B$7),0,MAX(0,$E2497-MAX(0,SUMIFS(Тех_Движение!$G$2:$G$5111,Тех_Движение!$D$2:$D$5111,$C2497,Тех_Движение!$B$2:$B$5111,"&lt;="&amp;M$3)-$F2497)))</f>
        <v/>
      </c>
      <c r="N2497" s="54">
        <f>IF(OR($B2497="",N$3&lt;$D2497+Настройки!$B$7),0,MAX(0,$E2497-MAX(0,SUMIFS(Тех_Движение!$G$2:$G$5111,Тех_Движение!$D$2:$D$5111,$C2497,Тех_Движение!$B$2:$B$5111,"&lt;="&amp;N$3)-$F2497)))</f>
        <v/>
      </c>
      <c r="O2497" s="54">
        <f>IF(OR($B2497="",O$3&lt;$D2497+Настройки!$B$7),0,MAX(0,$E2497-MAX(0,SUMIFS(Тех_Движение!$G$2:$G$5111,Тех_Движение!$D$2:$D$5111,$C2497,Тех_Движение!$B$2:$B$5111,"&lt;="&amp;O$3)-$F2497)))</f>
        <v/>
      </c>
      <c r="P2497" s="54">
        <f>IF(OR($B2497="",P$3&lt;$D2497+Настройки!$B$7),0,MAX(0,$E2497-MAX(0,SUMIFS(Тех_Движение!$G$2:$G$5111,Тех_Движение!$D$2:$D$5111,$C2497,Тех_Движение!$B$2:$B$5111,"&lt;="&amp;P$3)-$F2497)))</f>
        <v/>
      </c>
      <c r="Q2497" s="54">
        <f>IF(OR($B2497="",Q$3&lt;$D2497+Настройки!$B$7),0,MAX(0,$E2497-MAX(0,SUMIFS(Тех_Движение!$G$2:$G$5111,Тех_Движение!$D$2:$D$5111,$C2497,Тех_Движение!$B$2:$B$5111,"&lt;="&amp;Q$3)-$F2497)))</f>
        <v/>
      </c>
      <c r="R2497" s="54">
        <f>IF($B2497="","",SUM($K2497:$Q2497))</f>
        <v/>
      </c>
      <c r="S2497" s="56">
        <f>IF($B2497="","",VLOOKUP($C2497,Настройки!$A$11:$L$17,9,FALSE))</f>
        <v/>
      </c>
      <c r="T2497" s="56">
        <f>IF($B2497="","",$R2497*$S2497)</f>
        <v/>
      </c>
    </row>
    <row r="2498">
      <c r="A2498" s="20">
        <f>Тех_Движение!$A$2495</f>
        <v/>
      </c>
      <c r="B2498" s="20">
        <f>IF(Тех_Движение!$F$2495&gt;0,Тех_Движение!$I$2495,"")</f>
        <v/>
      </c>
      <c r="C2498" s="20">
        <f>IF($B2498="","",Тех_Движение!$D$2495)</f>
        <v/>
      </c>
      <c r="D2498" s="42">
        <f>IF($B2498="","",Тех_Движение!$B$2495)</f>
        <v/>
      </c>
      <c r="E2498" s="54">
        <f>IF($B2498="","",Тех_Движение!$F$2495)</f>
        <v/>
      </c>
      <c r="F2498" s="54">
        <f>IF($B2498="","",SUMIFS($E$5:$E2497,$C$5:$C2497,$C2498))</f>
        <v/>
      </c>
      <c r="G2498" s="54">
        <f>IF($B2498="","",MAX(0,$E2498-MAX(0,SUMIFS(Тех_Движение!$G$2:$G$5111,Тех_Движение!$D$2:$D$5111,$C2498,Тех_Движение!$B$2:$B$5111,"&lt;="&amp;Настройки!$B$5-1)-$F2498)))</f>
        <v/>
      </c>
      <c r="H2498" s="54">
        <f>IF($B2498="","",IF(AND($D2498&gt;=Настройки!$B$5,$D2498&lt;=Настройки!$B$6),$E2498,0))</f>
        <v/>
      </c>
      <c r="I2498" s="54">
        <f>IF($B2498="","",$G2498+$H2498-$J2498)</f>
        <v/>
      </c>
      <c r="J2498" s="54">
        <f>IF($B2498="","",MAX(0,$E2498-MAX(0,SUMIFS(Тех_Движение!$G$2:$G$5111,Тех_Движение!$D$2:$D$5111,$C2498,Тех_Движение!$B$2:$B$5111,"&lt;="&amp;Настройки!$B$6)-$F2498)))</f>
        <v/>
      </c>
      <c r="K2498" s="54">
        <f>IF(OR($B2498="",K$3&lt;$D2498+Настройки!$B$7),0,MAX(0,$E2498-MAX(0,SUMIFS(Тех_Движение!$G$2:$G$5111,Тех_Движение!$D$2:$D$5111,$C2498,Тех_Движение!$B$2:$B$5111,"&lt;="&amp;K$3)-$F2498)))</f>
        <v/>
      </c>
      <c r="L2498" s="54">
        <f>IF(OR($B2498="",L$3&lt;$D2498+Настройки!$B$7),0,MAX(0,$E2498-MAX(0,SUMIFS(Тех_Движение!$G$2:$G$5111,Тех_Движение!$D$2:$D$5111,$C2498,Тех_Движение!$B$2:$B$5111,"&lt;="&amp;L$3)-$F2498)))</f>
        <v/>
      </c>
      <c r="M2498" s="54">
        <f>IF(OR($B2498="",M$3&lt;$D2498+Настройки!$B$7),0,MAX(0,$E2498-MAX(0,SUMIFS(Тех_Движение!$G$2:$G$5111,Тех_Движение!$D$2:$D$5111,$C2498,Тех_Движение!$B$2:$B$5111,"&lt;="&amp;M$3)-$F2498)))</f>
        <v/>
      </c>
      <c r="N2498" s="54">
        <f>IF(OR($B2498="",N$3&lt;$D2498+Настройки!$B$7),0,MAX(0,$E2498-MAX(0,SUMIFS(Тех_Движение!$G$2:$G$5111,Тех_Движение!$D$2:$D$5111,$C2498,Тех_Движение!$B$2:$B$5111,"&lt;="&amp;N$3)-$F2498)))</f>
        <v/>
      </c>
      <c r="O2498" s="54">
        <f>IF(OR($B2498="",O$3&lt;$D2498+Настройки!$B$7),0,MAX(0,$E2498-MAX(0,SUMIFS(Тех_Движение!$G$2:$G$5111,Тех_Движение!$D$2:$D$5111,$C2498,Тех_Движение!$B$2:$B$5111,"&lt;="&amp;O$3)-$F2498)))</f>
        <v/>
      </c>
      <c r="P2498" s="54">
        <f>IF(OR($B2498="",P$3&lt;$D2498+Настройки!$B$7),0,MAX(0,$E2498-MAX(0,SUMIFS(Тех_Движение!$G$2:$G$5111,Тех_Движение!$D$2:$D$5111,$C2498,Тех_Движение!$B$2:$B$5111,"&lt;="&amp;P$3)-$F2498)))</f>
        <v/>
      </c>
      <c r="Q2498" s="54">
        <f>IF(OR($B2498="",Q$3&lt;$D2498+Настройки!$B$7),0,MAX(0,$E2498-MAX(0,SUMIFS(Тех_Движение!$G$2:$G$5111,Тех_Движение!$D$2:$D$5111,$C2498,Тех_Движение!$B$2:$B$5111,"&lt;="&amp;Q$3)-$F2498)))</f>
        <v/>
      </c>
      <c r="R2498" s="54">
        <f>IF($B2498="","",SUM($K2498:$Q2498))</f>
        <v/>
      </c>
      <c r="S2498" s="56">
        <f>IF($B2498="","",VLOOKUP($C2498,Настройки!$A$11:$L$17,9,FALSE))</f>
        <v/>
      </c>
      <c r="T2498" s="56">
        <f>IF($B2498="","",$R2498*$S2498)</f>
        <v/>
      </c>
    </row>
    <row r="2499">
      <c r="A2499" s="20">
        <f>Тех_Движение!$A$2496</f>
        <v/>
      </c>
      <c r="B2499" s="20">
        <f>IF(Тех_Движение!$F$2496&gt;0,Тех_Движение!$I$2496,"")</f>
        <v/>
      </c>
      <c r="C2499" s="20">
        <f>IF($B2499="","",Тех_Движение!$D$2496)</f>
        <v/>
      </c>
      <c r="D2499" s="42">
        <f>IF($B2499="","",Тех_Движение!$B$2496)</f>
        <v/>
      </c>
      <c r="E2499" s="54">
        <f>IF($B2499="","",Тех_Движение!$F$2496)</f>
        <v/>
      </c>
      <c r="F2499" s="54">
        <f>IF($B2499="","",SUMIFS($E$5:$E2498,$C$5:$C2498,$C2499))</f>
        <v/>
      </c>
      <c r="G2499" s="54">
        <f>IF($B2499="","",MAX(0,$E2499-MAX(0,SUMIFS(Тех_Движение!$G$2:$G$5111,Тех_Движение!$D$2:$D$5111,$C2499,Тех_Движение!$B$2:$B$5111,"&lt;="&amp;Настройки!$B$5-1)-$F2499)))</f>
        <v/>
      </c>
      <c r="H2499" s="54">
        <f>IF($B2499="","",IF(AND($D2499&gt;=Настройки!$B$5,$D2499&lt;=Настройки!$B$6),$E2499,0))</f>
        <v/>
      </c>
      <c r="I2499" s="54">
        <f>IF($B2499="","",$G2499+$H2499-$J2499)</f>
        <v/>
      </c>
      <c r="J2499" s="54">
        <f>IF($B2499="","",MAX(0,$E2499-MAX(0,SUMIFS(Тех_Движение!$G$2:$G$5111,Тех_Движение!$D$2:$D$5111,$C2499,Тех_Движение!$B$2:$B$5111,"&lt;="&amp;Настройки!$B$6)-$F2499)))</f>
        <v/>
      </c>
      <c r="K2499" s="54">
        <f>IF(OR($B2499="",K$3&lt;$D2499+Настройки!$B$7),0,MAX(0,$E2499-MAX(0,SUMIFS(Тех_Движение!$G$2:$G$5111,Тех_Движение!$D$2:$D$5111,$C2499,Тех_Движение!$B$2:$B$5111,"&lt;="&amp;K$3)-$F2499)))</f>
        <v/>
      </c>
      <c r="L2499" s="54">
        <f>IF(OR($B2499="",L$3&lt;$D2499+Настройки!$B$7),0,MAX(0,$E2499-MAX(0,SUMIFS(Тех_Движение!$G$2:$G$5111,Тех_Движение!$D$2:$D$5111,$C2499,Тех_Движение!$B$2:$B$5111,"&lt;="&amp;L$3)-$F2499)))</f>
        <v/>
      </c>
      <c r="M2499" s="54">
        <f>IF(OR($B2499="",M$3&lt;$D2499+Настройки!$B$7),0,MAX(0,$E2499-MAX(0,SUMIFS(Тех_Движение!$G$2:$G$5111,Тех_Движение!$D$2:$D$5111,$C2499,Тех_Движение!$B$2:$B$5111,"&lt;="&amp;M$3)-$F2499)))</f>
        <v/>
      </c>
      <c r="N2499" s="54">
        <f>IF(OR($B2499="",N$3&lt;$D2499+Настройки!$B$7),0,MAX(0,$E2499-MAX(0,SUMIFS(Тех_Движение!$G$2:$G$5111,Тех_Движение!$D$2:$D$5111,$C2499,Тех_Движение!$B$2:$B$5111,"&lt;="&amp;N$3)-$F2499)))</f>
        <v/>
      </c>
      <c r="O2499" s="54">
        <f>IF(OR($B2499="",O$3&lt;$D2499+Настройки!$B$7),0,MAX(0,$E2499-MAX(0,SUMIFS(Тех_Движение!$G$2:$G$5111,Тех_Движение!$D$2:$D$5111,$C2499,Тех_Движение!$B$2:$B$5111,"&lt;="&amp;O$3)-$F2499)))</f>
        <v/>
      </c>
      <c r="P2499" s="54">
        <f>IF(OR($B2499="",P$3&lt;$D2499+Настройки!$B$7),0,MAX(0,$E2499-MAX(0,SUMIFS(Тех_Движение!$G$2:$G$5111,Тех_Движение!$D$2:$D$5111,$C2499,Тех_Движение!$B$2:$B$5111,"&lt;="&amp;P$3)-$F2499)))</f>
        <v/>
      </c>
      <c r="Q2499" s="54">
        <f>IF(OR($B2499="",Q$3&lt;$D2499+Настройки!$B$7),0,MAX(0,$E2499-MAX(0,SUMIFS(Тех_Движение!$G$2:$G$5111,Тех_Движение!$D$2:$D$5111,$C2499,Тех_Движение!$B$2:$B$5111,"&lt;="&amp;Q$3)-$F2499)))</f>
        <v/>
      </c>
      <c r="R2499" s="54">
        <f>IF($B2499="","",SUM($K2499:$Q2499))</f>
        <v/>
      </c>
      <c r="S2499" s="56">
        <f>IF($B2499="","",VLOOKUP($C2499,Настройки!$A$11:$L$17,9,FALSE))</f>
        <v/>
      </c>
      <c r="T2499" s="56">
        <f>IF($B2499="","",$R2499*$S2499)</f>
        <v/>
      </c>
    </row>
    <row r="2500">
      <c r="A2500" s="20">
        <f>Тех_Движение!$A$2497</f>
        <v/>
      </c>
      <c r="B2500" s="20">
        <f>IF(Тех_Движение!$F$2497&gt;0,Тех_Движение!$I$2497,"")</f>
        <v/>
      </c>
      <c r="C2500" s="20">
        <f>IF($B2500="","",Тех_Движение!$D$2497)</f>
        <v/>
      </c>
      <c r="D2500" s="42">
        <f>IF($B2500="","",Тех_Движение!$B$2497)</f>
        <v/>
      </c>
      <c r="E2500" s="54">
        <f>IF($B2500="","",Тех_Движение!$F$2497)</f>
        <v/>
      </c>
      <c r="F2500" s="54">
        <f>IF($B2500="","",SUMIFS($E$5:$E2499,$C$5:$C2499,$C2500))</f>
        <v/>
      </c>
      <c r="G2500" s="54">
        <f>IF($B2500="","",MAX(0,$E2500-MAX(0,SUMIFS(Тех_Движение!$G$2:$G$5111,Тех_Движение!$D$2:$D$5111,$C2500,Тех_Движение!$B$2:$B$5111,"&lt;="&amp;Настройки!$B$5-1)-$F2500)))</f>
        <v/>
      </c>
      <c r="H2500" s="54">
        <f>IF($B2500="","",IF(AND($D2500&gt;=Настройки!$B$5,$D2500&lt;=Настройки!$B$6),$E2500,0))</f>
        <v/>
      </c>
      <c r="I2500" s="54">
        <f>IF($B2500="","",$G2500+$H2500-$J2500)</f>
        <v/>
      </c>
      <c r="J2500" s="54">
        <f>IF($B2500="","",MAX(0,$E2500-MAX(0,SUMIFS(Тех_Движение!$G$2:$G$5111,Тех_Движение!$D$2:$D$5111,$C2500,Тех_Движение!$B$2:$B$5111,"&lt;="&amp;Настройки!$B$6)-$F2500)))</f>
        <v/>
      </c>
      <c r="K2500" s="54">
        <f>IF(OR($B2500="",K$3&lt;$D2500+Настройки!$B$7),0,MAX(0,$E2500-MAX(0,SUMIFS(Тех_Движение!$G$2:$G$5111,Тех_Движение!$D$2:$D$5111,$C2500,Тех_Движение!$B$2:$B$5111,"&lt;="&amp;K$3)-$F2500)))</f>
        <v/>
      </c>
      <c r="L2500" s="54">
        <f>IF(OR($B2500="",L$3&lt;$D2500+Настройки!$B$7),0,MAX(0,$E2500-MAX(0,SUMIFS(Тех_Движение!$G$2:$G$5111,Тех_Движение!$D$2:$D$5111,$C2500,Тех_Движение!$B$2:$B$5111,"&lt;="&amp;L$3)-$F2500)))</f>
        <v/>
      </c>
      <c r="M2500" s="54">
        <f>IF(OR($B2500="",M$3&lt;$D2500+Настройки!$B$7),0,MAX(0,$E2500-MAX(0,SUMIFS(Тех_Движение!$G$2:$G$5111,Тех_Движение!$D$2:$D$5111,$C2500,Тех_Движение!$B$2:$B$5111,"&lt;="&amp;M$3)-$F2500)))</f>
        <v/>
      </c>
      <c r="N2500" s="54">
        <f>IF(OR($B2500="",N$3&lt;$D2500+Настройки!$B$7),0,MAX(0,$E2500-MAX(0,SUMIFS(Тех_Движение!$G$2:$G$5111,Тех_Движение!$D$2:$D$5111,$C2500,Тех_Движение!$B$2:$B$5111,"&lt;="&amp;N$3)-$F2500)))</f>
        <v/>
      </c>
      <c r="O2500" s="54">
        <f>IF(OR($B2500="",O$3&lt;$D2500+Настройки!$B$7),0,MAX(0,$E2500-MAX(0,SUMIFS(Тех_Движение!$G$2:$G$5111,Тех_Движение!$D$2:$D$5111,$C2500,Тех_Движение!$B$2:$B$5111,"&lt;="&amp;O$3)-$F2500)))</f>
        <v/>
      </c>
      <c r="P2500" s="54">
        <f>IF(OR($B2500="",P$3&lt;$D2500+Настройки!$B$7),0,MAX(0,$E2500-MAX(0,SUMIFS(Тех_Движение!$G$2:$G$5111,Тех_Движение!$D$2:$D$5111,$C2500,Тех_Движение!$B$2:$B$5111,"&lt;="&amp;P$3)-$F2500)))</f>
        <v/>
      </c>
      <c r="Q2500" s="54">
        <f>IF(OR($B2500="",Q$3&lt;$D2500+Настройки!$B$7),0,MAX(0,$E2500-MAX(0,SUMIFS(Тех_Движение!$G$2:$G$5111,Тех_Движение!$D$2:$D$5111,$C2500,Тех_Движение!$B$2:$B$5111,"&lt;="&amp;Q$3)-$F2500)))</f>
        <v/>
      </c>
      <c r="R2500" s="54">
        <f>IF($B2500="","",SUM($K2500:$Q2500))</f>
        <v/>
      </c>
      <c r="S2500" s="56">
        <f>IF($B2500="","",VLOOKUP($C2500,Настройки!$A$11:$L$17,9,FALSE))</f>
        <v/>
      </c>
      <c r="T2500" s="56">
        <f>IF($B2500="","",$R2500*$S2500)</f>
        <v/>
      </c>
    </row>
    <row r="2501">
      <c r="A2501" s="20">
        <f>Тех_Движение!$A$2498</f>
        <v/>
      </c>
      <c r="B2501" s="20">
        <f>IF(Тех_Движение!$F$2498&gt;0,Тех_Движение!$I$2498,"")</f>
        <v/>
      </c>
      <c r="C2501" s="20">
        <f>IF($B2501="","",Тех_Движение!$D$2498)</f>
        <v/>
      </c>
      <c r="D2501" s="42">
        <f>IF($B2501="","",Тех_Движение!$B$2498)</f>
        <v/>
      </c>
      <c r="E2501" s="54">
        <f>IF($B2501="","",Тех_Движение!$F$2498)</f>
        <v/>
      </c>
      <c r="F2501" s="54">
        <f>IF($B2501="","",SUMIFS($E$5:$E2500,$C$5:$C2500,$C2501))</f>
        <v/>
      </c>
      <c r="G2501" s="54">
        <f>IF($B2501="","",MAX(0,$E2501-MAX(0,SUMIFS(Тех_Движение!$G$2:$G$5111,Тех_Движение!$D$2:$D$5111,$C2501,Тех_Движение!$B$2:$B$5111,"&lt;="&amp;Настройки!$B$5-1)-$F2501)))</f>
        <v/>
      </c>
      <c r="H2501" s="54">
        <f>IF($B2501="","",IF(AND($D2501&gt;=Настройки!$B$5,$D2501&lt;=Настройки!$B$6),$E2501,0))</f>
        <v/>
      </c>
      <c r="I2501" s="54">
        <f>IF($B2501="","",$G2501+$H2501-$J2501)</f>
        <v/>
      </c>
      <c r="J2501" s="54">
        <f>IF($B2501="","",MAX(0,$E2501-MAX(0,SUMIFS(Тех_Движение!$G$2:$G$5111,Тех_Движение!$D$2:$D$5111,$C2501,Тех_Движение!$B$2:$B$5111,"&lt;="&amp;Настройки!$B$6)-$F2501)))</f>
        <v/>
      </c>
      <c r="K2501" s="54">
        <f>IF(OR($B2501="",K$3&lt;$D2501+Настройки!$B$7),0,MAX(0,$E2501-MAX(0,SUMIFS(Тех_Движение!$G$2:$G$5111,Тех_Движение!$D$2:$D$5111,$C2501,Тех_Движение!$B$2:$B$5111,"&lt;="&amp;K$3)-$F2501)))</f>
        <v/>
      </c>
      <c r="L2501" s="54">
        <f>IF(OR($B2501="",L$3&lt;$D2501+Настройки!$B$7),0,MAX(0,$E2501-MAX(0,SUMIFS(Тех_Движение!$G$2:$G$5111,Тех_Движение!$D$2:$D$5111,$C2501,Тех_Движение!$B$2:$B$5111,"&lt;="&amp;L$3)-$F2501)))</f>
        <v/>
      </c>
      <c r="M2501" s="54">
        <f>IF(OR($B2501="",M$3&lt;$D2501+Настройки!$B$7),0,MAX(0,$E2501-MAX(0,SUMIFS(Тех_Движение!$G$2:$G$5111,Тех_Движение!$D$2:$D$5111,$C2501,Тех_Движение!$B$2:$B$5111,"&lt;="&amp;M$3)-$F2501)))</f>
        <v/>
      </c>
      <c r="N2501" s="54">
        <f>IF(OR($B2501="",N$3&lt;$D2501+Настройки!$B$7),0,MAX(0,$E2501-MAX(0,SUMIFS(Тех_Движение!$G$2:$G$5111,Тех_Движение!$D$2:$D$5111,$C2501,Тех_Движение!$B$2:$B$5111,"&lt;="&amp;N$3)-$F2501)))</f>
        <v/>
      </c>
      <c r="O2501" s="54">
        <f>IF(OR($B2501="",O$3&lt;$D2501+Настройки!$B$7),0,MAX(0,$E2501-MAX(0,SUMIFS(Тех_Движение!$G$2:$G$5111,Тех_Движение!$D$2:$D$5111,$C2501,Тех_Движение!$B$2:$B$5111,"&lt;="&amp;O$3)-$F2501)))</f>
        <v/>
      </c>
      <c r="P2501" s="54">
        <f>IF(OR($B2501="",P$3&lt;$D2501+Настройки!$B$7),0,MAX(0,$E2501-MAX(0,SUMIFS(Тех_Движение!$G$2:$G$5111,Тех_Движение!$D$2:$D$5111,$C2501,Тех_Движение!$B$2:$B$5111,"&lt;="&amp;P$3)-$F2501)))</f>
        <v/>
      </c>
      <c r="Q2501" s="54">
        <f>IF(OR($B2501="",Q$3&lt;$D2501+Настройки!$B$7),0,MAX(0,$E2501-MAX(0,SUMIFS(Тех_Движение!$G$2:$G$5111,Тех_Движение!$D$2:$D$5111,$C2501,Тех_Движение!$B$2:$B$5111,"&lt;="&amp;Q$3)-$F2501)))</f>
        <v/>
      </c>
      <c r="R2501" s="54">
        <f>IF($B2501="","",SUM($K2501:$Q2501))</f>
        <v/>
      </c>
      <c r="S2501" s="56">
        <f>IF($B2501="","",VLOOKUP($C2501,Настройки!$A$11:$L$17,9,FALSE))</f>
        <v/>
      </c>
      <c r="T2501" s="56">
        <f>IF($B2501="","",$R2501*$S2501)</f>
        <v/>
      </c>
    </row>
    <row r="2502">
      <c r="A2502" s="20">
        <f>Тех_Движение!$A$2499</f>
        <v/>
      </c>
      <c r="B2502" s="20">
        <f>IF(Тех_Движение!$F$2499&gt;0,Тех_Движение!$I$2499,"")</f>
        <v/>
      </c>
      <c r="C2502" s="20">
        <f>IF($B2502="","",Тех_Движение!$D$2499)</f>
        <v/>
      </c>
      <c r="D2502" s="42">
        <f>IF($B2502="","",Тех_Движение!$B$2499)</f>
        <v/>
      </c>
      <c r="E2502" s="54">
        <f>IF($B2502="","",Тех_Движение!$F$2499)</f>
        <v/>
      </c>
      <c r="F2502" s="54">
        <f>IF($B2502="","",SUMIFS($E$5:$E2501,$C$5:$C2501,$C2502))</f>
        <v/>
      </c>
      <c r="G2502" s="54">
        <f>IF($B2502="","",MAX(0,$E2502-MAX(0,SUMIFS(Тех_Движение!$G$2:$G$5111,Тех_Движение!$D$2:$D$5111,$C2502,Тех_Движение!$B$2:$B$5111,"&lt;="&amp;Настройки!$B$5-1)-$F2502)))</f>
        <v/>
      </c>
      <c r="H2502" s="54">
        <f>IF($B2502="","",IF(AND($D2502&gt;=Настройки!$B$5,$D2502&lt;=Настройки!$B$6),$E2502,0))</f>
        <v/>
      </c>
      <c r="I2502" s="54">
        <f>IF($B2502="","",$G2502+$H2502-$J2502)</f>
        <v/>
      </c>
      <c r="J2502" s="54">
        <f>IF($B2502="","",MAX(0,$E2502-MAX(0,SUMIFS(Тех_Движение!$G$2:$G$5111,Тех_Движение!$D$2:$D$5111,$C2502,Тех_Движение!$B$2:$B$5111,"&lt;="&amp;Настройки!$B$6)-$F2502)))</f>
        <v/>
      </c>
      <c r="K2502" s="54">
        <f>IF(OR($B2502="",K$3&lt;$D2502+Настройки!$B$7),0,MAX(0,$E2502-MAX(0,SUMIFS(Тех_Движение!$G$2:$G$5111,Тех_Движение!$D$2:$D$5111,$C2502,Тех_Движение!$B$2:$B$5111,"&lt;="&amp;K$3)-$F2502)))</f>
        <v/>
      </c>
      <c r="L2502" s="54">
        <f>IF(OR($B2502="",L$3&lt;$D2502+Настройки!$B$7),0,MAX(0,$E2502-MAX(0,SUMIFS(Тех_Движение!$G$2:$G$5111,Тех_Движение!$D$2:$D$5111,$C2502,Тех_Движение!$B$2:$B$5111,"&lt;="&amp;L$3)-$F2502)))</f>
        <v/>
      </c>
      <c r="M2502" s="54">
        <f>IF(OR($B2502="",M$3&lt;$D2502+Настройки!$B$7),0,MAX(0,$E2502-MAX(0,SUMIFS(Тех_Движение!$G$2:$G$5111,Тех_Движение!$D$2:$D$5111,$C2502,Тех_Движение!$B$2:$B$5111,"&lt;="&amp;M$3)-$F2502)))</f>
        <v/>
      </c>
      <c r="N2502" s="54">
        <f>IF(OR($B2502="",N$3&lt;$D2502+Настройки!$B$7),0,MAX(0,$E2502-MAX(0,SUMIFS(Тех_Движение!$G$2:$G$5111,Тех_Движение!$D$2:$D$5111,$C2502,Тех_Движение!$B$2:$B$5111,"&lt;="&amp;N$3)-$F2502)))</f>
        <v/>
      </c>
      <c r="O2502" s="54">
        <f>IF(OR($B2502="",O$3&lt;$D2502+Настройки!$B$7),0,MAX(0,$E2502-MAX(0,SUMIFS(Тех_Движение!$G$2:$G$5111,Тех_Движение!$D$2:$D$5111,$C2502,Тех_Движение!$B$2:$B$5111,"&lt;="&amp;O$3)-$F2502)))</f>
        <v/>
      </c>
      <c r="P2502" s="54">
        <f>IF(OR($B2502="",P$3&lt;$D2502+Настройки!$B$7),0,MAX(0,$E2502-MAX(0,SUMIFS(Тех_Движение!$G$2:$G$5111,Тех_Движение!$D$2:$D$5111,$C2502,Тех_Движение!$B$2:$B$5111,"&lt;="&amp;P$3)-$F2502)))</f>
        <v/>
      </c>
      <c r="Q2502" s="54">
        <f>IF(OR($B2502="",Q$3&lt;$D2502+Настройки!$B$7),0,MAX(0,$E2502-MAX(0,SUMIFS(Тех_Движение!$G$2:$G$5111,Тех_Движение!$D$2:$D$5111,$C2502,Тех_Движение!$B$2:$B$5111,"&lt;="&amp;Q$3)-$F2502)))</f>
        <v/>
      </c>
      <c r="R2502" s="54">
        <f>IF($B2502="","",SUM($K2502:$Q2502))</f>
        <v/>
      </c>
      <c r="S2502" s="56">
        <f>IF($B2502="","",VLOOKUP($C2502,Настройки!$A$11:$L$17,9,FALSE))</f>
        <v/>
      </c>
      <c r="T2502" s="56">
        <f>IF($B2502="","",$R2502*$S2502)</f>
        <v/>
      </c>
    </row>
    <row r="2503">
      <c r="A2503" s="20">
        <f>Тех_Движение!$A$2500</f>
        <v/>
      </c>
      <c r="B2503" s="20">
        <f>IF(Тех_Движение!$F$2500&gt;0,Тех_Движение!$I$2500,"")</f>
        <v/>
      </c>
      <c r="C2503" s="20">
        <f>IF($B2503="","",Тех_Движение!$D$2500)</f>
        <v/>
      </c>
      <c r="D2503" s="42">
        <f>IF($B2503="","",Тех_Движение!$B$2500)</f>
        <v/>
      </c>
      <c r="E2503" s="54">
        <f>IF($B2503="","",Тех_Движение!$F$2500)</f>
        <v/>
      </c>
      <c r="F2503" s="54">
        <f>IF($B2503="","",SUMIFS($E$5:$E2502,$C$5:$C2502,$C2503))</f>
        <v/>
      </c>
      <c r="G2503" s="54">
        <f>IF($B2503="","",MAX(0,$E2503-MAX(0,SUMIFS(Тех_Движение!$G$2:$G$5111,Тех_Движение!$D$2:$D$5111,$C2503,Тех_Движение!$B$2:$B$5111,"&lt;="&amp;Настройки!$B$5-1)-$F2503)))</f>
        <v/>
      </c>
      <c r="H2503" s="54">
        <f>IF($B2503="","",IF(AND($D2503&gt;=Настройки!$B$5,$D2503&lt;=Настройки!$B$6),$E2503,0))</f>
        <v/>
      </c>
      <c r="I2503" s="54">
        <f>IF($B2503="","",$G2503+$H2503-$J2503)</f>
        <v/>
      </c>
      <c r="J2503" s="54">
        <f>IF($B2503="","",MAX(0,$E2503-MAX(0,SUMIFS(Тех_Движение!$G$2:$G$5111,Тех_Движение!$D$2:$D$5111,$C2503,Тех_Движение!$B$2:$B$5111,"&lt;="&amp;Настройки!$B$6)-$F2503)))</f>
        <v/>
      </c>
      <c r="K2503" s="54">
        <f>IF(OR($B2503="",K$3&lt;$D2503+Настройки!$B$7),0,MAX(0,$E2503-MAX(0,SUMIFS(Тех_Движение!$G$2:$G$5111,Тех_Движение!$D$2:$D$5111,$C2503,Тех_Движение!$B$2:$B$5111,"&lt;="&amp;K$3)-$F2503)))</f>
        <v/>
      </c>
      <c r="L2503" s="54">
        <f>IF(OR($B2503="",L$3&lt;$D2503+Настройки!$B$7),0,MAX(0,$E2503-MAX(0,SUMIFS(Тех_Движение!$G$2:$G$5111,Тех_Движение!$D$2:$D$5111,$C2503,Тех_Движение!$B$2:$B$5111,"&lt;="&amp;L$3)-$F2503)))</f>
        <v/>
      </c>
      <c r="M2503" s="54">
        <f>IF(OR($B2503="",M$3&lt;$D2503+Настройки!$B$7),0,MAX(0,$E2503-MAX(0,SUMIFS(Тех_Движение!$G$2:$G$5111,Тех_Движение!$D$2:$D$5111,$C2503,Тех_Движение!$B$2:$B$5111,"&lt;="&amp;M$3)-$F2503)))</f>
        <v/>
      </c>
      <c r="N2503" s="54">
        <f>IF(OR($B2503="",N$3&lt;$D2503+Настройки!$B$7),0,MAX(0,$E2503-MAX(0,SUMIFS(Тех_Движение!$G$2:$G$5111,Тех_Движение!$D$2:$D$5111,$C2503,Тех_Движение!$B$2:$B$5111,"&lt;="&amp;N$3)-$F2503)))</f>
        <v/>
      </c>
      <c r="O2503" s="54">
        <f>IF(OR($B2503="",O$3&lt;$D2503+Настройки!$B$7),0,MAX(0,$E2503-MAX(0,SUMIFS(Тех_Движение!$G$2:$G$5111,Тех_Движение!$D$2:$D$5111,$C2503,Тех_Движение!$B$2:$B$5111,"&lt;="&amp;O$3)-$F2503)))</f>
        <v/>
      </c>
      <c r="P2503" s="54">
        <f>IF(OR($B2503="",P$3&lt;$D2503+Настройки!$B$7),0,MAX(0,$E2503-MAX(0,SUMIFS(Тех_Движение!$G$2:$G$5111,Тех_Движение!$D$2:$D$5111,$C2503,Тех_Движение!$B$2:$B$5111,"&lt;="&amp;P$3)-$F2503)))</f>
        <v/>
      </c>
      <c r="Q2503" s="54">
        <f>IF(OR($B2503="",Q$3&lt;$D2503+Настройки!$B$7),0,MAX(0,$E2503-MAX(0,SUMIFS(Тех_Движение!$G$2:$G$5111,Тех_Движение!$D$2:$D$5111,$C2503,Тех_Движение!$B$2:$B$5111,"&lt;="&amp;Q$3)-$F2503)))</f>
        <v/>
      </c>
      <c r="R2503" s="54">
        <f>IF($B2503="","",SUM($K2503:$Q2503))</f>
        <v/>
      </c>
      <c r="S2503" s="56">
        <f>IF($B2503="","",VLOOKUP($C2503,Настройки!$A$11:$L$17,9,FALSE))</f>
        <v/>
      </c>
      <c r="T2503" s="56">
        <f>IF($B2503="","",$R2503*$S2503)</f>
        <v/>
      </c>
    </row>
    <row r="2504">
      <c r="A2504" s="20">
        <f>Тех_Движение!$A$2501</f>
        <v/>
      </c>
      <c r="B2504" s="20">
        <f>IF(Тех_Движение!$F$2501&gt;0,Тех_Движение!$I$2501,"")</f>
        <v/>
      </c>
      <c r="C2504" s="20">
        <f>IF($B2504="","",Тех_Движение!$D$2501)</f>
        <v/>
      </c>
      <c r="D2504" s="42">
        <f>IF($B2504="","",Тех_Движение!$B$2501)</f>
        <v/>
      </c>
      <c r="E2504" s="54">
        <f>IF($B2504="","",Тех_Движение!$F$2501)</f>
        <v/>
      </c>
      <c r="F2504" s="54">
        <f>IF($B2504="","",SUMIFS($E$5:$E2503,$C$5:$C2503,$C2504))</f>
        <v/>
      </c>
      <c r="G2504" s="54">
        <f>IF($B2504="","",MAX(0,$E2504-MAX(0,SUMIFS(Тех_Движение!$G$2:$G$5111,Тех_Движение!$D$2:$D$5111,$C2504,Тех_Движение!$B$2:$B$5111,"&lt;="&amp;Настройки!$B$5-1)-$F2504)))</f>
        <v/>
      </c>
      <c r="H2504" s="54">
        <f>IF($B2504="","",IF(AND($D2504&gt;=Настройки!$B$5,$D2504&lt;=Настройки!$B$6),$E2504,0))</f>
        <v/>
      </c>
      <c r="I2504" s="54">
        <f>IF($B2504="","",$G2504+$H2504-$J2504)</f>
        <v/>
      </c>
      <c r="J2504" s="54">
        <f>IF($B2504="","",MAX(0,$E2504-MAX(0,SUMIFS(Тех_Движение!$G$2:$G$5111,Тех_Движение!$D$2:$D$5111,$C2504,Тех_Движение!$B$2:$B$5111,"&lt;="&amp;Настройки!$B$6)-$F2504)))</f>
        <v/>
      </c>
      <c r="K2504" s="54">
        <f>IF(OR($B2504="",K$3&lt;$D2504+Настройки!$B$7),0,MAX(0,$E2504-MAX(0,SUMIFS(Тех_Движение!$G$2:$G$5111,Тех_Движение!$D$2:$D$5111,$C2504,Тех_Движение!$B$2:$B$5111,"&lt;="&amp;K$3)-$F2504)))</f>
        <v/>
      </c>
      <c r="L2504" s="54">
        <f>IF(OR($B2504="",L$3&lt;$D2504+Настройки!$B$7),0,MAX(0,$E2504-MAX(0,SUMIFS(Тех_Движение!$G$2:$G$5111,Тех_Движение!$D$2:$D$5111,$C2504,Тех_Движение!$B$2:$B$5111,"&lt;="&amp;L$3)-$F2504)))</f>
        <v/>
      </c>
      <c r="M2504" s="54">
        <f>IF(OR($B2504="",M$3&lt;$D2504+Настройки!$B$7),0,MAX(0,$E2504-MAX(0,SUMIFS(Тех_Движение!$G$2:$G$5111,Тех_Движение!$D$2:$D$5111,$C2504,Тех_Движение!$B$2:$B$5111,"&lt;="&amp;M$3)-$F2504)))</f>
        <v/>
      </c>
      <c r="N2504" s="54">
        <f>IF(OR($B2504="",N$3&lt;$D2504+Настройки!$B$7),0,MAX(0,$E2504-MAX(0,SUMIFS(Тех_Движение!$G$2:$G$5111,Тех_Движение!$D$2:$D$5111,$C2504,Тех_Движение!$B$2:$B$5111,"&lt;="&amp;N$3)-$F2504)))</f>
        <v/>
      </c>
      <c r="O2504" s="54">
        <f>IF(OR($B2504="",O$3&lt;$D2504+Настройки!$B$7),0,MAX(0,$E2504-MAX(0,SUMIFS(Тех_Движение!$G$2:$G$5111,Тех_Движение!$D$2:$D$5111,$C2504,Тех_Движение!$B$2:$B$5111,"&lt;="&amp;O$3)-$F2504)))</f>
        <v/>
      </c>
      <c r="P2504" s="54">
        <f>IF(OR($B2504="",P$3&lt;$D2504+Настройки!$B$7),0,MAX(0,$E2504-MAX(0,SUMIFS(Тех_Движение!$G$2:$G$5111,Тех_Движение!$D$2:$D$5111,$C2504,Тех_Движение!$B$2:$B$5111,"&lt;="&amp;P$3)-$F2504)))</f>
        <v/>
      </c>
      <c r="Q2504" s="54">
        <f>IF(OR($B2504="",Q$3&lt;$D2504+Настройки!$B$7),0,MAX(0,$E2504-MAX(0,SUMIFS(Тех_Движение!$G$2:$G$5111,Тех_Движение!$D$2:$D$5111,$C2504,Тех_Движение!$B$2:$B$5111,"&lt;="&amp;Q$3)-$F2504)))</f>
        <v/>
      </c>
      <c r="R2504" s="54">
        <f>IF($B2504="","",SUM($K2504:$Q2504))</f>
        <v/>
      </c>
      <c r="S2504" s="56">
        <f>IF($B2504="","",VLOOKUP($C2504,Настройки!$A$11:$L$17,9,FALSE))</f>
        <v/>
      </c>
      <c r="T2504" s="56">
        <f>IF($B2504="","",$R2504*$S2504)</f>
        <v/>
      </c>
    </row>
    <row r="2505">
      <c r="A2505" s="20">
        <f>Тех_Движение!$A$2502</f>
        <v/>
      </c>
      <c r="B2505" s="20">
        <f>IF(Тех_Движение!$F$2502&gt;0,Тех_Движение!$I$2502,"")</f>
        <v/>
      </c>
      <c r="C2505" s="20">
        <f>IF($B2505="","",Тех_Движение!$D$2502)</f>
        <v/>
      </c>
      <c r="D2505" s="42">
        <f>IF($B2505="","",Тех_Движение!$B$2502)</f>
        <v/>
      </c>
      <c r="E2505" s="54">
        <f>IF($B2505="","",Тех_Движение!$F$2502)</f>
        <v/>
      </c>
      <c r="F2505" s="54">
        <f>IF($B2505="","",SUMIFS($E$5:$E2504,$C$5:$C2504,$C2505))</f>
        <v/>
      </c>
      <c r="G2505" s="54">
        <f>IF($B2505="","",MAX(0,$E2505-MAX(0,SUMIFS(Тех_Движение!$G$2:$G$5111,Тех_Движение!$D$2:$D$5111,$C2505,Тех_Движение!$B$2:$B$5111,"&lt;="&amp;Настройки!$B$5-1)-$F2505)))</f>
        <v/>
      </c>
      <c r="H2505" s="54">
        <f>IF($B2505="","",IF(AND($D2505&gt;=Настройки!$B$5,$D2505&lt;=Настройки!$B$6),$E2505,0))</f>
        <v/>
      </c>
      <c r="I2505" s="54">
        <f>IF($B2505="","",$G2505+$H2505-$J2505)</f>
        <v/>
      </c>
      <c r="J2505" s="54">
        <f>IF($B2505="","",MAX(0,$E2505-MAX(0,SUMIFS(Тех_Движение!$G$2:$G$5111,Тех_Движение!$D$2:$D$5111,$C2505,Тех_Движение!$B$2:$B$5111,"&lt;="&amp;Настройки!$B$6)-$F2505)))</f>
        <v/>
      </c>
      <c r="K2505" s="54">
        <f>IF(OR($B2505="",K$3&lt;$D2505+Настройки!$B$7),0,MAX(0,$E2505-MAX(0,SUMIFS(Тех_Движение!$G$2:$G$5111,Тех_Движение!$D$2:$D$5111,$C2505,Тех_Движение!$B$2:$B$5111,"&lt;="&amp;K$3)-$F2505)))</f>
        <v/>
      </c>
      <c r="L2505" s="54">
        <f>IF(OR($B2505="",L$3&lt;$D2505+Настройки!$B$7),0,MAX(0,$E2505-MAX(0,SUMIFS(Тех_Движение!$G$2:$G$5111,Тех_Движение!$D$2:$D$5111,$C2505,Тех_Движение!$B$2:$B$5111,"&lt;="&amp;L$3)-$F2505)))</f>
        <v/>
      </c>
      <c r="M2505" s="54">
        <f>IF(OR($B2505="",M$3&lt;$D2505+Настройки!$B$7),0,MAX(0,$E2505-MAX(0,SUMIFS(Тех_Движение!$G$2:$G$5111,Тех_Движение!$D$2:$D$5111,$C2505,Тех_Движение!$B$2:$B$5111,"&lt;="&amp;M$3)-$F2505)))</f>
        <v/>
      </c>
      <c r="N2505" s="54">
        <f>IF(OR($B2505="",N$3&lt;$D2505+Настройки!$B$7),0,MAX(0,$E2505-MAX(0,SUMIFS(Тех_Движение!$G$2:$G$5111,Тех_Движение!$D$2:$D$5111,$C2505,Тех_Движение!$B$2:$B$5111,"&lt;="&amp;N$3)-$F2505)))</f>
        <v/>
      </c>
      <c r="O2505" s="54">
        <f>IF(OR($B2505="",O$3&lt;$D2505+Настройки!$B$7),0,MAX(0,$E2505-MAX(0,SUMIFS(Тех_Движение!$G$2:$G$5111,Тех_Движение!$D$2:$D$5111,$C2505,Тех_Движение!$B$2:$B$5111,"&lt;="&amp;O$3)-$F2505)))</f>
        <v/>
      </c>
      <c r="P2505" s="54">
        <f>IF(OR($B2505="",P$3&lt;$D2505+Настройки!$B$7),0,MAX(0,$E2505-MAX(0,SUMIFS(Тех_Движение!$G$2:$G$5111,Тех_Движение!$D$2:$D$5111,$C2505,Тех_Движение!$B$2:$B$5111,"&lt;="&amp;P$3)-$F2505)))</f>
        <v/>
      </c>
      <c r="Q2505" s="54">
        <f>IF(OR($B2505="",Q$3&lt;$D2505+Настройки!$B$7),0,MAX(0,$E2505-MAX(0,SUMIFS(Тех_Движение!$G$2:$G$5111,Тех_Движение!$D$2:$D$5111,$C2505,Тех_Движение!$B$2:$B$5111,"&lt;="&amp;Q$3)-$F2505)))</f>
        <v/>
      </c>
      <c r="R2505" s="54">
        <f>IF($B2505="","",SUM($K2505:$Q2505))</f>
        <v/>
      </c>
      <c r="S2505" s="56">
        <f>IF($B2505="","",VLOOKUP($C2505,Настройки!$A$11:$L$17,9,FALSE))</f>
        <v/>
      </c>
      <c r="T2505" s="56">
        <f>IF($B2505="","",$R2505*$S2505)</f>
        <v/>
      </c>
    </row>
    <row r="2506">
      <c r="A2506" s="20">
        <f>Тех_Движение!$A$2503</f>
        <v/>
      </c>
      <c r="B2506" s="20">
        <f>IF(Тех_Движение!$F$2503&gt;0,Тех_Движение!$I$2503,"")</f>
        <v/>
      </c>
      <c r="C2506" s="20">
        <f>IF($B2506="","",Тех_Движение!$D$2503)</f>
        <v/>
      </c>
      <c r="D2506" s="42">
        <f>IF($B2506="","",Тех_Движение!$B$2503)</f>
        <v/>
      </c>
      <c r="E2506" s="54">
        <f>IF($B2506="","",Тех_Движение!$F$2503)</f>
        <v/>
      </c>
      <c r="F2506" s="54">
        <f>IF($B2506="","",SUMIFS($E$5:$E2505,$C$5:$C2505,$C2506))</f>
        <v/>
      </c>
      <c r="G2506" s="54">
        <f>IF($B2506="","",MAX(0,$E2506-MAX(0,SUMIFS(Тех_Движение!$G$2:$G$5111,Тех_Движение!$D$2:$D$5111,$C2506,Тех_Движение!$B$2:$B$5111,"&lt;="&amp;Настройки!$B$5-1)-$F2506)))</f>
        <v/>
      </c>
      <c r="H2506" s="54">
        <f>IF($B2506="","",IF(AND($D2506&gt;=Настройки!$B$5,$D2506&lt;=Настройки!$B$6),$E2506,0))</f>
        <v/>
      </c>
      <c r="I2506" s="54">
        <f>IF($B2506="","",$G2506+$H2506-$J2506)</f>
        <v/>
      </c>
      <c r="J2506" s="54">
        <f>IF($B2506="","",MAX(0,$E2506-MAX(0,SUMIFS(Тех_Движение!$G$2:$G$5111,Тех_Движение!$D$2:$D$5111,$C2506,Тех_Движение!$B$2:$B$5111,"&lt;="&amp;Настройки!$B$6)-$F2506)))</f>
        <v/>
      </c>
      <c r="K2506" s="54">
        <f>IF(OR($B2506="",K$3&lt;$D2506+Настройки!$B$7),0,MAX(0,$E2506-MAX(0,SUMIFS(Тех_Движение!$G$2:$G$5111,Тех_Движение!$D$2:$D$5111,$C2506,Тех_Движение!$B$2:$B$5111,"&lt;="&amp;K$3)-$F2506)))</f>
        <v/>
      </c>
      <c r="L2506" s="54">
        <f>IF(OR($B2506="",L$3&lt;$D2506+Настройки!$B$7),0,MAX(0,$E2506-MAX(0,SUMIFS(Тех_Движение!$G$2:$G$5111,Тех_Движение!$D$2:$D$5111,$C2506,Тех_Движение!$B$2:$B$5111,"&lt;="&amp;L$3)-$F2506)))</f>
        <v/>
      </c>
      <c r="M2506" s="54">
        <f>IF(OR($B2506="",M$3&lt;$D2506+Настройки!$B$7),0,MAX(0,$E2506-MAX(0,SUMIFS(Тех_Движение!$G$2:$G$5111,Тех_Движение!$D$2:$D$5111,$C2506,Тех_Движение!$B$2:$B$5111,"&lt;="&amp;M$3)-$F2506)))</f>
        <v/>
      </c>
      <c r="N2506" s="54">
        <f>IF(OR($B2506="",N$3&lt;$D2506+Настройки!$B$7),0,MAX(0,$E2506-MAX(0,SUMIFS(Тех_Движение!$G$2:$G$5111,Тех_Движение!$D$2:$D$5111,$C2506,Тех_Движение!$B$2:$B$5111,"&lt;="&amp;N$3)-$F2506)))</f>
        <v/>
      </c>
      <c r="O2506" s="54">
        <f>IF(OR($B2506="",O$3&lt;$D2506+Настройки!$B$7),0,MAX(0,$E2506-MAX(0,SUMIFS(Тех_Движение!$G$2:$G$5111,Тех_Движение!$D$2:$D$5111,$C2506,Тех_Движение!$B$2:$B$5111,"&lt;="&amp;O$3)-$F2506)))</f>
        <v/>
      </c>
      <c r="P2506" s="54">
        <f>IF(OR($B2506="",P$3&lt;$D2506+Настройки!$B$7),0,MAX(0,$E2506-MAX(0,SUMIFS(Тех_Движение!$G$2:$G$5111,Тех_Движение!$D$2:$D$5111,$C2506,Тех_Движение!$B$2:$B$5111,"&lt;="&amp;P$3)-$F2506)))</f>
        <v/>
      </c>
      <c r="Q2506" s="54">
        <f>IF(OR($B2506="",Q$3&lt;$D2506+Настройки!$B$7),0,MAX(0,$E2506-MAX(0,SUMIFS(Тех_Движение!$G$2:$G$5111,Тех_Движение!$D$2:$D$5111,$C2506,Тех_Движение!$B$2:$B$5111,"&lt;="&amp;Q$3)-$F2506)))</f>
        <v/>
      </c>
      <c r="R2506" s="54">
        <f>IF($B2506="","",SUM($K2506:$Q2506))</f>
        <v/>
      </c>
      <c r="S2506" s="56">
        <f>IF($B2506="","",VLOOKUP($C2506,Настройки!$A$11:$L$17,9,FALSE))</f>
        <v/>
      </c>
      <c r="T2506" s="56">
        <f>IF($B2506="","",$R2506*$S2506)</f>
        <v/>
      </c>
    </row>
    <row r="2507">
      <c r="A2507" s="20">
        <f>Тех_Движение!$A$2504</f>
        <v/>
      </c>
      <c r="B2507" s="20">
        <f>IF(Тех_Движение!$F$2504&gt;0,Тех_Движение!$I$2504,"")</f>
        <v/>
      </c>
      <c r="C2507" s="20">
        <f>IF($B2507="","",Тех_Движение!$D$2504)</f>
        <v/>
      </c>
      <c r="D2507" s="42">
        <f>IF($B2507="","",Тех_Движение!$B$2504)</f>
        <v/>
      </c>
      <c r="E2507" s="54">
        <f>IF($B2507="","",Тех_Движение!$F$2504)</f>
        <v/>
      </c>
      <c r="F2507" s="54">
        <f>IF($B2507="","",SUMIFS($E$5:$E2506,$C$5:$C2506,$C2507))</f>
        <v/>
      </c>
      <c r="G2507" s="54">
        <f>IF($B2507="","",MAX(0,$E2507-MAX(0,SUMIFS(Тех_Движение!$G$2:$G$5111,Тех_Движение!$D$2:$D$5111,$C2507,Тех_Движение!$B$2:$B$5111,"&lt;="&amp;Настройки!$B$5-1)-$F2507)))</f>
        <v/>
      </c>
      <c r="H2507" s="54">
        <f>IF($B2507="","",IF(AND($D2507&gt;=Настройки!$B$5,$D2507&lt;=Настройки!$B$6),$E2507,0))</f>
        <v/>
      </c>
      <c r="I2507" s="54">
        <f>IF($B2507="","",$G2507+$H2507-$J2507)</f>
        <v/>
      </c>
      <c r="J2507" s="54">
        <f>IF($B2507="","",MAX(0,$E2507-MAX(0,SUMIFS(Тех_Движение!$G$2:$G$5111,Тех_Движение!$D$2:$D$5111,$C2507,Тех_Движение!$B$2:$B$5111,"&lt;="&amp;Настройки!$B$6)-$F2507)))</f>
        <v/>
      </c>
      <c r="K2507" s="54">
        <f>IF(OR($B2507="",K$3&lt;$D2507+Настройки!$B$7),0,MAX(0,$E2507-MAX(0,SUMIFS(Тех_Движение!$G$2:$G$5111,Тех_Движение!$D$2:$D$5111,$C2507,Тех_Движение!$B$2:$B$5111,"&lt;="&amp;K$3)-$F2507)))</f>
        <v/>
      </c>
      <c r="L2507" s="54">
        <f>IF(OR($B2507="",L$3&lt;$D2507+Настройки!$B$7),0,MAX(0,$E2507-MAX(0,SUMIFS(Тех_Движение!$G$2:$G$5111,Тех_Движение!$D$2:$D$5111,$C2507,Тех_Движение!$B$2:$B$5111,"&lt;="&amp;L$3)-$F2507)))</f>
        <v/>
      </c>
      <c r="M2507" s="54">
        <f>IF(OR($B2507="",M$3&lt;$D2507+Настройки!$B$7),0,MAX(0,$E2507-MAX(0,SUMIFS(Тех_Движение!$G$2:$G$5111,Тех_Движение!$D$2:$D$5111,$C2507,Тех_Движение!$B$2:$B$5111,"&lt;="&amp;M$3)-$F2507)))</f>
        <v/>
      </c>
      <c r="N2507" s="54">
        <f>IF(OR($B2507="",N$3&lt;$D2507+Настройки!$B$7),0,MAX(0,$E2507-MAX(0,SUMIFS(Тех_Движение!$G$2:$G$5111,Тех_Движение!$D$2:$D$5111,$C2507,Тех_Движение!$B$2:$B$5111,"&lt;="&amp;N$3)-$F2507)))</f>
        <v/>
      </c>
      <c r="O2507" s="54">
        <f>IF(OR($B2507="",O$3&lt;$D2507+Настройки!$B$7),0,MAX(0,$E2507-MAX(0,SUMIFS(Тех_Движение!$G$2:$G$5111,Тех_Движение!$D$2:$D$5111,$C2507,Тех_Движение!$B$2:$B$5111,"&lt;="&amp;O$3)-$F2507)))</f>
        <v/>
      </c>
      <c r="P2507" s="54">
        <f>IF(OR($B2507="",P$3&lt;$D2507+Настройки!$B$7),0,MAX(0,$E2507-MAX(0,SUMIFS(Тех_Движение!$G$2:$G$5111,Тех_Движение!$D$2:$D$5111,$C2507,Тех_Движение!$B$2:$B$5111,"&lt;="&amp;P$3)-$F2507)))</f>
        <v/>
      </c>
      <c r="Q2507" s="54">
        <f>IF(OR($B2507="",Q$3&lt;$D2507+Настройки!$B$7),0,MAX(0,$E2507-MAX(0,SUMIFS(Тех_Движение!$G$2:$G$5111,Тех_Движение!$D$2:$D$5111,$C2507,Тех_Движение!$B$2:$B$5111,"&lt;="&amp;Q$3)-$F2507)))</f>
        <v/>
      </c>
      <c r="R2507" s="54">
        <f>IF($B2507="","",SUM($K2507:$Q2507))</f>
        <v/>
      </c>
      <c r="S2507" s="56">
        <f>IF($B2507="","",VLOOKUP($C2507,Настройки!$A$11:$L$17,9,FALSE))</f>
        <v/>
      </c>
      <c r="T2507" s="56">
        <f>IF($B2507="","",$R2507*$S2507)</f>
        <v/>
      </c>
    </row>
    <row r="2508">
      <c r="A2508" s="20">
        <f>Тех_Движение!$A$2505</f>
        <v/>
      </c>
      <c r="B2508" s="20">
        <f>IF(Тех_Движение!$F$2505&gt;0,Тех_Движение!$I$2505,"")</f>
        <v/>
      </c>
      <c r="C2508" s="20">
        <f>IF($B2508="","",Тех_Движение!$D$2505)</f>
        <v/>
      </c>
      <c r="D2508" s="42">
        <f>IF($B2508="","",Тех_Движение!$B$2505)</f>
        <v/>
      </c>
      <c r="E2508" s="54">
        <f>IF($B2508="","",Тех_Движение!$F$2505)</f>
        <v/>
      </c>
      <c r="F2508" s="54">
        <f>IF($B2508="","",SUMIFS($E$5:$E2507,$C$5:$C2507,$C2508))</f>
        <v/>
      </c>
      <c r="G2508" s="54">
        <f>IF($B2508="","",MAX(0,$E2508-MAX(0,SUMIFS(Тех_Движение!$G$2:$G$5111,Тех_Движение!$D$2:$D$5111,$C2508,Тех_Движение!$B$2:$B$5111,"&lt;="&amp;Настройки!$B$5-1)-$F2508)))</f>
        <v/>
      </c>
      <c r="H2508" s="54">
        <f>IF($B2508="","",IF(AND($D2508&gt;=Настройки!$B$5,$D2508&lt;=Настройки!$B$6),$E2508,0))</f>
        <v/>
      </c>
      <c r="I2508" s="54">
        <f>IF($B2508="","",$G2508+$H2508-$J2508)</f>
        <v/>
      </c>
      <c r="J2508" s="54">
        <f>IF($B2508="","",MAX(0,$E2508-MAX(0,SUMIFS(Тех_Движение!$G$2:$G$5111,Тех_Движение!$D$2:$D$5111,$C2508,Тех_Движение!$B$2:$B$5111,"&lt;="&amp;Настройки!$B$6)-$F2508)))</f>
        <v/>
      </c>
      <c r="K2508" s="54">
        <f>IF(OR($B2508="",K$3&lt;$D2508+Настройки!$B$7),0,MAX(0,$E2508-MAX(0,SUMIFS(Тех_Движение!$G$2:$G$5111,Тех_Движение!$D$2:$D$5111,$C2508,Тех_Движение!$B$2:$B$5111,"&lt;="&amp;K$3)-$F2508)))</f>
        <v/>
      </c>
      <c r="L2508" s="54">
        <f>IF(OR($B2508="",L$3&lt;$D2508+Настройки!$B$7),0,MAX(0,$E2508-MAX(0,SUMIFS(Тех_Движение!$G$2:$G$5111,Тех_Движение!$D$2:$D$5111,$C2508,Тех_Движение!$B$2:$B$5111,"&lt;="&amp;L$3)-$F2508)))</f>
        <v/>
      </c>
      <c r="M2508" s="54">
        <f>IF(OR($B2508="",M$3&lt;$D2508+Настройки!$B$7),0,MAX(0,$E2508-MAX(0,SUMIFS(Тех_Движение!$G$2:$G$5111,Тех_Движение!$D$2:$D$5111,$C2508,Тех_Движение!$B$2:$B$5111,"&lt;="&amp;M$3)-$F2508)))</f>
        <v/>
      </c>
      <c r="N2508" s="54">
        <f>IF(OR($B2508="",N$3&lt;$D2508+Настройки!$B$7),0,MAX(0,$E2508-MAX(0,SUMIFS(Тех_Движение!$G$2:$G$5111,Тех_Движение!$D$2:$D$5111,$C2508,Тех_Движение!$B$2:$B$5111,"&lt;="&amp;N$3)-$F2508)))</f>
        <v/>
      </c>
      <c r="O2508" s="54">
        <f>IF(OR($B2508="",O$3&lt;$D2508+Настройки!$B$7),0,MAX(0,$E2508-MAX(0,SUMIFS(Тех_Движение!$G$2:$G$5111,Тех_Движение!$D$2:$D$5111,$C2508,Тех_Движение!$B$2:$B$5111,"&lt;="&amp;O$3)-$F2508)))</f>
        <v/>
      </c>
      <c r="P2508" s="54">
        <f>IF(OR($B2508="",P$3&lt;$D2508+Настройки!$B$7),0,MAX(0,$E2508-MAX(0,SUMIFS(Тех_Движение!$G$2:$G$5111,Тех_Движение!$D$2:$D$5111,$C2508,Тех_Движение!$B$2:$B$5111,"&lt;="&amp;P$3)-$F2508)))</f>
        <v/>
      </c>
      <c r="Q2508" s="54">
        <f>IF(OR($B2508="",Q$3&lt;$D2508+Настройки!$B$7),0,MAX(0,$E2508-MAX(0,SUMIFS(Тех_Движение!$G$2:$G$5111,Тех_Движение!$D$2:$D$5111,$C2508,Тех_Движение!$B$2:$B$5111,"&lt;="&amp;Q$3)-$F2508)))</f>
        <v/>
      </c>
      <c r="R2508" s="54">
        <f>IF($B2508="","",SUM($K2508:$Q2508))</f>
        <v/>
      </c>
      <c r="S2508" s="56">
        <f>IF($B2508="","",VLOOKUP($C2508,Настройки!$A$11:$L$17,9,FALSE))</f>
        <v/>
      </c>
      <c r="T2508" s="56">
        <f>IF($B2508="","",$R2508*$S2508)</f>
        <v/>
      </c>
    </row>
    <row r="2509">
      <c r="A2509" s="20">
        <f>Тех_Движение!$A$2506</f>
        <v/>
      </c>
      <c r="B2509" s="20">
        <f>IF(Тех_Движение!$F$2506&gt;0,Тех_Движение!$I$2506,"")</f>
        <v/>
      </c>
      <c r="C2509" s="20">
        <f>IF($B2509="","",Тех_Движение!$D$2506)</f>
        <v/>
      </c>
      <c r="D2509" s="42">
        <f>IF($B2509="","",Тех_Движение!$B$2506)</f>
        <v/>
      </c>
      <c r="E2509" s="54">
        <f>IF($B2509="","",Тех_Движение!$F$2506)</f>
        <v/>
      </c>
      <c r="F2509" s="54">
        <f>IF($B2509="","",SUMIFS($E$5:$E2508,$C$5:$C2508,$C2509))</f>
        <v/>
      </c>
      <c r="G2509" s="54">
        <f>IF($B2509="","",MAX(0,$E2509-MAX(0,SUMIFS(Тех_Движение!$G$2:$G$5111,Тех_Движение!$D$2:$D$5111,$C2509,Тех_Движение!$B$2:$B$5111,"&lt;="&amp;Настройки!$B$5-1)-$F2509)))</f>
        <v/>
      </c>
      <c r="H2509" s="54">
        <f>IF($B2509="","",IF(AND($D2509&gt;=Настройки!$B$5,$D2509&lt;=Настройки!$B$6),$E2509,0))</f>
        <v/>
      </c>
      <c r="I2509" s="54">
        <f>IF($B2509="","",$G2509+$H2509-$J2509)</f>
        <v/>
      </c>
      <c r="J2509" s="54">
        <f>IF($B2509="","",MAX(0,$E2509-MAX(0,SUMIFS(Тех_Движение!$G$2:$G$5111,Тех_Движение!$D$2:$D$5111,$C2509,Тех_Движение!$B$2:$B$5111,"&lt;="&amp;Настройки!$B$6)-$F2509)))</f>
        <v/>
      </c>
      <c r="K2509" s="54">
        <f>IF(OR($B2509="",K$3&lt;$D2509+Настройки!$B$7),0,MAX(0,$E2509-MAX(0,SUMIFS(Тех_Движение!$G$2:$G$5111,Тех_Движение!$D$2:$D$5111,$C2509,Тех_Движение!$B$2:$B$5111,"&lt;="&amp;K$3)-$F2509)))</f>
        <v/>
      </c>
      <c r="L2509" s="54">
        <f>IF(OR($B2509="",L$3&lt;$D2509+Настройки!$B$7),0,MAX(0,$E2509-MAX(0,SUMIFS(Тех_Движение!$G$2:$G$5111,Тех_Движение!$D$2:$D$5111,$C2509,Тех_Движение!$B$2:$B$5111,"&lt;="&amp;L$3)-$F2509)))</f>
        <v/>
      </c>
      <c r="M2509" s="54">
        <f>IF(OR($B2509="",M$3&lt;$D2509+Настройки!$B$7),0,MAX(0,$E2509-MAX(0,SUMIFS(Тех_Движение!$G$2:$G$5111,Тех_Движение!$D$2:$D$5111,$C2509,Тех_Движение!$B$2:$B$5111,"&lt;="&amp;M$3)-$F2509)))</f>
        <v/>
      </c>
      <c r="N2509" s="54">
        <f>IF(OR($B2509="",N$3&lt;$D2509+Настройки!$B$7),0,MAX(0,$E2509-MAX(0,SUMIFS(Тех_Движение!$G$2:$G$5111,Тех_Движение!$D$2:$D$5111,$C2509,Тех_Движение!$B$2:$B$5111,"&lt;="&amp;N$3)-$F2509)))</f>
        <v/>
      </c>
      <c r="O2509" s="54">
        <f>IF(OR($B2509="",O$3&lt;$D2509+Настройки!$B$7),0,MAX(0,$E2509-MAX(0,SUMIFS(Тех_Движение!$G$2:$G$5111,Тех_Движение!$D$2:$D$5111,$C2509,Тех_Движение!$B$2:$B$5111,"&lt;="&amp;O$3)-$F2509)))</f>
        <v/>
      </c>
      <c r="P2509" s="54">
        <f>IF(OR($B2509="",P$3&lt;$D2509+Настройки!$B$7),0,MAX(0,$E2509-MAX(0,SUMIFS(Тех_Движение!$G$2:$G$5111,Тех_Движение!$D$2:$D$5111,$C2509,Тех_Движение!$B$2:$B$5111,"&lt;="&amp;P$3)-$F2509)))</f>
        <v/>
      </c>
      <c r="Q2509" s="54">
        <f>IF(OR($B2509="",Q$3&lt;$D2509+Настройки!$B$7),0,MAX(0,$E2509-MAX(0,SUMIFS(Тех_Движение!$G$2:$G$5111,Тех_Движение!$D$2:$D$5111,$C2509,Тех_Движение!$B$2:$B$5111,"&lt;="&amp;Q$3)-$F2509)))</f>
        <v/>
      </c>
      <c r="R2509" s="54">
        <f>IF($B2509="","",SUM($K2509:$Q2509))</f>
        <v/>
      </c>
      <c r="S2509" s="56">
        <f>IF($B2509="","",VLOOKUP($C2509,Настройки!$A$11:$L$17,9,FALSE))</f>
        <v/>
      </c>
      <c r="T2509" s="56">
        <f>IF($B2509="","",$R2509*$S2509)</f>
        <v/>
      </c>
    </row>
    <row r="2510">
      <c r="A2510" s="20">
        <f>Тех_Движение!$A$2507</f>
        <v/>
      </c>
      <c r="B2510" s="20">
        <f>IF(Тех_Движение!$F$2507&gt;0,Тех_Движение!$I$2507,"")</f>
        <v/>
      </c>
      <c r="C2510" s="20">
        <f>IF($B2510="","",Тех_Движение!$D$2507)</f>
        <v/>
      </c>
      <c r="D2510" s="42">
        <f>IF($B2510="","",Тех_Движение!$B$2507)</f>
        <v/>
      </c>
      <c r="E2510" s="54">
        <f>IF($B2510="","",Тех_Движение!$F$2507)</f>
        <v/>
      </c>
      <c r="F2510" s="54">
        <f>IF($B2510="","",SUMIFS($E$5:$E2509,$C$5:$C2509,$C2510))</f>
        <v/>
      </c>
      <c r="G2510" s="54">
        <f>IF($B2510="","",MAX(0,$E2510-MAX(0,SUMIFS(Тех_Движение!$G$2:$G$5111,Тех_Движение!$D$2:$D$5111,$C2510,Тех_Движение!$B$2:$B$5111,"&lt;="&amp;Настройки!$B$5-1)-$F2510)))</f>
        <v/>
      </c>
      <c r="H2510" s="54">
        <f>IF($B2510="","",IF(AND($D2510&gt;=Настройки!$B$5,$D2510&lt;=Настройки!$B$6),$E2510,0))</f>
        <v/>
      </c>
      <c r="I2510" s="54">
        <f>IF($B2510="","",$G2510+$H2510-$J2510)</f>
        <v/>
      </c>
      <c r="J2510" s="54">
        <f>IF($B2510="","",MAX(0,$E2510-MAX(0,SUMIFS(Тех_Движение!$G$2:$G$5111,Тех_Движение!$D$2:$D$5111,$C2510,Тех_Движение!$B$2:$B$5111,"&lt;="&amp;Настройки!$B$6)-$F2510)))</f>
        <v/>
      </c>
      <c r="K2510" s="54">
        <f>IF(OR($B2510="",K$3&lt;$D2510+Настройки!$B$7),0,MAX(0,$E2510-MAX(0,SUMIFS(Тех_Движение!$G$2:$G$5111,Тех_Движение!$D$2:$D$5111,$C2510,Тех_Движение!$B$2:$B$5111,"&lt;="&amp;K$3)-$F2510)))</f>
        <v/>
      </c>
      <c r="L2510" s="54">
        <f>IF(OR($B2510="",L$3&lt;$D2510+Настройки!$B$7),0,MAX(0,$E2510-MAX(0,SUMIFS(Тех_Движение!$G$2:$G$5111,Тех_Движение!$D$2:$D$5111,$C2510,Тех_Движение!$B$2:$B$5111,"&lt;="&amp;L$3)-$F2510)))</f>
        <v/>
      </c>
      <c r="M2510" s="54">
        <f>IF(OR($B2510="",M$3&lt;$D2510+Настройки!$B$7),0,MAX(0,$E2510-MAX(0,SUMIFS(Тех_Движение!$G$2:$G$5111,Тех_Движение!$D$2:$D$5111,$C2510,Тех_Движение!$B$2:$B$5111,"&lt;="&amp;M$3)-$F2510)))</f>
        <v/>
      </c>
      <c r="N2510" s="54">
        <f>IF(OR($B2510="",N$3&lt;$D2510+Настройки!$B$7),0,MAX(0,$E2510-MAX(0,SUMIFS(Тех_Движение!$G$2:$G$5111,Тех_Движение!$D$2:$D$5111,$C2510,Тех_Движение!$B$2:$B$5111,"&lt;="&amp;N$3)-$F2510)))</f>
        <v/>
      </c>
      <c r="O2510" s="54">
        <f>IF(OR($B2510="",O$3&lt;$D2510+Настройки!$B$7),0,MAX(0,$E2510-MAX(0,SUMIFS(Тех_Движение!$G$2:$G$5111,Тех_Движение!$D$2:$D$5111,$C2510,Тех_Движение!$B$2:$B$5111,"&lt;="&amp;O$3)-$F2510)))</f>
        <v/>
      </c>
      <c r="P2510" s="54">
        <f>IF(OR($B2510="",P$3&lt;$D2510+Настройки!$B$7),0,MAX(0,$E2510-MAX(0,SUMIFS(Тех_Движение!$G$2:$G$5111,Тех_Движение!$D$2:$D$5111,$C2510,Тех_Движение!$B$2:$B$5111,"&lt;="&amp;P$3)-$F2510)))</f>
        <v/>
      </c>
      <c r="Q2510" s="54">
        <f>IF(OR($B2510="",Q$3&lt;$D2510+Настройки!$B$7),0,MAX(0,$E2510-MAX(0,SUMIFS(Тех_Движение!$G$2:$G$5111,Тех_Движение!$D$2:$D$5111,$C2510,Тех_Движение!$B$2:$B$5111,"&lt;="&amp;Q$3)-$F2510)))</f>
        <v/>
      </c>
      <c r="R2510" s="54">
        <f>IF($B2510="","",SUM($K2510:$Q2510))</f>
        <v/>
      </c>
      <c r="S2510" s="56">
        <f>IF($B2510="","",VLOOKUP($C2510,Настройки!$A$11:$L$17,9,FALSE))</f>
        <v/>
      </c>
      <c r="T2510" s="56">
        <f>IF($B2510="","",$R2510*$S2510)</f>
        <v/>
      </c>
    </row>
    <row r="2511">
      <c r="A2511" s="20">
        <f>Тех_Движение!$A$2508</f>
        <v/>
      </c>
      <c r="B2511" s="20">
        <f>IF(Тех_Движение!$F$2508&gt;0,Тех_Движение!$I$2508,"")</f>
        <v/>
      </c>
      <c r="C2511" s="20">
        <f>IF($B2511="","",Тех_Движение!$D$2508)</f>
        <v/>
      </c>
      <c r="D2511" s="42">
        <f>IF($B2511="","",Тех_Движение!$B$2508)</f>
        <v/>
      </c>
      <c r="E2511" s="54">
        <f>IF($B2511="","",Тех_Движение!$F$2508)</f>
        <v/>
      </c>
      <c r="F2511" s="54">
        <f>IF($B2511="","",SUMIFS($E$5:$E2510,$C$5:$C2510,$C2511))</f>
        <v/>
      </c>
      <c r="G2511" s="54">
        <f>IF($B2511="","",MAX(0,$E2511-MAX(0,SUMIFS(Тех_Движение!$G$2:$G$5111,Тех_Движение!$D$2:$D$5111,$C2511,Тех_Движение!$B$2:$B$5111,"&lt;="&amp;Настройки!$B$5-1)-$F2511)))</f>
        <v/>
      </c>
      <c r="H2511" s="54">
        <f>IF($B2511="","",IF(AND($D2511&gt;=Настройки!$B$5,$D2511&lt;=Настройки!$B$6),$E2511,0))</f>
        <v/>
      </c>
      <c r="I2511" s="54">
        <f>IF($B2511="","",$G2511+$H2511-$J2511)</f>
        <v/>
      </c>
      <c r="J2511" s="54">
        <f>IF($B2511="","",MAX(0,$E2511-MAX(0,SUMIFS(Тех_Движение!$G$2:$G$5111,Тех_Движение!$D$2:$D$5111,$C2511,Тех_Движение!$B$2:$B$5111,"&lt;="&amp;Настройки!$B$6)-$F2511)))</f>
        <v/>
      </c>
      <c r="K2511" s="54">
        <f>IF(OR($B2511="",K$3&lt;$D2511+Настройки!$B$7),0,MAX(0,$E2511-MAX(0,SUMIFS(Тех_Движение!$G$2:$G$5111,Тех_Движение!$D$2:$D$5111,$C2511,Тех_Движение!$B$2:$B$5111,"&lt;="&amp;K$3)-$F2511)))</f>
        <v/>
      </c>
      <c r="L2511" s="54">
        <f>IF(OR($B2511="",L$3&lt;$D2511+Настройки!$B$7),0,MAX(0,$E2511-MAX(0,SUMIFS(Тех_Движение!$G$2:$G$5111,Тех_Движение!$D$2:$D$5111,$C2511,Тех_Движение!$B$2:$B$5111,"&lt;="&amp;L$3)-$F2511)))</f>
        <v/>
      </c>
      <c r="M2511" s="54">
        <f>IF(OR($B2511="",M$3&lt;$D2511+Настройки!$B$7),0,MAX(0,$E2511-MAX(0,SUMIFS(Тех_Движение!$G$2:$G$5111,Тех_Движение!$D$2:$D$5111,$C2511,Тех_Движение!$B$2:$B$5111,"&lt;="&amp;M$3)-$F2511)))</f>
        <v/>
      </c>
      <c r="N2511" s="54">
        <f>IF(OR($B2511="",N$3&lt;$D2511+Настройки!$B$7),0,MAX(0,$E2511-MAX(0,SUMIFS(Тех_Движение!$G$2:$G$5111,Тех_Движение!$D$2:$D$5111,$C2511,Тех_Движение!$B$2:$B$5111,"&lt;="&amp;N$3)-$F2511)))</f>
        <v/>
      </c>
      <c r="O2511" s="54">
        <f>IF(OR($B2511="",O$3&lt;$D2511+Настройки!$B$7),0,MAX(0,$E2511-MAX(0,SUMIFS(Тех_Движение!$G$2:$G$5111,Тех_Движение!$D$2:$D$5111,$C2511,Тех_Движение!$B$2:$B$5111,"&lt;="&amp;O$3)-$F2511)))</f>
        <v/>
      </c>
      <c r="P2511" s="54">
        <f>IF(OR($B2511="",P$3&lt;$D2511+Настройки!$B$7),0,MAX(0,$E2511-MAX(0,SUMIFS(Тех_Движение!$G$2:$G$5111,Тех_Движение!$D$2:$D$5111,$C2511,Тех_Движение!$B$2:$B$5111,"&lt;="&amp;P$3)-$F2511)))</f>
        <v/>
      </c>
      <c r="Q2511" s="54">
        <f>IF(OR($B2511="",Q$3&lt;$D2511+Настройки!$B$7),0,MAX(0,$E2511-MAX(0,SUMIFS(Тех_Движение!$G$2:$G$5111,Тех_Движение!$D$2:$D$5111,$C2511,Тех_Движение!$B$2:$B$5111,"&lt;="&amp;Q$3)-$F2511)))</f>
        <v/>
      </c>
      <c r="R2511" s="54">
        <f>IF($B2511="","",SUM($K2511:$Q2511))</f>
        <v/>
      </c>
      <c r="S2511" s="56">
        <f>IF($B2511="","",VLOOKUP($C2511,Настройки!$A$11:$L$17,9,FALSE))</f>
        <v/>
      </c>
      <c r="T2511" s="56">
        <f>IF($B2511="","",$R2511*$S2511)</f>
        <v/>
      </c>
    </row>
    <row r="2512">
      <c r="A2512" s="20">
        <f>Тех_Движение!$A$2509</f>
        <v/>
      </c>
      <c r="B2512" s="20">
        <f>IF(Тех_Движение!$F$2509&gt;0,Тех_Движение!$I$2509,"")</f>
        <v/>
      </c>
      <c r="C2512" s="20">
        <f>IF($B2512="","",Тех_Движение!$D$2509)</f>
        <v/>
      </c>
      <c r="D2512" s="42">
        <f>IF($B2512="","",Тех_Движение!$B$2509)</f>
        <v/>
      </c>
      <c r="E2512" s="54">
        <f>IF($B2512="","",Тех_Движение!$F$2509)</f>
        <v/>
      </c>
      <c r="F2512" s="54">
        <f>IF($B2512="","",SUMIFS($E$5:$E2511,$C$5:$C2511,$C2512))</f>
        <v/>
      </c>
      <c r="G2512" s="54">
        <f>IF($B2512="","",MAX(0,$E2512-MAX(0,SUMIFS(Тех_Движение!$G$2:$G$5111,Тех_Движение!$D$2:$D$5111,$C2512,Тех_Движение!$B$2:$B$5111,"&lt;="&amp;Настройки!$B$5-1)-$F2512)))</f>
        <v/>
      </c>
      <c r="H2512" s="54">
        <f>IF($B2512="","",IF(AND($D2512&gt;=Настройки!$B$5,$D2512&lt;=Настройки!$B$6),$E2512,0))</f>
        <v/>
      </c>
      <c r="I2512" s="54">
        <f>IF($B2512="","",$G2512+$H2512-$J2512)</f>
        <v/>
      </c>
      <c r="J2512" s="54">
        <f>IF($B2512="","",MAX(0,$E2512-MAX(0,SUMIFS(Тех_Движение!$G$2:$G$5111,Тех_Движение!$D$2:$D$5111,$C2512,Тех_Движение!$B$2:$B$5111,"&lt;="&amp;Настройки!$B$6)-$F2512)))</f>
        <v/>
      </c>
      <c r="K2512" s="54">
        <f>IF(OR($B2512="",K$3&lt;$D2512+Настройки!$B$7),0,MAX(0,$E2512-MAX(0,SUMIFS(Тех_Движение!$G$2:$G$5111,Тех_Движение!$D$2:$D$5111,$C2512,Тех_Движение!$B$2:$B$5111,"&lt;="&amp;K$3)-$F2512)))</f>
        <v/>
      </c>
      <c r="L2512" s="54">
        <f>IF(OR($B2512="",L$3&lt;$D2512+Настройки!$B$7),0,MAX(0,$E2512-MAX(0,SUMIFS(Тех_Движение!$G$2:$G$5111,Тех_Движение!$D$2:$D$5111,$C2512,Тех_Движение!$B$2:$B$5111,"&lt;="&amp;L$3)-$F2512)))</f>
        <v/>
      </c>
      <c r="M2512" s="54">
        <f>IF(OR($B2512="",M$3&lt;$D2512+Настройки!$B$7),0,MAX(0,$E2512-MAX(0,SUMIFS(Тех_Движение!$G$2:$G$5111,Тех_Движение!$D$2:$D$5111,$C2512,Тех_Движение!$B$2:$B$5111,"&lt;="&amp;M$3)-$F2512)))</f>
        <v/>
      </c>
      <c r="N2512" s="54">
        <f>IF(OR($B2512="",N$3&lt;$D2512+Настройки!$B$7),0,MAX(0,$E2512-MAX(0,SUMIFS(Тех_Движение!$G$2:$G$5111,Тех_Движение!$D$2:$D$5111,$C2512,Тех_Движение!$B$2:$B$5111,"&lt;="&amp;N$3)-$F2512)))</f>
        <v/>
      </c>
      <c r="O2512" s="54">
        <f>IF(OR($B2512="",O$3&lt;$D2512+Настройки!$B$7),0,MAX(0,$E2512-MAX(0,SUMIFS(Тех_Движение!$G$2:$G$5111,Тех_Движение!$D$2:$D$5111,$C2512,Тех_Движение!$B$2:$B$5111,"&lt;="&amp;O$3)-$F2512)))</f>
        <v/>
      </c>
      <c r="P2512" s="54">
        <f>IF(OR($B2512="",P$3&lt;$D2512+Настройки!$B$7),0,MAX(0,$E2512-MAX(0,SUMIFS(Тех_Движение!$G$2:$G$5111,Тех_Движение!$D$2:$D$5111,$C2512,Тех_Движение!$B$2:$B$5111,"&lt;="&amp;P$3)-$F2512)))</f>
        <v/>
      </c>
      <c r="Q2512" s="54">
        <f>IF(OR($B2512="",Q$3&lt;$D2512+Настройки!$B$7),0,MAX(0,$E2512-MAX(0,SUMIFS(Тех_Движение!$G$2:$G$5111,Тех_Движение!$D$2:$D$5111,$C2512,Тех_Движение!$B$2:$B$5111,"&lt;="&amp;Q$3)-$F2512)))</f>
        <v/>
      </c>
      <c r="R2512" s="54">
        <f>IF($B2512="","",SUM($K2512:$Q2512))</f>
        <v/>
      </c>
      <c r="S2512" s="56">
        <f>IF($B2512="","",VLOOKUP($C2512,Настройки!$A$11:$L$17,9,FALSE))</f>
        <v/>
      </c>
      <c r="T2512" s="56">
        <f>IF($B2512="","",$R2512*$S2512)</f>
        <v/>
      </c>
    </row>
    <row r="2513">
      <c r="A2513" s="20">
        <f>Тех_Движение!$A$2510</f>
        <v/>
      </c>
      <c r="B2513" s="20">
        <f>IF(Тех_Движение!$F$2510&gt;0,Тех_Движение!$I$2510,"")</f>
        <v/>
      </c>
      <c r="C2513" s="20">
        <f>IF($B2513="","",Тех_Движение!$D$2510)</f>
        <v/>
      </c>
      <c r="D2513" s="42">
        <f>IF($B2513="","",Тех_Движение!$B$2510)</f>
        <v/>
      </c>
      <c r="E2513" s="54">
        <f>IF($B2513="","",Тех_Движение!$F$2510)</f>
        <v/>
      </c>
      <c r="F2513" s="54">
        <f>IF($B2513="","",SUMIFS($E$5:$E2512,$C$5:$C2512,$C2513))</f>
        <v/>
      </c>
      <c r="G2513" s="54">
        <f>IF($B2513="","",MAX(0,$E2513-MAX(0,SUMIFS(Тех_Движение!$G$2:$G$5111,Тех_Движение!$D$2:$D$5111,$C2513,Тех_Движение!$B$2:$B$5111,"&lt;="&amp;Настройки!$B$5-1)-$F2513)))</f>
        <v/>
      </c>
      <c r="H2513" s="54">
        <f>IF($B2513="","",IF(AND($D2513&gt;=Настройки!$B$5,$D2513&lt;=Настройки!$B$6),$E2513,0))</f>
        <v/>
      </c>
      <c r="I2513" s="54">
        <f>IF($B2513="","",$G2513+$H2513-$J2513)</f>
        <v/>
      </c>
      <c r="J2513" s="54">
        <f>IF($B2513="","",MAX(0,$E2513-MAX(0,SUMIFS(Тех_Движение!$G$2:$G$5111,Тех_Движение!$D$2:$D$5111,$C2513,Тех_Движение!$B$2:$B$5111,"&lt;="&amp;Настройки!$B$6)-$F2513)))</f>
        <v/>
      </c>
      <c r="K2513" s="54">
        <f>IF(OR($B2513="",K$3&lt;$D2513+Настройки!$B$7),0,MAX(0,$E2513-MAX(0,SUMIFS(Тех_Движение!$G$2:$G$5111,Тех_Движение!$D$2:$D$5111,$C2513,Тех_Движение!$B$2:$B$5111,"&lt;="&amp;K$3)-$F2513)))</f>
        <v/>
      </c>
      <c r="L2513" s="54">
        <f>IF(OR($B2513="",L$3&lt;$D2513+Настройки!$B$7),0,MAX(0,$E2513-MAX(0,SUMIFS(Тех_Движение!$G$2:$G$5111,Тех_Движение!$D$2:$D$5111,$C2513,Тех_Движение!$B$2:$B$5111,"&lt;="&amp;L$3)-$F2513)))</f>
        <v/>
      </c>
      <c r="M2513" s="54">
        <f>IF(OR($B2513="",M$3&lt;$D2513+Настройки!$B$7),0,MAX(0,$E2513-MAX(0,SUMIFS(Тех_Движение!$G$2:$G$5111,Тех_Движение!$D$2:$D$5111,$C2513,Тех_Движение!$B$2:$B$5111,"&lt;="&amp;M$3)-$F2513)))</f>
        <v/>
      </c>
      <c r="N2513" s="54">
        <f>IF(OR($B2513="",N$3&lt;$D2513+Настройки!$B$7),0,MAX(0,$E2513-MAX(0,SUMIFS(Тех_Движение!$G$2:$G$5111,Тех_Движение!$D$2:$D$5111,$C2513,Тех_Движение!$B$2:$B$5111,"&lt;="&amp;N$3)-$F2513)))</f>
        <v/>
      </c>
      <c r="O2513" s="54">
        <f>IF(OR($B2513="",O$3&lt;$D2513+Настройки!$B$7),0,MAX(0,$E2513-MAX(0,SUMIFS(Тех_Движение!$G$2:$G$5111,Тех_Движение!$D$2:$D$5111,$C2513,Тех_Движение!$B$2:$B$5111,"&lt;="&amp;O$3)-$F2513)))</f>
        <v/>
      </c>
      <c r="P2513" s="54">
        <f>IF(OR($B2513="",P$3&lt;$D2513+Настройки!$B$7),0,MAX(0,$E2513-MAX(0,SUMIFS(Тех_Движение!$G$2:$G$5111,Тех_Движение!$D$2:$D$5111,$C2513,Тех_Движение!$B$2:$B$5111,"&lt;="&amp;P$3)-$F2513)))</f>
        <v/>
      </c>
      <c r="Q2513" s="54">
        <f>IF(OR($B2513="",Q$3&lt;$D2513+Настройки!$B$7),0,MAX(0,$E2513-MAX(0,SUMIFS(Тех_Движение!$G$2:$G$5111,Тех_Движение!$D$2:$D$5111,$C2513,Тех_Движение!$B$2:$B$5111,"&lt;="&amp;Q$3)-$F2513)))</f>
        <v/>
      </c>
      <c r="R2513" s="54">
        <f>IF($B2513="","",SUM($K2513:$Q2513))</f>
        <v/>
      </c>
      <c r="S2513" s="56">
        <f>IF($B2513="","",VLOOKUP($C2513,Настройки!$A$11:$L$17,9,FALSE))</f>
        <v/>
      </c>
      <c r="T2513" s="56">
        <f>IF($B2513="","",$R2513*$S2513)</f>
        <v/>
      </c>
    </row>
    <row r="2514">
      <c r="A2514" s="20">
        <f>Тех_Движение!$A$2511</f>
        <v/>
      </c>
      <c r="B2514" s="20">
        <f>IF(Тех_Движение!$F$2511&gt;0,Тех_Движение!$I$2511,"")</f>
        <v/>
      </c>
      <c r="C2514" s="20">
        <f>IF($B2514="","",Тех_Движение!$D$2511)</f>
        <v/>
      </c>
      <c r="D2514" s="42">
        <f>IF($B2514="","",Тех_Движение!$B$2511)</f>
        <v/>
      </c>
      <c r="E2514" s="54">
        <f>IF($B2514="","",Тех_Движение!$F$2511)</f>
        <v/>
      </c>
      <c r="F2514" s="54">
        <f>IF($B2514="","",SUMIFS($E$5:$E2513,$C$5:$C2513,$C2514))</f>
        <v/>
      </c>
      <c r="G2514" s="54">
        <f>IF($B2514="","",MAX(0,$E2514-MAX(0,SUMIFS(Тех_Движение!$G$2:$G$5111,Тех_Движение!$D$2:$D$5111,$C2514,Тех_Движение!$B$2:$B$5111,"&lt;="&amp;Настройки!$B$5-1)-$F2514)))</f>
        <v/>
      </c>
      <c r="H2514" s="54">
        <f>IF($B2514="","",IF(AND($D2514&gt;=Настройки!$B$5,$D2514&lt;=Настройки!$B$6),$E2514,0))</f>
        <v/>
      </c>
      <c r="I2514" s="54">
        <f>IF($B2514="","",$G2514+$H2514-$J2514)</f>
        <v/>
      </c>
      <c r="J2514" s="54">
        <f>IF($B2514="","",MAX(0,$E2514-MAX(0,SUMIFS(Тех_Движение!$G$2:$G$5111,Тех_Движение!$D$2:$D$5111,$C2514,Тех_Движение!$B$2:$B$5111,"&lt;="&amp;Настройки!$B$6)-$F2514)))</f>
        <v/>
      </c>
      <c r="K2514" s="54">
        <f>IF(OR($B2514="",K$3&lt;$D2514+Настройки!$B$7),0,MAX(0,$E2514-MAX(0,SUMIFS(Тех_Движение!$G$2:$G$5111,Тех_Движение!$D$2:$D$5111,$C2514,Тех_Движение!$B$2:$B$5111,"&lt;="&amp;K$3)-$F2514)))</f>
        <v/>
      </c>
      <c r="L2514" s="54">
        <f>IF(OR($B2514="",L$3&lt;$D2514+Настройки!$B$7),0,MAX(0,$E2514-MAX(0,SUMIFS(Тех_Движение!$G$2:$G$5111,Тех_Движение!$D$2:$D$5111,$C2514,Тех_Движение!$B$2:$B$5111,"&lt;="&amp;L$3)-$F2514)))</f>
        <v/>
      </c>
      <c r="M2514" s="54">
        <f>IF(OR($B2514="",M$3&lt;$D2514+Настройки!$B$7),0,MAX(0,$E2514-MAX(0,SUMIFS(Тех_Движение!$G$2:$G$5111,Тех_Движение!$D$2:$D$5111,$C2514,Тех_Движение!$B$2:$B$5111,"&lt;="&amp;M$3)-$F2514)))</f>
        <v/>
      </c>
      <c r="N2514" s="54">
        <f>IF(OR($B2514="",N$3&lt;$D2514+Настройки!$B$7),0,MAX(0,$E2514-MAX(0,SUMIFS(Тех_Движение!$G$2:$G$5111,Тех_Движение!$D$2:$D$5111,$C2514,Тех_Движение!$B$2:$B$5111,"&lt;="&amp;N$3)-$F2514)))</f>
        <v/>
      </c>
      <c r="O2514" s="54">
        <f>IF(OR($B2514="",O$3&lt;$D2514+Настройки!$B$7),0,MAX(0,$E2514-MAX(0,SUMIFS(Тех_Движение!$G$2:$G$5111,Тех_Движение!$D$2:$D$5111,$C2514,Тех_Движение!$B$2:$B$5111,"&lt;="&amp;O$3)-$F2514)))</f>
        <v/>
      </c>
      <c r="P2514" s="54">
        <f>IF(OR($B2514="",P$3&lt;$D2514+Настройки!$B$7),0,MAX(0,$E2514-MAX(0,SUMIFS(Тех_Движение!$G$2:$G$5111,Тех_Движение!$D$2:$D$5111,$C2514,Тех_Движение!$B$2:$B$5111,"&lt;="&amp;P$3)-$F2514)))</f>
        <v/>
      </c>
      <c r="Q2514" s="54">
        <f>IF(OR($B2514="",Q$3&lt;$D2514+Настройки!$B$7),0,MAX(0,$E2514-MAX(0,SUMIFS(Тех_Движение!$G$2:$G$5111,Тех_Движение!$D$2:$D$5111,$C2514,Тех_Движение!$B$2:$B$5111,"&lt;="&amp;Q$3)-$F2514)))</f>
        <v/>
      </c>
      <c r="R2514" s="54">
        <f>IF($B2514="","",SUM($K2514:$Q2514))</f>
        <v/>
      </c>
      <c r="S2514" s="56">
        <f>IF($B2514="","",VLOOKUP($C2514,Настройки!$A$11:$L$17,9,FALSE))</f>
        <v/>
      </c>
      <c r="T2514" s="56">
        <f>IF($B2514="","",$R2514*$S2514)</f>
        <v/>
      </c>
    </row>
    <row r="2515">
      <c r="A2515" s="20">
        <f>Тех_Движение!$A$2512</f>
        <v/>
      </c>
      <c r="B2515" s="20">
        <f>IF(Тех_Движение!$F$2512&gt;0,Тех_Движение!$I$2512,"")</f>
        <v/>
      </c>
      <c r="C2515" s="20">
        <f>IF($B2515="","",Тех_Движение!$D$2512)</f>
        <v/>
      </c>
      <c r="D2515" s="42">
        <f>IF($B2515="","",Тех_Движение!$B$2512)</f>
        <v/>
      </c>
      <c r="E2515" s="54">
        <f>IF($B2515="","",Тех_Движение!$F$2512)</f>
        <v/>
      </c>
      <c r="F2515" s="54">
        <f>IF($B2515="","",SUMIFS($E$5:$E2514,$C$5:$C2514,$C2515))</f>
        <v/>
      </c>
      <c r="G2515" s="54">
        <f>IF($B2515="","",MAX(0,$E2515-MAX(0,SUMIFS(Тех_Движение!$G$2:$G$5111,Тех_Движение!$D$2:$D$5111,$C2515,Тех_Движение!$B$2:$B$5111,"&lt;="&amp;Настройки!$B$5-1)-$F2515)))</f>
        <v/>
      </c>
      <c r="H2515" s="54">
        <f>IF($B2515="","",IF(AND($D2515&gt;=Настройки!$B$5,$D2515&lt;=Настройки!$B$6),$E2515,0))</f>
        <v/>
      </c>
      <c r="I2515" s="54">
        <f>IF($B2515="","",$G2515+$H2515-$J2515)</f>
        <v/>
      </c>
      <c r="J2515" s="54">
        <f>IF($B2515="","",MAX(0,$E2515-MAX(0,SUMIFS(Тех_Движение!$G$2:$G$5111,Тех_Движение!$D$2:$D$5111,$C2515,Тех_Движение!$B$2:$B$5111,"&lt;="&amp;Настройки!$B$6)-$F2515)))</f>
        <v/>
      </c>
      <c r="K2515" s="54">
        <f>IF(OR($B2515="",K$3&lt;$D2515+Настройки!$B$7),0,MAX(0,$E2515-MAX(0,SUMIFS(Тех_Движение!$G$2:$G$5111,Тех_Движение!$D$2:$D$5111,$C2515,Тех_Движение!$B$2:$B$5111,"&lt;="&amp;K$3)-$F2515)))</f>
        <v/>
      </c>
      <c r="L2515" s="54">
        <f>IF(OR($B2515="",L$3&lt;$D2515+Настройки!$B$7),0,MAX(0,$E2515-MAX(0,SUMIFS(Тех_Движение!$G$2:$G$5111,Тех_Движение!$D$2:$D$5111,$C2515,Тех_Движение!$B$2:$B$5111,"&lt;="&amp;L$3)-$F2515)))</f>
        <v/>
      </c>
      <c r="M2515" s="54">
        <f>IF(OR($B2515="",M$3&lt;$D2515+Настройки!$B$7),0,MAX(0,$E2515-MAX(0,SUMIFS(Тех_Движение!$G$2:$G$5111,Тех_Движение!$D$2:$D$5111,$C2515,Тех_Движение!$B$2:$B$5111,"&lt;="&amp;M$3)-$F2515)))</f>
        <v/>
      </c>
      <c r="N2515" s="54">
        <f>IF(OR($B2515="",N$3&lt;$D2515+Настройки!$B$7),0,MAX(0,$E2515-MAX(0,SUMIFS(Тех_Движение!$G$2:$G$5111,Тех_Движение!$D$2:$D$5111,$C2515,Тех_Движение!$B$2:$B$5111,"&lt;="&amp;N$3)-$F2515)))</f>
        <v/>
      </c>
      <c r="O2515" s="54">
        <f>IF(OR($B2515="",O$3&lt;$D2515+Настройки!$B$7),0,MAX(0,$E2515-MAX(0,SUMIFS(Тех_Движение!$G$2:$G$5111,Тех_Движение!$D$2:$D$5111,$C2515,Тех_Движение!$B$2:$B$5111,"&lt;="&amp;O$3)-$F2515)))</f>
        <v/>
      </c>
      <c r="P2515" s="54">
        <f>IF(OR($B2515="",P$3&lt;$D2515+Настройки!$B$7),0,MAX(0,$E2515-MAX(0,SUMIFS(Тех_Движение!$G$2:$G$5111,Тех_Движение!$D$2:$D$5111,$C2515,Тех_Движение!$B$2:$B$5111,"&lt;="&amp;P$3)-$F2515)))</f>
        <v/>
      </c>
      <c r="Q2515" s="54">
        <f>IF(OR($B2515="",Q$3&lt;$D2515+Настройки!$B$7),0,MAX(0,$E2515-MAX(0,SUMIFS(Тех_Движение!$G$2:$G$5111,Тех_Движение!$D$2:$D$5111,$C2515,Тех_Движение!$B$2:$B$5111,"&lt;="&amp;Q$3)-$F2515)))</f>
        <v/>
      </c>
      <c r="R2515" s="54">
        <f>IF($B2515="","",SUM($K2515:$Q2515))</f>
        <v/>
      </c>
      <c r="S2515" s="56">
        <f>IF($B2515="","",VLOOKUP($C2515,Настройки!$A$11:$L$17,9,FALSE))</f>
        <v/>
      </c>
      <c r="T2515" s="56">
        <f>IF($B2515="","",$R2515*$S2515)</f>
        <v/>
      </c>
    </row>
    <row r="2516">
      <c r="A2516" s="20">
        <f>Тех_Движение!$A$2513</f>
        <v/>
      </c>
      <c r="B2516" s="20">
        <f>IF(Тех_Движение!$F$2513&gt;0,Тех_Движение!$I$2513,"")</f>
        <v/>
      </c>
      <c r="C2516" s="20">
        <f>IF($B2516="","",Тех_Движение!$D$2513)</f>
        <v/>
      </c>
      <c r="D2516" s="42">
        <f>IF($B2516="","",Тех_Движение!$B$2513)</f>
        <v/>
      </c>
      <c r="E2516" s="54">
        <f>IF($B2516="","",Тех_Движение!$F$2513)</f>
        <v/>
      </c>
      <c r="F2516" s="54">
        <f>IF($B2516="","",SUMIFS($E$5:$E2515,$C$5:$C2515,$C2516))</f>
        <v/>
      </c>
      <c r="G2516" s="54">
        <f>IF($B2516="","",MAX(0,$E2516-MAX(0,SUMIFS(Тех_Движение!$G$2:$G$5111,Тех_Движение!$D$2:$D$5111,$C2516,Тех_Движение!$B$2:$B$5111,"&lt;="&amp;Настройки!$B$5-1)-$F2516)))</f>
        <v/>
      </c>
      <c r="H2516" s="54">
        <f>IF($B2516="","",IF(AND($D2516&gt;=Настройки!$B$5,$D2516&lt;=Настройки!$B$6),$E2516,0))</f>
        <v/>
      </c>
      <c r="I2516" s="54">
        <f>IF($B2516="","",$G2516+$H2516-$J2516)</f>
        <v/>
      </c>
      <c r="J2516" s="54">
        <f>IF($B2516="","",MAX(0,$E2516-MAX(0,SUMIFS(Тех_Движение!$G$2:$G$5111,Тех_Движение!$D$2:$D$5111,$C2516,Тех_Движение!$B$2:$B$5111,"&lt;="&amp;Настройки!$B$6)-$F2516)))</f>
        <v/>
      </c>
      <c r="K2516" s="54">
        <f>IF(OR($B2516="",K$3&lt;$D2516+Настройки!$B$7),0,MAX(0,$E2516-MAX(0,SUMIFS(Тех_Движение!$G$2:$G$5111,Тех_Движение!$D$2:$D$5111,$C2516,Тех_Движение!$B$2:$B$5111,"&lt;="&amp;K$3)-$F2516)))</f>
        <v/>
      </c>
      <c r="L2516" s="54">
        <f>IF(OR($B2516="",L$3&lt;$D2516+Настройки!$B$7),0,MAX(0,$E2516-MAX(0,SUMIFS(Тех_Движение!$G$2:$G$5111,Тех_Движение!$D$2:$D$5111,$C2516,Тех_Движение!$B$2:$B$5111,"&lt;="&amp;L$3)-$F2516)))</f>
        <v/>
      </c>
      <c r="M2516" s="54">
        <f>IF(OR($B2516="",M$3&lt;$D2516+Настройки!$B$7),0,MAX(0,$E2516-MAX(0,SUMIFS(Тех_Движение!$G$2:$G$5111,Тех_Движение!$D$2:$D$5111,$C2516,Тех_Движение!$B$2:$B$5111,"&lt;="&amp;M$3)-$F2516)))</f>
        <v/>
      </c>
      <c r="N2516" s="54">
        <f>IF(OR($B2516="",N$3&lt;$D2516+Настройки!$B$7),0,MAX(0,$E2516-MAX(0,SUMIFS(Тех_Движение!$G$2:$G$5111,Тех_Движение!$D$2:$D$5111,$C2516,Тех_Движение!$B$2:$B$5111,"&lt;="&amp;N$3)-$F2516)))</f>
        <v/>
      </c>
      <c r="O2516" s="54">
        <f>IF(OR($B2516="",O$3&lt;$D2516+Настройки!$B$7),0,MAX(0,$E2516-MAX(0,SUMIFS(Тех_Движение!$G$2:$G$5111,Тех_Движение!$D$2:$D$5111,$C2516,Тех_Движение!$B$2:$B$5111,"&lt;="&amp;O$3)-$F2516)))</f>
        <v/>
      </c>
      <c r="P2516" s="54">
        <f>IF(OR($B2516="",P$3&lt;$D2516+Настройки!$B$7),0,MAX(0,$E2516-MAX(0,SUMIFS(Тех_Движение!$G$2:$G$5111,Тех_Движение!$D$2:$D$5111,$C2516,Тех_Движение!$B$2:$B$5111,"&lt;="&amp;P$3)-$F2516)))</f>
        <v/>
      </c>
      <c r="Q2516" s="54">
        <f>IF(OR($B2516="",Q$3&lt;$D2516+Настройки!$B$7),0,MAX(0,$E2516-MAX(0,SUMIFS(Тех_Движение!$G$2:$G$5111,Тех_Движение!$D$2:$D$5111,$C2516,Тех_Движение!$B$2:$B$5111,"&lt;="&amp;Q$3)-$F2516)))</f>
        <v/>
      </c>
      <c r="R2516" s="54">
        <f>IF($B2516="","",SUM($K2516:$Q2516))</f>
        <v/>
      </c>
      <c r="S2516" s="56">
        <f>IF($B2516="","",VLOOKUP($C2516,Настройки!$A$11:$L$17,9,FALSE))</f>
        <v/>
      </c>
      <c r="T2516" s="56">
        <f>IF($B2516="","",$R2516*$S2516)</f>
        <v/>
      </c>
    </row>
    <row r="2517">
      <c r="A2517" s="20">
        <f>Тех_Движение!$A$2514</f>
        <v/>
      </c>
      <c r="B2517" s="20">
        <f>IF(Тех_Движение!$F$2514&gt;0,Тех_Движение!$I$2514,"")</f>
        <v/>
      </c>
      <c r="C2517" s="20">
        <f>IF($B2517="","",Тех_Движение!$D$2514)</f>
        <v/>
      </c>
      <c r="D2517" s="42">
        <f>IF($B2517="","",Тех_Движение!$B$2514)</f>
        <v/>
      </c>
      <c r="E2517" s="54">
        <f>IF($B2517="","",Тех_Движение!$F$2514)</f>
        <v/>
      </c>
      <c r="F2517" s="54">
        <f>IF($B2517="","",SUMIFS($E$5:$E2516,$C$5:$C2516,$C2517))</f>
        <v/>
      </c>
      <c r="G2517" s="54">
        <f>IF($B2517="","",MAX(0,$E2517-MAX(0,SUMIFS(Тех_Движение!$G$2:$G$5111,Тех_Движение!$D$2:$D$5111,$C2517,Тех_Движение!$B$2:$B$5111,"&lt;="&amp;Настройки!$B$5-1)-$F2517)))</f>
        <v/>
      </c>
      <c r="H2517" s="54">
        <f>IF($B2517="","",IF(AND($D2517&gt;=Настройки!$B$5,$D2517&lt;=Настройки!$B$6),$E2517,0))</f>
        <v/>
      </c>
      <c r="I2517" s="54">
        <f>IF($B2517="","",$G2517+$H2517-$J2517)</f>
        <v/>
      </c>
      <c r="J2517" s="54">
        <f>IF($B2517="","",MAX(0,$E2517-MAX(0,SUMIFS(Тех_Движение!$G$2:$G$5111,Тех_Движение!$D$2:$D$5111,$C2517,Тех_Движение!$B$2:$B$5111,"&lt;="&amp;Настройки!$B$6)-$F2517)))</f>
        <v/>
      </c>
      <c r="K2517" s="54">
        <f>IF(OR($B2517="",K$3&lt;$D2517+Настройки!$B$7),0,MAX(0,$E2517-MAX(0,SUMIFS(Тех_Движение!$G$2:$G$5111,Тех_Движение!$D$2:$D$5111,$C2517,Тех_Движение!$B$2:$B$5111,"&lt;="&amp;K$3)-$F2517)))</f>
        <v/>
      </c>
      <c r="L2517" s="54">
        <f>IF(OR($B2517="",L$3&lt;$D2517+Настройки!$B$7),0,MAX(0,$E2517-MAX(0,SUMIFS(Тех_Движение!$G$2:$G$5111,Тех_Движение!$D$2:$D$5111,$C2517,Тех_Движение!$B$2:$B$5111,"&lt;="&amp;L$3)-$F2517)))</f>
        <v/>
      </c>
      <c r="M2517" s="54">
        <f>IF(OR($B2517="",M$3&lt;$D2517+Настройки!$B$7),0,MAX(0,$E2517-MAX(0,SUMIFS(Тех_Движение!$G$2:$G$5111,Тех_Движение!$D$2:$D$5111,$C2517,Тех_Движение!$B$2:$B$5111,"&lt;="&amp;M$3)-$F2517)))</f>
        <v/>
      </c>
      <c r="N2517" s="54">
        <f>IF(OR($B2517="",N$3&lt;$D2517+Настройки!$B$7),0,MAX(0,$E2517-MAX(0,SUMIFS(Тех_Движение!$G$2:$G$5111,Тех_Движение!$D$2:$D$5111,$C2517,Тех_Движение!$B$2:$B$5111,"&lt;="&amp;N$3)-$F2517)))</f>
        <v/>
      </c>
      <c r="O2517" s="54">
        <f>IF(OR($B2517="",O$3&lt;$D2517+Настройки!$B$7),0,MAX(0,$E2517-MAX(0,SUMIFS(Тех_Движение!$G$2:$G$5111,Тех_Движение!$D$2:$D$5111,$C2517,Тех_Движение!$B$2:$B$5111,"&lt;="&amp;O$3)-$F2517)))</f>
        <v/>
      </c>
      <c r="P2517" s="54">
        <f>IF(OR($B2517="",P$3&lt;$D2517+Настройки!$B$7),0,MAX(0,$E2517-MAX(0,SUMIFS(Тех_Движение!$G$2:$G$5111,Тех_Движение!$D$2:$D$5111,$C2517,Тех_Движение!$B$2:$B$5111,"&lt;="&amp;P$3)-$F2517)))</f>
        <v/>
      </c>
      <c r="Q2517" s="54">
        <f>IF(OR($B2517="",Q$3&lt;$D2517+Настройки!$B$7),0,MAX(0,$E2517-MAX(0,SUMIFS(Тех_Движение!$G$2:$G$5111,Тех_Движение!$D$2:$D$5111,$C2517,Тех_Движение!$B$2:$B$5111,"&lt;="&amp;Q$3)-$F2517)))</f>
        <v/>
      </c>
      <c r="R2517" s="54">
        <f>IF($B2517="","",SUM($K2517:$Q2517))</f>
        <v/>
      </c>
      <c r="S2517" s="56">
        <f>IF($B2517="","",VLOOKUP($C2517,Настройки!$A$11:$L$17,9,FALSE))</f>
        <v/>
      </c>
      <c r="T2517" s="56">
        <f>IF($B2517="","",$R2517*$S2517)</f>
        <v/>
      </c>
    </row>
    <row r="2518">
      <c r="A2518" s="20">
        <f>Тех_Движение!$A$2515</f>
        <v/>
      </c>
      <c r="B2518" s="20">
        <f>IF(Тех_Движение!$F$2515&gt;0,Тех_Движение!$I$2515,"")</f>
        <v/>
      </c>
      <c r="C2518" s="20">
        <f>IF($B2518="","",Тех_Движение!$D$2515)</f>
        <v/>
      </c>
      <c r="D2518" s="42">
        <f>IF($B2518="","",Тех_Движение!$B$2515)</f>
        <v/>
      </c>
      <c r="E2518" s="54">
        <f>IF($B2518="","",Тех_Движение!$F$2515)</f>
        <v/>
      </c>
      <c r="F2518" s="54">
        <f>IF($B2518="","",SUMIFS($E$5:$E2517,$C$5:$C2517,$C2518))</f>
        <v/>
      </c>
      <c r="G2518" s="54">
        <f>IF($B2518="","",MAX(0,$E2518-MAX(0,SUMIFS(Тех_Движение!$G$2:$G$5111,Тех_Движение!$D$2:$D$5111,$C2518,Тех_Движение!$B$2:$B$5111,"&lt;="&amp;Настройки!$B$5-1)-$F2518)))</f>
        <v/>
      </c>
      <c r="H2518" s="54">
        <f>IF($B2518="","",IF(AND($D2518&gt;=Настройки!$B$5,$D2518&lt;=Настройки!$B$6),$E2518,0))</f>
        <v/>
      </c>
      <c r="I2518" s="54">
        <f>IF($B2518="","",$G2518+$H2518-$J2518)</f>
        <v/>
      </c>
      <c r="J2518" s="54">
        <f>IF($B2518="","",MAX(0,$E2518-MAX(0,SUMIFS(Тех_Движение!$G$2:$G$5111,Тех_Движение!$D$2:$D$5111,$C2518,Тех_Движение!$B$2:$B$5111,"&lt;="&amp;Настройки!$B$6)-$F2518)))</f>
        <v/>
      </c>
      <c r="K2518" s="54">
        <f>IF(OR($B2518="",K$3&lt;$D2518+Настройки!$B$7),0,MAX(0,$E2518-MAX(0,SUMIFS(Тех_Движение!$G$2:$G$5111,Тех_Движение!$D$2:$D$5111,$C2518,Тех_Движение!$B$2:$B$5111,"&lt;="&amp;K$3)-$F2518)))</f>
        <v/>
      </c>
      <c r="L2518" s="54">
        <f>IF(OR($B2518="",L$3&lt;$D2518+Настройки!$B$7),0,MAX(0,$E2518-MAX(0,SUMIFS(Тех_Движение!$G$2:$G$5111,Тех_Движение!$D$2:$D$5111,$C2518,Тех_Движение!$B$2:$B$5111,"&lt;="&amp;L$3)-$F2518)))</f>
        <v/>
      </c>
      <c r="M2518" s="54">
        <f>IF(OR($B2518="",M$3&lt;$D2518+Настройки!$B$7),0,MAX(0,$E2518-MAX(0,SUMIFS(Тех_Движение!$G$2:$G$5111,Тех_Движение!$D$2:$D$5111,$C2518,Тех_Движение!$B$2:$B$5111,"&lt;="&amp;M$3)-$F2518)))</f>
        <v/>
      </c>
      <c r="N2518" s="54">
        <f>IF(OR($B2518="",N$3&lt;$D2518+Настройки!$B$7),0,MAX(0,$E2518-MAX(0,SUMIFS(Тех_Движение!$G$2:$G$5111,Тех_Движение!$D$2:$D$5111,$C2518,Тех_Движение!$B$2:$B$5111,"&lt;="&amp;N$3)-$F2518)))</f>
        <v/>
      </c>
      <c r="O2518" s="54">
        <f>IF(OR($B2518="",O$3&lt;$D2518+Настройки!$B$7),0,MAX(0,$E2518-MAX(0,SUMIFS(Тех_Движение!$G$2:$G$5111,Тех_Движение!$D$2:$D$5111,$C2518,Тех_Движение!$B$2:$B$5111,"&lt;="&amp;O$3)-$F2518)))</f>
        <v/>
      </c>
      <c r="P2518" s="54">
        <f>IF(OR($B2518="",P$3&lt;$D2518+Настройки!$B$7),0,MAX(0,$E2518-MAX(0,SUMIFS(Тех_Движение!$G$2:$G$5111,Тех_Движение!$D$2:$D$5111,$C2518,Тех_Движение!$B$2:$B$5111,"&lt;="&amp;P$3)-$F2518)))</f>
        <v/>
      </c>
      <c r="Q2518" s="54">
        <f>IF(OR($B2518="",Q$3&lt;$D2518+Настройки!$B$7),0,MAX(0,$E2518-MAX(0,SUMIFS(Тех_Движение!$G$2:$G$5111,Тех_Движение!$D$2:$D$5111,$C2518,Тех_Движение!$B$2:$B$5111,"&lt;="&amp;Q$3)-$F2518)))</f>
        <v/>
      </c>
      <c r="R2518" s="54">
        <f>IF($B2518="","",SUM($K2518:$Q2518))</f>
        <v/>
      </c>
      <c r="S2518" s="56">
        <f>IF($B2518="","",VLOOKUP($C2518,Настройки!$A$11:$L$17,9,FALSE))</f>
        <v/>
      </c>
      <c r="T2518" s="56">
        <f>IF($B2518="","",$R2518*$S2518)</f>
        <v/>
      </c>
    </row>
    <row r="2519">
      <c r="A2519" s="20">
        <f>Тех_Движение!$A$2516</f>
        <v/>
      </c>
      <c r="B2519" s="20">
        <f>IF(Тех_Движение!$F$2516&gt;0,Тех_Движение!$I$2516,"")</f>
        <v/>
      </c>
      <c r="C2519" s="20">
        <f>IF($B2519="","",Тех_Движение!$D$2516)</f>
        <v/>
      </c>
      <c r="D2519" s="42">
        <f>IF($B2519="","",Тех_Движение!$B$2516)</f>
        <v/>
      </c>
      <c r="E2519" s="54">
        <f>IF($B2519="","",Тех_Движение!$F$2516)</f>
        <v/>
      </c>
      <c r="F2519" s="54">
        <f>IF($B2519="","",SUMIFS($E$5:$E2518,$C$5:$C2518,$C2519))</f>
        <v/>
      </c>
      <c r="G2519" s="54">
        <f>IF($B2519="","",MAX(0,$E2519-MAX(0,SUMIFS(Тех_Движение!$G$2:$G$5111,Тех_Движение!$D$2:$D$5111,$C2519,Тех_Движение!$B$2:$B$5111,"&lt;="&amp;Настройки!$B$5-1)-$F2519)))</f>
        <v/>
      </c>
      <c r="H2519" s="54">
        <f>IF($B2519="","",IF(AND($D2519&gt;=Настройки!$B$5,$D2519&lt;=Настройки!$B$6),$E2519,0))</f>
        <v/>
      </c>
      <c r="I2519" s="54">
        <f>IF($B2519="","",$G2519+$H2519-$J2519)</f>
        <v/>
      </c>
      <c r="J2519" s="54">
        <f>IF($B2519="","",MAX(0,$E2519-MAX(0,SUMIFS(Тех_Движение!$G$2:$G$5111,Тех_Движение!$D$2:$D$5111,$C2519,Тех_Движение!$B$2:$B$5111,"&lt;="&amp;Настройки!$B$6)-$F2519)))</f>
        <v/>
      </c>
      <c r="K2519" s="54">
        <f>IF(OR($B2519="",K$3&lt;$D2519+Настройки!$B$7),0,MAX(0,$E2519-MAX(0,SUMIFS(Тех_Движение!$G$2:$G$5111,Тех_Движение!$D$2:$D$5111,$C2519,Тех_Движение!$B$2:$B$5111,"&lt;="&amp;K$3)-$F2519)))</f>
        <v/>
      </c>
      <c r="L2519" s="54">
        <f>IF(OR($B2519="",L$3&lt;$D2519+Настройки!$B$7),0,MAX(0,$E2519-MAX(0,SUMIFS(Тех_Движение!$G$2:$G$5111,Тех_Движение!$D$2:$D$5111,$C2519,Тех_Движение!$B$2:$B$5111,"&lt;="&amp;L$3)-$F2519)))</f>
        <v/>
      </c>
      <c r="M2519" s="54">
        <f>IF(OR($B2519="",M$3&lt;$D2519+Настройки!$B$7),0,MAX(0,$E2519-MAX(0,SUMIFS(Тех_Движение!$G$2:$G$5111,Тех_Движение!$D$2:$D$5111,$C2519,Тех_Движение!$B$2:$B$5111,"&lt;="&amp;M$3)-$F2519)))</f>
        <v/>
      </c>
      <c r="N2519" s="54">
        <f>IF(OR($B2519="",N$3&lt;$D2519+Настройки!$B$7),0,MAX(0,$E2519-MAX(0,SUMIFS(Тех_Движение!$G$2:$G$5111,Тех_Движение!$D$2:$D$5111,$C2519,Тех_Движение!$B$2:$B$5111,"&lt;="&amp;N$3)-$F2519)))</f>
        <v/>
      </c>
      <c r="O2519" s="54">
        <f>IF(OR($B2519="",O$3&lt;$D2519+Настройки!$B$7),0,MAX(0,$E2519-MAX(0,SUMIFS(Тех_Движение!$G$2:$G$5111,Тех_Движение!$D$2:$D$5111,$C2519,Тех_Движение!$B$2:$B$5111,"&lt;="&amp;O$3)-$F2519)))</f>
        <v/>
      </c>
      <c r="P2519" s="54">
        <f>IF(OR($B2519="",P$3&lt;$D2519+Настройки!$B$7),0,MAX(0,$E2519-MAX(0,SUMIFS(Тех_Движение!$G$2:$G$5111,Тех_Движение!$D$2:$D$5111,$C2519,Тех_Движение!$B$2:$B$5111,"&lt;="&amp;P$3)-$F2519)))</f>
        <v/>
      </c>
      <c r="Q2519" s="54">
        <f>IF(OR($B2519="",Q$3&lt;$D2519+Настройки!$B$7),0,MAX(0,$E2519-MAX(0,SUMIFS(Тех_Движение!$G$2:$G$5111,Тех_Движение!$D$2:$D$5111,$C2519,Тех_Движение!$B$2:$B$5111,"&lt;="&amp;Q$3)-$F2519)))</f>
        <v/>
      </c>
      <c r="R2519" s="54">
        <f>IF($B2519="","",SUM($K2519:$Q2519))</f>
        <v/>
      </c>
      <c r="S2519" s="56">
        <f>IF($B2519="","",VLOOKUP($C2519,Настройки!$A$11:$L$17,9,FALSE))</f>
        <v/>
      </c>
      <c r="T2519" s="56">
        <f>IF($B2519="","",$R2519*$S2519)</f>
        <v/>
      </c>
    </row>
    <row r="2520">
      <c r="A2520" s="20">
        <f>Тех_Движение!$A$2517</f>
        <v/>
      </c>
      <c r="B2520" s="20">
        <f>IF(Тех_Движение!$F$2517&gt;0,Тех_Движение!$I$2517,"")</f>
        <v/>
      </c>
      <c r="C2520" s="20">
        <f>IF($B2520="","",Тех_Движение!$D$2517)</f>
        <v/>
      </c>
      <c r="D2520" s="42">
        <f>IF($B2520="","",Тех_Движение!$B$2517)</f>
        <v/>
      </c>
      <c r="E2520" s="54">
        <f>IF($B2520="","",Тех_Движение!$F$2517)</f>
        <v/>
      </c>
      <c r="F2520" s="54">
        <f>IF($B2520="","",SUMIFS($E$5:$E2519,$C$5:$C2519,$C2520))</f>
        <v/>
      </c>
      <c r="G2520" s="54">
        <f>IF($B2520="","",MAX(0,$E2520-MAX(0,SUMIFS(Тех_Движение!$G$2:$G$5111,Тех_Движение!$D$2:$D$5111,$C2520,Тех_Движение!$B$2:$B$5111,"&lt;="&amp;Настройки!$B$5-1)-$F2520)))</f>
        <v/>
      </c>
      <c r="H2520" s="54">
        <f>IF($B2520="","",IF(AND($D2520&gt;=Настройки!$B$5,$D2520&lt;=Настройки!$B$6),$E2520,0))</f>
        <v/>
      </c>
      <c r="I2520" s="54">
        <f>IF($B2520="","",$G2520+$H2520-$J2520)</f>
        <v/>
      </c>
      <c r="J2520" s="54">
        <f>IF($B2520="","",MAX(0,$E2520-MAX(0,SUMIFS(Тех_Движение!$G$2:$G$5111,Тех_Движение!$D$2:$D$5111,$C2520,Тех_Движение!$B$2:$B$5111,"&lt;="&amp;Настройки!$B$6)-$F2520)))</f>
        <v/>
      </c>
      <c r="K2520" s="54">
        <f>IF(OR($B2520="",K$3&lt;$D2520+Настройки!$B$7),0,MAX(0,$E2520-MAX(0,SUMIFS(Тех_Движение!$G$2:$G$5111,Тех_Движение!$D$2:$D$5111,$C2520,Тех_Движение!$B$2:$B$5111,"&lt;="&amp;K$3)-$F2520)))</f>
        <v/>
      </c>
      <c r="L2520" s="54">
        <f>IF(OR($B2520="",L$3&lt;$D2520+Настройки!$B$7),0,MAX(0,$E2520-MAX(0,SUMIFS(Тех_Движение!$G$2:$G$5111,Тех_Движение!$D$2:$D$5111,$C2520,Тех_Движение!$B$2:$B$5111,"&lt;="&amp;L$3)-$F2520)))</f>
        <v/>
      </c>
      <c r="M2520" s="54">
        <f>IF(OR($B2520="",M$3&lt;$D2520+Настройки!$B$7),0,MAX(0,$E2520-MAX(0,SUMIFS(Тех_Движение!$G$2:$G$5111,Тех_Движение!$D$2:$D$5111,$C2520,Тех_Движение!$B$2:$B$5111,"&lt;="&amp;M$3)-$F2520)))</f>
        <v/>
      </c>
      <c r="N2520" s="54">
        <f>IF(OR($B2520="",N$3&lt;$D2520+Настройки!$B$7),0,MAX(0,$E2520-MAX(0,SUMIFS(Тех_Движение!$G$2:$G$5111,Тех_Движение!$D$2:$D$5111,$C2520,Тех_Движение!$B$2:$B$5111,"&lt;="&amp;N$3)-$F2520)))</f>
        <v/>
      </c>
      <c r="O2520" s="54">
        <f>IF(OR($B2520="",O$3&lt;$D2520+Настройки!$B$7),0,MAX(0,$E2520-MAX(0,SUMIFS(Тех_Движение!$G$2:$G$5111,Тех_Движение!$D$2:$D$5111,$C2520,Тех_Движение!$B$2:$B$5111,"&lt;="&amp;O$3)-$F2520)))</f>
        <v/>
      </c>
      <c r="P2520" s="54">
        <f>IF(OR($B2520="",P$3&lt;$D2520+Настройки!$B$7),0,MAX(0,$E2520-MAX(0,SUMIFS(Тех_Движение!$G$2:$G$5111,Тех_Движение!$D$2:$D$5111,$C2520,Тех_Движение!$B$2:$B$5111,"&lt;="&amp;P$3)-$F2520)))</f>
        <v/>
      </c>
      <c r="Q2520" s="54">
        <f>IF(OR($B2520="",Q$3&lt;$D2520+Настройки!$B$7),0,MAX(0,$E2520-MAX(0,SUMIFS(Тех_Движение!$G$2:$G$5111,Тех_Движение!$D$2:$D$5111,$C2520,Тех_Движение!$B$2:$B$5111,"&lt;="&amp;Q$3)-$F2520)))</f>
        <v/>
      </c>
      <c r="R2520" s="54">
        <f>IF($B2520="","",SUM($K2520:$Q2520))</f>
        <v/>
      </c>
      <c r="S2520" s="56">
        <f>IF($B2520="","",VLOOKUP($C2520,Настройки!$A$11:$L$17,9,FALSE))</f>
        <v/>
      </c>
      <c r="T2520" s="56">
        <f>IF($B2520="","",$R2520*$S2520)</f>
        <v/>
      </c>
    </row>
    <row r="2521">
      <c r="A2521" s="20">
        <f>Тех_Движение!$A$2518</f>
        <v/>
      </c>
      <c r="B2521" s="20">
        <f>IF(Тех_Движение!$F$2518&gt;0,Тех_Движение!$I$2518,"")</f>
        <v/>
      </c>
      <c r="C2521" s="20">
        <f>IF($B2521="","",Тех_Движение!$D$2518)</f>
        <v/>
      </c>
      <c r="D2521" s="42">
        <f>IF($B2521="","",Тех_Движение!$B$2518)</f>
        <v/>
      </c>
      <c r="E2521" s="54">
        <f>IF($B2521="","",Тех_Движение!$F$2518)</f>
        <v/>
      </c>
      <c r="F2521" s="54">
        <f>IF($B2521="","",SUMIFS($E$5:$E2520,$C$5:$C2520,$C2521))</f>
        <v/>
      </c>
      <c r="G2521" s="54">
        <f>IF($B2521="","",MAX(0,$E2521-MAX(0,SUMIFS(Тех_Движение!$G$2:$G$5111,Тех_Движение!$D$2:$D$5111,$C2521,Тех_Движение!$B$2:$B$5111,"&lt;="&amp;Настройки!$B$5-1)-$F2521)))</f>
        <v/>
      </c>
      <c r="H2521" s="54">
        <f>IF($B2521="","",IF(AND($D2521&gt;=Настройки!$B$5,$D2521&lt;=Настройки!$B$6),$E2521,0))</f>
        <v/>
      </c>
      <c r="I2521" s="54">
        <f>IF($B2521="","",$G2521+$H2521-$J2521)</f>
        <v/>
      </c>
      <c r="J2521" s="54">
        <f>IF($B2521="","",MAX(0,$E2521-MAX(0,SUMIFS(Тех_Движение!$G$2:$G$5111,Тех_Движение!$D$2:$D$5111,$C2521,Тех_Движение!$B$2:$B$5111,"&lt;="&amp;Настройки!$B$6)-$F2521)))</f>
        <v/>
      </c>
      <c r="K2521" s="54">
        <f>IF(OR($B2521="",K$3&lt;$D2521+Настройки!$B$7),0,MAX(0,$E2521-MAX(0,SUMIFS(Тех_Движение!$G$2:$G$5111,Тех_Движение!$D$2:$D$5111,$C2521,Тех_Движение!$B$2:$B$5111,"&lt;="&amp;K$3)-$F2521)))</f>
        <v/>
      </c>
      <c r="L2521" s="54">
        <f>IF(OR($B2521="",L$3&lt;$D2521+Настройки!$B$7),0,MAX(0,$E2521-MAX(0,SUMIFS(Тех_Движение!$G$2:$G$5111,Тех_Движение!$D$2:$D$5111,$C2521,Тех_Движение!$B$2:$B$5111,"&lt;="&amp;L$3)-$F2521)))</f>
        <v/>
      </c>
      <c r="M2521" s="54">
        <f>IF(OR($B2521="",M$3&lt;$D2521+Настройки!$B$7),0,MAX(0,$E2521-MAX(0,SUMIFS(Тех_Движение!$G$2:$G$5111,Тех_Движение!$D$2:$D$5111,$C2521,Тех_Движение!$B$2:$B$5111,"&lt;="&amp;M$3)-$F2521)))</f>
        <v/>
      </c>
      <c r="N2521" s="54">
        <f>IF(OR($B2521="",N$3&lt;$D2521+Настройки!$B$7),0,MAX(0,$E2521-MAX(0,SUMIFS(Тех_Движение!$G$2:$G$5111,Тех_Движение!$D$2:$D$5111,$C2521,Тех_Движение!$B$2:$B$5111,"&lt;="&amp;N$3)-$F2521)))</f>
        <v/>
      </c>
      <c r="O2521" s="54">
        <f>IF(OR($B2521="",O$3&lt;$D2521+Настройки!$B$7),0,MAX(0,$E2521-MAX(0,SUMIFS(Тех_Движение!$G$2:$G$5111,Тех_Движение!$D$2:$D$5111,$C2521,Тех_Движение!$B$2:$B$5111,"&lt;="&amp;O$3)-$F2521)))</f>
        <v/>
      </c>
      <c r="P2521" s="54">
        <f>IF(OR($B2521="",P$3&lt;$D2521+Настройки!$B$7),0,MAX(0,$E2521-MAX(0,SUMIFS(Тех_Движение!$G$2:$G$5111,Тех_Движение!$D$2:$D$5111,$C2521,Тех_Движение!$B$2:$B$5111,"&lt;="&amp;P$3)-$F2521)))</f>
        <v/>
      </c>
      <c r="Q2521" s="54">
        <f>IF(OR($B2521="",Q$3&lt;$D2521+Настройки!$B$7),0,MAX(0,$E2521-MAX(0,SUMIFS(Тех_Движение!$G$2:$G$5111,Тех_Движение!$D$2:$D$5111,$C2521,Тех_Движение!$B$2:$B$5111,"&lt;="&amp;Q$3)-$F2521)))</f>
        <v/>
      </c>
      <c r="R2521" s="54">
        <f>IF($B2521="","",SUM($K2521:$Q2521))</f>
        <v/>
      </c>
      <c r="S2521" s="56">
        <f>IF($B2521="","",VLOOKUP($C2521,Настройки!$A$11:$L$17,9,FALSE))</f>
        <v/>
      </c>
      <c r="T2521" s="56">
        <f>IF($B2521="","",$R2521*$S2521)</f>
        <v/>
      </c>
    </row>
    <row r="2522">
      <c r="A2522" s="20">
        <f>Тех_Движение!$A$2519</f>
        <v/>
      </c>
      <c r="B2522" s="20">
        <f>IF(Тех_Движение!$F$2519&gt;0,Тех_Движение!$I$2519,"")</f>
        <v/>
      </c>
      <c r="C2522" s="20">
        <f>IF($B2522="","",Тех_Движение!$D$2519)</f>
        <v/>
      </c>
      <c r="D2522" s="42">
        <f>IF($B2522="","",Тех_Движение!$B$2519)</f>
        <v/>
      </c>
      <c r="E2522" s="54">
        <f>IF($B2522="","",Тех_Движение!$F$2519)</f>
        <v/>
      </c>
      <c r="F2522" s="54">
        <f>IF($B2522="","",SUMIFS($E$5:$E2521,$C$5:$C2521,$C2522))</f>
        <v/>
      </c>
      <c r="G2522" s="54">
        <f>IF($B2522="","",MAX(0,$E2522-MAX(0,SUMIFS(Тех_Движение!$G$2:$G$5111,Тех_Движение!$D$2:$D$5111,$C2522,Тех_Движение!$B$2:$B$5111,"&lt;="&amp;Настройки!$B$5-1)-$F2522)))</f>
        <v/>
      </c>
      <c r="H2522" s="54">
        <f>IF($B2522="","",IF(AND($D2522&gt;=Настройки!$B$5,$D2522&lt;=Настройки!$B$6),$E2522,0))</f>
        <v/>
      </c>
      <c r="I2522" s="54">
        <f>IF($B2522="","",$G2522+$H2522-$J2522)</f>
        <v/>
      </c>
      <c r="J2522" s="54">
        <f>IF($B2522="","",MAX(0,$E2522-MAX(0,SUMIFS(Тех_Движение!$G$2:$G$5111,Тех_Движение!$D$2:$D$5111,$C2522,Тех_Движение!$B$2:$B$5111,"&lt;="&amp;Настройки!$B$6)-$F2522)))</f>
        <v/>
      </c>
      <c r="K2522" s="54">
        <f>IF(OR($B2522="",K$3&lt;$D2522+Настройки!$B$7),0,MAX(0,$E2522-MAX(0,SUMIFS(Тех_Движение!$G$2:$G$5111,Тех_Движение!$D$2:$D$5111,$C2522,Тех_Движение!$B$2:$B$5111,"&lt;="&amp;K$3)-$F2522)))</f>
        <v/>
      </c>
      <c r="L2522" s="54">
        <f>IF(OR($B2522="",L$3&lt;$D2522+Настройки!$B$7),0,MAX(0,$E2522-MAX(0,SUMIFS(Тех_Движение!$G$2:$G$5111,Тех_Движение!$D$2:$D$5111,$C2522,Тех_Движение!$B$2:$B$5111,"&lt;="&amp;L$3)-$F2522)))</f>
        <v/>
      </c>
      <c r="M2522" s="54">
        <f>IF(OR($B2522="",M$3&lt;$D2522+Настройки!$B$7),0,MAX(0,$E2522-MAX(0,SUMIFS(Тех_Движение!$G$2:$G$5111,Тех_Движение!$D$2:$D$5111,$C2522,Тех_Движение!$B$2:$B$5111,"&lt;="&amp;M$3)-$F2522)))</f>
        <v/>
      </c>
      <c r="N2522" s="54">
        <f>IF(OR($B2522="",N$3&lt;$D2522+Настройки!$B$7),0,MAX(0,$E2522-MAX(0,SUMIFS(Тех_Движение!$G$2:$G$5111,Тех_Движение!$D$2:$D$5111,$C2522,Тех_Движение!$B$2:$B$5111,"&lt;="&amp;N$3)-$F2522)))</f>
        <v/>
      </c>
      <c r="O2522" s="54">
        <f>IF(OR($B2522="",O$3&lt;$D2522+Настройки!$B$7),0,MAX(0,$E2522-MAX(0,SUMIFS(Тех_Движение!$G$2:$G$5111,Тех_Движение!$D$2:$D$5111,$C2522,Тех_Движение!$B$2:$B$5111,"&lt;="&amp;O$3)-$F2522)))</f>
        <v/>
      </c>
      <c r="P2522" s="54">
        <f>IF(OR($B2522="",P$3&lt;$D2522+Настройки!$B$7),0,MAX(0,$E2522-MAX(0,SUMIFS(Тех_Движение!$G$2:$G$5111,Тех_Движение!$D$2:$D$5111,$C2522,Тех_Движение!$B$2:$B$5111,"&lt;="&amp;P$3)-$F2522)))</f>
        <v/>
      </c>
      <c r="Q2522" s="54">
        <f>IF(OR($B2522="",Q$3&lt;$D2522+Настройки!$B$7),0,MAX(0,$E2522-MAX(0,SUMIFS(Тех_Движение!$G$2:$G$5111,Тех_Движение!$D$2:$D$5111,$C2522,Тех_Движение!$B$2:$B$5111,"&lt;="&amp;Q$3)-$F2522)))</f>
        <v/>
      </c>
      <c r="R2522" s="54">
        <f>IF($B2522="","",SUM($K2522:$Q2522))</f>
        <v/>
      </c>
      <c r="S2522" s="56">
        <f>IF($B2522="","",VLOOKUP($C2522,Настройки!$A$11:$L$17,9,FALSE))</f>
        <v/>
      </c>
      <c r="T2522" s="56">
        <f>IF($B2522="","",$R2522*$S2522)</f>
        <v/>
      </c>
    </row>
    <row r="2523">
      <c r="A2523" s="20">
        <f>Тех_Движение!$A$2520</f>
        <v/>
      </c>
      <c r="B2523" s="20">
        <f>IF(Тех_Движение!$F$2520&gt;0,Тех_Движение!$I$2520,"")</f>
        <v/>
      </c>
      <c r="C2523" s="20">
        <f>IF($B2523="","",Тех_Движение!$D$2520)</f>
        <v/>
      </c>
      <c r="D2523" s="42">
        <f>IF($B2523="","",Тех_Движение!$B$2520)</f>
        <v/>
      </c>
      <c r="E2523" s="54">
        <f>IF($B2523="","",Тех_Движение!$F$2520)</f>
        <v/>
      </c>
      <c r="F2523" s="54">
        <f>IF($B2523="","",SUMIFS($E$5:$E2522,$C$5:$C2522,$C2523))</f>
        <v/>
      </c>
      <c r="G2523" s="54">
        <f>IF($B2523="","",MAX(0,$E2523-MAX(0,SUMIFS(Тех_Движение!$G$2:$G$5111,Тех_Движение!$D$2:$D$5111,$C2523,Тех_Движение!$B$2:$B$5111,"&lt;="&amp;Настройки!$B$5-1)-$F2523)))</f>
        <v/>
      </c>
      <c r="H2523" s="54">
        <f>IF($B2523="","",IF(AND($D2523&gt;=Настройки!$B$5,$D2523&lt;=Настройки!$B$6),$E2523,0))</f>
        <v/>
      </c>
      <c r="I2523" s="54">
        <f>IF($B2523="","",$G2523+$H2523-$J2523)</f>
        <v/>
      </c>
      <c r="J2523" s="54">
        <f>IF($B2523="","",MAX(0,$E2523-MAX(0,SUMIFS(Тех_Движение!$G$2:$G$5111,Тех_Движение!$D$2:$D$5111,$C2523,Тех_Движение!$B$2:$B$5111,"&lt;="&amp;Настройки!$B$6)-$F2523)))</f>
        <v/>
      </c>
      <c r="K2523" s="54">
        <f>IF(OR($B2523="",K$3&lt;$D2523+Настройки!$B$7),0,MAX(0,$E2523-MAX(0,SUMIFS(Тех_Движение!$G$2:$G$5111,Тех_Движение!$D$2:$D$5111,$C2523,Тех_Движение!$B$2:$B$5111,"&lt;="&amp;K$3)-$F2523)))</f>
        <v/>
      </c>
      <c r="L2523" s="54">
        <f>IF(OR($B2523="",L$3&lt;$D2523+Настройки!$B$7),0,MAX(0,$E2523-MAX(0,SUMIFS(Тех_Движение!$G$2:$G$5111,Тех_Движение!$D$2:$D$5111,$C2523,Тех_Движение!$B$2:$B$5111,"&lt;="&amp;L$3)-$F2523)))</f>
        <v/>
      </c>
      <c r="M2523" s="54">
        <f>IF(OR($B2523="",M$3&lt;$D2523+Настройки!$B$7),0,MAX(0,$E2523-MAX(0,SUMIFS(Тех_Движение!$G$2:$G$5111,Тех_Движение!$D$2:$D$5111,$C2523,Тех_Движение!$B$2:$B$5111,"&lt;="&amp;M$3)-$F2523)))</f>
        <v/>
      </c>
      <c r="N2523" s="54">
        <f>IF(OR($B2523="",N$3&lt;$D2523+Настройки!$B$7),0,MAX(0,$E2523-MAX(0,SUMIFS(Тех_Движение!$G$2:$G$5111,Тех_Движение!$D$2:$D$5111,$C2523,Тех_Движение!$B$2:$B$5111,"&lt;="&amp;N$3)-$F2523)))</f>
        <v/>
      </c>
      <c r="O2523" s="54">
        <f>IF(OR($B2523="",O$3&lt;$D2523+Настройки!$B$7),0,MAX(0,$E2523-MAX(0,SUMIFS(Тех_Движение!$G$2:$G$5111,Тех_Движение!$D$2:$D$5111,$C2523,Тех_Движение!$B$2:$B$5111,"&lt;="&amp;O$3)-$F2523)))</f>
        <v/>
      </c>
      <c r="P2523" s="54">
        <f>IF(OR($B2523="",P$3&lt;$D2523+Настройки!$B$7),0,MAX(0,$E2523-MAX(0,SUMIFS(Тех_Движение!$G$2:$G$5111,Тех_Движение!$D$2:$D$5111,$C2523,Тех_Движение!$B$2:$B$5111,"&lt;="&amp;P$3)-$F2523)))</f>
        <v/>
      </c>
      <c r="Q2523" s="54">
        <f>IF(OR($B2523="",Q$3&lt;$D2523+Настройки!$B$7),0,MAX(0,$E2523-MAX(0,SUMIFS(Тех_Движение!$G$2:$G$5111,Тех_Движение!$D$2:$D$5111,$C2523,Тех_Движение!$B$2:$B$5111,"&lt;="&amp;Q$3)-$F2523)))</f>
        <v/>
      </c>
      <c r="R2523" s="54">
        <f>IF($B2523="","",SUM($K2523:$Q2523))</f>
        <v/>
      </c>
      <c r="S2523" s="56">
        <f>IF($B2523="","",VLOOKUP($C2523,Настройки!$A$11:$L$17,9,FALSE))</f>
        <v/>
      </c>
      <c r="T2523" s="56">
        <f>IF($B2523="","",$R2523*$S2523)</f>
        <v/>
      </c>
    </row>
    <row r="2524">
      <c r="A2524" s="20">
        <f>Тех_Движение!$A$2521</f>
        <v/>
      </c>
      <c r="B2524" s="20">
        <f>IF(Тех_Движение!$F$2521&gt;0,Тех_Движение!$I$2521,"")</f>
        <v/>
      </c>
      <c r="C2524" s="20">
        <f>IF($B2524="","",Тех_Движение!$D$2521)</f>
        <v/>
      </c>
      <c r="D2524" s="42">
        <f>IF($B2524="","",Тех_Движение!$B$2521)</f>
        <v/>
      </c>
      <c r="E2524" s="54">
        <f>IF($B2524="","",Тех_Движение!$F$2521)</f>
        <v/>
      </c>
      <c r="F2524" s="54">
        <f>IF($B2524="","",SUMIFS($E$5:$E2523,$C$5:$C2523,$C2524))</f>
        <v/>
      </c>
      <c r="G2524" s="54">
        <f>IF($B2524="","",MAX(0,$E2524-MAX(0,SUMIFS(Тех_Движение!$G$2:$G$5111,Тех_Движение!$D$2:$D$5111,$C2524,Тех_Движение!$B$2:$B$5111,"&lt;="&amp;Настройки!$B$5-1)-$F2524)))</f>
        <v/>
      </c>
      <c r="H2524" s="54">
        <f>IF($B2524="","",IF(AND($D2524&gt;=Настройки!$B$5,$D2524&lt;=Настройки!$B$6),$E2524,0))</f>
        <v/>
      </c>
      <c r="I2524" s="54">
        <f>IF($B2524="","",$G2524+$H2524-$J2524)</f>
        <v/>
      </c>
      <c r="J2524" s="54">
        <f>IF($B2524="","",MAX(0,$E2524-MAX(0,SUMIFS(Тех_Движение!$G$2:$G$5111,Тех_Движение!$D$2:$D$5111,$C2524,Тех_Движение!$B$2:$B$5111,"&lt;="&amp;Настройки!$B$6)-$F2524)))</f>
        <v/>
      </c>
      <c r="K2524" s="54">
        <f>IF(OR($B2524="",K$3&lt;$D2524+Настройки!$B$7),0,MAX(0,$E2524-MAX(0,SUMIFS(Тех_Движение!$G$2:$G$5111,Тех_Движение!$D$2:$D$5111,$C2524,Тех_Движение!$B$2:$B$5111,"&lt;="&amp;K$3)-$F2524)))</f>
        <v/>
      </c>
      <c r="L2524" s="54">
        <f>IF(OR($B2524="",L$3&lt;$D2524+Настройки!$B$7),0,MAX(0,$E2524-MAX(0,SUMIFS(Тех_Движение!$G$2:$G$5111,Тех_Движение!$D$2:$D$5111,$C2524,Тех_Движение!$B$2:$B$5111,"&lt;="&amp;L$3)-$F2524)))</f>
        <v/>
      </c>
      <c r="M2524" s="54">
        <f>IF(OR($B2524="",M$3&lt;$D2524+Настройки!$B$7),0,MAX(0,$E2524-MAX(0,SUMIFS(Тех_Движение!$G$2:$G$5111,Тех_Движение!$D$2:$D$5111,$C2524,Тех_Движение!$B$2:$B$5111,"&lt;="&amp;M$3)-$F2524)))</f>
        <v/>
      </c>
      <c r="N2524" s="54">
        <f>IF(OR($B2524="",N$3&lt;$D2524+Настройки!$B$7),0,MAX(0,$E2524-MAX(0,SUMIFS(Тех_Движение!$G$2:$G$5111,Тех_Движение!$D$2:$D$5111,$C2524,Тех_Движение!$B$2:$B$5111,"&lt;="&amp;N$3)-$F2524)))</f>
        <v/>
      </c>
      <c r="O2524" s="54">
        <f>IF(OR($B2524="",O$3&lt;$D2524+Настройки!$B$7),0,MAX(0,$E2524-MAX(0,SUMIFS(Тех_Движение!$G$2:$G$5111,Тех_Движение!$D$2:$D$5111,$C2524,Тех_Движение!$B$2:$B$5111,"&lt;="&amp;O$3)-$F2524)))</f>
        <v/>
      </c>
      <c r="P2524" s="54">
        <f>IF(OR($B2524="",P$3&lt;$D2524+Настройки!$B$7),0,MAX(0,$E2524-MAX(0,SUMIFS(Тех_Движение!$G$2:$G$5111,Тех_Движение!$D$2:$D$5111,$C2524,Тех_Движение!$B$2:$B$5111,"&lt;="&amp;P$3)-$F2524)))</f>
        <v/>
      </c>
      <c r="Q2524" s="54">
        <f>IF(OR($B2524="",Q$3&lt;$D2524+Настройки!$B$7),0,MAX(0,$E2524-MAX(0,SUMIFS(Тех_Движение!$G$2:$G$5111,Тех_Движение!$D$2:$D$5111,$C2524,Тех_Движение!$B$2:$B$5111,"&lt;="&amp;Q$3)-$F2524)))</f>
        <v/>
      </c>
      <c r="R2524" s="54">
        <f>IF($B2524="","",SUM($K2524:$Q2524))</f>
        <v/>
      </c>
      <c r="S2524" s="56">
        <f>IF($B2524="","",VLOOKUP($C2524,Настройки!$A$11:$L$17,9,FALSE))</f>
        <v/>
      </c>
      <c r="T2524" s="56">
        <f>IF($B2524="","",$R2524*$S2524)</f>
        <v/>
      </c>
    </row>
    <row r="2525">
      <c r="A2525" s="20">
        <f>Тех_Движение!$A$2522</f>
        <v/>
      </c>
      <c r="B2525" s="20">
        <f>IF(Тех_Движение!$F$2522&gt;0,Тех_Движение!$I$2522,"")</f>
        <v/>
      </c>
      <c r="C2525" s="20">
        <f>IF($B2525="","",Тех_Движение!$D$2522)</f>
        <v/>
      </c>
      <c r="D2525" s="42">
        <f>IF($B2525="","",Тех_Движение!$B$2522)</f>
        <v/>
      </c>
      <c r="E2525" s="54">
        <f>IF($B2525="","",Тех_Движение!$F$2522)</f>
        <v/>
      </c>
      <c r="F2525" s="54">
        <f>IF($B2525="","",SUMIFS($E$5:$E2524,$C$5:$C2524,$C2525))</f>
        <v/>
      </c>
      <c r="G2525" s="54">
        <f>IF($B2525="","",MAX(0,$E2525-MAX(0,SUMIFS(Тех_Движение!$G$2:$G$5111,Тех_Движение!$D$2:$D$5111,$C2525,Тех_Движение!$B$2:$B$5111,"&lt;="&amp;Настройки!$B$5-1)-$F2525)))</f>
        <v/>
      </c>
      <c r="H2525" s="54">
        <f>IF($B2525="","",IF(AND($D2525&gt;=Настройки!$B$5,$D2525&lt;=Настройки!$B$6),$E2525,0))</f>
        <v/>
      </c>
      <c r="I2525" s="54">
        <f>IF($B2525="","",$G2525+$H2525-$J2525)</f>
        <v/>
      </c>
      <c r="J2525" s="54">
        <f>IF($B2525="","",MAX(0,$E2525-MAX(0,SUMIFS(Тех_Движение!$G$2:$G$5111,Тех_Движение!$D$2:$D$5111,$C2525,Тех_Движение!$B$2:$B$5111,"&lt;="&amp;Настройки!$B$6)-$F2525)))</f>
        <v/>
      </c>
      <c r="K2525" s="54">
        <f>IF(OR($B2525="",K$3&lt;$D2525+Настройки!$B$7),0,MAX(0,$E2525-MAX(0,SUMIFS(Тех_Движение!$G$2:$G$5111,Тех_Движение!$D$2:$D$5111,$C2525,Тех_Движение!$B$2:$B$5111,"&lt;="&amp;K$3)-$F2525)))</f>
        <v/>
      </c>
      <c r="L2525" s="54">
        <f>IF(OR($B2525="",L$3&lt;$D2525+Настройки!$B$7),0,MAX(0,$E2525-MAX(0,SUMIFS(Тех_Движение!$G$2:$G$5111,Тех_Движение!$D$2:$D$5111,$C2525,Тех_Движение!$B$2:$B$5111,"&lt;="&amp;L$3)-$F2525)))</f>
        <v/>
      </c>
      <c r="M2525" s="54">
        <f>IF(OR($B2525="",M$3&lt;$D2525+Настройки!$B$7),0,MAX(0,$E2525-MAX(0,SUMIFS(Тех_Движение!$G$2:$G$5111,Тех_Движение!$D$2:$D$5111,$C2525,Тех_Движение!$B$2:$B$5111,"&lt;="&amp;M$3)-$F2525)))</f>
        <v/>
      </c>
      <c r="N2525" s="54">
        <f>IF(OR($B2525="",N$3&lt;$D2525+Настройки!$B$7),0,MAX(0,$E2525-MAX(0,SUMIFS(Тех_Движение!$G$2:$G$5111,Тех_Движение!$D$2:$D$5111,$C2525,Тех_Движение!$B$2:$B$5111,"&lt;="&amp;N$3)-$F2525)))</f>
        <v/>
      </c>
      <c r="O2525" s="54">
        <f>IF(OR($B2525="",O$3&lt;$D2525+Настройки!$B$7),0,MAX(0,$E2525-MAX(0,SUMIFS(Тех_Движение!$G$2:$G$5111,Тех_Движение!$D$2:$D$5111,$C2525,Тех_Движение!$B$2:$B$5111,"&lt;="&amp;O$3)-$F2525)))</f>
        <v/>
      </c>
      <c r="P2525" s="54">
        <f>IF(OR($B2525="",P$3&lt;$D2525+Настройки!$B$7),0,MAX(0,$E2525-MAX(0,SUMIFS(Тех_Движение!$G$2:$G$5111,Тех_Движение!$D$2:$D$5111,$C2525,Тех_Движение!$B$2:$B$5111,"&lt;="&amp;P$3)-$F2525)))</f>
        <v/>
      </c>
      <c r="Q2525" s="54">
        <f>IF(OR($B2525="",Q$3&lt;$D2525+Настройки!$B$7),0,MAX(0,$E2525-MAX(0,SUMIFS(Тех_Движение!$G$2:$G$5111,Тех_Движение!$D$2:$D$5111,$C2525,Тех_Движение!$B$2:$B$5111,"&lt;="&amp;Q$3)-$F2525)))</f>
        <v/>
      </c>
      <c r="R2525" s="54">
        <f>IF($B2525="","",SUM($K2525:$Q2525))</f>
        <v/>
      </c>
      <c r="S2525" s="56">
        <f>IF($B2525="","",VLOOKUP($C2525,Настройки!$A$11:$L$17,9,FALSE))</f>
        <v/>
      </c>
      <c r="T2525" s="56">
        <f>IF($B2525="","",$R2525*$S2525)</f>
        <v/>
      </c>
    </row>
    <row r="2526">
      <c r="A2526" s="20">
        <f>Тех_Движение!$A$2523</f>
        <v/>
      </c>
      <c r="B2526" s="20">
        <f>IF(Тех_Движение!$F$2523&gt;0,Тех_Движение!$I$2523,"")</f>
        <v/>
      </c>
      <c r="C2526" s="20">
        <f>IF($B2526="","",Тех_Движение!$D$2523)</f>
        <v/>
      </c>
      <c r="D2526" s="42">
        <f>IF($B2526="","",Тех_Движение!$B$2523)</f>
        <v/>
      </c>
      <c r="E2526" s="54">
        <f>IF($B2526="","",Тех_Движение!$F$2523)</f>
        <v/>
      </c>
      <c r="F2526" s="54">
        <f>IF($B2526="","",SUMIFS($E$5:$E2525,$C$5:$C2525,$C2526))</f>
        <v/>
      </c>
      <c r="G2526" s="54">
        <f>IF($B2526="","",MAX(0,$E2526-MAX(0,SUMIFS(Тех_Движение!$G$2:$G$5111,Тех_Движение!$D$2:$D$5111,$C2526,Тех_Движение!$B$2:$B$5111,"&lt;="&amp;Настройки!$B$5-1)-$F2526)))</f>
        <v/>
      </c>
      <c r="H2526" s="54">
        <f>IF($B2526="","",IF(AND($D2526&gt;=Настройки!$B$5,$D2526&lt;=Настройки!$B$6),$E2526,0))</f>
        <v/>
      </c>
      <c r="I2526" s="54">
        <f>IF($B2526="","",$G2526+$H2526-$J2526)</f>
        <v/>
      </c>
      <c r="J2526" s="54">
        <f>IF($B2526="","",MAX(0,$E2526-MAX(0,SUMIFS(Тех_Движение!$G$2:$G$5111,Тех_Движение!$D$2:$D$5111,$C2526,Тех_Движение!$B$2:$B$5111,"&lt;="&amp;Настройки!$B$6)-$F2526)))</f>
        <v/>
      </c>
      <c r="K2526" s="54">
        <f>IF(OR($B2526="",K$3&lt;$D2526+Настройки!$B$7),0,MAX(0,$E2526-MAX(0,SUMIFS(Тех_Движение!$G$2:$G$5111,Тех_Движение!$D$2:$D$5111,$C2526,Тех_Движение!$B$2:$B$5111,"&lt;="&amp;K$3)-$F2526)))</f>
        <v/>
      </c>
      <c r="L2526" s="54">
        <f>IF(OR($B2526="",L$3&lt;$D2526+Настройки!$B$7),0,MAX(0,$E2526-MAX(0,SUMIFS(Тех_Движение!$G$2:$G$5111,Тех_Движение!$D$2:$D$5111,$C2526,Тех_Движение!$B$2:$B$5111,"&lt;="&amp;L$3)-$F2526)))</f>
        <v/>
      </c>
      <c r="M2526" s="54">
        <f>IF(OR($B2526="",M$3&lt;$D2526+Настройки!$B$7),0,MAX(0,$E2526-MAX(0,SUMIFS(Тех_Движение!$G$2:$G$5111,Тех_Движение!$D$2:$D$5111,$C2526,Тех_Движение!$B$2:$B$5111,"&lt;="&amp;M$3)-$F2526)))</f>
        <v/>
      </c>
      <c r="N2526" s="54">
        <f>IF(OR($B2526="",N$3&lt;$D2526+Настройки!$B$7),0,MAX(0,$E2526-MAX(0,SUMIFS(Тех_Движение!$G$2:$G$5111,Тех_Движение!$D$2:$D$5111,$C2526,Тех_Движение!$B$2:$B$5111,"&lt;="&amp;N$3)-$F2526)))</f>
        <v/>
      </c>
      <c r="O2526" s="54">
        <f>IF(OR($B2526="",O$3&lt;$D2526+Настройки!$B$7),0,MAX(0,$E2526-MAX(0,SUMIFS(Тех_Движение!$G$2:$G$5111,Тех_Движение!$D$2:$D$5111,$C2526,Тех_Движение!$B$2:$B$5111,"&lt;="&amp;O$3)-$F2526)))</f>
        <v/>
      </c>
      <c r="P2526" s="54">
        <f>IF(OR($B2526="",P$3&lt;$D2526+Настройки!$B$7),0,MAX(0,$E2526-MAX(0,SUMIFS(Тех_Движение!$G$2:$G$5111,Тех_Движение!$D$2:$D$5111,$C2526,Тех_Движение!$B$2:$B$5111,"&lt;="&amp;P$3)-$F2526)))</f>
        <v/>
      </c>
      <c r="Q2526" s="54">
        <f>IF(OR($B2526="",Q$3&lt;$D2526+Настройки!$B$7),0,MAX(0,$E2526-MAX(0,SUMIFS(Тех_Движение!$G$2:$G$5111,Тех_Движение!$D$2:$D$5111,$C2526,Тех_Движение!$B$2:$B$5111,"&lt;="&amp;Q$3)-$F2526)))</f>
        <v/>
      </c>
      <c r="R2526" s="54">
        <f>IF($B2526="","",SUM($K2526:$Q2526))</f>
        <v/>
      </c>
      <c r="S2526" s="56">
        <f>IF($B2526="","",VLOOKUP($C2526,Настройки!$A$11:$L$17,9,FALSE))</f>
        <v/>
      </c>
      <c r="T2526" s="56">
        <f>IF($B2526="","",$R2526*$S2526)</f>
        <v/>
      </c>
    </row>
    <row r="2527">
      <c r="A2527" s="20">
        <f>Тех_Движение!$A$2524</f>
        <v/>
      </c>
      <c r="B2527" s="20">
        <f>IF(Тех_Движение!$F$2524&gt;0,Тех_Движение!$I$2524,"")</f>
        <v/>
      </c>
      <c r="C2527" s="20">
        <f>IF($B2527="","",Тех_Движение!$D$2524)</f>
        <v/>
      </c>
      <c r="D2527" s="42">
        <f>IF($B2527="","",Тех_Движение!$B$2524)</f>
        <v/>
      </c>
      <c r="E2527" s="54">
        <f>IF($B2527="","",Тех_Движение!$F$2524)</f>
        <v/>
      </c>
      <c r="F2527" s="54">
        <f>IF($B2527="","",SUMIFS($E$5:$E2526,$C$5:$C2526,$C2527))</f>
        <v/>
      </c>
      <c r="G2527" s="54">
        <f>IF($B2527="","",MAX(0,$E2527-MAX(0,SUMIFS(Тех_Движение!$G$2:$G$5111,Тех_Движение!$D$2:$D$5111,$C2527,Тех_Движение!$B$2:$B$5111,"&lt;="&amp;Настройки!$B$5-1)-$F2527)))</f>
        <v/>
      </c>
      <c r="H2527" s="54">
        <f>IF($B2527="","",IF(AND($D2527&gt;=Настройки!$B$5,$D2527&lt;=Настройки!$B$6),$E2527,0))</f>
        <v/>
      </c>
      <c r="I2527" s="54">
        <f>IF($B2527="","",$G2527+$H2527-$J2527)</f>
        <v/>
      </c>
      <c r="J2527" s="54">
        <f>IF($B2527="","",MAX(0,$E2527-MAX(0,SUMIFS(Тех_Движение!$G$2:$G$5111,Тех_Движение!$D$2:$D$5111,$C2527,Тех_Движение!$B$2:$B$5111,"&lt;="&amp;Настройки!$B$6)-$F2527)))</f>
        <v/>
      </c>
      <c r="K2527" s="54">
        <f>IF(OR($B2527="",K$3&lt;$D2527+Настройки!$B$7),0,MAX(0,$E2527-MAX(0,SUMIFS(Тех_Движение!$G$2:$G$5111,Тех_Движение!$D$2:$D$5111,$C2527,Тех_Движение!$B$2:$B$5111,"&lt;="&amp;K$3)-$F2527)))</f>
        <v/>
      </c>
      <c r="L2527" s="54">
        <f>IF(OR($B2527="",L$3&lt;$D2527+Настройки!$B$7),0,MAX(0,$E2527-MAX(0,SUMIFS(Тех_Движение!$G$2:$G$5111,Тех_Движение!$D$2:$D$5111,$C2527,Тех_Движение!$B$2:$B$5111,"&lt;="&amp;L$3)-$F2527)))</f>
        <v/>
      </c>
      <c r="M2527" s="54">
        <f>IF(OR($B2527="",M$3&lt;$D2527+Настройки!$B$7),0,MAX(0,$E2527-MAX(0,SUMIFS(Тех_Движение!$G$2:$G$5111,Тех_Движение!$D$2:$D$5111,$C2527,Тех_Движение!$B$2:$B$5111,"&lt;="&amp;M$3)-$F2527)))</f>
        <v/>
      </c>
      <c r="N2527" s="54">
        <f>IF(OR($B2527="",N$3&lt;$D2527+Настройки!$B$7),0,MAX(0,$E2527-MAX(0,SUMIFS(Тех_Движение!$G$2:$G$5111,Тех_Движение!$D$2:$D$5111,$C2527,Тех_Движение!$B$2:$B$5111,"&lt;="&amp;N$3)-$F2527)))</f>
        <v/>
      </c>
      <c r="O2527" s="54">
        <f>IF(OR($B2527="",O$3&lt;$D2527+Настройки!$B$7),0,MAX(0,$E2527-MAX(0,SUMIFS(Тех_Движение!$G$2:$G$5111,Тех_Движение!$D$2:$D$5111,$C2527,Тех_Движение!$B$2:$B$5111,"&lt;="&amp;O$3)-$F2527)))</f>
        <v/>
      </c>
      <c r="P2527" s="54">
        <f>IF(OR($B2527="",P$3&lt;$D2527+Настройки!$B$7),0,MAX(0,$E2527-MAX(0,SUMIFS(Тех_Движение!$G$2:$G$5111,Тех_Движение!$D$2:$D$5111,$C2527,Тех_Движение!$B$2:$B$5111,"&lt;="&amp;P$3)-$F2527)))</f>
        <v/>
      </c>
      <c r="Q2527" s="54">
        <f>IF(OR($B2527="",Q$3&lt;$D2527+Настройки!$B$7),0,MAX(0,$E2527-MAX(0,SUMIFS(Тех_Движение!$G$2:$G$5111,Тех_Движение!$D$2:$D$5111,$C2527,Тех_Движение!$B$2:$B$5111,"&lt;="&amp;Q$3)-$F2527)))</f>
        <v/>
      </c>
      <c r="R2527" s="54">
        <f>IF($B2527="","",SUM($K2527:$Q2527))</f>
        <v/>
      </c>
      <c r="S2527" s="56">
        <f>IF($B2527="","",VLOOKUP($C2527,Настройки!$A$11:$L$17,9,FALSE))</f>
        <v/>
      </c>
      <c r="T2527" s="56">
        <f>IF($B2527="","",$R2527*$S2527)</f>
        <v/>
      </c>
    </row>
    <row r="2528">
      <c r="A2528" s="20">
        <f>Тех_Движение!$A$2525</f>
        <v/>
      </c>
      <c r="B2528" s="20">
        <f>IF(Тех_Движение!$F$2525&gt;0,Тех_Движение!$I$2525,"")</f>
        <v/>
      </c>
      <c r="C2528" s="20">
        <f>IF($B2528="","",Тех_Движение!$D$2525)</f>
        <v/>
      </c>
      <c r="D2528" s="42">
        <f>IF($B2528="","",Тех_Движение!$B$2525)</f>
        <v/>
      </c>
      <c r="E2528" s="54">
        <f>IF($B2528="","",Тех_Движение!$F$2525)</f>
        <v/>
      </c>
      <c r="F2528" s="54">
        <f>IF($B2528="","",SUMIFS($E$5:$E2527,$C$5:$C2527,$C2528))</f>
        <v/>
      </c>
      <c r="G2528" s="54">
        <f>IF($B2528="","",MAX(0,$E2528-MAX(0,SUMIFS(Тех_Движение!$G$2:$G$5111,Тех_Движение!$D$2:$D$5111,$C2528,Тех_Движение!$B$2:$B$5111,"&lt;="&amp;Настройки!$B$5-1)-$F2528)))</f>
        <v/>
      </c>
      <c r="H2528" s="54">
        <f>IF($B2528="","",IF(AND($D2528&gt;=Настройки!$B$5,$D2528&lt;=Настройки!$B$6),$E2528,0))</f>
        <v/>
      </c>
      <c r="I2528" s="54">
        <f>IF($B2528="","",$G2528+$H2528-$J2528)</f>
        <v/>
      </c>
      <c r="J2528" s="54">
        <f>IF($B2528="","",MAX(0,$E2528-MAX(0,SUMIFS(Тех_Движение!$G$2:$G$5111,Тех_Движение!$D$2:$D$5111,$C2528,Тех_Движение!$B$2:$B$5111,"&lt;="&amp;Настройки!$B$6)-$F2528)))</f>
        <v/>
      </c>
      <c r="K2528" s="54">
        <f>IF(OR($B2528="",K$3&lt;$D2528+Настройки!$B$7),0,MAX(0,$E2528-MAX(0,SUMIFS(Тех_Движение!$G$2:$G$5111,Тех_Движение!$D$2:$D$5111,$C2528,Тех_Движение!$B$2:$B$5111,"&lt;="&amp;K$3)-$F2528)))</f>
        <v/>
      </c>
      <c r="L2528" s="54">
        <f>IF(OR($B2528="",L$3&lt;$D2528+Настройки!$B$7),0,MAX(0,$E2528-MAX(0,SUMIFS(Тех_Движение!$G$2:$G$5111,Тех_Движение!$D$2:$D$5111,$C2528,Тех_Движение!$B$2:$B$5111,"&lt;="&amp;L$3)-$F2528)))</f>
        <v/>
      </c>
      <c r="M2528" s="54">
        <f>IF(OR($B2528="",M$3&lt;$D2528+Настройки!$B$7),0,MAX(0,$E2528-MAX(0,SUMIFS(Тех_Движение!$G$2:$G$5111,Тех_Движение!$D$2:$D$5111,$C2528,Тех_Движение!$B$2:$B$5111,"&lt;="&amp;M$3)-$F2528)))</f>
        <v/>
      </c>
      <c r="N2528" s="54">
        <f>IF(OR($B2528="",N$3&lt;$D2528+Настройки!$B$7),0,MAX(0,$E2528-MAX(0,SUMIFS(Тех_Движение!$G$2:$G$5111,Тех_Движение!$D$2:$D$5111,$C2528,Тех_Движение!$B$2:$B$5111,"&lt;="&amp;N$3)-$F2528)))</f>
        <v/>
      </c>
      <c r="O2528" s="54">
        <f>IF(OR($B2528="",O$3&lt;$D2528+Настройки!$B$7),0,MAX(0,$E2528-MAX(0,SUMIFS(Тех_Движение!$G$2:$G$5111,Тех_Движение!$D$2:$D$5111,$C2528,Тех_Движение!$B$2:$B$5111,"&lt;="&amp;O$3)-$F2528)))</f>
        <v/>
      </c>
      <c r="P2528" s="54">
        <f>IF(OR($B2528="",P$3&lt;$D2528+Настройки!$B$7),0,MAX(0,$E2528-MAX(0,SUMIFS(Тех_Движение!$G$2:$G$5111,Тех_Движение!$D$2:$D$5111,$C2528,Тех_Движение!$B$2:$B$5111,"&lt;="&amp;P$3)-$F2528)))</f>
        <v/>
      </c>
      <c r="Q2528" s="54">
        <f>IF(OR($B2528="",Q$3&lt;$D2528+Настройки!$B$7),0,MAX(0,$E2528-MAX(0,SUMIFS(Тех_Движение!$G$2:$G$5111,Тех_Движение!$D$2:$D$5111,$C2528,Тех_Движение!$B$2:$B$5111,"&lt;="&amp;Q$3)-$F2528)))</f>
        <v/>
      </c>
      <c r="R2528" s="54">
        <f>IF($B2528="","",SUM($K2528:$Q2528))</f>
        <v/>
      </c>
      <c r="S2528" s="56">
        <f>IF($B2528="","",VLOOKUP($C2528,Настройки!$A$11:$L$17,9,FALSE))</f>
        <v/>
      </c>
      <c r="T2528" s="56">
        <f>IF($B2528="","",$R2528*$S2528)</f>
        <v/>
      </c>
    </row>
    <row r="2529">
      <c r="A2529" s="20">
        <f>Тех_Движение!$A$2526</f>
        <v/>
      </c>
      <c r="B2529" s="20">
        <f>IF(Тех_Движение!$F$2526&gt;0,Тех_Движение!$I$2526,"")</f>
        <v/>
      </c>
      <c r="C2529" s="20">
        <f>IF($B2529="","",Тех_Движение!$D$2526)</f>
        <v/>
      </c>
      <c r="D2529" s="42">
        <f>IF($B2529="","",Тех_Движение!$B$2526)</f>
        <v/>
      </c>
      <c r="E2529" s="54">
        <f>IF($B2529="","",Тех_Движение!$F$2526)</f>
        <v/>
      </c>
      <c r="F2529" s="54">
        <f>IF($B2529="","",SUMIFS($E$5:$E2528,$C$5:$C2528,$C2529))</f>
        <v/>
      </c>
      <c r="G2529" s="54">
        <f>IF($B2529="","",MAX(0,$E2529-MAX(0,SUMIFS(Тех_Движение!$G$2:$G$5111,Тех_Движение!$D$2:$D$5111,$C2529,Тех_Движение!$B$2:$B$5111,"&lt;="&amp;Настройки!$B$5-1)-$F2529)))</f>
        <v/>
      </c>
      <c r="H2529" s="54">
        <f>IF($B2529="","",IF(AND($D2529&gt;=Настройки!$B$5,$D2529&lt;=Настройки!$B$6),$E2529,0))</f>
        <v/>
      </c>
      <c r="I2529" s="54">
        <f>IF($B2529="","",$G2529+$H2529-$J2529)</f>
        <v/>
      </c>
      <c r="J2529" s="54">
        <f>IF($B2529="","",MAX(0,$E2529-MAX(0,SUMIFS(Тех_Движение!$G$2:$G$5111,Тех_Движение!$D$2:$D$5111,$C2529,Тех_Движение!$B$2:$B$5111,"&lt;="&amp;Настройки!$B$6)-$F2529)))</f>
        <v/>
      </c>
      <c r="K2529" s="54">
        <f>IF(OR($B2529="",K$3&lt;$D2529+Настройки!$B$7),0,MAX(0,$E2529-MAX(0,SUMIFS(Тех_Движение!$G$2:$G$5111,Тех_Движение!$D$2:$D$5111,$C2529,Тех_Движение!$B$2:$B$5111,"&lt;="&amp;K$3)-$F2529)))</f>
        <v/>
      </c>
      <c r="L2529" s="54">
        <f>IF(OR($B2529="",L$3&lt;$D2529+Настройки!$B$7),0,MAX(0,$E2529-MAX(0,SUMIFS(Тех_Движение!$G$2:$G$5111,Тех_Движение!$D$2:$D$5111,$C2529,Тех_Движение!$B$2:$B$5111,"&lt;="&amp;L$3)-$F2529)))</f>
        <v/>
      </c>
      <c r="M2529" s="54">
        <f>IF(OR($B2529="",M$3&lt;$D2529+Настройки!$B$7),0,MAX(0,$E2529-MAX(0,SUMIFS(Тех_Движение!$G$2:$G$5111,Тех_Движение!$D$2:$D$5111,$C2529,Тех_Движение!$B$2:$B$5111,"&lt;="&amp;M$3)-$F2529)))</f>
        <v/>
      </c>
      <c r="N2529" s="54">
        <f>IF(OR($B2529="",N$3&lt;$D2529+Настройки!$B$7),0,MAX(0,$E2529-MAX(0,SUMIFS(Тех_Движение!$G$2:$G$5111,Тех_Движение!$D$2:$D$5111,$C2529,Тех_Движение!$B$2:$B$5111,"&lt;="&amp;N$3)-$F2529)))</f>
        <v/>
      </c>
      <c r="O2529" s="54">
        <f>IF(OR($B2529="",O$3&lt;$D2529+Настройки!$B$7),0,MAX(0,$E2529-MAX(0,SUMIFS(Тех_Движение!$G$2:$G$5111,Тех_Движение!$D$2:$D$5111,$C2529,Тех_Движение!$B$2:$B$5111,"&lt;="&amp;O$3)-$F2529)))</f>
        <v/>
      </c>
      <c r="P2529" s="54">
        <f>IF(OR($B2529="",P$3&lt;$D2529+Настройки!$B$7),0,MAX(0,$E2529-MAX(0,SUMIFS(Тех_Движение!$G$2:$G$5111,Тех_Движение!$D$2:$D$5111,$C2529,Тех_Движение!$B$2:$B$5111,"&lt;="&amp;P$3)-$F2529)))</f>
        <v/>
      </c>
      <c r="Q2529" s="54">
        <f>IF(OR($B2529="",Q$3&lt;$D2529+Настройки!$B$7),0,MAX(0,$E2529-MAX(0,SUMIFS(Тех_Движение!$G$2:$G$5111,Тех_Движение!$D$2:$D$5111,$C2529,Тех_Движение!$B$2:$B$5111,"&lt;="&amp;Q$3)-$F2529)))</f>
        <v/>
      </c>
      <c r="R2529" s="54">
        <f>IF($B2529="","",SUM($K2529:$Q2529))</f>
        <v/>
      </c>
      <c r="S2529" s="56">
        <f>IF($B2529="","",VLOOKUP($C2529,Настройки!$A$11:$L$17,9,FALSE))</f>
        <v/>
      </c>
      <c r="T2529" s="56">
        <f>IF($B2529="","",$R2529*$S2529)</f>
        <v/>
      </c>
    </row>
    <row r="2530">
      <c r="A2530" s="20">
        <f>Тех_Движение!$A$2527</f>
        <v/>
      </c>
      <c r="B2530" s="20">
        <f>IF(Тех_Движение!$F$2527&gt;0,Тех_Движение!$I$2527,"")</f>
        <v/>
      </c>
      <c r="C2530" s="20">
        <f>IF($B2530="","",Тех_Движение!$D$2527)</f>
        <v/>
      </c>
      <c r="D2530" s="42">
        <f>IF($B2530="","",Тех_Движение!$B$2527)</f>
        <v/>
      </c>
      <c r="E2530" s="54">
        <f>IF($B2530="","",Тех_Движение!$F$2527)</f>
        <v/>
      </c>
      <c r="F2530" s="54">
        <f>IF($B2530="","",SUMIFS($E$5:$E2529,$C$5:$C2529,$C2530))</f>
        <v/>
      </c>
      <c r="G2530" s="54">
        <f>IF($B2530="","",MAX(0,$E2530-MAX(0,SUMIFS(Тех_Движение!$G$2:$G$5111,Тех_Движение!$D$2:$D$5111,$C2530,Тех_Движение!$B$2:$B$5111,"&lt;="&amp;Настройки!$B$5-1)-$F2530)))</f>
        <v/>
      </c>
      <c r="H2530" s="54">
        <f>IF($B2530="","",IF(AND($D2530&gt;=Настройки!$B$5,$D2530&lt;=Настройки!$B$6),$E2530,0))</f>
        <v/>
      </c>
      <c r="I2530" s="54">
        <f>IF($B2530="","",$G2530+$H2530-$J2530)</f>
        <v/>
      </c>
      <c r="J2530" s="54">
        <f>IF($B2530="","",MAX(0,$E2530-MAX(0,SUMIFS(Тех_Движение!$G$2:$G$5111,Тех_Движение!$D$2:$D$5111,$C2530,Тех_Движение!$B$2:$B$5111,"&lt;="&amp;Настройки!$B$6)-$F2530)))</f>
        <v/>
      </c>
      <c r="K2530" s="54">
        <f>IF(OR($B2530="",K$3&lt;$D2530+Настройки!$B$7),0,MAX(0,$E2530-MAX(0,SUMIFS(Тех_Движение!$G$2:$G$5111,Тех_Движение!$D$2:$D$5111,$C2530,Тех_Движение!$B$2:$B$5111,"&lt;="&amp;K$3)-$F2530)))</f>
        <v/>
      </c>
      <c r="L2530" s="54">
        <f>IF(OR($B2530="",L$3&lt;$D2530+Настройки!$B$7),0,MAX(0,$E2530-MAX(0,SUMIFS(Тех_Движение!$G$2:$G$5111,Тех_Движение!$D$2:$D$5111,$C2530,Тех_Движение!$B$2:$B$5111,"&lt;="&amp;L$3)-$F2530)))</f>
        <v/>
      </c>
      <c r="M2530" s="54">
        <f>IF(OR($B2530="",M$3&lt;$D2530+Настройки!$B$7),0,MAX(0,$E2530-MAX(0,SUMIFS(Тех_Движение!$G$2:$G$5111,Тех_Движение!$D$2:$D$5111,$C2530,Тех_Движение!$B$2:$B$5111,"&lt;="&amp;M$3)-$F2530)))</f>
        <v/>
      </c>
      <c r="N2530" s="54">
        <f>IF(OR($B2530="",N$3&lt;$D2530+Настройки!$B$7),0,MAX(0,$E2530-MAX(0,SUMIFS(Тех_Движение!$G$2:$G$5111,Тех_Движение!$D$2:$D$5111,$C2530,Тех_Движение!$B$2:$B$5111,"&lt;="&amp;N$3)-$F2530)))</f>
        <v/>
      </c>
      <c r="O2530" s="54">
        <f>IF(OR($B2530="",O$3&lt;$D2530+Настройки!$B$7),0,MAX(0,$E2530-MAX(0,SUMIFS(Тех_Движение!$G$2:$G$5111,Тех_Движение!$D$2:$D$5111,$C2530,Тех_Движение!$B$2:$B$5111,"&lt;="&amp;O$3)-$F2530)))</f>
        <v/>
      </c>
      <c r="P2530" s="54">
        <f>IF(OR($B2530="",P$3&lt;$D2530+Настройки!$B$7),0,MAX(0,$E2530-MAX(0,SUMIFS(Тех_Движение!$G$2:$G$5111,Тех_Движение!$D$2:$D$5111,$C2530,Тех_Движение!$B$2:$B$5111,"&lt;="&amp;P$3)-$F2530)))</f>
        <v/>
      </c>
      <c r="Q2530" s="54">
        <f>IF(OR($B2530="",Q$3&lt;$D2530+Настройки!$B$7),0,MAX(0,$E2530-MAX(0,SUMIFS(Тех_Движение!$G$2:$G$5111,Тех_Движение!$D$2:$D$5111,$C2530,Тех_Движение!$B$2:$B$5111,"&lt;="&amp;Q$3)-$F2530)))</f>
        <v/>
      </c>
      <c r="R2530" s="54">
        <f>IF($B2530="","",SUM($K2530:$Q2530))</f>
        <v/>
      </c>
      <c r="S2530" s="56">
        <f>IF($B2530="","",VLOOKUP($C2530,Настройки!$A$11:$L$17,9,FALSE))</f>
        <v/>
      </c>
      <c r="T2530" s="56">
        <f>IF($B2530="","",$R2530*$S2530)</f>
        <v/>
      </c>
    </row>
    <row r="2531">
      <c r="A2531" s="20">
        <f>Тех_Движение!$A$2528</f>
        <v/>
      </c>
      <c r="B2531" s="20">
        <f>IF(Тех_Движение!$F$2528&gt;0,Тех_Движение!$I$2528,"")</f>
        <v/>
      </c>
      <c r="C2531" s="20">
        <f>IF($B2531="","",Тех_Движение!$D$2528)</f>
        <v/>
      </c>
      <c r="D2531" s="42">
        <f>IF($B2531="","",Тех_Движение!$B$2528)</f>
        <v/>
      </c>
      <c r="E2531" s="54">
        <f>IF($B2531="","",Тех_Движение!$F$2528)</f>
        <v/>
      </c>
      <c r="F2531" s="54">
        <f>IF($B2531="","",SUMIFS($E$5:$E2530,$C$5:$C2530,$C2531))</f>
        <v/>
      </c>
      <c r="G2531" s="54">
        <f>IF($B2531="","",MAX(0,$E2531-MAX(0,SUMIFS(Тех_Движение!$G$2:$G$5111,Тех_Движение!$D$2:$D$5111,$C2531,Тех_Движение!$B$2:$B$5111,"&lt;="&amp;Настройки!$B$5-1)-$F2531)))</f>
        <v/>
      </c>
      <c r="H2531" s="54">
        <f>IF($B2531="","",IF(AND($D2531&gt;=Настройки!$B$5,$D2531&lt;=Настройки!$B$6),$E2531,0))</f>
        <v/>
      </c>
      <c r="I2531" s="54">
        <f>IF($B2531="","",$G2531+$H2531-$J2531)</f>
        <v/>
      </c>
      <c r="J2531" s="54">
        <f>IF($B2531="","",MAX(0,$E2531-MAX(0,SUMIFS(Тех_Движение!$G$2:$G$5111,Тех_Движение!$D$2:$D$5111,$C2531,Тех_Движение!$B$2:$B$5111,"&lt;="&amp;Настройки!$B$6)-$F2531)))</f>
        <v/>
      </c>
      <c r="K2531" s="54">
        <f>IF(OR($B2531="",K$3&lt;$D2531+Настройки!$B$7),0,MAX(0,$E2531-MAX(0,SUMIFS(Тех_Движение!$G$2:$G$5111,Тех_Движение!$D$2:$D$5111,$C2531,Тех_Движение!$B$2:$B$5111,"&lt;="&amp;K$3)-$F2531)))</f>
        <v/>
      </c>
      <c r="L2531" s="54">
        <f>IF(OR($B2531="",L$3&lt;$D2531+Настройки!$B$7),0,MAX(0,$E2531-MAX(0,SUMIFS(Тех_Движение!$G$2:$G$5111,Тех_Движение!$D$2:$D$5111,$C2531,Тех_Движение!$B$2:$B$5111,"&lt;="&amp;L$3)-$F2531)))</f>
        <v/>
      </c>
      <c r="M2531" s="54">
        <f>IF(OR($B2531="",M$3&lt;$D2531+Настройки!$B$7),0,MAX(0,$E2531-MAX(0,SUMIFS(Тех_Движение!$G$2:$G$5111,Тех_Движение!$D$2:$D$5111,$C2531,Тех_Движение!$B$2:$B$5111,"&lt;="&amp;M$3)-$F2531)))</f>
        <v/>
      </c>
      <c r="N2531" s="54">
        <f>IF(OR($B2531="",N$3&lt;$D2531+Настройки!$B$7),0,MAX(0,$E2531-MAX(0,SUMIFS(Тех_Движение!$G$2:$G$5111,Тех_Движение!$D$2:$D$5111,$C2531,Тех_Движение!$B$2:$B$5111,"&lt;="&amp;N$3)-$F2531)))</f>
        <v/>
      </c>
      <c r="O2531" s="54">
        <f>IF(OR($B2531="",O$3&lt;$D2531+Настройки!$B$7),0,MAX(0,$E2531-MAX(0,SUMIFS(Тех_Движение!$G$2:$G$5111,Тех_Движение!$D$2:$D$5111,$C2531,Тех_Движение!$B$2:$B$5111,"&lt;="&amp;O$3)-$F2531)))</f>
        <v/>
      </c>
      <c r="P2531" s="54">
        <f>IF(OR($B2531="",P$3&lt;$D2531+Настройки!$B$7),0,MAX(0,$E2531-MAX(0,SUMIFS(Тех_Движение!$G$2:$G$5111,Тех_Движение!$D$2:$D$5111,$C2531,Тех_Движение!$B$2:$B$5111,"&lt;="&amp;P$3)-$F2531)))</f>
        <v/>
      </c>
      <c r="Q2531" s="54">
        <f>IF(OR($B2531="",Q$3&lt;$D2531+Настройки!$B$7),0,MAX(0,$E2531-MAX(0,SUMIFS(Тех_Движение!$G$2:$G$5111,Тех_Движение!$D$2:$D$5111,$C2531,Тех_Движение!$B$2:$B$5111,"&lt;="&amp;Q$3)-$F2531)))</f>
        <v/>
      </c>
      <c r="R2531" s="54">
        <f>IF($B2531="","",SUM($K2531:$Q2531))</f>
        <v/>
      </c>
      <c r="S2531" s="56">
        <f>IF($B2531="","",VLOOKUP($C2531,Настройки!$A$11:$L$17,9,FALSE))</f>
        <v/>
      </c>
      <c r="T2531" s="56">
        <f>IF($B2531="","",$R2531*$S2531)</f>
        <v/>
      </c>
    </row>
    <row r="2532">
      <c r="A2532" s="20">
        <f>Тех_Движение!$A$2529</f>
        <v/>
      </c>
      <c r="B2532" s="20">
        <f>IF(Тех_Движение!$F$2529&gt;0,Тех_Движение!$I$2529,"")</f>
        <v/>
      </c>
      <c r="C2532" s="20">
        <f>IF($B2532="","",Тех_Движение!$D$2529)</f>
        <v/>
      </c>
      <c r="D2532" s="42">
        <f>IF($B2532="","",Тех_Движение!$B$2529)</f>
        <v/>
      </c>
      <c r="E2532" s="54">
        <f>IF($B2532="","",Тех_Движение!$F$2529)</f>
        <v/>
      </c>
      <c r="F2532" s="54">
        <f>IF($B2532="","",SUMIFS($E$5:$E2531,$C$5:$C2531,$C2532))</f>
        <v/>
      </c>
      <c r="G2532" s="54">
        <f>IF($B2532="","",MAX(0,$E2532-MAX(0,SUMIFS(Тех_Движение!$G$2:$G$5111,Тех_Движение!$D$2:$D$5111,$C2532,Тех_Движение!$B$2:$B$5111,"&lt;="&amp;Настройки!$B$5-1)-$F2532)))</f>
        <v/>
      </c>
      <c r="H2532" s="54">
        <f>IF($B2532="","",IF(AND($D2532&gt;=Настройки!$B$5,$D2532&lt;=Настройки!$B$6),$E2532,0))</f>
        <v/>
      </c>
      <c r="I2532" s="54">
        <f>IF($B2532="","",$G2532+$H2532-$J2532)</f>
        <v/>
      </c>
      <c r="J2532" s="54">
        <f>IF($B2532="","",MAX(0,$E2532-MAX(0,SUMIFS(Тех_Движение!$G$2:$G$5111,Тех_Движение!$D$2:$D$5111,$C2532,Тех_Движение!$B$2:$B$5111,"&lt;="&amp;Настройки!$B$6)-$F2532)))</f>
        <v/>
      </c>
      <c r="K2532" s="54">
        <f>IF(OR($B2532="",K$3&lt;$D2532+Настройки!$B$7),0,MAX(0,$E2532-MAX(0,SUMIFS(Тех_Движение!$G$2:$G$5111,Тех_Движение!$D$2:$D$5111,$C2532,Тех_Движение!$B$2:$B$5111,"&lt;="&amp;K$3)-$F2532)))</f>
        <v/>
      </c>
      <c r="L2532" s="54">
        <f>IF(OR($B2532="",L$3&lt;$D2532+Настройки!$B$7),0,MAX(0,$E2532-MAX(0,SUMIFS(Тех_Движение!$G$2:$G$5111,Тех_Движение!$D$2:$D$5111,$C2532,Тех_Движение!$B$2:$B$5111,"&lt;="&amp;L$3)-$F2532)))</f>
        <v/>
      </c>
      <c r="M2532" s="54">
        <f>IF(OR($B2532="",M$3&lt;$D2532+Настройки!$B$7),0,MAX(0,$E2532-MAX(0,SUMIFS(Тех_Движение!$G$2:$G$5111,Тех_Движение!$D$2:$D$5111,$C2532,Тех_Движение!$B$2:$B$5111,"&lt;="&amp;M$3)-$F2532)))</f>
        <v/>
      </c>
      <c r="N2532" s="54">
        <f>IF(OR($B2532="",N$3&lt;$D2532+Настройки!$B$7),0,MAX(0,$E2532-MAX(0,SUMIFS(Тех_Движение!$G$2:$G$5111,Тех_Движение!$D$2:$D$5111,$C2532,Тех_Движение!$B$2:$B$5111,"&lt;="&amp;N$3)-$F2532)))</f>
        <v/>
      </c>
      <c r="O2532" s="54">
        <f>IF(OR($B2532="",O$3&lt;$D2532+Настройки!$B$7),0,MAX(0,$E2532-MAX(0,SUMIFS(Тех_Движение!$G$2:$G$5111,Тех_Движение!$D$2:$D$5111,$C2532,Тех_Движение!$B$2:$B$5111,"&lt;="&amp;O$3)-$F2532)))</f>
        <v/>
      </c>
      <c r="P2532" s="54">
        <f>IF(OR($B2532="",P$3&lt;$D2532+Настройки!$B$7),0,MAX(0,$E2532-MAX(0,SUMIFS(Тех_Движение!$G$2:$G$5111,Тех_Движение!$D$2:$D$5111,$C2532,Тех_Движение!$B$2:$B$5111,"&lt;="&amp;P$3)-$F2532)))</f>
        <v/>
      </c>
      <c r="Q2532" s="54">
        <f>IF(OR($B2532="",Q$3&lt;$D2532+Настройки!$B$7),0,MAX(0,$E2532-MAX(0,SUMIFS(Тех_Движение!$G$2:$G$5111,Тех_Движение!$D$2:$D$5111,$C2532,Тех_Движение!$B$2:$B$5111,"&lt;="&amp;Q$3)-$F2532)))</f>
        <v/>
      </c>
      <c r="R2532" s="54">
        <f>IF($B2532="","",SUM($K2532:$Q2532))</f>
        <v/>
      </c>
      <c r="S2532" s="56">
        <f>IF($B2532="","",VLOOKUP($C2532,Настройки!$A$11:$L$17,9,FALSE))</f>
        <v/>
      </c>
      <c r="T2532" s="56">
        <f>IF($B2532="","",$R2532*$S2532)</f>
        <v/>
      </c>
    </row>
    <row r="2533">
      <c r="A2533" s="20">
        <f>Тех_Движение!$A$2530</f>
        <v/>
      </c>
      <c r="B2533" s="20">
        <f>IF(Тех_Движение!$F$2530&gt;0,Тех_Движение!$I$2530,"")</f>
        <v/>
      </c>
      <c r="C2533" s="20">
        <f>IF($B2533="","",Тех_Движение!$D$2530)</f>
        <v/>
      </c>
      <c r="D2533" s="42">
        <f>IF($B2533="","",Тех_Движение!$B$2530)</f>
        <v/>
      </c>
      <c r="E2533" s="54">
        <f>IF($B2533="","",Тех_Движение!$F$2530)</f>
        <v/>
      </c>
      <c r="F2533" s="54">
        <f>IF($B2533="","",SUMIFS($E$5:$E2532,$C$5:$C2532,$C2533))</f>
        <v/>
      </c>
      <c r="G2533" s="54">
        <f>IF($B2533="","",MAX(0,$E2533-MAX(0,SUMIFS(Тех_Движение!$G$2:$G$5111,Тех_Движение!$D$2:$D$5111,$C2533,Тех_Движение!$B$2:$B$5111,"&lt;="&amp;Настройки!$B$5-1)-$F2533)))</f>
        <v/>
      </c>
      <c r="H2533" s="54">
        <f>IF($B2533="","",IF(AND($D2533&gt;=Настройки!$B$5,$D2533&lt;=Настройки!$B$6),$E2533,0))</f>
        <v/>
      </c>
      <c r="I2533" s="54">
        <f>IF($B2533="","",$G2533+$H2533-$J2533)</f>
        <v/>
      </c>
      <c r="J2533" s="54">
        <f>IF($B2533="","",MAX(0,$E2533-MAX(0,SUMIFS(Тех_Движение!$G$2:$G$5111,Тех_Движение!$D$2:$D$5111,$C2533,Тех_Движение!$B$2:$B$5111,"&lt;="&amp;Настройки!$B$6)-$F2533)))</f>
        <v/>
      </c>
      <c r="K2533" s="54">
        <f>IF(OR($B2533="",K$3&lt;$D2533+Настройки!$B$7),0,MAX(0,$E2533-MAX(0,SUMIFS(Тех_Движение!$G$2:$G$5111,Тех_Движение!$D$2:$D$5111,$C2533,Тех_Движение!$B$2:$B$5111,"&lt;="&amp;K$3)-$F2533)))</f>
        <v/>
      </c>
      <c r="L2533" s="54">
        <f>IF(OR($B2533="",L$3&lt;$D2533+Настройки!$B$7),0,MAX(0,$E2533-MAX(0,SUMIFS(Тех_Движение!$G$2:$G$5111,Тех_Движение!$D$2:$D$5111,$C2533,Тех_Движение!$B$2:$B$5111,"&lt;="&amp;L$3)-$F2533)))</f>
        <v/>
      </c>
      <c r="M2533" s="54">
        <f>IF(OR($B2533="",M$3&lt;$D2533+Настройки!$B$7),0,MAX(0,$E2533-MAX(0,SUMIFS(Тех_Движение!$G$2:$G$5111,Тех_Движение!$D$2:$D$5111,$C2533,Тех_Движение!$B$2:$B$5111,"&lt;="&amp;M$3)-$F2533)))</f>
        <v/>
      </c>
      <c r="N2533" s="54">
        <f>IF(OR($B2533="",N$3&lt;$D2533+Настройки!$B$7),0,MAX(0,$E2533-MAX(0,SUMIFS(Тех_Движение!$G$2:$G$5111,Тех_Движение!$D$2:$D$5111,$C2533,Тех_Движение!$B$2:$B$5111,"&lt;="&amp;N$3)-$F2533)))</f>
        <v/>
      </c>
      <c r="O2533" s="54">
        <f>IF(OR($B2533="",O$3&lt;$D2533+Настройки!$B$7),0,MAX(0,$E2533-MAX(0,SUMIFS(Тех_Движение!$G$2:$G$5111,Тех_Движение!$D$2:$D$5111,$C2533,Тех_Движение!$B$2:$B$5111,"&lt;="&amp;O$3)-$F2533)))</f>
        <v/>
      </c>
      <c r="P2533" s="54">
        <f>IF(OR($B2533="",P$3&lt;$D2533+Настройки!$B$7),0,MAX(0,$E2533-MAX(0,SUMIFS(Тех_Движение!$G$2:$G$5111,Тех_Движение!$D$2:$D$5111,$C2533,Тех_Движение!$B$2:$B$5111,"&lt;="&amp;P$3)-$F2533)))</f>
        <v/>
      </c>
      <c r="Q2533" s="54">
        <f>IF(OR($B2533="",Q$3&lt;$D2533+Настройки!$B$7),0,MAX(0,$E2533-MAX(0,SUMIFS(Тех_Движение!$G$2:$G$5111,Тех_Движение!$D$2:$D$5111,$C2533,Тех_Движение!$B$2:$B$5111,"&lt;="&amp;Q$3)-$F2533)))</f>
        <v/>
      </c>
      <c r="R2533" s="54">
        <f>IF($B2533="","",SUM($K2533:$Q2533))</f>
        <v/>
      </c>
      <c r="S2533" s="56">
        <f>IF($B2533="","",VLOOKUP($C2533,Настройки!$A$11:$L$17,9,FALSE))</f>
        <v/>
      </c>
      <c r="T2533" s="56">
        <f>IF($B2533="","",$R2533*$S2533)</f>
        <v/>
      </c>
    </row>
    <row r="2534">
      <c r="A2534" s="20">
        <f>Тех_Движение!$A$2531</f>
        <v/>
      </c>
      <c r="B2534" s="20">
        <f>IF(Тех_Движение!$F$2531&gt;0,Тех_Движение!$I$2531,"")</f>
        <v/>
      </c>
      <c r="C2534" s="20">
        <f>IF($B2534="","",Тех_Движение!$D$2531)</f>
        <v/>
      </c>
      <c r="D2534" s="42">
        <f>IF($B2534="","",Тех_Движение!$B$2531)</f>
        <v/>
      </c>
      <c r="E2534" s="54">
        <f>IF($B2534="","",Тех_Движение!$F$2531)</f>
        <v/>
      </c>
      <c r="F2534" s="54">
        <f>IF($B2534="","",SUMIFS($E$5:$E2533,$C$5:$C2533,$C2534))</f>
        <v/>
      </c>
      <c r="G2534" s="54">
        <f>IF($B2534="","",MAX(0,$E2534-MAX(0,SUMIFS(Тех_Движение!$G$2:$G$5111,Тех_Движение!$D$2:$D$5111,$C2534,Тех_Движение!$B$2:$B$5111,"&lt;="&amp;Настройки!$B$5-1)-$F2534)))</f>
        <v/>
      </c>
      <c r="H2534" s="54">
        <f>IF($B2534="","",IF(AND($D2534&gt;=Настройки!$B$5,$D2534&lt;=Настройки!$B$6),$E2534,0))</f>
        <v/>
      </c>
      <c r="I2534" s="54">
        <f>IF($B2534="","",$G2534+$H2534-$J2534)</f>
        <v/>
      </c>
      <c r="J2534" s="54">
        <f>IF($B2534="","",MAX(0,$E2534-MAX(0,SUMIFS(Тех_Движение!$G$2:$G$5111,Тех_Движение!$D$2:$D$5111,$C2534,Тех_Движение!$B$2:$B$5111,"&lt;="&amp;Настройки!$B$6)-$F2534)))</f>
        <v/>
      </c>
      <c r="K2534" s="54">
        <f>IF(OR($B2534="",K$3&lt;$D2534+Настройки!$B$7),0,MAX(0,$E2534-MAX(0,SUMIFS(Тех_Движение!$G$2:$G$5111,Тех_Движение!$D$2:$D$5111,$C2534,Тех_Движение!$B$2:$B$5111,"&lt;="&amp;K$3)-$F2534)))</f>
        <v/>
      </c>
      <c r="L2534" s="54">
        <f>IF(OR($B2534="",L$3&lt;$D2534+Настройки!$B$7),0,MAX(0,$E2534-MAX(0,SUMIFS(Тех_Движение!$G$2:$G$5111,Тех_Движение!$D$2:$D$5111,$C2534,Тех_Движение!$B$2:$B$5111,"&lt;="&amp;L$3)-$F2534)))</f>
        <v/>
      </c>
      <c r="M2534" s="54">
        <f>IF(OR($B2534="",M$3&lt;$D2534+Настройки!$B$7),0,MAX(0,$E2534-MAX(0,SUMIFS(Тех_Движение!$G$2:$G$5111,Тех_Движение!$D$2:$D$5111,$C2534,Тех_Движение!$B$2:$B$5111,"&lt;="&amp;M$3)-$F2534)))</f>
        <v/>
      </c>
      <c r="N2534" s="54">
        <f>IF(OR($B2534="",N$3&lt;$D2534+Настройки!$B$7),0,MAX(0,$E2534-MAX(0,SUMIFS(Тех_Движение!$G$2:$G$5111,Тех_Движение!$D$2:$D$5111,$C2534,Тех_Движение!$B$2:$B$5111,"&lt;="&amp;N$3)-$F2534)))</f>
        <v/>
      </c>
      <c r="O2534" s="54">
        <f>IF(OR($B2534="",O$3&lt;$D2534+Настройки!$B$7),0,MAX(0,$E2534-MAX(0,SUMIFS(Тех_Движение!$G$2:$G$5111,Тех_Движение!$D$2:$D$5111,$C2534,Тех_Движение!$B$2:$B$5111,"&lt;="&amp;O$3)-$F2534)))</f>
        <v/>
      </c>
      <c r="P2534" s="54">
        <f>IF(OR($B2534="",P$3&lt;$D2534+Настройки!$B$7),0,MAX(0,$E2534-MAX(0,SUMIFS(Тех_Движение!$G$2:$G$5111,Тех_Движение!$D$2:$D$5111,$C2534,Тех_Движение!$B$2:$B$5111,"&lt;="&amp;P$3)-$F2534)))</f>
        <v/>
      </c>
      <c r="Q2534" s="54">
        <f>IF(OR($B2534="",Q$3&lt;$D2534+Настройки!$B$7),0,MAX(0,$E2534-MAX(0,SUMIFS(Тех_Движение!$G$2:$G$5111,Тех_Движение!$D$2:$D$5111,$C2534,Тех_Движение!$B$2:$B$5111,"&lt;="&amp;Q$3)-$F2534)))</f>
        <v/>
      </c>
      <c r="R2534" s="54">
        <f>IF($B2534="","",SUM($K2534:$Q2534))</f>
        <v/>
      </c>
      <c r="S2534" s="56">
        <f>IF($B2534="","",VLOOKUP($C2534,Настройки!$A$11:$L$17,9,FALSE))</f>
        <v/>
      </c>
      <c r="T2534" s="56">
        <f>IF($B2534="","",$R2534*$S2534)</f>
        <v/>
      </c>
    </row>
    <row r="2535">
      <c r="A2535" s="20">
        <f>Тех_Движение!$A$2532</f>
        <v/>
      </c>
      <c r="B2535" s="20">
        <f>IF(Тех_Движение!$F$2532&gt;0,Тех_Движение!$I$2532,"")</f>
        <v/>
      </c>
      <c r="C2535" s="20">
        <f>IF($B2535="","",Тех_Движение!$D$2532)</f>
        <v/>
      </c>
      <c r="D2535" s="42">
        <f>IF($B2535="","",Тех_Движение!$B$2532)</f>
        <v/>
      </c>
      <c r="E2535" s="54">
        <f>IF($B2535="","",Тех_Движение!$F$2532)</f>
        <v/>
      </c>
      <c r="F2535" s="54">
        <f>IF($B2535="","",SUMIFS($E$5:$E2534,$C$5:$C2534,$C2535))</f>
        <v/>
      </c>
      <c r="G2535" s="54">
        <f>IF($B2535="","",MAX(0,$E2535-MAX(0,SUMIFS(Тех_Движение!$G$2:$G$5111,Тех_Движение!$D$2:$D$5111,$C2535,Тех_Движение!$B$2:$B$5111,"&lt;="&amp;Настройки!$B$5-1)-$F2535)))</f>
        <v/>
      </c>
      <c r="H2535" s="54">
        <f>IF($B2535="","",IF(AND($D2535&gt;=Настройки!$B$5,$D2535&lt;=Настройки!$B$6),$E2535,0))</f>
        <v/>
      </c>
      <c r="I2535" s="54">
        <f>IF($B2535="","",$G2535+$H2535-$J2535)</f>
        <v/>
      </c>
      <c r="J2535" s="54">
        <f>IF($B2535="","",MAX(0,$E2535-MAX(0,SUMIFS(Тех_Движение!$G$2:$G$5111,Тех_Движение!$D$2:$D$5111,$C2535,Тех_Движение!$B$2:$B$5111,"&lt;="&amp;Настройки!$B$6)-$F2535)))</f>
        <v/>
      </c>
      <c r="K2535" s="54">
        <f>IF(OR($B2535="",K$3&lt;$D2535+Настройки!$B$7),0,MAX(0,$E2535-MAX(0,SUMIFS(Тех_Движение!$G$2:$G$5111,Тех_Движение!$D$2:$D$5111,$C2535,Тех_Движение!$B$2:$B$5111,"&lt;="&amp;K$3)-$F2535)))</f>
        <v/>
      </c>
      <c r="L2535" s="54">
        <f>IF(OR($B2535="",L$3&lt;$D2535+Настройки!$B$7),0,MAX(0,$E2535-MAX(0,SUMIFS(Тех_Движение!$G$2:$G$5111,Тех_Движение!$D$2:$D$5111,$C2535,Тех_Движение!$B$2:$B$5111,"&lt;="&amp;L$3)-$F2535)))</f>
        <v/>
      </c>
      <c r="M2535" s="54">
        <f>IF(OR($B2535="",M$3&lt;$D2535+Настройки!$B$7),0,MAX(0,$E2535-MAX(0,SUMIFS(Тех_Движение!$G$2:$G$5111,Тех_Движение!$D$2:$D$5111,$C2535,Тех_Движение!$B$2:$B$5111,"&lt;="&amp;M$3)-$F2535)))</f>
        <v/>
      </c>
      <c r="N2535" s="54">
        <f>IF(OR($B2535="",N$3&lt;$D2535+Настройки!$B$7),0,MAX(0,$E2535-MAX(0,SUMIFS(Тех_Движение!$G$2:$G$5111,Тех_Движение!$D$2:$D$5111,$C2535,Тех_Движение!$B$2:$B$5111,"&lt;="&amp;N$3)-$F2535)))</f>
        <v/>
      </c>
      <c r="O2535" s="54">
        <f>IF(OR($B2535="",O$3&lt;$D2535+Настройки!$B$7),0,MAX(0,$E2535-MAX(0,SUMIFS(Тех_Движение!$G$2:$G$5111,Тех_Движение!$D$2:$D$5111,$C2535,Тех_Движение!$B$2:$B$5111,"&lt;="&amp;O$3)-$F2535)))</f>
        <v/>
      </c>
      <c r="P2535" s="54">
        <f>IF(OR($B2535="",P$3&lt;$D2535+Настройки!$B$7),0,MAX(0,$E2535-MAX(0,SUMIFS(Тех_Движение!$G$2:$G$5111,Тех_Движение!$D$2:$D$5111,$C2535,Тех_Движение!$B$2:$B$5111,"&lt;="&amp;P$3)-$F2535)))</f>
        <v/>
      </c>
      <c r="Q2535" s="54">
        <f>IF(OR($B2535="",Q$3&lt;$D2535+Настройки!$B$7),0,MAX(0,$E2535-MAX(0,SUMIFS(Тех_Движение!$G$2:$G$5111,Тех_Движение!$D$2:$D$5111,$C2535,Тех_Движение!$B$2:$B$5111,"&lt;="&amp;Q$3)-$F2535)))</f>
        <v/>
      </c>
      <c r="R2535" s="54">
        <f>IF($B2535="","",SUM($K2535:$Q2535))</f>
        <v/>
      </c>
      <c r="S2535" s="56">
        <f>IF($B2535="","",VLOOKUP($C2535,Настройки!$A$11:$L$17,9,FALSE))</f>
        <v/>
      </c>
      <c r="T2535" s="56">
        <f>IF($B2535="","",$R2535*$S2535)</f>
        <v/>
      </c>
    </row>
    <row r="2536">
      <c r="A2536" s="20">
        <f>Тех_Движение!$A$2533</f>
        <v/>
      </c>
      <c r="B2536" s="20">
        <f>IF(Тех_Движение!$F$2533&gt;0,Тех_Движение!$I$2533,"")</f>
        <v/>
      </c>
      <c r="C2536" s="20">
        <f>IF($B2536="","",Тех_Движение!$D$2533)</f>
        <v/>
      </c>
      <c r="D2536" s="42">
        <f>IF($B2536="","",Тех_Движение!$B$2533)</f>
        <v/>
      </c>
      <c r="E2536" s="54">
        <f>IF($B2536="","",Тех_Движение!$F$2533)</f>
        <v/>
      </c>
      <c r="F2536" s="54">
        <f>IF($B2536="","",SUMIFS($E$5:$E2535,$C$5:$C2535,$C2536))</f>
        <v/>
      </c>
      <c r="G2536" s="54">
        <f>IF($B2536="","",MAX(0,$E2536-MAX(0,SUMIFS(Тех_Движение!$G$2:$G$5111,Тех_Движение!$D$2:$D$5111,$C2536,Тех_Движение!$B$2:$B$5111,"&lt;="&amp;Настройки!$B$5-1)-$F2536)))</f>
        <v/>
      </c>
      <c r="H2536" s="54">
        <f>IF($B2536="","",IF(AND($D2536&gt;=Настройки!$B$5,$D2536&lt;=Настройки!$B$6),$E2536,0))</f>
        <v/>
      </c>
      <c r="I2536" s="54">
        <f>IF($B2536="","",$G2536+$H2536-$J2536)</f>
        <v/>
      </c>
      <c r="J2536" s="54">
        <f>IF($B2536="","",MAX(0,$E2536-MAX(0,SUMIFS(Тех_Движение!$G$2:$G$5111,Тех_Движение!$D$2:$D$5111,$C2536,Тех_Движение!$B$2:$B$5111,"&lt;="&amp;Настройки!$B$6)-$F2536)))</f>
        <v/>
      </c>
      <c r="K2536" s="54">
        <f>IF(OR($B2536="",K$3&lt;$D2536+Настройки!$B$7),0,MAX(0,$E2536-MAX(0,SUMIFS(Тех_Движение!$G$2:$G$5111,Тех_Движение!$D$2:$D$5111,$C2536,Тех_Движение!$B$2:$B$5111,"&lt;="&amp;K$3)-$F2536)))</f>
        <v/>
      </c>
      <c r="L2536" s="54">
        <f>IF(OR($B2536="",L$3&lt;$D2536+Настройки!$B$7),0,MAX(0,$E2536-MAX(0,SUMIFS(Тех_Движение!$G$2:$G$5111,Тех_Движение!$D$2:$D$5111,$C2536,Тех_Движение!$B$2:$B$5111,"&lt;="&amp;L$3)-$F2536)))</f>
        <v/>
      </c>
      <c r="M2536" s="54">
        <f>IF(OR($B2536="",M$3&lt;$D2536+Настройки!$B$7),0,MAX(0,$E2536-MAX(0,SUMIFS(Тех_Движение!$G$2:$G$5111,Тех_Движение!$D$2:$D$5111,$C2536,Тех_Движение!$B$2:$B$5111,"&lt;="&amp;M$3)-$F2536)))</f>
        <v/>
      </c>
      <c r="N2536" s="54">
        <f>IF(OR($B2536="",N$3&lt;$D2536+Настройки!$B$7),0,MAX(0,$E2536-MAX(0,SUMIFS(Тех_Движение!$G$2:$G$5111,Тех_Движение!$D$2:$D$5111,$C2536,Тех_Движение!$B$2:$B$5111,"&lt;="&amp;N$3)-$F2536)))</f>
        <v/>
      </c>
      <c r="O2536" s="54">
        <f>IF(OR($B2536="",O$3&lt;$D2536+Настройки!$B$7),0,MAX(0,$E2536-MAX(0,SUMIFS(Тех_Движение!$G$2:$G$5111,Тех_Движение!$D$2:$D$5111,$C2536,Тех_Движение!$B$2:$B$5111,"&lt;="&amp;O$3)-$F2536)))</f>
        <v/>
      </c>
      <c r="P2536" s="54">
        <f>IF(OR($B2536="",P$3&lt;$D2536+Настройки!$B$7),0,MAX(0,$E2536-MAX(0,SUMIFS(Тех_Движение!$G$2:$G$5111,Тех_Движение!$D$2:$D$5111,$C2536,Тех_Движение!$B$2:$B$5111,"&lt;="&amp;P$3)-$F2536)))</f>
        <v/>
      </c>
      <c r="Q2536" s="54">
        <f>IF(OR($B2536="",Q$3&lt;$D2536+Настройки!$B$7),0,MAX(0,$E2536-MAX(0,SUMIFS(Тех_Движение!$G$2:$G$5111,Тех_Движение!$D$2:$D$5111,$C2536,Тех_Движение!$B$2:$B$5111,"&lt;="&amp;Q$3)-$F2536)))</f>
        <v/>
      </c>
      <c r="R2536" s="54">
        <f>IF($B2536="","",SUM($K2536:$Q2536))</f>
        <v/>
      </c>
      <c r="S2536" s="56">
        <f>IF($B2536="","",VLOOKUP($C2536,Настройки!$A$11:$L$17,9,FALSE))</f>
        <v/>
      </c>
      <c r="T2536" s="56">
        <f>IF($B2536="","",$R2536*$S2536)</f>
        <v/>
      </c>
    </row>
    <row r="2537">
      <c r="A2537" s="20">
        <f>Тех_Движение!$A$2534</f>
        <v/>
      </c>
      <c r="B2537" s="20">
        <f>IF(Тех_Движение!$F$2534&gt;0,Тех_Движение!$I$2534,"")</f>
        <v/>
      </c>
      <c r="C2537" s="20">
        <f>IF($B2537="","",Тех_Движение!$D$2534)</f>
        <v/>
      </c>
      <c r="D2537" s="42">
        <f>IF($B2537="","",Тех_Движение!$B$2534)</f>
        <v/>
      </c>
      <c r="E2537" s="54">
        <f>IF($B2537="","",Тех_Движение!$F$2534)</f>
        <v/>
      </c>
      <c r="F2537" s="54">
        <f>IF($B2537="","",SUMIFS($E$5:$E2536,$C$5:$C2536,$C2537))</f>
        <v/>
      </c>
      <c r="G2537" s="54">
        <f>IF($B2537="","",MAX(0,$E2537-MAX(0,SUMIFS(Тех_Движение!$G$2:$G$5111,Тех_Движение!$D$2:$D$5111,$C2537,Тех_Движение!$B$2:$B$5111,"&lt;="&amp;Настройки!$B$5-1)-$F2537)))</f>
        <v/>
      </c>
      <c r="H2537" s="54">
        <f>IF($B2537="","",IF(AND($D2537&gt;=Настройки!$B$5,$D2537&lt;=Настройки!$B$6),$E2537,0))</f>
        <v/>
      </c>
      <c r="I2537" s="54">
        <f>IF($B2537="","",$G2537+$H2537-$J2537)</f>
        <v/>
      </c>
      <c r="J2537" s="54">
        <f>IF($B2537="","",MAX(0,$E2537-MAX(0,SUMIFS(Тех_Движение!$G$2:$G$5111,Тех_Движение!$D$2:$D$5111,$C2537,Тех_Движение!$B$2:$B$5111,"&lt;="&amp;Настройки!$B$6)-$F2537)))</f>
        <v/>
      </c>
      <c r="K2537" s="54">
        <f>IF(OR($B2537="",K$3&lt;$D2537+Настройки!$B$7),0,MAX(0,$E2537-MAX(0,SUMIFS(Тех_Движение!$G$2:$G$5111,Тех_Движение!$D$2:$D$5111,$C2537,Тех_Движение!$B$2:$B$5111,"&lt;="&amp;K$3)-$F2537)))</f>
        <v/>
      </c>
      <c r="L2537" s="54">
        <f>IF(OR($B2537="",L$3&lt;$D2537+Настройки!$B$7),0,MAX(0,$E2537-MAX(0,SUMIFS(Тех_Движение!$G$2:$G$5111,Тех_Движение!$D$2:$D$5111,$C2537,Тех_Движение!$B$2:$B$5111,"&lt;="&amp;L$3)-$F2537)))</f>
        <v/>
      </c>
      <c r="M2537" s="54">
        <f>IF(OR($B2537="",M$3&lt;$D2537+Настройки!$B$7),0,MAX(0,$E2537-MAX(0,SUMIFS(Тех_Движение!$G$2:$G$5111,Тех_Движение!$D$2:$D$5111,$C2537,Тех_Движение!$B$2:$B$5111,"&lt;="&amp;M$3)-$F2537)))</f>
        <v/>
      </c>
      <c r="N2537" s="54">
        <f>IF(OR($B2537="",N$3&lt;$D2537+Настройки!$B$7),0,MAX(0,$E2537-MAX(0,SUMIFS(Тех_Движение!$G$2:$G$5111,Тех_Движение!$D$2:$D$5111,$C2537,Тех_Движение!$B$2:$B$5111,"&lt;="&amp;N$3)-$F2537)))</f>
        <v/>
      </c>
      <c r="O2537" s="54">
        <f>IF(OR($B2537="",O$3&lt;$D2537+Настройки!$B$7),0,MAX(0,$E2537-MAX(0,SUMIFS(Тех_Движение!$G$2:$G$5111,Тех_Движение!$D$2:$D$5111,$C2537,Тех_Движение!$B$2:$B$5111,"&lt;="&amp;O$3)-$F2537)))</f>
        <v/>
      </c>
      <c r="P2537" s="54">
        <f>IF(OR($B2537="",P$3&lt;$D2537+Настройки!$B$7),0,MAX(0,$E2537-MAX(0,SUMIFS(Тех_Движение!$G$2:$G$5111,Тех_Движение!$D$2:$D$5111,$C2537,Тех_Движение!$B$2:$B$5111,"&lt;="&amp;P$3)-$F2537)))</f>
        <v/>
      </c>
      <c r="Q2537" s="54">
        <f>IF(OR($B2537="",Q$3&lt;$D2537+Настройки!$B$7),0,MAX(0,$E2537-MAX(0,SUMIFS(Тех_Движение!$G$2:$G$5111,Тех_Движение!$D$2:$D$5111,$C2537,Тех_Движение!$B$2:$B$5111,"&lt;="&amp;Q$3)-$F2537)))</f>
        <v/>
      </c>
      <c r="R2537" s="54">
        <f>IF($B2537="","",SUM($K2537:$Q2537))</f>
        <v/>
      </c>
      <c r="S2537" s="56">
        <f>IF($B2537="","",VLOOKUP($C2537,Настройки!$A$11:$L$17,9,FALSE))</f>
        <v/>
      </c>
      <c r="T2537" s="56">
        <f>IF($B2537="","",$R2537*$S2537)</f>
        <v/>
      </c>
    </row>
    <row r="2538">
      <c r="A2538" s="20">
        <f>Тех_Движение!$A$2535</f>
        <v/>
      </c>
      <c r="B2538" s="20">
        <f>IF(Тех_Движение!$F$2535&gt;0,Тех_Движение!$I$2535,"")</f>
        <v/>
      </c>
      <c r="C2538" s="20">
        <f>IF($B2538="","",Тех_Движение!$D$2535)</f>
        <v/>
      </c>
      <c r="D2538" s="42">
        <f>IF($B2538="","",Тех_Движение!$B$2535)</f>
        <v/>
      </c>
      <c r="E2538" s="54">
        <f>IF($B2538="","",Тех_Движение!$F$2535)</f>
        <v/>
      </c>
      <c r="F2538" s="54">
        <f>IF($B2538="","",SUMIFS($E$5:$E2537,$C$5:$C2537,$C2538))</f>
        <v/>
      </c>
      <c r="G2538" s="54">
        <f>IF($B2538="","",MAX(0,$E2538-MAX(0,SUMIFS(Тех_Движение!$G$2:$G$5111,Тех_Движение!$D$2:$D$5111,$C2538,Тех_Движение!$B$2:$B$5111,"&lt;="&amp;Настройки!$B$5-1)-$F2538)))</f>
        <v/>
      </c>
      <c r="H2538" s="54">
        <f>IF($B2538="","",IF(AND($D2538&gt;=Настройки!$B$5,$D2538&lt;=Настройки!$B$6),$E2538,0))</f>
        <v/>
      </c>
      <c r="I2538" s="54">
        <f>IF($B2538="","",$G2538+$H2538-$J2538)</f>
        <v/>
      </c>
      <c r="J2538" s="54">
        <f>IF($B2538="","",MAX(0,$E2538-MAX(0,SUMIFS(Тех_Движение!$G$2:$G$5111,Тех_Движение!$D$2:$D$5111,$C2538,Тех_Движение!$B$2:$B$5111,"&lt;="&amp;Настройки!$B$6)-$F2538)))</f>
        <v/>
      </c>
      <c r="K2538" s="54">
        <f>IF(OR($B2538="",K$3&lt;$D2538+Настройки!$B$7),0,MAX(0,$E2538-MAX(0,SUMIFS(Тех_Движение!$G$2:$G$5111,Тех_Движение!$D$2:$D$5111,$C2538,Тех_Движение!$B$2:$B$5111,"&lt;="&amp;K$3)-$F2538)))</f>
        <v/>
      </c>
      <c r="L2538" s="54">
        <f>IF(OR($B2538="",L$3&lt;$D2538+Настройки!$B$7),0,MAX(0,$E2538-MAX(0,SUMIFS(Тех_Движение!$G$2:$G$5111,Тех_Движение!$D$2:$D$5111,$C2538,Тех_Движение!$B$2:$B$5111,"&lt;="&amp;L$3)-$F2538)))</f>
        <v/>
      </c>
      <c r="M2538" s="54">
        <f>IF(OR($B2538="",M$3&lt;$D2538+Настройки!$B$7),0,MAX(0,$E2538-MAX(0,SUMIFS(Тех_Движение!$G$2:$G$5111,Тех_Движение!$D$2:$D$5111,$C2538,Тех_Движение!$B$2:$B$5111,"&lt;="&amp;M$3)-$F2538)))</f>
        <v/>
      </c>
      <c r="N2538" s="54">
        <f>IF(OR($B2538="",N$3&lt;$D2538+Настройки!$B$7),0,MAX(0,$E2538-MAX(0,SUMIFS(Тех_Движение!$G$2:$G$5111,Тех_Движение!$D$2:$D$5111,$C2538,Тех_Движение!$B$2:$B$5111,"&lt;="&amp;N$3)-$F2538)))</f>
        <v/>
      </c>
      <c r="O2538" s="54">
        <f>IF(OR($B2538="",O$3&lt;$D2538+Настройки!$B$7),0,MAX(0,$E2538-MAX(0,SUMIFS(Тех_Движение!$G$2:$G$5111,Тех_Движение!$D$2:$D$5111,$C2538,Тех_Движение!$B$2:$B$5111,"&lt;="&amp;O$3)-$F2538)))</f>
        <v/>
      </c>
      <c r="P2538" s="54">
        <f>IF(OR($B2538="",P$3&lt;$D2538+Настройки!$B$7),0,MAX(0,$E2538-MAX(0,SUMIFS(Тех_Движение!$G$2:$G$5111,Тех_Движение!$D$2:$D$5111,$C2538,Тех_Движение!$B$2:$B$5111,"&lt;="&amp;P$3)-$F2538)))</f>
        <v/>
      </c>
      <c r="Q2538" s="54">
        <f>IF(OR($B2538="",Q$3&lt;$D2538+Настройки!$B$7),0,MAX(0,$E2538-MAX(0,SUMIFS(Тех_Движение!$G$2:$G$5111,Тех_Движение!$D$2:$D$5111,$C2538,Тех_Движение!$B$2:$B$5111,"&lt;="&amp;Q$3)-$F2538)))</f>
        <v/>
      </c>
      <c r="R2538" s="54">
        <f>IF($B2538="","",SUM($K2538:$Q2538))</f>
        <v/>
      </c>
      <c r="S2538" s="56">
        <f>IF($B2538="","",VLOOKUP($C2538,Настройки!$A$11:$L$17,9,FALSE))</f>
        <v/>
      </c>
      <c r="T2538" s="56">
        <f>IF($B2538="","",$R2538*$S2538)</f>
        <v/>
      </c>
    </row>
    <row r="2539">
      <c r="A2539" s="20">
        <f>Тех_Движение!$A$2536</f>
        <v/>
      </c>
      <c r="B2539" s="20">
        <f>IF(Тех_Движение!$F$2536&gt;0,Тех_Движение!$I$2536,"")</f>
        <v/>
      </c>
      <c r="C2539" s="20">
        <f>IF($B2539="","",Тех_Движение!$D$2536)</f>
        <v/>
      </c>
      <c r="D2539" s="42">
        <f>IF($B2539="","",Тех_Движение!$B$2536)</f>
        <v/>
      </c>
      <c r="E2539" s="54">
        <f>IF($B2539="","",Тех_Движение!$F$2536)</f>
        <v/>
      </c>
      <c r="F2539" s="54">
        <f>IF($B2539="","",SUMIFS($E$5:$E2538,$C$5:$C2538,$C2539))</f>
        <v/>
      </c>
      <c r="G2539" s="54">
        <f>IF($B2539="","",MAX(0,$E2539-MAX(0,SUMIFS(Тех_Движение!$G$2:$G$5111,Тех_Движение!$D$2:$D$5111,$C2539,Тех_Движение!$B$2:$B$5111,"&lt;="&amp;Настройки!$B$5-1)-$F2539)))</f>
        <v/>
      </c>
      <c r="H2539" s="54">
        <f>IF($B2539="","",IF(AND($D2539&gt;=Настройки!$B$5,$D2539&lt;=Настройки!$B$6),$E2539,0))</f>
        <v/>
      </c>
      <c r="I2539" s="54">
        <f>IF($B2539="","",$G2539+$H2539-$J2539)</f>
        <v/>
      </c>
      <c r="J2539" s="54">
        <f>IF($B2539="","",MAX(0,$E2539-MAX(0,SUMIFS(Тех_Движение!$G$2:$G$5111,Тех_Движение!$D$2:$D$5111,$C2539,Тех_Движение!$B$2:$B$5111,"&lt;="&amp;Настройки!$B$6)-$F2539)))</f>
        <v/>
      </c>
      <c r="K2539" s="54">
        <f>IF(OR($B2539="",K$3&lt;$D2539+Настройки!$B$7),0,MAX(0,$E2539-MAX(0,SUMIFS(Тех_Движение!$G$2:$G$5111,Тех_Движение!$D$2:$D$5111,$C2539,Тех_Движение!$B$2:$B$5111,"&lt;="&amp;K$3)-$F2539)))</f>
        <v/>
      </c>
      <c r="L2539" s="54">
        <f>IF(OR($B2539="",L$3&lt;$D2539+Настройки!$B$7),0,MAX(0,$E2539-MAX(0,SUMIFS(Тех_Движение!$G$2:$G$5111,Тех_Движение!$D$2:$D$5111,$C2539,Тех_Движение!$B$2:$B$5111,"&lt;="&amp;L$3)-$F2539)))</f>
        <v/>
      </c>
      <c r="M2539" s="54">
        <f>IF(OR($B2539="",M$3&lt;$D2539+Настройки!$B$7),0,MAX(0,$E2539-MAX(0,SUMIFS(Тех_Движение!$G$2:$G$5111,Тех_Движение!$D$2:$D$5111,$C2539,Тех_Движение!$B$2:$B$5111,"&lt;="&amp;M$3)-$F2539)))</f>
        <v/>
      </c>
      <c r="N2539" s="54">
        <f>IF(OR($B2539="",N$3&lt;$D2539+Настройки!$B$7),0,MAX(0,$E2539-MAX(0,SUMIFS(Тех_Движение!$G$2:$G$5111,Тех_Движение!$D$2:$D$5111,$C2539,Тех_Движение!$B$2:$B$5111,"&lt;="&amp;N$3)-$F2539)))</f>
        <v/>
      </c>
      <c r="O2539" s="54">
        <f>IF(OR($B2539="",O$3&lt;$D2539+Настройки!$B$7),0,MAX(0,$E2539-MAX(0,SUMIFS(Тех_Движение!$G$2:$G$5111,Тех_Движение!$D$2:$D$5111,$C2539,Тех_Движение!$B$2:$B$5111,"&lt;="&amp;O$3)-$F2539)))</f>
        <v/>
      </c>
      <c r="P2539" s="54">
        <f>IF(OR($B2539="",P$3&lt;$D2539+Настройки!$B$7),0,MAX(0,$E2539-MAX(0,SUMIFS(Тех_Движение!$G$2:$G$5111,Тех_Движение!$D$2:$D$5111,$C2539,Тех_Движение!$B$2:$B$5111,"&lt;="&amp;P$3)-$F2539)))</f>
        <v/>
      </c>
      <c r="Q2539" s="54">
        <f>IF(OR($B2539="",Q$3&lt;$D2539+Настройки!$B$7),0,MAX(0,$E2539-MAX(0,SUMIFS(Тех_Движение!$G$2:$G$5111,Тех_Движение!$D$2:$D$5111,$C2539,Тех_Движение!$B$2:$B$5111,"&lt;="&amp;Q$3)-$F2539)))</f>
        <v/>
      </c>
      <c r="R2539" s="54">
        <f>IF($B2539="","",SUM($K2539:$Q2539))</f>
        <v/>
      </c>
      <c r="S2539" s="56">
        <f>IF($B2539="","",VLOOKUP($C2539,Настройки!$A$11:$L$17,9,FALSE))</f>
        <v/>
      </c>
      <c r="T2539" s="56">
        <f>IF($B2539="","",$R2539*$S2539)</f>
        <v/>
      </c>
    </row>
    <row r="2540">
      <c r="A2540" s="20">
        <f>Тех_Движение!$A$2537</f>
        <v/>
      </c>
      <c r="B2540" s="20">
        <f>IF(Тех_Движение!$F$2537&gt;0,Тех_Движение!$I$2537,"")</f>
        <v/>
      </c>
      <c r="C2540" s="20">
        <f>IF($B2540="","",Тех_Движение!$D$2537)</f>
        <v/>
      </c>
      <c r="D2540" s="42">
        <f>IF($B2540="","",Тех_Движение!$B$2537)</f>
        <v/>
      </c>
      <c r="E2540" s="54">
        <f>IF($B2540="","",Тех_Движение!$F$2537)</f>
        <v/>
      </c>
      <c r="F2540" s="54">
        <f>IF($B2540="","",SUMIFS($E$5:$E2539,$C$5:$C2539,$C2540))</f>
        <v/>
      </c>
      <c r="G2540" s="54">
        <f>IF($B2540="","",MAX(0,$E2540-MAX(0,SUMIFS(Тех_Движение!$G$2:$G$5111,Тех_Движение!$D$2:$D$5111,$C2540,Тех_Движение!$B$2:$B$5111,"&lt;="&amp;Настройки!$B$5-1)-$F2540)))</f>
        <v/>
      </c>
      <c r="H2540" s="54">
        <f>IF($B2540="","",IF(AND($D2540&gt;=Настройки!$B$5,$D2540&lt;=Настройки!$B$6),$E2540,0))</f>
        <v/>
      </c>
      <c r="I2540" s="54">
        <f>IF($B2540="","",$G2540+$H2540-$J2540)</f>
        <v/>
      </c>
      <c r="J2540" s="54">
        <f>IF($B2540="","",MAX(0,$E2540-MAX(0,SUMIFS(Тех_Движение!$G$2:$G$5111,Тех_Движение!$D$2:$D$5111,$C2540,Тех_Движение!$B$2:$B$5111,"&lt;="&amp;Настройки!$B$6)-$F2540)))</f>
        <v/>
      </c>
      <c r="K2540" s="54">
        <f>IF(OR($B2540="",K$3&lt;$D2540+Настройки!$B$7),0,MAX(0,$E2540-MAX(0,SUMIFS(Тех_Движение!$G$2:$G$5111,Тех_Движение!$D$2:$D$5111,$C2540,Тех_Движение!$B$2:$B$5111,"&lt;="&amp;K$3)-$F2540)))</f>
        <v/>
      </c>
      <c r="L2540" s="54">
        <f>IF(OR($B2540="",L$3&lt;$D2540+Настройки!$B$7),0,MAX(0,$E2540-MAX(0,SUMIFS(Тех_Движение!$G$2:$G$5111,Тех_Движение!$D$2:$D$5111,$C2540,Тех_Движение!$B$2:$B$5111,"&lt;="&amp;L$3)-$F2540)))</f>
        <v/>
      </c>
      <c r="M2540" s="54">
        <f>IF(OR($B2540="",M$3&lt;$D2540+Настройки!$B$7),0,MAX(0,$E2540-MAX(0,SUMIFS(Тех_Движение!$G$2:$G$5111,Тех_Движение!$D$2:$D$5111,$C2540,Тех_Движение!$B$2:$B$5111,"&lt;="&amp;M$3)-$F2540)))</f>
        <v/>
      </c>
      <c r="N2540" s="54">
        <f>IF(OR($B2540="",N$3&lt;$D2540+Настройки!$B$7),0,MAX(0,$E2540-MAX(0,SUMIFS(Тех_Движение!$G$2:$G$5111,Тех_Движение!$D$2:$D$5111,$C2540,Тех_Движение!$B$2:$B$5111,"&lt;="&amp;N$3)-$F2540)))</f>
        <v/>
      </c>
      <c r="O2540" s="54">
        <f>IF(OR($B2540="",O$3&lt;$D2540+Настройки!$B$7),0,MAX(0,$E2540-MAX(0,SUMIFS(Тех_Движение!$G$2:$G$5111,Тех_Движение!$D$2:$D$5111,$C2540,Тех_Движение!$B$2:$B$5111,"&lt;="&amp;O$3)-$F2540)))</f>
        <v/>
      </c>
      <c r="P2540" s="54">
        <f>IF(OR($B2540="",P$3&lt;$D2540+Настройки!$B$7),0,MAX(0,$E2540-MAX(0,SUMIFS(Тех_Движение!$G$2:$G$5111,Тех_Движение!$D$2:$D$5111,$C2540,Тех_Движение!$B$2:$B$5111,"&lt;="&amp;P$3)-$F2540)))</f>
        <v/>
      </c>
      <c r="Q2540" s="54">
        <f>IF(OR($B2540="",Q$3&lt;$D2540+Настройки!$B$7),0,MAX(0,$E2540-MAX(0,SUMIFS(Тех_Движение!$G$2:$G$5111,Тех_Движение!$D$2:$D$5111,$C2540,Тех_Движение!$B$2:$B$5111,"&lt;="&amp;Q$3)-$F2540)))</f>
        <v/>
      </c>
      <c r="R2540" s="54">
        <f>IF($B2540="","",SUM($K2540:$Q2540))</f>
        <v/>
      </c>
      <c r="S2540" s="56">
        <f>IF($B2540="","",VLOOKUP($C2540,Настройки!$A$11:$L$17,9,FALSE))</f>
        <v/>
      </c>
      <c r="T2540" s="56">
        <f>IF($B2540="","",$R2540*$S2540)</f>
        <v/>
      </c>
    </row>
    <row r="2541">
      <c r="A2541" s="20">
        <f>Тех_Движение!$A$2538</f>
        <v/>
      </c>
      <c r="B2541" s="20">
        <f>IF(Тех_Движение!$F$2538&gt;0,Тех_Движение!$I$2538,"")</f>
        <v/>
      </c>
      <c r="C2541" s="20">
        <f>IF($B2541="","",Тех_Движение!$D$2538)</f>
        <v/>
      </c>
      <c r="D2541" s="42">
        <f>IF($B2541="","",Тех_Движение!$B$2538)</f>
        <v/>
      </c>
      <c r="E2541" s="54">
        <f>IF($B2541="","",Тех_Движение!$F$2538)</f>
        <v/>
      </c>
      <c r="F2541" s="54">
        <f>IF($B2541="","",SUMIFS($E$5:$E2540,$C$5:$C2540,$C2541))</f>
        <v/>
      </c>
      <c r="G2541" s="54">
        <f>IF($B2541="","",MAX(0,$E2541-MAX(0,SUMIFS(Тех_Движение!$G$2:$G$5111,Тех_Движение!$D$2:$D$5111,$C2541,Тех_Движение!$B$2:$B$5111,"&lt;="&amp;Настройки!$B$5-1)-$F2541)))</f>
        <v/>
      </c>
      <c r="H2541" s="54">
        <f>IF($B2541="","",IF(AND($D2541&gt;=Настройки!$B$5,$D2541&lt;=Настройки!$B$6),$E2541,0))</f>
        <v/>
      </c>
      <c r="I2541" s="54">
        <f>IF($B2541="","",$G2541+$H2541-$J2541)</f>
        <v/>
      </c>
      <c r="J2541" s="54">
        <f>IF($B2541="","",MAX(0,$E2541-MAX(0,SUMIFS(Тех_Движение!$G$2:$G$5111,Тех_Движение!$D$2:$D$5111,$C2541,Тех_Движение!$B$2:$B$5111,"&lt;="&amp;Настройки!$B$6)-$F2541)))</f>
        <v/>
      </c>
      <c r="K2541" s="54">
        <f>IF(OR($B2541="",K$3&lt;$D2541+Настройки!$B$7),0,MAX(0,$E2541-MAX(0,SUMIFS(Тех_Движение!$G$2:$G$5111,Тех_Движение!$D$2:$D$5111,$C2541,Тех_Движение!$B$2:$B$5111,"&lt;="&amp;K$3)-$F2541)))</f>
        <v/>
      </c>
      <c r="L2541" s="54">
        <f>IF(OR($B2541="",L$3&lt;$D2541+Настройки!$B$7),0,MAX(0,$E2541-MAX(0,SUMIFS(Тех_Движение!$G$2:$G$5111,Тех_Движение!$D$2:$D$5111,$C2541,Тех_Движение!$B$2:$B$5111,"&lt;="&amp;L$3)-$F2541)))</f>
        <v/>
      </c>
      <c r="M2541" s="54">
        <f>IF(OR($B2541="",M$3&lt;$D2541+Настройки!$B$7),0,MAX(0,$E2541-MAX(0,SUMIFS(Тех_Движение!$G$2:$G$5111,Тех_Движение!$D$2:$D$5111,$C2541,Тех_Движение!$B$2:$B$5111,"&lt;="&amp;M$3)-$F2541)))</f>
        <v/>
      </c>
      <c r="N2541" s="54">
        <f>IF(OR($B2541="",N$3&lt;$D2541+Настройки!$B$7),0,MAX(0,$E2541-MAX(0,SUMIFS(Тех_Движение!$G$2:$G$5111,Тех_Движение!$D$2:$D$5111,$C2541,Тех_Движение!$B$2:$B$5111,"&lt;="&amp;N$3)-$F2541)))</f>
        <v/>
      </c>
      <c r="O2541" s="54">
        <f>IF(OR($B2541="",O$3&lt;$D2541+Настройки!$B$7),0,MAX(0,$E2541-MAX(0,SUMIFS(Тех_Движение!$G$2:$G$5111,Тех_Движение!$D$2:$D$5111,$C2541,Тех_Движение!$B$2:$B$5111,"&lt;="&amp;O$3)-$F2541)))</f>
        <v/>
      </c>
      <c r="P2541" s="54">
        <f>IF(OR($B2541="",P$3&lt;$D2541+Настройки!$B$7),0,MAX(0,$E2541-MAX(0,SUMIFS(Тех_Движение!$G$2:$G$5111,Тех_Движение!$D$2:$D$5111,$C2541,Тех_Движение!$B$2:$B$5111,"&lt;="&amp;P$3)-$F2541)))</f>
        <v/>
      </c>
      <c r="Q2541" s="54">
        <f>IF(OR($B2541="",Q$3&lt;$D2541+Настройки!$B$7),0,MAX(0,$E2541-MAX(0,SUMIFS(Тех_Движение!$G$2:$G$5111,Тех_Движение!$D$2:$D$5111,$C2541,Тех_Движение!$B$2:$B$5111,"&lt;="&amp;Q$3)-$F2541)))</f>
        <v/>
      </c>
      <c r="R2541" s="54">
        <f>IF($B2541="","",SUM($K2541:$Q2541))</f>
        <v/>
      </c>
      <c r="S2541" s="56">
        <f>IF($B2541="","",VLOOKUP($C2541,Настройки!$A$11:$L$17,9,FALSE))</f>
        <v/>
      </c>
      <c r="T2541" s="56">
        <f>IF($B2541="","",$R2541*$S2541)</f>
        <v/>
      </c>
    </row>
    <row r="2542">
      <c r="A2542" s="20">
        <f>Тех_Движение!$A$2539</f>
        <v/>
      </c>
      <c r="B2542" s="20">
        <f>IF(Тех_Движение!$F$2539&gt;0,Тех_Движение!$I$2539,"")</f>
        <v/>
      </c>
      <c r="C2542" s="20">
        <f>IF($B2542="","",Тех_Движение!$D$2539)</f>
        <v/>
      </c>
      <c r="D2542" s="42">
        <f>IF($B2542="","",Тех_Движение!$B$2539)</f>
        <v/>
      </c>
      <c r="E2542" s="54">
        <f>IF($B2542="","",Тех_Движение!$F$2539)</f>
        <v/>
      </c>
      <c r="F2542" s="54">
        <f>IF($B2542="","",SUMIFS($E$5:$E2541,$C$5:$C2541,$C2542))</f>
        <v/>
      </c>
      <c r="G2542" s="54">
        <f>IF($B2542="","",MAX(0,$E2542-MAX(0,SUMIFS(Тех_Движение!$G$2:$G$5111,Тех_Движение!$D$2:$D$5111,$C2542,Тех_Движение!$B$2:$B$5111,"&lt;="&amp;Настройки!$B$5-1)-$F2542)))</f>
        <v/>
      </c>
      <c r="H2542" s="54">
        <f>IF($B2542="","",IF(AND($D2542&gt;=Настройки!$B$5,$D2542&lt;=Настройки!$B$6),$E2542,0))</f>
        <v/>
      </c>
      <c r="I2542" s="54">
        <f>IF($B2542="","",$G2542+$H2542-$J2542)</f>
        <v/>
      </c>
      <c r="J2542" s="54">
        <f>IF($B2542="","",MAX(0,$E2542-MAX(0,SUMIFS(Тех_Движение!$G$2:$G$5111,Тех_Движение!$D$2:$D$5111,$C2542,Тех_Движение!$B$2:$B$5111,"&lt;="&amp;Настройки!$B$6)-$F2542)))</f>
        <v/>
      </c>
      <c r="K2542" s="54">
        <f>IF(OR($B2542="",K$3&lt;$D2542+Настройки!$B$7),0,MAX(0,$E2542-MAX(0,SUMIFS(Тех_Движение!$G$2:$G$5111,Тех_Движение!$D$2:$D$5111,$C2542,Тех_Движение!$B$2:$B$5111,"&lt;="&amp;K$3)-$F2542)))</f>
        <v/>
      </c>
      <c r="L2542" s="54">
        <f>IF(OR($B2542="",L$3&lt;$D2542+Настройки!$B$7),0,MAX(0,$E2542-MAX(0,SUMIFS(Тех_Движение!$G$2:$G$5111,Тех_Движение!$D$2:$D$5111,$C2542,Тех_Движение!$B$2:$B$5111,"&lt;="&amp;L$3)-$F2542)))</f>
        <v/>
      </c>
      <c r="M2542" s="54">
        <f>IF(OR($B2542="",M$3&lt;$D2542+Настройки!$B$7),0,MAX(0,$E2542-MAX(0,SUMIFS(Тех_Движение!$G$2:$G$5111,Тех_Движение!$D$2:$D$5111,$C2542,Тех_Движение!$B$2:$B$5111,"&lt;="&amp;M$3)-$F2542)))</f>
        <v/>
      </c>
      <c r="N2542" s="54">
        <f>IF(OR($B2542="",N$3&lt;$D2542+Настройки!$B$7),0,MAX(0,$E2542-MAX(0,SUMIFS(Тех_Движение!$G$2:$G$5111,Тех_Движение!$D$2:$D$5111,$C2542,Тех_Движение!$B$2:$B$5111,"&lt;="&amp;N$3)-$F2542)))</f>
        <v/>
      </c>
      <c r="O2542" s="54">
        <f>IF(OR($B2542="",O$3&lt;$D2542+Настройки!$B$7),0,MAX(0,$E2542-MAX(0,SUMIFS(Тех_Движение!$G$2:$G$5111,Тех_Движение!$D$2:$D$5111,$C2542,Тех_Движение!$B$2:$B$5111,"&lt;="&amp;O$3)-$F2542)))</f>
        <v/>
      </c>
      <c r="P2542" s="54">
        <f>IF(OR($B2542="",P$3&lt;$D2542+Настройки!$B$7),0,MAX(0,$E2542-MAX(0,SUMIFS(Тех_Движение!$G$2:$G$5111,Тех_Движение!$D$2:$D$5111,$C2542,Тех_Движение!$B$2:$B$5111,"&lt;="&amp;P$3)-$F2542)))</f>
        <v/>
      </c>
      <c r="Q2542" s="54">
        <f>IF(OR($B2542="",Q$3&lt;$D2542+Настройки!$B$7),0,MAX(0,$E2542-MAX(0,SUMIFS(Тех_Движение!$G$2:$G$5111,Тех_Движение!$D$2:$D$5111,$C2542,Тех_Движение!$B$2:$B$5111,"&lt;="&amp;Q$3)-$F2542)))</f>
        <v/>
      </c>
      <c r="R2542" s="54">
        <f>IF($B2542="","",SUM($K2542:$Q2542))</f>
        <v/>
      </c>
      <c r="S2542" s="56">
        <f>IF($B2542="","",VLOOKUP($C2542,Настройки!$A$11:$L$17,9,FALSE))</f>
        <v/>
      </c>
      <c r="T2542" s="56">
        <f>IF($B2542="","",$R2542*$S2542)</f>
        <v/>
      </c>
    </row>
    <row r="2543">
      <c r="A2543" s="20">
        <f>Тех_Движение!$A$2540</f>
        <v/>
      </c>
      <c r="B2543" s="20">
        <f>IF(Тех_Движение!$F$2540&gt;0,Тех_Движение!$I$2540,"")</f>
        <v/>
      </c>
      <c r="C2543" s="20">
        <f>IF($B2543="","",Тех_Движение!$D$2540)</f>
        <v/>
      </c>
      <c r="D2543" s="42">
        <f>IF($B2543="","",Тех_Движение!$B$2540)</f>
        <v/>
      </c>
      <c r="E2543" s="54">
        <f>IF($B2543="","",Тех_Движение!$F$2540)</f>
        <v/>
      </c>
      <c r="F2543" s="54">
        <f>IF($B2543="","",SUMIFS($E$5:$E2542,$C$5:$C2542,$C2543))</f>
        <v/>
      </c>
      <c r="G2543" s="54">
        <f>IF($B2543="","",MAX(0,$E2543-MAX(0,SUMIFS(Тех_Движение!$G$2:$G$5111,Тех_Движение!$D$2:$D$5111,$C2543,Тех_Движение!$B$2:$B$5111,"&lt;="&amp;Настройки!$B$5-1)-$F2543)))</f>
        <v/>
      </c>
      <c r="H2543" s="54">
        <f>IF($B2543="","",IF(AND($D2543&gt;=Настройки!$B$5,$D2543&lt;=Настройки!$B$6),$E2543,0))</f>
        <v/>
      </c>
      <c r="I2543" s="54">
        <f>IF($B2543="","",$G2543+$H2543-$J2543)</f>
        <v/>
      </c>
      <c r="J2543" s="54">
        <f>IF($B2543="","",MAX(0,$E2543-MAX(0,SUMIFS(Тех_Движение!$G$2:$G$5111,Тех_Движение!$D$2:$D$5111,$C2543,Тех_Движение!$B$2:$B$5111,"&lt;="&amp;Настройки!$B$6)-$F2543)))</f>
        <v/>
      </c>
      <c r="K2543" s="54">
        <f>IF(OR($B2543="",K$3&lt;$D2543+Настройки!$B$7),0,MAX(0,$E2543-MAX(0,SUMIFS(Тех_Движение!$G$2:$G$5111,Тех_Движение!$D$2:$D$5111,$C2543,Тех_Движение!$B$2:$B$5111,"&lt;="&amp;K$3)-$F2543)))</f>
        <v/>
      </c>
      <c r="L2543" s="54">
        <f>IF(OR($B2543="",L$3&lt;$D2543+Настройки!$B$7),0,MAX(0,$E2543-MAX(0,SUMIFS(Тех_Движение!$G$2:$G$5111,Тех_Движение!$D$2:$D$5111,$C2543,Тех_Движение!$B$2:$B$5111,"&lt;="&amp;L$3)-$F2543)))</f>
        <v/>
      </c>
      <c r="M2543" s="54">
        <f>IF(OR($B2543="",M$3&lt;$D2543+Настройки!$B$7),0,MAX(0,$E2543-MAX(0,SUMIFS(Тех_Движение!$G$2:$G$5111,Тех_Движение!$D$2:$D$5111,$C2543,Тех_Движение!$B$2:$B$5111,"&lt;="&amp;M$3)-$F2543)))</f>
        <v/>
      </c>
      <c r="N2543" s="54">
        <f>IF(OR($B2543="",N$3&lt;$D2543+Настройки!$B$7),0,MAX(0,$E2543-MAX(0,SUMIFS(Тех_Движение!$G$2:$G$5111,Тех_Движение!$D$2:$D$5111,$C2543,Тех_Движение!$B$2:$B$5111,"&lt;="&amp;N$3)-$F2543)))</f>
        <v/>
      </c>
      <c r="O2543" s="54">
        <f>IF(OR($B2543="",O$3&lt;$D2543+Настройки!$B$7),0,MAX(0,$E2543-MAX(0,SUMIFS(Тех_Движение!$G$2:$G$5111,Тех_Движение!$D$2:$D$5111,$C2543,Тех_Движение!$B$2:$B$5111,"&lt;="&amp;O$3)-$F2543)))</f>
        <v/>
      </c>
      <c r="P2543" s="54">
        <f>IF(OR($B2543="",P$3&lt;$D2543+Настройки!$B$7),0,MAX(0,$E2543-MAX(0,SUMIFS(Тех_Движение!$G$2:$G$5111,Тех_Движение!$D$2:$D$5111,$C2543,Тех_Движение!$B$2:$B$5111,"&lt;="&amp;P$3)-$F2543)))</f>
        <v/>
      </c>
      <c r="Q2543" s="54">
        <f>IF(OR($B2543="",Q$3&lt;$D2543+Настройки!$B$7),0,MAX(0,$E2543-MAX(0,SUMIFS(Тех_Движение!$G$2:$G$5111,Тех_Движение!$D$2:$D$5111,$C2543,Тех_Движение!$B$2:$B$5111,"&lt;="&amp;Q$3)-$F2543)))</f>
        <v/>
      </c>
      <c r="R2543" s="54">
        <f>IF($B2543="","",SUM($K2543:$Q2543))</f>
        <v/>
      </c>
      <c r="S2543" s="56">
        <f>IF($B2543="","",VLOOKUP($C2543,Настройки!$A$11:$L$17,9,FALSE))</f>
        <v/>
      </c>
      <c r="T2543" s="56">
        <f>IF($B2543="","",$R2543*$S2543)</f>
        <v/>
      </c>
    </row>
    <row r="2544">
      <c r="A2544" s="20">
        <f>Тех_Движение!$A$2541</f>
        <v/>
      </c>
      <c r="B2544" s="20">
        <f>IF(Тех_Движение!$F$2541&gt;0,Тех_Движение!$I$2541,"")</f>
        <v/>
      </c>
      <c r="C2544" s="20">
        <f>IF($B2544="","",Тех_Движение!$D$2541)</f>
        <v/>
      </c>
      <c r="D2544" s="42">
        <f>IF($B2544="","",Тех_Движение!$B$2541)</f>
        <v/>
      </c>
      <c r="E2544" s="54">
        <f>IF($B2544="","",Тех_Движение!$F$2541)</f>
        <v/>
      </c>
      <c r="F2544" s="54">
        <f>IF($B2544="","",SUMIFS($E$5:$E2543,$C$5:$C2543,$C2544))</f>
        <v/>
      </c>
      <c r="G2544" s="54">
        <f>IF($B2544="","",MAX(0,$E2544-MAX(0,SUMIFS(Тех_Движение!$G$2:$G$5111,Тех_Движение!$D$2:$D$5111,$C2544,Тех_Движение!$B$2:$B$5111,"&lt;="&amp;Настройки!$B$5-1)-$F2544)))</f>
        <v/>
      </c>
      <c r="H2544" s="54">
        <f>IF($B2544="","",IF(AND($D2544&gt;=Настройки!$B$5,$D2544&lt;=Настройки!$B$6),$E2544,0))</f>
        <v/>
      </c>
      <c r="I2544" s="54">
        <f>IF($B2544="","",$G2544+$H2544-$J2544)</f>
        <v/>
      </c>
      <c r="J2544" s="54">
        <f>IF($B2544="","",MAX(0,$E2544-MAX(0,SUMIFS(Тех_Движение!$G$2:$G$5111,Тех_Движение!$D$2:$D$5111,$C2544,Тех_Движение!$B$2:$B$5111,"&lt;="&amp;Настройки!$B$6)-$F2544)))</f>
        <v/>
      </c>
      <c r="K2544" s="54">
        <f>IF(OR($B2544="",K$3&lt;$D2544+Настройки!$B$7),0,MAX(0,$E2544-MAX(0,SUMIFS(Тех_Движение!$G$2:$G$5111,Тех_Движение!$D$2:$D$5111,$C2544,Тех_Движение!$B$2:$B$5111,"&lt;="&amp;K$3)-$F2544)))</f>
        <v/>
      </c>
      <c r="L2544" s="54">
        <f>IF(OR($B2544="",L$3&lt;$D2544+Настройки!$B$7),0,MAX(0,$E2544-MAX(0,SUMIFS(Тех_Движение!$G$2:$G$5111,Тех_Движение!$D$2:$D$5111,$C2544,Тех_Движение!$B$2:$B$5111,"&lt;="&amp;L$3)-$F2544)))</f>
        <v/>
      </c>
      <c r="M2544" s="54">
        <f>IF(OR($B2544="",M$3&lt;$D2544+Настройки!$B$7),0,MAX(0,$E2544-MAX(0,SUMIFS(Тех_Движение!$G$2:$G$5111,Тех_Движение!$D$2:$D$5111,$C2544,Тех_Движение!$B$2:$B$5111,"&lt;="&amp;M$3)-$F2544)))</f>
        <v/>
      </c>
      <c r="N2544" s="54">
        <f>IF(OR($B2544="",N$3&lt;$D2544+Настройки!$B$7),0,MAX(0,$E2544-MAX(0,SUMIFS(Тех_Движение!$G$2:$G$5111,Тех_Движение!$D$2:$D$5111,$C2544,Тех_Движение!$B$2:$B$5111,"&lt;="&amp;N$3)-$F2544)))</f>
        <v/>
      </c>
      <c r="O2544" s="54">
        <f>IF(OR($B2544="",O$3&lt;$D2544+Настройки!$B$7),0,MAX(0,$E2544-MAX(0,SUMIFS(Тех_Движение!$G$2:$G$5111,Тех_Движение!$D$2:$D$5111,$C2544,Тех_Движение!$B$2:$B$5111,"&lt;="&amp;O$3)-$F2544)))</f>
        <v/>
      </c>
      <c r="P2544" s="54">
        <f>IF(OR($B2544="",P$3&lt;$D2544+Настройки!$B$7),0,MAX(0,$E2544-MAX(0,SUMIFS(Тех_Движение!$G$2:$G$5111,Тех_Движение!$D$2:$D$5111,$C2544,Тех_Движение!$B$2:$B$5111,"&lt;="&amp;P$3)-$F2544)))</f>
        <v/>
      </c>
      <c r="Q2544" s="54">
        <f>IF(OR($B2544="",Q$3&lt;$D2544+Настройки!$B$7),0,MAX(0,$E2544-MAX(0,SUMIFS(Тех_Движение!$G$2:$G$5111,Тех_Движение!$D$2:$D$5111,$C2544,Тех_Движение!$B$2:$B$5111,"&lt;="&amp;Q$3)-$F2544)))</f>
        <v/>
      </c>
      <c r="R2544" s="54">
        <f>IF($B2544="","",SUM($K2544:$Q2544))</f>
        <v/>
      </c>
      <c r="S2544" s="56">
        <f>IF($B2544="","",VLOOKUP($C2544,Настройки!$A$11:$L$17,9,FALSE))</f>
        <v/>
      </c>
      <c r="T2544" s="56">
        <f>IF($B2544="","",$R2544*$S2544)</f>
        <v/>
      </c>
    </row>
    <row r="2545">
      <c r="A2545" s="20">
        <f>Тех_Движение!$A$2542</f>
        <v/>
      </c>
      <c r="B2545" s="20">
        <f>IF(Тех_Движение!$F$2542&gt;0,Тех_Движение!$I$2542,"")</f>
        <v/>
      </c>
      <c r="C2545" s="20">
        <f>IF($B2545="","",Тех_Движение!$D$2542)</f>
        <v/>
      </c>
      <c r="D2545" s="42">
        <f>IF($B2545="","",Тех_Движение!$B$2542)</f>
        <v/>
      </c>
      <c r="E2545" s="54">
        <f>IF($B2545="","",Тех_Движение!$F$2542)</f>
        <v/>
      </c>
      <c r="F2545" s="54">
        <f>IF($B2545="","",SUMIFS($E$5:$E2544,$C$5:$C2544,$C2545))</f>
        <v/>
      </c>
      <c r="G2545" s="54">
        <f>IF($B2545="","",MAX(0,$E2545-MAX(0,SUMIFS(Тех_Движение!$G$2:$G$5111,Тех_Движение!$D$2:$D$5111,$C2545,Тех_Движение!$B$2:$B$5111,"&lt;="&amp;Настройки!$B$5-1)-$F2545)))</f>
        <v/>
      </c>
      <c r="H2545" s="54">
        <f>IF($B2545="","",IF(AND($D2545&gt;=Настройки!$B$5,$D2545&lt;=Настройки!$B$6),$E2545,0))</f>
        <v/>
      </c>
      <c r="I2545" s="54">
        <f>IF($B2545="","",$G2545+$H2545-$J2545)</f>
        <v/>
      </c>
      <c r="J2545" s="54">
        <f>IF($B2545="","",MAX(0,$E2545-MAX(0,SUMIFS(Тех_Движение!$G$2:$G$5111,Тех_Движение!$D$2:$D$5111,$C2545,Тех_Движение!$B$2:$B$5111,"&lt;="&amp;Настройки!$B$6)-$F2545)))</f>
        <v/>
      </c>
      <c r="K2545" s="54">
        <f>IF(OR($B2545="",K$3&lt;$D2545+Настройки!$B$7),0,MAX(0,$E2545-MAX(0,SUMIFS(Тех_Движение!$G$2:$G$5111,Тех_Движение!$D$2:$D$5111,$C2545,Тех_Движение!$B$2:$B$5111,"&lt;="&amp;K$3)-$F2545)))</f>
        <v/>
      </c>
      <c r="L2545" s="54">
        <f>IF(OR($B2545="",L$3&lt;$D2545+Настройки!$B$7),0,MAX(0,$E2545-MAX(0,SUMIFS(Тех_Движение!$G$2:$G$5111,Тех_Движение!$D$2:$D$5111,$C2545,Тех_Движение!$B$2:$B$5111,"&lt;="&amp;L$3)-$F2545)))</f>
        <v/>
      </c>
      <c r="M2545" s="54">
        <f>IF(OR($B2545="",M$3&lt;$D2545+Настройки!$B$7),0,MAX(0,$E2545-MAX(0,SUMIFS(Тех_Движение!$G$2:$G$5111,Тех_Движение!$D$2:$D$5111,$C2545,Тех_Движение!$B$2:$B$5111,"&lt;="&amp;M$3)-$F2545)))</f>
        <v/>
      </c>
      <c r="N2545" s="54">
        <f>IF(OR($B2545="",N$3&lt;$D2545+Настройки!$B$7),0,MAX(0,$E2545-MAX(0,SUMIFS(Тех_Движение!$G$2:$G$5111,Тех_Движение!$D$2:$D$5111,$C2545,Тех_Движение!$B$2:$B$5111,"&lt;="&amp;N$3)-$F2545)))</f>
        <v/>
      </c>
      <c r="O2545" s="54">
        <f>IF(OR($B2545="",O$3&lt;$D2545+Настройки!$B$7),0,MAX(0,$E2545-MAX(0,SUMIFS(Тех_Движение!$G$2:$G$5111,Тех_Движение!$D$2:$D$5111,$C2545,Тех_Движение!$B$2:$B$5111,"&lt;="&amp;O$3)-$F2545)))</f>
        <v/>
      </c>
      <c r="P2545" s="54">
        <f>IF(OR($B2545="",P$3&lt;$D2545+Настройки!$B$7),0,MAX(0,$E2545-MAX(0,SUMIFS(Тех_Движение!$G$2:$G$5111,Тех_Движение!$D$2:$D$5111,$C2545,Тех_Движение!$B$2:$B$5111,"&lt;="&amp;P$3)-$F2545)))</f>
        <v/>
      </c>
      <c r="Q2545" s="54">
        <f>IF(OR($B2545="",Q$3&lt;$D2545+Настройки!$B$7),0,MAX(0,$E2545-MAX(0,SUMIFS(Тех_Движение!$G$2:$G$5111,Тех_Движение!$D$2:$D$5111,$C2545,Тех_Движение!$B$2:$B$5111,"&lt;="&amp;Q$3)-$F2545)))</f>
        <v/>
      </c>
      <c r="R2545" s="54">
        <f>IF($B2545="","",SUM($K2545:$Q2545))</f>
        <v/>
      </c>
      <c r="S2545" s="56">
        <f>IF($B2545="","",VLOOKUP($C2545,Настройки!$A$11:$L$17,9,FALSE))</f>
        <v/>
      </c>
      <c r="T2545" s="56">
        <f>IF($B2545="","",$R2545*$S2545)</f>
        <v/>
      </c>
    </row>
    <row r="2546">
      <c r="A2546" s="20">
        <f>Тех_Движение!$A$2543</f>
        <v/>
      </c>
      <c r="B2546" s="20">
        <f>IF(Тех_Движение!$F$2543&gt;0,Тех_Движение!$I$2543,"")</f>
        <v/>
      </c>
      <c r="C2546" s="20">
        <f>IF($B2546="","",Тех_Движение!$D$2543)</f>
        <v/>
      </c>
      <c r="D2546" s="42">
        <f>IF($B2546="","",Тех_Движение!$B$2543)</f>
        <v/>
      </c>
      <c r="E2546" s="54">
        <f>IF($B2546="","",Тех_Движение!$F$2543)</f>
        <v/>
      </c>
      <c r="F2546" s="54">
        <f>IF($B2546="","",SUMIFS($E$5:$E2545,$C$5:$C2545,$C2546))</f>
        <v/>
      </c>
      <c r="G2546" s="54">
        <f>IF($B2546="","",MAX(0,$E2546-MAX(0,SUMIFS(Тех_Движение!$G$2:$G$5111,Тех_Движение!$D$2:$D$5111,$C2546,Тех_Движение!$B$2:$B$5111,"&lt;="&amp;Настройки!$B$5-1)-$F2546)))</f>
        <v/>
      </c>
      <c r="H2546" s="54">
        <f>IF($B2546="","",IF(AND($D2546&gt;=Настройки!$B$5,$D2546&lt;=Настройки!$B$6),$E2546,0))</f>
        <v/>
      </c>
      <c r="I2546" s="54">
        <f>IF($B2546="","",$G2546+$H2546-$J2546)</f>
        <v/>
      </c>
      <c r="J2546" s="54">
        <f>IF($B2546="","",MAX(0,$E2546-MAX(0,SUMIFS(Тех_Движение!$G$2:$G$5111,Тех_Движение!$D$2:$D$5111,$C2546,Тех_Движение!$B$2:$B$5111,"&lt;="&amp;Настройки!$B$6)-$F2546)))</f>
        <v/>
      </c>
      <c r="K2546" s="54">
        <f>IF(OR($B2546="",K$3&lt;$D2546+Настройки!$B$7),0,MAX(0,$E2546-MAX(0,SUMIFS(Тех_Движение!$G$2:$G$5111,Тех_Движение!$D$2:$D$5111,$C2546,Тех_Движение!$B$2:$B$5111,"&lt;="&amp;K$3)-$F2546)))</f>
        <v/>
      </c>
      <c r="L2546" s="54">
        <f>IF(OR($B2546="",L$3&lt;$D2546+Настройки!$B$7),0,MAX(0,$E2546-MAX(0,SUMIFS(Тех_Движение!$G$2:$G$5111,Тех_Движение!$D$2:$D$5111,$C2546,Тех_Движение!$B$2:$B$5111,"&lt;="&amp;L$3)-$F2546)))</f>
        <v/>
      </c>
      <c r="M2546" s="54">
        <f>IF(OR($B2546="",M$3&lt;$D2546+Настройки!$B$7),0,MAX(0,$E2546-MAX(0,SUMIFS(Тех_Движение!$G$2:$G$5111,Тех_Движение!$D$2:$D$5111,$C2546,Тех_Движение!$B$2:$B$5111,"&lt;="&amp;M$3)-$F2546)))</f>
        <v/>
      </c>
      <c r="N2546" s="54">
        <f>IF(OR($B2546="",N$3&lt;$D2546+Настройки!$B$7),0,MAX(0,$E2546-MAX(0,SUMIFS(Тех_Движение!$G$2:$G$5111,Тех_Движение!$D$2:$D$5111,$C2546,Тех_Движение!$B$2:$B$5111,"&lt;="&amp;N$3)-$F2546)))</f>
        <v/>
      </c>
      <c r="O2546" s="54">
        <f>IF(OR($B2546="",O$3&lt;$D2546+Настройки!$B$7),0,MAX(0,$E2546-MAX(0,SUMIFS(Тех_Движение!$G$2:$G$5111,Тех_Движение!$D$2:$D$5111,$C2546,Тех_Движение!$B$2:$B$5111,"&lt;="&amp;O$3)-$F2546)))</f>
        <v/>
      </c>
      <c r="P2546" s="54">
        <f>IF(OR($B2546="",P$3&lt;$D2546+Настройки!$B$7),0,MAX(0,$E2546-MAX(0,SUMIFS(Тех_Движение!$G$2:$G$5111,Тех_Движение!$D$2:$D$5111,$C2546,Тех_Движение!$B$2:$B$5111,"&lt;="&amp;P$3)-$F2546)))</f>
        <v/>
      </c>
      <c r="Q2546" s="54">
        <f>IF(OR($B2546="",Q$3&lt;$D2546+Настройки!$B$7),0,MAX(0,$E2546-MAX(0,SUMIFS(Тех_Движение!$G$2:$G$5111,Тех_Движение!$D$2:$D$5111,$C2546,Тех_Движение!$B$2:$B$5111,"&lt;="&amp;Q$3)-$F2546)))</f>
        <v/>
      </c>
      <c r="R2546" s="54">
        <f>IF($B2546="","",SUM($K2546:$Q2546))</f>
        <v/>
      </c>
      <c r="S2546" s="56">
        <f>IF($B2546="","",VLOOKUP($C2546,Настройки!$A$11:$L$17,9,FALSE))</f>
        <v/>
      </c>
      <c r="T2546" s="56">
        <f>IF($B2546="","",$R2546*$S2546)</f>
        <v/>
      </c>
    </row>
    <row r="2547">
      <c r="A2547" s="20">
        <f>Тех_Движение!$A$2544</f>
        <v/>
      </c>
      <c r="B2547" s="20">
        <f>IF(Тех_Движение!$F$2544&gt;0,Тех_Движение!$I$2544,"")</f>
        <v/>
      </c>
      <c r="C2547" s="20">
        <f>IF($B2547="","",Тех_Движение!$D$2544)</f>
        <v/>
      </c>
      <c r="D2547" s="42">
        <f>IF($B2547="","",Тех_Движение!$B$2544)</f>
        <v/>
      </c>
      <c r="E2547" s="54">
        <f>IF($B2547="","",Тех_Движение!$F$2544)</f>
        <v/>
      </c>
      <c r="F2547" s="54">
        <f>IF($B2547="","",SUMIFS($E$5:$E2546,$C$5:$C2546,$C2547))</f>
        <v/>
      </c>
      <c r="G2547" s="54">
        <f>IF($B2547="","",MAX(0,$E2547-MAX(0,SUMIFS(Тех_Движение!$G$2:$G$5111,Тех_Движение!$D$2:$D$5111,$C2547,Тех_Движение!$B$2:$B$5111,"&lt;="&amp;Настройки!$B$5-1)-$F2547)))</f>
        <v/>
      </c>
      <c r="H2547" s="54">
        <f>IF($B2547="","",IF(AND($D2547&gt;=Настройки!$B$5,$D2547&lt;=Настройки!$B$6),$E2547,0))</f>
        <v/>
      </c>
      <c r="I2547" s="54">
        <f>IF($B2547="","",$G2547+$H2547-$J2547)</f>
        <v/>
      </c>
      <c r="J2547" s="54">
        <f>IF($B2547="","",MAX(0,$E2547-MAX(0,SUMIFS(Тех_Движение!$G$2:$G$5111,Тех_Движение!$D$2:$D$5111,$C2547,Тех_Движение!$B$2:$B$5111,"&lt;="&amp;Настройки!$B$6)-$F2547)))</f>
        <v/>
      </c>
      <c r="K2547" s="54">
        <f>IF(OR($B2547="",K$3&lt;$D2547+Настройки!$B$7),0,MAX(0,$E2547-MAX(0,SUMIFS(Тех_Движение!$G$2:$G$5111,Тех_Движение!$D$2:$D$5111,$C2547,Тех_Движение!$B$2:$B$5111,"&lt;="&amp;K$3)-$F2547)))</f>
        <v/>
      </c>
      <c r="L2547" s="54">
        <f>IF(OR($B2547="",L$3&lt;$D2547+Настройки!$B$7),0,MAX(0,$E2547-MAX(0,SUMIFS(Тех_Движение!$G$2:$G$5111,Тех_Движение!$D$2:$D$5111,$C2547,Тех_Движение!$B$2:$B$5111,"&lt;="&amp;L$3)-$F2547)))</f>
        <v/>
      </c>
      <c r="M2547" s="54">
        <f>IF(OR($B2547="",M$3&lt;$D2547+Настройки!$B$7),0,MAX(0,$E2547-MAX(0,SUMIFS(Тех_Движение!$G$2:$G$5111,Тех_Движение!$D$2:$D$5111,$C2547,Тех_Движение!$B$2:$B$5111,"&lt;="&amp;M$3)-$F2547)))</f>
        <v/>
      </c>
      <c r="N2547" s="54">
        <f>IF(OR($B2547="",N$3&lt;$D2547+Настройки!$B$7),0,MAX(0,$E2547-MAX(0,SUMIFS(Тех_Движение!$G$2:$G$5111,Тех_Движение!$D$2:$D$5111,$C2547,Тех_Движение!$B$2:$B$5111,"&lt;="&amp;N$3)-$F2547)))</f>
        <v/>
      </c>
      <c r="O2547" s="54">
        <f>IF(OR($B2547="",O$3&lt;$D2547+Настройки!$B$7),0,MAX(0,$E2547-MAX(0,SUMIFS(Тех_Движение!$G$2:$G$5111,Тех_Движение!$D$2:$D$5111,$C2547,Тех_Движение!$B$2:$B$5111,"&lt;="&amp;O$3)-$F2547)))</f>
        <v/>
      </c>
      <c r="P2547" s="54">
        <f>IF(OR($B2547="",P$3&lt;$D2547+Настройки!$B$7),0,MAX(0,$E2547-MAX(0,SUMIFS(Тех_Движение!$G$2:$G$5111,Тех_Движение!$D$2:$D$5111,$C2547,Тех_Движение!$B$2:$B$5111,"&lt;="&amp;P$3)-$F2547)))</f>
        <v/>
      </c>
      <c r="Q2547" s="54">
        <f>IF(OR($B2547="",Q$3&lt;$D2547+Настройки!$B$7),0,MAX(0,$E2547-MAX(0,SUMIFS(Тех_Движение!$G$2:$G$5111,Тех_Движение!$D$2:$D$5111,$C2547,Тех_Движение!$B$2:$B$5111,"&lt;="&amp;Q$3)-$F2547)))</f>
        <v/>
      </c>
      <c r="R2547" s="54">
        <f>IF($B2547="","",SUM($K2547:$Q2547))</f>
        <v/>
      </c>
      <c r="S2547" s="56">
        <f>IF($B2547="","",VLOOKUP($C2547,Настройки!$A$11:$L$17,9,FALSE))</f>
        <v/>
      </c>
      <c r="T2547" s="56">
        <f>IF($B2547="","",$R2547*$S2547)</f>
        <v/>
      </c>
    </row>
    <row r="2548">
      <c r="A2548" s="20">
        <f>Тех_Движение!$A$2545</f>
        <v/>
      </c>
      <c r="B2548" s="20">
        <f>IF(Тех_Движение!$F$2545&gt;0,Тех_Движение!$I$2545,"")</f>
        <v/>
      </c>
      <c r="C2548" s="20">
        <f>IF($B2548="","",Тех_Движение!$D$2545)</f>
        <v/>
      </c>
      <c r="D2548" s="42">
        <f>IF($B2548="","",Тех_Движение!$B$2545)</f>
        <v/>
      </c>
      <c r="E2548" s="54">
        <f>IF($B2548="","",Тех_Движение!$F$2545)</f>
        <v/>
      </c>
      <c r="F2548" s="54">
        <f>IF($B2548="","",SUMIFS($E$5:$E2547,$C$5:$C2547,$C2548))</f>
        <v/>
      </c>
      <c r="G2548" s="54">
        <f>IF($B2548="","",MAX(0,$E2548-MAX(0,SUMIFS(Тех_Движение!$G$2:$G$5111,Тех_Движение!$D$2:$D$5111,$C2548,Тех_Движение!$B$2:$B$5111,"&lt;="&amp;Настройки!$B$5-1)-$F2548)))</f>
        <v/>
      </c>
      <c r="H2548" s="54">
        <f>IF($B2548="","",IF(AND($D2548&gt;=Настройки!$B$5,$D2548&lt;=Настройки!$B$6),$E2548,0))</f>
        <v/>
      </c>
      <c r="I2548" s="54">
        <f>IF($B2548="","",$G2548+$H2548-$J2548)</f>
        <v/>
      </c>
      <c r="J2548" s="54">
        <f>IF($B2548="","",MAX(0,$E2548-MAX(0,SUMIFS(Тех_Движение!$G$2:$G$5111,Тех_Движение!$D$2:$D$5111,$C2548,Тех_Движение!$B$2:$B$5111,"&lt;="&amp;Настройки!$B$6)-$F2548)))</f>
        <v/>
      </c>
      <c r="K2548" s="54">
        <f>IF(OR($B2548="",K$3&lt;$D2548+Настройки!$B$7),0,MAX(0,$E2548-MAX(0,SUMIFS(Тех_Движение!$G$2:$G$5111,Тех_Движение!$D$2:$D$5111,$C2548,Тех_Движение!$B$2:$B$5111,"&lt;="&amp;K$3)-$F2548)))</f>
        <v/>
      </c>
      <c r="L2548" s="54">
        <f>IF(OR($B2548="",L$3&lt;$D2548+Настройки!$B$7),0,MAX(0,$E2548-MAX(0,SUMIFS(Тех_Движение!$G$2:$G$5111,Тех_Движение!$D$2:$D$5111,$C2548,Тех_Движение!$B$2:$B$5111,"&lt;="&amp;L$3)-$F2548)))</f>
        <v/>
      </c>
      <c r="M2548" s="54">
        <f>IF(OR($B2548="",M$3&lt;$D2548+Настройки!$B$7),0,MAX(0,$E2548-MAX(0,SUMIFS(Тех_Движение!$G$2:$G$5111,Тех_Движение!$D$2:$D$5111,$C2548,Тех_Движение!$B$2:$B$5111,"&lt;="&amp;M$3)-$F2548)))</f>
        <v/>
      </c>
      <c r="N2548" s="54">
        <f>IF(OR($B2548="",N$3&lt;$D2548+Настройки!$B$7),0,MAX(0,$E2548-MAX(0,SUMIFS(Тех_Движение!$G$2:$G$5111,Тех_Движение!$D$2:$D$5111,$C2548,Тех_Движение!$B$2:$B$5111,"&lt;="&amp;N$3)-$F2548)))</f>
        <v/>
      </c>
      <c r="O2548" s="54">
        <f>IF(OR($B2548="",O$3&lt;$D2548+Настройки!$B$7),0,MAX(0,$E2548-MAX(0,SUMIFS(Тех_Движение!$G$2:$G$5111,Тех_Движение!$D$2:$D$5111,$C2548,Тех_Движение!$B$2:$B$5111,"&lt;="&amp;O$3)-$F2548)))</f>
        <v/>
      </c>
      <c r="P2548" s="54">
        <f>IF(OR($B2548="",P$3&lt;$D2548+Настройки!$B$7),0,MAX(0,$E2548-MAX(0,SUMIFS(Тех_Движение!$G$2:$G$5111,Тех_Движение!$D$2:$D$5111,$C2548,Тех_Движение!$B$2:$B$5111,"&lt;="&amp;P$3)-$F2548)))</f>
        <v/>
      </c>
      <c r="Q2548" s="54">
        <f>IF(OR($B2548="",Q$3&lt;$D2548+Настройки!$B$7),0,MAX(0,$E2548-MAX(0,SUMIFS(Тех_Движение!$G$2:$G$5111,Тех_Движение!$D$2:$D$5111,$C2548,Тех_Движение!$B$2:$B$5111,"&lt;="&amp;Q$3)-$F2548)))</f>
        <v/>
      </c>
      <c r="R2548" s="54">
        <f>IF($B2548="","",SUM($K2548:$Q2548))</f>
        <v/>
      </c>
      <c r="S2548" s="56">
        <f>IF($B2548="","",VLOOKUP($C2548,Настройки!$A$11:$L$17,9,FALSE))</f>
        <v/>
      </c>
      <c r="T2548" s="56">
        <f>IF($B2548="","",$R2548*$S2548)</f>
        <v/>
      </c>
    </row>
    <row r="2549">
      <c r="A2549" s="20">
        <f>Тех_Движение!$A$2546</f>
        <v/>
      </c>
      <c r="B2549" s="20">
        <f>IF(Тех_Движение!$F$2546&gt;0,Тех_Движение!$I$2546,"")</f>
        <v/>
      </c>
      <c r="C2549" s="20">
        <f>IF($B2549="","",Тех_Движение!$D$2546)</f>
        <v/>
      </c>
      <c r="D2549" s="42">
        <f>IF($B2549="","",Тех_Движение!$B$2546)</f>
        <v/>
      </c>
      <c r="E2549" s="54">
        <f>IF($B2549="","",Тех_Движение!$F$2546)</f>
        <v/>
      </c>
      <c r="F2549" s="54">
        <f>IF($B2549="","",SUMIFS($E$5:$E2548,$C$5:$C2548,$C2549))</f>
        <v/>
      </c>
      <c r="G2549" s="54">
        <f>IF($B2549="","",MAX(0,$E2549-MAX(0,SUMIFS(Тех_Движение!$G$2:$G$5111,Тех_Движение!$D$2:$D$5111,$C2549,Тех_Движение!$B$2:$B$5111,"&lt;="&amp;Настройки!$B$5-1)-$F2549)))</f>
        <v/>
      </c>
      <c r="H2549" s="54">
        <f>IF($B2549="","",IF(AND($D2549&gt;=Настройки!$B$5,$D2549&lt;=Настройки!$B$6),$E2549,0))</f>
        <v/>
      </c>
      <c r="I2549" s="54">
        <f>IF($B2549="","",$G2549+$H2549-$J2549)</f>
        <v/>
      </c>
      <c r="J2549" s="54">
        <f>IF($B2549="","",MAX(0,$E2549-MAX(0,SUMIFS(Тех_Движение!$G$2:$G$5111,Тех_Движение!$D$2:$D$5111,$C2549,Тех_Движение!$B$2:$B$5111,"&lt;="&amp;Настройки!$B$6)-$F2549)))</f>
        <v/>
      </c>
      <c r="K2549" s="54">
        <f>IF(OR($B2549="",K$3&lt;$D2549+Настройки!$B$7),0,MAX(0,$E2549-MAX(0,SUMIFS(Тех_Движение!$G$2:$G$5111,Тех_Движение!$D$2:$D$5111,$C2549,Тех_Движение!$B$2:$B$5111,"&lt;="&amp;K$3)-$F2549)))</f>
        <v/>
      </c>
      <c r="L2549" s="54">
        <f>IF(OR($B2549="",L$3&lt;$D2549+Настройки!$B$7),0,MAX(0,$E2549-MAX(0,SUMIFS(Тех_Движение!$G$2:$G$5111,Тех_Движение!$D$2:$D$5111,$C2549,Тех_Движение!$B$2:$B$5111,"&lt;="&amp;L$3)-$F2549)))</f>
        <v/>
      </c>
      <c r="M2549" s="54">
        <f>IF(OR($B2549="",M$3&lt;$D2549+Настройки!$B$7),0,MAX(0,$E2549-MAX(0,SUMIFS(Тех_Движение!$G$2:$G$5111,Тех_Движение!$D$2:$D$5111,$C2549,Тех_Движение!$B$2:$B$5111,"&lt;="&amp;M$3)-$F2549)))</f>
        <v/>
      </c>
      <c r="N2549" s="54">
        <f>IF(OR($B2549="",N$3&lt;$D2549+Настройки!$B$7),0,MAX(0,$E2549-MAX(0,SUMIFS(Тех_Движение!$G$2:$G$5111,Тех_Движение!$D$2:$D$5111,$C2549,Тех_Движение!$B$2:$B$5111,"&lt;="&amp;N$3)-$F2549)))</f>
        <v/>
      </c>
      <c r="O2549" s="54">
        <f>IF(OR($B2549="",O$3&lt;$D2549+Настройки!$B$7),0,MAX(0,$E2549-MAX(0,SUMIFS(Тех_Движение!$G$2:$G$5111,Тех_Движение!$D$2:$D$5111,$C2549,Тех_Движение!$B$2:$B$5111,"&lt;="&amp;O$3)-$F2549)))</f>
        <v/>
      </c>
      <c r="P2549" s="54">
        <f>IF(OR($B2549="",P$3&lt;$D2549+Настройки!$B$7),0,MAX(0,$E2549-MAX(0,SUMIFS(Тех_Движение!$G$2:$G$5111,Тех_Движение!$D$2:$D$5111,$C2549,Тех_Движение!$B$2:$B$5111,"&lt;="&amp;P$3)-$F2549)))</f>
        <v/>
      </c>
      <c r="Q2549" s="54">
        <f>IF(OR($B2549="",Q$3&lt;$D2549+Настройки!$B$7),0,MAX(0,$E2549-MAX(0,SUMIFS(Тех_Движение!$G$2:$G$5111,Тех_Движение!$D$2:$D$5111,$C2549,Тех_Движение!$B$2:$B$5111,"&lt;="&amp;Q$3)-$F2549)))</f>
        <v/>
      </c>
      <c r="R2549" s="54">
        <f>IF($B2549="","",SUM($K2549:$Q2549))</f>
        <v/>
      </c>
      <c r="S2549" s="56">
        <f>IF($B2549="","",VLOOKUP($C2549,Настройки!$A$11:$L$17,9,FALSE))</f>
        <v/>
      </c>
      <c r="T2549" s="56">
        <f>IF($B2549="","",$R2549*$S2549)</f>
        <v/>
      </c>
    </row>
    <row r="2550">
      <c r="A2550" s="20">
        <f>Тех_Движение!$A$2547</f>
        <v/>
      </c>
      <c r="B2550" s="20">
        <f>IF(Тех_Движение!$F$2547&gt;0,Тех_Движение!$I$2547,"")</f>
        <v/>
      </c>
      <c r="C2550" s="20">
        <f>IF($B2550="","",Тех_Движение!$D$2547)</f>
        <v/>
      </c>
      <c r="D2550" s="42">
        <f>IF($B2550="","",Тех_Движение!$B$2547)</f>
        <v/>
      </c>
      <c r="E2550" s="54">
        <f>IF($B2550="","",Тех_Движение!$F$2547)</f>
        <v/>
      </c>
      <c r="F2550" s="54">
        <f>IF($B2550="","",SUMIFS($E$5:$E2549,$C$5:$C2549,$C2550))</f>
        <v/>
      </c>
      <c r="G2550" s="54">
        <f>IF($B2550="","",MAX(0,$E2550-MAX(0,SUMIFS(Тех_Движение!$G$2:$G$5111,Тех_Движение!$D$2:$D$5111,$C2550,Тех_Движение!$B$2:$B$5111,"&lt;="&amp;Настройки!$B$5-1)-$F2550)))</f>
        <v/>
      </c>
      <c r="H2550" s="54">
        <f>IF($B2550="","",IF(AND($D2550&gt;=Настройки!$B$5,$D2550&lt;=Настройки!$B$6),$E2550,0))</f>
        <v/>
      </c>
      <c r="I2550" s="54">
        <f>IF($B2550="","",$G2550+$H2550-$J2550)</f>
        <v/>
      </c>
      <c r="J2550" s="54">
        <f>IF($B2550="","",MAX(0,$E2550-MAX(0,SUMIFS(Тех_Движение!$G$2:$G$5111,Тех_Движение!$D$2:$D$5111,$C2550,Тех_Движение!$B$2:$B$5111,"&lt;="&amp;Настройки!$B$6)-$F2550)))</f>
        <v/>
      </c>
      <c r="K2550" s="54">
        <f>IF(OR($B2550="",K$3&lt;$D2550+Настройки!$B$7),0,MAX(0,$E2550-MAX(0,SUMIFS(Тех_Движение!$G$2:$G$5111,Тех_Движение!$D$2:$D$5111,$C2550,Тех_Движение!$B$2:$B$5111,"&lt;="&amp;K$3)-$F2550)))</f>
        <v/>
      </c>
      <c r="L2550" s="54">
        <f>IF(OR($B2550="",L$3&lt;$D2550+Настройки!$B$7),0,MAX(0,$E2550-MAX(0,SUMIFS(Тех_Движение!$G$2:$G$5111,Тех_Движение!$D$2:$D$5111,$C2550,Тех_Движение!$B$2:$B$5111,"&lt;="&amp;L$3)-$F2550)))</f>
        <v/>
      </c>
      <c r="M2550" s="54">
        <f>IF(OR($B2550="",M$3&lt;$D2550+Настройки!$B$7),0,MAX(0,$E2550-MAX(0,SUMIFS(Тех_Движение!$G$2:$G$5111,Тех_Движение!$D$2:$D$5111,$C2550,Тех_Движение!$B$2:$B$5111,"&lt;="&amp;M$3)-$F2550)))</f>
        <v/>
      </c>
      <c r="N2550" s="54">
        <f>IF(OR($B2550="",N$3&lt;$D2550+Настройки!$B$7),0,MAX(0,$E2550-MAX(0,SUMIFS(Тех_Движение!$G$2:$G$5111,Тех_Движение!$D$2:$D$5111,$C2550,Тех_Движение!$B$2:$B$5111,"&lt;="&amp;N$3)-$F2550)))</f>
        <v/>
      </c>
      <c r="O2550" s="54">
        <f>IF(OR($B2550="",O$3&lt;$D2550+Настройки!$B$7),0,MAX(0,$E2550-MAX(0,SUMIFS(Тех_Движение!$G$2:$G$5111,Тех_Движение!$D$2:$D$5111,$C2550,Тех_Движение!$B$2:$B$5111,"&lt;="&amp;O$3)-$F2550)))</f>
        <v/>
      </c>
      <c r="P2550" s="54">
        <f>IF(OR($B2550="",P$3&lt;$D2550+Настройки!$B$7),0,MAX(0,$E2550-MAX(0,SUMIFS(Тех_Движение!$G$2:$G$5111,Тех_Движение!$D$2:$D$5111,$C2550,Тех_Движение!$B$2:$B$5111,"&lt;="&amp;P$3)-$F2550)))</f>
        <v/>
      </c>
      <c r="Q2550" s="54">
        <f>IF(OR($B2550="",Q$3&lt;$D2550+Настройки!$B$7),0,MAX(0,$E2550-MAX(0,SUMIFS(Тех_Движение!$G$2:$G$5111,Тех_Движение!$D$2:$D$5111,$C2550,Тех_Движение!$B$2:$B$5111,"&lt;="&amp;Q$3)-$F2550)))</f>
        <v/>
      </c>
      <c r="R2550" s="54">
        <f>IF($B2550="","",SUM($K2550:$Q2550))</f>
        <v/>
      </c>
      <c r="S2550" s="56">
        <f>IF($B2550="","",VLOOKUP($C2550,Настройки!$A$11:$L$17,9,FALSE))</f>
        <v/>
      </c>
      <c r="T2550" s="56">
        <f>IF($B2550="","",$R2550*$S2550)</f>
        <v/>
      </c>
    </row>
    <row r="2551">
      <c r="A2551" s="20">
        <f>Тех_Движение!$A$2548</f>
        <v/>
      </c>
      <c r="B2551" s="20">
        <f>IF(Тех_Движение!$F$2548&gt;0,Тех_Движение!$I$2548,"")</f>
        <v/>
      </c>
      <c r="C2551" s="20">
        <f>IF($B2551="","",Тех_Движение!$D$2548)</f>
        <v/>
      </c>
      <c r="D2551" s="42">
        <f>IF($B2551="","",Тех_Движение!$B$2548)</f>
        <v/>
      </c>
      <c r="E2551" s="54">
        <f>IF($B2551="","",Тех_Движение!$F$2548)</f>
        <v/>
      </c>
      <c r="F2551" s="54">
        <f>IF($B2551="","",SUMIFS($E$5:$E2550,$C$5:$C2550,$C2551))</f>
        <v/>
      </c>
      <c r="G2551" s="54">
        <f>IF($B2551="","",MAX(0,$E2551-MAX(0,SUMIFS(Тех_Движение!$G$2:$G$5111,Тех_Движение!$D$2:$D$5111,$C2551,Тех_Движение!$B$2:$B$5111,"&lt;="&amp;Настройки!$B$5-1)-$F2551)))</f>
        <v/>
      </c>
      <c r="H2551" s="54">
        <f>IF($B2551="","",IF(AND($D2551&gt;=Настройки!$B$5,$D2551&lt;=Настройки!$B$6),$E2551,0))</f>
        <v/>
      </c>
      <c r="I2551" s="54">
        <f>IF($B2551="","",$G2551+$H2551-$J2551)</f>
        <v/>
      </c>
      <c r="J2551" s="54">
        <f>IF($B2551="","",MAX(0,$E2551-MAX(0,SUMIFS(Тех_Движение!$G$2:$G$5111,Тех_Движение!$D$2:$D$5111,$C2551,Тех_Движение!$B$2:$B$5111,"&lt;="&amp;Настройки!$B$6)-$F2551)))</f>
        <v/>
      </c>
      <c r="K2551" s="54">
        <f>IF(OR($B2551="",K$3&lt;$D2551+Настройки!$B$7),0,MAX(0,$E2551-MAX(0,SUMIFS(Тех_Движение!$G$2:$G$5111,Тех_Движение!$D$2:$D$5111,$C2551,Тех_Движение!$B$2:$B$5111,"&lt;="&amp;K$3)-$F2551)))</f>
        <v/>
      </c>
      <c r="L2551" s="54">
        <f>IF(OR($B2551="",L$3&lt;$D2551+Настройки!$B$7),0,MAX(0,$E2551-MAX(0,SUMIFS(Тех_Движение!$G$2:$G$5111,Тех_Движение!$D$2:$D$5111,$C2551,Тех_Движение!$B$2:$B$5111,"&lt;="&amp;L$3)-$F2551)))</f>
        <v/>
      </c>
      <c r="M2551" s="54">
        <f>IF(OR($B2551="",M$3&lt;$D2551+Настройки!$B$7),0,MAX(0,$E2551-MAX(0,SUMIFS(Тех_Движение!$G$2:$G$5111,Тех_Движение!$D$2:$D$5111,$C2551,Тех_Движение!$B$2:$B$5111,"&lt;="&amp;M$3)-$F2551)))</f>
        <v/>
      </c>
      <c r="N2551" s="54">
        <f>IF(OR($B2551="",N$3&lt;$D2551+Настройки!$B$7),0,MAX(0,$E2551-MAX(0,SUMIFS(Тех_Движение!$G$2:$G$5111,Тех_Движение!$D$2:$D$5111,$C2551,Тех_Движение!$B$2:$B$5111,"&lt;="&amp;N$3)-$F2551)))</f>
        <v/>
      </c>
      <c r="O2551" s="54">
        <f>IF(OR($B2551="",O$3&lt;$D2551+Настройки!$B$7),0,MAX(0,$E2551-MAX(0,SUMIFS(Тех_Движение!$G$2:$G$5111,Тех_Движение!$D$2:$D$5111,$C2551,Тех_Движение!$B$2:$B$5111,"&lt;="&amp;O$3)-$F2551)))</f>
        <v/>
      </c>
      <c r="P2551" s="54">
        <f>IF(OR($B2551="",P$3&lt;$D2551+Настройки!$B$7),0,MAX(0,$E2551-MAX(0,SUMIFS(Тех_Движение!$G$2:$G$5111,Тех_Движение!$D$2:$D$5111,$C2551,Тех_Движение!$B$2:$B$5111,"&lt;="&amp;P$3)-$F2551)))</f>
        <v/>
      </c>
      <c r="Q2551" s="54">
        <f>IF(OR($B2551="",Q$3&lt;$D2551+Настройки!$B$7),0,MAX(0,$E2551-MAX(0,SUMIFS(Тех_Движение!$G$2:$G$5111,Тех_Движение!$D$2:$D$5111,$C2551,Тех_Движение!$B$2:$B$5111,"&lt;="&amp;Q$3)-$F2551)))</f>
        <v/>
      </c>
      <c r="R2551" s="54">
        <f>IF($B2551="","",SUM($K2551:$Q2551))</f>
        <v/>
      </c>
      <c r="S2551" s="56">
        <f>IF($B2551="","",VLOOKUP($C2551,Настройки!$A$11:$L$17,9,FALSE))</f>
        <v/>
      </c>
      <c r="T2551" s="56">
        <f>IF($B2551="","",$R2551*$S2551)</f>
        <v/>
      </c>
    </row>
    <row r="2552">
      <c r="A2552" s="20">
        <f>Тех_Движение!$A$2549</f>
        <v/>
      </c>
      <c r="B2552" s="20">
        <f>IF(Тех_Движение!$F$2549&gt;0,Тех_Движение!$I$2549,"")</f>
        <v/>
      </c>
      <c r="C2552" s="20">
        <f>IF($B2552="","",Тех_Движение!$D$2549)</f>
        <v/>
      </c>
      <c r="D2552" s="42">
        <f>IF($B2552="","",Тех_Движение!$B$2549)</f>
        <v/>
      </c>
      <c r="E2552" s="54">
        <f>IF($B2552="","",Тех_Движение!$F$2549)</f>
        <v/>
      </c>
      <c r="F2552" s="54">
        <f>IF($B2552="","",SUMIFS($E$5:$E2551,$C$5:$C2551,$C2552))</f>
        <v/>
      </c>
      <c r="G2552" s="54">
        <f>IF($B2552="","",MAX(0,$E2552-MAX(0,SUMIFS(Тех_Движение!$G$2:$G$5111,Тех_Движение!$D$2:$D$5111,$C2552,Тех_Движение!$B$2:$B$5111,"&lt;="&amp;Настройки!$B$5-1)-$F2552)))</f>
        <v/>
      </c>
      <c r="H2552" s="54">
        <f>IF($B2552="","",IF(AND($D2552&gt;=Настройки!$B$5,$D2552&lt;=Настройки!$B$6),$E2552,0))</f>
        <v/>
      </c>
      <c r="I2552" s="54">
        <f>IF($B2552="","",$G2552+$H2552-$J2552)</f>
        <v/>
      </c>
      <c r="J2552" s="54">
        <f>IF($B2552="","",MAX(0,$E2552-MAX(0,SUMIFS(Тех_Движение!$G$2:$G$5111,Тех_Движение!$D$2:$D$5111,$C2552,Тех_Движение!$B$2:$B$5111,"&lt;="&amp;Настройки!$B$6)-$F2552)))</f>
        <v/>
      </c>
      <c r="K2552" s="54">
        <f>IF(OR($B2552="",K$3&lt;$D2552+Настройки!$B$7),0,MAX(0,$E2552-MAX(0,SUMIFS(Тех_Движение!$G$2:$G$5111,Тех_Движение!$D$2:$D$5111,$C2552,Тех_Движение!$B$2:$B$5111,"&lt;="&amp;K$3)-$F2552)))</f>
        <v/>
      </c>
      <c r="L2552" s="54">
        <f>IF(OR($B2552="",L$3&lt;$D2552+Настройки!$B$7),0,MAX(0,$E2552-MAX(0,SUMIFS(Тех_Движение!$G$2:$G$5111,Тех_Движение!$D$2:$D$5111,$C2552,Тех_Движение!$B$2:$B$5111,"&lt;="&amp;L$3)-$F2552)))</f>
        <v/>
      </c>
      <c r="M2552" s="54">
        <f>IF(OR($B2552="",M$3&lt;$D2552+Настройки!$B$7),0,MAX(0,$E2552-MAX(0,SUMIFS(Тех_Движение!$G$2:$G$5111,Тех_Движение!$D$2:$D$5111,$C2552,Тех_Движение!$B$2:$B$5111,"&lt;="&amp;M$3)-$F2552)))</f>
        <v/>
      </c>
      <c r="N2552" s="54">
        <f>IF(OR($B2552="",N$3&lt;$D2552+Настройки!$B$7),0,MAX(0,$E2552-MAX(0,SUMIFS(Тех_Движение!$G$2:$G$5111,Тех_Движение!$D$2:$D$5111,$C2552,Тех_Движение!$B$2:$B$5111,"&lt;="&amp;N$3)-$F2552)))</f>
        <v/>
      </c>
      <c r="O2552" s="54">
        <f>IF(OR($B2552="",O$3&lt;$D2552+Настройки!$B$7),0,MAX(0,$E2552-MAX(0,SUMIFS(Тех_Движение!$G$2:$G$5111,Тех_Движение!$D$2:$D$5111,$C2552,Тех_Движение!$B$2:$B$5111,"&lt;="&amp;O$3)-$F2552)))</f>
        <v/>
      </c>
      <c r="P2552" s="54">
        <f>IF(OR($B2552="",P$3&lt;$D2552+Настройки!$B$7),0,MAX(0,$E2552-MAX(0,SUMIFS(Тех_Движение!$G$2:$G$5111,Тех_Движение!$D$2:$D$5111,$C2552,Тех_Движение!$B$2:$B$5111,"&lt;="&amp;P$3)-$F2552)))</f>
        <v/>
      </c>
      <c r="Q2552" s="54">
        <f>IF(OR($B2552="",Q$3&lt;$D2552+Настройки!$B$7),0,MAX(0,$E2552-MAX(0,SUMIFS(Тех_Движение!$G$2:$G$5111,Тех_Движение!$D$2:$D$5111,$C2552,Тех_Движение!$B$2:$B$5111,"&lt;="&amp;Q$3)-$F2552)))</f>
        <v/>
      </c>
      <c r="R2552" s="54">
        <f>IF($B2552="","",SUM($K2552:$Q2552))</f>
        <v/>
      </c>
      <c r="S2552" s="56">
        <f>IF($B2552="","",VLOOKUP($C2552,Настройки!$A$11:$L$17,9,FALSE))</f>
        <v/>
      </c>
      <c r="T2552" s="56">
        <f>IF($B2552="","",$R2552*$S2552)</f>
        <v/>
      </c>
    </row>
    <row r="2553">
      <c r="A2553" s="20">
        <f>Тех_Движение!$A$2550</f>
        <v/>
      </c>
      <c r="B2553" s="20">
        <f>IF(Тех_Движение!$F$2550&gt;0,Тех_Движение!$I$2550,"")</f>
        <v/>
      </c>
      <c r="C2553" s="20">
        <f>IF($B2553="","",Тех_Движение!$D$2550)</f>
        <v/>
      </c>
      <c r="D2553" s="42">
        <f>IF($B2553="","",Тех_Движение!$B$2550)</f>
        <v/>
      </c>
      <c r="E2553" s="54">
        <f>IF($B2553="","",Тех_Движение!$F$2550)</f>
        <v/>
      </c>
      <c r="F2553" s="54">
        <f>IF($B2553="","",SUMIFS($E$5:$E2552,$C$5:$C2552,$C2553))</f>
        <v/>
      </c>
      <c r="G2553" s="54">
        <f>IF($B2553="","",MAX(0,$E2553-MAX(0,SUMIFS(Тех_Движение!$G$2:$G$5111,Тех_Движение!$D$2:$D$5111,$C2553,Тех_Движение!$B$2:$B$5111,"&lt;="&amp;Настройки!$B$5-1)-$F2553)))</f>
        <v/>
      </c>
      <c r="H2553" s="54">
        <f>IF($B2553="","",IF(AND($D2553&gt;=Настройки!$B$5,$D2553&lt;=Настройки!$B$6),$E2553,0))</f>
        <v/>
      </c>
      <c r="I2553" s="54">
        <f>IF($B2553="","",$G2553+$H2553-$J2553)</f>
        <v/>
      </c>
      <c r="J2553" s="54">
        <f>IF($B2553="","",MAX(0,$E2553-MAX(0,SUMIFS(Тех_Движение!$G$2:$G$5111,Тех_Движение!$D$2:$D$5111,$C2553,Тех_Движение!$B$2:$B$5111,"&lt;="&amp;Настройки!$B$6)-$F2553)))</f>
        <v/>
      </c>
      <c r="K2553" s="54">
        <f>IF(OR($B2553="",K$3&lt;$D2553+Настройки!$B$7),0,MAX(0,$E2553-MAX(0,SUMIFS(Тех_Движение!$G$2:$G$5111,Тех_Движение!$D$2:$D$5111,$C2553,Тех_Движение!$B$2:$B$5111,"&lt;="&amp;K$3)-$F2553)))</f>
        <v/>
      </c>
      <c r="L2553" s="54">
        <f>IF(OR($B2553="",L$3&lt;$D2553+Настройки!$B$7),0,MAX(0,$E2553-MAX(0,SUMIFS(Тех_Движение!$G$2:$G$5111,Тех_Движение!$D$2:$D$5111,$C2553,Тех_Движение!$B$2:$B$5111,"&lt;="&amp;L$3)-$F2553)))</f>
        <v/>
      </c>
      <c r="M2553" s="54">
        <f>IF(OR($B2553="",M$3&lt;$D2553+Настройки!$B$7),0,MAX(0,$E2553-MAX(0,SUMIFS(Тех_Движение!$G$2:$G$5111,Тех_Движение!$D$2:$D$5111,$C2553,Тех_Движение!$B$2:$B$5111,"&lt;="&amp;M$3)-$F2553)))</f>
        <v/>
      </c>
      <c r="N2553" s="54">
        <f>IF(OR($B2553="",N$3&lt;$D2553+Настройки!$B$7),0,MAX(0,$E2553-MAX(0,SUMIFS(Тех_Движение!$G$2:$G$5111,Тех_Движение!$D$2:$D$5111,$C2553,Тех_Движение!$B$2:$B$5111,"&lt;="&amp;N$3)-$F2553)))</f>
        <v/>
      </c>
      <c r="O2553" s="54">
        <f>IF(OR($B2553="",O$3&lt;$D2553+Настройки!$B$7),0,MAX(0,$E2553-MAX(0,SUMIFS(Тех_Движение!$G$2:$G$5111,Тех_Движение!$D$2:$D$5111,$C2553,Тех_Движение!$B$2:$B$5111,"&lt;="&amp;O$3)-$F2553)))</f>
        <v/>
      </c>
      <c r="P2553" s="54">
        <f>IF(OR($B2553="",P$3&lt;$D2553+Настройки!$B$7),0,MAX(0,$E2553-MAX(0,SUMIFS(Тех_Движение!$G$2:$G$5111,Тех_Движение!$D$2:$D$5111,$C2553,Тех_Движение!$B$2:$B$5111,"&lt;="&amp;P$3)-$F2553)))</f>
        <v/>
      </c>
      <c r="Q2553" s="54">
        <f>IF(OR($B2553="",Q$3&lt;$D2553+Настройки!$B$7),0,MAX(0,$E2553-MAX(0,SUMIFS(Тех_Движение!$G$2:$G$5111,Тех_Движение!$D$2:$D$5111,$C2553,Тех_Движение!$B$2:$B$5111,"&lt;="&amp;Q$3)-$F2553)))</f>
        <v/>
      </c>
      <c r="R2553" s="54">
        <f>IF($B2553="","",SUM($K2553:$Q2553))</f>
        <v/>
      </c>
      <c r="S2553" s="56">
        <f>IF($B2553="","",VLOOKUP($C2553,Настройки!$A$11:$L$17,9,FALSE))</f>
        <v/>
      </c>
      <c r="T2553" s="56">
        <f>IF($B2553="","",$R2553*$S2553)</f>
        <v/>
      </c>
    </row>
    <row r="2554">
      <c r="A2554" s="20">
        <f>Тех_Движение!$A$2551</f>
        <v/>
      </c>
      <c r="B2554" s="20">
        <f>IF(Тех_Движение!$F$2551&gt;0,Тех_Движение!$I$2551,"")</f>
        <v/>
      </c>
      <c r="C2554" s="20">
        <f>IF($B2554="","",Тех_Движение!$D$2551)</f>
        <v/>
      </c>
      <c r="D2554" s="42">
        <f>IF($B2554="","",Тех_Движение!$B$2551)</f>
        <v/>
      </c>
      <c r="E2554" s="54">
        <f>IF($B2554="","",Тех_Движение!$F$2551)</f>
        <v/>
      </c>
      <c r="F2554" s="54">
        <f>IF($B2554="","",SUMIFS($E$5:$E2553,$C$5:$C2553,$C2554))</f>
        <v/>
      </c>
      <c r="G2554" s="54">
        <f>IF($B2554="","",MAX(0,$E2554-MAX(0,SUMIFS(Тех_Движение!$G$2:$G$5111,Тех_Движение!$D$2:$D$5111,$C2554,Тех_Движение!$B$2:$B$5111,"&lt;="&amp;Настройки!$B$5-1)-$F2554)))</f>
        <v/>
      </c>
      <c r="H2554" s="54">
        <f>IF($B2554="","",IF(AND($D2554&gt;=Настройки!$B$5,$D2554&lt;=Настройки!$B$6),$E2554,0))</f>
        <v/>
      </c>
      <c r="I2554" s="54">
        <f>IF($B2554="","",$G2554+$H2554-$J2554)</f>
        <v/>
      </c>
      <c r="J2554" s="54">
        <f>IF($B2554="","",MAX(0,$E2554-MAX(0,SUMIFS(Тех_Движение!$G$2:$G$5111,Тех_Движение!$D$2:$D$5111,$C2554,Тех_Движение!$B$2:$B$5111,"&lt;="&amp;Настройки!$B$6)-$F2554)))</f>
        <v/>
      </c>
      <c r="K2554" s="54">
        <f>IF(OR($B2554="",K$3&lt;$D2554+Настройки!$B$7),0,MAX(0,$E2554-MAX(0,SUMIFS(Тех_Движение!$G$2:$G$5111,Тех_Движение!$D$2:$D$5111,$C2554,Тех_Движение!$B$2:$B$5111,"&lt;="&amp;K$3)-$F2554)))</f>
        <v/>
      </c>
      <c r="L2554" s="54">
        <f>IF(OR($B2554="",L$3&lt;$D2554+Настройки!$B$7),0,MAX(0,$E2554-MAX(0,SUMIFS(Тех_Движение!$G$2:$G$5111,Тех_Движение!$D$2:$D$5111,$C2554,Тех_Движение!$B$2:$B$5111,"&lt;="&amp;L$3)-$F2554)))</f>
        <v/>
      </c>
      <c r="M2554" s="54">
        <f>IF(OR($B2554="",M$3&lt;$D2554+Настройки!$B$7),0,MAX(0,$E2554-MAX(0,SUMIFS(Тех_Движение!$G$2:$G$5111,Тех_Движение!$D$2:$D$5111,$C2554,Тех_Движение!$B$2:$B$5111,"&lt;="&amp;M$3)-$F2554)))</f>
        <v/>
      </c>
      <c r="N2554" s="54">
        <f>IF(OR($B2554="",N$3&lt;$D2554+Настройки!$B$7),0,MAX(0,$E2554-MAX(0,SUMIFS(Тех_Движение!$G$2:$G$5111,Тех_Движение!$D$2:$D$5111,$C2554,Тех_Движение!$B$2:$B$5111,"&lt;="&amp;N$3)-$F2554)))</f>
        <v/>
      </c>
      <c r="O2554" s="54">
        <f>IF(OR($B2554="",O$3&lt;$D2554+Настройки!$B$7),0,MAX(0,$E2554-MAX(0,SUMIFS(Тех_Движение!$G$2:$G$5111,Тех_Движение!$D$2:$D$5111,$C2554,Тех_Движение!$B$2:$B$5111,"&lt;="&amp;O$3)-$F2554)))</f>
        <v/>
      </c>
      <c r="P2554" s="54">
        <f>IF(OR($B2554="",P$3&lt;$D2554+Настройки!$B$7),0,MAX(0,$E2554-MAX(0,SUMIFS(Тех_Движение!$G$2:$G$5111,Тех_Движение!$D$2:$D$5111,$C2554,Тех_Движение!$B$2:$B$5111,"&lt;="&amp;P$3)-$F2554)))</f>
        <v/>
      </c>
      <c r="Q2554" s="54">
        <f>IF(OR($B2554="",Q$3&lt;$D2554+Настройки!$B$7),0,MAX(0,$E2554-MAX(0,SUMIFS(Тех_Движение!$G$2:$G$5111,Тех_Движение!$D$2:$D$5111,$C2554,Тех_Движение!$B$2:$B$5111,"&lt;="&amp;Q$3)-$F2554)))</f>
        <v/>
      </c>
      <c r="R2554" s="54">
        <f>IF($B2554="","",SUM($K2554:$Q2554))</f>
        <v/>
      </c>
      <c r="S2554" s="56">
        <f>IF($B2554="","",VLOOKUP($C2554,Настройки!$A$11:$L$17,9,FALSE))</f>
        <v/>
      </c>
      <c r="T2554" s="56">
        <f>IF($B2554="","",$R2554*$S2554)</f>
        <v/>
      </c>
    </row>
    <row r="2555">
      <c r="A2555" s="20">
        <f>Тех_Движение!$A$2552</f>
        <v/>
      </c>
      <c r="B2555" s="20">
        <f>IF(Тех_Движение!$F$2552&gt;0,Тех_Движение!$I$2552,"")</f>
        <v/>
      </c>
      <c r="C2555" s="20">
        <f>IF($B2555="","",Тех_Движение!$D$2552)</f>
        <v/>
      </c>
      <c r="D2555" s="42">
        <f>IF($B2555="","",Тех_Движение!$B$2552)</f>
        <v/>
      </c>
      <c r="E2555" s="54">
        <f>IF($B2555="","",Тех_Движение!$F$2552)</f>
        <v/>
      </c>
      <c r="F2555" s="54">
        <f>IF($B2555="","",SUMIFS($E$5:$E2554,$C$5:$C2554,$C2555))</f>
        <v/>
      </c>
      <c r="G2555" s="54">
        <f>IF($B2555="","",MAX(0,$E2555-MAX(0,SUMIFS(Тех_Движение!$G$2:$G$5111,Тех_Движение!$D$2:$D$5111,$C2555,Тех_Движение!$B$2:$B$5111,"&lt;="&amp;Настройки!$B$5-1)-$F2555)))</f>
        <v/>
      </c>
      <c r="H2555" s="54">
        <f>IF($B2555="","",IF(AND($D2555&gt;=Настройки!$B$5,$D2555&lt;=Настройки!$B$6),$E2555,0))</f>
        <v/>
      </c>
      <c r="I2555" s="54">
        <f>IF($B2555="","",$G2555+$H2555-$J2555)</f>
        <v/>
      </c>
      <c r="J2555" s="54">
        <f>IF($B2555="","",MAX(0,$E2555-MAX(0,SUMIFS(Тех_Движение!$G$2:$G$5111,Тех_Движение!$D$2:$D$5111,$C2555,Тех_Движение!$B$2:$B$5111,"&lt;="&amp;Настройки!$B$6)-$F2555)))</f>
        <v/>
      </c>
      <c r="K2555" s="54">
        <f>IF(OR($B2555="",K$3&lt;$D2555+Настройки!$B$7),0,MAX(0,$E2555-MAX(0,SUMIFS(Тех_Движение!$G$2:$G$5111,Тех_Движение!$D$2:$D$5111,$C2555,Тех_Движение!$B$2:$B$5111,"&lt;="&amp;K$3)-$F2555)))</f>
        <v/>
      </c>
      <c r="L2555" s="54">
        <f>IF(OR($B2555="",L$3&lt;$D2555+Настройки!$B$7),0,MAX(0,$E2555-MAX(0,SUMIFS(Тех_Движение!$G$2:$G$5111,Тех_Движение!$D$2:$D$5111,$C2555,Тех_Движение!$B$2:$B$5111,"&lt;="&amp;L$3)-$F2555)))</f>
        <v/>
      </c>
      <c r="M2555" s="54">
        <f>IF(OR($B2555="",M$3&lt;$D2555+Настройки!$B$7),0,MAX(0,$E2555-MAX(0,SUMIFS(Тех_Движение!$G$2:$G$5111,Тех_Движение!$D$2:$D$5111,$C2555,Тех_Движение!$B$2:$B$5111,"&lt;="&amp;M$3)-$F2555)))</f>
        <v/>
      </c>
      <c r="N2555" s="54">
        <f>IF(OR($B2555="",N$3&lt;$D2555+Настройки!$B$7),0,MAX(0,$E2555-MAX(0,SUMIFS(Тех_Движение!$G$2:$G$5111,Тех_Движение!$D$2:$D$5111,$C2555,Тех_Движение!$B$2:$B$5111,"&lt;="&amp;N$3)-$F2555)))</f>
        <v/>
      </c>
      <c r="O2555" s="54">
        <f>IF(OR($B2555="",O$3&lt;$D2555+Настройки!$B$7),0,MAX(0,$E2555-MAX(0,SUMIFS(Тех_Движение!$G$2:$G$5111,Тех_Движение!$D$2:$D$5111,$C2555,Тех_Движение!$B$2:$B$5111,"&lt;="&amp;O$3)-$F2555)))</f>
        <v/>
      </c>
      <c r="P2555" s="54">
        <f>IF(OR($B2555="",P$3&lt;$D2555+Настройки!$B$7),0,MAX(0,$E2555-MAX(0,SUMIFS(Тех_Движение!$G$2:$G$5111,Тех_Движение!$D$2:$D$5111,$C2555,Тех_Движение!$B$2:$B$5111,"&lt;="&amp;P$3)-$F2555)))</f>
        <v/>
      </c>
      <c r="Q2555" s="54">
        <f>IF(OR($B2555="",Q$3&lt;$D2555+Настройки!$B$7),0,MAX(0,$E2555-MAX(0,SUMIFS(Тех_Движение!$G$2:$G$5111,Тех_Движение!$D$2:$D$5111,$C2555,Тех_Движение!$B$2:$B$5111,"&lt;="&amp;Q$3)-$F2555)))</f>
        <v/>
      </c>
      <c r="R2555" s="54">
        <f>IF($B2555="","",SUM($K2555:$Q2555))</f>
        <v/>
      </c>
      <c r="S2555" s="56">
        <f>IF($B2555="","",VLOOKUP($C2555,Настройки!$A$11:$L$17,9,FALSE))</f>
        <v/>
      </c>
      <c r="T2555" s="56">
        <f>IF($B2555="","",$R2555*$S2555)</f>
        <v/>
      </c>
    </row>
    <row r="2556">
      <c r="A2556" s="20">
        <f>Тех_Движение!$A$2553</f>
        <v/>
      </c>
      <c r="B2556" s="20">
        <f>IF(Тех_Движение!$F$2553&gt;0,Тех_Движение!$I$2553,"")</f>
        <v/>
      </c>
      <c r="C2556" s="20">
        <f>IF($B2556="","",Тех_Движение!$D$2553)</f>
        <v/>
      </c>
      <c r="D2556" s="42">
        <f>IF($B2556="","",Тех_Движение!$B$2553)</f>
        <v/>
      </c>
      <c r="E2556" s="54">
        <f>IF($B2556="","",Тех_Движение!$F$2553)</f>
        <v/>
      </c>
      <c r="F2556" s="54">
        <f>IF($B2556="","",SUMIFS($E$5:$E2555,$C$5:$C2555,$C2556))</f>
        <v/>
      </c>
      <c r="G2556" s="54">
        <f>IF($B2556="","",MAX(0,$E2556-MAX(0,SUMIFS(Тех_Движение!$G$2:$G$5111,Тех_Движение!$D$2:$D$5111,$C2556,Тех_Движение!$B$2:$B$5111,"&lt;="&amp;Настройки!$B$5-1)-$F2556)))</f>
        <v/>
      </c>
      <c r="H2556" s="54">
        <f>IF($B2556="","",IF(AND($D2556&gt;=Настройки!$B$5,$D2556&lt;=Настройки!$B$6),$E2556,0))</f>
        <v/>
      </c>
      <c r="I2556" s="54">
        <f>IF($B2556="","",$G2556+$H2556-$J2556)</f>
        <v/>
      </c>
      <c r="J2556" s="54">
        <f>IF($B2556="","",MAX(0,$E2556-MAX(0,SUMIFS(Тех_Движение!$G$2:$G$5111,Тех_Движение!$D$2:$D$5111,$C2556,Тех_Движение!$B$2:$B$5111,"&lt;="&amp;Настройки!$B$6)-$F2556)))</f>
        <v/>
      </c>
      <c r="K2556" s="54">
        <f>IF(OR($B2556="",K$3&lt;$D2556+Настройки!$B$7),0,MAX(0,$E2556-MAX(0,SUMIFS(Тех_Движение!$G$2:$G$5111,Тех_Движение!$D$2:$D$5111,$C2556,Тех_Движение!$B$2:$B$5111,"&lt;="&amp;K$3)-$F2556)))</f>
        <v/>
      </c>
      <c r="L2556" s="54">
        <f>IF(OR($B2556="",L$3&lt;$D2556+Настройки!$B$7),0,MAX(0,$E2556-MAX(0,SUMIFS(Тех_Движение!$G$2:$G$5111,Тех_Движение!$D$2:$D$5111,$C2556,Тех_Движение!$B$2:$B$5111,"&lt;="&amp;L$3)-$F2556)))</f>
        <v/>
      </c>
      <c r="M2556" s="54">
        <f>IF(OR($B2556="",M$3&lt;$D2556+Настройки!$B$7),0,MAX(0,$E2556-MAX(0,SUMIFS(Тех_Движение!$G$2:$G$5111,Тех_Движение!$D$2:$D$5111,$C2556,Тех_Движение!$B$2:$B$5111,"&lt;="&amp;M$3)-$F2556)))</f>
        <v/>
      </c>
      <c r="N2556" s="54">
        <f>IF(OR($B2556="",N$3&lt;$D2556+Настройки!$B$7),0,MAX(0,$E2556-MAX(0,SUMIFS(Тех_Движение!$G$2:$G$5111,Тех_Движение!$D$2:$D$5111,$C2556,Тех_Движение!$B$2:$B$5111,"&lt;="&amp;N$3)-$F2556)))</f>
        <v/>
      </c>
      <c r="O2556" s="54">
        <f>IF(OR($B2556="",O$3&lt;$D2556+Настройки!$B$7),0,MAX(0,$E2556-MAX(0,SUMIFS(Тех_Движение!$G$2:$G$5111,Тех_Движение!$D$2:$D$5111,$C2556,Тех_Движение!$B$2:$B$5111,"&lt;="&amp;O$3)-$F2556)))</f>
        <v/>
      </c>
      <c r="P2556" s="54">
        <f>IF(OR($B2556="",P$3&lt;$D2556+Настройки!$B$7),0,MAX(0,$E2556-MAX(0,SUMIFS(Тех_Движение!$G$2:$G$5111,Тех_Движение!$D$2:$D$5111,$C2556,Тех_Движение!$B$2:$B$5111,"&lt;="&amp;P$3)-$F2556)))</f>
        <v/>
      </c>
      <c r="Q2556" s="54">
        <f>IF(OR($B2556="",Q$3&lt;$D2556+Настройки!$B$7),0,MAX(0,$E2556-MAX(0,SUMIFS(Тех_Движение!$G$2:$G$5111,Тех_Движение!$D$2:$D$5111,$C2556,Тех_Движение!$B$2:$B$5111,"&lt;="&amp;Q$3)-$F2556)))</f>
        <v/>
      </c>
      <c r="R2556" s="54">
        <f>IF($B2556="","",SUM($K2556:$Q2556))</f>
        <v/>
      </c>
      <c r="S2556" s="56">
        <f>IF($B2556="","",VLOOKUP($C2556,Настройки!$A$11:$L$17,9,FALSE))</f>
        <v/>
      </c>
      <c r="T2556" s="56">
        <f>IF($B2556="","",$R2556*$S2556)</f>
        <v/>
      </c>
    </row>
    <row r="2557">
      <c r="A2557" s="20">
        <f>Тех_Движение!$A$2554</f>
        <v/>
      </c>
      <c r="B2557" s="20">
        <f>IF(Тех_Движение!$F$2554&gt;0,Тех_Движение!$I$2554,"")</f>
        <v/>
      </c>
      <c r="C2557" s="20">
        <f>IF($B2557="","",Тех_Движение!$D$2554)</f>
        <v/>
      </c>
      <c r="D2557" s="42">
        <f>IF($B2557="","",Тех_Движение!$B$2554)</f>
        <v/>
      </c>
      <c r="E2557" s="54">
        <f>IF($B2557="","",Тех_Движение!$F$2554)</f>
        <v/>
      </c>
      <c r="F2557" s="54">
        <f>IF($B2557="","",SUMIFS($E$5:$E2556,$C$5:$C2556,$C2557))</f>
        <v/>
      </c>
      <c r="G2557" s="54">
        <f>IF($B2557="","",MAX(0,$E2557-MAX(0,SUMIFS(Тех_Движение!$G$2:$G$5111,Тех_Движение!$D$2:$D$5111,$C2557,Тех_Движение!$B$2:$B$5111,"&lt;="&amp;Настройки!$B$5-1)-$F2557)))</f>
        <v/>
      </c>
      <c r="H2557" s="54">
        <f>IF($B2557="","",IF(AND($D2557&gt;=Настройки!$B$5,$D2557&lt;=Настройки!$B$6),$E2557,0))</f>
        <v/>
      </c>
      <c r="I2557" s="54">
        <f>IF($B2557="","",$G2557+$H2557-$J2557)</f>
        <v/>
      </c>
      <c r="J2557" s="54">
        <f>IF($B2557="","",MAX(0,$E2557-MAX(0,SUMIFS(Тех_Движение!$G$2:$G$5111,Тех_Движение!$D$2:$D$5111,$C2557,Тех_Движение!$B$2:$B$5111,"&lt;="&amp;Настройки!$B$6)-$F2557)))</f>
        <v/>
      </c>
      <c r="K2557" s="54">
        <f>IF(OR($B2557="",K$3&lt;$D2557+Настройки!$B$7),0,MAX(0,$E2557-MAX(0,SUMIFS(Тех_Движение!$G$2:$G$5111,Тех_Движение!$D$2:$D$5111,$C2557,Тех_Движение!$B$2:$B$5111,"&lt;="&amp;K$3)-$F2557)))</f>
        <v/>
      </c>
      <c r="L2557" s="54">
        <f>IF(OR($B2557="",L$3&lt;$D2557+Настройки!$B$7),0,MAX(0,$E2557-MAX(0,SUMIFS(Тех_Движение!$G$2:$G$5111,Тех_Движение!$D$2:$D$5111,$C2557,Тех_Движение!$B$2:$B$5111,"&lt;="&amp;L$3)-$F2557)))</f>
        <v/>
      </c>
      <c r="M2557" s="54">
        <f>IF(OR($B2557="",M$3&lt;$D2557+Настройки!$B$7),0,MAX(0,$E2557-MAX(0,SUMIFS(Тех_Движение!$G$2:$G$5111,Тех_Движение!$D$2:$D$5111,$C2557,Тех_Движение!$B$2:$B$5111,"&lt;="&amp;M$3)-$F2557)))</f>
        <v/>
      </c>
      <c r="N2557" s="54">
        <f>IF(OR($B2557="",N$3&lt;$D2557+Настройки!$B$7),0,MAX(0,$E2557-MAX(0,SUMIFS(Тех_Движение!$G$2:$G$5111,Тех_Движение!$D$2:$D$5111,$C2557,Тех_Движение!$B$2:$B$5111,"&lt;="&amp;N$3)-$F2557)))</f>
        <v/>
      </c>
      <c r="O2557" s="54">
        <f>IF(OR($B2557="",O$3&lt;$D2557+Настройки!$B$7),0,MAX(0,$E2557-MAX(0,SUMIFS(Тех_Движение!$G$2:$G$5111,Тех_Движение!$D$2:$D$5111,$C2557,Тех_Движение!$B$2:$B$5111,"&lt;="&amp;O$3)-$F2557)))</f>
        <v/>
      </c>
      <c r="P2557" s="54">
        <f>IF(OR($B2557="",P$3&lt;$D2557+Настройки!$B$7),0,MAX(0,$E2557-MAX(0,SUMIFS(Тех_Движение!$G$2:$G$5111,Тех_Движение!$D$2:$D$5111,$C2557,Тех_Движение!$B$2:$B$5111,"&lt;="&amp;P$3)-$F2557)))</f>
        <v/>
      </c>
      <c r="Q2557" s="54">
        <f>IF(OR($B2557="",Q$3&lt;$D2557+Настройки!$B$7),0,MAX(0,$E2557-MAX(0,SUMIFS(Тех_Движение!$G$2:$G$5111,Тех_Движение!$D$2:$D$5111,$C2557,Тех_Движение!$B$2:$B$5111,"&lt;="&amp;Q$3)-$F2557)))</f>
        <v/>
      </c>
      <c r="R2557" s="54">
        <f>IF($B2557="","",SUM($K2557:$Q2557))</f>
        <v/>
      </c>
      <c r="S2557" s="56">
        <f>IF($B2557="","",VLOOKUP($C2557,Настройки!$A$11:$L$17,9,FALSE))</f>
        <v/>
      </c>
      <c r="T2557" s="56">
        <f>IF($B2557="","",$R2557*$S2557)</f>
        <v/>
      </c>
    </row>
    <row r="2558">
      <c r="A2558" s="20">
        <f>Тех_Движение!$A$2555</f>
        <v/>
      </c>
      <c r="B2558" s="20">
        <f>IF(Тех_Движение!$F$2555&gt;0,Тех_Движение!$I$2555,"")</f>
        <v/>
      </c>
      <c r="C2558" s="20">
        <f>IF($B2558="","",Тех_Движение!$D$2555)</f>
        <v/>
      </c>
      <c r="D2558" s="42">
        <f>IF($B2558="","",Тех_Движение!$B$2555)</f>
        <v/>
      </c>
      <c r="E2558" s="54">
        <f>IF($B2558="","",Тех_Движение!$F$2555)</f>
        <v/>
      </c>
      <c r="F2558" s="54">
        <f>IF($B2558="","",SUMIFS($E$5:$E2557,$C$5:$C2557,$C2558))</f>
        <v/>
      </c>
      <c r="G2558" s="54">
        <f>IF($B2558="","",MAX(0,$E2558-MAX(0,SUMIFS(Тех_Движение!$G$2:$G$5111,Тех_Движение!$D$2:$D$5111,$C2558,Тех_Движение!$B$2:$B$5111,"&lt;="&amp;Настройки!$B$5-1)-$F2558)))</f>
        <v/>
      </c>
      <c r="H2558" s="54">
        <f>IF($B2558="","",IF(AND($D2558&gt;=Настройки!$B$5,$D2558&lt;=Настройки!$B$6),$E2558,0))</f>
        <v/>
      </c>
      <c r="I2558" s="54">
        <f>IF($B2558="","",$G2558+$H2558-$J2558)</f>
        <v/>
      </c>
      <c r="J2558" s="54">
        <f>IF($B2558="","",MAX(0,$E2558-MAX(0,SUMIFS(Тех_Движение!$G$2:$G$5111,Тех_Движение!$D$2:$D$5111,$C2558,Тех_Движение!$B$2:$B$5111,"&lt;="&amp;Настройки!$B$6)-$F2558)))</f>
        <v/>
      </c>
      <c r="K2558" s="54">
        <f>IF(OR($B2558="",K$3&lt;$D2558+Настройки!$B$7),0,MAX(0,$E2558-MAX(0,SUMIFS(Тех_Движение!$G$2:$G$5111,Тех_Движение!$D$2:$D$5111,$C2558,Тех_Движение!$B$2:$B$5111,"&lt;="&amp;K$3)-$F2558)))</f>
        <v/>
      </c>
      <c r="L2558" s="54">
        <f>IF(OR($B2558="",L$3&lt;$D2558+Настройки!$B$7),0,MAX(0,$E2558-MAX(0,SUMIFS(Тех_Движение!$G$2:$G$5111,Тех_Движение!$D$2:$D$5111,$C2558,Тех_Движение!$B$2:$B$5111,"&lt;="&amp;L$3)-$F2558)))</f>
        <v/>
      </c>
      <c r="M2558" s="54">
        <f>IF(OR($B2558="",M$3&lt;$D2558+Настройки!$B$7),0,MAX(0,$E2558-MAX(0,SUMIFS(Тех_Движение!$G$2:$G$5111,Тех_Движение!$D$2:$D$5111,$C2558,Тех_Движение!$B$2:$B$5111,"&lt;="&amp;M$3)-$F2558)))</f>
        <v/>
      </c>
      <c r="N2558" s="54">
        <f>IF(OR($B2558="",N$3&lt;$D2558+Настройки!$B$7),0,MAX(0,$E2558-MAX(0,SUMIFS(Тех_Движение!$G$2:$G$5111,Тех_Движение!$D$2:$D$5111,$C2558,Тех_Движение!$B$2:$B$5111,"&lt;="&amp;N$3)-$F2558)))</f>
        <v/>
      </c>
      <c r="O2558" s="54">
        <f>IF(OR($B2558="",O$3&lt;$D2558+Настройки!$B$7),0,MAX(0,$E2558-MAX(0,SUMIFS(Тех_Движение!$G$2:$G$5111,Тех_Движение!$D$2:$D$5111,$C2558,Тех_Движение!$B$2:$B$5111,"&lt;="&amp;O$3)-$F2558)))</f>
        <v/>
      </c>
      <c r="P2558" s="54">
        <f>IF(OR($B2558="",P$3&lt;$D2558+Настройки!$B$7),0,MAX(0,$E2558-MAX(0,SUMIFS(Тех_Движение!$G$2:$G$5111,Тех_Движение!$D$2:$D$5111,$C2558,Тех_Движение!$B$2:$B$5111,"&lt;="&amp;P$3)-$F2558)))</f>
        <v/>
      </c>
      <c r="Q2558" s="54">
        <f>IF(OR($B2558="",Q$3&lt;$D2558+Настройки!$B$7),0,MAX(0,$E2558-MAX(0,SUMIFS(Тех_Движение!$G$2:$G$5111,Тех_Движение!$D$2:$D$5111,$C2558,Тех_Движение!$B$2:$B$5111,"&lt;="&amp;Q$3)-$F2558)))</f>
        <v/>
      </c>
      <c r="R2558" s="54">
        <f>IF($B2558="","",SUM($K2558:$Q2558))</f>
        <v/>
      </c>
      <c r="S2558" s="56">
        <f>IF($B2558="","",VLOOKUP($C2558,Настройки!$A$11:$L$17,9,FALSE))</f>
        <v/>
      </c>
      <c r="T2558" s="56">
        <f>IF($B2558="","",$R2558*$S2558)</f>
        <v/>
      </c>
    </row>
    <row r="2559">
      <c r="A2559" s="20">
        <f>Тех_Движение!$A$2556</f>
        <v/>
      </c>
      <c r="B2559" s="20">
        <f>IF(Тех_Движение!$F$2556&gt;0,Тех_Движение!$I$2556,"")</f>
        <v/>
      </c>
      <c r="C2559" s="20">
        <f>IF($B2559="","",Тех_Движение!$D$2556)</f>
        <v/>
      </c>
      <c r="D2559" s="42">
        <f>IF($B2559="","",Тех_Движение!$B$2556)</f>
        <v/>
      </c>
      <c r="E2559" s="54">
        <f>IF($B2559="","",Тех_Движение!$F$2556)</f>
        <v/>
      </c>
      <c r="F2559" s="54">
        <f>IF($B2559="","",SUMIFS($E$5:$E2558,$C$5:$C2558,$C2559))</f>
        <v/>
      </c>
      <c r="G2559" s="54">
        <f>IF($B2559="","",MAX(0,$E2559-MAX(0,SUMIFS(Тех_Движение!$G$2:$G$5111,Тех_Движение!$D$2:$D$5111,$C2559,Тех_Движение!$B$2:$B$5111,"&lt;="&amp;Настройки!$B$5-1)-$F2559)))</f>
        <v/>
      </c>
      <c r="H2559" s="54">
        <f>IF($B2559="","",IF(AND($D2559&gt;=Настройки!$B$5,$D2559&lt;=Настройки!$B$6),$E2559,0))</f>
        <v/>
      </c>
      <c r="I2559" s="54">
        <f>IF($B2559="","",$G2559+$H2559-$J2559)</f>
        <v/>
      </c>
      <c r="J2559" s="54">
        <f>IF($B2559="","",MAX(0,$E2559-MAX(0,SUMIFS(Тех_Движение!$G$2:$G$5111,Тех_Движение!$D$2:$D$5111,$C2559,Тех_Движение!$B$2:$B$5111,"&lt;="&amp;Настройки!$B$6)-$F2559)))</f>
        <v/>
      </c>
      <c r="K2559" s="54">
        <f>IF(OR($B2559="",K$3&lt;$D2559+Настройки!$B$7),0,MAX(0,$E2559-MAX(0,SUMIFS(Тех_Движение!$G$2:$G$5111,Тех_Движение!$D$2:$D$5111,$C2559,Тех_Движение!$B$2:$B$5111,"&lt;="&amp;K$3)-$F2559)))</f>
        <v/>
      </c>
      <c r="L2559" s="54">
        <f>IF(OR($B2559="",L$3&lt;$D2559+Настройки!$B$7),0,MAX(0,$E2559-MAX(0,SUMIFS(Тех_Движение!$G$2:$G$5111,Тех_Движение!$D$2:$D$5111,$C2559,Тех_Движение!$B$2:$B$5111,"&lt;="&amp;L$3)-$F2559)))</f>
        <v/>
      </c>
      <c r="M2559" s="54">
        <f>IF(OR($B2559="",M$3&lt;$D2559+Настройки!$B$7),0,MAX(0,$E2559-MAX(0,SUMIFS(Тех_Движение!$G$2:$G$5111,Тех_Движение!$D$2:$D$5111,$C2559,Тех_Движение!$B$2:$B$5111,"&lt;="&amp;M$3)-$F2559)))</f>
        <v/>
      </c>
      <c r="N2559" s="54">
        <f>IF(OR($B2559="",N$3&lt;$D2559+Настройки!$B$7),0,MAX(0,$E2559-MAX(0,SUMIFS(Тех_Движение!$G$2:$G$5111,Тех_Движение!$D$2:$D$5111,$C2559,Тех_Движение!$B$2:$B$5111,"&lt;="&amp;N$3)-$F2559)))</f>
        <v/>
      </c>
      <c r="O2559" s="54">
        <f>IF(OR($B2559="",O$3&lt;$D2559+Настройки!$B$7),0,MAX(0,$E2559-MAX(0,SUMIFS(Тех_Движение!$G$2:$G$5111,Тех_Движение!$D$2:$D$5111,$C2559,Тех_Движение!$B$2:$B$5111,"&lt;="&amp;O$3)-$F2559)))</f>
        <v/>
      </c>
      <c r="P2559" s="54">
        <f>IF(OR($B2559="",P$3&lt;$D2559+Настройки!$B$7),0,MAX(0,$E2559-MAX(0,SUMIFS(Тех_Движение!$G$2:$G$5111,Тех_Движение!$D$2:$D$5111,$C2559,Тех_Движение!$B$2:$B$5111,"&lt;="&amp;P$3)-$F2559)))</f>
        <v/>
      </c>
      <c r="Q2559" s="54">
        <f>IF(OR($B2559="",Q$3&lt;$D2559+Настройки!$B$7),0,MAX(0,$E2559-MAX(0,SUMIFS(Тех_Движение!$G$2:$G$5111,Тех_Движение!$D$2:$D$5111,$C2559,Тех_Движение!$B$2:$B$5111,"&lt;="&amp;Q$3)-$F2559)))</f>
        <v/>
      </c>
      <c r="R2559" s="54">
        <f>IF($B2559="","",SUM($K2559:$Q2559))</f>
        <v/>
      </c>
      <c r="S2559" s="56">
        <f>IF($B2559="","",VLOOKUP($C2559,Настройки!$A$11:$L$17,9,FALSE))</f>
        <v/>
      </c>
      <c r="T2559" s="56">
        <f>IF($B2559="","",$R2559*$S2559)</f>
        <v/>
      </c>
    </row>
    <row r="2560">
      <c r="A2560" s="20">
        <f>Тех_Движение!$A$2557</f>
        <v/>
      </c>
      <c r="B2560" s="20">
        <f>IF(Тех_Движение!$F$2557&gt;0,Тех_Движение!$I$2557,"")</f>
        <v/>
      </c>
      <c r="C2560" s="20">
        <f>IF($B2560="","",Тех_Движение!$D$2557)</f>
        <v/>
      </c>
      <c r="D2560" s="42">
        <f>IF($B2560="","",Тех_Движение!$B$2557)</f>
        <v/>
      </c>
      <c r="E2560" s="54">
        <f>IF($B2560="","",Тех_Движение!$F$2557)</f>
        <v/>
      </c>
      <c r="F2560" s="54">
        <f>IF($B2560="","",SUMIFS($E$5:$E2559,$C$5:$C2559,$C2560))</f>
        <v/>
      </c>
      <c r="G2560" s="54">
        <f>IF($B2560="","",MAX(0,$E2560-MAX(0,SUMIFS(Тех_Движение!$G$2:$G$5111,Тех_Движение!$D$2:$D$5111,$C2560,Тех_Движение!$B$2:$B$5111,"&lt;="&amp;Настройки!$B$5-1)-$F2560)))</f>
        <v/>
      </c>
      <c r="H2560" s="54">
        <f>IF($B2560="","",IF(AND($D2560&gt;=Настройки!$B$5,$D2560&lt;=Настройки!$B$6),$E2560,0))</f>
        <v/>
      </c>
      <c r="I2560" s="54">
        <f>IF($B2560="","",$G2560+$H2560-$J2560)</f>
        <v/>
      </c>
      <c r="J2560" s="54">
        <f>IF($B2560="","",MAX(0,$E2560-MAX(0,SUMIFS(Тех_Движение!$G$2:$G$5111,Тех_Движение!$D$2:$D$5111,$C2560,Тех_Движение!$B$2:$B$5111,"&lt;="&amp;Настройки!$B$6)-$F2560)))</f>
        <v/>
      </c>
      <c r="K2560" s="54">
        <f>IF(OR($B2560="",K$3&lt;$D2560+Настройки!$B$7),0,MAX(0,$E2560-MAX(0,SUMIFS(Тех_Движение!$G$2:$G$5111,Тех_Движение!$D$2:$D$5111,$C2560,Тех_Движение!$B$2:$B$5111,"&lt;="&amp;K$3)-$F2560)))</f>
        <v/>
      </c>
      <c r="L2560" s="54">
        <f>IF(OR($B2560="",L$3&lt;$D2560+Настройки!$B$7),0,MAX(0,$E2560-MAX(0,SUMIFS(Тех_Движение!$G$2:$G$5111,Тех_Движение!$D$2:$D$5111,$C2560,Тех_Движение!$B$2:$B$5111,"&lt;="&amp;L$3)-$F2560)))</f>
        <v/>
      </c>
      <c r="M2560" s="54">
        <f>IF(OR($B2560="",M$3&lt;$D2560+Настройки!$B$7),0,MAX(0,$E2560-MAX(0,SUMIFS(Тех_Движение!$G$2:$G$5111,Тех_Движение!$D$2:$D$5111,$C2560,Тех_Движение!$B$2:$B$5111,"&lt;="&amp;M$3)-$F2560)))</f>
        <v/>
      </c>
      <c r="N2560" s="54">
        <f>IF(OR($B2560="",N$3&lt;$D2560+Настройки!$B$7),0,MAX(0,$E2560-MAX(0,SUMIFS(Тех_Движение!$G$2:$G$5111,Тех_Движение!$D$2:$D$5111,$C2560,Тех_Движение!$B$2:$B$5111,"&lt;="&amp;N$3)-$F2560)))</f>
        <v/>
      </c>
      <c r="O2560" s="54">
        <f>IF(OR($B2560="",O$3&lt;$D2560+Настройки!$B$7),0,MAX(0,$E2560-MAX(0,SUMIFS(Тех_Движение!$G$2:$G$5111,Тех_Движение!$D$2:$D$5111,$C2560,Тех_Движение!$B$2:$B$5111,"&lt;="&amp;O$3)-$F2560)))</f>
        <v/>
      </c>
      <c r="P2560" s="54">
        <f>IF(OR($B2560="",P$3&lt;$D2560+Настройки!$B$7),0,MAX(0,$E2560-MAX(0,SUMIFS(Тех_Движение!$G$2:$G$5111,Тех_Движение!$D$2:$D$5111,$C2560,Тех_Движение!$B$2:$B$5111,"&lt;="&amp;P$3)-$F2560)))</f>
        <v/>
      </c>
      <c r="Q2560" s="54">
        <f>IF(OR($B2560="",Q$3&lt;$D2560+Настройки!$B$7),0,MAX(0,$E2560-MAX(0,SUMIFS(Тех_Движение!$G$2:$G$5111,Тех_Движение!$D$2:$D$5111,$C2560,Тех_Движение!$B$2:$B$5111,"&lt;="&amp;Q$3)-$F2560)))</f>
        <v/>
      </c>
      <c r="R2560" s="54">
        <f>IF($B2560="","",SUM($K2560:$Q2560))</f>
        <v/>
      </c>
      <c r="S2560" s="56">
        <f>IF($B2560="","",VLOOKUP($C2560,Настройки!$A$11:$L$17,9,FALSE))</f>
        <v/>
      </c>
      <c r="T2560" s="56">
        <f>IF($B2560="","",$R2560*$S2560)</f>
        <v/>
      </c>
    </row>
    <row r="2561">
      <c r="A2561" s="20">
        <f>Тех_Движение!$A$2558</f>
        <v/>
      </c>
      <c r="B2561" s="20">
        <f>IF(Тех_Движение!$F$2558&gt;0,Тех_Движение!$I$2558,"")</f>
        <v/>
      </c>
      <c r="C2561" s="20">
        <f>IF($B2561="","",Тех_Движение!$D$2558)</f>
        <v/>
      </c>
      <c r="D2561" s="42">
        <f>IF($B2561="","",Тех_Движение!$B$2558)</f>
        <v/>
      </c>
      <c r="E2561" s="54">
        <f>IF($B2561="","",Тех_Движение!$F$2558)</f>
        <v/>
      </c>
      <c r="F2561" s="54">
        <f>IF($B2561="","",SUMIFS($E$5:$E2560,$C$5:$C2560,$C2561))</f>
        <v/>
      </c>
      <c r="G2561" s="54">
        <f>IF($B2561="","",MAX(0,$E2561-MAX(0,SUMIFS(Тех_Движение!$G$2:$G$5111,Тех_Движение!$D$2:$D$5111,$C2561,Тех_Движение!$B$2:$B$5111,"&lt;="&amp;Настройки!$B$5-1)-$F2561)))</f>
        <v/>
      </c>
      <c r="H2561" s="54">
        <f>IF($B2561="","",IF(AND($D2561&gt;=Настройки!$B$5,$D2561&lt;=Настройки!$B$6),$E2561,0))</f>
        <v/>
      </c>
      <c r="I2561" s="54">
        <f>IF($B2561="","",$G2561+$H2561-$J2561)</f>
        <v/>
      </c>
      <c r="J2561" s="54">
        <f>IF($B2561="","",MAX(0,$E2561-MAX(0,SUMIFS(Тех_Движение!$G$2:$G$5111,Тех_Движение!$D$2:$D$5111,$C2561,Тех_Движение!$B$2:$B$5111,"&lt;="&amp;Настройки!$B$6)-$F2561)))</f>
        <v/>
      </c>
      <c r="K2561" s="54">
        <f>IF(OR($B2561="",K$3&lt;$D2561+Настройки!$B$7),0,MAX(0,$E2561-MAX(0,SUMIFS(Тех_Движение!$G$2:$G$5111,Тех_Движение!$D$2:$D$5111,$C2561,Тех_Движение!$B$2:$B$5111,"&lt;="&amp;K$3)-$F2561)))</f>
        <v/>
      </c>
      <c r="L2561" s="54">
        <f>IF(OR($B2561="",L$3&lt;$D2561+Настройки!$B$7),0,MAX(0,$E2561-MAX(0,SUMIFS(Тех_Движение!$G$2:$G$5111,Тех_Движение!$D$2:$D$5111,$C2561,Тех_Движение!$B$2:$B$5111,"&lt;="&amp;L$3)-$F2561)))</f>
        <v/>
      </c>
      <c r="M2561" s="54">
        <f>IF(OR($B2561="",M$3&lt;$D2561+Настройки!$B$7),0,MAX(0,$E2561-MAX(0,SUMIFS(Тех_Движение!$G$2:$G$5111,Тех_Движение!$D$2:$D$5111,$C2561,Тех_Движение!$B$2:$B$5111,"&lt;="&amp;M$3)-$F2561)))</f>
        <v/>
      </c>
      <c r="N2561" s="54">
        <f>IF(OR($B2561="",N$3&lt;$D2561+Настройки!$B$7),0,MAX(0,$E2561-MAX(0,SUMIFS(Тех_Движение!$G$2:$G$5111,Тех_Движение!$D$2:$D$5111,$C2561,Тех_Движение!$B$2:$B$5111,"&lt;="&amp;N$3)-$F2561)))</f>
        <v/>
      </c>
      <c r="O2561" s="54">
        <f>IF(OR($B2561="",O$3&lt;$D2561+Настройки!$B$7),0,MAX(0,$E2561-MAX(0,SUMIFS(Тех_Движение!$G$2:$G$5111,Тех_Движение!$D$2:$D$5111,$C2561,Тех_Движение!$B$2:$B$5111,"&lt;="&amp;O$3)-$F2561)))</f>
        <v/>
      </c>
      <c r="P2561" s="54">
        <f>IF(OR($B2561="",P$3&lt;$D2561+Настройки!$B$7),0,MAX(0,$E2561-MAX(0,SUMIFS(Тех_Движение!$G$2:$G$5111,Тех_Движение!$D$2:$D$5111,$C2561,Тех_Движение!$B$2:$B$5111,"&lt;="&amp;P$3)-$F2561)))</f>
        <v/>
      </c>
      <c r="Q2561" s="54">
        <f>IF(OR($B2561="",Q$3&lt;$D2561+Настройки!$B$7),0,MAX(0,$E2561-MAX(0,SUMIFS(Тех_Движение!$G$2:$G$5111,Тех_Движение!$D$2:$D$5111,$C2561,Тех_Движение!$B$2:$B$5111,"&lt;="&amp;Q$3)-$F2561)))</f>
        <v/>
      </c>
      <c r="R2561" s="54">
        <f>IF($B2561="","",SUM($K2561:$Q2561))</f>
        <v/>
      </c>
      <c r="S2561" s="56">
        <f>IF($B2561="","",VLOOKUP($C2561,Настройки!$A$11:$L$17,9,FALSE))</f>
        <v/>
      </c>
      <c r="T2561" s="56">
        <f>IF($B2561="","",$R2561*$S2561)</f>
        <v/>
      </c>
    </row>
    <row r="2562">
      <c r="A2562" s="20">
        <f>Тех_Движение!$A$2559</f>
        <v/>
      </c>
      <c r="B2562" s="20">
        <f>IF(Тех_Движение!$F$2559&gt;0,Тех_Движение!$I$2559,"")</f>
        <v/>
      </c>
      <c r="C2562" s="20">
        <f>IF($B2562="","",Тех_Движение!$D$2559)</f>
        <v/>
      </c>
      <c r="D2562" s="42">
        <f>IF($B2562="","",Тех_Движение!$B$2559)</f>
        <v/>
      </c>
      <c r="E2562" s="54">
        <f>IF($B2562="","",Тех_Движение!$F$2559)</f>
        <v/>
      </c>
      <c r="F2562" s="54">
        <f>IF($B2562="","",SUMIFS($E$5:$E2561,$C$5:$C2561,$C2562))</f>
        <v/>
      </c>
      <c r="G2562" s="54">
        <f>IF($B2562="","",MAX(0,$E2562-MAX(0,SUMIFS(Тех_Движение!$G$2:$G$5111,Тех_Движение!$D$2:$D$5111,$C2562,Тех_Движение!$B$2:$B$5111,"&lt;="&amp;Настройки!$B$5-1)-$F2562)))</f>
        <v/>
      </c>
      <c r="H2562" s="54">
        <f>IF($B2562="","",IF(AND($D2562&gt;=Настройки!$B$5,$D2562&lt;=Настройки!$B$6),$E2562,0))</f>
        <v/>
      </c>
      <c r="I2562" s="54">
        <f>IF($B2562="","",$G2562+$H2562-$J2562)</f>
        <v/>
      </c>
      <c r="J2562" s="54">
        <f>IF($B2562="","",MAX(0,$E2562-MAX(0,SUMIFS(Тех_Движение!$G$2:$G$5111,Тех_Движение!$D$2:$D$5111,$C2562,Тех_Движение!$B$2:$B$5111,"&lt;="&amp;Настройки!$B$6)-$F2562)))</f>
        <v/>
      </c>
      <c r="K2562" s="54">
        <f>IF(OR($B2562="",K$3&lt;$D2562+Настройки!$B$7),0,MAX(0,$E2562-MAX(0,SUMIFS(Тех_Движение!$G$2:$G$5111,Тех_Движение!$D$2:$D$5111,$C2562,Тех_Движение!$B$2:$B$5111,"&lt;="&amp;K$3)-$F2562)))</f>
        <v/>
      </c>
      <c r="L2562" s="54">
        <f>IF(OR($B2562="",L$3&lt;$D2562+Настройки!$B$7),0,MAX(0,$E2562-MAX(0,SUMIFS(Тех_Движение!$G$2:$G$5111,Тех_Движение!$D$2:$D$5111,$C2562,Тех_Движение!$B$2:$B$5111,"&lt;="&amp;L$3)-$F2562)))</f>
        <v/>
      </c>
      <c r="M2562" s="54">
        <f>IF(OR($B2562="",M$3&lt;$D2562+Настройки!$B$7),0,MAX(0,$E2562-MAX(0,SUMIFS(Тех_Движение!$G$2:$G$5111,Тех_Движение!$D$2:$D$5111,$C2562,Тех_Движение!$B$2:$B$5111,"&lt;="&amp;M$3)-$F2562)))</f>
        <v/>
      </c>
      <c r="N2562" s="54">
        <f>IF(OR($B2562="",N$3&lt;$D2562+Настройки!$B$7),0,MAX(0,$E2562-MAX(0,SUMIFS(Тех_Движение!$G$2:$G$5111,Тех_Движение!$D$2:$D$5111,$C2562,Тех_Движение!$B$2:$B$5111,"&lt;="&amp;N$3)-$F2562)))</f>
        <v/>
      </c>
      <c r="O2562" s="54">
        <f>IF(OR($B2562="",O$3&lt;$D2562+Настройки!$B$7),0,MAX(0,$E2562-MAX(0,SUMIFS(Тех_Движение!$G$2:$G$5111,Тех_Движение!$D$2:$D$5111,$C2562,Тех_Движение!$B$2:$B$5111,"&lt;="&amp;O$3)-$F2562)))</f>
        <v/>
      </c>
      <c r="P2562" s="54">
        <f>IF(OR($B2562="",P$3&lt;$D2562+Настройки!$B$7),0,MAX(0,$E2562-MAX(0,SUMIFS(Тех_Движение!$G$2:$G$5111,Тех_Движение!$D$2:$D$5111,$C2562,Тех_Движение!$B$2:$B$5111,"&lt;="&amp;P$3)-$F2562)))</f>
        <v/>
      </c>
      <c r="Q2562" s="54">
        <f>IF(OR($B2562="",Q$3&lt;$D2562+Настройки!$B$7),0,MAX(0,$E2562-MAX(0,SUMIFS(Тех_Движение!$G$2:$G$5111,Тех_Движение!$D$2:$D$5111,$C2562,Тех_Движение!$B$2:$B$5111,"&lt;="&amp;Q$3)-$F2562)))</f>
        <v/>
      </c>
      <c r="R2562" s="54">
        <f>IF($B2562="","",SUM($K2562:$Q2562))</f>
        <v/>
      </c>
      <c r="S2562" s="56">
        <f>IF($B2562="","",VLOOKUP($C2562,Настройки!$A$11:$L$17,9,FALSE))</f>
        <v/>
      </c>
      <c r="T2562" s="56">
        <f>IF($B2562="","",$R2562*$S2562)</f>
        <v/>
      </c>
    </row>
    <row r="2563">
      <c r="A2563" s="20">
        <f>Тех_Движение!$A$2560</f>
        <v/>
      </c>
      <c r="B2563" s="20">
        <f>IF(Тех_Движение!$F$2560&gt;0,Тех_Движение!$I$2560,"")</f>
        <v/>
      </c>
      <c r="C2563" s="20">
        <f>IF($B2563="","",Тех_Движение!$D$2560)</f>
        <v/>
      </c>
      <c r="D2563" s="42">
        <f>IF($B2563="","",Тех_Движение!$B$2560)</f>
        <v/>
      </c>
      <c r="E2563" s="54">
        <f>IF($B2563="","",Тех_Движение!$F$2560)</f>
        <v/>
      </c>
      <c r="F2563" s="54">
        <f>IF($B2563="","",SUMIFS($E$5:$E2562,$C$5:$C2562,$C2563))</f>
        <v/>
      </c>
      <c r="G2563" s="54">
        <f>IF($B2563="","",MAX(0,$E2563-MAX(0,SUMIFS(Тех_Движение!$G$2:$G$5111,Тех_Движение!$D$2:$D$5111,$C2563,Тех_Движение!$B$2:$B$5111,"&lt;="&amp;Настройки!$B$5-1)-$F2563)))</f>
        <v/>
      </c>
      <c r="H2563" s="54">
        <f>IF($B2563="","",IF(AND($D2563&gt;=Настройки!$B$5,$D2563&lt;=Настройки!$B$6),$E2563,0))</f>
        <v/>
      </c>
      <c r="I2563" s="54">
        <f>IF($B2563="","",$G2563+$H2563-$J2563)</f>
        <v/>
      </c>
      <c r="J2563" s="54">
        <f>IF($B2563="","",MAX(0,$E2563-MAX(0,SUMIFS(Тех_Движение!$G$2:$G$5111,Тех_Движение!$D$2:$D$5111,$C2563,Тех_Движение!$B$2:$B$5111,"&lt;="&amp;Настройки!$B$6)-$F2563)))</f>
        <v/>
      </c>
      <c r="K2563" s="54">
        <f>IF(OR($B2563="",K$3&lt;$D2563+Настройки!$B$7),0,MAX(0,$E2563-MAX(0,SUMIFS(Тех_Движение!$G$2:$G$5111,Тех_Движение!$D$2:$D$5111,$C2563,Тех_Движение!$B$2:$B$5111,"&lt;="&amp;K$3)-$F2563)))</f>
        <v/>
      </c>
      <c r="L2563" s="54">
        <f>IF(OR($B2563="",L$3&lt;$D2563+Настройки!$B$7),0,MAX(0,$E2563-MAX(0,SUMIFS(Тех_Движение!$G$2:$G$5111,Тех_Движение!$D$2:$D$5111,$C2563,Тех_Движение!$B$2:$B$5111,"&lt;="&amp;L$3)-$F2563)))</f>
        <v/>
      </c>
      <c r="M2563" s="54">
        <f>IF(OR($B2563="",M$3&lt;$D2563+Настройки!$B$7),0,MAX(0,$E2563-MAX(0,SUMIFS(Тех_Движение!$G$2:$G$5111,Тех_Движение!$D$2:$D$5111,$C2563,Тех_Движение!$B$2:$B$5111,"&lt;="&amp;M$3)-$F2563)))</f>
        <v/>
      </c>
      <c r="N2563" s="54">
        <f>IF(OR($B2563="",N$3&lt;$D2563+Настройки!$B$7),0,MAX(0,$E2563-MAX(0,SUMIFS(Тех_Движение!$G$2:$G$5111,Тех_Движение!$D$2:$D$5111,$C2563,Тех_Движение!$B$2:$B$5111,"&lt;="&amp;N$3)-$F2563)))</f>
        <v/>
      </c>
      <c r="O2563" s="54">
        <f>IF(OR($B2563="",O$3&lt;$D2563+Настройки!$B$7),0,MAX(0,$E2563-MAX(0,SUMIFS(Тех_Движение!$G$2:$G$5111,Тех_Движение!$D$2:$D$5111,$C2563,Тех_Движение!$B$2:$B$5111,"&lt;="&amp;O$3)-$F2563)))</f>
        <v/>
      </c>
      <c r="P2563" s="54">
        <f>IF(OR($B2563="",P$3&lt;$D2563+Настройки!$B$7),0,MAX(0,$E2563-MAX(0,SUMIFS(Тех_Движение!$G$2:$G$5111,Тех_Движение!$D$2:$D$5111,$C2563,Тех_Движение!$B$2:$B$5111,"&lt;="&amp;P$3)-$F2563)))</f>
        <v/>
      </c>
      <c r="Q2563" s="54">
        <f>IF(OR($B2563="",Q$3&lt;$D2563+Настройки!$B$7),0,MAX(0,$E2563-MAX(0,SUMIFS(Тех_Движение!$G$2:$G$5111,Тех_Движение!$D$2:$D$5111,$C2563,Тех_Движение!$B$2:$B$5111,"&lt;="&amp;Q$3)-$F2563)))</f>
        <v/>
      </c>
      <c r="R2563" s="54">
        <f>IF($B2563="","",SUM($K2563:$Q2563))</f>
        <v/>
      </c>
      <c r="S2563" s="56">
        <f>IF($B2563="","",VLOOKUP($C2563,Настройки!$A$11:$L$17,9,FALSE))</f>
        <v/>
      </c>
      <c r="T2563" s="56">
        <f>IF($B2563="","",$R2563*$S2563)</f>
        <v/>
      </c>
    </row>
    <row r="2564">
      <c r="A2564" s="20">
        <f>Тех_Движение!$A$2561</f>
        <v/>
      </c>
      <c r="B2564" s="20">
        <f>IF(Тех_Движение!$F$2561&gt;0,Тех_Движение!$I$2561,"")</f>
        <v/>
      </c>
      <c r="C2564" s="20">
        <f>IF($B2564="","",Тех_Движение!$D$2561)</f>
        <v/>
      </c>
      <c r="D2564" s="42">
        <f>IF($B2564="","",Тех_Движение!$B$2561)</f>
        <v/>
      </c>
      <c r="E2564" s="54">
        <f>IF($B2564="","",Тех_Движение!$F$2561)</f>
        <v/>
      </c>
      <c r="F2564" s="54">
        <f>IF($B2564="","",SUMIFS($E$5:$E2563,$C$5:$C2563,$C2564))</f>
        <v/>
      </c>
      <c r="G2564" s="54">
        <f>IF($B2564="","",MAX(0,$E2564-MAX(0,SUMIFS(Тех_Движение!$G$2:$G$5111,Тех_Движение!$D$2:$D$5111,$C2564,Тех_Движение!$B$2:$B$5111,"&lt;="&amp;Настройки!$B$5-1)-$F2564)))</f>
        <v/>
      </c>
      <c r="H2564" s="54">
        <f>IF($B2564="","",IF(AND($D2564&gt;=Настройки!$B$5,$D2564&lt;=Настройки!$B$6),$E2564,0))</f>
        <v/>
      </c>
      <c r="I2564" s="54">
        <f>IF($B2564="","",$G2564+$H2564-$J2564)</f>
        <v/>
      </c>
      <c r="J2564" s="54">
        <f>IF($B2564="","",MAX(0,$E2564-MAX(0,SUMIFS(Тех_Движение!$G$2:$G$5111,Тех_Движение!$D$2:$D$5111,$C2564,Тех_Движение!$B$2:$B$5111,"&lt;="&amp;Настройки!$B$6)-$F2564)))</f>
        <v/>
      </c>
      <c r="K2564" s="54">
        <f>IF(OR($B2564="",K$3&lt;$D2564+Настройки!$B$7),0,MAX(0,$E2564-MAX(0,SUMIFS(Тех_Движение!$G$2:$G$5111,Тех_Движение!$D$2:$D$5111,$C2564,Тех_Движение!$B$2:$B$5111,"&lt;="&amp;K$3)-$F2564)))</f>
        <v/>
      </c>
      <c r="L2564" s="54">
        <f>IF(OR($B2564="",L$3&lt;$D2564+Настройки!$B$7),0,MAX(0,$E2564-MAX(0,SUMIFS(Тех_Движение!$G$2:$G$5111,Тех_Движение!$D$2:$D$5111,$C2564,Тех_Движение!$B$2:$B$5111,"&lt;="&amp;L$3)-$F2564)))</f>
        <v/>
      </c>
      <c r="M2564" s="54">
        <f>IF(OR($B2564="",M$3&lt;$D2564+Настройки!$B$7),0,MAX(0,$E2564-MAX(0,SUMIFS(Тех_Движение!$G$2:$G$5111,Тех_Движение!$D$2:$D$5111,$C2564,Тех_Движение!$B$2:$B$5111,"&lt;="&amp;M$3)-$F2564)))</f>
        <v/>
      </c>
      <c r="N2564" s="54">
        <f>IF(OR($B2564="",N$3&lt;$D2564+Настройки!$B$7),0,MAX(0,$E2564-MAX(0,SUMIFS(Тех_Движение!$G$2:$G$5111,Тех_Движение!$D$2:$D$5111,$C2564,Тех_Движение!$B$2:$B$5111,"&lt;="&amp;N$3)-$F2564)))</f>
        <v/>
      </c>
      <c r="O2564" s="54">
        <f>IF(OR($B2564="",O$3&lt;$D2564+Настройки!$B$7),0,MAX(0,$E2564-MAX(0,SUMIFS(Тех_Движение!$G$2:$G$5111,Тех_Движение!$D$2:$D$5111,$C2564,Тех_Движение!$B$2:$B$5111,"&lt;="&amp;O$3)-$F2564)))</f>
        <v/>
      </c>
      <c r="P2564" s="54">
        <f>IF(OR($B2564="",P$3&lt;$D2564+Настройки!$B$7),0,MAX(0,$E2564-MAX(0,SUMIFS(Тех_Движение!$G$2:$G$5111,Тех_Движение!$D$2:$D$5111,$C2564,Тех_Движение!$B$2:$B$5111,"&lt;="&amp;P$3)-$F2564)))</f>
        <v/>
      </c>
      <c r="Q2564" s="54">
        <f>IF(OR($B2564="",Q$3&lt;$D2564+Настройки!$B$7),0,MAX(0,$E2564-MAX(0,SUMIFS(Тех_Движение!$G$2:$G$5111,Тех_Движение!$D$2:$D$5111,$C2564,Тех_Движение!$B$2:$B$5111,"&lt;="&amp;Q$3)-$F2564)))</f>
        <v/>
      </c>
      <c r="R2564" s="54">
        <f>IF($B2564="","",SUM($K2564:$Q2564))</f>
        <v/>
      </c>
      <c r="S2564" s="56">
        <f>IF($B2564="","",VLOOKUP($C2564,Настройки!$A$11:$L$17,9,FALSE))</f>
        <v/>
      </c>
      <c r="T2564" s="56">
        <f>IF($B2564="","",$R2564*$S2564)</f>
        <v/>
      </c>
    </row>
    <row r="2565">
      <c r="A2565" s="20">
        <f>Тех_Движение!$A$2562</f>
        <v/>
      </c>
      <c r="B2565" s="20">
        <f>IF(Тех_Движение!$F$2562&gt;0,Тех_Движение!$I$2562,"")</f>
        <v/>
      </c>
      <c r="C2565" s="20">
        <f>IF($B2565="","",Тех_Движение!$D$2562)</f>
        <v/>
      </c>
      <c r="D2565" s="42">
        <f>IF($B2565="","",Тех_Движение!$B$2562)</f>
        <v/>
      </c>
      <c r="E2565" s="54">
        <f>IF($B2565="","",Тех_Движение!$F$2562)</f>
        <v/>
      </c>
      <c r="F2565" s="54">
        <f>IF($B2565="","",SUMIFS($E$5:$E2564,$C$5:$C2564,$C2565))</f>
        <v/>
      </c>
      <c r="G2565" s="54">
        <f>IF($B2565="","",MAX(0,$E2565-MAX(0,SUMIFS(Тех_Движение!$G$2:$G$5111,Тех_Движение!$D$2:$D$5111,$C2565,Тех_Движение!$B$2:$B$5111,"&lt;="&amp;Настройки!$B$5-1)-$F2565)))</f>
        <v/>
      </c>
      <c r="H2565" s="54">
        <f>IF($B2565="","",IF(AND($D2565&gt;=Настройки!$B$5,$D2565&lt;=Настройки!$B$6),$E2565,0))</f>
        <v/>
      </c>
      <c r="I2565" s="54">
        <f>IF($B2565="","",$G2565+$H2565-$J2565)</f>
        <v/>
      </c>
      <c r="J2565" s="54">
        <f>IF($B2565="","",MAX(0,$E2565-MAX(0,SUMIFS(Тех_Движение!$G$2:$G$5111,Тех_Движение!$D$2:$D$5111,$C2565,Тех_Движение!$B$2:$B$5111,"&lt;="&amp;Настройки!$B$6)-$F2565)))</f>
        <v/>
      </c>
      <c r="K2565" s="54">
        <f>IF(OR($B2565="",K$3&lt;$D2565+Настройки!$B$7),0,MAX(0,$E2565-MAX(0,SUMIFS(Тех_Движение!$G$2:$G$5111,Тех_Движение!$D$2:$D$5111,$C2565,Тех_Движение!$B$2:$B$5111,"&lt;="&amp;K$3)-$F2565)))</f>
        <v/>
      </c>
      <c r="L2565" s="54">
        <f>IF(OR($B2565="",L$3&lt;$D2565+Настройки!$B$7),0,MAX(0,$E2565-MAX(0,SUMIFS(Тех_Движение!$G$2:$G$5111,Тех_Движение!$D$2:$D$5111,$C2565,Тех_Движение!$B$2:$B$5111,"&lt;="&amp;L$3)-$F2565)))</f>
        <v/>
      </c>
      <c r="M2565" s="54">
        <f>IF(OR($B2565="",M$3&lt;$D2565+Настройки!$B$7),0,MAX(0,$E2565-MAX(0,SUMIFS(Тех_Движение!$G$2:$G$5111,Тех_Движение!$D$2:$D$5111,$C2565,Тех_Движение!$B$2:$B$5111,"&lt;="&amp;M$3)-$F2565)))</f>
        <v/>
      </c>
      <c r="N2565" s="54">
        <f>IF(OR($B2565="",N$3&lt;$D2565+Настройки!$B$7),0,MAX(0,$E2565-MAX(0,SUMIFS(Тех_Движение!$G$2:$G$5111,Тех_Движение!$D$2:$D$5111,$C2565,Тех_Движение!$B$2:$B$5111,"&lt;="&amp;N$3)-$F2565)))</f>
        <v/>
      </c>
      <c r="O2565" s="54">
        <f>IF(OR($B2565="",O$3&lt;$D2565+Настройки!$B$7),0,MAX(0,$E2565-MAX(0,SUMIFS(Тех_Движение!$G$2:$G$5111,Тех_Движение!$D$2:$D$5111,$C2565,Тех_Движение!$B$2:$B$5111,"&lt;="&amp;O$3)-$F2565)))</f>
        <v/>
      </c>
      <c r="P2565" s="54">
        <f>IF(OR($B2565="",P$3&lt;$D2565+Настройки!$B$7),0,MAX(0,$E2565-MAX(0,SUMIFS(Тех_Движение!$G$2:$G$5111,Тех_Движение!$D$2:$D$5111,$C2565,Тех_Движение!$B$2:$B$5111,"&lt;="&amp;P$3)-$F2565)))</f>
        <v/>
      </c>
      <c r="Q2565" s="54">
        <f>IF(OR($B2565="",Q$3&lt;$D2565+Настройки!$B$7),0,MAX(0,$E2565-MAX(0,SUMIFS(Тех_Движение!$G$2:$G$5111,Тех_Движение!$D$2:$D$5111,$C2565,Тех_Движение!$B$2:$B$5111,"&lt;="&amp;Q$3)-$F2565)))</f>
        <v/>
      </c>
      <c r="R2565" s="54">
        <f>IF($B2565="","",SUM($K2565:$Q2565))</f>
        <v/>
      </c>
      <c r="S2565" s="56">
        <f>IF($B2565="","",VLOOKUP($C2565,Настройки!$A$11:$L$17,9,FALSE))</f>
        <v/>
      </c>
      <c r="T2565" s="56">
        <f>IF($B2565="","",$R2565*$S2565)</f>
        <v/>
      </c>
    </row>
    <row r="2566">
      <c r="A2566" s="20">
        <f>Тех_Движение!$A$2563</f>
        <v/>
      </c>
      <c r="B2566" s="20">
        <f>IF(Тех_Движение!$F$2563&gt;0,Тех_Движение!$I$2563,"")</f>
        <v/>
      </c>
      <c r="C2566" s="20">
        <f>IF($B2566="","",Тех_Движение!$D$2563)</f>
        <v/>
      </c>
      <c r="D2566" s="42">
        <f>IF($B2566="","",Тех_Движение!$B$2563)</f>
        <v/>
      </c>
      <c r="E2566" s="54">
        <f>IF($B2566="","",Тех_Движение!$F$2563)</f>
        <v/>
      </c>
      <c r="F2566" s="54">
        <f>IF($B2566="","",SUMIFS($E$5:$E2565,$C$5:$C2565,$C2566))</f>
        <v/>
      </c>
      <c r="G2566" s="54">
        <f>IF($B2566="","",MAX(0,$E2566-MAX(0,SUMIFS(Тех_Движение!$G$2:$G$5111,Тех_Движение!$D$2:$D$5111,$C2566,Тех_Движение!$B$2:$B$5111,"&lt;="&amp;Настройки!$B$5-1)-$F2566)))</f>
        <v/>
      </c>
      <c r="H2566" s="54">
        <f>IF($B2566="","",IF(AND($D2566&gt;=Настройки!$B$5,$D2566&lt;=Настройки!$B$6),$E2566,0))</f>
        <v/>
      </c>
      <c r="I2566" s="54">
        <f>IF($B2566="","",$G2566+$H2566-$J2566)</f>
        <v/>
      </c>
      <c r="J2566" s="54">
        <f>IF($B2566="","",MAX(0,$E2566-MAX(0,SUMIFS(Тех_Движение!$G$2:$G$5111,Тех_Движение!$D$2:$D$5111,$C2566,Тех_Движение!$B$2:$B$5111,"&lt;="&amp;Настройки!$B$6)-$F2566)))</f>
        <v/>
      </c>
      <c r="K2566" s="54">
        <f>IF(OR($B2566="",K$3&lt;$D2566+Настройки!$B$7),0,MAX(0,$E2566-MAX(0,SUMIFS(Тех_Движение!$G$2:$G$5111,Тех_Движение!$D$2:$D$5111,$C2566,Тех_Движение!$B$2:$B$5111,"&lt;="&amp;K$3)-$F2566)))</f>
        <v/>
      </c>
      <c r="L2566" s="54">
        <f>IF(OR($B2566="",L$3&lt;$D2566+Настройки!$B$7),0,MAX(0,$E2566-MAX(0,SUMIFS(Тех_Движение!$G$2:$G$5111,Тех_Движение!$D$2:$D$5111,$C2566,Тех_Движение!$B$2:$B$5111,"&lt;="&amp;L$3)-$F2566)))</f>
        <v/>
      </c>
      <c r="M2566" s="54">
        <f>IF(OR($B2566="",M$3&lt;$D2566+Настройки!$B$7),0,MAX(0,$E2566-MAX(0,SUMIFS(Тех_Движение!$G$2:$G$5111,Тех_Движение!$D$2:$D$5111,$C2566,Тех_Движение!$B$2:$B$5111,"&lt;="&amp;M$3)-$F2566)))</f>
        <v/>
      </c>
      <c r="N2566" s="54">
        <f>IF(OR($B2566="",N$3&lt;$D2566+Настройки!$B$7),0,MAX(0,$E2566-MAX(0,SUMIFS(Тех_Движение!$G$2:$G$5111,Тех_Движение!$D$2:$D$5111,$C2566,Тех_Движение!$B$2:$B$5111,"&lt;="&amp;N$3)-$F2566)))</f>
        <v/>
      </c>
      <c r="O2566" s="54">
        <f>IF(OR($B2566="",O$3&lt;$D2566+Настройки!$B$7),0,MAX(0,$E2566-MAX(0,SUMIFS(Тех_Движение!$G$2:$G$5111,Тех_Движение!$D$2:$D$5111,$C2566,Тех_Движение!$B$2:$B$5111,"&lt;="&amp;O$3)-$F2566)))</f>
        <v/>
      </c>
      <c r="P2566" s="54">
        <f>IF(OR($B2566="",P$3&lt;$D2566+Настройки!$B$7),0,MAX(0,$E2566-MAX(0,SUMIFS(Тех_Движение!$G$2:$G$5111,Тех_Движение!$D$2:$D$5111,$C2566,Тех_Движение!$B$2:$B$5111,"&lt;="&amp;P$3)-$F2566)))</f>
        <v/>
      </c>
      <c r="Q2566" s="54">
        <f>IF(OR($B2566="",Q$3&lt;$D2566+Настройки!$B$7),0,MAX(0,$E2566-MAX(0,SUMIFS(Тех_Движение!$G$2:$G$5111,Тех_Движение!$D$2:$D$5111,$C2566,Тех_Движение!$B$2:$B$5111,"&lt;="&amp;Q$3)-$F2566)))</f>
        <v/>
      </c>
      <c r="R2566" s="54">
        <f>IF($B2566="","",SUM($K2566:$Q2566))</f>
        <v/>
      </c>
      <c r="S2566" s="56">
        <f>IF($B2566="","",VLOOKUP($C2566,Настройки!$A$11:$L$17,9,FALSE))</f>
        <v/>
      </c>
      <c r="T2566" s="56">
        <f>IF($B2566="","",$R2566*$S2566)</f>
        <v/>
      </c>
    </row>
    <row r="2567">
      <c r="A2567" s="20">
        <f>Тех_Движение!$A$2564</f>
        <v/>
      </c>
      <c r="B2567" s="20">
        <f>IF(Тех_Движение!$F$2564&gt;0,Тех_Движение!$I$2564,"")</f>
        <v/>
      </c>
      <c r="C2567" s="20">
        <f>IF($B2567="","",Тех_Движение!$D$2564)</f>
        <v/>
      </c>
      <c r="D2567" s="42">
        <f>IF($B2567="","",Тех_Движение!$B$2564)</f>
        <v/>
      </c>
      <c r="E2567" s="54">
        <f>IF($B2567="","",Тех_Движение!$F$2564)</f>
        <v/>
      </c>
      <c r="F2567" s="54">
        <f>IF($B2567="","",SUMIFS($E$5:$E2566,$C$5:$C2566,$C2567))</f>
        <v/>
      </c>
      <c r="G2567" s="54">
        <f>IF($B2567="","",MAX(0,$E2567-MAX(0,SUMIFS(Тех_Движение!$G$2:$G$5111,Тех_Движение!$D$2:$D$5111,$C2567,Тех_Движение!$B$2:$B$5111,"&lt;="&amp;Настройки!$B$5-1)-$F2567)))</f>
        <v/>
      </c>
      <c r="H2567" s="54">
        <f>IF($B2567="","",IF(AND($D2567&gt;=Настройки!$B$5,$D2567&lt;=Настройки!$B$6),$E2567,0))</f>
        <v/>
      </c>
      <c r="I2567" s="54">
        <f>IF($B2567="","",$G2567+$H2567-$J2567)</f>
        <v/>
      </c>
      <c r="J2567" s="54">
        <f>IF($B2567="","",MAX(0,$E2567-MAX(0,SUMIFS(Тех_Движение!$G$2:$G$5111,Тех_Движение!$D$2:$D$5111,$C2567,Тех_Движение!$B$2:$B$5111,"&lt;="&amp;Настройки!$B$6)-$F2567)))</f>
        <v/>
      </c>
      <c r="K2567" s="54">
        <f>IF(OR($B2567="",K$3&lt;$D2567+Настройки!$B$7),0,MAX(0,$E2567-MAX(0,SUMIFS(Тех_Движение!$G$2:$G$5111,Тех_Движение!$D$2:$D$5111,$C2567,Тех_Движение!$B$2:$B$5111,"&lt;="&amp;K$3)-$F2567)))</f>
        <v/>
      </c>
      <c r="L2567" s="54">
        <f>IF(OR($B2567="",L$3&lt;$D2567+Настройки!$B$7),0,MAX(0,$E2567-MAX(0,SUMIFS(Тех_Движение!$G$2:$G$5111,Тех_Движение!$D$2:$D$5111,$C2567,Тех_Движение!$B$2:$B$5111,"&lt;="&amp;L$3)-$F2567)))</f>
        <v/>
      </c>
      <c r="M2567" s="54">
        <f>IF(OR($B2567="",M$3&lt;$D2567+Настройки!$B$7),0,MAX(0,$E2567-MAX(0,SUMIFS(Тех_Движение!$G$2:$G$5111,Тех_Движение!$D$2:$D$5111,$C2567,Тех_Движение!$B$2:$B$5111,"&lt;="&amp;M$3)-$F2567)))</f>
        <v/>
      </c>
      <c r="N2567" s="54">
        <f>IF(OR($B2567="",N$3&lt;$D2567+Настройки!$B$7),0,MAX(0,$E2567-MAX(0,SUMIFS(Тех_Движение!$G$2:$G$5111,Тех_Движение!$D$2:$D$5111,$C2567,Тех_Движение!$B$2:$B$5111,"&lt;="&amp;N$3)-$F2567)))</f>
        <v/>
      </c>
      <c r="O2567" s="54">
        <f>IF(OR($B2567="",O$3&lt;$D2567+Настройки!$B$7),0,MAX(0,$E2567-MAX(0,SUMIFS(Тех_Движение!$G$2:$G$5111,Тех_Движение!$D$2:$D$5111,$C2567,Тех_Движение!$B$2:$B$5111,"&lt;="&amp;O$3)-$F2567)))</f>
        <v/>
      </c>
      <c r="P2567" s="54">
        <f>IF(OR($B2567="",P$3&lt;$D2567+Настройки!$B$7),0,MAX(0,$E2567-MAX(0,SUMIFS(Тех_Движение!$G$2:$G$5111,Тех_Движение!$D$2:$D$5111,$C2567,Тех_Движение!$B$2:$B$5111,"&lt;="&amp;P$3)-$F2567)))</f>
        <v/>
      </c>
      <c r="Q2567" s="54">
        <f>IF(OR($B2567="",Q$3&lt;$D2567+Настройки!$B$7),0,MAX(0,$E2567-MAX(0,SUMIFS(Тех_Движение!$G$2:$G$5111,Тех_Движение!$D$2:$D$5111,$C2567,Тех_Движение!$B$2:$B$5111,"&lt;="&amp;Q$3)-$F2567)))</f>
        <v/>
      </c>
      <c r="R2567" s="54">
        <f>IF($B2567="","",SUM($K2567:$Q2567))</f>
        <v/>
      </c>
      <c r="S2567" s="56">
        <f>IF($B2567="","",VLOOKUP($C2567,Настройки!$A$11:$L$17,9,FALSE))</f>
        <v/>
      </c>
      <c r="T2567" s="56">
        <f>IF($B2567="","",$R2567*$S2567)</f>
        <v/>
      </c>
    </row>
    <row r="2568">
      <c r="A2568" s="20">
        <f>Тех_Движение!$A$2565</f>
        <v/>
      </c>
      <c r="B2568" s="20">
        <f>IF(Тех_Движение!$F$2565&gt;0,Тех_Движение!$I$2565,"")</f>
        <v/>
      </c>
      <c r="C2568" s="20">
        <f>IF($B2568="","",Тех_Движение!$D$2565)</f>
        <v/>
      </c>
      <c r="D2568" s="42">
        <f>IF($B2568="","",Тех_Движение!$B$2565)</f>
        <v/>
      </c>
      <c r="E2568" s="54">
        <f>IF($B2568="","",Тех_Движение!$F$2565)</f>
        <v/>
      </c>
      <c r="F2568" s="54">
        <f>IF($B2568="","",SUMIFS($E$5:$E2567,$C$5:$C2567,$C2568))</f>
        <v/>
      </c>
      <c r="G2568" s="54">
        <f>IF($B2568="","",MAX(0,$E2568-MAX(0,SUMIFS(Тех_Движение!$G$2:$G$5111,Тех_Движение!$D$2:$D$5111,$C2568,Тех_Движение!$B$2:$B$5111,"&lt;="&amp;Настройки!$B$5-1)-$F2568)))</f>
        <v/>
      </c>
      <c r="H2568" s="54">
        <f>IF($B2568="","",IF(AND($D2568&gt;=Настройки!$B$5,$D2568&lt;=Настройки!$B$6),$E2568,0))</f>
        <v/>
      </c>
      <c r="I2568" s="54">
        <f>IF($B2568="","",$G2568+$H2568-$J2568)</f>
        <v/>
      </c>
      <c r="J2568" s="54">
        <f>IF($B2568="","",MAX(0,$E2568-MAX(0,SUMIFS(Тех_Движение!$G$2:$G$5111,Тех_Движение!$D$2:$D$5111,$C2568,Тех_Движение!$B$2:$B$5111,"&lt;="&amp;Настройки!$B$6)-$F2568)))</f>
        <v/>
      </c>
      <c r="K2568" s="54">
        <f>IF(OR($B2568="",K$3&lt;$D2568+Настройки!$B$7),0,MAX(0,$E2568-MAX(0,SUMIFS(Тех_Движение!$G$2:$G$5111,Тех_Движение!$D$2:$D$5111,$C2568,Тех_Движение!$B$2:$B$5111,"&lt;="&amp;K$3)-$F2568)))</f>
        <v/>
      </c>
      <c r="L2568" s="54">
        <f>IF(OR($B2568="",L$3&lt;$D2568+Настройки!$B$7),0,MAX(0,$E2568-MAX(0,SUMIFS(Тех_Движение!$G$2:$G$5111,Тех_Движение!$D$2:$D$5111,$C2568,Тех_Движение!$B$2:$B$5111,"&lt;="&amp;L$3)-$F2568)))</f>
        <v/>
      </c>
      <c r="M2568" s="54">
        <f>IF(OR($B2568="",M$3&lt;$D2568+Настройки!$B$7),0,MAX(0,$E2568-MAX(0,SUMIFS(Тех_Движение!$G$2:$G$5111,Тех_Движение!$D$2:$D$5111,$C2568,Тех_Движение!$B$2:$B$5111,"&lt;="&amp;M$3)-$F2568)))</f>
        <v/>
      </c>
      <c r="N2568" s="54">
        <f>IF(OR($B2568="",N$3&lt;$D2568+Настройки!$B$7),0,MAX(0,$E2568-MAX(0,SUMIFS(Тех_Движение!$G$2:$G$5111,Тех_Движение!$D$2:$D$5111,$C2568,Тех_Движение!$B$2:$B$5111,"&lt;="&amp;N$3)-$F2568)))</f>
        <v/>
      </c>
      <c r="O2568" s="54">
        <f>IF(OR($B2568="",O$3&lt;$D2568+Настройки!$B$7),0,MAX(0,$E2568-MAX(0,SUMIFS(Тех_Движение!$G$2:$G$5111,Тех_Движение!$D$2:$D$5111,$C2568,Тех_Движение!$B$2:$B$5111,"&lt;="&amp;O$3)-$F2568)))</f>
        <v/>
      </c>
      <c r="P2568" s="54">
        <f>IF(OR($B2568="",P$3&lt;$D2568+Настройки!$B$7),0,MAX(0,$E2568-MAX(0,SUMIFS(Тех_Движение!$G$2:$G$5111,Тех_Движение!$D$2:$D$5111,$C2568,Тех_Движение!$B$2:$B$5111,"&lt;="&amp;P$3)-$F2568)))</f>
        <v/>
      </c>
      <c r="Q2568" s="54">
        <f>IF(OR($B2568="",Q$3&lt;$D2568+Настройки!$B$7),0,MAX(0,$E2568-MAX(0,SUMIFS(Тех_Движение!$G$2:$G$5111,Тех_Движение!$D$2:$D$5111,$C2568,Тех_Движение!$B$2:$B$5111,"&lt;="&amp;Q$3)-$F2568)))</f>
        <v/>
      </c>
      <c r="R2568" s="54">
        <f>IF($B2568="","",SUM($K2568:$Q2568))</f>
        <v/>
      </c>
      <c r="S2568" s="56">
        <f>IF($B2568="","",VLOOKUP($C2568,Настройки!$A$11:$L$17,9,FALSE))</f>
        <v/>
      </c>
      <c r="T2568" s="56">
        <f>IF($B2568="","",$R2568*$S2568)</f>
        <v/>
      </c>
    </row>
    <row r="2569">
      <c r="A2569" s="20">
        <f>Тех_Движение!$A$2566</f>
        <v/>
      </c>
      <c r="B2569" s="20">
        <f>IF(Тех_Движение!$F$2566&gt;0,Тех_Движение!$I$2566,"")</f>
        <v/>
      </c>
      <c r="C2569" s="20">
        <f>IF($B2569="","",Тех_Движение!$D$2566)</f>
        <v/>
      </c>
      <c r="D2569" s="42">
        <f>IF($B2569="","",Тех_Движение!$B$2566)</f>
        <v/>
      </c>
      <c r="E2569" s="54">
        <f>IF($B2569="","",Тех_Движение!$F$2566)</f>
        <v/>
      </c>
      <c r="F2569" s="54">
        <f>IF($B2569="","",SUMIFS($E$5:$E2568,$C$5:$C2568,$C2569))</f>
        <v/>
      </c>
      <c r="G2569" s="54">
        <f>IF($B2569="","",MAX(0,$E2569-MAX(0,SUMIFS(Тех_Движение!$G$2:$G$5111,Тех_Движение!$D$2:$D$5111,$C2569,Тех_Движение!$B$2:$B$5111,"&lt;="&amp;Настройки!$B$5-1)-$F2569)))</f>
        <v/>
      </c>
      <c r="H2569" s="54">
        <f>IF($B2569="","",IF(AND($D2569&gt;=Настройки!$B$5,$D2569&lt;=Настройки!$B$6),$E2569,0))</f>
        <v/>
      </c>
      <c r="I2569" s="54">
        <f>IF($B2569="","",$G2569+$H2569-$J2569)</f>
        <v/>
      </c>
      <c r="J2569" s="54">
        <f>IF($B2569="","",MAX(0,$E2569-MAX(0,SUMIFS(Тех_Движение!$G$2:$G$5111,Тех_Движение!$D$2:$D$5111,$C2569,Тех_Движение!$B$2:$B$5111,"&lt;="&amp;Настройки!$B$6)-$F2569)))</f>
        <v/>
      </c>
      <c r="K2569" s="54">
        <f>IF(OR($B2569="",K$3&lt;$D2569+Настройки!$B$7),0,MAX(0,$E2569-MAX(0,SUMIFS(Тех_Движение!$G$2:$G$5111,Тех_Движение!$D$2:$D$5111,$C2569,Тех_Движение!$B$2:$B$5111,"&lt;="&amp;K$3)-$F2569)))</f>
        <v/>
      </c>
      <c r="L2569" s="54">
        <f>IF(OR($B2569="",L$3&lt;$D2569+Настройки!$B$7),0,MAX(0,$E2569-MAX(0,SUMIFS(Тех_Движение!$G$2:$G$5111,Тех_Движение!$D$2:$D$5111,$C2569,Тех_Движение!$B$2:$B$5111,"&lt;="&amp;L$3)-$F2569)))</f>
        <v/>
      </c>
      <c r="M2569" s="54">
        <f>IF(OR($B2569="",M$3&lt;$D2569+Настройки!$B$7),0,MAX(0,$E2569-MAX(0,SUMIFS(Тех_Движение!$G$2:$G$5111,Тех_Движение!$D$2:$D$5111,$C2569,Тех_Движение!$B$2:$B$5111,"&lt;="&amp;M$3)-$F2569)))</f>
        <v/>
      </c>
      <c r="N2569" s="54">
        <f>IF(OR($B2569="",N$3&lt;$D2569+Настройки!$B$7),0,MAX(0,$E2569-MAX(0,SUMIFS(Тех_Движение!$G$2:$G$5111,Тех_Движение!$D$2:$D$5111,$C2569,Тех_Движение!$B$2:$B$5111,"&lt;="&amp;N$3)-$F2569)))</f>
        <v/>
      </c>
      <c r="O2569" s="54">
        <f>IF(OR($B2569="",O$3&lt;$D2569+Настройки!$B$7),0,MAX(0,$E2569-MAX(0,SUMIFS(Тех_Движение!$G$2:$G$5111,Тех_Движение!$D$2:$D$5111,$C2569,Тех_Движение!$B$2:$B$5111,"&lt;="&amp;O$3)-$F2569)))</f>
        <v/>
      </c>
      <c r="P2569" s="54">
        <f>IF(OR($B2569="",P$3&lt;$D2569+Настройки!$B$7),0,MAX(0,$E2569-MAX(0,SUMIFS(Тех_Движение!$G$2:$G$5111,Тех_Движение!$D$2:$D$5111,$C2569,Тех_Движение!$B$2:$B$5111,"&lt;="&amp;P$3)-$F2569)))</f>
        <v/>
      </c>
      <c r="Q2569" s="54">
        <f>IF(OR($B2569="",Q$3&lt;$D2569+Настройки!$B$7),0,MAX(0,$E2569-MAX(0,SUMIFS(Тех_Движение!$G$2:$G$5111,Тех_Движение!$D$2:$D$5111,$C2569,Тех_Движение!$B$2:$B$5111,"&lt;="&amp;Q$3)-$F2569)))</f>
        <v/>
      </c>
      <c r="R2569" s="54">
        <f>IF($B2569="","",SUM($K2569:$Q2569))</f>
        <v/>
      </c>
      <c r="S2569" s="56">
        <f>IF($B2569="","",VLOOKUP($C2569,Настройки!$A$11:$L$17,9,FALSE))</f>
        <v/>
      </c>
      <c r="T2569" s="56">
        <f>IF($B2569="","",$R2569*$S2569)</f>
        <v/>
      </c>
    </row>
    <row r="2570">
      <c r="A2570" s="20">
        <f>Тех_Движение!$A$2567</f>
        <v/>
      </c>
      <c r="B2570" s="20">
        <f>IF(Тех_Движение!$F$2567&gt;0,Тех_Движение!$I$2567,"")</f>
        <v/>
      </c>
      <c r="C2570" s="20">
        <f>IF($B2570="","",Тех_Движение!$D$2567)</f>
        <v/>
      </c>
      <c r="D2570" s="42">
        <f>IF($B2570="","",Тех_Движение!$B$2567)</f>
        <v/>
      </c>
      <c r="E2570" s="54">
        <f>IF($B2570="","",Тех_Движение!$F$2567)</f>
        <v/>
      </c>
      <c r="F2570" s="54">
        <f>IF($B2570="","",SUMIFS($E$5:$E2569,$C$5:$C2569,$C2570))</f>
        <v/>
      </c>
      <c r="G2570" s="54">
        <f>IF($B2570="","",MAX(0,$E2570-MAX(0,SUMIFS(Тех_Движение!$G$2:$G$5111,Тех_Движение!$D$2:$D$5111,$C2570,Тех_Движение!$B$2:$B$5111,"&lt;="&amp;Настройки!$B$5-1)-$F2570)))</f>
        <v/>
      </c>
      <c r="H2570" s="54">
        <f>IF($B2570="","",IF(AND($D2570&gt;=Настройки!$B$5,$D2570&lt;=Настройки!$B$6),$E2570,0))</f>
        <v/>
      </c>
      <c r="I2570" s="54">
        <f>IF($B2570="","",$G2570+$H2570-$J2570)</f>
        <v/>
      </c>
      <c r="J2570" s="54">
        <f>IF($B2570="","",MAX(0,$E2570-MAX(0,SUMIFS(Тех_Движение!$G$2:$G$5111,Тех_Движение!$D$2:$D$5111,$C2570,Тех_Движение!$B$2:$B$5111,"&lt;="&amp;Настройки!$B$6)-$F2570)))</f>
        <v/>
      </c>
      <c r="K2570" s="54">
        <f>IF(OR($B2570="",K$3&lt;$D2570+Настройки!$B$7),0,MAX(0,$E2570-MAX(0,SUMIFS(Тех_Движение!$G$2:$G$5111,Тех_Движение!$D$2:$D$5111,$C2570,Тех_Движение!$B$2:$B$5111,"&lt;="&amp;K$3)-$F2570)))</f>
        <v/>
      </c>
      <c r="L2570" s="54">
        <f>IF(OR($B2570="",L$3&lt;$D2570+Настройки!$B$7),0,MAX(0,$E2570-MAX(0,SUMIFS(Тех_Движение!$G$2:$G$5111,Тех_Движение!$D$2:$D$5111,$C2570,Тех_Движение!$B$2:$B$5111,"&lt;="&amp;L$3)-$F2570)))</f>
        <v/>
      </c>
      <c r="M2570" s="54">
        <f>IF(OR($B2570="",M$3&lt;$D2570+Настройки!$B$7),0,MAX(0,$E2570-MAX(0,SUMIFS(Тех_Движение!$G$2:$G$5111,Тех_Движение!$D$2:$D$5111,$C2570,Тех_Движение!$B$2:$B$5111,"&lt;="&amp;M$3)-$F2570)))</f>
        <v/>
      </c>
      <c r="N2570" s="54">
        <f>IF(OR($B2570="",N$3&lt;$D2570+Настройки!$B$7),0,MAX(0,$E2570-MAX(0,SUMIFS(Тех_Движение!$G$2:$G$5111,Тех_Движение!$D$2:$D$5111,$C2570,Тех_Движение!$B$2:$B$5111,"&lt;="&amp;N$3)-$F2570)))</f>
        <v/>
      </c>
      <c r="O2570" s="54">
        <f>IF(OR($B2570="",O$3&lt;$D2570+Настройки!$B$7),0,MAX(0,$E2570-MAX(0,SUMIFS(Тех_Движение!$G$2:$G$5111,Тех_Движение!$D$2:$D$5111,$C2570,Тех_Движение!$B$2:$B$5111,"&lt;="&amp;O$3)-$F2570)))</f>
        <v/>
      </c>
      <c r="P2570" s="54">
        <f>IF(OR($B2570="",P$3&lt;$D2570+Настройки!$B$7),0,MAX(0,$E2570-MAX(0,SUMIFS(Тех_Движение!$G$2:$G$5111,Тех_Движение!$D$2:$D$5111,$C2570,Тех_Движение!$B$2:$B$5111,"&lt;="&amp;P$3)-$F2570)))</f>
        <v/>
      </c>
      <c r="Q2570" s="54">
        <f>IF(OR($B2570="",Q$3&lt;$D2570+Настройки!$B$7),0,MAX(0,$E2570-MAX(0,SUMIFS(Тех_Движение!$G$2:$G$5111,Тех_Движение!$D$2:$D$5111,$C2570,Тех_Движение!$B$2:$B$5111,"&lt;="&amp;Q$3)-$F2570)))</f>
        <v/>
      </c>
      <c r="R2570" s="54">
        <f>IF($B2570="","",SUM($K2570:$Q2570))</f>
        <v/>
      </c>
      <c r="S2570" s="56">
        <f>IF($B2570="","",VLOOKUP($C2570,Настройки!$A$11:$L$17,9,FALSE))</f>
        <v/>
      </c>
      <c r="T2570" s="56">
        <f>IF($B2570="","",$R2570*$S2570)</f>
        <v/>
      </c>
    </row>
    <row r="2571">
      <c r="A2571" s="20">
        <f>Тех_Движение!$A$2568</f>
        <v/>
      </c>
      <c r="B2571" s="20">
        <f>IF(Тех_Движение!$F$2568&gt;0,Тех_Движение!$I$2568,"")</f>
        <v/>
      </c>
      <c r="C2571" s="20">
        <f>IF($B2571="","",Тех_Движение!$D$2568)</f>
        <v/>
      </c>
      <c r="D2571" s="42">
        <f>IF($B2571="","",Тех_Движение!$B$2568)</f>
        <v/>
      </c>
      <c r="E2571" s="54">
        <f>IF($B2571="","",Тех_Движение!$F$2568)</f>
        <v/>
      </c>
      <c r="F2571" s="54">
        <f>IF($B2571="","",SUMIFS($E$5:$E2570,$C$5:$C2570,$C2571))</f>
        <v/>
      </c>
      <c r="G2571" s="54">
        <f>IF($B2571="","",MAX(0,$E2571-MAX(0,SUMIFS(Тех_Движение!$G$2:$G$5111,Тех_Движение!$D$2:$D$5111,$C2571,Тех_Движение!$B$2:$B$5111,"&lt;="&amp;Настройки!$B$5-1)-$F2571)))</f>
        <v/>
      </c>
      <c r="H2571" s="54">
        <f>IF($B2571="","",IF(AND($D2571&gt;=Настройки!$B$5,$D2571&lt;=Настройки!$B$6),$E2571,0))</f>
        <v/>
      </c>
      <c r="I2571" s="54">
        <f>IF($B2571="","",$G2571+$H2571-$J2571)</f>
        <v/>
      </c>
      <c r="J2571" s="54">
        <f>IF($B2571="","",MAX(0,$E2571-MAX(0,SUMIFS(Тех_Движение!$G$2:$G$5111,Тех_Движение!$D$2:$D$5111,$C2571,Тех_Движение!$B$2:$B$5111,"&lt;="&amp;Настройки!$B$6)-$F2571)))</f>
        <v/>
      </c>
      <c r="K2571" s="54">
        <f>IF(OR($B2571="",K$3&lt;$D2571+Настройки!$B$7),0,MAX(0,$E2571-MAX(0,SUMIFS(Тех_Движение!$G$2:$G$5111,Тех_Движение!$D$2:$D$5111,$C2571,Тех_Движение!$B$2:$B$5111,"&lt;="&amp;K$3)-$F2571)))</f>
        <v/>
      </c>
      <c r="L2571" s="54">
        <f>IF(OR($B2571="",L$3&lt;$D2571+Настройки!$B$7),0,MAX(0,$E2571-MAX(0,SUMIFS(Тех_Движение!$G$2:$G$5111,Тех_Движение!$D$2:$D$5111,$C2571,Тех_Движение!$B$2:$B$5111,"&lt;="&amp;L$3)-$F2571)))</f>
        <v/>
      </c>
      <c r="M2571" s="54">
        <f>IF(OR($B2571="",M$3&lt;$D2571+Настройки!$B$7),0,MAX(0,$E2571-MAX(0,SUMIFS(Тех_Движение!$G$2:$G$5111,Тех_Движение!$D$2:$D$5111,$C2571,Тех_Движение!$B$2:$B$5111,"&lt;="&amp;M$3)-$F2571)))</f>
        <v/>
      </c>
      <c r="N2571" s="54">
        <f>IF(OR($B2571="",N$3&lt;$D2571+Настройки!$B$7),0,MAX(0,$E2571-MAX(0,SUMIFS(Тех_Движение!$G$2:$G$5111,Тех_Движение!$D$2:$D$5111,$C2571,Тех_Движение!$B$2:$B$5111,"&lt;="&amp;N$3)-$F2571)))</f>
        <v/>
      </c>
      <c r="O2571" s="54">
        <f>IF(OR($B2571="",O$3&lt;$D2571+Настройки!$B$7),0,MAX(0,$E2571-MAX(0,SUMIFS(Тех_Движение!$G$2:$G$5111,Тех_Движение!$D$2:$D$5111,$C2571,Тех_Движение!$B$2:$B$5111,"&lt;="&amp;O$3)-$F2571)))</f>
        <v/>
      </c>
      <c r="P2571" s="54">
        <f>IF(OR($B2571="",P$3&lt;$D2571+Настройки!$B$7),0,MAX(0,$E2571-MAX(0,SUMIFS(Тех_Движение!$G$2:$G$5111,Тех_Движение!$D$2:$D$5111,$C2571,Тех_Движение!$B$2:$B$5111,"&lt;="&amp;P$3)-$F2571)))</f>
        <v/>
      </c>
      <c r="Q2571" s="54">
        <f>IF(OR($B2571="",Q$3&lt;$D2571+Настройки!$B$7),0,MAX(0,$E2571-MAX(0,SUMIFS(Тех_Движение!$G$2:$G$5111,Тех_Движение!$D$2:$D$5111,$C2571,Тех_Движение!$B$2:$B$5111,"&lt;="&amp;Q$3)-$F2571)))</f>
        <v/>
      </c>
      <c r="R2571" s="54">
        <f>IF($B2571="","",SUM($K2571:$Q2571))</f>
        <v/>
      </c>
      <c r="S2571" s="56">
        <f>IF($B2571="","",VLOOKUP($C2571,Настройки!$A$11:$L$17,9,FALSE))</f>
        <v/>
      </c>
      <c r="T2571" s="56">
        <f>IF($B2571="","",$R2571*$S2571)</f>
        <v/>
      </c>
    </row>
    <row r="2572">
      <c r="A2572" s="20">
        <f>Тех_Движение!$A$2569</f>
        <v/>
      </c>
      <c r="B2572" s="20">
        <f>IF(Тех_Движение!$F$2569&gt;0,Тех_Движение!$I$2569,"")</f>
        <v/>
      </c>
      <c r="C2572" s="20">
        <f>IF($B2572="","",Тех_Движение!$D$2569)</f>
        <v/>
      </c>
      <c r="D2572" s="42">
        <f>IF($B2572="","",Тех_Движение!$B$2569)</f>
        <v/>
      </c>
      <c r="E2572" s="54">
        <f>IF($B2572="","",Тех_Движение!$F$2569)</f>
        <v/>
      </c>
      <c r="F2572" s="54">
        <f>IF($B2572="","",SUMIFS($E$5:$E2571,$C$5:$C2571,$C2572))</f>
        <v/>
      </c>
      <c r="G2572" s="54">
        <f>IF($B2572="","",MAX(0,$E2572-MAX(0,SUMIFS(Тех_Движение!$G$2:$G$5111,Тех_Движение!$D$2:$D$5111,$C2572,Тех_Движение!$B$2:$B$5111,"&lt;="&amp;Настройки!$B$5-1)-$F2572)))</f>
        <v/>
      </c>
      <c r="H2572" s="54">
        <f>IF($B2572="","",IF(AND($D2572&gt;=Настройки!$B$5,$D2572&lt;=Настройки!$B$6),$E2572,0))</f>
        <v/>
      </c>
      <c r="I2572" s="54">
        <f>IF($B2572="","",$G2572+$H2572-$J2572)</f>
        <v/>
      </c>
      <c r="J2572" s="54">
        <f>IF($B2572="","",MAX(0,$E2572-MAX(0,SUMIFS(Тех_Движение!$G$2:$G$5111,Тех_Движение!$D$2:$D$5111,$C2572,Тех_Движение!$B$2:$B$5111,"&lt;="&amp;Настройки!$B$6)-$F2572)))</f>
        <v/>
      </c>
      <c r="K2572" s="54">
        <f>IF(OR($B2572="",K$3&lt;$D2572+Настройки!$B$7),0,MAX(0,$E2572-MAX(0,SUMIFS(Тех_Движение!$G$2:$G$5111,Тех_Движение!$D$2:$D$5111,$C2572,Тех_Движение!$B$2:$B$5111,"&lt;="&amp;K$3)-$F2572)))</f>
        <v/>
      </c>
      <c r="L2572" s="54">
        <f>IF(OR($B2572="",L$3&lt;$D2572+Настройки!$B$7),0,MAX(0,$E2572-MAX(0,SUMIFS(Тех_Движение!$G$2:$G$5111,Тех_Движение!$D$2:$D$5111,$C2572,Тех_Движение!$B$2:$B$5111,"&lt;="&amp;L$3)-$F2572)))</f>
        <v/>
      </c>
      <c r="M2572" s="54">
        <f>IF(OR($B2572="",M$3&lt;$D2572+Настройки!$B$7),0,MAX(0,$E2572-MAX(0,SUMIFS(Тех_Движение!$G$2:$G$5111,Тех_Движение!$D$2:$D$5111,$C2572,Тех_Движение!$B$2:$B$5111,"&lt;="&amp;M$3)-$F2572)))</f>
        <v/>
      </c>
      <c r="N2572" s="54">
        <f>IF(OR($B2572="",N$3&lt;$D2572+Настройки!$B$7),0,MAX(0,$E2572-MAX(0,SUMIFS(Тех_Движение!$G$2:$G$5111,Тех_Движение!$D$2:$D$5111,$C2572,Тех_Движение!$B$2:$B$5111,"&lt;="&amp;N$3)-$F2572)))</f>
        <v/>
      </c>
      <c r="O2572" s="54">
        <f>IF(OR($B2572="",O$3&lt;$D2572+Настройки!$B$7),0,MAX(0,$E2572-MAX(0,SUMIFS(Тех_Движение!$G$2:$G$5111,Тех_Движение!$D$2:$D$5111,$C2572,Тех_Движение!$B$2:$B$5111,"&lt;="&amp;O$3)-$F2572)))</f>
        <v/>
      </c>
      <c r="P2572" s="54">
        <f>IF(OR($B2572="",P$3&lt;$D2572+Настройки!$B$7),0,MAX(0,$E2572-MAX(0,SUMIFS(Тех_Движение!$G$2:$G$5111,Тех_Движение!$D$2:$D$5111,$C2572,Тех_Движение!$B$2:$B$5111,"&lt;="&amp;P$3)-$F2572)))</f>
        <v/>
      </c>
      <c r="Q2572" s="54">
        <f>IF(OR($B2572="",Q$3&lt;$D2572+Настройки!$B$7),0,MAX(0,$E2572-MAX(0,SUMIFS(Тех_Движение!$G$2:$G$5111,Тех_Движение!$D$2:$D$5111,$C2572,Тех_Движение!$B$2:$B$5111,"&lt;="&amp;Q$3)-$F2572)))</f>
        <v/>
      </c>
      <c r="R2572" s="54">
        <f>IF($B2572="","",SUM($K2572:$Q2572))</f>
        <v/>
      </c>
      <c r="S2572" s="56">
        <f>IF($B2572="","",VLOOKUP($C2572,Настройки!$A$11:$L$17,9,FALSE))</f>
        <v/>
      </c>
      <c r="T2572" s="56">
        <f>IF($B2572="","",$R2572*$S2572)</f>
        <v/>
      </c>
    </row>
    <row r="2573">
      <c r="A2573" s="20">
        <f>Тех_Движение!$A$2570</f>
        <v/>
      </c>
      <c r="B2573" s="20">
        <f>IF(Тех_Движение!$F$2570&gt;0,Тех_Движение!$I$2570,"")</f>
        <v/>
      </c>
      <c r="C2573" s="20">
        <f>IF($B2573="","",Тех_Движение!$D$2570)</f>
        <v/>
      </c>
      <c r="D2573" s="42">
        <f>IF($B2573="","",Тех_Движение!$B$2570)</f>
        <v/>
      </c>
      <c r="E2573" s="54">
        <f>IF($B2573="","",Тех_Движение!$F$2570)</f>
        <v/>
      </c>
      <c r="F2573" s="54">
        <f>IF($B2573="","",SUMIFS($E$5:$E2572,$C$5:$C2572,$C2573))</f>
        <v/>
      </c>
      <c r="G2573" s="54">
        <f>IF($B2573="","",MAX(0,$E2573-MAX(0,SUMIFS(Тех_Движение!$G$2:$G$5111,Тех_Движение!$D$2:$D$5111,$C2573,Тех_Движение!$B$2:$B$5111,"&lt;="&amp;Настройки!$B$5-1)-$F2573)))</f>
        <v/>
      </c>
      <c r="H2573" s="54">
        <f>IF($B2573="","",IF(AND($D2573&gt;=Настройки!$B$5,$D2573&lt;=Настройки!$B$6),$E2573,0))</f>
        <v/>
      </c>
      <c r="I2573" s="54">
        <f>IF($B2573="","",$G2573+$H2573-$J2573)</f>
        <v/>
      </c>
      <c r="J2573" s="54">
        <f>IF($B2573="","",MAX(0,$E2573-MAX(0,SUMIFS(Тех_Движение!$G$2:$G$5111,Тех_Движение!$D$2:$D$5111,$C2573,Тех_Движение!$B$2:$B$5111,"&lt;="&amp;Настройки!$B$6)-$F2573)))</f>
        <v/>
      </c>
      <c r="K2573" s="54">
        <f>IF(OR($B2573="",K$3&lt;$D2573+Настройки!$B$7),0,MAX(0,$E2573-MAX(0,SUMIFS(Тех_Движение!$G$2:$G$5111,Тех_Движение!$D$2:$D$5111,$C2573,Тех_Движение!$B$2:$B$5111,"&lt;="&amp;K$3)-$F2573)))</f>
        <v/>
      </c>
      <c r="L2573" s="54">
        <f>IF(OR($B2573="",L$3&lt;$D2573+Настройки!$B$7),0,MAX(0,$E2573-MAX(0,SUMIFS(Тех_Движение!$G$2:$G$5111,Тех_Движение!$D$2:$D$5111,$C2573,Тех_Движение!$B$2:$B$5111,"&lt;="&amp;L$3)-$F2573)))</f>
        <v/>
      </c>
      <c r="M2573" s="54">
        <f>IF(OR($B2573="",M$3&lt;$D2573+Настройки!$B$7),0,MAX(0,$E2573-MAX(0,SUMIFS(Тех_Движение!$G$2:$G$5111,Тех_Движение!$D$2:$D$5111,$C2573,Тех_Движение!$B$2:$B$5111,"&lt;="&amp;M$3)-$F2573)))</f>
        <v/>
      </c>
      <c r="N2573" s="54">
        <f>IF(OR($B2573="",N$3&lt;$D2573+Настройки!$B$7),0,MAX(0,$E2573-MAX(0,SUMIFS(Тех_Движение!$G$2:$G$5111,Тех_Движение!$D$2:$D$5111,$C2573,Тех_Движение!$B$2:$B$5111,"&lt;="&amp;N$3)-$F2573)))</f>
        <v/>
      </c>
      <c r="O2573" s="54">
        <f>IF(OR($B2573="",O$3&lt;$D2573+Настройки!$B$7),0,MAX(0,$E2573-MAX(0,SUMIFS(Тех_Движение!$G$2:$G$5111,Тех_Движение!$D$2:$D$5111,$C2573,Тех_Движение!$B$2:$B$5111,"&lt;="&amp;O$3)-$F2573)))</f>
        <v/>
      </c>
      <c r="P2573" s="54">
        <f>IF(OR($B2573="",P$3&lt;$D2573+Настройки!$B$7),0,MAX(0,$E2573-MAX(0,SUMIFS(Тех_Движение!$G$2:$G$5111,Тех_Движение!$D$2:$D$5111,$C2573,Тех_Движение!$B$2:$B$5111,"&lt;="&amp;P$3)-$F2573)))</f>
        <v/>
      </c>
      <c r="Q2573" s="54">
        <f>IF(OR($B2573="",Q$3&lt;$D2573+Настройки!$B$7),0,MAX(0,$E2573-MAX(0,SUMIFS(Тех_Движение!$G$2:$G$5111,Тех_Движение!$D$2:$D$5111,$C2573,Тех_Движение!$B$2:$B$5111,"&lt;="&amp;Q$3)-$F2573)))</f>
        <v/>
      </c>
      <c r="R2573" s="54">
        <f>IF($B2573="","",SUM($K2573:$Q2573))</f>
        <v/>
      </c>
      <c r="S2573" s="56">
        <f>IF($B2573="","",VLOOKUP($C2573,Настройки!$A$11:$L$17,9,FALSE))</f>
        <v/>
      </c>
      <c r="T2573" s="56">
        <f>IF($B2573="","",$R2573*$S2573)</f>
        <v/>
      </c>
    </row>
    <row r="2574">
      <c r="A2574" s="20">
        <f>Тех_Движение!$A$2571</f>
        <v/>
      </c>
      <c r="B2574" s="20">
        <f>IF(Тех_Движение!$F$2571&gt;0,Тех_Движение!$I$2571,"")</f>
        <v/>
      </c>
      <c r="C2574" s="20">
        <f>IF($B2574="","",Тех_Движение!$D$2571)</f>
        <v/>
      </c>
      <c r="D2574" s="42">
        <f>IF($B2574="","",Тех_Движение!$B$2571)</f>
        <v/>
      </c>
      <c r="E2574" s="54">
        <f>IF($B2574="","",Тех_Движение!$F$2571)</f>
        <v/>
      </c>
      <c r="F2574" s="54">
        <f>IF($B2574="","",SUMIFS($E$5:$E2573,$C$5:$C2573,$C2574))</f>
        <v/>
      </c>
      <c r="G2574" s="54">
        <f>IF($B2574="","",MAX(0,$E2574-MAX(0,SUMIFS(Тех_Движение!$G$2:$G$5111,Тех_Движение!$D$2:$D$5111,$C2574,Тех_Движение!$B$2:$B$5111,"&lt;="&amp;Настройки!$B$5-1)-$F2574)))</f>
        <v/>
      </c>
      <c r="H2574" s="54">
        <f>IF($B2574="","",IF(AND($D2574&gt;=Настройки!$B$5,$D2574&lt;=Настройки!$B$6),$E2574,0))</f>
        <v/>
      </c>
      <c r="I2574" s="54">
        <f>IF($B2574="","",$G2574+$H2574-$J2574)</f>
        <v/>
      </c>
      <c r="J2574" s="54">
        <f>IF($B2574="","",MAX(0,$E2574-MAX(0,SUMIFS(Тех_Движение!$G$2:$G$5111,Тех_Движение!$D$2:$D$5111,$C2574,Тех_Движение!$B$2:$B$5111,"&lt;="&amp;Настройки!$B$6)-$F2574)))</f>
        <v/>
      </c>
      <c r="K2574" s="54">
        <f>IF(OR($B2574="",K$3&lt;$D2574+Настройки!$B$7),0,MAX(0,$E2574-MAX(0,SUMIFS(Тех_Движение!$G$2:$G$5111,Тех_Движение!$D$2:$D$5111,$C2574,Тех_Движение!$B$2:$B$5111,"&lt;="&amp;K$3)-$F2574)))</f>
        <v/>
      </c>
      <c r="L2574" s="54">
        <f>IF(OR($B2574="",L$3&lt;$D2574+Настройки!$B$7),0,MAX(0,$E2574-MAX(0,SUMIFS(Тех_Движение!$G$2:$G$5111,Тех_Движение!$D$2:$D$5111,$C2574,Тех_Движение!$B$2:$B$5111,"&lt;="&amp;L$3)-$F2574)))</f>
        <v/>
      </c>
      <c r="M2574" s="54">
        <f>IF(OR($B2574="",M$3&lt;$D2574+Настройки!$B$7),0,MAX(0,$E2574-MAX(0,SUMIFS(Тех_Движение!$G$2:$G$5111,Тех_Движение!$D$2:$D$5111,$C2574,Тех_Движение!$B$2:$B$5111,"&lt;="&amp;M$3)-$F2574)))</f>
        <v/>
      </c>
      <c r="N2574" s="54">
        <f>IF(OR($B2574="",N$3&lt;$D2574+Настройки!$B$7),0,MAX(0,$E2574-MAX(0,SUMIFS(Тех_Движение!$G$2:$G$5111,Тех_Движение!$D$2:$D$5111,$C2574,Тех_Движение!$B$2:$B$5111,"&lt;="&amp;N$3)-$F2574)))</f>
        <v/>
      </c>
      <c r="O2574" s="54">
        <f>IF(OR($B2574="",O$3&lt;$D2574+Настройки!$B$7),0,MAX(0,$E2574-MAX(0,SUMIFS(Тех_Движение!$G$2:$G$5111,Тех_Движение!$D$2:$D$5111,$C2574,Тех_Движение!$B$2:$B$5111,"&lt;="&amp;O$3)-$F2574)))</f>
        <v/>
      </c>
      <c r="P2574" s="54">
        <f>IF(OR($B2574="",P$3&lt;$D2574+Настройки!$B$7),0,MAX(0,$E2574-MAX(0,SUMIFS(Тех_Движение!$G$2:$G$5111,Тех_Движение!$D$2:$D$5111,$C2574,Тех_Движение!$B$2:$B$5111,"&lt;="&amp;P$3)-$F2574)))</f>
        <v/>
      </c>
      <c r="Q2574" s="54">
        <f>IF(OR($B2574="",Q$3&lt;$D2574+Настройки!$B$7),0,MAX(0,$E2574-MAX(0,SUMIFS(Тех_Движение!$G$2:$G$5111,Тех_Движение!$D$2:$D$5111,$C2574,Тех_Движение!$B$2:$B$5111,"&lt;="&amp;Q$3)-$F2574)))</f>
        <v/>
      </c>
      <c r="R2574" s="54">
        <f>IF($B2574="","",SUM($K2574:$Q2574))</f>
        <v/>
      </c>
      <c r="S2574" s="56">
        <f>IF($B2574="","",VLOOKUP($C2574,Настройки!$A$11:$L$17,9,FALSE))</f>
        <v/>
      </c>
      <c r="T2574" s="56">
        <f>IF($B2574="","",$R2574*$S2574)</f>
        <v/>
      </c>
    </row>
    <row r="2575">
      <c r="A2575" s="20">
        <f>Тех_Движение!$A$2572</f>
        <v/>
      </c>
      <c r="B2575" s="20">
        <f>IF(Тех_Движение!$F$2572&gt;0,Тех_Движение!$I$2572,"")</f>
        <v/>
      </c>
      <c r="C2575" s="20">
        <f>IF($B2575="","",Тех_Движение!$D$2572)</f>
        <v/>
      </c>
      <c r="D2575" s="42">
        <f>IF($B2575="","",Тех_Движение!$B$2572)</f>
        <v/>
      </c>
      <c r="E2575" s="54">
        <f>IF($B2575="","",Тех_Движение!$F$2572)</f>
        <v/>
      </c>
      <c r="F2575" s="54">
        <f>IF($B2575="","",SUMIFS($E$5:$E2574,$C$5:$C2574,$C2575))</f>
        <v/>
      </c>
      <c r="G2575" s="54">
        <f>IF($B2575="","",MAX(0,$E2575-MAX(0,SUMIFS(Тех_Движение!$G$2:$G$5111,Тех_Движение!$D$2:$D$5111,$C2575,Тех_Движение!$B$2:$B$5111,"&lt;="&amp;Настройки!$B$5-1)-$F2575)))</f>
        <v/>
      </c>
      <c r="H2575" s="54">
        <f>IF($B2575="","",IF(AND($D2575&gt;=Настройки!$B$5,$D2575&lt;=Настройки!$B$6),$E2575,0))</f>
        <v/>
      </c>
      <c r="I2575" s="54">
        <f>IF($B2575="","",$G2575+$H2575-$J2575)</f>
        <v/>
      </c>
      <c r="J2575" s="54">
        <f>IF($B2575="","",MAX(0,$E2575-MAX(0,SUMIFS(Тех_Движение!$G$2:$G$5111,Тех_Движение!$D$2:$D$5111,$C2575,Тех_Движение!$B$2:$B$5111,"&lt;="&amp;Настройки!$B$6)-$F2575)))</f>
        <v/>
      </c>
      <c r="K2575" s="54">
        <f>IF(OR($B2575="",K$3&lt;$D2575+Настройки!$B$7),0,MAX(0,$E2575-MAX(0,SUMIFS(Тех_Движение!$G$2:$G$5111,Тех_Движение!$D$2:$D$5111,$C2575,Тех_Движение!$B$2:$B$5111,"&lt;="&amp;K$3)-$F2575)))</f>
        <v/>
      </c>
      <c r="L2575" s="54">
        <f>IF(OR($B2575="",L$3&lt;$D2575+Настройки!$B$7),0,MAX(0,$E2575-MAX(0,SUMIFS(Тех_Движение!$G$2:$G$5111,Тех_Движение!$D$2:$D$5111,$C2575,Тех_Движение!$B$2:$B$5111,"&lt;="&amp;L$3)-$F2575)))</f>
        <v/>
      </c>
      <c r="M2575" s="54">
        <f>IF(OR($B2575="",M$3&lt;$D2575+Настройки!$B$7),0,MAX(0,$E2575-MAX(0,SUMIFS(Тех_Движение!$G$2:$G$5111,Тех_Движение!$D$2:$D$5111,$C2575,Тех_Движение!$B$2:$B$5111,"&lt;="&amp;M$3)-$F2575)))</f>
        <v/>
      </c>
      <c r="N2575" s="54">
        <f>IF(OR($B2575="",N$3&lt;$D2575+Настройки!$B$7),0,MAX(0,$E2575-MAX(0,SUMIFS(Тех_Движение!$G$2:$G$5111,Тех_Движение!$D$2:$D$5111,$C2575,Тех_Движение!$B$2:$B$5111,"&lt;="&amp;N$3)-$F2575)))</f>
        <v/>
      </c>
      <c r="O2575" s="54">
        <f>IF(OR($B2575="",O$3&lt;$D2575+Настройки!$B$7),0,MAX(0,$E2575-MAX(0,SUMIFS(Тех_Движение!$G$2:$G$5111,Тех_Движение!$D$2:$D$5111,$C2575,Тех_Движение!$B$2:$B$5111,"&lt;="&amp;O$3)-$F2575)))</f>
        <v/>
      </c>
      <c r="P2575" s="54">
        <f>IF(OR($B2575="",P$3&lt;$D2575+Настройки!$B$7),0,MAX(0,$E2575-MAX(0,SUMIFS(Тех_Движение!$G$2:$G$5111,Тех_Движение!$D$2:$D$5111,$C2575,Тех_Движение!$B$2:$B$5111,"&lt;="&amp;P$3)-$F2575)))</f>
        <v/>
      </c>
      <c r="Q2575" s="54">
        <f>IF(OR($B2575="",Q$3&lt;$D2575+Настройки!$B$7),0,MAX(0,$E2575-MAX(0,SUMIFS(Тех_Движение!$G$2:$G$5111,Тех_Движение!$D$2:$D$5111,$C2575,Тех_Движение!$B$2:$B$5111,"&lt;="&amp;Q$3)-$F2575)))</f>
        <v/>
      </c>
      <c r="R2575" s="54">
        <f>IF($B2575="","",SUM($K2575:$Q2575))</f>
        <v/>
      </c>
      <c r="S2575" s="56">
        <f>IF($B2575="","",VLOOKUP($C2575,Настройки!$A$11:$L$17,9,FALSE))</f>
        <v/>
      </c>
      <c r="T2575" s="56">
        <f>IF($B2575="","",$R2575*$S2575)</f>
        <v/>
      </c>
    </row>
    <row r="2576">
      <c r="A2576" s="20">
        <f>Тех_Движение!$A$2573</f>
        <v/>
      </c>
      <c r="B2576" s="20">
        <f>IF(Тех_Движение!$F$2573&gt;0,Тех_Движение!$I$2573,"")</f>
        <v/>
      </c>
      <c r="C2576" s="20">
        <f>IF($B2576="","",Тех_Движение!$D$2573)</f>
        <v/>
      </c>
      <c r="D2576" s="42">
        <f>IF($B2576="","",Тех_Движение!$B$2573)</f>
        <v/>
      </c>
      <c r="E2576" s="54">
        <f>IF($B2576="","",Тех_Движение!$F$2573)</f>
        <v/>
      </c>
      <c r="F2576" s="54">
        <f>IF($B2576="","",SUMIFS($E$5:$E2575,$C$5:$C2575,$C2576))</f>
        <v/>
      </c>
      <c r="G2576" s="54">
        <f>IF($B2576="","",MAX(0,$E2576-MAX(0,SUMIFS(Тех_Движение!$G$2:$G$5111,Тех_Движение!$D$2:$D$5111,$C2576,Тех_Движение!$B$2:$B$5111,"&lt;="&amp;Настройки!$B$5-1)-$F2576)))</f>
        <v/>
      </c>
      <c r="H2576" s="54">
        <f>IF($B2576="","",IF(AND($D2576&gt;=Настройки!$B$5,$D2576&lt;=Настройки!$B$6),$E2576,0))</f>
        <v/>
      </c>
      <c r="I2576" s="54">
        <f>IF($B2576="","",$G2576+$H2576-$J2576)</f>
        <v/>
      </c>
      <c r="J2576" s="54">
        <f>IF($B2576="","",MAX(0,$E2576-MAX(0,SUMIFS(Тех_Движение!$G$2:$G$5111,Тех_Движение!$D$2:$D$5111,$C2576,Тех_Движение!$B$2:$B$5111,"&lt;="&amp;Настройки!$B$6)-$F2576)))</f>
        <v/>
      </c>
      <c r="K2576" s="54">
        <f>IF(OR($B2576="",K$3&lt;$D2576+Настройки!$B$7),0,MAX(0,$E2576-MAX(0,SUMIFS(Тех_Движение!$G$2:$G$5111,Тех_Движение!$D$2:$D$5111,$C2576,Тех_Движение!$B$2:$B$5111,"&lt;="&amp;K$3)-$F2576)))</f>
        <v/>
      </c>
      <c r="L2576" s="54">
        <f>IF(OR($B2576="",L$3&lt;$D2576+Настройки!$B$7),0,MAX(0,$E2576-MAX(0,SUMIFS(Тех_Движение!$G$2:$G$5111,Тех_Движение!$D$2:$D$5111,$C2576,Тех_Движение!$B$2:$B$5111,"&lt;="&amp;L$3)-$F2576)))</f>
        <v/>
      </c>
      <c r="M2576" s="54">
        <f>IF(OR($B2576="",M$3&lt;$D2576+Настройки!$B$7),0,MAX(0,$E2576-MAX(0,SUMIFS(Тех_Движение!$G$2:$G$5111,Тех_Движение!$D$2:$D$5111,$C2576,Тех_Движение!$B$2:$B$5111,"&lt;="&amp;M$3)-$F2576)))</f>
        <v/>
      </c>
      <c r="N2576" s="54">
        <f>IF(OR($B2576="",N$3&lt;$D2576+Настройки!$B$7),0,MAX(0,$E2576-MAX(0,SUMIFS(Тех_Движение!$G$2:$G$5111,Тех_Движение!$D$2:$D$5111,$C2576,Тех_Движение!$B$2:$B$5111,"&lt;="&amp;N$3)-$F2576)))</f>
        <v/>
      </c>
      <c r="O2576" s="54">
        <f>IF(OR($B2576="",O$3&lt;$D2576+Настройки!$B$7),0,MAX(0,$E2576-MAX(0,SUMIFS(Тех_Движение!$G$2:$G$5111,Тех_Движение!$D$2:$D$5111,$C2576,Тех_Движение!$B$2:$B$5111,"&lt;="&amp;O$3)-$F2576)))</f>
        <v/>
      </c>
      <c r="P2576" s="54">
        <f>IF(OR($B2576="",P$3&lt;$D2576+Настройки!$B$7),0,MAX(0,$E2576-MAX(0,SUMIFS(Тех_Движение!$G$2:$G$5111,Тех_Движение!$D$2:$D$5111,$C2576,Тех_Движение!$B$2:$B$5111,"&lt;="&amp;P$3)-$F2576)))</f>
        <v/>
      </c>
      <c r="Q2576" s="54">
        <f>IF(OR($B2576="",Q$3&lt;$D2576+Настройки!$B$7),0,MAX(0,$E2576-MAX(0,SUMIFS(Тех_Движение!$G$2:$G$5111,Тех_Движение!$D$2:$D$5111,$C2576,Тех_Движение!$B$2:$B$5111,"&lt;="&amp;Q$3)-$F2576)))</f>
        <v/>
      </c>
      <c r="R2576" s="54">
        <f>IF($B2576="","",SUM($K2576:$Q2576))</f>
        <v/>
      </c>
      <c r="S2576" s="56">
        <f>IF($B2576="","",VLOOKUP($C2576,Настройки!$A$11:$L$17,9,FALSE))</f>
        <v/>
      </c>
      <c r="T2576" s="56">
        <f>IF($B2576="","",$R2576*$S2576)</f>
        <v/>
      </c>
    </row>
    <row r="2577">
      <c r="A2577" s="20">
        <f>Тех_Движение!$A$2574</f>
        <v/>
      </c>
      <c r="B2577" s="20">
        <f>IF(Тех_Движение!$F$2574&gt;0,Тех_Движение!$I$2574,"")</f>
        <v/>
      </c>
      <c r="C2577" s="20">
        <f>IF($B2577="","",Тех_Движение!$D$2574)</f>
        <v/>
      </c>
      <c r="D2577" s="42">
        <f>IF($B2577="","",Тех_Движение!$B$2574)</f>
        <v/>
      </c>
      <c r="E2577" s="54">
        <f>IF($B2577="","",Тех_Движение!$F$2574)</f>
        <v/>
      </c>
      <c r="F2577" s="54">
        <f>IF($B2577="","",SUMIFS($E$5:$E2576,$C$5:$C2576,$C2577))</f>
        <v/>
      </c>
      <c r="G2577" s="54">
        <f>IF($B2577="","",MAX(0,$E2577-MAX(0,SUMIFS(Тех_Движение!$G$2:$G$5111,Тех_Движение!$D$2:$D$5111,$C2577,Тех_Движение!$B$2:$B$5111,"&lt;="&amp;Настройки!$B$5-1)-$F2577)))</f>
        <v/>
      </c>
      <c r="H2577" s="54">
        <f>IF($B2577="","",IF(AND($D2577&gt;=Настройки!$B$5,$D2577&lt;=Настройки!$B$6),$E2577,0))</f>
        <v/>
      </c>
      <c r="I2577" s="54">
        <f>IF($B2577="","",$G2577+$H2577-$J2577)</f>
        <v/>
      </c>
      <c r="J2577" s="54">
        <f>IF($B2577="","",MAX(0,$E2577-MAX(0,SUMIFS(Тех_Движение!$G$2:$G$5111,Тех_Движение!$D$2:$D$5111,$C2577,Тех_Движение!$B$2:$B$5111,"&lt;="&amp;Настройки!$B$6)-$F2577)))</f>
        <v/>
      </c>
      <c r="K2577" s="54">
        <f>IF(OR($B2577="",K$3&lt;$D2577+Настройки!$B$7),0,MAX(0,$E2577-MAX(0,SUMIFS(Тех_Движение!$G$2:$G$5111,Тех_Движение!$D$2:$D$5111,$C2577,Тех_Движение!$B$2:$B$5111,"&lt;="&amp;K$3)-$F2577)))</f>
        <v/>
      </c>
      <c r="L2577" s="54">
        <f>IF(OR($B2577="",L$3&lt;$D2577+Настройки!$B$7),0,MAX(0,$E2577-MAX(0,SUMIFS(Тех_Движение!$G$2:$G$5111,Тех_Движение!$D$2:$D$5111,$C2577,Тех_Движение!$B$2:$B$5111,"&lt;="&amp;L$3)-$F2577)))</f>
        <v/>
      </c>
      <c r="M2577" s="54">
        <f>IF(OR($B2577="",M$3&lt;$D2577+Настройки!$B$7),0,MAX(0,$E2577-MAX(0,SUMIFS(Тех_Движение!$G$2:$G$5111,Тех_Движение!$D$2:$D$5111,$C2577,Тех_Движение!$B$2:$B$5111,"&lt;="&amp;M$3)-$F2577)))</f>
        <v/>
      </c>
      <c r="N2577" s="54">
        <f>IF(OR($B2577="",N$3&lt;$D2577+Настройки!$B$7),0,MAX(0,$E2577-MAX(0,SUMIFS(Тех_Движение!$G$2:$G$5111,Тех_Движение!$D$2:$D$5111,$C2577,Тех_Движение!$B$2:$B$5111,"&lt;="&amp;N$3)-$F2577)))</f>
        <v/>
      </c>
      <c r="O2577" s="54">
        <f>IF(OR($B2577="",O$3&lt;$D2577+Настройки!$B$7),0,MAX(0,$E2577-MAX(0,SUMIFS(Тех_Движение!$G$2:$G$5111,Тех_Движение!$D$2:$D$5111,$C2577,Тех_Движение!$B$2:$B$5111,"&lt;="&amp;O$3)-$F2577)))</f>
        <v/>
      </c>
      <c r="P2577" s="54">
        <f>IF(OR($B2577="",P$3&lt;$D2577+Настройки!$B$7),0,MAX(0,$E2577-MAX(0,SUMIFS(Тех_Движение!$G$2:$G$5111,Тех_Движение!$D$2:$D$5111,$C2577,Тех_Движение!$B$2:$B$5111,"&lt;="&amp;P$3)-$F2577)))</f>
        <v/>
      </c>
      <c r="Q2577" s="54">
        <f>IF(OR($B2577="",Q$3&lt;$D2577+Настройки!$B$7),0,MAX(0,$E2577-MAX(0,SUMIFS(Тех_Движение!$G$2:$G$5111,Тех_Движение!$D$2:$D$5111,$C2577,Тех_Движение!$B$2:$B$5111,"&lt;="&amp;Q$3)-$F2577)))</f>
        <v/>
      </c>
      <c r="R2577" s="54">
        <f>IF($B2577="","",SUM($K2577:$Q2577))</f>
        <v/>
      </c>
      <c r="S2577" s="56">
        <f>IF($B2577="","",VLOOKUP($C2577,Настройки!$A$11:$L$17,9,FALSE))</f>
        <v/>
      </c>
      <c r="T2577" s="56">
        <f>IF($B2577="","",$R2577*$S2577)</f>
        <v/>
      </c>
    </row>
    <row r="2578">
      <c r="A2578" s="20">
        <f>Тех_Движение!$A$2575</f>
        <v/>
      </c>
      <c r="B2578" s="20">
        <f>IF(Тех_Движение!$F$2575&gt;0,Тех_Движение!$I$2575,"")</f>
        <v/>
      </c>
      <c r="C2578" s="20">
        <f>IF($B2578="","",Тех_Движение!$D$2575)</f>
        <v/>
      </c>
      <c r="D2578" s="42">
        <f>IF($B2578="","",Тех_Движение!$B$2575)</f>
        <v/>
      </c>
      <c r="E2578" s="54">
        <f>IF($B2578="","",Тех_Движение!$F$2575)</f>
        <v/>
      </c>
      <c r="F2578" s="54">
        <f>IF($B2578="","",SUMIFS($E$5:$E2577,$C$5:$C2577,$C2578))</f>
        <v/>
      </c>
      <c r="G2578" s="54">
        <f>IF($B2578="","",MAX(0,$E2578-MAX(0,SUMIFS(Тех_Движение!$G$2:$G$5111,Тех_Движение!$D$2:$D$5111,$C2578,Тех_Движение!$B$2:$B$5111,"&lt;="&amp;Настройки!$B$5-1)-$F2578)))</f>
        <v/>
      </c>
      <c r="H2578" s="54">
        <f>IF($B2578="","",IF(AND($D2578&gt;=Настройки!$B$5,$D2578&lt;=Настройки!$B$6),$E2578,0))</f>
        <v/>
      </c>
      <c r="I2578" s="54">
        <f>IF($B2578="","",$G2578+$H2578-$J2578)</f>
        <v/>
      </c>
      <c r="J2578" s="54">
        <f>IF($B2578="","",MAX(0,$E2578-MAX(0,SUMIFS(Тех_Движение!$G$2:$G$5111,Тех_Движение!$D$2:$D$5111,$C2578,Тех_Движение!$B$2:$B$5111,"&lt;="&amp;Настройки!$B$6)-$F2578)))</f>
        <v/>
      </c>
      <c r="K2578" s="54">
        <f>IF(OR($B2578="",K$3&lt;$D2578+Настройки!$B$7),0,MAX(0,$E2578-MAX(0,SUMIFS(Тех_Движение!$G$2:$G$5111,Тех_Движение!$D$2:$D$5111,$C2578,Тех_Движение!$B$2:$B$5111,"&lt;="&amp;K$3)-$F2578)))</f>
        <v/>
      </c>
      <c r="L2578" s="54">
        <f>IF(OR($B2578="",L$3&lt;$D2578+Настройки!$B$7),0,MAX(0,$E2578-MAX(0,SUMIFS(Тех_Движение!$G$2:$G$5111,Тех_Движение!$D$2:$D$5111,$C2578,Тех_Движение!$B$2:$B$5111,"&lt;="&amp;L$3)-$F2578)))</f>
        <v/>
      </c>
      <c r="M2578" s="54">
        <f>IF(OR($B2578="",M$3&lt;$D2578+Настройки!$B$7),0,MAX(0,$E2578-MAX(0,SUMIFS(Тех_Движение!$G$2:$G$5111,Тех_Движение!$D$2:$D$5111,$C2578,Тех_Движение!$B$2:$B$5111,"&lt;="&amp;M$3)-$F2578)))</f>
        <v/>
      </c>
      <c r="N2578" s="54">
        <f>IF(OR($B2578="",N$3&lt;$D2578+Настройки!$B$7),0,MAX(0,$E2578-MAX(0,SUMIFS(Тех_Движение!$G$2:$G$5111,Тех_Движение!$D$2:$D$5111,$C2578,Тех_Движение!$B$2:$B$5111,"&lt;="&amp;N$3)-$F2578)))</f>
        <v/>
      </c>
      <c r="O2578" s="54">
        <f>IF(OR($B2578="",O$3&lt;$D2578+Настройки!$B$7),0,MAX(0,$E2578-MAX(0,SUMIFS(Тех_Движение!$G$2:$G$5111,Тех_Движение!$D$2:$D$5111,$C2578,Тех_Движение!$B$2:$B$5111,"&lt;="&amp;O$3)-$F2578)))</f>
        <v/>
      </c>
      <c r="P2578" s="54">
        <f>IF(OR($B2578="",P$3&lt;$D2578+Настройки!$B$7),0,MAX(0,$E2578-MAX(0,SUMIFS(Тех_Движение!$G$2:$G$5111,Тех_Движение!$D$2:$D$5111,$C2578,Тех_Движение!$B$2:$B$5111,"&lt;="&amp;P$3)-$F2578)))</f>
        <v/>
      </c>
      <c r="Q2578" s="54">
        <f>IF(OR($B2578="",Q$3&lt;$D2578+Настройки!$B$7),0,MAX(0,$E2578-MAX(0,SUMIFS(Тех_Движение!$G$2:$G$5111,Тех_Движение!$D$2:$D$5111,$C2578,Тех_Движение!$B$2:$B$5111,"&lt;="&amp;Q$3)-$F2578)))</f>
        <v/>
      </c>
      <c r="R2578" s="54">
        <f>IF($B2578="","",SUM($K2578:$Q2578))</f>
        <v/>
      </c>
      <c r="S2578" s="56">
        <f>IF($B2578="","",VLOOKUP($C2578,Настройки!$A$11:$L$17,9,FALSE))</f>
        <v/>
      </c>
      <c r="T2578" s="56">
        <f>IF($B2578="","",$R2578*$S2578)</f>
        <v/>
      </c>
    </row>
    <row r="2579">
      <c r="A2579" s="20">
        <f>Тех_Движение!$A$2576</f>
        <v/>
      </c>
      <c r="B2579" s="20">
        <f>IF(Тех_Движение!$F$2576&gt;0,Тех_Движение!$I$2576,"")</f>
        <v/>
      </c>
      <c r="C2579" s="20">
        <f>IF($B2579="","",Тех_Движение!$D$2576)</f>
        <v/>
      </c>
      <c r="D2579" s="42">
        <f>IF($B2579="","",Тех_Движение!$B$2576)</f>
        <v/>
      </c>
      <c r="E2579" s="54">
        <f>IF($B2579="","",Тех_Движение!$F$2576)</f>
        <v/>
      </c>
      <c r="F2579" s="54">
        <f>IF($B2579="","",SUMIFS($E$5:$E2578,$C$5:$C2578,$C2579))</f>
        <v/>
      </c>
      <c r="G2579" s="54">
        <f>IF($B2579="","",MAX(0,$E2579-MAX(0,SUMIFS(Тех_Движение!$G$2:$G$5111,Тех_Движение!$D$2:$D$5111,$C2579,Тех_Движение!$B$2:$B$5111,"&lt;="&amp;Настройки!$B$5-1)-$F2579)))</f>
        <v/>
      </c>
      <c r="H2579" s="54">
        <f>IF($B2579="","",IF(AND($D2579&gt;=Настройки!$B$5,$D2579&lt;=Настройки!$B$6),$E2579,0))</f>
        <v/>
      </c>
      <c r="I2579" s="54">
        <f>IF($B2579="","",$G2579+$H2579-$J2579)</f>
        <v/>
      </c>
      <c r="J2579" s="54">
        <f>IF($B2579="","",MAX(0,$E2579-MAX(0,SUMIFS(Тех_Движение!$G$2:$G$5111,Тех_Движение!$D$2:$D$5111,$C2579,Тех_Движение!$B$2:$B$5111,"&lt;="&amp;Настройки!$B$6)-$F2579)))</f>
        <v/>
      </c>
      <c r="K2579" s="54">
        <f>IF(OR($B2579="",K$3&lt;$D2579+Настройки!$B$7),0,MAX(0,$E2579-MAX(0,SUMIFS(Тех_Движение!$G$2:$G$5111,Тех_Движение!$D$2:$D$5111,$C2579,Тех_Движение!$B$2:$B$5111,"&lt;="&amp;K$3)-$F2579)))</f>
        <v/>
      </c>
      <c r="L2579" s="54">
        <f>IF(OR($B2579="",L$3&lt;$D2579+Настройки!$B$7),0,MAX(0,$E2579-MAX(0,SUMIFS(Тех_Движение!$G$2:$G$5111,Тех_Движение!$D$2:$D$5111,$C2579,Тех_Движение!$B$2:$B$5111,"&lt;="&amp;L$3)-$F2579)))</f>
        <v/>
      </c>
      <c r="M2579" s="54">
        <f>IF(OR($B2579="",M$3&lt;$D2579+Настройки!$B$7),0,MAX(0,$E2579-MAX(0,SUMIFS(Тех_Движение!$G$2:$G$5111,Тех_Движение!$D$2:$D$5111,$C2579,Тех_Движение!$B$2:$B$5111,"&lt;="&amp;M$3)-$F2579)))</f>
        <v/>
      </c>
      <c r="N2579" s="54">
        <f>IF(OR($B2579="",N$3&lt;$D2579+Настройки!$B$7),0,MAX(0,$E2579-MAX(0,SUMIFS(Тех_Движение!$G$2:$G$5111,Тех_Движение!$D$2:$D$5111,$C2579,Тех_Движение!$B$2:$B$5111,"&lt;="&amp;N$3)-$F2579)))</f>
        <v/>
      </c>
      <c r="O2579" s="54">
        <f>IF(OR($B2579="",O$3&lt;$D2579+Настройки!$B$7),0,MAX(0,$E2579-MAX(0,SUMIFS(Тех_Движение!$G$2:$G$5111,Тех_Движение!$D$2:$D$5111,$C2579,Тех_Движение!$B$2:$B$5111,"&lt;="&amp;O$3)-$F2579)))</f>
        <v/>
      </c>
      <c r="P2579" s="54">
        <f>IF(OR($B2579="",P$3&lt;$D2579+Настройки!$B$7),0,MAX(0,$E2579-MAX(0,SUMIFS(Тех_Движение!$G$2:$G$5111,Тех_Движение!$D$2:$D$5111,$C2579,Тех_Движение!$B$2:$B$5111,"&lt;="&amp;P$3)-$F2579)))</f>
        <v/>
      </c>
      <c r="Q2579" s="54">
        <f>IF(OR($B2579="",Q$3&lt;$D2579+Настройки!$B$7),0,MAX(0,$E2579-MAX(0,SUMIFS(Тех_Движение!$G$2:$G$5111,Тех_Движение!$D$2:$D$5111,$C2579,Тех_Движение!$B$2:$B$5111,"&lt;="&amp;Q$3)-$F2579)))</f>
        <v/>
      </c>
      <c r="R2579" s="54">
        <f>IF($B2579="","",SUM($K2579:$Q2579))</f>
        <v/>
      </c>
      <c r="S2579" s="56">
        <f>IF($B2579="","",VLOOKUP($C2579,Настройки!$A$11:$L$17,9,FALSE))</f>
        <v/>
      </c>
      <c r="T2579" s="56">
        <f>IF($B2579="","",$R2579*$S2579)</f>
        <v/>
      </c>
    </row>
    <row r="2580">
      <c r="A2580" s="20">
        <f>Тех_Движение!$A$2577</f>
        <v/>
      </c>
      <c r="B2580" s="20">
        <f>IF(Тех_Движение!$F$2577&gt;0,Тех_Движение!$I$2577,"")</f>
        <v/>
      </c>
      <c r="C2580" s="20">
        <f>IF($B2580="","",Тех_Движение!$D$2577)</f>
        <v/>
      </c>
      <c r="D2580" s="42">
        <f>IF($B2580="","",Тех_Движение!$B$2577)</f>
        <v/>
      </c>
      <c r="E2580" s="54">
        <f>IF($B2580="","",Тех_Движение!$F$2577)</f>
        <v/>
      </c>
      <c r="F2580" s="54">
        <f>IF($B2580="","",SUMIFS($E$5:$E2579,$C$5:$C2579,$C2580))</f>
        <v/>
      </c>
      <c r="G2580" s="54">
        <f>IF($B2580="","",MAX(0,$E2580-MAX(0,SUMIFS(Тех_Движение!$G$2:$G$5111,Тех_Движение!$D$2:$D$5111,$C2580,Тех_Движение!$B$2:$B$5111,"&lt;="&amp;Настройки!$B$5-1)-$F2580)))</f>
        <v/>
      </c>
      <c r="H2580" s="54">
        <f>IF($B2580="","",IF(AND($D2580&gt;=Настройки!$B$5,$D2580&lt;=Настройки!$B$6),$E2580,0))</f>
        <v/>
      </c>
      <c r="I2580" s="54">
        <f>IF($B2580="","",$G2580+$H2580-$J2580)</f>
        <v/>
      </c>
      <c r="J2580" s="54">
        <f>IF($B2580="","",MAX(0,$E2580-MAX(0,SUMIFS(Тех_Движение!$G$2:$G$5111,Тех_Движение!$D$2:$D$5111,$C2580,Тех_Движение!$B$2:$B$5111,"&lt;="&amp;Настройки!$B$6)-$F2580)))</f>
        <v/>
      </c>
      <c r="K2580" s="54">
        <f>IF(OR($B2580="",K$3&lt;$D2580+Настройки!$B$7),0,MAX(0,$E2580-MAX(0,SUMIFS(Тех_Движение!$G$2:$G$5111,Тех_Движение!$D$2:$D$5111,$C2580,Тех_Движение!$B$2:$B$5111,"&lt;="&amp;K$3)-$F2580)))</f>
        <v/>
      </c>
      <c r="L2580" s="54">
        <f>IF(OR($B2580="",L$3&lt;$D2580+Настройки!$B$7),0,MAX(0,$E2580-MAX(0,SUMIFS(Тех_Движение!$G$2:$G$5111,Тех_Движение!$D$2:$D$5111,$C2580,Тех_Движение!$B$2:$B$5111,"&lt;="&amp;L$3)-$F2580)))</f>
        <v/>
      </c>
      <c r="M2580" s="54">
        <f>IF(OR($B2580="",M$3&lt;$D2580+Настройки!$B$7),0,MAX(0,$E2580-MAX(0,SUMIFS(Тех_Движение!$G$2:$G$5111,Тех_Движение!$D$2:$D$5111,$C2580,Тех_Движение!$B$2:$B$5111,"&lt;="&amp;M$3)-$F2580)))</f>
        <v/>
      </c>
      <c r="N2580" s="54">
        <f>IF(OR($B2580="",N$3&lt;$D2580+Настройки!$B$7),0,MAX(0,$E2580-MAX(0,SUMIFS(Тех_Движение!$G$2:$G$5111,Тех_Движение!$D$2:$D$5111,$C2580,Тех_Движение!$B$2:$B$5111,"&lt;="&amp;N$3)-$F2580)))</f>
        <v/>
      </c>
      <c r="O2580" s="54">
        <f>IF(OR($B2580="",O$3&lt;$D2580+Настройки!$B$7),0,MAX(0,$E2580-MAX(0,SUMIFS(Тех_Движение!$G$2:$G$5111,Тех_Движение!$D$2:$D$5111,$C2580,Тех_Движение!$B$2:$B$5111,"&lt;="&amp;O$3)-$F2580)))</f>
        <v/>
      </c>
      <c r="P2580" s="54">
        <f>IF(OR($B2580="",P$3&lt;$D2580+Настройки!$B$7),0,MAX(0,$E2580-MAX(0,SUMIFS(Тех_Движение!$G$2:$G$5111,Тех_Движение!$D$2:$D$5111,$C2580,Тех_Движение!$B$2:$B$5111,"&lt;="&amp;P$3)-$F2580)))</f>
        <v/>
      </c>
      <c r="Q2580" s="54">
        <f>IF(OR($B2580="",Q$3&lt;$D2580+Настройки!$B$7),0,MAX(0,$E2580-MAX(0,SUMIFS(Тех_Движение!$G$2:$G$5111,Тех_Движение!$D$2:$D$5111,$C2580,Тех_Движение!$B$2:$B$5111,"&lt;="&amp;Q$3)-$F2580)))</f>
        <v/>
      </c>
      <c r="R2580" s="54">
        <f>IF($B2580="","",SUM($K2580:$Q2580))</f>
        <v/>
      </c>
      <c r="S2580" s="56">
        <f>IF($B2580="","",VLOOKUP($C2580,Настройки!$A$11:$L$17,9,FALSE))</f>
        <v/>
      </c>
      <c r="T2580" s="56">
        <f>IF($B2580="","",$R2580*$S2580)</f>
        <v/>
      </c>
    </row>
    <row r="2581">
      <c r="A2581" s="20">
        <f>Тех_Движение!$A$2578</f>
        <v/>
      </c>
      <c r="B2581" s="20">
        <f>IF(Тех_Движение!$F$2578&gt;0,Тех_Движение!$I$2578,"")</f>
        <v/>
      </c>
      <c r="C2581" s="20">
        <f>IF($B2581="","",Тех_Движение!$D$2578)</f>
        <v/>
      </c>
      <c r="D2581" s="42">
        <f>IF($B2581="","",Тех_Движение!$B$2578)</f>
        <v/>
      </c>
      <c r="E2581" s="54">
        <f>IF($B2581="","",Тех_Движение!$F$2578)</f>
        <v/>
      </c>
      <c r="F2581" s="54">
        <f>IF($B2581="","",SUMIFS($E$5:$E2580,$C$5:$C2580,$C2581))</f>
        <v/>
      </c>
      <c r="G2581" s="54">
        <f>IF($B2581="","",MAX(0,$E2581-MAX(0,SUMIFS(Тех_Движение!$G$2:$G$5111,Тех_Движение!$D$2:$D$5111,$C2581,Тех_Движение!$B$2:$B$5111,"&lt;="&amp;Настройки!$B$5-1)-$F2581)))</f>
        <v/>
      </c>
      <c r="H2581" s="54">
        <f>IF($B2581="","",IF(AND($D2581&gt;=Настройки!$B$5,$D2581&lt;=Настройки!$B$6),$E2581,0))</f>
        <v/>
      </c>
      <c r="I2581" s="54">
        <f>IF($B2581="","",$G2581+$H2581-$J2581)</f>
        <v/>
      </c>
      <c r="J2581" s="54">
        <f>IF($B2581="","",MAX(0,$E2581-MAX(0,SUMIFS(Тех_Движение!$G$2:$G$5111,Тех_Движение!$D$2:$D$5111,$C2581,Тех_Движение!$B$2:$B$5111,"&lt;="&amp;Настройки!$B$6)-$F2581)))</f>
        <v/>
      </c>
      <c r="K2581" s="54">
        <f>IF(OR($B2581="",K$3&lt;$D2581+Настройки!$B$7),0,MAX(0,$E2581-MAX(0,SUMIFS(Тех_Движение!$G$2:$G$5111,Тех_Движение!$D$2:$D$5111,$C2581,Тех_Движение!$B$2:$B$5111,"&lt;="&amp;K$3)-$F2581)))</f>
        <v/>
      </c>
      <c r="L2581" s="54">
        <f>IF(OR($B2581="",L$3&lt;$D2581+Настройки!$B$7),0,MAX(0,$E2581-MAX(0,SUMIFS(Тех_Движение!$G$2:$G$5111,Тех_Движение!$D$2:$D$5111,$C2581,Тех_Движение!$B$2:$B$5111,"&lt;="&amp;L$3)-$F2581)))</f>
        <v/>
      </c>
      <c r="M2581" s="54">
        <f>IF(OR($B2581="",M$3&lt;$D2581+Настройки!$B$7),0,MAX(0,$E2581-MAX(0,SUMIFS(Тех_Движение!$G$2:$G$5111,Тех_Движение!$D$2:$D$5111,$C2581,Тех_Движение!$B$2:$B$5111,"&lt;="&amp;M$3)-$F2581)))</f>
        <v/>
      </c>
      <c r="N2581" s="54">
        <f>IF(OR($B2581="",N$3&lt;$D2581+Настройки!$B$7),0,MAX(0,$E2581-MAX(0,SUMIFS(Тех_Движение!$G$2:$G$5111,Тех_Движение!$D$2:$D$5111,$C2581,Тех_Движение!$B$2:$B$5111,"&lt;="&amp;N$3)-$F2581)))</f>
        <v/>
      </c>
      <c r="O2581" s="54">
        <f>IF(OR($B2581="",O$3&lt;$D2581+Настройки!$B$7),0,MAX(0,$E2581-MAX(0,SUMIFS(Тех_Движение!$G$2:$G$5111,Тех_Движение!$D$2:$D$5111,$C2581,Тех_Движение!$B$2:$B$5111,"&lt;="&amp;O$3)-$F2581)))</f>
        <v/>
      </c>
      <c r="P2581" s="54">
        <f>IF(OR($B2581="",P$3&lt;$D2581+Настройки!$B$7),0,MAX(0,$E2581-MAX(0,SUMIFS(Тех_Движение!$G$2:$G$5111,Тех_Движение!$D$2:$D$5111,$C2581,Тех_Движение!$B$2:$B$5111,"&lt;="&amp;P$3)-$F2581)))</f>
        <v/>
      </c>
      <c r="Q2581" s="54">
        <f>IF(OR($B2581="",Q$3&lt;$D2581+Настройки!$B$7),0,MAX(0,$E2581-MAX(0,SUMIFS(Тех_Движение!$G$2:$G$5111,Тех_Движение!$D$2:$D$5111,$C2581,Тех_Движение!$B$2:$B$5111,"&lt;="&amp;Q$3)-$F2581)))</f>
        <v/>
      </c>
      <c r="R2581" s="54">
        <f>IF($B2581="","",SUM($K2581:$Q2581))</f>
        <v/>
      </c>
      <c r="S2581" s="56">
        <f>IF($B2581="","",VLOOKUP($C2581,Настройки!$A$11:$L$17,9,FALSE))</f>
        <v/>
      </c>
      <c r="T2581" s="56">
        <f>IF($B2581="","",$R2581*$S2581)</f>
        <v/>
      </c>
    </row>
    <row r="2582">
      <c r="A2582" s="20">
        <f>Тех_Движение!$A$2579</f>
        <v/>
      </c>
      <c r="B2582" s="20">
        <f>IF(Тех_Движение!$F$2579&gt;0,Тех_Движение!$I$2579,"")</f>
        <v/>
      </c>
      <c r="C2582" s="20">
        <f>IF($B2582="","",Тех_Движение!$D$2579)</f>
        <v/>
      </c>
      <c r="D2582" s="42">
        <f>IF($B2582="","",Тех_Движение!$B$2579)</f>
        <v/>
      </c>
      <c r="E2582" s="54">
        <f>IF($B2582="","",Тех_Движение!$F$2579)</f>
        <v/>
      </c>
      <c r="F2582" s="54">
        <f>IF($B2582="","",SUMIFS($E$5:$E2581,$C$5:$C2581,$C2582))</f>
        <v/>
      </c>
      <c r="G2582" s="54">
        <f>IF($B2582="","",MAX(0,$E2582-MAX(0,SUMIFS(Тех_Движение!$G$2:$G$5111,Тех_Движение!$D$2:$D$5111,$C2582,Тех_Движение!$B$2:$B$5111,"&lt;="&amp;Настройки!$B$5-1)-$F2582)))</f>
        <v/>
      </c>
      <c r="H2582" s="54">
        <f>IF($B2582="","",IF(AND($D2582&gt;=Настройки!$B$5,$D2582&lt;=Настройки!$B$6),$E2582,0))</f>
        <v/>
      </c>
      <c r="I2582" s="54">
        <f>IF($B2582="","",$G2582+$H2582-$J2582)</f>
        <v/>
      </c>
      <c r="J2582" s="54">
        <f>IF($B2582="","",MAX(0,$E2582-MAX(0,SUMIFS(Тех_Движение!$G$2:$G$5111,Тех_Движение!$D$2:$D$5111,$C2582,Тех_Движение!$B$2:$B$5111,"&lt;="&amp;Настройки!$B$6)-$F2582)))</f>
        <v/>
      </c>
      <c r="K2582" s="54">
        <f>IF(OR($B2582="",K$3&lt;$D2582+Настройки!$B$7),0,MAX(0,$E2582-MAX(0,SUMIFS(Тех_Движение!$G$2:$G$5111,Тех_Движение!$D$2:$D$5111,$C2582,Тех_Движение!$B$2:$B$5111,"&lt;="&amp;K$3)-$F2582)))</f>
        <v/>
      </c>
      <c r="L2582" s="54">
        <f>IF(OR($B2582="",L$3&lt;$D2582+Настройки!$B$7),0,MAX(0,$E2582-MAX(0,SUMIFS(Тех_Движение!$G$2:$G$5111,Тех_Движение!$D$2:$D$5111,$C2582,Тех_Движение!$B$2:$B$5111,"&lt;="&amp;L$3)-$F2582)))</f>
        <v/>
      </c>
      <c r="M2582" s="54">
        <f>IF(OR($B2582="",M$3&lt;$D2582+Настройки!$B$7),0,MAX(0,$E2582-MAX(0,SUMIFS(Тех_Движение!$G$2:$G$5111,Тех_Движение!$D$2:$D$5111,$C2582,Тех_Движение!$B$2:$B$5111,"&lt;="&amp;M$3)-$F2582)))</f>
        <v/>
      </c>
      <c r="N2582" s="54">
        <f>IF(OR($B2582="",N$3&lt;$D2582+Настройки!$B$7),0,MAX(0,$E2582-MAX(0,SUMIFS(Тех_Движение!$G$2:$G$5111,Тех_Движение!$D$2:$D$5111,$C2582,Тех_Движение!$B$2:$B$5111,"&lt;="&amp;N$3)-$F2582)))</f>
        <v/>
      </c>
      <c r="O2582" s="54">
        <f>IF(OR($B2582="",O$3&lt;$D2582+Настройки!$B$7),0,MAX(0,$E2582-MAX(0,SUMIFS(Тех_Движение!$G$2:$G$5111,Тех_Движение!$D$2:$D$5111,$C2582,Тех_Движение!$B$2:$B$5111,"&lt;="&amp;O$3)-$F2582)))</f>
        <v/>
      </c>
      <c r="P2582" s="54">
        <f>IF(OR($B2582="",P$3&lt;$D2582+Настройки!$B$7),0,MAX(0,$E2582-MAX(0,SUMIFS(Тех_Движение!$G$2:$G$5111,Тех_Движение!$D$2:$D$5111,$C2582,Тех_Движение!$B$2:$B$5111,"&lt;="&amp;P$3)-$F2582)))</f>
        <v/>
      </c>
      <c r="Q2582" s="54">
        <f>IF(OR($B2582="",Q$3&lt;$D2582+Настройки!$B$7),0,MAX(0,$E2582-MAX(0,SUMIFS(Тех_Движение!$G$2:$G$5111,Тех_Движение!$D$2:$D$5111,$C2582,Тех_Движение!$B$2:$B$5111,"&lt;="&amp;Q$3)-$F2582)))</f>
        <v/>
      </c>
      <c r="R2582" s="54">
        <f>IF($B2582="","",SUM($K2582:$Q2582))</f>
        <v/>
      </c>
      <c r="S2582" s="56">
        <f>IF($B2582="","",VLOOKUP($C2582,Настройки!$A$11:$L$17,9,FALSE))</f>
        <v/>
      </c>
      <c r="T2582" s="56">
        <f>IF($B2582="","",$R2582*$S2582)</f>
        <v/>
      </c>
    </row>
    <row r="2583">
      <c r="A2583" s="20">
        <f>Тех_Движение!$A$2580</f>
        <v/>
      </c>
      <c r="B2583" s="20">
        <f>IF(Тех_Движение!$F$2580&gt;0,Тех_Движение!$I$2580,"")</f>
        <v/>
      </c>
      <c r="C2583" s="20">
        <f>IF($B2583="","",Тех_Движение!$D$2580)</f>
        <v/>
      </c>
      <c r="D2583" s="42">
        <f>IF($B2583="","",Тех_Движение!$B$2580)</f>
        <v/>
      </c>
      <c r="E2583" s="54">
        <f>IF($B2583="","",Тех_Движение!$F$2580)</f>
        <v/>
      </c>
      <c r="F2583" s="54">
        <f>IF($B2583="","",SUMIFS($E$5:$E2582,$C$5:$C2582,$C2583))</f>
        <v/>
      </c>
      <c r="G2583" s="54">
        <f>IF($B2583="","",MAX(0,$E2583-MAX(0,SUMIFS(Тех_Движение!$G$2:$G$5111,Тех_Движение!$D$2:$D$5111,$C2583,Тех_Движение!$B$2:$B$5111,"&lt;="&amp;Настройки!$B$5-1)-$F2583)))</f>
        <v/>
      </c>
      <c r="H2583" s="54">
        <f>IF($B2583="","",IF(AND($D2583&gt;=Настройки!$B$5,$D2583&lt;=Настройки!$B$6),$E2583,0))</f>
        <v/>
      </c>
      <c r="I2583" s="54">
        <f>IF($B2583="","",$G2583+$H2583-$J2583)</f>
        <v/>
      </c>
      <c r="J2583" s="54">
        <f>IF($B2583="","",MAX(0,$E2583-MAX(0,SUMIFS(Тех_Движение!$G$2:$G$5111,Тех_Движение!$D$2:$D$5111,$C2583,Тех_Движение!$B$2:$B$5111,"&lt;="&amp;Настройки!$B$6)-$F2583)))</f>
        <v/>
      </c>
      <c r="K2583" s="54">
        <f>IF(OR($B2583="",K$3&lt;$D2583+Настройки!$B$7),0,MAX(0,$E2583-MAX(0,SUMIFS(Тех_Движение!$G$2:$G$5111,Тех_Движение!$D$2:$D$5111,$C2583,Тех_Движение!$B$2:$B$5111,"&lt;="&amp;K$3)-$F2583)))</f>
        <v/>
      </c>
      <c r="L2583" s="54">
        <f>IF(OR($B2583="",L$3&lt;$D2583+Настройки!$B$7),0,MAX(0,$E2583-MAX(0,SUMIFS(Тех_Движение!$G$2:$G$5111,Тех_Движение!$D$2:$D$5111,$C2583,Тех_Движение!$B$2:$B$5111,"&lt;="&amp;L$3)-$F2583)))</f>
        <v/>
      </c>
      <c r="M2583" s="54">
        <f>IF(OR($B2583="",M$3&lt;$D2583+Настройки!$B$7),0,MAX(0,$E2583-MAX(0,SUMIFS(Тех_Движение!$G$2:$G$5111,Тех_Движение!$D$2:$D$5111,$C2583,Тех_Движение!$B$2:$B$5111,"&lt;="&amp;M$3)-$F2583)))</f>
        <v/>
      </c>
      <c r="N2583" s="54">
        <f>IF(OR($B2583="",N$3&lt;$D2583+Настройки!$B$7),0,MAX(0,$E2583-MAX(0,SUMIFS(Тех_Движение!$G$2:$G$5111,Тех_Движение!$D$2:$D$5111,$C2583,Тех_Движение!$B$2:$B$5111,"&lt;="&amp;N$3)-$F2583)))</f>
        <v/>
      </c>
      <c r="O2583" s="54">
        <f>IF(OR($B2583="",O$3&lt;$D2583+Настройки!$B$7),0,MAX(0,$E2583-MAX(0,SUMIFS(Тех_Движение!$G$2:$G$5111,Тех_Движение!$D$2:$D$5111,$C2583,Тех_Движение!$B$2:$B$5111,"&lt;="&amp;O$3)-$F2583)))</f>
        <v/>
      </c>
      <c r="P2583" s="54">
        <f>IF(OR($B2583="",P$3&lt;$D2583+Настройки!$B$7),0,MAX(0,$E2583-MAX(0,SUMIFS(Тех_Движение!$G$2:$G$5111,Тех_Движение!$D$2:$D$5111,$C2583,Тех_Движение!$B$2:$B$5111,"&lt;="&amp;P$3)-$F2583)))</f>
        <v/>
      </c>
      <c r="Q2583" s="54">
        <f>IF(OR($B2583="",Q$3&lt;$D2583+Настройки!$B$7),0,MAX(0,$E2583-MAX(0,SUMIFS(Тех_Движение!$G$2:$G$5111,Тех_Движение!$D$2:$D$5111,$C2583,Тех_Движение!$B$2:$B$5111,"&lt;="&amp;Q$3)-$F2583)))</f>
        <v/>
      </c>
      <c r="R2583" s="54">
        <f>IF($B2583="","",SUM($K2583:$Q2583))</f>
        <v/>
      </c>
      <c r="S2583" s="56">
        <f>IF($B2583="","",VLOOKUP($C2583,Настройки!$A$11:$L$17,9,FALSE))</f>
        <v/>
      </c>
      <c r="T2583" s="56">
        <f>IF($B2583="","",$R2583*$S2583)</f>
        <v/>
      </c>
    </row>
    <row r="2584">
      <c r="A2584" s="20">
        <f>Тех_Движение!$A$2581</f>
        <v/>
      </c>
      <c r="B2584" s="20">
        <f>IF(Тех_Движение!$F$2581&gt;0,Тех_Движение!$I$2581,"")</f>
        <v/>
      </c>
      <c r="C2584" s="20">
        <f>IF($B2584="","",Тех_Движение!$D$2581)</f>
        <v/>
      </c>
      <c r="D2584" s="42">
        <f>IF($B2584="","",Тех_Движение!$B$2581)</f>
        <v/>
      </c>
      <c r="E2584" s="54">
        <f>IF($B2584="","",Тех_Движение!$F$2581)</f>
        <v/>
      </c>
      <c r="F2584" s="54">
        <f>IF($B2584="","",SUMIFS($E$5:$E2583,$C$5:$C2583,$C2584))</f>
        <v/>
      </c>
      <c r="G2584" s="54">
        <f>IF($B2584="","",MAX(0,$E2584-MAX(0,SUMIFS(Тех_Движение!$G$2:$G$5111,Тех_Движение!$D$2:$D$5111,$C2584,Тех_Движение!$B$2:$B$5111,"&lt;="&amp;Настройки!$B$5-1)-$F2584)))</f>
        <v/>
      </c>
      <c r="H2584" s="54">
        <f>IF($B2584="","",IF(AND($D2584&gt;=Настройки!$B$5,$D2584&lt;=Настройки!$B$6),$E2584,0))</f>
        <v/>
      </c>
      <c r="I2584" s="54">
        <f>IF($B2584="","",$G2584+$H2584-$J2584)</f>
        <v/>
      </c>
      <c r="J2584" s="54">
        <f>IF($B2584="","",MAX(0,$E2584-MAX(0,SUMIFS(Тех_Движение!$G$2:$G$5111,Тех_Движение!$D$2:$D$5111,$C2584,Тех_Движение!$B$2:$B$5111,"&lt;="&amp;Настройки!$B$6)-$F2584)))</f>
        <v/>
      </c>
      <c r="K2584" s="54">
        <f>IF(OR($B2584="",K$3&lt;$D2584+Настройки!$B$7),0,MAX(0,$E2584-MAX(0,SUMIFS(Тех_Движение!$G$2:$G$5111,Тех_Движение!$D$2:$D$5111,$C2584,Тех_Движение!$B$2:$B$5111,"&lt;="&amp;K$3)-$F2584)))</f>
        <v/>
      </c>
      <c r="L2584" s="54">
        <f>IF(OR($B2584="",L$3&lt;$D2584+Настройки!$B$7),0,MAX(0,$E2584-MAX(0,SUMIFS(Тех_Движение!$G$2:$G$5111,Тех_Движение!$D$2:$D$5111,$C2584,Тех_Движение!$B$2:$B$5111,"&lt;="&amp;L$3)-$F2584)))</f>
        <v/>
      </c>
      <c r="M2584" s="54">
        <f>IF(OR($B2584="",M$3&lt;$D2584+Настройки!$B$7),0,MAX(0,$E2584-MAX(0,SUMIFS(Тех_Движение!$G$2:$G$5111,Тех_Движение!$D$2:$D$5111,$C2584,Тех_Движение!$B$2:$B$5111,"&lt;="&amp;M$3)-$F2584)))</f>
        <v/>
      </c>
      <c r="N2584" s="54">
        <f>IF(OR($B2584="",N$3&lt;$D2584+Настройки!$B$7),0,MAX(0,$E2584-MAX(0,SUMIFS(Тех_Движение!$G$2:$G$5111,Тех_Движение!$D$2:$D$5111,$C2584,Тех_Движение!$B$2:$B$5111,"&lt;="&amp;N$3)-$F2584)))</f>
        <v/>
      </c>
      <c r="O2584" s="54">
        <f>IF(OR($B2584="",O$3&lt;$D2584+Настройки!$B$7),0,MAX(0,$E2584-MAX(0,SUMIFS(Тех_Движение!$G$2:$G$5111,Тех_Движение!$D$2:$D$5111,$C2584,Тех_Движение!$B$2:$B$5111,"&lt;="&amp;O$3)-$F2584)))</f>
        <v/>
      </c>
      <c r="P2584" s="54">
        <f>IF(OR($B2584="",P$3&lt;$D2584+Настройки!$B$7),0,MAX(0,$E2584-MAX(0,SUMIFS(Тех_Движение!$G$2:$G$5111,Тех_Движение!$D$2:$D$5111,$C2584,Тех_Движение!$B$2:$B$5111,"&lt;="&amp;P$3)-$F2584)))</f>
        <v/>
      </c>
      <c r="Q2584" s="54">
        <f>IF(OR($B2584="",Q$3&lt;$D2584+Настройки!$B$7),0,MAX(0,$E2584-MAX(0,SUMIFS(Тех_Движение!$G$2:$G$5111,Тех_Движение!$D$2:$D$5111,$C2584,Тех_Движение!$B$2:$B$5111,"&lt;="&amp;Q$3)-$F2584)))</f>
        <v/>
      </c>
      <c r="R2584" s="54">
        <f>IF($B2584="","",SUM($K2584:$Q2584))</f>
        <v/>
      </c>
      <c r="S2584" s="56">
        <f>IF($B2584="","",VLOOKUP($C2584,Настройки!$A$11:$L$17,9,FALSE))</f>
        <v/>
      </c>
      <c r="T2584" s="56">
        <f>IF($B2584="","",$R2584*$S2584)</f>
        <v/>
      </c>
    </row>
    <row r="2585">
      <c r="A2585" s="20">
        <f>Тех_Движение!$A$2582</f>
        <v/>
      </c>
      <c r="B2585" s="20">
        <f>IF(Тех_Движение!$F$2582&gt;0,Тех_Движение!$I$2582,"")</f>
        <v/>
      </c>
      <c r="C2585" s="20">
        <f>IF($B2585="","",Тех_Движение!$D$2582)</f>
        <v/>
      </c>
      <c r="D2585" s="42">
        <f>IF($B2585="","",Тех_Движение!$B$2582)</f>
        <v/>
      </c>
      <c r="E2585" s="54">
        <f>IF($B2585="","",Тех_Движение!$F$2582)</f>
        <v/>
      </c>
      <c r="F2585" s="54">
        <f>IF($B2585="","",SUMIFS($E$5:$E2584,$C$5:$C2584,$C2585))</f>
        <v/>
      </c>
      <c r="G2585" s="54">
        <f>IF($B2585="","",MAX(0,$E2585-MAX(0,SUMIFS(Тех_Движение!$G$2:$G$5111,Тех_Движение!$D$2:$D$5111,$C2585,Тех_Движение!$B$2:$B$5111,"&lt;="&amp;Настройки!$B$5-1)-$F2585)))</f>
        <v/>
      </c>
      <c r="H2585" s="54">
        <f>IF($B2585="","",IF(AND($D2585&gt;=Настройки!$B$5,$D2585&lt;=Настройки!$B$6),$E2585,0))</f>
        <v/>
      </c>
      <c r="I2585" s="54">
        <f>IF($B2585="","",$G2585+$H2585-$J2585)</f>
        <v/>
      </c>
      <c r="J2585" s="54">
        <f>IF($B2585="","",MAX(0,$E2585-MAX(0,SUMIFS(Тех_Движение!$G$2:$G$5111,Тех_Движение!$D$2:$D$5111,$C2585,Тех_Движение!$B$2:$B$5111,"&lt;="&amp;Настройки!$B$6)-$F2585)))</f>
        <v/>
      </c>
      <c r="K2585" s="54">
        <f>IF(OR($B2585="",K$3&lt;$D2585+Настройки!$B$7),0,MAX(0,$E2585-MAX(0,SUMIFS(Тех_Движение!$G$2:$G$5111,Тех_Движение!$D$2:$D$5111,$C2585,Тех_Движение!$B$2:$B$5111,"&lt;="&amp;K$3)-$F2585)))</f>
        <v/>
      </c>
      <c r="L2585" s="54">
        <f>IF(OR($B2585="",L$3&lt;$D2585+Настройки!$B$7),0,MAX(0,$E2585-MAX(0,SUMIFS(Тех_Движение!$G$2:$G$5111,Тех_Движение!$D$2:$D$5111,$C2585,Тех_Движение!$B$2:$B$5111,"&lt;="&amp;L$3)-$F2585)))</f>
        <v/>
      </c>
      <c r="M2585" s="54">
        <f>IF(OR($B2585="",M$3&lt;$D2585+Настройки!$B$7),0,MAX(0,$E2585-MAX(0,SUMIFS(Тех_Движение!$G$2:$G$5111,Тех_Движение!$D$2:$D$5111,$C2585,Тех_Движение!$B$2:$B$5111,"&lt;="&amp;M$3)-$F2585)))</f>
        <v/>
      </c>
      <c r="N2585" s="54">
        <f>IF(OR($B2585="",N$3&lt;$D2585+Настройки!$B$7),0,MAX(0,$E2585-MAX(0,SUMIFS(Тех_Движение!$G$2:$G$5111,Тех_Движение!$D$2:$D$5111,$C2585,Тех_Движение!$B$2:$B$5111,"&lt;="&amp;N$3)-$F2585)))</f>
        <v/>
      </c>
      <c r="O2585" s="54">
        <f>IF(OR($B2585="",O$3&lt;$D2585+Настройки!$B$7),0,MAX(0,$E2585-MAX(0,SUMIFS(Тех_Движение!$G$2:$G$5111,Тех_Движение!$D$2:$D$5111,$C2585,Тех_Движение!$B$2:$B$5111,"&lt;="&amp;O$3)-$F2585)))</f>
        <v/>
      </c>
      <c r="P2585" s="54">
        <f>IF(OR($B2585="",P$3&lt;$D2585+Настройки!$B$7),0,MAX(0,$E2585-MAX(0,SUMIFS(Тех_Движение!$G$2:$G$5111,Тех_Движение!$D$2:$D$5111,$C2585,Тех_Движение!$B$2:$B$5111,"&lt;="&amp;P$3)-$F2585)))</f>
        <v/>
      </c>
      <c r="Q2585" s="54">
        <f>IF(OR($B2585="",Q$3&lt;$D2585+Настройки!$B$7),0,MAX(0,$E2585-MAX(0,SUMIFS(Тех_Движение!$G$2:$G$5111,Тех_Движение!$D$2:$D$5111,$C2585,Тех_Движение!$B$2:$B$5111,"&lt;="&amp;Q$3)-$F2585)))</f>
        <v/>
      </c>
      <c r="R2585" s="54">
        <f>IF($B2585="","",SUM($K2585:$Q2585))</f>
        <v/>
      </c>
      <c r="S2585" s="56">
        <f>IF($B2585="","",VLOOKUP($C2585,Настройки!$A$11:$L$17,9,FALSE))</f>
        <v/>
      </c>
      <c r="T2585" s="56">
        <f>IF($B2585="","",$R2585*$S2585)</f>
        <v/>
      </c>
    </row>
    <row r="2586">
      <c r="A2586" s="20">
        <f>Тех_Движение!$A$2583</f>
        <v/>
      </c>
      <c r="B2586" s="20">
        <f>IF(Тех_Движение!$F$2583&gt;0,Тех_Движение!$I$2583,"")</f>
        <v/>
      </c>
      <c r="C2586" s="20">
        <f>IF($B2586="","",Тех_Движение!$D$2583)</f>
        <v/>
      </c>
      <c r="D2586" s="42">
        <f>IF($B2586="","",Тех_Движение!$B$2583)</f>
        <v/>
      </c>
      <c r="E2586" s="54">
        <f>IF($B2586="","",Тех_Движение!$F$2583)</f>
        <v/>
      </c>
      <c r="F2586" s="54">
        <f>IF($B2586="","",SUMIFS($E$5:$E2585,$C$5:$C2585,$C2586))</f>
        <v/>
      </c>
      <c r="G2586" s="54">
        <f>IF($B2586="","",MAX(0,$E2586-MAX(0,SUMIFS(Тех_Движение!$G$2:$G$5111,Тех_Движение!$D$2:$D$5111,$C2586,Тех_Движение!$B$2:$B$5111,"&lt;="&amp;Настройки!$B$5-1)-$F2586)))</f>
        <v/>
      </c>
      <c r="H2586" s="54">
        <f>IF($B2586="","",IF(AND($D2586&gt;=Настройки!$B$5,$D2586&lt;=Настройки!$B$6),$E2586,0))</f>
        <v/>
      </c>
      <c r="I2586" s="54">
        <f>IF($B2586="","",$G2586+$H2586-$J2586)</f>
        <v/>
      </c>
      <c r="J2586" s="54">
        <f>IF($B2586="","",MAX(0,$E2586-MAX(0,SUMIFS(Тех_Движение!$G$2:$G$5111,Тех_Движение!$D$2:$D$5111,$C2586,Тех_Движение!$B$2:$B$5111,"&lt;="&amp;Настройки!$B$6)-$F2586)))</f>
        <v/>
      </c>
      <c r="K2586" s="54">
        <f>IF(OR($B2586="",K$3&lt;$D2586+Настройки!$B$7),0,MAX(0,$E2586-MAX(0,SUMIFS(Тех_Движение!$G$2:$G$5111,Тех_Движение!$D$2:$D$5111,$C2586,Тех_Движение!$B$2:$B$5111,"&lt;="&amp;K$3)-$F2586)))</f>
        <v/>
      </c>
      <c r="L2586" s="54">
        <f>IF(OR($B2586="",L$3&lt;$D2586+Настройки!$B$7),0,MAX(0,$E2586-MAX(0,SUMIFS(Тех_Движение!$G$2:$G$5111,Тех_Движение!$D$2:$D$5111,$C2586,Тех_Движение!$B$2:$B$5111,"&lt;="&amp;L$3)-$F2586)))</f>
        <v/>
      </c>
      <c r="M2586" s="54">
        <f>IF(OR($B2586="",M$3&lt;$D2586+Настройки!$B$7),0,MAX(0,$E2586-MAX(0,SUMIFS(Тех_Движение!$G$2:$G$5111,Тех_Движение!$D$2:$D$5111,$C2586,Тех_Движение!$B$2:$B$5111,"&lt;="&amp;M$3)-$F2586)))</f>
        <v/>
      </c>
      <c r="N2586" s="54">
        <f>IF(OR($B2586="",N$3&lt;$D2586+Настройки!$B$7),0,MAX(0,$E2586-MAX(0,SUMIFS(Тех_Движение!$G$2:$G$5111,Тех_Движение!$D$2:$D$5111,$C2586,Тех_Движение!$B$2:$B$5111,"&lt;="&amp;N$3)-$F2586)))</f>
        <v/>
      </c>
      <c r="O2586" s="54">
        <f>IF(OR($B2586="",O$3&lt;$D2586+Настройки!$B$7),0,MAX(0,$E2586-MAX(0,SUMIFS(Тех_Движение!$G$2:$G$5111,Тех_Движение!$D$2:$D$5111,$C2586,Тех_Движение!$B$2:$B$5111,"&lt;="&amp;O$3)-$F2586)))</f>
        <v/>
      </c>
      <c r="P2586" s="54">
        <f>IF(OR($B2586="",P$3&lt;$D2586+Настройки!$B$7),0,MAX(0,$E2586-MAX(0,SUMIFS(Тех_Движение!$G$2:$G$5111,Тех_Движение!$D$2:$D$5111,$C2586,Тех_Движение!$B$2:$B$5111,"&lt;="&amp;P$3)-$F2586)))</f>
        <v/>
      </c>
      <c r="Q2586" s="54">
        <f>IF(OR($B2586="",Q$3&lt;$D2586+Настройки!$B$7),0,MAX(0,$E2586-MAX(0,SUMIFS(Тех_Движение!$G$2:$G$5111,Тех_Движение!$D$2:$D$5111,$C2586,Тех_Движение!$B$2:$B$5111,"&lt;="&amp;Q$3)-$F2586)))</f>
        <v/>
      </c>
      <c r="R2586" s="54">
        <f>IF($B2586="","",SUM($K2586:$Q2586))</f>
        <v/>
      </c>
      <c r="S2586" s="56">
        <f>IF($B2586="","",VLOOKUP($C2586,Настройки!$A$11:$L$17,9,FALSE))</f>
        <v/>
      </c>
      <c r="T2586" s="56">
        <f>IF($B2586="","",$R2586*$S2586)</f>
        <v/>
      </c>
    </row>
    <row r="2587">
      <c r="A2587" s="20">
        <f>Тех_Движение!$A$2584</f>
        <v/>
      </c>
      <c r="B2587" s="20">
        <f>IF(Тех_Движение!$F$2584&gt;0,Тех_Движение!$I$2584,"")</f>
        <v/>
      </c>
      <c r="C2587" s="20">
        <f>IF($B2587="","",Тех_Движение!$D$2584)</f>
        <v/>
      </c>
      <c r="D2587" s="42">
        <f>IF($B2587="","",Тех_Движение!$B$2584)</f>
        <v/>
      </c>
      <c r="E2587" s="54">
        <f>IF($B2587="","",Тех_Движение!$F$2584)</f>
        <v/>
      </c>
      <c r="F2587" s="54">
        <f>IF($B2587="","",SUMIFS($E$5:$E2586,$C$5:$C2586,$C2587))</f>
        <v/>
      </c>
      <c r="G2587" s="54">
        <f>IF($B2587="","",MAX(0,$E2587-MAX(0,SUMIFS(Тех_Движение!$G$2:$G$5111,Тех_Движение!$D$2:$D$5111,$C2587,Тех_Движение!$B$2:$B$5111,"&lt;="&amp;Настройки!$B$5-1)-$F2587)))</f>
        <v/>
      </c>
      <c r="H2587" s="54">
        <f>IF($B2587="","",IF(AND($D2587&gt;=Настройки!$B$5,$D2587&lt;=Настройки!$B$6),$E2587,0))</f>
        <v/>
      </c>
      <c r="I2587" s="54">
        <f>IF($B2587="","",$G2587+$H2587-$J2587)</f>
        <v/>
      </c>
      <c r="J2587" s="54">
        <f>IF($B2587="","",MAX(0,$E2587-MAX(0,SUMIFS(Тех_Движение!$G$2:$G$5111,Тех_Движение!$D$2:$D$5111,$C2587,Тех_Движение!$B$2:$B$5111,"&lt;="&amp;Настройки!$B$6)-$F2587)))</f>
        <v/>
      </c>
      <c r="K2587" s="54">
        <f>IF(OR($B2587="",K$3&lt;$D2587+Настройки!$B$7),0,MAX(0,$E2587-MAX(0,SUMIFS(Тех_Движение!$G$2:$G$5111,Тех_Движение!$D$2:$D$5111,$C2587,Тех_Движение!$B$2:$B$5111,"&lt;="&amp;K$3)-$F2587)))</f>
        <v/>
      </c>
      <c r="L2587" s="54">
        <f>IF(OR($B2587="",L$3&lt;$D2587+Настройки!$B$7),0,MAX(0,$E2587-MAX(0,SUMIFS(Тех_Движение!$G$2:$G$5111,Тех_Движение!$D$2:$D$5111,$C2587,Тех_Движение!$B$2:$B$5111,"&lt;="&amp;L$3)-$F2587)))</f>
        <v/>
      </c>
      <c r="M2587" s="54">
        <f>IF(OR($B2587="",M$3&lt;$D2587+Настройки!$B$7),0,MAX(0,$E2587-MAX(0,SUMIFS(Тех_Движение!$G$2:$G$5111,Тех_Движение!$D$2:$D$5111,$C2587,Тех_Движение!$B$2:$B$5111,"&lt;="&amp;M$3)-$F2587)))</f>
        <v/>
      </c>
      <c r="N2587" s="54">
        <f>IF(OR($B2587="",N$3&lt;$D2587+Настройки!$B$7),0,MAX(0,$E2587-MAX(0,SUMIFS(Тех_Движение!$G$2:$G$5111,Тех_Движение!$D$2:$D$5111,$C2587,Тех_Движение!$B$2:$B$5111,"&lt;="&amp;N$3)-$F2587)))</f>
        <v/>
      </c>
      <c r="O2587" s="54">
        <f>IF(OR($B2587="",O$3&lt;$D2587+Настройки!$B$7),0,MAX(0,$E2587-MAX(0,SUMIFS(Тех_Движение!$G$2:$G$5111,Тех_Движение!$D$2:$D$5111,$C2587,Тех_Движение!$B$2:$B$5111,"&lt;="&amp;O$3)-$F2587)))</f>
        <v/>
      </c>
      <c r="P2587" s="54">
        <f>IF(OR($B2587="",P$3&lt;$D2587+Настройки!$B$7),0,MAX(0,$E2587-MAX(0,SUMIFS(Тех_Движение!$G$2:$G$5111,Тех_Движение!$D$2:$D$5111,$C2587,Тех_Движение!$B$2:$B$5111,"&lt;="&amp;P$3)-$F2587)))</f>
        <v/>
      </c>
      <c r="Q2587" s="54">
        <f>IF(OR($B2587="",Q$3&lt;$D2587+Настройки!$B$7),0,MAX(0,$E2587-MAX(0,SUMIFS(Тех_Движение!$G$2:$G$5111,Тех_Движение!$D$2:$D$5111,$C2587,Тех_Движение!$B$2:$B$5111,"&lt;="&amp;Q$3)-$F2587)))</f>
        <v/>
      </c>
      <c r="R2587" s="54">
        <f>IF($B2587="","",SUM($K2587:$Q2587))</f>
        <v/>
      </c>
      <c r="S2587" s="56">
        <f>IF($B2587="","",VLOOKUP($C2587,Настройки!$A$11:$L$17,9,FALSE))</f>
        <v/>
      </c>
      <c r="T2587" s="56">
        <f>IF($B2587="","",$R2587*$S2587)</f>
        <v/>
      </c>
    </row>
    <row r="2588">
      <c r="A2588" s="20">
        <f>Тех_Движение!$A$2585</f>
        <v/>
      </c>
      <c r="B2588" s="20">
        <f>IF(Тех_Движение!$F$2585&gt;0,Тех_Движение!$I$2585,"")</f>
        <v/>
      </c>
      <c r="C2588" s="20">
        <f>IF($B2588="","",Тех_Движение!$D$2585)</f>
        <v/>
      </c>
      <c r="D2588" s="42">
        <f>IF($B2588="","",Тех_Движение!$B$2585)</f>
        <v/>
      </c>
      <c r="E2588" s="54">
        <f>IF($B2588="","",Тех_Движение!$F$2585)</f>
        <v/>
      </c>
      <c r="F2588" s="54">
        <f>IF($B2588="","",SUMIFS($E$5:$E2587,$C$5:$C2587,$C2588))</f>
        <v/>
      </c>
      <c r="G2588" s="54">
        <f>IF($B2588="","",MAX(0,$E2588-MAX(0,SUMIFS(Тех_Движение!$G$2:$G$5111,Тех_Движение!$D$2:$D$5111,$C2588,Тех_Движение!$B$2:$B$5111,"&lt;="&amp;Настройки!$B$5-1)-$F2588)))</f>
        <v/>
      </c>
      <c r="H2588" s="54">
        <f>IF($B2588="","",IF(AND($D2588&gt;=Настройки!$B$5,$D2588&lt;=Настройки!$B$6),$E2588,0))</f>
        <v/>
      </c>
      <c r="I2588" s="54">
        <f>IF($B2588="","",$G2588+$H2588-$J2588)</f>
        <v/>
      </c>
      <c r="J2588" s="54">
        <f>IF($B2588="","",MAX(0,$E2588-MAX(0,SUMIFS(Тех_Движение!$G$2:$G$5111,Тех_Движение!$D$2:$D$5111,$C2588,Тех_Движение!$B$2:$B$5111,"&lt;="&amp;Настройки!$B$6)-$F2588)))</f>
        <v/>
      </c>
      <c r="K2588" s="54">
        <f>IF(OR($B2588="",K$3&lt;$D2588+Настройки!$B$7),0,MAX(0,$E2588-MAX(0,SUMIFS(Тех_Движение!$G$2:$G$5111,Тех_Движение!$D$2:$D$5111,$C2588,Тех_Движение!$B$2:$B$5111,"&lt;="&amp;K$3)-$F2588)))</f>
        <v/>
      </c>
      <c r="L2588" s="54">
        <f>IF(OR($B2588="",L$3&lt;$D2588+Настройки!$B$7),0,MAX(0,$E2588-MAX(0,SUMIFS(Тех_Движение!$G$2:$G$5111,Тех_Движение!$D$2:$D$5111,$C2588,Тех_Движение!$B$2:$B$5111,"&lt;="&amp;L$3)-$F2588)))</f>
        <v/>
      </c>
      <c r="M2588" s="54">
        <f>IF(OR($B2588="",M$3&lt;$D2588+Настройки!$B$7),0,MAX(0,$E2588-MAX(0,SUMIFS(Тех_Движение!$G$2:$G$5111,Тех_Движение!$D$2:$D$5111,$C2588,Тех_Движение!$B$2:$B$5111,"&lt;="&amp;M$3)-$F2588)))</f>
        <v/>
      </c>
      <c r="N2588" s="54">
        <f>IF(OR($B2588="",N$3&lt;$D2588+Настройки!$B$7),0,MAX(0,$E2588-MAX(0,SUMIFS(Тех_Движение!$G$2:$G$5111,Тех_Движение!$D$2:$D$5111,$C2588,Тех_Движение!$B$2:$B$5111,"&lt;="&amp;N$3)-$F2588)))</f>
        <v/>
      </c>
      <c r="O2588" s="54">
        <f>IF(OR($B2588="",O$3&lt;$D2588+Настройки!$B$7),0,MAX(0,$E2588-MAX(0,SUMIFS(Тех_Движение!$G$2:$G$5111,Тех_Движение!$D$2:$D$5111,$C2588,Тех_Движение!$B$2:$B$5111,"&lt;="&amp;O$3)-$F2588)))</f>
        <v/>
      </c>
      <c r="P2588" s="54">
        <f>IF(OR($B2588="",P$3&lt;$D2588+Настройки!$B$7),0,MAX(0,$E2588-MAX(0,SUMIFS(Тех_Движение!$G$2:$G$5111,Тех_Движение!$D$2:$D$5111,$C2588,Тех_Движение!$B$2:$B$5111,"&lt;="&amp;P$3)-$F2588)))</f>
        <v/>
      </c>
      <c r="Q2588" s="54">
        <f>IF(OR($B2588="",Q$3&lt;$D2588+Настройки!$B$7),0,MAX(0,$E2588-MAX(0,SUMIFS(Тех_Движение!$G$2:$G$5111,Тех_Движение!$D$2:$D$5111,$C2588,Тех_Движение!$B$2:$B$5111,"&lt;="&amp;Q$3)-$F2588)))</f>
        <v/>
      </c>
      <c r="R2588" s="54">
        <f>IF($B2588="","",SUM($K2588:$Q2588))</f>
        <v/>
      </c>
      <c r="S2588" s="56">
        <f>IF($B2588="","",VLOOKUP($C2588,Настройки!$A$11:$L$17,9,FALSE))</f>
        <v/>
      </c>
      <c r="T2588" s="56">
        <f>IF($B2588="","",$R2588*$S2588)</f>
        <v/>
      </c>
    </row>
    <row r="2589">
      <c r="A2589" s="20">
        <f>Тех_Движение!$A$2586</f>
        <v/>
      </c>
      <c r="B2589" s="20">
        <f>IF(Тех_Движение!$F$2586&gt;0,Тех_Движение!$I$2586,"")</f>
        <v/>
      </c>
      <c r="C2589" s="20">
        <f>IF($B2589="","",Тех_Движение!$D$2586)</f>
        <v/>
      </c>
      <c r="D2589" s="42">
        <f>IF($B2589="","",Тех_Движение!$B$2586)</f>
        <v/>
      </c>
      <c r="E2589" s="54">
        <f>IF($B2589="","",Тех_Движение!$F$2586)</f>
        <v/>
      </c>
      <c r="F2589" s="54">
        <f>IF($B2589="","",SUMIFS($E$5:$E2588,$C$5:$C2588,$C2589))</f>
        <v/>
      </c>
      <c r="G2589" s="54">
        <f>IF($B2589="","",MAX(0,$E2589-MAX(0,SUMIFS(Тех_Движение!$G$2:$G$5111,Тех_Движение!$D$2:$D$5111,$C2589,Тех_Движение!$B$2:$B$5111,"&lt;="&amp;Настройки!$B$5-1)-$F2589)))</f>
        <v/>
      </c>
      <c r="H2589" s="54">
        <f>IF($B2589="","",IF(AND($D2589&gt;=Настройки!$B$5,$D2589&lt;=Настройки!$B$6),$E2589,0))</f>
        <v/>
      </c>
      <c r="I2589" s="54">
        <f>IF($B2589="","",$G2589+$H2589-$J2589)</f>
        <v/>
      </c>
      <c r="J2589" s="54">
        <f>IF($B2589="","",MAX(0,$E2589-MAX(0,SUMIFS(Тех_Движение!$G$2:$G$5111,Тех_Движение!$D$2:$D$5111,$C2589,Тех_Движение!$B$2:$B$5111,"&lt;="&amp;Настройки!$B$6)-$F2589)))</f>
        <v/>
      </c>
      <c r="K2589" s="54">
        <f>IF(OR($B2589="",K$3&lt;$D2589+Настройки!$B$7),0,MAX(0,$E2589-MAX(0,SUMIFS(Тех_Движение!$G$2:$G$5111,Тех_Движение!$D$2:$D$5111,$C2589,Тех_Движение!$B$2:$B$5111,"&lt;="&amp;K$3)-$F2589)))</f>
        <v/>
      </c>
      <c r="L2589" s="54">
        <f>IF(OR($B2589="",L$3&lt;$D2589+Настройки!$B$7),0,MAX(0,$E2589-MAX(0,SUMIFS(Тех_Движение!$G$2:$G$5111,Тех_Движение!$D$2:$D$5111,$C2589,Тех_Движение!$B$2:$B$5111,"&lt;="&amp;L$3)-$F2589)))</f>
        <v/>
      </c>
      <c r="M2589" s="54">
        <f>IF(OR($B2589="",M$3&lt;$D2589+Настройки!$B$7),0,MAX(0,$E2589-MAX(0,SUMIFS(Тех_Движение!$G$2:$G$5111,Тех_Движение!$D$2:$D$5111,$C2589,Тех_Движение!$B$2:$B$5111,"&lt;="&amp;M$3)-$F2589)))</f>
        <v/>
      </c>
      <c r="N2589" s="54">
        <f>IF(OR($B2589="",N$3&lt;$D2589+Настройки!$B$7),0,MAX(0,$E2589-MAX(0,SUMIFS(Тех_Движение!$G$2:$G$5111,Тех_Движение!$D$2:$D$5111,$C2589,Тех_Движение!$B$2:$B$5111,"&lt;="&amp;N$3)-$F2589)))</f>
        <v/>
      </c>
      <c r="O2589" s="54">
        <f>IF(OR($B2589="",O$3&lt;$D2589+Настройки!$B$7),0,MAX(0,$E2589-MAX(0,SUMIFS(Тех_Движение!$G$2:$G$5111,Тех_Движение!$D$2:$D$5111,$C2589,Тех_Движение!$B$2:$B$5111,"&lt;="&amp;O$3)-$F2589)))</f>
        <v/>
      </c>
      <c r="P2589" s="54">
        <f>IF(OR($B2589="",P$3&lt;$D2589+Настройки!$B$7),0,MAX(0,$E2589-MAX(0,SUMIFS(Тех_Движение!$G$2:$G$5111,Тех_Движение!$D$2:$D$5111,$C2589,Тех_Движение!$B$2:$B$5111,"&lt;="&amp;P$3)-$F2589)))</f>
        <v/>
      </c>
      <c r="Q2589" s="54">
        <f>IF(OR($B2589="",Q$3&lt;$D2589+Настройки!$B$7),0,MAX(0,$E2589-MAX(0,SUMIFS(Тех_Движение!$G$2:$G$5111,Тех_Движение!$D$2:$D$5111,$C2589,Тех_Движение!$B$2:$B$5111,"&lt;="&amp;Q$3)-$F2589)))</f>
        <v/>
      </c>
      <c r="R2589" s="54">
        <f>IF($B2589="","",SUM($K2589:$Q2589))</f>
        <v/>
      </c>
      <c r="S2589" s="56">
        <f>IF($B2589="","",VLOOKUP($C2589,Настройки!$A$11:$L$17,9,FALSE))</f>
        <v/>
      </c>
      <c r="T2589" s="56">
        <f>IF($B2589="","",$R2589*$S2589)</f>
        <v/>
      </c>
    </row>
    <row r="2590">
      <c r="A2590" s="20">
        <f>Тех_Движение!$A$2587</f>
        <v/>
      </c>
      <c r="B2590" s="20">
        <f>IF(Тех_Движение!$F$2587&gt;0,Тех_Движение!$I$2587,"")</f>
        <v/>
      </c>
      <c r="C2590" s="20">
        <f>IF($B2590="","",Тех_Движение!$D$2587)</f>
        <v/>
      </c>
      <c r="D2590" s="42">
        <f>IF($B2590="","",Тех_Движение!$B$2587)</f>
        <v/>
      </c>
      <c r="E2590" s="54">
        <f>IF($B2590="","",Тех_Движение!$F$2587)</f>
        <v/>
      </c>
      <c r="F2590" s="54">
        <f>IF($B2590="","",SUMIFS($E$5:$E2589,$C$5:$C2589,$C2590))</f>
        <v/>
      </c>
      <c r="G2590" s="54">
        <f>IF($B2590="","",MAX(0,$E2590-MAX(0,SUMIFS(Тех_Движение!$G$2:$G$5111,Тех_Движение!$D$2:$D$5111,$C2590,Тех_Движение!$B$2:$B$5111,"&lt;="&amp;Настройки!$B$5-1)-$F2590)))</f>
        <v/>
      </c>
      <c r="H2590" s="54">
        <f>IF($B2590="","",IF(AND($D2590&gt;=Настройки!$B$5,$D2590&lt;=Настройки!$B$6),$E2590,0))</f>
        <v/>
      </c>
      <c r="I2590" s="54">
        <f>IF($B2590="","",$G2590+$H2590-$J2590)</f>
        <v/>
      </c>
      <c r="J2590" s="54">
        <f>IF($B2590="","",MAX(0,$E2590-MAX(0,SUMIFS(Тех_Движение!$G$2:$G$5111,Тех_Движение!$D$2:$D$5111,$C2590,Тех_Движение!$B$2:$B$5111,"&lt;="&amp;Настройки!$B$6)-$F2590)))</f>
        <v/>
      </c>
      <c r="K2590" s="54">
        <f>IF(OR($B2590="",K$3&lt;$D2590+Настройки!$B$7),0,MAX(0,$E2590-MAX(0,SUMIFS(Тех_Движение!$G$2:$G$5111,Тех_Движение!$D$2:$D$5111,$C2590,Тех_Движение!$B$2:$B$5111,"&lt;="&amp;K$3)-$F2590)))</f>
        <v/>
      </c>
      <c r="L2590" s="54">
        <f>IF(OR($B2590="",L$3&lt;$D2590+Настройки!$B$7),0,MAX(0,$E2590-MAX(0,SUMIFS(Тех_Движение!$G$2:$G$5111,Тех_Движение!$D$2:$D$5111,$C2590,Тех_Движение!$B$2:$B$5111,"&lt;="&amp;L$3)-$F2590)))</f>
        <v/>
      </c>
      <c r="M2590" s="54">
        <f>IF(OR($B2590="",M$3&lt;$D2590+Настройки!$B$7),0,MAX(0,$E2590-MAX(0,SUMIFS(Тех_Движение!$G$2:$G$5111,Тех_Движение!$D$2:$D$5111,$C2590,Тех_Движение!$B$2:$B$5111,"&lt;="&amp;M$3)-$F2590)))</f>
        <v/>
      </c>
      <c r="N2590" s="54">
        <f>IF(OR($B2590="",N$3&lt;$D2590+Настройки!$B$7),0,MAX(0,$E2590-MAX(0,SUMIFS(Тех_Движение!$G$2:$G$5111,Тех_Движение!$D$2:$D$5111,$C2590,Тех_Движение!$B$2:$B$5111,"&lt;="&amp;N$3)-$F2590)))</f>
        <v/>
      </c>
      <c r="O2590" s="54">
        <f>IF(OR($B2590="",O$3&lt;$D2590+Настройки!$B$7),0,MAX(0,$E2590-MAX(0,SUMIFS(Тех_Движение!$G$2:$G$5111,Тех_Движение!$D$2:$D$5111,$C2590,Тех_Движение!$B$2:$B$5111,"&lt;="&amp;O$3)-$F2590)))</f>
        <v/>
      </c>
      <c r="P2590" s="54">
        <f>IF(OR($B2590="",P$3&lt;$D2590+Настройки!$B$7),0,MAX(0,$E2590-MAX(0,SUMIFS(Тех_Движение!$G$2:$G$5111,Тех_Движение!$D$2:$D$5111,$C2590,Тех_Движение!$B$2:$B$5111,"&lt;="&amp;P$3)-$F2590)))</f>
        <v/>
      </c>
      <c r="Q2590" s="54">
        <f>IF(OR($B2590="",Q$3&lt;$D2590+Настройки!$B$7),0,MAX(0,$E2590-MAX(0,SUMIFS(Тех_Движение!$G$2:$G$5111,Тех_Движение!$D$2:$D$5111,$C2590,Тех_Движение!$B$2:$B$5111,"&lt;="&amp;Q$3)-$F2590)))</f>
        <v/>
      </c>
      <c r="R2590" s="54">
        <f>IF($B2590="","",SUM($K2590:$Q2590))</f>
        <v/>
      </c>
      <c r="S2590" s="56">
        <f>IF($B2590="","",VLOOKUP($C2590,Настройки!$A$11:$L$17,9,FALSE))</f>
        <v/>
      </c>
      <c r="T2590" s="56">
        <f>IF($B2590="","",$R2590*$S2590)</f>
        <v/>
      </c>
    </row>
    <row r="2591">
      <c r="A2591" s="20">
        <f>Тех_Движение!$A$2588</f>
        <v/>
      </c>
      <c r="B2591" s="20">
        <f>IF(Тех_Движение!$F$2588&gt;0,Тех_Движение!$I$2588,"")</f>
        <v/>
      </c>
      <c r="C2591" s="20">
        <f>IF($B2591="","",Тех_Движение!$D$2588)</f>
        <v/>
      </c>
      <c r="D2591" s="42">
        <f>IF($B2591="","",Тех_Движение!$B$2588)</f>
        <v/>
      </c>
      <c r="E2591" s="54">
        <f>IF($B2591="","",Тех_Движение!$F$2588)</f>
        <v/>
      </c>
      <c r="F2591" s="54">
        <f>IF($B2591="","",SUMIFS($E$5:$E2590,$C$5:$C2590,$C2591))</f>
        <v/>
      </c>
      <c r="G2591" s="54">
        <f>IF($B2591="","",MAX(0,$E2591-MAX(0,SUMIFS(Тех_Движение!$G$2:$G$5111,Тех_Движение!$D$2:$D$5111,$C2591,Тех_Движение!$B$2:$B$5111,"&lt;="&amp;Настройки!$B$5-1)-$F2591)))</f>
        <v/>
      </c>
      <c r="H2591" s="54">
        <f>IF($B2591="","",IF(AND($D2591&gt;=Настройки!$B$5,$D2591&lt;=Настройки!$B$6),$E2591,0))</f>
        <v/>
      </c>
      <c r="I2591" s="54">
        <f>IF($B2591="","",$G2591+$H2591-$J2591)</f>
        <v/>
      </c>
      <c r="J2591" s="54">
        <f>IF($B2591="","",MAX(0,$E2591-MAX(0,SUMIFS(Тех_Движение!$G$2:$G$5111,Тех_Движение!$D$2:$D$5111,$C2591,Тех_Движение!$B$2:$B$5111,"&lt;="&amp;Настройки!$B$6)-$F2591)))</f>
        <v/>
      </c>
      <c r="K2591" s="54">
        <f>IF(OR($B2591="",K$3&lt;$D2591+Настройки!$B$7),0,MAX(0,$E2591-MAX(0,SUMIFS(Тех_Движение!$G$2:$G$5111,Тех_Движение!$D$2:$D$5111,$C2591,Тех_Движение!$B$2:$B$5111,"&lt;="&amp;K$3)-$F2591)))</f>
        <v/>
      </c>
      <c r="L2591" s="54">
        <f>IF(OR($B2591="",L$3&lt;$D2591+Настройки!$B$7),0,MAX(0,$E2591-MAX(0,SUMIFS(Тех_Движение!$G$2:$G$5111,Тех_Движение!$D$2:$D$5111,$C2591,Тех_Движение!$B$2:$B$5111,"&lt;="&amp;L$3)-$F2591)))</f>
        <v/>
      </c>
      <c r="M2591" s="54">
        <f>IF(OR($B2591="",M$3&lt;$D2591+Настройки!$B$7),0,MAX(0,$E2591-MAX(0,SUMIFS(Тех_Движение!$G$2:$G$5111,Тех_Движение!$D$2:$D$5111,$C2591,Тех_Движение!$B$2:$B$5111,"&lt;="&amp;M$3)-$F2591)))</f>
        <v/>
      </c>
      <c r="N2591" s="54">
        <f>IF(OR($B2591="",N$3&lt;$D2591+Настройки!$B$7),0,MAX(0,$E2591-MAX(0,SUMIFS(Тех_Движение!$G$2:$G$5111,Тех_Движение!$D$2:$D$5111,$C2591,Тех_Движение!$B$2:$B$5111,"&lt;="&amp;N$3)-$F2591)))</f>
        <v/>
      </c>
      <c r="O2591" s="54">
        <f>IF(OR($B2591="",O$3&lt;$D2591+Настройки!$B$7),0,MAX(0,$E2591-MAX(0,SUMIFS(Тех_Движение!$G$2:$G$5111,Тех_Движение!$D$2:$D$5111,$C2591,Тех_Движение!$B$2:$B$5111,"&lt;="&amp;O$3)-$F2591)))</f>
        <v/>
      </c>
      <c r="P2591" s="54">
        <f>IF(OR($B2591="",P$3&lt;$D2591+Настройки!$B$7),0,MAX(0,$E2591-MAX(0,SUMIFS(Тех_Движение!$G$2:$G$5111,Тех_Движение!$D$2:$D$5111,$C2591,Тех_Движение!$B$2:$B$5111,"&lt;="&amp;P$3)-$F2591)))</f>
        <v/>
      </c>
      <c r="Q2591" s="54">
        <f>IF(OR($B2591="",Q$3&lt;$D2591+Настройки!$B$7),0,MAX(0,$E2591-MAX(0,SUMIFS(Тех_Движение!$G$2:$G$5111,Тех_Движение!$D$2:$D$5111,$C2591,Тех_Движение!$B$2:$B$5111,"&lt;="&amp;Q$3)-$F2591)))</f>
        <v/>
      </c>
      <c r="R2591" s="54">
        <f>IF($B2591="","",SUM($K2591:$Q2591))</f>
        <v/>
      </c>
      <c r="S2591" s="56">
        <f>IF($B2591="","",VLOOKUP($C2591,Настройки!$A$11:$L$17,9,FALSE))</f>
        <v/>
      </c>
      <c r="T2591" s="56">
        <f>IF($B2591="","",$R2591*$S2591)</f>
        <v/>
      </c>
    </row>
    <row r="2592">
      <c r="A2592" s="20">
        <f>Тех_Движение!$A$2589</f>
        <v/>
      </c>
      <c r="B2592" s="20">
        <f>IF(Тех_Движение!$F$2589&gt;0,Тех_Движение!$I$2589,"")</f>
        <v/>
      </c>
      <c r="C2592" s="20">
        <f>IF($B2592="","",Тех_Движение!$D$2589)</f>
        <v/>
      </c>
      <c r="D2592" s="42">
        <f>IF($B2592="","",Тех_Движение!$B$2589)</f>
        <v/>
      </c>
      <c r="E2592" s="54">
        <f>IF($B2592="","",Тех_Движение!$F$2589)</f>
        <v/>
      </c>
      <c r="F2592" s="54">
        <f>IF($B2592="","",SUMIFS($E$5:$E2591,$C$5:$C2591,$C2592))</f>
        <v/>
      </c>
      <c r="G2592" s="54">
        <f>IF($B2592="","",MAX(0,$E2592-MAX(0,SUMIFS(Тех_Движение!$G$2:$G$5111,Тех_Движение!$D$2:$D$5111,$C2592,Тех_Движение!$B$2:$B$5111,"&lt;="&amp;Настройки!$B$5-1)-$F2592)))</f>
        <v/>
      </c>
      <c r="H2592" s="54">
        <f>IF($B2592="","",IF(AND($D2592&gt;=Настройки!$B$5,$D2592&lt;=Настройки!$B$6),$E2592,0))</f>
        <v/>
      </c>
      <c r="I2592" s="54">
        <f>IF($B2592="","",$G2592+$H2592-$J2592)</f>
        <v/>
      </c>
      <c r="J2592" s="54">
        <f>IF($B2592="","",MAX(0,$E2592-MAX(0,SUMIFS(Тех_Движение!$G$2:$G$5111,Тех_Движение!$D$2:$D$5111,$C2592,Тех_Движение!$B$2:$B$5111,"&lt;="&amp;Настройки!$B$6)-$F2592)))</f>
        <v/>
      </c>
      <c r="K2592" s="54">
        <f>IF(OR($B2592="",K$3&lt;$D2592+Настройки!$B$7),0,MAX(0,$E2592-MAX(0,SUMIFS(Тех_Движение!$G$2:$G$5111,Тех_Движение!$D$2:$D$5111,$C2592,Тех_Движение!$B$2:$B$5111,"&lt;="&amp;K$3)-$F2592)))</f>
        <v/>
      </c>
      <c r="L2592" s="54">
        <f>IF(OR($B2592="",L$3&lt;$D2592+Настройки!$B$7),0,MAX(0,$E2592-MAX(0,SUMIFS(Тех_Движение!$G$2:$G$5111,Тех_Движение!$D$2:$D$5111,$C2592,Тех_Движение!$B$2:$B$5111,"&lt;="&amp;L$3)-$F2592)))</f>
        <v/>
      </c>
      <c r="M2592" s="54">
        <f>IF(OR($B2592="",M$3&lt;$D2592+Настройки!$B$7),0,MAX(0,$E2592-MAX(0,SUMIFS(Тех_Движение!$G$2:$G$5111,Тех_Движение!$D$2:$D$5111,$C2592,Тех_Движение!$B$2:$B$5111,"&lt;="&amp;M$3)-$F2592)))</f>
        <v/>
      </c>
      <c r="N2592" s="54">
        <f>IF(OR($B2592="",N$3&lt;$D2592+Настройки!$B$7),0,MAX(0,$E2592-MAX(0,SUMIFS(Тех_Движение!$G$2:$G$5111,Тех_Движение!$D$2:$D$5111,$C2592,Тех_Движение!$B$2:$B$5111,"&lt;="&amp;N$3)-$F2592)))</f>
        <v/>
      </c>
      <c r="O2592" s="54">
        <f>IF(OR($B2592="",O$3&lt;$D2592+Настройки!$B$7),0,MAX(0,$E2592-MAX(0,SUMIFS(Тех_Движение!$G$2:$G$5111,Тех_Движение!$D$2:$D$5111,$C2592,Тех_Движение!$B$2:$B$5111,"&lt;="&amp;O$3)-$F2592)))</f>
        <v/>
      </c>
      <c r="P2592" s="54">
        <f>IF(OR($B2592="",P$3&lt;$D2592+Настройки!$B$7),0,MAX(0,$E2592-MAX(0,SUMIFS(Тех_Движение!$G$2:$G$5111,Тех_Движение!$D$2:$D$5111,$C2592,Тех_Движение!$B$2:$B$5111,"&lt;="&amp;P$3)-$F2592)))</f>
        <v/>
      </c>
      <c r="Q2592" s="54">
        <f>IF(OR($B2592="",Q$3&lt;$D2592+Настройки!$B$7),0,MAX(0,$E2592-MAX(0,SUMIFS(Тех_Движение!$G$2:$G$5111,Тех_Движение!$D$2:$D$5111,$C2592,Тех_Движение!$B$2:$B$5111,"&lt;="&amp;Q$3)-$F2592)))</f>
        <v/>
      </c>
      <c r="R2592" s="54">
        <f>IF($B2592="","",SUM($K2592:$Q2592))</f>
        <v/>
      </c>
      <c r="S2592" s="56">
        <f>IF($B2592="","",VLOOKUP($C2592,Настройки!$A$11:$L$17,9,FALSE))</f>
        <v/>
      </c>
      <c r="T2592" s="56">
        <f>IF($B2592="","",$R2592*$S2592)</f>
        <v/>
      </c>
    </row>
    <row r="2593">
      <c r="A2593" s="20">
        <f>Тех_Движение!$A$2590</f>
        <v/>
      </c>
      <c r="B2593" s="20">
        <f>IF(Тех_Движение!$F$2590&gt;0,Тех_Движение!$I$2590,"")</f>
        <v/>
      </c>
      <c r="C2593" s="20">
        <f>IF($B2593="","",Тех_Движение!$D$2590)</f>
        <v/>
      </c>
      <c r="D2593" s="42">
        <f>IF($B2593="","",Тех_Движение!$B$2590)</f>
        <v/>
      </c>
      <c r="E2593" s="54">
        <f>IF($B2593="","",Тех_Движение!$F$2590)</f>
        <v/>
      </c>
      <c r="F2593" s="54">
        <f>IF($B2593="","",SUMIFS($E$5:$E2592,$C$5:$C2592,$C2593))</f>
        <v/>
      </c>
      <c r="G2593" s="54">
        <f>IF($B2593="","",MAX(0,$E2593-MAX(0,SUMIFS(Тех_Движение!$G$2:$G$5111,Тех_Движение!$D$2:$D$5111,$C2593,Тех_Движение!$B$2:$B$5111,"&lt;="&amp;Настройки!$B$5-1)-$F2593)))</f>
        <v/>
      </c>
      <c r="H2593" s="54">
        <f>IF($B2593="","",IF(AND($D2593&gt;=Настройки!$B$5,$D2593&lt;=Настройки!$B$6),$E2593,0))</f>
        <v/>
      </c>
      <c r="I2593" s="54">
        <f>IF($B2593="","",$G2593+$H2593-$J2593)</f>
        <v/>
      </c>
      <c r="J2593" s="54">
        <f>IF($B2593="","",MAX(0,$E2593-MAX(0,SUMIFS(Тех_Движение!$G$2:$G$5111,Тех_Движение!$D$2:$D$5111,$C2593,Тех_Движение!$B$2:$B$5111,"&lt;="&amp;Настройки!$B$6)-$F2593)))</f>
        <v/>
      </c>
      <c r="K2593" s="54">
        <f>IF(OR($B2593="",K$3&lt;$D2593+Настройки!$B$7),0,MAX(0,$E2593-MAX(0,SUMIFS(Тех_Движение!$G$2:$G$5111,Тех_Движение!$D$2:$D$5111,$C2593,Тех_Движение!$B$2:$B$5111,"&lt;="&amp;K$3)-$F2593)))</f>
        <v/>
      </c>
      <c r="L2593" s="54">
        <f>IF(OR($B2593="",L$3&lt;$D2593+Настройки!$B$7),0,MAX(0,$E2593-MAX(0,SUMIFS(Тех_Движение!$G$2:$G$5111,Тех_Движение!$D$2:$D$5111,$C2593,Тех_Движение!$B$2:$B$5111,"&lt;="&amp;L$3)-$F2593)))</f>
        <v/>
      </c>
      <c r="M2593" s="54">
        <f>IF(OR($B2593="",M$3&lt;$D2593+Настройки!$B$7),0,MAX(0,$E2593-MAX(0,SUMIFS(Тех_Движение!$G$2:$G$5111,Тех_Движение!$D$2:$D$5111,$C2593,Тех_Движение!$B$2:$B$5111,"&lt;="&amp;M$3)-$F2593)))</f>
        <v/>
      </c>
      <c r="N2593" s="54">
        <f>IF(OR($B2593="",N$3&lt;$D2593+Настройки!$B$7),0,MAX(0,$E2593-MAX(0,SUMIFS(Тех_Движение!$G$2:$G$5111,Тех_Движение!$D$2:$D$5111,$C2593,Тех_Движение!$B$2:$B$5111,"&lt;="&amp;N$3)-$F2593)))</f>
        <v/>
      </c>
      <c r="O2593" s="54">
        <f>IF(OR($B2593="",O$3&lt;$D2593+Настройки!$B$7),0,MAX(0,$E2593-MAX(0,SUMIFS(Тех_Движение!$G$2:$G$5111,Тех_Движение!$D$2:$D$5111,$C2593,Тех_Движение!$B$2:$B$5111,"&lt;="&amp;O$3)-$F2593)))</f>
        <v/>
      </c>
      <c r="P2593" s="54">
        <f>IF(OR($B2593="",P$3&lt;$D2593+Настройки!$B$7),0,MAX(0,$E2593-MAX(0,SUMIFS(Тех_Движение!$G$2:$G$5111,Тех_Движение!$D$2:$D$5111,$C2593,Тех_Движение!$B$2:$B$5111,"&lt;="&amp;P$3)-$F2593)))</f>
        <v/>
      </c>
      <c r="Q2593" s="54">
        <f>IF(OR($B2593="",Q$3&lt;$D2593+Настройки!$B$7),0,MAX(0,$E2593-MAX(0,SUMIFS(Тех_Движение!$G$2:$G$5111,Тех_Движение!$D$2:$D$5111,$C2593,Тех_Движение!$B$2:$B$5111,"&lt;="&amp;Q$3)-$F2593)))</f>
        <v/>
      </c>
      <c r="R2593" s="54">
        <f>IF($B2593="","",SUM($K2593:$Q2593))</f>
        <v/>
      </c>
      <c r="S2593" s="56">
        <f>IF($B2593="","",VLOOKUP($C2593,Настройки!$A$11:$L$17,9,FALSE))</f>
        <v/>
      </c>
      <c r="T2593" s="56">
        <f>IF($B2593="","",$R2593*$S2593)</f>
        <v/>
      </c>
    </row>
    <row r="2594">
      <c r="A2594" s="20">
        <f>Тех_Движение!$A$2591</f>
        <v/>
      </c>
      <c r="B2594" s="20">
        <f>IF(Тех_Движение!$F$2591&gt;0,Тех_Движение!$I$2591,"")</f>
        <v/>
      </c>
      <c r="C2594" s="20">
        <f>IF($B2594="","",Тех_Движение!$D$2591)</f>
        <v/>
      </c>
      <c r="D2594" s="42">
        <f>IF($B2594="","",Тех_Движение!$B$2591)</f>
        <v/>
      </c>
      <c r="E2594" s="54">
        <f>IF($B2594="","",Тех_Движение!$F$2591)</f>
        <v/>
      </c>
      <c r="F2594" s="54">
        <f>IF($B2594="","",SUMIFS($E$5:$E2593,$C$5:$C2593,$C2594))</f>
        <v/>
      </c>
      <c r="G2594" s="54">
        <f>IF($B2594="","",MAX(0,$E2594-MAX(0,SUMIFS(Тех_Движение!$G$2:$G$5111,Тех_Движение!$D$2:$D$5111,$C2594,Тех_Движение!$B$2:$B$5111,"&lt;="&amp;Настройки!$B$5-1)-$F2594)))</f>
        <v/>
      </c>
      <c r="H2594" s="54">
        <f>IF($B2594="","",IF(AND($D2594&gt;=Настройки!$B$5,$D2594&lt;=Настройки!$B$6),$E2594,0))</f>
        <v/>
      </c>
      <c r="I2594" s="54">
        <f>IF($B2594="","",$G2594+$H2594-$J2594)</f>
        <v/>
      </c>
      <c r="J2594" s="54">
        <f>IF($B2594="","",MAX(0,$E2594-MAX(0,SUMIFS(Тех_Движение!$G$2:$G$5111,Тех_Движение!$D$2:$D$5111,$C2594,Тех_Движение!$B$2:$B$5111,"&lt;="&amp;Настройки!$B$6)-$F2594)))</f>
        <v/>
      </c>
      <c r="K2594" s="54">
        <f>IF(OR($B2594="",K$3&lt;$D2594+Настройки!$B$7),0,MAX(0,$E2594-MAX(0,SUMIFS(Тех_Движение!$G$2:$G$5111,Тех_Движение!$D$2:$D$5111,$C2594,Тех_Движение!$B$2:$B$5111,"&lt;="&amp;K$3)-$F2594)))</f>
        <v/>
      </c>
      <c r="L2594" s="54">
        <f>IF(OR($B2594="",L$3&lt;$D2594+Настройки!$B$7),0,MAX(0,$E2594-MAX(0,SUMIFS(Тех_Движение!$G$2:$G$5111,Тех_Движение!$D$2:$D$5111,$C2594,Тех_Движение!$B$2:$B$5111,"&lt;="&amp;L$3)-$F2594)))</f>
        <v/>
      </c>
      <c r="M2594" s="54">
        <f>IF(OR($B2594="",M$3&lt;$D2594+Настройки!$B$7),0,MAX(0,$E2594-MAX(0,SUMIFS(Тех_Движение!$G$2:$G$5111,Тех_Движение!$D$2:$D$5111,$C2594,Тех_Движение!$B$2:$B$5111,"&lt;="&amp;M$3)-$F2594)))</f>
        <v/>
      </c>
      <c r="N2594" s="54">
        <f>IF(OR($B2594="",N$3&lt;$D2594+Настройки!$B$7),0,MAX(0,$E2594-MAX(0,SUMIFS(Тех_Движение!$G$2:$G$5111,Тех_Движение!$D$2:$D$5111,$C2594,Тех_Движение!$B$2:$B$5111,"&lt;="&amp;N$3)-$F2594)))</f>
        <v/>
      </c>
      <c r="O2594" s="54">
        <f>IF(OR($B2594="",O$3&lt;$D2594+Настройки!$B$7),0,MAX(0,$E2594-MAX(0,SUMIFS(Тех_Движение!$G$2:$G$5111,Тех_Движение!$D$2:$D$5111,$C2594,Тех_Движение!$B$2:$B$5111,"&lt;="&amp;O$3)-$F2594)))</f>
        <v/>
      </c>
      <c r="P2594" s="54">
        <f>IF(OR($B2594="",P$3&lt;$D2594+Настройки!$B$7),0,MAX(0,$E2594-MAX(0,SUMIFS(Тех_Движение!$G$2:$G$5111,Тех_Движение!$D$2:$D$5111,$C2594,Тех_Движение!$B$2:$B$5111,"&lt;="&amp;P$3)-$F2594)))</f>
        <v/>
      </c>
      <c r="Q2594" s="54">
        <f>IF(OR($B2594="",Q$3&lt;$D2594+Настройки!$B$7),0,MAX(0,$E2594-MAX(0,SUMIFS(Тех_Движение!$G$2:$G$5111,Тех_Движение!$D$2:$D$5111,$C2594,Тех_Движение!$B$2:$B$5111,"&lt;="&amp;Q$3)-$F2594)))</f>
        <v/>
      </c>
      <c r="R2594" s="54">
        <f>IF($B2594="","",SUM($K2594:$Q2594))</f>
        <v/>
      </c>
      <c r="S2594" s="56">
        <f>IF($B2594="","",VLOOKUP($C2594,Настройки!$A$11:$L$17,9,FALSE))</f>
        <v/>
      </c>
      <c r="T2594" s="56">
        <f>IF($B2594="","",$R2594*$S2594)</f>
        <v/>
      </c>
    </row>
    <row r="2595">
      <c r="A2595" s="20">
        <f>Тех_Движение!$A$2592</f>
        <v/>
      </c>
      <c r="B2595" s="20">
        <f>IF(Тех_Движение!$F$2592&gt;0,Тех_Движение!$I$2592,"")</f>
        <v/>
      </c>
      <c r="C2595" s="20">
        <f>IF($B2595="","",Тех_Движение!$D$2592)</f>
        <v/>
      </c>
      <c r="D2595" s="42">
        <f>IF($B2595="","",Тех_Движение!$B$2592)</f>
        <v/>
      </c>
      <c r="E2595" s="54">
        <f>IF($B2595="","",Тех_Движение!$F$2592)</f>
        <v/>
      </c>
      <c r="F2595" s="54">
        <f>IF($B2595="","",SUMIFS($E$5:$E2594,$C$5:$C2594,$C2595))</f>
        <v/>
      </c>
      <c r="G2595" s="54">
        <f>IF($B2595="","",MAX(0,$E2595-MAX(0,SUMIFS(Тех_Движение!$G$2:$G$5111,Тех_Движение!$D$2:$D$5111,$C2595,Тех_Движение!$B$2:$B$5111,"&lt;="&amp;Настройки!$B$5-1)-$F2595)))</f>
        <v/>
      </c>
      <c r="H2595" s="54">
        <f>IF($B2595="","",IF(AND($D2595&gt;=Настройки!$B$5,$D2595&lt;=Настройки!$B$6),$E2595,0))</f>
        <v/>
      </c>
      <c r="I2595" s="54">
        <f>IF($B2595="","",$G2595+$H2595-$J2595)</f>
        <v/>
      </c>
      <c r="J2595" s="54">
        <f>IF($B2595="","",MAX(0,$E2595-MAX(0,SUMIFS(Тех_Движение!$G$2:$G$5111,Тех_Движение!$D$2:$D$5111,$C2595,Тех_Движение!$B$2:$B$5111,"&lt;="&amp;Настройки!$B$6)-$F2595)))</f>
        <v/>
      </c>
      <c r="K2595" s="54">
        <f>IF(OR($B2595="",K$3&lt;$D2595+Настройки!$B$7),0,MAX(0,$E2595-MAX(0,SUMIFS(Тех_Движение!$G$2:$G$5111,Тех_Движение!$D$2:$D$5111,$C2595,Тех_Движение!$B$2:$B$5111,"&lt;="&amp;K$3)-$F2595)))</f>
        <v/>
      </c>
      <c r="L2595" s="54">
        <f>IF(OR($B2595="",L$3&lt;$D2595+Настройки!$B$7),0,MAX(0,$E2595-MAX(0,SUMIFS(Тех_Движение!$G$2:$G$5111,Тех_Движение!$D$2:$D$5111,$C2595,Тех_Движение!$B$2:$B$5111,"&lt;="&amp;L$3)-$F2595)))</f>
        <v/>
      </c>
      <c r="M2595" s="54">
        <f>IF(OR($B2595="",M$3&lt;$D2595+Настройки!$B$7),0,MAX(0,$E2595-MAX(0,SUMIFS(Тех_Движение!$G$2:$G$5111,Тех_Движение!$D$2:$D$5111,$C2595,Тех_Движение!$B$2:$B$5111,"&lt;="&amp;M$3)-$F2595)))</f>
        <v/>
      </c>
      <c r="N2595" s="54">
        <f>IF(OR($B2595="",N$3&lt;$D2595+Настройки!$B$7),0,MAX(0,$E2595-MAX(0,SUMIFS(Тех_Движение!$G$2:$G$5111,Тех_Движение!$D$2:$D$5111,$C2595,Тех_Движение!$B$2:$B$5111,"&lt;="&amp;N$3)-$F2595)))</f>
        <v/>
      </c>
      <c r="O2595" s="54">
        <f>IF(OR($B2595="",O$3&lt;$D2595+Настройки!$B$7),0,MAX(0,$E2595-MAX(0,SUMIFS(Тех_Движение!$G$2:$G$5111,Тех_Движение!$D$2:$D$5111,$C2595,Тех_Движение!$B$2:$B$5111,"&lt;="&amp;O$3)-$F2595)))</f>
        <v/>
      </c>
      <c r="P2595" s="54">
        <f>IF(OR($B2595="",P$3&lt;$D2595+Настройки!$B$7),0,MAX(0,$E2595-MAX(0,SUMIFS(Тех_Движение!$G$2:$G$5111,Тех_Движение!$D$2:$D$5111,$C2595,Тех_Движение!$B$2:$B$5111,"&lt;="&amp;P$3)-$F2595)))</f>
        <v/>
      </c>
      <c r="Q2595" s="54">
        <f>IF(OR($B2595="",Q$3&lt;$D2595+Настройки!$B$7),0,MAX(0,$E2595-MAX(0,SUMIFS(Тех_Движение!$G$2:$G$5111,Тех_Движение!$D$2:$D$5111,$C2595,Тех_Движение!$B$2:$B$5111,"&lt;="&amp;Q$3)-$F2595)))</f>
        <v/>
      </c>
      <c r="R2595" s="54">
        <f>IF($B2595="","",SUM($K2595:$Q2595))</f>
        <v/>
      </c>
      <c r="S2595" s="56">
        <f>IF($B2595="","",VLOOKUP($C2595,Настройки!$A$11:$L$17,9,FALSE))</f>
        <v/>
      </c>
      <c r="T2595" s="56">
        <f>IF($B2595="","",$R2595*$S2595)</f>
        <v/>
      </c>
    </row>
    <row r="2596">
      <c r="A2596" s="20">
        <f>Тех_Движение!$A$2593</f>
        <v/>
      </c>
      <c r="B2596" s="20">
        <f>IF(Тех_Движение!$F$2593&gt;0,Тех_Движение!$I$2593,"")</f>
        <v/>
      </c>
      <c r="C2596" s="20">
        <f>IF($B2596="","",Тех_Движение!$D$2593)</f>
        <v/>
      </c>
      <c r="D2596" s="42">
        <f>IF($B2596="","",Тех_Движение!$B$2593)</f>
        <v/>
      </c>
      <c r="E2596" s="54">
        <f>IF($B2596="","",Тех_Движение!$F$2593)</f>
        <v/>
      </c>
      <c r="F2596" s="54">
        <f>IF($B2596="","",SUMIFS($E$5:$E2595,$C$5:$C2595,$C2596))</f>
        <v/>
      </c>
      <c r="G2596" s="54">
        <f>IF($B2596="","",MAX(0,$E2596-MAX(0,SUMIFS(Тех_Движение!$G$2:$G$5111,Тех_Движение!$D$2:$D$5111,$C2596,Тех_Движение!$B$2:$B$5111,"&lt;="&amp;Настройки!$B$5-1)-$F2596)))</f>
        <v/>
      </c>
      <c r="H2596" s="54">
        <f>IF($B2596="","",IF(AND($D2596&gt;=Настройки!$B$5,$D2596&lt;=Настройки!$B$6),$E2596,0))</f>
        <v/>
      </c>
      <c r="I2596" s="54">
        <f>IF($B2596="","",$G2596+$H2596-$J2596)</f>
        <v/>
      </c>
      <c r="J2596" s="54">
        <f>IF($B2596="","",MAX(0,$E2596-MAX(0,SUMIFS(Тех_Движение!$G$2:$G$5111,Тех_Движение!$D$2:$D$5111,$C2596,Тех_Движение!$B$2:$B$5111,"&lt;="&amp;Настройки!$B$6)-$F2596)))</f>
        <v/>
      </c>
      <c r="K2596" s="54">
        <f>IF(OR($B2596="",K$3&lt;$D2596+Настройки!$B$7),0,MAX(0,$E2596-MAX(0,SUMIFS(Тех_Движение!$G$2:$G$5111,Тех_Движение!$D$2:$D$5111,$C2596,Тех_Движение!$B$2:$B$5111,"&lt;="&amp;K$3)-$F2596)))</f>
        <v/>
      </c>
      <c r="L2596" s="54">
        <f>IF(OR($B2596="",L$3&lt;$D2596+Настройки!$B$7),0,MAX(0,$E2596-MAX(0,SUMIFS(Тех_Движение!$G$2:$G$5111,Тех_Движение!$D$2:$D$5111,$C2596,Тех_Движение!$B$2:$B$5111,"&lt;="&amp;L$3)-$F2596)))</f>
        <v/>
      </c>
      <c r="M2596" s="54">
        <f>IF(OR($B2596="",M$3&lt;$D2596+Настройки!$B$7),0,MAX(0,$E2596-MAX(0,SUMIFS(Тех_Движение!$G$2:$G$5111,Тех_Движение!$D$2:$D$5111,$C2596,Тех_Движение!$B$2:$B$5111,"&lt;="&amp;M$3)-$F2596)))</f>
        <v/>
      </c>
      <c r="N2596" s="54">
        <f>IF(OR($B2596="",N$3&lt;$D2596+Настройки!$B$7),0,MAX(0,$E2596-MAX(0,SUMIFS(Тех_Движение!$G$2:$G$5111,Тех_Движение!$D$2:$D$5111,$C2596,Тех_Движение!$B$2:$B$5111,"&lt;="&amp;N$3)-$F2596)))</f>
        <v/>
      </c>
      <c r="O2596" s="54">
        <f>IF(OR($B2596="",O$3&lt;$D2596+Настройки!$B$7),0,MAX(0,$E2596-MAX(0,SUMIFS(Тех_Движение!$G$2:$G$5111,Тех_Движение!$D$2:$D$5111,$C2596,Тех_Движение!$B$2:$B$5111,"&lt;="&amp;O$3)-$F2596)))</f>
        <v/>
      </c>
      <c r="P2596" s="54">
        <f>IF(OR($B2596="",P$3&lt;$D2596+Настройки!$B$7),0,MAX(0,$E2596-MAX(0,SUMIFS(Тех_Движение!$G$2:$G$5111,Тех_Движение!$D$2:$D$5111,$C2596,Тех_Движение!$B$2:$B$5111,"&lt;="&amp;P$3)-$F2596)))</f>
        <v/>
      </c>
      <c r="Q2596" s="54">
        <f>IF(OR($B2596="",Q$3&lt;$D2596+Настройки!$B$7),0,MAX(0,$E2596-MAX(0,SUMIFS(Тех_Движение!$G$2:$G$5111,Тех_Движение!$D$2:$D$5111,$C2596,Тех_Движение!$B$2:$B$5111,"&lt;="&amp;Q$3)-$F2596)))</f>
        <v/>
      </c>
      <c r="R2596" s="54">
        <f>IF($B2596="","",SUM($K2596:$Q2596))</f>
        <v/>
      </c>
      <c r="S2596" s="56">
        <f>IF($B2596="","",VLOOKUP($C2596,Настройки!$A$11:$L$17,9,FALSE))</f>
        <v/>
      </c>
      <c r="T2596" s="56">
        <f>IF($B2596="","",$R2596*$S2596)</f>
        <v/>
      </c>
    </row>
    <row r="2597">
      <c r="A2597" s="20">
        <f>Тех_Движение!$A$2594</f>
        <v/>
      </c>
      <c r="B2597" s="20">
        <f>IF(Тех_Движение!$F$2594&gt;0,Тех_Движение!$I$2594,"")</f>
        <v/>
      </c>
      <c r="C2597" s="20">
        <f>IF($B2597="","",Тех_Движение!$D$2594)</f>
        <v/>
      </c>
      <c r="D2597" s="42">
        <f>IF($B2597="","",Тех_Движение!$B$2594)</f>
        <v/>
      </c>
      <c r="E2597" s="54">
        <f>IF($B2597="","",Тех_Движение!$F$2594)</f>
        <v/>
      </c>
      <c r="F2597" s="54">
        <f>IF($B2597="","",SUMIFS($E$5:$E2596,$C$5:$C2596,$C2597))</f>
        <v/>
      </c>
      <c r="G2597" s="54">
        <f>IF($B2597="","",MAX(0,$E2597-MAX(0,SUMIFS(Тех_Движение!$G$2:$G$5111,Тех_Движение!$D$2:$D$5111,$C2597,Тех_Движение!$B$2:$B$5111,"&lt;="&amp;Настройки!$B$5-1)-$F2597)))</f>
        <v/>
      </c>
      <c r="H2597" s="54">
        <f>IF($B2597="","",IF(AND($D2597&gt;=Настройки!$B$5,$D2597&lt;=Настройки!$B$6),$E2597,0))</f>
        <v/>
      </c>
      <c r="I2597" s="54">
        <f>IF($B2597="","",$G2597+$H2597-$J2597)</f>
        <v/>
      </c>
      <c r="J2597" s="54">
        <f>IF($B2597="","",MAX(0,$E2597-MAX(0,SUMIFS(Тех_Движение!$G$2:$G$5111,Тех_Движение!$D$2:$D$5111,$C2597,Тех_Движение!$B$2:$B$5111,"&lt;="&amp;Настройки!$B$6)-$F2597)))</f>
        <v/>
      </c>
      <c r="K2597" s="54">
        <f>IF(OR($B2597="",K$3&lt;$D2597+Настройки!$B$7),0,MAX(0,$E2597-MAX(0,SUMIFS(Тех_Движение!$G$2:$G$5111,Тех_Движение!$D$2:$D$5111,$C2597,Тех_Движение!$B$2:$B$5111,"&lt;="&amp;K$3)-$F2597)))</f>
        <v/>
      </c>
      <c r="L2597" s="54">
        <f>IF(OR($B2597="",L$3&lt;$D2597+Настройки!$B$7),0,MAX(0,$E2597-MAX(0,SUMIFS(Тех_Движение!$G$2:$G$5111,Тех_Движение!$D$2:$D$5111,$C2597,Тех_Движение!$B$2:$B$5111,"&lt;="&amp;L$3)-$F2597)))</f>
        <v/>
      </c>
      <c r="M2597" s="54">
        <f>IF(OR($B2597="",M$3&lt;$D2597+Настройки!$B$7),0,MAX(0,$E2597-MAX(0,SUMIFS(Тех_Движение!$G$2:$G$5111,Тех_Движение!$D$2:$D$5111,$C2597,Тех_Движение!$B$2:$B$5111,"&lt;="&amp;M$3)-$F2597)))</f>
        <v/>
      </c>
      <c r="N2597" s="54">
        <f>IF(OR($B2597="",N$3&lt;$D2597+Настройки!$B$7),0,MAX(0,$E2597-MAX(0,SUMIFS(Тех_Движение!$G$2:$G$5111,Тех_Движение!$D$2:$D$5111,$C2597,Тех_Движение!$B$2:$B$5111,"&lt;="&amp;N$3)-$F2597)))</f>
        <v/>
      </c>
      <c r="O2597" s="54">
        <f>IF(OR($B2597="",O$3&lt;$D2597+Настройки!$B$7),0,MAX(0,$E2597-MAX(0,SUMIFS(Тех_Движение!$G$2:$G$5111,Тех_Движение!$D$2:$D$5111,$C2597,Тех_Движение!$B$2:$B$5111,"&lt;="&amp;O$3)-$F2597)))</f>
        <v/>
      </c>
      <c r="P2597" s="54">
        <f>IF(OR($B2597="",P$3&lt;$D2597+Настройки!$B$7),0,MAX(0,$E2597-MAX(0,SUMIFS(Тех_Движение!$G$2:$G$5111,Тех_Движение!$D$2:$D$5111,$C2597,Тех_Движение!$B$2:$B$5111,"&lt;="&amp;P$3)-$F2597)))</f>
        <v/>
      </c>
      <c r="Q2597" s="54">
        <f>IF(OR($B2597="",Q$3&lt;$D2597+Настройки!$B$7),0,MAX(0,$E2597-MAX(0,SUMIFS(Тех_Движение!$G$2:$G$5111,Тех_Движение!$D$2:$D$5111,$C2597,Тех_Движение!$B$2:$B$5111,"&lt;="&amp;Q$3)-$F2597)))</f>
        <v/>
      </c>
      <c r="R2597" s="54">
        <f>IF($B2597="","",SUM($K2597:$Q2597))</f>
        <v/>
      </c>
      <c r="S2597" s="56">
        <f>IF($B2597="","",VLOOKUP($C2597,Настройки!$A$11:$L$17,9,FALSE))</f>
        <v/>
      </c>
      <c r="T2597" s="56">
        <f>IF($B2597="","",$R2597*$S2597)</f>
        <v/>
      </c>
    </row>
    <row r="2598">
      <c r="A2598" s="20">
        <f>Тех_Движение!$A$2595</f>
        <v/>
      </c>
      <c r="B2598" s="20">
        <f>IF(Тех_Движение!$F$2595&gt;0,Тех_Движение!$I$2595,"")</f>
        <v/>
      </c>
      <c r="C2598" s="20">
        <f>IF($B2598="","",Тех_Движение!$D$2595)</f>
        <v/>
      </c>
      <c r="D2598" s="42">
        <f>IF($B2598="","",Тех_Движение!$B$2595)</f>
        <v/>
      </c>
      <c r="E2598" s="54">
        <f>IF($B2598="","",Тех_Движение!$F$2595)</f>
        <v/>
      </c>
      <c r="F2598" s="54">
        <f>IF($B2598="","",SUMIFS($E$5:$E2597,$C$5:$C2597,$C2598))</f>
        <v/>
      </c>
      <c r="G2598" s="54">
        <f>IF($B2598="","",MAX(0,$E2598-MAX(0,SUMIFS(Тех_Движение!$G$2:$G$5111,Тех_Движение!$D$2:$D$5111,$C2598,Тех_Движение!$B$2:$B$5111,"&lt;="&amp;Настройки!$B$5-1)-$F2598)))</f>
        <v/>
      </c>
      <c r="H2598" s="54">
        <f>IF($B2598="","",IF(AND($D2598&gt;=Настройки!$B$5,$D2598&lt;=Настройки!$B$6),$E2598,0))</f>
        <v/>
      </c>
      <c r="I2598" s="54">
        <f>IF($B2598="","",$G2598+$H2598-$J2598)</f>
        <v/>
      </c>
      <c r="J2598" s="54">
        <f>IF($B2598="","",MAX(0,$E2598-MAX(0,SUMIFS(Тех_Движение!$G$2:$G$5111,Тех_Движение!$D$2:$D$5111,$C2598,Тех_Движение!$B$2:$B$5111,"&lt;="&amp;Настройки!$B$6)-$F2598)))</f>
        <v/>
      </c>
      <c r="K2598" s="54">
        <f>IF(OR($B2598="",K$3&lt;$D2598+Настройки!$B$7),0,MAX(0,$E2598-MAX(0,SUMIFS(Тех_Движение!$G$2:$G$5111,Тех_Движение!$D$2:$D$5111,$C2598,Тех_Движение!$B$2:$B$5111,"&lt;="&amp;K$3)-$F2598)))</f>
        <v/>
      </c>
      <c r="L2598" s="54">
        <f>IF(OR($B2598="",L$3&lt;$D2598+Настройки!$B$7),0,MAX(0,$E2598-MAX(0,SUMIFS(Тех_Движение!$G$2:$G$5111,Тех_Движение!$D$2:$D$5111,$C2598,Тех_Движение!$B$2:$B$5111,"&lt;="&amp;L$3)-$F2598)))</f>
        <v/>
      </c>
      <c r="M2598" s="54">
        <f>IF(OR($B2598="",M$3&lt;$D2598+Настройки!$B$7),0,MAX(0,$E2598-MAX(0,SUMIFS(Тех_Движение!$G$2:$G$5111,Тех_Движение!$D$2:$D$5111,$C2598,Тех_Движение!$B$2:$B$5111,"&lt;="&amp;M$3)-$F2598)))</f>
        <v/>
      </c>
      <c r="N2598" s="54">
        <f>IF(OR($B2598="",N$3&lt;$D2598+Настройки!$B$7),0,MAX(0,$E2598-MAX(0,SUMIFS(Тех_Движение!$G$2:$G$5111,Тех_Движение!$D$2:$D$5111,$C2598,Тех_Движение!$B$2:$B$5111,"&lt;="&amp;N$3)-$F2598)))</f>
        <v/>
      </c>
      <c r="O2598" s="54">
        <f>IF(OR($B2598="",O$3&lt;$D2598+Настройки!$B$7),0,MAX(0,$E2598-MAX(0,SUMIFS(Тех_Движение!$G$2:$G$5111,Тех_Движение!$D$2:$D$5111,$C2598,Тех_Движение!$B$2:$B$5111,"&lt;="&amp;O$3)-$F2598)))</f>
        <v/>
      </c>
      <c r="P2598" s="54">
        <f>IF(OR($B2598="",P$3&lt;$D2598+Настройки!$B$7),0,MAX(0,$E2598-MAX(0,SUMIFS(Тех_Движение!$G$2:$G$5111,Тех_Движение!$D$2:$D$5111,$C2598,Тех_Движение!$B$2:$B$5111,"&lt;="&amp;P$3)-$F2598)))</f>
        <v/>
      </c>
      <c r="Q2598" s="54">
        <f>IF(OR($B2598="",Q$3&lt;$D2598+Настройки!$B$7),0,MAX(0,$E2598-MAX(0,SUMIFS(Тех_Движение!$G$2:$G$5111,Тех_Движение!$D$2:$D$5111,$C2598,Тех_Движение!$B$2:$B$5111,"&lt;="&amp;Q$3)-$F2598)))</f>
        <v/>
      </c>
      <c r="R2598" s="54">
        <f>IF($B2598="","",SUM($K2598:$Q2598))</f>
        <v/>
      </c>
      <c r="S2598" s="56">
        <f>IF($B2598="","",VLOOKUP($C2598,Настройки!$A$11:$L$17,9,FALSE))</f>
        <v/>
      </c>
      <c r="T2598" s="56">
        <f>IF($B2598="","",$R2598*$S2598)</f>
        <v/>
      </c>
    </row>
    <row r="2599">
      <c r="A2599" s="20">
        <f>Тех_Движение!$A$2596</f>
        <v/>
      </c>
      <c r="B2599" s="20">
        <f>IF(Тех_Движение!$F$2596&gt;0,Тех_Движение!$I$2596,"")</f>
        <v/>
      </c>
      <c r="C2599" s="20">
        <f>IF($B2599="","",Тех_Движение!$D$2596)</f>
        <v/>
      </c>
      <c r="D2599" s="42">
        <f>IF($B2599="","",Тех_Движение!$B$2596)</f>
        <v/>
      </c>
      <c r="E2599" s="54">
        <f>IF($B2599="","",Тех_Движение!$F$2596)</f>
        <v/>
      </c>
      <c r="F2599" s="54">
        <f>IF($B2599="","",SUMIFS($E$5:$E2598,$C$5:$C2598,$C2599))</f>
        <v/>
      </c>
      <c r="G2599" s="54">
        <f>IF($B2599="","",MAX(0,$E2599-MAX(0,SUMIFS(Тех_Движение!$G$2:$G$5111,Тех_Движение!$D$2:$D$5111,$C2599,Тех_Движение!$B$2:$B$5111,"&lt;="&amp;Настройки!$B$5-1)-$F2599)))</f>
        <v/>
      </c>
      <c r="H2599" s="54">
        <f>IF($B2599="","",IF(AND($D2599&gt;=Настройки!$B$5,$D2599&lt;=Настройки!$B$6),$E2599,0))</f>
        <v/>
      </c>
      <c r="I2599" s="54">
        <f>IF($B2599="","",$G2599+$H2599-$J2599)</f>
        <v/>
      </c>
      <c r="J2599" s="54">
        <f>IF($B2599="","",MAX(0,$E2599-MAX(0,SUMIFS(Тех_Движение!$G$2:$G$5111,Тех_Движение!$D$2:$D$5111,$C2599,Тех_Движение!$B$2:$B$5111,"&lt;="&amp;Настройки!$B$6)-$F2599)))</f>
        <v/>
      </c>
      <c r="K2599" s="54">
        <f>IF(OR($B2599="",K$3&lt;$D2599+Настройки!$B$7),0,MAX(0,$E2599-MAX(0,SUMIFS(Тех_Движение!$G$2:$G$5111,Тех_Движение!$D$2:$D$5111,$C2599,Тех_Движение!$B$2:$B$5111,"&lt;="&amp;K$3)-$F2599)))</f>
        <v/>
      </c>
      <c r="L2599" s="54">
        <f>IF(OR($B2599="",L$3&lt;$D2599+Настройки!$B$7),0,MAX(0,$E2599-MAX(0,SUMIFS(Тех_Движение!$G$2:$G$5111,Тех_Движение!$D$2:$D$5111,$C2599,Тех_Движение!$B$2:$B$5111,"&lt;="&amp;L$3)-$F2599)))</f>
        <v/>
      </c>
      <c r="M2599" s="54">
        <f>IF(OR($B2599="",M$3&lt;$D2599+Настройки!$B$7),0,MAX(0,$E2599-MAX(0,SUMIFS(Тех_Движение!$G$2:$G$5111,Тех_Движение!$D$2:$D$5111,$C2599,Тех_Движение!$B$2:$B$5111,"&lt;="&amp;M$3)-$F2599)))</f>
        <v/>
      </c>
      <c r="N2599" s="54">
        <f>IF(OR($B2599="",N$3&lt;$D2599+Настройки!$B$7),0,MAX(0,$E2599-MAX(0,SUMIFS(Тех_Движение!$G$2:$G$5111,Тех_Движение!$D$2:$D$5111,$C2599,Тех_Движение!$B$2:$B$5111,"&lt;="&amp;N$3)-$F2599)))</f>
        <v/>
      </c>
      <c r="O2599" s="54">
        <f>IF(OR($B2599="",O$3&lt;$D2599+Настройки!$B$7),0,MAX(0,$E2599-MAX(0,SUMIFS(Тех_Движение!$G$2:$G$5111,Тех_Движение!$D$2:$D$5111,$C2599,Тех_Движение!$B$2:$B$5111,"&lt;="&amp;O$3)-$F2599)))</f>
        <v/>
      </c>
      <c r="P2599" s="54">
        <f>IF(OR($B2599="",P$3&lt;$D2599+Настройки!$B$7),0,MAX(0,$E2599-MAX(0,SUMIFS(Тех_Движение!$G$2:$G$5111,Тех_Движение!$D$2:$D$5111,$C2599,Тех_Движение!$B$2:$B$5111,"&lt;="&amp;P$3)-$F2599)))</f>
        <v/>
      </c>
      <c r="Q2599" s="54">
        <f>IF(OR($B2599="",Q$3&lt;$D2599+Настройки!$B$7),0,MAX(0,$E2599-MAX(0,SUMIFS(Тех_Движение!$G$2:$G$5111,Тех_Движение!$D$2:$D$5111,$C2599,Тех_Движение!$B$2:$B$5111,"&lt;="&amp;Q$3)-$F2599)))</f>
        <v/>
      </c>
      <c r="R2599" s="54">
        <f>IF($B2599="","",SUM($K2599:$Q2599))</f>
        <v/>
      </c>
      <c r="S2599" s="56">
        <f>IF($B2599="","",VLOOKUP($C2599,Настройки!$A$11:$L$17,9,FALSE))</f>
        <v/>
      </c>
      <c r="T2599" s="56">
        <f>IF($B2599="","",$R2599*$S2599)</f>
        <v/>
      </c>
    </row>
    <row r="2600">
      <c r="A2600" s="20">
        <f>Тех_Движение!$A$2597</f>
        <v/>
      </c>
      <c r="B2600" s="20">
        <f>IF(Тех_Движение!$F$2597&gt;0,Тех_Движение!$I$2597,"")</f>
        <v/>
      </c>
      <c r="C2600" s="20">
        <f>IF($B2600="","",Тех_Движение!$D$2597)</f>
        <v/>
      </c>
      <c r="D2600" s="42">
        <f>IF($B2600="","",Тех_Движение!$B$2597)</f>
        <v/>
      </c>
      <c r="E2600" s="54">
        <f>IF($B2600="","",Тех_Движение!$F$2597)</f>
        <v/>
      </c>
      <c r="F2600" s="54">
        <f>IF($B2600="","",SUMIFS($E$5:$E2599,$C$5:$C2599,$C2600))</f>
        <v/>
      </c>
      <c r="G2600" s="54">
        <f>IF($B2600="","",MAX(0,$E2600-MAX(0,SUMIFS(Тех_Движение!$G$2:$G$5111,Тех_Движение!$D$2:$D$5111,$C2600,Тех_Движение!$B$2:$B$5111,"&lt;="&amp;Настройки!$B$5-1)-$F2600)))</f>
        <v/>
      </c>
      <c r="H2600" s="54">
        <f>IF($B2600="","",IF(AND($D2600&gt;=Настройки!$B$5,$D2600&lt;=Настройки!$B$6),$E2600,0))</f>
        <v/>
      </c>
      <c r="I2600" s="54">
        <f>IF($B2600="","",$G2600+$H2600-$J2600)</f>
        <v/>
      </c>
      <c r="J2600" s="54">
        <f>IF($B2600="","",MAX(0,$E2600-MAX(0,SUMIFS(Тех_Движение!$G$2:$G$5111,Тех_Движение!$D$2:$D$5111,$C2600,Тех_Движение!$B$2:$B$5111,"&lt;="&amp;Настройки!$B$6)-$F2600)))</f>
        <v/>
      </c>
      <c r="K2600" s="54">
        <f>IF(OR($B2600="",K$3&lt;$D2600+Настройки!$B$7),0,MAX(0,$E2600-MAX(0,SUMIFS(Тех_Движение!$G$2:$G$5111,Тех_Движение!$D$2:$D$5111,$C2600,Тех_Движение!$B$2:$B$5111,"&lt;="&amp;K$3)-$F2600)))</f>
        <v/>
      </c>
      <c r="L2600" s="54">
        <f>IF(OR($B2600="",L$3&lt;$D2600+Настройки!$B$7),0,MAX(0,$E2600-MAX(0,SUMIFS(Тех_Движение!$G$2:$G$5111,Тех_Движение!$D$2:$D$5111,$C2600,Тех_Движение!$B$2:$B$5111,"&lt;="&amp;L$3)-$F2600)))</f>
        <v/>
      </c>
      <c r="M2600" s="54">
        <f>IF(OR($B2600="",M$3&lt;$D2600+Настройки!$B$7),0,MAX(0,$E2600-MAX(0,SUMIFS(Тех_Движение!$G$2:$G$5111,Тех_Движение!$D$2:$D$5111,$C2600,Тех_Движение!$B$2:$B$5111,"&lt;="&amp;M$3)-$F2600)))</f>
        <v/>
      </c>
      <c r="N2600" s="54">
        <f>IF(OR($B2600="",N$3&lt;$D2600+Настройки!$B$7),0,MAX(0,$E2600-MAX(0,SUMIFS(Тех_Движение!$G$2:$G$5111,Тех_Движение!$D$2:$D$5111,$C2600,Тех_Движение!$B$2:$B$5111,"&lt;="&amp;N$3)-$F2600)))</f>
        <v/>
      </c>
      <c r="O2600" s="54">
        <f>IF(OR($B2600="",O$3&lt;$D2600+Настройки!$B$7),0,MAX(0,$E2600-MAX(0,SUMIFS(Тех_Движение!$G$2:$G$5111,Тех_Движение!$D$2:$D$5111,$C2600,Тех_Движение!$B$2:$B$5111,"&lt;="&amp;O$3)-$F2600)))</f>
        <v/>
      </c>
      <c r="P2600" s="54">
        <f>IF(OR($B2600="",P$3&lt;$D2600+Настройки!$B$7),0,MAX(0,$E2600-MAX(0,SUMIFS(Тех_Движение!$G$2:$G$5111,Тех_Движение!$D$2:$D$5111,$C2600,Тех_Движение!$B$2:$B$5111,"&lt;="&amp;P$3)-$F2600)))</f>
        <v/>
      </c>
      <c r="Q2600" s="54">
        <f>IF(OR($B2600="",Q$3&lt;$D2600+Настройки!$B$7),0,MAX(0,$E2600-MAX(0,SUMIFS(Тех_Движение!$G$2:$G$5111,Тех_Движение!$D$2:$D$5111,$C2600,Тех_Движение!$B$2:$B$5111,"&lt;="&amp;Q$3)-$F2600)))</f>
        <v/>
      </c>
      <c r="R2600" s="54">
        <f>IF($B2600="","",SUM($K2600:$Q2600))</f>
        <v/>
      </c>
      <c r="S2600" s="56">
        <f>IF($B2600="","",VLOOKUP($C2600,Настройки!$A$11:$L$17,9,FALSE))</f>
        <v/>
      </c>
      <c r="T2600" s="56">
        <f>IF($B2600="","",$R2600*$S2600)</f>
        <v/>
      </c>
    </row>
    <row r="2601">
      <c r="A2601" s="20">
        <f>Тех_Движение!$A$2598</f>
        <v/>
      </c>
      <c r="B2601" s="20">
        <f>IF(Тех_Движение!$F$2598&gt;0,Тех_Движение!$I$2598,"")</f>
        <v/>
      </c>
      <c r="C2601" s="20">
        <f>IF($B2601="","",Тех_Движение!$D$2598)</f>
        <v/>
      </c>
      <c r="D2601" s="42">
        <f>IF($B2601="","",Тех_Движение!$B$2598)</f>
        <v/>
      </c>
      <c r="E2601" s="54">
        <f>IF($B2601="","",Тех_Движение!$F$2598)</f>
        <v/>
      </c>
      <c r="F2601" s="54">
        <f>IF($B2601="","",SUMIFS($E$5:$E2600,$C$5:$C2600,$C2601))</f>
        <v/>
      </c>
      <c r="G2601" s="54">
        <f>IF($B2601="","",MAX(0,$E2601-MAX(0,SUMIFS(Тех_Движение!$G$2:$G$5111,Тех_Движение!$D$2:$D$5111,$C2601,Тех_Движение!$B$2:$B$5111,"&lt;="&amp;Настройки!$B$5-1)-$F2601)))</f>
        <v/>
      </c>
      <c r="H2601" s="54">
        <f>IF($B2601="","",IF(AND($D2601&gt;=Настройки!$B$5,$D2601&lt;=Настройки!$B$6),$E2601,0))</f>
        <v/>
      </c>
      <c r="I2601" s="54">
        <f>IF($B2601="","",$G2601+$H2601-$J2601)</f>
        <v/>
      </c>
      <c r="J2601" s="54">
        <f>IF($B2601="","",MAX(0,$E2601-MAX(0,SUMIFS(Тех_Движение!$G$2:$G$5111,Тех_Движение!$D$2:$D$5111,$C2601,Тех_Движение!$B$2:$B$5111,"&lt;="&amp;Настройки!$B$6)-$F2601)))</f>
        <v/>
      </c>
      <c r="K2601" s="54">
        <f>IF(OR($B2601="",K$3&lt;$D2601+Настройки!$B$7),0,MAX(0,$E2601-MAX(0,SUMIFS(Тех_Движение!$G$2:$G$5111,Тех_Движение!$D$2:$D$5111,$C2601,Тех_Движение!$B$2:$B$5111,"&lt;="&amp;K$3)-$F2601)))</f>
        <v/>
      </c>
      <c r="L2601" s="54">
        <f>IF(OR($B2601="",L$3&lt;$D2601+Настройки!$B$7),0,MAX(0,$E2601-MAX(0,SUMIFS(Тех_Движение!$G$2:$G$5111,Тех_Движение!$D$2:$D$5111,$C2601,Тех_Движение!$B$2:$B$5111,"&lt;="&amp;L$3)-$F2601)))</f>
        <v/>
      </c>
      <c r="M2601" s="54">
        <f>IF(OR($B2601="",M$3&lt;$D2601+Настройки!$B$7),0,MAX(0,$E2601-MAX(0,SUMIFS(Тех_Движение!$G$2:$G$5111,Тех_Движение!$D$2:$D$5111,$C2601,Тех_Движение!$B$2:$B$5111,"&lt;="&amp;M$3)-$F2601)))</f>
        <v/>
      </c>
      <c r="N2601" s="54">
        <f>IF(OR($B2601="",N$3&lt;$D2601+Настройки!$B$7),0,MAX(0,$E2601-MAX(0,SUMIFS(Тех_Движение!$G$2:$G$5111,Тех_Движение!$D$2:$D$5111,$C2601,Тех_Движение!$B$2:$B$5111,"&lt;="&amp;N$3)-$F2601)))</f>
        <v/>
      </c>
      <c r="O2601" s="54">
        <f>IF(OR($B2601="",O$3&lt;$D2601+Настройки!$B$7),0,MAX(0,$E2601-MAX(0,SUMIFS(Тех_Движение!$G$2:$G$5111,Тех_Движение!$D$2:$D$5111,$C2601,Тех_Движение!$B$2:$B$5111,"&lt;="&amp;O$3)-$F2601)))</f>
        <v/>
      </c>
      <c r="P2601" s="54">
        <f>IF(OR($B2601="",P$3&lt;$D2601+Настройки!$B$7),0,MAX(0,$E2601-MAX(0,SUMIFS(Тех_Движение!$G$2:$G$5111,Тех_Движение!$D$2:$D$5111,$C2601,Тех_Движение!$B$2:$B$5111,"&lt;="&amp;P$3)-$F2601)))</f>
        <v/>
      </c>
      <c r="Q2601" s="54">
        <f>IF(OR($B2601="",Q$3&lt;$D2601+Настройки!$B$7),0,MAX(0,$E2601-MAX(0,SUMIFS(Тех_Движение!$G$2:$G$5111,Тех_Движение!$D$2:$D$5111,$C2601,Тех_Движение!$B$2:$B$5111,"&lt;="&amp;Q$3)-$F2601)))</f>
        <v/>
      </c>
      <c r="R2601" s="54">
        <f>IF($B2601="","",SUM($K2601:$Q2601))</f>
        <v/>
      </c>
      <c r="S2601" s="56">
        <f>IF($B2601="","",VLOOKUP($C2601,Настройки!$A$11:$L$17,9,FALSE))</f>
        <v/>
      </c>
      <c r="T2601" s="56">
        <f>IF($B2601="","",$R2601*$S2601)</f>
        <v/>
      </c>
    </row>
    <row r="2602">
      <c r="A2602" s="20">
        <f>Тех_Движение!$A$2599</f>
        <v/>
      </c>
      <c r="B2602" s="20">
        <f>IF(Тех_Движение!$F$2599&gt;0,Тех_Движение!$I$2599,"")</f>
        <v/>
      </c>
      <c r="C2602" s="20">
        <f>IF($B2602="","",Тех_Движение!$D$2599)</f>
        <v/>
      </c>
      <c r="D2602" s="42">
        <f>IF($B2602="","",Тех_Движение!$B$2599)</f>
        <v/>
      </c>
      <c r="E2602" s="54">
        <f>IF($B2602="","",Тех_Движение!$F$2599)</f>
        <v/>
      </c>
      <c r="F2602" s="54">
        <f>IF($B2602="","",SUMIFS($E$5:$E2601,$C$5:$C2601,$C2602))</f>
        <v/>
      </c>
      <c r="G2602" s="54">
        <f>IF($B2602="","",MAX(0,$E2602-MAX(0,SUMIFS(Тех_Движение!$G$2:$G$5111,Тех_Движение!$D$2:$D$5111,$C2602,Тех_Движение!$B$2:$B$5111,"&lt;="&amp;Настройки!$B$5-1)-$F2602)))</f>
        <v/>
      </c>
      <c r="H2602" s="54">
        <f>IF($B2602="","",IF(AND($D2602&gt;=Настройки!$B$5,$D2602&lt;=Настройки!$B$6),$E2602,0))</f>
        <v/>
      </c>
      <c r="I2602" s="54">
        <f>IF($B2602="","",$G2602+$H2602-$J2602)</f>
        <v/>
      </c>
      <c r="J2602" s="54">
        <f>IF($B2602="","",MAX(0,$E2602-MAX(0,SUMIFS(Тех_Движение!$G$2:$G$5111,Тех_Движение!$D$2:$D$5111,$C2602,Тех_Движение!$B$2:$B$5111,"&lt;="&amp;Настройки!$B$6)-$F2602)))</f>
        <v/>
      </c>
      <c r="K2602" s="54">
        <f>IF(OR($B2602="",K$3&lt;$D2602+Настройки!$B$7),0,MAX(0,$E2602-MAX(0,SUMIFS(Тех_Движение!$G$2:$G$5111,Тех_Движение!$D$2:$D$5111,$C2602,Тех_Движение!$B$2:$B$5111,"&lt;="&amp;K$3)-$F2602)))</f>
        <v/>
      </c>
      <c r="L2602" s="54">
        <f>IF(OR($B2602="",L$3&lt;$D2602+Настройки!$B$7),0,MAX(0,$E2602-MAX(0,SUMIFS(Тех_Движение!$G$2:$G$5111,Тех_Движение!$D$2:$D$5111,$C2602,Тех_Движение!$B$2:$B$5111,"&lt;="&amp;L$3)-$F2602)))</f>
        <v/>
      </c>
      <c r="M2602" s="54">
        <f>IF(OR($B2602="",M$3&lt;$D2602+Настройки!$B$7),0,MAX(0,$E2602-MAX(0,SUMIFS(Тех_Движение!$G$2:$G$5111,Тех_Движение!$D$2:$D$5111,$C2602,Тех_Движение!$B$2:$B$5111,"&lt;="&amp;M$3)-$F2602)))</f>
        <v/>
      </c>
      <c r="N2602" s="54">
        <f>IF(OR($B2602="",N$3&lt;$D2602+Настройки!$B$7),0,MAX(0,$E2602-MAX(0,SUMIFS(Тех_Движение!$G$2:$G$5111,Тех_Движение!$D$2:$D$5111,$C2602,Тех_Движение!$B$2:$B$5111,"&lt;="&amp;N$3)-$F2602)))</f>
        <v/>
      </c>
      <c r="O2602" s="54">
        <f>IF(OR($B2602="",O$3&lt;$D2602+Настройки!$B$7),0,MAX(0,$E2602-MAX(0,SUMIFS(Тех_Движение!$G$2:$G$5111,Тех_Движение!$D$2:$D$5111,$C2602,Тех_Движение!$B$2:$B$5111,"&lt;="&amp;O$3)-$F2602)))</f>
        <v/>
      </c>
      <c r="P2602" s="54">
        <f>IF(OR($B2602="",P$3&lt;$D2602+Настройки!$B$7),0,MAX(0,$E2602-MAX(0,SUMIFS(Тех_Движение!$G$2:$G$5111,Тех_Движение!$D$2:$D$5111,$C2602,Тех_Движение!$B$2:$B$5111,"&lt;="&amp;P$3)-$F2602)))</f>
        <v/>
      </c>
      <c r="Q2602" s="54">
        <f>IF(OR($B2602="",Q$3&lt;$D2602+Настройки!$B$7),0,MAX(0,$E2602-MAX(0,SUMIFS(Тех_Движение!$G$2:$G$5111,Тех_Движение!$D$2:$D$5111,$C2602,Тех_Движение!$B$2:$B$5111,"&lt;="&amp;Q$3)-$F2602)))</f>
        <v/>
      </c>
      <c r="R2602" s="54">
        <f>IF($B2602="","",SUM($K2602:$Q2602))</f>
        <v/>
      </c>
      <c r="S2602" s="56">
        <f>IF($B2602="","",VLOOKUP($C2602,Настройки!$A$11:$L$17,9,FALSE))</f>
        <v/>
      </c>
      <c r="T2602" s="56">
        <f>IF($B2602="","",$R2602*$S2602)</f>
        <v/>
      </c>
    </row>
    <row r="2603">
      <c r="A2603" s="20">
        <f>Тех_Движение!$A$2600</f>
        <v/>
      </c>
      <c r="B2603" s="20">
        <f>IF(Тех_Движение!$F$2600&gt;0,Тех_Движение!$I$2600,"")</f>
        <v/>
      </c>
      <c r="C2603" s="20">
        <f>IF($B2603="","",Тех_Движение!$D$2600)</f>
        <v/>
      </c>
      <c r="D2603" s="42">
        <f>IF($B2603="","",Тех_Движение!$B$2600)</f>
        <v/>
      </c>
      <c r="E2603" s="54">
        <f>IF($B2603="","",Тех_Движение!$F$2600)</f>
        <v/>
      </c>
      <c r="F2603" s="54">
        <f>IF($B2603="","",SUMIFS($E$5:$E2602,$C$5:$C2602,$C2603))</f>
        <v/>
      </c>
      <c r="G2603" s="54">
        <f>IF($B2603="","",MAX(0,$E2603-MAX(0,SUMIFS(Тех_Движение!$G$2:$G$5111,Тех_Движение!$D$2:$D$5111,$C2603,Тех_Движение!$B$2:$B$5111,"&lt;="&amp;Настройки!$B$5-1)-$F2603)))</f>
        <v/>
      </c>
      <c r="H2603" s="54">
        <f>IF($B2603="","",IF(AND($D2603&gt;=Настройки!$B$5,$D2603&lt;=Настройки!$B$6),$E2603,0))</f>
        <v/>
      </c>
      <c r="I2603" s="54">
        <f>IF($B2603="","",$G2603+$H2603-$J2603)</f>
        <v/>
      </c>
      <c r="J2603" s="54">
        <f>IF($B2603="","",MAX(0,$E2603-MAX(0,SUMIFS(Тех_Движение!$G$2:$G$5111,Тех_Движение!$D$2:$D$5111,$C2603,Тех_Движение!$B$2:$B$5111,"&lt;="&amp;Настройки!$B$6)-$F2603)))</f>
        <v/>
      </c>
      <c r="K2603" s="54">
        <f>IF(OR($B2603="",K$3&lt;$D2603+Настройки!$B$7),0,MAX(0,$E2603-MAX(0,SUMIFS(Тех_Движение!$G$2:$G$5111,Тех_Движение!$D$2:$D$5111,$C2603,Тех_Движение!$B$2:$B$5111,"&lt;="&amp;K$3)-$F2603)))</f>
        <v/>
      </c>
      <c r="L2603" s="54">
        <f>IF(OR($B2603="",L$3&lt;$D2603+Настройки!$B$7),0,MAX(0,$E2603-MAX(0,SUMIFS(Тех_Движение!$G$2:$G$5111,Тех_Движение!$D$2:$D$5111,$C2603,Тех_Движение!$B$2:$B$5111,"&lt;="&amp;L$3)-$F2603)))</f>
        <v/>
      </c>
      <c r="M2603" s="54">
        <f>IF(OR($B2603="",M$3&lt;$D2603+Настройки!$B$7),0,MAX(0,$E2603-MAX(0,SUMIFS(Тех_Движение!$G$2:$G$5111,Тех_Движение!$D$2:$D$5111,$C2603,Тех_Движение!$B$2:$B$5111,"&lt;="&amp;M$3)-$F2603)))</f>
        <v/>
      </c>
      <c r="N2603" s="54">
        <f>IF(OR($B2603="",N$3&lt;$D2603+Настройки!$B$7),0,MAX(0,$E2603-MAX(0,SUMIFS(Тех_Движение!$G$2:$G$5111,Тех_Движение!$D$2:$D$5111,$C2603,Тех_Движение!$B$2:$B$5111,"&lt;="&amp;N$3)-$F2603)))</f>
        <v/>
      </c>
      <c r="O2603" s="54">
        <f>IF(OR($B2603="",O$3&lt;$D2603+Настройки!$B$7),0,MAX(0,$E2603-MAX(0,SUMIFS(Тех_Движение!$G$2:$G$5111,Тех_Движение!$D$2:$D$5111,$C2603,Тех_Движение!$B$2:$B$5111,"&lt;="&amp;O$3)-$F2603)))</f>
        <v/>
      </c>
      <c r="P2603" s="54">
        <f>IF(OR($B2603="",P$3&lt;$D2603+Настройки!$B$7),0,MAX(0,$E2603-MAX(0,SUMIFS(Тех_Движение!$G$2:$G$5111,Тех_Движение!$D$2:$D$5111,$C2603,Тех_Движение!$B$2:$B$5111,"&lt;="&amp;P$3)-$F2603)))</f>
        <v/>
      </c>
      <c r="Q2603" s="54">
        <f>IF(OR($B2603="",Q$3&lt;$D2603+Настройки!$B$7),0,MAX(0,$E2603-MAX(0,SUMIFS(Тех_Движение!$G$2:$G$5111,Тех_Движение!$D$2:$D$5111,$C2603,Тех_Движение!$B$2:$B$5111,"&lt;="&amp;Q$3)-$F2603)))</f>
        <v/>
      </c>
      <c r="R2603" s="54">
        <f>IF($B2603="","",SUM($K2603:$Q2603))</f>
        <v/>
      </c>
      <c r="S2603" s="56">
        <f>IF($B2603="","",VLOOKUP($C2603,Настройки!$A$11:$L$17,9,FALSE))</f>
        <v/>
      </c>
      <c r="T2603" s="56">
        <f>IF($B2603="","",$R2603*$S2603)</f>
        <v/>
      </c>
    </row>
    <row r="2604">
      <c r="A2604" s="20">
        <f>Тех_Движение!$A$2601</f>
        <v/>
      </c>
      <c r="B2604" s="20">
        <f>IF(Тех_Движение!$F$2601&gt;0,Тех_Движение!$I$2601,"")</f>
        <v/>
      </c>
      <c r="C2604" s="20">
        <f>IF($B2604="","",Тех_Движение!$D$2601)</f>
        <v/>
      </c>
      <c r="D2604" s="42">
        <f>IF($B2604="","",Тех_Движение!$B$2601)</f>
        <v/>
      </c>
      <c r="E2604" s="54">
        <f>IF($B2604="","",Тех_Движение!$F$2601)</f>
        <v/>
      </c>
      <c r="F2604" s="54">
        <f>IF($B2604="","",SUMIFS($E$5:$E2603,$C$5:$C2603,$C2604))</f>
        <v/>
      </c>
      <c r="G2604" s="54">
        <f>IF($B2604="","",MAX(0,$E2604-MAX(0,SUMIFS(Тех_Движение!$G$2:$G$5111,Тех_Движение!$D$2:$D$5111,$C2604,Тех_Движение!$B$2:$B$5111,"&lt;="&amp;Настройки!$B$5-1)-$F2604)))</f>
        <v/>
      </c>
      <c r="H2604" s="54">
        <f>IF($B2604="","",IF(AND($D2604&gt;=Настройки!$B$5,$D2604&lt;=Настройки!$B$6),$E2604,0))</f>
        <v/>
      </c>
      <c r="I2604" s="54">
        <f>IF($B2604="","",$G2604+$H2604-$J2604)</f>
        <v/>
      </c>
      <c r="J2604" s="54">
        <f>IF($B2604="","",MAX(0,$E2604-MAX(0,SUMIFS(Тех_Движение!$G$2:$G$5111,Тех_Движение!$D$2:$D$5111,$C2604,Тех_Движение!$B$2:$B$5111,"&lt;="&amp;Настройки!$B$6)-$F2604)))</f>
        <v/>
      </c>
      <c r="K2604" s="54">
        <f>IF(OR($B2604="",K$3&lt;$D2604+Настройки!$B$7),0,MAX(0,$E2604-MAX(0,SUMIFS(Тех_Движение!$G$2:$G$5111,Тех_Движение!$D$2:$D$5111,$C2604,Тех_Движение!$B$2:$B$5111,"&lt;="&amp;K$3)-$F2604)))</f>
        <v/>
      </c>
      <c r="L2604" s="54">
        <f>IF(OR($B2604="",L$3&lt;$D2604+Настройки!$B$7),0,MAX(0,$E2604-MAX(0,SUMIFS(Тех_Движение!$G$2:$G$5111,Тех_Движение!$D$2:$D$5111,$C2604,Тех_Движение!$B$2:$B$5111,"&lt;="&amp;L$3)-$F2604)))</f>
        <v/>
      </c>
      <c r="M2604" s="54">
        <f>IF(OR($B2604="",M$3&lt;$D2604+Настройки!$B$7),0,MAX(0,$E2604-MAX(0,SUMIFS(Тех_Движение!$G$2:$G$5111,Тех_Движение!$D$2:$D$5111,$C2604,Тех_Движение!$B$2:$B$5111,"&lt;="&amp;M$3)-$F2604)))</f>
        <v/>
      </c>
      <c r="N2604" s="54">
        <f>IF(OR($B2604="",N$3&lt;$D2604+Настройки!$B$7),0,MAX(0,$E2604-MAX(0,SUMIFS(Тех_Движение!$G$2:$G$5111,Тех_Движение!$D$2:$D$5111,$C2604,Тех_Движение!$B$2:$B$5111,"&lt;="&amp;N$3)-$F2604)))</f>
        <v/>
      </c>
      <c r="O2604" s="54">
        <f>IF(OR($B2604="",O$3&lt;$D2604+Настройки!$B$7),0,MAX(0,$E2604-MAX(0,SUMIFS(Тех_Движение!$G$2:$G$5111,Тех_Движение!$D$2:$D$5111,$C2604,Тех_Движение!$B$2:$B$5111,"&lt;="&amp;O$3)-$F2604)))</f>
        <v/>
      </c>
      <c r="P2604" s="54">
        <f>IF(OR($B2604="",P$3&lt;$D2604+Настройки!$B$7),0,MAX(0,$E2604-MAX(0,SUMIFS(Тех_Движение!$G$2:$G$5111,Тех_Движение!$D$2:$D$5111,$C2604,Тех_Движение!$B$2:$B$5111,"&lt;="&amp;P$3)-$F2604)))</f>
        <v/>
      </c>
      <c r="Q2604" s="54">
        <f>IF(OR($B2604="",Q$3&lt;$D2604+Настройки!$B$7),0,MAX(0,$E2604-MAX(0,SUMIFS(Тех_Движение!$G$2:$G$5111,Тех_Движение!$D$2:$D$5111,$C2604,Тех_Движение!$B$2:$B$5111,"&lt;="&amp;Q$3)-$F2604)))</f>
        <v/>
      </c>
      <c r="R2604" s="54">
        <f>IF($B2604="","",SUM($K2604:$Q2604))</f>
        <v/>
      </c>
      <c r="S2604" s="56">
        <f>IF($B2604="","",VLOOKUP($C2604,Настройки!$A$11:$L$17,9,FALSE))</f>
        <v/>
      </c>
      <c r="T2604" s="56">
        <f>IF($B2604="","",$R2604*$S2604)</f>
        <v/>
      </c>
    </row>
    <row r="2605">
      <c r="A2605" s="20">
        <f>Тех_Движение!$A$2602</f>
        <v/>
      </c>
      <c r="B2605" s="20">
        <f>IF(Тех_Движение!$F$2602&gt;0,Тех_Движение!$I$2602,"")</f>
        <v/>
      </c>
      <c r="C2605" s="20">
        <f>IF($B2605="","",Тех_Движение!$D$2602)</f>
        <v/>
      </c>
      <c r="D2605" s="42">
        <f>IF($B2605="","",Тех_Движение!$B$2602)</f>
        <v/>
      </c>
      <c r="E2605" s="54">
        <f>IF($B2605="","",Тех_Движение!$F$2602)</f>
        <v/>
      </c>
      <c r="F2605" s="54">
        <f>IF($B2605="","",SUMIFS($E$5:$E2604,$C$5:$C2604,$C2605))</f>
        <v/>
      </c>
      <c r="G2605" s="54">
        <f>IF($B2605="","",MAX(0,$E2605-MAX(0,SUMIFS(Тех_Движение!$G$2:$G$5111,Тех_Движение!$D$2:$D$5111,$C2605,Тех_Движение!$B$2:$B$5111,"&lt;="&amp;Настройки!$B$5-1)-$F2605)))</f>
        <v/>
      </c>
      <c r="H2605" s="54">
        <f>IF($B2605="","",IF(AND($D2605&gt;=Настройки!$B$5,$D2605&lt;=Настройки!$B$6),$E2605,0))</f>
        <v/>
      </c>
      <c r="I2605" s="54">
        <f>IF($B2605="","",$G2605+$H2605-$J2605)</f>
        <v/>
      </c>
      <c r="J2605" s="54">
        <f>IF($B2605="","",MAX(0,$E2605-MAX(0,SUMIFS(Тех_Движение!$G$2:$G$5111,Тех_Движение!$D$2:$D$5111,$C2605,Тех_Движение!$B$2:$B$5111,"&lt;="&amp;Настройки!$B$6)-$F2605)))</f>
        <v/>
      </c>
      <c r="K2605" s="54">
        <f>IF(OR($B2605="",K$3&lt;$D2605+Настройки!$B$7),0,MAX(0,$E2605-MAX(0,SUMIFS(Тех_Движение!$G$2:$G$5111,Тех_Движение!$D$2:$D$5111,$C2605,Тех_Движение!$B$2:$B$5111,"&lt;="&amp;K$3)-$F2605)))</f>
        <v/>
      </c>
      <c r="L2605" s="54">
        <f>IF(OR($B2605="",L$3&lt;$D2605+Настройки!$B$7),0,MAX(0,$E2605-MAX(0,SUMIFS(Тех_Движение!$G$2:$G$5111,Тех_Движение!$D$2:$D$5111,$C2605,Тех_Движение!$B$2:$B$5111,"&lt;="&amp;L$3)-$F2605)))</f>
        <v/>
      </c>
      <c r="M2605" s="54">
        <f>IF(OR($B2605="",M$3&lt;$D2605+Настройки!$B$7),0,MAX(0,$E2605-MAX(0,SUMIFS(Тех_Движение!$G$2:$G$5111,Тех_Движение!$D$2:$D$5111,$C2605,Тех_Движение!$B$2:$B$5111,"&lt;="&amp;M$3)-$F2605)))</f>
        <v/>
      </c>
      <c r="N2605" s="54">
        <f>IF(OR($B2605="",N$3&lt;$D2605+Настройки!$B$7),0,MAX(0,$E2605-MAX(0,SUMIFS(Тех_Движение!$G$2:$G$5111,Тех_Движение!$D$2:$D$5111,$C2605,Тех_Движение!$B$2:$B$5111,"&lt;="&amp;N$3)-$F2605)))</f>
        <v/>
      </c>
      <c r="O2605" s="54">
        <f>IF(OR($B2605="",O$3&lt;$D2605+Настройки!$B$7),0,MAX(0,$E2605-MAX(0,SUMIFS(Тех_Движение!$G$2:$G$5111,Тех_Движение!$D$2:$D$5111,$C2605,Тех_Движение!$B$2:$B$5111,"&lt;="&amp;O$3)-$F2605)))</f>
        <v/>
      </c>
      <c r="P2605" s="54">
        <f>IF(OR($B2605="",P$3&lt;$D2605+Настройки!$B$7),0,MAX(0,$E2605-MAX(0,SUMIFS(Тех_Движение!$G$2:$G$5111,Тех_Движение!$D$2:$D$5111,$C2605,Тех_Движение!$B$2:$B$5111,"&lt;="&amp;P$3)-$F2605)))</f>
        <v/>
      </c>
      <c r="Q2605" s="54">
        <f>IF(OR($B2605="",Q$3&lt;$D2605+Настройки!$B$7),0,MAX(0,$E2605-MAX(0,SUMIFS(Тех_Движение!$G$2:$G$5111,Тех_Движение!$D$2:$D$5111,$C2605,Тех_Движение!$B$2:$B$5111,"&lt;="&amp;Q$3)-$F2605)))</f>
        <v/>
      </c>
      <c r="R2605" s="54">
        <f>IF($B2605="","",SUM($K2605:$Q2605))</f>
        <v/>
      </c>
      <c r="S2605" s="56">
        <f>IF($B2605="","",VLOOKUP($C2605,Настройки!$A$11:$L$17,9,FALSE))</f>
        <v/>
      </c>
      <c r="T2605" s="56">
        <f>IF($B2605="","",$R2605*$S2605)</f>
        <v/>
      </c>
    </row>
    <row r="2606">
      <c r="A2606" s="20">
        <f>Тех_Движение!$A$2603</f>
        <v/>
      </c>
      <c r="B2606" s="20">
        <f>IF(Тех_Движение!$F$2603&gt;0,Тех_Движение!$I$2603,"")</f>
        <v/>
      </c>
      <c r="C2606" s="20">
        <f>IF($B2606="","",Тех_Движение!$D$2603)</f>
        <v/>
      </c>
      <c r="D2606" s="42">
        <f>IF($B2606="","",Тех_Движение!$B$2603)</f>
        <v/>
      </c>
      <c r="E2606" s="54">
        <f>IF($B2606="","",Тех_Движение!$F$2603)</f>
        <v/>
      </c>
      <c r="F2606" s="54">
        <f>IF($B2606="","",SUMIFS($E$5:$E2605,$C$5:$C2605,$C2606))</f>
        <v/>
      </c>
      <c r="G2606" s="54">
        <f>IF($B2606="","",MAX(0,$E2606-MAX(0,SUMIFS(Тех_Движение!$G$2:$G$5111,Тех_Движение!$D$2:$D$5111,$C2606,Тех_Движение!$B$2:$B$5111,"&lt;="&amp;Настройки!$B$5-1)-$F2606)))</f>
        <v/>
      </c>
      <c r="H2606" s="54">
        <f>IF($B2606="","",IF(AND($D2606&gt;=Настройки!$B$5,$D2606&lt;=Настройки!$B$6),$E2606,0))</f>
        <v/>
      </c>
      <c r="I2606" s="54">
        <f>IF($B2606="","",$G2606+$H2606-$J2606)</f>
        <v/>
      </c>
      <c r="J2606" s="54">
        <f>IF($B2606="","",MAX(0,$E2606-MAX(0,SUMIFS(Тех_Движение!$G$2:$G$5111,Тех_Движение!$D$2:$D$5111,$C2606,Тех_Движение!$B$2:$B$5111,"&lt;="&amp;Настройки!$B$6)-$F2606)))</f>
        <v/>
      </c>
      <c r="K2606" s="54">
        <f>IF(OR($B2606="",K$3&lt;$D2606+Настройки!$B$7),0,MAX(0,$E2606-MAX(0,SUMIFS(Тех_Движение!$G$2:$G$5111,Тех_Движение!$D$2:$D$5111,$C2606,Тех_Движение!$B$2:$B$5111,"&lt;="&amp;K$3)-$F2606)))</f>
        <v/>
      </c>
      <c r="L2606" s="54">
        <f>IF(OR($B2606="",L$3&lt;$D2606+Настройки!$B$7),0,MAX(0,$E2606-MAX(0,SUMIFS(Тех_Движение!$G$2:$G$5111,Тех_Движение!$D$2:$D$5111,$C2606,Тех_Движение!$B$2:$B$5111,"&lt;="&amp;L$3)-$F2606)))</f>
        <v/>
      </c>
      <c r="M2606" s="54">
        <f>IF(OR($B2606="",M$3&lt;$D2606+Настройки!$B$7),0,MAX(0,$E2606-MAX(0,SUMIFS(Тех_Движение!$G$2:$G$5111,Тех_Движение!$D$2:$D$5111,$C2606,Тех_Движение!$B$2:$B$5111,"&lt;="&amp;M$3)-$F2606)))</f>
        <v/>
      </c>
      <c r="N2606" s="54">
        <f>IF(OR($B2606="",N$3&lt;$D2606+Настройки!$B$7),0,MAX(0,$E2606-MAX(0,SUMIFS(Тех_Движение!$G$2:$G$5111,Тех_Движение!$D$2:$D$5111,$C2606,Тех_Движение!$B$2:$B$5111,"&lt;="&amp;N$3)-$F2606)))</f>
        <v/>
      </c>
      <c r="O2606" s="54">
        <f>IF(OR($B2606="",O$3&lt;$D2606+Настройки!$B$7),0,MAX(0,$E2606-MAX(0,SUMIFS(Тех_Движение!$G$2:$G$5111,Тех_Движение!$D$2:$D$5111,$C2606,Тех_Движение!$B$2:$B$5111,"&lt;="&amp;O$3)-$F2606)))</f>
        <v/>
      </c>
      <c r="P2606" s="54">
        <f>IF(OR($B2606="",P$3&lt;$D2606+Настройки!$B$7),0,MAX(0,$E2606-MAX(0,SUMIFS(Тех_Движение!$G$2:$G$5111,Тех_Движение!$D$2:$D$5111,$C2606,Тех_Движение!$B$2:$B$5111,"&lt;="&amp;P$3)-$F2606)))</f>
        <v/>
      </c>
      <c r="Q2606" s="54">
        <f>IF(OR($B2606="",Q$3&lt;$D2606+Настройки!$B$7),0,MAX(0,$E2606-MAX(0,SUMIFS(Тех_Движение!$G$2:$G$5111,Тех_Движение!$D$2:$D$5111,$C2606,Тех_Движение!$B$2:$B$5111,"&lt;="&amp;Q$3)-$F2606)))</f>
        <v/>
      </c>
      <c r="R2606" s="54">
        <f>IF($B2606="","",SUM($K2606:$Q2606))</f>
        <v/>
      </c>
      <c r="S2606" s="56">
        <f>IF($B2606="","",VLOOKUP($C2606,Настройки!$A$11:$L$17,9,FALSE))</f>
        <v/>
      </c>
      <c r="T2606" s="56">
        <f>IF($B2606="","",$R2606*$S2606)</f>
        <v/>
      </c>
    </row>
    <row r="2607">
      <c r="A2607" s="20">
        <f>Тех_Движение!$A$2604</f>
        <v/>
      </c>
      <c r="B2607" s="20">
        <f>IF(Тех_Движение!$F$2604&gt;0,Тех_Движение!$I$2604,"")</f>
        <v/>
      </c>
      <c r="C2607" s="20">
        <f>IF($B2607="","",Тех_Движение!$D$2604)</f>
        <v/>
      </c>
      <c r="D2607" s="42">
        <f>IF($B2607="","",Тех_Движение!$B$2604)</f>
        <v/>
      </c>
      <c r="E2607" s="54">
        <f>IF($B2607="","",Тех_Движение!$F$2604)</f>
        <v/>
      </c>
      <c r="F2607" s="54">
        <f>IF($B2607="","",SUMIFS($E$5:$E2606,$C$5:$C2606,$C2607))</f>
        <v/>
      </c>
      <c r="G2607" s="54">
        <f>IF($B2607="","",MAX(0,$E2607-MAX(0,SUMIFS(Тех_Движение!$G$2:$G$5111,Тех_Движение!$D$2:$D$5111,$C2607,Тех_Движение!$B$2:$B$5111,"&lt;="&amp;Настройки!$B$5-1)-$F2607)))</f>
        <v/>
      </c>
      <c r="H2607" s="54">
        <f>IF($B2607="","",IF(AND($D2607&gt;=Настройки!$B$5,$D2607&lt;=Настройки!$B$6),$E2607,0))</f>
        <v/>
      </c>
      <c r="I2607" s="54">
        <f>IF($B2607="","",$G2607+$H2607-$J2607)</f>
        <v/>
      </c>
      <c r="J2607" s="54">
        <f>IF($B2607="","",MAX(0,$E2607-MAX(0,SUMIFS(Тех_Движение!$G$2:$G$5111,Тех_Движение!$D$2:$D$5111,$C2607,Тех_Движение!$B$2:$B$5111,"&lt;="&amp;Настройки!$B$6)-$F2607)))</f>
        <v/>
      </c>
      <c r="K2607" s="54">
        <f>IF(OR($B2607="",K$3&lt;$D2607+Настройки!$B$7),0,MAX(0,$E2607-MAX(0,SUMIFS(Тех_Движение!$G$2:$G$5111,Тех_Движение!$D$2:$D$5111,$C2607,Тех_Движение!$B$2:$B$5111,"&lt;="&amp;K$3)-$F2607)))</f>
        <v/>
      </c>
      <c r="L2607" s="54">
        <f>IF(OR($B2607="",L$3&lt;$D2607+Настройки!$B$7),0,MAX(0,$E2607-MAX(0,SUMIFS(Тех_Движение!$G$2:$G$5111,Тех_Движение!$D$2:$D$5111,$C2607,Тех_Движение!$B$2:$B$5111,"&lt;="&amp;L$3)-$F2607)))</f>
        <v/>
      </c>
      <c r="M2607" s="54">
        <f>IF(OR($B2607="",M$3&lt;$D2607+Настройки!$B$7),0,MAX(0,$E2607-MAX(0,SUMIFS(Тех_Движение!$G$2:$G$5111,Тех_Движение!$D$2:$D$5111,$C2607,Тех_Движение!$B$2:$B$5111,"&lt;="&amp;M$3)-$F2607)))</f>
        <v/>
      </c>
      <c r="N2607" s="54">
        <f>IF(OR($B2607="",N$3&lt;$D2607+Настройки!$B$7),0,MAX(0,$E2607-MAX(0,SUMIFS(Тех_Движение!$G$2:$G$5111,Тех_Движение!$D$2:$D$5111,$C2607,Тех_Движение!$B$2:$B$5111,"&lt;="&amp;N$3)-$F2607)))</f>
        <v/>
      </c>
      <c r="O2607" s="54">
        <f>IF(OR($B2607="",O$3&lt;$D2607+Настройки!$B$7),0,MAX(0,$E2607-MAX(0,SUMIFS(Тех_Движение!$G$2:$G$5111,Тех_Движение!$D$2:$D$5111,$C2607,Тех_Движение!$B$2:$B$5111,"&lt;="&amp;O$3)-$F2607)))</f>
        <v/>
      </c>
      <c r="P2607" s="54">
        <f>IF(OR($B2607="",P$3&lt;$D2607+Настройки!$B$7),0,MAX(0,$E2607-MAX(0,SUMIFS(Тех_Движение!$G$2:$G$5111,Тех_Движение!$D$2:$D$5111,$C2607,Тех_Движение!$B$2:$B$5111,"&lt;="&amp;P$3)-$F2607)))</f>
        <v/>
      </c>
      <c r="Q2607" s="54">
        <f>IF(OR($B2607="",Q$3&lt;$D2607+Настройки!$B$7),0,MAX(0,$E2607-MAX(0,SUMIFS(Тех_Движение!$G$2:$G$5111,Тех_Движение!$D$2:$D$5111,$C2607,Тех_Движение!$B$2:$B$5111,"&lt;="&amp;Q$3)-$F2607)))</f>
        <v/>
      </c>
      <c r="R2607" s="54">
        <f>IF($B2607="","",SUM($K2607:$Q2607))</f>
        <v/>
      </c>
      <c r="S2607" s="56">
        <f>IF($B2607="","",VLOOKUP($C2607,Настройки!$A$11:$L$17,9,FALSE))</f>
        <v/>
      </c>
      <c r="T2607" s="56">
        <f>IF($B2607="","",$R2607*$S2607)</f>
        <v/>
      </c>
    </row>
    <row r="2608">
      <c r="A2608" s="20">
        <f>Тех_Движение!$A$2605</f>
        <v/>
      </c>
      <c r="B2608" s="20">
        <f>IF(Тех_Движение!$F$2605&gt;0,Тех_Движение!$I$2605,"")</f>
        <v/>
      </c>
      <c r="C2608" s="20">
        <f>IF($B2608="","",Тех_Движение!$D$2605)</f>
        <v/>
      </c>
      <c r="D2608" s="42">
        <f>IF($B2608="","",Тех_Движение!$B$2605)</f>
        <v/>
      </c>
      <c r="E2608" s="54">
        <f>IF($B2608="","",Тех_Движение!$F$2605)</f>
        <v/>
      </c>
      <c r="F2608" s="54">
        <f>IF($B2608="","",SUMIFS($E$5:$E2607,$C$5:$C2607,$C2608))</f>
        <v/>
      </c>
      <c r="G2608" s="54">
        <f>IF($B2608="","",MAX(0,$E2608-MAX(0,SUMIFS(Тех_Движение!$G$2:$G$5111,Тех_Движение!$D$2:$D$5111,$C2608,Тех_Движение!$B$2:$B$5111,"&lt;="&amp;Настройки!$B$5-1)-$F2608)))</f>
        <v/>
      </c>
      <c r="H2608" s="54">
        <f>IF($B2608="","",IF(AND($D2608&gt;=Настройки!$B$5,$D2608&lt;=Настройки!$B$6),$E2608,0))</f>
        <v/>
      </c>
      <c r="I2608" s="54">
        <f>IF($B2608="","",$G2608+$H2608-$J2608)</f>
        <v/>
      </c>
      <c r="J2608" s="54">
        <f>IF($B2608="","",MAX(0,$E2608-MAX(0,SUMIFS(Тех_Движение!$G$2:$G$5111,Тех_Движение!$D$2:$D$5111,$C2608,Тех_Движение!$B$2:$B$5111,"&lt;="&amp;Настройки!$B$6)-$F2608)))</f>
        <v/>
      </c>
      <c r="K2608" s="54">
        <f>IF(OR($B2608="",K$3&lt;$D2608+Настройки!$B$7),0,MAX(0,$E2608-MAX(0,SUMIFS(Тех_Движение!$G$2:$G$5111,Тех_Движение!$D$2:$D$5111,$C2608,Тех_Движение!$B$2:$B$5111,"&lt;="&amp;K$3)-$F2608)))</f>
        <v/>
      </c>
      <c r="L2608" s="54">
        <f>IF(OR($B2608="",L$3&lt;$D2608+Настройки!$B$7),0,MAX(0,$E2608-MAX(0,SUMIFS(Тех_Движение!$G$2:$G$5111,Тех_Движение!$D$2:$D$5111,$C2608,Тех_Движение!$B$2:$B$5111,"&lt;="&amp;L$3)-$F2608)))</f>
        <v/>
      </c>
      <c r="M2608" s="54">
        <f>IF(OR($B2608="",M$3&lt;$D2608+Настройки!$B$7),0,MAX(0,$E2608-MAX(0,SUMIFS(Тех_Движение!$G$2:$G$5111,Тех_Движение!$D$2:$D$5111,$C2608,Тех_Движение!$B$2:$B$5111,"&lt;="&amp;M$3)-$F2608)))</f>
        <v/>
      </c>
      <c r="N2608" s="54">
        <f>IF(OR($B2608="",N$3&lt;$D2608+Настройки!$B$7),0,MAX(0,$E2608-MAX(0,SUMIFS(Тех_Движение!$G$2:$G$5111,Тех_Движение!$D$2:$D$5111,$C2608,Тех_Движение!$B$2:$B$5111,"&lt;="&amp;N$3)-$F2608)))</f>
        <v/>
      </c>
      <c r="O2608" s="54">
        <f>IF(OR($B2608="",O$3&lt;$D2608+Настройки!$B$7),0,MAX(0,$E2608-MAX(0,SUMIFS(Тех_Движение!$G$2:$G$5111,Тех_Движение!$D$2:$D$5111,$C2608,Тех_Движение!$B$2:$B$5111,"&lt;="&amp;O$3)-$F2608)))</f>
        <v/>
      </c>
      <c r="P2608" s="54">
        <f>IF(OR($B2608="",P$3&lt;$D2608+Настройки!$B$7),0,MAX(0,$E2608-MAX(0,SUMIFS(Тех_Движение!$G$2:$G$5111,Тех_Движение!$D$2:$D$5111,$C2608,Тех_Движение!$B$2:$B$5111,"&lt;="&amp;P$3)-$F2608)))</f>
        <v/>
      </c>
      <c r="Q2608" s="54">
        <f>IF(OR($B2608="",Q$3&lt;$D2608+Настройки!$B$7),0,MAX(0,$E2608-MAX(0,SUMIFS(Тех_Движение!$G$2:$G$5111,Тех_Движение!$D$2:$D$5111,$C2608,Тех_Движение!$B$2:$B$5111,"&lt;="&amp;Q$3)-$F2608)))</f>
        <v/>
      </c>
      <c r="R2608" s="54">
        <f>IF($B2608="","",SUM($K2608:$Q2608))</f>
        <v/>
      </c>
      <c r="S2608" s="56">
        <f>IF($B2608="","",VLOOKUP($C2608,Настройки!$A$11:$L$17,9,FALSE))</f>
        <v/>
      </c>
      <c r="T2608" s="56">
        <f>IF($B2608="","",$R2608*$S2608)</f>
        <v/>
      </c>
    </row>
    <row r="2609">
      <c r="A2609" s="20">
        <f>Тех_Движение!$A$2606</f>
        <v/>
      </c>
      <c r="B2609" s="20">
        <f>IF(Тех_Движение!$F$2606&gt;0,Тех_Движение!$I$2606,"")</f>
        <v/>
      </c>
      <c r="C2609" s="20">
        <f>IF($B2609="","",Тех_Движение!$D$2606)</f>
        <v/>
      </c>
      <c r="D2609" s="42">
        <f>IF($B2609="","",Тех_Движение!$B$2606)</f>
        <v/>
      </c>
      <c r="E2609" s="54">
        <f>IF($B2609="","",Тех_Движение!$F$2606)</f>
        <v/>
      </c>
      <c r="F2609" s="54">
        <f>IF($B2609="","",SUMIFS($E$5:$E2608,$C$5:$C2608,$C2609))</f>
        <v/>
      </c>
      <c r="G2609" s="54">
        <f>IF($B2609="","",MAX(0,$E2609-MAX(0,SUMIFS(Тех_Движение!$G$2:$G$5111,Тех_Движение!$D$2:$D$5111,$C2609,Тех_Движение!$B$2:$B$5111,"&lt;="&amp;Настройки!$B$5-1)-$F2609)))</f>
        <v/>
      </c>
      <c r="H2609" s="54">
        <f>IF($B2609="","",IF(AND($D2609&gt;=Настройки!$B$5,$D2609&lt;=Настройки!$B$6),$E2609,0))</f>
        <v/>
      </c>
      <c r="I2609" s="54">
        <f>IF($B2609="","",$G2609+$H2609-$J2609)</f>
        <v/>
      </c>
      <c r="J2609" s="54">
        <f>IF($B2609="","",MAX(0,$E2609-MAX(0,SUMIFS(Тех_Движение!$G$2:$G$5111,Тех_Движение!$D$2:$D$5111,$C2609,Тех_Движение!$B$2:$B$5111,"&lt;="&amp;Настройки!$B$6)-$F2609)))</f>
        <v/>
      </c>
      <c r="K2609" s="54">
        <f>IF(OR($B2609="",K$3&lt;$D2609+Настройки!$B$7),0,MAX(0,$E2609-MAX(0,SUMIFS(Тех_Движение!$G$2:$G$5111,Тех_Движение!$D$2:$D$5111,$C2609,Тех_Движение!$B$2:$B$5111,"&lt;="&amp;K$3)-$F2609)))</f>
        <v/>
      </c>
      <c r="L2609" s="54">
        <f>IF(OR($B2609="",L$3&lt;$D2609+Настройки!$B$7),0,MAX(0,$E2609-MAX(0,SUMIFS(Тех_Движение!$G$2:$G$5111,Тех_Движение!$D$2:$D$5111,$C2609,Тех_Движение!$B$2:$B$5111,"&lt;="&amp;L$3)-$F2609)))</f>
        <v/>
      </c>
      <c r="M2609" s="54">
        <f>IF(OR($B2609="",M$3&lt;$D2609+Настройки!$B$7),0,MAX(0,$E2609-MAX(0,SUMIFS(Тех_Движение!$G$2:$G$5111,Тех_Движение!$D$2:$D$5111,$C2609,Тех_Движение!$B$2:$B$5111,"&lt;="&amp;M$3)-$F2609)))</f>
        <v/>
      </c>
      <c r="N2609" s="54">
        <f>IF(OR($B2609="",N$3&lt;$D2609+Настройки!$B$7),0,MAX(0,$E2609-MAX(0,SUMIFS(Тех_Движение!$G$2:$G$5111,Тех_Движение!$D$2:$D$5111,$C2609,Тех_Движение!$B$2:$B$5111,"&lt;="&amp;N$3)-$F2609)))</f>
        <v/>
      </c>
      <c r="O2609" s="54">
        <f>IF(OR($B2609="",O$3&lt;$D2609+Настройки!$B$7),0,MAX(0,$E2609-MAX(0,SUMIFS(Тех_Движение!$G$2:$G$5111,Тех_Движение!$D$2:$D$5111,$C2609,Тех_Движение!$B$2:$B$5111,"&lt;="&amp;O$3)-$F2609)))</f>
        <v/>
      </c>
      <c r="P2609" s="54">
        <f>IF(OR($B2609="",P$3&lt;$D2609+Настройки!$B$7),0,MAX(0,$E2609-MAX(0,SUMIFS(Тех_Движение!$G$2:$G$5111,Тех_Движение!$D$2:$D$5111,$C2609,Тех_Движение!$B$2:$B$5111,"&lt;="&amp;P$3)-$F2609)))</f>
        <v/>
      </c>
      <c r="Q2609" s="54">
        <f>IF(OR($B2609="",Q$3&lt;$D2609+Настройки!$B$7),0,MAX(0,$E2609-MAX(0,SUMIFS(Тех_Движение!$G$2:$G$5111,Тех_Движение!$D$2:$D$5111,$C2609,Тех_Движение!$B$2:$B$5111,"&lt;="&amp;Q$3)-$F2609)))</f>
        <v/>
      </c>
      <c r="R2609" s="54">
        <f>IF($B2609="","",SUM($K2609:$Q2609))</f>
        <v/>
      </c>
      <c r="S2609" s="56">
        <f>IF($B2609="","",VLOOKUP($C2609,Настройки!$A$11:$L$17,9,FALSE))</f>
        <v/>
      </c>
      <c r="T2609" s="56">
        <f>IF($B2609="","",$R2609*$S2609)</f>
        <v/>
      </c>
    </row>
    <row r="2610">
      <c r="A2610" s="20">
        <f>Тех_Движение!$A$2607</f>
        <v/>
      </c>
      <c r="B2610" s="20">
        <f>IF(Тех_Движение!$F$2607&gt;0,Тех_Движение!$I$2607,"")</f>
        <v/>
      </c>
      <c r="C2610" s="20">
        <f>IF($B2610="","",Тех_Движение!$D$2607)</f>
        <v/>
      </c>
      <c r="D2610" s="42">
        <f>IF($B2610="","",Тех_Движение!$B$2607)</f>
        <v/>
      </c>
      <c r="E2610" s="54">
        <f>IF($B2610="","",Тех_Движение!$F$2607)</f>
        <v/>
      </c>
      <c r="F2610" s="54">
        <f>IF($B2610="","",SUMIFS($E$5:$E2609,$C$5:$C2609,$C2610))</f>
        <v/>
      </c>
      <c r="G2610" s="54">
        <f>IF($B2610="","",MAX(0,$E2610-MAX(0,SUMIFS(Тех_Движение!$G$2:$G$5111,Тех_Движение!$D$2:$D$5111,$C2610,Тех_Движение!$B$2:$B$5111,"&lt;="&amp;Настройки!$B$5-1)-$F2610)))</f>
        <v/>
      </c>
      <c r="H2610" s="54">
        <f>IF($B2610="","",IF(AND($D2610&gt;=Настройки!$B$5,$D2610&lt;=Настройки!$B$6),$E2610,0))</f>
        <v/>
      </c>
      <c r="I2610" s="54">
        <f>IF($B2610="","",$G2610+$H2610-$J2610)</f>
        <v/>
      </c>
      <c r="J2610" s="54">
        <f>IF($B2610="","",MAX(0,$E2610-MAX(0,SUMIFS(Тех_Движение!$G$2:$G$5111,Тех_Движение!$D$2:$D$5111,$C2610,Тех_Движение!$B$2:$B$5111,"&lt;="&amp;Настройки!$B$6)-$F2610)))</f>
        <v/>
      </c>
      <c r="K2610" s="54">
        <f>IF(OR($B2610="",K$3&lt;$D2610+Настройки!$B$7),0,MAX(0,$E2610-MAX(0,SUMIFS(Тех_Движение!$G$2:$G$5111,Тех_Движение!$D$2:$D$5111,$C2610,Тех_Движение!$B$2:$B$5111,"&lt;="&amp;K$3)-$F2610)))</f>
        <v/>
      </c>
      <c r="L2610" s="54">
        <f>IF(OR($B2610="",L$3&lt;$D2610+Настройки!$B$7),0,MAX(0,$E2610-MAX(0,SUMIFS(Тех_Движение!$G$2:$G$5111,Тех_Движение!$D$2:$D$5111,$C2610,Тех_Движение!$B$2:$B$5111,"&lt;="&amp;L$3)-$F2610)))</f>
        <v/>
      </c>
      <c r="M2610" s="54">
        <f>IF(OR($B2610="",M$3&lt;$D2610+Настройки!$B$7),0,MAX(0,$E2610-MAX(0,SUMIFS(Тех_Движение!$G$2:$G$5111,Тех_Движение!$D$2:$D$5111,$C2610,Тех_Движение!$B$2:$B$5111,"&lt;="&amp;M$3)-$F2610)))</f>
        <v/>
      </c>
      <c r="N2610" s="54">
        <f>IF(OR($B2610="",N$3&lt;$D2610+Настройки!$B$7),0,MAX(0,$E2610-MAX(0,SUMIFS(Тех_Движение!$G$2:$G$5111,Тех_Движение!$D$2:$D$5111,$C2610,Тех_Движение!$B$2:$B$5111,"&lt;="&amp;N$3)-$F2610)))</f>
        <v/>
      </c>
      <c r="O2610" s="54">
        <f>IF(OR($B2610="",O$3&lt;$D2610+Настройки!$B$7),0,MAX(0,$E2610-MAX(0,SUMIFS(Тех_Движение!$G$2:$G$5111,Тех_Движение!$D$2:$D$5111,$C2610,Тех_Движение!$B$2:$B$5111,"&lt;="&amp;O$3)-$F2610)))</f>
        <v/>
      </c>
      <c r="P2610" s="54">
        <f>IF(OR($B2610="",P$3&lt;$D2610+Настройки!$B$7),0,MAX(0,$E2610-MAX(0,SUMIFS(Тех_Движение!$G$2:$G$5111,Тех_Движение!$D$2:$D$5111,$C2610,Тех_Движение!$B$2:$B$5111,"&lt;="&amp;P$3)-$F2610)))</f>
        <v/>
      </c>
      <c r="Q2610" s="54">
        <f>IF(OR($B2610="",Q$3&lt;$D2610+Настройки!$B$7),0,MAX(0,$E2610-MAX(0,SUMIFS(Тех_Движение!$G$2:$G$5111,Тех_Движение!$D$2:$D$5111,$C2610,Тех_Движение!$B$2:$B$5111,"&lt;="&amp;Q$3)-$F2610)))</f>
        <v/>
      </c>
      <c r="R2610" s="54">
        <f>IF($B2610="","",SUM($K2610:$Q2610))</f>
        <v/>
      </c>
      <c r="S2610" s="56">
        <f>IF($B2610="","",VLOOKUP($C2610,Настройки!$A$11:$L$17,9,FALSE))</f>
        <v/>
      </c>
      <c r="T2610" s="56">
        <f>IF($B2610="","",$R2610*$S2610)</f>
        <v/>
      </c>
    </row>
    <row r="2611">
      <c r="A2611" s="20">
        <f>Тех_Движение!$A$2608</f>
        <v/>
      </c>
      <c r="B2611" s="20">
        <f>IF(Тех_Движение!$F$2608&gt;0,Тех_Движение!$I$2608,"")</f>
        <v/>
      </c>
      <c r="C2611" s="20">
        <f>IF($B2611="","",Тех_Движение!$D$2608)</f>
        <v/>
      </c>
      <c r="D2611" s="42">
        <f>IF($B2611="","",Тех_Движение!$B$2608)</f>
        <v/>
      </c>
      <c r="E2611" s="54">
        <f>IF($B2611="","",Тех_Движение!$F$2608)</f>
        <v/>
      </c>
      <c r="F2611" s="54">
        <f>IF($B2611="","",SUMIFS($E$5:$E2610,$C$5:$C2610,$C2611))</f>
        <v/>
      </c>
      <c r="G2611" s="54">
        <f>IF($B2611="","",MAX(0,$E2611-MAX(0,SUMIFS(Тех_Движение!$G$2:$G$5111,Тех_Движение!$D$2:$D$5111,$C2611,Тех_Движение!$B$2:$B$5111,"&lt;="&amp;Настройки!$B$5-1)-$F2611)))</f>
        <v/>
      </c>
      <c r="H2611" s="54">
        <f>IF($B2611="","",IF(AND($D2611&gt;=Настройки!$B$5,$D2611&lt;=Настройки!$B$6),$E2611,0))</f>
        <v/>
      </c>
      <c r="I2611" s="54">
        <f>IF($B2611="","",$G2611+$H2611-$J2611)</f>
        <v/>
      </c>
      <c r="J2611" s="54">
        <f>IF($B2611="","",MAX(0,$E2611-MAX(0,SUMIFS(Тех_Движение!$G$2:$G$5111,Тех_Движение!$D$2:$D$5111,$C2611,Тех_Движение!$B$2:$B$5111,"&lt;="&amp;Настройки!$B$6)-$F2611)))</f>
        <v/>
      </c>
      <c r="K2611" s="54">
        <f>IF(OR($B2611="",K$3&lt;$D2611+Настройки!$B$7),0,MAX(0,$E2611-MAX(0,SUMIFS(Тех_Движение!$G$2:$G$5111,Тех_Движение!$D$2:$D$5111,$C2611,Тех_Движение!$B$2:$B$5111,"&lt;="&amp;K$3)-$F2611)))</f>
        <v/>
      </c>
      <c r="L2611" s="54">
        <f>IF(OR($B2611="",L$3&lt;$D2611+Настройки!$B$7),0,MAX(0,$E2611-MAX(0,SUMIFS(Тех_Движение!$G$2:$G$5111,Тех_Движение!$D$2:$D$5111,$C2611,Тех_Движение!$B$2:$B$5111,"&lt;="&amp;L$3)-$F2611)))</f>
        <v/>
      </c>
      <c r="M2611" s="54">
        <f>IF(OR($B2611="",M$3&lt;$D2611+Настройки!$B$7),0,MAX(0,$E2611-MAX(0,SUMIFS(Тех_Движение!$G$2:$G$5111,Тех_Движение!$D$2:$D$5111,$C2611,Тех_Движение!$B$2:$B$5111,"&lt;="&amp;M$3)-$F2611)))</f>
        <v/>
      </c>
      <c r="N2611" s="54">
        <f>IF(OR($B2611="",N$3&lt;$D2611+Настройки!$B$7),0,MAX(0,$E2611-MAX(0,SUMIFS(Тех_Движение!$G$2:$G$5111,Тех_Движение!$D$2:$D$5111,$C2611,Тех_Движение!$B$2:$B$5111,"&lt;="&amp;N$3)-$F2611)))</f>
        <v/>
      </c>
      <c r="O2611" s="54">
        <f>IF(OR($B2611="",O$3&lt;$D2611+Настройки!$B$7),0,MAX(0,$E2611-MAX(0,SUMIFS(Тех_Движение!$G$2:$G$5111,Тех_Движение!$D$2:$D$5111,$C2611,Тех_Движение!$B$2:$B$5111,"&lt;="&amp;O$3)-$F2611)))</f>
        <v/>
      </c>
      <c r="P2611" s="54">
        <f>IF(OR($B2611="",P$3&lt;$D2611+Настройки!$B$7),0,MAX(0,$E2611-MAX(0,SUMIFS(Тех_Движение!$G$2:$G$5111,Тех_Движение!$D$2:$D$5111,$C2611,Тех_Движение!$B$2:$B$5111,"&lt;="&amp;P$3)-$F2611)))</f>
        <v/>
      </c>
      <c r="Q2611" s="54">
        <f>IF(OR($B2611="",Q$3&lt;$D2611+Настройки!$B$7),0,MAX(0,$E2611-MAX(0,SUMIFS(Тех_Движение!$G$2:$G$5111,Тех_Движение!$D$2:$D$5111,$C2611,Тех_Движение!$B$2:$B$5111,"&lt;="&amp;Q$3)-$F2611)))</f>
        <v/>
      </c>
      <c r="R2611" s="54">
        <f>IF($B2611="","",SUM($K2611:$Q2611))</f>
        <v/>
      </c>
      <c r="S2611" s="56">
        <f>IF($B2611="","",VLOOKUP($C2611,Настройки!$A$11:$L$17,9,FALSE))</f>
        <v/>
      </c>
      <c r="T2611" s="56">
        <f>IF($B2611="","",$R2611*$S2611)</f>
        <v/>
      </c>
    </row>
    <row r="2612">
      <c r="A2612" s="20">
        <f>Тех_Движение!$A$2609</f>
        <v/>
      </c>
      <c r="B2612" s="20">
        <f>IF(Тех_Движение!$F$2609&gt;0,Тех_Движение!$I$2609,"")</f>
        <v/>
      </c>
      <c r="C2612" s="20">
        <f>IF($B2612="","",Тех_Движение!$D$2609)</f>
        <v/>
      </c>
      <c r="D2612" s="42">
        <f>IF($B2612="","",Тех_Движение!$B$2609)</f>
        <v/>
      </c>
      <c r="E2612" s="54">
        <f>IF($B2612="","",Тех_Движение!$F$2609)</f>
        <v/>
      </c>
      <c r="F2612" s="54">
        <f>IF($B2612="","",SUMIFS($E$5:$E2611,$C$5:$C2611,$C2612))</f>
        <v/>
      </c>
      <c r="G2612" s="54">
        <f>IF($B2612="","",MAX(0,$E2612-MAX(0,SUMIFS(Тех_Движение!$G$2:$G$5111,Тех_Движение!$D$2:$D$5111,$C2612,Тех_Движение!$B$2:$B$5111,"&lt;="&amp;Настройки!$B$5-1)-$F2612)))</f>
        <v/>
      </c>
      <c r="H2612" s="54">
        <f>IF($B2612="","",IF(AND($D2612&gt;=Настройки!$B$5,$D2612&lt;=Настройки!$B$6),$E2612,0))</f>
        <v/>
      </c>
      <c r="I2612" s="54">
        <f>IF($B2612="","",$G2612+$H2612-$J2612)</f>
        <v/>
      </c>
      <c r="J2612" s="54">
        <f>IF($B2612="","",MAX(0,$E2612-MAX(0,SUMIFS(Тех_Движение!$G$2:$G$5111,Тех_Движение!$D$2:$D$5111,$C2612,Тех_Движение!$B$2:$B$5111,"&lt;="&amp;Настройки!$B$6)-$F2612)))</f>
        <v/>
      </c>
      <c r="K2612" s="54">
        <f>IF(OR($B2612="",K$3&lt;$D2612+Настройки!$B$7),0,MAX(0,$E2612-MAX(0,SUMIFS(Тех_Движение!$G$2:$G$5111,Тех_Движение!$D$2:$D$5111,$C2612,Тех_Движение!$B$2:$B$5111,"&lt;="&amp;K$3)-$F2612)))</f>
        <v/>
      </c>
      <c r="L2612" s="54">
        <f>IF(OR($B2612="",L$3&lt;$D2612+Настройки!$B$7),0,MAX(0,$E2612-MAX(0,SUMIFS(Тех_Движение!$G$2:$G$5111,Тех_Движение!$D$2:$D$5111,$C2612,Тех_Движение!$B$2:$B$5111,"&lt;="&amp;L$3)-$F2612)))</f>
        <v/>
      </c>
      <c r="M2612" s="54">
        <f>IF(OR($B2612="",M$3&lt;$D2612+Настройки!$B$7),0,MAX(0,$E2612-MAX(0,SUMIFS(Тех_Движение!$G$2:$G$5111,Тех_Движение!$D$2:$D$5111,$C2612,Тех_Движение!$B$2:$B$5111,"&lt;="&amp;M$3)-$F2612)))</f>
        <v/>
      </c>
      <c r="N2612" s="54">
        <f>IF(OR($B2612="",N$3&lt;$D2612+Настройки!$B$7),0,MAX(0,$E2612-MAX(0,SUMIFS(Тех_Движение!$G$2:$G$5111,Тех_Движение!$D$2:$D$5111,$C2612,Тех_Движение!$B$2:$B$5111,"&lt;="&amp;N$3)-$F2612)))</f>
        <v/>
      </c>
      <c r="O2612" s="54">
        <f>IF(OR($B2612="",O$3&lt;$D2612+Настройки!$B$7),0,MAX(0,$E2612-MAX(0,SUMIFS(Тех_Движение!$G$2:$G$5111,Тех_Движение!$D$2:$D$5111,$C2612,Тех_Движение!$B$2:$B$5111,"&lt;="&amp;O$3)-$F2612)))</f>
        <v/>
      </c>
      <c r="P2612" s="54">
        <f>IF(OR($B2612="",P$3&lt;$D2612+Настройки!$B$7),0,MAX(0,$E2612-MAX(0,SUMIFS(Тех_Движение!$G$2:$G$5111,Тех_Движение!$D$2:$D$5111,$C2612,Тех_Движение!$B$2:$B$5111,"&lt;="&amp;P$3)-$F2612)))</f>
        <v/>
      </c>
      <c r="Q2612" s="54">
        <f>IF(OR($B2612="",Q$3&lt;$D2612+Настройки!$B$7),0,MAX(0,$E2612-MAX(0,SUMIFS(Тех_Движение!$G$2:$G$5111,Тех_Движение!$D$2:$D$5111,$C2612,Тех_Движение!$B$2:$B$5111,"&lt;="&amp;Q$3)-$F2612)))</f>
        <v/>
      </c>
      <c r="R2612" s="54">
        <f>IF($B2612="","",SUM($K2612:$Q2612))</f>
        <v/>
      </c>
      <c r="S2612" s="56">
        <f>IF($B2612="","",VLOOKUP($C2612,Настройки!$A$11:$L$17,9,FALSE))</f>
        <v/>
      </c>
      <c r="T2612" s="56">
        <f>IF($B2612="","",$R2612*$S2612)</f>
        <v/>
      </c>
    </row>
    <row r="2613">
      <c r="A2613" s="20">
        <f>Тех_Движение!$A$2610</f>
        <v/>
      </c>
      <c r="B2613" s="20">
        <f>IF(Тех_Движение!$F$2610&gt;0,Тех_Движение!$I$2610,"")</f>
        <v/>
      </c>
      <c r="C2613" s="20">
        <f>IF($B2613="","",Тех_Движение!$D$2610)</f>
        <v/>
      </c>
      <c r="D2613" s="42">
        <f>IF($B2613="","",Тех_Движение!$B$2610)</f>
        <v/>
      </c>
      <c r="E2613" s="54">
        <f>IF($B2613="","",Тех_Движение!$F$2610)</f>
        <v/>
      </c>
      <c r="F2613" s="54">
        <f>IF($B2613="","",SUMIFS($E$5:$E2612,$C$5:$C2612,$C2613))</f>
        <v/>
      </c>
      <c r="G2613" s="54">
        <f>IF($B2613="","",MAX(0,$E2613-MAX(0,SUMIFS(Тех_Движение!$G$2:$G$5111,Тех_Движение!$D$2:$D$5111,$C2613,Тех_Движение!$B$2:$B$5111,"&lt;="&amp;Настройки!$B$5-1)-$F2613)))</f>
        <v/>
      </c>
      <c r="H2613" s="54">
        <f>IF($B2613="","",IF(AND($D2613&gt;=Настройки!$B$5,$D2613&lt;=Настройки!$B$6),$E2613,0))</f>
        <v/>
      </c>
      <c r="I2613" s="54">
        <f>IF($B2613="","",$G2613+$H2613-$J2613)</f>
        <v/>
      </c>
      <c r="J2613" s="54">
        <f>IF($B2613="","",MAX(0,$E2613-MAX(0,SUMIFS(Тех_Движение!$G$2:$G$5111,Тех_Движение!$D$2:$D$5111,$C2613,Тех_Движение!$B$2:$B$5111,"&lt;="&amp;Настройки!$B$6)-$F2613)))</f>
        <v/>
      </c>
      <c r="K2613" s="54">
        <f>IF(OR($B2613="",K$3&lt;$D2613+Настройки!$B$7),0,MAX(0,$E2613-MAX(0,SUMIFS(Тех_Движение!$G$2:$G$5111,Тех_Движение!$D$2:$D$5111,$C2613,Тех_Движение!$B$2:$B$5111,"&lt;="&amp;K$3)-$F2613)))</f>
        <v/>
      </c>
      <c r="L2613" s="54">
        <f>IF(OR($B2613="",L$3&lt;$D2613+Настройки!$B$7),0,MAX(0,$E2613-MAX(0,SUMIFS(Тех_Движение!$G$2:$G$5111,Тех_Движение!$D$2:$D$5111,$C2613,Тех_Движение!$B$2:$B$5111,"&lt;="&amp;L$3)-$F2613)))</f>
        <v/>
      </c>
      <c r="M2613" s="54">
        <f>IF(OR($B2613="",M$3&lt;$D2613+Настройки!$B$7),0,MAX(0,$E2613-MAX(0,SUMIFS(Тех_Движение!$G$2:$G$5111,Тех_Движение!$D$2:$D$5111,$C2613,Тех_Движение!$B$2:$B$5111,"&lt;="&amp;M$3)-$F2613)))</f>
        <v/>
      </c>
      <c r="N2613" s="54">
        <f>IF(OR($B2613="",N$3&lt;$D2613+Настройки!$B$7),0,MAX(0,$E2613-MAX(0,SUMIFS(Тех_Движение!$G$2:$G$5111,Тех_Движение!$D$2:$D$5111,$C2613,Тех_Движение!$B$2:$B$5111,"&lt;="&amp;N$3)-$F2613)))</f>
        <v/>
      </c>
      <c r="O2613" s="54">
        <f>IF(OR($B2613="",O$3&lt;$D2613+Настройки!$B$7),0,MAX(0,$E2613-MAX(0,SUMIFS(Тех_Движение!$G$2:$G$5111,Тех_Движение!$D$2:$D$5111,$C2613,Тех_Движение!$B$2:$B$5111,"&lt;="&amp;O$3)-$F2613)))</f>
        <v/>
      </c>
      <c r="P2613" s="54">
        <f>IF(OR($B2613="",P$3&lt;$D2613+Настройки!$B$7),0,MAX(0,$E2613-MAX(0,SUMIFS(Тех_Движение!$G$2:$G$5111,Тех_Движение!$D$2:$D$5111,$C2613,Тех_Движение!$B$2:$B$5111,"&lt;="&amp;P$3)-$F2613)))</f>
        <v/>
      </c>
      <c r="Q2613" s="54">
        <f>IF(OR($B2613="",Q$3&lt;$D2613+Настройки!$B$7),0,MAX(0,$E2613-MAX(0,SUMIFS(Тех_Движение!$G$2:$G$5111,Тех_Движение!$D$2:$D$5111,$C2613,Тех_Движение!$B$2:$B$5111,"&lt;="&amp;Q$3)-$F2613)))</f>
        <v/>
      </c>
      <c r="R2613" s="54">
        <f>IF($B2613="","",SUM($K2613:$Q2613))</f>
        <v/>
      </c>
      <c r="S2613" s="56">
        <f>IF($B2613="","",VLOOKUP($C2613,Настройки!$A$11:$L$17,9,FALSE))</f>
        <v/>
      </c>
      <c r="T2613" s="56">
        <f>IF($B2613="","",$R2613*$S2613)</f>
        <v/>
      </c>
    </row>
    <row r="2614">
      <c r="A2614" s="20">
        <f>Тех_Движение!$A$2611</f>
        <v/>
      </c>
      <c r="B2614" s="20">
        <f>IF(Тех_Движение!$F$2611&gt;0,Тех_Движение!$I$2611,"")</f>
        <v/>
      </c>
      <c r="C2614" s="20">
        <f>IF($B2614="","",Тех_Движение!$D$2611)</f>
        <v/>
      </c>
      <c r="D2614" s="42">
        <f>IF($B2614="","",Тех_Движение!$B$2611)</f>
        <v/>
      </c>
      <c r="E2614" s="54">
        <f>IF($B2614="","",Тех_Движение!$F$2611)</f>
        <v/>
      </c>
      <c r="F2614" s="54">
        <f>IF($B2614="","",SUMIFS($E$5:$E2613,$C$5:$C2613,$C2614))</f>
        <v/>
      </c>
      <c r="G2614" s="54">
        <f>IF($B2614="","",MAX(0,$E2614-MAX(0,SUMIFS(Тех_Движение!$G$2:$G$5111,Тех_Движение!$D$2:$D$5111,$C2614,Тех_Движение!$B$2:$B$5111,"&lt;="&amp;Настройки!$B$5-1)-$F2614)))</f>
        <v/>
      </c>
      <c r="H2614" s="54">
        <f>IF($B2614="","",IF(AND($D2614&gt;=Настройки!$B$5,$D2614&lt;=Настройки!$B$6),$E2614,0))</f>
        <v/>
      </c>
      <c r="I2614" s="54">
        <f>IF($B2614="","",$G2614+$H2614-$J2614)</f>
        <v/>
      </c>
      <c r="J2614" s="54">
        <f>IF($B2614="","",MAX(0,$E2614-MAX(0,SUMIFS(Тех_Движение!$G$2:$G$5111,Тех_Движение!$D$2:$D$5111,$C2614,Тех_Движение!$B$2:$B$5111,"&lt;="&amp;Настройки!$B$6)-$F2614)))</f>
        <v/>
      </c>
      <c r="K2614" s="54">
        <f>IF(OR($B2614="",K$3&lt;$D2614+Настройки!$B$7),0,MAX(0,$E2614-MAX(0,SUMIFS(Тех_Движение!$G$2:$G$5111,Тех_Движение!$D$2:$D$5111,$C2614,Тех_Движение!$B$2:$B$5111,"&lt;="&amp;K$3)-$F2614)))</f>
        <v/>
      </c>
      <c r="L2614" s="54">
        <f>IF(OR($B2614="",L$3&lt;$D2614+Настройки!$B$7),0,MAX(0,$E2614-MAX(0,SUMIFS(Тех_Движение!$G$2:$G$5111,Тех_Движение!$D$2:$D$5111,$C2614,Тех_Движение!$B$2:$B$5111,"&lt;="&amp;L$3)-$F2614)))</f>
        <v/>
      </c>
      <c r="M2614" s="54">
        <f>IF(OR($B2614="",M$3&lt;$D2614+Настройки!$B$7),0,MAX(0,$E2614-MAX(0,SUMIFS(Тех_Движение!$G$2:$G$5111,Тех_Движение!$D$2:$D$5111,$C2614,Тех_Движение!$B$2:$B$5111,"&lt;="&amp;M$3)-$F2614)))</f>
        <v/>
      </c>
      <c r="N2614" s="54">
        <f>IF(OR($B2614="",N$3&lt;$D2614+Настройки!$B$7),0,MAX(0,$E2614-MAX(0,SUMIFS(Тех_Движение!$G$2:$G$5111,Тех_Движение!$D$2:$D$5111,$C2614,Тех_Движение!$B$2:$B$5111,"&lt;="&amp;N$3)-$F2614)))</f>
        <v/>
      </c>
      <c r="O2614" s="54">
        <f>IF(OR($B2614="",O$3&lt;$D2614+Настройки!$B$7),0,MAX(0,$E2614-MAX(0,SUMIFS(Тех_Движение!$G$2:$G$5111,Тех_Движение!$D$2:$D$5111,$C2614,Тех_Движение!$B$2:$B$5111,"&lt;="&amp;O$3)-$F2614)))</f>
        <v/>
      </c>
      <c r="P2614" s="54">
        <f>IF(OR($B2614="",P$3&lt;$D2614+Настройки!$B$7),0,MAX(0,$E2614-MAX(0,SUMIFS(Тех_Движение!$G$2:$G$5111,Тех_Движение!$D$2:$D$5111,$C2614,Тех_Движение!$B$2:$B$5111,"&lt;="&amp;P$3)-$F2614)))</f>
        <v/>
      </c>
      <c r="Q2614" s="54">
        <f>IF(OR($B2614="",Q$3&lt;$D2614+Настройки!$B$7),0,MAX(0,$E2614-MAX(0,SUMIFS(Тех_Движение!$G$2:$G$5111,Тех_Движение!$D$2:$D$5111,$C2614,Тех_Движение!$B$2:$B$5111,"&lt;="&amp;Q$3)-$F2614)))</f>
        <v/>
      </c>
      <c r="R2614" s="54">
        <f>IF($B2614="","",SUM($K2614:$Q2614))</f>
        <v/>
      </c>
      <c r="S2614" s="56">
        <f>IF($B2614="","",VLOOKUP($C2614,Настройки!$A$11:$L$17,9,FALSE))</f>
        <v/>
      </c>
      <c r="T2614" s="56">
        <f>IF($B2614="","",$R2614*$S2614)</f>
        <v/>
      </c>
    </row>
    <row r="2615">
      <c r="A2615" s="20">
        <f>Тех_Движение!$A$2612</f>
        <v/>
      </c>
      <c r="B2615" s="20">
        <f>IF(Тех_Движение!$F$2612&gt;0,Тех_Движение!$I$2612,"")</f>
        <v/>
      </c>
      <c r="C2615" s="20">
        <f>IF($B2615="","",Тех_Движение!$D$2612)</f>
        <v/>
      </c>
      <c r="D2615" s="42">
        <f>IF($B2615="","",Тех_Движение!$B$2612)</f>
        <v/>
      </c>
      <c r="E2615" s="54">
        <f>IF($B2615="","",Тех_Движение!$F$2612)</f>
        <v/>
      </c>
      <c r="F2615" s="54">
        <f>IF($B2615="","",SUMIFS($E$5:$E2614,$C$5:$C2614,$C2615))</f>
        <v/>
      </c>
      <c r="G2615" s="54">
        <f>IF($B2615="","",MAX(0,$E2615-MAX(0,SUMIFS(Тех_Движение!$G$2:$G$5111,Тех_Движение!$D$2:$D$5111,$C2615,Тех_Движение!$B$2:$B$5111,"&lt;="&amp;Настройки!$B$5-1)-$F2615)))</f>
        <v/>
      </c>
      <c r="H2615" s="54">
        <f>IF($B2615="","",IF(AND($D2615&gt;=Настройки!$B$5,$D2615&lt;=Настройки!$B$6),$E2615,0))</f>
        <v/>
      </c>
      <c r="I2615" s="54">
        <f>IF($B2615="","",$G2615+$H2615-$J2615)</f>
        <v/>
      </c>
      <c r="J2615" s="54">
        <f>IF($B2615="","",MAX(0,$E2615-MAX(0,SUMIFS(Тех_Движение!$G$2:$G$5111,Тех_Движение!$D$2:$D$5111,$C2615,Тех_Движение!$B$2:$B$5111,"&lt;="&amp;Настройки!$B$6)-$F2615)))</f>
        <v/>
      </c>
      <c r="K2615" s="54">
        <f>IF(OR($B2615="",K$3&lt;$D2615+Настройки!$B$7),0,MAX(0,$E2615-MAX(0,SUMIFS(Тех_Движение!$G$2:$G$5111,Тех_Движение!$D$2:$D$5111,$C2615,Тех_Движение!$B$2:$B$5111,"&lt;="&amp;K$3)-$F2615)))</f>
        <v/>
      </c>
      <c r="L2615" s="54">
        <f>IF(OR($B2615="",L$3&lt;$D2615+Настройки!$B$7),0,MAX(0,$E2615-MAX(0,SUMIFS(Тех_Движение!$G$2:$G$5111,Тех_Движение!$D$2:$D$5111,$C2615,Тех_Движение!$B$2:$B$5111,"&lt;="&amp;L$3)-$F2615)))</f>
        <v/>
      </c>
      <c r="M2615" s="54">
        <f>IF(OR($B2615="",M$3&lt;$D2615+Настройки!$B$7),0,MAX(0,$E2615-MAX(0,SUMIFS(Тех_Движение!$G$2:$G$5111,Тех_Движение!$D$2:$D$5111,$C2615,Тех_Движение!$B$2:$B$5111,"&lt;="&amp;M$3)-$F2615)))</f>
        <v/>
      </c>
      <c r="N2615" s="54">
        <f>IF(OR($B2615="",N$3&lt;$D2615+Настройки!$B$7),0,MAX(0,$E2615-MAX(0,SUMIFS(Тех_Движение!$G$2:$G$5111,Тех_Движение!$D$2:$D$5111,$C2615,Тех_Движение!$B$2:$B$5111,"&lt;="&amp;N$3)-$F2615)))</f>
        <v/>
      </c>
      <c r="O2615" s="54">
        <f>IF(OR($B2615="",O$3&lt;$D2615+Настройки!$B$7),0,MAX(0,$E2615-MAX(0,SUMIFS(Тех_Движение!$G$2:$G$5111,Тех_Движение!$D$2:$D$5111,$C2615,Тех_Движение!$B$2:$B$5111,"&lt;="&amp;O$3)-$F2615)))</f>
        <v/>
      </c>
      <c r="P2615" s="54">
        <f>IF(OR($B2615="",P$3&lt;$D2615+Настройки!$B$7),0,MAX(0,$E2615-MAX(0,SUMIFS(Тех_Движение!$G$2:$G$5111,Тех_Движение!$D$2:$D$5111,$C2615,Тех_Движение!$B$2:$B$5111,"&lt;="&amp;P$3)-$F2615)))</f>
        <v/>
      </c>
      <c r="Q2615" s="54">
        <f>IF(OR($B2615="",Q$3&lt;$D2615+Настройки!$B$7),0,MAX(0,$E2615-MAX(0,SUMIFS(Тех_Движение!$G$2:$G$5111,Тех_Движение!$D$2:$D$5111,$C2615,Тех_Движение!$B$2:$B$5111,"&lt;="&amp;Q$3)-$F2615)))</f>
        <v/>
      </c>
      <c r="R2615" s="54">
        <f>IF($B2615="","",SUM($K2615:$Q2615))</f>
        <v/>
      </c>
      <c r="S2615" s="56">
        <f>IF($B2615="","",VLOOKUP($C2615,Настройки!$A$11:$L$17,9,FALSE))</f>
        <v/>
      </c>
      <c r="T2615" s="56">
        <f>IF($B2615="","",$R2615*$S2615)</f>
        <v/>
      </c>
    </row>
    <row r="2616">
      <c r="A2616" s="20">
        <f>Тех_Движение!$A$2613</f>
        <v/>
      </c>
      <c r="B2616" s="20">
        <f>IF(Тех_Движение!$F$2613&gt;0,Тех_Движение!$I$2613,"")</f>
        <v/>
      </c>
      <c r="C2616" s="20">
        <f>IF($B2616="","",Тех_Движение!$D$2613)</f>
        <v/>
      </c>
      <c r="D2616" s="42">
        <f>IF($B2616="","",Тех_Движение!$B$2613)</f>
        <v/>
      </c>
      <c r="E2616" s="54">
        <f>IF($B2616="","",Тех_Движение!$F$2613)</f>
        <v/>
      </c>
      <c r="F2616" s="54">
        <f>IF($B2616="","",SUMIFS($E$5:$E2615,$C$5:$C2615,$C2616))</f>
        <v/>
      </c>
      <c r="G2616" s="54">
        <f>IF($B2616="","",MAX(0,$E2616-MAX(0,SUMIFS(Тех_Движение!$G$2:$G$5111,Тех_Движение!$D$2:$D$5111,$C2616,Тех_Движение!$B$2:$B$5111,"&lt;="&amp;Настройки!$B$5-1)-$F2616)))</f>
        <v/>
      </c>
      <c r="H2616" s="54">
        <f>IF($B2616="","",IF(AND($D2616&gt;=Настройки!$B$5,$D2616&lt;=Настройки!$B$6),$E2616,0))</f>
        <v/>
      </c>
      <c r="I2616" s="54">
        <f>IF($B2616="","",$G2616+$H2616-$J2616)</f>
        <v/>
      </c>
      <c r="J2616" s="54">
        <f>IF($B2616="","",MAX(0,$E2616-MAX(0,SUMIFS(Тех_Движение!$G$2:$G$5111,Тех_Движение!$D$2:$D$5111,$C2616,Тех_Движение!$B$2:$B$5111,"&lt;="&amp;Настройки!$B$6)-$F2616)))</f>
        <v/>
      </c>
      <c r="K2616" s="54">
        <f>IF(OR($B2616="",K$3&lt;$D2616+Настройки!$B$7),0,MAX(0,$E2616-MAX(0,SUMIFS(Тех_Движение!$G$2:$G$5111,Тех_Движение!$D$2:$D$5111,$C2616,Тех_Движение!$B$2:$B$5111,"&lt;="&amp;K$3)-$F2616)))</f>
        <v/>
      </c>
      <c r="L2616" s="54">
        <f>IF(OR($B2616="",L$3&lt;$D2616+Настройки!$B$7),0,MAX(0,$E2616-MAX(0,SUMIFS(Тех_Движение!$G$2:$G$5111,Тех_Движение!$D$2:$D$5111,$C2616,Тех_Движение!$B$2:$B$5111,"&lt;="&amp;L$3)-$F2616)))</f>
        <v/>
      </c>
      <c r="M2616" s="54">
        <f>IF(OR($B2616="",M$3&lt;$D2616+Настройки!$B$7),0,MAX(0,$E2616-MAX(0,SUMIFS(Тех_Движение!$G$2:$G$5111,Тех_Движение!$D$2:$D$5111,$C2616,Тех_Движение!$B$2:$B$5111,"&lt;="&amp;M$3)-$F2616)))</f>
        <v/>
      </c>
      <c r="N2616" s="54">
        <f>IF(OR($B2616="",N$3&lt;$D2616+Настройки!$B$7),0,MAX(0,$E2616-MAX(0,SUMIFS(Тех_Движение!$G$2:$G$5111,Тех_Движение!$D$2:$D$5111,$C2616,Тех_Движение!$B$2:$B$5111,"&lt;="&amp;N$3)-$F2616)))</f>
        <v/>
      </c>
      <c r="O2616" s="54">
        <f>IF(OR($B2616="",O$3&lt;$D2616+Настройки!$B$7),0,MAX(0,$E2616-MAX(0,SUMIFS(Тех_Движение!$G$2:$G$5111,Тех_Движение!$D$2:$D$5111,$C2616,Тех_Движение!$B$2:$B$5111,"&lt;="&amp;O$3)-$F2616)))</f>
        <v/>
      </c>
      <c r="P2616" s="54">
        <f>IF(OR($B2616="",P$3&lt;$D2616+Настройки!$B$7),0,MAX(0,$E2616-MAX(0,SUMIFS(Тех_Движение!$G$2:$G$5111,Тех_Движение!$D$2:$D$5111,$C2616,Тех_Движение!$B$2:$B$5111,"&lt;="&amp;P$3)-$F2616)))</f>
        <v/>
      </c>
      <c r="Q2616" s="54">
        <f>IF(OR($B2616="",Q$3&lt;$D2616+Настройки!$B$7),0,MAX(0,$E2616-MAX(0,SUMIFS(Тех_Движение!$G$2:$G$5111,Тех_Движение!$D$2:$D$5111,$C2616,Тех_Движение!$B$2:$B$5111,"&lt;="&amp;Q$3)-$F2616)))</f>
        <v/>
      </c>
      <c r="R2616" s="54">
        <f>IF($B2616="","",SUM($K2616:$Q2616))</f>
        <v/>
      </c>
      <c r="S2616" s="56">
        <f>IF($B2616="","",VLOOKUP($C2616,Настройки!$A$11:$L$17,9,FALSE))</f>
        <v/>
      </c>
      <c r="T2616" s="56">
        <f>IF($B2616="","",$R2616*$S2616)</f>
        <v/>
      </c>
    </row>
    <row r="2617">
      <c r="A2617" s="20">
        <f>Тех_Движение!$A$2614</f>
        <v/>
      </c>
      <c r="B2617" s="20">
        <f>IF(Тех_Движение!$F$2614&gt;0,Тех_Движение!$I$2614,"")</f>
        <v/>
      </c>
      <c r="C2617" s="20">
        <f>IF($B2617="","",Тех_Движение!$D$2614)</f>
        <v/>
      </c>
      <c r="D2617" s="42">
        <f>IF($B2617="","",Тех_Движение!$B$2614)</f>
        <v/>
      </c>
      <c r="E2617" s="54">
        <f>IF($B2617="","",Тех_Движение!$F$2614)</f>
        <v/>
      </c>
      <c r="F2617" s="54">
        <f>IF($B2617="","",SUMIFS($E$5:$E2616,$C$5:$C2616,$C2617))</f>
        <v/>
      </c>
      <c r="G2617" s="54">
        <f>IF($B2617="","",MAX(0,$E2617-MAX(0,SUMIFS(Тех_Движение!$G$2:$G$5111,Тех_Движение!$D$2:$D$5111,$C2617,Тех_Движение!$B$2:$B$5111,"&lt;="&amp;Настройки!$B$5-1)-$F2617)))</f>
        <v/>
      </c>
      <c r="H2617" s="54">
        <f>IF($B2617="","",IF(AND($D2617&gt;=Настройки!$B$5,$D2617&lt;=Настройки!$B$6),$E2617,0))</f>
        <v/>
      </c>
      <c r="I2617" s="54">
        <f>IF($B2617="","",$G2617+$H2617-$J2617)</f>
        <v/>
      </c>
      <c r="J2617" s="54">
        <f>IF($B2617="","",MAX(0,$E2617-MAX(0,SUMIFS(Тех_Движение!$G$2:$G$5111,Тех_Движение!$D$2:$D$5111,$C2617,Тех_Движение!$B$2:$B$5111,"&lt;="&amp;Настройки!$B$6)-$F2617)))</f>
        <v/>
      </c>
      <c r="K2617" s="54">
        <f>IF(OR($B2617="",K$3&lt;$D2617+Настройки!$B$7),0,MAX(0,$E2617-MAX(0,SUMIFS(Тех_Движение!$G$2:$G$5111,Тех_Движение!$D$2:$D$5111,$C2617,Тех_Движение!$B$2:$B$5111,"&lt;="&amp;K$3)-$F2617)))</f>
        <v/>
      </c>
      <c r="L2617" s="54">
        <f>IF(OR($B2617="",L$3&lt;$D2617+Настройки!$B$7),0,MAX(0,$E2617-MAX(0,SUMIFS(Тех_Движение!$G$2:$G$5111,Тех_Движение!$D$2:$D$5111,$C2617,Тех_Движение!$B$2:$B$5111,"&lt;="&amp;L$3)-$F2617)))</f>
        <v/>
      </c>
      <c r="M2617" s="54">
        <f>IF(OR($B2617="",M$3&lt;$D2617+Настройки!$B$7),0,MAX(0,$E2617-MAX(0,SUMIFS(Тех_Движение!$G$2:$G$5111,Тех_Движение!$D$2:$D$5111,$C2617,Тех_Движение!$B$2:$B$5111,"&lt;="&amp;M$3)-$F2617)))</f>
        <v/>
      </c>
      <c r="N2617" s="54">
        <f>IF(OR($B2617="",N$3&lt;$D2617+Настройки!$B$7),0,MAX(0,$E2617-MAX(0,SUMIFS(Тех_Движение!$G$2:$G$5111,Тех_Движение!$D$2:$D$5111,$C2617,Тех_Движение!$B$2:$B$5111,"&lt;="&amp;N$3)-$F2617)))</f>
        <v/>
      </c>
      <c r="O2617" s="54">
        <f>IF(OR($B2617="",O$3&lt;$D2617+Настройки!$B$7),0,MAX(0,$E2617-MAX(0,SUMIFS(Тех_Движение!$G$2:$G$5111,Тех_Движение!$D$2:$D$5111,$C2617,Тех_Движение!$B$2:$B$5111,"&lt;="&amp;O$3)-$F2617)))</f>
        <v/>
      </c>
      <c r="P2617" s="54">
        <f>IF(OR($B2617="",P$3&lt;$D2617+Настройки!$B$7),0,MAX(0,$E2617-MAX(0,SUMIFS(Тех_Движение!$G$2:$G$5111,Тех_Движение!$D$2:$D$5111,$C2617,Тех_Движение!$B$2:$B$5111,"&lt;="&amp;P$3)-$F2617)))</f>
        <v/>
      </c>
      <c r="Q2617" s="54">
        <f>IF(OR($B2617="",Q$3&lt;$D2617+Настройки!$B$7),0,MAX(0,$E2617-MAX(0,SUMIFS(Тех_Движение!$G$2:$G$5111,Тех_Движение!$D$2:$D$5111,$C2617,Тех_Движение!$B$2:$B$5111,"&lt;="&amp;Q$3)-$F2617)))</f>
        <v/>
      </c>
      <c r="R2617" s="54">
        <f>IF($B2617="","",SUM($K2617:$Q2617))</f>
        <v/>
      </c>
      <c r="S2617" s="56">
        <f>IF($B2617="","",VLOOKUP($C2617,Настройки!$A$11:$L$17,9,FALSE))</f>
        <v/>
      </c>
      <c r="T2617" s="56">
        <f>IF($B2617="","",$R2617*$S2617)</f>
        <v/>
      </c>
    </row>
    <row r="2618">
      <c r="A2618" s="20">
        <f>Тех_Движение!$A$2615</f>
        <v/>
      </c>
      <c r="B2618" s="20">
        <f>IF(Тех_Движение!$F$2615&gt;0,Тех_Движение!$I$2615,"")</f>
        <v/>
      </c>
      <c r="C2618" s="20">
        <f>IF($B2618="","",Тех_Движение!$D$2615)</f>
        <v/>
      </c>
      <c r="D2618" s="42">
        <f>IF($B2618="","",Тех_Движение!$B$2615)</f>
        <v/>
      </c>
      <c r="E2618" s="54">
        <f>IF($B2618="","",Тех_Движение!$F$2615)</f>
        <v/>
      </c>
      <c r="F2618" s="54">
        <f>IF($B2618="","",SUMIFS($E$5:$E2617,$C$5:$C2617,$C2618))</f>
        <v/>
      </c>
      <c r="G2618" s="54">
        <f>IF($B2618="","",MAX(0,$E2618-MAX(0,SUMIFS(Тех_Движение!$G$2:$G$5111,Тех_Движение!$D$2:$D$5111,$C2618,Тех_Движение!$B$2:$B$5111,"&lt;="&amp;Настройки!$B$5-1)-$F2618)))</f>
        <v/>
      </c>
      <c r="H2618" s="54">
        <f>IF($B2618="","",IF(AND($D2618&gt;=Настройки!$B$5,$D2618&lt;=Настройки!$B$6),$E2618,0))</f>
        <v/>
      </c>
      <c r="I2618" s="54">
        <f>IF($B2618="","",$G2618+$H2618-$J2618)</f>
        <v/>
      </c>
      <c r="J2618" s="54">
        <f>IF($B2618="","",MAX(0,$E2618-MAX(0,SUMIFS(Тех_Движение!$G$2:$G$5111,Тех_Движение!$D$2:$D$5111,$C2618,Тех_Движение!$B$2:$B$5111,"&lt;="&amp;Настройки!$B$6)-$F2618)))</f>
        <v/>
      </c>
      <c r="K2618" s="54">
        <f>IF(OR($B2618="",K$3&lt;$D2618+Настройки!$B$7),0,MAX(0,$E2618-MAX(0,SUMIFS(Тех_Движение!$G$2:$G$5111,Тех_Движение!$D$2:$D$5111,$C2618,Тех_Движение!$B$2:$B$5111,"&lt;="&amp;K$3)-$F2618)))</f>
        <v/>
      </c>
      <c r="L2618" s="54">
        <f>IF(OR($B2618="",L$3&lt;$D2618+Настройки!$B$7),0,MAX(0,$E2618-MAX(0,SUMIFS(Тех_Движение!$G$2:$G$5111,Тех_Движение!$D$2:$D$5111,$C2618,Тех_Движение!$B$2:$B$5111,"&lt;="&amp;L$3)-$F2618)))</f>
        <v/>
      </c>
      <c r="M2618" s="54">
        <f>IF(OR($B2618="",M$3&lt;$D2618+Настройки!$B$7),0,MAX(0,$E2618-MAX(0,SUMIFS(Тех_Движение!$G$2:$G$5111,Тех_Движение!$D$2:$D$5111,$C2618,Тех_Движение!$B$2:$B$5111,"&lt;="&amp;M$3)-$F2618)))</f>
        <v/>
      </c>
      <c r="N2618" s="54">
        <f>IF(OR($B2618="",N$3&lt;$D2618+Настройки!$B$7),0,MAX(0,$E2618-MAX(0,SUMIFS(Тех_Движение!$G$2:$G$5111,Тех_Движение!$D$2:$D$5111,$C2618,Тех_Движение!$B$2:$B$5111,"&lt;="&amp;N$3)-$F2618)))</f>
        <v/>
      </c>
      <c r="O2618" s="54">
        <f>IF(OR($B2618="",O$3&lt;$D2618+Настройки!$B$7),0,MAX(0,$E2618-MAX(0,SUMIFS(Тех_Движение!$G$2:$G$5111,Тех_Движение!$D$2:$D$5111,$C2618,Тех_Движение!$B$2:$B$5111,"&lt;="&amp;O$3)-$F2618)))</f>
        <v/>
      </c>
      <c r="P2618" s="54">
        <f>IF(OR($B2618="",P$3&lt;$D2618+Настройки!$B$7),0,MAX(0,$E2618-MAX(0,SUMIFS(Тех_Движение!$G$2:$G$5111,Тех_Движение!$D$2:$D$5111,$C2618,Тех_Движение!$B$2:$B$5111,"&lt;="&amp;P$3)-$F2618)))</f>
        <v/>
      </c>
      <c r="Q2618" s="54">
        <f>IF(OR($B2618="",Q$3&lt;$D2618+Настройки!$B$7),0,MAX(0,$E2618-MAX(0,SUMIFS(Тех_Движение!$G$2:$G$5111,Тех_Движение!$D$2:$D$5111,$C2618,Тех_Движение!$B$2:$B$5111,"&lt;="&amp;Q$3)-$F2618)))</f>
        <v/>
      </c>
      <c r="R2618" s="54">
        <f>IF($B2618="","",SUM($K2618:$Q2618))</f>
        <v/>
      </c>
      <c r="S2618" s="56">
        <f>IF($B2618="","",VLOOKUP($C2618,Настройки!$A$11:$L$17,9,FALSE))</f>
        <v/>
      </c>
      <c r="T2618" s="56">
        <f>IF($B2618="","",$R2618*$S2618)</f>
        <v/>
      </c>
    </row>
    <row r="2619">
      <c r="A2619" s="20">
        <f>Тех_Движение!$A$2616</f>
        <v/>
      </c>
      <c r="B2619" s="20">
        <f>IF(Тех_Движение!$F$2616&gt;0,Тех_Движение!$I$2616,"")</f>
        <v/>
      </c>
      <c r="C2619" s="20">
        <f>IF($B2619="","",Тех_Движение!$D$2616)</f>
        <v/>
      </c>
      <c r="D2619" s="42">
        <f>IF($B2619="","",Тех_Движение!$B$2616)</f>
        <v/>
      </c>
      <c r="E2619" s="54">
        <f>IF($B2619="","",Тех_Движение!$F$2616)</f>
        <v/>
      </c>
      <c r="F2619" s="54">
        <f>IF($B2619="","",SUMIFS($E$5:$E2618,$C$5:$C2618,$C2619))</f>
        <v/>
      </c>
      <c r="G2619" s="54">
        <f>IF($B2619="","",MAX(0,$E2619-MAX(0,SUMIFS(Тех_Движение!$G$2:$G$5111,Тех_Движение!$D$2:$D$5111,$C2619,Тех_Движение!$B$2:$B$5111,"&lt;="&amp;Настройки!$B$5-1)-$F2619)))</f>
        <v/>
      </c>
      <c r="H2619" s="54">
        <f>IF($B2619="","",IF(AND($D2619&gt;=Настройки!$B$5,$D2619&lt;=Настройки!$B$6),$E2619,0))</f>
        <v/>
      </c>
      <c r="I2619" s="54">
        <f>IF($B2619="","",$G2619+$H2619-$J2619)</f>
        <v/>
      </c>
      <c r="J2619" s="54">
        <f>IF($B2619="","",MAX(0,$E2619-MAX(0,SUMIFS(Тех_Движение!$G$2:$G$5111,Тех_Движение!$D$2:$D$5111,$C2619,Тех_Движение!$B$2:$B$5111,"&lt;="&amp;Настройки!$B$6)-$F2619)))</f>
        <v/>
      </c>
      <c r="K2619" s="54">
        <f>IF(OR($B2619="",K$3&lt;$D2619+Настройки!$B$7),0,MAX(0,$E2619-MAX(0,SUMIFS(Тех_Движение!$G$2:$G$5111,Тех_Движение!$D$2:$D$5111,$C2619,Тех_Движение!$B$2:$B$5111,"&lt;="&amp;K$3)-$F2619)))</f>
        <v/>
      </c>
      <c r="L2619" s="54">
        <f>IF(OR($B2619="",L$3&lt;$D2619+Настройки!$B$7),0,MAX(0,$E2619-MAX(0,SUMIFS(Тех_Движение!$G$2:$G$5111,Тех_Движение!$D$2:$D$5111,$C2619,Тех_Движение!$B$2:$B$5111,"&lt;="&amp;L$3)-$F2619)))</f>
        <v/>
      </c>
      <c r="M2619" s="54">
        <f>IF(OR($B2619="",M$3&lt;$D2619+Настройки!$B$7),0,MAX(0,$E2619-MAX(0,SUMIFS(Тех_Движение!$G$2:$G$5111,Тех_Движение!$D$2:$D$5111,$C2619,Тех_Движение!$B$2:$B$5111,"&lt;="&amp;M$3)-$F2619)))</f>
        <v/>
      </c>
      <c r="N2619" s="54">
        <f>IF(OR($B2619="",N$3&lt;$D2619+Настройки!$B$7),0,MAX(0,$E2619-MAX(0,SUMIFS(Тех_Движение!$G$2:$G$5111,Тех_Движение!$D$2:$D$5111,$C2619,Тех_Движение!$B$2:$B$5111,"&lt;="&amp;N$3)-$F2619)))</f>
        <v/>
      </c>
      <c r="O2619" s="54">
        <f>IF(OR($B2619="",O$3&lt;$D2619+Настройки!$B$7),0,MAX(0,$E2619-MAX(0,SUMIFS(Тех_Движение!$G$2:$G$5111,Тех_Движение!$D$2:$D$5111,$C2619,Тех_Движение!$B$2:$B$5111,"&lt;="&amp;O$3)-$F2619)))</f>
        <v/>
      </c>
      <c r="P2619" s="54">
        <f>IF(OR($B2619="",P$3&lt;$D2619+Настройки!$B$7),0,MAX(0,$E2619-MAX(0,SUMIFS(Тех_Движение!$G$2:$G$5111,Тех_Движение!$D$2:$D$5111,$C2619,Тех_Движение!$B$2:$B$5111,"&lt;="&amp;P$3)-$F2619)))</f>
        <v/>
      </c>
      <c r="Q2619" s="54">
        <f>IF(OR($B2619="",Q$3&lt;$D2619+Настройки!$B$7),0,MAX(0,$E2619-MAX(0,SUMIFS(Тех_Движение!$G$2:$G$5111,Тех_Движение!$D$2:$D$5111,$C2619,Тех_Движение!$B$2:$B$5111,"&lt;="&amp;Q$3)-$F2619)))</f>
        <v/>
      </c>
      <c r="R2619" s="54">
        <f>IF($B2619="","",SUM($K2619:$Q2619))</f>
        <v/>
      </c>
      <c r="S2619" s="56">
        <f>IF($B2619="","",VLOOKUP($C2619,Настройки!$A$11:$L$17,9,FALSE))</f>
        <v/>
      </c>
      <c r="T2619" s="56">
        <f>IF($B2619="","",$R2619*$S2619)</f>
        <v/>
      </c>
    </row>
    <row r="2620">
      <c r="A2620" s="20">
        <f>Тех_Движение!$A$2617</f>
        <v/>
      </c>
      <c r="B2620" s="20">
        <f>IF(Тех_Движение!$F$2617&gt;0,Тех_Движение!$I$2617,"")</f>
        <v/>
      </c>
      <c r="C2620" s="20">
        <f>IF($B2620="","",Тех_Движение!$D$2617)</f>
        <v/>
      </c>
      <c r="D2620" s="42">
        <f>IF($B2620="","",Тех_Движение!$B$2617)</f>
        <v/>
      </c>
      <c r="E2620" s="54">
        <f>IF($B2620="","",Тех_Движение!$F$2617)</f>
        <v/>
      </c>
      <c r="F2620" s="54">
        <f>IF($B2620="","",SUMIFS($E$5:$E2619,$C$5:$C2619,$C2620))</f>
        <v/>
      </c>
      <c r="G2620" s="54">
        <f>IF($B2620="","",MAX(0,$E2620-MAX(0,SUMIFS(Тех_Движение!$G$2:$G$5111,Тех_Движение!$D$2:$D$5111,$C2620,Тех_Движение!$B$2:$B$5111,"&lt;="&amp;Настройки!$B$5-1)-$F2620)))</f>
        <v/>
      </c>
      <c r="H2620" s="54">
        <f>IF($B2620="","",IF(AND($D2620&gt;=Настройки!$B$5,$D2620&lt;=Настройки!$B$6),$E2620,0))</f>
        <v/>
      </c>
      <c r="I2620" s="54">
        <f>IF($B2620="","",$G2620+$H2620-$J2620)</f>
        <v/>
      </c>
      <c r="J2620" s="54">
        <f>IF($B2620="","",MAX(0,$E2620-MAX(0,SUMIFS(Тех_Движение!$G$2:$G$5111,Тех_Движение!$D$2:$D$5111,$C2620,Тех_Движение!$B$2:$B$5111,"&lt;="&amp;Настройки!$B$6)-$F2620)))</f>
        <v/>
      </c>
      <c r="K2620" s="54">
        <f>IF(OR($B2620="",K$3&lt;$D2620+Настройки!$B$7),0,MAX(0,$E2620-MAX(0,SUMIFS(Тех_Движение!$G$2:$G$5111,Тех_Движение!$D$2:$D$5111,$C2620,Тех_Движение!$B$2:$B$5111,"&lt;="&amp;K$3)-$F2620)))</f>
        <v/>
      </c>
      <c r="L2620" s="54">
        <f>IF(OR($B2620="",L$3&lt;$D2620+Настройки!$B$7),0,MAX(0,$E2620-MAX(0,SUMIFS(Тех_Движение!$G$2:$G$5111,Тех_Движение!$D$2:$D$5111,$C2620,Тех_Движение!$B$2:$B$5111,"&lt;="&amp;L$3)-$F2620)))</f>
        <v/>
      </c>
      <c r="M2620" s="54">
        <f>IF(OR($B2620="",M$3&lt;$D2620+Настройки!$B$7),0,MAX(0,$E2620-MAX(0,SUMIFS(Тех_Движение!$G$2:$G$5111,Тех_Движение!$D$2:$D$5111,$C2620,Тех_Движение!$B$2:$B$5111,"&lt;="&amp;M$3)-$F2620)))</f>
        <v/>
      </c>
      <c r="N2620" s="54">
        <f>IF(OR($B2620="",N$3&lt;$D2620+Настройки!$B$7),0,MAX(0,$E2620-MAX(0,SUMIFS(Тех_Движение!$G$2:$G$5111,Тех_Движение!$D$2:$D$5111,$C2620,Тех_Движение!$B$2:$B$5111,"&lt;="&amp;N$3)-$F2620)))</f>
        <v/>
      </c>
      <c r="O2620" s="54">
        <f>IF(OR($B2620="",O$3&lt;$D2620+Настройки!$B$7),0,MAX(0,$E2620-MAX(0,SUMIFS(Тех_Движение!$G$2:$G$5111,Тех_Движение!$D$2:$D$5111,$C2620,Тех_Движение!$B$2:$B$5111,"&lt;="&amp;O$3)-$F2620)))</f>
        <v/>
      </c>
      <c r="P2620" s="54">
        <f>IF(OR($B2620="",P$3&lt;$D2620+Настройки!$B$7),0,MAX(0,$E2620-MAX(0,SUMIFS(Тех_Движение!$G$2:$G$5111,Тех_Движение!$D$2:$D$5111,$C2620,Тех_Движение!$B$2:$B$5111,"&lt;="&amp;P$3)-$F2620)))</f>
        <v/>
      </c>
      <c r="Q2620" s="54">
        <f>IF(OR($B2620="",Q$3&lt;$D2620+Настройки!$B$7),0,MAX(0,$E2620-MAX(0,SUMIFS(Тех_Движение!$G$2:$G$5111,Тех_Движение!$D$2:$D$5111,$C2620,Тех_Движение!$B$2:$B$5111,"&lt;="&amp;Q$3)-$F2620)))</f>
        <v/>
      </c>
      <c r="R2620" s="54">
        <f>IF($B2620="","",SUM($K2620:$Q2620))</f>
        <v/>
      </c>
      <c r="S2620" s="56">
        <f>IF($B2620="","",VLOOKUP($C2620,Настройки!$A$11:$L$17,9,FALSE))</f>
        <v/>
      </c>
      <c r="T2620" s="56">
        <f>IF($B2620="","",$R2620*$S2620)</f>
        <v/>
      </c>
    </row>
    <row r="2621">
      <c r="A2621" s="20">
        <f>Тех_Движение!$A$2618</f>
        <v/>
      </c>
      <c r="B2621" s="20">
        <f>IF(Тех_Движение!$F$2618&gt;0,Тех_Движение!$I$2618,"")</f>
        <v/>
      </c>
      <c r="C2621" s="20">
        <f>IF($B2621="","",Тех_Движение!$D$2618)</f>
        <v/>
      </c>
      <c r="D2621" s="42">
        <f>IF($B2621="","",Тех_Движение!$B$2618)</f>
        <v/>
      </c>
      <c r="E2621" s="54">
        <f>IF($B2621="","",Тех_Движение!$F$2618)</f>
        <v/>
      </c>
      <c r="F2621" s="54">
        <f>IF($B2621="","",SUMIFS($E$5:$E2620,$C$5:$C2620,$C2621))</f>
        <v/>
      </c>
      <c r="G2621" s="54">
        <f>IF($B2621="","",MAX(0,$E2621-MAX(0,SUMIFS(Тех_Движение!$G$2:$G$5111,Тех_Движение!$D$2:$D$5111,$C2621,Тех_Движение!$B$2:$B$5111,"&lt;="&amp;Настройки!$B$5-1)-$F2621)))</f>
        <v/>
      </c>
      <c r="H2621" s="54">
        <f>IF($B2621="","",IF(AND($D2621&gt;=Настройки!$B$5,$D2621&lt;=Настройки!$B$6),$E2621,0))</f>
        <v/>
      </c>
      <c r="I2621" s="54">
        <f>IF($B2621="","",$G2621+$H2621-$J2621)</f>
        <v/>
      </c>
      <c r="J2621" s="54">
        <f>IF($B2621="","",MAX(0,$E2621-MAX(0,SUMIFS(Тех_Движение!$G$2:$G$5111,Тех_Движение!$D$2:$D$5111,$C2621,Тех_Движение!$B$2:$B$5111,"&lt;="&amp;Настройки!$B$6)-$F2621)))</f>
        <v/>
      </c>
      <c r="K2621" s="54">
        <f>IF(OR($B2621="",K$3&lt;$D2621+Настройки!$B$7),0,MAX(0,$E2621-MAX(0,SUMIFS(Тех_Движение!$G$2:$G$5111,Тех_Движение!$D$2:$D$5111,$C2621,Тех_Движение!$B$2:$B$5111,"&lt;="&amp;K$3)-$F2621)))</f>
        <v/>
      </c>
      <c r="L2621" s="54">
        <f>IF(OR($B2621="",L$3&lt;$D2621+Настройки!$B$7),0,MAX(0,$E2621-MAX(0,SUMIFS(Тех_Движение!$G$2:$G$5111,Тех_Движение!$D$2:$D$5111,$C2621,Тех_Движение!$B$2:$B$5111,"&lt;="&amp;L$3)-$F2621)))</f>
        <v/>
      </c>
      <c r="M2621" s="54">
        <f>IF(OR($B2621="",M$3&lt;$D2621+Настройки!$B$7),0,MAX(0,$E2621-MAX(0,SUMIFS(Тех_Движение!$G$2:$G$5111,Тех_Движение!$D$2:$D$5111,$C2621,Тех_Движение!$B$2:$B$5111,"&lt;="&amp;M$3)-$F2621)))</f>
        <v/>
      </c>
      <c r="N2621" s="54">
        <f>IF(OR($B2621="",N$3&lt;$D2621+Настройки!$B$7),0,MAX(0,$E2621-MAX(0,SUMIFS(Тех_Движение!$G$2:$G$5111,Тех_Движение!$D$2:$D$5111,$C2621,Тех_Движение!$B$2:$B$5111,"&lt;="&amp;N$3)-$F2621)))</f>
        <v/>
      </c>
      <c r="O2621" s="54">
        <f>IF(OR($B2621="",O$3&lt;$D2621+Настройки!$B$7),0,MAX(0,$E2621-MAX(0,SUMIFS(Тех_Движение!$G$2:$G$5111,Тех_Движение!$D$2:$D$5111,$C2621,Тех_Движение!$B$2:$B$5111,"&lt;="&amp;O$3)-$F2621)))</f>
        <v/>
      </c>
      <c r="P2621" s="54">
        <f>IF(OR($B2621="",P$3&lt;$D2621+Настройки!$B$7),0,MAX(0,$E2621-MAX(0,SUMIFS(Тех_Движение!$G$2:$G$5111,Тех_Движение!$D$2:$D$5111,$C2621,Тех_Движение!$B$2:$B$5111,"&lt;="&amp;P$3)-$F2621)))</f>
        <v/>
      </c>
      <c r="Q2621" s="54">
        <f>IF(OR($B2621="",Q$3&lt;$D2621+Настройки!$B$7),0,MAX(0,$E2621-MAX(0,SUMIFS(Тех_Движение!$G$2:$G$5111,Тех_Движение!$D$2:$D$5111,$C2621,Тех_Движение!$B$2:$B$5111,"&lt;="&amp;Q$3)-$F2621)))</f>
        <v/>
      </c>
      <c r="R2621" s="54">
        <f>IF($B2621="","",SUM($K2621:$Q2621))</f>
        <v/>
      </c>
      <c r="S2621" s="56">
        <f>IF($B2621="","",VLOOKUP($C2621,Настройки!$A$11:$L$17,9,FALSE))</f>
        <v/>
      </c>
      <c r="T2621" s="56">
        <f>IF($B2621="","",$R2621*$S2621)</f>
        <v/>
      </c>
    </row>
    <row r="2622">
      <c r="A2622" s="20">
        <f>Тех_Движение!$A$2619</f>
        <v/>
      </c>
      <c r="B2622" s="20">
        <f>IF(Тех_Движение!$F$2619&gt;0,Тех_Движение!$I$2619,"")</f>
        <v/>
      </c>
      <c r="C2622" s="20">
        <f>IF($B2622="","",Тех_Движение!$D$2619)</f>
        <v/>
      </c>
      <c r="D2622" s="42">
        <f>IF($B2622="","",Тех_Движение!$B$2619)</f>
        <v/>
      </c>
      <c r="E2622" s="54">
        <f>IF($B2622="","",Тех_Движение!$F$2619)</f>
        <v/>
      </c>
      <c r="F2622" s="54">
        <f>IF($B2622="","",SUMIFS($E$5:$E2621,$C$5:$C2621,$C2622))</f>
        <v/>
      </c>
      <c r="G2622" s="54">
        <f>IF($B2622="","",MAX(0,$E2622-MAX(0,SUMIFS(Тех_Движение!$G$2:$G$5111,Тех_Движение!$D$2:$D$5111,$C2622,Тех_Движение!$B$2:$B$5111,"&lt;="&amp;Настройки!$B$5-1)-$F2622)))</f>
        <v/>
      </c>
      <c r="H2622" s="54">
        <f>IF($B2622="","",IF(AND($D2622&gt;=Настройки!$B$5,$D2622&lt;=Настройки!$B$6),$E2622,0))</f>
        <v/>
      </c>
      <c r="I2622" s="54">
        <f>IF($B2622="","",$G2622+$H2622-$J2622)</f>
        <v/>
      </c>
      <c r="J2622" s="54">
        <f>IF($B2622="","",MAX(0,$E2622-MAX(0,SUMIFS(Тех_Движение!$G$2:$G$5111,Тех_Движение!$D$2:$D$5111,$C2622,Тех_Движение!$B$2:$B$5111,"&lt;="&amp;Настройки!$B$6)-$F2622)))</f>
        <v/>
      </c>
      <c r="K2622" s="54">
        <f>IF(OR($B2622="",K$3&lt;$D2622+Настройки!$B$7),0,MAX(0,$E2622-MAX(0,SUMIFS(Тех_Движение!$G$2:$G$5111,Тех_Движение!$D$2:$D$5111,$C2622,Тех_Движение!$B$2:$B$5111,"&lt;="&amp;K$3)-$F2622)))</f>
        <v/>
      </c>
      <c r="L2622" s="54">
        <f>IF(OR($B2622="",L$3&lt;$D2622+Настройки!$B$7),0,MAX(0,$E2622-MAX(0,SUMIFS(Тех_Движение!$G$2:$G$5111,Тех_Движение!$D$2:$D$5111,$C2622,Тех_Движение!$B$2:$B$5111,"&lt;="&amp;L$3)-$F2622)))</f>
        <v/>
      </c>
      <c r="M2622" s="54">
        <f>IF(OR($B2622="",M$3&lt;$D2622+Настройки!$B$7),0,MAX(0,$E2622-MAX(0,SUMIFS(Тех_Движение!$G$2:$G$5111,Тех_Движение!$D$2:$D$5111,$C2622,Тех_Движение!$B$2:$B$5111,"&lt;="&amp;M$3)-$F2622)))</f>
        <v/>
      </c>
      <c r="N2622" s="54">
        <f>IF(OR($B2622="",N$3&lt;$D2622+Настройки!$B$7),0,MAX(0,$E2622-MAX(0,SUMIFS(Тех_Движение!$G$2:$G$5111,Тех_Движение!$D$2:$D$5111,$C2622,Тех_Движение!$B$2:$B$5111,"&lt;="&amp;N$3)-$F2622)))</f>
        <v/>
      </c>
      <c r="O2622" s="54">
        <f>IF(OR($B2622="",O$3&lt;$D2622+Настройки!$B$7),0,MAX(0,$E2622-MAX(0,SUMIFS(Тех_Движение!$G$2:$G$5111,Тех_Движение!$D$2:$D$5111,$C2622,Тех_Движение!$B$2:$B$5111,"&lt;="&amp;O$3)-$F2622)))</f>
        <v/>
      </c>
      <c r="P2622" s="54">
        <f>IF(OR($B2622="",P$3&lt;$D2622+Настройки!$B$7),0,MAX(0,$E2622-MAX(0,SUMIFS(Тех_Движение!$G$2:$G$5111,Тех_Движение!$D$2:$D$5111,$C2622,Тех_Движение!$B$2:$B$5111,"&lt;="&amp;P$3)-$F2622)))</f>
        <v/>
      </c>
      <c r="Q2622" s="54">
        <f>IF(OR($B2622="",Q$3&lt;$D2622+Настройки!$B$7),0,MAX(0,$E2622-MAX(0,SUMIFS(Тех_Движение!$G$2:$G$5111,Тех_Движение!$D$2:$D$5111,$C2622,Тех_Движение!$B$2:$B$5111,"&lt;="&amp;Q$3)-$F2622)))</f>
        <v/>
      </c>
      <c r="R2622" s="54">
        <f>IF($B2622="","",SUM($K2622:$Q2622))</f>
        <v/>
      </c>
      <c r="S2622" s="56">
        <f>IF($B2622="","",VLOOKUP($C2622,Настройки!$A$11:$L$17,9,FALSE))</f>
        <v/>
      </c>
      <c r="T2622" s="56">
        <f>IF($B2622="","",$R2622*$S2622)</f>
        <v/>
      </c>
    </row>
    <row r="2623">
      <c r="A2623" s="20">
        <f>Тех_Движение!$A$2620</f>
        <v/>
      </c>
      <c r="B2623" s="20">
        <f>IF(Тех_Движение!$F$2620&gt;0,Тех_Движение!$I$2620,"")</f>
        <v/>
      </c>
      <c r="C2623" s="20">
        <f>IF($B2623="","",Тех_Движение!$D$2620)</f>
        <v/>
      </c>
      <c r="D2623" s="42">
        <f>IF($B2623="","",Тех_Движение!$B$2620)</f>
        <v/>
      </c>
      <c r="E2623" s="54">
        <f>IF($B2623="","",Тех_Движение!$F$2620)</f>
        <v/>
      </c>
      <c r="F2623" s="54">
        <f>IF($B2623="","",SUMIFS($E$5:$E2622,$C$5:$C2622,$C2623))</f>
        <v/>
      </c>
      <c r="G2623" s="54">
        <f>IF($B2623="","",MAX(0,$E2623-MAX(0,SUMIFS(Тех_Движение!$G$2:$G$5111,Тех_Движение!$D$2:$D$5111,$C2623,Тех_Движение!$B$2:$B$5111,"&lt;="&amp;Настройки!$B$5-1)-$F2623)))</f>
        <v/>
      </c>
      <c r="H2623" s="54">
        <f>IF($B2623="","",IF(AND($D2623&gt;=Настройки!$B$5,$D2623&lt;=Настройки!$B$6),$E2623,0))</f>
        <v/>
      </c>
      <c r="I2623" s="54">
        <f>IF($B2623="","",$G2623+$H2623-$J2623)</f>
        <v/>
      </c>
      <c r="J2623" s="54">
        <f>IF($B2623="","",MAX(0,$E2623-MAX(0,SUMIFS(Тех_Движение!$G$2:$G$5111,Тех_Движение!$D$2:$D$5111,$C2623,Тех_Движение!$B$2:$B$5111,"&lt;="&amp;Настройки!$B$6)-$F2623)))</f>
        <v/>
      </c>
      <c r="K2623" s="54">
        <f>IF(OR($B2623="",K$3&lt;$D2623+Настройки!$B$7),0,MAX(0,$E2623-MAX(0,SUMIFS(Тех_Движение!$G$2:$G$5111,Тех_Движение!$D$2:$D$5111,$C2623,Тех_Движение!$B$2:$B$5111,"&lt;="&amp;K$3)-$F2623)))</f>
        <v/>
      </c>
      <c r="L2623" s="54">
        <f>IF(OR($B2623="",L$3&lt;$D2623+Настройки!$B$7),0,MAX(0,$E2623-MAX(0,SUMIFS(Тех_Движение!$G$2:$G$5111,Тех_Движение!$D$2:$D$5111,$C2623,Тех_Движение!$B$2:$B$5111,"&lt;="&amp;L$3)-$F2623)))</f>
        <v/>
      </c>
      <c r="M2623" s="54">
        <f>IF(OR($B2623="",M$3&lt;$D2623+Настройки!$B$7),0,MAX(0,$E2623-MAX(0,SUMIFS(Тех_Движение!$G$2:$G$5111,Тех_Движение!$D$2:$D$5111,$C2623,Тех_Движение!$B$2:$B$5111,"&lt;="&amp;M$3)-$F2623)))</f>
        <v/>
      </c>
      <c r="N2623" s="54">
        <f>IF(OR($B2623="",N$3&lt;$D2623+Настройки!$B$7),0,MAX(0,$E2623-MAX(0,SUMIFS(Тех_Движение!$G$2:$G$5111,Тех_Движение!$D$2:$D$5111,$C2623,Тех_Движение!$B$2:$B$5111,"&lt;="&amp;N$3)-$F2623)))</f>
        <v/>
      </c>
      <c r="O2623" s="54">
        <f>IF(OR($B2623="",O$3&lt;$D2623+Настройки!$B$7),0,MAX(0,$E2623-MAX(0,SUMIFS(Тех_Движение!$G$2:$G$5111,Тех_Движение!$D$2:$D$5111,$C2623,Тех_Движение!$B$2:$B$5111,"&lt;="&amp;O$3)-$F2623)))</f>
        <v/>
      </c>
      <c r="P2623" s="54">
        <f>IF(OR($B2623="",P$3&lt;$D2623+Настройки!$B$7),0,MAX(0,$E2623-MAX(0,SUMIFS(Тех_Движение!$G$2:$G$5111,Тех_Движение!$D$2:$D$5111,$C2623,Тех_Движение!$B$2:$B$5111,"&lt;="&amp;P$3)-$F2623)))</f>
        <v/>
      </c>
      <c r="Q2623" s="54">
        <f>IF(OR($B2623="",Q$3&lt;$D2623+Настройки!$B$7),0,MAX(0,$E2623-MAX(0,SUMIFS(Тех_Движение!$G$2:$G$5111,Тех_Движение!$D$2:$D$5111,$C2623,Тех_Движение!$B$2:$B$5111,"&lt;="&amp;Q$3)-$F2623)))</f>
        <v/>
      </c>
      <c r="R2623" s="54">
        <f>IF($B2623="","",SUM($K2623:$Q2623))</f>
        <v/>
      </c>
      <c r="S2623" s="56">
        <f>IF($B2623="","",VLOOKUP($C2623,Настройки!$A$11:$L$17,9,FALSE))</f>
        <v/>
      </c>
      <c r="T2623" s="56">
        <f>IF($B2623="","",$R2623*$S2623)</f>
        <v/>
      </c>
    </row>
    <row r="2624">
      <c r="A2624" s="20">
        <f>Тех_Движение!$A$2621</f>
        <v/>
      </c>
      <c r="B2624" s="20">
        <f>IF(Тех_Движение!$F$2621&gt;0,Тех_Движение!$I$2621,"")</f>
        <v/>
      </c>
      <c r="C2624" s="20">
        <f>IF($B2624="","",Тех_Движение!$D$2621)</f>
        <v/>
      </c>
      <c r="D2624" s="42">
        <f>IF($B2624="","",Тех_Движение!$B$2621)</f>
        <v/>
      </c>
      <c r="E2624" s="54">
        <f>IF($B2624="","",Тех_Движение!$F$2621)</f>
        <v/>
      </c>
      <c r="F2624" s="54">
        <f>IF($B2624="","",SUMIFS($E$5:$E2623,$C$5:$C2623,$C2624))</f>
        <v/>
      </c>
      <c r="G2624" s="54">
        <f>IF($B2624="","",MAX(0,$E2624-MAX(0,SUMIFS(Тех_Движение!$G$2:$G$5111,Тех_Движение!$D$2:$D$5111,$C2624,Тех_Движение!$B$2:$B$5111,"&lt;="&amp;Настройки!$B$5-1)-$F2624)))</f>
        <v/>
      </c>
      <c r="H2624" s="54">
        <f>IF($B2624="","",IF(AND($D2624&gt;=Настройки!$B$5,$D2624&lt;=Настройки!$B$6),$E2624,0))</f>
        <v/>
      </c>
      <c r="I2624" s="54">
        <f>IF($B2624="","",$G2624+$H2624-$J2624)</f>
        <v/>
      </c>
      <c r="J2624" s="54">
        <f>IF($B2624="","",MAX(0,$E2624-MAX(0,SUMIFS(Тех_Движение!$G$2:$G$5111,Тех_Движение!$D$2:$D$5111,$C2624,Тех_Движение!$B$2:$B$5111,"&lt;="&amp;Настройки!$B$6)-$F2624)))</f>
        <v/>
      </c>
      <c r="K2624" s="54">
        <f>IF(OR($B2624="",K$3&lt;$D2624+Настройки!$B$7),0,MAX(0,$E2624-MAX(0,SUMIFS(Тех_Движение!$G$2:$G$5111,Тех_Движение!$D$2:$D$5111,$C2624,Тех_Движение!$B$2:$B$5111,"&lt;="&amp;K$3)-$F2624)))</f>
        <v/>
      </c>
      <c r="L2624" s="54">
        <f>IF(OR($B2624="",L$3&lt;$D2624+Настройки!$B$7),0,MAX(0,$E2624-MAX(0,SUMIFS(Тех_Движение!$G$2:$G$5111,Тех_Движение!$D$2:$D$5111,$C2624,Тех_Движение!$B$2:$B$5111,"&lt;="&amp;L$3)-$F2624)))</f>
        <v/>
      </c>
      <c r="M2624" s="54">
        <f>IF(OR($B2624="",M$3&lt;$D2624+Настройки!$B$7),0,MAX(0,$E2624-MAX(0,SUMIFS(Тех_Движение!$G$2:$G$5111,Тех_Движение!$D$2:$D$5111,$C2624,Тех_Движение!$B$2:$B$5111,"&lt;="&amp;M$3)-$F2624)))</f>
        <v/>
      </c>
      <c r="N2624" s="54">
        <f>IF(OR($B2624="",N$3&lt;$D2624+Настройки!$B$7),0,MAX(0,$E2624-MAX(0,SUMIFS(Тех_Движение!$G$2:$G$5111,Тех_Движение!$D$2:$D$5111,$C2624,Тех_Движение!$B$2:$B$5111,"&lt;="&amp;N$3)-$F2624)))</f>
        <v/>
      </c>
      <c r="O2624" s="54">
        <f>IF(OR($B2624="",O$3&lt;$D2624+Настройки!$B$7),0,MAX(0,$E2624-MAX(0,SUMIFS(Тех_Движение!$G$2:$G$5111,Тех_Движение!$D$2:$D$5111,$C2624,Тех_Движение!$B$2:$B$5111,"&lt;="&amp;O$3)-$F2624)))</f>
        <v/>
      </c>
      <c r="P2624" s="54">
        <f>IF(OR($B2624="",P$3&lt;$D2624+Настройки!$B$7),0,MAX(0,$E2624-MAX(0,SUMIFS(Тех_Движение!$G$2:$G$5111,Тех_Движение!$D$2:$D$5111,$C2624,Тех_Движение!$B$2:$B$5111,"&lt;="&amp;P$3)-$F2624)))</f>
        <v/>
      </c>
      <c r="Q2624" s="54">
        <f>IF(OR($B2624="",Q$3&lt;$D2624+Настройки!$B$7),0,MAX(0,$E2624-MAX(0,SUMIFS(Тех_Движение!$G$2:$G$5111,Тех_Движение!$D$2:$D$5111,$C2624,Тех_Движение!$B$2:$B$5111,"&lt;="&amp;Q$3)-$F2624)))</f>
        <v/>
      </c>
      <c r="R2624" s="54">
        <f>IF($B2624="","",SUM($K2624:$Q2624))</f>
        <v/>
      </c>
      <c r="S2624" s="56">
        <f>IF($B2624="","",VLOOKUP($C2624,Настройки!$A$11:$L$17,9,FALSE))</f>
        <v/>
      </c>
      <c r="T2624" s="56">
        <f>IF($B2624="","",$R2624*$S2624)</f>
        <v/>
      </c>
    </row>
    <row r="2625">
      <c r="A2625" s="20">
        <f>Тех_Движение!$A$2622</f>
        <v/>
      </c>
      <c r="B2625" s="20">
        <f>IF(Тех_Движение!$F$2622&gt;0,Тех_Движение!$I$2622,"")</f>
        <v/>
      </c>
      <c r="C2625" s="20">
        <f>IF($B2625="","",Тех_Движение!$D$2622)</f>
        <v/>
      </c>
      <c r="D2625" s="42">
        <f>IF($B2625="","",Тех_Движение!$B$2622)</f>
        <v/>
      </c>
      <c r="E2625" s="54">
        <f>IF($B2625="","",Тех_Движение!$F$2622)</f>
        <v/>
      </c>
      <c r="F2625" s="54">
        <f>IF($B2625="","",SUMIFS($E$5:$E2624,$C$5:$C2624,$C2625))</f>
        <v/>
      </c>
      <c r="G2625" s="54">
        <f>IF($B2625="","",MAX(0,$E2625-MAX(0,SUMIFS(Тех_Движение!$G$2:$G$5111,Тех_Движение!$D$2:$D$5111,$C2625,Тех_Движение!$B$2:$B$5111,"&lt;="&amp;Настройки!$B$5-1)-$F2625)))</f>
        <v/>
      </c>
      <c r="H2625" s="54">
        <f>IF($B2625="","",IF(AND($D2625&gt;=Настройки!$B$5,$D2625&lt;=Настройки!$B$6),$E2625,0))</f>
        <v/>
      </c>
      <c r="I2625" s="54">
        <f>IF($B2625="","",$G2625+$H2625-$J2625)</f>
        <v/>
      </c>
      <c r="J2625" s="54">
        <f>IF($B2625="","",MAX(0,$E2625-MAX(0,SUMIFS(Тех_Движение!$G$2:$G$5111,Тех_Движение!$D$2:$D$5111,$C2625,Тех_Движение!$B$2:$B$5111,"&lt;="&amp;Настройки!$B$6)-$F2625)))</f>
        <v/>
      </c>
      <c r="K2625" s="54">
        <f>IF(OR($B2625="",K$3&lt;$D2625+Настройки!$B$7),0,MAX(0,$E2625-MAX(0,SUMIFS(Тех_Движение!$G$2:$G$5111,Тех_Движение!$D$2:$D$5111,$C2625,Тех_Движение!$B$2:$B$5111,"&lt;="&amp;K$3)-$F2625)))</f>
        <v/>
      </c>
      <c r="L2625" s="54">
        <f>IF(OR($B2625="",L$3&lt;$D2625+Настройки!$B$7),0,MAX(0,$E2625-MAX(0,SUMIFS(Тех_Движение!$G$2:$G$5111,Тех_Движение!$D$2:$D$5111,$C2625,Тех_Движение!$B$2:$B$5111,"&lt;="&amp;L$3)-$F2625)))</f>
        <v/>
      </c>
      <c r="M2625" s="54">
        <f>IF(OR($B2625="",M$3&lt;$D2625+Настройки!$B$7),0,MAX(0,$E2625-MAX(0,SUMIFS(Тех_Движение!$G$2:$G$5111,Тех_Движение!$D$2:$D$5111,$C2625,Тех_Движение!$B$2:$B$5111,"&lt;="&amp;M$3)-$F2625)))</f>
        <v/>
      </c>
      <c r="N2625" s="54">
        <f>IF(OR($B2625="",N$3&lt;$D2625+Настройки!$B$7),0,MAX(0,$E2625-MAX(0,SUMIFS(Тех_Движение!$G$2:$G$5111,Тех_Движение!$D$2:$D$5111,$C2625,Тех_Движение!$B$2:$B$5111,"&lt;="&amp;N$3)-$F2625)))</f>
        <v/>
      </c>
      <c r="O2625" s="54">
        <f>IF(OR($B2625="",O$3&lt;$D2625+Настройки!$B$7),0,MAX(0,$E2625-MAX(0,SUMIFS(Тех_Движение!$G$2:$G$5111,Тех_Движение!$D$2:$D$5111,$C2625,Тех_Движение!$B$2:$B$5111,"&lt;="&amp;O$3)-$F2625)))</f>
        <v/>
      </c>
      <c r="P2625" s="54">
        <f>IF(OR($B2625="",P$3&lt;$D2625+Настройки!$B$7),0,MAX(0,$E2625-MAX(0,SUMIFS(Тех_Движение!$G$2:$G$5111,Тех_Движение!$D$2:$D$5111,$C2625,Тех_Движение!$B$2:$B$5111,"&lt;="&amp;P$3)-$F2625)))</f>
        <v/>
      </c>
      <c r="Q2625" s="54">
        <f>IF(OR($B2625="",Q$3&lt;$D2625+Настройки!$B$7),0,MAX(0,$E2625-MAX(0,SUMIFS(Тех_Движение!$G$2:$G$5111,Тех_Движение!$D$2:$D$5111,$C2625,Тех_Движение!$B$2:$B$5111,"&lt;="&amp;Q$3)-$F2625)))</f>
        <v/>
      </c>
      <c r="R2625" s="54">
        <f>IF($B2625="","",SUM($K2625:$Q2625))</f>
        <v/>
      </c>
      <c r="S2625" s="56">
        <f>IF($B2625="","",VLOOKUP($C2625,Настройки!$A$11:$L$17,9,FALSE))</f>
        <v/>
      </c>
      <c r="T2625" s="56">
        <f>IF($B2625="","",$R2625*$S2625)</f>
        <v/>
      </c>
    </row>
    <row r="2626">
      <c r="A2626" s="20">
        <f>Тех_Движение!$A$2623</f>
        <v/>
      </c>
      <c r="B2626" s="20">
        <f>IF(Тех_Движение!$F$2623&gt;0,Тех_Движение!$I$2623,"")</f>
        <v/>
      </c>
      <c r="C2626" s="20">
        <f>IF($B2626="","",Тех_Движение!$D$2623)</f>
        <v/>
      </c>
      <c r="D2626" s="42">
        <f>IF($B2626="","",Тех_Движение!$B$2623)</f>
        <v/>
      </c>
      <c r="E2626" s="54">
        <f>IF($B2626="","",Тех_Движение!$F$2623)</f>
        <v/>
      </c>
      <c r="F2626" s="54">
        <f>IF($B2626="","",SUMIFS($E$5:$E2625,$C$5:$C2625,$C2626))</f>
        <v/>
      </c>
      <c r="G2626" s="54">
        <f>IF($B2626="","",MAX(0,$E2626-MAX(0,SUMIFS(Тех_Движение!$G$2:$G$5111,Тех_Движение!$D$2:$D$5111,$C2626,Тех_Движение!$B$2:$B$5111,"&lt;="&amp;Настройки!$B$5-1)-$F2626)))</f>
        <v/>
      </c>
      <c r="H2626" s="54">
        <f>IF($B2626="","",IF(AND($D2626&gt;=Настройки!$B$5,$D2626&lt;=Настройки!$B$6),$E2626,0))</f>
        <v/>
      </c>
      <c r="I2626" s="54">
        <f>IF($B2626="","",$G2626+$H2626-$J2626)</f>
        <v/>
      </c>
      <c r="J2626" s="54">
        <f>IF($B2626="","",MAX(0,$E2626-MAX(0,SUMIFS(Тех_Движение!$G$2:$G$5111,Тех_Движение!$D$2:$D$5111,$C2626,Тех_Движение!$B$2:$B$5111,"&lt;="&amp;Настройки!$B$6)-$F2626)))</f>
        <v/>
      </c>
      <c r="K2626" s="54">
        <f>IF(OR($B2626="",K$3&lt;$D2626+Настройки!$B$7),0,MAX(0,$E2626-MAX(0,SUMIFS(Тех_Движение!$G$2:$G$5111,Тех_Движение!$D$2:$D$5111,$C2626,Тех_Движение!$B$2:$B$5111,"&lt;="&amp;K$3)-$F2626)))</f>
        <v/>
      </c>
      <c r="L2626" s="54">
        <f>IF(OR($B2626="",L$3&lt;$D2626+Настройки!$B$7),0,MAX(0,$E2626-MAX(0,SUMIFS(Тех_Движение!$G$2:$G$5111,Тех_Движение!$D$2:$D$5111,$C2626,Тех_Движение!$B$2:$B$5111,"&lt;="&amp;L$3)-$F2626)))</f>
        <v/>
      </c>
      <c r="M2626" s="54">
        <f>IF(OR($B2626="",M$3&lt;$D2626+Настройки!$B$7),0,MAX(0,$E2626-MAX(0,SUMIFS(Тех_Движение!$G$2:$G$5111,Тех_Движение!$D$2:$D$5111,$C2626,Тех_Движение!$B$2:$B$5111,"&lt;="&amp;M$3)-$F2626)))</f>
        <v/>
      </c>
      <c r="N2626" s="54">
        <f>IF(OR($B2626="",N$3&lt;$D2626+Настройки!$B$7),0,MAX(0,$E2626-MAX(0,SUMIFS(Тех_Движение!$G$2:$G$5111,Тех_Движение!$D$2:$D$5111,$C2626,Тех_Движение!$B$2:$B$5111,"&lt;="&amp;N$3)-$F2626)))</f>
        <v/>
      </c>
      <c r="O2626" s="54">
        <f>IF(OR($B2626="",O$3&lt;$D2626+Настройки!$B$7),0,MAX(0,$E2626-MAX(0,SUMIFS(Тех_Движение!$G$2:$G$5111,Тех_Движение!$D$2:$D$5111,$C2626,Тех_Движение!$B$2:$B$5111,"&lt;="&amp;O$3)-$F2626)))</f>
        <v/>
      </c>
      <c r="P2626" s="54">
        <f>IF(OR($B2626="",P$3&lt;$D2626+Настройки!$B$7),0,MAX(0,$E2626-MAX(0,SUMIFS(Тех_Движение!$G$2:$G$5111,Тех_Движение!$D$2:$D$5111,$C2626,Тех_Движение!$B$2:$B$5111,"&lt;="&amp;P$3)-$F2626)))</f>
        <v/>
      </c>
      <c r="Q2626" s="54">
        <f>IF(OR($B2626="",Q$3&lt;$D2626+Настройки!$B$7),0,MAX(0,$E2626-MAX(0,SUMIFS(Тех_Движение!$G$2:$G$5111,Тех_Движение!$D$2:$D$5111,$C2626,Тех_Движение!$B$2:$B$5111,"&lt;="&amp;Q$3)-$F2626)))</f>
        <v/>
      </c>
      <c r="R2626" s="54">
        <f>IF($B2626="","",SUM($K2626:$Q2626))</f>
        <v/>
      </c>
      <c r="S2626" s="56">
        <f>IF($B2626="","",VLOOKUP($C2626,Настройки!$A$11:$L$17,9,FALSE))</f>
        <v/>
      </c>
      <c r="T2626" s="56">
        <f>IF($B2626="","",$R2626*$S2626)</f>
        <v/>
      </c>
    </row>
    <row r="2627">
      <c r="A2627" s="20">
        <f>Тех_Движение!$A$2624</f>
        <v/>
      </c>
      <c r="B2627" s="20">
        <f>IF(Тех_Движение!$F$2624&gt;0,Тех_Движение!$I$2624,"")</f>
        <v/>
      </c>
      <c r="C2627" s="20">
        <f>IF($B2627="","",Тех_Движение!$D$2624)</f>
        <v/>
      </c>
      <c r="D2627" s="42">
        <f>IF($B2627="","",Тех_Движение!$B$2624)</f>
        <v/>
      </c>
      <c r="E2627" s="54">
        <f>IF($B2627="","",Тех_Движение!$F$2624)</f>
        <v/>
      </c>
      <c r="F2627" s="54">
        <f>IF($B2627="","",SUMIFS($E$5:$E2626,$C$5:$C2626,$C2627))</f>
        <v/>
      </c>
      <c r="G2627" s="54">
        <f>IF($B2627="","",MAX(0,$E2627-MAX(0,SUMIFS(Тех_Движение!$G$2:$G$5111,Тех_Движение!$D$2:$D$5111,$C2627,Тех_Движение!$B$2:$B$5111,"&lt;="&amp;Настройки!$B$5-1)-$F2627)))</f>
        <v/>
      </c>
      <c r="H2627" s="54">
        <f>IF($B2627="","",IF(AND($D2627&gt;=Настройки!$B$5,$D2627&lt;=Настройки!$B$6),$E2627,0))</f>
        <v/>
      </c>
      <c r="I2627" s="54">
        <f>IF($B2627="","",$G2627+$H2627-$J2627)</f>
        <v/>
      </c>
      <c r="J2627" s="54">
        <f>IF($B2627="","",MAX(0,$E2627-MAX(0,SUMIFS(Тех_Движение!$G$2:$G$5111,Тех_Движение!$D$2:$D$5111,$C2627,Тех_Движение!$B$2:$B$5111,"&lt;="&amp;Настройки!$B$6)-$F2627)))</f>
        <v/>
      </c>
      <c r="K2627" s="54">
        <f>IF(OR($B2627="",K$3&lt;$D2627+Настройки!$B$7),0,MAX(0,$E2627-MAX(0,SUMIFS(Тех_Движение!$G$2:$G$5111,Тех_Движение!$D$2:$D$5111,$C2627,Тех_Движение!$B$2:$B$5111,"&lt;="&amp;K$3)-$F2627)))</f>
        <v/>
      </c>
      <c r="L2627" s="54">
        <f>IF(OR($B2627="",L$3&lt;$D2627+Настройки!$B$7),0,MAX(0,$E2627-MAX(0,SUMIFS(Тех_Движение!$G$2:$G$5111,Тех_Движение!$D$2:$D$5111,$C2627,Тех_Движение!$B$2:$B$5111,"&lt;="&amp;L$3)-$F2627)))</f>
        <v/>
      </c>
      <c r="M2627" s="54">
        <f>IF(OR($B2627="",M$3&lt;$D2627+Настройки!$B$7),0,MAX(0,$E2627-MAX(0,SUMIFS(Тех_Движение!$G$2:$G$5111,Тех_Движение!$D$2:$D$5111,$C2627,Тех_Движение!$B$2:$B$5111,"&lt;="&amp;M$3)-$F2627)))</f>
        <v/>
      </c>
      <c r="N2627" s="54">
        <f>IF(OR($B2627="",N$3&lt;$D2627+Настройки!$B$7),0,MAX(0,$E2627-MAX(0,SUMIFS(Тех_Движение!$G$2:$G$5111,Тех_Движение!$D$2:$D$5111,$C2627,Тех_Движение!$B$2:$B$5111,"&lt;="&amp;N$3)-$F2627)))</f>
        <v/>
      </c>
      <c r="O2627" s="54">
        <f>IF(OR($B2627="",O$3&lt;$D2627+Настройки!$B$7),0,MAX(0,$E2627-MAX(0,SUMIFS(Тех_Движение!$G$2:$G$5111,Тех_Движение!$D$2:$D$5111,$C2627,Тех_Движение!$B$2:$B$5111,"&lt;="&amp;O$3)-$F2627)))</f>
        <v/>
      </c>
      <c r="P2627" s="54">
        <f>IF(OR($B2627="",P$3&lt;$D2627+Настройки!$B$7),0,MAX(0,$E2627-MAX(0,SUMIFS(Тех_Движение!$G$2:$G$5111,Тех_Движение!$D$2:$D$5111,$C2627,Тех_Движение!$B$2:$B$5111,"&lt;="&amp;P$3)-$F2627)))</f>
        <v/>
      </c>
      <c r="Q2627" s="54">
        <f>IF(OR($B2627="",Q$3&lt;$D2627+Настройки!$B$7),0,MAX(0,$E2627-MAX(0,SUMIFS(Тех_Движение!$G$2:$G$5111,Тех_Движение!$D$2:$D$5111,$C2627,Тех_Движение!$B$2:$B$5111,"&lt;="&amp;Q$3)-$F2627)))</f>
        <v/>
      </c>
      <c r="R2627" s="54">
        <f>IF($B2627="","",SUM($K2627:$Q2627))</f>
        <v/>
      </c>
      <c r="S2627" s="56">
        <f>IF($B2627="","",VLOOKUP($C2627,Настройки!$A$11:$L$17,9,FALSE))</f>
        <v/>
      </c>
      <c r="T2627" s="56">
        <f>IF($B2627="","",$R2627*$S2627)</f>
        <v/>
      </c>
    </row>
    <row r="2628">
      <c r="A2628" s="20">
        <f>Тех_Движение!$A$2625</f>
        <v/>
      </c>
      <c r="B2628" s="20">
        <f>IF(Тех_Движение!$F$2625&gt;0,Тех_Движение!$I$2625,"")</f>
        <v/>
      </c>
      <c r="C2628" s="20">
        <f>IF($B2628="","",Тех_Движение!$D$2625)</f>
        <v/>
      </c>
      <c r="D2628" s="42">
        <f>IF($B2628="","",Тех_Движение!$B$2625)</f>
        <v/>
      </c>
      <c r="E2628" s="54">
        <f>IF($B2628="","",Тех_Движение!$F$2625)</f>
        <v/>
      </c>
      <c r="F2628" s="54">
        <f>IF($B2628="","",SUMIFS($E$5:$E2627,$C$5:$C2627,$C2628))</f>
        <v/>
      </c>
      <c r="G2628" s="54">
        <f>IF($B2628="","",MAX(0,$E2628-MAX(0,SUMIFS(Тех_Движение!$G$2:$G$5111,Тех_Движение!$D$2:$D$5111,$C2628,Тех_Движение!$B$2:$B$5111,"&lt;="&amp;Настройки!$B$5-1)-$F2628)))</f>
        <v/>
      </c>
      <c r="H2628" s="54">
        <f>IF($B2628="","",IF(AND($D2628&gt;=Настройки!$B$5,$D2628&lt;=Настройки!$B$6),$E2628,0))</f>
        <v/>
      </c>
      <c r="I2628" s="54">
        <f>IF($B2628="","",$G2628+$H2628-$J2628)</f>
        <v/>
      </c>
      <c r="J2628" s="54">
        <f>IF($B2628="","",MAX(0,$E2628-MAX(0,SUMIFS(Тех_Движение!$G$2:$G$5111,Тех_Движение!$D$2:$D$5111,$C2628,Тех_Движение!$B$2:$B$5111,"&lt;="&amp;Настройки!$B$6)-$F2628)))</f>
        <v/>
      </c>
      <c r="K2628" s="54">
        <f>IF(OR($B2628="",K$3&lt;$D2628+Настройки!$B$7),0,MAX(0,$E2628-MAX(0,SUMIFS(Тех_Движение!$G$2:$G$5111,Тех_Движение!$D$2:$D$5111,$C2628,Тех_Движение!$B$2:$B$5111,"&lt;="&amp;K$3)-$F2628)))</f>
        <v/>
      </c>
      <c r="L2628" s="54">
        <f>IF(OR($B2628="",L$3&lt;$D2628+Настройки!$B$7),0,MAX(0,$E2628-MAX(0,SUMIFS(Тех_Движение!$G$2:$G$5111,Тех_Движение!$D$2:$D$5111,$C2628,Тех_Движение!$B$2:$B$5111,"&lt;="&amp;L$3)-$F2628)))</f>
        <v/>
      </c>
      <c r="M2628" s="54">
        <f>IF(OR($B2628="",M$3&lt;$D2628+Настройки!$B$7),0,MAX(0,$E2628-MAX(0,SUMIFS(Тех_Движение!$G$2:$G$5111,Тех_Движение!$D$2:$D$5111,$C2628,Тех_Движение!$B$2:$B$5111,"&lt;="&amp;M$3)-$F2628)))</f>
        <v/>
      </c>
      <c r="N2628" s="54">
        <f>IF(OR($B2628="",N$3&lt;$D2628+Настройки!$B$7),0,MAX(0,$E2628-MAX(0,SUMIFS(Тех_Движение!$G$2:$G$5111,Тех_Движение!$D$2:$D$5111,$C2628,Тех_Движение!$B$2:$B$5111,"&lt;="&amp;N$3)-$F2628)))</f>
        <v/>
      </c>
      <c r="O2628" s="54">
        <f>IF(OR($B2628="",O$3&lt;$D2628+Настройки!$B$7),0,MAX(0,$E2628-MAX(0,SUMIFS(Тех_Движение!$G$2:$G$5111,Тех_Движение!$D$2:$D$5111,$C2628,Тех_Движение!$B$2:$B$5111,"&lt;="&amp;O$3)-$F2628)))</f>
        <v/>
      </c>
      <c r="P2628" s="54">
        <f>IF(OR($B2628="",P$3&lt;$D2628+Настройки!$B$7),0,MAX(0,$E2628-MAX(0,SUMIFS(Тех_Движение!$G$2:$G$5111,Тех_Движение!$D$2:$D$5111,$C2628,Тех_Движение!$B$2:$B$5111,"&lt;="&amp;P$3)-$F2628)))</f>
        <v/>
      </c>
      <c r="Q2628" s="54">
        <f>IF(OR($B2628="",Q$3&lt;$D2628+Настройки!$B$7),0,MAX(0,$E2628-MAX(0,SUMIFS(Тех_Движение!$G$2:$G$5111,Тех_Движение!$D$2:$D$5111,$C2628,Тех_Движение!$B$2:$B$5111,"&lt;="&amp;Q$3)-$F2628)))</f>
        <v/>
      </c>
      <c r="R2628" s="54">
        <f>IF($B2628="","",SUM($K2628:$Q2628))</f>
        <v/>
      </c>
      <c r="S2628" s="56">
        <f>IF($B2628="","",VLOOKUP($C2628,Настройки!$A$11:$L$17,9,FALSE))</f>
        <v/>
      </c>
      <c r="T2628" s="56">
        <f>IF($B2628="","",$R2628*$S2628)</f>
        <v/>
      </c>
    </row>
    <row r="2629">
      <c r="A2629" s="20">
        <f>Тех_Движение!$A$2626</f>
        <v/>
      </c>
      <c r="B2629" s="20">
        <f>IF(Тех_Движение!$F$2626&gt;0,Тех_Движение!$I$2626,"")</f>
        <v/>
      </c>
      <c r="C2629" s="20">
        <f>IF($B2629="","",Тех_Движение!$D$2626)</f>
        <v/>
      </c>
      <c r="D2629" s="42">
        <f>IF($B2629="","",Тех_Движение!$B$2626)</f>
        <v/>
      </c>
      <c r="E2629" s="54">
        <f>IF($B2629="","",Тех_Движение!$F$2626)</f>
        <v/>
      </c>
      <c r="F2629" s="54">
        <f>IF($B2629="","",SUMIFS($E$5:$E2628,$C$5:$C2628,$C2629))</f>
        <v/>
      </c>
      <c r="G2629" s="54">
        <f>IF($B2629="","",MAX(0,$E2629-MAX(0,SUMIFS(Тех_Движение!$G$2:$G$5111,Тех_Движение!$D$2:$D$5111,$C2629,Тех_Движение!$B$2:$B$5111,"&lt;="&amp;Настройки!$B$5-1)-$F2629)))</f>
        <v/>
      </c>
      <c r="H2629" s="54">
        <f>IF($B2629="","",IF(AND($D2629&gt;=Настройки!$B$5,$D2629&lt;=Настройки!$B$6),$E2629,0))</f>
        <v/>
      </c>
      <c r="I2629" s="54">
        <f>IF($B2629="","",$G2629+$H2629-$J2629)</f>
        <v/>
      </c>
      <c r="J2629" s="54">
        <f>IF($B2629="","",MAX(0,$E2629-MAX(0,SUMIFS(Тех_Движение!$G$2:$G$5111,Тех_Движение!$D$2:$D$5111,$C2629,Тех_Движение!$B$2:$B$5111,"&lt;="&amp;Настройки!$B$6)-$F2629)))</f>
        <v/>
      </c>
      <c r="K2629" s="54">
        <f>IF(OR($B2629="",K$3&lt;$D2629+Настройки!$B$7),0,MAX(0,$E2629-MAX(0,SUMIFS(Тех_Движение!$G$2:$G$5111,Тех_Движение!$D$2:$D$5111,$C2629,Тех_Движение!$B$2:$B$5111,"&lt;="&amp;K$3)-$F2629)))</f>
        <v/>
      </c>
      <c r="L2629" s="54">
        <f>IF(OR($B2629="",L$3&lt;$D2629+Настройки!$B$7),0,MAX(0,$E2629-MAX(0,SUMIFS(Тех_Движение!$G$2:$G$5111,Тех_Движение!$D$2:$D$5111,$C2629,Тех_Движение!$B$2:$B$5111,"&lt;="&amp;L$3)-$F2629)))</f>
        <v/>
      </c>
      <c r="M2629" s="54">
        <f>IF(OR($B2629="",M$3&lt;$D2629+Настройки!$B$7),0,MAX(0,$E2629-MAX(0,SUMIFS(Тех_Движение!$G$2:$G$5111,Тех_Движение!$D$2:$D$5111,$C2629,Тех_Движение!$B$2:$B$5111,"&lt;="&amp;M$3)-$F2629)))</f>
        <v/>
      </c>
      <c r="N2629" s="54">
        <f>IF(OR($B2629="",N$3&lt;$D2629+Настройки!$B$7),0,MAX(0,$E2629-MAX(0,SUMIFS(Тех_Движение!$G$2:$G$5111,Тех_Движение!$D$2:$D$5111,$C2629,Тех_Движение!$B$2:$B$5111,"&lt;="&amp;N$3)-$F2629)))</f>
        <v/>
      </c>
      <c r="O2629" s="54">
        <f>IF(OR($B2629="",O$3&lt;$D2629+Настройки!$B$7),0,MAX(0,$E2629-MAX(0,SUMIFS(Тех_Движение!$G$2:$G$5111,Тех_Движение!$D$2:$D$5111,$C2629,Тех_Движение!$B$2:$B$5111,"&lt;="&amp;O$3)-$F2629)))</f>
        <v/>
      </c>
      <c r="P2629" s="54">
        <f>IF(OR($B2629="",P$3&lt;$D2629+Настройки!$B$7),0,MAX(0,$E2629-MAX(0,SUMIFS(Тех_Движение!$G$2:$G$5111,Тех_Движение!$D$2:$D$5111,$C2629,Тех_Движение!$B$2:$B$5111,"&lt;="&amp;P$3)-$F2629)))</f>
        <v/>
      </c>
      <c r="Q2629" s="54">
        <f>IF(OR($B2629="",Q$3&lt;$D2629+Настройки!$B$7),0,MAX(0,$E2629-MAX(0,SUMIFS(Тех_Движение!$G$2:$G$5111,Тех_Движение!$D$2:$D$5111,$C2629,Тех_Движение!$B$2:$B$5111,"&lt;="&amp;Q$3)-$F2629)))</f>
        <v/>
      </c>
      <c r="R2629" s="54">
        <f>IF($B2629="","",SUM($K2629:$Q2629))</f>
        <v/>
      </c>
      <c r="S2629" s="56">
        <f>IF($B2629="","",VLOOKUP($C2629,Настройки!$A$11:$L$17,9,FALSE))</f>
        <v/>
      </c>
      <c r="T2629" s="56">
        <f>IF($B2629="","",$R2629*$S2629)</f>
        <v/>
      </c>
    </row>
    <row r="2630">
      <c r="A2630" s="20">
        <f>Тех_Движение!$A$2627</f>
        <v/>
      </c>
      <c r="B2630" s="20">
        <f>IF(Тех_Движение!$F$2627&gt;0,Тех_Движение!$I$2627,"")</f>
        <v/>
      </c>
      <c r="C2630" s="20">
        <f>IF($B2630="","",Тех_Движение!$D$2627)</f>
        <v/>
      </c>
      <c r="D2630" s="42">
        <f>IF($B2630="","",Тех_Движение!$B$2627)</f>
        <v/>
      </c>
      <c r="E2630" s="54">
        <f>IF($B2630="","",Тех_Движение!$F$2627)</f>
        <v/>
      </c>
      <c r="F2630" s="54">
        <f>IF($B2630="","",SUMIFS($E$5:$E2629,$C$5:$C2629,$C2630))</f>
        <v/>
      </c>
      <c r="G2630" s="54">
        <f>IF($B2630="","",MAX(0,$E2630-MAX(0,SUMIFS(Тех_Движение!$G$2:$G$5111,Тех_Движение!$D$2:$D$5111,$C2630,Тех_Движение!$B$2:$B$5111,"&lt;="&amp;Настройки!$B$5-1)-$F2630)))</f>
        <v/>
      </c>
      <c r="H2630" s="54">
        <f>IF($B2630="","",IF(AND($D2630&gt;=Настройки!$B$5,$D2630&lt;=Настройки!$B$6),$E2630,0))</f>
        <v/>
      </c>
      <c r="I2630" s="54">
        <f>IF($B2630="","",$G2630+$H2630-$J2630)</f>
        <v/>
      </c>
      <c r="J2630" s="54">
        <f>IF($B2630="","",MAX(0,$E2630-MAX(0,SUMIFS(Тех_Движение!$G$2:$G$5111,Тех_Движение!$D$2:$D$5111,$C2630,Тех_Движение!$B$2:$B$5111,"&lt;="&amp;Настройки!$B$6)-$F2630)))</f>
        <v/>
      </c>
      <c r="K2630" s="54">
        <f>IF(OR($B2630="",K$3&lt;$D2630+Настройки!$B$7),0,MAX(0,$E2630-MAX(0,SUMIFS(Тех_Движение!$G$2:$G$5111,Тех_Движение!$D$2:$D$5111,$C2630,Тех_Движение!$B$2:$B$5111,"&lt;="&amp;K$3)-$F2630)))</f>
        <v/>
      </c>
      <c r="L2630" s="54">
        <f>IF(OR($B2630="",L$3&lt;$D2630+Настройки!$B$7),0,MAX(0,$E2630-MAX(0,SUMIFS(Тех_Движение!$G$2:$G$5111,Тех_Движение!$D$2:$D$5111,$C2630,Тех_Движение!$B$2:$B$5111,"&lt;="&amp;L$3)-$F2630)))</f>
        <v/>
      </c>
      <c r="M2630" s="54">
        <f>IF(OR($B2630="",M$3&lt;$D2630+Настройки!$B$7),0,MAX(0,$E2630-MAX(0,SUMIFS(Тех_Движение!$G$2:$G$5111,Тех_Движение!$D$2:$D$5111,$C2630,Тех_Движение!$B$2:$B$5111,"&lt;="&amp;M$3)-$F2630)))</f>
        <v/>
      </c>
      <c r="N2630" s="54">
        <f>IF(OR($B2630="",N$3&lt;$D2630+Настройки!$B$7),0,MAX(0,$E2630-MAX(0,SUMIFS(Тех_Движение!$G$2:$G$5111,Тех_Движение!$D$2:$D$5111,$C2630,Тех_Движение!$B$2:$B$5111,"&lt;="&amp;N$3)-$F2630)))</f>
        <v/>
      </c>
      <c r="O2630" s="54">
        <f>IF(OR($B2630="",O$3&lt;$D2630+Настройки!$B$7),0,MAX(0,$E2630-MAX(0,SUMIFS(Тех_Движение!$G$2:$G$5111,Тех_Движение!$D$2:$D$5111,$C2630,Тех_Движение!$B$2:$B$5111,"&lt;="&amp;O$3)-$F2630)))</f>
        <v/>
      </c>
      <c r="P2630" s="54">
        <f>IF(OR($B2630="",P$3&lt;$D2630+Настройки!$B$7),0,MAX(0,$E2630-MAX(0,SUMIFS(Тех_Движение!$G$2:$G$5111,Тех_Движение!$D$2:$D$5111,$C2630,Тех_Движение!$B$2:$B$5111,"&lt;="&amp;P$3)-$F2630)))</f>
        <v/>
      </c>
      <c r="Q2630" s="54">
        <f>IF(OR($B2630="",Q$3&lt;$D2630+Настройки!$B$7),0,MAX(0,$E2630-MAX(0,SUMIFS(Тех_Движение!$G$2:$G$5111,Тех_Движение!$D$2:$D$5111,$C2630,Тех_Движение!$B$2:$B$5111,"&lt;="&amp;Q$3)-$F2630)))</f>
        <v/>
      </c>
      <c r="R2630" s="54">
        <f>IF($B2630="","",SUM($K2630:$Q2630))</f>
        <v/>
      </c>
      <c r="S2630" s="56">
        <f>IF($B2630="","",VLOOKUP($C2630,Настройки!$A$11:$L$17,9,FALSE))</f>
        <v/>
      </c>
      <c r="T2630" s="56">
        <f>IF($B2630="","",$R2630*$S2630)</f>
        <v/>
      </c>
    </row>
    <row r="2631">
      <c r="A2631" s="20">
        <f>Тех_Движение!$A$2628</f>
        <v/>
      </c>
      <c r="B2631" s="20">
        <f>IF(Тех_Движение!$F$2628&gt;0,Тех_Движение!$I$2628,"")</f>
        <v/>
      </c>
      <c r="C2631" s="20">
        <f>IF($B2631="","",Тех_Движение!$D$2628)</f>
        <v/>
      </c>
      <c r="D2631" s="42">
        <f>IF($B2631="","",Тех_Движение!$B$2628)</f>
        <v/>
      </c>
      <c r="E2631" s="54">
        <f>IF($B2631="","",Тех_Движение!$F$2628)</f>
        <v/>
      </c>
      <c r="F2631" s="54">
        <f>IF($B2631="","",SUMIFS($E$5:$E2630,$C$5:$C2630,$C2631))</f>
        <v/>
      </c>
      <c r="G2631" s="54">
        <f>IF($B2631="","",MAX(0,$E2631-MAX(0,SUMIFS(Тех_Движение!$G$2:$G$5111,Тех_Движение!$D$2:$D$5111,$C2631,Тех_Движение!$B$2:$B$5111,"&lt;="&amp;Настройки!$B$5-1)-$F2631)))</f>
        <v/>
      </c>
      <c r="H2631" s="54">
        <f>IF($B2631="","",IF(AND($D2631&gt;=Настройки!$B$5,$D2631&lt;=Настройки!$B$6),$E2631,0))</f>
        <v/>
      </c>
      <c r="I2631" s="54">
        <f>IF($B2631="","",$G2631+$H2631-$J2631)</f>
        <v/>
      </c>
      <c r="J2631" s="54">
        <f>IF($B2631="","",MAX(0,$E2631-MAX(0,SUMIFS(Тех_Движение!$G$2:$G$5111,Тех_Движение!$D$2:$D$5111,$C2631,Тех_Движение!$B$2:$B$5111,"&lt;="&amp;Настройки!$B$6)-$F2631)))</f>
        <v/>
      </c>
      <c r="K2631" s="54">
        <f>IF(OR($B2631="",K$3&lt;$D2631+Настройки!$B$7),0,MAX(0,$E2631-MAX(0,SUMIFS(Тех_Движение!$G$2:$G$5111,Тех_Движение!$D$2:$D$5111,$C2631,Тех_Движение!$B$2:$B$5111,"&lt;="&amp;K$3)-$F2631)))</f>
        <v/>
      </c>
      <c r="L2631" s="54">
        <f>IF(OR($B2631="",L$3&lt;$D2631+Настройки!$B$7),0,MAX(0,$E2631-MAX(0,SUMIFS(Тех_Движение!$G$2:$G$5111,Тех_Движение!$D$2:$D$5111,$C2631,Тех_Движение!$B$2:$B$5111,"&lt;="&amp;L$3)-$F2631)))</f>
        <v/>
      </c>
      <c r="M2631" s="54">
        <f>IF(OR($B2631="",M$3&lt;$D2631+Настройки!$B$7),0,MAX(0,$E2631-MAX(0,SUMIFS(Тех_Движение!$G$2:$G$5111,Тех_Движение!$D$2:$D$5111,$C2631,Тех_Движение!$B$2:$B$5111,"&lt;="&amp;M$3)-$F2631)))</f>
        <v/>
      </c>
      <c r="N2631" s="54">
        <f>IF(OR($B2631="",N$3&lt;$D2631+Настройки!$B$7),0,MAX(0,$E2631-MAX(0,SUMIFS(Тех_Движение!$G$2:$G$5111,Тех_Движение!$D$2:$D$5111,$C2631,Тех_Движение!$B$2:$B$5111,"&lt;="&amp;N$3)-$F2631)))</f>
        <v/>
      </c>
      <c r="O2631" s="54">
        <f>IF(OR($B2631="",O$3&lt;$D2631+Настройки!$B$7),0,MAX(0,$E2631-MAX(0,SUMIFS(Тех_Движение!$G$2:$G$5111,Тех_Движение!$D$2:$D$5111,$C2631,Тех_Движение!$B$2:$B$5111,"&lt;="&amp;O$3)-$F2631)))</f>
        <v/>
      </c>
      <c r="P2631" s="54">
        <f>IF(OR($B2631="",P$3&lt;$D2631+Настройки!$B$7),0,MAX(0,$E2631-MAX(0,SUMIFS(Тех_Движение!$G$2:$G$5111,Тех_Движение!$D$2:$D$5111,$C2631,Тех_Движение!$B$2:$B$5111,"&lt;="&amp;P$3)-$F2631)))</f>
        <v/>
      </c>
      <c r="Q2631" s="54">
        <f>IF(OR($B2631="",Q$3&lt;$D2631+Настройки!$B$7),0,MAX(0,$E2631-MAX(0,SUMIFS(Тех_Движение!$G$2:$G$5111,Тех_Движение!$D$2:$D$5111,$C2631,Тех_Движение!$B$2:$B$5111,"&lt;="&amp;Q$3)-$F2631)))</f>
        <v/>
      </c>
      <c r="R2631" s="54">
        <f>IF($B2631="","",SUM($K2631:$Q2631))</f>
        <v/>
      </c>
      <c r="S2631" s="56">
        <f>IF($B2631="","",VLOOKUP($C2631,Настройки!$A$11:$L$17,9,FALSE))</f>
        <v/>
      </c>
      <c r="T2631" s="56">
        <f>IF($B2631="","",$R2631*$S2631)</f>
        <v/>
      </c>
    </row>
    <row r="2632">
      <c r="A2632" s="20">
        <f>Тех_Движение!$A$2629</f>
        <v/>
      </c>
      <c r="B2632" s="20">
        <f>IF(Тех_Движение!$F$2629&gt;0,Тех_Движение!$I$2629,"")</f>
        <v/>
      </c>
      <c r="C2632" s="20">
        <f>IF($B2632="","",Тех_Движение!$D$2629)</f>
        <v/>
      </c>
      <c r="D2632" s="42">
        <f>IF($B2632="","",Тех_Движение!$B$2629)</f>
        <v/>
      </c>
      <c r="E2632" s="54">
        <f>IF($B2632="","",Тех_Движение!$F$2629)</f>
        <v/>
      </c>
      <c r="F2632" s="54">
        <f>IF($B2632="","",SUMIFS($E$5:$E2631,$C$5:$C2631,$C2632))</f>
        <v/>
      </c>
      <c r="G2632" s="54">
        <f>IF($B2632="","",MAX(0,$E2632-MAX(0,SUMIFS(Тех_Движение!$G$2:$G$5111,Тех_Движение!$D$2:$D$5111,$C2632,Тех_Движение!$B$2:$B$5111,"&lt;="&amp;Настройки!$B$5-1)-$F2632)))</f>
        <v/>
      </c>
      <c r="H2632" s="54">
        <f>IF($B2632="","",IF(AND($D2632&gt;=Настройки!$B$5,$D2632&lt;=Настройки!$B$6),$E2632,0))</f>
        <v/>
      </c>
      <c r="I2632" s="54">
        <f>IF($B2632="","",$G2632+$H2632-$J2632)</f>
        <v/>
      </c>
      <c r="J2632" s="54">
        <f>IF($B2632="","",MAX(0,$E2632-MAX(0,SUMIFS(Тех_Движение!$G$2:$G$5111,Тех_Движение!$D$2:$D$5111,$C2632,Тех_Движение!$B$2:$B$5111,"&lt;="&amp;Настройки!$B$6)-$F2632)))</f>
        <v/>
      </c>
      <c r="K2632" s="54">
        <f>IF(OR($B2632="",K$3&lt;$D2632+Настройки!$B$7),0,MAX(0,$E2632-MAX(0,SUMIFS(Тех_Движение!$G$2:$G$5111,Тех_Движение!$D$2:$D$5111,$C2632,Тех_Движение!$B$2:$B$5111,"&lt;="&amp;K$3)-$F2632)))</f>
        <v/>
      </c>
      <c r="L2632" s="54">
        <f>IF(OR($B2632="",L$3&lt;$D2632+Настройки!$B$7),0,MAX(0,$E2632-MAX(0,SUMIFS(Тех_Движение!$G$2:$G$5111,Тех_Движение!$D$2:$D$5111,$C2632,Тех_Движение!$B$2:$B$5111,"&lt;="&amp;L$3)-$F2632)))</f>
        <v/>
      </c>
      <c r="M2632" s="54">
        <f>IF(OR($B2632="",M$3&lt;$D2632+Настройки!$B$7),0,MAX(0,$E2632-MAX(0,SUMIFS(Тех_Движение!$G$2:$G$5111,Тех_Движение!$D$2:$D$5111,$C2632,Тех_Движение!$B$2:$B$5111,"&lt;="&amp;M$3)-$F2632)))</f>
        <v/>
      </c>
      <c r="N2632" s="54">
        <f>IF(OR($B2632="",N$3&lt;$D2632+Настройки!$B$7),0,MAX(0,$E2632-MAX(0,SUMIFS(Тех_Движение!$G$2:$G$5111,Тех_Движение!$D$2:$D$5111,$C2632,Тех_Движение!$B$2:$B$5111,"&lt;="&amp;N$3)-$F2632)))</f>
        <v/>
      </c>
      <c r="O2632" s="54">
        <f>IF(OR($B2632="",O$3&lt;$D2632+Настройки!$B$7),0,MAX(0,$E2632-MAX(0,SUMIFS(Тех_Движение!$G$2:$G$5111,Тех_Движение!$D$2:$D$5111,$C2632,Тех_Движение!$B$2:$B$5111,"&lt;="&amp;O$3)-$F2632)))</f>
        <v/>
      </c>
      <c r="P2632" s="54">
        <f>IF(OR($B2632="",P$3&lt;$D2632+Настройки!$B$7),0,MAX(0,$E2632-MAX(0,SUMIFS(Тех_Движение!$G$2:$G$5111,Тех_Движение!$D$2:$D$5111,$C2632,Тех_Движение!$B$2:$B$5111,"&lt;="&amp;P$3)-$F2632)))</f>
        <v/>
      </c>
      <c r="Q2632" s="54">
        <f>IF(OR($B2632="",Q$3&lt;$D2632+Настройки!$B$7),0,MAX(0,$E2632-MAX(0,SUMIFS(Тех_Движение!$G$2:$G$5111,Тех_Движение!$D$2:$D$5111,$C2632,Тех_Движение!$B$2:$B$5111,"&lt;="&amp;Q$3)-$F2632)))</f>
        <v/>
      </c>
      <c r="R2632" s="54">
        <f>IF($B2632="","",SUM($K2632:$Q2632))</f>
        <v/>
      </c>
      <c r="S2632" s="56">
        <f>IF($B2632="","",VLOOKUP($C2632,Настройки!$A$11:$L$17,9,FALSE))</f>
        <v/>
      </c>
      <c r="T2632" s="56">
        <f>IF($B2632="","",$R2632*$S2632)</f>
        <v/>
      </c>
    </row>
    <row r="2633">
      <c r="A2633" s="20">
        <f>Тех_Движение!$A$2630</f>
        <v/>
      </c>
      <c r="B2633" s="20">
        <f>IF(Тех_Движение!$F$2630&gt;0,Тех_Движение!$I$2630,"")</f>
        <v/>
      </c>
      <c r="C2633" s="20">
        <f>IF($B2633="","",Тех_Движение!$D$2630)</f>
        <v/>
      </c>
      <c r="D2633" s="42">
        <f>IF($B2633="","",Тех_Движение!$B$2630)</f>
        <v/>
      </c>
      <c r="E2633" s="54">
        <f>IF($B2633="","",Тех_Движение!$F$2630)</f>
        <v/>
      </c>
      <c r="F2633" s="54">
        <f>IF($B2633="","",SUMIFS($E$5:$E2632,$C$5:$C2632,$C2633))</f>
        <v/>
      </c>
      <c r="G2633" s="54">
        <f>IF($B2633="","",MAX(0,$E2633-MAX(0,SUMIFS(Тех_Движение!$G$2:$G$5111,Тех_Движение!$D$2:$D$5111,$C2633,Тех_Движение!$B$2:$B$5111,"&lt;="&amp;Настройки!$B$5-1)-$F2633)))</f>
        <v/>
      </c>
      <c r="H2633" s="54">
        <f>IF($B2633="","",IF(AND($D2633&gt;=Настройки!$B$5,$D2633&lt;=Настройки!$B$6),$E2633,0))</f>
        <v/>
      </c>
      <c r="I2633" s="54">
        <f>IF($B2633="","",$G2633+$H2633-$J2633)</f>
        <v/>
      </c>
      <c r="J2633" s="54">
        <f>IF($B2633="","",MAX(0,$E2633-MAX(0,SUMIFS(Тех_Движение!$G$2:$G$5111,Тех_Движение!$D$2:$D$5111,$C2633,Тех_Движение!$B$2:$B$5111,"&lt;="&amp;Настройки!$B$6)-$F2633)))</f>
        <v/>
      </c>
      <c r="K2633" s="54">
        <f>IF(OR($B2633="",K$3&lt;$D2633+Настройки!$B$7),0,MAX(0,$E2633-MAX(0,SUMIFS(Тех_Движение!$G$2:$G$5111,Тех_Движение!$D$2:$D$5111,$C2633,Тех_Движение!$B$2:$B$5111,"&lt;="&amp;K$3)-$F2633)))</f>
        <v/>
      </c>
      <c r="L2633" s="54">
        <f>IF(OR($B2633="",L$3&lt;$D2633+Настройки!$B$7),0,MAX(0,$E2633-MAX(0,SUMIFS(Тех_Движение!$G$2:$G$5111,Тех_Движение!$D$2:$D$5111,$C2633,Тех_Движение!$B$2:$B$5111,"&lt;="&amp;L$3)-$F2633)))</f>
        <v/>
      </c>
      <c r="M2633" s="54">
        <f>IF(OR($B2633="",M$3&lt;$D2633+Настройки!$B$7),0,MAX(0,$E2633-MAX(0,SUMIFS(Тех_Движение!$G$2:$G$5111,Тех_Движение!$D$2:$D$5111,$C2633,Тех_Движение!$B$2:$B$5111,"&lt;="&amp;M$3)-$F2633)))</f>
        <v/>
      </c>
      <c r="N2633" s="54">
        <f>IF(OR($B2633="",N$3&lt;$D2633+Настройки!$B$7),0,MAX(0,$E2633-MAX(0,SUMIFS(Тех_Движение!$G$2:$G$5111,Тех_Движение!$D$2:$D$5111,$C2633,Тех_Движение!$B$2:$B$5111,"&lt;="&amp;N$3)-$F2633)))</f>
        <v/>
      </c>
      <c r="O2633" s="54">
        <f>IF(OR($B2633="",O$3&lt;$D2633+Настройки!$B$7),0,MAX(0,$E2633-MAX(0,SUMIFS(Тех_Движение!$G$2:$G$5111,Тех_Движение!$D$2:$D$5111,$C2633,Тех_Движение!$B$2:$B$5111,"&lt;="&amp;O$3)-$F2633)))</f>
        <v/>
      </c>
      <c r="P2633" s="54">
        <f>IF(OR($B2633="",P$3&lt;$D2633+Настройки!$B$7),0,MAX(0,$E2633-MAX(0,SUMIFS(Тех_Движение!$G$2:$G$5111,Тех_Движение!$D$2:$D$5111,$C2633,Тех_Движение!$B$2:$B$5111,"&lt;="&amp;P$3)-$F2633)))</f>
        <v/>
      </c>
      <c r="Q2633" s="54">
        <f>IF(OR($B2633="",Q$3&lt;$D2633+Настройки!$B$7),0,MAX(0,$E2633-MAX(0,SUMIFS(Тех_Движение!$G$2:$G$5111,Тех_Движение!$D$2:$D$5111,$C2633,Тех_Движение!$B$2:$B$5111,"&lt;="&amp;Q$3)-$F2633)))</f>
        <v/>
      </c>
      <c r="R2633" s="54">
        <f>IF($B2633="","",SUM($K2633:$Q2633))</f>
        <v/>
      </c>
      <c r="S2633" s="56">
        <f>IF($B2633="","",VLOOKUP($C2633,Настройки!$A$11:$L$17,9,FALSE))</f>
        <v/>
      </c>
      <c r="T2633" s="56">
        <f>IF($B2633="","",$R2633*$S2633)</f>
        <v/>
      </c>
    </row>
    <row r="2634">
      <c r="A2634" s="20">
        <f>Тех_Движение!$A$2631</f>
        <v/>
      </c>
      <c r="B2634" s="20">
        <f>IF(Тех_Движение!$F$2631&gt;0,Тех_Движение!$I$2631,"")</f>
        <v/>
      </c>
      <c r="C2634" s="20">
        <f>IF($B2634="","",Тех_Движение!$D$2631)</f>
        <v/>
      </c>
      <c r="D2634" s="42">
        <f>IF($B2634="","",Тех_Движение!$B$2631)</f>
        <v/>
      </c>
      <c r="E2634" s="54">
        <f>IF($B2634="","",Тех_Движение!$F$2631)</f>
        <v/>
      </c>
      <c r="F2634" s="54">
        <f>IF($B2634="","",SUMIFS($E$5:$E2633,$C$5:$C2633,$C2634))</f>
        <v/>
      </c>
      <c r="G2634" s="54">
        <f>IF($B2634="","",MAX(0,$E2634-MAX(0,SUMIFS(Тех_Движение!$G$2:$G$5111,Тех_Движение!$D$2:$D$5111,$C2634,Тех_Движение!$B$2:$B$5111,"&lt;="&amp;Настройки!$B$5-1)-$F2634)))</f>
        <v/>
      </c>
      <c r="H2634" s="54">
        <f>IF($B2634="","",IF(AND($D2634&gt;=Настройки!$B$5,$D2634&lt;=Настройки!$B$6),$E2634,0))</f>
        <v/>
      </c>
      <c r="I2634" s="54">
        <f>IF($B2634="","",$G2634+$H2634-$J2634)</f>
        <v/>
      </c>
      <c r="J2634" s="54">
        <f>IF($B2634="","",MAX(0,$E2634-MAX(0,SUMIFS(Тех_Движение!$G$2:$G$5111,Тех_Движение!$D$2:$D$5111,$C2634,Тех_Движение!$B$2:$B$5111,"&lt;="&amp;Настройки!$B$6)-$F2634)))</f>
        <v/>
      </c>
      <c r="K2634" s="54">
        <f>IF(OR($B2634="",K$3&lt;$D2634+Настройки!$B$7),0,MAX(0,$E2634-MAX(0,SUMIFS(Тех_Движение!$G$2:$G$5111,Тех_Движение!$D$2:$D$5111,$C2634,Тех_Движение!$B$2:$B$5111,"&lt;="&amp;K$3)-$F2634)))</f>
        <v/>
      </c>
      <c r="L2634" s="54">
        <f>IF(OR($B2634="",L$3&lt;$D2634+Настройки!$B$7),0,MAX(0,$E2634-MAX(0,SUMIFS(Тех_Движение!$G$2:$G$5111,Тех_Движение!$D$2:$D$5111,$C2634,Тех_Движение!$B$2:$B$5111,"&lt;="&amp;L$3)-$F2634)))</f>
        <v/>
      </c>
      <c r="M2634" s="54">
        <f>IF(OR($B2634="",M$3&lt;$D2634+Настройки!$B$7),0,MAX(0,$E2634-MAX(0,SUMIFS(Тех_Движение!$G$2:$G$5111,Тех_Движение!$D$2:$D$5111,$C2634,Тех_Движение!$B$2:$B$5111,"&lt;="&amp;M$3)-$F2634)))</f>
        <v/>
      </c>
      <c r="N2634" s="54">
        <f>IF(OR($B2634="",N$3&lt;$D2634+Настройки!$B$7),0,MAX(0,$E2634-MAX(0,SUMIFS(Тех_Движение!$G$2:$G$5111,Тех_Движение!$D$2:$D$5111,$C2634,Тех_Движение!$B$2:$B$5111,"&lt;="&amp;N$3)-$F2634)))</f>
        <v/>
      </c>
      <c r="O2634" s="54">
        <f>IF(OR($B2634="",O$3&lt;$D2634+Настройки!$B$7),0,MAX(0,$E2634-MAX(0,SUMIFS(Тех_Движение!$G$2:$G$5111,Тех_Движение!$D$2:$D$5111,$C2634,Тех_Движение!$B$2:$B$5111,"&lt;="&amp;O$3)-$F2634)))</f>
        <v/>
      </c>
      <c r="P2634" s="54">
        <f>IF(OR($B2634="",P$3&lt;$D2634+Настройки!$B$7),0,MAX(0,$E2634-MAX(0,SUMIFS(Тех_Движение!$G$2:$G$5111,Тех_Движение!$D$2:$D$5111,$C2634,Тех_Движение!$B$2:$B$5111,"&lt;="&amp;P$3)-$F2634)))</f>
        <v/>
      </c>
      <c r="Q2634" s="54">
        <f>IF(OR($B2634="",Q$3&lt;$D2634+Настройки!$B$7),0,MAX(0,$E2634-MAX(0,SUMIFS(Тех_Движение!$G$2:$G$5111,Тех_Движение!$D$2:$D$5111,$C2634,Тех_Движение!$B$2:$B$5111,"&lt;="&amp;Q$3)-$F2634)))</f>
        <v/>
      </c>
      <c r="R2634" s="54">
        <f>IF($B2634="","",SUM($K2634:$Q2634))</f>
        <v/>
      </c>
      <c r="S2634" s="56">
        <f>IF($B2634="","",VLOOKUP($C2634,Настройки!$A$11:$L$17,9,FALSE))</f>
        <v/>
      </c>
      <c r="T2634" s="56">
        <f>IF($B2634="","",$R2634*$S2634)</f>
        <v/>
      </c>
    </row>
    <row r="2635">
      <c r="A2635" s="20">
        <f>Тех_Движение!$A$2632</f>
        <v/>
      </c>
      <c r="B2635" s="20">
        <f>IF(Тех_Движение!$F$2632&gt;0,Тех_Движение!$I$2632,"")</f>
        <v/>
      </c>
      <c r="C2635" s="20">
        <f>IF($B2635="","",Тех_Движение!$D$2632)</f>
        <v/>
      </c>
      <c r="D2635" s="42">
        <f>IF($B2635="","",Тех_Движение!$B$2632)</f>
        <v/>
      </c>
      <c r="E2635" s="54">
        <f>IF($B2635="","",Тех_Движение!$F$2632)</f>
        <v/>
      </c>
      <c r="F2635" s="54">
        <f>IF($B2635="","",SUMIFS($E$5:$E2634,$C$5:$C2634,$C2635))</f>
        <v/>
      </c>
      <c r="G2635" s="54">
        <f>IF($B2635="","",MAX(0,$E2635-MAX(0,SUMIFS(Тех_Движение!$G$2:$G$5111,Тех_Движение!$D$2:$D$5111,$C2635,Тех_Движение!$B$2:$B$5111,"&lt;="&amp;Настройки!$B$5-1)-$F2635)))</f>
        <v/>
      </c>
      <c r="H2635" s="54">
        <f>IF($B2635="","",IF(AND($D2635&gt;=Настройки!$B$5,$D2635&lt;=Настройки!$B$6),$E2635,0))</f>
        <v/>
      </c>
      <c r="I2635" s="54">
        <f>IF($B2635="","",$G2635+$H2635-$J2635)</f>
        <v/>
      </c>
      <c r="J2635" s="54">
        <f>IF($B2635="","",MAX(0,$E2635-MAX(0,SUMIFS(Тех_Движение!$G$2:$G$5111,Тех_Движение!$D$2:$D$5111,$C2635,Тех_Движение!$B$2:$B$5111,"&lt;="&amp;Настройки!$B$6)-$F2635)))</f>
        <v/>
      </c>
      <c r="K2635" s="54">
        <f>IF(OR($B2635="",K$3&lt;$D2635+Настройки!$B$7),0,MAX(0,$E2635-MAX(0,SUMIFS(Тех_Движение!$G$2:$G$5111,Тех_Движение!$D$2:$D$5111,$C2635,Тех_Движение!$B$2:$B$5111,"&lt;="&amp;K$3)-$F2635)))</f>
        <v/>
      </c>
      <c r="L2635" s="54">
        <f>IF(OR($B2635="",L$3&lt;$D2635+Настройки!$B$7),0,MAX(0,$E2635-MAX(0,SUMIFS(Тех_Движение!$G$2:$G$5111,Тех_Движение!$D$2:$D$5111,$C2635,Тех_Движение!$B$2:$B$5111,"&lt;="&amp;L$3)-$F2635)))</f>
        <v/>
      </c>
      <c r="M2635" s="54">
        <f>IF(OR($B2635="",M$3&lt;$D2635+Настройки!$B$7),0,MAX(0,$E2635-MAX(0,SUMIFS(Тех_Движение!$G$2:$G$5111,Тех_Движение!$D$2:$D$5111,$C2635,Тех_Движение!$B$2:$B$5111,"&lt;="&amp;M$3)-$F2635)))</f>
        <v/>
      </c>
      <c r="N2635" s="54">
        <f>IF(OR($B2635="",N$3&lt;$D2635+Настройки!$B$7),0,MAX(0,$E2635-MAX(0,SUMIFS(Тех_Движение!$G$2:$G$5111,Тех_Движение!$D$2:$D$5111,$C2635,Тех_Движение!$B$2:$B$5111,"&lt;="&amp;N$3)-$F2635)))</f>
        <v/>
      </c>
      <c r="O2635" s="54">
        <f>IF(OR($B2635="",O$3&lt;$D2635+Настройки!$B$7),0,MAX(0,$E2635-MAX(0,SUMIFS(Тех_Движение!$G$2:$G$5111,Тех_Движение!$D$2:$D$5111,$C2635,Тех_Движение!$B$2:$B$5111,"&lt;="&amp;O$3)-$F2635)))</f>
        <v/>
      </c>
      <c r="P2635" s="54">
        <f>IF(OR($B2635="",P$3&lt;$D2635+Настройки!$B$7),0,MAX(0,$E2635-MAX(0,SUMIFS(Тех_Движение!$G$2:$G$5111,Тех_Движение!$D$2:$D$5111,$C2635,Тех_Движение!$B$2:$B$5111,"&lt;="&amp;P$3)-$F2635)))</f>
        <v/>
      </c>
      <c r="Q2635" s="54">
        <f>IF(OR($B2635="",Q$3&lt;$D2635+Настройки!$B$7),0,MAX(0,$E2635-MAX(0,SUMIFS(Тех_Движение!$G$2:$G$5111,Тех_Движение!$D$2:$D$5111,$C2635,Тех_Движение!$B$2:$B$5111,"&lt;="&amp;Q$3)-$F2635)))</f>
        <v/>
      </c>
      <c r="R2635" s="54">
        <f>IF($B2635="","",SUM($K2635:$Q2635))</f>
        <v/>
      </c>
      <c r="S2635" s="56">
        <f>IF($B2635="","",VLOOKUP($C2635,Настройки!$A$11:$L$17,9,FALSE))</f>
        <v/>
      </c>
      <c r="T2635" s="56">
        <f>IF($B2635="","",$R2635*$S2635)</f>
        <v/>
      </c>
    </row>
    <row r="2636">
      <c r="A2636" s="20">
        <f>Тех_Движение!$A$2633</f>
        <v/>
      </c>
      <c r="B2636" s="20">
        <f>IF(Тех_Движение!$F$2633&gt;0,Тех_Движение!$I$2633,"")</f>
        <v/>
      </c>
      <c r="C2636" s="20">
        <f>IF($B2636="","",Тех_Движение!$D$2633)</f>
        <v/>
      </c>
      <c r="D2636" s="42">
        <f>IF($B2636="","",Тех_Движение!$B$2633)</f>
        <v/>
      </c>
      <c r="E2636" s="54">
        <f>IF($B2636="","",Тех_Движение!$F$2633)</f>
        <v/>
      </c>
      <c r="F2636" s="54">
        <f>IF($B2636="","",SUMIFS($E$5:$E2635,$C$5:$C2635,$C2636))</f>
        <v/>
      </c>
      <c r="G2636" s="54">
        <f>IF($B2636="","",MAX(0,$E2636-MAX(0,SUMIFS(Тех_Движение!$G$2:$G$5111,Тех_Движение!$D$2:$D$5111,$C2636,Тех_Движение!$B$2:$B$5111,"&lt;="&amp;Настройки!$B$5-1)-$F2636)))</f>
        <v/>
      </c>
      <c r="H2636" s="54">
        <f>IF($B2636="","",IF(AND($D2636&gt;=Настройки!$B$5,$D2636&lt;=Настройки!$B$6),$E2636,0))</f>
        <v/>
      </c>
      <c r="I2636" s="54">
        <f>IF($B2636="","",$G2636+$H2636-$J2636)</f>
        <v/>
      </c>
      <c r="J2636" s="54">
        <f>IF($B2636="","",MAX(0,$E2636-MAX(0,SUMIFS(Тех_Движение!$G$2:$G$5111,Тех_Движение!$D$2:$D$5111,$C2636,Тех_Движение!$B$2:$B$5111,"&lt;="&amp;Настройки!$B$6)-$F2636)))</f>
        <v/>
      </c>
      <c r="K2636" s="54">
        <f>IF(OR($B2636="",K$3&lt;$D2636+Настройки!$B$7),0,MAX(0,$E2636-MAX(0,SUMIFS(Тех_Движение!$G$2:$G$5111,Тех_Движение!$D$2:$D$5111,$C2636,Тех_Движение!$B$2:$B$5111,"&lt;="&amp;K$3)-$F2636)))</f>
        <v/>
      </c>
      <c r="L2636" s="54">
        <f>IF(OR($B2636="",L$3&lt;$D2636+Настройки!$B$7),0,MAX(0,$E2636-MAX(0,SUMIFS(Тех_Движение!$G$2:$G$5111,Тех_Движение!$D$2:$D$5111,$C2636,Тех_Движение!$B$2:$B$5111,"&lt;="&amp;L$3)-$F2636)))</f>
        <v/>
      </c>
      <c r="M2636" s="54">
        <f>IF(OR($B2636="",M$3&lt;$D2636+Настройки!$B$7),0,MAX(0,$E2636-MAX(0,SUMIFS(Тех_Движение!$G$2:$G$5111,Тех_Движение!$D$2:$D$5111,$C2636,Тех_Движение!$B$2:$B$5111,"&lt;="&amp;M$3)-$F2636)))</f>
        <v/>
      </c>
      <c r="N2636" s="54">
        <f>IF(OR($B2636="",N$3&lt;$D2636+Настройки!$B$7),0,MAX(0,$E2636-MAX(0,SUMIFS(Тех_Движение!$G$2:$G$5111,Тех_Движение!$D$2:$D$5111,$C2636,Тех_Движение!$B$2:$B$5111,"&lt;="&amp;N$3)-$F2636)))</f>
        <v/>
      </c>
      <c r="O2636" s="54">
        <f>IF(OR($B2636="",O$3&lt;$D2636+Настройки!$B$7),0,MAX(0,$E2636-MAX(0,SUMIFS(Тех_Движение!$G$2:$G$5111,Тех_Движение!$D$2:$D$5111,$C2636,Тех_Движение!$B$2:$B$5111,"&lt;="&amp;O$3)-$F2636)))</f>
        <v/>
      </c>
      <c r="P2636" s="54">
        <f>IF(OR($B2636="",P$3&lt;$D2636+Настройки!$B$7),0,MAX(0,$E2636-MAX(0,SUMIFS(Тех_Движение!$G$2:$G$5111,Тех_Движение!$D$2:$D$5111,$C2636,Тех_Движение!$B$2:$B$5111,"&lt;="&amp;P$3)-$F2636)))</f>
        <v/>
      </c>
      <c r="Q2636" s="54">
        <f>IF(OR($B2636="",Q$3&lt;$D2636+Настройки!$B$7),0,MAX(0,$E2636-MAX(0,SUMIFS(Тех_Движение!$G$2:$G$5111,Тех_Движение!$D$2:$D$5111,$C2636,Тех_Движение!$B$2:$B$5111,"&lt;="&amp;Q$3)-$F2636)))</f>
        <v/>
      </c>
      <c r="R2636" s="54">
        <f>IF($B2636="","",SUM($K2636:$Q2636))</f>
        <v/>
      </c>
      <c r="S2636" s="56">
        <f>IF($B2636="","",VLOOKUP($C2636,Настройки!$A$11:$L$17,9,FALSE))</f>
        <v/>
      </c>
      <c r="T2636" s="56">
        <f>IF($B2636="","",$R2636*$S2636)</f>
        <v/>
      </c>
    </row>
    <row r="2637">
      <c r="A2637" s="20">
        <f>Тех_Движение!$A$2634</f>
        <v/>
      </c>
      <c r="B2637" s="20">
        <f>IF(Тех_Движение!$F$2634&gt;0,Тех_Движение!$I$2634,"")</f>
        <v/>
      </c>
      <c r="C2637" s="20">
        <f>IF($B2637="","",Тех_Движение!$D$2634)</f>
        <v/>
      </c>
      <c r="D2637" s="42">
        <f>IF($B2637="","",Тех_Движение!$B$2634)</f>
        <v/>
      </c>
      <c r="E2637" s="54">
        <f>IF($B2637="","",Тех_Движение!$F$2634)</f>
        <v/>
      </c>
      <c r="F2637" s="54">
        <f>IF($B2637="","",SUMIFS($E$5:$E2636,$C$5:$C2636,$C2637))</f>
        <v/>
      </c>
      <c r="G2637" s="54">
        <f>IF($B2637="","",MAX(0,$E2637-MAX(0,SUMIFS(Тех_Движение!$G$2:$G$5111,Тех_Движение!$D$2:$D$5111,$C2637,Тех_Движение!$B$2:$B$5111,"&lt;="&amp;Настройки!$B$5-1)-$F2637)))</f>
        <v/>
      </c>
      <c r="H2637" s="54">
        <f>IF($B2637="","",IF(AND($D2637&gt;=Настройки!$B$5,$D2637&lt;=Настройки!$B$6),$E2637,0))</f>
        <v/>
      </c>
      <c r="I2637" s="54">
        <f>IF($B2637="","",$G2637+$H2637-$J2637)</f>
        <v/>
      </c>
      <c r="J2637" s="54">
        <f>IF($B2637="","",MAX(0,$E2637-MAX(0,SUMIFS(Тех_Движение!$G$2:$G$5111,Тех_Движение!$D$2:$D$5111,$C2637,Тех_Движение!$B$2:$B$5111,"&lt;="&amp;Настройки!$B$6)-$F2637)))</f>
        <v/>
      </c>
      <c r="K2637" s="54">
        <f>IF(OR($B2637="",K$3&lt;$D2637+Настройки!$B$7),0,MAX(0,$E2637-MAX(0,SUMIFS(Тех_Движение!$G$2:$G$5111,Тех_Движение!$D$2:$D$5111,$C2637,Тех_Движение!$B$2:$B$5111,"&lt;="&amp;K$3)-$F2637)))</f>
        <v/>
      </c>
      <c r="L2637" s="54">
        <f>IF(OR($B2637="",L$3&lt;$D2637+Настройки!$B$7),0,MAX(0,$E2637-MAX(0,SUMIFS(Тех_Движение!$G$2:$G$5111,Тех_Движение!$D$2:$D$5111,$C2637,Тех_Движение!$B$2:$B$5111,"&lt;="&amp;L$3)-$F2637)))</f>
        <v/>
      </c>
      <c r="M2637" s="54">
        <f>IF(OR($B2637="",M$3&lt;$D2637+Настройки!$B$7),0,MAX(0,$E2637-MAX(0,SUMIFS(Тех_Движение!$G$2:$G$5111,Тех_Движение!$D$2:$D$5111,$C2637,Тех_Движение!$B$2:$B$5111,"&lt;="&amp;M$3)-$F2637)))</f>
        <v/>
      </c>
      <c r="N2637" s="54">
        <f>IF(OR($B2637="",N$3&lt;$D2637+Настройки!$B$7),0,MAX(0,$E2637-MAX(0,SUMIFS(Тех_Движение!$G$2:$G$5111,Тех_Движение!$D$2:$D$5111,$C2637,Тех_Движение!$B$2:$B$5111,"&lt;="&amp;N$3)-$F2637)))</f>
        <v/>
      </c>
      <c r="O2637" s="54">
        <f>IF(OR($B2637="",O$3&lt;$D2637+Настройки!$B$7),0,MAX(0,$E2637-MAX(0,SUMIFS(Тех_Движение!$G$2:$G$5111,Тех_Движение!$D$2:$D$5111,$C2637,Тех_Движение!$B$2:$B$5111,"&lt;="&amp;O$3)-$F2637)))</f>
        <v/>
      </c>
      <c r="P2637" s="54">
        <f>IF(OR($B2637="",P$3&lt;$D2637+Настройки!$B$7),0,MAX(0,$E2637-MAX(0,SUMIFS(Тех_Движение!$G$2:$G$5111,Тех_Движение!$D$2:$D$5111,$C2637,Тех_Движение!$B$2:$B$5111,"&lt;="&amp;P$3)-$F2637)))</f>
        <v/>
      </c>
      <c r="Q2637" s="54">
        <f>IF(OR($B2637="",Q$3&lt;$D2637+Настройки!$B$7),0,MAX(0,$E2637-MAX(0,SUMIFS(Тех_Движение!$G$2:$G$5111,Тех_Движение!$D$2:$D$5111,$C2637,Тех_Движение!$B$2:$B$5111,"&lt;="&amp;Q$3)-$F2637)))</f>
        <v/>
      </c>
      <c r="R2637" s="54">
        <f>IF($B2637="","",SUM($K2637:$Q2637))</f>
        <v/>
      </c>
      <c r="S2637" s="56">
        <f>IF($B2637="","",VLOOKUP($C2637,Настройки!$A$11:$L$17,9,FALSE))</f>
        <v/>
      </c>
      <c r="T2637" s="56">
        <f>IF($B2637="","",$R2637*$S2637)</f>
        <v/>
      </c>
    </row>
    <row r="2638">
      <c r="A2638" s="20">
        <f>Тех_Движение!$A$2635</f>
        <v/>
      </c>
      <c r="B2638" s="20">
        <f>IF(Тех_Движение!$F$2635&gt;0,Тех_Движение!$I$2635,"")</f>
        <v/>
      </c>
      <c r="C2638" s="20">
        <f>IF($B2638="","",Тех_Движение!$D$2635)</f>
        <v/>
      </c>
      <c r="D2638" s="42">
        <f>IF($B2638="","",Тех_Движение!$B$2635)</f>
        <v/>
      </c>
      <c r="E2638" s="54">
        <f>IF($B2638="","",Тех_Движение!$F$2635)</f>
        <v/>
      </c>
      <c r="F2638" s="54">
        <f>IF($B2638="","",SUMIFS($E$5:$E2637,$C$5:$C2637,$C2638))</f>
        <v/>
      </c>
      <c r="G2638" s="54">
        <f>IF($B2638="","",MAX(0,$E2638-MAX(0,SUMIFS(Тех_Движение!$G$2:$G$5111,Тех_Движение!$D$2:$D$5111,$C2638,Тех_Движение!$B$2:$B$5111,"&lt;="&amp;Настройки!$B$5-1)-$F2638)))</f>
        <v/>
      </c>
      <c r="H2638" s="54">
        <f>IF($B2638="","",IF(AND($D2638&gt;=Настройки!$B$5,$D2638&lt;=Настройки!$B$6),$E2638,0))</f>
        <v/>
      </c>
      <c r="I2638" s="54">
        <f>IF($B2638="","",$G2638+$H2638-$J2638)</f>
        <v/>
      </c>
      <c r="J2638" s="54">
        <f>IF($B2638="","",MAX(0,$E2638-MAX(0,SUMIFS(Тех_Движение!$G$2:$G$5111,Тех_Движение!$D$2:$D$5111,$C2638,Тех_Движение!$B$2:$B$5111,"&lt;="&amp;Настройки!$B$6)-$F2638)))</f>
        <v/>
      </c>
      <c r="K2638" s="54">
        <f>IF(OR($B2638="",K$3&lt;$D2638+Настройки!$B$7),0,MAX(0,$E2638-MAX(0,SUMIFS(Тех_Движение!$G$2:$G$5111,Тех_Движение!$D$2:$D$5111,$C2638,Тех_Движение!$B$2:$B$5111,"&lt;="&amp;K$3)-$F2638)))</f>
        <v/>
      </c>
      <c r="L2638" s="54">
        <f>IF(OR($B2638="",L$3&lt;$D2638+Настройки!$B$7),0,MAX(0,$E2638-MAX(0,SUMIFS(Тех_Движение!$G$2:$G$5111,Тех_Движение!$D$2:$D$5111,$C2638,Тех_Движение!$B$2:$B$5111,"&lt;="&amp;L$3)-$F2638)))</f>
        <v/>
      </c>
      <c r="M2638" s="54">
        <f>IF(OR($B2638="",M$3&lt;$D2638+Настройки!$B$7),0,MAX(0,$E2638-MAX(0,SUMIFS(Тех_Движение!$G$2:$G$5111,Тех_Движение!$D$2:$D$5111,$C2638,Тех_Движение!$B$2:$B$5111,"&lt;="&amp;M$3)-$F2638)))</f>
        <v/>
      </c>
      <c r="N2638" s="54">
        <f>IF(OR($B2638="",N$3&lt;$D2638+Настройки!$B$7),0,MAX(0,$E2638-MAX(0,SUMIFS(Тех_Движение!$G$2:$G$5111,Тех_Движение!$D$2:$D$5111,$C2638,Тех_Движение!$B$2:$B$5111,"&lt;="&amp;N$3)-$F2638)))</f>
        <v/>
      </c>
      <c r="O2638" s="54">
        <f>IF(OR($B2638="",O$3&lt;$D2638+Настройки!$B$7),0,MAX(0,$E2638-MAX(0,SUMIFS(Тех_Движение!$G$2:$G$5111,Тех_Движение!$D$2:$D$5111,$C2638,Тех_Движение!$B$2:$B$5111,"&lt;="&amp;O$3)-$F2638)))</f>
        <v/>
      </c>
      <c r="P2638" s="54">
        <f>IF(OR($B2638="",P$3&lt;$D2638+Настройки!$B$7),0,MAX(0,$E2638-MAX(0,SUMIFS(Тех_Движение!$G$2:$G$5111,Тех_Движение!$D$2:$D$5111,$C2638,Тех_Движение!$B$2:$B$5111,"&lt;="&amp;P$3)-$F2638)))</f>
        <v/>
      </c>
      <c r="Q2638" s="54">
        <f>IF(OR($B2638="",Q$3&lt;$D2638+Настройки!$B$7),0,MAX(0,$E2638-MAX(0,SUMIFS(Тех_Движение!$G$2:$G$5111,Тех_Движение!$D$2:$D$5111,$C2638,Тех_Движение!$B$2:$B$5111,"&lt;="&amp;Q$3)-$F2638)))</f>
        <v/>
      </c>
      <c r="R2638" s="54">
        <f>IF($B2638="","",SUM($K2638:$Q2638))</f>
        <v/>
      </c>
      <c r="S2638" s="56">
        <f>IF($B2638="","",VLOOKUP($C2638,Настройки!$A$11:$L$17,9,FALSE))</f>
        <v/>
      </c>
      <c r="T2638" s="56">
        <f>IF($B2638="","",$R2638*$S2638)</f>
        <v/>
      </c>
    </row>
    <row r="2639">
      <c r="A2639" s="20">
        <f>Тех_Движение!$A$2636</f>
        <v/>
      </c>
      <c r="B2639" s="20">
        <f>IF(Тех_Движение!$F$2636&gt;0,Тех_Движение!$I$2636,"")</f>
        <v/>
      </c>
      <c r="C2639" s="20">
        <f>IF($B2639="","",Тех_Движение!$D$2636)</f>
        <v/>
      </c>
      <c r="D2639" s="42">
        <f>IF($B2639="","",Тех_Движение!$B$2636)</f>
        <v/>
      </c>
      <c r="E2639" s="54">
        <f>IF($B2639="","",Тех_Движение!$F$2636)</f>
        <v/>
      </c>
      <c r="F2639" s="54">
        <f>IF($B2639="","",SUMIFS($E$5:$E2638,$C$5:$C2638,$C2639))</f>
        <v/>
      </c>
      <c r="G2639" s="54">
        <f>IF($B2639="","",MAX(0,$E2639-MAX(0,SUMIFS(Тех_Движение!$G$2:$G$5111,Тех_Движение!$D$2:$D$5111,$C2639,Тех_Движение!$B$2:$B$5111,"&lt;="&amp;Настройки!$B$5-1)-$F2639)))</f>
        <v/>
      </c>
      <c r="H2639" s="54">
        <f>IF($B2639="","",IF(AND($D2639&gt;=Настройки!$B$5,$D2639&lt;=Настройки!$B$6),$E2639,0))</f>
        <v/>
      </c>
      <c r="I2639" s="54">
        <f>IF($B2639="","",$G2639+$H2639-$J2639)</f>
        <v/>
      </c>
      <c r="J2639" s="54">
        <f>IF($B2639="","",MAX(0,$E2639-MAX(0,SUMIFS(Тех_Движение!$G$2:$G$5111,Тех_Движение!$D$2:$D$5111,$C2639,Тех_Движение!$B$2:$B$5111,"&lt;="&amp;Настройки!$B$6)-$F2639)))</f>
        <v/>
      </c>
      <c r="K2639" s="54">
        <f>IF(OR($B2639="",K$3&lt;$D2639+Настройки!$B$7),0,MAX(0,$E2639-MAX(0,SUMIFS(Тех_Движение!$G$2:$G$5111,Тех_Движение!$D$2:$D$5111,$C2639,Тех_Движение!$B$2:$B$5111,"&lt;="&amp;K$3)-$F2639)))</f>
        <v/>
      </c>
      <c r="L2639" s="54">
        <f>IF(OR($B2639="",L$3&lt;$D2639+Настройки!$B$7),0,MAX(0,$E2639-MAX(0,SUMIFS(Тех_Движение!$G$2:$G$5111,Тех_Движение!$D$2:$D$5111,$C2639,Тех_Движение!$B$2:$B$5111,"&lt;="&amp;L$3)-$F2639)))</f>
        <v/>
      </c>
      <c r="M2639" s="54">
        <f>IF(OR($B2639="",M$3&lt;$D2639+Настройки!$B$7),0,MAX(0,$E2639-MAX(0,SUMIFS(Тех_Движение!$G$2:$G$5111,Тех_Движение!$D$2:$D$5111,$C2639,Тех_Движение!$B$2:$B$5111,"&lt;="&amp;M$3)-$F2639)))</f>
        <v/>
      </c>
      <c r="N2639" s="54">
        <f>IF(OR($B2639="",N$3&lt;$D2639+Настройки!$B$7),0,MAX(0,$E2639-MAX(0,SUMIFS(Тех_Движение!$G$2:$G$5111,Тех_Движение!$D$2:$D$5111,$C2639,Тех_Движение!$B$2:$B$5111,"&lt;="&amp;N$3)-$F2639)))</f>
        <v/>
      </c>
      <c r="O2639" s="54">
        <f>IF(OR($B2639="",O$3&lt;$D2639+Настройки!$B$7),0,MAX(0,$E2639-MAX(0,SUMIFS(Тех_Движение!$G$2:$G$5111,Тех_Движение!$D$2:$D$5111,$C2639,Тех_Движение!$B$2:$B$5111,"&lt;="&amp;O$3)-$F2639)))</f>
        <v/>
      </c>
      <c r="P2639" s="54">
        <f>IF(OR($B2639="",P$3&lt;$D2639+Настройки!$B$7),0,MAX(0,$E2639-MAX(0,SUMIFS(Тех_Движение!$G$2:$G$5111,Тех_Движение!$D$2:$D$5111,$C2639,Тех_Движение!$B$2:$B$5111,"&lt;="&amp;P$3)-$F2639)))</f>
        <v/>
      </c>
      <c r="Q2639" s="54">
        <f>IF(OR($B2639="",Q$3&lt;$D2639+Настройки!$B$7),0,MAX(0,$E2639-MAX(0,SUMIFS(Тех_Движение!$G$2:$G$5111,Тех_Движение!$D$2:$D$5111,$C2639,Тех_Движение!$B$2:$B$5111,"&lt;="&amp;Q$3)-$F2639)))</f>
        <v/>
      </c>
      <c r="R2639" s="54">
        <f>IF($B2639="","",SUM($K2639:$Q2639))</f>
        <v/>
      </c>
      <c r="S2639" s="56">
        <f>IF($B2639="","",VLOOKUP($C2639,Настройки!$A$11:$L$17,9,FALSE))</f>
        <v/>
      </c>
      <c r="T2639" s="56">
        <f>IF($B2639="","",$R2639*$S2639)</f>
        <v/>
      </c>
    </row>
    <row r="2640">
      <c r="A2640" s="20">
        <f>Тех_Движение!$A$2637</f>
        <v/>
      </c>
      <c r="B2640" s="20">
        <f>IF(Тех_Движение!$F$2637&gt;0,Тех_Движение!$I$2637,"")</f>
        <v/>
      </c>
      <c r="C2640" s="20">
        <f>IF($B2640="","",Тех_Движение!$D$2637)</f>
        <v/>
      </c>
      <c r="D2640" s="42">
        <f>IF($B2640="","",Тех_Движение!$B$2637)</f>
        <v/>
      </c>
      <c r="E2640" s="54">
        <f>IF($B2640="","",Тех_Движение!$F$2637)</f>
        <v/>
      </c>
      <c r="F2640" s="54">
        <f>IF($B2640="","",SUMIFS($E$5:$E2639,$C$5:$C2639,$C2640))</f>
        <v/>
      </c>
      <c r="G2640" s="54">
        <f>IF($B2640="","",MAX(0,$E2640-MAX(0,SUMIFS(Тех_Движение!$G$2:$G$5111,Тех_Движение!$D$2:$D$5111,$C2640,Тех_Движение!$B$2:$B$5111,"&lt;="&amp;Настройки!$B$5-1)-$F2640)))</f>
        <v/>
      </c>
      <c r="H2640" s="54">
        <f>IF($B2640="","",IF(AND($D2640&gt;=Настройки!$B$5,$D2640&lt;=Настройки!$B$6),$E2640,0))</f>
        <v/>
      </c>
      <c r="I2640" s="54">
        <f>IF($B2640="","",$G2640+$H2640-$J2640)</f>
        <v/>
      </c>
      <c r="J2640" s="54">
        <f>IF($B2640="","",MAX(0,$E2640-MAX(0,SUMIFS(Тех_Движение!$G$2:$G$5111,Тех_Движение!$D$2:$D$5111,$C2640,Тех_Движение!$B$2:$B$5111,"&lt;="&amp;Настройки!$B$6)-$F2640)))</f>
        <v/>
      </c>
      <c r="K2640" s="54">
        <f>IF(OR($B2640="",K$3&lt;$D2640+Настройки!$B$7),0,MAX(0,$E2640-MAX(0,SUMIFS(Тех_Движение!$G$2:$G$5111,Тех_Движение!$D$2:$D$5111,$C2640,Тех_Движение!$B$2:$B$5111,"&lt;="&amp;K$3)-$F2640)))</f>
        <v/>
      </c>
      <c r="L2640" s="54">
        <f>IF(OR($B2640="",L$3&lt;$D2640+Настройки!$B$7),0,MAX(0,$E2640-MAX(0,SUMIFS(Тех_Движение!$G$2:$G$5111,Тех_Движение!$D$2:$D$5111,$C2640,Тех_Движение!$B$2:$B$5111,"&lt;="&amp;L$3)-$F2640)))</f>
        <v/>
      </c>
      <c r="M2640" s="54">
        <f>IF(OR($B2640="",M$3&lt;$D2640+Настройки!$B$7),0,MAX(0,$E2640-MAX(0,SUMIFS(Тех_Движение!$G$2:$G$5111,Тех_Движение!$D$2:$D$5111,$C2640,Тех_Движение!$B$2:$B$5111,"&lt;="&amp;M$3)-$F2640)))</f>
        <v/>
      </c>
      <c r="N2640" s="54">
        <f>IF(OR($B2640="",N$3&lt;$D2640+Настройки!$B$7),0,MAX(0,$E2640-MAX(0,SUMIFS(Тех_Движение!$G$2:$G$5111,Тех_Движение!$D$2:$D$5111,$C2640,Тех_Движение!$B$2:$B$5111,"&lt;="&amp;N$3)-$F2640)))</f>
        <v/>
      </c>
      <c r="O2640" s="54">
        <f>IF(OR($B2640="",O$3&lt;$D2640+Настройки!$B$7),0,MAX(0,$E2640-MAX(0,SUMIFS(Тех_Движение!$G$2:$G$5111,Тех_Движение!$D$2:$D$5111,$C2640,Тех_Движение!$B$2:$B$5111,"&lt;="&amp;O$3)-$F2640)))</f>
        <v/>
      </c>
      <c r="P2640" s="54">
        <f>IF(OR($B2640="",P$3&lt;$D2640+Настройки!$B$7),0,MAX(0,$E2640-MAX(0,SUMIFS(Тех_Движение!$G$2:$G$5111,Тех_Движение!$D$2:$D$5111,$C2640,Тех_Движение!$B$2:$B$5111,"&lt;="&amp;P$3)-$F2640)))</f>
        <v/>
      </c>
      <c r="Q2640" s="54">
        <f>IF(OR($B2640="",Q$3&lt;$D2640+Настройки!$B$7),0,MAX(0,$E2640-MAX(0,SUMIFS(Тех_Движение!$G$2:$G$5111,Тех_Движение!$D$2:$D$5111,$C2640,Тех_Движение!$B$2:$B$5111,"&lt;="&amp;Q$3)-$F2640)))</f>
        <v/>
      </c>
      <c r="R2640" s="54">
        <f>IF($B2640="","",SUM($K2640:$Q2640))</f>
        <v/>
      </c>
      <c r="S2640" s="56">
        <f>IF($B2640="","",VLOOKUP($C2640,Настройки!$A$11:$L$17,9,FALSE))</f>
        <v/>
      </c>
      <c r="T2640" s="56">
        <f>IF($B2640="","",$R2640*$S2640)</f>
        <v/>
      </c>
    </row>
    <row r="2641">
      <c r="A2641" s="20">
        <f>Тех_Движение!$A$2638</f>
        <v/>
      </c>
      <c r="B2641" s="20">
        <f>IF(Тех_Движение!$F$2638&gt;0,Тех_Движение!$I$2638,"")</f>
        <v/>
      </c>
      <c r="C2641" s="20">
        <f>IF($B2641="","",Тех_Движение!$D$2638)</f>
        <v/>
      </c>
      <c r="D2641" s="42">
        <f>IF($B2641="","",Тех_Движение!$B$2638)</f>
        <v/>
      </c>
      <c r="E2641" s="54">
        <f>IF($B2641="","",Тех_Движение!$F$2638)</f>
        <v/>
      </c>
      <c r="F2641" s="54">
        <f>IF($B2641="","",SUMIFS($E$5:$E2640,$C$5:$C2640,$C2641))</f>
        <v/>
      </c>
      <c r="G2641" s="54">
        <f>IF($B2641="","",MAX(0,$E2641-MAX(0,SUMIFS(Тех_Движение!$G$2:$G$5111,Тех_Движение!$D$2:$D$5111,$C2641,Тех_Движение!$B$2:$B$5111,"&lt;="&amp;Настройки!$B$5-1)-$F2641)))</f>
        <v/>
      </c>
      <c r="H2641" s="54">
        <f>IF($B2641="","",IF(AND($D2641&gt;=Настройки!$B$5,$D2641&lt;=Настройки!$B$6),$E2641,0))</f>
        <v/>
      </c>
      <c r="I2641" s="54">
        <f>IF($B2641="","",$G2641+$H2641-$J2641)</f>
        <v/>
      </c>
      <c r="J2641" s="54">
        <f>IF($B2641="","",MAX(0,$E2641-MAX(0,SUMIFS(Тех_Движение!$G$2:$G$5111,Тех_Движение!$D$2:$D$5111,$C2641,Тех_Движение!$B$2:$B$5111,"&lt;="&amp;Настройки!$B$6)-$F2641)))</f>
        <v/>
      </c>
      <c r="K2641" s="54">
        <f>IF(OR($B2641="",K$3&lt;$D2641+Настройки!$B$7),0,MAX(0,$E2641-MAX(0,SUMIFS(Тех_Движение!$G$2:$G$5111,Тех_Движение!$D$2:$D$5111,$C2641,Тех_Движение!$B$2:$B$5111,"&lt;="&amp;K$3)-$F2641)))</f>
        <v/>
      </c>
      <c r="L2641" s="54">
        <f>IF(OR($B2641="",L$3&lt;$D2641+Настройки!$B$7),0,MAX(0,$E2641-MAX(0,SUMIFS(Тех_Движение!$G$2:$G$5111,Тех_Движение!$D$2:$D$5111,$C2641,Тех_Движение!$B$2:$B$5111,"&lt;="&amp;L$3)-$F2641)))</f>
        <v/>
      </c>
      <c r="M2641" s="54">
        <f>IF(OR($B2641="",M$3&lt;$D2641+Настройки!$B$7),0,MAX(0,$E2641-MAX(0,SUMIFS(Тех_Движение!$G$2:$G$5111,Тех_Движение!$D$2:$D$5111,$C2641,Тех_Движение!$B$2:$B$5111,"&lt;="&amp;M$3)-$F2641)))</f>
        <v/>
      </c>
      <c r="N2641" s="54">
        <f>IF(OR($B2641="",N$3&lt;$D2641+Настройки!$B$7),0,MAX(0,$E2641-MAX(0,SUMIFS(Тех_Движение!$G$2:$G$5111,Тех_Движение!$D$2:$D$5111,$C2641,Тех_Движение!$B$2:$B$5111,"&lt;="&amp;N$3)-$F2641)))</f>
        <v/>
      </c>
      <c r="O2641" s="54">
        <f>IF(OR($B2641="",O$3&lt;$D2641+Настройки!$B$7),0,MAX(0,$E2641-MAX(0,SUMIFS(Тех_Движение!$G$2:$G$5111,Тех_Движение!$D$2:$D$5111,$C2641,Тех_Движение!$B$2:$B$5111,"&lt;="&amp;O$3)-$F2641)))</f>
        <v/>
      </c>
      <c r="P2641" s="54">
        <f>IF(OR($B2641="",P$3&lt;$D2641+Настройки!$B$7),0,MAX(0,$E2641-MAX(0,SUMIFS(Тех_Движение!$G$2:$G$5111,Тех_Движение!$D$2:$D$5111,$C2641,Тех_Движение!$B$2:$B$5111,"&lt;="&amp;P$3)-$F2641)))</f>
        <v/>
      </c>
      <c r="Q2641" s="54">
        <f>IF(OR($B2641="",Q$3&lt;$D2641+Настройки!$B$7),0,MAX(0,$E2641-MAX(0,SUMIFS(Тех_Движение!$G$2:$G$5111,Тех_Движение!$D$2:$D$5111,$C2641,Тех_Движение!$B$2:$B$5111,"&lt;="&amp;Q$3)-$F2641)))</f>
        <v/>
      </c>
      <c r="R2641" s="54">
        <f>IF($B2641="","",SUM($K2641:$Q2641))</f>
        <v/>
      </c>
      <c r="S2641" s="56">
        <f>IF($B2641="","",VLOOKUP($C2641,Настройки!$A$11:$L$17,9,FALSE))</f>
        <v/>
      </c>
      <c r="T2641" s="56">
        <f>IF($B2641="","",$R2641*$S2641)</f>
        <v/>
      </c>
    </row>
    <row r="2642">
      <c r="A2642" s="20">
        <f>Тех_Движение!$A$2639</f>
        <v/>
      </c>
      <c r="B2642" s="20">
        <f>IF(Тех_Движение!$F$2639&gt;0,Тех_Движение!$I$2639,"")</f>
        <v/>
      </c>
      <c r="C2642" s="20">
        <f>IF($B2642="","",Тех_Движение!$D$2639)</f>
        <v/>
      </c>
      <c r="D2642" s="42">
        <f>IF($B2642="","",Тех_Движение!$B$2639)</f>
        <v/>
      </c>
      <c r="E2642" s="54">
        <f>IF($B2642="","",Тех_Движение!$F$2639)</f>
        <v/>
      </c>
      <c r="F2642" s="54">
        <f>IF($B2642="","",SUMIFS($E$5:$E2641,$C$5:$C2641,$C2642))</f>
        <v/>
      </c>
      <c r="G2642" s="54">
        <f>IF($B2642="","",MAX(0,$E2642-MAX(0,SUMIFS(Тех_Движение!$G$2:$G$5111,Тех_Движение!$D$2:$D$5111,$C2642,Тех_Движение!$B$2:$B$5111,"&lt;="&amp;Настройки!$B$5-1)-$F2642)))</f>
        <v/>
      </c>
      <c r="H2642" s="54">
        <f>IF($B2642="","",IF(AND($D2642&gt;=Настройки!$B$5,$D2642&lt;=Настройки!$B$6),$E2642,0))</f>
        <v/>
      </c>
      <c r="I2642" s="54">
        <f>IF($B2642="","",$G2642+$H2642-$J2642)</f>
        <v/>
      </c>
      <c r="J2642" s="54">
        <f>IF($B2642="","",MAX(0,$E2642-MAX(0,SUMIFS(Тех_Движение!$G$2:$G$5111,Тех_Движение!$D$2:$D$5111,$C2642,Тех_Движение!$B$2:$B$5111,"&lt;="&amp;Настройки!$B$6)-$F2642)))</f>
        <v/>
      </c>
      <c r="K2642" s="54">
        <f>IF(OR($B2642="",K$3&lt;$D2642+Настройки!$B$7),0,MAX(0,$E2642-MAX(0,SUMIFS(Тех_Движение!$G$2:$G$5111,Тех_Движение!$D$2:$D$5111,$C2642,Тех_Движение!$B$2:$B$5111,"&lt;="&amp;K$3)-$F2642)))</f>
        <v/>
      </c>
      <c r="L2642" s="54">
        <f>IF(OR($B2642="",L$3&lt;$D2642+Настройки!$B$7),0,MAX(0,$E2642-MAX(0,SUMIFS(Тех_Движение!$G$2:$G$5111,Тех_Движение!$D$2:$D$5111,$C2642,Тех_Движение!$B$2:$B$5111,"&lt;="&amp;L$3)-$F2642)))</f>
        <v/>
      </c>
      <c r="M2642" s="54">
        <f>IF(OR($B2642="",M$3&lt;$D2642+Настройки!$B$7),0,MAX(0,$E2642-MAX(0,SUMIFS(Тех_Движение!$G$2:$G$5111,Тех_Движение!$D$2:$D$5111,$C2642,Тех_Движение!$B$2:$B$5111,"&lt;="&amp;M$3)-$F2642)))</f>
        <v/>
      </c>
      <c r="N2642" s="54">
        <f>IF(OR($B2642="",N$3&lt;$D2642+Настройки!$B$7),0,MAX(0,$E2642-MAX(0,SUMIFS(Тех_Движение!$G$2:$G$5111,Тех_Движение!$D$2:$D$5111,$C2642,Тех_Движение!$B$2:$B$5111,"&lt;="&amp;N$3)-$F2642)))</f>
        <v/>
      </c>
      <c r="O2642" s="54">
        <f>IF(OR($B2642="",O$3&lt;$D2642+Настройки!$B$7),0,MAX(0,$E2642-MAX(0,SUMIFS(Тех_Движение!$G$2:$G$5111,Тех_Движение!$D$2:$D$5111,$C2642,Тех_Движение!$B$2:$B$5111,"&lt;="&amp;O$3)-$F2642)))</f>
        <v/>
      </c>
      <c r="P2642" s="54">
        <f>IF(OR($B2642="",P$3&lt;$D2642+Настройки!$B$7),0,MAX(0,$E2642-MAX(0,SUMIFS(Тех_Движение!$G$2:$G$5111,Тех_Движение!$D$2:$D$5111,$C2642,Тех_Движение!$B$2:$B$5111,"&lt;="&amp;P$3)-$F2642)))</f>
        <v/>
      </c>
      <c r="Q2642" s="54">
        <f>IF(OR($B2642="",Q$3&lt;$D2642+Настройки!$B$7),0,MAX(0,$E2642-MAX(0,SUMIFS(Тех_Движение!$G$2:$G$5111,Тех_Движение!$D$2:$D$5111,$C2642,Тех_Движение!$B$2:$B$5111,"&lt;="&amp;Q$3)-$F2642)))</f>
        <v/>
      </c>
      <c r="R2642" s="54">
        <f>IF($B2642="","",SUM($K2642:$Q2642))</f>
        <v/>
      </c>
      <c r="S2642" s="56">
        <f>IF($B2642="","",VLOOKUP($C2642,Настройки!$A$11:$L$17,9,FALSE))</f>
        <v/>
      </c>
      <c r="T2642" s="56">
        <f>IF($B2642="","",$R2642*$S2642)</f>
        <v/>
      </c>
    </row>
    <row r="2643">
      <c r="A2643" s="20">
        <f>Тех_Движение!$A$2640</f>
        <v/>
      </c>
      <c r="B2643" s="20">
        <f>IF(Тех_Движение!$F$2640&gt;0,Тех_Движение!$I$2640,"")</f>
        <v/>
      </c>
      <c r="C2643" s="20">
        <f>IF($B2643="","",Тех_Движение!$D$2640)</f>
        <v/>
      </c>
      <c r="D2643" s="42">
        <f>IF($B2643="","",Тех_Движение!$B$2640)</f>
        <v/>
      </c>
      <c r="E2643" s="54">
        <f>IF($B2643="","",Тех_Движение!$F$2640)</f>
        <v/>
      </c>
      <c r="F2643" s="54">
        <f>IF($B2643="","",SUMIFS($E$5:$E2642,$C$5:$C2642,$C2643))</f>
        <v/>
      </c>
      <c r="G2643" s="54">
        <f>IF($B2643="","",MAX(0,$E2643-MAX(0,SUMIFS(Тех_Движение!$G$2:$G$5111,Тех_Движение!$D$2:$D$5111,$C2643,Тех_Движение!$B$2:$B$5111,"&lt;="&amp;Настройки!$B$5-1)-$F2643)))</f>
        <v/>
      </c>
      <c r="H2643" s="54">
        <f>IF($B2643="","",IF(AND($D2643&gt;=Настройки!$B$5,$D2643&lt;=Настройки!$B$6),$E2643,0))</f>
        <v/>
      </c>
      <c r="I2643" s="54">
        <f>IF($B2643="","",$G2643+$H2643-$J2643)</f>
        <v/>
      </c>
      <c r="J2643" s="54">
        <f>IF($B2643="","",MAX(0,$E2643-MAX(0,SUMIFS(Тех_Движение!$G$2:$G$5111,Тех_Движение!$D$2:$D$5111,$C2643,Тех_Движение!$B$2:$B$5111,"&lt;="&amp;Настройки!$B$6)-$F2643)))</f>
        <v/>
      </c>
      <c r="K2643" s="54">
        <f>IF(OR($B2643="",K$3&lt;$D2643+Настройки!$B$7),0,MAX(0,$E2643-MAX(0,SUMIFS(Тех_Движение!$G$2:$G$5111,Тех_Движение!$D$2:$D$5111,$C2643,Тех_Движение!$B$2:$B$5111,"&lt;="&amp;K$3)-$F2643)))</f>
        <v/>
      </c>
      <c r="L2643" s="54">
        <f>IF(OR($B2643="",L$3&lt;$D2643+Настройки!$B$7),0,MAX(0,$E2643-MAX(0,SUMIFS(Тех_Движение!$G$2:$G$5111,Тех_Движение!$D$2:$D$5111,$C2643,Тех_Движение!$B$2:$B$5111,"&lt;="&amp;L$3)-$F2643)))</f>
        <v/>
      </c>
      <c r="M2643" s="54">
        <f>IF(OR($B2643="",M$3&lt;$D2643+Настройки!$B$7),0,MAX(0,$E2643-MAX(0,SUMIFS(Тех_Движение!$G$2:$G$5111,Тех_Движение!$D$2:$D$5111,$C2643,Тех_Движение!$B$2:$B$5111,"&lt;="&amp;M$3)-$F2643)))</f>
        <v/>
      </c>
      <c r="N2643" s="54">
        <f>IF(OR($B2643="",N$3&lt;$D2643+Настройки!$B$7),0,MAX(0,$E2643-MAX(0,SUMIFS(Тех_Движение!$G$2:$G$5111,Тех_Движение!$D$2:$D$5111,$C2643,Тех_Движение!$B$2:$B$5111,"&lt;="&amp;N$3)-$F2643)))</f>
        <v/>
      </c>
      <c r="O2643" s="54">
        <f>IF(OR($B2643="",O$3&lt;$D2643+Настройки!$B$7),0,MAX(0,$E2643-MAX(0,SUMIFS(Тех_Движение!$G$2:$G$5111,Тех_Движение!$D$2:$D$5111,$C2643,Тех_Движение!$B$2:$B$5111,"&lt;="&amp;O$3)-$F2643)))</f>
        <v/>
      </c>
      <c r="P2643" s="54">
        <f>IF(OR($B2643="",P$3&lt;$D2643+Настройки!$B$7),0,MAX(0,$E2643-MAX(0,SUMIFS(Тех_Движение!$G$2:$G$5111,Тех_Движение!$D$2:$D$5111,$C2643,Тех_Движение!$B$2:$B$5111,"&lt;="&amp;P$3)-$F2643)))</f>
        <v/>
      </c>
      <c r="Q2643" s="54">
        <f>IF(OR($B2643="",Q$3&lt;$D2643+Настройки!$B$7),0,MAX(0,$E2643-MAX(0,SUMIFS(Тех_Движение!$G$2:$G$5111,Тех_Движение!$D$2:$D$5111,$C2643,Тех_Движение!$B$2:$B$5111,"&lt;="&amp;Q$3)-$F2643)))</f>
        <v/>
      </c>
      <c r="R2643" s="54">
        <f>IF($B2643="","",SUM($K2643:$Q2643))</f>
        <v/>
      </c>
      <c r="S2643" s="56">
        <f>IF($B2643="","",VLOOKUP($C2643,Настройки!$A$11:$L$17,9,FALSE))</f>
        <v/>
      </c>
      <c r="T2643" s="56">
        <f>IF($B2643="","",$R2643*$S2643)</f>
        <v/>
      </c>
    </row>
    <row r="2644">
      <c r="A2644" s="20">
        <f>Тех_Движение!$A$2641</f>
        <v/>
      </c>
      <c r="B2644" s="20">
        <f>IF(Тех_Движение!$F$2641&gt;0,Тех_Движение!$I$2641,"")</f>
        <v/>
      </c>
      <c r="C2644" s="20">
        <f>IF($B2644="","",Тех_Движение!$D$2641)</f>
        <v/>
      </c>
      <c r="D2644" s="42">
        <f>IF($B2644="","",Тех_Движение!$B$2641)</f>
        <v/>
      </c>
      <c r="E2644" s="54">
        <f>IF($B2644="","",Тех_Движение!$F$2641)</f>
        <v/>
      </c>
      <c r="F2644" s="54">
        <f>IF($B2644="","",SUMIFS($E$5:$E2643,$C$5:$C2643,$C2644))</f>
        <v/>
      </c>
      <c r="G2644" s="54">
        <f>IF($B2644="","",MAX(0,$E2644-MAX(0,SUMIFS(Тех_Движение!$G$2:$G$5111,Тех_Движение!$D$2:$D$5111,$C2644,Тех_Движение!$B$2:$B$5111,"&lt;="&amp;Настройки!$B$5-1)-$F2644)))</f>
        <v/>
      </c>
      <c r="H2644" s="54">
        <f>IF($B2644="","",IF(AND($D2644&gt;=Настройки!$B$5,$D2644&lt;=Настройки!$B$6),$E2644,0))</f>
        <v/>
      </c>
      <c r="I2644" s="54">
        <f>IF($B2644="","",$G2644+$H2644-$J2644)</f>
        <v/>
      </c>
      <c r="J2644" s="54">
        <f>IF($B2644="","",MAX(0,$E2644-MAX(0,SUMIFS(Тех_Движение!$G$2:$G$5111,Тех_Движение!$D$2:$D$5111,$C2644,Тех_Движение!$B$2:$B$5111,"&lt;="&amp;Настройки!$B$6)-$F2644)))</f>
        <v/>
      </c>
      <c r="K2644" s="54">
        <f>IF(OR($B2644="",K$3&lt;$D2644+Настройки!$B$7),0,MAX(0,$E2644-MAX(0,SUMIFS(Тех_Движение!$G$2:$G$5111,Тех_Движение!$D$2:$D$5111,$C2644,Тех_Движение!$B$2:$B$5111,"&lt;="&amp;K$3)-$F2644)))</f>
        <v/>
      </c>
      <c r="L2644" s="54">
        <f>IF(OR($B2644="",L$3&lt;$D2644+Настройки!$B$7),0,MAX(0,$E2644-MAX(0,SUMIFS(Тех_Движение!$G$2:$G$5111,Тех_Движение!$D$2:$D$5111,$C2644,Тех_Движение!$B$2:$B$5111,"&lt;="&amp;L$3)-$F2644)))</f>
        <v/>
      </c>
      <c r="M2644" s="54">
        <f>IF(OR($B2644="",M$3&lt;$D2644+Настройки!$B$7),0,MAX(0,$E2644-MAX(0,SUMIFS(Тех_Движение!$G$2:$G$5111,Тех_Движение!$D$2:$D$5111,$C2644,Тех_Движение!$B$2:$B$5111,"&lt;="&amp;M$3)-$F2644)))</f>
        <v/>
      </c>
      <c r="N2644" s="54">
        <f>IF(OR($B2644="",N$3&lt;$D2644+Настройки!$B$7),0,MAX(0,$E2644-MAX(0,SUMIFS(Тех_Движение!$G$2:$G$5111,Тех_Движение!$D$2:$D$5111,$C2644,Тех_Движение!$B$2:$B$5111,"&lt;="&amp;N$3)-$F2644)))</f>
        <v/>
      </c>
      <c r="O2644" s="54">
        <f>IF(OR($B2644="",O$3&lt;$D2644+Настройки!$B$7),0,MAX(0,$E2644-MAX(0,SUMIFS(Тех_Движение!$G$2:$G$5111,Тех_Движение!$D$2:$D$5111,$C2644,Тех_Движение!$B$2:$B$5111,"&lt;="&amp;O$3)-$F2644)))</f>
        <v/>
      </c>
      <c r="P2644" s="54">
        <f>IF(OR($B2644="",P$3&lt;$D2644+Настройки!$B$7),0,MAX(0,$E2644-MAX(0,SUMIFS(Тех_Движение!$G$2:$G$5111,Тех_Движение!$D$2:$D$5111,$C2644,Тех_Движение!$B$2:$B$5111,"&lt;="&amp;P$3)-$F2644)))</f>
        <v/>
      </c>
      <c r="Q2644" s="54">
        <f>IF(OR($B2644="",Q$3&lt;$D2644+Настройки!$B$7),0,MAX(0,$E2644-MAX(0,SUMIFS(Тех_Движение!$G$2:$G$5111,Тех_Движение!$D$2:$D$5111,$C2644,Тех_Движение!$B$2:$B$5111,"&lt;="&amp;Q$3)-$F2644)))</f>
        <v/>
      </c>
      <c r="R2644" s="54">
        <f>IF($B2644="","",SUM($K2644:$Q2644))</f>
        <v/>
      </c>
      <c r="S2644" s="56">
        <f>IF($B2644="","",VLOOKUP($C2644,Настройки!$A$11:$L$17,9,FALSE))</f>
        <v/>
      </c>
      <c r="T2644" s="56">
        <f>IF($B2644="","",$R2644*$S2644)</f>
        <v/>
      </c>
    </row>
    <row r="2645">
      <c r="A2645" s="20">
        <f>Тех_Движение!$A$2642</f>
        <v/>
      </c>
      <c r="B2645" s="20">
        <f>IF(Тех_Движение!$F$2642&gt;0,Тех_Движение!$I$2642,"")</f>
        <v/>
      </c>
      <c r="C2645" s="20">
        <f>IF($B2645="","",Тех_Движение!$D$2642)</f>
        <v/>
      </c>
      <c r="D2645" s="42">
        <f>IF($B2645="","",Тех_Движение!$B$2642)</f>
        <v/>
      </c>
      <c r="E2645" s="54">
        <f>IF($B2645="","",Тех_Движение!$F$2642)</f>
        <v/>
      </c>
      <c r="F2645" s="54">
        <f>IF($B2645="","",SUMIFS($E$5:$E2644,$C$5:$C2644,$C2645))</f>
        <v/>
      </c>
      <c r="G2645" s="54">
        <f>IF($B2645="","",MAX(0,$E2645-MAX(0,SUMIFS(Тех_Движение!$G$2:$G$5111,Тех_Движение!$D$2:$D$5111,$C2645,Тех_Движение!$B$2:$B$5111,"&lt;="&amp;Настройки!$B$5-1)-$F2645)))</f>
        <v/>
      </c>
      <c r="H2645" s="54">
        <f>IF($B2645="","",IF(AND($D2645&gt;=Настройки!$B$5,$D2645&lt;=Настройки!$B$6),$E2645,0))</f>
        <v/>
      </c>
      <c r="I2645" s="54">
        <f>IF($B2645="","",$G2645+$H2645-$J2645)</f>
        <v/>
      </c>
      <c r="J2645" s="54">
        <f>IF($B2645="","",MAX(0,$E2645-MAX(0,SUMIFS(Тех_Движение!$G$2:$G$5111,Тех_Движение!$D$2:$D$5111,$C2645,Тех_Движение!$B$2:$B$5111,"&lt;="&amp;Настройки!$B$6)-$F2645)))</f>
        <v/>
      </c>
      <c r="K2645" s="54">
        <f>IF(OR($B2645="",K$3&lt;$D2645+Настройки!$B$7),0,MAX(0,$E2645-MAX(0,SUMIFS(Тех_Движение!$G$2:$G$5111,Тех_Движение!$D$2:$D$5111,$C2645,Тех_Движение!$B$2:$B$5111,"&lt;="&amp;K$3)-$F2645)))</f>
        <v/>
      </c>
      <c r="L2645" s="54">
        <f>IF(OR($B2645="",L$3&lt;$D2645+Настройки!$B$7),0,MAX(0,$E2645-MAX(0,SUMIFS(Тех_Движение!$G$2:$G$5111,Тех_Движение!$D$2:$D$5111,$C2645,Тех_Движение!$B$2:$B$5111,"&lt;="&amp;L$3)-$F2645)))</f>
        <v/>
      </c>
      <c r="M2645" s="54">
        <f>IF(OR($B2645="",M$3&lt;$D2645+Настройки!$B$7),0,MAX(0,$E2645-MAX(0,SUMIFS(Тех_Движение!$G$2:$G$5111,Тех_Движение!$D$2:$D$5111,$C2645,Тех_Движение!$B$2:$B$5111,"&lt;="&amp;M$3)-$F2645)))</f>
        <v/>
      </c>
      <c r="N2645" s="54">
        <f>IF(OR($B2645="",N$3&lt;$D2645+Настройки!$B$7),0,MAX(0,$E2645-MAX(0,SUMIFS(Тех_Движение!$G$2:$G$5111,Тех_Движение!$D$2:$D$5111,$C2645,Тех_Движение!$B$2:$B$5111,"&lt;="&amp;N$3)-$F2645)))</f>
        <v/>
      </c>
      <c r="O2645" s="54">
        <f>IF(OR($B2645="",O$3&lt;$D2645+Настройки!$B$7),0,MAX(0,$E2645-MAX(0,SUMIFS(Тех_Движение!$G$2:$G$5111,Тех_Движение!$D$2:$D$5111,$C2645,Тех_Движение!$B$2:$B$5111,"&lt;="&amp;O$3)-$F2645)))</f>
        <v/>
      </c>
      <c r="P2645" s="54">
        <f>IF(OR($B2645="",P$3&lt;$D2645+Настройки!$B$7),0,MAX(0,$E2645-MAX(0,SUMIFS(Тех_Движение!$G$2:$G$5111,Тех_Движение!$D$2:$D$5111,$C2645,Тех_Движение!$B$2:$B$5111,"&lt;="&amp;P$3)-$F2645)))</f>
        <v/>
      </c>
      <c r="Q2645" s="54">
        <f>IF(OR($B2645="",Q$3&lt;$D2645+Настройки!$B$7),0,MAX(0,$E2645-MAX(0,SUMIFS(Тех_Движение!$G$2:$G$5111,Тех_Движение!$D$2:$D$5111,$C2645,Тех_Движение!$B$2:$B$5111,"&lt;="&amp;Q$3)-$F2645)))</f>
        <v/>
      </c>
      <c r="R2645" s="54">
        <f>IF($B2645="","",SUM($K2645:$Q2645))</f>
        <v/>
      </c>
      <c r="S2645" s="56">
        <f>IF($B2645="","",VLOOKUP($C2645,Настройки!$A$11:$L$17,9,FALSE))</f>
        <v/>
      </c>
      <c r="T2645" s="56">
        <f>IF($B2645="","",$R2645*$S2645)</f>
        <v/>
      </c>
    </row>
    <row r="2646">
      <c r="A2646" s="20">
        <f>Тех_Движение!$A$2643</f>
        <v/>
      </c>
      <c r="B2646" s="20">
        <f>IF(Тех_Движение!$F$2643&gt;0,Тех_Движение!$I$2643,"")</f>
        <v/>
      </c>
      <c r="C2646" s="20">
        <f>IF($B2646="","",Тех_Движение!$D$2643)</f>
        <v/>
      </c>
      <c r="D2646" s="42">
        <f>IF($B2646="","",Тех_Движение!$B$2643)</f>
        <v/>
      </c>
      <c r="E2646" s="54">
        <f>IF($B2646="","",Тех_Движение!$F$2643)</f>
        <v/>
      </c>
      <c r="F2646" s="54">
        <f>IF($B2646="","",SUMIFS($E$5:$E2645,$C$5:$C2645,$C2646))</f>
        <v/>
      </c>
      <c r="G2646" s="54">
        <f>IF($B2646="","",MAX(0,$E2646-MAX(0,SUMIFS(Тех_Движение!$G$2:$G$5111,Тех_Движение!$D$2:$D$5111,$C2646,Тех_Движение!$B$2:$B$5111,"&lt;="&amp;Настройки!$B$5-1)-$F2646)))</f>
        <v/>
      </c>
      <c r="H2646" s="54">
        <f>IF($B2646="","",IF(AND($D2646&gt;=Настройки!$B$5,$D2646&lt;=Настройки!$B$6),$E2646,0))</f>
        <v/>
      </c>
      <c r="I2646" s="54">
        <f>IF($B2646="","",$G2646+$H2646-$J2646)</f>
        <v/>
      </c>
      <c r="J2646" s="54">
        <f>IF($B2646="","",MAX(0,$E2646-MAX(0,SUMIFS(Тех_Движение!$G$2:$G$5111,Тех_Движение!$D$2:$D$5111,$C2646,Тех_Движение!$B$2:$B$5111,"&lt;="&amp;Настройки!$B$6)-$F2646)))</f>
        <v/>
      </c>
      <c r="K2646" s="54">
        <f>IF(OR($B2646="",K$3&lt;$D2646+Настройки!$B$7),0,MAX(0,$E2646-MAX(0,SUMIFS(Тех_Движение!$G$2:$G$5111,Тех_Движение!$D$2:$D$5111,$C2646,Тех_Движение!$B$2:$B$5111,"&lt;="&amp;K$3)-$F2646)))</f>
        <v/>
      </c>
      <c r="L2646" s="54">
        <f>IF(OR($B2646="",L$3&lt;$D2646+Настройки!$B$7),0,MAX(0,$E2646-MAX(0,SUMIFS(Тех_Движение!$G$2:$G$5111,Тех_Движение!$D$2:$D$5111,$C2646,Тех_Движение!$B$2:$B$5111,"&lt;="&amp;L$3)-$F2646)))</f>
        <v/>
      </c>
      <c r="M2646" s="54">
        <f>IF(OR($B2646="",M$3&lt;$D2646+Настройки!$B$7),0,MAX(0,$E2646-MAX(0,SUMIFS(Тех_Движение!$G$2:$G$5111,Тех_Движение!$D$2:$D$5111,$C2646,Тех_Движение!$B$2:$B$5111,"&lt;="&amp;M$3)-$F2646)))</f>
        <v/>
      </c>
      <c r="N2646" s="54">
        <f>IF(OR($B2646="",N$3&lt;$D2646+Настройки!$B$7),0,MAX(0,$E2646-MAX(0,SUMIFS(Тех_Движение!$G$2:$G$5111,Тех_Движение!$D$2:$D$5111,$C2646,Тех_Движение!$B$2:$B$5111,"&lt;="&amp;N$3)-$F2646)))</f>
        <v/>
      </c>
      <c r="O2646" s="54">
        <f>IF(OR($B2646="",O$3&lt;$D2646+Настройки!$B$7),0,MAX(0,$E2646-MAX(0,SUMIFS(Тех_Движение!$G$2:$G$5111,Тех_Движение!$D$2:$D$5111,$C2646,Тех_Движение!$B$2:$B$5111,"&lt;="&amp;O$3)-$F2646)))</f>
        <v/>
      </c>
      <c r="P2646" s="54">
        <f>IF(OR($B2646="",P$3&lt;$D2646+Настройки!$B$7),0,MAX(0,$E2646-MAX(0,SUMIFS(Тех_Движение!$G$2:$G$5111,Тех_Движение!$D$2:$D$5111,$C2646,Тех_Движение!$B$2:$B$5111,"&lt;="&amp;P$3)-$F2646)))</f>
        <v/>
      </c>
      <c r="Q2646" s="54">
        <f>IF(OR($B2646="",Q$3&lt;$D2646+Настройки!$B$7),0,MAX(0,$E2646-MAX(0,SUMIFS(Тех_Движение!$G$2:$G$5111,Тех_Движение!$D$2:$D$5111,$C2646,Тех_Движение!$B$2:$B$5111,"&lt;="&amp;Q$3)-$F2646)))</f>
        <v/>
      </c>
      <c r="R2646" s="54">
        <f>IF($B2646="","",SUM($K2646:$Q2646))</f>
        <v/>
      </c>
      <c r="S2646" s="56">
        <f>IF($B2646="","",VLOOKUP($C2646,Настройки!$A$11:$L$17,9,FALSE))</f>
        <v/>
      </c>
      <c r="T2646" s="56">
        <f>IF($B2646="","",$R2646*$S2646)</f>
        <v/>
      </c>
    </row>
    <row r="2647">
      <c r="A2647" s="20">
        <f>Тех_Движение!$A$2644</f>
        <v/>
      </c>
      <c r="B2647" s="20">
        <f>IF(Тех_Движение!$F$2644&gt;0,Тех_Движение!$I$2644,"")</f>
        <v/>
      </c>
      <c r="C2647" s="20">
        <f>IF($B2647="","",Тех_Движение!$D$2644)</f>
        <v/>
      </c>
      <c r="D2647" s="42">
        <f>IF($B2647="","",Тех_Движение!$B$2644)</f>
        <v/>
      </c>
      <c r="E2647" s="54">
        <f>IF($B2647="","",Тех_Движение!$F$2644)</f>
        <v/>
      </c>
      <c r="F2647" s="54">
        <f>IF($B2647="","",SUMIFS($E$5:$E2646,$C$5:$C2646,$C2647))</f>
        <v/>
      </c>
      <c r="G2647" s="54">
        <f>IF($B2647="","",MAX(0,$E2647-MAX(0,SUMIFS(Тех_Движение!$G$2:$G$5111,Тех_Движение!$D$2:$D$5111,$C2647,Тех_Движение!$B$2:$B$5111,"&lt;="&amp;Настройки!$B$5-1)-$F2647)))</f>
        <v/>
      </c>
      <c r="H2647" s="54">
        <f>IF($B2647="","",IF(AND($D2647&gt;=Настройки!$B$5,$D2647&lt;=Настройки!$B$6),$E2647,0))</f>
        <v/>
      </c>
      <c r="I2647" s="54">
        <f>IF($B2647="","",$G2647+$H2647-$J2647)</f>
        <v/>
      </c>
      <c r="J2647" s="54">
        <f>IF($B2647="","",MAX(0,$E2647-MAX(0,SUMIFS(Тех_Движение!$G$2:$G$5111,Тех_Движение!$D$2:$D$5111,$C2647,Тех_Движение!$B$2:$B$5111,"&lt;="&amp;Настройки!$B$6)-$F2647)))</f>
        <v/>
      </c>
      <c r="K2647" s="54">
        <f>IF(OR($B2647="",K$3&lt;$D2647+Настройки!$B$7),0,MAX(0,$E2647-MAX(0,SUMIFS(Тех_Движение!$G$2:$G$5111,Тех_Движение!$D$2:$D$5111,$C2647,Тех_Движение!$B$2:$B$5111,"&lt;="&amp;K$3)-$F2647)))</f>
        <v/>
      </c>
      <c r="L2647" s="54">
        <f>IF(OR($B2647="",L$3&lt;$D2647+Настройки!$B$7),0,MAX(0,$E2647-MAX(0,SUMIFS(Тех_Движение!$G$2:$G$5111,Тех_Движение!$D$2:$D$5111,$C2647,Тех_Движение!$B$2:$B$5111,"&lt;="&amp;L$3)-$F2647)))</f>
        <v/>
      </c>
      <c r="M2647" s="54">
        <f>IF(OR($B2647="",M$3&lt;$D2647+Настройки!$B$7),0,MAX(0,$E2647-MAX(0,SUMIFS(Тех_Движение!$G$2:$G$5111,Тех_Движение!$D$2:$D$5111,$C2647,Тех_Движение!$B$2:$B$5111,"&lt;="&amp;M$3)-$F2647)))</f>
        <v/>
      </c>
      <c r="N2647" s="54">
        <f>IF(OR($B2647="",N$3&lt;$D2647+Настройки!$B$7),0,MAX(0,$E2647-MAX(0,SUMIFS(Тех_Движение!$G$2:$G$5111,Тех_Движение!$D$2:$D$5111,$C2647,Тех_Движение!$B$2:$B$5111,"&lt;="&amp;N$3)-$F2647)))</f>
        <v/>
      </c>
      <c r="O2647" s="54">
        <f>IF(OR($B2647="",O$3&lt;$D2647+Настройки!$B$7),0,MAX(0,$E2647-MAX(0,SUMIFS(Тех_Движение!$G$2:$G$5111,Тех_Движение!$D$2:$D$5111,$C2647,Тех_Движение!$B$2:$B$5111,"&lt;="&amp;O$3)-$F2647)))</f>
        <v/>
      </c>
      <c r="P2647" s="54">
        <f>IF(OR($B2647="",P$3&lt;$D2647+Настройки!$B$7),0,MAX(0,$E2647-MAX(0,SUMIFS(Тех_Движение!$G$2:$G$5111,Тех_Движение!$D$2:$D$5111,$C2647,Тех_Движение!$B$2:$B$5111,"&lt;="&amp;P$3)-$F2647)))</f>
        <v/>
      </c>
      <c r="Q2647" s="54">
        <f>IF(OR($B2647="",Q$3&lt;$D2647+Настройки!$B$7),0,MAX(0,$E2647-MAX(0,SUMIFS(Тех_Движение!$G$2:$G$5111,Тех_Движение!$D$2:$D$5111,$C2647,Тех_Движение!$B$2:$B$5111,"&lt;="&amp;Q$3)-$F2647)))</f>
        <v/>
      </c>
      <c r="R2647" s="54">
        <f>IF($B2647="","",SUM($K2647:$Q2647))</f>
        <v/>
      </c>
      <c r="S2647" s="56">
        <f>IF($B2647="","",VLOOKUP($C2647,Настройки!$A$11:$L$17,9,FALSE))</f>
        <v/>
      </c>
      <c r="T2647" s="56">
        <f>IF($B2647="","",$R2647*$S2647)</f>
        <v/>
      </c>
    </row>
    <row r="2648">
      <c r="A2648" s="20">
        <f>Тех_Движение!$A$2645</f>
        <v/>
      </c>
      <c r="B2648" s="20">
        <f>IF(Тех_Движение!$F$2645&gt;0,Тех_Движение!$I$2645,"")</f>
        <v/>
      </c>
      <c r="C2648" s="20">
        <f>IF($B2648="","",Тех_Движение!$D$2645)</f>
        <v/>
      </c>
      <c r="D2648" s="42">
        <f>IF($B2648="","",Тех_Движение!$B$2645)</f>
        <v/>
      </c>
      <c r="E2648" s="54">
        <f>IF($B2648="","",Тех_Движение!$F$2645)</f>
        <v/>
      </c>
      <c r="F2648" s="54">
        <f>IF($B2648="","",SUMIFS($E$5:$E2647,$C$5:$C2647,$C2648))</f>
        <v/>
      </c>
      <c r="G2648" s="54">
        <f>IF($B2648="","",MAX(0,$E2648-MAX(0,SUMIFS(Тех_Движение!$G$2:$G$5111,Тех_Движение!$D$2:$D$5111,$C2648,Тех_Движение!$B$2:$B$5111,"&lt;="&amp;Настройки!$B$5-1)-$F2648)))</f>
        <v/>
      </c>
      <c r="H2648" s="54">
        <f>IF($B2648="","",IF(AND($D2648&gt;=Настройки!$B$5,$D2648&lt;=Настройки!$B$6),$E2648,0))</f>
        <v/>
      </c>
      <c r="I2648" s="54">
        <f>IF($B2648="","",$G2648+$H2648-$J2648)</f>
        <v/>
      </c>
      <c r="J2648" s="54">
        <f>IF($B2648="","",MAX(0,$E2648-MAX(0,SUMIFS(Тех_Движение!$G$2:$G$5111,Тех_Движение!$D$2:$D$5111,$C2648,Тех_Движение!$B$2:$B$5111,"&lt;="&amp;Настройки!$B$6)-$F2648)))</f>
        <v/>
      </c>
      <c r="K2648" s="54">
        <f>IF(OR($B2648="",K$3&lt;$D2648+Настройки!$B$7),0,MAX(0,$E2648-MAX(0,SUMIFS(Тех_Движение!$G$2:$G$5111,Тех_Движение!$D$2:$D$5111,$C2648,Тех_Движение!$B$2:$B$5111,"&lt;="&amp;K$3)-$F2648)))</f>
        <v/>
      </c>
      <c r="L2648" s="54">
        <f>IF(OR($B2648="",L$3&lt;$D2648+Настройки!$B$7),0,MAX(0,$E2648-MAX(0,SUMIFS(Тех_Движение!$G$2:$G$5111,Тех_Движение!$D$2:$D$5111,$C2648,Тех_Движение!$B$2:$B$5111,"&lt;="&amp;L$3)-$F2648)))</f>
        <v/>
      </c>
      <c r="M2648" s="54">
        <f>IF(OR($B2648="",M$3&lt;$D2648+Настройки!$B$7),0,MAX(0,$E2648-MAX(0,SUMIFS(Тех_Движение!$G$2:$G$5111,Тех_Движение!$D$2:$D$5111,$C2648,Тех_Движение!$B$2:$B$5111,"&lt;="&amp;M$3)-$F2648)))</f>
        <v/>
      </c>
      <c r="N2648" s="54">
        <f>IF(OR($B2648="",N$3&lt;$D2648+Настройки!$B$7),0,MAX(0,$E2648-MAX(0,SUMIFS(Тех_Движение!$G$2:$G$5111,Тех_Движение!$D$2:$D$5111,$C2648,Тех_Движение!$B$2:$B$5111,"&lt;="&amp;N$3)-$F2648)))</f>
        <v/>
      </c>
      <c r="O2648" s="54">
        <f>IF(OR($B2648="",O$3&lt;$D2648+Настройки!$B$7),0,MAX(0,$E2648-MAX(0,SUMIFS(Тех_Движение!$G$2:$G$5111,Тех_Движение!$D$2:$D$5111,$C2648,Тех_Движение!$B$2:$B$5111,"&lt;="&amp;O$3)-$F2648)))</f>
        <v/>
      </c>
      <c r="P2648" s="54">
        <f>IF(OR($B2648="",P$3&lt;$D2648+Настройки!$B$7),0,MAX(0,$E2648-MAX(0,SUMIFS(Тех_Движение!$G$2:$G$5111,Тех_Движение!$D$2:$D$5111,$C2648,Тех_Движение!$B$2:$B$5111,"&lt;="&amp;P$3)-$F2648)))</f>
        <v/>
      </c>
      <c r="Q2648" s="54">
        <f>IF(OR($B2648="",Q$3&lt;$D2648+Настройки!$B$7),0,MAX(0,$E2648-MAX(0,SUMIFS(Тех_Движение!$G$2:$G$5111,Тех_Движение!$D$2:$D$5111,$C2648,Тех_Движение!$B$2:$B$5111,"&lt;="&amp;Q$3)-$F2648)))</f>
        <v/>
      </c>
      <c r="R2648" s="54">
        <f>IF($B2648="","",SUM($K2648:$Q2648))</f>
        <v/>
      </c>
      <c r="S2648" s="56">
        <f>IF($B2648="","",VLOOKUP($C2648,Настройки!$A$11:$L$17,9,FALSE))</f>
        <v/>
      </c>
      <c r="T2648" s="56">
        <f>IF($B2648="","",$R2648*$S2648)</f>
        <v/>
      </c>
    </row>
    <row r="2649">
      <c r="A2649" s="20">
        <f>Тех_Движение!$A$2646</f>
        <v/>
      </c>
      <c r="B2649" s="20">
        <f>IF(Тех_Движение!$F$2646&gt;0,Тех_Движение!$I$2646,"")</f>
        <v/>
      </c>
      <c r="C2649" s="20">
        <f>IF($B2649="","",Тех_Движение!$D$2646)</f>
        <v/>
      </c>
      <c r="D2649" s="42">
        <f>IF($B2649="","",Тех_Движение!$B$2646)</f>
        <v/>
      </c>
      <c r="E2649" s="54">
        <f>IF($B2649="","",Тех_Движение!$F$2646)</f>
        <v/>
      </c>
      <c r="F2649" s="54">
        <f>IF($B2649="","",SUMIFS($E$5:$E2648,$C$5:$C2648,$C2649))</f>
        <v/>
      </c>
      <c r="G2649" s="54">
        <f>IF($B2649="","",MAX(0,$E2649-MAX(0,SUMIFS(Тех_Движение!$G$2:$G$5111,Тех_Движение!$D$2:$D$5111,$C2649,Тех_Движение!$B$2:$B$5111,"&lt;="&amp;Настройки!$B$5-1)-$F2649)))</f>
        <v/>
      </c>
      <c r="H2649" s="54">
        <f>IF($B2649="","",IF(AND($D2649&gt;=Настройки!$B$5,$D2649&lt;=Настройки!$B$6),$E2649,0))</f>
        <v/>
      </c>
      <c r="I2649" s="54">
        <f>IF($B2649="","",$G2649+$H2649-$J2649)</f>
        <v/>
      </c>
      <c r="J2649" s="54">
        <f>IF($B2649="","",MAX(0,$E2649-MAX(0,SUMIFS(Тех_Движение!$G$2:$G$5111,Тех_Движение!$D$2:$D$5111,$C2649,Тех_Движение!$B$2:$B$5111,"&lt;="&amp;Настройки!$B$6)-$F2649)))</f>
        <v/>
      </c>
      <c r="K2649" s="54">
        <f>IF(OR($B2649="",K$3&lt;$D2649+Настройки!$B$7),0,MAX(0,$E2649-MAX(0,SUMIFS(Тех_Движение!$G$2:$G$5111,Тех_Движение!$D$2:$D$5111,$C2649,Тех_Движение!$B$2:$B$5111,"&lt;="&amp;K$3)-$F2649)))</f>
        <v/>
      </c>
      <c r="L2649" s="54">
        <f>IF(OR($B2649="",L$3&lt;$D2649+Настройки!$B$7),0,MAX(0,$E2649-MAX(0,SUMIFS(Тех_Движение!$G$2:$G$5111,Тех_Движение!$D$2:$D$5111,$C2649,Тех_Движение!$B$2:$B$5111,"&lt;="&amp;L$3)-$F2649)))</f>
        <v/>
      </c>
      <c r="M2649" s="54">
        <f>IF(OR($B2649="",M$3&lt;$D2649+Настройки!$B$7),0,MAX(0,$E2649-MAX(0,SUMIFS(Тех_Движение!$G$2:$G$5111,Тех_Движение!$D$2:$D$5111,$C2649,Тех_Движение!$B$2:$B$5111,"&lt;="&amp;M$3)-$F2649)))</f>
        <v/>
      </c>
      <c r="N2649" s="54">
        <f>IF(OR($B2649="",N$3&lt;$D2649+Настройки!$B$7),0,MAX(0,$E2649-MAX(0,SUMIFS(Тех_Движение!$G$2:$G$5111,Тех_Движение!$D$2:$D$5111,$C2649,Тех_Движение!$B$2:$B$5111,"&lt;="&amp;N$3)-$F2649)))</f>
        <v/>
      </c>
      <c r="O2649" s="54">
        <f>IF(OR($B2649="",O$3&lt;$D2649+Настройки!$B$7),0,MAX(0,$E2649-MAX(0,SUMIFS(Тех_Движение!$G$2:$G$5111,Тех_Движение!$D$2:$D$5111,$C2649,Тех_Движение!$B$2:$B$5111,"&lt;="&amp;O$3)-$F2649)))</f>
        <v/>
      </c>
      <c r="P2649" s="54">
        <f>IF(OR($B2649="",P$3&lt;$D2649+Настройки!$B$7),0,MAX(0,$E2649-MAX(0,SUMIFS(Тех_Движение!$G$2:$G$5111,Тех_Движение!$D$2:$D$5111,$C2649,Тех_Движение!$B$2:$B$5111,"&lt;="&amp;P$3)-$F2649)))</f>
        <v/>
      </c>
      <c r="Q2649" s="54">
        <f>IF(OR($B2649="",Q$3&lt;$D2649+Настройки!$B$7),0,MAX(0,$E2649-MAX(0,SUMIFS(Тех_Движение!$G$2:$G$5111,Тех_Движение!$D$2:$D$5111,$C2649,Тех_Движение!$B$2:$B$5111,"&lt;="&amp;Q$3)-$F2649)))</f>
        <v/>
      </c>
      <c r="R2649" s="54">
        <f>IF($B2649="","",SUM($K2649:$Q2649))</f>
        <v/>
      </c>
      <c r="S2649" s="56">
        <f>IF($B2649="","",VLOOKUP($C2649,Настройки!$A$11:$L$17,9,FALSE))</f>
        <v/>
      </c>
      <c r="T2649" s="56">
        <f>IF($B2649="","",$R2649*$S2649)</f>
        <v/>
      </c>
    </row>
    <row r="2650">
      <c r="A2650" s="20">
        <f>Тех_Движение!$A$2647</f>
        <v/>
      </c>
      <c r="B2650" s="20">
        <f>IF(Тех_Движение!$F$2647&gt;0,Тех_Движение!$I$2647,"")</f>
        <v/>
      </c>
      <c r="C2650" s="20">
        <f>IF($B2650="","",Тех_Движение!$D$2647)</f>
        <v/>
      </c>
      <c r="D2650" s="42">
        <f>IF($B2650="","",Тех_Движение!$B$2647)</f>
        <v/>
      </c>
      <c r="E2650" s="54">
        <f>IF($B2650="","",Тех_Движение!$F$2647)</f>
        <v/>
      </c>
      <c r="F2650" s="54">
        <f>IF($B2650="","",SUMIFS($E$5:$E2649,$C$5:$C2649,$C2650))</f>
        <v/>
      </c>
      <c r="G2650" s="54">
        <f>IF($B2650="","",MAX(0,$E2650-MAX(0,SUMIFS(Тех_Движение!$G$2:$G$5111,Тех_Движение!$D$2:$D$5111,$C2650,Тех_Движение!$B$2:$B$5111,"&lt;="&amp;Настройки!$B$5-1)-$F2650)))</f>
        <v/>
      </c>
      <c r="H2650" s="54">
        <f>IF($B2650="","",IF(AND($D2650&gt;=Настройки!$B$5,$D2650&lt;=Настройки!$B$6),$E2650,0))</f>
        <v/>
      </c>
      <c r="I2650" s="54">
        <f>IF($B2650="","",$G2650+$H2650-$J2650)</f>
        <v/>
      </c>
      <c r="J2650" s="54">
        <f>IF($B2650="","",MAX(0,$E2650-MAX(0,SUMIFS(Тех_Движение!$G$2:$G$5111,Тех_Движение!$D$2:$D$5111,$C2650,Тех_Движение!$B$2:$B$5111,"&lt;="&amp;Настройки!$B$6)-$F2650)))</f>
        <v/>
      </c>
      <c r="K2650" s="54">
        <f>IF(OR($B2650="",K$3&lt;$D2650+Настройки!$B$7),0,MAX(0,$E2650-MAX(0,SUMIFS(Тех_Движение!$G$2:$G$5111,Тех_Движение!$D$2:$D$5111,$C2650,Тех_Движение!$B$2:$B$5111,"&lt;="&amp;K$3)-$F2650)))</f>
        <v/>
      </c>
      <c r="L2650" s="54">
        <f>IF(OR($B2650="",L$3&lt;$D2650+Настройки!$B$7),0,MAX(0,$E2650-MAX(0,SUMIFS(Тех_Движение!$G$2:$G$5111,Тех_Движение!$D$2:$D$5111,$C2650,Тех_Движение!$B$2:$B$5111,"&lt;="&amp;L$3)-$F2650)))</f>
        <v/>
      </c>
      <c r="M2650" s="54">
        <f>IF(OR($B2650="",M$3&lt;$D2650+Настройки!$B$7),0,MAX(0,$E2650-MAX(0,SUMIFS(Тех_Движение!$G$2:$G$5111,Тех_Движение!$D$2:$D$5111,$C2650,Тех_Движение!$B$2:$B$5111,"&lt;="&amp;M$3)-$F2650)))</f>
        <v/>
      </c>
      <c r="N2650" s="54">
        <f>IF(OR($B2650="",N$3&lt;$D2650+Настройки!$B$7),0,MAX(0,$E2650-MAX(0,SUMIFS(Тех_Движение!$G$2:$G$5111,Тех_Движение!$D$2:$D$5111,$C2650,Тех_Движение!$B$2:$B$5111,"&lt;="&amp;N$3)-$F2650)))</f>
        <v/>
      </c>
      <c r="O2650" s="54">
        <f>IF(OR($B2650="",O$3&lt;$D2650+Настройки!$B$7),0,MAX(0,$E2650-MAX(0,SUMIFS(Тех_Движение!$G$2:$G$5111,Тех_Движение!$D$2:$D$5111,$C2650,Тех_Движение!$B$2:$B$5111,"&lt;="&amp;O$3)-$F2650)))</f>
        <v/>
      </c>
      <c r="P2650" s="54">
        <f>IF(OR($B2650="",P$3&lt;$D2650+Настройки!$B$7),0,MAX(0,$E2650-MAX(0,SUMIFS(Тех_Движение!$G$2:$G$5111,Тех_Движение!$D$2:$D$5111,$C2650,Тех_Движение!$B$2:$B$5111,"&lt;="&amp;P$3)-$F2650)))</f>
        <v/>
      </c>
      <c r="Q2650" s="54">
        <f>IF(OR($B2650="",Q$3&lt;$D2650+Настройки!$B$7),0,MAX(0,$E2650-MAX(0,SUMIFS(Тех_Движение!$G$2:$G$5111,Тех_Движение!$D$2:$D$5111,$C2650,Тех_Движение!$B$2:$B$5111,"&lt;="&amp;Q$3)-$F2650)))</f>
        <v/>
      </c>
      <c r="R2650" s="54">
        <f>IF($B2650="","",SUM($K2650:$Q2650))</f>
        <v/>
      </c>
      <c r="S2650" s="56">
        <f>IF($B2650="","",VLOOKUP($C2650,Настройки!$A$11:$L$17,9,FALSE))</f>
        <v/>
      </c>
      <c r="T2650" s="56">
        <f>IF($B2650="","",$R2650*$S2650)</f>
        <v/>
      </c>
    </row>
    <row r="2651">
      <c r="A2651" s="20">
        <f>Тех_Движение!$A$2648</f>
        <v/>
      </c>
      <c r="B2651" s="20">
        <f>IF(Тех_Движение!$F$2648&gt;0,Тех_Движение!$I$2648,"")</f>
        <v/>
      </c>
      <c r="C2651" s="20">
        <f>IF($B2651="","",Тех_Движение!$D$2648)</f>
        <v/>
      </c>
      <c r="D2651" s="42">
        <f>IF($B2651="","",Тех_Движение!$B$2648)</f>
        <v/>
      </c>
      <c r="E2651" s="54">
        <f>IF($B2651="","",Тех_Движение!$F$2648)</f>
        <v/>
      </c>
      <c r="F2651" s="54">
        <f>IF($B2651="","",SUMIFS($E$5:$E2650,$C$5:$C2650,$C2651))</f>
        <v/>
      </c>
      <c r="G2651" s="54">
        <f>IF($B2651="","",MAX(0,$E2651-MAX(0,SUMIFS(Тех_Движение!$G$2:$G$5111,Тех_Движение!$D$2:$D$5111,$C2651,Тех_Движение!$B$2:$B$5111,"&lt;="&amp;Настройки!$B$5-1)-$F2651)))</f>
        <v/>
      </c>
      <c r="H2651" s="54">
        <f>IF($B2651="","",IF(AND($D2651&gt;=Настройки!$B$5,$D2651&lt;=Настройки!$B$6),$E2651,0))</f>
        <v/>
      </c>
      <c r="I2651" s="54">
        <f>IF($B2651="","",$G2651+$H2651-$J2651)</f>
        <v/>
      </c>
      <c r="J2651" s="54">
        <f>IF($B2651="","",MAX(0,$E2651-MAX(0,SUMIFS(Тех_Движение!$G$2:$G$5111,Тех_Движение!$D$2:$D$5111,$C2651,Тех_Движение!$B$2:$B$5111,"&lt;="&amp;Настройки!$B$6)-$F2651)))</f>
        <v/>
      </c>
      <c r="K2651" s="54">
        <f>IF(OR($B2651="",K$3&lt;$D2651+Настройки!$B$7),0,MAX(0,$E2651-MAX(0,SUMIFS(Тех_Движение!$G$2:$G$5111,Тех_Движение!$D$2:$D$5111,$C2651,Тех_Движение!$B$2:$B$5111,"&lt;="&amp;K$3)-$F2651)))</f>
        <v/>
      </c>
      <c r="L2651" s="54">
        <f>IF(OR($B2651="",L$3&lt;$D2651+Настройки!$B$7),0,MAX(0,$E2651-MAX(0,SUMIFS(Тех_Движение!$G$2:$G$5111,Тех_Движение!$D$2:$D$5111,$C2651,Тех_Движение!$B$2:$B$5111,"&lt;="&amp;L$3)-$F2651)))</f>
        <v/>
      </c>
      <c r="M2651" s="54">
        <f>IF(OR($B2651="",M$3&lt;$D2651+Настройки!$B$7),0,MAX(0,$E2651-MAX(0,SUMIFS(Тех_Движение!$G$2:$G$5111,Тех_Движение!$D$2:$D$5111,$C2651,Тех_Движение!$B$2:$B$5111,"&lt;="&amp;M$3)-$F2651)))</f>
        <v/>
      </c>
      <c r="N2651" s="54">
        <f>IF(OR($B2651="",N$3&lt;$D2651+Настройки!$B$7),0,MAX(0,$E2651-MAX(0,SUMIFS(Тех_Движение!$G$2:$G$5111,Тех_Движение!$D$2:$D$5111,$C2651,Тех_Движение!$B$2:$B$5111,"&lt;="&amp;N$3)-$F2651)))</f>
        <v/>
      </c>
      <c r="O2651" s="54">
        <f>IF(OR($B2651="",O$3&lt;$D2651+Настройки!$B$7),0,MAX(0,$E2651-MAX(0,SUMIFS(Тех_Движение!$G$2:$G$5111,Тех_Движение!$D$2:$D$5111,$C2651,Тех_Движение!$B$2:$B$5111,"&lt;="&amp;O$3)-$F2651)))</f>
        <v/>
      </c>
      <c r="P2651" s="54">
        <f>IF(OR($B2651="",P$3&lt;$D2651+Настройки!$B$7),0,MAX(0,$E2651-MAX(0,SUMIFS(Тех_Движение!$G$2:$G$5111,Тех_Движение!$D$2:$D$5111,$C2651,Тех_Движение!$B$2:$B$5111,"&lt;="&amp;P$3)-$F2651)))</f>
        <v/>
      </c>
      <c r="Q2651" s="54">
        <f>IF(OR($B2651="",Q$3&lt;$D2651+Настройки!$B$7),0,MAX(0,$E2651-MAX(0,SUMIFS(Тех_Движение!$G$2:$G$5111,Тех_Движение!$D$2:$D$5111,$C2651,Тех_Движение!$B$2:$B$5111,"&lt;="&amp;Q$3)-$F2651)))</f>
        <v/>
      </c>
      <c r="R2651" s="54">
        <f>IF($B2651="","",SUM($K2651:$Q2651))</f>
        <v/>
      </c>
      <c r="S2651" s="56">
        <f>IF($B2651="","",VLOOKUP($C2651,Настройки!$A$11:$L$17,9,FALSE))</f>
        <v/>
      </c>
      <c r="T2651" s="56">
        <f>IF($B2651="","",$R2651*$S2651)</f>
        <v/>
      </c>
    </row>
    <row r="2652">
      <c r="A2652" s="20">
        <f>Тех_Движение!$A$2649</f>
        <v/>
      </c>
      <c r="B2652" s="20">
        <f>IF(Тех_Движение!$F$2649&gt;0,Тех_Движение!$I$2649,"")</f>
        <v/>
      </c>
      <c r="C2652" s="20">
        <f>IF($B2652="","",Тех_Движение!$D$2649)</f>
        <v/>
      </c>
      <c r="D2652" s="42">
        <f>IF($B2652="","",Тех_Движение!$B$2649)</f>
        <v/>
      </c>
      <c r="E2652" s="54">
        <f>IF($B2652="","",Тех_Движение!$F$2649)</f>
        <v/>
      </c>
      <c r="F2652" s="54">
        <f>IF($B2652="","",SUMIFS($E$5:$E2651,$C$5:$C2651,$C2652))</f>
        <v/>
      </c>
      <c r="G2652" s="54">
        <f>IF($B2652="","",MAX(0,$E2652-MAX(0,SUMIFS(Тех_Движение!$G$2:$G$5111,Тех_Движение!$D$2:$D$5111,$C2652,Тех_Движение!$B$2:$B$5111,"&lt;="&amp;Настройки!$B$5-1)-$F2652)))</f>
        <v/>
      </c>
      <c r="H2652" s="54">
        <f>IF($B2652="","",IF(AND($D2652&gt;=Настройки!$B$5,$D2652&lt;=Настройки!$B$6),$E2652,0))</f>
        <v/>
      </c>
      <c r="I2652" s="54">
        <f>IF($B2652="","",$G2652+$H2652-$J2652)</f>
        <v/>
      </c>
      <c r="J2652" s="54">
        <f>IF($B2652="","",MAX(0,$E2652-MAX(0,SUMIFS(Тех_Движение!$G$2:$G$5111,Тех_Движение!$D$2:$D$5111,$C2652,Тех_Движение!$B$2:$B$5111,"&lt;="&amp;Настройки!$B$6)-$F2652)))</f>
        <v/>
      </c>
      <c r="K2652" s="54">
        <f>IF(OR($B2652="",K$3&lt;$D2652+Настройки!$B$7),0,MAX(0,$E2652-MAX(0,SUMIFS(Тех_Движение!$G$2:$G$5111,Тех_Движение!$D$2:$D$5111,$C2652,Тех_Движение!$B$2:$B$5111,"&lt;="&amp;K$3)-$F2652)))</f>
        <v/>
      </c>
      <c r="L2652" s="54">
        <f>IF(OR($B2652="",L$3&lt;$D2652+Настройки!$B$7),0,MAX(0,$E2652-MAX(0,SUMIFS(Тех_Движение!$G$2:$G$5111,Тех_Движение!$D$2:$D$5111,$C2652,Тех_Движение!$B$2:$B$5111,"&lt;="&amp;L$3)-$F2652)))</f>
        <v/>
      </c>
      <c r="M2652" s="54">
        <f>IF(OR($B2652="",M$3&lt;$D2652+Настройки!$B$7),0,MAX(0,$E2652-MAX(0,SUMIFS(Тех_Движение!$G$2:$G$5111,Тех_Движение!$D$2:$D$5111,$C2652,Тех_Движение!$B$2:$B$5111,"&lt;="&amp;M$3)-$F2652)))</f>
        <v/>
      </c>
      <c r="N2652" s="54">
        <f>IF(OR($B2652="",N$3&lt;$D2652+Настройки!$B$7),0,MAX(0,$E2652-MAX(0,SUMIFS(Тех_Движение!$G$2:$G$5111,Тех_Движение!$D$2:$D$5111,$C2652,Тех_Движение!$B$2:$B$5111,"&lt;="&amp;N$3)-$F2652)))</f>
        <v/>
      </c>
      <c r="O2652" s="54">
        <f>IF(OR($B2652="",O$3&lt;$D2652+Настройки!$B$7),0,MAX(0,$E2652-MAX(0,SUMIFS(Тех_Движение!$G$2:$G$5111,Тех_Движение!$D$2:$D$5111,$C2652,Тех_Движение!$B$2:$B$5111,"&lt;="&amp;O$3)-$F2652)))</f>
        <v/>
      </c>
      <c r="P2652" s="54">
        <f>IF(OR($B2652="",P$3&lt;$D2652+Настройки!$B$7),0,MAX(0,$E2652-MAX(0,SUMIFS(Тех_Движение!$G$2:$G$5111,Тех_Движение!$D$2:$D$5111,$C2652,Тех_Движение!$B$2:$B$5111,"&lt;="&amp;P$3)-$F2652)))</f>
        <v/>
      </c>
      <c r="Q2652" s="54">
        <f>IF(OR($B2652="",Q$3&lt;$D2652+Настройки!$B$7),0,MAX(0,$E2652-MAX(0,SUMIFS(Тех_Движение!$G$2:$G$5111,Тех_Движение!$D$2:$D$5111,$C2652,Тех_Движение!$B$2:$B$5111,"&lt;="&amp;Q$3)-$F2652)))</f>
        <v/>
      </c>
      <c r="R2652" s="54">
        <f>IF($B2652="","",SUM($K2652:$Q2652))</f>
        <v/>
      </c>
      <c r="S2652" s="56">
        <f>IF($B2652="","",VLOOKUP($C2652,Настройки!$A$11:$L$17,9,FALSE))</f>
        <v/>
      </c>
      <c r="T2652" s="56">
        <f>IF($B2652="","",$R2652*$S2652)</f>
        <v/>
      </c>
    </row>
    <row r="2653">
      <c r="A2653" s="20">
        <f>Тех_Движение!$A$2650</f>
        <v/>
      </c>
      <c r="B2653" s="20">
        <f>IF(Тех_Движение!$F$2650&gt;0,Тех_Движение!$I$2650,"")</f>
        <v/>
      </c>
      <c r="C2653" s="20">
        <f>IF($B2653="","",Тех_Движение!$D$2650)</f>
        <v/>
      </c>
      <c r="D2653" s="42">
        <f>IF($B2653="","",Тех_Движение!$B$2650)</f>
        <v/>
      </c>
      <c r="E2653" s="54">
        <f>IF($B2653="","",Тех_Движение!$F$2650)</f>
        <v/>
      </c>
      <c r="F2653" s="54">
        <f>IF($B2653="","",SUMIFS($E$5:$E2652,$C$5:$C2652,$C2653))</f>
        <v/>
      </c>
      <c r="G2653" s="54">
        <f>IF($B2653="","",MAX(0,$E2653-MAX(0,SUMIFS(Тех_Движение!$G$2:$G$5111,Тех_Движение!$D$2:$D$5111,$C2653,Тех_Движение!$B$2:$B$5111,"&lt;="&amp;Настройки!$B$5-1)-$F2653)))</f>
        <v/>
      </c>
      <c r="H2653" s="54">
        <f>IF($B2653="","",IF(AND($D2653&gt;=Настройки!$B$5,$D2653&lt;=Настройки!$B$6),$E2653,0))</f>
        <v/>
      </c>
      <c r="I2653" s="54">
        <f>IF($B2653="","",$G2653+$H2653-$J2653)</f>
        <v/>
      </c>
      <c r="J2653" s="54">
        <f>IF($B2653="","",MAX(0,$E2653-MAX(0,SUMIFS(Тех_Движение!$G$2:$G$5111,Тех_Движение!$D$2:$D$5111,$C2653,Тех_Движение!$B$2:$B$5111,"&lt;="&amp;Настройки!$B$6)-$F2653)))</f>
        <v/>
      </c>
      <c r="K2653" s="54">
        <f>IF(OR($B2653="",K$3&lt;$D2653+Настройки!$B$7),0,MAX(0,$E2653-MAX(0,SUMIFS(Тех_Движение!$G$2:$G$5111,Тех_Движение!$D$2:$D$5111,$C2653,Тех_Движение!$B$2:$B$5111,"&lt;="&amp;K$3)-$F2653)))</f>
        <v/>
      </c>
      <c r="L2653" s="54">
        <f>IF(OR($B2653="",L$3&lt;$D2653+Настройки!$B$7),0,MAX(0,$E2653-MAX(0,SUMIFS(Тех_Движение!$G$2:$G$5111,Тех_Движение!$D$2:$D$5111,$C2653,Тех_Движение!$B$2:$B$5111,"&lt;="&amp;L$3)-$F2653)))</f>
        <v/>
      </c>
      <c r="M2653" s="54">
        <f>IF(OR($B2653="",M$3&lt;$D2653+Настройки!$B$7),0,MAX(0,$E2653-MAX(0,SUMIFS(Тех_Движение!$G$2:$G$5111,Тех_Движение!$D$2:$D$5111,$C2653,Тех_Движение!$B$2:$B$5111,"&lt;="&amp;M$3)-$F2653)))</f>
        <v/>
      </c>
      <c r="N2653" s="54">
        <f>IF(OR($B2653="",N$3&lt;$D2653+Настройки!$B$7),0,MAX(0,$E2653-MAX(0,SUMIFS(Тех_Движение!$G$2:$G$5111,Тех_Движение!$D$2:$D$5111,$C2653,Тех_Движение!$B$2:$B$5111,"&lt;="&amp;N$3)-$F2653)))</f>
        <v/>
      </c>
      <c r="O2653" s="54">
        <f>IF(OR($B2653="",O$3&lt;$D2653+Настройки!$B$7),0,MAX(0,$E2653-MAX(0,SUMIFS(Тех_Движение!$G$2:$G$5111,Тех_Движение!$D$2:$D$5111,$C2653,Тех_Движение!$B$2:$B$5111,"&lt;="&amp;O$3)-$F2653)))</f>
        <v/>
      </c>
      <c r="P2653" s="54">
        <f>IF(OR($B2653="",P$3&lt;$D2653+Настройки!$B$7),0,MAX(0,$E2653-MAX(0,SUMIFS(Тех_Движение!$G$2:$G$5111,Тех_Движение!$D$2:$D$5111,$C2653,Тех_Движение!$B$2:$B$5111,"&lt;="&amp;P$3)-$F2653)))</f>
        <v/>
      </c>
      <c r="Q2653" s="54">
        <f>IF(OR($B2653="",Q$3&lt;$D2653+Настройки!$B$7),0,MAX(0,$E2653-MAX(0,SUMIFS(Тех_Движение!$G$2:$G$5111,Тех_Движение!$D$2:$D$5111,$C2653,Тех_Движение!$B$2:$B$5111,"&lt;="&amp;Q$3)-$F2653)))</f>
        <v/>
      </c>
      <c r="R2653" s="54">
        <f>IF($B2653="","",SUM($K2653:$Q2653))</f>
        <v/>
      </c>
      <c r="S2653" s="56">
        <f>IF($B2653="","",VLOOKUP($C2653,Настройки!$A$11:$L$17,9,FALSE))</f>
        <v/>
      </c>
      <c r="T2653" s="56">
        <f>IF($B2653="","",$R2653*$S2653)</f>
        <v/>
      </c>
    </row>
    <row r="2654">
      <c r="A2654" s="20">
        <f>Тех_Движение!$A$2651</f>
        <v/>
      </c>
      <c r="B2654" s="20">
        <f>IF(Тех_Движение!$F$2651&gt;0,Тех_Движение!$I$2651,"")</f>
        <v/>
      </c>
      <c r="C2654" s="20">
        <f>IF($B2654="","",Тех_Движение!$D$2651)</f>
        <v/>
      </c>
      <c r="D2654" s="42">
        <f>IF($B2654="","",Тех_Движение!$B$2651)</f>
        <v/>
      </c>
      <c r="E2654" s="54">
        <f>IF($B2654="","",Тех_Движение!$F$2651)</f>
        <v/>
      </c>
      <c r="F2654" s="54">
        <f>IF($B2654="","",SUMIFS($E$5:$E2653,$C$5:$C2653,$C2654))</f>
        <v/>
      </c>
      <c r="G2654" s="54">
        <f>IF($B2654="","",MAX(0,$E2654-MAX(0,SUMIFS(Тех_Движение!$G$2:$G$5111,Тех_Движение!$D$2:$D$5111,$C2654,Тех_Движение!$B$2:$B$5111,"&lt;="&amp;Настройки!$B$5-1)-$F2654)))</f>
        <v/>
      </c>
      <c r="H2654" s="54">
        <f>IF($B2654="","",IF(AND($D2654&gt;=Настройки!$B$5,$D2654&lt;=Настройки!$B$6),$E2654,0))</f>
        <v/>
      </c>
      <c r="I2654" s="54">
        <f>IF($B2654="","",$G2654+$H2654-$J2654)</f>
        <v/>
      </c>
      <c r="J2654" s="54">
        <f>IF($B2654="","",MAX(0,$E2654-MAX(0,SUMIFS(Тех_Движение!$G$2:$G$5111,Тех_Движение!$D$2:$D$5111,$C2654,Тех_Движение!$B$2:$B$5111,"&lt;="&amp;Настройки!$B$6)-$F2654)))</f>
        <v/>
      </c>
      <c r="K2654" s="54">
        <f>IF(OR($B2654="",K$3&lt;$D2654+Настройки!$B$7),0,MAX(0,$E2654-MAX(0,SUMIFS(Тех_Движение!$G$2:$G$5111,Тех_Движение!$D$2:$D$5111,$C2654,Тех_Движение!$B$2:$B$5111,"&lt;="&amp;K$3)-$F2654)))</f>
        <v/>
      </c>
      <c r="L2654" s="54">
        <f>IF(OR($B2654="",L$3&lt;$D2654+Настройки!$B$7),0,MAX(0,$E2654-MAX(0,SUMIFS(Тех_Движение!$G$2:$G$5111,Тех_Движение!$D$2:$D$5111,$C2654,Тех_Движение!$B$2:$B$5111,"&lt;="&amp;L$3)-$F2654)))</f>
        <v/>
      </c>
      <c r="M2654" s="54">
        <f>IF(OR($B2654="",M$3&lt;$D2654+Настройки!$B$7),0,MAX(0,$E2654-MAX(0,SUMIFS(Тех_Движение!$G$2:$G$5111,Тех_Движение!$D$2:$D$5111,$C2654,Тех_Движение!$B$2:$B$5111,"&lt;="&amp;M$3)-$F2654)))</f>
        <v/>
      </c>
      <c r="N2654" s="54">
        <f>IF(OR($B2654="",N$3&lt;$D2654+Настройки!$B$7),0,MAX(0,$E2654-MAX(0,SUMIFS(Тех_Движение!$G$2:$G$5111,Тех_Движение!$D$2:$D$5111,$C2654,Тех_Движение!$B$2:$B$5111,"&lt;="&amp;N$3)-$F2654)))</f>
        <v/>
      </c>
      <c r="O2654" s="54">
        <f>IF(OR($B2654="",O$3&lt;$D2654+Настройки!$B$7),0,MAX(0,$E2654-MAX(0,SUMIFS(Тех_Движение!$G$2:$G$5111,Тех_Движение!$D$2:$D$5111,$C2654,Тех_Движение!$B$2:$B$5111,"&lt;="&amp;O$3)-$F2654)))</f>
        <v/>
      </c>
      <c r="P2654" s="54">
        <f>IF(OR($B2654="",P$3&lt;$D2654+Настройки!$B$7),0,MAX(0,$E2654-MAX(0,SUMIFS(Тех_Движение!$G$2:$G$5111,Тех_Движение!$D$2:$D$5111,$C2654,Тех_Движение!$B$2:$B$5111,"&lt;="&amp;P$3)-$F2654)))</f>
        <v/>
      </c>
      <c r="Q2654" s="54">
        <f>IF(OR($B2654="",Q$3&lt;$D2654+Настройки!$B$7),0,MAX(0,$E2654-MAX(0,SUMIFS(Тех_Движение!$G$2:$G$5111,Тех_Движение!$D$2:$D$5111,$C2654,Тех_Движение!$B$2:$B$5111,"&lt;="&amp;Q$3)-$F2654)))</f>
        <v/>
      </c>
      <c r="R2654" s="54">
        <f>IF($B2654="","",SUM($K2654:$Q2654))</f>
        <v/>
      </c>
      <c r="S2654" s="56">
        <f>IF($B2654="","",VLOOKUP($C2654,Настройки!$A$11:$L$17,9,FALSE))</f>
        <v/>
      </c>
      <c r="T2654" s="56">
        <f>IF($B2654="","",$R2654*$S2654)</f>
        <v/>
      </c>
    </row>
    <row r="2655">
      <c r="A2655" s="20">
        <f>Тех_Движение!$A$2652</f>
        <v/>
      </c>
      <c r="B2655" s="20">
        <f>IF(Тех_Движение!$F$2652&gt;0,Тех_Движение!$I$2652,"")</f>
        <v/>
      </c>
      <c r="C2655" s="20">
        <f>IF($B2655="","",Тех_Движение!$D$2652)</f>
        <v/>
      </c>
      <c r="D2655" s="42">
        <f>IF($B2655="","",Тех_Движение!$B$2652)</f>
        <v/>
      </c>
      <c r="E2655" s="54">
        <f>IF($B2655="","",Тех_Движение!$F$2652)</f>
        <v/>
      </c>
      <c r="F2655" s="54">
        <f>IF($B2655="","",SUMIFS($E$5:$E2654,$C$5:$C2654,$C2655))</f>
        <v/>
      </c>
      <c r="G2655" s="54">
        <f>IF($B2655="","",MAX(0,$E2655-MAX(0,SUMIFS(Тех_Движение!$G$2:$G$5111,Тех_Движение!$D$2:$D$5111,$C2655,Тех_Движение!$B$2:$B$5111,"&lt;="&amp;Настройки!$B$5-1)-$F2655)))</f>
        <v/>
      </c>
      <c r="H2655" s="54">
        <f>IF($B2655="","",IF(AND($D2655&gt;=Настройки!$B$5,$D2655&lt;=Настройки!$B$6),$E2655,0))</f>
        <v/>
      </c>
      <c r="I2655" s="54">
        <f>IF($B2655="","",$G2655+$H2655-$J2655)</f>
        <v/>
      </c>
      <c r="J2655" s="54">
        <f>IF($B2655="","",MAX(0,$E2655-MAX(0,SUMIFS(Тех_Движение!$G$2:$G$5111,Тех_Движение!$D$2:$D$5111,$C2655,Тех_Движение!$B$2:$B$5111,"&lt;="&amp;Настройки!$B$6)-$F2655)))</f>
        <v/>
      </c>
      <c r="K2655" s="54">
        <f>IF(OR($B2655="",K$3&lt;$D2655+Настройки!$B$7),0,MAX(0,$E2655-MAX(0,SUMIFS(Тех_Движение!$G$2:$G$5111,Тех_Движение!$D$2:$D$5111,$C2655,Тех_Движение!$B$2:$B$5111,"&lt;="&amp;K$3)-$F2655)))</f>
        <v/>
      </c>
      <c r="L2655" s="54">
        <f>IF(OR($B2655="",L$3&lt;$D2655+Настройки!$B$7),0,MAX(0,$E2655-MAX(0,SUMIFS(Тех_Движение!$G$2:$G$5111,Тех_Движение!$D$2:$D$5111,$C2655,Тех_Движение!$B$2:$B$5111,"&lt;="&amp;L$3)-$F2655)))</f>
        <v/>
      </c>
      <c r="M2655" s="54">
        <f>IF(OR($B2655="",M$3&lt;$D2655+Настройки!$B$7),0,MAX(0,$E2655-MAX(0,SUMIFS(Тех_Движение!$G$2:$G$5111,Тех_Движение!$D$2:$D$5111,$C2655,Тех_Движение!$B$2:$B$5111,"&lt;="&amp;M$3)-$F2655)))</f>
        <v/>
      </c>
      <c r="N2655" s="54">
        <f>IF(OR($B2655="",N$3&lt;$D2655+Настройки!$B$7),0,MAX(0,$E2655-MAX(0,SUMIFS(Тех_Движение!$G$2:$G$5111,Тех_Движение!$D$2:$D$5111,$C2655,Тех_Движение!$B$2:$B$5111,"&lt;="&amp;N$3)-$F2655)))</f>
        <v/>
      </c>
      <c r="O2655" s="54">
        <f>IF(OR($B2655="",O$3&lt;$D2655+Настройки!$B$7),0,MAX(0,$E2655-MAX(0,SUMIFS(Тех_Движение!$G$2:$G$5111,Тех_Движение!$D$2:$D$5111,$C2655,Тех_Движение!$B$2:$B$5111,"&lt;="&amp;O$3)-$F2655)))</f>
        <v/>
      </c>
      <c r="P2655" s="54">
        <f>IF(OR($B2655="",P$3&lt;$D2655+Настройки!$B$7),0,MAX(0,$E2655-MAX(0,SUMIFS(Тех_Движение!$G$2:$G$5111,Тех_Движение!$D$2:$D$5111,$C2655,Тех_Движение!$B$2:$B$5111,"&lt;="&amp;P$3)-$F2655)))</f>
        <v/>
      </c>
      <c r="Q2655" s="54">
        <f>IF(OR($B2655="",Q$3&lt;$D2655+Настройки!$B$7),0,MAX(0,$E2655-MAX(0,SUMIFS(Тех_Движение!$G$2:$G$5111,Тех_Движение!$D$2:$D$5111,$C2655,Тех_Движение!$B$2:$B$5111,"&lt;="&amp;Q$3)-$F2655)))</f>
        <v/>
      </c>
      <c r="R2655" s="54">
        <f>IF($B2655="","",SUM($K2655:$Q2655))</f>
        <v/>
      </c>
      <c r="S2655" s="56">
        <f>IF($B2655="","",VLOOKUP($C2655,Настройки!$A$11:$L$17,9,FALSE))</f>
        <v/>
      </c>
      <c r="T2655" s="56">
        <f>IF($B2655="","",$R2655*$S2655)</f>
        <v/>
      </c>
    </row>
    <row r="2656">
      <c r="A2656" s="20">
        <f>Тех_Движение!$A$2653</f>
        <v/>
      </c>
      <c r="B2656" s="20">
        <f>IF(Тех_Движение!$F$2653&gt;0,Тех_Движение!$I$2653,"")</f>
        <v/>
      </c>
      <c r="C2656" s="20">
        <f>IF($B2656="","",Тех_Движение!$D$2653)</f>
        <v/>
      </c>
      <c r="D2656" s="42">
        <f>IF($B2656="","",Тех_Движение!$B$2653)</f>
        <v/>
      </c>
      <c r="E2656" s="54">
        <f>IF($B2656="","",Тех_Движение!$F$2653)</f>
        <v/>
      </c>
      <c r="F2656" s="54">
        <f>IF($B2656="","",SUMIFS($E$5:$E2655,$C$5:$C2655,$C2656))</f>
        <v/>
      </c>
      <c r="G2656" s="54">
        <f>IF($B2656="","",MAX(0,$E2656-MAX(0,SUMIFS(Тех_Движение!$G$2:$G$5111,Тех_Движение!$D$2:$D$5111,$C2656,Тех_Движение!$B$2:$B$5111,"&lt;="&amp;Настройки!$B$5-1)-$F2656)))</f>
        <v/>
      </c>
      <c r="H2656" s="54">
        <f>IF($B2656="","",IF(AND($D2656&gt;=Настройки!$B$5,$D2656&lt;=Настройки!$B$6),$E2656,0))</f>
        <v/>
      </c>
      <c r="I2656" s="54">
        <f>IF($B2656="","",$G2656+$H2656-$J2656)</f>
        <v/>
      </c>
      <c r="J2656" s="54">
        <f>IF($B2656="","",MAX(0,$E2656-MAX(0,SUMIFS(Тех_Движение!$G$2:$G$5111,Тех_Движение!$D$2:$D$5111,$C2656,Тех_Движение!$B$2:$B$5111,"&lt;="&amp;Настройки!$B$6)-$F2656)))</f>
        <v/>
      </c>
      <c r="K2656" s="54">
        <f>IF(OR($B2656="",K$3&lt;$D2656+Настройки!$B$7),0,MAX(0,$E2656-MAX(0,SUMIFS(Тех_Движение!$G$2:$G$5111,Тех_Движение!$D$2:$D$5111,$C2656,Тех_Движение!$B$2:$B$5111,"&lt;="&amp;K$3)-$F2656)))</f>
        <v/>
      </c>
      <c r="L2656" s="54">
        <f>IF(OR($B2656="",L$3&lt;$D2656+Настройки!$B$7),0,MAX(0,$E2656-MAX(0,SUMIFS(Тех_Движение!$G$2:$G$5111,Тех_Движение!$D$2:$D$5111,$C2656,Тех_Движение!$B$2:$B$5111,"&lt;="&amp;L$3)-$F2656)))</f>
        <v/>
      </c>
      <c r="M2656" s="54">
        <f>IF(OR($B2656="",M$3&lt;$D2656+Настройки!$B$7),0,MAX(0,$E2656-MAX(0,SUMIFS(Тех_Движение!$G$2:$G$5111,Тех_Движение!$D$2:$D$5111,$C2656,Тех_Движение!$B$2:$B$5111,"&lt;="&amp;M$3)-$F2656)))</f>
        <v/>
      </c>
      <c r="N2656" s="54">
        <f>IF(OR($B2656="",N$3&lt;$D2656+Настройки!$B$7),0,MAX(0,$E2656-MAX(0,SUMIFS(Тех_Движение!$G$2:$G$5111,Тех_Движение!$D$2:$D$5111,$C2656,Тех_Движение!$B$2:$B$5111,"&lt;="&amp;N$3)-$F2656)))</f>
        <v/>
      </c>
      <c r="O2656" s="54">
        <f>IF(OR($B2656="",O$3&lt;$D2656+Настройки!$B$7),0,MAX(0,$E2656-MAX(0,SUMIFS(Тех_Движение!$G$2:$G$5111,Тех_Движение!$D$2:$D$5111,$C2656,Тех_Движение!$B$2:$B$5111,"&lt;="&amp;O$3)-$F2656)))</f>
        <v/>
      </c>
      <c r="P2656" s="54">
        <f>IF(OR($B2656="",P$3&lt;$D2656+Настройки!$B$7),0,MAX(0,$E2656-MAX(0,SUMIFS(Тех_Движение!$G$2:$G$5111,Тех_Движение!$D$2:$D$5111,$C2656,Тех_Движение!$B$2:$B$5111,"&lt;="&amp;P$3)-$F2656)))</f>
        <v/>
      </c>
      <c r="Q2656" s="54">
        <f>IF(OR($B2656="",Q$3&lt;$D2656+Настройки!$B$7),0,MAX(0,$E2656-MAX(0,SUMIFS(Тех_Движение!$G$2:$G$5111,Тех_Движение!$D$2:$D$5111,$C2656,Тех_Движение!$B$2:$B$5111,"&lt;="&amp;Q$3)-$F2656)))</f>
        <v/>
      </c>
      <c r="R2656" s="54">
        <f>IF($B2656="","",SUM($K2656:$Q2656))</f>
        <v/>
      </c>
      <c r="S2656" s="56">
        <f>IF($B2656="","",VLOOKUP($C2656,Настройки!$A$11:$L$17,9,FALSE))</f>
        <v/>
      </c>
      <c r="T2656" s="56">
        <f>IF($B2656="","",$R2656*$S2656)</f>
        <v/>
      </c>
    </row>
    <row r="2657">
      <c r="A2657" s="20">
        <f>Тех_Движение!$A$2654</f>
        <v/>
      </c>
      <c r="B2657" s="20">
        <f>IF(Тех_Движение!$F$2654&gt;0,Тех_Движение!$I$2654,"")</f>
        <v/>
      </c>
      <c r="C2657" s="20">
        <f>IF($B2657="","",Тех_Движение!$D$2654)</f>
        <v/>
      </c>
      <c r="D2657" s="42">
        <f>IF($B2657="","",Тех_Движение!$B$2654)</f>
        <v/>
      </c>
      <c r="E2657" s="54">
        <f>IF($B2657="","",Тех_Движение!$F$2654)</f>
        <v/>
      </c>
      <c r="F2657" s="54">
        <f>IF($B2657="","",SUMIFS($E$5:$E2656,$C$5:$C2656,$C2657))</f>
        <v/>
      </c>
      <c r="G2657" s="54">
        <f>IF($B2657="","",MAX(0,$E2657-MAX(0,SUMIFS(Тех_Движение!$G$2:$G$5111,Тех_Движение!$D$2:$D$5111,$C2657,Тех_Движение!$B$2:$B$5111,"&lt;="&amp;Настройки!$B$5-1)-$F2657)))</f>
        <v/>
      </c>
      <c r="H2657" s="54">
        <f>IF($B2657="","",IF(AND($D2657&gt;=Настройки!$B$5,$D2657&lt;=Настройки!$B$6),$E2657,0))</f>
        <v/>
      </c>
      <c r="I2657" s="54">
        <f>IF($B2657="","",$G2657+$H2657-$J2657)</f>
        <v/>
      </c>
      <c r="J2657" s="54">
        <f>IF($B2657="","",MAX(0,$E2657-MAX(0,SUMIFS(Тех_Движение!$G$2:$G$5111,Тех_Движение!$D$2:$D$5111,$C2657,Тех_Движение!$B$2:$B$5111,"&lt;="&amp;Настройки!$B$6)-$F2657)))</f>
        <v/>
      </c>
      <c r="K2657" s="54">
        <f>IF(OR($B2657="",K$3&lt;$D2657+Настройки!$B$7),0,MAX(0,$E2657-MAX(0,SUMIFS(Тех_Движение!$G$2:$G$5111,Тех_Движение!$D$2:$D$5111,$C2657,Тех_Движение!$B$2:$B$5111,"&lt;="&amp;K$3)-$F2657)))</f>
        <v/>
      </c>
      <c r="L2657" s="54">
        <f>IF(OR($B2657="",L$3&lt;$D2657+Настройки!$B$7),0,MAX(0,$E2657-MAX(0,SUMIFS(Тех_Движение!$G$2:$G$5111,Тех_Движение!$D$2:$D$5111,$C2657,Тех_Движение!$B$2:$B$5111,"&lt;="&amp;L$3)-$F2657)))</f>
        <v/>
      </c>
      <c r="M2657" s="54">
        <f>IF(OR($B2657="",M$3&lt;$D2657+Настройки!$B$7),0,MAX(0,$E2657-MAX(0,SUMIFS(Тех_Движение!$G$2:$G$5111,Тех_Движение!$D$2:$D$5111,$C2657,Тех_Движение!$B$2:$B$5111,"&lt;="&amp;M$3)-$F2657)))</f>
        <v/>
      </c>
      <c r="N2657" s="54">
        <f>IF(OR($B2657="",N$3&lt;$D2657+Настройки!$B$7),0,MAX(0,$E2657-MAX(0,SUMIFS(Тех_Движение!$G$2:$G$5111,Тех_Движение!$D$2:$D$5111,$C2657,Тех_Движение!$B$2:$B$5111,"&lt;="&amp;N$3)-$F2657)))</f>
        <v/>
      </c>
      <c r="O2657" s="54">
        <f>IF(OR($B2657="",O$3&lt;$D2657+Настройки!$B$7),0,MAX(0,$E2657-MAX(0,SUMIFS(Тех_Движение!$G$2:$G$5111,Тех_Движение!$D$2:$D$5111,$C2657,Тех_Движение!$B$2:$B$5111,"&lt;="&amp;O$3)-$F2657)))</f>
        <v/>
      </c>
      <c r="P2657" s="54">
        <f>IF(OR($B2657="",P$3&lt;$D2657+Настройки!$B$7),0,MAX(0,$E2657-MAX(0,SUMIFS(Тех_Движение!$G$2:$G$5111,Тех_Движение!$D$2:$D$5111,$C2657,Тех_Движение!$B$2:$B$5111,"&lt;="&amp;P$3)-$F2657)))</f>
        <v/>
      </c>
      <c r="Q2657" s="54">
        <f>IF(OR($B2657="",Q$3&lt;$D2657+Настройки!$B$7),0,MAX(0,$E2657-MAX(0,SUMIFS(Тех_Движение!$G$2:$G$5111,Тех_Движение!$D$2:$D$5111,$C2657,Тех_Движение!$B$2:$B$5111,"&lt;="&amp;Q$3)-$F2657)))</f>
        <v/>
      </c>
      <c r="R2657" s="54">
        <f>IF($B2657="","",SUM($K2657:$Q2657))</f>
        <v/>
      </c>
      <c r="S2657" s="56">
        <f>IF($B2657="","",VLOOKUP($C2657,Настройки!$A$11:$L$17,9,FALSE))</f>
        <v/>
      </c>
      <c r="T2657" s="56">
        <f>IF($B2657="","",$R2657*$S2657)</f>
        <v/>
      </c>
    </row>
    <row r="2658">
      <c r="A2658" s="20">
        <f>Тех_Движение!$A$2655</f>
        <v/>
      </c>
      <c r="B2658" s="20">
        <f>IF(Тех_Движение!$F$2655&gt;0,Тех_Движение!$I$2655,"")</f>
        <v/>
      </c>
      <c r="C2658" s="20">
        <f>IF($B2658="","",Тех_Движение!$D$2655)</f>
        <v/>
      </c>
      <c r="D2658" s="42">
        <f>IF($B2658="","",Тех_Движение!$B$2655)</f>
        <v/>
      </c>
      <c r="E2658" s="54">
        <f>IF($B2658="","",Тех_Движение!$F$2655)</f>
        <v/>
      </c>
      <c r="F2658" s="54">
        <f>IF($B2658="","",SUMIFS($E$5:$E2657,$C$5:$C2657,$C2658))</f>
        <v/>
      </c>
      <c r="G2658" s="54">
        <f>IF($B2658="","",MAX(0,$E2658-MAX(0,SUMIFS(Тех_Движение!$G$2:$G$5111,Тех_Движение!$D$2:$D$5111,$C2658,Тех_Движение!$B$2:$B$5111,"&lt;="&amp;Настройки!$B$5-1)-$F2658)))</f>
        <v/>
      </c>
      <c r="H2658" s="54">
        <f>IF($B2658="","",IF(AND($D2658&gt;=Настройки!$B$5,$D2658&lt;=Настройки!$B$6),$E2658,0))</f>
        <v/>
      </c>
      <c r="I2658" s="54">
        <f>IF($B2658="","",$G2658+$H2658-$J2658)</f>
        <v/>
      </c>
      <c r="J2658" s="54">
        <f>IF($B2658="","",MAX(0,$E2658-MAX(0,SUMIFS(Тех_Движение!$G$2:$G$5111,Тех_Движение!$D$2:$D$5111,$C2658,Тех_Движение!$B$2:$B$5111,"&lt;="&amp;Настройки!$B$6)-$F2658)))</f>
        <v/>
      </c>
      <c r="K2658" s="54">
        <f>IF(OR($B2658="",K$3&lt;$D2658+Настройки!$B$7),0,MAX(0,$E2658-MAX(0,SUMIFS(Тех_Движение!$G$2:$G$5111,Тех_Движение!$D$2:$D$5111,$C2658,Тех_Движение!$B$2:$B$5111,"&lt;="&amp;K$3)-$F2658)))</f>
        <v/>
      </c>
      <c r="L2658" s="54">
        <f>IF(OR($B2658="",L$3&lt;$D2658+Настройки!$B$7),0,MAX(0,$E2658-MAX(0,SUMIFS(Тех_Движение!$G$2:$G$5111,Тех_Движение!$D$2:$D$5111,$C2658,Тех_Движение!$B$2:$B$5111,"&lt;="&amp;L$3)-$F2658)))</f>
        <v/>
      </c>
      <c r="M2658" s="54">
        <f>IF(OR($B2658="",M$3&lt;$D2658+Настройки!$B$7),0,MAX(0,$E2658-MAX(0,SUMIFS(Тех_Движение!$G$2:$G$5111,Тех_Движение!$D$2:$D$5111,$C2658,Тех_Движение!$B$2:$B$5111,"&lt;="&amp;M$3)-$F2658)))</f>
        <v/>
      </c>
      <c r="N2658" s="54">
        <f>IF(OR($B2658="",N$3&lt;$D2658+Настройки!$B$7),0,MAX(0,$E2658-MAX(0,SUMIFS(Тех_Движение!$G$2:$G$5111,Тех_Движение!$D$2:$D$5111,$C2658,Тех_Движение!$B$2:$B$5111,"&lt;="&amp;N$3)-$F2658)))</f>
        <v/>
      </c>
      <c r="O2658" s="54">
        <f>IF(OR($B2658="",O$3&lt;$D2658+Настройки!$B$7),0,MAX(0,$E2658-MAX(0,SUMIFS(Тех_Движение!$G$2:$G$5111,Тех_Движение!$D$2:$D$5111,$C2658,Тех_Движение!$B$2:$B$5111,"&lt;="&amp;O$3)-$F2658)))</f>
        <v/>
      </c>
      <c r="P2658" s="54">
        <f>IF(OR($B2658="",P$3&lt;$D2658+Настройки!$B$7),0,MAX(0,$E2658-MAX(0,SUMIFS(Тех_Движение!$G$2:$G$5111,Тех_Движение!$D$2:$D$5111,$C2658,Тех_Движение!$B$2:$B$5111,"&lt;="&amp;P$3)-$F2658)))</f>
        <v/>
      </c>
      <c r="Q2658" s="54">
        <f>IF(OR($B2658="",Q$3&lt;$D2658+Настройки!$B$7),0,MAX(0,$E2658-MAX(0,SUMIFS(Тех_Движение!$G$2:$G$5111,Тех_Движение!$D$2:$D$5111,$C2658,Тех_Движение!$B$2:$B$5111,"&lt;="&amp;Q$3)-$F2658)))</f>
        <v/>
      </c>
      <c r="R2658" s="54">
        <f>IF($B2658="","",SUM($K2658:$Q2658))</f>
        <v/>
      </c>
      <c r="S2658" s="56">
        <f>IF($B2658="","",VLOOKUP($C2658,Настройки!$A$11:$L$17,9,FALSE))</f>
        <v/>
      </c>
      <c r="T2658" s="56">
        <f>IF($B2658="","",$R2658*$S2658)</f>
        <v/>
      </c>
    </row>
    <row r="2659">
      <c r="A2659" s="20">
        <f>Тех_Движение!$A$2656</f>
        <v/>
      </c>
      <c r="B2659" s="20">
        <f>IF(Тех_Движение!$F$2656&gt;0,Тех_Движение!$I$2656,"")</f>
        <v/>
      </c>
      <c r="C2659" s="20">
        <f>IF($B2659="","",Тех_Движение!$D$2656)</f>
        <v/>
      </c>
      <c r="D2659" s="42">
        <f>IF($B2659="","",Тех_Движение!$B$2656)</f>
        <v/>
      </c>
      <c r="E2659" s="54">
        <f>IF($B2659="","",Тех_Движение!$F$2656)</f>
        <v/>
      </c>
      <c r="F2659" s="54">
        <f>IF($B2659="","",SUMIFS($E$5:$E2658,$C$5:$C2658,$C2659))</f>
        <v/>
      </c>
      <c r="G2659" s="54">
        <f>IF($B2659="","",MAX(0,$E2659-MAX(0,SUMIFS(Тех_Движение!$G$2:$G$5111,Тех_Движение!$D$2:$D$5111,$C2659,Тех_Движение!$B$2:$B$5111,"&lt;="&amp;Настройки!$B$5-1)-$F2659)))</f>
        <v/>
      </c>
      <c r="H2659" s="54">
        <f>IF($B2659="","",IF(AND($D2659&gt;=Настройки!$B$5,$D2659&lt;=Настройки!$B$6),$E2659,0))</f>
        <v/>
      </c>
      <c r="I2659" s="54">
        <f>IF($B2659="","",$G2659+$H2659-$J2659)</f>
        <v/>
      </c>
      <c r="J2659" s="54">
        <f>IF($B2659="","",MAX(0,$E2659-MAX(0,SUMIFS(Тех_Движение!$G$2:$G$5111,Тех_Движение!$D$2:$D$5111,$C2659,Тех_Движение!$B$2:$B$5111,"&lt;="&amp;Настройки!$B$6)-$F2659)))</f>
        <v/>
      </c>
      <c r="K2659" s="54">
        <f>IF(OR($B2659="",K$3&lt;$D2659+Настройки!$B$7),0,MAX(0,$E2659-MAX(0,SUMIFS(Тех_Движение!$G$2:$G$5111,Тех_Движение!$D$2:$D$5111,$C2659,Тех_Движение!$B$2:$B$5111,"&lt;="&amp;K$3)-$F2659)))</f>
        <v/>
      </c>
      <c r="L2659" s="54">
        <f>IF(OR($B2659="",L$3&lt;$D2659+Настройки!$B$7),0,MAX(0,$E2659-MAX(0,SUMIFS(Тех_Движение!$G$2:$G$5111,Тех_Движение!$D$2:$D$5111,$C2659,Тех_Движение!$B$2:$B$5111,"&lt;="&amp;L$3)-$F2659)))</f>
        <v/>
      </c>
      <c r="M2659" s="54">
        <f>IF(OR($B2659="",M$3&lt;$D2659+Настройки!$B$7),0,MAX(0,$E2659-MAX(0,SUMIFS(Тех_Движение!$G$2:$G$5111,Тех_Движение!$D$2:$D$5111,$C2659,Тех_Движение!$B$2:$B$5111,"&lt;="&amp;M$3)-$F2659)))</f>
        <v/>
      </c>
      <c r="N2659" s="54">
        <f>IF(OR($B2659="",N$3&lt;$D2659+Настройки!$B$7),0,MAX(0,$E2659-MAX(0,SUMIFS(Тех_Движение!$G$2:$G$5111,Тех_Движение!$D$2:$D$5111,$C2659,Тех_Движение!$B$2:$B$5111,"&lt;="&amp;N$3)-$F2659)))</f>
        <v/>
      </c>
      <c r="O2659" s="54">
        <f>IF(OR($B2659="",O$3&lt;$D2659+Настройки!$B$7),0,MAX(0,$E2659-MAX(0,SUMIFS(Тех_Движение!$G$2:$G$5111,Тех_Движение!$D$2:$D$5111,$C2659,Тех_Движение!$B$2:$B$5111,"&lt;="&amp;O$3)-$F2659)))</f>
        <v/>
      </c>
      <c r="P2659" s="54">
        <f>IF(OR($B2659="",P$3&lt;$D2659+Настройки!$B$7),0,MAX(0,$E2659-MAX(0,SUMIFS(Тех_Движение!$G$2:$G$5111,Тех_Движение!$D$2:$D$5111,$C2659,Тех_Движение!$B$2:$B$5111,"&lt;="&amp;P$3)-$F2659)))</f>
        <v/>
      </c>
      <c r="Q2659" s="54">
        <f>IF(OR($B2659="",Q$3&lt;$D2659+Настройки!$B$7),0,MAX(0,$E2659-MAX(0,SUMIFS(Тех_Движение!$G$2:$G$5111,Тех_Движение!$D$2:$D$5111,$C2659,Тех_Движение!$B$2:$B$5111,"&lt;="&amp;Q$3)-$F2659)))</f>
        <v/>
      </c>
      <c r="R2659" s="54">
        <f>IF($B2659="","",SUM($K2659:$Q2659))</f>
        <v/>
      </c>
      <c r="S2659" s="56">
        <f>IF($B2659="","",VLOOKUP($C2659,Настройки!$A$11:$L$17,9,FALSE))</f>
        <v/>
      </c>
      <c r="T2659" s="56">
        <f>IF($B2659="","",$R2659*$S2659)</f>
        <v/>
      </c>
    </row>
    <row r="2660">
      <c r="A2660" s="20">
        <f>Тех_Движение!$A$2657</f>
        <v/>
      </c>
      <c r="B2660" s="20">
        <f>IF(Тех_Движение!$F$2657&gt;0,Тех_Движение!$I$2657,"")</f>
        <v/>
      </c>
      <c r="C2660" s="20">
        <f>IF($B2660="","",Тех_Движение!$D$2657)</f>
        <v/>
      </c>
      <c r="D2660" s="42">
        <f>IF($B2660="","",Тех_Движение!$B$2657)</f>
        <v/>
      </c>
      <c r="E2660" s="54">
        <f>IF($B2660="","",Тех_Движение!$F$2657)</f>
        <v/>
      </c>
      <c r="F2660" s="54">
        <f>IF($B2660="","",SUMIFS($E$5:$E2659,$C$5:$C2659,$C2660))</f>
        <v/>
      </c>
      <c r="G2660" s="54">
        <f>IF($B2660="","",MAX(0,$E2660-MAX(0,SUMIFS(Тех_Движение!$G$2:$G$5111,Тех_Движение!$D$2:$D$5111,$C2660,Тех_Движение!$B$2:$B$5111,"&lt;="&amp;Настройки!$B$5-1)-$F2660)))</f>
        <v/>
      </c>
      <c r="H2660" s="54">
        <f>IF($B2660="","",IF(AND($D2660&gt;=Настройки!$B$5,$D2660&lt;=Настройки!$B$6),$E2660,0))</f>
        <v/>
      </c>
      <c r="I2660" s="54">
        <f>IF($B2660="","",$G2660+$H2660-$J2660)</f>
        <v/>
      </c>
      <c r="J2660" s="54">
        <f>IF($B2660="","",MAX(0,$E2660-MAX(0,SUMIFS(Тех_Движение!$G$2:$G$5111,Тех_Движение!$D$2:$D$5111,$C2660,Тех_Движение!$B$2:$B$5111,"&lt;="&amp;Настройки!$B$6)-$F2660)))</f>
        <v/>
      </c>
      <c r="K2660" s="54">
        <f>IF(OR($B2660="",K$3&lt;$D2660+Настройки!$B$7),0,MAX(0,$E2660-MAX(0,SUMIFS(Тех_Движение!$G$2:$G$5111,Тех_Движение!$D$2:$D$5111,$C2660,Тех_Движение!$B$2:$B$5111,"&lt;="&amp;K$3)-$F2660)))</f>
        <v/>
      </c>
      <c r="L2660" s="54">
        <f>IF(OR($B2660="",L$3&lt;$D2660+Настройки!$B$7),0,MAX(0,$E2660-MAX(0,SUMIFS(Тех_Движение!$G$2:$G$5111,Тех_Движение!$D$2:$D$5111,$C2660,Тех_Движение!$B$2:$B$5111,"&lt;="&amp;L$3)-$F2660)))</f>
        <v/>
      </c>
      <c r="M2660" s="54">
        <f>IF(OR($B2660="",M$3&lt;$D2660+Настройки!$B$7),0,MAX(0,$E2660-MAX(0,SUMIFS(Тех_Движение!$G$2:$G$5111,Тех_Движение!$D$2:$D$5111,$C2660,Тех_Движение!$B$2:$B$5111,"&lt;="&amp;M$3)-$F2660)))</f>
        <v/>
      </c>
      <c r="N2660" s="54">
        <f>IF(OR($B2660="",N$3&lt;$D2660+Настройки!$B$7),0,MAX(0,$E2660-MAX(0,SUMIFS(Тех_Движение!$G$2:$G$5111,Тех_Движение!$D$2:$D$5111,$C2660,Тех_Движение!$B$2:$B$5111,"&lt;="&amp;N$3)-$F2660)))</f>
        <v/>
      </c>
      <c r="O2660" s="54">
        <f>IF(OR($B2660="",O$3&lt;$D2660+Настройки!$B$7),0,MAX(0,$E2660-MAX(0,SUMIFS(Тех_Движение!$G$2:$G$5111,Тех_Движение!$D$2:$D$5111,$C2660,Тех_Движение!$B$2:$B$5111,"&lt;="&amp;O$3)-$F2660)))</f>
        <v/>
      </c>
      <c r="P2660" s="54">
        <f>IF(OR($B2660="",P$3&lt;$D2660+Настройки!$B$7),0,MAX(0,$E2660-MAX(0,SUMIFS(Тех_Движение!$G$2:$G$5111,Тех_Движение!$D$2:$D$5111,$C2660,Тех_Движение!$B$2:$B$5111,"&lt;="&amp;P$3)-$F2660)))</f>
        <v/>
      </c>
      <c r="Q2660" s="54">
        <f>IF(OR($B2660="",Q$3&lt;$D2660+Настройки!$B$7),0,MAX(0,$E2660-MAX(0,SUMIFS(Тех_Движение!$G$2:$G$5111,Тех_Движение!$D$2:$D$5111,$C2660,Тех_Движение!$B$2:$B$5111,"&lt;="&amp;Q$3)-$F2660)))</f>
        <v/>
      </c>
      <c r="R2660" s="54">
        <f>IF($B2660="","",SUM($K2660:$Q2660))</f>
        <v/>
      </c>
      <c r="S2660" s="56">
        <f>IF($B2660="","",VLOOKUP($C2660,Настройки!$A$11:$L$17,9,FALSE))</f>
        <v/>
      </c>
      <c r="T2660" s="56">
        <f>IF($B2660="","",$R2660*$S2660)</f>
        <v/>
      </c>
    </row>
    <row r="2661">
      <c r="A2661" s="20">
        <f>Тех_Движение!$A$2658</f>
        <v/>
      </c>
      <c r="B2661" s="20">
        <f>IF(Тех_Движение!$F$2658&gt;0,Тех_Движение!$I$2658,"")</f>
        <v/>
      </c>
      <c r="C2661" s="20">
        <f>IF($B2661="","",Тех_Движение!$D$2658)</f>
        <v/>
      </c>
      <c r="D2661" s="42">
        <f>IF($B2661="","",Тех_Движение!$B$2658)</f>
        <v/>
      </c>
      <c r="E2661" s="54">
        <f>IF($B2661="","",Тех_Движение!$F$2658)</f>
        <v/>
      </c>
      <c r="F2661" s="54">
        <f>IF($B2661="","",SUMIFS($E$5:$E2660,$C$5:$C2660,$C2661))</f>
        <v/>
      </c>
      <c r="G2661" s="54">
        <f>IF($B2661="","",MAX(0,$E2661-MAX(0,SUMIFS(Тех_Движение!$G$2:$G$5111,Тех_Движение!$D$2:$D$5111,$C2661,Тех_Движение!$B$2:$B$5111,"&lt;="&amp;Настройки!$B$5-1)-$F2661)))</f>
        <v/>
      </c>
      <c r="H2661" s="54">
        <f>IF($B2661="","",IF(AND($D2661&gt;=Настройки!$B$5,$D2661&lt;=Настройки!$B$6),$E2661,0))</f>
        <v/>
      </c>
      <c r="I2661" s="54">
        <f>IF($B2661="","",$G2661+$H2661-$J2661)</f>
        <v/>
      </c>
      <c r="J2661" s="54">
        <f>IF($B2661="","",MAX(0,$E2661-MAX(0,SUMIFS(Тех_Движение!$G$2:$G$5111,Тех_Движение!$D$2:$D$5111,$C2661,Тех_Движение!$B$2:$B$5111,"&lt;="&amp;Настройки!$B$6)-$F2661)))</f>
        <v/>
      </c>
      <c r="K2661" s="54">
        <f>IF(OR($B2661="",K$3&lt;$D2661+Настройки!$B$7),0,MAX(0,$E2661-MAX(0,SUMIFS(Тех_Движение!$G$2:$G$5111,Тех_Движение!$D$2:$D$5111,$C2661,Тех_Движение!$B$2:$B$5111,"&lt;="&amp;K$3)-$F2661)))</f>
        <v/>
      </c>
      <c r="L2661" s="54">
        <f>IF(OR($B2661="",L$3&lt;$D2661+Настройки!$B$7),0,MAX(0,$E2661-MAX(0,SUMIFS(Тех_Движение!$G$2:$G$5111,Тех_Движение!$D$2:$D$5111,$C2661,Тех_Движение!$B$2:$B$5111,"&lt;="&amp;L$3)-$F2661)))</f>
        <v/>
      </c>
      <c r="M2661" s="54">
        <f>IF(OR($B2661="",M$3&lt;$D2661+Настройки!$B$7),0,MAX(0,$E2661-MAX(0,SUMIFS(Тех_Движение!$G$2:$G$5111,Тех_Движение!$D$2:$D$5111,$C2661,Тех_Движение!$B$2:$B$5111,"&lt;="&amp;M$3)-$F2661)))</f>
        <v/>
      </c>
      <c r="N2661" s="54">
        <f>IF(OR($B2661="",N$3&lt;$D2661+Настройки!$B$7),0,MAX(0,$E2661-MAX(0,SUMIFS(Тех_Движение!$G$2:$G$5111,Тех_Движение!$D$2:$D$5111,$C2661,Тех_Движение!$B$2:$B$5111,"&lt;="&amp;N$3)-$F2661)))</f>
        <v/>
      </c>
      <c r="O2661" s="54">
        <f>IF(OR($B2661="",O$3&lt;$D2661+Настройки!$B$7),0,MAX(0,$E2661-MAX(0,SUMIFS(Тех_Движение!$G$2:$G$5111,Тех_Движение!$D$2:$D$5111,$C2661,Тех_Движение!$B$2:$B$5111,"&lt;="&amp;O$3)-$F2661)))</f>
        <v/>
      </c>
      <c r="P2661" s="54">
        <f>IF(OR($B2661="",P$3&lt;$D2661+Настройки!$B$7),0,MAX(0,$E2661-MAX(0,SUMIFS(Тех_Движение!$G$2:$G$5111,Тех_Движение!$D$2:$D$5111,$C2661,Тех_Движение!$B$2:$B$5111,"&lt;="&amp;P$3)-$F2661)))</f>
        <v/>
      </c>
      <c r="Q2661" s="54">
        <f>IF(OR($B2661="",Q$3&lt;$D2661+Настройки!$B$7),0,MAX(0,$E2661-MAX(0,SUMIFS(Тех_Движение!$G$2:$G$5111,Тех_Движение!$D$2:$D$5111,$C2661,Тех_Движение!$B$2:$B$5111,"&lt;="&amp;Q$3)-$F2661)))</f>
        <v/>
      </c>
      <c r="R2661" s="54">
        <f>IF($B2661="","",SUM($K2661:$Q2661))</f>
        <v/>
      </c>
      <c r="S2661" s="56">
        <f>IF($B2661="","",VLOOKUP($C2661,Настройки!$A$11:$L$17,9,FALSE))</f>
        <v/>
      </c>
      <c r="T2661" s="56">
        <f>IF($B2661="","",$R2661*$S2661)</f>
        <v/>
      </c>
    </row>
    <row r="2662">
      <c r="A2662" s="20">
        <f>Тех_Движение!$A$2659</f>
        <v/>
      </c>
      <c r="B2662" s="20">
        <f>IF(Тех_Движение!$F$2659&gt;0,Тех_Движение!$I$2659,"")</f>
        <v/>
      </c>
      <c r="C2662" s="20">
        <f>IF($B2662="","",Тех_Движение!$D$2659)</f>
        <v/>
      </c>
      <c r="D2662" s="42">
        <f>IF($B2662="","",Тех_Движение!$B$2659)</f>
        <v/>
      </c>
      <c r="E2662" s="54">
        <f>IF($B2662="","",Тех_Движение!$F$2659)</f>
        <v/>
      </c>
      <c r="F2662" s="54">
        <f>IF($B2662="","",SUMIFS($E$5:$E2661,$C$5:$C2661,$C2662))</f>
        <v/>
      </c>
      <c r="G2662" s="54">
        <f>IF($B2662="","",MAX(0,$E2662-MAX(0,SUMIFS(Тех_Движение!$G$2:$G$5111,Тех_Движение!$D$2:$D$5111,$C2662,Тех_Движение!$B$2:$B$5111,"&lt;="&amp;Настройки!$B$5-1)-$F2662)))</f>
        <v/>
      </c>
      <c r="H2662" s="54">
        <f>IF($B2662="","",IF(AND($D2662&gt;=Настройки!$B$5,$D2662&lt;=Настройки!$B$6),$E2662,0))</f>
        <v/>
      </c>
      <c r="I2662" s="54">
        <f>IF($B2662="","",$G2662+$H2662-$J2662)</f>
        <v/>
      </c>
      <c r="J2662" s="54">
        <f>IF($B2662="","",MAX(0,$E2662-MAX(0,SUMIFS(Тех_Движение!$G$2:$G$5111,Тех_Движение!$D$2:$D$5111,$C2662,Тех_Движение!$B$2:$B$5111,"&lt;="&amp;Настройки!$B$6)-$F2662)))</f>
        <v/>
      </c>
      <c r="K2662" s="54">
        <f>IF(OR($B2662="",K$3&lt;$D2662+Настройки!$B$7),0,MAX(0,$E2662-MAX(0,SUMIFS(Тех_Движение!$G$2:$G$5111,Тех_Движение!$D$2:$D$5111,$C2662,Тех_Движение!$B$2:$B$5111,"&lt;="&amp;K$3)-$F2662)))</f>
        <v/>
      </c>
      <c r="L2662" s="54">
        <f>IF(OR($B2662="",L$3&lt;$D2662+Настройки!$B$7),0,MAX(0,$E2662-MAX(0,SUMIFS(Тех_Движение!$G$2:$G$5111,Тех_Движение!$D$2:$D$5111,$C2662,Тех_Движение!$B$2:$B$5111,"&lt;="&amp;L$3)-$F2662)))</f>
        <v/>
      </c>
      <c r="M2662" s="54">
        <f>IF(OR($B2662="",M$3&lt;$D2662+Настройки!$B$7),0,MAX(0,$E2662-MAX(0,SUMIFS(Тех_Движение!$G$2:$G$5111,Тех_Движение!$D$2:$D$5111,$C2662,Тех_Движение!$B$2:$B$5111,"&lt;="&amp;M$3)-$F2662)))</f>
        <v/>
      </c>
      <c r="N2662" s="54">
        <f>IF(OR($B2662="",N$3&lt;$D2662+Настройки!$B$7),0,MAX(0,$E2662-MAX(0,SUMIFS(Тех_Движение!$G$2:$G$5111,Тех_Движение!$D$2:$D$5111,$C2662,Тех_Движение!$B$2:$B$5111,"&lt;="&amp;N$3)-$F2662)))</f>
        <v/>
      </c>
      <c r="O2662" s="54">
        <f>IF(OR($B2662="",O$3&lt;$D2662+Настройки!$B$7),0,MAX(0,$E2662-MAX(0,SUMIFS(Тех_Движение!$G$2:$G$5111,Тех_Движение!$D$2:$D$5111,$C2662,Тех_Движение!$B$2:$B$5111,"&lt;="&amp;O$3)-$F2662)))</f>
        <v/>
      </c>
      <c r="P2662" s="54">
        <f>IF(OR($B2662="",P$3&lt;$D2662+Настройки!$B$7),0,MAX(0,$E2662-MAX(0,SUMIFS(Тех_Движение!$G$2:$G$5111,Тех_Движение!$D$2:$D$5111,$C2662,Тех_Движение!$B$2:$B$5111,"&lt;="&amp;P$3)-$F2662)))</f>
        <v/>
      </c>
      <c r="Q2662" s="54">
        <f>IF(OR($B2662="",Q$3&lt;$D2662+Настройки!$B$7),0,MAX(0,$E2662-MAX(0,SUMIFS(Тех_Движение!$G$2:$G$5111,Тех_Движение!$D$2:$D$5111,$C2662,Тех_Движение!$B$2:$B$5111,"&lt;="&amp;Q$3)-$F2662)))</f>
        <v/>
      </c>
      <c r="R2662" s="54">
        <f>IF($B2662="","",SUM($K2662:$Q2662))</f>
        <v/>
      </c>
      <c r="S2662" s="56">
        <f>IF($B2662="","",VLOOKUP($C2662,Настройки!$A$11:$L$17,9,FALSE))</f>
        <v/>
      </c>
      <c r="T2662" s="56">
        <f>IF($B2662="","",$R2662*$S2662)</f>
        <v/>
      </c>
    </row>
    <row r="2663">
      <c r="A2663" s="20">
        <f>Тех_Движение!$A$2660</f>
        <v/>
      </c>
      <c r="B2663" s="20">
        <f>IF(Тех_Движение!$F$2660&gt;0,Тех_Движение!$I$2660,"")</f>
        <v/>
      </c>
      <c r="C2663" s="20">
        <f>IF($B2663="","",Тех_Движение!$D$2660)</f>
        <v/>
      </c>
      <c r="D2663" s="42">
        <f>IF($B2663="","",Тех_Движение!$B$2660)</f>
        <v/>
      </c>
      <c r="E2663" s="54">
        <f>IF($B2663="","",Тех_Движение!$F$2660)</f>
        <v/>
      </c>
      <c r="F2663" s="54">
        <f>IF($B2663="","",SUMIFS($E$5:$E2662,$C$5:$C2662,$C2663))</f>
        <v/>
      </c>
      <c r="G2663" s="54">
        <f>IF($B2663="","",MAX(0,$E2663-MAX(0,SUMIFS(Тех_Движение!$G$2:$G$5111,Тех_Движение!$D$2:$D$5111,$C2663,Тех_Движение!$B$2:$B$5111,"&lt;="&amp;Настройки!$B$5-1)-$F2663)))</f>
        <v/>
      </c>
      <c r="H2663" s="54">
        <f>IF($B2663="","",IF(AND($D2663&gt;=Настройки!$B$5,$D2663&lt;=Настройки!$B$6),$E2663,0))</f>
        <v/>
      </c>
      <c r="I2663" s="54">
        <f>IF($B2663="","",$G2663+$H2663-$J2663)</f>
        <v/>
      </c>
      <c r="J2663" s="54">
        <f>IF($B2663="","",MAX(0,$E2663-MAX(0,SUMIFS(Тех_Движение!$G$2:$G$5111,Тех_Движение!$D$2:$D$5111,$C2663,Тех_Движение!$B$2:$B$5111,"&lt;="&amp;Настройки!$B$6)-$F2663)))</f>
        <v/>
      </c>
      <c r="K2663" s="54">
        <f>IF(OR($B2663="",K$3&lt;$D2663+Настройки!$B$7),0,MAX(0,$E2663-MAX(0,SUMIFS(Тех_Движение!$G$2:$G$5111,Тех_Движение!$D$2:$D$5111,$C2663,Тех_Движение!$B$2:$B$5111,"&lt;="&amp;K$3)-$F2663)))</f>
        <v/>
      </c>
      <c r="L2663" s="54">
        <f>IF(OR($B2663="",L$3&lt;$D2663+Настройки!$B$7),0,MAX(0,$E2663-MAX(0,SUMIFS(Тех_Движение!$G$2:$G$5111,Тех_Движение!$D$2:$D$5111,$C2663,Тех_Движение!$B$2:$B$5111,"&lt;="&amp;L$3)-$F2663)))</f>
        <v/>
      </c>
      <c r="M2663" s="54">
        <f>IF(OR($B2663="",M$3&lt;$D2663+Настройки!$B$7),0,MAX(0,$E2663-MAX(0,SUMIFS(Тех_Движение!$G$2:$G$5111,Тех_Движение!$D$2:$D$5111,$C2663,Тех_Движение!$B$2:$B$5111,"&lt;="&amp;M$3)-$F2663)))</f>
        <v/>
      </c>
      <c r="N2663" s="54">
        <f>IF(OR($B2663="",N$3&lt;$D2663+Настройки!$B$7),0,MAX(0,$E2663-MAX(0,SUMIFS(Тех_Движение!$G$2:$G$5111,Тех_Движение!$D$2:$D$5111,$C2663,Тех_Движение!$B$2:$B$5111,"&lt;="&amp;N$3)-$F2663)))</f>
        <v/>
      </c>
      <c r="O2663" s="54">
        <f>IF(OR($B2663="",O$3&lt;$D2663+Настройки!$B$7),0,MAX(0,$E2663-MAX(0,SUMIFS(Тех_Движение!$G$2:$G$5111,Тех_Движение!$D$2:$D$5111,$C2663,Тех_Движение!$B$2:$B$5111,"&lt;="&amp;O$3)-$F2663)))</f>
        <v/>
      </c>
      <c r="P2663" s="54">
        <f>IF(OR($B2663="",P$3&lt;$D2663+Настройки!$B$7),0,MAX(0,$E2663-MAX(0,SUMIFS(Тех_Движение!$G$2:$G$5111,Тех_Движение!$D$2:$D$5111,$C2663,Тех_Движение!$B$2:$B$5111,"&lt;="&amp;P$3)-$F2663)))</f>
        <v/>
      </c>
      <c r="Q2663" s="54">
        <f>IF(OR($B2663="",Q$3&lt;$D2663+Настройки!$B$7),0,MAX(0,$E2663-MAX(0,SUMIFS(Тех_Движение!$G$2:$G$5111,Тех_Движение!$D$2:$D$5111,$C2663,Тех_Движение!$B$2:$B$5111,"&lt;="&amp;Q$3)-$F2663)))</f>
        <v/>
      </c>
      <c r="R2663" s="54">
        <f>IF($B2663="","",SUM($K2663:$Q2663))</f>
        <v/>
      </c>
      <c r="S2663" s="56">
        <f>IF($B2663="","",VLOOKUP($C2663,Настройки!$A$11:$L$17,9,FALSE))</f>
        <v/>
      </c>
      <c r="T2663" s="56">
        <f>IF($B2663="","",$R2663*$S2663)</f>
        <v/>
      </c>
    </row>
    <row r="2664">
      <c r="A2664" s="20">
        <f>Тех_Движение!$A$2661</f>
        <v/>
      </c>
      <c r="B2664" s="20">
        <f>IF(Тех_Движение!$F$2661&gt;0,Тех_Движение!$I$2661,"")</f>
        <v/>
      </c>
      <c r="C2664" s="20">
        <f>IF($B2664="","",Тех_Движение!$D$2661)</f>
        <v/>
      </c>
      <c r="D2664" s="42">
        <f>IF($B2664="","",Тех_Движение!$B$2661)</f>
        <v/>
      </c>
      <c r="E2664" s="54">
        <f>IF($B2664="","",Тех_Движение!$F$2661)</f>
        <v/>
      </c>
      <c r="F2664" s="54">
        <f>IF($B2664="","",SUMIFS($E$5:$E2663,$C$5:$C2663,$C2664))</f>
        <v/>
      </c>
      <c r="G2664" s="54">
        <f>IF($B2664="","",MAX(0,$E2664-MAX(0,SUMIFS(Тех_Движение!$G$2:$G$5111,Тех_Движение!$D$2:$D$5111,$C2664,Тех_Движение!$B$2:$B$5111,"&lt;="&amp;Настройки!$B$5-1)-$F2664)))</f>
        <v/>
      </c>
      <c r="H2664" s="54">
        <f>IF($B2664="","",IF(AND($D2664&gt;=Настройки!$B$5,$D2664&lt;=Настройки!$B$6),$E2664,0))</f>
        <v/>
      </c>
      <c r="I2664" s="54">
        <f>IF($B2664="","",$G2664+$H2664-$J2664)</f>
        <v/>
      </c>
      <c r="J2664" s="54">
        <f>IF($B2664="","",MAX(0,$E2664-MAX(0,SUMIFS(Тех_Движение!$G$2:$G$5111,Тех_Движение!$D$2:$D$5111,$C2664,Тех_Движение!$B$2:$B$5111,"&lt;="&amp;Настройки!$B$6)-$F2664)))</f>
        <v/>
      </c>
      <c r="K2664" s="54">
        <f>IF(OR($B2664="",K$3&lt;$D2664+Настройки!$B$7),0,MAX(0,$E2664-MAX(0,SUMIFS(Тех_Движение!$G$2:$G$5111,Тех_Движение!$D$2:$D$5111,$C2664,Тех_Движение!$B$2:$B$5111,"&lt;="&amp;K$3)-$F2664)))</f>
        <v/>
      </c>
      <c r="L2664" s="54">
        <f>IF(OR($B2664="",L$3&lt;$D2664+Настройки!$B$7),0,MAX(0,$E2664-MAX(0,SUMIFS(Тех_Движение!$G$2:$G$5111,Тех_Движение!$D$2:$D$5111,$C2664,Тех_Движение!$B$2:$B$5111,"&lt;="&amp;L$3)-$F2664)))</f>
        <v/>
      </c>
      <c r="M2664" s="54">
        <f>IF(OR($B2664="",M$3&lt;$D2664+Настройки!$B$7),0,MAX(0,$E2664-MAX(0,SUMIFS(Тех_Движение!$G$2:$G$5111,Тех_Движение!$D$2:$D$5111,$C2664,Тех_Движение!$B$2:$B$5111,"&lt;="&amp;M$3)-$F2664)))</f>
        <v/>
      </c>
      <c r="N2664" s="54">
        <f>IF(OR($B2664="",N$3&lt;$D2664+Настройки!$B$7),0,MAX(0,$E2664-MAX(0,SUMIFS(Тех_Движение!$G$2:$G$5111,Тех_Движение!$D$2:$D$5111,$C2664,Тех_Движение!$B$2:$B$5111,"&lt;="&amp;N$3)-$F2664)))</f>
        <v/>
      </c>
      <c r="O2664" s="54">
        <f>IF(OR($B2664="",O$3&lt;$D2664+Настройки!$B$7),0,MAX(0,$E2664-MAX(0,SUMIFS(Тех_Движение!$G$2:$G$5111,Тех_Движение!$D$2:$D$5111,$C2664,Тех_Движение!$B$2:$B$5111,"&lt;="&amp;O$3)-$F2664)))</f>
        <v/>
      </c>
      <c r="P2664" s="54">
        <f>IF(OR($B2664="",P$3&lt;$D2664+Настройки!$B$7),0,MAX(0,$E2664-MAX(0,SUMIFS(Тех_Движение!$G$2:$G$5111,Тех_Движение!$D$2:$D$5111,$C2664,Тех_Движение!$B$2:$B$5111,"&lt;="&amp;P$3)-$F2664)))</f>
        <v/>
      </c>
      <c r="Q2664" s="54">
        <f>IF(OR($B2664="",Q$3&lt;$D2664+Настройки!$B$7),0,MAX(0,$E2664-MAX(0,SUMIFS(Тех_Движение!$G$2:$G$5111,Тех_Движение!$D$2:$D$5111,$C2664,Тех_Движение!$B$2:$B$5111,"&lt;="&amp;Q$3)-$F2664)))</f>
        <v/>
      </c>
      <c r="R2664" s="54">
        <f>IF($B2664="","",SUM($K2664:$Q2664))</f>
        <v/>
      </c>
      <c r="S2664" s="56">
        <f>IF($B2664="","",VLOOKUP($C2664,Настройки!$A$11:$L$17,9,FALSE))</f>
        <v/>
      </c>
      <c r="T2664" s="56">
        <f>IF($B2664="","",$R2664*$S2664)</f>
        <v/>
      </c>
    </row>
    <row r="2665">
      <c r="A2665" s="20">
        <f>Тех_Движение!$A$2662</f>
        <v/>
      </c>
      <c r="B2665" s="20">
        <f>IF(Тех_Движение!$F$2662&gt;0,Тех_Движение!$I$2662,"")</f>
        <v/>
      </c>
      <c r="C2665" s="20">
        <f>IF($B2665="","",Тех_Движение!$D$2662)</f>
        <v/>
      </c>
      <c r="D2665" s="42">
        <f>IF($B2665="","",Тех_Движение!$B$2662)</f>
        <v/>
      </c>
      <c r="E2665" s="54">
        <f>IF($B2665="","",Тех_Движение!$F$2662)</f>
        <v/>
      </c>
      <c r="F2665" s="54">
        <f>IF($B2665="","",SUMIFS($E$5:$E2664,$C$5:$C2664,$C2665))</f>
        <v/>
      </c>
      <c r="G2665" s="54">
        <f>IF($B2665="","",MAX(0,$E2665-MAX(0,SUMIFS(Тех_Движение!$G$2:$G$5111,Тех_Движение!$D$2:$D$5111,$C2665,Тех_Движение!$B$2:$B$5111,"&lt;="&amp;Настройки!$B$5-1)-$F2665)))</f>
        <v/>
      </c>
      <c r="H2665" s="54">
        <f>IF($B2665="","",IF(AND($D2665&gt;=Настройки!$B$5,$D2665&lt;=Настройки!$B$6),$E2665,0))</f>
        <v/>
      </c>
      <c r="I2665" s="54">
        <f>IF($B2665="","",$G2665+$H2665-$J2665)</f>
        <v/>
      </c>
      <c r="J2665" s="54">
        <f>IF($B2665="","",MAX(0,$E2665-MAX(0,SUMIFS(Тех_Движение!$G$2:$G$5111,Тех_Движение!$D$2:$D$5111,$C2665,Тех_Движение!$B$2:$B$5111,"&lt;="&amp;Настройки!$B$6)-$F2665)))</f>
        <v/>
      </c>
      <c r="K2665" s="54">
        <f>IF(OR($B2665="",K$3&lt;$D2665+Настройки!$B$7),0,MAX(0,$E2665-MAX(0,SUMIFS(Тех_Движение!$G$2:$G$5111,Тех_Движение!$D$2:$D$5111,$C2665,Тех_Движение!$B$2:$B$5111,"&lt;="&amp;K$3)-$F2665)))</f>
        <v/>
      </c>
      <c r="L2665" s="54">
        <f>IF(OR($B2665="",L$3&lt;$D2665+Настройки!$B$7),0,MAX(0,$E2665-MAX(0,SUMIFS(Тех_Движение!$G$2:$G$5111,Тех_Движение!$D$2:$D$5111,$C2665,Тех_Движение!$B$2:$B$5111,"&lt;="&amp;L$3)-$F2665)))</f>
        <v/>
      </c>
      <c r="M2665" s="54">
        <f>IF(OR($B2665="",M$3&lt;$D2665+Настройки!$B$7),0,MAX(0,$E2665-MAX(0,SUMIFS(Тех_Движение!$G$2:$G$5111,Тех_Движение!$D$2:$D$5111,$C2665,Тех_Движение!$B$2:$B$5111,"&lt;="&amp;M$3)-$F2665)))</f>
        <v/>
      </c>
      <c r="N2665" s="54">
        <f>IF(OR($B2665="",N$3&lt;$D2665+Настройки!$B$7),0,MAX(0,$E2665-MAX(0,SUMIFS(Тех_Движение!$G$2:$G$5111,Тех_Движение!$D$2:$D$5111,$C2665,Тех_Движение!$B$2:$B$5111,"&lt;="&amp;N$3)-$F2665)))</f>
        <v/>
      </c>
      <c r="O2665" s="54">
        <f>IF(OR($B2665="",O$3&lt;$D2665+Настройки!$B$7),0,MAX(0,$E2665-MAX(0,SUMIFS(Тех_Движение!$G$2:$G$5111,Тех_Движение!$D$2:$D$5111,$C2665,Тех_Движение!$B$2:$B$5111,"&lt;="&amp;O$3)-$F2665)))</f>
        <v/>
      </c>
      <c r="P2665" s="54">
        <f>IF(OR($B2665="",P$3&lt;$D2665+Настройки!$B$7),0,MAX(0,$E2665-MAX(0,SUMIFS(Тех_Движение!$G$2:$G$5111,Тех_Движение!$D$2:$D$5111,$C2665,Тех_Движение!$B$2:$B$5111,"&lt;="&amp;P$3)-$F2665)))</f>
        <v/>
      </c>
      <c r="Q2665" s="54">
        <f>IF(OR($B2665="",Q$3&lt;$D2665+Настройки!$B$7),0,MAX(0,$E2665-MAX(0,SUMIFS(Тех_Движение!$G$2:$G$5111,Тех_Движение!$D$2:$D$5111,$C2665,Тех_Движение!$B$2:$B$5111,"&lt;="&amp;Q$3)-$F2665)))</f>
        <v/>
      </c>
      <c r="R2665" s="54">
        <f>IF($B2665="","",SUM($K2665:$Q2665))</f>
        <v/>
      </c>
      <c r="S2665" s="56">
        <f>IF($B2665="","",VLOOKUP($C2665,Настройки!$A$11:$L$17,9,FALSE))</f>
        <v/>
      </c>
      <c r="T2665" s="56">
        <f>IF($B2665="","",$R2665*$S2665)</f>
        <v/>
      </c>
    </row>
    <row r="2666">
      <c r="A2666" s="20">
        <f>Тех_Движение!$A$2663</f>
        <v/>
      </c>
      <c r="B2666" s="20">
        <f>IF(Тех_Движение!$F$2663&gt;0,Тех_Движение!$I$2663,"")</f>
        <v/>
      </c>
      <c r="C2666" s="20">
        <f>IF($B2666="","",Тех_Движение!$D$2663)</f>
        <v/>
      </c>
      <c r="D2666" s="42">
        <f>IF($B2666="","",Тех_Движение!$B$2663)</f>
        <v/>
      </c>
      <c r="E2666" s="54">
        <f>IF($B2666="","",Тех_Движение!$F$2663)</f>
        <v/>
      </c>
      <c r="F2666" s="54">
        <f>IF($B2666="","",SUMIFS($E$5:$E2665,$C$5:$C2665,$C2666))</f>
        <v/>
      </c>
      <c r="G2666" s="54">
        <f>IF($B2666="","",MAX(0,$E2666-MAX(0,SUMIFS(Тех_Движение!$G$2:$G$5111,Тех_Движение!$D$2:$D$5111,$C2666,Тех_Движение!$B$2:$B$5111,"&lt;="&amp;Настройки!$B$5-1)-$F2666)))</f>
        <v/>
      </c>
      <c r="H2666" s="54">
        <f>IF($B2666="","",IF(AND($D2666&gt;=Настройки!$B$5,$D2666&lt;=Настройки!$B$6),$E2666,0))</f>
        <v/>
      </c>
      <c r="I2666" s="54">
        <f>IF($B2666="","",$G2666+$H2666-$J2666)</f>
        <v/>
      </c>
      <c r="J2666" s="54">
        <f>IF($B2666="","",MAX(0,$E2666-MAX(0,SUMIFS(Тех_Движение!$G$2:$G$5111,Тех_Движение!$D$2:$D$5111,$C2666,Тех_Движение!$B$2:$B$5111,"&lt;="&amp;Настройки!$B$6)-$F2666)))</f>
        <v/>
      </c>
      <c r="K2666" s="54">
        <f>IF(OR($B2666="",K$3&lt;$D2666+Настройки!$B$7),0,MAX(0,$E2666-MAX(0,SUMIFS(Тех_Движение!$G$2:$G$5111,Тех_Движение!$D$2:$D$5111,$C2666,Тех_Движение!$B$2:$B$5111,"&lt;="&amp;K$3)-$F2666)))</f>
        <v/>
      </c>
      <c r="L2666" s="54">
        <f>IF(OR($B2666="",L$3&lt;$D2666+Настройки!$B$7),0,MAX(0,$E2666-MAX(0,SUMIFS(Тех_Движение!$G$2:$G$5111,Тех_Движение!$D$2:$D$5111,$C2666,Тех_Движение!$B$2:$B$5111,"&lt;="&amp;L$3)-$F2666)))</f>
        <v/>
      </c>
      <c r="M2666" s="54">
        <f>IF(OR($B2666="",M$3&lt;$D2666+Настройки!$B$7),0,MAX(0,$E2666-MAX(0,SUMIFS(Тех_Движение!$G$2:$G$5111,Тех_Движение!$D$2:$D$5111,$C2666,Тех_Движение!$B$2:$B$5111,"&lt;="&amp;M$3)-$F2666)))</f>
        <v/>
      </c>
      <c r="N2666" s="54">
        <f>IF(OR($B2666="",N$3&lt;$D2666+Настройки!$B$7),0,MAX(0,$E2666-MAX(0,SUMIFS(Тех_Движение!$G$2:$G$5111,Тех_Движение!$D$2:$D$5111,$C2666,Тех_Движение!$B$2:$B$5111,"&lt;="&amp;N$3)-$F2666)))</f>
        <v/>
      </c>
      <c r="O2666" s="54">
        <f>IF(OR($B2666="",O$3&lt;$D2666+Настройки!$B$7),0,MAX(0,$E2666-MAX(0,SUMIFS(Тех_Движение!$G$2:$G$5111,Тех_Движение!$D$2:$D$5111,$C2666,Тех_Движение!$B$2:$B$5111,"&lt;="&amp;O$3)-$F2666)))</f>
        <v/>
      </c>
      <c r="P2666" s="54">
        <f>IF(OR($B2666="",P$3&lt;$D2666+Настройки!$B$7),0,MAX(0,$E2666-MAX(0,SUMIFS(Тех_Движение!$G$2:$G$5111,Тех_Движение!$D$2:$D$5111,$C2666,Тех_Движение!$B$2:$B$5111,"&lt;="&amp;P$3)-$F2666)))</f>
        <v/>
      </c>
      <c r="Q2666" s="54">
        <f>IF(OR($B2666="",Q$3&lt;$D2666+Настройки!$B$7),0,MAX(0,$E2666-MAX(0,SUMIFS(Тех_Движение!$G$2:$G$5111,Тех_Движение!$D$2:$D$5111,$C2666,Тех_Движение!$B$2:$B$5111,"&lt;="&amp;Q$3)-$F2666)))</f>
        <v/>
      </c>
      <c r="R2666" s="54">
        <f>IF($B2666="","",SUM($K2666:$Q2666))</f>
        <v/>
      </c>
      <c r="S2666" s="56">
        <f>IF($B2666="","",VLOOKUP($C2666,Настройки!$A$11:$L$17,9,FALSE))</f>
        <v/>
      </c>
      <c r="T2666" s="56">
        <f>IF($B2666="","",$R2666*$S2666)</f>
        <v/>
      </c>
    </row>
    <row r="2667">
      <c r="A2667" s="20">
        <f>Тех_Движение!$A$2664</f>
        <v/>
      </c>
      <c r="B2667" s="20">
        <f>IF(Тех_Движение!$F$2664&gt;0,Тех_Движение!$I$2664,"")</f>
        <v/>
      </c>
      <c r="C2667" s="20">
        <f>IF($B2667="","",Тех_Движение!$D$2664)</f>
        <v/>
      </c>
      <c r="D2667" s="42">
        <f>IF($B2667="","",Тех_Движение!$B$2664)</f>
        <v/>
      </c>
      <c r="E2667" s="54">
        <f>IF($B2667="","",Тех_Движение!$F$2664)</f>
        <v/>
      </c>
      <c r="F2667" s="54">
        <f>IF($B2667="","",SUMIFS($E$5:$E2666,$C$5:$C2666,$C2667))</f>
        <v/>
      </c>
      <c r="G2667" s="54">
        <f>IF($B2667="","",MAX(0,$E2667-MAX(0,SUMIFS(Тех_Движение!$G$2:$G$5111,Тех_Движение!$D$2:$D$5111,$C2667,Тех_Движение!$B$2:$B$5111,"&lt;="&amp;Настройки!$B$5-1)-$F2667)))</f>
        <v/>
      </c>
      <c r="H2667" s="54">
        <f>IF($B2667="","",IF(AND($D2667&gt;=Настройки!$B$5,$D2667&lt;=Настройки!$B$6),$E2667,0))</f>
        <v/>
      </c>
      <c r="I2667" s="54">
        <f>IF($B2667="","",$G2667+$H2667-$J2667)</f>
        <v/>
      </c>
      <c r="J2667" s="54">
        <f>IF($B2667="","",MAX(0,$E2667-MAX(0,SUMIFS(Тех_Движение!$G$2:$G$5111,Тех_Движение!$D$2:$D$5111,$C2667,Тех_Движение!$B$2:$B$5111,"&lt;="&amp;Настройки!$B$6)-$F2667)))</f>
        <v/>
      </c>
      <c r="K2667" s="54">
        <f>IF(OR($B2667="",K$3&lt;$D2667+Настройки!$B$7),0,MAX(0,$E2667-MAX(0,SUMIFS(Тех_Движение!$G$2:$G$5111,Тех_Движение!$D$2:$D$5111,$C2667,Тех_Движение!$B$2:$B$5111,"&lt;="&amp;K$3)-$F2667)))</f>
        <v/>
      </c>
      <c r="L2667" s="54">
        <f>IF(OR($B2667="",L$3&lt;$D2667+Настройки!$B$7),0,MAX(0,$E2667-MAX(0,SUMIFS(Тех_Движение!$G$2:$G$5111,Тех_Движение!$D$2:$D$5111,$C2667,Тех_Движение!$B$2:$B$5111,"&lt;="&amp;L$3)-$F2667)))</f>
        <v/>
      </c>
      <c r="M2667" s="54">
        <f>IF(OR($B2667="",M$3&lt;$D2667+Настройки!$B$7),0,MAX(0,$E2667-MAX(0,SUMIFS(Тех_Движение!$G$2:$G$5111,Тех_Движение!$D$2:$D$5111,$C2667,Тех_Движение!$B$2:$B$5111,"&lt;="&amp;M$3)-$F2667)))</f>
        <v/>
      </c>
      <c r="N2667" s="54">
        <f>IF(OR($B2667="",N$3&lt;$D2667+Настройки!$B$7),0,MAX(0,$E2667-MAX(0,SUMIFS(Тех_Движение!$G$2:$G$5111,Тех_Движение!$D$2:$D$5111,$C2667,Тех_Движение!$B$2:$B$5111,"&lt;="&amp;N$3)-$F2667)))</f>
        <v/>
      </c>
      <c r="O2667" s="54">
        <f>IF(OR($B2667="",O$3&lt;$D2667+Настройки!$B$7),0,MAX(0,$E2667-MAX(0,SUMIFS(Тех_Движение!$G$2:$G$5111,Тех_Движение!$D$2:$D$5111,$C2667,Тех_Движение!$B$2:$B$5111,"&lt;="&amp;O$3)-$F2667)))</f>
        <v/>
      </c>
      <c r="P2667" s="54">
        <f>IF(OR($B2667="",P$3&lt;$D2667+Настройки!$B$7),0,MAX(0,$E2667-MAX(0,SUMIFS(Тех_Движение!$G$2:$G$5111,Тех_Движение!$D$2:$D$5111,$C2667,Тех_Движение!$B$2:$B$5111,"&lt;="&amp;P$3)-$F2667)))</f>
        <v/>
      </c>
      <c r="Q2667" s="54">
        <f>IF(OR($B2667="",Q$3&lt;$D2667+Настройки!$B$7),0,MAX(0,$E2667-MAX(0,SUMIFS(Тех_Движение!$G$2:$G$5111,Тех_Движение!$D$2:$D$5111,$C2667,Тех_Движение!$B$2:$B$5111,"&lt;="&amp;Q$3)-$F2667)))</f>
        <v/>
      </c>
      <c r="R2667" s="54">
        <f>IF($B2667="","",SUM($K2667:$Q2667))</f>
        <v/>
      </c>
      <c r="S2667" s="56">
        <f>IF($B2667="","",VLOOKUP($C2667,Настройки!$A$11:$L$17,9,FALSE))</f>
        <v/>
      </c>
      <c r="T2667" s="56">
        <f>IF($B2667="","",$R2667*$S2667)</f>
        <v/>
      </c>
    </row>
    <row r="2668">
      <c r="A2668" s="20">
        <f>Тех_Движение!$A$2665</f>
        <v/>
      </c>
      <c r="B2668" s="20">
        <f>IF(Тех_Движение!$F$2665&gt;0,Тех_Движение!$I$2665,"")</f>
        <v/>
      </c>
      <c r="C2668" s="20">
        <f>IF($B2668="","",Тех_Движение!$D$2665)</f>
        <v/>
      </c>
      <c r="D2668" s="42">
        <f>IF($B2668="","",Тех_Движение!$B$2665)</f>
        <v/>
      </c>
      <c r="E2668" s="54">
        <f>IF($B2668="","",Тех_Движение!$F$2665)</f>
        <v/>
      </c>
      <c r="F2668" s="54">
        <f>IF($B2668="","",SUMIFS($E$5:$E2667,$C$5:$C2667,$C2668))</f>
        <v/>
      </c>
      <c r="G2668" s="54">
        <f>IF($B2668="","",MAX(0,$E2668-MAX(0,SUMIFS(Тех_Движение!$G$2:$G$5111,Тех_Движение!$D$2:$D$5111,$C2668,Тех_Движение!$B$2:$B$5111,"&lt;="&amp;Настройки!$B$5-1)-$F2668)))</f>
        <v/>
      </c>
      <c r="H2668" s="54">
        <f>IF($B2668="","",IF(AND($D2668&gt;=Настройки!$B$5,$D2668&lt;=Настройки!$B$6),$E2668,0))</f>
        <v/>
      </c>
      <c r="I2668" s="54">
        <f>IF($B2668="","",$G2668+$H2668-$J2668)</f>
        <v/>
      </c>
      <c r="J2668" s="54">
        <f>IF($B2668="","",MAX(0,$E2668-MAX(0,SUMIFS(Тех_Движение!$G$2:$G$5111,Тех_Движение!$D$2:$D$5111,$C2668,Тех_Движение!$B$2:$B$5111,"&lt;="&amp;Настройки!$B$6)-$F2668)))</f>
        <v/>
      </c>
      <c r="K2668" s="54">
        <f>IF(OR($B2668="",K$3&lt;$D2668+Настройки!$B$7),0,MAX(0,$E2668-MAX(0,SUMIFS(Тех_Движение!$G$2:$G$5111,Тех_Движение!$D$2:$D$5111,$C2668,Тех_Движение!$B$2:$B$5111,"&lt;="&amp;K$3)-$F2668)))</f>
        <v/>
      </c>
      <c r="L2668" s="54">
        <f>IF(OR($B2668="",L$3&lt;$D2668+Настройки!$B$7),0,MAX(0,$E2668-MAX(0,SUMIFS(Тех_Движение!$G$2:$G$5111,Тех_Движение!$D$2:$D$5111,$C2668,Тех_Движение!$B$2:$B$5111,"&lt;="&amp;L$3)-$F2668)))</f>
        <v/>
      </c>
      <c r="M2668" s="54">
        <f>IF(OR($B2668="",M$3&lt;$D2668+Настройки!$B$7),0,MAX(0,$E2668-MAX(0,SUMIFS(Тех_Движение!$G$2:$G$5111,Тех_Движение!$D$2:$D$5111,$C2668,Тех_Движение!$B$2:$B$5111,"&lt;="&amp;M$3)-$F2668)))</f>
        <v/>
      </c>
      <c r="N2668" s="54">
        <f>IF(OR($B2668="",N$3&lt;$D2668+Настройки!$B$7),0,MAX(0,$E2668-MAX(0,SUMIFS(Тех_Движение!$G$2:$G$5111,Тех_Движение!$D$2:$D$5111,$C2668,Тех_Движение!$B$2:$B$5111,"&lt;="&amp;N$3)-$F2668)))</f>
        <v/>
      </c>
      <c r="O2668" s="54">
        <f>IF(OR($B2668="",O$3&lt;$D2668+Настройки!$B$7),0,MAX(0,$E2668-MAX(0,SUMIFS(Тех_Движение!$G$2:$G$5111,Тех_Движение!$D$2:$D$5111,$C2668,Тех_Движение!$B$2:$B$5111,"&lt;="&amp;O$3)-$F2668)))</f>
        <v/>
      </c>
      <c r="P2668" s="54">
        <f>IF(OR($B2668="",P$3&lt;$D2668+Настройки!$B$7),0,MAX(0,$E2668-MAX(0,SUMIFS(Тех_Движение!$G$2:$G$5111,Тех_Движение!$D$2:$D$5111,$C2668,Тех_Движение!$B$2:$B$5111,"&lt;="&amp;P$3)-$F2668)))</f>
        <v/>
      </c>
      <c r="Q2668" s="54">
        <f>IF(OR($B2668="",Q$3&lt;$D2668+Настройки!$B$7),0,MAX(0,$E2668-MAX(0,SUMIFS(Тех_Движение!$G$2:$G$5111,Тех_Движение!$D$2:$D$5111,$C2668,Тех_Движение!$B$2:$B$5111,"&lt;="&amp;Q$3)-$F2668)))</f>
        <v/>
      </c>
      <c r="R2668" s="54">
        <f>IF($B2668="","",SUM($K2668:$Q2668))</f>
        <v/>
      </c>
      <c r="S2668" s="56">
        <f>IF($B2668="","",VLOOKUP($C2668,Настройки!$A$11:$L$17,9,FALSE))</f>
        <v/>
      </c>
      <c r="T2668" s="56">
        <f>IF($B2668="","",$R2668*$S2668)</f>
        <v/>
      </c>
    </row>
    <row r="2669">
      <c r="A2669" s="20">
        <f>Тех_Движение!$A$2666</f>
        <v/>
      </c>
      <c r="B2669" s="20">
        <f>IF(Тех_Движение!$F$2666&gt;0,Тех_Движение!$I$2666,"")</f>
        <v/>
      </c>
      <c r="C2669" s="20">
        <f>IF($B2669="","",Тех_Движение!$D$2666)</f>
        <v/>
      </c>
      <c r="D2669" s="42">
        <f>IF($B2669="","",Тех_Движение!$B$2666)</f>
        <v/>
      </c>
      <c r="E2669" s="54">
        <f>IF($B2669="","",Тех_Движение!$F$2666)</f>
        <v/>
      </c>
      <c r="F2669" s="54">
        <f>IF($B2669="","",SUMIFS($E$5:$E2668,$C$5:$C2668,$C2669))</f>
        <v/>
      </c>
      <c r="G2669" s="54">
        <f>IF($B2669="","",MAX(0,$E2669-MAX(0,SUMIFS(Тех_Движение!$G$2:$G$5111,Тех_Движение!$D$2:$D$5111,$C2669,Тех_Движение!$B$2:$B$5111,"&lt;="&amp;Настройки!$B$5-1)-$F2669)))</f>
        <v/>
      </c>
      <c r="H2669" s="54">
        <f>IF($B2669="","",IF(AND($D2669&gt;=Настройки!$B$5,$D2669&lt;=Настройки!$B$6),$E2669,0))</f>
        <v/>
      </c>
      <c r="I2669" s="54">
        <f>IF($B2669="","",$G2669+$H2669-$J2669)</f>
        <v/>
      </c>
      <c r="J2669" s="54">
        <f>IF($B2669="","",MAX(0,$E2669-MAX(0,SUMIFS(Тех_Движение!$G$2:$G$5111,Тех_Движение!$D$2:$D$5111,$C2669,Тех_Движение!$B$2:$B$5111,"&lt;="&amp;Настройки!$B$6)-$F2669)))</f>
        <v/>
      </c>
      <c r="K2669" s="54">
        <f>IF(OR($B2669="",K$3&lt;$D2669+Настройки!$B$7),0,MAX(0,$E2669-MAX(0,SUMIFS(Тех_Движение!$G$2:$G$5111,Тех_Движение!$D$2:$D$5111,$C2669,Тех_Движение!$B$2:$B$5111,"&lt;="&amp;K$3)-$F2669)))</f>
        <v/>
      </c>
      <c r="L2669" s="54">
        <f>IF(OR($B2669="",L$3&lt;$D2669+Настройки!$B$7),0,MAX(0,$E2669-MAX(0,SUMIFS(Тех_Движение!$G$2:$G$5111,Тех_Движение!$D$2:$D$5111,$C2669,Тех_Движение!$B$2:$B$5111,"&lt;="&amp;L$3)-$F2669)))</f>
        <v/>
      </c>
      <c r="M2669" s="54">
        <f>IF(OR($B2669="",M$3&lt;$D2669+Настройки!$B$7),0,MAX(0,$E2669-MAX(0,SUMIFS(Тех_Движение!$G$2:$G$5111,Тех_Движение!$D$2:$D$5111,$C2669,Тех_Движение!$B$2:$B$5111,"&lt;="&amp;M$3)-$F2669)))</f>
        <v/>
      </c>
      <c r="N2669" s="54">
        <f>IF(OR($B2669="",N$3&lt;$D2669+Настройки!$B$7),0,MAX(0,$E2669-MAX(0,SUMIFS(Тех_Движение!$G$2:$G$5111,Тех_Движение!$D$2:$D$5111,$C2669,Тех_Движение!$B$2:$B$5111,"&lt;="&amp;N$3)-$F2669)))</f>
        <v/>
      </c>
      <c r="O2669" s="54">
        <f>IF(OR($B2669="",O$3&lt;$D2669+Настройки!$B$7),0,MAX(0,$E2669-MAX(0,SUMIFS(Тех_Движение!$G$2:$G$5111,Тех_Движение!$D$2:$D$5111,$C2669,Тех_Движение!$B$2:$B$5111,"&lt;="&amp;O$3)-$F2669)))</f>
        <v/>
      </c>
      <c r="P2669" s="54">
        <f>IF(OR($B2669="",P$3&lt;$D2669+Настройки!$B$7),0,MAX(0,$E2669-MAX(0,SUMIFS(Тех_Движение!$G$2:$G$5111,Тех_Движение!$D$2:$D$5111,$C2669,Тех_Движение!$B$2:$B$5111,"&lt;="&amp;P$3)-$F2669)))</f>
        <v/>
      </c>
      <c r="Q2669" s="54">
        <f>IF(OR($B2669="",Q$3&lt;$D2669+Настройки!$B$7),0,MAX(0,$E2669-MAX(0,SUMIFS(Тех_Движение!$G$2:$G$5111,Тех_Движение!$D$2:$D$5111,$C2669,Тех_Движение!$B$2:$B$5111,"&lt;="&amp;Q$3)-$F2669)))</f>
        <v/>
      </c>
      <c r="R2669" s="54">
        <f>IF($B2669="","",SUM($K2669:$Q2669))</f>
        <v/>
      </c>
      <c r="S2669" s="56">
        <f>IF($B2669="","",VLOOKUP($C2669,Настройки!$A$11:$L$17,9,FALSE))</f>
        <v/>
      </c>
      <c r="T2669" s="56">
        <f>IF($B2669="","",$R2669*$S2669)</f>
        <v/>
      </c>
    </row>
    <row r="2670">
      <c r="A2670" s="20">
        <f>Тех_Движение!$A$2667</f>
        <v/>
      </c>
      <c r="B2670" s="20">
        <f>IF(Тех_Движение!$F$2667&gt;0,Тех_Движение!$I$2667,"")</f>
        <v/>
      </c>
      <c r="C2670" s="20">
        <f>IF($B2670="","",Тех_Движение!$D$2667)</f>
        <v/>
      </c>
      <c r="D2670" s="42">
        <f>IF($B2670="","",Тех_Движение!$B$2667)</f>
        <v/>
      </c>
      <c r="E2670" s="54">
        <f>IF($B2670="","",Тех_Движение!$F$2667)</f>
        <v/>
      </c>
      <c r="F2670" s="54">
        <f>IF($B2670="","",SUMIFS($E$5:$E2669,$C$5:$C2669,$C2670))</f>
        <v/>
      </c>
      <c r="G2670" s="54">
        <f>IF($B2670="","",MAX(0,$E2670-MAX(0,SUMIFS(Тех_Движение!$G$2:$G$5111,Тех_Движение!$D$2:$D$5111,$C2670,Тех_Движение!$B$2:$B$5111,"&lt;="&amp;Настройки!$B$5-1)-$F2670)))</f>
        <v/>
      </c>
      <c r="H2670" s="54">
        <f>IF($B2670="","",IF(AND($D2670&gt;=Настройки!$B$5,$D2670&lt;=Настройки!$B$6),$E2670,0))</f>
        <v/>
      </c>
      <c r="I2670" s="54">
        <f>IF($B2670="","",$G2670+$H2670-$J2670)</f>
        <v/>
      </c>
      <c r="J2670" s="54">
        <f>IF($B2670="","",MAX(0,$E2670-MAX(0,SUMIFS(Тех_Движение!$G$2:$G$5111,Тех_Движение!$D$2:$D$5111,$C2670,Тех_Движение!$B$2:$B$5111,"&lt;="&amp;Настройки!$B$6)-$F2670)))</f>
        <v/>
      </c>
      <c r="K2670" s="54">
        <f>IF(OR($B2670="",K$3&lt;$D2670+Настройки!$B$7),0,MAX(0,$E2670-MAX(0,SUMIFS(Тех_Движение!$G$2:$G$5111,Тех_Движение!$D$2:$D$5111,$C2670,Тех_Движение!$B$2:$B$5111,"&lt;="&amp;K$3)-$F2670)))</f>
        <v/>
      </c>
      <c r="L2670" s="54">
        <f>IF(OR($B2670="",L$3&lt;$D2670+Настройки!$B$7),0,MAX(0,$E2670-MAX(0,SUMIFS(Тех_Движение!$G$2:$G$5111,Тех_Движение!$D$2:$D$5111,$C2670,Тех_Движение!$B$2:$B$5111,"&lt;="&amp;L$3)-$F2670)))</f>
        <v/>
      </c>
      <c r="M2670" s="54">
        <f>IF(OR($B2670="",M$3&lt;$D2670+Настройки!$B$7),0,MAX(0,$E2670-MAX(0,SUMIFS(Тех_Движение!$G$2:$G$5111,Тех_Движение!$D$2:$D$5111,$C2670,Тех_Движение!$B$2:$B$5111,"&lt;="&amp;M$3)-$F2670)))</f>
        <v/>
      </c>
      <c r="N2670" s="54">
        <f>IF(OR($B2670="",N$3&lt;$D2670+Настройки!$B$7),0,MAX(0,$E2670-MAX(0,SUMIFS(Тех_Движение!$G$2:$G$5111,Тех_Движение!$D$2:$D$5111,$C2670,Тех_Движение!$B$2:$B$5111,"&lt;="&amp;N$3)-$F2670)))</f>
        <v/>
      </c>
      <c r="O2670" s="54">
        <f>IF(OR($B2670="",O$3&lt;$D2670+Настройки!$B$7),0,MAX(0,$E2670-MAX(0,SUMIFS(Тех_Движение!$G$2:$G$5111,Тех_Движение!$D$2:$D$5111,$C2670,Тех_Движение!$B$2:$B$5111,"&lt;="&amp;O$3)-$F2670)))</f>
        <v/>
      </c>
      <c r="P2670" s="54">
        <f>IF(OR($B2670="",P$3&lt;$D2670+Настройки!$B$7),0,MAX(0,$E2670-MAX(0,SUMIFS(Тех_Движение!$G$2:$G$5111,Тех_Движение!$D$2:$D$5111,$C2670,Тех_Движение!$B$2:$B$5111,"&lt;="&amp;P$3)-$F2670)))</f>
        <v/>
      </c>
      <c r="Q2670" s="54">
        <f>IF(OR($B2670="",Q$3&lt;$D2670+Настройки!$B$7),0,MAX(0,$E2670-MAX(0,SUMIFS(Тех_Движение!$G$2:$G$5111,Тех_Движение!$D$2:$D$5111,$C2670,Тех_Движение!$B$2:$B$5111,"&lt;="&amp;Q$3)-$F2670)))</f>
        <v/>
      </c>
      <c r="R2670" s="54">
        <f>IF($B2670="","",SUM($K2670:$Q2670))</f>
        <v/>
      </c>
      <c r="S2670" s="56">
        <f>IF($B2670="","",VLOOKUP($C2670,Настройки!$A$11:$L$17,9,FALSE))</f>
        <v/>
      </c>
      <c r="T2670" s="56">
        <f>IF($B2670="","",$R2670*$S2670)</f>
        <v/>
      </c>
    </row>
    <row r="2671">
      <c r="A2671" s="20">
        <f>Тех_Движение!$A$2668</f>
        <v/>
      </c>
      <c r="B2671" s="20">
        <f>IF(Тех_Движение!$F$2668&gt;0,Тех_Движение!$I$2668,"")</f>
        <v/>
      </c>
      <c r="C2671" s="20">
        <f>IF($B2671="","",Тех_Движение!$D$2668)</f>
        <v/>
      </c>
      <c r="D2671" s="42">
        <f>IF($B2671="","",Тех_Движение!$B$2668)</f>
        <v/>
      </c>
      <c r="E2671" s="54">
        <f>IF($B2671="","",Тех_Движение!$F$2668)</f>
        <v/>
      </c>
      <c r="F2671" s="54">
        <f>IF($B2671="","",SUMIFS($E$5:$E2670,$C$5:$C2670,$C2671))</f>
        <v/>
      </c>
      <c r="G2671" s="54">
        <f>IF($B2671="","",MAX(0,$E2671-MAX(0,SUMIFS(Тех_Движение!$G$2:$G$5111,Тех_Движение!$D$2:$D$5111,$C2671,Тех_Движение!$B$2:$B$5111,"&lt;="&amp;Настройки!$B$5-1)-$F2671)))</f>
        <v/>
      </c>
      <c r="H2671" s="54">
        <f>IF($B2671="","",IF(AND($D2671&gt;=Настройки!$B$5,$D2671&lt;=Настройки!$B$6),$E2671,0))</f>
        <v/>
      </c>
      <c r="I2671" s="54">
        <f>IF($B2671="","",$G2671+$H2671-$J2671)</f>
        <v/>
      </c>
      <c r="J2671" s="54">
        <f>IF($B2671="","",MAX(0,$E2671-MAX(0,SUMIFS(Тех_Движение!$G$2:$G$5111,Тех_Движение!$D$2:$D$5111,$C2671,Тех_Движение!$B$2:$B$5111,"&lt;="&amp;Настройки!$B$6)-$F2671)))</f>
        <v/>
      </c>
      <c r="K2671" s="54">
        <f>IF(OR($B2671="",K$3&lt;$D2671+Настройки!$B$7),0,MAX(0,$E2671-MAX(0,SUMIFS(Тех_Движение!$G$2:$G$5111,Тех_Движение!$D$2:$D$5111,$C2671,Тех_Движение!$B$2:$B$5111,"&lt;="&amp;K$3)-$F2671)))</f>
        <v/>
      </c>
      <c r="L2671" s="54">
        <f>IF(OR($B2671="",L$3&lt;$D2671+Настройки!$B$7),0,MAX(0,$E2671-MAX(0,SUMIFS(Тех_Движение!$G$2:$G$5111,Тех_Движение!$D$2:$D$5111,$C2671,Тех_Движение!$B$2:$B$5111,"&lt;="&amp;L$3)-$F2671)))</f>
        <v/>
      </c>
      <c r="M2671" s="54">
        <f>IF(OR($B2671="",M$3&lt;$D2671+Настройки!$B$7),0,MAX(0,$E2671-MAX(0,SUMIFS(Тех_Движение!$G$2:$G$5111,Тех_Движение!$D$2:$D$5111,$C2671,Тех_Движение!$B$2:$B$5111,"&lt;="&amp;M$3)-$F2671)))</f>
        <v/>
      </c>
      <c r="N2671" s="54">
        <f>IF(OR($B2671="",N$3&lt;$D2671+Настройки!$B$7),0,MAX(0,$E2671-MAX(0,SUMIFS(Тех_Движение!$G$2:$G$5111,Тех_Движение!$D$2:$D$5111,$C2671,Тех_Движение!$B$2:$B$5111,"&lt;="&amp;N$3)-$F2671)))</f>
        <v/>
      </c>
      <c r="O2671" s="54">
        <f>IF(OR($B2671="",O$3&lt;$D2671+Настройки!$B$7),0,MAX(0,$E2671-MAX(0,SUMIFS(Тех_Движение!$G$2:$G$5111,Тех_Движение!$D$2:$D$5111,$C2671,Тех_Движение!$B$2:$B$5111,"&lt;="&amp;O$3)-$F2671)))</f>
        <v/>
      </c>
      <c r="P2671" s="54">
        <f>IF(OR($B2671="",P$3&lt;$D2671+Настройки!$B$7),0,MAX(0,$E2671-MAX(0,SUMIFS(Тех_Движение!$G$2:$G$5111,Тех_Движение!$D$2:$D$5111,$C2671,Тех_Движение!$B$2:$B$5111,"&lt;="&amp;P$3)-$F2671)))</f>
        <v/>
      </c>
      <c r="Q2671" s="54">
        <f>IF(OR($B2671="",Q$3&lt;$D2671+Настройки!$B$7),0,MAX(0,$E2671-MAX(0,SUMIFS(Тех_Движение!$G$2:$G$5111,Тех_Движение!$D$2:$D$5111,$C2671,Тех_Движение!$B$2:$B$5111,"&lt;="&amp;Q$3)-$F2671)))</f>
        <v/>
      </c>
      <c r="R2671" s="54">
        <f>IF($B2671="","",SUM($K2671:$Q2671))</f>
        <v/>
      </c>
      <c r="S2671" s="56">
        <f>IF($B2671="","",VLOOKUP($C2671,Настройки!$A$11:$L$17,9,FALSE))</f>
        <v/>
      </c>
      <c r="T2671" s="56">
        <f>IF($B2671="","",$R2671*$S2671)</f>
        <v/>
      </c>
    </row>
    <row r="2672">
      <c r="A2672" s="20">
        <f>Тех_Движение!$A$2669</f>
        <v/>
      </c>
      <c r="B2672" s="20">
        <f>IF(Тех_Движение!$F$2669&gt;0,Тех_Движение!$I$2669,"")</f>
        <v/>
      </c>
      <c r="C2672" s="20">
        <f>IF($B2672="","",Тех_Движение!$D$2669)</f>
        <v/>
      </c>
      <c r="D2672" s="42">
        <f>IF($B2672="","",Тех_Движение!$B$2669)</f>
        <v/>
      </c>
      <c r="E2672" s="54">
        <f>IF($B2672="","",Тех_Движение!$F$2669)</f>
        <v/>
      </c>
      <c r="F2672" s="54">
        <f>IF($B2672="","",SUMIFS($E$5:$E2671,$C$5:$C2671,$C2672))</f>
        <v/>
      </c>
      <c r="G2672" s="54">
        <f>IF($B2672="","",MAX(0,$E2672-MAX(0,SUMIFS(Тех_Движение!$G$2:$G$5111,Тех_Движение!$D$2:$D$5111,$C2672,Тех_Движение!$B$2:$B$5111,"&lt;="&amp;Настройки!$B$5-1)-$F2672)))</f>
        <v/>
      </c>
      <c r="H2672" s="54">
        <f>IF($B2672="","",IF(AND($D2672&gt;=Настройки!$B$5,$D2672&lt;=Настройки!$B$6),$E2672,0))</f>
        <v/>
      </c>
      <c r="I2672" s="54">
        <f>IF($B2672="","",$G2672+$H2672-$J2672)</f>
        <v/>
      </c>
      <c r="J2672" s="54">
        <f>IF($B2672="","",MAX(0,$E2672-MAX(0,SUMIFS(Тех_Движение!$G$2:$G$5111,Тех_Движение!$D$2:$D$5111,$C2672,Тех_Движение!$B$2:$B$5111,"&lt;="&amp;Настройки!$B$6)-$F2672)))</f>
        <v/>
      </c>
      <c r="K2672" s="54">
        <f>IF(OR($B2672="",K$3&lt;$D2672+Настройки!$B$7),0,MAX(0,$E2672-MAX(0,SUMIFS(Тех_Движение!$G$2:$G$5111,Тех_Движение!$D$2:$D$5111,$C2672,Тех_Движение!$B$2:$B$5111,"&lt;="&amp;K$3)-$F2672)))</f>
        <v/>
      </c>
      <c r="L2672" s="54">
        <f>IF(OR($B2672="",L$3&lt;$D2672+Настройки!$B$7),0,MAX(0,$E2672-MAX(0,SUMIFS(Тех_Движение!$G$2:$G$5111,Тех_Движение!$D$2:$D$5111,$C2672,Тех_Движение!$B$2:$B$5111,"&lt;="&amp;L$3)-$F2672)))</f>
        <v/>
      </c>
      <c r="M2672" s="54">
        <f>IF(OR($B2672="",M$3&lt;$D2672+Настройки!$B$7),0,MAX(0,$E2672-MAX(0,SUMIFS(Тех_Движение!$G$2:$G$5111,Тех_Движение!$D$2:$D$5111,$C2672,Тех_Движение!$B$2:$B$5111,"&lt;="&amp;M$3)-$F2672)))</f>
        <v/>
      </c>
      <c r="N2672" s="54">
        <f>IF(OR($B2672="",N$3&lt;$D2672+Настройки!$B$7),0,MAX(0,$E2672-MAX(0,SUMIFS(Тех_Движение!$G$2:$G$5111,Тех_Движение!$D$2:$D$5111,$C2672,Тех_Движение!$B$2:$B$5111,"&lt;="&amp;N$3)-$F2672)))</f>
        <v/>
      </c>
      <c r="O2672" s="54">
        <f>IF(OR($B2672="",O$3&lt;$D2672+Настройки!$B$7),0,MAX(0,$E2672-MAX(0,SUMIFS(Тех_Движение!$G$2:$G$5111,Тех_Движение!$D$2:$D$5111,$C2672,Тех_Движение!$B$2:$B$5111,"&lt;="&amp;O$3)-$F2672)))</f>
        <v/>
      </c>
      <c r="P2672" s="54">
        <f>IF(OR($B2672="",P$3&lt;$D2672+Настройки!$B$7),0,MAX(0,$E2672-MAX(0,SUMIFS(Тех_Движение!$G$2:$G$5111,Тех_Движение!$D$2:$D$5111,$C2672,Тех_Движение!$B$2:$B$5111,"&lt;="&amp;P$3)-$F2672)))</f>
        <v/>
      </c>
      <c r="Q2672" s="54">
        <f>IF(OR($B2672="",Q$3&lt;$D2672+Настройки!$B$7),0,MAX(0,$E2672-MAX(0,SUMIFS(Тех_Движение!$G$2:$G$5111,Тех_Движение!$D$2:$D$5111,$C2672,Тех_Движение!$B$2:$B$5111,"&lt;="&amp;Q$3)-$F2672)))</f>
        <v/>
      </c>
      <c r="R2672" s="54">
        <f>IF($B2672="","",SUM($K2672:$Q2672))</f>
        <v/>
      </c>
      <c r="S2672" s="56">
        <f>IF($B2672="","",VLOOKUP($C2672,Настройки!$A$11:$L$17,9,FALSE))</f>
        <v/>
      </c>
      <c r="T2672" s="56">
        <f>IF($B2672="","",$R2672*$S2672)</f>
        <v/>
      </c>
    </row>
    <row r="2673">
      <c r="A2673" s="20">
        <f>Тех_Движение!$A$2670</f>
        <v/>
      </c>
      <c r="B2673" s="20">
        <f>IF(Тех_Движение!$F$2670&gt;0,Тех_Движение!$I$2670,"")</f>
        <v/>
      </c>
      <c r="C2673" s="20">
        <f>IF($B2673="","",Тех_Движение!$D$2670)</f>
        <v/>
      </c>
      <c r="D2673" s="42">
        <f>IF($B2673="","",Тех_Движение!$B$2670)</f>
        <v/>
      </c>
      <c r="E2673" s="54">
        <f>IF($B2673="","",Тех_Движение!$F$2670)</f>
        <v/>
      </c>
      <c r="F2673" s="54">
        <f>IF($B2673="","",SUMIFS($E$5:$E2672,$C$5:$C2672,$C2673))</f>
        <v/>
      </c>
      <c r="G2673" s="54">
        <f>IF($B2673="","",MAX(0,$E2673-MAX(0,SUMIFS(Тех_Движение!$G$2:$G$5111,Тех_Движение!$D$2:$D$5111,$C2673,Тех_Движение!$B$2:$B$5111,"&lt;="&amp;Настройки!$B$5-1)-$F2673)))</f>
        <v/>
      </c>
      <c r="H2673" s="54">
        <f>IF($B2673="","",IF(AND($D2673&gt;=Настройки!$B$5,$D2673&lt;=Настройки!$B$6),$E2673,0))</f>
        <v/>
      </c>
      <c r="I2673" s="54">
        <f>IF($B2673="","",$G2673+$H2673-$J2673)</f>
        <v/>
      </c>
      <c r="J2673" s="54">
        <f>IF($B2673="","",MAX(0,$E2673-MAX(0,SUMIFS(Тех_Движение!$G$2:$G$5111,Тех_Движение!$D$2:$D$5111,$C2673,Тех_Движение!$B$2:$B$5111,"&lt;="&amp;Настройки!$B$6)-$F2673)))</f>
        <v/>
      </c>
      <c r="K2673" s="54">
        <f>IF(OR($B2673="",K$3&lt;$D2673+Настройки!$B$7),0,MAX(0,$E2673-MAX(0,SUMIFS(Тех_Движение!$G$2:$G$5111,Тех_Движение!$D$2:$D$5111,$C2673,Тех_Движение!$B$2:$B$5111,"&lt;="&amp;K$3)-$F2673)))</f>
        <v/>
      </c>
      <c r="L2673" s="54">
        <f>IF(OR($B2673="",L$3&lt;$D2673+Настройки!$B$7),0,MAX(0,$E2673-MAX(0,SUMIFS(Тех_Движение!$G$2:$G$5111,Тех_Движение!$D$2:$D$5111,$C2673,Тех_Движение!$B$2:$B$5111,"&lt;="&amp;L$3)-$F2673)))</f>
        <v/>
      </c>
      <c r="M2673" s="54">
        <f>IF(OR($B2673="",M$3&lt;$D2673+Настройки!$B$7),0,MAX(0,$E2673-MAX(0,SUMIFS(Тех_Движение!$G$2:$G$5111,Тех_Движение!$D$2:$D$5111,$C2673,Тех_Движение!$B$2:$B$5111,"&lt;="&amp;M$3)-$F2673)))</f>
        <v/>
      </c>
      <c r="N2673" s="54">
        <f>IF(OR($B2673="",N$3&lt;$D2673+Настройки!$B$7),0,MAX(0,$E2673-MAX(0,SUMIFS(Тех_Движение!$G$2:$G$5111,Тех_Движение!$D$2:$D$5111,$C2673,Тех_Движение!$B$2:$B$5111,"&lt;="&amp;N$3)-$F2673)))</f>
        <v/>
      </c>
      <c r="O2673" s="54">
        <f>IF(OR($B2673="",O$3&lt;$D2673+Настройки!$B$7),0,MAX(0,$E2673-MAX(0,SUMIFS(Тех_Движение!$G$2:$G$5111,Тех_Движение!$D$2:$D$5111,$C2673,Тех_Движение!$B$2:$B$5111,"&lt;="&amp;O$3)-$F2673)))</f>
        <v/>
      </c>
      <c r="P2673" s="54">
        <f>IF(OR($B2673="",P$3&lt;$D2673+Настройки!$B$7),0,MAX(0,$E2673-MAX(0,SUMIFS(Тех_Движение!$G$2:$G$5111,Тех_Движение!$D$2:$D$5111,$C2673,Тех_Движение!$B$2:$B$5111,"&lt;="&amp;P$3)-$F2673)))</f>
        <v/>
      </c>
      <c r="Q2673" s="54">
        <f>IF(OR($B2673="",Q$3&lt;$D2673+Настройки!$B$7),0,MAX(0,$E2673-MAX(0,SUMIFS(Тех_Движение!$G$2:$G$5111,Тех_Движение!$D$2:$D$5111,$C2673,Тех_Движение!$B$2:$B$5111,"&lt;="&amp;Q$3)-$F2673)))</f>
        <v/>
      </c>
      <c r="R2673" s="54">
        <f>IF($B2673="","",SUM($K2673:$Q2673))</f>
        <v/>
      </c>
      <c r="S2673" s="56">
        <f>IF($B2673="","",VLOOKUP($C2673,Настройки!$A$11:$L$17,9,FALSE))</f>
        <v/>
      </c>
      <c r="T2673" s="56">
        <f>IF($B2673="","",$R2673*$S2673)</f>
        <v/>
      </c>
    </row>
    <row r="2674">
      <c r="A2674" s="20">
        <f>Тех_Движение!$A$2671</f>
        <v/>
      </c>
      <c r="B2674" s="20">
        <f>IF(Тех_Движение!$F$2671&gt;0,Тех_Движение!$I$2671,"")</f>
        <v/>
      </c>
      <c r="C2674" s="20">
        <f>IF($B2674="","",Тех_Движение!$D$2671)</f>
        <v/>
      </c>
      <c r="D2674" s="42">
        <f>IF($B2674="","",Тех_Движение!$B$2671)</f>
        <v/>
      </c>
      <c r="E2674" s="54">
        <f>IF($B2674="","",Тех_Движение!$F$2671)</f>
        <v/>
      </c>
      <c r="F2674" s="54">
        <f>IF($B2674="","",SUMIFS($E$5:$E2673,$C$5:$C2673,$C2674))</f>
        <v/>
      </c>
      <c r="G2674" s="54">
        <f>IF($B2674="","",MAX(0,$E2674-MAX(0,SUMIFS(Тех_Движение!$G$2:$G$5111,Тех_Движение!$D$2:$D$5111,$C2674,Тех_Движение!$B$2:$B$5111,"&lt;="&amp;Настройки!$B$5-1)-$F2674)))</f>
        <v/>
      </c>
      <c r="H2674" s="54">
        <f>IF($B2674="","",IF(AND($D2674&gt;=Настройки!$B$5,$D2674&lt;=Настройки!$B$6),$E2674,0))</f>
        <v/>
      </c>
      <c r="I2674" s="54">
        <f>IF($B2674="","",$G2674+$H2674-$J2674)</f>
        <v/>
      </c>
      <c r="J2674" s="54">
        <f>IF($B2674="","",MAX(0,$E2674-MAX(0,SUMIFS(Тех_Движение!$G$2:$G$5111,Тех_Движение!$D$2:$D$5111,$C2674,Тех_Движение!$B$2:$B$5111,"&lt;="&amp;Настройки!$B$6)-$F2674)))</f>
        <v/>
      </c>
      <c r="K2674" s="54">
        <f>IF(OR($B2674="",K$3&lt;$D2674+Настройки!$B$7),0,MAX(0,$E2674-MAX(0,SUMIFS(Тех_Движение!$G$2:$G$5111,Тех_Движение!$D$2:$D$5111,$C2674,Тех_Движение!$B$2:$B$5111,"&lt;="&amp;K$3)-$F2674)))</f>
        <v/>
      </c>
      <c r="L2674" s="54">
        <f>IF(OR($B2674="",L$3&lt;$D2674+Настройки!$B$7),0,MAX(0,$E2674-MAX(0,SUMIFS(Тех_Движение!$G$2:$G$5111,Тех_Движение!$D$2:$D$5111,$C2674,Тех_Движение!$B$2:$B$5111,"&lt;="&amp;L$3)-$F2674)))</f>
        <v/>
      </c>
      <c r="M2674" s="54">
        <f>IF(OR($B2674="",M$3&lt;$D2674+Настройки!$B$7),0,MAX(0,$E2674-MAX(0,SUMIFS(Тех_Движение!$G$2:$G$5111,Тех_Движение!$D$2:$D$5111,$C2674,Тех_Движение!$B$2:$B$5111,"&lt;="&amp;M$3)-$F2674)))</f>
        <v/>
      </c>
      <c r="N2674" s="54">
        <f>IF(OR($B2674="",N$3&lt;$D2674+Настройки!$B$7),0,MAX(0,$E2674-MAX(0,SUMIFS(Тех_Движение!$G$2:$G$5111,Тех_Движение!$D$2:$D$5111,$C2674,Тех_Движение!$B$2:$B$5111,"&lt;="&amp;N$3)-$F2674)))</f>
        <v/>
      </c>
      <c r="O2674" s="54">
        <f>IF(OR($B2674="",O$3&lt;$D2674+Настройки!$B$7),0,MAX(0,$E2674-MAX(0,SUMIFS(Тех_Движение!$G$2:$G$5111,Тех_Движение!$D$2:$D$5111,$C2674,Тех_Движение!$B$2:$B$5111,"&lt;="&amp;O$3)-$F2674)))</f>
        <v/>
      </c>
      <c r="P2674" s="54">
        <f>IF(OR($B2674="",P$3&lt;$D2674+Настройки!$B$7),0,MAX(0,$E2674-MAX(0,SUMIFS(Тех_Движение!$G$2:$G$5111,Тех_Движение!$D$2:$D$5111,$C2674,Тех_Движение!$B$2:$B$5111,"&lt;="&amp;P$3)-$F2674)))</f>
        <v/>
      </c>
      <c r="Q2674" s="54">
        <f>IF(OR($B2674="",Q$3&lt;$D2674+Настройки!$B$7),0,MAX(0,$E2674-MAX(0,SUMIFS(Тех_Движение!$G$2:$G$5111,Тех_Движение!$D$2:$D$5111,$C2674,Тех_Движение!$B$2:$B$5111,"&lt;="&amp;Q$3)-$F2674)))</f>
        <v/>
      </c>
      <c r="R2674" s="54">
        <f>IF($B2674="","",SUM($K2674:$Q2674))</f>
        <v/>
      </c>
      <c r="S2674" s="56">
        <f>IF($B2674="","",VLOOKUP($C2674,Настройки!$A$11:$L$17,9,FALSE))</f>
        <v/>
      </c>
      <c r="T2674" s="56">
        <f>IF($B2674="","",$R2674*$S2674)</f>
        <v/>
      </c>
    </row>
    <row r="2675">
      <c r="A2675" s="20">
        <f>Тех_Движение!$A$2672</f>
        <v/>
      </c>
      <c r="B2675" s="20">
        <f>IF(Тех_Движение!$F$2672&gt;0,Тех_Движение!$I$2672,"")</f>
        <v/>
      </c>
      <c r="C2675" s="20">
        <f>IF($B2675="","",Тех_Движение!$D$2672)</f>
        <v/>
      </c>
      <c r="D2675" s="42">
        <f>IF($B2675="","",Тех_Движение!$B$2672)</f>
        <v/>
      </c>
      <c r="E2675" s="54">
        <f>IF($B2675="","",Тех_Движение!$F$2672)</f>
        <v/>
      </c>
      <c r="F2675" s="54">
        <f>IF($B2675="","",SUMIFS($E$5:$E2674,$C$5:$C2674,$C2675))</f>
        <v/>
      </c>
      <c r="G2675" s="54">
        <f>IF($B2675="","",MAX(0,$E2675-MAX(0,SUMIFS(Тех_Движение!$G$2:$G$5111,Тех_Движение!$D$2:$D$5111,$C2675,Тех_Движение!$B$2:$B$5111,"&lt;="&amp;Настройки!$B$5-1)-$F2675)))</f>
        <v/>
      </c>
      <c r="H2675" s="54">
        <f>IF($B2675="","",IF(AND($D2675&gt;=Настройки!$B$5,$D2675&lt;=Настройки!$B$6),$E2675,0))</f>
        <v/>
      </c>
      <c r="I2675" s="54">
        <f>IF($B2675="","",$G2675+$H2675-$J2675)</f>
        <v/>
      </c>
      <c r="J2675" s="54">
        <f>IF($B2675="","",MAX(0,$E2675-MAX(0,SUMIFS(Тех_Движение!$G$2:$G$5111,Тех_Движение!$D$2:$D$5111,$C2675,Тех_Движение!$B$2:$B$5111,"&lt;="&amp;Настройки!$B$6)-$F2675)))</f>
        <v/>
      </c>
      <c r="K2675" s="54">
        <f>IF(OR($B2675="",K$3&lt;$D2675+Настройки!$B$7),0,MAX(0,$E2675-MAX(0,SUMIFS(Тех_Движение!$G$2:$G$5111,Тех_Движение!$D$2:$D$5111,$C2675,Тех_Движение!$B$2:$B$5111,"&lt;="&amp;K$3)-$F2675)))</f>
        <v/>
      </c>
      <c r="L2675" s="54">
        <f>IF(OR($B2675="",L$3&lt;$D2675+Настройки!$B$7),0,MAX(0,$E2675-MAX(0,SUMIFS(Тех_Движение!$G$2:$G$5111,Тех_Движение!$D$2:$D$5111,$C2675,Тех_Движение!$B$2:$B$5111,"&lt;="&amp;L$3)-$F2675)))</f>
        <v/>
      </c>
      <c r="M2675" s="54">
        <f>IF(OR($B2675="",M$3&lt;$D2675+Настройки!$B$7),0,MAX(0,$E2675-MAX(0,SUMIFS(Тех_Движение!$G$2:$G$5111,Тех_Движение!$D$2:$D$5111,$C2675,Тех_Движение!$B$2:$B$5111,"&lt;="&amp;M$3)-$F2675)))</f>
        <v/>
      </c>
      <c r="N2675" s="54">
        <f>IF(OR($B2675="",N$3&lt;$D2675+Настройки!$B$7),0,MAX(0,$E2675-MAX(0,SUMIFS(Тех_Движение!$G$2:$G$5111,Тех_Движение!$D$2:$D$5111,$C2675,Тех_Движение!$B$2:$B$5111,"&lt;="&amp;N$3)-$F2675)))</f>
        <v/>
      </c>
      <c r="O2675" s="54">
        <f>IF(OR($B2675="",O$3&lt;$D2675+Настройки!$B$7),0,MAX(0,$E2675-MAX(0,SUMIFS(Тех_Движение!$G$2:$G$5111,Тех_Движение!$D$2:$D$5111,$C2675,Тех_Движение!$B$2:$B$5111,"&lt;="&amp;O$3)-$F2675)))</f>
        <v/>
      </c>
      <c r="P2675" s="54">
        <f>IF(OR($B2675="",P$3&lt;$D2675+Настройки!$B$7),0,MAX(0,$E2675-MAX(0,SUMIFS(Тех_Движение!$G$2:$G$5111,Тех_Движение!$D$2:$D$5111,$C2675,Тех_Движение!$B$2:$B$5111,"&lt;="&amp;P$3)-$F2675)))</f>
        <v/>
      </c>
      <c r="Q2675" s="54">
        <f>IF(OR($B2675="",Q$3&lt;$D2675+Настройки!$B$7),0,MAX(0,$E2675-MAX(0,SUMIFS(Тех_Движение!$G$2:$G$5111,Тех_Движение!$D$2:$D$5111,$C2675,Тех_Движение!$B$2:$B$5111,"&lt;="&amp;Q$3)-$F2675)))</f>
        <v/>
      </c>
      <c r="R2675" s="54">
        <f>IF($B2675="","",SUM($K2675:$Q2675))</f>
        <v/>
      </c>
      <c r="S2675" s="56">
        <f>IF($B2675="","",VLOOKUP($C2675,Настройки!$A$11:$L$17,9,FALSE))</f>
        <v/>
      </c>
      <c r="T2675" s="56">
        <f>IF($B2675="","",$R2675*$S2675)</f>
        <v/>
      </c>
    </row>
    <row r="2676">
      <c r="A2676" s="20">
        <f>Тех_Движение!$A$2673</f>
        <v/>
      </c>
      <c r="B2676" s="20">
        <f>IF(Тех_Движение!$F$2673&gt;0,Тех_Движение!$I$2673,"")</f>
        <v/>
      </c>
      <c r="C2676" s="20">
        <f>IF($B2676="","",Тех_Движение!$D$2673)</f>
        <v/>
      </c>
      <c r="D2676" s="42">
        <f>IF($B2676="","",Тех_Движение!$B$2673)</f>
        <v/>
      </c>
      <c r="E2676" s="54">
        <f>IF($B2676="","",Тех_Движение!$F$2673)</f>
        <v/>
      </c>
      <c r="F2676" s="54">
        <f>IF($B2676="","",SUMIFS($E$5:$E2675,$C$5:$C2675,$C2676))</f>
        <v/>
      </c>
      <c r="G2676" s="54">
        <f>IF($B2676="","",MAX(0,$E2676-MAX(0,SUMIFS(Тех_Движение!$G$2:$G$5111,Тех_Движение!$D$2:$D$5111,$C2676,Тех_Движение!$B$2:$B$5111,"&lt;="&amp;Настройки!$B$5-1)-$F2676)))</f>
        <v/>
      </c>
      <c r="H2676" s="54">
        <f>IF($B2676="","",IF(AND($D2676&gt;=Настройки!$B$5,$D2676&lt;=Настройки!$B$6),$E2676,0))</f>
        <v/>
      </c>
      <c r="I2676" s="54">
        <f>IF($B2676="","",$G2676+$H2676-$J2676)</f>
        <v/>
      </c>
      <c r="J2676" s="54">
        <f>IF($B2676="","",MAX(0,$E2676-MAX(0,SUMIFS(Тех_Движение!$G$2:$G$5111,Тех_Движение!$D$2:$D$5111,$C2676,Тех_Движение!$B$2:$B$5111,"&lt;="&amp;Настройки!$B$6)-$F2676)))</f>
        <v/>
      </c>
      <c r="K2676" s="54">
        <f>IF(OR($B2676="",K$3&lt;$D2676+Настройки!$B$7),0,MAX(0,$E2676-MAX(0,SUMIFS(Тех_Движение!$G$2:$G$5111,Тех_Движение!$D$2:$D$5111,$C2676,Тех_Движение!$B$2:$B$5111,"&lt;="&amp;K$3)-$F2676)))</f>
        <v/>
      </c>
      <c r="L2676" s="54">
        <f>IF(OR($B2676="",L$3&lt;$D2676+Настройки!$B$7),0,MAX(0,$E2676-MAX(0,SUMIFS(Тех_Движение!$G$2:$G$5111,Тех_Движение!$D$2:$D$5111,$C2676,Тех_Движение!$B$2:$B$5111,"&lt;="&amp;L$3)-$F2676)))</f>
        <v/>
      </c>
      <c r="M2676" s="54">
        <f>IF(OR($B2676="",M$3&lt;$D2676+Настройки!$B$7),0,MAX(0,$E2676-MAX(0,SUMIFS(Тех_Движение!$G$2:$G$5111,Тех_Движение!$D$2:$D$5111,$C2676,Тех_Движение!$B$2:$B$5111,"&lt;="&amp;M$3)-$F2676)))</f>
        <v/>
      </c>
      <c r="N2676" s="54">
        <f>IF(OR($B2676="",N$3&lt;$D2676+Настройки!$B$7),0,MAX(0,$E2676-MAX(0,SUMIFS(Тех_Движение!$G$2:$G$5111,Тех_Движение!$D$2:$D$5111,$C2676,Тех_Движение!$B$2:$B$5111,"&lt;="&amp;N$3)-$F2676)))</f>
        <v/>
      </c>
      <c r="O2676" s="54">
        <f>IF(OR($B2676="",O$3&lt;$D2676+Настройки!$B$7),0,MAX(0,$E2676-MAX(0,SUMIFS(Тех_Движение!$G$2:$G$5111,Тех_Движение!$D$2:$D$5111,$C2676,Тех_Движение!$B$2:$B$5111,"&lt;="&amp;O$3)-$F2676)))</f>
        <v/>
      </c>
      <c r="P2676" s="54">
        <f>IF(OR($B2676="",P$3&lt;$D2676+Настройки!$B$7),0,MAX(0,$E2676-MAX(0,SUMIFS(Тех_Движение!$G$2:$G$5111,Тех_Движение!$D$2:$D$5111,$C2676,Тех_Движение!$B$2:$B$5111,"&lt;="&amp;P$3)-$F2676)))</f>
        <v/>
      </c>
      <c r="Q2676" s="54">
        <f>IF(OR($B2676="",Q$3&lt;$D2676+Настройки!$B$7),0,MAX(0,$E2676-MAX(0,SUMIFS(Тех_Движение!$G$2:$G$5111,Тех_Движение!$D$2:$D$5111,$C2676,Тех_Движение!$B$2:$B$5111,"&lt;="&amp;Q$3)-$F2676)))</f>
        <v/>
      </c>
      <c r="R2676" s="54">
        <f>IF($B2676="","",SUM($K2676:$Q2676))</f>
        <v/>
      </c>
      <c r="S2676" s="56">
        <f>IF($B2676="","",VLOOKUP($C2676,Настройки!$A$11:$L$17,9,FALSE))</f>
        <v/>
      </c>
      <c r="T2676" s="56">
        <f>IF($B2676="","",$R2676*$S2676)</f>
        <v/>
      </c>
    </row>
    <row r="2677">
      <c r="A2677" s="20">
        <f>Тех_Движение!$A$2674</f>
        <v/>
      </c>
      <c r="B2677" s="20">
        <f>IF(Тех_Движение!$F$2674&gt;0,Тех_Движение!$I$2674,"")</f>
        <v/>
      </c>
      <c r="C2677" s="20">
        <f>IF($B2677="","",Тех_Движение!$D$2674)</f>
        <v/>
      </c>
      <c r="D2677" s="42">
        <f>IF($B2677="","",Тех_Движение!$B$2674)</f>
        <v/>
      </c>
      <c r="E2677" s="54">
        <f>IF($B2677="","",Тех_Движение!$F$2674)</f>
        <v/>
      </c>
      <c r="F2677" s="54">
        <f>IF($B2677="","",SUMIFS($E$5:$E2676,$C$5:$C2676,$C2677))</f>
        <v/>
      </c>
      <c r="G2677" s="54">
        <f>IF($B2677="","",MAX(0,$E2677-MAX(0,SUMIFS(Тех_Движение!$G$2:$G$5111,Тех_Движение!$D$2:$D$5111,$C2677,Тех_Движение!$B$2:$B$5111,"&lt;="&amp;Настройки!$B$5-1)-$F2677)))</f>
        <v/>
      </c>
      <c r="H2677" s="54">
        <f>IF($B2677="","",IF(AND($D2677&gt;=Настройки!$B$5,$D2677&lt;=Настройки!$B$6),$E2677,0))</f>
        <v/>
      </c>
      <c r="I2677" s="54">
        <f>IF($B2677="","",$G2677+$H2677-$J2677)</f>
        <v/>
      </c>
      <c r="J2677" s="54">
        <f>IF($B2677="","",MAX(0,$E2677-MAX(0,SUMIFS(Тех_Движение!$G$2:$G$5111,Тех_Движение!$D$2:$D$5111,$C2677,Тех_Движение!$B$2:$B$5111,"&lt;="&amp;Настройки!$B$6)-$F2677)))</f>
        <v/>
      </c>
      <c r="K2677" s="54">
        <f>IF(OR($B2677="",K$3&lt;$D2677+Настройки!$B$7),0,MAX(0,$E2677-MAX(0,SUMIFS(Тех_Движение!$G$2:$G$5111,Тех_Движение!$D$2:$D$5111,$C2677,Тех_Движение!$B$2:$B$5111,"&lt;="&amp;K$3)-$F2677)))</f>
        <v/>
      </c>
      <c r="L2677" s="54">
        <f>IF(OR($B2677="",L$3&lt;$D2677+Настройки!$B$7),0,MAX(0,$E2677-MAX(0,SUMIFS(Тех_Движение!$G$2:$G$5111,Тех_Движение!$D$2:$D$5111,$C2677,Тех_Движение!$B$2:$B$5111,"&lt;="&amp;L$3)-$F2677)))</f>
        <v/>
      </c>
      <c r="M2677" s="54">
        <f>IF(OR($B2677="",M$3&lt;$D2677+Настройки!$B$7),0,MAX(0,$E2677-MAX(0,SUMIFS(Тех_Движение!$G$2:$G$5111,Тех_Движение!$D$2:$D$5111,$C2677,Тех_Движение!$B$2:$B$5111,"&lt;="&amp;M$3)-$F2677)))</f>
        <v/>
      </c>
      <c r="N2677" s="54">
        <f>IF(OR($B2677="",N$3&lt;$D2677+Настройки!$B$7),0,MAX(0,$E2677-MAX(0,SUMIFS(Тех_Движение!$G$2:$G$5111,Тех_Движение!$D$2:$D$5111,$C2677,Тех_Движение!$B$2:$B$5111,"&lt;="&amp;N$3)-$F2677)))</f>
        <v/>
      </c>
      <c r="O2677" s="54">
        <f>IF(OR($B2677="",O$3&lt;$D2677+Настройки!$B$7),0,MAX(0,$E2677-MAX(0,SUMIFS(Тех_Движение!$G$2:$G$5111,Тех_Движение!$D$2:$D$5111,$C2677,Тех_Движение!$B$2:$B$5111,"&lt;="&amp;O$3)-$F2677)))</f>
        <v/>
      </c>
      <c r="P2677" s="54">
        <f>IF(OR($B2677="",P$3&lt;$D2677+Настройки!$B$7),0,MAX(0,$E2677-MAX(0,SUMIFS(Тех_Движение!$G$2:$G$5111,Тех_Движение!$D$2:$D$5111,$C2677,Тех_Движение!$B$2:$B$5111,"&lt;="&amp;P$3)-$F2677)))</f>
        <v/>
      </c>
      <c r="Q2677" s="54">
        <f>IF(OR($B2677="",Q$3&lt;$D2677+Настройки!$B$7),0,MAX(0,$E2677-MAX(0,SUMIFS(Тех_Движение!$G$2:$G$5111,Тех_Движение!$D$2:$D$5111,$C2677,Тех_Движение!$B$2:$B$5111,"&lt;="&amp;Q$3)-$F2677)))</f>
        <v/>
      </c>
      <c r="R2677" s="54">
        <f>IF($B2677="","",SUM($K2677:$Q2677))</f>
        <v/>
      </c>
      <c r="S2677" s="56">
        <f>IF($B2677="","",VLOOKUP($C2677,Настройки!$A$11:$L$17,9,FALSE))</f>
        <v/>
      </c>
      <c r="T2677" s="56">
        <f>IF($B2677="","",$R2677*$S2677)</f>
        <v/>
      </c>
    </row>
    <row r="2678">
      <c r="A2678" s="20">
        <f>Тех_Движение!$A$2675</f>
        <v/>
      </c>
      <c r="B2678" s="20">
        <f>IF(Тех_Движение!$F$2675&gt;0,Тех_Движение!$I$2675,"")</f>
        <v/>
      </c>
      <c r="C2678" s="20">
        <f>IF($B2678="","",Тех_Движение!$D$2675)</f>
        <v/>
      </c>
      <c r="D2678" s="42">
        <f>IF($B2678="","",Тех_Движение!$B$2675)</f>
        <v/>
      </c>
      <c r="E2678" s="54">
        <f>IF($B2678="","",Тех_Движение!$F$2675)</f>
        <v/>
      </c>
      <c r="F2678" s="54">
        <f>IF($B2678="","",SUMIFS($E$5:$E2677,$C$5:$C2677,$C2678))</f>
        <v/>
      </c>
      <c r="G2678" s="54">
        <f>IF($B2678="","",MAX(0,$E2678-MAX(0,SUMIFS(Тех_Движение!$G$2:$G$5111,Тех_Движение!$D$2:$D$5111,$C2678,Тех_Движение!$B$2:$B$5111,"&lt;="&amp;Настройки!$B$5-1)-$F2678)))</f>
        <v/>
      </c>
      <c r="H2678" s="54">
        <f>IF($B2678="","",IF(AND($D2678&gt;=Настройки!$B$5,$D2678&lt;=Настройки!$B$6),$E2678,0))</f>
        <v/>
      </c>
      <c r="I2678" s="54">
        <f>IF($B2678="","",$G2678+$H2678-$J2678)</f>
        <v/>
      </c>
      <c r="J2678" s="54">
        <f>IF($B2678="","",MAX(0,$E2678-MAX(0,SUMIFS(Тех_Движение!$G$2:$G$5111,Тех_Движение!$D$2:$D$5111,$C2678,Тех_Движение!$B$2:$B$5111,"&lt;="&amp;Настройки!$B$6)-$F2678)))</f>
        <v/>
      </c>
      <c r="K2678" s="54">
        <f>IF(OR($B2678="",K$3&lt;$D2678+Настройки!$B$7),0,MAX(0,$E2678-MAX(0,SUMIFS(Тех_Движение!$G$2:$G$5111,Тех_Движение!$D$2:$D$5111,$C2678,Тех_Движение!$B$2:$B$5111,"&lt;="&amp;K$3)-$F2678)))</f>
        <v/>
      </c>
      <c r="L2678" s="54">
        <f>IF(OR($B2678="",L$3&lt;$D2678+Настройки!$B$7),0,MAX(0,$E2678-MAX(0,SUMIFS(Тех_Движение!$G$2:$G$5111,Тех_Движение!$D$2:$D$5111,$C2678,Тех_Движение!$B$2:$B$5111,"&lt;="&amp;L$3)-$F2678)))</f>
        <v/>
      </c>
      <c r="M2678" s="54">
        <f>IF(OR($B2678="",M$3&lt;$D2678+Настройки!$B$7),0,MAX(0,$E2678-MAX(0,SUMIFS(Тех_Движение!$G$2:$G$5111,Тех_Движение!$D$2:$D$5111,$C2678,Тех_Движение!$B$2:$B$5111,"&lt;="&amp;M$3)-$F2678)))</f>
        <v/>
      </c>
      <c r="N2678" s="54">
        <f>IF(OR($B2678="",N$3&lt;$D2678+Настройки!$B$7),0,MAX(0,$E2678-MAX(0,SUMIFS(Тех_Движение!$G$2:$G$5111,Тех_Движение!$D$2:$D$5111,$C2678,Тех_Движение!$B$2:$B$5111,"&lt;="&amp;N$3)-$F2678)))</f>
        <v/>
      </c>
      <c r="O2678" s="54">
        <f>IF(OR($B2678="",O$3&lt;$D2678+Настройки!$B$7),0,MAX(0,$E2678-MAX(0,SUMIFS(Тех_Движение!$G$2:$G$5111,Тех_Движение!$D$2:$D$5111,$C2678,Тех_Движение!$B$2:$B$5111,"&lt;="&amp;O$3)-$F2678)))</f>
        <v/>
      </c>
      <c r="P2678" s="54">
        <f>IF(OR($B2678="",P$3&lt;$D2678+Настройки!$B$7),0,MAX(0,$E2678-MAX(0,SUMIFS(Тех_Движение!$G$2:$G$5111,Тех_Движение!$D$2:$D$5111,$C2678,Тех_Движение!$B$2:$B$5111,"&lt;="&amp;P$3)-$F2678)))</f>
        <v/>
      </c>
      <c r="Q2678" s="54">
        <f>IF(OR($B2678="",Q$3&lt;$D2678+Настройки!$B$7),0,MAX(0,$E2678-MAX(0,SUMIFS(Тех_Движение!$G$2:$G$5111,Тех_Движение!$D$2:$D$5111,$C2678,Тех_Движение!$B$2:$B$5111,"&lt;="&amp;Q$3)-$F2678)))</f>
        <v/>
      </c>
      <c r="R2678" s="54">
        <f>IF($B2678="","",SUM($K2678:$Q2678))</f>
        <v/>
      </c>
      <c r="S2678" s="56">
        <f>IF($B2678="","",VLOOKUP($C2678,Настройки!$A$11:$L$17,9,FALSE))</f>
        <v/>
      </c>
      <c r="T2678" s="56">
        <f>IF($B2678="","",$R2678*$S2678)</f>
        <v/>
      </c>
    </row>
    <row r="2679">
      <c r="A2679" s="20">
        <f>Тех_Движение!$A$2676</f>
        <v/>
      </c>
      <c r="B2679" s="20">
        <f>IF(Тех_Движение!$F$2676&gt;0,Тех_Движение!$I$2676,"")</f>
        <v/>
      </c>
      <c r="C2679" s="20">
        <f>IF($B2679="","",Тех_Движение!$D$2676)</f>
        <v/>
      </c>
      <c r="D2679" s="42">
        <f>IF($B2679="","",Тех_Движение!$B$2676)</f>
        <v/>
      </c>
      <c r="E2679" s="54">
        <f>IF($B2679="","",Тех_Движение!$F$2676)</f>
        <v/>
      </c>
      <c r="F2679" s="54">
        <f>IF($B2679="","",SUMIFS($E$5:$E2678,$C$5:$C2678,$C2679))</f>
        <v/>
      </c>
      <c r="G2679" s="54">
        <f>IF($B2679="","",MAX(0,$E2679-MAX(0,SUMIFS(Тех_Движение!$G$2:$G$5111,Тех_Движение!$D$2:$D$5111,$C2679,Тех_Движение!$B$2:$B$5111,"&lt;="&amp;Настройки!$B$5-1)-$F2679)))</f>
        <v/>
      </c>
      <c r="H2679" s="54">
        <f>IF($B2679="","",IF(AND($D2679&gt;=Настройки!$B$5,$D2679&lt;=Настройки!$B$6),$E2679,0))</f>
        <v/>
      </c>
      <c r="I2679" s="54">
        <f>IF($B2679="","",$G2679+$H2679-$J2679)</f>
        <v/>
      </c>
      <c r="J2679" s="54">
        <f>IF($B2679="","",MAX(0,$E2679-MAX(0,SUMIFS(Тех_Движение!$G$2:$G$5111,Тех_Движение!$D$2:$D$5111,$C2679,Тех_Движение!$B$2:$B$5111,"&lt;="&amp;Настройки!$B$6)-$F2679)))</f>
        <v/>
      </c>
      <c r="K2679" s="54">
        <f>IF(OR($B2679="",K$3&lt;$D2679+Настройки!$B$7),0,MAX(0,$E2679-MAX(0,SUMIFS(Тех_Движение!$G$2:$G$5111,Тех_Движение!$D$2:$D$5111,$C2679,Тех_Движение!$B$2:$B$5111,"&lt;="&amp;K$3)-$F2679)))</f>
        <v/>
      </c>
      <c r="L2679" s="54">
        <f>IF(OR($B2679="",L$3&lt;$D2679+Настройки!$B$7),0,MAX(0,$E2679-MAX(0,SUMIFS(Тех_Движение!$G$2:$G$5111,Тех_Движение!$D$2:$D$5111,$C2679,Тех_Движение!$B$2:$B$5111,"&lt;="&amp;L$3)-$F2679)))</f>
        <v/>
      </c>
      <c r="M2679" s="54">
        <f>IF(OR($B2679="",M$3&lt;$D2679+Настройки!$B$7),0,MAX(0,$E2679-MAX(0,SUMIFS(Тех_Движение!$G$2:$G$5111,Тех_Движение!$D$2:$D$5111,$C2679,Тех_Движение!$B$2:$B$5111,"&lt;="&amp;M$3)-$F2679)))</f>
        <v/>
      </c>
      <c r="N2679" s="54">
        <f>IF(OR($B2679="",N$3&lt;$D2679+Настройки!$B$7),0,MAX(0,$E2679-MAX(0,SUMIFS(Тех_Движение!$G$2:$G$5111,Тех_Движение!$D$2:$D$5111,$C2679,Тех_Движение!$B$2:$B$5111,"&lt;="&amp;N$3)-$F2679)))</f>
        <v/>
      </c>
      <c r="O2679" s="54">
        <f>IF(OR($B2679="",O$3&lt;$D2679+Настройки!$B$7),0,MAX(0,$E2679-MAX(0,SUMIFS(Тех_Движение!$G$2:$G$5111,Тех_Движение!$D$2:$D$5111,$C2679,Тех_Движение!$B$2:$B$5111,"&lt;="&amp;O$3)-$F2679)))</f>
        <v/>
      </c>
      <c r="P2679" s="54">
        <f>IF(OR($B2679="",P$3&lt;$D2679+Настройки!$B$7),0,MAX(0,$E2679-MAX(0,SUMIFS(Тех_Движение!$G$2:$G$5111,Тех_Движение!$D$2:$D$5111,$C2679,Тех_Движение!$B$2:$B$5111,"&lt;="&amp;P$3)-$F2679)))</f>
        <v/>
      </c>
      <c r="Q2679" s="54">
        <f>IF(OR($B2679="",Q$3&lt;$D2679+Настройки!$B$7),0,MAX(0,$E2679-MAX(0,SUMIFS(Тех_Движение!$G$2:$G$5111,Тех_Движение!$D$2:$D$5111,$C2679,Тех_Движение!$B$2:$B$5111,"&lt;="&amp;Q$3)-$F2679)))</f>
        <v/>
      </c>
      <c r="R2679" s="54">
        <f>IF($B2679="","",SUM($K2679:$Q2679))</f>
        <v/>
      </c>
      <c r="S2679" s="56">
        <f>IF($B2679="","",VLOOKUP($C2679,Настройки!$A$11:$L$17,9,FALSE))</f>
        <v/>
      </c>
      <c r="T2679" s="56">
        <f>IF($B2679="","",$R2679*$S2679)</f>
        <v/>
      </c>
    </row>
    <row r="2680">
      <c r="A2680" s="20">
        <f>Тех_Движение!$A$2677</f>
        <v/>
      </c>
      <c r="B2680" s="20">
        <f>IF(Тех_Движение!$F$2677&gt;0,Тех_Движение!$I$2677,"")</f>
        <v/>
      </c>
      <c r="C2680" s="20">
        <f>IF($B2680="","",Тех_Движение!$D$2677)</f>
        <v/>
      </c>
      <c r="D2680" s="42">
        <f>IF($B2680="","",Тех_Движение!$B$2677)</f>
        <v/>
      </c>
      <c r="E2680" s="54">
        <f>IF($B2680="","",Тех_Движение!$F$2677)</f>
        <v/>
      </c>
      <c r="F2680" s="54">
        <f>IF($B2680="","",SUMIFS($E$5:$E2679,$C$5:$C2679,$C2680))</f>
        <v/>
      </c>
      <c r="G2680" s="54">
        <f>IF($B2680="","",MAX(0,$E2680-MAX(0,SUMIFS(Тех_Движение!$G$2:$G$5111,Тех_Движение!$D$2:$D$5111,$C2680,Тех_Движение!$B$2:$B$5111,"&lt;="&amp;Настройки!$B$5-1)-$F2680)))</f>
        <v/>
      </c>
      <c r="H2680" s="54">
        <f>IF($B2680="","",IF(AND($D2680&gt;=Настройки!$B$5,$D2680&lt;=Настройки!$B$6),$E2680,0))</f>
        <v/>
      </c>
      <c r="I2680" s="54">
        <f>IF($B2680="","",$G2680+$H2680-$J2680)</f>
        <v/>
      </c>
      <c r="J2680" s="54">
        <f>IF($B2680="","",MAX(0,$E2680-MAX(0,SUMIFS(Тех_Движение!$G$2:$G$5111,Тех_Движение!$D$2:$D$5111,$C2680,Тех_Движение!$B$2:$B$5111,"&lt;="&amp;Настройки!$B$6)-$F2680)))</f>
        <v/>
      </c>
      <c r="K2680" s="54">
        <f>IF(OR($B2680="",K$3&lt;$D2680+Настройки!$B$7),0,MAX(0,$E2680-MAX(0,SUMIFS(Тех_Движение!$G$2:$G$5111,Тех_Движение!$D$2:$D$5111,$C2680,Тех_Движение!$B$2:$B$5111,"&lt;="&amp;K$3)-$F2680)))</f>
        <v/>
      </c>
      <c r="L2680" s="54">
        <f>IF(OR($B2680="",L$3&lt;$D2680+Настройки!$B$7),0,MAX(0,$E2680-MAX(0,SUMIFS(Тех_Движение!$G$2:$G$5111,Тех_Движение!$D$2:$D$5111,$C2680,Тех_Движение!$B$2:$B$5111,"&lt;="&amp;L$3)-$F2680)))</f>
        <v/>
      </c>
      <c r="M2680" s="54">
        <f>IF(OR($B2680="",M$3&lt;$D2680+Настройки!$B$7),0,MAX(0,$E2680-MAX(0,SUMIFS(Тех_Движение!$G$2:$G$5111,Тех_Движение!$D$2:$D$5111,$C2680,Тех_Движение!$B$2:$B$5111,"&lt;="&amp;M$3)-$F2680)))</f>
        <v/>
      </c>
      <c r="N2680" s="54">
        <f>IF(OR($B2680="",N$3&lt;$D2680+Настройки!$B$7),0,MAX(0,$E2680-MAX(0,SUMIFS(Тех_Движение!$G$2:$G$5111,Тех_Движение!$D$2:$D$5111,$C2680,Тех_Движение!$B$2:$B$5111,"&lt;="&amp;N$3)-$F2680)))</f>
        <v/>
      </c>
      <c r="O2680" s="54">
        <f>IF(OR($B2680="",O$3&lt;$D2680+Настройки!$B$7),0,MAX(0,$E2680-MAX(0,SUMIFS(Тех_Движение!$G$2:$G$5111,Тех_Движение!$D$2:$D$5111,$C2680,Тех_Движение!$B$2:$B$5111,"&lt;="&amp;O$3)-$F2680)))</f>
        <v/>
      </c>
      <c r="P2680" s="54">
        <f>IF(OR($B2680="",P$3&lt;$D2680+Настройки!$B$7),0,MAX(0,$E2680-MAX(0,SUMIFS(Тех_Движение!$G$2:$G$5111,Тех_Движение!$D$2:$D$5111,$C2680,Тех_Движение!$B$2:$B$5111,"&lt;="&amp;P$3)-$F2680)))</f>
        <v/>
      </c>
      <c r="Q2680" s="54">
        <f>IF(OR($B2680="",Q$3&lt;$D2680+Настройки!$B$7),0,MAX(0,$E2680-MAX(0,SUMIFS(Тех_Движение!$G$2:$G$5111,Тех_Движение!$D$2:$D$5111,$C2680,Тех_Движение!$B$2:$B$5111,"&lt;="&amp;Q$3)-$F2680)))</f>
        <v/>
      </c>
      <c r="R2680" s="54">
        <f>IF($B2680="","",SUM($K2680:$Q2680))</f>
        <v/>
      </c>
      <c r="S2680" s="56">
        <f>IF($B2680="","",VLOOKUP($C2680,Настройки!$A$11:$L$17,9,FALSE))</f>
        <v/>
      </c>
      <c r="T2680" s="56">
        <f>IF($B2680="","",$R2680*$S2680)</f>
        <v/>
      </c>
    </row>
    <row r="2681">
      <c r="A2681" s="20">
        <f>Тех_Движение!$A$2678</f>
        <v/>
      </c>
      <c r="B2681" s="20">
        <f>IF(Тех_Движение!$F$2678&gt;0,Тех_Движение!$I$2678,"")</f>
        <v/>
      </c>
      <c r="C2681" s="20">
        <f>IF($B2681="","",Тех_Движение!$D$2678)</f>
        <v/>
      </c>
      <c r="D2681" s="42">
        <f>IF($B2681="","",Тех_Движение!$B$2678)</f>
        <v/>
      </c>
      <c r="E2681" s="54">
        <f>IF($B2681="","",Тех_Движение!$F$2678)</f>
        <v/>
      </c>
      <c r="F2681" s="54">
        <f>IF($B2681="","",SUMIFS($E$5:$E2680,$C$5:$C2680,$C2681))</f>
        <v/>
      </c>
      <c r="G2681" s="54">
        <f>IF($B2681="","",MAX(0,$E2681-MAX(0,SUMIFS(Тех_Движение!$G$2:$G$5111,Тех_Движение!$D$2:$D$5111,$C2681,Тех_Движение!$B$2:$B$5111,"&lt;="&amp;Настройки!$B$5-1)-$F2681)))</f>
        <v/>
      </c>
      <c r="H2681" s="54">
        <f>IF($B2681="","",IF(AND($D2681&gt;=Настройки!$B$5,$D2681&lt;=Настройки!$B$6),$E2681,0))</f>
        <v/>
      </c>
      <c r="I2681" s="54">
        <f>IF($B2681="","",$G2681+$H2681-$J2681)</f>
        <v/>
      </c>
      <c r="J2681" s="54">
        <f>IF($B2681="","",MAX(0,$E2681-MAX(0,SUMIFS(Тех_Движение!$G$2:$G$5111,Тех_Движение!$D$2:$D$5111,$C2681,Тех_Движение!$B$2:$B$5111,"&lt;="&amp;Настройки!$B$6)-$F2681)))</f>
        <v/>
      </c>
      <c r="K2681" s="54">
        <f>IF(OR($B2681="",K$3&lt;$D2681+Настройки!$B$7),0,MAX(0,$E2681-MAX(0,SUMIFS(Тех_Движение!$G$2:$G$5111,Тех_Движение!$D$2:$D$5111,$C2681,Тех_Движение!$B$2:$B$5111,"&lt;="&amp;K$3)-$F2681)))</f>
        <v/>
      </c>
      <c r="L2681" s="54">
        <f>IF(OR($B2681="",L$3&lt;$D2681+Настройки!$B$7),0,MAX(0,$E2681-MAX(0,SUMIFS(Тех_Движение!$G$2:$G$5111,Тех_Движение!$D$2:$D$5111,$C2681,Тех_Движение!$B$2:$B$5111,"&lt;="&amp;L$3)-$F2681)))</f>
        <v/>
      </c>
      <c r="M2681" s="54">
        <f>IF(OR($B2681="",M$3&lt;$D2681+Настройки!$B$7),0,MAX(0,$E2681-MAX(0,SUMIFS(Тех_Движение!$G$2:$G$5111,Тех_Движение!$D$2:$D$5111,$C2681,Тех_Движение!$B$2:$B$5111,"&lt;="&amp;M$3)-$F2681)))</f>
        <v/>
      </c>
      <c r="N2681" s="54">
        <f>IF(OR($B2681="",N$3&lt;$D2681+Настройки!$B$7),0,MAX(0,$E2681-MAX(0,SUMIFS(Тех_Движение!$G$2:$G$5111,Тех_Движение!$D$2:$D$5111,$C2681,Тех_Движение!$B$2:$B$5111,"&lt;="&amp;N$3)-$F2681)))</f>
        <v/>
      </c>
      <c r="O2681" s="54">
        <f>IF(OR($B2681="",O$3&lt;$D2681+Настройки!$B$7),0,MAX(0,$E2681-MAX(0,SUMIFS(Тех_Движение!$G$2:$G$5111,Тех_Движение!$D$2:$D$5111,$C2681,Тех_Движение!$B$2:$B$5111,"&lt;="&amp;O$3)-$F2681)))</f>
        <v/>
      </c>
      <c r="P2681" s="54">
        <f>IF(OR($B2681="",P$3&lt;$D2681+Настройки!$B$7),0,MAX(0,$E2681-MAX(0,SUMIFS(Тех_Движение!$G$2:$G$5111,Тех_Движение!$D$2:$D$5111,$C2681,Тех_Движение!$B$2:$B$5111,"&lt;="&amp;P$3)-$F2681)))</f>
        <v/>
      </c>
      <c r="Q2681" s="54">
        <f>IF(OR($B2681="",Q$3&lt;$D2681+Настройки!$B$7),0,MAX(0,$E2681-MAX(0,SUMIFS(Тех_Движение!$G$2:$G$5111,Тех_Движение!$D$2:$D$5111,$C2681,Тех_Движение!$B$2:$B$5111,"&lt;="&amp;Q$3)-$F2681)))</f>
        <v/>
      </c>
      <c r="R2681" s="54">
        <f>IF($B2681="","",SUM($K2681:$Q2681))</f>
        <v/>
      </c>
      <c r="S2681" s="56">
        <f>IF($B2681="","",VLOOKUP($C2681,Настройки!$A$11:$L$17,9,FALSE))</f>
        <v/>
      </c>
      <c r="T2681" s="56">
        <f>IF($B2681="","",$R2681*$S2681)</f>
        <v/>
      </c>
    </row>
    <row r="2682">
      <c r="A2682" s="20">
        <f>Тех_Движение!$A$2679</f>
        <v/>
      </c>
      <c r="B2682" s="20">
        <f>IF(Тех_Движение!$F$2679&gt;0,Тех_Движение!$I$2679,"")</f>
        <v/>
      </c>
      <c r="C2682" s="20">
        <f>IF($B2682="","",Тех_Движение!$D$2679)</f>
        <v/>
      </c>
      <c r="D2682" s="42">
        <f>IF($B2682="","",Тех_Движение!$B$2679)</f>
        <v/>
      </c>
      <c r="E2682" s="54">
        <f>IF($B2682="","",Тех_Движение!$F$2679)</f>
        <v/>
      </c>
      <c r="F2682" s="54">
        <f>IF($B2682="","",SUMIFS($E$5:$E2681,$C$5:$C2681,$C2682))</f>
        <v/>
      </c>
      <c r="G2682" s="54">
        <f>IF($B2682="","",MAX(0,$E2682-MAX(0,SUMIFS(Тех_Движение!$G$2:$G$5111,Тех_Движение!$D$2:$D$5111,$C2682,Тех_Движение!$B$2:$B$5111,"&lt;="&amp;Настройки!$B$5-1)-$F2682)))</f>
        <v/>
      </c>
      <c r="H2682" s="54">
        <f>IF($B2682="","",IF(AND($D2682&gt;=Настройки!$B$5,$D2682&lt;=Настройки!$B$6),$E2682,0))</f>
        <v/>
      </c>
      <c r="I2682" s="54">
        <f>IF($B2682="","",$G2682+$H2682-$J2682)</f>
        <v/>
      </c>
      <c r="J2682" s="54">
        <f>IF($B2682="","",MAX(0,$E2682-MAX(0,SUMIFS(Тех_Движение!$G$2:$G$5111,Тех_Движение!$D$2:$D$5111,$C2682,Тех_Движение!$B$2:$B$5111,"&lt;="&amp;Настройки!$B$6)-$F2682)))</f>
        <v/>
      </c>
      <c r="K2682" s="54">
        <f>IF(OR($B2682="",K$3&lt;$D2682+Настройки!$B$7),0,MAX(0,$E2682-MAX(0,SUMIFS(Тех_Движение!$G$2:$G$5111,Тех_Движение!$D$2:$D$5111,$C2682,Тех_Движение!$B$2:$B$5111,"&lt;="&amp;K$3)-$F2682)))</f>
        <v/>
      </c>
      <c r="L2682" s="54">
        <f>IF(OR($B2682="",L$3&lt;$D2682+Настройки!$B$7),0,MAX(0,$E2682-MAX(0,SUMIFS(Тех_Движение!$G$2:$G$5111,Тех_Движение!$D$2:$D$5111,$C2682,Тех_Движение!$B$2:$B$5111,"&lt;="&amp;L$3)-$F2682)))</f>
        <v/>
      </c>
      <c r="M2682" s="54">
        <f>IF(OR($B2682="",M$3&lt;$D2682+Настройки!$B$7),0,MAX(0,$E2682-MAX(0,SUMIFS(Тех_Движение!$G$2:$G$5111,Тех_Движение!$D$2:$D$5111,$C2682,Тех_Движение!$B$2:$B$5111,"&lt;="&amp;M$3)-$F2682)))</f>
        <v/>
      </c>
      <c r="N2682" s="54">
        <f>IF(OR($B2682="",N$3&lt;$D2682+Настройки!$B$7),0,MAX(0,$E2682-MAX(0,SUMIFS(Тех_Движение!$G$2:$G$5111,Тех_Движение!$D$2:$D$5111,$C2682,Тех_Движение!$B$2:$B$5111,"&lt;="&amp;N$3)-$F2682)))</f>
        <v/>
      </c>
      <c r="O2682" s="54">
        <f>IF(OR($B2682="",O$3&lt;$D2682+Настройки!$B$7),0,MAX(0,$E2682-MAX(0,SUMIFS(Тех_Движение!$G$2:$G$5111,Тех_Движение!$D$2:$D$5111,$C2682,Тех_Движение!$B$2:$B$5111,"&lt;="&amp;O$3)-$F2682)))</f>
        <v/>
      </c>
      <c r="P2682" s="54">
        <f>IF(OR($B2682="",P$3&lt;$D2682+Настройки!$B$7),0,MAX(0,$E2682-MAX(0,SUMIFS(Тех_Движение!$G$2:$G$5111,Тех_Движение!$D$2:$D$5111,$C2682,Тех_Движение!$B$2:$B$5111,"&lt;="&amp;P$3)-$F2682)))</f>
        <v/>
      </c>
      <c r="Q2682" s="54">
        <f>IF(OR($B2682="",Q$3&lt;$D2682+Настройки!$B$7),0,MAX(0,$E2682-MAX(0,SUMIFS(Тех_Движение!$G$2:$G$5111,Тех_Движение!$D$2:$D$5111,$C2682,Тех_Движение!$B$2:$B$5111,"&lt;="&amp;Q$3)-$F2682)))</f>
        <v/>
      </c>
      <c r="R2682" s="54">
        <f>IF($B2682="","",SUM($K2682:$Q2682))</f>
        <v/>
      </c>
      <c r="S2682" s="56">
        <f>IF($B2682="","",VLOOKUP($C2682,Настройки!$A$11:$L$17,9,FALSE))</f>
        <v/>
      </c>
      <c r="T2682" s="56">
        <f>IF($B2682="","",$R2682*$S2682)</f>
        <v/>
      </c>
    </row>
    <row r="2683">
      <c r="A2683" s="20">
        <f>Тех_Движение!$A$2680</f>
        <v/>
      </c>
      <c r="B2683" s="20">
        <f>IF(Тех_Движение!$F$2680&gt;0,Тех_Движение!$I$2680,"")</f>
        <v/>
      </c>
      <c r="C2683" s="20">
        <f>IF($B2683="","",Тех_Движение!$D$2680)</f>
        <v/>
      </c>
      <c r="D2683" s="42">
        <f>IF($B2683="","",Тех_Движение!$B$2680)</f>
        <v/>
      </c>
      <c r="E2683" s="54">
        <f>IF($B2683="","",Тех_Движение!$F$2680)</f>
        <v/>
      </c>
      <c r="F2683" s="54">
        <f>IF($B2683="","",SUMIFS($E$5:$E2682,$C$5:$C2682,$C2683))</f>
        <v/>
      </c>
      <c r="G2683" s="54">
        <f>IF($B2683="","",MAX(0,$E2683-MAX(0,SUMIFS(Тех_Движение!$G$2:$G$5111,Тех_Движение!$D$2:$D$5111,$C2683,Тех_Движение!$B$2:$B$5111,"&lt;="&amp;Настройки!$B$5-1)-$F2683)))</f>
        <v/>
      </c>
      <c r="H2683" s="54">
        <f>IF($B2683="","",IF(AND($D2683&gt;=Настройки!$B$5,$D2683&lt;=Настройки!$B$6),$E2683,0))</f>
        <v/>
      </c>
      <c r="I2683" s="54">
        <f>IF($B2683="","",$G2683+$H2683-$J2683)</f>
        <v/>
      </c>
      <c r="J2683" s="54">
        <f>IF($B2683="","",MAX(0,$E2683-MAX(0,SUMIFS(Тех_Движение!$G$2:$G$5111,Тех_Движение!$D$2:$D$5111,$C2683,Тех_Движение!$B$2:$B$5111,"&lt;="&amp;Настройки!$B$6)-$F2683)))</f>
        <v/>
      </c>
      <c r="K2683" s="54">
        <f>IF(OR($B2683="",K$3&lt;$D2683+Настройки!$B$7),0,MAX(0,$E2683-MAX(0,SUMIFS(Тех_Движение!$G$2:$G$5111,Тех_Движение!$D$2:$D$5111,$C2683,Тех_Движение!$B$2:$B$5111,"&lt;="&amp;K$3)-$F2683)))</f>
        <v/>
      </c>
      <c r="L2683" s="54">
        <f>IF(OR($B2683="",L$3&lt;$D2683+Настройки!$B$7),0,MAX(0,$E2683-MAX(0,SUMIFS(Тех_Движение!$G$2:$G$5111,Тех_Движение!$D$2:$D$5111,$C2683,Тех_Движение!$B$2:$B$5111,"&lt;="&amp;L$3)-$F2683)))</f>
        <v/>
      </c>
      <c r="M2683" s="54">
        <f>IF(OR($B2683="",M$3&lt;$D2683+Настройки!$B$7),0,MAX(0,$E2683-MAX(0,SUMIFS(Тех_Движение!$G$2:$G$5111,Тех_Движение!$D$2:$D$5111,$C2683,Тех_Движение!$B$2:$B$5111,"&lt;="&amp;M$3)-$F2683)))</f>
        <v/>
      </c>
      <c r="N2683" s="54">
        <f>IF(OR($B2683="",N$3&lt;$D2683+Настройки!$B$7),0,MAX(0,$E2683-MAX(0,SUMIFS(Тех_Движение!$G$2:$G$5111,Тех_Движение!$D$2:$D$5111,$C2683,Тех_Движение!$B$2:$B$5111,"&lt;="&amp;N$3)-$F2683)))</f>
        <v/>
      </c>
      <c r="O2683" s="54">
        <f>IF(OR($B2683="",O$3&lt;$D2683+Настройки!$B$7),0,MAX(0,$E2683-MAX(0,SUMIFS(Тех_Движение!$G$2:$G$5111,Тех_Движение!$D$2:$D$5111,$C2683,Тех_Движение!$B$2:$B$5111,"&lt;="&amp;O$3)-$F2683)))</f>
        <v/>
      </c>
      <c r="P2683" s="54">
        <f>IF(OR($B2683="",P$3&lt;$D2683+Настройки!$B$7),0,MAX(0,$E2683-MAX(0,SUMIFS(Тех_Движение!$G$2:$G$5111,Тех_Движение!$D$2:$D$5111,$C2683,Тех_Движение!$B$2:$B$5111,"&lt;="&amp;P$3)-$F2683)))</f>
        <v/>
      </c>
      <c r="Q2683" s="54">
        <f>IF(OR($B2683="",Q$3&lt;$D2683+Настройки!$B$7),0,MAX(0,$E2683-MAX(0,SUMIFS(Тех_Движение!$G$2:$G$5111,Тех_Движение!$D$2:$D$5111,$C2683,Тех_Движение!$B$2:$B$5111,"&lt;="&amp;Q$3)-$F2683)))</f>
        <v/>
      </c>
      <c r="R2683" s="54">
        <f>IF($B2683="","",SUM($K2683:$Q2683))</f>
        <v/>
      </c>
      <c r="S2683" s="56">
        <f>IF($B2683="","",VLOOKUP($C2683,Настройки!$A$11:$L$17,9,FALSE))</f>
        <v/>
      </c>
      <c r="T2683" s="56">
        <f>IF($B2683="","",$R2683*$S2683)</f>
        <v/>
      </c>
    </row>
    <row r="2684">
      <c r="A2684" s="20">
        <f>Тех_Движение!$A$2681</f>
        <v/>
      </c>
      <c r="B2684" s="20">
        <f>IF(Тех_Движение!$F$2681&gt;0,Тех_Движение!$I$2681,"")</f>
        <v/>
      </c>
      <c r="C2684" s="20">
        <f>IF($B2684="","",Тех_Движение!$D$2681)</f>
        <v/>
      </c>
      <c r="D2684" s="42">
        <f>IF($B2684="","",Тех_Движение!$B$2681)</f>
        <v/>
      </c>
      <c r="E2684" s="54">
        <f>IF($B2684="","",Тех_Движение!$F$2681)</f>
        <v/>
      </c>
      <c r="F2684" s="54">
        <f>IF($B2684="","",SUMIFS($E$5:$E2683,$C$5:$C2683,$C2684))</f>
        <v/>
      </c>
      <c r="G2684" s="54">
        <f>IF($B2684="","",MAX(0,$E2684-MAX(0,SUMIFS(Тех_Движение!$G$2:$G$5111,Тех_Движение!$D$2:$D$5111,$C2684,Тех_Движение!$B$2:$B$5111,"&lt;="&amp;Настройки!$B$5-1)-$F2684)))</f>
        <v/>
      </c>
      <c r="H2684" s="54">
        <f>IF($B2684="","",IF(AND($D2684&gt;=Настройки!$B$5,$D2684&lt;=Настройки!$B$6),$E2684,0))</f>
        <v/>
      </c>
      <c r="I2684" s="54">
        <f>IF($B2684="","",$G2684+$H2684-$J2684)</f>
        <v/>
      </c>
      <c r="J2684" s="54">
        <f>IF($B2684="","",MAX(0,$E2684-MAX(0,SUMIFS(Тех_Движение!$G$2:$G$5111,Тех_Движение!$D$2:$D$5111,$C2684,Тех_Движение!$B$2:$B$5111,"&lt;="&amp;Настройки!$B$6)-$F2684)))</f>
        <v/>
      </c>
      <c r="K2684" s="54">
        <f>IF(OR($B2684="",K$3&lt;$D2684+Настройки!$B$7),0,MAX(0,$E2684-MAX(0,SUMIFS(Тех_Движение!$G$2:$G$5111,Тех_Движение!$D$2:$D$5111,$C2684,Тех_Движение!$B$2:$B$5111,"&lt;="&amp;K$3)-$F2684)))</f>
        <v/>
      </c>
      <c r="L2684" s="54">
        <f>IF(OR($B2684="",L$3&lt;$D2684+Настройки!$B$7),0,MAX(0,$E2684-MAX(0,SUMIFS(Тех_Движение!$G$2:$G$5111,Тех_Движение!$D$2:$D$5111,$C2684,Тех_Движение!$B$2:$B$5111,"&lt;="&amp;L$3)-$F2684)))</f>
        <v/>
      </c>
      <c r="M2684" s="54">
        <f>IF(OR($B2684="",M$3&lt;$D2684+Настройки!$B$7),0,MAX(0,$E2684-MAX(0,SUMIFS(Тех_Движение!$G$2:$G$5111,Тех_Движение!$D$2:$D$5111,$C2684,Тех_Движение!$B$2:$B$5111,"&lt;="&amp;M$3)-$F2684)))</f>
        <v/>
      </c>
      <c r="N2684" s="54">
        <f>IF(OR($B2684="",N$3&lt;$D2684+Настройки!$B$7),0,MAX(0,$E2684-MAX(0,SUMIFS(Тех_Движение!$G$2:$G$5111,Тех_Движение!$D$2:$D$5111,$C2684,Тех_Движение!$B$2:$B$5111,"&lt;="&amp;N$3)-$F2684)))</f>
        <v/>
      </c>
      <c r="O2684" s="54">
        <f>IF(OR($B2684="",O$3&lt;$D2684+Настройки!$B$7),0,MAX(0,$E2684-MAX(0,SUMIFS(Тех_Движение!$G$2:$G$5111,Тех_Движение!$D$2:$D$5111,$C2684,Тех_Движение!$B$2:$B$5111,"&lt;="&amp;O$3)-$F2684)))</f>
        <v/>
      </c>
      <c r="P2684" s="54">
        <f>IF(OR($B2684="",P$3&lt;$D2684+Настройки!$B$7),0,MAX(0,$E2684-MAX(0,SUMIFS(Тех_Движение!$G$2:$G$5111,Тех_Движение!$D$2:$D$5111,$C2684,Тех_Движение!$B$2:$B$5111,"&lt;="&amp;P$3)-$F2684)))</f>
        <v/>
      </c>
      <c r="Q2684" s="54">
        <f>IF(OR($B2684="",Q$3&lt;$D2684+Настройки!$B$7),0,MAX(0,$E2684-MAX(0,SUMIFS(Тех_Движение!$G$2:$G$5111,Тех_Движение!$D$2:$D$5111,$C2684,Тех_Движение!$B$2:$B$5111,"&lt;="&amp;Q$3)-$F2684)))</f>
        <v/>
      </c>
      <c r="R2684" s="54">
        <f>IF($B2684="","",SUM($K2684:$Q2684))</f>
        <v/>
      </c>
      <c r="S2684" s="56">
        <f>IF($B2684="","",VLOOKUP($C2684,Настройки!$A$11:$L$17,9,FALSE))</f>
        <v/>
      </c>
      <c r="T2684" s="56">
        <f>IF($B2684="","",$R2684*$S2684)</f>
        <v/>
      </c>
    </row>
    <row r="2685">
      <c r="A2685" s="20">
        <f>Тех_Движение!$A$2682</f>
        <v/>
      </c>
      <c r="B2685" s="20">
        <f>IF(Тех_Движение!$F$2682&gt;0,Тех_Движение!$I$2682,"")</f>
        <v/>
      </c>
      <c r="C2685" s="20">
        <f>IF($B2685="","",Тех_Движение!$D$2682)</f>
        <v/>
      </c>
      <c r="D2685" s="42">
        <f>IF($B2685="","",Тех_Движение!$B$2682)</f>
        <v/>
      </c>
      <c r="E2685" s="54">
        <f>IF($B2685="","",Тех_Движение!$F$2682)</f>
        <v/>
      </c>
      <c r="F2685" s="54">
        <f>IF($B2685="","",SUMIFS($E$5:$E2684,$C$5:$C2684,$C2685))</f>
        <v/>
      </c>
      <c r="G2685" s="54">
        <f>IF($B2685="","",MAX(0,$E2685-MAX(0,SUMIFS(Тех_Движение!$G$2:$G$5111,Тех_Движение!$D$2:$D$5111,$C2685,Тех_Движение!$B$2:$B$5111,"&lt;="&amp;Настройки!$B$5-1)-$F2685)))</f>
        <v/>
      </c>
      <c r="H2685" s="54">
        <f>IF($B2685="","",IF(AND($D2685&gt;=Настройки!$B$5,$D2685&lt;=Настройки!$B$6),$E2685,0))</f>
        <v/>
      </c>
      <c r="I2685" s="54">
        <f>IF($B2685="","",$G2685+$H2685-$J2685)</f>
        <v/>
      </c>
      <c r="J2685" s="54">
        <f>IF($B2685="","",MAX(0,$E2685-MAX(0,SUMIFS(Тех_Движение!$G$2:$G$5111,Тех_Движение!$D$2:$D$5111,$C2685,Тех_Движение!$B$2:$B$5111,"&lt;="&amp;Настройки!$B$6)-$F2685)))</f>
        <v/>
      </c>
      <c r="K2685" s="54">
        <f>IF(OR($B2685="",K$3&lt;$D2685+Настройки!$B$7),0,MAX(0,$E2685-MAX(0,SUMIFS(Тех_Движение!$G$2:$G$5111,Тех_Движение!$D$2:$D$5111,$C2685,Тех_Движение!$B$2:$B$5111,"&lt;="&amp;K$3)-$F2685)))</f>
        <v/>
      </c>
      <c r="L2685" s="54">
        <f>IF(OR($B2685="",L$3&lt;$D2685+Настройки!$B$7),0,MAX(0,$E2685-MAX(0,SUMIFS(Тех_Движение!$G$2:$G$5111,Тех_Движение!$D$2:$D$5111,$C2685,Тех_Движение!$B$2:$B$5111,"&lt;="&amp;L$3)-$F2685)))</f>
        <v/>
      </c>
      <c r="M2685" s="54">
        <f>IF(OR($B2685="",M$3&lt;$D2685+Настройки!$B$7),0,MAX(0,$E2685-MAX(0,SUMIFS(Тех_Движение!$G$2:$G$5111,Тех_Движение!$D$2:$D$5111,$C2685,Тех_Движение!$B$2:$B$5111,"&lt;="&amp;M$3)-$F2685)))</f>
        <v/>
      </c>
      <c r="N2685" s="54">
        <f>IF(OR($B2685="",N$3&lt;$D2685+Настройки!$B$7),0,MAX(0,$E2685-MAX(0,SUMIFS(Тех_Движение!$G$2:$G$5111,Тех_Движение!$D$2:$D$5111,$C2685,Тех_Движение!$B$2:$B$5111,"&lt;="&amp;N$3)-$F2685)))</f>
        <v/>
      </c>
      <c r="O2685" s="54">
        <f>IF(OR($B2685="",O$3&lt;$D2685+Настройки!$B$7),0,MAX(0,$E2685-MAX(0,SUMIFS(Тех_Движение!$G$2:$G$5111,Тех_Движение!$D$2:$D$5111,$C2685,Тех_Движение!$B$2:$B$5111,"&lt;="&amp;O$3)-$F2685)))</f>
        <v/>
      </c>
      <c r="P2685" s="54">
        <f>IF(OR($B2685="",P$3&lt;$D2685+Настройки!$B$7),0,MAX(0,$E2685-MAX(0,SUMIFS(Тех_Движение!$G$2:$G$5111,Тех_Движение!$D$2:$D$5111,$C2685,Тех_Движение!$B$2:$B$5111,"&lt;="&amp;P$3)-$F2685)))</f>
        <v/>
      </c>
      <c r="Q2685" s="54">
        <f>IF(OR($B2685="",Q$3&lt;$D2685+Настройки!$B$7),0,MAX(0,$E2685-MAX(0,SUMIFS(Тех_Движение!$G$2:$G$5111,Тех_Движение!$D$2:$D$5111,$C2685,Тех_Движение!$B$2:$B$5111,"&lt;="&amp;Q$3)-$F2685)))</f>
        <v/>
      </c>
      <c r="R2685" s="54">
        <f>IF($B2685="","",SUM($K2685:$Q2685))</f>
        <v/>
      </c>
      <c r="S2685" s="56">
        <f>IF($B2685="","",VLOOKUP($C2685,Настройки!$A$11:$L$17,9,FALSE))</f>
        <v/>
      </c>
      <c r="T2685" s="56">
        <f>IF($B2685="","",$R2685*$S2685)</f>
        <v/>
      </c>
    </row>
    <row r="2686">
      <c r="A2686" s="20">
        <f>Тех_Движение!$A$2683</f>
        <v/>
      </c>
      <c r="B2686" s="20">
        <f>IF(Тех_Движение!$F$2683&gt;0,Тех_Движение!$I$2683,"")</f>
        <v/>
      </c>
      <c r="C2686" s="20">
        <f>IF($B2686="","",Тех_Движение!$D$2683)</f>
        <v/>
      </c>
      <c r="D2686" s="42">
        <f>IF($B2686="","",Тех_Движение!$B$2683)</f>
        <v/>
      </c>
      <c r="E2686" s="54">
        <f>IF($B2686="","",Тех_Движение!$F$2683)</f>
        <v/>
      </c>
      <c r="F2686" s="54">
        <f>IF($B2686="","",SUMIFS($E$5:$E2685,$C$5:$C2685,$C2686))</f>
        <v/>
      </c>
      <c r="G2686" s="54">
        <f>IF($B2686="","",MAX(0,$E2686-MAX(0,SUMIFS(Тех_Движение!$G$2:$G$5111,Тех_Движение!$D$2:$D$5111,$C2686,Тех_Движение!$B$2:$B$5111,"&lt;="&amp;Настройки!$B$5-1)-$F2686)))</f>
        <v/>
      </c>
      <c r="H2686" s="54">
        <f>IF($B2686="","",IF(AND($D2686&gt;=Настройки!$B$5,$D2686&lt;=Настройки!$B$6),$E2686,0))</f>
        <v/>
      </c>
      <c r="I2686" s="54">
        <f>IF($B2686="","",$G2686+$H2686-$J2686)</f>
        <v/>
      </c>
      <c r="J2686" s="54">
        <f>IF($B2686="","",MAX(0,$E2686-MAX(0,SUMIFS(Тех_Движение!$G$2:$G$5111,Тех_Движение!$D$2:$D$5111,$C2686,Тех_Движение!$B$2:$B$5111,"&lt;="&amp;Настройки!$B$6)-$F2686)))</f>
        <v/>
      </c>
      <c r="K2686" s="54">
        <f>IF(OR($B2686="",K$3&lt;$D2686+Настройки!$B$7),0,MAX(0,$E2686-MAX(0,SUMIFS(Тех_Движение!$G$2:$G$5111,Тех_Движение!$D$2:$D$5111,$C2686,Тех_Движение!$B$2:$B$5111,"&lt;="&amp;K$3)-$F2686)))</f>
        <v/>
      </c>
      <c r="L2686" s="54">
        <f>IF(OR($B2686="",L$3&lt;$D2686+Настройки!$B$7),0,MAX(0,$E2686-MAX(0,SUMIFS(Тех_Движение!$G$2:$G$5111,Тех_Движение!$D$2:$D$5111,$C2686,Тех_Движение!$B$2:$B$5111,"&lt;="&amp;L$3)-$F2686)))</f>
        <v/>
      </c>
      <c r="M2686" s="54">
        <f>IF(OR($B2686="",M$3&lt;$D2686+Настройки!$B$7),0,MAX(0,$E2686-MAX(0,SUMIFS(Тех_Движение!$G$2:$G$5111,Тех_Движение!$D$2:$D$5111,$C2686,Тех_Движение!$B$2:$B$5111,"&lt;="&amp;M$3)-$F2686)))</f>
        <v/>
      </c>
      <c r="N2686" s="54">
        <f>IF(OR($B2686="",N$3&lt;$D2686+Настройки!$B$7),0,MAX(0,$E2686-MAX(0,SUMIFS(Тех_Движение!$G$2:$G$5111,Тех_Движение!$D$2:$D$5111,$C2686,Тех_Движение!$B$2:$B$5111,"&lt;="&amp;N$3)-$F2686)))</f>
        <v/>
      </c>
      <c r="O2686" s="54">
        <f>IF(OR($B2686="",O$3&lt;$D2686+Настройки!$B$7),0,MAX(0,$E2686-MAX(0,SUMIFS(Тех_Движение!$G$2:$G$5111,Тех_Движение!$D$2:$D$5111,$C2686,Тех_Движение!$B$2:$B$5111,"&lt;="&amp;O$3)-$F2686)))</f>
        <v/>
      </c>
      <c r="P2686" s="54">
        <f>IF(OR($B2686="",P$3&lt;$D2686+Настройки!$B$7),0,MAX(0,$E2686-MAX(0,SUMIFS(Тех_Движение!$G$2:$G$5111,Тех_Движение!$D$2:$D$5111,$C2686,Тех_Движение!$B$2:$B$5111,"&lt;="&amp;P$3)-$F2686)))</f>
        <v/>
      </c>
      <c r="Q2686" s="54">
        <f>IF(OR($B2686="",Q$3&lt;$D2686+Настройки!$B$7),0,MAX(0,$E2686-MAX(0,SUMIFS(Тех_Движение!$G$2:$G$5111,Тех_Движение!$D$2:$D$5111,$C2686,Тех_Движение!$B$2:$B$5111,"&lt;="&amp;Q$3)-$F2686)))</f>
        <v/>
      </c>
      <c r="R2686" s="54">
        <f>IF($B2686="","",SUM($K2686:$Q2686))</f>
        <v/>
      </c>
      <c r="S2686" s="56">
        <f>IF($B2686="","",VLOOKUP($C2686,Настройки!$A$11:$L$17,9,FALSE))</f>
        <v/>
      </c>
      <c r="T2686" s="56">
        <f>IF($B2686="","",$R2686*$S2686)</f>
        <v/>
      </c>
    </row>
    <row r="2687">
      <c r="A2687" s="20">
        <f>Тех_Движение!$A$2684</f>
        <v/>
      </c>
      <c r="B2687" s="20">
        <f>IF(Тех_Движение!$F$2684&gt;0,Тех_Движение!$I$2684,"")</f>
        <v/>
      </c>
      <c r="C2687" s="20">
        <f>IF($B2687="","",Тех_Движение!$D$2684)</f>
        <v/>
      </c>
      <c r="D2687" s="42">
        <f>IF($B2687="","",Тех_Движение!$B$2684)</f>
        <v/>
      </c>
      <c r="E2687" s="54">
        <f>IF($B2687="","",Тех_Движение!$F$2684)</f>
        <v/>
      </c>
      <c r="F2687" s="54">
        <f>IF($B2687="","",SUMIFS($E$5:$E2686,$C$5:$C2686,$C2687))</f>
        <v/>
      </c>
      <c r="G2687" s="54">
        <f>IF($B2687="","",MAX(0,$E2687-MAX(0,SUMIFS(Тех_Движение!$G$2:$G$5111,Тех_Движение!$D$2:$D$5111,$C2687,Тех_Движение!$B$2:$B$5111,"&lt;="&amp;Настройки!$B$5-1)-$F2687)))</f>
        <v/>
      </c>
      <c r="H2687" s="54">
        <f>IF($B2687="","",IF(AND($D2687&gt;=Настройки!$B$5,$D2687&lt;=Настройки!$B$6),$E2687,0))</f>
        <v/>
      </c>
      <c r="I2687" s="54">
        <f>IF($B2687="","",$G2687+$H2687-$J2687)</f>
        <v/>
      </c>
      <c r="J2687" s="54">
        <f>IF($B2687="","",MAX(0,$E2687-MAX(0,SUMIFS(Тех_Движение!$G$2:$G$5111,Тех_Движение!$D$2:$D$5111,$C2687,Тех_Движение!$B$2:$B$5111,"&lt;="&amp;Настройки!$B$6)-$F2687)))</f>
        <v/>
      </c>
      <c r="K2687" s="54">
        <f>IF(OR($B2687="",K$3&lt;$D2687+Настройки!$B$7),0,MAX(0,$E2687-MAX(0,SUMIFS(Тех_Движение!$G$2:$G$5111,Тех_Движение!$D$2:$D$5111,$C2687,Тех_Движение!$B$2:$B$5111,"&lt;="&amp;K$3)-$F2687)))</f>
        <v/>
      </c>
      <c r="L2687" s="54">
        <f>IF(OR($B2687="",L$3&lt;$D2687+Настройки!$B$7),0,MAX(0,$E2687-MAX(0,SUMIFS(Тех_Движение!$G$2:$G$5111,Тех_Движение!$D$2:$D$5111,$C2687,Тех_Движение!$B$2:$B$5111,"&lt;="&amp;L$3)-$F2687)))</f>
        <v/>
      </c>
      <c r="M2687" s="54">
        <f>IF(OR($B2687="",M$3&lt;$D2687+Настройки!$B$7),0,MAX(0,$E2687-MAX(0,SUMIFS(Тех_Движение!$G$2:$G$5111,Тех_Движение!$D$2:$D$5111,$C2687,Тех_Движение!$B$2:$B$5111,"&lt;="&amp;M$3)-$F2687)))</f>
        <v/>
      </c>
      <c r="N2687" s="54">
        <f>IF(OR($B2687="",N$3&lt;$D2687+Настройки!$B$7),0,MAX(0,$E2687-MAX(0,SUMIFS(Тех_Движение!$G$2:$G$5111,Тех_Движение!$D$2:$D$5111,$C2687,Тех_Движение!$B$2:$B$5111,"&lt;="&amp;N$3)-$F2687)))</f>
        <v/>
      </c>
      <c r="O2687" s="54">
        <f>IF(OR($B2687="",O$3&lt;$D2687+Настройки!$B$7),0,MAX(0,$E2687-MAX(0,SUMIFS(Тех_Движение!$G$2:$G$5111,Тех_Движение!$D$2:$D$5111,$C2687,Тех_Движение!$B$2:$B$5111,"&lt;="&amp;O$3)-$F2687)))</f>
        <v/>
      </c>
      <c r="P2687" s="54">
        <f>IF(OR($B2687="",P$3&lt;$D2687+Настройки!$B$7),0,MAX(0,$E2687-MAX(0,SUMIFS(Тех_Движение!$G$2:$G$5111,Тех_Движение!$D$2:$D$5111,$C2687,Тех_Движение!$B$2:$B$5111,"&lt;="&amp;P$3)-$F2687)))</f>
        <v/>
      </c>
      <c r="Q2687" s="54">
        <f>IF(OR($B2687="",Q$3&lt;$D2687+Настройки!$B$7),0,MAX(0,$E2687-MAX(0,SUMIFS(Тех_Движение!$G$2:$G$5111,Тех_Движение!$D$2:$D$5111,$C2687,Тех_Движение!$B$2:$B$5111,"&lt;="&amp;Q$3)-$F2687)))</f>
        <v/>
      </c>
      <c r="R2687" s="54">
        <f>IF($B2687="","",SUM($K2687:$Q2687))</f>
        <v/>
      </c>
      <c r="S2687" s="56">
        <f>IF($B2687="","",VLOOKUP($C2687,Настройки!$A$11:$L$17,9,FALSE))</f>
        <v/>
      </c>
      <c r="T2687" s="56">
        <f>IF($B2687="","",$R2687*$S2687)</f>
        <v/>
      </c>
    </row>
    <row r="2688">
      <c r="A2688" s="20">
        <f>Тех_Движение!$A$2685</f>
        <v/>
      </c>
      <c r="B2688" s="20">
        <f>IF(Тех_Движение!$F$2685&gt;0,Тех_Движение!$I$2685,"")</f>
        <v/>
      </c>
      <c r="C2688" s="20">
        <f>IF($B2688="","",Тех_Движение!$D$2685)</f>
        <v/>
      </c>
      <c r="D2688" s="42">
        <f>IF($B2688="","",Тех_Движение!$B$2685)</f>
        <v/>
      </c>
      <c r="E2688" s="54">
        <f>IF($B2688="","",Тех_Движение!$F$2685)</f>
        <v/>
      </c>
      <c r="F2688" s="54">
        <f>IF($B2688="","",SUMIFS($E$5:$E2687,$C$5:$C2687,$C2688))</f>
        <v/>
      </c>
      <c r="G2688" s="54">
        <f>IF($B2688="","",MAX(0,$E2688-MAX(0,SUMIFS(Тех_Движение!$G$2:$G$5111,Тех_Движение!$D$2:$D$5111,$C2688,Тех_Движение!$B$2:$B$5111,"&lt;="&amp;Настройки!$B$5-1)-$F2688)))</f>
        <v/>
      </c>
      <c r="H2688" s="54">
        <f>IF($B2688="","",IF(AND($D2688&gt;=Настройки!$B$5,$D2688&lt;=Настройки!$B$6),$E2688,0))</f>
        <v/>
      </c>
      <c r="I2688" s="54">
        <f>IF($B2688="","",$G2688+$H2688-$J2688)</f>
        <v/>
      </c>
      <c r="J2688" s="54">
        <f>IF($B2688="","",MAX(0,$E2688-MAX(0,SUMIFS(Тех_Движение!$G$2:$G$5111,Тех_Движение!$D$2:$D$5111,$C2688,Тех_Движение!$B$2:$B$5111,"&lt;="&amp;Настройки!$B$6)-$F2688)))</f>
        <v/>
      </c>
      <c r="K2688" s="54">
        <f>IF(OR($B2688="",K$3&lt;$D2688+Настройки!$B$7),0,MAX(0,$E2688-MAX(0,SUMIFS(Тех_Движение!$G$2:$G$5111,Тех_Движение!$D$2:$D$5111,$C2688,Тех_Движение!$B$2:$B$5111,"&lt;="&amp;K$3)-$F2688)))</f>
        <v/>
      </c>
      <c r="L2688" s="54">
        <f>IF(OR($B2688="",L$3&lt;$D2688+Настройки!$B$7),0,MAX(0,$E2688-MAX(0,SUMIFS(Тех_Движение!$G$2:$G$5111,Тех_Движение!$D$2:$D$5111,$C2688,Тех_Движение!$B$2:$B$5111,"&lt;="&amp;L$3)-$F2688)))</f>
        <v/>
      </c>
      <c r="M2688" s="54">
        <f>IF(OR($B2688="",M$3&lt;$D2688+Настройки!$B$7),0,MAX(0,$E2688-MAX(0,SUMIFS(Тех_Движение!$G$2:$G$5111,Тех_Движение!$D$2:$D$5111,$C2688,Тех_Движение!$B$2:$B$5111,"&lt;="&amp;M$3)-$F2688)))</f>
        <v/>
      </c>
      <c r="N2688" s="54">
        <f>IF(OR($B2688="",N$3&lt;$D2688+Настройки!$B$7),0,MAX(0,$E2688-MAX(0,SUMIFS(Тех_Движение!$G$2:$G$5111,Тех_Движение!$D$2:$D$5111,$C2688,Тех_Движение!$B$2:$B$5111,"&lt;="&amp;N$3)-$F2688)))</f>
        <v/>
      </c>
      <c r="O2688" s="54">
        <f>IF(OR($B2688="",O$3&lt;$D2688+Настройки!$B$7),0,MAX(0,$E2688-MAX(0,SUMIFS(Тех_Движение!$G$2:$G$5111,Тех_Движение!$D$2:$D$5111,$C2688,Тех_Движение!$B$2:$B$5111,"&lt;="&amp;O$3)-$F2688)))</f>
        <v/>
      </c>
      <c r="P2688" s="54">
        <f>IF(OR($B2688="",P$3&lt;$D2688+Настройки!$B$7),0,MAX(0,$E2688-MAX(0,SUMIFS(Тех_Движение!$G$2:$G$5111,Тех_Движение!$D$2:$D$5111,$C2688,Тех_Движение!$B$2:$B$5111,"&lt;="&amp;P$3)-$F2688)))</f>
        <v/>
      </c>
      <c r="Q2688" s="54">
        <f>IF(OR($B2688="",Q$3&lt;$D2688+Настройки!$B$7),0,MAX(0,$E2688-MAX(0,SUMIFS(Тех_Движение!$G$2:$G$5111,Тех_Движение!$D$2:$D$5111,$C2688,Тех_Движение!$B$2:$B$5111,"&lt;="&amp;Q$3)-$F2688)))</f>
        <v/>
      </c>
      <c r="R2688" s="54">
        <f>IF($B2688="","",SUM($K2688:$Q2688))</f>
        <v/>
      </c>
      <c r="S2688" s="56">
        <f>IF($B2688="","",VLOOKUP($C2688,Настройки!$A$11:$L$17,9,FALSE))</f>
        <v/>
      </c>
      <c r="T2688" s="56">
        <f>IF($B2688="","",$R2688*$S2688)</f>
        <v/>
      </c>
    </row>
    <row r="2689">
      <c r="A2689" s="20">
        <f>Тех_Движение!$A$2686</f>
        <v/>
      </c>
      <c r="B2689" s="20">
        <f>IF(Тех_Движение!$F$2686&gt;0,Тех_Движение!$I$2686,"")</f>
        <v/>
      </c>
      <c r="C2689" s="20">
        <f>IF($B2689="","",Тех_Движение!$D$2686)</f>
        <v/>
      </c>
      <c r="D2689" s="42">
        <f>IF($B2689="","",Тех_Движение!$B$2686)</f>
        <v/>
      </c>
      <c r="E2689" s="54">
        <f>IF($B2689="","",Тех_Движение!$F$2686)</f>
        <v/>
      </c>
      <c r="F2689" s="54">
        <f>IF($B2689="","",SUMIFS($E$5:$E2688,$C$5:$C2688,$C2689))</f>
        <v/>
      </c>
      <c r="G2689" s="54">
        <f>IF($B2689="","",MAX(0,$E2689-MAX(0,SUMIFS(Тех_Движение!$G$2:$G$5111,Тех_Движение!$D$2:$D$5111,$C2689,Тех_Движение!$B$2:$B$5111,"&lt;="&amp;Настройки!$B$5-1)-$F2689)))</f>
        <v/>
      </c>
      <c r="H2689" s="54">
        <f>IF($B2689="","",IF(AND($D2689&gt;=Настройки!$B$5,$D2689&lt;=Настройки!$B$6),$E2689,0))</f>
        <v/>
      </c>
      <c r="I2689" s="54">
        <f>IF($B2689="","",$G2689+$H2689-$J2689)</f>
        <v/>
      </c>
      <c r="J2689" s="54">
        <f>IF($B2689="","",MAX(0,$E2689-MAX(0,SUMIFS(Тех_Движение!$G$2:$G$5111,Тех_Движение!$D$2:$D$5111,$C2689,Тех_Движение!$B$2:$B$5111,"&lt;="&amp;Настройки!$B$6)-$F2689)))</f>
        <v/>
      </c>
      <c r="K2689" s="54">
        <f>IF(OR($B2689="",K$3&lt;$D2689+Настройки!$B$7),0,MAX(0,$E2689-MAX(0,SUMIFS(Тех_Движение!$G$2:$G$5111,Тех_Движение!$D$2:$D$5111,$C2689,Тех_Движение!$B$2:$B$5111,"&lt;="&amp;K$3)-$F2689)))</f>
        <v/>
      </c>
      <c r="L2689" s="54">
        <f>IF(OR($B2689="",L$3&lt;$D2689+Настройки!$B$7),0,MAX(0,$E2689-MAX(0,SUMIFS(Тех_Движение!$G$2:$G$5111,Тех_Движение!$D$2:$D$5111,$C2689,Тех_Движение!$B$2:$B$5111,"&lt;="&amp;L$3)-$F2689)))</f>
        <v/>
      </c>
      <c r="M2689" s="54">
        <f>IF(OR($B2689="",M$3&lt;$D2689+Настройки!$B$7),0,MAX(0,$E2689-MAX(0,SUMIFS(Тех_Движение!$G$2:$G$5111,Тех_Движение!$D$2:$D$5111,$C2689,Тех_Движение!$B$2:$B$5111,"&lt;="&amp;M$3)-$F2689)))</f>
        <v/>
      </c>
      <c r="N2689" s="54">
        <f>IF(OR($B2689="",N$3&lt;$D2689+Настройки!$B$7),0,MAX(0,$E2689-MAX(0,SUMIFS(Тех_Движение!$G$2:$G$5111,Тех_Движение!$D$2:$D$5111,$C2689,Тех_Движение!$B$2:$B$5111,"&lt;="&amp;N$3)-$F2689)))</f>
        <v/>
      </c>
      <c r="O2689" s="54">
        <f>IF(OR($B2689="",O$3&lt;$D2689+Настройки!$B$7),0,MAX(0,$E2689-MAX(0,SUMIFS(Тех_Движение!$G$2:$G$5111,Тех_Движение!$D$2:$D$5111,$C2689,Тех_Движение!$B$2:$B$5111,"&lt;="&amp;O$3)-$F2689)))</f>
        <v/>
      </c>
      <c r="P2689" s="54">
        <f>IF(OR($B2689="",P$3&lt;$D2689+Настройки!$B$7),0,MAX(0,$E2689-MAX(0,SUMIFS(Тех_Движение!$G$2:$G$5111,Тех_Движение!$D$2:$D$5111,$C2689,Тех_Движение!$B$2:$B$5111,"&lt;="&amp;P$3)-$F2689)))</f>
        <v/>
      </c>
      <c r="Q2689" s="54">
        <f>IF(OR($B2689="",Q$3&lt;$D2689+Настройки!$B$7),0,MAX(0,$E2689-MAX(0,SUMIFS(Тех_Движение!$G$2:$G$5111,Тех_Движение!$D$2:$D$5111,$C2689,Тех_Движение!$B$2:$B$5111,"&lt;="&amp;Q$3)-$F2689)))</f>
        <v/>
      </c>
      <c r="R2689" s="54">
        <f>IF($B2689="","",SUM($K2689:$Q2689))</f>
        <v/>
      </c>
      <c r="S2689" s="56">
        <f>IF($B2689="","",VLOOKUP($C2689,Настройки!$A$11:$L$17,9,FALSE))</f>
        <v/>
      </c>
      <c r="T2689" s="56">
        <f>IF($B2689="","",$R2689*$S2689)</f>
        <v/>
      </c>
    </row>
    <row r="2690">
      <c r="A2690" s="20">
        <f>Тех_Движение!$A$2687</f>
        <v/>
      </c>
      <c r="B2690" s="20">
        <f>IF(Тех_Движение!$F$2687&gt;0,Тех_Движение!$I$2687,"")</f>
        <v/>
      </c>
      <c r="C2690" s="20">
        <f>IF($B2690="","",Тех_Движение!$D$2687)</f>
        <v/>
      </c>
      <c r="D2690" s="42">
        <f>IF($B2690="","",Тех_Движение!$B$2687)</f>
        <v/>
      </c>
      <c r="E2690" s="54">
        <f>IF($B2690="","",Тех_Движение!$F$2687)</f>
        <v/>
      </c>
      <c r="F2690" s="54">
        <f>IF($B2690="","",SUMIFS($E$5:$E2689,$C$5:$C2689,$C2690))</f>
        <v/>
      </c>
      <c r="G2690" s="54">
        <f>IF($B2690="","",MAX(0,$E2690-MAX(0,SUMIFS(Тех_Движение!$G$2:$G$5111,Тех_Движение!$D$2:$D$5111,$C2690,Тех_Движение!$B$2:$B$5111,"&lt;="&amp;Настройки!$B$5-1)-$F2690)))</f>
        <v/>
      </c>
      <c r="H2690" s="54">
        <f>IF($B2690="","",IF(AND($D2690&gt;=Настройки!$B$5,$D2690&lt;=Настройки!$B$6),$E2690,0))</f>
        <v/>
      </c>
      <c r="I2690" s="54">
        <f>IF($B2690="","",$G2690+$H2690-$J2690)</f>
        <v/>
      </c>
      <c r="J2690" s="54">
        <f>IF($B2690="","",MAX(0,$E2690-MAX(0,SUMIFS(Тех_Движение!$G$2:$G$5111,Тех_Движение!$D$2:$D$5111,$C2690,Тех_Движение!$B$2:$B$5111,"&lt;="&amp;Настройки!$B$6)-$F2690)))</f>
        <v/>
      </c>
      <c r="K2690" s="54">
        <f>IF(OR($B2690="",K$3&lt;$D2690+Настройки!$B$7),0,MAX(0,$E2690-MAX(0,SUMIFS(Тех_Движение!$G$2:$G$5111,Тех_Движение!$D$2:$D$5111,$C2690,Тех_Движение!$B$2:$B$5111,"&lt;="&amp;K$3)-$F2690)))</f>
        <v/>
      </c>
      <c r="L2690" s="54">
        <f>IF(OR($B2690="",L$3&lt;$D2690+Настройки!$B$7),0,MAX(0,$E2690-MAX(0,SUMIFS(Тех_Движение!$G$2:$G$5111,Тех_Движение!$D$2:$D$5111,$C2690,Тех_Движение!$B$2:$B$5111,"&lt;="&amp;L$3)-$F2690)))</f>
        <v/>
      </c>
      <c r="M2690" s="54">
        <f>IF(OR($B2690="",M$3&lt;$D2690+Настройки!$B$7),0,MAX(0,$E2690-MAX(0,SUMIFS(Тех_Движение!$G$2:$G$5111,Тех_Движение!$D$2:$D$5111,$C2690,Тех_Движение!$B$2:$B$5111,"&lt;="&amp;M$3)-$F2690)))</f>
        <v/>
      </c>
      <c r="N2690" s="54">
        <f>IF(OR($B2690="",N$3&lt;$D2690+Настройки!$B$7),0,MAX(0,$E2690-MAX(0,SUMIFS(Тех_Движение!$G$2:$G$5111,Тех_Движение!$D$2:$D$5111,$C2690,Тех_Движение!$B$2:$B$5111,"&lt;="&amp;N$3)-$F2690)))</f>
        <v/>
      </c>
      <c r="O2690" s="54">
        <f>IF(OR($B2690="",O$3&lt;$D2690+Настройки!$B$7),0,MAX(0,$E2690-MAX(0,SUMIFS(Тех_Движение!$G$2:$G$5111,Тех_Движение!$D$2:$D$5111,$C2690,Тех_Движение!$B$2:$B$5111,"&lt;="&amp;O$3)-$F2690)))</f>
        <v/>
      </c>
      <c r="P2690" s="54">
        <f>IF(OR($B2690="",P$3&lt;$D2690+Настройки!$B$7),0,MAX(0,$E2690-MAX(0,SUMIFS(Тех_Движение!$G$2:$G$5111,Тех_Движение!$D$2:$D$5111,$C2690,Тех_Движение!$B$2:$B$5111,"&lt;="&amp;P$3)-$F2690)))</f>
        <v/>
      </c>
      <c r="Q2690" s="54">
        <f>IF(OR($B2690="",Q$3&lt;$D2690+Настройки!$B$7),0,MAX(0,$E2690-MAX(0,SUMIFS(Тех_Движение!$G$2:$G$5111,Тех_Движение!$D$2:$D$5111,$C2690,Тех_Движение!$B$2:$B$5111,"&lt;="&amp;Q$3)-$F2690)))</f>
        <v/>
      </c>
      <c r="R2690" s="54">
        <f>IF($B2690="","",SUM($K2690:$Q2690))</f>
        <v/>
      </c>
      <c r="S2690" s="56">
        <f>IF($B2690="","",VLOOKUP($C2690,Настройки!$A$11:$L$17,9,FALSE))</f>
        <v/>
      </c>
      <c r="T2690" s="56">
        <f>IF($B2690="","",$R2690*$S2690)</f>
        <v/>
      </c>
    </row>
    <row r="2691">
      <c r="A2691" s="20">
        <f>Тех_Движение!$A$2688</f>
        <v/>
      </c>
      <c r="B2691" s="20">
        <f>IF(Тех_Движение!$F$2688&gt;0,Тех_Движение!$I$2688,"")</f>
        <v/>
      </c>
      <c r="C2691" s="20">
        <f>IF($B2691="","",Тех_Движение!$D$2688)</f>
        <v/>
      </c>
      <c r="D2691" s="42">
        <f>IF($B2691="","",Тех_Движение!$B$2688)</f>
        <v/>
      </c>
      <c r="E2691" s="54">
        <f>IF($B2691="","",Тех_Движение!$F$2688)</f>
        <v/>
      </c>
      <c r="F2691" s="54">
        <f>IF($B2691="","",SUMIFS($E$5:$E2690,$C$5:$C2690,$C2691))</f>
        <v/>
      </c>
      <c r="G2691" s="54">
        <f>IF($B2691="","",MAX(0,$E2691-MAX(0,SUMIFS(Тех_Движение!$G$2:$G$5111,Тех_Движение!$D$2:$D$5111,$C2691,Тех_Движение!$B$2:$B$5111,"&lt;="&amp;Настройки!$B$5-1)-$F2691)))</f>
        <v/>
      </c>
      <c r="H2691" s="54">
        <f>IF($B2691="","",IF(AND($D2691&gt;=Настройки!$B$5,$D2691&lt;=Настройки!$B$6),$E2691,0))</f>
        <v/>
      </c>
      <c r="I2691" s="54">
        <f>IF($B2691="","",$G2691+$H2691-$J2691)</f>
        <v/>
      </c>
      <c r="J2691" s="54">
        <f>IF($B2691="","",MAX(0,$E2691-MAX(0,SUMIFS(Тех_Движение!$G$2:$G$5111,Тех_Движение!$D$2:$D$5111,$C2691,Тех_Движение!$B$2:$B$5111,"&lt;="&amp;Настройки!$B$6)-$F2691)))</f>
        <v/>
      </c>
      <c r="K2691" s="54">
        <f>IF(OR($B2691="",K$3&lt;$D2691+Настройки!$B$7),0,MAX(0,$E2691-MAX(0,SUMIFS(Тех_Движение!$G$2:$G$5111,Тех_Движение!$D$2:$D$5111,$C2691,Тех_Движение!$B$2:$B$5111,"&lt;="&amp;K$3)-$F2691)))</f>
        <v/>
      </c>
      <c r="L2691" s="54">
        <f>IF(OR($B2691="",L$3&lt;$D2691+Настройки!$B$7),0,MAX(0,$E2691-MAX(0,SUMIFS(Тех_Движение!$G$2:$G$5111,Тех_Движение!$D$2:$D$5111,$C2691,Тех_Движение!$B$2:$B$5111,"&lt;="&amp;L$3)-$F2691)))</f>
        <v/>
      </c>
      <c r="M2691" s="54">
        <f>IF(OR($B2691="",M$3&lt;$D2691+Настройки!$B$7),0,MAX(0,$E2691-MAX(0,SUMIFS(Тех_Движение!$G$2:$G$5111,Тех_Движение!$D$2:$D$5111,$C2691,Тех_Движение!$B$2:$B$5111,"&lt;="&amp;M$3)-$F2691)))</f>
        <v/>
      </c>
      <c r="N2691" s="54">
        <f>IF(OR($B2691="",N$3&lt;$D2691+Настройки!$B$7),0,MAX(0,$E2691-MAX(0,SUMIFS(Тех_Движение!$G$2:$G$5111,Тех_Движение!$D$2:$D$5111,$C2691,Тех_Движение!$B$2:$B$5111,"&lt;="&amp;N$3)-$F2691)))</f>
        <v/>
      </c>
      <c r="O2691" s="54">
        <f>IF(OR($B2691="",O$3&lt;$D2691+Настройки!$B$7),0,MAX(0,$E2691-MAX(0,SUMIFS(Тех_Движение!$G$2:$G$5111,Тех_Движение!$D$2:$D$5111,$C2691,Тех_Движение!$B$2:$B$5111,"&lt;="&amp;O$3)-$F2691)))</f>
        <v/>
      </c>
      <c r="P2691" s="54">
        <f>IF(OR($B2691="",P$3&lt;$D2691+Настройки!$B$7),0,MAX(0,$E2691-MAX(0,SUMIFS(Тех_Движение!$G$2:$G$5111,Тех_Движение!$D$2:$D$5111,$C2691,Тех_Движение!$B$2:$B$5111,"&lt;="&amp;P$3)-$F2691)))</f>
        <v/>
      </c>
      <c r="Q2691" s="54">
        <f>IF(OR($B2691="",Q$3&lt;$D2691+Настройки!$B$7),0,MAX(0,$E2691-MAX(0,SUMIFS(Тех_Движение!$G$2:$G$5111,Тех_Движение!$D$2:$D$5111,$C2691,Тех_Движение!$B$2:$B$5111,"&lt;="&amp;Q$3)-$F2691)))</f>
        <v/>
      </c>
      <c r="R2691" s="54">
        <f>IF($B2691="","",SUM($K2691:$Q2691))</f>
        <v/>
      </c>
      <c r="S2691" s="56">
        <f>IF($B2691="","",VLOOKUP($C2691,Настройки!$A$11:$L$17,9,FALSE))</f>
        <v/>
      </c>
      <c r="T2691" s="56">
        <f>IF($B2691="","",$R2691*$S2691)</f>
        <v/>
      </c>
    </row>
    <row r="2692">
      <c r="A2692" s="20">
        <f>Тех_Движение!$A$2689</f>
        <v/>
      </c>
      <c r="B2692" s="20">
        <f>IF(Тех_Движение!$F$2689&gt;0,Тех_Движение!$I$2689,"")</f>
        <v/>
      </c>
      <c r="C2692" s="20">
        <f>IF($B2692="","",Тех_Движение!$D$2689)</f>
        <v/>
      </c>
      <c r="D2692" s="42">
        <f>IF($B2692="","",Тех_Движение!$B$2689)</f>
        <v/>
      </c>
      <c r="E2692" s="54">
        <f>IF($B2692="","",Тех_Движение!$F$2689)</f>
        <v/>
      </c>
      <c r="F2692" s="54">
        <f>IF($B2692="","",SUMIFS($E$5:$E2691,$C$5:$C2691,$C2692))</f>
        <v/>
      </c>
      <c r="G2692" s="54">
        <f>IF($B2692="","",MAX(0,$E2692-MAX(0,SUMIFS(Тех_Движение!$G$2:$G$5111,Тех_Движение!$D$2:$D$5111,$C2692,Тех_Движение!$B$2:$B$5111,"&lt;="&amp;Настройки!$B$5-1)-$F2692)))</f>
        <v/>
      </c>
      <c r="H2692" s="54">
        <f>IF($B2692="","",IF(AND($D2692&gt;=Настройки!$B$5,$D2692&lt;=Настройки!$B$6),$E2692,0))</f>
        <v/>
      </c>
      <c r="I2692" s="54">
        <f>IF($B2692="","",$G2692+$H2692-$J2692)</f>
        <v/>
      </c>
      <c r="J2692" s="54">
        <f>IF($B2692="","",MAX(0,$E2692-MAX(0,SUMIFS(Тех_Движение!$G$2:$G$5111,Тех_Движение!$D$2:$D$5111,$C2692,Тех_Движение!$B$2:$B$5111,"&lt;="&amp;Настройки!$B$6)-$F2692)))</f>
        <v/>
      </c>
      <c r="K2692" s="54">
        <f>IF(OR($B2692="",K$3&lt;$D2692+Настройки!$B$7),0,MAX(0,$E2692-MAX(0,SUMIFS(Тех_Движение!$G$2:$G$5111,Тех_Движение!$D$2:$D$5111,$C2692,Тех_Движение!$B$2:$B$5111,"&lt;="&amp;K$3)-$F2692)))</f>
        <v/>
      </c>
      <c r="L2692" s="54">
        <f>IF(OR($B2692="",L$3&lt;$D2692+Настройки!$B$7),0,MAX(0,$E2692-MAX(0,SUMIFS(Тех_Движение!$G$2:$G$5111,Тех_Движение!$D$2:$D$5111,$C2692,Тех_Движение!$B$2:$B$5111,"&lt;="&amp;L$3)-$F2692)))</f>
        <v/>
      </c>
      <c r="M2692" s="54">
        <f>IF(OR($B2692="",M$3&lt;$D2692+Настройки!$B$7),0,MAX(0,$E2692-MAX(0,SUMIFS(Тех_Движение!$G$2:$G$5111,Тех_Движение!$D$2:$D$5111,$C2692,Тех_Движение!$B$2:$B$5111,"&lt;="&amp;M$3)-$F2692)))</f>
        <v/>
      </c>
      <c r="N2692" s="54">
        <f>IF(OR($B2692="",N$3&lt;$D2692+Настройки!$B$7),0,MAX(0,$E2692-MAX(0,SUMIFS(Тех_Движение!$G$2:$G$5111,Тех_Движение!$D$2:$D$5111,$C2692,Тех_Движение!$B$2:$B$5111,"&lt;="&amp;N$3)-$F2692)))</f>
        <v/>
      </c>
      <c r="O2692" s="54">
        <f>IF(OR($B2692="",O$3&lt;$D2692+Настройки!$B$7),0,MAX(0,$E2692-MAX(0,SUMIFS(Тех_Движение!$G$2:$G$5111,Тех_Движение!$D$2:$D$5111,$C2692,Тех_Движение!$B$2:$B$5111,"&lt;="&amp;O$3)-$F2692)))</f>
        <v/>
      </c>
      <c r="P2692" s="54">
        <f>IF(OR($B2692="",P$3&lt;$D2692+Настройки!$B$7),0,MAX(0,$E2692-MAX(0,SUMIFS(Тех_Движение!$G$2:$G$5111,Тех_Движение!$D$2:$D$5111,$C2692,Тех_Движение!$B$2:$B$5111,"&lt;="&amp;P$3)-$F2692)))</f>
        <v/>
      </c>
      <c r="Q2692" s="54">
        <f>IF(OR($B2692="",Q$3&lt;$D2692+Настройки!$B$7),0,MAX(0,$E2692-MAX(0,SUMIFS(Тех_Движение!$G$2:$G$5111,Тех_Движение!$D$2:$D$5111,$C2692,Тех_Движение!$B$2:$B$5111,"&lt;="&amp;Q$3)-$F2692)))</f>
        <v/>
      </c>
      <c r="R2692" s="54">
        <f>IF($B2692="","",SUM($K2692:$Q2692))</f>
        <v/>
      </c>
      <c r="S2692" s="56">
        <f>IF($B2692="","",VLOOKUP($C2692,Настройки!$A$11:$L$17,9,FALSE))</f>
        <v/>
      </c>
      <c r="T2692" s="56">
        <f>IF($B2692="","",$R2692*$S2692)</f>
        <v/>
      </c>
    </row>
    <row r="2693">
      <c r="A2693" s="20">
        <f>Тех_Движение!$A$2690</f>
        <v/>
      </c>
      <c r="B2693" s="20">
        <f>IF(Тех_Движение!$F$2690&gt;0,Тех_Движение!$I$2690,"")</f>
        <v/>
      </c>
      <c r="C2693" s="20">
        <f>IF($B2693="","",Тех_Движение!$D$2690)</f>
        <v/>
      </c>
      <c r="D2693" s="42">
        <f>IF($B2693="","",Тех_Движение!$B$2690)</f>
        <v/>
      </c>
      <c r="E2693" s="54">
        <f>IF($B2693="","",Тех_Движение!$F$2690)</f>
        <v/>
      </c>
      <c r="F2693" s="54">
        <f>IF($B2693="","",SUMIFS($E$5:$E2692,$C$5:$C2692,$C2693))</f>
        <v/>
      </c>
      <c r="G2693" s="54">
        <f>IF($B2693="","",MAX(0,$E2693-MAX(0,SUMIFS(Тех_Движение!$G$2:$G$5111,Тех_Движение!$D$2:$D$5111,$C2693,Тех_Движение!$B$2:$B$5111,"&lt;="&amp;Настройки!$B$5-1)-$F2693)))</f>
        <v/>
      </c>
      <c r="H2693" s="54">
        <f>IF($B2693="","",IF(AND($D2693&gt;=Настройки!$B$5,$D2693&lt;=Настройки!$B$6),$E2693,0))</f>
        <v/>
      </c>
      <c r="I2693" s="54">
        <f>IF($B2693="","",$G2693+$H2693-$J2693)</f>
        <v/>
      </c>
      <c r="J2693" s="54">
        <f>IF($B2693="","",MAX(0,$E2693-MAX(0,SUMIFS(Тех_Движение!$G$2:$G$5111,Тех_Движение!$D$2:$D$5111,$C2693,Тех_Движение!$B$2:$B$5111,"&lt;="&amp;Настройки!$B$6)-$F2693)))</f>
        <v/>
      </c>
      <c r="K2693" s="54">
        <f>IF(OR($B2693="",K$3&lt;$D2693+Настройки!$B$7),0,MAX(0,$E2693-MAX(0,SUMIFS(Тех_Движение!$G$2:$G$5111,Тех_Движение!$D$2:$D$5111,$C2693,Тех_Движение!$B$2:$B$5111,"&lt;="&amp;K$3)-$F2693)))</f>
        <v/>
      </c>
      <c r="L2693" s="54">
        <f>IF(OR($B2693="",L$3&lt;$D2693+Настройки!$B$7),0,MAX(0,$E2693-MAX(0,SUMIFS(Тех_Движение!$G$2:$G$5111,Тех_Движение!$D$2:$D$5111,$C2693,Тех_Движение!$B$2:$B$5111,"&lt;="&amp;L$3)-$F2693)))</f>
        <v/>
      </c>
      <c r="M2693" s="54">
        <f>IF(OR($B2693="",M$3&lt;$D2693+Настройки!$B$7),0,MAX(0,$E2693-MAX(0,SUMIFS(Тех_Движение!$G$2:$G$5111,Тех_Движение!$D$2:$D$5111,$C2693,Тех_Движение!$B$2:$B$5111,"&lt;="&amp;M$3)-$F2693)))</f>
        <v/>
      </c>
      <c r="N2693" s="54">
        <f>IF(OR($B2693="",N$3&lt;$D2693+Настройки!$B$7),0,MAX(0,$E2693-MAX(0,SUMIFS(Тех_Движение!$G$2:$G$5111,Тех_Движение!$D$2:$D$5111,$C2693,Тех_Движение!$B$2:$B$5111,"&lt;="&amp;N$3)-$F2693)))</f>
        <v/>
      </c>
      <c r="O2693" s="54">
        <f>IF(OR($B2693="",O$3&lt;$D2693+Настройки!$B$7),0,MAX(0,$E2693-MAX(0,SUMIFS(Тех_Движение!$G$2:$G$5111,Тех_Движение!$D$2:$D$5111,$C2693,Тех_Движение!$B$2:$B$5111,"&lt;="&amp;O$3)-$F2693)))</f>
        <v/>
      </c>
      <c r="P2693" s="54">
        <f>IF(OR($B2693="",P$3&lt;$D2693+Настройки!$B$7),0,MAX(0,$E2693-MAX(0,SUMIFS(Тех_Движение!$G$2:$G$5111,Тех_Движение!$D$2:$D$5111,$C2693,Тех_Движение!$B$2:$B$5111,"&lt;="&amp;P$3)-$F2693)))</f>
        <v/>
      </c>
      <c r="Q2693" s="54">
        <f>IF(OR($B2693="",Q$3&lt;$D2693+Настройки!$B$7),0,MAX(0,$E2693-MAX(0,SUMIFS(Тех_Движение!$G$2:$G$5111,Тех_Движение!$D$2:$D$5111,$C2693,Тех_Движение!$B$2:$B$5111,"&lt;="&amp;Q$3)-$F2693)))</f>
        <v/>
      </c>
      <c r="R2693" s="54">
        <f>IF($B2693="","",SUM($K2693:$Q2693))</f>
        <v/>
      </c>
      <c r="S2693" s="56">
        <f>IF($B2693="","",VLOOKUP($C2693,Настройки!$A$11:$L$17,9,FALSE))</f>
        <v/>
      </c>
      <c r="T2693" s="56">
        <f>IF($B2693="","",$R2693*$S2693)</f>
        <v/>
      </c>
    </row>
    <row r="2694">
      <c r="A2694" s="20">
        <f>Тех_Движение!$A$2691</f>
        <v/>
      </c>
      <c r="B2694" s="20">
        <f>IF(Тех_Движение!$F$2691&gt;0,Тех_Движение!$I$2691,"")</f>
        <v/>
      </c>
      <c r="C2694" s="20">
        <f>IF($B2694="","",Тех_Движение!$D$2691)</f>
        <v/>
      </c>
      <c r="D2694" s="42">
        <f>IF($B2694="","",Тех_Движение!$B$2691)</f>
        <v/>
      </c>
      <c r="E2694" s="54">
        <f>IF($B2694="","",Тех_Движение!$F$2691)</f>
        <v/>
      </c>
      <c r="F2694" s="54">
        <f>IF($B2694="","",SUMIFS($E$5:$E2693,$C$5:$C2693,$C2694))</f>
        <v/>
      </c>
      <c r="G2694" s="54">
        <f>IF($B2694="","",MAX(0,$E2694-MAX(0,SUMIFS(Тех_Движение!$G$2:$G$5111,Тех_Движение!$D$2:$D$5111,$C2694,Тех_Движение!$B$2:$B$5111,"&lt;="&amp;Настройки!$B$5-1)-$F2694)))</f>
        <v/>
      </c>
      <c r="H2694" s="54">
        <f>IF($B2694="","",IF(AND($D2694&gt;=Настройки!$B$5,$D2694&lt;=Настройки!$B$6),$E2694,0))</f>
        <v/>
      </c>
      <c r="I2694" s="54">
        <f>IF($B2694="","",$G2694+$H2694-$J2694)</f>
        <v/>
      </c>
      <c r="J2694" s="54">
        <f>IF($B2694="","",MAX(0,$E2694-MAX(0,SUMIFS(Тех_Движение!$G$2:$G$5111,Тех_Движение!$D$2:$D$5111,$C2694,Тех_Движение!$B$2:$B$5111,"&lt;="&amp;Настройки!$B$6)-$F2694)))</f>
        <v/>
      </c>
      <c r="K2694" s="54">
        <f>IF(OR($B2694="",K$3&lt;$D2694+Настройки!$B$7),0,MAX(0,$E2694-MAX(0,SUMIFS(Тех_Движение!$G$2:$G$5111,Тех_Движение!$D$2:$D$5111,$C2694,Тех_Движение!$B$2:$B$5111,"&lt;="&amp;K$3)-$F2694)))</f>
        <v/>
      </c>
      <c r="L2694" s="54">
        <f>IF(OR($B2694="",L$3&lt;$D2694+Настройки!$B$7),0,MAX(0,$E2694-MAX(0,SUMIFS(Тех_Движение!$G$2:$G$5111,Тех_Движение!$D$2:$D$5111,$C2694,Тех_Движение!$B$2:$B$5111,"&lt;="&amp;L$3)-$F2694)))</f>
        <v/>
      </c>
      <c r="M2694" s="54">
        <f>IF(OR($B2694="",M$3&lt;$D2694+Настройки!$B$7),0,MAX(0,$E2694-MAX(0,SUMIFS(Тех_Движение!$G$2:$G$5111,Тех_Движение!$D$2:$D$5111,$C2694,Тех_Движение!$B$2:$B$5111,"&lt;="&amp;M$3)-$F2694)))</f>
        <v/>
      </c>
      <c r="N2694" s="54">
        <f>IF(OR($B2694="",N$3&lt;$D2694+Настройки!$B$7),0,MAX(0,$E2694-MAX(0,SUMIFS(Тех_Движение!$G$2:$G$5111,Тех_Движение!$D$2:$D$5111,$C2694,Тех_Движение!$B$2:$B$5111,"&lt;="&amp;N$3)-$F2694)))</f>
        <v/>
      </c>
      <c r="O2694" s="54">
        <f>IF(OR($B2694="",O$3&lt;$D2694+Настройки!$B$7),0,MAX(0,$E2694-MAX(0,SUMIFS(Тех_Движение!$G$2:$G$5111,Тех_Движение!$D$2:$D$5111,$C2694,Тех_Движение!$B$2:$B$5111,"&lt;="&amp;O$3)-$F2694)))</f>
        <v/>
      </c>
      <c r="P2694" s="54">
        <f>IF(OR($B2694="",P$3&lt;$D2694+Настройки!$B$7),0,MAX(0,$E2694-MAX(0,SUMIFS(Тех_Движение!$G$2:$G$5111,Тех_Движение!$D$2:$D$5111,$C2694,Тех_Движение!$B$2:$B$5111,"&lt;="&amp;P$3)-$F2694)))</f>
        <v/>
      </c>
      <c r="Q2694" s="54">
        <f>IF(OR($B2694="",Q$3&lt;$D2694+Настройки!$B$7),0,MAX(0,$E2694-MAX(0,SUMIFS(Тех_Движение!$G$2:$G$5111,Тех_Движение!$D$2:$D$5111,$C2694,Тех_Движение!$B$2:$B$5111,"&lt;="&amp;Q$3)-$F2694)))</f>
        <v/>
      </c>
      <c r="R2694" s="54">
        <f>IF($B2694="","",SUM($K2694:$Q2694))</f>
        <v/>
      </c>
      <c r="S2694" s="56">
        <f>IF($B2694="","",VLOOKUP($C2694,Настройки!$A$11:$L$17,9,FALSE))</f>
        <v/>
      </c>
      <c r="T2694" s="56">
        <f>IF($B2694="","",$R2694*$S2694)</f>
        <v/>
      </c>
    </row>
    <row r="2695">
      <c r="A2695" s="20">
        <f>Тех_Движение!$A$2692</f>
        <v/>
      </c>
      <c r="B2695" s="20">
        <f>IF(Тех_Движение!$F$2692&gt;0,Тех_Движение!$I$2692,"")</f>
        <v/>
      </c>
      <c r="C2695" s="20">
        <f>IF($B2695="","",Тех_Движение!$D$2692)</f>
        <v/>
      </c>
      <c r="D2695" s="42">
        <f>IF($B2695="","",Тех_Движение!$B$2692)</f>
        <v/>
      </c>
      <c r="E2695" s="54">
        <f>IF($B2695="","",Тех_Движение!$F$2692)</f>
        <v/>
      </c>
      <c r="F2695" s="54">
        <f>IF($B2695="","",SUMIFS($E$5:$E2694,$C$5:$C2694,$C2695))</f>
        <v/>
      </c>
      <c r="G2695" s="54">
        <f>IF($B2695="","",MAX(0,$E2695-MAX(0,SUMIFS(Тех_Движение!$G$2:$G$5111,Тех_Движение!$D$2:$D$5111,$C2695,Тех_Движение!$B$2:$B$5111,"&lt;="&amp;Настройки!$B$5-1)-$F2695)))</f>
        <v/>
      </c>
      <c r="H2695" s="54">
        <f>IF($B2695="","",IF(AND($D2695&gt;=Настройки!$B$5,$D2695&lt;=Настройки!$B$6),$E2695,0))</f>
        <v/>
      </c>
      <c r="I2695" s="54">
        <f>IF($B2695="","",$G2695+$H2695-$J2695)</f>
        <v/>
      </c>
      <c r="J2695" s="54">
        <f>IF($B2695="","",MAX(0,$E2695-MAX(0,SUMIFS(Тех_Движение!$G$2:$G$5111,Тех_Движение!$D$2:$D$5111,$C2695,Тех_Движение!$B$2:$B$5111,"&lt;="&amp;Настройки!$B$6)-$F2695)))</f>
        <v/>
      </c>
      <c r="K2695" s="54">
        <f>IF(OR($B2695="",K$3&lt;$D2695+Настройки!$B$7),0,MAX(0,$E2695-MAX(0,SUMIFS(Тех_Движение!$G$2:$G$5111,Тех_Движение!$D$2:$D$5111,$C2695,Тех_Движение!$B$2:$B$5111,"&lt;="&amp;K$3)-$F2695)))</f>
        <v/>
      </c>
      <c r="L2695" s="54">
        <f>IF(OR($B2695="",L$3&lt;$D2695+Настройки!$B$7),0,MAX(0,$E2695-MAX(0,SUMIFS(Тех_Движение!$G$2:$G$5111,Тех_Движение!$D$2:$D$5111,$C2695,Тех_Движение!$B$2:$B$5111,"&lt;="&amp;L$3)-$F2695)))</f>
        <v/>
      </c>
      <c r="M2695" s="54">
        <f>IF(OR($B2695="",M$3&lt;$D2695+Настройки!$B$7),0,MAX(0,$E2695-MAX(0,SUMIFS(Тех_Движение!$G$2:$G$5111,Тех_Движение!$D$2:$D$5111,$C2695,Тех_Движение!$B$2:$B$5111,"&lt;="&amp;M$3)-$F2695)))</f>
        <v/>
      </c>
      <c r="N2695" s="54">
        <f>IF(OR($B2695="",N$3&lt;$D2695+Настройки!$B$7),0,MAX(0,$E2695-MAX(0,SUMIFS(Тех_Движение!$G$2:$G$5111,Тех_Движение!$D$2:$D$5111,$C2695,Тех_Движение!$B$2:$B$5111,"&lt;="&amp;N$3)-$F2695)))</f>
        <v/>
      </c>
      <c r="O2695" s="54">
        <f>IF(OR($B2695="",O$3&lt;$D2695+Настройки!$B$7),0,MAX(0,$E2695-MAX(0,SUMIFS(Тех_Движение!$G$2:$G$5111,Тех_Движение!$D$2:$D$5111,$C2695,Тех_Движение!$B$2:$B$5111,"&lt;="&amp;O$3)-$F2695)))</f>
        <v/>
      </c>
      <c r="P2695" s="54">
        <f>IF(OR($B2695="",P$3&lt;$D2695+Настройки!$B$7),0,MAX(0,$E2695-MAX(0,SUMIFS(Тех_Движение!$G$2:$G$5111,Тех_Движение!$D$2:$D$5111,$C2695,Тех_Движение!$B$2:$B$5111,"&lt;="&amp;P$3)-$F2695)))</f>
        <v/>
      </c>
      <c r="Q2695" s="54">
        <f>IF(OR($B2695="",Q$3&lt;$D2695+Настройки!$B$7),0,MAX(0,$E2695-MAX(0,SUMIFS(Тех_Движение!$G$2:$G$5111,Тех_Движение!$D$2:$D$5111,$C2695,Тех_Движение!$B$2:$B$5111,"&lt;="&amp;Q$3)-$F2695)))</f>
        <v/>
      </c>
      <c r="R2695" s="54">
        <f>IF($B2695="","",SUM($K2695:$Q2695))</f>
        <v/>
      </c>
      <c r="S2695" s="56">
        <f>IF($B2695="","",VLOOKUP($C2695,Настройки!$A$11:$L$17,9,FALSE))</f>
        <v/>
      </c>
      <c r="T2695" s="56">
        <f>IF($B2695="","",$R2695*$S2695)</f>
        <v/>
      </c>
    </row>
    <row r="2696">
      <c r="A2696" s="20">
        <f>Тех_Движение!$A$2693</f>
        <v/>
      </c>
      <c r="B2696" s="20">
        <f>IF(Тех_Движение!$F$2693&gt;0,Тех_Движение!$I$2693,"")</f>
        <v/>
      </c>
      <c r="C2696" s="20">
        <f>IF($B2696="","",Тех_Движение!$D$2693)</f>
        <v/>
      </c>
      <c r="D2696" s="42">
        <f>IF($B2696="","",Тех_Движение!$B$2693)</f>
        <v/>
      </c>
      <c r="E2696" s="54">
        <f>IF($B2696="","",Тех_Движение!$F$2693)</f>
        <v/>
      </c>
      <c r="F2696" s="54">
        <f>IF($B2696="","",SUMIFS($E$5:$E2695,$C$5:$C2695,$C2696))</f>
        <v/>
      </c>
      <c r="G2696" s="54">
        <f>IF($B2696="","",MAX(0,$E2696-MAX(0,SUMIFS(Тех_Движение!$G$2:$G$5111,Тех_Движение!$D$2:$D$5111,$C2696,Тех_Движение!$B$2:$B$5111,"&lt;="&amp;Настройки!$B$5-1)-$F2696)))</f>
        <v/>
      </c>
      <c r="H2696" s="54">
        <f>IF($B2696="","",IF(AND($D2696&gt;=Настройки!$B$5,$D2696&lt;=Настройки!$B$6),$E2696,0))</f>
        <v/>
      </c>
      <c r="I2696" s="54">
        <f>IF($B2696="","",$G2696+$H2696-$J2696)</f>
        <v/>
      </c>
      <c r="J2696" s="54">
        <f>IF($B2696="","",MAX(0,$E2696-MAX(0,SUMIFS(Тех_Движение!$G$2:$G$5111,Тех_Движение!$D$2:$D$5111,$C2696,Тех_Движение!$B$2:$B$5111,"&lt;="&amp;Настройки!$B$6)-$F2696)))</f>
        <v/>
      </c>
      <c r="K2696" s="54">
        <f>IF(OR($B2696="",K$3&lt;$D2696+Настройки!$B$7),0,MAX(0,$E2696-MAX(0,SUMIFS(Тех_Движение!$G$2:$G$5111,Тех_Движение!$D$2:$D$5111,$C2696,Тех_Движение!$B$2:$B$5111,"&lt;="&amp;K$3)-$F2696)))</f>
        <v/>
      </c>
      <c r="L2696" s="54">
        <f>IF(OR($B2696="",L$3&lt;$D2696+Настройки!$B$7),0,MAX(0,$E2696-MAX(0,SUMIFS(Тех_Движение!$G$2:$G$5111,Тех_Движение!$D$2:$D$5111,$C2696,Тех_Движение!$B$2:$B$5111,"&lt;="&amp;L$3)-$F2696)))</f>
        <v/>
      </c>
      <c r="M2696" s="54">
        <f>IF(OR($B2696="",M$3&lt;$D2696+Настройки!$B$7),0,MAX(0,$E2696-MAX(0,SUMIFS(Тех_Движение!$G$2:$G$5111,Тех_Движение!$D$2:$D$5111,$C2696,Тех_Движение!$B$2:$B$5111,"&lt;="&amp;M$3)-$F2696)))</f>
        <v/>
      </c>
      <c r="N2696" s="54">
        <f>IF(OR($B2696="",N$3&lt;$D2696+Настройки!$B$7),0,MAX(0,$E2696-MAX(0,SUMIFS(Тех_Движение!$G$2:$G$5111,Тех_Движение!$D$2:$D$5111,$C2696,Тех_Движение!$B$2:$B$5111,"&lt;="&amp;N$3)-$F2696)))</f>
        <v/>
      </c>
      <c r="O2696" s="54">
        <f>IF(OR($B2696="",O$3&lt;$D2696+Настройки!$B$7),0,MAX(0,$E2696-MAX(0,SUMIFS(Тех_Движение!$G$2:$G$5111,Тех_Движение!$D$2:$D$5111,$C2696,Тех_Движение!$B$2:$B$5111,"&lt;="&amp;O$3)-$F2696)))</f>
        <v/>
      </c>
      <c r="P2696" s="54">
        <f>IF(OR($B2696="",P$3&lt;$D2696+Настройки!$B$7),0,MAX(0,$E2696-MAX(0,SUMIFS(Тех_Движение!$G$2:$G$5111,Тех_Движение!$D$2:$D$5111,$C2696,Тех_Движение!$B$2:$B$5111,"&lt;="&amp;P$3)-$F2696)))</f>
        <v/>
      </c>
      <c r="Q2696" s="54">
        <f>IF(OR($B2696="",Q$3&lt;$D2696+Настройки!$B$7),0,MAX(0,$E2696-MAX(0,SUMIFS(Тех_Движение!$G$2:$G$5111,Тех_Движение!$D$2:$D$5111,$C2696,Тех_Движение!$B$2:$B$5111,"&lt;="&amp;Q$3)-$F2696)))</f>
        <v/>
      </c>
      <c r="R2696" s="54">
        <f>IF($B2696="","",SUM($K2696:$Q2696))</f>
        <v/>
      </c>
      <c r="S2696" s="56">
        <f>IF($B2696="","",VLOOKUP($C2696,Настройки!$A$11:$L$17,9,FALSE))</f>
        <v/>
      </c>
      <c r="T2696" s="56">
        <f>IF($B2696="","",$R2696*$S2696)</f>
        <v/>
      </c>
    </row>
    <row r="2697">
      <c r="A2697" s="20">
        <f>Тех_Движение!$A$2694</f>
        <v/>
      </c>
      <c r="B2697" s="20">
        <f>IF(Тех_Движение!$F$2694&gt;0,Тех_Движение!$I$2694,"")</f>
        <v/>
      </c>
      <c r="C2697" s="20">
        <f>IF($B2697="","",Тех_Движение!$D$2694)</f>
        <v/>
      </c>
      <c r="D2697" s="42">
        <f>IF($B2697="","",Тех_Движение!$B$2694)</f>
        <v/>
      </c>
      <c r="E2697" s="54">
        <f>IF($B2697="","",Тех_Движение!$F$2694)</f>
        <v/>
      </c>
      <c r="F2697" s="54">
        <f>IF($B2697="","",SUMIFS($E$5:$E2696,$C$5:$C2696,$C2697))</f>
        <v/>
      </c>
      <c r="G2697" s="54">
        <f>IF($B2697="","",MAX(0,$E2697-MAX(0,SUMIFS(Тех_Движение!$G$2:$G$5111,Тех_Движение!$D$2:$D$5111,$C2697,Тех_Движение!$B$2:$B$5111,"&lt;="&amp;Настройки!$B$5-1)-$F2697)))</f>
        <v/>
      </c>
      <c r="H2697" s="54">
        <f>IF($B2697="","",IF(AND($D2697&gt;=Настройки!$B$5,$D2697&lt;=Настройки!$B$6),$E2697,0))</f>
        <v/>
      </c>
      <c r="I2697" s="54">
        <f>IF($B2697="","",$G2697+$H2697-$J2697)</f>
        <v/>
      </c>
      <c r="J2697" s="54">
        <f>IF($B2697="","",MAX(0,$E2697-MAX(0,SUMIFS(Тех_Движение!$G$2:$G$5111,Тех_Движение!$D$2:$D$5111,$C2697,Тех_Движение!$B$2:$B$5111,"&lt;="&amp;Настройки!$B$6)-$F2697)))</f>
        <v/>
      </c>
      <c r="K2697" s="54">
        <f>IF(OR($B2697="",K$3&lt;$D2697+Настройки!$B$7),0,MAX(0,$E2697-MAX(0,SUMIFS(Тех_Движение!$G$2:$G$5111,Тех_Движение!$D$2:$D$5111,$C2697,Тех_Движение!$B$2:$B$5111,"&lt;="&amp;K$3)-$F2697)))</f>
        <v/>
      </c>
      <c r="L2697" s="54">
        <f>IF(OR($B2697="",L$3&lt;$D2697+Настройки!$B$7),0,MAX(0,$E2697-MAX(0,SUMIFS(Тех_Движение!$G$2:$G$5111,Тех_Движение!$D$2:$D$5111,$C2697,Тех_Движение!$B$2:$B$5111,"&lt;="&amp;L$3)-$F2697)))</f>
        <v/>
      </c>
      <c r="M2697" s="54">
        <f>IF(OR($B2697="",M$3&lt;$D2697+Настройки!$B$7),0,MAX(0,$E2697-MAX(0,SUMIFS(Тех_Движение!$G$2:$G$5111,Тех_Движение!$D$2:$D$5111,$C2697,Тех_Движение!$B$2:$B$5111,"&lt;="&amp;M$3)-$F2697)))</f>
        <v/>
      </c>
      <c r="N2697" s="54">
        <f>IF(OR($B2697="",N$3&lt;$D2697+Настройки!$B$7),0,MAX(0,$E2697-MAX(0,SUMIFS(Тех_Движение!$G$2:$G$5111,Тех_Движение!$D$2:$D$5111,$C2697,Тех_Движение!$B$2:$B$5111,"&lt;="&amp;N$3)-$F2697)))</f>
        <v/>
      </c>
      <c r="O2697" s="54">
        <f>IF(OR($B2697="",O$3&lt;$D2697+Настройки!$B$7),0,MAX(0,$E2697-MAX(0,SUMIFS(Тех_Движение!$G$2:$G$5111,Тех_Движение!$D$2:$D$5111,$C2697,Тех_Движение!$B$2:$B$5111,"&lt;="&amp;O$3)-$F2697)))</f>
        <v/>
      </c>
      <c r="P2697" s="54">
        <f>IF(OR($B2697="",P$3&lt;$D2697+Настройки!$B$7),0,MAX(0,$E2697-MAX(0,SUMIFS(Тех_Движение!$G$2:$G$5111,Тех_Движение!$D$2:$D$5111,$C2697,Тех_Движение!$B$2:$B$5111,"&lt;="&amp;P$3)-$F2697)))</f>
        <v/>
      </c>
      <c r="Q2697" s="54">
        <f>IF(OR($B2697="",Q$3&lt;$D2697+Настройки!$B$7),0,MAX(0,$E2697-MAX(0,SUMIFS(Тех_Движение!$G$2:$G$5111,Тех_Движение!$D$2:$D$5111,$C2697,Тех_Движение!$B$2:$B$5111,"&lt;="&amp;Q$3)-$F2697)))</f>
        <v/>
      </c>
      <c r="R2697" s="54">
        <f>IF($B2697="","",SUM($K2697:$Q2697))</f>
        <v/>
      </c>
      <c r="S2697" s="56">
        <f>IF($B2697="","",VLOOKUP($C2697,Настройки!$A$11:$L$17,9,FALSE))</f>
        <v/>
      </c>
      <c r="T2697" s="56">
        <f>IF($B2697="","",$R2697*$S2697)</f>
        <v/>
      </c>
    </row>
    <row r="2698">
      <c r="A2698" s="20">
        <f>Тех_Движение!$A$2695</f>
        <v/>
      </c>
      <c r="B2698" s="20">
        <f>IF(Тех_Движение!$F$2695&gt;0,Тех_Движение!$I$2695,"")</f>
        <v/>
      </c>
      <c r="C2698" s="20">
        <f>IF($B2698="","",Тех_Движение!$D$2695)</f>
        <v/>
      </c>
      <c r="D2698" s="42">
        <f>IF($B2698="","",Тех_Движение!$B$2695)</f>
        <v/>
      </c>
      <c r="E2698" s="54">
        <f>IF($B2698="","",Тех_Движение!$F$2695)</f>
        <v/>
      </c>
      <c r="F2698" s="54">
        <f>IF($B2698="","",SUMIFS($E$5:$E2697,$C$5:$C2697,$C2698))</f>
        <v/>
      </c>
      <c r="G2698" s="54">
        <f>IF($B2698="","",MAX(0,$E2698-MAX(0,SUMIFS(Тех_Движение!$G$2:$G$5111,Тех_Движение!$D$2:$D$5111,$C2698,Тех_Движение!$B$2:$B$5111,"&lt;="&amp;Настройки!$B$5-1)-$F2698)))</f>
        <v/>
      </c>
      <c r="H2698" s="54">
        <f>IF($B2698="","",IF(AND($D2698&gt;=Настройки!$B$5,$D2698&lt;=Настройки!$B$6),$E2698,0))</f>
        <v/>
      </c>
      <c r="I2698" s="54">
        <f>IF($B2698="","",$G2698+$H2698-$J2698)</f>
        <v/>
      </c>
      <c r="J2698" s="54">
        <f>IF($B2698="","",MAX(0,$E2698-MAX(0,SUMIFS(Тех_Движение!$G$2:$G$5111,Тех_Движение!$D$2:$D$5111,$C2698,Тех_Движение!$B$2:$B$5111,"&lt;="&amp;Настройки!$B$6)-$F2698)))</f>
        <v/>
      </c>
      <c r="K2698" s="54">
        <f>IF(OR($B2698="",K$3&lt;$D2698+Настройки!$B$7),0,MAX(0,$E2698-MAX(0,SUMIFS(Тех_Движение!$G$2:$G$5111,Тех_Движение!$D$2:$D$5111,$C2698,Тех_Движение!$B$2:$B$5111,"&lt;="&amp;K$3)-$F2698)))</f>
        <v/>
      </c>
      <c r="L2698" s="54">
        <f>IF(OR($B2698="",L$3&lt;$D2698+Настройки!$B$7),0,MAX(0,$E2698-MAX(0,SUMIFS(Тех_Движение!$G$2:$G$5111,Тех_Движение!$D$2:$D$5111,$C2698,Тех_Движение!$B$2:$B$5111,"&lt;="&amp;L$3)-$F2698)))</f>
        <v/>
      </c>
      <c r="M2698" s="54">
        <f>IF(OR($B2698="",M$3&lt;$D2698+Настройки!$B$7),0,MAX(0,$E2698-MAX(0,SUMIFS(Тех_Движение!$G$2:$G$5111,Тех_Движение!$D$2:$D$5111,$C2698,Тех_Движение!$B$2:$B$5111,"&lt;="&amp;M$3)-$F2698)))</f>
        <v/>
      </c>
      <c r="N2698" s="54">
        <f>IF(OR($B2698="",N$3&lt;$D2698+Настройки!$B$7),0,MAX(0,$E2698-MAX(0,SUMIFS(Тех_Движение!$G$2:$G$5111,Тех_Движение!$D$2:$D$5111,$C2698,Тех_Движение!$B$2:$B$5111,"&lt;="&amp;N$3)-$F2698)))</f>
        <v/>
      </c>
      <c r="O2698" s="54">
        <f>IF(OR($B2698="",O$3&lt;$D2698+Настройки!$B$7),0,MAX(0,$E2698-MAX(0,SUMIFS(Тех_Движение!$G$2:$G$5111,Тех_Движение!$D$2:$D$5111,$C2698,Тех_Движение!$B$2:$B$5111,"&lt;="&amp;O$3)-$F2698)))</f>
        <v/>
      </c>
      <c r="P2698" s="54">
        <f>IF(OR($B2698="",P$3&lt;$D2698+Настройки!$B$7),0,MAX(0,$E2698-MAX(0,SUMIFS(Тех_Движение!$G$2:$G$5111,Тех_Движение!$D$2:$D$5111,$C2698,Тех_Движение!$B$2:$B$5111,"&lt;="&amp;P$3)-$F2698)))</f>
        <v/>
      </c>
      <c r="Q2698" s="54">
        <f>IF(OR($B2698="",Q$3&lt;$D2698+Настройки!$B$7),0,MAX(0,$E2698-MAX(0,SUMIFS(Тех_Движение!$G$2:$G$5111,Тех_Движение!$D$2:$D$5111,$C2698,Тех_Движение!$B$2:$B$5111,"&lt;="&amp;Q$3)-$F2698)))</f>
        <v/>
      </c>
      <c r="R2698" s="54">
        <f>IF($B2698="","",SUM($K2698:$Q2698))</f>
        <v/>
      </c>
      <c r="S2698" s="56">
        <f>IF($B2698="","",VLOOKUP($C2698,Настройки!$A$11:$L$17,9,FALSE))</f>
        <v/>
      </c>
      <c r="T2698" s="56">
        <f>IF($B2698="","",$R2698*$S2698)</f>
        <v/>
      </c>
    </row>
    <row r="2699">
      <c r="A2699" s="20">
        <f>Тех_Движение!$A$2696</f>
        <v/>
      </c>
      <c r="B2699" s="20">
        <f>IF(Тех_Движение!$F$2696&gt;0,Тех_Движение!$I$2696,"")</f>
        <v/>
      </c>
      <c r="C2699" s="20">
        <f>IF($B2699="","",Тех_Движение!$D$2696)</f>
        <v/>
      </c>
      <c r="D2699" s="42">
        <f>IF($B2699="","",Тех_Движение!$B$2696)</f>
        <v/>
      </c>
      <c r="E2699" s="54">
        <f>IF($B2699="","",Тех_Движение!$F$2696)</f>
        <v/>
      </c>
      <c r="F2699" s="54">
        <f>IF($B2699="","",SUMIFS($E$5:$E2698,$C$5:$C2698,$C2699))</f>
        <v/>
      </c>
      <c r="G2699" s="54">
        <f>IF($B2699="","",MAX(0,$E2699-MAX(0,SUMIFS(Тех_Движение!$G$2:$G$5111,Тех_Движение!$D$2:$D$5111,$C2699,Тех_Движение!$B$2:$B$5111,"&lt;="&amp;Настройки!$B$5-1)-$F2699)))</f>
        <v/>
      </c>
      <c r="H2699" s="54">
        <f>IF($B2699="","",IF(AND($D2699&gt;=Настройки!$B$5,$D2699&lt;=Настройки!$B$6),$E2699,0))</f>
        <v/>
      </c>
      <c r="I2699" s="54">
        <f>IF($B2699="","",$G2699+$H2699-$J2699)</f>
        <v/>
      </c>
      <c r="J2699" s="54">
        <f>IF($B2699="","",MAX(0,$E2699-MAX(0,SUMIFS(Тех_Движение!$G$2:$G$5111,Тех_Движение!$D$2:$D$5111,$C2699,Тех_Движение!$B$2:$B$5111,"&lt;="&amp;Настройки!$B$6)-$F2699)))</f>
        <v/>
      </c>
      <c r="K2699" s="54">
        <f>IF(OR($B2699="",K$3&lt;$D2699+Настройки!$B$7),0,MAX(0,$E2699-MAX(0,SUMIFS(Тех_Движение!$G$2:$G$5111,Тех_Движение!$D$2:$D$5111,$C2699,Тех_Движение!$B$2:$B$5111,"&lt;="&amp;K$3)-$F2699)))</f>
        <v/>
      </c>
      <c r="L2699" s="54">
        <f>IF(OR($B2699="",L$3&lt;$D2699+Настройки!$B$7),0,MAX(0,$E2699-MAX(0,SUMIFS(Тех_Движение!$G$2:$G$5111,Тех_Движение!$D$2:$D$5111,$C2699,Тех_Движение!$B$2:$B$5111,"&lt;="&amp;L$3)-$F2699)))</f>
        <v/>
      </c>
      <c r="M2699" s="54">
        <f>IF(OR($B2699="",M$3&lt;$D2699+Настройки!$B$7),0,MAX(0,$E2699-MAX(0,SUMIFS(Тех_Движение!$G$2:$G$5111,Тех_Движение!$D$2:$D$5111,$C2699,Тех_Движение!$B$2:$B$5111,"&lt;="&amp;M$3)-$F2699)))</f>
        <v/>
      </c>
      <c r="N2699" s="54">
        <f>IF(OR($B2699="",N$3&lt;$D2699+Настройки!$B$7),0,MAX(0,$E2699-MAX(0,SUMIFS(Тех_Движение!$G$2:$G$5111,Тех_Движение!$D$2:$D$5111,$C2699,Тех_Движение!$B$2:$B$5111,"&lt;="&amp;N$3)-$F2699)))</f>
        <v/>
      </c>
      <c r="O2699" s="54">
        <f>IF(OR($B2699="",O$3&lt;$D2699+Настройки!$B$7),0,MAX(0,$E2699-MAX(0,SUMIFS(Тех_Движение!$G$2:$G$5111,Тех_Движение!$D$2:$D$5111,$C2699,Тех_Движение!$B$2:$B$5111,"&lt;="&amp;O$3)-$F2699)))</f>
        <v/>
      </c>
      <c r="P2699" s="54">
        <f>IF(OR($B2699="",P$3&lt;$D2699+Настройки!$B$7),0,MAX(0,$E2699-MAX(0,SUMIFS(Тех_Движение!$G$2:$G$5111,Тех_Движение!$D$2:$D$5111,$C2699,Тех_Движение!$B$2:$B$5111,"&lt;="&amp;P$3)-$F2699)))</f>
        <v/>
      </c>
      <c r="Q2699" s="54">
        <f>IF(OR($B2699="",Q$3&lt;$D2699+Настройки!$B$7),0,MAX(0,$E2699-MAX(0,SUMIFS(Тех_Движение!$G$2:$G$5111,Тех_Движение!$D$2:$D$5111,$C2699,Тех_Движение!$B$2:$B$5111,"&lt;="&amp;Q$3)-$F2699)))</f>
        <v/>
      </c>
      <c r="R2699" s="54">
        <f>IF($B2699="","",SUM($K2699:$Q2699))</f>
        <v/>
      </c>
      <c r="S2699" s="56">
        <f>IF($B2699="","",VLOOKUP($C2699,Настройки!$A$11:$L$17,9,FALSE))</f>
        <v/>
      </c>
      <c r="T2699" s="56">
        <f>IF($B2699="","",$R2699*$S2699)</f>
        <v/>
      </c>
    </row>
    <row r="2700">
      <c r="A2700" s="20">
        <f>Тех_Движение!$A$2697</f>
        <v/>
      </c>
      <c r="B2700" s="20">
        <f>IF(Тех_Движение!$F$2697&gt;0,Тех_Движение!$I$2697,"")</f>
        <v/>
      </c>
      <c r="C2700" s="20">
        <f>IF($B2700="","",Тех_Движение!$D$2697)</f>
        <v/>
      </c>
      <c r="D2700" s="42">
        <f>IF($B2700="","",Тех_Движение!$B$2697)</f>
        <v/>
      </c>
      <c r="E2700" s="54">
        <f>IF($B2700="","",Тех_Движение!$F$2697)</f>
        <v/>
      </c>
      <c r="F2700" s="54">
        <f>IF($B2700="","",SUMIFS($E$5:$E2699,$C$5:$C2699,$C2700))</f>
        <v/>
      </c>
      <c r="G2700" s="54">
        <f>IF($B2700="","",MAX(0,$E2700-MAX(0,SUMIFS(Тех_Движение!$G$2:$G$5111,Тех_Движение!$D$2:$D$5111,$C2700,Тех_Движение!$B$2:$B$5111,"&lt;="&amp;Настройки!$B$5-1)-$F2700)))</f>
        <v/>
      </c>
      <c r="H2700" s="54">
        <f>IF($B2700="","",IF(AND($D2700&gt;=Настройки!$B$5,$D2700&lt;=Настройки!$B$6),$E2700,0))</f>
        <v/>
      </c>
      <c r="I2700" s="54">
        <f>IF($B2700="","",$G2700+$H2700-$J2700)</f>
        <v/>
      </c>
      <c r="J2700" s="54">
        <f>IF($B2700="","",MAX(0,$E2700-MAX(0,SUMIFS(Тех_Движение!$G$2:$G$5111,Тех_Движение!$D$2:$D$5111,$C2700,Тех_Движение!$B$2:$B$5111,"&lt;="&amp;Настройки!$B$6)-$F2700)))</f>
        <v/>
      </c>
      <c r="K2700" s="54">
        <f>IF(OR($B2700="",K$3&lt;$D2700+Настройки!$B$7),0,MAX(0,$E2700-MAX(0,SUMIFS(Тех_Движение!$G$2:$G$5111,Тех_Движение!$D$2:$D$5111,$C2700,Тех_Движение!$B$2:$B$5111,"&lt;="&amp;K$3)-$F2700)))</f>
        <v/>
      </c>
      <c r="L2700" s="54">
        <f>IF(OR($B2700="",L$3&lt;$D2700+Настройки!$B$7),0,MAX(0,$E2700-MAX(0,SUMIFS(Тех_Движение!$G$2:$G$5111,Тех_Движение!$D$2:$D$5111,$C2700,Тех_Движение!$B$2:$B$5111,"&lt;="&amp;L$3)-$F2700)))</f>
        <v/>
      </c>
      <c r="M2700" s="54">
        <f>IF(OR($B2700="",M$3&lt;$D2700+Настройки!$B$7),0,MAX(0,$E2700-MAX(0,SUMIFS(Тех_Движение!$G$2:$G$5111,Тех_Движение!$D$2:$D$5111,$C2700,Тех_Движение!$B$2:$B$5111,"&lt;="&amp;M$3)-$F2700)))</f>
        <v/>
      </c>
      <c r="N2700" s="54">
        <f>IF(OR($B2700="",N$3&lt;$D2700+Настройки!$B$7),0,MAX(0,$E2700-MAX(0,SUMIFS(Тех_Движение!$G$2:$G$5111,Тех_Движение!$D$2:$D$5111,$C2700,Тех_Движение!$B$2:$B$5111,"&lt;="&amp;N$3)-$F2700)))</f>
        <v/>
      </c>
      <c r="O2700" s="54">
        <f>IF(OR($B2700="",O$3&lt;$D2700+Настройки!$B$7),0,MAX(0,$E2700-MAX(0,SUMIFS(Тех_Движение!$G$2:$G$5111,Тех_Движение!$D$2:$D$5111,$C2700,Тех_Движение!$B$2:$B$5111,"&lt;="&amp;O$3)-$F2700)))</f>
        <v/>
      </c>
      <c r="P2700" s="54">
        <f>IF(OR($B2700="",P$3&lt;$D2700+Настройки!$B$7),0,MAX(0,$E2700-MAX(0,SUMIFS(Тех_Движение!$G$2:$G$5111,Тех_Движение!$D$2:$D$5111,$C2700,Тех_Движение!$B$2:$B$5111,"&lt;="&amp;P$3)-$F2700)))</f>
        <v/>
      </c>
      <c r="Q2700" s="54">
        <f>IF(OR($B2700="",Q$3&lt;$D2700+Настройки!$B$7),0,MAX(0,$E2700-MAX(0,SUMIFS(Тех_Движение!$G$2:$G$5111,Тех_Движение!$D$2:$D$5111,$C2700,Тех_Движение!$B$2:$B$5111,"&lt;="&amp;Q$3)-$F2700)))</f>
        <v/>
      </c>
      <c r="R2700" s="54">
        <f>IF($B2700="","",SUM($K2700:$Q2700))</f>
        <v/>
      </c>
      <c r="S2700" s="56">
        <f>IF($B2700="","",VLOOKUP($C2700,Настройки!$A$11:$L$17,9,FALSE))</f>
        <v/>
      </c>
      <c r="T2700" s="56">
        <f>IF($B2700="","",$R2700*$S2700)</f>
        <v/>
      </c>
    </row>
    <row r="2701">
      <c r="A2701" s="20">
        <f>Тех_Движение!$A$2698</f>
        <v/>
      </c>
      <c r="B2701" s="20">
        <f>IF(Тех_Движение!$F$2698&gt;0,Тех_Движение!$I$2698,"")</f>
        <v/>
      </c>
      <c r="C2701" s="20">
        <f>IF($B2701="","",Тех_Движение!$D$2698)</f>
        <v/>
      </c>
      <c r="D2701" s="42">
        <f>IF($B2701="","",Тех_Движение!$B$2698)</f>
        <v/>
      </c>
      <c r="E2701" s="54">
        <f>IF($B2701="","",Тех_Движение!$F$2698)</f>
        <v/>
      </c>
      <c r="F2701" s="54">
        <f>IF($B2701="","",SUMIFS($E$5:$E2700,$C$5:$C2700,$C2701))</f>
        <v/>
      </c>
      <c r="G2701" s="54">
        <f>IF($B2701="","",MAX(0,$E2701-MAX(0,SUMIFS(Тех_Движение!$G$2:$G$5111,Тех_Движение!$D$2:$D$5111,$C2701,Тех_Движение!$B$2:$B$5111,"&lt;="&amp;Настройки!$B$5-1)-$F2701)))</f>
        <v/>
      </c>
      <c r="H2701" s="54">
        <f>IF($B2701="","",IF(AND($D2701&gt;=Настройки!$B$5,$D2701&lt;=Настройки!$B$6),$E2701,0))</f>
        <v/>
      </c>
      <c r="I2701" s="54">
        <f>IF($B2701="","",$G2701+$H2701-$J2701)</f>
        <v/>
      </c>
      <c r="J2701" s="54">
        <f>IF($B2701="","",MAX(0,$E2701-MAX(0,SUMIFS(Тех_Движение!$G$2:$G$5111,Тех_Движение!$D$2:$D$5111,$C2701,Тех_Движение!$B$2:$B$5111,"&lt;="&amp;Настройки!$B$6)-$F2701)))</f>
        <v/>
      </c>
      <c r="K2701" s="54">
        <f>IF(OR($B2701="",K$3&lt;$D2701+Настройки!$B$7),0,MAX(0,$E2701-MAX(0,SUMIFS(Тех_Движение!$G$2:$G$5111,Тех_Движение!$D$2:$D$5111,$C2701,Тех_Движение!$B$2:$B$5111,"&lt;="&amp;K$3)-$F2701)))</f>
        <v/>
      </c>
      <c r="L2701" s="54">
        <f>IF(OR($B2701="",L$3&lt;$D2701+Настройки!$B$7),0,MAX(0,$E2701-MAX(0,SUMIFS(Тех_Движение!$G$2:$G$5111,Тех_Движение!$D$2:$D$5111,$C2701,Тех_Движение!$B$2:$B$5111,"&lt;="&amp;L$3)-$F2701)))</f>
        <v/>
      </c>
      <c r="M2701" s="54">
        <f>IF(OR($B2701="",M$3&lt;$D2701+Настройки!$B$7),0,MAX(0,$E2701-MAX(0,SUMIFS(Тех_Движение!$G$2:$G$5111,Тех_Движение!$D$2:$D$5111,$C2701,Тех_Движение!$B$2:$B$5111,"&lt;="&amp;M$3)-$F2701)))</f>
        <v/>
      </c>
      <c r="N2701" s="54">
        <f>IF(OR($B2701="",N$3&lt;$D2701+Настройки!$B$7),0,MAX(0,$E2701-MAX(0,SUMIFS(Тех_Движение!$G$2:$G$5111,Тех_Движение!$D$2:$D$5111,$C2701,Тех_Движение!$B$2:$B$5111,"&lt;="&amp;N$3)-$F2701)))</f>
        <v/>
      </c>
      <c r="O2701" s="54">
        <f>IF(OR($B2701="",O$3&lt;$D2701+Настройки!$B$7),0,MAX(0,$E2701-MAX(0,SUMIFS(Тех_Движение!$G$2:$G$5111,Тех_Движение!$D$2:$D$5111,$C2701,Тех_Движение!$B$2:$B$5111,"&lt;="&amp;O$3)-$F2701)))</f>
        <v/>
      </c>
      <c r="P2701" s="54">
        <f>IF(OR($B2701="",P$3&lt;$D2701+Настройки!$B$7),0,MAX(0,$E2701-MAX(0,SUMIFS(Тех_Движение!$G$2:$G$5111,Тех_Движение!$D$2:$D$5111,$C2701,Тех_Движение!$B$2:$B$5111,"&lt;="&amp;P$3)-$F2701)))</f>
        <v/>
      </c>
      <c r="Q2701" s="54">
        <f>IF(OR($B2701="",Q$3&lt;$D2701+Настройки!$B$7),0,MAX(0,$E2701-MAX(0,SUMIFS(Тех_Движение!$G$2:$G$5111,Тех_Движение!$D$2:$D$5111,$C2701,Тех_Движение!$B$2:$B$5111,"&lt;="&amp;Q$3)-$F2701)))</f>
        <v/>
      </c>
      <c r="R2701" s="54">
        <f>IF($B2701="","",SUM($K2701:$Q2701))</f>
        <v/>
      </c>
      <c r="S2701" s="56">
        <f>IF($B2701="","",VLOOKUP($C2701,Настройки!$A$11:$L$17,9,FALSE))</f>
        <v/>
      </c>
      <c r="T2701" s="56">
        <f>IF($B2701="","",$R2701*$S2701)</f>
        <v/>
      </c>
    </row>
    <row r="2702">
      <c r="A2702" s="20">
        <f>Тех_Движение!$A$2699</f>
        <v/>
      </c>
      <c r="B2702" s="20">
        <f>IF(Тех_Движение!$F$2699&gt;0,Тех_Движение!$I$2699,"")</f>
        <v/>
      </c>
      <c r="C2702" s="20">
        <f>IF($B2702="","",Тех_Движение!$D$2699)</f>
        <v/>
      </c>
      <c r="D2702" s="42">
        <f>IF($B2702="","",Тех_Движение!$B$2699)</f>
        <v/>
      </c>
      <c r="E2702" s="54">
        <f>IF($B2702="","",Тех_Движение!$F$2699)</f>
        <v/>
      </c>
      <c r="F2702" s="54">
        <f>IF($B2702="","",SUMIFS($E$5:$E2701,$C$5:$C2701,$C2702))</f>
        <v/>
      </c>
      <c r="G2702" s="54">
        <f>IF($B2702="","",MAX(0,$E2702-MAX(0,SUMIFS(Тех_Движение!$G$2:$G$5111,Тех_Движение!$D$2:$D$5111,$C2702,Тех_Движение!$B$2:$B$5111,"&lt;="&amp;Настройки!$B$5-1)-$F2702)))</f>
        <v/>
      </c>
      <c r="H2702" s="54">
        <f>IF($B2702="","",IF(AND($D2702&gt;=Настройки!$B$5,$D2702&lt;=Настройки!$B$6),$E2702,0))</f>
        <v/>
      </c>
      <c r="I2702" s="54">
        <f>IF($B2702="","",$G2702+$H2702-$J2702)</f>
        <v/>
      </c>
      <c r="J2702" s="54">
        <f>IF($B2702="","",MAX(0,$E2702-MAX(0,SUMIFS(Тех_Движение!$G$2:$G$5111,Тех_Движение!$D$2:$D$5111,$C2702,Тех_Движение!$B$2:$B$5111,"&lt;="&amp;Настройки!$B$6)-$F2702)))</f>
        <v/>
      </c>
      <c r="K2702" s="54">
        <f>IF(OR($B2702="",K$3&lt;$D2702+Настройки!$B$7),0,MAX(0,$E2702-MAX(0,SUMIFS(Тех_Движение!$G$2:$G$5111,Тех_Движение!$D$2:$D$5111,$C2702,Тех_Движение!$B$2:$B$5111,"&lt;="&amp;K$3)-$F2702)))</f>
        <v/>
      </c>
      <c r="L2702" s="54">
        <f>IF(OR($B2702="",L$3&lt;$D2702+Настройки!$B$7),0,MAX(0,$E2702-MAX(0,SUMIFS(Тех_Движение!$G$2:$G$5111,Тех_Движение!$D$2:$D$5111,$C2702,Тех_Движение!$B$2:$B$5111,"&lt;="&amp;L$3)-$F2702)))</f>
        <v/>
      </c>
      <c r="M2702" s="54">
        <f>IF(OR($B2702="",M$3&lt;$D2702+Настройки!$B$7),0,MAX(0,$E2702-MAX(0,SUMIFS(Тех_Движение!$G$2:$G$5111,Тех_Движение!$D$2:$D$5111,$C2702,Тех_Движение!$B$2:$B$5111,"&lt;="&amp;M$3)-$F2702)))</f>
        <v/>
      </c>
      <c r="N2702" s="54">
        <f>IF(OR($B2702="",N$3&lt;$D2702+Настройки!$B$7),0,MAX(0,$E2702-MAX(0,SUMIFS(Тех_Движение!$G$2:$G$5111,Тех_Движение!$D$2:$D$5111,$C2702,Тех_Движение!$B$2:$B$5111,"&lt;="&amp;N$3)-$F2702)))</f>
        <v/>
      </c>
      <c r="O2702" s="54">
        <f>IF(OR($B2702="",O$3&lt;$D2702+Настройки!$B$7),0,MAX(0,$E2702-MAX(0,SUMIFS(Тех_Движение!$G$2:$G$5111,Тех_Движение!$D$2:$D$5111,$C2702,Тех_Движение!$B$2:$B$5111,"&lt;="&amp;O$3)-$F2702)))</f>
        <v/>
      </c>
      <c r="P2702" s="54">
        <f>IF(OR($B2702="",P$3&lt;$D2702+Настройки!$B$7),0,MAX(0,$E2702-MAX(0,SUMIFS(Тех_Движение!$G$2:$G$5111,Тех_Движение!$D$2:$D$5111,$C2702,Тех_Движение!$B$2:$B$5111,"&lt;="&amp;P$3)-$F2702)))</f>
        <v/>
      </c>
      <c r="Q2702" s="54">
        <f>IF(OR($B2702="",Q$3&lt;$D2702+Настройки!$B$7),0,MAX(0,$E2702-MAX(0,SUMIFS(Тех_Движение!$G$2:$G$5111,Тех_Движение!$D$2:$D$5111,$C2702,Тех_Движение!$B$2:$B$5111,"&lt;="&amp;Q$3)-$F2702)))</f>
        <v/>
      </c>
      <c r="R2702" s="54">
        <f>IF($B2702="","",SUM($K2702:$Q2702))</f>
        <v/>
      </c>
      <c r="S2702" s="56">
        <f>IF($B2702="","",VLOOKUP($C2702,Настройки!$A$11:$L$17,9,FALSE))</f>
        <v/>
      </c>
      <c r="T2702" s="56">
        <f>IF($B2702="","",$R2702*$S2702)</f>
        <v/>
      </c>
    </row>
    <row r="2703">
      <c r="A2703" s="20">
        <f>Тех_Движение!$A$2700</f>
        <v/>
      </c>
      <c r="B2703" s="20">
        <f>IF(Тех_Движение!$F$2700&gt;0,Тех_Движение!$I$2700,"")</f>
        <v/>
      </c>
      <c r="C2703" s="20">
        <f>IF($B2703="","",Тех_Движение!$D$2700)</f>
        <v/>
      </c>
      <c r="D2703" s="42">
        <f>IF($B2703="","",Тех_Движение!$B$2700)</f>
        <v/>
      </c>
      <c r="E2703" s="54">
        <f>IF($B2703="","",Тех_Движение!$F$2700)</f>
        <v/>
      </c>
      <c r="F2703" s="54">
        <f>IF($B2703="","",SUMIFS($E$5:$E2702,$C$5:$C2702,$C2703))</f>
        <v/>
      </c>
      <c r="G2703" s="54">
        <f>IF($B2703="","",MAX(0,$E2703-MAX(0,SUMIFS(Тех_Движение!$G$2:$G$5111,Тех_Движение!$D$2:$D$5111,$C2703,Тех_Движение!$B$2:$B$5111,"&lt;="&amp;Настройки!$B$5-1)-$F2703)))</f>
        <v/>
      </c>
      <c r="H2703" s="54">
        <f>IF($B2703="","",IF(AND($D2703&gt;=Настройки!$B$5,$D2703&lt;=Настройки!$B$6),$E2703,0))</f>
        <v/>
      </c>
      <c r="I2703" s="54">
        <f>IF($B2703="","",$G2703+$H2703-$J2703)</f>
        <v/>
      </c>
      <c r="J2703" s="54">
        <f>IF($B2703="","",MAX(0,$E2703-MAX(0,SUMIFS(Тех_Движение!$G$2:$G$5111,Тех_Движение!$D$2:$D$5111,$C2703,Тех_Движение!$B$2:$B$5111,"&lt;="&amp;Настройки!$B$6)-$F2703)))</f>
        <v/>
      </c>
      <c r="K2703" s="54">
        <f>IF(OR($B2703="",K$3&lt;$D2703+Настройки!$B$7),0,MAX(0,$E2703-MAX(0,SUMIFS(Тех_Движение!$G$2:$G$5111,Тех_Движение!$D$2:$D$5111,$C2703,Тех_Движение!$B$2:$B$5111,"&lt;="&amp;K$3)-$F2703)))</f>
        <v/>
      </c>
      <c r="L2703" s="54">
        <f>IF(OR($B2703="",L$3&lt;$D2703+Настройки!$B$7),0,MAX(0,$E2703-MAX(0,SUMIFS(Тех_Движение!$G$2:$G$5111,Тех_Движение!$D$2:$D$5111,$C2703,Тех_Движение!$B$2:$B$5111,"&lt;="&amp;L$3)-$F2703)))</f>
        <v/>
      </c>
      <c r="M2703" s="54">
        <f>IF(OR($B2703="",M$3&lt;$D2703+Настройки!$B$7),0,MAX(0,$E2703-MAX(0,SUMIFS(Тех_Движение!$G$2:$G$5111,Тех_Движение!$D$2:$D$5111,$C2703,Тех_Движение!$B$2:$B$5111,"&lt;="&amp;M$3)-$F2703)))</f>
        <v/>
      </c>
      <c r="N2703" s="54">
        <f>IF(OR($B2703="",N$3&lt;$D2703+Настройки!$B$7),0,MAX(0,$E2703-MAX(0,SUMIFS(Тех_Движение!$G$2:$G$5111,Тех_Движение!$D$2:$D$5111,$C2703,Тех_Движение!$B$2:$B$5111,"&lt;="&amp;N$3)-$F2703)))</f>
        <v/>
      </c>
      <c r="O2703" s="54">
        <f>IF(OR($B2703="",O$3&lt;$D2703+Настройки!$B$7),0,MAX(0,$E2703-MAX(0,SUMIFS(Тех_Движение!$G$2:$G$5111,Тех_Движение!$D$2:$D$5111,$C2703,Тех_Движение!$B$2:$B$5111,"&lt;="&amp;O$3)-$F2703)))</f>
        <v/>
      </c>
      <c r="P2703" s="54">
        <f>IF(OR($B2703="",P$3&lt;$D2703+Настройки!$B$7),0,MAX(0,$E2703-MAX(0,SUMIFS(Тех_Движение!$G$2:$G$5111,Тех_Движение!$D$2:$D$5111,$C2703,Тех_Движение!$B$2:$B$5111,"&lt;="&amp;P$3)-$F2703)))</f>
        <v/>
      </c>
      <c r="Q2703" s="54">
        <f>IF(OR($B2703="",Q$3&lt;$D2703+Настройки!$B$7),0,MAX(0,$E2703-MAX(0,SUMIFS(Тех_Движение!$G$2:$G$5111,Тех_Движение!$D$2:$D$5111,$C2703,Тех_Движение!$B$2:$B$5111,"&lt;="&amp;Q$3)-$F2703)))</f>
        <v/>
      </c>
      <c r="R2703" s="54">
        <f>IF($B2703="","",SUM($K2703:$Q2703))</f>
        <v/>
      </c>
      <c r="S2703" s="56">
        <f>IF($B2703="","",VLOOKUP($C2703,Настройки!$A$11:$L$17,9,FALSE))</f>
        <v/>
      </c>
      <c r="T2703" s="56">
        <f>IF($B2703="","",$R2703*$S2703)</f>
        <v/>
      </c>
    </row>
    <row r="2704">
      <c r="A2704" s="20">
        <f>Тех_Движение!$A$2701</f>
        <v/>
      </c>
      <c r="B2704" s="20">
        <f>IF(Тех_Движение!$F$2701&gt;0,Тех_Движение!$I$2701,"")</f>
        <v/>
      </c>
      <c r="C2704" s="20">
        <f>IF($B2704="","",Тех_Движение!$D$2701)</f>
        <v/>
      </c>
      <c r="D2704" s="42">
        <f>IF($B2704="","",Тех_Движение!$B$2701)</f>
        <v/>
      </c>
      <c r="E2704" s="54">
        <f>IF($B2704="","",Тех_Движение!$F$2701)</f>
        <v/>
      </c>
      <c r="F2704" s="54">
        <f>IF($B2704="","",SUMIFS($E$5:$E2703,$C$5:$C2703,$C2704))</f>
        <v/>
      </c>
      <c r="G2704" s="54">
        <f>IF($B2704="","",MAX(0,$E2704-MAX(0,SUMIFS(Тех_Движение!$G$2:$G$5111,Тех_Движение!$D$2:$D$5111,$C2704,Тех_Движение!$B$2:$B$5111,"&lt;="&amp;Настройки!$B$5-1)-$F2704)))</f>
        <v/>
      </c>
      <c r="H2704" s="54">
        <f>IF($B2704="","",IF(AND($D2704&gt;=Настройки!$B$5,$D2704&lt;=Настройки!$B$6),$E2704,0))</f>
        <v/>
      </c>
      <c r="I2704" s="54">
        <f>IF($B2704="","",$G2704+$H2704-$J2704)</f>
        <v/>
      </c>
      <c r="J2704" s="54">
        <f>IF($B2704="","",MAX(0,$E2704-MAX(0,SUMIFS(Тех_Движение!$G$2:$G$5111,Тех_Движение!$D$2:$D$5111,$C2704,Тех_Движение!$B$2:$B$5111,"&lt;="&amp;Настройки!$B$6)-$F2704)))</f>
        <v/>
      </c>
      <c r="K2704" s="54">
        <f>IF(OR($B2704="",K$3&lt;$D2704+Настройки!$B$7),0,MAX(0,$E2704-MAX(0,SUMIFS(Тех_Движение!$G$2:$G$5111,Тех_Движение!$D$2:$D$5111,$C2704,Тех_Движение!$B$2:$B$5111,"&lt;="&amp;K$3)-$F2704)))</f>
        <v/>
      </c>
      <c r="L2704" s="54">
        <f>IF(OR($B2704="",L$3&lt;$D2704+Настройки!$B$7),0,MAX(0,$E2704-MAX(0,SUMIFS(Тех_Движение!$G$2:$G$5111,Тех_Движение!$D$2:$D$5111,$C2704,Тех_Движение!$B$2:$B$5111,"&lt;="&amp;L$3)-$F2704)))</f>
        <v/>
      </c>
      <c r="M2704" s="54">
        <f>IF(OR($B2704="",M$3&lt;$D2704+Настройки!$B$7),0,MAX(0,$E2704-MAX(0,SUMIFS(Тех_Движение!$G$2:$G$5111,Тех_Движение!$D$2:$D$5111,$C2704,Тех_Движение!$B$2:$B$5111,"&lt;="&amp;M$3)-$F2704)))</f>
        <v/>
      </c>
      <c r="N2704" s="54">
        <f>IF(OR($B2704="",N$3&lt;$D2704+Настройки!$B$7),0,MAX(0,$E2704-MAX(0,SUMIFS(Тех_Движение!$G$2:$G$5111,Тех_Движение!$D$2:$D$5111,$C2704,Тех_Движение!$B$2:$B$5111,"&lt;="&amp;N$3)-$F2704)))</f>
        <v/>
      </c>
      <c r="O2704" s="54">
        <f>IF(OR($B2704="",O$3&lt;$D2704+Настройки!$B$7),0,MAX(0,$E2704-MAX(0,SUMIFS(Тех_Движение!$G$2:$G$5111,Тех_Движение!$D$2:$D$5111,$C2704,Тех_Движение!$B$2:$B$5111,"&lt;="&amp;O$3)-$F2704)))</f>
        <v/>
      </c>
      <c r="P2704" s="54">
        <f>IF(OR($B2704="",P$3&lt;$D2704+Настройки!$B$7),0,MAX(0,$E2704-MAX(0,SUMIFS(Тех_Движение!$G$2:$G$5111,Тех_Движение!$D$2:$D$5111,$C2704,Тех_Движение!$B$2:$B$5111,"&lt;="&amp;P$3)-$F2704)))</f>
        <v/>
      </c>
      <c r="Q2704" s="54">
        <f>IF(OR($B2704="",Q$3&lt;$D2704+Настройки!$B$7),0,MAX(0,$E2704-MAX(0,SUMIFS(Тех_Движение!$G$2:$G$5111,Тех_Движение!$D$2:$D$5111,$C2704,Тех_Движение!$B$2:$B$5111,"&lt;="&amp;Q$3)-$F2704)))</f>
        <v/>
      </c>
      <c r="R2704" s="54">
        <f>IF($B2704="","",SUM($K2704:$Q2704))</f>
        <v/>
      </c>
      <c r="S2704" s="56">
        <f>IF($B2704="","",VLOOKUP($C2704,Настройки!$A$11:$L$17,9,FALSE))</f>
        <v/>
      </c>
      <c r="T2704" s="56">
        <f>IF($B2704="","",$R2704*$S2704)</f>
        <v/>
      </c>
    </row>
    <row r="2705">
      <c r="A2705" s="20">
        <f>Тех_Движение!$A$2702</f>
        <v/>
      </c>
      <c r="B2705" s="20">
        <f>IF(Тех_Движение!$F$2702&gt;0,Тех_Движение!$I$2702,"")</f>
        <v/>
      </c>
      <c r="C2705" s="20">
        <f>IF($B2705="","",Тех_Движение!$D$2702)</f>
        <v/>
      </c>
      <c r="D2705" s="42">
        <f>IF($B2705="","",Тех_Движение!$B$2702)</f>
        <v/>
      </c>
      <c r="E2705" s="54">
        <f>IF($B2705="","",Тех_Движение!$F$2702)</f>
        <v/>
      </c>
      <c r="F2705" s="54">
        <f>IF($B2705="","",SUMIFS($E$5:$E2704,$C$5:$C2704,$C2705))</f>
        <v/>
      </c>
      <c r="G2705" s="54">
        <f>IF($B2705="","",MAX(0,$E2705-MAX(0,SUMIFS(Тех_Движение!$G$2:$G$5111,Тех_Движение!$D$2:$D$5111,$C2705,Тех_Движение!$B$2:$B$5111,"&lt;="&amp;Настройки!$B$5-1)-$F2705)))</f>
        <v/>
      </c>
      <c r="H2705" s="54">
        <f>IF($B2705="","",IF(AND($D2705&gt;=Настройки!$B$5,$D2705&lt;=Настройки!$B$6),$E2705,0))</f>
        <v/>
      </c>
      <c r="I2705" s="54">
        <f>IF($B2705="","",$G2705+$H2705-$J2705)</f>
        <v/>
      </c>
      <c r="J2705" s="54">
        <f>IF($B2705="","",MAX(0,$E2705-MAX(0,SUMIFS(Тех_Движение!$G$2:$G$5111,Тех_Движение!$D$2:$D$5111,$C2705,Тех_Движение!$B$2:$B$5111,"&lt;="&amp;Настройки!$B$6)-$F2705)))</f>
        <v/>
      </c>
      <c r="K2705" s="54">
        <f>IF(OR($B2705="",K$3&lt;$D2705+Настройки!$B$7),0,MAX(0,$E2705-MAX(0,SUMIFS(Тех_Движение!$G$2:$G$5111,Тех_Движение!$D$2:$D$5111,$C2705,Тех_Движение!$B$2:$B$5111,"&lt;="&amp;K$3)-$F2705)))</f>
        <v/>
      </c>
      <c r="L2705" s="54">
        <f>IF(OR($B2705="",L$3&lt;$D2705+Настройки!$B$7),0,MAX(0,$E2705-MAX(0,SUMIFS(Тех_Движение!$G$2:$G$5111,Тех_Движение!$D$2:$D$5111,$C2705,Тех_Движение!$B$2:$B$5111,"&lt;="&amp;L$3)-$F2705)))</f>
        <v/>
      </c>
      <c r="M2705" s="54">
        <f>IF(OR($B2705="",M$3&lt;$D2705+Настройки!$B$7),0,MAX(0,$E2705-MAX(0,SUMIFS(Тех_Движение!$G$2:$G$5111,Тех_Движение!$D$2:$D$5111,$C2705,Тех_Движение!$B$2:$B$5111,"&lt;="&amp;M$3)-$F2705)))</f>
        <v/>
      </c>
      <c r="N2705" s="54">
        <f>IF(OR($B2705="",N$3&lt;$D2705+Настройки!$B$7),0,MAX(0,$E2705-MAX(0,SUMIFS(Тех_Движение!$G$2:$G$5111,Тех_Движение!$D$2:$D$5111,$C2705,Тех_Движение!$B$2:$B$5111,"&lt;="&amp;N$3)-$F2705)))</f>
        <v/>
      </c>
      <c r="O2705" s="54">
        <f>IF(OR($B2705="",O$3&lt;$D2705+Настройки!$B$7),0,MAX(0,$E2705-MAX(0,SUMIFS(Тех_Движение!$G$2:$G$5111,Тех_Движение!$D$2:$D$5111,$C2705,Тех_Движение!$B$2:$B$5111,"&lt;="&amp;O$3)-$F2705)))</f>
        <v/>
      </c>
      <c r="P2705" s="54">
        <f>IF(OR($B2705="",P$3&lt;$D2705+Настройки!$B$7),0,MAX(0,$E2705-MAX(0,SUMIFS(Тех_Движение!$G$2:$G$5111,Тех_Движение!$D$2:$D$5111,$C2705,Тех_Движение!$B$2:$B$5111,"&lt;="&amp;P$3)-$F2705)))</f>
        <v/>
      </c>
      <c r="Q2705" s="54">
        <f>IF(OR($B2705="",Q$3&lt;$D2705+Настройки!$B$7),0,MAX(0,$E2705-MAX(0,SUMIFS(Тех_Движение!$G$2:$G$5111,Тех_Движение!$D$2:$D$5111,$C2705,Тех_Движение!$B$2:$B$5111,"&lt;="&amp;Q$3)-$F2705)))</f>
        <v/>
      </c>
      <c r="R2705" s="54">
        <f>IF($B2705="","",SUM($K2705:$Q2705))</f>
        <v/>
      </c>
      <c r="S2705" s="56">
        <f>IF($B2705="","",VLOOKUP($C2705,Настройки!$A$11:$L$17,9,FALSE))</f>
        <v/>
      </c>
      <c r="T2705" s="56">
        <f>IF($B2705="","",$R2705*$S2705)</f>
        <v/>
      </c>
    </row>
    <row r="2706">
      <c r="A2706" s="20">
        <f>Тех_Движение!$A$2703</f>
        <v/>
      </c>
      <c r="B2706" s="20">
        <f>IF(Тех_Движение!$F$2703&gt;0,Тех_Движение!$I$2703,"")</f>
        <v/>
      </c>
      <c r="C2706" s="20">
        <f>IF($B2706="","",Тех_Движение!$D$2703)</f>
        <v/>
      </c>
      <c r="D2706" s="42">
        <f>IF($B2706="","",Тех_Движение!$B$2703)</f>
        <v/>
      </c>
      <c r="E2706" s="54">
        <f>IF($B2706="","",Тех_Движение!$F$2703)</f>
        <v/>
      </c>
      <c r="F2706" s="54">
        <f>IF($B2706="","",SUMIFS($E$5:$E2705,$C$5:$C2705,$C2706))</f>
        <v/>
      </c>
      <c r="G2706" s="54">
        <f>IF($B2706="","",MAX(0,$E2706-MAX(0,SUMIFS(Тех_Движение!$G$2:$G$5111,Тех_Движение!$D$2:$D$5111,$C2706,Тех_Движение!$B$2:$B$5111,"&lt;="&amp;Настройки!$B$5-1)-$F2706)))</f>
        <v/>
      </c>
      <c r="H2706" s="54">
        <f>IF($B2706="","",IF(AND($D2706&gt;=Настройки!$B$5,$D2706&lt;=Настройки!$B$6),$E2706,0))</f>
        <v/>
      </c>
      <c r="I2706" s="54">
        <f>IF($B2706="","",$G2706+$H2706-$J2706)</f>
        <v/>
      </c>
      <c r="J2706" s="54">
        <f>IF($B2706="","",MAX(0,$E2706-MAX(0,SUMIFS(Тех_Движение!$G$2:$G$5111,Тех_Движение!$D$2:$D$5111,$C2706,Тех_Движение!$B$2:$B$5111,"&lt;="&amp;Настройки!$B$6)-$F2706)))</f>
        <v/>
      </c>
      <c r="K2706" s="54">
        <f>IF(OR($B2706="",K$3&lt;$D2706+Настройки!$B$7),0,MAX(0,$E2706-MAX(0,SUMIFS(Тех_Движение!$G$2:$G$5111,Тех_Движение!$D$2:$D$5111,$C2706,Тех_Движение!$B$2:$B$5111,"&lt;="&amp;K$3)-$F2706)))</f>
        <v/>
      </c>
      <c r="L2706" s="54">
        <f>IF(OR($B2706="",L$3&lt;$D2706+Настройки!$B$7),0,MAX(0,$E2706-MAX(0,SUMIFS(Тех_Движение!$G$2:$G$5111,Тех_Движение!$D$2:$D$5111,$C2706,Тех_Движение!$B$2:$B$5111,"&lt;="&amp;L$3)-$F2706)))</f>
        <v/>
      </c>
      <c r="M2706" s="54">
        <f>IF(OR($B2706="",M$3&lt;$D2706+Настройки!$B$7),0,MAX(0,$E2706-MAX(0,SUMIFS(Тех_Движение!$G$2:$G$5111,Тех_Движение!$D$2:$D$5111,$C2706,Тех_Движение!$B$2:$B$5111,"&lt;="&amp;M$3)-$F2706)))</f>
        <v/>
      </c>
      <c r="N2706" s="54">
        <f>IF(OR($B2706="",N$3&lt;$D2706+Настройки!$B$7),0,MAX(0,$E2706-MAX(0,SUMIFS(Тех_Движение!$G$2:$G$5111,Тех_Движение!$D$2:$D$5111,$C2706,Тех_Движение!$B$2:$B$5111,"&lt;="&amp;N$3)-$F2706)))</f>
        <v/>
      </c>
      <c r="O2706" s="54">
        <f>IF(OR($B2706="",O$3&lt;$D2706+Настройки!$B$7),0,MAX(0,$E2706-MAX(0,SUMIFS(Тех_Движение!$G$2:$G$5111,Тех_Движение!$D$2:$D$5111,$C2706,Тех_Движение!$B$2:$B$5111,"&lt;="&amp;O$3)-$F2706)))</f>
        <v/>
      </c>
      <c r="P2706" s="54">
        <f>IF(OR($B2706="",P$3&lt;$D2706+Настройки!$B$7),0,MAX(0,$E2706-MAX(0,SUMIFS(Тех_Движение!$G$2:$G$5111,Тех_Движение!$D$2:$D$5111,$C2706,Тех_Движение!$B$2:$B$5111,"&lt;="&amp;P$3)-$F2706)))</f>
        <v/>
      </c>
      <c r="Q2706" s="54">
        <f>IF(OR($B2706="",Q$3&lt;$D2706+Настройки!$B$7),0,MAX(0,$E2706-MAX(0,SUMIFS(Тех_Движение!$G$2:$G$5111,Тех_Движение!$D$2:$D$5111,$C2706,Тех_Движение!$B$2:$B$5111,"&lt;="&amp;Q$3)-$F2706)))</f>
        <v/>
      </c>
      <c r="R2706" s="54">
        <f>IF($B2706="","",SUM($K2706:$Q2706))</f>
        <v/>
      </c>
      <c r="S2706" s="56">
        <f>IF($B2706="","",VLOOKUP($C2706,Настройки!$A$11:$L$17,9,FALSE))</f>
        <v/>
      </c>
      <c r="T2706" s="56">
        <f>IF($B2706="","",$R2706*$S2706)</f>
        <v/>
      </c>
    </row>
    <row r="2707">
      <c r="A2707" s="20">
        <f>Тех_Движение!$A$2704</f>
        <v/>
      </c>
      <c r="B2707" s="20">
        <f>IF(Тех_Движение!$F$2704&gt;0,Тех_Движение!$I$2704,"")</f>
        <v/>
      </c>
      <c r="C2707" s="20">
        <f>IF($B2707="","",Тех_Движение!$D$2704)</f>
        <v/>
      </c>
      <c r="D2707" s="42">
        <f>IF($B2707="","",Тех_Движение!$B$2704)</f>
        <v/>
      </c>
      <c r="E2707" s="54">
        <f>IF($B2707="","",Тех_Движение!$F$2704)</f>
        <v/>
      </c>
      <c r="F2707" s="54">
        <f>IF($B2707="","",SUMIFS($E$5:$E2706,$C$5:$C2706,$C2707))</f>
        <v/>
      </c>
      <c r="G2707" s="54">
        <f>IF($B2707="","",MAX(0,$E2707-MAX(0,SUMIFS(Тех_Движение!$G$2:$G$5111,Тех_Движение!$D$2:$D$5111,$C2707,Тех_Движение!$B$2:$B$5111,"&lt;="&amp;Настройки!$B$5-1)-$F2707)))</f>
        <v/>
      </c>
      <c r="H2707" s="54">
        <f>IF($B2707="","",IF(AND($D2707&gt;=Настройки!$B$5,$D2707&lt;=Настройки!$B$6),$E2707,0))</f>
        <v/>
      </c>
      <c r="I2707" s="54">
        <f>IF($B2707="","",$G2707+$H2707-$J2707)</f>
        <v/>
      </c>
      <c r="J2707" s="54">
        <f>IF($B2707="","",MAX(0,$E2707-MAX(0,SUMIFS(Тех_Движение!$G$2:$G$5111,Тех_Движение!$D$2:$D$5111,$C2707,Тех_Движение!$B$2:$B$5111,"&lt;="&amp;Настройки!$B$6)-$F2707)))</f>
        <v/>
      </c>
      <c r="K2707" s="54">
        <f>IF(OR($B2707="",K$3&lt;$D2707+Настройки!$B$7),0,MAX(0,$E2707-MAX(0,SUMIFS(Тех_Движение!$G$2:$G$5111,Тех_Движение!$D$2:$D$5111,$C2707,Тех_Движение!$B$2:$B$5111,"&lt;="&amp;K$3)-$F2707)))</f>
        <v/>
      </c>
      <c r="L2707" s="54">
        <f>IF(OR($B2707="",L$3&lt;$D2707+Настройки!$B$7),0,MAX(0,$E2707-MAX(0,SUMIFS(Тех_Движение!$G$2:$G$5111,Тех_Движение!$D$2:$D$5111,$C2707,Тех_Движение!$B$2:$B$5111,"&lt;="&amp;L$3)-$F2707)))</f>
        <v/>
      </c>
      <c r="M2707" s="54">
        <f>IF(OR($B2707="",M$3&lt;$D2707+Настройки!$B$7),0,MAX(0,$E2707-MAX(0,SUMIFS(Тех_Движение!$G$2:$G$5111,Тех_Движение!$D$2:$D$5111,$C2707,Тех_Движение!$B$2:$B$5111,"&lt;="&amp;M$3)-$F2707)))</f>
        <v/>
      </c>
      <c r="N2707" s="54">
        <f>IF(OR($B2707="",N$3&lt;$D2707+Настройки!$B$7),0,MAX(0,$E2707-MAX(0,SUMIFS(Тех_Движение!$G$2:$G$5111,Тех_Движение!$D$2:$D$5111,$C2707,Тех_Движение!$B$2:$B$5111,"&lt;="&amp;N$3)-$F2707)))</f>
        <v/>
      </c>
      <c r="O2707" s="54">
        <f>IF(OR($B2707="",O$3&lt;$D2707+Настройки!$B$7),0,MAX(0,$E2707-MAX(0,SUMIFS(Тех_Движение!$G$2:$G$5111,Тех_Движение!$D$2:$D$5111,$C2707,Тех_Движение!$B$2:$B$5111,"&lt;="&amp;O$3)-$F2707)))</f>
        <v/>
      </c>
      <c r="P2707" s="54">
        <f>IF(OR($B2707="",P$3&lt;$D2707+Настройки!$B$7),0,MAX(0,$E2707-MAX(0,SUMIFS(Тех_Движение!$G$2:$G$5111,Тех_Движение!$D$2:$D$5111,$C2707,Тех_Движение!$B$2:$B$5111,"&lt;="&amp;P$3)-$F2707)))</f>
        <v/>
      </c>
      <c r="Q2707" s="54">
        <f>IF(OR($B2707="",Q$3&lt;$D2707+Настройки!$B$7),0,MAX(0,$E2707-MAX(0,SUMIFS(Тех_Движение!$G$2:$G$5111,Тех_Движение!$D$2:$D$5111,$C2707,Тех_Движение!$B$2:$B$5111,"&lt;="&amp;Q$3)-$F2707)))</f>
        <v/>
      </c>
      <c r="R2707" s="54">
        <f>IF($B2707="","",SUM($K2707:$Q2707))</f>
        <v/>
      </c>
      <c r="S2707" s="56">
        <f>IF($B2707="","",VLOOKUP($C2707,Настройки!$A$11:$L$17,9,FALSE))</f>
        <v/>
      </c>
      <c r="T2707" s="56">
        <f>IF($B2707="","",$R2707*$S2707)</f>
        <v/>
      </c>
    </row>
    <row r="2708">
      <c r="A2708" s="20">
        <f>Тех_Движение!$A$2705</f>
        <v/>
      </c>
      <c r="B2708" s="20">
        <f>IF(Тех_Движение!$F$2705&gt;0,Тех_Движение!$I$2705,"")</f>
        <v/>
      </c>
      <c r="C2708" s="20">
        <f>IF($B2708="","",Тех_Движение!$D$2705)</f>
        <v/>
      </c>
      <c r="D2708" s="42">
        <f>IF($B2708="","",Тех_Движение!$B$2705)</f>
        <v/>
      </c>
      <c r="E2708" s="54">
        <f>IF($B2708="","",Тех_Движение!$F$2705)</f>
        <v/>
      </c>
      <c r="F2708" s="54">
        <f>IF($B2708="","",SUMIFS($E$5:$E2707,$C$5:$C2707,$C2708))</f>
        <v/>
      </c>
      <c r="G2708" s="54">
        <f>IF($B2708="","",MAX(0,$E2708-MAX(0,SUMIFS(Тех_Движение!$G$2:$G$5111,Тех_Движение!$D$2:$D$5111,$C2708,Тех_Движение!$B$2:$B$5111,"&lt;="&amp;Настройки!$B$5-1)-$F2708)))</f>
        <v/>
      </c>
      <c r="H2708" s="54">
        <f>IF($B2708="","",IF(AND($D2708&gt;=Настройки!$B$5,$D2708&lt;=Настройки!$B$6),$E2708,0))</f>
        <v/>
      </c>
      <c r="I2708" s="54">
        <f>IF($B2708="","",$G2708+$H2708-$J2708)</f>
        <v/>
      </c>
      <c r="J2708" s="54">
        <f>IF($B2708="","",MAX(0,$E2708-MAX(0,SUMIFS(Тех_Движение!$G$2:$G$5111,Тех_Движение!$D$2:$D$5111,$C2708,Тех_Движение!$B$2:$B$5111,"&lt;="&amp;Настройки!$B$6)-$F2708)))</f>
        <v/>
      </c>
      <c r="K2708" s="54">
        <f>IF(OR($B2708="",K$3&lt;$D2708+Настройки!$B$7),0,MAX(0,$E2708-MAX(0,SUMIFS(Тех_Движение!$G$2:$G$5111,Тех_Движение!$D$2:$D$5111,$C2708,Тех_Движение!$B$2:$B$5111,"&lt;="&amp;K$3)-$F2708)))</f>
        <v/>
      </c>
      <c r="L2708" s="54">
        <f>IF(OR($B2708="",L$3&lt;$D2708+Настройки!$B$7),0,MAX(0,$E2708-MAX(0,SUMIFS(Тех_Движение!$G$2:$G$5111,Тех_Движение!$D$2:$D$5111,$C2708,Тех_Движение!$B$2:$B$5111,"&lt;="&amp;L$3)-$F2708)))</f>
        <v/>
      </c>
      <c r="M2708" s="54">
        <f>IF(OR($B2708="",M$3&lt;$D2708+Настройки!$B$7),0,MAX(0,$E2708-MAX(0,SUMIFS(Тех_Движение!$G$2:$G$5111,Тех_Движение!$D$2:$D$5111,$C2708,Тех_Движение!$B$2:$B$5111,"&lt;="&amp;M$3)-$F2708)))</f>
        <v/>
      </c>
      <c r="N2708" s="54">
        <f>IF(OR($B2708="",N$3&lt;$D2708+Настройки!$B$7),0,MAX(0,$E2708-MAX(0,SUMIFS(Тех_Движение!$G$2:$G$5111,Тех_Движение!$D$2:$D$5111,$C2708,Тех_Движение!$B$2:$B$5111,"&lt;="&amp;N$3)-$F2708)))</f>
        <v/>
      </c>
      <c r="O2708" s="54">
        <f>IF(OR($B2708="",O$3&lt;$D2708+Настройки!$B$7),0,MAX(0,$E2708-MAX(0,SUMIFS(Тех_Движение!$G$2:$G$5111,Тех_Движение!$D$2:$D$5111,$C2708,Тех_Движение!$B$2:$B$5111,"&lt;="&amp;O$3)-$F2708)))</f>
        <v/>
      </c>
      <c r="P2708" s="54">
        <f>IF(OR($B2708="",P$3&lt;$D2708+Настройки!$B$7),0,MAX(0,$E2708-MAX(0,SUMIFS(Тех_Движение!$G$2:$G$5111,Тех_Движение!$D$2:$D$5111,$C2708,Тех_Движение!$B$2:$B$5111,"&lt;="&amp;P$3)-$F2708)))</f>
        <v/>
      </c>
      <c r="Q2708" s="54">
        <f>IF(OR($B2708="",Q$3&lt;$D2708+Настройки!$B$7),0,MAX(0,$E2708-MAX(0,SUMIFS(Тех_Движение!$G$2:$G$5111,Тех_Движение!$D$2:$D$5111,$C2708,Тех_Движение!$B$2:$B$5111,"&lt;="&amp;Q$3)-$F2708)))</f>
        <v/>
      </c>
      <c r="R2708" s="54">
        <f>IF($B2708="","",SUM($K2708:$Q2708))</f>
        <v/>
      </c>
      <c r="S2708" s="56">
        <f>IF($B2708="","",VLOOKUP($C2708,Настройки!$A$11:$L$17,9,FALSE))</f>
        <v/>
      </c>
      <c r="T2708" s="56">
        <f>IF($B2708="","",$R2708*$S2708)</f>
        <v/>
      </c>
    </row>
    <row r="2709">
      <c r="A2709" s="20">
        <f>Тех_Движение!$A$2706</f>
        <v/>
      </c>
      <c r="B2709" s="20">
        <f>IF(Тех_Движение!$F$2706&gt;0,Тех_Движение!$I$2706,"")</f>
        <v/>
      </c>
      <c r="C2709" s="20">
        <f>IF($B2709="","",Тех_Движение!$D$2706)</f>
        <v/>
      </c>
      <c r="D2709" s="42">
        <f>IF($B2709="","",Тех_Движение!$B$2706)</f>
        <v/>
      </c>
      <c r="E2709" s="54">
        <f>IF($B2709="","",Тех_Движение!$F$2706)</f>
        <v/>
      </c>
      <c r="F2709" s="54">
        <f>IF($B2709="","",SUMIFS($E$5:$E2708,$C$5:$C2708,$C2709))</f>
        <v/>
      </c>
      <c r="G2709" s="54">
        <f>IF($B2709="","",MAX(0,$E2709-MAX(0,SUMIFS(Тех_Движение!$G$2:$G$5111,Тех_Движение!$D$2:$D$5111,$C2709,Тех_Движение!$B$2:$B$5111,"&lt;="&amp;Настройки!$B$5-1)-$F2709)))</f>
        <v/>
      </c>
      <c r="H2709" s="54">
        <f>IF($B2709="","",IF(AND($D2709&gt;=Настройки!$B$5,$D2709&lt;=Настройки!$B$6),$E2709,0))</f>
        <v/>
      </c>
      <c r="I2709" s="54">
        <f>IF($B2709="","",$G2709+$H2709-$J2709)</f>
        <v/>
      </c>
      <c r="J2709" s="54">
        <f>IF($B2709="","",MAX(0,$E2709-MAX(0,SUMIFS(Тех_Движение!$G$2:$G$5111,Тех_Движение!$D$2:$D$5111,$C2709,Тех_Движение!$B$2:$B$5111,"&lt;="&amp;Настройки!$B$6)-$F2709)))</f>
        <v/>
      </c>
      <c r="K2709" s="54">
        <f>IF(OR($B2709="",K$3&lt;$D2709+Настройки!$B$7),0,MAX(0,$E2709-MAX(0,SUMIFS(Тех_Движение!$G$2:$G$5111,Тех_Движение!$D$2:$D$5111,$C2709,Тех_Движение!$B$2:$B$5111,"&lt;="&amp;K$3)-$F2709)))</f>
        <v/>
      </c>
      <c r="L2709" s="54">
        <f>IF(OR($B2709="",L$3&lt;$D2709+Настройки!$B$7),0,MAX(0,$E2709-MAX(0,SUMIFS(Тех_Движение!$G$2:$G$5111,Тех_Движение!$D$2:$D$5111,$C2709,Тех_Движение!$B$2:$B$5111,"&lt;="&amp;L$3)-$F2709)))</f>
        <v/>
      </c>
      <c r="M2709" s="54">
        <f>IF(OR($B2709="",M$3&lt;$D2709+Настройки!$B$7),0,MAX(0,$E2709-MAX(0,SUMIFS(Тех_Движение!$G$2:$G$5111,Тех_Движение!$D$2:$D$5111,$C2709,Тех_Движение!$B$2:$B$5111,"&lt;="&amp;M$3)-$F2709)))</f>
        <v/>
      </c>
      <c r="N2709" s="54">
        <f>IF(OR($B2709="",N$3&lt;$D2709+Настройки!$B$7),0,MAX(0,$E2709-MAX(0,SUMIFS(Тех_Движение!$G$2:$G$5111,Тех_Движение!$D$2:$D$5111,$C2709,Тех_Движение!$B$2:$B$5111,"&lt;="&amp;N$3)-$F2709)))</f>
        <v/>
      </c>
      <c r="O2709" s="54">
        <f>IF(OR($B2709="",O$3&lt;$D2709+Настройки!$B$7),0,MAX(0,$E2709-MAX(0,SUMIFS(Тех_Движение!$G$2:$G$5111,Тех_Движение!$D$2:$D$5111,$C2709,Тех_Движение!$B$2:$B$5111,"&lt;="&amp;O$3)-$F2709)))</f>
        <v/>
      </c>
      <c r="P2709" s="54">
        <f>IF(OR($B2709="",P$3&lt;$D2709+Настройки!$B$7),0,MAX(0,$E2709-MAX(0,SUMIFS(Тех_Движение!$G$2:$G$5111,Тех_Движение!$D$2:$D$5111,$C2709,Тех_Движение!$B$2:$B$5111,"&lt;="&amp;P$3)-$F2709)))</f>
        <v/>
      </c>
      <c r="Q2709" s="54">
        <f>IF(OR($B2709="",Q$3&lt;$D2709+Настройки!$B$7),0,MAX(0,$E2709-MAX(0,SUMIFS(Тех_Движение!$G$2:$G$5111,Тех_Движение!$D$2:$D$5111,$C2709,Тех_Движение!$B$2:$B$5111,"&lt;="&amp;Q$3)-$F2709)))</f>
        <v/>
      </c>
      <c r="R2709" s="54">
        <f>IF($B2709="","",SUM($K2709:$Q2709))</f>
        <v/>
      </c>
      <c r="S2709" s="56">
        <f>IF($B2709="","",VLOOKUP($C2709,Настройки!$A$11:$L$17,9,FALSE))</f>
        <v/>
      </c>
      <c r="T2709" s="56">
        <f>IF($B2709="","",$R2709*$S2709)</f>
        <v/>
      </c>
    </row>
    <row r="2710">
      <c r="A2710" s="20">
        <f>Тех_Движение!$A$2707</f>
        <v/>
      </c>
      <c r="B2710" s="20">
        <f>IF(Тех_Движение!$F$2707&gt;0,Тех_Движение!$I$2707,"")</f>
        <v/>
      </c>
      <c r="C2710" s="20">
        <f>IF($B2710="","",Тех_Движение!$D$2707)</f>
        <v/>
      </c>
      <c r="D2710" s="42">
        <f>IF($B2710="","",Тех_Движение!$B$2707)</f>
        <v/>
      </c>
      <c r="E2710" s="54">
        <f>IF($B2710="","",Тех_Движение!$F$2707)</f>
        <v/>
      </c>
      <c r="F2710" s="54">
        <f>IF($B2710="","",SUMIFS($E$5:$E2709,$C$5:$C2709,$C2710))</f>
        <v/>
      </c>
      <c r="G2710" s="54">
        <f>IF($B2710="","",MAX(0,$E2710-MAX(0,SUMIFS(Тех_Движение!$G$2:$G$5111,Тех_Движение!$D$2:$D$5111,$C2710,Тех_Движение!$B$2:$B$5111,"&lt;="&amp;Настройки!$B$5-1)-$F2710)))</f>
        <v/>
      </c>
      <c r="H2710" s="54">
        <f>IF($B2710="","",IF(AND($D2710&gt;=Настройки!$B$5,$D2710&lt;=Настройки!$B$6),$E2710,0))</f>
        <v/>
      </c>
      <c r="I2710" s="54">
        <f>IF($B2710="","",$G2710+$H2710-$J2710)</f>
        <v/>
      </c>
      <c r="J2710" s="54">
        <f>IF($B2710="","",MAX(0,$E2710-MAX(0,SUMIFS(Тех_Движение!$G$2:$G$5111,Тех_Движение!$D$2:$D$5111,$C2710,Тех_Движение!$B$2:$B$5111,"&lt;="&amp;Настройки!$B$6)-$F2710)))</f>
        <v/>
      </c>
      <c r="K2710" s="54">
        <f>IF(OR($B2710="",K$3&lt;$D2710+Настройки!$B$7),0,MAX(0,$E2710-MAX(0,SUMIFS(Тех_Движение!$G$2:$G$5111,Тех_Движение!$D$2:$D$5111,$C2710,Тех_Движение!$B$2:$B$5111,"&lt;="&amp;K$3)-$F2710)))</f>
        <v/>
      </c>
      <c r="L2710" s="54">
        <f>IF(OR($B2710="",L$3&lt;$D2710+Настройки!$B$7),0,MAX(0,$E2710-MAX(0,SUMIFS(Тех_Движение!$G$2:$G$5111,Тех_Движение!$D$2:$D$5111,$C2710,Тех_Движение!$B$2:$B$5111,"&lt;="&amp;L$3)-$F2710)))</f>
        <v/>
      </c>
      <c r="M2710" s="54">
        <f>IF(OR($B2710="",M$3&lt;$D2710+Настройки!$B$7),0,MAX(0,$E2710-MAX(0,SUMIFS(Тех_Движение!$G$2:$G$5111,Тех_Движение!$D$2:$D$5111,$C2710,Тех_Движение!$B$2:$B$5111,"&lt;="&amp;M$3)-$F2710)))</f>
        <v/>
      </c>
      <c r="N2710" s="54">
        <f>IF(OR($B2710="",N$3&lt;$D2710+Настройки!$B$7),0,MAX(0,$E2710-MAX(0,SUMIFS(Тех_Движение!$G$2:$G$5111,Тех_Движение!$D$2:$D$5111,$C2710,Тех_Движение!$B$2:$B$5111,"&lt;="&amp;N$3)-$F2710)))</f>
        <v/>
      </c>
      <c r="O2710" s="54">
        <f>IF(OR($B2710="",O$3&lt;$D2710+Настройки!$B$7),0,MAX(0,$E2710-MAX(0,SUMIFS(Тех_Движение!$G$2:$G$5111,Тех_Движение!$D$2:$D$5111,$C2710,Тех_Движение!$B$2:$B$5111,"&lt;="&amp;O$3)-$F2710)))</f>
        <v/>
      </c>
      <c r="P2710" s="54">
        <f>IF(OR($B2710="",P$3&lt;$D2710+Настройки!$B$7),0,MAX(0,$E2710-MAX(0,SUMIFS(Тех_Движение!$G$2:$G$5111,Тех_Движение!$D$2:$D$5111,$C2710,Тех_Движение!$B$2:$B$5111,"&lt;="&amp;P$3)-$F2710)))</f>
        <v/>
      </c>
      <c r="Q2710" s="54">
        <f>IF(OR($B2710="",Q$3&lt;$D2710+Настройки!$B$7),0,MAX(0,$E2710-MAX(0,SUMIFS(Тех_Движение!$G$2:$G$5111,Тех_Движение!$D$2:$D$5111,$C2710,Тех_Движение!$B$2:$B$5111,"&lt;="&amp;Q$3)-$F2710)))</f>
        <v/>
      </c>
      <c r="R2710" s="54">
        <f>IF($B2710="","",SUM($K2710:$Q2710))</f>
        <v/>
      </c>
      <c r="S2710" s="56">
        <f>IF($B2710="","",VLOOKUP($C2710,Настройки!$A$11:$L$17,9,FALSE))</f>
        <v/>
      </c>
      <c r="T2710" s="56">
        <f>IF($B2710="","",$R2710*$S2710)</f>
        <v/>
      </c>
    </row>
    <row r="2711">
      <c r="A2711" s="20">
        <f>Тех_Движение!$A$2708</f>
        <v/>
      </c>
      <c r="B2711" s="20">
        <f>IF(Тех_Движение!$F$2708&gt;0,Тех_Движение!$I$2708,"")</f>
        <v/>
      </c>
      <c r="C2711" s="20">
        <f>IF($B2711="","",Тех_Движение!$D$2708)</f>
        <v/>
      </c>
      <c r="D2711" s="42">
        <f>IF($B2711="","",Тех_Движение!$B$2708)</f>
        <v/>
      </c>
      <c r="E2711" s="54">
        <f>IF($B2711="","",Тех_Движение!$F$2708)</f>
        <v/>
      </c>
      <c r="F2711" s="54">
        <f>IF($B2711="","",SUMIFS($E$5:$E2710,$C$5:$C2710,$C2711))</f>
        <v/>
      </c>
      <c r="G2711" s="54">
        <f>IF($B2711="","",MAX(0,$E2711-MAX(0,SUMIFS(Тех_Движение!$G$2:$G$5111,Тех_Движение!$D$2:$D$5111,$C2711,Тех_Движение!$B$2:$B$5111,"&lt;="&amp;Настройки!$B$5-1)-$F2711)))</f>
        <v/>
      </c>
      <c r="H2711" s="54">
        <f>IF($B2711="","",IF(AND($D2711&gt;=Настройки!$B$5,$D2711&lt;=Настройки!$B$6),$E2711,0))</f>
        <v/>
      </c>
      <c r="I2711" s="54">
        <f>IF($B2711="","",$G2711+$H2711-$J2711)</f>
        <v/>
      </c>
      <c r="J2711" s="54">
        <f>IF($B2711="","",MAX(0,$E2711-MAX(0,SUMIFS(Тех_Движение!$G$2:$G$5111,Тех_Движение!$D$2:$D$5111,$C2711,Тех_Движение!$B$2:$B$5111,"&lt;="&amp;Настройки!$B$6)-$F2711)))</f>
        <v/>
      </c>
      <c r="K2711" s="54">
        <f>IF(OR($B2711="",K$3&lt;$D2711+Настройки!$B$7),0,MAX(0,$E2711-MAX(0,SUMIFS(Тех_Движение!$G$2:$G$5111,Тех_Движение!$D$2:$D$5111,$C2711,Тех_Движение!$B$2:$B$5111,"&lt;="&amp;K$3)-$F2711)))</f>
        <v/>
      </c>
      <c r="L2711" s="54">
        <f>IF(OR($B2711="",L$3&lt;$D2711+Настройки!$B$7),0,MAX(0,$E2711-MAX(0,SUMIFS(Тех_Движение!$G$2:$G$5111,Тех_Движение!$D$2:$D$5111,$C2711,Тех_Движение!$B$2:$B$5111,"&lt;="&amp;L$3)-$F2711)))</f>
        <v/>
      </c>
      <c r="M2711" s="54">
        <f>IF(OR($B2711="",M$3&lt;$D2711+Настройки!$B$7),0,MAX(0,$E2711-MAX(0,SUMIFS(Тех_Движение!$G$2:$G$5111,Тех_Движение!$D$2:$D$5111,$C2711,Тех_Движение!$B$2:$B$5111,"&lt;="&amp;M$3)-$F2711)))</f>
        <v/>
      </c>
      <c r="N2711" s="54">
        <f>IF(OR($B2711="",N$3&lt;$D2711+Настройки!$B$7),0,MAX(0,$E2711-MAX(0,SUMIFS(Тех_Движение!$G$2:$G$5111,Тех_Движение!$D$2:$D$5111,$C2711,Тех_Движение!$B$2:$B$5111,"&lt;="&amp;N$3)-$F2711)))</f>
        <v/>
      </c>
      <c r="O2711" s="54">
        <f>IF(OR($B2711="",O$3&lt;$D2711+Настройки!$B$7),0,MAX(0,$E2711-MAX(0,SUMIFS(Тех_Движение!$G$2:$G$5111,Тех_Движение!$D$2:$D$5111,$C2711,Тех_Движение!$B$2:$B$5111,"&lt;="&amp;O$3)-$F2711)))</f>
        <v/>
      </c>
      <c r="P2711" s="54">
        <f>IF(OR($B2711="",P$3&lt;$D2711+Настройки!$B$7),0,MAX(0,$E2711-MAX(0,SUMIFS(Тех_Движение!$G$2:$G$5111,Тех_Движение!$D$2:$D$5111,$C2711,Тех_Движение!$B$2:$B$5111,"&lt;="&amp;P$3)-$F2711)))</f>
        <v/>
      </c>
      <c r="Q2711" s="54">
        <f>IF(OR($B2711="",Q$3&lt;$D2711+Настройки!$B$7),0,MAX(0,$E2711-MAX(0,SUMIFS(Тех_Движение!$G$2:$G$5111,Тех_Движение!$D$2:$D$5111,$C2711,Тех_Движение!$B$2:$B$5111,"&lt;="&amp;Q$3)-$F2711)))</f>
        <v/>
      </c>
      <c r="R2711" s="54">
        <f>IF($B2711="","",SUM($K2711:$Q2711))</f>
        <v/>
      </c>
      <c r="S2711" s="56">
        <f>IF($B2711="","",VLOOKUP($C2711,Настройки!$A$11:$L$17,9,FALSE))</f>
        <v/>
      </c>
      <c r="T2711" s="56">
        <f>IF($B2711="","",$R2711*$S2711)</f>
        <v/>
      </c>
    </row>
    <row r="2712">
      <c r="A2712" s="20">
        <f>Тех_Движение!$A$2709</f>
        <v/>
      </c>
      <c r="B2712" s="20">
        <f>IF(Тех_Движение!$F$2709&gt;0,Тех_Движение!$I$2709,"")</f>
        <v/>
      </c>
      <c r="C2712" s="20">
        <f>IF($B2712="","",Тех_Движение!$D$2709)</f>
        <v/>
      </c>
      <c r="D2712" s="42">
        <f>IF($B2712="","",Тех_Движение!$B$2709)</f>
        <v/>
      </c>
      <c r="E2712" s="54">
        <f>IF($B2712="","",Тех_Движение!$F$2709)</f>
        <v/>
      </c>
      <c r="F2712" s="54">
        <f>IF($B2712="","",SUMIFS($E$5:$E2711,$C$5:$C2711,$C2712))</f>
        <v/>
      </c>
      <c r="G2712" s="54">
        <f>IF($B2712="","",MAX(0,$E2712-MAX(0,SUMIFS(Тех_Движение!$G$2:$G$5111,Тех_Движение!$D$2:$D$5111,$C2712,Тех_Движение!$B$2:$B$5111,"&lt;="&amp;Настройки!$B$5-1)-$F2712)))</f>
        <v/>
      </c>
      <c r="H2712" s="54">
        <f>IF($B2712="","",IF(AND($D2712&gt;=Настройки!$B$5,$D2712&lt;=Настройки!$B$6),$E2712,0))</f>
        <v/>
      </c>
      <c r="I2712" s="54">
        <f>IF($B2712="","",$G2712+$H2712-$J2712)</f>
        <v/>
      </c>
      <c r="J2712" s="54">
        <f>IF($B2712="","",MAX(0,$E2712-MAX(0,SUMIFS(Тех_Движение!$G$2:$G$5111,Тех_Движение!$D$2:$D$5111,$C2712,Тех_Движение!$B$2:$B$5111,"&lt;="&amp;Настройки!$B$6)-$F2712)))</f>
        <v/>
      </c>
      <c r="K2712" s="54">
        <f>IF(OR($B2712="",K$3&lt;$D2712+Настройки!$B$7),0,MAX(0,$E2712-MAX(0,SUMIFS(Тех_Движение!$G$2:$G$5111,Тех_Движение!$D$2:$D$5111,$C2712,Тех_Движение!$B$2:$B$5111,"&lt;="&amp;K$3)-$F2712)))</f>
        <v/>
      </c>
      <c r="L2712" s="54">
        <f>IF(OR($B2712="",L$3&lt;$D2712+Настройки!$B$7),0,MAX(0,$E2712-MAX(0,SUMIFS(Тех_Движение!$G$2:$G$5111,Тех_Движение!$D$2:$D$5111,$C2712,Тех_Движение!$B$2:$B$5111,"&lt;="&amp;L$3)-$F2712)))</f>
        <v/>
      </c>
      <c r="M2712" s="54">
        <f>IF(OR($B2712="",M$3&lt;$D2712+Настройки!$B$7),0,MAX(0,$E2712-MAX(0,SUMIFS(Тех_Движение!$G$2:$G$5111,Тех_Движение!$D$2:$D$5111,$C2712,Тех_Движение!$B$2:$B$5111,"&lt;="&amp;M$3)-$F2712)))</f>
        <v/>
      </c>
      <c r="N2712" s="54">
        <f>IF(OR($B2712="",N$3&lt;$D2712+Настройки!$B$7),0,MAX(0,$E2712-MAX(0,SUMIFS(Тех_Движение!$G$2:$G$5111,Тех_Движение!$D$2:$D$5111,$C2712,Тех_Движение!$B$2:$B$5111,"&lt;="&amp;N$3)-$F2712)))</f>
        <v/>
      </c>
      <c r="O2712" s="54">
        <f>IF(OR($B2712="",O$3&lt;$D2712+Настройки!$B$7),0,MAX(0,$E2712-MAX(0,SUMIFS(Тех_Движение!$G$2:$G$5111,Тех_Движение!$D$2:$D$5111,$C2712,Тех_Движение!$B$2:$B$5111,"&lt;="&amp;O$3)-$F2712)))</f>
        <v/>
      </c>
      <c r="P2712" s="54">
        <f>IF(OR($B2712="",P$3&lt;$D2712+Настройки!$B$7),0,MAX(0,$E2712-MAX(0,SUMIFS(Тех_Движение!$G$2:$G$5111,Тех_Движение!$D$2:$D$5111,$C2712,Тех_Движение!$B$2:$B$5111,"&lt;="&amp;P$3)-$F2712)))</f>
        <v/>
      </c>
      <c r="Q2712" s="54">
        <f>IF(OR($B2712="",Q$3&lt;$D2712+Настройки!$B$7),0,MAX(0,$E2712-MAX(0,SUMIFS(Тех_Движение!$G$2:$G$5111,Тех_Движение!$D$2:$D$5111,$C2712,Тех_Движение!$B$2:$B$5111,"&lt;="&amp;Q$3)-$F2712)))</f>
        <v/>
      </c>
      <c r="R2712" s="54">
        <f>IF($B2712="","",SUM($K2712:$Q2712))</f>
        <v/>
      </c>
      <c r="S2712" s="56">
        <f>IF($B2712="","",VLOOKUP($C2712,Настройки!$A$11:$L$17,9,FALSE))</f>
        <v/>
      </c>
      <c r="T2712" s="56">
        <f>IF($B2712="","",$R2712*$S2712)</f>
        <v/>
      </c>
    </row>
    <row r="2713">
      <c r="A2713" s="20">
        <f>Тех_Движение!$A$2710</f>
        <v/>
      </c>
      <c r="B2713" s="20">
        <f>IF(Тех_Движение!$F$2710&gt;0,Тех_Движение!$I$2710,"")</f>
        <v/>
      </c>
      <c r="C2713" s="20">
        <f>IF($B2713="","",Тех_Движение!$D$2710)</f>
        <v/>
      </c>
      <c r="D2713" s="42">
        <f>IF($B2713="","",Тех_Движение!$B$2710)</f>
        <v/>
      </c>
      <c r="E2713" s="54">
        <f>IF($B2713="","",Тех_Движение!$F$2710)</f>
        <v/>
      </c>
      <c r="F2713" s="54">
        <f>IF($B2713="","",SUMIFS($E$5:$E2712,$C$5:$C2712,$C2713))</f>
        <v/>
      </c>
      <c r="G2713" s="54">
        <f>IF($B2713="","",MAX(0,$E2713-MAX(0,SUMIFS(Тех_Движение!$G$2:$G$5111,Тех_Движение!$D$2:$D$5111,$C2713,Тех_Движение!$B$2:$B$5111,"&lt;="&amp;Настройки!$B$5-1)-$F2713)))</f>
        <v/>
      </c>
      <c r="H2713" s="54">
        <f>IF($B2713="","",IF(AND($D2713&gt;=Настройки!$B$5,$D2713&lt;=Настройки!$B$6),$E2713,0))</f>
        <v/>
      </c>
      <c r="I2713" s="54">
        <f>IF($B2713="","",$G2713+$H2713-$J2713)</f>
        <v/>
      </c>
      <c r="J2713" s="54">
        <f>IF($B2713="","",MAX(0,$E2713-MAX(0,SUMIFS(Тех_Движение!$G$2:$G$5111,Тех_Движение!$D$2:$D$5111,$C2713,Тех_Движение!$B$2:$B$5111,"&lt;="&amp;Настройки!$B$6)-$F2713)))</f>
        <v/>
      </c>
      <c r="K2713" s="54">
        <f>IF(OR($B2713="",K$3&lt;$D2713+Настройки!$B$7),0,MAX(0,$E2713-MAX(0,SUMIFS(Тех_Движение!$G$2:$G$5111,Тех_Движение!$D$2:$D$5111,$C2713,Тех_Движение!$B$2:$B$5111,"&lt;="&amp;K$3)-$F2713)))</f>
        <v/>
      </c>
      <c r="L2713" s="54">
        <f>IF(OR($B2713="",L$3&lt;$D2713+Настройки!$B$7),0,MAX(0,$E2713-MAX(0,SUMIFS(Тех_Движение!$G$2:$G$5111,Тех_Движение!$D$2:$D$5111,$C2713,Тех_Движение!$B$2:$B$5111,"&lt;="&amp;L$3)-$F2713)))</f>
        <v/>
      </c>
      <c r="M2713" s="54">
        <f>IF(OR($B2713="",M$3&lt;$D2713+Настройки!$B$7),0,MAX(0,$E2713-MAX(0,SUMIFS(Тех_Движение!$G$2:$G$5111,Тех_Движение!$D$2:$D$5111,$C2713,Тех_Движение!$B$2:$B$5111,"&lt;="&amp;M$3)-$F2713)))</f>
        <v/>
      </c>
      <c r="N2713" s="54">
        <f>IF(OR($B2713="",N$3&lt;$D2713+Настройки!$B$7),0,MAX(0,$E2713-MAX(0,SUMIFS(Тех_Движение!$G$2:$G$5111,Тех_Движение!$D$2:$D$5111,$C2713,Тех_Движение!$B$2:$B$5111,"&lt;="&amp;N$3)-$F2713)))</f>
        <v/>
      </c>
      <c r="O2713" s="54">
        <f>IF(OR($B2713="",O$3&lt;$D2713+Настройки!$B$7),0,MAX(0,$E2713-MAX(0,SUMIFS(Тех_Движение!$G$2:$G$5111,Тех_Движение!$D$2:$D$5111,$C2713,Тех_Движение!$B$2:$B$5111,"&lt;="&amp;O$3)-$F2713)))</f>
        <v/>
      </c>
      <c r="P2713" s="54">
        <f>IF(OR($B2713="",P$3&lt;$D2713+Настройки!$B$7),0,MAX(0,$E2713-MAX(0,SUMIFS(Тех_Движение!$G$2:$G$5111,Тех_Движение!$D$2:$D$5111,$C2713,Тех_Движение!$B$2:$B$5111,"&lt;="&amp;P$3)-$F2713)))</f>
        <v/>
      </c>
      <c r="Q2713" s="54">
        <f>IF(OR($B2713="",Q$3&lt;$D2713+Настройки!$B$7),0,MAX(0,$E2713-MAX(0,SUMIFS(Тех_Движение!$G$2:$G$5111,Тех_Движение!$D$2:$D$5111,$C2713,Тех_Движение!$B$2:$B$5111,"&lt;="&amp;Q$3)-$F2713)))</f>
        <v/>
      </c>
      <c r="R2713" s="54">
        <f>IF($B2713="","",SUM($K2713:$Q2713))</f>
        <v/>
      </c>
      <c r="S2713" s="56">
        <f>IF($B2713="","",VLOOKUP($C2713,Настройки!$A$11:$L$17,9,FALSE))</f>
        <v/>
      </c>
      <c r="T2713" s="56">
        <f>IF($B2713="","",$R2713*$S2713)</f>
        <v/>
      </c>
    </row>
    <row r="2714">
      <c r="A2714" s="20">
        <f>Тех_Движение!$A$2711</f>
        <v/>
      </c>
      <c r="B2714" s="20">
        <f>IF(Тех_Движение!$F$2711&gt;0,Тех_Движение!$I$2711,"")</f>
        <v/>
      </c>
      <c r="C2714" s="20">
        <f>IF($B2714="","",Тех_Движение!$D$2711)</f>
        <v/>
      </c>
      <c r="D2714" s="42">
        <f>IF($B2714="","",Тех_Движение!$B$2711)</f>
        <v/>
      </c>
      <c r="E2714" s="54">
        <f>IF($B2714="","",Тех_Движение!$F$2711)</f>
        <v/>
      </c>
      <c r="F2714" s="54">
        <f>IF($B2714="","",SUMIFS($E$5:$E2713,$C$5:$C2713,$C2714))</f>
        <v/>
      </c>
      <c r="G2714" s="54">
        <f>IF($B2714="","",MAX(0,$E2714-MAX(0,SUMIFS(Тех_Движение!$G$2:$G$5111,Тех_Движение!$D$2:$D$5111,$C2714,Тех_Движение!$B$2:$B$5111,"&lt;="&amp;Настройки!$B$5-1)-$F2714)))</f>
        <v/>
      </c>
      <c r="H2714" s="54">
        <f>IF($B2714="","",IF(AND($D2714&gt;=Настройки!$B$5,$D2714&lt;=Настройки!$B$6),$E2714,0))</f>
        <v/>
      </c>
      <c r="I2714" s="54">
        <f>IF($B2714="","",$G2714+$H2714-$J2714)</f>
        <v/>
      </c>
      <c r="J2714" s="54">
        <f>IF($B2714="","",MAX(0,$E2714-MAX(0,SUMIFS(Тех_Движение!$G$2:$G$5111,Тех_Движение!$D$2:$D$5111,$C2714,Тех_Движение!$B$2:$B$5111,"&lt;="&amp;Настройки!$B$6)-$F2714)))</f>
        <v/>
      </c>
      <c r="K2714" s="54">
        <f>IF(OR($B2714="",K$3&lt;$D2714+Настройки!$B$7),0,MAX(0,$E2714-MAX(0,SUMIFS(Тех_Движение!$G$2:$G$5111,Тех_Движение!$D$2:$D$5111,$C2714,Тех_Движение!$B$2:$B$5111,"&lt;="&amp;K$3)-$F2714)))</f>
        <v/>
      </c>
      <c r="L2714" s="54">
        <f>IF(OR($B2714="",L$3&lt;$D2714+Настройки!$B$7),0,MAX(0,$E2714-MAX(0,SUMIFS(Тех_Движение!$G$2:$G$5111,Тех_Движение!$D$2:$D$5111,$C2714,Тех_Движение!$B$2:$B$5111,"&lt;="&amp;L$3)-$F2714)))</f>
        <v/>
      </c>
      <c r="M2714" s="54">
        <f>IF(OR($B2714="",M$3&lt;$D2714+Настройки!$B$7),0,MAX(0,$E2714-MAX(0,SUMIFS(Тех_Движение!$G$2:$G$5111,Тех_Движение!$D$2:$D$5111,$C2714,Тех_Движение!$B$2:$B$5111,"&lt;="&amp;M$3)-$F2714)))</f>
        <v/>
      </c>
      <c r="N2714" s="54">
        <f>IF(OR($B2714="",N$3&lt;$D2714+Настройки!$B$7),0,MAX(0,$E2714-MAX(0,SUMIFS(Тех_Движение!$G$2:$G$5111,Тех_Движение!$D$2:$D$5111,$C2714,Тех_Движение!$B$2:$B$5111,"&lt;="&amp;N$3)-$F2714)))</f>
        <v/>
      </c>
      <c r="O2714" s="54">
        <f>IF(OR($B2714="",O$3&lt;$D2714+Настройки!$B$7),0,MAX(0,$E2714-MAX(0,SUMIFS(Тех_Движение!$G$2:$G$5111,Тех_Движение!$D$2:$D$5111,$C2714,Тех_Движение!$B$2:$B$5111,"&lt;="&amp;O$3)-$F2714)))</f>
        <v/>
      </c>
      <c r="P2714" s="54">
        <f>IF(OR($B2714="",P$3&lt;$D2714+Настройки!$B$7),0,MAX(0,$E2714-MAX(0,SUMIFS(Тех_Движение!$G$2:$G$5111,Тех_Движение!$D$2:$D$5111,$C2714,Тех_Движение!$B$2:$B$5111,"&lt;="&amp;P$3)-$F2714)))</f>
        <v/>
      </c>
      <c r="Q2714" s="54">
        <f>IF(OR($B2714="",Q$3&lt;$D2714+Настройки!$B$7),0,MAX(0,$E2714-MAX(0,SUMIFS(Тех_Движение!$G$2:$G$5111,Тех_Движение!$D$2:$D$5111,$C2714,Тех_Движение!$B$2:$B$5111,"&lt;="&amp;Q$3)-$F2714)))</f>
        <v/>
      </c>
      <c r="R2714" s="54">
        <f>IF($B2714="","",SUM($K2714:$Q2714))</f>
        <v/>
      </c>
      <c r="S2714" s="56">
        <f>IF($B2714="","",VLOOKUP($C2714,Настройки!$A$11:$L$17,9,FALSE))</f>
        <v/>
      </c>
      <c r="T2714" s="56">
        <f>IF($B2714="","",$R2714*$S2714)</f>
        <v/>
      </c>
    </row>
    <row r="2715">
      <c r="A2715" s="20">
        <f>Тех_Движение!$A$2712</f>
        <v/>
      </c>
      <c r="B2715" s="20">
        <f>IF(Тех_Движение!$F$2712&gt;0,Тех_Движение!$I$2712,"")</f>
        <v/>
      </c>
      <c r="C2715" s="20">
        <f>IF($B2715="","",Тех_Движение!$D$2712)</f>
        <v/>
      </c>
      <c r="D2715" s="42">
        <f>IF($B2715="","",Тех_Движение!$B$2712)</f>
        <v/>
      </c>
      <c r="E2715" s="54">
        <f>IF($B2715="","",Тех_Движение!$F$2712)</f>
        <v/>
      </c>
      <c r="F2715" s="54">
        <f>IF($B2715="","",SUMIFS($E$5:$E2714,$C$5:$C2714,$C2715))</f>
        <v/>
      </c>
      <c r="G2715" s="54">
        <f>IF($B2715="","",MAX(0,$E2715-MAX(0,SUMIFS(Тех_Движение!$G$2:$G$5111,Тех_Движение!$D$2:$D$5111,$C2715,Тех_Движение!$B$2:$B$5111,"&lt;="&amp;Настройки!$B$5-1)-$F2715)))</f>
        <v/>
      </c>
      <c r="H2715" s="54">
        <f>IF($B2715="","",IF(AND($D2715&gt;=Настройки!$B$5,$D2715&lt;=Настройки!$B$6),$E2715,0))</f>
        <v/>
      </c>
      <c r="I2715" s="54">
        <f>IF($B2715="","",$G2715+$H2715-$J2715)</f>
        <v/>
      </c>
      <c r="J2715" s="54">
        <f>IF($B2715="","",MAX(0,$E2715-MAX(0,SUMIFS(Тех_Движение!$G$2:$G$5111,Тех_Движение!$D$2:$D$5111,$C2715,Тех_Движение!$B$2:$B$5111,"&lt;="&amp;Настройки!$B$6)-$F2715)))</f>
        <v/>
      </c>
      <c r="K2715" s="54">
        <f>IF(OR($B2715="",K$3&lt;$D2715+Настройки!$B$7),0,MAX(0,$E2715-MAX(0,SUMIFS(Тех_Движение!$G$2:$G$5111,Тех_Движение!$D$2:$D$5111,$C2715,Тех_Движение!$B$2:$B$5111,"&lt;="&amp;K$3)-$F2715)))</f>
        <v/>
      </c>
      <c r="L2715" s="54">
        <f>IF(OR($B2715="",L$3&lt;$D2715+Настройки!$B$7),0,MAX(0,$E2715-MAX(0,SUMIFS(Тех_Движение!$G$2:$G$5111,Тех_Движение!$D$2:$D$5111,$C2715,Тех_Движение!$B$2:$B$5111,"&lt;="&amp;L$3)-$F2715)))</f>
        <v/>
      </c>
      <c r="M2715" s="54">
        <f>IF(OR($B2715="",M$3&lt;$D2715+Настройки!$B$7),0,MAX(0,$E2715-MAX(0,SUMIFS(Тех_Движение!$G$2:$G$5111,Тех_Движение!$D$2:$D$5111,$C2715,Тех_Движение!$B$2:$B$5111,"&lt;="&amp;M$3)-$F2715)))</f>
        <v/>
      </c>
      <c r="N2715" s="54">
        <f>IF(OR($B2715="",N$3&lt;$D2715+Настройки!$B$7),0,MAX(0,$E2715-MAX(0,SUMIFS(Тех_Движение!$G$2:$G$5111,Тех_Движение!$D$2:$D$5111,$C2715,Тех_Движение!$B$2:$B$5111,"&lt;="&amp;N$3)-$F2715)))</f>
        <v/>
      </c>
      <c r="O2715" s="54">
        <f>IF(OR($B2715="",O$3&lt;$D2715+Настройки!$B$7),0,MAX(0,$E2715-MAX(0,SUMIFS(Тех_Движение!$G$2:$G$5111,Тех_Движение!$D$2:$D$5111,$C2715,Тех_Движение!$B$2:$B$5111,"&lt;="&amp;O$3)-$F2715)))</f>
        <v/>
      </c>
      <c r="P2715" s="54">
        <f>IF(OR($B2715="",P$3&lt;$D2715+Настройки!$B$7),0,MAX(0,$E2715-MAX(0,SUMIFS(Тех_Движение!$G$2:$G$5111,Тех_Движение!$D$2:$D$5111,$C2715,Тех_Движение!$B$2:$B$5111,"&lt;="&amp;P$3)-$F2715)))</f>
        <v/>
      </c>
      <c r="Q2715" s="54">
        <f>IF(OR($B2715="",Q$3&lt;$D2715+Настройки!$B$7),0,MAX(0,$E2715-MAX(0,SUMIFS(Тех_Движение!$G$2:$G$5111,Тех_Движение!$D$2:$D$5111,$C2715,Тех_Движение!$B$2:$B$5111,"&lt;="&amp;Q$3)-$F2715)))</f>
        <v/>
      </c>
      <c r="R2715" s="54">
        <f>IF($B2715="","",SUM($K2715:$Q2715))</f>
        <v/>
      </c>
      <c r="S2715" s="56">
        <f>IF($B2715="","",VLOOKUP($C2715,Настройки!$A$11:$L$17,9,FALSE))</f>
        <v/>
      </c>
      <c r="T2715" s="56">
        <f>IF($B2715="","",$R2715*$S2715)</f>
        <v/>
      </c>
    </row>
    <row r="2716">
      <c r="A2716" s="20">
        <f>Тех_Движение!$A$2713</f>
        <v/>
      </c>
      <c r="B2716" s="20">
        <f>IF(Тех_Движение!$F$2713&gt;0,Тех_Движение!$I$2713,"")</f>
        <v/>
      </c>
      <c r="C2716" s="20">
        <f>IF($B2716="","",Тех_Движение!$D$2713)</f>
        <v/>
      </c>
      <c r="D2716" s="42">
        <f>IF($B2716="","",Тех_Движение!$B$2713)</f>
        <v/>
      </c>
      <c r="E2716" s="54">
        <f>IF($B2716="","",Тех_Движение!$F$2713)</f>
        <v/>
      </c>
      <c r="F2716" s="54">
        <f>IF($B2716="","",SUMIFS($E$5:$E2715,$C$5:$C2715,$C2716))</f>
        <v/>
      </c>
      <c r="G2716" s="54">
        <f>IF($B2716="","",MAX(0,$E2716-MAX(0,SUMIFS(Тех_Движение!$G$2:$G$5111,Тех_Движение!$D$2:$D$5111,$C2716,Тех_Движение!$B$2:$B$5111,"&lt;="&amp;Настройки!$B$5-1)-$F2716)))</f>
        <v/>
      </c>
      <c r="H2716" s="54">
        <f>IF($B2716="","",IF(AND($D2716&gt;=Настройки!$B$5,$D2716&lt;=Настройки!$B$6),$E2716,0))</f>
        <v/>
      </c>
      <c r="I2716" s="54">
        <f>IF($B2716="","",$G2716+$H2716-$J2716)</f>
        <v/>
      </c>
      <c r="J2716" s="54">
        <f>IF($B2716="","",MAX(0,$E2716-MAX(0,SUMIFS(Тех_Движение!$G$2:$G$5111,Тех_Движение!$D$2:$D$5111,$C2716,Тех_Движение!$B$2:$B$5111,"&lt;="&amp;Настройки!$B$6)-$F2716)))</f>
        <v/>
      </c>
      <c r="K2716" s="54">
        <f>IF(OR($B2716="",K$3&lt;$D2716+Настройки!$B$7),0,MAX(0,$E2716-MAX(0,SUMIFS(Тех_Движение!$G$2:$G$5111,Тех_Движение!$D$2:$D$5111,$C2716,Тех_Движение!$B$2:$B$5111,"&lt;="&amp;K$3)-$F2716)))</f>
        <v/>
      </c>
      <c r="L2716" s="54">
        <f>IF(OR($B2716="",L$3&lt;$D2716+Настройки!$B$7),0,MAX(0,$E2716-MAX(0,SUMIFS(Тех_Движение!$G$2:$G$5111,Тех_Движение!$D$2:$D$5111,$C2716,Тех_Движение!$B$2:$B$5111,"&lt;="&amp;L$3)-$F2716)))</f>
        <v/>
      </c>
      <c r="M2716" s="54">
        <f>IF(OR($B2716="",M$3&lt;$D2716+Настройки!$B$7),0,MAX(0,$E2716-MAX(0,SUMIFS(Тех_Движение!$G$2:$G$5111,Тех_Движение!$D$2:$D$5111,$C2716,Тех_Движение!$B$2:$B$5111,"&lt;="&amp;M$3)-$F2716)))</f>
        <v/>
      </c>
      <c r="N2716" s="54">
        <f>IF(OR($B2716="",N$3&lt;$D2716+Настройки!$B$7),0,MAX(0,$E2716-MAX(0,SUMIFS(Тех_Движение!$G$2:$G$5111,Тех_Движение!$D$2:$D$5111,$C2716,Тех_Движение!$B$2:$B$5111,"&lt;="&amp;N$3)-$F2716)))</f>
        <v/>
      </c>
      <c r="O2716" s="54">
        <f>IF(OR($B2716="",O$3&lt;$D2716+Настройки!$B$7),0,MAX(0,$E2716-MAX(0,SUMIFS(Тех_Движение!$G$2:$G$5111,Тех_Движение!$D$2:$D$5111,$C2716,Тех_Движение!$B$2:$B$5111,"&lt;="&amp;O$3)-$F2716)))</f>
        <v/>
      </c>
      <c r="P2716" s="54">
        <f>IF(OR($B2716="",P$3&lt;$D2716+Настройки!$B$7),0,MAX(0,$E2716-MAX(0,SUMIFS(Тех_Движение!$G$2:$G$5111,Тех_Движение!$D$2:$D$5111,$C2716,Тех_Движение!$B$2:$B$5111,"&lt;="&amp;P$3)-$F2716)))</f>
        <v/>
      </c>
      <c r="Q2716" s="54">
        <f>IF(OR($B2716="",Q$3&lt;$D2716+Настройки!$B$7),0,MAX(0,$E2716-MAX(0,SUMIFS(Тех_Движение!$G$2:$G$5111,Тех_Движение!$D$2:$D$5111,$C2716,Тех_Движение!$B$2:$B$5111,"&lt;="&amp;Q$3)-$F2716)))</f>
        <v/>
      </c>
      <c r="R2716" s="54">
        <f>IF($B2716="","",SUM($K2716:$Q2716))</f>
        <v/>
      </c>
      <c r="S2716" s="56">
        <f>IF($B2716="","",VLOOKUP($C2716,Настройки!$A$11:$L$17,9,FALSE))</f>
        <v/>
      </c>
      <c r="T2716" s="56">
        <f>IF($B2716="","",$R2716*$S2716)</f>
        <v/>
      </c>
    </row>
    <row r="2717">
      <c r="A2717" s="20">
        <f>Тех_Движение!$A$2714</f>
        <v/>
      </c>
      <c r="B2717" s="20">
        <f>IF(Тех_Движение!$F$2714&gt;0,Тех_Движение!$I$2714,"")</f>
        <v/>
      </c>
      <c r="C2717" s="20">
        <f>IF($B2717="","",Тех_Движение!$D$2714)</f>
        <v/>
      </c>
      <c r="D2717" s="42">
        <f>IF($B2717="","",Тех_Движение!$B$2714)</f>
        <v/>
      </c>
      <c r="E2717" s="54">
        <f>IF($B2717="","",Тех_Движение!$F$2714)</f>
        <v/>
      </c>
      <c r="F2717" s="54">
        <f>IF($B2717="","",SUMIFS($E$5:$E2716,$C$5:$C2716,$C2717))</f>
        <v/>
      </c>
      <c r="G2717" s="54">
        <f>IF($B2717="","",MAX(0,$E2717-MAX(0,SUMIFS(Тех_Движение!$G$2:$G$5111,Тех_Движение!$D$2:$D$5111,$C2717,Тех_Движение!$B$2:$B$5111,"&lt;="&amp;Настройки!$B$5-1)-$F2717)))</f>
        <v/>
      </c>
      <c r="H2717" s="54">
        <f>IF($B2717="","",IF(AND($D2717&gt;=Настройки!$B$5,$D2717&lt;=Настройки!$B$6),$E2717,0))</f>
        <v/>
      </c>
      <c r="I2717" s="54">
        <f>IF($B2717="","",$G2717+$H2717-$J2717)</f>
        <v/>
      </c>
      <c r="J2717" s="54">
        <f>IF($B2717="","",MAX(0,$E2717-MAX(0,SUMIFS(Тех_Движение!$G$2:$G$5111,Тех_Движение!$D$2:$D$5111,$C2717,Тех_Движение!$B$2:$B$5111,"&lt;="&amp;Настройки!$B$6)-$F2717)))</f>
        <v/>
      </c>
      <c r="K2717" s="54">
        <f>IF(OR($B2717="",K$3&lt;$D2717+Настройки!$B$7),0,MAX(0,$E2717-MAX(0,SUMIFS(Тех_Движение!$G$2:$G$5111,Тех_Движение!$D$2:$D$5111,$C2717,Тех_Движение!$B$2:$B$5111,"&lt;="&amp;K$3)-$F2717)))</f>
        <v/>
      </c>
      <c r="L2717" s="54">
        <f>IF(OR($B2717="",L$3&lt;$D2717+Настройки!$B$7),0,MAX(0,$E2717-MAX(0,SUMIFS(Тех_Движение!$G$2:$G$5111,Тех_Движение!$D$2:$D$5111,$C2717,Тех_Движение!$B$2:$B$5111,"&lt;="&amp;L$3)-$F2717)))</f>
        <v/>
      </c>
      <c r="M2717" s="54">
        <f>IF(OR($B2717="",M$3&lt;$D2717+Настройки!$B$7),0,MAX(0,$E2717-MAX(0,SUMIFS(Тех_Движение!$G$2:$G$5111,Тех_Движение!$D$2:$D$5111,$C2717,Тех_Движение!$B$2:$B$5111,"&lt;="&amp;M$3)-$F2717)))</f>
        <v/>
      </c>
      <c r="N2717" s="54">
        <f>IF(OR($B2717="",N$3&lt;$D2717+Настройки!$B$7),0,MAX(0,$E2717-MAX(0,SUMIFS(Тех_Движение!$G$2:$G$5111,Тех_Движение!$D$2:$D$5111,$C2717,Тех_Движение!$B$2:$B$5111,"&lt;="&amp;N$3)-$F2717)))</f>
        <v/>
      </c>
      <c r="O2717" s="54">
        <f>IF(OR($B2717="",O$3&lt;$D2717+Настройки!$B$7),0,MAX(0,$E2717-MAX(0,SUMIFS(Тех_Движение!$G$2:$G$5111,Тех_Движение!$D$2:$D$5111,$C2717,Тех_Движение!$B$2:$B$5111,"&lt;="&amp;O$3)-$F2717)))</f>
        <v/>
      </c>
      <c r="P2717" s="54">
        <f>IF(OR($B2717="",P$3&lt;$D2717+Настройки!$B$7),0,MAX(0,$E2717-MAX(0,SUMIFS(Тех_Движение!$G$2:$G$5111,Тех_Движение!$D$2:$D$5111,$C2717,Тех_Движение!$B$2:$B$5111,"&lt;="&amp;P$3)-$F2717)))</f>
        <v/>
      </c>
      <c r="Q2717" s="54">
        <f>IF(OR($B2717="",Q$3&lt;$D2717+Настройки!$B$7),0,MAX(0,$E2717-MAX(0,SUMIFS(Тех_Движение!$G$2:$G$5111,Тех_Движение!$D$2:$D$5111,$C2717,Тех_Движение!$B$2:$B$5111,"&lt;="&amp;Q$3)-$F2717)))</f>
        <v/>
      </c>
      <c r="R2717" s="54">
        <f>IF($B2717="","",SUM($K2717:$Q2717))</f>
        <v/>
      </c>
      <c r="S2717" s="56">
        <f>IF($B2717="","",VLOOKUP($C2717,Настройки!$A$11:$L$17,9,FALSE))</f>
        <v/>
      </c>
      <c r="T2717" s="56">
        <f>IF($B2717="","",$R2717*$S2717)</f>
        <v/>
      </c>
    </row>
    <row r="2718">
      <c r="A2718" s="20">
        <f>Тех_Движение!$A$2715</f>
        <v/>
      </c>
      <c r="B2718" s="20">
        <f>IF(Тех_Движение!$F$2715&gt;0,Тех_Движение!$I$2715,"")</f>
        <v/>
      </c>
      <c r="C2718" s="20">
        <f>IF($B2718="","",Тех_Движение!$D$2715)</f>
        <v/>
      </c>
      <c r="D2718" s="42">
        <f>IF($B2718="","",Тех_Движение!$B$2715)</f>
        <v/>
      </c>
      <c r="E2718" s="54">
        <f>IF($B2718="","",Тех_Движение!$F$2715)</f>
        <v/>
      </c>
      <c r="F2718" s="54">
        <f>IF($B2718="","",SUMIFS($E$5:$E2717,$C$5:$C2717,$C2718))</f>
        <v/>
      </c>
      <c r="G2718" s="54">
        <f>IF($B2718="","",MAX(0,$E2718-MAX(0,SUMIFS(Тех_Движение!$G$2:$G$5111,Тех_Движение!$D$2:$D$5111,$C2718,Тех_Движение!$B$2:$B$5111,"&lt;="&amp;Настройки!$B$5-1)-$F2718)))</f>
        <v/>
      </c>
      <c r="H2718" s="54">
        <f>IF($B2718="","",IF(AND($D2718&gt;=Настройки!$B$5,$D2718&lt;=Настройки!$B$6),$E2718,0))</f>
        <v/>
      </c>
      <c r="I2718" s="54">
        <f>IF($B2718="","",$G2718+$H2718-$J2718)</f>
        <v/>
      </c>
      <c r="J2718" s="54">
        <f>IF($B2718="","",MAX(0,$E2718-MAX(0,SUMIFS(Тех_Движение!$G$2:$G$5111,Тех_Движение!$D$2:$D$5111,$C2718,Тех_Движение!$B$2:$B$5111,"&lt;="&amp;Настройки!$B$6)-$F2718)))</f>
        <v/>
      </c>
      <c r="K2718" s="54">
        <f>IF(OR($B2718="",K$3&lt;$D2718+Настройки!$B$7),0,MAX(0,$E2718-MAX(0,SUMIFS(Тех_Движение!$G$2:$G$5111,Тех_Движение!$D$2:$D$5111,$C2718,Тех_Движение!$B$2:$B$5111,"&lt;="&amp;K$3)-$F2718)))</f>
        <v/>
      </c>
      <c r="L2718" s="54">
        <f>IF(OR($B2718="",L$3&lt;$D2718+Настройки!$B$7),0,MAX(0,$E2718-MAX(0,SUMIFS(Тех_Движение!$G$2:$G$5111,Тех_Движение!$D$2:$D$5111,$C2718,Тех_Движение!$B$2:$B$5111,"&lt;="&amp;L$3)-$F2718)))</f>
        <v/>
      </c>
      <c r="M2718" s="54">
        <f>IF(OR($B2718="",M$3&lt;$D2718+Настройки!$B$7),0,MAX(0,$E2718-MAX(0,SUMIFS(Тех_Движение!$G$2:$G$5111,Тех_Движение!$D$2:$D$5111,$C2718,Тех_Движение!$B$2:$B$5111,"&lt;="&amp;M$3)-$F2718)))</f>
        <v/>
      </c>
      <c r="N2718" s="54">
        <f>IF(OR($B2718="",N$3&lt;$D2718+Настройки!$B$7),0,MAX(0,$E2718-MAX(0,SUMIFS(Тех_Движение!$G$2:$G$5111,Тех_Движение!$D$2:$D$5111,$C2718,Тех_Движение!$B$2:$B$5111,"&lt;="&amp;N$3)-$F2718)))</f>
        <v/>
      </c>
      <c r="O2718" s="54">
        <f>IF(OR($B2718="",O$3&lt;$D2718+Настройки!$B$7),0,MAX(0,$E2718-MAX(0,SUMIFS(Тех_Движение!$G$2:$G$5111,Тех_Движение!$D$2:$D$5111,$C2718,Тех_Движение!$B$2:$B$5111,"&lt;="&amp;O$3)-$F2718)))</f>
        <v/>
      </c>
      <c r="P2718" s="54">
        <f>IF(OR($B2718="",P$3&lt;$D2718+Настройки!$B$7),0,MAX(0,$E2718-MAX(0,SUMIFS(Тех_Движение!$G$2:$G$5111,Тех_Движение!$D$2:$D$5111,$C2718,Тех_Движение!$B$2:$B$5111,"&lt;="&amp;P$3)-$F2718)))</f>
        <v/>
      </c>
      <c r="Q2718" s="54">
        <f>IF(OR($B2718="",Q$3&lt;$D2718+Настройки!$B$7),0,MAX(0,$E2718-MAX(0,SUMIFS(Тех_Движение!$G$2:$G$5111,Тех_Движение!$D$2:$D$5111,$C2718,Тех_Движение!$B$2:$B$5111,"&lt;="&amp;Q$3)-$F2718)))</f>
        <v/>
      </c>
      <c r="R2718" s="54">
        <f>IF($B2718="","",SUM($K2718:$Q2718))</f>
        <v/>
      </c>
      <c r="S2718" s="56">
        <f>IF($B2718="","",VLOOKUP($C2718,Настройки!$A$11:$L$17,9,FALSE))</f>
        <v/>
      </c>
      <c r="T2718" s="56">
        <f>IF($B2718="","",$R2718*$S2718)</f>
        <v/>
      </c>
    </row>
    <row r="2719">
      <c r="A2719" s="20">
        <f>Тех_Движение!$A$2716</f>
        <v/>
      </c>
      <c r="B2719" s="20">
        <f>IF(Тех_Движение!$F$2716&gt;0,Тех_Движение!$I$2716,"")</f>
        <v/>
      </c>
      <c r="C2719" s="20">
        <f>IF($B2719="","",Тех_Движение!$D$2716)</f>
        <v/>
      </c>
      <c r="D2719" s="42">
        <f>IF($B2719="","",Тех_Движение!$B$2716)</f>
        <v/>
      </c>
      <c r="E2719" s="54">
        <f>IF($B2719="","",Тех_Движение!$F$2716)</f>
        <v/>
      </c>
      <c r="F2719" s="54">
        <f>IF($B2719="","",SUMIFS($E$5:$E2718,$C$5:$C2718,$C2719))</f>
        <v/>
      </c>
      <c r="G2719" s="54">
        <f>IF($B2719="","",MAX(0,$E2719-MAX(0,SUMIFS(Тех_Движение!$G$2:$G$5111,Тех_Движение!$D$2:$D$5111,$C2719,Тех_Движение!$B$2:$B$5111,"&lt;="&amp;Настройки!$B$5-1)-$F2719)))</f>
        <v/>
      </c>
      <c r="H2719" s="54">
        <f>IF($B2719="","",IF(AND($D2719&gt;=Настройки!$B$5,$D2719&lt;=Настройки!$B$6),$E2719,0))</f>
        <v/>
      </c>
      <c r="I2719" s="54">
        <f>IF($B2719="","",$G2719+$H2719-$J2719)</f>
        <v/>
      </c>
      <c r="J2719" s="54">
        <f>IF($B2719="","",MAX(0,$E2719-MAX(0,SUMIFS(Тех_Движение!$G$2:$G$5111,Тех_Движение!$D$2:$D$5111,$C2719,Тех_Движение!$B$2:$B$5111,"&lt;="&amp;Настройки!$B$6)-$F2719)))</f>
        <v/>
      </c>
      <c r="K2719" s="54">
        <f>IF(OR($B2719="",K$3&lt;$D2719+Настройки!$B$7),0,MAX(0,$E2719-MAX(0,SUMIFS(Тех_Движение!$G$2:$G$5111,Тех_Движение!$D$2:$D$5111,$C2719,Тех_Движение!$B$2:$B$5111,"&lt;="&amp;K$3)-$F2719)))</f>
        <v/>
      </c>
      <c r="L2719" s="54">
        <f>IF(OR($B2719="",L$3&lt;$D2719+Настройки!$B$7),0,MAX(0,$E2719-MAX(0,SUMIFS(Тех_Движение!$G$2:$G$5111,Тех_Движение!$D$2:$D$5111,$C2719,Тех_Движение!$B$2:$B$5111,"&lt;="&amp;L$3)-$F2719)))</f>
        <v/>
      </c>
      <c r="M2719" s="54">
        <f>IF(OR($B2719="",M$3&lt;$D2719+Настройки!$B$7),0,MAX(0,$E2719-MAX(0,SUMIFS(Тех_Движение!$G$2:$G$5111,Тех_Движение!$D$2:$D$5111,$C2719,Тех_Движение!$B$2:$B$5111,"&lt;="&amp;M$3)-$F2719)))</f>
        <v/>
      </c>
      <c r="N2719" s="54">
        <f>IF(OR($B2719="",N$3&lt;$D2719+Настройки!$B$7),0,MAX(0,$E2719-MAX(0,SUMIFS(Тех_Движение!$G$2:$G$5111,Тех_Движение!$D$2:$D$5111,$C2719,Тех_Движение!$B$2:$B$5111,"&lt;="&amp;N$3)-$F2719)))</f>
        <v/>
      </c>
      <c r="O2719" s="54">
        <f>IF(OR($B2719="",O$3&lt;$D2719+Настройки!$B$7),0,MAX(0,$E2719-MAX(0,SUMIFS(Тех_Движение!$G$2:$G$5111,Тех_Движение!$D$2:$D$5111,$C2719,Тех_Движение!$B$2:$B$5111,"&lt;="&amp;O$3)-$F2719)))</f>
        <v/>
      </c>
      <c r="P2719" s="54">
        <f>IF(OR($B2719="",P$3&lt;$D2719+Настройки!$B$7),0,MAX(0,$E2719-MAX(0,SUMIFS(Тех_Движение!$G$2:$G$5111,Тех_Движение!$D$2:$D$5111,$C2719,Тех_Движение!$B$2:$B$5111,"&lt;="&amp;P$3)-$F2719)))</f>
        <v/>
      </c>
      <c r="Q2719" s="54">
        <f>IF(OR($B2719="",Q$3&lt;$D2719+Настройки!$B$7),0,MAX(0,$E2719-MAX(0,SUMIFS(Тех_Движение!$G$2:$G$5111,Тех_Движение!$D$2:$D$5111,$C2719,Тех_Движение!$B$2:$B$5111,"&lt;="&amp;Q$3)-$F2719)))</f>
        <v/>
      </c>
      <c r="R2719" s="54">
        <f>IF($B2719="","",SUM($K2719:$Q2719))</f>
        <v/>
      </c>
      <c r="S2719" s="56">
        <f>IF($B2719="","",VLOOKUP($C2719,Настройки!$A$11:$L$17,9,FALSE))</f>
        <v/>
      </c>
      <c r="T2719" s="56">
        <f>IF($B2719="","",$R2719*$S2719)</f>
        <v/>
      </c>
    </row>
    <row r="2720">
      <c r="A2720" s="20">
        <f>Тех_Движение!$A$2717</f>
        <v/>
      </c>
      <c r="B2720" s="20">
        <f>IF(Тех_Движение!$F$2717&gt;0,Тех_Движение!$I$2717,"")</f>
        <v/>
      </c>
      <c r="C2720" s="20">
        <f>IF($B2720="","",Тех_Движение!$D$2717)</f>
        <v/>
      </c>
      <c r="D2720" s="42">
        <f>IF($B2720="","",Тех_Движение!$B$2717)</f>
        <v/>
      </c>
      <c r="E2720" s="54">
        <f>IF($B2720="","",Тех_Движение!$F$2717)</f>
        <v/>
      </c>
      <c r="F2720" s="54">
        <f>IF($B2720="","",SUMIFS($E$5:$E2719,$C$5:$C2719,$C2720))</f>
        <v/>
      </c>
      <c r="G2720" s="54">
        <f>IF($B2720="","",MAX(0,$E2720-MAX(0,SUMIFS(Тех_Движение!$G$2:$G$5111,Тех_Движение!$D$2:$D$5111,$C2720,Тех_Движение!$B$2:$B$5111,"&lt;="&amp;Настройки!$B$5-1)-$F2720)))</f>
        <v/>
      </c>
      <c r="H2720" s="54">
        <f>IF($B2720="","",IF(AND($D2720&gt;=Настройки!$B$5,$D2720&lt;=Настройки!$B$6),$E2720,0))</f>
        <v/>
      </c>
      <c r="I2720" s="54">
        <f>IF($B2720="","",$G2720+$H2720-$J2720)</f>
        <v/>
      </c>
      <c r="J2720" s="54">
        <f>IF($B2720="","",MAX(0,$E2720-MAX(0,SUMIFS(Тех_Движение!$G$2:$G$5111,Тех_Движение!$D$2:$D$5111,$C2720,Тех_Движение!$B$2:$B$5111,"&lt;="&amp;Настройки!$B$6)-$F2720)))</f>
        <v/>
      </c>
      <c r="K2720" s="54">
        <f>IF(OR($B2720="",K$3&lt;$D2720+Настройки!$B$7),0,MAX(0,$E2720-MAX(0,SUMIFS(Тех_Движение!$G$2:$G$5111,Тех_Движение!$D$2:$D$5111,$C2720,Тех_Движение!$B$2:$B$5111,"&lt;="&amp;K$3)-$F2720)))</f>
        <v/>
      </c>
      <c r="L2720" s="54">
        <f>IF(OR($B2720="",L$3&lt;$D2720+Настройки!$B$7),0,MAX(0,$E2720-MAX(0,SUMIFS(Тех_Движение!$G$2:$G$5111,Тех_Движение!$D$2:$D$5111,$C2720,Тех_Движение!$B$2:$B$5111,"&lt;="&amp;L$3)-$F2720)))</f>
        <v/>
      </c>
      <c r="M2720" s="54">
        <f>IF(OR($B2720="",M$3&lt;$D2720+Настройки!$B$7),0,MAX(0,$E2720-MAX(0,SUMIFS(Тех_Движение!$G$2:$G$5111,Тех_Движение!$D$2:$D$5111,$C2720,Тех_Движение!$B$2:$B$5111,"&lt;="&amp;M$3)-$F2720)))</f>
        <v/>
      </c>
      <c r="N2720" s="54">
        <f>IF(OR($B2720="",N$3&lt;$D2720+Настройки!$B$7),0,MAX(0,$E2720-MAX(0,SUMIFS(Тех_Движение!$G$2:$G$5111,Тех_Движение!$D$2:$D$5111,$C2720,Тех_Движение!$B$2:$B$5111,"&lt;="&amp;N$3)-$F2720)))</f>
        <v/>
      </c>
      <c r="O2720" s="54">
        <f>IF(OR($B2720="",O$3&lt;$D2720+Настройки!$B$7),0,MAX(0,$E2720-MAX(0,SUMIFS(Тех_Движение!$G$2:$G$5111,Тех_Движение!$D$2:$D$5111,$C2720,Тех_Движение!$B$2:$B$5111,"&lt;="&amp;O$3)-$F2720)))</f>
        <v/>
      </c>
      <c r="P2720" s="54">
        <f>IF(OR($B2720="",P$3&lt;$D2720+Настройки!$B$7),0,MAX(0,$E2720-MAX(0,SUMIFS(Тех_Движение!$G$2:$G$5111,Тех_Движение!$D$2:$D$5111,$C2720,Тех_Движение!$B$2:$B$5111,"&lt;="&amp;P$3)-$F2720)))</f>
        <v/>
      </c>
      <c r="Q2720" s="54">
        <f>IF(OR($B2720="",Q$3&lt;$D2720+Настройки!$B$7),0,MAX(0,$E2720-MAX(0,SUMIFS(Тех_Движение!$G$2:$G$5111,Тех_Движение!$D$2:$D$5111,$C2720,Тех_Движение!$B$2:$B$5111,"&lt;="&amp;Q$3)-$F2720)))</f>
        <v/>
      </c>
      <c r="R2720" s="54">
        <f>IF($B2720="","",SUM($K2720:$Q2720))</f>
        <v/>
      </c>
      <c r="S2720" s="56">
        <f>IF($B2720="","",VLOOKUP($C2720,Настройки!$A$11:$L$17,9,FALSE))</f>
        <v/>
      </c>
      <c r="T2720" s="56">
        <f>IF($B2720="","",$R2720*$S2720)</f>
        <v/>
      </c>
    </row>
    <row r="2721">
      <c r="A2721" s="20">
        <f>Тех_Движение!$A$2718</f>
        <v/>
      </c>
      <c r="B2721" s="20">
        <f>IF(Тех_Движение!$F$2718&gt;0,Тех_Движение!$I$2718,"")</f>
        <v/>
      </c>
      <c r="C2721" s="20">
        <f>IF($B2721="","",Тех_Движение!$D$2718)</f>
        <v/>
      </c>
      <c r="D2721" s="42">
        <f>IF($B2721="","",Тех_Движение!$B$2718)</f>
        <v/>
      </c>
      <c r="E2721" s="54">
        <f>IF($B2721="","",Тех_Движение!$F$2718)</f>
        <v/>
      </c>
      <c r="F2721" s="54">
        <f>IF($B2721="","",SUMIFS($E$5:$E2720,$C$5:$C2720,$C2721))</f>
        <v/>
      </c>
      <c r="G2721" s="54">
        <f>IF($B2721="","",MAX(0,$E2721-MAX(0,SUMIFS(Тех_Движение!$G$2:$G$5111,Тех_Движение!$D$2:$D$5111,$C2721,Тех_Движение!$B$2:$B$5111,"&lt;="&amp;Настройки!$B$5-1)-$F2721)))</f>
        <v/>
      </c>
      <c r="H2721" s="54">
        <f>IF($B2721="","",IF(AND($D2721&gt;=Настройки!$B$5,$D2721&lt;=Настройки!$B$6),$E2721,0))</f>
        <v/>
      </c>
      <c r="I2721" s="54">
        <f>IF($B2721="","",$G2721+$H2721-$J2721)</f>
        <v/>
      </c>
      <c r="J2721" s="54">
        <f>IF($B2721="","",MAX(0,$E2721-MAX(0,SUMIFS(Тех_Движение!$G$2:$G$5111,Тех_Движение!$D$2:$D$5111,$C2721,Тех_Движение!$B$2:$B$5111,"&lt;="&amp;Настройки!$B$6)-$F2721)))</f>
        <v/>
      </c>
      <c r="K2721" s="54">
        <f>IF(OR($B2721="",K$3&lt;$D2721+Настройки!$B$7),0,MAX(0,$E2721-MAX(0,SUMIFS(Тех_Движение!$G$2:$G$5111,Тех_Движение!$D$2:$D$5111,$C2721,Тех_Движение!$B$2:$B$5111,"&lt;="&amp;K$3)-$F2721)))</f>
        <v/>
      </c>
      <c r="L2721" s="54">
        <f>IF(OR($B2721="",L$3&lt;$D2721+Настройки!$B$7),0,MAX(0,$E2721-MAX(0,SUMIFS(Тех_Движение!$G$2:$G$5111,Тех_Движение!$D$2:$D$5111,$C2721,Тех_Движение!$B$2:$B$5111,"&lt;="&amp;L$3)-$F2721)))</f>
        <v/>
      </c>
      <c r="M2721" s="54">
        <f>IF(OR($B2721="",M$3&lt;$D2721+Настройки!$B$7),0,MAX(0,$E2721-MAX(0,SUMIFS(Тех_Движение!$G$2:$G$5111,Тех_Движение!$D$2:$D$5111,$C2721,Тех_Движение!$B$2:$B$5111,"&lt;="&amp;M$3)-$F2721)))</f>
        <v/>
      </c>
      <c r="N2721" s="54">
        <f>IF(OR($B2721="",N$3&lt;$D2721+Настройки!$B$7),0,MAX(0,$E2721-MAX(0,SUMIFS(Тех_Движение!$G$2:$G$5111,Тех_Движение!$D$2:$D$5111,$C2721,Тех_Движение!$B$2:$B$5111,"&lt;="&amp;N$3)-$F2721)))</f>
        <v/>
      </c>
      <c r="O2721" s="54">
        <f>IF(OR($B2721="",O$3&lt;$D2721+Настройки!$B$7),0,MAX(0,$E2721-MAX(0,SUMIFS(Тех_Движение!$G$2:$G$5111,Тех_Движение!$D$2:$D$5111,$C2721,Тех_Движение!$B$2:$B$5111,"&lt;="&amp;O$3)-$F2721)))</f>
        <v/>
      </c>
      <c r="P2721" s="54">
        <f>IF(OR($B2721="",P$3&lt;$D2721+Настройки!$B$7),0,MAX(0,$E2721-MAX(0,SUMIFS(Тех_Движение!$G$2:$G$5111,Тех_Движение!$D$2:$D$5111,$C2721,Тех_Движение!$B$2:$B$5111,"&lt;="&amp;P$3)-$F2721)))</f>
        <v/>
      </c>
      <c r="Q2721" s="54">
        <f>IF(OR($B2721="",Q$3&lt;$D2721+Настройки!$B$7),0,MAX(0,$E2721-MAX(0,SUMIFS(Тех_Движение!$G$2:$G$5111,Тех_Движение!$D$2:$D$5111,$C2721,Тех_Движение!$B$2:$B$5111,"&lt;="&amp;Q$3)-$F2721)))</f>
        <v/>
      </c>
      <c r="R2721" s="54">
        <f>IF($B2721="","",SUM($K2721:$Q2721))</f>
        <v/>
      </c>
      <c r="S2721" s="56">
        <f>IF($B2721="","",VLOOKUP($C2721,Настройки!$A$11:$L$17,9,FALSE))</f>
        <v/>
      </c>
      <c r="T2721" s="56">
        <f>IF($B2721="","",$R2721*$S2721)</f>
        <v/>
      </c>
    </row>
    <row r="2722">
      <c r="A2722" s="20">
        <f>Тех_Движение!$A$2719</f>
        <v/>
      </c>
      <c r="B2722" s="20">
        <f>IF(Тех_Движение!$F$2719&gt;0,Тех_Движение!$I$2719,"")</f>
        <v/>
      </c>
      <c r="C2722" s="20">
        <f>IF($B2722="","",Тех_Движение!$D$2719)</f>
        <v/>
      </c>
      <c r="D2722" s="42">
        <f>IF($B2722="","",Тех_Движение!$B$2719)</f>
        <v/>
      </c>
      <c r="E2722" s="54">
        <f>IF($B2722="","",Тех_Движение!$F$2719)</f>
        <v/>
      </c>
      <c r="F2722" s="54">
        <f>IF($B2722="","",SUMIFS($E$5:$E2721,$C$5:$C2721,$C2722))</f>
        <v/>
      </c>
      <c r="G2722" s="54">
        <f>IF($B2722="","",MAX(0,$E2722-MAX(0,SUMIFS(Тех_Движение!$G$2:$G$5111,Тех_Движение!$D$2:$D$5111,$C2722,Тех_Движение!$B$2:$B$5111,"&lt;="&amp;Настройки!$B$5-1)-$F2722)))</f>
        <v/>
      </c>
      <c r="H2722" s="54">
        <f>IF($B2722="","",IF(AND($D2722&gt;=Настройки!$B$5,$D2722&lt;=Настройки!$B$6),$E2722,0))</f>
        <v/>
      </c>
      <c r="I2722" s="54">
        <f>IF($B2722="","",$G2722+$H2722-$J2722)</f>
        <v/>
      </c>
      <c r="J2722" s="54">
        <f>IF($B2722="","",MAX(0,$E2722-MAX(0,SUMIFS(Тех_Движение!$G$2:$G$5111,Тех_Движение!$D$2:$D$5111,$C2722,Тех_Движение!$B$2:$B$5111,"&lt;="&amp;Настройки!$B$6)-$F2722)))</f>
        <v/>
      </c>
      <c r="K2722" s="54">
        <f>IF(OR($B2722="",K$3&lt;$D2722+Настройки!$B$7),0,MAX(0,$E2722-MAX(0,SUMIFS(Тех_Движение!$G$2:$G$5111,Тех_Движение!$D$2:$D$5111,$C2722,Тех_Движение!$B$2:$B$5111,"&lt;="&amp;K$3)-$F2722)))</f>
        <v/>
      </c>
      <c r="L2722" s="54">
        <f>IF(OR($B2722="",L$3&lt;$D2722+Настройки!$B$7),0,MAX(0,$E2722-MAX(0,SUMIFS(Тех_Движение!$G$2:$G$5111,Тех_Движение!$D$2:$D$5111,$C2722,Тех_Движение!$B$2:$B$5111,"&lt;="&amp;L$3)-$F2722)))</f>
        <v/>
      </c>
      <c r="M2722" s="54">
        <f>IF(OR($B2722="",M$3&lt;$D2722+Настройки!$B$7),0,MAX(0,$E2722-MAX(0,SUMIFS(Тех_Движение!$G$2:$G$5111,Тех_Движение!$D$2:$D$5111,$C2722,Тех_Движение!$B$2:$B$5111,"&lt;="&amp;M$3)-$F2722)))</f>
        <v/>
      </c>
      <c r="N2722" s="54">
        <f>IF(OR($B2722="",N$3&lt;$D2722+Настройки!$B$7),0,MAX(0,$E2722-MAX(0,SUMIFS(Тех_Движение!$G$2:$G$5111,Тех_Движение!$D$2:$D$5111,$C2722,Тех_Движение!$B$2:$B$5111,"&lt;="&amp;N$3)-$F2722)))</f>
        <v/>
      </c>
      <c r="O2722" s="54">
        <f>IF(OR($B2722="",O$3&lt;$D2722+Настройки!$B$7),0,MAX(0,$E2722-MAX(0,SUMIFS(Тех_Движение!$G$2:$G$5111,Тех_Движение!$D$2:$D$5111,$C2722,Тех_Движение!$B$2:$B$5111,"&lt;="&amp;O$3)-$F2722)))</f>
        <v/>
      </c>
      <c r="P2722" s="54">
        <f>IF(OR($B2722="",P$3&lt;$D2722+Настройки!$B$7),0,MAX(0,$E2722-MAX(0,SUMIFS(Тех_Движение!$G$2:$G$5111,Тех_Движение!$D$2:$D$5111,$C2722,Тех_Движение!$B$2:$B$5111,"&lt;="&amp;P$3)-$F2722)))</f>
        <v/>
      </c>
      <c r="Q2722" s="54">
        <f>IF(OR($B2722="",Q$3&lt;$D2722+Настройки!$B$7),0,MAX(0,$E2722-MAX(0,SUMIFS(Тех_Движение!$G$2:$G$5111,Тех_Движение!$D$2:$D$5111,$C2722,Тех_Движение!$B$2:$B$5111,"&lt;="&amp;Q$3)-$F2722)))</f>
        <v/>
      </c>
      <c r="R2722" s="54">
        <f>IF($B2722="","",SUM($K2722:$Q2722))</f>
        <v/>
      </c>
      <c r="S2722" s="56">
        <f>IF($B2722="","",VLOOKUP($C2722,Настройки!$A$11:$L$17,9,FALSE))</f>
        <v/>
      </c>
      <c r="T2722" s="56">
        <f>IF($B2722="","",$R2722*$S2722)</f>
        <v/>
      </c>
    </row>
    <row r="2723">
      <c r="A2723" s="20">
        <f>Тех_Движение!$A$2720</f>
        <v/>
      </c>
      <c r="B2723" s="20">
        <f>IF(Тех_Движение!$F$2720&gt;0,Тех_Движение!$I$2720,"")</f>
        <v/>
      </c>
      <c r="C2723" s="20">
        <f>IF($B2723="","",Тех_Движение!$D$2720)</f>
        <v/>
      </c>
      <c r="D2723" s="42">
        <f>IF($B2723="","",Тех_Движение!$B$2720)</f>
        <v/>
      </c>
      <c r="E2723" s="54">
        <f>IF($B2723="","",Тех_Движение!$F$2720)</f>
        <v/>
      </c>
      <c r="F2723" s="54">
        <f>IF($B2723="","",SUMIFS($E$5:$E2722,$C$5:$C2722,$C2723))</f>
        <v/>
      </c>
      <c r="G2723" s="54">
        <f>IF($B2723="","",MAX(0,$E2723-MAX(0,SUMIFS(Тех_Движение!$G$2:$G$5111,Тех_Движение!$D$2:$D$5111,$C2723,Тех_Движение!$B$2:$B$5111,"&lt;="&amp;Настройки!$B$5-1)-$F2723)))</f>
        <v/>
      </c>
      <c r="H2723" s="54">
        <f>IF($B2723="","",IF(AND($D2723&gt;=Настройки!$B$5,$D2723&lt;=Настройки!$B$6),$E2723,0))</f>
        <v/>
      </c>
      <c r="I2723" s="54">
        <f>IF($B2723="","",$G2723+$H2723-$J2723)</f>
        <v/>
      </c>
      <c r="J2723" s="54">
        <f>IF($B2723="","",MAX(0,$E2723-MAX(0,SUMIFS(Тех_Движение!$G$2:$G$5111,Тех_Движение!$D$2:$D$5111,$C2723,Тех_Движение!$B$2:$B$5111,"&lt;="&amp;Настройки!$B$6)-$F2723)))</f>
        <v/>
      </c>
      <c r="K2723" s="54">
        <f>IF(OR($B2723="",K$3&lt;$D2723+Настройки!$B$7),0,MAX(0,$E2723-MAX(0,SUMIFS(Тех_Движение!$G$2:$G$5111,Тех_Движение!$D$2:$D$5111,$C2723,Тех_Движение!$B$2:$B$5111,"&lt;="&amp;K$3)-$F2723)))</f>
        <v/>
      </c>
      <c r="L2723" s="54">
        <f>IF(OR($B2723="",L$3&lt;$D2723+Настройки!$B$7),0,MAX(0,$E2723-MAX(0,SUMIFS(Тех_Движение!$G$2:$G$5111,Тех_Движение!$D$2:$D$5111,$C2723,Тех_Движение!$B$2:$B$5111,"&lt;="&amp;L$3)-$F2723)))</f>
        <v/>
      </c>
      <c r="M2723" s="54">
        <f>IF(OR($B2723="",M$3&lt;$D2723+Настройки!$B$7),0,MAX(0,$E2723-MAX(0,SUMIFS(Тех_Движение!$G$2:$G$5111,Тех_Движение!$D$2:$D$5111,$C2723,Тех_Движение!$B$2:$B$5111,"&lt;="&amp;M$3)-$F2723)))</f>
        <v/>
      </c>
      <c r="N2723" s="54">
        <f>IF(OR($B2723="",N$3&lt;$D2723+Настройки!$B$7),0,MAX(0,$E2723-MAX(0,SUMIFS(Тех_Движение!$G$2:$G$5111,Тех_Движение!$D$2:$D$5111,$C2723,Тех_Движение!$B$2:$B$5111,"&lt;="&amp;N$3)-$F2723)))</f>
        <v/>
      </c>
      <c r="O2723" s="54">
        <f>IF(OR($B2723="",O$3&lt;$D2723+Настройки!$B$7),0,MAX(0,$E2723-MAX(0,SUMIFS(Тех_Движение!$G$2:$G$5111,Тех_Движение!$D$2:$D$5111,$C2723,Тех_Движение!$B$2:$B$5111,"&lt;="&amp;O$3)-$F2723)))</f>
        <v/>
      </c>
      <c r="P2723" s="54">
        <f>IF(OR($B2723="",P$3&lt;$D2723+Настройки!$B$7),0,MAX(0,$E2723-MAX(0,SUMIFS(Тех_Движение!$G$2:$G$5111,Тех_Движение!$D$2:$D$5111,$C2723,Тех_Движение!$B$2:$B$5111,"&lt;="&amp;P$3)-$F2723)))</f>
        <v/>
      </c>
      <c r="Q2723" s="54">
        <f>IF(OR($B2723="",Q$3&lt;$D2723+Настройки!$B$7),0,MAX(0,$E2723-MAX(0,SUMIFS(Тех_Движение!$G$2:$G$5111,Тех_Движение!$D$2:$D$5111,$C2723,Тех_Движение!$B$2:$B$5111,"&lt;="&amp;Q$3)-$F2723)))</f>
        <v/>
      </c>
      <c r="R2723" s="54">
        <f>IF($B2723="","",SUM($K2723:$Q2723))</f>
        <v/>
      </c>
      <c r="S2723" s="56">
        <f>IF($B2723="","",VLOOKUP($C2723,Настройки!$A$11:$L$17,9,FALSE))</f>
        <v/>
      </c>
      <c r="T2723" s="56">
        <f>IF($B2723="","",$R2723*$S2723)</f>
        <v/>
      </c>
    </row>
    <row r="2724">
      <c r="A2724" s="20">
        <f>Тех_Движение!$A$2721</f>
        <v/>
      </c>
      <c r="B2724" s="20">
        <f>IF(Тех_Движение!$F$2721&gt;0,Тех_Движение!$I$2721,"")</f>
        <v/>
      </c>
      <c r="C2724" s="20">
        <f>IF($B2724="","",Тех_Движение!$D$2721)</f>
        <v/>
      </c>
      <c r="D2724" s="42">
        <f>IF($B2724="","",Тех_Движение!$B$2721)</f>
        <v/>
      </c>
      <c r="E2724" s="54">
        <f>IF($B2724="","",Тех_Движение!$F$2721)</f>
        <v/>
      </c>
      <c r="F2724" s="54">
        <f>IF($B2724="","",SUMIFS($E$5:$E2723,$C$5:$C2723,$C2724))</f>
        <v/>
      </c>
      <c r="G2724" s="54">
        <f>IF($B2724="","",MAX(0,$E2724-MAX(0,SUMIFS(Тех_Движение!$G$2:$G$5111,Тех_Движение!$D$2:$D$5111,$C2724,Тех_Движение!$B$2:$B$5111,"&lt;="&amp;Настройки!$B$5-1)-$F2724)))</f>
        <v/>
      </c>
      <c r="H2724" s="54">
        <f>IF($B2724="","",IF(AND($D2724&gt;=Настройки!$B$5,$D2724&lt;=Настройки!$B$6),$E2724,0))</f>
        <v/>
      </c>
      <c r="I2724" s="54">
        <f>IF($B2724="","",$G2724+$H2724-$J2724)</f>
        <v/>
      </c>
      <c r="J2724" s="54">
        <f>IF($B2724="","",MAX(0,$E2724-MAX(0,SUMIFS(Тех_Движение!$G$2:$G$5111,Тех_Движение!$D$2:$D$5111,$C2724,Тех_Движение!$B$2:$B$5111,"&lt;="&amp;Настройки!$B$6)-$F2724)))</f>
        <v/>
      </c>
      <c r="K2724" s="54">
        <f>IF(OR($B2724="",K$3&lt;$D2724+Настройки!$B$7),0,MAX(0,$E2724-MAX(0,SUMIFS(Тех_Движение!$G$2:$G$5111,Тех_Движение!$D$2:$D$5111,$C2724,Тех_Движение!$B$2:$B$5111,"&lt;="&amp;K$3)-$F2724)))</f>
        <v/>
      </c>
      <c r="L2724" s="54">
        <f>IF(OR($B2724="",L$3&lt;$D2724+Настройки!$B$7),0,MAX(0,$E2724-MAX(0,SUMIFS(Тех_Движение!$G$2:$G$5111,Тех_Движение!$D$2:$D$5111,$C2724,Тех_Движение!$B$2:$B$5111,"&lt;="&amp;L$3)-$F2724)))</f>
        <v/>
      </c>
      <c r="M2724" s="54">
        <f>IF(OR($B2724="",M$3&lt;$D2724+Настройки!$B$7),0,MAX(0,$E2724-MAX(0,SUMIFS(Тех_Движение!$G$2:$G$5111,Тех_Движение!$D$2:$D$5111,$C2724,Тех_Движение!$B$2:$B$5111,"&lt;="&amp;M$3)-$F2724)))</f>
        <v/>
      </c>
      <c r="N2724" s="54">
        <f>IF(OR($B2724="",N$3&lt;$D2724+Настройки!$B$7),0,MAX(0,$E2724-MAX(0,SUMIFS(Тех_Движение!$G$2:$G$5111,Тех_Движение!$D$2:$D$5111,$C2724,Тех_Движение!$B$2:$B$5111,"&lt;="&amp;N$3)-$F2724)))</f>
        <v/>
      </c>
      <c r="O2724" s="54">
        <f>IF(OR($B2724="",O$3&lt;$D2724+Настройки!$B$7),0,MAX(0,$E2724-MAX(0,SUMIFS(Тех_Движение!$G$2:$G$5111,Тех_Движение!$D$2:$D$5111,$C2724,Тех_Движение!$B$2:$B$5111,"&lt;="&amp;O$3)-$F2724)))</f>
        <v/>
      </c>
      <c r="P2724" s="54">
        <f>IF(OR($B2724="",P$3&lt;$D2724+Настройки!$B$7),0,MAX(0,$E2724-MAX(0,SUMIFS(Тех_Движение!$G$2:$G$5111,Тех_Движение!$D$2:$D$5111,$C2724,Тех_Движение!$B$2:$B$5111,"&lt;="&amp;P$3)-$F2724)))</f>
        <v/>
      </c>
      <c r="Q2724" s="54">
        <f>IF(OR($B2724="",Q$3&lt;$D2724+Настройки!$B$7),0,MAX(0,$E2724-MAX(0,SUMIFS(Тех_Движение!$G$2:$G$5111,Тех_Движение!$D$2:$D$5111,$C2724,Тех_Движение!$B$2:$B$5111,"&lt;="&amp;Q$3)-$F2724)))</f>
        <v/>
      </c>
      <c r="R2724" s="54">
        <f>IF($B2724="","",SUM($K2724:$Q2724))</f>
        <v/>
      </c>
      <c r="S2724" s="56">
        <f>IF($B2724="","",VLOOKUP($C2724,Настройки!$A$11:$L$17,9,FALSE))</f>
        <v/>
      </c>
      <c r="T2724" s="56">
        <f>IF($B2724="","",$R2724*$S2724)</f>
        <v/>
      </c>
    </row>
    <row r="2725">
      <c r="A2725" s="20">
        <f>Тех_Движение!$A$2722</f>
        <v/>
      </c>
      <c r="B2725" s="20">
        <f>IF(Тех_Движение!$F$2722&gt;0,Тех_Движение!$I$2722,"")</f>
        <v/>
      </c>
      <c r="C2725" s="20">
        <f>IF($B2725="","",Тех_Движение!$D$2722)</f>
        <v/>
      </c>
      <c r="D2725" s="42">
        <f>IF($B2725="","",Тех_Движение!$B$2722)</f>
        <v/>
      </c>
      <c r="E2725" s="54">
        <f>IF($B2725="","",Тех_Движение!$F$2722)</f>
        <v/>
      </c>
      <c r="F2725" s="54">
        <f>IF($B2725="","",SUMIFS($E$5:$E2724,$C$5:$C2724,$C2725))</f>
        <v/>
      </c>
      <c r="G2725" s="54">
        <f>IF($B2725="","",MAX(0,$E2725-MAX(0,SUMIFS(Тех_Движение!$G$2:$G$5111,Тех_Движение!$D$2:$D$5111,$C2725,Тех_Движение!$B$2:$B$5111,"&lt;="&amp;Настройки!$B$5-1)-$F2725)))</f>
        <v/>
      </c>
      <c r="H2725" s="54">
        <f>IF($B2725="","",IF(AND($D2725&gt;=Настройки!$B$5,$D2725&lt;=Настройки!$B$6),$E2725,0))</f>
        <v/>
      </c>
      <c r="I2725" s="54">
        <f>IF($B2725="","",$G2725+$H2725-$J2725)</f>
        <v/>
      </c>
      <c r="J2725" s="54">
        <f>IF($B2725="","",MAX(0,$E2725-MAX(0,SUMIFS(Тех_Движение!$G$2:$G$5111,Тех_Движение!$D$2:$D$5111,$C2725,Тех_Движение!$B$2:$B$5111,"&lt;="&amp;Настройки!$B$6)-$F2725)))</f>
        <v/>
      </c>
      <c r="K2725" s="54">
        <f>IF(OR($B2725="",K$3&lt;$D2725+Настройки!$B$7),0,MAX(0,$E2725-MAX(0,SUMIFS(Тех_Движение!$G$2:$G$5111,Тех_Движение!$D$2:$D$5111,$C2725,Тех_Движение!$B$2:$B$5111,"&lt;="&amp;K$3)-$F2725)))</f>
        <v/>
      </c>
      <c r="L2725" s="54">
        <f>IF(OR($B2725="",L$3&lt;$D2725+Настройки!$B$7),0,MAX(0,$E2725-MAX(0,SUMIFS(Тех_Движение!$G$2:$G$5111,Тех_Движение!$D$2:$D$5111,$C2725,Тех_Движение!$B$2:$B$5111,"&lt;="&amp;L$3)-$F2725)))</f>
        <v/>
      </c>
      <c r="M2725" s="54">
        <f>IF(OR($B2725="",M$3&lt;$D2725+Настройки!$B$7),0,MAX(0,$E2725-MAX(0,SUMIFS(Тех_Движение!$G$2:$G$5111,Тех_Движение!$D$2:$D$5111,$C2725,Тех_Движение!$B$2:$B$5111,"&lt;="&amp;M$3)-$F2725)))</f>
        <v/>
      </c>
      <c r="N2725" s="54">
        <f>IF(OR($B2725="",N$3&lt;$D2725+Настройки!$B$7),0,MAX(0,$E2725-MAX(0,SUMIFS(Тех_Движение!$G$2:$G$5111,Тех_Движение!$D$2:$D$5111,$C2725,Тех_Движение!$B$2:$B$5111,"&lt;="&amp;N$3)-$F2725)))</f>
        <v/>
      </c>
      <c r="O2725" s="54">
        <f>IF(OR($B2725="",O$3&lt;$D2725+Настройки!$B$7),0,MAX(0,$E2725-MAX(0,SUMIFS(Тех_Движение!$G$2:$G$5111,Тех_Движение!$D$2:$D$5111,$C2725,Тех_Движение!$B$2:$B$5111,"&lt;="&amp;O$3)-$F2725)))</f>
        <v/>
      </c>
      <c r="P2725" s="54">
        <f>IF(OR($B2725="",P$3&lt;$D2725+Настройки!$B$7),0,MAX(0,$E2725-MAX(0,SUMIFS(Тех_Движение!$G$2:$G$5111,Тех_Движение!$D$2:$D$5111,$C2725,Тех_Движение!$B$2:$B$5111,"&lt;="&amp;P$3)-$F2725)))</f>
        <v/>
      </c>
      <c r="Q2725" s="54">
        <f>IF(OR($B2725="",Q$3&lt;$D2725+Настройки!$B$7),0,MAX(0,$E2725-MAX(0,SUMIFS(Тех_Движение!$G$2:$G$5111,Тех_Движение!$D$2:$D$5111,$C2725,Тех_Движение!$B$2:$B$5111,"&lt;="&amp;Q$3)-$F2725)))</f>
        <v/>
      </c>
      <c r="R2725" s="54">
        <f>IF($B2725="","",SUM($K2725:$Q2725))</f>
        <v/>
      </c>
      <c r="S2725" s="56">
        <f>IF($B2725="","",VLOOKUP($C2725,Настройки!$A$11:$L$17,9,FALSE))</f>
        <v/>
      </c>
      <c r="T2725" s="56">
        <f>IF($B2725="","",$R2725*$S2725)</f>
        <v/>
      </c>
    </row>
    <row r="2726">
      <c r="A2726" s="20">
        <f>Тех_Движение!$A$2723</f>
        <v/>
      </c>
      <c r="B2726" s="20">
        <f>IF(Тех_Движение!$F$2723&gt;0,Тех_Движение!$I$2723,"")</f>
        <v/>
      </c>
      <c r="C2726" s="20">
        <f>IF($B2726="","",Тех_Движение!$D$2723)</f>
        <v/>
      </c>
      <c r="D2726" s="42">
        <f>IF($B2726="","",Тех_Движение!$B$2723)</f>
        <v/>
      </c>
      <c r="E2726" s="54">
        <f>IF($B2726="","",Тех_Движение!$F$2723)</f>
        <v/>
      </c>
      <c r="F2726" s="54">
        <f>IF($B2726="","",SUMIFS($E$5:$E2725,$C$5:$C2725,$C2726))</f>
        <v/>
      </c>
      <c r="G2726" s="54">
        <f>IF($B2726="","",MAX(0,$E2726-MAX(0,SUMIFS(Тех_Движение!$G$2:$G$5111,Тех_Движение!$D$2:$D$5111,$C2726,Тех_Движение!$B$2:$B$5111,"&lt;="&amp;Настройки!$B$5-1)-$F2726)))</f>
        <v/>
      </c>
      <c r="H2726" s="54">
        <f>IF($B2726="","",IF(AND($D2726&gt;=Настройки!$B$5,$D2726&lt;=Настройки!$B$6),$E2726,0))</f>
        <v/>
      </c>
      <c r="I2726" s="54">
        <f>IF($B2726="","",$G2726+$H2726-$J2726)</f>
        <v/>
      </c>
      <c r="J2726" s="54">
        <f>IF($B2726="","",MAX(0,$E2726-MAX(0,SUMIFS(Тех_Движение!$G$2:$G$5111,Тех_Движение!$D$2:$D$5111,$C2726,Тех_Движение!$B$2:$B$5111,"&lt;="&amp;Настройки!$B$6)-$F2726)))</f>
        <v/>
      </c>
      <c r="K2726" s="54">
        <f>IF(OR($B2726="",K$3&lt;$D2726+Настройки!$B$7),0,MAX(0,$E2726-MAX(0,SUMIFS(Тех_Движение!$G$2:$G$5111,Тех_Движение!$D$2:$D$5111,$C2726,Тех_Движение!$B$2:$B$5111,"&lt;="&amp;K$3)-$F2726)))</f>
        <v/>
      </c>
      <c r="L2726" s="54">
        <f>IF(OR($B2726="",L$3&lt;$D2726+Настройки!$B$7),0,MAX(0,$E2726-MAX(0,SUMIFS(Тех_Движение!$G$2:$G$5111,Тех_Движение!$D$2:$D$5111,$C2726,Тех_Движение!$B$2:$B$5111,"&lt;="&amp;L$3)-$F2726)))</f>
        <v/>
      </c>
      <c r="M2726" s="54">
        <f>IF(OR($B2726="",M$3&lt;$D2726+Настройки!$B$7),0,MAX(0,$E2726-MAX(0,SUMIFS(Тех_Движение!$G$2:$G$5111,Тех_Движение!$D$2:$D$5111,$C2726,Тех_Движение!$B$2:$B$5111,"&lt;="&amp;M$3)-$F2726)))</f>
        <v/>
      </c>
      <c r="N2726" s="54">
        <f>IF(OR($B2726="",N$3&lt;$D2726+Настройки!$B$7),0,MAX(0,$E2726-MAX(0,SUMIFS(Тех_Движение!$G$2:$G$5111,Тех_Движение!$D$2:$D$5111,$C2726,Тех_Движение!$B$2:$B$5111,"&lt;="&amp;N$3)-$F2726)))</f>
        <v/>
      </c>
      <c r="O2726" s="54">
        <f>IF(OR($B2726="",O$3&lt;$D2726+Настройки!$B$7),0,MAX(0,$E2726-MAX(0,SUMIFS(Тех_Движение!$G$2:$G$5111,Тех_Движение!$D$2:$D$5111,$C2726,Тех_Движение!$B$2:$B$5111,"&lt;="&amp;O$3)-$F2726)))</f>
        <v/>
      </c>
      <c r="P2726" s="54">
        <f>IF(OR($B2726="",P$3&lt;$D2726+Настройки!$B$7),0,MAX(0,$E2726-MAX(0,SUMIFS(Тех_Движение!$G$2:$G$5111,Тех_Движение!$D$2:$D$5111,$C2726,Тех_Движение!$B$2:$B$5111,"&lt;="&amp;P$3)-$F2726)))</f>
        <v/>
      </c>
      <c r="Q2726" s="54">
        <f>IF(OR($B2726="",Q$3&lt;$D2726+Настройки!$B$7),0,MAX(0,$E2726-MAX(0,SUMIFS(Тех_Движение!$G$2:$G$5111,Тех_Движение!$D$2:$D$5111,$C2726,Тех_Движение!$B$2:$B$5111,"&lt;="&amp;Q$3)-$F2726)))</f>
        <v/>
      </c>
      <c r="R2726" s="54">
        <f>IF($B2726="","",SUM($K2726:$Q2726))</f>
        <v/>
      </c>
      <c r="S2726" s="56">
        <f>IF($B2726="","",VLOOKUP($C2726,Настройки!$A$11:$L$17,9,FALSE))</f>
        <v/>
      </c>
      <c r="T2726" s="56">
        <f>IF($B2726="","",$R2726*$S2726)</f>
        <v/>
      </c>
    </row>
    <row r="2727">
      <c r="A2727" s="20">
        <f>Тех_Движение!$A$2724</f>
        <v/>
      </c>
      <c r="B2727" s="20">
        <f>IF(Тех_Движение!$F$2724&gt;0,Тех_Движение!$I$2724,"")</f>
        <v/>
      </c>
      <c r="C2727" s="20">
        <f>IF($B2727="","",Тех_Движение!$D$2724)</f>
        <v/>
      </c>
      <c r="D2727" s="42">
        <f>IF($B2727="","",Тех_Движение!$B$2724)</f>
        <v/>
      </c>
      <c r="E2727" s="54">
        <f>IF($B2727="","",Тех_Движение!$F$2724)</f>
        <v/>
      </c>
      <c r="F2727" s="54">
        <f>IF($B2727="","",SUMIFS($E$5:$E2726,$C$5:$C2726,$C2727))</f>
        <v/>
      </c>
      <c r="G2727" s="54">
        <f>IF($B2727="","",MAX(0,$E2727-MAX(0,SUMIFS(Тех_Движение!$G$2:$G$5111,Тех_Движение!$D$2:$D$5111,$C2727,Тех_Движение!$B$2:$B$5111,"&lt;="&amp;Настройки!$B$5-1)-$F2727)))</f>
        <v/>
      </c>
      <c r="H2727" s="54">
        <f>IF($B2727="","",IF(AND($D2727&gt;=Настройки!$B$5,$D2727&lt;=Настройки!$B$6),$E2727,0))</f>
        <v/>
      </c>
      <c r="I2727" s="54">
        <f>IF($B2727="","",$G2727+$H2727-$J2727)</f>
        <v/>
      </c>
      <c r="J2727" s="54">
        <f>IF($B2727="","",MAX(0,$E2727-MAX(0,SUMIFS(Тех_Движение!$G$2:$G$5111,Тех_Движение!$D$2:$D$5111,$C2727,Тех_Движение!$B$2:$B$5111,"&lt;="&amp;Настройки!$B$6)-$F2727)))</f>
        <v/>
      </c>
      <c r="K2727" s="54">
        <f>IF(OR($B2727="",K$3&lt;$D2727+Настройки!$B$7),0,MAX(0,$E2727-MAX(0,SUMIFS(Тех_Движение!$G$2:$G$5111,Тех_Движение!$D$2:$D$5111,$C2727,Тех_Движение!$B$2:$B$5111,"&lt;="&amp;K$3)-$F2727)))</f>
        <v/>
      </c>
      <c r="L2727" s="54">
        <f>IF(OR($B2727="",L$3&lt;$D2727+Настройки!$B$7),0,MAX(0,$E2727-MAX(0,SUMIFS(Тех_Движение!$G$2:$G$5111,Тех_Движение!$D$2:$D$5111,$C2727,Тех_Движение!$B$2:$B$5111,"&lt;="&amp;L$3)-$F2727)))</f>
        <v/>
      </c>
      <c r="M2727" s="54">
        <f>IF(OR($B2727="",M$3&lt;$D2727+Настройки!$B$7),0,MAX(0,$E2727-MAX(0,SUMIFS(Тех_Движение!$G$2:$G$5111,Тех_Движение!$D$2:$D$5111,$C2727,Тех_Движение!$B$2:$B$5111,"&lt;="&amp;M$3)-$F2727)))</f>
        <v/>
      </c>
      <c r="N2727" s="54">
        <f>IF(OR($B2727="",N$3&lt;$D2727+Настройки!$B$7),0,MAX(0,$E2727-MAX(0,SUMIFS(Тех_Движение!$G$2:$G$5111,Тех_Движение!$D$2:$D$5111,$C2727,Тех_Движение!$B$2:$B$5111,"&lt;="&amp;N$3)-$F2727)))</f>
        <v/>
      </c>
      <c r="O2727" s="54">
        <f>IF(OR($B2727="",O$3&lt;$D2727+Настройки!$B$7),0,MAX(0,$E2727-MAX(0,SUMIFS(Тех_Движение!$G$2:$G$5111,Тех_Движение!$D$2:$D$5111,$C2727,Тех_Движение!$B$2:$B$5111,"&lt;="&amp;O$3)-$F2727)))</f>
        <v/>
      </c>
      <c r="P2727" s="54">
        <f>IF(OR($B2727="",P$3&lt;$D2727+Настройки!$B$7),0,MAX(0,$E2727-MAX(0,SUMIFS(Тех_Движение!$G$2:$G$5111,Тех_Движение!$D$2:$D$5111,$C2727,Тех_Движение!$B$2:$B$5111,"&lt;="&amp;P$3)-$F2727)))</f>
        <v/>
      </c>
      <c r="Q2727" s="54">
        <f>IF(OR($B2727="",Q$3&lt;$D2727+Настройки!$B$7),0,MAX(0,$E2727-MAX(0,SUMIFS(Тех_Движение!$G$2:$G$5111,Тех_Движение!$D$2:$D$5111,$C2727,Тех_Движение!$B$2:$B$5111,"&lt;="&amp;Q$3)-$F2727)))</f>
        <v/>
      </c>
      <c r="R2727" s="54">
        <f>IF($B2727="","",SUM($K2727:$Q2727))</f>
        <v/>
      </c>
      <c r="S2727" s="56">
        <f>IF($B2727="","",VLOOKUP($C2727,Настройки!$A$11:$L$17,9,FALSE))</f>
        <v/>
      </c>
      <c r="T2727" s="56">
        <f>IF($B2727="","",$R2727*$S2727)</f>
        <v/>
      </c>
    </row>
    <row r="2728">
      <c r="A2728" s="20">
        <f>Тех_Движение!$A$2725</f>
        <v/>
      </c>
      <c r="B2728" s="20">
        <f>IF(Тех_Движение!$F$2725&gt;0,Тех_Движение!$I$2725,"")</f>
        <v/>
      </c>
      <c r="C2728" s="20">
        <f>IF($B2728="","",Тех_Движение!$D$2725)</f>
        <v/>
      </c>
      <c r="D2728" s="42">
        <f>IF($B2728="","",Тех_Движение!$B$2725)</f>
        <v/>
      </c>
      <c r="E2728" s="54">
        <f>IF($B2728="","",Тех_Движение!$F$2725)</f>
        <v/>
      </c>
      <c r="F2728" s="54">
        <f>IF($B2728="","",SUMIFS($E$5:$E2727,$C$5:$C2727,$C2728))</f>
        <v/>
      </c>
      <c r="G2728" s="54">
        <f>IF($B2728="","",MAX(0,$E2728-MAX(0,SUMIFS(Тех_Движение!$G$2:$G$5111,Тех_Движение!$D$2:$D$5111,$C2728,Тех_Движение!$B$2:$B$5111,"&lt;="&amp;Настройки!$B$5-1)-$F2728)))</f>
        <v/>
      </c>
      <c r="H2728" s="54">
        <f>IF($B2728="","",IF(AND($D2728&gt;=Настройки!$B$5,$D2728&lt;=Настройки!$B$6),$E2728,0))</f>
        <v/>
      </c>
      <c r="I2728" s="54">
        <f>IF($B2728="","",$G2728+$H2728-$J2728)</f>
        <v/>
      </c>
      <c r="J2728" s="54">
        <f>IF($B2728="","",MAX(0,$E2728-MAX(0,SUMIFS(Тех_Движение!$G$2:$G$5111,Тех_Движение!$D$2:$D$5111,$C2728,Тех_Движение!$B$2:$B$5111,"&lt;="&amp;Настройки!$B$6)-$F2728)))</f>
        <v/>
      </c>
      <c r="K2728" s="54">
        <f>IF(OR($B2728="",K$3&lt;$D2728+Настройки!$B$7),0,MAX(0,$E2728-MAX(0,SUMIFS(Тех_Движение!$G$2:$G$5111,Тех_Движение!$D$2:$D$5111,$C2728,Тех_Движение!$B$2:$B$5111,"&lt;="&amp;K$3)-$F2728)))</f>
        <v/>
      </c>
      <c r="L2728" s="54">
        <f>IF(OR($B2728="",L$3&lt;$D2728+Настройки!$B$7),0,MAX(0,$E2728-MAX(0,SUMIFS(Тех_Движение!$G$2:$G$5111,Тех_Движение!$D$2:$D$5111,$C2728,Тех_Движение!$B$2:$B$5111,"&lt;="&amp;L$3)-$F2728)))</f>
        <v/>
      </c>
      <c r="M2728" s="54">
        <f>IF(OR($B2728="",M$3&lt;$D2728+Настройки!$B$7),0,MAX(0,$E2728-MAX(0,SUMIFS(Тех_Движение!$G$2:$G$5111,Тех_Движение!$D$2:$D$5111,$C2728,Тех_Движение!$B$2:$B$5111,"&lt;="&amp;M$3)-$F2728)))</f>
        <v/>
      </c>
      <c r="N2728" s="54">
        <f>IF(OR($B2728="",N$3&lt;$D2728+Настройки!$B$7),0,MAX(0,$E2728-MAX(0,SUMIFS(Тех_Движение!$G$2:$G$5111,Тех_Движение!$D$2:$D$5111,$C2728,Тех_Движение!$B$2:$B$5111,"&lt;="&amp;N$3)-$F2728)))</f>
        <v/>
      </c>
      <c r="O2728" s="54">
        <f>IF(OR($B2728="",O$3&lt;$D2728+Настройки!$B$7),0,MAX(0,$E2728-MAX(0,SUMIFS(Тех_Движение!$G$2:$G$5111,Тех_Движение!$D$2:$D$5111,$C2728,Тех_Движение!$B$2:$B$5111,"&lt;="&amp;O$3)-$F2728)))</f>
        <v/>
      </c>
      <c r="P2728" s="54">
        <f>IF(OR($B2728="",P$3&lt;$D2728+Настройки!$B$7),0,MAX(0,$E2728-MAX(0,SUMIFS(Тех_Движение!$G$2:$G$5111,Тех_Движение!$D$2:$D$5111,$C2728,Тех_Движение!$B$2:$B$5111,"&lt;="&amp;P$3)-$F2728)))</f>
        <v/>
      </c>
      <c r="Q2728" s="54">
        <f>IF(OR($B2728="",Q$3&lt;$D2728+Настройки!$B$7),0,MAX(0,$E2728-MAX(0,SUMIFS(Тех_Движение!$G$2:$G$5111,Тех_Движение!$D$2:$D$5111,$C2728,Тех_Движение!$B$2:$B$5111,"&lt;="&amp;Q$3)-$F2728)))</f>
        <v/>
      </c>
      <c r="R2728" s="54">
        <f>IF($B2728="","",SUM($K2728:$Q2728))</f>
        <v/>
      </c>
      <c r="S2728" s="56">
        <f>IF($B2728="","",VLOOKUP($C2728,Настройки!$A$11:$L$17,9,FALSE))</f>
        <v/>
      </c>
      <c r="T2728" s="56">
        <f>IF($B2728="","",$R2728*$S2728)</f>
        <v/>
      </c>
    </row>
    <row r="2729">
      <c r="A2729" s="20">
        <f>Тех_Движение!$A$2726</f>
        <v/>
      </c>
      <c r="B2729" s="20">
        <f>IF(Тех_Движение!$F$2726&gt;0,Тех_Движение!$I$2726,"")</f>
        <v/>
      </c>
      <c r="C2729" s="20">
        <f>IF($B2729="","",Тех_Движение!$D$2726)</f>
        <v/>
      </c>
      <c r="D2729" s="42">
        <f>IF($B2729="","",Тех_Движение!$B$2726)</f>
        <v/>
      </c>
      <c r="E2729" s="54">
        <f>IF($B2729="","",Тех_Движение!$F$2726)</f>
        <v/>
      </c>
      <c r="F2729" s="54">
        <f>IF($B2729="","",SUMIFS($E$5:$E2728,$C$5:$C2728,$C2729))</f>
        <v/>
      </c>
      <c r="G2729" s="54">
        <f>IF($B2729="","",MAX(0,$E2729-MAX(0,SUMIFS(Тех_Движение!$G$2:$G$5111,Тех_Движение!$D$2:$D$5111,$C2729,Тех_Движение!$B$2:$B$5111,"&lt;="&amp;Настройки!$B$5-1)-$F2729)))</f>
        <v/>
      </c>
      <c r="H2729" s="54">
        <f>IF($B2729="","",IF(AND($D2729&gt;=Настройки!$B$5,$D2729&lt;=Настройки!$B$6),$E2729,0))</f>
        <v/>
      </c>
      <c r="I2729" s="54">
        <f>IF($B2729="","",$G2729+$H2729-$J2729)</f>
        <v/>
      </c>
      <c r="J2729" s="54">
        <f>IF($B2729="","",MAX(0,$E2729-MAX(0,SUMIFS(Тех_Движение!$G$2:$G$5111,Тех_Движение!$D$2:$D$5111,$C2729,Тех_Движение!$B$2:$B$5111,"&lt;="&amp;Настройки!$B$6)-$F2729)))</f>
        <v/>
      </c>
      <c r="K2729" s="54">
        <f>IF(OR($B2729="",K$3&lt;$D2729+Настройки!$B$7),0,MAX(0,$E2729-MAX(0,SUMIFS(Тех_Движение!$G$2:$G$5111,Тех_Движение!$D$2:$D$5111,$C2729,Тех_Движение!$B$2:$B$5111,"&lt;="&amp;K$3)-$F2729)))</f>
        <v/>
      </c>
      <c r="L2729" s="54">
        <f>IF(OR($B2729="",L$3&lt;$D2729+Настройки!$B$7),0,MAX(0,$E2729-MAX(0,SUMIFS(Тех_Движение!$G$2:$G$5111,Тех_Движение!$D$2:$D$5111,$C2729,Тех_Движение!$B$2:$B$5111,"&lt;="&amp;L$3)-$F2729)))</f>
        <v/>
      </c>
      <c r="M2729" s="54">
        <f>IF(OR($B2729="",M$3&lt;$D2729+Настройки!$B$7),0,MAX(0,$E2729-MAX(0,SUMIFS(Тех_Движение!$G$2:$G$5111,Тех_Движение!$D$2:$D$5111,$C2729,Тех_Движение!$B$2:$B$5111,"&lt;="&amp;M$3)-$F2729)))</f>
        <v/>
      </c>
      <c r="N2729" s="54">
        <f>IF(OR($B2729="",N$3&lt;$D2729+Настройки!$B$7),0,MAX(0,$E2729-MAX(0,SUMIFS(Тех_Движение!$G$2:$G$5111,Тех_Движение!$D$2:$D$5111,$C2729,Тех_Движение!$B$2:$B$5111,"&lt;="&amp;N$3)-$F2729)))</f>
        <v/>
      </c>
      <c r="O2729" s="54">
        <f>IF(OR($B2729="",O$3&lt;$D2729+Настройки!$B$7),0,MAX(0,$E2729-MAX(0,SUMIFS(Тех_Движение!$G$2:$G$5111,Тех_Движение!$D$2:$D$5111,$C2729,Тех_Движение!$B$2:$B$5111,"&lt;="&amp;O$3)-$F2729)))</f>
        <v/>
      </c>
      <c r="P2729" s="54">
        <f>IF(OR($B2729="",P$3&lt;$D2729+Настройки!$B$7),0,MAX(0,$E2729-MAX(0,SUMIFS(Тех_Движение!$G$2:$G$5111,Тех_Движение!$D$2:$D$5111,$C2729,Тех_Движение!$B$2:$B$5111,"&lt;="&amp;P$3)-$F2729)))</f>
        <v/>
      </c>
      <c r="Q2729" s="54">
        <f>IF(OR($B2729="",Q$3&lt;$D2729+Настройки!$B$7),0,MAX(0,$E2729-MAX(0,SUMIFS(Тех_Движение!$G$2:$G$5111,Тех_Движение!$D$2:$D$5111,$C2729,Тех_Движение!$B$2:$B$5111,"&lt;="&amp;Q$3)-$F2729)))</f>
        <v/>
      </c>
      <c r="R2729" s="54">
        <f>IF($B2729="","",SUM($K2729:$Q2729))</f>
        <v/>
      </c>
      <c r="S2729" s="56">
        <f>IF($B2729="","",VLOOKUP($C2729,Настройки!$A$11:$L$17,9,FALSE))</f>
        <v/>
      </c>
      <c r="T2729" s="56">
        <f>IF($B2729="","",$R2729*$S2729)</f>
        <v/>
      </c>
    </row>
    <row r="2730">
      <c r="A2730" s="20">
        <f>Тех_Движение!$A$2727</f>
        <v/>
      </c>
      <c r="B2730" s="20">
        <f>IF(Тех_Движение!$F$2727&gt;0,Тех_Движение!$I$2727,"")</f>
        <v/>
      </c>
      <c r="C2730" s="20">
        <f>IF($B2730="","",Тех_Движение!$D$2727)</f>
        <v/>
      </c>
      <c r="D2730" s="42">
        <f>IF($B2730="","",Тех_Движение!$B$2727)</f>
        <v/>
      </c>
      <c r="E2730" s="54">
        <f>IF($B2730="","",Тех_Движение!$F$2727)</f>
        <v/>
      </c>
      <c r="F2730" s="54">
        <f>IF($B2730="","",SUMIFS($E$5:$E2729,$C$5:$C2729,$C2730))</f>
        <v/>
      </c>
      <c r="G2730" s="54">
        <f>IF($B2730="","",MAX(0,$E2730-MAX(0,SUMIFS(Тех_Движение!$G$2:$G$5111,Тех_Движение!$D$2:$D$5111,$C2730,Тех_Движение!$B$2:$B$5111,"&lt;="&amp;Настройки!$B$5-1)-$F2730)))</f>
        <v/>
      </c>
      <c r="H2730" s="54">
        <f>IF($B2730="","",IF(AND($D2730&gt;=Настройки!$B$5,$D2730&lt;=Настройки!$B$6),$E2730,0))</f>
        <v/>
      </c>
      <c r="I2730" s="54">
        <f>IF($B2730="","",$G2730+$H2730-$J2730)</f>
        <v/>
      </c>
      <c r="J2730" s="54">
        <f>IF($B2730="","",MAX(0,$E2730-MAX(0,SUMIFS(Тех_Движение!$G$2:$G$5111,Тех_Движение!$D$2:$D$5111,$C2730,Тех_Движение!$B$2:$B$5111,"&lt;="&amp;Настройки!$B$6)-$F2730)))</f>
        <v/>
      </c>
      <c r="K2730" s="54">
        <f>IF(OR($B2730="",K$3&lt;$D2730+Настройки!$B$7),0,MAX(0,$E2730-MAX(0,SUMIFS(Тех_Движение!$G$2:$G$5111,Тех_Движение!$D$2:$D$5111,$C2730,Тех_Движение!$B$2:$B$5111,"&lt;="&amp;K$3)-$F2730)))</f>
        <v/>
      </c>
      <c r="L2730" s="54">
        <f>IF(OR($B2730="",L$3&lt;$D2730+Настройки!$B$7),0,MAX(0,$E2730-MAX(0,SUMIFS(Тех_Движение!$G$2:$G$5111,Тех_Движение!$D$2:$D$5111,$C2730,Тех_Движение!$B$2:$B$5111,"&lt;="&amp;L$3)-$F2730)))</f>
        <v/>
      </c>
      <c r="M2730" s="54">
        <f>IF(OR($B2730="",M$3&lt;$D2730+Настройки!$B$7),0,MAX(0,$E2730-MAX(0,SUMIFS(Тех_Движение!$G$2:$G$5111,Тех_Движение!$D$2:$D$5111,$C2730,Тех_Движение!$B$2:$B$5111,"&lt;="&amp;M$3)-$F2730)))</f>
        <v/>
      </c>
      <c r="N2730" s="54">
        <f>IF(OR($B2730="",N$3&lt;$D2730+Настройки!$B$7),0,MAX(0,$E2730-MAX(0,SUMIFS(Тех_Движение!$G$2:$G$5111,Тех_Движение!$D$2:$D$5111,$C2730,Тех_Движение!$B$2:$B$5111,"&lt;="&amp;N$3)-$F2730)))</f>
        <v/>
      </c>
      <c r="O2730" s="54">
        <f>IF(OR($B2730="",O$3&lt;$D2730+Настройки!$B$7),0,MAX(0,$E2730-MAX(0,SUMIFS(Тех_Движение!$G$2:$G$5111,Тех_Движение!$D$2:$D$5111,$C2730,Тех_Движение!$B$2:$B$5111,"&lt;="&amp;O$3)-$F2730)))</f>
        <v/>
      </c>
      <c r="P2730" s="54">
        <f>IF(OR($B2730="",P$3&lt;$D2730+Настройки!$B$7),0,MAX(0,$E2730-MAX(0,SUMIFS(Тех_Движение!$G$2:$G$5111,Тех_Движение!$D$2:$D$5111,$C2730,Тех_Движение!$B$2:$B$5111,"&lt;="&amp;P$3)-$F2730)))</f>
        <v/>
      </c>
      <c r="Q2730" s="54">
        <f>IF(OR($B2730="",Q$3&lt;$D2730+Настройки!$B$7),0,MAX(0,$E2730-MAX(0,SUMIFS(Тех_Движение!$G$2:$G$5111,Тех_Движение!$D$2:$D$5111,$C2730,Тех_Движение!$B$2:$B$5111,"&lt;="&amp;Q$3)-$F2730)))</f>
        <v/>
      </c>
      <c r="R2730" s="54">
        <f>IF($B2730="","",SUM($K2730:$Q2730))</f>
        <v/>
      </c>
      <c r="S2730" s="56">
        <f>IF($B2730="","",VLOOKUP($C2730,Настройки!$A$11:$L$17,9,FALSE))</f>
        <v/>
      </c>
      <c r="T2730" s="56">
        <f>IF($B2730="","",$R2730*$S2730)</f>
        <v/>
      </c>
    </row>
    <row r="2731">
      <c r="A2731" s="20">
        <f>Тех_Движение!$A$2728</f>
        <v/>
      </c>
      <c r="B2731" s="20">
        <f>IF(Тех_Движение!$F$2728&gt;0,Тех_Движение!$I$2728,"")</f>
        <v/>
      </c>
      <c r="C2731" s="20">
        <f>IF($B2731="","",Тех_Движение!$D$2728)</f>
        <v/>
      </c>
      <c r="D2731" s="42">
        <f>IF($B2731="","",Тех_Движение!$B$2728)</f>
        <v/>
      </c>
      <c r="E2731" s="54">
        <f>IF($B2731="","",Тех_Движение!$F$2728)</f>
        <v/>
      </c>
      <c r="F2731" s="54">
        <f>IF($B2731="","",SUMIFS($E$5:$E2730,$C$5:$C2730,$C2731))</f>
        <v/>
      </c>
      <c r="G2731" s="54">
        <f>IF($B2731="","",MAX(0,$E2731-MAX(0,SUMIFS(Тех_Движение!$G$2:$G$5111,Тех_Движение!$D$2:$D$5111,$C2731,Тех_Движение!$B$2:$B$5111,"&lt;="&amp;Настройки!$B$5-1)-$F2731)))</f>
        <v/>
      </c>
      <c r="H2731" s="54">
        <f>IF($B2731="","",IF(AND($D2731&gt;=Настройки!$B$5,$D2731&lt;=Настройки!$B$6),$E2731,0))</f>
        <v/>
      </c>
      <c r="I2731" s="54">
        <f>IF($B2731="","",$G2731+$H2731-$J2731)</f>
        <v/>
      </c>
      <c r="J2731" s="54">
        <f>IF($B2731="","",MAX(0,$E2731-MAX(0,SUMIFS(Тех_Движение!$G$2:$G$5111,Тех_Движение!$D$2:$D$5111,$C2731,Тех_Движение!$B$2:$B$5111,"&lt;="&amp;Настройки!$B$6)-$F2731)))</f>
        <v/>
      </c>
      <c r="K2731" s="54">
        <f>IF(OR($B2731="",K$3&lt;$D2731+Настройки!$B$7),0,MAX(0,$E2731-MAX(0,SUMIFS(Тех_Движение!$G$2:$G$5111,Тех_Движение!$D$2:$D$5111,$C2731,Тех_Движение!$B$2:$B$5111,"&lt;="&amp;K$3)-$F2731)))</f>
        <v/>
      </c>
      <c r="L2731" s="54">
        <f>IF(OR($B2731="",L$3&lt;$D2731+Настройки!$B$7),0,MAX(0,$E2731-MAX(0,SUMIFS(Тех_Движение!$G$2:$G$5111,Тех_Движение!$D$2:$D$5111,$C2731,Тех_Движение!$B$2:$B$5111,"&lt;="&amp;L$3)-$F2731)))</f>
        <v/>
      </c>
      <c r="M2731" s="54">
        <f>IF(OR($B2731="",M$3&lt;$D2731+Настройки!$B$7),0,MAX(0,$E2731-MAX(0,SUMIFS(Тех_Движение!$G$2:$G$5111,Тех_Движение!$D$2:$D$5111,$C2731,Тех_Движение!$B$2:$B$5111,"&lt;="&amp;M$3)-$F2731)))</f>
        <v/>
      </c>
      <c r="N2731" s="54">
        <f>IF(OR($B2731="",N$3&lt;$D2731+Настройки!$B$7),0,MAX(0,$E2731-MAX(0,SUMIFS(Тех_Движение!$G$2:$G$5111,Тех_Движение!$D$2:$D$5111,$C2731,Тех_Движение!$B$2:$B$5111,"&lt;="&amp;N$3)-$F2731)))</f>
        <v/>
      </c>
      <c r="O2731" s="54">
        <f>IF(OR($B2731="",O$3&lt;$D2731+Настройки!$B$7),0,MAX(0,$E2731-MAX(0,SUMIFS(Тех_Движение!$G$2:$G$5111,Тех_Движение!$D$2:$D$5111,$C2731,Тех_Движение!$B$2:$B$5111,"&lt;="&amp;O$3)-$F2731)))</f>
        <v/>
      </c>
      <c r="P2731" s="54">
        <f>IF(OR($B2731="",P$3&lt;$D2731+Настройки!$B$7),0,MAX(0,$E2731-MAX(0,SUMIFS(Тех_Движение!$G$2:$G$5111,Тех_Движение!$D$2:$D$5111,$C2731,Тех_Движение!$B$2:$B$5111,"&lt;="&amp;P$3)-$F2731)))</f>
        <v/>
      </c>
      <c r="Q2731" s="54">
        <f>IF(OR($B2731="",Q$3&lt;$D2731+Настройки!$B$7),0,MAX(0,$E2731-MAX(0,SUMIFS(Тех_Движение!$G$2:$G$5111,Тех_Движение!$D$2:$D$5111,$C2731,Тех_Движение!$B$2:$B$5111,"&lt;="&amp;Q$3)-$F2731)))</f>
        <v/>
      </c>
      <c r="R2731" s="54">
        <f>IF($B2731="","",SUM($K2731:$Q2731))</f>
        <v/>
      </c>
      <c r="S2731" s="56">
        <f>IF($B2731="","",VLOOKUP($C2731,Настройки!$A$11:$L$17,9,FALSE))</f>
        <v/>
      </c>
      <c r="T2731" s="56">
        <f>IF($B2731="","",$R2731*$S2731)</f>
        <v/>
      </c>
    </row>
    <row r="2732">
      <c r="A2732" s="20">
        <f>Тех_Движение!$A$2729</f>
        <v/>
      </c>
      <c r="B2732" s="20">
        <f>IF(Тех_Движение!$F$2729&gt;0,Тех_Движение!$I$2729,"")</f>
        <v/>
      </c>
      <c r="C2732" s="20">
        <f>IF($B2732="","",Тех_Движение!$D$2729)</f>
        <v/>
      </c>
      <c r="D2732" s="42">
        <f>IF($B2732="","",Тех_Движение!$B$2729)</f>
        <v/>
      </c>
      <c r="E2732" s="54">
        <f>IF($B2732="","",Тех_Движение!$F$2729)</f>
        <v/>
      </c>
      <c r="F2732" s="54">
        <f>IF($B2732="","",SUMIFS($E$5:$E2731,$C$5:$C2731,$C2732))</f>
        <v/>
      </c>
      <c r="G2732" s="54">
        <f>IF($B2732="","",MAX(0,$E2732-MAX(0,SUMIFS(Тех_Движение!$G$2:$G$5111,Тех_Движение!$D$2:$D$5111,$C2732,Тех_Движение!$B$2:$B$5111,"&lt;="&amp;Настройки!$B$5-1)-$F2732)))</f>
        <v/>
      </c>
      <c r="H2732" s="54">
        <f>IF($B2732="","",IF(AND($D2732&gt;=Настройки!$B$5,$D2732&lt;=Настройки!$B$6),$E2732,0))</f>
        <v/>
      </c>
      <c r="I2732" s="54">
        <f>IF($B2732="","",$G2732+$H2732-$J2732)</f>
        <v/>
      </c>
      <c r="J2732" s="54">
        <f>IF($B2732="","",MAX(0,$E2732-MAX(0,SUMIFS(Тех_Движение!$G$2:$G$5111,Тех_Движение!$D$2:$D$5111,$C2732,Тех_Движение!$B$2:$B$5111,"&lt;="&amp;Настройки!$B$6)-$F2732)))</f>
        <v/>
      </c>
      <c r="K2732" s="54">
        <f>IF(OR($B2732="",K$3&lt;$D2732+Настройки!$B$7),0,MAX(0,$E2732-MAX(0,SUMIFS(Тех_Движение!$G$2:$G$5111,Тех_Движение!$D$2:$D$5111,$C2732,Тех_Движение!$B$2:$B$5111,"&lt;="&amp;K$3)-$F2732)))</f>
        <v/>
      </c>
      <c r="L2732" s="54">
        <f>IF(OR($B2732="",L$3&lt;$D2732+Настройки!$B$7),0,MAX(0,$E2732-MAX(0,SUMIFS(Тех_Движение!$G$2:$G$5111,Тех_Движение!$D$2:$D$5111,$C2732,Тех_Движение!$B$2:$B$5111,"&lt;="&amp;L$3)-$F2732)))</f>
        <v/>
      </c>
      <c r="M2732" s="54">
        <f>IF(OR($B2732="",M$3&lt;$D2732+Настройки!$B$7),0,MAX(0,$E2732-MAX(0,SUMIFS(Тех_Движение!$G$2:$G$5111,Тех_Движение!$D$2:$D$5111,$C2732,Тех_Движение!$B$2:$B$5111,"&lt;="&amp;M$3)-$F2732)))</f>
        <v/>
      </c>
      <c r="N2732" s="54">
        <f>IF(OR($B2732="",N$3&lt;$D2732+Настройки!$B$7),0,MAX(0,$E2732-MAX(0,SUMIFS(Тех_Движение!$G$2:$G$5111,Тех_Движение!$D$2:$D$5111,$C2732,Тех_Движение!$B$2:$B$5111,"&lt;="&amp;N$3)-$F2732)))</f>
        <v/>
      </c>
      <c r="O2732" s="54">
        <f>IF(OR($B2732="",O$3&lt;$D2732+Настройки!$B$7),0,MAX(0,$E2732-MAX(0,SUMIFS(Тех_Движение!$G$2:$G$5111,Тех_Движение!$D$2:$D$5111,$C2732,Тех_Движение!$B$2:$B$5111,"&lt;="&amp;O$3)-$F2732)))</f>
        <v/>
      </c>
      <c r="P2732" s="54">
        <f>IF(OR($B2732="",P$3&lt;$D2732+Настройки!$B$7),0,MAX(0,$E2732-MAX(0,SUMIFS(Тех_Движение!$G$2:$G$5111,Тех_Движение!$D$2:$D$5111,$C2732,Тех_Движение!$B$2:$B$5111,"&lt;="&amp;P$3)-$F2732)))</f>
        <v/>
      </c>
      <c r="Q2732" s="54">
        <f>IF(OR($B2732="",Q$3&lt;$D2732+Настройки!$B$7),0,MAX(0,$E2732-MAX(0,SUMIFS(Тех_Движение!$G$2:$G$5111,Тех_Движение!$D$2:$D$5111,$C2732,Тех_Движение!$B$2:$B$5111,"&lt;="&amp;Q$3)-$F2732)))</f>
        <v/>
      </c>
      <c r="R2732" s="54">
        <f>IF($B2732="","",SUM($K2732:$Q2732))</f>
        <v/>
      </c>
      <c r="S2732" s="56">
        <f>IF($B2732="","",VLOOKUP($C2732,Настройки!$A$11:$L$17,9,FALSE))</f>
        <v/>
      </c>
      <c r="T2732" s="56">
        <f>IF($B2732="","",$R2732*$S2732)</f>
        <v/>
      </c>
    </row>
    <row r="2733">
      <c r="A2733" s="20">
        <f>Тех_Движение!$A$2730</f>
        <v/>
      </c>
      <c r="B2733" s="20">
        <f>IF(Тех_Движение!$F$2730&gt;0,Тех_Движение!$I$2730,"")</f>
        <v/>
      </c>
      <c r="C2733" s="20">
        <f>IF($B2733="","",Тех_Движение!$D$2730)</f>
        <v/>
      </c>
      <c r="D2733" s="42">
        <f>IF($B2733="","",Тех_Движение!$B$2730)</f>
        <v/>
      </c>
      <c r="E2733" s="54">
        <f>IF($B2733="","",Тех_Движение!$F$2730)</f>
        <v/>
      </c>
      <c r="F2733" s="54">
        <f>IF($B2733="","",SUMIFS($E$5:$E2732,$C$5:$C2732,$C2733))</f>
        <v/>
      </c>
      <c r="G2733" s="54">
        <f>IF($B2733="","",MAX(0,$E2733-MAX(0,SUMIFS(Тех_Движение!$G$2:$G$5111,Тех_Движение!$D$2:$D$5111,$C2733,Тех_Движение!$B$2:$B$5111,"&lt;="&amp;Настройки!$B$5-1)-$F2733)))</f>
        <v/>
      </c>
      <c r="H2733" s="54">
        <f>IF($B2733="","",IF(AND($D2733&gt;=Настройки!$B$5,$D2733&lt;=Настройки!$B$6),$E2733,0))</f>
        <v/>
      </c>
      <c r="I2733" s="54">
        <f>IF($B2733="","",$G2733+$H2733-$J2733)</f>
        <v/>
      </c>
      <c r="J2733" s="54">
        <f>IF($B2733="","",MAX(0,$E2733-MAX(0,SUMIFS(Тех_Движение!$G$2:$G$5111,Тех_Движение!$D$2:$D$5111,$C2733,Тех_Движение!$B$2:$B$5111,"&lt;="&amp;Настройки!$B$6)-$F2733)))</f>
        <v/>
      </c>
      <c r="K2733" s="54">
        <f>IF(OR($B2733="",K$3&lt;$D2733+Настройки!$B$7),0,MAX(0,$E2733-MAX(0,SUMIFS(Тех_Движение!$G$2:$G$5111,Тех_Движение!$D$2:$D$5111,$C2733,Тех_Движение!$B$2:$B$5111,"&lt;="&amp;K$3)-$F2733)))</f>
        <v/>
      </c>
      <c r="L2733" s="54">
        <f>IF(OR($B2733="",L$3&lt;$D2733+Настройки!$B$7),0,MAX(0,$E2733-MAX(0,SUMIFS(Тех_Движение!$G$2:$G$5111,Тех_Движение!$D$2:$D$5111,$C2733,Тех_Движение!$B$2:$B$5111,"&lt;="&amp;L$3)-$F2733)))</f>
        <v/>
      </c>
      <c r="M2733" s="54">
        <f>IF(OR($B2733="",M$3&lt;$D2733+Настройки!$B$7),0,MAX(0,$E2733-MAX(0,SUMIFS(Тех_Движение!$G$2:$G$5111,Тех_Движение!$D$2:$D$5111,$C2733,Тех_Движение!$B$2:$B$5111,"&lt;="&amp;M$3)-$F2733)))</f>
        <v/>
      </c>
      <c r="N2733" s="54">
        <f>IF(OR($B2733="",N$3&lt;$D2733+Настройки!$B$7),0,MAX(0,$E2733-MAX(0,SUMIFS(Тех_Движение!$G$2:$G$5111,Тех_Движение!$D$2:$D$5111,$C2733,Тех_Движение!$B$2:$B$5111,"&lt;="&amp;N$3)-$F2733)))</f>
        <v/>
      </c>
      <c r="O2733" s="54">
        <f>IF(OR($B2733="",O$3&lt;$D2733+Настройки!$B$7),0,MAX(0,$E2733-MAX(0,SUMIFS(Тех_Движение!$G$2:$G$5111,Тех_Движение!$D$2:$D$5111,$C2733,Тех_Движение!$B$2:$B$5111,"&lt;="&amp;O$3)-$F2733)))</f>
        <v/>
      </c>
      <c r="P2733" s="54">
        <f>IF(OR($B2733="",P$3&lt;$D2733+Настройки!$B$7),0,MAX(0,$E2733-MAX(0,SUMIFS(Тех_Движение!$G$2:$G$5111,Тех_Движение!$D$2:$D$5111,$C2733,Тех_Движение!$B$2:$B$5111,"&lt;="&amp;P$3)-$F2733)))</f>
        <v/>
      </c>
      <c r="Q2733" s="54">
        <f>IF(OR($B2733="",Q$3&lt;$D2733+Настройки!$B$7),0,MAX(0,$E2733-MAX(0,SUMIFS(Тех_Движение!$G$2:$G$5111,Тех_Движение!$D$2:$D$5111,$C2733,Тех_Движение!$B$2:$B$5111,"&lt;="&amp;Q$3)-$F2733)))</f>
        <v/>
      </c>
      <c r="R2733" s="54">
        <f>IF($B2733="","",SUM($K2733:$Q2733))</f>
        <v/>
      </c>
      <c r="S2733" s="56">
        <f>IF($B2733="","",VLOOKUP($C2733,Настройки!$A$11:$L$17,9,FALSE))</f>
        <v/>
      </c>
      <c r="T2733" s="56">
        <f>IF($B2733="","",$R2733*$S2733)</f>
        <v/>
      </c>
    </row>
    <row r="2734">
      <c r="A2734" s="20">
        <f>Тех_Движение!$A$2731</f>
        <v/>
      </c>
      <c r="B2734" s="20">
        <f>IF(Тех_Движение!$F$2731&gt;0,Тех_Движение!$I$2731,"")</f>
        <v/>
      </c>
      <c r="C2734" s="20">
        <f>IF($B2734="","",Тех_Движение!$D$2731)</f>
        <v/>
      </c>
      <c r="D2734" s="42">
        <f>IF($B2734="","",Тех_Движение!$B$2731)</f>
        <v/>
      </c>
      <c r="E2734" s="54">
        <f>IF($B2734="","",Тех_Движение!$F$2731)</f>
        <v/>
      </c>
      <c r="F2734" s="54">
        <f>IF($B2734="","",SUMIFS($E$5:$E2733,$C$5:$C2733,$C2734))</f>
        <v/>
      </c>
      <c r="G2734" s="54">
        <f>IF($B2734="","",MAX(0,$E2734-MAX(0,SUMIFS(Тех_Движение!$G$2:$G$5111,Тех_Движение!$D$2:$D$5111,$C2734,Тех_Движение!$B$2:$B$5111,"&lt;="&amp;Настройки!$B$5-1)-$F2734)))</f>
        <v/>
      </c>
      <c r="H2734" s="54">
        <f>IF($B2734="","",IF(AND($D2734&gt;=Настройки!$B$5,$D2734&lt;=Настройки!$B$6),$E2734,0))</f>
        <v/>
      </c>
      <c r="I2734" s="54">
        <f>IF($B2734="","",$G2734+$H2734-$J2734)</f>
        <v/>
      </c>
      <c r="J2734" s="54">
        <f>IF($B2734="","",MAX(0,$E2734-MAX(0,SUMIFS(Тех_Движение!$G$2:$G$5111,Тех_Движение!$D$2:$D$5111,$C2734,Тех_Движение!$B$2:$B$5111,"&lt;="&amp;Настройки!$B$6)-$F2734)))</f>
        <v/>
      </c>
      <c r="K2734" s="54">
        <f>IF(OR($B2734="",K$3&lt;$D2734+Настройки!$B$7),0,MAX(0,$E2734-MAX(0,SUMIFS(Тех_Движение!$G$2:$G$5111,Тех_Движение!$D$2:$D$5111,$C2734,Тех_Движение!$B$2:$B$5111,"&lt;="&amp;K$3)-$F2734)))</f>
        <v/>
      </c>
      <c r="L2734" s="54">
        <f>IF(OR($B2734="",L$3&lt;$D2734+Настройки!$B$7),0,MAX(0,$E2734-MAX(0,SUMIFS(Тех_Движение!$G$2:$G$5111,Тех_Движение!$D$2:$D$5111,$C2734,Тех_Движение!$B$2:$B$5111,"&lt;="&amp;L$3)-$F2734)))</f>
        <v/>
      </c>
      <c r="M2734" s="54">
        <f>IF(OR($B2734="",M$3&lt;$D2734+Настройки!$B$7),0,MAX(0,$E2734-MAX(0,SUMIFS(Тех_Движение!$G$2:$G$5111,Тех_Движение!$D$2:$D$5111,$C2734,Тех_Движение!$B$2:$B$5111,"&lt;="&amp;M$3)-$F2734)))</f>
        <v/>
      </c>
      <c r="N2734" s="54">
        <f>IF(OR($B2734="",N$3&lt;$D2734+Настройки!$B$7),0,MAX(0,$E2734-MAX(0,SUMIFS(Тех_Движение!$G$2:$G$5111,Тех_Движение!$D$2:$D$5111,$C2734,Тех_Движение!$B$2:$B$5111,"&lt;="&amp;N$3)-$F2734)))</f>
        <v/>
      </c>
      <c r="O2734" s="54">
        <f>IF(OR($B2734="",O$3&lt;$D2734+Настройки!$B$7),0,MAX(0,$E2734-MAX(0,SUMIFS(Тех_Движение!$G$2:$G$5111,Тех_Движение!$D$2:$D$5111,$C2734,Тех_Движение!$B$2:$B$5111,"&lt;="&amp;O$3)-$F2734)))</f>
        <v/>
      </c>
      <c r="P2734" s="54">
        <f>IF(OR($B2734="",P$3&lt;$D2734+Настройки!$B$7),0,MAX(0,$E2734-MAX(0,SUMIFS(Тех_Движение!$G$2:$G$5111,Тех_Движение!$D$2:$D$5111,$C2734,Тех_Движение!$B$2:$B$5111,"&lt;="&amp;P$3)-$F2734)))</f>
        <v/>
      </c>
      <c r="Q2734" s="54">
        <f>IF(OR($B2734="",Q$3&lt;$D2734+Настройки!$B$7),0,MAX(0,$E2734-MAX(0,SUMIFS(Тех_Движение!$G$2:$G$5111,Тех_Движение!$D$2:$D$5111,$C2734,Тех_Движение!$B$2:$B$5111,"&lt;="&amp;Q$3)-$F2734)))</f>
        <v/>
      </c>
      <c r="R2734" s="54">
        <f>IF($B2734="","",SUM($K2734:$Q2734))</f>
        <v/>
      </c>
      <c r="S2734" s="56">
        <f>IF($B2734="","",VLOOKUP($C2734,Настройки!$A$11:$L$17,9,FALSE))</f>
        <v/>
      </c>
      <c r="T2734" s="56">
        <f>IF($B2734="","",$R2734*$S2734)</f>
        <v/>
      </c>
    </row>
    <row r="2735">
      <c r="A2735" s="20">
        <f>Тех_Движение!$A$2732</f>
        <v/>
      </c>
      <c r="B2735" s="20">
        <f>IF(Тех_Движение!$F$2732&gt;0,Тех_Движение!$I$2732,"")</f>
        <v/>
      </c>
      <c r="C2735" s="20">
        <f>IF($B2735="","",Тех_Движение!$D$2732)</f>
        <v/>
      </c>
      <c r="D2735" s="42">
        <f>IF($B2735="","",Тех_Движение!$B$2732)</f>
        <v/>
      </c>
      <c r="E2735" s="54">
        <f>IF($B2735="","",Тех_Движение!$F$2732)</f>
        <v/>
      </c>
      <c r="F2735" s="54">
        <f>IF($B2735="","",SUMIFS($E$5:$E2734,$C$5:$C2734,$C2735))</f>
        <v/>
      </c>
      <c r="G2735" s="54">
        <f>IF($B2735="","",MAX(0,$E2735-MAX(0,SUMIFS(Тех_Движение!$G$2:$G$5111,Тех_Движение!$D$2:$D$5111,$C2735,Тех_Движение!$B$2:$B$5111,"&lt;="&amp;Настройки!$B$5-1)-$F2735)))</f>
        <v/>
      </c>
      <c r="H2735" s="54">
        <f>IF($B2735="","",IF(AND($D2735&gt;=Настройки!$B$5,$D2735&lt;=Настройки!$B$6),$E2735,0))</f>
        <v/>
      </c>
      <c r="I2735" s="54">
        <f>IF($B2735="","",$G2735+$H2735-$J2735)</f>
        <v/>
      </c>
      <c r="J2735" s="54">
        <f>IF($B2735="","",MAX(0,$E2735-MAX(0,SUMIFS(Тех_Движение!$G$2:$G$5111,Тех_Движение!$D$2:$D$5111,$C2735,Тех_Движение!$B$2:$B$5111,"&lt;="&amp;Настройки!$B$6)-$F2735)))</f>
        <v/>
      </c>
      <c r="K2735" s="54">
        <f>IF(OR($B2735="",K$3&lt;$D2735+Настройки!$B$7),0,MAX(0,$E2735-MAX(0,SUMIFS(Тех_Движение!$G$2:$G$5111,Тех_Движение!$D$2:$D$5111,$C2735,Тех_Движение!$B$2:$B$5111,"&lt;="&amp;K$3)-$F2735)))</f>
        <v/>
      </c>
      <c r="L2735" s="54">
        <f>IF(OR($B2735="",L$3&lt;$D2735+Настройки!$B$7),0,MAX(0,$E2735-MAX(0,SUMIFS(Тех_Движение!$G$2:$G$5111,Тех_Движение!$D$2:$D$5111,$C2735,Тех_Движение!$B$2:$B$5111,"&lt;="&amp;L$3)-$F2735)))</f>
        <v/>
      </c>
      <c r="M2735" s="54">
        <f>IF(OR($B2735="",M$3&lt;$D2735+Настройки!$B$7),0,MAX(0,$E2735-MAX(0,SUMIFS(Тех_Движение!$G$2:$G$5111,Тех_Движение!$D$2:$D$5111,$C2735,Тех_Движение!$B$2:$B$5111,"&lt;="&amp;M$3)-$F2735)))</f>
        <v/>
      </c>
      <c r="N2735" s="54">
        <f>IF(OR($B2735="",N$3&lt;$D2735+Настройки!$B$7),0,MAX(0,$E2735-MAX(0,SUMIFS(Тех_Движение!$G$2:$G$5111,Тех_Движение!$D$2:$D$5111,$C2735,Тех_Движение!$B$2:$B$5111,"&lt;="&amp;N$3)-$F2735)))</f>
        <v/>
      </c>
      <c r="O2735" s="54">
        <f>IF(OR($B2735="",O$3&lt;$D2735+Настройки!$B$7),0,MAX(0,$E2735-MAX(0,SUMIFS(Тех_Движение!$G$2:$G$5111,Тех_Движение!$D$2:$D$5111,$C2735,Тех_Движение!$B$2:$B$5111,"&lt;="&amp;O$3)-$F2735)))</f>
        <v/>
      </c>
      <c r="P2735" s="54">
        <f>IF(OR($B2735="",P$3&lt;$D2735+Настройки!$B$7),0,MAX(0,$E2735-MAX(0,SUMIFS(Тех_Движение!$G$2:$G$5111,Тех_Движение!$D$2:$D$5111,$C2735,Тех_Движение!$B$2:$B$5111,"&lt;="&amp;P$3)-$F2735)))</f>
        <v/>
      </c>
      <c r="Q2735" s="54">
        <f>IF(OR($B2735="",Q$3&lt;$D2735+Настройки!$B$7),0,MAX(0,$E2735-MAX(0,SUMIFS(Тех_Движение!$G$2:$G$5111,Тех_Движение!$D$2:$D$5111,$C2735,Тех_Движение!$B$2:$B$5111,"&lt;="&amp;Q$3)-$F2735)))</f>
        <v/>
      </c>
      <c r="R2735" s="54">
        <f>IF($B2735="","",SUM($K2735:$Q2735))</f>
        <v/>
      </c>
      <c r="S2735" s="56">
        <f>IF($B2735="","",VLOOKUP($C2735,Настройки!$A$11:$L$17,9,FALSE))</f>
        <v/>
      </c>
      <c r="T2735" s="56">
        <f>IF($B2735="","",$R2735*$S2735)</f>
        <v/>
      </c>
    </row>
    <row r="2736">
      <c r="A2736" s="20">
        <f>Тех_Движение!$A$2733</f>
        <v/>
      </c>
      <c r="B2736" s="20">
        <f>IF(Тех_Движение!$F$2733&gt;0,Тех_Движение!$I$2733,"")</f>
        <v/>
      </c>
      <c r="C2736" s="20">
        <f>IF($B2736="","",Тех_Движение!$D$2733)</f>
        <v/>
      </c>
      <c r="D2736" s="42">
        <f>IF($B2736="","",Тех_Движение!$B$2733)</f>
        <v/>
      </c>
      <c r="E2736" s="54">
        <f>IF($B2736="","",Тех_Движение!$F$2733)</f>
        <v/>
      </c>
      <c r="F2736" s="54">
        <f>IF($B2736="","",SUMIFS($E$5:$E2735,$C$5:$C2735,$C2736))</f>
        <v/>
      </c>
      <c r="G2736" s="54">
        <f>IF($B2736="","",MAX(0,$E2736-MAX(0,SUMIFS(Тех_Движение!$G$2:$G$5111,Тех_Движение!$D$2:$D$5111,$C2736,Тех_Движение!$B$2:$B$5111,"&lt;="&amp;Настройки!$B$5-1)-$F2736)))</f>
        <v/>
      </c>
      <c r="H2736" s="54">
        <f>IF($B2736="","",IF(AND($D2736&gt;=Настройки!$B$5,$D2736&lt;=Настройки!$B$6),$E2736,0))</f>
        <v/>
      </c>
      <c r="I2736" s="54">
        <f>IF($B2736="","",$G2736+$H2736-$J2736)</f>
        <v/>
      </c>
      <c r="J2736" s="54">
        <f>IF($B2736="","",MAX(0,$E2736-MAX(0,SUMIFS(Тех_Движение!$G$2:$G$5111,Тех_Движение!$D$2:$D$5111,$C2736,Тех_Движение!$B$2:$B$5111,"&lt;="&amp;Настройки!$B$6)-$F2736)))</f>
        <v/>
      </c>
      <c r="K2736" s="54">
        <f>IF(OR($B2736="",K$3&lt;$D2736+Настройки!$B$7),0,MAX(0,$E2736-MAX(0,SUMIFS(Тех_Движение!$G$2:$G$5111,Тех_Движение!$D$2:$D$5111,$C2736,Тех_Движение!$B$2:$B$5111,"&lt;="&amp;K$3)-$F2736)))</f>
        <v/>
      </c>
      <c r="L2736" s="54">
        <f>IF(OR($B2736="",L$3&lt;$D2736+Настройки!$B$7),0,MAX(0,$E2736-MAX(0,SUMIFS(Тех_Движение!$G$2:$G$5111,Тех_Движение!$D$2:$D$5111,$C2736,Тех_Движение!$B$2:$B$5111,"&lt;="&amp;L$3)-$F2736)))</f>
        <v/>
      </c>
      <c r="M2736" s="54">
        <f>IF(OR($B2736="",M$3&lt;$D2736+Настройки!$B$7),0,MAX(0,$E2736-MAX(0,SUMIFS(Тех_Движение!$G$2:$G$5111,Тех_Движение!$D$2:$D$5111,$C2736,Тех_Движение!$B$2:$B$5111,"&lt;="&amp;M$3)-$F2736)))</f>
        <v/>
      </c>
      <c r="N2736" s="54">
        <f>IF(OR($B2736="",N$3&lt;$D2736+Настройки!$B$7),0,MAX(0,$E2736-MAX(0,SUMIFS(Тех_Движение!$G$2:$G$5111,Тех_Движение!$D$2:$D$5111,$C2736,Тех_Движение!$B$2:$B$5111,"&lt;="&amp;N$3)-$F2736)))</f>
        <v/>
      </c>
      <c r="O2736" s="54">
        <f>IF(OR($B2736="",O$3&lt;$D2736+Настройки!$B$7),0,MAX(0,$E2736-MAX(0,SUMIFS(Тех_Движение!$G$2:$G$5111,Тех_Движение!$D$2:$D$5111,$C2736,Тех_Движение!$B$2:$B$5111,"&lt;="&amp;O$3)-$F2736)))</f>
        <v/>
      </c>
      <c r="P2736" s="54">
        <f>IF(OR($B2736="",P$3&lt;$D2736+Настройки!$B$7),0,MAX(0,$E2736-MAX(0,SUMIFS(Тех_Движение!$G$2:$G$5111,Тех_Движение!$D$2:$D$5111,$C2736,Тех_Движение!$B$2:$B$5111,"&lt;="&amp;P$3)-$F2736)))</f>
        <v/>
      </c>
      <c r="Q2736" s="54">
        <f>IF(OR($B2736="",Q$3&lt;$D2736+Настройки!$B$7),0,MAX(0,$E2736-MAX(0,SUMIFS(Тех_Движение!$G$2:$G$5111,Тех_Движение!$D$2:$D$5111,$C2736,Тех_Движение!$B$2:$B$5111,"&lt;="&amp;Q$3)-$F2736)))</f>
        <v/>
      </c>
      <c r="R2736" s="54">
        <f>IF($B2736="","",SUM($K2736:$Q2736))</f>
        <v/>
      </c>
      <c r="S2736" s="56">
        <f>IF($B2736="","",VLOOKUP($C2736,Настройки!$A$11:$L$17,9,FALSE))</f>
        <v/>
      </c>
      <c r="T2736" s="56">
        <f>IF($B2736="","",$R2736*$S2736)</f>
        <v/>
      </c>
    </row>
    <row r="2737">
      <c r="A2737" s="20">
        <f>Тех_Движение!$A$2734</f>
        <v/>
      </c>
      <c r="B2737" s="20">
        <f>IF(Тех_Движение!$F$2734&gt;0,Тех_Движение!$I$2734,"")</f>
        <v/>
      </c>
      <c r="C2737" s="20">
        <f>IF($B2737="","",Тех_Движение!$D$2734)</f>
        <v/>
      </c>
      <c r="D2737" s="42">
        <f>IF($B2737="","",Тех_Движение!$B$2734)</f>
        <v/>
      </c>
      <c r="E2737" s="54">
        <f>IF($B2737="","",Тех_Движение!$F$2734)</f>
        <v/>
      </c>
      <c r="F2737" s="54">
        <f>IF($B2737="","",SUMIFS($E$5:$E2736,$C$5:$C2736,$C2737))</f>
        <v/>
      </c>
      <c r="G2737" s="54">
        <f>IF($B2737="","",MAX(0,$E2737-MAX(0,SUMIFS(Тех_Движение!$G$2:$G$5111,Тех_Движение!$D$2:$D$5111,$C2737,Тех_Движение!$B$2:$B$5111,"&lt;="&amp;Настройки!$B$5-1)-$F2737)))</f>
        <v/>
      </c>
      <c r="H2737" s="54">
        <f>IF($B2737="","",IF(AND($D2737&gt;=Настройки!$B$5,$D2737&lt;=Настройки!$B$6),$E2737,0))</f>
        <v/>
      </c>
      <c r="I2737" s="54">
        <f>IF($B2737="","",$G2737+$H2737-$J2737)</f>
        <v/>
      </c>
      <c r="J2737" s="54">
        <f>IF($B2737="","",MAX(0,$E2737-MAX(0,SUMIFS(Тех_Движение!$G$2:$G$5111,Тех_Движение!$D$2:$D$5111,$C2737,Тех_Движение!$B$2:$B$5111,"&lt;="&amp;Настройки!$B$6)-$F2737)))</f>
        <v/>
      </c>
      <c r="K2737" s="54">
        <f>IF(OR($B2737="",K$3&lt;$D2737+Настройки!$B$7),0,MAX(0,$E2737-MAX(0,SUMIFS(Тех_Движение!$G$2:$G$5111,Тех_Движение!$D$2:$D$5111,$C2737,Тех_Движение!$B$2:$B$5111,"&lt;="&amp;K$3)-$F2737)))</f>
        <v/>
      </c>
      <c r="L2737" s="54">
        <f>IF(OR($B2737="",L$3&lt;$D2737+Настройки!$B$7),0,MAX(0,$E2737-MAX(0,SUMIFS(Тех_Движение!$G$2:$G$5111,Тех_Движение!$D$2:$D$5111,$C2737,Тех_Движение!$B$2:$B$5111,"&lt;="&amp;L$3)-$F2737)))</f>
        <v/>
      </c>
      <c r="M2737" s="54">
        <f>IF(OR($B2737="",M$3&lt;$D2737+Настройки!$B$7),0,MAX(0,$E2737-MAX(0,SUMIFS(Тех_Движение!$G$2:$G$5111,Тех_Движение!$D$2:$D$5111,$C2737,Тех_Движение!$B$2:$B$5111,"&lt;="&amp;M$3)-$F2737)))</f>
        <v/>
      </c>
      <c r="N2737" s="54">
        <f>IF(OR($B2737="",N$3&lt;$D2737+Настройки!$B$7),0,MAX(0,$E2737-MAX(0,SUMIFS(Тех_Движение!$G$2:$G$5111,Тех_Движение!$D$2:$D$5111,$C2737,Тех_Движение!$B$2:$B$5111,"&lt;="&amp;N$3)-$F2737)))</f>
        <v/>
      </c>
      <c r="O2737" s="54">
        <f>IF(OR($B2737="",O$3&lt;$D2737+Настройки!$B$7),0,MAX(0,$E2737-MAX(0,SUMIFS(Тех_Движение!$G$2:$G$5111,Тех_Движение!$D$2:$D$5111,$C2737,Тех_Движение!$B$2:$B$5111,"&lt;="&amp;O$3)-$F2737)))</f>
        <v/>
      </c>
      <c r="P2737" s="54">
        <f>IF(OR($B2737="",P$3&lt;$D2737+Настройки!$B$7),0,MAX(0,$E2737-MAX(0,SUMIFS(Тех_Движение!$G$2:$G$5111,Тех_Движение!$D$2:$D$5111,$C2737,Тех_Движение!$B$2:$B$5111,"&lt;="&amp;P$3)-$F2737)))</f>
        <v/>
      </c>
      <c r="Q2737" s="54">
        <f>IF(OR($B2737="",Q$3&lt;$D2737+Настройки!$B$7),0,MAX(0,$E2737-MAX(0,SUMIFS(Тех_Движение!$G$2:$G$5111,Тех_Движение!$D$2:$D$5111,$C2737,Тех_Движение!$B$2:$B$5111,"&lt;="&amp;Q$3)-$F2737)))</f>
        <v/>
      </c>
      <c r="R2737" s="54">
        <f>IF($B2737="","",SUM($K2737:$Q2737))</f>
        <v/>
      </c>
      <c r="S2737" s="56">
        <f>IF($B2737="","",VLOOKUP($C2737,Настройки!$A$11:$L$17,9,FALSE))</f>
        <v/>
      </c>
      <c r="T2737" s="56">
        <f>IF($B2737="","",$R2737*$S2737)</f>
        <v/>
      </c>
    </row>
    <row r="2738">
      <c r="A2738" s="20">
        <f>Тех_Движение!$A$2735</f>
        <v/>
      </c>
      <c r="B2738" s="20">
        <f>IF(Тех_Движение!$F$2735&gt;0,Тех_Движение!$I$2735,"")</f>
        <v/>
      </c>
      <c r="C2738" s="20">
        <f>IF($B2738="","",Тех_Движение!$D$2735)</f>
        <v/>
      </c>
      <c r="D2738" s="42">
        <f>IF($B2738="","",Тех_Движение!$B$2735)</f>
        <v/>
      </c>
      <c r="E2738" s="54">
        <f>IF($B2738="","",Тех_Движение!$F$2735)</f>
        <v/>
      </c>
      <c r="F2738" s="54">
        <f>IF($B2738="","",SUMIFS($E$5:$E2737,$C$5:$C2737,$C2738))</f>
        <v/>
      </c>
      <c r="G2738" s="54">
        <f>IF($B2738="","",MAX(0,$E2738-MAX(0,SUMIFS(Тех_Движение!$G$2:$G$5111,Тех_Движение!$D$2:$D$5111,$C2738,Тех_Движение!$B$2:$B$5111,"&lt;="&amp;Настройки!$B$5-1)-$F2738)))</f>
        <v/>
      </c>
      <c r="H2738" s="54">
        <f>IF($B2738="","",IF(AND($D2738&gt;=Настройки!$B$5,$D2738&lt;=Настройки!$B$6),$E2738,0))</f>
        <v/>
      </c>
      <c r="I2738" s="54">
        <f>IF($B2738="","",$G2738+$H2738-$J2738)</f>
        <v/>
      </c>
      <c r="J2738" s="54">
        <f>IF($B2738="","",MAX(0,$E2738-MAX(0,SUMIFS(Тех_Движение!$G$2:$G$5111,Тех_Движение!$D$2:$D$5111,$C2738,Тех_Движение!$B$2:$B$5111,"&lt;="&amp;Настройки!$B$6)-$F2738)))</f>
        <v/>
      </c>
      <c r="K2738" s="54">
        <f>IF(OR($B2738="",K$3&lt;$D2738+Настройки!$B$7),0,MAX(0,$E2738-MAX(0,SUMIFS(Тех_Движение!$G$2:$G$5111,Тех_Движение!$D$2:$D$5111,$C2738,Тех_Движение!$B$2:$B$5111,"&lt;="&amp;K$3)-$F2738)))</f>
        <v/>
      </c>
      <c r="L2738" s="54">
        <f>IF(OR($B2738="",L$3&lt;$D2738+Настройки!$B$7),0,MAX(0,$E2738-MAX(0,SUMIFS(Тех_Движение!$G$2:$G$5111,Тех_Движение!$D$2:$D$5111,$C2738,Тех_Движение!$B$2:$B$5111,"&lt;="&amp;L$3)-$F2738)))</f>
        <v/>
      </c>
      <c r="M2738" s="54">
        <f>IF(OR($B2738="",M$3&lt;$D2738+Настройки!$B$7),0,MAX(0,$E2738-MAX(0,SUMIFS(Тех_Движение!$G$2:$G$5111,Тех_Движение!$D$2:$D$5111,$C2738,Тех_Движение!$B$2:$B$5111,"&lt;="&amp;M$3)-$F2738)))</f>
        <v/>
      </c>
      <c r="N2738" s="54">
        <f>IF(OR($B2738="",N$3&lt;$D2738+Настройки!$B$7),0,MAX(0,$E2738-MAX(0,SUMIFS(Тех_Движение!$G$2:$G$5111,Тех_Движение!$D$2:$D$5111,$C2738,Тех_Движение!$B$2:$B$5111,"&lt;="&amp;N$3)-$F2738)))</f>
        <v/>
      </c>
      <c r="O2738" s="54">
        <f>IF(OR($B2738="",O$3&lt;$D2738+Настройки!$B$7),0,MAX(0,$E2738-MAX(0,SUMIFS(Тех_Движение!$G$2:$G$5111,Тех_Движение!$D$2:$D$5111,$C2738,Тех_Движение!$B$2:$B$5111,"&lt;="&amp;O$3)-$F2738)))</f>
        <v/>
      </c>
      <c r="P2738" s="54">
        <f>IF(OR($B2738="",P$3&lt;$D2738+Настройки!$B$7),0,MAX(0,$E2738-MAX(0,SUMIFS(Тех_Движение!$G$2:$G$5111,Тех_Движение!$D$2:$D$5111,$C2738,Тех_Движение!$B$2:$B$5111,"&lt;="&amp;P$3)-$F2738)))</f>
        <v/>
      </c>
      <c r="Q2738" s="54">
        <f>IF(OR($B2738="",Q$3&lt;$D2738+Настройки!$B$7),0,MAX(0,$E2738-MAX(0,SUMIFS(Тех_Движение!$G$2:$G$5111,Тех_Движение!$D$2:$D$5111,$C2738,Тех_Движение!$B$2:$B$5111,"&lt;="&amp;Q$3)-$F2738)))</f>
        <v/>
      </c>
      <c r="R2738" s="54">
        <f>IF($B2738="","",SUM($K2738:$Q2738))</f>
        <v/>
      </c>
      <c r="S2738" s="56">
        <f>IF($B2738="","",VLOOKUP($C2738,Настройки!$A$11:$L$17,9,FALSE))</f>
        <v/>
      </c>
      <c r="T2738" s="56">
        <f>IF($B2738="","",$R2738*$S2738)</f>
        <v/>
      </c>
    </row>
    <row r="2739">
      <c r="A2739" s="20">
        <f>Тех_Движение!$A$2736</f>
        <v/>
      </c>
      <c r="B2739" s="20">
        <f>IF(Тех_Движение!$F$2736&gt;0,Тех_Движение!$I$2736,"")</f>
        <v/>
      </c>
      <c r="C2739" s="20">
        <f>IF($B2739="","",Тех_Движение!$D$2736)</f>
        <v/>
      </c>
      <c r="D2739" s="42">
        <f>IF($B2739="","",Тех_Движение!$B$2736)</f>
        <v/>
      </c>
      <c r="E2739" s="54">
        <f>IF($B2739="","",Тех_Движение!$F$2736)</f>
        <v/>
      </c>
      <c r="F2739" s="54">
        <f>IF($B2739="","",SUMIFS($E$5:$E2738,$C$5:$C2738,$C2739))</f>
        <v/>
      </c>
      <c r="G2739" s="54">
        <f>IF($B2739="","",MAX(0,$E2739-MAX(0,SUMIFS(Тех_Движение!$G$2:$G$5111,Тех_Движение!$D$2:$D$5111,$C2739,Тех_Движение!$B$2:$B$5111,"&lt;="&amp;Настройки!$B$5-1)-$F2739)))</f>
        <v/>
      </c>
      <c r="H2739" s="54">
        <f>IF($B2739="","",IF(AND($D2739&gt;=Настройки!$B$5,$D2739&lt;=Настройки!$B$6),$E2739,0))</f>
        <v/>
      </c>
      <c r="I2739" s="54">
        <f>IF($B2739="","",$G2739+$H2739-$J2739)</f>
        <v/>
      </c>
      <c r="J2739" s="54">
        <f>IF($B2739="","",MAX(0,$E2739-MAX(0,SUMIFS(Тех_Движение!$G$2:$G$5111,Тех_Движение!$D$2:$D$5111,$C2739,Тех_Движение!$B$2:$B$5111,"&lt;="&amp;Настройки!$B$6)-$F2739)))</f>
        <v/>
      </c>
      <c r="K2739" s="54">
        <f>IF(OR($B2739="",K$3&lt;$D2739+Настройки!$B$7),0,MAX(0,$E2739-MAX(0,SUMIFS(Тех_Движение!$G$2:$G$5111,Тех_Движение!$D$2:$D$5111,$C2739,Тех_Движение!$B$2:$B$5111,"&lt;="&amp;K$3)-$F2739)))</f>
        <v/>
      </c>
      <c r="L2739" s="54">
        <f>IF(OR($B2739="",L$3&lt;$D2739+Настройки!$B$7),0,MAX(0,$E2739-MAX(0,SUMIFS(Тех_Движение!$G$2:$G$5111,Тех_Движение!$D$2:$D$5111,$C2739,Тех_Движение!$B$2:$B$5111,"&lt;="&amp;L$3)-$F2739)))</f>
        <v/>
      </c>
      <c r="M2739" s="54">
        <f>IF(OR($B2739="",M$3&lt;$D2739+Настройки!$B$7),0,MAX(0,$E2739-MAX(0,SUMIFS(Тех_Движение!$G$2:$G$5111,Тех_Движение!$D$2:$D$5111,$C2739,Тех_Движение!$B$2:$B$5111,"&lt;="&amp;M$3)-$F2739)))</f>
        <v/>
      </c>
      <c r="N2739" s="54">
        <f>IF(OR($B2739="",N$3&lt;$D2739+Настройки!$B$7),0,MAX(0,$E2739-MAX(0,SUMIFS(Тех_Движение!$G$2:$G$5111,Тех_Движение!$D$2:$D$5111,$C2739,Тех_Движение!$B$2:$B$5111,"&lt;="&amp;N$3)-$F2739)))</f>
        <v/>
      </c>
      <c r="O2739" s="54">
        <f>IF(OR($B2739="",O$3&lt;$D2739+Настройки!$B$7),0,MAX(0,$E2739-MAX(0,SUMIFS(Тех_Движение!$G$2:$G$5111,Тех_Движение!$D$2:$D$5111,$C2739,Тех_Движение!$B$2:$B$5111,"&lt;="&amp;O$3)-$F2739)))</f>
        <v/>
      </c>
      <c r="P2739" s="54">
        <f>IF(OR($B2739="",P$3&lt;$D2739+Настройки!$B$7),0,MAX(0,$E2739-MAX(0,SUMIFS(Тех_Движение!$G$2:$G$5111,Тех_Движение!$D$2:$D$5111,$C2739,Тех_Движение!$B$2:$B$5111,"&lt;="&amp;P$3)-$F2739)))</f>
        <v/>
      </c>
      <c r="Q2739" s="54">
        <f>IF(OR($B2739="",Q$3&lt;$D2739+Настройки!$B$7),0,MAX(0,$E2739-MAX(0,SUMIFS(Тех_Движение!$G$2:$G$5111,Тех_Движение!$D$2:$D$5111,$C2739,Тех_Движение!$B$2:$B$5111,"&lt;="&amp;Q$3)-$F2739)))</f>
        <v/>
      </c>
      <c r="R2739" s="54">
        <f>IF($B2739="","",SUM($K2739:$Q2739))</f>
        <v/>
      </c>
      <c r="S2739" s="56">
        <f>IF($B2739="","",VLOOKUP($C2739,Настройки!$A$11:$L$17,9,FALSE))</f>
        <v/>
      </c>
      <c r="T2739" s="56">
        <f>IF($B2739="","",$R2739*$S2739)</f>
        <v/>
      </c>
    </row>
    <row r="2740">
      <c r="A2740" s="20">
        <f>Тех_Движение!$A$2737</f>
        <v/>
      </c>
      <c r="B2740" s="20">
        <f>IF(Тех_Движение!$F$2737&gt;0,Тех_Движение!$I$2737,"")</f>
        <v/>
      </c>
      <c r="C2740" s="20">
        <f>IF($B2740="","",Тех_Движение!$D$2737)</f>
        <v/>
      </c>
      <c r="D2740" s="42">
        <f>IF($B2740="","",Тех_Движение!$B$2737)</f>
        <v/>
      </c>
      <c r="E2740" s="54">
        <f>IF($B2740="","",Тех_Движение!$F$2737)</f>
        <v/>
      </c>
      <c r="F2740" s="54">
        <f>IF($B2740="","",SUMIFS($E$5:$E2739,$C$5:$C2739,$C2740))</f>
        <v/>
      </c>
      <c r="G2740" s="54">
        <f>IF($B2740="","",MAX(0,$E2740-MAX(0,SUMIFS(Тех_Движение!$G$2:$G$5111,Тех_Движение!$D$2:$D$5111,$C2740,Тех_Движение!$B$2:$B$5111,"&lt;="&amp;Настройки!$B$5-1)-$F2740)))</f>
        <v/>
      </c>
      <c r="H2740" s="54">
        <f>IF($B2740="","",IF(AND($D2740&gt;=Настройки!$B$5,$D2740&lt;=Настройки!$B$6),$E2740,0))</f>
        <v/>
      </c>
      <c r="I2740" s="54">
        <f>IF($B2740="","",$G2740+$H2740-$J2740)</f>
        <v/>
      </c>
      <c r="J2740" s="54">
        <f>IF($B2740="","",MAX(0,$E2740-MAX(0,SUMIFS(Тех_Движение!$G$2:$G$5111,Тех_Движение!$D$2:$D$5111,$C2740,Тех_Движение!$B$2:$B$5111,"&lt;="&amp;Настройки!$B$6)-$F2740)))</f>
        <v/>
      </c>
      <c r="K2740" s="54">
        <f>IF(OR($B2740="",K$3&lt;$D2740+Настройки!$B$7),0,MAX(0,$E2740-MAX(0,SUMIFS(Тех_Движение!$G$2:$G$5111,Тех_Движение!$D$2:$D$5111,$C2740,Тех_Движение!$B$2:$B$5111,"&lt;="&amp;K$3)-$F2740)))</f>
        <v/>
      </c>
      <c r="L2740" s="54">
        <f>IF(OR($B2740="",L$3&lt;$D2740+Настройки!$B$7),0,MAX(0,$E2740-MAX(0,SUMIFS(Тех_Движение!$G$2:$G$5111,Тех_Движение!$D$2:$D$5111,$C2740,Тех_Движение!$B$2:$B$5111,"&lt;="&amp;L$3)-$F2740)))</f>
        <v/>
      </c>
      <c r="M2740" s="54">
        <f>IF(OR($B2740="",M$3&lt;$D2740+Настройки!$B$7),0,MAX(0,$E2740-MAX(0,SUMIFS(Тех_Движение!$G$2:$G$5111,Тех_Движение!$D$2:$D$5111,$C2740,Тех_Движение!$B$2:$B$5111,"&lt;="&amp;M$3)-$F2740)))</f>
        <v/>
      </c>
      <c r="N2740" s="54">
        <f>IF(OR($B2740="",N$3&lt;$D2740+Настройки!$B$7),0,MAX(0,$E2740-MAX(0,SUMIFS(Тех_Движение!$G$2:$G$5111,Тех_Движение!$D$2:$D$5111,$C2740,Тех_Движение!$B$2:$B$5111,"&lt;="&amp;N$3)-$F2740)))</f>
        <v/>
      </c>
      <c r="O2740" s="54">
        <f>IF(OR($B2740="",O$3&lt;$D2740+Настройки!$B$7),0,MAX(0,$E2740-MAX(0,SUMIFS(Тех_Движение!$G$2:$G$5111,Тех_Движение!$D$2:$D$5111,$C2740,Тех_Движение!$B$2:$B$5111,"&lt;="&amp;O$3)-$F2740)))</f>
        <v/>
      </c>
      <c r="P2740" s="54">
        <f>IF(OR($B2740="",P$3&lt;$D2740+Настройки!$B$7),0,MAX(0,$E2740-MAX(0,SUMIFS(Тех_Движение!$G$2:$G$5111,Тех_Движение!$D$2:$D$5111,$C2740,Тех_Движение!$B$2:$B$5111,"&lt;="&amp;P$3)-$F2740)))</f>
        <v/>
      </c>
      <c r="Q2740" s="54">
        <f>IF(OR($B2740="",Q$3&lt;$D2740+Настройки!$B$7),0,MAX(0,$E2740-MAX(0,SUMIFS(Тех_Движение!$G$2:$G$5111,Тех_Движение!$D$2:$D$5111,$C2740,Тех_Движение!$B$2:$B$5111,"&lt;="&amp;Q$3)-$F2740)))</f>
        <v/>
      </c>
      <c r="R2740" s="54">
        <f>IF($B2740="","",SUM($K2740:$Q2740))</f>
        <v/>
      </c>
      <c r="S2740" s="56">
        <f>IF($B2740="","",VLOOKUP($C2740,Настройки!$A$11:$L$17,9,FALSE))</f>
        <v/>
      </c>
      <c r="T2740" s="56">
        <f>IF($B2740="","",$R2740*$S2740)</f>
        <v/>
      </c>
    </row>
    <row r="2741">
      <c r="A2741" s="20">
        <f>Тех_Движение!$A$2738</f>
        <v/>
      </c>
      <c r="B2741" s="20">
        <f>IF(Тех_Движение!$F$2738&gt;0,Тех_Движение!$I$2738,"")</f>
        <v/>
      </c>
      <c r="C2741" s="20">
        <f>IF($B2741="","",Тех_Движение!$D$2738)</f>
        <v/>
      </c>
      <c r="D2741" s="42">
        <f>IF($B2741="","",Тех_Движение!$B$2738)</f>
        <v/>
      </c>
      <c r="E2741" s="54">
        <f>IF($B2741="","",Тех_Движение!$F$2738)</f>
        <v/>
      </c>
      <c r="F2741" s="54">
        <f>IF($B2741="","",SUMIFS($E$5:$E2740,$C$5:$C2740,$C2741))</f>
        <v/>
      </c>
      <c r="G2741" s="54">
        <f>IF($B2741="","",MAX(0,$E2741-MAX(0,SUMIFS(Тех_Движение!$G$2:$G$5111,Тех_Движение!$D$2:$D$5111,$C2741,Тех_Движение!$B$2:$B$5111,"&lt;="&amp;Настройки!$B$5-1)-$F2741)))</f>
        <v/>
      </c>
      <c r="H2741" s="54">
        <f>IF($B2741="","",IF(AND($D2741&gt;=Настройки!$B$5,$D2741&lt;=Настройки!$B$6),$E2741,0))</f>
        <v/>
      </c>
      <c r="I2741" s="54">
        <f>IF($B2741="","",$G2741+$H2741-$J2741)</f>
        <v/>
      </c>
      <c r="J2741" s="54">
        <f>IF($B2741="","",MAX(0,$E2741-MAX(0,SUMIFS(Тех_Движение!$G$2:$G$5111,Тех_Движение!$D$2:$D$5111,$C2741,Тех_Движение!$B$2:$B$5111,"&lt;="&amp;Настройки!$B$6)-$F2741)))</f>
        <v/>
      </c>
      <c r="K2741" s="54">
        <f>IF(OR($B2741="",K$3&lt;$D2741+Настройки!$B$7),0,MAX(0,$E2741-MAX(0,SUMIFS(Тех_Движение!$G$2:$G$5111,Тех_Движение!$D$2:$D$5111,$C2741,Тех_Движение!$B$2:$B$5111,"&lt;="&amp;K$3)-$F2741)))</f>
        <v/>
      </c>
      <c r="L2741" s="54">
        <f>IF(OR($B2741="",L$3&lt;$D2741+Настройки!$B$7),0,MAX(0,$E2741-MAX(0,SUMIFS(Тех_Движение!$G$2:$G$5111,Тех_Движение!$D$2:$D$5111,$C2741,Тех_Движение!$B$2:$B$5111,"&lt;="&amp;L$3)-$F2741)))</f>
        <v/>
      </c>
      <c r="M2741" s="54">
        <f>IF(OR($B2741="",M$3&lt;$D2741+Настройки!$B$7),0,MAX(0,$E2741-MAX(0,SUMIFS(Тех_Движение!$G$2:$G$5111,Тех_Движение!$D$2:$D$5111,$C2741,Тех_Движение!$B$2:$B$5111,"&lt;="&amp;M$3)-$F2741)))</f>
        <v/>
      </c>
      <c r="N2741" s="54">
        <f>IF(OR($B2741="",N$3&lt;$D2741+Настройки!$B$7),0,MAX(0,$E2741-MAX(0,SUMIFS(Тех_Движение!$G$2:$G$5111,Тех_Движение!$D$2:$D$5111,$C2741,Тех_Движение!$B$2:$B$5111,"&lt;="&amp;N$3)-$F2741)))</f>
        <v/>
      </c>
      <c r="O2741" s="54">
        <f>IF(OR($B2741="",O$3&lt;$D2741+Настройки!$B$7),0,MAX(0,$E2741-MAX(0,SUMIFS(Тех_Движение!$G$2:$G$5111,Тех_Движение!$D$2:$D$5111,$C2741,Тех_Движение!$B$2:$B$5111,"&lt;="&amp;O$3)-$F2741)))</f>
        <v/>
      </c>
      <c r="P2741" s="54">
        <f>IF(OR($B2741="",P$3&lt;$D2741+Настройки!$B$7),0,MAX(0,$E2741-MAX(0,SUMIFS(Тех_Движение!$G$2:$G$5111,Тех_Движение!$D$2:$D$5111,$C2741,Тех_Движение!$B$2:$B$5111,"&lt;="&amp;P$3)-$F2741)))</f>
        <v/>
      </c>
      <c r="Q2741" s="54">
        <f>IF(OR($B2741="",Q$3&lt;$D2741+Настройки!$B$7),0,MAX(0,$E2741-MAX(0,SUMIFS(Тех_Движение!$G$2:$G$5111,Тех_Движение!$D$2:$D$5111,$C2741,Тех_Движение!$B$2:$B$5111,"&lt;="&amp;Q$3)-$F2741)))</f>
        <v/>
      </c>
      <c r="R2741" s="54">
        <f>IF($B2741="","",SUM($K2741:$Q2741))</f>
        <v/>
      </c>
      <c r="S2741" s="56">
        <f>IF($B2741="","",VLOOKUP($C2741,Настройки!$A$11:$L$17,9,FALSE))</f>
        <v/>
      </c>
      <c r="T2741" s="56">
        <f>IF($B2741="","",$R2741*$S2741)</f>
        <v/>
      </c>
    </row>
    <row r="2742">
      <c r="A2742" s="20">
        <f>Тех_Движение!$A$2739</f>
        <v/>
      </c>
      <c r="B2742" s="20">
        <f>IF(Тех_Движение!$F$2739&gt;0,Тех_Движение!$I$2739,"")</f>
        <v/>
      </c>
      <c r="C2742" s="20">
        <f>IF($B2742="","",Тех_Движение!$D$2739)</f>
        <v/>
      </c>
      <c r="D2742" s="42">
        <f>IF($B2742="","",Тех_Движение!$B$2739)</f>
        <v/>
      </c>
      <c r="E2742" s="54">
        <f>IF($B2742="","",Тех_Движение!$F$2739)</f>
        <v/>
      </c>
      <c r="F2742" s="54">
        <f>IF($B2742="","",SUMIFS($E$5:$E2741,$C$5:$C2741,$C2742))</f>
        <v/>
      </c>
      <c r="G2742" s="54">
        <f>IF($B2742="","",MAX(0,$E2742-MAX(0,SUMIFS(Тех_Движение!$G$2:$G$5111,Тех_Движение!$D$2:$D$5111,$C2742,Тех_Движение!$B$2:$B$5111,"&lt;="&amp;Настройки!$B$5-1)-$F2742)))</f>
        <v/>
      </c>
      <c r="H2742" s="54">
        <f>IF($B2742="","",IF(AND($D2742&gt;=Настройки!$B$5,$D2742&lt;=Настройки!$B$6),$E2742,0))</f>
        <v/>
      </c>
      <c r="I2742" s="54">
        <f>IF($B2742="","",$G2742+$H2742-$J2742)</f>
        <v/>
      </c>
      <c r="J2742" s="54">
        <f>IF($B2742="","",MAX(0,$E2742-MAX(0,SUMIFS(Тех_Движение!$G$2:$G$5111,Тех_Движение!$D$2:$D$5111,$C2742,Тех_Движение!$B$2:$B$5111,"&lt;="&amp;Настройки!$B$6)-$F2742)))</f>
        <v/>
      </c>
      <c r="K2742" s="54">
        <f>IF(OR($B2742="",K$3&lt;$D2742+Настройки!$B$7),0,MAX(0,$E2742-MAX(0,SUMIFS(Тех_Движение!$G$2:$G$5111,Тех_Движение!$D$2:$D$5111,$C2742,Тех_Движение!$B$2:$B$5111,"&lt;="&amp;K$3)-$F2742)))</f>
        <v/>
      </c>
      <c r="L2742" s="54">
        <f>IF(OR($B2742="",L$3&lt;$D2742+Настройки!$B$7),0,MAX(0,$E2742-MAX(0,SUMIFS(Тех_Движение!$G$2:$G$5111,Тех_Движение!$D$2:$D$5111,$C2742,Тех_Движение!$B$2:$B$5111,"&lt;="&amp;L$3)-$F2742)))</f>
        <v/>
      </c>
      <c r="M2742" s="54">
        <f>IF(OR($B2742="",M$3&lt;$D2742+Настройки!$B$7),0,MAX(0,$E2742-MAX(0,SUMIFS(Тех_Движение!$G$2:$G$5111,Тех_Движение!$D$2:$D$5111,$C2742,Тех_Движение!$B$2:$B$5111,"&lt;="&amp;M$3)-$F2742)))</f>
        <v/>
      </c>
      <c r="N2742" s="54">
        <f>IF(OR($B2742="",N$3&lt;$D2742+Настройки!$B$7),0,MAX(0,$E2742-MAX(0,SUMIFS(Тех_Движение!$G$2:$G$5111,Тех_Движение!$D$2:$D$5111,$C2742,Тех_Движение!$B$2:$B$5111,"&lt;="&amp;N$3)-$F2742)))</f>
        <v/>
      </c>
      <c r="O2742" s="54">
        <f>IF(OR($B2742="",O$3&lt;$D2742+Настройки!$B$7),0,MAX(0,$E2742-MAX(0,SUMIFS(Тех_Движение!$G$2:$G$5111,Тех_Движение!$D$2:$D$5111,$C2742,Тех_Движение!$B$2:$B$5111,"&lt;="&amp;O$3)-$F2742)))</f>
        <v/>
      </c>
      <c r="P2742" s="54">
        <f>IF(OR($B2742="",P$3&lt;$D2742+Настройки!$B$7),0,MAX(0,$E2742-MAX(0,SUMIFS(Тех_Движение!$G$2:$G$5111,Тех_Движение!$D$2:$D$5111,$C2742,Тех_Движение!$B$2:$B$5111,"&lt;="&amp;P$3)-$F2742)))</f>
        <v/>
      </c>
      <c r="Q2742" s="54">
        <f>IF(OR($B2742="",Q$3&lt;$D2742+Настройки!$B$7),0,MAX(0,$E2742-MAX(0,SUMIFS(Тех_Движение!$G$2:$G$5111,Тех_Движение!$D$2:$D$5111,$C2742,Тех_Движение!$B$2:$B$5111,"&lt;="&amp;Q$3)-$F2742)))</f>
        <v/>
      </c>
      <c r="R2742" s="54">
        <f>IF($B2742="","",SUM($K2742:$Q2742))</f>
        <v/>
      </c>
      <c r="S2742" s="56">
        <f>IF($B2742="","",VLOOKUP($C2742,Настройки!$A$11:$L$17,9,FALSE))</f>
        <v/>
      </c>
      <c r="T2742" s="56">
        <f>IF($B2742="","",$R2742*$S2742)</f>
        <v/>
      </c>
    </row>
    <row r="2743">
      <c r="A2743" s="20">
        <f>Тех_Движение!$A$2740</f>
        <v/>
      </c>
      <c r="B2743" s="20">
        <f>IF(Тех_Движение!$F$2740&gt;0,Тех_Движение!$I$2740,"")</f>
        <v/>
      </c>
      <c r="C2743" s="20">
        <f>IF($B2743="","",Тех_Движение!$D$2740)</f>
        <v/>
      </c>
      <c r="D2743" s="42">
        <f>IF($B2743="","",Тех_Движение!$B$2740)</f>
        <v/>
      </c>
      <c r="E2743" s="54">
        <f>IF($B2743="","",Тех_Движение!$F$2740)</f>
        <v/>
      </c>
      <c r="F2743" s="54">
        <f>IF($B2743="","",SUMIFS($E$5:$E2742,$C$5:$C2742,$C2743))</f>
        <v/>
      </c>
      <c r="G2743" s="54">
        <f>IF($B2743="","",MAX(0,$E2743-MAX(0,SUMIFS(Тех_Движение!$G$2:$G$5111,Тех_Движение!$D$2:$D$5111,$C2743,Тех_Движение!$B$2:$B$5111,"&lt;="&amp;Настройки!$B$5-1)-$F2743)))</f>
        <v/>
      </c>
      <c r="H2743" s="54">
        <f>IF($B2743="","",IF(AND($D2743&gt;=Настройки!$B$5,$D2743&lt;=Настройки!$B$6),$E2743,0))</f>
        <v/>
      </c>
      <c r="I2743" s="54">
        <f>IF($B2743="","",$G2743+$H2743-$J2743)</f>
        <v/>
      </c>
      <c r="J2743" s="54">
        <f>IF($B2743="","",MAX(0,$E2743-MAX(0,SUMIFS(Тех_Движение!$G$2:$G$5111,Тех_Движение!$D$2:$D$5111,$C2743,Тех_Движение!$B$2:$B$5111,"&lt;="&amp;Настройки!$B$6)-$F2743)))</f>
        <v/>
      </c>
      <c r="K2743" s="54">
        <f>IF(OR($B2743="",K$3&lt;$D2743+Настройки!$B$7),0,MAX(0,$E2743-MAX(0,SUMIFS(Тех_Движение!$G$2:$G$5111,Тех_Движение!$D$2:$D$5111,$C2743,Тех_Движение!$B$2:$B$5111,"&lt;="&amp;K$3)-$F2743)))</f>
        <v/>
      </c>
      <c r="L2743" s="54">
        <f>IF(OR($B2743="",L$3&lt;$D2743+Настройки!$B$7),0,MAX(0,$E2743-MAX(0,SUMIFS(Тех_Движение!$G$2:$G$5111,Тех_Движение!$D$2:$D$5111,$C2743,Тех_Движение!$B$2:$B$5111,"&lt;="&amp;L$3)-$F2743)))</f>
        <v/>
      </c>
      <c r="M2743" s="54">
        <f>IF(OR($B2743="",M$3&lt;$D2743+Настройки!$B$7),0,MAX(0,$E2743-MAX(0,SUMIFS(Тех_Движение!$G$2:$G$5111,Тех_Движение!$D$2:$D$5111,$C2743,Тех_Движение!$B$2:$B$5111,"&lt;="&amp;M$3)-$F2743)))</f>
        <v/>
      </c>
      <c r="N2743" s="54">
        <f>IF(OR($B2743="",N$3&lt;$D2743+Настройки!$B$7),0,MAX(0,$E2743-MAX(0,SUMIFS(Тех_Движение!$G$2:$G$5111,Тех_Движение!$D$2:$D$5111,$C2743,Тех_Движение!$B$2:$B$5111,"&lt;="&amp;N$3)-$F2743)))</f>
        <v/>
      </c>
      <c r="O2743" s="54">
        <f>IF(OR($B2743="",O$3&lt;$D2743+Настройки!$B$7),0,MAX(0,$E2743-MAX(0,SUMIFS(Тех_Движение!$G$2:$G$5111,Тех_Движение!$D$2:$D$5111,$C2743,Тех_Движение!$B$2:$B$5111,"&lt;="&amp;O$3)-$F2743)))</f>
        <v/>
      </c>
      <c r="P2743" s="54">
        <f>IF(OR($B2743="",P$3&lt;$D2743+Настройки!$B$7),0,MAX(0,$E2743-MAX(0,SUMIFS(Тех_Движение!$G$2:$G$5111,Тех_Движение!$D$2:$D$5111,$C2743,Тех_Движение!$B$2:$B$5111,"&lt;="&amp;P$3)-$F2743)))</f>
        <v/>
      </c>
      <c r="Q2743" s="54">
        <f>IF(OR($B2743="",Q$3&lt;$D2743+Настройки!$B$7),0,MAX(0,$E2743-MAX(0,SUMIFS(Тех_Движение!$G$2:$G$5111,Тех_Движение!$D$2:$D$5111,$C2743,Тех_Движение!$B$2:$B$5111,"&lt;="&amp;Q$3)-$F2743)))</f>
        <v/>
      </c>
      <c r="R2743" s="54">
        <f>IF($B2743="","",SUM($K2743:$Q2743))</f>
        <v/>
      </c>
      <c r="S2743" s="56">
        <f>IF($B2743="","",VLOOKUP($C2743,Настройки!$A$11:$L$17,9,FALSE))</f>
        <v/>
      </c>
      <c r="T2743" s="56">
        <f>IF($B2743="","",$R2743*$S2743)</f>
        <v/>
      </c>
    </row>
    <row r="2744">
      <c r="A2744" s="20">
        <f>Тех_Движение!$A$2741</f>
        <v/>
      </c>
      <c r="B2744" s="20">
        <f>IF(Тех_Движение!$F$2741&gt;0,Тех_Движение!$I$2741,"")</f>
        <v/>
      </c>
      <c r="C2744" s="20">
        <f>IF($B2744="","",Тех_Движение!$D$2741)</f>
        <v/>
      </c>
      <c r="D2744" s="42">
        <f>IF($B2744="","",Тех_Движение!$B$2741)</f>
        <v/>
      </c>
      <c r="E2744" s="54">
        <f>IF($B2744="","",Тех_Движение!$F$2741)</f>
        <v/>
      </c>
      <c r="F2744" s="54">
        <f>IF($B2744="","",SUMIFS($E$5:$E2743,$C$5:$C2743,$C2744))</f>
        <v/>
      </c>
      <c r="G2744" s="54">
        <f>IF($B2744="","",MAX(0,$E2744-MAX(0,SUMIFS(Тех_Движение!$G$2:$G$5111,Тех_Движение!$D$2:$D$5111,$C2744,Тех_Движение!$B$2:$B$5111,"&lt;="&amp;Настройки!$B$5-1)-$F2744)))</f>
        <v/>
      </c>
      <c r="H2744" s="54">
        <f>IF($B2744="","",IF(AND($D2744&gt;=Настройки!$B$5,$D2744&lt;=Настройки!$B$6),$E2744,0))</f>
        <v/>
      </c>
      <c r="I2744" s="54">
        <f>IF($B2744="","",$G2744+$H2744-$J2744)</f>
        <v/>
      </c>
      <c r="J2744" s="54">
        <f>IF($B2744="","",MAX(0,$E2744-MAX(0,SUMIFS(Тех_Движение!$G$2:$G$5111,Тех_Движение!$D$2:$D$5111,$C2744,Тех_Движение!$B$2:$B$5111,"&lt;="&amp;Настройки!$B$6)-$F2744)))</f>
        <v/>
      </c>
      <c r="K2744" s="54">
        <f>IF(OR($B2744="",K$3&lt;$D2744+Настройки!$B$7),0,MAX(0,$E2744-MAX(0,SUMIFS(Тех_Движение!$G$2:$G$5111,Тех_Движение!$D$2:$D$5111,$C2744,Тех_Движение!$B$2:$B$5111,"&lt;="&amp;K$3)-$F2744)))</f>
        <v/>
      </c>
      <c r="L2744" s="54">
        <f>IF(OR($B2744="",L$3&lt;$D2744+Настройки!$B$7),0,MAX(0,$E2744-MAX(0,SUMIFS(Тех_Движение!$G$2:$G$5111,Тех_Движение!$D$2:$D$5111,$C2744,Тех_Движение!$B$2:$B$5111,"&lt;="&amp;L$3)-$F2744)))</f>
        <v/>
      </c>
      <c r="M2744" s="54">
        <f>IF(OR($B2744="",M$3&lt;$D2744+Настройки!$B$7),0,MAX(0,$E2744-MAX(0,SUMIFS(Тех_Движение!$G$2:$G$5111,Тех_Движение!$D$2:$D$5111,$C2744,Тех_Движение!$B$2:$B$5111,"&lt;="&amp;M$3)-$F2744)))</f>
        <v/>
      </c>
      <c r="N2744" s="54">
        <f>IF(OR($B2744="",N$3&lt;$D2744+Настройки!$B$7),0,MAX(0,$E2744-MAX(0,SUMIFS(Тех_Движение!$G$2:$G$5111,Тех_Движение!$D$2:$D$5111,$C2744,Тех_Движение!$B$2:$B$5111,"&lt;="&amp;N$3)-$F2744)))</f>
        <v/>
      </c>
      <c r="O2744" s="54">
        <f>IF(OR($B2744="",O$3&lt;$D2744+Настройки!$B$7),0,MAX(0,$E2744-MAX(0,SUMIFS(Тех_Движение!$G$2:$G$5111,Тех_Движение!$D$2:$D$5111,$C2744,Тех_Движение!$B$2:$B$5111,"&lt;="&amp;O$3)-$F2744)))</f>
        <v/>
      </c>
      <c r="P2744" s="54">
        <f>IF(OR($B2744="",P$3&lt;$D2744+Настройки!$B$7),0,MAX(0,$E2744-MAX(0,SUMIFS(Тех_Движение!$G$2:$G$5111,Тех_Движение!$D$2:$D$5111,$C2744,Тех_Движение!$B$2:$B$5111,"&lt;="&amp;P$3)-$F2744)))</f>
        <v/>
      </c>
      <c r="Q2744" s="54">
        <f>IF(OR($B2744="",Q$3&lt;$D2744+Настройки!$B$7),0,MAX(0,$E2744-MAX(0,SUMIFS(Тех_Движение!$G$2:$G$5111,Тех_Движение!$D$2:$D$5111,$C2744,Тех_Движение!$B$2:$B$5111,"&lt;="&amp;Q$3)-$F2744)))</f>
        <v/>
      </c>
      <c r="R2744" s="54">
        <f>IF($B2744="","",SUM($K2744:$Q2744))</f>
        <v/>
      </c>
      <c r="S2744" s="56">
        <f>IF($B2744="","",VLOOKUP($C2744,Настройки!$A$11:$L$17,9,FALSE))</f>
        <v/>
      </c>
      <c r="T2744" s="56">
        <f>IF($B2744="","",$R2744*$S2744)</f>
        <v/>
      </c>
    </row>
    <row r="2745">
      <c r="A2745" s="20">
        <f>Тех_Движение!$A$2742</f>
        <v/>
      </c>
      <c r="B2745" s="20">
        <f>IF(Тех_Движение!$F$2742&gt;0,Тех_Движение!$I$2742,"")</f>
        <v/>
      </c>
      <c r="C2745" s="20">
        <f>IF($B2745="","",Тех_Движение!$D$2742)</f>
        <v/>
      </c>
      <c r="D2745" s="42">
        <f>IF($B2745="","",Тех_Движение!$B$2742)</f>
        <v/>
      </c>
      <c r="E2745" s="54">
        <f>IF($B2745="","",Тех_Движение!$F$2742)</f>
        <v/>
      </c>
      <c r="F2745" s="54">
        <f>IF($B2745="","",SUMIFS($E$5:$E2744,$C$5:$C2744,$C2745))</f>
        <v/>
      </c>
      <c r="G2745" s="54">
        <f>IF($B2745="","",MAX(0,$E2745-MAX(0,SUMIFS(Тех_Движение!$G$2:$G$5111,Тех_Движение!$D$2:$D$5111,$C2745,Тех_Движение!$B$2:$B$5111,"&lt;="&amp;Настройки!$B$5-1)-$F2745)))</f>
        <v/>
      </c>
      <c r="H2745" s="54">
        <f>IF($B2745="","",IF(AND($D2745&gt;=Настройки!$B$5,$D2745&lt;=Настройки!$B$6),$E2745,0))</f>
        <v/>
      </c>
      <c r="I2745" s="54">
        <f>IF($B2745="","",$G2745+$H2745-$J2745)</f>
        <v/>
      </c>
      <c r="J2745" s="54">
        <f>IF($B2745="","",MAX(0,$E2745-MAX(0,SUMIFS(Тех_Движение!$G$2:$G$5111,Тех_Движение!$D$2:$D$5111,$C2745,Тех_Движение!$B$2:$B$5111,"&lt;="&amp;Настройки!$B$6)-$F2745)))</f>
        <v/>
      </c>
      <c r="K2745" s="54">
        <f>IF(OR($B2745="",K$3&lt;$D2745+Настройки!$B$7),0,MAX(0,$E2745-MAX(0,SUMIFS(Тех_Движение!$G$2:$G$5111,Тех_Движение!$D$2:$D$5111,$C2745,Тех_Движение!$B$2:$B$5111,"&lt;="&amp;K$3)-$F2745)))</f>
        <v/>
      </c>
      <c r="L2745" s="54">
        <f>IF(OR($B2745="",L$3&lt;$D2745+Настройки!$B$7),0,MAX(0,$E2745-MAX(0,SUMIFS(Тех_Движение!$G$2:$G$5111,Тех_Движение!$D$2:$D$5111,$C2745,Тех_Движение!$B$2:$B$5111,"&lt;="&amp;L$3)-$F2745)))</f>
        <v/>
      </c>
      <c r="M2745" s="54">
        <f>IF(OR($B2745="",M$3&lt;$D2745+Настройки!$B$7),0,MAX(0,$E2745-MAX(0,SUMIFS(Тех_Движение!$G$2:$G$5111,Тех_Движение!$D$2:$D$5111,$C2745,Тех_Движение!$B$2:$B$5111,"&lt;="&amp;M$3)-$F2745)))</f>
        <v/>
      </c>
      <c r="N2745" s="54">
        <f>IF(OR($B2745="",N$3&lt;$D2745+Настройки!$B$7),0,MAX(0,$E2745-MAX(0,SUMIFS(Тех_Движение!$G$2:$G$5111,Тех_Движение!$D$2:$D$5111,$C2745,Тех_Движение!$B$2:$B$5111,"&lt;="&amp;N$3)-$F2745)))</f>
        <v/>
      </c>
      <c r="O2745" s="54">
        <f>IF(OR($B2745="",O$3&lt;$D2745+Настройки!$B$7),0,MAX(0,$E2745-MAX(0,SUMIFS(Тех_Движение!$G$2:$G$5111,Тех_Движение!$D$2:$D$5111,$C2745,Тех_Движение!$B$2:$B$5111,"&lt;="&amp;O$3)-$F2745)))</f>
        <v/>
      </c>
      <c r="P2745" s="54">
        <f>IF(OR($B2745="",P$3&lt;$D2745+Настройки!$B$7),0,MAX(0,$E2745-MAX(0,SUMIFS(Тех_Движение!$G$2:$G$5111,Тех_Движение!$D$2:$D$5111,$C2745,Тех_Движение!$B$2:$B$5111,"&lt;="&amp;P$3)-$F2745)))</f>
        <v/>
      </c>
      <c r="Q2745" s="54">
        <f>IF(OR($B2745="",Q$3&lt;$D2745+Настройки!$B$7),0,MAX(0,$E2745-MAX(0,SUMIFS(Тех_Движение!$G$2:$G$5111,Тех_Движение!$D$2:$D$5111,$C2745,Тех_Движение!$B$2:$B$5111,"&lt;="&amp;Q$3)-$F2745)))</f>
        <v/>
      </c>
      <c r="R2745" s="54">
        <f>IF($B2745="","",SUM($K2745:$Q2745))</f>
        <v/>
      </c>
      <c r="S2745" s="56">
        <f>IF($B2745="","",VLOOKUP($C2745,Настройки!$A$11:$L$17,9,FALSE))</f>
        <v/>
      </c>
      <c r="T2745" s="56">
        <f>IF($B2745="","",$R2745*$S2745)</f>
        <v/>
      </c>
    </row>
    <row r="2746">
      <c r="A2746" s="20">
        <f>Тех_Движение!$A$2743</f>
        <v/>
      </c>
      <c r="B2746" s="20">
        <f>IF(Тех_Движение!$F$2743&gt;0,Тех_Движение!$I$2743,"")</f>
        <v/>
      </c>
      <c r="C2746" s="20">
        <f>IF($B2746="","",Тех_Движение!$D$2743)</f>
        <v/>
      </c>
      <c r="D2746" s="42">
        <f>IF($B2746="","",Тех_Движение!$B$2743)</f>
        <v/>
      </c>
      <c r="E2746" s="54">
        <f>IF($B2746="","",Тех_Движение!$F$2743)</f>
        <v/>
      </c>
      <c r="F2746" s="54">
        <f>IF($B2746="","",SUMIFS($E$5:$E2745,$C$5:$C2745,$C2746))</f>
        <v/>
      </c>
      <c r="G2746" s="54">
        <f>IF($B2746="","",MAX(0,$E2746-MAX(0,SUMIFS(Тех_Движение!$G$2:$G$5111,Тех_Движение!$D$2:$D$5111,$C2746,Тех_Движение!$B$2:$B$5111,"&lt;="&amp;Настройки!$B$5-1)-$F2746)))</f>
        <v/>
      </c>
      <c r="H2746" s="54">
        <f>IF($B2746="","",IF(AND($D2746&gt;=Настройки!$B$5,$D2746&lt;=Настройки!$B$6),$E2746,0))</f>
        <v/>
      </c>
      <c r="I2746" s="54">
        <f>IF($B2746="","",$G2746+$H2746-$J2746)</f>
        <v/>
      </c>
      <c r="J2746" s="54">
        <f>IF($B2746="","",MAX(0,$E2746-MAX(0,SUMIFS(Тех_Движение!$G$2:$G$5111,Тех_Движение!$D$2:$D$5111,$C2746,Тех_Движение!$B$2:$B$5111,"&lt;="&amp;Настройки!$B$6)-$F2746)))</f>
        <v/>
      </c>
      <c r="K2746" s="54">
        <f>IF(OR($B2746="",K$3&lt;$D2746+Настройки!$B$7),0,MAX(0,$E2746-MAX(0,SUMIFS(Тех_Движение!$G$2:$G$5111,Тех_Движение!$D$2:$D$5111,$C2746,Тех_Движение!$B$2:$B$5111,"&lt;="&amp;K$3)-$F2746)))</f>
        <v/>
      </c>
      <c r="L2746" s="54">
        <f>IF(OR($B2746="",L$3&lt;$D2746+Настройки!$B$7),0,MAX(0,$E2746-MAX(0,SUMIFS(Тех_Движение!$G$2:$G$5111,Тех_Движение!$D$2:$D$5111,$C2746,Тех_Движение!$B$2:$B$5111,"&lt;="&amp;L$3)-$F2746)))</f>
        <v/>
      </c>
      <c r="M2746" s="54">
        <f>IF(OR($B2746="",M$3&lt;$D2746+Настройки!$B$7),0,MAX(0,$E2746-MAX(0,SUMIFS(Тех_Движение!$G$2:$G$5111,Тех_Движение!$D$2:$D$5111,$C2746,Тех_Движение!$B$2:$B$5111,"&lt;="&amp;M$3)-$F2746)))</f>
        <v/>
      </c>
      <c r="N2746" s="54">
        <f>IF(OR($B2746="",N$3&lt;$D2746+Настройки!$B$7),0,MAX(0,$E2746-MAX(0,SUMIFS(Тех_Движение!$G$2:$G$5111,Тех_Движение!$D$2:$D$5111,$C2746,Тех_Движение!$B$2:$B$5111,"&lt;="&amp;N$3)-$F2746)))</f>
        <v/>
      </c>
      <c r="O2746" s="54">
        <f>IF(OR($B2746="",O$3&lt;$D2746+Настройки!$B$7),0,MAX(0,$E2746-MAX(0,SUMIFS(Тех_Движение!$G$2:$G$5111,Тех_Движение!$D$2:$D$5111,$C2746,Тех_Движение!$B$2:$B$5111,"&lt;="&amp;O$3)-$F2746)))</f>
        <v/>
      </c>
      <c r="P2746" s="54">
        <f>IF(OR($B2746="",P$3&lt;$D2746+Настройки!$B$7),0,MAX(0,$E2746-MAX(0,SUMIFS(Тех_Движение!$G$2:$G$5111,Тех_Движение!$D$2:$D$5111,$C2746,Тех_Движение!$B$2:$B$5111,"&lt;="&amp;P$3)-$F2746)))</f>
        <v/>
      </c>
      <c r="Q2746" s="54">
        <f>IF(OR($B2746="",Q$3&lt;$D2746+Настройки!$B$7),0,MAX(0,$E2746-MAX(0,SUMIFS(Тех_Движение!$G$2:$G$5111,Тех_Движение!$D$2:$D$5111,$C2746,Тех_Движение!$B$2:$B$5111,"&lt;="&amp;Q$3)-$F2746)))</f>
        <v/>
      </c>
      <c r="R2746" s="54">
        <f>IF($B2746="","",SUM($K2746:$Q2746))</f>
        <v/>
      </c>
      <c r="S2746" s="56">
        <f>IF($B2746="","",VLOOKUP($C2746,Настройки!$A$11:$L$17,9,FALSE))</f>
        <v/>
      </c>
      <c r="T2746" s="56">
        <f>IF($B2746="","",$R2746*$S2746)</f>
        <v/>
      </c>
    </row>
    <row r="2747">
      <c r="A2747" s="20">
        <f>Тех_Движение!$A$2744</f>
        <v/>
      </c>
      <c r="B2747" s="20">
        <f>IF(Тех_Движение!$F$2744&gt;0,Тех_Движение!$I$2744,"")</f>
        <v/>
      </c>
      <c r="C2747" s="20">
        <f>IF($B2747="","",Тех_Движение!$D$2744)</f>
        <v/>
      </c>
      <c r="D2747" s="42">
        <f>IF($B2747="","",Тех_Движение!$B$2744)</f>
        <v/>
      </c>
      <c r="E2747" s="54">
        <f>IF($B2747="","",Тех_Движение!$F$2744)</f>
        <v/>
      </c>
      <c r="F2747" s="54">
        <f>IF($B2747="","",SUMIFS($E$5:$E2746,$C$5:$C2746,$C2747))</f>
        <v/>
      </c>
      <c r="G2747" s="54">
        <f>IF($B2747="","",MAX(0,$E2747-MAX(0,SUMIFS(Тех_Движение!$G$2:$G$5111,Тех_Движение!$D$2:$D$5111,$C2747,Тех_Движение!$B$2:$B$5111,"&lt;="&amp;Настройки!$B$5-1)-$F2747)))</f>
        <v/>
      </c>
      <c r="H2747" s="54">
        <f>IF($B2747="","",IF(AND($D2747&gt;=Настройки!$B$5,$D2747&lt;=Настройки!$B$6),$E2747,0))</f>
        <v/>
      </c>
      <c r="I2747" s="54">
        <f>IF($B2747="","",$G2747+$H2747-$J2747)</f>
        <v/>
      </c>
      <c r="J2747" s="54">
        <f>IF($B2747="","",MAX(0,$E2747-MAX(0,SUMIFS(Тех_Движение!$G$2:$G$5111,Тех_Движение!$D$2:$D$5111,$C2747,Тех_Движение!$B$2:$B$5111,"&lt;="&amp;Настройки!$B$6)-$F2747)))</f>
        <v/>
      </c>
      <c r="K2747" s="54">
        <f>IF(OR($B2747="",K$3&lt;$D2747+Настройки!$B$7),0,MAX(0,$E2747-MAX(0,SUMIFS(Тех_Движение!$G$2:$G$5111,Тех_Движение!$D$2:$D$5111,$C2747,Тех_Движение!$B$2:$B$5111,"&lt;="&amp;K$3)-$F2747)))</f>
        <v/>
      </c>
      <c r="L2747" s="54">
        <f>IF(OR($B2747="",L$3&lt;$D2747+Настройки!$B$7),0,MAX(0,$E2747-MAX(0,SUMIFS(Тех_Движение!$G$2:$G$5111,Тех_Движение!$D$2:$D$5111,$C2747,Тех_Движение!$B$2:$B$5111,"&lt;="&amp;L$3)-$F2747)))</f>
        <v/>
      </c>
      <c r="M2747" s="54">
        <f>IF(OR($B2747="",M$3&lt;$D2747+Настройки!$B$7),0,MAX(0,$E2747-MAX(0,SUMIFS(Тех_Движение!$G$2:$G$5111,Тех_Движение!$D$2:$D$5111,$C2747,Тех_Движение!$B$2:$B$5111,"&lt;="&amp;M$3)-$F2747)))</f>
        <v/>
      </c>
      <c r="N2747" s="54">
        <f>IF(OR($B2747="",N$3&lt;$D2747+Настройки!$B$7),0,MAX(0,$E2747-MAX(0,SUMIFS(Тех_Движение!$G$2:$G$5111,Тех_Движение!$D$2:$D$5111,$C2747,Тех_Движение!$B$2:$B$5111,"&lt;="&amp;N$3)-$F2747)))</f>
        <v/>
      </c>
      <c r="O2747" s="54">
        <f>IF(OR($B2747="",O$3&lt;$D2747+Настройки!$B$7),0,MAX(0,$E2747-MAX(0,SUMIFS(Тех_Движение!$G$2:$G$5111,Тех_Движение!$D$2:$D$5111,$C2747,Тех_Движение!$B$2:$B$5111,"&lt;="&amp;O$3)-$F2747)))</f>
        <v/>
      </c>
      <c r="P2747" s="54">
        <f>IF(OR($B2747="",P$3&lt;$D2747+Настройки!$B$7),0,MAX(0,$E2747-MAX(0,SUMIFS(Тех_Движение!$G$2:$G$5111,Тех_Движение!$D$2:$D$5111,$C2747,Тех_Движение!$B$2:$B$5111,"&lt;="&amp;P$3)-$F2747)))</f>
        <v/>
      </c>
      <c r="Q2747" s="54">
        <f>IF(OR($B2747="",Q$3&lt;$D2747+Настройки!$B$7),0,MAX(0,$E2747-MAX(0,SUMIFS(Тех_Движение!$G$2:$G$5111,Тех_Движение!$D$2:$D$5111,$C2747,Тех_Движение!$B$2:$B$5111,"&lt;="&amp;Q$3)-$F2747)))</f>
        <v/>
      </c>
      <c r="R2747" s="54">
        <f>IF($B2747="","",SUM($K2747:$Q2747))</f>
        <v/>
      </c>
      <c r="S2747" s="56">
        <f>IF($B2747="","",VLOOKUP($C2747,Настройки!$A$11:$L$17,9,FALSE))</f>
        <v/>
      </c>
      <c r="T2747" s="56">
        <f>IF($B2747="","",$R2747*$S2747)</f>
        <v/>
      </c>
    </row>
    <row r="2748">
      <c r="A2748" s="20">
        <f>Тех_Движение!$A$2745</f>
        <v/>
      </c>
      <c r="B2748" s="20">
        <f>IF(Тех_Движение!$F$2745&gt;0,Тех_Движение!$I$2745,"")</f>
        <v/>
      </c>
      <c r="C2748" s="20">
        <f>IF($B2748="","",Тех_Движение!$D$2745)</f>
        <v/>
      </c>
      <c r="D2748" s="42">
        <f>IF($B2748="","",Тех_Движение!$B$2745)</f>
        <v/>
      </c>
      <c r="E2748" s="54">
        <f>IF($B2748="","",Тех_Движение!$F$2745)</f>
        <v/>
      </c>
      <c r="F2748" s="54">
        <f>IF($B2748="","",SUMIFS($E$5:$E2747,$C$5:$C2747,$C2748))</f>
        <v/>
      </c>
      <c r="G2748" s="54">
        <f>IF($B2748="","",MAX(0,$E2748-MAX(0,SUMIFS(Тех_Движение!$G$2:$G$5111,Тех_Движение!$D$2:$D$5111,$C2748,Тех_Движение!$B$2:$B$5111,"&lt;="&amp;Настройки!$B$5-1)-$F2748)))</f>
        <v/>
      </c>
      <c r="H2748" s="54">
        <f>IF($B2748="","",IF(AND($D2748&gt;=Настройки!$B$5,$D2748&lt;=Настройки!$B$6),$E2748,0))</f>
        <v/>
      </c>
      <c r="I2748" s="54">
        <f>IF($B2748="","",$G2748+$H2748-$J2748)</f>
        <v/>
      </c>
      <c r="J2748" s="54">
        <f>IF($B2748="","",MAX(0,$E2748-MAX(0,SUMIFS(Тех_Движение!$G$2:$G$5111,Тех_Движение!$D$2:$D$5111,$C2748,Тех_Движение!$B$2:$B$5111,"&lt;="&amp;Настройки!$B$6)-$F2748)))</f>
        <v/>
      </c>
      <c r="K2748" s="54">
        <f>IF(OR($B2748="",K$3&lt;$D2748+Настройки!$B$7),0,MAX(0,$E2748-MAX(0,SUMIFS(Тех_Движение!$G$2:$G$5111,Тех_Движение!$D$2:$D$5111,$C2748,Тех_Движение!$B$2:$B$5111,"&lt;="&amp;K$3)-$F2748)))</f>
        <v/>
      </c>
      <c r="L2748" s="54">
        <f>IF(OR($B2748="",L$3&lt;$D2748+Настройки!$B$7),0,MAX(0,$E2748-MAX(0,SUMIFS(Тех_Движение!$G$2:$G$5111,Тех_Движение!$D$2:$D$5111,$C2748,Тех_Движение!$B$2:$B$5111,"&lt;="&amp;L$3)-$F2748)))</f>
        <v/>
      </c>
      <c r="M2748" s="54">
        <f>IF(OR($B2748="",M$3&lt;$D2748+Настройки!$B$7),0,MAX(0,$E2748-MAX(0,SUMIFS(Тех_Движение!$G$2:$G$5111,Тех_Движение!$D$2:$D$5111,$C2748,Тех_Движение!$B$2:$B$5111,"&lt;="&amp;M$3)-$F2748)))</f>
        <v/>
      </c>
      <c r="N2748" s="54">
        <f>IF(OR($B2748="",N$3&lt;$D2748+Настройки!$B$7),0,MAX(0,$E2748-MAX(0,SUMIFS(Тех_Движение!$G$2:$G$5111,Тех_Движение!$D$2:$D$5111,$C2748,Тех_Движение!$B$2:$B$5111,"&lt;="&amp;N$3)-$F2748)))</f>
        <v/>
      </c>
      <c r="O2748" s="54">
        <f>IF(OR($B2748="",O$3&lt;$D2748+Настройки!$B$7),0,MAX(0,$E2748-MAX(0,SUMIFS(Тех_Движение!$G$2:$G$5111,Тех_Движение!$D$2:$D$5111,$C2748,Тех_Движение!$B$2:$B$5111,"&lt;="&amp;O$3)-$F2748)))</f>
        <v/>
      </c>
      <c r="P2748" s="54">
        <f>IF(OR($B2748="",P$3&lt;$D2748+Настройки!$B$7),0,MAX(0,$E2748-MAX(0,SUMIFS(Тех_Движение!$G$2:$G$5111,Тех_Движение!$D$2:$D$5111,$C2748,Тех_Движение!$B$2:$B$5111,"&lt;="&amp;P$3)-$F2748)))</f>
        <v/>
      </c>
      <c r="Q2748" s="54">
        <f>IF(OR($B2748="",Q$3&lt;$D2748+Настройки!$B$7),0,MAX(0,$E2748-MAX(0,SUMIFS(Тех_Движение!$G$2:$G$5111,Тех_Движение!$D$2:$D$5111,$C2748,Тех_Движение!$B$2:$B$5111,"&lt;="&amp;Q$3)-$F2748)))</f>
        <v/>
      </c>
      <c r="R2748" s="54">
        <f>IF($B2748="","",SUM($K2748:$Q2748))</f>
        <v/>
      </c>
      <c r="S2748" s="56">
        <f>IF($B2748="","",VLOOKUP($C2748,Настройки!$A$11:$L$17,9,FALSE))</f>
        <v/>
      </c>
      <c r="T2748" s="56">
        <f>IF($B2748="","",$R2748*$S2748)</f>
        <v/>
      </c>
    </row>
    <row r="2749">
      <c r="A2749" s="20">
        <f>Тех_Движение!$A$2746</f>
        <v/>
      </c>
      <c r="B2749" s="20">
        <f>IF(Тех_Движение!$F$2746&gt;0,Тех_Движение!$I$2746,"")</f>
        <v/>
      </c>
      <c r="C2749" s="20">
        <f>IF($B2749="","",Тех_Движение!$D$2746)</f>
        <v/>
      </c>
      <c r="D2749" s="42">
        <f>IF($B2749="","",Тех_Движение!$B$2746)</f>
        <v/>
      </c>
      <c r="E2749" s="54">
        <f>IF($B2749="","",Тех_Движение!$F$2746)</f>
        <v/>
      </c>
      <c r="F2749" s="54">
        <f>IF($B2749="","",SUMIFS($E$5:$E2748,$C$5:$C2748,$C2749))</f>
        <v/>
      </c>
      <c r="G2749" s="54">
        <f>IF($B2749="","",MAX(0,$E2749-MAX(0,SUMIFS(Тех_Движение!$G$2:$G$5111,Тех_Движение!$D$2:$D$5111,$C2749,Тех_Движение!$B$2:$B$5111,"&lt;="&amp;Настройки!$B$5-1)-$F2749)))</f>
        <v/>
      </c>
      <c r="H2749" s="54">
        <f>IF($B2749="","",IF(AND($D2749&gt;=Настройки!$B$5,$D2749&lt;=Настройки!$B$6),$E2749,0))</f>
        <v/>
      </c>
      <c r="I2749" s="54">
        <f>IF($B2749="","",$G2749+$H2749-$J2749)</f>
        <v/>
      </c>
      <c r="J2749" s="54">
        <f>IF($B2749="","",MAX(0,$E2749-MAX(0,SUMIFS(Тех_Движение!$G$2:$G$5111,Тех_Движение!$D$2:$D$5111,$C2749,Тех_Движение!$B$2:$B$5111,"&lt;="&amp;Настройки!$B$6)-$F2749)))</f>
        <v/>
      </c>
      <c r="K2749" s="54">
        <f>IF(OR($B2749="",K$3&lt;$D2749+Настройки!$B$7),0,MAX(0,$E2749-MAX(0,SUMIFS(Тех_Движение!$G$2:$G$5111,Тех_Движение!$D$2:$D$5111,$C2749,Тех_Движение!$B$2:$B$5111,"&lt;="&amp;K$3)-$F2749)))</f>
        <v/>
      </c>
      <c r="L2749" s="54">
        <f>IF(OR($B2749="",L$3&lt;$D2749+Настройки!$B$7),0,MAX(0,$E2749-MAX(0,SUMIFS(Тех_Движение!$G$2:$G$5111,Тех_Движение!$D$2:$D$5111,$C2749,Тех_Движение!$B$2:$B$5111,"&lt;="&amp;L$3)-$F2749)))</f>
        <v/>
      </c>
      <c r="M2749" s="54">
        <f>IF(OR($B2749="",M$3&lt;$D2749+Настройки!$B$7),0,MAX(0,$E2749-MAX(0,SUMIFS(Тех_Движение!$G$2:$G$5111,Тех_Движение!$D$2:$D$5111,$C2749,Тех_Движение!$B$2:$B$5111,"&lt;="&amp;M$3)-$F2749)))</f>
        <v/>
      </c>
      <c r="N2749" s="54">
        <f>IF(OR($B2749="",N$3&lt;$D2749+Настройки!$B$7),0,MAX(0,$E2749-MAX(0,SUMIFS(Тех_Движение!$G$2:$G$5111,Тех_Движение!$D$2:$D$5111,$C2749,Тех_Движение!$B$2:$B$5111,"&lt;="&amp;N$3)-$F2749)))</f>
        <v/>
      </c>
      <c r="O2749" s="54">
        <f>IF(OR($B2749="",O$3&lt;$D2749+Настройки!$B$7),0,MAX(0,$E2749-MAX(0,SUMIFS(Тех_Движение!$G$2:$G$5111,Тех_Движение!$D$2:$D$5111,$C2749,Тех_Движение!$B$2:$B$5111,"&lt;="&amp;O$3)-$F2749)))</f>
        <v/>
      </c>
      <c r="P2749" s="54">
        <f>IF(OR($B2749="",P$3&lt;$D2749+Настройки!$B$7),0,MAX(0,$E2749-MAX(0,SUMIFS(Тех_Движение!$G$2:$G$5111,Тех_Движение!$D$2:$D$5111,$C2749,Тех_Движение!$B$2:$B$5111,"&lt;="&amp;P$3)-$F2749)))</f>
        <v/>
      </c>
      <c r="Q2749" s="54">
        <f>IF(OR($B2749="",Q$3&lt;$D2749+Настройки!$B$7),0,MAX(0,$E2749-MAX(0,SUMIFS(Тех_Движение!$G$2:$G$5111,Тех_Движение!$D$2:$D$5111,$C2749,Тех_Движение!$B$2:$B$5111,"&lt;="&amp;Q$3)-$F2749)))</f>
        <v/>
      </c>
      <c r="R2749" s="54">
        <f>IF($B2749="","",SUM($K2749:$Q2749))</f>
        <v/>
      </c>
      <c r="S2749" s="56">
        <f>IF($B2749="","",VLOOKUP($C2749,Настройки!$A$11:$L$17,9,FALSE))</f>
        <v/>
      </c>
      <c r="T2749" s="56">
        <f>IF($B2749="","",$R2749*$S2749)</f>
        <v/>
      </c>
    </row>
    <row r="2750">
      <c r="A2750" s="20">
        <f>Тех_Движение!$A$2747</f>
        <v/>
      </c>
      <c r="B2750" s="20">
        <f>IF(Тех_Движение!$F$2747&gt;0,Тех_Движение!$I$2747,"")</f>
        <v/>
      </c>
      <c r="C2750" s="20">
        <f>IF($B2750="","",Тех_Движение!$D$2747)</f>
        <v/>
      </c>
      <c r="D2750" s="42">
        <f>IF($B2750="","",Тех_Движение!$B$2747)</f>
        <v/>
      </c>
      <c r="E2750" s="54">
        <f>IF($B2750="","",Тех_Движение!$F$2747)</f>
        <v/>
      </c>
      <c r="F2750" s="54">
        <f>IF($B2750="","",SUMIFS($E$5:$E2749,$C$5:$C2749,$C2750))</f>
        <v/>
      </c>
      <c r="G2750" s="54">
        <f>IF($B2750="","",MAX(0,$E2750-MAX(0,SUMIFS(Тех_Движение!$G$2:$G$5111,Тех_Движение!$D$2:$D$5111,$C2750,Тех_Движение!$B$2:$B$5111,"&lt;="&amp;Настройки!$B$5-1)-$F2750)))</f>
        <v/>
      </c>
      <c r="H2750" s="54">
        <f>IF($B2750="","",IF(AND($D2750&gt;=Настройки!$B$5,$D2750&lt;=Настройки!$B$6),$E2750,0))</f>
        <v/>
      </c>
      <c r="I2750" s="54">
        <f>IF($B2750="","",$G2750+$H2750-$J2750)</f>
        <v/>
      </c>
      <c r="J2750" s="54">
        <f>IF($B2750="","",MAX(0,$E2750-MAX(0,SUMIFS(Тех_Движение!$G$2:$G$5111,Тех_Движение!$D$2:$D$5111,$C2750,Тех_Движение!$B$2:$B$5111,"&lt;="&amp;Настройки!$B$6)-$F2750)))</f>
        <v/>
      </c>
      <c r="K2750" s="54">
        <f>IF(OR($B2750="",K$3&lt;$D2750+Настройки!$B$7),0,MAX(0,$E2750-MAX(0,SUMIFS(Тех_Движение!$G$2:$G$5111,Тех_Движение!$D$2:$D$5111,$C2750,Тех_Движение!$B$2:$B$5111,"&lt;="&amp;K$3)-$F2750)))</f>
        <v/>
      </c>
      <c r="L2750" s="54">
        <f>IF(OR($B2750="",L$3&lt;$D2750+Настройки!$B$7),0,MAX(0,$E2750-MAX(0,SUMIFS(Тех_Движение!$G$2:$G$5111,Тех_Движение!$D$2:$D$5111,$C2750,Тех_Движение!$B$2:$B$5111,"&lt;="&amp;L$3)-$F2750)))</f>
        <v/>
      </c>
      <c r="M2750" s="54">
        <f>IF(OR($B2750="",M$3&lt;$D2750+Настройки!$B$7),0,MAX(0,$E2750-MAX(0,SUMIFS(Тех_Движение!$G$2:$G$5111,Тех_Движение!$D$2:$D$5111,$C2750,Тех_Движение!$B$2:$B$5111,"&lt;="&amp;M$3)-$F2750)))</f>
        <v/>
      </c>
      <c r="N2750" s="54">
        <f>IF(OR($B2750="",N$3&lt;$D2750+Настройки!$B$7),0,MAX(0,$E2750-MAX(0,SUMIFS(Тех_Движение!$G$2:$G$5111,Тех_Движение!$D$2:$D$5111,$C2750,Тех_Движение!$B$2:$B$5111,"&lt;="&amp;N$3)-$F2750)))</f>
        <v/>
      </c>
      <c r="O2750" s="54">
        <f>IF(OR($B2750="",O$3&lt;$D2750+Настройки!$B$7),0,MAX(0,$E2750-MAX(0,SUMIFS(Тех_Движение!$G$2:$G$5111,Тех_Движение!$D$2:$D$5111,$C2750,Тех_Движение!$B$2:$B$5111,"&lt;="&amp;O$3)-$F2750)))</f>
        <v/>
      </c>
      <c r="P2750" s="54">
        <f>IF(OR($B2750="",P$3&lt;$D2750+Настройки!$B$7),0,MAX(0,$E2750-MAX(0,SUMIFS(Тех_Движение!$G$2:$G$5111,Тех_Движение!$D$2:$D$5111,$C2750,Тех_Движение!$B$2:$B$5111,"&lt;="&amp;P$3)-$F2750)))</f>
        <v/>
      </c>
      <c r="Q2750" s="54">
        <f>IF(OR($B2750="",Q$3&lt;$D2750+Настройки!$B$7),0,MAX(0,$E2750-MAX(0,SUMIFS(Тех_Движение!$G$2:$G$5111,Тех_Движение!$D$2:$D$5111,$C2750,Тех_Движение!$B$2:$B$5111,"&lt;="&amp;Q$3)-$F2750)))</f>
        <v/>
      </c>
      <c r="R2750" s="54">
        <f>IF($B2750="","",SUM($K2750:$Q2750))</f>
        <v/>
      </c>
      <c r="S2750" s="56">
        <f>IF($B2750="","",VLOOKUP($C2750,Настройки!$A$11:$L$17,9,FALSE))</f>
        <v/>
      </c>
      <c r="T2750" s="56">
        <f>IF($B2750="","",$R2750*$S2750)</f>
        <v/>
      </c>
    </row>
    <row r="2751">
      <c r="A2751" s="20">
        <f>Тех_Движение!$A$2748</f>
        <v/>
      </c>
      <c r="B2751" s="20">
        <f>IF(Тех_Движение!$F$2748&gt;0,Тех_Движение!$I$2748,"")</f>
        <v/>
      </c>
      <c r="C2751" s="20">
        <f>IF($B2751="","",Тех_Движение!$D$2748)</f>
        <v/>
      </c>
      <c r="D2751" s="42">
        <f>IF($B2751="","",Тех_Движение!$B$2748)</f>
        <v/>
      </c>
      <c r="E2751" s="54">
        <f>IF($B2751="","",Тех_Движение!$F$2748)</f>
        <v/>
      </c>
      <c r="F2751" s="54">
        <f>IF($B2751="","",SUMIFS($E$5:$E2750,$C$5:$C2750,$C2751))</f>
        <v/>
      </c>
      <c r="G2751" s="54">
        <f>IF($B2751="","",MAX(0,$E2751-MAX(0,SUMIFS(Тех_Движение!$G$2:$G$5111,Тех_Движение!$D$2:$D$5111,$C2751,Тех_Движение!$B$2:$B$5111,"&lt;="&amp;Настройки!$B$5-1)-$F2751)))</f>
        <v/>
      </c>
      <c r="H2751" s="54">
        <f>IF($B2751="","",IF(AND($D2751&gt;=Настройки!$B$5,$D2751&lt;=Настройки!$B$6),$E2751,0))</f>
        <v/>
      </c>
      <c r="I2751" s="54">
        <f>IF($B2751="","",$G2751+$H2751-$J2751)</f>
        <v/>
      </c>
      <c r="J2751" s="54">
        <f>IF($B2751="","",MAX(0,$E2751-MAX(0,SUMIFS(Тех_Движение!$G$2:$G$5111,Тех_Движение!$D$2:$D$5111,$C2751,Тех_Движение!$B$2:$B$5111,"&lt;="&amp;Настройки!$B$6)-$F2751)))</f>
        <v/>
      </c>
      <c r="K2751" s="54">
        <f>IF(OR($B2751="",K$3&lt;$D2751+Настройки!$B$7),0,MAX(0,$E2751-MAX(0,SUMIFS(Тех_Движение!$G$2:$G$5111,Тех_Движение!$D$2:$D$5111,$C2751,Тех_Движение!$B$2:$B$5111,"&lt;="&amp;K$3)-$F2751)))</f>
        <v/>
      </c>
      <c r="L2751" s="54">
        <f>IF(OR($B2751="",L$3&lt;$D2751+Настройки!$B$7),0,MAX(0,$E2751-MAX(0,SUMIFS(Тех_Движение!$G$2:$G$5111,Тех_Движение!$D$2:$D$5111,$C2751,Тех_Движение!$B$2:$B$5111,"&lt;="&amp;L$3)-$F2751)))</f>
        <v/>
      </c>
      <c r="M2751" s="54">
        <f>IF(OR($B2751="",M$3&lt;$D2751+Настройки!$B$7),0,MAX(0,$E2751-MAX(0,SUMIFS(Тех_Движение!$G$2:$G$5111,Тех_Движение!$D$2:$D$5111,$C2751,Тех_Движение!$B$2:$B$5111,"&lt;="&amp;M$3)-$F2751)))</f>
        <v/>
      </c>
      <c r="N2751" s="54">
        <f>IF(OR($B2751="",N$3&lt;$D2751+Настройки!$B$7),0,MAX(0,$E2751-MAX(0,SUMIFS(Тех_Движение!$G$2:$G$5111,Тех_Движение!$D$2:$D$5111,$C2751,Тех_Движение!$B$2:$B$5111,"&lt;="&amp;N$3)-$F2751)))</f>
        <v/>
      </c>
      <c r="O2751" s="54">
        <f>IF(OR($B2751="",O$3&lt;$D2751+Настройки!$B$7),0,MAX(0,$E2751-MAX(0,SUMIFS(Тех_Движение!$G$2:$G$5111,Тех_Движение!$D$2:$D$5111,$C2751,Тех_Движение!$B$2:$B$5111,"&lt;="&amp;O$3)-$F2751)))</f>
        <v/>
      </c>
      <c r="P2751" s="54">
        <f>IF(OR($B2751="",P$3&lt;$D2751+Настройки!$B$7),0,MAX(0,$E2751-MAX(0,SUMIFS(Тех_Движение!$G$2:$G$5111,Тех_Движение!$D$2:$D$5111,$C2751,Тех_Движение!$B$2:$B$5111,"&lt;="&amp;P$3)-$F2751)))</f>
        <v/>
      </c>
      <c r="Q2751" s="54">
        <f>IF(OR($B2751="",Q$3&lt;$D2751+Настройки!$B$7),0,MAX(0,$E2751-MAX(0,SUMIFS(Тех_Движение!$G$2:$G$5111,Тех_Движение!$D$2:$D$5111,$C2751,Тех_Движение!$B$2:$B$5111,"&lt;="&amp;Q$3)-$F2751)))</f>
        <v/>
      </c>
      <c r="R2751" s="54">
        <f>IF($B2751="","",SUM($K2751:$Q2751))</f>
        <v/>
      </c>
      <c r="S2751" s="56">
        <f>IF($B2751="","",VLOOKUP($C2751,Настройки!$A$11:$L$17,9,FALSE))</f>
        <v/>
      </c>
      <c r="T2751" s="56">
        <f>IF($B2751="","",$R2751*$S2751)</f>
        <v/>
      </c>
    </row>
    <row r="2752">
      <c r="A2752" s="20">
        <f>Тех_Движение!$A$2749</f>
        <v/>
      </c>
      <c r="B2752" s="20">
        <f>IF(Тех_Движение!$F$2749&gt;0,Тех_Движение!$I$2749,"")</f>
        <v/>
      </c>
      <c r="C2752" s="20">
        <f>IF($B2752="","",Тех_Движение!$D$2749)</f>
        <v/>
      </c>
      <c r="D2752" s="42">
        <f>IF($B2752="","",Тех_Движение!$B$2749)</f>
        <v/>
      </c>
      <c r="E2752" s="54">
        <f>IF($B2752="","",Тех_Движение!$F$2749)</f>
        <v/>
      </c>
      <c r="F2752" s="54">
        <f>IF($B2752="","",SUMIFS($E$5:$E2751,$C$5:$C2751,$C2752))</f>
        <v/>
      </c>
      <c r="G2752" s="54">
        <f>IF($B2752="","",MAX(0,$E2752-MAX(0,SUMIFS(Тех_Движение!$G$2:$G$5111,Тех_Движение!$D$2:$D$5111,$C2752,Тех_Движение!$B$2:$B$5111,"&lt;="&amp;Настройки!$B$5-1)-$F2752)))</f>
        <v/>
      </c>
      <c r="H2752" s="54">
        <f>IF($B2752="","",IF(AND($D2752&gt;=Настройки!$B$5,$D2752&lt;=Настройки!$B$6),$E2752,0))</f>
        <v/>
      </c>
      <c r="I2752" s="54">
        <f>IF($B2752="","",$G2752+$H2752-$J2752)</f>
        <v/>
      </c>
      <c r="J2752" s="54">
        <f>IF($B2752="","",MAX(0,$E2752-MAX(0,SUMIFS(Тех_Движение!$G$2:$G$5111,Тех_Движение!$D$2:$D$5111,$C2752,Тех_Движение!$B$2:$B$5111,"&lt;="&amp;Настройки!$B$6)-$F2752)))</f>
        <v/>
      </c>
      <c r="K2752" s="54">
        <f>IF(OR($B2752="",K$3&lt;$D2752+Настройки!$B$7),0,MAX(0,$E2752-MAX(0,SUMIFS(Тех_Движение!$G$2:$G$5111,Тех_Движение!$D$2:$D$5111,$C2752,Тех_Движение!$B$2:$B$5111,"&lt;="&amp;K$3)-$F2752)))</f>
        <v/>
      </c>
      <c r="L2752" s="54">
        <f>IF(OR($B2752="",L$3&lt;$D2752+Настройки!$B$7),0,MAX(0,$E2752-MAX(0,SUMIFS(Тех_Движение!$G$2:$G$5111,Тех_Движение!$D$2:$D$5111,$C2752,Тех_Движение!$B$2:$B$5111,"&lt;="&amp;L$3)-$F2752)))</f>
        <v/>
      </c>
      <c r="M2752" s="54">
        <f>IF(OR($B2752="",M$3&lt;$D2752+Настройки!$B$7),0,MAX(0,$E2752-MAX(0,SUMIFS(Тех_Движение!$G$2:$G$5111,Тех_Движение!$D$2:$D$5111,$C2752,Тех_Движение!$B$2:$B$5111,"&lt;="&amp;M$3)-$F2752)))</f>
        <v/>
      </c>
      <c r="N2752" s="54">
        <f>IF(OR($B2752="",N$3&lt;$D2752+Настройки!$B$7),0,MAX(0,$E2752-MAX(0,SUMIFS(Тех_Движение!$G$2:$G$5111,Тех_Движение!$D$2:$D$5111,$C2752,Тех_Движение!$B$2:$B$5111,"&lt;="&amp;N$3)-$F2752)))</f>
        <v/>
      </c>
      <c r="O2752" s="54">
        <f>IF(OR($B2752="",O$3&lt;$D2752+Настройки!$B$7),0,MAX(0,$E2752-MAX(0,SUMIFS(Тех_Движение!$G$2:$G$5111,Тех_Движение!$D$2:$D$5111,$C2752,Тех_Движение!$B$2:$B$5111,"&lt;="&amp;O$3)-$F2752)))</f>
        <v/>
      </c>
      <c r="P2752" s="54">
        <f>IF(OR($B2752="",P$3&lt;$D2752+Настройки!$B$7),0,MAX(0,$E2752-MAX(0,SUMIFS(Тех_Движение!$G$2:$G$5111,Тех_Движение!$D$2:$D$5111,$C2752,Тех_Движение!$B$2:$B$5111,"&lt;="&amp;P$3)-$F2752)))</f>
        <v/>
      </c>
      <c r="Q2752" s="54">
        <f>IF(OR($B2752="",Q$3&lt;$D2752+Настройки!$B$7),0,MAX(0,$E2752-MAX(0,SUMIFS(Тех_Движение!$G$2:$G$5111,Тех_Движение!$D$2:$D$5111,$C2752,Тех_Движение!$B$2:$B$5111,"&lt;="&amp;Q$3)-$F2752)))</f>
        <v/>
      </c>
      <c r="R2752" s="54">
        <f>IF($B2752="","",SUM($K2752:$Q2752))</f>
        <v/>
      </c>
      <c r="S2752" s="56">
        <f>IF($B2752="","",VLOOKUP($C2752,Настройки!$A$11:$L$17,9,FALSE))</f>
        <v/>
      </c>
      <c r="T2752" s="56">
        <f>IF($B2752="","",$R2752*$S2752)</f>
        <v/>
      </c>
    </row>
    <row r="2753">
      <c r="A2753" s="20">
        <f>Тех_Движение!$A$2750</f>
        <v/>
      </c>
      <c r="B2753" s="20">
        <f>IF(Тех_Движение!$F$2750&gt;0,Тех_Движение!$I$2750,"")</f>
        <v/>
      </c>
      <c r="C2753" s="20">
        <f>IF($B2753="","",Тех_Движение!$D$2750)</f>
        <v/>
      </c>
      <c r="D2753" s="42">
        <f>IF($B2753="","",Тех_Движение!$B$2750)</f>
        <v/>
      </c>
      <c r="E2753" s="54">
        <f>IF($B2753="","",Тех_Движение!$F$2750)</f>
        <v/>
      </c>
      <c r="F2753" s="54">
        <f>IF($B2753="","",SUMIFS($E$5:$E2752,$C$5:$C2752,$C2753))</f>
        <v/>
      </c>
      <c r="G2753" s="54">
        <f>IF($B2753="","",MAX(0,$E2753-MAX(0,SUMIFS(Тех_Движение!$G$2:$G$5111,Тех_Движение!$D$2:$D$5111,$C2753,Тех_Движение!$B$2:$B$5111,"&lt;="&amp;Настройки!$B$5-1)-$F2753)))</f>
        <v/>
      </c>
      <c r="H2753" s="54">
        <f>IF($B2753="","",IF(AND($D2753&gt;=Настройки!$B$5,$D2753&lt;=Настройки!$B$6),$E2753,0))</f>
        <v/>
      </c>
      <c r="I2753" s="54">
        <f>IF($B2753="","",$G2753+$H2753-$J2753)</f>
        <v/>
      </c>
      <c r="J2753" s="54">
        <f>IF($B2753="","",MAX(0,$E2753-MAX(0,SUMIFS(Тех_Движение!$G$2:$G$5111,Тех_Движение!$D$2:$D$5111,$C2753,Тех_Движение!$B$2:$B$5111,"&lt;="&amp;Настройки!$B$6)-$F2753)))</f>
        <v/>
      </c>
      <c r="K2753" s="54">
        <f>IF(OR($B2753="",K$3&lt;$D2753+Настройки!$B$7),0,MAX(0,$E2753-MAX(0,SUMIFS(Тех_Движение!$G$2:$G$5111,Тех_Движение!$D$2:$D$5111,$C2753,Тех_Движение!$B$2:$B$5111,"&lt;="&amp;K$3)-$F2753)))</f>
        <v/>
      </c>
      <c r="L2753" s="54">
        <f>IF(OR($B2753="",L$3&lt;$D2753+Настройки!$B$7),0,MAX(0,$E2753-MAX(0,SUMIFS(Тех_Движение!$G$2:$G$5111,Тех_Движение!$D$2:$D$5111,$C2753,Тех_Движение!$B$2:$B$5111,"&lt;="&amp;L$3)-$F2753)))</f>
        <v/>
      </c>
      <c r="M2753" s="54">
        <f>IF(OR($B2753="",M$3&lt;$D2753+Настройки!$B$7),0,MAX(0,$E2753-MAX(0,SUMIFS(Тех_Движение!$G$2:$G$5111,Тех_Движение!$D$2:$D$5111,$C2753,Тех_Движение!$B$2:$B$5111,"&lt;="&amp;M$3)-$F2753)))</f>
        <v/>
      </c>
      <c r="N2753" s="54">
        <f>IF(OR($B2753="",N$3&lt;$D2753+Настройки!$B$7),0,MAX(0,$E2753-MAX(0,SUMIFS(Тех_Движение!$G$2:$G$5111,Тех_Движение!$D$2:$D$5111,$C2753,Тех_Движение!$B$2:$B$5111,"&lt;="&amp;N$3)-$F2753)))</f>
        <v/>
      </c>
      <c r="O2753" s="54">
        <f>IF(OR($B2753="",O$3&lt;$D2753+Настройки!$B$7),0,MAX(0,$E2753-MAX(0,SUMIFS(Тех_Движение!$G$2:$G$5111,Тех_Движение!$D$2:$D$5111,$C2753,Тех_Движение!$B$2:$B$5111,"&lt;="&amp;O$3)-$F2753)))</f>
        <v/>
      </c>
      <c r="P2753" s="54">
        <f>IF(OR($B2753="",P$3&lt;$D2753+Настройки!$B$7),0,MAX(0,$E2753-MAX(0,SUMIFS(Тех_Движение!$G$2:$G$5111,Тех_Движение!$D$2:$D$5111,$C2753,Тех_Движение!$B$2:$B$5111,"&lt;="&amp;P$3)-$F2753)))</f>
        <v/>
      </c>
      <c r="Q2753" s="54">
        <f>IF(OR($B2753="",Q$3&lt;$D2753+Настройки!$B$7),0,MAX(0,$E2753-MAX(0,SUMIFS(Тех_Движение!$G$2:$G$5111,Тех_Движение!$D$2:$D$5111,$C2753,Тех_Движение!$B$2:$B$5111,"&lt;="&amp;Q$3)-$F2753)))</f>
        <v/>
      </c>
      <c r="R2753" s="54">
        <f>IF($B2753="","",SUM($K2753:$Q2753))</f>
        <v/>
      </c>
      <c r="S2753" s="56">
        <f>IF($B2753="","",VLOOKUP($C2753,Настройки!$A$11:$L$17,9,FALSE))</f>
        <v/>
      </c>
      <c r="T2753" s="56">
        <f>IF($B2753="","",$R2753*$S2753)</f>
        <v/>
      </c>
    </row>
    <row r="2754">
      <c r="A2754" s="20">
        <f>Тех_Движение!$A$2751</f>
        <v/>
      </c>
      <c r="B2754" s="20">
        <f>IF(Тех_Движение!$F$2751&gt;0,Тех_Движение!$I$2751,"")</f>
        <v/>
      </c>
      <c r="C2754" s="20">
        <f>IF($B2754="","",Тех_Движение!$D$2751)</f>
        <v/>
      </c>
      <c r="D2754" s="42">
        <f>IF($B2754="","",Тех_Движение!$B$2751)</f>
        <v/>
      </c>
      <c r="E2754" s="54">
        <f>IF($B2754="","",Тех_Движение!$F$2751)</f>
        <v/>
      </c>
      <c r="F2754" s="54">
        <f>IF($B2754="","",SUMIFS($E$5:$E2753,$C$5:$C2753,$C2754))</f>
        <v/>
      </c>
      <c r="G2754" s="54">
        <f>IF($B2754="","",MAX(0,$E2754-MAX(0,SUMIFS(Тех_Движение!$G$2:$G$5111,Тех_Движение!$D$2:$D$5111,$C2754,Тех_Движение!$B$2:$B$5111,"&lt;="&amp;Настройки!$B$5-1)-$F2754)))</f>
        <v/>
      </c>
      <c r="H2754" s="54">
        <f>IF($B2754="","",IF(AND($D2754&gt;=Настройки!$B$5,$D2754&lt;=Настройки!$B$6),$E2754,0))</f>
        <v/>
      </c>
      <c r="I2754" s="54">
        <f>IF($B2754="","",$G2754+$H2754-$J2754)</f>
        <v/>
      </c>
      <c r="J2754" s="54">
        <f>IF($B2754="","",MAX(0,$E2754-MAX(0,SUMIFS(Тех_Движение!$G$2:$G$5111,Тех_Движение!$D$2:$D$5111,$C2754,Тех_Движение!$B$2:$B$5111,"&lt;="&amp;Настройки!$B$6)-$F2754)))</f>
        <v/>
      </c>
      <c r="K2754" s="54">
        <f>IF(OR($B2754="",K$3&lt;$D2754+Настройки!$B$7),0,MAX(0,$E2754-MAX(0,SUMIFS(Тех_Движение!$G$2:$G$5111,Тех_Движение!$D$2:$D$5111,$C2754,Тех_Движение!$B$2:$B$5111,"&lt;="&amp;K$3)-$F2754)))</f>
        <v/>
      </c>
      <c r="L2754" s="54">
        <f>IF(OR($B2754="",L$3&lt;$D2754+Настройки!$B$7),0,MAX(0,$E2754-MAX(0,SUMIFS(Тех_Движение!$G$2:$G$5111,Тех_Движение!$D$2:$D$5111,$C2754,Тех_Движение!$B$2:$B$5111,"&lt;="&amp;L$3)-$F2754)))</f>
        <v/>
      </c>
      <c r="M2754" s="54">
        <f>IF(OR($B2754="",M$3&lt;$D2754+Настройки!$B$7),0,MAX(0,$E2754-MAX(0,SUMIFS(Тех_Движение!$G$2:$G$5111,Тех_Движение!$D$2:$D$5111,$C2754,Тех_Движение!$B$2:$B$5111,"&lt;="&amp;M$3)-$F2754)))</f>
        <v/>
      </c>
      <c r="N2754" s="54">
        <f>IF(OR($B2754="",N$3&lt;$D2754+Настройки!$B$7),0,MAX(0,$E2754-MAX(0,SUMIFS(Тех_Движение!$G$2:$G$5111,Тех_Движение!$D$2:$D$5111,$C2754,Тех_Движение!$B$2:$B$5111,"&lt;="&amp;N$3)-$F2754)))</f>
        <v/>
      </c>
      <c r="O2754" s="54">
        <f>IF(OR($B2754="",O$3&lt;$D2754+Настройки!$B$7),0,MAX(0,$E2754-MAX(0,SUMIFS(Тех_Движение!$G$2:$G$5111,Тех_Движение!$D$2:$D$5111,$C2754,Тех_Движение!$B$2:$B$5111,"&lt;="&amp;O$3)-$F2754)))</f>
        <v/>
      </c>
      <c r="P2754" s="54">
        <f>IF(OR($B2754="",P$3&lt;$D2754+Настройки!$B$7),0,MAX(0,$E2754-MAX(0,SUMIFS(Тех_Движение!$G$2:$G$5111,Тех_Движение!$D$2:$D$5111,$C2754,Тех_Движение!$B$2:$B$5111,"&lt;="&amp;P$3)-$F2754)))</f>
        <v/>
      </c>
      <c r="Q2754" s="54">
        <f>IF(OR($B2754="",Q$3&lt;$D2754+Настройки!$B$7),0,MAX(0,$E2754-MAX(0,SUMIFS(Тех_Движение!$G$2:$G$5111,Тех_Движение!$D$2:$D$5111,$C2754,Тех_Движение!$B$2:$B$5111,"&lt;="&amp;Q$3)-$F2754)))</f>
        <v/>
      </c>
      <c r="R2754" s="54">
        <f>IF($B2754="","",SUM($K2754:$Q2754))</f>
        <v/>
      </c>
      <c r="S2754" s="56">
        <f>IF($B2754="","",VLOOKUP($C2754,Настройки!$A$11:$L$17,9,FALSE))</f>
        <v/>
      </c>
      <c r="T2754" s="56">
        <f>IF($B2754="","",$R2754*$S2754)</f>
        <v/>
      </c>
    </row>
    <row r="2755">
      <c r="A2755" s="20">
        <f>Тех_Движение!$A$2752</f>
        <v/>
      </c>
      <c r="B2755" s="20">
        <f>IF(Тех_Движение!$F$2752&gt;0,Тех_Движение!$I$2752,"")</f>
        <v/>
      </c>
      <c r="C2755" s="20">
        <f>IF($B2755="","",Тех_Движение!$D$2752)</f>
        <v/>
      </c>
      <c r="D2755" s="42">
        <f>IF($B2755="","",Тех_Движение!$B$2752)</f>
        <v/>
      </c>
      <c r="E2755" s="54">
        <f>IF($B2755="","",Тех_Движение!$F$2752)</f>
        <v/>
      </c>
      <c r="F2755" s="54">
        <f>IF($B2755="","",SUMIFS($E$5:$E2754,$C$5:$C2754,$C2755))</f>
        <v/>
      </c>
      <c r="G2755" s="54">
        <f>IF($B2755="","",MAX(0,$E2755-MAX(0,SUMIFS(Тех_Движение!$G$2:$G$5111,Тех_Движение!$D$2:$D$5111,$C2755,Тех_Движение!$B$2:$B$5111,"&lt;="&amp;Настройки!$B$5-1)-$F2755)))</f>
        <v/>
      </c>
      <c r="H2755" s="54">
        <f>IF($B2755="","",IF(AND($D2755&gt;=Настройки!$B$5,$D2755&lt;=Настройки!$B$6),$E2755,0))</f>
        <v/>
      </c>
      <c r="I2755" s="54">
        <f>IF($B2755="","",$G2755+$H2755-$J2755)</f>
        <v/>
      </c>
      <c r="J2755" s="54">
        <f>IF($B2755="","",MAX(0,$E2755-MAX(0,SUMIFS(Тех_Движение!$G$2:$G$5111,Тех_Движение!$D$2:$D$5111,$C2755,Тех_Движение!$B$2:$B$5111,"&lt;="&amp;Настройки!$B$6)-$F2755)))</f>
        <v/>
      </c>
      <c r="K2755" s="54">
        <f>IF(OR($B2755="",K$3&lt;$D2755+Настройки!$B$7),0,MAX(0,$E2755-MAX(0,SUMIFS(Тех_Движение!$G$2:$G$5111,Тех_Движение!$D$2:$D$5111,$C2755,Тех_Движение!$B$2:$B$5111,"&lt;="&amp;K$3)-$F2755)))</f>
        <v/>
      </c>
      <c r="L2755" s="54">
        <f>IF(OR($B2755="",L$3&lt;$D2755+Настройки!$B$7),0,MAX(0,$E2755-MAX(0,SUMIFS(Тех_Движение!$G$2:$G$5111,Тех_Движение!$D$2:$D$5111,$C2755,Тех_Движение!$B$2:$B$5111,"&lt;="&amp;L$3)-$F2755)))</f>
        <v/>
      </c>
      <c r="M2755" s="54">
        <f>IF(OR($B2755="",M$3&lt;$D2755+Настройки!$B$7),0,MAX(0,$E2755-MAX(0,SUMIFS(Тех_Движение!$G$2:$G$5111,Тех_Движение!$D$2:$D$5111,$C2755,Тех_Движение!$B$2:$B$5111,"&lt;="&amp;M$3)-$F2755)))</f>
        <v/>
      </c>
      <c r="N2755" s="54">
        <f>IF(OR($B2755="",N$3&lt;$D2755+Настройки!$B$7),0,MAX(0,$E2755-MAX(0,SUMIFS(Тех_Движение!$G$2:$G$5111,Тех_Движение!$D$2:$D$5111,$C2755,Тех_Движение!$B$2:$B$5111,"&lt;="&amp;N$3)-$F2755)))</f>
        <v/>
      </c>
      <c r="O2755" s="54">
        <f>IF(OR($B2755="",O$3&lt;$D2755+Настройки!$B$7),0,MAX(0,$E2755-MAX(0,SUMIFS(Тех_Движение!$G$2:$G$5111,Тех_Движение!$D$2:$D$5111,$C2755,Тех_Движение!$B$2:$B$5111,"&lt;="&amp;O$3)-$F2755)))</f>
        <v/>
      </c>
      <c r="P2755" s="54">
        <f>IF(OR($B2755="",P$3&lt;$D2755+Настройки!$B$7),0,MAX(0,$E2755-MAX(0,SUMIFS(Тех_Движение!$G$2:$G$5111,Тех_Движение!$D$2:$D$5111,$C2755,Тех_Движение!$B$2:$B$5111,"&lt;="&amp;P$3)-$F2755)))</f>
        <v/>
      </c>
      <c r="Q2755" s="54">
        <f>IF(OR($B2755="",Q$3&lt;$D2755+Настройки!$B$7),0,MAX(0,$E2755-MAX(0,SUMIFS(Тех_Движение!$G$2:$G$5111,Тех_Движение!$D$2:$D$5111,$C2755,Тех_Движение!$B$2:$B$5111,"&lt;="&amp;Q$3)-$F2755)))</f>
        <v/>
      </c>
      <c r="R2755" s="54">
        <f>IF($B2755="","",SUM($K2755:$Q2755))</f>
        <v/>
      </c>
      <c r="S2755" s="56">
        <f>IF($B2755="","",VLOOKUP($C2755,Настройки!$A$11:$L$17,9,FALSE))</f>
        <v/>
      </c>
      <c r="T2755" s="56">
        <f>IF($B2755="","",$R2755*$S2755)</f>
        <v/>
      </c>
    </row>
    <row r="2756">
      <c r="A2756" s="20">
        <f>Тех_Движение!$A$2753</f>
        <v/>
      </c>
      <c r="B2756" s="20">
        <f>IF(Тех_Движение!$F$2753&gt;0,Тех_Движение!$I$2753,"")</f>
        <v/>
      </c>
      <c r="C2756" s="20">
        <f>IF($B2756="","",Тех_Движение!$D$2753)</f>
        <v/>
      </c>
      <c r="D2756" s="42">
        <f>IF($B2756="","",Тех_Движение!$B$2753)</f>
        <v/>
      </c>
      <c r="E2756" s="54">
        <f>IF($B2756="","",Тех_Движение!$F$2753)</f>
        <v/>
      </c>
      <c r="F2756" s="54">
        <f>IF($B2756="","",SUMIFS($E$5:$E2755,$C$5:$C2755,$C2756))</f>
        <v/>
      </c>
      <c r="G2756" s="54">
        <f>IF($B2756="","",MAX(0,$E2756-MAX(0,SUMIFS(Тех_Движение!$G$2:$G$5111,Тех_Движение!$D$2:$D$5111,$C2756,Тех_Движение!$B$2:$B$5111,"&lt;="&amp;Настройки!$B$5-1)-$F2756)))</f>
        <v/>
      </c>
      <c r="H2756" s="54">
        <f>IF($B2756="","",IF(AND($D2756&gt;=Настройки!$B$5,$D2756&lt;=Настройки!$B$6),$E2756,0))</f>
        <v/>
      </c>
      <c r="I2756" s="54">
        <f>IF($B2756="","",$G2756+$H2756-$J2756)</f>
        <v/>
      </c>
      <c r="J2756" s="54">
        <f>IF($B2756="","",MAX(0,$E2756-MAX(0,SUMIFS(Тех_Движение!$G$2:$G$5111,Тех_Движение!$D$2:$D$5111,$C2756,Тех_Движение!$B$2:$B$5111,"&lt;="&amp;Настройки!$B$6)-$F2756)))</f>
        <v/>
      </c>
      <c r="K2756" s="54">
        <f>IF(OR($B2756="",K$3&lt;$D2756+Настройки!$B$7),0,MAX(0,$E2756-MAX(0,SUMIFS(Тех_Движение!$G$2:$G$5111,Тех_Движение!$D$2:$D$5111,$C2756,Тех_Движение!$B$2:$B$5111,"&lt;="&amp;K$3)-$F2756)))</f>
        <v/>
      </c>
      <c r="L2756" s="54">
        <f>IF(OR($B2756="",L$3&lt;$D2756+Настройки!$B$7),0,MAX(0,$E2756-MAX(0,SUMIFS(Тех_Движение!$G$2:$G$5111,Тех_Движение!$D$2:$D$5111,$C2756,Тех_Движение!$B$2:$B$5111,"&lt;="&amp;L$3)-$F2756)))</f>
        <v/>
      </c>
      <c r="M2756" s="54">
        <f>IF(OR($B2756="",M$3&lt;$D2756+Настройки!$B$7),0,MAX(0,$E2756-MAX(0,SUMIFS(Тех_Движение!$G$2:$G$5111,Тех_Движение!$D$2:$D$5111,$C2756,Тех_Движение!$B$2:$B$5111,"&lt;="&amp;M$3)-$F2756)))</f>
        <v/>
      </c>
      <c r="N2756" s="54">
        <f>IF(OR($B2756="",N$3&lt;$D2756+Настройки!$B$7),0,MAX(0,$E2756-MAX(0,SUMIFS(Тех_Движение!$G$2:$G$5111,Тех_Движение!$D$2:$D$5111,$C2756,Тех_Движение!$B$2:$B$5111,"&lt;="&amp;N$3)-$F2756)))</f>
        <v/>
      </c>
      <c r="O2756" s="54">
        <f>IF(OR($B2756="",O$3&lt;$D2756+Настройки!$B$7),0,MAX(0,$E2756-MAX(0,SUMIFS(Тех_Движение!$G$2:$G$5111,Тех_Движение!$D$2:$D$5111,$C2756,Тех_Движение!$B$2:$B$5111,"&lt;="&amp;O$3)-$F2756)))</f>
        <v/>
      </c>
      <c r="P2756" s="54">
        <f>IF(OR($B2756="",P$3&lt;$D2756+Настройки!$B$7),0,MAX(0,$E2756-MAX(0,SUMIFS(Тех_Движение!$G$2:$G$5111,Тех_Движение!$D$2:$D$5111,$C2756,Тех_Движение!$B$2:$B$5111,"&lt;="&amp;P$3)-$F2756)))</f>
        <v/>
      </c>
      <c r="Q2756" s="54">
        <f>IF(OR($B2756="",Q$3&lt;$D2756+Настройки!$B$7),0,MAX(0,$E2756-MAX(0,SUMIFS(Тех_Движение!$G$2:$G$5111,Тех_Движение!$D$2:$D$5111,$C2756,Тех_Движение!$B$2:$B$5111,"&lt;="&amp;Q$3)-$F2756)))</f>
        <v/>
      </c>
      <c r="R2756" s="54">
        <f>IF($B2756="","",SUM($K2756:$Q2756))</f>
        <v/>
      </c>
      <c r="S2756" s="56">
        <f>IF($B2756="","",VLOOKUP($C2756,Настройки!$A$11:$L$17,9,FALSE))</f>
        <v/>
      </c>
      <c r="T2756" s="56">
        <f>IF($B2756="","",$R2756*$S2756)</f>
        <v/>
      </c>
    </row>
    <row r="2757">
      <c r="A2757" s="20">
        <f>Тех_Движение!$A$2754</f>
        <v/>
      </c>
      <c r="B2757" s="20">
        <f>IF(Тех_Движение!$F$2754&gt;0,Тех_Движение!$I$2754,"")</f>
        <v/>
      </c>
      <c r="C2757" s="20">
        <f>IF($B2757="","",Тех_Движение!$D$2754)</f>
        <v/>
      </c>
      <c r="D2757" s="42">
        <f>IF($B2757="","",Тех_Движение!$B$2754)</f>
        <v/>
      </c>
      <c r="E2757" s="54">
        <f>IF($B2757="","",Тех_Движение!$F$2754)</f>
        <v/>
      </c>
      <c r="F2757" s="54">
        <f>IF($B2757="","",SUMIFS($E$5:$E2756,$C$5:$C2756,$C2757))</f>
        <v/>
      </c>
      <c r="G2757" s="54">
        <f>IF($B2757="","",MAX(0,$E2757-MAX(0,SUMIFS(Тех_Движение!$G$2:$G$5111,Тех_Движение!$D$2:$D$5111,$C2757,Тех_Движение!$B$2:$B$5111,"&lt;="&amp;Настройки!$B$5-1)-$F2757)))</f>
        <v/>
      </c>
      <c r="H2757" s="54">
        <f>IF($B2757="","",IF(AND($D2757&gt;=Настройки!$B$5,$D2757&lt;=Настройки!$B$6),$E2757,0))</f>
        <v/>
      </c>
      <c r="I2757" s="54">
        <f>IF($B2757="","",$G2757+$H2757-$J2757)</f>
        <v/>
      </c>
      <c r="J2757" s="54">
        <f>IF($B2757="","",MAX(0,$E2757-MAX(0,SUMIFS(Тех_Движение!$G$2:$G$5111,Тех_Движение!$D$2:$D$5111,$C2757,Тех_Движение!$B$2:$B$5111,"&lt;="&amp;Настройки!$B$6)-$F2757)))</f>
        <v/>
      </c>
      <c r="K2757" s="54">
        <f>IF(OR($B2757="",K$3&lt;$D2757+Настройки!$B$7),0,MAX(0,$E2757-MAX(0,SUMIFS(Тех_Движение!$G$2:$G$5111,Тех_Движение!$D$2:$D$5111,$C2757,Тех_Движение!$B$2:$B$5111,"&lt;="&amp;K$3)-$F2757)))</f>
        <v/>
      </c>
      <c r="L2757" s="54">
        <f>IF(OR($B2757="",L$3&lt;$D2757+Настройки!$B$7),0,MAX(0,$E2757-MAX(0,SUMIFS(Тех_Движение!$G$2:$G$5111,Тех_Движение!$D$2:$D$5111,$C2757,Тех_Движение!$B$2:$B$5111,"&lt;="&amp;L$3)-$F2757)))</f>
        <v/>
      </c>
      <c r="M2757" s="54">
        <f>IF(OR($B2757="",M$3&lt;$D2757+Настройки!$B$7),0,MAX(0,$E2757-MAX(0,SUMIFS(Тех_Движение!$G$2:$G$5111,Тех_Движение!$D$2:$D$5111,$C2757,Тех_Движение!$B$2:$B$5111,"&lt;="&amp;M$3)-$F2757)))</f>
        <v/>
      </c>
      <c r="N2757" s="54">
        <f>IF(OR($B2757="",N$3&lt;$D2757+Настройки!$B$7),0,MAX(0,$E2757-MAX(0,SUMIFS(Тех_Движение!$G$2:$G$5111,Тех_Движение!$D$2:$D$5111,$C2757,Тех_Движение!$B$2:$B$5111,"&lt;="&amp;N$3)-$F2757)))</f>
        <v/>
      </c>
      <c r="O2757" s="54">
        <f>IF(OR($B2757="",O$3&lt;$D2757+Настройки!$B$7),0,MAX(0,$E2757-MAX(0,SUMIFS(Тех_Движение!$G$2:$G$5111,Тех_Движение!$D$2:$D$5111,$C2757,Тех_Движение!$B$2:$B$5111,"&lt;="&amp;O$3)-$F2757)))</f>
        <v/>
      </c>
      <c r="P2757" s="54">
        <f>IF(OR($B2757="",P$3&lt;$D2757+Настройки!$B$7),0,MAX(0,$E2757-MAX(0,SUMIFS(Тех_Движение!$G$2:$G$5111,Тех_Движение!$D$2:$D$5111,$C2757,Тех_Движение!$B$2:$B$5111,"&lt;="&amp;P$3)-$F2757)))</f>
        <v/>
      </c>
      <c r="Q2757" s="54">
        <f>IF(OR($B2757="",Q$3&lt;$D2757+Настройки!$B$7),0,MAX(0,$E2757-MAX(0,SUMIFS(Тех_Движение!$G$2:$G$5111,Тех_Движение!$D$2:$D$5111,$C2757,Тех_Движение!$B$2:$B$5111,"&lt;="&amp;Q$3)-$F2757)))</f>
        <v/>
      </c>
      <c r="R2757" s="54">
        <f>IF($B2757="","",SUM($K2757:$Q2757))</f>
        <v/>
      </c>
      <c r="S2757" s="56">
        <f>IF($B2757="","",VLOOKUP($C2757,Настройки!$A$11:$L$17,9,FALSE))</f>
        <v/>
      </c>
      <c r="T2757" s="56">
        <f>IF($B2757="","",$R2757*$S2757)</f>
        <v/>
      </c>
    </row>
    <row r="2758">
      <c r="A2758" s="20">
        <f>Тех_Движение!$A$2755</f>
        <v/>
      </c>
      <c r="B2758" s="20">
        <f>IF(Тех_Движение!$F$2755&gt;0,Тех_Движение!$I$2755,"")</f>
        <v/>
      </c>
      <c r="C2758" s="20">
        <f>IF($B2758="","",Тех_Движение!$D$2755)</f>
        <v/>
      </c>
      <c r="D2758" s="42">
        <f>IF($B2758="","",Тех_Движение!$B$2755)</f>
        <v/>
      </c>
      <c r="E2758" s="54">
        <f>IF($B2758="","",Тех_Движение!$F$2755)</f>
        <v/>
      </c>
      <c r="F2758" s="54">
        <f>IF($B2758="","",SUMIFS($E$5:$E2757,$C$5:$C2757,$C2758))</f>
        <v/>
      </c>
      <c r="G2758" s="54">
        <f>IF($B2758="","",MAX(0,$E2758-MAX(0,SUMIFS(Тех_Движение!$G$2:$G$5111,Тех_Движение!$D$2:$D$5111,$C2758,Тех_Движение!$B$2:$B$5111,"&lt;="&amp;Настройки!$B$5-1)-$F2758)))</f>
        <v/>
      </c>
      <c r="H2758" s="54">
        <f>IF($B2758="","",IF(AND($D2758&gt;=Настройки!$B$5,$D2758&lt;=Настройки!$B$6),$E2758,0))</f>
        <v/>
      </c>
      <c r="I2758" s="54">
        <f>IF($B2758="","",$G2758+$H2758-$J2758)</f>
        <v/>
      </c>
      <c r="J2758" s="54">
        <f>IF($B2758="","",MAX(0,$E2758-MAX(0,SUMIFS(Тех_Движение!$G$2:$G$5111,Тех_Движение!$D$2:$D$5111,$C2758,Тех_Движение!$B$2:$B$5111,"&lt;="&amp;Настройки!$B$6)-$F2758)))</f>
        <v/>
      </c>
      <c r="K2758" s="54">
        <f>IF(OR($B2758="",K$3&lt;$D2758+Настройки!$B$7),0,MAX(0,$E2758-MAX(0,SUMIFS(Тех_Движение!$G$2:$G$5111,Тех_Движение!$D$2:$D$5111,$C2758,Тех_Движение!$B$2:$B$5111,"&lt;="&amp;K$3)-$F2758)))</f>
        <v/>
      </c>
      <c r="L2758" s="54">
        <f>IF(OR($B2758="",L$3&lt;$D2758+Настройки!$B$7),0,MAX(0,$E2758-MAX(0,SUMIFS(Тех_Движение!$G$2:$G$5111,Тех_Движение!$D$2:$D$5111,$C2758,Тех_Движение!$B$2:$B$5111,"&lt;="&amp;L$3)-$F2758)))</f>
        <v/>
      </c>
      <c r="M2758" s="54">
        <f>IF(OR($B2758="",M$3&lt;$D2758+Настройки!$B$7),0,MAX(0,$E2758-MAX(0,SUMIFS(Тех_Движение!$G$2:$G$5111,Тех_Движение!$D$2:$D$5111,$C2758,Тех_Движение!$B$2:$B$5111,"&lt;="&amp;M$3)-$F2758)))</f>
        <v/>
      </c>
      <c r="N2758" s="54">
        <f>IF(OR($B2758="",N$3&lt;$D2758+Настройки!$B$7),0,MAX(0,$E2758-MAX(0,SUMIFS(Тех_Движение!$G$2:$G$5111,Тех_Движение!$D$2:$D$5111,$C2758,Тех_Движение!$B$2:$B$5111,"&lt;="&amp;N$3)-$F2758)))</f>
        <v/>
      </c>
      <c r="O2758" s="54">
        <f>IF(OR($B2758="",O$3&lt;$D2758+Настройки!$B$7),0,MAX(0,$E2758-MAX(0,SUMIFS(Тех_Движение!$G$2:$G$5111,Тех_Движение!$D$2:$D$5111,$C2758,Тех_Движение!$B$2:$B$5111,"&lt;="&amp;O$3)-$F2758)))</f>
        <v/>
      </c>
      <c r="P2758" s="54">
        <f>IF(OR($B2758="",P$3&lt;$D2758+Настройки!$B$7),0,MAX(0,$E2758-MAX(0,SUMIFS(Тех_Движение!$G$2:$G$5111,Тех_Движение!$D$2:$D$5111,$C2758,Тех_Движение!$B$2:$B$5111,"&lt;="&amp;P$3)-$F2758)))</f>
        <v/>
      </c>
      <c r="Q2758" s="54">
        <f>IF(OR($B2758="",Q$3&lt;$D2758+Настройки!$B$7),0,MAX(0,$E2758-MAX(0,SUMIFS(Тех_Движение!$G$2:$G$5111,Тех_Движение!$D$2:$D$5111,$C2758,Тех_Движение!$B$2:$B$5111,"&lt;="&amp;Q$3)-$F2758)))</f>
        <v/>
      </c>
      <c r="R2758" s="54">
        <f>IF($B2758="","",SUM($K2758:$Q2758))</f>
        <v/>
      </c>
      <c r="S2758" s="56">
        <f>IF($B2758="","",VLOOKUP($C2758,Настройки!$A$11:$L$17,9,FALSE))</f>
        <v/>
      </c>
      <c r="T2758" s="56">
        <f>IF($B2758="","",$R2758*$S2758)</f>
        <v/>
      </c>
    </row>
    <row r="2759">
      <c r="A2759" s="20">
        <f>Тех_Движение!$A$2756</f>
        <v/>
      </c>
      <c r="B2759" s="20">
        <f>IF(Тех_Движение!$F$2756&gt;0,Тех_Движение!$I$2756,"")</f>
        <v/>
      </c>
      <c r="C2759" s="20">
        <f>IF($B2759="","",Тех_Движение!$D$2756)</f>
        <v/>
      </c>
      <c r="D2759" s="42">
        <f>IF($B2759="","",Тех_Движение!$B$2756)</f>
        <v/>
      </c>
      <c r="E2759" s="54">
        <f>IF($B2759="","",Тех_Движение!$F$2756)</f>
        <v/>
      </c>
      <c r="F2759" s="54">
        <f>IF($B2759="","",SUMIFS($E$5:$E2758,$C$5:$C2758,$C2759))</f>
        <v/>
      </c>
      <c r="G2759" s="54">
        <f>IF($B2759="","",MAX(0,$E2759-MAX(0,SUMIFS(Тех_Движение!$G$2:$G$5111,Тех_Движение!$D$2:$D$5111,$C2759,Тех_Движение!$B$2:$B$5111,"&lt;="&amp;Настройки!$B$5-1)-$F2759)))</f>
        <v/>
      </c>
      <c r="H2759" s="54">
        <f>IF($B2759="","",IF(AND($D2759&gt;=Настройки!$B$5,$D2759&lt;=Настройки!$B$6),$E2759,0))</f>
        <v/>
      </c>
      <c r="I2759" s="54">
        <f>IF($B2759="","",$G2759+$H2759-$J2759)</f>
        <v/>
      </c>
      <c r="J2759" s="54">
        <f>IF($B2759="","",MAX(0,$E2759-MAX(0,SUMIFS(Тех_Движение!$G$2:$G$5111,Тех_Движение!$D$2:$D$5111,$C2759,Тех_Движение!$B$2:$B$5111,"&lt;="&amp;Настройки!$B$6)-$F2759)))</f>
        <v/>
      </c>
      <c r="K2759" s="54">
        <f>IF(OR($B2759="",K$3&lt;$D2759+Настройки!$B$7),0,MAX(0,$E2759-MAX(0,SUMIFS(Тех_Движение!$G$2:$G$5111,Тех_Движение!$D$2:$D$5111,$C2759,Тех_Движение!$B$2:$B$5111,"&lt;="&amp;K$3)-$F2759)))</f>
        <v/>
      </c>
      <c r="L2759" s="54">
        <f>IF(OR($B2759="",L$3&lt;$D2759+Настройки!$B$7),0,MAX(0,$E2759-MAX(0,SUMIFS(Тех_Движение!$G$2:$G$5111,Тех_Движение!$D$2:$D$5111,$C2759,Тех_Движение!$B$2:$B$5111,"&lt;="&amp;L$3)-$F2759)))</f>
        <v/>
      </c>
      <c r="M2759" s="54">
        <f>IF(OR($B2759="",M$3&lt;$D2759+Настройки!$B$7),0,MAX(0,$E2759-MAX(0,SUMIFS(Тех_Движение!$G$2:$G$5111,Тех_Движение!$D$2:$D$5111,$C2759,Тех_Движение!$B$2:$B$5111,"&lt;="&amp;M$3)-$F2759)))</f>
        <v/>
      </c>
      <c r="N2759" s="54">
        <f>IF(OR($B2759="",N$3&lt;$D2759+Настройки!$B$7),0,MAX(0,$E2759-MAX(0,SUMIFS(Тех_Движение!$G$2:$G$5111,Тех_Движение!$D$2:$D$5111,$C2759,Тех_Движение!$B$2:$B$5111,"&lt;="&amp;N$3)-$F2759)))</f>
        <v/>
      </c>
      <c r="O2759" s="54">
        <f>IF(OR($B2759="",O$3&lt;$D2759+Настройки!$B$7),0,MAX(0,$E2759-MAX(0,SUMIFS(Тех_Движение!$G$2:$G$5111,Тех_Движение!$D$2:$D$5111,$C2759,Тех_Движение!$B$2:$B$5111,"&lt;="&amp;O$3)-$F2759)))</f>
        <v/>
      </c>
      <c r="P2759" s="54">
        <f>IF(OR($B2759="",P$3&lt;$D2759+Настройки!$B$7),0,MAX(0,$E2759-MAX(0,SUMIFS(Тех_Движение!$G$2:$G$5111,Тех_Движение!$D$2:$D$5111,$C2759,Тех_Движение!$B$2:$B$5111,"&lt;="&amp;P$3)-$F2759)))</f>
        <v/>
      </c>
      <c r="Q2759" s="54">
        <f>IF(OR($B2759="",Q$3&lt;$D2759+Настройки!$B$7),0,MAX(0,$E2759-MAX(0,SUMIFS(Тех_Движение!$G$2:$G$5111,Тех_Движение!$D$2:$D$5111,$C2759,Тех_Движение!$B$2:$B$5111,"&lt;="&amp;Q$3)-$F2759)))</f>
        <v/>
      </c>
      <c r="R2759" s="54">
        <f>IF($B2759="","",SUM($K2759:$Q2759))</f>
        <v/>
      </c>
      <c r="S2759" s="56">
        <f>IF($B2759="","",VLOOKUP($C2759,Настройки!$A$11:$L$17,9,FALSE))</f>
        <v/>
      </c>
      <c r="T2759" s="56">
        <f>IF($B2759="","",$R2759*$S2759)</f>
        <v/>
      </c>
    </row>
    <row r="2760">
      <c r="A2760" s="20">
        <f>Тех_Движение!$A$2757</f>
        <v/>
      </c>
      <c r="B2760" s="20">
        <f>IF(Тех_Движение!$F$2757&gt;0,Тех_Движение!$I$2757,"")</f>
        <v/>
      </c>
      <c r="C2760" s="20">
        <f>IF($B2760="","",Тех_Движение!$D$2757)</f>
        <v/>
      </c>
      <c r="D2760" s="42">
        <f>IF($B2760="","",Тех_Движение!$B$2757)</f>
        <v/>
      </c>
      <c r="E2760" s="54">
        <f>IF($B2760="","",Тех_Движение!$F$2757)</f>
        <v/>
      </c>
      <c r="F2760" s="54">
        <f>IF($B2760="","",SUMIFS($E$5:$E2759,$C$5:$C2759,$C2760))</f>
        <v/>
      </c>
      <c r="G2760" s="54">
        <f>IF($B2760="","",MAX(0,$E2760-MAX(0,SUMIFS(Тех_Движение!$G$2:$G$5111,Тех_Движение!$D$2:$D$5111,$C2760,Тех_Движение!$B$2:$B$5111,"&lt;="&amp;Настройки!$B$5-1)-$F2760)))</f>
        <v/>
      </c>
      <c r="H2760" s="54">
        <f>IF($B2760="","",IF(AND($D2760&gt;=Настройки!$B$5,$D2760&lt;=Настройки!$B$6),$E2760,0))</f>
        <v/>
      </c>
      <c r="I2760" s="54">
        <f>IF($B2760="","",$G2760+$H2760-$J2760)</f>
        <v/>
      </c>
      <c r="J2760" s="54">
        <f>IF($B2760="","",MAX(0,$E2760-MAX(0,SUMIFS(Тех_Движение!$G$2:$G$5111,Тех_Движение!$D$2:$D$5111,$C2760,Тех_Движение!$B$2:$B$5111,"&lt;="&amp;Настройки!$B$6)-$F2760)))</f>
        <v/>
      </c>
      <c r="K2760" s="54">
        <f>IF(OR($B2760="",K$3&lt;$D2760+Настройки!$B$7),0,MAX(0,$E2760-MAX(0,SUMIFS(Тех_Движение!$G$2:$G$5111,Тех_Движение!$D$2:$D$5111,$C2760,Тех_Движение!$B$2:$B$5111,"&lt;="&amp;K$3)-$F2760)))</f>
        <v/>
      </c>
      <c r="L2760" s="54">
        <f>IF(OR($B2760="",L$3&lt;$D2760+Настройки!$B$7),0,MAX(0,$E2760-MAX(0,SUMIFS(Тех_Движение!$G$2:$G$5111,Тех_Движение!$D$2:$D$5111,$C2760,Тех_Движение!$B$2:$B$5111,"&lt;="&amp;L$3)-$F2760)))</f>
        <v/>
      </c>
      <c r="M2760" s="54">
        <f>IF(OR($B2760="",M$3&lt;$D2760+Настройки!$B$7),0,MAX(0,$E2760-MAX(0,SUMIFS(Тех_Движение!$G$2:$G$5111,Тех_Движение!$D$2:$D$5111,$C2760,Тех_Движение!$B$2:$B$5111,"&lt;="&amp;M$3)-$F2760)))</f>
        <v/>
      </c>
      <c r="N2760" s="54">
        <f>IF(OR($B2760="",N$3&lt;$D2760+Настройки!$B$7),0,MAX(0,$E2760-MAX(0,SUMIFS(Тех_Движение!$G$2:$G$5111,Тех_Движение!$D$2:$D$5111,$C2760,Тех_Движение!$B$2:$B$5111,"&lt;="&amp;N$3)-$F2760)))</f>
        <v/>
      </c>
      <c r="O2760" s="54">
        <f>IF(OR($B2760="",O$3&lt;$D2760+Настройки!$B$7),0,MAX(0,$E2760-MAX(0,SUMIFS(Тех_Движение!$G$2:$G$5111,Тех_Движение!$D$2:$D$5111,$C2760,Тех_Движение!$B$2:$B$5111,"&lt;="&amp;O$3)-$F2760)))</f>
        <v/>
      </c>
      <c r="P2760" s="54">
        <f>IF(OR($B2760="",P$3&lt;$D2760+Настройки!$B$7),0,MAX(0,$E2760-MAX(0,SUMIFS(Тех_Движение!$G$2:$G$5111,Тех_Движение!$D$2:$D$5111,$C2760,Тех_Движение!$B$2:$B$5111,"&lt;="&amp;P$3)-$F2760)))</f>
        <v/>
      </c>
      <c r="Q2760" s="54">
        <f>IF(OR($B2760="",Q$3&lt;$D2760+Настройки!$B$7),0,MAX(0,$E2760-MAX(0,SUMIFS(Тех_Движение!$G$2:$G$5111,Тех_Движение!$D$2:$D$5111,$C2760,Тех_Движение!$B$2:$B$5111,"&lt;="&amp;Q$3)-$F2760)))</f>
        <v/>
      </c>
      <c r="R2760" s="54">
        <f>IF($B2760="","",SUM($K2760:$Q2760))</f>
        <v/>
      </c>
      <c r="S2760" s="56">
        <f>IF($B2760="","",VLOOKUP($C2760,Настройки!$A$11:$L$17,9,FALSE))</f>
        <v/>
      </c>
      <c r="T2760" s="56">
        <f>IF($B2760="","",$R2760*$S2760)</f>
        <v/>
      </c>
    </row>
    <row r="2761">
      <c r="A2761" s="20">
        <f>Тех_Движение!$A$2758</f>
        <v/>
      </c>
      <c r="B2761" s="20">
        <f>IF(Тех_Движение!$F$2758&gt;0,Тех_Движение!$I$2758,"")</f>
        <v/>
      </c>
      <c r="C2761" s="20">
        <f>IF($B2761="","",Тех_Движение!$D$2758)</f>
        <v/>
      </c>
      <c r="D2761" s="42">
        <f>IF($B2761="","",Тех_Движение!$B$2758)</f>
        <v/>
      </c>
      <c r="E2761" s="54">
        <f>IF($B2761="","",Тех_Движение!$F$2758)</f>
        <v/>
      </c>
      <c r="F2761" s="54">
        <f>IF($B2761="","",SUMIFS($E$5:$E2760,$C$5:$C2760,$C2761))</f>
        <v/>
      </c>
      <c r="G2761" s="54">
        <f>IF($B2761="","",MAX(0,$E2761-MAX(0,SUMIFS(Тех_Движение!$G$2:$G$5111,Тех_Движение!$D$2:$D$5111,$C2761,Тех_Движение!$B$2:$B$5111,"&lt;="&amp;Настройки!$B$5-1)-$F2761)))</f>
        <v/>
      </c>
      <c r="H2761" s="54">
        <f>IF($B2761="","",IF(AND($D2761&gt;=Настройки!$B$5,$D2761&lt;=Настройки!$B$6),$E2761,0))</f>
        <v/>
      </c>
      <c r="I2761" s="54">
        <f>IF($B2761="","",$G2761+$H2761-$J2761)</f>
        <v/>
      </c>
      <c r="J2761" s="54">
        <f>IF($B2761="","",MAX(0,$E2761-MAX(0,SUMIFS(Тех_Движение!$G$2:$G$5111,Тех_Движение!$D$2:$D$5111,$C2761,Тех_Движение!$B$2:$B$5111,"&lt;="&amp;Настройки!$B$6)-$F2761)))</f>
        <v/>
      </c>
      <c r="K2761" s="54">
        <f>IF(OR($B2761="",K$3&lt;$D2761+Настройки!$B$7),0,MAX(0,$E2761-MAX(0,SUMIFS(Тех_Движение!$G$2:$G$5111,Тех_Движение!$D$2:$D$5111,$C2761,Тех_Движение!$B$2:$B$5111,"&lt;="&amp;K$3)-$F2761)))</f>
        <v/>
      </c>
      <c r="L2761" s="54">
        <f>IF(OR($B2761="",L$3&lt;$D2761+Настройки!$B$7),0,MAX(0,$E2761-MAX(0,SUMIFS(Тех_Движение!$G$2:$G$5111,Тех_Движение!$D$2:$D$5111,$C2761,Тех_Движение!$B$2:$B$5111,"&lt;="&amp;L$3)-$F2761)))</f>
        <v/>
      </c>
      <c r="M2761" s="54">
        <f>IF(OR($B2761="",M$3&lt;$D2761+Настройки!$B$7),0,MAX(0,$E2761-MAX(0,SUMIFS(Тех_Движение!$G$2:$G$5111,Тех_Движение!$D$2:$D$5111,$C2761,Тех_Движение!$B$2:$B$5111,"&lt;="&amp;M$3)-$F2761)))</f>
        <v/>
      </c>
      <c r="N2761" s="54">
        <f>IF(OR($B2761="",N$3&lt;$D2761+Настройки!$B$7),0,MAX(0,$E2761-MAX(0,SUMIFS(Тех_Движение!$G$2:$G$5111,Тех_Движение!$D$2:$D$5111,$C2761,Тех_Движение!$B$2:$B$5111,"&lt;="&amp;N$3)-$F2761)))</f>
        <v/>
      </c>
      <c r="O2761" s="54">
        <f>IF(OR($B2761="",O$3&lt;$D2761+Настройки!$B$7),0,MAX(0,$E2761-MAX(0,SUMIFS(Тех_Движение!$G$2:$G$5111,Тех_Движение!$D$2:$D$5111,$C2761,Тех_Движение!$B$2:$B$5111,"&lt;="&amp;O$3)-$F2761)))</f>
        <v/>
      </c>
      <c r="P2761" s="54">
        <f>IF(OR($B2761="",P$3&lt;$D2761+Настройки!$B$7),0,MAX(0,$E2761-MAX(0,SUMIFS(Тех_Движение!$G$2:$G$5111,Тех_Движение!$D$2:$D$5111,$C2761,Тех_Движение!$B$2:$B$5111,"&lt;="&amp;P$3)-$F2761)))</f>
        <v/>
      </c>
      <c r="Q2761" s="54">
        <f>IF(OR($B2761="",Q$3&lt;$D2761+Настройки!$B$7),0,MAX(0,$E2761-MAX(0,SUMIFS(Тех_Движение!$G$2:$G$5111,Тех_Движение!$D$2:$D$5111,$C2761,Тех_Движение!$B$2:$B$5111,"&lt;="&amp;Q$3)-$F2761)))</f>
        <v/>
      </c>
      <c r="R2761" s="54">
        <f>IF($B2761="","",SUM($K2761:$Q2761))</f>
        <v/>
      </c>
      <c r="S2761" s="56">
        <f>IF($B2761="","",VLOOKUP($C2761,Настройки!$A$11:$L$17,9,FALSE))</f>
        <v/>
      </c>
      <c r="T2761" s="56">
        <f>IF($B2761="","",$R2761*$S2761)</f>
        <v/>
      </c>
    </row>
    <row r="2762">
      <c r="A2762" s="20">
        <f>Тех_Движение!$A$2759</f>
        <v/>
      </c>
      <c r="B2762" s="20">
        <f>IF(Тех_Движение!$F$2759&gt;0,Тех_Движение!$I$2759,"")</f>
        <v/>
      </c>
      <c r="C2762" s="20">
        <f>IF($B2762="","",Тех_Движение!$D$2759)</f>
        <v/>
      </c>
      <c r="D2762" s="42">
        <f>IF($B2762="","",Тех_Движение!$B$2759)</f>
        <v/>
      </c>
      <c r="E2762" s="54">
        <f>IF($B2762="","",Тех_Движение!$F$2759)</f>
        <v/>
      </c>
      <c r="F2762" s="54">
        <f>IF($B2762="","",SUMIFS($E$5:$E2761,$C$5:$C2761,$C2762))</f>
        <v/>
      </c>
      <c r="G2762" s="54">
        <f>IF($B2762="","",MAX(0,$E2762-MAX(0,SUMIFS(Тех_Движение!$G$2:$G$5111,Тех_Движение!$D$2:$D$5111,$C2762,Тех_Движение!$B$2:$B$5111,"&lt;="&amp;Настройки!$B$5-1)-$F2762)))</f>
        <v/>
      </c>
      <c r="H2762" s="54">
        <f>IF($B2762="","",IF(AND($D2762&gt;=Настройки!$B$5,$D2762&lt;=Настройки!$B$6),$E2762,0))</f>
        <v/>
      </c>
      <c r="I2762" s="54">
        <f>IF($B2762="","",$G2762+$H2762-$J2762)</f>
        <v/>
      </c>
      <c r="J2762" s="54">
        <f>IF($B2762="","",MAX(0,$E2762-MAX(0,SUMIFS(Тех_Движение!$G$2:$G$5111,Тех_Движение!$D$2:$D$5111,$C2762,Тех_Движение!$B$2:$B$5111,"&lt;="&amp;Настройки!$B$6)-$F2762)))</f>
        <v/>
      </c>
      <c r="K2762" s="54">
        <f>IF(OR($B2762="",K$3&lt;$D2762+Настройки!$B$7),0,MAX(0,$E2762-MAX(0,SUMIFS(Тех_Движение!$G$2:$G$5111,Тех_Движение!$D$2:$D$5111,$C2762,Тех_Движение!$B$2:$B$5111,"&lt;="&amp;K$3)-$F2762)))</f>
        <v/>
      </c>
      <c r="L2762" s="54">
        <f>IF(OR($B2762="",L$3&lt;$D2762+Настройки!$B$7),0,MAX(0,$E2762-MAX(0,SUMIFS(Тех_Движение!$G$2:$G$5111,Тех_Движение!$D$2:$D$5111,$C2762,Тех_Движение!$B$2:$B$5111,"&lt;="&amp;L$3)-$F2762)))</f>
        <v/>
      </c>
      <c r="M2762" s="54">
        <f>IF(OR($B2762="",M$3&lt;$D2762+Настройки!$B$7),0,MAX(0,$E2762-MAX(0,SUMIFS(Тех_Движение!$G$2:$G$5111,Тех_Движение!$D$2:$D$5111,$C2762,Тех_Движение!$B$2:$B$5111,"&lt;="&amp;M$3)-$F2762)))</f>
        <v/>
      </c>
      <c r="N2762" s="54">
        <f>IF(OR($B2762="",N$3&lt;$D2762+Настройки!$B$7),0,MAX(0,$E2762-MAX(0,SUMIFS(Тех_Движение!$G$2:$G$5111,Тех_Движение!$D$2:$D$5111,$C2762,Тех_Движение!$B$2:$B$5111,"&lt;="&amp;N$3)-$F2762)))</f>
        <v/>
      </c>
      <c r="O2762" s="54">
        <f>IF(OR($B2762="",O$3&lt;$D2762+Настройки!$B$7),0,MAX(0,$E2762-MAX(0,SUMIFS(Тех_Движение!$G$2:$G$5111,Тех_Движение!$D$2:$D$5111,$C2762,Тех_Движение!$B$2:$B$5111,"&lt;="&amp;O$3)-$F2762)))</f>
        <v/>
      </c>
      <c r="P2762" s="54">
        <f>IF(OR($B2762="",P$3&lt;$D2762+Настройки!$B$7),0,MAX(0,$E2762-MAX(0,SUMIFS(Тех_Движение!$G$2:$G$5111,Тех_Движение!$D$2:$D$5111,$C2762,Тех_Движение!$B$2:$B$5111,"&lt;="&amp;P$3)-$F2762)))</f>
        <v/>
      </c>
      <c r="Q2762" s="54">
        <f>IF(OR($B2762="",Q$3&lt;$D2762+Настройки!$B$7),0,MAX(0,$E2762-MAX(0,SUMIFS(Тех_Движение!$G$2:$G$5111,Тех_Движение!$D$2:$D$5111,$C2762,Тех_Движение!$B$2:$B$5111,"&lt;="&amp;Q$3)-$F2762)))</f>
        <v/>
      </c>
      <c r="R2762" s="54">
        <f>IF($B2762="","",SUM($K2762:$Q2762))</f>
        <v/>
      </c>
      <c r="S2762" s="56">
        <f>IF($B2762="","",VLOOKUP($C2762,Настройки!$A$11:$L$17,9,FALSE))</f>
        <v/>
      </c>
      <c r="T2762" s="56">
        <f>IF($B2762="","",$R2762*$S2762)</f>
        <v/>
      </c>
    </row>
    <row r="2763">
      <c r="A2763" s="20">
        <f>Тех_Движение!$A$2760</f>
        <v/>
      </c>
      <c r="B2763" s="20">
        <f>IF(Тех_Движение!$F$2760&gt;0,Тех_Движение!$I$2760,"")</f>
        <v/>
      </c>
      <c r="C2763" s="20">
        <f>IF($B2763="","",Тех_Движение!$D$2760)</f>
        <v/>
      </c>
      <c r="D2763" s="42">
        <f>IF($B2763="","",Тех_Движение!$B$2760)</f>
        <v/>
      </c>
      <c r="E2763" s="54">
        <f>IF($B2763="","",Тех_Движение!$F$2760)</f>
        <v/>
      </c>
      <c r="F2763" s="54">
        <f>IF($B2763="","",SUMIFS($E$5:$E2762,$C$5:$C2762,$C2763))</f>
        <v/>
      </c>
      <c r="G2763" s="54">
        <f>IF($B2763="","",MAX(0,$E2763-MAX(0,SUMIFS(Тех_Движение!$G$2:$G$5111,Тех_Движение!$D$2:$D$5111,$C2763,Тех_Движение!$B$2:$B$5111,"&lt;="&amp;Настройки!$B$5-1)-$F2763)))</f>
        <v/>
      </c>
      <c r="H2763" s="54">
        <f>IF($B2763="","",IF(AND($D2763&gt;=Настройки!$B$5,$D2763&lt;=Настройки!$B$6),$E2763,0))</f>
        <v/>
      </c>
      <c r="I2763" s="54">
        <f>IF($B2763="","",$G2763+$H2763-$J2763)</f>
        <v/>
      </c>
      <c r="J2763" s="54">
        <f>IF($B2763="","",MAX(0,$E2763-MAX(0,SUMIFS(Тех_Движение!$G$2:$G$5111,Тех_Движение!$D$2:$D$5111,$C2763,Тех_Движение!$B$2:$B$5111,"&lt;="&amp;Настройки!$B$6)-$F2763)))</f>
        <v/>
      </c>
      <c r="K2763" s="54">
        <f>IF(OR($B2763="",K$3&lt;$D2763+Настройки!$B$7),0,MAX(0,$E2763-MAX(0,SUMIFS(Тех_Движение!$G$2:$G$5111,Тех_Движение!$D$2:$D$5111,$C2763,Тех_Движение!$B$2:$B$5111,"&lt;="&amp;K$3)-$F2763)))</f>
        <v/>
      </c>
      <c r="L2763" s="54">
        <f>IF(OR($B2763="",L$3&lt;$D2763+Настройки!$B$7),0,MAX(0,$E2763-MAX(0,SUMIFS(Тех_Движение!$G$2:$G$5111,Тех_Движение!$D$2:$D$5111,$C2763,Тех_Движение!$B$2:$B$5111,"&lt;="&amp;L$3)-$F2763)))</f>
        <v/>
      </c>
      <c r="M2763" s="54">
        <f>IF(OR($B2763="",M$3&lt;$D2763+Настройки!$B$7),0,MAX(0,$E2763-MAX(0,SUMIFS(Тех_Движение!$G$2:$G$5111,Тех_Движение!$D$2:$D$5111,$C2763,Тех_Движение!$B$2:$B$5111,"&lt;="&amp;M$3)-$F2763)))</f>
        <v/>
      </c>
      <c r="N2763" s="54">
        <f>IF(OR($B2763="",N$3&lt;$D2763+Настройки!$B$7),0,MAX(0,$E2763-MAX(0,SUMIFS(Тех_Движение!$G$2:$G$5111,Тех_Движение!$D$2:$D$5111,$C2763,Тех_Движение!$B$2:$B$5111,"&lt;="&amp;N$3)-$F2763)))</f>
        <v/>
      </c>
      <c r="O2763" s="54">
        <f>IF(OR($B2763="",O$3&lt;$D2763+Настройки!$B$7),0,MAX(0,$E2763-MAX(0,SUMIFS(Тех_Движение!$G$2:$G$5111,Тех_Движение!$D$2:$D$5111,$C2763,Тех_Движение!$B$2:$B$5111,"&lt;="&amp;O$3)-$F2763)))</f>
        <v/>
      </c>
      <c r="P2763" s="54">
        <f>IF(OR($B2763="",P$3&lt;$D2763+Настройки!$B$7),0,MAX(0,$E2763-MAX(0,SUMIFS(Тех_Движение!$G$2:$G$5111,Тех_Движение!$D$2:$D$5111,$C2763,Тех_Движение!$B$2:$B$5111,"&lt;="&amp;P$3)-$F2763)))</f>
        <v/>
      </c>
      <c r="Q2763" s="54">
        <f>IF(OR($B2763="",Q$3&lt;$D2763+Настройки!$B$7),0,MAX(0,$E2763-MAX(0,SUMIFS(Тех_Движение!$G$2:$G$5111,Тех_Движение!$D$2:$D$5111,$C2763,Тех_Движение!$B$2:$B$5111,"&lt;="&amp;Q$3)-$F2763)))</f>
        <v/>
      </c>
      <c r="R2763" s="54">
        <f>IF($B2763="","",SUM($K2763:$Q2763))</f>
        <v/>
      </c>
      <c r="S2763" s="56">
        <f>IF($B2763="","",VLOOKUP($C2763,Настройки!$A$11:$L$17,9,FALSE))</f>
        <v/>
      </c>
      <c r="T2763" s="56">
        <f>IF($B2763="","",$R2763*$S2763)</f>
        <v/>
      </c>
    </row>
    <row r="2764">
      <c r="A2764" s="20">
        <f>Тех_Движение!$A$2761</f>
        <v/>
      </c>
      <c r="B2764" s="20">
        <f>IF(Тех_Движение!$F$2761&gt;0,Тех_Движение!$I$2761,"")</f>
        <v/>
      </c>
      <c r="C2764" s="20">
        <f>IF($B2764="","",Тех_Движение!$D$2761)</f>
        <v/>
      </c>
      <c r="D2764" s="42">
        <f>IF($B2764="","",Тех_Движение!$B$2761)</f>
        <v/>
      </c>
      <c r="E2764" s="54">
        <f>IF($B2764="","",Тех_Движение!$F$2761)</f>
        <v/>
      </c>
      <c r="F2764" s="54">
        <f>IF($B2764="","",SUMIFS($E$5:$E2763,$C$5:$C2763,$C2764))</f>
        <v/>
      </c>
      <c r="G2764" s="54">
        <f>IF($B2764="","",MAX(0,$E2764-MAX(0,SUMIFS(Тех_Движение!$G$2:$G$5111,Тех_Движение!$D$2:$D$5111,$C2764,Тех_Движение!$B$2:$B$5111,"&lt;="&amp;Настройки!$B$5-1)-$F2764)))</f>
        <v/>
      </c>
      <c r="H2764" s="54">
        <f>IF($B2764="","",IF(AND($D2764&gt;=Настройки!$B$5,$D2764&lt;=Настройки!$B$6),$E2764,0))</f>
        <v/>
      </c>
      <c r="I2764" s="54">
        <f>IF($B2764="","",$G2764+$H2764-$J2764)</f>
        <v/>
      </c>
      <c r="J2764" s="54">
        <f>IF($B2764="","",MAX(0,$E2764-MAX(0,SUMIFS(Тех_Движение!$G$2:$G$5111,Тех_Движение!$D$2:$D$5111,$C2764,Тех_Движение!$B$2:$B$5111,"&lt;="&amp;Настройки!$B$6)-$F2764)))</f>
        <v/>
      </c>
      <c r="K2764" s="54">
        <f>IF(OR($B2764="",K$3&lt;$D2764+Настройки!$B$7),0,MAX(0,$E2764-MAX(0,SUMIFS(Тех_Движение!$G$2:$G$5111,Тех_Движение!$D$2:$D$5111,$C2764,Тех_Движение!$B$2:$B$5111,"&lt;="&amp;K$3)-$F2764)))</f>
        <v/>
      </c>
      <c r="L2764" s="54">
        <f>IF(OR($B2764="",L$3&lt;$D2764+Настройки!$B$7),0,MAX(0,$E2764-MAX(0,SUMIFS(Тех_Движение!$G$2:$G$5111,Тех_Движение!$D$2:$D$5111,$C2764,Тех_Движение!$B$2:$B$5111,"&lt;="&amp;L$3)-$F2764)))</f>
        <v/>
      </c>
      <c r="M2764" s="54">
        <f>IF(OR($B2764="",M$3&lt;$D2764+Настройки!$B$7),0,MAX(0,$E2764-MAX(0,SUMIFS(Тех_Движение!$G$2:$G$5111,Тех_Движение!$D$2:$D$5111,$C2764,Тех_Движение!$B$2:$B$5111,"&lt;="&amp;M$3)-$F2764)))</f>
        <v/>
      </c>
      <c r="N2764" s="54">
        <f>IF(OR($B2764="",N$3&lt;$D2764+Настройки!$B$7),0,MAX(0,$E2764-MAX(0,SUMIFS(Тех_Движение!$G$2:$G$5111,Тех_Движение!$D$2:$D$5111,$C2764,Тех_Движение!$B$2:$B$5111,"&lt;="&amp;N$3)-$F2764)))</f>
        <v/>
      </c>
      <c r="O2764" s="54">
        <f>IF(OR($B2764="",O$3&lt;$D2764+Настройки!$B$7),0,MAX(0,$E2764-MAX(0,SUMIFS(Тех_Движение!$G$2:$G$5111,Тех_Движение!$D$2:$D$5111,$C2764,Тех_Движение!$B$2:$B$5111,"&lt;="&amp;O$3)-$F2764)))</f>
        <v/>
      </c>
      <c r="P2764" s="54">
        <f>IF(OR($B2764="",P$3&lt;$D2764+Настройки!$B$7),0,MAX(0,$E2764-MAX(0,SUMIFS(Тех_Движение!$G$2:$G$5111,Тех_Движение!$D$2:$D$5111,$C2764,Тех_Движение!$B$2:$B$5111,"&lt;="&amp;P$3)-$F2764)))</f>
        <v/>
      </c>
      <c r="Q2764" s="54">
        <f>IF(OR($B2764="",Q$3&lt;$D2764+Настройки!$B$7),0,MAX(0,$E2764-MAX(0,SUMIFS(Тех_Движение!$G$2:$G$5111,Тех_Движение!$D$2:$D$5111,$C2764,Тех_Движение!$B$2:$B$5111,"&lt;="&amp;Q$3)-$F2764)))</f>
        <v/>
      </c>
      <c r="R2764" s="54">
        <f>IF($B2764="","",SUM($K2764:$Q2764))</f>
        <v/>
      </c>
      <c r="S2764" s="56">
        <f>IF($B2764="","",VLOOKUP($C2764,Настройки!$A$11:$L$17,9,FALSE))</f>
        <v/>
      </c>
      <c r="T2764" s="56">
        <f>IF($B2764="","",$R2764*$S2764)</f>
        <v/>
      </c>
    </row>
    <row r="2765">
      <c r="A2765" s="20">
        <f>Тех_Движение!$A$2762</f>
        <v/>
      </c>
      <c r="B2765" s="20">
        <f>IF(Тех_Движение!$F$2762&gt;0,Тех_Движение!$I$2762,"")</f>
        <v/>
      </c>
      <c r="C2765" s="20">
        <f>IF($B2765="","",Тех_Движение!$D$2762)</f>
        <v/>
      </c>
      <c r="D2765" s="42">
        <f>IF($B2765="","",Тех_Движение!$B$2762)</f>
        <v/>
      </c>
      <c r="E2765" s="54">
        <f>IF($B2765="","",Тех_Движение!$F$2762)</f>
        <v/>
      </c>
      <c r="F2765" s="54">
        <f>IF($B2765="","",SUMIFS($E$5:$E2764,$C$5:$C2764,$C2765))</f>
        <v/>
      </c>
      <c r="G2765" s="54">
        <f>IF($B2765="","",MAX(0,$E2765-MAX(0,SUMIFS(Тех_Движение!$G$2:$G$5111,Тех_Движение!$D$2:$D$5111,$C2765,Тех_Движение!$B$2:$B$5111,"&lt;="&amp;Настройки!$B$5-1)-$F2765)))</f>
        <v/>
      </c>
      <c r="H2765" s="54">
        <f>IF($B2765="","",IF(AND($D2765&gt;=Настройки!$B$5,$D2765&lt;=Настройки!$B$6),$E2765,0))</f>
        <v/>
      </c>
      <c r="I2765" s="54">
        <f>IF($B2765="","",$G2765+$H2765-$J2765)</f>
        <v/>
      </c>
      <c r="J2765" s="54">
        <f>IF($B2765="","",MAX(0,$E2765-MAX(0,SUMIFS(Тех_Движение!$G$2:$G$5111,Тех_Движение!$D$2:$D$5111,$C2765,Тех_Движение!$B$2:$B$5111,"&lt;="&amp;Настройки!$B$6)-$F2765)))</f>
        <v/>
      </c>
      <c r="K2765" s="54">
        <f>IF(OR($B2765="",K$3&lt;$D2765+Настройки!$B$7),0,MAX(0,$E2765-MAX(0,SUMIFS(Тех_Движение!$G$2:$G$5111,Тех_Движение!$D$2:$D$5111,$C2765,Тех_Движение!$B$2:$B$5111,"&lt;="&amp;K$3)-$F2765)))</f>
        <v/>
      </c>
      <c r="L2765" s="54">
        <f>IF(OR($B2765="",L$3&lt;$D2765+Настройки!$B$7),0,MAX(0,$E2765-MAX(0,SUMIFS(Тех_Движение!$G$2:$G$5111,Тех_Движение!$D$2:$D$5111,$C2765,Тех_Движение!$B$2:$B$5111,"&lt;="&amp;L$3)-$F2765)))</f>
        <v/>
      </c>
      <c r="M2765" s="54">
        <f>IF(OR($B2765="",M$3&lt;$D2765+Настройки!$B$7),0,MAX(0,$E2765-MAX(0,SUMIFS(Тех_Движение!$G$2:$G$5111,Тех_Движение!$D$2:$D$5111,$C2765,Тех_Движение!$B$2:$B$5111,"&lt;="&amp;M$3)-$F2765)))</f>
        <v/>
      </c>
      <c r="N2765" s="54">
        <f>IF(OR($B2765="",N$3&lt;$D2765+Настройки!$B$7),0,MAX(0,$E2765-MAX(0,SUMIFS(Тех_Движение!$G$2:$G$5111,Тех_Движение!$D$2:$D$5111,$C2765,Тех_Движение!$B$2:$B$5111,"&lt;="&amp;N$3)-$F2765)))</f>
        <v/>
      </c>
      <c r="O2765" s="54">
        <f>IF(OR($B2765="",O$3&lt;$D2765+Настройки!$B$7),0,MAX(0,$E2765-MAX(0,SUMIFS(Тех_Движение!$G$2:$G$5111,Тех_Движение!$D$2:$D$5111,$C2765,Тех_Движение!$B$2:$B$5111,"&lt;="&amp;O$3)-$F2765)))</f>
        <v/>
      </c>
      <c r="P2765" s="54">
        <f>IF(OR($B2765="",P$3&lt;$D2765+Настройки!$B$7),0,MAX(0,$E2765-MAX(0,SUMIFS(Тех_Движение!$G$2:$G$5111,Тех_Движение!$D$2:$D$5111,$C2765,Тех_Движение!$B$2:$B$5111,"&lt;="&amp;P$3)-$F2765)))</f>
        <v/>
      </c>
      <c r="Q2765" s="54">
        <f>IF(OR($B2765="",Q$3&lt;$D2765+Настройки!$B$7),0,MAX(0,$E2765-MAX(0,SUMIFS(Тех_Движение!$G$2:$G$5111,Тех_Движение!$D$2:$D$5111,$C2765,Тех_Движение!$B$2:$B$5111,"&lt;="&amp;Q$3)-$F2765)))</f>
        <v/>
      </c>
      <c r="R2765" s="54">
        <f>IF($B2765="","",SUM($K2765:$Q2765))</f>
        <v/>
      </c>
      <c r="S2765" s="56">
        <f>IF($B2765="","",VLOOKUP($C2765,Настройки!$A$11:$L$17,9,FALSE))</f>
        <v/>
      </c>
      <c r="T2765" s="56">
        <f>IF($B2765="","",$R2765*$S2765)</f>
        <v/>
      </c>
    </row>
    <row r="2766">
      <c r="A2766" s="20">
        <f>Тех_Движение!$A$2763</f>
        <v/>
      </c>
      <c r="B2766" s="20">
        <f>IF(Тех_Движение!$F$2763&gt;0,Тех_Движение!$I$2763,"")</f>
        <v/>
      </c>
      <c r="C2766" s="20">
        <f>IF($B2766="","",Тех_Движение!$D$2763)</f>
        <v/>
      </c>
      <c r="D2766" s="42">
        <f>IF($B2766="","",Тех_Движение!$B$2763)</f>
        <v/>
      </c>
      <c r="E2766" s="54">
        <f>IF($B2766="","",Тех_Движение!$F$2763)</f>
        <v/>
      </c>
      <c r="F2766" s="54">
        <f>IF($B2766="","",SUMIFS($E$5:$E2765,$C$5:$C2765,$C2766))</f>
        <v/>
      </c>
      <c r="G2766" s="54">
        <f>IF($B2766="","",MAX(0,$E2766-MAX(0,SUMIFS(Тех_Движение!$G$2:$G$5111,Тех_Движение!$D$2:$D$5111,$C2766,Тех_Движение!$B$2:$B$5111,"&lt;="&amp;Настройки!$B$5-1)-$F2766)))</f>
        <v/>
      </c>
      <c r="H2766" s="54">
        <f>IF($B2766="","",IF(AND($D2766&gt;=Настройки!$B$5,$D2766&lt;=Настройки!$B$6),$E2766,0))</f>
        <v/>
      </c>
      <c r="I2766" s="54">
        <f>IF($B2766="","",$G2766+$H2766-$J2766)</f>
        <v/>
      </c>
      <c r="J2766" s="54">
        <f>IF($B2766="","",MAX(0,$E2766-MAX(0,SUMIFS(Тех_Движение!$G$2:$G$5111,Тех_Движение!$D$2:$D$5111,$C2766,Тех_Движение!$B$2:$B$5111,"&lt;="&amp;Настройки!$B$6)-$F2766)))</f>
        <v/>
      </c>
      <c r="K2766" s="54">
        <f>IF(OR($B2766="",K$3&lt;$D2766+Настройки!$B$7),0,MAX(0,$E2766-MAX(0,SUMIFS(Тех_Движение!$G$2:$G$5111,Тех_Движение!$D$2:$D$5111,$C2766,Тех_Движение!$B$2:$B$5111,"&lt;="&amp;K$3)-$F2766)))</f>
        <v/>
      </c>
      <c r="L2766" s="54">
        <f>IF(OR($B2766="",L$3&lt;$D2766+Настройки!$B$7),0,MAX(0,$E2766-MAX(0,SUMIFS(Тех_Движение!$G$2:$G$5111,Тех_Движение!$D$2:$D$5111,$C2766,Тех_Движение!$B$2:$B$5111,"&lt;="&amp;L$3)-$F2766)))</f>
        <v/>
      </c>
      <c r="M2766" s="54">
        <f>IF(OR($B2766="",M$3&lt;$D2766+Настройки!$B$7),0,MAX(0,$E2766-MAX(0,SUMIFS(Тех_Движение!$G$2:$G$5111,Тех_Движение!$D$2:$D$5111,$C2766,Тех_Движение!$B$2:$B$5111,"&lt;="&amp;M$3)-$F2766)))</f>
        <v/>
      </c>
      <c r="N2766" s="54">
        <f>IF(OR($B2766="",N$3&lt;$D2766+Настройки!$B$7),0,MAX(0,$E2766-MAX(0,SUMIFS(Тех_Движение!$G$2:$G$5111,Тех_Движение!$D$2:$D$5111,$C2766,Тех_Движение!$B$2:$B$5111,"&lt;="&amp;N$3)-$F2766)))</f>
        <v/>
      </c>
      <c r="O2766" s="54">
        <f>IF(OR($B2766="",O$3&lt;$D2766+Настройки!$B$7),0,MAX(0,$E2766-MAX(0,SUMIFS(Тех_Движение!$G$2:$G$5111,Тех_Движение!$D$2:$D$5111,$C2766,Тех_Движение!$B$2:$B$5111,"&lt;="&amp;O$3)-$F2766)))</f>
        <v/>
      </c>
      <c r="P2766" s="54">
        <f>IF(OR($B2766="",P$3&lt;$D2766+Настройки!$B$7),0,MAX(0,$E2766-MAX(0,SUMIFS(Тех_Движение!$G$2:$G$5111,Тех_Движение!$D$2:$D$5111,$C2766,Тех_Движение!$B$2:$B$5111,"&lt;="&amp;P$3)-$F2766)))</f>
        <v/>
      </c>
      <c r="Q2766" s="54">
        <f>IF(OR($B2766="",Q$3&lt;$D2766+Настройки!$B$7),0,MAX(0,$E2766-MAX(0,SUMIFS(Тех_Движение!$G$2:$G$5111,Тех_Движение!$D$2:$D$5111,$C2766,Тех_Движение!$B$2:$B$5111,"&lt;="&amp;Q$3)-$F2766)))</f>
        <v/>
      </c>
      <c r="R2766" s="54">
        <f>IF($B2766="","",SUM($K2766:$Q2766))</f>
        <v/>
      </c>
      <c r="S2766" s="56">
        <f>IF($B2766="","",VLOOKUP($C2766,Настройки!$A$11:$L$17,9,FALSE))</f>
        <v/>
      </c>
      <c r="T2766" s="56">
        <f>IF($B2766="","",$R2766*$S2766)</f>
        <v/>
      </c>
    </row>
    <row r="2767">
      <c r="A2767" s="20">
        <f>Тех_Движение!$A$2764</f>
        <v/>
      </c>
      <c r="B2767" s="20">
        <f>IF(Тех_Движение!$F$2764&gt;0,Тех_Движение!$I$2764,"")</f>
        <v/>
      </c>
      <c r="C2767" s="20">
        <f>IF($B2767="","",Тех_Движение!$D$2764)</f>
        <v/>
      </c>
      <c r="D2767" s="42">
        <f>IF($B2767="","",Тех_Движение!$B$2764)</f>
        <v/>
      </c>
      <c r="E2767" s="54">
        <f>IF($B2767="","",Тех_Движение!$F$2764)</f>
        <v/>
      </c>
      <c r="F2767" s="54">
        <f>IF($B2767="","",SUMIFS($E$5:$E2766,$C$5:$C2766,$C2767))</f>
        <v/>
      </c>
      <c r="G2767" s="54">
        <f>IF($B2767="","",MAX(0,$E2767-MAX(0,SUMIFS(Тех_Движение!$G$2:$G$5111,Тех_Движение!$D$2:$D$5111,$C2767,Тех_Движение!$B$2:$B$5111,"&lt;="&amp;Настройки!$B$5-1)-$F2767)))</f>
        <v/>
      </c>
      <c r="H2767" s="54">
        <f>IF($B2767="","",IF(AND($D2767&gt;=Настройки!$B$5,$D2767&lt;=Настройки!$B$6),$E2767,0))</f>
        <v/>
      </c>
      <c r="I2767" s="54">
        <f>IF($B2767="","",$G2767+$H2767-$J2767)</f>
        <v/>
      </c>
      <c r="J2767" s="54">
        <f>IF($B2767="","",MAX(0,$E2767-MAX(0,SUMIFS(Тех_Движение!$G$2:$G$5111,Тех_Движение!$D$2:$D$5111,$C2767,Тех_Движение!$B$2:$B$5111,"&lt;="&amp;Настройки!$B$6)-$F2767)))</f>
        <v/>
      </c>
      <c r="K2767" s="54">
        <f>IF(OR($B2767="",K$3&lt;$D2767+Настройки!$B$7),0,MAX(0,$E2767-MAX(0,SUMIFS(Тех_Движение!$G$2:$G$5111,Тех_Движение!$D$2:$D$5111,$C2767,Тех_Движение!$B$2:$B$5111,"&lt;="&amp;K$3)-$F2767)))</f>
        <v/>
      </c>
      <c r="L2767" s="54">
        <f>IF(OR($B2767="",L$3&lt;$D2767+Настройки!$B$7),0,MAX(0,$E2767-MAX(0,SUMIFS(Тех_Движение!$G$2:$G$5111,Тех_Движение!$D$2:$D$5111,$C2767,Тех_Движение!$B$2:$B$5111,"&lt;="&amp;L$3)-$F2767)))</f>
        <v/>
      </c>
      <c r="M2767" s="54">
        <f>IF(OR($B2767="",M$3&lt;$D2767+Настройки!$B$7),0,MAX(0,$E2767-MAX(0,SUMIFS(Тех_Движение!$G$2:$G$5111,Тех_Движение!$D$2:$D$5111,$C2767,Тех_Движение!$B$2:$B$5111,"&lt;="&amp;M$3)-$F2767)))</f>
        <v/>
      </c>
      <c r="N2767" s="54">
        <f>IF(OR($B2767="",N$3&lt;$D2767+Настройки!$B$7),0,MAX(0,$E2767-MAX(0,SUMIFS(Тех_Движение!$G$2:$G$5111,Тех_Движение!$D$2:$D$5111,$C2767,Тех_Движение!$B$2:$B$5111,"&lt;="&amp;N$3)-$F2767)))</f>
        <v/>
      </c>
      <c r="O2767" s="54">
        <f>IF(OR($B2767="",O$3&lt;$D2767+Настройки!$B$7),0,MAX(0,$E2767-MAX(0,SUMIFS(Тех_Движение!$G$2:$G$5111,Тех_Движение!$D$2:$D$5111,$C2767,Тех_Движение!$B$2:$B$5111,"&lt;="&amp;O$3)-$F2767)))</f>
        <v/>
      </c>
      <c r="P2767" s="54">
        <f>IF(OR($B2767="",P$3&lt;$D2767+Настройки!$B$7),0,MAX(0,$E2767-MAX(0,SUMIFS(Тех_Движение!$G$2:$G$5111,Тех_Движение!$D$2:$D$5111,$C2767,Тех_Движение!$B$2:$B$5111,"&lt;="&amp;P$3)-$F2767)))</f>
        <v/>
      </c>
      <c r="Q2767" s="54">
        <f>IF(OR($B2767="",Q$3&lt;$D2767+Настройки!$B$7),0,MAX(0,$E2767-MAX(0,SUMIFS(Тех_Движение!$G$2:$G$5111,Тех_Движение!$D$2:$D$5111,$C2767,Тех_Движение!$B$2:$B$5111,"&lt;="&amp;Q$3)-$F2767)))</f>
        <v/>
      </c>
      <c r="R2767" s="54">
        <f>IF($B2767="","",SUM($K2767:$Q2767))</f>
        <v/>
      </c>
      <c r="S2767" s="56">
        <f>IF($B2767="","",VLOOKUP($C2767,Настройки!$A$11:$L$17,9,FALSE))</f>
        <v/>
      </c>
      <c r="T2767" s="56">
        <f>IF($B2767="","",$R2767*$S2767)</f>
        <v/>
      </c>
    </row>
    <row r="2768">
      <c r="A2768" s="20">
        <f>Тех_Движение!$A$2765</f>
        <v/>
      </c>
      <c r="B2768" s="20">
        <f>IF(Тех_Движение!$F$2765&gt;0,Тех_Движение!$I$2765,"")</f>
        <v/>
      </c>
      <c r="C2768" s="20">
        <f>IF($B2768="","",Тех_Движение!$D$2765)</f>
        <v/>
      </c>
      <c r="D2768" s="42">
        <f>IF($B2768="","",Тех_Движение!$B$2765)</f>
        <v/>
      </c>
      <c r="E2768" s="54">
        <f>IF($B2768="","",Тех_Движение!$F$2765)</f>
        <v/>
      </c>
      <c r="F2768" s="54">
        <f>IF($B2768="","",SUMIFS($E$5:$E2767,$C$5:$C2767,$C2768))</f>
        <v/>
      </c>
      <c r="G2768" s="54">
        <f>IF($B2768="","",MAX(0,$E2768-MAX(0,SUMIFS(Тех_Движение!$G$2:$G$5111,Тех_Движение!$D$2:$D$5111,$C2768,Тех_Движение!$B$2:$B$5111,"&lt;="&amp;Настройки!$B$5-1)-$F2768)))</f>
        <v/>
      </c>
      <c r="H2768" s="54">
        <f>IF($B2768="","",IF(AND($D2768&gt;=Настройки!$B$5,$D2768&lt;=Настройки!$B$6),$E2768,0))</f>
        <v/>
      </c>
      <c r="I2768" s="54">
        <f>IF($B2768="","",$G2768+$H2768-$J2768)</f>
        <v/>
      </c>
      <c r="J2768" s="54">
        <f>IF($B2768="","",MAX(0,$E2768-MAX(0,SUMIFS(Тех_Движение!$G$2:$G$5111,Тех_Движение!$D$2:$D$5111,$C2768,Тех_Движение!$B$2:$B$5111,"&lt;="&amp;Настройки!$B$6)-$F2768)))</f>
        <v/>
      </c>
      <c r="K2768" s="54">
        <f>IF(OR($B2768="",K$3&lt;$D2768+Настройки!$B$7),0,MAX(0,$E2768-MAX(0,SUMIFS(Тех_Движение!$G$2:$G$5111,Тех_Движение!$D$2:$D$5111,$C2768,Тех_Движение!$B$2:$B$5111,"&lt;="&amp;K$3)-$F2768)))</f>
        <v/>
      </c>
      <c r="L2768" s="54">
        <f>IF(OR($B2768="",L$3&lt;$D2768+Настройки!$B$7),0,MAX(0,$E2768-MAX(0,SUMIFS(Тех_Движение!$G$2:$G$5111,Тех_Движение!$D$2:$D$5111,$C2768,Тех_Движение!$B$2:$B$5111,"&lt;="&amp;L$3)-$F2768)))</f>
        <v/>
      </c>
      <c r="M2768" s="54">
        <f>IF(OR($B2768="",M$3&lt;$D2768+Настройки!$B$7),0,MAX(0,$E2768-MAX(0,SUMIFS(Тех_Движение!$G$2:$G$5111,Тех_Движение!$D$2:$D$5111,$C2768,Тех_Движение!$B$2:$B$5111,"&lt;="&amp;M$3)-$F2768)))</f>
        <v/>
      </c>
      <c r="N2768" s="54">
        <f>IF(OR($B2768="",N$3&lt;$D2768+Настройки!$B$7),0,MAX(0,$E2768-MAX(0,SUMIFS(Тех_Движение!$G$2:$G$5111,Тех_Движение!$D$2:$D$5111,$C2768,Тех_Движение!$B$2:$B$5111,"&lt;="&amp;N$3)-$F2768)))</f>
        <v/>
      </c>
      <c r="O2768" s="54">
        <f>IF(OR($B2768="",O$3&lt;$D2768+Настройки!$B$7),0,MAX(0,$E2768-MAX(0,SUMIFS(Тех_Движение!$G$2:$G$5111,Тех_Движение!$D$2:$D$5111,$C2768,Тех_Движение!$B$2:$B$5111,"&lt;="&amp;O$3)-$F2768)))</f>
        <v/>
      </c>
      <c r="P2768" s="54">
        <f>IF(OR($B2768="",P$3&lt;$D2768+Настройки!$B$7),0,MAX(0,$E2768-MAX(0,SUMIFS(Тех_Движение!$G$2:$G$5111,Тех_Движение!$D$2:$D$5111,$C2768,Тех_Движение!$B$2:$B$5111,"&lt;="&amp;P$3)-$F2768)))</f>
        <v/>
      </c>
      <c r="Q2768" s="54">
        <f>IF(OR($B2768="",Q$3&lt;$D2768+Настройки!$B$7),0,MAX(0,$E2768-MAX(0,SUMIFS(Тех_Движение!$G$2:$G$5111,Тех_Движение!$D$2:$D$5111,$C2768,Тех_Движение!$B$2:$B$5111,"&lt;="&amp;Q$3)-$F2768)))</f>
        <v/>
      </c>
      <c r="R2768" s="54">
        <f>IF($B2768="","",SUM($K2768:$Q2768))</f>
        <v/>
      </c>
      <c r="S2768" s="56">
        <f>IF($B2768="","",VLOOKUP($C2768,Настройки!$A$11:$L$17,9,FALSE))</f>
        <v/>
      </c>
      <c r="T2768" s="56">
        <f>IF($B2768="","",$R2768*$S2768)</f>
        <v/>
      </c>
    </row>
    <row r="2769">
      <c r="A2769" s="20">
        <f>Тех_Движение!$A$2766</f>
        <v/>
      </c>
      <c r="B2769" s="20">
        <f>IF(Тех_Движение!$F$2766&gt;0,Тех_Движение!$I$2766,"")</f>
        <v/>
      </c>
      <c r="C2769" s="20">
        <f>IF($B2769="","",Тех_Движение!$D$2766)</f>
        <v/>
      </c>
      <c r="D2769" s="42">
        <f>IF($B2769="","",Тех_Движение!$B$2766)</f>
        <v/>
      </c>
      <c r="E2769" s="54">
        <f>IF($B2769="","",Тех_Движение!$F$2766)</f>
        <v/>
      </c>
      <c r="F2769" s="54">
        <f>IF($B2769="","",SUMIFS($E$5:$E2768,$C$5:$C2768,$C2769))</f>
        <v/>
      </c>
      <c r="G2769" s="54">
        <f>IF($B2769="","",MAX(0,$E2769-MAX(0,SUMIFS(Тех_Движение!$G$2:$G$5111,Тех_Движение!$D$2:$D$5111,$C2769,Тех_Движение!$B$2:$B$5111,"&lt;="&amp;Настройки!$B$5-1)-$F2769)))</f>
        <v/>
      </c>
      <c r="H2769" s="54">
        <f>IF($B2769="","",IF(AND($D2769&gt;=Настройки!$B$5,$D2769&lt;=Настройки!$B$6),$E2769,0))</f>
        <v/>
      </c>
      <c r="I2769" s="54">
        <f>IF($B2769="","",$G2769+$H2769-$J2769)</f>
        <v/>
      </c>
      <c r="J2769" s="54">
        <f>IF($B2769="","",MAX(0,$E2769-MAX(0,SUMIFS(Тех_Движение!$G$2:$G$5111,Тех_Движение!$D$2:$D$5111,$C2769,Тех_Движение!$B$2:$B$5111,"&lt;="&amp;Настройки!$B$6)-$F2769)))</f>
        <v/>
      </c>
      <c r="K2769" s="54">
        <f>IF(OR($B2769="",K$3&lt;$D2769+Настройки!$B$7),0,MAX(0,$E2769-MAX(0,SUMIFS(Тех_Движение!$G$2:$G$5111,Тех_Движение!$D$2:$D$5111,$C2769,Тех_Движение!$B$2:$B$5111,"&lt;="&amp;K$3)-$F2769)))</f>
        <v/>
      </c>
      <c r="L2769" s="54">
        <f>IF(OR($B2769="",L$3&lt;$D2769+Настройки!$B$7),0,MAX(0,$E2769-MAX(0,SUMIFS(Тех_Движение!$G$2:$G$5111,Тех_Движение!$D$2:$D$5111,$C2769,Тех_Движение!$B$2:$B$5111,"&lt;="&amp;L$3)-$F2769)))</f>
        <v/>
      </c>
      <c r="M2769" s="54">
        <f>IF(OR($B2769="",M$3&lt;$D2769+Настройки!$B$7),0,MAX(0,$E2769-MAX(0,SUMIFS(Тех_Движение!$G$2:$G$5111,Тех_Движение!$D$2:$D$5111,$C2769,Тех_Движение!$B$2:$B$5111,"&lt;="&amp;M$3)-$F2769)))</f>
        <v/>
      </c>
      <c r="N2769" s="54">
        <f>IF(OR($B2769="",N$3&lt;$D2769+Настройки!$B$7),0,MAX(0,$E2769-MAX(0,SUMIFS(Тех_Движение!$G$2:$G$5111,Тех_Движение!$D$2:$D$5111,$C2769,Тех_Движение!$B$2:$B$5111,"&lt;="&amp;N$3)-$F2769)))</f>
        <v/>
      </c>
      <c r="O2769" s="54">
        <f>IF(OR($B2769="",O$3&lt;$D2769+Настройки!$B$7),0,MAX(0,$E2769-MAX(0,SUMIFS(Тех_Движение!$G$2:$G$5111,Тех_Движение!$D$2:$D$5111,$C2769,Тех_Движение!$B$2:$B$5111,"&lt;="&amp;O$3)-$F2769)))</f>
        <v/>
      </c>
      <c r="P2769" s="54">
        <f>IF(OR($B2769="",P$3&lt;$D2769+Настройки!$B$7),0,MAX(0,$E2769-MAX(0,SUMIFS(Тех_Движение!$G$2:$G$5111,Тех_Движение!$D$2:$D$5111,$C2769,Тех_Движение!$B$2:$B$5111,"&lt;="&amp;P$3)-$F2769)))</f>
        <v/>
      </c>
      <c r="Q2769" s="54">
        <f>IF(OR($B2769="",Q$3&lt;$D2769+Настройки!$B$7),0,MAX(0,$E2769-MAX(0,SUMIFS(Тех_Движение!$G$2:$G$5111,Тех_Движение!$D$2:$D$5111,$C2769,Тех_Движение!$B$2:$B$5111,"&lt;="&amp;Q$3)-$F2769)))</f>
        <v/>
      </c>
      <c r="R2769" s="54">
        <f>IF($B2769="","",SUM($K2769:$Q2769))</f>
        <v/>
      </c>
      <c r="S2769" s="56">
        <f>IF($B2769="","",VLOOKUP($C2769,Настройки!$A$11:$L$17,9,FALSE))</f>
        <v/>
      </c>
      <c r="T2769" s="56">
        <f>IF($B2769="","",$R2769*$S2769)</f>
        <v/>
      </c>
    </row>
    <row r="2770">
      <c r="A2770" s="20">
        <f>Тех_Движение!$A$2767</f>
        <v/>
      </c>
      <c r="B2770" s="20">
        <f>IF(Тех_Движение!$F$2767&gt;0,Тех_Движение!$I$2767,"")</f>
        <v/>
      </c>
      <c r="C2770" s="20">
        <f>IF($B2770="","",Тех_Движение!$D$2767)</f>
        <v/>
      </c>
      <c r="D2770" s="42">
        <f>IF($B2770="","",Тех_Движение!$B$2767)</f>
        <v/>
      </c>
      <c r="E2770" s="54">
        <f>IF($B2770="","",Тех_Движение!$F$2767)</f>
        <v/>
      </c>
      <c r="F2770" s="54">
        <f>IF($B2770="","",SUMIFS($E$5:$E2769,$C$5:$C2769,$C2770))</f>
        <v/>
      </c>
      <c r="G2770" s="54">
        <f>IF($B2770="","",MAX(0,$E2770-MAX(0,SUMIFS(Тех_Движение!$G$2:$G$5111,Тех_Движение!$D$2:$D$5111,$C2770,Тех_Движение!$B$2:$B$5111,"&lt;="&amp;Настройки!$B$5-1)-$F2770)))</f>
        <v/>
      </c>
      <c r="H2770" s="54">
        <f>IF($B2770="","",IF(AND($D2770&gt;=Настройки!$B$5,$D2770&lt;=Настройки!$B$6),$E2770,0))</f>
        <v/>
      </c>
      <c r="I2770" s="54">
        <f>IF($B2770="","",$G2770+$H2770-$J2770)</f>
        <v/>
      </c>
      <c r="J2770" s="54">
        <f>IF($B2770="","",MAX(0,$E2770-MAX(0,SUMIFS(Тех_Движение!$G$2:$G$5111,Тех_Движение!$D$2:$D$5111,$C2770,Тех_Движение!$B$2:$B$5111,"&lt;="&amp;Настройки!$B$6)-$F2770)))</f>
        <v/>
      </c>
      <c r="K2770" s="54">
        <f>IF(OR($B2770="",K$3&lt;$D2770+Настройки!$B$7),0,MAX(0,$E2770-MAX(0,SUMIFS(Тех_Движение!$G$2:$G$5111,Тех_Движение!$D$2:$D$5111,$C2770,Тех_Движение!$B$2:$B$5111,"&lt;="&amp;K$3)-$F2770)))</f>
        <v/>
      </c>
      <c r="L2770" s="54">
        <f>IF(OR($B2770="",L$3&lt;$D2770+Настройки!$B$7),0,MAX(0,$E2770-MAX(0,SUMIFS(Тех_Движение!$G$2:$G$5111,Тех_Движение!$D$2:$D$5111,$C2770,Тех_Движение!$B$2:$B$5111,"&lt;="&amp;L$3)-$F2770)))</f>
        <v/>
      </c>
      <c r="M2770" s="54">
        <f>IF(OR($B2770="",M$3&lt;$D2770+Настройки!$B$7),0,MAX(0,$E2770-MAX(0,SUMIFS(Тех_Движение!$G$2:$G$5111,Тех_Движение!$D$2:$D$5111,$C2770,Тех_Движение!$B$2:$B$5111,"&lt;="&amp;M$3)-$F2770)))</f>
        <v/>
      </c>
      <c r="N2770" s="54">
        <f>IF(OR($B2770="",N$3&lt;$D2770+Настройки!$B$7),0,MAX(0,$E2770-MAX(0,SUMIFS(Тех_Движение!$G$2:$G$5111,Тех_Движение!$D$2:$D$5111,$C2770,Тех_Движение!$B$2:$B$5111,"&lt;="&amp;N$3)-$F2770)))</f>
        <v/>
      </c>
      <c r="O2770" s="54">
        <f>IF(OR($B2770="",O$3&lt;$D2770+Настройки!$B$7),0,MAX(0,$E2770-MAX(0,SUMIFS(Тех_Движение!$G$2:$G$5111,Тех_Движение!$D$2:$D$5111,$C2770,Тех_Движение!$B$2:$B$5111,"&lt;="&amp;O$3)-$F2770)))</f>
        <v/>
      </c>
      <c r="P2770" s="54">
        <f>IF(OR($B2770="",P$3&lt;$D2770+Настройки!$B$7),0,MAX(0,$E2770-MAX(0,SUMIFS(Тех_Движение!$G$2:$G$5111,Тех_Движение!$D$2:$D$5111,$C2770,Тех_Движение!$B$2:$B$5111,"&lt;="&amp;P$3)-$F2770)))</f>
        <v/>
      </c>
      <c r="Q2770" s="54">
        <f>IF(OR($B2770="",Q$3&lt;$D2770+Настройки!$B$7),0,MAX(0,$E2770-MAX(0,SUMIFS(Тех_Движение!$G$2:$G$5111,Тех_Движение!$D$2:$D$5111,$C2770,Тех_Движение!$B$2:$B$5111,"&lt;="&amp;Q$3)-$F2770)))</f>
        <v/>
      </c>
      <c r="R2770" s="54">
        <f>IF($B2770="","",SUM($K2770:$Q2770))</f>
        <v/>
      </c>
      <c r="S2770" s="56">
        <f>IF($B2770="","",VLOOKUP($C2770,Настройки!$A$11:$L$17,9,FALSE))</f>
        <v/>
      </c>
      <c r="T2770" s="56">
        <f>IF($B2770="","",$R2770*$S2770)</f>
        <v/>
      </c>
    </row>
    <row r="2771">
      <c r="A2771" s="20">
        <f>Тех_Движение!$A$2768</f>
        <v/>
      </c>
      <c r="B2771" s="20">
        <f>IF(Тех_Движение!$F$2768&gt;0,Тех_Движение!$I$2768,"")</f>
        <v/>
      </c>
      <c r="C2771" s="20">
        <f>IF($B2771="","",Тех_Движение!$D$2768)</f>
        <v/>
      </c>
      <c r="D2771" s="42">
        <f>IF($B2771="","",Тех_Движение!$B$2768)</f>
        <v/>
      </c>
      <c r="E2771" s="54">
        <f>IF($B2771="","",Тех_Движение!$F$2768)</f>
        <v/>
      </c>
      <c r="F2771" s="54">
        <f>IF($B2771="","",SUMIFS($E$5:$E2770,$C$5:$C2770,$C2771))</f>
        <v/>
      </c>
      <c r="G2771" s="54">
        <f>IF($B2771="","",MAX(0,$E2771-MAX(0,SUMIFS(Тех_Движение!$G$2:$G$5111,Тех_Движение!$D$2:$D$5111,$C2771,Тех_Движение!$B$2:$B$5111,"&lt;="&amp;Настройки!$B$5-1)-$F2771)))</f>
        <v/>
      </c>
      <c r="H2771" s="54">
        <f>IF($B2771="","",IF(AND($D2771&gt;=Настройки!$B$5,$D2771&lt;=Настройки!$B$6),$E2771,0))</f>
        <v/>
      </c>
      <c r="I2771" s="54">
        <f>IF($B2771="","",$G2771+$H2771-$J2771)</f>
        <v/>
      </c>
      <c r="J2771" s="54">
        <f>IF($B2771="","",MAX(0,$E2771-MAX(0,SUMIFS(Тех_Движение!$G$2:$G$5111,Тех_Движение!$D$2:$D$5111,$C2771,Тех_Движение!$B$2:$B$5111,"&lt;="&amp;Настройки!$B$6)-$F2771)))</f>
        <v/>
      </c>
      <c r="K2771" s="54">
        <f>IF(OR($B2771="",K$3&lt;$D2771+Настройки!$B$7),0,MAX(0,$E2771-MAX(0,SUMIFS(Тех_Движение!$G$2:$G$5111,Тех_Движение!$D$2:$D$5111,$C2771,Тех_Движение!$B$2:$B$5111,"&lt;="&amp;K$3)-$F2771)))</f>
        <v/>
      </c>
      <c r="L2771" s="54">
        <f>IF(OR($B2771="",L$3&lt;$D2771+Настройки!$B$7),0,MAX(0,$E2771-MAX(0,SUMIFS(Тех_Движение!$G$2:$G$5111,Тех_Движение!$D$2:$D$5111,$C2771,Тех_Движение!$B$2:$B$5111,"&lt;="&amp;L$3)-$F2771)))</f>
        <v/>
      </c>
      <c r="M2771" s="54">
        <f>IF(OR($B2771="",M$3&lt;$D2771+Настройки!$B$7),0,MAX(0,$E2771-MAX(0,SUMIFS(Тех_Движение!$G$2:$G$5111,Тех_Движение!$D$2:$D$5111,$C2771,Тех_Движение!$B$2:$B$5111,"&lt;="&amp;M$3)-$F2771)))</f>
        <v/>
      </c>
      <c r="N2771" s="54">
        <f>IF(OR($B2771="",N$3&lt;$D2771+Настройки!$B$7),0,MAX(0,$E2771-MAX(0,SUMIFS(Тех_Движение!$G$2:$G$5111,Тех_Движение!$D$2:$D$5111,$C2771,Тех_Движение!$B$2:$B$5111,"&lt;="&amp;N$3)-$F2771)))</f>
        <v/>
      </c>
      <c r="O2771" s="54">
        <f>IF(OR($B2771="",O$3&lt;$D2771+Настройки!$B$7),0,MAX(0,$E2771-MAX(0,SUMIFS(Тех_Движение!$G$2:$G$5111,Тех_Движение!$D$2:$D$5111,$C2771,Тех_Движение!$B$2:$B$5111,"&lt;="&amp;O$3)-$F2771)))</f>
        <v/>
      </c>
      <c r="P2771" s="54">
        <f>IF(OR($B2771="",P$3&lt;$D2771+Настройки!$B$7),0,MAX(0,$E2771-MAX(0,SUMIFS(Тех_Движение!$G$2:$G$5111,Тех_Движение!$D$2:$D$5111,$C2771,Тех_Движение!$B$2:$B$5111,"&lt;="&amp;P$3)-$F2771)))</f>
        <v/>
      </c>
      <c r="Q2771" s="54">
        <f>IF(OR($B2771="",Q$3&lt;$D2771+Настройки!$B$7),0,MAX(0,$E2771-MAX(0,SUMIFS(Тех_Движение!$G$2:$G$5111,Тех_Движение!$D$2:$D$5111,$C2771,Тех_Движение!$B$2:$B$5111,"&lt;="&amp;Q$3)-$F2771)))</f>
        <v/>
      </c>
      <c r="R2771" s="54">
        <f>IF($B2771="","",SUM($K2771:$Q2771))</f>
        <v/>
      </c>
      <c r="S2771" s="56">
        <f>IF($B2771="","",VLOOKUP($C2771,Настройки!$A$11:$L$17,9,FALSE))</f>
        <v/>
      </c>
      <c r="T2771" s="56">
        <f>IF($B2771="","",$R2771*$S2771)</f>
        <v/>
      </c>
    </row>
    <row r="2772">
      <c r="A2772" s="20">
        <f>Тех_Движение!$A$2769</f>
        <v/>
      </c>
      <c r="B2772" s="20">
        <f>IF(Тех_Движение!$F$2769&gt;0,Тех_Движение!$I$2769,"")</f>
        <v/>
      </c>
      <c r="C2772" s="20">
        <f>IF($B2772="","",Тех_Движение!$D$2769)</f>
        <v/>
      </c>
      <c r="D2772" s="42">
        <f>IF($B2772="","",Тех_Движение!$B$2769)</f>
        <v/>
      </c>
      <c r="E2772" s="54">
        <f>IF($B2772="","",Тех_Движение!$F$2769)</f>
        <v/>
      </c>
      <c r="F2772" s="54">
        <f>IF($B2772="","",SUMIFS($E$5:$E2771,$C$5:$C2771,$C2772))</f>
        <v/>
      </c>
      <c r="G2772" s="54">
        <f>IF($B2772="","",MAX(0,$E2772-MAX(0,SUMIFS(Тех_Движение!$G$2:$G$5111,Тех_Движение!$D$2:$D$5111,$C2772,Тех_Движение!$B$2:$B$5111,"&lt;="&amp;Настройки!$B$5-1)-$F2772)))</f>
        <v/>
      </c>
      <c r="H2772" s="54">
        <f>IF($B2772="","",IF(AND($D2772&gt;=Настройки!$B$5,$D2772&lt;=Настройки!$B$6),$E2772,0))</f>
        <v/>
      </c>
      <c r="I2772" s="54">
        <f>IF($B2772="","",$G2772+$H2772-$J2772)</f>
        <v/>
      </c>
      <c r="J2772" s="54">
        <f>IF($B2772="","",MAX(0,$E2772-MAX(0,SUMIFS(Тех_Движение!$G$2:$G$5111,Тех_Движение!$D$2:$D$5111,$C2772,Тех_Движение!$B$2:$B$5111,"&lt;="&amp;Настройки!$B$6)-$F2772)))</f>
        <v/>
      </c>
      <c r="K2772" s="54">
        <f>IF(OR($B2772="",K$3&lt;$D2772+Настройки!$B$7),0,MAX(0,$E2772-MAX(0,SUMIFS(Тех_Движение!$G$2:$G$5111,Тех_Движение!$D$2:$D$5111,$C2772,Тех_Движение!$B$2:$B$5111,"&lt;="&amp;K$3)-$F2772)))</f>
        <v/>
      </c>
      <c r="L2772" s="54">
        <f>IF(OR($B2772="",L$3&lt;$D2772+Настройки!$B$7),0,MAX(0,$E2772-MAX(0,SUMIFS(Тех_Движение!$G$2:$G$5111,Тех_Движение!$D$2:$D$5111,$C2772,Тех_Движение!$B$2:$B$5111,"&lt;="&amp;L$3)-$F2772)))</f>
        <v/>
      </c>
      <c r="M2772" s="54">
        <f>IF(OR($B2772="",M$3&lt;$D2772+Настройки!$B$7),0,MAX(0,$E2772-MAX(0,SUMIFS(Тех_Движение!$G$2:$G$5111,Тех_Движение!$D$2:$D$5111,$C2772,Тех_Движение!$B$2:$B$5111,"&lt;="&amp;M$3)-$F2772)))</f>
        <v/>
      </c>
      <c r="N2772" s="54">
        <f>IF(OR($B2772="",N$3&lt;$D2772+Настройки!$B$7),0,MAX(0,$E2772-MAX(0,SUMIFS(Тех_Движение!$G$2:$G$5111,Тех_Движение!$D$2:$D$5111,$C2772,Тех_Движение!$B$2:$B$5111,"&lt;="&amp;N$3)-$F2772)))</f>
        <v/>
      </c>
      <c r="O2772" s="54">
        <f>IF(OR($B2772="",O$3&lt;$D2772+Настройки!$B$7),0,MAX(0,$E2772-MAX(0,SUMIFS(Тех_Движение!$G$2:$G$5111,Тех_Движение!$D$2:$D$5111,$C2772,Тех_Движение!$B$2:$B$5111,"&lt;="&amp;O$3)-$F2772)))</f>
        <v/>
      </c>
      <c r="P2772" s="54">
        <f>IF(OR($B2772="",P$3&lt;$D2772+Настройки!$B$7),0,MAX(0,$E2772-MAX(0,SUMIFS(Тех_Движение!$G$2:$G$5111,Тех_Движение!$D$2:$D$5111,$C2772,Тех_Движение!$B$2:$B$5111,"&lt;="&amp;P$3)-$F2772)))</f>
        <v/>
      </c>
      <c r="Q2772" s="54">
        <f>IF(OR($B2772="",Q$3&lt;$D2772+Настройки!$B$7),0,MAX(0,$E2772-MAX(0,SUMIFS(Тех_Движение!$G$2:$G$5111,Тех_Движение!$D$2:$D$5111,$C2772,Тех_Движение!$B$2:$B$5111,"&lt;="&amp;Q$3)-$F2772)))</f>
        <v/>
      </c>
      <c r="R2772" s="54">
        <f>IF($B2772="","",SUM($K2772:$Q2772))</f>
        <v/>
      </c>
      <c r="S2772" s="56">
        <f>IF($B2772="","",VLOOKUP($C2772,Настройки!$A$11:$L$17,9,FALSE))</f>
        <v/>
      </c>
      <c r="T2772" s="56">
        <f>IF($B2772="","",$R2772*$S2772)</f>
        <v/>
      </c>
    </row>
    <row r="2773">
      <c r="A2773" s="20">
        <f>Тех_Движение!$A$2770</f>
        <v/>
      </c>
      <c r="B2773" s="20">
        <f>IF(Тех_Движение!$F$2770&gt;0,Тех_Движение!$I$2770,"")</f>
        <v/>
      </c>
      <c r="C2773" s="20">
        <f>IF($B2773="","",Тех_Движение!$D$2770)</f>
        <v/>
      </c>
      <c r="D2773" s="42">
        <f>IF($B2773="","",Тех_Движение!$B$2770)</f>
        <v/>
      </c>
      <c r="E2773" s="54">
        <f>IF($B2773="","",Тех_Движение!$F$2770)</f>
        <v/>
      </c>
      <c r="F2773" s="54">
        <f>IF($B2773="","",SUMIFS($E$5:$E2772,$C$5:$C2772,$C2773))</f>
        <v/>
      </c>
      <c r="G2773" s="54">
        <f>IF($B2773="","",MAX(0,$E2773-MAX(0,SUMIFS(Тех_Движение!$G$2:$G$5111,Тех_Движение!$D$2:$D$5111,$C2773,Тех_Движение!$B$2:$B$5111,"&lt;="&amp;Настройки!$B$5-1)-$F2773)))</f>
        <v/>
      </c>
      <c r="H2773" s="54">
        <f>IF($B2773="","",IF(AND($D2773&gt;=Настройки!$B$5,$D2773&lt;=Настройки!$B$6),$E2773,0))</f>
        <v/>
      </c>
      <c r="I2773" s="54">
        <f>IF($B2773="","",$G2773+$H2773-$J2773)</f>
        <v/>
      </c>
      <c r="J2773" s="54">
        <f>IF($B2773="","",MAX(0,$E2773-MAX(0,SUMIFS(Тех_Движение!$G$2:$G$5111,Тех_Движение!$D$2:$D$5111,$C2773,Тех_Движение!$B$2:$B$5111,"&lt;="&amp;Настройки!$B$6)-$F2773)))</f>
        <v/>
      </c>
      <c r="K2773" s="54">
        <f>IF(OR($B2773="",K$3&lt;$D2773+Настройки!$B$7),0,MAX(0,$E2773-MAX(0,SUMIFS(Тех_Движение!$G$2:$G$5111,Тех_Движение!$D$2:$D$5111,$C2773,Тех_Движение!$B$2:$B$5111,"&lt;="&amp;K$3)-$F2773)))</f>
        <v/>
      </c>
      <c r="L2773" s="54">
        <f>IF(OR($B2773="",L$3&lt;$D2773+Настройки!$B$7),0,MAX(0,$E2773-MAX(0,SUMIFS(Тех_Движение!$G$2:$G$5111,Тех_Движение!$D$2:$D$5111,$C2773,Тех_Движение!$B$2:$B$5111,"&lt;="&amp;L$3)-$F2773)))</f>
        <v/>
      </c>
      <c r="M2773" s="54">
        <f>IF(OR($B2773="",M$3&lt;$D2773+Настройки!$B$7),0,MAX(0,$E2773-MAX(0,SUMIFS(Тех_Движение!$G$2:$G$5111,Тех_Движение!$D$2:$D$5111,$C2773,Тех_Движение!$B$2:$B$5111,"&lt;="&amp;M$3)-$F2773)))</f>
        <v/>
      </c>
      <c r="N2773" s="54">
        <f>IF(OR($B2773="",N$3&lt;$D2773+Настройки!$B$7),0,MAX(0,$E2773-MAX(0,SUMIFS(Тех_Движение!$G$2:$G$5111,Тех_Движение!$D$2:$D$5111,$C2773,Тех_Движение!$B$2:$B$5111,"&lt;="&amp;N$3)-$F2773)))</f>
        <v/>
      </c>
      <c r="O2773" s="54">
        <f>IF(OR($B2773="",O$3&lt;$D2773+Настройки!$B$7),0,MAX(0,$E2773-MAX(0,SUMIFS(Тех_Движение!$G$2:$G$5111,Тех_Движение!$D$2:$D$5111,$C2773,Тех_Движение!$B$2:$B$5111,"&lt;="&amp;O$3)-$F2773)))</f>
        <v/>
      </c>
      <c r="P2773" s="54">
        <f>IF(OR($B2773="",P$3&lt;$D2773+Настройки!$B$7),0,MAX(0,$E2773-MAX(0,SUMIFS(Тех_Движение!$G$2:$G$5111,Тех_Движение!$D$2:$D$5111,$C2773,Тех_Движение!$B$2:$B$5111,"&lt;="&amp;P$3)-$F2773)))</f>
        <v/>
      </c>
      <c r="Q2773" s="54">
        <f>IF(OR($B2773="",Q$3&lt;$D2773+Настройки!$B$7),0,MAX(0,$E2773-MAX(0,SUMIFS(Тех_Движение!$G$2:$G$5111,Тех_Движение!$D$2:$D$5111,$C2773,Тех_Движение!$B$2:$B$5111,"&lt;="&amp;Q$3)-$F2773)))</f>
        <v/>
      </c>
      <c r="R2773" s="54">
        <f>IF($B2773="","",SUM($K2773:$Q2773))</f>
        <v/>
      </c>
      <c r="S2773" s="56">
        <f>IF($B2773="","",VLOOKUP($C2773,Настройки!$A$11:$L$17,9,FALSE))</f>
        <v/>
      </c>
      <c r="T2773" s="56">
        <f>IF($B2773="","",$R2773*$S2773)</f>
        <v/>
      </c>
    </row>
    <row r="2774">
      <c r="A2774" s="20">
        <f>Тех_Движение!$A$2771</f>
        <v/>
      </c>
      <c r="B2774" s="20">
        <f>IF(Тех_Движение!$F$2771&gt;0,Тех_Движение!$I$2771,"")</f>
        <v/>
      </c>
      <c r="C2774" s="20">
        <f>IF($B2774="","",Тех_Движение!$D$2771)</f>
        <v/>
      </c>
      <c r="D2774" s="42">
        <f>IF($B2774="","",Тех_Движение!$B$2771)</f>
        <v/>
      </c>
      <c r="E2774" s="54">
        <f>IF($B2774="","",Тех_Движение!$F$2771)</f>
        <v/>
      </c>
      <c r="F2774" s="54">
        <f>IF($B2774="","",SUMIFS($E$5:$E2773,$C$5:$C2773,$C2774))</f>
        <v/>
      </c>
      <c r="G2774" s="54">
        <f>IF($B2774="","",MAX(0,$E2774-MAX(0,SUMIFS(Тех_Движение!$G$2:$G$5111,Тех_Движение!$D$2:$D$5111,$C2774,Тех_Движение!$B$2:$B$5111,"&lt;="&amp;Настройки!$B$5-1)-$F2774)))</f>
        <v/>
      </c>
      <c r="H2774" s="54">
        <f>IF($B2774="","",IF(AND($D2774&gt;=Настройки!$B$5,$D2774&lt;=Настройки!$B$6),$E2774,0))</f>
        <v/>
      </c>
      <c r="I2774" s="54">
        <f>IF($B2774="","",$G2774+$H2774-$J2774)</f>
        <v/>
      </c>
      <c r="J2774" s="54">
        <f>IF($B2774="","",MAX(0,$E2774-MAX(0,SUMIFS(Тех_Движение!$G$2:$G$5111,Тех_Движение!$D$2:$D$5111,$C2774,Тех_Движение!$B$2:$B$5111,"&lt;="&amp;Настройки!$B$6)-$F2774)))</f>
        <v/>
      </c>
      <c r="K2774" s="54">
        <f>IF(OR($B2774="",K$3&lt;$D2774+Настройки!$B$7),0,MAX(0,$E2774-MAX(0,SUMIFS(Тех_Движение!$G$2:$G$5111,Тех_Движение!$D$2:$D$5111,$C2774,Тех_Движение!$B$2:$B$5111,"&lt;="&amp;K$3)-$F2774)))</f>
        <v/>
      </c>
      <c r="L2774" s="54">
        <f>IF(OR($B2774="",L$3&lt;$D2774+Настройки!$B$7),0,MAX(0,$E2774-MAX(0,SUMIFS(Тех_Движение!$G$2:$G$5111,Тех_Движение!$D$2:$D$5111,$C2774,Тех_Движение!$B$2:$B$5111,"&lt;="&amp;L$3)-$F2774)))</f>
        <v/>
      </c>
      <c r="M2774" s="54">
        <f>IF(OR($B2774="",M$3&lt;$D2774+Настройки!$B$7),0,MAX(0,$E2774-MAX(0,SUMIFS(Тех_Движение!$G$2:$G$5111,Тех_Движение!$D$2:$D$5111,$C2774,Тех_Движение!$B$2:$B$5111,"&lt;="&amp;M$3)-$F2774)))</f>
        <v/>
      </c>
      <c r="N2774" s="54">
        <f>IF(OR($B2774="",N$3&lt;$D2774+Настройки!$B$7),0,MAX(0,$E2774-MAX(0,SUMIFS(Тех_Движение!$G$2:$G$5111,Тех_Движение!$D$2:$D$5111,$C2774,Тех_Движение!$B$2:$B$5111,"&lt;="&amp;N$3)-$F2774)))</f>
        <v/>
      </c>
      <c r="O2774" s="54">
        <f>IF(OR($B2774="",O$3&lt;$D2774+Настройки!$B$7),0,MAX(0,$E2774-MAX(0,SUMIFS(Тех_Движение!$G$2:$G$5111,Тех_Движение!$D$2:$D$5111,$C2774,Тех_Движение!$B$2:$B$5111,"&lt;="&amp;O$3)-$F2774)))</f>
        <v/>
      </c>
      <c r="P2774" s="54">
        <f>IF(OR($B2774="",P$3&lt;$D2774+Настройки!$B$7),0,MAX(0,$E2774-MAX(0,SUMIFS(Тех_Движение!$G$2:$G$5111,Тех_Движение!$D$2:$D$5111,$C2774,Тех_Движение!$B$2:$B$5111,"&lt;="&amp;P$3)-$F2774)))</f>
        <v/>
      </c>
      <c r="Q2774" s="54">
        <f>IF(OR($B2774="",Q$3&lt;$D2774+Настройки!$B$7),0,MAX(0,$E2774-MAX(0,SUMIFS(Тех_Движение!$G$2:$G$5111,Тех_Движение!$D$2:$D$5111,$C2774,Тех_Движение!$B$2:$B$5111,"&lt;="&amp;Q$3)-$F2774)))</f>
        <v/>
      </c>
      <c r="R2774" s="54">
        <f>IF($B2774="","",SUM($K2774:$Q2774))</f>
        <v/>
      </c>
      <c r="S2774" s="56">
        <f>IF($B2774="","",VLOOKUP($C2774,Настройки!$A$11:$L$17,9,FALSE))</f>
        <v/>
      </c>
      <c r="T2774" s="56">
        <f>IF($B2774="","",$R2774*$S2774)</f>
        <v/>
      </c>
    </row>
    <row r="2775">
      <c r="A2775" s="20">
        <f>Тех_Движение!$A$2772</f>
        <v/>
      </c>
      <c r="B2775" s="20">
        <f>IF(Тех_Движение!$F$2772&gt;0,Тех_Движение!$I$2772,"")</f>
        <v/>
      </c>
      <c r="C2775" s="20">
        <f>IF($B2775="","",Тех_Движение!$D$2772)</f>
        <v/>
      </c>
      <c r="D2775" s="42">
        <f>IF($B2775="","",Тех_Движение!$B$2772)</f>
        <v/>
      </c>
      <c r="E2775" s="54">
        <f>IF($B2775="","",Тех_Движение!$F$2772)</f>
        <v/>
      </c>
      <c r="F2775" s="54">
        <f>IF($B2775="","",SUMIFS($E$5:$E2774,$C$5:$C2774,$C2775))</f>
        <v/>
      </c>
      <c r="G2775" s="54">
        <f>IF($B2775="","",MAX(0,$E2775-MAX(0,SUMIFS(Тех_Движение!$G$2:$G$5111,Тех_Движение!$D$2:$D$5111,$C2775,Тех_Движение!$B$2:$B$5111,"&lt;="&amp;Настройки!$B$5-1)-$F2775)))</f>
        <v/>
      </c>
      <c r="H2775" s="54">
        <f>IF($B2775="","",IF(AND($D2775&gt;=Настройки!$B$5,$D2775&lt;=Настройки!$B$6),$E2775,0))</f>
        <v/>
      </c>
      <c r="I2775" s="54">
        <f>IF($B2775="","",$G2775+$H2775-$J2775)</f>
        <v/>
      </c>
      <c r="J2775" s="54">
        <f>IF($B2775="","",MAX(0,$E2775-MAX(0,SUMIFS(Тех_Движение!$G$2:$G$5111,Тех_Движение!$D$2:$D$5111,$C2775,Тех_Движение!$B$2:$B$5111,"&lt;="&amp;Настройки!$B$6)-$F2775)))</f>
        <v/>
      </c>
      <c r="K2775" s="54">
        <f>IF(OR($B2775="",K$3&lt;$D2775+Настройки!$B$7),0,MAX(0,$E2775-MAX(0,SUMIFS(Тех_Движение!$G$2:$G$5111,Тех_Движение!$D$2:$D$5111,$C2775,Тех_Движение!$B$2:$B$5111,"&lt;="&amp;K$3)-$F2775)))</f>
        <v/>
      </c>
      <c r="L2775" s="54">
        <f>IF(OR($B2775="",L$3&lt;$D2775+Настройки!$B$7),0,MAX(0,$E2775-MAX(0,SUMIFS(Тех_Движение!$G$2:$G$5111,Тех_Движение!$D$2:$D$5111,$C2775,Тех_Движение!$B$2:$B$5111,"&lt;="&amp;L$3)-$F2775)))</f>
        <v/>
      </c>
      <c r="M2775" s="54">
        <f>IF(OR($B2775="",M$3&lt;$D2775+Настройки!$B$7),0,MAX(0,$E2775-MAX(0,SUMIFS(Тех_Движение!$G$2:$G$5111,Тех_Движение!$D$2:$D$5111,$C2775,Тех_Движение!$B$2:$B$5111,"&lt;="&amp;M$3)-$F2775)))</f>
        <v/>
      </c>
      <c r="N2775" s="54">
        <f>IF(OR($B2775="",N$3&lt;$D2775+Настройки!$B$7),0,MAX(0,$E2775-MAX(0,SUMIFS(Тех_Движение!$G$2:$G$5111,Тех_Движение!$D$2:$D$5111,$C2775,Тех_Движение!$B$2:$B$5111,"&lt;="&amp;N$3)-$F2775)))</f>
        <v/>
      </c>
      <c r="O2775" s="54">
        <f>IF(OR($B2775="",O$3&lt;$D2775+Настройки!$B$7),0,MAX(0,$E2775-MAX(0,SUMIFS(Тех_Движение!$G$2:$G$5111,Тех_Движение!$D$2:$D$5111,$C2775,Тех_Движение!$B$2:$B$5111,"&lt;="&amp;O$3)-$F2775)))</f>
        <v/>
      </c>
      <c r="P2775" s="54">
        <f>IF(OR($B2775="",P$3&lt;$D2775+Настройки!$B$7),0,MAX(0,$E2775-MAX(0,SUMIFS(Тех_Движение!$G$2:$G$5111,Тех_Движение!$D$2:$D$5111,$C2775,Тех_Движение!$B$2:$B$5111,"&lt;="&amp;P$3)-$F2775)))</f>
        <v/>
      </c>
      <c r="Q2775" s="54">
        <f>IF(OR($B2775="",Q$3&lt;$D2775+Настройки!$B$7),0,MAX(0,$E2775-MAX(0,SUMIFS(Тех_Движение!$G$2:$G$5111,Тех_Движение!$D$2:$D$5111,$C2775,Тех_Движение!$B$2:$B$5111,"&lt;="&amp;Q$3)-$F2775)))</f>
        <v/>
      </c>
      <c r="R2775" s="54">
        <f>IF($B2775="","",SUM($K2775:$Q2775))</f>
        <v/>
      </c>
      <c r="S2775" s="56">
        <f>IF($B2775="","",VLOOKUP($C2775,Настройки!$A$11:$L$17,9,FALSE))</f>
        <v/>
      </c>
      <c r="T2775" s="56">
        <f>IF($B2775="","",$R2775*$S2775)</f>
        <v/>
      </c>
    </row>
    <row r="2776">
      <c r="A2776" s="20">
        <f>Тех_Движение!$A$2773</f>
        <v/>
      </c>
      <c r="B2776" s="20">
        <f>IF(Тех_Движение!$F$2773&gt;0,Тех_Движение!$I$2773,"")</f>
        <v/>
      </c>
      <c r="C2776" s="20">
        <f>IF($B2776="","",Тех_Движение!$D$2773)</f>
        <v/>
      </c>
      <c r="D2776" s="42">
        <f>IF($B2776="","",Тех_Движение!$B$2773)</f>
        <v/>
      </c>
      <c r="E2776" s="54">
        <f>IF($B2776="","",Тех_Движение!$F$2773)</f>
        <v/>
      </c>
      <c r="F2776" s="54">
        <f>IF($B2776="","",SUMIFS($E$5:$E2775,$C$5:$C2775,$C2776))</f>
        <v/>
      </c>
      <c r="G2776" s="54">
        <f>IF($B2776="","",MAX(0,$E2776-MAX(0,SUMIFS(Тех_Движение!$G$2:$G$5111,Тех_Движение!$D$2:$D$5111,$C2776,Тех_Движение!$B$2:$B$5111,"&lt;="&amp;Настройки!$B$5-1)-$F2776)))</f>
        <v/>
      </c>
      <c r="H2776" s="54">
        <f>IF($B2776="","",IF(AND($D2776&gt;=Настройки!$B$5,$D2776&lt;=Настройки!$B$6),$E2776,0))</f>
        <v/>
      </c>
      <c r="I2776" s="54">
        <f>IF($B2776="","",$G2776+$H2776-$J2776)</f>
        <v/>
      </c>
      <c r="J2776" s="54">
        <f>IF($B2776="","",MAX(0,$E2776-MAX(0,SUMIFS(Тех_Движение!$G$2:$G$5111,Тех_Движение!$D$2:$D$5111,$C2776,Тех_Движение!$B$2:$B$5111,"&lt;="&amp;Настройки!$B$6)-$F2776)))</f>
        <v/>
      </c>
      <c r="K2776" s="54">
        <f>IF(OR($B2776="",K$3&lt;$D2776+Настройки!$B$7),0,MAX(0,$E2776-MAX(0,SUMIFS(Тех_Движение!$G$2:$G$5111,Тех_Движение!$D$2:$D$5111,$C2776,Тех_Движение!$B$2:$B$5111,"&lt;="&amp;K$3)-$F2776)))</f>
        <v/>
      </c>
      <c r="L2776" s="54">
        <f>IF(OR($B2776="",L$3&lt;$D2776+Настройки!$B$7),0,MAX(0,$E2776-MAX(0,SUMIFS(Тех_Движение!$G$2:$G$5111,Тех_Движение!$D$2:$D$5111,$C2776,Тех_Движение!$B$2:$B$5111,"&lt;="&amp;L$3)-$F2776)))</f>
        <v/>
      </c>
      <c r="M2776" s="54">
        <f>IF(OR($B2776="",M$3&lt;$D2776+Настройки!$B$7),0,MAX(0,$E2776-MAX(0,SUMIFS(Тех_Движение!$G$2:$G$5111,Тех_Движение!$D$2:$D$5111,$C2776,Тех_Движение!$B$2:$B$5111,"&lt;="&amp;M$3)-$F2776)))</f>
        <v/>
      </c>
      <c r="N2776" s="54">
        <f>IF(OR($B2776="",N$3&lt;$D2776+Настройки!$B$7),0,MAX(0,$E2776-MAX(0,SUMIFS(Тех_Движение!$G$2:$G$5111,Тех_Движение!$D$2:$D$5111,$C2776,Тех_Движение!$B$2:$B$5111,"&lt;="&amp;N$3)-$F2776)))</f>
        <v/>
      </c>
      <c r="O2776" s="54">
        <f>IF(OR($B2776="",O$3&lt;$D2776+Настройки!$B$7),0,MAX(0,$E2776-MAX(0,SUMIFS(Тех_Движение!$G$2:$G$5111,Тех_Движение!$D$2:$D$5111,$C2776,Тех_Движение!$B$2:$B$5111,"&lt;="&amp;O$3)-$F2776)))</f>
        <v/>
      </c>
      <c r="P2776" s="54">
        <f>IF(OR($B2776="",P$3&lt;$D2776+Настройки!$B$7),0,MAX(0,$E2776-MAX(0,SUMIFS(Тех_Движение!$G$2:$G$5111,Тех_Движение!$D$2:$D$5111,$C2776,Тех_Движение!$B$2:$B$5111,"&lt;="&amp;P$3)-$F2776)))</f>
        <v/>
      </c>
      <c r="Q2776" s="54">
        <f>IF(OR($B2776="",Q$3&lt;$D2776+Настройки!$B$7),0,MAX(0,$E2776-MAX(0,SUMIFS(Тех_Движение!$G$2:$G$5111,Тех_Движение!$D$2:$D$5111,$C2776,Тех_Движение!$B$2:$B$5111,"&lt;="&amp;Q$3)-$F2776)))</f>
        <v/>
      </c>
      <c r="R2776" s="54">
        <f>IF($B2776="","",SUM($K2776:$Q2776))</f>
        <v/>
      </c>
      <c r="S2776" s="56">
        <f>IF($B2776="","",VLOOKUP($C2776,Настройки!$A$11:$L$17,9,FALSE))</f>
        <v/>
      </c>
      <c r="T2776" s="56">
        <f>IF($B2776="","",$R2776*$S2776)</f>
        <v/>
      </c>
    </row>
    <row r="2777">
      <c r="A2777" s="20">
        <f>Тех_Движение!$A$2774</f>
        <v/>
      </c>
      <c r="B2777" s="20">
        <f>IF(Тех_Движение!$F$2774&gt;0,Тех_Движение!$I$2774,"")</f>
        <v/>
      </c>
      <c r="C2777" s="20">
        <f>IF($B2777="","",Тех_Движение!$D$2774)</f>
        <v/>
      </c>
      <c r="D2777" s="42">
        <f>IF($B2777="","",Тех_Движение!$B$2774)</f>
        <v/>
      </c>
      <c r="E2777" s="54">
        <f>IF($B2777="","",Тех_Движение!$F$2774)</f>
        <v/>
      </c>
      <c r="F2777" s="54">
        <f>IF($B2777="","",SUMIFS($E$5:$E2776,$C$5:$C2776,$C2777))</f>
        <v/>
      </c>
      <c r="G2777" s="54">
        <f>IF($B2777="","",MAX(0,$E2777-MAX(0,SUMIFS(Тех_Движение!$G$2:$G$5111,Тех_Движение!$D$2:$D$5111,$C2777,Тех_Движение!$B$2:$B$5111,"&lt;="&amp;Настройки!$B$5-1)-$F2777)))</f>
        <v/>
      </c>
      <c r="H2777" s="54">
        <f>IF($B2777="","",IF(AND($D2777&gt;=Настройки!$B$5,$D2777&lt;=Настройки!$B$6),$E2777,0))</f>
        <v/>
      </c>
      <c r="I2777" s="54">
        <f>IF($B2777="","",$G2777+$H2777-$J2777)</f>
        <v/>
      </c>
      <c r="J2777" s="54">
        <f>IF($B2777="","",MAX(0,$E2777-MAX(0,SUMIFS(Тех_Движение!$G$2:$G$5111,Тех_Движение!$D$2:$D$5111,$C2777,Тех_Движение!$B$2:$B$5111,"&lt;="&amp;Настройки!$B$6)-$F2777)))</f>
        <v/>
      </c>
      <c r="K2777" s="54">
        <f>IF(OR($B2777="",K$3&lt;$D2777+Настройки!$B$7),0,MAX(0,$E2777-MAX(0,SUMIFS(Тех_Движение!$G$2:$G$5111,Тех_Движение!$D$2:$D$5111,$C2777,Тех_Движение!$B$2:$B$5111,"&lt;="&amp;K$3)-$F2777)))</f>
        <v/>
      </c>
      <c r="L2777" s="54">
        <f>IF(OR($B2777="",L$3&lt;$D2777+Настройки!$B$7),0,MAX(0,$E2777-MAX(0,SUMIFS(Тех_Движение!$G$2:$G$5111,Тех_Движение!$D$2:$D$5111,$C2777,Тех_Движение!$B$2:$B$5111,"&lt;="&amp;L$3)-$F2777)))</f>
        <v/>
      </c>
      <c r="M2777" s="54">
        <f>IF(OR($B2777="",M$3&lt;$D2777+Настройки!$B$7),0,MAX(0,$E2777-MAX(0,SUMIFS(Тех_Движение!$G$2:$G$5111,Тех_Движение!$D$2:$D$5111,$C2777,Тех_Движение!$B$2:$B$5111,"&lt;="&amp;M$3)-$F2777)))</f>
        <v/>
      </c>
      <c r="N2777" s="54">
        <f>IF(OR($B2777="",N$3&lt;$D2777+Настройки!$B$7),0,MAX(0,$E2777-MAX(0,SUMIFS(Тех_Движение!$G$2:$G$5111,Тех_Движение!$D$2:$D$5111,$C2777,Тех_Движение!$B$2:$B$5111,"&lt;="&amp;N$3)-$F2777)))</f>
        <v/>
      </c>
      <c r="O2777" s="54">
        <f>IF(OR($B2777="",O$3&lt;$D2777+Настройки!$B$7),0,MAX(0,$E2777-MAX(0,SUMIFS(Тех_Движение!$G$2:$G$5111,Тех_Движение!$D$2:$D$5111,$C2777,Тех_Движение!$B$2:$B$5111,"&lt;="&amp;O$3)-$F2777)))</f>
        <v/>
      </c>
      <c r="P2777" s="54">
        <f>IF(OR($B2777="",P$3&lt;$D2777+Настройки!$B$7),0,MAX(0,$E2777-MAX(0,SUMIFS(Тех_Движение!$G$2:$G$5111,Тех_Движение!$D$2:$D$5111,$C2777,Тех_Движение!$B$2:$B$5111,"&lt;="&amp;P$3)-$F2777)))</f>
        <v/>
      </c>
      <c r="Q2777" s="54">
        <f>IF(OR($B2777="",Q$3&lt;$D2777+Настройки!$B$7),0,MAX(0,$E2777-MAX(0,SUMIFS(Тех_Движение!$G$2:$G$5111,Тех_Движение!$D$2:$D$5111,$C2777,Тех_Движение!$B$2:$B$5111,"&lt;="&amp;Q$3)-$F2777)))</f>
        <v/>
      </c>
      <c r="R2777" s="54">
        <f>IF($B2777="","",SUM($K2777:$Q2777))</f>
        <v/>
      </c>
      <c r="S2777" s="56">
        <f>IF($B2777="","",VLOOKUP($C2777,Настройки!$A$11:$L$17,9,FALSE))</f>
        <v/>
      </c>
      <c r="T2777" s="56">
        <f>IF($B2777="","",$R2777*$S2777)</f>
        <v/>
      </c>
    </row>
    <row r="2778">
      <c r="A2778" s="20">
        <f>Тех_Движение!$A$2775</f>
        <v/>
      </c>
      <c r="B2778" s="20">
        <f>IF(Тех_Движение!$F$2775&gt;0,Тех_Движение!$I$2775,"")</f>
        <v/>
      </c>
      <c r="C2778" s="20">
        <f>IF($B2778="","",Тех_Движение!$D$2775)</f>
        <v/>
      </c>
      <c r="D2778" s="42">
        <f>IF($B2778="","",Тех_Движение!$B$2775)</f>
        <v/>
      </c>
      <c r="E2778" s="54">
        <f>IF($B2778="","",Тех_Движение!$F$2775)</f>
        <v/>
      </c>
      <c r="F2778" s="54">
        <f>IF($B2778="","",SUMIFS($E$5:$E2777,$C$5:$C2777,$C2778))</f>
        <v/>
      </c>
      <c r="G2778" s="54">
        <f>IF($B2778="","",MAX(0,$E2778-MAX(0,SUMIFS(Тех_Движение!$G$2:$G$5111,Тех_Движение!$D$2:$D$5111,$C2778,Тех_Движение!$B$2:$B$5111,"&lt;="&amp;Настройки!$B$5-1)-$F2778)))</f>
        <v/>
      </c>
      <c r="H2778" s="54">
        <f>IF($B2778="","",IF(AND($D2778&gt;=Настройки!$B$5,$D2778&lt;=Настройки!$B$6),$E2778,0))</f>
        <v/>
      </c>
      <c r="I2778" s="54">
        <f>IF($B2778="","",$G2778+$H2778-$J2778)</f>
        <v/>
      </c>
      <c r="J2778" s="54">
        <f>IF($B2778="","",MAX(0,$E2778-MAX(0,SUMIFS(Тех_Движение!$G$2:$G$5111,Тех_Движение!$D$2:$D$5111,$C2778,Тех_Движение!$B$2:$B$5111,"&lt;="&amp;Настройки!$B$6)-$F2778)))</f>
        <v/>
      </c>
      <c r="K2778" s="54">
        <f>IF(OR($B2778="",K$3&lt;$D2778+Настройки!$B$7),0,MAX(0,$E2778-MAX(0,SUMIFS(Тех_Движение!$G$2:$G$5111,Тех_Движение!$D$2:$D$5111,$C2778,Тех_Движение!$B$2:$B$5111,"&lt;="&amp;K$3)-$F2778)))</f>
        <v/>
      </c>
      <c r="L2778" s="54">
        <f>IF(OR($B2778="",L$3&lt;$D2778+Настройки!$B$7),0,MAX(0,$E2778-MAX(0,SUMIFS(Тех_Движение!$G$2:$G$5111,Тех_Движение!$D$2:$D$5111,$C2778,Тех_Движение!$B$2:$B$5111,"&lt;="&amp;L$3)-$F2778)))</f>
        <v/>
      </c>
      <c r="M2778" s="54">
        <f>IF(OR($B2778="",M$3&lt;$D2778+Настройки!$B$7),0,MAX(0,$E2778-MAX(0,SUMIFS(Тех_Движение!$G$2:$G$5111,Тех_Движение!$D$2:$D$5111,$C2778,Тех_Движение!$B$2:$B$5111,"&lt;="&amp;M$3)-$F2778)))</f>
        <v/>
      </c>
      <c r="N2778" s="54">
        <f>IF(OR($B2778="",N$3&lt;$D2778+Настройки!$B$7),0,MAX(0,$E2778-MAX(0,SUMIFS(Тех_Движение!$G$2:$G$5111,Тех_Движение!$D$2:$D$5111,$C2778,Тех_Движение!$B$2:$B$5111,"&lt;="&amp;N$3)-$F2778)))</f>
        <v/>
      </c>
      <c r="O2778" s="54">
        <f>IF(OR($B2778="",O$3&lt;$D2778+Настройки!$B$7),0,MAX(0,$E2778-MAX(0,SUMIFS(Тех_Движение!$G$2:$G$5111,Тех_Движение!$D$2:$D$5111,$C2778,Тех_Движение!$B$2:$B$5111,"&lt;="&amp;O$3)-$F2778)))</f>
        <v/>
      </c>
      <c r="P2778" s="54">
        <f>IF(OR($B2778="",P$3&lt;$D2778+Настройки!$B$7),0,MAX(0,$E2778-MAX(0,SUMIFS(Тех_Движение!$G$2:$G$5111,Тех_Движение!$D$2:$D$5111,$C2778,Тех_Движение!$B$2:$B$5111,"&lt;="&amp;P$3)-$F2778)))</f>
        <v/>
      </c>
      <c r="Q2778" s="54">
        <f>IF(OR($B2778="",Q$3&lt;$D2778+Настройки!$B$7),0,MAX(0,$E2778-MAX(0,SUMIFS(Тех_Движение!$G$2:$G$5111,Тех_Движение!$D$2:$D$5111,$C2778,Тех_Движение!$B$2:$B$5111,"&lt;="&amp;Q$3)-$F2778)))</f>
        <v/>
      </c>
      <c r="R2778" s="54">
        <f>IF($B2778="","",SUM($K2778:$Q2778))</f>
        <v/>
      </c>
      <c r="S2778" s="56">
        <f>IF($B2778="","",VLOOKUP($C2778,Настройки!$A$11:$L$17,9,FALSE))</f>
        <v/>
      </c>
      <c r="T2778" s="56">
        <f>IF($B2778="","",$R2778*$S2778)</f>
        <v/>
      </c>
    </row>
    <row r="2779">
      <c r="A2779" s="20">
        <f>Тех_Движение!$A$2776</f>
        <v/>
      </c>
      <c r="B2779" s="20">
        <f>IF(Тех_Движение!$F$2776&gt;0,Тех_Движение!$I$2776,"")</f>
        <v/>
      </c>
      <c r="C2779" s="20">
        <f>IF($B2779="","",Тех_Движение!$D$2776)</f>
        <v/>
      </c>
      <c r="D2779" s="42">
        <f>IF($B2779="","",Тех_Движение!$B$2776)</f>
        <v/>
      </c>
      <c r="E2779" s="54">
        <f>IF($B2779="","",Тех_Движение!$F$2776)</f>
        <v/>
      </c>
      <c r="F2779" s="54">
        <f>IF($B2779="","",SUMIFS($E$5:$E2778,$C$5:$C2778,$C2779))</f>
        <v/>
      </c>
      <c r="G2779" s="54">
        <f>IF($B2779="","",MAX(0,$E2779-MAX(0,SUMIFS(Тех_Движение!$G$2:$G$5111,Тех_Движение!$D$2:$D$5111,$C2779,Тех_Движение!$B$2:$B$5111,"&lt;="&amp;Настройки!$B$5-1)-$F2779)))</f>
        <v/>
      </c>
      <c r="H2779" s="54">
        <f>IF($B2779="","",IF(AND($D2779&gt;=Настройки!$B$5,$D2779&lt;=Настройки!$B$6),$E2779,0))</f>
        <v/>
      </c>
      <c r="I2779" s="54">
        <f>IF($B2779="","",$G2779+$H2779-$J2779)</f>
        <v/>
      </c>
      <c r="J2779" s="54">
        <f>IF($B2779="","",MAX(0,$E2779-MAX(0,SUMIFS(Тех_Движение!$G$2:$G$5111,Тех_Движение!$D$2:$D$5111,$C2779,Тех_Движение!$B$2:$B$5111,"&lt;="&amp;Настройки!$B$6)-$F2779)))</f>
        <v/>
      </c>
      <c r="K2779" s="54">
        <f>IF(OR($B2779="",K$3&lt;$D2779+Настройки!$B$7),0,MAX(0,$E2779-MAX(0,SUMIFS(Тех_Движение!$G$2:$G$5111,Тех_Движение!$D$2:$D$5111,$C2779,Тех_Движение!$B$2:$B$5111,"&lt;="&amp;K$3)-$F2779)))</f>
        <v/>
      </c>
      <c r="L2779" s="54">
        <f>IF(OR($B2779="",L$3&lt;$D2779+Настройки!$B$7),0,MAX(0,$E2779-MAX(0,SUMIFS(Тех_Движение!$G$2:$G$5111,Тех_Движение!$D$2:$D$5111,$C2779,Тех_Движение!$B$2:$B$5111,"&lt;="&amp;L$3)-$F2779)))</f>
        <v/>
      </c>
      <c r="M2779" s="54">
        <f>IF(OR($B2779="",M$3&lt;$D2779+Настройки!$B$7),0,MAX(0,$E2779-MAX(0,SUMIFS(Тех_Движение!$G$2:$G$5111,Тех_Движение!$D$2:$D$5111,$C2779,Тех_Движение!$B$2:$B$5111,"&lt;="&amp;M$3)-$F2779)))</f>
        <v/>
      </c>
      <c r="N2779" s="54">
        <f>IF(OR($B2779="",N$3&lt;$D2779+Настройки!$B$7),0,MAX(0,$E2779-MAX(0,SUMIFS(Тех_Движение!$G$2:$G$5111,Тех_Движение!$D$2:$D$5111,$C2779,Тех_Движение!$B$2:$B$5111,"&lt;="&amp;N$3)-$F2779)))</f>
        <v/>
      </c>
      <c r="O2779" s="54">
        <f>IF(OR($B2779="",O$3&lt;$D2779+Настройки!$B$7),0,MAX(0,$E2779-MAX(0,SUMIFS(Тех_Движение!$G$2:$G$5111,Тех_Движение!$D$2:$D$5111,$C2779,Тех_Движение!$B$2:$B$5111,"&lt;="&amp;O$3)-$F2779)))</f>
        <v/>
      </c>
      <c r="P2779" s="54">
        <f>IF(OR($B2779="",P$3&lt;$D2779+Настройки!$B$7),0,MAX(0,$E2779-MAX(0,SUMIFS(Тех_Движение!$G$2:$G$5111,Тех_Движение!$D$2:$D$5111,$C2779,Тех_Движение!$B$2:$B$5111,"&lt;="&amp;P$3)-$F2779)))</f>
        <v/>
      </c>
      <c r="Q2779" s="54">
        <f>IF(OR($B2779="",Q$3&lt;$D2779+Настройки!$B$7),0,MAX(0,$E2779-MAX(0,SUMIFS(Тех_Движение!$G$2:$G$5111,Тех_Движение!$D$2:$D$5111,$C2779,Тех_Движение!$B$2:$B$5111,"&lt;="&amp;Q$3)-$F2779)))</f>
        <v/>
      </c>
      <c r="R2779" s="54">
        <f>IF($B2779="","",SUM($K2779:$Q2779))</f>
        <v/>
      </c>
      <c r="S2779" s="56">
        <f>IF($B2779="","",VLOOKUP($C2779,Настройки!$A$11:$L$17,9,FALSE))</f>
        <v/>
      </c>
      <c r="T2779" s="56">
        <f>IF($B2779="","",$R2779*$S2779)</f>
        <v/>
      </c>
    </row>
    <row r="2780">
      <c r="A2780" s="20">
        <f>Тех_Движение!$A$2777</f>
        <v/>
      </c>
      <c r="B2780" s="20">
        <f>IF(Тех_Движение!$F$2777&gt;0,Тех_Движение!$I$2777,"")</f>
        <v/>
      </c>
      <c r="C2780" s="20">
        <f>IF($B2780="","",Тех_Движение!$D$2777)</f>
        <v/>
      </c>
      <c r="D2780" s="42">
        <f>IF($B2780="","",Тех_Движение!$B$2777)</f>
        <v/>
      </c>
      <c r="E2780" s="54">
        <f>IF($B2780="","",Тех_Движение!$F$2777)</f>
        <v/>
      </c>
      <c r="F2780" s="54">
        <f>IF($B2780="","",SUMIFS($E$5:$E2779,$C$5:$C2779,$C2780))</f>
        <v/>
      </c>
      <c r="G2780" s="54">
        <f>IF($B2780="","",MAX(0,$E2780-MAX(0,SUMIFS(Тех_Движение!$G$2:$G$5111,Тех_Движение!$D$2:$D$5111,$C2780,Тех_Движение!$B$2:$B$5111,"&lt;="&amp;Настройки!$B$5-1)-$F2780)))</f>
        <v/>
      </c>
      <c r="H2780" s="54">
        <f>IF($B2780="","",IF(AND($D2780&gt;=Настройки!$B$5,$D2780&lt;=Настройки!$B$6),$E2780,0))</f>
        <v/>
      </c>
      <c r="I2780" s="54">
        <f>IF($B2780="","",$G2780+$H2780-$J2780)</f>
        <v/>
      </c>
      <c r="J2780" s="54">
        <f>IF($B2780="","",MAX(0,$E2780-MAX(0,SUMIFS(Тех_Движение!$G$2:$G$5111,Тех_Движение!$D$2:$D$5111,$C2780,Тех_Движение!$B$2:$B$5111,"&lt;="&amp;Настройки!$B$6)-$F2780)))</f>
        <v/>
      </c>
      <c r="K2780" s="54">
        <f>IF(OR($B2780="",K$3&lt;$D2780+Настройки!$B$7),0,MAX(0,$E2780-MAX(0,SUMIFS(Тех_Движение!$G$2:$G$5111,Тех_Движение!$D$2:$D$5111,$C2780,Тех_Движение!$B$2:$B$5111,"&lt;="&amp;K$3)-$F2780)))</f>
        <v/>
      </c>
      <c r="L2780" s="54">
        <f>IF(OR($B2780="",L$3&lt;$D2780+Настройки!$B$7),0,MAX(0,$E2780-MAX(0,SUMIFS(Тех_Движение!$G$2:$G$5111,Тех_Движение!$D$2:$D$5111,$C2780,Тех_Движение!$B$2:$B$5111,"&lt;="&amp;L$3)-$F2780)))</f>
        <v/>
      </c>
      <c r="M2780" s="54">
        <f>IF(OR($B2780="",M$3&lt;$D2780+Настройки!$B$7),0,MAX(0,$E2780-MAX(0,SUMIFS(Тех_Движение!$G$2:$G$5111,Тех_Движение!$D$2:$D$5111,$C2780,Тех_Движение!$B$2:$B$5111,"&lt;="&amp;M$3)-$F2780)))</f>
        <v/>
      </c>
      <c r="N2780" s="54">
        <f>IF(OR($B2780="",N$3&lt;$D2780+Настройки!$B$7),0,MAX(0,$E2780-MAX(0,SUMIFS(Тех_Движение!$G$2:$G$5111,Тех_Движение!$D$2:$D$5111,$C2780,Тех_Движение!$B$2:$B$5111,"&lt;="&amp;N$3)-$F2780)))</f>
        <v/>
      </c>
      <c r="O2780" s="54">
        <f>IF(OR($B2780="",O$3&lt;$D2780+Настройки!$B$7),0,MAX(0,$E2780-MAX(0,SUMIFS(Тех_Движение!$G$2:$G$5111,Тех_Движение!$D$2:$D$5111,$C2780,Тех_Движение!$B$2:$B$5111,"&lt;="&amp;O$3)-$F2780)))</f>
        <v/>
      </c>
      <c r="P2780" s="54">
        <f>IF(OR($B2780="",P$3&lt;$D2780+Настройки!$B$7),0,MAX(0,$E2780-MAX(0,SUMIFS(Тех_Движение!$G$2:$G$5111,Тех_Движение!$D$2:$D$5111,$C2780,Тех_Движение!$B$2:$B$5111,"&lt;="&amp;P$3)-$F2780)))</f>
        <v/>
      </c>
      <c r="Q2780" s="54">
        <f>IF(OR($B2780="",Q$3&lt;$D2780+Настройки!$B$7),0,MAX(0,$E2780-MAX(0,SUMIFS(Тех_Движение!$G$2:$G$5111,Тех_Движение!$D$2:$D$5111,$C2780,Тех_Движение!$B$2:$B$5111,"&lt;="&amp;Q$3)-$F2780)))</f>
        <v/>
      </c>
      <c r="R2780" s="54">
        <f>IF($B2780="","",SUM($K2780:$Q2780))</f>
        <v/>
      </c>
      <c r="S2780" s="56">
        <f>IF($B2780="","",VLOOKUP($C2780,Настройки!$A$11:$L$17,9,FALSE))</f>
        <v/>
      </c>
      <c r="T2780" s="56">
        <f>IF($B2780="","",$R2780*$S2780)</f>
        <v/>
      </c>
    </row>
    <row r="2781">
      <c r="A2781" s="20">
        <f>Тех_Движение!$A$2778</f>
        <v/>
      </c>
      <c r="B2781" s="20">
        <f>IF(Тех_Движение!$F$2778&gt;0,Тех_Движение!$I$2778,"")</f>
        <v/>
      </c>
      <c r="C2781" s="20">
        <f>IF($B2781="","",Тех_Движение!$D$2778)</f>
        <v/>
      </c>
      <c r="D2781" s="42">
        <f>IF($B2781="","",Тех_Движение!$B$2778)</f>
        <v/>
      </c>
      <c r="E2781" s="54">
        <f>IF($B2781="","",Тех_Движение!$F$2778)</f>
        <v/>
      </c>
      <c r="F2781" s="54">
        <f>IF($B2781="","",SUMIFS($E$5:$E2780,$C$5:$C2780,$C2781))</f>
        <v/>
      </c>
      <c r="G2781" s="54">
        <f>IF($B2781="","",MAX(0,$E2781-MAX(0,SUMIFS(Тех_Движение!$G$2:$G$5111,Тех_Движение!$D$2:$D$5111,$C2781,Тех_Движение!$B$2:$B$5111,"&lt;="&amp;Настройки!$B$5-1)-$F2781)))</f>
        <v/>
      </c>
      <c r="H2781" s="54">
        <f>IF($B2781="","",IF(AND($D2781&gt;=Настройки!$B$5,$D2781&lt;=Настройки!$B$6),$E2781,0))</f>
        <v/>
      </c>
      <c r="I2781" s="54">
        <f>IF($B2781="","",$G2781+$H2781-$J2781)</f>
        <v/>
      </c>
      <c r="J2781" s="54">
        <f>IF($B2781="","",MAX(0,$E2781-MAX(0,SUMIFS(Тех_Движение!$G$2:$G$5111,Тех_Движение!$D$2:$D$5111,$C2781,Тех_Движение!$B$2:$B$5111,"&lt;="&amp;Настройки!$B$6)-$F2781)))</f>
        <v/>
      </c>
      <c r="K2781" s="54">
        <f>IF(OR($B2781="",K$3&lt;$D2781+Настройки!$B$7),0,MAX(0,$E2781-MAX(0,SUMIFS(Тех_Движение!$G$2:$G$5111,Тех_Движение!$D$2:$D$5111,$C2781,Тех_Движение!$B$2:$B$5111,"&lt;="&amp;K$3)-$F2781)))</f>
        <v/>
      </c>
      <c r="L2781" s="54">
        <f>IF(OR($B2781="",L$3&lt;$D2781+Настройки!$B$7),0,MAX(0,$E2781-MAX(0,SUMIFS(Тех_Движение!$G$2:$G$5111,Тех_Движение!$D$2:$D$5111,$C2781,Тех_Движение!$B$2:$B$5111,"&lt;="&amp;L$3)-$F2781)))</f>
        <v/>
      </c>
      <c r="M2781" s="54">
        <f>IF(OR($B2781="",M$3&lt;$D2781+Настройки!$B$7),0,MAX(0,$E2781-MAX(0,SUMIFS(Тех_Движение!$G$2:$G$5111,Тех_Движение!$D$2:$D$5111,$C2781,Тех_Движение!$B$2:$B$5111,"&lt;="&amp;M$3)-$F2781)))</f>
        <v/>
      </c>
      <c r="N2781" s="54">
        <f>IF(OR($B2781="",N$3&lt;$D2781+Настройки!$B$7),0,MAX(0,$E2781-MAX(0,SUMIFS(Тех_Движение!$G$2:$G$5111,Тех_Движение!$D$2:$D$5111,$C2781,Тех_Движение!$B$2:$B$5111,"&lt;="&amp;N$3)-$F2781)))</f>
        <v/>
      </c>
      <c r="O2781" s="54">
        <f>IF(OR($B2781="",O$3&lt;$D2781+Настройки!$B$7),0,MAX(0,$E2781-MAX(0,SUMIFS(Тех_Движение!$G$2:$G$5111,Тех_Движение!$D$2:$D$5111,$C2781,Тех_Движение!$B$2:$B$5111,"&lt;="&amp;O$3)-$F2781)))</f>
        <v/>
      </c>
      <c r="P2781" s="54">
        <f>IF(OR($B2781="",P$3&lt;$D2781+Настройки!$B$7),0,MAX(0,$E2781-MAX(0,SUMIFS(Тех_Движение!$G$2:$G$5111,Тех_Движение!$D$2:$D$5111,$C2781,Тех_Движение!$B$2:$B$5111,"&lt;="&amp;P$3)-$F2781)))</f>
        <v/>
      </c>
      <c r="Q2781" s="54">
        <f>IF(OR($B2781="",Q$3&lt;$D2781+Настройки!$B$7),0,MAX(0,$E2781-MAX(0,SUMIFS(Тех_Движение!$G$2:$G$5111,Тех_Движение!$D$2:$D$5111,$C2781,Тех_Движение!$B$2:$B$5111,"&lt;="&amp;Q$3)-$F2781)))</f>
        <v/>
      </c>
      <c r="R2781" s="54">
        <f>IF($B2781="","",SUM($K2781:$Q2781))</f>
        <v/>
      </c>
      <c r="S2781" s="56">
        <f>IF($B2781="","",VLOOKUP($C2781,Настройки!$A$11:$L$17,9,FALSE))</f>
        <v/>
      </c>
      <c r="T2781" s="56">
        <f>IF($B2781="","",$R2781*$S2781)</f>
        <v/>
      </c>
    </row>
    <row r="2782">
      <c r="A2782" s="20">
        <f>Тех_Движение!$A$2779</f>
        <v/>
      </c>
      <c r="B2782" s="20">
        <f>IF(Тех_Движение!$F$2779&gt;0,Тех_Движение!$I$2779,"")</f>
        <v/>
      </c>
      <c r="C2782" s="20">
        <f>IF($B2782="","",Тех_Движение!$D$2779)</f>
        <v/>
      </c>
      <c r="D2782" s="42">
        <f>IF($B2782="","",Тех_Движение!$B$2779)</f>
        <v/>
      </c>
      <c r="E2782" s="54">
        <f>IF($B2782="","",Тех_Движение!$F$2779)</f>
        <v/>
      </c>
      <c r="F2782" s="54">
        <f>IF($B2782="","",SUMIFS($E$5:$E2781,$C$5:$C2781,$C2782))</f>
        <v/>
      </c>
      <c r="G2782" s="54">
        <f>IF($B2782="","",MAX(0,$E2782-MAX(0,SUMIFS(Тех_Движение!$G$2:$G$5111,Тех_Движение!$D$2:$D$5111,$C2782,Тех_Движение!$B$2:$B$5111,"&lt;="&amp;Настройки!$B$5-1)-$F2782)))</f>
        <v/>
      </c>
      <c r="H2782" s="54">
        <f>IF($B2782="","",IF(AND($D2782&gt;=Настройки!$B$5,$D2782&lt;=Настройки!$B$6),$E2782,0))</f>
        <v/>
      </c>
      <c r="I2782" s="54">
        <f>IF($B2782="","",$G2782+$H2782-$J2782)</f>
        <v/>
      </c>
      <c r="J2782" s="54">
        <f>IF($B2782="","",MAX(0,$E2782-MAX(0,SUMIFS(Тех_Движение!$G$2:$G$5111,Тех_Движение!$D$2:$D$5111,$C2782,Тех_Движение!$B$2:$B$5111,"&lt;="&amp;Настройки!$B$6)-$F2782)))</f>
        <v/>
      </c>
      <c r="K2782" s="54">
        <f>IF(OR($B2782="",K$3&lt;$D2782+Настройки!$B$7),0,MAX(0,$E2782-MAX(0,SUMIFS(Тех_Движение!$G$2:$G$5111,Тех_Движение!$D$2:$D$5111,$C2782,Тех_Движение!$B$2:$B$5111,"&lt;="&amp;K$3)-$F2782)))</f>
        <v/>
      </c>
      <c r="L2782" s="54">
        <f>IF(OR($B2782="",L$3&lt;$D2782+Настройки!$B$7),0,MAX(0,$E2782-MAX(0,SUMIFS(Тех_Движение!$G$2:$G$5111,Тех_Движение!$D$2:$D$5111,$C2782,Тех_Движение!$B$2:$B$5111,"&lt;="&amp;L$3)-$F2782)))</f>
        <v/>
      </c>
      <c r="M2782" s="54">
        <f>IF(OR($B2782="",M$3&lt;$D2782+Настройки!$B$7),0,MAX(0,$E2782-MAX(0,SUMIFS(Тех_Движение!$G$2:$G$5111,Тех_Движение!$D$2:$D$5111,$C2782,Тех_Движение!$B$2:$B$5111,"&lt;="&amp;M$3)-$F2782)))</f>
        <v/>
      </c>
      <c r="N2782" s="54">
        <f>IF(OR($B2782="",N$3&lt;$D2782+Настройки!$B$7),0,MAX(0,$E2782-MAX(0,SUMIFS(Тех_Движение!$G$2:$G$5111,Тех_Движение!$D$2:$D$5111,$C2782,Тех_Движение!$B$2:$B$5111,"&lt;="&amp;N$3)-$F2782)))</f>
        <v/>
      </c>
      <c r="O2782" s="54">
        <f>IF(OR($B2782="",O$3&lt;$D2782+Настройки!$B$7),0,MAX(0,$E2782-MAX(0,SUMIFS(Тех_Движение!$G$2:$G$5111,Тех_Движение!$D$2:$D$5111,$C2782,Тех_Движение!$B$2:$B$5111,"&lt;="&amp;O$3)-$F2782)))</f>
        <v/>
      </c>
      <c r="P2782" s="54">
        <f>IF(OR($B2782="",P$3&lt;$D2782+Настройки!$B$7),0,MAX(0,$E2782-MAX(0,SUMIFS(Тех_Движение!$G$2:$G$5111,Тех_Движение!$D$2:$D$5111,$C2782,Тех_Движение!$B$2:$B$5111,"&lt;="&amp;P$3)-$F2782)))</f>
        <v/>
      </c>
      <c r="Q2782" s="54">
        <f>IF(OR($B2782="",Q$3&lt;$D2782+Настройки!$B$7),0,MAX(0,$E2782-MAX(0,SUMIFS(Тех_Движение!$G$2:$G$5111,Тех_Движение!$D$2:$D$5111,$C2782,Тех_Движение!$B$2:$B$5111,"&lt;="&amp;Q$3)-$F2782)))</f>
        <v/>
      </c>
      <c r="R2782" s="54">
        <f>IF($B2782="","",SUM($K2782:$Q2782))</f>
        <v/>
      </c>
      <c r="S2782" s="56">
        <f>IF($B2782="","",VLOOKUP($C2782,Настройки!$A$11:$L$17,9,FALSE))</f>
        <v/>
      </c>
      <c r="T2782" s="56">
        <f>IF($B2782="","",$R2782*$S2782)</f>
        <v/>
      </c>
    </row>
    <row r="2783">
      <c r="A2783" s="20">
        <f>Тех_Движение!$A$2780</f>
        <v/>
      </c>
      <c r="B2783" s="20">
        <f>IF(Тех_Движение!$F$2780&gt;0,Тех_Движение!$I$2780,"")</f>
        <v/>
      </c>
      <c r="C2783" s="20">
        <f>IF($B2783="","",Тех_Движение!$D$2780)</f>
        <v/>
      </c>
      <c r="D2783" s="42">
        <f>IF($B2783="","",Тех_Движение!$B$2780)</f>
        <v/>
      </c>
      <c r="E2783" s="54">
        <f>IF($B2783="","",Тех_Движение!$F$2780)</f>
        <v/>
      </c>
      <c r="F2783" s="54">
        <f>IF($B2783="","",SUMIFS($E$5:$E2782,$C$5:$C2782,$C2783))</f>
        <v/>
      </c>
      <c r="G2783" s="54">
        <f>IF($B2783="","",MAX(0,$E2783-MAX(0,SUMIFS(Тех_Движение!$G$2:$G$5111,Тех_Движение!$D$2:$D$5111,$C2783,Тех_Движение!$B$2:$B$5111,"&lt;="&amp;Настройки!$B$5-1)-$F2783)))</f>
        <v/>
      </c>
      <c r="H2783" s="54">
        <f>IF($B2783="","",IF(AND($D2783&gt;=Настройки!$B$5,$D2783&lt;=Настройки!$B$6),$E2783,0))</f>
        <v/>
      </c>
      <c r="I2783" s="54">
        <f>IF($B2783="","",$G2783+$H2783-$J2783)</f>
        <v/>
      </c>
      <c r="J2783" s="54">
        <f>IF($B2783="","",MAX(0,$E2783-MAX(0,SUMIFS(Тех_Движение!$G$2:$G$5111,Тех_Движение!$D$2:$D$5111,$C2783,Тех_Движение!$B$2:$B$5111,"&lt;="&amp;Настройки!$B$6)-$F2783)))</f>
        <v/>
      </c>
      <c r="K2783" s="54">
        <f>IF(OR($B2783="",K$3&lt;$D2783+Настройки!$B$7),0,MAX(0,$E2783-MAX(0,SUMIFS(Тех_Движение!$G$2:$G$5111,Тех_Движение!$D$2:$D$5111,$C2783,Тех_Движение!$B$2:$B$5111,"&lt;="&amp;K$3)-$F2783)))</f>
        <v/>
      </c>
      <c r="L2783" s="54">
        <f>IF(OR($B2783="",L$3&lt;$D2783+Настройки!$B$7),0,MAX(0,$E2783-MAX(0,SUMIFS(Тех_Движение!$G$2:$G$5111,Тех_Движение!$D$2:$D$5111,$C2783,Тех_Движение!$B$2:$B$5111,"&lt;="&amp;L$3)-$F2783)))</f>
        <v/>
      </c>
      <c r="M2783" s="54">
        <f>IF(OR($B2783="",M$3&lt;$D2783+Настройки!$B$7),0,MAX(0,$E2783-MAX(0,SUMIFS(Тех_Движение!$G$2:$G$5111,Тех_Движение!$D$2:$D$5111,$C2783,Тех_Движение!$B$2:$B$5111,"&lt;="&amp;M$3)-$F2783)))</f>
        <v/>
      </c>
      <c r="N2783" s="54">
        <f>IF(OR($B2783="",N$3&lt;$D2783+Настройки!$B$7),0,MAX(0,$E2783-MAX(0,SUMIFS(Тех_Движение!$G$2:$G$5111,Тех_Движение!$D$2:$D$5111,$C2783,Тех_Движение!$B$2:$B$5111,"&lt;="&amp;N$3)-$F2783)))</f>
        <v/>
      </c>
      <c r="O2783" s="54">
        <f>IF(OR($B2783="",O$3&lt;$D2783+Настройки!$B$7),0,MAX(0,$E2783-MAX(0,SUMIFS(Тех_Движение!$G$2:$G$5111,Тех_Движение!$D$2:$D$5111,$C2783,Тех_Движение!$B$2:$B$5111,"&lt;="&amp;O$3)-$F2783)))</f>
        <v/>
      </c>
      <c r="P2783" s="54">
        <f>IF(OR($B2783="",P$3&lt;$D2783+Настройки!$B$7),0,MAX(0,$E2783-MAX(0,SUMIFS(Тех_Движение!$G$2:$G$5111,Тех_Движение!$D$2:$D$5111,$C2783,Тех_Движение!$B$2:$B$5111,"&lt;="&amp;P$3)-$F2783)))</f>
        <v/>
      </c>
      <c r="Q2783" s="54">
        <f>IF(OR($B2783="",Q$3&lt;$D2783+Настройки!$B$7),0,MAX(0,$E2783-MAX(0,SUMIFS(Тех_Движение!$G$2:$G$5111,Тех_Движение!$D$2:$D$5111,$C2783,Тех_Движение!$B$2:$B$5111,"&lt;="&amp;Q$3)-$F2783)))</f>
        <v/>
      </c>
      <c r="R2783" s="54">
        <f>IF($B2783="","",SUM($K2783:$Q2783))</f>
        <v/>
      </c>
      <c r="S2783" s="56">
        <f>IF($B2783="","",VLOOKUP($C2783,Настройки!$A$11:$L$17,9,FALSE))</f>
        <v/>
      </c>
      <c r="T2783" s="56">
        <f>IF($B2783="","",$R2783*$S2783)</f>
        <v/>
      </c>
    </row>
    <row r="2784">
      <c r="A2784" s="20">
        <f>Тех_Движение!$A$2781</f>
        <v/>
      </c>
      <c r="B2784" s="20">
        <f>IF(Тех_Движение!$F$2781&gt;0,Тех_Движение!$I$2781,"")</f>
        <v/>
      </c>
      <c r="C2784" s="20">
        <f>IF($B2784="","",Тех_Движение!$D$2781)</f>
        <v/>
      </c>
      <c r="D2784" s="42">
        <f>IF($B2784="","",Тех_Движение!$B$2781)</f>
        <v/>
      </c>
      <c r="E2784" s="54">
        <f>IF($B2784="","",Тех_Движение!$F$2781)</f>
        <v/>
      </c>
      <c r="F2784" s="54">
        <f>IF($B2784="","",SUMIFS($E$5:$E2783,$C$5:$C2783,$C2784))</f>
        <v/>
      </c>
      <c r="G2784" s="54">
        <f>IF($B2784="","",MAX(0,$E2784-MAX(0,SUMIFS(Тех_Движение!$G$2:$G$5111,Тех_Движение!$D$2:$D$5111,$C2784,Тех_Движение!$B$2:$B$5111,"&lt;="&amp;Настройки!$B$5-1)-$F2784)))</f>
        <v/>
      </c>
      <c r="H2784" s="54">
        <f>IF($B2784="","",IF(AND($D2784&gt;=Настройки!$B$5,$D2784&lt;=Настройки!$B$6),$E2784,0))</f>
        <v/>
      </c>
      <c r="I2784" s="54">
        <f>IF($B2784="","",$G2784+$H2784-$J2784)</f>
        <v/>
      </c>
      <c r="J2784" s="54">
        <f>IF($B2784="","",MAX(0,$E2784-MAX(0,SUMIFS(Тех_Движение!$G$2:$G$5111,Тех_Движение!$D$2:$D$5111,$C2784,Тех_Движение!$B$2:$B$5111,"&lt;="&amp;Настройки!$B$6)-$F2784)))</f>
        <v/>
      </c>
      <c r="K2784" s="54">
        <f>IF(OR($B2784="",K$3&lt;$D2784+Настройки!$B$7),0,MAX(0,$E2784-MAX(0,SUMIFS(Тех_Движение!$G$2:$G$5111,Тех_Движение!$D$2:$D$5111,$C2784,Тех_Движение!$B$2:$B$5111,"&lt;="&amp;K$3)-$F2784)))</f>
        <v/>
      </c>
      <c r="L2784" s="54">
        <f>IF(OR($B2784="",L$3&lt;$D2784+Настройки!$B$7),0,MAX(0,$E2784-MAX(0,SUMIFS(Тех_Движение!$G$2:$G$5111,Тех_Движение!$D$2:$D$5111,$C2784,Тех_Движение!$B$2:$B$5111,"&lt;="&amp;L$3)-$F2784)))</f>
        <v/>
      </c>
      <c r="M2784" s="54">
        <f>IF(OR($B2784="",M$3&lt;$D2784+Настройки!$B$7),0,MAX(0,$E2784-MAX(0,SUMIFS(Тех_Движение!$G$2:$G$5111,Тех_Движение!$D$2:$D$5111,$C2784,Тех_Движение!$B$2:$B$5111,"&lt;="&amp;M$3)-$F2784)))</f>
        <v/>
      </c>
      <c r="N2784" s="54">
        <f>IF(OR($B2784="",N$3&lt;$D2784+Настройки!$B$7),0,MAX(0,$E2784-MAX(0,SUMIFS(Тех_Движение!$G$2:$G$5111,Тех_Движение!$D$2:$D$5111,$C2784,Тех_Движение!$B$2:$B$5111,"&lt;="&amp;N$3)-$F2784)))</f>
        <v/>
      </c>
      <c r="O2784" s="54">
        <f>IF(OR($B2784="",O$3&lt;$D2784+Настройки!$B$7),0,MAX(0,$E2784-MAX(0,SUMIFS(Тех_Движение!$G$2:$G$5111,Тех_Движение!$D$2:$D$5111,$C2784,Тех_Движение!$B$2:$B$5111,"&lt;="&amp;O$3)-$F2784)))</f>
        <v/>
      </c>
      <c r="P2784" s="54">
        <f>IF(OR($B2784="",P$3&lt;$D2784+Настройки!$B$7),0,MAX(0,$E2784-MAX(0,SUMIFS(Тех_Движение!$G$2:$G$5111,Тех_Движение!$D$2:$D$5111,$C2784,Тех_Движение!$B$2:$B$5111,"&lt;="&amp;P$3)-$F2784)))</f>
        <v/>
      </c>
      <c r="Q2784" s="54">
        <f>IF(OR($B2784="",Q$3&lt;$D2784+Настройки!$B$7),0,MAX(0,$E2784-MAX(0,SUMIFS(Тех_Движение!$G$2:$G$5111,Тех_Движение!$D$2:$D$5111,$C2784,Тех_Движение!$B$2:$B$5111,"&lt;="&amp;Q$3)-$F2784)))</f>
        <v/>
      </c>
      <c r="R2784" s="54">
        <f>IF($B2784="","",SUM($K2784:$Q2784))</f>
        <v/>
      </c>
      <c r="S2784" s="56">
        <f>IF($B2784="","",VLOOKUP($C2784,Настройки!$A$11:$L$17,9,FALSE))</f>
        <v/>
      </c>
      <c r="T2784" s="56">
        <f>IF($B2784="","",$R2784*$S2784)</f>
        <v/>
      </c>
    </row>
    <row r="2785">
      <c r="A2785" s="20">
        <f>Тех_Движение!$A$2782</f>
        <v/>
      </c>
      <c r="B2785" s="20">
        <f>IF(Тех_Движение!$F$2782&gt;0,Тех_Движение!$I$2782,"")</f>
        <v/>
      </c>
      <c r="C2785" s="20">
        <f>IF($B2785="","",Тех_Движение!$D$2782)</f>
        <v/>
      </c>
      <c r="D2785" s="42">
        <f>IF($B2785="","",Тех_Движение!$B$2782)</f>
        <v/>
      </c>
      <c r="E2785" s="54">
        <f>IF($B2785="","",Тех_Движение!$F$2782)</f>
        <v/>
      </c>
      <c r="F2785" s="54">
        <f>IF($B2785="","",SUMIFS($E$5:$E2784,$C$5:$C2784,$C2785))</f>
        <v/>
      </c>
      <c r="G2785" s="54">
        <f>IF($B2785="","",MAX(0,$E2785-MAX(0,SUMIFS(Тех_Движение!$G$2:$G$5111,Тех_Движение!$D$2:$D$5111,$C2785,Тех_Движение!$B$2:$B$5111,"&lt;="&amp;Настройки!$B$5-1)-$F2785)))</f>
        <v/>
      </c>
      <c r="H2785" s="54">
        <f>IF($B2785="","",IF(AND($D2785&gt;=Настройки!$B$5,$D2785&lt;=Настройки!$B$6),$E2785,0))</f>
        <v/>
      </c>
      <c r="I2785" s="54">
        <f>IF($B2785="","",$G2785+$H2785-$J2785)</f>
        <v/>
      </c>
      <c r="J2785" s="54">
        <f>IF($B2785="","",MAX(0,$E2785-MAX(0,SUMIFS(Тех_Движение!$G$2:$G$5111,Тех_Движение!$D$2:$D$5111,$C2785,Тех_Движение!$B$2:$B$5111,"&lt;="&amp;Настройки!$B$6)-$F2785)))</f>
        <v/>
      </c>
      <c r="K2785" s="54">
        <f>IF(OR($B2785="",K$3&lt;$D2785+Настройки!$B$7),0,MAX(0,$E2785-MAX(0,SUMIFS(Тех_Движение!$G$2:$G$5111,Тех_Движение!$D$2:$D$5111,$C2785,Тех_Движение!$B$2:$B$5111,"&lt;="&amp;K$3)-$F2785)))</f>
        <v/>
      </c>
      <c r="L2785" s="54">
        <f>IF(OR($B2785="",L$3&lt;$D2785+Настройки!$B$7),0,MAX(0,$E2785-MAX(0,SUMIFS(Тех_Движение!$G$2:$G$5111,Тех_Движение!$D$2:$D$5111,$C2785,Тех_Движение!$B$2:$B$5111,"&lt;="&amp;L$3)-$F2785)))</f>
        <v/>
      </c>
      <c r="M2785" s="54">
        <f>IF(OR($B2785="",M$3&lt;$D2785+Настройки!$B$7),0,MAX(0,$E2785-MAX(0,SUMIFS(Тех_Движение!$G$2:$G$5111,Тех_Движение!$D$2:$D$5111,$C2785,Тех_Движение!$B$2:$B$5111,"&lt;="&amp;M$3)-$F2785)))</f>
        <v/>
      </c>
      <c r="N2785" s="54">
        <f>IF(OR($B2785="",N$3&lt;$D2785+Настройки!$B$7),0,MAX(0,$E2785-MAX(0,SUMIFS(Тех_Движение!$G$2:$G$5111,Тех_Движение!$D$2:$D$5111,$C2785,Тех_Движение!$B$2:$B$5111,"&lt;="&amp;N$3)-$F2785)))</f>
        <v/>
      </c>
      <c r="O2785" s="54">
        <f>IF(OR($B2785="",O$3&lt;$D2785+Настройки!$B$7),0,MAX(0,$E2785-MAX(0,SUMIFS(Тех_Движение!$G$2:$G$5111,Тех_Движение!$D$2:$D$5111,$C2785,Тех_Движение!$B$2:$B$5111,"&lt;="&amp;O$3)-$F2785)))</f>
        <v/>
      </c>
      <c r="P2785" s="54">
        <f>IF(OR($B2785="",P$3&lt;$D2785+Настройки!$B$7),0,MAX(0,$E2785-MAX(0,SUMIFS(Тех_Движение!$G$2:$G$5111,Тех_Движение!$D$2:$D$5111,$C2785,Тех_Движение!$B$2:$B$5111,"&lt;="&amp;P$3)-$F2785)))</f>
        <v/>
      </c>
      <c r="Q2785" s="54">
        <f>IF(OR($B2785="",Q$3&lt;$D2785+Настройки!$B$7),0,MAX(0,$E2785-MAX(0,SUMIFS(Тех_Движение!$G$2:$G$5111,Тех_Движение!$D$2:$D$5111,$C2785,Тех_Движение!$B$2:$B$5111,"&lt;="&amp;Q$3)-$F2785)))</f>
        <v/>
      </c>
      <c r="R2785" s="54">
        <f>IF($B2785="","",SUM($K2785:$Q2785))</f>
        <v/>
      </c>
      <c r="S2785" s="56">
        <f>IF($B2785="","",VLOOKUP($C2785,Настройки!$A$11:$L$17,9,FALSE))</f>
        <v/>
      </c>
      <c r="T2785" s="56">
        <f>IF($B2785="","",$R2785*$S2785)</f>
        <v/>
      </c>
    </row>
    <row r="2786">
      <c r="A2786" s="20">
        <f>Тех_Движение!$A$2783</f>
        <v/>
      </c>
      <c r="B2786" s="20">
        <f>IF(Тех_Движение!$F$2783&gt;0,Тех_Движение!$I$2783,"")</f>
        <v/>
      </c>
      <c r="C2786" s="20">
        <f>IF($B2786="","",Тех_Движение!$D$2783)</f>
        <v/>
      </c>
      <c r="D2786" s="42">
        <f>IF($B2786="","",Тех_Движение!$B$2783)</f>
        <v/>
      </c>
      <c r="E2786" s="54">
        <f>IF($B2786="","",Тех_Движение!$F$2783)</f>
        <v/>
      </c>
      <c r="F2786" s="54">
        <f>IF($B2786="","",SUMIFS($E$5:$E2785,$C$5:$C2785,$C2786))</f>
        <v/>
      </c>
      <c r="G2786" s="54">
        <f>IF($B2786="","",MAX(0,$E2786-MAX(0,SUMIFS(Тех_Движение!$G$2:$G$5111,Тех_Движение!$D$2:$D$5111,$C2786,Тех_Движение!$B$2:$B$5111,"&lt;="&amp;Настройки!$B$5-1)-$F2786)))</f>
        <v/>
      </c>
      <c r="H2786" s="54">
        <f>IF($B2786="","",IF(AND($D2786&gt;=Настройки!$B$5,$D2786&lt;=Настройки!$B$6),$E2786,0))</f>
        <v/>
      </c>
      <c r="I2786" s="54">
        <f>IF($B2786="","",$G2786+$H2786-$J2786)</f>
        <v/>
      </c>
      <c r="J2786" s="54">
        <f>IF($B2786="","",MAX(0,$E2786-MAX(0,SUMIFS(Тех_Движение!$G$2:$G$5111,Тех_Движение!$D$2:$D$5111,$C2786,Тех_Движение!$B$2:$B$5111,"&lt;="&amp;Настройки!$B$6)-$F2786)))</f>
        <v/>
      </c>
      <c r="K2786" s="54">
        <f>IF(OR($B2786="",K$3&lt;$D2786+Настройки!$B$7),0,MAX(0,$E2786-MAX(0,SUMIFS(Тех_Движение!$G$2:$G$5111,Тех_Движение!$D$2:$D$5111,$C2786,Тех_Движение!$B$2:$B$5111,"&lt;="&amp;K$3)-$F2786)))</f>
        <v/>
      </c>
      <c r="L2786" s="54">
        <f>IF(OR($B2786="",L$3&lt;$D2786+Настройки!$B$7),0,MAX(0,$E2786-MAX(0,SUMIFS(Тех_Движение!$G$2:$G$5111,Тех_Движение!$D$2:$D$5111,$C2786,Тех_Движение!$B$2:$B$5111,"&lt;="&amp;L$3)-$F2786)))</f>
        <v/>
      </c>
      <c r="M2786" s="54">
        <f>IF(OR($B2786="",M$3&lt;$D2786+Настройки!$B$7),0,MAX(0,$E2786-MAX(0,SUMIFS(Тех_Движение!$G$2:$G$5111,Тех_Движение!$D$2:$D$5111,$C2786,Тех_Движение!$B$2:$B$5111,"&lt;="&amp;M$3)-$F2786)))</f>
        <v/>
      </c>
      <c r="N2786" s="54">
        <f>IF(OR($B2786="",N$3&lt;$D2786+Настройки!$B$7),0,MAX(0,$E2786-MAX(0,SUMIFS(Тех_Движение!$G$2:$G$5111,Тех_Движение!$D$2:$D$5111,$C2786,Тех_Движение!$B$2:$B$5111,"&lt;="&amp;N$3)-$F2786)))</f>
        <v/>
      </c>
      <c r="O2786" s="54">
        <f>IF(OR($B2786="",O$3&lt;$D2786+Настройки!$B$7),0,MAX(0,$E2786-MAX(0,SUMIFS(Тех_Движение!$G$2:$G$5111,Тех_Движение!$D$2:$D$5111,$C2786,Тех_Движение!$B$2:$B$5111,"&lt;="&amp;O$3)-$F2786)))</f>
        <v/>
      </c>
      <c r="P2786" s="54">
        <f>IF(OR($B2786="",P$3&lt;$D2786+Настройки!$B$7),0,MAX(0,$E2786-MAX(0,SUMIFS(Тех_Движение!$G$2:$G$5111,Тех_Движение!$D$2:$D$5111,$C2786,Тех_Движение!$B$2:$B$5111,"&lt;="&amp;P$3)-$F2786)))</f>
        <v/>
      </c>
      <c r="Q2786" s="54">
        <f>IF(OR($B2786="",Q$3&lt;$D2786+Настройки!$B$7),0,MAX(0,$E2786-MAX(0,SUMIFS(Тех_Движение!$G$2:$G$5111,Тех_Движение!$D$2:$D$5111,$C2786,Тех_Движение!$B$2:$B$5111,"&lt;="&amp;Q$3)-$F2786)))</f>
        <v/>
      </c>
      <c r="R2786" s="54">
        <f>IF($B2786="","",SUM($K2786:$Q2786))</f>
        <v/>
      </c>
      <c r="S2786" s="56">
        <f>IF($B2786="","",VLOOKUP($C2786,Настройки!$A$11:$L$17,9,FALSE))</f>
        <v/>
      </c>
      <c r="T2786" s="56">
        <f>IF($B2786="","",$R2786*$S2786)</f>
        <v/>
      </c>
    </row>
    <row r="2787">
      <c r="A2787" s="20">
        <f>Тех_Движение!$A$2784</f>
        <v/>
      </c>
      <c r="B2787" s="20">
        <f>IF(Тех_Движение!$F$2784&gt;0,Тех_Движение!$I$2784,"")</f>
        <v/>
      </c>
      <c r="C2787" s="20">
        <f>IF($B2787="","",Тех_Движение!$D$2784)</f>
        <v/>
      </c>
      <c r="D2787" s="42">
        <f>IF($B2787="","",Тех_Движение!$B$2784)</f>
        <v/>
      </c>
      <c r="E2787" s="54">
        <f>IF($B2787="","",Тех_Движение!$F$2784)</f>
        <v/>
      </c>
      <c r="F2787" s="54">
        <f>IF($B2787="","",SUMIFS($E$5:$E2786,$C$5:$C2786,$C2787))</f>
        <v/>
      </c>
      <c r="G2787" s="54">
        <f>IF($B2787="","",MAX(0,$E2787-MAX(0,SUMIFS(Тех_Движение!$G$2:$G$5111,Тех_Движение!$D$2:$D$5111,$C2787,Тех_Движение!$B$2:$B$5111,"&lt;="&amp;Настройки!$B$5-1)-$F2787)))</f>
        <v/>
      </c>
      <c r="H2787" s="54">
        <f>IF($B2787="","",IF(AND($D2787&gt;=Настройки!$B$5,$D2787&lt;=Настройки!$B$6),$E2787,0))</f>
        <v/>
      </c>
      <c r="I2787" s="54">
        <f>IF($B2787="","",$G2787+$H2787-$J2787)</f>
        <v/>
      </c>
      <c r="J2787" s="54">
        <f>IF($B2787="","",MAX(0,$E2787-MAX(0,SUMIFS(Тех_Движение!$G$2:$G$5111,Тех_Движение!$D$2:$D$5111,$C2787,Тех_Движение!$B$2:$B$5111,"&lt;="&amp;Настройки!$B$6)-$F2787)))</f>
        <v/>
      </c>
      <c r="K2787" s="54">
        <f>IF(OR($B2787="",K$3&lt;$D2787+Настройки!$B$7),0,MAX(0,$E2787-MAX(0,SUMIFS(Тех_Движение!$G$2:$G$5111,Тех_Движение!$D$2:$D$5111,$C2787,Тех_Движение!$B$2:$B$5111,"&lt;="&amp;K$3)-$F2787)))</f>
        <v/>
      </c>
      <c r="L2787" s="54">
        <f>IF(OR($B2787="",L$3&lt;$D2787+Настройки!$B$7),0,MAX(0,$E2787-MAX(0,SUMIFS(Тех_Движение!$G$2:$G$5111,Тех_Движение!$D$2:$D$5111,$C2787,Тех_Движение!$B$2:$B$5111,"&lt;="&amp;L$3)-$F2787)))</f>
        <v/>
      </c>
      <c r="M2787" s="54">
        <f>IF(OR($B2787="",M$3&lt;$D2787+Настройки!$B$7),0,MAX(0,$E2787-MAX(0,SUMIFS(Тех_Движение!$G$2:$G$5111,Тех_Движение!$D$2:$D$5111,$C2787,Тех_Движение!$B$2:$B$5111,"&lt;="&amp;M$3)-$F2787)))</f>
        <v/>
      </c>
      <c r="N2787" s="54">
        <f>IF(OR($B2787="",N$3&lt;$D2787+Настройки!$B$7),0,MAX(0,$E2787-MAX(0,SUMIFS(Тех_Движение!$G$2:$G$5111,Тех_Движение!$D$2:$D$5111,$C2787,Тех_Движение!$B$2:$B$5111,"&lt;="&amp;N$3)-$F2787)))</f>
        <v/>
      </c>
      <c r="O2787" s="54">
        <f>IF(OR($B2787="",O$3&lt;$D2787+Настройки!$B$7),0,MAX(0,$E2787-MAX(0,SUMIFS(Тех_Движение!$G$2:$G$5111,Тех_Движение!$D$2:$D$5111,$C2787,Тех_Движение!$B$2:$B$5111,"&lt;="&amp;O$3)-$F2787)))</f>
        <v/>
      </c>
      <c r="P2787" s="54">
        <f>IF(OR($B2787="",P$3&lt;$D2787+Настройки!$B$7),0,MAX(0,$E2787-MAX(0,SUMIFS(Тех_Движение!$G$2:$G$5111,Тех_Движение!$D$2:$D$5111,$C2787,Тех_Движение!$B$2:$B$5111,"&lt;="&amp;P$3)-$F2787)))</f>
        <v/>
      </c>
      <c r="Q2787" s="54">
        <f>IF(OR($B2787="",Q$3&lt;$D2787+Настройки!$B$7),0,MAX(0,$E2787-MAX(0,SUMIFS(Тех_Движение!$G$2:$G$5111,Тех_Движение!$D$2:$D$5111,$C2787,Тех_Движение!$B$2:$B$5111,"&lt;="&amp;Q$3)-$F2787)))</f>
        <v/>
      </c>
      <c r="R2787" s="54">
        <f>IF($B2787="","",SUM($K2787:$Q2787))</f>
        <v/>
      </c>
      <c r="S2787" s="56">
        <f>IF($B2787="","",VLOOKUP($C2787,Настройки!$A$11:$L$17,9,FALSE))</f>
        <v/>
      </c>
      <c r="T2787" s="56">
        <f>IF($B2787="","",$R2787*$S2787)</f>
        <v/>
      </c>
    </row>
    <row r="2788">
      <c r="A2788" s="20">
        <f>Тех_Движение!$A$2785</f>
        <v/>
      </c>
      <c r="B2788" s="20">
        <f>IF(Тех_Движение!$F$2785&gt;0,Тех_Движение!$I$2785,"")</f>
        <v/>
      </c>
      <c r="C2788" s="20">
        <f>IF($B2788="","",Тех_Движение!$D$2785)</f>
        <v/>
      </c>
      <c r="D2788" s="42">
        <f>IF($B2788="","",Тех_Движение!$B$2785)</f>
        <v/>
      </c>
      <c r="E2788" s="54">
        <f>IF($B2788="","",Тех_Движение!$F$2785)</f>
        <v/>
      </c>
      <c r="F2788" s="54">
        <f>IF($B2788="","",SUMIFS($E$5:$E2787,$C$5:$C2787,$C2788))</f>
        <v/>
      </c>
      <c r="G2788" s="54">
        <f>IF($B2788="","",MAX(0,$E2788-MAX(0,SUMIFS(Тех_Движение!$G$2:$G$5111,Тех_Движение!$D$2:$D$5111,$C2788,Тех_Движение!$B$2:$B$5111,"&lt;="&amp;Настройки!$B$5-1)-$F2788)))</f>
        <v/>
      </c>
      <c r="H2788" s="54">
        <f>IF($B2788="","",IF(AND($D2788&gt;=Настройки!$B$5,$D2788&lt;=Настройки!$B$6),$E2788,0))</f>
        <v/>
      </c>
      <c r="I2788" s="54">
        <f>IF($B2788="","",$G2788+$H2788-$J2788)</f>
        <v/>
      </c>
      <c r="J2788" s="54">
        <f>IF($B2788="","",MAX(0,$E2788-MAX(0,SUMIFS(Тех_Движение!$G$2:$G$5111,Тех_Движение!$D$2:$D$5111,$C2788,Тех_Движение!$B$2:$B$5111,"&lt;="&amp;Настройки!$B$6)-$F2788)))</f>
        <v/>
      </c>
      <c r="K2788" s="54">
        <f>IF(OR($B2788="",K$3&lt;$D2788+Настройки!$B$7),0,MAX(0,$E2788-MAX(0,SUMIFS(Тех_Движение!$G$2:$G$5111,Тех_Движение!$D$2:$D$5111,$C2788,Тех_Движение!$B$2:$B$5111,"&lt;="&amp;K$3)-$F2788)))</f>
        <v/>
      </c>
      <c r="L2788" s="54">
        <f>IF(OR($B2788="",L$3&lt;$D2788+Настройки!$B$7),0,MAX(0,$E2788-MAX(0,SUMIFS(Тех_Движение!$G$2:$G$5111,Тех_Движение!$D$2:$D$5111,$C2788,Тех_Движение!$B$2:$B$5111,"&lt;="&amp;L$3)-$F2788)))</f>
        <v/>
      </c>
      <c r="M2788" s="54">
        <f>IF(OR($B2788="",M$3&lt;$D2788+Настройки!$B$7),0,MAX(0,$E2788-MAX(0,SUMIFS(Тех_Движение!$G$2:$G$5111,Тех_Движение!$D$2:$D$5111,$C2788,Тех_Движение!$B$2:$B$5111,"&lt;="&amp;M$3)-$F2788)))</f>
        <v/>
      </c>
      <c r="N2788" s="54">
        <f>IF(OR($B2788="",N$3&lt;$D2788+Настройки!$B$7),0,MAX(0,$E2788-MAX(0,SUMIFS(Тех_Движение!$G$2:$G$5111,Тех_Движение!$D$2:$D$5111,$C2788,Тех_Движение!$B$2:$B$5111,"&lt;="&amp;N$3)-$F2788)))</f>
        <v/>
      </c>
      <c r="O2788" s="54">
        <f>IF(OR($B2788="",O$3&lt;$D2788+Настройки!$B$7),0,MAX(0,$E2788-MAX(0,SUMIFS(Тех_Движение!$G$2:$G$5111,Тех_Движение!$D$2:$D$5111,$C2788,Тех_Движение!$B$2:$B$5111,"&lt;="&amp;O$3)-$F2788)))</f>
        <v/>
      </c>
      <c r="P2788" s="54">
        <f>IF(OR($B2788="",P$3&lt;$D2788+Настройки!$B$7),0,MAX(0,$E2788-MAX(0,SUMIFS(Тех_Движение!$G$2:$G$5111,Тех_Движение!$D$2:$D$5111,$C2788,Тех_Движение!$B$2:$B$5111,"&lt;="&amp;P$3)-$F2788)))</f>
        <v/>
      </c>
      <c r="Q2788" s="54">
        <f>IF(OR($B2788="",Q$3&lt;$D2788+Настройки!$B$7),0,MAX(0,$E2788-MAX(0,SUMIFS(Тех_Движение!$G$2:$G$5111,Тех_Движение!$D$2:$D$5111,$C2788,Тех_Движение!$B$2:$B$5111,"&lt;="&amp;Q$3)-$F2788)))</f>
        <v/>
      </c>
      <c r="R2788" s="54">
        <f>IF($B2788="","",SUM($K2788:$Q2788))</f>
        <v/>
      </c>
      <c r="S2788" s="56">
        <f>IF($B2788="","",VLOOKUP($C2788,Настройки!$A$11:$L$17,9,FALSE))</f>
        <v/>
      </c>
      <c r="T2788" s="56">
        <f>IF($B2788="","",$R2788*$S2788)</f>
        <v/>
      </c>
    </row>
    <row r="2789">
      <c r="A2789" s="20">
        <f>Тех_Движение!$A$2786</f>
        <v/>
      </c>
      <c r="B2789" s="20">
        <f>IF(Тех_Движение!$F$2786&gt;0,Тех_Движение!$I$2786,"")</f>
        <v/>
      </c>
      <c r="C2789" s="20">
        <f>IF($B2789="","",Тех_Движение!$D$2786)</f>
        <v/>
      </c>
      <c r="D2789" s="42">
        <f>IF($B2789="","",Тех_Движение!$B$2786)</f>
        <v/>
      </c>
      <c r="E2789" s="54">
        <f>IF($B2789="","",Тех_Движение!$F$2786)</f>
        <v/>
      </c>
      <c r="F2789" s="54">
        <f>IF($B2789="","",SUMIFS($E$5:$E2788,$C$5:$C2788,$C2789))</f>
        <v/>
      </c>
      <c r="G2789" s="54">
        <f>IF($B2789="","",MAX(0,$E2789-MAX(0,SUMIFS(Тех_Движение!$G$2:$G$5111,Тех_Движение!$D$2:$D$5111,$C2789,Тех_Движение!$B$2:$B$5111,"&lt;="&amp;Настройки!$B$5-1)-$F2789)))</f>
        <v/>
      </c>
      <c r="H2789" s="54">
        <f>IF($B2789="","",IF(AND($D2789&gt;=Настройки!$B$5,$D2789&lt;=Настройки!$B$6),$E2789,0))</f>
        <v/>
      </c>
      <c r="I2789" s="54">
        <f>IF($B2789="","",$G2789+$H2789-$J2789)</f>
        <v/>
      </c>
      <c r="J2789" s="54">
        <f>IF($B2789="","",MAX(0,$E2789-MAX(0,SUMIFS(Тех_Движение!$G$2:$G$5111,Тех_Движение!$D$2:$D$5111,$C2789,Тех_Движение!$B$2:$B$5111,"&lt;="&amp;Настройки!$B$6)-$F2789)))</f>
        <v/>
      </c>
      <c r="K2789" s="54">
        <f>IF(OR($B2789="",K$3&lt;$D2789+Настройки!$B$7),0,MAX(0,$E2789-MAX(0,SUMIFS(Тех_Движение!$G$2:$G$5111,Тех_Движение!$D$2:$D$5111,$C2789,Тех_Движение!$B$2:$B$5111,"&lt;="&amp;K$3)-$F2789)))</f>
        <v/>
      </c>
      <c r="L2789" s="54">
        <f>IF(OR($B2789="",L$3&lt;$D2789+Настройки!$B$7),0,MAX(0,$E2789-MAX(0,SUMIFS(Тех_Движение!$G$2:$G$5111,Тех_Движение!$D$2:$D$5111,$C2789,Тех_Движение!$B$2:$B$5111,"&lt;="&amp;L$3)-$F2789)))</f>
        <v/>
      </c>
      <c r="M2789" s="54">
        <f>IF(OR($B2789="",M$3&lt;$D2789+Настройки!$B$7),0,MAX(0,$E2789-MAX(0,SUMIFS(Тех_Движение!$G$2:$G$5111,Тех_Движение!$D$2:$D$5111,$C2789,Тех_Движение!$B$2:$B$5111,"&lt;="&amp;M$3)-$F2789)))</f>
        <v/>
      </c>
      <c r="N2789" s="54">
        <f>IF(OR($B2789="",N$3&lt;$D2789+Настройки!$B$7),0,MAX(0,$E2789-MAX(0,SUMIFS(Тех_Движение!$G$2:$G$5111,Тех_Движение!$D$2:$D$5111,$C2789,Тех_Движение!$B$2:$B$5111,"&lt;="&amp;N$3)-$F2789)))</f>
        <v/>
      </c>
      <c r="O2789" s="54">
        <f>IF(OR($B2789="",O$3&lt;$D2789+Настройки!$B$7),0,MAX(0,$E2789-MAX(0,SUMIFS(Тех_Движение!$G$2:$G$5111,Тех_Движение!$D$2:$D$5111,$C2789,Тех_Движение!$B$2:$B$5111,"&lt;="&amp;O$3)-$F2789)))</f>
        <v/>
      </c>
      <c r="P2789" s="54">
        <f>IF(OR($B2789="",P$3&lt;$D2789+Настройки!$B$7),0,MAX(0,$E2789-MAX(0,SUMIFS(Тех_Движение!$G$2:$G$5111,Тех_Движение!$D$2:$D$5111,$C2789,Тех_Движение!$B$2:$B$5111,"&lt;="&amp;P$3)-$F2789)))</f>
        <v/>
      </c>
      <c r="Q2789" s="54">
        <f>IF(OR($B2789="",Q$3&lt;$D2789+Настройки!$B$7),0,MAX(0,$E2789-MAX(0,SUMIFS(Тех_Движение!$G$2:$G$5111,Тех_Движение!$D$2:$D$5111,$C2789,Тех_Движение!$B$2:$B$5111,"&lt;="&amp;Q$3)-$F2789)))</f>
        <v/>
      </c>
      <c r="R2789" s="54">
        <f>IF($B2789="","",SUM($K2789:$Q2789))</f>
        <v/>
      </c>
      <c r="S2789" s="56">
        <f>IF($B2789="","",VLOOKUP($C2789,Настройки!$A$11:$L$17,9,FALSE))</f>
        <v/>
      </c>
      <c r="T2789" s="56">
        <f>IF($B2789="","",$R2789*$S2789)</f>
        <v/>
      </c>
    </row>
    <row r="2790">
      <c r="A2790" s="20">
        <f>Тех_Движение!$A$2787</f>
        <v/>
      </c>
      <c r="B2790" s="20">
        <f>IF(Тех_Движение!$F$2787&gt;0,Тех_Движение!$I$2787,"")</f>
        <v/>
      </c>
      <c r="C2790" s="20">
        <f>IF($B2790="","",Тех_Движение!$D$2787)</f>
        <v/>
      </c>
      <c r="D2790" s="42">
        <f>IF($B2790="","",Тех_Движение!$B$2787)</f>
        <v/>
      </c>
      <c r="E2790" s="54">
        <f>IF($B2790="","",Тех_Движение!$F$2787)</f>
        <v/>
      </c>
      <c r="F2790" s="54">
        <f>IF($B2790="","",SUMIFS($E$5:$E2789,$C$5:$C2789,$C2790))</f>
        <v/>
      </c>
      <c r="G2790" s="54">
        <f>IF($B2790="","",MAX(0,$E2790-MAX(0,SUMIFS(Тех_Движение!$G$2:$G$5111,Тех_Движение!$D$2:$D$5111,$C2790,Тех_Движение!$B$2:$B$5111,"&lt;="&amp;Настройки!$B$5-1)-$F2790)))</f>
        <v/>
      </c>
      <c r="H2790" s="54">
        <f>IF($B2790="","",IF(AND($D2790&gt;=Настройки!$B$5,$D2790&lt;=Настройки!$B$6),$E2790,0))</f>
        <v/>
      </c>
      <c r="I2790" s="54">
        <f>IF($B2790="","",$G2790+$H2790-$J2790)</f>
        <v/>
      </c>
      <c r="J2790" s="54">
        <f>IF($B2790="","",MAX(0,$E2790-MAX(0,SUMIFS(Тех_Движение!$G$2:$G$5111,Тех_Движение!$D$2:$D$5111,$C2790,Тех_Движение!$B$2:$B$5111,"&lt;="&amp;Настройки!$B$6)-$F2790)))</f>
        <v/>
      </c>
      <c r="K2790" s="54">
        <f>IF(OR($B2790="",K$3&lt;$D2790+Настройки!$B$7),0,MAX(0,$E2790-MAX(0,SUMIFS(Тех_Движение!$G$2:$G$5111,Тех_Движение!$D$2:$D$5111,$C2790,Тех_Движение!$B$2:$B$5111,"&lt;="&amp;K$3)-$F2790)))</f>
        <v/>
      </c>
      <c r="L2790" s="54">
        <f>IF(OR($B2790="",L$3&lt;$D2790+Настройки!$B$7),0,MAX(0,$E2790-MAX(0,SUMIFS(Тех_Движение!$G$2:$G$5111,Тех_Движение!$D$2:$D$5111,$C2790,Тех_Движение!$B$2:$B$5111,"&lt;="&amp;L$3)-$F2790)))</f>
        <v/>
      </c>
      <c r="M2790" s="54">
        <f>IF(OR($B2790="",M$3&lt;$D2790+Настройки!$B$7),0,MAX(0,$E2790-MAX(0,SUMIFS(Тех_Движение!$G$2:$G$5111,Тех_Движение!$D$2:$D$5111,$C2790,Тех_Движение!$B$2:$B$5111,"&lt;="&amp;M$3)-$F2790)))</f>
        <v/>
      </c>
      <c r="N2790" s="54">
        <f>IF(OR($B2790="",N$3&lt;$D2790+Настройки!$B$7),0,MAX(0,$E2790-MAX(0,SUMIFS(Тех_Движение!$G$2:$G$5111,Тех_Движение!$D$2:$D$5111,$C2790,Тех_Движение!$B$2:$B$5111,"&lt;="&amp;N$3)-$F2790)))</f>
        <v/>
      </c>
      <c r="O2790" s="54">
        <f>IF(OR($B2790="",O$3&lt;$D2790+Настройки!$B$7),0,MAX(0,$E2790-MAX(0,SUMIFS(Тех_Движение!$G$2:$G$5111,Тех_Движение!$D$2:$D$5111,$C2790,Тех_Движение!$B$2:$B$5111,"&lt;="&amp;O$3)-$F2790)))</f>
        <v/>
      </c>
      <c r="P2790" s="54">
        <f>IF(OR($B2790="",P$3&lt;$D2790+Настройки!$B$7),0,MAX(0,$E2790-MAX(0,SUMIFS(Тех_Движение!$G$2:$G$5111,Тех_Движение!$D$2:$D$5111,$C2790,Тех_Движение!$B$2:$B$5111,"&lt;="&amp;P$3)-$F2790)))</f>
        <v/>
      </c>
      <c r="Q2790" s="54">
        <f>IF(OR($B2790="",Q$3&lt;$D2790+Настройки!$B$7),0,MAX(0,$E2790-MAX(0,SUMIFS(Тех_Движение!$G$2:$G$5111,Тех_Движение!$D$2:$D$5111,$C2790,Тех_Движение!$B$2:$B$5111,"&lt;="&amp;Q$3)-$F2790)))</f>
        <v/>
      </c>
      <c r="R2790" s="54">
        <f>IF($B2790="","",SUM($K2790:$Q2790))</f>
        <v/>
      </c>
      <c r="S2790" s="56">
        <f>IF($B2790="","",VLOOKUP($C2790,Настройки!$A$11:$L$17,9,FALSE))</f>
        <v/>
      </c>
      <c r="T2790" s="56">
        <f>IF($B2790="","",$R2790*$S2790)</f>
        <v/>
      </c>
    </row>
    <row r="2791">
      <c r="A2791" s="20">
        <f>Тех_Движение!$A$2788</f>
        <v/>
      </c>
      <c r="B2791" s="20">
        <f>IF(Тех_Движение!$F$2788&gt;0,Тех_Движение!$I$2788,"")</f>
        <v/>
      </c>
      <c r="C2791" s="20">
        <f>IF($B2791="","",Тех_Движение!$D$2788)</f>
        <v/>
      </c>
      <c r="D2791" s="42">
        <f>IF($B2791="","",Тех_Движение!$B$2788)</f>
        <v/>
      </c>
      <c r="E2791" s="54">
        <f>IF($B2791="","",Тех_Движение!$F$2788)</f>
        <v/>
      </c>
      <c r="F2791" s="54">
        <f>IF($B2791="","",SUMIFS($E$5:$E2790,$C$5:$C2790,$C2791))</f>
        <v/>
      </c>
      <c r="G2791" s="54">
        <f>IF($B2791="","",MAX(0,$E2791-MAX(0,SUMIFS(Тех_Движение!$G$2:$G$5111,Тех_Движение!$D$2:$D$5111,$C2791,Тех_Движение!$B$2:$B$5111,"&lt;="&amp;Настройки!$B$5-1)-$F2791)))</f>
        <v/>
      </c>
      <c r="H2791" s="54">
        <f>IF($B2791="","",IF(AND($D2791&gt;=Настройки!$B$5,$D2791&lt;=Настройки!$B$6),$E2791,0))</f>
        <v/>
      </c>
      <c r="I2791" s="54">
        <f>IF($B2791="","",$G2791+$H2791-$J2791)</f>
        <v/>
      </c>
      <c r="J2791" s="54">
        <f>IF($B2791="","",MAX(0,$E2791-MAX(0,SUMIFS(Тех_Движение!$G$2:$G$5111,Тех_Движение!$D$2:$D$5111,$C2791,Тех_Движение!$B$2:$B$5111,"&lt;="&amp;Настройки!$B$6)-$F2791)))</f>
        <v/>
      </c>
      <c r="K2791" s="54">
        <f>IF(OR($B2791="",K$3&lt;$D2791+Настройки!$B$7),0,MAX(0,$E2791-MAX(0,SUMIFS(Тех_Движение!$G$2:$G$5111,Тех_Движение!$D$2:$D$5111,$C2791,Тех_Движение!$B$2:$B$5111,"&lt;="&amp;K$3)-$F2791)))</f>
        <v/>
      </c>
      <c r="L2791" s="54">
        <f>IF(OR($B2791="",L$3&lt;$D2791+Настройки!$B$7),0,MAX(0,$E2791-MAX(0,SUMIFS(Тех_Движение!$G$2:$G$5111,Тех_Движение!$D$2:$D$5111,$C2791,Тех_Движение!$B$2:$B$5111,"&lt;="&amp;L$3)-$F2791)))</f>
        <v/>
      </c>
      <c r="M2791" s="54">
        <f>IF(OR($B2791="",M$3&lt;$D2791+Настройки!$B$7),0,MAX(0,$E2791-MAX(0,SUMIFS(Тех_Движение!$G$2:$G$5111,Тех_Движение!$D$2:$D$5111,$C2791,Тех_Движение!$B$2:$B$5111,"&lt;="&amp;M$3)-$F2791)))</f>
        <v/>
      </c>
      <c r="N2791" s="54">
        <f>IF(OR($B2791="",N$3&lt;$D2791+Настройки!$B$7),0,MAX(0,$E2791-MAX(0,SUMIFS(Тех_Движение!$G$2:$G$5111,Тех_Движение!$D$2:$D$5111,$C2791,Тех_Движение!$B$2:$B$5111,"&lt;="&amp;N$3)-$F2791)))</f>
        <v/>
      </c>
      <c r="O2791" s="54">
        <f>IF(OR($B2791="",O$3&lt;$D2791+Настройки!$B$7),0,MAX(0,$E2791-MAX(0,SUMIFS(Тех_Движение!$G$2:$G$5111,Тех_Движение!$D$2:$D$5111,$C2791,Тех_Движение!$B$2:$B$5111,"&lt;="&amp;O$3)-$F2791)))</f>
        <v/>
      </c>
      <c r="P2791" s="54">
        <f>IF(OR($B2791="",P$3&lt;$D2791+Настройки!$B$7),0,MAX(0,$E2791-MAX(0,SUMIFS(Тех_Движение!$G$2:$G$5111,Тех_Движение!$D$2:$D$5111,$C2791,Тех_Движение!$B$2:$B$5111,"&lt;="&amp;P$3)-$F2791)))</f>
        <v/>
      </c>
      <c r="Q2791" s="54">
        <f>IF(OR($B2791="",Q$3&lt;$D2791+Настройки!$B$7),0,MAX(0,$E2791-MAX(0,SUMIFS(Тех_Движение!$G$2:$G$5111,Тех_Движение!$D$2:$D$5111,$C2791,Тех_Движение!$B$2:$B$5111,"&lt;="&amp;Q$3)-$F2791)))</f>
        <v/>
      </c>
      <c r="R2791" s="54">
        <f>IF($B2791="","",SUM($K2791:$Q2791))</f>
        <v/>
      </c>
      <c r="S2791" s="56">
        <f>IF($B2791="","",VLOOKUP($C2791,Настройки!$A$11:$L$17,9,FALSE))</f>
        <v/>
      </c>
      <c r="T2791" s="56">
        <f>IF($B2791="","",$R2791*$S2791)</f>
        <v/>
      </c>
    </row>
    <row r="2792">
      <c r="A2792" s="20">
        <f>Тех_Движение!$A$2789</f>
        <v/>
      </c>
      <c r="B2792" s="20">
        <f>IF(Тех_Движение!$F$2789&gt;0,Тех_Движение!$I$2789,"")</f>
        <v/>
      </c>
      <c r="C2792" s="20">
        <f>IF($B2792="","",Тех_Движение!$D$2789)</f>
        <v/>
      </c>
      <c r="D2792" s="42">
        <f>IF($B2792="","",Тех_Движение!$B$2789)</f>
        <v/>
      </c>
      <c r="E2792" s="54">
        <f>IF($B2792="","",Тех_Движение!$F$2789)</f>
        <v/>
      </c>
      <c r="F2792" s="54">
        <f>IF($B2792="","",SUMIFS($E$5:$E2791,$C$5:$C2791,$C2792))</f>
        <v/>
      </c>
      <c r="G2792" s="54">
        <f>IF($B2792="","",MAX(0,$E2792-MAX(0,SUMIFS(Тех_Движение!$G$2:$G$5111,Тех_Движение!$D$2:$D$5111,$C2792,Тех_Движение!$B$2:$B$5111,"&lt;="&amp;Настройки!$B$5-1)-$F2792)))</f>
        <v/>
      </c>
      <c r="H2792" s="54">
        <f>IF($B2792="","",IF(AND($D2792&gt;=Настройки!$B$5,$D2792&lt;=Настройки!$B$6),$E2792,0))</f>
        <v/>
      </c>
      <c r="I2792" s="54">
        <f>IF($B2792="","",$G2792+$H2792-$J2792)</f>
        <v/>
      </c>
      <c r="J2792" s="54">
        <f>IF($B2792="","",MAX(0,$E2792-MAX(0,SUMIFS(Тех_Движение!$G$2:$G$5111,Тех_Движение!$D$2:$D$5111,$C2792,Тех_Движение!$B$2:$B$5111,"&lt;="&amp;Настройки!$B$6)-$F2792)))</f>
        <v/>
      </c>
      <c r="K2792" s="54">
        <f>IF(OR($B2792="",K$3&lt;$D2792+Настройки!$B$7),0,MAX(0,$E2792-MAX(0,SUMIFS(Тех_Движение!$G$2:$G$5111,Тех_Движение!$D$2:$D$5111,$C2792,Тех_Движение!$B$2:$B$5111,"&lt;="&amp;K$3)-$F2792)))</f>
        <v/>
      </c>
      <c r="L2792" s="54">
        <f>IF(OR($B2792="",L$3&lt;$D2792+Настройки!$B$7),0,MAX(0,$E2792-MAX(0,SUMIFS(Тех_Движение!$G$2:$G$5111,Тех_Движение!$D$2:$D$5111,$C2792,Тех_Движение!$B$2:$B$5111,"&lt;="&amp;L$3)-$F2792)))</f>
        <v/>
      </c>
      <c r="M2792" s="54">
        <f>IF(OR($B2792="",M$3&lt;$D2792+Настройки!$B$7),0,MAX(0,$E2792-MAX(0,SUMIFS(Тех_Движение!$G$2:$G$5111,Тех_Движение!$D$2:$D$5111,$C2792,Тех_Движение!$B$2:$B$5111,"&lt;="&amp;M$3)-$F2792)))</f>
        <v/>
      </c>
      <c r="N2792" s="54">
        <f>IF(OR($B2792="",N$3&lt;$D2792+Настройки!$B$7),0,MAX(0,$E2792-MAX(0,SUMIFS(Тех_Движение!$G$2:$G$5111,Тех_Движение!$D$2:$D$5111,$C2792,Тех_Движение!$B$2:$B$5111,"&lt;="&amp;N$3)-$F2792)))</f>
        <v/>
      </c>
      <c r="O2792" s="54">
        <f>IF(OR($B2792="",O$3&lt;$D2792+Настройки!$B$7),0,MAX(0,$E2792-MAX(0,SUMIFS(Тех_Движение!$G$2:$G$5111,Тех_Движение!$D$2:$D$5111,$C2792,Тех_Движение!$B$2:$B$5111,"&lt;="&amp;O$3)-$F2792)))</f>
        <v/>
      </c>
      <c r="P2792" s="54">
        <f>IF(OR($B2792="",P$3&lt;$D2792+Настройки!$B$7),0,MAX(0,$E2792-MAX(0,SUMIFS(Тех_Движение!$G$2:$G$5111,Тех_Движение!$D$2:$D$5111,$C2792,Тех_Движение!$B$2:$B$5111,"&lt;="&amp;P$3)-$F2792)))</f>
        <v/>
      </c>
      <c r="Q2792" s="54">
        <f>IF(OR($B2792="",Q$3&lt;$D2792+Настройки!$B$7),0,MAX(0,$E2792-MAX(0,SUMIFS(Тех_Движение!$G$2:$G$5111,Тех_Движение!$D$2:$D$5111,$C2792,Тех_Движение!$B$2:$B$5111,"&lt;="&amp;Q$3)-$F2792)))</f>
        <v/>
      </c>
      <c r="R2792" s="54">
        <f>IF($B2792="","",SUM($K2792:$Q2792))</f>
        <v/>
      </c>
      <c r="S2792" s="56">
        <f>IF($B2792="","",VLOOKUP($C2792,Настройки!$A$11:$L$17,9,FALSE))</f>
        <v/>
      </c>
      <c r="T2792" s="56">
        <f>IF($B2792="","",$R2792*$S2792)</f>
        <v/>
      </c>
    </row>
    <row r="2793">
      <c r="A2793" s="20">
        <f>Тех_Движение!$A$2790</f>
        <v/>
      </c>
      <c r="B2793" s="20">
        <f>IF(Тех_Движение!$F$2790&gt;0,Тех_Движение!$I$2790,"")</f>
        <v/>
      </c>
      <c r="C2793" s="20">
        <f>IF($B2793="","",Тех_Движение!$D$2790)</f>
        <v/>
      </c>
      <c r="D2793" s="42">
        <f>IF($B2793="","",Тех_Движение!$B$2790)</f>
        <v/>
      </c>
      <c r="E2793" s="54">
        <f>IF($B2793="","",Тех_Движение!$F$2790)</f>
        <v/>
      </c>
      <c r="F2793" s="54">
        <f>IF($B2793="","",SUMIFS($E$5:$E2792,$C$5:$C2792,$C2793))</f>
        <v/>
      </c>
      <c r="G2793" s="54">
        <f>IF($B2793="","",MAX(0,$E2793-MAX(0,SUMIFS(Тех_Движение!$G$2:$G$5111,Тех_Движение!$D$2:$D$5111,$C2793,Тех_Движение!$B$2:$B$5111,"&lt;="&amp;Настройки!$B$5-1)-$F2793)))</f>
        <v/>
      </c>
      <c r="H2793" s="54">
        <f>IF($B2793="","",IF(AND($D2793&gt;=Настройки!$B$5,$D2793&lt;=Настройки!$B$6),$E2793,0))</f>
        <v/>
      </c>
      <c r="I2793" s="54">
        <f>IF($B2793="","",$G2793+$H2793-$J2793)</f>
        <v/>
      </c>
      <c r="J2793" s="54">
        <f>IF($B2793="","",MAX(0,$E2793-MAX(0,SUMIFS(Тех_Движение!$G$2:$G$5111,Тех_Движение!$D$2:$D$5111,$C2793,Тех_Движение!$B$2:$B$5111,"&lt;="&amp;Настройки!$B$6)-$F2793)))</f>
        <v/>
      </c>
      <c r="K2793" s="54">
        <f>IF(OR($B2793="",K$3&lt;$D2793+Настройки!$B$7),0,MAX(0,$E2793-MAX(0,SUMIFS(Тех_Движение!$G$2:$G$5111,Тех_Движение!$D$2:$D$5111,$C2793,Тех_Движение!$B$2:$B$5111,"&lt;="&amp;K$3)-$F2793)))</f>
        <v/>
      </c>
      <c r="L2793" s="54">
        <f>IF(OR($B2793="",L$3&lt;$D2793+Настройки!$B$7),0,MAX(0,$E2793-MAX(0,SUMIFS(Тех_Движение!$G$2:$G$5111,Тех_Движение!$D$2:$D$5111,$C2793,Тех_Движение!$B$2:$B$5111,"&lt;="&amp;L$3)-$F2793)))</f>
        <v/>
      </c>
      <c r="M2793" s="54">
        <f>IF(OR($B2793="",M$3&lt;$D2793+Настройки!$B$7),0,MAX(0,$E2793-MAX(0,SUMIFS(Тех_Движение!$G$2:$G$5111,Тех_Движение!$D$2:$D$5111,$C2793,Тех_Движение!$B$2:$B$5111,"&lt;="&amp;M$3)-$F2793)))</f>
        <v/>
      </c>
      <c r="N2793" s="54">
        <f>IF(OR($B2793="",N$3&lt;$D2793+Настройки!$B$7),0,MAX(0,$E2793-MAX(0,SUMIFS(Тех_Движение!$G$2:$G$5111,Тех_Движение!$D$2:$D$5111,$C2793,Тех_Движение!$B$2:$B$5111,"&lt;="&amp;N$3)-$F2793)))</f>
        <v/>
      </c>
      <c r="O2793" s="54">
        <f>IF(OR($B2793="",O$3&lt;$D2793+Настройки!$B$7),0,MAX(0,$E2793-MAX(0,SUMIFS(Тех_Движение!$G$2:$G$5111,Тех_Движение!$D$2:$D$5111,$C2793,Тех_Движение!$B$2:$B$5111,"&lt;="&amp;O$3)-$F2793)))</f>
        <v/>
      </c>
      <c r="P2793" s="54">
        <f>IF(OR($B2793="",P$3&lt;$D2793+Настройки!$B$7),0,MAX(0,$E2793-MAX(0,SUMIFS(Тех_Движение!$G$2:$G$5111,Тех_Движение!$D$2:$D$5111,$C2793,Тех_Движение!$B$2:$B$5111,"&lt;="&amp;P$3)-$F2793)))</f>
        <v/>
      </c>
      <c r="Q2793" s="54">
        <f>IF(OR($B2793="",Q$3&lt;$D2793+Настройки!$B$7),0,MAX(0,$E2793-MAX(0,SUMIFS(Тех_Движение!$G$2:$G$5111,Тех_Движение!$D$2:$D$5111,$C2793,Тех_Движение!$B$2:$B$5111,"&lt;="&amp;Q$3)-$F2793)))</f>
        <v/>
      </c>
      <c r="R2793" s="54">
        <f>IF($B2793="","",SUM($K2793:$Q2793))</f>
        <v/>
      </c>
      <c r="S2793" s="56">
        <f>IF($B2793="","",VLOOKUP($C2793,Настройки!$A$11:$L$17,9,FALSE))</f>
        <v/>
      </c>
      <c r="T2793" s="56">
        <f>IF($B2793="","",$R2793*$S2793)</f>
        <v/>
      </c>
    </row>
    <row r="2794">
      <c r="A2794" s="20">
        <f>Тех_Движение!$A$2791</f>
        <v/>
      </c>
      <c r="B2794" s="20">
        <f>IF(Тех_Движение!$F$2791&gt;0,Тех_Движение!$I$2791,"")</f>
        <v/>
      </c>
      <c r="C2794" s="20">
        <f>IF($B2794="","",Тех_Движение!$D$2791)</f>
        <v/>
      </c>
      <c r="D2794" s="42">
        <f>IF($B2794="","",Тех_Движение!$B$2791)</f>
        <v/>
      </c>
      <c r="E2794" s="54">
        <f>IF($B2794="","",Тех_Движение!$F$2791)</f>
        <v/>
      </c>
      <c r="F2794" s="54">
        <f>IF($B2794="","",SUMIFS($E$5:$E2793,$C$5:$C2793,$C2794))</f>
        <v/>
      </c>
      <c r="G2794" s="54">
        <f>IF($B2794="","",MAX(0,$E2794-MAX(0,SUMIFS(Тех_Движение!$G$2:$G$5111,Тех_Движение!$D$2:$D$5111,$C2794,Тех_Движение!$B$2:$B$5111,"&lt;="&amp;Настройки!$B$5-1)-$F2794)))</f>
        <v/>
      </c>
      <c r="H2794" s="54">
        <f>IF($B2794="","",IF(AND($D2794&gt;=Настройки!$B$5,$D2794&lt;=Настройки!$B$6),$E2794,0))</f>
        <v/>
      </c>
      <c r="I2794" s="54">
        <f>IF($B2794="","",$G2794+$H2794-$J2794)</f>
        <v/>
      </c>
      <c r="J2794" s="54">
        <f>IF($B2794="","",MAX(0,$E2794-MAX(0,SUMIFS(Тех_Движение!$G$2:$G$5111,Тех_Движение!$D$2:$D$5111,$C2794,Тех_Движение!$B$2:$B$5111,"&lt;="&amp;Настройки!$B$6)-$F2794)))</f>
        <v/>
      </c>
      <c r="K2794" s="54">
        <f>IF(OR($B2794="",K$3&lt;$D2794+Настройки!$B$7),0,MAX(0,$E2794-MAX(0,SUMIFS(Тех_Движение!$G$2:$G$5111,Тех_Движение!$D$2:$D$5111,$C2794,Тех_Движение!$B$2:$B$5111,"&lt;="&amp;K$3)-$F2794)))</f>
        <v/>
      </c>
      <c r="L2794" s="54">
        <f>IF(OR($B2794="",L$3&lt;$D2794+Настройки!$B$7),0,MAX(0,$E2794-MAX(0,SUMIFS(Тех_Движение!$G$2:$G$5111,Тех_Движение!$D$2:$D$5111,$C2794,Тех_Движение!$B$2:$B$5111,"&lt;="&amp;L$3)-$F2794)))</f>
        <v/>
      </c>
      <c r="M2794" s="54">
        <f>IF(OR($B2794="",M$3&lt;$D2794+Настройки!$B$7),0,MAX(0,$E2794-MAX(0,SUMIFS(Тех_Движение!$G$2:$G$5111,Тех_Движение!$D$2:$D$5111,$C2794,Тех_Движение!$B$2:$B$5111,"&lt;="&amp;M$3)-$F2794)))</f>
        <v/>
      </c>
      <c r="N2794" s="54">
        <f>IF(OR($B2794="",N$3&lt;$D2794+Настройки!$B$7),0,MAX(0,$E2794-MAX(0,SUMIFS(Тех_Движение!$G$2:$G$5111,Тех_Движение!$D$2:$D$5111,$C2794,Тех_Движение!$B$2:$B$5111,"&lt;="&amp;N$3)-$F2794)))</f>
        <v/>
      </c>
      <c r="O2794" s="54">
        <f>IF(OR($B2794="",O$3&lt;$D2794+Настройки!$B$7),0,MAX(0,$E2794-MAX(0,SUMIFS(Тех_Движение!$G$2:$G$5111,Тех_Движение!$D$2:$D$5111,$C2794,Тех_Движение!$B$2:$B$5111,"&lt;="&amp;O$3)-$F2794)))</f>
        <v/>
      </c>
      <c r="P2794" s="54">
        <f>IF(OR($B2794="",P$3&lt;$D2794+Настройки!$B$7),0,MAX(0,$E2794-MAX(0,SUMIFS(Тех_Движение!$G$2:$G$5111,Тех_Движение!$D$2:$D$5111,$C2794,Тех_Движение!$B$2:$B$5111,"&lt;="&amp;P$3)-$F2794)))</f>
        <v/>
      </c>
      <c r="Q2794" s="54">
        <f>IF(OR($B2794="",Q$3&lt;$D2794+Настройки!$B$7),0,MAX(0,$E2794-MAX(0,SUMIFS(Тех_Движение!$G$2:$G$5111,Тех_Движение!$D$2:$D$5111,$C2794,Тех_Движение!$B$2:$B$5111,"&lt;="&amp;Q$3)-$F2794)))</f>
        <v/>
      </c>
      <c r="R2794" s="54">
        <f>IF($B2794="","",SUM($K2794:$Q2794))</f>
        <v/>
      </c>
      <c r="S2794" s="56">
        <f>IF($B2794="","",VLOOKUP($C2794,Настройки!$A$11:$L$17,9,FALSE))</f>
        <v/>
      </c>
      <c r="T2794" s="56">
        <f>IF($B2794="","",$R2794*$S2794)</f>
        <v/>
      </c>
    </row>
    <row r="2795">
      <c r="A2795" s="20">
        <f>Тех_Движение!$A$2792</f>
        <v/>
      </c>
      <c r="B2795" s="20">
        <f>IF(Тех_Движение!$F$2792&gt;0,Тех_Движение!$I$2792,"")</f>
        <v/>
      </c>
      <c r="C2795" s="20">
        <f>IF($B2795="","",Тех_Движение!$D$2792)</f>
        <v/>
      </c>
      <c r="D2795" s="42">
        <f>IF($B2795="","",Тех_Движение!$B$2792)</f>
        <v/>
      </c>
      <c r="E2795" s="54">
        <f>IF($B2795="","",Тех_Движение!$F$2792)</f>
        <v/>
      </c>
      <c r="F2795" s="54">
        <f>IF($B2795="","",SUMIFS($E$5:$E2794,$C$5:$C2794,$C2795))</f>
        <v/>
      </c>
      <c r="G2795" s="54">
        <f>IF($B2795="","",MAX(0,$E2795-MAX(0,SUMIFS(Тех_Движение!$G$2:$G$5111,Тех_Движение!$D$2:$D$5111,$C2795,Тех_Движение!$B$2:$B$5111,"&lt;="&amp;Настройки!$B$5-1)-$F2795)))</f>
        <v/>
      </c>
      <c r="H2795" s="54">
        <f>IF($B2795="","",IF(AND($D2795&gt;=Настройки!$B$5,$D2795&lt;=Настройки!$B$6),$E2795,0))</f>
        <v/>
      </c>
      <c r="I2795" s="54">
        <f>IF($B2795="","",$G2795+$H2795-$J2795)</f>
        <v/>
      </c>
      <c r="J2795" s="54">
        <f>IF($B2795="","",MAX(0,$E2795-MAX(0,SUMIFS(Тех_Движение!$G$2:$G$5111,Тех_Движение!$D$2:$D$5111,$C2795,Тех_Движение!$B$2:$B$5111,"&lt;="&amp;Настройки!$B$6)-$F2795)))</f>
        <v/>
      </c>
      <c r="K2795" s="54">
        <f>IF(OR($B2795="",K$3&lt;$D2795+Настройки!$B$7),0,MAX(0,$E2795-MAX(0,SUMIFS(Тех_Движение!$G$2:$G$5111,Тех_Движение!$D$2:$D$5111,$C2795,Тех_Движение!$B$2:$B$5111,"&lt;="&amp;K$3)-$F2795)))</f>
        <v/>
      </c>
      <c r="L2795" s="54">
        <f>IF(OR($B2795="",L$3&lt;$D2795+Настройки!$B$7),0,MAX(0,$E2795-MAX(0,SUMIFS(Тех_Движение!$G$2:$G$5111,Тех_Движение!$D$2:$D$5111,$C2795,Тех_Движение!$B$2:$B$5111,"&lt;="&amp;L$3)-$F2795)))</f>
        <v/>
      </c>
      <c r="M2795" s="54">
        <f>IF(OR($B2795="",M$3&lt;$D2795+Настройки!$B$7),0,MAX(0,$E2795-MAX(0,SUMIFS(Тех_Движение!$G$2:$G$5111,Тех_Движение!$D$2:$D$5111,$C2795,Тех_Движение!$B$2:$B$5111,"&lt;="&amp;M$3)-$F2795)))</f>
        <v/>
      </c>
      <c r="N2795" s="54">
        <f>IF(OR($B2795="",N$3&lt;$D2795+Настройки!$B$7),0,MAX(0,$E2795-MAX(0,SUMIFS(Тех_Движение!$G$2:$G$5111,Тех_Движение!$D$2:$D$5111,$C2795,Тех_Движение!$B$2:$B$5111,"&lt;="&amp;N$3)-$F2795)))</f>
        <v/>
      </c>
      <c r="O2795" s="54">
        <f>IF(OR($B2795="",O$3&lt;$D2795+Настройки!$B$7),0,MAX(0,$E2795-MAX(0,SUMIFS(Тех_Движение!$G$2:$G$5111,Тех_Движение!$D$2:$D$5111,$C2795,Тех_Движение!$B$2:$B$5111,"&lt;="&amp;O$3)-$F2795)))</f>
        <v/>
      </c>
      <c r="P2795" s="54">
        <f>IF(OR($B2795="",P$3&lt;$D2795+Настройки!$B$7),0,MAX(0,$E2795-MAX(0,SUMIFS(Тех_Движение!$G$2:$G$5111,Тех_Движение!$D$2:$D$5111,$C2795,Тех_Движение!$B$2:$B$5111,"&lt;="&amp;P$3)-$F2795)))</f>
        <v/>
      </c>
      <c r="Q2795" s="54">
        <f>IF(OR($B2795="",Q$3&lt;$D2795+Настройки!$B$7),0,MAX(0,$E2795-MAX(0,SUMIFS(Тех_Движение!$G$2:$G$5111,Тех_Движение!$D$2:$D$5111,$C2795,Тех_Движение!$B$2:$B$5111,"&lt;="&amp;Q$3)-$F2795)))</f>
        <v/>
      </c>
      <c r="R2795" s="54">
        <f>IF($B2795="","",SUM($K2795:$Q2795))</f>
        <v/>
      </c>
      <c r="S2795" s="56">
        <f>IF($B2795="","",VLOOKUP($C2795,Настройки!$A$11:$L$17,9,FALSE))</f>
        <v/>
      </c>
      <c r="T2795" s="56">
        <f>IF($B2795="","",$R2795*$S2795)</f>
        <v/>
      </c>
    </row>
    <row r="2796">
      <c r="A2796" s="20">
        <f>Тех_Движение!$A$2793</f>
        <v/>
      </c>
      <c r="B2796" s="20">
        <f>IF(Тех_Движение!$F$2793&gt;0,Тех_Движение!$I$2793,"")</f>
        <v/>
      </c>
      <c r="C2796" s="20">
        <f>IF($B2796="","",Тех_Движение!$D$2793)</f>
        <v/>
      </c>
      <c r="D2796" s="42">
        <f>IF($B2796="","",Тех_Движение!$B$2793)</f>
        <v/>
      </c>
      <c r="E2796" s="54">
        <f>IF($B2796="","",Тех_Движение!$F$2793)</f>
        <v/>
      </c>
      <c r="F2796" s="54">
        <f>IF($B2796="","",SUMIFS($E$5:$E2795,$C$5:$C2795,$C2796))</f>
        <v/>
      </c>
      <c r="G2796" s="54">
        <f>IF($B2796="","",MAX(0,$E2796-MAX(0,SUMIFS(Тех_Движение!$G$2:$G$5111,Тех_Движение!$D$2:$D$5111,$C2796,Тех_Движение!$B$2:$B$5111,"&lt;="&amp;Настройки!$B$5-1)-$F2796)))</f>
        <v/>
      </c>
      <c r="H2796" s="54">
        <f>IF($B2796="","",IF(AND($D2796&gt;=Настройки!$B$5,$D2796&lt;=Настройки!$B$6),$E2796,0))</f>
        <v/>
      </c>
      <c r="I2796" s="54">
        <f>IF($B2796="","",$G2796+$H2796-$J2796)</f>
        <v/>
      </c>
      <c r="J2796" s="54">
        <f>IF($B2796="","",MAX(0,$E2796-MAX(0,SUMIFS(Тех_Движение!$G$2:$G$5111,Тех_Движение!$D$2:$D$5111,$C2796,Тех_Движение!$B$2:$B$5111,"&lt;="&amp;Настройки!$B$6)-$F2796)))</f>
        <v/>
      </c>
      <c r="K2796" s="54">
        <f>IF(OR($B2796="",K$3&lt;$D2796+Настройки!$B$7),0,MAX(0,$E2796-MAX(0,SUMIFS(Тех_Движение!$G$2:$G$5111,Тех_Движение!$D$2:$D$5111,$C2796,Тех_Движение!$B$2:$B$5111,"&lt;="&amp;K$3)-$F2796)))</f>
        <v/>
      </c>
      <c r="L2796" s="54">
        <f>IF(OR($B2796="",L$3&lt;$D2796+Настройки!$B$7),0,MAX(0,$E2796-MAX(0,SUMIFS(Тех_Движение!$G$2:$G$5111,Тех_Движение!$D$2:$D$5111,$C2796,Тех_Движение!$B$2:$B$5111,"&lt;="&amp;L$3)-$F2796)))</f>
        <v/>
      </c>
      <c r="M2796" s="54">
        <f>IF(OR($B2796="",M$3&lt;$D2796+Настройки!$B$7),0,MAX(0,$E2796-MAX(0,SUMIFS(Тех_Движение!$G$2:$G$5111,Тех_Движение!$D$2:$D$5111,$C2796,Тех_Движение!$B$2:$B$5111,"&lt;="&amp;M$3)-$F2796)))</f>
        <v/>
      </c>
      <c r="N2796" s="54">
        <f>IF(OR($B2796="",N$3&lt;$D2796+Настройки!$B$7),0,MAX(0,$E2796-MAX(0,SUMIFS(Тех_Движение!$G$2:$G$5111,Тех_Движение!$D$2:$D$5111,$C2796,Тех_Движение!$B$2:$B$5111,"&lt;="&amp;N$3)-$F2796)))</f>
        <v/>
      </c>
      <c r="O2796" s="54">
        <f>IF(OR($B2796="",O$3&lt;$D2796+Настройки!$B$7),0,MAX(0,$E2796-MAX(0,SUMIFS(Тех_Движение!$G$2:$G$5111,Тех_Движение!$D$2:$D$5111,$C2796,Тех_Движение!$B$2:$B$5111,"&lt;="&amp;O$3)-$F2796)))</f>
        <v/>
      </c>
      <c r="P2796" s="54">
        <f>IF(OR($B2796="",P$3&lt;$D2796+Настройки!$B$7),0,MAX(0,$E2796-MAX(0,SUMIFS(Тех_Движение!$G$2:$G$5111,Тех_Движение!$D$2:$D$5111,$C2796,Тех_Движение!$B$2:$B$5111,"&lt;="&amp;P$3)-$F2796)))</f>
        <v/>
      </c>
      <c r="Q2796" s="54">
        <f>IF(OR($B2796="",Q$3&lt;$D2796+Настройки!$B$7),0,MAX(0,$E2796-MAX(0,SUMIFS(Тех_Движение!$G$2:$G$5111,Тех_Движение!$D$2:$D$5111,$C2796,Тех_Движение!$B$2:$B$5111,"&lt;="&amp;Q$3)-$F2796)))</f>
        <v/>
      </c>
      <c r="R2796" s="54">
        <f>IF($B2796="","",SUM($K2796:$Q2796))</f>
        <v/>
      </c>
      <c r="S2796" s="56">
        <f>IF($B2796="","",VLOOKUP($C2796,Настройки!$A$11:$L$17,9,FALSE))</f>
        <v/>
      </c>
      <c r="T2796" s="56">
        <f>IF($B2796="","",$R2796*$S2796)</f>
        <v/>
      </c>
    </row>
    <row r="2797">
      <c r="A2797" s="20">
        <f>Тех_Движение!$A$2794</f>
        <v/>
      </c>
      <c r="B2797" s="20">
        <f>IF(Тех_Движение!$F$2794&gt;0,Тех_Движение!$I$2794,"")</f>
        <v/>
      </c>
      <c r="C2797" s="20">
        <f>IF($B2797="","",Тех_Движение!$D$2794)</f>
        <v/>
      </c>
      <c r="D2797" s="42">
        <f>IF($B2797="","",Тех_Движение!$B$2794)</f>
        <v/>
      </c>
      <c r="E2797" s="54">
        <f>IF($B2797="","",Тех_Движение!$F$2794)</f>
        <v/>
      </c>
      <c r="F2797" s="54">
        <f>IF($B2797="","",SUMIFS($E$5:$E2796,$C$5:$C2796,$C2797))</f>
        <v/>
      </c>
      <c r="G2797" s="54">
        <f>IF($B2797="","",MAX(0,$E2797-MAX(0,SUMIFS(Тех_Движение!$G$2:$G$5111,Тех_Движение!$D$2:$D$5111,$C2797,Тех_Движение!$B$2:$B$5111,"&lt;="&amp;Настройки!$B$5-1)-$F2797)))</f>
        <v/>
      </c>
      <c r="H2797" s="54">
        <f>IF($B2797="","",IF(AND($D2797&gt;=Настройки!$B$5,$D2797&lt;=Настройки!$B$6),$E2797,0))</f>
        <v/>
      </c>
      <c r="I2797" s="54">
        <f>IF($B2797="","",$G2797+$H2797-$J2797)</f>
        <v/>
      </c>
      <c r="J2797" s="54">
        <f>IF($B2797="","",MAX(0,$E2797-MAX(0,SUMIFS(Тех_Движение!$G$2:$G$5111,Тех_Движение!$D$2:$D$5111,$C2797,Тех_Движение!$B$2:$B$5111,"&lt;="&amp;Настройки!$B$6)-$F2797)))</f>
        <v/>
      </c>
      <c r="K2797" s="54">
        <f>IF(OR($B2797="",K$3&lt;$D2797+Настройки!$B$7),0,MAX(0,$E2797-MAX(0,SUMIFS(Тех_Движение!$G$2:$G$5111,Тех_Движение!$D$2:$D$5111,$C2797,Тех_Движение!$B$2:$B$5111,"&lt;="&amp;K$3)-$F2797)))</f>
        <v/>
      </c>
      <c r="L2797" s="54">
        <f>IF(OR($B2797="",L$3&lt;$D2797+Настройки!$B$7),0,MAX(0,$E2797-MAX(0,SUMIFS(Тех_Движение!$G$2:$G$5111,Тех_Движение!$D$2:$D$5111,$C2797,Тех_Движение!$B$2:$B$5111,"&lt;="&amp;L$3)-$F2797)))</f>
        <v/>
      </c>
      <c r="M2797" s="54">
        <f>IF(OR($B2797="",M$3&lt;$D2797+Настройки!$B$7),0,MAX(0,$E2797-MAX(0,SUMIFS(Тех_Движение!$G$2:$G$5111,Тех_Движение!$D$2:$D$5111,$C2797,Тех_Движение!$B$2:$B$5111,"&lt;="&amp;M$3)-$F2797)))</f>
        <v/>
      </c>
      <c r="N2797" s="54">
        <f>IF(OR($B2797="",N$3&lt;$D2797+Настройки!$B$7),0,MAX(0,$E2797-MAX(0,SUMIFS(Тех_Движение!$G$2:$G$5111,Тех_Движение!$D$2:$D$5111,$C2797,Тех_Движение!$B$2:$B$5111,"&lt;="&amp;N$3)-$F2797)))</f>
        <v/>
      </c>
      <c r="O2797" s="54">
        <f>IF(OR($B2797="",O$3&lt;$D2797+Настройки!$B$7),0,MAX(0,$E2797-MAX(0,SUMIFS(Тех_Движение!$G$2:$G$5111,Тех_Движение!$D$2:$D$5111,$C2797,Тех_Движение!$B$2:$B$5111,"&lt;="&amp;O$3)-$F2797)))</f>
        <v/>
      </c>
      <c r="P2797" s="54">
        <f>IF(OR($B2797="",P$3&lt;$D2797+Настройки!$B$7),0,MAX(0,$E2797-MAX(0,SUMIFS(Тех_Движение!$G$2:$G$5111,Тех_Движение!$D$2:$D$5111,$C2797,Тех_Движение!$B$2:$B$5111,"&lt;="&amp;P$3)-$F2797)))</f>
        <v/>
      </c>
      <c r="Q2797" s="54">
        <f>IF(OR($B2797="",Q$3&lt;$D2797+Настройки!$B$7),0,MAX(0,$E2797-MAX(0,SUMIFS(Тех_Движение!$G$2:$G$5111,Тех_Движение!$D$2:$D$5111,$C2797,Тех_Движение!$B$2:$B$5111,"&lt;="&amp;Q$3)-$F2797)))</f>
        <v/>
      </c>
      <c r="R2797" s="54">
        <f>IF($B2797="","",SUM($K2797:$Q2797))</f>
        <v/>
      </c>
      <c r="S2797" s="56">
        <f>IF($B2797="","",VLOOKUP($C2797,Настройки!$A$11:$L$17,9,FALSE))</f>
        <v/>
      </c>
      <c r="T2797" s="56">
        <f>IF($B2797="","",$R2797*$S2797)</f>
        <v/>
      </c>
    </row>
    <row r="2798">
      <c r="A2798" s="20">
        <f>Тех_Движение!$A$2795</f>
        <v/>
      </c>
      <c r="B2798" s="20">
        <f>IF(Тех_Движение!$F$2795&gt;0,Тех_Движение!$I$2795,"")</f>
        <v/>
      </c>
      <c r="C2798" s="20">
        <f>IF($B2798="","",Тех_Движение!$D$2795)</f>
        <v/>
      </c>
      <c r="D2798" s="42">
        <f>IF($B2798="","",Тех_Движение!$B$2795)</f>
        <v/>
      </c>
      <c r="E2798" s="54">
        <f>IF($B2798="","",Тех_Движение!$F$2795)</f>
        <v/>
      </c>
      <c r="F2798" s="54">
        <f>IF($B2798="","",SUMIFS($E$5:$E2797,$C$5:$C2797,$C2798))</f>
        <v/>
      </c>
      <c r="G2798" s="54">
        <f>IF($B2798="","",MAX(0,$E2798-MAX(0,SUMIFS(Тех_Движение!$G$2:$G$5111,Тех_Движение!$D$2:$D$5111,$C2798,Тех_Движение!$B$2:$B$5111,"&lt;="&amp;Настройки!$B$5-1)-$F2798)))</f>
        <v/>
      </c>
      <c r="H2798" s="54">
        <f>IF($B2798="","",IF(AND($D2798&gt;=Настройки!$B$5,$D2798&lt;=Настройки!$B$6),$E2798,0))</f>
        <v/>
      </c>
      <c r="I2798" s="54">
        <f>IF($B2798="","",$G2798+$H2798-$J2798)</f>
        <v/>
      </c>
      <c r="J2798" s="54">
        <f>IF($B2798="","",MAX(0,$E2798-MAX(0,SUMIFS(Тех_Движение!$G$2:$G$5111,Тех_Движение!$D$2:$D$5111,$C2798,Тех_Движение!$B$2:$B$5111,"&lt;="&amp;Настройки!$B$6)-$F2798)))</f>
        <v/>
      </c>
      <c r="K2798" s="54">
        <f>IF(OR($B2798="",K$3&lt;$D2798+Настройки!$B$7),0,MAX(0,$E2798-MAX(0,SUMIFS(Тех_Движение!$G$2:$G$5111,Тех_Движение!$D$2:$D$5111,$C2798,Тех_Движение!$B$2:$B$5111,"&lt;="&amp;K$3)-$F2798)))</f>
        <v/>
      </c>
      <c r="L2798" s="54">
        <f>IF(OR($B2798="",L$3&lt;$D2798+Настройки!$B$7),0,MAX(0,$E2798-MAX(0,SUMIFS(Тех_Движение!$G$2:$G$5111,Тех_Движение!$D$2:$D$5111,$C2798,Тех_Движение!$B$2:$B$5111,"&lt;="&amp;L$3)-$F2798)))</f>
        <v/>
      </c>
      <c r="M2798" s="54">
        <f>IF(OR($B2798="",M$3&lt;$D2798+Настройки!$B$7),0,MAX(0,$E2798-MAX(0,SUMIFS(Тех_Движение!$G$2:$G$5111,Тех_Движение!$D$2:$D$5111,$C2798,Тех_Движение!$B$2:$B$5111,"&lt;="&amp;M$3)-$F2798)))</f>
        <v/>
      </c>
      <c r="N2798" s="54">
        <f>IF(OR($B2798="",N$3&lt;$D2798+Настройки!$B$7),0,MAX(0,$E2798-MAX(0,SUMIFS(Тех_Движение!$G$2:$G$5111,Тех_Движение!$D$2:$D$5111,$C2798,Тех_Движение!$B$2:$B$5111,"&lt;="&amp;N$3)-$F2798)))</f>
        <v/>
      </c>
      <c r="O2798" s="54">
        <f>IF(OR($B2798="",O$3&lt;$D2798+Настройки!$B$7),0,MAX(0,$E2798-MAX(0,SUMIFS(Тех_Движение!$G$2:$G$5111,Тех_Движение!$D$2:$D$5111,$C2798,Тех_Движение!$B$2:$B$5111,"&lt;="&amp;O$3)-$F2798)))</f>
        <v/>
      </c>
      <c r="P2798" s="54">
        <f>IF(OR($B2798="",P$3&lt;$D2798+Настройки!$B$7),0,MAX(0,$E2798-MAX(0,SUMIFS(Тех_Движение!$G$2:$G$5111,Тех_Движение!$D$2:$D$5111,$C2798,Тех_Движение!$B$2:$B$5111,"&lt;="&amp;P$3)-$F2798)))</f>
        <v/>
      </c>
      <c r="Q2798" s="54">
        <f>IF(OR($B2798="",Q$3&lt;$D2798+Настройки!$B$7),0,MAX(0,$E2798-MAX(0,SUMIFS(Тех_Движение!$G$2:$G$5111,Тех_Движение!$D$2:$D$5111,$C2798,Тех_Движение!$B$2:$B$5111,"&lt;="&amp;Q$3)-$F2798)))</f>
        <v/>
      </c>
      <c r="R2798" s="54">
        <f>IF($B2798="","",SUM($K2798:$Q2798))</f>
        <v/>
      </c>
      <c r="S2798" s="56">
        <f>IF($B2798="","",VLOOKUP($C2798,Настройки!$A$11:$L$17,9,FALSE))</f>
        <v/>
      </c>
      <c r="T2798" s="56">
        <f>IF($B2798="","",$R2798*$S2798)</f>
        <v/>
      </c>
    </row>
    <row r="2799">
      <c r="A2799" s="20">
        <f>Тех_Движение!$A$2796</f>
        <v/>
      </c>
      <c r="B2799" s="20">
        <f>IF(Тех_Движение!$F$2796&gt;0,Тех_Движение!$I$2796,"")</f>
        <v/>
      </c>
      <c r="C2799" s="20">
        <f>IF($B2799="","",Тех_Движение!$D$2796)</f>
        <v/>
      </c>
      <c r="D2799" s="42">
        <f>IF($B2799="","",Тех_Движение!$B$2796)</f>
        <v/>
      </c>
      <c r="E2799" s="54">
        <f>IF($B2799="","",Тех_Движение!$F$2796)</f>
        <v/>
      </c>
      <c r="F2799" s="54">
        <f>IF($B2799="","",SUMIFS($E$5:$E2798,$C$5:$C2798,$C2799))</f>
        <v/>
      </c>
      <c r="G2799" s="54">
        <f>IF($B2799="","",MAX(0,$E2799-MAX(0,SUMIFS(Тех_Движение!$G$2:$G$5111,Тех_Движение!$D$2:$D$5111,$C2799,Тех_Движение!$B$2:$B$5111,"&lt;="&amp;Настройки!$B$5-1)-$F2799)))</f>
        <v/>
      </c>
      <c r="H2799" s="54">
        <f>IF($B2799="","",IF(AND($D2799&gt;=Настройки!$B$5,$D2799&lt;=Настройки!$B$6),$E2799,0))</f>
        <v/>
      </c>
      <c r="I2799" s="54">
        <f>IF($B2799="","",$G2799+$H2799-$J2799)</f>
        <v/>
      </c>
      <c r="J2799" s="54">
        <f>IF($B2799="","",MAX(0,$E2799-MAX(0,SUMIFS(Тех_Движение!$G$2:$G$5111,Тех_Движение!$D$2:$D$5111,$C2799,Тех_Движение!$B$2:$B$5111,"&lt;="&amp;Настройки!$B$6)-$F2799)))</f>
        <v/>
      </c>
      <c r="K2799" s="54">
        <f>IF(OR($B2799="",K$3&lt;$D2799+Настройки!$B$7),0,MAX(0,$E2799-MAX(0,SUMIFS(Тех_Движение!$G$2:$G$5111,Тех_Движение!$D$2:$D$5111,$C2799,Тех_Движение!$B$2:$B$5111,"&lt;="&amp;K$3)-$F2799)))</f>
        <v/>
      </c>
      <c r="L2799" s="54">
        <f>IF(OR($B2799="",L$3&lt;$D2799+Настройки!$B$7),0,MAX(0,$E2799-MAX(0,SUMIFS(Тех_Движение!$G$2:$G$5111,Тех_Движение!$D$2:$D$5111,$C2799,Тех_Движение!$B$2:$B$5111,"&lt;="&amp;L$3)-$F2799)))</f>
        <v/>
      </c>
      <c r="M2799" s="54">
        <f>IF(OR($B2799="",M$3&lt;$D2799+Настройки!$B$7),0,MAX(0,$E2799-MAX(0,SUMIFS(Тех_Движение!$G$2:$G$5111,Тех_Движение!$D$2:$D$5111,$C2799,Тех_Движение!$B$2:$B$5111,"&lt;="&amp;M$3)-$F2799)))</f>
        <v/>
      </c>
      <c r="N2799" s="54">
        <f>IF(OR($B2799="",N$3&lt;$D2799+Настройки!$B$7),0,MAX(0,$E2799-MAX(0,SUMIFS(Тех_Движение!$G$2:$G$5111,Тех_Движение!$D$2:$D$5111,$C2799,Тех_Движение!$B$2:$B$5111,"&lt;="&amp;N$3)-$F2799)))</f>
        <v/>
      </c>
      <c r="O2799" s="54">
        <f>IF(OR($B2799="",O$3&lt;$D2799+Настройки!$B$7),0,MAX(0,$E2799-MAX(0,SUMIFS(Тех_Движение!$G$2:$G$5111,Тех_Движение!$D$2:$D$5111,$C2799,Тех_Движение!$B$2:$B$5111,"&lt;="&amp;O$3)-$F2799)))</f>
        <v/>
      </c>
      <c r="P2799" s="54">
        <f>IF(OR($B2799="",P$3&lt;$D2799+Настройки!$B$7),0,MAX(0,$E2799-MAX(0,SUMIFS(Тех_Движение!$G$2:$G$5111,Тех_Движение!$D$2:$D$5111,$C2799,Тех_Движение!$B$2:$B$5111,"&lt;="&amp;P$3)-$F2799)))</f>
        <v/>
      </c>
      <c r="Q2799" s="54">
        <f>IF(OR($B2799="",Q$3&lt;$D2799+Настройки!$B$7),0,MAX(0,$E2799-MAX(0,SUMIFS(Тех_Движение!$G$2:$G$5111,Тех_Движение!$D$2:$D$5111,$C2799,Тех_Движение!$B$2:$B$5111,"&lt;="&amp;Q$3)-$F2799)))</f>
        <v/>
      </c>
      <c r="R2799" s="54">
        <f>IF($B2799="","",SUM($K2799:$Q2799))</f>
        <v/>
      </c>
      <c r="S2799" s="56">
        <f>IF($B2799="","",VLOOKUP($C2799,Настройки!$A$11:$L$17,9,FALSE))</f>
        <v/>
      </c>
      <c r="T2799" s="56">
        <f>IF($B2799="","",$R2799*$S2799)</f>
        <v/>
      </c>
    </row>
    <row r="2800">
      <c r="A2800" s="20">
        <f>Тех_Движение!$A$2797</f>
        <v/>
      </c>
      <c r="B2800" s="20">
        <f>IF(Тех_Движение!$F$2797&gt;0,Тех_Движение!$I$2797,"")</f>
        <v/>
      </c>
      <c r="C2800" s="20">
        <f>IF($B2800="","",Тех_Движение!$D$2797)</f>
        <v/>
      </c>
      <c r="D2800" s="42">
        <f>IF($B2800="","",Тех_Движение!$B$2797)</f>
        <v/>
      </c>
      <c r="E2800" s="54">
        <f>IF($B2800="","",Тех_Движение!$F$2797)</f>
        <v/>
      </c>
      <c r="F2800" s="54">
        <f>IF($B2800="","",SUMIFS($E$5:$E2799,$C$5:$C2799,$C2800))</f>
        <v/>
      </c>
      <c r="G2800" s="54">
        <f>IF($B2800="","",MAX(0,$E2800-MAX(0,SUMIFS(Тех_Движение!$G$2:$G$5111,Тех_Движение!$D$2:$D$5111,$C2800,Тех_Движение!$B$2:$B$5111,"&lt;="&amp;Настройки!$B$5-1)-$F2800)))</f>
        <v/>
      </c>
      <c r="H2800" s="54">
        <f>IF($B2800="","",IF(AND($D2800&gt;=Настройки!$B$5,$D2800&lt;=Настройки!$B$6),$E2800,0))</f>
        <v/>
      </c>
      <c r="I2800" s="54">
        <f>IF($B2800="","",$G2800+$H2800-$J2800)</f>
        <v/>
      </c>
      <c r="J2800" s="54">
        <f>IF($B2800="","",MAX(0,$E2800-MAX(0,SUMIFS(Тех_Движение!$G$2:$G$5111,Тех_Движение!$D$2:$D$5111,$C2800,Тех_Движение!$B$2:$B$5111,"&lt;="&amp;Настройки!$B$6)-$F2800)))</f>
        <v/>
      </c>
      <c r="K2800" s="54">
        <f>IF(OR($B2800="",K$3&lt;$D2800+Настройки!$B$7),0,MAX(0,$E2800-MAX(0,SUMIFS(Тех_Движение!$G$2:$G$5111,Тех_Движение!$D$2:$D$5111,$C2800,Тех_Движение!$B$2:$B$5111,"&lt;="&amp;K$3)-$F2800)))</f>
        <v/>
      </c>
      <c r="L2800" s="54">
        <f>IF(OR($B2800="",L$3&lt;$D2800+Настройки!$B$7),0,MAX(0,$E2800-MAX(0,SUMIFS(Тех_Движение!$G$2:$G$5111,Тех_Движение!$D$2:$D$5111,$C2800,Тех_Движение!$B$2:$B$5111,"&lt;="&amp;L$3)-$F2800)))</f>
        <v/>
      </c>
      <c r="M2800" s="54">
        <f>IF(OR($B2800="",M$3&lt;$D2800+Настройки!$B$7),0,MAX(0,$E2800-MAX(0,SUMIFS(Тех_Движение!$G$2:$G$5111,Тех_Движение!$D$2:$D$5111,$C2800,Тех_Движение!$B$2:$B$5111,"&lt;="&amp;M$3)-$F2800)))</f>
        <v/>
      </c>
      <c r="N2800" s="54">
        <f>IF(OR($B2800="",N$3&lt;$D2800+Настройки!$B$7),0,MAX(0,$E2800-MAX(0,SUMIFS(Тех_Движение!$G$2:$G$5111,Тех_Движение!$D$2:$D$5111,$C2800,Тех_Движение!$B$2:$B$5111,"&lt;="&amp;N$3)-$F2800)))</f>
        <v/>
      </c>
      <c r="O2800" s="54">
        <f>IF(OR($B2800="",O$3&lt;$D2800+Настройки!$B$7),0,MAX(0,$E2800-MAX(0,SUMIFS(Тех_Движение!$G$2:$G$5111,Тех_Движение!$D$2:$D$5111,$C2800,Тех_Движение!$B$2:$B$5111,"&lt;="&amp;O$3)-$F2800)))</f>
        <v/>
      </c>
      <c r="P2800" s="54">
        <f>IF(OR($B2800="",P$3&lt;$D2800+Настройки!$B$7),0,MAX(0,$E2800-MAX(0,SUMIFS(Тех_Движение!$G$2:$G$5111,Тех_Движение!$D$2:$D$5111,$C2800,Тех_Движение!$B$2:$B$5111,"&lt;="&amp;P$3)-$F2800)))</f>
        <v/>
      </c>
      <c r="Q2800" s="54">
        <f>IF(OR($B2800="",Q$3&lt;$D2800+Настройки!$B$7),0,MAX(0,$E2800-MAX(0,SUMIFS(Тех_Движение!$G$2:$G$5111,Тех_Движение!$D$2:$D$5111,$C2800,Тех_Движение!$B$2:$B$5111,"&lt;="&amp;Q$3)-$F2800)))</f>
        <v/>
      </c>
      <c r="R2800" s="54">
        <f>IF($B2800="","",SUM($K2800:$Q2800))</f>
        <v/>
      </c>
      <c r="S2800" s="56">
        <f>IF($B2800="","",VLOOKUP($C2800,Настройки!$A$11:$L$17,9,FALSE))</f>
        <v/>
      </c>
      <c r="T2800" s="56">
        <f>IF($B2800="","",$R2800*$S2800)</f>
        <v/>
      </c>
    </row>
    <row r="2801">
      <c r="A2801" s="20">
        <f>Тех_Движение!$A$2798</f>
        <v/>
      </c>
      <c r="B2801" s="20">
        <f>IF(Тех_Движение!$F$2798&gt;0,Тех_Движение!$I$2798,"")</f>
        <v/>
      </c>
      <c r="C2801" s="20">
        <f>IF($B2801="","",Тех_Движение!$D$2798)</f>
        <v/>
      </c>
      <c r="D2801" s="42">
        <f>IF($B2801="","",Тех_Движение!$B$2798)</f>
        <v/>
      </c>
      <c r="E2801" s="54">
        <f>IF($B2801="","",Тех_Движение!$F$2798)</f>
        <v/>
      </c>
      <c r="F2801" s="54">
        <f>IF($B2801="","",SUMIFS($E$5:$E2800,$C$5:$C2800,$C2801))</f>
        <v/>
      </c>
      <c r="G2801" s="54">
        <f>IF($B2801="","",MAX(0,$E2801-MAX(0,SUMIFS(Тех_Движение!$G$2:$G$5111,Тех_Движение!$D$2:$D$5111,$C2801,Тех_Движение!$B$2:$B$5111,"&lt;="&amp;Настройки!$B$5-1)-$F2801)))</f>
        <v/>
      </c>
      <c r="H2801" s="54">
        <f>IF($B2801="","",IF(AND($D2801&gt;=Настройки!$B$5,$D2801&lt;=Настройки!$B$6),$E2801,0))</f>
        <v/>
      </c>
      <c r="I2801" s="54">
        <f>IF($B2801="","",$G2801+$H2801-$J2801)</f>
        <v/>
      </c>
      <c r="J2801" s="54">
        <f>IF($B2801="","",MAX(0,$E2801-MAX(0,SUMIFS(Тех_Движение!$G$2:$G$5111,Тех_Движение!$D$2:$D$5111,$C2801,Тех_Движение!$B$2:$B$5111,"&lt;="&amp;Настройки!$B$6)-$F2801)))</f>
        <v/>
      </c>
      <c r="K2801" s="54">
        <f>IF(OR($B2801="",K$3&lt;$D2801+Настройки!$B$7),0,MAX(0,$E2801-MAX(0,SUMIFS(Тех_Движение!$G$2:$G$5111,Тех_Движение!$D$2:$D$5111,$C2801,Тех_Движение!$B$2:$B$5111,"&lt;="&amp;K$3)-$F2801)))</f>
        <v/>
      </c>
      <c r="L2801" s="54">
        <f>IF(OR($B2801="",L$3&lt;$D2801+Настройки!$B$7),0,MAX(0,$E2801-MAX(0,SUMIFS(Тех_Движение!$G$2:$G$5111,Тех_Движение!$D$2:$D$5111,$C2801,Тех_Движение!$B$2:$B$5111,"&lt;="&amp;L$3)-$F2801)))</f>
        <v/>
      </c>
      <c r="M2801" s="54">
        <f>IF(OR($B2801="",M$3&lt;$D2801+Настройки!$B$7),0,MAX(0,$E2801-MAX(0,SUMIFS(Тех_Движение!$G$2:$G$5111,Тех_Движение!$D$2:$D$5111,$C2801,Тех_Движение!$B$2:$B$5111,"&lt;="&amp;M$3)-$F2801)))</f>
        <v/>
      </c>
      <c r="N2801" s="54">
        <f>IF(OR($B2801="",N$3&lt;$D2801+Настройки!$B$7),0,MAX(0,$E2801-MAX(0,SUMIFS(Тех_Движение!$G$2:$G$5111,Тех_Движение!$D$2:$D$5111,$C2801,Тех_Движение!$B$2:$B$5111,"&lt;="&amp;N$3)-$F2801)))</f>
        <v/>
      </c>
      <c r="O2801" s="54">
        <f>IF(OR($B2801="",O$3&lt;$D2801+Настройки!$B$7),0,MAX(0,$E2801-MAX(0,SUMIFS(Тех_Движение!$G$2:$G$5111,Тех_Движение!$D$2:$D$5111,$C2801,Тех_Движение!$B$2:$B$5111,"&lt;="&amp;O$3)-$F2801)))</f>
        <v/>
      </c>
      <c r="P2801" s="54">
        <f>IF(OR($B2801="",P$3&lt;$D2801+Настройки!$B$7),0,MAX(0,$E2801-MAX(0,SUMIFS(Тех_Движение!$G$2:$G$5111,Тех_Движение!$D$2:$D$5111,$C2801,Тех_Движение!$B$2:$B$5111,"&lt;="&amp;P$3)-$F2801)))</f>
        <v/>
      </c>
      <c r="Q2801" s="54">
        <f>IF(OR($B2801="",Q$3&lt;$D2801+Настройки!$B$7),0,MAX(0,$E2801-MAX(0,SUMIFS(Тех_Движение!$G$2:$G$5111,Тех_Движение!$D$2:$D$5111,$C2801,Тех_Движение!$B$2:$B$5111,"&lt;="&amp;Q$3)-$F2801)))</f>
        <v/>
      </c>
      <c r="R2801" s="54">
        <f>IF($B2801="","",SUM($K2801:$Q2801))</f>
        <v/>
      </c>
      <c r="S2801" s="56">
        <f>IF($B2801="","",VLOOKUP($C2801,Настройки!$A$11:$L$17,9,FALSE))</f>
        <v/>
      </c>
      <c r="T2801" s="56">
        <f>IF($B2801="","",$R2801*$S2801)</f>
        <v/>
      </c>
    </row>
    <row r="2802">
      <c r="A2802" s="20">
        <f>Тех_Движение!$A$2799</f>
        <v/>
      </c>
      <c r="B2802" s="20">
        <f>IF(Тех_Движение!$F$2799&gt;0,Тех_Движение!$I$2799,"")</f>
        <v/>
      </c>
      <c r="C2802" s="20">
        <f>IF($B2802="","",Тех_Движение!$D$2799)</f>
        <v/>
      </c>
      <c r="D2802" s="42">
        <f>IF($B2802="","",Тех_Движение!$B$2799)</f>
        <v/>
      </c>
      <c r="E2802" s="54">
        <f>IF($B2802="","",Тех_Движение!$F$2799)</f>
        <v/>
      </c>
      <c r="F2802" s="54">
        <f>IF($B2802="","",SUMIFS($E$5:$E2801,$C$5:$C2801,$C2802))</f>
        <v/>
      </c>
      <c r="G2802" s="54">
        <f>IF($B2802="","",MAX(0,$E2802-MAX(0,SUMIFS(Тех_Движение!$G$2:$G$5111,Тех_Движение!$D$2:$D$5111,$C2802,Тех_Движение!$B$2:$B$5111,"&lt;="&amp;Настройки!$B$5-1)-$F2802)))</f>
        <v/>
      </c>
      <c r="H2802" s="54">
        <f>IF($B2802="","",IF(AND($D2802&gt;=Настройки!$B$5,$D2802&lt;=Настройки!$B$6),$E2802,0))</f>
        <v/>
      </c>
      <c r="I2802" s="54">
        <f>IF($B2802="","",$G2802+$H2802-$J2802)</f>
        <v/>
      </c>
      <c r="J2802" s="54">
        <f>IF($B2802="","",MAX(0,$E2802-MAX(0,SUMIFS(Тех_Движение!$G$2:$G$5111,Тех_Движение!$D$2:$D$5111,$C2802,Тех_Движение!$B$2:$B$5111,"&lt;="&amp;Настройки!$B$6)-$F2802)))</f>
        <v/>
      </c>
      <c r="K2802" s="54">
        <f>IF(OR($B2802="",K$3&lt;$D2802+Настройки!$B$7),0,MAX(0,$E2802-MAX(0,SUMIFS(Тех_Движение!$G$2:$G$5111,Тех_Движение!$D$2:$D$5111,$C2802,Тех_Движение!$B$2:$B$5111,"&lt;="&amp;K$3)-$F2802)))</f>
        <v/>
      </c>
      <c r="L2802" s="54">
        <f>IF(OR($B2802="",L$3&lt;$D2802+Настройки!$B$7),0,MAX(0,$E2802-MAX(0,SUMIFS(Тех_Движение!$G$2:$G$5111,Тех_Движение!$D$2:$D$5111,$C2802,Тех_Движение!$B$2:$B$5111,"&lt;="&amp;L$3)-$F2802)))</f>
        <v/>
      </c>
      <c r="M2802" s="54">
        <f>IF(OR($B2802="",M$3&lt;$D2802+Настройки!$B$7),0,MAX(0,$E2802-MAX(0,SUMIFS(Тех_Движение!$G$2:$G$5111,Тех_Движение!$D$2:$D$5111,$C2802,Тех_Движение!$B$2:$B$5111,"&lt;="&amp;M$3)-$F2802)))</f>
        <v/>
      </c>
      <c r="N2802" s="54">
        <f>IF(OR($B2802="",N$3&lt;$D2802+Настройки!$B$7),0,MAX(0,$E2802-MAX(0,SUMIFS(Тех_Движение!$G$2:$G$5111,Тех_Движение!$D$2:$D$5111,$C2802,Тех_Движение!$B$2:$B$5111,"&lt;="&amp;N$3)-$F2802)))</f>
        <v/>
      </c>
      <c r="O2802" s="54">
        <f>IF(OR($B2802="",O$3&lt;$D2802+Настройки!$B$7),0,MAX(0,$E2802-MAX(0,SUMIFS(Тех_Движение!$G$2:$G$5111,Тех_Движение!$D$2:$D$5111,$C2802,Тех_Движение!$B$2:$B$5111,"&lt;="&amp;O$3)-$F2802)))</f>
        <v/>
      </c>
      <c r="P2802" s="54">
        <f>IF(OR($B2802="",P$3&lt;$D2802+Настройки!$B$7),0,MAX(0,$E2802-MAX(0,SUMIFS(Тех_Движение!$G$2:$G$5111,Тех_Движение!$D$2:$D$5111,$C2802,Тех_Движение!$B$2:$B$5111,"&lt;="&amp;P$3)-$F2802)))</f>
        <v/>
      </c>
      <c r="Q2802" s="54">
        <f>IF(OR($B2802="",Q$3&lt;$D2802+Настройки!$B$7),0,MAX(0,$E2802-MAX(0,SUMIFS(Тех_Движение!$G$2:$G$5111,Тех_Движение!$D$2:$D$5111,$C2802,Тех_Движение!$B$2:$B$5111,"&lt;="&amp;Q$3)-$F2802)))</f>
        <v/>
      </c>
      <c r="R2802" s="54">
        <f>IF($B2802="","",SUM($K2802:$Q2802))</f>
        <v/>
      </c>
      <c r="S2802" s="56">
        <f>IF($B2802="","",VLOOKUP($C2802,Настройки!$A$11:$L$17,9,FALSE))</f>
        <v/>
      </c>
      <c r="T2802" s="56">
        <f>IF($B2802="","",$R2802*$S2802)</f>
        <v/>
      </c>
    </row>
    <row r="2803">
      <c r="A2803" s="20">
        <f>Тех_Движение!$A$2800</f>
        <v/>
      </c>
      <c r="B2803" s="20">
        <f>IF(Тех_Движение!$F$2800&gt;0,Тех_Движение!$I$2800,"")</f>
        <v/>
      </c>
      <c r="C2803" s="20">
        <f>IF($B2803="","",Тех_Движение!$D$2800)</f>
        <v/>
      </c>
      <c r="D2803" s="42">
        <f>IF($B2803="","",Тех_Движение!$B$2800)</f>
        <v/>
      </c>
      <c r="E2803" s="54">
        <f>IF($B2803="","",Тех_Движение!$F$2800)</f>
        <v/>
      </c>
      <c r="F2803" s="54">
        <f>IF($B2803="","",SUMIFS($E$5:$E2802,$C$5:$C2802,$C2803))</f>
        <v/>
      </c>
      <c r="G2803" s="54">
        <f>IF($B2803="","",MAX(0,$E2803-MAX(0,SUMIFS(Тех_Движение!$G$2:$G$5111,Тех_Движение!$D$2:$D$5111,$C2803,Тех_Движение!$B$2:$B$5111,"&lt;="&amp;Настройки!$B$5-1)-$F2803)))</f>
        <v/>
      </c>
      <c r="H2803" s="54">
        <f>IF($B2803="","",IF(AND($D2803&gt;=Настройки!$B$5,$D2803&lt;=Настройки!$B$6),$E2803,0))</f>
        <v/>
      </c>
      <c r="I2803" s="54">
        <f>IF($B2803="","",$G2803+$H2803-$J2803)</f>
        <v/>
      </c>
      <c r="J2803" s="54">
        <f>IF($B2803="","",MAX(0,$E2803-MAX(0,SUMIFS(Тех_Движение!$G$2:$G$5111,Тех_Движение!$D$2:$D$5111,$C2803,Тех_Движение!$B$2:$B$5111,"&lt;="&amp;Настройки!$B$6)-$F2803)))</f>
        <v/>
      </c>
      <c r="K2803" s="54">
        <f>IF(OR($B2803="",K$3&lt;$D2803+Настройки!$B$7),0,MAX(0,$E2803-MAX(0,SUMIFS(Тех_Движение!$G$2:$G$5111,Тех_Движение!$D$2:$D$5111,$C2803,Тех_Движение!$B$2:$B$5111,"&lt;="&amp;K$3)-$F2803)))</f>
        <v/>
      </c>
      <c r="L2803" s="54">
        <f>IF(OR($B2803="",L$3&lt;$D2803+Настройки!$B$7),0,MAX(0,$E2803-MAX(0,SUMIFS(Тех_Движение!$G$2:$G$5111,Тех_Движение!$D$2:$D$5111,$C2803,Тех_Движение!$B$2:$B$5111,"&lt;="&amp;L$3)-$F2803)))</f>
        <v/>
      </c>
      <c r="M2803" s="54">
        <f>IF(OR($B2803="",M$3&lt;$D2803+Настройки!$B$7),0,MAX(0,$E2803-MAX(0,SUMIFS(Тех_Движение!$G$2:$G$5111,Тех_Движение!$D$2:$D$5111,$C2803,Тех_Движение!$B$2:$B$5111,"&lt;="&amp;M$3)-$F2803)))</f>
        <v/>
      </c>
      <c r="N2803" s="54">
        <f>IF(OR($B2803="",N$3&lt;$D2803+Настройки!$B$7),0,MAX(0,$E2803-MAX(0,SUMIFS(Тех_Движение!$G$2:$G$5111,Тех_Движение!$D$2:$D$5111,$C2803,Тех_Движение!$B$2:$B$5111,"&lt;="&amp;N$3)-$F2803)))</f>
        <v/>
      </c>
      <c r="O2803" s="54">
        <f>IF(OR($B2803="",O$3&lt;$D2803+Настройки!$B$7),0,MAX(0,$E2803-MAX(0,SUMIFS(Тех_Движение!$G$2:$G$5111,Тех_Движение!$D$2:$D$5111,$C2803,Тех_Движение!$B$2:$B$5111,"&lt;="&amp;O$3)-$F2803)))</f>
        <v/>
      </c>
      <c r="P2803" s="54">
        <f>IF(OR($B2803="",P$3&lt;$D2803+Настройки!$B$7),0,MAX(0,$E2803-MAX(0,SUMIFS(Тех_Движение!$G$2:$G$5111,Тех_Движение!$D$2:$D$5111,$C2803,Тех_Движение!$B$2:$B$5111,"&lt;="&amp;P$3)-$F2803)))</f>
        <v/>
      </c>
      <c r="Q2803" s="54">
        <f>IF(OR($B2803="",Q$3&lt;$D2803+Настройки!$B$7),0,MAX(0,$E2803-MAX(0,SUMIFS(Тех_Движение!$G$2:$G$5111,Тех_Движение!$D$2:$D$5111,$C2803,Тех_Движение!$B$2:$B$5111,"&lt;="&amp;Q$3)-$F2803)))</f>
        <v/>
      </c>
      <c r="R2803" s="54">
        <f>IF($B2803="","",SUM($K2803:$Q2803))</f>
        <v/>
      </c>
      <c r="S2803" s="56">
        <f>IF($B2803="","",VLOOKUP($C2803,Настройки!$A$11:$L$17,9,FALSE))</f>
        <v/>
      </c>
      <c r="T2803" s="56">
        <f>IF($B2803="","",$R2803*$S2803)</f>
        <v/>
      </c>
    </row>
    <row r="2804">
      <c r="A2804" s="20">
        <f>Тех_Движение!$A$2801</f>
        <v/>
      </c>
      <c r="B2804" s="20">
        <f>IF(Тех_Движение!$F$2801&gt;0,Тех_Движение!$I$2801,"")</f>
        <v/>
      </c>
      <c r="C2804" s="20">
        <f>IF($B2804="","",Тех_Движение!$D$2801)</f>
        <v/>
      </c>
      <c r="D2804" s="42">
        <f>IF($B2804="","",Тех_Движение!$B$2801)</f>
        <v/>
      </c>
      <c r="E2804" s="54">
        <f>IF($B2804="","",Тех_Движение!$F$2801)</f>
        <v/>
      </c>
      <c r="F2804" s="54">
        <f>IF($B2804="","",SUMIFS($E$5:$E2803,$C$5:$C2803,$C2804))</f>
        <v/>
      </c>
      <c r="G2804" s="54">
        <f>IF($B2804="","",MAX(0,$E2804-MAX(0,SUMIFS(Тех_Движение!$G$2:$G$5111,Тех_Движение!$D$2:$D$5111,$C2804,Тех_Движение!$B$2:$B$5111,"&lt;="&amp;Настройки!$B$5-1)-$F2804)))</f>
        <v/>
      </c>
      <c r="H2804" s="54">
        <f>IF($B2804="","",IF(AND($D2804&gt;=Настройки!$B$5,$D2804&lt;=Настройки!$B$6),$E2804,0))</f>
        <v/>
      </c>
      <c r="I2804" s="54">
        <f>IF($B2804="","",$G2804+$H2804-$J2804)</f>
        <v/>
      </c>
      <c r="J2804" s="54">
        <f>IF($B2804="","",MAX(0,$E2804-MAX(0,SUMIFS(Тех_Движение!$G$2:$G$5111,Тех_Движение!$D$2:$D$5111,$C2804,Тех_Движение!$B$2:$B$5111,"&lt;="&amp;Настройки!$B$6)-$F2804)))</f>
        <v/>
      </c>
      <c r="K2804" s="54">
        <f>IF(OR($B2804="",K$3&lt;$D2804+Настройки!$B$7),0,MAX(0,$E2804-MAX(0,SUMIFS(Тех_Движение!$G$2:$G$5111,Тех_Движение!$D$2:$D$5111,$C2804,Тех_Движение!$B$2:$B$5111,"&lt;="&amp;K$3)-$F2804)))</f>
        <v/>
      </c>
      <c r="L2804" s="54">
        <f>IF(OR($B2804="",L$3&lt;$D2804+Настройки!$B$7),0,MAX(0,$E2804-MAX(0,SUMIFS(Тех_Движение!$G$2:$G$5111,Тех_Движение!$D$2:$D$5111,$C2804,Тех_Движение!$B$2:$B$5111,"&lt;="&amp;L$3)-$F2804)))</f>
        <v/>
      </c>
      <c r="M2804" s="54">
        <f>IF(OR($B2804="",M$3&lt;$D2804+Настройки!$B$7),0,MAX(0,$E2804-MAX(0,SUMIFS(Тех_Движение!$G$2:$G$5111,Тех_Движение!$D$2:$D$5111,$C2804,Тех_Движение!$B$2:$B$5111,"&lt;="&amp;M$3)-$F2804)))</f>
        <v/>
      </c>
      <c r="N2804" s="54">
        <f>IF(OR($B2804="",N$3&lt;$D2804+Настройки!$B$7),0,MAX(0,$E2804-MAX(0,SUMIFS(Тех_Движение!$G$2:$G$5111,Тех_Движение!$D$2:$D$5111,$C2804,Тех_Движение!$B$2:$B$5111,"&lt;="&amp;N$3)-$F2804)))</f>
        <v/>
      </c>
      <c r="O2804" s="54">
        <f>IF(OR($B2804="",O$3&lt;$D2804+Настройки!$B$7),0,MAX(0,$E2804-MAX(0,SUMIFS(Тех_Движение!$G$2:$G$5111,Тех_Движение!$D$2:$D$5111,$C2804,Тех_Движение!$B$2:$B$5111,"&lt;="&amp;O$3)-$F2804)))</f>
        <v/>
      </c>
      <c r="P2804" s="54">
        <f>IF(OR($B2804="",P$3&lt;$D2804+Настройки!$B$7),0,MAX(0,$E2804-MAX(0,SUMIFS(Тех_Движение!$G$2:$G$5111,Тех_Движение!$D$2:$D$5111,$C2804,Тех_Движение!$B$2:$B$5111,"&lt;="&amp;P$3)-$F2804)))</f>
        <v/>
      </c>
      <c r="Q2804" s="54">
        <f>IF(OR($B2804="",Q$3&lt;$D2804+Настройки!$B$7),0,MAX(0,$E2804-MAX(0,SUMIFS(Тех_Движение!$G$2:$G$5111,Тех_Движение!$D$2:$D$5111,$C2804,Тех_Движение!$B$2:$B$5111,"&lt;="&amp;Q$3)-$F2804)))</f>
        <v/>
      </c>
      <c r="R2804" s="54">
        <f>IF($B2804="","",SUM($K2804:$Q2804))</f>
        <v/>
      </c>
      <c r="S2804" s="56">
        <f>IF($B2804="","",VLOOKUP($C2804,Настройки!$A$11:$L$17,9,FALSE))</f>
        <v/>
      </c>
      <c r="T2804" s="56">
        <f>IF($B2804="","",$R2804*$S2804)</f>
        <v/>
      </c>
    </row>
    <row r="2805">
      <c r="A2805" s="20">
        <f>Тех_Движение!$A$2802</f>
        <v/>
      </c>
      <c r="B2805" s="20">
        <f>IF(Тех_Движение!$F$2802&gt;0,Тех_Движение!$I$2802,"")</f>
        <v/>
      </c>
      <c r="C2805" s="20">
        <f>IF($B2805="","",Тех_Движение!$D$2802)</f>
        <v/>
      </c>
      <c r="D2805" s="42">
        <f>IF($B2805="","",Тех_Движение!$B$2802)</f>
        <v/>
      </c>
      <c r="E2805" s="54">
        <f>IF($B2805="","",Тех_Движение!$F$2802)</f>
        <v/>
      </c>
      <c r="F2805" s="54">
        <f>IF($B2805="","",SUMIFS($E$5:$E2804,$C$5:$C2804,$C2805))</f>
        <v/>
      </c>
      <c r="G2805" s="54">
        <f>IF($B2805="","",MAX(0,$E2805-MAX(0,SUMIFS(Тех_Движение!$G$2:$G$5111,Тех_Движение!$D$2:$D$5111,$C2805,Тех_Движение!$B$2:$B$5111,"&lt;="&amp;Настройки!$B$5-1)-$F2805)))</f>
        <v/>
      </c>
      <c r="H2805" s="54">
        <f>IF($B2805="","",IF(AND($D2805&gt;=Настройки!$B$5,$D2805&lt;=Настройки!$B$6),$E2805,0))</f>
        <v/>
      </c>
      <c r="I2805" s="54">
        <f>IF($B2805="","",$G2805+$H2805-$J2805)</f>
        <v/>
      </c>
      <c r="J2805" s="54">
        <f>IF($B2805="","",MAX(0,$E2805-MAX(0,SUMIFS(Тех_Движение!$G$2:$G$5111,Тех_Движение!$D$2:$D$5111,$C2805,Тех_Движение!$B$2:$B$5111,"&lt;="&amp;Настройки!$B$6)-$F2805)))</f>
        <v/>
      </c>
      <c r="K2805" s="54">
        <f>IF(OR($B2805="",K$3&lt;$D2805+Настройки!$B$7),0,MAX(0,$E2805-MAX(0,SUMIFS(Тех_Движение!$G$2:$G$5111,Тех_Движение!$D$2:$D$5111,$C2805,Тех_Движение!$B$2:$B$5111,"&lt;="&amp;K$3)-$F2805)))</f>
        <v/>
      </c>
      <c r="L2805" s="54">
        <f>IF(OR($B2805="",L$3&lt;$D2805+Настройки!$B$7),0,MAX(0,$E2805-MAX(0,SUMIFS(Тех_Движение!$G$2:$G$5111,Тех_Движение!$D$2:$D$5111,$C2805,Тех_Движение!$B$2:$B$5111,"&lt;="&amp;L$3)-$F2805)))</f>
        <v/>
      </c>
      <c r="M2805" s="54">
        <f>IF(OR($B2805="",M$3&lt;$D2805+Настройки!$B$7),0,MAX(0,$E2805-MAX(0,SUMIFS(Тех_Движение!$G$2:$G$5111,Тех_Движение!$D$2:$D$5111,$C2805,Тех_Движение!$B$2:$B$5111,"&lt;="&amp;M$3)-$F2805)))</f>
        <v/>
      </c>
      <c r="N2805" s="54">
        <f>IF(OR($B2805="",N$3&lt;$D2805+Настройки!$B$7),0,MAX(0,$E2805-MAX(0,SUMIFS(Тех_Движение!$G$2:$G$5111,Тех_Движение!$D$2:$D$5111,$C2805,Тех_Движение!$B$2:$B$5111,"&lt;="&amp;N$3)-$F2805)))</f>
        <v/>
      </c>
      <c r="O2805" s="54">
        <f>IF(OR($B2805="",O$3&lt;$D2805+Настройки!$B$7),0,MAX(0,$E2805-MAX(0,SUMIFS(Тех_Движение!$G$2:$G$5111,Тех_Движение!$D$2:$D$5111,$C2805,Тех_Движение!$B$2:$B$5111,"&lt;="&amp;O$3)-$F2805)))</f>
        <v/>
      </c>
      <c r="P2805" s="54">
        <f>IF(OR($B2805="",P$3&lt;$D2805+Настройки!$B$7),0,MAX(0,$E2805-MAX(0,SUMIFS(Тех_Движение!$G$2:$G$5111,Тех_Движение!$D$2:$D$5111,$C2805,Тех_Движение!$B$2:$B$5111,"&lt;="&amp;P$3)-$F2805)))</f>
        <v/>
      </c>
      <c r="Q2805" s="54">
        <f>IF(OR($B2805="",Q$3&lt;$D2805+Настройки!$B$7),0,MAX(0,$E2805-MAX(0,SUMIFS(Тех_Движение!$G$2:$G$5111,Тех_Движение!$D$2:$D$5111,$C2805,Тех_Движение!$B$2:$B$5111,"&lt;="&amp;Q$3)-$F2805)))</f>
        <v/>
      </c>
      <c r="R2805" s="54">
        <f>IF($B2805="","",SUM($K2805:$Q2805))</f>
        <v/>
      </c>
      <c r="S2805" s="56">
        <f>IF($B2805="","",VLOOKUP($C2805,Настройки!$A$11:$L$17,9,FALSE))</f>
        <v/>
      </c>
      <c r="T2805" s="56">
        <f>IF($B2805="","",$R2805*$S2805)</f>
        <v/>
      </c>
    </row>
    <row r="2806">
      <c r="A2806" s="20">
        <f>Тех_Движение!$A$2803</f>
        <v/>
      </c>
      <c r="B2806" s="20">
        <f>IF(Тех_Движение!$F$2803&gt;0,Тех_Движение!$I$2803,"")</f>
        <v/>
      </c>
      <c r="C2806" s="20">
        <f>IF($B2806="","",Тех_Движение!$D$2803)</f>
        <v/>
      </c>
      <c r="D2806" s="42">
        <f>IF($B2806="","",Тех_Движение!$B$2803)</f>
        <v/>
      </c>
      <c r="E2806" s="54">
        <f>IF($B2806="","",Тех_Движение!$F$2803)</f>
        <v/>
      </c>
      <c r="F2806" s="54">
        <f>IF($B2806="","",SUMIFS($E$5:$E2805,$C$5:$C2805,$C2806))</f>
        <v/>
      </c>
      <c r="G2806" s="54">
        <f>IF($B2806="","",MAX(0,$E2806-MAX(0,SUMIFS(Тех_Движение!$G$2:$G$5111,Тех_Движение!$D$2:$D$5111,$C2806,Тех_Движение!$B$2:$B$5111,"&lt;="&amp;Настройки!$B$5-1)-$F2806)))</f>
        <v/>
      </c>
      <c r="H2806" s="54">
        <f>IF($B2806="","",IF(AND($D2806&gt;=Настройки!$B$5,$D2806&lt;=Настройки!$B$6),$E2806,0))</f>
        <v/>
      </c>
      <c r="I2806" s="54">
        <f>IF($B2806="","",$G2806+$H2806-$J2806)</f>
        <v/>
      </c>
      <c r="J2806" s="54">
        <f>IF($B2806="","",MAX(0,$E2806-MAX(0,SUMIFS(Тех_Движение!$G$2:$G$5111,Тех_Движение!$D$2:$D$5111,$C2806,Тех_Движение!$B$2:$B$5111,"&lt;="&amp;Настройки!$B$6)-$F2806)))</f>
        <v/>
      </c>
      <c r="K2806" s="54">
        <f>IF(OR($B2806="",K$3&lt;$D2806+Настройки!$B$7),0,MAX(0,$E2806-MAX(0,SUMIFS(Тех_Движение!$G$2:$G$5111,Тех_Движение!$D$2:$D$5111,$C2806,Тех_Движение!$B$2:$B$5111,"&lt;="&amp;K$3)-$F2806)))</f>
        <v/>
      </c>
      <c r="L2806" s="54">
        <f>IF(OR($B2806="",L$3&lt;$D2806+Настройки!$B$7),0,MAX(0,$E2806-MAX(0,SUMIFS(Тех_Движение!$G$2:$G$5111,Тех_Движение!$D$2:$D$5111,$C2806,Тех_Движение!$B$2:$B$5111,"&lt;="&amp;L$3)-$F2806)))</f>
        <v/>
      </c>
      <c r="M2806" s="54">
        <f>IF(OR($B2806="",M$3&lt;$D2806+Настройки!$B$7),0,MAX(0,$E2806-MAX(0,SUMIFS(Тех_Движение!$G$2:$G$5111,Тех_Движение!$D$2:$D$5111,$C2806,Тех_Движение!$B$2:$B$5111,"&lt;="&amp;M$3)-$F2806)))</f>
        <v/>
      </c>
      <c r="N2806" s="54">
        <f>IF(OR($B2806="",N$3&lt;$D2806+Настройки!$B$7),0,MAX(0,$E2806-MAX(0,SUMIFS(Тех_Движение!$G$2:$G$5111,Тех_Движение!$D$2:$D$5111,$C2806,Тех_Движение!$B$2:$B$5111,"&lt;="&amp;N$3)-$F2806)))</f>
        <v/>
      </c>
      <c r="O2806" s="54">
        <f>IF(OR($B2806="",O$3&lt;$D2806+Настройки!$B$7),0,MAX(0,$E2806-MAX(0,SUMIFS(Тех_Движение!$G$2:$G$5111,Тех_Движение!$D$2:$D$5111,$C2806,Тех_Движение!$B$2:$B$5111,"&lt;="&amp;O$3)-$F2806)))</f>
        <v/>
      </c>
      <c r="P2806" s="54">
        <f>IF(OR($B2806="",P$3&lt;$D2806+Настройки!$B$7),0,MAX(0,$E2806-MAX(0,SUMIFS(Тех_Движение!$G$2:$G$5111,Тех_Движение!$D$2:$D$5111,$C2806,Тех_Движение!$B$2:$B$5111,"&lt;="&amp;P$3)-$F2806)))</f>
        <v/>
      </c>
      <c r="Q2806" s="54">
        <f>IF(OR($B2806="",Q$3&lt;$D2806+Настройки!$B$7),0,MAX(0,$E2806-MAX(0,SUMIFS(Тех_Движение!$G$2:$G$5111,Тех_Движение!$D$2:$D$5111,$C2806,Тех_Движение!$B$2:$B$5111,"&lt;="&amp;Q$3)-$F2806)))</f>
        <v/>
      </c>
      <c r="R2806" s="54">
        <f>IF($B2806="","",SUM($K2806:$Q2806))</f>
        <v/>
      </c>
      <c r="S2806" s="56">
        <f>IF($B2806="","",VLOOKUP($C2806,Настройки!$A$11:$L$17,9,FALSE))</f>
        <v/>
      </c>
      <c r="T2806" s="56">
        <f>IF($B2806="","",$R2806*$S2806)</f>
        <v/>
      </c>
    </row>
    <row r="2807">
      <c r="A2807" s="20">
        <f>Тех_Движение!$A$2804</f>
        <v/>
      </c>
      <c r="B2807" s="20">
        <f>IF(Тех_Движение!$F$2804&gt;0,Тех_Движение!$I$2804,"")</f>
        <v/>
      </c>
      <c r="C2807" s="20">
        <f>IF($B2807="","",Тех_Движение!$D$2804)</f>
        <v/>
      </c>
      <c r="D2807" s="42">
        <f>IF($B2807="","",Тех_Движение!$B$2804)</f>
        <v/>
      </c>
      <c r="E2807" s="54">
        <f>IF($B2807="","",Тех_Движение!$F$2804)</f>
        <v/>
      </c>
      <c r="F2807" s="54">
        <f>IF($B2807="","",SUMIFS($E$5:$E2806,$C$5:$C2806,$C2807))</f>
        <v/>
      </c>
      <c r="G2807" s="54">
        <f>IF($B2807="","",MAX(0,$E2807-MAX(0,SUMIFS(Тех_Движение!$G$2:$G$5111,Тех_Движение!$D$2:$D$5111,$C2807,Тех_Движение!$B$2:$B$5111,"&lt;="&amp;Настройки!$B$5-1)-$F2807)))</f>
        <v/>
      </c>
      <c r="H2807" s="54">
        <f>IF($B2807="","",IF(AND($D2807&gt;=Настройки!$B$5,$D2807&lt;=Настройки!$B$6),$E2807,0))</f>
        <v/>
      </c>
      <c r="I2807" s="54">
        <f>IF($B2807="","",$G2807+$H2807-$J2807)</f>
        <v/>
      </c>
      <c r="J2807" s="54">
        <f>IF($B2807="","",MAX(0,$E2807-MAX(0,SUMIFS(Тех_Движение!$G$2:$G$5111,Тех_Движение!$D$2:$D$5111,$C2807,Тех_Движение!$B$2:$B$5111,"&lt;="&amp;Настройки!$B$6)-$F2807)))</f>
        <v/>
      </c>
      <c r="K2807" s="54">
        <f>IF(OR($B2807="",K$3&lt;$D2807+Настройки!$B$7),0,MAX(0,$E2807-MAX(0,SUMIFS(Тех_Движение!$G$2:$G$5111,Тех_Движение!$D$2:$D$5111,$C2807,Тех_Движение!$B$2:$B$5111,"&lt;="&amp;K$3)-$F2807)))</f>
        <v/>
      </c>
      <c r="L2807" s="54">
        <f>IF(OR($B2807="",L$3&lt;$D2807+Настройки!$B$7),0,MAX(0,$E2807-MAX(0,SUMIFS(Тех_Движение!$G$2:$G$5111,Тех_Движение!$D$2:$D$5111,$C2807,Тех_Движение!$B$2:$B$5111,"&lt;="&amp;L$3)-$F2807)))</f>
        <v/>
      </c>
      <c r="M2807" s="54">
        <f>IF(OR($B2807="",M$3&lt;$D2807+Настройки!$B$7),0,MAX(0,$E2807-MAX(0,SUMIFS(Тех_Движение!$G$2:$G$5111,Тех_Движение!$D$2:$D$5111,$C2807,Тех_Движение!$B$2:$B$5111,"&lt;="&amp;M$3)-$F2807)))</f>
        <v/>
      </c>
      <c r="N2807" s="54">
        <f>IF(OR($B2807="",N$3&lt;$D2807+Настройки!$B$7),0,MAX(0,$E2807-MAX(0,SUMIFS(Тех_Движение!$G$2:$G$5111,Тех_Движение!$D$2:$D$5111,$C2807,Тех_Движение!$B$2:$B$5111,"&lt;="&amp;N$3)-$F2807)))</f>
        <v/>
      </c>
      <c r="O2807" s="54">
        <f>IF(OR($B2807="",O$3&lt;$D2807+Настройки!$B$7),0,MAX(0,$E2807-MAX(0,SUMIFS(Тех_Движение!$G$2:$G$5111,Тех_Движение!$D$2:$D$5111,$C2807,Тех_Движение!$B$2:$B$5111,"&lt;="&amp;O$3)-$F2807)))</f>
        <v/>
      </c>
      <c r="P2807" s="54">
        <f>IF(OR($B2807="",P$3&lt;$D2807+Настройки!$B$7),0,MAX(0,$E2807-MAX(0,SUMIFS(Тех_Движение!$G$2:$G$5111,Тех_Движение!$D$2:$D$5111,$C2807,Тех_Движение!$B$2:$B$5111,"&lt;="&amp;P$3)-$F2807)))</f>
        <v/>
      </c>
      <c r="Q2807" s="54">
        <f>IF(OR($B2807="",Q$3&lt;$D2807+Настройки!$B$7),0,MAX(0,$E2807-MAX(0,SUMIFS(Тех_Движение!$G$2:$G$5111,Тех_Движение!$D$2:$D$5111,$C2807,Тех_Движение!$B$2:$B$5111,"&lt;="&amp;Q$3)-$F2807)))</f>
        <v/>
      </c>
      <c r="R2807" s="54">
        <f>IF($B2807="","",SUM($K2807:$Q2807))</f>
        <v/>
      </c>
      <c r="S2807" s="56">
        <f>IF($B2807="","",VLOOKUP($C2807,Настройки!$A$11:$L$17,9,FALSE))</f>
        <v/>
      </c>
      <c r="T2807" s="56">
        <f>IF($B2807="","",$R2807*$S2807)</f>
        <v/>
      </c>
    </row>
    <row r="2808">
      <c r="A2808" s="20">
        <f>Тех_Движение!$A$2805</f>
        <v/>
      </c>
      <c r="B2808" s="20">
        <f>IF(Тех_Движение!$F$2805&gt;0,Тех_Движение!$I$2805,"")</f>
        <v/>
      </c>
      <c r="C2808" s="20">
        <f>IF($B2808="","",Тех_Движение!$D$2805)</f>
        <v/>
      </c>
      <c r="D2808" s="42">
        <f>IF($B2808="","",Тех_Движение!$B$2805)</f>
        <v/>
      </c>
      <c r="E2808" s="54">
        <f>IF($B2808="","",Тех_Движение!$F$2805)</f>
        <v/>
      </c>
      <c r="F2808" s="54">
        <f>IF($B2808="","",SUMIFS($E$5:$E2807,$C$5:$C2807,$C2808))</f>
        <v/>
      </c>
      <c r="G2808" s="54">
        <f>IF($B2808="","",MAX(0,$E2808-MAX(0,SUMIFS(Тех_Движение!$G$2:$G$5111,Тех_Движение!$D$2:$D$5111,$C2808,Тех_Движение!$B$2:$B$5111,"&lt;="&amp;Настройки!$B$5-1)-$F2808)))</f>
        <v/>
      </c>
      <c r="H2808" s="54">
        <f>IF($B2808="","",IF(AND($D2808&gt;=Настройки!$B$5,$D2808&lt;=Настройки!$B$6),$E2808,0))</f>
        <v/>
      </c>
      <c r="I2808" s="54">
        <f>IF($B2808="","",$G2808+$H2808-$J2808)</f>
        <v/>
      </c>
      <c r="J2808" s="54">
        <f>IF($B2808="","",MAX(0,$E2808-MAX(0,SUMIFS(Тех_Движение!$G$2:$G$5111,Тех_Движение!$D$2:$D$5111,$C2808,Тех_Движение!$B$2:$B$5111,"&lt;="&amp;Настройки!$B$6)-$F2808)))</f>
        <v/>
      </c>
      <c r="K2808" s="54">
        <f>IF(OR($B2808="",K$3&lt;$D2808+Настройки!$B$7),0,MAX(0,$E2808-MAX(0,SUMIFS(Тех_Движение!$G$2:$G$5111,Тех_Движение!$D$2:$D$5111,$C2808,Тех_Движение!$B$2:$B$5111,"&lt;="&amp;K$3)-$F2808)))</f>
        <v/>
      </c>
      <c r="L2808" s="54">
        <f>IF(OR($B2808="",L$3&lt;$D2808+Настройки!$B$7),0,MAX(0,$E2808-MAX(0,SUMIFS(Тех_Движение!$G$2:$G$5111,Тех_Движение!$D$2:$D$5111,$C2808,Тех_Движение!$B$2:$B$5111,"&lt;="&amp;L$3)-$F2808)))</f>
        <v/>
      </c>
      <c r="M2808" s="54">
        <f>IF(OR($B2808="",M$3&lt;$D2808+Настройки!$B$7),0,MAX(0,$E2808-MAX(0,SUMIFS(Тех_Движение!$G$2:$G$5111,Тех_Движение!$D$2:$D$5111,$C2808,Тех_Движение!$B$2:$B$5111,"&lt;="&amp;M$3)-$F2808)))</f>
        <v/>
      </c>
      <c r="N2808" s="54">
        <f>IF(OR($B2808="",N$3&lt;$D2808+Настройки!$B$7),0,MAX(0,$E2808-MAX(0,SUMIFS(Тех_Движение!$G$2:$G$5111,Тех_Движение!$D$2:$D$5111,$C2808,Тех_Движение!$B$2:$B$5111,"&lt;="&amp;N$3)-$F2808)))</f>
        <v/>
      </c>
      <c r="O2808" s="54">
        <f>IF(OR($B2808="",O$3&lt;$D2808+Настройки!$B$7),0,MAX(0,$E2808-MAX(0,SUMIFS(Тех_Движение!$G$2:$G$5111,Тех_Движение!$D$2:$D$5111,$C2808,Тех_Движение!$B$2:$B$5111,"&lt;="&amp;O$3)-$F2808)))</f>
        <v/>
      </c>
      <c r="P2808" s="54">
        <f>IF(OR($B2808="",P$3&lt;$D2808+Настройки!$B$7),0,MAX(0,$E2808-MAX(0,SUMIFS(Тех_Движение!$G$2:$G$5111,Тех_Движение!$D$2:$D$5111,$C2808,Тех_Движение!$B$2:$B$5111,"&lt;="&amp;P$3)-$F2808)))</f>
        <v/>
      </c>
      <c r="Q2808" s="54">
        <f>IF(OR($B2808="",Q$3&lt;$D2808+Настройки!$B$7),0,MAX(0,$E2808-MAX(0,SUMIFS(Тех_Движение!$G$2:$G$5111,Тех_Движение!$D$2:$D$5111,$C2808,Тех_Движение!$B$2:$B$5111,"&lt;="&amp;Q$3)-$F2808)))</f>
        <v/>
      </c>
      <c r="R2808" s="54">
        <f>IF($B2808="","",SUM($K2808:$Q2808))</f>
        <v/>
      </c>
      <c r="S2808" s="56">
        <f>IF($B2808="","",VLOOKUP($C2808,Настройки!$A$11:$L$17,9,FALSE))</f>
        <v/>
      </c>
      <c r="T2808" s="56">
        <f>IF($B2808="","",$R2808*$S2808)</f>
        <v/>
      </c>
    </row>
    <row r="2809">
      <c r="A2809" s="20">
        <f>Тех_Движение!$A$2806</f>
        <v/>
      </c>
      <c r="B2809" s="20">
        <f>IF(Тех_Движение!$F$2806&gt;0,Тех_Движение!$I$2806,"")</f>
        <v/>
      </c>
      <c r="C2809" s="20">
        <f>IF($B2809="","",Тех_Движение!$D$2806)</f>
        <v/>
      </c>
      <c r="D2809" s="42">
        <f>IF($B2809="","",Тех_Движение!$B$2806)</f>
        <v/>
      </c>
      <c r="E2809" s="54">
        <f>IF($B2809="","",Тех_Движение!$F$2806)</f>
        <v/>
      </c>
      <c r="F2809" s="54">
        <f>IF($B2809="","",SUMIFS($E$5:$E2808,$C$5:$C2808,$C2809))</f>
        <v/>
      </c>
      <c r="G2809" s="54">
        <f>IF($B2809="","",MAX(0,$E2809-MAX(0,SUMIFS(Тех_Движение!$G$2:$G$5111,Тех_Движение!$D$2:$D$5111,$C2809,Тех_Движение!$B$2:$B$5111,"&lt;="&amp;Настройки!$B$5-1)-$F2809)))</f>
        <v/>
      </c>
      <c r="H2809" s="54">
        <f>IF($B2809="","",IF(AND($D2809&gt;=Настройки!$B$5,$D2809&lt;=Настройки!$B$6),$E2809,0))</f>
        <v/>
      </c>
      <c r="I2809" s="54">
        <f>IF($B2809="","",$G2809+$H2809-$J2809)</f>
        <v/>
      </c>
      <c r="J2809" s="54">
        <f>IF($B2809="","",MAX(0,$E2809-MAX(0,SUMIFS(Тех_Движение!$G$2:$G$5111,Тех_Движение!$D$2:$D$5111,$C2809,Тех_Движение!$B$2:$B$5111,"&lt;="&amp;Настройки!$B$6)-$F2809)))</f>
        <v/>
      </c>
      <c r="K2809" s="54">
        <f>IF(OR($B2809="",K$3&lt;$D2809+Настройки!$B$7),0,MAX(0,$E2809-MAX(0,SUMIFS(Тех_Движение!$G$2:$G$5111,Тех_Движение!$D$2:$D$5111,$C2809,Тех_Движение!$B$2:$B$5111,"&lt;="&amp;K$3)-$F2809)))</f>
        <v/>
      </c>
      <c r="L2809" s="54">
        <f>IF(OR($B2809="",L$3&lt;$D2809+Настройки!$B$7),0,MAX(0,$E2809-MAX(0,SUMIFS(Тех_Движение!$G$2:$G$5111,Тех_Движение!$D$2:$D$5111,$C2809,Тех_Движение!$B$2:$B$5111,"&lt;="&amp;L$3)-$F2809)))</f>
        <v/>
      </c>
      <c r="M2809" s="54">
        <f>IF(OR($B2809="",M$3&lt;$D2809+Настройки!$B$7),0,MAX(0,$E2809-MAX(0,SUMIFS(Тех_Движение!$G$2:$G$5111,Тех_Движение!$D$2:$D$5111,$C2809,Тех_Движение!$B$2:$B$5111,"&lt;="&amp;M$3)-$F2809)))</f>
        <v/>
      </c>
      <c r="N2809" s="54">
        <f>IF(OR($B2809="",N$3&lt;$D2809+Настройки!$B$7),0,MAX(0,$E2809-MAX(0,SUMIFS(Тех_Движение!$G$2:$G$5111,Тех_Движение!$D$2:$D$5111,$C2809,Тех_Движение!$B$2:$B$5111,"&lt;="&amp;N$3)-$F2809)))</f>
        <v/>
      </c>
      <c r="O2809" s="54">
        <f>IF(OR($B2809="",O$3&lt;$D2809+Настройки!$B$7),0,MAX(0,$E2809-MAX(0,SUMIFS(Тех_Движение!$G$2:$G$5111,Тех_Движение!$D$2:$D$5111,$C2809,Тех_Движение!$B$2:$B$5111,"&lt;="&amp;O$3)-$F2809)))</f>
        <v/>
      </c>
      <c r="P2809" s="54">
        <f>IF(OR($B2809="",P$3&lt;$D2809+Настройки!$B$7),0,MAX(0,$E2809-MAX(0,SUMIFS(Тех_Движение!$G$2:$G$5111,Тех_Движение!$D$2:$D$5111,$C2809,Тех_Движение!$B$2:$B$5111,"&lt;="&amp;P$3)-$F2809)))</f>
        <v/>
      </c>
      <c r="Q2809" s="54">
        <f>IF(OR($B2809="",Q$3&lt;$D2809+Настройки!$B$7),0,MAX(0,$E2809-MAX(0,SUMIFS(Тех_Движение!$G$2:$G$5111,Тех_Движение!$D$2:$D$5111,$C2809,Тех_Движение!$B$2:$B$5111,"&lt;="&amp;Q$3)-$F2809)))</f>
        <v/>
      </c>
      <c r="R2809" s="54">
        <f>IF($B2809="","",SUM($K2809:$Q2809))</f>
        <v/>
      </c>
      <c r="S2809" s="56">
        <f>IF($B2809="","",VLOOKUP($C2809,Настройки!$A$11:$L$17,9,FALSE))</f>
        <v/>
      </c>
      <c r="T2809" s="56">
        <f>IF($B2809="","",$R2809*$S2809)</f>
        <v/>
      </c>
    </row>
    <row r="2810">
      <c r="A2810" s="20">
        <f>Тех_Движение!$A$2807</f>
        <v/>
      </c>
      <c r="B2810" s="20">
        <f>IF(Тех_Движение!$F$2807&gt;0,Тех_Движение!$I$2807,"")</f>
        <v/>
      </c>
      <c r="C2810" s="20">
        <f>IF($B2810="","",Тех_Движение!$D$2807)</f>
        <v/>
      </c>
      <c r="D2810" s="42">
        <f>IF($B2810="","",Тех_Движение!$B$2807)</f>
        <v/>
      </c>
      <c r="E2810" s="54">
        <f>IF($B2810="","",Тех_Движение!$F$2807)</f>
        <v/>
      </c>
      <c r="F2810" s="54">
        <f>IF($B2810="","",SUMIFS($E$5:$E2809,$C$5:$C2809,$C2810))</f>
        <v/>
      </c>
      <c r="G2810" s="54">
        <f>IF($B2810="","",MAX(0,$E2810-MAX(0,SUMIFS(Тех_Движение!$G$2:$G$5111,Тех_Движение!$D$2:$D$5111,$C2810,Тех_Движение!$B$2:$B$5111,"&lt;="&amp;Настройки!$B$5-1)-$F2810)))</f>
        <v/>
      </c>
      <c r="H2810" s="54">
        <f>IF($B2810="","",IF(AND($D2810&gt;=Настройки!$B$5,$D2810&lt;=Настройки!$B$6),$E2810,0))</f>
        <v/>
      </c>
      <c r="I2810" s="54">
        <f>IF($B2810="","",$G2810+$H2810-$J2810)</f>
        <v/>
      </c>
      <c r="J2810" s="54">
        <f>IF($B2810="","",MAX(0,$E2810-MAX(0,SUMIFS(Тех_Движение!$G$2:$G$5111,Тех_Движение!$D$2:$D$5111,$C2810,Тех_Движение!$B$2:$B$5111,"&lt;="&amp;Настройки!$B$6)-$F2810)))</f>
        <v/>
      </c>
      <c r="K2810" s="54">
        <f>IF(OR($B2810="",K$3&lt;$D2810+Настройки!$B$7),0,MAX(0,$E2810-MAX(0,SUMIFS(Тех_Движение!$G$2:$G$5111,Тех_Движение!$D$2:$D$5111,$C2810,Тех_Движение!$B$2:$B$5111,"&lt;="&amp;K$3)-$F2810)))</f>
        <v/>
      </c>
      <c r="L2810" s="54">
        <f>IF(OR($B2810="",L$3&lt;$D2810+Настройки!$B$7),0,MAX(0,$E2810-MAX(0,SUMIFS(Тех_Движение!$G$2:$G$5111,Тех_Движение!$D$2:$D$5111,$C2810,Тех_Движение!$B$2:$B$5111,"&lt;="&amp;L$3)-$F2810)))</f>
        <v/>
      </c>
      <c r="M2810" s="54">
        <f>IF(OR($B2810="",M$3&lt;$D2810+Настройки!$B$7),0,MAX(0,$E2810-MAX(0,SUMIFS(Тех_Движение!$G$2:$G$5111,Тех_Движение!$D$2:$D$5111,$C2810,Тех_Движение!$B$2:$B$5111,"&lt;="&amp;M$3)-$F2810)))</f>
        <v/>
      </c>
      <c r="N2810" s="54">
        <f>IF(OR($B2810="",N$3&lt;$D2810+Настройки!$B$7),0,MAX(0,$E2810-MAX(0,SUMIFS(Тех_Движение!$G$2:$G$5111,Тех_Движение!$D$2:$D$5111,$C2810,Тех_Движение!$B$2:$B$5111,"&lt;="&amp;N$3)-$F2810)))</f>
        <v/>
      </c>
      <c r="O2810" s="54">
        <f>IF(OR($B2810="",O$3&lt;$D2810+Настройки!$B$7),0,MAX(0,$E2810-MAX(0,SUMIFS(Тех_Движение!$G$2:$G$5111,Тех_Движение!$D$2:$D$5111,$C2810,Тех_Движение!$B$2:$B$5111,"&lt;="&amp;O$3)-$F2810)))</f>
        <v/>
      </c>
      <c r="P2810" s="54">
        <f>IF(OR($B2810="",P$3&lt;$D2810+Настройки!$B$7),0,MAX(0,$E2810-MAX(0,SUMIFS(Тех_Движение!$G$2:$G$5111,Тех_Движение!$D$2:$D$5111,$C2810,Тех_Движение!$B$2:$B$5111,"&lt;="&amp;P$3)-$F2810)))</f>
        <v/>
      </c>
      <c r="Q2810" s="54">
        <f>IF(OR($B2810="",Q$3&lt;$D2810+Настройки!$B$7),0,MAX(0,$E2810-MAX(0,SUMIFS(Тех_Движение!$G$2:$G$5111,Тех_Движение!$D$2:$D$5111,$C2810,Тех_Движение!$B$2:$B$5111,"&lt;="&amp;Q$3)-$F2810)))</f>
        <v/>
      </c>
      <c r="R2810" s="54">
        <f>IF($B2810="","",SUM($K2810:$Q2810))</f>
        <v/>
      </c>
      <c r="S2810" s="56">
        <f>IF($B2810="","",VLOOKUP($C2810,Настройки!$A$11:$L$17,9,FALSE))</f>
        <v/>
      </c>
      <c r="T2810" s="56">
        <f>IF($B2810="","",$R2810*$S2810)</f>
        <v/>
      </c>
    </row>
    <row r="2811">
      <c r="A2811" s="20">
        <f>Тех_Движение!$A$2808</f>
        <v/>
      </c>
      <c r="B2811" s="20">
        <f>IF(Тех_Движение!$F$2808&gt;0,Тех_Движение!$I$2808,"")</f>
        <v/>
      </c>
      <c r="C2811" s="20">
        <f>IF($B2811="","",Тех_Движение!$D$2808)</f>
        <v/>
      </c>
      <c r="D2811" s="42">
        <f>IF($B2811="","",Тех_Движение!$B$2808)</f>
        <v/>
      </c>
      <c r="E2811" s="54">
        <f>IF($B2811="","",Тех_Движение!$F$2808)</f>
        <v/>
      </c>
      <c r="F2811" s="54">
        <f>IF($B2811="","",SUMIFS($E$5:$E2810,$C$5:$C2810,$C2811))</f>
        <v/>
      </c>
      <c r="G2811" s="54">
        <f>IF($B2811="","",MAX(0,$E2811-MAX(0,SUMIFS(Тех_Движение!$G$2:$G$5111,Тех_Движение!$D$2:$D$5111,$C2811,Тех_Движение!$B$2:$B$5111,"&lt;="&amp;Настройки!$B$5-1)-$F2811)))</f>
        <v/>
      </c>
      <c r="H2811" s="54">
        <f>IF($B2811="","",IF(AND($D2811&gt;=Настройки!$B$5,$D2811&lt;=Настройки!$B$6),$E2811,0))</f>
        <v/>
      </c>
      <c r="I2811" s="54">
        <f>IF($B2811="","",$G2811+$H2811-$J2811)</f>
        <v/>
      </c>
      <c r="J2811" s="54">
        <f>IF($B2811="","",MAX(0,$E2811-MAX(0,SUMIFS(Тех_Движение!$G$2:$G$5111,Тех_Движение!$D$2:$D$5111,$C2811,Тех_Движение!$B$2:$B$5111,"&lt;="&amp;Настройки!$B$6)-$F2811)))</f>
        <v/>
      </c>
      <c r="K2811" s="54">
        <f>IF(OR($B2811="",K$3&lt;$D2811+Настройки!$B$7),0,MAX(0,$E2811-MAX(0,SUMIFS(Тех_Движение!$G$2:$G$5111,Тех_Движение!$D$2:$D$5111,$C2811,Тех_Движение!$B$2:$B$5111,"&lt;="&amp;K$3)-$F2811)))</f>
        <v/>
      </c>
      <c r="L2811" s="54">
        <f>IF(OR($B2811="",L$3&lt;$D2811+Настройки!$B$7),0,MAX(0,$E2811-MAX(0,SUMIFS(Тех_Движение!$G$2:$G$5111,Тех_Движение!$D$2:$D$5111,$C2811,Тех_Движение!$B$2:$B$5111,"&lt;="&amp;L$3)-$F2811)))</f>
        <v/>
      </c>
      <c r="M2811" s="54">
        <f>IF(OR($B2811="",M$3&lt;$D2811+Настройки!$B$7),0,MAX(0,$E2811-MAX(0,SUMIFS(Тех_Движение!$G$2:$G$5111,Тех_Движение!$D$2:$D$5111,$C2811,Тех_Движение!$B$2:$B$5111,"&lt;="&amp;M$3)-$F2811)))</f>
        <v/>
      </c>
      <c r="N2811" s="54">
        <f>IF(OR($B2811="",N$3&lt;$D2811+Настройки!$B$7),0,MAX(0,$E2811-MAX(0,SUMIFS(Тех_Движение!$G$2:$G$5111,Тех_Движение!$D$2:$D$5111,$C2811,Тех_Движение!$B$2:$B$5111,"&lt;="&amp;N$3)-$F2811)))</f>
        <v/>
      </c>
      <c r="O2811" s="54">
        <f>IF(OR($B2811="",O$3&lt;$D2811+Настройки!$B$7),0,MAX(0,$E2811-MAX(0,SUMIFS(Тех_Движение!$G$2:$G$5111,Тех_Движение!$D$2:$D$5111,$C2811,Тех_Движение!$B$2:$B$5111,"&lt;="&amp;O$3)-$F2811)))</f>
        <v/>
      </c>
      <c r="P2811" s="54">
        <f>IF(OR($B2811="",P$3&lt;$D2811+Настройки!$B$7),0,MAX(0,$E2811-MAX(0,SUMIFS(Тех_Движение!$G$2:$G$5111,Тех_Движение!$D$2:$D$5111,$C2811,Тех_Движение!$B$2:$B$5111,"&lt;="&amp;P$3)-$F2811)))</f>
        <v/>
      </c>
      <c r="Q2811" s="54">
        <f>IF(OR($B2811="",Q$3&lt;$D2811+Настройки!$B$7),0,MAX(0,$E2811-MAX(0,SUMIFS(Тех_Движение!$G$2:$G$5111,Тех_Движение!$D$2:$D$5111,$C2811,Тех_Движение!$B$2:$B$5111,"&lt;="&amp;Q$3)-$F2811)))</f>
        <v/>
      </c>
      <c r="R2811" s="54">
        <f>IF($B2811="","",SUM($K2811:$Q2811))</f>
        <v/>
      </c>
      <c r="S2811" s="56">
        <f>IF($B2811="","",VLOOKUP($C2811,Настройки!$A$11:$L$17,9,FALSE))</f>
        <v/>
      </c>
      <c r="T2811" s="56">
        <f>IF($B2811="","",$R2811*$S2811)</f>
        <v/>
      </c>
    </row>
    <row r="2812">
      <c r="A2812" s="20">
        <f>Тех_Движение!$A$2809</f>
        <v/>
      </c>
      <c r="B2812" s="20">
        <f>IF(Тех_Движение!$F$2809&gt;0,Тех_Движение!$I$2809,"")</f>
        <v/>
      </c>
      <c r="C2812" s="20">
        <f>IF($B2812="","",Тех_Движение!$D$2809)</f>
        <v/>
      </c>
      <c r="D2812" s="42">
        <f>IF($B2812="","",Тех_Движение!$B$2809)</f>
        <v/>
      </c>
      <c r="E2812" s="54">
        <f>IF($B2812="","",Тех_Движение!$F$2809)</f>
        <v/>
      </c>
      <c r="F2812" s="54">
        <f>IF($B2812="","",SUMIFS($E$5:$E2811,$C$5:$C2811,$C2812))</f>
        <v/>
      </c>
      <c r="G2812" s="54">
        <f>IF($B2812="","",MAX(0,$E2812-MAX(0,SUMIFS(Тех_Движение!$G$2:$G$5111,Тех_Движение!$D$2:$D$5111,$C2812,Тех_Движение!$B$2:$B$5111,"&lt;="&amp;Настройки!$B$5-1)-$F2812)))</f>
        <v/>
      </c>
      <c r="H2812" s="54">
        <f>IF($B2812="","",IF(AND($D2812&gt;=Настройки!$B$5,$D2812&lt;=Настройки!$B$6),$E2812,0))</f>
        <v/>
      </c>
      <c r="I2812" s="54">
        <f>IF($B2812="","",$G2812+$H2812-$J2812)</f>
        <v/>
      </c>
      <c r="J2812" s="54">
        <f>IF($B2812="","",MAX(0,$E2812-MAX(0,SUMIFS(Тех_Движение!$G$2:$G$5111,Тех_Движение!$D$2:$D$5111,$C2812,Тех_Движение!$B$2:$B$5111,"&lt;="&amp;Настройки!$B$6)-$F2812)))</f>
        <v/>
      </c>
      <c r="K2812" s="54">
        <f>IF(OR($B2812="",K$3&lt;$D2812+Настройки!$B$7),0,MAX(0,$E2812-MAX(0,SUMIFS(Тех_Движение!$G$2:$G$5111,Тех_Движение!$D$2:$D$5111,$C2812,Тех_Движение!$B$2:$B$5111,"&lt;="&amp;K$3)-$F2812)))</f>
        <v/>
      </c>
      <c r="L2812" s="54">
        <f>IF(OR($B2812="",L$3&lt;$D2812+Настройки!$B$7),0,MAX(0,$E2812-MAX(0,SUMIFS(Тех_Движение!$G$2:$G$5111,Тех_Движение!$D$2:$D$5111,$C2812,Тех_Движение!$B$2:$B$5111,"&lt;="&amp;L$3)-$F2812)))</f>
        <v/>
      </c>
      <c r="M2812" s="54">
        <f>IF(OR($B2812="",M$3&lt;$D2812+Настройки!$B$7),0,MAX(0,$E2812-MAX(0,SUMIFS(Тех_Движение!$G$2:$G$5111,Тех_Движение!$D$2:$D$5111,$C2812,Тех_Движение!$B$2:$B$5111,"&lt;="&amp;M$3)-$F2812)))</f>
        <v/>
      </c>
      <c r="N2812" s="54">
        <f>IF(OR($B2812="",N$3&lt;$D2812+Настройки!$B$7),0,MAX(0,$E2812-MAX(0,SUMIFS(Тех_Движение!$G$2:$G$5111,Тех_Движение!$D$2:$D$5111,$C2812,Тех_Движение!$B$2:$B$5111,"&lt;="&amp;N$3)-$F2812)))</f>
        <v/>
      </c>
      <c r="O2812" s="54">
        <f>IF(OR($B2812="",O$3&lt;$D2812+Настройки!$B$7),0,MAX(0,$E2812-MAX(0,SUMIFS(Тех_Движение!$G$2:$G$5111,Тех_Движение!$D$2:$D$5111,$C2812,Тех_Движение!$B$2:$B$5111,"&lt;="&amp;O$3)-$F2812)))</f>
        <v/>
      </c>
      <c r="P2812" s="54">
        <f>IF(OR($B2812="",P$3&lt;$D2812+Настройки!$B$7),0,MAX(0,$E2812-MAX(0,SUMIFS(Тех_Движение!$G$2:$G$5111,Тех_Движение!$D$2:$D$5111,$C2812,Тех_Движение!$B$2:$B$5111,"&lt;="&amp;P$3)-$F2812)))</f>
        <v/>
      </c>
      <c r="Q2812" s="54">
        <f>IF(OR($B2812="",Q$3&lt;$D2812+Настройки!$B$7),0,MAX(0,$E2812-MAX(0,SUMIFS(Тех_Движение!$G$2:$G$5111,Тех_Движение!$D$2:$D$5111,$C2812,Тех_Движение!$B$2:$B$5111,"&lt;="&amp;Q$3)-$F2812)))</f>
        <v/>
      </c>
      <c r="R2812" s="54">
        <f>IF($B2812="","",SUM($K2812:$Q2812))</f>
        <v/>
      </c>
      <c r="S2812" s="56">
        <f>IF($B2812="","",VLOOKUP($C2812,Настройки!$A$11:$L$17,9,FALSE))</f>
        <v/>
      </c>
      <c r="T2812" s="56">
        <f>IF($B2812="","",$R2812*$S2812)</f>
        <v/>
      </c>
    </row>
    <row r="2813">
      <c r="A2813" s="20">
        <f>Тех_Движение!$A$2810</f>
        <v/>
      </c>
      <c r="B2813" s="20">
        <f>IF(Тех_Движение!$F$2810&gt;0,Тех_Движение!$I$2810,"")</f>
        <v/>
      </c>
      <c r="C2813" s="20">
        <f>IF($B2813="","",Тех_Движение!$D$2810)</f>
        <v/>
      </c>
      <c r="D2813" s="42">
        <f>IF($B2813="","",Тех_Движение!$B$2810)</f>
        <v/>
      </c>
      <c r="E2813" s="54">
        <f>IF($B2813="","",Тех_Движение!$F$2810)</f>
        <v/>
      </c>
      <c r="F2813" s="54">
        <f>IF($B2813="","",SUMIFS($E$5:$E2812,$C$5:$C2812,$C2813))</f>
        <v/>
      </c>
      <c r="G2813" s="54">
        <f>IF($B2813="","",MAX(0,$E2813-MAX(0,SUMIFS(Тех_Движение!$G$2:$G$5111,Тех_Движение!$D$2:$D$5111,$C2813,Тех_Движение!$B$2:$B$5111,"&lt;="&amp;Настройки!$B$5-1)-$F2813)))</f>
        <v/>
      </c>
      <c r="H2813" s="54">
        <f>IF($B2813="","",IF(AND($D2813&gt;=Настройки!$B$5,$D2813&lt;=Настройки!$B$6),$E2813,0))</f>
        <v/>
      </c>
      <c r="I2813" s="54">
        <f>IF($B2813="","",$G2813+$H2813-$J2813)</f>
        <v/>
      </c>
      <c r="J2813" s="54">
        <f>IF($B2813="","",MAX(0,$E2813-MAX(0,SUMIFS(Тех_Движение!$G$2:$G$5111,Тех_Движение!$D$2:$D$5111,$C2813,Тех_Движение!$B$2:$B$5111,"&lt;="&amp;Настройки!$B$6)-$F2813)))</f>
        <v/>
      </c>
      <c r="K2813" s="54">
        <f>IF(OR($B2813="",K$3&lt;$D2813+Настройки!$B$7),0,MAX(0,$E2813-MAX(0,SUMIFS(Тех_Движение!$G$2:$G$5111,Тех_Движение!$D$2:$D$5111,$C2813,Тех_Движение!$B$2:$B$5111,"&lt;="&amp;K$3)-$F2813)))</f>
        <v/>
      </c>
      <c r="L2813" s="54">
        <f>IF(OR($B2813="",L$3&lt;$D2813+Настройки!$B$7),0,MAX(0,$E2813-MAX(0,SUMIFS(Тех_Движение!$G$2:$G$5111,Тех_Движение!$D$2:$D$5111,$C2813,Тех_Движение!$B$2:$B$5111,"&lt;="&amp;L$3)-$F2813)))</f>
        <v/>
      </c>
      <c r="M2813" s="54">
        <f>IF(OR($B2813="",M$3&lt;$D2813+Настройки!$B$7),0,MAX(0,$E2813-MAX(0,SUMIFS(Тех_Движение!$G$2:$G$5111,Тех_Движение!$D$2:$D$5111,$C2813,Тех_Движение!$B$2:$B$5111,"&lt;="&amp;M$3)-$F2813)))</f>
        <v/>
      </c>
      <c r="N2813" s="54">
        <f>IF(OR($B2813="",N$3&lt;$D2813+Настройки!$B$7),0,MAX(0,$E2813-MAX(0,SUMIFS(Тех_Движение!$G$2:$G$5111,Тех_Движение!$D$2:$D$5111,$C2813,Тех_Движение!$B$2:$B$5111,"&lt;="&amp;N$3)-$F2813)))</f>
        <v/>
      </c>
      <c r="O2813" s="54">
        <f>IF(OR($B2813="",O$3&lt;$D2813+Настройки!$B$7),0,MAX(0,$E2813-MAX(0,SUMIFS(Тех_Движение!$G$2:$G$5111,Тех_Движение!$D$2:$D$5111,$C2813,Тех_Движение!$B$2:$B$5111,"&lt;="&amp;O$3)-$F2813)))</f>
        <v/>
      </c>
      <c r="P2813" s="54">
        <f>IF(OR($B2813="",P$3&lt;$D2813+Настройки!$B$7),0,MAX(0,$E2813-MAX(0,SUMIFS(Тех_Движение!$G$2:$G$5111,Тех_Движение!$D$2:$D$5111,$C2813,Тех_Движение!$B$2:$B$5111,"&lt;="&amp;P$3)-$F2813)))</f>
        <v/>
      </c>
      <c r="Q2813" s="54">
        <f>IF(OR($B2813="",Q$3&lt;$D2813+Настройки!$B$7),0,MAX(0,$E2813-MAX(0,SUMIFS(Тех_Движение!$G$2:$G$5111,Тех_Движение!$D$2:$D$5111,$C2813,Тех_Движение!$B$2:$B$5111,"&lt;="&amp;Q$3)-$F2813)))</f>
        <v/>
      </c>
      <c r="R2813" s="54">
        <f>IF($B2813="","",SUM($K2813:$Q2813))</f>
        <v/>
      </c>
      <c r="S2813" s="56">
        <f>IF($B2813="","",VLOOKUP($C2813,Настройки!$A$11:$L$17,9,FALSE))</f>
        <v/>
      </c>
      <c r="T2813" s="56">
        <f>IF($B2813="","",$R2813*$S2813)</f>
        <v/>
      </c>
    </row>
    <row r="2814">
      <c r="A2814" s="20">
        <f>Тех_Движение!$A$2811</f>
        <v/>
      </c>
      <c r="B2814" s="20">
        <f>IF(Тех_Движение!$F$2811&gt;0,Тех_Движение!$I$2811,"")</f>
        <v/>
      </c>
      <c r="C2814" s="20">
        <f>IF($B2814="","",Тех_Движение!$D$2811)</f>
        <v/>
      </c>
      <c r="D2814" s="42">
        <f>IF($B2814="","",Тех_Движение!$B$2811)</f>
        <v/>
      </c>
      <c r="E2814" s="54">
        <f>IF($B2814="","",Тех_Движение!$F$2811)</f>
        <v/>
      </c>
      <c r="F2814" s="54">
        <f>IF($B2814="","",SUMIFS($E$5:$E2813,$C$5:$C2813,$C2814))</f>
        <v/>
      </c>
      <c r="G2814" s="54">
        <f>IF($B2814="","",MAX(0,$E2814-MAX(0,SUMIFS(Тех_Движение!$G$2:$G$5111,Тех_Движение!$D$2:$D$5111,$C2814,Тех_Движение!$B$2:$B$5111,"&lt;="&amp;Настройки!$B$5-1)-$F2814)))</f>
        <v/>
      </c>
      <c r="H2814" s="54">
        <f>IF($B2814="","",IF(AND($D2814&gt;=Настройки!$B$5,$D2814&lt;=Настройки!$B$6),$E2814,0))</f>
        <v/>
      </c>
      <c r="I2814" s="54">
        <f>IF($B2814="","",$G2814+$H2814-$J2814)</f>
        <v/>
      </c>
      <c r="J2814" s="54">
        <f>IF($B2814="","",MAX(0,$E2814-MAX(0,SUMIFS(Тех_Движение!$G$2:$G$5111,Тех_Движение!$D$2:$D$5111,$C2814,Тех_Движение!$B$2:$B$5111,"&lt;="&amp;Настройки!$B$6)-$F2814)))</f>
        <v/>
      </c>
      <c r="K2814" s="54">
        <f>IF(OR($B2814="",K$3&lt;$D2814+Настройки!$B$7),0,MAX(0,$E2814-MAX(0,SUMIFS(Тех_Движение!$G$2:$G$5111,Тех_Движение!$D$2:$D$5111,$C2814,Тех_Движение!$B$2:$B$5111,"&lt;="&amp;K$3)-$F2814)))</f>
        <v/>
      </c>
      <c r="L2814" s="54">
        <f>IF(OR($B2814="",L$3&lt;$D2814+Настройки!$B$7),0,MAX(0,$E2814-MAX(0,SUMIFS(Тех_Движение!$G$2:$G$5111,Тех_Движение!$D$2:$D$5111,$C2814,Тех_Движение!$B$2:$B$5111,"&lt;="&amp;L$3)-$F2814)))</f>
        <v/>
      </c>
      <c r="M2814" s="54">
        <f>IF(OR($B2814="",M$3&lt;$D2814+Настройки!$B$7),0,MAX(0,$E2814-MAX(0,SUMIFS(Тех_Движение!$G$2:$G$5111,Тех_Движение!$D$2:$D$5111,$C2814,Тех_Движение!$B$2:$B$5111,"&lt;="&amp;M$3)-$F2814)))</f>
        <v/>
      </c>
      <c r="N2814" s="54">
        <f>IF(OR($B2814="",N$3&lt;$D2814+Настройки!$B$7),0,MAX(0,$E2814-MAX(0,SUMIFS(Тех_Движение!$G$2:$G$5111,Тех_Движение!$D$2:$D$5111,$C2814,Тех_Движение!$B$2:$B$5111,"&lt;="&amp;N$3)-$F2814)))</f>
        <v/>
      </c>
      <c r="O2814" s="54">
        <f>IF(OR($B2814="",O$3&lt;$D2814+Настройки!$B$7),0,MAX(0,$E2814-MAX(0,SUMIFS(Тех_Движение!$G$2:$G$5111,Тех_Движение!$D$2:$D$5111,$C2814,Тех_Движение!$B$2:$B$5111,"&lt;="&amp;O$3)-$F2814)))</f>
        <v/>
      </c>
      <c r="P2814" s="54">
        <f>IF(OR($B2814="",P$3&lt;$D2814+Настройки!$B$7),0,MAX(0,$E2814-MAX(0,SUMIFS(Тех_Движение!$G$2:$G$5111,Тех_Движение!$D$2:$D$5111,$C2814,Тех_Движение!$B$2:$B$5111,"&lt;="&amp;P$3)-$F2814)))</f>
        <v/>
      </c>
      <c r="Q2814" s="54">
        <f>IF(OR($B2814="",Q$3&lt;$D2814+Настройки!$B$7),0,MAX(0,$E2814-MAX(0,SUMIFS(Тех_Движение!$G$2:$G$5111,Тех_Движение!$D$2:$D$5111,$C2814,Тех_Движение!$B$2:$B$5111,"&lt;="&amp;Q$3)-$F2814)))</f>
        <v/>
      </c>
      <c r="R2814" s="54">
        <f>IF($B2814="","",SUM($K2814:$Q2814))</f>
        <v/>
      </c>
      <c r="S2814" s="56">
        <f>IF($B2814="","",VLOOKUP($C2814,Настройки!$A$11:$L$17,9,FALSE))</f>
        <v/>
      </c>
      <c r="T2814" s="56">
        <f>IF($B2814="","",$R2814*$S2814)</f>
        <v/>
      </c>
    </row>
    <row r="2815">
      <c r="A2815" s="20">
        <f>Тех_Движение!$A$2812</f>
        <v/>
      </c>
      <c r="B2815" s="20">
        <f>IF(Тех_Движение!$F$2812&gt;0,Тех_Движение!$I$2812,"")</f>
        <v/>
      </c>
      <c r="C2815" s="20">
        <f>IF($B2815="","",Тех_Движение!$D$2812)</f>
        <v/>
      </c>
      <c r="D2815" s="42">
        <f>IF($B2815="","",Тех_Движение!$B$2812)</f>
        <v/>
      </c>
      <c r="E2815" s="54">
        <f>IF($B2815="","",Тех_Движение!$F$2812)</f>
        <v/>
      </c>
      <c r="F2815" s="54">
        <f>IF($B2815="","",SUMIFS($E$5:$E2814,$C$5:$C2814,$C2815))</f>
        <v/>
      </c>
      <c r="G2815" s="54">
        <f>IF($B2815="","",MAX(0,$E2815-MAX(0,SUMIFS(Тех_Движение!$G$2:$G$5111,Тех_Движение!$D$2:$D$5111,$C2815,Тех_Движение!$B$2:$B$5111,"&lt;="&amp;Настройки!$B$5-1)-$F2815)))</f>
        <v/>
      </c>
      <c r="H2815" s="54">
        <f>IF($B2815="","",IF(AND($D2815&gt;=Настройки!$B$5,$D2815&lt;=Настройки!$B$6),$E2815,0))</f>
        <v/>
      </c>
      <c r="I2815" s="54">
        <f>IF($B2815="","",$G2815+$H2815-$J2815)</f>
        <v/>
      </c>
      <c r="J2815" s="54">
        <f>IF($B2815="","",MAX(0,$E2815-MAX(0,SUMIFS(Тех_Движение!$G$2:$G$5111,Тех_Движение!$D$2:$D$5111,$C2815,Тех_Движение!$B$2:$B$5111,"&lt;="&amp;Настройки!$B$6)-$F2815)))</f>
        <v/>
      </c>
      <c r="K2815" s="54">
        <f>IF(OR($B2815="",K$3&lt;$D2815+Настройки!$B$7),0,MAX(0,$E2815-MAX(0,SUMIFS(Тех_Движение!$G$2:$G$5111,Тех_Движение!$D$2:$D$5111,$C2815,Тех_Движение!$B$2:$B$5111,"&lt;="&amp;K$3)-$F2815)))</f>
        <v/>
      </c>
      <c r="L2815" s="54">
        <f>IF(OR($B2815="",L$3&lt;$D2815+Настройки!$B$7),0,MAX(0,$E2815-MAX(0,SUMIFS(Тех_Движение!$G$2:$G$5111,Тех_Движение!$D$2:$D$5111,$C2815,Тех_Движение!$B$2:$B$5111,"&lt;="&amp;L$3)-$F2815)))</f>
        <v/>
      </c>
      <c r="M2815" s="54">
        <f>IF(OR($B2815="",M$3&lt;$D2815+Настройки!$B$7),0,MAX(0,$E2815-MAX(0,SUMIFS(Тех_Движение!$G$2:$G$5111,Тех_Движение!$D$2:$D$5111,$C2815,Тех_Движение!$B$2:$B$5111,"&lt;="&amp;M$3)-$F2815)))</f>
        <v/>
      </c>
      <c r="N2815" s="54">
        <f>IF(OR($B2815="",N$3&lt;$D2815+Настройки!$B$7),0,MAX(0,$E2815-MAX(0,SUMIFS(Тех_Движение!$G$2:$G$5111,Тех_Движение!$D$2:$D$5111,$C2815,Тех_Движение!$B$2:$B$5111,"&lt;="&amp;N$3)-$F2815)))</f>
        <v/>
      </c>
      <c r="O2815" s="54">
        <f>IF(OR($B2815="",O$3&lt;$D2815+Настройки!$B$7),0,MAX(0,$E2815-MAX(0,SUMIFS(Тех_Движение!$G$2:$G$5111,Тех_Движение!$D$2:$D$5111,$C2815,Тех_Движение!$B$2:$B$5111,"&lt;="&amp;O$3)-$F2815)))</f>
        <v/>
      </c>
      <c r="P2815" s="54">
        <f>IF(OR($B2815="",P$3&lt;$D2815+Настройки!$B$7),0,MAX(0,$E2815-MAX(0,SUMIFS(Тех_Движение!$G$2:$G$5111,Тех_Движение!$D$2:$D$5111,$C2815,Тех_Движение!$B$2:$B$5111,"&lt;="&amp;P$3)-$F2815)))</f>
        <v/>
      </c>
      <c r="Q2815" s="54">
        <f>IF(OR($B2815="",Q$3&lt;$D2815+Настройки!$B$7),0,MAX(0,$E2815-MAX(0,SUMIFS(Тех_Движение!$G$2:$G$5111,Тех_Движение!$D$2:$D$5111,$C2815,Тех_Движение!$B$2:$B$5111,"&lt;="&amp;Q$3)-$F2815)))</f>
        <v/>
      </c>
      <c r="R2815" s="54">
        <f>IF($B2815="","",SUM($K2815:$Q2815))</f>
        <v/>
      </c>
      <c r="S2815" s="56">
        <f>IF($B2815="","",VLOOKUP($C2815,Настройки!$A$11:$L$17,9,FALSE))</f>
        <v/>
      </c>
      <c r="T2815" s="56">
        <f>IF($B2815="","",$R2815*$S2815)</f>
        <v/>
      </c>
    </row>
    <row r="2816">
      <c r="A2816" s="20">
        <f>Тех_Движение!$A$2813</f>
        <v/>
      </c>
      <c r="B2816" s="20">
        <f>IF(Тех_Движение!$F$2813&gt;0,Тех_Движение!$I$2813,"")</f>
        <v/>
      </c>
      <c r="C2816" s="20">
        <f>IF($B2816="","",Тех_Движение!$D$2813)</f>
        <v/>
      </c>
      <c r="D2816" s="42">
        <f>IF($B2816="","",Тех_Движение!$B$2813)</f>
        <v/>
      </c>
      <c r="E2816" s="54">
        <f>IF($B2816="","",Тех_Движение!$F$2813)</f>
        <v/>
      </c>
      <c r="F2816" s="54">
        <f>IF($B2816="","",SUMIFS($E$5:$E2815,$C$5:$C2815,$C2816))</f>
        <v/>
      </c>
      <c r="G2816" s="54">
        <f>IF($B2816="","",MAX(0,$E2816-MAX(0,SUMIFS(Тех_Движение!$G$2:$G$5111,Тех_Движение!$D$2:$D$5111,$C2816,Тех_Движение!$B$2:$B$5111,"&lt;="&amp;Настройки!$B$5-1)-$F2816)))</f>
        <v/>
      </c>
      <c r="H2816" s="54">
        <f>IF($B2816="","",IF(AND($D2816&gt;=Настройки!$B$5,$D2816&lt;=Настройки!$B$6),$E2816,0))</f>
        <v/>
      </c>
      <c r="I2816" s="54">
        <f>IF($B2816="","",$G2816+$H2816-$J2816)</f>
        <v/>
      </c>
      <c r="J2816" s="54">
        <f>IF($B2816="","",MAX(0,$E2816-MAX(0,SUMIFS(Тех_Движение!$G$2:$G$5111,Тех_Движение!$D$2:$D$5111,$C2816,Тех_Движение!$B$2:$B$5111,"&lt;="&amp;Настройки!$B$6)-$F2816)))</f>
        <v/>
      </c>
      <c r="K2816" s="54">
        <f>IF(OR($B2816="",K$3&lt;$D2816+Настройки!$B$7),0,MAX(0,$E2816-MAX(0,SUMIFS(Тех_Движение!$G$2:$G$5111,Тех_Движение!$D$2:$D$5111,$C2816,Тех_Движение!$B$2:$B$5111,"&lt;="&amp;K$3)-$F2816)))</f>
        <v/>
      </c>
      <c r="L2816" s="54">
        <f>IF(OR($B2816="",L$3&lt;$D2816+Настройки!$B$7),0,MAX(0,$E2816-MAX(0,SUMIFS(Тех_Движение!$G$2:$G$5111,Тех_Движение!$D$2:$D$5111,$C2816,Тех_Движение!$B$2:$B$5111,"&lt;="&amp;L$3)-$F2816)))</f>
        <v/>
      </c>
      <c r="M2816" s="54">
        <f>IF(OR($B2816="",M$3&lt;$D2816+Настройки!$B$7),0,MAX(0,$E2816-MAX(0,SUMIFS(Тех_Движение!$G$2:$G$5111,Тех_Движение!$D$2:$D$5111,$C2816,Тех_Движение!$B$2:$B$5111,"&lt;="&amp;M$3)-$F2816)))</f>
        <v/>
      </c>
      <c r="N2816" s="54">
        <f>IF(OR($B2816="",N$3&lt;$D2816+Настройки!$B$7),0,MAX(0,$E2816-MAX(0,SUMIFS(Тех_Движение!$G$2:$G$5111,Тех_Движение!$D$2:$D$5111,$C2816,Тех_Движение!$B$2:$B$5111,"&lt;="&amp;N$3)-$F2816)))</f>
        <v/>
      </c>
      <c r="O2816" s="54">
        <f>IF(OR($B2816="",O$3&lt;$D2816+Настройки!$B$7),0,MAX(0,$E2816-MAX(0,SUMIFS(Тех_Движение!$G$2:$G$5111,Тех_Движение!$D$2:$D$5111,$C2816,Тех_Движение!$B$2:$B$5111,"&lt;="&amp;O$3)-$F2816)))</f>
        <v/>
      </c>
      <c r="P2816" s="54">
        <f>IF(OR($B2816="",P$3&lt;$D2816+Настройки!$B$7),0,MAX(0,$E2816-MAX(0,SUMIFS(Тех_Движение!$G$2:$G$5111,Тех_Движение!$D$2:$D$5111,$C2816,Тех_Движение!$B$2:$B$5111,"&lt;="&amp;P$3)-$F2816)))</f>
        <v/>
      </c>
      <c r="Q2816" s="54">
        <f>IF(OR($B2816="",Q$3&lt;$D2816+Настройки!$B$7),0,MAX(0,$E2816-MAX(0,SUMIFS(Тех_Движение!$G$2:$G$5111,Тех_Движение!$D$2:$D$5111,$C2816,Тех_Движение!$B$2:$B$5111,"&lt;="&amp;Q$3)-$F2816)))</f>
        <v/>
      </c>
      <c r="R2816" s="54">
        <f>IF($B2816="","",SUM($K2816:$Q2816))</f>
        <v/>
      </c>
      <c r="S2816" s="56">
        <f>IF($B2816="","",VLOOKUP($C2816,Настройки!$A$11:$L$17,9,FALSE))</f>
        <v/>
      </c>
      <c r="T2816" s="56">
        <f>IF($B2816="","",$R2816*$S2816)</f>
        <v/>
      </c>
    </row>
    <row r="2817">
      <c r="A2817" s="20">
        <f>Тех_Движение!$A$2814</f>
        <v/>
      </c>
      <c r="B2817" s="20">
        <f>IF(Тех_Движение!$F$2814&gt;0,Тех_Движение!$I$2814,"")</f>
        <v/>
      </c>
      <c r="C2817" s="20">
        <f>IF($B2817="","",Тех_Движение!$D$2814)</f>
        <v/>
      </c>
      <c r="D2817" s="42">
        <f>IF($B2817="","",Тех_Движение!$B$2814)</f>
        <v/>
      </c>
      <c r="E2817" s="54">
        <f>IF($B2817="","",Тех_Движение!$F$2814)</f>
        <v/>
      </c>
      <c r="F2817" s="54">
        <f>IF($B2817="","",SUMIFS($E$5:$E2816,$C$5:$C2816,$C2817))</f>
        <v/>
      </c>
      <c r="G2817" s="54">
        <f>IF($B2817="","",MAX(0,$E2817-MAX(0,SUMIFS(Тех_Движение!$G$2:$G$5111,Тех_Движение!$D$2:$D$5111,$C2817,Тех_Движение!$B$2:$B$5111,"&lt;="&amp;Настройки!$B$5-1)-$F2817)))</f>
        <v/>
      </c>
      <c r="H2817" s="54">
        <f>IF($B2817="","",IF(AND($D2817&gt;=Настройки!$B$5,$D2817&lt;=Настройки!$B$6),$E2817,0))</f>
        <v/>
      </c>
      <c r="I2817" s="54">
        <f>IF($B2817="","",$G2817+$H2817-$J2817)</f>
        <v/>
      </c>
      <c r="J2817" s="54">
        <f>IF($B2817="","",MAX(0,$E2817-MAX(0,SUMIFS(Тех_Движение!$G$2:$G$5111,Тех_Движение!$D$2:$D$5111,$C2817,Тех_Движение!$B$2:$B$5111,"&lt;="&amp;Настройки!$B$6)-$F2817)))</f>
        <v/>
      </c>
      <c r="K2817" s="54">
        <f>IF(OR($B2817="",K$3&lt;$D2817+Настройки!$B$7),0,MAX(0,$E2817-MAX(0,SUMIFS(Тех_Движение!$G$2:$G$5111,Тех_Движение!$D$2:$D$5111,$C2817,Тех_Движение!$B$2:$B$5111,"&lt;="&amp;K$3)-$F2817)))</f>
        <v/>
      </c>
      <c r="L2817" s="54">
        <f>IF(OR($B2817="",L$3&lt;$D2817+Настройки!$B$7),0,MAX(0,$E2817-MAX(0,SUMIFS(Тех_Движение!$G$2:$G$5111,Тех_Движение!$D$2:$D$5111,$C2817,Тех_Движение!$B$2:$B$5111,"&lt;="&amp;L$3)-$F2817)))</f>
        <v/>
      </c>
      <c r="M2817" s="54">
        <f>IF(OR($B2817="",M$3&lt;$D2817+Настройки!$B$7),0,MAX(0,$E2817-MAX(0,SUMIFS(Тех_Движение!$G$2:$G$5111,Тех_Движение!$D$2:$D$5111,$C2817,Тех_Движение!$B$2:$B$5111,"&lt;="&amp;M$3)-$F2817)))</f>
        <v/>
      </c>
      <c r="N2817" s="54">
        <f>IF(OR($B2817="",N$3&lt;$D2817+Настройки!$B$7),0,MAX(0,$E2817-MAX(0,SUMIFS(Тех_Движение!$G$2:$G$5111,Тех_Движение!$D$2:$D$5111,$C2817,Тех_Движение!$B$2:$B$5111,"&lt;="&amp;N$3)-$F2817)))</f>
        <v/>
      </c>
      <c r="O2817" s="54">
        <f>IF(OR($B2817="",O$3&lt;$D2817+Настройки!$B$7),0,MAX(0,$E2817-MAX(0,SUMIFS(Тех_Движение!$G$2:$G$5111,Тех_Движение!$D$2:$D$5111,$C2817,Тех_Движение!$B$2:$B$5111,"&lt;="&amp;O$3)-$F2817)))</f>
        <v/>
      </c>
      <c r="P2817" s="54">
        <f>IF(OR($B2817="",P$3&lt;$D2817+Настройки!$B$7),0,MAX(0,$E2817-MAX(0,SUMIFS(Тех_Движение!$G$2:$G$5111,Тех_Движение!$D$2:$D$5111,$C2817,Тех_Движение!$B$2:$B$5111,"&lt;="&amp;P$3)-$F2817)))</f>
        <v/>
      </c>
      <c r="Q2817" s="54">
        <f>IF(OR($B2817="",Q$3&lt;$D2817+Настройки!$B$7),0,MAX(0,$E2817-MAX(0,SUMIFS(Тех_Движение!$G$2:$G$5111,Тех_Движение!$D$2:$D$5111,$C2817,Тех_Движение!$B$2:$B$5111,"&lt;="&amp;Q$3)-$F2817)))</f>
        <v/>
      </c>
      <c r="R2817" s="54">
        <f>IF($B2817="","",SUM($K2817:$Q2817))</f>
        <v/>
      </c>
      <c r="S2817" s="56">
        <f>IF($B2817="","",VLOOKUP($C2817,Настройки!$A$11:$L$17,9,FALSE))</f>
        <v/>
      </c>
      <c r="T2817" s="56">
        <f>IF($B2817="","",$R2817*$S2817)</f>
        <v/>
      </c>
    </row>
    <row r="2818">
      <c r="A2818" s="20">
        <f>Тех_Движение!$A$2815</f>
        <v/>
      </c>
      <c r="B2818" s="20">
        <f>IF(Тех_Движение!$F$2815&gt;0,Тех_Движение!$I$2815,"")</f>
        <v/>
      </c>
      <c r="C2818" s="20">
        <f>IF($B2818="","",Тех_Движение!$D$2815)</f>
        <v/>
      </c>
      <c r="D2818" s="42">
        <f>IF($B2818="","",Тех_Движение!$B$2815)</f>
        <v/>
      </c>
      <c r="E2818" s="54">
        <f>IF($B2818="","",Тех_Движение!$F$2815)</f>
        <v/>
      </c>
      <c r="F2818" s="54">
        <f>IF($B2818="","",SUMIFS($E$5:$E2817,$C$5:$C2817,$C2818))</f>
        <v/>
      </c>
      <c r="G2818" s="54">
        <f>IF($B2818="","",MAX(0,$E2818-MAX(0,SUMIFS(Тех_Движение!$G$2:$G$5111,Тех_Движение!$D$2:$D$5111,$C2818,Тех_Движение!$B$2:$B$5111,"&lt;="&amp;Настройки!$B$5-1)-$F2818)))</f>
        <v/>
      </c>
      <c r="H2818" s="54">
        <f>IF($B2818="","",IF(AND($D2818&gt;=Настройки!$B$5,$D2818&lt;=Настройки!$B$6),$E2818,0))</f>
        <v/>
      </c>
      <c r="I2818" s="54">
        <f>IF($B2818="","",$G2818+$H2818-$J2818)</f>
        <v/>
      </c>
      <c r="J2818" s="54">
        <f>IF($B2818="","",MAX(0,$E2818-MAX(0,SUMIFS(Тех_Движение!$G$2:$G$5111,Тех_Движение!$D$2:$D$5111,$C2818,Тех_Движение!$B$2:$B$5111,"&lt;="&amp;Настройки!$B$6)-$F2818)))</f>
        <v/>
      </c>
      <c r="K2818" s="54">
        <f>IF(OR($B2818="",K$3&lt;$D2818+Настройки!$B$7),0,MAX(0,$E2818-MAX(0,SUMIFS(Тех_Движение!$G$2:$G$5111,Тех_Движение!$D$2:$D$5111,$C2818,Тех_Движение!$B$2:$B$5111,"&lt;="&amp;K$3)-$F2818)))</f>
        <v/>
      </c>
      <c r="L2818" s="54">
        <f>IF(OR($B2818="",L$3&lt;$D2818+Настройки!$B$7),0,MAX(0,$E2818-MAX(0,SUMIFS(Тех_Движение!$G$2:$G$5111,Тех_Движение!$D$2:$D$5111,$C2818,Тех_Движение!$B$2:$B$5111,"&lt;="&amp;L$3)-$F2818)))</f>
        <v/>
      </c>
      <c r="M2818" s="54">
        <f>IF(OR($B2818="",M$3&lt;$D2818+Настройки!$B$7),0,MAX(0,$E2818-MAX(0,SUMIFS(Тех_Движение!$G$2:$G$5111,Тех_Движение!$D$2:$D$5111,$C2818,Тех_Движение!$B$2:$B$5111,"&lt;="&amp;M$3)-$F2818)))</f>
        <v/>
      </c>
      <c r="N2818" s="54">
        <f>IF(OR($B2818="",N$3&lt;$D2818+Настройки!$B$7),0,MAX(0,$E2818-MAX(0,SUMIFS(Тех_Движение!$G$2:$G$5111,Тех_Движение!$D$2:$D$5111,$C2818,Тех_Движение!$B$2:$B$5111,"&lt;="&amp;N$3)-$F2818)))</f>
        <v/>
      </c>
      <c r="O2818" s="54">
        <f>IF(OR($B2818="",O$3&lt;$D2818+Настройки!$B$7),0,MAX(0,$E2818-MAX(0,SUMIFS(Тех_Движение!$G$2:$G$5111,Тех_Движение!$D$2:$D$5111,$C2818,Тех_Движение!$B$2:$B$5111,"&lt;="&amp;O$3)-$F2818)))</f>
        <v/>
      </c>
      <c r="P2818" s="54">
        <f>IF(OR($B2818="",P$3&lt;$D2818+Настройки!$B$7),0,MAX(0,$E2818-MAX(0,SUMIFS(Тех_Движение!$G$2:$G$5111,Тех_Движение!$D$2:$D$5111,$C2818,Тех_Движение!$B$2:$B$5111,"&lt;="&amp;P$3)-$F2818)))</f>
        <v/>
      </c>
      <c r="Q2818" s="54">
        <f>IF(OR($B2818="",Q$3&lt;$D2818+Настройки!$B$7),0,MAX(0,$E2818-MAX(0,SUMIFS(Тех_Движение!$G$2:$G$5111,Тех_Движение!$D$2:$D$5111,$C2818,Тех_Движение!$B$2:$B$5111,"&lt;="&amp;Q$3)-$F2818)))</f>
        <v/>
      </c>
      <c r="R2818" s="54">
        <f>IF($B2818="","",SUM($K2818:$Q2818))</f>
        <v/>
      </c>
      <c r="S2818" s="56">
        <f>IF($B2818="","",VLOOKUP($C2818,Настройки!$A$11:$L$17,9,FALSE))</f>
        <v/>
      </c>
      <c r="T2818" s="56">
        <f>IF($B2818="","",$R2818*$S2818)</f>
        <v/>
      </c>
    </row>
    <row r="2819">
      <c r="A2819" s="20">
        <f>Тех_Движение!$A$2816</f>
        <v/>
      </c>
      <c r="B2819" s="20">
        <f>IF(Тех_Движение!$F$2816&gt;0,Тех_Движение!$I$2816,"")</f>
        <v/>
      </c>
      <c r="C2819" s="20">
        <f>IF($B2819="","",Тех_Движение!$D$2816)</f>
        <v/>
      </c>
      <c r="D2819" s="42">
        <f>IF($B2819="","",Тех_Движение!$B$2816)</f>
        <v/>
      </c>
      <c r="E2819" s="54">
        <f>IF($B2819="","",Тех_Движение!$F$2816)</f>
        <v/>
      </c>
      <c r="F2819" s="54">
        <f>IF($B2819="","",SUMIFS($E$5:$E2818,$C$5:$C2818,$C2819))</f>
        <v/>
      </c>
      <c r="G2819" s="54">
        <f>IF($B2819="","",MAX(0,$E2819-MAX(0,SUMIFS(Тех_Движение!$G$2:$G$5111,Тех_Движение!$D$2:$D$5111,$C2819,Тех_Движение!$B$2:$B$5111,"&lt;="&amp;Настройки!$B$5-1)-$F2819)))</f>
        <v/>
      </c>
      <c r="H2819" s="54">
        <f>IF($B2819="","",IF(AND($D2819&gt;=Настройки!$B$5,$D2819&lt;=Настройки!$B$6),$E2819,0))</f>
        <v/>
      </c>
      <c r="I2819" s="54">
        <f>IF($B2819="","",$G2819+$H2819-$J2819)</f>
        <v/>
      </c>
      <c r="J2819" s="54">
        <f>IF($B2819="","",MAX(0,$E2819-MAX(0,SUMIFS(Тех_Движение!$G$2:$G$5111,Тех_Движение!$D$2:$D$5111,$C2819,Тех_Движение!$B$2:$B$5111,"&lt;="&amp;Настройки!$B$6)-$F2819)))</f>
        <v/>
      </c>
      <c r="K2819" s="54">
        <f>IF(OR($B2819="",K$3&lt;$D2819+Настройки!$B$7),0,MAX(0,$E2819-MAX(0,SUMIFS(Тех_Движение!$G$2:$G$5111,Тех_Движение!$D$2:$D$5111,$C2819,Тех_Движение!$B$2:$B$5111,"&lt;="&amp;K$3)-$F2819)))</f>
        <v/>
      </c>
      <c r="L2819" s="54">
        <f>IF(OR($B2819="",L$3&lt;$D2819+Настройки!$B$7),0,MAX(0,$E2819-MAX(0,SUMIFS(Тех_Движение!$G$2:$G$5111,Тех_Движение!$D$2:$D$5111,$C2819,Тех_Движение!$B$2:$B$5111,"&lt;="&amp;L$3)-$F2819)))</f>
        <v/>
      </c>
      <c r="M2819" s="54">
        <f>IF(OR($B2819="",M$3&lt;$D2819+Настройки!$B$7),0,MAX(0,$E2819-MAX(0,SUMIFS(Тех_Движение!$G$2:$G$5111,Тех_Движение!$D$2:$D$5111,$C2819,Тех_Движение!$B$2:$B$5111,"&lt;="&amp;M$3)-$F2819)))</f>
        <v/>
      </c>
      <c r="N2819" s="54">
        <f>IF(OR($B2819="",N$3&lt;$D2819+Настройки!$B$7),0,MAX(0,$E2819-MAX(0,SUMIFS(Тех_Движение!$G$2:$G$5111,Тех_Движение!$D$2:$D$5111,$C2819,Тех_Движение!$B$2:$B$5111,"&lt;="&amp;N$3)-$F2819)))</f>
        <v/>
      </c>
      <c r="O2819" s="54">
        <f>IF(OR($B2819="",O$3&lt;$D2819+Настройки!$B$7),0,MAX(0,$E2819-MAX(0,SUMIFS(Тех_Движение!$G$2:$G$5111,Тех_Движение!$D$2:$D$5111,$C2819,Тех_Движение!$B$2:$B$5111,"&lt;="&amp;O$3)-$F2819)))</f>
        <v/>
      </c>
      <c r="P2819" s="54">
        <f>IF(OR($B2819="",P$3&lt;$D2819+Настройки!$B$7),0,MAX(0,$E2819-MAX(0,SUMIFS(Тех_Движение!$G$2:$G$5111,Тех_Движение!$D$2:$D$5111,$C2819,Тех_Движение!$B$2:$B$5111,"&lt;="&amp;P$3)-$F2819)))</f>
        <v/>
      </c>
      <c r="Q2819" s="54">
        <f>IF(OR($B2819="",Q$3&lt;$D2819+Настройки!$B$7),0,MAX(0,$E2819-MAX(0,SUMIFS(Тех_Движение!$G$2:$G$5111,Тех_Движение!$D$2:$D$5111,$C2819,Тех_Движение!$B$2:$B$5111,"&lt;="&amp;Q$3)-$F2819)))</f>
        <v/>
      </c>
      <c r="R2819" s="54">
        <f>IF($B2819="","",SUM($K2819:$Q2819))</f>
        <v/>
      </c>
      <c r="S2819" s="56">
        <f>IF($B2819="","",VLOOKUP($C2819,Настройки!$A$11:$L$17,9,FALSE))</f>
        <v/>
      </c>
      <c r="T2819" s="56">
        <f>IF($B2819="","",$R2819*$S2819)</f>
        <v/>
      </c>
    </row>
    <row r="2820">
      <c r="A2820" s="20">
        <f>Тех_Движение!$A$2817</f>
        <v/>
      </c>
      <c r="B2820" s="20">
        <f>IF(Тех_Движение!$F$2817&gt;0,Тех_Движение!$I$2817,"")</f>
        <v/>
      </c>
      <c r="C2820" s="20">
        <f>IF($B2820="","",Тех_Движение!$D$2817)</f>
        <v/>
      </c>
      <c r="D2820" s="42">
        <f>IF($B2820="","",Тех_Движение!$B$2817)</f>
        <v/>
      </c>
      <c r="E2820" s="54">
        <f>IF($B2820="","",Тех_Движение!$F$2817)</f>
        <v/>
      </c>
      <c r="F2820" s="54">
        <f>IF($B2820="","",SUMIFS($E$5:$E2819,$C$5:$C2819,$C2820))</f>
        <v/>
      </c>
      <c r="G2820" s="54">
        <f>IF($B2820="","",MAX(0,$E2820-MAX(0,SUMIFS(Тех_Движение!$G$2:$G$5111,Тех_Движение!$D$2:$D$5111,$C2820,Тех_Движение!$B$2:$B$5111,"&lt;="&amp;Настройки!$B$5-1)-$F2820)))</f>
        <v/>
      </c>
      <c r="H2820" s="54">
        <f>IF($B2820="","",IF(AND($D2820&gt;=Настройки!$B$5,$D2820&lt;=Настройки!$B$6),$E2820,0))</f>
        <v/>
      </c>
      <c r="I2820" s="54">
        <f>IF($B2820="","",$G2820+$H2820-$J2820)</f>
        <v/>
      </c>
      <c r="J2820" s="54">
        <f>IF($B2820="","",MAX(0,$E2820-MAX(0,SUMIFS(Тех_Движение!$G$2:$G$5111,Тех_Движение!$D$2:$D$5111,$C2820,Тех_Движение!$B$2:$B$5111,"&lt;="&amp;Настройки!$B$6)-$F2820)))</f>
        <v/>
      </c>
      <c r="K2820" s="54">
        <f>IF(OR($B2820="",K$3&lt;$D2820+Настройки!$B$7),0,MAX(0,$E2820-MAX(0,SUMIFS(Тех_Движение!$G$2:$G$5111,Тех_Движение!$D$2:$D$5111,$C2820,Тех_Движение!$B$2:$B$5111,"&lt;="&amp;K$3)-$F2820)))</f>
        <v/>
      </c>
      <c r="L2820" s="54">
        <f>IF(OR($B2820="",L$3&lt;$D2820+Настройки!$B$7),0,MAX(0,$E2820-MAX(0,SUMIFS(Тех_Движение!$G$2:$G$5111,Тех_Движение!$D$2:$D$5111,$C2820,Тех_Движение!$B$2:$B$5111,"&lt;="&amp;L$3)-$F2820)))</f>
        <v/>
      </c>
      <c r="M2820" s="54">
        <f>IF(OR($B2820="",M$3&lt;$D2820+Настройки!$B$7),0,MAX(0,$E2820-MAX(0,SUMIFS(Тех_Движение!$G$2:$G$5111,Тех_Движение!$D$2:$D$5111,$C2820,Тех_Движение!$B$2:$B$5111,"&lt;="&amp;M$3)-$F2820)))</f>
        <v/>
      </c>
      <c r="N2820" s="54">
        <f>IF(OR($B2820="",N$3&lt;$D2820+Настройки!$B$7),0,MAX(0,$E2820-MAX(0,SUMIFS(Тех_Движение!$G$2:$G$5111,Тех_Движение!$D$2:$D$5111,$C2820,Тех_Движение!$B$2:$B$5111,"&lt;="&amp;N$3)-$F2820)))</f>
        <v/>
      </c>
      <c r="O2820" s="54">
        <f>IF(OR($B2820="",O$3&lt;$D2820+Настройки!$B$7),0,MAX(0,$E2820-MAX(0,SUMIFS(Тех_Движение!$G$2:$G$5111,Тех_Движение!$D$2:$D$5111,$C2820,Тех_Движение!$B$2:$B$5111,"&lt;="&amp;O$3)-$F2820)))</f>
        <v/>
      </c>
      <c r="P2820" s="54">
        <f>IF(OR($B2820="",P$3&lt;$D2820+Настройки!$B$7),0,MAX(0,$E2820-MAX(0,SUMIFS(Тех_Движение!$G$2:$G$5111,Тех_Движение!$D$2:$D$5111,$C2820,Тех_Движение!$B$2:$B$5111,"&lt;="&amp;P$3)-$F2820)))</f>
        <v/>
      </c>
      <c r="Q2820" s="54">
        <f>IF(OR($B2820="",Q$3&lt;$D2820+Настройки!$B$7),0,MAX(0,$E2820-MAX(0,SUMIFS(Тех_Движение!$G$2:$G$5111,Тех_Движение!$D$2:$D$5111,$C2820,Тех_Движение!$B$2:$B$5111,"&lt;="&amp;Q$3)-$F2820)))</f>
        <v/>
      </c>
      <c r="R2820" s="54">
        <f>IF($B2820="","",SUM($K2820:$Q2820))</f>
        <v/>
      </c>
      <c r="S2820" s="56">
        <f>IF($B2820="","",VLOOKUP($C2820,Настройки!$A$11:$L$17,9,FALSE))</f>
        <v/>
      </c>
      <c r="T2820" s="56">
        <f>IF($B2820="","",$R2820*$S2820)</f>
        <v/>
      </c>
    </row>
    <row r="2821">
      <c r="A2821" s="20">
        <f>Тех_Движение!$A$2818</f>
        <v/>
      </c>
      <c r="B2821" s="20">
        <f>IF(Тех_Движение!$F$2818&gt;0,Тех_Движение!$I$2818,"")</f>
        <v/>
      </c>
      <c r="C2821" s="20">
        <f>IF($B2821="","",Тех_Движение!$D$2818)</f>
        <v/>
      </c>
      <c r="D2821" s="42">
        <f>IF($B2821="","",Тех_Движение!$B$2818)</f>
        <v/>
      </c>
      <c r="E2821" s="54">
        <f>IF($B2821="","",Тех_Движение!$F$2818)</f>
        <v/>
      </c>
      <c r="F2821" s="54">
        <f>IF($B2821="","",SUMIFS($E$5:$E2820,$C$5:$C2820,$C2821))</f>
        <v/>
      </c>
      <c r="G2821" s="54">
        <f>IF($B2821="","",MAX(0,$E2821-MAX(0,SUMIFS(Тех_Движение!$G$2:$G$5111,Тех_Движение!$D$2:$D$5111,$C2821,Тех_Движение!$B$2:$B$5111,"&lt;="&amp;Настройки!$B$5-1)-$F2821)))</f>
        <v/>
      </c>
      <c r="H2821" s="54">
        <f>IF($B2821="","",IF(AND($D2821&gt;=Настройки!$B$5,$D2821&lt;=Настройки!$B$6),$E2821,0))</f>
        <v/>
      </c>
      <c r="I2821" s="54">
        <f>IF($B2821="","",$G2821+$H2821-$J2821)</f>
        <v/>
      </c>
      <c r="J2821" s="54">
        <f>IF($B2821="","",MAX(0,$E2821-MAX(0,SUMIFS(Тех_Движение!$G$2:$G$5111,Тех_Движение!$D$2:$D$5111,$C2821,Тех_Движение!$B$2:$B$5111,"&lt;="&amp;Настройки!$B$6)-$F2821)))</f>
        <v/>
      </c>
      <c r="K2821" s="54">
        <f>IF(OR($B2821="",K$3&lt;$D2821+Настройки!$B$7),0,MAX(0,$E2821-MAX(0,SUMIFS(Тех_Движение!$G$2:$G$5111,Тех_Движение!$D$2:$D$5111,$C2821,Тех_Движение!$B$2:$B$5111,"&lt;="&amp;K$3)-$F2821)))</f>
        <v/>
      </c>
      <c r="L2821" s="54">
        <f>IF(OR($B2821="",L$3&lt;$D2821+Настройки!$B$7),0,MAX(0,$E2821-MAX(0,SUMIFS(Тех_Движение!$G$2:$G$5111,Тех_Движение!$D$2:$D$5111,$C2821,Тех_Движение!$B$2:$B$5111,"&lt;="&amp;L$3)-$F2821)))</f>
        <v/>
      </c>
      <c r="M2821" s="54">
        <f>IF(OR($B2821="",M$3&lt;$D2821+Настройки!$B$7),0,MAX(0,$E2821-MAX(0,SUMIFS(Тех_Движение!$G$2:$G$5111,Тех_Движение!$D$2:$D$5111,$C2821,Тех_Движение!$B$2:$B$5111,"&lt;="&amp;M$3)-$F2821)))</f>
        <v/>
      </c>
      <c r="N2821" s="54">
        <f>IF(OR($B2821="",N$3&lt;$D2821+Настройки!$B$7),0,MAX(0,$E2821-MAX(0,SUMIFS(Тех_Движение!$G$2:$G$5111,Тех_Движение!$D$2:$D$5111,$C2821,Тех_Движение!$B$2:$B$5111,"&lt;="&amp;N$3)-$F2821)))</f>
        <v/>
      </c>
      <c r="O2821" s="54">
        <f>IF(OR($B2821="",O$3&lt;$D2821+Настройки!$B$7),0,MAX(0,$E2821-MAX(0,SUMIFS(Тех_Движение!$G$2:$G$5111,Тех_Движение!$D$2:$D$5111,$C2821,Тех_Движение!$B$2:$B$5111,"&lt;="&amp;O$3)-$F2821)))</f>
        <v/>
      </c>
      <c r="P2821" s="54">
        <f>IF(OR($B2821="",P$3&lt;$D2821+Настройки!$B$7),0,MAX(0,$E2821-MAX(0,SUMIFS(Тех_Движение!$G$2:$G$5111,Тех_Движение!$D$2:$D$5111,$C2821,Тех_Движение!$B$2:$B$5111,"&lt;="&amp;P$3)-$F2821)))</f>
        <v/>
      </c>
      <c r="Q2821" s="54">
        <f>IF(OR($B2821="",Q$3&lt;$D2821+Настройки!$B$7),0,MAX(0,$E2821-MAX(0,SUMIFS(Тех_Движение!$G$2:$G$5111,Тех_Движение!$D$2:$D$5111,$C2821,Тех_Движение!$B$2:$B$5111,"&lt;="&amp;Q$3)-$F2821)))</f>
        <v/>
      </c>
      <c r="R2821" s="54">
        <f>IF($B2821="","",SUM($K2821:$Q2821))</f>
        <v/>
      </c>
      <c r="S2821" s="56">
        <f>IF($B2821="","",VLOOKUP($C2821,Настройки!$A$11:$L$17,9,FALSE))</f>
        <v/>
      </c>
      <c r="T2821" s="56">
        <f>IF($B2821="","",$R2821*$S2821)</f>
        <v/>
      </c>
    </row>
    <row r="2822">
      <c r="A2822" s="20">
        <f>Тех_Движение!$A$2819</f>
        <v/>
      </c>
      <c r="B2822" s="20">
        <f>IF(Тех_Движение!$F$2819&gt;0,Тех_Движение!$I$2819,"")</f>
        <v/>
      </c>
      <c r="C2822" s="20">
        <f>IF($B2822="","",Тех_Движение!$D$2819)</f>
        <v/>
      </c>
      <c r="D2822" s="42">
        <f>IF($B2822="","",Тех_Движение!$B$2819)</f>
        <v/>
      </c>
      <c r="E2822" s="54">
        <f>IF($B2822="","",Тех_Движение!$F$2819)</f>
        <v/>
      </c>
      <c r="F2822" s="54">
        <f>IF($B2822="","",SUMIFS($E$5:$E2821,$C$5:$C2821,$C2822))</f>
        <v/>
      </c>
      <c r="G2822" s="54">
        <f>IF($B2822="","",MAX(0,$E2822-MAX(0,SUMIFS(Тех_Движение!$G$2:$G$5111,Тех_Движение!$D$2:$D$5111,$C2822,Тех_Движение!$B$2:$B$5111,"&lt;="&amp;Настройки!$B$5-1)-$F2822)))</f>
        <v/>
      </c>
      <c r="H2822" s="54">
        <f>IF($B2822="","",IF(AND($D2822&gt;=Настройки!$B$5,$D2822&lt;=Настройки!$B$6),$E2822,0))</f>
        <v/>
      </c>
      <c r="I2822" s="54">
        <f>IF($B2822="","",$G2822+$H2822-$J2822)</f>
        <v/>
      </c>
      <c r="J2822" s="54">
        <f>IF($B2822="","",MAX(0,$E2822-MAX(0,SUMIFS(Тех_Движение!$G$2:$G$5111,Тех_Движение!$D$2:$D$5111,$C2822,Тех_Движение!$B$2:$B$5111,"&lt;="&amp;Настройки!$B$6)-$F2822)))</f>
        <v/>
      </c>
      <c r="K2822" s="54">
        <f>IF(OR($B2822="",K$3&lt;$D2822+Настройки!$B$7),0,MAX(0,$E2822-MAX(0,SUMIFS(Тех_Движение!$G$2:$G$5111,Тех_Движение!$D$2:$D$5111,$C2822,Тех_Движение!$B$2:$B$5111,"&lt;="&amp;K$3)-$F2822)))</f>
        <v/>
      </c>
      <c r="L2822" s="54">
        <f>IF(OR($B2822="",L$3&lt;$D2822+Настройки!$B$7),0,MAX(0,$E2822-MAX(0,SUMIFS(Тех_Движение!$G$2:$G$5111,Тех_Движение!$D$2:$D$5111,$C2822,Тех_Движение!$B$2:$B$5111,"&lt;="&amp;L$3)-$F2822)))</f>
        <v/>
      </c>
      <c r="M2822" s="54">
        <f>IF(OR($B2822="",M$3&lt;$D2822+Настройки!$B$7),0,MAX(0,$E2822-MAX(0,SUMIFS(Тех_Движение!$G$2:$G$5111,Тех_Движение!$D$2:$D$5111,$C2822,Тех_Движение!$B$2:$B$5111,"&lt;="&amp;M$3)-$F2822)))</f>
        <v/>
      </c>
      <c r="N2822" s="54">
        <f>IF(OR($B2822="",N$3&lt;$D2822+Настройки!$B$7),0,MAX(0,$E2822-MAX(0,SUMIFS(Тех_Движение!$G$2:$G$5111,Тех_Движение!$D$2:$D$5111,$C2822,Тех_Движение!$B$2:$B$5111,"&lt;="&amp;N$3)-$F2822)))</f>
        <v/>
      </c>
      <c r="O2822" s="54">
        <f>IF(OR($B2822="",O$3&lt;$D2822+Настройки!$B$7),0,MAX(0,$E2822-MAX(0,SUMIFS(Тех_Движение!$G$2:$G$5111,Тех_Движение!$D$2:$D$5111,$C2822,Тех_Движение!$B$2:$B$5111,"&lt;="&amp;O$3)-$F2822)))</f>
        <v/>
      </c>
      <c r="P2822" s="54">
        <f>IF(OR($B2822="",P$3&lt;$D2822+Настройки!$B$7),0,MAX(0,$E2822-MAX(0,SUMIFS(Тех_Движение!$G$2:$G$5111,Тех_Движение!$D$2:$D$5111,$C2822,Тех_Движение!$B$2:$B$5111,"&lt;="&amp;P$3)-$F2822)))</f>
        <v/>
      </c>
      <c r="Q2822" s="54">
        <f>IF(OR($B2822="",Q$3&lt;$D2822+Настройки!$B$7),0,MAX(0,$E2822-MAX(0,SUMIFS(Тех_Движение!$G$2:$G$5111,Тех_Движение!$D$2:$D$5111,$C2822,Тех_Движение!$B$2:$B$5111,"&lt;="&amp;Q$3)-$F2822)))</f>
        <v/>
      </c>
      <c r="R2822" s="54">
        <f>IF($B2822="","",SUM($K2822:$Q2822))</f>
        <v/>
      </c>
      <c r="S2822" s="56">
        <f>IF($B2822="","",VLOOKUP($C2822,Настройки!$A$11:$L$17,9,FALSE))</f>
        <v/>
      </c>
      <c r="T2822" s="56">
        <f>IF($B2822="","",$R2822*$S2822)</f>
        <v/>
      </c>
    </row>
    <row r="2823">
      <c r="A2823" s="20">
        <f>Тех_Движение!$A$2820</f>
        <v/>
      </c>
      <c r="B2823" s="20">
        <f>IF(Тех_Движение!$F$2820&gt;0,Тех_Движение!$I$2820,"")</f>
        <v/>
      </c>
      <c r="C2823" s="20">
        <f>IF($B2823="","",Тех_Движение!$D$2820)</f>
        <v/>
      </c>
      <c r="D2823" s="42">
        <f>IF($B2823="","",Тех_Движение!$B$2820)</f>
        <v/>
      </c>
      <c r="E2823" s="54">
        <f>IF($B2823="","",Тех_Движение!$F$2820)</f>
        <v/>
      </c>
      <c r="F2823" s="54">
        <f>IF($B2823="","",SUMIFS($E$5:$E2822,$C$5:$C2822,$C2823))</f>
        <v/>
      </c>
      <c r="G2823" s="54">
        <f>IF($B2823="","",MAX(0,$E2823-MAX(0,SUMIFS(Тех_Движение!$G$2:$G$5111,Тех_Движение!$D$2:$D$5111,$C2823,Тех_Движение!$B$2:$B$5111,"&lt;="&amp;Настройки!$B$5-1)-$F2823)))</f>
        <v/>
      </c>
      <c r="H2823" s="54">
        <f>IF($B2823="","",IF(AND($D2823&gt;=Настройки!$B$5,$D2823&lt;=Настройки!$B$6),$E2823,0))</f>
        <v/>
      </c>
      <c r="I2823" s="54">
        <f>IF($B2823="","",$G2823+$H2823-$J2823)</f>
        <v/>
      </c>
      <c r="J2823" s="54">
        <f>IF($B2823="","",MAX(0,$E2823-MAX(0,SUMIFS(Тех_Движение!$G$2:$G$5111,Тех_Движение!$D$2:$D$5111,$C2823,Тех_Движение!$B$2:$B$5111,"&lt;="&amp;Настройки!$B$6)-$F2823)))</f>
        <v/>
      </c>
      <c r="K2823" s="54">
        <f>IF(OR($B2823="",K$3&lt;$D2823+Настройки!$B$7),0,MAX(0,$E2823-MAX(0,SUMIFS(Тех_Движение!$G$2:$G$5111,Тех_Движение!$D$2:$D$5111,$C2823,Тех_Движение!$B$2:$B$5111,"&lt;="&amp;K$3)-$F2823)))</f>
        <v/>
      </c>
      <c r="L2823" s="54">
        <f>IF(OR($B2823="",L$3&lt;$D2823+Настройки!$B$7),0,MAX(0,$E2823-MAX(0,SUMIFS(Тех_Движение!$G$2:$G$5111,Тех_Движение!$D$2:$D$5111,$C2823,Тех_Движение!$B$2:$B$5111,"&lt;="&amp;L$3)-$F2823)))</f>
        <v/>
      </c>
      <c r="M2823" s="54">
        <f>IF(OR($B2823="",M$3&lt;$D2823+Настройки!$B$7),0,MAX(0,$E2823-MAX(0,SUMIFS(Тех_Движение!$G$2:$G$5111,Тех_Движение!$D$2:$D$5111,$C2823,Тех_Движение!$B$2:$B$5111,"&lt;="&amp;M$3)-$F2823)))</f>
        <v/>
      </c>
      <c r="N2823" s="54">
        <f>IF(OR($B2823="",N$3&lt;$D2823+Настройки!$B$7),0,MAX(0,$E2823-MAX(0,SUMIFS(Тех_Движение!$G$2:$G$5111,Тех_Движение!$D$2:$D$5111,$C2823,Тех_Движение!$B$2:$B$5111,"&lt;="&amp;N$3)-$F2823)))</f>
        <v/>
      </c>
      <c r="O2823" s="54">
        <f>IF(OR($B2823="",O$3&lt;$D2823+Настройки!$B$7),0,MAX(0,$E2823-MAX(0,SUMIFS(Тех_Движение!$G$2:$G$5111,Тех_Движение!$D$2:$D$5111,$C2823,Тех_Движение!$B$2:$B$5111,"&lt;="&amp;O$3)-$F2823)))</f>
        <v/>
      </c>
      <c r="P2823" s="54">
        <f>IF(OR($B2823="",P$3&lt;$D2823+Настройки!$B$7),0,MAX(0,$E2823-MAX(0,SUMIFS(Тех_Движение!$G$2:$G$5111,Тех_Движение!$D$2:$D$5111,$C2823,Тех_Движение!$B$2:$B$5111,"&lt;="&amp;P$3)-$F2823)))</f>
        <v/>
      </c>
      <c r="Q2823" s="54">
        <f>IF(OR($B2823="",Q$3&lt;$D2823+Настройки!$B$7),0,MAX(0,$E2823-MAX(0,SUMIFS(Тех_Движение!$G$2:$G$5111,Тех_Движение!$D$2:$D$5111,$C2823,Тех_Движение!$B$2:$B$5111,"&lt;="&amp;Q$3)-$F2823)))</f>
        <v/>
      </c>
      <c r="R2823" s="54">
        <f>IF($B2823="","",SUM($K2823:$Q2823))</f>
        <v/>
      </c>
      <c r="S2823" s="56">
        <f>IF($B2823="","",VLOOKUP($C2823,Настройки!$A$11:$L$17,9,FALSE))</f>
        <v/>
      </c>
      <c r="T2823" s="56">
        <f>IF($B2823="","",$R2823*$S2823)</f>
        <v/>
      </c>
    </row>
    <row r="2824">
      <c r="A2824" s="20">
        <f>Тех_Движение!$A$2821</f>
        <v/>
      </c>
      <c r="B2824" s="20">
        <f>IF(Тех_Движение!$F$2821&gt;0,Тех_Движение!$I$2821,"")</f>
        <v/>
      </c>
      <c r="C2824" s="20">
        <f>IF($B2824="","",Тех_Движение!$D$2821)</f>
        <v/>
      </c>
      <c r="D2824" s="42">
        <f>IF($B2824="","",Тех_Движение!$B$2821)</f>
        <v/>
      </c>
      <c r="E2824" s="54">
        <f>IF($B2824="","",Тех_Движение!$F$2821)</f>
        <v/>
      </c>
      <c r="F2824" s="54">
        <f>IF($B2824="","",SUMIFS($E$5:$E2823,$C$5:$C2823,$C2824))</f>
        <v/>
      </c>
      <c r="G2824" s="54">
        <f>IF($B2824="","",MAX(0,$E2824-MAX(0,SUMIFS(Тех_Движение!$G$2:$G$5111,Тех_Движение!$D$2:$D$5111,$C2824,Тех_Движение!$B$2:$B$5111,"&lt;="&amp;Настройки!$B$5-1)-$F2824)))</f>
        <v/>
      </c>
      <c r="H2824" s="54">
        <f>IF($B2824="","",IF(AND($D2824&gt;=Настройки!$B$5,$D2824&lt;=Настройки!$B$6),$E2824,0))</f>
        <v/>
      </c>
      <c r="I2824" s="54">
        <f>IF($B2824="","",$G2824+$H2824-$J2824)</f>
        <v/>
      </c>
      <c r="J2824" s="54">
        <f>IF($B2824="","",MAX(0,$E2824-MAX(0,SUMIFS(Тех_Движение!$G$2:$G$5111,Тех_Движение!$D$2:$D$5111,$C2824,Тех_Движение!$B$2:$B$5111,"&lt;="&amp;Настройки!$B$6)-$F2824)))</f>
        <v/>
      </c>
      <c r="K2824" s="54">
        <f>IF(OR($B2824="",K$3&lt;$D2824+Настройки!$B$7),0,MAX(0,$E2824-MAX(0,SUMIFS(Тех_Движение!$G$2:$G$5111,Тех_Движение!$D$2:$D$5111,$C2824,Тех_Движение!$B$2:$B$5111,"&lt;="&amp;K$3)-$F2824)))</f>
        <v/>
      </c>
      <c r="L2824" s="54">
        <f>IF(OR($B2824="",L$3&lt;$D2824+Настройки!$B$7),0,MAX(0,$E2824-MAX(0,SUMIFS(Тех_Движение!$G$2:$G$5111,Тех_Движение!$D$2:$D$5111,$C2824,Тех_Движение!$B$2:$B$5111,"&lt;="&amp;L$3)-$F2824)))</f>
        <v/>
      </c>
      <c r="M2824" s="54">
        <f>IF(OR($B2824="",M$3&lt;$D2824+Настройки!$B$7),0,MAX(0,$E2824-MAX(0,SUMIFS(Тех_Движение!$G$2:$G$5111,Тех_Движение!$D$2:$D$5111,$C2824,Тех_Движение!$B$2:$B$5111,"&lt;="&amp;M$3)-$F2824)))</f>
        <v/>
      </c>
      <c r="N2824" s="54">
        <f>IF(OR($B2824="",N$3&lt;$D2824+Настройки!$B$7),0,MAX(0,$E2824-MAX(0,SUMIFS(Тех_Движение!$G$2:$G$5111,Тех_Движение!$D$2:$D$5111,$C2824,Тех_Движение!$B$2:$B$5111,"&lt;="&amp;N$3)-$F2824)))</f>
        <v/>
      </c>
      <c r="O2824" s="54">
        <f>IF(OR($B2824="",O$3&lt;$D2824+Настройки!$B$7),0,MAX(0,$E2824-MAX(0,SUMIFS(Тех_Движение!$G$2:$G$5111,Тех_Движение!$D$2:$D$5111,$C2824,Тех_Движение!$B$2:$B$5111,"&lt;="&amp;O$3)-$F2824)))</f>
        <v/>
      </c>
      <c r="P2824" s="54">
        <f>IF(OR($B2824="",P$3&lt;$D2824+Настройки!$B$7),0,MAX(0,$E2824-MAX(0,SUMIFS(Тех_Движение!$G$2:$G$5111,Тех_Движение!$D$2:$D$5111,$C2824,Тех_Движение!$B$2:$B$5111,"&lt;="&amp;P$3)-$F2824)))</f>
        <v/>
      </c>
      <c r="Q2824" s="54">
        <f>IF(OR($B2824="",Q$3&lt;$D2824+Настройки!$B$7),0,MAX(0,$E2824-MAX(0,SUMIFS(Тех_Движение!$G$2:$G$5111,Тех_Движение!$D$2:$D$5111,$C2824,Тех_Движение!$B$2:$B$5111,"&lt;="&amp;Q$3)-$F2824)))</f>
        <v/>
      </c>
      <c r="R2824" s="54">
        <f>IF($B2824="","",SUM($K2824:$Q2824))</f>
        <v/>
      </c>
      <c r="S2824" s="56">
        <f>IF($B2824="","",VLOOKUP($C2824,Настройки!$A$11:$L$17,9,FALSE))</f>
        <v/>
      </c>
      <c r="T2824" s="56">
        <f>IF($B2824="","",$R2824*$S2824)</f>
        <v/>
      </c>
    </row>
    <row r="2825">
      <c r="A2825" s="20">
        <f>Тех_Движение!$A$2822</f>
        <v/>
      </c>
      <c r="B2825" s="20">
        <f>IF(Тех_Движение!$F$2822&gt;0,Тех_Движение!$I$2822,"")</f>
        <v/>
      </c>
      <c r="C2825" s="20">
        <f>IF($B2825="","",Тех_Движение!$D$2822)</f>
        <v/>
      </c>
      <c r="D2825" s="42">
        <f>IF($B2825="","",Тех_Движение!$B$2822)</f>
        <v/>
      </c>
      <c r="E2825" s="54">
        <f>IF($B2825="","",Тех_Движение!$F$2822)</f>
        <v/>
      </c>
      <c r="F2825" s="54">
        <f>IF($B2825="","",SUMIFS($E$5:$E2824,$C$5:$C2824,$C2825))</f>
        <v/>
      </c>
      <c r="G2825" s="54">
        <f>IF($B2825="","",MAX(0,$E2825-MAX(0,SUMIFS(Тех_Движение!$G$2:$G$5111,Тех_Движение!$D$2:$D$5111,$C2825,Тех_Движение!$B$2:$B$5111,"&lt;="&amp;Настройки!$B$5-1)-$F2825)))</f>
        <v/>
      </c>
      <c r="H2825" s="54">
        <f>IF($B2825="","",IF(AND($D2825&gt;=Настройки!$B$5,$D2825&lt;=Настройки!$B$6),$E2825,0))</f>
        <v/>
      </c>
      <c r="I2825" s="54">
        <f>IF($B2825="","",$G2825+$H2825-$J2825)</f>
        <v/>
      </c>
      <c r="J2825" s="54">
        <f>IF($B2825="","",MAX(0,$E2825-MAX(0,SUMIFS(Тех_Движение!$G$2:$G$5111,Тех_Движение!$D$2:$D$5111,$C2825,Тех_Движение!$B$2:$B$5111,"&lt;="&amp;Настройки!$B$6)-$F2825)))</f>
        <v/>
      </c>
      <c r="K2825" s="54">
        <f>IF(OR($B2825="",K$3&lt;$D2825+Настройки!$B$7),0,MAX(0,$E2825-MAX(0,SUMIFS(Тех_Движение!$G$2:$G$5111,Тех_Движение!$D$2:$D$5111,$C2825,Тех_Движение!$B$2:$B$5111,"&lt;="&amp;K$3)-$F2825)))</f>
        <v/>
      </c>
      <c r="L2825" s="54">
        <f>IF(OR($B2825="",L$3&lt;$D2825+Настройки!$B$7),0,MAX(0,$E2825-MAX(0,SUMIFS(Тех_Движение!$G$2:$G$5111,Тех_Движение!$D$2:$D$5111,$C2825,Тех_Движение!$B$2:$B$5111,"&lt;="&amp;L$3)-$F2825)))</f>
        <v/>
      </c>
      <c r="M2825" s="54">
        <f>IF(OR($B2825="",M$3&lt;$D2825+Настройки!$B$7),0,MAX(0,$E2825-MAX(0,SUMIFS(Тех_Движение!$G$2:$G$5111,Тех_Движение!$D$2:$D$5111,$C2825,Тех_Движение!$B$2:$B$5111,"&lt;="&amp;M$3)-$F2825)))</f>
        <v/>
      </c>
      <c r="N2825" s="54">
        <f>IF(OR($B2825="",N$3&lt;$D2825+Настройки!$B$7),0,MAX(0,$E2825-MAX(0,SUMIFS(Тех_Движение!$G$2:$G$5111,Тех_Движение!$D$2:$D$5111,$C2825,Тех_Движение!$B$2:$B$5111,"&lt;="&amp;N$3)-$F2825)))</f>
        <v/>
      </c>
      <c r="O2825" s="54">
        <f>IF(OR($B2825="",O$3&lt;$D2825+Настройки!$B$7),0,MAX(0,$E2825-MAX(0,SUMIFS(Тех_Движение!$G$2:$G$5111,Тех_Движение!$D$2:$D$5111,$C2825,Тех_Движение!$B$2:$B$5111,"&lt;="&amp;O$3)-$F2825)))</f>
        <v/>
      </c>
      <c r="P2825" s="54">
        <f>IF(OR($B2825="",P$3&lt;$D2825+Настройки!$B$7),0,MAX(0,$E2825-MAX(0,SUMIFS(Тех_Движение!$G$2:$G$5111,Тех_Движение!$D$2:$D$5111,$C2825,Тех_Движение!$B$2:$B$5111,"&lt;="&amp;P$3)-$F2825)))</f>
        <v/>
      </c>
      <c r="Q2825" s="54">
        <f>IF(OR($B2825="",Q$3&lt;$D2825+Настройки!$B$7),0,MAX(0,$E2825-MAX(0,SUMIFS(Тех_Движение!$G$2:$G$5111,Тех_Движение!$D$2:$D$5111,$C2825,Тех_Движение!$B$2:$B$5111,"&lt;="&amp;Q$3)-$F2825)))</f>
        <v/>
      </c>
      <c r="R2825" s="54">
        <f>IF($B2825="","",SUM($K2825:$Q2825))</f>
        <v/>
      </c>
      <c r="S2825" s="56">
        <f>IF($B2825="","",VLOOKUP($C2825,Настройки!$A$11:$L$17,9,FALSE))</f>
        <v/>
      </c>
      <c r="T2825" s="56">
        <f>IF($B2825="","",$R2825*$S2825)</f>
        <v/>
      </c>
    </row>
    <row r="2826">
      <c r="A2826" s="20">
        <f>Тех_Движение!$A$2823</f>
        <v/>
      </c>
      <c r="B2826" s="20">
        <f>IF(Тех_Движение!$F$2823&gt;0,Тех_Движение!$I$2823,"")</f>
        <v/>
      </c>
      <c r="C2826" s="20">
        <f>IF($B2826="","",Тех_Движение!$D$2823)</f>
        <v/>
      </c>
      <c r="D2826" s="42">
        <f>IF($B2826="","",Тех_Движение!$B$2823)</f>
        <v/>
      </c>
      <c r="E2826" s="54">
        <f>IF($B2826="","",Тех_Движение!$F$2823)</f>
        <v/>
      </c>
      <c r="F2826" s="54">
        <f>IF($B2826="","",SUMIFS($E$5:$E2825,$C$5:$C2825,$C2826))</f>
        <v/>
      </c>
      <c r="G2826" s="54">
        <f>IF($B2826="","",MAX(0,$E2826-MAX(0,SUMIFS(Тех_Движение!$G$2:$G$5111,Тех_Движение!$D$2:$D$5111,$C2826,Тех_Движение!$B$2:$B$5111,"&lt;="&amp;Настройки!$B$5-1)-$F2826)))</f>
        <v/>
      </c>
      <c r="H2826" s="54">
        <f>IF($B2826="","",IF(AND($D2826&gt;=Настройки!$B$5,$D2826&lt;=Настройки!$B$6),$E2826,0))</f>
        <v/>
      </c>
      <c r="I2826" s="54">
        <f>IF($B2826="","",$G2826+$H2826-$J2826)</f>
        <v/>
      </c>
      <c r="J2826" s="54">
        <f>IF($B2826="","",MAX(0,$E2826-MAX(0,SUMIFS(Тех_Движение!$G$2:$G$5111,Тех_Движение!$D$2:$D$5111,$C2826,Тех_Движение!$B$2:$B$5111,"&lt;="&amp;Настройки!$B$6)-$F2826)))</f>
        <v/>
      </c>
      <c r="K2826" s="54">
        <f>IF(OR($B2826="",K$3&lt;$D2826+Настройки!$B$7),0,MAX(0,$E2826-MAX(0,SUMIFS(Тех_Движение!$G$2:$G$5111,Тех_Движение!$D$2:$D$5111,$C2826,Тех_Движение!$B$2:$B$5111,"&lt;="&amp;K$3)-$F2826)))</f>
        <v/>
      </c>
      <c r="L2826" s="54">
        <f>IF(OR($B2826="",L$3&lt;$D2826+Настройки!$B$7),0,MAX(0,$E2826-MAX(0,SUMIFS(Тех_Движение!$G$2:$G$5111,Тех_Движение!$D$2:$D$5111,$C2826,Тех_Движение!$B$2:$B$5111,"&lt;="&amp;L$3)-$F2826)))</f>
        <v/>
      </c>
      <c r="M2826" s="54">
        <f>IF(OR($B2826="",M$3&lt;$D2826+Настройки!$B$7),0,MAX(0,$E2826-MAX(0,SUMIFS(Тех_Движение!$G$2:$G$5111,Тех_Движение!$D$2:$D$5111,$C2826,Тех_Движение!$B$2:$B$5111,"&lt;="&amp;M$3)-$F2826)))</f>
        <v/>
      </c>
      <c r="N2826" s="54">
        <f>IF(OR($B2826="",N$3&lt;$D2826+Настройки!$B$7),0,MAX(0,$E2826-MAX(0,SUMIFS(Тех_Движение!$G$2:$G$5111,Тех_Движение!$D$2:$D$5111,$C2826,Тех_Движение!$B$2:$B$5111,"&lt;="&amp;N$3)-$F2826)))</f>
        <v/>
      </c>
      <c r="O2826" s="54">
        <f>IF(OR($B2826="",O$3&lt;$D2826+Настройки!$B$7),0,MAX(0,$E2826-MAX(0,SUMIFS(Тех_Движение!$G$2:$G$5111,Тех_Движение!$D$2:$D$5111,$C2826,Тех_Движение!$B$2:$B$5111,"&lt;="&amp;O$3)-$F2826)))</f>
        <v/>
      </c>
      <c r="P2826" s="54">
        <f>IF(OR($B2826="",P$3&lt;$D2826+Настройки!$B$7),0,MAX(0,$E2826-MAX(0,SUMIFS(Тех_Движение!$G$2:$G$5111,Тех_Движение!$D$2:$D$5111,$C2826,Тех_Движение!$B$2:$B$5111,"&lt;="&amp;P$3)-$F2826)))</f>
        <v/>
      </c>
      <c r="Q2826" s="54">
        <f>IF(OR($B2826="",Q$3&lt;$D2826+Настройки!$B$7),0,MAX(0,$E2826-MAX(0,SUMIFS(Тех_Движение!$G$2:$G$5111,Тех_Движение!$D$2:$D$5111,$C2826,Тех_Движение!$B$2:$B$5111,"&lt;="&amp;Q$3)-$F2826)))</f>
        <v/>
      </c>
      <c r="R2826" s="54">
        <f>IF($B2826="","",SUM($K2826:$Q2826))</f>
        <v/>
      </c>
      <c r="S2826" s="56">
        <f>IF($B2826="","",VLOOKUP($C2826,Настройки!$A$11:$L$17,9,FALSE))</f>
        <v/>
      </c>
      <c r="T2826" s="56">
        <f>IF($B2826="","",$R2826*$S2826)</f>
        <v/>
      </c>
    </row>
    <row r="2827">
      <c r="A2827" s="20">
        <f>Тех_Движение!$A$2824</f>
        <v/>
      </c>
      <c r="B2827" s="20">
        <f>IF(Тех_Движение!$F$2824&gt;0,Тех_Движение!$I$2824,"")</f>
        <v/>
      </c>
      <c r="C2827" s="20">
        <f>IF($B2827="","",Тех_Движение!$D$2824)</f>
        <v/>
      </c>
      <c r="D2827" s="42">
        <f>IF($B2827="","",Тех_Движение!$B$2824)</f>
        <v/>
      </c>
      <c r="E2827" s="54">
        <f>IF($B2827="","",Тех_Движение!$F$2824)</f>
        <v/>
      </c>
      <c r="F2827" s="54">
        <f>IF($B2827="","",SUMIFS($E$5:$E2826,$C$5:$C2826,$C2827))</f>
        <v/>
      </c>
      <c r="G2827" s="54">
        <f>IF($B2827="","",MAX(0,$E2827-MAX(0,SUMIFS(Тех_Движение!$G$2:$G$5111,Тех_Движение!$D$2:$D$5111,$C2827,Тех_Движение!$B$2:$B$5111,"&lt;="&amp;Настройки!$B$5-1)-$F2827)))</f>
        <v/>
      </c>
      <c r="H2827" s="54">
        <f>IF($B2827="","",IF(AND($D2827&gt;=Настройки!$B$5,$D2827&lt;=Настройки!$B$6),$E2827,0))</f>
        <v/>
      </c>
      <c r="I2827" s="54">
        <f>IF($B2827="","",$G2827+$H2827-$J2827)</f>
        <v/>
      </c>
      <c r="J2827" s="54">
        <f>IF($B2827="","",MAX(0,$E2827-MAX(0,SUMIFS(Тех_Движение!$G$2:$G$5111,Тех_Движение!$D$2:$D$5111,$C2827,Тех_Движение!$B$2:$B$5111,"&lt;="&amp;Настройки!$B$6)-$F2827)))</f>
        <v/>
      </c>
      <c r="K2827" s="54">
        <f>IF(OR($B2827="",K$3&lt;$D2827+Настройки!$B$7),0,MAX(0,$E2827-MAX(0,SUMIFS(Тех_Движение!$G$2:$G$5111,Тех_Движение!$D$2:$D$5111,$C2827,Тех_Движение!$B$2:$B$5111,"&lt;="&amp;K$3)-$F2827)))</f>
        <v/>
      </c>
      <c r="L2827" s="54">
        <f>IF(OR($B2827="",L$3&lt;$D2827+Настройки!$B$7),0,MAX(0,$E2827-MAX(0,SUMIFS(Тех_Движение!$G$2:$G$5111,Тех_Движение!$D$2:$D$5111,$C2827,Тех_Движение!$B$2:$B$5111,"&lt;="&amp;L$3)-$F2827)))</f>
        <v/>
      </c>
      <c r="M2827" s="54">
        <f>IF(OR($B2827="",M$3&lt;$D2827+Настройки!$B$7),0,MAX(0,$E2827-MAX(0,SUMIFS(Тех_Движение!$G$2:$G$5111,Тех_Движение!$D$2:$D$5111,$C2827,Тех_Движение!$B$2:$B$5111,"&lt;="&amp;M$3)-$F2827)))</f>
        <v/>
      </c>
      <c r="N2827" s="54">
        <f>IF(OR($B2827="",N$3&lt;$D2827+Настройки!$B$7),0,MAX(0,$E2827-MAX(0,SUMIFS(Тех_Движение!$G$2:$G$5111,Тех_Движение!$D$2:$D$5111,$C2827,Тех_Движение!$B$2:$B$5111,"&lt;="&amp;N$3)-$F2827)))</f>
        <v/>
      </c>
      <c r="O2827" s="54">
        <f>IF(OR($B2827="",O$3&lt;$D2827+Настройки!$B$7),0,MAX(0,$E2827-MAX(0,SUMIFS(Тех_Движение!$G$2:$G$5111,Тех_Движение!$D$2:$D$5111,$C2827,Тех_Движение!$B$2:$B$5111,"&lt;="&amp;O$3)-$F2827)))</f>
        <v/>
      </c>
      <c r="P2827" s="54">
        <f>IF(OR($B2827="",P$3&lt;$D2827+Настройки!$B$7),0,MAX(0,$E2827-MAX(0,SUMIFS(Тех_Движение!$G$2:$G$5111,Тех_Движение!$D$2:$D$5111,$C2827,Тех_Движение!$B$2:$B$5111,"&lt;="&amp;P$3)-$F2827)))</f>
        <v/>
      </c>
      <c r="Q2827" s="54">
        <f>IF(OR($B2827="",Q$3&lt;$D2827+Настройки!$B$7),0,MAX(0,$E2827-MAX(0,SUMIFS(Тех_Движение!$G$2:$G$5111,Тех_Движение!$D$2:$D$5111,$C2827,Тех_Движение!$B$2:$B$5111,"&lt;="&amp;Q$3)-$F2827)))</f>
        <v/>
      </c>
      <c r="R2827" s="54">
        <f>IF($B2827="","",SUM($K2827:$Q2827))</f>
        <v/>
      </c>
      <c r="S2827" s="56">
        <f>IF($B2827="","",VLOOKUP($C2827,Настройки!$A$11:$L$17,9,FALSE))</f>
        <v/>
      </c>
      <c r="T2827" s="56">
        <f>IF($B2827="","",$R2827*$S2827)</f>
        <v/>
      </c>
    </row>
    <row r="2828">
      <c r="A2828" s="20">
        <f>Тех_Движение!$A$2825</f>
        <v/>
      </c>
      <c r="B2828" s="20">
        <f>IF(Тех_Движение!$F$2825&gt;0,Тех_Движение!$I$2825,"")</f>
        <v/>
      </c>
      <c r="C2828" s="20">
        <f>IF($B2828="","",Тех_Движение!$D$2825)</f>
        <v/>
      </c>
      <c r="D2828" s="42">
        <f>IF($B2828="","",Тех_Движение!$B$2825)</f>
        <v/>
      </c>
      <c r="E2828" s="54">
        <f>IF($B2828="","",Тех_Движение!$F$2825)</f>
        <v/>
      </c>
      <c r="F2828" s="54">
        <f>IF($B2828="","",SUMIFS($E$5:$E2827,$C$5:$C2827,$C2828))</f>
        <v/>
      </c>
      <c r="G2828" s="54">
        <f>IF($B2828="","",MAX(0,$E2828-MAX(0,SUMIFS(Тех_Движение!$G$2:$G$5111,Тех_Движение!$D$2:$D$5111,$C2828,Тех_Движение!$B$2:$B$5111,"&lt;="&amp;Настройки!$B$5-1)-$F2828)))</f>
        <v/>
      </c>
      <c r="H2828" s="54">
        <f>IF($B2828="","",IF(AND($D2828&gt;=Настройки!$B$5,$D2828&lt;=Настройки!$B$6),$E2828,0))</f>
        <v/>
      </c>
      <c r="I2828" s="54">
        <f>IF($B2828="","",$G2828+$H2828-$J2828)</f>
        <v/>
      </c>
      <c r="J2828" s="54">
        <f>IF($B2828="","",MAX(0,$E2828-MAX(0,SUMIFS(Тех_Движение!$G$2:$G$5111,Тех_Движение!$D$2:$D$5111,$C2828,Тех_Движение!$B$2:$B$5111,"&lt;="&amp;Настройки!$B$6)-$F2828)))</f>
        <v/>
      </c>
      <c r="K2828" s="54">
        <f>IF(OR($B2828="",K$3&lt;$D2828+Настройки!$B$7),0,MAX(0,$E2828-MAX(0,SUMIFS(Тех_Движение!$G$2:$G$5111,Тех_Движение!$D$2:$D$5111,$C2828,Тех_Движение!$B$2:$B$5111,"&lt;="&amp;K$3)-$F2828)))</f>
        <v/>
      </c>
      <c r="L2828" s="54">
        <f>IF(OR($B2828="",L$3&lt;$D2828+Настройки!$B$7),0,MAX(0,$E2828-MAX(0,SUMIFS(Тех_Движение!$G$2:$G$5111,Тех_Движение!$D$2:$D$5111,$C2828,Тех_Движение!$B$2:$B$5111,"&lt;="&amp;L$3)-$F2828)))</f>
        <v/>
      </c>
      <c r="M2828" s="54">
        <f>IF(OR($B2828="",M$3&lt;$D2828+Настройки!$B$7),0,MAX(0,$E2828-MAX(0,SUMIFS(Тех_Движение!$G$2:$G$5111,Тех_Движение!$D$2:$D$5111,$C2828,Тех_Движение!$B$2:$B$5111,"&lt;="&amp;M$3)-$F2828)))</f>
        <v/>
      </c>
      <c r="N2828" s="54">
        <f>IF(OR($B2828="",N$3&lt;$D2828+Настройки!$B$7),0,MAX(0,$E2828-MAX(0,SUMIFS(Тех_Движение!$G$2:$G$5111,Тех_Движение!$D$2:$D$5111,$C2828,Тех_Движение!$B$2:$B$5111,"&lt;="&amp;N$3)-$F2828)))</f>
        <v/>
      </c>
      <c r="O2828" s="54">
        <f>IF(OR($B2828="",O$3&lt;$D2828+Настройки!$B$7),0,MAX(0,$E2828-MAX(0,SUMIFS(Тех_Движение!$G$2:$G$5111,Тех_Движение!$D$2:$D$5111,$C2828,Тех_Движение!$B$2:$B$5111,"&lt;="&amp;O$3)-$F2828)))</f>
        <v/>
      </c>
      <c r="P2828" s="54">
        <f>IF(OR($B2828="",P$3&lt;$D2828+Настройки!$B$7),0,MAX(0,$E2828-MAX(0,SUMIFS(Тех_Движение!$G$2:$G$5111,Тех_Движение!$D$2:$D$5111,$C2828,Тех_Движение!$B$2:$B$5111,"&lt;="&amp;P$3)-$F2828)))</f>
        <v/>
      </c>
      <c r="Q2828" s="54">
        <f>IF(OR($B2828="",Q$3&lt;$D2828+Настройки!$B$7),0,MAX(0,$E2828-MAX(0,SUMIFS(Тех_Движение!$G$2:$G$5111,Тех_Движение!$D$2:$D$5111,$C2828,Тех_Движение!$B$2:$B$5111,"&lt;="&amp;Q$3)-$F2828)))</f>
        <v/>
      </c>
      <c r="R2828" s="54">
        <f>IF($B2828="","",SUM($K2828:$Q2828))</f>
        <v/>
      </c>
      <c r="S2828" s="56">
        <f>IF($B2828="","",VLOOKUP($C2828,Настройки!$A$11:$L$17,9,FALSE))</f>
        <v/>
      </c>
      <c r="T2828" s="56">
        <f>IF($B2828="","",$R2828*$S2828)</f>
        <v/>
      </c>
    </row>
    <row r="2829">
      <c r="A2829" s="20">
        <f>Тех_Движение!$A$2826</f>
        <v/>
      </c>
      <c r="B2829" s="20">
        <f>IF(Тех_Движение!$F$2826&gt;0,Тех_Движение!$I$2826,"")</f>
        <v/>
      </c>
      <c r="C2829" s="20">
        <f>IF($B2829="","",Тех_Движение!$D$2826)</f>
        <v/>
      </c>
      <c r="D2829" s="42">
        <f>IF($B2829="","",Тех_Движение!$B$2826)</f>
        <v/>
      </c>
      <c r="E2829" s="54">
        <f>IF($B2829="","",Тех_Движение!$F$2826)</f>
        <v/>
      </c>
      <c r="F2829" s="54">
        <f>IF($B2829="","",SUMIFS($E$5:$E2828,$C$5:$C2828,$C2829))</f>
        <v/>
      </c>
      <c r="G2829" s="54">
        <f>IF($B2829="","",MAX(0,$E2829-MAX(0,SUMIFS(Тех_Движение!$G$2:$G$5111,Тех_Движение!$D$2:$D$5111,$C2829,Тех_Движение!$B$2:$B$5111,"&lt;="&amp;Настройки!$B$5-1)-$F2829)))</f>
        <v/>
      </c>
      <c r="H2829" s="54">
        <f>IF($B2829="","",IF(AND($D2829&gt;=Настройки!$B$5,$D2829&lt;=Настройки!$B$6),$E2829,0))</f>
        <v/>
      </c>
      <c r="I2829" s="54">
        <f>IF($B2829="","",$G2829+$H2829-$J2829)</f>
        <v/>
      </c>
      <c r="J2829" s="54">
        <f>IF($B2829="","",MAX(0,$E2829-MAX(0,SUMIFS(Тех_Движение!$G$2:$G$5111,Тех_Движение!$D$2:$D$5111,$C2829,Тех_Движение!$B$2:$B$5111,"&lt;="&amp;Настройки!$B$6)-$F2829)))</f>
        <v/>
      </c>
      <c r="K2829" s="54">
        <f>IF(OR($B2829="",K$3&lt;$D2829+Настройки!$B$7),0,MAX(0,$E2829-MAX(0,SUMIFS(Тех_Движение!$G$2:$G$5111,Тех_Движение!$D$2:$D$5111,$C2829,Тех_Движение!$B$2:$B$5111,"&lt;="&amp;K$3)-$F2829)))</f>
        <v/>
      </c>
      <c r="L2829" s="54">
        <f>IF(OR($B2829="",L$3&lt;$D2829+Настройки!$B$7),0,MAX(0,$E2829-MAX(0,SUMIFS(Тех_Движение!$G$2:$G$5111,Тех_Движение!$D$2:$D$5111,$C2829,Тех_Движение!$B$2:$B$5111,"&lt;="&amp;L$3)-$F2829)))</f>
        <v/>
      </c>
      <c r="M2829" s="54">
        <f>IF(OR($B2829="",M$3&lt;$D2829+Настройки!$B$7),0,MAX(0,$E2829-MAX(0,SUMIFS(Тех_Движение!$G$2:$G$5111,Тех_Движение!$D$2:$D$5111,$C2829,Тех_Движение!$B$2:$B$5111,"&lt;="&amp;M$3)-$F2829)))</f>
        <v/>
      </c>
      <c r="N2829" s="54">
        <f>IF(OR($B2829="",N$3&lt;$D2829+Настройки!$B$7),0,MAX(0,$E2829-MAX(0,SUMIFS(Тех_Движение!$G$2:$G$5111,Тех_Движение!$D$2:$D$5111,$C2829,Тех_Движение!$B$2:$B$5111,"&lt;="&amp;N$3)-$F2829)))</f>
        <v/>
      </c>
      <c r="O2829" s="54">
        <f>IF(OR($B2829="",O$3&lt;$D2829+Настройки!$B$7),0,MAX(0,$E2829-MAX(0,SUMIFS(Тех_Движение!$G$2:$G$5111,Тех_Движение!$D$2:$D$5111,$C2829,Тех_Движение!$B$2:$B$5111,"&lt;="&amp;O$3)-$F2829)))</f>
        <v/>
      </c>
      <c r="P2829" s="54">
        <f>IF(OR($B2829="",P$3&lt;$D2829+Настройки!$B$7),0,MAX(0,$E2829-MAX(0,SUMIFS(Тех_Движение!$G$2:$G$5111,Тех_Движение!$D$2:$D$5111,$C2829,Тех_Движение!$B$2:$B$5111,"&lt;="&amp;P$3)-$F2829)))</f>
        <v/>
      </c>
      <c r="Q2829" s="54">
        <f>IF(OR($B2829="",Q$3&lt;$D2829+Настройки!$B$7),0,MAX(0,$E2829-MAX(0,SUMIFS(Тех_Движение!$G$2:$G$5111,Тех_Движение!$D$2:$D$5111,$C2829,Тех_Движение!$B$2:$B$5111,"&lt;="&amp;Q$3)-$F2829)))</f>
        <v/>
      </c>
      <c r="R2829" s="54">
        <f>IF($B2829="","",SUM($K2829:$Q2829))</f>
        <v/>
      </c>
      <c r="S2829" s="56">
        <f>IF($B2829="","",VLOOKUP($C2829,Настройки!$A$11:$L$17,9,FALSE))</f>
        <v/>
      </c>
      <c r="T2829" s="56">
        <f>IF($B2829="","",$R2829*$S2829)</f>
        <v/>
      </c>
    </row>
    <row r="2830">
      <c r="A2830" s="20">
        <f>Тех_Движение!$A$2827</f>
        <v/>
      </c>
      <c r="B2830" s="20">
        <f>IF(Тех_Движение!$F$2827&gt;0,Тех_Движение!$I$2827,"")</f>
        <v/>
      </c>
      <c r="C2830" s="20">
        <f>IF($B2830="","",Тех_Движение!$D$2827)</f>
        <v/>
      </c>
      <c r="D2830" s="42">
        <f>IF($B2830="","",Тех_Движение!$B$2827)</f>
        <v/>
      </c>
      <c r="E2830" s="54">
        <f>IF($B2830="","",Тех_Движение!$F$2827)</f>
        <v/>
      </c>
      <c r="F2830" s="54">
        <f>IF($B2830="","",SUMIFS($E$5:$E2829,$C$5:$C2829,$C2830))</f>
        <v/>
      </c>
      <c r="G2830" s="54">
        <f>IF($B2830="","",MAX(0,$E2830-MAX(0,SUMIFS(Тех_Движение!$G$2:$G$5111,Тех_Движение!$D$2:$D$5111,$C2830,Тех_Движение!$B$2:$B$5111,"&lt;="&amp;Настройки!$B$5-1)-$F2830)))</f>
        <v/>
      </c>
      <c r="H2830" s="54">
        <f>IF($B2830="","",IF(AND($D2830&gt;=Настройки!$B$5,$D2830&lt;=Настройки!$B$6),$E2830,0))</f>
        <v/>
      </c>
      <c r="I2830" s="54">
        <f>IF($B2830="","",$G2830+$H2830-$J2830)</f>
        <v/>
      </c>
      <c r="J2830" s="54">
        <f>IF($B2830="","",MAX(0,$E2830-MAX(0,SUMIFS(Тех_Движение!$G$2:$G$5111,Тех_Движение!$D$2:$D$5111,$C2830,Тех_Движение!$B$2:$B$5111,"&lt;="&amp;Настройки!$B$6)-$F2830)))</f>
        <v/>
      </c>
      <c r="K2830" s="54">
        <f>IF(OR($B2830="",K$3&lt;$D2830+Настройки!$B$7),0,MAX(0,$E2830-MAX(0,SUMIFS(Тех_Движение!$G$2:$G$5111,Тех_Движение!$D$2:$D$5111,$C2830,Тех_Движение!$B$2:$B$5111,"&lt;="&amp;K$3)-$F2830)))</f>
        <v/>
      </c>
      <c r="L2830" s="54">
        <f>IF(OR($B2830="",L$3&lt;$D2830+Настройки!$B$7),0,MAX(0,$E2830-MAX(0,SUMIFS(Тех_Движение!$G$2:$G$5111,Тех_Движение!$D$2:$D$5111,$C2830,Тех_Движение!$B$2:$B$5111,"&lt;="&amp;L$3)-$F2830)))</f>
        <v/>
      </c>
      <c r="M2830" s="54">
        <f>IF(OR($B2830="",M$3&lt;$D2830+Настройки!$B$7),0,MAX(0,$E2830-MAX(0,SUMIFS(Тех_Движение!$G$2:$G$5111,Тех_Движение!$D$2:$D$5111,$C2830,Тех_Движение!$B$2:$B$5111,"&lt;="&amp;M$3)-$F2830)))</f>
        <v/>
      </c>
      <c r="N2830" s="54">
        <f>IF(OR($B2830="",N$3&lt;$D2830+Настройки!$B$7),0,MAX(0,$E2830-MAX(0,SUMIFS(Тех_Движение!$G$2:$G$5111,Тех_Движение!$D$2:$D$5111,$C2830,Тех_Движение!$B$2:$B$5111,"&lt;="&amp;N$3)-$F2830)))</f>
        <v/>
      </c>
      <c r="O2830" s="54">
        <f>IF(OR($B2830="",O$3&lt;$D2830+Настройки!$B$7),0,MAX(0,$E2830-MAX(0,SUMIFS(Тех_Движение!$G$2:$G$5111,Тех_Движение!$D$2:$D$5111,$C2830,Тех_Движение!$B$2:$B$5111,"&lt;="&amp;O$3)-$F2830)))</f>
        <v/>
      </c>
      <c r="P2830" s="54">
        <f>IF(OR($B2830="",P$3&lt;$D2830+Настройки!$B$7),0,MAX(0,$E2830-MAX(0,SUMIFS(Тех_Движение!$G$2:$G$5111,Тех_Движение!$D$2:$D$5111,$C2830,Тех_Движение!$B$2:$B$5111,"&lt;="&amp;P$3)-$F2830)))</f>
        <v/>
      </c>
      <c r="Q2830" s="54">
        <f>IF(OR($B2830="",Q$3&lt;$D2830+Настройки!$B$7),0,MAX(0,$E2830-MAX(0,SUMIFS(Тех_Движение!$G$2:$G$5111,Тех_Движение!$D$2:$D$5111,$C2830,Тех_Движение!$B$2:$B$5111,"&lt;="&amp;Q$3)-$F2830)))</f>
        <v/>
      </c>
      <c r="R2830" s="54">
        <f>IF($B2830="","",SUM($K2830:$Q2830))</f>
        <v/>
      </c>
      <c r="S2830" s="56">
        <f>IF($B2830="","",VLOOKUP($C2830,Настройки!$A$11:$L$17,9,FALSE))</f>
        <v/>
      </c>
      <c r="T2830" s="56">
        <f>IF($B2830="","",$R2830*$S2830)</f>
        <v/>
      </c>
    </row>
    <row r="2831">
      <c r="A2831" s="20">
        <f>Тех_Движение!$A$2828</f>
        <v/>
      </c>
      <c r="B2831" s="20">
        <f>IF(Тех_Движение!$F$2828&gt;0,Тех_Движение!$I$2828,"")</f>
        <v/>
      </c>
      <c r="C2831" s="20">
        <f>IF($B2831="","",Тех_Движение!$D$2828)</f>
        <v/>
      </c>
      <c r="D2831" s="42">
        <f>IF($B2831="","",Тех_Движение!$B$2828)</f>
        <v/>
      </c>
      <c r="E2831" s="54">
        <f>IF($B2831="","",Тех_Движение!$F$2828)</f>
        <v/>
      </c>
      <c r="F2831" s="54">
        <f>IF($B2831="","",SUMIFS($E$5:$E2830,$C$5:$C2830,$C2831))</f>
        <v/>
      </c>
      <c r="G2831" s="54">
        <f>IF($B2831="","",MAX(0,$E2831-MAX(0,SUMIFS(Тех_Движение!$G$2:$G$5111,Тех_Движение!$D$2:$D$5111,$C2831,Тех_Движение!$B$2:$B$5111,"&lt;="&amp;Настройки!$B$5-1)-$F2831)))</f>
        <v/>
      </c>
      <c r="H2831" s="54">
        <f>IF($B2831="","",IF(AND($D2831&gt;=Настройки!$B$5,$D2831&lt;=Настройки!$B$6),$E2831,0))</f>
        <v/>
      </c>
      <c r="I2831" s="54">
        <f>IF($B2831="","",$G2831+$H2831-$J2831)</f>
        <v/>
      </c>
      <c r="J2831" s="54">
        <f>IF($B2831="","",MAX(0,$E2831-MAX(0,SUMIFS(Тех_Движение!$G$2:$G$5111,Тех_Движение!$D$2:$D$5111,$C2831,Тех_Движение!$B$2:$B$5111,"&lt;="&amp;Настройки!$B$6)-$F2831)))</f>
        <v/>
      </c>
      <c r="K2831" s="54">
        <f>IF(OR($B2831="",K$3&lt;$D2831+Настройки!$B$7),0,MAX(0,$E2831-MAX(0,SUMIFS(Тех_Движение!$G$2:$G$5111,Тех_Движение!$D$2:$D$5111,$C2831,Тех_Движение!$B$2:$B$5111,"&lt;="&amp;K$3)-$F2831)))</f>
        <v/>
      </c>
      <c r="L2831" s="54">
        <f>IF(OR($B2831="",L$3&lt;$D2831+Настройки!$B$7),0,MAX(0,$E2831-MAX(0,SUMIFS(Тех_Движение!$G$2:$G$5111,Тех_Движение!$D$2:$D$5111,$C2831,Тех_Движение!$B$2:$B$5111,"&lt;="&amp;L$3)-$F2831)))</f>
        <v/>
      </c>
      <c r="M2831" s="54">
        <f>IF(OR($B2831="",M$3&lt;$D2831+Настройки!$B$7),0,MAX(0,$E2831-MAX(0,SUMIFS(Тех_Движение!$G$2:$G$5111,Тех_Движение!$D$2:$D$5111,$C2831,Тех_Движение!$B$2:$B$5111,"&lt;="&amp;M$3)-$F2831)))</f>
        <v/>
      </c>
      <c r="N2831" s="54">
        <f>IF(OR($B2831="",N$3&lt;$D2831+Настройки!$B$7),0,MAX(0,$E2831-MAX(0,SUMIFS(Тех_Движение!$G$2:$G$5111,Тех_Движение!$D$2:$D$5111,$C2831,Тех_Движение!$B$2:$B$5111,"&lt;="&amp;N$3)-$F2831)))</f>
        <v/>
      </c>
      <c r="O2831" s="54">
        <f>IF(OR($B2831="",O$3&lt;$D2831+Настройки!$B$7),0,MAX(0,$E2831-MAX(0,SUMIFS(Тех_Движение!$G$2:$G$5111,Тех_Движение!$D$2:$D$5111,$C2831,Тех_Движение!$B$2:$B$5111,"&lt;="&amp;O$3)-$F2831)))</f>
        <v/>
      </c>
      <c r="P2831" s="54">
        <f>IF(OR($B2831="",P$3&lt;$D2831+Настройки!$B$7),0,MAX(0,$E2831-MAX(0,SUMIFS(Тех_Движение!$G$2:$G$5111,Тех_Движение!$D$2:$D$5111,$C2831,Тех_Движение!$B$2:$B$5111,"&lt;="&amp;P$3)-$F2831)))</f>
        <v/>
      </c>
      <c r="Q2831" s="54">
        <f>IF(OR($B2831="",Q$3&lt;$D2831+Настройки!$B$7),0,MAX(0,$E2831-MAX(0,SUMIFS(Тех_Движение!$G$2:$G$5111,Тех_Движение!$D$2:$D$5111,$C2831,Тех_Движение!$B$2:$B$5111,"&lt;="&amp;Q$3)-$F2831)))</f>
        <v/>
      </c>
      <c r="R2831" s="54">
        <f>IF($B2831="","",SUM($K2831:$Q2831))</f>
        <v/>
      </c>
      <c r="S2831" s="56">
        <f>IF($B2831="","",VLOOKUP($C2831,Настройки!$A$11:$L$17,9,FALSE))</f>
        <v/>
      </c>
      <c r="T2831" s="56">
        <f>IF($B2831="","",$R2831*$S2831)</f>
        <v/>
      </c>
    </row>
    <row r="2832">
      <c r="A2832" s="20">
        <f>Тех_Движение!$A$2829</f>
        <v/>
      </c>
      <c r="B2832" s="20">
        <f>IF(Тех_Движение!$F$2829&gt;0,Тех_Движение!$I$2829,"")</f>
        <v/>
      </c>
      <c r="C2832" s="20">
        <f>IF($B2832="","",Тех_Движение!$D$2829)</f>
        <v/>
      </c>
      <c r="D2832" s="42">
        <f>IF($B2832="","",Тех_Движение!$B$2829)</f>
        <v/>
      </c>
      <c r="E2832" s="54">
        <f>IF($B2832="","",Тех_Движение!$F$2829)</f>
        <v/>
      </c>
      <c r="F2832" s="54">
        <f>IF($B2832="","",SUMIFS($E$5:$E2831,$C$5:$C2831,$C2832))</f>
        <v/>
      </c>
      <c r="G2832" s="54">
        <f>IF($B2832="","",MAX(0,$E2832-MAX(0,SUMIFS(Тех_Движение!$G$2:$G$5111,Тех_Движение!$D$2:$D$5111,$C2832,Тех_Движение!$B$2:$B$5111,"&lt;="&amp;Настройки!$B$5-1)-$F2832)))</f>
        <v/>
      </c>
      <c r="H2832" s="54">
        <f>IF($B2832="","",IF(AND($D2832&gt;=Настройки!$B$5,$D2832&lt;=Настройки!$B$6),$E2832,0))</f>
        <v/>
      </c>
      <c r="I2832" s="54">
        <f>IF($B2832="","",$G2832+$H2832-$J2832)</f>
        <v/>
      </c>
      <c r="J2832" s="54">
        <f>IF($B2832="","",MAX(0,$E2832-MAX(0,SUMIFS(Тех_Движение!$G$2:$G$5111,Тех_Движение!$D$2:$D$5111,$C2832,Тех_Движение!$B$2:$B$5111,"&lt;="&amp;Настройки!$B$6)-$F2832)))</f>
        <v/>
      </c>
      <c r="K2832" s="54">
        <f>IF(OR($B2832="",K$3&lt;$D2832+Настройки!$B$7),0,MAX(0,$E2832-MAX(0,SUMIFS(Тех_Движение!$G$2:$G$5111,Тех_Движение!$D$2:$D$5111,$C2832,Тех_Движение!$B$2:$B$5111,"&lt;="&amp;K$3)-$F2832)))</f>
        <v/>
      </c>
      <c r="L2832" s="54">
        <f>IF(OR($B2832="",L$3&lt;$D2832+Настройки!$B$7),0,MAX(0,$E2832-MAX(0,SUMIFS(Тех_Движение!$G$2:$G$5111,Тех_Движение!$D$2:$D$5111,$C2832,Тех_Движение!$B$2:$B$5111,"&lt;="&amp;L$3)-$F2832)))</f>
        <v/>
      </c>
      <c r="M2832" s="54">
        <f>IF(OR($B2832="",M$3&lt;$D2832+Настройки!$B$7),0,MAX(0,$E2832-MAX(0,SUMIFS(Тех_Движение!$G$2:$G$5111,Тех_Движение!$D$2:$D$5111,$C2832,Тех_Движение!$B$2:$B$5111,"&lt;="&amp;M$3)-$F2832)))</f>
        <v/>
      </c>
      <c r="N2832" s="54">
        <f>IF(OR($B2832="",N$3&lt;$D2832+Настройки!$B$7),0,MAX(0,$E2832-MAX(0,SUMIFS(Тех_Движение!$G$2:$G$5111,Тех_Движение!$D$2:$D$5111,$C2832,Тех_Движение!$B$2:$B$5111,"&lt;="&amp;N$3)-$F2832)))</f>
        <v/>
      </c>
      <c r="O2832" s="54">
        <f>IF(OR($B2832="",O$3&lt;$D2832+Настройки!$B$7),0,MAX(0,$E2832-MAX(0,SUMIFS(Тех_Движение!$G$2:$G$5111,Тех_Движение!$D$2:$D$5111,$C2832,Тех_Движение!$B$2:$B$5111,"&lt;="&amp;O$3)-$F2832)))</f>
        <v/>
      </c>
      <c r="P2832" s="54">
        <f>IF(OR($B2832="",P$3&lt;$D2832+Настройки!$B$7),0,MAX(0,$E2832-MAX(0,SUMIFS(Тех_Движение!$G$2:$G$5111,Тех_Движение!$D$2:$D$5111,$C2832,Тех_Движение!$B$2:$B$5111,"&lt;="&amp;P$3)-$F2832)))</f>
        <v/>
      </c>
      <c r="Q2832" s="54">
        <f>IF(OR($B2832="",Q$3&lt;$D2832+Настройки!$B$7),0,MAX(0,$E2832-MAX(0,SUMIFS(Тех_Движение!$G$2:$G$5111,Тех_Движение!$D$2:$D$5111,$C2832,Тех_Движение!$B$2:$B$5111,"&lt;="&amp;Q$3)-$F2832)))</f>
        <v/>
      </c>
      <c r="R2832" s="54">
        <f>IF($B2832="","",SUM($K2832:$Q2832))</f>
        <v/>
      </c>
      <c r="S2832" s="56">
        <f>IF($B2832="","",VLOOKUP($C2832,Настройки!$A$11:$L$17,9,FALSE))</f>
        <v/>
      </c>
      <c r="T2832" s="56">
        <f>IF($B2832="","",$R2832*$S2832)</f>
        <v/>
      </c>
    </row>
    <row r="2833">
      <c r="A2833" s="20">
        <f>Тех_Движение!$A$2830</f>
        <v/>
      </c>
      <c r="B2833" s="20">
        <f>IF(Тех_Движение!$F$2830&gt;0,Тех_Движение!$I$2830,"")</f>
        <v/>
      </c>
      <c r="C2833" s="20">
        <f>IF($B2833="","",Тех_Движение!$D$2830)</f>
        <v/>
      </c>
      <c r="D2833" s="42">
        <f>IF($B2833="","",Тех_Движение!$B$2830)</f>
        <v/>
      </c>
      <c r="E2833" s="54">
        <f>IF($B2833="","",Тех_Движение!$F$2830)</f>
        <v/>
      </c>
      <c r="F2833" s="54">
        <f>IF($B2833="","",SUMIFS($E$5:$E2832,$C$5:$C2832,$C2833))</f>
        <v/>
      </c>
      <c r="G2833" s="54">
        <f>IF($B2833="","",MAX(0,$E2833-MAX(0,SUMIFS(Тех_Движение!$G$2:$G$5111,Тех_Движение!$D$2:$D$5111,$C2833,Тех_Движение!$B$2:$B$5111,"&lt;="&amp;Настройки!$B$5-1)-$F2833)))</f>
        <v/>
      </c>
      <c r="H2833" s="54">
        <f>IF($B2833="","",IF(AND($D2833&gt;=Настройки!$B$5,$D2833&lt;=Настройки!$B$6),$E2833,0))</f>
        <v/>
      </c>
      <c r="I2833" s="54">
        <f>IF($B2833="","",$G2833+$H2833-$J2833)</f>
        <v/>
      </c>
      <c r="J2833" s="54">
        <f>IF($B2833="","",MAX(0,$E2833-MAX(0,SUMIFS(Тех_Движение!$G$2:$G$5111,Тех_Движение!$D$2:$D$5111,$C2833,Тех_Движение!$B$2:$B$5111,"&lt;="&amp;Настройки!$B$6)-$F2833)))</f>
        <v/>
      </c>
      <c r="K2833" s="54">
        <f>IF(OR($B2833="",K$3&lt;$D2833+Настройки!$B$7),0,MAX(0,$E2833-MAX(0,SUMIFS(Тех_Движение!$G$2:$G$5111,Тех_Движение!$D$2:$D$5111,$C2833,Тех_Движение!$B$2:$B$5111,"&lt;="&amp;K$3)-$F2833)))</f>
        <v/>
      </c>
      <c r="L2833" s="54">
        <f>IF(OR($B2833="",L$3&lt;$D2833+Настройки!$B$7),0,MAX(0,$E2833-MAX(0,SUMIFS(Тех_Движение!$G$2:$G$5111,Тех_Движение!$D$2:$D$5111,$C2833,Тех_Движение!$B$2:$B$5111,"&lt;="&amp;L$3)-$F2833)))</f>
        <v/>
      </c>
      <c r="M2833" s="54">
        <f>IF(OR($B2833="",M$3&lt;$D2833+Настройки!$B$7),0,MAX(0,$E2833-MAX(0,SUMIFS(Тех_Движение!$G$2:$G$5111,Тех_Движение!$D$2:$D$5111,$C2833,Тех_Движение!$B$2:$B$5111,"&lt;="&amp;M$3)-$F2833)))</f>
        <v/>
      </c>
      <c r="N2833" s="54">
        <f>IF(OR($B2833="",N$3&lt;$D2833+Настройки!$B$7),0,MAX(0,$E2833-MAX(0,SUMIFS(Тех_Движение!$G$2:$G$5111,Тех_Движение!$D$2:$D$5111,$C2833,Тех_Движение!$B$2:$B$5111,"&lt;="&amp;N$3)-$F2833)))</f>
        <v/>
      </c>
      <c r="O2833" s="54">
        <f>IF(OR($B2833="",O$3&lt;$D2833+Настройки!$B$7),0,MAX(0,$E2833-MAX(0,SUMIFS(Тех_Движение!$G$2:$G$5111,Тех_Движение!$D$2:$D$5111,$C2833,Тех_Движение!$B$2:$B$5111,"&lt;="&amp;O$3)-$F2833)))</f>
        <v/>
      </c>
      <c r="P2833" s="54">
        <f>IF(OR($B2833="",P$3&lt;$D2833+Настройки!$B$7),0,MAX(0,$E2833-MAX(0,SUMIFS(Тех_Движение!$G$2:$G$5111,Тех_Движение!$D$2:$D$5111,$C2833,Тех_Движение!$B$2:$B$5111,"&lt;="&amp;P$3)-$F2833)))</f>
        <v/>
      </c>
      <c r="Q2833" s="54">
        <f>IF(OR($B2833="",Q$3&lt;$D2833+Настройки!$B$7),0,MAX(0,$E2833-MAX(0,SUMIFS(Тех_Движение!$G$2:$G$5111,Тех_Движение!$D$2:$D$5111,$C2833,Тех_Движение!$B$2:$B$5111,"&lt;="&amp;Q$3)-$F2833)))</f>
        <v/>
      </c>
      <c r="R2833" s="54">
        <f>IF($B2833="","",SUM($K2833:$Q2833))</f>
        <v/>
      </c>
      <c r="S2833" s="56">
        <f>IF($B2833="","",VLOOKUP($C2833,Настройки!$A$11:$L$17,9,FALSE))</f>
        <v/>
      </c>
      <c r="T2833" s="56">
        <f>IF($B2833="","",$R2833*$S2833)</f>
        <v/>
      </c>
    </row>
    <row r="2834">
      <c r="A2834" s="20">
        <f>Тех_Движение!$A$2831</f>
        <v/>
      </c>
      <c r="B2834" s="20">
        <f>IF(Тех_Движение!$F$2831&gt;0,Тех_Движение!$I$2831,"")</f>
        <v/>
      </c>
      <c r="C2834" s="20">
        <f>IF($B2834="","",Тех_Движение!$D$2831)</f>
        <v/>
      </c>
      <c r="D2834" s="42">
        <f>IF($B2834="","",Тех_Движение!$B$2831)</f>
        <v/>
      </c>
      <c r="E2834" s="54">
        <f>IF($B2834="","",Тех_Движение!$F$2831)</f>
        <v/>
      </c>
      <c r="F2834" s="54">
        <f>IF($B2834="","",SUMIFS($E$5:$E2833,$C$5:$C2833,$C2834))</f>
        <v/>
      </c>
      <c r="G2834" s="54">
        <f>IF($B2834="","",MAX(0,$E2834-MAX(0,SUMIFS(Тех_Движение!$G$2:$G$5111,Тех_Движение!$D$2:$D$5111,$C2834,Тех_Движение!$B$2:$B$5111,"&lt;="&amp;Настройки!$B$5-1)-$F2834)))</f>
        <v/>
      </c>
      <c r="H2834" s="54">
        <f>IF($B2834="","",IF(AND($D2834&gt;=Настройки!$B$5,$D2834&lt;=Настройки!$B$6),$E2834,0))</f>
        <v/>
      </c>
      <c r="I2834" s="54">
        <f>IF($B2834="","",$G2834+$H2834-$J2834)</f>
        <v/>
      </c>
      <c r="J2834" s="54">
        <f>IF($B2834="","",MAX(0,$E2834-MAX(0,SUMIFS(Тех_Движение!$G$2:$G$5111,Тех_Движение!$D$2:$D$5111,$C2834,Тех_Движение!$B$2:$B$5111,"&lt;="&amp;Настройки!$B$6)-$F2834)))</f>
        <v/>
      </c>
      <c r="K2834" s="54">
        <f>IF(OR($B2834="",K$3&lt;$D2834+Настройки!$B$7),0,MAX(0,$E2834-MAX(0,SUMIFS(Тех_Движение!$G$2:$G$5111,Тех_Движение!$D$2:$D$5111,$C2834,Тех_Движение!$B$2:$B$5111,"&lt;="&amp;K$3)-$F2834)))</f>
        <v/>
      </c>
      <c r="L2834" s="54">
        <f>IF(OR($B2834="",L$3&lt;$D2834+Настройки!$B$7),0,MAX(0,$E2834-MAX(0,SUMIFS(Тех_Движение!$G$2:$G$5111,Тех_Движение!$D$2:$D$5111,$C2834,Тех_Движение!$B$2:$B$5111,"&lt;="&amp;L$3)-$F2834)))</f>
        <v/>
      </c>
      <c r="M2834" s="54">
        <f>IF(OR($B2834="",M$3&lt;$D2834+Настройки!$B$7),0,MAX(0,$E2834-MAX(0,SUMIFS(Тех_Движение!$G$2:$G$5111,Тех_Движение!$D$2:$D$5111,$C2834,Тех_Движение!$B$2:$B$5111,"&lt;="&amp;M$3)-$F2834)))</f>
        <v/>
      </c>
      <c r="N2834" s="54">
        <f>IF(OR($B2834="",N$3&lt;$D2834+Настройки!$B$7),0,MAX(0,$E2834-MAX(0,SUMIFS(Тех_Движение!$G$2:$G$5111,Тех_Движение!$D$2:$D$5111,$C2834,Тех_Движение!$B$2:$B$5111,"&lt;="&amp;N$3)-$F2834)))</f>
        <v/>
      </c>
      <c r="O2834" s="54">
        <f>IF(OR($B2834="",O$3&lt;$D2834+Настройки!$B$7),0,MAX(0,$E2834-MAX(0,SUMIFS(Тех_Движение!$G$2:$G$5111,Тех_Движение!$D$2:$D$5111,$C2834,Тех_Движение!$B$2:$B$5111,"&lt;="&amp;O$3)-$F2834)))</f>
        <v/>
      </c>
      <c r="P2834" s="54">
        <f>IF(OR($B2834="",P$3&lt;$D2834+Настройки!$B$7),0,MAX(0,$E2834-MAX(0,SUMIFS(Тех_Движение!$G$2:$G$5111,Тех_Движение!$D$2:$D$5111,$C2834,Тех_Движение!$B$2:$B$5111,"&lt;="&amp;P$3)-$F2834)))</f>
        <v/>
      </c>
      <c r="Q2834" s="54">
        <f>IF(OR($B2834="",Q$3&lt;$D2834+Настройки!$B$7),0,MAX(0,$E2834-MAX(0,SUMIFS(Тех_Движение!$G$2:$G$5111,Тех_Движение!$D$2:$D$5111,$C2834,Тех_Движение!$B$2:$B$5111,"&lt;="&amp;Q$3)-$F2834)))</f>
        <v/>
      </c>
      <c r="R2834" s="54">
        <f>IF($B2834="","",SUM($K2834:$Q2834))</f>
        <v/>
      </c>
      <c r="S2834" s="56">
        <f>IF($B2834="","",VLOOKUP($C2834,Настройки!$A$11:$L$17,9,FALSE))</f>
        <v/>
      </c>
      <c r="T2834" s="56">
        <f>IF($B2834="","",$R2834*$S2834)</f>
        <v/>
      </c>
    </row>
    <row r="2835">
      <c r="A2835" s="20">
        <f>Тех_Движение!$A$2832</f>
        <v/>
      </c>
      <c r="B2835" s="20">
        <f>IF(Тех_Движение!$F$2832&gt;0,Тех_Движение!$I$2832,"")</f>
        <v/>
      </c>
      <c r="C2835" s="20">
        <f>IF($B2835="","",Тех_Движение!$D$2832)</f>
        <v/>
      </c>
      <c r="D2835" s="42">
        <f>IF($B2835="","",Тех_Движение!$B$2832)</f>
        <v/>
      </c>
      <c r="E2835" s="54">
        <f>IF($B2835="","",Тех_Движение!$F$2832)</f>
        <v/>
      </c>
      <c r="F2835" s="54">
        <f>IF($B2835="","",SUMIFS($E$5:$E2834,$C$5:$C2834,$C2835))</f>
        <v/>
      </c>
      <c r="G2835" s="54">
        <f>IF($B2835="","",MAX(0,$E2835-MAX(0,SUMIFS(Тех_Движение!$G$2:$G$5111,Тех_Движение!$D$2:$D$5111,$C2835,Тех_Движение!$B$2:$B$5111,"&lt;="&amp;Настройки!$B$5-1)-$F2835)))</f>
        <v/>
      </c>
      <c r="H2835" s="54">
        <f>IF($B2835="","",IF(AND($D2835&gt;=Настройки!$B$5,$D2835&lt;=Настройки!$B$6),$E2835,0))</f>
        <v/>
      </c>
      <c r="I2835" s="54">
        <f>IF($B2835="","",$G2835+$H2835-$J2835)</f>
        <v/>
      </c>
      <c r="J2835" s="54">
        <f>IF($B2835="","",MAX(0,$E2835-MAX(0,SUMIFS(Тех_Движение!$G$2:$G$5111,Тех_Движение!$D$2:$D$5111,$C2835,Тех_Движение!$B$2:$B$5111,"&lt;="&amp;Настройки!$B$6)-$F2835)))</f>
        <v/>
      </c>
      <c r="K2835" s="54">
        <f>IF(OR($B2835="",K$3&lt;$D2835+Настройки!$B$7),0,MAX(0,$E2835-MAX(0,SUMIFS(Тех_Движение!$G$2:$G$5111,Тех_Движение!$D$2:$D$5111,$C2835,Тех_Движение!$B$2:$B$5111,"&lt;="&amp;K$3)-$F2835)))</f>
        <v/>
      </c>
      <c r="L2835" s="54">
        <f>IF(OR($B2835="",L$3&lt;$D2835+Настройки!$B$7),0,MAX(0,$E2835-MAX(0,SUMIFS(Тех_Движение!$G$2:$G$5111,Тех_Движение!$D$2:$D$5111,$C2835,Тех_Движение!$B$2:$B$5111,"&lt;="&amp;L$3)-$F2835)))</f>
        <v/>
      </c>
      <c r="M2835" s="54">
        <f>IF(OR($B2835="",M$3&lt;$D2835+Настройки!$B$7),0,MAX(0,$E2835-MAX(0,SUMIFS(Тех_Движение!$G$2:$G$5111,Тех_Движение!$D$2:$D$5111,$C2835,Тех_Движение!$B$2:$B$5111,"&lt;="&amp;M$3)-$F2835)))</f>
        <v/>
      </c>
      <c r="N2835" s="54">
        <f>IF(OR($B2835="",N$3&lt;$D2835+Настройки!$B$7),0,MAX(0,$E2835-MAX(0,SUMIFS(Тех_Движение!$G$2:$G$5111,Тех_Движение!$D$2:$D$5111,$C2835,Тех_Движение!$B$2:$B$5111,"&lt;="&amp;N$3)-$F2835)))</f>
        <v/>
      </c>
      <c r="O2835" s="54">
        <f>IF(OR($B2835="",O$3&lt;$D2835+Настройки!$B$7),0,MAX(0,$E2835-MAX(0,SUMIFS(Тех_Движение!$G$2:$G$5111,Тех_Движение!$D$2:$D$5111,$C2835,Тех_Движение!$B$2:$B$5111,"&lt;="&amp;O$3)-$F2835)))</f>
        <v/>
      </c>
      <c r="P2835" s="54">
        <f>IF(OR($B2835="",P$3&lt;$D2835+Настройки!$B$7),0,MAX(0,$E2835-MAX(0,SUMIFS(Тех_Движение!$G$2:$G$5111,Тех_Движение!$D$2:$D$5111,$C2835,Тех_Движение!$B$2:$B$5111,"&lt;="&amp;P$3)-$F2835)))</f>
        <v/>
      </c>
      <c r="Q2835" s="54">
        <f>IF(OR($B2835="",Q$3&lt;$D2835+Настройки!$B$7),0,MAX(0,$E2835-MAX(0,SUMIFS(Тех_Движение!$G$2:$G$5111,Тех_Движение!$D$2:$D$5111,$C2835,Тех_Движение!$B$2:$B$5111,"&lt;="&amp;Q$3)-$F2835)))</f>
        <v/>
      </c>
      <c r="R2835" s="54">
        <f>IF($B2835="","",SUM($K2835:$Q2835))</f>
        <v/>
      </c>
      <c r="S2835" s="56">
        <f>IF($B2835="","",VLOOKUP($C2835,Настройки!$A$11:$L$17,9,FALSE))</f>
        <v/>
      </c>
      <c r="T2835" s="56">
        <f>IF($B2835="","",$R2835*$S2835)</f>
        <v/>
      </c>
    </row>
    <row r="2836">
      <c r="A2836" s="20">
        <f>Тех_Движение!$A$2833</f>
        <v/>
      </c>
      <c r="B2836" s="20">
        <f>IF(Тех_Движение!$F$2833&gt;0,Тех_Движение!$I$2833,"")</f>
        <v/>
      </c>
      <c r="C2836" s="20">
        <f>IF($B2836="","",Тех_Движение!$D$2833)</f>
        <v/>
      </c>
      <c r="D2836" s="42">
        <f>IF($B2836="","",Тех_Движение!$B$2833)</f>
        <v/>
      </c>
      <c r="E2836" s="54">
        <f>IF($B2836="","",Тех_Движение!$F$2833)</f>
        <v/>
      </c>
      <c r="F2836" s="54">
        <f>IF($B2836="","",SUMIFS($E$5:$E2835,$C$5:$C2835,$C2836))</f>
        <v/>
      </c>
      <c r="G2836" s="54">
        <f>IF($B2836="","",MAX(0,$E2836-MAX(0,SUMIFS(Тех_Движение!$G$2:$G$5111,Тех_Движение!$D$2:$D$5111,$C2836,Тех_Движение!$B$2:$B$5111,"&lt;="&amp;Настройки!$B$5-1)-$F2836)))</f>
        <v/>
      </c>
      <c r="H2836" s="54">
        <f>IF($B2836="","",IF(AND($D2836&gt;=Настройки!$B$5,$D2836&lt;=Настройки!$B$6),$E2836,0))</f>
        <v/>
      </c>
      <c r="I2836" s="54">
        <f>IF($B2836="","",$G2836+$H2836-$J2836)</f>
        <v/>
      </c>
      <c r="J2836" s="54">
        <f>IF($B2836="","",MAX(0,$E2836-MAX(0,SUMIFS(Тех_Движение!$G$2:$G$5111,Тех_Движение!$D$2:$D$5111,$C2836,Тех_Движение!$B$2:$B$5111,"&lt;="&amp;Настройки!$B$6)-$F2836)))</f>
        <v/>
      </c>
      <c r="K2836" s="54">
        <f>IF(OR($B2836="",K$3&lt;$D2836+Настройки!$B$7),0,MAX(0,$E2836-MAX(0,SUMIFS(Тех_Движение!$G$2:$G$5111,Тех_Движение!$D$2:$D$5111,$C2836,Тех_Движение!$B$2:$B$5111,"&lt;="&amp;K$3)-$F2836)))</f>
        <v/>
      </c>
      <c r="L2836" s="54">
        <f>IF(OR($B2836="",L$3&lt;$D2836+Настройки!$B$7),0,MAX(0,$E2836-MAX(0,SUMIFS(Тех_Движение!$G$2:$G$5111,Тех_Движение!$D$2:$D$5111,$C2836,Тех_Движение!$B$2:$B$5111,"&lt;="&amp;L$3)-$F2836)))</f>
        <v/>
      </c>
      <c r="M2836" s="54">
        <f>IF(OR($B2836="",M$3&lt;$D2836+Настройки!$B$7),0,MAX(0,$E2836-MAX(0,SUMIFS(Тех_Движение!$G$2:$G$5111,Тех_Движение!$D$2:$D$5111,$C2836,Тех_Движение!$B$2:$B$5111,"&lt;="&amp;M$3)-$F2836)))</f>
        <v/>
      </c>
      <c r="N2836" s="54">
        <f>IF(OR($B2836="",N$3&lt;$D2836+Настройки!$B$7),0,MAX(0,$E2836-MAX(0,SUMIFS(Тех_Движение!$G$2:$G$5111,Тех_Движение!$D$2:$D$5111,$C2836,Тех_Движение!$B$2:$B$5111,"&lt;="&amp;N$3)-$F2836)))</f>
        <v/>
      </c>
      <c r="O2836" s="54">
        <f>IF(OR($B2836="",O$3&lt;$D2836+Настройки!$B$7),0,MAX(0,$E2836-MAX(0,SUMIFS(Тех_Движение!$G$2:$G$5111,Тех_Движение!$D$2:$D$5111,$C2836,Тех_Движение!$B$2:$B$5111,"&lt;="&amp;O$3)-$F2836)))</f>
        <v/>
      </c>
      <c r="P2836" s="54">
        <f>IF(OR($B2836="",P$3&lt;$D2836+Настройки!$B$7),0,MAX(0,$E2836-MAX(0,SUMIFS(Тех_Движение!$G$2:$G$5111,Тех_Движение!$D$2:$D$5111,$C2836,Тех_Движение!$B$2:$B$5111,"&lt;="&amp;P$3)-$F2836)))</f>
        <v/>
      </c>
      <c r="Q2836" s="54">
        <f>IF(OR($B2836="",Q$3&lt;$D2836+Настройки!$B$7),0,MAX(0,$E2836-MAX(0,SUMIFS(Тех_Движение!$G$2:$G$5111,Тех_Движение!$D$2:$D$5111,$C2836,Тех_Движение!$B$2:$B$5111,"&lt;="&amp;Q$3)-$F2836)))</f>
        <v/>
      </c>
      <c r="R2836" s="54">
        <f>IF($B2836="","",SUM($K2836:$Q2836))</f>
        <v/>
      </c>
      <c r="S2836" s="56">
        <f>IF($B2836="","",VLOOKUP($C2836,Настройки!$A$11:$L$17,9,FALSE))</f>
        <v/>
      </c>
      <c r="T2836" s="56">
        <f>IF($B2836="","",$R2836*$S2836)</f>
        <v/>
      </c>
    </row>
    <row r="2837">
      <c r="A2837" s="20">
        <f>Тех_Движение!$A$2834</f>
        <v/>
      </c>
      <c r="B2837" s="20">
        <f>IF(Тех_Движение!$F$2834&gt;0,Тех_Движение!$I$2834,"")</f>
        <v/>
      </c>
      <c r="C2837" s="20">
        <f>IF($B2837="","",Тех_Движение!$D$2834)</f>
        <v/>
      </c>
      <c r="D2837" s="42">
        <f>IF($B2837="","",Тех_Движение!$B$2834)</f>
        <v/>
      </c>
      <c r="E2837" s="54">
        <f>IF($B2837="","",Тех_Движение!$F$2834)</f>
        <v/>
      </c>
      <c r="F2837" s="54">
        <f>IF($B2837="","",SUMIFS($E$5:$E2836,$C$5:$C2836,$C2837))</f>
        <v/>
      </c>
      <c r="G2837" s="54">
        <f>IF($B2837="","",MAX(0,$E2837-MAX(0,SUMIFS(Тех_Движение!$G$2:$G$5111,Тех_Движение!$D$2:$D$5111,$C2837,Тех_Движение!$B$2:$B$5111,"&lt;="&amp;Настройки!$B$5-1)-$F2837)))</f>
        <v/>
      </c>
      <c r="H2837" s="54">
        <f>IF($B2837="","",IF(AND($D2837&gt;=Настройки!$B$5,$D2837&lt;=Настройки!$B$6),$E2837,0))</f>
        <v/>
      </c>
      <c r="I2837" s="54">
        <f>IF($B2837="","",$G2837+$H2837-$J2837)</f>
        <v/>
      </c>
      <c r="J2837" s="54">
        <f>IF($B2837="","",MAX(0,$E2837-MAX(0,SUMIFS(Тех_Движение!$G$2:$G$5111,Тех_Движение!$D$2:$D$5111,$C2837,Тех_Движение!$B$2:$B$5111,"&lt;="&amp;Настройки!$B$6)-$F2837)))</f>
        <v/>
      </c>
      <c r="K2837" s="54">
        <f>IF(OR($B2837="",K$3&lt;$D2837+Настройки!$B$7),0,MAX(0,$E2837-MAX(0,SUMIFS(Тех_Движение!$G$2:$G$5111,Тех_Движение!$D$2:$D$5111,$C2837,Тех_Движение!$B$2:$B$5111,"&lt;="&amp;K$3)-$F2837)))</f>
        <v/>
      </c>
      <c r="L2837" s="54">
        <f>IF(OR($B2837="",L$3&lt;$D2837+Настройки!$B$7),0,MAX(0,$E2837-MAX(0,SUMIFS(Тех_Движение!$G$2:$G$5111,Тех_Движение!$D$2:$D$5111,$C2837,Тех_Движение!$B$2:$B$5111,"&lt;="&amp;L$3)-$F2837)))</f>
        <v/>
      </c>
      <c r="M2837" s="54">
        <f>IF(OR($B2837="",M$3&lt;$D2837+Настройки!$B$7),0,MAX(0,$E2837-MAX(0,SUMIFS(Тех_Движение!$G$2:$G$5111,Тех_Движение!$D$2:$D$5111,$C2837,Тех_Движение!$B$2:$B$5111,"&lt;="&amp;M$3)-$F2837)))</f>
        <v/>
      </c>
      <c r="N2837" s="54">
        <f>IF(OR($B2837="",N$3&lt;$D2837+Настройки!$B$7),0,MAX(0,$E2837-MAX(0,SUMIFS(Тех_Движение!$G$2:$G$5111,Тех_Движение!$D$2:$D$5111,$C2837,Тех_Движение!$B$2:$B$5111,"&lt;="&amp;N$3)-$F2837)))</f>
        <v/>
      </c>
      <c r="O2837" s="54">
        <f>IF(OR($B2837="",O$3&lt;$D2837+Настройки!$B$7),0,MAX(0,$E2837-MAX(0,SUMIFS(Тех_Движение!$G$2:$G$5111,Тех_Движение!$D$2:$D$5111,$C2837,Тех_Движение!$B$2:$B$5111,"&lt;="&amp;O$3)-$F2837)))</f>
        <v/>
      </c>
      <c r="P2837" s="54">
        <f>IF(OR($B2837="",P$3&lt;$D2837+Настройки!$B$7),0,MAX(0,$E2837-MAX(0,SUMIFS(Тех_Движение!$G$2:$G$5111,Тех_Движение!$D$2:$D$5111,$C2837,Тех_Движение!$B$2:$B$5111,"&lt;="&amp;P$3)-$F2837)))</f>
        <v/>
      </c>
      <c r="Q2837" s="54">
        <f>IF(OR($B2837="",Q$3&lt;$D2837+Настройки!$B$7),0,MAX(0,$E2837-MAX(0,SUMIFS(Тех_Движение!$G$2:$G$5111,Тех_Движение!$D$2:$D$5111,$C2837,Тех_Движение!$B$2:$B$5111,"&lt;="&amp;Q$3)-$F2837)))</f>
        <v/>
      </c>
      <c r="R2837" s="54">
        <f>IF($B2837="","",SUM($K2837:$Q2837))</f>
        <v/>
      </c>
      <c r="S2837" s="56">
        <f>IF($B2837="","",VLOOKUP($C2837,Настройки!$A$11:$L$17,9,FALSE))</f>
        <v/>
      </c>
      <c r="T2837" s="56">
        <f>IF($B2837="","",$R2837*$S2837)</f>
        <v/>
      </c>
    </row>
    <row r="2838">
      <c r="A2838" s="20">
        <f>Тех_Движение!$A$2835</f>
        <v/>
      </c>
      <c r="B2838" s="20">
        <f>IF(Тех_Движение!$F$2835&gt;0,Тех_Движение!$I$2835,"")</f>
        <v/>
      </c>
      <c r="C2838" s="20">
        <f>IF($B2838="","",Тех_Движение!$D$2835)</f>
        <v/>
      </c>
      <c r="D2838" s="42">
        <f>IF($B2838="","",Тех_Движение!$B$2835)</f>
        <v/>
      </c>
      <c r="E2838" s="54">
        <f>IF($B2838="","",Тех_Движение!$F$2835)</f>
        <v/>
      </c>
      <c r="F2838" s="54">
        <f>IF($B2838="","",SUMIFS($E$5:$E2837,$C$5:$C2837,$C2838))</f>
        <v/>
      </c>
      <c r="G2838" s="54">
        <f>IF($B2838="","",MAX(0,$E2838-MAX(0,SUMIFS(Тех_Движение!$G$2:$G$5111,Тех_Движение!$D$2:$D$5111,$C2838,Тех_Движение!$B$2:$B$5111,"&lt;="&amp;Настройки!$B$5-1)-$F2838)))</f>
        <v/>
      </c>
      <c r="H2838" s="54">
        <f>IF($B2838="","",IF(AND($D2838&gt;=Настройки!$B$5,$D2838&lt;=Настройки!$B$6),$E2838,0))</f>
        <v/>
      </c>
      <c r="I2838" s="54">
        <f>IF($B2838="","",$G2838+$H2838-$J2838)</f>
        <v/>
      </c>
      <c r="J2838" s="54">
        <f>IF($B2838="","",MAX(0,$E2838-MAX(0,SUMIFS(Тех_Движение!$G$2:$G$5111,Тех_Движение!$D$2:$D$5111,$C2838,Тех_Движение!$B$2:$B$5111,"&lt;="&amp;Настройки!$B$6)-$F2838)))</f>
        <v/>
      </c>
      <c r="K2838" s="54">
        <f>IF(OR($B2838="",K$3&lt;$D2838+Настройки!$B$7),0,MAX(0,$E2838-MAX(0,SUMIFS(Тех_Движение!$G$2:$G$5111,Тех_Движение!$D$2:$D$5111,$C2838,Тех_Движение!$B$2:$B$5111,"&lt;="&amp;K$3)-$F2838)))</f>
        <v/>
      </c>
      <c r="L2838" s="54">
        <f>IF(OR($B2838="",L$3&lt;$D2838+Настройки!$B$7),0,MAX(0,$E2838-MAX(0,SUMIFS(Тех_Движение!$G$2:$G$5111,Тех_Движение!$D$2:$D$5111,$C2838,Тех_Движение!$B$2:$B$5111,"&lt;="&amp;L$3)-$F2838)))</f>
        <v/>
      </c>
      <c r="M2838" s="54">
        <f>IF(OR($B2838="",M$3&lt;$D2838+Настройки!$B$7),0,MAX(0,$E2838-MAX(0,SUMIFS(Тех_Движение!$G$2:$G$5111,Тех_Движение!$D$2:$D$5111,$C2838,Тех_Движение!$B$2:$B$5111,"&lt;="&amp;M$3)-$F2838)))</f>
        <v/>
      </c>
      <c r="N2838" s="54">
        <f>IF(OR($B2838="",N$3&lt;$D2838+Настройки!$B$7),0,MAX(0,$E2838-MAX(0,SUMIFS(Тех_Движение!$G$2:$G$5111,Тех_Движение!$D$2:$D$5111,$C2838,Тех_Движение!$B$2:$B$5111,"&lt;="&amp;N$3)-$F2838)))</f>
        <v/>
      </c>
      <c r="O2838" s="54">
        <f>IF(OR($B2838="",O$3&lt;$D2838+Настройки!$B$7),0,MAX(0,$E2838-MAX(0,SUMIFS(Тех_Движение!$G$2:$G$5111,Тех_Движение!$D$2:$D$5111,$C2838,Тех_Движение!$B$2:$B$5111,"&lt;="&amp;O$3)-$F2838)))</f>
        <v/>
      </c>
      <c r="P2838" s="54">
        <f>IF(OR($B2838="",P$3&lt;$D2838+Настройки!$B$7),0,MAX(0,$E2838-MAX(0,SUMIFS(Тех_Движение!$G$2:$G$5111,Тех_Движение!$D$2:$D$5111,$C2838,Тех_Движение!$B$2:$B$5111,"&lt;="&amp;P$3)-$F2838)))</f>
        <v/>
      </c>
      <c r="Q2838" s="54">
        <f>IF(OR($B2838="",Q$3&lt;$D2838+Настройки!$B$7),0,MAX(0,$E2838-MAX(0,SUMIFS(Тех_Движение!$G$2:$G$5111,Тех_Движение!$D$2:$D$5111,$C2838,Тех_Движение!$B$2:$B$5111,"&lt;="&amp;Q$3)-$F2838)))</f>
        <v/>
      </c>
      <c r="R2838" s="54">
        <f>IF($B2838="","",SUM($K2838:$Q2838))</f>
        <v/>
      </c>
      <c r="S2838" s="56">
        <f>IF($B2838="","",VLOOKUP($C2838,Настройки!$A$11:$L$17,9,FALSE))</f>
        <v/>
      </c>
      <c r="T2838" s="56">
        <f>IF($B2838="","",$R2838*$S2838)</f>
        <v/>
      </c>
    </row>
    <row r="2839">
      <c r="A2839" s="20">
        <f>Тех_Движение!$A$2836</f>
        <v/>
      </c>
      <c r="B2839" s="20">
        <f>IF(Тех_Движение!$F$2836&gt;0,Тех_Движение!$I$2836,"")</f>
        <v/>
      </c>
      <c r="C2839" s="20">
        <f>IF($B2839="","",Тех_Движение!$D$2836)</f>
        <v/>
      </c>
      <c r="D2839" s="42">
        <f>IF($B2839="","",Тех_Движение!$B$2836)</f>
        <v/>
      </c>
      <c r="E2839" s="54">
        <f>IF($B2839="","",Тех_Движение!$F$2836)</f>
        <v/>
      </c>
      <c r="F2839" s="54">
        <f>IF($B2839="","",SUMIFS($E$5:$E2838,$C$5:$C2838,$C2839))</f>
        <v/>
      </c>
      <c r="G2839" s="54">
        <f>IF($B2839="","",MAX(0,$E2839-MAX(0,SUMIFS(Тех_Движение!$G$2:$G$5111,Тех_Движение!$D$2:$D$5111,$C2839,Тех_Движение!$B$2:$B$5111,"&lt;="&amp;Настройки!$B$5-1)-$F2839)))</f>
        <v/>
      </c>
      <c r="H2839" s="54">
        <f>IF($B2839="","",IF(AND($D2839&gt;=Настройки!$B$5,$D2839&lt;=Настройки!$B$6),$E2839,0))</f>
        <v/>
      </c>
      <c r="I2839" s="54">
        <f>IF($B2839="","",$G2839+$H2839-$J2839)</f>
        <v/>
      </c>
      <c r="J2839" s="54">
        <f>IF($B2839="","",MAX(0,$E2839-MAX(0,SUMIFS(Тех_Движение!$G$2:$G$5111,Тех_Движение!$D$2:$D$5111,$C2839,Тех_Движение!$B$2:$B$5111,"&lt;="&amp;Настройки!$B$6)-$F2839)))</f>
        <v/>
      </c>
      <c r="K2839" s="54">
        <f>IF(OR($B2839="",K$3&lt;$D2839+Настройки!$B$7),0,MAX(0,$E2839-MAX(0,SUMIFS(Тех_Движение!$G$2:$G$5111,Тех_Движение!$D$2:$D$5111,$C2839,Тех_Движение!$B$2:$B$5111,"&lt;="&amp;K$3)-$F2839)))</f>
        <v/>
      </c>
      <c r="L2839" s="54">
        <f>IF(OR($B2839="",L$3&lt;$D2839+Настройки!$B$7),0,MAX(0,$E2839-MAX(0,SUMIFS(Тех_Движение!$G$2:$G$5111,Тех_Движение!$D$2:$D$5111,$C2839,Тех_Движение!$B$2:$B$5111,"&lt;="&amp;L$3)-$F2839)))</f>
        <v/>
      </c>
      <c r="M2839" s="54">
        <f>IF(OR($B2839="",M$3&lt;$D2839+Настройки!$B$7),0,MAX(0,$E2839-MAX(0,SUMIFS(Тех_Движение!$G$2:$G$5111,Тех_Движение!$D$2:$D$5111,$C2839,Тех_Движение!$B$2:$B$5111,"&lt;="&amp;M$3)-$F2839)))</f>
        <v/>
      </c>
      <c r="N2839" s="54">
        <f>IF(OR($B2839="",N$3&lt;$D2839+Настройки!$B$7),0,MAX(0,$E2839-MAX(0,SUMIFS(Тех_Движение!$G$2:$G$5111,Тех_Движение!$D$2:$D$5111,$C2839,Тех_Движение!$B$2:$B$5111,"&lt;="&amp;N$3)-$F2839)))</f>
        <v/>
      </c>
      <c r="O2839" s="54">
        <f>IF(OR($B2839="",O$3&lt;$D2839+Настройки!$B$7),0,MAX(0,$E2839-MAX(0,SUMIFS(Тех_Движение!$G$2:$G$5111,Тех_Движение!$D$2:$D$5111,$C2839,Тех_Движение!$B$2:$B$5111,"&lt;="&amp;O$3)-$F2839)))</f>
        <v/>
      </c>
      <c r="P2839" s="54">
        <f>IF(OR($B2839="",P$3&lt;$D2839+Настройки!$B$7),0,MAX(0,$E2839-MAX(0,SUMIFS(Тех_Движение!$G$2:$G$5111,Тех_Движение!$D$2:$D$5111,$C2839,Тех_Движение!$B$2:$B$5111,"&lt;="&amp;P$3)-$F2839)))</f>
        <v/>
      </c>
      <c r="Q2839" s="54">
        <f>IF(OR($B2839="",Q$3&lt;$D2839+Настройки!$B$7),0,MAX(0,$E2839-MAX(0,SUMIFS(Тех_Движение!$G$2:$G$5111,Тех_Движение!$D$2:$D$5111,$C2839,Тех_Движение!$B$2:$B$5111,"&lt;="&amp;Q$3)-$F2839)))</f>
        <v/>
      </c>
      <c r="R2839" s="54">
        <f>IF($B2839="","",SUM($K2839:$Q2839))</f>
        <v/>
      </c>
      <c r="S2839" s="56">
        <f>IF($B2839="","",VLOOKUP($C2839,Настройки!$A$11:$L$17,9,FALSE))</f>
        <v/>
      </c>
      <c r="T2839" s="56">
        <f>IF($B2839="","",$R2839*$S2839)</f>
        <v/>
      </c>
    </row>
    <row r="2840">
      <c r="A2840" s="20">
        <f>Тех_Движение!$A$2837</f>
        <v/>
      </c>
      <c r="B2840" s="20">
        <f>IF(Тех_Движение!$F$2837&gt;0,Тех_Движение!$I$2837,"")</f>
        <v/>
      </c>
      <c r="C2840" s="20">
        <f>IF($B2840="","",Тех_Движение!$D$2837)</f>
        <v/>
      </c>
      <c r="D2840" s="42">
        <f>IF($B2840="","",Тех_Движение!$B$2837)</f>
        <v/>
      </c>
      <c r="E2840" s="54">
        <f>IF($B2840="","",Тех_Движение!$F$2837)</f>
        <v/>
      </c>
      <c r="F2840" s="54">
        <f>IF($B2840="","",SUMIFS($E$5:$E2839,$C$5:$C2839,$C2840))</f>
        <v/>
      </c>
      <c r="G2840" s="54">
        <f>IF($B2840="","",MAX(0,$E2840-MAX(0,SUMIFS(Тех_Движение!$G$2:$G$5111,Тех_Движение!$D$2:$D$5111,$C2840,Тех_Движение!$B$2:$B$5111,"&lt;="&amp;Настройки!$B$5-1)-$F2840)))</f>
        <v/>
      </c>
      <c r="H2840" s="54">
        <f>IF($B2840="","",IF(AND($D2840&gt;=Настройки!$B$5,$D2840&lt;=Настройки!$B$6),$E2840,0))</f>
        <v/>
      </c>
      <c r="I2840" s="54">
        <f>IF($B2840="","",$G2840+$H2840-$J2840)</f>
        <v/>
      </c>
      <c r="J2840" s="54">
        <f>IF($B2840="","",MAX(0,$E2840-MAX(0,SUMIFS(Тех_Движение!$G$2:$G$5111,Тех_Движение!$D$2:$D$5111,$C2840,Тех_Движение!$B$2:$B$5111,"&lt;="&amp;Настройки!$B$6)-$F2840)))</f>
        <v/>
      </c>
      <c r="K2840" s="54">
        <f>IF(OR($B2840="",K$3&lt;$D2840+Настройки!$B$7),0,MAX(0,$E2840-MAX(0,SUMIFS(Тех_Движение!$G$2:$G$5111,Тех_Движение!$D$2:$D$5111,$C2840,Тех_Движение!$B$2:$B$5111,"&lt;="&amp;K$3)-$F2840)))</f>
        <v/>
      </c>
      <c r="L2840" s="54">
        <f>IF(OR($B2840="",L$3&lt;$D2840+Настройки!$B$7),0,MAX(0,$E2840-MAX(0,SUMIFS(Тех_Движение!$G$2:$G$5111,Тех_Движение!$D$2:$D$5111,$C2840,Тех_Движение!$B$2:$B$5111,"&lt;="&amp;L$3)-$F2840)))</f>
        <v/>
      </c>
      <c r="M2840" s="54">
        <f>IF(OR($B2840="",M$3&lt;$D2840+Настройки!$B$7),0,MAX(0,$E2840-MAX(0,SUMIFS(Тех_Движение!$G$2:$G$5111,Тех_Движение!$D$2:$D$5111,$C2840,Тех_Движение!$B$2:$B$5111,"&lt;="&amp;M$3)-$F2840)))</f>
        <v/>
      </c>
      <c r="N2840" s="54">
        <f>IF(OR($B2840="",N$3&lt;$D2840+Настройки!$B$7),0,MAX(0,$E2840-MAX(0,SUMIFS(Тех_Движение!$G$2:$G$5111,Тех_Движение!$D$2:$D$5111,$C2840,Тех_Движение!$B$2:$B$5111,"&lt;="&amp;N$3)-$F2840)))</f>
        <v/>
      </c>
      <c r="O2840" s="54">
        <f>IF(OR($B2840="",O$3&lt;$D2840+Настройки!$B$7),0,MAX(0,$E2840-MAX(0,SUMIFS(Тех_Движение!$G$2:$G$5111,Тех_Движение!$D$2:$D$5111,$C2840,Тех_Движение!$B$2:$B$5111,"&lt;="&amp;O$3)-$F2840)))</f>
        <v/>
      </c>
      <c r="P2840" s="54">
        <f>IF(OR($B2840="",P$3&lt;$D2840+Настройки!$B$7),0,MAX(0,$E2840-MAX(0,SUMIFS(Тех_Движение!$G$2:$G$5111,Тех_Движение!$D$2:$D$5111,$C2840,Тех_Движение!$B$2:$B$5111,"&lt;="&amp;P$3)-$F2840)))</f>
        <v/>
      </c>
      <c r="Q2840" s="54">
        <f>IF(OR($B2840="",Q$3&lt;$D2840+Настройки!$B$7),0,MAX(0,$E2840-MAX(0,SUMIFS(Тех_Движение!$G$2:$G$5111,Тех_Движение!$D$2:$D$5111,$C2840,Тех_Движение!$B$2:$B$5111,"&lt;="&amp;Q$3)-$F2840)))</f>
        <v/>
      </c>
      <c r="R2840" s="54">
        <f>IF($B2840="","",SUM($K2840:$Q2840))</f>
        <v/>
      </c>
      <c r="S2840" s="56">
        <f>IF($B2840="","",VLOOKUP($C2840,Настройки!$A$11:$L$17,9,FALSE))</f>
        <v/>
      </c>
      <c r="T2840" s="56">
        <f>IF($B2840="","",$R2840*$S2840)</f>
        <v/>
      </c>
    </row>
    <row r="2841">
      <c r="A2841" s="20">
        <f>Тех_Движение!$A$2838</f>
        <v/>
      </c>
      <c r="B2841" s="20">
        <f>IF(Тех_Движение!$F$2838&gt;0,Тех_Движение!$I$2838,"")</f>
        <v/>
      </c>
      <c r="C2841" s="20">
        <f>IF($B2841="","",Тех_Движение!$D$2838)</f>
        <v/>
      </c>
      <c r="D2841" s="42">
        <f>IF($B2841="","",Тех_Движение!$B$2838)</f>
        <v/>
      </c>
      <c r="E2841" s="54">
        <f>IF($B2841="","",Тех_Движение!$F$2838)</f>
        <v/>
      </c>
      <c r="F2841" s="54">
        <f>IF($B2841="","",SUMIFS($E$5:$E2840,$C$5:$C2840,$C2841))</f>
        <v/>
      </c>
      <c r="G2841" s="54">
        <f>IF($B2841="","",MAX(0,$E2841-MAX(0,SUMIFS(Тех_Движение!$G$2:$G$5111,Тех_Движение!$D$2:$D$5111,$C2841,Тех_Движение!$B$2:$B$5111,"&lt;="&amp;Настройки!$B$5-1)-$F2841)))</f>
        <v/>
      </c>
      <c r="H2841" s="54">
        <f>IF($B2841="","",IF(AND($D2841&gt;=Настройки!$B$5,$D2841&lt;=Настройки!$B$6),$E2841,0))</f>
        <v/>
      </c>
      <c r="I2841" s="54">
        <f>IF($B2841="","",$G2841+$H2841-$J2841)</f>
        <v/>
      </c>
      <c r="J2841" s="54">
        <f>IF($B2841="","",MAX(0,$E2841-MAX(0,SUMIFS(Тех_Движение!$G$2:$G$5111,Тех_Движение!$D$2:$D$5111,$C2841,Тех_Движение!$B$2:$B$5111,"&lt;="&amp;Настройки!$B$6)-$F2841)))</f>
        <v/>
      </c>
      <c r="K2841" s="54">
        <f>IF(OR($B2841="",K$3&lt;$D2841+Настройки!$B$7),0,MAX(0,$E2841-MAX(0,SUMIFS(Тех_Движение!$G$2:$G$5111,Тех_Движение!$D$2:$D$5111,$C2841,Тех_Движение!$B$2:$B$5111,"&lt;="&amp;K$3)-$F2841)))</f>
        <v/>
      </c>
      <c r="L2841" s="54">
        <f>IF(OR($B2841="",L$3&lt;$D2841+Настройки!$B$7),0,MAX(0,$E2841-MAX(0,SUMIFS(Тех_Движение!$G$2:$G$5111,Тех_Движение!$D$2:$D$5111,$C2841,Тех_Движение!$B$2:$B$5111,"&lt;="&amp;L$3)-$F2841)))</f>
        <v/>
      </c>
      <c r="M2841" s="54">
        <f>IF(OR($B2841="",M$3&lt;$D2841+Настройки!$B$7),0,MAX(0,$E2841-MAX(0,SUMIFS(Тех_Движение!$G$2:$G$5111,Тех_Движение!$D$2:$D$5111,$C2841,Тех_Движение!$B$2:$B$5111,"&lt;="&amp;M$3)-$F2841)))</f>
        <v/>
      </c>
      <c r="N2841" s="54">
        <f>IF(OR($B2841="",N$3&lt;$D2841+Настройки!$B$7),0,MAX(0,$E2841-MAX(0,SUMIFS(Тех_Движение!$G$2:$G$5111,Тех_Движение!$D$2:$D$5111,$C2841,Тех_Движение!$B$2:$B$5111,"&lt;="&amp;N$3)-$F2841)))</f>
        <v/>
      </c>
      <c r="O2841" s="54">
        <f>IF(OR($B2841="",O$3&lt;$D2841+Настройки!$B$7),0,MAX(0,$E2841-MAX(0,SUMIFS(Тех_Движение!$G$2:$G$5111,Тех_Движение!$D$2:$D$5111,$C2841,Тех_Движение!$B$2:$B$5111,"&lt;="&amp;O$3)-$F2841)))</f>
        <v/>
      </c>
      <c r="P2841" s="54">
        <f>IF(OR($B2841="",P$3&lt;$D2841+Настройки!$B$7),0,MAX(0,$E2841-MAX(0,SUMIFS(Тех_Движение!$G$2:$G$5111,Тех_Движение!$D$2:$D$5111,$C2841,Тех_Движение!$B$2:$B$5111,"&lt;="&amp;P$3)-$F2841)))</f>
        <v/>
      </c>
      <c r="Q2841" s="54">
        <f>IF(OR($B2841="",Q$3&lt;$D2841+Настройки!$B$7),0,MAX(0,$E2841-MAX(0,SUMIFS(Тех_Движение!$G$2:$G$5111,Тех_Движение!$D$2:$D$5111,$C2841,Тех_Движение!$B$2:$B$5111,"&lt;="&amp;Q$3)-$F2841)))</f>
        <v/>
      </c>
      <c r="R2841" s="54">
        <f>IF($B2841="","",SUM($K2841:$Q2841))</f>
        <v/>
      </c>
      <c r="S2841" s="56">
        <f>IF($B2841="","",VLOOKUP($C2841,Настройки!$A$11:$L$17,9,FALSE))</f>
        <v/>
      </c>
      <c r="T2841" s="56">
        <f>IF($B2841="","",$R2841*$S2841)</f>
        <v/>
      </c>
    </row>
    <row r="2842">
      <c r="A2842" s="20">
        <f>Тех_Движение!$A$2839</f>
        <v/>
      </c>
      <c r="B2842" s="20">
        <f>IF(Тех_Движение!$F$2839&gt;0,Тех_Движение!$I$2839,"")</f>
        <v/>
      </c>
      <c r="C2842" s="20">
        <f>IF($B2842="","",Тех_Движение!$D$2839)</f>
        <v/>
      </c>
      <c r="D2842" s="42">
        <f>IF($B2842="","",Тех_Движение!$B$2839)</f>
        <v/>
      </c>
      <c r="E2842" s="54">
        <f>IF($B2842="","",Тех_Движение!$F$2839)</f>
        <v/>
      </c>
      <c r="F2842" s="54">
        <f>IF($B2842="","",SUMIFS($E$5:$E2841,$C$5:$C2841,$C2842))</f>
        <v/>
      </c>
      <c r="G2842" s="54">
        <f>IF($B2842="","",MAX(0,$E2842-MAX(0,SUMIFS(Тех_Движение!$G$2:$G$5111,Тех_Движение!$D$2:$D$5111,$C2842,Тех_Движение!$B$2:$B$5111,"&lt;="&amp;Настройки!$B$5-1)-$F2842)))</f>
        <v/>
      </c>
      <c r="H2842" s="54">
        <f>IF($B2842="","",IF(AND($D2842&gt;=Настройки!$B$5,$D2842&lt;=Настройки!$B$6),$E2842,0))</f>
        <v/>
      </c>
      <c r="I2842" s="54">
        <f>IF($B2842="","",$G2842+$H2842-$J2842)</f>
        <v/>
      </c>
      <c r="J2842" s="54">
        <f>IF($B2842="","",MAX(0,$E2842-MAX(0,SUMIFS(Тех_Движение!$G$2:$G$5111,Тех_Движение!$D$2:$D$5111,$C2842,Тех_Движение!$B$2:$B$5111,"&lt;="&amp;Настройки!$B$6)-$F2842)))</f>
        <v/>
      </c>
      <c r="K2842" s="54">
        <f>IF(OR($B2842="",K$3&lt;$D2842+Настройки!$B$7),0,MAX(0,$E2842-MAX(0,SUMIFS(Тех_Движение!$G$2:$G$5111,Тех_Движение!$D$2:$D$5111,$C2842,Тех_Движение!$B$2:$B$5111,"&lt;="&amp;K$3)-$F2842)))</f>
        <v/>
      </c>
      <c r="L2842" s="54">
        <f>IF(OR($B2842="",L$3&lt;$D2842+Настройки!$B$7),0,MAX(0,$E2842-MAX(0,SUMIFS(Тех_Движение!$G$2:$G$5111,Тех_Движение!$D$2:$D$5111,$C2842,Тех_Движение!$B$2:$B$5111,"&lt;="&amp;L$3)-$F2842)))</f>
        <v/>
      </c>
      <c r="M2842" s="54">
        <f>IF(OR($B2842="",M$3&lt;$D2842+Настройки!$B$7),0,MAX(0,$E2842-MAX(0,SUMIFS(Тех_Движение!$G$2:$G$5111,Тех_Движение!$D$2:$D$5111,$C2842,Тех_Движение!$B$2:$B$5111,"&lt;="&amp;M$3)-$F2842)))</f>
        <v/>
      </c>
      <c r="N2842" s="54">
        <f>IF(OR($B2842="",N$3&lt;$D2842+Настройки!$B$7),0,MAX(0,$E2842-MAX(0,SUMIFS(Тех_Движение!$G$2:$G$5111,Тех_Движение!$D$2:$D$5111,$C2842,Тех_Движение!$B$2:$B$5111,"&lt;="&amp;N$3)-$F2842)))</f>
        <v/>
      </c>
      <c r="O2842" s="54">
        <f>IF(OR($B2842="",O$3&lt;$D2842+Настройки!$B$7),0,MAX(0,$E2842-MAX(0,SUMIFS(Тех_Движение!$G$2:$G$5111,Тех_Движение!$D$2:$D$5111,$C2842,Тех_Движение!$B$2:$B$5111,"&lt;="&amp;O$3)-$F2842)))</f>
        <v/>
      </c>
      <c r="P2842" s="54">
        <f>IF(OR($B2842="",P$3&lt;$D2842+Настройки!$B$7),0,MAX(0,$E2842-MAX(0,SUMIFS(Тех_Движение!$G$2:$G$5111,Тех_Движение!$D$2:$D$5111,$C2842,Тех_Движение!$B$2:$B$5111,"&lt;="&amp;P$3)-$F2842)))</f>
        <v/>
      </c>
      <c r="Q2842" s="54">
        <f>IF(OR($B2842="",Q$3&lt;$D2842+Настройки!$B$7),0,MAX(0,$E2842-MAX(0,SUMIFS(Тех_Движение!$G$2:$G$5111,Тех_Движение!$D$2:$D$5111,$C2842,Тех_Движение!$B$2:$B$5111,"&lt;="&amp;Q$3)-$F2842)))</f>
        <v/>
      </c>
      <c r="R2842" s="54">
        <f>IF($B2842="","",SUM($K2842:$Q2842))</f>
        <v/>
      </c>
      <c r="S2842" s="56">
        <f>IF($B2842="","",VLOOKUP($C2842,Настройки!$A$11:$L$17,9,FALSE))</f>
        <v/>
      </c>
      <c r="T2842" s="56">
        <f>IF($B2842="","",$R2842*$S2842)</f>
        <v/>
      </c>
    </row>
    <row r="2843">
      <c r="A2843" s="20">
        <f>Тех_Движение!$A$2840</f>
        <v/>
      </c>
      <c r="B2843" s="20">
        <f>IF(Тех_Движение!$F$2840&gt;0,Тех_Движение!$I$2840,"")</f>
        <v/>
      </c>
      <c r="C2843" s="20">
        <f>IF($B2843="","",Тех_Движение!$D$2840)</f>
        <v/>
      </c>
      <c r="D2843" s="42">
        <f>IF($B2843="","",Тех_Движение!$B$2840)</f>
        <v/>
      </c>
      <c r="E2843" s="54">
        <f>IF($B2843="","",Тех_Движение!$F$2840)</f>
        <v/>
      </c>
      <c r="F2843" s="54">
        <f>IF($B2843="","",SUMIFS($E$5:$E2842,$C$5:$C2842,$C2843))</f>
        <v/>
      </c>
      <c r="G2843" s="54">
        <f>IF($B2843="","",MAX(0,$E2843-MAX(0,SUMIFS(Тех_Движение!$G$2:$G$5111,Тех_Движение!$D$2:$D$5111,$C2843,Тех_Движение!$B$2:$B$5111,"&lt;="&amp;Настройки!$B$5-1)-$F2843)))</f>
        <v/>
      </c>
      <c r="H2843" s="54">
        <f>IF($B2843="","",IF(AND($D2843&gt;=Настройки!$B$5,$D2843&lt;=Настройки!$B$6),$E2843,0))</f>
        <v/>
      </c>
      <c r="I2843" s="54">
        <f>IF($B2843="","",$G2843+$H2843-$J2843)</f>
        <v/>
      </c>
      <c r="J2843" s="54">
        <f>IF($B2843="","",MAX(0,$E2843-MAX(0,SUMIFS(Тех_Движение!$G$2:$G$5111,Тех_Движение!$D$2:$D$5111,$C2843,Тех_Движение!$B$2:$B$5111,"&lt;="&amp;Настройки!$B$6)-$F2843)))</f>
        <v/>
      </c>
      <c r="K2843" s="54">
        <f>IF(OR($B2843="",K$3&lt;$D2843+Настройки!$B$7),0,MAX(0,$E2843-MAX(0,SUMIFS(Тех_Движение!$G$2:$G$5111,Тех_Движение!$D$2:$D$5111,$C2843,Тех_Движение!$B$2:$B$5111,"&lt;="&amp;K$3)-$F2843)))</f>
        <v/>
      </c>
      <c r="L2843" s="54">
        <f>IF(OR($B2843="",L$3&lt;$D2843+Настройки!$B$7),0,MAX(0,$E2843-MAX(0,SUMIFS(Тех_Движение!$G$2:$G$5111,Тех_Движение!$D$2:$D$5111,$C2843,Тех_Движение!$B$2:$B$5111,"&lt;="&amp;L$3)-$F2843)))</f>
        <v/>
      </c>
      <c r="M2843" s="54">
        <f>IF(OR($B2843="",M$3&lt;$D2843+Настройки!$B$7),0,MAX(0,$E2843-MAX(0,SUMIFS(Тех_Движение!$G$2:$G$5111,Тех_Движение!$D$2:$D$5111,$C2843,Тех_Движение!$B$2:$B$5111,"&lt;="&amp;M$3)-$F2843)))</f>
        <v/>
      </c>
      <c r="N2843" s="54">
        <f>IF(OR($B2843="",N$3&lt;$D2843+Настройки!$B$7),0,MAX(0,$E2843-MAX(0,SUMIFS(Тех_Движение!$G$2:$G$5111,Тех_Движение!$D$2:$D$5111,$C2843,Тех_Движение!$B$2:$B$5111,"&lt;="&amp;N$3)-$F2843)))</f>
        <v/>
      </c>
      <c r="O2843" s="54">
        <f>IF(OR($B2843="",O$3&lt;$D2843+Настройки!$B$7),0,MAX(0,$E2843-MAX(0,SUMIFS(Тех_Движение!$G$2:$G$5111,Тех_Движение!$D$2:$D$5111,$C2843,Тех_Движение!$B$2:$B$5111,"&lt;="&amp;O$3)-$F2843)))</f>
        <v/>
      </c>
      <c r="P2843" s="54">
        <f>IF(OR($B2843="",P$3&lt;$D2843+Настройки!$B$7),0,MAX(0,$E2843-MAX(0,SUMIFS(Тех_Движение!$G$2:$G$5111,Тех_Движение!$D$2:$D$5111,$C2843,Тех_Движение!$B$2:$B$5111,"&lt;="&amp;P$3)-$F2843)))</f>
        <v/>
      </c>
      <c r="Q2843" s="54">
        <f>IF(OR($B2843="",Q$3&lt;$D2843+Настройки!$B$7),0,MAX(0,$E2843-MAX(0,SUMIFS(Тех_Движение!$G$2:$G$5111,Тех_Движение!$D$2:$D$5111,$C2843,Тех_Движение!$B$2:$B$5111,"&lt;="&amp;Q$3)-$F2843)))</f>
        <v/>
      </c>
      <c r="R2843" s="54">
        <f>IF($B2843="","",SUM($K2843:$Q2843))</f>
        <v/>
      </c>
      <c r="S2843" s="56">
        <f>IF($B2843="","",VLOOKUP($C2843,Настройки!$A$11:$L$17,9,FALSE))</f>
        <v/>
      </c>
      <c r="T2843" s="56">
        <f>IF($B2843="","",$R2843*$S2843)</f>
        <v/>
      </c>
    </row>
    <row r="2844">
      <c r="A2844" s="20">
        <f>Тех_Движение!$A$2841</f>
        <v/>
      </c>
      <c r="B2844" s="20">
        <f>IF(Тех_Движение!$F$2841&gt;0,Тех_Движение!$I$2841,"")</f>
        <v/>
      </c>
      <c r="C2844" s="20">
        <f>IF($B2844="","",Тех_Движение!$D$2841)</f>
        <v/>
      </c>
      <c r="D2844" s="42">
        <f>IF($B2844="","",Тех_Движение!$B$2841)</f>
        <v/>
      </c>
      <c r="E2844" s="54">
        <f>IF($B2844="","",Тех_Движение!$F$2841)</f>
        <v/>
      </c>
      <c r="F2844" s="54">
        <f>IF($B2844="","",SUMIFS($E$5:$E2843,$C$5:$C2843,$C2844))</f>
        <v/>
      </c>
      <c r="G2844" s="54">
        <f>IF($B2844="","",MAX(0,$E2844-MAX(0,SUMIFS(Тех_Движение!$G$2:$G$5111,Тех_Движение!$D$2:$D$5111,$C2844,Тех_Движение!$B$2:$B$5111,"&lt;="&amp;Настройки!$B$5-1)-$F2844)))</f>
        <v/>
      </c>
      <c r="H2844" s="54">
        <f>IF($B2844="","",IF(AND($D2844&gt;=Настройки!$B$5,$D2844&lt;=Настройки!$B$6),$E2844,0))</f>
        <v/>
      </c>
      <c r="I2844" s="54">
        <f>IF($B2844="","",$G2844+$H2844-$J2844)</f>
        <v/>
      </c>
      <c r="J2844" s="54">
        <f>IF($B2844="","",MAX(0,$E2844-MAX(0,SUMIFS(Тех_Движение!$G$2:$G$5111,Тех_Движение!$D$2:$D$5111,$C2844,Тех_Движение!$B$2:$B$5111,"&lt;="&amp;Настройки!$B$6)-$F2844)))</f>
        <v/>
      </c>
      <c r="K2844" s="54">
        <f>IF(OR($B2844="",K$3&lt;$D2844+Настройки!$B$7),0,MAX(0,$E2844-MAX(0,SUMIFS(Тех_Движение!$G$2:$G$5111,Тех_Движение!$D$2:$D$5111,$C2844,Тех_Движение!$B$2:$B$5111,"&lt;="&amp;K$3)-$F2844)))</f>
        <v/>
      </c>
      <c r="L2844" s="54">
        <f>IF(OR($B2844="",L$3&lt;$D2844+Настройки!$B$7),0,MAX(0,$E2844-MAX(0,SUMIFS(Тех_Движение!$G$2:$G$5111,Тех_Движение!$D$2:$D$5111,$C2844,Тех_Движение!$B$2:$B$5111,"&lt;="&amp;L$3)-$F2844)))</f>
        <v/>
      </c>
      <c r="M2844" s="54">
        <f>IF(OR($B2844="",M$3&lt;$D2844+Настройки!$B$7),0,MAX(0,$E2844-MAX(0,SUMIFS(Тех_Движение!$G$2:$G$5111,Тех_Движение!$D$2:$D$5111,$C2844,Тех_Движение!$B$2:$B$5111,"&lt;="&amp;M$3)-$F2844)))</f>
        <v/>
      </c>
      <c r="N2844" s="54">
        <f>IF(OR($B2844="",N$3&lt;$D2844+Настройки!$B$7),0,MAX(0,$E2844-MAX(0,SUMIFS(Тех_Движение!$G$2:$G$5111,Тех_Движение!$D$2:$D$5111,$C2844,Тех_Движение!$B$2:$B$5111,"&lt;="&amp;N$3)-$F2844)))</f>
        <v/>
      </c>
      <c r="O2844" s="54">
        <f>IF(OR($B2844="",O$3&lt;$D2844+Настройки!$B$7),0,MAX(0,$E2844-MAX(0,SUMIFS(Тех_Движение!$G$2:$G$5111,Тех_Движение!$D$2:$D$5111,$C2844,Тех_Движение!$B$2:$B$5111,"&lt;="&amp;O$3)-$F2844)))</f>
        <v/>
      </c>
      <c r="P2844" s="54">
        <f>IF(OR($B2844="",P$3&lt;$D2844+Настройки!$B$7),0,MAX(0,$E2844-MAX(0,SUMIFS(Тех_Движение!$G$2:$G$5111,Тех_Движение!$D$2:$D$5111,$C2844,Тех_Движение!$B$2:$B$5111,"&lt;="&amp;P$3)-$F2844)))</f>
        <v/>
      </c>
      <c r="Q2844" s="54">
        <f>IF(OR($B2844="",Q$3&lt;$D2844+Настройки!$B$7),0,MAX(0,$E2844-MAX(0,SUMIFS(Тех_Движение!$G$2:$G$5111,Тех_Движение!$D$2:$D$5111,$C2844,Тех_Движение!$B$2:$B$5111,"&lt;="&amp;Q$3)-$F2844)))</f>
        <v/>
      </c>
      <c r="R2844" s="54">
        <f>IF($B2844="","",SUM($K2844:$Q2844))</f>
        <v/>
      </c>
      <c r="S2844" s="56">
        <f>IF($B2844="","",VLOOKUP($C2844,Настройки!$A$11:$L$17,9,FALSE))</f>
        <v/>
      </c>
      <c r="T2844" s="56">
        <f>IF($B2844="","",$R2844*$S2844)</f>
        <v/>
      </c>
    </row>
    <row r="2845">
      <c r="A2845" s="20">
        <f>Тех_Движение!$A$2842</f>
        <v/>
      </c>
      <c r="B2845" s="20">
        <f>IF(Тех_Движение!$F$2842&gt;0,Тех_Движение!$I$2842,"")</f>
        <v/>
      </c>
      <c r="C2845" s="20">
        <f>IF($B2845="","",Тех_Движение!$D$2842)</f>
        <v/>
      </c>
      <c r="D2845" s="42">
        <f>IF($B2845="","",Тех_Движение!$B$2842)</f>
        <v/>
      </c>
      <c r="E2845" s="54">
        <f>IF($B2845="","",Тех_Движение!$F$2842)</f>
        <v/>
      </c>
      <c r="F2845" s="54">
        <f>IF($B2845="","",SUMIFS($E$5:$E2844,$C$5:$C2844,$C2845))</f>
        <v/>
      </c>
      <c r="G2845" s="54">
        <f>IF($B2845="","",MAX(0,$E2845-MAX(0,SUMIFS(Тех_Движение!$G$2:$G$5111,Тех_Движение!$D$2:$D$5111,$C2845,Тех_Движение!$B$2:$B$5111,"&lt;="&amp;Настройки!$B$5-1)-$F2845)))</f>
        <v/>
      </c>
      <c r="H2845" s="54">
        <f>IF($B2845="","",IF(AND($D2845&gt;=Настройки!$B$5,$D2845&lt;=Настройки!$B$6),$E2845,0))</f>
        <v/>
      </c>
      <c r="I2845" s="54">
        <f>IF($B2845="","",$G2845+$H2845-$J2845)</f>
        <v/>
      </c>
      <c r="J2845" s="54">
        <f>IF($B2845="","",MAX(0,$E2845-MAX(0,SUMIFS(Тех_Движение!$G$2:$G$5111,Тех_Движение!$D$2:$D$5111,$C2845,Тех_Движение!$B$2:$B$5111,"&lt;="&amp;Настройки!$B$6)-$F2845)))</f>
        <v/>
      </c>
      <c r="K2845" s="54">
        <f>IF(OR($B2845="",K$3&lt;$D2845+Настройки!$B$7),0,MAX(0,$E2845-MAX(0,SUMIFS(Тех_Движение!$G$2:$G$5111,Тех_Движение!$D$2:$D$5111,$C2845,Тех_Движение!$B$2:$B$5111,"&lt;="&amp;K$3)-$F2845)))</f>
        <v/>
      </c>
      <c r="L2845" s="54">
        <f>IF(OR($B2845="",L$3&lt;$D2845+Настройки!$B$7),0,MAX(0,$E2845-MAX(0,SUMIFS(Тех_Движение!$G$2:$G$5111,Тех_Движение!$D$2:$D$5111,$C2845,Тех_Движение!$B$2:$B$5111,"&lt;="&amp;L$3)-$F2845)))</f>
        <v/>
      </c>
      <c r="M2845" s="54">
        <f>IF(OR($B2845="",M$3&lt;$D2845+Настройки!$B$7),0,MAX(0,$E2845-MAX(0,SUMIFS(Тех_Движение!$G$2:$G$5111,Тех_Движение!$D$2:$D$5111,$C2845,Тех_Движение!$B$2:$B$5111,"&lt;="&amp;M$3)-$F2845)))</f>
        <v/>
      </c>
      <c r="N2845" s="54">
        <f>IF(OR($B2845="",N$3&lt;$D2845+Настройки!$B$7),0,MAX(0,$E2845-MAX(0,SUMIFS(Тех_Движение!$G$2:$G$5111,Тех_Движение!$D$2:$D$5111,$C2845,Тех_Движение!$B$2:$B$5111,"&lt;="&amp;N$3)-$F2845)))</f>
        <v/>
      </c>
      <c r="O2845" s="54">
        <f>IF(OR($B2845="",O$3&lt;$D2845+Настройки!$B$7),0,MAX(0,$E2845-MAX(0,SUMIFS(Тех_Движение!$G$2:$G$5111,Тех_Движение!$D$2:$D$5111,$C2845,Тех_Движение!$B$2:$B$5111,"&lt;="&amp;O$3)-$F2845)))</f>
        <v/>
      </c>
      <c r="P2845" s="54">
        <f>IF(OR($B2845="",P$3&lt;$D2845+Настройки!$B$7),0,MAX(0,$E2845-MAX(0,SUMIFS(Тех_Движение!$G$2:$G$5111,Тех_Движение!$D$2:$D$5111,$C2845,Тех_Движение!$B$2:$B$5111,"&lt;="&amp;P$3)-$F2845)))</f>
        <v/>
      </c>
      <c r="Q2845" s="54">
        <f>IF(OR($B2845="",Q$3&lt;$D2845+Настройки!$B$7),0,MAX(0,$E2845-MAX(0,SUMIFS(Тех_Движение!$G$2:$G$5111,Тех_Движение!$D$2:$D$5111,$C2845,Тех_Движение!$B$2:$B$5111,"&lt;="&amp;Q$3)-$F2845)))</f>
        <v/>
      </c>
      <c r="R2845" s="54">
        <f>IF($B2845="","",SUM($K2845:$Q2845))</f>
        <v/>
      </c>
      <c r="S2845" s="56">
        <f>IF($B2845="","",VLOOKUP($C2845,Настройки!$A$11:$L$17,9,FALSE))</f>
        <v/>
      </c>
      <c r="T2845" s="56">
        <f>IF($B2845="","",$R2845*$S2845)</f>
        <v/>
      </c>
    </row>
    <row r="2846">
      <c r="A2846" s="20">
        <f>Тех_Движение!$A$2843</f>
        <v/>
      </c>
      <c r="B2846" s="20">
        <f>IF(Тех_Движение!$F$2843&gt;0,Тех_Движение!$I$2843,"")</f>
        <v/>
      </c>
      <c r="C2846" s="20">
        <f>IF($B2846="","",Тех_Движение!$D$2843)</f>
        <v/>
      </c>
      <c r="D2846" s="42">
        <f>IF($B2846="","",Тех_Движение!$B$2843)</f>
        <v/>
      </c>
      <c r="E2846" s="54">
        <f>IF($B2846="","",Тех_Движение!$F$2843)</f>
        <v/>
      </c>
      <c r="F2846" s="54">
        <f>IF($B2846="","",SUMIFS($E$5:$E2845,$C$5:$C2845,$C2846))</f>
        <v/>
      </c>
      <c r="G2846" s="54">
        <f>IF($B2846="","",MAX(0,$E2846-MAX(0,SUMIFS(Тех_Движение!$G$2:$G$5111,Тех_Движение!$D$2:$D$5111,$C2846,Тех_Движение!$B$2:$B$5111,"&lt;="&amp;Настройки!$B$5-1)-$F2846)))</f>
        <v/>
      </c>
      <c r="H2846" s="54">
        <f>IF($B2846="","",IF(AND($D2846&gt;=Настройки!$B$5,$D2846&lt;=Настройки!$B$6),$E2846,0))</f>
        <v/>
      </c>
      <c r="I2846" s="54">
        <f>IF($B2846="","",$G2846+$H2846-$J2846)</f>
        <v/>
      </c>
      <c r="J2846" s="54">
        <f>IF($B2846="","",MAX(0,$E2846-MAX(0,SUMIFS(Тех_Движение!$G$2:$G$5111,Тех_Движение!$D$2:$D$5111,$C2846,Тех_Движение!$B$2:$B$5111,"&lt;="&amp;Настройки!$B$6)-$F2846)))</f>
        <v/>
      </c>
      <c r="K2846" s="54">
        <f>IF(OR($B2846="",K$3&lt;$D2846+Настройки!$B$7),0,MAX(0,$E2846-MAX(0,SUMIFS(Тех_Движение!$G$2:$G$5111,Тех_Движение!$D$2:$D$5111,$C2846,Тех_Движение!$B$2:$B$5111,"&lt;="&amp;K$3)-$F2846)))</f>
        <v/>
      </c>
      <c r="L2846" s="54">
        <f>IF(OR($B2846="",L$3&lt;$D2846+Настройки!$B$7),0,MAX(0,$E2846-MAX(0,SUMIFS(Тех_Движение!$G$2:$G$5111,Тех_Движение!$D$2:$D$5111,$C2846,Тех_Движение!$B$2:$B$5111,"&lt;="&amp;L$3)-$F2846)))</f>
        <v/>
      </c>
      <c r="M2846" s="54">
        <f>IF(OR($B2846="",M$3&lt;$D2846+Настройки!$B$7),0,MAX(0,$E2846-MAX(0,SUMIFS(Тех_Движение!$G$2:$G$5111,Тех_Движение!$D$2:$D$5111,$C2846,Тех_Движение!$B$2:$B$5111,"&lt;="&amp;M$3)-$F2846)))</f>
        <v/>
      </c>
      <c r="N2846" s="54">
        <f>IF(OR($B2846="",N$3&lt;$D2846+Настройки!$B$7),0,MAX(0,$E2846-MAX(0,SUMIFS(Тех_Движение!$G$2:$G$5111,Тех_Движение!$D$2:$D$5111,$C2846,Тех_Движение!$B$2:$B$5111,"&lt;="&amp;N$3)-$F2846)))</f>
        <v/>
      </c>
      <c r="O2846" s="54">
        <f>IF(OR($B2846="",O$3&lt;$D2846+Настройки!$B$7),0,MAX(0,$E2846-MAX(0,SUMIFS(Тех_Движение!$G$2:$G$5111,Тех_Движение!$D$2:$D$5111,$C2846,Тех_Движение!$B$2:$B$5111,"&lt;="&amp;O$3)-$F2846)))</f>
        <v/>
      </c>
      <c r="P2846" s="54">
        <f>IF(OR($B2846="",P$3&lt;$D2846+Настройки!$B$7),0,MAX(0,$E2846-MAX(0,SUMIFS(Тех_Движение!$G$2:$G$5111,Тех_Движение!$D$2:$D$5111,$C2846,Тех_Движение!$B$2:$B$5111,"&lt;="&amp;P$3)-$F2846)))</f>
        <v/>
      </c>
      <c r="Q2846" s="54">
        <f>IF(OR($B2846="",Q$3&lt;$D2846+Настройки!$B$7),0,MAX(0,$E2846-MAX(0,SUMIFS(Тех_Движение!$G$2:$G$5111,Тех_Движение!$D$2:$D$5111,$C2846,Тех_Движение!$B$2:$B$5111,"&lt;="&amp;Q$3)-$F2846)))</f>
        <v/>
      </c>
      <c r="R2846" s="54">
        <f>IF($B2846="","",SUM($K2846:$Q2846))</f>
        <v/>
      </c>
      <c r="S2846" s="56">
        <f>IF($B2846="","",VLOOKUP($C2846,Настройки!$A$11:$L$17,9,FALSE))</f>
        <v/>
      </c>
      <c r="T2846" s="56">
        <f>IF($B2846="","",$R2846*$S2846)</f>
        <v/>
      </c>
    </row>
    <row r="2847">
      <c r="A2847" s="20">
        <f>Тех_Движение!$A$2844</f>
        <v/>
      </c>
      <c r="B2847" s="20">
        <f>IF(Тех_Движение!$F$2844&gt;0,Тех_Движение!$I$2844,"")</f>
        <v/>
      </c>
      <c r="C2847" s="20">
        <f>IF($B2847="","",Тех_Движение!$D$2844)</f>
        <v/>
      </c>
      <c r="D2847" s="42">
        <f>IF($B2847="","",Тех_Движение!$B$2844)</f>
        <v/>
      </c>
      <c r="E2847" s="54">
        <f>IF($B2847="","",Тех_Движение!$F$2844)</f>
        <v/>
      </c>
      <c r="F2847" s="54">
        <f>IF($B2847="","",SUMIFS($E$5:$E2846,$C$5:$C2846,$C2847))</f>
        <v/>
      </c>
      <c r="G2847" s="54">
        <f>IF($B2847="","",MAX(0,$E2847-MAX(0,SUMIFS(Тех_Движение!$G$2:$G$5111,Тех_Движение!$D$2:$D$5111,$C2847,Тех_Движение!$B$2:$B$5111,"&lt;="&amp;Настройки!$B$5-1)-$F2847)))</f>
        <v/>
      </c>
      <c r="H2847" s="54">
        <f>IF($B2847="","",IF(AND($D2847&gt;=Настройки!$B$5,$D2847&lt;=Настройки!$B$6),$E2847,0))</f>
        <v/>
      </c>
      <c r="I2847" s="54">
        <f>IF($B2847="","",$G2847+$H2847-$J2847)</f>
        <v/>
      </c>
      <c r="J2847" s="54">
        <f>IF($B2847="","",MAX(0,$E2847-MAX(0,SUMIFS(Тех_Движение!$G$2:$G$5111,Тех_Движение!$D$2:$D$5111,$C2847,Тех_Движение!$B$2:$B$5111,"&lt;="&amp;Настройки!$B$6)-$F2847)))</f>
        <v/>
      </c>
      <c r="K2847" s="54">
        <f>IF(OR($B2847="",K$3&lt;$D2847+Настройки!$B$7),0,MAX(0,$E2847-MAX(0,SUMIFS(Тех_Движение!$G$2:$G$5111,Тех_Движение!$D$2:$D$5111,$C2847,Тех_Движение!$B$2:$B$5111,"&lt;="&amp;K$3)-$F2847)))</f>
        <v/>
      </c>
      <c r="L2847" s="54">
        <f>IF(OR($B2847="",L$3&lt;$D2847+Настройки!$B$7),0,MAX(0,$E2847-MAX(0,SUMIFS(Тех_Движение!$G$2:$G$5111,Тех_Движение!$D$2:$D$5111,$C2847,Тех_Движение!$B$2:$B$5111,"&lt;="&amp;L$3)-$F2847)))</f>
        <v/>
      </c>
      <c r="M2847" s="54">
        <f>IF(OR($B2847="",M$3&lt;$D2847+Настройки!$B$7),0,MAX(0,$E2847-MAX(0,SUMIFS(Тех_Движение!$G$2:$G$5111,Тех_Движение!$D$2:$D$5111,$C2847,Тех_Движение!$B$2:$B$5111,"&lt;="&amp;M$3)-$F2847)))</f>
        <v/>
      </c>
      <c r="N2847" s="54">
        <f>IF(OR($B2847="",N$3&lt;$D2847+Настройки!$B$7),0,MAX(0,$E2847-MAX(0,SUMIFS(Тех_Движение!$G$2:$G$5111,Тех_Движение!$D$2:$D$5111,$C2847,Тех_Движение!$B$2:$B$5111,"&lt;="&amp;N$3)-$F2847)))</f>
        <v/>
      </c>
      <c r="O2847" s="54">
        <f>IF(OR($B2847="",O$3&lt;$D2847+Настройки!$B$7),0,MAX(0,$E2847-MAX(0,SUMIFS(Тех_Движение!$G$2:$G$5111,Тех_Движение!$D$2:$D$5111,$C2847,Тех_Движение!$B$2:$B$5111,"&lt;="&amp;O$3)-$F2847)))</f>
        <v/>
      </c>
      <c r="P2847" s="54">
        <f>IF(OR($B2847="",P$3&lt;$D2847+Настройки!$B$7),0,MAX(0,$E2847-MAX(0,SUMIFS(Тех_Движение!$G$2:$G$5111,Тех_Движение!$D$2:$D$5111,$C2847,Тех_Движение!$B$2:$B$5111,"&lt;="&amp;P$3)-$F2847)))</f>
        <v/>
      </c>
      <c r="Q2847" s="54">
        <f>IF(OR($B2847="",Q$3&lt;$D2847+Настройки!$B$7),0,MAX(0,$E2847-MAX(0,SUMIFS(Тех_Движение!$G$2:$G$5111,Тех_Движение!$D$2:$D$5111,$C2847,Тех_Движение!$B$2:$B$5111,"&lt;="&amp;Q$3)-$F2847)))</f>
        <v/>
      </c>
      <c r="R2847" s="54">
        <f>IF($B2847="","",SUM($K2847:$Q2847))</f>
        <v/>
      </c>
      <c r="S2847" s="56">
        <f>IF($B2847="","",VLOOKUP($C2847,Настройки!$A$11:$L$17,9,FALSE))</f>
        <v/>
      </c>
      <c r="T2847" s="56">
        <f>IF($B2847="","",$R2847*$S2847)</f>
        <v/>
      </c>
    </row>
    <row r="2848">
      <c r="A2848" s="20">
        <f>Тех_Движение!$A$2845</f>
        <v/>
      </c>
      <c r="B2848" s="20">
        <f>IF(Тех_Движение!$F$2845&gt;0,Тех_Движение!$I$2845,"")</f>
        <v/>
      </c>
      <c r="C2848" s="20">
        <f>IF($B2848="","",Тех_Движение!$D$2845)</f>
        <v/>
      </c>
      <c r="D2848" s="42">
        <f>IF($B2848="","",Тех_Движение!$B$2845)</f>
        <v/>
      </c>
      <c r="E2848" s="54">
        <f>IF($B2848="","",Тех_Движение!$F$2845)</f>
        <v/>
      </c>
      <c r="F2848" s="54">
        <f>IF($B2848="","",SUMIFS($E$5:$E2847,$C$5:$C2847,$C2848))</f>
        <v/>
      </c>
      <c r="G2848" s="54">
        <f>IF($B2848="","",MAX(0,$E2848-MAX(0,SUMIFS(Тех_Движение!$G$2:$G$5111,Тех_Движение!$D$2:$D$5111,$C2848,Тех_Движение!$B$2:$B$5111,"&lt;="&amp;Настройки!$B$5-1)-$F2848)))</f>
        <v/>
      </c>
      <c r="H2848" s="54">
        <f>IF($B2848="","",IF(AND($D2848&gt;=Настройки!$B$5,$D2848&lt;=Настройки!$B$6),$E2848,0))</f>
        <v/>
      </c>
      <c r="I2848" s="54">
        <f>IF($B2848="","",$G2848+$H2848-$J2848)</f>
        <v/>
      </c>
      <c r="J2848" s="54">
        <f>IF($B2848="","",MAX(0,$E2848-MAX(0,SUMIFS(Тех_Движение!$G$2:$G$5111,Тех_Движение!$D$2:$D$5111,$C2848,Тех_Движение!$B$2:$B$5111,"&lt;="&amp;Настройки!$B$6)-$F2848)))</f>
        <v/>
      </c>
      <c r="K2848" s="54">
        <f>IF(OR($B2848="",K$3&lt;$D2848+Настройки!$B$7),0,MAX(0,$E2848-MAX(0,SUMIFS(Тех_Движение!$G$2:$G$5111,Тех_Движение!$D$2:$D$5111,$C2848,Тех_Движение!$B$2:$B$5111,"&lt;="&amp;K$3)-$F2848)))</f>
        <v/>
      </c>
      <c r="L2848" s="54">
        <f>IF(OR($B2848="",L$3&lt;$D2848+Настройки!$B$7),0,MAX(0,$E2848-MAX(0,SUMIFS(Тех_Движение!$G$2:$G$5111,Тех_Движение!$D$2:$D$5111,$C2848,Тех_Движение!$B$2:$B$5111,"&lt;="&amp;L$3)-$F2848)))</f>
        <v/>
      </c>
      <c r="M2848" s="54">
        <f>IF(OR($B2848="",M$3&lt;$D2848+Настройки!$B$7),0,MAX(0,$E2848-MAX(0,SUMIFS(Тех_Движение!$G$2:$G$5111,Тех_Движение!$D$2:$D$5111,$C2848,Тех_Движение!$B$2:$B$5111,"&lt;="&amp;M$3)-$F2848)))</f>
        <v/>
      </c>
      <c r="N2848" s="54">
        <f>IF(OR($B2848="",N$3&lt;$D2848+Настройки!$B$7),0,MAX(0,$E2848-MAX(0,SUMIFS(Тех_Движение!$G$2:$G$5111,Тех_Движение!$D$2:$D$5111,$C2848,Тех_Движение!$B$2:$B$5111,"&lt;="&amp;N$3)-$F2848)))</f>
        <v/>
      </c>
      <c r="O2848" s="54">
        <f>IF(OR($B2848="",O$3&lt;$D2848+Настройки!$B$7),0,MAX(0,$E2848-MAX(0,SUMIFS(Тех_Движение!$G$2:$G$5111,Тех_Движение!$D$2:$D$5111,$C2848,Тех_Движение!$B$2:$B$5111,"&lt;="&amp;O$3)-$F2848)))</f>
        <v/>
      </c>
      <c r="P2848" s="54">
        <f>IF(OR($B2848="",P$3&lt;$D2848+Настройки!$B$7),0,MAX(0,$E2848-MAX(0,SUMIFS(Тех_Движение!$G$2:$G$5111,Тех_Движение!$D$2:$D$5111,$C2848,Тех_Движение!$B$2:$B$5111,"&lt;="&amp;P$3)-$F2848)))</f>
        <v/>
      </c>
      <c r="Q2848" s="54">
        <f>IF(OR($B2848="",Q$3&lt;$D2848+Настройки!$B$7),0,MAX(0,$E2848-MAX(0,SUMIFS(Тех_Движение!$G$2:$G$5111,Тех_Движение!$D$2:$D$5111,$C2848,Тех_Движение!$B$2:$B$5111,"&lt;="&amp;Q$3)-$F2848)))</f>
        <v/>
      </c>
      <c r="R2848" s="54">
        <f>IF($B2848="","",SUM($K2848:$Q2848))</f>
        <v/>
      </c>
      <c r="S2848" s="56">
        <f>IF($B2848="","",VLOOKUP($C2848,Настройки!$A$11:$L$17,9,FALSE))</f>
        <v/>
      </c>
      <c r="T2848" s="56">
        <f>IF($B2848="","",$R2848*$S2848)</f>
        <v/>
      </c>
    </row>
    <row r="2849">
      <c r="A2849" s="20">
        <f>Тех_Движение!$A$2846</f>
        <v/>
      </c>
      <c r="B2849" s="20">
        <f>IF(Тех_Движение!$F$2846&gt;0,Тех_Движение!$I$2846,"")</f>
        <v/>
      </c>
      <c r="C2849" s="20">
        <f>IF($B2849="","",Тех_Движение!$D$2846)</f>
        <v/>
      </c>
      <c r="D2849" s="42">
        <f>IF($B2849="","",Тех_Движение!$B$2846)</f>
        <v/>
      </c>
      <c r="E2849" s="54">
        <f>IF($B2849="","",Тех_Движение!$F$2846)</f>
        <v/>
      </c>
      <c r="F2849" s="54">
        <f>IF($B2849="","",SUMIFS($E$5:$E2848,$C$5:$C2848,$C2849))</f>
        <v/>
      </c>
      <c r="G2849" s="54">
        <f>IF($B2849="","",MAX(0,$E2849-MAX(0,SUMIFS(Тех_Движение!$G$2:$G$5111,Тех_Движение!$D$2:$D$5111,$C2849,Тех_Движение!$B$2:$B$5111,"&lt;="&amp;Настройки!$B$5-1)-$F2849)))</f>
        <v/>
      </c>
      <c r="H2849" s="54">
        <f>IF($B2849="","",IF(AND($D2849&gt;=Настройки!$B$5,$D2849&lt;=Настройки!$B$6),$E2849,0))</f>
        <v/>
      </c>
      <c r="I2849" s="54">
        <f>IF($B2849="","",$G2849+$H2849-$J2849)</f>
        <v/>
      </c>
      <c r="J2849" s="54">
        <f>IF($B2849="","",MAX(0,$E2849-MAX(0,SUMIFS(Тех_Движение!$G$2:$G$5111,Тех_Движение!$D$2:$D$5111,$C2849,Тех_Движение!$B$2:$B$5111,"&lt;="&amp;Настройки!$B$6)-$F2849)))</f>
        <v/>
      </c>
      <c r="K2849" s="54">
        <f>IF(OR($B2849="",K$3&lt;$D2849+Настройки!$B$7),0,MAX(0,$E2849-MAX(0,SUMIFS(Тех_Движение!$G$2:$G$5111,Тех_Движение!$D$2:$D$5111,$C2849,Тех_Движение!$B$2:$B$5111,"&lt;="&amp;K$3)-$F2849)))</f>
        <v/>
      </c>
      <c r="L2849" s="54">
        <f>IF(OR($B2849="",L$3&lt;$D2849+Настройки!$B$7),0,MAX(0,$E2849-MAX(0,SUMIFS(Тех_Движение!$G$2:$G$5111,Тех_Движение!$D$2:$D$5111,$C2849,Тех_Движение!$B$2:$B$5111,"&lt;="&amp;L$3)-$F2849)))</f>
        <v/>
      </c>
      <c r="M2849" s="54">
        <f>IF(OR($B2849="",M$3&lt;$D2849+Настройки!$B$7),0,MAX(0,$E2849-MAX(0,SUMIFS(Тех_Движение!$G$2:$G$5111,Тех_Движение!$D$2:$D$5111,$C2849,Тех_Движение!$B$2:$B$5111,"&lt;="&amp;M$3)-$F2849)))</f>
        <v/>
      </c>
      <c r="N2849" s="54">
        <f>IF(OR($B2849="",N$3&lt;$D2849+Настройки!$B$7),0,MAX(0,$E2849-MAX(0,SUMIFS(Тех_Движение!$G$2:$G$5111,Тех_Движение!$D$2:$D$5111,$C2849,Тех_Движение!$B$2:$B$5111,"&lt;="&amp;N$3)-$F2849)))</f>
        <v/>
      </c>
      <c r="O2849" s="54">
        <f>IF(OR($B2849="",O$3&lt;$D2849+Настройки!$B$7),0,MAX(0,$E2849-MAX(0,SUMIFS(Тех_Движение!$G$2:$G$5111,Тех_Движение!$D$2:$D$5111,$C2849,Тех_Движение!$B$2:$B$5111,"&lt;="&amp;O$3)-$F2849)))</f>
        <v/>
      </c>
      <c r="P2849" s="54">
        <f>IF(OR($B2849="",P$3&lt;$D2849+Настройки!$B$7),0,MAX(0,$E2849-MAX(0,SUMIFS(Тех_Движение!$G$2:$G$5111,Тех_Движение!$D$2:$D$5111,$C2849,Тех_Движение!$B$2:$B$5111,"&lt;="&amp;P$3)-$F2849)))</f>
        <v/>
      </c>
      <c r="Q2849" s="54">
        <f>IF(OR($B2849="",Q$3&lt;$D2849+Настройки!$B$7),0,MAX(0,$E2849-MAX(0,SUMIFS(Тех_Движение!$G$2:$G$5111,Тех_Движение!$D$2:$D$5111,$C2849,Тех_Движение!$B$2:$B$5111,"&lt;="&amp;Q$3)-$F2849)))</f>
        <v/>
      </c>
      <c r="R2849" s="54">
        <f>IF($B2849="","",SUM($K2849:$Q2849))</f>
        <v/>
      </c>
      <c r="S2849" s="56">
        <f>IF($B2849="","",VLOOKUP($C2849,Настройки!$A$11:$L$17,9,FALSE))</f>
        <v/>
      </c>
      <c r="T2849" s="56">
        <f>IF($B2849="","",$R2849*$S2849)</f>
        <v/>
      </c>
    </row>
    <row r="2850">
      <c r="A2850" s="20">
        <f>Тех_Движение!$A$2847</f>
        <v/>
      </c>
      <c r="B2850" s="20">
        <f>IF(Тех_Движение!$F$2847&gt;0,Тех_Движение!$I$2847,"")</f>
        <v/>
      </c>
      <c r="C2850" s="20">
        <f>IF($B2850="","",Тех_Движение!$D$2847)</f>
        <v/>
      </c>
      <c r="D2850" s="42">
        <f>IF($B2850="","",Тех_Движение!$B$2847)</f>
        <v/>
      </c>
      <c r="E2850" s="54">
        <f>IF($B2850="","",Тех_Движение!$F$2847)</f>
        <v/>
      </c>
      <c r="F2850" s="54">
        <f>IF($B2850="","",SUMIFS($E$5:$E2849,$C$5:$C2849,$C2850))</f>
        <v/>
      </c>
      <c r="G2850" s="54">
        <f>IF($B2850="","",MAX(0,$E2850-MAX(0,SUMIFS(Тех_Движение!$G$2:$G$5111,Тех_Движение!$D$2:$D$5111,$C2850,Тех_Движение!$B$2:$B$5111,"&lt;="&amp;Настройки!$B$5-1)-$F2850)))</f>
        <v/>
      </c>
      <c r="H2850" s="54">
        <f>IF($B2850="","",IF(AND($D2850&gt;=Настройки!$B$5,$D2850&lt;=Настройки!$B$6),$E2850,0))</f>
        <v/>
      </c>
      <c r="I2850" s="54">
        <f>IF($B2850="","",$G2850+$H2850-$J2850)</f>
        <v/>
      </c>
      <c r="J2850" s="54">
        <f>IF($B2850="","",MAX(0,$E2850-MAX(0,SUMIFS(Тех_Движение!$G$2:$G$5111,Тех_Движение!$D$2:$D$5111,$C2850,Тех_Движение!$B$2:$B$5111,"&lt;="&amp;Настройки!$B$6)-$F2850)))</f>
        <v/>
      </c>
      <c r="K2850" s="54">
        <f>IF(OR($B2850="",K$3&lt;$D2850+Настройки!$B$7),0,MAX(0,$E2850-MAX(0,SUMIFS(Тех_Движение!$G$2:$G$5111,Тех_Движение!$D$2:$D$5111,$C2850,Тех_Движение!$B$2:$B$5111,"&lt;="&amp;K$3)-$F2850)))</f>
        <v/>
      </c>
      <c r="L2850" s="54">
        <f>IF(OR($B2850="",L$3&lt;$D2850+Настройки!$B$7),0,MAX(0,$E2850-MAX(0,SUMIFS(Тех_Движение!$G$2:$G$5111,Тех_Движение!$D$2:$D$5111,$C2850,Тех_Движение!$B$2:$B$5111,"&lt;="&amp;L$3)-$F2850)))</f>
        <v/>
      </c>
      <c r="M2850" s="54">
        <f>IF(OR($B2850="",M$3&lt;$D2850+Настройки!$B$7),0,MAX(0,$E2850-MAX(0,SUMIFS(Тех_Движение!$G$2:$G$5111,Тех_Движение!$D$2:$D$5111,$C2850,Тех_Движение!$B$2:$B$5111,"&lt;="&amp;M$3)-$F2850)))</f>
        <v/>
      </c>
      <c r="N2850" s="54">
        <f>IF(OR($B2850="",N$3&lt;$D2850+Настройки!$B$7),0,MAX(0,$E2850-MAX(0,SUMIFS(Тех_Движение!$G$2:$G$5111,Тех_Движение!$D$2:$D$5111,$C2850,Тех_Движение!$B$2:$B$5111,"&lt;="&amp;N$3)-$F2850)))</f>
        <v/>
      </c>
      <c r="O2850" s="54">
        <f>IF(OR($B2850="",O$3&lt;$D2850+Настройки!$B$7),0,MAX(0,$E2850-MAX(0,SUMIFS(Тех_Движение!$G$2:$G$5111,Тех_Движение!$D$2:$D$5111,$C2850,Тех_Движение!$B$2:$B$5111,"&lt;="&amp;O$3)-$F2850)))</f>
        <v/>
      </c>
      <c r="P2850" s="54">
        <f>IF(OR($B2850="",P$3&lt;$D2850+Настройки!$B$7),0,MAX(0,$E2850-MAX(0,SUMIFS(Тех_Движение!$G$2:$G$5111,Тех_Движение!$D$2:$D$5111,$C2850,Тех_Движение!$B$2:$B$5111,"&lt;="&amp;P$3)-$F2850)))</f>
        <v/>
      </c>
      <c r="Q2850" s="54">
        <f>IF(OR($B2850="",Q$3&lt;$D2850+Настройки!$B$7),0,MAX(0,$E2850-MAX(0,SUMIFS(Тех_Движение!$G$2:$G$5111,Тех_Движение!$D$2:$D$5111,$C2850,Тех_Движение!$B$2:$B$5111,"&lt;="&amp;Q$3)-$F2850)))</f>
        <v/>
      </c>
      <c r="R2850" s="54">
        <f>IF($B2850="","",SUM($K2850:$Q2850))</f>
        <v/>
      </c>
      <c r="S2850" s="56">
        <f>IF($B2850="","",VLOOKUP($C2850,Настройки!$A$11:$L$17,9,FALSE))</f>
        <v/>
      </c>
      <c r="T2850" s="56">
        <f>IF($B2850="","",$R2850*$S2850)</f>
        <v/>
      </c>
    </row>
    <row r="2851">
      <c r="A2851" s="20">
        <f>Тех_Движение!$A$2848</f>
        <v/>
      </c>
      <c r="B2851" s="20">
        <f>IF(Тех_Движение!$F$2848&gt;0,Тех_Движение!$I$2848,"")</f>
        <v/>
      </c>
      <c r="C2851" s="20">
        <f>IF($B2851="","",Тех_Движение!$D$2848)</f>
        <v/>
      </c>
      <c r="D2851" s="42">
        <f>IF($B2851="","",Тех_Движение!$B$2848)</f>
        <v/>
      </c>
      <c r="E2851" s="54">
        <f>IF($B2851="","",Тех_Движение!$F$2848)</f>
        <v/>
      </c>
      <c r="F2851" s="54">
        <f>IF($B2851="","",SUMIFS($E$5:$E2850,$C$5:$C2850,$C2851))</f>
        <v/>
      </c>
      <c r="G2851" s="54">
        <f>IF($B2851="","",MAX(0,$E2851-MAX(0,SUMIFS(Тех_Движение!$G$2:$G$5111,Тех_Движение!$D$2:$D$5111,$C2851,Тех_Движение!$B$2:$B$5111,"&lt;="&amp;Настройки!$B$5-1)-$F2851)))</f>
        <v/>
      </c>
      <c r="H2851" s="54">
        <f>IF($B2851="","",IF(AND($D2851&gt;=Настройки!$B$5,$D2851&lt;=Настройки!$B$6),$E2851,0))</f>
        <v/>
      </c>
      <c r="I2851" s="54">
        <f>IF($B2851="","",$G2851+$H2851-$J2851)</f>
        <v/>
      </c>
      <c r="J2851" s="54">
        <f>IF($B2851="","",MAX(0,$E2851-MAX(0,SUMIFS(Тех_Движение!$G$2:$G$5111,Тех_Движение!$D$2:$D$5111,$C2851,Тех_Движение!$B$2:$B$5111,"&lt;="&amp;Настройки!$B$6)-$F2851)))</f>
        <v/>
      </c>
      <c r="K2851" s="54">
        <f>IF(OR($B2851="",K$3&lt;$D2851+Настройки!$B$7),0,MAX(0,$E2851-MAX(0,SUMIFS(Тех_Движение!$G$2:$G$5111,Тех_Движение!$D$2:$D$5111,$C2851,Тех_Движение!$B$2:$B$5111,"&lt;="&amp;K$3)-$F2851)))</f>
        <v/>
      </c>
      <c r="L2851" s="54">
        <f>IF(OR($B2851="",L$3&lt;$D2851+Настройки!$B$7),0,MAX(0,$E2851-MAX(0,SUMIFS(Тех_Движение!$G$2:$G$5111,Тех_Движение!$D$2:$D$5111,$C2851,Тех_Движение!$B$2:$B$5111,"&lt;="&amp;L$3)-$F2851)))</f>
        <v/>
      </c>
      <c r="M2851" s="54">
        <f>IF(OR($B2851="",M$3&lt;$D2851+Настройки!$B$7),0,MAX(0,$E2851-MAX(0,SUMIFS(Тех_Движение!$G$2:$G$5111,Тех_Движение!$D$2:$D$5111,$C2851,Тех_Движение!$B$2:$B$5111,"&lt;="&amp;M$3)-$F2851)))</f>
        <v/>
      </c>
      <c r="N2851" s="54">
        <f>IF(OR($B2851="",N$3&lt;$D2851+Настройки!$B$7),0,MAX(0,$E2851-MAX(0,SUMIFS(Тех_Движение!$G$2:$G$5111,Тех_Движение!$D$2:$D$5111,$C2851,Тех_Движение!$B$2:$B$5111,"&lt;="&amp;N$3)-$F2851)))</f>
        <v/>
      </c>
      <c r="O2851" s="54">
        <f>IF(OR($B2851="",O$3&lt;$D2851+Настройки!$B$7),0,MAX(0,$E2851-MAX(0,SUMIFS(Тех_Движение!$G$2:$G$5111,Тех_Движение!$D$2:$D$5111,$C2851,Тех_Движение!$B$2:$B$5111,"&lt;="&amp;O$3)-$F2851)))</f>
        <v/>
      </c>
      <c r="P2851" s="54">
        <f>IF(OR($B2851="",P$3&lt;$D2851+Настройки!$B$7),0,MAX(0,$E2851-MAX(0,SUMIFS(Тех_Движение!$G$2:$G$5111,Тех_Движение!$D$2:$D$5111,$C2851,Тех_Движение!$B$2:$B$5111,"&lt;="&amp;P$3)-$F2851)))</f>
        <v/>
      </c>
      <c r="Q2851" s="54">
        <f>IF(OR($B2851="",Q$3&lt;$D2851+Настройки!$B$7),0,MAX(0,$E2851-MAX(0,SUMIFS(Тех_Движение!$G$2:$G$5111,Тех_Движение!$D$2:$D$5111,$C2851,Тех_Движение!$B$2:$B$5111,"&lt;="&amp;Q$3)-$F2851)))</f>
        <v/>
      </c>
      <c r="R2851" s="54">
        <f>IF($B2851="","",SUM($K2851:$Q2851))</f>
        <v/>
      </c>
      <c r="S2851" s="56">
        <f>IF($B2851="","",VLOOKUP($C2851,Настройки!$A$11:$L$17,9,FALSE))</f>
        <v/>
      </c>
      <c r="T2851" s="56">
        <f>IF($B2851="","",$R2851*$S2851)</f>
        <v/>
      </c>
    </row>
    <row r="2852">
      <c r="A2852" s="20">
        <f>Тех_Движение!$A$2849</f>
        <v/>
      </c>
      <c r="B2852" s="20">
        <f>IF(Тех_Движение!$F$2849&gt;0,Тех_Движение!$I$2849,"")</f>
        <v/>
      </c>
      <c r="C2852" s="20">
        <f>IF($B2852="","",Тех_Движение!$D$2849)</f>
        <v/>
      </c>
      <c r="D2852" s="42">
        <f>IF($B2852="","",Тех_Движение!$B$2849)</f>
        <v/>
      </c>
      <c r="E2852" s="54">
        <f>IF($B2852="","",Тех_Движение!$F$2849)</f>
        <v/>
      </c>
      <c r="F2852" s="54">
        <f>IF($B2852="","",SUMIFS($E$5:$E2851,$C$5:$C2851,$C2852))</f>
        <v/>
      </c>
      <c r="G2852" s="54">
        <f>IF($B2852="","",MAX(0,$E2852-MAX(0,SUMIFS(Тех_Движение!$G$2:$G$5111,Тех_Движение!$D$2:$D$5111,$C2852,Тех_Движение!$B$2:$B$5111,"&lt;="&amp;Настройки!$B$5-1)-$F2852)))</f>
        <v/>
      </c>
      <c r="H2852" s="54">
        <f>IF($B2852="","",IF(AND($D2852&gt;=Настройки!$B$5,$D2852&lt;=Настройки!$B$6),$E2852,0))</f>
        <v/>
      </c>
      <c r="I2852" s="54">
        <f>IF($B2852="","",$G2852+$H2852-$J2852)</f>
        <v/>
      </c>
      <c r="J2852" s="54">
        <f>IF($B2852="","",MAX(0,$E2852-MAX(0,SUMIFS(Тех_Движение!$G$2:$G$5111,Тех_Движение!$D$2:$D$5111,$C2852,Тех_Движение!$B$2:$B$5111,"&lt;="&amp;Настройки!$B$6)-$F2852)))</f>
        <v/>
      </c>
      <c r="K2852" s="54">
        <f>IF(OR($B2852="",K$3&lt;$D2852+Настройки!$B$7),0,MAX(0,$E2852-MAX(0,SUMIFS(Тех_Движение!$G$2:$G$5111,Тех_Движение!$D$2:$D$5111,$C2852,Тех_Движение!$B$2:$B$5111,"&lt;="&amp;K$3)-$F2852)))</f>
        <v/>
      </c>
      <c r="L2852" s="54">
        <f>IF(OR($B2852="",L$3&lt;$D2852+Настройки!$B$7),0,MAX(0,$E2852-MAX(0,SUMIFS(Тех_Движение!$G$2:$G$5111,Тех_Движение!$D$2:$D$5111,$C2852,Тех_Движение!$B$2:$B$5111,"&lt;="&amp;L$3)-$F2852)))</f>
        <v/>
      </c>
      <c r="M2852" s="54">
        <f>IF(OR($B2852="",M$3&lt;$D2852+Настройки!$B$7),0,MAX(0,$E2852-MAX(0,SUMIFS(Тех_Движение!$G$2:$G$5111,Тех_Движение!$D$2:$D$5111,$C2852,Тех_Движение!$B$2:$B$5111,"&lt;="&amp;M$3)-$F2852)))</f>
        <v/>
      </c>
      <c r="N2852" s="54">
        <f>IF(OR($B2852="",N$3&lt;$D2852+Настройки!$B$7),0,MAX(0,$E2852-MAX(0,SUMIFS(Тех_Движение!$G$2:$G$5111,Тех_Движение!$D$2:$D$5111,$C2852,Тех_Движение!$B$2:$B$5111,"&lt;="&amp;N$3)-$F2852)))</f>
        <v/>
      </c>
      <c r="O2852" s="54">
        <f>IF(OR($B2852="",O$3&lt;$D2852+Настройки!$B$7),0,MAX(0,$E2852-MAX(0,SUMIFS(Тех_Движение!$G$2:$G$5111,Тех_Движение!$D$2:$D$5111,$C2852,Тех_Движение!$B$2:$B$5111,"&lt;="&amp;O$3)-$F2852)))</f>
        <v/>
      </c>
      <c r="P2852" s="54">
        <f>IF(OR($B2852="",P$3&lt;$D2852+Настройки!$B$7),0,MAX(0,$E2852-MAX(0,SUMIFS(Тех_Движение!$G$2:$G$5111,Тех_Движение!$D$2:$D$5111,$C2852,Тех_Движение!$B$2:$B$5111,"&lt;="&amp;P$3)-$F2852)))</f>
        <v/>
      </c>
      <c r="Q2852" s="54">
        <f>IF(OR($B2852="",Q$3&lt;$D2852+Настройки!$B$7),0,MAX(0,$E2852-MAX(0,SUMIFS(Тех_Движение!$G$2:$G$5111,Тех_Движение!$D$2:$D$5111,$C2852,Тех_Движение!$B$2:$B$5111,"&lt;="&amp;Q$3)-$F2852)))</f>
        <v/>
      </c>
      <c r="R2852" s="54">
        <f>IF($B2852="","",SUM($K2852:$Q2852))</f>
        <v/>
      </c>
      <c r="S2852" s="56">
        <f>IF($B2852="","",VLOOKUP($C2852,Настройки!$A$11:$L$17,9,FALSE))</f>
        <v/>
      </c>
      <c r="T2852" s="56">
        <f>IF($B2852="","",$R2852*$S2852)</f>
        <v/>
      </c>
    </row>
    <row r="2853">
      <c r="A2853" s="20">
        <f>Тех_Движение!$A$2850</f>
        <v/>
      </c>
      <c r="B2853" s="20">
        <f>IF(Тех_Движение!$F$2850&gt;0,Тех_Движение!$I$2850,"")</f>
        <v/>
      </c>
      <c r="C2853" s="20">
        <f>IF($B2853="","",Тех_Движение!$D$2850)</f>
        <v/>
      </c>
      <c r="D2853" s="42">
        <f>IF($B2853="","",Тех_Движение!$B$2850)</f>
        <v/>
      </c>
      <c r="E2853" s="54">
        <f>IF($B2853="","",Тех_Движение!$F$2850)</f>
        <v/>
      </c>
      <c r="F2853" s="54">
        <f>IF($B2853="","",SUMIFS($E$5:$E2852,$C$5:$C2852,$C2853))</f>
        <v/>
      </c>
      <c r="G2853" s="54">
        <f>IF($B2853="","",MAX(0,$E2853-MAX(0,SUMIFS(Тех_Движение!$G$2:$G$5111,Тех_Движение!$D$2:$D$5111,$C2853,Тех_Движение!$B$2:$B$5111,"&lt;="&amp;Настройки!$B$5-1)-$F2853)))</f>
        <v/>
      </c>
      <c r="H2853" s="54">
        <f>IF($B2853="","",IF(AND($D2853&gt;=Настройки!$B$5,$D2853&lt;=Настройки!$B$6),$E2853,0))</f>
        <v/>
      </c>
      <c r="I2853" s="54">
        <f>IF($B2853="","",$G2853+$H2853-$J2853)</f>
        <v/>
      </c>
      <c r="J2853" s="54">
        <f>IF($B2853="","",MAX(0,$E2853-MAX(0,SUMIFS(Тех_Движение!$G$2:$G$5111,Тех_Движение!$D$2:$D$5111,$C2853,Тех_Движение!$B$2:$B$5111,"&lt;="&amp;Настройки!$B$6)-$F2853)))</f>
        <v/>
      </c>
      <c r="K2853" s="54">
        <f>IF(OR($B2853="",K$3&lt;$D2853+Настройки!$B$7),0,MAX(0,$E2853-MAX(0,SUMIFS(Тех_Движение!$G$2:$G$5111,Тех_Движение!$D$2:$D$5111,$C2853,Тех_Движение!$B$2:$B$5111,"&lt;="&amp;K$3)-$F2853)))</f>
        <v/>
      </c>
      <c r="L2853" s="54">
        <f>IF(OR($B2853="",L$3&lt;$D2853+Настройки!$B$7),0,MAX(0,$E2853-MAX(0,SUMIFS(Тех_Движение!$G$2:$G$5111,Тех_Движение!$D$2:$D$5111,$C2853,Тех_Движение!$B$2:$B$5111,"&lt;="&amp;L$3)-$F2853)))</f>
        <v/>
      </c>
      <c r="M2853" s="54">
        <f>IF(OR($B2853="",M$3&lt;$D2853+Настройки!$B$7),0,MAX(0,$E2853-MAX(0,SUMIFS(Тех_Движение!$G$2:$G$5111,Тех_Движение!$D$2:$D$5111,$C2853,Тех_Движение!$B$2:$B$5111,"&lt;="&amp;M$3)-$F2853)))</f>
        <v/>
      </c>
      <c r="N2853" s="54">
        <f>IF(OR($B2853="",N$3&lt;$D2853+Настройки!$B$7),0,MAX(0,$E2853-MAX(0,SUMIFS(Тех_Движение!$G$2:$G$5111,Тех_Движение!$D$2:$D$5111,$C2853,Тех_Движение!$B$2:$B$5111,"&lt;="&amp;N$3)-$F2853)))</f>
        <v/>
      </c>
      <c r="O2853" s="54">
        <f>IF(OR($B2853="",O$3&lt;$D2853+Настройки!$B$7),0,MAX(0,$E2853-MAX(0,SUMIFS(Тех_Движение!$G$2:$G$5111,Тех_Движение!$D$2:$D$5111,$C2853,Тех_Движение!$B$2:$B$5111,"&lt;="&amp;O$3)-$F2853)))</f>
        <v/>
      </c>
      <c r="P2853" s="54">
        <f>IF(OR($B2853="",P$3&lt;$D2853+Настройки!$B$7),0,MAX(0,$E2853-MAX(0,SUMIFS(Тех_Движение!$G$2:$G$5111,Тех_Движение!$D$2:$D$5111,$C2853,Тех_Движение!$B$2:$B$5111,"&lt;="&amp;P$3)-$F2853)))</f>
        <v/>
      </c>
      <c r="Q2853" s="54">
        <f>IF(OR($B2853="",Q$3&lt;$D2853+Настройки!$B$7),0,MAX(0,$E2853-MAX(0,SUMIFS(Тех_Движение!$G$2:$G$5111,Тех_Движение!$D$2:$D$5111,$C2853,Тех_Движение!$B$2:$B$5111,"&lt;="&amp;Q$3)-$F2853)))</f>
        <v/>
      </c>
      <c r="R2853" s="54">
        <f>IF($B2853="","",SUM($K2853:$Q2853))</f>
        <v/>
      </c>
      <c r="S2853" s="56">
        <f>IF($B2853="","",VLOOKUP($C2853,Настройки!$A$11:$L$17,9,FALSE))</f>
        <v/>
      </c>
      <c r="T2853" s="56">
        <f>IF($B2853="","",$R2853*$S2853)</f>
        <v/>
      </c>
    </row>
    <row r="2854">
      <c r="A2854" s="20">
        <f>Тех_Движение!$A$2851</f>
        <v/>
      </c>
      <c r="B2854" s="20">
        <f>IF(Тех_Движение!$F$2851&gt;0,Тех_Движение!$I$2851,"")</f>
        <v/>
      </c>
      <c r="C2854" s="20">
        <f>IF($B2854="","",Тех_Движение!$D$2851)</f>
        <v/>
      </c>
      <c r="D2854" s="42">
        <f>IF($B2854="","",Тех_Движение!$B$2851)</f>
        <v/>
      </c>
      <c r="E2854" s="54">
        <f>IF($B2854="","",Тех_Движение!$F$2851)</f>
        <v/>
      </c>
      <c r="F2854" s="54">
        <f>IF($B2854="","",SUMIFS($E$5:$E2853,$C$5:$C2853,$C2854))</f>
        <v/>
      </c>
      <c r="G2854" s="54">
        <f>IF($B2854="","",MAX(0,$E2854-MAX(0,SUMIFS(Тех_Движение!$G$2:$G$5111,Тех_Движение!$D$2:$D$5111,$C2854,Тех_Движение!$B$2:$B$5111,"&lt;="&amp;Настройки!$B$5-1)-$F2854)))</f>
        <v/>
      </c>
      <c r="H2854" s="54">
        <f>IF($B2854="","",IF(AND($D2854&gt;=Настройки!$B$5,$D2854&lt;=Настройки!$B$6),$E2854,0))</f>
        <v/>
      </c>
      <c r="I2854" s="54">
        <f>IF($B2854="","",$G2854+$H2854-$J2854)</f>
        <v/>
      </c>
      <c r="J2854" s="54">
        <f>IF($B2854="","",MAX(0,$E2854-MAX(0,SUMIFS(Тех_Движение!$G$2:$G$5111,Тех_Движение!$D$2:$D$5111,$C2854,Тех_Движение!$B$2:$B$5111,"&lt;="&amp;Настройки!$B$6)-$F2854)))</f>
        <v/>
      </c>
      <c r="K2854" s="54">
        <f>IF(OR($B2854="",K$3&lt;$D2854+Настройки!$B$7),0,MAX(0,$E2854-MAX(0,SUMIFS(Тех_Движение!$G$2:$G$5111,Тех_Движение!$D$2:$D$5111,$C2854,Тех_Движение!$B$2:$B$5111,"&lt;="&amp;K$3)-$F2854)))</f>
        <v/>
      </c>
      <c r="L2854" s="54">
        <f>IF(OR($B2854="",L$3&lt;$D2854+Настройки!$B$7),0,MAX(0,$E2854-MAX(0,SUMIFS(Тех_Движение!$G$2:$G$5111,Тех_Движение!$D$2:$D$5111,$C2854,Тех_Движение!$B$2:$B$5111,"&lt;="&amp;L$3)-$F2854)))</f>
        <v/>
      </c>
      <c r="M2854" s="54">
        <f>IF(OR($B2854="",M$3&lt;$D2854+Настройки!$B$7),0,MAX(0,$E2854-MAX(0,SUMIFS(Тех_Движение!$G$2:$G$5111,Тех_Движение!$D$2:$D$5111,$C2854,Тех_Движение!$B$2:$B$5111,"&lt;="&amp;M$3)-$F2854)))</f>
        <v/>
      </c>
      <c r="N2854" s="54">
        <f>IF(OR($B2854="",N$3&lt;$D2854+Настройки!$B$7),0,MAX(0,$E2854-MAX(0,SUMIFS(Тех_Движение!$G$2:$G$5111,Тех_Движение!$D$2:$D$5111,$C2854,Тех_Движение!$B$2:$B$5111,"&lt;="&amp;N$3)-$F2854)))</f>
        <v/>
      </c>
      <c r="O2854" s="54">
        <f>IF(OR($B2854="",O$3&lt;$D2854+Настройки!$B$7),0,MAX(0,$E2854-MAX(0,SUMIFS(Тех_Движение!$G$2:$G$5111,Тех_Движение!$D$2:$D$5111,$C2854,Тех_Движение!$B$2:$B$5111,"&lt;="&amp;O$3)-$F2854)))</f>
        <v/>
      </c>
      <c r="P2854" s="54">
        <f>IF(OR($B2854="",P$3&lt;$D2854+Настройки!$B$7),0,MAX(0,$E2854-MAX(0,SUMIFS(Тех_Движение!$G$2:$G$5111,Тех_Движение!$D$2:$D$5111,$C2854,Тех_Движение!$B$2:$B$5111,"&lt;="&amp;P$3)-$F2854)))</f>
        <v/>
      </c>
      <c r="Q2854" s="54">
        <f>IF(OR($B2854="",Q$3&lt;$D2854+Настройки!$B$7),0,MAX(0,$E2854-MAX(0,SUMIFS(Тех_Движение!$G$2:$G$5111,Тех_Движение!$D$2:$D$5111,$C2854,Тех_Движение!$B$2:$B$5111,"&lt;="&amp;Q$3)-$F2854)))</f>
        <v/>
      </c>
      <c r="R2854" s="54">
        <f>IF($B2854="","",SUM($K2854:$Q2854))</f>
        <v/>
      </c>
      <c r="S2854" s="56">
        <f>IF($B2854="","",VLOOKUP($C2854,Настройки!$A$11:$L$17,9,FALSE))</f>
        <v/>
      </c>
      <c r="T2854" s="56">
        <f>IF($B2854="","",$R2854*$S2854)</f>
        <v/>
      </c>
    </row>
    <row r="2855">
      <c r="A2855" s="20">
        <f>Тех_Движение!$A$2852</f>
        <v/>
      </c>
      <c r="B2855" s="20">
        <f>IF(Тех_Движение!$F$2852&gt;0,Тех_Движение!$I$2852,"")</f>
        <v/>
      </c>
      <c r="C2855" s="20">
        <f>IF($B2855="","",Тех_Движение!$D$2852)</f>
        <v/>
      </c>
      <c r="D2855" s="42">
        <f>IF($B2855="","",Тех_Движение!$B$2852)</f>
        <v/>
      </c>
      <c r="E2855" s="54">
        <f>IF($B2855="","",Тех_Движение!$F$2852)</f>
        <v/>
      </c>
      <c r="F2855" s="54">
        <f>IF($B2855="","",SUMIFS($E$5:$E2854,$C$5:$C2854,$C2855))</f>
        <v/>
      </c>
      <c r="G2855" s="54">
        <f>IF($B2855="","",MAX(0,$E2855-MAX(0,SUMIFS(Тех_Движение!$G$2:$G$5111,Тех_Движение!$D$2:$D$5111,$C2855,Тех_Движение!$B$2:$B$5111,"&lt;="&amp;Настройки!$B$5-1)-$F2855)))</f>
        <v/>
      </c>
      <c r="H2855" s="54">
        <f>IF($B2855="","",IF(AND($D2855&gt;=Настройки!$B$5,$D2855&lt;=Настройки!$B$6),$E2855,0))</f>
        <v/>
      </c>
      <c r="I2855" s="54">
        <f>IF($B2855="","",$G2855+$H2855-$J2855)</f>
        <v/>
      </c>
      <c r="J2855" s="54">
        <f>IF($B2855="","",MAX(0,$E2855-MAX(0,SUMIFS(Тех_Движение!$G$2:$G$5111,Тех_Движение!$D$2:$D$5111,$C2855,Тех_Движение!$B$2:$B$5111,"&lt;="&amp;Настройки!$B$6)-$F2855)))</f>
        <v/>
      </c>
      <c r="K2855" s="54">
        <f>IF(OR($B2855="",K$3&lt;$D2855+Настройки!$B$7),0,MAX(0,$E2855-MAX(0,SUMIFS(Тех_Движение!$G$2:$G$5111,Тех_Движение!$D$2:$D$5111,$C2855,Тех_Движение!$B$2:$B$5111,"&lt;="&amp;K$3)-$F2855)))</f>
        <v/>
      </c>
      <c r="L2855" s="54">
        <f>IF(OR($B2855="",L$3&lt;$D2855+Настройки!$B$7),0,MAX(0,$E2855-MAX(0,SUMIFS(Тех_Движение!$G$2:$G$5111,Тех_Движение!$D$2:$D$5111,$C2855,Тех_Движение!$B$2:$B$5111,"&lt;="&amp;L$3)-$F2855)))</f>
        <v/>
      </c>
      <c r="M2855" s="54">
        <f>IF(OR($B2855="",M$3&lt;$D2855+Настройки!$B$7),0,MAX(0,$E2855-MAX(0,SUMIFS(Тех_Движение!$G$2:$G$5111,Тех_Движение!$D$2:$D$5111,$C2855,Тех_Движение!$B$2:$B$5111,"&lt;="&amp;M$3)-$F2855)))</f>
        <v/>
      </c>
      <c r="N2855" s="54">
        <f>IF(OR($B2855="",N$3&lt;$D2855+Настройки!$B$7),0,MAX(0,$E2855-MAX(0,SUMIFS(Тех_Движение!$G$2:$G$5111,Тех_Движение!$D$2:$D$5111,$C2855,Тех_Движение!$B$2:$B$5111,"&lt;="&amp;N$3)-$F2855)))</f>
        <v/>
      </c>
      <c r="O2855" s="54">
        <f>IF(OR($B2855="",O$3&lt;$D2855+Настройки!$B$7),0,MAX(0,$E2855-MAX(0,SUMIFS(Тех_Движение!$G$2:$G$5111,Тех_Движение!$D$2:$D$5111,$C2855,Тех_Движение!$B$2:$B$5111,"&lt;="&amp;O$3)-$F2855)))</f>
        <v/>
      </c>
      <c r="P2855" s="54">
        <f>IF(OR($B2855="",P$3&lt;$D2855+Настройки!$B$7),0,MAX(0,$E2855-MAX(0,SUMIFS(Тех_Движение!$G$2:$G$5111,Тех_Движение!$D$2:$D$5111,$C2855,Тех_Движение!$B$2:$B$5111,"&lt;="&amp;P$3)-$F2855)))</f>
        <v/>
      </c>
      <c r="Q2855" s="54">
        <f>IF(OR($B2855="",Q$3&lt;$D2855+Настройки!$B$7),0,MAX(0,$E2855-MAX(0,SUMIFS(Тех_Движение!$G$2:$G$5111,Тех_Движение!$D$2:$D$5111,$C2855,Тех_Движение!$B$2:$B$5111,"&lt;="&amp;Q$3)-$F2855)))</f>
        <v/>
      </c>
      <c r="R2855" s="54">
        <f>IF($B2855="","",SUM($K2855:$Q2855))</f>
        <v/>
      </c>
      <c r="S2855" s="56">
        <f>IF($B2855="","",VLOOKUP($C2855,Настройки!$A$11:$L$17,9,FALSE))</f>
        <v/>
      </c>
      <c r="T2855" s="56">
        <f>IF($B2855="","",$R2855*$S2855)</f>
        <v/>
      </c>
    </row>
    <row r="2856">
      <c r="A2856" s="20">
        <f>Тех_Движение!$A$2853</f>
        <v/>
      </c>
      <c r="B2856" s="20">
        <f>IF(Тех_Движение!$F$2853&gt;0,Тех_Движение!$I$2853,"")</f>
        <v/>
      </c>
      <c r="C2856" s="20">
        <f>IF($B2856="","",Тех_Движение!$D$2853)</f>
        <v/>
      </c>
      <c r="D2856" s="42">
        <f>IF($B2856="","",Тех_Движение!$B$2853)</f>
        <v/>
      </c>
      <c r="E2856" s="54">
        <f>IF($B2856="","",Тех_Движение!$F$2853)</f>
        <v/>
      </c>
      <c r="F2856" s="54">
        <f>IF($B2856="","",SUMIFS($E$5:$E2855,$C$5:$C2855,$C2856))</f>
        <v/>
      </c>
      <c r="G2856" s="54">
        <f>IF($B2856="","",MAX(0,$E2856-MAX(0,SUMIFS(Тех_Движение!$G$2:$G$5111,Тех_Движение!$D$2:$D$5111,$C2856,Тех_Движение!$B$2:$B$5111,"&lt;="&amp;Настройки!$B$5-1)-$F2856)))</f>
        <v/>
      </c>
      <c r="H2856" s="54">
        <f>IF($B2856="","",IF(AND($D2856&gt;=Настройки!$B$5,$D2856&lt;=Настройки!$B$6),$E2856,0))</f>
        <v/>
      </c>
      <c r="I2856" s="54">
        <f>IF($B2856="","",$G2856+$H2856-$J2856)</f>
        <v/>
      </c>
      <c r="J2856" s="54">
        <f>IF($B2856="","",MAX(0,$E2856-MAX(0,SUMIFS(Тех_Движение!$G$2:$G$5111,Тех_Движение!$D$2:$D$5111,$C2856,Тех_Движение!$B$2:$B$5111,"&lt;="&amp;Настройки!$B$6)-$F2856)))</f>
        <v/>
      </c>
      <c r="K2856" s="54">
        <f>IF(OR($B2856="",K$3&lt;$D2856+Настройки!$B$7),0,MAX(0,$E2856-MAX(0,SUMIFS(Тех_Движение!$G$2:$G$5111,Тех_Движение!$D$2:$D$5111,$C2856,Тех_Движение!$B$2:$B$5111,"&lt;="&amp;K$3)-$F2856)))</f>
        <v/>
      </c>
      <c r="L2856" s="54">
        <f>IF(OR($B2856="",L$3&lt;$D2856+Настройки!$B$7),0,MAX(0,$E2856-MAX(0,SUMIFS(Тех_Движение!$G$2:$G$5111,Тех_Движение!$D$2:$D$5111,$C2856,Тех_Движение!$B$2:$B$5111,"&lt;="&amp;L$3)-$F2856)))</f>
        <v/>
      </c>
      <c r="M2856" s="54">
        <f>IF(OR($B2856="",M$3&lt;$D2856+Настройки!$B$7),0,MAX(0,$E2856-MAX(0,SUMIFS(Тех_Движение!$G$2:$G$5111,Тех_Движение!$D$2:$D$5111,$C2856,Тех_Движение!$B$2:$B$5111,"&lt;="&amp;M$3)-$F2856)))</f>
        <v/>
      </c>
      <c r="N2856" s="54">
        <f>IF(OR($B2856="",N$3&lt;$D2856+Настройки!$B$7),0,MAX(0,$E2856-MAX(0,SUMIFS(Тех_Движение!$G$2:$G$5111,Тех_Движение!$D$2:$D$5111,$C2856,Тех_Движение!$B$2:$B$5111,"&lt;="&amp;N$3)-$F2856)))</f>
        <v/>
      </c>
      <c r="O2856" s="54">
        <f>IF(OR($B2856="",O$3&lt;$D2856+Настройки!$B$7),0,MAX(0,$E2856-MAX(0,SUMIFS(Тех_Движение!$G$2:$G$5111,Тех_Движение!$D$2:$D$5111,$C2856,Тех_Движение!$B$2:$B$5111,"&lt;="&amp;O$3)-$F2856)))</f>
        <v/>
      </c>
      <c r="P2856" s="54">
        <f>IF(OR($B2856="",P$3&lt;$D2856+Настройки!$B$7),0,MAX(0,$E2856-MAX(0,SUMIFS(Тех_Движение!$G$2:$G$5111,Тех_Движение!$D$2:$D$5111,$C2856,Тех_Движение!$B$2:$B$5111,"&lt;="&amp;P$3)-$F2856)))</f>
        <v/>
      </c>
      <c r="Q2856" s="54">
        <f>IF(OR($B2856="",Q$3&lt;$D2856+Настройки!$B$7),0,MAX(0,$E2856-MAX(0,SUMIFS(Тех_Движение!$G$2:$G$5111,Тех_Движение!$D$2:$D$5111,$C2856,Тех_Движение!$B$2:$B$5111,"&lt;="&amp;Q$3)-$F2856)))</f>
        <v/>
      </c>
      <c r="R2856" s="54">
        <f>IF($B2856="","",SUM($K2856:$Q2856))</f>
        <v/>
      </c>
      <c r="S2856" s="56">
        <f>IF($B2856="","",VLOOKUP($C2856,Настройки!$A$11:$L$17,9,FALSE))</f>
        <v/>
      </c>
      <c r="T2856" s="56">
        <f>IF($B2856="","",$R2856*$S2856)</f>
        <v/>
      </c>
    </row>
    <row r="2857">
      <c r="A2857" s="20">
        <f>Тех_Движение!$A$2854</f>
        <v/>
      </c>
      <c r="B2857" s="20">
        <f>IF(Тех_Движение!$F$2854&gt;0,Тех_Движение!$I$2854,"")</f>
        <v/>
      </c>
      <c r="C2857" s="20">
        <f>IF($B2857="","",Тех_Движение!$D$2854)</f>
        <v/>
      </c>
      <c r="D2857" s="42">
        <f>IF($B2857="","",Тех_Движение!$B$2854)</f>
        <v/>
      </c>
      <c r="E2857" s="54">
        <f>IF($B2857="","",Тех_Движение!$F$2854)</f>
        <v/>
      </c>
      <c r="F2857" s="54">
        <f>IF($B2857="","",SUMIFS($E$5:$E2856,$C$5:$C2856,$C2857))</f>
        <v/>
      </c>
      <c r="G2857" s="54">
        <f>IF($B2857="","",MAX(0,$E2857-MAX(0,SUMIFS(Тех_Движение!$G$2:$G$5111,Тех_Движение!$D$2:$D$5111,$C2857,Тех_Движение!$B$2:$B$5111,"&lt;="&amp;Настройки!$B$5-1)-$F2857)))</f>
        <v/>
      </c>
      <c r="H2857" s="54">
        <f>IF($B2857="","",IF(AND($D2857&gt;=Настройки!$B$5,$D2857&lt;=Настройки!$B$6),$E2857,0))</f>
        <v/>
      </c>
      <c r="I2857" s="54">
        <f>IF($B2857="","",$G2857+$H2857-$J2857)</f>
        <v/>
      </c>
      <c r="J2857" s="54">
        <f>IF($B2857="","",MAX(0,$E2857-MAX(0,SUMIFS(Тех_Движение!$G$2:$G$5111,Тех_Движение!$D$2:$D$5111,$C2857,Тех_Движение!$B$2:$B$5111,"&lt;="&amp;Настройки!$B$6)-$F2857)))</f>
        <v/>
      </c>
      <c r="K2857" s="54">
        <f>IF(OR($B2857="",K$3&lt;$D2857+Настройки!$B$7),0,MAX(0,$E2857-MAX(0,SUMIFS(Тех_Движение!$G$2:$G$5111,Тех_Движение!$D$2:$D$5111,$C2857,Тех_Движение!$B$2:$B$5111,"&lt;="&amp;K$3)-$F2857)))</f>
        <v/>
      </c>
      <c r="L2857" s="54">
        <f>IF(OR($B2857="",L$3&lt;$D2857+Настройки!$B$7),0,MAX(0,$E2857-MAX(0,SUMIFS(Тех_Движение!$G$2:$G$5111,Тех_Движение!$D$2:$D$5111,$C2857,Тех_Движение!$B$2:$B$5111,"&lt;="&amp;L$3)-$F2857)))</f>
        <v/>
      </c>
      <c r="M2857" s="54">
        <f>IF(OR($B2857="",M$3&lt;$D2857+Настройки!$B$7),0,MAX(0,$E2857-MAX(0,SUMIFS(Тех_Движение!$G$2:$G$5111,Тех_Движение!$D$2:$D$5111,$C2857,Тех_Движение!$B$2:$B$5111,"&lt;="&amp;M$3)-$F2857)))</f>
        <v/>
      </c>
      <c r="N2857" s="54">
        <f>IF(OR($B2857="",N$3&lt;$D2857+Настройки!$B$7),0,MAX(0,$E2857-MAX(0,SUMIFS(Тех_Движение!$G$2:$G$5111,Тех_Движение!$D$2:$D$5111,$C2857,Тех_Движение!$B$2:$B$5111,"&lt;="&amp;N$3)-$F2857)))</f>
        <v/>
      </c>
      <c r="O2857" s="54">
        <f>IF(OR($B2857="",O$3&lt;$D2857+Настройки!$B$7),0,MAX(0,$E2857-MAX(0,SUMIFS(Тех_Движение!$G$2:$G$5111,Тех_Движение!$D$2:$D$5111,$C2857,Тех_Движение!$B$2:$B$5111,"&lt;="&amp;O$3)-$F2857)))</f>
        <v/>
      </c>
      <c r="P2857" s="54">
        <f>IF(OR($B2857="",P$3&lt;$D2857+Настройки!$B$7),0,MAX(0,$E2857-MAX(0,SUMIFS(Тех_Движение!$G$2:$G$5111,Тех_Движение!$D$2:$D$5111,$C2857,Тех_Движение!$B$2:$B$5111,"&lt;="&amp;P$3)-$F2857)))</f>
        <v/>
      </c>
      <c r="Q2857" s="54">
        <f>IF(OR($B2857="",Q$3&lt;$D2857+Настройки!$B$7),0,MAX(0,$E2857-MAX(0,SUMIFS(Тех_Движение!$G$2:$G$5111,Тех_Движение!$D$2:$D$5111,$C2857,Тех_Движение!$B$2:$B$5111,"&lt;="&amp;Q$3)-$F2857)))</f>
        <v/>
      </c>
      <c r="R2857" s="54">
        <f>IF($B2857="","",SUM($K2857:$Q2857))</f>
        <v/>
      </c>
      <c r="S2857" s="56">
        <f>IF($B2857="","",VLOOKUP($C2857,Настройки!$A$11:$L$17,9,FALSE))</f>
        <v/>
      </c>
      <c r="T2857" s="56">
        <f>IF($B2857="","",$R2857*$S2857)</f>
        <v/>
      </c>
    </row>
    <row r="2858">
      <c r="A2858" s="20">
        <f>Тех_Движение!$A$2855</f>
        <v/>
      </c>
      <c r="B2858" s="20">
        <f>IF(Тех_Движение!$F$2855&gt;0,Тех_Движение!$I$2855,"")</f>
        <v/>
      </c>
      <c r="C2858" s="20">
        <f>IF($B2858="","",Тех_Движение!$D$2855)</f>
        <v/>
      </c>
      <c r="D2858" s="42">
        <f>IF($B2858="","",Тех_Движение!$B$2855)</f>
        <v/>
      </c>
      <c r="E2858" s="54">
        <f>IF($B2858="","",Тех_Движение!$F$2855)</f>
        <v/>
      </c>
      <c r="F2858" s="54">
        <f>IF($B2858="","",SUMIFS($E$5:$E2857,$C$5:$C2857,$C2858))</f>
        <v/>
      </c>
      <c r="G2858" s="54">
        <f>IF($B2858="","",MAX(0,$E2858-MAX(0,SUMIFS(Тех_Движение!$G$2:$G$5111,Тех_Движение!$D$2:$D$5111,$C2858,Тех_Движение!$B$2:$B$5111,"&lt;="&amp;Настройки!$B$5-1)-$F2858)))</f>
        <v/>
      </c>
      <c r="H2858" s="54">
        <f>IF($B2858="","",IF(AND($D2858&gt;=Настройки!$B$5,$D2858&lt;=Настройки!$B$6),$E2858,0))</f>
        <v/>
      </c>
      <c r="I2858" s="54">
        <f>IF($B2858="","",$G2858+$H2858-$J2858)</f>
        <v/>
      </c>
      <c r="J2858" s="54">
        <f>IF($B2858="","",MAX(0,$E2858-MAX(0,SUMIFS(Тех_Движение!$G$2:$G$5111,Тех_Движение!$D$2:$D$5111,$C2858,Тех_Движение!$B$2:$B$5111,"&lt;="&amp;Настройки!$B$6)-$F2858)))</f>
        <v/>
      </c>
      <c r="K2858" s="54">
        <f>IF(OR($B2858="",K$3&lt;$D2858+Настройки!$B$7),0,MAX(0,$E2858-MAX(0,SUMIFS(Тех_Движение!$G$2:$G$5111,Тех_Движение!$D$2:$D$5111,$C2858,Тех_Движение!$B$2:$B$5111,"&lt;="&amp;K$3)-$F2858)))</f>
        <v/>
      </c>
      <c r="L2858" s="54">
        <f>IF(OR($B2858="",L$3&lt;$D2858+Настройки!$B$7),0,MAX(0,$E2858-MAX(0,SUMIFS(Тех_Движение!$G$2:$G$5111,Тех_Движение!$D$2:$D$5111,$C2858,Тех_Движение!$B$2:$B$5111,"&lt;="&amp;L$3)-$F2858)))</f>
        <v/>
      </c>
      <c r="M2858" s="54">
        <f>IF(OR($B2858="",M$3&lt;$D2858+Настройки!$B$7),0,MAX(0,$E2858-MAX(0,SUMIFS(Тех_Движение!$G$2:$G$5111,Тех_Движение!$D$2:$D$5111,$C2858,Тех_Движение!$B$2:$B$5111,"&lt;="&amp;M$3)-$F2858)))</f>
        <v/>
      </c>
      <c r="N2858" s="54">
        <f>IF(OR($B2858="",N$3&lt;$D2858+Настройки!$B$7),0,MAX(0,$E2858-MAX(0,SUMIFS(Тех_Движение!$G$2:$G$5111,Тех_Движение!$D$2:$D$5111,$C2858,Тех_Движение!$B$2:$B$5111,"&lt;="&amp;N$3)-$F2858)))</f>
        <v/>
      </c>
      <c r="O2858" s="54">
        <f>IF(OR($B2858="",O$3&lt;$D2858+Настройки!$B$7),0,MAX(0,$E2858-MAX(0,SUMIFS(Тех_Движение!$G$2:$G$5111,Тех_Движение!$D$2:$D$5111,$C2858,Тех_Движение!$B$2:$B$5111,"&lt;="&amp;O$3)-$F2858)))</f>
        <v/>
      </c>
      <c r="P2858" s="54">
        <f>IF(OR($B2858="",P$3&lt;$D2858+Настройки!$B$7),0,MAX(0,$E2858-MAX(0,SUMIFS(Тех_Движение!$G$2:$G$5111,Тех_Движение!$D$2:$D$5111,$C2858,Тех_Движение!$B$2:$B$5111,"&lt;="&amp;P$3)-$F2858)))</f>
        <v/>
      </c>
      <c r="Q2858" s="54">
        <f>IF(OR($B2858="",Q$3&lt;$D2858+Настройки!$B$7),0,MAX(0,$E2858-MAX(0,SUMIFS(Тех_Движение!$G$2:$G$5111,Тех_Движение!$D$2:$D$5111,$C2858,Тех_Движение!$B$2:$B$5111,"&lt;="&amp;Q$3)-$F2858)))</f>
        <v/>
      </c>
      <c r="R2858" s="54">
        <f>IF($B2858="","",SUM($K2858:$Q2858))</f>
        <v/>
      </c>
      <c r="S2858" s="56">
        <f>IF($B2858="","",VLOOKUP($C2858,Настройки!$A$11:$L$17,9,FALSE))</f>
        <v/>
      </c>
      <c r="T2858" s="56">
        <f>IF($B2858="","",$R2858*$S2858)</f>
        <v/>
      </c>
    </row>
    <row r="2859">
      <c r="A2859" s="20">
        <f>Тех_Движение!$A$2856</f>
        <v/>
      </c>
      <c r="B2859" s="20">
        <f>IF(Тех_Движение!$F$2856&gt;0,Тех_Движение!$I$2856,"")</f>
        <v/>
      </c>
      <c r="C2859" s="20">
        <f>IF($B2859="","",Тех_Движение!$D$2856)</f>
        <v/>
      </c>
      <c r="D2859" s="42">
        <f>IF($B2859="","",Тех_Движение!$B$2856)</f>
        <v/>
      </c>
      <c r="E2859" s="54">
        <f>IF($B2859="","",Тех_Движение!$F$2856)</f>
        <v/>
      </c>
      <c r="F2859" s="54">
        <f>IF($B2859="","",SUMIFS($E$5:$E2858,$C$5:$C2858,$C2859))</f>
        <v/>
      </c>
      <c r="G2859" s="54">
        <f>IF($B2859="","",MAX(0,$E2859-MAX(0,SUMIFS(Тех_Движение!$G$2:$G$5111,Тех_Движение!$D$2:$D$5111,$C2859,Тех_Движение!$B$2:$B$5111,"&lt;="&amp;Настройки!$B$5-1)-$F2859)))</f>
        <v/>
      </c>
      <c r="H2859" s="54">
        <f>IF($B2859="","",IF(AND($D2859&gt;=Настройки!$B$5,$D2859&lt;=Настройки!$B$6),$E2859,0))</f>
        <v/>
      </c>
      <c r="I2859" s="54">
        <f>IF($B2859="","",$G2859+$H2859-$J2859)</f>
        <v/>
      </c>
      <c r="J2859" s="54">
        <f>IF($B2859="","",MAX(0,$E2859-MAX(0,SUMIFS(Тех_Движение!$G$2:$G$5111,Тех_Движение!$D$2:$D$5111,$C2859,Тех_Движение!$B$2:$B$5111,"&lt;="&amp;Настройки!$B$6)-$F2859)))</f>
        <v/>
      </c>
      <c r="K2859" s="54">
        <f>IF(OR($B2859="",K$3&lt;$D2859+Настройки!$B$7),0,MAX(0,$E2859-MAX(0,SUMIFS(Тех_Движение!$G$2:$G$5111,Тех_Движение!$D$2:$D$5111,$C2859,Тех_Движение!$B$2:$B$5111,"&lt;="&amp;K$3)-$F2859)))</f>
        <v/>
      </c>
      <c r="L2859" s="54">
        <f>IF(OR($B2859="",L$3&lt;$D2859+Настройки!$B$7),0,MAX(0,$E2859-MAX(0,SUMIFS(Тех_Движение!$G$2:$G$5111,Тех_Движение!$D$2:$D$5111,$C2859,Тех_Движение!$B$2:$B$5111,"&lt;="&amp;L$3)-$F2859)))</f>
        <v/>
      </c>
      <c r="M2859" s="54">
        <f>IF(OR($B2859="",M$3&lt;$D2859+Настройки!$B$7),0,MAX(0,$E2859-MAX(0,SUMIFS(Тех_Движение!$G$2:$G$5111,Тех_Движение!$D$2:$D$5111,$C2859,Тех_Движение!$B$2:$B$5111,"&lt;="&amp;M$3)-$F2859)))</f>
        <v/>
      </c>
      <c r="N2859" s="54">
        <f>IF(OR($B2859="",N$3&lt;$D2859+Настройки!$B$7),0,MAX(0,$E2859-MAX(0,SUMIFS(Тех_Движение!$G$2:$G$5111,Тех_Движение!$D$2:$D$5111,$C2859,Тех_Движение!$B$2:$B$5111,"&lt;="&amp;N$3)-$F2859)))</f>
        <v/>
      </c>
      <c r="O2859" s="54">
        <f>IF(OR($B2859="",O$3&lt;$D2859+Настройки!$B$7),0,MAX(0,$E2859-MAX(0,SUMIFS(Тех_Движение!$G$2:$G$5111,Тех_Движение!$D$2:$D$5111,$C2859,Тех_Движение!$B$2:$B$5111,"&lt;="&amp;O$3)-$F2859)))</f>
        <v/>
      </c>
      <c r="P2859" s="54">
        <f>IF(OR($B2859="",P$3&lt;$D2859+Настройки!$B$7),0,MAX(0,$E2859-MAX(0,SUMIFS(Тех_Движение!$G$2:$G$5111,Тех_Движение!$D$2:$D$5111,$C2859,Тех_Движение!$B$2:$B$5111,"&lt;="&amp;P$3)-$F2859)))</f>
        <v/>
      </c>
      <c r="Q2859" s="54">
        <f>IF(OR($B2859="",Q$3&lt;$D2859+Настройки!$B$7),0,MAX(0,$E2859-MAX(0,SUMIFS(Тех_Движение!$G$2:$G$5111,Тех_Движение!$D$2:$D$5111,$C2859,Тех_Движение!$B$2:$B$5111,"&lt;="&amp;Q$3)-$F2859)))</f>
        <v/>
      </c>
      <c r="R2859" s="54">
        <f>IF($B2859="","",SUM($K2859:$Q2859))</f>
        <v/>
      </c>
      <c r="S2859" s="56">
        <f>IF($B2859="","",VLOOKUP($C2859,Настройки!$A$11:$L$17,9,FALSE))</f>
        <v/>
      </c>
      <c r="T2859" s="56">
        <f>IF($B2859="","",$R2859*$S2859)</f>
        <v/>
      </c>
    </row>
    <row r="2860">
      <c r="A2860" s="20">
        <f>Тех_Движение!$A$2857</f>
        <v/>
      </c>
      <c r="B2860" s="20">
        <f>IF(Тех_Движение!$F$2857&gt;0,Тех_Движение!$I$2857,"")</f>
        <v/>
      </c>
      <c r="C2860" s="20">
        <f>IF($B2860="","",Тех_Движение!$D$2857)</f>
        <v/>
      </c>
      <c r="D2860" s="42">
        <f>IF($B2860="","",Тех_Движение!$B$2857)</f>
        <v/>
      </c>
      <c r="E2860" s="54">
        <f>IF($B2860="","",Тех_Движение!$F$2857)</f>
        <v/>
      </c>
      <c r="F2860" s="54">
        <f>IF($B2860="","",SUMIFS($E$5:$E2859,$C$5:$C2859,$C2860))</f>
        <v/>
      </c>
      <c r="G2860" s="54">
        <f>IF($B2860="","",MAX(0,$E2860-MAX(0,SUMIFS(Тех_Движение!$G$2:$G$5111,Тех_Движение!$D$2:$D$5111,$C2860,Тех_Движение!$B$2:$B$5111,"&lt;="&amp;Настройки!$B$5-1)-$F2860)))</f>
        <v/>
      </c>
      <c r="H2860" s="54">
        <f>IF($B2860="","",IF(AND($D2860&gt;=Настройки!$B$5,$D2860&lt;=Настройки!$B$6),$E2860,0))</f>
        <v/>
      </c>
      <c r="I2860" s="54">
        <f>IF($B2860="","",$G2860+$H2860-$J2860)</f>
        <v/>
      </c>
      <c r="J2860" s="54">
        <f>IF($B2860="","",MAX(0,$E2860-MAX(0,SUMIFS(Тех_Движение!$G$2:$G$5111,Тех_Движение!$D$2:$D$5111,$C2860,Тех_Движение!$B$2:$B$5111,"&lt;="&amp;Настройки!$B$6)-$F2860)))</f>
        <v/>
      </c>
      <c r="K2860" s="54">
        <f>IF(OR($B2860="",K$3&lt;$D2860+Настройки!$B$7),0,MAX(0,$E2860-MAX(0,SUMIFS(Тех_Движение!$G$2:$G$5111,Тех_Движение!$D$2:$D$5111,$C2860,Тех_Движение!$B$2:$B$5111,"&lt;="&amp;K$3)-$F2860)))</f>
        <v/>
      </c>
      <c r="L2860" s="54">
        <f>IF(OR($B2860="",L$3&lt;$D2860+Настройки!$B$7),0,MAX(0,$E2860-MAX(0,SUMIFS(Тех_Движение!$G$2:$G$5111,Тех_Движение!$D$2:$D$5111,$C2860,Тех_Движение!$B$2:$B$5111,"&lt;="&amp;L$3)-$F2860)))</f>
        <v/>
      </c>
      <c r="M2860" s="54">
        <f>IF(OR($B2860="",M$3&lt;$D2860+Настройки!$B$7),0,MAX(0,$E2860-MAX(0,SUMIFS(Тех_Движение!$G$2:$G$5111,Тех_Движение!$D$2:$D$5111,$C2860,Тех_Движение!$B$2:$B$5111,"&lt;="&amp;M$3)-$F2860)))</f>
        <v/>
      </c>
      <c r="N2860" s="54">
        <f>IF(OR($B2860="",N$3&lt;$D2860+Настройки!$B$7),0,MAX(0,$E2860-MAX(0,SUMIFS(Тех_Движение!$G$2:$G$5111,Тех_Движение!$D$2:$D$5111,$C2860,Тех_Движение!$B$2:$B$5111,"&lt;="&amp;N$3)-$F2860)))</f>
        <v/>
      </c>
      <c r="O2860" s="54">
        <f>IF(OR($B2860="",O$3&lt;$D2860+Настройки!$B$7),0,MAX(0,$E2860-MAX(0,SUMIFS(Тех_Движение!$G$2:$G$5111,Тех_Движение!$D$2:$D$5111,$C2860,Тех_Движение!$B$2:$B$5111,"&lt;="&amp;O$3)-$F2860)))</f>
        <v/>
      </c>
      <c r="P2860" s="54">
        <f>IF(OR($B2860="",P$3&lt;$D2860+Настройки!$B$7),0,MAX(0,$E2860-MAX(0,SUMIFS(Тех_Движение!$G$2:$G$5111,Тех_Движение!$D$2:$D$5111,$C2860,Тех_Движение!$B$2:$B$5111,"&lt;="&amp;P$3)-$F2860)))</f>
        <v/>
      </c>
      <c r="Q2860" s="54">
        <f>IF(OR($B2860="",Q$3&lt;$D2860+Настройки!$B$7),0,MAX(0,$E2860-MAX(0,SUMIFS(Тех_Движение!$G$2:$G$5111,Тех_Движение!$D$2:$D$5111,$C2860,Тех_Движение!$B$2:$B$5111,"&lt;="&amp;Q$3)-$F2860)))</f>
        <v/>
      </c>
      <c r="R2860" s="54">
        <f>IF($B2860="","",SUM($K2860:$Q2860))</f>
        <v/>
      </c>
      <c r="S2860" s="56">
        <f>IF($B2860="","",VLOOKUP($C2860,Настройки!$A$11:$L$17,9,FALSE))</f>
        <v/>
      </c>
      <c r="T2860" s="56">
        <f>IF($B2860="","",$R2860*$S2860)</f>
        <v/>
      </c>
    </row>
    <row r="2861">
      <c r="A2861" s="20">
        <f>Тех_Движение!$A$2858</f>
        <v/>
      </c>
      <c r="B2861" s="20">
        <f>IF(Тех_Движение!$F$2858&gt;0,Тех_Движение!$I$2858,"")</f>
        <v/>
      </c>
      <c r="C2861" s="20">
        <f>IF($B2861="","",Тех_Движение!$D$2858)</f>
        <v/>
      </c>
      <c r="D2861" s="42">
        <f>IF($B2861="","",Тех_Движение!$B$2858)</f>
        <v/>
      </c>
      <c r="E2861" s="54">
        <f>IF($B2861="","",Тех_Движение!$F$2858)</f>
        <v/>
      </c>
      <c r="F2861" s="54">
        <f>IF($B2861="","",SUMIFS($E$5:$E2860,$C$5:$C2860,$C2861))</f>
        <v/>
      </c>
      <c r="G2861" s="54">
        <f>IF($B2861="","",MAX(0,$E2861-MAX(0,SUMIFS(Тех_Движение!$G$2:$G$5111,Тех_Движение!$D$2:$D$5111,$C2861,Тех_Движение!$B$2:$B$5111,"&lt;="&amp;Настройки!$B$5-1)-$F2861)))</f>
        <v/>
      </c>
      <c r="H2861" s="54">
        <f>IF($B2861="","",IF(AND($D2861&gt;=Настройки!$B$5,$D2861&lt;=Настройки!$B$6),$E2861,0))</f>
        <v/>
      </c>
      <c r="I2861" s="54">
        <f>IF($B2861="","",$G2861+$H2861-$J2861)</f>
        <v/>
      </c>
      <c r="J2861" s="54">
        <f>IF($B2861="","",MAX(0,$E2861-MAX(0,SUMIFS(Тех_Движение!$G$2:$G$5111,Тех_Движение!$D$2:$D$5111,$C2861,Тех_Движение!$B$2:$B$5111,"&lt;="&amp;Настройки!$B$6)-$F2861)))</f>
        <v/>
      </c>
      <c r="K2861" s="54">
        <f>IF(OR($B2861="",K$3&lt;$D2861+Настройки!$B$7),0,MAX(0,$E2861-MAX(0,SUMIFS(Тех_Движение!$G$2:$G$5111,Тех_Движение!$D$2:$D$5111,$C2861,Тех_Движение!$B$2:$B$5111,"&lt;="&amp;K$3)-$F2861)))</f>
        <v/>
      </c>
      <c r="L2861" s="54">
        <f>IF(OR($B2861="",L$3&lt;$D2861+Настройки!$B$7),0,MAX(0,$E2861-MAX(0,SUMIFS(Тех_Движение!$G$2:$G$5111,Тех_Движение!$D$2:$D$5111,$C2861,Тех_Движение!$B$2:$B$5111,"&lt;="&amp;L$3)-$F2861)))</f>
        <v/>
      </c>
      <c r="M2861" s="54">
        <f>IF(OR($B2861="",M$3&lt;$D2861+Настройки!$B$7),0,MAX(0,$E2861-MAX(0,SUMIFS(Тех_Движение!$G$2:$G$5111,Тех_Движение!$D$2:$D$5111,$C2861,Тех_Движение!$B$2:$B$5111,"&lt;="&amp;M$3)-$F2861)))</f>
        <v/>
      </c>
      <c r="N2861" s="54">
        <f>IF(OR($B2861="",N$3&lt;$D2861+Настройки!$B$7),0,MAX(0,$E2861-MAX(0,SUMIFS(Тех_Движение!$G$2:$G$5111,Тех_Движение!$D$2:$D$5111,$C2861,Тех_Движение!$B$2:$B$5111,"&lt;="&amp;N$3)-$F2861)))</f>
        <v/>
      </c>
      <c r="O2861" s="54">
        <f>IF(OR($B2861="",O$3&lt;$D2861+Настройки!$B$7),0,MAX(0,$E2861-MAX(0,SUMIFS(Тех_Движение!$G$2:$G$5111,Тех_Движение!$D$2:$D$5111,$C2861,Тех_Движение!$B$2:$B$5111,"&lt;="&amp;O$3)-$F2861)))</f>
        <v/>
      </c>
      <c r="P2861" s="54">
        <f>IF(OR($B2861="",P$3&lt;$D2861+Настройки!$B$7),0,MAX(0,$E2861-MAX(0,SUMIFS(Тех_Движение!$G$2:$G$5111,Тех_Движение!$D$2:$D$5111,$C2861,Тех_Движение!$B$2:$B$5111,"&lt;="&amp;P$3)-$F2861)))</f>
        <v/>
      </c>
      <c r="Q2861" s="54">
        <f>IF(OR($B2861="",Q$3&lt;$D2861+Настройки!$B$7),0,MAX(0,$E2861-MAX(0,SUMIFS(Тех_Движение!$G$2:$G$5111,Тех_Движение!$D$2:$D$5111,$C2861,Тех_Движение!$B$2:$B$5111,"&lt;="&amp;Q$3)-$F2861)))</f>
        <v/>
      </c>
      <c r="R2861" s="54">
        <f>IF($B2861="","",SUM($K2861:$Q2861))</f>
        <v/>
      </c>
      <c r="S2861" s="56">
        <f>IF($B2861="","",VLOOKUP($C2861,Настройки!$A$11:$L$17,9,FALSE))</f>
        <v/>
      </c>
      <c r="T2861" s="56">
        <f>IF($B2861="","",$R2861*$S2861)</f>
        <v/>
      </c>
    </row>
    <row r="2862">
      <c r="A2862" s="20">
        <f>Тех_Движение!$A$2859</f>
        <v/>
      </c>
      <c r="B2862" s="20">
        <f>IF(Тех_Движение!$F$2859&gt;0,Тех_Движение!$I$2859,"")</f>
        <v/>
      </c>
      <c r="C2862" s="20">
        <f>IF($B2862="","",Тех_Движение!$D$2859)</f>
        <v/>
      </c>
      <c r="D2862" s="42">
        <f>IF($B2862="","",Тех_Движение!$B$2859)</f>
        <v/>
      </c>
      <c r="E2862" s="54">
        <f>IF($B2862="","",Тех_Движение!$F$2859)</f>
        <v/>
      </c>
      <c r="F2862" s="54">
        <f>IF($B2862="","",SUMIFS($E$5:$E2861,$C$5:$C2861,$C2862))</f>
        <v/>
      </c>
      <c r="G2862" s="54">
        <f>IF($B2862="","",MAX(0,$E2862-MAX(0,SUMIFS(Тех_Движение!$G$2:$G$5111,Тех_Движение!$D$2:$D$5111,$C2862,Тех_Движение!$B$2:$B$5111,"&lt;="&amp;Настройки!$B$5-1)-$F2862)))</f>
        <v/>
      </c>
      <c r="H2862" s="54">
        <f>IF($B2862="","",IF(AND($D2862&gt;=Настройки!$B$5,$D2862&lt;=Настройки!$B$6),$E2862,0))</f>
        <v/>
      </c>
      <c r="I2862" s="54">
        <f>IF($B2862="","",$G2862+$H2862-$J2862)</f>
        <v/>
      </c>
      <c r="J2862" s="54">
        <f>IF($B2862="","",MAX(0,$E2862-MAX(0,SUMIFS(Тех_Движение!$G$2:$G$5111,Тех_Движение!$D$2:$D$5111,$C2862,Тех_Движение!$B$2:$B$5111,"&lt;="&amp;Настройки!$B$6)-$F2862)))</f>
        <v/>
      </c>
      <c r="K2862" s="54">
        <f>IF(OR($B2862="",K$3&lt;$D2862+Настройки!$B$7),0,MAX(0,$E2862-MAX(0,SUMIFS(Тех_Движение!$G$2:$G$5111,Тех_Движение!$D$2:$D$5111,$C2862,Тех_Движение!$B$2:$B$5111,"&lt;="&amp;K$3)-$F2862)))</f>
        <v/>
      </c>
      <c r="L2862" s="54">
        <f>IF(OR($B2862="",L$3&lt;$D2862+Настройки!$B$7),0,MAX(0,$E2862-MAX(0,SUMIFS(Тех_Движение!$G$2:$G$5111,Тех_Движение!$D$2:$D$5111,$C2862,Тех_Движение!$B$2:$B$5111,"&lt;="&amp;L$3)-$F2862)))</f>
        <v/>
      </c>
      <c r="M2862" s="54">
        <f>IF(OR($B2862="",M$3&lt;$D2862+Настройки!$B$7),0,MAX(0,$E2862-MAX(0,SUMIFS(Тех_Движение!$G$2:$G$5111,Тех_Движение!$D$2:$D$5111,$C2862,Тех_Движение!$B$2:$B$5111,"&lt;="&amp;M$3)-$F2862)))</f>
        <v/>
      </c>
      <c r="N2862" s="54">
        <f>IF(OR($B2862="",N$3&lt;$D2862+Настройки!$B$7),0,MAX(0,$E2862-MAX(0,SUMIFS(Тех_Движение!$G$2:$G$5111,Тех_Движение!$D$2:$D$5111,$C2862,Тех_Движение!$B$2:$B$5111,"&lt;="&amp;N$3)-$F2862)))</f>
        <v/>
      </c>
      <c r="O2862" s="54">
        <f>IF(OR($B2862="",O$3&lt;$D2862+Настройки!$B$7),0,MAX(0,$E2862-MAX(0,SUMIFS(Тех_Движение!$G$2:$G$5111,Тех_Движение!$D$2:$D$5111,$C2862,Тех_Движение!$B$2:$B$5111,"&lt;="&amp;O$3)-$F2862)))</f>
        <v/>
      </c>
      <c r="P2862" s="54">
        <f>IF(OR($B2862="",P$3&lt;$D2862+Настройки!$B$7),0,MAX(0,$E2862-MAX(0,SUMIFS(Тех_Движение!$G$2:$G$5111,Тех_Движение!$D$2:$D$5111,$C2862,Тех_Движение!$B$2:$B$5111,"&lt;="&amp;P$3)-$F2862)))</f>
        <v/>
      </c>
      <c r="Q2862" s="54">
        <f>IF(OR($B2862="",Q$3&lt;$D2862+Настройки!$B$7),0,MAX(0,$E2862-MAX(0,SUMIFS(Тех_Движение!$G$2:$G$5111,Тех_Движение!$D$2:$D$5111,$C2862,Тех_Движение!$B$2:$B$5111,"&lt;="&amp;Q$3)-$F2862)))</f>
        <v/>
      </c>
      <c r="R2862" s="54">
        <f>IF($B2862="","",SUM($K2862:$Q2862))</f>
        <v/>
      </c>
      <c r="S2862" s="56">
        <f>IF($B2862="","",VLOOKUP($C2862,Настройки!$A$11:$L$17,9,FALSE))</f>
        <v/>
      </c>
      <c r="T2862" s="56">
        <f>IF($B2862="","",$R2862*$S2862)</f>
        <v/>
      </c>
    </row>
    <row r="2863">
      <c r="A2863" s="20">
        <f>Тех_Движение!$A$2860</f>
        <v/>
      </c>
      <c r="B2863" s="20">
        <f>IF(Тех_Движение!$F$2860&gt;0,Тех_Движение!$I$2860,"")</f>
        <v/>
      </c>
      <c r="C2863" s="20">
        <f>IF($B2863="","",Тех_Движение!$D$2860)</f>
        <v/>
      </c>
      <c r="D2863" s="42">
        <f>IF($B2863="","",Тех_Движение!$B$2860)</f>
        <v/>
      </c>
      <c r="E2863" s="54">
        <f>IF($B2863="","",Тех_Движение!$F$2860)</f>
        <v/>
      </c>
      <c r="F2863" s="54">
        <f>IF($B2863="","",SUMIFS($E$5:$E2862,$C$5:$C2862,$C2863))</f>
        <v/>
      </c>
      <c r="G2863" s="54">
        <f>IF($B2863="","",MAX(0,$E2863-MAX(0,SUMIFS(Тех_Движение!$G$2:$G$5111,Тех_Движение!$D$2:$D$5111,$C2863,Тех_Движение!$B$2:$B$5111,"&lt;="&amp;Настройки!$B$5-1)-$F2863)))</f>
        <v/>
      </c>
      <c r="H2863" s="54">
        <f>IF($B2863="","",IF(AND($D2863&gt;=Настройки!$B$5,$D2863&lt;=Настройки!$B$6),$E2863,0))</f>
        <v/>
      </c>
      <c r="I2863" s="54">
        <f>IF($B2863="","",$G2863+$H2863-$J2863)</f>
        <v/>
      </c>
      <c r="J2863" s="54">
        <f>IF($B2863="","",MAX(0,$E2863-MAX(0,SUMIFS(Тех_Движение!$G$2:$G$5111,Тех_Движение!$D$2:$D$5111,$C2863,Тех_Движение!$B$2:$B$5111,"&lt;="&amp;Настройки!$B$6)-$F2863)))</f>
        <v/>
      </c>
      <c r="K2863" s="54">
        <f>IF(OR($B2863="",K$3&lt;$D2863+Настройки!$B$7),0,MAX(0,$E2863-MAX(0,SUMIFS(Тех_Движение!$G$2:$G$5111,Тех_Движение!$D$2:$D$5111,$C2863,Тех_Движение!$B$2:$B$5111,"&lt;="&amp;K$3)-$F2863)))</f>
        <v/>
      </c>
      <c r="L2863" s="54">
        <f>IF(OR($B2863="",L$3&lt;$D2863+Настройки!$B$7),0,MAX(0,$E2863-MAX(0,SUMIFS(Тех_Движение!$G$2:$G$5111,Тех_Движение!$D$2:$D$5111,$C2863,Тех_Движение!$B$2:$B$5111,"&lt;="&amp;L$3)-$F2863)))</f>
        <v/>
      </c>
      <c r="M2863" s="54">
        <f>IF(OR($B2863="",M$3&lt;$D2863+Настройки!$B$7),0,MAX(0,$E2863-MAX(0,SUMIFS(Тех_Движение!$G$2:$G$5111,Тех_Движение!$D$2:$D$5111,$C2863,Тех_Движение!$B$2:$B$5111,"&lt;="&amp;M$3)-$F2863)))</f>
        <v/>
      </c>
      <c r="N2863" s="54">
        <f>IF(OR($B2863="",N$3&lt;$D2863+Настройки!$B$7),0,MAX(0,$E2863-MAX(0,SUMIFS(Тех_Движение!$G$2:$G$5111,Тех_Движение!$D$2:$D$5111,$C2863,Тех_Движение!$B$2:$B$5111,"&lt;="&amp;N$3)-$F2863)))</f>
        <v/>
      </c>
      <c r="O2863" s="54">
        <f>IF(OR($B2863="",O$3&lt;$D2863+Настройки!$B$7),0,MAX(0,$E2863-MAX(0,SUMIFS(Тех_Движение!$G$2:$G$5111,Тех_Движение!$D$2:$D$5111,$C2863,Тех_Движение!$B$2:$B$5111,"&lt;="&amp;O$3)-$F2863)))</f>
        <v/>
      </c>
      <c r="P2863" s="54">
        <f>IF(OR($B2863="",P$3&lt;$D2863+Настройки!$B$7),0,MAX(0,$E2863-MAX(0,SUMIFS(Тех_Движение!$G$2:$G$5111,Тех_Движение!$D$2:$D$5111,$C2863,Тех_Движение!$B$2:$B$5111,"&lt;="&amp;P$3)-$F2863)))</f>
        <v/>
      </c>
      <c r="Q2863" s="54">
        <f>IF(OR($B2863="",Q$3&lt;$D2863+Настройки!$B$7),0,MAX(0,$E2863-MAX(0,SUMIFS(Тех_Движение!$G$2:$G$5111,Тех_Движение!$D$2:$D$5111,$C2863,Тех_Движение!$B$2:$B$5111,"&lt;="&amp;Q$3)-$F2863)))</f>
        <v/>
      </c>
      <c r="R2863" s="54">
        <f>IF($B2863="","",SUM($K2863:$Q2863))</f>
        <v/>
      </c>
      <c r="S2863" s="56">
        <f>IF($B2863="","",VLOOKUP($C2863,Настройки!$A$11:$L$17,9,FALSE))</f>
        <v/>
      </c>
      <c r="T2863" s="56">
        <f>IF($B2863="","",$R2863*$S2863)</f>
        <v/>
      </c>
    </row>
    <row r="2864">
      <c r="A2864" s="20">
        <f>Тех_Движение!$A$2861</f>
        <v/>
      </c>
      <c r="B2864" s="20">
        <f>IF(Тех_Движение!$F$2861&gt;0,Тех_Движение!$I$2861,"")</f>
        <v/>
      </c>
      <c r="C2864" s="20">
        <f>IF($B2864="","",Тех_Движение!$D$2861)</f>
        <v/>
      </c>
      <c r="D2864" s="42">
        <f>IF($B2864="","",Тех_Движение!$B$2861)</f>
        <v/>
      </c>
      <c r="E2864" s="54">
        <f>IF($B2864="","",Тех_Движение!$F$2861)</f>
        <v/>
      </c>
      <c r="F2864" s="54">
        <f>IF($B2864="","",SUMIFS($E$5:$E2863,$C$5:$C2863,$C2864))</f>
        <v/>
      </c>
      <c r="G2864" s="54">
        <f>IF($B2864="","",MAX(0,$E2864-MAX(0,SUMIFS(Тех_Движение!$G$2:$G$5111,Тех_Движение!$D$2:$D$5111,$C2864,Тех_Движение!$B$2:$B$5111,"&lt;="&amp;Настройки!$B$5-1)-$F2864)))</f>
        <v/>
      </c>
      <c r="H2864" s="54">
        <f>IF($B2864="","",IF(AND($D2864&gt;=Настройки!$B$5,$D2864&lt;=Настройки!$B$6),$E2864,0))</f>
        <v/>
      </c>
      <c r="I2864" s="54">
        <f>IF($B2864="","",$G2864+$H2864-$J2864)</f>
        <v/>
      </c>
      <c r="J2864" s="54">
        <f>IF($B2864="","",MAX(0,$E2864-MAX(0,SUMIFS(Тех_Движение!$G$2:$G$5111,Тех_Движение!$D$2:$D$5111,$C2864,Тех_Движение!$B$2:$B$5111,"&lt;="&amp;Настройки!$B$6)-$F2864)))</f>
        <v/>
      </c>
      <c r="K2864" s="54">
        <f>IF(OR($B2864="",K$3&lt;$D2864+Настройки!$B$7),0,MAX(0,$E2864-MAX(0,SUMIFS(Тех_Движение!$G$2:$G$5111,Тех_Движение!$D$2:$D$5111,$C2864,Тех_Движение!$B$2:$B$5111,"&lt;="&amp;K$3)-$F2864)))</f>
        <v/>
      </c>
      <c r="L2864" s="54">
        <f>IF(OR($B2864="",L$3&lt;$D2864+Настройки!$B$7),0,MAX(0,$E2864-MAX(0,SUMIFS(Тех_Движение!$G$2:$G$5111,Тех_Движение!$D$2:$D$5111,$C2864,Тех_Движение!$B$2:$B$5111,"&lt;="&amp;L$3)-$F2864)))</f>
        <v/>
      </c>
      <c r="M2864" s="54">
        <f>IF(OR($B2864="",M$3&lt;$D2864+Настройки!$B$7),0,MAX(0,$E2864-MAX(0,SUMIFS(Тех_Движение!$G$2:$G$5111,Тех_Движение!$D$2:$D$5111,$C2864,Тех_Движение!$B$2:$B$5111,"&lt;="&amp;M$3)-$F2864)))</f>
        <v/>
      </c>
      <c r="N2864" s="54">
        <f>IF(OR($B2864="",N$3&lt;$D2864+Настройки!$B$7),0,MAX(0,$E2864-MAX(0,SUMIFS(Тех_Движение!$G$2:$G$5111,Тех_Движение!$D$2:$D$5111,$C2864,Тех_Движение!$B$2:$B$5111,"&lt;="&amp;N$3)-$F2864)))</f>
        <v/>
      </c>
      <c r="O2864" s="54">
        <f>IF(OR($B2864="",O$3&lt;$D2864+Настройки!$B$7),0,MAX(0,$E2864-MAX(0,SUMIFS(Тех_Движение!$G$2:$G$5111,Тех_Движение!$D$2:$D$5111,$C2864,Тех_Движение!$B$2:$B$5111,"&lt;="&amp;O$3)-$F2864)))</f>
        <v/>
      </c>
      <c r="P2864" s="54">
        <f>IF(OR($B2864="",P$3&lt;$D2864+Настройки!$B$7),0,MAX(0,$E2864-MAX(0,SUMIFS(Тех_Движение!$G$2:$G$5111,Тех_Движение!$D$2:$D$5111,$C2864,Тех_Движение!$B$2:$B$5111,"&lt;="&amp;P$3)-$F2864)))</f>
        <v/>
      </c>
      <c r="Q2864" s="54">
        <f>IF(OR($B2864="",Q$3&lt;$D2864+Настройки!$B$7),0,MAX(0,$E2864-MAX(0,SUMIFS(Тех_Движение!$G$2:$G$5111,Тех_Движение!$D$2:$D$5111,$C2864,Тех_Движение!$B$2:$B$5111,"&lt;="&amp;Q$3)-$F2864)))</f>
        <v/>
      </c>
      <c r="R2864" s="54">
        <f>IF($B2864="","",SUM($K2864:$Q2864))</f>
        <v/>
      </c>
      <c r="S2864" s="56">
        <f>IF($B2864="","",VLOOKUP($C2864,Настройки!$A$11:$L$17,9,FALSE))</f>
        <v/>
      </c>
      <c r="T2864" s="56">
        <f>IF($B2864="","",$R2864*$S2864)</f>
        <v/>
      </c>
    </row>
    <row r="2865">
      <c r="A2865" s="20">
        <f>Тех_Движение!$A$2862</f>
        <v/>
      </c>
      <c r="B2865" s="20">
        <f>IF(Тех_Движение!$F$2862&gt;0,Тех_Движение!$I$2862,"")</f>
        <v/>
      </c>
      <c r="C2865" s="20">
        <f>IF($B2865="","",Тех_Движение!$D$2862)</f>
        <v/>
      </c>
      <c r="D2865" s="42">
        <f>IF($B2865="","",Тех_Движение!$B$2862)</f>
        <v/>
      </c>
      <c r="E2865" s="54">
        <f>IF($B2865="","",Тех_Движение!$F$2862)</f>
        <v/>
      </c>
      <c r="F2865" s="54">
        <f>IF($B2865="","",SUMIFS($E$5:$E2864,$C$5:$C2864,$C2865))</f>
        <v/>
      </c>
      <c r="G2865" s="54">
        <f>IF($B2865="","",MAX(0,$E2865-MAX(0,SUMIFS(Тех_Движение!$G$2:$G$5111,Тех_Движение!$D$2:$D$5111,$C2865,Тех_Движение!$B$2:$B$5111,"&lt;="&amp;Настройки!$B$5-1)-$F2865)))</f>
        <v/>
      </c>
      <c r="H2865" s="54">
        <f>IF($B2865="","",IF(AND($D2865&gt;=Настройки!$B$5,$D2865&lt;=Настройки!$B$6),$E2865,0))</f>
        <v/>
      </c>
      <c r="I2865" s="54">
        <f>IF($B2865="","",$G2865+$H2865-$J2865)</f>
        <v/>
      </c>
      <c r="J2865" s="54">
        <f>IF($B2865="","",MAX(0,$E2865-MAX(0,SUMIFS(Тех_Движение!$G$2:$G$5111,Тех_Движение!$D$2:$D$5111,$C2865,Тех_Движение!$B$2:$B$5111,"&lt;="&amp;Настройки!$B$6)-$F2865)))</f>
        <v/>
      </c>
      <c r="K2865" s="54">
        <f>IF(OR($B2865="",K$3&lt;$D2865+Настройки!$B$7),0,MAX(0,$E2865-MAX(0,SUMIFS(Тех_Движение!$G$2:$G$5111,Тех_Движение!$D$2:$D$5111,$C2865,Тех_Движение!$B$2:$B$5111,"&lt;="&amp;K$3)-$F2865)))</f>
        <v/>
      </c>
      <c r="L2865" s="54">
        <f>IF(OR($B2865="",L$3&lt;$D2865+Настройки!$B$7),0,MAX(0,$E2865-MAX(0,SUMIFS(Тех_Движение!$G$2:$G$5111,Тех_Движение!$D$2:$D$5111,$C2865,Тех_Движение!$B$2:$B$5111,"&lt;="&amp;L$3)-$F2865)))</f>
        <v/>
      </c>
      <c r="M2865" s="54">
        <f>IF(OR($B2865="",M$3&lt;$D2865+Настройки!$B$7),0,MAX(0,$E2865-MAX(0,SUMIFS(Тех_Движение!$G$2:$G$5111,Тех_Движение!$D$2:$D$5111,$C2865,Тех_Движение!$B$2:$B$5111,"&lt;="&amp;M$3)-$F2865)))</f>
        <v/>
      </c>
      <c r="N2865" s="54">
        <f>IF(OR($B2865="",N$3&lt;$D2865+Настройки!$B$7),0,MAX(0,$E2865-MAX(0,SUMIFS(Тех_Движение!$G$2:$G$5111,Тех_Движение!$D$2:$D$5111,$C2865,Тех_Движение!$B$2:$B$5111,"&lt;="&amp;N$3)-$F2865)))</f>
        <v/>
      </c>
      <c r="O2865" s="54">
        <f>IF(OR($B2865="",O$3&lt;$D2865+Настройки!$B$7),0,MAX(0,$E2865-MAX(0,SUMIFS(Тех_Движение!$G$2:$G$5111,Тех_Движение!$D$2:$D$5111,$C2865,Тех_Движение!$B$2:$B$5111,"&lt;="&amp;O$3)-$F2865)))</f>
        <v/>
      </c>
      <c r="P2865" s="54">
        <f>IF(OR($B2865="",P$3&lt;$D2865+Настройки!$B$7),0,MAX(0,$E2865-MAX(0,SUMIFS(Тех_Движение!$G$2:$G$5111,Тех_Движение!$D$2:$D$5111,$C2865,Тех_Движение!$B$2:$B$5111,"&lt;="&amp;P$3)-$F2865)))</f>
        <v/>
      </c>
      <c r="Q2865" s="54">
        <f>IF(OR($B2865="",Q$3&lt;$D2865+Настройки!$B$7),0,MAX(0,$E2865-MAX(0,SUMIFS(Тех_Движение!$G$2:$G$5111,Тех_Движение!$D$2:$D$5111,$C2865,Тех_Движение!$B$2:$B$5111,"&lt;="&amp;Q$3)-$F2865)))</f>
        <v/>
      </c>
      <c r="R2865" s="54">
        <f>IF($B2865="","",SUM($K2865:$Q2865))</f>
        <v/>
      </c>
      <c r="S2865" s="56">
        <f>IF($B2865="","",VLOOKUP($C2865,Настройки!$A$11:$L$17,9,FALSE))</f>
        <v/>
      </c>
      <c r="T2865" s="56">
        <f>IF($B2865="","",$R2865*$S2865)</f>
        <v/>
      </c>
    </row>
    <row r="2866">
      <c r="A2866" s="20">
        <f>Тех_Движение!$A$2863</f>
        <v/>
      </c>
      <c r="B2866" s="20">
        <f>IF(Тех_Движение!$F$2863&gt;0,Тех_Движение!$I$2863,"")</f>
        <v/>
      </c>
      <c r="C2866" s="20">
        <f>IF($B2866="","",Тех_Движение!$D$2863)</f>
        <v/>
      </c>
      <c r="D2866" s="42">
        <f>IF($B2866="","",Тех_Движение!$B$2863)</f>
        <v/>
      </c>
      <c r="E2866" s="54">
        <f>IF($B2866="","",Тех_Движение!$F$2863)</f>
        <v/>
      </c>
      <c r="F2866" s="54">
        <f>IF($B2866="","",SUMIFS($E$5:$E2865,$C$5:$C2865,$C2866))</f>
        <v/>
      </c>
      <c r="G2866" s="54">
        <f>IF($B2866="","",MAX(0,$E2866-MAX(0,SUMIFS(Тех_Движение!$G$2:$G$5111,Тех_Движение!$D$2:$D$5111,$C2866,Тех_Движение!$B$2:$B$5111,"&lt;="&amp;Настройки!$B$5-1)-$F2866)))</f>
        <v/>
      </c>
      <c r="H2866" s="54">
        <f>IF($B2866="","",IF(AND($D2866&gt;=Настройки!$B$5,$D2866&lt;=Настройки!$B$6),$E2866,0))</f>
        <v/>
      </c>
      <c r="I2866" s="54">
        <f>IF($B2866="","",$G2866+$H2866-$J2866)</f>
        <v/>
      </c>
      <c r="J2866" s="54">
        <f>IF($B2866="","",MAX(0,$E2866-MAX(0,SUMIFS(Тех_Движение!$G$2:$G$5111,Тех_Движение!$D$2:$D$5111,$C2866,Тех_Движение!$B$2:$B$5111,"&lt;="&amp;Настройки!$B$6)-$F2866)))</f>
        <v/>
      </c>
      <c r="K2866" s="54">
        <f>IF(OR($B2866="",K$3&lt;$D2866+Настройки!$B$7),0,MAX(0,$E2866-MAX(0,SUMIFS(Тех_Движение!$G$2:$G$5111,Тех_Движение!$D$2:$D$5111,$C2866,Тех_Движение!$B$2:$B$5111,"&lt;="&amp;K$3)-$F2866)))</f>
        <v/>
      </c>
      <c r="L2866" s="54">
        <f>IF(OR($B2866="",L$3&lt;$D2866+Настройки!$B$7),0,MAX(0,$E2866-MAX(0,SUMIFS(Тех_Движение!$G$2:$G$5111,Тех_Движение!$D$2:$D$5111,$C2866,Тех_Движение!$B$2:$B$5111,"&lt;="&amp;L$3)-$F2866)))</f>
        <v/>
      </c>
      <c r="M2866" s="54">
        <f>IF(OR($B2866="",M$3&lt;$D2866+Настройки!$B$7),0,MAX(0,$E2866-MAX(0,SUMIFS(Тех_Движение!$G$2:$G$5111,Тех_Движение!$D$2:$D$5111,$C2866,Тех_Движение!$B$2:$B$5111,"&lt;="&amp;M$3)-$F2866)))</f>
        <v/>
      </c>
      <c r="N2866" s="54">
        <f>IF(OR($B2866="",N$3&lt;$D2866+Настройки!$B$7),0,MAX(0,$E2866-MAX(0,SUMIFS(Тех_Движение!$G$2:$G$5111,Тех_Движение!$D$2:$D$5111,$C2866,Тех_Движение!$B$2:$B$5111,"&lt;="&amp;N$3)-$F2866)))</f>
        <v/>
      </c>
      <c r="O2866" s="54">
        <f>IF(OR($B2866="",O$3&lt;$D2866+Настройки!$B$7),0,MAX(0,$E2866-MAX(0,SUMIFS(Тех_Движение!$G$2:$G$5111,Тех_Движение!$D$2:$D$5111,$C2866,Тех_Движение!$B$2:$B$5111,"&lt;="&amp;O$3)-$F2866)))</f>
        <v/>
      </c>
      <c r="P2866" s="54">
        <f>IF(OR($B2866="",P$3&lt;$D2866+Настройки!$B$7),0,MAX(0,$E2866-MAX(0,SUMIFS(Тех_Движение!$G$2:$G$5111,Тех_Движение!$D$2:$D$5111,$C2866,Тех_Движение!$B$2:$B$5111,"&lt;="&amp;P$3)-$F2866)))</f>
        <v/>
      </c>
      <c r="Q2866" s="54">
        <f>IF(OR($B2866="",Q$3&lt;$D2866+Настройки!$B$7),0,MAX(0,$E2866-MAX(0,SUMIFS(Тех_Движение!$G$2:$G$5111,Тех_Движение!$D$2:$D$5111,$C2866,Тех_Движение!$B$2:$B$5111,"&lt;="&amp;Q$3)-$F2866)))</f>
        <v/>
      </c>
      <c r="R2866" s="54">
        <f>IF($B2866="","",SUM($K2866:$Q2866))</f>
        <v/>
      </c>
      <c r="S2866" s="56">
        <f>IF($B2866="","",VLOOKUP($C2866,Настройки!$A$11:$L$17,9,FALSE))</f>
        <v/>
      </c>
      <c r="T2866" s="56">
        <f>IF($B2866="","",$R2866*$S2866)</f>
        <v/>
      </c>
    </row>
    <row r="2867">
      <c r="A2867" s="20">
        <f>Тех_Движение!$A$2864</f>
        <v/>
      </c>
      <c r="B2867" s="20">
        <f>IF(Тех_Движение!$F$2864&gt;0,Тех_Движение!$I$2864,"")</f>
        <v/>
      </c>
      <c r="C2867" s="20">
        <f>IF($B2867="","",Тех_Движение!$D$2864)</f>
        <v/>
      </c>
      <c r="D2867" s="42">
        <f>IF($B2867="","",Тех_Движение!$B$2864)</f>
        <v/>
      </c>
      <c r="E2867" s="54">
        <f>IF($B2867="","",Тех_Движение!$F$2864)</f>
        <v/>
      </c>
      <c r="F2867" s="54">
        <f>IF($B2867="","",SUMIFS($E$5:$E2866,$C$5:$C2866,$C2867))</f>
        <v/>
      </c>
      <c r="G2867" s="54">
        <f>IF($B2867="","",MAX(0,$E2867-MAX(0,SUMIFS(Тех_Движение!$G$2:$G$5111,Тех_Движение!$D$2:$D$5111,$C2867,Тех_Движение!$B$2:$B$5111,"&lt;="&amp;Настройки!$B$5-1)-$F2867)))</f>
        <v/>
      </c>
      <c r="H2867" s="54">
        <f>IF($B2867="","",IF(AND($D2867&gt;=Настройки!$B$5,$D2867&lt;=Настройки!$B$6),$E2867,0))</f>
        <v/>
      </c>
      <c r="I2867" s="54">
        <f>IF($B2867="","",$G2867+$H2867-$J2867)</f>
        <v/>
      </c>
      <c r="J2867" s="54">
        <f>IF($B2867="","",MAX(0,$E2867-MAX(0,SUMIFS(Тех_Движение!$G$2:$G$5111,Тех_Движение!$D$2:$D$5111,$C2867,Тех_Движение!$B$2:$B$5111,"&lt;="&amp;Настройки!$B$6)-$F2867)))</f>
        <v/>
      </c>
      <c r="K2867" s="54">
        <f>IF(OR($B2867="",K$3&lt;$D2867+Настройки!$B$7),0,MAX(0,$E2867-MAX(0,SUMIFS(Тех_Движение!$G$2:$G$5111,Тех_Движение!$D$2:$D$5111,$C2867,Тех_Движение!$B$2:$B$5111,"&lt;="&amp;K$3)-$F2867)))</f>
        <v/>
      </c>
      <c r="L2867" s="54">
        <f>IF(OR($B2867="",L$3&lt;$D2867+Настройки!$B$7),0,MAX(0,$E2867-MAX(0,SUMIFS(Тех_Движение!$G$2:$G$5111,Тех_Движение!$D$2:$D$5111,$C2867,Тех_Движение!$B$2:$B$5111,"&lt;="&amp;L$3)-$F2867)))</f>
        <v/>
      </c>
      <c r="M2867" s="54">
        <f>IF(OR($B2867="",M$3&lt;$D2867+Настройки!$B$7),0,MAX(0,$E2867-MAX(0,SUMIFS(Тех_Движение!$G$2:$G$5111,Тех_Движение!$D$2:$D$5111,$C2867,Тех_Движение!$B$2:$B$5111,"&lt;="&amp;M$3)-$F2867)))</f>
        <v/>
      </c>
      <c r="N2867" s="54">
        <f>IF(OR($B2867="",N$3&lt;$D2867+Настройки!$B$7),0,MAX(0,$E2867-MAX(0,SUMIFS(Тех_Движение!$G$2:$G$5111,Тех_Движение!$D$2:$D$5111,$C2867,Тех_Движение!$B$2:$B$5111,"&lt;="&amp;N$3)-$F2867)))</f>
        <v/>
      </c>
      <c r="O2867" s="54">
        <f>IF(OR($B2867="",O$3&lt;$D2867+Настройки!$B$7),0,MAX(0,$E2867-MAX(0,SUMIFS(Тех_Движение!$G$2:$G$5111,Тех_Движение!$D$2:$D$5111,$C2867,Тех_Движение!$B$2:$B$5111,"&lt;="&amp;O$3)-$F2867)))</f>
        <v/>
      </c>
      <c r="P2867" s="54">
        <f>IF(OR($B2867="",P$3&lt;$D2867+Настройки!$B$7),0,MAX(0,$E2867-MAX(0,SUMIFS(Тех_Движение!$G$2:$G$5111,Тех_Движение!$D$2:$D$5111,$C2867,Тех_Движение!$B$2:$B$5111,"&lt;="&amp;P$3)-$F2867)))</f>
        <v/>
      </c>
      <c r="Q2867" s="54">
        <f>IF(OR($B2867="",Q$3&lt;$D2867+Настройки!$B$7),0,MAX(0,$E2867-MAX(0,SUMIFS(Тех_Движение!$G$2:$G$5111,Тех_Движение!$D$2:$D$5111,$C2867,Тех_Движение!$B$2:$B$5111,"&lt;="&amp;Q$3)-$F2867)))</f>
        <v/>
      </c>
      <c r="R2867" s="54">
        <f>IF($B2867="","",SUM($K2867:$Q2867))</f>
        <v/>
      </c>
      <c r="S2867" s="56">
        <f>IF($B2867="","",VLOOKUP($C2867,Настройки!$A$11:$L$17,9,FALSE))</f>
        <v/>
      </c>
      <c r="T2867" s="56">
        <f>IF($B2867="","",$R2867*$S2867)</f>
        <v/>
      </c>
    </row>
    <row r="2868">
      <c r="A2868" s="20">
        <f>Тех_Движение!$A$2865</f>
        <v/>
      </c>
      <c r="B2868" s="20">
        <f>IF(Тех_Движение!$F$2865&gt;0,Тех_Движение!$I$2865,"")</f>
        <v/>
      </c>
      <c r="C2868" s="20">
        <f>IF($B2868="","",Тех_Движение!$D$2865)</f>
        <v/>
      </c>
      <c r="D2868" s="42">
        <f>IF($B2868="","",Тех_Движение!$B$2865)</f>
        <v/>
      </c>
      <c r="E2868" s="54">
        <f>IF($B2868="","",Тех_Движение!$F$2865)</f>
        <v/>
      </c>
      <c r="F2868" s="54">
        <f>IF($B2868="","",SUMIFS($E$5:$E2867,$C$5:$C2867,$C2868))</f>
        <v/>
      </c>
      <c r="G2868" s="54">
        <f>IF($B2868="","",MAX(0,$E2868-MAX(0,SUMIFS(Тех_Движение!$G$2:$G$5111,Тех_Движение!$D$2:$D$5111,$C2868,Тех_Движение!$B$2:$B$5111,"&lt;="&amp;Настройки!$B$5-1)-$F2868)))</f>
        <v/>
      </c>
      <c r="H2868" s="54">
        <f>IF($B2868="","",IF(AND($D2868&gt;=Настройки!$B$5,$D2868&lt;=Настройки!$B$6),$E2868,0))</f>
        <v/>
      </c>
      <c r="I2868" s="54">
        <f>IF($B2868="","",$G2868+$H2868-$J2868)</f>
        <v/>
      </c>
      <c r="J2868" s="54">
        <f>IF($B2868="","",MAX(0,$E2868-MAX(0,SUMIFS(Тех_Движение!$G$2:$G$5111,Тех_Движение!$D$2:$D$5111,$C2868,Тех_Движение!$B$2:$B$5111,"&lt;="&amp;Настройки!$B$6)-$F2868)))</f>
        <v/>
      </c>
      <c r="K2868" s="54">
        <f>IF(OR($B2868="",K$3&lt;$D2868+Настройки!$B$7),0,MAX(0,$E2868-MAX(0,SUMIFS(Тех_Движение!$G$2:$G$5111,Тех_Движение!$D$2:$D$5111,$C2868,Тех_Движение!$B$2:$B$5111,"&lt;="&amp;K$3)-$F2868)))</f>
        <v/>
      </c>
      <c r="L2868" s="54">
        <f>IF(OR($B2868="",L$3&lt;$D2868+Настройки!$B$7),0,MAX(0,$E2868-MAX(0,SUMIFS(Тех_Движение!$G$2:$G$5111,Тех_Движение!$D$2:$D$5111,$C2868,Тех_Движение!$B$2:$B$5111,"&lt;="&amp;L$3)-$F2868)))</f>
        <v/>
      </c>
      <c r="M2868" s="54">
        <f>IF(OR($B2868="",M$3&lt;$D2868+Настройки!$B$7),0,MAX(0,$E2868-MAX(0,SUMIFS(Тех_Движение!$G$2:$G$5111,Тех_Движение!$D$2:$D$5111,$C2868,Тех_Движение!$B$2:$B$5111,"&lt;="&amp;M$3)-$F2868)))</f>
        <v/>
      </c>
      <c r="N2868" s="54">
        <f>IF(OR($B2868="",N$3&lt;$D2868+Настройки!$B$7),0,MAX(0,$E2868-MAX(0,SUMIFS(Тех_Движение!$G$2:$G$5111,Тех_Движение!$D$2:$D$5111,$C2868,Тех_Движение!$B$2:$B$5111,"&lt;="&amp;N$3)-$F2868)))</f>
        <v/>
      </c>
      <c r="O2868" s="54">
        <f>IF(OR($B2868="",O$3&lt;$D2868+Настройки!$B$7),0,MAX(0,$E2868-MAX(0,SUMIFS(Тех_Движение!$G$2:$G$5111,Тех_Движение!$D$2:$D$5111,$C2868,Тех_Движение!$B$2:$B$5111,"&lt;="&amp;O$3)-$F2868)))</f>
        <v/>
      </c>
      <c r="P2868" s="54">
        <f>IF(OR($B2868="",P$3&lt;$D2868+Настройки!$B$7),0,MAX(0,$E2868-MAX(0,SUMIFS(Тех_Движение!$G$2:$G$5111,Тех_Движение!$D$2:$D$5111,$C2868,Тех_Движение!$B$2:$B$5111,"&lt;="&amp;P$3)-$F2868)))</f>
        <v/>
      </c>
      <c r="Q2868" s="54">
        <f>IF(OR($B2868="",Q$3&lt;$D2868+Настройки!$B$7),0,MAX(0,$E2868-MAX(0,SUMIFS(Тех_Движение!$G$2:$G$5111,Тех_Движение!$D$2:$D$5111,$C2868,Тех_Движение!$B$2:$B$5111,"&lt;="&amp;Q$3)-$F2868)))</f>
        <v/>
      </c>
      <c r="R2868" s="54">
        <f>IF($B2868="","",SUM($K2868:$Q2868))</f>
        <v/>
      </c>
      <c r="S2868" s="56">
        <f>IF($B2868="","",VLOOKUP($C2868,Настройки!$A$11:$L$17,9,FALSE))</f>
        <v/>
      </c>
      <c r="T2868" s="56">
        <f>IF($B2868="","",$R2868*$S2868)</f>
        <v/>
      </c>
    </row>
    <row r="2869">
      <c r="A2869" s="20">
        <f>Тех_Движение!$A$2866</f>
        <v/>
      </c>
      <c r="B2869" s="20">
        <f>IF(Тех_Движение!$F$2866&gt;0,Тех_Движение!$I$2866,"")</f>
        <v/>
      </c>
      <c r="C2869" s="20">
        <f>IF($B2869="","",Тех_Движение!$D$2866)</f>
        <v/>
      </c>
      <c r="D2869" s="42">
        <f>IF($B2869="","",Тех_Движение!$B$2866)</f>
        <v/>
      </c>
      <c r="E2869" s="54">
        <f>IF($B2869="","",Тех_Движение!$F$2866)</f>
        <v/>
      </c>
      <c r="F2869" s="54">
        <f>IF($B2869="","",SUMIFS($E$5:$E2868,$C$5:$C2868,$C2869))</f>
        <v/>
      </c>
      <c r="G2869" s="54">
        <f>IF($B2869="","",MAX(0,$E2869-MAX(0,SUMIFS(Тех_Движение!$G$2:$G$5111,Тех_Движение!$D$2:$D$5111,$C2869,Тех_Движение!$B$2:$B$5111,"&lt;="&amp;Настройки!$B$5-1)-$F2869)))</f>
        <v/>
      </c>
      <c r="H2869" s="54">
        <f>IF($B2869="","",IF(AND($D2869&gt;=Настройки!$B$5,$D2869&lt;=Настройки!$B$6),$E2869,0))</f>
        <v/>
      </c>
      <c r="I2869" s="54">
        <f>IF($B2869="","",$G2869+$H2869-$J2869)</f>
        <v/>
      </c>
      <c r="J2869" s="54">
        <f>IF($B2869="","",MAX(0,$E2869-MAX(0,SUMIFS(Тех_Движение!$G$2:$G$5111,Тех_Движение!$D$2:$D$5111,$C2869,Тех_Движение!$B$2:$B$5111,"&lt;="&amp;Настройки!$B$6)-$F2869)))</f>
        <v/>
      </c>
      <c r="K2869" s="54">
        <f>IF(OR($B2869="",K$3&lt;$D2869+Настройки!$B$7),0,MAX(0,$E2869-MAX(0,SUMIFS(Тех_Движение!$G$2:$G$5111,Тех_Движение!$D$2:$D$5111,$C2869,Тех_Движение!$B$2:$B$5111,"&lt;="&amp;K$3)-$F2869)))</f>
        <v/>
      </c>
      <c r="L2869" s="54">
        <f>IF(OR($B2869="",L$3&lt;$D2869+Настройки!$B$7),0,MAX(0,$E2869-MAX(0,SUMIFS(Тех_Движение!$G$2:$G$5111,Тех_Движение!$D$2:$D$5111,$C2869,Тех_Движение!$B$2:$B$5111,"&lt;="&amp;L$3)-$F2869)))</f>
        <v/>
      </c>
      <c r="M2869" s="54">
        <f>IF(OR($B2869="",M$3&lt;$D2869+Настройки!$B$7),0,MAX(0,$E2869-MAX(0,SUMIFS(Тех_Движение!$G$2:$G$5111,Тех_Движение!$D$2:$D$5111,$C2869,Тех_Движение!$B$2:$B$5111,"&lt;="&amp;M$3)-$F2869)))</f>
        <v/>
      </c>
      <c r="N2869" s="54">
        <f>IF(OR($B2869="",N$3&lt;$D2869+Настройки!$B$7),0,MAX(0,$E2869-MAX(0,SUMIFS(Тех_Движение!$G$2:$G$5111,Тех_Движение!$D$2:$D$5111,$C2869,Тех_Движение!$B$2:$B$5111,"&lt;="&amp;N$3)-$F2869)))</f>
        <v/>
      </c>
      <c r="O2869" s="54">
        <f>IF(OR($B2869="",O$3&lt;$D2869+Настройки!$B$7),0,MAX(0,$E2869-MAX(0,SUMIFS(Тех_Движение!$G$2:$G$5111,Тех_Движение!$D$2:$D$5111,$C2869,Тех_Движение!$B$2:$B$5111,"&lt;="&amp;O$3)-$F2869)))</f>
        <v/>
      </c>
      <c r="P2869" s="54">
        <f>IF(OR($B2869="",P$3&lt;$D2869+Настройки!$B$7),0,MAX(0,$E2869-MAX(0,SUMIFS(Тех_Движение!$G$2:$G$5111,Тех_Движение!$D$2:$D$5111,$C2869,Тех_Движение!$B$2:$B$5111,"&lt;="&amp;P$3)-$F2869)))</f>
        <v/>
      </c>
      <c r="Q2869" s="54">
        <f>IF(OR($B2869="",Q$3&lt;$D2869+Настройки!$B$7),0,MAX(0,$E2869-MAX(0,SUMIFS(Тех_Движение!$G$2:$G$5111,Тех_Движение!$D$2:$D$5111,$C2869,Тех_Движение!$B$2:$B$5111,"&lt;="&amp;Q$3)-$F2869)))</f>
        <v/>
      </c>
      <c r="R2869" s="54">
        <f>IF($B2869="","",SUM($K2869:$Q2869))</f>
        <v/>
      </c>
      <c r="S2869" s="56">
        <f>IF($B2869="","",VLOOKUP($C2869,Настройки!$A$11:$L$17,9,FALSE))</f>
        <v/>
      </c>
      <c r="T2869" s="56">
        <f>IF($B2869="","",$R2869*$S2869)</f>
        <v/>
      </c>
    </row>
    <row r="2870">
      <c r="A2870" s="20">
        <f>Тех_Движение!$A$2867</f>
        <v/>
      </c>
      <c r="B2870" s="20">
        <f>IF(Тех_Движение!$F$2867&gt;0,Тех_Движение!$I$2867,"")</f>
        <v/>
      </c>
      <c r="C2870" s="20">
        <f>IF($B2870="","",Тех_Движение!$D$2867)</f>
        <v/>
      </c>
      <c r="D2870" s="42">
        <f>IF($B2870="","",Тех_Движение!$B$2867)</f>
        <v/>
      </c>
      <c r="E2870" s="54">
        <f>IF($B2870="","",Тех_Движение!$F$2867)</f>
        <v/>
      </c>
      <c r="F2870" s="54">
        <f>IF($B2870="","",SUMIFS($E$5:$E2869,$C$5:$C2869,$C2870))</f>
        <v/>
      </c>
      <c r="G2870" s="54">
        <f>IF($B2870="","",MAX(0,$E2870-MAX(0,SUMIFS(Тех_Движение!$G$2:$G$5111,Тех_Движение!$D$2:$D$5111,$C2870,Тех_Движение!$B$2:$B$5111,"&lt;="&amp;Настройки!$B$5-1)-$F2870)))</f>
        <v/>
      </c>
      <c r="H2870" s="54">
        <f>IF($B2870="","",IF(AND($D2870&gt;=Настройки!$B$5,$D2870&lt;=Настройки!$B$6),$E2870,0))</f>
        <v/>
      </c>
      <c r="I2870" s="54">
        <f>IF($B2870="","",$G2870+$H2870-$J2870)</f>
        <v/>
      </c>
      <c r="J2870" s="54">
        <f>IF($B2870="","",MAX(0,$E2870-MAX(0,SUMIFS(Тех_Движение!$G$2:$G$5111,Тех_Движение!$D$2:$D$5111,$C2870,Тех_Движение!$B$2:$B$5111,"&lt;="&amp;Настройки!$B$6)-$F2870)))</f>
        <v/>
      </c>
      <c r="K2870" s="54">
        <f>IF(OR($B2870="",K$3&lt;$D2870+Настройки!$B$7),0,MAX(0,$E2870-MAX(0,SUMIFS(Тех_Движение!$G$2:$G$5111,Тех_Движение!$D$2:$D$5111,$C2870,Тех_Движение!$B$2:$B$5111,"&lt;="&amp;K$3)-$F2870)))</f>
        <v/>
      </c>
      <c r="L2870" s="54">
        <f>IF(OR($B2870="",L$3&lt;$D2870+Настройки!$B$7),0,MAX(0,$E2870-MAX(0,SUMIFS(Тех_Движение!$G$2:$G$5111,Тех_Движение!$D$2:$D$5111,$C2870,Тех_Движение!$B$2:$B$5111,"&lt;="&amp;L$3)-$F2870)))</f>
        <v/>
      </c>
      <c r="M2870" s="54">
        <f>IF(OR($B2870="",M$3&lt;$D2870+Настройки!$B$7),0,MAX(0,$E2870-MAX(0,SUMIFS(Тех_Движение!$G$2:$G$5111,Тех_Движение!$D$2:$D$5111,$C2870,Тех_Движение!$B$2:$B$5111,"&lt;="&amp;M$3)-$F2870)))</f>
        <v/>
      </c>
      <c r="N2870" s="54">
        <f>IF(OR($B2870="",N$3&lt;$D2870+Настройки!$B$7),0,MAX(0,$E2870-MAX(0,SUMIFS(Тех_Движение!$G$2:$G$5111,Тех_Движение!$D$2:$D$5111,$C2870,Тех_Движение!$B$2:$B$5111,"&lt;="&amp;N$3)-$F2870)))</f>
        <v/>
      </c>
      <c r="O2870" s="54">
        <f>IF(OR($B2870="",O$3&lt;$D2870+Настройки!$B$7),0,MAX(0,$E2870-MAX(0,SUMIFS(Тех_Движение!$G$2:$G$5111,Тех_Движение!$D$2:$D$5111,$C2870,Тех_Движение!$B$2:$B$5111,"&lt;="&amp;O$3)-$F2870)))</f>
        <v/>
      </c>
      <c r="P2870" s="54">
        <f>IF(OR($B2870="",P$3&lt;$D2870+Настройки!$B$7),0,MAX(0,$E2870-MAX(0,SUMIFS(Тех_Движение!$G$2:$G$5111,Тех_Движение!$D$2:$D$5111,$C2870,Тех_Движение!$B$2:$B$5111,"&lt;="&amp;P$3)-$F2870)))</f>
        <v/>
      </c>
      <c r="Q2870" s="54">
        <f>IF(OR($B2870="",Q$3&lt;$D2870+Настройки!$B$7),0,MAX(0,$E2870-MAX(0,SUMIFS(Тех_Движение!$G$2:$G$5111,Тех_Движение!$D$2:$D$5111,$C2870,Тех_Движение!$B$2:$B$5111,"&lt;="&amp;Q$3)-$F2870)))</f>
        <v/>
      </c>
      <c r="R2870" s="54">
        <f>IF($B2870="","",SUM($K2870:$Q2870))</f>
        <v/>
      </c>
      <c r="S2870" s="56">
        <f>IF($B2870="","",VLOOKUP($C2870,Настройки!$A$11:$L$17,9,FALSE))</f>
        <v/>
      </c>
      <c r="T2870" s="56">
        <f>IF($B2870="","",$R2870*$S2870)</f>
        <v/>
      </c>
    </row>
    <row r="2871">
      <c r="A2871" s="20">
        <f>Тех_Движение!$A$2868</f>
        <v/>
      </c>
      <c r="B2871" s="20">
        <f>IF(Тех_Движение!$F$2868&gt;0,Тех_Движение!$I$2868,"")</f>
        <v/>
      </c>
      <c r="C2871" s="20">
        <f>IF($B2871="","",Тех_Движение!$D$2868)</f>
        <v/>
      </c>
      <c r="D2871" s="42">
        <f>IF($B2871="","",Тех_Движение!$B$2868)</f>
        <v/>
      </c>
      <c r="E2871" s="54">
        <f>IF($B2871="","",Тех_Движение!$F$2868)</f>
        <v/>
      </c>
      <c r="F2871" s="54">
        <f>IF($B2871="","",SUMIFS($E$5:$E2870,$C$5:$C2870,$C2871))</f>
        <v/>
      </c>
      <c r="G2871" s="54">
        <f>IF($B2871="","",MAX(0,$E2871-MAX(0,SUMIFS(Тех_Движение!$G$2:$G$5111,Тех_Движение!$D$2:$D$5111,$C2871,Тех_Движение!$B$2:$B$5111,"&lt;="&amp;Настройки!$B$5-1)-$F2871)))</f>
        <v/>
      </c>
      <c r="H2871" s="54">
        <f>IF($B2871="","",IF(AND($D2871&gt;=Настройки!$B$5,$D2871&lt;=Настройки!$B$6),$E2871,0))</f>
        <v/>
      </c>
      <c r="I2871" s="54">
        <f>IF($B2871="","",$G2871+$H2871-$J2871)</f>
        <v/>
      </c>
      <c r="J2871" s="54">
        <f>IF($B2871="","",MAX(0,$E2871-MAX(0,SUMIFS(Тех_Движение!$G$2:$G$5111,Тех_Движение!$D$2:$D$5111,$C2871,Тех_Движение!$B$2:$B$5111,"&lt;="&amp;Настройки!$B$6)-$F2871)))</f>
        <v/>
      </c>
      <c r="K2871" s="54">
        <f>IF(OR($B2871="",K$3&lt;$D2871+Настройки!$B$7),0,MAX(0,$E2871-MAX(0,SUMIFS(Тех_Движение!$G$2:$G$5111,Тех_Движение!$D$2:$D$5111,$C2871,Тех_Движение!$B$2:$B$5111,"&lt;="&amp;K$3)-$F2871)))</f>
        <v/>
      </c>
      <c r="L2871" s="54">
        <f>IF(OR($B2871="",L$3&lt;$D2871+Настройки!$B$7),0,MAX(0,$E2871-MAX(0,SUMIFS(Тех_Движение!$G$2:$G$5111,Тех_Движение!$D$2:$D$5111,$C2871,Тех_Движение!$B$2:$B$5111,"&lt;="&amp;L$3)-$F2871)))</f>
        <v/>
      </c>
      <c r="M2871" s="54">
        <f>IF(OR($B2871="",M$3&lt;$D2871+Настройки!$B$7),0,MAX(0,$E2871-MAX(0,SUMIFS(Тех_Движение!$G$2:$G$5111,Тех_Движение!$D$2:$D$5111,$C2871,Тех_Движение!$B$2:$B$5111,"&lt;="&amp;M$3)-$F2871)))</f>
        <v/>
      </c>
      <c r="N2871" s="54">
        <f>IF(OR($B2871="",N$3&lt;$D2871+Настройки!$B$7),0,MAX(0,$E2871-MAX(0,SUMIFS(Тех_Движение!$G$2:$G$5111,Тех_Движение!$D$2:$D$5111,$C2871,Тех_Движение!$B$2:$B$5111,"&lt;="&amp;N$3)-$F2871)))</f>
        <v/>
      </c>
      <c r="O2871" s="54">
        <f>IF(OR($B2871="",O$3&lt;$D2871+Настройки!$B$7),0,MAX(0,$E2871-MAX(0,SUMIFS(Тех_Движение!$G$2:$G$5111,Тех_Движение!$D$2:$D$5111,$C2871,Тех_Движение!$B$2:$B$5111,"&lt;="&amp;O$3)-$F2871)))</f>
        <v/>
      </c>
      <c r="P2871" s="54">
        <f>IF(OR($B2871="",P$3&lt;$D2871+Настройки!$B$7),0,MAX(0,$E2871-MAX(0,SUMIFS(Тех_Движение!$G$2:$G$5111,Тех_Движение!$D$2:$D$5111,$C2871,Тех_Движение!$B$2:$B$5111,"&lt;="&amp;P$3)-$F2871)))</f>
        <v/>
      </c>
      <c r="Q2871" s="54">
        <f>IF(OR($B2871="",Q$3&lt;$D2871+Настройки!$B$7),0,MAX(0,$E2871-MAX(0,SUMIFS(Тех_Движение!$G$2:$G$5111,Тех_Движение!$D$2:$D$5111,$C2871,Тех_Движение!$B$2:$B$5111,"&lt;="&amp;Q$3)-$F2871)))</f>
        <v/>
      </c>
      <c r="R2871" s="54">
        <f>IF($B2871="","",SUM($K2871:$Q2871))</f>
        <v/>
      </c>
      <c r="S2871" s="56">
        <f>IF($B2871="","",VLOOKUP($C2871,Настройки!$A$11:$L$17,9,FALSE))</f>
        <v/>
      </c>
      <c r="T2871" s="56">
        <f>IF($B2871="","",$R2871*$S2871)</f>
        <v/>
      </c>
    </row>
    <row r="2872">
      <c r="A2872" s="20">
        <f>Тех_Движение!$A$2869</f>
        <v/>
      </c>
      <c r="B2872" s="20">
        <f>IF(Тех_Движение!$F$2869&gt;0,Тех_Движение!$I$2869,"")</f>
        <v/>
      </c>
      <c r="C2872" s="20">
        <f>IF($B2872="","",Тех_Движение!$D$2869)</f>
        <v/>
      </c>
      <c r="D2872" s="42">
        <f>IF($B2872="","",Тех_Движение!$B$2869)</f>
        <v/>
      </c>
      <c r="E2872" s="54">
        <f>IF($B2872="","",Тех_Движение!$F$2869)</f>
        <v/>
      </c>
      <c r="F2872" s="54">
        <f>IF($B2872="","",SUMIFS($E$5:$E2871,$C$5:$C2871,$C2872))</f>
        <v/>
      </c>
      <c r="G2872" s="54">
        <f>IF($B2872="","",MAX(0,$E2872-MAX(0,SUMIFS(Тех_Движение!$G$2:$G$5111,Тех_Движение!$D$2:$D$5111,$C2872,Тех_Движение!$B$2:$B$5111,"&lt;="&amp;Настройки!$B$5-1)-$F2872)))</f>
        <v/>
      </c>
      <c r="H2872" s="54">
        <f>IF($B2872="","",IF(AND($D2872&gt;=Настройки!$B$5,$D2872&lt;=Настройки!$B$6),$E2872,0))</f>
        <v/>
      </c>
      <c r="I2872" s="54">
        <f>IF($B2872="","",$G2872+$H2872-$J2872)</f>
        <v/>
      </c>
      <c r="J2872" s="54">
        <f>IF($B2872="","",MAX(0,$E2872-MAX(0,SUMIFS(Тех_Движение!$G$2:$G$5111,Тех_Движение!$D$2:$D$5111,$C2872,Тех_Движение!$B$2:$B$5111,"&lt;="&amp;Настройки!$B$6)-$F2872)))</f>
        <v/>
      </c>
      <c r="K2872" s="54">
        <f>IF(OR($B2872="",K$3&lt;$D2872+Настройки!$B$7),0,MAX(0,$E2872-MAX(0,SUMIFS(Тех_Движение!$G$2:$G$5111,Тех_Движение!$D$2:$D$5111,$C2872,Тех_Движение!$B$2:$B$5111,"&lt;="&amp;K$3)-$F2872)))</f>
        <v/>
      </c>
      <c r="L2872" s="54">
        <f>IF(OR($B2872="",L$3&lt;$D2872+Настройки!$B$7),0,MAX(0,$E2872-MAX(0,SUMIFS(Тех_Движение!$G$2:$G$5111,Тех_Движение!$D$2:$D$5111,$C2872,Тех_Движение!$B$2:$B$5111,"&lt;="&amp;L$3)-$F2872)))</f>
        <v/>
      </c>
      <c r="M2872" s="54">
        <f>IF(OR($B2872="",M$3&lt;$D2872+Настройки!$B$7),0,MAX(0,$E2872-MAX(0,SUMIFS(Тех_Движение!$G$2:$G$5111,Тех_Движение!$D$2:$D$5111,$C2872,Тех_Движение!$B$2:$B$5111,"&lt;="&amp;M$3)-$F2872)))</f>
        <v/>
      </c>
      <c r="N2872" s="54">
        <f>IF(OR($B2872="",N$3&lt;$D2872+Настройки!$B$7),0,MAX(0,$E2872-MAX(0,SUMIFS(Тех_Движение!$G$2:$G$5111,Тех_Движение!$D$2:$D$5111,$C2872,Тех_Движение!$B$2:$B$5111,"&lt;="&amp;N$3)-$F2872)))</f>
        <v/>
      </c>
      <c r="O2872" s="54">
        <f>IF(OR($B2872="",O$3&lt;$D2872+Настройки!$B$7),0,MAX(0,$E2872-MAX(0,SUMIFS(Тех_Движение!$G$2:$G$5111,Тех_Движение!$D$2:$D$5111,$C2872,Тех_Движение!$B$2:$B$5111,"&lt;="&amp;O$3)-$F2872)))</f>
        <v/>
      </c>
      <c r="P2872" s="54">
        <f>IF(OR($B2872="",P$3&lt;$D2872+Настройки!$B$7),0,MAX(0,$E2872-MAX(0,SUMIFS(Тех_Движение!$G$2:$G$5111,Тех_Движение!$D$2:$D$5111,$C2872,Тех_Движение!$B$2:$B$5111,"&lt;="&amp;P$3)-$F2872)))</f>
        <v/>
      </c>
      <c r="Q2872" s="54">
        <f>IF(OR($B2872="",Q$3&lt;$D2872+Настройки!$B$7),0,MAX(0,$E2872-MAX(0,SUMIFS(Тех_Движение!$G$2:$G$5111,Тех_Движение!$D$2:$D$5111,$C2872,Тех_Движение!$B$2:$B$5111,"&lt;="&amp;Q$3)-$F2872)))</f>
        <v/>
      </c>
      <c r="R2872" s="54">
        <f>IF($B2872="","",SUM($K2872:$Q2872))</f>
        <v/>
      </c>
      <c r="S2872" s="56">
        <f>IF($B2872="","",VLOOKUP($C2872,Настройки!$A$11:$L$17,9,FALSE))</f>
        <v/>
      </c>
      <c r="T2872" s="56">
        <f>IF($B2872="","",$R2872*$S2872)</f>
        <v/>
      </c>
    </row>
    <row r="2873">
      <c r="A2873" s="20">
        <f>Тех_Движение!$A$2870</f>
        <v/>
      </c>
      <c r="B2873" s="20">
        <f>IF(Тех_Движение!$F$2870&gt;0,Тех_Движение!$I$2870,"")</f>
        <v/>
      </c>
      <c r="C2873" s="20">
        <f>IF($B2873="","",Тех_Движение!$D$2870)</f>
        <v/>
      </c>
      <c r="D2873" s="42">
        <f>IF($B2873="","",Тех_Движение!$B$2870)</f>
        <v/>
      </c>
      <c r="E2873" s="54">
        <f>IF($B2873="","",Тех_Движение!$F$2870)</f>
        <v/>
      </c>
      <c r="F2873" s="54">
        <f>IF($B2873="","",SUMIFS($E$5:$E2872,$C$5:$C2872,$C2873))</f>
        <v/>
      </c>
      <c r="G2873" s="54">
        <f>IF($B2873="","",MAX(0,$E2873-MAX(0,SUMIFS(Тех_Движение!$G$2:$G$5111,Тех_Движение!$D$2:$D$5111,$C2873,Тех_Движение!$B$2:$B$5111,"&lt;="&amp;Настройки!$B$5-1)-$F2873)))</f>
        <v/>
      </c>
      <c r="H2873" s="54">
        <f>IF($B2873="","",IF(AND($D2873&gt;=Настройки!$B$5,$D2873&lt;=Настройки!$B$6),$E2873,0))</f>
        <v/>
      </c>
      <c r="I2873" s="54">
        <f>IF($B2873="","",$G2873+$H2873-$J2873)</f>
        <v/>
      </c>
      <c r="J2873" s="54">
        <f>IF($B2873="","",MAX(0,$E2873-MAX(0,SUMIFS(Тех_Движение!$G$2:$G$5111,Тех_Движение!$D$2:$D$5111,$C2873,Тех_Движение!$B$2:$B$5111,"&lt;="&amp;Настройки!$B$6)-$F2873)))</f>
        <v/>
      </c>
      <c r="K2873" s="54">
        <f>IF(OR($B2873="",K$3&lt;$D2873+Настройки!$B$7),0,MAX(0,$E2873-MAX(0,SUMIFS(Тех_Движение!$G$2:$G$5111,Тех_Движение!$D$2:$D$5111,$C2873,Тех_Движение!$B$2:$B$5111,"&lt;="&amp;K$3)-$F2873)))</f>
        <v/>
      </c>
      <c r="L2873" s="54">
        <f>IF(OR($B2873="",L$3&lt;$D2873+Настройки!$B$7),0,MAX(0,$E2873-MAX(0,SUMIFS(Тех_Движение!$G$2:$G$5111,Тех_Движение!$D$2:$D$5111,$C2873,Тех_Движение!$B$2:$B$5111,"&lt;="&amp;L$3)-$F2873)))</f>
        <v/>
      </c>
      <c r="M2873" s="54">
        <f>IF(OR($B2873="",M$3&lt;$D2873+Настройки!$B$7),0,MAX(0,$E2873-MAX(0,SUMIFS(Тех_Движение!$G$2:$G$5111,Тех_Движение!$D$2:$D$5111,$C2873,Тех_Движение!$B$2:$B$5111,"&lt;="&amp;M$3)-$F2873)))</f>
        <v/>
      </c>
      <c r="N2873" s="54">
        <f>IF(OR($B2873="",N$3&lt;$D2873+Настройки!$B$7),0,MAX(0,$E2873-MAX(0,SUMIFS(Тех_Движение!$G$2:$G$5111,Тех_Движение!$D$2:$D$5111,$C2873,Тех_Движение!$B$2:$B$5111,"&lt;="&amp;N$3)-$F2873)))</f>
        <v/>
      </c>
      <c r="O2873" s="54">
        <f>IF(OR($B2873="",O$3&lt;$D2873+Настройки!$B$7),0,MAX(0,$E2873-MAX(0,SUMIFS(Тех_Движение!$G$2:$G$5111,Тех_Движение!$D$2:$D$5111,$C2873,Тех_Движение!$B$2:$B$5111,"&lt;="&amp;O$3)-$F2873)))</f>
        <v/>
      </c>
      <c r="P2873" s="54">
        <f>IF(OR($B2873="",P$3&lt;$D2873+Настройки!$B$7),0,MAX(0,$E2873-MAX(0,SUMIFS(Тех_Движение!$G$2:$G$5111,Тех_Движение!$D$2:$D$5111,$C2873,Тех_Движение!$B$2:$B$5111,"&lt;="&amp;P$3)-$F2873)))</f>
        <v/>
      </c>
      <c r="Q2873" s="54">
        <f>IF(OR($B2873="",Q$3&lt;$D2873+Настройки!$B$7),0,MAX(0,$E2873-MAX(0,SUMIFS(Тех_Движение!$G$2:$G$5111,Тех_Движение!$D$2:$D$5111,$C2873,Тех_Движение!$B$2:$B$5111,"&lt;="&amp;Q$3)-$F2873)))</f>
        <v/>
      </c>
      <c r="R2873" s="54">
        <f>IF($B2873="","",SUM($K2873:$Q2873))</f>
        <v/>
      </c>
      <c r="S2873" s="56">
        <f>IF($B2873="","",VLOOKUP($C2873,Настройки!$A$11:$L$17,9,FALSE))</f>
        <v/>
      </c>
      <c r="T2873" s="56">
        <f>IF($B2873="","",$R2873*$S2873)</f>
        <v/>
      </c>
    </row>
    <row r="2874">
      <c r="A2874" s="20">
        <f>Тех_Движение!$A$2871</f>
        <v/>
      </c>
      <c r="B2874" s="20">
        <f>IF(Тех_Движение!$F$2871&gt;0,Тех_Движение!$I$2871,"")</f>
        <v/>
      </c>
      <c r="C2874" s="20">
        <f>IF($B2874="","",Тех_Движение!$D$2871)</f>
        <v/>
      </c>
      <c r="D2874" s="42">
        <f>IF($B2874="","",Тех_Движение!$B$2871)</f>
        <v/>
      </c>
      <c r="E2874" s="54">
        <f>IF($B2874="","",Тех_Движение!$F$2871)</f>
        <v/>
      </c>
      <c r="F2874" s="54">
        <f>IF($B2874="","",SUMIFS($E$5:$E2873,$C$5:$C2873,$C2874))</f>
        <v/>
      </c>
      <c r="G2874" s="54">
        <f>IF($B2874="","",MAX(0,$E2874-MAX(0,SUMIFS(Тех_Движение!$G$2:$G$5111,Тех_Движение!$D$2:$D$5111,$C2874,Тех_Движение!$B$2:$B$5111,"&lt;="&amp;Настройки!$B$5-1)-$F2874)))</f>
        <v/>
      </c>
      <c r="H2874" s="54">
        <f>IF($B2874="","",IF(AND($D2874&gt;=Настройки!$B$5,$D2874&lt;=Настройки!$B$6),$E2874,0))</f>
        <v/>
      </c>
      <c r="I2874" s="54">
        <f>IF($B2874="","",$G2874+$H2874-$J2874)</f>
        <v/>
      </c>
      <c r="J2874" s="54">
        <f>IF($B2874="","",MAX(0,$E2874-MAX(0,SUMIFS(Тех_Движение!$G$2:$G$5111,Тех_Движение!$D$2:$D$5111,$C2874,Тех_Движение!$B$2:$B$5111,"&lt;="&amp;Настройки!$B$6)-$F2874)))</f>
        <v/>
      </c>
      <c r="K2874" s="54">
        <f>IF(OR($B2874="",K$3&lt;$D2874+Настройки!$B$7),0,MAX(0,$E2874-MAX(0,SUMIFS(Тех_Движение!$G$2:$G$5111,Тех_Движение!$D$2:$D$5111,$C2874,Тех_Движение!$B$2:$B$5111,"&lt;="&amp;K$3)-$F2874)))</f>
        <v/>
      </c>
      <c r="L2874" s="54">
        <f>IF(OR($B2874="",L$3&lt;$D2874+Настройки!$B$7),0,MAX(0,$E2874-MAX(0,SUMIFS(Тех_Движение!$G$2:$G$5111,Тех_Движение!$D$2:$D$5111,$C2874,Тех_Движение!$B$2:$B$5111,"&lt;="&amp;L$3)-$F2874)))</f>
        <v/>
      </c>
      <c r="M2874" s="54">
        <f>IF(OR($B2874="",M$3&lt;$D2874+Настройки!$B$7),0,MAX(0,$E2874-MAX(0,SUMIFS(Тех_Движение!$G$2:$G$5111,Тех_Движение!$D$2:$D$5111,$C2874,Тех_Движение!$B$2:$B$5111,"&lt;="&amp;M$3)-$F2874)))</f>
        <v/>
      </c>
      <c r="N2874" s="54">
        <f>IF(OR($B2874="",N$3&lt;$D2874+Настройки!$B$7),0,MAX(0,$E2874-MAX(0,SUMIFS(Тех_Движение!$G$2:$G$5111,Тех_Движение!$D$2:$D$5111,$C2874,Тех_Движение!$B$2:$B$5111,"&lt;="&amp;N$3)-$F2874)))</f>
        <v/>
      </c>
      <c r="O2874" s="54">
        <f>IF(OR($B2874="",O$3&lt;$D2874+Настройки!$B$7),0,MAX(0,$E2874-MAX(0,SUMIFS(Тех_Движение!$G$2:$G$5111,Тех_Движение!$D$2:$D$5111,$C2874,Тех_Движение!$B$2:$B$5111,"&lt;="&amp;O$3)-$F2874)))</f>
        <v/>
      </c>
      <c r="P2874" s="54">
        <f>IF(OR($B2874="",P$3&lt;$D2874+Настройки!$B$7),0,MAX(0,$E2874-MAX(0,SUMIFS(Тех_Движение!$G$2:$G$5111,Тех_Движение!$D$2:$D$5111,$C2874,Тех_Движение!$B$2:$B$5111,"&lt;="&amp;P$3)-$F2874)))</f>
        <v/>
      </c>
      <c r="Q2874" s="54">
        <f>IF(OR($B2874="",Q$3&lt;$D2874+Настройки!$B$7),0,MAX(0,$E2874-MAX(0,SUMIFS(Тех_Движение!$G$2:$G$5111,Тех_Движение!$D$2:$D$5111,$C2874,Тех_Движение!$B$2:$B$5111,"&lt;="&amp;Q$3)-$F2874)))</f>
        <v/>
      </c>
      <c r="R2874" s="54">
        <f>IF($B2874="","",SUM($K2874:$Q2874))</f>
        <v/>
      </c>
      <c r="S2874" s="56">
        <f>IF($B2874="","",VLOOKUP($C2874,Настройки!$A$11:$L$17,9,FALSE))</f>
        <v/>
      </c>
      <c r="T2874" s="56">
        <f>IF($B2874="","",$R2874*$S2874)</f>
        <v/>
      </c>
    </row>
    <row r="2875">
      <c r="A2875" s="20">
        <f>Тех_Движение!$A$2872</f>
        <v/>
      </c>
      <c r="B2875" s="20">
        <f>IF(Тех_Движение!$F$2872&gt;0,Тех_Движение!$I$2872,"")</f>
        <v/>
      </c>
      <c r="C2875" s="20">
        <f>IF($B2875="","",Тех_Движение!$D$2872)</f>
        <v/>
      </c>
      <c r="D2875" s="42">
        <f>IF($B2875="","",Тех_Движение!$B$2872)</f>
        <v/>
      </c>
      <c r="E2875" s="54">
        <f>IF($B2875="","",Тех_Движение!$F$2872)</f>
        <v/>
      </c>
      <c r="F2875" s="54">
        <f>IF($B2875="","",SUMIFS($E$5:$E2874,$C$5:$C2874,$C2875))</f>
        <v/>
      </c>
      <c r="G2875" s="54">
        <f>IF($B2875="","",MAX(0,$E2875-MAX(0,SUMIFS(Тех_Движение!$G$2:$G$5111,Тех_Движение!$D$2:$D$5111,$C2875,Тех_Движение!$B$2:$B$5111,"&lt;="&amp;Настройки!$B$5-1)-$F2875)))</f>
        <v/>
      </c>
      <c r="H2875" s="54">
        <f>IF($B2875="","",IF(AND($D2875&gt;=Настройки!$B$5,$D2875&lt;=Настройки!$B$6),$E2875,0))</f>
        <v/>
      </c>
      <c r="I2875" s="54">
        <f>IF($B2875="","",$G2875+$H2875-$J2875)</f>
        <v/>
      </c>
      <c r="J2875" s="54">
        <f>IF($B2875="","",MAX(0,$E2875-MAX(0,SUMIFS(Тех_Движение!$G$2:$G$5111,Тех_Движение!$D$2:$D$5111,$C2875,Тех_Движение!$B$2:$B$5111,"&lt;="&amp;Настройки!$B$6)-$F2875)))</f>
        <v/>
      </c>
      <c r="K2875" s="54">
        <f>IF(OR($B2875="",K$3&lt;$D2875+Настройки!$B$7),0,MAX(0,$E2875-MAX(0,SUMIFS(Тех_Движение!$G$2:$G$5111,Тех_Движение!$D$2:$D$5111,$C2875,Тех_Движение!$B$2:$B$5111,"&lt;="&amp;K$3)-$F2875)))</f>
        <v/>
      </c>
      <c r="L2875" s="54">
        <f>IF(OR($B2875="",L$3&lt;$D2875+Настройки!$B$7),0,MAX(0,$E2875-MAX(0,SUMIFS(Тех_Движение!$G$2:$G$5111,Тех_Движение!$D$2:$D$5111,$C2875,Тех_Движение!$B$2:$B$5111,"&lt;="&amp;L$3)-$F2875)))</f>
        <v/>
      </c>
      <c r="M2875" s="54">
        <f>IF(OR($B2875="",M$3&lt;$D2875+Настройки!$B$7),0,MAX(0,$E2875-MAX(0,SUMIFS(Тех_Движение!$G$2:$G$5111,Тех_Движение!$D$2:$D$5111,$C2875,Тех_Движение!$B$2:$B$5111,"&lt;="&amp;M$3)-$F2875)))</f>
        <v/>
      </c>
      <c r="N2875" s="54">
        <f>IF(OR($B2875="",N$3&lt;$D2875+Настройки!$B$7),0,MAX(0,$E2875-MAX(0,SUMIFS(Тех_Движение!$G$2:$G$5111,Тех_Движение!$D$2:$D$5111,$C2875,Тех_Движение!$B$2:$B$5111,"&lt;="&amp;N$3)-$F2875)))</f>
        <v/>
      </c>
      <c r="O2875" s="54">
        <f>IF(OR($B2875="",O$3&lt;$D2875+Настройки!$B$7),0,MAX(0,$E2875-MAX(0,SUMIFS(Тех_Движение!$G$2:$G$5111,Тех_Движение!$D$2:$D$5111,$C2875,Тех_Движение!$B$2:$B$5111,"&lt;="&amp;O$3)-$F2875)))</f>
        <v/>
      </c>
      <c r="P2875" s="54">
        <f>IF(OR($B2875="",P$3&lt;$D2875+Настройки!$B$7),0,MAX(0,$E2875-MAX(0,SUMIFS(Тех_Движение!$G$2:$G$5111,Тех_Движение!$D$2:$D$5111,$C2875,Тех_Движение!$B$2:$B$5111,"&lt;="&amp;P$3)-$F2875)))</f>
        <v/>
      </c>
      <c r="Q2875" s="54">
        <f>IF(OR($B2875="",Q$3&lt;$D2875+Настройки!$B$7),0,MAX(0,$E2875-MAX(0,SUMIFS(Тех_Движение!$G$2:$G$5111,Тех_Движение!$D$2:$D$5111,$C2875,Тех_Движение!$B$2:$B$5111,"&lt;="&amp;Q$3)-$F2875)))</f>
        <v/>
      </c>
      <c r="R2875" s="54">
        <f>IF($B2875="","",SUM($K2875:$Q2875))</f>
        <v/>
      </c>
      <c r="S2875" s="56">
        <f>IF($B2875="","",VLOOKUP($C2875,Настройки!$A$11:$L$17,9,FALSE))</f>
        <v/>
      </c>
      <c r="T2875" s="56">
        <f>IF($B2875="","",$R2875*$S2875)</f>
        <v/>
      </c>
    </row>
    <row r="2876">
      <c r="A2876" s="20">
        <f>Тех_Движение!$A$2873</f>
        <v/>
      </c>
      <c r="B2876" s="20">
        <f>IF(Тех_Движение!$F$2873&gt;0,Тех_Движение!$I$2873,"")</f>
        <v/>
      </c>
      <c r="C2876" s="20">
        <f>IF($B2876="","",Тех_Движение!$D$2873)</f>
        <v/>
      </c>
      <c r="D2876" s="42">
        <f>IF($B2876="","",Тех_Движение!$B$2873)</f>
        <v/>
      </c>
      <c r="E2876" s="54">
        <f>IF($B2876="","",Тех_Движение!$F$2873)</f>
        <v/>
      </c>
      <c r="F2876" s="54">
        <f>IF($B2876="","",SUMIFS($E$5:$E2875,$C$5:$C2875,$C2876))</f>
        <v/>
      </c>
      <c r="G2876" s="54">
        <f>IF($B2876="","",MAX(0,$E2876-MAX(0,SUMIFS(Тех_Движение!$G$2:$G$5111,Тех_Движение!$D$2:$D$5111,$C2876,Тех_Движение!$B$2:$B$5111,"&lt;="&amp;Настройки!$B$5-1)-$F2876)))</f>
        <v/>
      </c>
      <c r="H2876" s="54">
        <f>IF($B2876="","",IF(AND($D2876&gt;=Настройки!$B$5,$D2876&lt;=Настройки!$B$6),$E2876,0))</f>
        <v/>
      </c>
      <c r="I2876" s="54">
        <f>IF($B2876="","",$G2876+$H2876-$J2876)</f>
        <v/>
      </c>
      <c r="J2876" s="54">
        <f>IF($B2876="","",MAX(0,$E2876-MAX(0,SUMIFS(Тех_Движение!$G$2:$G$5111,Тех_Движение!$D$2:$D$5111,$C2876,Тех_Движение!$B$2:$B$5111,"&lt;="&amp;Настройки!$B$6)-$F2876)))</f>
        <v/>
      </c>
      <c r="K2876" s="54">
        <f>IF(OR($B2876="",K$3&lt;$D2876+Настройки!$B$7),0,MAX(0,$E2876-MAX(0,SUMIFS(Тех_Движение!$G$2:$G$5111,Тех_Движение!$D$2:$D$5111,$C2876,Тех_Движение!$B$2:$B$5111,"&lt;="&amp;K$3)-$F2876)))</f>
        <v/>
      </c>
      <c r="L2876" s="54">
        <f>IF(OR($B2876="",L$3&lt;$D2876+Настройки!$B$7),0,MAX(0,$E2876-MAX(0,SUMIFS(Тех_Движение!$G$2:$G$5111,Тех_Движение!$D$2:$D$5111,$C2876,Тех_Движение!$B$2:$B$5111,"&lt;="&amp;L$3)-$F2876)))</f>
        <v/>
      </c>
      <c r="M2876" s="54">
        <f>IF(OR($B2876="",M$3&lt;$D2876+Настройки!$B$7),0,MAX(0,$E2876-MAX(0,SUMIFS(Тех_Движение!$G$2:$G$5111,Тех_Движение!$D$2:$D$5111,$C2876,Тех_Движение!$B$2:$B$5111,"&lt;="&amp;M$3)-$F2876)))</f>
        <v/>
      </c>
      <c r="N2876" s="54">
        <f>IF(OR($B2876="",N$3&lt;$D2876+Настройки!$B$7),0,MAX(0,$E2876-MAX(0,SUMIFS(Тех_Движение!$G$2:$G$5111,Тех_Движение!$D$2:$D$5111,$C2876,Тех_Движение!$B$2:$B$5111,"&lt;="&amp;N$3)-$F2876)))</f>
        <v/>
      </c>
      <c r="O2876" s="54">
        <f>IF(OR($B2876="",O$3&lt;$D2876+Настройки!$B$7),0,MAX(0,$E2876-MAX(0,SUMIFS(Тех_Движение!$G$2:$G$5111,Тех_Движение!$D$2:$D$5111,$C2876,Тех_Движение!$B$2:$B$5111,"&lt;="&amp;O$3)-$F2876)))</f>
        <v/>
      </c>
      <c r="P2876" s="54">
        <f>IF(OR($B2876="",P$3&lt;$D2876+Настройки!$B$7),0,MAX(0,$E2876-MAX(0,SUMIFS(Тех_Движение!$G$2:$G$5111,Тех_Движение!$D$2:$D$5111,$C2876,Тех_Движение!$B$2:$B$5111,"&lt;="&amp;P$3)-$F2876)))</f>
        <v/>
      </c>
      <c r="Q2876" s="54">
        <f>IF(OR($B2876="",Q$3&lt;$D2876+Настройки!$B$7),0,MAX(0,$E2876-MAX(0,SUMIFS(Тех_Движение!$G$2:$G$5111,Тех_Движение!$D$2:$D$5111,$C2876,Тех_Движение!$B$2:$B$5111,"&lt;="&amp;Q$3)-$F2876)))</f>
        <v/>
      </c>
      <c r="R2876" s="54">
        <f>IF($B2876="","",SUM($K2876:$Q2876))</f>
        <v/>
      </c>
      <c r="S2876" s="56">
        <f>IF($B2876="","",VLOOKUP($C2876,Настройки!$A$11:$L$17,9,FALSE))</f>
        <v/>
      </c>
      <c r="T2876" s="56">
        <f>IF($B2876="","",$R2876*$S2876)</f>
        <v/>
      </c>
    </row>
    <row r="2877">
      <c r="A2877" s="20">
        <f>Тех_Движение!$A$2874</f>
        <v/>
      </c>
      <c r="B2877" s="20">
        <f>IF(Тех_Движение!$F$2874&gt;0,Тех_Движение!$I$2874,"")</f>
        <v/>
      </c>
      <c r="C2877" s="20">
        <f>IF($B2877="","",Тех_Движение!$D$2874)</f>
        <v/>
      </c>
      <c r="D2877" s="42">
        <f>IF($B2877="","",Тех_Движение!$B$2874)</f>
        <v/>
      </c>
      <c r="E2877" s="54">
        <f>IF($B2877="","",Тех_Движение!$F$2874)</f>
        <v/>
      </c>
      <c r="F2877" s="54">
        <f>IF($B2877="","",SUMIFS($E$5:$E2876,$C$5:$C2876,$C2877))</f>
        <v/>
      </c>
      <c r="G2877" s="54">
        <f>IF($B2877="","",MAX(0,$E2877-MAX(0,SUMIFS(Тех_Движение!$G$2:$G$5111,Тех_Движение!$D$2:$D$5111,$C2877,Тех_Движение!$B$2:$B$5111,"&lt;="&amp;Настройки!$B$5-1)-$F2877)))</f>
        <v/>
      </c>
      <c r="H2877" s="54">
        <f>IF($B2877="","",IF(AND($D2877&gt;=Настройки!$B$5,$D2877&lt;=Настройки!$B$6),$E2877,0))</f>
        <v/>
      </c>
      <c r="I2877" s="54">
        <f>IF($B2877="","",$G2877+$H2877-$J2877)</f>
        <v/>
      </c>
      <c r="J2877" s="54">
        <f>IF($B2877="","",MAX(0,$E2877-MAX(0,SUMIFS(Тех_Движение!$G$2:$G$5111,Тех_Движение!$D$2:$D$5111,$C2877,Тех_Движение!$B$2:$B$5111,"&lt;="&amp;Настройки!$B$6)-$F2877)))</f>
        <v/>
      </c>
      <c r="K2877" s="54">
        <f>IF(OR($B2877="",K$3&lt;$D2877+Настройки!$B$7),0,MAX(0,$E2877-MAX(0,SUMIFS(Тех_Движение!$G$2:$G$5111,Тех_Движение!$D$2:$D$5111,$C2877,Тех_Движение!$B$2:$B$5111,"&lt;="&amp;K$3)-$F2877)))</f>
        <v/>
      </c>
      <c r="L2877" s="54">
        <f>IF(OR($B2877="",L$3&lt;$D2877+Настройки!$B$7),0,MAX(0,$E2877-MAX(0,SUMIFS(Тех_Движение!$G$2:$G$5111,Тех_Движение!$D$2:$D$5111,$C2877,Тех_Движение!$B$2:$B$5111,"&lt;="&amp;L$3)-$F2877)))</f>
        <v/>
      </c>
      <c r="M2877" s="54">
        <f>IF(OR($B2877="",M$3&lt;$D2877+Настройки!$B$7),0,MAX(0,$E2877-MAX(0,SUMIFS(Тех_Движение!$G$2:$G$5111,Тех_Движение!$D$2:$D$5111,$C2877,Тех_Движение!$B$2:$B$5111,"&lt;="&amp;M$3)-$F2877)))</f>
        <v/>
      </c>
      <c r="N2877" s="54">
        <f>IF(OR($B2877="",N$3&lt;$D2877+Настройки!$B$7),0,MAX(0,$E2877-MAX(0,SUMIFS(Тех_Движение!$G$2:$G$5111,Тех_Движение!$D$2:$D$5111,$C2877,Тех_Движение!$B$2:$B$5111,"&lt;="&amp;N$3)-$F2877)))</f>
        <v/>
      </c>
      <c r="O2877" s="54">
        <f>IF(OR($B2877="",O$3&lt;$D2877+Настройки!$B$7),0,MAX(0,$E2877-MAX(0,SUMIFS(Тех_Движение!$G$2:$G$5111,Тех_Движение!$D$2:$D$5111,$C2877,Тех_Движение!$B$2:$B$5111,"&lt;="&amp;O$3)-$F2877)))</f>
        <v/>
      </c>
      <c r="P2877" s="54">
        <f>IF(OR($B2877="",P$3&lt;$D2877+Настройки!$B$7),0,MAX(0,$E2877-MAX(0,SUMIFS(Тех_Движение!$G$2:$G$5111,Тех_Движение!$D$2:$D$5111,$C2877,Тех_Движение!$B$2:$B$5111,"&lt;="&amp;P$3)-$F2877)))</f>
        <v/>
      </c>
      <c r="Q2877" s="54">
        <f>IF(OR($B2877="",Q$3&lt;$D2877+Настройки!$B$7),0,MAX(0,$E2877-MAX(0,SUMIFS(Тех_Движение!$G$2:$G$5111,Тех_Движение!$D$2:$D$5111,$C2877,Тех_Движение!$B$2:$B$5111,"&lt;="&amp;Q$3)-$F2877)))</f>
        <v/>
      </c>
      <c r="R2877" s="54">
        <f>IF($B2877="","",SUM($K2877:$Q2877))</f>
        <v/>
      </c>
      <c r="S2877" s="56">
        <f>IF($B2877="","",VLOOKUP($C2877,Настройки!$A$11:$L$17,9,FALSE))</f>
        <v/>
      </c>
      <c r="T2877" s="56">
        <f>IF($B2877="","",$R2877*$S2877)</f>
        <v/>
      </c>
    </row>
    <row r="2878">
      <c r="A2878" s="20">
        <f>Тех_Движение!$A$2875</f>
        <v/>
      </c>
      <c r="B2878" s="20">
        <f>IF(Тех_Движение!$F$2875&gt;0,Тех_Движение!$I$2875,"")</f>
        <v/>
      </c>
      <c r="C2878" s="20">
        <f>IF($B2878="","",Тех_Движение!$D$2875)</f>
        <v/>
      </c>
      <c r="D2878" s="42">
        <f>IF($B2878="","",Тех_Движение!$B$2875)</f>
        <v/>
      </c>
      <c r="E2878" s="54">
        <f>IF($B2878="","",Тех_Движение!$F$2875)</f>
        <v/>
      </c>
      <c r="F2878" s="54">
        <f>IF($B2878="","",SUMIFS($E$5:$E2877,$C$5:$C2877,$C2878))</f>
        <v/>
      </c>
      <c r="G2878" s="54">
        <f>IF($B2878="","",MAX(0,$E2878-MAX(0,SUMIFS(Тех_Движение!$G$2:$G$5111,Тех_Движение!$D$2:$D$5111,$C2878,Тех_Движение!$B$2:$B$5111,"&lt;="&amp;Настройки!$B$5-1)-$F2878)))</f>
        <v/>
      </c>
      <c r="H2878" s="54">
        <f>IF($B2878="","",IF(AND($D2878&gt;=Настройки!$B$5,$D2878&lt;=Настройки!$B$6),$E2878,0))</f>
        <v/>
      </c>
      <c r="I2878" s="54">
        <f>IF($B2878="","",$G2878+$H2878-$J2878)</f>
        <v/>
      </c>
      <c r="J2878" s="54">
        <f>IF($B2878="","",MAX(0,$E2878-MAX(0,SUMIFS(Тех_Движение!$G$2:$G$5111,Тех_Движение!$D$2:$D$5111,$C2878,Тех_Движение!$B$2:$B$5111,"&lt;="&amp;Настройки!$B$6)-$F2878)))</f>
        <v/>
      </c>
      <c r="K2878" s="54">
        <f>IF(OR($B2878="",K$3&lt;$D2878+Настройки!$B$7),0,MAX(0,$E2878-MAX(0,SUMIFS(Тех_Движение!$G$2:$G$5111,Тех_Движение!$D$2:$D$5111,$C2878,Тех_Движение!$B$2:$B$5111,"&lt;="&amp;K$3)-$F2878)))</f>
        <v/>
      </c>
      <c r="L2878" s="54">
        <f>IF(OR($B2878="",L$3&lt;$D2878+Настройки!$B$7),0,MAX(0,$E2878-MAX(0,SUMIFS(Тех_Движение!$G$2:$G$5111,Тех_Движение!$D$2:$D$5111,$C2878,Тех_Движение!$B$2:$B$5111,"&lt;="&amp;L$3)-$F2878)))</f>
        <v/>
      </c>
      <c r="M2878" s="54">
        <f>IF(OR($B2878="",M$3&lt;$D2878+Настройки!$B$7),0,MAX(0,$E2878-MAX(0,SUMIFS(Тех_Движение!$G$2:$G$5111,Тех_Движение!$D$2:$D$5111,$C2878,Тех_Движение!$B$2:$B$5111,"&lt;="&amp;M$3)-$F2878)))</f>
        <v/>
      </c>
      <c r="N2878" s="54">
        <f>IF(OR($B2878="",N$3&lt;$D2878+Настройки!$B$7),0,MAX(0,$E2878-MAX(0,SUMIFS(Тех_Движение!$G$2:$G$5111,Тех_Движение!$D$2:$D$5111,$C2878,Тех_Движение!$B$2:$B$5111,"&lt;="&amp;N$3)-$F2878)))</f>
        <v/>
      </c>
      <c r="O2878" s="54">
        <f>IF(OR($B2878="",O$3&lt;$D2878+Настройки!$B$7),0,MAX(0,$E2878-MAX(0,SUMIFS(Тех_Движение!$G$2:$G$5111,Тех_Движение!$D$2:$D$5111,$C2878,Тех_Движение!$B$2:$B$5111,"&lt;="&amp;O$3)-$F2878)))</f>
        <v/>
      </c>
      <c r="P2878" s="54">
        <f>IF(OR($B2878="",P$3&lt;$D2878+Настройки!$B$7),0,MAX(0,$E2878-MAX(0,SUMIFS(Тех_Движение!$G$2:$G$5111,Тех_Движение!$D$2:$D$5111,$C2878,Тех_Движение!$B$2:$B$5111,"&lt;="&amp;P$3)-$F2878)))</f>
        <v/>
      </c>
      <c r="Q2878" s="54">
        <f>IF(OR($B2878="",Q$3&lt;$D2878+Настройки!$B$7),0,MAX(0,$E2878-MAX(0,SUMIFS(Тех_Движение!$G$2:$G$5111,Тех_Движение!$D$2:$D$5111,$C2878,Тех_Движение!$B$2:$B$5111,"&lt;="&amp;Q$3)-$F2878)))</f>
        <v/>
      </c>
      <c r="R2878" s="54">
        <f>IF($B2878="","",SUM($K2878:$Q2878))</f>
        <v/>
      </c>
      <c r="S2878" s="56">
        <f>IF($B2878="","",VLOOKUP($C2878,Настройки!$A$11:$L$17,9,FALSE))</f>
        <v/>
      </c>
      <c r="T2878" s="56">
        <f>IF($B2878="","",$R2878*$S2878)</f>
        <v/>
      </c>
    </row>
    <row r="2879">
      <c r="A2879" s="20">
        <f>Тех_Движение!$A$2876</f>
        <v/>
      </c>
      <c r="B2879" s="20">
        <f>IF(Тех_Движение!$F$2876&gt;0,Тех_Движение!$I$2876,"")</f>
        <v/>
      </c>
      <c r="C2879" s="20">
        <f>IF($B2879="","",Тех_Движение!$D$2876)</f>
        <v/>
      </c>
      <c r="D2879" s="42">
        <f>IF($B2879="","",Тех_Движение!$B$2876)</f>
        <v/>
      </c>
      <c r="E2879" s="54">
        <f>IF($B2879="","",Тех_Движение!$F$2876)</f>
        <v/>
      </c>
      <c r="F2879" s="54">
        <f>IF($B2879="","",SUMIFS($E$5:$E2878,$C$5:$C2878,$C2879))</f>
        <v/>
      </c>
      <c r="G2879" s="54">
        <f>IF($B2879="","",MAX(0,$E2879-MAX(0,SUMIFS(Тех_Движение!$G$2:$G$5111,Тех_Движение!$D$2:$D$5111,$C2879,Тех_Движение!$B$2:$B$5111,"&lt;="&amp;Настройки!$B$5-1)-$F2879)))</f>
        <v/>
      </c>
      <c r="H2879" s="54">
        <f>IF($B2879="","",IF(AND($D2879&gt;=Настройки!$B$5,$D2879&lt;=Настройки!$B$6),$E2879,0))</f>
        <v/>
      </c>
      <c r="I2879" s="54">
        <f>IF($B2879="","",$G2879+$H2879-$J2879)</f>
        <v/>
      </c>
      <c r="J2879" s="54">
        <f>IF($B2879="","",MAX(0,$E2879-MAX(0,SUMIFS(Тех_Движение!$G$2:$G$5111,Тех_Движение!$D$2:$D$5111,$C2879,Тех_Движение!$B$2:$B$5111,"&lt;="&amp;Настройки!$B$6)-$F2879)))</f>
        <v/>
      </c>
      <c r="K2879" s="54">
        <f>IF(OR($B2879="",K$3&lt;$D2879+Настройки!$B$7),0,MAX(0,$E2879-MAX(0,SUMIFS(Тех_Движение!$G$2:$G$5111,Тех_Движение!$D$2:$D$5111,$C2879,Тех_Движение!$B$2:$B$5111,"&lt;="&amp;K$3)-$F2879)))</f>
        <v/>
      </c>
      <c r="L2879" s="54">
        <f>IF(OR($B2879="",L$3&lt;$D2879+Настройки!$B$7),0,MAX(0,$E2879-MAX(0,SUMIFS(Тех_Движение!$G$2:$G$5111,Тех_Движение!$D$2:$D$5111,$C2879,Тех_Движение!$B$2:$B$5111,"&lt;="&amp;L$3)-$F2879)))</f>
        <v/>
      </c>
      <c r="M2879" s="54">
        <f>IF(OR($B2879="",M$3&lt;$D2879+Настройки!$B$7),0,MAX(0,$E2879-MAX(0,SUMIFS(Тех_Движение!$G$2:$G$5111,Тех_Движение!$D$2:$D$5111,$C2879,Тех_Движение!$B$2:$B$5111,"&lt;="&amp;M$3)-$F2879)))</f>
        <v/>
      </c>
      <c r="N2879" s="54">
        <f>IF(OR($B2879="",N$3&lt;$D2879+Настройки!$B$7),0,MAX(0,$E2879-MAX(0,SUMIFS(Тех_Движение!$G$2:$G$5111,Тех_Движение!$D$2:$D$5111,$C2879,Тех_Движение!$B$2:$B$5111,"&lt;="&amp;N$3)-$F2879)))</f>
        <v/>
      </c>
      <c r="O2879" s="54">
        <f>IF(OR($B2879="",O$3&lt;$D2879+Настройки!$B$7),0,MAX(0,$E2879-MAX(0,SUMIFS(Тех_Движение!$G$2:$G$5111,Тех_Движение!$D$2:$D$5111,$C2879,Тех_Движение!$B$2:$B$5111,"&lt;="&amp;O$3)-$F2879)))</f>
        <v/>
      </c>
      <c r="P2879" s="54">
        <f>IF(OR($B2879="",P$3&lt;$D2879+Настройки!$B$7),0,MAX(0,$E2879-MAX(0,SUMIFS(Тех_Движение!$G$2:$G$5111,Тех_Движение!$D$2:$D$5111,$C2879,Тех_Движение!$B$2:$B$5111,"&lt;="&amp;P$3)-$F2879)))</f>
        <v/>
      </c>
      <c r="Q2879" s="54">
        <f>IF(OR($B2879="",Q$3&lt;$D2879+Настройки!$B$7),0,MAX(0,$E2879-MAX(0,SUMIFS(Тех_Движение!$G$2:$G$5111,Тех_Движение!$D$2:$D$5111,$C2879,Тех_Движение!$B$2:$B$5111,"&lt;="&amp;Q$3)-$F2879)))</f>
        <v/>
      </c>
      <c r="R2879" s="54">
        <f>IF($B2879="","",SUM($K2879:$Q2879))</f>
        <v/>
      </c>
      <c r="S2879" s="56">
        <f>IF($B2879="","",VLOOKUP($C2879,Настройки!$A$11:$L$17,9,FALSE))</f>
        <v/>
      </c>
      <c r="T2879" s="56">
        <f>IF($B2879="","",$R2879*$S2879)</f>
        <v/>
      </c>
    </row>
    <row r="2880">
      <c r="A2880" s="20">
        <f>Тех_Движение!$A$2877</f>
        <v/>
      </c>
      <c r="B2880" s="20">
        <f>IF(Тех_Движение!$F$2877&gt;0,Тех_Движение!$I$2877,"")</f>
        <v/>
      </c>
      <c r="C2880" s="20">
        <f>IF($B2880="","",Тех_Движение!$D$2877)</f>
        <v/>
      </c>
      <c r="D2880" s="42">
        <f>IF($B2880="","",Тех_Движение!$B$2877)</f>
        <v/>
      </c>
      <c r="E2880" s="54">
        <f>IF($B2880="","",Тех_Движение!$F$2877)</f>
        <v/>
      </c>
      <c r="F2880" s="54">
        <f>IF($B2880="","",SUMIFS($E$5:$E2879,$C$5:$C2879,$C2880))</f>
        <v/>
      </c>
      <c r="G2880" s="54">
        <f>IF($B2880="","",MAX(0,$E2880-MAX(0,SUMIFS(Тех_Движение!$G$2:$G$5111,Тех_Движение!$D$2:$D$5111,$C2880,Тех_Движение!$B$2:$B$5111,"&lt;="&amp;Настройки!$B$5-1)-$F2880)))</f>
        <v/>
      </c>
      <c r="H2880" s="54">
        <f>IF($B2880="","",IF(AND($D2880&gt;=Настройки!$B$5,$D2880&lt;=Настройки!$B$6),$E2880,0))</f>
        <v/>
      </c>
      <c r="I2880" s="54">
        <f>IF($B2880="","",$G2880+$H2880-$J2880)</f>
        <v/>
      </c>
      <c r="J2880" s="54">
        <f>IF($B2880="","",MAX(0,$E2880-MAX(0,SUMIFS(Тех_Движение!$G$2:$G$5111,Тех_Движение!$D$2:$D$5111,$C2880,Тех_Движение!$B$2:$B$5111,"&lt;="&amp;Настройки!$B$6)-$F2880)))</f>
        <v/>
      </c>
      <c r="K2880" s="54">
        <f>IF(OR($B2880="",K$3&lt;$D2880+Настройки!$B$7),0,MAX(0,$E2880-MAX(0,SUMIFS(Тех_Движение!$G$2:$G$5111,Тех_Движение!$D$2:$D$5111,$C2880,Тех_Движение!$B$2:$B$5111,"&lt;="&amp;K$3)-$F2880)))</f>
        <v/>
      </c>
      <c r="L2880" s="54">
        <f>IF(OR($B2880="",L$3&lt;$D2880+Настройки!$B$7),0,MAX(0,$E2880-MAX(0,SUMIFS(Тех_Движение!$G$2:$G$5111,Тех_Движение!$D$2:$D$5111,$C2880,Тех_Движение!$B$2:$B$5111,"&lt;="&amp;L$3)-$F2880)))</f>
        <v/>
      </c>
      <c r="M2880" s="54">
        <f>IF(OR($B2880="",M$3&lt;$D2880+Настройки!$B$7),0,MAX(0,$E2880-MAX(0,SUMIFS(Тех_Движение!$G$2:$G$5111,Тех_Движение!$D$2:$D$5111,$C2880,Тех_Движение!$B$2:$B$5111,"&lt;="&amp;M$3)-$F2880)))</f>
        <v/>
      </c>
      <c r="N2880" s="54">
        <f>IF(OR($B2880="",N$3&lt;$D2880+Настройки!$B$7),0,MAX(0,$E2880-MAX(0,SUMIFS(Тех_Движение!$G$2:$G$5111,Тех_Движение!$D$2:$D$5111,$C2880,Тех_Движение!$B$2:$B$5111,"&lt;="&amp;N$3)-$F2880)))</f>
        <v/>
      </c>
      <c r="O2880" s="54">
        <f>IF(OR($B2880="",O$3&lt;$D2880+Настройки!$B$7),0,MAX(0,$E2880-MAX(0,SUMIFS(Тех_Движение!$G$2:$G$5111,Тех_Движение!$D$2:$D$5111,$C2880,Тех_Движение!$B$2:$B$5111,"&lt;="&amp;O$3)-$F2880)))</f>
        <v/>
      </c>
      <c r="P2880" s="54">
        <f>IF(OR($B2880="",P$3&lt;$D2880+Настройки!$B$7),0,MAX(0,$E2880-MAX(0,SUMIFS(Тех_Движение!$G$2:$G$5111,Тех_Движение!$D$2:$D$5111,$C2880,Тех_Движение!$B$2:$B$5111,"&lt;="&amp;P$3)-$F2880)))</f>
        <v/>
      </c>
      <c r="Q2880" s="54">
        <f>IF(OR($B2880="",Q$3&lt;$D2880+Настройки!$B$7),0,MAX(0,$E2880-MAX(0,SUMIFS(Тех_Движение!$G$2:$G$5111,Тех_Движение!$D$2:$D$5111,$C2880,Тех_Движение!$B$2:$B$5111,"&lt;="&amp;Q$3)-$F2880)))</f>
        <v/>
      </c>
      <c r="R2880" s="54">
        <f>IF($B2880="","",SUM($K2880:$Q2880))</f>
        <v/>
      </c>
      <c r="S2880" s="56">
        <f>IF($B2880="","",VLOOKUP($C2880,Настройки!$A$11:$L$17,9,FALSE))</f>
        <v/>
      </c>
      <c r="T2880" s="56">
        <f>IF($B2880="","",$R2880*$S2880)</f>
        <v/>
      </c>
    </row>
    <row r="2881">
      <c r="A2881" s="20">
        <f>Тех_Движение!$A$2878</f>
        <v/>
      </c>
      <c r="B2881" s="20">
        <f>IF(Тех_Движение!$F$2878&gt;0,Тех_Движение!$I$2878,"")</f>
        <v/>
      </c>
      <c r="C2881" s="20">
        <f>IF($B2881="","",Тех_Движение!$D$2878)</f>
        <v/>
      </c>
      <c r="D2881" s="42">
        <f>IF($B2881="","",Тех_Движение!$B$2878)</f>
        <v/>
      </c>
      <c r="E2881" s="54">
        <f>IF($B2881="","",Тех_Движение!$F$2878)</f>
        <v/>
      </c>
      <c r="F2881" s="54">
        <f>IF($B2881="","",SUMIFS($E$5:$E2880,$C$5:$C2880,$C2881))</f>
        <v/>
      </c>
      <c r="G2881" s="54">
        <f>IF($B2881="","",MAX(0,$E2881-MAX(0,SUMIFS(Тех_Движение!$G$2:$G$5111,Тех_Движение!$D$2:$D$5111,$C2881,Тех_Движение!$B$2:$B$5111,"&lt;="&amp;Настройки!$B$5-1)-$F2881)))</f>
        <v/>
      </c>
      <c r="H2881" s="54">
        <f>IF($B2881="","",IF(AND($D2881&gt;=Настройки!$B$5,$D2881&lt;=Настройки!$B$6),$E2881,0))</f>
        <v/>
      </c>
      <c r="I2881" s="54">
        <f>IF($B2881="","",$G2881+$H2881-$J2881)</f>
        <v/>
      </c>
      <c r="J2881" s="54">
        <f>IF($B2881="","",MAX(0,$E2881-MAX(0,SUMIFS(Тех_Движение!$G$2:$G$5111,Тех_Движение!$D$2:$D$5111,$C2881,Тех_Движение!$B$2:$B$5111,"&lt;="&amp;Настройки!$B$6)-$F2881)))</f>
        <v/>
      </c>
      <c r="K2881" s="54">
        <f>IF(OR($B2881="",K$3&lt;$D2881+Настройки!$B$7),0,MAX(0,$E2881-MAX(0,SUMIFS(Тех_Движение!$G$2:$G$5111,Тех_Движение!$D$2:$D$5111,$C2881,Тех_Движение!$B$2:$B$5111,"&lt;="&amp;K$3)-$F2881)))</f>
        <v/>
      </c>
      <c r="L2881" s="54">
        <f>IF(OR($B2881="",L$3&lt;$D2881+Настройки!$B$7),0,MAX(0,$E2881-MAX(0,SUMIFS(Тех_Движение!$G$2:$G$5111,Тех_Движение!$D$2:$D$5111,$C2881,Тех_Движение!$B$2:$B$5111,"&lt;="&amp;L$3)-$F2881)))</f>
        <v/>
      </c>
      <c r="M2881" s="54">
        <f>IF(OR($B2881="",M$3&lt;$D2881+Настройки!$B$7),0,MAX(0,$E2881-MAX(0,SUMIFS(Тех_Движение!$G$2:$G$5111,Тех_Движение!$D$2:$D$5111,$C2881,Тех_Движение!$B$2:$B$5111,"&lt;="&amp;M$3)-$F2881)))</f>
        <v/>
      </c>
      <c r="N2881" s="54">
        <f>IF(OR($B2881="",N$3&lt;$D2881+Настройки!$B$7),0,MAX(0,$E2881-MAX(0,SUMIFS(Тех_Движение!$G$2:$G$5111,Тех_Движение!$D$2:$D$5111,$C2881,Тех_Движение!$B$2:$B$5111,"&lt;="&amp;N$3)-$F2881)))</f>
        <v/>
      </c>
      <c r="O2881" s="54">
        <f>IF(OR($B2881="",O$3&lt;$D2881+Настройки!$B$7),0,MAX(0,$E2881-MAX(0,SUMIFS(Тех_Движение!$G$2:$G$5111,Тех_Движение!$D$2:$D$5111,$C2881,Тех_Движение!$B$2:$B$5111,"&lt;="&amp;O$3)-$F2881)))</f>
        <v/>
      </c>
      <c r="P2881" s="54">
        <f>IF(OR($B2881="",P$3&lt;$D2881+Настройки!$B$7),0,MAX(0,$E2881-MAX(0,SUMIFS(Тех_Движение!$G$2:$G$5111,Тех_Движение!$D$2:$D$5111,$C2881,Тех_Движение!$B$2:$B$5111,"&lt;="&amp;P$3)-$F2881)))</f>
        <v/>
      </c>
      <c r="Q2881" s="54">
        <f>IF(OR($B2881="",Q$3&lt;$D2881+Настройки!$B$7),0,MAX(0,$E2881-MAX(0,SUMIFS(Тех_Движение!$G$2:$G$5111,Тех_Движение!$D$2:$D$5111,$C2881,Тех_Движение!$B$2:$B$5111,"&lt;="&amp;Q$3)-$F2881)))</f>
        <v/>
      </c>
      <c r="R2881" s="54">
        <f>IF($B2881="","",SUM($K2881:$Q2881))</f>
        <v/>
      </c>
      <c r="S2881" s="56">
        <f>IF($B2881="","",VLOOKUP($C2881,Настройки!$A$11:$L$17,9,FALSE))</f>
        <v/>
      </c>
      <c r="T2881" s="56">
        <f>IF($B2881="","",$R2881*$S2881)</f>
        <v/>
      </c>
    </row>
    <row r="2882">
      <c r="A2882" s="20">
        <f>Тех_Движение!$A$2879</f>
        <v/>
      </c>
      <c r="B2882" s="20">
        <f>IF(Тех_Движение!$F$2879&gt;0,Тех_Движение!$I$2879,"")</f>
        <v/>
      </c>
      <c r="C2882" s="20">
        <f>IF($B2882="","",Тех_Движение!$D$2879)</f>
        <v/>
      </c>
      <c r="D2882" s="42">
        <f>IF($B2882="","",Тех_Движение!$B$2879)</f>
        <v/>
      </c>
      <c r="E2882" s="54">
        <f>IF($B2882="","",Тех_Движение!$F$2879)</f>
        <v/>
      </c>
      <c r="F2882" s="54">
        <f>IF($B2882="","",SUMIFS($E$5:$E2881,$C$5:$C2881,$C2882))</f>
        <v/>
      </c>
      <c r="G2882" s="54">
        <f>IF($B2882="","",MAX(0,$E2882-MAX(0,SUMIFS(Тех_Движение!$G$2:$G$5111,Тех_Движение!$D$2:$D$5111,$C2882,Тех_Движение!$B$2:$B$5111,"&lt;="&amp;Настройки!$B$5-1)-$F2882)))</f>
        <v/>
      </c>
      <c r="H2882" s="54">
        <f>IF($B2882="","",IF(AND($D2882&gt;=Настройки!$B$5,$D2882&lt;=Настройки!$B$6),$E2882,0))</f>
        <v/>
      </c>
      <c r="I2882" s="54">
        <f>IF($B2882="","",$G2882+$H2882-$J2882)</f>
        <v/>
      </c>
      <c r="J2882" s="54">
        <f>IF($B2882="","",MAX(0,$E2882-MAX(0,SUMIFS(Тех_Движение!$G$2:$G$5111,Тех_Движение!$D$2:$D$5111,$C2882,Тех_Движение!$B$2:$B$5111,"&lt;="&amp;Настройки!$B$6)-$F2882)))</f>
        <v/>
      </c>
      <c r="K2882" s="54">
        <f>IF(OR($B2882="",K$3&lt;$D2882+Настройки!$B$7),0,MAX(0,$E2882-MAX(0,SUMIFS(Тех_Движение!$G$2:$G$5111,Тех_Движение!$D$2:$D$5111,$C2882,Тех_Движение!$B$2:$B$5111,"&lt;="&amp;K$3)-$F2882)))</f>
        <v/>
      </c>
      <c r="L2882" s="54">
        <f>IF(OR($B2882="",L$3&lt;$D2882+Настройки!$B$7),0,MAX(0,$E2882-MAX(0,SUMIFS(Тех_Движение!$G$2:$G$5111,Тех_Движение!$D$2:$D$5111,$C2882,Тех_Движение!$B$2:$B$5111,"&lt;="&amp;L$3)-$F2882)))</f>
        <v/>
      </c>
      <c r="M2882" s="54">
        <f>IF(OR($B2882="",M$3&lt;$D2882+Настройки!$B$7),0,MAX(0,$E2882-MAX(0,SUMIFS(Тех_Движение!$G$2:$G$5111,Тех_Движение!$D$2:$D$5111,$C2882,Тех_Движение!$B$2:$B$5111,"&lt;="&amp;M$3)-$F2882)))</f>
        <v/>
      </c>
      <c r="N2882" s="54">
        <f>IF(OR($B2882="",N$3&lt;$D2882+Настройки!$B$7),0,MAX(0,$E2882-MAX(0,SUMIFS(Тех_Движение!$G$2:$G$5111,Тех_Движение!$D$2:$D$5111,$C2882,Тех_Движение!$B$2:$B$5111,"&lt;="&amp;N$3)-$F2882)))</f>
        <v/>
      </c>
      <c r="O2882" s="54">
        <f>IF(OR($B2882="",O$3&lt;$D2882+Настройки!$B$7),0,MAX(0,$E2882-MAX(0,SUMIFS(Тех_Движение!$G$2:$G$5111,Тех_Движение!$D$2:$D$5111,$C2882,Тех_Движение!$B$2:$B$5111,"&lt;="&amp;O$3)-$F2882)))</f>
        <v/>
      </c>
      <c r="P2882" s="54">
        <f>IF(OR($B2882="",P$3&lt;$D2882+Настройки!$B$7),0,MAX(0,$E2882-MAX(0,SUMIFS(Тех_Движение!$G$2:$G$5111,Тех_Движение!$D$2:$D$5111,$C2882,Тех_Движение!$B$2:$B$5111,"&lt;="&amp;P$3)-$F2882)))</f>
        <v/>
      </c>
      <c r="Q2882" s="54">
        <f>IF(OR($B2882="",Q$3&lt;$D2882+Настройки!$B$7),0,MAX(0,$E2882-MAX(0,SUMIFS(Тех_Движение!$G$2:$G$5111,Тех_Движение!$D$2:$D$5111,$C2882,Тех_Движение!$B$2:$B$5111,"&lt;="&amp;Q$3)-$F2882)))</f>
        <v/>
      </c>
      <c r="R2882" s="54">
        <f>IF($B2882="","",SUM($K2882:$Q2882))</f>
        <v/>
      </c>
      <c r="S2882" s="56">
        <f>IF($B2882="","",VLOOKUP($C2882,Настройки!$A$11:$L$17,9,FALSE))</f>
        <v/>
      </c>
      <c r="T2882" s="56">
        <f>IF($B2882="","",$R2882*$S2882)</f>
        <v/>
      </c>
    </row>
    <row r="2883">
      <c r="A2883" s="20">
        <f>Тех_Движение!$A$2880</f>
        <v/>
      </c>
      <c r="B2883" s="20">
        <f>IF(Тех_Движение!$F$2880&gt;0,Тех_Движение!$I$2880,"")</f>
        <v/>
      </c>
      <c r="C2883" s="20">
        <f>IF($B2883="","",Тех_Движение!$D$2880)</f>
        <v/>
      </c>
      <c r="D2883" s="42">
        <f>IF($B2883="","",Тех_Движение!$B$2880)</f>
        <v/>
      </c>
      <c r="E2883" s="54">
        <f>IF($B2883="","",Тех_Движение!$F$2880)</f>
        <v/>
      </c>
      <c r="F2883" s="54">
        <f>IF($B2883="","",SUMIFS($E$5:$E2882,$C$5:$C2882,$C2883))</f>
        <v/>
      </c>
      <c r="G2883" s="54">
        <f>IF($B2883="","",MAX(0,$E2883-MAX(0,SUMIFS(Тех_Движение!$G$2:$G$5111,Тех_Движение!$D$2:$D$5111,$C2883,Тех_Движение!$B$2:$B$5111,"&lt;="&amp;Настройки!$B$5-1)-$F2883)))</f>
        <v/>
      </c>
      <c r="H2883" s="54">
        <f>IF($B2883="","",IF(AND($D2883&gt;=Настройки!$B$5,$D2883&lt;=Настройки!$B$6),$E2883,0))</f>
        <v/>
      </c>
      <c r="I2883" s="54">
        <f>IF($B2883="","",$G2883+$H2883-$J2883)</f>
        <v/>
      </c>
      <c r="J2883" s="54">
        <f>IF($B2883="","",MAX(0,$E2883-MAX(0,SUMIFS(Тех_Движение!$G$2:$G$5111,Тех_Движение!$D$2:$D$5111,$C2883,Тех_Движение!$B$2:$B$5111,"&lt;="&amp;Настройки!$B$6)-$F2883)))</f>
        <v/>
      </c>
      <c r="K2883" s="54">
        <f>IF(OR($B2883="",K$3&lt;$D2883+Настройки!$B$7),0,MAX(0,$E2883-MAX(0,SUMIFS(Тех_Движение!$G$2:$G$5111,Тех_Движение!$D$2:$D$5111,$C2883,Тех_Движение!$B$2:$B$5111,"&lt;="&amp;K$3)-$F2883)))</f>
        <v/>
      </c>
      <c r="L2883" s="54">
        <f>IF(OR($B2883="",L$3&lt;$D2883+Настройки!$B$7),0,MAX(0,$E2883-MAX(0,SUMIFS(Тех_Движение!$G$2:$G$5111,Тех_Движение!$D$2:$D$5111,$C2883,Тех_Движение!$B$2:$B$5111,"&lt;="&amp;L$3)-$F2883)))</f>
        <v/>
      </c>
      <c r="M2883" s="54">
        <f>IF(OR($B2883="",M$3&lt;$D2883+Настройки!$B$7),0,MAX(0,$E2883-MAX(0,SUMIFS(Тех_Движение!$G$2:$G$5111,Тех_Движение!$D$2:$D$5111,$C2883,Тех_Движение!$B$2:$B$5111,"&lt;="&amp;M$3)-$F2883)))</f>
        <v/>
      </c>
      <c r="N2883" s="54">
        <f>IF(OR($B2883="",N$3&lt;$D2883+Настройки!$B$7),0,MAX(0,$E2883-MAX(0,SUMIFS(Тех_Движение!$G$2:$G$5111,Тех_Движение!$D$2:$D$5111,$C2883,Тех_Движение!$B$2:$B$5111,"&lt;="&amp;N$3)-$F2883)))</f>
        <v/>
      </c>
      <c r="O2883" s="54">
        <f>IF(OR($B2883="",O$3&lt;$D2883+Настройки!$B$7),0,MAX(0,$E2883-MAX(0,SUMIFS(Тех_Движение!$G$2:$G$5111,Тех_Движение!$D$2:$D$5111,$C2883,Тех_Движение!$B$2:$B$5111,"&lt;="&amp;O$3)-$F2883)))</f>
        <v/>
      </c>
      <c r="P2883" s="54">
        <f>IF(OR($B2883="",P$3&lt;$D2883+Настройки!$B$7),0,MAX(0,$E2883-MAX(0,SUMIFS(Тех_Движение!$G$2:$G$5111,Тех_Движение!$D$2:$D$5111,$C2883,Тех_Движение!$B$2:$B$5111,"&lt;="&amp;P$3)-$F2883)))</f>
        <v/>
      </c>
      <c r="Q2883" s="54">
        <f>IF(OR($B2883="",Q$3&lt;$D2883+Настройки!$B$7),0,MAX(0,$E2883-MAX(0,SUMIFS(Тех_Движение!$G$2:$G$5111,Тех_Движение!$D$2:$D$5111,$C2883,Тех_Движение!$B$2:$B$5111,"&lt;="&amp;Q$3)-$F2883)))</f>
        <v/>
      </c>
      <c r="R2883" s="54">
        <f>IF($B2883="","",SUM($K2883:$Q2883))</f>
        <v/>
      </c>
      <c r="S2883" s="56">
        <f>IF($B2883="","",VLOOKUP($C2883,Настройки!$A$11:$L$17,9,FALSE))</f>
        <v/>
      </c>
      <c r="T2883" s="56">
        <f>IF($B2883="","",$R2883*$S2883)</f>
        <v/>
      </c>
    </row>
    <row r="2884">
      <c r="A2884" s="20">
        <f>Тех_Движение!$A$2881</f>
        <v/>
      </c>
      <c r="B2884" s="20">
        <f>IF(Тех_Движение!$F$2881&gt;0,Тех_Движение!$I$2881,"")</f>
        <v/>
      </c>
      <c r="C2884" s="20">
        <f>IF($B2884="","",Тех_Движение!$D$2881)</f>
        <v/>
      </c>
      <c r="D2884" s="42">
        <f>IF($B2884="","",Тех_Движение!$B$2881)</f>
        <v/>
      </c>
      <c r="E2884" s="54">
        <f>IF($B2884="","",Тех_Движение!$F$2881)</f>
        <v/>
      </c>
      <c r="F2884" s="54">
        <f>IF($B2884="","",SUMIFS($E$5:$E2883,$C$5:$C2883,$C2884))</f>
        <v/>
      </c>
      <c r="G2884" s="54">
        <f>IF($B2884="","",MAX(0,$E2884-MAX(0,SUMIFS(Тех_Движение!$G$2:$G$5111,Тех_Движение!$D$2:$D$5111,$C2884,Тех_Движение!$B$2:$B$5111,"&lt;="&amp;Настройки!$B$5-1)-$F2884)))</f>
        <v/>
      </c>
      <c r="H2884" s="54">
        <f>IF($B2884="","",IF(AND($D2884&gt;=Настройки!$B$5,$D2884&lt;=Настройки!$B$6),$E2884,0))</f>
        <v/>
      </c>
      <c r="I2884" s="54">
        <f>IF($B2884="","",$G2884+$H2884-$J2884)</f>
        <v/>
      </c>
      <c r="J2884" s="54">
        <f>IF($B2884="","",MAX(0,$E2884-MAX(0,SUMIFS(Тех_Движение!$G$2:$G$5111,Тех_Движение!$D$2:$D$5111,$C2884,Тех_Движение!$B$2:$B$5111,"&lt;="&amp;Настройки!$B$6)-$F2884)))</f>
        <v/>
      </c>
      <c r="K2884" s="54">
        <f>IF(OR($B2884="",K$3&lt;$D2884+Настройки!$B$7),0,MAX(0,$E2884-MAX(0,SUMIFS(Тех_Движение!$G$2:$G$5111,Тех_Движение!$D$2:$D$5111,$C2884,Тех_Движение!$B$2:$B$5111,"&lt;="&amp;K$3)-$F2884)))</f>
        <v/>
      </c>
      <c r="L2884" s="54">
        <f>IF(OR($B2884="",L$3&lt;$D2884+Настройки!$B$7),0,MAX(0,$E2884-MAX(0,SUMIFS(Тех_Движение!$G$2:$G$5111,Тех_Движение!$D$2:$D$5111,$C2884,Тех_Движение!$B$2:$B$5111,"&lt;="&amp;L$3)-$F2884)))</f>
        <v/>
      </c>
      <c r="M2884" s="54">
        <f>IF(OR($B2884="",M$3&lt;$D2884+Настройки!$B$7),0,MAX(0,$E2884-MAX(0,SUMIFS(Тех_Движение!$G$2:$G$5111,Тех_Движение!$D$2:$D$5111,$C2884,Тех_Движение!$B$2:$B$5111,"&lt;="&amp;M$3)-$F2884)))</f>
        <v/>
      </c>
      <c r="N2884" s="54">
        <f>IF(OR($B2884="",N$3&lt;$D2884+Настройки!$B$7),0,MAX(0,$E2884-MAX(0,SUMIFS(Тех_Движение!$G$2:$G$5111,Тех_Движение!$D$2:$D$5111,$C2884,Тех_Движение!$B$2:$B$5111,"&lt;="&amp;N$3)-$F2884)))</f>
        <v/>
      </c>
      <c r="O2884" s="54">
        <f>IF(OR($B2884="",O$3&lt;$D2884+Настройки!$B$7),0,MAX(0,$E2884-MAX(0,SUMIFS(Тех_Движение!$G$2:$G$5111,Тех_Движение!$D$2:$D$5111,$C2884,Тех_Движение!$B$2:$B$5111,"&lt;="&amp;O$3)-$F2884)))</f>
        <v/>
      </c>
      <c r="P2884" s="54">
        <f>IF(OR($B2884="",P$3&lt;$D2884+Настройки!$B$7),0,MAX(0,$E2884-MAX(0,SUMIFS(Тех_Движение!$G$2:$G$5111,Тех_Движение!$D$2:$D$5111,$C2884,Тех_Движение!$B$2:$B$5111,"&lt;="&amp;P$3)-$F2884)))</f>
        <v/>
      </c>
      <c r="Q2884" s="54">
        <f>IF(OR($B2884="",Q$3&lt;$D2884+Настройки!$B$7),0,MAX(0,$E2884-MAX(0,SUMIFS(Тех_Движение!$G$2:$G$5111,Тех_Движение!$D$2:$D$5111,$C2884,Тех_Движение!$B$2:$B$5111,"&lt;="&amp;Q$3)-$F2884)))</f>
        <v/>
      </c>
      <c r="R2884" s="54">
        <f>IF($B2884="","",SUM($K2884:$Q2884))</f>
        <v/>
      </c>
      <c r="S2884" s="56">
        <f>IF($B2884="","",VLOOKUP($C2884,Настройки!$A$11:$L$17,9,FALSE))</f>
        <v/>
      </c>
      <c r="T2884" s="56">
        <f>IF($B2884="","",$R2884*$S2884)</f>
        <v/>
      </c>
    </row>
    <row r="2885">
      <c r="A2885" s="20">
        <f>Тех_Движение!$A$2882</f>
        <v/>
      </c>
      <c r="B2885" s="20">
        <f>IF(Тех_Движение!$F$2882&gt;0,Тех_Движение!$I$2882,"")</f>
        <v/>
      </c>
      <c r="C2885" s="20">
        <f>IF($B2885="","",Тех_Движение!$D$2882)</f>
        <v/>
      </c>
      <c r="D2885" s="42">
        <f>IF($B2885="","",Тех_Движение!$B$2882)</f>
        <v/>
      </c>
      <c r="E2885" s="54">
        <f>IF($B2885="","",Тех_Движение!$F$2882)</f>
        <v/>
      </c>
      <c r="F2885" s="54">
        <f>IF($B2885="","",SUMIFS($E$5:$E2884,$C$5:$C2884,$C2885))</f>
        <v/>
      </c>
      <c r="G2885" s="54">
        <f>IF($B2885="","",MAX(0,$E2885-MAX(0,SUMIFS(Тех_Движение!$G$2:$G$5111,Тех_Движение!$D$2:$D$5111,$C2885,Тех_Движение!$B$2:$B$5111,"&lt;="&amp;Настройки!$B$5-1)-$F2885)))</f>
        <v/>
      </c>
      <c r="H2885" s="54">
        <f>IF($B2885="","",IF(AND($D2885&gt;=Настройки!$B$5,$D2885&lt;=Настройки!$B$6),$E2885,0))</f>
        <v/>
      </c>
      <c r="I2885" s="54">
        <f>IF($B2885="","",$G2885+$H2885-$J2885)</f>
        <v/>
      </c>
      <c r="J2885" s="54">
        <f>IF($B2885="","",MAX(0,$E2885-MAX(0,SUMIFS(Тех_Движение!$G$2:$G$5111,Тех_Движение!$D$2:$D$5111,$C2885,Тех_Движение!$B$2:$B$5111,"&lt;="&amp;Настройки!$B$6)-$F2885)))</f>
        <v/>
      </c>
      <c r="K2885" s="54">
        <f>IF(OR($B2885="",K$3&lt;$D2885+Настройки!$B$7),0,MAX(0,$E2885-MAX(0,SUMIFS(Тех_Движение!$G$2:$G$5111,Тех_Движение!$D$2:$D$5111,$C2885,Тех_Движение!$B$2:$B$5111,"&lt;="&amp;K$3)-$F2885)))</f>
        <v/>
      </c>
      <c r="L2885" s="54">
        <f>IF(OR($B2885="",L$3&lt;$D2885+Настройки!$B$7),0,MAX(0,$E2885-MAX(0,SUMIFS(Тех_Движение!$G$2:$G$5111,Тех_Движение!$D$2:$D$5111,$C2885,Тех_Движение!$B$2:$B$5111,"&lt;="&amp;L$3)-$F2885)))</f>
        <v/>
      </c>
      <c r="M2885" s="54">
        <f>IF(OR($B2885="",M$3&lt;$D2885+Настройки!$B$7),0,MAX(0,$E2885-MAX(0,SUMIFS(Тех_Движение!$G$2:$G$5111,Тех_Движение!$D$2:$D$5111,$C2885,Тех_Движение!$B$2:$B$5111,"&lt;="&amp;M$3)-$F2885)))</f>
        <v/>
      </c>
      <c r="N2885" s="54">
        <f>IF(OR($B2885="",N$3&lt;$D2885+Настройки!$B$7),0,MAX(0,$E2885-MAX(0,SUMIFS(Тех_Движение!$G$2:$G$5111,Тех_Движение!$D$2:$D$5111,$C2885,Тех_Движение!$B$2:$B$5111,"&lt;="&amp;N$3)-$F2885)))</f>
        <v/>
      </c>
      <c r="O2885" s="54">
        <f>IF(OR($B2885="",O$3&lt;$D2885+Настройки!$B$7),0,MAX(0,$E2885-MAX(0,SUMIFS(Тех_Движение!$G$2:$G$5111,Тех_Движение!$D$2:$D$5111,$C2885,Тех_Движение!$B$2:$B$5111,"&lt;="&amp;O$3)-$F2885)))</f>
        <v/>
      </c>
      <c r="P2885" s="54">
        <f>IF(OR($B2885="",P$3&lt;$D2885+Настройки!$B$7),0,MAX(0,$E2885-MAX(0,SUMIFS(Тех_Движение!$G$2:$G$5111,Тех_Движение!$D$2:$D$5111,$C2885,Тех_Движение!$B$2:$B$5111,"&lt;="&amp;P$3)-$F2885)))</f>
        <v/>
      </c>
      <c r="Q2885" s="54">
        <f>IF(OR($B2885="",Q$3&lt;$D2885+Настройки!$B$7),0,MAX(0,$E2885-MAX(0,SUMIFS(Тех_Движение!$G$2:$G$5111,Тех_Движение!$D$2:$D$5111,$C2885,Тех_Движение!$B$2:$B$5111,"&lt;="&amp;Q$3)-$F2885)))</f>
        <v/>
      </c>
      <c r="R2885" s="54">
        <f>IF($B2885="","",SUM($K2885:$Q2885))</f>
        <v/>
      </c>
      <c r="S2885" s="56">
        <f>IF($B2885="","",VLOOKUP($C2885,Настройки!$A$11:$L$17,9,FALSE))</f>
        <v/>
      </c>
      <c r="T2885" s="56">
        <f>IF($B2885="","",$R2885*$S2885)</f>
        <v/>
      </c>
    </row>
    <row r="2886">
      <c r="A2886" s="20">
        <f>Тех_Движение!$A$2883</f>
        <v/>
      </c>
      <c r="B2886" s="20">
        <f>IF(Тех_Движение!$F$2883&gt;0,Тех_Движение!$I$2883,"")</f>
        <v/>
      </c>
      <c r="C2886" s="20">
        <f>IF($B2886="","",Тех_Движение!$D$2883)</f>
        <v/>
      </c>
      <c r="D2886" s="42">
        <f>IF($B2886="","",Тех_Движение!$B$2883)</f>
        <v/>
      </c>
      <c r="E2886" s="54">
        <f>IF($B2886="","",Тех_Движение!$F$2883)</f>
        <v/>
      </c>
      <c r="F2886" s="54">
        <f>IF($B2886="","",SUMIFS($E$5:$E2885,$C$5:$C2885,$C2886))</f>
        <v/>
      </c>
      <c r="G2886" s="54">
        <f>IF($B2886="","",MAX(0,$E2886-MAX(0,SUMIFS(Тех_Движение!$G$2:$G$5111,Тех_Движение!$D$2:$D$5111,$C2886,Тех_Движение!$B$2:$B$5111,"&lt;="&amp;Настройки!$B$5-1)-$F2886)))</f>
        <v/>
      </c>
      <c r="H2886" s="54">
        <f>IF($B2886="","",IF(AND($D2886&gt;=Настройки!$B$5,$D2886&lt;=Настройки!$B$6),$E2886,0))</f>
        <v/>
      </c>
      <c r="I2886" s="54">
        <f>IF($B2886="","",$G2886+$H2886-$J2886)</f>
        <v/>
      </c>
      <c r="J2886" s="54">
        <f>IF($B2886="","",MAX(0,$E2886-MAX(0,SUMIFS(Тех_Движение!$G$2:$G$5111,Тех_Движение!$D$2:$D$5111,$C2886,Тех_Движение!$B$2:$B$5111,"&lt;="&amp;Настройки!$B$6)-$F2886)))</f>
        <v/>
      </c>
      <c r="K2886" s="54">
        <f>IF(OR($B2886="",K$3&lt;$D2886+Настройки!$B$7),0,MAX(0,$E2886-MAX(0,SUMIFS(Тех_Движение!$G$2:$G$5111,Тех_Движение!$D$2:$D$5111,$C2886,Тех_Движение!$B$2:$B$5111,"&lt;="&amp;K$3)-$F2886)))</f>
        <v/>
      </c>
      <c r="L2886" s="54">
        <f>IF(OR($B2886="",L$3&lt;$D2886+Настройки!$B$7),0,MAX(0,$E2886-MAX(0,SUMIFS(Тех_Движение!$G$2:$G$5111,Тех_Движение!$D$2:$D$5111,$C2886,Тех_Движение!$B$2:$B$5111,"&lt;="&amp;L$3)-$F2886)))</f>
        <v/>
      </c>
      <c r="M2886" s="54">
        <f>IF(OR($B2886="",M$3&lt;$D2886+Настройки!$B$7),0,MAX(0,$E2886-MAX(0,SUMIFS(Тех_Движение!$G$2:$G$5111,Тех_Движение!$D$2:$D$5111,$C2886,Тех_Движение!$B$2:$B$5111,"&lt;="&amp;M$3)-$F2886)))</f>
        <v/>
      </c>
      <c r="N2886" s="54">
        <f>IF(OR($B2886="",N$3&lt;$D2886+Настройки!$B$7),0,MAX(0,$E2886-MAX(0,SUMIFS(Тех_Движение!$G$2:$G$5111,Тех_Движение!$D$2:$D$5111,$C2886,Тех_Движение!$B$2:$B$5111,"&lt;="&amp;N$3)-$F2886)))</f>
        <v/>
      </c>
      <c r="O2886" s="54">
        <f>IF(OR($B2886="",O$3&lt;$D2886+Настройки!$B$7),0,MAX(0,$E2886-MAX(0,SUMIFS(Тех_Движение!$G$2:$G$5111,Тех_Движение!$D$2:$D$5111,$C2886,Тех_Движение!$B$2:$B$5111,"&lt;="&amp;O$3)-$F2886)))</f>
        <v/>
      </c>
      <c r="P2886" s="54">
        <f>IF(OR($B2886="",P$3&lt;$D2886+Настройки!$B$7),0,MAX(0,$E2886-MAX(0,SUMIFS(Тех_Движение!$G$2:$G$5111,Тех_Движение!$D$2:$D$5111,$C2886,Тех_Движение!$B$2:$B$5111,"&lt;="&amp;P$3)-$F2886)))</f>
        <v/>
      </c>
      <c r="Q2886" s="54">
        <f>IF(OR($B2886="",Q$3&lt;$D2886+Настройки!$B$7),0,MAX(0,$E2886-MAX(0,SUMIFS(Тех_Движение!$G$2:$G$5111,Тех_Движение!$D$2:$D$5111,$C2886,Тех_Движение!$B$2:$B$5111,"&lt;="&amp;Q$3)-$F2886)))</f>
        <v/>
      </c>
      <c r="R2886" s="54">
        <f>IF($B2886="","",SUM($K2886:$Q2886))</f>
        <v/>
      </c>
      <c r="S2886" s="56">
        <f>IF($B2886="","",VLOOKUP($C2886,Настройки!$A$11:$L$17,9,FALSE))</f>
        <v/>
      </c>
      <c r="T2886" s="56">
        <f>IF($B2886="","",$R2886*$S2886)</f>
        <v/>
      </c>
    </row>
    <row r="2887">
      <c r="A2887" s="20">
        <f>Тех_Движение!$A$2884</f>
        <v/>
      </c>
      <c r="B2887" s="20">
        <f>IF(Тех_Движение!$F$2884&gt;0,Тех_Движение!$I$2884,"")</f>
        <v/>
      </c>
      <c r="C2887" s="20">
        <f>IF($B2887="","",Тех_Движение!$D$2884)</f>
        <v/>
      </c>
      <c r="D2887" s="42">
        <f>IF($B2887="","",Тех_Движение!$B$2884)</f>
        <v/>
      </c>
      <c r="E2887" s="54">
        <f>IF($B2887="","",Тех_Движение!$F$2884)</f>
        <v/>
      </c>
      <c r="F2887" s="54">
        <f>IF($B2887="","",SUMIFS($E$5:$E2886,$C$5:$C2886,$C2887))</f>
        <v/>
      </c>
      <c r="G2887" s="54">
        <f>IF($B2887="","",MAX(0,$E2887-MAX(0,SUMIFS(Тех_Движение!$G$2:$G$5111,Тех_Движение!$D$2:$D$5111,$C2887,Тех_Движение!$B$2:$B$5111,"&lt;="&amp;Настройки!$B$5-1)-$F2887)))</f>
        <v/>
      </c>
      <c r="H2887" s="54">
        <f>IF($B2887="","",IF(AND($D2887&gt;=Настройки!$B$5,$D2887&lt;=Настройки!$B$6),$E2887,0))</f>
        <v/>
      </c>
      <c r="I2887" s="54">
        <f>IF($B2887="","",$G2887+$H2887-$J2887)</f>
        <v/>
      </c>
      <c r="J2887" s="54">
        <f>IF($B2887="","",MAX(0,$E2887-MAX(0,SUMIFS(Тех_Движение!$G$2:$G$5111,Тех_Движение!$D$2:$D$5111,$C2887,Тех_Движение!$B$2:$B$5111,"&lt;="&amp;Настройки!$B$6)-$F2887)))</f>
        <v/>
      </c>
      <c r="K2887" s="54">
        <f>IF(OR($B2887="",K$3&lt;$D2887+Настройки!$B$7),0,MAX(0,$E2887-MAX(0,SUMIFS(Тех_Движение!$G$2:$G$5111,Тех_Движение!$D$2:$D$5111,$C2887,Тех_Движение!$B$2:$B$5111,"&lt;="&amp;K$3)-$F2887)))</f>
        <v/>
      </c>
      <c r="L2887" s="54">
        <f>IF(OR($B2887="",L$3&lt;$D2887+Настройки!$B$7),0,MAX(0,$E2887-MAX(0,SUMIFS(Тех_Движение!$G$2:$G$5111,Тех_Движение!$D$2:$D$5111,$C2887,Тех_Движение!$B$2:$B$5111,"&lt;="&amp;L$3)-$F2887)))</f>
        <v/>
      </c>
      <c r="M2887" s="54">
        <f>IF(OR($B2887="",M$3&lt;$D2887+Настройки!$B$7),0,MAX(0,$E2887-MAX(0,SUMIFS(Тех_Движение!$G$2:$G$5111,Тех_Движение!$D$2:$D$5111,$C2887,Тех_Движение!$B$2:$B$5111,"&lt;="&amp;M$3)-$F2887)))</f>
        <v/>
      </c>
      <c r="N2887" s="54">
        <f>IF(OR($B2887="",N$3&lt;$D2887+Настройки!$B$7),0,MAX(0,$E2887-MAX(0,SUMIFS(Тех_Движение!$G$2:$G$5111,Тех_Движение!$D$2:$D$5111,$C2887,Тех_Движение!$B$2:$B$5111,"&lt;="&amp;N$3)-$F2887)))</f>
        <v/>
      </c>
      <c r="O2887" s="54">
        <f>IF(OR($B2887="",O$3&lt;$D2887+Настройки!$B$7),0,MAX(0,$E2887-MAX(0,SUMIFS(Тех_Движение!$G$2:$G$5111,Тех_Движение!$D$2:$D$5111,$C2887,Тех_Движение!$B$2:$B$5111,"&lt;="&amp;O$3)-$F2887)))</f>
        <v/>
      </c>
      <c r="P2887" s="54">
        <f>IF(OR($B2887="",P$3&lt;$D2887+Настройки!$B$7),0,MAX(0,$E2887-MAX(0,SUMIFS(Тех_Движение!$G$2:$G$5111,Тех_Движение!$D$2:$D$5111,$C2887,Тех_Движение!$B$2:$B$5111,"&lt;="&amp;P$3)-$F2887)))</f>
        <v/>
      </c>
      <c r="Q2887" s="54">
        <f>IF(OR($B2887="",Q$3&lt;$D2887+Настройки!$B$7),0,MAX(0,$E2887-MAX(0,SUMIFS(Тех_Движение!$G$2:$G$5111,Тех_Движение!$D$2:$D$5111,$C2887,Тех_Движение!$B$2:$B$5111,"&lt;="&amp;Q$3)-$F2887)))</f>
        <v/>
      </c>
      <c r="R2887" s="54">
        <f>IF($B2887="","",SUM($K2887:$Q2887))</f>
        <v/>
      </c>
      <c r="S2887" s="56">
        <f>IF($B2887="","",VLOOKUP($C2887,Настройки!$A$11:$L$17,9,FALSE))</f>
        <v/>
      </c>
      <c r="T2887" s="56">
        <f>IF($B2887="","",$R2887*$S2887)</f>
        <v/>
      </c>
    </row>
    <row r="2888">
      <c r="A2888" s="20">
        <f>Тех_Движение!$A$2885</f>
        <v/>
      </c>
      <c r="B2888" s="20">
        <f>IF(Тех_Движение!$F$2885&gt;0,Тех_Движение!$I$2885,"")</f>
        <v/>
      </c>
      <c r="C2888" s="20">
        <f>IF($B2888="","",Тех_Движение!$D$2885)</f>
        <v/>
      </c>
      <c r="D2888" s="42">
        <f>IF($B2888="","",Тех_Движение!$B$2885)</f>
        <v/>
      </c>
      <c r="E2888" s="54">
        <f>IF($B2888="","",Тех_Движение!$F$2885)</f>
        <v/>
      </c>
      <c r="F2888" s="54">
        <f>IF($B2888="","",SUMIFS($E$5:$E2887,$C$5:$C2887,$C2888))</f>
        <v/>
      </c>
      <c r="G2888" s="54">
        <f>IF($B2888="","",MAX(0,$E2888-MAX(0,SUMIFS(Тех_Движение!$G$2:$G$5111,Тех_Движение!$D$2:$D$5111,$C2888,Тех_Движение!$B$2:$B$5111,"&lt;="&amp;Настройки!$B$5-1)-$F2888)))</f>
        <v/>
      </c>
      <c r="H2888" s="54">
        <f>IF($B2888="","",IF(AND($D2888&gt;=Настройки!$B$5,$D2888&lt;=Настройки!$B$6),$E2888,0))</f>
        <v/>
      </c>
      <c r="I2888" s="54">
        <f>IF($B2888="","",$G2888+$H2888-$J2888)</f>
        <v/>
      </c>
      <c r="J2888" s="54">
        <f>IF($B2888="","",MAX(0,$E2888-MAX(0,SUMIFS(Тех_Движение!$G$2:$G$5111,Тех_Движение!$D$2:$D$5111,$C2888,Тех_Движение!$B$2:$B$5111,"&lt;="&amp;Настройки!$B$6)-$F2888)))</f>
        <v/>
      </c>
      <c r="K2888" s="54">
        <f>IF(OR($B2888="",K$3&lt;$D2888+Настройки!$B$7),0,MAX(0,$E2888-MAX(0,SUMIFS(Тех_Движение!$G$2:$G$5111,Тех_Движение!$D$2:$D$5111,$C2888,Тех_Движение!$B$2:$B$5111,"&lt;="&amp;K$3)-$F2888)))</f>
        <v/>
      </c>
      <c r="L2888" s="54">
        <f>IF(OR($B2888="",L$3&lt;$D2888+Настройки!$B$7),0,MAX(0,$E2888-MAX(0,SUMIFS(Тех_Движение!$G$2:$G$5111,Тех_Движение!$D$2:$D$5111,$C2888,Тех_Движение!$B$2:$B$5111,"&lt;="&amp;L$3)-$F2888)))</f>
        <v/>
      </c>
      <c r="M2888" s="54">
        <f>IF(OR($B2888="",M$3&lt;$D2888+Настройки!$B$7),0,MAX(0,$E2888-MAX(0,SUMIFS(Тех_Движение!$G$2:$G$5111,Тех_Движение!$D$2:$D$5111,$C2888,Тех_Движение!$B$2:$B$5111,"&lt;="&amp;M$3)-$F2888)))</f>
        <v/>
      </c>
      <c r="N2888" s="54">
        <f>IF(OR($B2888="",N$3&lt;$D2888+Настройки!$B$7),0,MAX(0,$E2888-MAX(0,SUMIFS(Тех_Движение!$G$2:$G$5111,Тех_Движение!$D$2:$D$5111,$C2888,Тех_Движение!$B$2:$B$5111,"&lt;="&amp;N$3)-$F2888)))</f>
        <v/>
      </c>
      <c r="O2888" s="54">
        <f>IF(OR($B2888="",O$3&lt;$D2888+Настройки!$B$7),0,MAX(0,$E2888-MAX(0,SUMIFS(Тех_Движение!$G$2:$G$5111,Тех_Движение!$D$2:$D$5111,$C2888,Тех_Движение!$B$2:$B$5111,"&lt;="&amp;O$3)-$F2888)))</f>
        <v/>
      </c>
      <c r="P2888" s="54">
        <f>IF(OR($B2888="",P$3&lt;$D2888+Настройки!$B$7),0,MAX(0,$E2888-MAX(0,SUMIFS(Тех_Движение!$G$2:$G$5111,Тех_Движение!$D$2:$D$5111,$C2888,Тех_Движение!$B$2:$B$5111,"&lt;="&amp;P$3)-$F2888)))</f>
        <v/>
      </c>
      <c r="Q2888" s="54">
        <f>IF(OR($B2888="",Q$3&lt;$D2888+Настройки!$B$7),0,MAX(0,$E2888-MAX(0,SUMIFS(Тех_Движение!$G$2:$G$5111,Тех_Движение!$D$2:$D$5111,$C2888,Тех_Движение!$B$2:$B$5111,"&lt;="&amp;Q$3)-$F2888)))</f>
        <v/>
      </c>
      <c r="R2888" s="54">
        <f>IF($B2888="","",SUM($K2888:$Q2888))</f>
        <v/>
      </c>
      <c r="S2888" s="56">
        <f>IF($B2888="","",VLOOKUP($C2888,Настройки!$A$11:$L$17,9,FALSE))</f>
        <v/>
      </c>
      <c r="T2888" s="56">
        <f>IF($B2888="","",$R2888*$S2888)</f>
        <v/>
      </c>
    </row>
    <row r="2889">
      <c r="A2889" s="20">
        <f>Тех_Движение!$A$2886</f>
        <v/>
      </c>
      <c r="B2889" s="20">
        <f>IF(Тех_Движение!$F$2886&gt;0,Тех_Движение!$I$2886,"")</f>
        <v/>
      </c>
      <c r="C2889" s="20">
        <f>IF($B2889="","",Тех_Движение!$D$2886)</f>
        <v/>
      </c>
      <c r="D2889" s="42">
        <f>IF($B2889="","",Тех_Движение!$B$2886)</f>
        <v/>
      </c>
      <c r="E2889" s="54">
        <f>IF($B2889="","",Тех_Движение!$F$2886)</f>
        <v/>
      </c>
      <c r="F2889" s="54">
        <f>IF($B2889="","",SUMIFS($E$5:$E2888,$C$5:$C2888,$C2889))</f>
        <v/>
      </c>
      <c r="G2889" s="54">
        <f>IF($B2889="","",MAX(0,$E2889-MAX(0,SUMIFS(Тех_Движение!$G$2:$G$5111,Тех_Движение!$D$2:$D$5111,$C2889,Тех_Движение!$B$2:$B$5111,"&lt;="&amp;Настройки!$B$5-1)-$F2889)))</f>
        <v/>
      </c>
      <c r="H2889" s="54">
        <f>IF($B2889="","",IF(AND($D2889&gt;=Настройки!$B$5,$D2889&lt;=Настройки!$B$6),$E2889,0))</f>
        <v/>
      </c>
      <c r="I2889" s="54">
        <f>IF($B2889="","",$G2889+$H2889-$J2889)</f>
        <v/>
      </c>
      <c r="J2889" s="54">
        <f>IF($B2889="","",MAX(0,$E2889-MAX(0,SUMIFS(Тех_Движение!$G$2:$G$5111,Тех_Движение!$D$2:$D$5111,$C2889,Тех_Движение!$B$2:$B$5111,"&lt;="&amp;Настройки!$B$6)-$F2889)))</f>
        <v/>
      </c>
      <c r="K2889" s="54">
        <f>IF(OR($B2889="",K$3&lt;$D2889+Настройки!$B$7),0,MAX(0,$E2889-MAX(0,SUMIFS(Тех_Движение!$G$2:$G$5111,Тех_Движение!$D$2:$D$5111,$C2889,Тех_Движение!$B$2:$B$5111,"&lt;="&amp;K$3)-$F2889)))</f>
        <v/>
      </c>
      <c r="L2889" s="54">
        <f>IF(OR($B2889="",L$3&lt;$D2889+Настройки!$B$7),0,MAX(0,$E2889-MAX(0,SUMIFS(Тех_Движение!$G$2:$G$5111,Тех_Движение!$D$2:$D$5111,$C2889,Тех_Движение!$B$2:$B$5111,"&lt;="&amp;L$3)-$F2889)))</f>
        <v/>
      </c>
      <c r="M2889" s="54">
        <f>IF(OR($B2889="",M$3&lt;$D2889+Настройки!$B$7),0,MAX(0,$E2889-MAX(0,SUMIFS(Тех_Движение!$G$2:$G$5111,Тех_Движение!$D$2:$D$5111,$C2889,Тех_Движение!$B$2:$B$5111,"&lt;="&amp;M$3)-$F2889)))</f>
        <v/>
      </c>
      <c r="N2889" s="54">
        <f>IF(OR($B2889="",N$3&lt;$D2889+Настройки!$B$7),0,MAX(0,$E2889-MAX(0,SUMIFS(Тех_Движение!$G$2:$G$5111,Тех_Движение!$D$2:$D$5111,$C2889,Тех_Движение!$B$2:$B$5111,"&lt;="&amp;N$3)-$F2889)))</f>
        <v/>
      </c>
      <c r="O2889" s="54">
        <f>IF(OR($B2889="",O$3&lt;$D2889+Настройки!$B$7),0,MAX(0,$E2889-MAX(0,SUMIFS(Тех_Движение!$G$2:$G$5111,Тех_Движение!$D$2:$D$5111,$C2889,Тех_Движение!$B$2:$B$5111,"&lt;="&amp;O$3)-$F2889)))</f>
        <v/>
      </c>
      <c r="P2889" s="54">
        <f>IF(OR($B2889="",P$3&lt;$D2889+Настройки!$B$7),0,MAX(0,$E2889-MAX(0,SUMIFS(Тех_Движение!$G$2:$G$5111,Тех_Движение!$D$2:$D$5111,$C2889,Тех_Движение!$B$2:$B$5111,"&lt;="&amp;P$3)-$F2889)))</f>
        <v/>
      </c>
      <c r="Q2889" s="54">
        <f>IF(OR($B2889="",Q$3&lt;$D2889+Настройки!$B$7),0,MAX(0,$E2889-MAX(0,SUMIFS(Тех_Движение!$G$2:$G$5111,Тех_Движение!$D$2:$D$5111,$C2889,Тех_Движение!$B$2:$B$5111,"&lt;="&amp;Q$3)-$F2889)))</f>
        <v/>
      </c>
      <c r="R2889" s="54">
        <f>IF($B2889="","",SUM($K2889:$Q2889))</f>
        <v/>
      </c>
      <c r="S2889" s="56">
        <f>IF($B2889="","",VLOOKUP($C2889,Настройки!$A$11:$L$17,9,FALSE))</f>
        <v/>
      </c>
      <c r="T2889" s="56">
        <f>IF($B2889="","",$R2889*$S2889)</f>
        <v/>
      </c>
    </row>
    <row r="2890">
      <c r="A2890" s="20">
        <f>Тех_Движение!$A$2887</f>
        <v/>
      </c>
      <c r="B2890" s="20">
        <f>IF(Тех_Движение!$F$2887&gt;0,Тех_Движение!$I$2887,"")</f>
        <v/>
      </c>
      <c r="C2890" s="20">
        <f>IF($B2890="","",Тех_Движение!$D$2887)</f>
        <v/>
      </c>
      <c r="D2890" s="42">
        <f>IF($B2890="","",Тех_Движение!$B$2887)</f>
        <v/>
      </c>
      <c r="E2890" s="54">
        <f>IF($B2890="","",Тех_Движение!$F$2887)</f>
        <v/>
      </c>
      <c r="F2890" s="54">
        <f>IF($B2890="","",SUMIFS($E$5:$E2889,$C$5:$C2889,$C2890))</f>
        <v/>
      </c>
      <c r="G2890" s="54">
        <f>IF($B2890="","",MAX(0,$E2890-MAX(0,SUMIFS(Тех_Движение!$G$2:$G$5111,Тех_Движение!$D$2:$D$5111,$C2890,Тех_Движение!$B$2:$B$5111,"&lt;="&amp;Настройки!$B$5-1)-$F2890)))</f>
        <v/>
      </c>
      <c r="H2890" s="54">
        <f>IF($B2890="","",IF(AND($D2890&gt;=Настройки!$B$5,$D2890&lt;=Настройки!$B$6),$E2890,0))</f>
        <v/>
      </c>
      <c r="I2890" s="54">
        <f>IF($B2890="","",$G2890+$H2890-$J2890)</f>
        <v/>
      </c>
      <c r="J2890" s="54">
        <f>IF($B2890="","",MAX(0,$E2890-MAX(0,SUMIFS(Тех_Движение!$G$2:$G$5111,Тех_Движение!$D$2:$D$5111,$C2890,Тех_Движение!$B$2:$B$5111,"&lt;="&amp;Настройки!$B$6)-$F2890)))</f>
        <v/>
      </c>
      <c r="K2890" s="54">
        <f>IF(OR($B2890="",K$3&lt;$D2890+Настройки!$B$7),0,MAX(0,$E2890-MAX(0,SUMIFS(Тех_Движение!$G$2:$G$5111,Тех_Движение!$D$2:$D$5111,$C2890,Тех_Движение!$B$2:$B$5111,"&lt;="&amp;K$3)-$F2890)))</f>
        <v/>
      </c>
      <c r="L2890" s="54">
        <f>IF(OR($B2890="",L$3&lt;$D2890+Настройки!$B$7),0,MAX(0,$E2890-MAX(0,SUMIFS(Тех_Движение!$G$2:$G$5111,Тех_Движение!$D$2:$D$5111,$C2890,Тех_Движение!$B$2:$B$5111,"&lt;="&amp;L$3)-$F2890)))</f>
        <v/>
      </c>
      <c r="M2890" s="54">
        <f>IF(OR($B2890="",M$3&lt;$D2890+Настройки!$B$7),0,MAX(0,$E2890-MAX(0,SUMIFS(Тех_Движение!$G$2:$G$5111,Тех_Движение!$D$2:$D$5111,$C2890,Тех_Движение!$B$2:$B$5111,"&lt;="&amp;M$3)-$F2890)))</f>
        <v/>
      </c>
      <c r="N2890" s="54">
        <f>IF(OR($B2890="",N$3&lt;$D2890+Настройки!$B$7),0,MAX(0,$E2890-MAX(0,SUMIFS(Тех_Движение!$G$2:$G$5111,Тех_Движение!$D$2:$D$5111,$C2890,Тех_Движение!$B$2:$B$5111,"&lt;="&amp;N$3)-$F2890)))</f>
        <v/>
      </c>
      <c r="O2890" s="54">
        <f>IF(OR($B2890="",O$3&lt;$D2890+Настройки!$B$7),0,MAX(0,$E2890-MAX(0,SUMIFS(Тех_Движение!$G$2:$G$5111,Тех_Движение!$D$2:$D$5111,$C2890,Тех_Движение!$B$2:$B$5111,"&lt;="&amp;O$3)-$F2890)))</f>
        <v/>
      </c>
      <c r="P2890" s="54">
        <f>IF(OR($B2890="",P$3&lt;$D2890+Настройки!$B$7),0,MAX(0,$E2890-MAX(0,SUMIFS(Тех_Движение!$G$2:$G$5111,Тех_Движение!$D$2:$D$5111,$C2890,Тех_Движение!$B$2:$B$5111,"&lt;="&amp;P$3)-$F2890)))</f>
        <v/>
      </c>
      <c r="Q2890" s="54">
        <f>IF(OR($B2890="",Q$3&lt;$D2890+Настройки!$B$7),0,MAX(0,$E2890-MAX(0,SUMIFS(Тех_Движение!$G$2:$G$5111,Тех_Движение!$D$2:$D$5111,$C2890,Тех_Движение!$B$2:$B$5111,"&lt;="&amp;Q$3)-$F2890)))</f>
        <v/>
      </c>
      <c r="R2890" s="54">
        <f>IF($B2890="","",SUM($K2890:$Q2890))</f>
        <v/>
      </c>
      <c r="S2890" s="56">
        <f>IF($B2890="","",VLOOKUP($C2890,Настройки!$A$11:$L$17,9,FALSE))</f>
        <v/>
      </c>
      <c r="T2890" s="56">
        <f>IF($B2890="","",$R2890*$S2890)</f>
        <v/>
      </c>
    </row>
    <row r="2891">
      <c r="A2891" s="20">
        <f>Тех_Движение!$A$2888</f>
        <v/>
      </c>
      <c r="B2891" s="20">
        <f>IF(Тех_Движение!$F$2888&gt;0,Тех_Движение!$I$2888,"")</f>
        <v/>
      </c>
      <c r="C2891" s="20">
        <f>IF($B2891="","",Тех_Движение!$D$2888)</f>
        <v/>
      </c>
      <c r="D2891" s="42">
        <f>IF($B2891="","",Тех_Движение!$B$2888)</f>
        <v/>
      </c>
      <c r="E2891" s="54">
        <f>IF($B2891="","",Тех_Движение!$F$2888)</f>
        <v/>
      </c>
      <c r="F2891" s="54">
        <f>IF($B2891="","",SUMIFS($E$5:$E2890,$C$5:$C2890,$C2891))</f>
        <v/>
      </c>
      <c r="G2891" s="54">
        <f>IF($B2891="","",MAX(0,$E2891-MAX(0,SUMIFS(Тех_Движение!$G$2:$G$5111,Тех_Движение!$D$2:$D$5111,$C2891,Тех_Движение!$B$2:$B$5111,"&lt;="&amp;Настройки!$B$5-1)-$F2891)))</f>
        <v/>
      </c>
      <c r="H2891" s="54">
        <f>IF($B2891="","",IF(AND($D2891&gt;=Настройки!$B$5,$D2891&lt;=Настройки!$B$6),$E2891,0))</f>
        <v/>
      </c>
      <c r="I2891" s="54">
        <f>IF($B2891="","",$G2891+$H2891-$J2891)</f>
        <v/>
      </c>
      <c r="J2891" s="54">
        <f>IF($B2891="","",MAX(0,$E2891-MAX(0,SUMIFS(Тех_Движение!$G$2:$G$5111,Тех_Движение!$D$2:$D$5111,$C2891,Тех_Движение!$B$2:$B$5111,"&lt;="&amp;Настройки!$B$6)-$F2891)))</f>
        <v/>
      </c>
      <c r="K2891" s="54">
        <f>IF(OR($B2891="",K$3&lt;$D2891+Настройки!$B$7),0,MAX(0,$E2891-MAX(0,SUMIFS(Тех_Движение!$G$2:$G$5111,Тех_Движение!$D$2:$D$5111,$C2891,Тех_Движение!$B$2:$B$5111,"&lt;="&amp;K$3)-$F2891)))</f>
        <v/>
      </c>
      <c r="L2891" s="54">
        <f>IF(OR($B2891="",L$3&lt;$D2891+Настройки!$B$7),0,MAX(0,$E2891-MAX(0,SUMIFS(Тех_Движение!$G$2:$G$5111,Тех_Движение!$D$2:$D$5111,$C2891,Тех_Движение!$B$2:$B$5111,"&lt;="&amp;L$3)-$F2891)))</f>
        <v/>
      </c>
      <c r="M2891" s="54">
        <f>IF(OR($B2891="",M$3&lt;$D2891+Настройки!$B$7),0,MAX(0,$E2891-MAX(0,SUMIFS(Тех_Движение!$G$2:$G$5111,Тех_Движение!$D$2:$D$5111,$C2891,Тех_Движение!$B$2:$B$5111,"&lt;="&amp;M$3)-$F2891)))</f>
        <v/>
      </c>
      <c r="N2891" s="54">
        <f>IF(OR($B2891="",N$3&lt;$D2891+Настройки!$B$7),0,MAX(0,$E2891-MAX(0,SUMIFS(Тех_Движение!$G$2:$G$5111,Тех_Движение!$D$2:$D$5111,$C2891,Тех_Движение!$B$2:$B$5111,"&lt;="&amp;N$3)-$F2891)))</f>
        <v/>
      </c>
      <c r="O2891" s="54">
        <f>IF(OR($B2891="",O$3&lt;$D2891+Настройки!$B$7),0,MAX(0,$E2891-MAX(0,SUMIFS(Тех_Движение!$G$2:$G$5111,Тех_Движение!$D$2:$D$5111,$C2891,Тех_Движение!$B$2:$B$5111,"&lt;="&amp;O$3)-$F2891)))</f>
        <v/>
      </c>
      <c r="P2891" s="54">
        <f>IF(OR($B2891="",P$3&lt;$D2891+Настройки!$B$7),0,MAX(0,$E2891-MAX(0,SUMIFS(Тех_Движение!$G$2:$G$5111,Тех_Движение!$D$2:$D$5111,$C2891,Тех_Движение!$B$2:$B$5111,"&lt;="&amp;P$3)-$F2891)))</f>
        <v/>
      </c>
      <c r="Q2891" s="54">
        <f>IF(OR($B2891="",Q$3&lt;$D2891+Настройки!$B$7),0,MAX(0,$E2891-MAX(0,SUMIFS(Тех_Движение!$G$2:$G$5111,Тех_Движение!$D$2:$D$5111,$C2891,Тех_Движение!$B$2:$B$5111,"&lt;="&amp;Q$3)-$F2891)))</f>
        <v/>
      </c>
      <c r="R2891" s="54">
        <f>IF($B2891="","",SUM($K2891:$Q2891))</f>
        <v/>
      </c>
      <c r="S2891" s="56">
        <f>IF($B2891="","",VLOOKUP($C2891,Настройки!$A$11:$L$17,9,FALSE))</f>
        <v/>
      </c>
      <c r="T2891" s="56">
        <f>IF($B2891="","",$R2891*$S2891)</f>
        <v/>
      </c>
    </row>
    <row r="2892">
      <c r="A2892" s="20">
        <f>Тех_Движение!$A$2889</f>
        <v/>
      </c>
      <c r="B2892" s="20">
        <f>IF(Тех_Движение!$F$2889&gt;0,Тех_Движение!$I$2889,"")</f>
        <v/>
      </c>
      <c r="C2892" s="20">
        <f>IF($B2892="","",Тех_Движение!$D$2889)</f>
        <v/>
      </c>
      <c r="D2892" s="42">
        <f>IF($B2892="","",Тех_Движение!$B$2889)</f>
        <v/>
      </c>
      <c r="E2892" s="54">
        <f>IF($B2892="","",Тех_Движение!$F$2889)</f>
        <v/>
      </c>
      <c r="F2892" s="54">
        <f>IF($B2892="","",SUMIFS($E$5:$E2891,$C$5:$C2891,$C2892))</f>
        <v/>
      </c>
      <c r="G2892" s="54">
        <f>IF($B2892="","",MAX(0,$E2892-MAX(0,SUMIFS(Тех_Движение!$G$2:$G$5111,Тех_Движение!$D$2:$D$5111,$C2892,Тех_Движение!$B$2:$B$5111,"&lt;="&amp;Настройки!$B$5-1)-$F2892)))</f>
        <v/>
      </c>
      <c r="H2892" s="54">
        <f>IF($B2892="","",IF(AND($D2892&gt;=Настройки!$B$5,$D2892&lt;=Настройки!$B$6),$E2892,0))</f>
        <v/>
      </c>
      <c r="I2892" s="54">
        <f>IF($B2892="","",$G2892+$H2892-$J2892)</f>
        <v/>
      </c>
      <c r="J2892" s="54">
        <f>IF($B2892="","",MAX(0,$E2892-MAX(0,SUMIFS(Тех_Движение!$G$2:$G$5111,Тех_Движение!$D$2:$D$5111,$C2892,Тех_Движение!$B$2:$B$5111,"&lt;="&amp;Настройки!$B$6)-$F2892)))</f>
        <v/>
      </c>
      <c r="K2892" s="54">
        <f>IF(OR($B2892="",K$3&lt;$D2892+Настройки!$B$7),0,MAX(0,$E2892-MAX(0,SUMIFS(Тех_Движение!$G$2:$G$5111,Тех_Движение!$D$2:$D$5111,$C2892,Тех_Движение!$B$2:$B$5111,"&lt;="&amp;K$3)-$F2892)))</f>
        <v/>
      </c>
      <c r="L2892" s="54">
        <f>IF(OR($B2892="",L$3&lt;$D2892+Настройки!$B$7),0,MAX(0,$E2892-MAX(0,SUMIFS(Тех_Движение!$G$2:$G$5111,Тех_Движение!$D$2:$D$5111,$C2892,Тех_Движение!$B$2:$B$5111,"&lt;="&amp;L$3)-$F2892)))</f>
        <v/>
      </c>
      <c r="M2892" s="54">
        <f>IF(OR($B2892="",M$3&lt;$D2892+Настройки!$B$7),0,MAX(0,$E2892-MAX(0,SUMIFS(Тех_Движение!$G$2:$G$5111,Тех_Движение!$D$2:$D$5111,$C2892,Тех_Движение!$B$2:$B$5111,"&lt;="&amp;M$3)-$F2892)))</f>
        <v/>
      </c>
      <c r="N2892" s="54">
        <f>IF(OR($B2892="",N$3&lt;$D2892+Настройки!$B$7),0,MAX(0,$E2892-MAX(0,SUMIFS(Тех_Движение!$G$2:$G$5111,Тех_Движение!$D$2:$D$5111,$C2892,Тех_Движение!$B$2:$B$5111,"&lt;="&amp;N$3)-$F2892)))</f>
        <v/>
      </c>
      <c r="O2892" s="54">
        <f>IF(OR($B2892="",O$3&lt;$D2892+Настройки!$B$7),0,MAX(0,$E2892-MAX(0,SUMIFS(Тех_Движение!$G$2:$G$5111,Тех_Движение!$D$2:$D$5111,$C2892,Тех_Движение!$B$2:$B$5111,"&lt;="&amp;O$3)-$F2892)))</f>
        <v/>
      </c>
      <c r="P2892" s="54">
        <f>IF(OR($B2892="",P$3&lt;$D2892+Настройки!$B$7),0,MAX(0,$E2892-MAX(0,SUMIFS(Тех_Движение!$G$2:$G$5111,Тех_Движение!$D$2:$D$5111,$C2892,Тех_Движение!$B$2:$B$5111,"&lt;="&amp;P$3)-$F2892)))</f>
        <v/>
      </c>
      <c r="Q2892" s="54">
        <f>IF(OR($B2892="",Q$3&lt;$D2892+Настройки!$B$7),0,MAX(0,$E2892-MAX(0,SUMIFS(Тех_Движение!$G$2:$G$5111,Тех_Движение!$D$2:$D$5111,$C2892,Тех_Движение!$B$2:$B$5111,"&lt;="&amp;Q$3)-$F2892)))</f>
        <v/>
      </c>
      <c r="R2892" s="54">
        <f>IF($B2892="","",SUM($K2892:$Q2892))</f>
        <v/>
      </c>
      <c r="S2892" s="56">
        <f>IF($B2892="","",VLOOKUP($C2892,Настройки!$A$11:$L$17,9,FALSE))</f>
        <v/>
      </c>
      <c r="T2892" s="56">
        <f>IF($B2892="","",$R2892*$S2892)</f>
        <v/>
      </c>
    </row>
    <row r="2893">
      <c r="A2893" s="20">
        <f>Тех_Движение!$A$2890</f>
        <v/>
      </c>
      <c r="B2893" s="20">
        <f>IF(Тех_Движение!$F$2890&gt;0,Тех_Движение!$I$2890,"")</f>
        <v/>
      </c>
      <c r="C2893" s="20">
        <f>IF($B2893="","",Тех_Движение!$D$2890)</f>
        <v/>
      </c>
      <c r="D2893" s="42">
        <f>IF($B2893="","",Тех_Движение!$B$2890)</f>
        <v/>
      </c>
      <c r="E2893" s="54">
        <f>IF($B2893="","",Тех_Движение!$F$2890)</f>
        <v/>
      </c>
      <c r="F2893" s="54">
        <f>IF($B2893="","",SUMIFS($E$5:$E2892,$C$5:$C2892,$C2893))</f>
        <v/>
      </c>
      <c r="G2893" s="54">
        <f>IF($B2893="","",MAX(0,$E2893-MAX(0,SUMIFS(Тех_Движение!$G$2:$G$5111,Тех_Движение!$D$2:$D$5111,$C2893,Тех_Движение!$B$2:$B$5111,"&lt;="&amp;Настройки!$B$5-1)-$F2893)))</f>
        <v/>
      </c>
      <c r="H2893" s="54">
        <f>IF($B2893="","",IF(AND($D2893&gt;=Настройки!$B$5,$D2893&lt;=Настройки!$B$6),$E2893,0))</f>
        <v/>
      </c>
      <c r="I2893" s="54">
        <f>IF($B2893="","",$G2893+$H2893-$J2893)</f>
        <v/>
      </c>
      <c r="J2893" s="54">
        <f>IF($B2893="","",MAX(0,$E2893-MAX(0,SUMIFS(Тех_Движение!$G$2:$G$5111,Тех_Движение!$D$2:$D$5111,$C2893,Тех_Движение!$B$2:$B$5111,"&lt;="&amp;Настройки!$B$6)-$F2893)))</f>
        <v/>
      </c>
      <c r="K2893" s="54">
        <f>IF(OR($B2893="",K$3&lt;$D2893+Настройки!$B$7),0,MAX(0,$E2893-MAX(0,SUMIFS(Тех_Движение!$G$2:$G$5111,Тех_Движение!$D$2:$D$5111,$C2893,Тех_Движение!$B$2:$B$5111,"&lt;="&amp;K$3)-$F2893)))</f>
        <v/>
      </c>
      <c r="L2893" s="54">
        <f>IF(OR($B2893="",L$3&lt;$D2893+Настройки!$B$7),0,MAX(0,$E2893-MAX(0,SUMIFS(Тех_Движение!$G$2:$G$5111,Тех_Движение!$D$2:$D$5111,$C2893,Тех_Движение!$B$2:$B$5111,"&lt;="&amp;L$3)-$F2893)))</f>
        <v/>
      </c>
      <c r="M2893" s="54">
        <f>IF(OR($B2893="",M$3&lt;$D2893+Настройки!$B$7),0,MAX(0,$E2893-MAX(0,SUMIFS(Тех_Движение!$G$2:$G$5111,Тех_Движение!$D$2:$D$5111,$C2893,Тех_Движение!$B$2:$B$5111,"&lt;="&amp;M$3)-$F2893)))</f>
        <v/>
      </c>
      <c r="N2893" s="54">
        <f>IF(OR($B2893="",N$3&lt;$D2893+Настройки!$B$7),0,MAX(0,$E2893-MAX(0,SUMIFS(Тех_Движение!$G$2:$G$5111,Тех_Движение!$D$2:$D$5111,$C2893,Тех_Движение!$B$2:$B$5111,"&lt;="&amp;N$3)-$F2893)))</f>
        <v/>
      </c>
      <c r="O2893" s="54">
        <f>IF(OR($B2893="",O$3&lt;$D2893+Настройки!$B$7),0,MAX(0,$E2893-MAX(0,SUMIFS(Тех_Движение!$G$2:$G$5111,Тех_Движение!$D$2:$D$5111,$C2893,Тех_Движение!$B$2:$B$5111,"&lt;="&amp;O$3)-$F2893)))</f>
        <v/>
      </c>
      <c r="P2893" s="54">
        <f>IF(OR($B2893="",P$3&lt;$D2893+Настройки!$B$7),0,MAX(0,$E2893-MAX(0,SUMIFS(Тех_Движение!$G$2:$G$5111,Тех_Движение!$D$2:$D$5111,$C2893,Тех_Движение!$B$2:$B$5111,"&lt;="&amp;P$3)-$F2893)))</f>
        <v/>
      </c>
      <c r="Q2893" s="54">
        <f>IF(OR($B2893="",Q$3&lt;$D2893+Настройки!$B$7),0,MAX(0,$E2893-MAX(0,SUMIFS(Тех_Движение!$G$2:$G$5111,Тех_Движение!$D$2:$D$5111,$C2893,Тех_Движение!$B$2:$B$5111,"&lt;="&amp;Q$3)-$F2893)))</f>
        <v/>
      </c>
      <c r="R2893" s="54">
        <f>IF($B2893="","",SUM($K2893:$Q2893))</f>
        <v/>
      </c>
      <c r="S2893" s="56">
        <f>IF($B2893="","",VLOOKUP($C2893,Настройки!$A$11:$L$17,9,FALSE))</f>
        <v/>
      </c>
      <c r="T2893" s="56">
        <f>IF($B2893="","",$R2893*$S2893)</f>
        <v/>
      </c>
    </row>
    <row r="2894">
      <c r="A2894" s="20">
        <f>Тех_Движение!$A$2891</f>
        <v/>
      </c>
      <c r="B2894" s="20">
        <f>IF(Тех_Движение!$F$2891&gt;0,Тех_Движение!$I$2891,"")</f>
        <v/>
      </c>
      <c r="C2894" s="20">
        <f>IF($B2894="","",Тех_Движение!$D$2891)</f>
        <v/>
      </c>
      <c r="D2894" s="42">
        <f>IF($B2894="","",Тех_Движение!$B$2891)</f>
        <v/>
      </c>
      <c r="E2894" s="54">
        <f>IF($B2894="","",Тех_Движение!$F$2891)</f>
        <v/>
      </c>
      <c r="F2894" s="54">
        <f>IF($B2894="","",SUMIFS($E$5:$E2893,$C$5:$C2893,$C2894))</f>
        <v/>
      </c>
      <c r="G2894" s="54">
        <f>IF($B2894="","",MAX(0,$E2894-MAX(0,SUMIFS(Тех_Движение!$G$2:$G$5111,Тех_Движение!$D$2:$D$5111,$C2894,Тех_Движение!$B$2:$B$5111,"&lt;="&amp;Настройки!$B$5-1)-$F2894)))</f>
        <v/>
      </c>
      <c r="H2894" s="54">
        <f>IF($B2894="","",IF(AND($D2894&gt;=Настройки!$B$5,$D2894&lt;=Настройки!$B$6),$E2894,0))</f>
        <v/>
      </c>
      <c r="I2894" s="54">
        <f>IF($B2894="","",$G2894+$H2894-$J2894)</f>
        <v/>
      </c>
      <c r="J2894" s="54">
        <f>IF($B2894="","",MAX(0,$E2894-MAX(0,SUMIFS(Тех_Движение!$G$2:$G$5111,Тех_Движение!$D$2:$D$5111,$C2894,Тех_Движение!$B$2:$B$5111,"&lt;="&amp;Настройки!$B$6)-$F2894)))</f>
        <v/>
      </c>
      <c r="K2894" s="54">
        <f>IF(OR($B2894="",K$3&lt;$D2894+Настройки!$B$7),0,MAX(0,$E2894-MAX(0,SUMIFS(Тех_Движение!$G$2:$G$5111,Тех_Движение!$D$2:$D$5111,$C2894,Тех_Движение!$B$2:$B$5111,"&lt;="&amp;K$3)-$F2894)))</f>
        <v/>
      </c>
      <c r="L2894" s="54">
        <f>IF(OR($B2894="",L$3&lt;$D2894+Настройки!$B$7),0,MAX(0,$E2894-MAX(0,SUMIFS(Тех_Движение!$G$2:$G$5111,Тех_Движение!$D$2:$D$5111,$C2894,Тех_Движение!$B$2:$B$5111,"&lt;="&amp;L$3)-$F2894)))</f>
        <v/>
      </c>
      <c r="M2894" s="54">
        <f>IF(OR($B2894="",M$3&lt;$D2894+Настройки!$B$7),0,MAX(0,$E2894-MAX(0,SUMIFS(Тех_Движение!$G$2:$G$5111,Тех_Движение!$D$2:$D$5111,$C2894,Тех_Движение!$B$2:$B$5111,"&lt;="&amp;M$3)-$F2894)))</f>
        <v/>
      </c>
      <c r="N2894" s="54">
        <f>IF(OR($B2894="",N$3&lt;$D2894+Настройки!$B$7),0,MAX(0,$E2894-MAX(0,SUMIFS(Тех_Движение!$G$2:$G$5111,Тех_Движение!$D$2:$D$5111,$C2894,Тех_Движение!$B$2:$B$5111,"&lt;="&amp;N$3)-$F2894)))</f>
        <v/>
      </c>
      <c r="O2894" s="54">
        <f>IF(OR($B2894="",O$3&lt;$D2894+Настройки!$B$7),0,MAX(0,$E2894-MAX(0,SUMIFS(Тех_Движение!$G$2:$G$5111,Тех_Движение!$D$2:$D$5111,$C2894,Тех_Движение!$B$2:$B$5111,"&lt;="&amp;O$3)-$F2894)))</f>
        <v/>
      </c>
      <c r="P2894" s="54">
        <f>IF(OR($B2894="",P$3&lt;$D2894+Настройки!$B$7),0,MAX(0,$E2894-MAX(0,SUMIFS(Тех_Движение!$G$2:$G$5111,Тех_Движение!$D$2:$D$5111,$C2894,Тех_Движение!$B$2:$B$5111,"&lt;="&amp;P$3)-$F2894)))</f>
        <v/>
      </c>
      <c r="Q2894" s="54">
        <f>IF(OR($B2894="",Q$3&lt;$D2894+Настройки!$B$7),0,MAX(0,$E2894-MAX(0,SUMIFS(Тех_Движение!$G$2:$G$5111,Тех_Движение!$D$2:$D$5111,$C2894,Тех_Движение!$B$2:$B$5111,"&lt;="&amp;Q$3)-$F2894)))</f>
        <v/>
      </c>
      <c r="R2894" s="54">
        <f>IF($B2894="","",SUM($K2894:$Q2894))</f>
        <v/>
      </c>
      <c r="S2894" s="56">
        <f>IF($B2894="","",VLOOKUP($C2894,Настройки!$A$11:$L$17,9,FALSE))</f>
        <v/>
      </c>
      <c r="T2894" s="56">
        <f>IF($B2894="","",$R2894*$S2894)</f>
        <v/>
      </c>
    </row>
    <row r="2895">
      <c r="A2895" s="20">
        <f>Тех_Движение!$A$2892</f>
        <v/>
      </c>
      <c r="B2895" s="20">
        <f>IF(Тех_Движение!$F$2892&gt;0,Тех_Движение!$I$2892,"")</f>
        <v/>
      </c>
      <c r="C2895" s="20">
        <f>IF($B2895="","",Тех_Движение!$D$2892)</f>
        <v/>
      </c>
      <c r="D2895" s="42">
        <f>IF($B2895="","",Тех_Движение!$B$2892)</f>
        <v/>
      </c>
      <c r="E2895" s="54">
        <f>IF($B2895="","",Тех_Движение!$F$2892)</f>
        <v/>
      </c>
      <c r="F2895" s="54">
        <f>IF($B2895="","",SUMIFS($E$5:$E2894,$C$5:$C2894,$C2895))</f>
        <v/>
      </c>
      <c r="G2895" s="54">
        <f>IF($B2895="","",MAX(0,$E2895-MAX(0,SUMIFS(Тех_Движение!$G$2:$G$5111,Тех_Движение!$D$2:$D$5111,$C2895,Тех_Движение!$B$2:$B$5111,"&lt;="&amp;Настройки!$B$5-1)-$F2895)))</f>
        <v/>
      </c>
      <c r="H2895" s="54">
        <f>IF($B2895="","",IF(AND($D2895&gt;=Настройки!$B$5,$D2895&lt;=Настройки!$B$6),$E2895,0))</f>
        <v/>
      </c>
      <c r="I2895" s="54">
        <f>IF($B2895="","",$G2895+$H2895-$J2895)</f>
        <v/>
      </c>
      <c r="J2895" s="54">
        <f>IF($B2895="","",MAX(0,$E2895-MAX(0,SUMIFS(Тех_Движение!$G$2:$G$5111,Тех_Движение!$D$2:$D$5111,$C2895,Тех_Движение!$B$2:$B$5111,"&lt;="&amp;Настройки!$B$6)-$F2895)))</f>
        <v/>
      </c>
      <c r="K2895" s="54">
        <f>IF(OR($B2895="",K$3&lt;$D2895+Настройки!$B$7),0,MAX(0,$E2895-MAX(0,SUMIFS(Тех_Движение!$G$2:$G$5111,Тех_Движение!$D$2:$D$5111,$C2895,Тех_Движение!$B$2:$B$5111,"&lt;="&amp;K$3)-$F2895)))</f>
        <v/>
      </c>
      <c r="L2895" s="54">
        <f>IF(OR($B2895="",L$3&lt;$D2895+Настройки!$B$7),0,MAX(0,$E2895-MAX(0,SUMIFS(Тех_Движение!$G$2:$G$5111,Тех_Движение!$D$2:$D$5111,$C2895,Тех_Движение!$B$2:$B$5111,"&lt;="&amp;L$3)-$F2895)))</f>
        <v/>
      </c>
      <c r="M2895" s="54">
        <f>IF(OR($B2895="",M$3&lt;$D2895+Настройки!$B$7),0,MAX(0,$E2895-MAX(0,SUMIFS(Тех_Движение!$G$2:$G$5111,Тех_Движение!$D$2:$D$5111,$C2895,Тех_Движение!$B$2:$B$5111,"&lt;="&amp;M$3)-$F2895)))</f>
        <v/>
      </c>
      <c r="N2895" s="54">
        <f>IF(OR($B2895="",N$3&lt;$D2895+Настройки!$B$7),0,MAX(0,$E2895-MAX(0,SUMIFS(Тех_Движение!$G$2:$G$5111,Тех_Движение!$D$2:$D$5111,$C2895,Тех_Движение!$B$2:$B$5111,"&lt;="&amp;N$3)-$F2895)))</f>
        <v/>
      </c>
      <c r="O2895" s="54">
        <f>IF(OR($B2895="",O$3&lt;$D2895+Настройки!$B$7),0,MAX(0,$E2895-MAX(0,SUMIFS(Тех_Движение!$G$2:$G$5111,Тех_Движение!$D$2:$D$5111,$C2895,Тех_Движение!$B$2:$B$5111,"&lt;="&amp;O$3)-$F2895)))</f>
        <v/>
      </c>
      <c r="P2895" s="54">
        <f>IF(OR($B2895="",P$3&lt;$D2895+Настройки!$B$7),0,MAX(0,$E2895-MAX(0,SUMIFS(Тех_Движение!$G$2:$G$5111,Тех_Движение!$D$2:$D$5111,$C2895,Тех_Движение!$B$2:$B$5111,"&lt;="&amp;P$3)-$F2895)))</f>
        <v/>
      </c>
      <c r="Q2895" s="54">
        <f>IF(OR($B2895="",Q$3&lt;$D2895+Настройки!$B$7),0,MAX(0,$E2895-MAX(0,SUMIFS(Тех_Движение!$G$2:$G$5111,Тех_Движение!$D$2:$D$5111,$C2895,Тех_Движение!$B$2:$B$5111,"&lt;="&amp;Q$3)-$F2895)))</f>
        <v/>
      </c>
      <c r="R2895" s="54">
        <f>IF($B2895="","",SUM($K2895:$Q2895))</f>
        <v/>
      </c>
      <c r="S2895" s="56">
        <f>IF($B2895="","",VLOOKUP($C2895,Настройки!$A$11:$L$17,9,FALSE))</f>
        <v/>
      </c>
      <c r="T2895" s="56">
        <f>IF($B2895="","",$R2895*$S2895)</f>
        <v/>
      </c>
    </row>
    <row r="2896">
      <c r="A2896" s="20">
        <f>Тех_Движение!$A$2893</f>
        <v/>
      </c>
      <c r="B2896" s="20">
        <f>IF(Тех_Движение!$F$2893&gt;0,Тех_Движение!$I$2893,"")</f>
        <v/>
      </c>
      <c r="C2896" s="20">
        <f>IF($B2896="","",Тех_Движение!$D$2893)</f>
        <v/>
      </c>
      <c r="D2896" s="42">
        <f>IF($B2896="","",Тех_Движение!$B$2893)</f>
        <v/>
      </c>
      <c r="E2896" s="54">
        <f>IF($B2896="","",Тех_Движение!$F$2893)</f>
        <v/>
      </c>
      <c r="F2896" s="54">
        <f>IF($B2896="","",SUMIFS($E$5:$E2895,$C$5:$C2895,$C2896))</f>
        <v/>
      </c>
      <c r="G2896" s="54">
        <f>IF($B2896="","",MAX(0,$E2896-MAX(0,SUMIFS(Тех_Движение!$G$2:$G$5111,Тех_Движение!$D$2:$D$5111,$C2896,Тех_Движение!$B$2:$B$5111,"&lt;="&amp;Настройки!$B$5-1)-$F2896)))</f>
        <v/>
      </c>
      <c r="H2896" s="54">
        <f>IF($B2896="","",IF(AND($D2896&gt;=Настройки!$B$5,$D2896&lt;=Настройки!$B$6),$E2896,0))</f>
        <v/>
      </c>
      <c r="I2896" s="54">
        <f>IF($B2896="","",$G2896+$H2896-$J2896)</f>
        <v/>
      </c>
      <c r="J2896" s="54">
        <f>IF($B2896="","",MAX(0,$E2896-MAX(0,SUMIFS(Тех_Движение!$G$2:$G$5111,Тех_Движение!$D$2:$D$5111,$C2896,Тех_Движение!$B$2:$B$5111,"&lt;="&amp;Настройки!$B$6)-$F2896)))</f>
        <v/>
      </c>
      <c r="K2896" s="54">
        <f>IF(OR($B2896="",K$3&lt;$D2896+Настройки!$B$7),0,MAX(0,$E2896-MAX(0,SUMIFS(Тех_Движение!$G$2:$G$5111,Тех_Движение!$D$2:$D$5111,$C2896,Тех_Движение!$B$2:$B$5111,"&lt;="&amp;K$3)-$F2896)))</f>
        <v/>
      </c>
      <c r="L2896" s="54">
        <f>IF(OR($B2896="",L$3&lt;$D2896+Настройки!$B$7),0,MAX(0,$E2896-MAX(0,SUMIFS(Тех_Движение!$G$2:$G$5111,Тех_Движение!$D$2:$D$5111,$C2896,Тех_Движение!$B$2:$B$5111,"&lt;="&amp;L$3)-$F2896)))</f>
        <v/>
      </c>
      <c r="M2896" s="54">
        <f>IF(OR($B2896="",M$3&lt;$D2896+Настройки!$B$7),0,MAX(0,$E2896-MAX(0,SUMIFS(Тех_Движение!$G$2:$G$5111,Тех_Движение!$D$2:$D$5111,$C2896,Тех_Движение!$B$2:$B$5111,"&lt;="&amp;M$3)-$F2896)))</f>
        <v/>
      </c>
      <c r="N2896" s="54">
        <f>IF(OR($B2896="",N$3&lt;$D2896+Настройки!$B$7),0,MAX(0,$E2896-MAX(0,SUMIFS(Тех_Движение!$G$2:$G$5111,Тех_Движение!$D$2:$D$5111,$C2896,Тех_Движение!$B$2:$B$5111,"&lt;="&amp;N$3)-$F2896)))</f>
        <v/>
      </c>
      <c r="O2896" s="54">
        <f>IF(OR($B2896="",O$3&lt;$D2896+Настройки!$B$7),0,MAX(0,$E2896-MAX(0,SUMIFS(Тех_Движение!$G$2:$G$5111,Тех_Движение!$D$2:$D$5111,$C2896,Тех_Движение!$B$2:$B$5111,"&lt;="&amp;O$3)-$F2896)))</f>
        <v/>
      </c>
      <c r="P2896" s="54">
        <f>IF(OR($B2896="",P$3&lt;$D2896+Настройки!$B$7),0,MAX(0,$E2896-MAX(0,SUMIFS(Тех_Движение!$G$2:$G$5111,Тех_Движение!$D$2:$D$5111,$C2896,Тех_Движение!$B$2:$B$5111,"&lt;="&amp;P$3)-$F2896)))</f>
        <v/>
      </c>
      <c r="Q2896" s="54">
        <f>IF(OR($B2896="",Q$3&lt;$D2896+Настройки!$B$7),0,MAX(0,$E2896-MAX(0,SUMIFS(Тех_Движение!$G$2:$G$5111,Тех_Движение!$D$2:$D$5111,$C2896,Тех_Движение!$B$2:$B$5111,"&lt;="&amp;Q$3)-$F2896)))</f>
        <v/>
      </c>
      <c r="R2896" s="54">
        <f>IF($B2896="","",SUM($K2896:$Q2896))</f>
        <v/>
      </c>
      <c r="S2896" s="56">
        <f>IF($B2896="","",VLOOKUP($C2896,Настройки!$A$11:$L$17,9,FALSE))</f>
        <v/>
      </c>
      <c r="T2896" s="56">
        <f>IF($B2896="","",$R2896*$S2896)</f>
        <v/>
      </c>
    </row>
    <row r="2897">
      <c r="A2897" s="20">
        <f>Тех_Движение!$A$2894</f>
        <v/>
      </c>
      <c r="B2897" s="20">
        <f>IF(Тех_Движение!$F$2894&gt;0,Тех_Движение!$I$2894,"")</f>
        <v/>
      </c>
      <c r="C2897" s="20">
        <f>IF($B2897="","",Тех_Движение!$D$2894)</f>
        <v/>
      </c>
      <c r="D2897" s="42">
        <f>IF($B2897="","",Тех_Движение!$B$2894)</f>
        <v/>
      </c>
      <c r="E2897" s="54">
        <f>IF($B2897="","",Тех_Движение!$F$2894)</f>
        <v/>
      </c>
      <c r="F2897" s="54">
        <f>IF($B2897="","",SUMIFS($E$5:$E2896,$C$5:$C2896,$C2897))</f>
        <v/>
      </c>
      <c r="G2897" s="54">
        <f>IF($B2897="","",MAX(0,$E2897-MAX(0,SUMIFS(Тех_Движение!$G$2:$G$5111,Тех_Движение!$D$2:$D$5111,$C2897,Тех_Движение!$B$2:$B$5111,"&lt;="&amp;Настройки!$B$5-1)-$F2897)))</f>
        <v/>
      </c>
      <c r="H2897" s="54">
        <f>IF($B2897="","",IF(AND($D2897&gt;=Настройки!$B$5,$D2897&lt;=Настройки!$B$6),$E2897,0))</f>
        <v/>
      </c>
      <c r="I2897" s="54">
        <f>IF($B2897="","",$G2897+$H2897-$J2897)</f>
        <v/>
      </c>
      <c r="J2897" s="54">
        <f>IF($B2897="","",MAX(0,$E2897-MAX(0,SUMIFS(Тех_Движение!$G$2:$G$5111,Тех_Движение!$D$2:$D$5111,$C2897,Тех_Движение!$B$2:$B$5111,"&lt;="&amp;Настройки!$B$6)-$F2897)))</f>
        <v/>
      </c>
      <c r="K2897" s="54">
        <f>IF(OR($B2897="",K$3&lt;$D2897+Настройки!$B$7),0,MAX(0,$E2897-MAX(0,SUMIFS(Тех_Движение!$G$2:$G$5111,Тех_Движение!$D$2:$D$5111,$C2897,Тех_Движение!$B$2:$B$5111,"&lt;="&amp;K$3)-$F2897)))</f>
        <v/>
      </c>
      <c r="L2897" s="54">
        <f>IF(OR($B2897="",L$3&lt;$D2897+Настройки!$B$7),0,MAX(0,$E2897-MAX(0,SUMIFS(Тех_Движение!$G$2:$G$5111,Тех_Движение!$D$2:$D$5111,$C2897,Тех_Движение!$B$2:$B$5111,"&lt;="&amp;L$3)-$F2897)))</f>
        <v/>
      </c>
      <c r="M2897" s="54">
        <f>IF(OR($B2897="",M$3&lt;$D2897+Настройки!$B$7),0,MAX(0,$E2897-MAX(0,SUMIFS(Тех_Движение!$G$2:$G$5111,Тех_Движение!$D$2:$D$5111,$C2897,Тех_Движение!$B$2:$B$5111,"&lt;="&amp;M$3)-$F2897)))</f>
        <v/>
      </c>
      <c r="N2897" s="54">
        <f>IF(OR($B2897="",N$3&lt;$D2897+Настройки!$B$7),0,MAX(0,$E2897-MAX(0,SUMIFS(Тех_Движение!$G$2:$G$5111,Тех_Движение!$D$2:$D$5111,$C2897,Тех_Движение!$B$2:$B$5111,"&lt;="&amp;N$3)-$F2897)))</f>
        <v/>
      </c>
      <c r="O2897" s="54">
        <f>IF(OR($B2897="",O$3&lt;$D2897+Настройки!$B$7),0,MAX(0,$E2897-MAX(0,SUMIFS(Тех_Движение!$G$2:$G$5111,Тех_Движение!$D$2:$D$5111,$C2897,Тех_Движение!$B$2:$B$5111,"&lt;="&amp;O$3)-$F2897)))</f>
        <v/>
      </c>
      <c r="P2897" s="54">
        <f>IF(OR($B2897="",P$3&lt;$D2897+Настройки!$B$7),0,MAX(0,$E2897-MAX(0,SUMIFS(Тех_Движение!$G$2:$G$5111,Тех_Движение!$D$2:$D$5111,$C2897,Тех_Движение!$B$2:$B$5111,"&lt;="&amp;P$3)-$F2897)))</f>
        <v/>
      </c>
      <c r="Q2897" s="54">
        <f>IF(OR($B2897="",Q$3&lt;$D2897+Настройки!$B$7),0,MAX(0,$E2897-MAX(0,SUMIFS(Тех_Движение!$G$2:$G$5111,Тех_Движение!$D$2:$D$5111,$C2897,Тех_Движение!$B$2:$B$5111,"&lt;="&amp;Q$3)-$F2897)))</f>
        <v/>
      </c>
      <c r="R2897" s="54">
        <f>IF($B2897="","",SUM($K2897:$Q2897))</f>
        <v/>
      </c>
      <c r="S2897" s="56">
        <f>IF($B2897="","",VLOOKUP($C2897,Настройки!$A$11:$L$17,9,FALSE))</f>
        <v/>
      </c>
      <c r="T2897" s="56">
        <f>IF($B2897="","",$R2897*$S2897)</f>
        <v/>
      </c>
    </row>
    <row r="2898">
      <c r="A2898" s="20">
        <f>Тех_Движение!$A$2895</f>
        <v/>
      </c>
      <c r="B2898" s="20">
        <f>IF(Тех_Движение!$F$2895&gt;0,Тех_Движение!$I$2895,"")</f>
        <v/>
      </c>
      <c r="C2898" s="20">
        <f>IF($B2898="","",Тех_Движение!$D$2895)</f>
        <v/>
      </c>
      <c r="D2898" s="42">
        <f>IF($B2898="","",Тех_Движение!$B$2895)</f>
        <v/>
      </c>
      <c r="E2898" s="54">
        <f>IF($B2898="","",Тех_Движение!$F$2895)</f>
        <v/>
      </c>
      <c r="F2898" s="54">
        <f>IF($B2898="","",SUMIFS($E$5:$E2897,$C$5:$C2897,$C2898))</f>
        <v/>
      </c>
      <c r="G2898" s="54">
        <f>IF($B2898="","",MAX(0,$E2898-MAX(0,SUMIFS(Тех_Движение!$G$2:$G$5111,Тех_Движение!$D$2:$D$5111,$C2898,Тех_Движение!$B$2:$B$5111,"&lt;="&amp;Настройки!$B$5-1)-$F2898)))</f>
        <v/>
      </c>
      <c r="H2898" s="54">
        <f>IF($B2898="","",IF(AND($D2898&gt;=Настройки!$B$5,$D2898&lt;=Настройки!$B$6),$E2898,0))</f>
        <v/>
      </c>
      <c r="I2898" s="54">
        <f>IF($B2898="","",$G2898+$H2898-$J2898)</f>
        <v/>
      </c>
      <c r="J2898" s="54">
        <f>IF($B2898="","",MAX(0,$E2898-MAX(0,SUMIFS(Тех_Движение!$G$2:$G$5111,Тех_Движение!$D$2:$D$5111,$C2898,Тех_Движение!$B$2:$B$5111,"&lt;="&amp;Настройки!$B$6)-$F2898)))</f>
        <v/>
      </c>
      <c r="K2898" s="54">
        <f>IF(OR($B2898="",K$3&lt;$D2898+Настройки!$B$7),0,MAX(0,$E2898-MAX(0,SUMIFS(Тех_Движение!$G$2:$G$5111,Тех_Движение!$D$2:$D$5111,$C2898,Тех_Движение!$B$2:$B$5111,"&lt;="&amp;K$3)-$F2898)))</f>
        <v/>
      </c>
      <c r="L2898" s="54">
        <f>IF(OR($B2898="",L$3&lt;$D2898+Настройки!$B$7),0,MAX(0,$E2898-MAX(0,SUMIFS(Тех_Движение!$G$2:$G$5111,Тех_Движение!$D$2:$D$5111,$C2898,Тех_Движение!$B$2:$B$5111,"&lt;="&amp;L$3)-$F2898)))</f>
        <v/>
      </c>
      <c r="M2898" s="54">
        <f>IF(OR($B2898="",M$3&lt;$D2898+Настройки!$B$7),0,MAX(0,$E2898-MAX(0,SUMIFS(Тех_Движение!$G$2:$G$5111,Тех_Движение!$D$2:$D$5111,$C2898,Тех_Движение!$B$2:$B$5111,"&lt;="&amp;M$3)-$F2898)))</f>
        <v/>
      </c>
      <c r="N2898" s="54">
        <f>IF(OR($B2898="",N$3&lt;$D2898+Настройки!$B$7),0,MAX(0,$E2898-MAX(0,SUMIFS(Тех_Движение!$G$2:$G$5111,Тех_Движение!$D$2:$D$5111,$C2898,Тех_Движение!$B$2:$B$5111,"&lt;="&amp;N$3)-$F2898)))</f>
        <v/>
      </c>
      <c r="O2898" s="54">
        <f>IF(OR($B2898="",O$3&lt;$D2898+Настройки!$B$7),0,MAX(0,$E2898-MAX(0,SUMIFS(Тех_Движение!$G$2:$G$5111,Тех_Движение!$D$2:$D$5111,$C2898,Тех_Движение!$B$2:$B$5111,"&lt;="&amp;O$3)-$F2898)))</f>
        <v/>
      </c>
      <c r="P2898" s="54">
        <f>IF(OR($B2898="",P$3&lt;$D2898+Настройки!$B$7),0,MAX(0,$E2898-MAX(0,SUMIFS(Тех_Движение!$G$2:$G$5111,Тех_Движение!$D$2:$D$5111,$C2898,Тех_Движение!$B$2:$B$5111,"&lt;="&amp;P$3)-$F2898)))</f>
        <v/>
      </c>
      <c r="Q2898" s="54">
        <f>IF(OR($B2898="",Q$3&lt;$D2898+Настройки!$B$7),0,MAX(0,$E2898-MAX(0,SUMIFS(Тех_Движение!$G$2:$G$5111,Тех_Движение!$D$2:$D$5111,$C2898,Тех_Движение!$B$2:$B$5111,"&lt;="&amp;Q$3)-$F2898)))</f>
        <v/>
      </c>
      <c r="R2898" s="54">
        <f>IF($B2898="","",SUM($K2898:$Q2898))</f>
        <v/>
      </c>
      <c r="S2898" s="56">
        <f>IF($B2898="","",VLOOKUP($C2898,Настройки!$A$11:$L$17,9,FALSE))</f>
        <v/>
      </c>
      <c r="T2898" s="56">
        <f>IF($B2898="","",$R2898*$S2898)</f>
        <v/>
      </c>
    </row>
    <row r="2899">
      <c r="A2899" s="20">
        <f>Тех_Движение!$A$2896</f>
        <v/>
      </c>
      <c r="B2899" s="20">
        <f>IF(Тех_Движение!$F$2896&gt;0,Тех_Движение!$I$2896,"")</f>
        <v/>
      </c>
      <c r="C2899" s="20">
        <f>IF($B2899="","",Тех_Движение!$D$2896)</f>
        <v/>
      </c>
      <c r="D2899" s="42">
        <f>IF($B2899="","",Тех_Движение!$B$2896)</f>
        <v/>
      </c>
      <c r="E2899" s="54">
        <f>IF($B2899="","",Тех_Движение!$F$2896)</f>
        <v/>
      </c>
      <c r="F2899" s="54">
        <f>IF($B2899="","",SUMIFS($E$5:$E2898,$C$5:$C2898,$C2899))</f>
        <v/>
      </c>
      <c r="G2899" s="54">
        <f>IF($B2899="","",MAX(0,$E2899-MAX(0,SUMIFS(Тех_Движение!$G$2:$G$5111,Тех_Движение!$D$2:$D$5111,$C2899,Тех_Движение!$B$2:$B$5111,"&lt;="&amp;Настройки!$B$5-1)-$F2899)))</f>
        <v/>
      </c>
      <c r="H2899" s="54">
        <f>IF($B2899="","",IF(AND($D2899&gt;=Настройки!$B$5,$D2899&lt;=Настройки!$B$6),$E2899,0))</f>
        <v/>
      </c>
      <c r="I2899" s="54">
        <f>IF($B2899="","",$G2899+$H2899-$J2899)</f>
        <v/>
      </c>
      <c r="J2899" s="54">
        <f>IF($B2899="","",MAX(0,$E2899-MAX(0,SUMIFS(Тех_Движение!$G$2:$G$5111,Тех_Движение!$D$2:$D$5111,$C2899,Тех_Движение!$B$2:$B$5111,"&lt;="&amp;Настройки!$B$6)-$F2899)))</f>
        <v/>
      </c>
      <c r="K2899" s="54">
        <f>IF(OR($B2899="",K$3&lt;$D2899+Настройки!$B$7),0,MAX(0,$E2899-MAX(0,SUMIFS(Тех_Движение!$G$2:$G$5111,Тех_Движение!$D$2:$D$5111,$C2899,Тех_Движение!$B$2:$B$5111,"&lt;="&amp;K$3)-$F2899)))</f>
        <v/>
      </c>
      <c r="L2899" s="54">
        <f>IF(OR($B2899="",L$3&lt;$D2899+Настройки!$B$7),0,MAX(0,$E2899-MAX(0,SUMIFS(Тех_Движение!$G$2:$G$5111,Тех_Движение!$D$2:$D$5111,$C2899,Тех_Движение!$B$2:$B$5111,"&lt;="&amp;L$3)-$F2899)))</f>
        <v/>
      </c>
      <c r="M2899" s="54">
        <f>IF(OR($B2899="",M$3&lt;$D2899+Настройки!$B$7),0,MAX(0,$E2899-MAX(0,SUMIFS(Тех_Движение!$G$2:$G$5111,Тех_Движение!$D$2:$D$5111,$C2899,Тех_Движение!$B$2:$B$5111,"&lt;="&amp;M$3)-$F2899)))</f>
        <v/>
      </c>
      <c r="N2899" s="54">
        <f>IF(OR($B2899="",N$3&lt;$D2899+Настройки!$B$7),0,MAX(0,$E2899-MAX(0,SUMIFS(Тех_Движение!$G$2:$G$5111,Тех_Движение!$D$2:$D$5111,$C2899,Тех_Движение!$B$2:$B$5111,"&lt;="&amp;N$3)-$F2899)))</f>
        <v/>
      </c>
      <c r="O2899" s="54">
        <f>IF(OR($B2899="",O$3&lt;$D2899+Настройки!$B$7),0,MAX(0,$E2899-MAX(0,SUMIFS(Тех_Движение!$G$2:$G$5111,Тех_Движение!$D$2:$D$5111,$C2899,Тех_Движение!$B$2:$B$5111,"&lt;="&amp;O$3)-$F2899)))</f>
        <v/>
      </c>
      <c r="P2899" s="54">
        <f>IF(OR($B2899="",P$3&lt;$D2899+Настройки!$B$7),0,MAX(0,$E2899-MAX(0,SUMIFS(Тех_Движение!$G$2:$G$5111,Тех_Движение!$D$2:$D$5111,$C2899,Тех_Движение!$B$2:$B$5111,"&lt;="&amp;P$3)-$F2899)))</f>
        <v/>
      </c>
      <c r="Q2899" s="54">
        <f>IF(OR($B2899="",Q$3&lt;$D2899+Настройки!$B$7),0,MAX(0,$E2899-MAX(0,SUMIFS(Тех_Движение!$G$2:$G$5111,Тех_Движение!$D$2:$D$5111,$C2899,Тех_Движение!$B$2:$B$5111,"&lt;="&amp;Q$3)-$F2899)))</f>
        <v/>
      </c>
      <c r="R2899" s="54">
        <f>IF($B2899="","",SUM($K2899:$Q2899))</f>
        <v/>
      </c>
      <c r="S2899" s="56">
        <f>IF($B2899="","",VLOOKUP($C2899,Настройки!$A$11:$L$17,9,FALSE))</f>
        <v/>
      </c>
      <c r="T2899" s="56">
        <f>IF($B2899="","",$R2899*$S2899)</f>
        <v/>
      </c>
    </row>
    <row r="2900">
      <c r="A2900" s="20">
        <f>Тех_Движение!$A$2897</f>
        <v/>
      </c>
      <c r="B2900" s="20">
        <f>IF(Тех_Движение!$F$2897&gt;0,Тех_Движение!$I$2897,"")</f>
        <v/>
      </c>
      <c r="C2900" s="20">
        <f>IF($B2900="","",Тех_Движение!$D$2897)</f>
        <v/>
      </c>
      <c r="D2900" s="42">
        <f>IF($B2900="","",Тех_Движение!$B$2897)</f>
        <v/>
      </c>
      <c r="E2900" s="54">
        <f>IF($B2900="","",Тех_Движение!$F$2897)</f>
        <v/>
      </c>
      <c r="F2900" s="54">
        <f>IF($B2900="","",SUMIFS($E$5:$E2899,$C$5:$C2899,$C2900))</f>
        <v/>
      </c>
      <c r="G2900" s="54">
        <f>IF($B2900="","",MAX(0,$E2900-MAX(0,SUMIFS(Тех_Движение!$G$2:$G$5111,Тех_Движение!$D$2:$D$5111,$C2900,Тех_Движение!$B$2:$B$5111,"&lt;="&amp;Настройки!$B$5-1)-$F2900)))</f>
        <v/>
      </c>
      <c r="H2900" s="54">
        <f>IF($B2900="","",IF(AND($D2900&gt;=Настройки!$B$5,$D2900&lt;=Настройки!$B$6),$E2900,0))</f>
        <v/>
      </c>
      <c r="I2900" s="54">
        <f>IF($B2900="","",$G2900+$H2900-$J2900)</f>
        <v/>
      </c>
      <c r="J2900" s="54">
        <f>IF($B2900="","",MAX(0,$E2900-MAX(0,SUMIFS(Тех_Движение!$G$2:$G$5111,Тех_Движение!$D$2:$D$5111,$C2900,Тех_Движение!$B$2:$B$5111,"&lt;="&amp;Настройки!$B$6)-$F2900)))</f>
        <v/>
      </c>
      <c r="K2900" s="54">
        <f>IF(OR($B2900="",K$3&lt;$D2900+Настройки!$B$7),0,MAX(0,$E2900-MAX(0,SUMIFS(Тех_Движение!$G$2:$G$5111,Тех_Движение!$D$2:$D$5111,$C2900,Тех_Движение!$B$2:$B$5111,"&lt;="&amp;K$3)-$F2900)))</f>
        <v/>
      </c>
      <c r="L2900" s="54">
        <f>IF(OR($B2900="",L$3&lt;$D2900+Настройки!$B$7),0,MAX(0,$E2900-MAX(0,SUMIFS(Тех_Движение!$G$2:$G$5111,Тех_Движение!$D$2:$D$5111,$C2900,Тех_Движение!$B$2:$B$5111,"&lt;="&amp;L$3)-$F2900)))</f>
        <v/>
      </c>
      <c r="M2900" s="54">
        <f>IF(OR($B2900="",M$3&lt;$D2900+Настройки!$B$7),0,MAX(0,$E2900-MAX(0,SUMIFS(Тех_Движение!$G$2:$G$5111,Тех_Движение!$D$2:$D$5111,$C2900,Тех_Движение!$B$2:$B$5111,"&lt;="&amp;M$3)-$F2900)))</f>
        <v/>
      </c>
      <c r="N2900" s="54">
        <f>IF(OR($B2900="",N$3&lt;$D2900+Настройки!$B$7),0,MAX(0,$E2900-MAX(0,SUMIFS(Тех_Движение!$G$2:$G$5111,Тех_Движение!$D$2:$D$5111,$C2900,Тех_Движение!$B$2:$B$5111,"&lt;="&amp;N$3)-$F2900)))</f>
        <v/>
      </c>
      <c r="O2900" s="54">
        <f>IF(OR($B2900="",O$3&lt;$D2900+Настройки!$B$7),0,MAX(0,$E2900-MAX(0,SUMIFS(Тех_Движение!$G$2:$G$5111,Тех_Движение!$D$2:$D$5111,$C2900,Тех_Движение!$B$2:$B$5111,"&lt;="&amp;O$3)-$F2900)))</f>
        <v/>
      </c>
      <c r="P2900" s="54">
        <f>IF(OR($B2900="",P$3&lt;$D2900+Настройки!$B$7),0,MAX(0,$E2900-MAX(0,SUMIFS(Тех_Движение!$G$2:$G$5111,Тех_Движение!$D$2:$D$5111,$C2900,Тех_Движение!$B$2:$B$5111,"&lt;="&amp;P$3)-$F2900)))</f>
        <v/>
      </c>
      <c r="Q2900" s="54">
        <f>IF(OR($B2900="",Q$3&lt;$D2900+Настройки!$B$7),0,MAX(0,$E2900-MAX(0,SUMIFS(Тех_Движение!$G$2:$G$5111,Тех_Движение!$D$2:$D$5111,$C2900,Тех_Движение!$B$2:$B$5111,"&lt;="&amp;Q$3)-$F2900)))</f>
        <v/>
      </c>
      <c r="R2900" s="54">
        <f>IF($B2900="","",SUM($K2900:$Q2900))</f>
        <v/>
      </c>
      <c r="S2900" s="56">
        <f>IF($B2900="","",VLOOKUP($C2900,Настройки!$A$11:$L$17,9,FALSE))</f>
        <v/>
      </c>
      <c r="T2900" s="56">
        <f>IF($B2900="","",$R2900*$S2900)</f>
        <v/>
      </c>
    </row>
    <row r="2901">
      <c r="A2901" s="20">
        <f>Тех_Движение!$A$2898</f>
        <v/>
      </c>
      <c r="B2901" s="20">
        <f>IF(Тех_Движение!$F$2898&gt;0,Тех_Движение!$I$2898,"")</f>
        <v/>
      </c>
      <c r="C2901" s="20">
        <f>IF($B2901="","",Тех_Движение!$D$2898)</f>
        <v/>
      </c>
      <c r="D2901" s="42">
        <f>IF($B2901="","",Тех_Движение!$B$2898)</f>
        <v/>
      </c>
      <c r="E2901" s="54">
        <f>IF($B2901="","",Тех_Движение!$F$2898)</f>
        <v/>
      </c>
      <c r="F2901" s="54">
        <f>IF($B2901="","",SUMIFS($E$5:$E2900,$C$5:$C2900,$C2901))</f>
        <v/>
      </c>
      <c r="G2901" s="54">
        <f>IF($B2901="","",MAX(0,$E2901-MAX(0,SUMIFS(Тех_Движение!$G$2:$G$5111,Тех_Движение!$D$2:$D$5111,$C2901,Тех_Движение!$B$2:$B$5111,"&lt;="&amp;Настройки!$B$5-1)-$F2901)))</f>
        <v/>
      </c>
      <c r="H2901" s="54">
        <f>IF($B2901="","",IF(AND($D2901&gt;=Настройки!$B$5,$D2901&lt;=Настройки!$B$6),$E2901,0))</f>
        <v/>
      </c>
      <c r="I2901" s="54">
        <f>IF($B2901="","",$G2901+$H2901-$J2901)</f>
        <v/>
      </c>
      <c r="J2901" s="54">
        <f>IF($B2901="","",MAX(0,$E2901-MAX(0,SUMIFS(Тех_Движение!$G$2:$G$5111,Тех_Движение!$D$2:$D$5111,$C2901,Тех_Движение!$B$2:$B$5111,"&lt;="&amp;Настройки!$B$6)-$F2901)))</f>
        <v/>
      </c>
      <c r="K2901" s="54">
        <f>IF(OR($B2901="",K$3&lt;$D2901+Настройки!$B$7),0,MAX(0,$E2901-MAX(0,SUMIFS(Тех_Движение!$G$2:$G$5111,Тех_Движение!$D$2:$D$5111,$C2901,Тех_Движение!$B$2:$B$5111,"&lt;="&amp;K$3)-$F2901)))</f>
        <v/>
      </c>
      <c r="L2901" s="54">
        <f>IF(OR($B2901="",L$3&lt;$D2901+Настройки!$B$7),0,MAX(0,$E2901-MAX(0,SUMIFS(Тех_Движение!$G$2:$G$5111,Тех_Движение!$D$2:$D$5111,$C2901,Тех_Движение!$B$2:$B$5111,"&lt;="&amp;L$3)-$F2901)))</f>
        <v/>
      </c>
      <c r="M2901" s="54">
        <f>IF(OR($B2901="",M$3&lt;$D2901+Настройки!$B$7),0,MAX(0,$E2901-MAX(0,SUMIFS(Тех_Движение!$G$2:$G$5111,Тех_Движение!$D$2:$D$5111,$C2901,Тех_Движение!$B$2:$B$5111,"&lt;="&amp;M$3)-$F2901)))</f>
        <v/>
      </c>
      <c r="N2901" s="54">
        <f>IF(OR($B2901="",N$3&lt;$D2901+Настройки!$B$7),0,MAX(0,$E2901-MAX(0,SUMIFS(Тех_Движение!$G$2:$G$5111,Тех_Движение!$D$2:$D$5111,$C2901,Тех_Движение!$B$2:$B$5111,"&lt;="&amp;N$3)-$F2901)))</f>
        <v/>
      </c>
      <c r="O2901" s="54">
        <f>IF(OR($B2901="",O$3&lt;$D2901+Настройки!$B$7),0,MAX(0,$E2901-MAX(0,SUMIFS(Тех_Движение!$G$2:$G$5111,Тех_Движение!$D$2:$D$5111,$C2901,Тех_Движение!$B$2:$B$5111,"&lt;="&amp;O$3)-$F2901)))</f>
        <v/>
      </c>
      <c r="P2901" s="54">
        <f>IF(OR($B2901="",P$3&lt;$D2901+Настройки!$B$7),0,MAX(0,$E2901-MAX(0,SUMIFS(Тех_Движение!$G$2:$G$5111,Тех_Движение!$D$2:$D$5111,$C2901,Тех_Движение!$B$2:$B$5111,"&lt;="&amp;P$3)-$F2901)))</f>
        <v/>
      </c>
      <c r="Q2901" s="54">
        <f>IF(OR($B2901="",Q$3&lt;$D2901+Настройки!$B$7),0,MAX(0,$E2901-MAX(0,SUMIFS(Тех_Движение!$G$2:$G$5111,Тех_Движение!$D$2:$D$5111,$C2901,Тех_Движение!$B$2:$B$5111,"&lt;="&amp;Q$3)-$F2901)))</f>
        <v/>
      </c>
      <c r="R2901" s="54">
        <f>IF($B2901="","",SUM($K2901:$Q2901))</f>
        <v/>
      </c>
      <c r="S2901" s="56">
        <f>IF($B2901="","",VLOOKUP($C2901,Настройки!$A$11:$L$17,9,FALSE))</f>
        <v/>
      </c>
      <c r="T2901" s="56">
        <f>IF($B2901="","",$R2901*$S2901)</f>
        <v/>
      </c>
    </row>
    <row r="2902">
      <c r="A2902" s="20">
        <f>Тех_Движение!$A$2899</f>
        <v/>
      </c>
      <c r="B2902" s="20">
        <f>IF(Тех_Движение!$F$2899&gt;0,Тех_Движение!$I$2899,"")</f>
        <v/>
      </c>
      <c r="C2902" s="20">
        <f>IF($B2902="","",Тех_Движение!$D$2899)</f>
        <v/>
      </c>
      <c r="D2902" s="42">
        <f>IF($B2902="","",Тех_Движение!$B$2899)</f>
        <v/>
      </c>
      <c r="E2902" s="54">
        <f>IF($B2902="","",Тех_Движение!$F$2899)</f>
        <v/>
      </c>
      <c r="F2902" s="54">
        <f>IF($B2902="","",SUMIFS($E$5:$E2901,$C$5:$C2901,$C2902))</f>
        <v/>
      </c>
      <c r="G2902" s="54">
        <f>IF($B2902="","",MAX(0,$E2902-MAX(0,SUMIFS(Тех_Движение!$G$2:$G$5111,Тех_Движение!$D$2:$D$5111,$C2902,Тех_Движение!$B$2:$B$5111,"&lt;="&amp;Настройки!$B$5-1)-$F2902)))</f>
        <v/>
      </c>
      <c r="H2902" s="54">
        <f>IF($B2902="","",IF(AND($D2902&gt;=Настройки!$B$5,$D2902&lt;=Настройки!$B$6),$E2902,0))</f>
        <v/>
      </c>
      <c r="I2902" s="54">
        <f>IF($B2902="","",$G2902+$H2902-$J2902)</f>
        <v/>
      </c>
      <c r="J2902" s="54">
        <f>IF($B2902="","",MAX(0,$E2902-MAX(0,SUMIFS(Тех_Движение!$G$2:$G$5111,Тех_Движение!$D$2:$D$5111,$C2902,Тех_Движение!$B$2:$B$5111,"&lt;="&amp;Настройки!$B$6)-$F2902)))</f>
        <v/>
      </c>
      <c r="K2902" s="54">
        <f>IF(OR($B2902="",K$3&lt;$D2902+Настройки!$B$7),0,MAX(0,$E2902-MAX(0,SUMIFS(Тех_Движение!$G$2:$G$5111,Тех_Движение!$D$2:$D$5111,$C2902,Тех_Движение!$B$2:$B$5111,"&lt;="&amp;K$3)-$F2902)))</f>
        <v/>
      </c>
      <c r="L2902" s="54">
        <f>IF(OR($B2902="",L$3&lt;$D2902+Настройки!$B$7),0,MAX(0,$E2902-MAX(0,SUMIFS(Тех_Движение!$G$2:$G$5111,Тех_Движение!$D$2:$D$5111,$C2902,Тех_Движение!$B$2:$B$5111,"&lt;="&amp;L$3)-$F2902)))</f>
        <v/>
      </c>
      <c r="M2902" s="54">
        <f>IF(OR($B2902="",M$3&lt;$D2902+Настройки!$B$7),0,MAX(0,$E2902-MAX(0,SUMIFS(Тех_Движение!$G$2:$G$5111,Тех_Движение!$D$2:$D$5111,$C2902,Тех_Движение!$B$2:$B$5111,"&lt;="&amp;M$3)-$F2902)))</f>
        <v/>
      </c>
      <c r="N2902" s="54">
        <f>IF(OR($B2902="",N$3&lt;$D2902+Настройки!$B$7),0,MAX(0,$E2902-MAX(0,SUMIFS(Тех_Движение!$G$2:$G$5111,Тех_Движение!$D$2:$D$5111,$C2902,Тех_Движение!$B$2:$B$5111,"&lt;="&amp;N$3)-$F2902)))</f>
        <v/>
      </c>
      <c r="O2902" s="54">
        <f>IF(OR($B2902="",O$3&lt;$D2902+Настройки!$B$7),0,MAX(0,$E2902-MAX(0,SUMIFS(Тех_Движение!$G$2:$G$5111,Тех_Движение!$D$2:$D$5111,$C2902,Тех_Движение!$B$2:$B$5111,"&lt;="&amp;O$3)-$F2902)))</f>
        <v/>
      </c>
      <c r="P2902" s="54">
        <f>IF(OR($B2902="",P$3&lt;$D2902+Настройки!$B$7),0,MAX(0,$E2902-MAX(0,SUMIFS(Тех_Движение!$G$2:$G$5111,Тех_Движение!$D$2:$D$5111,$C2902,Тех_Движение!$B$2:$B$5111,"&lt;="&amp;P$3)-$F2902)))</f>
        <v/>
      </c>
      <c r="Q2902" s="54">
        <f>IF(OR($B2902="",Q$3&lt;$D2902+Настройки!$B$7),0,MAX(0,$E2902-MAX(0,SUMIFS(Тех_Движение!$G$2:$G$5111,Тех_Движение!$D$2:$D$5111,$C2902,Тех_Движение!$B$2:$B$5111,"&lt;="&amp;Q$3)-$F2902)))</f>
        <v/>
      </c>
      <c r="R2902" s="54">
        <f>IF($B2902="","",SUM($K2902:$Q2902))</f>
        <v/>
      </c>
      <c r="S2902" s="56">
        <f>IF($B2902="","",VLOOKUP($C2902,Настройки!$A$11:$L$17,9,FALSE))</f>
        <v/>
      </c>
      <c r="T2902" s="56">
        <f>IF($B2902="","",$R2902*$S2902)</f>
        <v/>
      </c>
    </row>
    <row r="2903">
      <c r="A2903" s="20">
        <f>Тех_Движение!$A$2900</f>
        <v/>
      </c>
      <c r="B2903" s="20">
        <f>IF(Тех_Движение!$F$2900&gt;0,Тех_Движение!$I$2900,"")</f>
        <v/>
      </c>
      <c r="C2903" s="20">
        <f>IF($B2903="","",Тех_Движение!$D$2900)</f>
        <v/>
      </c>
      <c r="D2903" s="42">
        <f>IF($B2903="","",Тех_Движение!$B$2900)</f>
        <v/>
      </c>
      <c r="E2903" s="54">
        <f>IF($B2903="","",Тех_Движение!$F$2900)</f>
        <v/>
      </c>
      <c r="F2903" s="54">
        <f>IF($B2903="","",SUMIFS($E$5:$E2902,$C$5:$C2902,$C2903))</f>
        <v/>
      </c>
      <c r="G2903" s="54">
        <f>IF($B2903="","",MAX(0,$E2903-MAX(0,SUMIFS(Тех_Движение!$G$2:$G$5111,Тех_Движение!$D$2:$D$5111,$C2903,Тех_Движение!$B$2:$B$5111,"&lt;="&amp;Настройки!$B$5-1)-$F2903)))</f>
        <v/>
      </c>
      <c r="H2903" s="54">
        <f>IF($B2903="","",IF(AND($D2903&gt;=Настройки!$B$5,$D2903&lt;=Настройки!$B$6),$E2903,0))</f>
        <v/>
      </c>
      <c r="I2903" s="54">
        <f>IF($B2903="","",$G2903+$H2903-$J2903)</f>
        <v/>
      </c>
      <c r="J2903" s="54">
        <f>IF($B2903="","",MAX(0,$E2903-MAX(0,SUMIFS(Тех_Движение!$G$2:$G$5111,Тех_Движение!$D$2:$D$5111,$C2903,Тех_Движение!$B$2:$B$5111,"&lt;="&amp;Настройки!$B$6)-$F2903)))</f>
        <v/>
      </c>
      <c r="K2903" s="54">
        <f>IF(OR($B2903="",K$3&lt;$D2903+Настройки!$B$7),0,MAX(0,$E2903-MAX(0,SUMIFS(Тех_Движение!$G$2:$G$5111,Тех_Движение!$D$2:$D$5111,$C2903,Тех_Движение!$B$2:$B$5111,"&lt;="&amp;K$3)-$F2903)))</f>
        <v/>
      </c>
      <c r="L2903" s="54">
        <f>IF(OR($B2903="",L$3&lt;$D2903+Настройки!$B$7),0,MAX(0,$E2903-MAX(0,SUMIFS(Тех_Движение!$G$2:$G$5111,Тех_Движение!$D$2:$D$5111,$C2903,Тех_Движение!$B$2:$B$5111,"&lt;="&amp;L$3)-$F2903)))</f>
        <v/>
      </c>
      <c r="M2903" s="54">
        <f>IF(OR($B2903="",M$3&lt;$D2903+Настройки!$B$7),0,MAX(0,$E2903-MAX(0,SUMIFS(Тех_Движение!$G$2:$G$5111,Тех_Движение!$D$2:$D$5111,$C2903,Тех_Движение!$B$2:$B$5111,"&lt;="&amp;M$3)-$F2903)))</f>
        <v/>
      </c>
      <c r="N2903" s="54">
        <f>IF(OR($B2903="",N$3&lt;$D2903+Настройки!$B$7),0,MAX(0,$E2903-MAX(0,SUMIFS(Тех_Движение!$G$2:$G$5111,Тех_Движение!$D$2:$D$5111,$C2903,Тех_Движение!$B$2:$B$5111,"&lt;="&amp;N$3)-$F2903)))</f>
        <v/>
      </c>
      <c r="O2903" s="54">
        <f>IF(OR($B2903="",O$3&lt;$D2903+Настройки!$B$7),0,MAX(0,$E2903-MAX(0,SUMIFS(Тех_Движение!$G$2:$G$5111,Тех_Движение!$D$2:$D$5111,$C2903,Тех_Движение!$B$2:$B$5111,"&lt;="&amp;O$3)-$F2903)))</f>
        <v/>
      </c>
      <c r="P2903" s="54">
        <f>IF(OR($B2903="",P$3&lt;$D2903+Настройки!$B$7),0,MAX(0,$E2903-MAX(0,SUMIFS(Тех_Движение!$G$2:$G$5111,Тех_Движение!$D$2:$D$5111,$C2903,Тех_Движение!$B$2:$B$5111,"&lt;="&amp;P$3)-$F2903)))</f>
        <v/>
      </c>
      <c r="Q2903" s="54">
        <f>IF(OR($B2903="",Q$3&lt;$D2903+Настройки!$B$7),0,MAX(0,$E2903-MAX(0,SUMIFS(Тех_Движение!$G$2:$G$5111,Тех_Движение!$D$2:$D$5111,$C2903,Тех_Движение!$B$2:$B$5111,"&lt;="&amp;Q$3)-$F2903)))</f>
        <v/>
      </c>
      <c r="R2903" s="54">
        <f>IF($B2903="","",SUM($K2903:$Q2903))</f>
        <v/>
      </c>
      <c r="S2903" s="56">
        <f>IF($B2903="","",VLOOKUP($C2903,Настройки!$A$11:$L$17,9,FALSE))</f>
        <v/>
      </c>
      <c r="T2903" s="56">
        <f>IF($B2903="","",$R2903*$S2903)</f>
        <v/>
      </c>
    </row>
    <row r="2904">
      <c r="A2904" s="20">
        <f>Тех_Движение!$A$2901</f>
        <v/>
      </c>
      <c r="B2904" s="20">
        <f>IF(Тех_Движение!$F$2901&gt;0,Тех_Движение!$I$2901,"")</f>
        <v/>
      </c>
      <c r="C2904" s="20">
        <f>IF($B2904="","",Тех_Движение!$D$2901)</f>
        <v/>
      </c>
      <c r="D2904" s="42">
        <f>IF($B2904="","",Тех_Движение!$B$2901)</f>
        <v/>
      </c>
      <c r="E2904" s="54">
        <f>IF($B2904="","",Тех_Движение!$F$2901)</f>
        <v/>
      </c>
      <c r="F2904" s="54">
        <f>IF($B2904="","",SUMIFS($E$5:$E2903,$C$5:$C2903,$C2904))</f>
        <v/>
      </c>
      <c r="G2904" s="54">
        <f>IF($B2904="","",MAX(0,$E2904-MAX(0,SUMIFS(Тех_Движение!$G$2:$G$5111,Тех_Движение!$D$2:$D$5111,$C2904,Тех_Движение!$B$2:$B$5111,"&lt;="&amp;Настройки!$B$5-1)-$F2904)))</f>
        <v/>
      </c>
      <c r="H2904" s="54">
        <f>IF($B2904="","",IF(AND($D2904&gt;=Настройки!$B$5,$D2904&lt;=Настройки!$B$6),$E2904,0))</f>
        <v/>
      </c>
      <c r="I2904" s="54">
        <f>IF($B2904="","",$G2904+$H2904-$J2904)</f>
        <v/>
      </c>
      <c r="J2904" s="54">
        <f>IF($B2904="","",MAX(0,$E2904-MAX(0,SUMIFS(Тех_Движение!$G$2:$G$5111,Тех_Движение!$D$2:$D$5111,$C2904,Тех_Движение!$B$2:$B$5111,"&lt;="&amp;Настройки!$B$6)-$F2904)))</f>
        <v/>
      </c>
      <c r="K2904" s="54">
        <f>IF(OR($B2904="",K$3&lt;$D2904+Настройки!$B$7),0,MAX(0,$E2904-MAX(0,SUMIFS(Тех_Движение!$G$2:$G$5111,Тех_Движение!$D$2:$D$5111,$C2904,Тех_Движение!$B$2:$B$5111,"&lt;="&amp;K$3)-$F2904)))</f>
        <v/>
      </c>
      <c r="L2904" s="54">
        <f>IF(OR($B2904="",L$3&lt;$D2904+Настройки!$B$7),0,MAX(0,$E2904-MAX(0,SUMIFS(Тех_Движение!$G$2:$G$5111,Тех_Движение!$D$2:$D$5111,$C2904,Тех_Движение!$B$2:$B$5111,"&lt;="&amp;L$3)-$F2904)))</f>
        <v/>
      </c>
      <c r="M2904" s="54">
        <f>IF(OR($B2904="",M$3&lt;$D2904+Настройки!$B$7),0,MAX(0,$E2904-MAX(0,SUMIFS(Тех_Движение!$G$2:$G$5111,Тех_Движение!$D$2:$D$5111,$C2904,Тех_Движение!$B$2:$B$5111,"&lt;="&amp;M$3)-$F2904)))</f>
        <v/>
      </c>
      <c r="N2904" s="54">
        <f>IF(OR($B2904="",N$3&lt;$D2904+Настройки!$B$7),0,MAX(0,$E2904-MAX(0,SUMIFS(Тех_Движение!$G$2:$G$5111,Тех_Движение!$D$2:$D$5111,$C2904,Тех_Движение!$B$2:$B$5111,"&lt;="&amp;N$3)-$F2904)))</f>
        <v/>
      </c>
      <c r="O2904" s="54">
        <f>IF(OR($B2904="",O$3&lt;$D2904+Настройки!$B$7),0,MAX(0,$E2904-MAX(0,SUMIFS(Тех_Движение!$G$2:$G$5111,Тех_Движение!$D$2:$D$5111,$C2904,Тех_Движение!$B$2:$B$5111,"&lt;="&amp;O$3)-$F2904)))</f>
        <v/>
      </c>
      <c r="P2904" s="54">
        <f>IF(OR($B2904="",P$3&lt;$D2904+Настройки!$B$7),0,MAX(0,$E2904-MAX(0,SUMIFS(Тех_Движение!$G$2:$G$5111,Тех_Движение!$D$2:$D$5111,$C2904,Тех_Движение!$B$2:$B$5111,"&lt;="&amp;P$3)-$F2904)))</f>
        <v/>
      </c>
      <c r="Q2904" s="54">
        <f>IF(OR($B2904="",Q$3&lt;$D2904+Настройки!$B$7),0,MAX(0,$E2904-MAX(0,SUMIFS(Тех_Движение!$G$2:$G$5111,Тех_Движение!$D$2:$D$5111,$C2904,Тех_Движение!$B$2:$B$5111,"&lt;="&amp;Q$3)-$F2904)))</f>
        <v/>
      </c>
      <c r="R2904" s="54">
        <f>IF($B2904="","",SUM($K2904:$Q2904))</f>
        <v/>
      </c>
      <c r="S2904" s="56">
        <f>IF($B2904="","",VLOOKUP($C2904,Настройки!$A$11:$L$17,9,FALSE))</f>
        <v/>
      </c>
      <c r="T2904" s="56">
        <f>IF($B2904="","",$R2904*$S2904)</f>
        <v/>
      </c>
    </row>
    <row r="2905">
      <c r="A2905" s="20">
        <f>Тех_Движение!$A$2902</f>
        <v/>
      </c>
      <c r="B2905" s="20">
        <f>IF(Тех_Движение!$F$2902&gt;0,Тех_Движение!$I$2902,"")</f>
        <v/>
      </c>
      <c r="C2905" s="20">
        <f>IF($B2905="","",Тех_Движение!$D$2902)</f>
        <v/>
      </c>
      <c r="D2905" s="42">
        <f>IF($B2905="","",Тех_Движение!$B$2902)</f>
        <v/>
      </c>
      <c r="E2905" s="54">
        <f>IF($B2905="","",Тех_Движение!$F$2902)</f>
        <v/>
      </c>
      <c r="F2905" s="54">
        <f>IF($B2905="","",SUMIFS($E$5:$E2904,$C$5:$C2904,$C2905))</f>
        <v/>
      </c>
      <c r="G2905" s="54">
        <f>IF($B2905="","",MAX(0,$E2905-MAX(0,SUMIFS(Тех_Движение!$G$2:$G$5111,Тех_Движение!$D$2:$D$5111,$C2905,Тех_Движение!$B$2:$B$5111,"&lt;="&amp;Настройки!$B$5-1)-$F2905)))</f>
        <v/>
      </c>
      <c r="H2905" s="54">
        <f>IF($B2905="","",IF(AND($D2905&gt;=Настройки!$B$5,$D2905&lt;=Настройки!$B$6),$E2905,0))</f>
        <v/>
      </c>
      <c r="I2905" s="54">
        <f>IF($B2905="","",$G2905+$H2905-$J2905)</f>
        <v/>
      </c>
      <c r="J2905" s="54">
        <f>IF($B2905="","",MAX(0,$E2905-MAX(0,SUMIFS(Тех_Движение!$G$2:$G$5111,Тех_Движение!$D$2:$D$5111,$C2905,Тех_Движение!$B$2:$B$5111,"&lt;="&amp;Настройки!$B$6)-$F2905)))</f>
        <v/>
      </c>
      <c r="K2905" s="54">
        <f>IF(OR($B2905="",K$3&lt;$D2905+Настройки!$B$7),0,MAX(0,$E2905-MAX(0,SUMIFS(Тех_Движение!$G$2:$G$5111,Тех_Движение!$D$2:$D$5111,$C2905,Тех_Движение!$B$2:$B$5111,"&lt;="&amp;K$3)-$F2905)))</f>
        <v/>
      </c>
      <c r="L2905" s="54">
        <f>IF(OR($B2905="",L$3&lt;$D2905+Настройки!$B$7),0,MAX(0,$E2905-MAX(0,SUMIFS(Тех_Движение!$G$2:$G$5111,Тех_Движение!$D$2:$D$5111,$C2905,Тех_Движение!$B$2:$B$5111,"&lt;="&amp;L$3)-$F2905)))</f>
        <v/>
      </c>
      <c r="M2905" s="54">
        <f>IF(OR($B2905="",M$3&lt;$D2905+Настройки!$B$7),0,MAX(0,$E2905-MAX(0,SUMIFS(Тех_Движение!$G$2:$G$5111,Тех_Движение!$D$2:$D$5111,$C2905,Тех_Движение!$B$2:$B$5111,"&lt;="&amp;M$3)-$F2905)))</f>
        <v/>
      </c>
      <c r="N2905" s="54">
        <f>IF(OR($B2905="",N$3&lt;$D2905+Настройки!$B$7),0,MAX(0,$E2905-MAX(0,SUMIFS(Тех_Движение!$G$2:$G$5111,Тех_Движение!$D$2:$D$5111,$C2905,Тех_Движение!$B$2:$B$5111,"&lt;="&amp;N$3)-$F2905)))</f>
        <v/>
      </c>
      <c r="O2905" s="54">
        <f>IF(OR($B2905="",O$3&lt;$D2905+Настройки!$B$7),0,MAX(0,$E2905-MAX(0,SUMIFS(Тех_Движение!$G$2:$G$5111,Тех_Движение!$D$2:$D$5111,$C2905,Тех_Движение!$B$2:$B$5111,"&lt;="&amp;O$3)-$F2905)))</f>
        <v/>
      </c>
      <c r="P2905" s="54">
        <f>IF(OR($B2905="",P$3&lt;$D2905+Настройки!$B$7),0,MAX(0,$E2905-MAX(0,SUMIFS(Тех_Движение!$G$2:$G$5111,Тех_Движение!$D$2:$D$5111,$C2905,Тех_Движение!$B$2:$B$5111,"&lt;="&amp;P$3)-$F2905)))</f>
        <v/>
      </c>
      <c r="Q2905" s="54">
        <f>IF(OR($B2905="",Q$3&lt;$D2905+Настройки!$B$7),0,MAX(0,$E2905-MAX(0,SUMIFS(Тех_Движение!$G$2:$G$5111,Тех_Движение!$D$2:$D$5111,$C2905,Тех_Движение!$B$2:$B$5111,"&lt;="&amp;Q$3)-$F2905)))</f>
        <v/>
      </c>
      <c r="R2905" s="54">
        <f>IF($B2905="","",SUM($K2905:$Q2905))</f>
        <v/>
      </c>
      <c r="S2905" s="56">
        <f>IF($B2905="","",VLOOKUP($C2905,Настройки!$A$11:$L$17,9,FALSE))</f>
        <v/>
      </c>
      <c r="T2905" s="56">
        <f>IF($B2905="","",$R2905*$S2905)</f>
        <v/>
      </c>
    </row>
    <row r="2906">
      <c r="A2906" s="20">
        <f>Тех_Движение!$A$2903</f>
        <v/>
      </c>
      <c r="B2906" s="20">
        <f>IF(Тех_Движение!$F$2903&gt;0,Тех_Движение!$I$2903,"")</f>
        <v/>
      </c>
      <c r="C2906" s="20">
        <f>IF($B2906="","",Тех_Движение!$D$2903)</f>
        <v/>
      </c>
      <c r="D2906" s="42">
        <f>IF($B2906="","",Тех_Движение!$B$2903)</f>
        <v/>
      </c>
      <c r="E2906" s="54">
        <f>IF($B2906="","",Тех_Движение!$F$2903)</f>
        <v/>
      </c>
      <c r="F2906" s="54">
        <f>IF($B2906="","",SUMIFS($E$5:$E2905,$C$5:$C2905,$C2906))</f>
        <v/>
      </c>
      <c r="G2906" s="54">
        <f>IF($B2906="","",MAX(0,$E2906-MAX(0,SUMIFS(Тех_Движение!$G$2:$G$5111,Тех_Движение!$D$2:$D$5111,$C2906,Тех_Движение!$B$2:$B$5111,"&lt;="&amp;Настройки!$B$5-1)-$F2906)))</f>
        <v/>
      </c>
      <c r="H2906" s="54">
        <f>IF($B2906="","",IF(AND($D2906&gt;=Настройки!$B$5,$D2906&lt;=Настройки!$B$6),$E2906,0))</f>
        <v/>
      </c>
      <c r="I2906" s="54">
        <f>IF($B2906="","",$G2906+$H2906-$J2906)</f>
        <v/>
      </c>
      <c r="J2906" s="54">
        <f>IF($B2906="","",MAX(0,$E2906-MAX(0,SUMIFS(Тех_Движение!$G$2:$G$5111,Тех_Движение!$D$2:$D$5111,$C2906,Тех_Движение!$B$2:$B$5111,"&lt;="&amp;Настройки!$B$6)-$F2906)))</f>
        <v/>
      </c>
      <c r="K2906" s="54">
        <f>IF(OR($B2906="",K$3&lt;$D2906+Настройки!$B$7),0,MAX(0,$E2906-MAX(0,SUMIFS(Тех_Движение!$G$2:$G$5111,Тех_Движение!$D$2:$D$5111,$C2906,Тех_Движение!$B$2:$B$5111,"&lt;="&amp;K$3)-$F2906)))</f>
        <v/>
      </c>
      <c r="L2906" s="54">
        <f>IF(OR($B2906="",L$3&lt;$D2906+Настройки!$B$7),0,MAX(0,$E2906-MAX(0,SUMIFS(Тех_Движение!$G$2:$G$5111,Тех_Движение!$D$2:$D$5111,$C2906,Тех_Движение!$B$2:$B$5111,"&lt;="&amp;L$3)-$F2906)))</f>
        <v/>
      </c>
      <c r="M2906" s="54">
        <f>IF(OR($B2906="",M$3&lt;$D2906+Настройки!$B$7),0,MAX(0,$E2906-MAX(0,SUMIFS(Тех_Движение!$G$2:$G$5111,Тех_Движение!$D$2:$D$5111,$C2906,Тех_Движение!$B$2:$B$5111,"&lt;="&amp;M$3)-$F2906)))</f>
        <v/>
      </c>
      <c r="N2906" s="54">
        <f>IF(OR($B2906="",N$3&lt;$D2906+Настройки!$B$7),0,MAX(0,$E2906-MAX(0,SUMIFS(Тех_Движение!$G$2:$G$5111,Тех_Движение!$D$2:$D$5111,$C2906,Тех_Движение!$B$2:$B$5111,"&lt;="&amp;N$3)-$F2906)))</f>
        <v/>
      </c>
      <c r="O2906" s="54">
        <f>IF(OR($B2906="",O$3&lt;$D2906+Настройки!$B$7),0,MAX(0,$E2906-MAX(0,SUMIFS(Тех_Движение!$G$2:$G$5111,Тех_Движение!$D$2:$D$5111,$C2906,Тех_Движение!$B$2:$B$5111,"&lt;="&amp;O$3)-$F2906)))</f>
        <v/>
      </c>
      <c r="P2906" s="54">
        <f>IF(OR($B2906="",P$3&lt;$D2906+Настройки!$B$7),0,MAX(0,$E2906-MAX(0,SUMIFS(Тех_Движение!$G$2:$G$5111,Тех_Движение!$D$2:$D$5111,$C2906,Тех_Движение!$B$2:$B$5111,"&lt;="&amp;P$3)-$F2906)))</f>
        <v/>
      </c>
      <c r="Q2906" s="54">
        <f>IF(OR($B2906="",Q$3&lt;$D2906+Настройки!$B$7),0,MAX(0,$E2906-MAX(0,SUMIFS(Тех_Движение!$G$2:$G$5111,Тех_Движение!$D$2:$D$5111,$C2906,Тех_Движение!$B$2:$B$5111,"&lt;="&amp;Q$3)-$F2906)))</f>
        <v/>
      </c>
      <c r="R2906" s="54">
        <f>IF($B2906="","",SUM($K2906:$Q2906))</f>
        <v/>
      </c>
      <c r="S2906" s="56">
        <f>IF($B2906="","",VLOOKUP($C2906,Настройки!$A$11:$L$17,9,FALSE))</f>
        <v/>
      </c>
      <c r="T2906" s="56">
        <f>IF($B2906="","",$R2906*$S2906)</f>
        <v/>
      </c>
    </row>
    <row r="2907">
      <c r="A2907" s="20">
        <f>Тех_Движение!$A$2904</f>
        <v/>
      </c>
      <c r="B2907" s="20">
        <f>IF(Тех_Движение!$F$2904&gt;0,Тех_Движение!$I$2904,"")</f>
        <v/>
      </c>
      <c r="C2907" s="20">
        <f>IF($B2907="","",Тех_Движение!$D$2904)</f>
        <v/>
      </c>
      <c r="D2907" s="42">
        <f>IF($B2907="","",Тех_Движение!$B$2904)</f>
        <v/>
      </c>
      <c r="E2907" s="54">
        <f>IF($B2907="","",Тех_Движение!$F$2904)</f>
        <v/>
      </c>
      <c r="F2907" s="54">
        <f>IF($B2907="","",SUMIFS($E$5:$E2906,$C$5:$C2906,$C2907))</f>
        <v/>
      </c>
      <c r="G2907" s="54">
        <f>IF($B2907="","",MAX(0,$E2907-MAX(0,SUMIFS(Тех_Движение!$G$2:$G$5111,Тех_Движение!$D$2:$D$5111,$C2907,Тех_Движение!$B$2:$B$5111,"&lt;="&amp;Настройки!$B$5-1)-$F2907)))</f>
        <v/>
      </c>
      <c r="H2907" s="54">
        <f>IF($B2907="","",IF(AND($D2907&gt;=Настройки!$B$5,$D2907&lt;=Настройки!$B$6),$E2907,0))</f>
        <v/>
      </c>
      <c r="I2907" s="54">
        <f>IF($B2907="","",$G2907+$H2907-$J2907)</f>
        <v/>
      </c>
      <c r="J2907" s="54">
        <f>IF($B2907="","",MAX(0,$E2907-MAX(0,SUMIFS(Тех_Движение!$G$2:$G$5111,Тех_Движение!$D$2:$D$5111,$C2907,Тех_Движение!$B$2:$B$5111,"&lt;="&amp;Настройки!$B$6)-$F2907)))</f>
        <v/>
      </c>
      <c r="K2907" s="54">
        <f>IF(OR($B2907="",K$3&lt;$D2907+Настройки!$B$7),0,MAX(0,$E2907-MAX(0,SUMIFS(Тех_Движение!$G$2:$G$5111,Тех_Движение!$D$2:$D$5111,$C2907,Тех_Движение!$B$2:$B$5111,"&lt;="&amp;K$3)-$F2907)))</f>
        <v/>
      </c>
      <c r="L2907" s="54">
        <f>IF(OR($B2907="",L$3&lt;$D2907+Настройки!$B$7),0,MAX(0,$E2907-MAX(0,SUMIFS(Тех_Движение!$G$2:$G$5111,Тех_Движение!$D$2:$D$5111,$C2907,Тех_Движение!$B$2:$B$5111,"&lt;="&amp;L$3)-$F2907)))</f>
        <v/>
      </c>
      <c r="M2907" s="54">
        <f>IF(OR($B2907="",M$3&lt;$D2907+Настройки!$B$7),0,MAX(0,$E2907-MAX(0,SUMIFS(Тех_Движение!$G$2:$G$5111,Тех_Движение!$D$2:$D$5111,$C2907,Тех_Движение!$B$2:$B$5111,"&lt;="&amp;M$3)-$F2907)))</f>
        <v/>
      </c>
      <c r="N2907" s="54">
        <f>IF(OR($B2907="",N$3&lt;$D2907+Настройки!$B$7),0,MAX(0,$E2907-MAX(0,SUMIFS(Тех_Движение!$G$2:$G$5111,Тех_Движение!$D$2:$D$5111,$C2907,Тех_Движение!$B$2:$B$5111,"&lt;="&amp;N$3)-$F2907)))</f>
        <v/>
      </c>
      <c r="O2907" s="54">
        <f>IF(OR($B2907="",O$3&lt;$D2907+Настройки!$B$7),0,MAX(0,$E2907-MAX(0,SUMIFS(Тех_Движение!$G$2:$G$5111,Тех_Движение!$D$2:$D$5111,$C2907,Тех_Движение!$B$2:$B$5111,"&lt;="&amp;O$3)-$F2907)))</f>
        <v/>
      </c>
      <c r="P2907" s="54">
        <f>IF(OR($B2907="",P$3&lt;$D2907+Настройки!$B$7),0,MAX(0,$E2907-MAX(0,SUMIFS(Тех_Движение!$G$2:$G$5111,Тех_Движение!$D$2:$D$5111,$C2907,Тех_Движение!$B$2:$B$5111,"&lt;="&amp;P$3)-$F2907)))</f>
        <v/>
      </c>
      <c r="Q2907" s="54">
        <f>IF(OR($B2907="",Q$3&lt;$D2907+Настройки!$B$7),0,MAX(0,$E2907-MAX(0,SUMIFS(Тех_Движение!$G$2:$G$5111,Тех_Движение!$D$2:$D$5111,$C2907,Тех_Движение!$B$2:$B$5111,"&lt;="&amp;Q$3)-$F2907)))</f>
        <v/>
      </c>
      <c r="R2907" s="54">
        <f>IF($B2907="","",SUM($K2907:$Q2907))</f>
        <v/>
      </c>
      <c r="S2907" s="56">
        <f>IF($B2907="","",VLOOKUP($C2907,Настройки!$A$11:$L$17,9,FALSE))</f>
        <v/>
      </c>
      <c r="T2907" s="56">
        <f>IF($B2907="","",$R2907*$S2907)</f>
        <v/>
      </c>
    </row>
    <row r="2908">
      <c r="A2908" s="20">
        <f>Тех_Движение!$A$2905</f>
        <v/>
      </c>
      <c r="B2908" s="20">
        <f>IF(Тех_Движение!$F$2905&gt;0,Тех_Движение!$I$2905,"")</f>
        <v/>
      </c>
      <c r="C2908" s="20">
        <f>IF($B2908="","",Тех_Движение!$D$2905)</f>
        <v/>
      </c>
      <c r="D2908" s="42">
        <f>IF($B2908="","",Тех_Движение!$B$2905)</f>
        <v/>
      </c>
      <c r="E2908" s="54">
        <f>IF($B2908="","",Тех_Движение!$F$2905)</f>
        <v/>
      </c>
      <c r="F2908" s="54">
        <f>IF($B2908="","",SUMIFS($E$5:$E2907,$C$5:$C2907,$C2908))</f>
        <v/>
      </c>
      <c r="G2908" s="54">
        <f>IF($B2908="","",MAX(0,$E2908-MAX(0,SUMIFS(Тех_Движение!$G$2:$G$5111,Тех_Движение!$D$2:$D$5111,$C2908,Тех_Движение!$B$2:$B$5111,"&lt;="&amp;Настройки!$B$5-1)-$F2908)))</f>
        <v/>
      </c>
      <c r="H2908" s="54">
        <f>IF($B2908="","",IF(AND($D2908&gt;=Настройки!$B$5,$D2908&lt;=Настройки!$B$6),$E2908,0))</f>
        <v/>
      </c>
      <c r="I2908" s="54">
        <f>IF($B2908="","",$G2908+$H2908-$J2908)</f>
        <v/>
      </c>
      <c r="J2908" s="54">
        <f>IF($B2908="","",MAX(0,$E2908-MAX(0,SUMIFS(Тех_Движение!$G$2:$G$5111,Тех_Движение!$D$2:$D$5111,$C2908,Тех_Движение!$B$2:$B$5111,"&lt;="&amp;Настройки!$B$6)-$F2908)))</f>
        <v/>
      </c>
      <c r="K2908" s="54">
        <f>IF(OR($B2908="",K$3&lt;$D2908+Настройки!$B$7),0,MAX(0,$E2908-MAX(0,SUMIFS(Тех_Движение!$G$2:$G$5111,Тех_Движение!$D$2:$D$5111,$C2908,Тех_Движение!$B$2:$B$5111,"&lt;="&amp;K$3)-$F2908)))</f>
        <v/>
      </c>
      <c r="L2908" s="54">
        <f>IF(OR($B2908="",L$3&lt;$D2908+Настройки!$B$7),0,MAX(0,$E2908-MAX(0,SUMIFS(Тех_Движение!$G$2:$G$5111,Тех_Движение!$D$2:$D$5111,$C2908,Тех_Движение!$B$2:$B$5111,"&lt;="&amp;L$3)-$F2908)))</f>
        <v/>
      </c>
      <c r="M2908" s="54">
        <f>IF(OR($B2908="",M$3&lt;$D2908+Настройки!$B$7),0,MAX(0,$E2908-MAX(0,SUMIFS(Тех_Движение!$G$2:$G$5111,Тех_Движение!$D$2:$D$5111,$C2908,Тех_Движение!$B$2:$B$5111,"&lt;="&amp;M$3)-$F2908)))</f>
        <v/>
      </c>
      <c r="N2908" s="54">
        <f>IF(OR($B2908="",N$3&lt;$D2908+Настройки!$B$7),0,MAX(0,$E2908-MAX(0,SUMIFS(Тех_Движение!$G$2:$G$5111,Тех_Движение!$D$2:$D$5111,$C2908,Тех_Движение!$B$2:$B$5111,"&lt;="&amp;N$3)-$F2908)))</f>
        <v/>
      </c>
      <c r="O2908" s="54">
        <f>IF(OR($B2908="",O$3&lt;$D2908+Настройки!$B$7),0,MAX(0,$E2908-MAX(0,SUMIFS(Тех_Движение!$G$2:$G$5111,Тех_Движение!$D$2:$D$5111,$C2908,Тех_Движение!$B$2:$B$5111,"&lt;="&amp;O$3)-$F2908)))</f>
        <v/>
      </c>
      <c r="P2908" s="54">
        <f>IF(OR($B2908="",P$3&lt;$D2908+Настройки!$B$7),0,MAX(0,$E2908-MAX(0,SUMIFS(Тех_Движение!$G$2:$G$5111,Тех_Движение!$D$2:$D$5111,$C2908,Тех_Движение!$B$2:$B$5111,"&lt;="&amp;P$3)-$F2908)))</f>
        <v/>
      </c>
      <c r="Q2908" s="54">
        <f>IF(OR($B2908="",Q$3&lt;$D2908+Настройки!$B$7),0,MAX(0,$E2908-MAX(0,SUMIFS(Тех_Движение!$G$2:$G$5111,Тех_Движение!$D$2:$D$5111,$C2908,Тех_Движение!$B$2:$B$5111,"&lt;="&amp;Q$3)-$F2908)))</f>
        <v/>
      </c>
      <c r="R2908" s="54">
        <f>IF($B2908="","",SUM($K2908:$Q2908))</f>
        <v/>
      </c>
      <c r="S2908" s="56">
        <f>IF($B2908="","",VLOOKUP($C2908,Настройки!$A$11:$L$17,9,FALSE))</f>
        <v/>
      </c>
      <c r="T2908" s="56">
        <f>IF($B2908="","",$R2908*$S2908)</f>
        <v/>
      </c>
    </row>
    <row r="2909">
      <c r="A2909" s="20">
        <f>Тех_Движение!$A$2906</f>
        <v/>
      </c>
      <c r="B2909" s="20">
        <f>IF(Тех_Движение!$F$2906&gt;0,Тех_Движение!$I$2906,"")</f>
        <v/>
      </c>
      <c r="C2909" s="20">
        <f>IF($B2909="","",Тех_Движение!$D$2906)</f>
        <v/>
      </c>
      <c r="D2909" s="42">
        <f>IF($B2909="","",Тех_Движение!$B$2906)</f>
        <v/>
      </c>
      <c r="E2909" s="54">
        <f>IF($B2909="","",Тех_Движение!$F$2906)</f>
        <v/>
      </c>
      <c r="F2909" s="54">
        <f>IF($B2909="","",SUMIFS($E$5:$E2908,$C$5:$C2908,$C2909))</f>
        <v/>
      </c>
      <c r="G2909" s="54">
        <f>IF($B2909="","",MAX(0,$E2909-MAX(0,SUMIFS(Тех_Движение!$G$2:$G$5111,Тех_Движение!$D$2:$D$5111,$C2909,Тех_Движение!$B$2:$B$5111,"&lt;="&amp;Настройки!$B$5-1)-$F2909)))</f>
        <v/>
      </c>
      <c r="H2909" s="54">
        <f>IF($B2909="","",IF(AND($D2909&gt;=Настройки!$B$5,$D2909&lt;=Настройки!$B$6),$E2909,0))</f>
        <v/>
      </c>
      <c r="I2909" s="54">
        <f>IF($B2909="","",$G2909+$H2909-$J2909)</f>
        <v/>
      </c>
      <c r="J2909" s="54">
        <f>IF($B2909="","",MAX(0,$E2909-MAX(0,SUMIFS(Тех_Движение!$G$2:$G$5111,Тех_Движение!$D$2:$D$5111,$C2909,Тех_Движение!$B$2:$B$5111,"&lt;="&amp;Настройки!$B$6)-$F2909)))</f>
        <v/>
      </c>
      <c r="K2909" s="54">
        <f>IF(OR($B2909="",K$3&lt;$D2909+Настройки!$B$7),0,MAX(0,$E2909-MAX(0,SUMIFS(Тех_Движение!$G$2:$G$5111,Тех_Движение!$D$2:$D$5111,$C2909,Тех_Движение!$B$2:$B$5111,"&lt;="&amp;K$3)-$F2909)))</f>
        <v/>
      </c>
      <c r="L2909" s="54">
        <f>IF(OR($B2909="",L$3&lt;$D2909+Настройки!$B$7),0,MAX(0,$E2909-MAX(0,SUMIFS(Тех_Движение!$G$2:$G$5111,Тех_Движение!$D$2:$D$5111,$C2909,Тех_Движение!$B$2:$B$5111,"&lt;="&amp;L$3)-$F2909)))</f>
        <v/>
      </c>
      <c r="M2909" s="54">
        <f>IF(OR($B2909="",M$3&lt;$D2909+Настройки!$B$7),0,MAX(0,$E2909-MAX(0,SUMIFS(Тех_Движение!$G$2:$G$5111,Тех_Движение!$D$2:$D$5111,$C2909,Тех_Движение!$B$2:$B$5111,"&lt;="&amp;M$3)-$F2909)))</f>
        <v/>
      </c>
      <c r="N2909" s="54">
        <f>IF(OR($B2909="",N$3&lt;$D2909+Настройки!$B$7),0,MAX(0,$E2909-MAX(0,SUMIFS(Тех_Движение!$G$2:$G$5111,Тех_Движение!$D$2:$D$5111,$C2909,Тех_Движение!$B$2:$B$5111,"&lt;="&amp;N$3)-$F2909)))</f>
        <v/>
      </c>
      <c r="O2909" s="54">
        <f>IF(OR($B2909="",O$3&lt;$D2909+Настройки!$B$7),0,MAX(0,$E2909-MAX(0,SUMIFS(Тех_Движение!$G$2:$G$5111,Тех_Движение!$D$2:$D$5111,$C2909,Тех_Движение!$B$2:$B$5111,"&lt;="&amp;O$3)-$F2909)))</f>
        <v/>
      </c>
      <c r="P2909" s="54">
        <f>IF(OR($B2909="",P$3&lt;$D2909+Настройки!$B$7),0,MAX(0,$E2909-MAX(0,SUMIFS(Тех_Движение!$G$2:$G$5111,Тех_Движение!$D$2:$D$5111,$C2909,Тех_Движение!$B$2:$B$5111,"&lt;="&amp;P$3)-$F2909)))</f>
        <v/>
      </c>
      <c r="Q2909" s="54">
        <f>IF(OR($B2909="",Q$3&lt;$D2909+Настройки!$B$7),0,MAX(0,$E2909-MAX(0,SUMIFS(Тех_Движение!$G$2:$G$5111,Тех_Движение!$D$2:$D$5111,$C2909,Тех_Движение!$B$2:$B$5111,"&lt;="&amp;Q$3)-$F2909)))</f>
        <v/>
      </c>
      <c r="R2909" s="54">
        <f>IF($B2909="","",SUM($K2909:$Q2909))</f>
        <v/>
      </c>
      <c r="S2909" s="56">
        <f>IF($B2909="","",VLOOKUP($C2909,Настройки!$A$11:$L$17,9,FALSE))</f>
        <v/>
      </c>
      <c r="T2909" s="56">
        <f>IF($B2909="","",$R2909*$S2909)</f>
        <v/>
      </c>
    </row>
    <row r="2910">
      <c r="A2910" s="20">
        <f>Тех_Движение!$A$2907</f>
        <v/>
      </c>
      <c r="B2910" s="20">
        <f>IF(Тех_Движение!$F$2907&gt;0,Тех_Движение!$I$2907,"")</f>
        <v/>
      </c>
      <c r="C2910" s="20">
        <f>IF($B2910="","",Тех_Движение!$D$2907)</f>
        <v/>
      </c>
      <c r="D2910" s="42">
        <f>IF($B2910="","",Тех_Движение!$B$2907)</f>
        <v/>
      </c>
      <c r="E2910" s="54">
        <f>IF($B2910="","",Тех_Движение!$F$2907)</f>
        <v/>
      </c>
      <c r="F2910" s="54">
        <f>IF($B2910="","",SUMIFS($E$5:$E2909,$C$5:$C2909,$C2910))</f>
        <v/>
      </c>
      <c r="G2910" s="54">
        <f>IF($B2910="","",MAX(0,$E2910-MAX(0,SUMIFS(Тех_Движение!$G$2:$G$5111,Тех_Движение!$D$2:$D$5111,$C2910,Тех_Движение!$B$2:$B$5111,"&lt;="&amp;Настройки!$B$5-1)-$F2910)))</f>
        <v/>
      </c>
      <c r="H2910" s="54">
        <f>IF($B2910="","",IF(AND($D2910&gt;=Настройки!$B$5,$D2910&lt;=Настройки!$B$6),$E2910,0))</f>
        <v/>
      </c>
      <c r="I2910" s="54">
        <f>IF($B2910="","",$G2910+$H2910-$J2910)</f>
        <v/>
      </c>
      <c r="J2910" s="54">
        <f>IF($B2910="","",MAX(0,$E2910-MAX(0,SUMIFS(Тех_Движение!$G$2:$G$5111,Тех_Движение!$D$2:$D$5111,$C2910,Тех_Движение!$B$2:$B$5111,"&lt;="&amp;Настройки!$B$6)-$F2910)))</f>
        <v/>
      </c>
      <c r="K2910" s="54">
        <f>IF(OR($B2910="",K$3&lt;$D2910+Настройки!$B$7),0,MAX(0,$E2910-MAX(0,SUMIFS(Тех_Движение!$G$2:$G$5111,Тех_Движение!$D$2:$D$5111,$C2910,Тех_Движение!$B$2:$B$5111,"&lt;="&amp;K$3)-$F2910)))</f>
        <v/>
      </c>
      <c r="L2910" s="54">
        <f>IF(OR($B2910="",L$3&lt;$D2910+Настройки!$B$7),0,MAX(0,$E2910-MAX(0,SUMIFS(Тех_Движение!$G$2:$G$5111,Тех_Движение!$D$2:$D$5111,$C2910,Тех_Движение!$B$2:$B$5111,"&lt;="&amp;L$3)-$F2910)))</f>
        <v/>
      </c>
      <c r="M2910" s="54">
        <f>IF(OR($B2910="",M$3&lt;$D2910+Настройки!$B$7),0,MAX(0,$E2910-MAX(0,SUMIFS(Тех_Движение!$G$2:$G$5111,Тех_Движение!$D$2:$D$5111,$C2910,Тех_Движение!$B$2:$B$5111,"&lt;="&amp;M$3)-$F2910)))</f>
        <v/>
      </c>
      <c r="N2910" s="54">
        <f>IF(OR($B2910="",N$3&lt;$D2910+Настройки!$B$7),0,MAX(0,$E2910-MAX(0,SUMIFS(Тех_Движение!$G$2:$G$5111,Тех_Движение!$D$2:$D$5111,$C2910,Тех_Движение!$B$2:$B$5111,"&lt;="&amp;N$3)-$F2910)))</f>
        <v/>
      </c>
      <c r="O2910" s="54">
        <f>IF(OR($B2910="",O$3&lt;$D2910+Настройки!$B$7),0,MAX(0,$E2910-MAX(0,SUMIFS(Тех_Движение!$G$2:$G$5111,Тех_Движение!$D$2:$D$5111,$C2910,Тех_Движение!$B$2:$B$5111,"&lt;="&amp;O$3)-$F2910)))</f>
        <v/>
      </c>
      <c r="P2910" s="54">
        <f>IF(OR($B2910="",P$3&lt;$D2910+Настройки!$B$7),0,MAX(0,$E2910-MAX(0,SUMIFS(Тех_Движение!$G$2:$G$5111,Тех_Движение!$D$2:$D$5111,$C2910,Тех_Движение!$B$2:$B$5111,"&lt;="&amp;P$3)-$F2910)))</f>
        <v/>
      </c>
      <c r="Q2910" s="54">
        <f>IF(OR($B2910="",Q$3&lt;$D2910+Настройки!$B$7),0,MAX(0,$E2910-MAX(0,SUMIFS(Тех_Движение!$G$2:$G$5111,Тех_Движение!$D$2:$D$5111,$C2910,Тех_Движение!$B$2:$B$5111,"&lt;="&amp;Q$3)-$F2910)))</f>
        <v/>
      </c>
      <c r="R2910" s="54">
        <f>IF($B2910="","",SUM($K2910:$Q2910))</f>
        <v/>
      </c>
      <c r="S2910" s="56">
        <f>IF($B2910="","",VLOOKUP($C2910,Настройки!$A$11:$L$17,9,FALSE))</f>
        <v/>
      </c>
      <c r="T2910" s="56">
        <f>IF($B2910="","",$R2910*$S2910)</f>
        <v/>
      </c>
    </row>
    <row r="2911">
      <c r="A2911" s="20">
        <f>Тех_Движение!$A$2908</f>
        <v/>
      </c>
      <c r="B2911" s="20">
        <f>IF(Тех_Движение!$F$2908&gt;0,Тех_Движение!$I$2908,"")</f>
        <v/>
      </c>
      <c r="C2911" s="20">
        <f>IF($B2911="","",Тех_Движение!$D$2908)</f>
        <v/>
      </c>
      <c r="D2911" s="42">
        <f>IF($B2911="","",Тех_Движение!$B$2908)</f>
        <v/>
      </c>
      <c r="E2911" s="54">
        <f>IF($B2911="","",Тех_Движение!$F$2908)</f>
        <v/>
      </c>
      <c r="F2911" s="54">
        <f>IF($B2911="","",SUMIFS($E$5:$E2910,$C$5:$C2910,$C2911))</f>
        <v/>
      </c>
      <c r="G2911" s="54">
        <f>IF($B2911="","",MAX(0,$E2911-MAX(0,SUMIFS(Тех_Движение!$G$2:$G$5111,Тех_Движение!$D$2:$D$5111,$C2911,Тех_Движение!$B$2:$B$5111,"&lt;="&amp;Настройки!$B$5-1)-$F2911)))</f>
        <v/>
      </c>
      <c r="H2911" s="54">
        <f>IF($B2911="","",IF(AND($D2911&gt;=Настройки!$B$5,$D2911&lt;=Настройки!$B$6),$E2911,0))</f>
        <v/>
      </c>
      <c r="I2911" s="54">
        <f>IF($B2911="","",$G2911+$H2911-$J2911)</f>
        <v/>
      </c>
      <c r="J2911" s="54">
        <f>IF($B2911="","",MAX(0,$E2911-MAX(0,SUMIFS(Тех_Движение!$G$2:$G$5111,Тех_Движение!$D$2:$D$5111,$C2911,Тех_Движение!$B$2:$B$5111,"&lt;="&amp;Настройки!$B$6)-$F2911)))</f>
        <v/>
      </c>
      <c r="K2911" s="54">
        <f>IF(OR($B2911="",K$3&lt;$D2911+Настройки!$B$7),0,MAX(0,$E2911-MAX(0,SUMIFS(Тех_Движение!$G$2:$G$5111,Тех_Движение!$D$2:$D$5111,$C2911,Тех_Движение!$B$2:$B$5111,"&lt;="&amp;K$3)-$F2911)))</f>
        <v/>
      </c>
      <c r="L2911" s="54">
        <f>IF(OR($B2911="",L$3&lt;$D2911+Настройки!$B$7),0,MAX(0,$E2911-MAX(0,SUMIFS(Тех_Движение!$G$2:$G$5111,Тех_Движение!$D$2:$D$5111,$C2911,Тех_Движение!$B$2:$B$5111,"&lt;="&amp;L$3)-$F2911)))</f>
        <v/>
      </c>
      <c r="M2911" s="54">
        <f>IF(OR($B2911="",M$3&lt;$D2911+Настройки!$B$7),0,MAX(0,$E2911-MAX(0,SUMIFS(Тех_Движение!$G$2:$G$5111,Тех_Движение!$D$2:$D$5111,$C2911,Тех_Движение!$B$2:$B$5111,"&lt;="&amp;M$3)-$F2911)))</f>
        <v/>
      </c>
      <c r="N2911" s="54">
        <f>IF(OR($B2911="",N$3&lt;$D2911+Настройки!$B$7),0,MAX(0,$E2911-MAX(0,SUMIFS(Тех_Движение!$G$2:$G$5111,Тех_Движение!$D$2:$D$5111,$C2911,Тех_Движение!$B$2:$B$5111,"&lt;="&amp;N$3)-$F2911)))</f>
        <v/>
      </c>
      <c r="O2911" s="54">
        <f>IF(OR($B2911="",O$3&lt;$D2911+Настройки!$B$7),0,MAX(0,$E2911-MAX(0,SUMIFS(Тех_Движение!$G$2:$G$5111,Тех_Движение!$D$2:$D$5111,$C2911,Тех_Движение!$B$2:$B$5111,"&lt;="&amp;O$3)-$F2911)))</f>
        <v/>
      </c>
      <c r="P2911" s="54">
        <f>IF(OR($B2911="",P$3&lt;$D2911+Настройки!$B$7),0,MAX(0,$E2911-MAX(0,SUMIFS(Тех_Движение!$G$2:$G$5111,Тех_Движение!$D$2:$D$5111,$C2911,Тех_Движение!$B$2:$B$5111,"&lt;="&amp;P$3)-$F2911)))</f>
        <v/>
      </c>
      <c r="Q2911" s="54">
        <f>IF(OR($B2911="",Q$3&lt;$D2911+Настройки!$B$7),0,MAX(0,$E2911-MAX(0,SUMIFS(Тех_Движение!$G$2:$G$5111,Тех_Движение!$D$2:$D$5111,$C2911,Тех_Движение!$B$2:$B$5111,"&lt;="&amp;Q$3)-$F2911)))</f>
        <v/>
      </c>
      <c r="R2911" s="54">
        <f>IF($B2911="","",SUM($K2911:$Q2911))</f>
        <v/>
      </c>
      <c r="S2911" s="56">
        <f>IF($B2911="","",VLOOKUP($C2911,Настройки!$A$11:$L$17,9,FALSE))</f>
        <v/>
      </c>
      <c r="T2911" s="56">
        <f>IF($B2911="","",$R2911*$S2911)</f>
        <v/>
      </c>
    </row>
    <row r="2912">
      <c r="A2912" s="20">
        <f>Тех_Движение!$A$2909</f>
        <v/>
      </c>
      <c r="B2912" s="20">
        <f>IF(Тех_Движение!$F$2909&gt;0,Тех_Движение!$I$2909,"")</f>
        <v/>
      </c>
      <c r="C2912" s="20">
        <f>IF($B2912="","",Тех_Движение!$D$2909)</f>
        <v/>
      </c>
      <c r="D2912" s="42">
        <f>IF($B2912="","",Тех_Движение!$B$2909)</f>
        <v/>
      </c>
      <c r="E2912" s="54">
        <f>IF($B2912="","",Тех_Движение!$F$2909)</f>
        <v/>
      </c>
      <c r="F2912" s="54">
        <f>IF($B2912="","",SUMIFS($E$5:$E2911,$C$5:$C2911,$C2912))</f>
        <v/>
      </c>
      <c r="G2912" s="54">
        <f>IF($B2912="","",MAX(0,$E2912-MAX(0,SUMIFS(Тех_Движение!$G$2:$G$5111,Тех_Движение!$D$2:$D$5111,$C2912,Тех_Движение!$B$2:$B$5111,"&lt;="&amp;Настройки!$B$5-1)-$F2912)))</f>
        <v/>
      </c>
      <c r="H2912" s="54">
        <f>IF($B2912="","",IF(AND($D2912&gt;=Настройки!$B$5,$D2912&lt;=Настройки!$B$6),$E2912,0))</f>
        <v/>
      </c>
      <c r="I2912" s="54">
        <f>IF($B2912="","",$G2912+$H2912-$J2912)</f>
        <v/>
      </c>
      <c r="J2912" s="54">
        <f>IF($B2912="","",MAX(0,$E2912-MAX(0,SUMIFS(Тех_Движение!$G$2:$G$5111,Тех_Движение!$D$2:$D$5111,$C2912,Тех_Движение!$B$2:$B$5111,"&lt;="&amp;Настройки!$B$6)-$F2912)))</f>
        <v/>
      </c>
      <c r="K2912" s="54">
        <f>IF(OR($B2912="",K$3&lt;$D2912+Настройки!$B$7),0,MAX(0,$E2912-MAX(0,SUMIFS(Тех_Движение!$G$2:$G$5111,Тех_Движение!$D$2:$D$5111,$C2912,Тех_Движение!$B$2:$B$5111,"&lt;="&amp;K$3)-$F2912)))</f>
        <v/>
      </c>
      <c r="L2912" s="54">
        <f>IF(OR($B2912="",L$3&lt;$D2912+Настройки!$B$7),0,MAX(0,$E2912-MAX(0,SUMIFS(Тех_Движение!$G$2:$G$5111,Тех_Движение!$D$2:$D$5111,$C2912,Тех_Движение!$B$2:$B$5111,"&lt;="&amp;L$3)-$F2912)))</f>
        <v/>
      </c>
      <c r="M2912" s="54">
        <f>IF(OR($B2912="",M$3&lt;$D2912+Настройки!$B$7),0,MAX(0,$E2912-MAX(0,SUMIFS(Тех_Движение!$G$2:$G$5111,Тех_Движение!$D$2:$D$5111,$C2912,Тех_Движение!$B$2:$B$5111,"&lt;="&amp;M$3)-$F2912)))</f>
        <v/>
      </c>
      <c r="N2912" s="54">
        <f>IF(OR($B2912="",N$3&lt;$D2912+Настройки!$B$7),0,MAX(0,$E2912-MAX(0,SUMIFS(Тех_Движение!$G$2:$G$5111,Тех_Движение!$D$2:$D$5111,$C2912,Тех_Движение!$B$2:$B$5111,"&lt;="&amp;N$3)-$F2912)))</f>
        <v/>
      </c>
      <c r="O2912" s="54">
        <f>IF(OR($B2912="",O$3&lt;$D2912+Настройки!$B$7),0,MAX(0,$E2912-MAX(0,SUMIFS(Тех_Движение!$G$2:$G$5111,Тех_Движение!$D$2:$D$5111,$C2912,Тех_Движение!$B$2:$B$5111,"&lt;="&amp;O$3)-$F2912)))</f>
        <v/>
      </c>
      <c r="P2912" s="54">
        <f>IF(OR($B2912="",P$3&lt;$D2912+Настройки!$B$7),0,MAX(0,$E2912-MAX(0,SUMIFS(Тех_Движение!$G$2:$G$5111,Тех_Движение!$D$2:$D$5111,$C2912,Тех_Движение!$B$2:$B$5111,"&lt;="&amp;P$3)-$F2912)))</f>
        <v/>
      </c>
      <c r="Q2912" s="54">
        <f>IF(OR($B2912="",Q$3&lt;$D2912+Настройки!$B$7),0,MAX(0,$E2912-MAX(0,SUMIFS(Тех_Движение!$G$2:$G$5111,Тех_Движение!$D$2:$D$5111,$C2912,Тех_Движение!$B$2:$B$5111,"&lt;="&amp;Q$3)-$F2912)))</f>
        <v/>
      </c>
      <c r="R2912" s="54">
        <f>IF($B2912="","",SUM($K2912:$Q2912))</f>
        <v/>
      </c>
      <c r="S2912" s="56">
        <f>IF($B2912="","",VLOOKUP($C2912,Настройки!$A$11:$L$17,9,FALSE))</f>
        <v/>
      </c>
      <c r="T2912" s="56">
        <f>IF($B2912="","",$R2912*$S2912)</f>
        <v/>
      </c>
    </row>
    <row r="2913">
      <c r="A2913" s="20">
        <f>Тех_Движение!$A$2910</f>
        <v/>
      </c>
      <c r="B2913" s="20">
        <f>IF(Тех_Движение!$F$2910&gt;0,Тех_Движение!$I$2910,"")</f>
        <v/>
      </c>
      <c r="C2913" s="20">
        <f>IF($B2913="","",Тех_Движение!$D$2910)</f>
        <v/>
      </c>
      <c r="D2913" s="42">
        <f>IF($B2913="","",Тех_Движение!$B$2910)</f>
        <v/>
      </c>
      <c r="E2913" s="54">
        <f>IF($B2913="","",Тех_Движение!$F$2910)</f>
        <v/>
      </c>
      <c r="F2913" s="54">
        <f>IF($B2913="","",SUMIFS($E$5:$E2912,$C$5:$C2912,$C2913))</f>
        <v/>
      </c>
      <c r="G2913" s="54">
        <f>IF($B2913="","",MAX(0,$E2913-MAX(0,SUMIFS(Тех_Движение!$G$2:$G$5111,Тех_Движение!$D$2:$D$5111,$C2913,Тех_Движение!$B$2:$B$5111,"&lt;="&amp;Настройки!$B$5-1)-$F2913)))</f>
        <v/>
      </c>
      <c r="H2913" s="54">
        <f>IF($B2913="","",IF(AND($D2913&gt;=Настройки!$B$5,$D2913&lt;=Настройки!$B$6),$E2913,0))</f>
        <v/>
      </c>
      <c r="I2913" s="54">
        <f>IF($B2913="","",$G2913+$H2913-$J2913)</f>
        <v/>
      </c>
      <c r="J2913" s="54">
        <f>IF($B2913="","",MAX(0,$E2913-MAX(0,SUMIFS(Тех_Движение!$G$2:$G$5111,Тех_Движение!$D$2:$D$5111,$C2913,Тех_Движение!$B$2:$B$5111,"&lt;="&amp;Настройки!$B$6)-$F2913)))</f>
        <v/>
      </c>
      <c r="K2913" s="54">
        <f>IF(OR($B2913="",K$3&lt;$D2913+Настройки!$B$7),0,MAX(0,$E2913-MAX(0,SUMIFS(Тех_Движение!$G$2:$G$5111,Тех_Движение!$D$2:$D$5111,$C2913,Тех_Движение!$B$2:$B$5111,"&lt;="&amp;K$3)-$F2913)))</f>
        <v/>
      </c>
      <c r="L2913" s="54">
        <f>IF(OR($B2913="",L$3&lt;$D2913+Настройки!$B$7),0,MAX(0,$E2913-MAX(0,SUMIFS(Тех_Движение!$G$2:$G$5111,Тех_Движение!$D$2:$D$5111,$C2913,Тех_Движение!$B$2:$B$5111,"&lt;="&amp;L$3)-$F2913)))</f>
        <v/>
      </c>
      <c r="M2913" s="54">
        <f>IF(OR($B2913="",M$3&lt;$D2913+Настройки!$B$7),0,MAX(0,$E2913-MAX(0,SUMIFS(Тех_Движение!$G$2:$G$5111,Тех_Движение!$D$2:$D$5111,$C2913,Тех_Движение!$B$2:$B$5111,"&lt;="&amp;M$3)-$F2913)))</f>
        <v/>
      </c>
      <c r="N2913" s="54">
        <f>IF(OR($B2913="",N$3&lt;$D2913+Настройки!$B$7),0,MAX(0,$E2913-MAX(0,SUMIFS(Тех_Движение!$G$2:$G$5111,Тех_Движение!$D$2:$D$5111,$C2913,Тех_Движение!$B$2:$B$5111,"&lt;="&amp;N$3)-$F2913)))</f>
        <v/>
      </c>
      <c r="O2913" s="54">
        <f>IF(OR($B2913="",O$3&lt;$D2913+Настройки!$B$7),0,MAX(0,$E2913-MAX(0,SUMIFS(Тех_Движение!$G$2:$G$5111,Тех_Движение!$D$2:$D$5111,$C2913,Тех_Движение!$B$2:$B$5111,"&lt;="&amp;O$3)-$F2913)))</f>
        <v/>
      </c>
      <c r="P2913" s="54">
        <f>IF(OR($B2913="",P$3&lt;$D2913+Настройки!$B$7),0,MAX(0,$E2913-MAX(0,SUMIFS(Тех_Движение!$G$2:$G$5111,Тех_Движение!$D$2:$D$5111,$C2913,Тех_Движение!$B$2:$B$5111,"&lt;="&amp;P$3)-$F2913)))</f>
        <v/>
      </c>
      <c r="Q2913" s="54">
        <f>IF(OR($B2913="",Q$3&lt;$D2913+Настройки!$B$7),0,MAX(0,$E2913-MAX(0,SUMIFS(Тех_Движение!$G$2:$G$5111,Тех_Движение!$D$2:$D$5111,$C2913,Тех_Движение!$B$2:$B$5111,"&lt;="&amp;Q$3)-$F2913)))</f>
        <v/>
      </c>
      <c r="R2913" s="54">
        <f>IF($B2913="","",SUM($K2913:$Q2913))</f>
        <v/>
      </c>
      <c r="S2913" s="56">
        <f>IF($B2913="","",VLOOKUP($C2913,Настройки!$A$11:$L$17,9,FALSE))</f>
        <v/>
      </c>
      <c r="T2913" s="56">
        <f>IF($B2913="","",$R2913*$S2913)</f>
        <v/>
      </c>
    </row>
    <row r="2914">
      <c r="A2914" s="20">
        <f>Тех_Движение!$A$2911</f>
        <v/>
      </c>
      <c r="B2914" s="20">
        <f>IF(Тех_Движение!$F$2911&gt;0,Тех_Движение!$I$2911,"")</f>
        <v/>
      </c>
      <c r="C2914" s="20">
        <f>IF($B2914="","",Тех_Движение!$D$2911)</f>
        <v/>
      </c>
      <c r="D2914" s="42">
        <f>IF($B2914="","",Тех_Движение!$B$2911)</f>
        <v/>
      </c>
      <c r="E2914" s="54">
        <f>IF($B2914="","",Тех_Движение!$F$2911)</f>
        <v/>
      </c>
      <c r="F2914" s="54">
        <f>IF($B2914="","",SUMIFS($E$5:$E2913,$C$5:$C2913,$C2914))</f>
        <v/>
      </c>
      <c r="G2914" s="54">
        <f>IF($B2914="","",MAX(0,$E2914-MAX(0,SUMIFS(Тех_Движение!$G$2:$G$5111,Тех_Движение!$D$2:$D$5111,$C2914,Тех_Движение!$B$2:$B$5111,"&lt;="&amp;Настройки!$B$5-1)-$F2914)))</f>
        <v/>
      </c>
      <c r="H2914" s="54">
        <f>IF($B2914="","",IF(AND($D2914&gt;=Настройки!$B$5,$D2914&lt;=Настройки!$B$6),$E2914,0))</f>
        <v/>
      </c>
      <c r="I2914" s="54">
        <f>IF($B2914="","",$G2914+$H2914-$J2914)</f>
        <v/>
      </c>
      <c r="J2914" s="54">
        <f>IF($B2914="","",MAX(0,$E2914-MAX(0,SUMIFS(Тех_Движение!$G$2:$G$5111,Тех_Движение!$D$2:$D$5111,$C2914,Тех_Движение!$B$2:$B$5111,"&lt;="&amp;Настройки!$B$6)-$F2914)))</f>
        <v/>
      </c>
      <c r="K2914" s="54">
        <f>IF(OR($B2914="",K$3&lt;$D2914+Настройки!$B$7),0,MAX(0,$E2914-MAX(0,SUMIFS(Тех_Движение!$G$2:$G$5111,Тех_Движение!$D$2:$D$5111,$C2914,Тех_Движение!$B$2:$B$5111,"&lt;="&amp;K$3)-$F2914)))</f>
        <v/>
      </c>
      <c r="L2914" s="54">
        <f>IF(OR($B2914="",L$3&lt;$D2914+Настройки!$B$7),0,MAX(0,$E2914-MAX(0,SUMIFS(Тех_Движение!$G$2:$G$5111,Тех_Движение!$D$2:$D$5111,$C2914,Тех_Движение!$B$2:$B$5111,"&lt;="&amp;L$3)-$F2914)))</f>
        <v/>
      </c>
      <c r="M2914" s="54">
        <f>IF(OR($B2914="",M$3&lt;$D2914+Настройки!$B$7),0,MAX(0,$E2914-MAX(0,SUMIFS(Тех_Движение!$G$2:$G$5111,Тех_Движение!$D$2:$D$5111,$C2914,Тех_Движение!$B$2:$B$5111,"&lt;="&amp;M$3)-$F2914)))</f>
        <v/>
      </c>
      <c r="N2914" s="54">
        <f>IF(OR($B2914="",N$3&lt;$D2914+Настройки!$B$7),0,MAX(0,$E2914-MAX(0,SUMIFS(Тех_Движение!$G$2:$G$5111,Тех_Движение!$D$2:$D$5111,$C2914,Тех_Движение!$B$2:$B$5111,"&lt;="&amp;N$3)-$F2914)))</f>
        <v/>
      </c>
      <c r="O2914" s="54">
        <f>IF(OR($B2914="",O$3&lt;$D2914+Настройки!$B$7),0,MAX(0,$E2914-MAX(0,SUMIFS(Тех_Движение!$G$2:$G$5111,Тех_Движение!$D$2:$D$5111,$C2914,Тех_Движение!$B$2:$B$5111,"&lt;="&amp;O$3)-$F2914)))</f>
        <v/>
      </c>
      <c r="P2914" s="54">
        <f>IF(OR($B2914="",P$3&lt;$D2914+Настройки!$B$7),0,MAX(0,$E2914-MAX(0,SUMIFS(Тех_Движение!$G$2:$G$5111,Тех_Движение!$D$2:$D$5111,$C2914,Тех_Движение!$B$2:$B$5111,"&lt;="&amp;P$3)-$F2914)))</f>
        <v/>
      </c>
      <c r="Q2914" s="54">
        <f>IF(OR($B2914="",Q$3&lt;$D2914+Настройки!$B$7),0,MAX(0,$E2914-MAX(0,SUMIFS(Тех_Движение!$G$2:$G$5111,Тех_Движение!$D$2:$D$5111,$C2914,Тех_Движение!$B$2:$B$5111,"&lt;="&amp;Q$3)-$F2914)))</f>
        <v/>
      </c>
      <c r="R2914" s="54">
        <f>IF($B2914="","",SUM($K2914:$Q2914))</f>
        <v/>
      </c>
      <c r="S2914" s="56">
        <f>IF($B2914="","",VLOOKUP($C2914,Настройки!$A$11:$L$17,9,FALSE))</f>
        <v/>
      </c>
      <c r="T2914" s="56">
        <f>IF($B2914="","",$R2914*$S2914)</f>
        <v/>
      </c>
    </row>
    <row r="2915">
      <c r="A2915" s="20">
        <f>Тех_Движение!$A$2912</f>
        <v/>
      </c>
      <c r="B2915" s="20">
        <f>IF(Тех_Движение!$F$2912&gt;0,Тех_Движение!$I$2912,"")</f>
        <v/>
      </c>
      <c r="C2915" s="20">
        <f>IF($B2915="","",Тех_Движение!$D$2912)</f>
        <v/>
      </c>
      <c r="D2915" s="42">
        <f>IF($B2915="","",Тех_Движение!$B$2912)</f>
        <v/>
      </c>
      <c r="E2915" s="54">
        <f>IF($B2915="","",Тех_Движение!$F$2912)</f>
        <v/>
      </c>
      <c r="F2915" s="54">
        <f>IF($B2915="","",SUMIFS($E$5:$E2914,$C$5:$C2914,$C2915))</f>
        <v/>
      </c>
      <c r="G2915" s="54">
        <f>IF($B2915="","",MAX(0,$E2915-MAX(0,SUMIFS(Тех_Движение!$G$2:$G$5111,Тех_Движение!$D$2:$D$5111,$C2915,Тех_Движение!$B$2:$B$5111,"&lt;="&amp;Настройки!$B$5-1)-$F2915)))</f>
        <v/>
      </c>
      <c r="H2915" s="54">
        <f>IF($B2915="","",IF(AND($D2915&gt;=Настройки!$B$5,$D2915&lt;=Настройки!$B$6),$E2915,0))</f>
        <v/>
      </c>
      <c r="I2915" s="54">
        <f>IF($B2915="","",$G2915+$H2915-$J2915)</f>
        <v/>
      </c>
      <c r="J2915" s="54">
        <f>IF($B2915="","",MAX(0,$E2915-MAX(0,SUMIFS(Тех_Движение!$G$2:$G$5111,Тех_Движение!$D$2:$D$5111,$C2915,Тех_Движение!$B$2:$B$5111,"&lt;="&amp;Настройки!$B$6)-$F2915)))</f>
        <v/>
      </c>
      <c r="K2915" s="54">
        <f>IF(OR($B2915="",K$3&lt;$D2915+Настройки!$B$7),0,MAX(0,$E2915-MAX(0,SUMIFS(Тех_Движение!$G$2:$G$5111,Тех_Движение!$D$2:$D$5111,$C2915,Тех_Движение!$B$2:$B$5111,"&lt;="&amp;K$3)-$F2915)))</f>
        <v/>
      </c>
      <c r="L2915" s="54">
        <f>IF(OR($B2915="",L$3&lt;$D2915+Настройки!$B$7),0,MAX(0,$E2915-MAX(0,SUMIFS(Тех_Движение!$G$2:$G$5111,Тех_Движение!$D$2:$D$5111,$C2915,Тех_Движение!$B$2:$B$5111,"&lt;="&amp;L$3)-$F2915)))</f>
        <v/>
      </c>
      <c r="M2915" s="54">
        <f>IF(OR($B2915="",M$3&lt;$D2915+Настройки!$B$7),0,MAX(0,$E2915-MAX(0,SUMIFS(Тех_Движение!$G$2:$G$5111,Тех_Движение!$D$2:$D$5111,$C2915,Тех_Движение!$B$2:$B$5111,"&lt;="&amp;M$3)-$F2915)))</f>
        <v/>
      </c>
      <c r="N2915" s="54">
        <f>IF(OR($B2915="",N$3&lt;$D2915+Настройки!$B$7),0,MAX(0,$E2915-MAX(0,SUMIFS(Тех_Движение!$G$2:$G$5111,Тех_Движение!$D$2:$D$5111,$C2915,Тех_Движение!$B$2:$B$5111,"&lt;="&amp;N$3)-$F2915)))</f>
        <v/>
      </c>
      <c r="O2915" s="54">
        <f>IF(OR($B2915="",O$3&lt;$D2915+Настройки!$B$7),0,MAX(0,$E2915-MAX(0,SUMIFS(Тех_Движение!$G$2:$G$5111,Тех_Движение!$D$2:$D$5111,$C2915,Тех_Движение!$B$2:$B$5111,"&lt;="&amp;O$3)-$F2915)))</f>
        <v/>
      </c>
      <c r="P2915" s="54">
        <f>IF(OR($B2915="",P$3&lt;$D2915+Настройки!$B$7),0,MAX(0,$E2915-MAX(0,SUMIFS(Тех_Движение!$G$2:$G$5111,Тех_Движение!$D$2:$D$5111,$C2915,Тех_Движение!$B$2:$B$5111,"&lt;="&amp;P$3)-$F2915)))</f>
        <v/>
      </c>
      <c r="Q2915" s="54">
        <f>IF(OR($B2915="",Q$3&lt;$D2915+Настройки!$B$7),0,MAX(0,$E2915-MAX(0,SUMIFS(Тех_Движение!$G$2:$G$5111,Тех_Движение!$D$2:$D$5111,$C2915,Тех_Движение!$B$2:$B$5111,"&lt;="&amp;Q$3)-$F2915)))</f>
        <v/>
      </c>
      <c r="R2915" s="54">
        <f>IF($B2915="","",SUM($K2915:$Q2915))</f>
        <v/>
      </c>
      <c r="S2915" s="56">
        <f>IF($B2915="","",VLOOKUP($C2915,Настройки!$A$11:$L$17,9,FALSE))</f>
        <v/>
      </c>
      <c r="T2915" s="56">
        <f>IF($B2915="","",$R2915*$S2915)</f>
        <v/>
      </c>
    </row>
    <row r="2916">
      <c r="A2916" s="20">
        <f>Тех_Движение!$A$2913</f>
        <v/>
      </c>
      <c r="B2916" s="20">
        <f>IF(Тех_Движение!$F$2913&gt;0,Тех_Движение!$I$2913,"")</f>
        <v/>
      </c>
      <c r="C2916" s="20">
        <f>IF($B2916="","",Тех_Движение!$D$2913)</f>
        <v/>
      </c>
      <c r="D2916" s="42">
        <f>IF($B2916="","",Тех_Движение!$B$2913)</f>
        <v/>
      </c>
      <c r="E2916" s="54">
        <f>IF($B2916="","",Тех_Движение!$F$2913)</f>
        <v/>
      </c>
      <c r="F2916" s="54">
        <f>IF($B2916="","",SUMIFS($E$5:$E2915,$C$5:$C2915,$C2916))</f>
        <v/>
      </c>
      <c r="G2916" s="54">
        <f>IF($B2916="","",MAX(0,$E2916-MAX(0,SUMIFS(Тех_Движение!$G$2:$G$5111,Тех_Движение!$D$2:$D$5111,$C2916,Тех_Движение!$B$2:$B$5111,"&lt;="&amp;Настройки!$B$5-1)-$F2916)))</f>
        <v/>
      </c>
      <c r="H2916" s="54">
        <f>IF($B2916="","",IF(AND($D2916&gt;=Настройки!$B$5,$D2916&lt;=Настройки!$B$6),$E2916,0))</f>
        <v/>
      </c>
      <c r="I2916" s="54">
        <f>IF($B2916="","",$G2916+$H2916-$J2916)</f>
        <v/>
      </c>
      <c r="J2916" s="54">
        <f>IF($B2916="","",MAX(0,$E2916-MAX(0,SUMIFS(Тех_Движение!$G$2:$G$5111,Тех_Движение!$D$2:$D$5111,$C2916,Тех_Движение!$B$2:$B$5111,"&lt;="&amp;Настройки!$B$6)-$F2916)))</f>
        <v/>
      </c>
      <c r="K2916" s="54">
        <f>IF(OR($B2916="",K$3&lt;$D2916+Настройки!$B$7),0,MAX(0,$E2916-MAX(0,SUMIFS(Тех_Движение!$G$2:$G$5111,Тех_Движение!$D$2:$D$5111,$C2916,Тех_Движение!$B$2:$B$5111,"&lt;="&amp;K$3)-$F2916)))</f>
        <v/>
      </c>
      <c r="L2916" s="54">
        <f>IF(OR($B2916="",L$3&lt;$D2916+Настройки!$B$7),0,MAX(0,$E2916-MAX(0,SUMIFS(Тех_Движение!$G$2:$G$5111,Тех_Движение!$D$2:$D$5111,$C2916,Тех_Движение!$B$2:$B$5111,"&lt;="&amp;L$3)-$F2916)))</f>
        <v/>
      </c>
      <c r="M2916" s="54">
        <f>IF(OR($B2916="",M$3&lt;$D2916+Настройки!$B$7),0,MAX(0,$E2916-MAX(0,SUMIFS(Тех_Движение!$G$2:$G$5111,Тех_Движение!$D$2:$D$5111,$C2916,Тех_Движение!$B$2:$B$5111,"&lt;="&amp;M$3)-$F2916)))</f>
        <v/>
      </c>
      <c r="N2916" s="54">
        <f>IF(OR($B2916="",N$3&lt;$D2916+Настройки!$B$7),0,MAX(0,$E2916-MAX(0,SUMIFS(Тех_Движение!$G$2:$G$5111,Тех_Движение!$D$2:$D$5111,$C2916,Тех_Движение!$B$2:$B$5111,"&lt;="&amp;N$3)-$F2916)))</f>
        <v/>
      </c>
      <c r="O2916" s="54">
        <f>IF(OR($B2916="",O$3&lt;$D2916+Настройки!$B$7),0,MAX(0,$E2916-MAX(0,SUMIFS(Тех_Движение!$G$2:$G$5111,Тех_Движение!$D$2:$D$5111,$C2916,Тех_Движение!$B$2:$B$5111,"&lt;="&amp;O$3)-$F2916)))</f>
        <v/>
      </c>
      <c r="P2916" s="54">
        <f>IF(OR($B2916="",P$3&lt;$D2916+Настройки!$B$7),0,MAX(0,$E2916-MAX(0,SUMIFS(Тех_Движение!$G$2:$G$5111,Тех_Движение!$D$2:$D$5111,$C2916,Тех_Движение!$B$2:$B$5111,"&lt;="&amp;P$3)-$F2916)))</f>
        <v/>
      </c>
      <c r="Q2916" s="54">
        <f>IF(OR($B2916="",Q$3&lt;$D2916+Настройки!$B$7),0,MAX(0,$E2916-MAX(0,SUMIFS(Тех_Движение!$G$2:$G$5111,Тех_Движение!$D$2:$D$5111,$C2916,Тех_Движение!$B$2:$B$5111,"&lt;="&amp;Q$3)-$F2916)))</f>
        <v/>
      </c>
      <c r="R2916" s="54">
        <f>IF($B2916="","",SUM($K2916:$Q2916))</f>
        <v/>
      </c>
      <c r="S2916" s="56">
        <f>IF($B2916="","",VLOOKUP($C2916,Настройки!$A$11:$L$17,9,FALSE))</f>
        <v/>
      </c>
      <c r="T2916" s="56">
        <f>IF($B2916="","",$R2916*$S2916)</f>
        <v/>
      </c>
    </row>
    <row r="2917">
      <c r="A2917" s="20">
        <f>Тех_Движение!$A$2914</f>
        <v/>
      </c>
      <c r="B2917" s="20">
        <f>IF(Тех_Движение!$F$2914&gt;0,Тех_Движение!$I$2914,"")</f>
        <v/>
      </c>
      <c r="C2917" s="20">
        <f>IF($B2917="","",Тех_Движение!$D$2914)</f>
        <v/>
      </c>
      <c r="D2917" s="42">
        <f>IF($B2917="","",Тех_Движение!$B$2914)</f>
        <v/>
      </c>
      <c r="E2917" s="54">
        <f>IF($B2917="","",Тех_Движение!$F$2914)</f>
        <v/>
      </c>
      <c r="F2917" s="54">
        <f>IF($B2917="","",SUMIFS($E$5:$E2916,$C$5:$C2916,$C2917))</f>
        <v/>
      </c>
      <c r="G2917" s="54">
        <f>IF($B2917="","",MAX(0,$E2917-MAX(0,SUMIFS(Тех_Движение!$G$2:$G$5111,Тех_Движение!$D$2:$D$5111,$C2917,Тех_Движение!$B$2:$B$5111,"&lt;="&amp;Настройки!$B$5-1)-$F2917)))</f>
        <v/>
      </c>
      <c r="H2917" s="54">
        <f>IF($B2917="","",IF(AND($D2917&gt;=Настройки!$B$5,$D2917&lt;=Настройки!$B$6),$E2917,0))</f>
        <v/>
      </c>
      <c r="I2917" s="54">
        <f>IF($B2917="","",$G2917+$H2917-$J2917)</f>
        <v/>
      </c>
      <c r="J2917" s="54">
        <f>IF($B2917="","",MAX(0,$E2917-MAX(0,SUMIFS(Тех_Движение!$G$2:$G$5111,Тех_Движение!$D$2:$D$5111,$C2917,Тех_Движение!$B$2:$B$5111,"&lt;="&amp;Настройки!$B$6)-$F2917)))</f>
        <v/>
      </c>
      <c r="K2917" s="54">
        <f>IF(OR($B2917="",K$3&lt;$D2917+Настройки!$B$7),0,MAX(0,$E2917-MAX(0,SUMIFS(Тех_Движение!$G$2:$G$5111,Тех_Движение!$D$2:$D$5111,$C2917,Тех_Движение!$B$2:$B$5111,"&lt;="&amp;K$3)-$F2917)))</f>
        <v/>
      </c>
      <c r="L2917" s="54">
        <f>IF(OR($B2917="",L$3&lt;$D2917+Настройки!$B$7),0,MAX(0,$E2917-MAX(0,SUMIFS(Тех_Движение!$G$2:$G$5111,Тех_Движение!$D$2:$D$5111,$C2917,Тех_Движение!$B$2:$B$5111,"&lt;="&amp;L$3)-$F2917)))</f>
        <v/>
      </c>
      <c r="M2917" s="54">
        <f>IF(OR($B2917="",M$3&lt;$D2917+Настройки!$B$7),0,MAX(0,$E2917-MAX(0,SUMIFS(Тех_Движение!$G$2:$G$5111,Тех_Движение!$D$2:$D$5111,$C2917,Тех_Движение!$B$2:$B$5111,"&lt;="&amp;M$3)-$F2917)))</f>
        <v/>
      </c>
      <c r="N2917" s="54">
        <f>IF(OR($B2917="",N$3&lt;$D2917+Настройки!$B$7),0,MAX(0,$E2917-MAX(0,SUMIFS(Тех_Движение!$G$2:$G$5111,Тех_Движение!$D$2:$D$5111,$C2917,Тех_Движение!$B$2:$B$5111,"&lt;="&amp;N$3)-$F2917)))</f>
        <v/>
      </c>
      <c r="O2917" s="54">
        <f>IF(OR($B2917="",O$3&lt;$D2917+Настройки!$B$7),0,MAX(0,$E2917-MAX(0,SUMIFS(Тех_Движение!$G$2:$G$5111,Тех_Движение!$D$2:$D$5111,$C2917,Тех_Движение!$B$2:$B$5111,"&lt;="&amp;O$3)-$F2917)))</f>
        <v/>
      </c>
      <c r="P2917" s="54">
        <f>IF(OR($B2917="",P$3&lt;$D2917+Настройки!$B$7),0,MAX(0,$E2917-MAX(0,SUMIFS(Тех_Движение!$G$2:$G$5111,Тех_Движение!$D$2:$D$5111,$C2917,Тех_Движение!$B$2:$B$5111,"&lt;="&amp;P$3)-$F2917)))</f>
        <v/>
      </c>
      <c r="Q2917" s="54">
        <f>IF(OR($B2917="",Q$3&lt;$D2917+Настройки!$B$7),0,MAX(0,$E2917-MAX(0,SUMIFS(Тех_Движение!$G$2:$G$5111,Тех_Движение!$D$2:$D$5111,$C2917,Тех_Движение!$B$2:$B$5111,"&lt;="&amp;Q$3)-$F2917)))</f>
        <v/>
      </c>
      <c r="R2917" s="54">
        <f>IF($B2917="","",SUM($K2917:$Q2917))</f>
        <v/>
      </c>
      <c r="S2917" s="56">
        <f>IF($B2917="","",VLOOKUP($C2917,Настройки!$A$11:$L$17,9,FALSE))</f>
        <v/>
      </c>
      <c r="T2917" s="56">
        <f>IF($B2917="","",$R2917*$S2917)</f>
        <v/>
      </c>
    </row>
    <row r="2918">
      <c r="A2918" s="20">
        <f>Тех_Движение!$A$2915</f>
        <v/>
      </c>
      <c r="B2918" s="20">
        <f>IF(Тех_Движение!$F$2915&gt;0,Тех_Движение!$I$2915,"")</f>
        <v/>
      </c>
      <c r="C2918" s="20">
        <f>IF($B2918="","",Тех_Движение!$D$2915)</f>
        <v/>
      </c>
      <c r="D2918" s="42">
        <f>IF($B2918="","",Тех_Движение!$B$2915)</f>
        <v/>
      </c>
      <c r="E2918" s="54">
        <f>IF($B2918="","",Тех_Движение!$F$2915)</f>
        <v/>
      </c>
      <c r="F2918" s="54">
        <f>IF($B2918="","",SUMIFS($E$5:$E2917,$C$5:$C2917,$C2918))</f>
        <v/>
      </c>
      <c r="G2918" s="54">
        <f>IF($B2918="","",MAX(0,$E2918-MAX(0,SUMIFS(Тех_Движение!$G$2:$G$5111,Тех_Движение!$D$2:$D$5111,$C2918,Тех_Движение!$B$2:$B$5111,"&lt;="&amp;Настройки!$B$5-1)-$F2918)))</f>
        <v/>
      </c>
      <c r="H2918" s="54">
        <f>IF($B2918="","",IF(AND($D2918&gt;=Настройки!$B$5,$D2918&lt;=Настройки!$B$6),$E2918,0))</f>
        <v/>
      </c>
      <c r="I2918" s="54">
        <f>IF($B2918="","",$G2918+$H2918-$J2918)</f>
        <v/>
      </c>
      <c r="J2918" s="54">
        <f>IF($B2918="","",MAX(0,$E2918-MAX(0,SUMIFS(Тех_Движение!$G$2:$G$5111,Тех_Движение!$D$2:$D$5111,$C2918,Тех_Движение!$B$2:$B$5111,"&lt;="&amp;Настройки!$B$6)-$F2918)))</f>
        <v/>
      </c>
      <c r="K2918" s="54">
        <f>IF(OR($B2918="",K$3&lt;$D2918+Настройки!$B$7),0,MAX(0,$E2918-MAX(0,SUMIFS(Тех_Движение!$G$2:$G$5111,Тех_Движение!$D$2:$D$5111,$C2918,Тех_Движение!$B$2:$B$5111,"&lt;="&amp;K$3)-$F2918)))</f>
        <v/>
      </c>
      <c r="L2918" s="54">
        <f>IF(OR($B2918="",L$3&lt;$D2918+Настройки!$B$7),0,MAX(0,$E2918-MAX(0,SUMIFS(Тех_Движение!$G$2:$G$5111,Тех_Движение!$D$2:$D$5111,$C2918,Тех_Движение!$B$2:$B$5111,"&lt;="&amp;L$3)-$F2918)))</f>
        <v/>
      </c>
      <c r="M2918" s="54">
        <f>IF(OR($B2918="",M$3&lt;$D2918+Настройки!$B$7),0,MAX(0,$E2918-MAX(0,SUMIFS(Тех_Движение!$G$2:$G$5111,Тех_Движение!$D$2:$D$5111,$C2918,Тех_Движение!$B$2:$B$5111,"&lt;="&amp;M$3)-$F2918)))</f>
        <v/>
      </c>
      <c r="N2918" s="54">
        <f>IF(OR($B2918="",N$3&lt;$D2918+Настройки!$B$7),0,MAX(0,$E2918-MAX(0,SUMIFS(Тех_Движение!$G$2:$G$5111,Тех_Движение!$D$2:$D$5111,$C2918,Тех_Движение!$B$2:$B$5111,"&lt;="&amp;N$3)-$F2918)))</f>
        <v/>
      </c>
      <c r="O2918" s="54">
        <f>IF(OR($B2918="",O$3&lt;$D2918+Настройки!$B$7),0,MAX(0,$E2918-MAX(0,SUMIFS(Тех_Движение!$G$2:$G$5111,Тех_Движение!$D$2:$D$5111,$C2918,Тех_Движение!$B$2:$B$5111,"&lt;="&amp;O$3)-$F2918)))</f>
        <v/>
      </c>
      <c r="P2918" s="54">
        <f>IF(OR($B2918="",P$3&lt;$D2918+Настройки!$B$7),0,MAX(0,$E2918-MAX(0,SUMIFS(Тех_Движение!$G$2:$G$5111,Тех_Движение!$D$2:$D$5111,$C2918,Тех_Движение!$B$2:$B$5111,"&lt;="&amp;P$3)-$F2918)))</f>
        <v/>
      </c>
      <c r="Q2918" s="54">
        <f>IF(OR($B2918="",Q$3&lt;$D2918+Настройки!$B$7),0,MAX(0,$E2918-MAX(0,SUMIFS(Тех_Движение!$G$2:$G$5111,Тех_Движение!$D$2:$D$5111,$C2918,Тех_Движение!$B$2:$B$5111,"&lt;="&amp;Q$3)-$F2918)))</f>
        <v/>
      </c>
      <c r="R2918" s="54">
        <f>IF($B2918="","",SUM($K2918:$Q2918))</f>
        <v/>
      </c>
      <c r="S2918" s="56">
        <f>IF($B2918="","",VLOOKUP($C2918,Настройки!$A$11:$L$17,9,FALSE))</f>
        <v/>
      </c>
      <c r="T2918" s="56">
        <f>IF($B2918="","",$R2918*$S2918)</f>
        <v/>
      </c>
    </row>
    <row r="2919">
      <c r="A2919" s="20">
        <f>Тех_Движение!$A$2916</f>
        <v/>
      </c>
      <c r="B2919" s="20">
        <f>IF(Тех_Движение!$F$2916&gt;0,Тех_Движение!$I$2916,"")</f>
        <v/>
      </c>
      <c r="C2919" s="20">
        <f>IF($B2919="","",Тех_Движение!$D$2916)</f>
        <v/>
      </c>
      <c r="D2919" s="42">
        <f>IF($B2919="","",Тех_Движение!$B$2916)</f>
        <v/>
      </c>
      <c r="E2919" s="54">
        <f>IF($B2919="","",Тех_Движение!$F$2916)</f>
        <v/>
      </c>
      <c r="F2919" s="54">
        <f>IF($B2919="","",SUMIFS($E$5:$E2918,$C$5:$C2918,$C2919))</f>
        <v/>
      </c>
      <c r="G2919" s="54">
        <f>IF($B2919="","",MAX(0,$E2919-MAX(0,SUMIFS(Тех_Движение!$G$2:$G$5111,Тех_Движение!$D$2:$D$5111,$C2919,Тех_Движение!$B$2:$B$5111,"&lt;="&amp;Настройки!$B$5-1)-$F2919)))</f>
        <v/>
      </c>
      <c r="H2919" s="54">
        <f>IF($B2919="","",IF(AND($D2919&gt;=Настройки!$B$5,$D2919&lt;=Настройки!$B$6),$E2919,0))</f>
        <v/>
      </c>
      <c r="I2919" s="54">
        <f>IF($B2919="","",$G2919+$H2919-$J2919)</f>
        <v/>
      </c>
      <c r="J2919" s="54">
        <f>IF($B2919="","",MAX(0,$E2919-MAX(0,SUMIFS(Тех_Движение!$G$2:$G$5111,Тех_Движение!$D$2:$D$5111,$C2919,Тех_Движение!$B$2:$B$5111,"&lt;="&amp;Настройки!$B$6)-$F2919)))</f>
        <v/>
      </c>
      <c r="K2919" s="54">
        <f>IF(OR($B2919="",K$3&lt;$D2919+Настройки!$B$7),0,MAX(0,$E2919-MAX(0,SUMIFS(Тех_Движение!$G$2:$G$5111,Тех_Движение!$D$2:$D$5111,$C2919,Тех_Движение!$B$2:$B$5111,"&lt;="&amp;K$3)-$F2919)))</f>
        <v/>
      </c>
      <c r="L2919" s="54">
        <f>IF(OR($B2919="",L$3&lt;$D2919+Настройки!$B$7),0,MAX(0,$E2919-MAX(0,SUMIFS(Тех_Движение!$G$2:$G$5111,Тех_Движение!$D$2:$D$5111,$C2919,Тех_Движение!$B$2:$B$5111,"&lt;="&amp;L$3)-$F2919)))</f>
        <v/>
      </c>
      <c r="M2919" s="54">
        <f>IF(OR($B2919="",M$3&lt;$D2919+Настройки!$B$7),0,MAX(0,$E2919-MAX(0,SUMIFS(Тех_Движение!$G$2:$G$5111,Тех_Движение!$D$2:$D$5111,$C2919,Тех_Движение!$B$2:$B$5111,"&lt;="&amp;M$3)-$F2919)))</f>
        <v/>
      </c>
      <c r="N2919" s="54">
        <f>IF(OR($B2919="",N$3&lt;$D2919+Настройки!$B$7),0,MAX(0,$E2919-MAX(0,SUMIFS(Тех_Движение!$G$2:$G$5111,Тех_Движение!$D$2:$D$5111,$C2919,Тех_Движение!$B$2:$B$5111,"&lt;="&amp;N$3)-$F2919)))</f>
        <v/>
      </c>
      <c r="O2919" s="54">
        <f>IF(OR($B2919="",O$3&lt;$D2919+Настройки!$B$7),0,MAX(0,$E2919-MAX(0,SUMIFS(Тех_Движение!$G$2:$G$5111,Тех_Движение!$D$2:$D$5111,$C2919,Тех_Движение!$B$2:$B$5111,"&lt;="&amp;O$3)-$F2919)))</f>
        <v/>
      </c>
      <c r="P2919" s="54">
        <f>IF(OR($B2919="",P$3&lt;$D2919+Настройки!$B$7),0,MAX(0,$E2919-MAX(0,SUMIFS(Тех_Движение!$G$2:$G$5111,Тех_Движение!$D$2:$D$5111,$C2919,Тех_Движение!$B$2:$B$5111,"&lt;="&amp;P$3)-$F2919)))</f>
        <v/>
      </c>
      <c r="Q2919" s="54">
        <f>IF(OR($B2919="",Q$3&lt;$D2919+Настройки!$B$7),0,MAX(0,$E2919-MAX(0,SUMIFS(Тех_Движение!$G$2:$G$5111,Тех_Движение!$D$2:$D$5111,$C2919,Тех_Движение!$B$2:$B$5111,"&lt;="&amp;Q$3)-$F2919)))</f>
        <v/>
      </c>
      <c r="R2919" s="54">
        <f>IF($B2919="","",SUM($K2919:$Q2919))</f>
        <v/>
      </c>
      <c r="S2919" s="56">
        <f>IF($B2919="","",VLOOKUP($C2919,Настройки!$A$11:$L$17,9,FALSE))</f>
        <v/>
      </c>
      <c r="T2919" s="56">
        <f>IF($B2919="","",$R2919*$S2919)</f>
        <v/>
      </c>
    </row>
    <row r="2920">
      <c r="A2920" s="20">
        <f>Тех_Движение!$A$2917</f>
        <v/>
      </c>
      <c r="B2920" s="20">
        <f>IF(Тех_Движение!$F$2917&gt;0,Тех_Движение!$I$2917,"")</f>
        <v/>
      </c>
      <c r="C2920" s="20">
        <f>IF($B2920="","",Тех_Движение!$D$2917)</f>
        <v/>
      </c>
      <c r="D2920" s="42">
        <f>IF($B2920="","",Тех_Движение!$B$2917)</f>
        <v/>
      </c>
      <c r="E2920" s="54">
        <f>IF($B2920="","",Тех_Движение!$F$2917)</f>
        <v/>
      </c>
      <c r="F2920" s="54">
        <f>IF($B2920="","",SUMIFS($E$5:$E2919,$C$5:$C2919,$C2920))</f>
        <v/>
      </c>
      <c r="G2920" s="54">
        <f>IF($B2920="","",MAX(0,$E2920-MAX(0,SUMIFS(Тех_Движение!$G$2:$G$5111,Тех_Движение!$D$2:$D$5111,$C2920,Тех_Движение!$B$2:$B$5111,"&lt;="&amp;Настройки!$B$5-1)-$F2920)))</f>
        <v/>
      </c>
      <c r="H2920" s="54">
        <f>IF($B2920="","",IF(AND($D2920&gt;=Настройки!$B$5,$D2920&lt;=Настройки!$B$6),$E2920,0))</f>
        <v/>
      </c>
      <c r="I2920" s="54">
        <f>IF($B2920="","",$G2920+$H2920-$J2920)</f>
        <v/>
      </c>
      <c r="J2920" s="54">
        <f>IF($B2920="","",MAX(0,$E2920-MAX(0,SUMIFS(Тех_Движение!$G$2:$G$5111,Тех_Движение!$D$2:$D$5111,$C2920,Тех_Движение!$B$2:$B$5111,"&lt;="&amp;Настройки!$B$6)-$F2920)))</f>
        <v/>
      </c>
      <c r="K2920" s="54">
        <f>IF(OR($B2920="",K$3&lt;$D2920+Настройки!$B$7),0,MAX(0,$E2920-MAX(0,SUMIFS(Тех_Движение!$G$2:$G$5111,Тех_Движение!$D$2:$D$5111,$C2920,Тех_Движение!$B$2:$B$5111,"&lt;="&amp;K$3)-$F2920)))</f>
        <v/>
      </c>
      <c r="L2920" s="54">
        <f>IF(OR($B2920="",L$3&lt;$D2920+Настройки!$B$7),0,MAX(0,$E2920-MAX(0,SUMIFS(Тех_Движение!$G$2:$G$5111,Тех_Движение!$D$2:$D$5111,$C2920,Тех_Движение!$B$2:$B$5111,"&lt;="&amp;L$3)-$F2920)))</f>
        <v/>
      </c>
      <c r="M2920" s="54">
        <f>IF(OR($B2920="",M$3&lt;$D2920+Настройки!$B$7),0,MAX(0,$E2920-MAX(0,SUMIFS(Тех_Движение!$G$2:$G$5111,Тех_Движение!$D$2:$D$5111,$C2920,Тех_Движение!$B$2:$B$5111,"&lt;="&amp;M$3)-$F2920)))</f>
        <v/>
      </c>
      <c r="N2920" s="54">
        <f>IF(OR($B2920="",N$3&lt;$D2920+Настройки!$B$7),0,MAX(0,$E2920-MAX(0,SUMIFS(Тех_Движение!$G$2:$G$5111,Тех_Движение!$D$2:$D$5111,$C2920,Тех_Движение!$B$2:$B$5111,"&lt;="&amp;N$3)-$F2920)))</f>
        <v/>
      </c>
      <c r="O2920" s="54">
        <f>IF(OR($B2920="",O$3&lt;$D2920+Настройки!$B$7),0,MAX(0,$E2920-MAX(0,SUMIFS(Тех_Движение!$G$2:$G$5111,Тех_Движение!$D$2:$D$5111,$C2920,Тех_Движение!$B$2:$B$5111,"&lt;="&amp;O$3)-$F2920)))</f>
        <v/>
      </c>
      <c r="P2920" s="54">
        <f>IF(OR($B2920="",P$3&lt;$D2920+Настройки!$B$7),0,MAX(0,$E2920-MAX(0,SUMIFS(Тех_Движение!$G$2:$G$5111,Тех_Движение!$D$2:$D$5111,$C2920,Тех_Движение!$B$2:$B$5111,"&lt;="&amp;P$3)-$F2920)))</f>
        <v/>
      </c>
      <c r="Q2920" s="54">
        <f>IF(OR($B2920="",Q$3&lt;$D2920+Настройки!$B$7),0,MAX(0,$E2920-MAX(0,SUMIFS(Тех_Движение!$G$2:$G$5111,Тех_Движение!$D$2:$D$5111,$C2920,Тех_Движение!$B$2:$B$5111,"&lt;="&amp;Q$3)-$F2920)))</f>
        <v/>
      </c>
      <c r="R2920" s="54">
        <f>IF($B2920="","",SUM($K2920:$Q2920))</f>
        <v/>
      </c>
      <c r="S2920" s="56">
        <f>IF($B2920="","",VLOOKUP($C2920,Настройки!$A$11:$L$17,9,FALSE))</f>
        <v/>
      </c>
      <c r="T2920" s="56">
        <f>IF($B2920="","",$R2920*$S2920)</f>
        <v/>
      </c>
    </row>
    <row r="2921">
      <c r="A2921" s="20">
        <f>Тех_Движение!$A$2918</f>
        <v/>
      </c>
      <c r="B2921" s="20">
        <f>IF(Тех_Движение!$F$2918&gt;0,Тех_Движение!$I$2918,"")</f>
        <v/>
      </c>
      <c r="C2921" s="20">
        <f>IF($B2921="","",Тех_Движение!$D$2918)</f>
        <v/>
      </c>
      <c r="D2921" s="42">
        <f>IF($B2921="","",Тех_Движение!$B$2918)</f>
        <v/>
      </c>
      <c r="E2921" s="54">
        <f>IF($B2921="","",Тех_Движение!$F$2918)</f>
        <v/>
      </c>
      <c r="F2921" s="54">
        <f>IF($B2921="","",SUMIFS($E$5:$E2920,$C$5:$C2920,$C2921))</f>
        <v/>
      </c>
      <c r="G2921" s="54">
        <f>IF($B2921="","",MAX(0,$E2921-MAX(0,SUMIFS(Тех_Движение!$G$2:$G$5111,Тех_Движение!$D$2:$D$5111,$C2921,Тех_Движение!$B$2:$B$5111,"&lt;="&amp;Настройки!$B$5-1)-$F2921)))</f>
        <v/>
      </c>
      <c r="H2921" s="54">
        <f>IF($B2921="","",IF(AND($D2921&gt;=Настройки!$B$5,$D2921&lt;=Настройки!$B$6),$E2921,0))</f>
        <v/>
      </c>
      <c r="I2921" s="54">
        <f>IF($B2921="","",$G2921+$H2921-$J2921)</f>
        <v/>
      </c>
      <c r="J2921" s="54">
        <f>IF($B2921="","",MAX(0,$E2921-MAX(0,SUMIFS(Тех_Движение!$G$2:$G$5111,Тех_Движение!$D$2:$D$5111,$C2921,Тех_Движение!$B$2:$B$5111,"&lt;="&amp;Настройки!$B$6)-$F2921)))</f>
        <v/>
      </c>
      <c r="K2921" s="54">
        <f>IF(OR($B2921="",K$3&lt;$D2921+Настройки!$B$7),0,MAX(0,$E2921-MAX(0,SUMIFS(Тех_Движение!$G$2:$G$5111,Тех_Движение!$D$2:$D$5111,$C2921,Тех_Движение!$B$2:$B$5111,"&lt;="&amp;K$3)-$F2921)))</f>
        <v/>
      </c>
      <c r="L2921" s="54">
        <f>IF(OR($B2921="",L$3&lt;$D2921+Настройки!$B$7),0,MAX(0,$E2921-MAX(0,SUMIFS(Тех_Движение!$G$2:$G$5111,Тех_Движение!$D$2:$D$5111,$C2921,Тех_Движение!$B$2:$B$5111,"&lt;="&amp;L$3)-$F2921)))</f>
        <v/>
      </c>
      <c r="M2921" s="54">
        <f>IF(OR($B2921="",M$3&lt;$D2921+Настройки!$B$7),0,MAX(0,$E2921-MAX(0,SUMIFS(Тех_Движение!$G$2:$G$5111,Тех_Движение!$D$2:$D$5111,$C2921,Тех_Движение!$B$2:$B$5111,"&lt;="&amp;M$3)-$F2921)))</f>
        <v/>
      </c>
      <c r="N2921" s="54">
        <f>IF(OR($B2921="",N$3&lt;$D2921+Настройки!$B$7),0,MAX(0,$E2921-MAX(0,SUMIFS(Тех_Движение!$G$2:$G$5111,Тех_Движение!$D$2:$D$5111,$C2921,Тех_Движение!$B$2:$B$5111,"&lt;="&amp;N$3)-$F2921)))</f>
        <v/>
      </c>
      <c r="O2921" s="54">
        <f>IF(OR($B2921="",O$3&lt;$D2921+Настройки!$B$7),0,MAX(0,$E2921-MAX(0,SUMIFS(Тех_Движение!$G$2:$G$5111,Тех_Движение!$D$2:$D$5111,$C2921,Тех_Движение!$B$2:$B$5111,"&lt;="&amp;O$3)-$F2921)))</f>
        <v/>
      </c>
      <c r="P2921" s="54">
        <f>IF(OR($B2921="",P$3&lt;$D2921+Настройки!$B$7),0,MAX(0,$E2921-MAX(0,SUMIFS(Тех_Движение!$G$2:$G$5111,Тех_Движение!$D$2:$D$5111,$C2921,Тех_Движение!$B$2:$B$5111,"&lt;="&amp;P$3)-$F2921)))</f>
        <v/>
      </c>
      <c r="Q2921" s="54">
        <f>IF(OR($B2921="",Q$3&lt;$D2921+Настройки!$B$7),0,MAX(0,$E2921-MAX(0,SUMIFS(Тех_Движение!$G$2:$G$5111,Тех_Движение!$D$2:$D$5111,$C2921,Тех_Движение!$B$2:$B$5111,"&lt;="&amp;Q$3)-$F2921)))</f>
        <v/>
      </c>
      <c r="R2921" s="54">
        <f>IF($B2921="","",SUM($K2921:$Q2921))</f>
        <v/>
      </c>
      <c r="S2921" s="56">
        <f>IF($B2921="","",VLOOKUP($C2921,Настройки!$A$11:$L$17,9,FALSE))</f>
        <v/>
      </c>
      <c r="T2921" s="56">
        <f>IF($B2921="","",$R2921*$S2921)</f>
        <v/>
      </c>
    </row>
    <row r="2922">
      <c r="A2922" s="20">
        <f>Тех_Движение!$A$2919</f>
        <v/>
      </c>
      <c r="B2922" s="20">
        <f>IF(Тех_Движение!$F$2919&gt;0,Тех_Движение!$I$2919,"")</f>
        <v/>
      </c>
      <c r="C2922" s="20">
        <f>IF($B2922="","",Тех_Движение!$D$2919)</f>
        <v/>
      </c>
      <c r="D2922" s="42">
        <f>IF($B2922="","",Тех_Движение!$B$2919)</f>
        <v/>
      </c>
      <c r="E2922" s="54">
        <f>IF($B2922="","",Тех_Движение!$F$2919)</f>
        <v/>
      </c>
      <c r="F2922" s="54">
        <f>IF($B2922="","",SUMIFS($E$5:$E2921,$C$5:$C2921,$C2922))</f>
        <v/>
      </c>
      <c r="G2922" s="54">
        <f>IF($B2922="","",MAX(0,$E2922-MAX(0,SUMIFS(Тех_Движение!$G$2:$G$5111,Тех_Движение!$D$2:$D$5111,$C2922,Тех_Движение!$B$2:$B$5111,"&lt;="&amp;Настройки!$B$5-1)-$F2922)))</f>
        <v/>
      </c>
      <c r="H2922" s="54">
        <f>IF($B2922="","",IF(AND($D2922&gt;=Настройки!$B$5,$D2922&lt;=Настройки!$B$6),$E2922,0))</f>
        <v/>
      </c>
      <c r="I2922" s="54">
        <f>IF($B2922="","",$G2922+$H2922-$J2922)</f>
        <v/>
      </c>
      <c r="J2922" s="54">
        <f>IF($B2922="","",MAX(0,$E2922-MAX(0,SUMIFS(Тех_Движение!$G$2:$G$5111,Тех_Движение!$D$2:$D$5111,$C2922,Тех_Движение!$B$2:$B$5111,"&lt;="&amp;Настройки!$B$6)-$F2922)))</f>
        <v/>
      </c>
      <c r="K2922" s="54">
        <f>IF(OR($B2922="",K$3&lt;$D2922+Настройки!$B$7),0,MAX(0,$E2922-MAX(0,SUMIFS(Тех_Движение!$G$2:$G$5111,Тех_Движение!$D$2:$D$5111,$C2922,Тех_Движение!$B$2:$B$5111,"&lt;="&amp;K$3)-$F2922)))</f>
        <v/>
      </c>
      <c r="L2922" s="54">
        <f>IF(OR($B2922="",L$3&lt;$D2922+Настройки!$B$7),0,MAX(0,$E2922-MAX(0,SUMIFS(Тех_Движение!$G$2:$G$5111,Тех_Движение!$D$2:$D$5111,$C2922,Тех_Движение!$B$2:$B$5111,"&lt;="&amp;L$3)-$F2922)))</f>
        <v/>
      </c>
      <c r="M2922" s="54">
        <f>IF(OR($B2922="",M$3&lt;$D2922+Настройки!$B$7),0,MAX(0,$E2922-MAX(0,SUMIFS(Тех_Движение!$G$2:$G$5111,Тех_Движение!$D$2:$D$5111,$C2922,Тех_Движение!$B$2:$B$5111,"&lt;="&amp;M$3)-$F2922)))</f>
        <v/>
      </c>
      <c r="N2922" s="54">
        <f>IF(OR($B2922="",N$3&lt;$D2922+Настройки!$B$7),0,MAX(0,$E2922-MAX(0,SUMIFS(Тех_Движение!$G$2:$G$5111,Тех_Движение!$D$2:$D$5111,$C2922,Тех_Движение!$B$2:$B$5111,"&lt;="&amp;N$3)-$F2922)))</f>
        <v/>
      </c>
      <c r="O2922" s="54">
        <f>IF(OR($B2922="",O$3&lt;$D2922+Настройки!$B$7),0,MAX(0,$E2922-MAX(0,SUMIFS(Тех_Движение!$G$2:$G$5111,Тех_Движение!$D$2:$D$5111,$C2922,Тех_Движение!$B$2:$B$5111,"&lt;="&amp;O$3)-$F2922)))</f>
        <v/>
      </c>
      <c r="P2922" s="54">
        <f>IF(OR($B2922="",P$3&lt;$D2922+Настройки!$B$7),0,MAX(0,$E2922-MAX(0,SUMIFS(Тех_Движение!$G$2:$G$5111,Тех_Движение!$D$2:$D$5111,$C2922,Тех_Движение!$B$2:$B$5111,"&lt;="&amp;P$3)-$F2922)))</f>
        <v/>
      </c>
      <c r="Q2922" s="54">
        <f>IF(OR($B2922="",Q$3&lt;$D2922+Настройки!$B$7),0,MAX(0,$E2922-MAX(0,SUMIFS(Тех_Движение!$G$2:$G$5111,Тех_Движение!$D$2:$D$5111,$C2922,Тех_Движение!$B$2:$B$5111,"&lt;="&amp;Q$3)-$F2922)))</f>
        <v/>
      </c>
      <c r="R2922" s="54">
        <f>IF($B2922="","",SUM($K2922:$Q2922))</f>
        <v/>
      </c>
      <c r="S2922" s="56">
        <f>IF($B2922="","",VLOOKUP($C2922,Настройки!$A$11:$L$17,9,FALSE))</f>
        <v/>
      </c>
      <c r="T2922" s="56">
        <f>IF($B2922="","",$R2922*$S2922)</f>
        <v/>
      </c>
    </row>
    <row r="2923">
      <c r="A2923" s="20">
        <f>Тех_Движение!$A$2920</f>
        <v/>
      </c>
      <c r="B2923" s="20">
        <f>IF(Тех_Движение!$F$2920&gt;0,Тех_Движение!$I$2920,"")</f>
        <v/>
      </c>
      <c r="C2923" s="20">
        <f>IF($B2923="","",Тех_Движение!$D$2920)</f>
        <v/>
      </c>
      <c r="D2923" s="42">
        <f>IF($B2923="","",Тех_Движение!$B$2920)</f>
        <v/>
      </c>
      <c r="E2923" s="54">
        <f>IF($B2923="","",Тех_Движение!$F$2920)</f>
        <v/>
      </c>
      <c r="F2923" s="54">
        <f>IF($B2923="","",SUMIFS($E$5:$E2922,$C$5:$C2922,$C2923))</f>
        <v/>
      </c>
      <c r="G2923" s="54">
        <f>IF($B2923="","",MAX(0,$E2923-MAX(0,SUMIFS(Тех_Движение!$G$2:$G$5111,Тех_Движение!$D$2:$D$5111,$C2923,Тех_Движение!$B$2:$B$5111,"&lt;="&amp;Настройки!$B$5-1)-$F2923)))</f>
        <v/>
      </c>
      <c r="H2923" s="54">
        <f>IF($B2923="","",IF(AND($D2923&gt;=Настройки!$B$5,$D2923&lt;=Настройки!$B$6),$E2923,0))</f>
        <v/>
      </c>
      <c r="I2923" s="54">
        <f>IF($B2923="","",$G2923+$H2923-$J2923)</f>
        <v/>
      </c>
      <c r="J2923" s="54">
        <f>IF($B2923="","",MAX(0,$E2923-MAX(0,SUMIFS(Тех_Движение!$G$2:$G$5111,Тех_Движение!$D$2:$D$5111,$C2923,Тех_Движение!$B$2:$B$5111,"&lt;="&amp;Настройки!$B$6)-$F2923)))</f>
        <v/>
      </c>
      <c r="K2923" s="54">
        <f>IF(OR($B2923="",K$3&lt;$D2923+Настройки!$B$7),0,MAX(0,$E2923-MAX(0,SUMIFS(Тех_Движение!$G$2:$G$5111,Тех_Движение!$D$2:$D$5111,$C2923,Тех_Движение!$B$2:$B$5111,"&lt;="&amp;K$3)-$F2923)))</f>
        <v/>
      </c>
      <c r="L2923" s="54">
        <f>IF(OR($B2923="",L$3&lt;$D2923+Настройки!$B$7),0,MAX(0,$E2923-MAX(0,SUMIFS(Тех_Движение!$G$2:$G$5111,Тех_Движение!$D$2:$D$5111,$C2923,Тех_Движение!$B$2:$B$5111,"&lt;="&amp;L$3)-$F2923)))</f>
        <v/>
      </c>
      <c r="M2923" s="54">
        <f>IF(OR($B2923="",M$3&lt;$D2923+Настройки!$B$7),0,MAX(0,$E2923-MAX(0,SUMIFS(Тех_Движение!$G$2:$G$5111,Тех_Движение!$D$2:$D$5111,$C2923,Тех_Движение!$B$2:$B$5111,"&lt;="&amp;M$3)-$F2923)))</f>
        <v/>
      </c>
      <c r="N2923" s="54">
        <f>IF(OR($B2923="",N$3&lt;$D2923+Настройки!$B$7),0,MAX(0,$E2923-MAX(0,SUMIFS(Тех_Движение!$G$2:$G$5111,Тех_Движение!$D$2:$D$5111,$C2923,Тех_Движение!$B$2:$B$5111,"&lt;="&amp;N$3)-$F2923)))</f>
        <v/>
      </c>
      <c r="O2923" s="54">
        <f>IF(OR($B2923="",O$3&lt;$D2923+Настройки!$B$7),0,MAX(0,$E2923-MAX(0,SUMIFS(Тех_Движение!$G$2:$G$5111,Тех_Движение!$D$2:$D$5111,$C2923,Тех_Движение!$B$2:$B$5111,"&lt;="&amp;O$3)-$F2923)))</f>
        <v/>
      </c>
      <c r="P2923" s="54">
        <f>IF(OR($B2923="",P$3&lt;$D2923+Настройки!$B$7),0,MAX(0,$E2923-MAX(0,SUMIFS(Тех_Движение!$G$2:$G$5111,Тех_Движение!$D$2:$D$5111,$C2923,Тех_Движение!$B$2:$B$5111,"&lt;="&amp;P$3)-$F2923)))</f>
        <v/>
      </c>
      <c r="Q2923" s="54">
        <f>IF(OR($B2923="",Q$3&lt;$D2923+Настройки!$B$7),0,MAX(0,$E2923-MAX(0,SUMIFS(Тех_Движение!$G$2:$G$5111,Тех_Движение!$D$2:$D$5111,$C2923,Тех_Движение!$B$2:$B$5111,"&lt;="&amp;Q$3)-$F2923)))</f>
        <v/>
      </c>
      <c r="R2923" s="54">
        <f>IF($B2923="","",SUM($K2923:$Q2923))</f>
        <v/>
      </c>
      <c r="S2923" s="56">
        <f>IF($B2923="","",VLOOKUP($C2923,Настройки!$A$11:$L$17,9,FALSE))</f>
        <v/>
      </c>
      <c r="T2923" s="56">
        <f>IF($B2923="","",$R2923*$S2923)</f>
        <v/>
      </c>
    </row>
    <row r="2924">
      <c r="A2924" s="20">
        <f>Тех_Движение!$A$2921</f>
        <v/>
      </c>
      <c r="B2924" s="20">
        <f>IF(Тех_Движение!$F$2921&gt;0,Тех_Движение!$I$2921,"")</f>
        <v/>
      </c>
      <c r="C2924" s="20">
        <f>IF($B2924="","",Тех_Движение!$D$2921)</f>
        <v/>
      </c>
      <c r="D2924" s="42">
        <f>IF($B2924="","",Тех_Движение!$B$2921)</f>
        <v/>
      </c>
      <c r="E2924" s="54">
        <f>IF($B2924="","",Тех_Движение!$F$2921)</f>
        <v/>
      </c>
      <c r="F2924" s="54">
        <f>IF($B2924="","",SUMIFS($E$5:$E2923,$C$5:$C2923,$C2924))</f>
        <v/>
      </c>
      <c r="G2924" s="54">
        <f>IF($B2924="","",MAX(0,$E2924-MAX(0,SUMIFS(Тех_Движение!$G$2:$G$5111,Тех_Движение!$D$2:$D$5111,$C2924,Тех_Движение!$B$2:$B$5111,"&lt;="&amp;Настройки!$B$5-1)-$F2924)))</f>
        <v/>
      </c>
      <c r="H2924" s="54">
        <f>IF($B2924="","",IF(AND($D2924&gt;=Настройки!$B$5,$D2924&lt;=Настройки!$B$6),$E2924,0))</f>
        <v/>
      </c>
      <c r="I2924" s="54">
        <f>IF($B2924="","",$G2924+$H2924-$J2924)</f>
        <v/>
      </c>
      <c r="J2924" s="54">
        <f>IF($B2924="","",MAX(0,$E2924-MAX(0,SUMIFS(Тех_Движение!$G$2:$G$5111,Тех_Движение!$D$2:$D$5111,$C2924,Тех_Движение!$B$2:$B$5111,"&lt;="&amp;Настройки!$B$6)-$F2924)))</f>
        <v/>
      </c>
      <c r="K2924" s="54">
        <f>IF(OR($B2924="",K$3&lt;$D2924+Настройки!$B$7),0,MAX(0,$E2924-MAX(0,SUMIFS(Тех_Движение!$G$2:$G$5111,Тех_Движение!$D$2:$D$5111,$C2924,Тех_Движение!$B$2:$B$5111,"&lt;="&amp;K$3)-$F2924)))</f>
        <v/>
      </c>
      <c r="L2924" s="54">
        <f>IF(OR($B2924="",L$3&lt;$D2924+Настройки!$B$7),0,MAX(0,$E2924-MAX(0,SUMIFS(Тех_Движение!$G$2:$G$5111,Тех_Движение!$D$2:$D$5111,$C2924,Тех_Движение!$B$2:$B$5111,"&lt;="&amp;L$3)-$F2924)))</f>
        <v/>
      </c>
      <c r="M2924" s="54">
        <f>IF(OR($B2924="",M$3&lt;$D2924+Настройки!$B$7),0,MAX(0,$E2924-MAX(0,SUMIFS(Тех_Движение!$G$2:$G$5111,Тех_Движение!$D$2:$D$5111,$C2924,Тех_Движение!$B$2:$B$5111,"&lt;="&amp;M$3)-$F2924)))</f>
        <v/>
      </c>
      <c r="N2924" s="54">
        <f>IF(OR($B2924="",N$3&lt;$D2924+Настройки!$B$7),0,MAX(0,$E2924-MAX(0,SUMIFS(Тех_Движение!$G$2:$G$5111,Тех_Движение!$D$2:$D$5111,$C2924,Тех_Движение!$B$2:$B$5111,"&lt;="&amp;N$3)-$F2924)))</f>
        <v/>
      </c>
      <c r="O2924" s="54">
        <f>IF(OR($B2924="",O$3&lt;$D2924+Настройки!$B$7),0,MAX(0,$E2924-MAX(0,SUMIFS(Тех_Движение!$G$2:$G$5111,Тех_Движение!$D$2:$D$5111,$C2924,Тех_Движение!$B$2:$B$5111,"&lt;="&amp;O$3)-$F2924)))</f>
        <v/>
      </c>
      <c r="P2924" s="54">
        <f>IF(OR($B2924="",P$3&lt;$D2924+Настройки!$B$7),0,MAX(0,$E2924-MAX(0,SUMIFS(Тех_Движение!$G$2:$G$5111,Тех_Движение!$D$2:$D$5111,$C2924,Тех_Движение!$B$2:$B$5111,"&lt;="&amp;P$3)-$F2924)))</f>
        <v/>
      </c>
      <c r="Q2924" s="54">
        <f>IF(OR($B2924="",Q$3&lt;$D2924+Настройки!$B$7),0,MAX(0,$E2924-MAX(0,SUMIFS(Тех_Движение!$G$2:$G$5111,Тех_Движение!$D$2:$D$5111,$C2924,Тех_Движение!$B$2:$B$5111,"&lt;="&amp;Q$3)-$F2924)))</f>
        <v/>
      </c>
      <c r="R2924" s="54">
        <f>IF($B2924="","",SUM($K2924:$Q2924))</f>
        <v/>
      </c>
      <c r="S2924" s="56">
        <f>IF($B2924="","",VLOOKUP($C2924,Настройки!$A$11:$L$17,9,FALSE))</f>
        <v/>
      </c>
      <c r="T2924" s="56">
        <f>IF($B2924="","",$R2924*$S2924)</f>
        <v/>
      </c>
    </row>
    <row r="2925">
      <c r="A2925" s="20">
        <f>Тех_Движение!$A$2922</f>
        <v/>
      </c>
      <c r="B2925" s="20">
        <f>IF(Тех_Движение!$F$2922&gt;0,Тех_Движение!$I$2922,"")</f>
        <v/>
      </c>
      <c r="C2925" s="20">
        <f>IF($B2925="","",Тех_Движение!$D$2922)</f>
        <v/>
      </c>
      <c r="D2925" s="42">
        <f>IF($B2925="","",Тех_Движение!$B$2922)</f>
        <v/>
      </c>
      <c r="E2925" s="54">
        <f>IF($B2925="","",Тех_Движение!$F$2922)</f>
        <v/>
      </c>
      <c r="F2925" s="54">
        <f>IF($B2925="","",SUMIFS($E$5:$E2924,$C$5:$C2924,$C2925))</f>
        <v/>
      </c>
      <c r="G2925" s="54">
        <f>IF($B2925="","",MAX(0,$E2925-MAX(0,SUMIFS(Тех_Движение!$G$2:$G$5111,Тех_Движение!$D$2:$D$5111,$C2925,Тех_Движение!$B$2:$B$5111,"&lt;="&amp;Настройки!$B$5-1)-$F2925)))</f>
        <v/>
      </c>
      <c r="H2925" s="54">
        <f>IF($B2925="","",IF(AND($D2925&gt;=Настройки!$B$5,$D2925&lt;=Настройки!$B$6),$E2925,0))</f>
        <v/>
      </c>
      <c r="I2925" s="54">
        <f>IF($B2925="","",$G2925+$H2925-$J2925)</f>
        <v/>
      </c>
      <c r="J2925" s="54">
        <f>IF($B2925="","",MAX(0,$E2925-MAX(0,SUMIFS(Тех_Движение!$G$2:$G$5111,Тех_Движение!$D$2:$D$5111,$C2925,Тех_Движение!$B$2:$B$5111,"&lt;="&amp;Настройки!$B$6)-$F2925)))</f>
        <v/>
      </c>
      <c r="K2925" s="54">
        <f>IF(OR($B2925="",K$3&lt;$D2925+Настройки!$B$7),0,MAX(0,$E2925-MAX(0,SUMIFS(Тех_Движение!$G$2:$G$5111,Тех_Движение!$D$2:$D$5111,$C2925,Тех_Движение!$B$2:$B$5111,"&lt;="&amp;K$3)-$F2925)))</f>
        <v/>
      </c>
      <c r="L2925" s="54">
        <f>IF(OR($B2925="",L$3&lt;$D2925+Настройки!$B$7),0,MAX(0,$E2925-MAX(0,SUMIFS(Тех_Движение!$G$2:$G$5111,Тех_Движение!$D$2:$D$5111,$C2925,Тех_Движение!$B$2:$B$5111,"&lt;="&amp;L$3)-$F2925)))</f>
        <v/>
      </c>
      <c r="M2925" s="54">
        <f>IF(OR($B2925="",M$3&lt;$D2925+Настройки!$B$7),0,MAX(0,$E2925-MAX(0,SUMIFS(Тех_Движение!$G$2:$G$5111,Тех_Движение!$D$2:$D$5111,$C2925,Тех_Движение!$B$2:$B$5111,"&lt;="&amp;M$3)-$F2925)))</f>
        <v/>
      </c>
      <c r="N2925" s="54">
        <f>IF(OR($B2925="",N$3&lt;$D2925+Настройки!$B$7),0,MAX(0,$E2925-MAX(0,SUMIFS(Тех_Движение!$G$2:$G$5111,Тех_Движение!$D$2:$D$5111,$C2925,Тех_Движение!$B$2:$B$5111,"&lt;="&amp;N$3)-$F2925)))</f>
        <v/>
      </c>
      <c r="O2925" s="54">
        <f>IF(OR($B2925="",O$3&lt;$D2925+Настройки!$B$7),0,MAX(0,$E2925-MAX(0,SUMIFS(Тех_Движение!$G$2:$G$5111,Тех_Движение!$D$2:$D$5111,$C2925,Тех_Движение!$B$2:$B$5111,"&lt;="&amp;O$3)-$F2925)))</f>
        <v/>
      </c>
      <c r="P2925" s="54">
        <f>IF(OR($B2925="",P$3&lt;$D2925+Настройки!$B$7),0,MAX(0,$E2925-MAX(0,SUMIFS(Тех_Движение!$G$2:$G$5111,Тех_Движение!$D$2:$D$5111,$C2925,Тех_Движение!$B$2:$B$5111,"&lt;="&amp;P$3)-$F2925)))</f>
        <v/>
      </c>
      <c r="Q2925" s="54">
        <f>IF(OR($B2925="",Q$3&lt;$D2925+Настройки!$B$7),0,MAX(0,$E2925-MAX(0,SUMIFS(Тех_Движение!$G$2:$G$5111,Тех_Движение!$D$2:$D$5111,$C2925,Тех_Движение!$B$2:$B$5111,"&lt;="&amp;Q$3)-$F2925)))</f>
        <v/>
      </c>
      <c r="R2925" s="54">
        <f>IF($B2925="","",SUM($K2925:$Q2925))</f>
        <v/>
      </c>
      <c r="S2925" s="56">
        <f>IF($B2925="","",VLOOKUP($C2925,Настройки!$A$11:$L$17,9,FALSE))</f>
        <v/>
      </c>
      <c r="T2925" s="56">
        <f>IF($B2925="","",$R2925*$S2925)</f>
        <v/>
      </c>
    </row>
    <row r="2926">
      <c r="A2926" s="20">
        <f>Тех_Движение!$A$2923</f>
        <v/>
      </c>
      <c r="B2926" s="20">
        <f>IF(Тех_Движение!$F$2923&gt;0,Тех_Движение!$I$2923,"")</f>
        <v/>
      </c>
      <c r="C2926" s="20">
        <f>IF($B2926="","",Тех_Движение!$D$2923)</f>
        <v/>
      </c>
      <c r="D2926" s="42">
        <f>IF($B2926="","",Тех_Движение!$B$2923)</f>
        <v/>
      </c>
      <c r="E2926" s="54">
        <f>IF($B2926="","",Тех_Движение!$F$2923)</f>
        <v/>
      </c>
      <c r="F2926" s="54">
        <f>IF($B2926="","",SUMIFS($E$5:$E2925,$C$5:$C2925,$C2926))</f>
        <v/>
      </c>
      <c r="G2926" s="54">
        <f>IF($B2926="","",MAX(0,$E2926-MAX(0,SUMIFS(Тех_Движение!$G$2:$G$5111,Тех_Движение!$D$2:$D$5111,$C2926,Тех_Движение!$B$2:$B$5111,"&lt;="&amp;Настройки!$B$5-1)-$F2926)))</f>
        <v/>
      </c>
      <c r="H2926" s="54">
        <f>IF($B2926="","",IF(AND($D2926&gt;=Настройки!$B$5,$D2926&lt;=Настройки!$B$6),$E2926,0))</f>
        <v/>
      </c>
      <c r="I2926" s="54">
        <f>IF($B2926="","",$G2926+$H2926-$J2926)</f>
        <v/>
      </c>
      <c r="J2926" s="54">
        <f>IF($B2926="","",MAX(0,$E2926-MAX(0,SUMIFS(Тех_Движение!$G$2:$G$5111,Тех_Движение!$D$2:$D$5111,$C2926,Тех_Движение!$B$2:$B$5111,"&lt;="&amp;Настройки!$B$6)-$F2926)))</f>
        <v/>
      </c>
      <c r="K2926" s="54">
        <f>IF(OR($B2926="",K$3&lt;$D2926+Настройки!$B$7),0,MAX(0,$E2926-MAX(0,SUMIFS(Тех_Движение!$G$2:$G$5111,Тех_Движение!$D$2:$D$5111,$C2926,Тех_Движение!$B$2:$B$5111,"&lt;="&amp;K$3)-$F2926)))</f>
        <v/>
      </c>
      <c r="L2926" s="54">
        <f>IF(OR($B2926="",L$3&lt;$D2926+Настройки!$B$7),0,MAX(0,$E2926-MAX(0,SUMIFS(Тех_Движение!$G$2:$G$5111,Тех_Движение!$D$2:$D$5111,$C2926,Тех_Движение!$B$2:$B$5111,"&lt;="&amp;L$3)-$F2926)))</f>
        <v/>
      </c>
      <c r="M2926" s="54">
        <f>IF(OR($B2926="",M$3&lt;$D2926+Настройки!$B$7),0,MAX(0,$E2926-MAX(0,SUMIFS(Тех_Движение!$G$2:$G$5111,Тех_Движение!$D$2:$D$5111,$C2926,Тех_Движение!$B$2:$B$5111,"&lt;="&amp;M$3)-$F2926)))</f>
        <v/>
      </c>
      <c r="N2926" s="54">
        <f>IF(OR($B2926="",N$3&lt;$D2926+Настройки!$B$7),0,MAX(0,$E2926-MAX(0,SUMIFS(Тех_Движение!$G$2:$G$5111,Тех_Движение!$D$2:$D$5111,$C2926,Тех_Движение!$B$2:$B$5111,"&lt;="&amp;N$3)-$F2926)))</f>
        <v/>
      </c>
      <c r="O2926" s="54">
        <f>IF(OR($B2926="",O$3&lt;$D2926+Настройки!$B$7),0,MAX(0,$E2926-MAX(0,SUMIFS(Тех_Движение!$G$2:$G$5111,Тех_Движение!$D$2:$D$5111,$C2926,Тех_Движение!$B$2:$B$5111,"&lt;="&amp;O$3)-$F2926)))</f>
        <v/>
      </c>
      <c r="P2926" s="54">
        <f>IF(OR($B2926="",P$3&lt;$D2926+Настройки!$B$7),0,MAX(0,$E2926-MAX(0,SUMIFS(Тех_Движение!$G$2:$G$5111,Тех_Движение!$D$2:$D$5111,$C2926,Тех_Движение!$B$2:$B$5111,"&lt;="&amp;P$3)-$F2926)))</f>
        <v/>
      </c>
      <c r="Q2926" s="54">
        <f>IF(OR($B2926="",Q$3&lt;$D2926+Настройки!$B$7),0,MAX(0,$E2926-MAX(0,SUMIFS(Тех_Движение!$G$2:$G$5111,Тех_Движение!$D$2:$D$5111,$C2926,Тех_Движение!$B$2:$B$5111,"&lt;="&amp;Q$3)-$F2926)))</f>
        <v/>
      </c>
      <c r="R2926" s="54">
        <f>IF($B2926="","",SUM($K2926:$Q2926))</f>
        <v/>
      </c>
      <c r="S2926" s="56">
        <f>IF($B2926="","",VLOOKUP($C2926,Настройки!$A$11:$L$17,9,FALSE))</f>
        <v/>
      </c>
      <c r="T2926" s="56">
        <f>IF($B2926="","",$R2926*$S2926)</f>
        <v/>
      </c>
    </row>
    <row r="2927">
      <c r="A2927" s="20">
        <f>Тех_Движение!$A$2924</f>
        <v/>
      </c>
      <c r="B2927" s="20">
        <f>IF(Тех_Движение!$F$2924&gt;0,Тех_Движение!$I$2924,"")</f>
        <v/>
      </c>
      <c r="C2927" s="20">
        <f>IF($B2927="","",Тех_Движение!$D$2924)</f>
        <v/>
      </c>
      <c r="D2927" s="42">
        <f>IF($B2927="","",Тех_Движение!$B$2924)</f>
        <v/>
      </c>
      <c r="E2927" s="54">
        <f>IF($B2927="","",Тех_Движение!$F$2924)</f>
        <v/>
      </c>
      <c r="F2927" s="54">
        <f>IF($B2927="","",SUMIFS($E$5:$E2926,$C$5:$C2926,$C2927))</f>
        <v/>
      </c>
      <c r="G2927" s="54">
        <f>IF($B2927="","",MAX(0,$E2927-MAX(0,SUMIFS(Тех_Движение!$G$2:$G$5111,Тех_Движение!$D$2:$D$5111,$C2927,Тех_Движение!$B$2:$B$5111,"&lt;="&amp;Настройки!$B$5-1)-$F2927)))</f>
        <v/>
      </c>
      <c r="H2927" s="54">
        <f>IF($B2927="","",IF(AND($D2927&gt;=Настройки!$B$5,$D2927&lt;=Настройки!$B$6),$E2927,0))</f>
        <v/>
      </c>
      <c r="I2927" s="54">
        <f>IF($B2927="","",$G2927+$H2927-$J2927)</f>
        <v/>
      </c>
      <c r="J2927" s="54">
        <f>IF($B2927="","",MAX(0,$E2927-MAX(0,SUMIFS(Тех_Движение!$G$2:$G$5111,Тех_Движение!$D$2:$D$5111,$C2927,Тех_Движение!$B$2:$B$5111,"&lt;="&amp;Настройки!$B$6)-$F2927)))</f>
        <v/>
      </c>
      <c r="K2927" s="54">
        <f>IF(OR($B2927="",K$3&lt;$D2927+Настройки!$B$7),0,MAX(0,$E2927-MAX(0,SUMIFS(Тех_Движение!$G$2:$G$5111,Тех_Движение!$D$2:$D$5111,$C2927,Тех_Движение!$B$2:$B$5111,"&lt;="&amp;K$3)-$F2927)))</f>
        <v/>
      </c>
      <c r="L2927" s="54">
        <f>IF(OR($B2927="",L$3&lt;$D2927+Настройки!$B$7),0,MAX(0,$E2927-MAX(0,SUMIFS(Тех_Движение!$G$2:$G$5111,Тех_Движение!$D$2:$D$5111,$C2927,Тех_Движение!$B$2:$B$5111,"&lt;="&amp;L$3)-$F2927)))</f>
        <v/>
      </c>
      <c r="M2927" s="54">
        <f>IF(OR($B2927="",M$3&lt;$D2927+Настройки!$B$7),0,MAX(0,$E2927-MAX(0,SUMIFS(Тех_Движение!$G$2:$G$5111,Тех_Движение!$D$2:$D$5111,$C2927,Тех_Движение!$B$2:$B$5111,"&lt;="&amp;M$3)-$F2927)))</f>
        <v/>
      </c>
      <c r="N2927" s="54">
        <f>IF(OR($B2927="",N$3&lt;$D2927+Настройки!$B$7),0,MAX(0,$E2927-MAX(0,SUMIFS(Тех_Движение!$G$2:$G$5111,Тех_Движение!$D$2:$D$5111,$C2927,Тех_Движение!$B$2:$B$5111,"&lt;="&amp;N$3)-$F2927)))</f>
        <v/>
      </c>
      <c r="O2927" s="54">
        <f>IF(OR($B2927="",O$3&lt;$D2927+Настройки!$B$7),0,MAX(0,$E2927-MAX(0,SUMIFS(Тех_Движение!$G$2:$G$5111,Тех_Движение!$D$2:$D$5111,$C2927,Тех_Движение!$B$2:$B$5111,"&lt;="&amp;O$3)-$F2927)))</f>
        <v/>
      </c>
      <c r="P2927" s="54">
        <f>IF(OR($B2927="",P$3&lt;$D2927+Настройки!$B$7),0,MAX(0,$E2927-MAX(0,SUMIFS(Тех_Движение!$G$2:$G$5111,Тех_Движение!$D$2:$D$5111,$C2927,Тех_Движение!$B$2:$B$5111,"&lt;="&amp;P$3)-$F2927)))</f>
        <v/>
      </c>
      <c r="Q2927" s="54">
        <f>IF(OR($B2927="",Q$3&lt;$D2927+Настройки!$B$7),0,MAX(0,$E2927-MAX(0,SUMIFS(Тех_Движение!$G$2:$G$5111,Тех_Движение!$D$2:$D$5111,$C2927,Тех_Движение!$B$2:$B$5111,"&lt;="&amp;Q$3)-$F2927)))</f>
        <v/>
      </c>
      <c r="R2927" s="54">
        <f>IF($B2927="","",SUM($K2927:$Q2927))</f>
        <v/>
      </c>
      <c r="S2927" s="56">
        <f>IF($B2927="","",VLOOKUP($C2927,Настройки!$A$11:$L$17,9,FALSE))</f>
        <v/>
      </c>
      <c r="T2927" s="56">
        <f>IF($B2927="","",$R2927*$S2927)</f>
        <v/>
      </c>
    </row>
    <row r="2928">
      <c r="A2928" s="20">
        <f>Тех_Движение!$A$2925</f>
        <v/>
      </c>
      <c r="B2928" s="20">
        <f>IF(Тех_Движение!$F$2925&gt;0,Тех_Движение!$I$2925,"")</f>
        <v/>
      </c>
      <c r="C2928" s="20">
        <f>IF($B2928="","",Тех_Движение!$D$2925)</f>
        <v/>
      </c>
      <c r="D2928" s="42">
        <f>IF($B2928="","",Тех_Движение!$B$2925)</f>
        <v/>
      </c>
      <c r="E2928" s="54">
        <f>IF($B2928="","",Тех_Движение!$F$2925)</f>
        <v/>
      </c>
      <c r="F2928" s="54">
        <f>IF($B2928="","",SUMIFS($E$5:$E2927,$C$5:$C2927,$C2928))</f>
        <v/>
      </c>
      <c r="G2928" s="54">
        <f>IF($B2928="","",MAX(0,$E2928-MAX(0,SUMIFS(Тех_Движение!$G$2:$G$5111,Тех_Движение!$D$2:$D$5111,$C2928,Тех_Движение!$B$2:$B$5111,"&lt;="&amp;Настройки!$B$5-1)-$F2928)))</f>
        <v/>
      </c>
      <c r="H2928" s="54">
        <f>IF($B2928="","",IF(AND($D2928&gt;=Настройки!$B$5,$D2928&lt;=Настройки!$B$6),$E2928,0))</f>
        <v/>
      </c>
      <c r="I2928" s="54">
        <f>IF($B2928="","",$G2928+$H2928-$J2928)</f>
        <v/>
      </c>
      <c r="J2928" s="54">
        <f>IF($B2928="","",MAX(0,$E2928-MAX(0,SUMIFS(Тех_Движение!$G$2:$G$5111,Тех_Движение!$D$2:$D$5111,$C2928,Тех_Движение!$B$2:$B$5111,"&lt;="&amp;Настройки!$B$6)-$F2928)))</f>
        <v/>
      </c>
      <c r="K2928" s="54">
        <f>IF(OR($B2928="",K$3&lt;$D2928+Настройки!$B$7),0,MAX(0,$E2928-MAX(0,SUMIFS(Тех_Движение!$G$2:$G$5111,Тех_Движение!$D$2:$D$5111,$C2928,Тех_Движение!$B$2:$B$5111,"&lt;="&amp;K$3)-$F2928)))</f>
        <v/>
      </c>
      <c r="L2928" s="54">
        <f>IF(OR($B2928="",L$3&lt;$D2928+Настройки!$B$7),0,MAX(0,$E2928-MAX(0,SUMIFS(Тех_Движение!$G$2:$G$5111,Тех_Движение!$D$2:$D$5111,$C2928,Тех_Движение!$B$2:$B$5111,"&lt;="&amp;L$3)-$F2928)))</f>
        <v/>
      </c>
      <c r="M2928" s="54">
        <f>IF(OR($B2928="",M$3&lt;$D2928+Настройки!$B$7),0,MAX(0,$E2928-MAX(0,SUMIFS(Тех_Движение!$G$2:$G$5111,Тех_Движение!$D$2:$D$5111,$C2928,Тех_Движение!$B$2:$B$5111,"&lt;="&amp;M$3)-$F2928)))</f>
        <v/>
      </c>
      <c r="N2928" s="54">
        <f>IF(OR($B2928="",N$3&lt;$D2928+Настройки!$B$7),0,MAX(0,$E2928-MAX(0,SUMIFS(Тех_Движение!$G$2:$G$5111,Тех_Движение!$D$2:$D$5111,$C2928,Тех_Движение!$B$2:$B$5111,"&lt;="&amp;N$3)-$F2928)))</f>
        <v/>
      </c>
      <c r="O2928" s="54">
        <f>IF(OR($B2928="",O$3&lt;$D2928+Настройки!$B$7),0,MAX(0,$E2928-MAX(0,SUMIFS(Тех_Движение!$G$2:$G$5111,Тех_Движение!$D$2:$D$5111,$C2928,Тех_Движение!$B$2:$B$5111,"&lt;="&amp;O$3)-$F2928)))</f>
        <v/>
      </c>
      <c r="P2928" s="54">
        <f>IF(OR($B2928="",P$3&lt;$D2928+Настройки!$B$7),0,MAX(0,$E2928-MAX(0,SUMIFS(Тех_Движение!$G$2:$G$5111,Тех_Движение!$D$2:$D$5111,$C2928,Тех_Движение!$B$2:$B$5111,"&lt;="&amp;P$3)-$F2928)))</f>
        <v/>
      </c>
      <c r="Q2928" s="54">
        <f>IF(OR($B2928="",Q$3&lt;$D2928+Настройки!$B$7),0,MAX(0,$E2928-MAX(0,SUMIFS(Тех_Движение!$G$2:$G$5111,Тех_Движение!$D$2:$D$5111,$C2928,Тех_Движение!$B$2:$B$5111,"&lt;="&amp;Q$3)-$F2928)))</f>
        <v/>
      </c>
      <c r="R2928" s="54">
        <f>IF($B2928="","",SUM($K2928:$Q2928))</f>
        <v/>
      </c>
      <c r="S2928" s="56">
        <f>IF($B2928="","",VLOOKUP($C2928,Настройки!$A$11:$L$17,9,FALSE))</f>
        <v/>
      </c>
      <c r="T2928" s="56">
        <f>IF($B2928="","",$R2928*$S2928)</f>
        <v/>
      </c>
    </row>
    <row r="2929">
      <c r="A2929" s="20">
        <f>Тех_Движение!$A$2926</f>
        <v/>
      </c>
      <c r="B2929" s="20">
        <f>IF(Тех_Движение!$F$2926&gt;0,Тех_Движение!$I$2926,"")</f>
        <v/>
      </c>
      <c r="C2929" s="20">
        <f>IF($B2929="","",Тех_Движение!$D$2926)</f>
        <v/>
      </c>
      <c r="D2929" s="42">
        <f>IF($B2929="","",Тех_Движение!$B$2926)</f>
        <v/>
      </c>
      <c r="E2929" s="54">
        <f>IF($B2929="","",Тех_Движение!$F$2926)</f>
        <v/>
      </c>
      <c r="F2929" s="54">
        <f>IF($B2929="","",SUMIFS($E$5:$E2928,$C$5:$C2928,$C2929))</f>
        <v/>
      </c>
      <c r="G2929" s="54">
        <f>IF($B2929="","",MAX(0,$E2929-MAX(0,SUMIFS(Тех_Движение!$G$2:$G$5111,Тех_Движение!$D$2:$D$5111,$C2929,Тех_Движение!$B$2:$B$5111,"&lt;="&amp;Настройки!$B$5-1)-$F2929)))</f>
        <v/>
      </c>
      <c r="H2929" s="54">
        <f>IF($B2929="","",IF(AND($D2929&gt;=Настройки!$B$5,$D2929&lt;=Настройки!$B$6),$E2929,0))</f>
        <v/>
      </c>
      <c r="I2929" s="54">
        <f>IF($B2929="","",$G2929+$H2929-$J2929)</f>
        <v/>
      </c>
      <c r="J2929" s="54">
        <f>IF($B2929="","",MAX(0,$E2929-MAX(0,SUMIFS(Тех_Движение!$G$2:$G$5111,Тех_Движение!$D$2:$D$5111,$C2929,Тех_Движение!$B$2:$B$5111,"&lt;="&amp;Настройки!$B$6)-$F2929)))</f>
        <v/>
      </c>
      <c r="K2929" s="54">
        <f>IF(OR($B2929="",K$3&lt;$D2929+Настройки!$B$7),0,MAX(0,$E2929-MAX(0,SUMIFS(Тех_Движение!$G$2:$G$5111,Тех_Движение!$D$2:$D$5111,$C2929,Тех_Движение!$B$2:$B$5111,"&lt;="&amp;K$3)-$F2929)))</f>
        <v/>
      </c>
      <c r="L2929" s="54">
        <f>IF(OR($B2929="",L$3&lt;$D2929+Настройки!$B$7),0,MAX(0,$E2929-MAX(0,SUMIFS(Тех_Движение!$G$2:$G$5111,Тех_Движение!$D$2:$D$5111,$C2929,Тех_Движение!$B$2:$B$5111,"&lt;="&amp;L$3)-$F2929)))</f>
        <v/>
      </c>
      <c r="M2929" s="54">
        <f>IF(OR($B2929="",M$3&lt;$D2929+Настройки!$B$7),0,MAX(0,$E2929-MAX(0,SUMIFS(Тех_Движение!$G$2:$G$5111,Тех_Движение!$D$2:$D$5111,$C2929,Тех_Движение!$B$2:$B$5111,"&lt;="&amp;M$3)-$F2929)))</f>
        <v/>
      </c>
      <c r="N2929" s="54">
        <f>IF(OR($B2929="",N$3&lt;$D2929+Настройки!$B$7),0,MAX(0,$E2929-MAX(0,SUMIFS(Тех_Движение!$G$2:$G$5111,Тех_Движение!$D$2:$D$5111,$C2929,Тех_Движение!$B$2:$B$5111,"&lt;="&amp;N$3)-$F2929)))</f>
        <v/>
      </c>
      <c r="O2929" s="54">
        <f>IF(OR($B2929="",O$3&lt;$D2929+Настройки!$B$7),0,MAX(0,$E2929-MAX(0,SUMIFS(Тех_Движение!$G$2:$G$5111,Тех_Движение!$D$2:$D$5111,$C2929,Тех_Движение!$B$2:$B$5111,"&lt;="&amp;O$3)-$F2929)))</f>
        <v/>
      </c>
      <c r="P2929" s="54">
        <f>IF(OR($B2929="",P$3&lt;$D2929+Настройки!$B$7),0,MAX(0,$E2929-MAX(0,SUMIFS(Тех_Движение!$G$2:$G$5111,Тех_Движение!$D$2:$D$5111,$C2929,Тех_Движение!$B$2:$B$5111,"&lt;="&amp;P$3)-$F2929)))</f>
        <v/>
      </c>
      <c r="Q2929" s="54">
        <f>IF(OR($B2929="",Q$3&lt;$D2929+Настройки!$B$7),0,MAX(0,$E2929-MAX(0,SUMIFS(Тех_Движение!$G$2:$G$5111,Тех_Движение!$D$2:$D$5111,$C2929,Тех_Движение!$B$2:$B$5111,"&lt;="&amp;Q$3)-$F2929)))</f>
        <v/>
      </c>
      <c r="R2929" s="54">
        <f>IF($B2929="","",SUM($K2929:$Q2929))</f>
        <v/>
      </c>
      <c r="S2929" s="56">
        <f>IF($B2929="","",VLOOKUP($C2929,Настройки!$A$11:$L$17,9,FALSE))</f>
        <v/>
      </c>
      <c r="T2929" s="56">
        <f>IF($B2929="","",$R2929*$S2929)</f>
        <v/>
      </c>
    </row>
    <row r="2930">
      <c r="A2930" s="20">
        <f>Тех_Движение!$A$2927</f>
        <v/>
      </c>
      <c r="B2930" s="20">
        <f>IF(Тех_Движение!$F$2927&gt;0,Тех_Движение!$I$2927,"")</f>
        <v/>
      </c>
      <c r="C2930" s="20">
        <f>IF($B2930="","",Тех_Движение!$D$2927)</f>
        <v/>
      </c>
      <c r="D2930" s="42">
        <f>IF($B2930="","",Тех_Движение!$B$2927)</f>
        <v/>
      </c>
      <c r="E2930" s="54">
        <f>IF($B2930="","",Тех_Движение!$F$2927)</f>
        <v/>
      </c>
      <c r="F2930" s="54">
        <f>IF($B2930="","",SUMIFS($E$5:$E2929,$C$5:$C2929,$C2930))</f>
        <v/>
      </c>
      <c r="G2930" s="54">
        <f>IF($B2930="","",MAX(0,$E2930-MAX(0,SUMIFS(Тех_Движение!$G$2:$G$5111,Тех_Движение!$D$2:$D$5111,$C2930,Тех_Движение!$B$2:$B$5111,"&lt;="&amp;Настройки!$B$5-1)-$F2930)))</f>
        <v/>
      </c>
      <c r="H2930" s="54">
        <f>IF($B2930="","",IF(AND($D2930&gt;=Настройки!$B$5,$D2930&lt;=Настройки!$B$6),$E2930,0))</f>
        <v/>
      </c>
      <c r="I2930" s="54">
        <f>IF($B2930="","",$G2930+$H2930-$J2930)</f>
        <v/>
      </c>
      <c r="J2930" s="54">
        <f>IF($B2930="","",MAX(0,$E2930-MAX(0,SUMIFS(Тех_Движение!$G$2:$G$5111,Тех_Движение!$D$2:$D$5111,$C2930,Тех_Движение!$B$2:$B$5111,"&lt;="&amp;Настройки!$B$6)-$F2930)))</f>
        <v/>
      </c>
      <c r="K2930" s="54">
        <f>IF(OR($B2930="",K$3&lt;$D2930+Настройки!$B$7),0,MAX(0,$E2930-MAX(0,SUMIFS(Тех_Движение!$G$2:$G$5111,Тех_Движение!$D$2:$D$5111,$C2930,Тех_Движение!$B$2:$B$5111,"&lt;="&amp;K$3)-$F2930)))</f>
        <v/>
      </c>
      <c r="L2930" s="54">
        <f>IF(OR($B2930="",L$3&lt;$D2930+Настройки!$B$7),0,MAX(0,$E2930-MAX(0,SUMIFS(Тех_Движение!$G$2:$G$5111,Тех_Движение!$D$2:$D$5111,$C2930,Тех_Движение!$B$2:$B$5111,"&lt;="&amp;L$3)-$F2930)))</f>
        <v/>
      </c>
      <c r="M2930" s="54">
        <f>IF(OR($B2930="",M$3&lt;$D2930+Настройки!$B$7),0,MAX(0,$E2930-MAX(0,SUMIFS(Тех_Движение!$G$2:$G$5111,Тех_Движение!$D$2:$D$5111,$C2930,Тех_Движение!$B$2:$B$5111,"&lt;="&amp;M$3)-$F2930)))</f>
        <v/>
      </c>
      <c r="N2930" s="54">
        <f>IF(OR($B2930="",N$3&lt;$D2930+Настройки!$B$7),0,MAX(0,$E2930-MAX(0,SUMIFS(Тех_Движение!$G$2:$G$5111,Тех_Движение!$D$2:$D$5111,$C2930,Тех_Движение!$B$2:$B$5111,"&lt;="&amp;N$3)-$F2930)))</f>
        <v/>
      </c>
      <c r="O2930" s="54">
        <f>IF(OR($B2930="",O$3&lt;$D2930+Настройки!$B$7),0,MAX(0,$E2930-MAX(0,SUMIFS(Тех_Движение!$G$2:$G$5111,Тех_Движение!$D$2:$D$5111,$C2930,Тех_Движение!$B$2:$B$5111,"&lt;="&amp;O$3)-$F2930)))</f>
        <v/>
      </c>
      <c r="P2930" s="54">
        <f>IF(OR($B2930="",P$3&lt;$D2930+Настройки!$B$7),0,MAX(0,$E2930-MAX(0,SUMIFS(Тех_Движение!$G$2:$G$5111,Тех_Движение!$D$2:$D$5111,$C2930,Тех_Движение!$B$2:$B$5111,"&lt;="&amp;P$3)-$F2930)))</f>
        <v/>
      </c>
      <c r="Q2930" s="54">
        <f>IF(OR($B2930="",Q$3&lt;$D2930+Настройки!$B$7),0,MAX(0,$E2930-MAX(0,SUMIFS(Тех_Движение!$G$2:$G$5111,Тех_Движение!$D$2:$D$5111,$C2930,Тех_Движение!$B$2:$B$5111,"&lt;="&amp;Q$3)-$F2930)))</f>
        <v/>
      </c>
      <c r="R2930" s="54">
        <f>IF($B2930="","",SUM($K2930:$Q2930))</f>
        <v/>
      </c>
      <c r="S2930" s="56">
        <f>IF($B2930="","",VLOOKUP($C2930,Настройки!$A$11:$L$17,9,FALSE))</f>
        <v/>
      </c>
      <c r="T2930" s="56">
        <f>IF($B2930="","",$R2930*$S2930)</f>
        <v/>
      </c>
    </row>
    <row r="2931">
      <c r="A2931" s="20">
        <f>Тех_Движение!$A$2928</f>
        <v/>
      </c>
      <c r="B2931" s="20">
        <f>IF(Тех_Движение!$F$2928&gt;0,Тех_Движение!$I$2928,"")</f>
        <v/>
      </c>
      <c r="C2931" s="20">
        <f>IF($B2931="","",Тех_Движение!$D$2928)</f>
        <v/>
      </c>
      <c r="D2931" s="42">
        <f>IF($B2931="","",Тех_Движение!$B$2928)</f>
        <v/>
      </c>
      <c r="E2931" s="54">
        <f>IF($B2931="","",Тех_Движение!$F$2928)</f>
        <v/>
      </c>
      <c r="F2931" s="54">
        <f>IF($B2931="","",SUMIFS($E$5:$E2930,$C$5:$C2930,$C2931))</f>
        <v/>
      </c>
      <c r="G2931" s="54">
        <f>IF($B2931="","",MAX(0,$E2931-MAX(0,SUMIFS(Тех_Движение!$G$2:$G$5111,Тех_Движение!$D$2:$D$5111,$C2931,Тех_Движение!$B$2:$B$5111,"&lt;="&amp;Настройки!$B$5-1)-$F2931)))</f>
        <v/>
      </c>
      <c r="H2931" s="54">
        <f>IF($B2931="","",IF(AND($D2931&gt;=Настройки!$B$5,$D2931&lt;=Настройки!$B$6),$E2931,0))</f>
        <v/>
      </c>
      <c r="I2931" s="54">
        <f>IF($B2931="","",$G2931+$H2931-$J2931)</f>
        <v/>
      </c>
      <c r="J2931" s="54">
        <f>IF($B2931="","",MAX(0,$E2931-MAX(0,SUMIFS(Тех_Движение!$G$2:$G$5111,Тех_Движение!$D$2:$D$5111,$C2931,Тех_Движение!$B$2:$B$5111,"&lt;="&amp;Настройки!$B$6)-$F2931)))</f>
        <v/>
      </c>
      <c r="K2931" s="54">
        <f>IF(OR($B2931="",K$3&lt;$D2931+Настройки!$B$7),0,MAX(0,$E2931-MAX(0,SUMIFS(Тех_Движение!$G$2:$G$5111,Тех_Движение!$D$2:$D$5111,$C2931,Тех_Движение!$B$2:$B$5111,"&lt;="&amp;K$3)-$F2931)))</f>
        <v/>
      </c>
      <c r="L2931" s="54">
        <f>IF(OR($B2931="",L$3&lt;$D2931+Настройки!$B$7),0,MAX(0,$E2931-MAX(0,SUMIFS(Тех_Движение!$G$2:$G$5111,Тех_Движение!$D$2:$D$5111,$C2931,Тех_Движение!$B$2:$B$5111,"&lt;="&amp;L$3)-$F2931)))</f>
        <v/>
      </c>
      <c r="M2931" s="54">
        <f>IF(OR($B2931="",M$3&lt;$D2931+Настройки!$B$7),0,MAX(0,$E2931-MAX(0,SUMIFS(Тех_Движение!$G$2:$G$5111,Тех_Движение!$D$2:$D$5111,$C2931,Тех_Движение!$B$2:$B$5111,"&lt;="&amp;M$3)-$F2931)))</f>
        <v/>
      </c>
      <c r="N2931" s="54">
        <f>IF(OR($B2931="",N$3&lt;$D2931+Настройки!$B$7),0,MAX(0,$E2931-MAX(0,SUMIFS(Тех_Движение!$G$2:$G$5111,Тех_Движение!$D$2:$D$5111,$C2931,Тех_Движение!$B$2:$B$5111,"&lt;="&amp;N$3)-$F2931)))</f>
        <v/>
      </c>
      <c r="O2931" s="54">
        <f>IF(OR($B2931="",O$3&lt;$D2931+Настройки!$B$7),0,MAX(0,$E2931-MAX(0,SUMIFS(Тех_Движение!$G$2:$G$5111,Тех_Движение!$D$2:$D$5111,$C2931,Тех_Движение!$B$2:$B$5111,"&lt;="&amp;O$3)-$F2931)))</f>
        <v/>
      </c>
      <c r="P2931" s="54">
        <f>IF(OR($B2931="",P$3&lt;$D2931+Настройки!$B$7),0,MAX(0,$E2931-MAX(0,SUMIFS(Тех_Движение!$G$2:$G$5111,Тех_Движение!$D$2:$D$5111,$C2931,Тех_Движение!$B$2:$B$5111,"&lt;="&amp;P$3)-$F2931)))</f>
        <v/>
      </c>
      <c r="Q2931" s="54">
        <f>IF(OR($B2931="",Q$3&lt;$D2931+Настройки!$B$7),0,MAX(0,$E2931-MAX(0,SUMIFS(Тех_Движение!$G$2:$G$5111,Тех_Движение!$D$2:$D$5111,$C2931,Тех_Движение!$B$2:$B$5111,"&lt;="&amp;Q$3)-$F2931)))</f>
        <v/>
      </c>
      <c r="R2931" s="54">
        <f>IF($B2931="","",SUM($K2931:$Q2931))</f>
        <v/>
      </c>
      <c r="S2931" s="56">
        <f>IF($B2931="","",VLOOKUP($C2931,Настройки!$A$11:$L$17,9,FALSE))</f>
        <v/>
      </c>
      <c r="T2931" s="56">
        <f>IF($B2931="","",$R2931*$S2931)</f>
        <v/>
      </c>
    </row>
    <row r="2932">
      <c r="A2932" s="20">
        <f>Тех_Движение!$A$2929</f>
        <v/>
      </c>
      <c r="B2932" s="20">
        <f>IF(Тех_Движение!$F$2929&gt;0,Тех_Движение!$I$2929,"")</f>
        <v/>
      </c>
      <c r="C2932" s="20">
        <f>IF($B2932="","",Тех_Движение!$D$2929)</f>
        <v/>
      </c>
      <c r="D2932" s="42">
        <f>IF($B2932="","",Тех_Движение!$B$2929)</f>
        <v/>
      </c>
      <c r="E2932" s="54">
        <f>IF($B2932="","",Тех_Движение!$F$2929)</f>
        <v/>
      </c>
      <c r="F2932" s="54">
        <f>IF($B2932="","",SUMIFS($E$5:$E2931,$C$5:$C2931,$C2932))</f>
        <v/>
      </c>
      <c r="G2932" s="54">
        <f>IF($B2932="","",MAX(0,$E2932-MAX(0,SUMIFS(Тех_Движение!$G$2:$G$5111,Тех_Движение!$D$2:$D$5111,$C2932,Тех_Движение!$B$2:$B$5111,"&lt;="&amp;Настройки!$B$5-1)-$F2932)))</f>
        <v/>
      </c>
      <c r="H2932" s="54">
        <f>IF($B2932="","",IF(AND($D2932&gt;=Настройки!$B$5,$D2932&lt;=Настройки!$B$6),$E2932,0))</f>
        <v/>
      </c>
      <c r="I2932" s="54">
        <f>IF($B2932="","",$G2932+$H2932-$J2932)</f>
        <v/>
      </c>
      <c r="J2932" s="54">
        <f>IF($B2932="","",MAX(0,$E2932-MAX(0,SUMIFS(Тех_Движение!$G$2:$G$5111,Тех_Движение!$D$2:$D$5111,$C2932,Тех_Движение!$B$2:$B$5111,"&lt;="&amp;Настройки!$B$6)-$F2932)))</f>
        <v/>
      </c>
      <c r="K2932" s="54">
        <f>IF(OR($B2932="",K$3&lt;$D2932+Настройки!$B$7),0,MAX(0,$E2932-MAX(0,SUMIFS(Тех_Движение!$G$2:$G$5111,Тех_Движение!$D$2:$D$5111,$C2932,Тех_Движение!$B$2:$B$5111,"&lt;="&amp;K$3)-$F2932)))</f>
        <v/>
      </c>
      <c r="L2932" s="54">
        <f>IF(OR($B2932="",L$3&lt;$D2932+Настройки!$B$7),0,MAX(0,$E2932-MAX(0,SUMIFS(Тех_Движение!$G$2:$G$5111,Тех_Движение!$D$2:$D$5111,$C2932,Тех_Движение!$B$2:$B$5111,"&lt;="&amp;L$3)-$F2932)))</f>
        <v/>
      </c>
      <c r="M2932" s="54">
        <f>IF(OR($B2932="",M$3&lt;$D2932+Настройки!$B$7),0,MAX(0,$E2932-MAX(0,SUMIFS(Тех_Движение!$G$2:$G$5111,Тех_Движение!$D$2:$D$5111,$C2932,Тех_Движение!$B$2:$B$5111,"&lt;="&amp;M$3)-$F2932)))</f>
        <v/>
      </c>
      <c r="N2932" s="54">
        <f>IF(OR($B2932="",N$3&lt;$D2932+Настройки!$B$7),0,MAX(0,$E2932-MAX(0,SUMIFS(Тех_Движение!$G$2:$G$5111,Тех_Движение!$D$2:$D$5111,$C2932,Тех_Движение!$B$2:$B$5111,"&lt;="&amp;N$3)-$F2932)))</f>
        <v/>
      </c>
      <c r="O2932" s="54">
        <f>IF(OR($B2932="",O$3&lt;$D2932+Настройки!$B$7),0,MAX(0,$E2932-MAX(0,SUMIFS(Тех_Движение!$G$2:$G$5111,Тех_Движение!$D$2:$D$5111,$C2932,Тех_Движение!$B$2:$B$5111,"&lt;="&amp;O$3)-$F2932)))</f>
        <v/>
      </c>
      <c r="P2932" s="54">
        <f>IF(OR($B2932="",P$3&lt;$D2932+Настройки!$B$7),0,MAX(0,$E2932-MAX(0,SUMIFS(Тех_Движение!$G$2:$G$5111,Тех_Движение!$D$2:$D$5111,$C2932,Тех_Движение!$B$2:$B$5111,"&lt;="&amp;P$3)-$F2932)))</f>
        <v/>
      </c>
      <c r="Q2932" s="54">
        <f>IF(OR($B2932="",Q$3&lt;$D2932+Настройки!$B$7),0,MAX(0,$E2932-MAX(0,SUMIFS(Тех_Движение!$G$2:$G$5111,Тех_Движение!$D$2:$D$5111,$C2932,Тех_Движение!$B$2:$B$5111,"&lt;="&amp;Q$3)-$F2932)))</f>
        <v/>
      </c>
      <c r="R2932" s="54">
        <f>IF($B2932="","",SUM($K2932:$Q2932))</f>
        <v/>
      </c>
      <c r="S2932" s="56">
        <f>IF($B2932="","",VLOOKUP($C2932,Настройки!$A$11:$L$17,9,FALSE))</f>
        <v/>
      </c>
      <c r="T2932" s="56">
        <f>IF($B2932="","",$R2932*$S2932)</f>
        <v/>
      </c>
    </row>
    <row r="2933">
      <c r="A2933" s="20">
        <f>Тех_Движение!$A$2930</f>
        <v/>
      </c>
      <c r="B2933" s="20">
        <f>IF(Тех_Движение!$F$2930&gt;0,Тех_Движение!$I$2930,"")</f>
        <v/>
      </c>
      <c r="C2933" s="20">
        <f>IF($B2933="","",Тех_Движение!$D$2930)</f>
        <v/>
      </c>
      <c r="D2933" s="42">
        <f>IF($B2933="","",Тех_Движение!$B$2930)</f>
        <v/>
      </c>
      <c r="E2933" s="54">
        <f>IF($B2933="","",Тех_Движение!$F$2930)</f>
        <v/>
      </c>
      <c r="F2933" s="54">
        <f>IF($B2933="","",SUMIFS($E$5:$E2932,$C$5:$C2932,$C2933))</f>
        <v/>
      </c>
      <c r="G2933" s="54">
        <f>IF($B2933="","",MAX(0,$E2933-MAX(0,SUMIFS(Тех_Движение!$G$2:$G$5111,Тех_Движение!$D$2:$D$5111,$C2933,Тех_Движение!$B$2:$B$5111,"&lt;="&amp;Настройки!$B$5-1)-$F2933)))</f>
        <v/>
      </c>
      <c r="H2933" s="54">
        <f>IF($B2933="","",IF(AND($D2933&gt;=Настройки!$B$5,$D2933&lt;=Настройки!$B$6),$E2933,0))</f>
        <v/>
      </c>
      <c r="I2933" s="54">
        <f>IF($B2933="","",$G2933+$H2933-$J2933)</f>
        <v/>
      </c>
      <c r="J2933" s="54">
        <f>IF($B2933="","",MAX(0,$E2933-MAX(0,SUMIFS(Тех_Движение!$G$2:$G$5111,Тех_Движение!$D$2:$D$5111,$C2933,Тех_Движение!$B$2:$B$5111,"&lt;="&amp;Настройки!$B$6)-$F2933)))</f>
        <v/>
      </c>
      <c r="K2933" s="54">
        <f>IF(OR($B2933="",K$3&lt;$D2933+Настройки!$B$7),0,MAX(0,$E2933-MAX(0,SUMIFS(Тех_Движение!$G$2:$G$5111,Тех_Движение!$D$2:$D$5111,$C2933,Тех_Движение!$B$2:$B$5111,"&lt;="&amp;K$3)-$F2933)))</f>
        <v/>
      </c>
      <c r="L2933" s="54">
        <f>IF(OR($B2933="",L$3&lt;$D2933+Настройки!$B$7),0,MAX(0,$E2933-MAX(0,SUMIFS(Тех_Движение!$G$2:$G$5111,Тех_Движение!$D$2:$D$5111,$C2933,Тех_Движение!$B$2:$B$5111,"&lt;="&amp;L$3)-$F2933)))</f>
        <v/>
      </c>
      <c r="M2933" s="54">
        <f>IF(OR($B2933="",M$3&lt;$D2933+Настройки!$B$7),0,MAX(0,$E2933-MAX(0,SUMIFS(Тех_Движение!$G$2:$G$5111,Тех_Движение!$D$2:$D$5111,$C2933,Тех_Движение!$B$2:$B$5111,"&lt;="&amp;M$3)-$F2933)))</f>
        <v/>
      </c>
      <c r="N2933" s="54">
        <f>IF(OR($B2933="",N$3&lt;$D2933+Настройки!$B$7),0,MAX(0,$E2933-MAX(0,SUMIFS(Тех_Движение!$G$2:$G$5111,Тех_Движение!$D$2:$D$5111,$C2933,Тех_Движение!$B$2:$B$5111,"&lt;="&amp;N$3)-$F2933)))</f>
        <v/>
      </c>
      <c r="O2933" s="54">
        <f>IF(OR($B2933="",O$3&lt;$D2933+Настройки!$B$7),0,MAX(0,$E2933-MAX(0,SUMIFS(Тех_Движение!$G$2:$G$5111,Тех_Движение!$D$2:$D$5111,$C2933,Тех_Движение!$B$2:$B$5111,"&lt;="&amp;O$3)-$F2933)))</f>
        <v/>
      </c>
      <c r="P2933" s="54">
        <f>IF(OR($B2933="",P$3&lt;$D2933+Настройки!$B$7),0,MAX(0,$E2933-MAX(0,SUMIFS(Тех_Движение!$G$2:$G$5111,Тех_Движение!$D$2:$D$5111,$C2933,Тех_Движение!$B$2:$B$5111,"&lt;="&amp;P$3)-$F2933)))</f>
        <v/>
      </c>
      <c r="Q2933" s="54">
        <f>IF(OR($B2933="",Q$3&lt;$D2933+Настройки!$B$7),0,MAX(0,$E2933-MAX(0,SUMIFS(Тех_Движение!$G$2:$G$5111,Тех_Движение!$D$2:$D$5111,$C2933,Тех_Движение!$B$2:$B$5111,"&lt;="&amp;Q$3)-$F2933)))</f>
        <v/>
      </c>
      <c r="R2933" s="54">
        <f>IF($B2933="","",SUM($K2933:$Q2933))</f>
        <v/>
      </c>
      <c r="S2933" s="56">
        <f>IF($B2933="","",VLOOKUP($C2933,Настройки!$A$11:$L$17,9,FALSE))</f>
        <v/>
      </c>
      <c r="T2933" s="56">
        <f>IF($B2933="","",$R2933*$S2933)</f>
        <v/>
      </c>
    </row>
    <row r="2934">
      <c r="A2934" s="20">
        <f>Тех_Движение!$A$2931</f>
        <v/>
      </c>
      <c r="B2934" s="20">
        <f>IF(Тех_Движение!$F$2931&gt;0,Тех_Движение!$I$2931,"")</f>
        <v/>
      </c>
      <c r="C2934" s="20">
        <f>IF($B2934="","",Тех_Движение!$D$2931)</f>
        <v/>
      </c>
      <c r="D2934" s="42">
        <f>IF($B2934="","",Тех_Движение!$B$2931)</f>
        <v/>
      </c>
      <c r="E2934" s="54">
        <f>IF($B2934="","",Тех_Движение!$F$2931)</f>
        <v/>
      </c>
      <c r="F2934" s="54">
        <f>IF($B2934="","",SUMIFS($E$5:$E2933,$C$5:$C2933,$C2934))</f>
        <v/>
      </c>
      <c r="G2934" s="54">
        <f>IF($B2934="","",MAX(0,$E2934-MAX(0,SUMIFS(Тех_Движение!$G$2:$G$5111,Тех_Движение!$D$2:$D$5111,$C2934,Тех_Движение!$B$2:$B$5111,"&lt;="&amp;Настройки!$B$5-1)-$F2934)))</f>
        <v/>
      </c>
      <c r="H2934" s="54">
        <f>IF($B2934="","",IF(AND($D2934&gt;=Настройки!$B$5,$D2934&lt;=Настройки!$B$6),$E2934,0))</f>
        <v/>
      </c>
      <c r="I2934" s="54">
        <f>IF($B2934="","",$G2934+$H2934-$J2934)</f>
        <v/>
      </c>
      <c r="J2934" s="54">
        <f>IF($B2934="","",MAX(0,$E2934-MAX(0,SUMIFS(Тех_Движение!$G$2:$G$5111,Тех_Движение!$D$2:$D$5111,$C2934,Тех_Движение!$B$2:$B$5111,"&lt;="&amp;Настройки!$B$6)-$F2934)))</f>
        <v/>
      </c>
      <c r="K2934" s="54">
        <f>IF(OR($B2934="",K$3&lt;$D2934+Настройки!$B$7),0,MAX(0,$E2934-MAX(0,SUMIFS(Тех_Движение!$G$2:$G$5111,Тех_Движение!$D$2:$D$5111,$C2934,Тех_Движение!$B$2:$B$5111,"&lt;="&amp;K$3)-$F2934)))</f>
        <v/>
      </c>
      <c r="L2934" s="54">
        <f>IF(OR($B2934="",L$3&lt;$D2934+Настройки!$B$7),0,MAX(0,$E2934-MAX(0,SUMIFS(Тех_Движение!$G$2:$G$5111,Тех_Движение!$D$2:$D$5111,$C2934,Тех_Движение!$B$2:$B$5111,"&lt;="&amp;L$3)-$F2934)))</f>
        <v/>
      </c>
      <c r="M2934" s="54">
        <f>IF(OR($B2934="",M$3&lt;$D2934+Настройки!$B$7),0,MAX(0,$E2934-MAX(0,SUMIFS(Тех_Движение!$G$2:$G$5111,Тех_Движение!$D$2:$D$5111,$C2934,Тех_Движение!$B$2:$B$5111,"&lt;="&amp;M$3)-$F2934)))</f>
        <v/>
      </c>
      <c r="N2934" s="54">
        <f>IF(OR($B2934="",N$3&lt;$D2934+Настройки!$B$7),0,MAX(0,$E2934-MAX(0,SUMIFS(Тех_Движение!$G$2:$G$5111,Тех_Движение!$D$2:$D$5111,$C2934,Тех_Движение!$B$2:$B$5111,"&lt;="&amp;N$3)-$F2934)))</f>
        <v/>
      </c>
      <c r="O2934" s="54">
        <f>IF(OR($B2934="",O$3&lt;$D2934+Настройки!$B$7),0,MAX(0,$E2934-MAX(0,SUMIFS(Тех_Движение!$G$2:$G$5111,Тех_Движение!$D$2:$D$5111,$C2934,Тех_Движение!$B$2:$B$5111,"&lt;="&amp;O$3)-$F2934)))</f>
        <v/>
      </c>
      <c r="P2934" s="54">
        <f>IF(OR($B2934="",P$3&lt;$D2934+Настройки!$B$7),0,MAX(0,$E2934-MAX(0,SUMIFS(Тех_Движение!$G$2:$G$5111,Тех_Движение!$D$2:$D$5111,$C2934,Тех_Движение!$B$2:$B$5111,"&lt;="&amp;P$3)-$F2934)))</f>
        <v/>
      </c>
      <c r="Q2934" s="54">
        <f>IF(OR($B2934="",Q$3&lt;$D2934+Настройки!$B$7),0,MAX(0,$E2934-MAX(0,SUMIFS(Тех_Движение!$G$2:$G$5111,Тех_Движение!$D$2:$D$5111,$C2934,Тех_Движение!$B$2:$B$5111,"&lt;="&amp;Q$3)-$F2934)))</f>
        <v/>
      </c>
      <c r="R2934" s="54">
        <f>IF($B2934="","",SUM($K2934:$Q2934))</f>
        <v/>
      </c>
      <c r="S2934" s="56">
        <f>IF($B2934="","",VLOOKUP($C2934,Настройки!$A$11:$L$17,9,FALSE))</f>
        <v/>
      </c>
      <c r="T2934" s="56">
        <f>IF($B2934="","",$R2934*$S2934)</f>
        <v/>
      </c>
    </row>
    <row r="2935">
      <c r="A2935" s="20">
        <f>Тех_Движение!$A$2932</f>
        <v/>
      </c>
      <c r="B2935" s="20">
        <f>IF(Тех_Движение!$F$2932&gt;0,Тех_Движение!$I$2932,"")</f>
        <v/>
      </c>
      <c r="C2935" s="20">
        <f>IF($B2935="","",Тех_Движение!$D$2932)</f>
        <v/>
      </c>
      <c r="D2935" s="42">
        <f>IF($B2935="","",Тех_Движение!$B$2932)</f>
        <v/>
      </c>
      <c r="E2935" s="54">
        <f>IF($B2935="","",Тех_Движение!$F$2932)</f>
        <v/>
      </c>
      <c r="F2935" s="54">
        <f>IF($B2935="","",SUMIFS($E$5:$E2934,$C$5:$C2934,$C2935))</f>
        <v/>
      </c>
      <c r="G2935" s="54">
        <f>IF($B2935="","",MAX(0,$E2935-MAX(0,SUMIFS(Тех_Движение!$G$2:$G$5111,Тех_Движение!$D$2:$D$5111,$C2935,Тех_Движение!$B$2:$B$5111,"&lt;="&amp;Настройки!$B$5-1)-$F2935)))</f>
        <v/>
      </c>
      <c r="H2935" s="54">
        <f>IF($B2935="","",IF(AND($D2935&gt;=Настройки!$B$5,$D2935&lt;=Настройки!$B$6),$E2935,0))</f>
        <v/>
      </c>
      <c r="I2935" s="54">
        <f>IF($B2935="","",$G2935+$H2935-$J2935)</f>
        <v/>
      </c>
      <c r="J2935" s="54">
        <f>IF($B2935="","",MAX(0,$E2935-MAX(0,SUMIFS(Тех_Движение!$G$2:$G$5111,Тех_Движение!$D$2:$D$5111,$C2935,Тех_Движение!$B$2:$B$5111,"&lt;="&amp;Настройки!$B$6)-$F2935)))</f>
        <v/>
      </c>
      <c r="K2935" s="54">
        <f>IF(OR($B2935="",K$3&lt;$D2935+Настройки!$B$7),0,MAX(0,$E2935-MAX(0,SUMIFS(Тех_Движение!$G$2:$G$5111,Тех_Движение!$D$2:$D$5111,$C2935,Тех_Движение!$B$2:$B$5111,"&lt;="&amp;K$3)-$F2935)))</f>
        <v/>
      </c>
      <c r="L2935" s="54">
        <f>IF(OR($B2935="",L$3&lt;$D2935+Настройки!$B$7),0,MAX(0,$E2935-MAX(0,SUMIFS(Тех_Движение!$G$2:$G$5111,Тех_Движение!$D$2:$D$5111,$C2935,Тех_Движение!$B$2:$B$5111,"&lt;="&amp;L$3)-$F2935)))</f>
        <v/>
      </c>
      <c r="M2935" s="54">
        <f>IF(OR($B2935="",M$3&lt;$D2935+Настройки!$B$7),0,MAX(0,$E2935-MAX(0,SUMIFS(Тех_Движение!$G$2:$G$5111,Тех_Движение!$D$2:$D$5111,$C2935,Тех_Движение!$B$2:$B$5111,"&lt;="&amp;M$3)-$F2935)))</f>
        <v/>
      </c>
      <c r="N2935" s="54">
        <f>IF(OR($B2935="",N$3&lt;$D2935+Настройки!$B$7),0,MAX(0,$E2935-MAX(0,SUMIFS(Тех_Движение!$G$2:$G$5111,Тех_Движение!$D$2:$D$5111,$C2935,Тех_Движение!$B$2:$B$5111,"&lt;="&amp;N$3)-$F2935)))</f>
        <v/>
      </c>
      <c r="O2935" s="54">
        <f>IF(OR($B2935="",O$3&lt;$D2935+Настройки!$B$7),0,MAX(0,$E2935-MAX(0,SUMIFS(Тех_Движение!$G$2:$G$5111,Тех_Движение!$D$2:$D$5111,$C2935,Тех_Движение!$B$2:$B$5111,"&lt;="&amp;O$3)-$F2935)))</f>
        <v/>
      </c>
      <c r="P2935" s="54">
        <f>IF(OR($B2935="",P$3&lt;$D2935+Настройки!$B$7),0,MAX(0,$E2935-MAX(0,SUMIFS(Тех_Движение!$G$2:$G$5111,Тех_Движение!$D$2:$D$5111,$C2935,Тех_Движение!$B$2:$B$5111,"&lt;="&amp;P$3)-$F2935)))</f>
        <v/>
      </c>
      <c r="Q2935" s="54">
        <f>IF(OR($B2935="",Q$3&lt;$D2935+Настройки!$B$7),0,MAX(0,$E2935-MAX(0,SUMIFS(Тех_Движение!$G$2:$G$5111,Тех_Движение!$D$2:$D$5111,$C2935,Тех_Движение!$B$2:$B$5111,"&lt;="&amp;Q$3)-$F2935)))</f>
        <v/>
      </c>
      <c r="R2935" s="54">
        <f>IF($B2935="","",SUM($K2935:$Q2935))</f>
        <v/>
      </c>
      <c r="S2935" s="56">
        <f>IF($B2935="","",VLOOKUP($C2935,Настройки!$A$11:$L$17,9,FALSE))</f>
        <v/>
      </c>
      <c r="T2935" s="56">
        <f>IF($B2935="","",$R2935*$S2935)</f>
        <v/>
      </c>
    </row>
    <row r="2936">
      <c r="A2936" s="20">
        <f>Тех_Движение!$A$2933</f>
        <v/>
      </c>
      <c r="B2936" s="20">
        <f>IF(Тех_Движение!$F$2933&gt;0,Тех_Движение!$I$2933,"")</f>
        <v/>
      </c>
      <c r="C2936" s="20">
        <f>IF($B2936="","",Тех_Движение!$D$2933)</f>
        <v/>
      </c>
      <c r="D2936" s="42">
        <f>IF($B2936="","",Тех_Движение!$B$2933)</f>
        <v/>
      </c>
      <c r="E2936" s="54">
        <f>IF($B2936="","",Тех_Движение!$F$2933)</f>
        <v/>
      </c>
      <c r="F2936" s="54">
        <f>IF($B2936="","",SUMIFS($E$5:$E2935,$C$5:$C2935,$C2936))</f>
        <v/>
      </c>
      <c r="G2936" s="54">
        <f>IF($B2936="","",MAX(0,$E2936-MAX(0,SUMIFS(Тех_Движение!$G$2:$G$5111,Тех_Движение!$D$2:$D$5111,$C2936,Тех_Движение!$B$2:$B$5111,"&lt;="&amp;Настройки!$B$5-1)-$F2936)))</f>
        <v/>
      </c>
      <c r="H2936" s="54">
        <f>IF($B2936="","",IF(AND($D2936&gt;=Настройки!$B$5,$D2936&lt;=Настройки!$B$6),$E2936,0))</f>
        <v/>
      </c>
      <c r="I2936" s="54">
        <f>IF($B2936="","",$G2936+$H2936-$J2936)</f>
        <v/>
      </c>
      <c r="J2936" s="54">
        <f>IF($B2936="","",MAX(0,$E2936-MAX(0,SUMIFS(Тех_Движение!$G$2:$G$5111,Тех_Движение!$D$2:$D$5111,$C2936,Тех_Движение!$B$2:$B$5111,"&lt;="&amp;Настройки!$B$6)-$F2936)))</f>
        <v/>
      </c>
      <c r="K2936" s="54">
        <f>IF(OR($B2936="",K$3&lt;$D2936+Настройки!$B$7),0,MAX(0,$E2936-MAX(0,SUMIFS(Тех_Движение!$G$2:$G$5111,Тех_Движение!$D$2:$D$5111,$C2936,Тех_Движение!$B$2:$B$5111,"&lt;="&amp;K$3)-$F2936)))</f>
        <v/>
      </c>
      <c r="L2936" s="54">
        <f>IF(OR($B2936="",L$3&lt;$D2936+Настройки!$B$7),0,MAX(0,$E2936-MAX(0,SUMIFS(Тех_Движение!$G$2:$G$5111,Тех_Движение!$D$2:$D$5111,$C2936,Тех_Движение!$B$2:$B$5111,"&lt;="&amp;L$3)-$F2936)))</f>
        <v/>
      </c>
      <c r="M2936" s="54">
        <f>IF(OR($B2936="",M$3&lt;$D2936+Настройки!$B$7),0,MAX(0,$E2936-MAX(0,SUMIFS(Тех_Движение!$G$2:$G$5111,Тех_Движение!$D$2:$D$5111,$C2936,Тех_Движение!$B$2:$B$5111,"&lt;="&amp;M$3)-$F2936)))</f>
        <v/>
      </c>
      <c r="N2936" s="54">
        <f>IF(OR($B2936="",N$3&lt;$D2936+Настройки!$B$7),0,MAX(0,$E2936-MAX(0,SUMIFS(Тех_Движение!$G$2:$G$5111,Тех_Движение!$D$2:$D$5111,$C2936,Тех_Движение!$B$2:$B$5111,"&lt;="&amp;N$3)-$F2936)))</f>
        <v/>
      </c>
      <c r="O2936" s="54">
        <f>IF(OR($B2936="",O$3&lt;$D2936+Настройки!$B$7),0,MAX(0,$E2936-MAX(0,SUMIFS(Тех_Движение!$G$2:$G$5111,Тех_Движение!$D$2:$D$5111,$C2936,Тех_Движение!$B$2:$B$5111,"&lt;="&amp;O$3)-$F2936)))</f>
        <v/>
      </c>
      <c r="P2936" s="54">
        <f>IF(OR($B2936="",P$3&lt;$D2936+Настройки!$B$7),0,MAX(0,$E2936-MAX(0,SUMIFS(Тех_Движение!$G$2:$G$5111,Тех_Движение!$D$2:$D$5111,$C2936,Тех_Движение!$B$2:$B$5111,"&lt;="&amp;P$3)-$F2936)))</f>
        <v/>
      </c>
      <c r="Q2936" s="54">
        <f>IF(OR($B2936="",Q$3&lt;$D2936+Настройки!$B$7),0,MAX(0,$E2936-MAX(0,SUMIFS(Тех_Движение!$G$2:$G$5111,Тех_Движение!$D$2:$D$5111,$C2936,Тех_Движение!$B$2:$B$5111,"&lt;="&amp;Q$3)-$F2936)))</f>
        <v/>
      </c>
      <c r="R2936" s="54">
        <f>IF($B2936="","",SUM($K2936:$Q2936))</f>
        <v/>
      </c>
      <c r="S2936" s="56">
        <f>IF($B2936="","",VLOOKUP($C2936,Настройки!$A$11:$L$17,9,FALSE))</f>
        <v/>
      </c>
      <c r="T2936" s="56">
        <f>IF($B2936="","",$R2936*$S2936)</f>
        <v/>
      </c>
    </row>
    <row r="2937">
      <c r="A2937" s="20">
        <f>Тех_Движение!$A$2934</f>
        <v/>
      </c>
      <c r="B2937" s="20">
        <f>IF(Тех_Движение!$F$2934&gt;0,Тех_Движение!$I$2934,"")</f>
        <v/>
      </c>
      <c r="C2937" s="20">
        <f>IF($B2937="","",Тех_Движение!$D$2934)</f>
        <v/>
      </c>
      <c r="D2937" s="42">
        <f>IF($B2937="","",Тех_Движение!$B$2934)</f>
        <v/>
      </c>
      <c r="E2937" s="54">
        <f>IF($B2937="","",Тех_Движение!$F$2934)</f>
        <v/>
      </c>
      <c r="F2937" s="54">
        <f>IF($B2937="","",SUMIFS($E$5:$E2936,$C$5:$C2936,$C2937))</f>
        <v/>
      </c>
      <c r="G2937" s="54">
        <f>IF($B2937="","",MAX(0,$E2937-MAX(0,SUMIFS(Тех_Движение!$G$2:$G$5111,Тех_Движение!$D$2:$D$5111,$C2937,Тех_Движение!$B$2:$B$5111,"&lt;="&amp;Настройки!$B$5-1)-$F2937)))</f>
        <v/>
      </c>
      <c r="H2937" s="54">
        <f>IF($B2937="","",IF(AND($D2937&gt;=Настройки!$B$5,$D2937&lt;=Настройки!$B$6),$E2937,0))</f>
        <v/>
      </c>
      <c r="I2937" s="54">
        <f>IF($B2937="","",$G2937+$H2937-$J2937)</f>
        <v/>
      </c>
      <c r="J2937" s="54">
        <f>IF($B2937="","",MAX(0,$E2937-MAX(0,SUMIFS(Тех_Движение!$G$2:$G$5111,Тех_Движение!$D$2:$D$5111,$C2937,Тех_Движение!$B$2:$B$5111,"&lt;="&amp;Настройки!$B$6)-$F2937)))</f>
        <v/>
      </c>
      <c r="K2937" s="54">
        <f>IF(OR($B2937="",K$3&lt;$D2937+Настройки!$B$7),0,MAX(0,$E2937-MAX(0,SUMIFS(Тех_Движение!$G$2:$G$5111,Тех_Движение!$D$2:$D$5111,$C2937,Тех_Движение!$B$2:$B$5111,"&lt;="&amp;K$3)-$F2937)))</f>
        <v/>
      </c>
      <c r="L2937" s="54">
        <f>IF(OR($B2937="",L$3&lt;$D2937+Настройки!$B$7),0,MAX(0,$E2937-MAX(0,SUMIFS(Тех_Движение!$G$2:$G$5111,Тех_Движение!$D$2:$D$5111,$C2937,Тех_Движение!$B$2:$B$5111,"&lt;="&amp;L$3)-$F2937)))</f>
        <v/>
      </c>
      <c r="M2937" s="54">
        <f>IF(OR($B2937="",M$3&lt;$D2937+Настройки!$B$7),0,MAX(0,$E2937-MAX(0,SUMIFS(Тех_Движение!$G$2:$G$5111,Тех_Движение!$D$2:$D$5111,$C2937,Тех_Движение!$B$2:$B$5111,"&lt;="&amp;M$3)-$F2937)))</f>
        <v/>
      </c>
      <c r="N2937" s="54">
        <f>IF(OR($B2937="",N$3&lt;$D2937+Настройки!$B$7),0,MAX(0,$E2937-MAX(0,SUMIFS(Тех_Движение!$G$2:$G$5111,Тех_Движение!$D$2:$D$5111,$C2937,Тех_Движение!$B$2:$B$5111,"&lt;="&amp;N$3)-$F2937)))</f>
        <v/>
      </c>
      <c r="O2937" s="54">
        <f>IF(OR($B2937="",O$3&lt;$D2937+Настройки!$B$7),0,MAX(0,$E2937-MAX(0,SUMIFS(Тех_Движение!$G$2:$G$5111,Тех_Движение!$D$2:$D$5111,$C2937,Тех_Движение!$B$2:$B$5111,"&lt;="&amp;O$3)-$F2937)))</f>
        <v/>
      </c>
      <c r="P2937" s="54">
        <f>IF(OR($B2937="",P$3&lt;$D2937+Настройки!$B$7),0,MAX(0,$E2937-MAX(0,SUMIFS(Тех_Движение!$G$2:$G$5111,Тех_Движение!$D$2:$D$5111,$C2937,Тех_Движение!$B$2:$B$5111,"&lt;="&amp;P$3)-$F2937)))</f>
        <v/>
      </c>
      <c r="Q2937" s="54">
        <f>IF(OR($B2937="",Q$3&lt;$D2937+Настройки!$B$7),0,MAX(0,$E2937-MAX(0,SUMIFS(Тех_Движение!$G$2:$G$5111,Тех_Движение!$D$2:$D$5111,$C2937,Тех_Движение!$B$2:$B$5111,"&lt;="&amp;Q$3)-$F2937)))</f>
        <v/>
      </c>
      <c r="R2937" s="54">
        <f>IF($B2937="","",SUM($K2937:$Q2937))</f>
        <v/>
      </c>
      <c r="S2937" s="56">
        <f>IF($B2937="","",VLOOKUP($C2937,Настройки!$A$11:$L$17,9,FALSE))</f>
        <v/>
      </c>
      <c r="T2937" s="56">
        <f>IF($B2937="","",$R2937*$S2937)</f>
        <v/>
      </c>
    </row>
    <row r="2938">
      <c r="A2938" s="20">
        <f>Тех_Движение!$A$2935</f>
        <v/>
      </c>
      <c r="B2938" s="20">
        <f>IF(Тех_Движение!$F$2935&gt;0,Тех_Движение!$I$2935,"")</f>
        <v/>
      </c>
      <c r="C2938" s="20">
        <f>IF($B2938="","",Тех_Движение!$D$2935)</f>
        <v/>
      </c>
      <c r="D2938" s="42">
        <f>IF($B2938="","",Тех_Движение!$B$2935)</f>
        <v/>
      </c>
      <c r="E2938" s="54">
        <f>IF($B2938="","",Тех_Движение!$F$2935)</f>
        <v/>
      </c>
      <c r="F2938" s="54">
        <f>IF($B2938="","",SUMIFS($E$5:$E2937,$C$5:$C2937,$C2938))</f>
        <v/>
      </c>
      <c r="G2938" s="54">
        <f>IF($B2938="","",MAX(0,$E2938-MAX(0,SUMIFS(Тех_Движение!$G$2:$G$5111,Тех_Движение!$D$2:$D$5111,$C2938,Тех_Движение!$B$2:$B$5111,"&lt;="&amp;Настройки!$B$5-1)-$F2938)))</f>
        <v/>
      </c>
      <c r="H2938" s="54">
        <f>IF($B2938="","",IF(AND($D2938&gt;=Настройки!$B$5,$D2938&lt;=Настройки!$B$6),$E2938,0))</f>
        <v/>
      </c>
      <c r="I2938" s="54">
        <f>IF($B2938="","",$G2938+$H2938-$J2938)</f>
        <v/>
      </c>
      <c r="J2938" s="54">
        <f>IF($B2938="","",MAX(0,$E2938-MAX(0,SUMIFS(Тех_Движение!$G$2:$G$5111,Тех_Движение!$D$2:$D$5111,$C2938,Тех_Движение!$B$2:$B$5111,"&lt;="&amp;Настройки!$B$6)-$F2938)))</f>
        <v/>
      </c>
      <c r="K2938" s="54">
        <f>IF(OR($B2938="",K$3&lt;$D2938+Настройки!$B$7),0,MAX(0,$E2938-MAX(0,SUMIFS(Тех_Движение!$G$2:$G$5111,Тех_Движение!$D$2:$D$5111,$C2938,Тех_Движение!$B$2:$B$5111,"&lt;="&amp;K$3)-$F2938)))</f>
        <v/>
      </c>
      <c r="L2938" s="54">
        <f>IF(OR($B2938="",L$3&lt;$D2938+Настройки!$B$7),0,MAX(0,$E2938-MAX(0,SUMIFS(Тех_Движение!$G$2:$G$5111,Тех_Движение!$D$2:$D$5111,$C2938,Тех_Движение!$B$2:$B$5111,"&lt;="&amp;L$3)-$F2938)))</f>
        <v/>
      </c>
      <c r="M2938" s="54">
        <f>IF(OR($B2938="",M$3&lt;$D2938+Настройки!$B$7),0,MAX(0,$E2938-MAX(0,SUMIFS(Тех_Движение!$G$2:$G$5111,Тех_Движение!$D$2:$D$5111,$C2938,Тех_Движение!$B$2:$B$5111,"&lt;="&amp;M$3)-$F2938)))</f>
        <v/>
      </c>
      <c r="N2938" s="54">
        <f>IF(OR($B2938="",N$3&lt;$D2938+Настройки!$B$7),0,MAX(0,$E2938-MAX(0,SUMIFS(Тех_Движение!$G$2:$G$5111,Тех_Движение!$D$2:$D$5111,$C2938,Тех_Движение!$B$2:$B$5111,"&lt;="&amp;N$3)-$F2938)))</f>
        <v/>
      </c>
      <c r="O2938" s="54">
        <f>IF(OR($B2938="",O$3&lt;$D2938+Настройки!$B$7),0,MAX(0,$E2938-MAX(0,SUMIFS(Тех_Движение!$G$2:$G$5111,Тех_Движение!$D$2:$D$5111,$C2938,Тех_Движение!$B$2:$B$5111,"&lt;="&amp;O$3)-$F2938)))</f>
        <v/>
      </c>
      <c r="P2938" s="54">
        <f>IF(OR($B2938="",P$3&lt;$D2938+Настройки!$B$7),0,MAX(0,$E2938-MAX(0,SUMIFS(Тех_Движение!$G$2:$G$5111,Тех_Движение!$D$2:$D$5111,$C2938,Тех_Движение!$B$2:$B$5111,"&lt;="&amp;P$3)-$F2938)))</f>
        <v/>
      </c>
      <c r="Q2938" s="54">
        <f>IF(OR($B2938="",Q$3&lt;$D2938+Настройки!$B$7),0,MAX(0,$E2938-MAX(0,SUMIFS(Тех_Движение!$G$2:$G$5111,Тех_Движение!$D$2:$D$5111,$C2938,Тех_Движение!$B$2:$B$5111,"&lt;="&amp;Q$3)-$F2938)))</f>
        <v/>
      </c>
      <c r="R2938" s="54">
        <f>IF($B2938="","",SUM($K2938:$Q2938))</f>
        <v/>
      </c>
      <c r="S2938" s="56">
        <f>IF($B2938="","",VLOOKUP($C2938,Настройки!$A$11:$L$17,9,FALSE))</f>
        <v/>
      </c>
      <c r="T2938" s="56">
        <f>IF($B2938="","",$R2938*$S2938)</f>
        <v/>
      </c>
    </row>
    <row r="2939">
      <c r="A2939" s="20">
        <f>Тех_Движение!$A$2936</f>
        <v/>
      </c>
      <c r="B2939" s="20">
        <f>IF(Тех_Движение!$F$2936&gt;0,Тех_Движение!$I$2936,"")</f>
        <v/>
      </c>
      <c r="C2939" s="20">
        <f>IF($B2939="","",Тех_Движение!$D$2936)</f>
        <v/>
      </c>
      <c r="D2939" s="42">
        <f>IF($B2939="","",Тех_Движение!$B$2936)</f>
        <v/>
      </c>
      <c r="E2939" s="54">
        <f>IF($B2939="","",Тех_Движение!$F$2936)</f>
        <v/>
      </c>
      <c r="F2939" s="54">
        <f>IF($B2939="","",SUMIFS($E$5:$E2938,$C$5:$C2938,$C2939))</f>
        <v/>
      </c>
      <c r="G2939" s="54">
        <f>IF($B2939="","",MAX(0,$E2939-MAX(0,SUMIFS(Тех_Движение!$G$2:$G$5111,Тех_Движение!$D$2:$D$5111,$C2939,Тех_Движение!$B$2:$B$5111,"&lt;="&amp;Настройки!$B$5-1)-$F2939)))</f>
        <v/>
      </c>
      <c r="H2939" s="54">
        <f>IF($B2939="","",IF(AND($D2939&gt;=Настройки!$B$5,$D2939&lt;=Настройки!$B$6),$E2939,0))</f>
        <v/>
      </c>
      <c r="I2939" s="54">
        <f>IF($B2939="","",$G2939+$H2939-$J2939)</f>
        <v/>
      </c>
      <c r="J2939" s="54">
        <f>IF($B2939="","",MAX(0,$E2939-MAX(0,SUMIFS(Тех_Движение!$G$2:$G$5111,Тех_Движение!$D$2:$D$5111,$C2939,Тех_Движение!$B$2:$B$5111,"&lt;="&amp;Настройки!$B$6)-$F2939)))</f>
        <v/>
      </c>
      <c r="K2939" s="54">
        <f>IF(OR($B2939="",K$3&lt;$D2939+Настройки!$B$7),0,MAX(0,$E2939-MAX(0,SUMIFS(Тех_Движение!$G$2:$G$5111,Тех_Движение!$D$2:$D$5111,$C2939,Тех_Движение!$B$2:$B$5111,"&lt;="&amp;K$3)-$F2939)))</f>
        <v/>
      </c>
      <c r="L2939" s="54">
        <f>IF(OR($B2939="",L$3&lt;$D2939+Настройки!$B$7),0,MAX(0,$E2939-MAX(0,SUMIFS(Тех_Движение!$G$2:$G$5111,Тех_Движение!$D$2:$D$5111,$C2939,Тех_Движение!$B$2:$B$5111,"&lt;="&amp;L$3)-$F2939)))</f>
        <v/>
      </c>
      <c r="M2939" s="54">
        <f>IF(OR($B2939="",M$3&lt;$D2939+Настройки!$B$7),0,MAX(0,$E2939-MAX(0,SUMIFS(Тех_Движение!$G$2:$G$5111,Тех_Движение!$D$2:$D$5111,$C2939,Тех_Движение!$B$2:$B$5111,"&lt;="&amp;M$3)-$F2939)))</f>
        <v/>
      </c>
      <c r="N2939" s="54">
        <f>IF(OR($B2939="",N$3&lt;$D2939+Настройки!$B$7),0,MAX(0,$E2939-MAX(0,SUMIFS(Тех_Движение!$G$2:$G$5111,Тех_Движение!$D$2:$D$5111,$C2939,Тех_Движение!$B$2:$B$5111,"&lt;="&amp;N$3)-$F2939)))</f>
        <v/>
      </c>
      <c r="O2939" s="54">
        <f>IF(OR($B2939="",O$3&lt;$D2939+Настройки!$B$7),0,MAX(0,$E2939-MAX(0,SUMIFS(Тех_Движение!$G$2:$G$5111,Тех_Движение!$D$2:$D$5111,$C2939,Тех_Движение!$B$2:$B$5111,"&lt;="&amp;O$3)-$F2939)))</f>
        <v/>
      </c>
      <c r="P2939" s="54">
        <f>IF(OR($B2939="",P$3&lt;$D2939+Настройки!$B$7),0,MAX(0,$E2939-MAX(0,SUMIFS(Тех_Движение!$G$2:$G$5111,Тех_Движение!$D$2:$D$5111,$C2939,Тех_Движение!$B$2:$B$5111,"&lt;="&amp;P$3)-$F2939)))</f>
        <v/>
      </c>
      <c r="Q2939" s="54">
        <f>IF(OR($B2939="",Q$3&lt;$D2939+Настройки!$B$7),0,MAX(0,$E2939-MAX(0,SUMIFS(Тех_Движение!$G$2:$G$5111,Тех_Движение!$D$2:$D$5111,$C2939,Тех_Движение!$B$2:$B$5111,"&lt;="&amp;Q$3)-$F2939)))</f>
        <v/>
      </c>
      <c r="R2939" s="54">
        <f>IF($B2939="","",SUM($K2939:$Q2939))</f>
        <v/>
      </c>
      <c r="S2939" s="56">
        <f>IF($B2939="","",VLOOKUP($C2939,Настройки!$A$11:$L$17,9,FALSE))</f>
        <v/>
      </c>
      <c r="T2939" s="56">
        <f>IF($B2939="","",$R2939*$S2939)</f>
        <v/>
      </c>
    </row>
    <row r="2940">
      <c r="A2940" s="20">
        <f>Тех_Движение!$A$2937</f>
        <v/>
      </c>
      <c r="B2940" s="20">
        <f>IF(Тех_Движение!$F$2937&gt;0,Тех_Движение!$I$2937,"")</f>
        <v/>
      </c>
      <c r="C2940" s="20">
        <f>IF($B2940="","",Тех_Движение!$D$2937)</f>
        <v/>
      </c>
      <c r="D2940" s="42">
        <f>IF($B2940="","",Тех_Движение!$B$2937)</f>
        <v/>
      </c>
      <c r="E2940" s="54">
        <f>IF($B2940="","",Тех_Движение!$F$2937)</f>
        <v/>
      </c>
      <c r="F2940" s="54">
        <f>IF($B2940="","",SUMIFS($E$5:$E2939,$C$5:$C2939,$C2940))</f>
        <v/>
      </c>
      <c r="G2940" s="54">
        <f>IF($B2940="","",MAX(0,$E2940-MAX(0,SUMIFS(Тех_Движение!$G$2:$G$5111,Тех_Движение!$D$2:$D$5111,$C2940,Тех_Движение!$B$2:$B$5111,"&lt;="&amp;Настройки!$B$5-1)-$F2940)))</f>
        <v/>
      </c>
      <c r="H2940" s="54">
        <f>IF($B2940="","",IF(AND($D2940&gt;=Настройки!$B$5,$D2940&lt;=Настройки!$B$6),$E2940,0))</f>
        <v/>
      </c>
      <c r="I2940" s="54">
        <f>IF($B2940="","",$G2940+$H2940-$J2940)</f>
        <v/>
      </c>
      <c r="J2940" s="54">
        <f>IF($B2940="","",MAX(0,$E2940-MAX(0,SUMIFS(Тех_Движение!$G$2:$G$5111,Тех_Движение!$D$2:$D$5111,$C2940,Тех_Движение!$B$2:$B$5111,"&lt;="&amp;Настройки!$B$6)-$F2940)))</f>
        <v/>
      </c>
      <c r="K2940" s="54">
        <f>IF(OR($B2940="",K$3&lt;$D2940+Настройки!$B$7),0,MAX(0,$E2940-MAX(0,SUMIFS(Тех_Движение!$G$2:$G$5111,Тех_Движение!$D$2:$D$5111,$C2940,Тех_Движение!$B$2:$B$5111,"&lt;="&amp;K$3)-$F2940)))</f>
        <v/>
      </c>
      <c r="L2940" s="54">
        <f>IF(OR($B2940="",L$3&lt;$D2940+Настройки!$B$7),0,MAX(0,$E2940-MAX(0,SUMIFS(Тех_Движение!$G$2:$G$5111,Тех_Движение!$D$2:$D$5111,$C2940,Тех_Движение!$B$2:$B$5111,"&lt;="&amp;L$3)-$F2940)))</f>
        <v/>
      </c>
      <c r="M2940" s="54">
        <f>IF(OR($B2940="",M$3&lt;$D2940+Настройки!$B$7),0,MAX(0,$E2940-MAX(0,SUMIFS(Тех_Движение!$G$2:$G$5111,Тех_Движение!$D$2:$D$5111,$C2940,Тех_Движение!$B$2:$B$5111,"&lt;="&amp;M$3)-$F2940)))</f>
        <v/>
      </c>
      <c r="N2940" s="54">
        <f>IF(OR($B2940="",N$3&lt;$D2940+Настройки!$B$7),0,MAX(0,$E2940-MAX(0,SUMIFS(Тех_Движение!$G$2:$G$5111,Тех_Движение!$D$2:$D$5111,$C2940,Тех_Движение!$B$2:$B$5111,"&lt;="&amp;N$3)-$F2940)))</f>
        <v/>
      </c>
      <c r="O2940" s="54">
        <f>IF(OR($B2940="",O$3&lt;$D2940+Настройки!$B$7),0,MAX(0,$E2940-MAX(0,SUMIFS(Тех_Движение!$G$2:$G$5111,Тех_Движение!$D$2:$D$5111,$C2940,Тех_Движение!$B$2:$B$5111,"&lt;="&amp;O$3)-$F2940)))</f>
        <v/>
      </c>
      <c r="P2940" s="54">
        <f>IF(OR($B2940="",P$3&lt;$D2940+Настройки!$B$7),0,MAX(0,$E2940-MAX(0,SUMIFS(Тех_Движение!$G$2:$G$5111,Тех_Движение!$D$2:$D$5111,$C2940,Тех_Движение!$B$2:$B$5111,"&lt;="&amp;P$3)-$F2940)))</f>
        <v/>
      </c>
      <c r="Q2940" s="54">
        <f>IF(OR($B2940="",Q$3&lt;$D2940+Настройки!$B$7),0,MAX(0,$E2940-MAX(0,SUMIFS(Тех_Движение!$G$2:$G$5111,Тех_Движение!$D$2:$D$5111,$C2940,Тех_Движение!$B$2:$B$5111,"&lt;="&amp;Q$3)-$F2940)))</f>
        <v/>
      </c>
      <c r="R2940" s="54">
        <f>IF($B2940="","",SUM($K2940:$Q2940))</f>
        <v/>
      </c>
      <c r="S2940" s="56">
        <f>IF($B2940="","",VLOOKUP($C2940,Настройки!$A$11:$L$17,9,FALSE))</f>
        <v/>
      </c>
      <c r="T2940" s="56">
        <f>IF($B2940="","",$R2940*$S2940)</f>
        <v/>
      </c>
    </row>
    <row r="2941">
      <c r="A2941" s="20">
        <f>Тех_Движение!$A$2938</f>
        <v/>
      </c>
      <c r="B2941" s="20">
        <f>IF(Тех_Движение!$F$2938&gt;0,Тех_Движение!$I$2938,"")</f>
        <v/>
      </c>
      <c r="C2941" s="20">
        <f>IF($B2941="","",Тех_Движение!$D$2938)</f>
        <v/>
      </c>
      <c r="D2941" s="42">
        <f>IF($B2941="","",Тех_Движение!$B$2938)</f>
        <v/>
      </c>
      <c r="E2941" s="54">
        <f>IF($B2941="","",Тех_Движение!$F$2938)</f>
        <v/>
      </c>
      <c r="F2941" s="54">
        <f>IF($B2941="","",SUMIFS($E$5:$E2940,$C$5:$C2940,$C2941))</f>
        <v/>
      </c>
      <c r="G2941" s="54">
        <f>IF($B2941="","",MAX(0,$E2941-MAX(0,SUMIFS(Тех_Движение!$G$2:$G$5111,Тех_Движение!$D$2:$D$5111,$C2941,Тех_Движение!$B$2:$B$5111,"&lt;="&amp;Настройки!$B$5-1)-$F2941)))</f>
        <v/>
      </c>
      <c r="H2941" s="54">
        <f>IF($B2941="","",IF(AND($D2941&gt;=Настройки!$B$5,$D2941&lt;=Настройки!$B$6),$E2941,0))</f>
        <v/>
      </c>
      <c r="I2941" s="54">
        <f>IF($B2941="","",$G2941+$H2941-$J2941)</f>
        <v/>
      </c>
      <c r="J2941" s="54">
        <f>IF($B2941="","",MAX(0,$E2941-MAX(0,SUMIFS(Тех_Движение!$G$2:$G$5111,Тех_Движение!$D$2:$D$5111,$C2941,Тех_Движение!$B$2:$B$5111,"&lt;="&amp;Настройки!$B$6)-$F2941)))</f>
        <v/>
      </c>
      <c r="K2941" s="54">
        <f>IF(OR($B2941="",K$3&lt;$D2941+Настройки!$B$7),0,MAX(0,$E2941-MAX(0,SUMIFS(Тех_Движение!$G$2:$G$5111,Тех_Движение!$D$2:$D$5111,$C2941,Тех_Движение!$B$2:$B$5111,"&lt;="&amp;K$3)-$F2941)))</f>
        <v/>
      </c>
      <c r="L2941" s="54">
        <f>IF(OR($B2941="",L$3&lt;$D2941+Настройки!$B$7),0,MAX(0,$E2941-MAX(0,SUMIFS(Тех_Движение!$G$2:$G$5111,Тех_Движение!$D$2:$D$5111,$C2941,Тех_Движение!$B$2:$B$5111,"&lt;="&amp;L$3)-$F2941)))</f>
        <v/>
      </c>
      <c r="M2941" s="54">
        <f>IF(OR($B2941="",M$3&lt;$D2941+Настройки!$B$7),0,MAX(0,$E2941-MAX(0,SUMIFS(Тех_Движение!$G$2:$G$5111,Тех_Движение!$D$2:$D$5111,$C2941,Тех_Движение!$B$2:$B$5111,"&lt;="&amp;M$3)-$F2941)))</f>
        <v/>
      </c>
      <c r="N2941" s="54">
        <f>IF(OR($B2941="",N$3&lt;$D2941+Настройки!$B$7),0,MAX(0,$E2941-MAX(0,SUMIFS(Тех_Движение!$G$2:$G$5111,Тех_Движение!$D$2:$D$5111,$C2941,Тех_Движение!$B$2:$B$5111,"&lt;="&amp;N$3)-$F2941)))</f>
        <v/>
      </c>
      <c r="O2941" s="54">
        <f>IF(OR($B2941="",O$3&lt;$D2941+Настройки!$B$7),0,MAX(0,$E2941-MAX(0,SUMIFS(Тех_Движение!$G$2:$G$5111,Тех_Движение!$D$2:$D$5111,$C2941,Тех_Движение!$B$2:$B$5111,"&lt;="&amp;O$3)-$F2941)))</f>
        <v/>
      </c>
      <c r="P2941" s="54">
        <f>IF(OR($B2941="",P$3&lt;$D2941+Настройки!$B$7),0,MAX(0,$E2941-MAX(0,SUMIFS(Тех_Движение!$G$2:$G$5111,Тех_Движение!$D$2:$D$5111,$C2941,Тех_Движение!$B$2:$B$5111,"&lt;="&amp;P$3)-$F2941)))</f>
        <v/>
      </c>
      <c r="Q2941" s="54">
        <f>IF(OR($B2941="",Q$3&lt;$D2941+Настройки!$B$7),0,MAX(0,$E2941-MAX(0,SUMIFS(Тех_Движение!$G$2:$G$5111,Тех_Движение!$D$2:$D$5111,$C2941,Тех_Движение!$B$2:$B$5111,"&lt;="&amp;Q$3)-$F2941)))</f>
        <v/>
      </c>
      <c r="R2941" s="54">
        <f>IF($B2941="","",SUM($K2941:$Q2941))</f>
        <v/>
      </c>
      <c r="S2941" s="56">
        <f>IF($B2941="","",VLOOKUP($C2941,Настройки!$A$11:$L$17,9,FALSE))</f>
        <v/>
      </c>
      <c r="T2941" s="56">
        <f>IF($B2941="","",$R2941*$S2941)</f>
        <v/>
      </c>
    </row>
    <row r="2942">
      <c r="A2942" s="20">
        <f>Тех_Движение!$A$2939</f>
        <v/>
      </c>
      <c r="B2942" s="20">
        <f>IF(Тех_Движение!$F$2939&gt;0,Тех_Движение!$I$2939,"")</f>
        <v/>
      </c>
      <c r="C2942" s="20">
        <f>IF($B2942="","",Тех_Движение!$D$2939)</f>
        <v/>
      </c>
      <c r="D2942" s="42">
        <f>IF($B2942="","",Тех_Движение!$B$2939)</f>
        <v/>
      </c>
      <c r="E2942" s="54">
        <f>IF($B2942="","",Тех_Движение!$F$2939)</f>
        <v/>
      </c>
      <c r="F2942" s="54">
        <f>IF($B2942="","",SUMIFS($E$5:$E2941,$C$5:$C2941,$C2942))</f>
        <v/>
      </c>
      <c r="G2942" s="54">
        <f>IF($B2942="","",MAX(0,$E2942-MAX(0,SUMIFS(Тех_Движение!$G$2:$G$5111,Тех_Движение!$D$2:$D$5111,$C2942,Тех_Движение!$B$2:$B$5111,"&lt;="&amp;Настройки!$B$5-1)-$F2942)))</f>
        <v/>
      </c>
      <c r="H2942" s="54">
        <f>IF($B2942="","",IF(AND($D2942&gt;=Настройки!$B$5,$D2942&lt;=Настройки!$B$6),$E2942,0))</f>
        <v/>
      </c>
      <c r="I2942" s="54">
        <f>IF($B2942="","",$G2942+$H2942-$J2942)</f>
        <v/>
      </c>
      <c r="J2942" s="54">
        <f>IF($B2942="","",MAX(0,$E2942-MAX(0,SUMIFS(Тех_Движение!$G$2:$G$5111,Тех_Движение!$D$2:$D$5111,$C2942,Тех_Движение!$B$2:$B$5111,"&lt;="&amp;Настройки!$B$6)-$F2942)))</f>
        <v/>
      </c>
      <c r="K2942" s="54">
        <f>IF(OR($B2942="",K$3&lt;$D2942+Настройки!$B$7),0,MAX(0,$E2942-MAX(0,SUMIFS(Тех_Движение!$G$2:$G$5111,Тех_Движение!$D$2:$D$5111,$C2942,Тех_Движение!$B$2:$B$5111,"&lt;="&amp;K$3)-$F2942)))</f>
        <v/>
      </c>
      <c r="L2942" s="54">
        <f>IF(OR($B2942="",L$3&lt;$D2942+Настройки!$B$7),0,MAX(0,$E2942-MAX(0,SUMIFS(Тех_Движение!$G$2:$G$5111,Тех_Движение!$D$2:$D$5111,$C2942,Тех_Движение!$B$2:$B$5111,"&lt;="&amp;L$3)-$F2942)))</f>
        <v/>
      </c>
      <c r="M2942" s="54">
        <f>IF(OR($B2942="",M$3&lt;$D2942+Настройки!$B$7),0,MAX(0,$E2942-MAX(0,SUMIFS(Тех_Движение!$G$2:$G$5111,Тех_Движение!$D$2:$D$5111,$C2942,Тех_Движение!$B$2:$B$5111,"&lt;="&amp;M$3)-$F2942)))</f>
        <v/>
      </c>
      <c r="N2942" s="54">
        <f>IF(OR($B2942="",N$3&lt;$D2942+Настройки!$B$7),0,MAX(0,$E2942-MAX(0,SUMIFS(Тех_Движение!$G$2:$G$5111,Тех_Движение!$D$2:$D$5111,$C2942,Тех_Движение!$B$2:$B$5111,"&lt;="&amp;N$3)-$F2942)))</f>
        <v/>
      </c>
      <c r="O2942" s="54">
        <f>IF(OR($B2942="",O$3&lt;$D2942+Настройки!$B$7),0,MAX(0,$E2942-MAX(0,SUMIFS(Тех_Движение!$G$2:$G$5111,Тех_Движение!$D$2:$D$5111,$C2942,Тех_Движение!$B$2:$B$5111,"&lt;="&amp;O$3)-$F2942)))</f>
        <v/>
      </c>
      <c r="P2942" s="54">
        <f>IF(OR($B2942="",P$3&lt;$D2942+Настройки!$B$7),0,MAX(0,$E2942-MAX(0,SUMIFS(Тех_Движение!$G$2:$G$5111,Тех_Движение!$D$2:$D$5111,$C2942,Тех_Движение!$B$2:$B$5111,"&lt;="&amp;P$3)-$F2942)))</f>
        <v/>
      </c>
      <c r="Q2942" s="54">
        <f>IF(OR($B2942="",Q$3&lt;$D2942+Настройки!$B$7),0,MAX(0,$E2942-MAX(0,SUMIFS(Тех_Движение!$G$2:$G$5111,Тех_Движение!$D$2:$D$5111,$C2942,Тех_Движение!$B$2:$B$5111,"&lt;="&amp;Q$3)-$F2942)))</f>
        <v/>
      </c>
      <c r="R2942" s="54">
        <f>IF($B2942="","",SUM($K2942:$Q2942))</f>
        <v/>
      </c>
      <c r="S2942" s="56">
        <f>IF($B2942="","",VLOOKUP($C2942,Настройки!$A$11:$L$17,9,FALSE))</f>
        <v/>
      </c>
      <c r="T2942" s="56">
        <f>IF($B2942="","",$R2942*$S2942)</f>
        <v/>
      </c>
    </row>
    <row r="2943">
      <c r="A2943" s="20">
        <f>Тех_Движение!$A$2940</f>
        <v/>
      </c>
      <c r="B2943" s="20">
        <f>IF(Тех_Движение!$F$2940&gt;0,Тех_Движение!$I$2940,"")</f>
        <v/>
      </c>
      <c r="C2943" s="20">
        <f>IF($B2943="","",Тех_Движение!$D$2940)</f>
        <v/>
      </c>
      <c r="D2943" s="42">
        <f>IF($B2943="","",Тех_Движение!$B$2940)</f>
        <v/>
      </c>
      <c r="E2943" s="54">
        <f>IF($B2943="","",Тех_Движение!$F$2940)</f>
        <v/>
      </c>
      <c r="F2943" s="54">
        <f>IF($B2943="","",SUMIFS($E$5:$E2942,$C$5:$C2942,$C2943))</f>
        <v/>
      </c>
      <c r="G2943" s="54">
        <f>IF($B2943="","",MAX(0,$E2943-MAX(0,SUMIFS(Тех_Движение!$G$2:$G$5111,Тех_Движение!$D$2:$D$5111,$C2943,Тех_Движение!$B$2:$B$5111,"&lt;="&amp;Настройки!$B$5-1)-$F2943)))</f>
        <v/>
      </c>
      <c r="H2943" s="54">
        <f>IF($B2943="","",IF(AND($D2943&gt;=Настройки!$B$5,$D2943&lt;=Настройки!$B$6),$E2943,0))</f>
        <v/>
      </c>
      <c r="I2943" s="54">
        <f>IF($B2943="","",$G2943+$H2943-$J2943)</f>
        <v/>
      </c>
      <c r="J2943" s="54">
        <f>IF($B2943="","",MAX(0,$E2943-MAX(0,SUMIFS(Тех_Движение!$G$2:$G$5111,Тех_Движение!$D$2:$D$5111,$C2943,Тех_Движение!$B$2:$B$5111,"&lt;="&amp;Настройки!$B$6)-$F2943)))</f>
        <v/>
      </c>
      <c r="K2943" s="54">
        <f>IF(OR($B2943="",K$3&lt;$D2943+Настройки!$B$7),0,MAX(0,$E2943-MAX(0,SUMIFS(Тех_Движение!$G$2:$G$5111,Тех_Движение!$D$2:$D$5111,$C2943,Тех_Движение!$B$2:$B$5111,"&lt;="&amp;K$3)-$F2943)))</f>
        <v/>
      </c>
      <c r="L2943" s="54">
        <f>IF(OR($B2943="",L$3&lt;$D2943+Настройки!$B$7),0,MAX(0,$E2943-MAX(0,SUMIFS(Тех_Движение!$G$2:$G$5111,Тех_Движение!$D$2:$D$5111,$C2943,Тех_Движение!$B$2:$B$5111,"&lt;="&amp;L$3)-$F2943)))</f>
        <v/>
      </c>
      <c r="M2943" s="54">
        <f>IF(OR($B2943="",M$3&lt;$D2943+Настройки!$B$7),0,MAX(0,$E2943-MAX(0,SUMIFS(Тех_Движение!$G$2:$G$5111,Тех_Движение!$D$2:$D$5111,$C2943,Тех_Движение!$B$2:$B$5111,"&lt;="&amp;M$3)-$F2943)))</f>
        <v/>
      </c>
      <c r="N2943" s="54">
        <f>IF(OR($B2943="",N$3&lt;$D2943+Настройки!$B$7),0,MAX(0,$E2943-MAX(0,SUMIFS(Тех_Движение!$G$2:$G$5111,Тех_Движение!$D$2:$D$5111,$C2943,Тех_Движение!$B$2:$B$5111,"&lt;="&amp;N$3)-$F2943)))</f>
        <v/>
      </c>
      <c r="O2943" s="54">
        <f>IF(OR($B2943="",O$3&lt;$D2943+Настройки!$B$7),0,MAX(0,$E2943-MAX(0,SUMIFS(Тех_Движение!$G$2:$G$5111,Тех_Движение!$D$2:$D$5111,$C2943,Тех_Движение!$B$2:$B$5111,"&lt;="&amp;O$3)-$F2943)))</f>
        <v/>
      </c>
      <c r="P2943" s="54">
        <f>IF(OR($B2943="",P$3&lt;$D2943+Настройки!$B$7),0,MAX(0,$E2943-MAX(0,SUMIFS(Тех_Движение!$G$2:$G$5111,Тех_Движение!$D$2:$D$5111,$C2943,Тех_Движение!$B$2:$B$5111,"&lt;="&amp;P$3)-$F2943)))</f>
        <v/>
      </c>
      <c r="Q2943" s="54">
        <f>IF(OR($B2943="",Q$3&lt;$D2943+Настройки!$B$7),0,MAX(0,$E2943-MAX(0,SUMIFS(Тех_Движение!$G$2:$G$5111,Тех_Движение!$D$2:$D$5111,$C2943,Тех_Движение!$B$2:$B$5111,"&lt;="&amp;Q$3)-$F2943)))</f>
        <v/>
      </c>
      <c r="R2943" s="54">
        <f>IF($B2943="","",SUM($K2943:$Q2943))</f>
        <v/>
      </c>
      <c r="S2943" s="56">
        <f>IF($B2943="","",VLOOKUP($C2943,Настройки!$A$11:$L$17,9,FALSE))</f>
        <v/>
      </c>
      <c r="T2943" s="56">
        <f>IF($B2943="","",$R2943*$S2943)</f>
        <v/>
      </c>
    </row>
    <row r="2944">
      <c r="A2944" s="20">
        <f>Тех_Движение!$A$2941</f>
        <v/>
      </c>
      <c r="B2944" s="20">
        <f>IF(Тех_Движение!$F$2941&gt;0,Тех_Движение!$I$2941,"")</f>
        <v/>
      </c>
      <c r="C2944" s="20">
        <f>IF($B2944="","",Тех_Движение!$D$2941)</f>
        <v/>
      </c>
      <c r="D2944" s="42">
        <f>IF($B2944="","",Тех_Движение!$B$2941)</f>
        <v/>
      </c>
      <c r="E2944" s="54">
        <f>IF($B2944="","",Тех_Движение!$F$2941)</f>
        <v/>
      </c>
      <c r="F2944" s="54">
        <f>IF($B2944="","",SUMIFS($E$5:$E2943,$C$5:$C2943,$C2944))</f>
        <v/>
      </c>
      <c r="G2944" s="54">
        <f>IF($B2944="","",MAX(0,$E2944-MAX(0,SUMIFS(Тех_Движение!$G$2:$G$5111,Тех_Движение!$D$2:$D$5111,$C2944,Тех_Движение!$B$2:$B$5111,"&lt;="&amp;Настройки!$B$5-1)-$F2944)))</f>
        <v/>
      </c>
      <c r="H2944" s="54">
        <f>IF($B2944="","",IF(AND($D2944&gt;=Настройки!$B$5,$D2944&lt;=Настройки!$B$6),$E2944,0))</f>
        <v/>
      </c>
      <c r="I2944" s="54">
        <f>IF($B2944="","",$G2944+$H2944-$J2944)</f>
        <v/>
      </c>
      <c r="J2944" s="54">
        <f>IF($B2944="","",MAX(0,$E2944-MAX(0,SUMIFS(Тех_Движение!$G$2:$G$5111,Тех_Движение!$D$2:$D$5111,$C2944,Тех_Движение!$B$2:$B$5111,"&lt;="&amp;Настройки!$B$6)-$F2944)))</f>
        <v/>
      </c>
      <c r="K2944" s="54">
        <f>IF(OR($B2944="",K$3&lt;$D2944+Настройки!$B$7),0,MAX(0,$E2944-MAX(0,SUMIFS(Тех_Движение!$G$2:$G$5111,Тех_Движение!$D$2:$D$5111,$C2944,Тех_Движение!$B$2:$B$5111,"&lt;="&amp;K$3)-$F2944)))</f>
        <v/>
      </c>
      <c r="L2944" s="54">
        <f>IF(OR($B2944="",L$3&lt;$D2944+Настройки!$B$7),0,MAX(0,$E2944-MAX(0,SUMIFS(Тех_Движение!$G$2:$G$5111,Тех_Движение!$D$2:$D$5111,$C2944,Тех_Движение!$B$2:$B$5111,"&lt;="&amp;L$3)-$F2944)))</f>
        <v/>
      </c>
      <c r="M2944" s="54">
        <f>IF(OR($B2944="",M$3&lt;$D2944+Настройки!$B$7),0,MAX(0,$E2944-MAX(0,SUMIFS(Тех_Движение!$G$2:$G$5111,Тех_Движение!$D$2:$D$5111,$C2944,Тех_Движение!$B$2:$B$5111,"&lt;="&amp;M$3)-$F2944)))</f>
        <v/>
      </c>
      <c r="N2944" s="54">
        <f>IF(OR($B2944="",N$3&lt;$D2944+Настройки!$B$7),0,MAX(0,$E2944-MAX(0,SUMIFS(Тех_Движение!$G$2:$G$5111,Тех_Движение!$D$2:$D$5111,$C2944,Тех_Движение!$B$2:$B$5111,"&lt;="&amp;N$3)-$F2944)))</f>
        <v/>
      </c>
      <c r="O2944" s="54">
        <f>IF(OR($B2944="",O$3&lt;$D2944+Настройки!$B$7),0,MAX(0,$E2944-MAX(0,SUMIFS(Тех_Движение!$G$2:$G$5111,Тех_Движение!$D$2:$D$5111,$C2944,Тех_Движение!$B$2:$B$5111,"&lt;="&amp;O$3)-$F2944)))</f>
        <v/>
      </c>
      <c r="P2944" s="54">
        <f>IF(OR($B2944="",P$3&lt;$D2944+Настройки!$B$7),0,MAX(0,$E2944-MAX(0,SUMIFS(Тех_Движение!$G$2:$G$5111,Тех_Движение!$D$2:$D$5111,$C2944,Тех_Движение!$B$2:$B$5111,"&lt;="&amp;P$3)-$F2944)))</f>
        <v/>
      </c>
      <c r="Q2944" s="54">
        <f>IF(OR($B2944="",Q$3&lt;$D2944+Настройки!$B$7),0,MAX(0,$E2944-MAX(0,SUMIFS(Тех_Движение!$G$2:$G$5111,Тех_Движение!$D$2:$D$5111,$C2944,Тех_Движение!$B$2:$B$5111,"&lt;="&amp;Q$3)-$F2944)))</f>
        <v/>
      </c>
      <c r="R2944" s="54">
        <f>IF($B2944="","",SUM($K2944:$Q2944))</f>
        <v/>
      </c>
      <c r="S2944" s="56">
        <f>IF($B2944="","",VLOOKUP($C2944,Настройки!$A$11:$L$17,9,FALSE))</f>
        <v/>
      </c>
      <c r="T2944" s="56">
        <f>IF($B2944="","",$R2944*$S2944)</f>
        <v/>
      </c>
    </row>
    <row r="2945">
      <c r="A2945" s="20">
        <f>Тех_Движение!$A$2942</f>
        <v/>
      </c>
      <c r="B2945" s="20">
        <f>IF(Тех_Движение!$F$2942&gt;0,Тех_Движение!$I$2942,"")</f>
        <v/>
      </c>
      <c r="C2945" s="20">
        <f>IF($B2945="","",Тех_Движение!$D$2942)</f>
        <v/>
      </c>
      <c r="D2945" s="42">
        <f>IF($B2945="","",Тех_Движение!$B$2942)</f>
        <v/>
      </c>
      <c r="E2945" s="54">
        <f>IF($B2945="","",Тех_Движение!$F$2942)</f>
        <v/>
      </c>
      <c r="F2945" s="54">
        <f>IF($B2945="","",SUMIFS($E$5:$E2944,$C$5:$C2944,$C2945))</f>
        <v/>
      </c>
      <c r="G2945" s="54">
        <f>IF($B2945="","",MAX(0,$E2945-MAX(0,SUMIFS(Тех_Движение!$G$2:$G$5111,Тех_Движение!$D$2:$D$5111,$C2945,Тех_Движение!$B$2:$B$5111,"&lt;="&amp;Настройки!$B$5-1)-$F2945)))</f>
        <v/>
      </c>
      <c r="H2945" s="54">
        <f>IF($B2945="","",IF(AND($D2945&gt;=Настройки!$B$5,$D2945&lt;=Настройки!$B$6),$E2945,0))</f>
        <v/>
      </c>
      <c r="I2945" s="54">
        <f>IF($B2945="","",$G2945+$H2945-$J2945)</f>
        <v/>
      </c>
      <c r="J2945" s="54">
        <f>IF($B2945="","",MAX(0,$E2945-MAX(0,SUMIFS(Тех_Движение!$G$2:$G$5111,Тех_Движение!$D$2:$D$5111,$C2945,Тех_Движение!$B$2:$B$5111,"&lt;="&amp;Настройки!$B$6)-$F2945)))</f>
        <v/>
      </c>
      <c r="K2945" s="54">
        <f>IF(OR($B2945="",K$3&lt;$D2945+Настройки!$B$7),0,MAX(0,$E2945-MAX(0,SUMIFS(Тех_Движение!$G$2:$G$5111,Тех_Движение!$D$2:$D$5111,$C2945,Тех_Движение!$B$2:$B$5111,"&lt;="&amp;K$3)-$F2945)))</f>
        <v/>
      </c>
      <c r="L2945" s="54">
        <f>IF(OR($B2945="",L$3&lt;$D2945+Настройки!$B$7),0,MAX(0,$E2945-MAX(0,SUMIFS(Тех_Движение!$G$2:$G$5111,Тех_Движение!$D$2:$D$5111,$C2945,Тех_Движение!$B$2:$B$5111,"&lt;="&amp;L$3)-$F2945)))</f>
        <v/>
      </c>
      <c r="M2945" s="54">
        <f>IF(OR($B2945="",M$3&lt;$D2945+Настройки!$B$7),0,MAX(0,$E2945-MAX(0,SUMIFS(Тех_Движение!$G$2:$G$5111,Тех_Движение!$D$2:$D$5111,$C2945,Тех_Движение!$B$2:$B$5111,"&lt;="&amp;M$3)-$F2945)))</f>
        <v/>
      </c>
      <c r="N2945" s="54">
        <f>IF(OR($B2945="",N$3&lt;$D2945+Настройки!$B$7),0,MAX(0,$E2945-MAX(0,SUMIFS(Тех_Движение!$G$2:$G$5111,Тех_Движение!$D$2:$D$5111,$C2945,Тех_Движение!$B$2:$B$5111,"&lt;="&amp;N$3)-$F2945)))</f>
        <v/>
      </c>
      <c r="O2945" s="54">
        <f>IF(OR($B2945="",O$3&lt;$D2945+Настройки!$B$7),0,MAX(0,$E2945-MAX(0,SUMIFS(Тех_Движение!$G$2:$G$5111,Тех_Движение!$D$2:$D$5111,$C2945,Тех_Движение!$B$2:$B$5111,"&lt;="&amp;O$3)-$F2945)))</f>
        <v/>
      </c>
      <c r="P2945" s="54">
        <f>IF(OR($B2945="",P$3&lt;$D2945+Настройки!$B$7),0,MAX(0,$E2945-MAX(0,SUMIFS(Тех_Движение!$G$2:$G$5111,Тех_Движение!$D$2:$D$5111,$C2945,Тех_Движение!$B$2:$B$5111,"&lt;="&amp;P$3)-$F2945)))</f>
        <v/>
      </c>
      <c r="Q2945" s="54">
        <f>IF(OR($B2945="",Q$3&lt;$D2945+Настройки!$B$7),0,MAX(0,$E2945-MAX(0,SUMIFS(Тех_Движение!$G$2:$G$5111,Тех_Движение!$D$2:$D$5111,$C2945,Тех_Движение!$B$2:$B$5111,"&lt;="&amp;Q$3)-$F2945)))</f>
        <v/>
      </c>
      <c r="R2945" s="54">
        <f>IF($B2945="","",SUM($K2945:$Q2945))</f>
        <v/>
      </c>
      <c r="S2945" s="56">
        <f>IF($B2945="","",VLOOKUP($C2945,Настройки!$A$11:$L$17,9,FALSE))</f>
        <v/>
      </c>
      <c r="T2945" s="56">
        <f>IF($B2945="","",$R2945*$S2945)</f>
        <v/>
      </c>
    </row>
    <row r="2946">
      <c r="A2946" s="20">
        <f>Тех_Движение!$A$2943</f>
        <v/>
      </c>
      <c r="B2946" s="20">
        <f>IF(Тех_Движение!$F$2943&gt;0,Тех_Движение!$I$2943,"")</f>
        <v/>
      </c>
      <c r="C2946" s="20">
        <f>IF($B2946="","",Тех_Движение!$D$2943)</f>
        <v/>
      </c>
      <c r="D2946" s="42">
        <f>IF($B2946="","",Тех_Движение!$B$2943)</f>
        <v/>
      </c>
      <c r="E2946" s="54">
        <f>IF($B2946="","",Тех_Движение!$F$2943)</f>
        <v/>
      </c>
      <c r="F2946" s="54">
        <f>IF($B2946="","",SUMIFS($E$5:$E2945,$C$5:$C2945,$C2946))</f>
        <v/>
      </c>
      <c r="G2946" s="54">
        <f>IF($B2946="","",MAX(0,$E2946-MAX(0,SUMIFS(Тех_Движение!$G$2:$G$5111,Тех_Движение!$D$2:$D$5111,$C2946,Тех_Движение!$B$2:$B$5111,"&lt;="&amp;Настройки!$B$5-1)-$F2946)))</f>
        <v/>
      </c>
      <c r="H2946" s="54">
        <f>IF($B2946="","",IF(AND($D2946&gt;=Настройки!$B$5,$D2946&lt;=Настройки!$B$6),$E2946,0))</f>
        <v/>
      </c>
      <c r="I2946" s="54">
        <f>IF($B2946="","",$G2946+$H2946-$J2946)</f>
        <v/>
      </c>
      <c r="J2946" s="54">
        <f>IF($B2946="","",MAX(0,$E2946-MAX(0,SUMIFS(Тех_Движение!$G$2:$G$5111,Тех_Движение!$D$2:$D$5111,$C2946,Тех_Движение!$B$2:$B$5111,"&lt;="&amp;Настройки!$B$6)-$F2946)))</f>
        <v/>
      </c>
      <c r="K2946" s="54">
        <f>IF(OR($B2946="",K$3&lt;$D2946+Настройки!$B$7),0,MAX(0,$E2946-MAX(0,SUMIFS(Тех_Движение!$G$2:$G$5111,Тех_Движение!$D$2:$D$5111,$C2946,Тех_Движение!$B$2:$B$5111,"&lt;="&amp;K$3)-$F2946)))</f>
        <v/>
      </c>
      <c r="L2946" s="54">
        <f>IF(OR($B2946="",L$3&lt;$D2946+Настройки!$B$7),0,MAX(0,$E2946-MAX(0,SUMIFS(Тех_Движение!$G$2:$G$5111,Тех_Движение!$D$2:$D$5111,$C2946,Тех_Движение!$B$2:$B$5111,"&lt;="&amp;L$3)-$F2946)))</f>
        <v/>
      </c>
      <c r="M2946" s="54">
        <f>IF(OR($B2946="",M$3&lt;$D2946+Настройки!$B$7),0,MAX(0,$E2946-MAX(0,SUMIFS(Тех_Движение!$G$2:$G$5111,Тех_Движение!$D$2:$D$5111,$C2946,Тех_Движение!$B$2:$B$5111,"&lt;="&amp;M$3)-$F2946)))</f>
        <v/>
      </c>
      <c r="N2946" s="54">
        <f>IF(OR($B2946="",N$3&lt;$D2946+Настройки!$B$7),0,MAX(0,$E2946-MAX(0,SUMIFS(Тех_Движение!$G$2:$G$5111,Тех_Движение!$D$2:$D$5111,$C2946,Тех_Движение!$B$2:$B$5111,"&lt;="&amp;N$3)-$F2946)))</f>
        <v/>
      </c>
      <c r="O2946" s="54">
        <f>IF(OR($B2946="",O$3&lt;$D2946+Настройки!$B$7),0,MAX(0,$E2946-MAX(0,SUMIFS(Тех_Движение!$G$2:$G$5111,Тех_Движение!$D$2:$D$5111,$C2946,Тех_Движение!$B$2:$B$5111,"&lt;="&amp;O$3)-$F2946)))</f>
        <v/>
      </c>
      <c r="P2946" s="54">
        <f>IF(OR($B2946="",P$3&lt;$D2946+Настройки!$B$7),0,MAX(0,$E2946-MAX(0,SUMIFS(Тех_Движение!$G$2:$G$5111,Тех_Движение!$D$2:$D$5111,$C2946,Тех_Движение!$B$2:$B$5111,"&lt;="&amp;P$3)-$F2946)))</f>
        <v/>
      </c>
      <c r="Q2946" s="54">
        <f>IF(OR($B2946="",Q$3&lt;$D2946+Настройки!$B$7),0,MAX(0,$E2946-MAX(0,SUMIFS(Тех_Движение!$G$2:$G$5111,Тех_Движение!$D$2:$D$5111,$C2946,Тех_Движение!$B$2:$B$5111,"&lt;="&amp;Q$3)-$F2946)))</f>
        <v/>
      </c>
      <c r="R2946" s="54">
        <f>IF($B2946="","",SUM($K2946:$Q2946))</f>
        <v/>
      </c>
      <c r="S2946" s="56">
        <f>IF($B2946="","",VLOOKUP($C2946,Настройки!$A$11:$L$17,9,FALSE))</f>
        <v/>
      </c>
      <c r="T2946" s="56">
        <f>IF($B2946="","",$R2946*$S2946)</f>
        <v/>
      </c>
    </row>
    <row r="2947">
      <c r="A2947" s="20">
        <f>Тех_Движение!$A$2944</f>
        <v/>
      </c>
      <c r="B2947" s="20">
        <f>IF(Тех_Движение!$F$2944&gt;0,Тех_Движение!$I$2944,"")</f>
        <v/>
      </c>
      <c r="C2947" s="20">
        <f>IF($B2947="","",Тех_Движение!$D$2944)</f>
        <v/>
      </c>
      <c r="D2947" s="42">
        <f>IF($B2947="","",Тех_Движение!$B$2944)</f>
        <v/>
      </c>
      <c r="E2947" s="54">
        <f>IF($B2947="","",Тех_Движение!$F$2944)</f>
        <v/>
      </c>
      <c r="F2947" s="54">
        <f>IF($B2947="","",SUMIFS($E$5:$E2946,$C$5:$C2946,$C2947))</f>
        <v/>
      </c>
      <c r="G2947" s="54">
        <f>IF($B2947="","",MAX(0,$E2947-MAX(0,SUMIFS(Тех_Движение!$G$2:$G$5111,Тех_Движение!$D$2:$D$5111,$C2947,Тех_Движение!$B$2:$B$5111,"&lt;="&amp;Настройки!$B$5-1)-$F2947)))</f>
        <v/>
      </c>
      <c r="H2947" s="54">
        <f>IF($B2947="","",IF(AND($D2947&gt;=Настройки!$B$5,$D2947&lt;=Настройки!$B$6),$E2947,0))</f>
        <v/>
      </c>
      <c r="I2947" s="54">
        <f>IF($B2947="","",$G2947+$H2947-$J2947)</f>
        <v/>
      </c>
      <c r="J2947" s="54">
        <f>IF($B2947="","",MAX(0,$E2947-MAX(0,SUMIFS(Тех_Движение!$G$2:$G$5111,Тех_Движение!$D$2:$D$5111,$C2947,Тех_Движение!$B$2:$B$5111,"&lt;="&amp;Настройки!$B$6)-$F2947)))</f>
        <v/>
      </c>
      <c r="K2947" s="54">
        <f>IF(OR($B2947="",K$3&lt;$D2947+Настройки!$B$7),0,MAX(0,$E2947-MAX(0,SUMIFS(Тех_Движение!$G$2:$G$5111,Тех_Движение!$D$2:$D$5111,$C2947,Тех_Движение!$B$2:$B$5111,"&lt;="&amp;K$3)-$F2947)))</f>
        <v/>
      </c>
      <c r="L2947" s="54">
        <f>IF(OR($B2947="",L$3&lt;$D2947+Настройки!$B$7),0,MAX(0,$E2947-MAX(0,SUMIFS(Тех_Движение!$G$2:$G$5111,Тех_Движение!$D$2:$D$5111,$C2947,Тех_Движение!$B$2:$B$5111,"&lt;="&amp;L$3)-$F2947)))</f>
        <v/>
      </c>
      <c r="M2947" s="54">
        <f>IF(OR($B2947="",M$3&lt;$D2947+Настройки!$B$7),0,MAX(0,$E2947-MAX(0,SUMIFS(Тех_Движение!$G$2:$G$5111,Тех_Движение!$D$2:$D$5111,$C2947,Тех_Движение!$B$2:$B$5111,"&lt;="&amp;M$3)-$F2947)))</f>
        <v/>
      </c>
      <c r="N2947" s="54">
        <f>IF(OR($B2947="",N$3&lt;$D2947+Настройки!$B$7),0,MAX(0,$E2947-MAX(0,SUMIFS(Тех_Движение!$G$2:$G$5111,Тех_Движение!$D$2:$D$5111,$C2947,Тех_Движение!$B$2:$B$5111,"&lt;="&amp;N$3)-$F2947)))</f>
        <v/>
      </c>
      <c r="O2947" s="54">
        <f>IF(OR($B2947="",O$3&lt;$D2947+Настройки!$B$7),0,MAX(0,$E2947-MAX(0,SUMIFS(Тех_Движение!$G$2:$G$5111,Тех_Движение!$D$2:$D$5111,$C2947,Тех_Движение!$B$2:$B$5111,"&lt;="&amp;O$3)-$F2947)))</f>
        <v/>
      </c>
      <c r="P2947" s="54">
        <f>IF(OR($B2947="",P$3&lt;$D2947+Настройки!$B$7),0,MAX(0,$E2947-MAX(0,SUMIFS(Тех_Движение!$G$2:$G$5111,Тех_Движение!$D$2:$D$5111,$C2947,Тех_Движение!$B$2:$B$5111,"&lt;="&amp;P$3)-$F2947)))</f>
        <v/>
      </c>
      <c r="Q2947" s="54">
        <f>IF(OR($B2947="",Q$3&lt;$D2947+Настройки!$B$7),0,MAX(0,$E2947-MAX(0,SUMIFS(Тех_Движение!$G$2:$G$5111,Тех_Движение!$D$2:$D$5111,$C2947,Тех_Движение!$B$2:$B$5111,"&lt;="&amp;Q$3)-$F2947)))</f>
        <v/>
      </c>
      <c r="R2947" s="54">
        <f>IF($B2947="","",SUM($K2947:$Q2947))</f>
        <v/>
      </c>
      <c r="S2947" s="56">
        <f>IF($B2947="","",VLOOKUP($C2947,Настройки!$A$11:$L$17,9,FALSE))</f>
        <v/>
      </c>
      <c r="T2947" s="56">
        <f>IF($B2947="","",$R2947*$S2947)</f>
        <v/>
      </c>
    </row>
    <row r="2948">
      <c r="A2948" s="20">
        <f>Тех_Движение!$A$2945</f>
        <v/>
      </c>
      <c r="B2948" s="20">
        <f>IF(Тех_Движение!$F$2945&gt;0,Тех_Движение!$I$2945,"")</f>
        <v/>
      </c>
      <c r="C2948" s="20">
        <f>IF($B2948="","",Тех_Движение!$D$2945)</f>
        <v/>
      </c>
      <c r="D2948" s="42">
        <f>IF($B2948="","",Тех_Движение!$B$2945)</f>
        <v/>
      </c>
      <c r="E2948" s="54">
        <f>IF($B2948="","",Тех_Движение!$F$2945)</f>
        <v/>
      </c>
      <c r="F2948" s="54">
        <f>IF($B2948="","",SUMIFS($E$5:$E2947,$C$5:$C2947,$C2948))</f>
        <v/>
      </c>
      <c r="G2948" s="54">
        <f>IF($B2948="","",MAX(0,$E2948-MAX(0,SUMIFS(Тех_Движение!$G$2:$G$5111,Тех_Движение!$D$2:$D$5111,$C2948,Тех_Движение!$B$2:$B$5111,"&lt;="&amp;Настройки!$B$5-1)-$F2948)))</f>
        <v/>
      </c>
      <c r="H2948" s="54">
        <f>IF($B2948="","",IF(AND($D2948&gt;=Настройки!$B$5,$D2948&lt;=Настройки!$B$6),$E2948,0))</f>
        <v/>
      </c>
      <c r="I2948" s="54">
        <f>IF($B2948="","",$G2948+$H2948-$J2948)</f>
        <v/>
      </c>
      <c r="J2948" s="54">
        <f>IF($B2948="","",MAX(0,$E2948-MAX(0,SUMIFS(Тех_Движение!$G$2:$G$5111,Тех_Движение!$D$2:$D$5111,$C2948,Тех_Движение!$B$2:$B$5111,"&lt;="&amp;Настройки!$B$6)-$F2948)))</f>
        <v/>
      </c>
      <c r="K2948" s="54">
        <f>IF(OR($B2948="",K$3&lt;$D2948+Настройки!$B$7),0,MAX(0,$E2948-MAX(0,SUMIFS(Тех_Движение!$G$2:$G$5111,Тех_Движение!$D$2:$D$5111,$C2948,Тех_Движение!$B$2:$B$5111,"&lt;="&amp;K$3)-$F2948)))</f>
        <v/>
      </c>
      <c r="L2948" s="54">
        <f>IF(OR($B2948="",L$3&lt;$D2948+Настройки!$B$7),0,MAX(0,$E2948-MAX(0,SUMIFS(Тех_Движение!$G$2:$G$5111,Тех_Движение!$D$2:$D$5111,$C2948,Тех_Движение!$B$2:$B$5111,"&lt;="&amp;L$3)-$F2948)))</f>
        <v/>
      </c>
      <c r="M2948" s="54">
        <f>IF(OR($B2948="",M$3&lt;$D2948+Настройки!$B$7),0,MAX(0,$E2948-MAX(0,SUMIFS(Тех_Движение!$G$2:$G$5111,Тех_Движение!$D$2:$D$5111,$C2948,Тех_Движение!$B$2:$B$5111,"&lt;="&amp;M$3)-$F2948)))</f>
        <v/>
      </c>
      <c r="N2948" s="54">
        <f>IF(OR($B2948="",N$3&lt;$D2948+Настройки!$B$7),0,MAX(0,$E2948-MAX(0,SUMIFS(Тех_Движение!$G$2:$G$5111,Тех_Движение!$D$2:$D$5111,$C2948,Тех_Движение!$B$2:$B$5111,"&lt;="&amp;N$3)-$F2948)))</f>
        <v/>
      </c>
      <c r="O2948" s="54">
        <f>IF(OR($B2948="",O$3&lt;$D2948+Настройки!$B$7),0,MAX(0,$E2948-MAX(0,SUMIFS(Тех_Движение!$G$2:$G$5111,Тех_Движение!$D$2:$D$5111,$C2948,Тех_Движение!$B$2:$B$5111,"&lt;="&amp;O$3)-$F2948)))</f>
        <v/>
      </c>
      <c r="P2948" s="54">
        <f>IF(OR($B2948="",P$3&lt;$D2948+Настройки!$B$7),0,MAX(0,$E2948-MAX(0,SUMIFS(Тех_Движение!$G$2:$G$5111,Тех_Движение!$D$2:$D$5111,$C2948,Тех_Движение!$B$2:$B$5111,"&lt;="&amp;P$3)-$F2948)))</f>
        <v/>
      </c>
      <c r="Q2948" s="54">
        <f>IF(OR($B2948="",Q$3&lt;$D2948+Настройки!$B$7),0,MAX(0,$E2948-MAX(0,SUMIFS(Тех_Движение!$G$2:$G$5111,Тех_Движение!$D$2:$D$5111,$C2948,Тех_Движение!$B$2:$B$5111,"&lt;="&amp;Q$3)-$F2948)))</f>
        <v/>
      </c>
      <c r="R2948" s="54">
        <f>IF($B2948="","",SUM($K2948:$Q2948))</f>
        <v/>
      </c>
      <c r="S2948" s="56">
        <f>IF($B2948="","",VLOOKUP($C2948,Настройки!$A$11:$L$17,9,FALSE))</f>
        <v/>
      </c>
      <c r="T2948" s="56">
        <f>IF($B2948="","",$R2948*$S2948)</f>
        <v/>
      </c>
    </row>
    <row r="2949">
      <c r="A2949" s="20">
        <f>Тех_Движение!$A$2946</f>
        <v/>
      </c>
      <c r="B2949" s="20">
        <f>IF(Тех_Движение!$F$2946&gt;0,Тех_Движение!$I$2946,"")</f>
        <v/>
      </c>
      <c r="C2949" s="20">
        <f>IF($B2949="","",Тех_Движение!$D$2946)</f>
        <v/>
      </c>
      <c r="D2949" s="42">
        <f>IF($B2949="","",Тех_Движение!$B$2946)</f>
        <v/>
      </c>
      <c r="E2949" s="54">
        <f>IF($B2949="","",Тех_Движение!$F$2946)</f>
        <v/>
      </c>
      <c r="F2949" s="54">
        <f>IF($B2949="","",SUMIFS($E$5:$E2948,$C$5:$C2948,$C2949))</f>
        <v/>
      </c>
      <c r="G2949" s="54">
        <f>IF($B2949="","",MAX(0,$E2949-MAX(0,SUMIFS(Тех_Движение!$G$2:$G$5111,Тех_Движение!$D$2:$D$5111,$C2949,Тех_Движение!$B$2:$B$5111,"&lt;="&amp;Настройки!$B$5-1)-$F2949)))</f>
        <v/>
      </c>
      <c r="H2949" s="54">
        <f>IF($B2949="","",IF(AND($D2949&gt;=Настройки!$B$5,$D2949&lt;=Настройки!$B$6),$E2949,0))</f>
        <v/>
      </c>
      <c r="I2949" s="54">
        <f>IF($B2949="","",$G2949+$H2949-$J2949)</f>
        <v/>
      </c>
      <c r="J2949" s="54">
        <f>IF($B2949="","",MAX(0,$E2949-MAX(0,SUMIFS(Тех_Движение!$G$2:$G$5111,Тех_Движение!$D$2:$D$5111,$C2949,Тех_Движение!$B$2:$B$5111,"&lt;="&amp;Настройки!$B$6)-$F2949)))</f>
        <v/>
      </c>
      <c r="K2949" s="54">
        <f>IF(OR($B2949="",K$3&lt;$D2949+Настройки!$B$7),0,MAX(0,$E2949-MAX(0,SUMIFS(Тех_Движение!$G$2:$G$5111,Тех_Движение!$D$2:$D$5111,$C2949,Тех_Движение!$B$2:$B$5111,"&lt;="&amp;K$3)-$F2949)))</f>
        <v/>
      </c>
      <c r="L2949" s="54">
        <f>IF(OR($B2949="",L$3&lt;$D2949+Настройки!$B$7),0,MAX(0,$E2949-MAX(0,SUMIFS(Тех_Движение!$G$2:$G$5111,Тех_Движение!$D$2:$D$5111,$C2949,Тех_Движение!$B$2:$B$5111,"&lt;="&amp;L$3)-$F2949)))</f>
        <v/>
      </c>
      <c r="M2949" s="54">
        <f>IF(OR($B2949="",M$3&lt;$D2949+Настройки!$B$7),0,MAX(0,$E2949-MAX(0,SUMIFS(Тех_Движение!$G$2:$G$5111,Тех_Движение!$D$2:$D$5111,$C2949,Тех_Движение!$B$2:$B$5111,"&lt;="&amp;M$3)-$F2949)))</f>
        <v/>
      </c>
      <c r="N2949" s="54">
        <f>IF(OR($B2949="",N$3&lt;$D2949+Настройки!$B$7),0,MAX(0,$E2949-MAX(0,SUMIFS(Тех_Движение!$G$2:$G$5111,Тех_Движение!$D$2:$D$5111,$C2949,Тех_Движение!$B$2:$B$5111,"&lt;="&amp;N$3)-$F2949)))</f>
        <v/>
      </c>
      <c r="O2949" s="54">
        <f>IF(OR($B2949="",O$3&lt;$D2949+Настройки!$B$7),0,MAX(0,$E2949-MAX(0,SUMIFS(Тех_Движение!$G$2:$G$5111,Тех_Движение!$D$2:$D$5111,$C2949,Тех_Движение!$B$2:$B$5111,"&lt;="&amp;O$3)-$F2949)))</f>
        <v/>
      </c>
      <c r="P2949" s="54">
        <f>IF(OR($B2949="",P$3&lt;$D2949+Настройки!$B$7),0,MAX(0,$E2949-MAX(0,SUMIFS(Тех_Движение!$G$2:$G$5111,Тех_Движение!$D$2:$D$5111,$C2949,Тех_Движение!$B$2:$B$5111,"&lt;="&amp;P$3)-$F2949)))</f>
        <v/>
      </c>
      <c r="Q2949" s="54">
        <f>IF(OR($B2949="",Q$3&lt;$D2949+Настройки!$B$7),0,MAX(0,$E2949-MAX(0,SUMIFS(Тех_Движение!$G$2:$G$5111,Тех_Движение!$D$2:$D$5111,$C2949,Тех_Движение!$B$2:$B$5111,"&lt;="&amp;Q$3)-$F2949)))</f>
        <v/>
      </c>
      <c r="R2949" s="54">
        <f>IF($B2949="","",SUM($K2949:$Q2949))</f>
        <v/>
      </c>
      <c r="S2949" s="56">
        <f>IF($B2949="","",VLOOKUP($C2949,Настройки!$A$11:$L$17,9,FALSE))</f>
        <v/>
      </c>
      <c r="T2949" s="56">
        <f>IF($B2949="","",$R2949*$S2949)</f>
        <v/>
      </c>
    </row>
    <row r="2950">
      <c r="A2950" s="20">
        <f>Тех_Движение!$A$2947</f>
        <v/>
      </c>
      <c r="B2950" s="20">
        <f>IF(Тех_Движение!$F$2947&gt;0,Тех_Движение!$I$2947,"")</f>
        <v/>
      </c>
      <c r="C2950" s="20">
        <f>IF($B2950="","",Тех_Движение!$D$2947)</f>
        <v/>
      </c>
      <c r="D2950" s="42">
        <f>IF($B2950="","",Тех_Движение!$B$2947)</f>
        <v/>
      </c>
      <c r="E2950" s="54">
        <f>IF($B2950="","",Тех_Движение!$F$2947)</f>
        <v/>
      </c>
      <c r="F2950" s="54">
        <f>IF($B2950="","",SUMIFS($E$5:$E2949,$C$5:$C2949,$C2950))</f>
        <v/>
      </c>
      <c r="G2950" s="54">
        <f>IF($B2950="","",MAX(0,$E2950-MAX(0,SUMIFS(Тех_Движение!$G$2:$G$5111,Тех_Движение!$D$2:$D$5111,$C2950,Тех_Движение!$B$2:$B$5111,"&lt;="&amp;Настройки!$B$5-1)-$F2950)))</f>
        <v/>
      </c>
      <c r="H2950" s="54">
        <f>IF($B2950="","",IF(AND($D2950&gt;=Настройки!$B$5,$D2950&lt;=Настройки!$B$6),$E2950,0))</f>
        <v/>
      </c>
      <c r="I2950" s="54">
        <f>IF($B2950="","",$G2950+$H2950-$J2950)</f>
        <v/>
      </c>
      <c r="J2950" s="54">
        <f>IF($B2950="","",MAX(0,$E2950-MAX(0,SUMIFS(Тех_Движение!$G$2:$G$5111,Тех_Движение!$D$2:$D$5111,$C2950,Тех_Движение!$B$2:$B$5111,"&lt;="&amp;Настройки!$B$6)-$F2950)))</f>
        <v/>
      </c>
      <c r="K2950" s="54">
        <f>IF(OR($B2950="",K$3&lt;$D2950+Настройки!$B$7),0,MAX(0,$E2950-MAX(0,SUMIFS(Тех_Движение!$G$2:$G$5111,Тех_Движение!$D$2:$D$5111,$C2950,Тех_Движение!$B$2:$B$5111,"&lt;="&amp;K$3)-$F2950)))</f>
        <v/>
      </c>
      <c r="L2950" s="54">
        <f>IF(OR($B2950="",L$3&lt;$D2950+Настройки!$B$7),0,MAX(0,$E2950-MAX(0,SUMIFS(Тех_Движение!$G$2:$G$5111,Тех_Движение!$D$2:$D$5111,$C2950,Тех_Движение!$B$2:$B$5111,"&lt;="&amp;L$3)-$F2950)))</f>
        <v/>
      </c>
      <c r="M2950" s="54">
        <f>IF(OR($B2950="",M$3&lt;$D2950+Настройки!$B$7),0,MAX(0,$E2950-MAX(0,SUMIFS(Тех_Движение!$G$2:$G$5111,Тех_Движение!$D$2:$D$5111,$C2950,Тех_Движение!$B$2:$B$5111,"&lt;="&amp;M$3)-$F2950)))</f>
        <v/>
      </c>
      <c r="N2950" s="54">
        <f>IF(OR($B2950="",N$3&lt;$D2950+Настройки!$B$7),0,MAX(0,$E2950-MAX(0,SUMIFS(Тех_Движение!$G$2:$G$5111,Тех_Движение!$D$2:$D$5111,$C2950,Тех_Движение!$B$2:$B$5111,"&lt;="&amp;N$3)-$F2950)))</f>
        <v/>
      </c>
      <c r="O2950" s="54">
        <f>IF(OR($B2950="",O$3&lt;$D2950+Настройки!$B$7),0,MAX(0,$E2950-MAX(0,SUMIFS(Тех_Движение!$G$2:$G$5111,Тех_Движение!$D$2:$D$5111,$C2950,Тех_Движение!$B$2:$B$5111,"&lt;="&amp;O$3)-$F2950)))</f>
        <v/>
      </c>
      <c r="P2950" s="54">
        <f>IF(OR($B2950="",P$3&lt;$D2950+Настройки!$B$7),0,MAX(0,$E2950-MAX(0,SUMIFS(Тех_Движение!$G$2:$G$5111,Тех_Движение!$D$2:$D$5111,$C2950,Тех_Движение!$B$2:$B$5111,"&lt;="&amp;P$3)-$F2950)))</f>
        <v/>
      </c>
      <c r="Q2950" s="54">
        <f>IF(OR($B2950="",Q$3&lt;$D2950+Настройки!$B$7),0,MAX(0,$E2950-MAX(0,SUMIFS(Тех_Движение!$G$2:$G$5111,Тех_Движение!$D$2:$D$5111,$C2950,Тех_Движение!$B$2:$B$5111,"&lt;="&amp;Q$3)-$F2950)))</f>
        <v/>
      </c>
      <c r="R2950" s="54">
        <f>IF($B2950="","",SUM($K2950:$Q2950))</f>
        <v/>
      </c>
      <c r="S2950" s="56">
        <f>IF($B2950="","",VLOOKUP($C2950,Настройки!$A$11:$L$17,9,FALSE))</f>
        <v/>
      </c>
      <c r="T2950" s="56">
        <f>IF($B2950="","",$R2950*$S2950)</f>
        <v/>
      </c>
    </row>
    <row r="2951">
      <c r="A2951" s="20">
        <f>Тех_Движение!$A$2948</f>
        <v/>
      </c>
      <c r="B2951" s="20">
        <f>IF(Тех_Движение!$F$2948&gt;0,Тех_Движение!$I$2948,"")</f>
        <v/>
      </c>
      <c r="C2951" s="20">
        <f>IF($B2951="","",Тех_Движение!$D$2948)</f>
        <v/>
      </c>
      <c r="D2951" s="42">
        <f>IF($B2951="","",Тех_Движение!$B$2948)</f>
        <v/>
      </c>
      <c r="E2951" s="54">
        <f>IF($B2951="","",Тех_Движение!$F$2948)</f>
        <v/>
      </c>
      <c r="F2951" s="54">
        <f>IF($B2951="","",SUMIFS($E$5:$E2950,$C$5:$C2950,$C2951))</f>
        <v/>
      </c>
      <c r="G2951" s="54">
        <f>IF($B2951="","",MAX(0,$E2951-MAX(0,SUMIFS(Тех_Движение!$G$2:$G$5111,Тех_Движение!$D$2:$D$5111,$C2951,Тех_Движение!$B$2:$B$5111,"&lt;="&amp;Настройки!$B$5-1)-$F2951)))</f>
        <v/>
      </c>
      <c r="H2951" s="54">
        <f>IF($B2951="","",IF(AND($D2951&gt;=Настройки!$B$5,$D2951&lt;=Настройки!$B$6),$E2951,0))</f>
        <v/>
      </c>
      <c r="I2951" s="54">
        <f>IF($B2951="","",$G2951+$H2951-$J2951)</f>
        <v/>
      </c>
      <c r="J2951" s="54">
        <f>IF($B2951="","",MAX(0,$E2951-MAX(0,SUMIFS(Тех_Движение!$G$2:$G$5111,Тех_Движение!$D$2:$D$5111,$C2951,Тех_Движение!$B$2:$B$5111,"&lt;="&amp;Настройки!$B$6)-$F2951)))</f>
        <v/>
      </c>
      <c r="K2951" s="54">
        <f>IF(OR($B2951="",K$3&lt;$D2951+Настройки!$B$7),0,MAX(0,$E2951-MAX(0,SUMIFS(Тех_Движение!$G$2:$G$5111,Тех_Движение!$D$2:$D$5111,$C2951,Тех_Движение!$B$2:$B$5111,"&lt;="&amp;K$3)-$F2951)))</f>
        <v/>
      </c>
      <c r="L2951" s="54">
        <f>IF(OR($B2951="",L$3&lt;$D2951+Настройки!$B$7),0,MAX(0,$E2951-MAX(0,SUMIFS(Тех_Движение!$G$2:$G$5111,Тех_Движение!$D$2:$D$5111,$C2951,Тех_Движение!$B$2:$B$5111,"&lt;="&amp;L$3)-$F2951)))</f>
        <v/>
      </c>
      <c r="M2951" s="54">
        <f>IF(OR($B2951="",M$3&lt;$D2951+Настройки!$B$7),0,MAX(0,$E2951-MAX(0,SUMIFS(Тех_Движение!$G$2:$G$5111,Тех_Движение!$D$2:$D$5111,$C2951,Тех_Движение!$B$2:$B$5111,"&lt;="&amp;M$3)-$F2951)))</f>
        <v/>
      </c>
      <c r="N2951" s="54">
        <f>IF(OR($B2951="",N$3&lt;$D2951+Настройки!$B$7),0,MAX(0,$E2951-MAX(0,SUMIFS(Тех_Движение!$G$2:$G$5111,Тех_Движение!$D$2:$D$5111,$C2951,Тех_Движение!$B$2:$B$5111,"&lt;="&amp;N$3)-$F2951)))</f>
        <v/>
      </c>
      <c r="O2951" s="54">
        <f>IF(OR($B2951="",O$3&lt;$D2951+Настройки!$B$7),0,MAX(0,$E2951-MAX(0,SUMIFS(Тех_Движение!$G$2:$G$5111,Тех_Движение!$D$2:$D$5111,$C2951,Тех_Движение!$B$2:$B$5111,"&lt;="&amp;O$3)-$F2951)))</f>
        <v/>
      </c>
      <c r="P2951" s="54">
        <f>IF(OR($B2951="",P$3&lt;$D2951+Настройки!$B$7),0,MAX(0,$E2951-MAX(0,SUMIFS(Тех_Движение!$G$2:$G$5111,Тех_Движение!$D$2:$D$5111,$C2951,Тех_Движение!$B$2:$B$5111,"&lt;="&amp;P$3)-$F2951)))</f>
        <v/>
      </c>
      <c r="Q2951" s="54">
        <f>IF(OR($B2951="",Q$3&lt;$D2951+Настройки!$B$7),0,MAX(0,$E2951-MAX(0,SUMIFS(Тех_Движение!$G$2:$G$5111,Тех_Движение!$D$2:$D$5111,$C2951,Тех_Движение!$B$2:$B$5111,"&lt;="&amp;Q$3)-$F2951)))</f>
        <v/>
      </c>
      <c r="R2951" s="54">
        <f>IF($B2951="","",SUM($K2951:$Q2951))</f>
        <v/>
      </c>
      <c r="S2951" s="56">
        <f>IF($B2951="","",VLOOKUP($C2951,Настройки!$A$11:$L$17,9,FALSE))</f>
        <v/>
      </c>
      <c r="T2951" s="56">
        <f>IF($B2951="","",$R2951*$S2951)</f>
        <v/>
      </c>
    </row>
    <row r="2952">
      <c r="A2952" s="20">
        <f>Тех_Движение!$A$2949</f>
        <v/>
      </c>
      <c r="B2952" s="20">
        <f>IF(Тех_Движение!$F$2949&gt;0,Тех_Движение!$I$2949,"")</f>
        <v/>
      </c>
      <c r="C2952" s="20">
        <f>IF($B2952="","",Тех_Движение!$D$2949)</f>
        <v/>
      </c>
      <c r="D2952" s="42">
        <f>IF($B2952="","",Тех_Движение!$B$2949)</f>
        <v/>
      </c>
      <c r="E2952" s="54">
        <f>IF($B2952="","",Тех_Движение!$F$2949)</f>
        <v/>
      </c>
      <c r="F2952" s="54">
        <f>IF($B2952="","",SUMIFS($E$5:$E2951,$C$5:$C2951,$C2952))</f>
        <v/>
      </c>
      <c r="G2952" s="54">
        <f>IF($B2952="","",MAX(0,$E2952-MAX(0,SUMIFS(Тех_Движение!$G$2:$G$5111,Тех_Движение!$D$2:$D$5111,$C2952,Тех_Движение!$B$2:$B$5111,"&lt;="&amp;Настройки!$B$5-1)-$F2952)))</f>
        <v/>
      </c>
      <c r="H2952" s="54">
        <f>IF($B2952="","",IF(AND($D2952&gt;=Настройки!$B$5,$D2952&lt;=Настройки!$B$6),$E2952,0))</f>
        <v/>
      </c>
      <c r="I2952" s="54">
        <f>IF($B2952="","",$G2952+$H2952-$J2952)</f>
        <v/>
      </c>
      <c r="J2952" s="54">
        <f>IF($B2952="","",MAX(0,$E2952-MAX(0,SUMIFS(Тех_Движение!$G$2:$G$5111,Тех_Движение!$D$2:$D$5111,$C2952,Тех_Движение!$B$2:$B$5111,"&lt;="&amp;Настройки!$B$6)-$F2952)))</f>
        <v/>
      </c>
      <c r="K2952" s="54">
        <f>IF(OR($B2952="",K$3&lt;$D2952+Настройки!$B$7),0,MAX(0,$E2952-MAX(0,SUMIFS(Тех_Движение!$G$2:$G$5111,Тех_Движение!$D$2:$D$5111,$C2952,Тех_Движение!$B$2:$B$5111,"&lt;="&amp;K$3)-$F2952)))</f>
        <v/>
      </c>
      <c r="L2952" s="54">
        <f>IF(OR($B2952="",L$3&lt;$D2952+Настройки!$B$7),0,MAX(0,$E2952-MAX(0,SUMIFS(Тех_Движение!$G$2:$G$5111,Тех_Движение!$D$2:$D$5111,$C2952,Тех_Движение!$B$2:$B$5111,"&lt;="&amp;L$3)-$F2952)))</f>
        <v/>
      </c>
      <c r="M2952" s="54">
        <f>IF(OR($B2952="",M$3&lt;$D2952+Настройки!$B$7),0,MAX(0,$E2952-MAX(0,SUMIFS(Тех_Движение!$G$2:$G$5111,Тех_Движение!$D$2:$D$5111,$C2952,Тех_Движение!$B$2:$B$5111,"&lt;="&amp;M$3)-$F2952)))</f>
        <v/>
      </c>
      <c r="N2952" s="54">
        <f>IF(OR($B2952="",N$3&lt;$D2952+Настройки!$B$7),0,MAX(0,$E2952-MAX(0,SUMIFS(Тех_Движение!$G$2:$G$5111,Тех_Движение!$D$2:$D$5111,$C2952,Тех_Движение!$B$2:$B$5111,"&lt;="&amp;N$3)-$F2952)))</f>
        <v/>
      </c>
      <c r="O2952" s="54">
        <f>IF(OR($B2952="",O$3&lt;$D2952+Настройки!$B$7),0,MAX(0,$E2952-MAX(0,SUMIFS(Тех_Движение!$G$2:$G$5111,Тех_Движение!$D$2:$D$5111,$C2952,Тех_Движение!$B$2:$B$5111,"&lt;="&amp;O$3)-$F2952)))</f>
        <v/>
      </c>
      <c r="P2952" s="54">
        <f>IF(OR($B2952="",P$3&lt;$D2952+Настройки!$B$7),0,MAX(0,$E2952-MAX(0,SUMIFS(Тех_Движение!$G$2:$G$5111,Тех_Движение!$D$2:$D$5111,$C2952,Тех_Движение!$B$2:$B$5111,"&lt;="&amp;P$3)-$F2952)))</f>
        <v/>
      </c>
      <c r="Q2952" s="54">
        <f>IF(OR($B2952="",Q$3&lt;$D2952+Настройки!$B$7),0,MAX(0,$E2952-MAX(0,SUMIFS(Тех_Движение!$G$2:$G$5111,Тех_Движение!$D$2:$D$5111,$C2952,Тех_Движение!$B$2:$B$5111,"&lt;="&amp;Q$3)-$F2952)))</f>
        <v/>
      </c>
      <c r="R2952" s="54">
        <f>IF($B2952="","",SUM($K2952:$Q2952))</f>
        <v/>
      </c>
      <c r="S2952" s="56">
        <f>IF($B2952="","",VLOOKUP($C2952,Настройки!$A$11:$L$17,9,FALSE))</f>
        <v/>
      </c>
      <c r="T2952" s="56">
        <f>IF($B2952="","",$R2952*$S2952)</f>
        <v/>
      </c>
    </row>
    <row r="2953">
      <c r="A2953" s="20">
        <f>Тех_Движение!$A$2950</f>
        <v/>
      </c>
      <c r="B2953" s="20">
        <f>IF(Тех_Движение!$F$2950&gt;0,Тех_Движение!$I$2950,"")</f>
        <v/>
      </c>
      <c r="C2953" s="20">
        <f>IF($B2953="","",Тех_Движение!$D$2950)</f>
        <v/>
      </c>
      <c r="D2953" s="42">
        <f>IF($B2953="","",Тех_Движение!$B$2950)</f>
        <v/>
      </c>
      <c r="E2953" s="54">
        <f>IF($B2953="","",Тех_Движение!$F$2950)</f>
        <v/>
      </c>
      <c r="F2953" s="54">
        <f>IF($B2953="","",SUMIFS($E$5:$E2952,$C$5:$C2952,$C2953))</f>
        <v/>
      </c>
      <c r="G2953" s="54">
        <f>IF($B2953="","",MAX(0,$E2953-MAX(0,SUMIFS(Тех_Движение!$G$2:$G$5111,Тех_Движение!$D$2:$D$5111,$C2953,Тех_Движение!$B$2:$B$5111,"&lt;="&amp;Настройки!$B$5-1)-$F2953)))</f>
        <v/>
      </c>
      <c r="H2953" s="54">
        <f>IF($B2953="","",IF(AND($D2953&gt;=Настройки!$B$5,$D2953&lt;=Настройки!$B$6),$E2953,0))</f>
        <v/>
      </c>
      <c r="I2953" s="54">
        <f>IF($B2953="","",$G2953+$H2953-$J2953)</f>
        <v/>
      </c>
      <c r="J2953" s="54">
        <f>IF($B2953="","",MAX(0,$E2953-MAX(0,SUMIFS(Тех_Движение!$G$2:$G$5111,Тех_Движение!$D$2:$D$5111,$C2953,Тех_Движение!$B$2:$B$5111,"&lt;="&amp;Настройки!$B$6)-$F2953)))</f>
        <v/>
      </c>
      <c r="K2953" s="54">
        <f>IF(OR($B2953="",K$3&lt;$D2953+Настройки!$B$7),0,MAX(0,$E2953-MAX(0,SUMIFS(Тех_Движение!$G$2:$G$5111,Тех_Движение!$D$2:$D$5111,$C2953,Тех_Движение!$B$2:$B$5111,"&lt;="&amp;K$3)-$F2953)))</f>
        <v/>
      </c>
      <c r="L2953" s="54">
        <f>IF(OR($B2953="",L$3&lt;$D2953+Настройки!$B$7),0,MAX(0,$E2953-MAX(0,SUMIFS(Тех_Движение!$G$2:$G$5111,Тех_Движение!$D$2:$D$5111,$C2953,Тех_Движение!$B$2:$B$5111,"&lt;="&amp;L$3)-$F2953)))</f>
        <v/>
      </c>
      <c r="M2953" s="54">
        <f>IF(OR($B2953="",M$3&lt;$D2953+Настройки!$B$7),0,MAX(0,$E2953-MAX(0,SUMIFS(Тех_Движение!$G$2:$G$5111,Тех_Движение!$D$2:$D$5111,$C2953,Тех_Движение!$B$2:$B$5111,"&lt;="&amp;M$3)-$F2953)))</f>
        <v/>
      </c>
      <c r="N2953" s="54">
        <f>IF(OR($B2953="",N$3&lt;$D2953+Настройки!$B$7),0,MAX(0,$E2953-MAX(0,SUMIFS(Тех_Движение!$G$2:$G$5111,Тех_Движение!$D$2:$D$5111,$C2953,Тех_Движение!$B$2:$B$5111,"&lt;="&amp;N$3)-$F2953)))</f>
        <v/>
      </c>
      <c r="O2953" s="54">
        <f>IF(OR($B2953="",O$3&lt;$D2953+Настройки!$B$7),0,MAX(0,$E2953-MAX(0,SUMIFS(Тех_Движение!$G$2:$G$5111,Тех_Движение!$D$2:$D$5111,$C2953,Тех_Движение!$B$2:$B$5111,"&lt;="&amp;O$3)-$F2953)))</f>
        <v/>
      </c>
      <c r="P2953" s="54">
        <f>IF(OR($B2953="",P$3&lt;$D2953+Настройки!$B$7),0,MAX(0,$E2953-MAX(0,SUMIFS(Тех_Движение!$G$2:$G$5111,Тех_Движение!$D$2:$D$5111,$C2953,Тех_Движение!$B$2:$B$5111,"&lt;="&amp;P$3)-$F2953)))</f>
        <v/>
      </c>
      <c r="Q2953" s="54">
        <f>IF(OR($B2953="",Q$3&lt;$D2953+Настройки!$B$7),0,MAX(0,$E2953-MAX(0,SUMIFS(Тех_Движение!$G$2:$G$5111,Тех_Движение!$D$2:$D$5111,$C2953,Тех_Движение!$B$2:$B$5111,"&lt;="&amp;Q$3)-$F2953)))</f>
        <v/>
      </c>
      <c r="R2953" s="54">
        <f>IF($B2953="","",SUM($K2953:$Q2953))</f>
        <v/>
      </c>
      <c r="S2953" s="56">
        <f>IF($B2953="","",VLOOKUP($C2953,Настройки!$A$11:$L$17,9,FALSE))</f>
        <v/>
      </c>
      <c r="T2953" s="56">
        <f>IF($B2953="","",$R2953*$S2953)</f>
        <v/>
      </c>
    </row>
    <row r="2954">
      <c r="A2954" s="20">
        <f>Тех_Движение!$A$2951</f>
        <v/>
      </c>
      <c r="B2954" s="20">
        <f>IF(Тех_Движение!$F$2951&gt;0,Тех_Движение!$I$2951,"")</f>
        <v/>
      </c>
      <c r="C2954" s="20">
        <f>IF($B2954="","",Тех_Движение!$D$2951)</f>
        <v/>
      </c>
      <c r="D2954" s="42">
        <f>IF($B2954="","",Тех_Движение!$B$2951)</f>
        <v/>
      </c>
      <c r="E2954" s="54">
        <f>IF($B2954="","",Тех_Движение!$F$2951)</f>
        <v/>
      </c>
      <c r="F2954" s="54">
        <f>IF($B2954="","",SUMIFS($E$5:$E2953,$C$5:$C2953,$C2954))</f>
        <v/>
      </c>
      <c r="G2954" s="54">
        <f>IF($B2954="","",MAX(0,$E2954-MAX(0,SUMIFS(Тех_Движение!$G$2:$G$5111,Тех_Движение!$D$2:$D$5111,$C2954,Тех_Движение!$B$2:$B$5111,"&lt;="&amp;Настройки!$B$5-1)-$F2954)))</f>
        <v/>
      </c>
      <c r="H2954" s="54">
        <f>IF($B2954="","",IF(AND($D2954&gt;=Настройки!$B$5,$D2954&lt;=Настройки!$B$6),$E2954,0))</f>
        <v/>
      </c>
      <c r="I2954" s="54">
        <f>IF($B2954="","",$G2954+$H2954-$J2954)</f>
        <v/>
      </c>
      <c r="J2954" s="54">
        <f>IF($B2954="","",MAX(0,$E2954-MAX(0,SUMIFS(Тех_Движение!$G$2:$G$5111,Тех_Движение!$D$2:$D$5111,$C2954,Тех_Движение!$B$2:$B$5111,"&lt;="&amp;Настройки!$B$6)-$F2954)))</f>
        <v/>
      </c>
      <c r="K2954" s="54">
        <f>IF(OR($B2954="",K$3&lt;$D2954+Настройки!$B$7),0,MAX(0,$E2954-MAX(0,SUMIFS(Тех_Движение!$G$2:$G$5111,Тех_Движение!$D$2:$D$5111,$C2954,Тех_Движение!$B$2:$B$5111,"&lt;="&amp;K$3)-$F2954)))</f>
        <v/>
      </c>
      <c r="L2954" s="54">
        <f>IF(OR($B2954="",L$3&lt;$D2954+Настройки!$B$7),0,MAX(0,$E2954-MAX(0,SUMIFS(Тех_Движение!$G$2:$G$5111,Тех_Движение!$D$2:$D$5111,$C2954,Тех_Движение!$B$2:$B$5111,"&lt;="&amp;L$3)-$F2954)))</f>
        <v/>
      </c>
      <c r="M2954" s="54">
        <f>IF(OR($B2954="",M$3&lt;$D2954+Настройки!$B$7),0,MAX(0,$E2954-MAX(0,SUMIFS(Тех_Движение!$G$2:$G$5111,Тех_Движение!$D$2:$D$5111,$C2954,Тех_Движение!$B$2:$B$5111,"&lt;="&amp;M$3)-$F2954)))</f>
        <v/>
      </c>
      <c r="N2954" s="54">
        <f>IF(OR($B2954="",N$3&lt;$D2954+Настройки!$B$7),0,MAX(0,$E2954-MAX(0,SUMIFS(Тех_Движение!$G$2:$G$5111,Тех_Движение!$D$2:$D$5111,$C2954,Тех_Движение!$B$2:$B$5111,"&lt;="&amp;N$3)-$F2954)))</f>
        <v/>
      </c>
      <c r="O2954" s="54">
        <f>IF(OR($B2954="",O$3&lt;$D2954+Настройки!$B$7),0,MAX(0,$E2954-MAX(0,SUMIFS(Тех_Движение!$G$2:$G$5111,Тех_Движение!$D$2:$D$5111,$C2954,Тех_Движение!$B$2:$B$5111,"&lt;="&amp;O$3)-$F2954)))</f>
        <v/>
      </c>
      <c r="P2954" s="54">
        <f>IF(OR($B2954="",P$3&lt;$D2954+Настройки!$B$7),0,MAX(0,$E2954-MAX(0,SUMIFS(Тех_Движение!$G$2:$G$5111,Тех_Движение!$D$2:$D$5111,$C2954,Тех_Движение!$B$2:$B$5111,"&lt;="&amp;P$3)-$F2954)))</f>
        <v/>
      </c>
      <c r="Q2954" s="54">
        <f>IF(OR($B2954="",Q$3&lt;$D2954+Настройки!$B$7),0,MAX(0,$E2954-MAX(0,SUMIFS(Тех_Движение!$G$2:$G$5111,Тех_Движение!$D$2:$D$5111,$C2954,Тех_Движение!$B$2:$B$5111,"&lt;="&amp;Q$3)-$F2954)))</f>
        <v/>
      </c>
      <c r="R2954" s="54">
        <f>IF($B2954="","",SUM($K2954:$Q2954))</f>
        <v/>
      </c>
      <c r="S2954" s="56">
        <f>IF($B2954="","",VLOOKUP($C2954,Настройки!$A$11:$L$17,9,FALSE))</f>
        <v/>
      </c>
      <c r="T2954" s="56">
        <f>IF($B2954="","",$R2954*$S2954)</f>
        <v/>
      </c>
    </row>
    <row r="2955">
      <c r="A2955" s="20">
        <f>Тех_Движение!$A$2952</f>
        <v/>
      </c>
      <c r="B2955" s="20">
        <f>IF(Тех_Движение!$F$2952&gt;0,Тех_Движение!$I$2952,"")</f>
        <v/>
      </c>
      <c r="C2955" s="20">
        <f>IF($B2955="","",Тех_Движение!$D$2952)</f>
        <v/>
      </c>
      <c r="D2955" s="42">
        <f>IF($B2955="","",Тех_Движение!$B$2952)</f>
        <v/>
      </c>
      <c r="E2955" s="54">
        <f>IF($B2955="","",Тех_Движение!$F$2952)</f>
        <v/>
      </c>
      <c r="F2955" s="54">
        <f>IF($B2955="","",SUMIFS($E$5:$E2954,$C$5:$C2954,$C2955))</f>
        <v/>
      </c>
      <c r="G2955" s="54">
        <f>IF($B2955="","",MAX(0,$E2955-MAX(0,SUMIFS(Тех_Движение!$G$2:$G$5111,Тех_Движение!$D$2:$D$5111,$C2955,Тех_Движение!$B$2:$B$5111,"&lt;="&amp;Настройки!$B$5-1)-$F2955)))</f>
        <v/>
      </c>
      <c r="H2955" s="54">
        <f>IF($B2955="","",IF(AND($D2955&gt;=Настройки!$B$5,$D2955&lt;=Настройки!$B$6),$E2955,0))</f>
        <v/>
      </c>
      <c r="I2955" s="54">
        <f>IF($B2955="","",$G2955+$H2955-$J2955)</f>
        <v/>
      </c>
      <c r="J2955" s="54">
        <f>IF($B2955="","",MAX(0,$E2955-MAX(0,SUMIFS(Тех_Движение!$G$2:$G$5111,Тех_Движение!$D$2:$D$5111,$C2955,Тех_Движение!$B$2:$B$5111,"&lt;="&amp;Настройки!$B$6)-$F2955)))</f>
        <v/>
      </c>
      <c r="K2955" s="54">
        <f>IF(OR($B2955="",K$3&lt;$D2955+Настройки!$B$7),0,MAX(0,$E2955-MAX(0,SUMIFS(Тех_Движение!$G$2:$G$5111,Тех_Движение!$D$2:$D$5111,$C2955,Тех_Движение!$B$2:$B$5111,"&lt;="&amp;K$3)-$F2955)))</f>
        <v/>
      </c>
      <c r="L2955" s="54">
        <f>IF(OR($B2955="",L$3&lt;$D2955+Настройки!$B$7),0,MAX(0,$E2955-MAX(0,SUMIFS(Тех_Движение!$G$2:$G$5111,Тех_Движение!$D$2:$D$5111,$C2955,Тех_Движение!$B$2:$B$5111,"&lt;="&amp;L$3)-$F2955)))</f>
        <v/>
      </c>
      <c r="M2955" s="54">
        <f>IF(OR($B2955="",M$3&lt;$D2955+Настройки!$B$7),0,MAX(0,$E2955-MAX(0,SUMIFS(Тех_Движение!$G$2:$G$5111,Тех_Движение!$D$2:$D$5111,$C2955,Тех_Движение!$B$2:$B$5111,"&lt;="&amp;M$3)-$F2955)))</f>
        <v/>
      </c>
      <c r="N2955" s="54">
        <f>IF(OR($B2955="",N$3&lt;$D2955+Настройки!$B$7),0,MAX(0,$E2955-MAX(0,SUMIFS(Тех_Движение!$G$2:$G$5111,Тех_Движение!$D$2:$D$5111,$C2955,Тех_Движение!$B$2:$B$5111,"&lt;="&amp;N$3)-$F2955)))</f>
        <v/>
      </c>
      <c r="O2955" s="54">
        <f>IF(OR($B2955="",O$3&lt;$D2955+Настройки!$B$7),0,MAX(0,$E2955-MAX(0,SUMIFS(Тех_Движение!$G$2:$G$5111,Тех_Движение!$D$2:$D$5111,$C2955,Тех_Движение!$B$2:$B$5111,"&lt;="&amp;O$3)-$F2955)))</f>
        <v/>
      </c>
      <c r="P2955" s="54">
        <f>IF(OR($B2955="",P$3&lt;$D2955+Настройки!$B$7),0,MAX(0,$E2955-MAX(0,SUMIFS(Тех_Движение!$G$2:$G$5111,Тех_Движение!$D$2:$D$5111,$C2955,Тех_Движение!$B$2:$B$5111,"&lt;="&amp;P$3)-$F2955)))</f>
        <v/>
      </c>
      <c r="Q2955" s="54">
        <f>IF(OR($B2955="",Q$3&lt;$D2955+Настройки!$B$7),0,MAX(0,$E2955-MAX(0,SUMIFS(Тех_Движение!$G$2:$G$5111,Тех_Движение!$D$2:$D$5111,$C2955,Тех_Движение!$B$2:$B$5111,"&lt;="&amp;Q$3)-$F2955)))</f>
        <v/>
      </c>
      <c r="R2955" s="54">
        <f>IF($B2955="","",SUM($K2955:$Q2955))</f>
        <v/>
      </c>
      <c r="S2955" s="56">
        <f>IF($B2955="","",VLOOKUP($C2955,Настройки!$A$11:$L$17,9,FALSE))</f>
        <v/>
      </c>
      <c r="T2955" s="56">
        <f>IF($B2955="","",$R2955*$S2955)</f>
        <v/>
      </c>
    </row>
    <row r="2956">
      <c r="A2956" s="20">
        <f>Тех_Движение!$A$2953</f>
        <v/>
      </c>
      <c r="B2956" s="20">
        <f>IF(Тех_Движение!$F$2953&gt;0,Тех_Движение!$I$2953,"")</f>
        <v/>
      </c>
      <c r="C2956" s="20">
        <f>IF($B2956="","",Тех_Движение!$D$2953)</f>
        <v/>
      </c>
      <c r="D2956" s="42">
        <f>IF($B2956="","",Тех_Движение!$B$2953)</f>
        <v/>
      </c>
      <c r="E2956" s="54">
        <f>IF($B2956="","",Тех_Движение!$F$2953)</f>
        <v/>
      </c>
      <c r="F2956" s="54">
        <f>IF($B2956="","",SUMIFS($E$5:$E2955,$C$5:$C2955,$C2956))</f>
        <v/>
      </c>
      <c r="G2956" s="54">
        <f>IF($B2956="","",MAX(0,$E2956-MAX(0,SUMIFS(Тех_Движение!$G$2:$G$5111,Тех_Движение!$D$2:$D$5111,$C2956,Тех_Движение!$B$2:$B$5111,"&lt;="&amp;Настройки!$B$5-1)-$F2956)))</f>
        <v/>
      </c>
      <c r="H2956" s="54">
        <f>IF($B2956="","",IF(AND($D2956&gt;=Настройки!$B$5,$D2956&lt;=Настройки!$B$6),$E2956,0))</f>
        <v/>
      </c>
      <c r="I2956" s="54">
        <f>IF($B2956="","",$G2956+$H2956-$J2956)</f>
        <v/>
      </c>
      <c r="J2956" s="54">
        <f>IF($B2956="","",MAX(0,$E2956-MAX(0,SUMIFS(Тех_Движение!$G$2:$G$5111,Тех_Движение!$D$2:$D$5111,$C2956,Тех_Движение!$B$2:$B$5111,"&lt;="&amp;Настройки!$B$6)-$F2956)))</f>
        <v/>
      </c>
      <c r="K2956" s="54">
        <f>IF(OR($B2956="",K$3&lt;$D2956+Настройки!$B$7),0,MAX(0,$E2956-MAX(0,SUMIFS(Тех_Движение!$G$2:$G$5111,Тех_Движение!$D$2:$D$5111,$C2956,Тех_Движение!$B$2:$B$5111,"&lt;="&amp;K$3)-$F2956)))</f>
        <v/>
      </c>
      <c r="L2956" s="54">
        <f>IF(OR($B2956="",L$3&lt;$D2956+Настройки!$B$7),0,MAX(0,$E2956-MAX(0,SUMIFS(Тех_Движение!$G$2:$G$5111,Тех_Движение!$D$2:$D$5111,$C2956,Тех_Движение!$B$2:$B$5111,"&lt;="&amp;L$3)-$F2956)))</f>
        <v/>
      </c>
      <c r="M2956" s="54">
        <f>IF(OR($B2956="",M$3&lt;$D2956+Настройки!$B$7),0,MAX(0,$E2956-MAX(0,SUMIFS(Тех_Движение!$G$2:$G$5111,Тех_Движение!$D$2:$D$5111,$C2956,Тех_Движение!$B$2:$B$5111,"&lt;="&amp;M$3)-$F2956)))</f>
        <v/>
      </c>
      <c r="N2956" s="54">
        <f>IF(OR($B2956="",N$3&lt;$D2956+Настройки!$B$7),0,MAX(0,$E2956-MAX(0,SUMIFS(Тех_Движение!$G$2:$G$5111,Тех_Движение!$D$2:$D$5111,$C2956,Тех_Движение!$B$2:$B$5111,"&lt;="&amp;N$3)-$F2956)))</f>
        <v/>
      </c>
      <c r="O2956" s="54">
        <f>IF(OR($B2956="",O$3&lt;$D2956+Настройки!$B$7),0,MAX(0,$E2956-MAX(0,SUMIFS(Тех_Движение!$G$2:$G$5111,Тех_Движение!$D$2:$D$5111,$C2956,Тех_Движение!$B$2:$B$5111,"&lt;="&amp;O$3)-$F2956)))</f>
        <v/>
      </c>
      <c r="P2956" s="54">
        <f>IF(OR($B2956="",P$3&lt;$D2956+Настройки!$B$7),0,MAX(0,$E2956-MAX(0,SUMIFS(Тех_Движение!$G$2:$G$5111,Тех_Движение!$D$2:$D$5111,$C2956,Тех_Движение!$B$2:$B$5111,"&lt;="&amp;P$3)-$F2956)))</f>
        <v/>
      </c>
      <c r="Q2956" s="54">
        <f>IF(OR($B2956="",Q$3&lt;$D2956+Настройки!$B$7),0,MAX(0,$E2956-MAX(0,SUMIFS(Тех_Движение!$G$2:$G$5111,Тех_Движение!$D$2:$D$5111,$C2956,Тех_Движение!$B$2:$B$5111,"&lt;="&amp;Q$3)-$F2956)))</f>
        <v/>
      </c>
      <c r="R2956" s="54">
        <f>IF($B2956="","",SUM($K2956:$Q2956))</f>
        <v/>
      </c>
      <c r="S2956" s="56">
        <f>IF($B2956="","",VLOOKUP($C2956,Настройки!$A$11:$L$17,9,FALSE))</f>
        <v/>
      </c>
      <c r="T2956" s="56">
        <f>IF($B2956="","",$R2956*$S2956)</f>
        <v/>
      </c>
    </row>
    <row r="2957">
      <c r="A2957" s="20">
        <f>Тех_Движение!$A$2954</f>
        <v/>
      </c>
      <c r="B2957" s="20">
        <f>IF(Тех_Движение!$F$2954&gt;0,Тех_Движение!$I$2954,"")</f>
        <v/>
      </c>
      <c r="C2957" s="20">
        <f>IF($B2957="","",Тех_Движение!$D$2954)</f>
        <v/>
      </c>
      <c r="D2957" s="42">
        <f>IF($B2957="","",Тех_Движение!$B$2954)</f>
        <v/>
      </c>
      <c r="E2957" s="54">
        <f>IF($B2957="","",Тех_Движение!$F$2954)</f>
        <v/>
      </c>
      <c r="F2957" s="54">
        <f>IF($B2957="","",SUMIFS($E$5:$E2956,$C$5:$C2956,$C2957))</f>
        <v/>
      </c>
      <c r="G2957" s="54">
        <f>IF($B2957="","",MAX(0,$E2957-MAX(0,SUMIFS(Тех_Движение!$G$2:$G$5111,Тех_Движение!$D$2:$D$5111,$C2957,Тех_Движение!$B$2:$B$5111,"&lt;="&amp;Настройки!$B$5-1)-$F2957)))</f>
        <v/>
      </c>
      <c r="H2957" s="54">
        <f>IF($B2957="","",IF(AND($D2957&gt;=Настройки!$B$5,$D2957&lt;=Настройки!$B$6),$E2957,0))</f>
        <v/>
      </c>
      <c r="I2957" s="54">
        <f>IF($B2957="","",$G2957+$H2957-$J2957)</f>
        <v/>
      </c>
      <c r="J2957" s="54">
        <f>IF($B2957="","",MAX(0,$E2957-MAX(0,SUMIFS(Тех_Движение!$G$2:$G$5111,Тех_Движение!$D$2:$D$5111,$C2957,Тех_Движение!$B$2:$B$5111,"&lt;="&amp;Настройки!$B$6)-$F2957)))</f>
        <v/>
      </c>
      <c r="K2957" s="54">
        <f>IF(OR($B2957="",K$3&lt;$D2957+Настройки!$B$7),0,MAX(0,$E2957-MAX(0,SUMIFS(Тех_Движение!$G$2:$G$5111,Тех_Движение!$D$2:$D$5111,$C2957,Тех_Движение!$B$2:$B$5111,"&lt;="&amp;K$3)-$F2957)))</f>
        <v/>
      </c>
      <c r="L2957" s="54">
        <f>IF(OR($B2957="",L$3&lt;$D2957+Настройки!$B$7),0,MAX(0,$E2957-MAX(0,SUMIFS(Тех_Движение!$G$2:$G$5111,Тех_Движение!$D$2:$D$5111,$C2957,Тех_Движение!$B$2:$B$5111,"&lt;="&amp;L$3)-$F2957)))</f>
        <v/>
      </c>
      <c r="M2957" s="54">
        <f>IF(OR($B2957="",M$3&lt;$D2957+Настройки!$B$7),0,MAX(0,$E2957-MAX(0,SUMIFS(Тех_Движение!$G$2:$G$5111,Тех_Движение!$D$2:$D$5111,$C2957,Тех_Движение!$B$2:$B$5111,"&lt;="&amp;M$3)-$F2957)))</f>
        <v/>
      </c>
      <c r="N2957" s="54">
        <f>IF(OR($B2957="",N$3&lt;$D2957+Настройки!$B$7),0,MAX(0,$E2957-MAX(0,SUMIFS(Тех_Движение!$G$2:$G$5111,Тех_Движение!$D$2:$D$5111,$C2957,Тех_Движение!$B$2:$B$5111,"&lt;="&amp;N$3)-$F2957)))</f>
        <v/>
      </c>
      <c r="O2957" s="54">
        <f>IF(OR($B2957="",O$3&lt;$D2957+Настройки!$B$7),0,MAX(0,$E2957-MAX(0,SUMIFS(Тех_Движение!$G$2:$G$5111,Тех_Движение!$D$2:$D$5111,$C2957,Тех_Движение!$B$2:$B$5111,"&lt;="&amp;O$3)-$F2957)))</f>
        <v/>
      </c>
      <c r="P2957" s="54">
        <f>IF(OR($B2957="",P$3&lt;$D2957+Настройки!$B$7),0,MAX(0,$E2957-MAX(0,SUMIFS(Тех_Движение!$G$2:$G$5111,Тех_Движение!$D$2:$D$5111,$C2957,Тех_Движение!$B$2:$B$5111,"&lt;="&amp;P$3)-$F2957)))</f>
        <v/>
      </c>
      <c r="Q2957" s="54">
        <f>IF(OR($B2957="",Q$3&lt;$D2957+Настройки!$B$7),0,MAX(0,$E2957-MAX(0,SUMIFS(Тех_Движение!$G$2:$G$5111,Тех_Движение!$D$2:$D$5111,$C2957,Тех_Движение!$B$2:$B$5111,"&lt;="&amp;Q$3)-$F2957)))</f>
        <v/>
      </c>
      <c r="R2957" s="54">
        <f>IF($B2957="","",SUM($K2957:$Q2957))</f>
        <v/>
      </c>
      <c r="S2957" s="56">
        <f>IF($B2957="","",VLOOKUP($C2957,Настройки!$A$11:$L$17,9,FALSE))</f>
        <v/>
      </c>
      <c r="T2957" s="56">
        <f>IF($B2957="","",$R2957*$S2957)</f>
        <v/>
      </c>
    </row>
    <row r="2958">
      <c r="A2958" s="20">
        <f>Тех_Движение!$A$2955</f>
        <v/>
      </c>
      <c r="B2958" s="20">
        <f>IF(Тех_Движение!$F$2955&gt;0,Тех_Движение!$I$2955,"")</f>
        <v/>
      </c>
      <c r="C2958" s="20">
        <f>IF($B2958="","",Тех_Движение!$D$2955)</f>
        <v/>
      </c>
      <c r="D2958" s="42">
        <f>IF($B2958="","",Тех_Движение!$B$2955)</f>
        <v/>
      </c>
      <c r="E2958" s="54">
        <f>IF($B2958="","",Тех_Движение!$F$2955)</f>
        <v/>
      </c>
      <c r="F2958" s="54">
        <f>IF($B2958="","",SUMIFS($E$5:$E2957,$C$5:$C2957,$C2958))</f>
        <v/>
      </c>
      <c r="G2958" s="54">
        <f>IF($B2958="","",MAX(0,$E2958-MAX(0,SUMIFS(Тех_Движение!$G$2:$G$5111,Тех_Движение!$D$2:$D$5111,$C2958,Тех_Движение!$B$2:$B$5111,"&lt;="&amp;Настройки!$B$5-1)-$F2958)))</f>
        <v/>
      </c>
      <c r="H2958" s="54">
        <f>IF($B2958="","",IF(AND($D2958&gt;=Настройки!$B$5,$D2958&lt;=Настройки!$B$6),$E2958,0))</f>
        <v/>
      </c>
      <c r="I2958" s="54">
        <f>IF($B2958="","",$G2958+$H2958-$J2958)</f>
        <v/>
      </c>
      <c r="J2958" s="54">
        <f>IF($B2958="","",MAX(0,$E2958-MAX(0,SUMIFS(Тех_Движение!$G$2:$G$5111,Тех_Движение!$D$2:$D$5111,$C2958,Тех_Движение!$B$2:$B$5111,"&lt;="&amp;Настройки!$B$6)-$F2958)))</f>
        <v/>
      </c>
      <c r="K2958" s="54">
        <f>IF(OR($B2958="",K$3&lt;$D2958+Настройки!$B$7),0,MAX(0,$E2958-MAX(0,SUMIFS(Тех_Движение!$G$2:$G$5111,Тех_Движение!$D$2:$D$5111,$C2958,Тех_Движение!$B$2:$B$5111,"&lt;="&amp;K$3)-$F2958)))</f>
        <v/>
      </c>
      <c r="L2958" s="54">
        <f>IF(OR($B2958="",L$3&lt;$D2958+Настройки!$B$7),0,MAX(0,$E2958-MAX(0,SUMIFS(Тех_Движение!$G$2:$G$5111,Тех_Движение!$D$2:$D$5111,$C2958,Тех_Движение!$B$2:$B$5111,"&lt;="&amp;L$3)-$F2958)))</f>
        <v/>
      </c>
      <c r="M2958" s="54">
        <f>IF(OR($B2958="",M$3&lt;$D2958+Настройки!$B$7),0,MAX(0,$E2958-MAX(0,SUMIFS(Тех_Движение!$G$2:$G$5111,Тех_Движение!$D$2:$D$5111,$C2958,Тех_Движение!$B$2:$B$5111,"&lt;="&amp;M$3)-$F2958)))</f>
        <v/>
      </c>
      <c r="N2958" s="54">
        <f>IF(OR($B2958="",N$3&lt;$D2958+Настройки!$B$7),0,MAX(0,$E2958-MAX(0,SUMIFS(Тех_Движение!$G$2:$G$5111,Тех_Движение!$D$2:$D$5111,$C2958,Тех_Движение!$B$2:$B$5111,"&lt;="&amp;N$3)-$F2958)))</f>
        <v/>
      </c>
      <c r="O2958" s="54">
        <f>IF(OR($B2958="",O$3&lt;$D2958+Настройки!$B$7),0,MAX(0,$E2958-MAX(0,SUMIFS(Тех_Движение!$G$2:$G$5111,Тех_Движение!$D$2:$D$5111,$C2958,Тех_Движение!$B$2:$B$5111,"&lt;="&amp;O$3)-$F2958)))</f>
        <v/>
      </c>
      <c r="P2958" s="54">
        <f>IF(OR($B2958="",P$3&lt;$D2958+Настройки!$B$7),0,MAX(0,$E2958-MAX(0,SUMIFS(Тех_Движение!$G$2:$G$5111,Тех_Движение!$D$2:$D$5111,$C2958,Тех_Движение!$B$2:$B$5111,"&lt;="&amp;P$3)-$F2958)))</f>
        <v/>
      </c>
      <c r="Q2958" s="54">
        <f>IF(OR($B2958="",Q$3&lt;$D2958+Настройки!$B$7),0,MAX(0,$E2958-MAX(0,SUMIFS(Тех_Движение!$G$2:$G$5111,Тех_Движение!$D$2:$D$5111,$C2958,Тех_Движение!$B$2:$B$5111,"&lt;="&amp;Q$3)-$F2958)))</f>
        <v/>
      </c>
      <c r="R2958" s="54">
        <f>IF($B2958="","",SUM($K2958:$Q2958))</f>
        <v/>
      </c>
      <c r="S2958" s="56">
        <f>IF($B2958="","",VLOOKUP($C2958,Настройки!$A$11:$L$17,9,FALSE))</f>
        <v/>
      </c>
      <c r="T2958" s="56">
        <f>IF($B2958="","",$R2958*$S2958)</f>
        <v/>
      </c>
    </row>
    <row r="2959">
      <c r="A2959" s="20">
        <f>Тех_Движение!$A$2956</f>
        <v/>
      </c>
      <c r="B2959" s="20">
        <f>IF(Тех_Движение!$F$2956&gt;0,Тех_Движение!$I$2956,"")</f>
        <v/>
      </c>
      <c r="C2959" s="20">
        <f>IF($B2959="","",Тех_Движение!$D$2956)</f>
        <v/>
      </c>
      <c r="D2959" s="42">
        <f>IF($B2959="","",Тех_Движение!$B$2956)</f>
        <v/>
      </c>
      <c r="E2959" s="54">
        <f>IF($B2959="","",Тех_Движение!$F$2956)</f>
        <v/>
      </c>
      <c r="F2959" s="54">
        <f>IF($B2959="","",SUMIFS($E$5:$E2958,$C$5:$C2958,$C2959))</f>
        <v/>
      </c>
      <c r="G2959" s="54">
        <f>IF($B2959="","",MAX(0,$E2959-MAX(0,SUMIFS(Тех_Движение!$G$2:$G$5111,Тех_Движение!$D$2:$D$5111,$C2959,Тех_Движение!$B$2:$B$5111,"&lt;="&amp;Настройки!$B$5-1)-$F2959)))</f>
        <v/>
      </c>
      <c r="H2959" s="54">
        <f>IF($B2959="","",IF(AND($D2959&gt;=Настройки!$B$5,$D2959&lt;=Настройки!$B$6),$E2959,0))</f>
        <v/>
      </c>
      <c r="I2959" s="54">
        <f>IF($B2959="","",$G2959+$H2959-$J2959)</f>
        <v/>
      </c>
      <c r="J2959" s="54">
        <f>IF($B2959="","",MAX(0,$E2959-MAX(0,SUMIFS(Тех_Движение!$G$2:$G$5111,Тех_Движение!$D$2:$D$5111,$C2959,Тех_Движение!$B$2:$B$5111,"&lt;="&amp;Настройки!$B$6)-$F2959)))</f>
        <v/>
      </c>
      <c r="K2959" s="54">
        <f>IF(OR($B2959="",K$3&lt;$D2959+Настройки!$B$7),0,MAX(0,$E2959-MAX(0,SUMIFS(Тех_Движение!$G$2:$G$5111,Тех_Движение!$D$2:$D$5111,$C2959,Тех_Движение!$B$2:$B$5111,"&lt;="&amp;K$3)-$F2959)))</f>
        <v/>
      </c>
      <c r="L2959" s="54">
        <f>IF(OR($B2959="",L$3&lt;$D2959+Настройки!$B$7),0,MAX(0,$E2959-MAX(0,SUMIFS(Тех_Движение!$G$2:$G$5111,Тех_Движение!$D$2:$D$5111,$C2959,Тех_Движение!$B$2:$B$5111,"&lt;="&amp;L$3)-$F2959)))</f>
        <v/>
      </c>
      <c r="M2959" s="54">
        <f>IF(OR($B2959="",M$3&lt;$D2959+Настройки!$B$7),0,MAX(0,$E2959-MAX(0,SUMIFS(Тех_Движение!$G$2:$G$5111,Тех_Движение!$D$2:$D$5111,$C2959,Тех_Движение!$B$2:$B$5111,"&lt;="&amp;M$3)-$F2959)))</f>
        <v/>
      </c>
      <c r="N2959" s="54">
        <f>IF(OR($B2959="",N$3&lt;$D2959+Настройки!$B$7),0,MAX(0,$E2959-MAX(0,SUMIFS(Тех_Движение!$G$2:$G$5111,Тех_Движение!$D$2:$D$5111,$C2959,Тех_Движение!$B$2:$B$5111,"&lt;="&amp;N$3)-$F2959)))</f>
        <v/>
      </c>
      <c r="O2959" s="54">
        <f>IF(OR($B2959="",O$3&lt;$D2959+Настройки!$B$7),0,MAX(0,$E2959-MAX(0,SUMIFS(Тех_Движение!$G$2:$G$5111,Тех_Движение!$D$2:$D$5111,$C2959,Тех_Движение!$B$2:$B$5111,"&lt;="&amp;O$3)-$F2959)))</f>
        <v/>
      </c>
      <c r="P2959" s="54">
        <f>IF(OR($B2959="",P$3&lt;$D2959+Настройки!$B$7),0,MAX(0,$E2959-MAX(0,SUMIFS(Тех_Движение!$G$2:$G$5111,Тех_Движение!$D$2:$D$5111,$C2959,Тех_Движение!$B$2:$B$5111,"&lt;="&amp;P$3)-$F2959)))</f>
        <v/>
      </c>
      <c r="Q2959" s="54">
        <f>IF(OR($B2959="",Q$3&lt;$D2959+Настройки!$B$7),0,MAX(0,$E2959-MAX(0,SUMIFS(Тех_Движение!$G$2:$G$5111,Тех_Движение!$D$2:$D$5111,$C2959,Тех_Движение!$B$2:$B$5111,"&lt;="&amp;Q$3)-$F2959)))</f>
        <v/>
      </c>
      <c r="R2959" s="54">
        <f>IF($B2959="","",SUM($K2959:$Q2959))</f>
        <v/>
      </c>
      <c r="S2959" s="56">
        <f>IF($B2959="","",VLOOKUP($C2959,Настройки!$A$11:$L$17,9,FALSE))</f>
        <v/>
      </c>
      <c r="T2959" s="56">
        <f>IF($B2959="","",$R2959*$S2959)</f>
        <v/>
      </c>
    </row>
    <row r="2960">
      <c r="A2960" s="20">
        <f>Тех_Движение!$A$2957</f>
        <v/>
      </c>
      <c r="B2960" s="20">
        <f>IF(Тех_Движение!$F$2957&gt;0,Тех_Движение!$I$2957,"")</f>
        <v/>
      </c>
      <c r="C2960" s="20">
        <f>IF($B2960="","",Тех_Движение!$D$2957)</f>
        <v/>
      </c>
      <c r="D2960" s="42">
        <f>IF($B2960="","",Тех_Движение!$B$2957)</f>
        <v/>
      </c>
      <c r="E2960" s="54">
        <f>IF($B2960="","",Тех_Движение!$F$2957)</f>
        <v/>
      </c>
      <c r="F2960" s="54">
        <f>IF($B2960="","",SUMIFS($E$5:$E2959,$C$5:$C2959,$C2960))</f>
        <v/>
      </c>
      <c r="G2960" s="54">
        <f>IF($B2960="","",MAX(0,$E2960-MAX(0,SUMIFS(Тех_Движение!$G$2:$G$5111,Тех_Движение!$D$2:$D$5111,$C2960,Тех_Движение!$B$2:$B$5111,"&lt;="&amp;Настройки!$B$5-1)-$F2960)))</f>
        <v/>
      </c>
      <c r="H2960" s="54">
        <f>IF($B2960="","",IF(AND($D2960&gt;=Настройки!$B$5,$D2960&lt;=Настройки!$B$6),$E2960,0))</f>
        <v/>
      </c>
      <c r="I2960" s="54">
        <f>IF($B2960="","",$G2960+$H2960-$J2960)</f>
        <v/>
      </c>
      <c r="J2960" s="54">
        <f>IF($B2960="","",MAX(0,$E2960-MAX(0,SUMIFS(Тех_Движение!$G$2:$G$5111,Тех_Движение!$D$2:$D$5111,$C2960,Тех_Движение!$B$2:$B$5111,"&lt;="&amp;Настройки!$B$6)-$F2960)))</f>
        <v/>
      </c>
      <c r="K2960" s="54">
        <f>IF(OR($B2960="",K$3&lt;$D2960+Настройки!$B$7),0,MAX(0,$E2960-MAX(0,SUMIFS(Тех_Движение!$G$2:$G$5111,Тех_Движение!$D$2:$D$5111,$C2960,Тех_Движение!$B$2:$B$5111,"&lt;="&amp;K$3)-$F2960)))</f>
        <v/>
      </c>
      <c r="L2960" s="54">
        <f>IF(OR($B2960="",L$3&lt;$D2960+Настройки!$B$7),0,MAX(0,$E2960-MAX(0,SUMIFS(Тех_Движение!$G$2:$G$5111,Тех_Движение!$D$2:$D$5111,$C2960,Тех_Движение!$B$2:$B$5111,"&lt;="&amp;L$3)-$F2960)))</f>
        <v/>
      </c>
      <c r="M2960" s="54">
        <f>IF(OR($B2960="",M$3&lt;$D2960+Настройки!$B$7),0,MAX(0,$E2960-MAX(0,SUMIFS(Тех_Движение!$G$2:$G$5111,Тех_Движение!$D$2:$D$5111,$C2960,Тех_Движение!$B$2:$B$5111,"&lt;="&amp;M$3)-$F2960)))</f>
        <v/>
      </c>
      <c r="N2960" s="54">
        <f>IF(OR($B2960="",N$3&lt;$D2960+Настройки!$B$7),0,MAX(0,$E2960-MAX(0,SUMIFS(Тех_Движение!$G$2:$G$5111,Тех_Движение!$D$2:$D$5111,$C2960,Тех_Движение!$B$2:$B$5111,"&lt;="&amp;N$3)-$F2960)))</f>
        <v/>
      </c>
      <c r="O2960" s="54">
        <f>IF(OR($B2960="",O$3&lt;$D2960+Настройки!$B$7),0,MAX(0,$E2960-MAX(0,SUMIFS(Тех_Движение!$G$2:$G$5111,Тех_Движение!$D$2:$D$5111,$C2960,Тех_Движение!$B$2:$B$5111,"&lt;="&amp;O$3)-$F2960)))</f>
        <v/>
      </c>
      <c r="P2960" s="54">
        <f>IF(OR($B2960="",P$3&lt;$D2960+Настройки!$B$7),0,MAX(0,$E2960-MAX(0,SUMIFS(Тех_Движение!$G$2:$G$5111,Тех_Движение!$D$2:$D$5111,$C2960,Тех_Движение!$B$2:$B$5111,"&lt;="&amp;P$3)-$F2960)))</f>
        <v/>
      </c>
      <c r="Q2960" s="54">
        <f>IF(OR($B2960="",Q$3&lt;$D2960+Настройки!$B$7),0,MAX(0,$E2960-MAX(0,SUMIFS(Тех_Движение!$G$2:$G$5111,Тех_Движение!$D$2:$D$5111,$C2960,Тех_Движение!$B$2:$B$5111,"&lt;="&amp;Q$3)-$F2960)))</f>
        <v/>
      </c>
      <c r="R2960" s="54">
        <f>IF($B2960="","",SUM($K2960:$Q2960))</f>
        <v/>
      </c>
      <c r="S2960" s="56">
        <f>IF($B2960="","",VLOOKUP($C2960,Настройки!$A$11:$L$17,9,FALSE))</f>
        <v/>
      </c>
      <c r="T2960" s="56">
        <f>IF($B2960="","",$R2960*$S2960)</f>
        <v/>
      </c>
    </row>
    <row r="2961">
      <c r="A2961" s="20">
        <f>Тех_Движение!$A$2958</f>
        <v/>
      </c>
      <c r="B2961" s="20">
        <f>IF(Тех_Движение!$F$2958&gt;0,Тех_Движение!$I$2958,"")</f>
        <v/>
      </c>
      <c r="C2961" s="20">
        <f>IF($B2961="","",Тех_Движение!$D$2958)</f>
        <v/>
      </c>
      <c r="D2961" s="42">
        <f>IF($B2961="","",Тех_Движение!$B$2958)</f>
        <v/>
      </c>
      <c r="E2961" s="54">
        <f>IF($B2961="","",Тех_Движение!$F$2958)</f>
        <v/>
      </c>
      <c r="F2961" s="54">
        <f>IF($B2961="","",SUMIFS($E$5:$E2960,$C$5:$C2960,$C2961))</f>
        <v/>
      </c>
      <c r="G2961" s="54">
        <f>IF($B2961="","",MAX(0,$E2961-MAX(0,SUMIFS(Тех_Движение!$G$2:$G$5111,Тех_Движение!$D$2:$D$5111,$C2961,Тех_Движение!$B$2:$B$5111,"&lt;="&amp;Настройки!$B$5-1)-$F2961)))</f>
        <v/>
      </c>
      <c r="H2961" s="54">
        <f>IF($B2961="","",IF(AND($D2961&gt;=Настройки!$B$5,$D2961&lt;=Настройки!$B$6),$E2961,0))</f>
        <v/>
      </c>
      <c r="I2961" s="54">
        <f>IF($B2961="","",$G2961+$H2961-$J2961)</f>
        <v/>
      </c>
      <c r="J2961" s="54">
        <f>IF($B2961="","",MAX(0,$E2961-MAX(0,SUMIFS(Тех_Движение!$G$2:$G$5111,Тех_Движение!$D$2:$D$5111,$C2961,Тех_Движение!$B$2:$B$5111,"&lt;="&amp;Настройки!$B$6)-$F2961)))</f>
        <v/>
      </c>
      <c r="K2961" s="54">
        <f>IF(OR($B2961="",K$3&lt;$D2961+Настройки!$B$7),0,MAX(0,$E2961-MAX(0,SUMIFS(Тех_Движение!$G$2:$G$5111,Тех_Движение!$D$2:$D$5111,$C2961,Тех_Движение!$B$2:$B$5111,"&lt;="&amp;K$3)-$F2961)))</f>
        <v/>
      </c>
      <c r="L2961" s="54">
        <f>IF(OR($B2961="",L$3&lt;$D2961+Настройки!$B$7),0,MAX(0,$E2961-MAX(0,SUMIFS(Тех_Движение!$G$2:$G$5111,Тех_Движение!$D$2:$D$5111,$C2961,Тех_Движение!$B$2:$B$5111,"&lt;="&amp;L$3)-$F2961)))</f>
        <v/>
      </c>
      <c r="M2961" s="54">
        <f>IF(OR($B2961="",M$3&lt;$D2961+Настройки!$B$7),0,MAX(0,$E2961-MAX(0,SUMIFS(Тех_Движение!$G$2:$G$5111,Тех_Движение!$D$2:$D$5111,$C2961,Тех_Движение!$B$2:$B$5111,"&lt;="&amp;M$3)-$F2961)))</f>
        <v/>
      </c>
      <c r="N2961" s="54">
        <f>IF(OR($B2961="",N$3&lt;$D2961+Настройки!$B$7),0,MAX(0,$E2961-MAX(0,SUMIFS(Тех_Движение!$G$2:$G$5111,Тех_Движение!$D$2:$D$5111,$C2961,Тех_Движение!$B$2:$B$5111,"&lt;="&amp;N$3)-$F2961)))</f>
        <v/>
      </c>
      <c r="O2961" s="54">
        <f>IF(OR($B2961="",O$3&lt;$D2961+Настройки!$B$7),0,MAX(0,$E2961-MAX(0,SUMIFS(Тех_Движение!$G$2:$G$5111,Тех_Движение!$D$2:$D$5111,$C2961,Тех_Движение!$B$2:$B$5111,"&lt;="&amp;O$3)-$F2961)))</f>
        <v/>
      </c>
      <c r="P2961" s="54">
        <f>IF(OR($B2961="",P$3&lt;$D2961+Настройки!$B$7),0,MAX(0,$E2961-MAX(0,SUMIFS(Тех_Движение!$G$2:$G$5111,Тех_Движение!$D$2:$D$5111,$C2961,Тех_Движение!$B$2:$B$5111,"&lt;="&amp;P$3)-$F2961)))</f>
        <v/>
      </c>
      <c r="Q2961" s="54">
        <f>IF(OR($B2961="",Q$3&lt;$D2961+Настройки!$B$7),0,MAX(0,$E2961-MAX(0,SUMIFS(Тех_Движение!$G$2:$G$5111,Тех_Движение!$D$2:$D$5111,$C2961,Тех_Движение!$B$2:$B$5111,"&lt;="&amp;Q$3)-$F2961)))</f>
        <v/>
      </c>
      <c r="R2961" s="54">
        <f>IF($B2961="","",SUM($K2961:$Q2961))</f>
        <v/>
      </c>
      <c r="S2961" s="56">
        <f>IF($B2961="","",VLOOKUP($C2961,Настройки!$A$11:$L$17,9,FALSE))</f>
        <v/>
      </c>
      <c r="T2961" s="56">
        <f>IF($B2961="","",$R2961*$S2961)</f>
        <v/>
      </c>
    </row>
    <row r="2962">
      <c r="A2962" s="20">
        <f>Тех_Движение!$A$2959</f>
        <v/>
      </c>
      <c r="B2962" s="20">
        <f>IF(Тех_Движение!$F$2959&gt;0,Тех_Движение!$I$2959,"")</f>
        <v/>
      </c>
      <c r="C2962" s="20">
        <f>IF($B2962="","",Тех_Движение!$D$2959)</f>
        <v/>
      </c>
      <c r="D2962" s="42">
        <f>IF($B2962="","",Тех_Движение!$B$2959)</f>
        <v/>
      </c>
      <c r="E2962" s="54">
        <f>IF($B2962="","",Тех_Движение!$F$2959)</f>
        <v/>
      </c>
      <c r="F2962" s="54">
        <f>IF($B2962="","",SUMIFS($E$5:$E2961,$C$5:$C2961,$C2962))</f>
        <v/>
      </c>
      <c r="G2962" s="54">
        <f>IF($B2962="","",MAX(0,$E2962-MAX(0,SUMIFS(Тех_Движение!$G$2:$G$5111,Тех_Движение!$D$2:$D$5111,$C2962,Тех_Движение!$B$2:$B$5111,"&lt;="&amp;Настройки!$B$5-1)-$F2962)))</f>
        <v/>
      </c>
      <c r="H2962" s="54">
        <f>IF($B2962="","",IF(AND($D2962&gt;=Настройки!$B$5,$D2962&lt;=Настройки!$B$6),$E2962,0))</f>
        <v/>
      </c>
      <c r="I2962" s="54">
        <f>IF($B2962="","",$G2962+$H2962-$J2962)</f>
        <v/>
      </c>
      <c r="J2962" s="54">
        <f>IF($B2962="","",MAX(0,$E2962-MAX(0,SUMIFS(Тех_Движение!$G$2:$G$5111,Тех_Движение!$D$2:$D$5111,$C2962,Тех_Движение!$B$2:$B$5111,"&lt;="&amp;Настройки!$B$6)-$F2962)))</f>
        <v/>
      </c>
      <c r="K2962" s="54">
        <f>IF(OR($B2962="",K$3&lt;$D2962+Настройки!$B$7),0,MAX(0,$E2962-MAX(0,SUMIFS(Тех_Движение!$G$2:$G$5111,Тех_Движение!$D$2:$D$5111,$C2962,Тех_Движение!$B$2:$B$5111,"&lt;="&amp;K$3)-$F2962)))</f>
        <v/>
      </c>
      <c r="L2962" s="54">
        <f>IF(OR($B2962="",L$3&lt;$D2962+Настройки!$B$7),0,MAX(0,$E2962-MAX(0,SUMIFS(Тех_Движение!$G$2:$G$5111,Тех_Движение!$D$2:$D$5111,$C2962,Тех_Движение!$B$2:$B$5111,"&lt;="&amp;L$3)-$F2962)))</f>
        <v/>
      </c>
      <c r="M2962" s="54">
        <f>IF(OR($B2962="",M$3&lt;$D2962+Настройки!$B$7),0,MAX(0,$E2962-MAX(0,SUMIFS(Тех_Движение!$G$2:$G$5111,Тех_Движение!$D$2:$D$5111,$C2962,Тех_Движение!$B$2:$B$5111,"&lt;="&amp;M$3)-$F2962)))</f>
        <v/>
      </c>
      <c r="N2962" s="54">
        <f>IF(OR($B2962="",N$3&lt;$D2962+Настройки!$B$7),0,MAX(0,$E2962-MAX(0,SUMIFS(Тех_Движение!$G$2:$G$5111,Тех_Движение!$D$2:$D$5111,$C2962,Тех_Движение!$B$2:$B$5111,"&lt;="&amp;N$3)-$F2962)))</f>
        <v/>
      </c>
      <c r="O2962" s="54">
        <f>IF(OR($B2962="",O$3&lt;$D2962+Настройки!$B$7),0,MAX(0,$E2962-MAX(0,SUMIFS(Тех_Движение!$G$2:$G$5111,Тех_Движение!$D$2:$D$5111,$C2962,Тех_Движение!$B$2:$B$5111,"&lt;="&amp;O$3)-$F2962)))</f>
        <v/>
      </c>
      <c r="P2962" s="54">
        <f>IF(OR($B2962="",P$3&lt;$D2962+Настройки!$B$7),0,MAX(0,$E2962-MAX(0,SUMIFS(Тех_Движение!$G$2:$G$5111,Тех_Движение!$D$2:$D$5111,$C2962,Тех_Движение!$B$2:$B$5111,"&lt;="&amp;P$3)-$F2962)))</f>
        <v/>
      </c>
      <c r="Q2962" s="54">
        <f>IF(OR($B2962="",Q$3&lt;$D2962+Настройки!$B$7),0,MAX(0,$E2962-MAX(0,SUMIFS(Тех_Движение!$G$2:$G$5111,Тех_Движение!$D$2:$D$5111,$C2962,Тех_Движение!$B$2:$B$5111,"&lt;="&amp;Q$3)-$F2962)))</f>
        <v/>
      </c>
      <c r="R2962" s="54">
        <f>IF($B2962="","",SUM($K2962:$Q2962))</f>
        <v/>
      </c>
      <c r="S2962" s="56">
        <f>IF($B2962="","",VLOOKUP($C2962,Настройки!$A$11:$L$17,9,FALSE))</f>
        <v/>
      </c>
      <c r="T2962" s="56">
        <f>IF($B2962="","",$R2962*$S2962)</f>
        <v/>
      </c>
    </row>
    <row r="2963">
      <c r="A2963" s="20">
        <f>Тех_Движение!$A$2960</f>
        <v/>
      </c>
      <c r="B2963" s="20">
        <f>IF(Тех_Движение!$F$2960&gt;0,Тех_Движение!$I$2960,"")</f>
        <v/>
      </c>
      <c r="C2963" s="20">
        <f>IF($B2963="","",Тех_Движение!$D$2960)</f>
        <v/>
      </c>
      <c r="D2963" s="42">
        <f>IF($B2963="","",Тех_Движение!$B$2960)</f>
        <v/>
      </c>
      <c r="E2963" s="54">
        <f>IF($B2963="","",Тех_Движение!$F$2960)</f>
        <v/>
      </c>
      <c r="F2963" s="54">
        <f>IF($B2963="","",SUMIFS($E$5:$E2962,$C$5:$C2962,$C2963))</f>
        <v/>
      </c>
      <c r="G2963" s="54">
        <f>IF($B2963="","",MAX(0,$E2963-MAX(0,SUMIFS(Тех_Движение!$G$2:$G$5111,Тех_Движение!$D$2:$D$5111,$C2963,Тех_Движение!$B$2:$B$5111,"&lt;="&amp;Настройки!$B$5-1)-$F2963)))</f>
        <v/>
      </c>
      <c r="H2963" s="54">
        <f>IF($B2963="","",IF(AND($D2963&gt;=Настройки!$B$5,$D2963&lt;=Настройки!$B$6),$E2963,0))</f>
        <v/>
      </c>
      <c r="I2963" s="54">
        <f>IF($B2963="","",$G2963+$H2963-$J2963)</f>
        <v/>
      </c>
      <c r="J2963" s="54">
        <f>IF($B2963="","",MAX(0,$E2963-MAX(0,SUMIFS(Тех_Движение!$G$2:$G$5111,Тех_Движение!$D$2:$D$5111,$C2963,Тех_Движение!$B$2:$B$5111,"&lt;="&amp;Настройки!$B$6)-$F2963)))</f>
        <v/>
      </c>
      <c r="K2963" s="54">
        <f>IF(OR($B2963="",K$3&lt;$D2963+Настройки!$B$7),0,MAX(0,$E2963-MAX(0,SUMIFS(Тех_Движение!$G$2:$G$5111,Тех_Движение!$D$2:$D$5111,$C2963,Тех_Движение!$B$2:$B$5111,"&lt;="&amp;K$3)-$F2963)))</f>
        <v/>
      </c>
      <c r="L2963" s="54">
        <f>IF(OR($B2963="",L$3&lt;$D2963+Настройки!$B$7),0,MAX(0,$E2963-MAX(0,SUMIFS(Тех_Движение!$G$2:$G$5111,Тех_Движение!$D$2:$D$5111,$C2963,Тех_Движение!$B$2:$B$5111,"&lt;="&amp;L$3)-$F2963)))</f>
        <v/>
      </c>
      <c r="M2963" s="54">
        <f>IF(OR($B2963="",M$3&lt;$D2963+Настройки!$B$7),0,MAX(0,$E2963-MAX(0,SUMIFS(Тех_Движение!$G$2:$G$5111,Тех_Движение!$D$2:$D$5111,$C2963,Тех_Движение!$B$2:$B$5111,"&lt;="&amp;M$3)-$F2963)))</f>
        <v/>
      </c>
      <c r="N2963" s="54">
        <f>IF(OR($B2963="",N$3&lt;$D2963+Настройки!$B$7),0,MAX(0,$E2963-MAX(0,SUMIFS(Тех_Движение!$G$2:$G$5111,Тех_Движение!$D$2:$D$5111,$C2963,Тех_Движение!$B$2:$B$5111,"&lt;="&amp;N$3)-$F2963)))</f>
        <v/>
      </c>
      <c r="O2963" s="54">
        <f>IF(OR($B2963="",O$3&lt;$D2963+Настройки!$B$7),0,MAX(0,$E2963-MAX(0,SUMIFS(Тех_Движение!$G$2:$G$5111,Тех_Движение!$D$2:$D$5111,$C2963,Тех_Движение!$B$2:$B$5111,"&lt;="&amp;O$3)-$F2963)))</f>
        <v/>
      </c>
      <c r="P2963" s="54">
        <f>IF(OR($B2963="",P$3&lt;$D2963+Настройки!$B$7),0,MAX(0,$E2963-MAX(0,SUMIFS(Тех_Движение!$G$2:$G$5111,Тех_Движение!$D$2:$D$5111,$C2963,Тех_Движение!$B$2:$B$5111,"&lt;="&amp;P$3)-$F2963)))</f>
        <v/>
      </c>
      <c r="Q2963" s="54">
        <f>IF(OR($B2963="",Q$3&lt;$D2963+Настройки!$B$7),0,MAX(0,$E2963-MAX(0,SUMIFS(Тех_Движение!$G$2:$G$5111,Тех_Движение!$D$2:$D$5111,$C2963,Тех_Движение!$B$2:$B$5111,"&lt;="&amp;Q$3)-$F2963)))</f>
        <v/>
      </c>
      <c r="R2963" s="54">
        <f>IF($B2963="","",SUM($K2963:$Q2963))</f>
        <v/>
      </c>
      <c r="S2963" s="56">
        <f>IF($B2963="","",VLOOKUP($C2963,Настройки!$A$11:$L$17,9,FALSE))</f>
        <v/>
      </c>
      <c r="T2963" s="56">
        <f>IF($B2963="","",$R2963*$S2963)</f>
        <v/>
      </c>
    </row>
    <row r="2964">
      <c r="A2964" s="20">
        <f>Тех_Движение!$A$2961</f>
        <v/>
      </c>
      <c r="B2964" s="20">
        <f>IF(Тех_Движение!$F$2961&gt;0,Тех_Движение!$I$2961,"")</f>
        <v/>
      </c>
      <c r="C2964" s="20">
        <f>IF($B2964="","",Тех_Движение!$D$2961)</f>
        <v/>
      </c>
      <c r="D2964" s="42">
        <f>IF($B2964="","",Тех_Движение!$B$2961)</f>
        <v/>
      </c>
      <c r="E2964" s="54">
        <f>IF($B2964="","",Тех_Движение!$F$2961)</f>
        <v/>
      </c>
      <c r="F2964" s="54">
        <f>IF($B2964="","",SUMIFS($E$5:$E2963,$C$5:$C2963,$C2964))</f>
        <v/>
      </c>
      <c r="G2964" s="54">
        <f>IF($B2964="","",MAX(0,$E2964-MAX(0,SUMIFS(Тех_Движение!$G$2:$G$5111,Тех_Движение!$D$2:$D$5111,$C2964,Тех_Движение!$B$2:$B$5111,"&lt;="&amp;Настройки!$B$5-1)-$F2964)))</f>
        <v/>
      </c>
      <c r="H2964" s="54">
        <f>IF($B2964="","",IF(AND($D2964&gt;=Настройки!$B$5,$D2964&lt;=Настройки!$B$6),$E2964,0))</f>
        <v/>
      </c>
      <c r="I2964" s="54">
        <f>IF($B2964="","",$G2964+$H2964-$J2964)</f>
        <v/>
      </c>
      <c r="J2964" s="54">
        <f>IF($B2964="","",MAX(0,$E2964-MAX(0,SUMIFS(Тех_Движение!$G$2:$G$5111,Тех_Движение!$D$2:$D$5111,$C2964,Тех_Движение!$B$2:$B$5111,"&lt;="&amp;Настройки!$B$6)-$F2964)))</f>
        <v/>
      </c>
      <c r="K2964" s="54">
        <f>IF(OR($B2964="",K$3&lt;$D2964+Настройки!$B$7),0,MAX(0,$E2964-MAX(0,SUMIFS(Тех_Движение!$G$2:$G$5111,Тех_Движение!$D$2:$D$5111,$C2964,Тех_Движение!$B$2:$B$5111,"&lt;="&amp;K$3)-$F2964)))</f>
        <v/>
      </c>
      <c r="L2964" s="54">
        <f>IF(OR($B2964="",L$3&lt;$D2964+Настройки!$B$7),0,MAX(0,$E2964-MAX(0,SUMIFS(Тех_Движение!$G$2:$G$5111,Тех_Движение!$D$2:$D$5111,$C2964,Тех_Движение!$B$2:$B$5111,"&lt;="&amp;L$3)-$F2964)))</f>
        <v/>
      </c>
      <c r="M2964" s="54">
        <f>IF(OR($B2964="",M$3&lt;$D2964+Настройки!$B$7),0,MAX(0,$E2964-MAX(0,SUMIFS(Тех_Движение!$G$2:$G$5111,Тех_Движение!$D$2:$D$5111,$C2964,Тех_Движение!$B$2:$B$5111,"&lt;="&amp;M$3)-$F2964)))</f>
        <v/>
      </c>
      <c r="N2964" s="54">
        <f>IF(OR($B2964="",N$3&lt;$D2964+Настройки!$B$7),0,MAX(0,$E2964-MAX(0,SUMIFS(Тех_Движение!$G$2:$G$5111,Тех_Движение!$D$2:$D$5111,$C2964,Тех_Движение!$B$2:$B$5111,"&lt;="&amp;N$3)-$F2964)))</f>
        <v/>
      </c>
      <c r="O2964" s="54">
        <f>IF(OR($B2964="",O$3&lt;$D2964+Настройки!$B$7),0,MAX(0,$E2964-MAX(0,SUMIFS(Тех_Движение!$G$2:$G$5111,Тех_Движение!$D$2:$D$5111,$C2964,Тех_Движение!$B$2:$B$5111,"&lt;="&amp;O$3)-$F2964)))</f>
        <v/>
      </c>
      <c r="P2964" s="54">
        <f>IF(OR($B2964="",P$3&lt;$D2964+Настройки!$B$7),0,MAX(0,$E2964-MAX(0,SUMIFS(Тех_Движение!$G$2:$G$5111,Тех_Движение!$D$2:$D$5111,$C2964,Тех_Движение!$B$2:$B$5111,"&lt;="&amp;P$3)-$F2964)))</f>
        <v/>
      </c>
      <c r="Q2964" s="54">
        <f>IF(OR($B2964="",Q$3&lt;$D2964+Настройки!$B$7),0,MAX(0,$E2964-MAX(0,SUMIFS(Тех_Движение!$G$2:$G$5111,Тех_Движение!$D$2:$D$5111,$C2964,Тех_Движение!$B$2:$B$5111,"&lt;="&amp;Q$3)-$F2964)))</f>
        <v/>
      </c>
      <c r="R2964" s="54">
        <f>IF($B2964="","",SUM($K2964:$Q2964))</f>
        <v/>
      </c>
      <c r="S2964" s="56">
        <f>IF($B2964="","",VLOOKUP($C2964,Настройки!$A$11:$L$17,9,FALSE))</f>
        <v/>
      </c>
      <c r="T2964" s="56">
        <f>IF($B2964="","",$R2964*$S2964)</f>
        <v/>
      </c>
    </row>
    <row r="2965">
      <c r="A2965" s="20">
        <f>Тех_Движение!$A$2962</f>
        <v/>
      </c>
      <c r="B2965" s="20">
        <f>IF(Тех_Движение!$F$2962&gt;0,Тех_Движение!$I$2962,"")</f>
        <v/>
      </c>
      <c r="C2965" s="20">
        <f>IF($B2965="","",Тех_Движение!$D$2962)</f>
        <v/>
      </c>
      <c r="D2965" s="42">
        <f>IF($B2965="","",Тех_Движение!$B$2962)</f>
        <v/>
      </c>
      <c r="E2965" s="54">
        <f>IF($B2965="","",Тех_Движение!$F$2962)</f>
        <v/>
      </c>
      <c r="F2965" s="54">
        <f>IF($B2965="","",SUMIFS($E$5:$E2964,$C$5:$C2964,$C2965))</f>
        <v/>
      </c>
      <c r="G2965" s="54">
        <f>IF($B2965="","",MAX(0,$E2965-MAX(0,SUMIFS(Тех_Движение!$G$2:$G$5111,Тех_Движение!$D$2:$D$5111,$C2965,Тех_Движение!$B$2:$B$5111,"&lt;="&amp;Настройки!$B$5-1)-$F2965)))</f>
        <v/>
      </c>
      <c r="H2965" s="54">
        <f>IF($B2965="","",IF(AND($D2965&gt;=Настройки!$B$5,$D2965&lt;=Настройки!$B$6),$E2965,0))</f>
        <v/>
      </c>
      <c r="I2965" s="54">
        <f>IF($B2965="","",$G2965+$H2965-$J2965)</f>
        <v/>
      </c>
      <c r="J2965" s="54">
        <f>IF($B2965="","",MAX(0,$E2965-MAX(0,SUMIFS(Тех_Движение!$G$2:$G$5111,Тех_Движение!$D$2:$D$5111,$C2965,Тех_Движение!$B$2:$B$5111,"&lt;="&amp;Настройки!$B$6)-$F2965)))</f>
        <v/>
      </c>
      <c r="K2965" s="54">
        <f>IF(OR($B2965="",K$3&lt;$D2965+Настройки!$B$7),0,MAX(0,$E2965-MAX(0,SUMIFS(Тех_Движение!$G$2:$G$5111,Тех_Движение!$D$2:$D$5111,$C2965,Тех_Движение!$B$2:$B$5111,"&lt;="&amp;K$3)-$F2965)))</f>
        <v/>
      </c>
      <c r="L2965" s="54">
        <f>IF(OR($B2965="",L$3&lt;$D2965+Настройки!$B$7),0,MAX(0,$E2965-MAX(0,SUMIFS(Тех_Движение!$G$2:$G$5111,Тех_Движение!$D$2:$D$5111,$C2965,Тех_Движение!$B$2:$B$5111,"&lt;="&amp;L$3)-$F2965)))</f>
        <v/>
      </c>
      <c r="M2965" s="54">
        <f>IF(OR($B2965="",M$3&lt;$D2965+Настройки!$B$7),0,MAX(0,$E2965-MAX(0,SUMIFS(Тех_Движение!$G$2:$G$5111,Тех_Движение!$D$2:$D$5111,$C2965,Тех_Движение!$B$2:$B$5111,"&lt;="&amp;M$3)-$F2965)))</f>
        <v/>
      </c>
      <c r="N2965" s="54">
        <f>IF(OR($B2965="",N$3&lt;$D2965+Настройки!$B$7),0,MAX(0,$E2965-MAX(0,SUMIFS(Тех_Движение!$G$2:$G$5111,Тех_Движение!$D$2:$D$5111,$C2965,Тех_Движение!$B$2:$B$5111,"&lt;="&amp;N$3)-$F2965)))</f>
        <v/>
      </c>
      <c r="O2965" s="54">
        <f>IF(OR($B2965="",O$3&lt;$D2965+Настройки!$B$7),0,MAX(0,$E2965-MAX(0,SUMIFS(Тех_Движение!$G$2:$G$5111,Тех_Движение!$D$2:$D$5111,$C2965,Тех_Движение!$B$2:$B$5111,"&lt;="&amp;O$3)-$F2965)))</f>
        <v/>
      </c>
      <c r="P2965" s="54">
        <f>IF(OR($B2965="",P$3&lt;$D2965+Настройки!$B$7),0,MAX(0,$E2965-MAX(0,SUMIFS(Тех_Движение!$G$2:$G$5111,Тех_Движение!$D$2:$D$5111,$C2965,Тех_Движение!$B$2:$B$5111,"&lt;="&amp;P$3)-$F2965)))</f>
        <v/>
      </c>
      <c r="Q2965" s="54">
        <f>IF(OR($B2965="",Q$3&lt;$D2965+Настройки!$B$7),0,MAX(0,$E2965-MAX(0,SUMIFS(Тех_Движение!$G$2:$G$5111,Тех_Движение!$D$2:$D$5111,$C2965,Тех_Движение!$B$2:$B$5111,"&lt;="&amp;Q$3)-$F2965)))</f>
        <v/>
      </c>
      <c r="R2965" s="54">
        <f>IF($B2965="","",SUM($K2965:$Q2965))</f>
        <v/>
      </c>
      <c r="S2965" s="56">
        <f>IF($B2965="","",VLOOKUP($C2965,Настройки!$A$11:$L$17,9,FALSE))</f>
        <v/>
      </c>
      <c r="T2965" s="56">
        <f>IF($B2965="","",$R2965*$S2965)</f>
        <v/>
      </c>
    </row>
    <row r="2966">
      <c r="A2966" s="20">
        <f>Тех_Движение!$A$2963</f>
        <v/>
      </c>
      <c r="B2966" s="20">
        <f>IF(Тех_Движение!$F$2963&gt;0,Тех_Движение!$I$2963,"")</f>
        <v/>
      </c>
      <c r="C2966" s="20">
        <f>IF($B2966="","",Тех_Движение!$D$2963)</f>
        <v/>
      </c>
      <c r="D2966" s="42">
        <f>IF($B2966="","",Тех_Движение!$B$2963)</f>
        <v/>
      </c>
      <c r="E2966" s="54">
        <f>IF($B2966="","",Тех_Движение!$F$2963)</f>
        <v/>
      </c>
      <c r="F2966" s="54">
        <f>IF($B2966="","",SUMIFS($E$5:$E2965,$C$5:$C2965,$C2966))</f>
        <v/>
      </c>
      <c r="G2966" s="54">
        <f>IF($B2966="","",MAX(0,$E2966-MAX(0,SUMIFS(Тех_Движение!$G$2:$G$5111,Тех_Движение!$D$2:$D$5111,$C2966,Тех_Движение!$B$2:$B$5111,"&lt;="&amp;Настройки!$B$5-1)-$F2966)))</f>
        <v/>
      </c>
      <c r="H2966" s="54">
        <f>IF($B2966="","",IF(AND($D2966&gt;=Настройки!$B$5,$D2966&lt;=Настройки!$B$6),$E2966,0))</f>
        <v/>
      </c>
      <c r="I2966" s="54">
        <f>IF($B2966="","",$G2966+$H2966-$J2966)</f>
        <v/>
      </c>
      <c r="J2966" s="54">
        <f>IF($B2966="","",MAX(0,$E2966-MAX(0,SUMIFS(Тех_Движение!$G$2:$G$5111,Тех_Движение!$D$2:$D$5111,$C2966,Тех_Движение!$B$2:$B$5111,"&lt;="&amp;Настройки!$B$6)-$F2966)))</f>
        <v/>
      </c>
      <c r="K2966" s="54">
        <f>IF(OR($B2966="",K$3&lt;$D2966+Настройки!$B$7),0,MAX(0,$E2966-MAX(0,SUMIFS(Тех_Движение!$G$2:$G$5111,Тех_Движение!$D$2:$D$5111,$C2966,Тех_Движение!$B$2:$B$5111,"&lt;="&amp;K$3)-$F2966)))</f>
        <v/>
      </c>
      <c r="L2966" s="54">
        <f>IF(OR($B2966="",L$3&lt;$D2966+Настройки!$B$7),0,MAX(0,$E2966-MAX(0,SUMIFS(Тех_Движение!$G$2:$G$5111,Тех_Движение!$D$2:$D$5111,$C2966,Тех_Движение!$B$2:$B$5111,"&lt;="&amp;L$3)-$F2966)))</f>
        <v/>
      </c>
      <c r="M2966" s="54">
        <f>IF(OR($B2966="",M$3&lt;$D2966+Настройки!$B$7),0,MAX(0,$E2966-MAX(0,SUMIFS(Тех_Движение!$G$2:$G$5111,Тех_Движение!$D$2:$D$5111,$C2966,Тех_Движение!$B$2:$B$5111,"&lt;="&amp;M$3)-$F2966)))</f>
        <v/>
      </c>
      <c r="N2966" s="54">
        <f>IF(OR($B2966="",N$3&lt;$D2966+Настройки!$B$7),0,MAX(0,$E2966-MAX(0,SUMIFS(Тех_Движение!$G$2:$G$5111,Тех_Движение!$D$2:$D$5111,$C2966,Тех_Движение!$B$2:$B$5111,"&lt;="&amp;N$3)-$F2966)))</f>
        <v/>
      </c>
      <c r="O2966" s="54">
        <f>IF(OR($B2966="",O$3&lt;$D2966+Настройки!$B$7),0,MAX(0,$E2966-MAX(0,SUMIFS(Тех_Движение!$G$2:$G$5111,Тех_Движение!$D$2:$D$5111,$C2966,Тех_Движение!$B$2:$B$5111,"&lt;="&amp;O$3)-$F2966)))</f>
        <v/>
      </c>
      <c r="P2966" s="54">
        <f>IF(OR($B2966="",P$3&lt;$D2966+Настройки!$B$7),0,MAX(0,$E2966-MAX(0,SUMIFS(Тех_Движение!$G$2:$G$5111,Тех_Движение!$D$2:$D$5111,$C2966,Тех_Движение!$B$2:$B$5111,"&lt;="&amp;P$3)-$F2966)))</f>
        <v/>
      </c>
      <c r="Q2966" s="54">
        <f>IF(OR($B2966="",Q$3&lt;$D2966+Настройки!$B$7),0,MAX(0,$E2966-MAX(0,SUMIFS(Тех_Движение!$G$2:$G$5111,Тех_Движение!$D$2:$D$5111,$C2966,Тех_Движение!$B$2:$B$5111,"&lt;="&amp;Q$3)-$F2966)))</f>
        <v/>
      </c>
      <c r="R2966" s="54">
        <f>IF($B2966="","",SUM($K2966:$Q2966))</f>
        <v/>
      </c>
      <c r="S2966" s="56">
        <f>IF($B2966="","",VLOOKUP($C2966,Настройки!$A$11:$L$17,9,FALSE))</f>
        <v/>
      </c>
      <c r="T2966" s="56">
        <f>IF($B2966="","",$R2966*$S2966)</f>
        <v/>
      </c>
    </row>
    <row r="2967">
      <c r="A2967" s="20">
        <f>Тех_Движение!$A$2964</f>
        <v/>
      </c>
      <c r="B2967" s="20">
        <f>IF(Тех_Движение!$F$2964&gt;0,Тех_Движение!$I$2964,"")</f>
        <v/>
      </c>
      <c r="C2967" s="20">
        <f>IF($B2967="","",Тех_Движение!$D$2964)</f>
        <v/>
      </c>
      <c r="D2967" s="42">
        <f>IF($B2967="","",Тех_Движение!$B$2964)</f>
        <v/>
      </c>
      <c r="E2967" s="54">
        <f>IF($B2967="","",Тех_Движение!$F$2964)</f>
        <v/>
      </c>
      <c r="F2967" s="54">
        <f>IF($B2967="","",SUMIFS($E$5:$E2966,$C$5:$C2966,$C2967))</f>
        <v/>
      </c>
      <c r="G2967" s="54">
        <f>IF($B2967="","",MAX(0,$E2967-MAX(0,SUMIFS(Тех_Движение!$G$2:$G$5111,Тех_Движение!$D$2:$D$5111,$C2967,Тех_Движение!$B$2:$B$5111,"&lt;="&amp;Настройки!$B$5-1)-$F2967)))</f>
        <v/>
      </c>
      <c r="H2967" s="54">
        <f>IF($B2967="","",IF(AND($D2967&gt;=Настройки!$B$5,$D2967&lt;=Настройки!$B$6),$E2967,0))</f>
        <v/>
      </c>
      <c r="I2967" s="54">
        <f>IF($B2967="","",$G2967+$H2967-$J2967)</f>
        <v/>
      </c>
      <c r="J2967" s="54">
        <f>IF($B2967="","",MAX(0,$E2967-MAX(0,SUMIFS(Тех_Движение!$G$2:$G$5111,Тех_Движение!$D$2:$D$5111,$C2967,Тех_Движение!$B$2:$B$5111,"&lt;="&amp;Настройки!$B$6)-$F2967)))</f>
        <v/>
      </c>
      <c r="K2967" s="54">
        <f>IF(OR($B2967="",K$3&lt;$D2967+Настройки!$B$7),0,MAX(0,$E2967-MAX(0,SUMIFS(Тех_Движение!$G$2:$G$5111,Тех_Движение!$D$2:$D$5111,$C2967,Тех_Движение!$B$2:$B$5111,"&lt;="&amp;K$3)-$F2967)))</f>
        <v/>
      </c>
      <c r="L2967" s="54">
        <f>IF(OR($B2967="",L$3&lt;$D2967+Настройки!$B$7),0,MAX(0,$E2967-MAX(0,SUMIFS(Тех_Движение!$G$2:$G$5111,Тех_Движение!$D$2:$D$5111,$C2967,Тех_Движение!$B$2:$B$5111,"&lt;="&amp;L$3)-$F2967)))</f>
        <v/>
      </c>
      <c r="M2967" s="54">
        <f>IF(OR($B2967="",M$3&lt;$D2967+Настройки!$B$7),0,MAX(0,$E2967-MAX(0,SUMIFS(Тех_Движение!$G$2:$G$5111,Тех_Движение!$D$2:$D$5111,$C2967,Тех_Движение!$B$2:$B$5111,"&lt;="&amp;M$3)-$F2967)))</f>
        <v/>
      </c>
      <c r="N2967" s="54">
        <f>IF(OR($B2967="",N$3&lt;$D2967+Настройки!$B$7),0,MAX(0,$E2967-MAX(0,SUMIFS(Тех_Движение!$G$2:$G$5111,Тех_Движение!$D$2:$D$5111,$C2967,Тех_Движение!$B$2:$B$5111,"&lt;="&amp;N$3)-$F2967)))</f>
        <v/>
      </c>
      <c r="O2967" s="54">
        <f>IF(OR($B2967="",O$3&lt;$D2967+Настройки!$B$7),0,MAX(0,$E2967-MAX(0,SUMIFS(Тех_Движение!$G$2:$G$5111,Тех_Движение!$D$2:$D$5111,$C2967,Тех_Движение!$B$2:$B$5111,"&lt;="&amp;O$3)-$F2967)))</f>
        <v/>
      </c>
      <c r="P2967" s="54">
        <f>IF(OR($B2967="",P$3&lt;$D2967+Настройки!$B$7),0,MAX(0,$E2967-MAX(0,SUMIFS(Тех_Движение!$G$2:$G$5111,Тех_Движение!$D$2:$D$5111,$C2967,Тех_Движение!$B$2:$B$5111,"&lt;="&amp;P$3)-$F2967)))</f>
        <v/>
      </c>
      <c r="Q2967" s="54">
        <f>IF(OR($B2967="",Q$3&lt;$D2967+Настройки!$B$7),0,MAX(0,$E2967-MAX(0,SUMIFS(Тех_Движение!$G$2:$G$5111,Тех_Движение!$D$2:$D$5111,$C2967,Тех_Движение!$B$2:$B$5111,"&lt;="&amp;Q$3)-$F2967)))</f>
        <v/>
      </c>
      <c r="R2967" s="54">
        <f>IF($B2967="","",SUM($K2967:$Q2967))</f>
        <v/>
      </c>
      <c r="S2967" s="56">
        <f>IF($B2967="","",VLOOKUP($C2967,Настройки!$A$11:$L$17,9,FALSE))</f>
        <v/>
      </c>
      <c r="T2967" s="56">
        <f>IF($B2967="","",$R2967*$S2967)</f>
        <v/>
      </c>
    </row>
    <row r="2968">
      <c r="A2968" s="20">
        <f>Тех_Движение!$A$2965</f>
        <v/>
      </c>
      <c r="B2968" s="20">
        <f>IF(Тех_Движение!$F$2965&gt;0,Тех_Движение!$I$2965,"")</f>
        <v/>
      </c>
      <c r="C2968" s="20">
        <f>IF($B2968="","",Тех_Движение!$D$2965)</f>
        <v/>
      </c>
      <c r="D2968" s="42">
        <f>IF($B2968="","",Тех_Движение!$B$2965)</f>
        <v/>
      </c>
      <c r="E2968" s="54">
        <f>IF($B2968="","",Тех_Движение!$F$2965)</f>
        <v/>
      </c>
      <c r="F2968" s="54">
        <f>IF($B2968="","",SUMIFS($E$5:$E2967,$C$5:$C2967,$C2968))</f>
        <v/>
      </c>
      <c r="G2968" s="54">
        <f>IF($B2968="","",MAX(0,$E2968-MAX(0,SUMIFS(Тех_Движение!$G$2:$G$5111,Тех_Движение!$D$2:$D$5111,$C2968,Тех_Движение!$B$2:$B$5111,"&lt;="&amp;Настройки!$B$5-1)-$F2968)))</f>
        <v/>
      </c>
      <c r="H2968" s="54">
        <f>IF($B2968="","",IF(AND($D2968&gt;=Настройки!$B$5,$D2968&lt;=Настройки!$B$6),$E2968,0))</f>
        <v/>
      </c>
      <c r="I2968" s="54">
        <f>IF($B2968="","",$G2968+$H2968-$J2968)</f>
        <v/>
      </c>
      <c r="J2968" s="54">
        <f>IF($B2968="","",MAX(0,$E2968-MAX(0,SUMIFS(Тех_Движение!$G$2:$G$5111,Тех_Движение!$D$2:$D$5111,$C2968,Тех_Движение!$B$2:$B$5111,"&lt;="&amp;Настройки!$B$6)-$F2968)))</f>
        <v/>
      </c>
      <c r="K2968" s="54">
        <f>IF(OR($B2968="",K$3&lt;$D2968+Настройки!$B$7),0,MAX(0,$E2968-MAX(0,SUMIFS(Тех_Движение!$G$2:$G$5111,Тех_Движение!$D$2:$D$5111,$C2968,Тех_Движение!$B$2:$B$5111,"&lt;="&amp;K$3)-$F2968)))</f>
        <v/>
      </c>
      <c r="L2968" s="54">
        <f>IF(OR($B2968="",L$3&lt;$D2968+Настройки!$B$7),0,MAX(0,$E2968-MAX(0,SUMIFS(Тех_Движение!$G$2:$G$5111,Тех_Движение!$D$2:$D$5111,$C2968,Тех_Движение!$B$2:$B$5111,"&lt;="&amp;L$3)-$F2968)))</f>
        <v/>
      </c>
      <c r="M2968" s="54">
        <f>IF(OR($B2968="",M$3&lt;$D2968+Настройки!$B$7),0,MAX(0,$E2968-MAX(0,SUMIFS(Тех_Движение!$G$2:$G$5111,Тех_Движение!$D$2:$D$5111,$C2968,Тех_Движение!$B$2:$B$5111,"&lt;="&amp;M$3)-$F2968)))</f>
        <v/>
      </c>
      <c r="N2968" s="54">
        <f>IF(OR($B2968="",N$3&lt;$D2968+Настройки!$B$7),0,MAX(0,$E2968-MAX(0,SUMIFS(Тех_Движение!$G$2:$G$5111,Тех_Движение!$D$2:$D$5111,$C2968,Тех_Движение!$B$2:$B$5111,"&lt;="&amp;N$3)-$F2968)))</f>
        <v/>
      </c>
      <c r="O2968" s="54">
        <f>IF(OR($B2968="",O$3&lt;$D2968+Настройки!$B$7),0,MAX(0,$E2968-MAX(0,SUMIFS(Тех_Движение!$G$2:$G$5111,Тех_Движение!$D$2:$D$5111,$C2968,Тех_Движение!$B$2:$B$5111,"&lt;="&amp;O$3)-$F2968)))</f>
        <v/>
      </c>
      <c r="P2968" s="54">
        <f>IF(OR($B2968="",P$3&lt;$D2968+Настройки!$B$7),0,MAX(0,$E2968-MAX(0,SUMIFS(Тех_Движение!$G$2:$G$5111,Тех_Движение!$D$2:$D$5111,$C2968,Тех_Движение!$B$2:$B$5111,"&lt;="&amp;P$3)-$F2968)))</f>
        <v/>
      </c>
      <c r="Q2968" s="54">
        <f>IF(OR($B2968="",Q$3&lt;$D2968+Настройки!$B$7),0,MAX(0,$E2968-MAX(0,SUMIFS(Тех_Движение!$G$2:$G$5111,Тех_Движение!$D$2:$D$5111,$C2968,Тех_Движение!$B$2:$B$5111,"&lt;="&amp;Q$3)-$F2968)))</f>
        <v/>
      </c>
      <c r="R2968" s="54">
        <f>IF($B2968="","",SUM($K2968:$Q2968))</f>
        <v/>
      </c>
      <c r="S2968" s="56">
        <f>IF($B2968="","",VLOOKUP($C2968,Настройки!$A$11:$L$17,9,FALSE))</f>
        <v/>
      </c>
      <c r="T2968" s="56">
        <f>IF($B2968="","",$R2968*$S2968)</f>
        <v/>
      </c>
    </row>
    <row r="2969">
      <c r="A2969" s="20">
        <f>Тех_Движение!$A$2966</f>
        <v/>
      </c>
      <c r="B2969" s="20">
        <f>IF(Тех_Движение!$F$2966&gt;0,Тех_Движение!$I$2966,"")</f>
        <v/>
      </c>
      <c r="C2969" s="20">
        <f>IF($B2969="","",Тех_Движение!$D$2966)</f>
        <v/>
      </c>
      <c r="D2969" s="42">
        <f>IF($B2969="","",Тех_Движение!$B$2966)</f>
        <v/>
      </c>
      <c r="E2969" s="54">
        <f>IF($B2969="","",Тех_Движение!$F$2966)</f>
        <v/>
      </c>
      <c r="F2969" s="54">
        <f>IF($B2969="","",SUMIFS($E$5:$E2968,$C$5:$C2968,$C2969))</f>
        <v/>
      </c>
      <c r="G2969" s="54">
        <f>IF($B2969="","",MAX(0,$E2969-MAX(0,SUMIFS(Тех_Движение!$G$2:$G$5111,Тех_Движение!$D$2:$D$5111,$C2969,Тех_Движение!$B$2:$B$5111,"&lt;="&amp;Настройки!$B$5-1)-$F2969)))</f>
        <v/>
      </c>
      <c r="H2969" s="54">
        <f>IF($B2969="","",IF(AND($D2969&gt;=Настройки!$B$5,$D2969&lt;=Настройки!$B$6),$E2969,0))</f>
        <v/>
      </c>
      <c r="I2969" s="54">
        <f>IF($B2969="","",$G2969+$H2969-$J2969)</f>
        <v/>
      </c>
      <c r="J2969" s="54">
        <f>IF($B2969="","",MAX(0,$E2969-MAX(0,SUMIFS(Тех_Движение!$G$2:$G$5111,Тех_Движение!$D$2:$D$5111,$C2969,Тех_Движение!$B$2:$B$5111,"&lt;="&amp;Настройки!$B$6)-$F2969)))</f>
        <v/>
      </c>
      <c r="K2969" s="54">
        <f>IF(OR($B2969="",K$3&lt;$D2969+Настройки!$B$7),0,MAX(0,$E2969-MAX(0,SUMIFS(Тех_Движение!$G$2:$G$5111,Тех_Движение!$D$2:$D$5111,$C2969,Тех_Движение!$B$2:$B$5111,"&lt;="&amp;K$3)-$F2969)))</f>
        <v/>
      </c>
      <c r="L2969" s="54">
        <f>IF(OR($B2969="",L$3&lt;$D2969+Настройки!$B$7),0,MAX(0,$E2969-MAX(0,SUMIFS(Тех_Движение!$G$2:$G$5111,Тех_Движение!$D$2:$D$5111,$C2969,Тех_Движение!$B$2:$B$5111,"&lt;="&amp;L$3)-$F2969)))</f>
        <v/>
      </c>
      <c r="M2969" s="54">
        <f>IF(OR($B2969="",M$3&lt;$D2969+Настройки!$B$7),0,MAX(0,$E2969-MAX(0,SUMIFS(Тех_Движение!$G$2:$G$5111,Тех_Движение!$D$2:$D$5111,$C2969,Тех_Движение!$B$2:$B$5111,"&lt;="&amp;M$3)-$F2969)))</f>
        <v/>
      </c>
      <c r="N2969" s="54">
        <f>IF(OR($B2969="",N$3&lt;$D2969+Настройки!$B$7),0,MAX(0,$E2969-MAX(0,SUMIFS(Тех_Движение!$G$2:$G$5111,Тех_Движение!$D$2:$D$5111,$C2969,Тех_Движение!$B$2:$B$5111,"&lt;="&amp;N$3)-$F2969)))</f>
        <v/>
      </c>
      <c r="O2969" s="54">
        <f>IF(OR($B2969="",O$3&lt;$D2969+Настройки!$B$7),0,MAX(0,$E2969-MAX(0,SUMIFS(Тех_Движение!$G$2:$G$5111,Тех_Движение!$D$2:$D$5111,$C2969,Тех_Движение!$B$2:$B$5111,"&lt;="&amp;O$3)-$F2969)))</f>
        <v/>
      </c>
      <c r="P2969" s="54">
        <f>IF(OR($B2969="",P$3&lt;$D2969+Настройки!$B$7),0,MAX(0,$E2969-MAX(0,SUMIFS(Тех_Движение!$G$2:$G$5111,Тех_Движение!$D$2:$D$5111,$C2969,Тех_Движение!$B$2:$B$5111,"&lt;="&amp;P$3)-$F2969)))</f>
        <v/>
      </c>
      <c r="Q2969" s="54">
        <f>IF(OR($B2969="",Q$3&lt;$D2969+Настройки!$B$7),0,MAX(0,$E2969-MAX(0,SUMIFS(Тех_Движение!$G$2:$G$5111,Тех_Движение!$D$2:$D$5111,$C2969,Тех_Движение!$B$2:$B$5111,"&lt;="&amp;Q$3)-$F2969)))</f>
        <v/>
      </c>
      <c r="R2969" s="54">
        <f>IF($B2969="","",SUM($K2969:$Q2969))</f>
        <v/>
      </c>
      <c r="S2969" s="56">
        <f>IF($B2969="","",VLOOKUP($C2969,Настройки!$A$11:$L$17,9,FALSE))</f>
        <v/>
      </c>
      <c r="T2969" s="56">
        <f>IF($B2969="","",$R2969*$S2969)</f>
        <v/>
      </c>
    </row>
    <row r="2970">
      <c r="A2970" s="20">
        <f>Тех_Движение!$A$2967</f>
        <v/>
      </c>
      <c r="B2970" s="20">
        <f>IF(Тех_Движение!$F$2967&gt;0,Тех_Движение!$I$2967,"")</f>
        <v/>
      </c>
      <c r="C2970" s="20">
        <f>IF($B2970="","",Тех_Движение!$D$2967)</f>
        <v/>
      </c>
      <c r="D2970" s="42">
        <f>IF($B2970="","",Тех_Движение!$B$2967)</f>
        <v/>
      </c>
      <c r="E2970" s="54">
        <f>IF($B2970="","",Тех_Движение!$F$2967)</f>
        <v/>
      </c>
      <c r="F2970" s="54">
        <f>IF($B2970="","",SUMIFS($E$5:$E2969,$C$5:$C2969,$C2970))</f>
        <v/>
      </c>
      <c r="G2970" s="54">
        <f>IF($B2970="","",MAX(0,$E2970-MAX(0,SUMIFS(Тех_Движение!$G$2:$G$5111,Тех_Движение!$D$2:$D$5111,$C2970,Тех_Движение!$B$2:$B$5111,"&lt;="&amp;Настройки!$B$5-1)-$F2970)))</f>
        <v/>
      </c>
      <c r="H2970" s="54">
        <f>IF($B2970="","",IF(AND($D2970&gt;=Настройки!$B$5,$D2970&lt;=Настройки!$B$6),$E2970,0))</f>
        <v/>
      </c>
      <c r="I2970" s="54">
        <f>IF($B2970="","",$G2970+$H2970-$J2970)</f>
        <v/>
      </c>
      <c r="J2970" s="54">
        <f>IF($B2970="","",MAX(0,$E2970-MAX(0,SUMIFS(Тех_Движение!$G$2:$G$5111,Тех_Движение!$D$2:$D$5111,$C2970,Тех_Движение!$B$2:$B$5111,"&lt;="&amp;Настройки!$B$6)-$F2970)))</f>
        <v/>
      </c>
      <c r="K2970" s="54">
        <f>IF(OR($B2970="",K$3&lt;$D2970+Настройки!$B$7),0,MAX(0,$E2970-MAX(0,SUMIFS(Тех_Движение!$G$2:$G$5111,Тех_Движение!$D$2:$D$5111,$C2970,Тех_Движение!$B$2:$B$5111,"&lt;="&amp;K$3)-$F2970)))</f>
        <v/>
      </c>
      <c r="L2970" s="54">
        <f>IF(OR($B2970="",L$3&lt;$D2970+Настройки!$B$7),0,MAX(0,$E2970-MAX(0,SUMIFS(Тех_Движение!$G$2:$G$5111,Тех_Движение!$D$2:$D$5111,$C2970,Тех_Движение!$B$2:$B$5111,"&lt;="&amp;L$3)-$F2970)))</f>
        <v/>
      </c>
      <c r="M2970" s="54">
        <f>IF(OR($B2970="",M$3&lt;$D2970+Настройки!$B$7),0,MAX(0,$E2970-MAX(0,SUMIFS(Тех_Движение!$G$2:$G$5111,Тех_Движение!$D$2:$D$5111,$C2970,Тех_Движение!$B$2:$B$5111,"&lt;="&amp;M$3)-$F2970)))</f>
        <v/>
      </c>
      <c r="N2970" s="54">
        <f>IF(OR($B2970="",N$3&lt;$D2970+Настройки!$B$7),0,MAX(0,$E2970-MAX(0,SUMIFS(Тех_Движение!$G$2:$G$5111,Тех_Движение!$D$2:$D$5111,$C2970,Тех_Движение!$B$2:$B$5111,"&lt;="&amp;N$3)-$F2970)))</f>
        <v/>
      </c>
      <c r="O2970" s="54">
        <f>IF(OR($B2970="",O$3&lt;$D2970+Настройки!$B$7),0,MAX(0,$E2970-MAX(0,SUMIFS(Тех_Движение!$G$2:$G$5111,Тех_Движение!$D$2:$D$5111,$C2970,Тех_Движение!$B$2:$B$5111,"&lt;="&amp;O$3)-$F2970)))</f>
        <v/>
      </c>
      <c r="P2970" s="54">
        <f>IF(OR($B2970="",P$3&lt;$D2970+Настройки!$B$7),0,MAX(0,$E2970-MAX(0,SUMIFS(Тех_Движение!$G$2:$G$5111,Тех_Движение!$D$2:$D$5111,$C2970,Тех_Движение!$B$2:$B$5111,"&lt;="&amp;P$3)-$F2970)))</f>
        <v/>
      </c>
      <c r="Q2970" s="54">
        <f>IF(OR($B2970="",Q$3&lt;$D2970+Настройки!$B$7),0,MAX(0,$E2970-MAX(0,SUMIFS(Тех_Движение!$G$2:$G$5111,Тех_Движение!$D$2:$D$5111,$C2970,Тех_Движение!$B$2:$B$5111,"&lt;="&amp;Q$3)-$F2970)))</f>
        <v/>
      </c>
      <c r="R2970" s="54">
        <f>IF($B2970="","",SUM($K2970:$Q2970))</f>
        <v/>
      </c>
      <c r="S2970" s="56">
        <f>IF($B2970="","",VLOOKUP($C2970,Настройки!$A$11:$L$17,9,FALSE))</f>
        <v/>
      </c>
      <c r="T2970" s="56">
        <f>IF($B2970="","",$R2970*$S2970)</f>
        <v/>
      </c>
    </row>
    <row r="2971">
      <c r="A2971" s="20">
        <f>Тех_Движение!$A$2968</f>
        <v/>
      </c>
      <c r="B2971" s="20">
        <f>IF(Тех_Движение!$F$2968&gt;0,Тех_Движение!$I$2968,"")</f>
        <v/>
      </c>
      <c r="C2971" s="20">
        <f>IF($B2971="","",Тех_Движение!$D$2968)</f>
        <v/>
      </c>
      <c r="D2971" s="42">
        <f>IF($B2971="","",Тех_Движение!$B$2968)</f>
        <v/>
      </c>
      <c r="E2971" s="54">
        <f>IF($B2971="","",Тех_Движение!$F$2968)</f>
        <v/>
      </c>
      <c r="F2971" s="54">
        <f>IF($B2971="","",SUMIFS($E$5:$E2970,$C$5:$C2970,$C2971))</f>
        <v/>
      </c>
      <c r="G2971" s="54">
        <f>IF($B2971="","",MAX(0,$E2971-MAX(0,SUMIFS(Тех_Движение!$G$2:$G$5111,Тех_Движение!$D$2:$D$5111,$C2971,Тех_Движение!$B$2:$B$5111,"&lt;="&amp;Настройки!$B$5-1)-$F2971)))</f>
        <v/>
      </c>
      <c r="H2971" s="54">
        <f>IF($B2971="","",IF(AND($D2971&gt;=Настройки!$B$5,$D2971&lt;=Настройки!$B$6),$E2971,0))</f>
        <v/>
      </c>
      <c r="I2971" s="54">
        <f>IF($B2971="","",$G2971+$H2971-$J2971)</f>
        <v/>
      </c>
      <c r="J2971" s="54">
        <f>IF($B2971="","",MAX(0,$E2971-MAX(0,SUMIFS(Тех_Движение!$G$2:$G$5111,Тех_Движение!$D$2:$D$5111,$C2971,Тех_Движение!$B$2:$B$5111,"&lt;="&amp;Настройки!$B$6)-$F2971)))</f>
        <v/>
      </c>
      <c r="K2971" s="54">
        <f>IF(OR($B2971="",K$3&lt;$D2971+Настройки!$B$7),0,MAX(0,$E2971-MAX(0,SUMIFS(Тех_Движение!$G$2:$G$5111,Тех_Движение!$D$2:$D$5111,$C2971,Тех_Движение!$B$2:$B$5111,"&lt;="&amp;K$3)-$F2971)))</f>
        <v/>
      </c>
      <c r="L2971" s="54">
        <f>IF(OR($B2971="",L$3&lt;$D2971+Настройки!$B$7),0,MAX(0,$E2971-MAX(0,SUMIFS(Тех_Движение!$G$2:$G$5111,Тех_Движение!$D$2:$D$5111,$C2971,Тех_Движение!$B$2:$B$5111,"&lt;="&amp;L$3)-$F2971)))</f>
        <v/>
      </c>
      <c r="M2971" s="54">
        <f>IF(OR($B2971="",M$3&lt;$D2971+Настройки!$B$7),0,MAX(0,$E2971-MAX(0,SUMIFS(Тех_Движение!$G$2:$G$5111,Тех_Движение!$D$2:$D$5111,$C2971,Тех_Движение!$B$2:$B$5111,"&lt;="&amp;M$3)-$F2971)))</f>
        <v/>
      </c>
      <c r="N2971" s="54">
        <f>IF(OR($B2971="",N$3&lt;$D2971+Настройки!$B$7),0,MAX(0,$E2971-MAX(0,SUMIFS(Тех_Движение!$G$2:$G$5111,Тех_Движение!$D$2:$D$5111,$C2971,Тех_Движение!$B$2:$B$5111,"&lt;="&amp;N$3)-$F2971)))</f>
        <v/>
      </c>
      <c r="O2971" s="54">
        <f>IF(OR($B2971="",O$3&lt;$D2971+Настройки!$B$7),0,MAX(0,$E2971-MAX(0,SUMIFS(Тех_Движение!$G$2:$G$5111,Тех_Движение!$D$2:$D$5111,$C2971,Тех_Движение!$B$2:$B$5111,"&lt;="&amp;O$3)-$F2971)))</f>
        <v/>
      </c>
      <c r="P2971" s="54">
        <f>IF(OR($B2971="",P$3&lt;$D2971+Настройки!$B$7),0,MAX(0,$E2971-MAX(0,SUMIFS(Тех_Движение!$G$2:$G$5111,Тех_Движение!$D$2:$D$5111,$C2971,Тех_Движение!$B$2:$B$5111,"&lt;="&amp;P$3)-$F2971)))</f>
        <v/>
      </c>
      <c r="Q2971" s="54">
        <f>IF(OR($B2971="",Q$3&lt;$D2971+Настройки!$B$7),0,MAX(0,$E2971-MAX(0,SUMIFS(Тех_Движение!$G$2:$G$5111,Тех_Движение!$D$2:$D$5111,$C2971,Тех_Движение!$B$2:$B$5111,"&lt;="&amp;Q$3)-$F2971)))</f>
        <v/>
      </c>
      <c r="R2971" s="54">
        <f>IF($B2971="","",SUM($K2971:$Q2971))</f>
        <v/>
      </c>
      <c r="S2971" s="56">
        <f>IF($B2971="","",VLOOKUP($C2971,Настройки!$A$11:$L$17,9,FALSE))</f>
        <v/>
      </c>
      <c r="T2971" s="56">
        <f>IF($B2971="","",$R2971*$S2971)</f>
        <v/>
      </c>
    </row>
    <row r="2972">
      <c r="A2972" s="20">
        <f>Тех_Движение!$A$2969</f>
        <v/>
      </c>
      <c r="B2972" s="20">
        <f>IF(Тех_Движение!$F$2969&gt;0,Тех_Движение!$I$2969,"")</f>
        <v/>
      </c>
      <c r="C2972" s="20">
        <f>IF($B2972="","",Тех_Движение!$D$2969)</f>
        <v/>
      </c>
      <c r="D2972" s="42">
        <f>IF($B2972="","",Тех_Движение!$B$2969)</f>
        <v/>
      </c>
      <c r="E2972" s="54">
        <f>IF($B2972="","",Тех_Движение!$F$2969)</f>
        <v/>
      </c>
      <c r="F2972" s="54">
        <f>IF($B2972="","",SUMIFS($E$5:$E2971,$C$5:$C2971,$C2972))</f>
        <v/>
      </c>
      <c r="G2972" s="54">
        <f>IF($B2972="","",MAX(0,$E2972-MAX(0,SUMIFS(Тех_Движение!$G$2:$G$5111,Тех_Движение!$D$2:$D$5111,$C2972,Тех_Движение!$B$2:$B$5111,"&lt;="&amp;Настройки!$B$5-1)-$F2972)))</f>
        <v/>
      </c>
      <c r="H2972" s="54">
        <f>IF($B2972="","",IF(AND($D2972&gt;=Настройки!$B$5,$D2972&lt;=Настройки!$B$6),$E2972,0))</f>
        <v/>
      </c>
      <c r="I2972" s="54">
        <f>IF($B2972="","",$G2972+$H2972-$J2972)</f>
        <v/>
      </c>
      <c r="J2972" s="54">
        <f>IF($B2972="","",MAX(0,$E2972-MAX(0,SUMIFS(Тех_Движение!$G$2:$G$5111,Тех_Движение!$D$2:$D$5111,$C2972,Тех_Движение!$B$2:$B$5111,"&lt;="&amp;Настройки!$B$6)-$F2972)))</f>
        <v/>
      </c>
      <c r="K2972" s="54">
        <f>IF(OR($B2972="",K$3&lt;$D2972+Настройки!$B$7),0,MAX(0,$E2972-MAX(0,SUMIFS(Тех_Движение!$G$2:$G$5111,Тех_Движение!$D$2:$D$5111,$C2972,Тех_Движение!$B$2:$B$5111,"&lt;="&amp;K$3)-$F2972)))</f>
        <v/>
      </c>
      <c r="L2972" s="54">
        <f>IF(OR($B2972="",L$3&lt;$D2972+Настройки!$B$7),0,MAX(0,$E2972-MAX(0,SUMIFS(Тех_Движение!$G$2:$G$5111,Тех_Движение!$D$2:$D$5111,$C2972,Тех_Движение!$B$2:$B$5111,"&lt;="&amp;L$3)-$F2972)))</f>
        <v/>
      </c>
      <c r="M2972" s="54">
        <f>IF(OR($B2972="",M$3&lt;$D2972+Настройки!$B$7),0,MAX(0,$E2972-MAX(0,SUMIFS(Тех_Движение!$G$2:$G$5111,Тех_Движение!$D$2:$D$5111,$C2972,Тех_Движение!$B$2:$B$5111,"&lt;="&amp;M$3)-$F2972)))</f>
        <v/>
      </c>
      <c r="N2972" s="54">
        <f>IF(OR($B2972="",N$3&lt;$D2972+Настройки!$B$7),0,MAX(0,$E2972-MAX(0,SUMIFS(Тех_Движение!$G$2:$G$5111,Тех_Движение!$D$2:$D$5111,$C2972,Тех_Движение!$B$2:$B$5111,"&lt;="&amp;N$3)-$F2972)))</f>
        <v/>
      </c>
      <c r="O2972" s="54">
        <f>IF(OR($B2972="",O$3&lt;$D2972+Настройки!$B$7),0,MAX(0,$E2972-MAX(0,SUMIFS(Тех_Движение!$G$2:$G$5111,Тех_Движение!$D$2:$D$5111,$C2972,Тех_Движение!$B$2:$B$5111,"&lt;="&amp;O$3)-$F2972)))</f>
        <v/>
      </c>
      <c r="P2972" s="54">
        <f>IF(OR($B2972="",P$3&lt;$D2972+Настройки!$B$7),0,MAX(0,$E2972-MAX(0,SUMIFS(Тех_Движение!$G$2:$G$5111,Тех_Движение!$D$2:$D$5111,$C2972,Тех_Движение!$B$2:$B$5111,"&lt;="&amp;P$3)-$F2972)))</f>
        <v/>
      </c>
      <c r="Q2972" s="54">
        <f>IF(OR($B2972="",Q$3&lt;$D2972+Настройки!$B$7),0,MAX(0,$E2972-MAX(0,SUMIFS(Тех_Движение!$G$2:$G$5111,Тех_Движение!$D$2:$D$5111,$C2972,Тех_Движение!$B$2:$B$5111,"&lt;="&amp;Q$3)-$F2972)))</f>
        <v/>
      </c>
      <c r="R2972" s="54">
        <f>IF($B2972="","",SUM($K2972:$Q2972))</f>
        <v/>
      </c>
      <c r="S2972" s="56">
        <f>IF($B2972="","",VLOOKUP($C2972,Настройки!$A$11:$L$17,9,FALSE))</f>
        <v/>
      </c>
      <c r="T2972" s="56">
        <f>IF($B2972="","",$R2972*$S2972)</f>
        <v/>
      </c>
    </row>
    <row r="2973">
      <c r="A2973" s="20">
        <f>Тех_Движение!$A$2970</f>
        <v/>
      </c>
      <c r="B2973" s="20">
        <f>IF(Тех_Движение!$F$2970&gt;0,Тех_Движение!$I$2970,"")</f>
        <v/>
      </c>
      <c r="C2973" s="20">
        <f>IF($B2973="","",Тех_Движение!$D$2970)</f>
        <v/>
      </c>
      <c r="D2973" s="42">
        <f>IF($B2973="","",Тех_Движение!$B$2970)</f>
        <v/>
      </c>
      <c r="E2973" s="54">
        <f>IF($B2973="","",Тех_Движение!$F$2970)</f>
        <v/>
      </c>
      <c r="F2973" s="54">
        <f>IF($B2973="","",SUMIFS($E$5:$E2972,$C$5:$C2972,$C2973))</f>
        <v/>
      </c>
      <c r="G2973" s="54">
        <f>IF($B2973="","",MAX(0,$E2973-MAX(0,SUMIFS(Тех_Движение!$G$2:$G$5111,Тех_Движение!$D$2:$D$5111,$C2973,Тех_Движение!$B$2:$B$5111,"&lt;="&amp;Настройки!$B$5-1)-$F2973)))</f>
        <v/>
      </c>
      <c r="H2973" s="54">
        <f>IF($B2973="","",IF(AND($D2973&gt;=Настройки!$B$5,$D2973&lt;=Настройки!$B$6),$E2973,0))</f>
        <v/>
      </c>
      <c r="I2973" s="54">
        <f>IF($B2973="","",$G2973+$H2973-$J2973)</f>
        <v/>
      </c>
      <c r="J2973" s="54">
        <f>IF($B2973="","",MAX(0,$E2973-MAX(0,SUMIFS(Тех_Движение!$G$2:$G$5111,Тех_Движение!$D$2:$D$5111,$C2973,Тех_Движение!$B$2:$B$5111,"&lt;="&amp;Настройки!$B$6)-$F2973)))</f>
        <v/>
      </c>
      <c r="K2973" s="54">
        <f>IF(OR($B2973="",K$3&lt;$D2973+Настройки!$B$7),0,MAX(0,$E2973-MAX(0,SUMIFS(Тех_Движение!$G$2:$G$5111,Тех_Движение!$D$2:$D$5111,$C2973,Тех_Движение!$B$2:$B$5111,"&lt;="&amp;K$3)-$F2973)))</f>
        <v/>
      </c>
      <c r="L2973" s="54">
        <f>IF(OR($B2973="",L$3&lt;$D2973+Настройки!$B$7),0,MAX(0,$E2973-MAX(0,SUMIFS(Тех_Движение!$G$2:$G$5111,Тех_Движение!$D$2:$D$5111,$C2973,Тех_Движение!$B$2:$B$5111,"&lt;="&amp;L$3)-$F2973)))</f>
        <v/>
      </c>
      <c r="M2973" s="54">
        <f>IF(OR($B2973="",M$3&lt;$D2973+Настройки!$B$7),0,MAX(0,$E2973-MAX(0,SUMIFS(Тех_Движение!$G$2:$G$5111,Тех_Движение!$D$2:$D$5111,$C2973,Тех_Движение!$B$2:$B$5111,"&lt;="&amp;M$3)-$F2973)))</f>
        <v/>
      </c>
      <c r="N2973" s="54">
        <f>IF(OR($B2973="",N$3&lt;$D2973+Настройки!$B$7),0,MAX(0,$E2973-MAX(0,SUMIFS(Тех_Движение!$G$2:$G$5111,Тех_Движение!$D$2:$D$5111,$C2973,Тех_Движение!$B$2:$B$5111,"&lt;="&amp;N$3)-$F2973)))</f>
        <v/>
      </c>
      <c r="O2973" s="54">
        <f>IF(OR($B2973="",O$3&lt;$D2973+Настройки!$B$7),0,MAX(0,$E2973-MAX(0,SUMIFS(Тех_Движение!$G$2:$G$5111,Тех_Движение!$D$2:$D$5111,$C2973,Тех_Движение!$B$2:$B$5111,"&lt;="&amp;O$3)-$F2973)))</f>
        <v/>
      </c>
      <c r="P2973" s="54">
        <f>IF(OR($B2973="",P$3&lt;$D2973+Настройки!$B$7),0,MAX(0,$E2973-MAX(0,SUMIFS(Тех_Движение!$G$2:$G$5111,Тех_Движение!$D$2:$D$5111,$C2973,Тех_Движение!$B$2:$B$5111,"&lt;="&amp;P$3)-$F2973)))</f>
        <v/>
      </c>
      <c r="Q2973" s="54">
        <f>IF(OR($B2973="",Q$3&lt;$D2973+Настройки!$B$7),0,MAX(0,$E2973-MAX(0,SUMIFS(Тех_Движение!$G$2:$G$5111,Тех_Движение!$D$2:$D$5111,$C2973,Тех_Движение!$B$2:$B$5111,"&lt;="&amp;Q$3)-$F2973)))</f>
        <v/>
      </c>
      <c r="R2973" s="54">
        <f>IF($B2973="","",SUM($K2973:$Q2973))</f>
        <v/>
      </c>
      <c r="S2973" s="56">
        <f>IF($B2973="","",VLOOKUP($C2973,Настройки!$A$11:$L$17,9,FALSE))</f>
        <v/>
      </c>
      <c r="T2973" s="56">
        <f>IF($B2973="","",$R2973*$S2973)</f>
        <v/>
      </c>
    </row>
    <row r="2974">
      <c r="A2974" s="20">
        <f>Тех_Движение!$A$2971</f>
        <v/>
      </c>
      <c r="B2974" s="20">
        <f>IF(Тех_Движение!$F$2971&gt;0,Тех_Движение!$I$2971,"")</f>
        <v/>
      </c>
      <c r="C2974" s="20">
        <f>IF($B2974="","",Тех_Движение!$D$2971)</f>
        <v/>
      </c>
      <c r="D2974" s="42">
        <f>IF($B2974="","",Тех_Движение!$B$2971)</f>
        <v/>
      </c>
      <c r="E2974" s="54">
        <f>IF($B2974="","",Тех_Движение!$F$2971)</f>
        <v/>
      </c>
      <c r="F2974" s="54">
        <f>IF($B2974="","",SUMIFS($E$5:$E2973,$C$5:$C2973,$C2974))</f>
        <v/>
      </c>
      <c r="G2974" s="54">
        <f>IF($B2974="","",MAX(0,$E2974-MAX(0,SUMIFS(Тех_Движение!$G$2:$G$5111,Тех_Движение!$D$2:$D$5111,$C2974,Тех_Движение!$B$2:$B$5111,"&lt;="&amp;Настройки!$B$5-1)-$F2974)))</f>
        <v/>
      </c>
      <c r="H2974" s="54">
        <f>IF($B2974="","",IF(AND($D2974&gt;=Настройки!$B$5,$D2974&lt;=Настройки!$B$6),$E2974,0))</f>
        <v/>
      </c>
      <c r="I2974" s="54">
        <f>IF($B2974="","",$G2974+$H2974-$J2974)</f>
        <v/>
      </c>
      <c r="J2974" s="54">
        <f>IF($B2974="","",MAX(0,$E2974-MAX(0,SUMIFS(Тех_Движение!$G$2:$G$5111,Тех_Движение!$D$2:$D$5111,$C2974,Тех_Движение!$B$2:$B$5111,"&lt;="&amp;Настройки!$B$6)-$F2974)))</f>
        <v/>
      </c>
      <c r="K2974" s="54">
        <f>IF(OR($B2974="",K$3&lt;$D2974+Настройки!$B$7),0,MAX(0,$E2974-MAX(0,SUMIFS(Тех_Движение!$G$2:$G$5111,Тех_Движение!$D$2:$D$5111,$C2974,Тех_Движение!$B$2:$B$5111,"&lt;="&amp;K$3)-$F2974)))</f>
        <v/>
      </c>
      <c r="L2974" s="54">
        <f>IF(OR($B2974="",L$3&lt;$D2974+Настройки!$B$7),0,MAX(0,$E2974-MAX(0,SUMIFS(Тех_Движение!$G$2:$G$5111,Тех_Движение!$D$2:$D$5111,$C2974,Тех_Движение!$B$2:$B$5111,"&lt;="&amp;L$3)-$F2974)))</f>
        <v/>
      </c>
      <c r="M2974" s="54">
        <f>IF(OR($B2974="",M$3&lt;$D2974+Настройки!$B$7),0,MAX(0,$E2974-MAX(0,SUMIFS(Тех_Движение!$G$2:$G$5111,Тех_Движение!$D$2:$D$5111,$C2974,Тех_Движение!$B$2:$B$5111,"&lt;="&amp;M$3)-$F2974)))</f>
        <v/>
      </c>
      <c r="N2974" s="54">
        <f>IF(OR($B2974="",N$3&lt;$D2974+Настройки!$B$7),0,MAX(0,$E2974-MAX(0,SUMIFS(Тех_Движение!$G$2:$G$5111,Тех_Движение!$D$2:$D$5111,$C2974,Тех_Движение!$B$2:$B$5111,"&lt;="&amp;N$3)-$F2974)))</f>
        <v/>
      </c>
      <c r="O2974" s="54">
        <f>IF(OR($B2974="",O$3&lt;$D2974+Настройки!$B$7),0,MAX(0,$E2974-MAX(0,SUMIFS(Тех_Движение!$G$2:$G$5111,Тех_Движение!$D$2:$D$5111,$C2974,Тех_Движение!$B$2:$B$5111,"&lt;="&amp;O$3)-$F2974)))</f>
        <v/>
      </c>
      <c r="P2974" s="54">
        <f>IF(OR($B2974="",P$3&lt;$D2974+Настройки!$B$7),0,MAX(0,$E2974-MAX(0,SUMIFS(Тех_Движение!$G$2:$G$5111,Тех_Движение!$D$2:$D$5111,$C2974,Тех_Движение!$B$2:$B$5111,"&lt;="&amp;P$3)-$F2974)))</f>
        <v/>
      </c>
      <c r="Q2974" s="54">
        <f>IF(OR($B2974="",Q$3&lt;$D2974+Настройки!$B$7),0,MAX(0,$E2974-MAX(0,SUMIFS(Тех_Движение!$G$2:$G$5111,Тех_Движение!$D$2:$D$5111,$C2974,Тех_Движение!$B$2:$B$5111,"&lt;="&amp;Q$3)-$F2974)))</f>
        <v/>
      </c>
      <c r="R2974" s="54">
        <f>IF($B2974="","",SUM($K2974:$Q2974))</f>
        <v/>
      </c>
      <c r="S2974" s="56">
        <f>IF($B2974="","",VLOOKUP($C2974,Настройки!$A$11:$L$17,9,FALSE))</f>
        <v/>
      </c>
      <c r="T2974" s="56">
        <f>IF($B2974="","",$R2974*$S2974)</f>
        <v/>
      </c>
    </row>
    <row r="2975">
      <c r="A2975" s="20">
        <f>Тех_Движение!$A$2972</f>
        <v/>
      </c>
      <c r="B2975" s="20">
        <f>IF(Тех_Движение!$F$2972&gt;0,Тех_Движение!$I$2972,"")</f>
        <v/>
      </c>
      <c r="C2975" s="20">
        <f>IF($B2975="","",Тех_Движение!$D$2972)</f>
        <v/>
      </c>
      <c r="D2975" s="42">
        <f>IF($B2975="","",Тех_Движение!$B$2972)</f>
        <v/>
      </c>
      <c r="E2975" s="54">
        <f>IF($B2975="","",Тех_Движение!$F$2972)</f>
        <v/>
      </c>
      <c r="F2975" s="54">
        <f>IF($B2975="","",SUMIFS($E$5:$E2974,$C$5:$C2974,$C2975))</f>
        <v/>
      </c>
      <c r="G2975" s="54">
        <f>IF($B2975="","",MAX(0,$E2975-MAX(0,SUMIFS(Тех_Движение!$G$2:$G$5111,Тех_Движение!$D$2:$D$5111,$C2975,Тех_Движение!$B$2:$B$5111,"&lt;="&amp;Настройки!$B$5-1)-$F2975)))</f>
        <v/>
      </c>
      <c r="H2975" s="54">
        <f>IF($B2975="","",IF(AND($D2975&gt;=Настройки!$B$5,$D2975&lt;=Настройки!$B$6),$E2975,0))</f>
        <v/>
      </c>
      <c r="I2975" s="54">
        <f>IF($B2975="","",$G2975+$H2975-$J2975)</f>
        <v/>
      </c>
      <c r="J2975" s="54">
        <f>IF($B2975="","",MAX(0,$E2975-MAX(0,SUMIFS(Тех_Движение!$G$2:$G$5111,Тех_Движение!$D$2:$D$5111,$C2975,Тех_Движение!$B$2:$B$5111,"&lt;="&amp;Настройки!$B$6)-$F2975)))</f>
        <v/>
      </c>
      <c r="K2975" s="54">
        <f>IF(OR($B2975="",K$3&lt;$D2975+Настройки!$B$7),0,MAX(0,$E2975-MAX(0,SUMIFS(Тех_Движение!$G$2:$G$5111,Тех_Движение!$D$2:$D$5111,$C2975,Тех_Движение!$B$2:$B$5111,"&lt;="&amp;K$3)-$F2975)))</f>
        <v/>
      </c>
      <c r="L2975" s="54">
        <f>IF(OR($B2975="",L$3&lt;$D2975+Настройки!$B$7),0,MAX(0,$E2975-MAX(0,SUMIFS(Тех_Движение!$G$2:$G$5111,Тех_Движение!$D$2:$D$5111,$C2975,Тех_Движение!$B$2:$B$5111,"&lt;="&amp;L$3)-$F2975)))</f>
        <v/>
      </c>
      <c r="M2975" s="54">
        <f>IF(OR($B2975="",M$3&lt;$D2975+Настройки!$B$7),0,MAX(0,$E2975-MAX(0,SUMIFS(Тех_Движение!$G$2:$G$5111,Тех_Движение!$D$2:$D$5111,$C2975,Тех_Движение!$B$2:$B$5111,"&lt;="&amp;M$3)-$F2975)))</f>
        <v/>
      </c>
      <c r="N2975" s="54">
        <f>IF(OR($B2975="",N$3&lt;$D2975+Настройки!$B$7),0,MAX(0,$E2975-MAX(0,SUMIFS(Тех_Движение!$G$2:$G$5111,Тех_Движение!$D$2:$D$5111,$C2975,Тех_Движение!$B$2:$B$5111,"&lt;="&amp;N$3)-$F2975)))</f>
        <v/>
      </c>
      <c r="O2975" s="54">
        <f>IF(OR($B2975="",O$3&lt;$D2975+Настройки!$B$7),0,MAX(0,$E2975-MAX(0,SUMIFS(Тех_Движение!$G$2:$G$5111,Тех_Движение!$D$2:$D$5111,$C2975,Тех_Движение!$B$2:$B$5111,"&lt;="&amp;O$3)-$F2975)))</f>
        <v/>
      </c>
      <c r="P2975" s="54">
        <f>IF(OR($B2975="",P$3&lt;$D2975+Настройки!$B$7),0,MAX(0,$E2975-MAX(0,SUMIFS(Тех_Движение!$G$2:$G$5111,Тех_Движение!$D$2:$D$5111,$C2975,Тех_Движение!$B$2:$B$5111,"&lt;="&amp;P$3)-$F2975)))</f>
        <v/>
      </c>
      <c r="Q2975" s="54">
        <f>IF(OR($B2975="",Q$3&lt;$D2975+Настройки!$B$7),0,MAX(0,$E2975-MAX(0,SUMIFS(Тех_Движение!$G$2:$G$5111,Тех_Движение!$D$2:$D$5111,$C2975,Тех_Движение!$B$2:$B$5111,"&lt;="&amp;Q$3)-$F2975)))</f>
        <v/>
      </c>
      <c r="R2975" s="54">
        <f>IF($B2975="","",SUM($K2975:$Q2975))</f>
        <v/>
      </c>
      <c r="S2975" s="56">
        <f>IF($B2975="","",VLOOKUP($C2975,Настройки!$A$11:$L$17,9,FALSE))</f>
        <v/>
      </c>
      <c r="T2975" s="56">
        <f>IF($B2975="","",$R2975*$S2975)</f>
        <v/>
      </c>
    </row>
    <row r="2976">
      <c r="A2976" s="20">
        <f>Тех_Движение!$A$2973</f>
        <v/>
      </c>
      <c r="B2976" s="20">
        <f>IF(Тех_Движение!$F$2973&gt;0,Тех_Движение!$I$2973,"")</f>
        <v/>
      </c>
      <c r="C2976" s="20">
        <f>IF($B2976="","",Тех_Движение!$D$2973)</f>
        <v/>
      </c>
      <c r="D2976" s="42">
        <f>IF($B2976="","",Тех_Движение!$B$2973)</f>
        <v/>
      </c>
      <c r="E2976" s="54">
        <f>IF($B2976="","",Тех_Движение!$F$2973)</f>
        <v/>
      </c>
      <c r="F2976" s="54">
        <f>IF($B2976="","",SUMIFS($E$5:$E2975,$C$5:$C2975,$C2976))</f>
        <v/>
      </c>
      <c r="G2976" s="54">
        <f>IF($B2976="","",MAX(0,$E2976-MAX(0,SUMIFS(Тех_Движение!$G$2:$G$5111,Тех_Движение!$D$2:$D$5111,$C2976,Тех_Движение!$B$2:$B$5111,"&lt;="&amp;Настройки!$B$5-1)-$F2976)))</f>
        <v/>
      </c>
      <c r="H2976" s="54">
        <f>IF($B2976="","",IF(AND($D2976&gt;=Настройки!$B$5,$D2976&lt;=Настройки!$B$6),$E2976,0))</f>
        <v/>
      </c>
      <c r="I2976" s="54">
        <f>IF($B2976="","",$G2976+$H2976-$J2976)</f>
        <v/>
      </c>
      <c r="J2976" s="54">
        <f>IF($B2976="","",MAX(0,$E2976-MAX(0,SUMIFS(Тех_Движение!$G$2:$G$5111,Тех_Движение!$D$2:$D$5111,$C2976,Тех_Движение!$B$2:$B$5111,"&lt;="&amp;Настройки!$B$6)-$F2976)))</f>
        <v/>
      </c>
      <c r="K2976" s="54">
        <f>IF(OR($B2976="",K$3&lt;$D2976+Настройки!$B$7),0,MAX(0,$E2976-MAX(0,SUMIFS(Тех_Движение!$G$2:$G$5111,Тех_Движение!$D$2:$D$5111,$C2976,Тех_Движение!$B$2:$B$5111,"&lt;="&amp;K$3)-$F2976)))</f>
        <v/>
      </c>
      <c r="L2976" s="54">
        <f>IF(OR($B2976="",L$3&lt;$D2976+Настройки!$B$7),0,MAX(0,$E2976-MAX(0,SUMIFS(Тех_Движение!$G$2:$G$5111,Тех_Движение!$D$2:$D$5111,$C2976,Тех_Движение!$B$2:$B$5111,"&lt;="&amp;L$3)-$F2976)))</f>
        <v/>
      </c>
      <c r="M2976" s="54">
        <f>IF(OR($B2976="",M$3&lt;$D2976+Настройки!$B$7),0,MAX(0,$E2976-MAX(0,SUMIFS(Тех_Движение!$G$2:$G$5111,Тех_Движение!$D$2:$D$5111,$C2976,Тех_Движение!$B$2:$B$5111,"&lt;="&amp;M$3)-$F2976)))</f>
        <v/>
      </c>
      <c r="N2976" s="54">
        <f>IF(OR($B2976="",N$3&lt;$D2976+Настройки!$B$7),0,MAX(0,$E2976-MAX(0,SUMIFS(Тех_Движение!$G$2:$G$5111,Тех_Движение!$D$2:$D$5111,$C2976,Тех_Движение!$B$2:$B$5111,"&lt;="&amp;N$3)-$F2976)))</f>
        <v/>
      </c>
      <c r="O2976" s="54">
        <f>IF(OR($B2976="",O$3&lt;$D2976+Настройки!$B$7),0,MAX(0,$E2976-MAX(0,SUMIFS(Тех_Движение!$G$2:$G$5111,Тех_Движение!$D$2:$D$5111,$C2976,Тех_Движение!$B$2:$B$5111,"&lt;="&amp;O$3)-$F2976)))</f>
        <v/>
      </c>
      <c r="P2976" s="54">
        <f>IF(OR($B2976="",P$3&lt;$D2976+Настройки!$B$7),0,MAX(0,$E2976-MAX(0,SUMIFS(Тех_Движение!$G$2:$G$5111,Тех_Движение!$D$2:$D$5111,$C2976,Тех_Движение!$B$2:$B$5111,"&lt;="&amp;P$3)-$F2976)))</f>
        <v/>
      </c>
      <c r="Q2976" s="54">
        <f>IF(OR($B2976="",Q$3&lt;$D2976+Настройки!$B$7),0,MAX(0,$E2976-MAX(0,SUMIFS(Тех_Движение!$G$2:$G$5111,Тех_Движение!$D$2:$D$5111,$C2976,Тех_Движение!$B$2:$B$5111,"&lt;="&amp;Q$3)-$F2976)))</f>
        <v/>
      </c>
      <c r="R2976" s="54">
        <f>IF($B2976="","",SUM($K2976:$Q2976))</f>
        <v/>
      </c>
      <c r="S2976" s="56">
        <f>IF($B2976="","",VLOOKUP($C2976,Настройки!$A$11:$L$17,9,FALSE))</f>
        <v/>
      </c>
      <c r="T2976" s="56">
        <f>IF($B2976="","",$R2976*$S2976)</f>
        <v/>
      </c>
    </row>
    <row r="2977">
      <c r="A2977" s="20">
        <f>Тех_Движение!$A$2974</f>
        <v/>
      </c>
      <c r="B2977" s="20">
        <f>IF(Тех_Движение!$F$2974&gt;0,Тех_Движение!$I$2974,"")</f>
        <v/>
      </c>
      <c r="C2977" s="20">
        <f>IF($B2977="","",Тех_Движение!$D$2974)</f>
        <v/>
      </c>
      <c r="D2977" s="42">
        <f>IF($B2977="","",Тех_Движение!$B$2974)</f>
        <v/>
      </c>
      <c r="E2977" s="54">
        <f>IF($B2977="","",Тех_Движение!$F$2974)</f>
        <v/>
      </c>
      <c r="F2977" s="54">
        <f>IF($B2977="","",SUMIFS($E$5:$E2976,$C$5:$C2976,$C2977))</f>
        <v/>
      </c>
      <c r="G2977" s="54">
        <f>IF($B2977="","",MAX(0,$E2977-MAX(0,SUMIFS(Тех_Движение!$G$2:$G$5111,Тех_Движение!$D$2:$D$5111,$C2977,Тех_Движение!$B$2:$B$5111,"&lt;="&amp;Настройки!$B$5-1)-$F2977)))</f>
        <v/>
      </c>
      <c r="H2977" s="54">
        <f>IF($B2977="","",IF(AND($D2977&gt;=Настройки!$B$5,$D2977&lt;=Настройки!$B$6),$E2977,0))</f>
        <v/>
      </c>
      <c r="I2977" s="54">
        <f>IF($B2977="","",$G2977+$H2977-$J2977)</f>
        <v/>
      </c>
      <c r="J2977" s="54">
        <f>IF($B2977="","",MAX(0,$E2977-MAX(0,SUMIFS(Тех_Движение!$G$2:$G$5111,Тех_Движение!$D$2:$D$5111,$C2977,Тех_Движение!$B$2:$B$5111,"&lt;="&amp;Настройки!$B$6)-$F2977)))</f>
        <v/>
      </c>
      <c r="K2977" s="54">
        <f>IF(OR($B2977="",K$3&lt;$D2977+Настройки!$B$7),0,MAX(0,$E2977-MAX(0,SUMIFS(Тех_Движение!$G$2:$G$5111,Тех_Движение!$D$2:$D$5111,$C2977,Тех_Движение!$B$2:$B$5111,"&lt;="&amp;K$3)-$F2977)))</f>
        <v/>
      </c>
      <c r="L2977" s="54">
        <f>IF(OR($B2977="",L$3&lt;$D2977+Настройки!$B$7),0,MAX(0,$E2977-MAX(0,SUMIFS(Тех_Движение!$G$2:$G$5111,Тех_Движение!$D$2:$D$5111,$C2977,Тех_Движение!$B$2:$B$5111,"&lt;="&amp;L$3)-$F2977)))</f>
        <v/>
      </c>
      <c r="M2977" s="54">
        <f>IF(OR($B2977="",M$3&lt;$D2977+Настройки!$B$7),0,MAX(0,$E2977-MAX(0,SUMIFS(Тех_Движение!$G$2:$G$5111,Тех_Движение!$D$2:$D$5111,$C2977,Тех_Движение!$B$2:$B$5111,"&lt;="&amp;M$3)-$F2977)))</f>
        <v/>
      </c>
      <c r="N2977" s="54">
        <f>IF(OR($B2977="",N$3&lt;$D2977+Настройки!$B$7),0,MAX(0,$E2977-MAX(0,SUMIFS(Тех_Движение!$G$2:$G$5111,Тех_Движение!$D$2:$D$5111,$C2977,Тех_Движение!$B$2:$B$5111,"&lt;="&amp;N$3)-$F2977)))</f>
        <v/>
      </c>
      <c r="O2977" s="54">
        <f>IF(OR($B2977="",O$3&lt;$D2977+Настройки!$B$7),0,MAX(0,$E2977-MAX(0,SUMIFS(Тех_Движение!$G$2:$G$5111,Тех_Движение!$D$2:$D$5111,$C2977,Тех_Движение!$B$2:$B$5111,"&lt;="&amp;O$3)-$F2977)))</f>
        <v/>
      </c>
      <c r="P2977" s="54">
        <f>IF(OR($B2977="",P$3&lt;$D2977+Настройки!$B$7),0,MAX(0,$E2977-MAX(0,SUMIFS(Тех_Движение!$G$2:$G$5111,Тех_Движение!$D$2:$D$5111,$C2977,Тех_Движение!$B$2:$B$5111,"&lt;="&amp;P$3)-$F2977)))</f>
        <v/>
      </c>
      <c r="Q2977" s="54">
        <f>IF(OR($B2977="",Q$3&lt;$D2977+Настройки!$B$7),0,MAX(0,$E2977-MAX(0,SUMIFS(Тех_Движение!$G$2:$G$5111,Тех_Движение!$D$2:$D$5111,$C2977,Тех_Движение!$B$2:$B$5111,"&lt;="&amp;Q$3)-$F2977)))</f>
        <v/>
      </c>
      <c r="R2977" s="54">
        <f>IF($B2977="","",SUM($K2977:$Q2977))</f>
        <v/>
      </c>
      <c r="S2977" s="56">
        <f>IF($B2977="","",VLOOKUP($C2977,Настройки!$A$11:$L$17,9,FALSE))</f>
        <v/>
      </c>
      <c r="T2977" s="56">
        <f>IF($B2977="","",$R2977*$S2977)</f>
        <v/>
      </c>
    </row>
    <row r="2978">
      <c r="A2978" s="20">
        <f>Тех_Движение!$A$2975</f>
        <v/>
      </c>
      <c r="B2978" s="20">
        <f>IF(Тех_Движение!$F$2975&gt;0,Тех_Движение!$I$2975,"")</f>
        <v/>
      </c>
      <c r="C2978" s="20">
        <f>IF($B2978="","",Тех_Движение!$D$2975)</f>
        <v/>
      </c>
      <c r="D2978" s="42">
        <f>IF($B2978="","",Тех_Движение!$B$2975)</f>
        <v/>
      </c>
      <c r="E2978" s="54">
        <f>IF($B2978="","",Тех_Движение!$F$2975)</f>
        <v/>
      </c>
      <c r="F2978" s="54">
        <f>IF($B2978="","",SUMIFS($E$5:$E2977,$C$5:$C2977,$C2978))</f>
        <v/>
      </c>
      <c r="G2978" s="54">
        <f>IF($B2978="","",MAX(0,$E2978-MAX(0,SUMIFS(Тех_Движение!$G$2:$G$5111,Тех_Движение!$D$2:$D$5111,$C2978,Тех_Движение!$B$2:$B$5111,"&lt;="&amp;Настройки!$B$5-1)-$F2978)))</f>
        <v/>
      </c>
      <c r="H2978" s="54">
        <f>IF($B2978="","",IF(AND($D2978&gt;=Настройки!$B$5,$D2978&lt;=Настройки!$B$6),$E2978,0))</f>
        <v/>
      </c>
      <c r="I2978" s="54">
        <f>IF($B2978="","",$G2978+$H2978-$J2978)</f>
        <v/>
      </c>
      <c r="J2978" s="54">
        <f>IF($B2978="","",MAX(0,$E2978-MAX(0,SUMIFS(Тех_Движение!$G$2:$G$5111,Тех_Движение!$D$2:$D$5111,$C2978,Тех_Движение!$B$2:$B$5111,"&lt;="&amp;Настройки!$B$6)-$F2978)))</f>
        <v/>
      </c>
      <c r="K2978" s="54">
        <f>IF(OR($B2978="",K$3&lt;$D2978+Настройки!$B$7),0,MAX(0,$E2978-MAX(0,SUMIFS(Тех_Движение!$G$2:$G$5111,Тех_Движение!$D$2:$D$5111,$C2978,Тех_Движение!$B$2:$B$5111,"&lt;="&amp;K$3)-$F2978)))</f>
        <v/>
      </c>
      <c r="L2978" s="54">
        <f>IF(OR($B2978="",L$3&lt;$D2978+Настройки!$B$7),0,MAX(0,$E2978-MAX(0,SUMIFS(Тех_Движение!$G$2:$G$5111,Тех_Движение!$D$2:$D$5111,$C2978,Тех_Движение!$B$2:$B$5111,"&lt;="&amp;L$3)-$F2978)))</f>
        <v/>
      </c>
      <c r="M2978" s="54">
        <f>IF(OR($B2978="",M$3&lt;$D2978+Настройки!$B$7),0,MAX(0,$E2978-MAX(0,SUMIFS(Тех_Движение!$G$2:$G$5111,Тех_Движение!$D$2:$D$5111,$C2978,Тех_Движение!$B$2:$B$5111,"&lt;="&amp;M$3)-$F2978)))</f>
        <v/>
      </c>
      <c r="N2978" s="54">
        <f>IF(OR($B2978="",N$3&lt;$D2978+Настройки!$B$7),0,MAX(0,$E2978-MAX(0,SUMIFS(Тех_Движение!$G$2:$G$5111,Тех_Движение!$D$2:$D$5111,$C2978,Тех_Движение!$B$2:$B$5111,"&lt;="&amp;N$3)-$F2978)))</f>
        <v/>
      </c>
      <c r="O2978" s="54">
        <f>IF(OR($B2978="",O$3&lt;$D2978+Настройки!$B$7),0,MAX(0,$E2978-MAX(0,SUMIFS(Тех_Движение!$G$2:$G$5111,Тех_Движение!$D$2:$D$5111,$C2978,Тех_Движение!$B$2:$B$5111,"&lt;="&amp;O$3)-$F2978)))</f>
        <v/>
      </c>
      <c r="P2978" s="54">
        <f>IF(OR($B2978="",P$3&lt;$D2978+Настройки!$B$7),0,MAX(0,$E2978-MAX(0,SUMIFS(Тех_Движение!$G$2:$G$5111,Тех_Движение!$D$2:$D$5111,$C2978,Тех_Движение!$B$2:$B$5111,"&lt;="&amp;P$3)-$F2978)))</f>
        <v/>
      </c>
      <c r="Q2978" s="54">
        <f>IF(OR($B2978="",Q$3&lt;$D2978+Настройки!$B$7),0,MAX(0,$E2978-MAX(0,SUMIFS(Тех_Движение!$G$2:$G$5111,Тех_Движение!$D$2:$D$5111,$C2978,Тех_Движение!$B$2:$B$5111,"&lt;="&amp;Q$3)-$F2978)))</f>
        <v/>
      </c>
      <c r="R2978" s="54">
        <f>IF($B2978="","",SUM($K2978:$Q2978))</f>
        <v/>
      </c>
      <c r="S2978" s="56">
        <f>IF($B2978="","",VLOOKUP($C2978,Настройки!$A$11:$L$17,9,FALSE))</f>
        <v/>
      </c>
      <c r="T2978" s="56">
        <f>IF($B2978="","",$R2978*$S2978)</f>
        <v/>
      </c>
    </row>
    <row r="2979">
      <c r="A2979" s="20">
        <f>Тех_Движение!$A$2976</f>
        <v/>
      </c>
      <c r="B2979" s="20">
        <f>IF(Тех_Движение!$F$2976&gt;0,Тех_Движение!$I$2976,"")</f>
        <v/>
      </c>
      <c r="C2979" s="20">
        <f>IF($B2979="","",Тех_Движение!$D$2976)</f>
        <v/>
      </c>
      <c r="D2979" s="42">
        <f>IF($B2979="","",Тех_Движение!$B$2976)</f>
        <v/>
      </c>
      <c r="E2979" s="54">
        <f>IF($B2979="","",Тех_Движение!$F$2976)</f>
        <v/>
      </c>
      <c r="F2979" s="54">
        <f>IF($B2979="","",SUMIFS($E$5:$E2978,$C$5:$C2978,$C2979))</f>
        <v/>
      </c>
      <c r="G2979" s="54">
        <f>IF($B2979="","",MAX(0,$E2979-MAX(0,SUMIFS(Тех_Движение!$G$2:$G$5111,Тех_Движение!$D$2:$D$5111,$C2979,Тех_Движение!$B$2:$B$5111,"&lt;="&amp;Настройки!$B$5-1)-$F2979)))</f>
        <v/>
      </c>
      <c r="H2979" s="54">
        <f>IF($B2979="","",IF(AND($D2979&gt;=Настройки!$B$5,$D2979&lt;=Настройки!$B$6),$E2979,0))</f>
        <v/>
      </c>
      <c r="I2979" s="54">
        <f>IF($B2979="","",$G2979+$H2979-$J2979)</f>
        <v/>
      </c>
      <c r="J2979" s="54">
        <f>IF($B2979="","",MAX(0,$E2979-MAX(0,SUMIFS(Тех_Движение!$G$2:$G$5111,Тех_Движение!$D$2:$D$5111,$C2979,Тех_Движение!$B$2:$B$5111,"&lt;="&amp;Настройки!$B$6)-$F2979)))</f>
        <v/>
      </c>
      <c r="K2979" s="54">
        <f>IF(OR($B2979="",K$3&lt;$D2979+Настройки!$B$7),0,MAX(0,$E2979-MAX(0,SUMIFS(Тех_Движение!$G$2:$G$5111,Тех_Движение!$D$2:$D$5111,$C2979,Тех_Движение!$B$2:$B$5111,"&lt;="&amp;K$3)-$F2979)))</f>
        <v/>
      </c>
      <c r="L2979" s="54">
        <f>IF(OR($B2979="",L$3&lt;$D2979+Настройки!$B$7),0,MAX(0,$E2979-MAX(0,SUMIFS(Тех_Движение!$G$2:$G$5111,Тех_Движение!$D$2:$D$5111,$C2979,Тех_Движение!$B$2:$B$5111,"&lt;="&amp;L$3)-$F2979)))</f>
        <v/>
      </c>
      <c r="M2979" s="54">
        <f>IF(OR($B2979="",M$3&lt;$D2979+Настройки!$B$7),0,MAX(0,$E2979-MAX(0,SUMIFS(Тех_Движение!$G$2:$G$5111,Тех_Движение!$D$2:$D$5111,$C2979,Тех_Движение!$B$2:$B$5111,"&lt;="&amp;M$3)-$F2979)))</f>
        <v/>
      </c>
      <c r="N2979" s="54">
        <f>IF(OR($B2979="",N$3&lt;$D2979+Настройки!$B$7),0,MAX(0,$E2979-MAX(0,SUMIFS(Тех_Движение!$G$2:$G$5111,Тех_Движение!$D$2:$D$5111,$C2979,Тех_Движение!$B$2:$B$5111,"&lt;="&amp;N$3)-$F2979)))</f>
        <v/>
      </c>
      <c r="O2979" s="54">
        <f>IF(OR($B2979="",O$3&lt;$D2979+Настройки!$B$7),0,MAX(0,$E2979-MAX(0,SUMIFS(Тех_Движение!$G$2:$G$5111,Тех_Движение!$D$2:$D$5111,$C2979,Тех_Движение!$B$2:$B$5111,"&lt;="&amp;O$3)-$F2979)))</f>
        <v/>
      </c>
      <c r="P2979" s="54">
        <f>IF(OR($B2979="",P$3&lt;$D2979+Настройки!$B$7),0,MAX(0,$E2979-MAX(0,SUMIFS(Тех_Движение!$G$2:$G$5111,Тех_Движение!$D$2:$D$5111,$C2979,Тех_Движение!$B$2:$B$5111,"&lt;="&amp;P$3)-$F2979)))</f>
        <v/>
      </c>
      <c r="Q2979" s="54">
        <f>IF(OR($B2979="",Q$3&lt;$D2979+Настройки!$B$7),0,MAX(0,$E2979-MAX(0,SUMIFS(Тех_Движение!$G$2:$G$5111,Тех_Движение!$D$2:$D$5111,$C2979,Тех_Движение!$B$2:$B$5111,"&lt;="&amp;Q$3)-$F2979)))</f>
        <v/>
      </c>
      <c r="R2979" s="54">
        <f>IF($B2979="","",SUM($K2979:$Q2979))</f>
        <v/>
      </c>
      <c r="S2979" s="56">
        <f>IF($B2979="","",VLOOKUP($C2979,Настройки!$A$11:$L$17,9,FALSE))</f>
        <v/>
      </c>
      <c r="T2979" s="56">
        <f>IF($B2979="","",$R2979*$S2979)</f>
        <v/>
      </c>
    </row>
    <row r="2980">
      <c r="A2980" s="20">
        <f>Тех_Движение!$A$2977</f>
        <v/>
      </c>
      <c r="B2980" s="20">
        <f>IF(Тех_Движение!$F$2977&gt;0,Тех_Движение!$I$2977,"")</f>
        <v/>
      </c>
      <c r="C2980" s="20">
        <f>IF($B2980="","",Тех_Движение!$D$2977)</f>
        <v/>
      </c>
      <c r="D2980" s="42">
        <f>IF($B2980="","",Тех_Движение!$B$2977)</f>
        <v/>
      </c>
      <c r="E2980" s="54">
        <f>IF($B2980="","",Тех_Движение!$F$2977)</f>
        <v/>
      </c>
      <c r="F2980" s="54">
        <f>IF($B2980="","",SUMIFS($E$5:$E2979,$C$5:$C2979,$C2980))</f>
        <v/>
      </c>
      <c r="G2980" s="54">
        <f>IF($B2980="","",MAX(0,$E2980-MAX(0,SUMIFS(Тех_Движение!$G$2:$G$5111,Тех_Движение!$D$2:$D$5111,$C2980,Тех_Движение!$B$2:$B$5111,"&lt;="&amp;Настройки!$B$5-1)-$F2980)))</f>
        <v/>
      </c>
      <c r="H2980" s="54">
        <f>IF($B2980="","",IF(AND($D2980&gt;=Настройки!$B$5,$D2980&lt;=Настройки!$B$6),$E2980,0))</f>
        <v/>
      </c>
      <c r="I2980" s="54">
        <f>IF($B2980="","",$G2980+$H2980-$J2980)</f>
        <v/>
      </c>
      <c r="J2980" s="54">
        <f>IF($B2980="","",MAX(0,$E2980-MAX(0,SUMIFS(Тех_Движение!$G$2:$G$5111,Тех_Движение!$D$2:$D$5111,$C2980,Тех_Движение!$B$2:$B$5111,"&lt;="&amp;Настройки!$B$6)-$F2980)))</f>
        <v/>
      </c>
      <c r="K2980" s="54">
        <f>IF(OR($B2980="",K$3&lt;$D2980+Настройки!$B$7),0,MAX(0,$E2980-MAX(0,SUMIFS(Тех_Движение!$G$2:$G$5111,Тех_Движение!$D$2:$D$5111,$C2980,Тех_Движение!$B$2:$B$5111,"&lt;="&amp;K$3)-$F2980)))</f>
        <v/>
      </c>
      <c r="L2980" s="54">
        <f>IF(OR($B2980="",L$3&lt;$D2980+Настройки!$B$7),0,MAX(0,$E2980-MAX(0,SUMIFS(Тех_Движение!$G$2:$G$5111,Тех_Движение!$D$2:$D$5111,$C2980,Тех_Движение!$B$2:$B$5111,"&lt;="&amp;L$3)-$F2980)))</f>
        <v/>
      </c>
      <c r="M2980" s="54">
        <f>IF(OR($B2980="",M$3&lt;$D2980+Настройки!$B$7),0,MAX(0,$E2980-MAX(0,SUMIFS(Тех_Движение!$G$2:$G$5111,Тех_Движение!$D$2:$D$5111,$C2980,Тех_Движение!$B$2:$B$5111,"&lt;="&amp;M$3)-$F2980)))</f>
        <v/>
      </c>
      <c r="N2980" s="54">
        <f>IF(OR($B2980="",N$3&lt;$D2980+Настройки!$B$7),0,MAX(0,$E2980-MAX(0,SUMIFS(Тех_Движение!$G$2:$G$5111,Тех_Движение!$D$2:$D$5111,$C2980,Тех_Движение!$B$2:$B$5111,"&lt;="&amp;N$3)-$F2980)))</f>
        <v/>
      </c>
      <c r="O2980" s="54">
        <f>IF(OR($B2980="",O$3&lt;$D2980+Настройки!$B$7),0,MAX(0,$E2980-MAX(0,SUMIFS(Тех_Движение!$G$2:$G$5111,Тех_Движение!$D$2:$D$5111,$C2980,Тех_Движение!$B$2:$B$5111,"&lt;="&amp;O$3)-$F2980)))</f>
        <v/>
      </c>
      <c r="P2980" s="54">
        <f>IF(OR($B2980="",P$3&lt;$D2980+Настройки!$B$7),0,MAX(0,$E2980-MAX(0,SUMIFS(Тех_Движение!$G$2:$G$5111,Тех_Движение!$D$2:$D$5111,$C2980,Тех_Движение!$B$2:$B$5111,"&lt;="&amp;P$3)-$F2980)))</f>
        <v/>
      </c>
      <c r="Q2980" s="54">
        <f>IF(OR($B2980="",Q$3&lt;$D2980+Настройки!$B$7),0,MAX(0,$E2980-MAX(0,SUMIFS(Тех_Движение!$G$2:$G$5111,Тех_Движение!$D$2:$D$5111,$C2980,Тех_Движение!$B$2:$B$5111,"&lt;="&amp;Q$3)-$F2980)))</f>
        <v/>
      </c>
      <c r="R2980" s="54">
        <f>IF($B2980="","",SUM($K2980:$Q2980))</f>
        <v/>
      </c>
      <c r="S2980" s="56">
        <f>IF($B2980="","",VLOOKUP($C2980,Настройки!$A$11:$L$17,9,FALSE))</f>
        <v/>
      </c>
      <c r="T2980" s="56">
        <f>IF($B2980="","",$R2980*$S2980)</f>
        <v/>
      </c>
    </row>
    <row r="2981">
      <c r="A2981" s="20">
        <f>Тех_Движение!$A$2978</f>
        <v/>
      </c>
      <c r="B2981" s="20">
        <f>IF(Тех_Движение!$F$2978&gt;0,Тех_Движение!$I$2978,"")</f>
        <v/>
      </c>
      <c r="C2981" s="20">
        <f>IF($B2981="","",Тех_Движение!$D$2978)</f>
        <v/>
      </c>
      <c r="D2981" s="42">
        <f>IF($B2981="","",Тех_Движение!$B$2978)</f>
        <v/>
      </c>
      <c r="E2981" s="54">
        <f>IF($B2981="","",Тех_Движение!$F$2978)</f>
        <v/>
      </c>
      <c r="F2981" s="54">
        <f>IF($B2981="","",SUMIFS($E$5:$E2980,$C$5:$C2980,$C2981))</f>
        <v/>
      </c>
      <c r="G2981" s="54">
        <f>IF($B2981="","",MAX(0,$E2981-MAX(0,SUMIFS(Тех_Движение!$G$2:$G$5111,Тех_Движение!$D$2:$D$5111,$C2981,Тех_Движение!$B$2:$B$5111,"&lt;="&amp;Настройки!$B$5-1)-$F2981)))</f>
        <v/>
      </c>
      <c r="H2981" s="54">
        <f>IF($B2981="","",IF(AND($D2981&gt;=Настройки!$B$5,$D2981&lt;=Настройки!$B$6),$E2981,0))</f>
        <v/>
      </c>
      <c r="I2981" s="54">
        <f>IF($B2981="","",$G2981+$H2981-$J2981)</f>
        <v/>
      </c>
      <c r="J2981" s="54">
        <f>IF($B2981="","",MAX(0,$E2981-MAX(0,SUMIFS(Тех_Движение!$G$2:$G$5111,Тех_Движение!$D$2:$D$5111,$C2981,Тех_Движение!$B$2:$B$5111,"&lt;="&amp;Настройки!$B$6)-$F2981)))</f>
        <v/>
      </c>
      <c r="K2981" s="54">
        <f>IF(OR($B2981="",K$3&lt;$D2981+Настройки!$B$7),0,MAX(0,$E2981-MAX(0,SUMIFS(Тех_Движение!$G$2:$G$5111,Тех_Движение!$D$2:$D$5111,$C2981,Тех_Движение!$B$2:$B$5111,"&lt;="&amp;K$3)-$F2981)))</f>
        <v/>
      </c>
      <c r="L2981" s="54">
        <f>IF(OR($B2981="",L$3&lt;$D2981+Настройки!$B$7),0,MAX(0,$E2981-MAX(0,SUMIFS(Тех_Движение!$G$2:$G$5111,Тех_Движение!$D$2:$D$5111,$C2981,Тех_Движение!$B$2:$B$5111,"&lt;="&amp;L$3)-$F2981)))</f>
        <v/>
      </c>
      <c r="M2981" s="54">
        <f>IF(OR($B2981="",M$3&lt;$D2981+Настройки!$B$7),0,MAX(0,$E2981-MAX(0,SUMIFS(Тех_Движение!$G$2:$G$5111,Тех_Движение!$D$2:$D$5111,$C2981,Тех_Движение!$B$2:$B$5111,"&lt;="&amp;M$3)-$F2981)))</f>
        <v/>
      </c>
      <c r="N2981" s="54">
        <f>IF(OR($B2981="",N$3&lt;$D2981+Настройки!$B$7),0,MAX(0,$E2981-MAX(0,SUMIFS(Тех_Движение!$G$2:$G$5111,Тех_Движение!$D$2:$D$5111,$C2981,Тех_Движение!$B$2:$B$5111,"&lt;="&amp;N$3)-$F2981)))</f>
        <v/>
      </c>
      <c r="O2981" s="54">
        <f>IF(OR($B2981="",O$3&lt;$D2981+Настройки!$B$7),0,MAX(0,$E2981-MAX(0,SUMIFS(Тех_Движение!$G$2:$G$5111,Тех_Движение!$D$2:$D$5111,$C2981,Тех_Движение!$B$2:$B$5111,"&lt;="&amp;O$3)-$F2981)))</f>
        <v/>
      </c>
      <c r="P2981" s="54">
        <f>IF(OR($B2981="",P$3&lt;$D2981+Настройки!$B$7),0,MAX(0,$E2981-MAX(0,SUMIFS(Тех_Движение!$G$2:$G$5111,Тех_Движение!$D$2:$D$5111,$C2981,Тех_Движение!$B$2:$B$5111,"&lt;="&amp;P$3)-$F2981)))</f>
        <v/>
      </c>
      <c r="Q2981" s="54">
        <f>IF(OR($B2981="",Q$3&lt;$D2981+Настройки!$B$7),0,MAX(0,$E2981-MAX(0,SUMIFS(Тех_Движение!$G$2:$G$5111,Тех_Движение!$D$2:$D$5111,$C2981,Тех_Движение!$B$2:$B$5111,"&lt;="&amp;Q$3)-$F2981)))</f>
        <v/>
      </c>
      <c r="R2981" s="54">
        <f>IF($B2981="","",SUM($K2981:$Q2981))</f>
        <v/>
      </c>
      <c r="S2981" s="56">
        <f>IF($B2981="","",VLOOKUP($C2981,Настройки!$A$11:$L$17,9,FALSE))</f>
        <v/>
      </c>
      <c r="T2981" s="56">
        <f>IF($B2981="","",$R2981*$S2981)</f>
        <v/>
      </c>
    </row>
    <row r="2982">
      <c r="A2982" s="20">
        <f>Тех_Движение!$A$2979</f>
        <v/>
      </c>
      <c r="B2982" s="20">
        <f>IF(Тех_Движение!$F$2979&gt;0,Тех_Движение!$I$2979,"")</f>
        <v/>
      </c>
      <c r="C2982" s="20">
        <f>IF($B2982="","",Тех_Движение!$D$2979)</f>
        <v/>
      </c>
      <c r="D2982" s="42">
        <f>IF($B2982="","",Тех_Движение!$B$2979)</f>
        <v/>
      </c>
      <c r="E2982" s="54">
        <f>IF($B2982="","",Тех_Движение!$F$2979)</f>
        <v/>
      </c>
      <c r="F2982" s="54">
        <f>IF($B2982="","",SUMIFS($E$5:$E2981,$C$5:$C2981,$C2982))</f>
        <v/>
      </c>
      <c r="G2982" s="54">
        <f>IF($B2982="","",MAX(0,$E2982-MAX(0,SUMIFS(Тех_Движение!$G$2:$G$5111,Тех_Движение!$D$2:$D$5111,$C2982,Тех_Движение!$B$2:$B$5111,"&lt;="&amp;Настройки!$B$5-1)-$F2982)))</f>
        <v/>
      </c>
      <c r="H2982" s="54">
        <f>IF($B2982="","",IF(AND($D2982&gt;=Настройки!$B$5,$D2982&lt;=Настройки!$B$6),$E2982,0))</f>
        <v/>
      </c>
      <c r="I2982" s="54">
        <f>IF($B2982="","",$G2982+$H2982-$J2982)</f>
        <v/>
      </c>
      <c r="J2982" s="54">
        <f>IF($B2982="","",MAX(0,$E2982-MAX(0,SUMIFS(Тех_Движение!$G$2:$G$5111,Тех_Движение!$D$2:$D$5111,$C2982,Тех_Движение!$B$2:$B$5111,"&lt;="&amp;Настройки!$B$6)-$F2982)))</f>
        <v/>
      </c>
      <c r="K2982" s="54">
        <f>IF(OR($B2982="",K$3&lt;$D2982+Настройки!$B$7),0,MAX(0,$E2982-MAX(0,SUMIFS(Тех_Движение!$G$2:$G$5111,Тех_Движение!$D$2:$D$5111,$C2982,Тех_Движение!$B$2:$B$5111,"&lt;="&amp;K$3)-$F2982)))</f>
        <v/>
      </c>
      <c r="L2982" s="54">
        <f>IF(OR($B2982="",L$3&lt;$D2982+Настройки!$B$7),0,MAX(0,$E2982-MAX(0,SUMIFS(Тех_Движение!$G$2:$G$5111,Тех_Движение!$D$2:$D$5111,$C2982,Тех_Движение!$B$2:$B$5111,"&lt;="&amp;L$3)-$F2982)))</f>
        <v/>
      </c>
      <c r="M2982" s="54">
        <f>IF(OR($B2982="",M$3&lt;$D2982+Настройки!$B$7),0,MAX(0,$E2982-MAX(0,SUMIFS(Тех_Движение!$G$2:$G$5111,Тех_Движение!$D$2:$D$5111,$C2982,Тех_Движение!$B$2:$B$5111,"&lt;="&amp;M$3)-$F2982)))</f>
        <v/>
      </c>
      <c r="N2982" s="54">
        <f>IF(OR($B2982="",N$3&lt;$D2982+Настройки!$B$7),0,MAX(0,$E2982-MAX(0,SUMIFS(Тех_Движение!$G$2:$G$5111,Тех_Движение!$D$2:$D$5111,$C2982,Тех_Движение!$B$2:$B$5111,"&lt;="&amp;N$3)-$F2982)))</f>
        <v/>
      </c>
      <c r="O2982" s="54">
        <f>IF(OR($B2982="",O$3&lt;$D2982+Настройки!$B$7),0,MAX(0,$E2982-MAX(0,SUMIFS(Тех_Движение!$G$2:$G$5111,Тех_Движение!$D$2:$D$5111,$C2982,Тех_Движение!$B$2:$B$5111,"&lt;="&amp;O$3)-$F2982)))</f>
        <v/>
      </c>
      <c r="P2982" s="54">
        <f>IF(OR($B2982="",P$3&lt;$D2982+Настройки!$B$7),0,MAX(0,$E2982-MAX(0,SUMIFS(Тех_Движение!$G$2:$G$5111,Тех_Движение!$D$2:$D$5111,$C2982,Тех_Движение!$B$2:$B$5111,"&lt;="&amp;P$3)-$F2982)))</f>
        <v/>
      </c>
      <c r="Q2982" s="54">
        <f>IF(OR($B2982="",Q$3&lt;$D2982+Настройки!$B$7),0,MAX(0,$E2982-MAX(0,SUMIFS(Тех_Движение!$G$2:$G$5111,Тех_Движение!$D$2:$D$5111,$C2982,Тех_Движение!$B$2:$B$5111,"&lt;="&amp;Q$3)-$F2982)))</f>
        <v/>
      </c>
      <c r="R2982" s="54">
        <f>IF($B2982="","",SUM($K2982:$Q2982))</f>
        <v/>
      </c>
      <c r="S2982" s="56">
        <f>IF($B2982="","",VLOOKUP($C2982,Настройки!$A$11:$L$17,9,FALSE))</f>
        <v/>
      </c>
      <c r="T2982" s="56">
        <f>IF($B2982="","",$R2982*$S2982)</f>
        <v/>
      </c>
    </row>
    <row r="2983">
      <c r="A2983" s="20">
        <f>Тех_Движение!$A$2980</f>
        <v/>
      </c>
      <c r="B2983" s="20">
        <f>IF(Тех_Движение!$F$2980&gt;0,Тех_Движение!$I$2980,"")</f>
        <v/>
      </c>
      <c r="C2983" s="20">
        <f>IF($B2983="","",Тех_Движение!$D$2980)</f>
        <v/>
      </c>
      <c r="D2983" s="42">
        <f>IF($B2983="","",Тех_Движение!$B$2980)</f>
        <v/>
      </c>
      <c r="E2983" s="54">
        <f>IF($B2983="","",Тех_Движение!$F$2980)</f>
        <v/>
      </c>
      <c r="F2983" s="54">
        <f>IF($B2983="","",SUMIFS($E$5:$E2982,$C$5:$C2982,$C2983))</f>
        <v/>
      </c>
      <c r="G2983" s="54">
        <f>IF($B2983="","",MAX(0,$E2983-MAX(0,SUMIFS(Тех_Движение!$G$2:$G$5111,Тех_Движение!$D$2:$D$5111,$C2983,Тех_Движение!$B$2:$B$5111,"&lt;="&amp;Настройки!$B$5-1)-$F2983)))</f>
        <v/>
      </c>
      <c r="H2983" s="54">
        <f>IF($B2983="","",IF(AND($D2983&gt;=Настройки!$B$5,$D2983&lt;=Настройки!$B$6),$E2983,0))</f>
        <v/>
      </c>
      <c r="I2983" s="54">
        <f>IF($B2983="","",$G2983+$H2983-$J2983)</f>
        <v/>
      </c>
      <c r="J2983" s="54">
        <f>IF($B2983="","",MAX(0,$E2983-MAX(0,SUMIFS(Тех_Движение!$G$2:$G$5111,Тех_Движение!$D$2:$D$5111,$C2983,Тех_Движение!$B$2:$B$5111,"&lt;="&amp;Настройки!$B$6)-$F2983)))</f>
        <v/>
      </c>
      <c r="K2983" s="54">
        <f>IF(OR($B2983="",K$3&lt;$D2983+Настройки!$B$7),0,MAX(0,$E2983-MAX(0,SUMIFS(Тех_Движение!$G$2:$G$5111,Тех_Движение!$D$2:$D$5111,$C2983,Тех_Движение!$B$2:$B$5111,"&lt;="&amp;K$3)-$F2983)))</f>
        <v/>
      </c>
      <c r="L2983" s="54">
        <f>IF(OR($B2983="",L$3&lt;$D2983+Настройки!$B$7),0,MAX(0,$E2983-MAX(0,SUMIFS(Тех_Движение!$G$2:$G$5111,Тех_Движение!$D$2:$D$5111,$C2983,Тех_Движение!$B$2:$B$5111,"&lt;="&amp;L$3)-$F2983)))</f>
        <v/>
      </c>
      <c r="M2983" s="54">
        <f>IF(OR($B2983="",M$3&lt;$D2983+Настройки!$B$7),0,MAX(0,$E2983-MAX(0,SUMIFS(Тех_Движение!$G$2:$G$5111,Тех_Движение!$D$2:$D$5111,$C2983,Тех_Движение!$B$2:$B$5111,"&lt;="&amp;M$3)-$F2983)))</f>
        <v/>
      </c>
      <c r="N2983" s="54">
        <f>IF(OR($B2983="",N$3&lt;$D2983+Настройки!$B$7),0,MAX(0,$E2983-MAX(0,SUMIFS(Тех_Движение!$G$2:$G$5111,Тех_Движение!$D$2:$D$5111,$C2983,Тех_Движение!$B$2:$B$5111,"&lt;="&amp;N$3)-$F2983)))</f>
        <v/>
      </c>
      <c r="O2983" s="54">
        <f>IF(OR($B2983="",O$3&lt;$D2983+Настройки!$B$7),0,MAX(0,$E2983-MAX(0,SUMIFS(Тех_Движение!$G$2:$G$5111,Тех_Движение!$D$2:$D$5111,$C2983,Тех_Движение!$B$2:$B$5111,"&lt;="&amp;O$3)-$F2983)))</f>
        <v/>
      </c>
      <c r="P2983" s="54">
        <f>IF(OR($B2983="",P$3&lt;$D2983+Настройки!$B$7),0,MAX(0,$E2983-MAX(0,SUMIFS(Тех_Движение!$G$2:$G$5111,Тех_Движение!$D$2:$D$5111,$C2983,Тех_Движение!$B$2:$B$5111,"&lt;="&amp;P$3)-$F2983)))</f>
        <v/>
      </c>
      <c r="Q2983" s="54">
        <f>IF(OR($B2983="",Q$3&lt;$D2983+Настройки!$B$7),0,MAX(0,$E2983-MAX(0,SUMIFS(Тех_Движение!$G$2:$G$5111,Тех_Движение!$D$2:$D$5111,$C2983,Тех_Движение!$B$2:$B$5111,"&lt;="&amp;Q$3)-$F2983)))</f>
        <v/>
      </c>
      <c r="R2983" s="54">
        <f>IF($B2983="","",SUM($K2983:$Q2983))</f>
        <v/>
      </c>
      <c r="S2983" s="56">
        <f>IF($B2983="","",VLOOKUP($C2983,Настройки!$A$11:$L$17,9,FALSE))</f>
        <v/>
      </c>
      <c r="T2983" s="56">
        <f>IF($B2983="","",$R2983*$S2983)</f>
        <v/>
      </c>
    </row>
    <row r="2984">
      <c r="A2984" s="20">
        <f>Тех_Движение!$A$2981</f>
        <v/>
      </c>
      <c r="B2984" s="20">
        <f>IF(Тех_Движение!$F$2981&gt;0,Тех_Движение!$I$2981,"")</f>
        <v/>
      </c>
      <c r="C2984" s="20">
        <f>IF($B2984="","",Тех_Движение!$D$2981)</f>
        <v/>
      </c>
      <c r="D2984" s="42">
        <f>IF($B2984="","",Тех_Движение!$B$2981)</f>
        <v/>
      </c>
      <c r="E2984" s="54">
        <f>IF($B2984="","",Тех_Движение!$F$2981)</f>
        <v/>
      </c>
      <c r="F2984" s="54">
        <f>IF($B2984="","",SUMIFS($E$5:$E2983,$C$5:$C2983,$C2984))</f>
        <v/>
      </c>
      <c r="G2984" s="54">
        <f>IF($B2984="","",MAX(0,$E2984-MAX(0,SUMIFS(Тех_Движение!$G$2:$G$5111,Тех_Движение!$D$2:$D$5111,$C2984,Тех_Движение!$B$2:$B$5111,"&lt;="&amp;Настройки!$B$5-1)-$F2984)))</f>
        <v/>
      </c>
      <c r="H2984" s="54">
        <f>IF($B2984="","",IF(AND($D2984&gt;=Настройки!$B$5,$D2984&lt;=Настройки!$B$6),$E2984,0))</f>
        <v/>
      </c>
      <c r="I2984" s="54">
        <f>IF($B2984="","",$G2984+$H2984-$J2984)</f>
        <v/>
      </c>
      <c r="J2984" s="54">
        <f>IF($B2984="","",MAX(0,$E2984-MAX(0,SUMIFS(Тех_Движение!$G$2:$G$5111,Тех_Движение!$D$2:$D$5111,$C2984,Тех_Движение!$B$2:$B$5111,"&lt;="&amp;Настройки!$B$6)-$F2984)))</f>
        <v/>
      </c>
      <c r="K2984" s="54">
        <f>IF(OR($B2984="",K$3&lt;$D2984+Настройки!$B$7),0,MAX(0,$E2984-MAX(0,SUMIFS(Тех_Движение!$G$2:$G$5111,Тех_Движение!$D$2:$D$5111,$C2984,Тех_Движение!$B$2:$B$5111,"&lt;="&amp;K$3)-$F2984)))</f>
        <v/>
      </c>
      <c r="L2984" s="54">
        <f>IF(OR($B2984="",L$3&lt;$D2984+Настройки!$B$7),0,MAX(0,$E2984-MAX(0,SUMIFS(Тех_Движение!$G$2:$G$5111,Тех_Движение!$D$2:$D$5111,$C2984,Тех_Движение!$B$2:$B$5111,"&lt;="&amp;L$3)-$F2984)))</f>
        <v/>
      </c>
      <c r="M2984" s="54">
        <f>IF(OR($B2984="",M$3&lt;$D2984+Настройки!$B$7),0,MAX(0,$E2984-MAX(0,SUMIFS(Тех_Движение!$G$2:$G$5111,Тех_Движение!$D$2:$D$5111,$C2984,Тех_Движение!$B$2:$B$5111,"&lt;="&amp;M$3)-$F2984)))</f>
        <v/>
      </c>
      <c r="N2984" s="54">
        <f>IF(OR($B2984="",N$3&lt;$D2984+Настройки!$B$7),0,MAX(0,$E2984-MAX(0,SUMIFS(Тех_Движение!$G$2:$G$5111,Тех_Движение!$D$2:$D$5111,$C2984,Тех_Движение!$B$2:$B$5111,"&lt;="&amp;N$3)-$F2984)))</f>
        <v/>
      </c>
      <c r="O2984" s="54">
        <f>IF(OR($B2984="",O$3&lt;$D2984+Настройки!$B$7),0,MAX(0,$E2984-MAX(0,SUMIFS(Тех_Движение!$G$2:$G$5111,Тех_Движение!$D$2:$D$5111,$C2984,Тех_Движение!$B$2:$B$5111,"&lt;="&amp;O$3)-$F2984)))</f>
        <v/>
      </c>
      <c r="P2984" s="54">
        <f>IF(OR($B2984="",P$3&lt;$D2984+Настройки!$B$7),0,MAX(0,$E2984-MAX(0,SUMIFS(Тех_Движение!$G$2:$G$5111,Тех_Движение!$D$2:$D$5111,$C2984,Тех_Движение!$B$2:$B$5111,"&lt;="&amp;P$3)-$F2984)))</f>
        <v/>
      </c>
      <c r="Q2984" s="54">
        <f>IF(OR($B2984="",Q$3&lt;$D2984+Настройки!$B$7),0,MAX(0,$E2984-MAX(0,SUMIFS(Тех_Движение!$G$2:$G$5111,Тех_Движение!$D$2:$D$5111,$C2984,Тех_Движение!$B$2:$B$5111,"&lt;="&amp;Q$3)-$F2984)))</f>
        <v/>
      </c>
      <c r="R2984" s="54">
        <f>IF($B2984="","",SUM($K2984:$Q2984))</f>
        <v/>
      </c>
      <c r="S2984" s="56">
        <f>IF($B2984="","",VLOOKUP($C2984,Настройки!$A$11:$L$17,9,FALSE))</f>
        <v/>
      </c>
      <c r="T2984" s="56">
        <f>IF($B2984="","",$R2984*$S2984)</f>
        <v/>
      </c>
    </row>
    <row r="2985">
      <c r="A2985" s="20">
        <f>Тех_Движение!$A$2982</f>
        <v/>
      </c>
      <c r="B2985" s="20">
        <f>IF(Тех_Движение!$F$2982&gt;0,Тех_Движение!$I$2982,"")</f>
        <v/>
      </c>
      <c r="C2985" s="20">
        <f>IF($B2985="","",Тех_Движение!$D$2982)</f>
        <v/>
      </c>
      <c r="D2985" s="42">
        <f>IF($B2985="","",Тех_Движение!$B$2982)</f>
        <v/>
      </c>
      <c r="E2985" s="54">
        <f>IF($B2985="","",Тех_Движение!$F$2982)</f>
        <v/>
      </c>
      <c r="F2985" s="54">
        <f>IF($B2985="","",SUMIFS($E$5:$E2984,$C$5:$C2984,$C2985))</f>
        <v/>
      </c>
      <c r="G2985" s="54">
        <f>IF($B2985="","",MAX(0,$E2985-MAX(0,SUMIFS(Тех_Движение!$G$2:$G$5111,Тех_Движение!$D$2:$D$5111,$C2985,Тех_Движение!$B$2:$B$5111,"&lt;="&amp;Настройки!$B$5-1)-$F2985)))</f>
        <v/>
      </c>
      <c r="H2985" s="54">
        <f>IF($B2985="","",IF(AND($D2985&gt;=Настройки!$B$5,$D2985&lt;=Настройки!$B$6),$E2985,0))</f>
        <v/>
      </c>
      <c r="I2985" s="54">
        <f>IF($B2985="","",$G2985+$H2985-$J2985)</f>
        <v/>
      </c>
      <c r="J2985" s="54">
        <f>IF($B2985="","",MAX(0,$E2985-MAX(0,SUMIFS(Тех_Движение!$G$2:$G$5111,Тех_Движение!$D$2:$D$5111,$C2985,Тех_Движение!$B$2:$B$5111,"&lt;="&amp;Настройки!$B$6)-$F2985)))</f>
        <v/>
      </c>
      <c r="K2985" s="54">
        <f>IF(OR($B2985="",K$3&lt;$D2985+Настройки!$B$7),0,MAX(0,$E2985-MAX(0,SUMIFS(Тех_Движение!$G$2:$G$5111,Тех_Движение!$D$2:$D$5111,$C2985,Тех_Движение!$B$2:$B$5111,"&lt;="&amp;K$3)-$F2985)))</f>
        <v/>
      </c>
      <c r="L2985" s="54">
        <f>IF(OR($B2985="",L$3&lt;$D2985+Настройки!$B$7),0,MAX(0,$E2985-MAX(0,SUMIFS(Тех_Движение!$G$2:$G$5111,Тех_Движение!$D$2:$D$5111,$C2985,Тех_Движение!$B$2:$B$5111,"&lt;="&amp;L$3)-$F2985)))</f>
        <v/>
      </c>
      <c r="M2985" s="54">
        <f>IF(OR($B2985="",M$3&lt;$D2985+Настройки!$B$7),0,MAX(0,$E2985-MAX(0,SUMIFS(Тех_Движение!$G$2:$G$5111,Тех_Движение!$D$2:$D$5111,$C2985,Тех_Движение!$B$2:$B$5111,"&lt;="&amp;M$3)-$F2985)))</f>
        <v/>
      </c>
      <c r="N2985" s="54">
        <f>IF(OR($B2985="",N$3&lt;$D2985+Настройки!$B$7),0,MAX(0,$E2985-MAX(0,SUMIFS(Тех_Движение!$G$2:$G$5111,Тех_Движение!$D$2:$D$5111,$C2985,Тех_Движение!$B$2:$B$5111,"&lt;="&amp;N$3)-$F2985)))</f>
        <v/>
      </c>
      <c r="O2985" s="54">
        <f>IF(OR($B2985="",O$3&lt;$D2985+Настройки!$B$7),0,MAX(0,$E2985-MAX(0,SUMIFS(Тех_Движение!$G$2:$G$5111,Тех_Движение!$D$2:$D$5111,$C2985,Тех_Движение!$B$2:$B$5111,"&lt;="&amp;O$3)-$F2985)))</f>
        <v/>
      </c>
      <c r="P2985" s="54">
        <f>IF(OR($B2985="",P$3&lt;$D2985+Настройки!$B$7),0,MAX(0,$E2985-MAX(0,SUMIFS(Тех_Движение!$G$2:$G$5111,Тех_Движение!$D$2:$D$5111,$C2985,Тех_Движение!$B$2:$B$5111,"&lt;="&amp;P$3)-$F2985)))</f>
        <v/>
      </c>
      <c r="Q2985" s="54">
        <f>IF(OR($B2985="",Q$3&lt;$D2985+Настройки!$B$7),0,MAX(0,$E2985-MAX(0,SUMIFS(Тех_Движение!$G$2:$G$5111,Тех_Движение!$D$2:$D$5111,$C2985,Тех_Движение!$B$2:$B$5111,"&lt;="&amp;Q$3)-$F2985)))</f>
        <v/>
      </c>
      <c r="R2985" s="54">
        <f>IF($B2985="","",SUM($K2985:$Q2985))</f>
        <v/>
      </c>
      <c r="S2985" s="56">
        <f>IF($B2985="","",VLOOKUP($C2985,Настройки!$A$11:$L$17,9,FALSE))</f>
        <v/>
      </c>
      <c r="T2985" s="56">
        <f>IF($B2985="","",$R2985*$S2985)</f>
        <v/>
      </c>
    </row>
    <row r="2986">
      <c r="A2986" s="20">
        <f>Тех_Движение!$A$2983</f>
        <v/>
      </c>
      <c r="B2986" s="20">
        <f>IF(Тех_Движение!$F$2983&gt;0,Тех_Движение!$I$2983,"")</f>
        <v/>
      </c>
      <c r="C2986" s="20">
        <f>IF($B2986="","",Тех_Движение!$D$2983)</f>
        <v/>
      </c>
      <c r="D2986" s="42">
        <f>IF($B2986="","",Тех_Движение!$B$2983)</f>
        <v/>
      </c>
      <c r="E2986" s="54">
        <f>IF($B2986="","",Тех_Движение!$F$2983)</f>
        <v/>
      </c>
      <c r="F2986" s="54">
        <f>IF($B2986="","",SUMIFS($E$5:$E2985,$C$5:$C2985,$C2986))</f>
        <v/>
      </c>
      <c r="G2986" s="54">
        <f>IF($B2986="","",MAX(0,$E2986-MAX(0,SUMIFS(Тех_Движение!$G$2:$G$5111,Тех_Движение!$D$2:$D$5111,$C2986,Тех_Движение!$B$2:$B$5111,"&lt;="&amp;Настройки!$B$5-1)-$F2986)))</f>
        <v/>
      </c>
      <c r="H2986" s="54">
        <f>IF($B2986="","",IF(AND($D2986&gt;=Настройки!$B$5,$D2986&lt;=Настройки!$B$6),$E2986,0))</f>
        <v/>
      </c>
      <c r="I2986" s="54">
        <f>IF($B2986="","",$G2986+$H2986-$J2986)</f>
        <v/>
      </c>
      <c r="J2986" s="54">
        <f>IF($B2986="","",MAX(0,$E2986-MAX(0,SUMIFS(Тех_Движение!$G$2:$G$5111,Тех_Движение!$D$2:$D$5111,$C2986,Тех_Движение!$B$2:$B$5111,"&lt;="&amp;Настройки!$B$6)-$F2986)))</f>
        <v/>
      </c>
      <c r="K2986" s="54">
        <f>IF(OR($B2986="",K$3&lt;$D2986+Настройки!$B$7),0,MAX(0,$E2986-MAX(0,SUMIFS(Тех_Движение!$G$2:$G$5111,Тех_Движение!$D$2:$D$5111,$C2986,Тех_Движение!$B$2:$B$5111,"&lt;="&amp;K$3)-$F2986)))</f>
        <v/>
      </c>
      <c r="L2986" s="54">
        <f>IF(OR($B2986="",L$3&lt;$D2986+Настройки!$B$7),0,MAX(0,$E2986-MAX(0,SUMIFS(Тех_Движение!$G$2:$G$5111,Тех_Движение!$D$2:$D$5111,$C2986,Тех_Движение!$B$2:$B$5111,"&lt;="&amp;L$3)-$F2986)))</f>
        <v/>
      </c>
      <c r="M2986" s="54">
        <f>IF(OR($B2986="",M$3&lt;$D2986+Настройки!$B$7),0,MAX(0,$E2986-MAX(0,SUMIFS(Тех_Движение!$G$2:$G$5111,Тех_Движение!$D$2:$D$5111,$C2986,Тех_Движение!$B$2:$B$5111,"&lt;="&amp;M$3)-$F2986)))</f>
        <v/>
      </c>
      <c r="N2986" s="54">
        <f>IF(OR($B2986="",N$3&lt;$D2986+Настройки!$B$7),0,MAX(0,$E2986-MAX(0,SUMIFS(Тех_Движение!$G$2:$G$5111,Тех_Движение!$D$2:$D$5111,$C2986,Тех_Движение!$B$2:$B$5111,"&lt;="&amp;N$3)-$F2986)))</f>
        <v/>
      </c>
      <c r="O2986" s="54">
        <f>IF(OR($B2986="",O$3&lt;$D2986+Настройки!$B$7),0,MAX(0,$E2986-MAX(0,SUMIFS(Тех_Движение!$G$2:$G$5111,Тех_Движение!$D$2:$D$5111,$C2986,Тех_Движение!$B$2:$B$5111,"&lt;="&amp;O$3)-$F2986)))</f>
        <v/>
      </c>
      <c r="P2986" s="54">
        <f>IF(OR($B2986="",P$3&lt;$D2986+Настройки!$B$7),0,MAX(0,$E2986-MAX(0,SUMIFS(Тех_Движение!$G$2:$G$5111,Тех_Движение!$D$2:$D$5111,$C2986,Тех_Движение!$B$2:$B$5111,"&lt;="&amp;P$3)-$F2986)))</f>
        <v/>
      </c>
      <c r="Q2986" s="54">
        <f>IF(OR($B2986="",Q$3&lt;$D2986+Настройки!$B$7),0,MAX(0,$E2986-MAX(0,SUMIFS(Тех_Движение!$G$2:$G$5111,Тех_Движение!$D$2:$D$5111,$C2986,Тех_Движение!$B$2:$B$5111,"&lt;="&amp;Q$3)-$F2986)))</f>
        <v/>
      </c>
      <c r="R2986" s="54">
        <f>IF($B2986="","",SUM($K2986:$Q2986))</f>
        <v/>
      </c>
      <c r="S2986" s="56">
        <f>IF($B2986="","",VLOOKUP($C2986,Настройки!$A$11:$L$17,9,FALSE))</f>
        <v/>
      </c>
      <c r="T2986" s="56">
        <f>IF($B2986="","",$R2986*$S2986)</f>
        <v/>
      </c>
    </row>
    <row r="2987">
      <c r="A2987" s="20">
        <f>Тех_Движение!$A$2984</f>
        <v/>
      </c>
      <c r="B2987" s="20">
        <f>IF(Тех_Движение!$F$2984&gt;0,Тех_Движение!$I$2984,"")</f>
        <v/>
      </c>
      <c r="C2987" s="20">
        <f>IF($B2987="","",Тех_Движение!$D$2984)</f>
        <v/>
      </c>
      <c r="D2987" s="42">
        <f>IF($B2987="","",Тех_Движение!$B$2984)</f>
        <v/>
      </c>
      <c r="E2987" s="54">
        <f>IF($B2987="","",Тех_Движение!$F$2984)</f>
        <v/>
      </c>
      <c r="F2987" s="54">
        <f>IF($B2987="","",SUMIFS($E$5:$E2986,$C$5:$C2986,$C2987))</f>
        <v/>
      </c>
      <c r="G2987" s="54">
        <f>IF($B2987="","",MAX(0,$E2987-MAX(0,SUMIFS(Тех_Движение!$G$2:$G$5111,Тех_Движение!$D$2:$D$5111,$C2987,Тех_Движение!$B$2:$B$5111,"&lt;="&amp;Настройки!$B$5-1)-$F2987)))</f>
        <v/>
      </c>
      <c r="H2987" s="54">
        <f>IF($B2987="","",IF(AND($D2987&gt;=Настройки!$B$5,$D2987&lt;=Настройки!$B$6),$E2987,0))</f>
        <v/>
      </c>
      <c r="I2987" s="54">
        <f>IF($B2987="","",$G2987+$H2987-$J2987)</f>
        <v/>
      </c>
      <c r="J2987" s="54">
        <f>IF($B2987="","",MAX(0,$E2987-MAX(0,SUMIFS(Тех_Движение!$G$2:$G$5111,Тех_Движение!$D$2:$D$5111,$C2987,Тех_Движение!$B$2:$B$5111,"&lt;="&amp;Настройки!$B$6)-$F2987)))</f>
        <v/>
      </c>
      <c r="K2987" s="54">
        <f>IF(OR($B2987="",K$3&lt;$D2987+Настройки!$B$7),0,MAX(0,$E2987-MAX(0,SUMIFS(Тех_Движение!$G$2:$G$5111,Тех_Движение!$D$2:$D$5111,$C2987,Тех_Движение!$B$2:$B$5111,"&lt;="&amp;K$3)-$F2987)))</f>
        <v/>
      </c>
      <c r="L2987" s="54">
        <f>IF(OR($B2987="",L$3&lt;$D2987+Настройки!$B$7),0,MAX(0,$E2987-MAX(0,SUMIFS(Тех_Движение!$G$2:$G$5111,Тех_Движение!$D$2:$D$5111,$C2987,Тех_Движение!$B$2:$B$5111,"&lt;="&amp;L$3)-$F2987)))</f>
        <v/>
      </c>
      <c r="M2987" s="54">
        <f>IF(OR($B2987="",M$3&lt;$D2987+Настройки!$B$7),0,MAX(0,$E2987-MAX(0,SUMIFS(Тех_Движение!$G$2:$G$5111,Тех_Движение!$D$2:$D$5111,$C2987,Тех_Движение!$B$2:$B$5111,"&lt;="&amp;M$3)-$F2987)))</f>
        <v/>
      </c>
      <c r="N2987" s="54">
        <f>IF(OR($B2987="",N$3&lt;$D2987+Настройки!$B$7),0,MAX(0,$E2987-MAX(0,SUMIFS(Тех_Движение!$G$2:$G$5111,Тех_Движение!$D$2:$D$5111,$C2987,Тех_Движение!$B$2:$B$5111,"&lt;="&amp;N$3)-$F2987)))</f>
        <v/>
      </c>
      <c r="O2987" s="54">
        <f>IF(OR($B2987="",O$3&lt;$D2987+Настройки!$B$7),0,MAX(0,$E2987-MAX(0,SUMIFS(Тех_Движение!$G$2:$G$5111,Тех_Движение!$D$2:$D$5111,$C2987,Тех_Движение!$B$2:$B$5111,"&lt;="&amp;O$3)-$F2987)))</f>
        <v/>
      </c>
      <c r="P2987" s="54">
        <f>IF(OR($B2987="",P$3&lt;$D2987+Настройки!$B$7),0,MAX(0,$E2987-MAX(0,SUMIFS(Тех_Движение!$G$2:$G$5111,Тех_Движение!$D$2:$D$5111,$C2987,Тех_Движение!$B$2:$B$5111,"&lt;="&amp;P$3)-$F2987)))</f>
        <v/>
      </c>
      <c r="Q2987" s="54">
        <f>IF(OR($B2987="",Q$3&lt;$D2987+Настройки!$B$7),0,MAX(0,$E2987-MAX(0,SUMIFS(Тех_Движение!$G$2:$G$5111,Тех_Движение!$D$2:$D$5111,$C2987,Тех_Движение!$B$2:$B$5111,"&lt;="&amp;Q$3)-$F2987)))</f>
        <v/>
      </c>
      <c r="R2987" s="54">
        <f>IF($B2987="","",SUM($K2987:$Q2987))</f>
        <v/>
      </c>
      <c r="S2987" s="56">
        <f>IF($B2987="","",VLOOKUP($C2987,Настройки!$A$11:$L$17,9,FALSE))</f>
        <v/>
      </c>
      <c r="T2987" s="56">
        <f>IF($B2987="","",$R2987*$S2987)</f>
        <v/>
      </c>
    </row>
    <row r="2988">
      <c r="A2988" s="20">
        <f>Тех_Движение!$A$2985</f>
        <v/>
      </c>
      <c r="B2988" s="20">
        <f>IF(Тех_Движение!$F$2985&gt;0,Тех_Движение!$I$2985,"")</f>
        <v/>
      </c>
      <c r="C2988" s="20">
        <f>IF($B2988="","",Тех_Движение!$D$2985)</f>
        <v/>
      </c>
      <c r="D2988" s="42">
        <f>IF($B2988="","",Тех_Движение!$B$2985)</f>
        <v/>
      </c>
      <c r="E2988" s="54">
        <f>IF($B2988="","",Тех_Движение!$F$2985)</f>
        <v/>
      </c>
      <c r="F2988" s="54">
        <f>IF($B2988="","",SUMIFS($E$5:$E2987,$C$5:$C2987,$C2988))</f>
        <v/>
      </c>
      <c r="G2988" s="54">
        <f>IF($B2988="","",MAX(0,$E2988-MAX(0,SUMIFS(Тех_Движение!$G$2:$G$5111,Тех_Движение!$D$2:$D$5111,$C2988,Тех_Движение!$B$2:$B$5111,"&lt;="&amp;Настройки!$B$5-1)-$F2988)))</f>
        <v/>
      </c>
      <c r="H2988" s="54">
        <f>IF($B2988="","",IF(AND($D2988&gt;=Настройки!$B$5,$D2988&lt;=Настройки!$B$6),$E2988,0))</f>
        <v/>
      </c>
      <c r="I2988" s="54">
        <f>IF($B2988="","",$G2988+$H2988-$J2988)</f>
        <v/>
      </c>
      <c r="J2988" s="54">
        <f>IF($B2988="","",MAX(0,$E2988-MAX(0,SUMIFS(Тех_Движение!$G$2:$G$5111,Тех_Движение!$D$2:$D$5111,$C2988,Тех_Движение!$B$2:$B$5111,"&lt;="&amp;Настройки!$B$6)-$F2988)))</f>
        <v/>
      </c>
      <c r="K2988" s="54">
        <f>IF(OR($B2988="",K$3&lt;$D2988+Настройки!$B$7),0,MAX(0,$E2988-MAX(0,SUMIFS(Тех_Движение!$G$2:$G$5111,Тех_Движение!$D$2:$D$5111,$C2988,Тех_Движение!$B$2:$B$5111,"&lt;="&amp;K$3)-$F2988)))</f>
        <v/>
      </c>
      <c r="L2988" s="54">
        <f>IF(OR($B2988="",L$3&lt;$D2988+Настройки!$B$7),0,MAX(0,$E2988-MAX(0,SUMIFS(Тех_Движение!$G$2:$G$5111,Тех_Движение!$D$2:$D$5111,$C2988,Тех_Движение!$B$2:$B$5111,"&lt;="&amp;L$3)-$F2988)))</f>
        <v/>
      </c>
      <c r="M2988" s="54">
        <f>IF(OR($B2988="",M$3&lt;$D2988+Настройки!$B$7),0,MAX(0,$E2988-MAX(0,SUMIFS(Тех_Движение!$G$2:$G$5111,Тех_Движение!$D$2:$D$5111,$C2988,Тех_Движение!$B$2:$B$5111,"&lt;="&amp;M$3)-$F2988)))</f>
        <v/>
      </c>
      <c r="N2988" s="54">
        <f>IF(OR($B2988="",N$3&lt;$D2988+Настройки!$B$7),0,MAX(0,$E2988-MAX(0,SUMIFS(Тех_Движение!$G$2:$G$5111,Тех_Движение!$D$2:$D$5111,$C2988,Тех_Движение!$B$2:$B$5111,"&lt;="&amp;N$3)-$F2988)))</f>
        <v/>
      </c>
      <c r="O2988" s="54">
        <f>IF(OR($B2988="",O$3&lt;$D2988+Настройки!$B$7),0,MAX(0,$E2988-MAX(0,SUMIFS(Тех_Движение!$G$2:$G$5111,Тех_Движение!$D$2:$D$5111,$C2988,Тех_Движение!$B$2:$B$5111,"&lt;="&amp;O$3)-$F2988)))</f>
        <v/>
      </c>
      <c r="P2988" s="54">
        <f>IF(OR($B2988="",P$3&lt;$D2988+Настройки!$B$7),0,MAX(0,$E2988-MAX(0,SUMIFS(Тех_Движение!$G$2:$G$5111,Тех_Движение!$D$2:$D$5111,$C2988,Тех_Движение!$B$2:$B$5111,"&lt;="&amp;P$3)-$F2988)))</f>
        <v/>
      </c>
      <c r="Q2988" s="54">
        <f>IF(OR($B2988="",Q$3&lt;$D2988+Настройки!$B$7),0,MAX(0,$E2988-MAX(0,SUMIFS(Тех_Движение!$G$2:$G$5111,Тех_Движение!$D$2:$D$5111,$C2988,Тех_Движение!$B$2:$B$5111,"&lt;="&amp;Q$3)-$F2988)))</f>
        <v/>
      </c>
      <c r="R2988" s="54">
        <f>IF($B2988="","",SUM($K2988:$Q2988))</f>
        <v/>
      </c>
      <c r="S2988" s="56">
        <f>IF($B2988="","",VLOOKUP($C2988,Настройки!$A$11:$L$17,9,FALSE))</f>
        <v/>
      </c>
      <c r="T2988" s="56">
        <f>IF($B2988="","",$R2988*$S2988)</f>
        <v/>
      </c>
    </row>
    <row r="2989">
      <c r="A2989" s="20">
        <f>Тех_Движение!$A$2986</f>
        <v/>
      </c>
      <c r="B2989" s="20">
        <f>IF(Тех_Движение!$F$2986&gt;0,Тех_Движение!$I$2986,"")</f>
        <v/>
      </c>
      <c r="C2989" s="20">
        <f>IF($B2989="","",Тех_Движение!$D$2986)</f>
        <v/>
      </c>
      <c r="D2989" s="42">
        <f>IF($B2989="","",Тех_Движение!$B$2986)</f>
        <v/>
      </c>
      <c r="E2989" s="54">
        <f>IF($B2989="","",Тех_Движение!$F$2986)</f>
        <v/>
      </c>
      <c r="F2989" s="54">
        <f>IF($B2989="","",SUMIFS($E$5:$E2988,$C$5:$C2988,$C2989))</f>
        <v/>
      </c>
      <c r="G2989" s="54">
        <f>IF($B2989="","",MAX(0,$E2989-MAX(0,SUMIFS(Тех_Движение!$G$2:$G$5111,Тех_Движение!$D$2:$D$5111,$C2989,Тех_Движение!$B$2:$B$5111,"&lt;="&amp;Настройки!$B$5-1)-$F2989)))</f>
        <v/>
      </c>
      <c r="H2989" s="54">
        <f>IF($B2989="","",IF(AND($D2989&gt;=Настройки!$B$5,$D2989&lt;=Настройки!$B$6),$E2989,0))</f>
        <v/>
      </c>
      <c r="I2989" s="54">
        <f>IF($B2989="","",$G2989+$H2989-$J2989)</f>
        <v/>
      </c>
      <c r="J2989" s="54">
        <f>IF($B2989="","",MAX(0,$E2989-MAX(0,SUMIFS(Тех_Движение!$G$2:$G$5111,Тех_Движение!$D$2:$D$5111,$C2989,Тех_Движение!$B$2:$B$5111,"&lt;="&amp;Настройки!$B$6)-$F2989)))</f>
        <v/>
      </c>
      <c r="K2989" s="54">
        <f>IF(OR($B2989="",K$3&lt;$D2989+Настройки!$B$7),0,MAX(0,$E2989-MAX(0,SUMIFS(Тех_Движение!$G$2:$G$5111,Тех_Движение!$D$2:$D$5111,$C2989,Тех_Движение!$B$2:$B$5111,"&lt;="&amp;K$3)-$F2989)))</f>
        <v/>
      </c>
      <c r="L2989" s="54">
        <f>IF(OR($B2989="",L$3&lt;$D2989+Настройки!$B$7),0,MAX(0,$E2989-MAX(0,SUMIFS(Тех_Движение!$G$2:$G$5111,Тех_Движение!$D$2:$D$5111,$C2989,Тех_Движение!$B$2:$B$5111,"&lt;="&amp;L$3)-$F2989)))</f>
        <v/>
      </c>
      <c r="M2989" s="54">
        <f>IF(OR($B2989="",M$3&lt;$D2989+Настройки!$B$7),0,MAX(0,$E2989-MAX(0,SUMIFS(Тех_Движение!$G$2:$G$5111,Тех_Движение!$D$2:$D$5111,$C2989,Тех_Движение!$B$2:$B$5111,"&lt;="&amp;M$3)-$F2989)))</f>
        <v/>
      </c>
      <c r="N2989" s="54">
        <f>IF(OR($B2989="",N$3&lt;$D2989+Настройки!$B$7),0,MAX(0,$E2989-MAX(0,SUMIFS(Тех_Движение!$G$2:$G$5111,Тех_Движение!$D$2:$D$5111,$C2989,Тех_Движение!$B$2:$B$5111,"&lt;="&amp;N$3)-$F2989)))</f>
        <v/>
      </c>
      <c r="O2989" s="54">
        <f>IF(OR($B2989="",O$3&lt;$D2989+Настройки!$B$7),0,MAX(0,$E2989-MAX(0,SUMIFS(Тех_Движение!$G$2:$G$5111,Тех_Движение!$D$2:$D$5111,$C2989,Тех_Движение!$B$2:$B$5111,"&lt;="&amp;O$3)-$F2989)))</f>
        <v/>
      </c>
      <c r="P2989" s="54">
        <f>IF(OR($B2989="",P$3&lt;$D2989+Настройки!$B$7),0,MAX(0,$E2989-MAX(0,SUMIFS(Тех_Движение!$G$2:$G$5111,Тех_Движение!$D$2:$D$5111,$C2989,Тех_Движение!$B$2:$B$5111,"&lt;="&amp;P$3)-$F2989)))</f>
        <v/>
      </c>
      <c r="Q2989" s="54">
        <f>IF(OR($B2989="",Q$3&lt;$D2989+Настройки!$B$7),0,MAX(0,$E2989-MAX(0,SUMIFS(Тех_Движение!$G$2:$G$5111,Тех_Движение!$D$2:$D$5111,$C2989,Тех_Движение!$B$2:$B$5111,"&lt;="&amp;Q$3)-$F2989)))</f>
        <v/>
      </c>
      <c r="R2989" s="54">
        <f>IF($B2989="","",SUM($K2989:$Q2989))</f>
        <v/>
      </c>
      <c r="S2989" s="56">
        <f>IF($B2989="","",VLOOKUP($C2989,Настройки!$A$11:$L$17,9,FALSE))</f>
        <v/>
      </c>
      <c r="T2989" s="56">
        <f>IF($B2989="","",$R2989*$S2989)</f>
        <v/>
      </c>
    </row>
    <row r="2990">
      <c r="A2990" s="20">
        <f>Тех_Движение!$A$2987</f>
        <v/>
      </c>
      <c r="B2990" s="20">
        <f>IF(Тех_Движение!$F$2987&gt;0,Тех_Движение!$I$2987,"")</f>
        <v/>
      </c>
      <c r="C2990" s="20">
        <f>IF($B2990="","",Тех_Движение!$D$2987)</f>
        <v/>
      </c>
      <c r="D2990" s="42">
        <f>IF($B2990="","",Тех_Движение!$B$2987)</f>
        <v/>
      </c>
      <c r="E2990" s="54">
        <f>IF($B2990="","",Тех_Движение!$F$2987)</f>
        <v/>
      </c>
      <c r="F2990" s="54">
        <f>IF($B2990="","",SUMIFS($E$5:$E2989,$C$5:$C2989,$C2990))</f>
        <v/>
      </c>
      <c r="G2990" s="54">
        <f>IF($B2990="","",MAX(0,$E2990-MAX(0,SUMIFS(Тех_Движение!$G$2:$G$5111,Тех_Движение!$D$2:$D$5111,$C2990,Тех_Движение!$B$2:$B$5111,"&lt;="&amp;Настройки!$B$5-1)-$F2990)))</f>
        <v/>
      </c>
      <c r="H2990" s="54">
        <f>IF($B2990="","",IF(AND($D2990&gt;=Настройки!$B$5,$D2990&lt;=Настройки!$B$6),$E2990,0))</f>
        <v/>
      </c>
      <c r="I2990" s="54">
        <f>IF($B2990="","",$G2990+$H2990-$J2990)</f>
        <v/>
      </c>
      <c r="J2990" s="54">
        <f>IF($B2990="","",MAX(0,$E2990-MAX(0,SUMIFS(Тех_Движение!$G$2:$G$5111,Тех_Движение!$D$2:$D$5111,$C2990,Тех_Движение!$B$2:$B$5111,"&lt;="&amp;Настройки!$B$6)-$F2990)))</f>
        <v/>
      </c>
      <c r="K2990" s="54">
        <f>IF(OR($B2990="",K$3&lt;$D2990+Настройки!$B$7),0,MAX(0,$E2990-MAX(0,SUMIFS(Тех_Движение!$G$2:$G$5111,Тех_Движение!$D$2:$D$5111,$C2990,Тех_Движение!$B$2:$B$5111,"&lt;="&amp;K$3)-$F2990)))</f>
        <v/>
      </c>
      <c r="L2990" s="54">
        <f>IF(OR($B2990="",L$3&lt;$D2990+Настройки!$B$7),0,MAX(0,$E2990-MAX(0,SUMIFS(Тех_Движение!$G$2:$G$5111,Тех_Движение!$D$2:$D$5111,$C2990,Тех_Движение!$B$2:$B$5111,"&lt;="&amp;L$3)-$F2990)))</f>
        <v/>
      </c>
      <c r="M2990" s="54">
        <f>IF(OR($B2990="",M$3&lt;$D2990+Настройки!$B$7),0,MAX(0,$E2990-MAX(0,SUMIFS(Тех_Движение!$G$2:$G$5111,Тех_Движение!$D$2:$D$5111,$C2990,Тех_Движение!$B$2:$B$5111,"&lt;="&amp;M$3)-$F2990)))</f>
        <v/>
      </c>
      <c r="N2990" s="54">
        <f>IF(OR($B2990="",N$3&lt;$D2990+Настройки!$B$7),0,MAX(0,$E2990-MAX(0,SUMIFS(Тех_Движение!$G$2:$G$5111,Тех_Движение!$D$2:$D$5111,$C2990,Тех_Движение!$B$2:$B$5111,"&lt;="&amp;N$3)-$F2990)))</f>
        <v/>
      </c>
      <c r="O2990" s="54">
        <f>IF(OR($B2990="",O$3&lt;$D2990+Настройки!$B$7),0,MAX(0,$E2990-MAX(0,SUMIFS(Тех_Движение!$G$2:$G$5111,Тех_Движение!$D$2:$D$5111,$C2990,Тех_Движение!$B$2:$B$5111,"&lt;="&amp;O$3)-$F2990)))</f>
        <v/>
      </c>
      <c r="P2990" s="54">
        <f>IF(OR($B2990="",P$3&lt;$D2990+Настройки!$B$7),0,MAX(0,$E2990-MAX(0,SUMIFS(Тех_Движение!$G$2:$G$5111,Тех_Движение!$D$2:$D$5111,$C2990,Тех_Движение!$B$2:$B$5111,"&lt;="&amp;P$3)-$F2990)))</f>
        <v/>
      </c>
      <c r="Q2990" s="54">
        <f>IF(OR($B2990="",Q$3&lt;$D2990+Настройки!$B$7),0,MAX(0,$E2990-MAX(0,SUMIFS(Тех_Движение!$G$2:$G$5111,Тех_Движение!$D$2:$D$5111,$C2990,Тех_Движение!$B$2:$B$5111,"&lt;="&amp;Q$3)-$F2990)))</f>
        <v/>
      </c>
      <c r="R2990" s="54">
        <f>IF($B2990="","",SUM($K2990:$Q2990))</f>
        <v/>
      </c>
      <c r="S2990" s="56">
        <f>IF($B2990="","",VLOOKUP($C2990,Настройки!$A$11:$L$17,9,FALSE))</f>
        <v/>
      </c>
      <c r="T2990" s="56">
        <f>IF($B2990="","",$R2990*$S2990)</f>
        <v/>
      </c>
    </row>
    <row r="2991">
      <c r="A2991" s="20">
        <f>Тех_Движение!$A$2988</f>
        <v/>
      </c>
      <c r="B2991" s="20">
        <f>IF(Тех_Движение!$F$2988&gt;0,Тех_Движение!$I$2988,"")</f>
        <v/>
      </c>
      <c r="C2991" s="20">
        <f>IF($B2991="","",Тех_Движение!$D$2988)</f>
        <v/>
      </c>
      <c r="D2991" s="42">
        <f>IF($B2991="","",Тех_Движение!$B$2988)</f>
        <v/>
      </c>
      <c r="E2991" s="54">
        <f>IF($B2991="","",Тех_Движение!$F$2988)</f>
        <v/>
      </c>
      <c r="F2991" s="54">
        <f>IF($B2991="","",SUMIFS($E$5:$E2990,$C$5:$C2990,$C2991))</f>
        <v/>
      </c>
      <c r="G2991" s="54">
        <f>IF($B2991="","",MAX(0,$E2991-MAX(0,SUMIFS(Тех_Движение!$G$2:$G$5111,Тех_Движение!$D$2:$D$5111,$C2991,Тех_Движение!$B$2:$B$5111,"&lt;="&amp;Настройки!$B$5-1)-$F2991)))</f>
        <v/>
      </c>
      <c r="H2991" s="54">
        <f>IF($B2991="","",IF(AND($D2991&gt;=Настройки!$B$5,$D2991&lt;=Настройки!$B$6),$E2991,0))</f>
        <v/>
      </c>
      <c r="I2991" s="54">
        <f>IF($B2991="","",$G2991+$H2991-$J2991)</f>
        <v/>
      </c>
      <c r="J2991" s="54">
        <f>IF($B2991="","",MAX(0,$E2991-MAX(0,SUMIFS(Тех_Движение!$G$2:$G$5111,Тех_Движение!$D$2:$D$5111,$C2991,Тех_Движение!$B$2:$B$5111,"&lt;="&amp;Настройки!$B$6)-$F2991)))</f>
        <v/>
      </c>
      <c r="K2991" s="54">
        <f>IF(OR($B2991="",K$3&lt;$D2991+Настройки!$B$7),0,MAX(0,$E2991-MAX(0,SUMIFS(Тех_Движение!$G$2:$G$5111,Тех_Движение!$D$2:$D$5111,$C2991,Тех_Движение!$B$2:$B$5111,"&lt;="&amp;K$3)-$F2991)))</f>
        <v/>
      </c>
      <c r="L2991" s="54">
        <f>IF(OR($B2991="",L$3&lt;$D2991+Настройки!$B$7),0,MAX(0,$E2991-MAX(0,SUMIFS(Тех_Движение!$G$2:$G$5111,Тех_Движение!$D$2:$D$5111,$C2991,Тех_Движение!$B$2:$B$5111,"&lt;="&amp;L$3)-$F2991)))</f>
        <v/>
      </c>
      <c r="M2991" s="54">
        <f>IF(OR($B2991="",M$3&lt;$D2991+Настройки!$B$7),0,MAX(0,$E2991-MAX(0,SUMIFS(Тех_Движение!$G$2:$G$5111,Тех_Движение!$D$2:$D$5111,$C2991,Тех_Движение!$B$2:$B$5111,"&lt;="&amp;M$3)-$F2991)))</f>
        <v/>
      </c>
      <c r="N2991" s="54">
        <f>IF(OR($B2991="",N$3&lt;$D2991+Настройки!$B$7),0,MAX(0,$E2991-MAX(0,SUMIFS(Тех_Движение!$G$2:$G$5111,Тех_Движение!$D$2:$D$5111,$C2991,Тех_Движение!$B$2:$B$5111,"&lt;="&amp;N$3)-$F2991)))</f>
        <v/>
      </c>
      <c r="O2991" s="54">
        <f>IF(OR($B2991="",O$3&lt;$D2991+Настройки!$B$7),0,MAX(0,$E2991-MAX(0,SUMIFS(Тех_Движение!$G$2:$G$5111,Тех_Движение!$D$2:$D$5111,$C2991,Тех_Движение!$B$2:$B$5111,"&lt;="&amp;O$3)-$F2991)))</f>
        <v/>
      </c>
      <c r="P2991" s="54">
        <f>IF(OR($B2991="",P$3&lt;$D2991+Настройки!$B$7),0,MAX(0,$E2991-MAX(0,SUMIFS(Тех_Движение!$G$2:$G$5111,Тех_Движение!$D$2:$D$5111,$C2991,Тех_Движение!$B$2:$B$5111,"&lt;="&amp;P$3)-$F2991)))</f>
        <v/>
      </c>
      <c r="Q2991" s="54">
        <f>IF(OR($B2991="",Q$3&lt;$D2991+Настройки!$B$7),0,MAX(0,$E2991-MAX(0,SUMIFS(Тех_Движение!$G$2:$G$5111,Тех_Движение!$D$2:$D$5111,$C2991,Тех_Движение!$B$2:$B$5111,"&lt;="&amp;Q$3)-$F2991)))</f>
        <v/>
      </c>
      <c r="R2991" s="54">
        <f>IF($B2991="","",SUM($K2991:$Q2991))</f>
        <v/>
      </c>
      <c r="S2991" s="56">
        <f>IF($B2991="","",VLOOKUP($C2991,Настройки!$A$11:$L$17,9,FALSE))</f>
        <v/>
      </c>
      <c r="T2991" s="56">
        <f>IF($B2991="","",$R2991*$S2991)</f>
        <v/>
      </c>
    </row>
    <row r="2992">
      <c r="A2992" s="20">
        <f>Тех_Движение!$A$2989</f>
        <v/>
      </c>
      <c r="B2992" s="20">
        <f>IF(Тех_Движение!$F$2989&gt;0,Тех_Движение!$I$2989,"")</f>
        <v/>
      </c>
      <c r="C2992" s="20">
        <f>IF($B2992="","",Тех_Движение!$D$2989)</f>
        <v/>
      </c>
      <c r="D2992" s="42">
        <f>IF($B2992="","",Тех_Движение!$B$2989)</f>
        <v/>
      </c>
      <c r="E2992" s="54">
        <f>IF($B2992="","",Тех_Движение!$F$2989)</f>
        <v/>
      </c>
      <c r="F2992" s="54">
        <f>IF($B2992="","",SUMIFS($E$5:$E2991,$C$5:$C2991,$C2992))</f>
        <v/>
      </c>
      <c r="G2992" s="54">
        <f>IF($B2992="","",MAX(0,$E2992-MAX(0,SUMIFS(Тех_Движение!$G$2:$G$5111,Тех_Движение!$D$2:$D$5111,$C2992,Тех_Движение!$B$2:$B$5111,"&lt;="&amp;Настройки!$B$5-1)-$F2992)))</f>
        <v/>
      </c>
      <c r="H2992" s="54">
        <f>IF($B2992="","",IF(AND($D2992&gt;=Настройки!$B$5,$D2992&lt;=Настройки!$B$6),$E2992,0))</f>
        <v/>
      </c>
      <c r="I2992" s="54">
        <f>IF($B2992="","",$G2992+$H2992-$J2992)</f>
        <v/>
      </c>
      <c r="J2992" s="54">
        <f>IF($B2992="","",MAX(0,$E2992-MAX(0,SUMIFS(Тех_Движение!$G$2:$G$5111,Тех_Движение!$D$2:$D$5111,$C2992,Тех_Движение!$B$2:$B$5111,"&lt;="&amp;Настройки!$B$6)-$F2992)))</f>
        <v/>
      </c>
      <c r="K2992" s="54">
        <f>IF(OR($B2992="",K$3&lt;$D2992+Настройки!$B$7),0,MAX(0,$E2992-MAX(0,SUMIFS(Тех_Движение!$G$2:$G$5111,Тех_Движение!$D$2:$D$5111,$C2992,Тех_Движение!$B$2:$B$5111,"&lt;="&amp;K$3)-$F2992)))</f>
        <v/>
      </c>
      <c r="L2992" s="54">
        <f>IF(OR($B2992="",L$3&lt;$D2992+Настройки!$B$7),0,MAX(0,$E2992-MAX(0,SUMIFS(Тех_Движение!$G$2:$G$5111,Тех_Движение!$D$2:$D$5111,$C2992,Тех_Движение!$B$2:$B$5111,"&lt;="&amp;L$3)-$F2992)))</f>
        <v/>
      </c>
      <c r="M2992" s="54">
        <f>IF(OR($B2992="",M$3&lt;$D2992+Настройки!$B$7),0,MAX(0,$E2992-MAX(0,SUMIFS(Тех_Движение!$G$2:$G$5111,Тех_Движение!$D$2:$D$5111,$C2992,Тех_Движение!$B$2:$B$5111,"&lt;="&amp;M$3)-$F2992)))</f>
        <v/>
      </c>
      <c r="N2992" s="54">
        <f>IF(OR($B2992="",N$3&lt;$D2992+Настройки!$B$7),0,MAX(0,$E2992-MAX(0,SUMIFS(Тех_Движение!$G$2:$G$5111,Тех_Движение!$D$2:$D$5111,$C2992,Тех_Движение!$B$2:$B$5111,"&lt;="&amp;N$3)-$F2992)))</f>
        <v/>
      </c>
      <c r="O2992" s="54">
        <f>IF(OR($B2992="",O$3&lt;$D2992+Настройки!$B$7),0,MAX(0,$E2992-MAX(0,SUMIFS(Тех_Движение!$G$2:$G$5111,Тех_Движение!$D$2:$D$5111,$C2992,Тех_Движение!$B$2:$B$5111,"&lt;="&amp;O$3)-$F2992)))</f>
        <v/>
      </c>
      <c r="P2992" s="54">
        <f>IF(OR($B2992="",P$3&lt;$D2992+Настройки!$B$7),0,MAX(0,$E2992-MAX(0,SUMIFS(Тех_Движение!$G$2:$G$5111,Тех_Движение!$D$2:$D$5111,$C2992,Тех_Движение!$B$2:$B$5111,"&lt;="&amp;P$3)-$F2992)))</f>
        <v/>
      </c>
      <c r="Q2992" s="54">
        <f>IF(OR($B2992="",Q$3&lt;$D2992+Настройки!$B$7),0,MAX(0,$E2992-MAX(0,SUMIFS(Тех_Движение!$G$2:$G$5111,Тех_Движение!$D$2:$D$5111,$C2992,Тех_Движение!$B$2:$B$5111,"&lt;="&amp;Q$3)-$F2992)))</f>
        <v/>
      </c>
      <c r="R2992" s="54">
        <f>IF($B2992="","",SUM($K2992:$Q2992))</f>
        <v/>
      </c>
      <c r="S2992" s="56">
        <f>IF($B2992="","",VLOOKUP($C2992,Настройки!$A$11:$L$17,9,FALSE))</f>
        <v/>
      </c>
      <c r="T2992" s="56">
        <f>IF($B2992="","",$R2992*$S2992)</f>
        <v/>
      </c>
    </row>
    <row r="2993">
      <c r="A2993" s="20">
        <f>Тех_Движение!$A$2990</f>
        <v/>
      </c>
      <c r="B2993" s="20">
        <f>IF(Тех_Движение!$F$2990&gt;0,Тех_Движение!$I$2990,"")</f>
        <v/>
      </c>
      <c r="C2993" s="20">
        <f>IF($B2993="","",Тех_Движение!$D$2990)</f>
        <v/>
      </c>
      <c r="D2993" s="42">
        <f>IF($B2993="","",Тех_Движение!$B$2990)</f>
        <v/>
      </c>
      <c r="E2993" s="54">
        <f>IF($B2993="","",Тех_Движение!$F$2990)</f>
        <v/>
      </c>
      <c r="F2993" s="54">
        <f>IF($B2993="","",SUMIFS($E$5:$E2992,$C$5:$C2992,$C2993))</f>
        <v/>
      </c>
      <c r="G2993" s="54">
        <f>IF($B2993="","",MAX(0,$E2993-MAX(0,SUMIFS(Тех_Движение!$G$2:$G$5111,Тех_Движение!$D$2:$D$5111,$C2993,Тех_Движение!$B$2:$B$5111,"&lt;="&amp;Настройки!$B$5-1)-$F2993)))</f>
        <v/>
      </c>
      <c r="H2993" s="54">
        <f>IF($B2993="","",IF(AND($D2993&gt;=Настройки!$B$5,$D2993&lt;=Настройки!$B$6),$E2993,0))</f>
        <v/>
      </c>
      <c r="I2993" s="54">
        <f>IF($B2993="","",$G2993+$H2993-$J2993)</f>
        <v/>
      </c>
      <c r="J2993" s="54">
        <f>IF($B2993="","",MAX(0,$E2993-MAX(0,SUMIFS(Тех_Движение!$G$2:$G$5111,Тех_Движение!$D$2:$D$5111,$C2993,Тех_Движение!$B$2:$B$5111,"&lt;="&amp;Настройки!$B$6)-$F2993)))</f>
        <v/>
      </c>
      <c r="K2993" s="54">
        <f>IF(OR($B2993="",K$3&lt;$D2993+Настройки!$B$7),0,MAX(0,$E2993-MAX(0,SUMIFS(Тех_Движение!$G$2:$G$5111,Тех_Движение!$D$2:$D$5111,$C2993,Тех_Движение!$B$2:$B$5111,"&lt;="&amp;K$3)-$F2993)))</f>
        <v/>
      </c>
      <c r="L2993" s="54">
        <f>IF(OR($B2993="",L$3&lt;$D2993+Настройки!$B$7),0,MAX(0,$E2993-MAX(0,SUMIFS(Тех_Движение!$G$2:$G$5111,Тех_Движение!$D$2:$D$5111,$C2993,Тех_Движение!$B$2:$B$5111,"&lt;="&amp;L$3)-$F2993)))</f>
        <v/>
      </c>
      <c r="M2993" s="54">
        <f>IF(OR($B2993="",M$3&lt;$D2993+Настройки!$B$7),0,MAX(0,$E2993-MAX(0,SUMIFS(Тех_Движение!$G$2:$G$5111,Тех_Движение!$D$2:$D$5111,$C2993,Тех_Движение!$B$2:$B$5111,"&lt;="&amp;M$3)-$F2993)))</f>
        <v/>
      </c>
      <c r="N2993" s="54">
        <f>IF(OR($B2993="",N$3&lt;$D2993+Настройки!$B$7),0,MAX(0,$E2993-MAX(0,SUMIFS(Тех_Движение!$G$2:$G$5111,Тех_Движение!$D$2:$D$5111,$C2993,Тех_Движение!$B$2:$B$5111,"&lt;="&amp;N$3)-$F2993)))</f>
        <v/>
      </c>
      <c r="O2993" s="54">
        <f>IF(OR($B2993="",O$3&lt;$D2993+Настройки!$B$7),0,MAX(0,$E2993-MAX(0,SUMIFS(Тех_Движение!$G$2:$G$5111,Тех_Движение!$D$2:$D$5111,$C2993,Тех_Движение!$B$2:$B$5111,"&lt;="&amp;O$3)-$F2993)))</f>
        <v/>
      </c>
      <c r="P2993" s="54">
        <f>IF(OR($B2993="",P$3&lt;$D2993+Настройки!$B$7),0,MAX(0,$E2993-MAX(0,SUMIFS(Тех_Движение!$G$2:$G$5111,Тех_Движение!$D$2:$D$5111,$C2993,Тех_Движение!$B$2:$B$5111,"&lt;="&amp;P$3)-$F2993)))</f>
        <v/>
      </c>
      <c r="Q2993" s="54">
        <f>IF(OR($B2993="",Q$3&lt;$D2993+Настройки!$B$7),0,MAX(0,$E2993-MAX(0,SUMIFS(Тех_Движение!$G$2:$G$5111,Тех_Движение!$D$2:$D$5111,$C2993,Тех_Движение!$B$2:$B$5111,"&lt;="&amp;Q$3)-$F2993)))</f>
        <v/>
      </c>
      <c r="R2993" s="54">
        <f>IF($B2993="","",SUM($K2993:$Q2993))</f>
        <v/>
      </c>
      <c r="S2993" s="56">
        <f>IF($B2993="","",VLOOKUP($C2993,Настройки!$A$11:$L$17,9,FALSE))</f>
        <v/>
      </c>
      <c r="T2993" s="56">
        <f>IF($B2993="","",$R2993*$S2993)</f>
        <v/>
      </c>
    </row>
    <row r="2994">
      <c r="A2994" s="20">
        <f>Тех_Движение!$A$2991</f>
        <v/>
      </c>
      <c r="B2994" s="20">
        <f>IF(Тех_Движение!$F$2991&gt;0,Тех_Движение!$I$2991,"")</f>
        <v/>
      </c>
      <c r="C2994" s="20">
        <f>IF($B2994="","",Тех_Движение!$D$2991)</f>
        <v/>
      </c>
      <c r="D2994" s="42">
        <f>IF($B2994="","",Тех_Движение!$B$2991)</f>
        <v/>
      </c>
      <c r="E2994" s="54">
        <f>IF($B2994="","",Тех_Движение!$F$2991)</f>
        <v/>
      </c>
      <c r="F2994" s="54">
        <f>IF($B2994="","",SUMIFS($E$5:$E2993,$C$5:$C2993,$C2994))</f>
        <v/>
      </c>
      <c r="G2994" s="54">
        <f>IF($B2994="","",MAX(0,$E2994-MAX(0,SUMIFS(Тех_Движение!$G$2:$G$5111,Тех_Движение!$D$2:$D$5111,$C2994,Тех_Движение!$B$2:$B$5111,"&lt;="&amp;Настройки!$B$5-1)-$F2994)))</f>
        <v/>
      </c>
      <c r="H2994" s="54">
        <f>IF($B2994="","",IF(AND($D2994&gt;=Настройки!$B$5,$D2994&lt;=Настройки!$B$6),$E2994,0))</f>
        <v/>
      </c>
      <c r="I2994" s="54">
        <f>IF($B2994="","",$G2994+$H2994-$J2994)</f>
        <v/>
      </c>
      <c r="J2994" s="54">
        <f>IF($B2994="","",MAX(0,$E2994-MAX(0,SUMIFS(Тех_Движение!$G$2:$G$5111,Тех_Движение!$D$2:$D$5111,$C2994,Тех_Движение!$B$2:$B$5111,"&lt;="&amp;Настройки!$B$6)-$F2994)))</f>
        <v/>
      </c>
      <c r="K2994" s="54">
        <f>IF(OR($B2994="",K$3&lt;$D2994+Настройки!$B$7),0,MAX(0,$E2994-MAX(0,SUMIFS(Тех_Движение!$G$2:$G$5111,Тех_Движение!$D$2:$D$5111,$C2994,Тех_Движение!$B$2:$B$5111,"&lt;="&amp;K$3)-$F2994)))</f>
        <v/>
      </c>
      <c r="L2994" s="54">
        <f>IF(OR($B2994="",L$3&lt;$D2994+Настройки!$B$7),0,MAX(0,$E2994-MAX(0,SUMIFS(Тех_Движение!$G$2:$G$5111,Тех_Движение!$D$2:$D$5111,$C2994,Тех_Движение!$B$2:$B$5111,"&lt;="&amp;L$3)-$F2994)))</f>
        <v/>
      </c>
      <c r="M2994" s="54">
        <f>IF(OR($B2994="",M$3&lt;$D2994+Настройки!$B$7),0,MAX(0,$E2994-MAX(0,SUMIFS(Тех_Движение!$G$2:$G$5111,Тех_Движение!$D$2:$D$5111,$C2994,Тех_Движение!$B$2:$B$5111,"&lt;="&amp;M$3)-$F2994)))</f>
        <v/>
      </c>
      <c r="N2994" s="54">
        <f>IF(OR($B2994="",N$3&lt;$D2994+Настройки!$B$7),0,MAX(0,$E2994-MAX(0,SUMIFS(Тех_Движение!$G$2:$G$5111,Тех_Движение!$D$2:$D$5111,$C2994,Тех_Движение!$B$2:$B$5111,"&lt;="&amp;N$3)-$F2994)))</f>
        <v/>
      </c>
      <c r="O2994" s="54">
        <f>IF(OR($B2994="",O$3&lt;$D2994+Настройки!$B$7),0,MAX(0,$E2994-MAX(0,SUMIFS(Тех_Движение!$G$2:$G$5111,Тех_Движение!$D$2:$D$5111,$C2994,Тех_Движение!$B$2:$B$5111,"&lt;="&amp;O$3)-$F2994)))</f>
        <v/>
      </c>
      <c r="P2994" s="54">
        <f>IF(OR($B2994="",P$3&lt;$D2994+Настройки!$B$7),0,MAX(0,$E2994-MAX(0,SUMIFS(Тех_Движение!$G$2:$G$5111,Тех_Движение!$D$2:$D$5111,$C2994,Тех_Движение!$B$2:$B$5111,"&lt;="&amp;P$3)-$F2994)))</f>
        <v/>
      </c>
      <c r="Q2994" s="54">
        <f>IF(OR($B2994="",Q$3&lt;$D2994+Настройки!$B$7),0,MAX(0,$E2994-MAX(0,SUMIFS(Тех_Движение!$G$2:$G$5111,Тех_Движение!$D$2:$D$5111,$C2994,Тех_Движение!$B$2:$B$5111,"&lt;="&amp;Q$3)-$F2994)))</f>
        <v/>
      </c>
      <c r="R2994" s="54">
        <f>IF($B2994="","",SUM($K2994:$Q2994))</f>
        <v/>
      </c>
      <c r="S2994" s="56">
        <f>IF($B2994="","",VLOOKUP($C2994,Настройки!$A$11:$L$17,9,FALSE))</f>
        <v/>
      </c>
      <c r="T2994" s="56">
        <f>IF($B2994="","",$R2994*$S2994)</f>
        <v/>
      </c>
    </row>
    <row r="2995">
      <c r="A2995" s="20">
        <f>Тех_Движение!$A$2992</f>
        <v/>
      </c>
      <c r="B2995" s="20">
        <f>IF(Тех_Движение!$F$2992&gt;0,Тех_Движение!$I$2992,"")</f>
        <v/>
      </c>
      <c r="C2995" s="20">
        <f>IF($B2995="","",Тех_Движение!$D$2992)</f>
        <v/>
      </c>
      <c r="D2995" s="42">
        <f>IF($B2995="","",Тех_Движение!$B$2992)</f>
        <v/>
      </c>
      <c r="E2995" s="54">
        <f>IF($B2995="","",Тех_Движение!$F$2992)</f>
        <v/>
      </c>
      <c r="F2995" s="54">
        <f>IF($B2995="","",SUMIFS($E$5:$E2994,$C$5:$C2994,$C2995))</f>
        <v/>
      </c>
      <c r="G2995" s="54">
        <f>IF($B2995="","",MAX(0,$E2995-MAX(0,SUMIFS(Тех_Движение!$G$2:$G$5111,Тех_Движение!$D$2:$D$5111,$C2995,Тех_Движение!$B$2:$B$5111,"&lt;="&amp;Настройки!$B$5-1)-$F2995)))</f>
        <v/>
      </c>
      <c r="H2995" s="54">
        <f>IF($B2995="","",IF(AND($D2995&gt;=Настройки!$B$5,$D2995&lt;=Настройки!$B$6),$E2995,0))</f>
        <v/>
      </c>
      <c r="I2995" s="54">
        <f>IF($B2995="","",$G2995+$H2995-$J2995)</f>
        <v/>
      </c>
      <c r="J2995" s="54">
        <f>IF($B2995="","",MAX(0,$E2995-MAX(0,SUMIFS(Тех_Движение!$G$2:$G$5111,Тех_Движение!$D$2:$D$5111,$C2995,Тех_Движение!$B$2:$B$5111,"&lt;="&amp;Настройки!$B$6)-$F2995)))</f>
        <v/>
      </c>
      <c r="K2995" s="54">
        <f>IF(OR($B2995="",K$3&lt;$D2995+Настройки!$B$7),0,MAX(0,$E2995-MAX(0,SUMIFS(Тех_Движение!$G$2:$G$5111,Тех_Движение!$D$2:$D$5111,$C2995,Тех_Движение!$B$2:$B$5111,"&lt;="&amp;K$3)-$F2995)))</f>
        <v/>
      </c>
      <c r="L2995" s="54">
        <f>IF(OR($B2995="",L$3&lt;$D2995+Настройки!$B$7),0,MAX(0,$E2995-MAX(0,SUMIFS(Тех_Движение!$G$2:$G$5111,Тех_Движение!$D$2:$D$5111,$C2995,Тех_Движение!$B$2:$B$5111,"&lt;="&amp;L$3)-$F2995)))</f>
        <v/>
      </c>
      <c r="M2995" s="54">
        <f>IF(OR($B2995="",M$3&lt;$D2995+Настройки!$B$7),0,MAX(0,$E2995-MAX(0,SUMIFS(Тех_Движение!$G$2:$G$5111,Тех_Движение!$D$2:$D$5111,$C2995,Тех_Движение!$B$2:$B$5111,"&lt;="&amp;M$3)-$F2995)))</f>
        <v/>
      </c>
      <c r="N2995" s="54">
        <f>IF(OR($B2995="",N$3&lt;$D2995+Настройки!$B$7),0,MAX(0,$E2995-MAX(0,SUMIFS(Тех_Движение!$G$2:$G$5111,Тех_Движение!$D$2:$D$5111,$C2995,Тех_Движение!$B$2:$B$5111,"&lt;="&amp;N$3)-$F2995)))</f>
        <v/>
      </c>
      <c r="O2995" s="54">
        <f>IF(OR($B2995="",O$3&lt;$D2995+Настройки!$B$7),0,MAX(0,$E2995-MAX(0,SUMIFS(Тех_Движение!$G$2:$G$5111,Тех_Движение!$D$2:$D$5111,$C2995,Тех_Движение!$B$2:$B$5111,"&lt;="&amp;O$3)-$F2995)))</f>
        <v/>
      </c>
      <c r="P2995" s="54">
        <f>IF(OR($B2995="",P$3&lt;$D2995+Настройки!$B$7),0,MAX(0,$E2995-MAX(0,SUMIFS(Тех_Движение!$G$2:$G$5111,Тех_Движение!$D$2:$D$5111,$C2995,Тех_Движение!$B$2:$B$5111,"&lt;="&amp;P$3)-$F2995)))</f>
        <v/>
      </c>
      <c r="Q2995" s="54">
        <f>IF(OR($B2995="",Q$3&lt;$D2995+Настройки!$B$7),0,MAX(0,$E2995-MAX(0,SUMIFS(Тех_Движение!$G$2:$G$5111,Тех_Движение!$D$2:$D$5111,$C2995,Тех_Движение!$B$2:$B$5111,"&lt;="&amp;Q$3)-$F2995)))</f>
        <v/>
      </c>
      <c r="R2995" s="54">
        <f>IF($B2995="","",SUM($K2995:$Q2995))</f>
        <v/>
      </c>
      <c r="S2995" s="56">
        <f>IF($B2995="","",VLOOKUP($C2995,Настройки!$A$11:$L$17,9,FALSE))</f>
        <v/>
      </c>
      <c r="T2995" s="56">
        <f>IF($B2995="","",$R2995*$S2995)</f>
        <v/>
      </c>
    </row>
    <row r="2996">
      <c r="A2996" s="20">
        <f>Тех_Движение!$A$2993</f>
        <v/>
      </c>
      <c r="B2996" s="20">
        <f>IF(Тех_Движение!$F$2993&gt;0,Тех_Движение!$I$2993,"")</f>
        <v/>
      </c>
      <c r="C2996" s="20">
        <f>IF($B2996="","",Тех_Движение!$D$2993)</f>
        <v/>
      </c>
      <c r="D2996" s="42">
        <f>IF($B2996="","",Тех_Движение!$B$2993)</f>
        <v/>
      </c>
      <c r="E2996" s="54">
        <f>IF($B2996="","",Тех_Движение!$F$2993)</f>
        <v/>
      </c>
      <c r="F2996" s="54">
        <f>IF($B2996="","",SUMIFS($E$5:$E2995,$C$5:$C2995,$C2996))</f>
        <v/>
      </c>
      <c r="G2996" s="54">
        <f>IF($B2996="","",MAX(0,$E2996-MAX(0,SUMIFS(Тех_Движение!$G$2:$G$5111,Тех_Движение!$D$2:$D$5111,$C2996,Тех_Движение!$B$2:$B$5111,"&lt;="&amp;Настройки!$B$5-1)-$F2996)))</f>
        <v/>
      </c>
      <c r="H2996" s="54">
        <f>IF($B2996="","",IF(AND($D2996&gt;=Настройки!$B$5,$D2996&lt;=Настройки!$B$6),$E2996,0))</f>
        <v/>
      </c>
      <c r="I2996" s="54">
        <f>IF($B2996="","",$G2996+$H2996-$J2996)</f>
        <v/>
      </c>
      <c r="J2996" s="54">
        <f>IF($B2996="","",MAX(0,$E2996-MAX(0,SUMIFS(Тех_Движение!$G$2:$G$5111,Тех_Движение!$D$2:$D$5111,$C2996,Тех_Движение!$B$2:$B$5111,"&lt;="&amp;Настройки!$B$6)-$F2996)))</f>
        <v/>
      </c>
      <c r="K2996" s="54">
        <f>IF(OR($B2996="",K$3&lt;$D2996+Настройки!$B$7),0,MAX(0,$E2996-MAX(0,SUMIFS(Тех_Движение!$G$2:$G$5111,Тех_Движение!$D$2:$D$5111,$C2996,Тех_Движение!$B$2:$B$5111,"&lt;="&amp;K$3)-$F2996)))</f>
        <v/>
      </c>
      <c r="L2996" s="54">
        <f>IF(OR($B2996="",L$3&lt;$D2996+Настройки!$B$7),0,MAX(0,$E2996-MAX(0,SUMIFS(Тех_Движение!$G$2:$G$5111,Тех_Движение!$D$2:$D$5111,$C2996,Тех_Движение!$B$2:$B$5111,"&lt;="&amp;L$3)-$F2996)))</f>
        <v/>
      </c>
      <c r="M2996" s="54">
        <f>IF(OR($B2996="",M$3&lt;$D2996+Настройки!$B$7),0,MAX(0,$E2996-MAX(0,SUMIFS(Тех_Движение!$G$2:$G$5111,Тех_Движение!$D$2:$D$5111,$C2996,Тех_Движение!$B$2:$B$5111,"&lt;="&amp;M$3)-$F2996)))</f>
        <v/>
      </c>
      <c r="N2996" s="54">
        <f>IF(OR($B2996="",N$3&lt;$D2996+Настройки!$B$7),0,MAX(0,$E2996-MAX(0,SUMIFS(Тех_Движение!$G$2:$G$5111,Тех_Движение!$D$2:$D$5111,$C2996,Тех_Движение!$B$2:$B$5111,"&lt;="&amp;N$3)-$F2996)))</f>
        <v/>
      </c>
      <c r="O2996" s="54">
        <f>IF(OR($B2996="",O$3&lt;$D2996+Настройки!$B$7),0,MAX(0,$E2996-MAX(0,SUMIFS(Тех_Движение!$G$2:$G$5111,Тех_Движение!$D$2:$D$5111,$C2996,Тех_Движение!$B$2:$B$5111,"&lt;="&amp;O$3)-$F2996)))</f>
        <v/>
      </c>
      <c r="P2996" s="54">
        <f>IF(OR($B2996="",P$3&lt;$D2996+Настройки!$B$7),0,MAX(0,$E2996-MAX(0,SUMIFS(Тех_Движение!$G$2:$G$5111,Тех_Движение!$D$2:$D$5111,$C2996,Тех_Движение!$B$2:$B$5111,"&lt;="&amp;P$3)-$F2996)))</f>
        <v/>
      </c>
      <c r="Q2996" s="54">
        <f>IF(OR($B2996="",Q$3&lt;$D2996+Настройки!$B$7),0,MAX(0,$E2996-MAX(0,SUMIFS(Тех_Движение!$G$2:$G$5111,Тех_Движение!$D$2:$D$5111,$C2996,Тех_Движение!$B$2:$B$5111,"&lt;="&amp;Q$3)-$F2996)))</f>
        <v/>
      </c>
      <c r="R2996" s="54">
        <f>IF($B2996="","",SUM($K2996:$Q2996))</f>
        <v/>
      </c>
      <c r="S2996" s="56">
        <f>IF($B2996="","",VLOOKUP($C2996,Настройки!$A$11:$L$17,9,FALSE))</f>
        <v/>
      </c>
      <c r="T2996" s="56">
        <f>IF($B2996="","",$R2996*$S2996)</f>
        <v/>
      </c>
    </row>
    <row r="2997">
      <c r="A2997" s="20">
        <f>Тех_Движение!$A$2994</f>
        <v/>
      </c>
      <c r="B2997" s="20">
        <f>IF(Тех_Движение!$F$2994&gt;0,Тех_Движение!$I$2994,"")</f>
        <v/>
      </c>
      <c r="C2997" s="20">
        <f>IF($B2997="","",Тех_Движение!$D$2994)</f>
        <v/>
      </c>
      <c r="D2997" s="42">
        <f>IF($B2997="","",Тех_Движение!$B$2994)</f>
        <v/>
      </c>
      <c r="E2997" s="54">
        <f>IF($B2997="","",Тех_Движение!$F$2994)</f>
        <v/>
      </c>
      <c r="F2997" s="54">
        <f>IF($B2997="","",SUMIFS($E$5:$E2996,$C$5:$C2996,$C2997))</f>
        <v/>
      </c>
      <c r="G2997" s="54">
        <f>IF($B2997="","",MAX(0,$E2997-MAX(0,SUMIFS(Тех_Движение!$G$2:$G$5111,Тех_Движение!$D$2:$D$5111,$C2997,Тех_Движение!$B$2:$B$5111,"&lt;="&amp;Настройки!$B$5-1)-$F2997)))</f>
        <v/>
      </c>
      <c r="H2997" s="54">
        <f>IF($B2997="","",IF(AND($D2997&gt;=Настройки!$B$5,$D2997&lt;=Настройки!$B$6),$E2997,0))</f>
        <v/>
      </c>
      <c r="I2997" s="54">
        <f>IF($B2997="","",$G2997+$H2997-$J2997)</f>
        <v/>
      </c>
      <c r="J2997" s="54">
        <f>IF($B2997="","",MAX(0,$E2997-MAX(0,SUMIFS(Тех_Движение!$G$2:$G$5111,Тех_Движение!$D$2:$D$5111,$C2997,Тех_Движение!$B$2:$B$5111,"&lt;="&amp;Настройки!$B$6)-$F2997)))</f>
        <v/>
      </c>
      <c r="K2997" s="54">
        <f>IF(OR($B2997="",K$3&lt;$D2997+Настройки!$B$7),0,MAX(0,$E2997-MAX(0,SUMIFS(Тех_Движение!$G$2:$G$5111,Тех_Движение!$D$2:$D$5111,$C2997,Тех_Движение!$B$2:$B$5111,"&lt;="&amp;K$3)-$F2997)))</f>
        <v/>
      </c>
      <c r="L2997" s="54">
        <f>IF(OR($B2997="",L$3&lt;$D2997+Настройки!$B$7),0,MAX(0,$E2997-MAX(0,SUMIFS(Тех_Движение!$G$2:$G$5111,Тех_Движение!$D$2:$D$5111,$C2997,Тех_Движение!$B$2:$B$5111,"&lt;="&amp;L$3)-$F2997)))</f>
        <v/>
      </c>
      <c r="M2997" s="54">
        <f>IF(OR($B2997="",M$3&lt;$D2997+Настройки!$B$7),0,MAX(0,$E2997-MAX(0,SUMIFS(Тех_Движение!$G$2:$G$5111,Тех_Движение!$D$2:$D$5111,$C2997,Тех_Движение!$B$2:$B$5111,"&lt;="&amp;M$3)-$F2997)))</f>
        <v/>
      </c>
      <c r="N2997" s="54">
        <f>IF(OR($B2997="",N$3&lt;$D2997+Настройки!$B$7),0,MAX(0,$E2997-MAX(0,SUMIFS(Тех_Движение!$G$2:$G$5111,Тех_Движение!$D$2:$D$5111,$C2997,Тех_Движение!$B$2:$B$5111,"&lt;="&amp;N$3)-$F2997)))</f>
        <v/>
      </c>
      <c r="O2997" s="54">
        <f>IF(OR($B2997="",O$3&lt;$D2997+Настройки!$B$7),0,MAX(0,$E2997-MAX(0,SUMIFS(Тех_Движение!$G$2:$G$5111,Тех_Движение!$D$2:$D$5111,$C2997,Тех_Движение!$B$2:$B$5111,"&lt;="&amp;O$3)-$F2997)))</f>
        <v/>
      </c>
      <c r="P2997" s="54">
        <f>IF(OR($B2997="",P$3&lt;$D2997+Настройки!$B$7),0,MAX(0,$E2997-MAX(0,SUMIFS(Тех_Движение!$G$2:$G$5111,Тех_Движение!$D$2:$D$5111,$C2997,Тех_Движение!$B$2:$B$5111,"&lt;="&amp;P$3)-$F2997)))</f>
        <v/>
      </c>
      <c r="Q2997" s="54">
        <f>IF(OR($B2997="",Q$3&lt;$D2997+Настройки!$B$7),0,MAX(0,$E2997-MAX(0,SUMIFS(Тех_Движение!$G$2:$G$5111,Тех_Движение!$D$2:$D$5111,$C2997,Тех_Движение!$B$2:$B$5111,"&lt;="&amp;Q$3)-$F2997)))</f>
        <v/>
      </c>
      <c r="R2997" s="54">
        <f>IF($B2997="","",SUM($K2997:$Q2997))</f>
        <v/>
      </c>
      <c r="S2997" s="56">
        <f>IF($B2997="","",VLOOKUP($C2997,Настройки!$A$11:$L$17,9,FALSE))</f>
        <v/>
      </c>
      <c r="T2997" s="56">
        <f>IF($B2997="","",$R2997*$S2997)</f>
        <v/>
      </c>
    </row>
    <row r="2998">
      <c r="A2998" s="20">
        <f>Тех_Движение!$A$2995</f>
        <v/>
      </c>
      <c r="B2998" s="20">
        <f>IF(Тех_Движение!$F$2995&gt;0,Тех_Движение!$I$2995,"")</f>
        <v/>
      </c>
      <c r="C2998" s="20">
        <f>IF($B2998="","",Тех_Движение!$D$2995)</f>
        <v/>
      </c>
      <c r="D2998" s="42">
        <f>IF($B2998="","",Тех_Движение!$B$2995)</f>
        <v/>
      </c>
      <c r="E2998" s="54">
        <f>IF($B2998="","",Тех_Движение!$F$2995)</f>
        <v/>
      </c>
      <c r="F2998" s="54">
        <f>IF($B2998="","",SUMIFS($E$5:$E2997,$C$5:$C2997,$C2998))</f>
        <v/>
      </c>
      <c r="G2998" s="54">
        <f>IF($B2998="","",MAX(0,$E2998-MAX(0,SUMIFS(Тех_Движение!$G$2:$G$5111,Тех_Движение!$D$2:$D$5111,$C2998,Тех_Движение!$B$2:$B$5111,"&lt;="&amp;Настройки!$B$5-1)-$F2998)))</f>
        <v/>
      </c>
      <c r="H2998" s="54">
        <f>IF($B2998="","",IF(AND($D2998&gt;=Настройки!$B$5,$D2998&lt;=Настройки!$B$6),$E2998,0))</f>
        <v/>
      </c>
      <c r="I2998" s="54">
        <f>IF($B2998="","",$G2998+$H2998-$J2998)</f>
        <v/>
      </c>
      <c r="J2998" s="54">
        <f>IF($B2998="","",MAX(0,$E2998-MAX(0,SUMIFS(Тех_Движение!$G$2:$G$5111,Тех_Движение!$D$2:$D$5111,$C2998,Тех_Движение!$B$2:$B$5111,"&lt;="&amp;Настройки!$B$6)-$F2998)))</f>
        <v/>
      </c>
      <c r="K2998" s="54">
        <f>IF(OR($B2998="",K$3&lt;$D2998+Настройки!$B$7),0,MAX(0,$E2998-MAX(0,SUMIFS(Тех_Движение!$G$2:$G$5111,Тех_Движение!$D$2:$D$5111,$C2998,Тех_Движение!$B$2:$B$5111,"&lt;="&amp;K$3)-$F2998)))</f>
        <v/>
      </c>
      <c r="L2998" s="54">
        <f>IF(OR($B2998="",L$3&lt;$D2998+Настройки!$B$7),0,MAX(0,$E2998-MAX(0,SUMIFS(Тех_Движение!$G$2:$G$5111,Тех_Движение!$D$2:$D$5111,$C2998,Тех_Движение!$B$2:$B$5111,"&lt;="&amp;L$3)-$F2998)))</f>
        <v/>
      </c>
      <c r="M2998" s="54">
        <f>IF(OR($B2998="",M$3&lt;$D2998+Настройки!$B$7),0,MAX(0,$E2998-MAX(0,SUMIFS(Тех_Движение!$G$2:$G$5111,Тех_Движение!$D$2:$D$5111,$C2998,Тех_Движение!$B$2:$B$5111,"&lt;="&amp;M$3)-$F2998)))</f>
        <v/>
      </c>
      <c r="N2998" s="54">
        <f>IF(OR($B2998="",N$3&lt;$D2998+Настройки!$B$7),0,MAX(0,$E2998-MAX(0,SUMIFS(Тех_Движение!$G$2:$G$5111,Тех_Движение!$D$2:$D$5111,$C2998,Тех_Движение!$B$2:$B$5111,"&lt;="&amp;N$3)-$F2998)))</f>
        <v/>
      </c>
      <c r="O2998" s="54">
        <f>IF(OR($B2998="",O$3&lt;$D2998+Настройки!$B$7),0,MAX(0,$E2998-MAX(0,SUMIFS(Тех_Движение!$G$2:$G$5111,Тех_Движение!$D$2:$D$5111,$C2998,Тех_Движение!$B$2:$B$5111,"&lt;="&amp;O$3)-$F2998)))</f>
        <v/>
      </c>
      <c r="P2998" s="54">
        <f>IF(OR($B2998="",P$3&lt;$D2998+Настройки!$B$7),0,MAX(0,$E2998-MAX(0,SUMIFS(Тех_Движение!$G$2:$G$5111,Тех_Движение!$D$2:$D$5111,$C2998,Тех_Движение!$B$2:$B$5111,"&lt;="&amp;P$3)-$F2998)))</f>
        <v/>
      </c>
      <c r="Q2998" s="54">
        <f>IF(OR($B2998="",Q$3&lt;$D2998+Настройки!$B$7),0,MAX(0,$E2998-MAX(0,SUMIFS(Тех_Движение!$G$2:$G$5111,Тех_Движение!$D$2:$D$5111,$C2998,Тех_Движение!$B$2:$B$5111,"&lt;="&amp;Q$3)-$F2998)))</f>
        <v/>
      </c>
      <c r="R2998" s="54">
        <f>IF($B2998="","",SUM($K2998:$Q2998))</f>
        <v/>
      </c>
      <c r="S2998" s="56">
        <f>IF($B2998="","",VLOOKUP($C2998,Настройки!$A$11:$L$17,9,FALSE))</f>
        <v/>
      </c>
      <c r="T2998" s="56">
        <f>IF($B2998="","",$R2998*$S2998)</f>
        <v/>
      </c>
    </row>
    <row r="2999">
      <c r="A2999" s="20">
        <f>Тех_Движение!$A$2996</f>
        <v/>
      </c>
      <c r="B2999" s="20">
        <f>IF(Тех_Движение!$F$2996&gt;0,Тех_Движение!$I$2996,"")</f>
        <v/>
      </c>
      <c r="C2999" s="20">
        <f>IF($B2999="","",Тех_Движение!$D$2996)</f>
        <v/>
      </c>
      <c r="D2999" s="42">
        <f>IF($B2999="","",Тех_Движение!$B$2996)</f>
        <v/>
      </c>
      <c r="E2999" s="54">
        <f>IF($B2999="","",Тех_Движение!$F$2996)</f>
        <v/>
      </c>
      <c r="F2999" s="54">
        <f>IF($B2999="","",SUMIFS($E$5:$E2998,$C$5:$C2998,$C2999))</f>
        <v/>
      </c>
      <c r="G2999" s="54">
        <f>IF($B2999="","",MAX(0,$E2999-MAX(0,SUMIFS(Тех_Движение!$G$2:$G$5111,Тех_Движение!$D$2:$D$5111,$C2999,Тех_Движение!$B$2:$B$5111,"&lt;="&amp;Настройки!$B$5-1)-$F2999)))</f>
        <v/>
      </c>
      <c r="H2999" s="54">
        <f>IF($B2999="","",IF(AND($D2999&gt;=Настройки!$B$5,$D2999&lt;=Настройки!$B$6),$E2999,0))</f>
        <v/>
      </c>
      <c r="I2999" s="54">
        <f>IF($B2999="","",$G2999+$H2999-$J2999)</f>
        <v/>
      </c>
      <c r="J2999" s="54">
        <f>IF($B2999="","",MAX(0,$E2999-MAX(0,SUMIFS(Тех_Движение!$G$2:$G$5111,Тех_Движение!$D$2:$D$5111,$C2999,Тех_Движение!$B$2:$B$5111,"&lt;="&amp;Настройки!$B$6)-$F2999)))</f>
        <v/>
      </c>
      <c r="K2999" s="54">
        <f>IF(OR($B2999="",K$3&lt;$D2999+Настройки!$B$7),0,MAX(0,$E2999-MAX(0,SUMIFS(Тех_Движение!$G$2:$G$5111,Тех_Движение!$D$2:$D$5111,$C2999,Тех_Движение!$B$2:$B$5111,"&lt;="&amp;K$3)-$F2999)))</f>
        <v/>
      </c>
      <c r="L2999" s="54">
        <f>IF(OR($B2999="",L$3&lt;$D2999+Настройки!$B$7),0,MAX(0,$E2999-MAX(0,SUMIFS(Тех_Движение!$G$2:$G$5111,Тех_Движение!$D$2:$D$5111,$C2999,Тех_Движение!$B$2:$B$5111,"&lt;="&amp;L$3)-$F2999)))</f>
        <v/>
      </c>
      <c r="M2999" s="54">
        <f>IF(OR($B2999="",M$3&lt;$D2999+Настройки!$B$7),0,MAX(0,$E2999-MAX(0,SUMIFS(Тех_Движение!$G$2:$G$5111,Тех_Движение!$D$2:$D$5111,$C2999,Тех_Движение!$B$2:$B$5111,"&lt;="&amp;M$3)-$F2999)))</f>
        <v/>
      </c>
      <c r="N2999" s="54">
        <f>IF(OR($B2999="",N$3&lt;$D2999+Настройки!$B$7),0,MAX(0,$E2999-MAX(0,SUMIFS(Тех_Движение!$G$2:$G$5111,Тех_Движение!$D$2:$D$5111,$C2999,Тех_Движение!$B$2:$B$5111,"&lt;="&amp;N$3)-$F2999)))</f>
        <v/>
      </c>
      <c r="O2999" s="54">
        <f>IF(OR($B2999="",O$3&lt;$D2999+Настройки!$B$7),0,MAX(0,$E2999-MAX(0,SUMIFS(Тех_Движение!$G$2:$G$5111,Тех_Движение!$D$2:$D$5111,$C2999,Тех_Движение!$B$2:$B$5111,"&lt;="&amp;O$3)-$F2999)))</f>
        <v/>
      </c>
      <c r="P2999" s="54">
        <f>IF(OR($B2999="",P$3&lt;$D2999+Настройки!$B$7),0,MAX(0,$E2999-MAX(0,SUMIFS(Тех_Движение!$G$2:$G$5111,Тех_Движение!$D$2:$D$5111,$C2999,Тех_Движение!$B$2:$B$5111,"&lt;="&amp;P$3)-$F2999)))</f>
        <v/>
      </c>
      <c r="Q2999" s="54">
        <f>IF(OR($B2999="",Q$3&lt;$D2999+Настройки!$B$7),0,MAX(0,$E2999-MAX(0,SUMIFS(Тех_Движение!$G$2:$G$5111,Тех_Движение!$D$2:$D$5111,$C2999,Тех_Движение!$B$2:$B$5111,"&lt;="&amp;Q$3)-$F2999)))</f>
        <v/>
      </c>
      <c r="R2999" s="54">
        <f>IF($B2999="","",SUM($K2999:$Q2999))</f>
        <v/>
      </c>
      <c r="S2999" s="56">
        <f>IF($B2999="","",VLOOKUP($C2999,Настройки!$A$11:$L$17,9,FALSE))</f>
        <v/>
      </c>
      <c r="T2999" s="56">
        <f>IF($B2999="","",$R2999*$S2999)</f>
        <v/>
      </c>
    </row>
    <row r="3000">
      <c r="A3000" s="20">
        <f>Тех_Движение!$A$2997</f>
        <v/>
      </c>
      <c r="B3000" s="20">
        <f>IF(Тех_Движение!$F$2997&gt;0,Тех_Движение!$I$2997,"")</f>
        <v/>
      </c>
      <c r="C3000" s="20">
        <f>IF($B3000="","",Тех_Движение!$D$2997)</f>
        <v/>
      </c>
      <c r="D3000" s="42">
        <f>IF($B3000="","",Тех_Движение!$B$2997)</f>
        <v/>
      </c>
      <c r="E3000" s="54">
        <f>IF($B3000="","",Тех_Движение!$F$2997)</f>
        <v/>
      </c>
      <c r="F3000" s="54">
        <f>IF($B3000="","",SUMIFS($E$5:$E2999,$C$5:$C2999,$C3000))</f>
        <v/>
      </c>
      <c r="G3000" s="54">
        <f>IF($B3000="","",MAX(0,$E3000-MAX(0,SUMIFS(Тех_Движение!$G$2:$G$5111,Тех_Движение!$D$2:$D$5111,$C3000,Тех_Движение!$B$2:$B$5111,"&lt;="&amp;Настройки!$B$5-1)-$F3000)))</f>
        <v/>
      </c>
      <c r="H3000" s="54">
        <f>IF($B3000="","",IF(AND($D3000&gt;=Настройки!$B$5,$D3000&lt;=Настройки!$B$6),$E3000,0))</f>
        <v/>
      </c>
      <c r="I3000" s="54">
        <f>IF($B3000="","",$G3000+$H3000-$J3000)</f>
        <v/>
      </c>
      <c r="J3000" s="54">
        <f>IF($B3000="","",MAX(0,$E3000-MAX(0,SUMIFS(Тех_Движение!$G$2:$G$5111,Тех_Движение!$D$2:$D$5111,$C3000,Тех_Движение!$B$2:$B$5111,"&lt;="&amp;Настройки!$B$6)-$F3000)))</f>
        <v/>
      </c>
      <c r="K3000" s="54">
        <f>IF(OR($B3000="",K$3&lt;$D3000+Настройки!$B$7),0,MAX(0,$E3000-MAX(0,SUMIFS(Тех_Движение!$G$2:$G$5111,Тех_Движение!$D$2:$D$5111,$C3000,Тех_Движение!$B$2:$B$5111,"&lt;="&amp;K$3)-$F3000)))</f>
        <v/>
      </c>
      <c r="L3000" s="54">
        <f>IF(OR($B3000="",L$3&lt;$D3000+Настройки!$B$7),0,MAX(0,$E3000-MAX(0,SUMIFS(Тех_Движение!$G$2:$G$5111,Тех_Движение!$D$2:$D$5111,$C3000,Тех_Движение!$B$2:$B$5111,"&lt;="&amp;L$3)-$F3000)))</f>
        <v/>
      </c>
      <c r="M3000" s="54">
        <f>IF(OR($B3000="",M$3&lt;$D3000+Настройки!$B$7),0,MAX(0,$E3000-MAX(0,SUMIFS(Тех_Движение!$G$2:$G$5111,Тех_Движение!$D$2:$D$5111,$C3000,Тех_Движение!$B$2:$B$5111,"&lt;="&amp;M$3)-$F3000)))</f>
        <v/>
      </c>
      <c r="N3000" s="54">
        <f>IF(OR($B3000="",N$3&lt;$D3000+Настройки!$B$7),0,MAX(0,$E3000-MAX(0,SUMIFS(Тех_Движение!$G$2:$G$5111,Тех_Движение!$D$2:$D$5111,$C3000,Тех_Движение!$B$2:$B$5111,"&lt;="&amp;N$3)-$F3000)))</f>
        <v/>
      </c>
      <c r="O3000" s="54">
        <f>IF(OR($B3000="",O$3&lt;$D3000+Настройки!$B$7),0,MAX(0,$E3000-MAX(0,SUMIFS(Тех_Движение!$G$2:$G$5111,Тех_Движение!$D$2:$D$5111,$C3000,Тех_Движение!$B$2:$B$5111,"&lt;="&amp;O$3)-$F3000)))</f>
        <v/>
      </c>
      <c r="P3000" s="54">
        <f>IF(OR($B3000="",P$3&lt;$D3000+Настройки!$B$7),0,MAX(0,$E3000-MAX(0,SUMIFS(Тех_Движение!$G$2:$G$5111,Тех_Движение!$D$2:$D$5111,$C3000,Тех_Движение!$B$2:$B$5111,"&lt;="&amp;P$3)-$F3000)))</f>
        <v/>
      </c>
      <c r="Q3000" s="54">
        <f>IF(OR($B3000="",Q$3&lt;$D3000+Настройки!$B$7),0,MAX(0,$E3000-MAX(0,SUMIFS(Тех_Движение!$G$2:$G$5111,Тех_Движение!$D$2:$D$5111,$C3000,Тех_Движение!$B$2:$B$5111,"&lt;="&amp;Q$3)-$F3000)))</f>
        <v/>
      </c>
      <c r="R3000" s="54">
        <f>IF($B3000="","",SUM($K3000:$Q3000))</f>
        <v/>
      </c>
      <c r="S3000" s="56">
        <f>IF($B3000="","",VLOOKUP($C3000,Настройки!$A$11:$L$17,9,FALSE))</f>
        <v/>
      </c>
      <c r="T3000" s="56">
        <f>IF($B3000="","",$R3000*$S3000)</f>
        <v/>
      </c>
    </row>
    <row r="3001">
      <c r="A3001" s="20">
        <f>Тех_Движение!$A$2998</f>
        <v/>
      </c>
      <c r="B3001" s="20">
        <f>IF(Тех_Движение!$F$2998&gt;0,Тех_Движение!$I$2998,"")</f>
        <v/>
      </c>
      <c r="C3001" s="20">
        <f>IF($B3001="","",Тех_Движение!$D$2998)</f>
        <v/>
      </c>
      <c r="D3001" s="42">
        <f>IF($B3001="","",Тех_Движение!$B$2998)</f>
        <v/>
      </c>
      <c r="E3001" s="54">
        <f>IF($B3001="","",Тех_Движение!$F$2998)</f>
        <v/>
      </c>
      <c r="F3001" s="54">
        <f>IF($B3001="","",SUMIFS($E$5:$E3000,$C$5:$C3000,$C3001))</f>
        <v/>
      </c>
      <c r="G3001" s="54">
        <f>IF($B3001="","",MAX(0,$E3001-MAX(0,SUMIFS(Тех_Движение!$G$2:$G$5111,Тех_Движение!$D$2:$D$5111,$C3001,Тех_Движение!$B$2:$B$5111,"&lt;="&amp;Настройки!$B$5-1)-$F3001)))</f>
        <v/>
      </c>
      <c r="H3001" s="54">
        <f>IF($B3001="","",IF(AND($D3001&gt;=Настройки!$B$5,$D3001&lt;=Настройки!$B$6),$E3001,0))</f>
        <v/>
      </c>
      <c r="I3001" s="54">
        <f>IF($B3001="","",$G3001+$H3001-$J3001)</f>
        <v/>
      </c>
      <c r="J3001" s="54">
        <f>IF($B3001="","",MAX(0,$E3001-MAX(0,SUMIFS(Тех_Движение!$G$2:$G$5111,Тех_Движение!$D$2:$D$5111,$C3001,Тех_Движение!$B$2:$B$5111,"&lt;="&amp;Настройки!$B$6)-$F3001)))</f>
        <v/>
      </c>
      <c r="K3001" s="54">
        <f>IF(OR($B3001="",K$3&lt;$D3001+Настройки!$B$7),0,MAX(0,$E3001-MAX(0,SUMIFS(Тех_Движение!$G$2:$G$5111,Тех_Движение!$D$2:$D$5111,$C3001,Тех_Движение!$B$2:$B$5111,"&lt;="&amp;K$3)-$F3001)))</f>
        <v/>
      </c>
      <c r="L3001" s="54">
        <f>IF(OR($B3001="",L$3&lt;$D3001+Настройки!$B$7),0,MAX(0,$E3001-MAX(0,SUMIFS(Тех_Движение!$G$2:$G$5111,Тех_Движение!$D$2:$D$5111,$C3001,Тех_Движение!$B$2:$B$5111,"&lt;="&amp;L$3)-$F3001)))</f>
        <v/>
      </c>
      <c r="M3001" s="54">
        <f>IF(OR($B3001="",M$3&lt;$D3001+Настройки!$B$7),0,MAX(0,$E3001-MAX(0,SUMIFS(Тех_Движение!$G$2:$G$5111,Тех_Движение!$D$2:$D$5111,$C3001,Тех_Движение!$B$2:$B$5111,"&lt;="&amp;M$3)-$F3001)))</f>
        <v/>
      </c>
      <c r="N3001" s="54">
        <f>IF(OR($B3001="",N$3&lt;$D3001+Настройки!$B$7),0,MAX(0,$E3001-MAX(0,SUMIFS(Тех_Движение!$G$2:$G$5111,Тех_Движение!$D$2:$D$5111,$C3001,Тех_Движение!$B$2:$B$5111,"&lt;="&amp;N$3)-$F3001)))</f>
        <v/>
      </c>
      <c r="O3001" s="54">
        <f>IF(OR($B3001="",O$3&lt;$D3001+Настройки!$B$7),0,MAX(0,$E3001-MAX(0,SUMIFS(Тех_Движение!$G$2:$G$5111,Тех_Движение!$D$2:$D$5111,$C3001,Тех_Движение!$B$2:$B$5111,"&lt;="&amp;O$3)-$F3001)))</f>
        <v/>
      </c>
      <c r="P3001" s="54">
        <f>IF(OR($B3001="",P$3&lt;$D3001+Настройки!$B$7),0,MAX(0,$E3001-MAX(0,SUMIFS(Тех_Движение!$G$2:$G$5111,Тех_Движение!$D$2:$D$5111,$C3001,Тех_Движение!$B$2:$B$5111,"&lt;="&amp;P$3)-$F3001)))</f>
        <v/>
      </c>
      <c r="Q3001" s="54">
        <f>IF(OR($B3001="",Q$3&lt;$D3001+Настройки!$B$7),0,MAX(0,$E3001-MAX(0,SUMIFS(Тех_Движение!$G$2:$G$5111,Тех_Движение!$D$2:$D$5111,$C3001,Тех_Движение!$B$2:$B$5111,"&lt;="&amp;Q$3)-$F3001)))</f>
        <v/>
      </c>
      <c r="R3001" s="54">
        <f>IF($B3001="","",SUM($K3001:$Q3001))</f>
        <v/>
      </c>
      <c r="S3001" s="56">
        <f>IF($B3001="","",VLOOKUP($C3001,Настройки!$A$11:$L$17,9,FALSE))</f>
        <v/>
      </c>
      <c r="T3001" s="56">
        <f>IF($B3001="","",$R3001*$S3001)</f>
        <v/>
      </c>
    </row>
    <row r="3002">
      <c r="A3002" s="20">
        <f>Тех_Движение!$A$2999</f>
        <v/>
      </c>
      <c r="B3002" s="20">
        <f>IF(Тех_Движение!$F$2999&gt;0,Тех_Движение!$I$2999,"")</f>
        <v/>
      </c>
      <c r="C3002" s="20">
        <f>IF($B3002="","",Тех_Движение!$D$2999)</f>
        <v/>
      </c>
      <c r="D3002" s="42">
        <f>IF($B3002="","",Тех_Движение!$B$2999)</f>
        <v/>
      </c>
      <c r="E3002" s="54">
        <f>IF($B3002="","",Тех_Движение!$F$2999)</f>
        <v/>
      </c>
      <c r="F3002" s="54">
        <f>IF($B3002="","",SUMIFS($E$5:$E3001,$C$5:$C3001,$C3002))</f>
        <v/>
      </c>
      <c r="G3002" s="54">
        <f>IF($B3002="","",MAX(0,$E3002-MAX(0,SUMIFS(Тех_Движение!$G$2:$G$5111,Тех_Движение!$D$2:$D$5111,$C3002,Тех_Движение!$B$2:$B$5111,"&lt;="&amp;Настройки!$B$5-1)-$F3002)))</f>
        <v/>
      </c>
      <c r="H3002" s="54">
        <f>IF($B3002="","",IF(AND($D3002&gt;=Настройки!$B$5,$D3002&lt;=Настройки!$B$6),$E3002,0))</f>
        <v/>
      </c>
      <c r="I3002" s="54">
        <f>IF($B3002="","",$G3002+$H3002-$J3002)</f>
        <v/>
      </c>
      <c r="J3002" s="54">
        <f>IF($B3002="","",MAX(0,$E3002-MAX(0,SUMIFS(Тех_Движение!$G$2:$G$5111,Тех_Движение!$D$2:$D$5111,$C3002,Тех_Движение!$B$2:$B$5111,"&lt;="&amp;Настройки!$B$6)-$F3002)))</f>
        <v/>
      </c>
      <c r="K3002" s="54">
        <f>IF(OR($B3002="",K$3&lt;$D3002+Настройки!$B$7),0,MAX(0,$E3002-MAX(0,SUMIFS(Тех_Движение!$G$2:$G$5111,Тех_Движение!$D$2:$D$5111,$C3002,Тех_Движение!$B$2:$B$5111,"&lt;="&amp;K$3)-$F3002)))</f>
        <v/>
      </c>
      <c r="L3002" s="54">
        <f>IF(OR($B3002="",L$3&lt;$D3002+Настройки!$B$7),0,MAX(0,$E3002-MAX(0,SUMIFS(Тех_Движение!$G$2:$G$5111,Тех_Движение!$D$2:$D$5111,$C3002,Тех_Движение!$B$2:$B$5111,"&lt;="&amp;L$3)-$F3002)))</f>
        <v/>
      </c>
      <c r="M3002" s="54">
        <f>IF(OR($B3002="",M$3&lt;$D3002+Настройки!$B$7),0,MAX(0,$E3002-MAX(0,SUMIFS(Тех_Движение!$G$2:$G$5111,Тех_Движение!$D$2:$D$5111,$C3002,Тех_Движение!$B$2:$B$5111,"&lt;="&amp;M$3)-$F3002)))</f>
        <v/>
      </c>
      <c r="N3002" s="54">
        <f>IF(OR($B3002="",N$3&lt;$D3002+Настройки!$B$7),0,MAX(0,$E3002-MAX(0,SUMIFS(Тех_Движение!$G$2:$G$5111,Тех_Движение!$D$2:$D$5111,$C3002,Тех_Движение!$B$2:$B$5111,"&lt;="&amp;N$3)-$F3002)))</f>
        <v/>
      </c>
      <c r="O3002" s="54">
        <f>IF(OR($B3002="",O$3&lt;$D3002+Настройки!$B$7),0,MAX(0,$E3002-MAX(0,SUMIFS(Тех_Движение!$G$2:$G$5111,Тех_Движение!$D$2:$D$5111,$C3002,Тех_Движение!$B$2:$B$5111,"&lt;="&amp;O$3)-$F3002)))</f>
        <v/>
      </c>
      <c r="P3002" s="54">
        <f>IF(OR($B3002="",P$3&lt;$D3002+Настройки!$B$7),0,MAX(0,$E3002-MAX(0,SUMIFS(Тех_Движение!$G$2:$G$5111,Тех_Движение!$D$2:$D$5111,$C3002,Тех_Движение!$B$2:$B$5111,"&lt;="&amp;P$3)-$F3002)))</f>
        <v/>
      </c>
      <c r="Q3002" s="54">
        <f>IF(OR($B3002="",Q$3&lt;$D3002+Настройки!$B$7),0,MAX(0,$E3002-MAX(0,SUMIFS(Тех_Движение!$G$2:$G$5111,Тех_Движение!$D$2:$D$5111,$C3002,Тех_Движение!$B$2:$B$5111,"&lt;="&amp;Q$3)-$F3002)))</f>
        <v/>
      </c>
      <c r="R3002" s="54">
        <f>IF($B3002="","",SUM($K3002:$Q3002))</f>
        <v/>
      </c>
      <c r="S3002" s="56">
        <f>IF($B3002="","",VLOOKUP($C3002,Настройки!$A$11:$L$17,9,FALSE))</f>
        <v/>
      </c>
      <c r="T3002" s="56">
        <f>IF($B3002="","",$R3002*$S3002)</f>
        <v/>
      </c>
    </row>
    <row r="3003">
      <c r="A3003" s="20">
        <f>Тех_Движение!$A$3000</f>
        <v/>
      </c>
      <c r="B3003" s="20">
        <f>IF(Тех_Движение!$F$3000&gt;0,Тех_Движение!$I$3000,"")</f>
        <v/>
      </c>
      <c r="C3003" s="20">
        <f>IF($B3003="","",Тех_Движение!$D$3000)</f>
        <v/>
      </c>
      <c r="D3003" s="42">
        <f>IF($B3003="","",Тех_Движение!$B$3000)</f>
        <v/>
      </c>
      <c r="E3003" s="54">
        <f>IF($B3003="","",Тех_Движение!$F$3000)</f>
        <v/>
      </c>
      <c r="F3003" s="54">
        <f>IF($B3003="","",SUMIFS($E$5:$E3002,$C$5:$C3002,$C3003))</f>
        <v/>
      </c>
      <c r="G3003" s="54">
        <f>IF($B3003="","",MAX(0,$E3003-MAX(0,SUMIFS(Тех_Движение!$G$2:$G$5111,Тех_Движение!$D$2:$D$5111,$C3003,Тех_Движение!$B$2:$B$5111,"&lt;="&amp;Настройки!$B$5-1)-$F3003)))</f>
        <v/>
      </c>
      <c r="H3003" s="54">
        <f>IF($B3003="","",IF(AND($D3003&gt;=Настройки!$B$5,$D3003&lt;=Настройки!$B$6),$E3003,0))</f>
        <v/>
      </c>
      <c r="I3003" s="54">
        <f>IF($B3003="","",$G3003+$H3003-$J3003)</f>
        <v/>
      </c>
      <c r="J3003" s="54">
        <f>IF($B3003="","",MAX(0,$E3003-MAX(0,SUMIFS(Тех_Движение!$G$2:$G$5111,Тех_Движение!$D$2:$D$5111,$C3003,Тех_Движение!$B$2:$B$5111,"&lt;="&amp;Настройки!$B$6)-$F3003)))</f>
        <v/>
      </c>
      <c r="K3003" s="54">
        <f>IF(OR($B3003="",K$3&lt;$D3003+Настройки!$B$7),0,MAX(0,$E3003-MAX(0,SUMIFS(Тех_Движение!$G$2:$G$5111,Тех_Движение!$D$2:$D$5111,$C3003,Тех_Движение!$B$2:$B$5111,"&lt;="&amp;K$3)-$F3003)))</f>
        <v/>
      </c>
      <c r="L3003" s="54">
        <f>IF(OR($B3003="",L$3&lt;$D3003+Настройки!$B$7),0,MAX(0,$E3003-MAX(0,SUMIFS(Тех_Движение!$G$2:$G$5111,Тех_Движение!$D$2:$D$5111,$C3003,Тех_Движение!$B$2:$B$5111,"&lt;="&amp;L$3)-$F3003)))</f>
        <v/>
      </c>
      <c r="M3003" s="54">
        <f>IF(OR($B3003="",M$3&lt;$D3003+Настройки!$B$7),0,MAX(0,$E3003-MAX(0,SUMIFS(Тех_Движение!$G$2:$G$5111,Тех_Движение!$D$2:$D$5111,$C3003,Тех_Движение!$B$2:$B$5111,"&lt;="&amp;M$3)-$F3003)))</f>
        <v/>
      </c>
      <c r="N3003" s="54">
        <f>IF(OR($B3003="",N$3&lt;$D3003+Настройки!$B$7),0,MAX(0,$E3003-MAX(0,SUMIFS(Тех_Движение!$G$2:$G$5111,Тех_Движение!$D$2:$D$5111,$C3003,Тех_Движение!$B$2:$B$5111,"&lt;="&amp;N$3)-$F3003)))</f>
        <v/>
      </c>
      <c r="O3003" s="54">
        <f>IF(OR($B3003="",O$3&lt;$D3003+Настройки!$B$7),0,MAX(0,$E3003-MAX(0,SUMIFS(Тех_Движение!$G$2:$G$5111,Тех_Движение!$D$2:$D$5111,$C3003,Тех_Движение!$B$2:$B$5111,"&lt;="&amp;O$3)-$F3003)))</f>
        <v/>
      </c>
      <c r="P3003" s="54">
        <f>IF(OR($B3003="",P$3&lt;$D3003+Настройки!$B$7),0,MAX(0,$E3003-MAX(0,SUMIFS(Тех_Движение!$G$2:$G$5111,Тех_Движение!$D$2:$D$5111,$C3003,Тех_Движение!$B$2:$B$5111,"&lt;="&amp;P$3)-$F3003)))</f>
        <v/>
      </c>
      <c r="Q3003" s="54">
        <f>IF(OR($B3003="",Q$3&lt;$D3003+Настройки!$B$7),0,MAX(0,$E3003-MAX(0,SUMIFS(Тех_Движение!$G$2:$G$5111,Тех_Движение!$D$2:$D$5111,$C3003,Тех_Движение!$B$2:$B$5111,"&lt;="&amp;Q$3)-$F3003)))</f>
        <v/>
      </c>
      <c r="R3003" s="54">
        <f>IF($B3003="","",SUM($K3003:$Q3003))</f>
        <v/>
      </c>
      <c r="S3003" s="56">
        <f>IF($B3003="","",VLOOKUP($C3003,Настройки!$A$11:$L$17,9,FALSE))</f>
        <v/>
      </c>
      <c r="T3003" s="56">
        <f>IF($B3003="","",$R3003*$S3003)</f>
        <v/>
      </c>
    </row>
    <row r="3004">
      <c r="A3004" s="20">
        <f>Тех_Движение!$A$3001</f>
        <v/>
      </c>
      <c r="B3004" s="20">
        <f>IF(Тех_Движение!$F$3001&gt;0,Тех_Движение!$I$3001,"")</f>
        <v/>
      </c>
      <c r="C3004" s="20">
        <f>IF($B3004="","",Тех_Движение!$D$3001)</f>
        <v/>
      </c>
      <c r="D3004" s="42">
        <f>IF($B3004="","",Тех_Движение!$B$3001)</f>
        <v/>
      </c>
      <c r="E3004" s="54">
        <f>IF($B3004="","",Тех_Движение!$F$3001)</f>
        <v/>
      </c>
      <c r="F3004" s="54">
        <f>IF($B3004="","",SUMIFS($E$5:$E3003,$C$5:$C3003,$C3004))</f>
        <v/>
      </c>
      <c r="G3004" s="54">
        <f>IF($B3004="","",MAX(0,$E3004-MAX(0,SUMIFS(Тех_Движение!$G$2:$G$5111,Тех_Движение!$D$2:$D$5111,$C3004,Тех_Движение!$B$2:$B$5111,"&lt;="&amp;Настройки!$B$5-1)-$F3004)))</f>
        <v/>
      </c>
      <c r="H3004" s="54">
        <f>IF($B3004="","",IF(AND($D3004&gt;=Настройки!$B$5,$D3004&lt;=Настройки!$B$6),$E3004,0))</f>
        <v/>
      </c>
      <c r="I3004" s="54">
        <f>IF($B3004="","",$G3004+$H3004-$J3004)</f>
        <v/>
      </c>
      <c r="J3004" s="54">
        <f>IF($B3004="","",MAX(0,$E3004-MAX(0,SUMIFS(Тех_Движение!$G$2:$G$5111,Тех_Движение!$D$2:$D$5111,$C3004,Тех_Движение!$B$2:$B$5111,"&lt;="&amp;Настройки!$B$6)-$F3004)))</f>
        <v/>
      </c>
      <c r="K3004" s="54">
        <f>IF(OR($B3004="",K$3&lt;$D3004+Настройки!$B$7),0,MAX(0,$E3004-MAX(0,SUMIFS(Тех_Движение!$G$2:$G$5111,Тех_Движение!$D$2:$D$5111,$C3004,Тех_Движение!$B$2:$B$5111,"&lt;="&amp;K$3)-$F3004)))</f>
        <v/>
      </c>
      <c r="L3004" s="54">
        <f>IF(OR($B3004="",L$3&lt;$D3004+Настройки!$B$7),0,MAX(0,$E3004-MAX(0,SUMIFS(Тех_Движение!$G$2:$G$5111,Тех_Движение!$D$2:$D$5111,$C3004,Тех_Движение!$B$2:$B$5111,"&lt;="&amp;L$3)-$F3004)))</f>
        <v/>
      </c>
      <c r="M3004" s="54">
        <f>IF(OR($B3004="",M$3&lt;$D3004+Настройки!$B$7),0,MAX(0,$E3004-MAX(0,SUMIFS(Тех_Движение!$G$2:$G$5111,Тех_Движение!$D$2:$D$5111,$C3004,Тех_Движение!$B$2:$B$5111,"&lt;="&amp;M$3)-$F3004)))</f>
        <v/>
      </c>
      <c r="N3004" s="54">
        <f>IF(OR($B3004="",N$3&lt;$D3004+Настройки!$B$7),0,MAX(0,$E3004-MAX(0,SUMIFS(Тех_Движение!$G$2:$G$5111,Тех_Движение!$D$2:$D$5111,$C3004,Тех_Движение!$B$2:$B$5111,"&lt;="&amp;N$3)-$F3004)))</f>
        <v/>
      </c>
      <c r="O3004" s="54">
        <f>IF(OR($B3004="",O$3&lt;$D3004+Настройки!$B$7),0,MAX(0,$E3004-MAX(0,SUMIFS(Тех_Движение!$G$2:$G$5111,Тех_Движение!$D$2:$D$5111,$C3004,Тех_Движение!$B$2:$B$5111,"&lt;="&amp;O$3)-$F3004)))</f>
        <v/>
      </c>
      <c r="P3004" s="54">
        <f>IF(OR($B3004="",P$3&lt;$D3004+Настройки!$B$7),0,MAX(0,$E3004-MAX(0,SUMIFS(Тех_Движение!$G$2:$G$5111,Тех_Движение!$D$2:$D$5111,$C3004,Тех_Движение!$B$2:$B$5111,"&lt;="&amp;P$3)-$F3004)))</f>
        <v/>
      </c>
      <c r="Q3004" s="54">
        <f>IF(OR($B3004="",Q$3&lt;$D3004+Настройки!$B$7),0,MAX(0,$E3004-MAX(0,SUMIFS(Тех_Движение!$G$2:$G$5111,Тех_Движение!$D$2:$D$5111,$C3004,Тех_Движение!$B$2:$B$5111,"&lt;="&amp;Q$3)-$F3004)))</f>
        <v/>
      </c>
      <c r="R3004" s="54">
        <f>IF($B3004="","",SUM($K3004:$Q3004))</f>
        <v/>
      </c>
      <c r="S3004" s="56">
        <f>IF($B3004="","",VLOOKUP($C3004,Настройки!$A$11:$L$17,9,FALSE))</f>
        <v/>
      </c>
      <c r="T3004" s="56">
        <f>IF($B3004="","",$R3004*$S3004)</f>
        <v/>
      </c>
    </row>
    <row r="3005">
      <c r="A3005" s="20">
        <f>Тех_Движение!$A$3002</f>
        <v/>
      </c>
      <c r="B3005" s="20">
        <f>IF(Тех_Движение!$F$3002&gt;0,Тех_Движение!$I$3002,"")</f>
        <v/>
      </c>
      <c r="C3005" s="20">
        <f>IF($B3005="","",Тех_Движение!$D$3002)</f>
        <v/>
      </c>
      <c r="D3005" s="42">
        <f>IF($B3005="","",Тех_Движение!$B$3002)</f>
        <v/>
      </c>
      <c r="E3005" s="54">
        <f>IF($B3005="","",Тех_Движение!$F$3002)</f>
        <v/>
      </c>
      <c r="F3005" s="54">
        <f>IF($B3005="","",SUMIFS($E$5:$E3004,$C$5:$C3004,$C3005))</f>
        <v/>
      </c>
      <c r="G3005" s="54">
        <f>IF($B3005="","",MAX(0,$E3005-MAX(0,SUMIFS(Тех_Движение!$G$2:$G$5111,Тех_Движение!$D$2:$D$5111,$C3005,Тех_Движение!$B$2:$B$5111,"&lt;="&amp;Настройки!$B$5-1)-$F3005)))</f>
        <v/>
      </c>
      <c r="H3005" s="54">
        <f>IF($B3005="","",IF(AND($D3005&gt;=Настройки!$B$5,$D3005&lt;=Настройки!$B$6),$E3005,0))</f>
        <v/>
      </c>
      <c r="I3005" s="54">
        <f>IF($B3005="","",$G3005+$H3005-$J3005)</f>
        <v/>
      </c>
      <c r="J3005" s="54">
        <f>IF($B3005="","",MAX(0,$E3005-MAX(0,SUMIFS(Тех_Движение!$G$2:$G$5111,Тех_Движение!$D$2:$D$5111,$C3005,Тех_Движение!$B$2:$B$5111,"&lt;="&amp;Настройки!$B$6)-$F3005)))</f>
        <v/>
      </c>
      <c r="K3005" s="54">
        <f>IF(OR($B3005="",K$3&lt;$D3005+Настройки!$B$7),0,MAX(0,$E3005-MAX(0,SUMIFS(Тех_Движение!$G$2:$G$5111,Тех_Движение!$D$2:$D$5111,$C3005,Тех_Движение!$B$2:$B$5111,"&lt;="&amp;K$3)-$F3005)))</f>
        <v/>
      </c>
      <c r="L3005" s="54">
        <f>IF(OR($B3005="",L$3&lt;$D3005+Настройки!$B$7),0,MAX(0,$E3005-MAX(0,SUMIFS(Тех_Движение!$G$2:$G$5111,Тех_Движение!$D$2:$D$5111,$C3005,Тех_Движение!$B$2:$B$5111,"&lt;="&amp;L$3)-$F3005)))</f>
        <v/>
      </c>
      <c r="M3005" s="54">
        <f>IF(OR($B3005="",M$3&lt;$D3005+Настройки!$B$7),0,MAX(0,$E3005-MAX(0,SUMIFS(Тех_Движение!$G$2:$G$5111,Тех_Движение!$D$2:$D$5111,$C3005,Тех_Движение!$B$2:$B$5111,"&lt;="&amp;M$3)-$F3005)))</f>
        <v/>
      </c>
      <c r="N3005" s="54">
        <f>IF(OR($B3005="",N$3&lt;$D3005+Настройки!$B$7),0,MAX(0,$E3005-MAX(0,SUMIFS(Тех_Движение!$G$2:$G$5111,Тех_Движение!$D$2:$D$5111,$C3005,Тех_Движение!$B$2:$B$5111,"&lt;="&amp;N$3)-$F3005)))</f>
        <v/>
      </c>
      <c r="O3005" s="54">
        <f>IF(OR($B3005="",O$3&lt;$D3005+Настройки!$B$7),0,MAX(0,$E3005-MAX(0,SUMIFS(Тех_Движение!$G$2:$G$5111,Тех_Движение!$D$2:$D$5111,$C3005,Тех_Движение!$B$2:$B$5111,"&lt;="&amp;O$3)-$F3005)))</f>
        <v/>
      </c>
      <c r="P3005" s="54">
        <f>IF(OR($B3005="",P$3&lt;$D3005+Настройки!$B$7),0,MAX(0,$E3005-MAX(0,SUMIFS(Тех_Движение!$G$2:$G$5111,Тех_Движение!$D$2:$D$5111,$C3005,Тех_Движение!$B$2:$B$5111,"&lt;="&amp;P$3)-$F3005)))</f>
        <v/>
      </c>
      <c r="Q3005" s="54">
        <f>IF(OR($B3005="",Q$3&lt;$D3005+Настройки!$B$7),0,MAX(0,$E3005-MAX(0,SUMIFS(Тех_Движение!$G$2:$G$5111,Тех_Движение!$D$2:$D$5111,$C3005,Тех_Движение!$B$2:$B$5111,"&lt;="&amp;Q$3)-$F3005)))</f>
        <v/>
      </c>
      <c r="R3005" s="54">
        <f>IF($B3005="","",SUM($K3005:$Q3005))</f>
        <v/>
      </c>
      <c r="S3005" s="56">
        <f>IF($B3005="","",VLOOKUP($C3005,Настройки!$A$11:$L$17,9,FALSE))</f>
        <v/>
      </c>
      <c r="T3005" s="56">
        <f>IF($B3005="","",$R3005*$S3005)</f>
        <v/>
      </c>
    </row>
    <row r="3006">
      <c r="A3006" s="20">
        <f>Тех_Движение!$A$3003</f>
        <v/>
      </c>
      <c r="B3006" s="20">
        <f>IF(Тех_Движение!$F$3003&gt;0,Тех_Движение!$I$3003,"")</f>
        <v/>
      </c>
      <c r="C3006" s="20">
        <f>IF($B3006="","",Тех_Движение!$D$3003)</f>
        <v/>
      </c>
      <c r="D3006" s="42">
        <f>IF($B3006="","",Тех_Движение!$B$3003)</f>
        <v/>
      </c>
      <c r="E3006" s="54">
        <f>IF($B3006="","",Тех_Движение!$F$3003)</f>
        <v/>
      </c>
      <c r="F3006" s="54">
        <f>IF($B3006="","",SUMIFS($E$5:$E3005,$C$5:$C3005,$C3006))</f>
        <v/>
      </c>
      <c r="G3006" s="54">
        <f>IF($B3006="","",MAX(0,$E3006-MAX(0,SUMIFS(Тех_Движение!$G$2:$G$5111,Тех_Движение!$D$2:$D$5111,$C3006,Тех_Движение!$B$2:$B$5111,"&lt;="&amp;Настройки!$B$5-1)-$F3006)))</f>
        <v/>
      </c>
      <c r="H3006" s="54">
        <f>IF($B3006="","",IF(AND($D3006&gt;=Настройки!$B$5,$D3006&lt;=Настройки!$B$6),$E3006,0))</f>
        <v/>
      </c>
      <c r="I3006" s="54">
        <f>IF($B3006="","",$G3006+$H3006-$J3006)</f>
        <v/>
      </c>
      <c r="J3006" s="54">
        <f>IF($B3006="","",MAX(0,$E3006-MAX(0,SUMIFS(Тех_Движение!$G$2:$G$5111,Тех_Движение!$D$2:$D$5111,$C3006,Тех_Движение!$B$2:$B$5111,"&lt;="&amp;Настройки!$B$6)-$F3006)))</f>
        <v/>
      </c>
      <c r="K3006" s="54">
        <f>IF(OR($B3006="",K$3&lt;$D3006+Настройки!$B$7),0,MAX(0,$E3006-MAX(0,SUMIFS(Тех_Движение!$G$2:$G$5111,Тех_Движение!$D$2:$D$5111,$C3006,Тех_Движение!$B$2:$B$5111,"&lt;="&amp;K$3)-$F3006)))</f>
        <v/>
      </c>
      <c r="L3006" s="54">
        <f>IF(OR($B3006="",L$3&lt;$D3006+Настройки!$B$7),0,MAX(0,$E3006-MAX(0,SUMIFS(Тех_Движение!$G$2:$G$5111,Тех_Движение!$D$2:$D$5111,$C3006,Тех_Движение!$B$2:$B$5111,"&lt;="&amp;L$3)-$F3006)))</f>
        <v/>
      </c>
      <c r="M3006" s="54">
        <f>IF(OR($B3006="",M$3&lt;$D3006+Настройки!$B$7),0,MAX(0,$E3006-MAX(0,SUMIFS(Тех_Движение!$G$2:$G$5111,Тех_Движение!$D$2:$D$5111,$C3006,Тех_Движение!$B$2:$B$5111,"&lt;="&amp;M$3)-$F3006)))</f>
        <v/>
      </c>
      <c r="N3006" s="54">
        <f>IF(OR($B3006="",N$3&lt;$D3006+Настройки!$B$7),0,MAX(0,$E3006-MAX(0,SUMIFS(Тех_Движение!$G$2:$G$5111,Тех_Движение!$D$2:$D$5111,$C3006,Тех_Движение!$B$2:$B$5111,"&lt;="&amp;N$3)-$F3006)))</f>
        <v/>
      </c>
      <c r="O3006" s="54">
        <f>IF(OR($B3006="",O$3&lt;$D3006+Настройки!$B$7),0,MAX(0,$E3006-MAX(0,SUMIFS(Тех_Движение!$G$2:$G$5111,Тех_Движение!$D$2:$D$5111,$C3006,Тех_Движение!$B$2:$B$5111,"&lt;="&amp;O$3)-$F3006)))</f>
        <v/>
      </c>
      <c r="P3006" s="54">
        <f>IF(OR($B3006="",P$3&lt;$D3006+Настройки!$B$7),0,MAX(0,$E3006-MAX(0,SUMIFS(Тех_Движение!$G$2:$G$5111,Тех_Движение!$D$2:$D$5111,$C3006,Тех_Движение!$B$2:$B$5111,"&lt;="&amp;P$3)-$F3006)))</f>
        <v/>
      </c>
      <c r="Q3006" s="54">
        <f>IF(OR($B3006="",Q$3&lt;$D3006+Настройки!$B$7),0,MAX(0,$E3006-MAX(0,SUMIFS(Тех_Движение!$G$2:$G$5111,Тех_Движение!$D$2:$D$5111,$C3006,Тех_Движение!$B$2:$B$5111,"&lt;="&amp;Q$3)-$F3006)))</f>
        <v/>
      </c>
      <c r="R3006" s="54">
        <f>IF($B3006="","",SUM($K3006:$Q3006))</f>
        <v/>
      </c>
      <c r="S3006" s="56">
        <f>IF($B3006="","",VLOOKUP($C3006,Настройки!$A$11:$L$17,9,FALSE))</f>
        <v/>
      </c>
      <c r="T3006" s="56">
        <f>IF($B3006="","",$R3006*$S3006)</f>
        <v/>
      </c>
    </row>
    <row r="3007">
      <c r="A3007" s="20">
        <f>Тех_Движение!$A$3004</f>
        <v/>
      </c>
      <c r="B3007" s="20">
        <f>IF(Тех_Движение!$F$3004&gt;0,Тех_Движение!$I$3004,"")</f>
        <v/>
      </c>
      <c r="C3007" s="20">
        <f>IF($B3007="","",Тех_Движение!$D$3004)</f>
        <v/>
      </c>
      <c r="D3007" s="42">
        <f>IF($B3007="","",Тех_Движение!$B$3004)</f>
        <v/>
      </c>
      <c r="E3007" s="54">
        <f>IF($B3007="","",Тех_Движение!$F$3004)</f>
        <v/>
      </c>
      <c r="F3007" s="54">
        <f>IF($B3007="","",SUMIFS($E$5:$E3006,$C$5:$C3006,$C3007))</f>
        <v/>
      </c>
      <c r="G3007" s="54">
        <f>IF($B3007="","",MAX(0,$E3007-MAX(0,SUMIFS(Тех_Движение!$G$2:$G$5111,Тех_Движение!$D$2:$D$5111,$C3007,Тех_Движение!$B$2:$B$5111,"&lt;="&amp;Настройки!$B$5-1)-$F3007)))</f>
        <v/>
      </c>
      <c r="H3007" s="54">
        <f>IF($B3007="","",IF(AND($D3007&gt;=Настройки!$B$5,$D3007&lt;=Настройки!$B$6),$E3007,0))</f>
        <v/>
      </c>
      <c r="I3007" s="54">
        <f>IF($B3007="","",$G3007+$H3007-$J3007)</f>
        <v/>
      </c>
      <c r="J3007" s="54">
        <f>IF($B3007="","",MAX(0,$E3007-MAX(0,SUMIFS(Тех_Движение!$G$2:$G$5111,Тех_Движение!$D$2:$D$5111,$C3007,Тех_Движение!$B$2:$B$5111,"&lt;="&amp;Настройки!$B$6)-$F3007)))</f>
        <v/>
      </c>
      <c r="K3007" s="54">
        <f>IF(OR($B3007="",K$3&lt;$D3007+Настройки!$B$7),0,MAX(0,$E3007-MAX(0,SUMIFS(Тех_Движение!$G$2:$G$5111,Тех_Движение!$D$2:$D$5111,$C3007,Тех_Движение!$B$2:$B$5111,"&lt;="&amp;K$3)-$F3007)))</f>
        <v/>
      </c>
      <c r="L3007" s="54">
        <f>IF(OR($B3007="",L$3&lt;$D3007+Настройки!$B$7),0,MAX(0,$E3007-MAX(0,SUMIFS(Тех_Движение!$G$2:$G$5111,Тех_Движение!$D$2:$D$5111,$C3007,Тех_Движение!$B$2:$B$5111,"&lt;="&amp;L$3)-$F3007)))</f>
        <v/>
      </c>
      <c r="M3007" s="54">
        <f>IF(OR($B3007="",M$3&lt;$D3007+Настройки!$B$7),0,MAX(0,$E3007-MAX(0,SUMIFS(Тех_Движение!$G$2:$G$5111,Тех_Движение!$D$2:$D$5111,$C3007,Тех_Движение!$B$2:$B$5111,"&lt;="&amp;M$3)-$F3007)))</f>
        <v/>
      </c>
      <c r="N3007" s="54">
        <f>IF(OR($B3007="",N$3&lt;$D3007+Настройки!$B$7),0,MAX(0,$E3007-MAX(0,SUMIFS(Тех_Движение!$G$2:$G$5111,Тех_Движение!$D$2:$D$5111,$C3007,Тех_Движение!$B$2:$B$5111,"&lt;="&amp;N$3)-$F3007)))</f>
        <v/>
      </c>
      <c r="O3007" s="54">
        <f>IF(OR($B3007="",O$3&lt;$D3007+Настройки!$B$7),0,MAX(0,$E3007-MAX(0,SUMIFS(Тех_Движение!$G$2:$G$5111,Тех_Движение!$D$2:$D$5111,$C3007,Тех_Движение!$B$2:$B$5111,"&lt;="&amp;O$3)-$F3007)))</f>
        <v/>
      </c>
      <c r="P3007" s="54">
        <f>IF(OR($B3007="",P$3&lt;$D3007+Настройки!$B$7),0,MAX(0,$E3007-MAX(0,SUMIFS(Тех_Движение!$G$2:$G$5111,Тех_Движение!$D$2:$D$5111,$C3007,Тех_Движение!$B$2:$B$5111,"&lt;="&amp;P$3)-$F3007)))</f>
        <v/>
      </c>
      <c r="Q3007" s="54">
        <f>IF(OR($B3007="",Q$3&lt;$D3007+Настройки!$B$7),0,MAX(0,$E3007-MAX(0,SUMIFS(Тех_Движение!$G$2:$G$5111,Тех_Движение!$D$2:$D$5111,$C3007,Тех_Движение!$B$2:$B$5111,"&lt;="&amp;Q$3)-$F3007)))</f>
        <v/>
      </c>
      <c r="R3007" s="54">
        <f>IF($B3007="","",SUM($K3007:$Q3007))</f>
        <v/>
      </c>
      <c r="S3007" s="56">
        <f>IF($B3007="","",VLOOKUP($C3007,Настройки!$A$11:$L$17,9,FALSE))</f>
        <v/>
      </c>
      <c r="T3007" s="56">
        <f>IF($B3007="","",$R3007*$S3007)</f>
        <v/>
      </c>
    </row>
    <row r="3008">
      <c r="A3008" s="20">
        <f>Тех_Движение!$A$3005</f>
        <v/>
      </c>
      <c r="B3008" s="20">
        <f>IF(Тех_Движение!$F$3005&gt;0,Тех_Движение!$I$3005,"")</f>
        <v/>
      </c>
      <c r="C3008" s="20">
        <f>IF($B3008="","",Тех_Движение!$D$3005)</f>
        <v/>
      </c>
      <c r="D3008" s="42">
        <f>IF($B3008="","",Тех_Движение!$B$3005)</f>
        <v/>
      </c>
      <c r="E3008" s="54">
        <f>IF($B3008="","",Тех_Движение!$F$3005)</f>
        <v/>
      </c>
      <c r="F3008" s="54">
        <f>IF($B3008="","",SUMIFS($E$5:$E3007,$C$5:$C3007,$C3008))</f>
        <v/>
      </c>
      <c r="G3008" s="54">
        <f>IF($B3008="","",MAX(0,$E3008-MAX(0,SUMIFS(Тех_Движение!$G$2:$G$5111,Тех_Движение!$D$2:$D$5111,$C3008,Тех_Движение!$B$2:$B$5111,"&lt;="&amp;Настройки!$B$5-1)-$F3008)))</f>
        <v/>
      </c>
      <c r="H3008" s="54">
        <f>IF($B3008="","",IF(AND($D3008&gt;=Настройки!$B$5,$D3008&lt;=Настройки!$B$6),$E3008,0))</f>
        <v/>
      </c>
      <c r="I3008" s="54">
        <f>IF($B3008="","",$G3008+$H3008-$J3008)</f>
        <v/>
      </c>
      <c r="J3008" s="54">
        <f>IF($B3008="","",MAX(0,$E3008-MAX(0,SUMIFS(Тех_Движение!$G$2:$G$5111,Тех_Движение!$D$2:$D$5111,$C3008,Тех_Движение!$B$2:$B$5111,"&lt;="&amp;Настройки!$B$6)-$F3008)))</f>
        <v/>
      </c>
      <c r="K3008" s="54">
        <f>IF(OR($B3008="",K$3&lt;$D3008+Настройки!$B$7),0,MAX(0,$E3008-MAX(0,SUMIFS(Тех_Движение!$G$2:$G$5111,Тех_Движение!$D$2:$D$5111,$C3008,Тех_Движение!$B$2:$B$5111,"&lt;="&amp;K$3)-$F3008)))</f>
        <v/>
      </c>
      <c r="L3008" s="54">
        <f>IF(OR($B3008="",L$3&lt;$D3008+Настройки!$B$7),0,MAX(0,$E3008-MAX(0,SUMIFS(Тех_Движение!$G$2:$G$5111,Тех_Движение!$D$2:$D$5111,$C3008,Тех_Движение!$B$2:$B$5111,"&lt;="&amp;L$3)-$F3008)))</f>
        <v/>
      </c>
      <c r="M3008" s="54">
        <f>IF(OR($B3008="",M$3&lt;$D3008+Настройки!$B$7),0,MAX(0,$E3008-MAX(0,SUMIFS(Тех_Движение!$G$2:$G$5111,Тех_Движение!$D$2:$D$5111,$C3008,Тех_Движение!$B$2:$B$5111,"&lt;="&amp;M$3)-$F3008)))</f>
        <v/>
      </c>
      <c r="N3008" s="54">
        <f>IF(OR($B3008="",N$3&lt;$D3008+Настройки!$B$7),0,MAX(0,$E3008-MAX(0,SUMIFS(Тех_Движение!$G$2:$G$5111,Тех_Движение!$D$2:$D$5111,$C3008,Тех_Движение!$B$2:$B$5111,"&lt;="&amp;N$3)-$F3008)))</f>
        <v/>
      </c>
      <c r="O3008" s="54">
        <f>IF(OR($B3008="",O$3&lt;$D3008+Настройки!$B$7),0,MAX(0,$E3008-MAX(0,SUMIFS(Тех_Движение!$G$2:$G$5111,Тех_Движение!$D$2:$D$5111,$C3008,Тех_Движение!$B$2:$B$5111,"&lt;="&amp;O$3)-$F3008)))</f>
        <v/>
      </c>
      <c r="P3008" s="54">
        <f>IF(OR($B3008="",P$3&lt;$D3008+Настройки!$B$7),0,MAX(0,$E3008-MAX(0,SUMIFS(Тех_Движение!$G$2:$G$5111,Тех_Движение!$D$2:$D$5111,$C3008,Тех_Движение!$B$2:$B$5111,"&lt;="&amp;P$3)-$F3008)))</f>
        <v/>
      </c>
      <c r="Q3008" s="54">
        <f>IF(OR($B3008="",Q$3&lt;$D3008+Настройки!$B$7),0,MAX(0,$E3008-MAX(0,SUMIFS(Тех_Движение!$G$2:$G$5111,Тех_Движение!$D$2:$D$5111,$C3008,Тех_Движение!$B$2:$B$5111,"&lt;="&amp;Q$3)-$F3008)))</f>
        <v/>
      </c>
      <c r="R3008" s="54">
        <f>IF($B3008="","",SUM($K3008:$Q3008))</f>
        <v/>
      </c>
      <c r="S3008" s="56">
        <f>IF($B3008="","",VLOOKUP($C3008,Настройки!$A$11:$L$17,9,FALSE))</f>
        <v/>
      </c>
      <c r="T3008" s="56">
        <f>IF($B3008="","",$R3008*$S3008)</f>
        <v/>
      </c>
    </row>
    <row r="3009">
      <c r="A3009" s="20">
        <f>Тех_Движение!$A$3006</f>
        <v/>
      </c>
      <c r="B3009" s="20">
        <f>IF(Тех_Движение!$F$3006&gt;0,Тех_Движение!$I$3006,"")</f>
        <v/>
      </c>
      <c r="C3009" s="20">
        <f>IF($B3009="","",Тех_Движение!$D$3006)</f>
        <v/>
      </c>
      <c r="D3009" s="42">
        <f>IF($B3009="","",Тех_Движение!$B$3006)</f>
        <v/>
      </c>
      <c r="E3009" s="54">
        <f>IF($B3009="","",Тех_Движение!$F$3006)</f>
        <v/>
      </c>
      <c r="F3009" s="54">
        <f>IF($B3009="","",SUMIFS($E$5:$E3008,$C$5:$C3008,$C3009))</f>
        <v/>
      </c>
      <c r="G3009" s="54">
        <f>IF($B3009="","",MAX(0,$E3009-MAX(0,SUMIFS(Тех_Движение!$G$2:$G$5111,Тех_Движение!$D$2:$D$5111,$C3009,Тех_Движение!$B$2:$B$5111,"&lt;="&amp;Настройки!$B$5-1)-$F3009)))</f>
        <v/>
      </c>
      <c r="H3009" s="54">
        <f>IF($B3009="","",IF(AND($D3009&gt;=Настройки!$B$5,$D3009&lt;=Настройки!$B$6),$E3009,0))</f>
        <v/>
      </c>
      <c r="I3009" s="54">
        <f>IF($B3009="","",$G3009+$H3009-$J3009)</f>
        <v/>
      </c>
      <c r="J3009" s="54">
        <f>IF($B3009="","",MAX(0,$E3009-MAX(0,SUMIFS(Тех_Движение!$G$2:$G$5111,Тех_Движение!$D$2:$D$5111,$C3009,Тех_Движение!$B$2:$B$5111,"&lt;="&amp;Настройки!$B$6)-$F3009)))</f>
        <v/>
      </c>
      <c r="K3009" s="54">
        <f>IF(OR($B3009="",K$3&lt;$D3009+Настройки!$B$7),0,MAX(0,$E3009-MAX(0,SUMIFS(Тех_Движение!$G$2:$G$5111,Тех_Движение!$D$2:$D$5111,$C3009,Тех_Движение!$B$2:$B$5111,"&lt;="&amp;K$3)-$F3009)))</f>
        <v/>
      </c>
      <c r="L3009" s="54">
        <f>IF(OR($B3009="",L$3&lt;$D3009+Настройки!$B$7),0,MAX(0,$E3009-MAX(0,SUMIFS(Тех_Движение!$G$2:$G$5111,Тех_Движение!$D$2:$D$5111,$C3009,Тех_Движение!$B$2:$B$5111,"&lt;="&amp;L$3)-$F3009)))</f>
        <v/>
      </c>
      <c r="M3009" s="54">
        <f>IF(OR($B3009="",M$3&lt;$D3009+Настройки!$B$7),0,MAX(0,$E3009-MAX(0,SUMIFS(Тех_Движение!$G$2:$G$5111,Тех_Движение!$D$2:$D$5111,$C3009,Тех_Движение!$B$2:$B$5111,"&lt;="&amp;M$3)-$F3009)))</f>
        <v/>
      </c>
      <c r="N3009" s="54">
        <f>IF(OR($B3009="",N$3&lt;$D3009+Настройки!$B$7),0,MAX(0,$E3009-MAX(0,SUMIFS(Тех_Движение!$G$2:$G$5111,Тех_Движение!$D$2:$D$5111,$C3009,Тех_Движение!$B$2:$B$5111,"&lt;="&amp;N$3)-$F3009)))</f>
        <v/>
      </c>
      <c r="O3009" s="54">
        <f>IF(OR($B3009="",O$3&lt;$D3009+Настройки!$B$7),0,MAX(0,$E3009-MAX(0,SUMIFS(Тех_Движение!$G$2:$G$5111,Тех_Движение!$D$2:$D$5111,$C3009,Тех_Движение!$B$2:$B$5111,"&lt;="&amp;O$3)-$F3009)))</f>
        <v/>
      </c>
      <c r="P3009" s="54">
        <f>IF(OR($B3009="",P$3&lt;$D3009+Настройки!$B$7),0,MAX(0,$E3009-MAX(0,SUMIFS(Тех_Движение!$G$2:$G$5111,Тех_Движение!$D$2:$D$5111,$C3009,Тех_Движение!$B$2:$B$5111,"&lt;="&amp;P$3)-$F3009)))</f>
        <v/>
      </c>
      <c r="Q3009" s="54">
        <f>IF(OR($B3009="",Q$3&lt;$D3009+Настройки!$B$7),0,MAX(0,$E3009-MAX(0,SUMIFS(Тех_Движение!$G$2:$G$5111,Тех_Движение!$D$2:$D$5111,$C3009,Тех_Движение!$B$2:$B$5111,"&lt;="&amp;Q$3)-$F3009)))</f>
        <v/>
      </c>
      <c r="R3009" s="54">
        <f>IF($B3009="","",SUM($K3009:$Q3009))</f>
        <v/>
      </c>
      <c r="S3009" s="56">
        <f>IF($B3009="","",VLOOKUP($C3009,Настройки!$A$11:$L$17,9,FALSE))</f>
        <v/>
      </c>
      <c r="T3009" s="56">
        <f>IF($B3009="","",$R3009*$S3009)</f>
        <v/>
      </c>
    </row>
    <row r="3010">
      <c r="A3010" s="20">
        <f>Тех_Движение!$A$3007</f>
        <v/>
      </c>
      <c r="B3010" s="20">
        <f>IF(Тех_Движение!$F$3007&gt;0,Тех_Движение!$I$3007,"")</f>
        <v/>
      </c>
      <c r="C3010" s="20">
        <f>IF($B3010="","",Тех_Движение!$D$3007)</f>
        <v/>
      </c>
      <c r="D3010" s="42">
        <f>IF($B3010="","",Тех_Движение!$B$3007)</f>
        <v/>
      </c>
      <c r="E3010" s="54">
        <f>IF($B3010="","",Тех_Движение!$F$3007)</f>
        <v/>
      </c>
      <c r="F3010" s="54">
        <f>IF($B3010="","",SUMIFS($E$5:$E3009,$C$5:$C3009,$C3010))</f>
        <v/>
      </c>
      <c r="G3010" s="54">
        <f>IF($B3010="","",MAX(0,$E3010-MAX(0,SUMIFS(Тех_Движение!$G$2:$G$5111,Тех_Движение!$D$2:$D$5111,$C3010,Тех_Движение!$B$2:$B$5111,"&lt;="&amp;Настройки!$B$5-1)-$F3010)))</f>
        <v/>
      </c>
      <c r="H3010" s="54">
        <f>IF($B3010="","",IF(AND($D3010&gt;=Настройки!$B$5,$D3010&lt;=Настройки!$B$6),$E3010,0))</f>
        <v/>
      </c>
      <c r="I3010" s="54">
        <f>IF($B3010="","",$G3010+$H3010-$J3010)</f>
        <v/>
      </c>
      <c r="J3010" s="54">
        <f>IF($B3010="","",MAX(0,$E3010-MAX(0,SUMIFS(Тех_Движение!$G$2:$G$5111,Тех_Движение!$D$2:$D$5111,$C3010,Тех_Движение!$B$2:$B$5111,"&lt;="&amp;Настройки!$B$6)-$F3010)))</f>
        <v/>
      </c>
      <c r="K3010" s="54">
        <f>IF(OR($B3010="",K$3&lt;$D3010+Настройки!$B$7),0,MAX(0,$E3010-MAX(0,SUMIFS(Тех_Движение!$G$2:$G$5111,Тех_Движение!$D$2:$D$5111,$C3010,Тех_Движение!$B$2:$B$5111,"&lt;="&amp;K$3)-$F3010)))</f>
        <v/>
      </c>
      <c r="L3010" s="54">
        <f>IF(OR($B3010="",L$3&lt;$D3010+Настройки!$B$7),0,MAX(0,$E3010-MAX(0,SUMIFS(Тех_Движение!$G$2:$G$5111,Тех_Движение!$D$2:$D$5111,$C3010,Тех_Движение!$B$2:$B$5111,"&lt;="&amp;L$3)-$F3010)))</f>
        <v/>
      </c>
      <c r="M3010" s="54">
        <f>IF(OR($B3010="",M$3&lt;$D3010+Настройки!$B$7),0,MAX(0,$E3010-MAX(0,SUMIFS(Тех_Движение!$G$2:$G$5111,Тех_Движение!$D$2:$D$5111,$C3010,Тех_Движение!$B$2:$B$5111,"&lt;="&amp;M$3)-$F3010)))</f>
        <v/>
      </c>
      <c r="N3010" s="54">
        <f>IF(OR($B3010="",N$3&lt;$D3010+Настройки!$B$7),0,MAX(0,$E3010-MAX(0,SUMIFS(Тех_Движение!$G$2:$G$5111,Тех_Движение!$D$2:$D$5111,$C3010,Тех_Движение!$B$2:$B$5111,"&lt;="&amp;N$3)-$F3010)))</f>
        <v/>
      </c>
      <c r="O3010" s="54">
        <f>IF(OR($B3010="",O$3&lt;$D3010+Настройки!$B$7),0,MAX(0,$E3010-MAX(0,SUMIFS(Тех_Движение!$G$2:$G$5111,Тех_Движение!$D$2:$D$5111,$C3010,Тех_Движение!$B$2:$B$5111,"&lt;="&amp;O$3)-$F3010)))</f>
        <v/>
      </c>
      <c r="P3010" s="54">
        <f>IF(OR($B3010="",P$3&lt;$D3010+Настройки!$B$7),0,MAX(0,$E3010-MAX(0,SUMIFS(Тех_Движение!$G$2:$G$5111,Тех_Движение!$D$2:$D$5111,$C3010,Тех_Движение!$B$2:$B$5111,"&lt;="&amp;P$3)-$F3010)))</f>
        <v/>
      </c>
      <c r="Q3010" s="54">
        <f>IF(OR($B3010="",Q$3&lt;$D3010+Настройки!$B$7),0,MAX(0,$E3010-MAX(0,SUMIFS(Тех_Движение!$G$2:$G$5111,Тех_Движение!$D$2:$D$5111,$C3010,Тех_Движение!$B$2:$B$5111,"&lt;="&amp;Q$3)-$F3010)))</f>
        <v/>
      </c>
      <c r="R3010" s="54">
        <f>IF($B3010="","",SUM($K3010:$Q3010))</f>
        <v/>
      </c>
      <c r="S3010" s="56">
        <f>IF($B3010="","",VLOOKUP($C3010,Настройки!$A$11:$L$17,9,FALSE))</f>
        <v/>
      </c>
      <c r="T3010" s="56">
        <f>IF($B3010="","",$R3010*$S3010)</f>
        <v/>
      </c>
    </row>
    <row r="3011">
      <c r="A3011" s="20">
        <f>Тех_Движение!$A$3008</f>
        <v/>
      </c>
      <c r="B3011" s="20">
        <f>IF(Тех_Движение!$F$3008&gt;0,Тех_Движение!$I$3008,"")</f>
        <v/>
      </c>
      <c r="C3011" s="20">
        <f>IF($B3011="","",Тех_Движение!$D$3008)</f>
        <v/>
      </c>
      <c r="D3011" s="42">
        <f>IF($B3011="","",Тех_Движение!$B$3008)</f>
        <v/>
      </c>
      <c r="E3011" s="54">
        <f>IF($B3011="","",Тех_Движение!$F$3008)</f>
        <v/>
      </c>
      <c r="F3011" s="54">
        <f>IF($B3011="","",SUMIFS($E$5:$E3010,$C$5:$C3010,$C3011))</f>
        <v/>
      </c>
      <c r="G3011" s="54">
        <f>IF($B3011="","",MAX(0,$E3011-MAX(0,SUMIFS(Тех_Движение!$G$2:$G$5111,Тех_Движение!$D$2:$D$5111,$C3011,Тех_Движение!$B$2:$B$5111,"&lt;="&amp;Настройки!$B$5-1)-$F3011)))</f>
        <v/>
      </c>
      <c r="H3011" s="54">
        <f>IF($B3011="","",IF(AND($D3011&gt;=Настройки!$B$5,$D3011&lt;=Настройки!$B$6),$E3011,0))</f>
        <v/>
      </c>
      <c r="I3011" s="54">
        <f>IF($B3011="","",$G3011+$H3011-$J3011)</f>
        <v/>
      </c>
      <c r="J3011" s="54">
        <f>IF($B3011="","",MAX(0,$E3011-MAX(0,SUMIFS(Тех_Движение!$G$2:$G$5111,Тех_Движение!$D$2:$D$5111,$C3011,Тех_Движение!$B$2:$B$5111,"&lt;="&amp;Настройки!$B$6)-$F3011)))</f>
        <v/>
      </c>
      <c r="K3011" s="54">
        <f>IF(OR($B3011="",K$3&lt;$D3011+Настройки!$B$7),0,MAX(0,$E3011-MAX(0,SUMIFS(Тех_Движение!$G$2:$G$5111,Тех_Движение!$D$2:$D$5111,$C3011,Тех_Движение!$B$2:$B$5111,"&lt;="&amp;K$3)-$F3011)))</f>
        <v/>
      </c>
      <c r="L3011" s="54">
        <f>IF(OR($B3011="",L$3&lt;$D3011+Настройки!$B$7),0,MAX(0,$E3011-MAX(0,SUMIFS(Тех_Движение!$G$2:$G$5111,Тех_Движение!$D$2:$D$5111,$C3011,Тех_Движение!$B$2:$B$5111,"&lt;="&amp;L$3)-$F3011)))</f>
        <v/>
      </c>
      <c r="M3011" s="54">
        <f>IF(OR($B3011="",M$3&lt;$D3011+Настройки!$B$7),0,MAX(0,$E3011-MAX(0,SUMIFS(Тех_Движение!$G$2:$G$5111,Тех_Движение!$D$2:$D$5111,$C3011,Тех_Движение!$B$2:$B$5111,"&lt;="&amp;M$3)-$F3011)))</f>
        <v/>
      </c>
      <c r="N3011" s="54">
        <f>IF(OR($B3011="",N$3&lt;$D3011+Настройки!$B$7),0,MAX(0,$E3011-MAX(0,SUMIFS(Тех_Движение!$G$2:$G$5111,Тех_Движение!$D$2:$D$5111,$C3011,Тех_Движение!$B$2:$B$5111,"&lt;="&amp;N$3)-$F3011)))</f>
        <v/>
      </c>
      <c r="O3011" s="54">
        <f>IF(OR($B3011="",O$3&lt;$D3011+Настройки!$B$7),0,MAX(0,$E3011-MAX(0,SUMIFS(Тех_Движение!$G$2:$G$5111,Тех_Движение!$D$2:$D$5111,$C3011,Тех_Движение!$B$2:$B$5111,"&lt;="&amp;O$3)-$F3011)))</f>
        <v/>
      </c>
      <c r="P3011" s="54">
        <f>IF(OR($B3011="",P$3&lt;$D3011+Настройки!$B$7),0,MAX(0,$E3011-MAX(0,SUMIFS(Тех_Движение!$G$2:$G$5111,Тех_Движение!$D$2:$D$5111,$C3011,Тех_Движение!$B$2:$B$5111,"&lt;="&amp;P$3)-$F3011)))</f>
        <v/>
      </c>
      <c r="Q3011" s="54">
        <f>IF(OR($B3011="",Q$3&lt;$D3011+Настройки!$B$7),0,MAX(0,$E3011-MAX(0,SUMIFS(Тех_Движение!$G$2:$G$5111,Тех_Движение!$D$2:$D$5111,$C3011,Тех_Движение!$B$2:$B$5111,"&lt;="&amp;Q$3)-$F3011)))</f>
        <v/>
      </c>
      <c r="R3011" s="54">
        <f>IF($B3011="","",SUM($K3011:$Q3011))</f>
        <v/>
      </c>
      <c r="S3011" s="56">
        <f>IF($B3011="","",VLOOKUP($C3011,Настройки!$A$11:$L$17,9,FALSE))</f>
        <v/>
      </c>
      <c r="T3011" s="56">
        <f>IF($B3011="","",$R3011*$S3011)</f>
        <v/>
      </c>
    </row>
    <row r="3012">
      <c r="A3012" s="20">
        <f>Тех_Движение!$A$3009</f>
        <v/>
      </c>
      <c r="B3012" s="20">
        <f>IF(Тех_Движение!$F$3009&gt;0,Тех_Движение!$I$3009,"")</f>
        <v/>
      </c>
      <c r="C3012" s="20">
        <f>IF($B3012="","",Тех_Движение!$D$3009)</f>
        <v/>
      </c>
      <c r="D3012" s="42">
        <f>IF($B3012="","",Тех_Движение!$B$3009)</f>
        <v/>
      </c>
      <c r="E3012" s="54">
        <f>IF($B3012="","",Тех_Движение!$F$3009)</f>
        <v/>
      </c>
      <c r="F3012" s="54">
        <f>IF($B3012="","",SUMIFS($E$5:$E3011,$C$5:$C3011,$C3012))</f>
        <v/>
      </c>
      <c r="G3012" s="54">
        <f>IF($B3012="","",MAX(0,$E3012-MAX(0,SUMIFS(Тех_Движение!$G$2:$G$5111,Тех_Движение!$D$2:$D$5111,$C3012,Тех_Движение!$B$2:$B$5111,"&lt;="&amp;Настройки!$B$5-1)-$F3012)))</f>
        <v/>
      </c>
      <c r="H3012" s="54">
        <f>IF($B3012="","",IF(AND($D3012&gt;=Настройки!$B$5,$D3012&lt;=Настройки!$B$6),$E3012,0))</f>
        <v/>
      </c>
      <c r="I3012" s="54">
        <f>IF($B3012="","",$G3012+$H3012-$J3012)</f>
        <v/>
      </c>
      <c r="J3012" s="54">
        <f>IF($B3012="","",MAX(0,$E3012-MAX(0,SUMIFS(Тех_Движение!$G$2:$G$5111,Тех_Движение!$D$2:$D$5111,$C3012,Тех_Движение!$B$2:$B$5111,"&lt;="&amp;Настройки!$B$6)-$F3012)))</f>
        <v/>
      </c>
      <c r="K3012" s="54">
        <f>IF(OR($B3012="",K$3&lt;$D3012+Настройки!$B$7),0,MAX(0,$E3012-MAX(0,SUMIFS(Тех_Движение!$G$2:$G$5111,Тех_Движение!$D$2:$D$5111,$C3012,Тех_Движение!$B$2:$B$5111,"&lt;="&amp;K$3)-$F3012)))</f>
        <v/>
      </c>
      <c r="L3012" s="54">
        <f>IF(OR($B3012="",L$3&lt;$D3012+Настройки!$B$7),0,MAX(0,$E3012-MAX(0,SUMIFS(Тех_Движение!$G$2:$G$5111,Тех_Движение!$D$2:$D$5111,$C3012,Тех_Движение!$B$2:$B$5111,"&lt;="&amp;L$3)-$F3012)))</f>
        <v/>
      </c>
      <c r="M3012" s="54">
        <f>IF(OR($B3012="",M$3&lt;$D3012+Настройки!$B$7),0,MAX(0,$E3012-MAX(0,SUMIFS(Тех_Движение!$G$2:$G$5111,Тех_Движение!$D$2:$D$5111,$C3012,Тех_Движение!$B$2:$B$5111,"&lt;="&amp;M$3)-$F3012)))</f>
        <v/>
      </c>
      <c r="N3012" s="54">
        <f>IF(OR($B3012="",N$3&lt;$D3012+Настройки!$B$7),0,MAX(0,$E3012-MAX(0,SUMIFS(Тех_Движение!$G$2:$G$5111,Тех_Движение!$D$2:$D$5111,$C3012,Тех_Движение!$B$2:$B$5111,"&lt;="&amp;N$3)-$F3012)))</f>
        <v/>
      </c>
      <c r="O3012" s="54">
        <f>IF(OR($B3012="",O$3&lt;$D3012+Настройки!$B$7),0,MAX(0,$E3012-MAX(0,SUMIFS(Тех_Движение!$G$2:$G$5111,Тех_Движение!$D$2:$D$5111,$C3012,Тех_Движение!$B$2:$B$5111,"&lt;="&amp;O$3)-$F3012)))</f>
        <v/>
      </c>
      <c r="P3012" s="54">
        <f>IF(OR($B3012="",P$3&lt;$D3012+Настройки!$B$7),0,MAX(0,$E3012-MAX(0,SUMIFS(Тех_Движение!$G$2:$G$5111,Тех_Движение!$D$2:$D$5111,$C3012,Тех_Движение!$B$2:$B$5111,"&lt;="&amp;P$3)-$F3012)))</f>
        <v/>
      </c>
      <c r="Q3012" s="54">
        <f>IF(OR($B3012="",Q$3&lt;$D3012+Настройки!$B$7),0,MAX(0,$E3012-MAX(0,SUMIFS(Тех_Движение!$G$2:$G$5111,Тех_Движение!$D$2:$D$5111,$C3012,Тех_Движение!$B$2:$B$5111,"&lt;="&amp;Q$3)-$F3012)))</f>
        <v/>
      </c>
      <c r="R3012" s="54">
        <f>IF($B3012="","",SUM($K3012:$Q3012))</f>
        <v/>
      </c>
      <c r="S3012" s="56">
        <f>IF($B3012="","",VLOOKUP($C3012,Настройки!$A$11:$L$17,9,FALSE))</f>
        <v/>
      </c>
      <c r="T3012" s="56">
        <f>IF($B3012="","",$R3012*$S3012)</f>
        <v/>
      </c>
    </row>
    <row r="3013">
      <c r="A3013" s="20">
        <f>Тех_Движение!$A$3010</f>
        <v/>
      </c>
      <c r="B3013" s="20">
        <f>IF(Тех_Движение!$F$3010&gt;0,Тех_Движение!$I$3010,"")</f>
        <v/>
      </c>
      <c r="C3013" s="20">
        <f>IF($B3013="","",Тех_Движение!$D$3010)</f>
        <v/>
      </c>
      <c r="D3013" s="42">
        <f>IF($B3013="","",Тех_Движение!$B$3010)</f>
        <v/>
      </c>
      <c r="E3013" s="54">
        <f>IF($B3013="","",Тех_Движение!$F$3010)</f>
        <v/>
      </c>
      <c r="F3013" s="54">
        <f>IF($B3013="","",SUMIFS($E$5:$E3012,$C$5:$C3012,$C3013))</f>
        <v/>
      </c>
      <c r="G3013" s="54">
        <f>IF($B3013="","",MAX(0,$E3013-MAX(0,SUMIFS(Тех_Движение!$G$2:$G$5111,Тех_Движение!$D$2:$D$5111,$C3013,Тех_Движение!$B$2:$B$5111,"&lt;="&amp;Настройки!$B$5-1)-$F3013)))</f>
        <v/>
      </c>
      <c r="H3013" s="54">
        <f>IF($B3013="","",IF(AND($D3013&gt;=Настройки!$B$5,$D3013&lt;=Настройки!$B$6),$E3013,0))</f>
        <v/>
      </c>
      <c r="I3013" s="54">
        <f>IF($B3013="","",$G3013+$H3013-$J3013)</f>
        <v/>
      </c>
      <c r="J3013" s="54">
        <f>IF($B3013="","",MAX(0,$E3013-MAX(0,SUMIFS(Тех_Движение!$G$2:$G$5111,Тех_Движение!$D$2:$D$5111,$C3013,Тех_Движение!$B$2:$B$5111,"&lt;="&amp;Настройки!$B$6)-$F3013)))</f>
        <v/>
      </c>
      <c r="K3013" s="54">
        <f>IF(OR($B3013="",K$3&lt;$D3013+Настройки!$B$7),0,MAX(0,$E3013-MAX(0,SUMIFS(Тех_Движение!$G$2:$G$5111,Тех_Движение!$D$2:$D$5111,$C3013,Тех_Движение!$B$2:$B$5111,"&lt;="&amp;K$3)-$F3013)))</f>
        <v/>
      </c>
      <c r="L3013" s="54">
        <f>IF(OR($B3013="",L$3&lt;$D3013+Настройки!$B$7),0,MAX(0,$E3013-MAX(0,SUMIFS(Тех_Движение!$G$2:$G$5111,Тех_Движение!$D$2:$D$5111,$C3013,Тех_Движение!$B$2:$B$5111,"&lt;="&amp;L$3)-$F3013)))</f>
        <v/>
      </c>
      <c r="M3013" s="54">
        <f>IF(OR($B3013="",M$3&lt;$D3013+Настройки!$B$7),0,MAX(0,$E3013-MAX(0,SUMIFS(Тех_Движение!$G$2:$G$5111,Тех_Движение!$D$2:$D$5111,$C3013,Тех_Движение!$B$2:$B$5111,"&lt;="&amp;M$3)-$F3013)))</f>
        <v/>
      </c>
      <c r="N3013" s="54">
        <f>IF(OR($B3013="",N$3&lt;$D3013+Настройки!$B$7),0,MAX(0,$E3013-MAX(0,SUMIFS(Тех_Движение!$G$2:$G$5111,Тех_Движение!$D$2:$D$5111,$C3013,Тех_Движение!$B$2:$B$5111,"&lt;="&amp;N$3)-$F3013)))</f>
        <v/>
      </c>
      <c r="O3013" s="54">
        <f>IF(OR($B3013="",O$3&lt;$D3013+Настройки!$B$7),0,MAX(0,$E3013-MAX(0,SUMIFS(Тех_Движение!$G$2:$G$5111,Тех_Движение!$D$2:$D$5111,$C3013,Тех_Движение!$B$2:$B$5111,"&lt;="&amp;O$3)-$F3013)))</f>
        <v/>
      </c>
      <c r="P3013" s="54">
        <f>IF(OR($B3013="",P$3&lt;$D3013+Настройки!$B$7),0,MAX(0,$E3013-MAX(0,SUMIFS(Тех_Движение!$G$2:$G$5111,Тех_Движение!$D$2:$D$5111,$C3013,Тех_Движение!$B$2:$B$5111,"&lt;="&amp;P$3)-$F3013)))</f>
        <v/>
      </c>
      <c r="Q3013" s="54">
        <f>IF(OR($B3013="",Q$3&lt;$D3013+Настройки!$B$7),0,MAX(0,$E3013-MAX(0,SUMIFS(Тех_Движение!$G$2:$G$5111,Тех_Движение!$D$2:$D$5111,$C3013,Тех_Движение!$B$2:$B$5111,"&lt;="&amp;Q$3)-$F3013)))</f>
        <v/>
      </c>
      <c r="R3013" s="54">
        <f>IF($B3013="","",SUM($K3013:$Q3013))</f>
        <v/>
      </c>
      <c r="S3013" s="56">
        <f>IF($B3013="","",VLOOKUP($C3013,Настройки!$A$11:$L$17,9,FALSE))</f>
        <v/>
      </c>
      <c r="T3013" s="56">
        <f>IF($B3013="","",$R3013*$S3013)</f>
        <v/>
      </c>
    </row>
    <row r="3014">
      <c r="A3014" s="20">
        <f>Тех_Движение!$A$3011</f>
        <v/>
      </c>
      <c r="B3014" s="20">
        <f>IF(Тех_Движение!$F$3011&gt;0,Тех_Движение!$I$3011,"")</f>
        <v/>
      </c>
      <c r="C3014" s="20">
        <f>IF($B3014="","",Тех_Движение!$D$3011)</f>
        <v/>
      </c>
      <c r="D3014" s="42">
        <f>IF($B3014="","",Тех_Движение!$B$3011)</f>
        <v/>
      </c>
      <c r="E3014" s="54">
        <f>IF($B3014="","",Тех_Движение!$F$3011)</f>
        <v/>
      </c>
      <c r="F3014" s="54">
        <f>IF($B3014="","",SUMIFS($E$5:$E3013,$C$5:$C3013,$C3014))</f>
        <v/>
      </c>
      <c r="G3014" s="54">
        <f>IF($B3014="","",MAX(0,$E3014-MAX(0,SUMIFS(Тех_Движение!$G$2:$G$5111,Тех_Движение!$D$2:$D$5111,$C3014,Тех_Движение!$B$2:$B$5111,"&lt;="&amp;Настройки!$B$5-1)-$F3014)))</f>
        <v/>
      </c>
      <c r="H3014" s="54">
        <f>IF($B3014="","",IF(AND($D3014&gt;=Настройки!$B$5,$D3014&lt;=Настройки!$B$6),$E3014,0))</f>
        <v/>
      </c>
      <c r="I3014" s="54">
        <f>IF($B3014="","",$G3014+$H3014-$J3014)</f>
        <v/>
      </c>
      <c r="J3014" s="54">
        <f>IF($B3014="","",MAX(0,$E3014-MAX(0,SUMIFS(Тех_Движение!$G$2:$G$5111,Тех_Движение!$D$2:$D$5111,$C3014,Тех_Движение!$B$2:$B$5111,"&lt;="&amp;Настройки!$B$6)-$F3014)))</f>
        <v/>
      </c>
      <c r="K3014" s="54">
        <f>IF(OR($B3014="",K$3&lt;$D3014+Настройки!$B$7),0,MAX(0,$E3014-MAX(0,SUMIFS(Тех_Движение!$G$2:$G$5111,Тех_Движение!$D$2:$D$5111,$C3014,Тех_Движение!$B$2:$B$5111,"&lt;="&amp;K$3)-$F3014)))</f>
        <v/>
      </c>
      <c r="L3014" s="54">
        <f>IF(OR($B3014="",L$3&lt;$D3014+Настройки!$B$7),0,MAX(0,$E3014-MAX(0,SUMIFS(Тех_Движение!$G$2:$G$5111,Тех_Движение!$D$2:$D$5111,$C3014,Тех_Движение!$B$2:$B$5111,"&lt;="&amp;L$3)-$F3014)))</f>
        <v/>
      </c>
      <c r="M3014" s="54">
        <f>IF(OR($B3014="",M$3&lt;$D3014+Настройки!$B$7),0,MAX(0,$E3014-MAX(0,SUMIFS(Тех_Движение!$G$2:$G$5111,Тех_Движение!$D$2:$D$5111,$C3014,Тех_Движение!$B$2:$B$5111,"&lt;="&amp;M$3)-$F3014)))</f>
        <v/>
      </c>
      <c r="N3014" s="54">
        <f>IF(OR($B3014="",N$3&lt;$D3014+Настройки!$B$7),0,MAX(0,$E3014-MAX(0,SUMIFS(Тех_Движение!$G$2:$G$5111,Тех_Движение!$D$2:$D$5111,$C3014,Тех_Движение!$B$2:$B$5111,"&lt;="&amp;N$3)-$F3014)))</f>
        <v/>
      </c>
      <c r="O3014" s="54">
        <f>IF(OR($B3014="",O$3&lt;$D3014+Настройки!$B$7),0,MAX(0,$E3014-MAX(0,SUMIFS(Тех_Движение!$G$2:$G$5111,Тех_Движение!$D$2:$D$5111,$C3014,Тех_Движение!$B$2:$B$5111,"&lt;="&amp;O$3)-$F3014)))</f>
        <v/>
      </c>
      <c r="P3014" s="54">
        <f>IF(OR($B3014="",P$3&lt;$D3014+Настройки!$B$7),0,MAX(0,$E3014-MAX(0,SUMIFS(Тех_Движение!$G$2:$G$5111,Тех_Движение!$D$2:$D$5111,$C3014,Тех_Движение!$B$2:$B$5111,"&lt;="&amp;P$3)-$F3014)))</f>
        <v/>
      </c>
      <c r="Q3014" s="54">
        <f>IF(OR($B3014="",Q$3&lt;$D3014+Настройки!$B$7),0,MAX(0,$E3014-MAX(0,SUMIFS(Тех_Движение!$G$2:$G$5111,Тех_Движение!$D$2:$D$5111,$C3014,Тех_Движение!$B$2:$B$5111,"&lt;="&amp;Q$3)-$F3014)))</f>
        <v/>
      </c>
      <c r="R3014" s="54">
        <f>IF($B3014="","",SUM($K3014:$Q3014))</f>
        <v/>
      </c>
      <c r="S3014" s="56">
        <f>IF($B3014="","",VLOOKUP($C3014,Настройки!$A$11:$L$17,9,FALSE))</f>
        <v/>
      </c>
      <c r="T3014" s="56">
        <f>IF($B3014="","",$R3014*$S3014)</f>
        <v/>
      </c>
    </row>
    <row r="3015">
      <c r="A3015" s="20">
        <f>Тех_Движение!$A$3012</f>
        <v/>
      </c>
      <c r="B3015" s="20">
        <f>IF(Тех_Движение!$F$3012&gt;0,Тех_Движение!$I$3012,"")</f>
        <v/>
      </c>
      <c r="C3015" s="20">
        <f>IF($B3015="","",Тех_Движение!$D$3012)</f>
        <v/>
      </c>
      <c r="D3015" s="42">
        <f>IF($B3015="","",Тех_Движение!$B$3012)</f>
        <v/>
      </c>
      <c r="E3015" s="54">
        <f>IF($B3015="","",Тех_Движение!$F$3012)</f>
        <v/>
      </c>
      <c r="F3015" s="54">
        <f>IF($B3015="","",SUMIFS($E$5:$E3014,$C$5:$C3014,$C3015))</f>
        <v/>
      </c>
      <c r="G3015" s="54">
        <f>IF($B3015="","",MAX(0,$E3015-MAX(0,SUMIFS(Тех_Движение!$G$2:$G$5111,Тех_Движение!$D$2:$D$5111,$C3015,Тех_Движение!$B$2:$B$5111,"&lt;="&amp;Настройки!$B$5-1)-$F3015)))</f>
        <v/>
      </c>
      <c r="H3015" s="54">
        <f>IF($B3015="","",IF(AND($D3015&gt;=Настройки!$B$5,$D3015&lt;=Настройки!$B$6),$E3015,0))</f>
        <v/>
      </c>
      <c r="I3015" s="54">
        <f>IF($B3015="","",$G3015+$H3015-$J3015)</f>
        <v/>
      </c>
      <c r="J3015" s="54">
        <f>IF($B3015="","",MAX(0,$E3015-MAX(0,SUMIFS(Тех_Движение!$G$2:$G$5111,Тех_Движение!$D$2:$D$5111,$C3015,Тех_Движение!$B$2:$B$5111,"&lt;="&amp;Настройки!$B$6)-$F3015)))</f>
        <v/>
      </c>
      <c r="K3015" s="54">
        <f>IF(OR($B3015="",K$3&lt;$D3015+Настройки!$B$7),0,MAX(0,$E3015-MAX(0,SUMIFS(Тех_Движение!$G$2:$G$5111,Тех_Движение!$D$2:$D$5111,$C3015,Тех_Движение!$B$2:$B$5111,"&lt;="&amp;K$3)-$F3015)))</f>
        <v/>
      </c>
      <c r="L3015" s="54">
        <f>IF(OR($B3015="",L$3&lt;$D3015+Настройки!$B$7),0,MAX(0,$E3015-MAX(0,SUMIFS(Тех_Движение!$G$2:$G$5111,Тех_Движение!$D$2:$D$5111,$C3015,Тех_Движение!$B$2:$B$5111,"&lt;="&amp;L$3)-$F3015)))</f>
        <v/>
      </c>
      <c r="M3015" s="54">
        <f>IF(OR($B3015="",M$3&lt;$D3015+Настройки!$B$7),0,MAX(0,$E3015-MAX(0,SUMIFS(Тех_Движение!$G$2:$G$5111,Тех_Движение!$D$2:$D$5111,$C3015,Тех_Движение!$B$2:$B$5111,"&lt;="&amp;M$3)-$F3015)))</f>
        <v/>
      </c>
      <c r="N3015" s="54">
        <f>IF(OR($B3015="",N$3&lt;$D3015+Настройки!$B$7),0,MAX(0,$E3015-MAX(0,SUMIFS(Тех_Движение!$G$2:$G$5111,Тех_Движение!$D$2:$D$5111,$C3015,Тех_Движение!$B$2:$B$5111,"&lt;="&amp;N$3)-$F3015)))</f>
        <v/>
      </c>
      <c r="O3015" s="54">
        <f>IF(OR($B3015="",O$3&lt;$D3015+Настройки!$B$7),0,MAX(0,$E3015-MAX(0,SUMIFS(Тех_Движение!$G$2:$G$5111,Тех_Движение!$D$2:$D$5111,$C3015,Тех_Движение!$B$2:$B$5111,"&lt;="&amp;O$3)-$F3015)))</f>
        <v/>
      </c>
      <c r="P3015" s="54">
        <f>IF(OR($B3015="",P$3&lt;$D3015+Настройки!$B$7),0,MAX(0,$E3015-MAX(0,SUMIFS(Тех_Движение!$G$2:$G$5111,Тех_Движение!$D$2:$D$5111,$C3015,Тех_Движение!$B$2:$B$5111,"&lt;="&amp;P$3)-$F3015)))</f>
        <v/>
      </c>
      <c r="Q3015" s="54">
        <f>IF(OR($B3015="",Q$3&lt;$D3015+Настройки!$B$7),0,MAX(0,$E3015-MAX(0,SUMIFS(Тех_Движение!$G$2:$G$5111,Тех_Движение!$D$2:$D$5111,$C3015,Тех_Движение!$B$2:$B$5111,"&lt;="&amp;Q$3)-$F3015)))</f>
        <v/>
      </c>
      <c r="R3015" s="54">
        <f>IF($B3015="","",SUM($K3015:$Q3015))</f>
        <v/>
      </c>
      <c r="S3015" s="56">
        <f>IF($B3015="","",VLOOKUP($C3015,Настройки!$A$11:$L$17,9,FALSE))</f>
        <v/>
      </c>
      <c r="T3015" s="56">
        <f>IF($B3015="","",$R3015*$S3015)</f>
        <v/>
      </c>
    </row>
    <row r="3016">
      <c r="A3016" s="20">
        <f>Тех_Движение!$A$3013</f>
        <v/>
      </c>
      <c r="B3016" s="20">
        <f>IF(Тех_Движение!$F$3013&gt;0,Тех_Движение!$I$3013,"")</f>
        <v/>
      </c>
      <c r="C3016" s="20">
        <f>IF($B3016="","",Тех_Движение!$D$3013)</f>
        <v/>
      </c>
      <c r="D3016" s="42">
        <f>IF($B3016="","",Тех_Движение!$B$3013)</f>
        <v/>
      </c>
      <c r="E3016" s="54">
        <f>IF($B3016="","",Тех_Движение!$F$3013)</f>
        <v/>
      </c>
      <c r="F3016" s="54">
        <f>IF($B3016="","",SUMIFS($E$5:$E3015,$C$5:$C3015,$C3016))</f>
        <v/>
      </c>
      <c r="G3016" s="54">
        <f>IF($B3016="","",MAX(0,$E3016-MAX(0,SUMIFS(Тех_Движение!$G$2:$G$5111,Тех_Движение!$D$2:$D$5111,$C3016,Тех_Движение!$B$2:$B$5111,"&lt;="&amp;Настройки!$B$5-1)-$F3016)))</f>
        <v/>
      </c>
      <c r="H3016" s="54">
        <f>IF($B3016="","",IF(AND($D3016&gt;=Настройки!$B$5,$D3016&lt;=Настройки!$B$6),$E3016,0))</f>
        <v/>
      </c>
      <c r="I3016" s="54">
        <f>IF($B3016="","",$G3016+$H3016-$J3016)</f>
        <v/>
      </c>
      <c r="J3016" s="54">
        <f>IF($B3016="","",MAX(0,$E3016-MAX(0,SUMIFS(Тех_Движение!$G$2:$G$5111,Тех_Движение!$D$2:$D$5111,$C3016,Тех_Движение!$B$2:$B$5111,"&lt;="&amp;Настройки!$B$6)-$F3016)))</f>
        <v/>
      </c>
      <c r="K3016" s="54">
        <f>IF(OR($B3016="",K$3&lt;$D3016+Настройки!$B$7),0,MAX(0,$E3016-MAX(0,SUMIFS(Тех_Движение!$G$2:$G$5111,Тех_Движение!$D$2:$D$5111,$C3016,Тех_Движение!$B$2:$B$5111,"&lt;="&amp;K$3)-$F3016)))</f>
        <v/>
      </c>
      <c r="L3016" s="54">
        <f>IF(OR($B3016="",L$3&lt;$D3016+Настройки!$B$7),0,MAX(0,$E3016-MAX(0,SUMIFS(Тех_Движение!$G$2:$G$5111,Тех_Движение!$D$2:$D$5111,$C3016,Тех_Движение!$B$2:$B$5111,"&lt;="&amp;L$3)-$F3016)))</f>
        <v/>
      </c>
      <c r="M3016" s="54">
        <f>IF(OR($B3016="",M$3&lt;$D3016+Настройки!$B$7),0,MAX(0,$E3016-MAX(0,SUMIFS(Тех_Движение!$G$2:$G$5111,Тех_Движение!$D$2:$D$5111,$C3016,Тех_Движение!$B$2:$B$5111,"&lt;="&amp;M$3)-$F3016)))</f>
        <v/>
      </c>
      <c r="N3016" s="54">
        <f>IF(OR($B3016="",N$3&lt;$D3016+Настройки!$B$7),0,MAX(0,$E3016-MAX(0,SUMIFS(Тех_Движение!$G$2:$G$5111,Тех_Движение!$D$2:$D$5111,$C3016,Тех_Движение!$B$2:$B$5111,"&lt;="&amp;N$3)-$F3016)))</f>
        <v/>
      </c>
      <c r="O3016" s="54">
        <f>IF(OR($B3016="",O$3&lt;$D3016+Настройки!$B$7),0,MAX(0,$E3016-MAX(0,SUMIFS(Тех_Движение!$G$2:$G$5111,Тех_Движение!$D$2:$D$5111,$C3016,Тех_Движение!$B$2:$B$5111,"&lt;="&amp;O$3)-$F3016)))</f>
        <v/>
      </c>
      <c r="P3016" s="54">
        <f>IF(OR($B3016="",P$3&lt;$D3016+Настройки!$B$7),0,MAX(0,$E3016-MAX(0,SUMIFS(Тех_Движение!$G$2:$G$5111,Тех_Движение!$D$2:$D$5111,$C3016,Тех_Движение!$B$2:$B$5111,"&lt;="&amp;P$3)-$F3016)))</f>
        <v/>
      </c>
      <c r="Q3016" s="54">
        <f>IF(OR($B3016="",Q$3&lt;$D3016+Настройки!$B$7),0,MAX(0,$E3016-MAX(0,SUMIFS(Тех_Движение!$G$2:$G$5111,Тех_Движение!$D$2:$D$5111,$C3016,Тех_Движение!$B$2:$B$5111,"&lt;="&amp;Q$3)-$F3016)))</f>
        <v/>
      </c>
      <c r="R3016" s="54">
        <f>IF($B3016="","",SUM($K3016:$Q3016))</f>
        <v/>
      </c>
      <c r="S3016" s="56">
        <f>IF($B3016="","",VLOOKUP($C3016,Настройки!$A$11:$L$17,9,FALSE))</f>
        <v/>
      </c>
      <c r="T3016" s="56">
        <f>IF($B3016="","",$R3016*$S3016)</f>
        <v/>
      </c>
    </row>
    <row r="3017">
      <c r="A3017" s="20">
        <f>Тех_Движение!$A$3014</f>
        <v/>
      </c>
      <c r="B3017" s="20">
        <f>IF(Тех_Движение!$F$3014&gt;0,Тех_Движение!$I$3014,"")</f>
        <v/>
      </c>
      <c r="C3017" s="20">
        <f>IF($B3017="","",Тех_Движение!$D$3014)</f>
        <v/>
      </c>
      <c r="D3017" s="42">
        <f>IF($B3017="","",Тех_Движение!$B$3014)</f>
        <v/>
      </c>
      <c r="E3017" s="54">
        <f>IF($B3017="","",Тех_Движение!$F$3014)</f>
        <v/>
      </c>
      <c r="F3017" s="54">
        <f>IF($B3017="","",SUMIFS($E$5:$E3016,$C$5:$C3016,$C3017))</f>
        <v/>
      </c>
      <c r="G3017" s="54">
        <f>IF($B3017="","",MAX(0,$E3017-MAX(0,SUMIFS(Тех_Движение!$G$2:$G$5111,Тех_Движение!$D$2:$D$5111,$C3017,Тех_Движение!$B$2:$B$5111,"&lt;="&amp;Настройки!$B$5-1)-$F3017)))</f>
        <v/>
      </c>
      <c r="H3017" s="54">
        <f>IF($B3017="","",IF(AND($D3017&gt;=Настройки!$B$5,$D3017&lt;=Настройки!$B$6),$E3017,0))</f>
        <v/>
      </c>
      <c r="I3017" s="54">
        <f>IF($B3017="","",$G3017+$H3017-$J3017)</f>
        <v/>
      </c>
      <c r="J3017" s="54">
        <f>IF($B3017="","",MAX(0,$E3017-MAX(0,SUMIFS(Тех_Движение!$G$2:$G$5111,Тех_Движение!$D$2:$D$5111,$C3017,Тех_Движение!$B$2:$B$5111,"&lt;="&amp;Настройки!$B$6)-$F3017)))</f>
        <v/>
      </c>
      <c r="K3017" s="54">
        <f>IF(OR($B3017="",K$3&lt;$D3017+Настройки!$B$7),0,MAX(0,$E3017-MAX(0,SUMIFS(Тех_Движение!$G$2:$G$5111,Тех_Движение!$D$2:$D$5111,$C3017,Тех_Движение!$B$2:$B$5111,"&lt;="&amp;K$3)-$F3017)))</f>
        <v/>
      </c>
      <c r="L3017" s="54">
        <f>IF(OR($B3017="",L$3&lt;$D3017+Настройки!$B$7),0,MAX(0,$E3017-MAX(0,SUMIFS(Тех_Движение!$G$2:$G$5111,Тех_Движение!$D$2:$D$5111,$C3017,Тех_Движение!$B$2:$B$5111,"&lt;="&amp;L$3)-$F3017)))</f>
        <v/>
      </c>
      <c r="M3017" s="54">
        <f>IF(OR($B3017="",M$3&lt;$D3017+Настройки!$B$7),0,MAX(0,$E3017-MAX(0,SUMIFS(Тех_Движение!$G$2:$G$5111,Тех_Движение!$D$2:$D$5111,$C3017,Тех_Движение!$B$2:$B$5111,"&lt;="&amp;M$3)-$F3017)))</f>
        <v/>
      </c>
      <c r="N3017" s="54">
        <f>IF(OR($B3017="",N$3&lt;$D3017+Настройки!$B$7),0,MAX(0,$E3017-MAX(0,SUMIFS(Тех_Движение!$G$2:$G$5111,Тех_Движение!$D$2:$D$5111,$C3017,Тех_Движение!$B$2:$B$5111,"&lt;="&amp;N$3)-$F3017)))</f>
        <v/>
      </c>
      <c r="O3017" s="54">
        <f>IF(OR($B3017="",O$3&lt;$D3017+Настройки!$B$7),0,MAX(0,$E3017-MAX(0,SUMIFS(Тех_Движение!$G$2:$G$5111,Тех_Движение!$D$2:$D$5111,$C3017,Тех_Движение!$B$2:$B$5111,"&lt;="&amp;O$3)-$F3017)))</f>
        <v/>
      </c>
      <c r="P3017" s="54">
        <f>IF(OR($B3017="",P$3&lt;$D3017+Настройки!$B$7),0,MAX(0,$E3017-MAX(0,SUMIFS(Тех_Движение!$G$2:$G$5111,Тех_Движение!$D$2:$D$5111,$C3017,Тех_Движение!$B$2:$B$5111,"&lt;="&amp;P$3)-$F3017)))</f>
        <v/>
      </c>
      <c r="Q3017" s="54">
        <f>IF(OR($B3017="",Q$3&lt;$D3017+Настройки!$B$7),0,MAX(0,$E3017-MAX(0,SUMIFS(Тех_Движение!$G$2:$G$5111,Тех_Движение!$D$2:$D$5111,$C3017,Тех_Движение!$B$2:$B$5111,"&lt;="&amp;Q$3)-$F3017)))</f>
        <v/>
      </c>
      <c r="R3017" s="54">
        <f>IF($B3017="","",SUM($K3017:$Q3017))</f>
        <v/>
      </c>
      <c r="S3017" s="56">
        <f>IF($B3017="","",VLOOKUP($C3017,Настройки!$A$11:$L$17,9,FALSE))</f>
        <v/>
      </c>
      <c r="T3017" s="56">
        <f>IF($B3017="","",$R3017*$S3017)</f>
        <v/>
      </c>
    </row>
    <row r="3018">
      <c r="A3018" s="20">
        <f>Тех_Движение!$A$3015</f>
        <v/>
      </c>
      <c r="B3018" s="20">
        <f>IF(Тех_Движение!$F$3015&gt;0,Тех_Движение!$I$3015,"")</f>
        <v/>
      </c>
      <c r="C3018" s="20">
        <f>IF($B3018="","",Тех_Движение!$D$3015)</f>
        <v/>
      </c>
      <c r="D3018" s="42">
        <f>IF($B3018="","",Тех_Движение!$B$3015)</f>
        <v/>
      </c>
      <c r="E3018" s="54">
        <f>IF($B3018="","",Тех_Движение!$F$3015)</f>
        <v/>
      </c>
      <c r="F3018" s="54">
        <f>IF($B3018="","",SUMIFS($E$5:$E3017,$C$5:$C3017,$C3018))</f>
        <v/>
      </c>
      <c r="G3018" s="54">
        <f>IF($B3018="","",MAX(0,$E3018-MAX(0,SUMIFS(Тех_Движение!$G$2:$G$5111,Тех_Движение!$D$2:$D$5111,$C3018,Тех_Движение!$B$2:$B$5111,"&lt;="&amp;Настройки!$B$5-1)-$F3018)))</f>
        <v/>
      </c>
      <c r="H3018" s="54">
        <f>IF($B3018="","",IF(AND($D3018&gt;=Настройки!$B$5,$D3018&lt;=Настройки!$B$6),$E3018,0))</f>
        <v/>
      </c>
      <c r="I3018" s="54">
        <f>IF($B3018="","",$G3018+$H3018-$J3018)</f>
        <v/>
      </c>
      <c r="J3018" s="54">
        <f>IF($B3018="","",MAX(0,$E3018-MAX(0,SUMIFS(Тех_Движение!$G$2:$G$5111,Тех_Движение!$D$2:$D$5111,$C3018,Тех_Движение!$B$2:$B$5111,"&lt;="&amp;Настройки!$B$6)-$F3018)))</f>
        <v/>
      </c>
      <c r="K3018" s="54">
        <f>IF(OR($B3018="",K$3&lt;$D3018+Настройки!$B$7),0,MAX(0,$E3018-MAX(0,SUMIFS(Тех_Движение!$G$2:$G$5111,Тех_Движение!$D$2:$D$5111,$C3018,Тех_Движение!$B$2:$B$5111,"&lt;="&amp;K$3)-$F3018)))</f>
        <v/>
      </c>
      <c r="L3018" s="54">
        <f>IF(OR($B3018="",L$3&lt;$D3018+Настройки!$B$7),0,MAX(0,$E3018-MAX(0,SUMIFS(Тех_Движение!$G$2:$G$5111,Тех_Движение!$D$2:$D$5111,$C3018,Тех_Движение!$B$2:$B$5111,"&lt;="&amp;L$3)-$F3018)))</f>
        <v/>
      </c>
      <c r="M3018" s="54">
        <f>IF(OR($B3018="",M$3&lt;$D3018+Настройки!$B$7),0,MAX(0,$E3018-MAX(0,SUMIFS(Тех_Движение!$G$2:$G$5111,Тех_Движение!$D$2:$D$5111,$C3018,Тех_Движение!$B$2:$B$5111,"&lt;="&amp;M$3)-$F3018)))</f>
        <v/>
      </c>
      <c r="N3018" s="54">
        <f>IF(OR($B3018="",N$3&lt;$D3018+Настройки!$B$7),0,MAX(0,$E3018-MAX(0,SUMIFS(Тех_Движение!$G$2:$G$5111,Тех_Движение!$D$2:$D$5111,$C3018,Тех_Движение!$B$2:$B$5111,"&lt;="&amp;N$3)-$F3018)))</f>
        <v/>
      </c>
      <c r="O3018" s="54">
        <f>IF(OR($B3018="",O$3&lt;$D3018+Настройки!$B$7),0,MAX(0,$E3018-MAX(0,SUMIFS(Тех_Движение!$G$2:$G$5111,Тех_Движение!$D$2:$D$5111,$C3018,Тех_Движение!$B$2:$B$5111,"&lt;="&amp;O$3)-$F3018)))</f>
        <v/>
      </c>
      <c r="P3018" s="54">
        <f>IF(OR($B3018="",P$3&lt;$D3018+Настройки!$B$7),0,MAX(0,$E3018-MAX(0,SUMIFS(Тех_Движение!$G$2:$G$5111,Тех_Движение!$D$2:$D$5111,$C3018,Тех_Движение!$B$2:$B$5111,"&lt;="&amp;P$3)-$F3018)))</f>
        <v/>
      </c>
      <c r="Q3018" s="54">
        <f>IF(OR($B3018="",Q$3&lt;$D3018+Настройки!$B$7),0,MAX(0,$E3018-MAX(0,SUMIFS(Тех_Движение!$G$2:$G$5111,Тех_Движение!$D$2:$D$5111,$C3018,Тех_Движение!$B$2:$B$5111,"&lt;="&amp;Q$3)-$F3018)))</f>
        <v/>
      </c>
      <c r="R3018" s="54">
        <f>IF($B3018="","",SUM($K3018:$Q3018))</f>
        <v/>
      </c>
      <c r="S3018" s="56">
        <f>IF($B3018="","",VLOOKUP($C3018,Настройки!$A$11:$L$17,9,FALSE))</f>
        <v/>
      </c>
      <c r="T3018" s="56">
        <f>IF($B3018="","",$R3018*$S3018)</f>
        <v/>
      </c>
    </row>
    <row r="3019">
      <c r="A3019" s="20">
        <f>Тех_Движение!$A$3016</f>
        <v/>
      </c>
      <c r="B3019" s="20">
        <f>IF(Тех_Движение!$F$3016&gt;0,Тех_Движение!$I$3016,"")</f>
        <v/>
      </c>
      <c r="C3019" s="20">
        <f>IF($B3019="","",Тех_Движение!$D$3016)</f>
        <v/>
      </c>
      <c r="D3019" s="42">
        <f>IF($B3019="","",Тех_Движение!$B$3016)</f>
        <v/>
      </c>
      <c r="E3019" s="54">
        <f>IF($B3019="","",Тех_Движение!$F$3016)</f>
        <v/>
      </c>
      <c r="F3019" s="54">
        <f>IF($B3019="","",SUMIFS($E$5:$E3018,$C$5:$C3018,$C3019))</f>
        <v/>
      </c>
      <c r="G3019" s="54">
        <f>IF($B3019="","",MAX(0,$E3019-MAX(0,SUMIFS(Тех_Движение!$G$2:$G$5111,Тех_Движение!$D$2:$D$5111,$C3019,Тех_Движение!$B$2:$B$5111,"&lt;="&amp;Настройки!$B$5-1)-$F3019)))</f>
        <v/>
      </c>
      <c r="H3019" s="54">
        <f>IF($B3019="","",IF(AND($D3019&gt;=Настройки!$B$5,$D3019&lt;=Настройки!$B$6),$E3019,0))</f>
        <v/>
      </c>
      <c r="I3019" s="54">
        <f>IF($B3019="","",$G3019+$H3019-$J3019)</f>
        <v/>
      </c>
      <c r="J3019" s="54">
        <f>IF($B3019="","",MAX(0,$E3019-MAX(0,SUMIFS(Тех_Движение!$G$2:$G$5111,Тех_Движение!$D$2:$D$5111,$C3019,Тех_Движение!$B$2:$B$5111,"&lt;="&amp;Настройки!$B$6)-$F3019)))</f>
        <v/>
      </c>
      <c r="K3019" s="54">
        <f>IF(OR($B3019="",K$3&lt;$D3019+Настройки!$B$7),0,MAX(0,$E3019-MAX(0,SUMIFS(Тех_Движение!$G$2:$G$5111,Тех_Движение!$D$2:$D$5111,$C3019,Тех_Движение!$B$2:$B$5111,"&lt;="&amp;K$3)-$F3019)))</f>
        <v/>
      </c>
      <c r="L3019" s="54">
        <f>IF(OR($B3019="",L$3&lt;$D3019+Настройки!$B$7),0,MAX(0,$E3019-MAX(0,SUMIFS(Тех_Движение!$G$2:$G$5111,Тех_Движение!$D$2:$D$5111,$C3019,Тех_Движение!$B$2:$B$5111,"&lt;="&amp;L$3)-$F3019)))</f>
        <v/>
      </c>
      <c r="M3019" s="54">
        <f>IF(OR($B3019="",M$3&lt;$D3019+Настройки!$B$7),0,MAX(0,$E3019-MAX(0,SUMIFS(Тех_Движение!$G$2:$G$5111,Тех_Движение!$D$2:$D$5111,$C3019,Тех_Движение!$B$2:$B$5111,"&lt;="&amp;M$3)-$F3019)))</f>
        <v/>
      </c>
      <c r="N3019" s="54">
        <f>IF(OR($B3019="",N$3&lt;$D3019+Настройки!$B$7),0,MAX(0,$E3019-MAX(0,SUMIFS(Тех_Движение!$G$2:$G$5111,Тех_Движение!$D$2:$D$5111,$C3019,Тех_Движение!$B$2:$B$5111,"&lt;="&amp;N$3)-$F3019)))</f>
        <v/>
      </c>
      <c r="O3019" s="54">
        <f>IF(OR($B3019="",O$3&lt;$D3019+Настройки!$B$7),0,MAX(0,$E3019-MAX(0,SUMIFS(Тех_Движение!$G$2:$G$5111,Тех_Движение!$D$2:$D$5111,$C3019,Тех_Движение!$B$2:$B$5111,"&lt;="&amp;O$3)-$F3019)))</f>
        <v/>
      </c>
      <c r="P3019" s="54">
        <f>IF(OR($B3019="",P$3&lt;$D3019+Настройки!$B$7),0,MAX(0,$E3019-MAX(0,SUMIFS(Тех_Движение!$G$2:$G$5111,Тех_Движение!$D$2:$D$5111,$C3019,Тех_Движение!$B$2:$B$5111,"&lt;="&amp;P$3)-$F3019)))</f>
        <v/>
      </c>
      <c r="Q3019" s="54">
        <f>IF(OR($B3019="",Q$3&lt;$D3019+Настройки!$B$7),0,MAX(0,$E3019-MAX(0,SUMIFS(Тех_Движение!$G$2:$G$5111,Тех_Движение!$D$2:$D$5111,$C3019,Тех_Движение!$B$2:$B$5111,"&lt;="&amp;Q$3)-$F3019)))</f>
        <v/>
      </c>
      <c r="R3019" s="54">
        <f>IF($B3019="","",SUM($K3019:$Q3019))</f>
        <v/>
      </c>
      <c r="S3019" s="56">
        <f>IF($B3019="","",VLOOKUP($C3019,Настройки!$A$11:$L$17,9,FALSE))</f>
        <v/>
      </c>
      <c r="T3019" s="56">
        <f>IF($B3019="","",$R3019*$S3019)</f>
        <v/>
      </c>
    </row>
    <row r="3020">
      <c r="A3020" s="20">
        <f>Тех_Движение!$A$3017</f>
        <v/>
      </c>
      <c r="B3020" s="20">
        <f>IF(Тех_Движение!$F$3017&gt;0,Тех_Движение!$I$3017,"")</f>
        <v/>
      </c>
      <c r="C3020" s="20">
        <f>IF($B3020="","",Тех_Движение!$D$3017)</f>
        <v/>
      </c>
      <c r="D3020" s="42">
        <f>IF($B3020="","",Тех_Движение!$B$3017)</f>
        <v/>
      </c>
      <c r="E3020" s="54">
        <f>IF($B3020="","",Тех_Движение!$F$3017)</f>
        <v/>
      </c>
      <c r="F3020" s="54">
        <f>IF($B3020="","",SUMIFS($E$5:$E3019,$C$5:$C3019,$C3020))</f>
        <v/>
      </c>
      <c r="G3020" s="54">
        <f>IF($B3020="","",MAX(0,$E3020-MAX(0,SUMIFS(Тех_Движение!$G$2:$G$5111,Тех_Движение!$D$2:$D$5111,$C3020,Тех_Движение!$B$2:$B$5111,"&lt;="&amp;Настройки!$B$5-1)-$F3020)))</f>
        <v/>
      </c>
      <c r="H3020" s="54">
        <f>IF($B3020="","",IF(AND($D3020&gt;=Настройки!$B$5,$D3020&lt;=Настройки!$B$6),$E3020,0))</f>
        <v/>
      </c>
      <c r="I3020" s="54">
        <f>IF($B3020="","",$G3020+$H3020-$J3020)</f>
        <v/>
      </c>
      <c r="J3020" s="54">
        <f>IF($B3020="","",MAX(0,$E3020-MAX(0,SUMIFS(Тех_Движение!$G$2:$G$5111,Тех_Движение!$D$2:$D$5111,$C3020,Тех_Движение!$B$2:$B$5111,"&lt;="&amp;Настройки!$B$6)-$F3020)))</f>
        <v/>
      </c>
      <c r="K3020" s="54">
        <f>IF(OR($B3020="",K$3&lt;$D3020+Настройки!$B$7),0,MAX(0,$E3020-MAX(0,SUMIFS(Тех_Движение!$G$2:$G$5111,Тех_Движение!$D$2:$D$5111,$C3020,Тех_Движение!$B$2:$B$5111,"&lt;="&amp;K$3)-$F3020)))</f>
        <v/>
      </c>
      <c r="L3020" s="54">
        <f>IF(OR($B3020="",L$3&lt;$D3020+Настройки!$B$7),0,MAX(0,$E3020-MAX(0,SUMIFS(Тех_Движение!$G$2:$G$5111,Тех_Движение!$D$2:$D$5111,$C3020,Тех_Движение!$B$2:$B$5111,"&lt;="&amp;L$3)-$F3020)))</f>
        <v/>
      </c>
      <c r="M3020" s="54">
        <f>IF(OR($B3020="",M$3&lt;$D3020+Настройки!$B$7),0,MAX(0,$E3020-MAX(0,SUMIFS(Тех_Движение!$G$2:$G$5111,Тех_Движение!$D$2:$D$5111,$C3020,Тех_Движение!$B$2:$B$5111,"&lt;="&amp;M$3)-$F3020)))</f>
        <v/>
      </c>
      <c r="N3020" s="54">
        <f>IF(OR($B3020="",N$3&lt;$D3020+Настройки!$B$7),0,MAX(0,$E3020-MAX(0,SUMIFS(Тех_Движение!$G$2:$G$5111,Тех_Движение!$D$2:$D$5111,$C3020,Тех_Движение!$B$2:$B$5111,"&lt;="&amp;N$3)-$F3020)))</f>
        <v/>
      </c>
      <c r="O3020" s="54">
        <f>IF(OR($B3020="",O$3&lt;$D3020+Настройки!$B$7),0,MAX(0,$E3020-MAX(0,SUMIFS(Тех_Движение!$G$2:$G$5111,Тех_Движение!$D$2:$D$5111,$C3020,Тех_Движение!$B$2:$B$5111,"&lt;="&amp;O$3)-$F3020)))</f>
        <v/>
      </c>
      <c r="P3020" s="54">
        <f>IF(OR($B3020="",P$3&lt;$D3020+Настройки!$B$7),0,MAX(0,$E3020-MAX(0,SUMIFS(Тех_Движение!$G$2:$G$5111,Тех_Движение!$D$2:$D$5111,$C3020,Тех_Движение!$B$2:$B$5111,"&lt;="&amp;P$3)-$F3020)))</f>
        <v/>
      </c>
      <c r="Q3020" s="54">
        <f>IF(OR($B3020="",Q$3&lt;$D3020+Настройки!$B$7),0,MAX(0,$E3020-MAX(0,SUMIFS(Тех_Движение!$G$2:$G$5111,Тех_Движение!$D$2:$D$5111,$C3020,Тех_Движение!$B$2:$B$5111,"&lt;="&amp;Q$3)-$F3020)))</f>
        <v/>
      </c>
      <c r="R3020" s="54">
        <f>IF($B3020="","",SUM($K3020:$Q3020))</f>
        <v/>
      </c>
      <c r="S3020" s="56">
        <f>IF($B3020="","",VLOOKUP($C3020,Настройки!$A$11:$L$17,9,FALSE))</f>
        <v/>
      </c>
      <c r="T3020" s="56">
        <f>IF($B3020="","",$R3020*$S3020)</f>
        <v/>
      </c>
    </row>
    <row r="3021">
      <c r="A3021" s="20">
        <f>Тех_Движение!$A$3018</f>
        <v/>
      </c>
      <c r="B3021" s="20">
        <f>IF(Тех_Движение!$F$3018&gt;0,Тех_Движение!$I$3018,"")</f>
        <v/>
      </c>
      <c r="C3021" s="20">
        <f>IF($B3021="","",Тех_Движение!$D$3018)</f>
        <v/>
      </c>
      <c r="D3021" s="42">
        <f>IF($B3021="","",Тех_Движение!$B$3018)</f>
        <v/>
      </c>
      <c r="E3021" s="54">
        <f>IF($B3021="","",Тех_Движение!$F$3018)</f>
        <v/>
      </c>
      <c r="F3021" s="54">
        <f>IF($B3021="","",SUMIFS($E$5:$E3020,$C$5:$C3020,$C3021))</f>
        <v/>
      </c>
      <c r="G3021" s="54">
        <f>IF($B3021="","",MAX(0,$E3021-MAX(0,SUMIFS(Тех_Движение!$G$2:$G$5111,Тех_Движение!$D$2:$D$5111,$C3021,Тех_Движение!$B$2:$B$5111,"&lt;="&amp;Настройки!$B$5-1)-$F3021)))</f>
        <v/>
      </c>
      <c r="H3021" s="54">
        <f>IF($B3021="","",IF(AND($D3021&gt;=Настройки!$B$5,$D3021&lt;=Настройки!$B$6),$E3021,0))</f>
        <v/>
      </c>
      <c r="I3021" s="54">
        <f>IF($B3021="","",$G3021+$H3021-$J3021)</f>
        <v/>
      </c>
      <c r="J3021" s="54">
        <f>IF($B3021="","",MAX(0,$E3021-MAX(0,SUMIFS(Тех_Движение!$G$2:$G$5111,Тех_Движение!$D$2:$D$5111,$C3021,Тех_Движение!$B$2:$B$5111,"&lt;="&amp;Настройки!$B$6)-$F3021)))</f>
        <v/>
      </c>
      <c r="K3021" s="54">
        <f>IF(OR($B3021="",K$3&lt;$D3021+Настройки!$B$7),0,MAX(0,$E3021-MAX(0,SUMIFS(Тех_Движение!$G$2:$G$5111,Тех_Движение!$D$2:$D$5111,$C3021,Тех_Движение!$B$2:$B$5111,"&lt;="&amp;K$3)-$F3021)))</f>
        <v/>
      </c>
      <c r="L3021" s="54">
        <f>IF(OR($B3021="",L$3&lt;$D3021+Настройки!$B$7),0,MAX(0,$E3021-MAX(0,SUMIFS(Тех_Движение!$G$2:$G$5111,Тех_Движение!$D$2:$D$5111,$C3021,Тех_Движение!$B$2:$B$5111,"&lt;="&amp;L$3)-$F3021)))</f>
        <v/>
      </c>
      <c r="M3021" s="54">
        <f>IF(OR($B3021="",M$3&lt;$D3021+Настройки!$B$7),0,MAX(0,$E3021-MAX(0,SUMIFS(Тех_Движение!$G$2:$G$5111,Тех_Движение!$D$2:$D$5111,$C3021,Тех_Движение!$B$2:$B$5111,"&lt;="&amp;M$3)-$F3021)))</f>
        <v/>
      </c>
      <c r="N3021" s="54">
        <f>IF(OR($B3021="",N$3&lt;$D3021+Настройки!$B$7),0,MAX(0,$E3021-MAX(0,SUMIFS(Тех_Движение!$G$2:$G$5111,Тех_Движение!$D$2:$D$5111,$C3021,Тех_Движение!$B$2:$B$5111,"&lt;="&amp;N$3)-$F3021)))</f>
        <v/>
      </c>
      <c r="O3021" s="54">
        <f>IF(OR($B3021="",O$3&lt;$D3021+Настройки!$B$7),0,MAX(0,$E3021-MAX(0,SUMIFS(Тех_Движение!$G$2:$G$5111,Тех_Движение!$D$2:$D$5111,$C3021,Тех_Движение!$B$2:$B$5111,"&lt;="&amp;O$3)-$F3021)))</f>
        <v/>
      </c>
      <c r="P3021" s="54">
        <f>IF(OR($B3021="",P$3&lt;$D3021+Настройки!$B$7),0,MAX(0,$E3021-MAX(0,SUMIFS(Тех_Движение!$G$2:$G$5111,Тех_Движение!$D$2:$D$5111,$C3021,Тех_Движение!$B$2:$B$5111,"&lt;="&amp;P$3)-$F3021)))</f>
        <v/>
      </c>
      <c r="Q3021" s="54">
        <f>IF(OR($B3021="",Q$3&lt;$D3021+Настройки!$B$7),0,MAX(0,$E3021-MAX(0,SUMIFS(Тех_Движение!$G$2:$G$5111,Тех_Движение!$D$2:$D$5111,$C3021,Тех_Движение!$B$2:$B$5111,"&lt;="&amp;Q$3)-$F3021)))</f>
        <v/>
      </c>
      <c r="R3021" s="54">
        <f>IF($B3021="","",SUM($K3021:$Q3021))</f>
        <v/>
      </c>
      <c r="S3021" s="56">
        <f>IF($B3021="","",VLOOKUP($C3021,Настройки!$A$11:$L$17,9,FALSE))</f>
        <v/>
      </c>
      <c r="T3021" s="56">
        <f>IF($B3021="","",$R3021*$S3021)</f>
        <v/>
      </c>
    </row>
    <row r="3022">
      <c r="A3022" s="20">
        <f>Тех_Движение!$A$3019</f>
        <v/>
      </c>
      <c r="B3022" s="20">
        <f>IF(Тех_Движение!$F$3019&gt;0,Тех_Движение!$I$3019,"")</f>
        <v/>
      </c>
      <c r="C3022" s="20">
        <f>IF($B3022="","",Тех_Движение!$D$3019)</f>
        <v/>
      </c>
      <c r="D3022" s="42">
        <f>IF($B3022="","",Тех_Движение!$B$3019)</f>
        <v/>
      </c>
      <c r="E3022" s="54">
        <f>IF($B3022="","",Тех_Движение!$F$3019)</f>
        <v/>
      </c>
      <c r="F3022" s="54">
        <f>IF($B3022="","",SUMIFS($E$5:$E3021,$C$5:$C3021,$C3022))</f>
        <v/>
      </c>
      <c r="G3022" s="54">
        <f>IF($B3022="","",MAX(0,$E3022-MAX(0,SUMIFS(Тех_Движение!$G$2:$G$5111,Тех_Движение!$D$2:$D$5111,$C3022,Тех_Движение!$B$2:$B$5111,"&lt;="&amp;Настройки!$B$5-1)-$F3022)))</f>
        <v/>
      </c>
      <c r="H3022" s="54">
        <f>IF($B3022="","",IF(AND($D3022&gt;=Настройки!$B$5,$D3022&lt;=Настройки!$B$6),$E3022,0))</f>
        <v/>
      </c>
      <c r="I3022" s="54">
        <f>IF($B3022="","",$G3022+$H3022-$J3022)</f>
        <v/>
      </c>
      <c r="J3022" s="54">
        <f>IF($B3022="","",MAX(0,$E3022-MAX(0,SUMIFS(Тех_Движение!$G$2:$G$5111,Тех_Движение!$D$2:$D$5111,$C3022,Тех_Движение!$B$2:$B$5111,"&lt;="&amp;Настройки!$B$6)-$F3022)))</f>
        <v/>
      </c>
      <c r="K3022" s="54">
        <f>IF(OR($B3022="",K$3&lt;$D3022+Настройки!$B$7),0,MAX(0,$E3022-MAX(0,SUMIFS(Тех_Движение!$G$2:$G$5111,Тех_Движение!$D$2:$D$5111,$C3022,Тех_Движение!$B$2:$B$5111,"&lt;="&amp;K$3)-$F3022)))</f>
        <v/>
      </c>
      <c r="L3022" s="54">
        <f>IF(OR($B3022="",L$3&lt;$D3022+Настройки!$B$7),0,MAX(0,$E3022-MAX(0,SUMIFS(Тех_Движение!$G$2:$G$5111,Тех_Движение!$D$2:$D$5111,$C3022,Тех_Движение!$B$2:$B$5111,"&lt;="&amp;L$3)-$F3022)))</f>
        <v/>
      </c>
      <c r="M3022" s="54">
        <f>IF(OR($B3022="",M$3&lt;$D3022+Настройки!$B$7),0,MAX(0,$E3022-MAX(0,SUMIFS(Тех_Движение!$G$2:$G$5111,Тех_Движение!$D$2:$D$5111,$C3022,Тех_Движение!$B$2:$B$5111,"&lt;="&amp;M$3)-$F3022)))</f>
        <v/>
      </c>
      <c r="N3022" s="54">
        <f>IF(OR($B3022="",N$3&lt;$D3022+Настройки!$B$7),0,MAX(0,$E3022-MAX(0,SUMIFS(Тех_Движение!$G$2:$G$5111,Тех_Движение!$D$2:$D$5111,$C3022,Тех_Движение!$B$2:$B$5111,"&lt;="&amp;N$3)-$F3022)))</f>
        <v/>
      </c>
      <c r="O3022" s="54">
        <f>IF(OR($B3022="",O$3&lt;$D3022+Настройки!$B$7),0,MAX(0,$E3022-MAX(0,SUMIFS(Тех_Движение!$G$2:$G$5111,Тех_Движение!$D$2:$D$5111,$C3022,Тех_Движение!$B$2:$B$5111,"&lt;="&amp;O$3)-$F3022)))</f>
        <v/>
      </c>
      <c r="P3022" s="54">
        <f>IF(OR($B3022="",P$3&lt;$D3022+Настройки!$B$7),0,MAX(0,$E3022-MAX(0,SUMIFS(Тех_Движение!$G$2:$G$5111,Тех_Движение!$D$2:$D$5111,$C3022,Тех_Движение!$B$2:$B$5111,"&lt;="&amp;P$3)-$F3022)))</f>
        <v/>
      </c>
      <c r="Q3022" s="54">
        <f>IF(OR($B3022="",Q$3&lt;$D3022+Настройки!$B$7),0,MAX(0,$E3022-MAX(0,SUMIFS(Тех_Движение!$G$2:$G$5111,Тех_Движение!$D$2:$D$5111,$C3022,Тех_Движение!$B$2:$B$5111,"&lt;="&amp;Q$3)-$F3022)))</f>
        <v/>
      </c>
      <c r="R3022" s="54">
        <f>IF($B3022="","",SUM($K3022:$Q3022))</f>
        <v/>
      </c>
      <c r="S3022" s="56">
        <f>IF($B3022="","",VLOOKUP($C3022,Настройки!$A$11:$L$17,9,FALSE))</f>
        <v/>
      </c>
      <c r="T3022" s="56">
        <f>IF($B3022="","",$R3022*$S3022)</f>
        <v/>
      </c>
    </row>
    <row r="3023">
      <c r="A3023" s="20">
        <f>Тех_Движение!$A$3020</f>
        <v/>
      </c>
      <c r="B3023" s="20">
        <f>IF(Тех_Движение!$F$3020&gt;0,Тех_Движение!$I$3020,"")</f>
        <v/>
      </c>
      <c r="C3023" s="20">
        <f>IF($B3023="","",Тех_Движение!$D$3020)</f>
        <v/>
      </c>
      <c r="D3023" s="42">
        <f>IF($B3023="","",Тех_Движение!$B$3020)</f>
        <v/>
      </c>
      <c r="E3023" s="54">
        <f>IF($B3023="","",Тех_Движение!$F$3020)</f>
        <v/>
      </c>
      <c r="F3023" s="54">
        <f>IF($B3023="","",SUMIFS($E$5:$E3022,$C$5:$C3022,$C3023))</f>
        <v/>
      </c>
      <c r="G3023" s="54">
        <f>IF($B3023="","",MAX(0,$E3023-MAX(0,SUMIFS(Тех_Движение!$G$2:$G$5111,Тех_Движение!$D$2:$D$5111,$C3023,Тех_Движение!$B$2:$B$5111,"&lt;="&amp;Настройки!$B$5-1)-$F3023)))</f>
        <v/>
      </c>
      <c r="H3023" s="54">
        <f>IF($B3023="","",IF(AND($D3023&gt;=Настройки!$B$5,$D3023&lt;=Настройки!$B$6),$E3023,0))</f>
        <v/>
      </c>
      <c r="I3023" s="54">
        <f>IF($B3023="","",$G3023+$H3023-$J3023)</f>
        <v/>
      </c>
      <c r="J3023" s="54">
        <f>IF($B3023="","",MAX(0,$E3023-MAX(0,SUMIFS(Тех_Движение!$G$2:$G$5111,Тех_Движение!$D$2:$D$5111,$C3023,Тех_Движение!$B$2:$B$5111,"&lt;="&amp;Настройки!$B$6)-$F3023)))</f>
        <v/>
      </c>
      <c r="K3023" s="54">
        <f>IF(OR($B3023="",K$3&lt;$D3023+Настройки!$B$7),0,MAX(0,$E3023-MAX(0,SUMIFS(Тех_Движение!$G$2:$G$5111,Тех_Движение!$D$2:$D$5111,$C3023,Тех_Движение!$B$2:$B$5111,"&lt;="&amp;K$3)-$F3023)))</f>
        <v/>
      </c>
      <c r="L3023" s="54">
        <f>IF(OR($B3023="",L$3&lt;$D3023+Настройки!$B$7),0,MAX(0,$E3023-MAX(0,SUMIFS(Тех_Движение!$G$2:$G$5111,Тех_Движение!$D$2:$D$5111,$C3023,Тех_Движение!$B$2:$B$5111,"&lt;="&amp;L$3)-$F3023)))</f>
        <v/>
      </c>
      <c r="M3023" s="54">
        <f>IF(OR($B3023="",M$3&lt;$D3023+Настройки!$B$7),0,MAX(0,$E3023-MAX(0,SUMIFS(Тех_Движение!$G$2:$G$5111,Тех_Движение!$D$2:$D$5111,$C3023,Тех_Движение!$B$2:$B$5111,"&lt;="&amp;M$3)-$F3023)))</f>
        <v/>
      </c>
      <c r="N3023" s="54">
        <f>IF(OR($B3023="",N$3&lt;$D3023+Настройки!$B$7),0,MAX(0,$E3023-MAX(0,SUMIFS(Тех_Движение!$G$2:$G$5111,Тех_Движение!$D$2:$D$5111,$C3023,Тех_Движение!$B$2:$B$5111,"&lt;="&amp;N$3)-$F3023)))</f>
        <v/>
      </c>
      <c r="O3023" s="54">
        <f>IF(OR($B3023="",O$3&lt;$D3023+Настройки!$B$7),0,MAX(0,$E3023-MAX(0,SUMIFS(Тех_Движение!$G$2:$G$5111,Тех_Движение!$D$2:$D$5111,$C3023,Тех_Движение!$B$2:$B$5111,"&lt;="&amp;O$3)-$F3023)))</f>
        <v/>
      </c>
      <c r="P3023" s="54">
        <f>IF(OR($B3023="",P$3&lt;$D3023+Настройки!$B$7),0,MAX(0,$E3023-MAX(0,SUMIFS(Тех_Движение!$G$2:$G$5111,Тех_Движение!$D$2:$D$5111,$C3023,Тех_Движение!$B$2:$B$5111,"&lt;="&amp;P$3)-$F3023)))</f>
        <v/>
      </c>
      <c r="Q3023" s="54">
        <f>IF(OR($B3023="",Q$3&lt;$D3023+Настройки!$B$7),0,MAX(0,$E3023-MAX(0,SUMIFS(Тех_Движение!$G$2:$G$5111,Тех_Движение!$D$2:$D$5111,$C3023,Тех_Движение!$B$2:$B$5111,"&lt;="&amp;Q$3)-$F3023)))</f>
        <v/>
      </c>
      <c r="R3023" s="54">
        <f>IF($B3023="","",SUM($K3023:$Q3023))</f>
        <v/>
      </c>
      <c r="S3023" s="56">
        <f>IF($B3023="","",VLOOKUP($C3023,Настройки!$A$11:$L$17,9,FALSE))</f>
        <v/>
      </c>
      <c r="T3023" s="56">
        <f>IF($B3023="","",$R3023*$S3023)</f>
        <v/>
      </c>
    </row>
    <row r="3024">
      <c r="A3024" s="20">
        <f>Тех_Движение!$A$3021</f>
        <v/>
      </c>
      <c r="B3024" s="20">
        <f>IF(Тех_Движение!$F$3021&gt;0,Тех_Движение!$I$3021,"")</f>
        <v/>
      </c>
      <c r="C3024" s="20">
        <f>IF($B3024="","",Тех_Движение!$D$3021)</f>
        <v/>
      </c>
      <c r="D3024" s="42">
        <f>IF($B3024="","",Тех_Движение!$B$3021)</f>
        <v/>
      </c>
      <c r="E3024" s="54">
        <f>IF($B3024="","",Тех_Движение!$F$3021)</f>
        <v/>
      </c>
      <c r="F3024" s="54">
        <f>IF($B3024="","",SUMIFS($E$5:$E3023,$C$5:$C3023,$C3024))</f>
        <v/>
      </c>
      <c r="G3024" s="54">
        <f>IF($B3024="","",MAX(0,$E3024-MAX(0,SUMIFS(Тех_Движение!$G$2:$G$5111,Тех_Движение!$D$2:$D$5111,$C3024,Тех_Движение!$B$2:$B$5111,"&lt;="&amp;Настройки!$B$5-1)-$F3024)))</f>
        <v/>
      </c>
      <c r="H3024" s="54">
        <f>IF($B3024="","",IF(AND($D3024&gt;=Настройки!$B$5,$D3024&lt;=Настройки!$B$6),$E3024,0))</f>
        <v/>
      </c>
      <c r="I3024" s="54">
        <f>IF($B3024="","",$G3024+$H3024-$J3024)</f>
        <v/>
      </c>
      <c r="J3024" s="54">
        <f>IF($B3024="","",MAX(0,$E3024-MAX(0,SUMIFS(Тех_Движение!$G$2:$G$5111,Тех_Движение!$D$2:$D$5111,$C3024,Тех_Движение!$B$2:$B$5111,"&lt;="&amp;Настройки!$B$6)-$F3024)))</f>
        <v/>
      </c>
      <c r="K3024" s="54">
        <f>IF(OR($B3024="",K$3&lt;$D3024+Настройки!$B$7),0,MAX(0,$E3024-MAX(0,SUMIFS(Тех_Движение!$G$2:$G$5111,Тех_Движение!$D$2:$D$5111,$C3024,Тех_Движение!$B$2:$B$5111,"&lt;="&amp;K$3)-$F3024)))</f>
        <v/>
      </c>
      <c r="L3024" s="54">
        <f>IF(OR($B3024="",L$3&lt;$D3024+Настройки!$B$7),0,MAX(0,$E3024-MAX(0,SUMIFS(Тех_Движение!$G$2:$G$5111,Тех_Движение!$D$2:$D$5111,$C3024,Тех_Движение!$B$2:$B$5111,"&lt;="&amp;L$3)-$F3024)))</f>
        <v/>
      </c>
      <c r="M3024" s="54">
        <f>IF(OR($B3024="",M$3&lt;$D3024+Настройки!$B$7),0,MAX(0,$E3024-MAX(0,SUMIFS(Тех_Движение!$G$2:$G$5111,Тех_Движение!$D$2:$D$5111,$C3024,Тех_Движение!$B$2:$B$5111,"&lt;="&amp;M$3)-$F3024)))</f>
        <v/>
      </c>
      <c r="N3024" s="54">
        <f>IF(OR($B3024="",N$3&lt;$D3024+Настройки!$B$7),0,MAX(0,$E3024-MAX(0,SUMIFS(Тех_Движение!$G$2:$G$5111,Тех_Движение!$D$2:$D$5111,$C3024,Тех_Движение!$B$2:$B$5111,"&lt;="&amp;N$3)-$F3024)))</f>
        <v/>
      </c>
      <c r="O3024" s="54">
        <f>IF(OR($B3024="",O$3&lt;$D3024+Настройки!$B$7),0,MAX(0,$E3024-MAX(0,SUMIFS(Тех_Движение!$G$2:$G$5111,Тех_Движение!$D$2:$D$5111,$C3024,Тех_Движение!$B$2:$B$5111,"&lt;="&amp;O$3)-$F3024)))</f>
        <v/>
      </c>
      <c r="P3024" s="54">
        <f>IF(OR($B3024="",P$3&lt;$D3024+Настройки!$B$7),0,MAX(0,$E3024-MAX(0,SUMIFS(Тех_Движение!$G$2:$G$5111,Тех_Движение!$D$2:$D$5111,$C3024,Тех_Движение!$B$2:$B$5111,"&lt;="&amp;P$3)-$F3024)))</f>
        <v/>
      </c>
      <c r="Q3024" s="54">
        <f>IF(OR($B3024="",Q$3&lt;$D3024+Настройки!$B$7),0,MAX(0,$E3024-MAX(0,SUMIFS(Тех_Движение!$G$2:$G$5111,Тех_Движение!$D$2:$D$5111,$C3024,Тех_Движение!$B$2:$B$5111,"&lt;="&amp;Q$3)-$F3024)))</f>
        <v/>
      </c>
      <c r="R3024" s="54">
        <f>IF($B3024="","",SUM($K3024:$Q3024))</f>
        <v/>
      </c>
      <c r="S3024" s="56">
        <f>IF($B3024="","",VLOOKUP($C3024,Настройки!$A$11:$L$17,9,FALSE))</f>
        <v/>
      </c>
      <c r="T3024" s="56">
        <f>IF($B3024="","",$R3024*$S3024)</f>
        <v/>
      </c>
    </row>
    <row r="3025">
      <c r="A3025" s="20">
        <f>Тех_Движение!$A$3022</f>
        <v/>
      </c>
      <c r="B3025" s="20">
        <f>IF(Тех_Движение!$F$3022&gt;0,Тех_Движение!$I$3022,"")</f>
        <v/>
      </c>
      <c r="C3025" s="20">
        <f>IF($B3025="","",Тех_Движение!$D$3022)</f>
        <v/>
      </c>
      <c r="D3025" s="42">
        <f>IF($B3025="","",Тех_Движение!$B$3022)</f>
        <v/>
      </c>
      <c r="E3025" s="54">
        <f>IF($B3025="","",Тех_Движение!$F$3022)</f>
        <v/>
      </c>
      <c r="F3025" s="54">
        <f>IF($B3025="","",SUMIFS($E$5:$E3024,$C$5:$C3024,$C3025))</f>
        <v/>
      </c>
      <c r="G3025" s="54">
        <f>IF($B3025="","",MAX(0,$E3025-MAX(0,SUMIFS(Тех_Движение!$G$2:$G$5111,Тех_Движение!$D$2:$D$5111,$C3025,Тех_Движение!$B$2:$B$5111,"&lt;="&amp;Настройки!$B$5-1)-$F3025)))</f>
        <v/>
      </c>
      <c r="H3025" s="54">
        <f>IF($B3025="","",IF(AND($D3025&gt;=Настройки!$B$5,$D3025&lt;=Настройки!$B$6),$E3025,0))</f>
        <v/>
      </c>
      <c r="I3025" s="54">
        <f>IF($B3025="","",$G3025+$H3025-$J3025)</f>
        <v/>
      </c>
      <c r="J3025" s="54">
        <f>IF($B3025="","",MAX(0,$E3025-MAX(0,SUMIFS(Тех_Движение!$G$2:$G$5111,Тех_Движение!$D$2:$D$5111,$C3025,Тех_Движение!$B$2:$B$5111,"&lt;="&amp;Настройки!$B$6)-$F3025)))</f>
        <v/>
      </c>
      <c r="K3025" s="54">
        <f>IF(OR($B3025="",K$3&lt;$D3025+Настройки!$B$7),0,MAX(0,$E3025-MAX(0,SUMIFS(Тех_Движение!$G$2:$G$5111,Тех_Движение!$D$2:$D$5111,$C3025,Тех_Движение!$B$2:$B$5111,"&lt;="&amp;K$3)-$F3025)))</f>
        <v/>
      </c>
      <c r="L3025" s="54">
        <f>IF(OR($B3025="",L$3&lt;$D3025+Настройки!$B$7),0,MAX(0,$E3025-MAX(0,SUMIFS(Тех_Движение!$G$2:$G$5111,Тех_Движение!$D$2:$D$5111,$C3025,Тех_Движение!$B$2:$B$5111,"&lt;="&amp;L$3)-$F3025)))</f>
        <v/>
      </c>
      <c r="M3025" s="54">
        <f>IF(OR($B3025="",M$3&lt;$D3025+Настройки!$B$7),0,MAX(0,$E3025-MAX(0,SUMIFS(Тех_Движение!$G$2:$G$5111,Тех_Движение!$D$2:$D$5111,$C3025,Тех_Движение!$B$2:$B$5111,"&lt;="&amp;M$3)-$F3025)))</f>
        <v/>
      </c>
      <c r="N3025" s="54">
        <f>IF(OR($B3025="",N$3&lt;$D3025+Настройки!$B$7),0,MAX(0,$E3025-MAX(0,SUMIFS(Тех_Движение!$G$2:$G$5111,Тех_Движение!$D$2:$D$5111,$C3025,Тех_Движение!$B$2:$B$5111,"&lt;="&amp;N$3)-$F3025)))</f>
        <v/>
      </c>
      <c r="O3025" s="54">
        <f>IF(OR($B3025="",O$3&lt;$D3025+Настройки!$B$7),0,MAX(0,$E3025-MAX(0,SUMIFS(Тех_Движение!$G$2:$G$5111,Тех_Движение!$D$2:$D$5111,$C3025,Тех_Движение!$B$2:$B$5111,"&lt;="&amp;O$3)-$F3025)))</f>
        <v/>
      </c>
      <c r="P3025" s="54">
        <f>IF(OR($B3025="",P$3&lt;$D3025+Настройки!$B$7),0,MAX(0,$E3025-MAX(0,SUMIFS(Тех_Движение!$G$2:$G$5111,Тех_Движение!$D$2:$D$5111,$C3025,Тех_Движение!$B$2:$B$5111,"&lt;="&amp;P$3)-$F3025)))</f>
        <v/>
      </c>
      <c r="Q3025" s="54">
        <f>IF(OR($B3025="",Q$3&lt;$D3025+Настройки!$B$7),0,MAX(0,$E3025-MAX(0,SUMIFS(Тех_Движение!$G$2:$G$5111,Тех_Движение!$D$2:$D$5111,$C3025,Тех_Движение!$B$2:$B$5111,"&lt;="&amp;Q$3)-$F3025)))</f>
        <v/>
      </c>
      <c r="R3025" s="54">
        <f>IF($B3025="","",SUM($K3025:$Q3025))</f>
        <v/>
      </c>
      <c r="S3025" s="56">
        <f>IF($B3025="","",VLOOKUP($C3025,Настройки!$A$11:$L$17,9,FALSE))</f>
        <v/>
      </c>
      <c r="T3025" s="56">
        <f>IF($B3025="","",$R3025*$S3025)</f>
        <v/>
      </c>
    </row>
    <row r="3026">
      <c r="A3026" s="20">
        <f>Тех_Движение!$A$3023</f>
        <v/>
      </c>
      <c r="B3026" s="20">
        <f>IF(Тех_Движение!$F$3023&gt;0,Тех_Движение!$I$3023,"")</f>
        <v/>
      </c>
      <c r="C3026" s="20">
        <f>IF($B3026="","",Тех_Движение!$D$3023)</f>
        <v/>
      </c>
      <c r="D3026" s="42">
        <f>IF($B3026="","",Тех_Движение!$B$3023)</f>
        <v/>
      </c>
      <c r="E3026" s="54">
        <f>IF($B3026="","",Тех_Движение!$F$3023)</f>
        <v/>
      </c>
      <c r="F3026" s="54">
        <f>IF($B3026="","",SUMIFS($E$5:$E3025,$C$5:$C3025,$C3026))</f>
        <v/>
      </c>
      <c r="G3026" s="54">
        <f>IF($B3026="","",MAX(0,$E3026-MAX(0,SUMIFS(Тех_Движение!$G$2:$G$5111,Тех_Движение!$D$2:$D$5111,$C3026,Тех_Движение!$B$2:$B$5111,"&lt;="&amp;Настройки!$B$5-1)-$F3026)))</f>
        <v/>
      </c>
      <c r="H3026" s="54">
        <f>IF($B3026="","",IF(AND($D3026&gt;=Настройки!$B$5,$D3026&lt;=Настройки!$B$6),$E3026,0))</f>
        <v/>
      </c>
      <c r="I3026" s="54">
        <f>IF($B3026="","",$G3026+$H3026-$J3026)</f>
        <v/>
      </c>
      <c r="J3026" s="54">
        <f>IF($B3026="","",MAX(0,$E3026-MAX(0,SUMIFS(Тех_Движение!$G$2:$G$5111,Тех_Движение!$D$2:$D$5111,$C3026,Тех_Движение!$B$2:$B$5111,"&lt;="&amp;Настройки!$B$6)-$F3026)))</f>
        <v/>
      </c>
      <c r="K3026" s="54">
        <f>IF(OR($B3026="",K$3&lt;$D3026+Настройки!$B$7),0,MAX(0,$E3026-MAX(0,SUMIFS(Тех_Движение!$G$2:$G$5111,Тех_Движение!$D$2:$D$5111,$C3026,Тех_Движение!$B$2:$B$5111,"&lt;="&amp;K$3)-$F3026)))</f>
        <v/>
      </c>
      <c r="L3026" s="54">
        <f>IF(OR($B3026="",L$3&lt;$D3026+Настройки!$B$7),0,MAX(0,$E3026-MAX(0,SUMIFS(Тех_Движение!$G$2:$G$5111,Тех_Движение!$D$2:$D$5111,$C3026,Тех_Движение!$B$2:$B$5111,"&lt;="&amp;L$3)-$F3026)))</f>
        <v/>
      </c>
      <c r="M3026" s="54">
        <f>IF(OR($B3026="",M$3&lt;$D3026+Настройки!$B$7),0,MAX(0,$E3026-MAX(0,SUMIFS(Тех_Движение!$G$2:$G$5111,Тех_Движение!$D$2:$D$5111,$C3026,Тех_Движение!$B$2:$B$5111,"&lt;="&amp;M$3)-$F3026)))</f>
        <v/>
      </c>
      <c r="N3026" s="54">
        <f>IF(OR($B3026="",N$3&lt;$D3026+Настройки!$B$7),0,MAX(0,$E3026-MAX(0,SUMIFS(Тех_Движение!$G$2:$G$5111,Тех_Движение!$D$2:$D$5111,$C3026,Тех_Движение!$B$2:$B$5111,"&lt;="&amp;N$3)-$F3026)))</f>
        <v/>
      </c>
      <c r="O3026" s="54">
        <f>IF(OR($B3026="",O$3&lt;$D3026+Настройки!$B$7),0,MAX(0,$E3026-MAX(0,SUMIFS(Тех_Движение!$G$2:$G$5111,Тех_Движение!$D$2:$D$5111,$C3026,Тех_Движение!$B$2:$B$5111,"&lt;="&amp;O$3)-$F3026)))</f>
        <v/>
      </c>
      <c r="P3026" s="54">
        <f>IF(OR($B3026="",P$3&lt;$D3026+Настройки!$B$7),0,MAX(0,$E3026-MAX(0,SUMIFS(Тех_Движение!$G$2:$G$5111,Тех_Движение!$D$2:$D$5111,$C3026,Тех_Движение!$B$2:$B$5111,"&lt;="&amp;P$3)-$F3026)))</f>
        <v/>
      </c>
      <c r="Q3026" s="54">
        <f>IF(OR($B3026="",Q$3&lt;$D3026+Настройки!$B$7),0,MAX(0,$E3026-MAX(0,SUMIFS(Тех_Движение!$G$2:$G$5111,Тех_Движение!$D$2:$D$5111,$C3026,Тех_Движение!$B$2:$B$5111,"&lt;="&amp;Q$3)-$F3026)))</f>
        <v/>
      </c>
      <c r="R3026" s="54">
        <f>IF($B3026="","",SUM($K3026:$Q3026))</f>
        <v/>
      </c>
      <c r="S3026" s="56">
        <f>IF($B3026="","",VLOOKUP($C3026,Настройки!$A$11:$L$17,9,FALSE))</f>
        <v/>
      </c>
      <c r="T3026" s="56">
        <f>IF($B3026="","",$R3026*$S3026)</f>
        <v/>
      </c>
    </row>
    <row r="3027">
      <c r="A3027" s="20">
        <f>Тех_Движение!$A$3024</f>
        <v/>
      </c>
      <c r="B3027" s="20">
        <f>IF(Тех_Движение!$F$3024&gt;0,Тех_Движение!$I$3024,"")</f>
        <v/>
      </c>
      <c r="C3027" s="20">
        <f>IF($B3027="","",Тех_Движение!$D$3024)</f>
        <v/>
      </c>
      <c r="D3027" s="42">
        <f>IF($B3027="","",Тех_Движение!$B$3024)</f>
        <v/>
      </c>
      <c r="E3027" s="54">
        <f>IF($B3027="","",Тех_Движение!$F$3024)</f>
        <v/>
      </c>
      <c r="F3027" s="54">
        <f>IF($B3027="","",SUMIFS($E$5:$E3026,$C$5:$C3026,$C3027))</f>
        <v/>
      </c>
      <c r="G3027" s="54">
        <f>IF($B3027="","",MAX(0,$E3027-MAX(0,SUMIFS(Тех_Движение!$G$2:$G$5111,Тех_Движение!$D$2:$D$5111,$C3027,Тех_Движение!$B$2:$B$5111,"&lt;="&amp;Настройки!$B$5-1)-$F3027)))</f>
        <v/>
      </c>
      <c r="H3027" s="54">
        <f>IF($B3027="","",IF(AND($D3027&gt;=Настройки!$B$5,$D3027&lt;=Настройки!$B$6),$E3027,0))</f>
        <v/>
      </c>
      <c r="I3027" s="54">
        <f>IF($B3027="","",$G3027+$H3027-$J3027)</f>
        <v/>
      </c>
      <c r="J3027" s="54">
        <f>IF($B3027="","",MAX(0,$E3027-MAX(0,SUMIFS(Тех_Движение!$G$2:$G$5111,Тех_Движение!$D$2:$D$5111,$C3027,Тех_Движение!$B$2:$B$5111,"&lt;="&amp;Настройки!$B$6)-$F3027)))</f>
        <v/>
      </c>
      <c r="K3027" s="54">
        <f>IF(OR($B3027="",K$3&lt;$D3027+Настройки!$B$7),0,MAX(0,$E3027-MAX(0,SUMIFS(Тех_Движение!$G$2:$G$5111,Тех_Движение!$D$2:$D$5111,$C3027,Тех_Движение!$B$2:$B$5111,"&lt;="&amp;K$3)-$F3027)))</f>
        <v/>
      </c>
      <c r="L3027" s="54">
        <f>IF(OR($B3027="",L$3&lt;$D3027+Настройки!$B$7),0,MAX(0,$E3027-MAX(0,SUMIFS(Тех_Движение!$G$2:$G$5111,Тех_Движение!$D$2:$D$5111,$C3027,Тех_Движение!$B$2:$B$5111,"&lt;="&amp;L$3)-$F3027)))</f>
        <v/>
      </c>
      <c r="M3027" s="54">
        <f>IF(OR($B3027="",M$3&lt;$D3027+Настройки!$B$7),0,MAX(0,$E3027-MAX(0,SUMIFS(Тех_Движение!$G$2:$G$5111,Тех_Движение!$D$2:$D$5111,$C3027,Тех_Движение!$B$2:$B$5111,"&lt;="&amp;M$3)-$F3027)))</f>
        <v/>
      </c>
      <c r="N3027" s="54">
        <f>IF(OR($B3027="",N$3&lt;$D3027+Настройки!$B$7),0,MAX(0,$E3027-MAX(0,SUMIFS(Тех_Движение!$G$2:$G$5111,Тех_Движение!$D$2:$D$5111,$C3027,Тех_Движение!$B$2:$B$5111,"&lt;="&amp;N$3)-$F3027)))</f>
        <v/>
      </c>
      <c r="O3027" s="54">
        <f>IF(OR($B3027="",O$3&lt;$D3027+Настройки!$B$7),0,MAX(0,$E3027-MAX(0,SUMIFS(Тех_Движение!$G$2:$G$5111,Тех_Движение!$D$2:$D$5111,$C3027,Тех_Движение!$B$2:$B$5111,"&lt;="&amp;O$3)-$F3027)))</f>
        <v/>
      </c>
      <c r="P3027" s="54">
        <f>IF(OR($B3027="",P$3&lt;$D3027+Настройки!$B$7),0,MAX(0,$E3027-MAX(0,SUMIFS(Тех_Движение!$G$2:$G$5111,Тех_Движение!$D$2:$D$5111,$C3027,Тех_Движение!$B$2:$B$5111,"&lt;="&amp;P$3)-$F3027)))</f>
        <v/>
      </c>
      <c r="Q3027" s="54">
        <f>IF(OR($B3027="",Q$3&lt;$D3027+Настройки!$B$7),0,MAX(0,$E3027-MAX(0,SUMIFS(Тех_Движение!$G$2:$G$5111,Тех_Движение!$D$2:$D$5111,$C3027,Тех_Движение!$B$2:$B$5111,"&lt;="&amp;Q$3)-$F3027)))</f>
        <v/>
      </c>
      <c r="R3027" s="54">
        <f>IF($B3027="","",SUM($K3027:$Q3027))</f>
        <v/>
      </c>
      <c r="S3027" s="56">
        <f>IF($B3027="","",VLOOKUP($C3027,Настройки!$A$11:$L$17,9,FALSE))</f>
        <v/>
      </c>
      <c r="T3027" s="56">
        <f>IF($B3027="","",$R3027*$S3027)</f>
        <v/>
      </c>
    </row>
    <row r="3028">
      <c r="A3028" s="20">
        <f>Тех_Движение!$A$3025</f>
        <v/>
      </c>
      <c r="B3028" s="20">
        <f>IF(Тех_Движение!$F$3025&gt;0,Тех_Движение!$I$3025,"")</f>
        <v/>
      </c>
      <c r="C3028" s="20">
        <f>IF($B3028="","",Тех_Движение!$D$3025)</f>
        <v/>
      </c>
      <c r="D3028" s="42">
        <f>IF($B3028="","",Тех_Движение!$B$3025)</f>
        <v/>
      </c>
      <c r="E3028" s="54">
        <f>IF($B3028="","",Тех_Движение!$F$3025)</f>
        <v/>
      </c>
      <c r="F3028" s="54">
        <f>IF($B3028="","",SUMIFS($E$5:$E3027,$C$5:$C3027,$C3028))</f>
        <v/>
      </c>
      <c r="G3028" s="54">
        <f>IF($B3028="","",MAX(0,$E3028-MAX(0,SUMIFS(Тех_Движение!$G$2:$G$5111,Тех_Движение!$D$2:$D$5111,$C3028,Тех_Движение!$B$2:$B$5111,"&lt;="&amp;Настройки!$B$5-1)-$F3028)))</f>
        <v/>
      </c>
      <c r="H3028" s="54">
        <f>IF($B3028="","",IF(AND($D3028&gt;=Настройки!$B$5,$D3028&lt;=Настройки!$B$6),$E3028,0))</f>
        <v/>
      </c>
      <c r="I3028" s="54">
        <f>IF($B3028="","",$G3028+$H3028-$J3028)</f>
        <v/>
      </c>
      <c r="J3028" s="54">
        <f>IF($B3028="","",MAX(0,$E3028-MAX(0,SUMIFS(Тех_Движение!$G$2:$G$5111,Тех_Движение!$D$2:$D$5111,$C3028,Тех_Движение!$B$2:$B$5111,"&lt;="&amp;Настройки!$B$6)-$F3028)))</f>
        <v/>
      </c>
      <c r="K3028" s="54">
        <f>IF(OR($B3028="",K$3&lt;$D3028+Настройки!$B$7),0,MAX(0,$E3028-MAX(0,SUMIFS(Тех_Движение!$G$2:$G$5111,Тех_Движение!$D$2:$D$5111,$C3028,Тех_Движение!$B$2:$B$5111,"&lt;="&amp;K$3)-$F3028)))</f>
        <v/>
      </c>
      <c r="L3028" s="54">
        <f>IF(OR($B3028="",L$3&lt;$D3028+Настройки!$B$7),0,MAX(0,$E3028-MAX(0,SUMIFS(Тех_Движение!$G$2:$G$5111,Тех_Движение!$D$2:$D$5111,$C3028,Тех_Движение!$B$2:$B$5111,"&lt;="&amp;L$3)-$F3028)))</f>
        <v/>
      </c>
      <c r="M3028" s="54">
        <f>IF(OR($B3028="",M$3&lt;$D3028+Настройки!$B$7),0,MAX(0,$E3028-MAX(0,SUMIFS(Тех_Движение!$G$2:$G$5111,Тех_Движение!$D$2:$D$5111,$C3028,Тех_Движение!$B$2:$B$5111,"&lt;="&amp;M$3)-$F3028)))</f>
        <v/>
      </c>
      <c r="N3028" s="54">
        <f>IF(OR($B3028="",N$3&lt;$D3028+Настройки!$B$7),0,MAX(0,$E3028-MAX(0,SUMIFS(Тех_Движение!$G$2:$G$5111,Тех_Движение!$D$2:$D$5111,$C3028,Тех_Движение!$B$2:$B$5111,"&lt;="&amp;N$3)-$F3028)))</f>
        <v/>
      </c>
      <c r="O3028" s="54">
        <f>IF(OR($B3028="",O$3&lt;$D3028+Настройки!$B$7),0,MAX(0,$E3028-MAX(0,SUMIFS(Тех_Движение!$G$2:$G$5111,Тех_Движение!$D$2:$D$5111,$C3028,Тех_Движение!$B$2:$B$5111,"&lt;="&amp;O$3)-$F3028)))</f>
        <v/>
      </c>
      <c r="P3028" s="54">
        <f>IF(OR($B3028="",P$3&lt;$D3028+Настройки!$B$7),0,MAX(0,$E3028-MAX(0,SUMIFS(Тех_Движение!$G$2:$G$5111,Тех_Движение!$D$2:$D$5111,$C3028,Тех_Движение!$B$2:$B$5111,"&lt;="&amp;P$3)-$F3028)))</f>
        <v/>
      </c>
      <c r="Q3028" s="54">
        <f>IF(OR($B3028="",Q$3&lt;$D3028+Настройки!$B$7),0,MAX(0,$E3028-MAX(0,SUMIFS(Тех_Движение!$G$2:$G$5111,Тех_Движение!$D$2:$D$5111,$C3028,Тех_Движение!$B$2:$B$5111,"&lt;="&amp;Q$3)-$F3028)))</f>
        <v/>
      </c>
      <c r="R3028" s="54">
        <f>IF($B3028="","",SUM($K3028:$Q3028))</f>
        <v/>
      </c>
      <c r="S3028" s="56">
        <f>IF($B3028="","",VLOOKUP($C3028,Настройки!$A$11:$L$17,9,FALSE))</f>
        <v/>
      </c>
      <c r="T3028" s="56">
        <f>IF($B3028="","",$R3028*$S3028)</f>
        <v/>
      </c>
    </row>
    <row r="3029">
      <c r="A3029" s="20">
        <f>Тех_Движение!$A$3026</f>
        <v/>
      </c>
      <c r="B3029" s="20">
        <f>IF(Тех_Движение!$F$3026&gt;0,Тех_Движение!$I$3026,"")</f>
        <v/>
      </c>
      <c r="C3029" s="20">
        <f>IF($B3029="","",Тех_Движение!$D$3026)</f>
        <v/>
      </c>
      <c r="D3029" s="42">
        <f>IF($B3029="","",Тех_Движение!$B$3026)</f>
        <v/>
      </c>
      <c r="E3029" s="54">
        <f>IF($B3029="","",Тех_Движение!$F$3026)</f>
        <v/>
      </c>
      <c r="F3029" s="54">
        <f>IF($B3029="","",SUMIFS($E$5:$E3028,$C$5:$C3028,$C3029))</f>
        <v/>
      </c>
      <c r="G3029" s="54">
        <f>IF($B3029="","",MAX(0,$E3029-MAX(0,SUMIFS(Тех_Движение!$G$2:$G$5111,Тех_Движение!$D$2:$D$5111,$C3029,Тех_Движение!$B$2:$B$5111,"&lt;="&amp;Настройки!$B$5-1)-$F3029)))</f>
        <v/>
      </c>
      <c r="H3029" s="54">
        <f>IF($B3029="","",IF(AND($D3029&gt;=Настройки!$B$5,$D3029&lt;=Настройки!$B$6),$E3029,0))</f>
        <v/>
      </c>
      <c r="I3029" s="54">
        <f>IF($B3029="","",$G3029+$H3029-$J3029)</f>
        <v/>
      </c>
      <c r="J3029" s="54">
        <f>IF($B3029="","",MAX(0,$E3029-MAX(0,SUMIFS(Тех_Движение!$G$2:$G$5111,Тех_Движение!$D$2:$D$5111,$C3029,Тех_Движение!$B$2:$B$5111,"&lt;="&amp;Настройки!$B$6)-$F3029)))</f>
        <v/>
      </c>
      <c r="K3029" s="54">
        <f>IF(OR($B3029="",K$3&lt;$D3029+Настройки!$B$7),0,MAX(0,$E3029-MAX(0,SUMIFS(Тех_Движение!$G$2:$G$5111,Тех_Движение!$D$2:$D$5111,$C3029,Тех_Движение!$B$2:$B$5111,"&lt;="&amp;K$3)-$F3029)))</f>
        <v/>
      </c>
      <c r="L3029" s="54">
        <f>IF(OR($B3029="",L$3&lt;$D3029+Настройки!$B$7),0,MAX(0,$E3029-MAX(0,SUMIFS(Тех_Движение!$G$2:$G$5111,Тех_Движение!$D$2:$D$5111,$C3029,Тех_Движение!$B$2:$B$5111,"&lt;="&amp;L$3)-$F3029)))</f>
        <v/>
      </c>
      <c r="M3029" s="54">
        <f>IF(OR($B3029="",M$3&lt;$D3029+Настройки!$B$7),0,MAX(0,$E3029-MAX(0,SUMIFS(Тех_Движение!$G$2:$G$5111,Тех_Движение!$D$2:$D$5111,$C3029,Тех_Движение!$B$2:$B$5111,"&lt;="&amp;M$3)-$F3029)))</f>
        <v/>
      </c>
      <c r="N3029" s="54">
        <f>IF(OR($B3029="",N$3&lt;$D3029+Настройки!$B$7),0,MAX(0,$E3029-MAX(0,SUMIFS(Тех_Движение!$G$2:$G$5111,Тех_Движение!$D$2:$D$5111,$C3029,Тех_Движение!$B$2:$B$5111,"&lt;="&amp;N$3)-$F3029)))</f>
        <v/>
      </c>
      <c r="O3029" s="54">
        <f>IF(OR($B3029="",O$3&lt;$D3029+Настройки!$B$7),0,MAX(0,$E3029-MAX(0,SUMIFS(Тех_Движение!$G$2:$G$5111,Тех_Движение!$D$2:$D$5111,$C3029,Тех_Движение!$B$2:$B$5111,"&lt;="&amp;O$3)-$F3029)))</f>
        <v/>
      </c>
      <c r="P3029" s="54">
        <f>IF(OR($B3029="",P$3&lt;$D3029+Настройки!$B$7),0,MAX(0,$E3029-MAX(0,SUMIFS(Тех_Движение!$G$2:$G$5111,Тех_Движение!$D$2:$D$5111,$C3029,Тех_Движение!$B$2:$B$5111,"&lt;="&amp;P$3)-$F3029)))</f>
        <v/>
      </c>
      <c r="Q3029" s="54">
        <f>IF(OR($B3029="",Q$3&lt;$D3029+Настройки!$B$7),0,MAX(0,$E3029-MAX(0,SUMIFS(Тех_Движение!$G$2:$G$5111,Тех_Движение!$D$2:$D$5111,$C3029,Тех_Движение!$B$2:$B$5111,"&lt;="&amp;Q$3)-$F3029)))</f>
        <v/>
      </c>
      <c r="R3029" s="54">
        <f>IF($B3029="","",SUM($K3029:$Q3029))</f>
        <v/>
      </c>
      <c r="S3029" s="56">
        <f>IF($B3029="","",VLOOKUP($C3029,Настройки!$A$11:$L$17,9,FALSE))</f>
        <v/>
      </c>
      <c r="T3029" s="56">
        <f>IF($B3029="","",$R3029*$S3029)</f>
        <v/>
      </c>
    </row>
    <row r="3030">
      <c r="A3030" s="20">
        <f>Тех_Движение!$A$3027</f>
        <v/>
      </c>
      <c r="B3030" s="20">
        <f>IF(Тех_Движение!$F$3027&gt;0,Тех_Движение!$I$3027,"")</f>
        <v/>
      </c>
      <c r="C3030" s="20">
        <f>IF($B3030="","",Тех_Движение!$D$3027)</f>
        <v/>
      </c>
      <c r="D3030" s="42">
        <f>IF($B3030="","",Тех_Движение!$B$3027)</f>
        <v/>
      </c>
      <c r="E3030" s="54">
        <f>IF($B3030="","",Тех_Движение!$F$3027)</f>
        <v/>
      </c>
      <c r="F3030" s="54">
        <f>IF($B3030="","",SUMIFS($E$5:$E3029,$C$5:$C3029,$C3030))</f>
        <v/>
      </c>
      <c r="G3030" s="54">
        <f>IF($B3030="","",MAX(0,$E3030-MAX(0,SUMIFS(Тех_Движение!$G$2:$G$5111,Тех_Движение!$D$2:$D$5111,$C3030,Тех_Движение!$B$2:$B$5111,"&lt;="&amp;Настройки!$B$5-1)-$F3030)))</f>
        <v/>
      </c>
      <c r="H3030" s="54">
        <f>IF($B3030="","",IF(AND($D3030&gt;=Настройки!$B$5,$D3030&lt;=Настройки!$B$6),$E3030,0))</f>
        <v/>
      </c>
      <c r="I3030" s="54">
        <f>IF($B3030="","",$G3030+$H3030-$J3030)</f>
        <v/>
      </c>
      <c r="J3030" s="54">
        <f>IF($B3030="","",MAX(0,$E3030-MAX(0,SUMIFS(Тех_Движение!$G$2:$G$5111,Тех_Движение!$D$2:$D$5111,$C3030,Тех_Движение!$B$2:$B$5111,"&lt;="&amp;Настройки!$B$6)-$F3030)))</f>
        <v/>
      </c>
      <c r="K3030" s="54">
        <f>IF(OR($B3030="",K$3&lt;$D3030+Настройки!$B$7),0,MAX(0,$E3030-MAX(0,SUMIFS(Тех_Движение!$G$2:$G$5111,Тех_Движение!$D$2:$D$5111,$C3030,Тех_Движение!$B$2:$B$5111,"&lt;="&amp;K$3)-$F3030)))</f>
        <v/>
      </c>
      <c r="L3030" s="54">
        <f>IF(OR($B3030="",L$3&lt;$D3030+Настройки!$B$7),0,MAX(0,$E3030-MAX(0,SUMIFS(Тех_Движение!$G$2:$G$5111,Тех_Движение!$D$2:$D$5111,$C3030,Тех_Движение!$B$2:$B$5111,"&lt;="&amp;L$3)-$F3030)))</f>
        <v/>
      </c>
      <c r="M3030" s="54">
        <f>IF(OR($B3030="",M$3&lt;$D3030+Настройки!$B$7),0,MAX(0,$E3030-MAX(0,SUMIFS(Тех_Движение!$G$2:$G$5111,Тех_Движение!$D$2:$D$5111,$C3030,Тех_Движение!$B$2:$B$5111,"&lt;="&amp;M$3)-$F3030)))</f>
        <v/>
      </c>
      <c r="N3030" s="54">
        <f>IF(OR($B3030="",N$3&lt;$D3030+Настройки!$B$7),0,MAX(0,$E3030-MAX(0,SUMIFS(Тех_Движение!$G$2:$G$5111,Тех_Движение!$D$2:$D$5111,$C3030,Тех_Движение!$B$2:$B$5111,"&lt;="&amp;N$3)-$F3030)))</f>
        <v/>
      </c>
      <c r="O3030" s="54">
        <f>IF(OR($B3030="",O$3&lt;$D3030+Настройки!$B$7),0,MAX(0,$E3030-MAX(0,SUMIFS(Тех_Движение!$G$2:$G$5111,Тех_Движение!$D$2:$D$5111,$C3030,Тех_Движение!$B$2:$B$5111,"&lt;="&amp;O$3)-$F3030)))</f>
        <v/>
      </c>
      <c r="P3030" s="54">
        <f>IF(OR($B3030="",P$3&lt;$D3030+Настройки!$B$7),0,MAX(0,$E3030-MAX(0,SUMIFS(Тех_Движение!$G$2:$G$5111,Тех_Движение!$D$2:$D$5111,$C3030,Тех_Движение!$B$2:$B$5111,"&lt;="&amp;P$3)-$F3030)))</f>
        <v/>
      </c>
      <c r="Q3030" s="54">
        <f>IF(OR($B3030="",Q$3&lt;$D3030+Настройки!$B$7),0,MAX(0,$E3030-MAX(0,SUMIFS(Тех_Движение!$G$2:$G$5111,Тех_Движение!$D$2:$D$5111,$C3030,Тех_Движение!$B$2:$B$5111,"&lt;="&amp;Q$3)-$F3030)))</f>
        <v/>
      </c>
      <c r="R3030" s="54">
        <f>IF($B3030="","",SUM($K3030:$Q3030))</f>
        <v/>
      </c>
      <c r="S3030" s="56">
        <f>IF($B3030="","",VLOOKUP($C3030,Настройки!$A$11:$L$17,9,FALSE))</f>
        <v/>
      </c>
      <c r="T3030" s="56">
        <f>IF($B3030="","",$R3030*$S3030)</f>
        <v/>
      </c>
    </row>
    <row r="3031">
      <c r="A3031" s="20">
        <f>Тех_Движение!$A$3028</f>
        <v/>
      </c>
      <c r="B3031" s="20">
        <f>IF(Тех_Движение!$F$3028&gt;0,Тех_Движение!$I$3028,"")</f>
        <v/>
      </c>
      <c r="C3031" s="20">
        <f>IF($B3031="","",Тех_Движение!$D$3028)</f>
        <v/>
      </c>
      <c r="D3031" s="42">
        <f>IF($B3031="","",Тех_Движение!$B$3028)</f>
        <v/>
      </c>
      <c r="E3031" s="54">
        <f>IF($B3031="","",Тех_Движение!$F$3028)</f>
        <v/>
      </c>
      <c r="F3031" s="54">
        <f>IF($B3031="","",SUMIFS($E$5:$E3030,$C$5:$C3030,$C3031))</f>
        <v/>
      </c>
      <c r="G3031" s="54">
        <f>IF($B3031="","",MAX(0,$E3031-MAX(0,SUMIFS(Тех_Движение!$G$2:$G$5111,Тех_Движение!$D$2:$D$5111,$C3031,Тех_Движение!$B$2:$B$5111,"&lt;="&amp;Настройки!$B$5-1)-$F3031)))</f>
        <v/>
      </c>
      <c r="H3031" s="54">
        <f>IF($B3031="","",IF(AND($D3031&gt;=Настройки!$B$5,$D3031&lt;=Настройки!$B$6),$E3031,0))</f>
        <v/>
      </c>
      <c r="I3031" s="54">
        <f>IF($B3031="","",$G3031+$H3031-$J3031)</f>
        <v/>
      </c>
      <c r="J3031" s="54">
        <f>IF($B3031="","",MAX(0,$E3031-MAX(0,SUMIFS(Тех_Движение!$G$2:$G$5111,Тех_Движение!$D$2:$D$5111,$C3031,Тех_Движение!$B$2:$B$5111,"&lt;="&amp;Настройки!$B$6)-$F3031)))</f>
        <v/>
      </c>
      <c r="K3031" s="54">
        <f>IF(OR($B3031="",K$3&lt;$D3031+Настройки!$B$7),0,MAX(0,$E3031-MAX(0,SUMIFS(Тех_Движение!$G$2:$G$5111,Тех_Движение!$D$2:$D$5111,$C3031,Тех_Движение!$B$2:$B$5111,"&lt;="&amp;K$3)-$F3031)))</f>
        <v/>
      </c>
      <c r="L3031" s="54">
        <f>IF(OR($B3031="",L$3&lt;$D3031+Настройки!$B$7),0,MAX(0,$E3031-MAX(0,SUMIFS(Тех_Движение!$G$2:$G$5111,Тех_Движение!$D$2:$D$5111,$C3031,Тех_Движение!$B$2:$B$5111,"&lt;="&amp;L$3)-$F3031)))</f>
        <v/>
      </c>
      <c r="M3031" s="54">
        <f>IF(OR($B3031="",M$3&lt;$D3031+Настройки!$B$7),0,MAX(0,$E3031-MAX(0,SUMIFS(Тех_Движение!$G$2:$G$5111,Тех_Движение!$D$2:$D$5111,$C3031,Тех_Движение!$B$2:$B$5111,"&lt;="&amp;M$3)-$F3031)))</f>
        <v/>
      </c>
      <c r="N3031" s="54">
        <f>IF(OR($B3031="",N$3&lt;$D3031+Настройки!$B$7),0,MAX(0,$E3031-MAX(0,SUMIFS(Тех_Движение!$G$2:$G$5111,Тех_Движение!$D$2:$D$5111,$C3031,Тех_Движение!$B$2:$B$5111,"&lt;="&amp;N$3)-$F3031)))</f>
        <v/>
      </c>
      <c r="O3031" s="54">
        <f>IF(OR($B3031="",O$3&lt;$D3031+Настройки!$B$7),0,MAX(0,$E3031-MAX(0,SUMIFS(Тех_Движение!$G$2:$G$5111,Тех_Движение!$D$2:$D$5111,$C3031,Тех_Движение!$B$2:$B$5111,"&lt;="&amp;O$3)-$F3031)))</f>
        <v/>
      </c>
      <c r="P3031" s="54">
        <f>IF(OR($B3031="",P$3&lt;$D3031+Настройки!$B$7),0,MAX(0,$E3031-MAX(0,SUMIFS(Тех_Движение!$G$2:$G$5111,Тех_Движение!$D$2:$D$5111,$C3031,Тех_Движение!$B$2:$B$5111,"&lt;="&amp;P$3)-$F3031)))</f>
        <v/>
      </c>
      <c r="Q3031" s="54">
        <f>IF(OR($B3031="",Q$3&lt;$D3031+Настройки!$B$7),0,MAX(0,$E3031-MAX(0,SUMIFS(Тех_Движение!$G$2:$G$5111,Тех_Движение!$D$2:$D$5111,$C3031,Тех_Движение!$B$2:$B$5111,"&lt;="&amp;Q$3)-$F3031)))</f>
        <v/>
      </c>
      <c r="R3031" s="54">
        <f>IF($B3031="","",SUM($K3031:$Q3031))</f>
        <v/>
      </c>
      <c r="S3031" s="56">
        <f>IF($B3031="","",VLOOKUP($C3031,Настройки!$A$11:$L$17,9,FALSE))</f>
        <v/>
      </c>
      <c r="T3031" s="56">
        <f>IF($B3031="","",$R3031*$S3031)</f>
        <v/>
      </c>
    </row>
    <row r="3032">
      <c r="A3032" s="20">
        <f>Тех_Движение!$A$3029</f>
        <v/>
      </c>
      <c r="B3032" s="20">
        <f>IF(Тех_Движение!$F$3029&gt;0,Тех_Движение!$I$3029,"")</f>
        <v/>
      </c>
      <c r="C3032" s="20">
        <f>IF($B3032="","",Тех_Движение!$D$3029)</f>
        <v/>
      </c>
      <c r="D3032" s="42">
        <f>IF($B3032="","",Тех_Движение!$B$3029)</f>
        <v/>
      </c>
      <c r="E3032" s="54">
        <f>IF($B3032="","",Тех_Движение!$F$3029)</f>
        <v/>
      </c>
      <c r="F3032" s="54">
        <f>IF($B3032="","",SUMIFS($E$5:$E3031,$C$5:$C3031,$C3032))</f>
        <v/>
      </c>
      <c r="G3032" s="54">
        <f>IF($B3032="","",MAX(0,$E3032-MAX(0,SUMIFS(Тех_Движение!$G$2:$G$5111,Тех_Движение!$D$2:$D$5111,$C3032,Тех_Движение!$B$2:$B$5111,"&lt;="&amp;Настройки!$B$5-1)-$F3032)))</f>
        <v/>
      </c>
      <c r="H3032" s="54">
        <f>IF($B3032="","",IF(AND($D3032&gt;=Настройки!$B$5,$D3032&lt;=Настройки!$B$6),$E3032,0))</f>
        <v/>
      </c>
      <c r="I3032" s="54">
        <f>IF($B3032="","",$G3032+$H3032-$J3032)</f>
        <v/>
      </c>
      <c r="J3032" s="54">
        <f>IF($B3032="","",MAX(0,$E3032-MAX(0,SUMIFS(Тех_Движение!$G$2:$G$5111,Тех_Движение!$D$2:$D$5111,$C3032,Тех_Движение!$B$2:$B$5111,"&lt;="&amp;Настройки!$B$6)-$F3032)))</f>
        <v/>
      </c>
      <c r="K3032" s="54">
        <f>IF(OR($B3032="",K$3&lt;$D3032+Настройки!$B$7),0,MAX(0,$E3032-MAX(0,SUMIFS(Тех_Движение!$G$2:$G$5111,Тех_Движение!$D$2:$D$5111,$C3032,Тех_Движение!$B$2:$B$5111,"&lt;="&amp;K$3)-$F3032)))</f>
        <v/>
      </c>
      <c r="L3032" s="54">
        <f>IF(OR($B3032="",L$3&lt;$D3032+Настройки!$B$7),0,MAX(0,$E3032-MAX(0,SUMIFS(Тех_Движение!$G$2:$G$5111,Тех_Движение!$D$2:$D$5111,$C3032,Тех_Движение!$B$2:$B$5111,"&lt;="&amp;L$3)-$F3032)))</f>
        <v/>
      </c>
      <c r="M3032" s="54">
        <f>IF(OR($B3032="",M$3&lt;$D3032+Настройки!$B$7),0,MAX(0,$E3032-MAX(0,SUMIFS(Тех_Движение!$G$2:$G$5111,Тех_Движение!$D$2:$D$5111,$C3032,Тех_Движение!$B$2:$B$5111,"&lt;="&amp;M$3)-$F3032)))</f>
        <v/>
      </c>
      <c r="N3032" s="54">
        <f>IF(OR($B3032="",N$3&lt;$D3032+Настройки!$B$7),0,MAX(0,$E3032-MAX(0,SUMIFS(Тех_Движение!$G$2:$G$5111,Тех_Движение!$D$2:$D$5111,$C3032,Тех_Движение!$B$2:$B$5111,"&lt;="&amp;N$3)-$F3032)))</f>
        <v/>
      </c>
      <c r="O3032" s="54">
        <f>IF(OR($B3032="",O$3&lt;$D3032+Настройки!$B$7),0,MAX(0,$E3032-MAX(0,SUMIFS(Тех_Движение!$G$2:$G$5111,Тех_Движение!$D$2:$D$5111,$C3032,Тех_Движение!$B$2:$B$5111,"&lt;="&amp;O$3)-$F3032)))</f>
        <v/>
      </c>
      <c r="P3032" s="54">
        <f>IF(OR($B3032="",P$3&lt;$D3032+Настройки!$B$7),0,MAX(0,$E3032-MAX(0,SUMIFS(Тех_Движение!$G$2:$G$5111,Тех_Движение!$D$2:$D$5111,$C3032,Тех_Движение!$B$2:$B$5111,"&lt;="&amp;P$3)-$F3032)))</f>
        <v/>
      </c>
      <c r="Q3032" s="54">
        <f>IF(OR($B3032="",Q$3&lt;$D3032+Настройки!$B$7),0,MAX(0,$E3032-MAX(0,SUMIFS(Тех_Движение!$G$2:$G$5111,Тех_Движение!$D$2:$D$5111,$C3032,Тех_Движение!$B$2:$B$5111,"&lt;="&amp;Q$3)-$F3032)))</f>
        <v/>
      </c>
      <c r="R3032" s="54">
        <f>IF($B3032="","",SUM($K3032:$Q3032))</f>
        <v/>
      </c>
      <c r="S3032" s="56">
        <f>IF($B3032="","",VLOOKUP($C3032,Настройки!$A$11:$L$17,9,FALSE))</f>
        <v/>
      </c>
      <c r="T3032" s="56">
        <f>IF($B3032="","",$R3032*$S3032)</f>
        <v/>
      </c>
    </row>
    <row r="3033">
      <c r="A3033" s="20">
        <f>Тех_Движение!$A$3030</f>
        <v/>
      </c>
      <c r="B3033" s="20">
        <f>IF(Тех_Движение!$F$3030&gt;0,Тех_Движение!$I$3030,"")</f>
        <v/>
      </c>
      <c r="C3033" s="20">
        <f>IF($B3033="","",Тех_Движение!$D$3030)</f>
        <v/>
      </c>
      <c r="D3033" s="42">
        <f>IF($B3033="","",Тех_Движение!$B$3030)</f>
        <v/>
      </c>
      <c r="E3033" s="54">
        <f>IF($B3033="","",Тех_Движение!$F$3030)</f>
        <v/>
      </c>
      <c r="F3033" s="54">
        <f>IF($B3033="","",SUMIFS($E$5:$E3032,$C$5:$C3032,$C3033))</f>
        <v/>
      </c>
      <c r="G3033" s="54">
        <f>IF($B3033="","",MAX(0,$E3033-MAX(0,SUMIFS(Тех_Движение!$G$2:$G$5111,Тех_Движение!$D$2:$D$5111,$C3033,Тех_Движение!$B$2:$B$5111,"&lt;="&amp;Настройки!$B$5-1)-$F3033)))</f>
        <v/>
      </c>
      <c r="H3033" s="54">
        <f>IF($B3033="","",IF(AND($D3033&gt;=Настройки!$B$5,$D3033&lt;=Настройки!$B$6),$E3033,0))</f>
        <v/>
      </c>
      <c r="I3033" s="54">
        <f>IF($B3033="","",$G3033+$H3033-$J3033)</f>
        <v/>
      </c>
      <c r="J3033" s="54">
        <f>IF($B3033="","",MAX(0,$E3033-MAX(0,SUMIFS(Тех_Движение!$G$2:$G$5111,Тех_Движение!$D$2:$D$5111,$C3033,Тех_Движение!$B$2:$B$5111,"&lt;="&amp;Настройки!$B$6)-$F3033)))</f>
        <v/>
      </c>
      <c r="K3033" s="54">
        <f>IF(OR($B3033="",K$3&lt;$D3033+Настройки!$B$7),0,MAX(0,$E3033-MAX(0,SUMIFS(Тех_Движение!$G$2:$G$5111,Тех_Движение!$D$2:$D$5111,$C3033,Тех_Движение!$B$2:$B$5111,"&lt;="&amp;K$3)-$F3033)))</f>
        <v/>
      </c>
      <c r="L3033" s="54">
        <f>IF(OR($B3033="",L$3&lt;$D3033+Настройки!$B$7),0,MAX(0,$E3033-MAX(0,SUMIFS(Тех_Движение!$G$2:$G$5111,Тех_Движение!$D$2:$D$5111,$C3033,Тех_Движение!$B$2:$B$5111,"&lt;="&amp;L$3)-$F3033)))</f>
        <v/>
      </c>
      <c r="M3033" s="54">
        <f>IF(OR($B3033="",M$3&lt;$D3033+Настройки!$B$7),0,MAX(0,$E3033-MAX(0,SUMIFS(Тех_Движение!$G$2:$G$5111,Тех_Движение!$D$2:$D$5111,$C3033,Тех_Движение!$B$2:$B$5111,"&lt;="&amp;M$3)-$F3033)))</f>
        <v/>
      </c>
      <c r="N3033" s="54">
        <f>IF(OR($B3033="",N$3&lt;$D3033+Настройки!$B$7),0,MAX(0,$E3033-MAX(0,SUMIFS(Тех_Движение!$G$2:$G$5111,Тех_Движение!$D$2:$D$5111,$C3033,Тех_Движение!$B$2:$B$5111,"&lt;="&amp;N$3)-$F3033)))</f>
        <v/>
      </c>
      <c r="O3033" s="54">
        <f>IF(OR($B3033="",O$3&lt;$D3033+Настройки!$B$7),0,MAX(0,$E3033-MAX(0,SUMIFS(Тех_Движение!$G$2:$G$5111,Тех_Движение!$D$2:$D$5111,$C3033,Тех_Движение!$B$2:$B$5111,"&lt;="&amp;O$3)-$F3033)))</f>
        <v/>
      </c>
      <c r="P3033" s="54">
        <f>IF(OR($B3033="",P$3&lt;$D3033+Настройки!$B$7),0,MAX(0,$E3033-MAX(0,SUMIFS(Тех_Движение!$G$2:$G$5111,Тех_Движение!$D$2:$D$5111,$C3033,Тех_Движение!$B$2:$B$5111,"&lt;="&amp;P$3)-$F3033)))</f>
        <v/>
      </c>
      <c r="Q3033" s="54">
        <f>IF(OR($B3033="",Q$3&lt;$D3033+Настройки!$B$7),0,MAX(0,$E3033-MAX(0,SUMIFS(Тех_Движение!$G$2:$G$5111,Тех_Движение!$D$2:$D$5111,$C3033,Тех_Движение!$B$2:$B$5111,"&lt;="&amp;Q$3)-$F3033)))</f>
        <v/>
      </c>
      <c r="R3033" s="54">
        <f>IF($B3033="","",SUM($K3033:$Q3033))</f>
        <v/>
      </c>
      <c r="S3033" s="56">
        <f>IF($B3033="","",VLOOKUP($C3033,Настройки!$A$11:$L$17,9,FALSE))</f>
        <v/>
      </c>
      <c r="T3033" s="56">
        <f>IF($B3033="","",$R3033*$S3033)</f>
        <v/>
      </c>
    </row>
    <row r="3034">
      <c r="A3034" s="20">
        <f>Тех_Движение!$A$3031</f>
        <v/>
      </c>
      <c r="B3034" s="20">
        <f>IF(Тех_Движение!$F$3031&gt;0,Тех_Движение!$I$3031,"")</f>
        <v/>
      </c>
      <c r="C3034" s="20">
        <f>IF($B3034="","",Тех_Движение!$D$3031)</f>
        <v/>
      </c>
      <c r="D3034" s="42">
        <f>IF($B3034="","",Тех_Движение!$B$3031)</f>
        <v/>
      </c>
      <c r="E3034" s="54">
        <f>IF($B3034="","",Тех_Движение!$F$3031)</f>
        <v/>
      </c>
      <c r="F3034" s="54">
        <f>IF($B3034="","",SUMIFS($E$5:$E3033,$C$5:$C3033,$C3034))</f>
        <v/>
      </c>
      <c r="G3034" s="54">
        <f>IF($B3034="","",MAX(0,$E3034-MAX(0,SUMIFS(Тех_Движение!$G$2:$G$5111,Тех_Движение!$D$2:$D$5111,$C3034,Тех_Движение!$B$2:$B$5111,"&lt;="&amp;Настройки!$B$5-1)-$F3034)))</f>
        <v/>
      </c>
      <c r="H3034" s="54">
        <f>IF($B3034="","",IF(AND($D3034&gt;=Настройки!$B$5,$D3034&lt;=Настройки!$B$6),$E3034,0))</f>
        <v/>
      </c>
      <c r="I3034" s="54">
        <f>IF($B3034="","",$G3034+$H3034-$J3034)</f>
        <v/>
      </c>
      <c r="J3034" s="54">
        <f>IF($B3034="","",MAX(0,$E3034-MAX(0,SUMIFS(Тех_Движение!$G$2:$G$5111,Тех_Движение!$D$2:$D$5111,$C3034,Тех_Движение!$B$2:$B$5111,"&lt;="&amp;Настройки!$B$6)-$F3034)))</f>
        <v/>
      </c>
      <c r="K3034" s="54">
        <f>IF(OR($B3034="",K$3&lt;$D3034+Настройки!$B$7),0,MAX(0,$E3034-MAX(0,SUMIFS(Тех_Движение!$G$2:$G$5111,Тех_Движение!$D$2:$D$5111,$C3034,Тех_Движение!$B$2:$B$5111,"&lt;="&amp;K$3)-$F3034)))</f>
        <v/>
      </c>
      <c r="L3034" s="54">
        <f>IF(OR($B3034="",L$3&lt;$D3034+Настройки!$B$7),0,MAX(0,$E3034-MAX(0,SUMIFS(Тех_Движение!$G$2:$G$5111,Тех_Движение!$D$2:$D$5111,$C3034,Тех_Движение!$B$2:$B$5111,"&lt;="&amp;L$3)-$F3034)))</f>
        <v/>
      </c>
      <c r="M3034" s="54">
        <f>IF(OR($B3034="",M$3&lt;$D3034+Настройки!$B$7),0,MAX(0,$E3034-MAX(0,SUMIFS(Тех_Движение!$G$2:$G$5111,Тех_Движение!$D$2:$D$5111,$C3034,Тех_Движение!$B$2:$B$5111,"&lt;="&amp;M$3)-$F3034)))</f>
        <v/>
      </c>
      <c r="N3034" s="54">
        <f>IF(OR($B3034="",N$3&lt;$D3034+Настройки!$B$7),0,MAX(0,$E3034-MAX(0,SUMIFS(Тех_Движение!$G$2:$G$5111,Тех_Движение!$D$2:$D$5111,$C3034,Тех_Движение!$B$2:$B$5111,"&lt;="&amp;N$3)-$F3034)))</f>
        <v/>
      </c>
      <c r="O3034" s="54">
        <f>IF(OR($B3034="",O$3&lt;$D3034+Настройки!$B$7),0,MAX(0,$E3034-MAX(0,SUMIFS(Тех_Движение!$G$2:$G$5111,Тех_Движение!$D$2:$D$5111,$C3034,Тех_Движение!$B$2:$B$5111,"&lt;="&amp;O$3)-$F3034)))</f>
        <v/>
      </c>
      <c r="P3034" s="54">
        <f>IF(OR($B3034="",P$3&lt;$D3034+Настройки!$B$7),0,MAX(0,$E3034-MAX(0,SUMIFS(Тех_Движение!$G$2:$G$5111,Тех_Движение!$D$2:$D$5111,$C3034,Тех_Движение!$B$2:$B$5111,"&lt;="&amp;P$3)-$F3034)))</f>
        <v/>
      </c>
      <c r="Q3034" s="54">
        <f>IF(OR($B3034="",Q$3&lt;$D3034+Настройки!$B$7),0,MAX(0,$E3034-MAX(0,SUMIFS(Тех_Движение!$G$2:$G$5111,Тех_Движение!$D$2:$D$5111,$C3034,Тех_Движение!$B$2:$B$5111,"&lt;="&amp;Q$3)-$F3034)))</f>
        <v/>
      </c>
      <c r="R3034" s="54">
        <f>IF($B3034="","",SUM($K3034:$Q3034))</f>
        <v/>
      </c>
      <c r="S3034" s="56">
        <f>IF($B3034="","",VLOOKUP($C3034,Настройки!$A$11:$L$17,9,FALSE))</f>
        <v/>
      </c>
      <c r="T3034" s="56">
        <f>IF($B3034="","",$R3034*$S3034)</f>
        <v/>
      </c>
    </row>
    <row r="3035">
      <c r="A3035" s="20">
        <f>Тех_Движение!$A$3032</f>
        <v/>
      </c>
      <c r="B3035" s="20">
        <f>IF(Тех_Движение!$F$3032&gt;0,Тех_Движение!$I$3032,"")</f>
        <v/>
      </c>
      <c r="C3035" s="20">
        <f>IF($B3035="","",Тех_Движение!$D$3032)</f>
        <v/>
      </c>
      <c r="D3035" s="42">
        <f>IF($B3035="","",Тех_Движение!$B$3032)</f>
        <v/>
      </c>
      <c r="E3035" s="54">
        <f>IF($B3035="","",Тех_Движение!$F$3032)</f>
        <v/>
      </c>
      <c r="F3035" s="54">
        <f>IF($B3035="","",SUMIFS($E$5:$E3034,$C$5:$C3034,$C3035))</f>
        <v/>
      </c>
      <c r="G3035" s="54">
        <f>IF($B3035="","",MAX(0,$E3035-MAX(0,SUMIFS(Тех_Движение!$G$2:$G$5111,Тех_Движение!$D$2:$D$5111,$C3035,Тех_Движение!$B$2:$B$5111,"&lt;="&amp;Настройки!$B$5-1)-$F3035)))</f>
        <v/>
      </c>
      <c r="H3035" s="54">
        <f>IF($B3035="","",IF(AND($D3035&gt;=Настройки!$B$5,$D3035&lt;=Настройки!$B$6),$E3035,0))</f>
        <v/>
      </c>
      <c r="I3035" s="54">
        <f>IF($B3035="","",$G3035+$H3035-$J3035)</f>
        <v/>
      </c>
      <c r="J3035" s="54">
        <f>IF($B3035="","",MAX(0,$E3035-MAX(0,SUMIFS(Тех_Движение!$G$2:$G$5111,Тех_Движение!$D$2:$D$5111,$C3035,Тех_Движение!$B$2:$B$5111,"&lt;="&amp;Настройки!$B$6)-$F3035)))</f>
        <v/>
      </c>
      <c r="K3035" s="54">
        <f>IF(OR($B3035="",K$3&lt;$D3035+Настройки!$B$7),0,MAX(0,$E3035-MAX(0,SUMIFS(Тех_Движение!$G$2:$G$5111,Тех_Движение!$D$2:$D$5111,$C3035,Тех_Движение!$B$2:$B$5111,"&lt;="&amp;K$3)-$F3035)))</f>
        <v/>
      </c>
      <c r="L3035" s="54">
        <f>IF(OR($B3035="",L$3&lt;$D3035+Настройки!$B$7),0,MAX(0,$E3035-MAX(0,SUMIFS(Тех_Движение!$G$2:$G$5111,Тех_Движение!$D$2:$D$5111,$C3035,Тех_Движение!$B$2:$B$5111,"&lt;="&amp;L$3)-$F3035)))</f>
        <v/>
      </c>
      <c r="M3035" s="54">
        <f>IF(OR($B3035="",M$3&lt;$D3035+Настройки!$B$7),0,MAX(0,$E3035-MAX(0,SUMIFS(Тех_Движение!$G$2:$G$5111,Тех_Движение!$D$2:$D$5111,$C3035,Тех_Движение!$B$2:$B$5111,"&lt;="&amp;M$3)-$F3035)))</f>
        <v/>
      </c>
      <c r="N3035" s="54">
        <f>IF(OR($B3035="",N$3&lt;$D3035+Настройки!$B$7),0,MAX(0,$E3035-MAX(0,SUMIFS(Тех_Движение!$G$2:$G$5111,Тех_Движение!$D$2:$D$5111,$C3035,Тех_Движение!$B$2:$B$5111,"&lt;="&amp;N$3)-$F3035)))</f>
        <v/>
      </c>
      <c r="O3035" s="54">
        <f>IF(OR($B3035="",O$3&lt;$D3035+Настройки!$B$7),0,MAX(0,$E3035-MAX(0,SUMIFS(Тех_Движение!$G$2:$G$5111,Тех_Движение!$D$2:$D$5111,$C3035,Тех_Движение!$B$2:$B$5111,"&lt;="&amp;O$3)-$F3035)))</f>
        <v/>
      </c>
      <c r="P3035" s="54">
        <f>IF(OR($B3035="",P$3&lt;$D3035+Настройки!$B$7),0,MAX(0,$E3035-MAX(0,SUMIFS(Тех_Движение!$G$2:$G$5111,Тех_Движение!$D$2:$D$5111,$C3035,Тех_Движение!$B$2:$B$5111,"&lt;="&amp;P$3)-$F3035)))</f>
        <v/>
      </c>
      <c r="Q3035" s="54">
        <f>IF(OR($B3035="",Q$3&lt;$D3035+Настройки!$B$7),0,MAX(0,$E3035-MAX(0,SUMIFS(Тех_Движение!$G$2:$G$5111,Тех_Движение!$D$2:$D$5111,$C3035,Тех_Движение!$B$2:$B$5111,"&lt;="&amp;Q$3)-$F3035)))</f>
        <v/>
      </c>
      <c r="R3035" s="54">
        <f>IF($B3035="","",SUM($K3035:$Q3035))</f>
        <v/>
      </c>
      <c r="S3035" s="56">
        <f>IF($B3035="","",VLOOKUP($C3035,Настройки!$A$11:$L$17,9,FALSE))</f>
        <v/>
      </c>
      <c r="T3035" s="56">
        <f>IF($B3035="","",$R3035*$S3035)</f>
        <v/>
      </c>
    </row>
    <row r="3036">
      <c r="A3036" s="20">
        <f>Тех_Движение!$A$3033</f>
        <v/>
      </c>
      <c r="B3036" s="20">
        <f>IF(Тех_Движение!$F$3033&gt;0,Тех_Движение!$I$3033,"")</f>
        <v/>
      </c>
      <c r="C3036" s="20">
        <f>IF($B3036="","",Тех_Движение!$D$3033)</f>
        <v/>
      </c>
      <c r="D3036" s="42">
        <f>IF($B3036="","",Тех_Движение!$B$3033)</f>
        <v/>
      </c>
      <c r="E3036" s="54">
        <f>IF($B3036="","",Тех_Движение!$F$3033)</f>
        <v/>
      </c>
      <c r="F3036" s="54">
        <f>IF($B3036="","",SUMIFS($E$5:$E3035,$C$5:$C3035,$C3036))</f>
        <v/>
      </c>
      <c r="G3036" s="54">
        <f>IF($B3036="","",MAX(0,$E3036-MAX(0,SUMIFS(Тех_Движение!$G$2:$G$5111,Тех_Движение!$D$2:$D$5111,$C3036,Тех_Движение!$B$2:$B$5111,"&lt;="&amp;Настройки!$B$5-1)-$F3036)))</f>
        <v/>
      </c>
      <c r="H3036" s="54">
        <f>IF($B3036="","",IF(AND($D3036&gt;=Настройки!$B$5,$D3036&lt;=Настройки!$B$6),$E3036,0))</f>
        <v/>
      </c>
      <c r="I3036" s="54">
        <f>IF($B3036="","",$G3036+$H3036-$J3036)</f>
        <v/>
      </c>
      <c r="J3036" s="54">
        <f>IF($B3036="","",MAX(0,$E3036-MAX(0,SUMIFS(Тех_Движение!$G$2:$G$5111,Тех_Движение!$D$2:$D$5111,$C3036,Тех_Движение!$B$2:$B$5111,"&lt;="&amp;Настройки!$B$6)-$F3036)))</f>
        <v/>
      </c>
      <c r="K3036" s="54">
        <f>IF(OR($B3036="",K$3&lt;$D3036+Настройки!$B$7),0,MAX(0,$E3036-MAX(0,SUMIFS(Тех_Движение!$G$2:$G$5111,Тех_Движение!$D$2:$D$5111,$C3036,Тех_Движение!$B$2:$B$5111,"&lt;="&amp;K$3)-$F3036)))</f>
        <v/>
      </c>
      <c r="L3036" s="54">
        <f>IF(OR($B3036="",L$3&lt;$D3036+Настройки!$B$7),0,MAX(0,$E3036-MAX(0,SUMIFS(Тех_Движение!$G$2:$G$5111,Тех_Движение!$D$2:$D$5111,$C3036,Тех_Движение!$B$2:$B$5111,"&lt;="&amp;L$3)-$F3036)))</f>
        <v/>
      </c>
      <c r="M3036" s="54">
        <f>IF(OR($B3036="",M$3&lt;$D3036+Настройки!$B$7),0,MAX(0,$E3036-MAX(0,SUMIFS(Тех_Движение!$G$2:$G$5111,Тех_Движение!$D$2:$D$5111,$C3036,Тех_Движение!$B$2:$B$5111,"&lt;="&amp;M$3)-$F3036)))</f>
        <v/>
      </c>
      <c r="N3036" s="54">
        <f>IF(OR($B3036="",N$3&lt;$D3036+Настройки!$B$7),0,MAX(0,$E3036-MAX(0,SUMIFS(Тех_Движение!$G$2:$G$5111,Тех_Движение!$D$2:$D$5111,$C3036,Тех_Движение!$B$2:$B$5111,"&lt;="&amp;N$3)-$F3036)))</f>
        <v/>
      </c>
      <c r="O3036" s="54">
        <f>IF(OR($B3036="",O$3&lt;$D3036+Настройки!$B$7),0,MAX(0,$E3036-MAX(0,SUMIFS(Тех_Движение!$G$2:$G$5111,Тех_Движение!$D$2:$D$5111,$C3036,Тех_Движение!$B$2:$B$5111,"&lt;="&amp;O$3)-$F3036)))</f>
        <v/>
      </c>
      <c r="P3036" s="54">
        <f>IF(OR($B3036="",P$3&lt;$D3036+Настройки!$B$7),0,MAX(0,$E3036-MAX(0,SUMIFS(Тех_Движение!$G$2:$G$5111,Тех_Движение!$D$2:$D$5111,$C3036,Тех_Движение!$B$2:$B$5111,"&lt;="&amp;P$3)-$F3036)))</f>
        <v/>
      </c>
      <c r="Q3036" s="54">
        <f>IF(OR($B3036="",Q$3&lt;$D3036+Настройки!$B$7),0,MAX(0,$E3036-MAX(0,SUMIFS(Тех_Движение!$G$2:$G$5111,Тех_Движение!$D$2:$D$5111,$C3036,Тех_Движение!$B$2:$B$5111,"&lt;="&amp;Q$3)-$F3036)))</f>
        <v/>
      </c>
      <c r="R3036" s="54">
        <f>IF($B3036="","",SUM($K3036:$Q3036))</f>
        <v/>
      </c>
      <c r="S3036" s="56">
        <f>IF($B3036="","",VLOOKUP($C3036,Настройки!$A$11:$L$17,9,FALSE))</f>
        <v/>
      </c>
      <c r="T3036" s="56">
        <f>IF($B3036="","",$R3036*$S3036)</f>
        <v/>
      </c>
    </row>
    <row r="3037">
      <c r="A3037" s="20">
        <f>Тех_Движение!$A$3034</f>
        <v/>
      </c>
      <c r="B3037" s="20">
        <f>IF(Тех_Движение!$F$3034&gt;0,Тех_Движение!$I$3034,"")</f>
        <v/>
      </c>
      <c r="C3037" s="20">
        <f>IF($B3037="","",Тех_Движение!$D$3034)</f>
        <v/>
      </c>
      <c r="D3037" s="42">
        <f>IF($B3037="","",Тех_Движение!$B$3034)</f>
        <v/>
      </c>
      <c r="E3037" s="54">
        <f>IF($B3037="","",Тех_Движение!$F$3034)</f>
        <v/>
      </c>
      <c r="F3037" s="54">
        <f>IF($B3037="","",SUMIFS($E$5:$E3036,$C$5:$C3036,$C3037))</f>
        <v/>
      </c>
      <c r="G3037" s="54">
        <f>IF($B3037="","",MAX(0,$E3037-MAX(0,SUMIFS(Тех_Движение!$G$2:$G$5111,Тех_Движение!$D$2:$D$5111,$C3037,Тех_Движение!$B$2:$B$5111,"&lt;="&amp;Настройки!$B$5-1)-$F3037)))</f>
        <v/>
      </c>
      <c r="H3037" s="54">
        <f>IF($B3037="","",IF(AND($D3037&gt;=Настройки!$B$5,$D3037&lt;=Настройки!$B$6),$E3037,0))</f>
        <v/>
      </c>
      <c r="I3037" s="54">
        <f>IF($B3037="","",$G3037+$H3037-$J3037)</f>
        <v/>
      </c>
      <c r="J3037" s="54">
        <f>IF($B3037="","",MAX(0,$E3037-MAX(0,SUMIFS(Тех_Движение!$G$2:$G$5111,Тех_Движение!$D$2:$D$5111,$C3037,Тех_Движение!$B$2:$B$5111,"&lt;="&amp;Настройки!$B$6)-$F3037)))</f>
        <v/>
      </c>
      <c r="K3037" s="54">
        <f>IF(OR($B3037="",K$3&lt;$D3037+Настройки!$B$7),0,MAX(0,$E3037-MAX(0,SUMIFS(Тех_Движение!$G$2:$G$5111,Тех_Движение!$D$2:$D$5111,$C3037,Тех_Движение!$B$2:$B$5111,"&lt;="&amp;K$3)-$F3037)))</f>
        <v/>
      </c>
      <c r="L3037" s="54">
        <f>IF(OR($B3037="",L$3&lt;$D3037+Настройки!$B$7),0,MAX(0,$E3037-MAX(0,SUMIFS(Тех_Движение!$G$2:$G$5111,Тех_Движение!$D$2:$D$5111,$C3037,Тех_Движение!$B$2:$B$5111,"&lt;="&amp;L$3)-$F3037)))</f>
        <v/>
      </c>
      <c r="M3037" s="54">
        <f>IF(OR($B3037="",M$3&lt;$D3037+Настройки!$B$7),0,MAX(0,$E3037-MAX(0,SUMIFS(Тех_Движение!$G$2:$G$5111,Тех_Движение!$D$2:$D$5111,$C3037,Тех_Движение!$B$2:$B$5111,"&lt;="&amp;M$3)-$F3037)))</f>
        <v/>
      </c>
      <c r="N3037" s="54">
        <f>IF(OR($B3037="",N$3&lt;$D3037+Настройки!$B$7),0,MAX(0,$E3037-MAX(0,SUMIFS(Тех_Движение!$G$2:$G$5111,Тех_Движение!$D$2:$D$5111,$C3037,Тех_Движение!$B$2:$B$5111,"&lt;="&amp;N$3)-$F3037)))</f>
        <v/>
      </c>
      <c r="O3037" s="54">
        <f>IF(OR($B3037="",O$3&lt;$D3037+Настройки!$B$7),0,MAX(0,$E3037-MAX(0,SUMIFS(Тех_Движение!$G$2:$G$5111,Тех_Движение!$D$2:$D$5111,$C3037,Тех_Движение!$B$2:$B$5111,"&lt;="&amp;O$3)-$F3037)))</f>
        <v/>
      </c>
      <c r="P3037" s="54">
        <f>IF(OR($B3037="",P$3&lt;$D3037+Настройки!$B$7),0,MAX(0,$E3037-MAX(0,SUMIFS(Тех_Движение!$G$2:$G$5111,Тех_Движение!$D$2:$D$5111,$C3037,Тех_Движение!$B$2:$B$5111,"&lt;="&amp;P$3)-$F3037)))</f>
        <v/>
      </c>
      <c r="Q3037" s="54">
        <f>IF(OR($B3037="",Q$3&lt;$D3037+Настройки!$B$7),0,MAX(0,$E3037-MAX(0,SUMIFS(Тех_Движение!$G$2:$G$5111,Тех_Движение!$D$2:$D$5111,$C3037,Тех_Движение!$B$2:$B$5111,"&lt;="&amp;Q$3)-$F3037)))</f>
        <v/>
      </c>
      <c r="R3037" s="54">
        <f>IF($B3037="","",SUM($K3037:$Q3037))</f>
        <v/>
      </c>
      <c r="S3037" s="56">
        <f>IF($B3037="","",VLOOKUP($C3037,Настройки!$A$11:$L$17,9,FALSE))</f>
        <v/>
      </c>
      <c r="T3037" s="56">
        <f>IF($B3037="","",$R3037*$S3037)</f>
        <v/>
      </c>
    </row>
    <row r="3038">
      <c r="A3038" s="20">
        <f>Тех_Движение!$A$3035</f>
        <v/>
      </c>
      <c r="B3038" s="20">
        <f>IF(Тех_Движение!$F$3035&gt;0,Тех_Движение!$I$3035,"")</f>
        <v/>
      </c>
      <c r="C3038" s="20">
        <f>IF($B3038="","",Тех_Движение!$D$3035)</f>
        <v/>
      </c>
      <c r="D3038" s="42">
        <f>IF($B3038="","",Тех_Движение!$B$3035)</f>
        <v/>
      </c>
      <c r="E3038" s="54">
        <f>IF($B3038="","",Тех_Движение!$F$3035)</f>
        <v/>
      </c>
      <c r="F3038" s="54">
        <f>IF($B3038="","",SUMIFS($E$5:$E3037,$C$5:$C3037,$C3038))</f>
        <v/>
      </c>
      <c r="G3038" s="54">
        <f>IF($B3038="","",MAX(0,$E3038-MAX(0,SUMIFS(Тех_Движение!$G$2:$G$5111,Тех_Движение!$D$2:$D$5111,$C3038,Тех_Движение!$B$2:$B$5111,"&lt;="&amp;Настройки!$B$5-1)-$F3038)))</f>
        <v/>
      </c>
      <c r="H3038" s="54">
        <f>IF($B3038="","",IF(AND($D3038&gt;=Настройки!$B$5,$D3038&lt;=Настройки!$B$6),$E3038,0))</f>
        <v/>
      </c>
      <c r="I3038" s="54">
        <f>IF($B3038="","",$G3038+$H3038-$J3038)</f>
        <v/>
      </c>
      <c r="J3038" s="54">
        <f>IF($B3038="","",MAX(0,$E3038-MAX(0,SUMIFS(Тех_Движение!$G$2:$G$5111,Тех_Движение!$D$2:$D$5111,$C3038,Тех_Движение!$B$2:$B$5111,"&lt;="&amp;Настройки!$B$6)-$F3038)))</f>
        <v/>
      </c>
      <c r="K3038" s="54">
        <f>IF(OR($B3038="",K$3&lt;$D3038+Настройки!$B$7),0,MAX(0,$E3038-MAX(0,SUMIFS(Тех_Движение!$G$2:$G$5111,Тех_Движение!$D$2:$D$5111,$C3038,Тех_Движение!$B$2:$B$5111,"&lt;="&amp;K$3)-$F3038)))</f>
        <v/>
      </c>
      <c r="L3038" s="54">
        <f>IF(OR($B3038="",L$3&lt;$D3038+Настройки!$B$7),0,MAX(0,$E3038-MAX(0,SUMIFS(Тех_Движение!$G$2:$G$5111,Тех_Движение!$D$2:$D$5111,$C3038,Тех_Движение!$B$2:$B$5111,"&lt;="&amp;L$3)-$F3038)))</f>
        <v/>
      </c>
      <c r="M3038" s="54">
        <f>IF(OR($B3038="",M$3&lt;$D3038+Настройки!$B$7),0,MAX(0,$E3038-MAX(0,SUMIFS(Тех_Движение!$G$2:$G$5111,Тех_Движение!$D$2:$D$5111,$C3038,Тех_Движение!$B$2:$B$5111,"&lt;="&amp;M$3)-$F3038)))</f>
        <v/>
      </c>
      <c r="N3038" s="54">
        <f>IF(OR($B3038="",N$3&lt;$D3038+Настройки!$B$7),0,MAX(0,$E3038-MAX(0,SUMIFS(Тех_Движение!$G$2:$G$5111,Тех_Движение!$D$2:$D$5111,$C3038,Тех_Движение!$B$2:$B$5111,"&lt;="&amp;N$3)-$F3038)))</f>
        <v/>
      </c>
      <c r="O3038" s="54">
        <f>IF(OR($B3038="",O$3&lt;$D3038+Настройки!$B$7),0,MAX(0,$E3038-MAX(0,SUMIFS(Тех_Движение!$G$2:$G$5111,Тех_Движение!$D$2:$D$5111,$C3038,Тех_Движение!$B$2:$B$5111,"&lt;="&amp;O$3)-$F3038)))</f>
        <v/>
      </c>
      <c r="P3038" s="54">
        <f>IF(OR($B3038="",P$3&lt;$D3038+Настройки!$B$7),0,MAX(0,$E3038-MAX(0,SUMIFS(Тех_Движение!$G$2:$G$5111,Тех_Движение!$D$2:$D$5111,$C3038,Тех_Движение!$B$2:$B$5111,"&lt;="&amp;P$3)-$F3038)))</f>
        <v/>
      </c>
      <c r="Q3038" s="54">
        <f>IF(OR($B3038="",Q$3&lt;$D3038+Настройки!$B$7),0,MAX(0,$E3038-MAX(0,SUMIFS(Тех_Движение!$G$2:$G$5111,Тех_Движение!$D$2:$D$5111,$C3038,Тех_Движение!$B$2:$B$5111,"&lt;="&amp;Q$3)-$F3038)))</f>
        <v/>
      </c>
      <c r="R3038" s="54">
        <f>IF($B3038="","",SUM($K3038:$Q3038))</f>
        <v/>
      </c>
      <c r="S3038" s="56">
        <f>IF($B3038="","",VLOOKUP($C3038,Настройки!$A$11:$L$17,9,FALSE))</f>
        <v/>
      </c>
      <c r="T3038" s="56">
        <f>IF($B3038="","",$R3038*$S3038)</f>
        <v/>
      </c>
    </row>
    <row r="3039">
      <c r="A3039" s="20">
        <f>Тех_Движение!$A$3036</f>
        <v/>
      </c>
      <c r="B3039" s="20">
        <f>IF(Тех_Движение!$F$3036&gt;0,Тех_Движение!$I$3036,"")</f>
        <v/>
      </c>
      <c r="C3039" s="20">
        <f>IF($B3039="","",Тех_Движение!$D$3036)</f>
        <v/>
      </c>
      <c r="D3039" s="42">
        <f>IF($B3039="","",Тех_Движение!$B$3036)</f>
        <v/>
      </c>
      <c r="E3039" s="54">
        <f>IF($B3039="","",Тех_Движение!$F$3036)</f>
        <v/>
      </c>
      <c r="F3039" s="54">
        <f>IF($B3039="","",SUMIFS($E$5:$E3038,$C$5:$C3038,$C3039))</f>
        <v/>
      </c>
      <c r="G3039" s="54">
        <f>IF($B3039="","",MAX(0,$E3039-MAX(0,SUMIFS(Тех_Движение!$G$2:$G$5111,Тех_Движение!$D$2:$D$5111,$C3039,Тех_Движение!$B$2:$B$5111,"&lt;="&amp;Настройки!$B$5-1)-$F3039)))</f>
        <v/>
      </c>
      <c r="H3039" s="54">
        <f>IF($B3039="","",IF(AND($D3039&gt;=Настройки!$B$5,$D3039&lt;=Настройки!$B$6),$E3039,0))</f>
        <v/>
      </c>
      <c r="I3039" s="54">
        <f>IF($B3039="","",$G3039+$H3039-$J3039)</f>
        <v/>
      </c>
      <c r="J3039" s="54">
        <f>IF($B3039="","",MAX(0,$E3039-MAX(0,SUMIFS(Тех_Движение!$G$2:$G$5111,Тех_Движение!$D$2:$D$5111,$C3039,Тех_Движение!$B$2:$B$5111,"&lt;="&amp;Настройки!$B$6)-$F3039)))</f>
        <v/>
      </c>
      <c r="K3039" s="54">
        <f>IF(OR($B3039="",K$3&lt;$D3039+Настройки!$B$7),0,MAX(0,$E3039-MAX(0,SUMIFS(Тех_Движение!$G$2:$G$5111,Тех_Движение!$D$2:$D$5111,$C3039,Тех_Движение!$B$2:$B$5111,"&lt;="&amp;K$3)-$F3039)))</f>
        <v/>
      </c>
      <c r="L3039" s="54">
        <f>IF(OR($B3039="",L$3&lt;$D3039+Настройки!$B$7),0,MAX(0,$E3039-MAX(0,SUMIFS(Тех_Движение!$G$2:$G$5111,Тех_Движение!$D$2:$D$5111,$C3039,Тех_Движение!$B$2:$B$5111,"&lt;="&amp;L$3)-$F3039)))</f>
        <v/>
      </c>
      <c r="M3039" s="54">
        <f>IF(OR($B3039="",M$3&lt;$D3039+Настройки!$B$7),0,MAX(0,$E3039-MAX(0,SUMIFS(Тех_Движение!$G$2:$G$5111,Тех_Движение!$D$2:$D$5111,$C3039,Тех_Движение!$B$2:$B$5111,"&lt;="&amp;M$3)-$F3039)))</f>
        <v/>
      </c>
      <c r="N3039" s="54">
        <f>IF(OR($B3039="",N$3&lt;$D3039+Настройки!$B$7),0,MAX(0,$E3039-MAX(0,SUMIFS(Тех_Движение!$G$2:$G$5111,Тех_Движение!$D$2:$D$5111,$C3039,Тех_Движение!$B$2:$B$5111,"&lt;="&amp;N$3)-$F3039)))</f>
        <v/>
      </c>
      <c r="O3039" s="54">
        <f>IF(OR($B3039="",O$3&lt;$D3039+Настройки!$B$7),0,MAX(0,$E3039-MAX(0,SUMIFS(Тех_Движение!$G$2:$G$5111,Тех_Движение!$D$2:$D$5111,$C3039,Тех_Движение!$B$2:$B$5111,"&lt;="&amp;O$3)-$F3039)))</f>
        <v/>
      </c>
      <c r="P3039" s="54">
        <f>IF(OR($B3039="",P$3&lt;$D3039+Настройки!$B$7),0,MAX(0,$E3039-MAX(0,SUMIFS(Тех_Движение!$G$2:$G$5111,Тех_Движение!$D$2:$D$5111,$C3039,Тех_Движение!$B$2:$B$5111,"&lt;="&amp;P$3)-$F3039)))</f>
        <v/>
      </c>
      <c r="Q3039" s="54">
        <f>IF(OR($B3039="",Q$3&lt;$D3039+Настройки!$B$7),0,MAX(0,$E3039-MAX(0,SUMIFS(Тех_Движение!$G$2:$G$5111,Тех_Движение!$D$2:$D$5111,$C3039,Тех_Движение!$B$2:$B$5111,"&lt;="&amp;Q$3)-$F3039)))</f>
        <v/>
      </c>
      <c r="R3039" s="54">
        <f>IF($B3039="","",SUM($K3039:$Q3039))</f>
        <v/>
      </c>
      <c r="S3039" s="56">
        <f>IF($B3039="","",VLOOKUP($C3039,Настройки!$A$11:$L$17,9,FALSE))</f>
        <v/>
      </c>
      <c r="T3039" s="56">
        <f>IF($B3039="","",$R3039*$S3039)</f>
        <v/>
      </c>
    </row>
    <row r="3040">
      <c r="A3040" s="20">
        <f>Тех_Движение!$A$3037</f>
        <v/>
      </c>
      <c r="B3040" s="20">
        <f>IF(Тех_Движение!$F$3037&gt;0,Тех_Движение!$I$3037,"")</f>
        <v/>
      </c>
      <c r="C3040" s="20">
        <f>IF($B3040="","",Тех_Движение!$D$3037)</f>
        <v/>
      </c>
      <c r="D3040" s="42">
        <f>IF($B3040="","",Тех_Движение!$B$3037)</f>
        <v/>
      </c>
      <c r="E3040" s="54">
        <f>IF($B3040="","",Тех_Движение!$F$3037)</f>
        <v/>
      </c>
      <c r="F3040" s="54">
        <f>IF($B3040="","",SUMIFS($E$5:$E3039,$C$5:$C3039,$C3040))</f>
        <v/>
      </c>
      <c r="G3040" s="54">
        <f>IF($B3040="","",MAX(0,$E3040-MAX(0,SUMIFS(Тех_Движение!$G$2:$G$5111,Тех_Движение!$D$2:$D$5111,$C3040,Тех_Движение!$B$2:$B$5111,"&lt;="&amp;Настройки!$B$5-1)-$F3040)))</f>
        <v/>
      </c>
      <c r="H3040" s="54">
        <f>IF($B3040="","",IF(AND($D3040&gt;=Настройки!$B$5,$D3040&lt;=Настройки!$B$6),$E3040,0))</f>
        <v/>
      </c>
      <c r="I3040" s="54">
        <f>IF($B3040="","",$G3040+$H3040-$J3040)</f>
        <v/>
      </c>
      <c r="J3040" s="54">
        <f>IF($B3040="","",MAX(0,$E3040-MAX(0,SUMIFS(Тех_Движение!$G$2:$G$5111,Тех_Движение!$D$2:$D$5111,$C3040,Тех_Движение!$B$2:$B$5111,"&lt;="&amp;Настройки!$B$6)-$F3040)))</f>
        <v/>
      </c>
      <c r="K3040" s="54">
        <f>IF(OR($B3040="",K$3&lt;$D3040+Настройки!$B$7),0,MAX(0,$E3040-MAX(0,SUMIFS(Тех_Движение!$G$2:$G$5111,Тех_Движение!$D$2:$D$5111,$C3040,Тех_Движение!$B$2:$B$5111,"&lt;="&amp;K$3)-$F3040)))</f>
        <v/>
      </c>
      <c r="L3040" s="54">
        <f>IF(OR($B3040="",L$3&lt;$D3040+Настройки!$B$7),0,MAX(0,$E3040-MAX(0,SUMIFS(Тех_Движение!$G$2:$G$5111,Тех_Движение!$D$2:$D$5111,$C3040,Тех_Движение!$B$2:$B$5111,"&lt;="&amp;L$3)-$F3040)))</f>
        <v/>
      </c>
      <c r="M3040" s="54">
        <f>IF(OR($B3040="",M$3&lt;$D3040+Настройки!$B$7),0,MAX(0,$E3040-MAX(0,SUMIFS(Тех_Движение!$G$2:$G$5111,Тех_Движение!$D$2:$D$5111,$C3040,Тех_Движение!$B$2:$B$5111,"&lt;="&amp;M$3)-$F3040)))</f>
        <v/>
      </c>
      <c r="N3040" s="54">
        <f>IF(OR($B3040="",N$3&lt;$D3040+Настройки!$B$7),0,MAX(0,$E3040-MAX(0,SUMIFS(Тех_Движение!$G$2:$G$5111,Тех_Движение!$D$2:$D$5111,$C3040,Тех_Движение!$B$2:$B$5111,"&lt;="&amp;N$3)-$F3040)))</f>
        <v/>
      </c>
      <c r="O3040" s="54">
        <f>IF(OR($B3040="",O$3&lt;$D3040+Настройки!$B$7),0,MAX(0,$E3040-MAX(0,SUMIFS(Тех_Движение!$G$2:$G$5111,Тех_Движение!$D$2:$D$5111,$C3040,Тех_Движение!$B$2:$B$5111,"&lt;="&amp;O$3)-$F3040)))</f>
        <v/>
      </c>
      <c r="P3040" s="54">
        <f>IF(OR($B3040="",P$3&lt;$D3040+Настройки!$B$7),0,MAX(0,$E3040-MAX(0,SUMIFS(Тех_Движение!$G$2:$G$5111,Тех_Движение!$D$2:$D$5111,$C3040,Тех_Движение!$B$2:$B$5111,"&lt;="&amp;P$3)-$F3040)))</f>
        <v/>
      </c>
      <c r="Q3040" s="54">
        <f>IF(OR($B3040="",Q$3&lt;$D3040+Настройки!$B$7),0,MAX(0,$E3040-MAX(0,SUMIFS(Тех_Движение!$G$2:$G$5111,Тех_Движение!$D$2:$D$5111,$C3040,Тех_Движение!$B$2:$B$5111,"&lt;="&amp;Q$3)-$F3040)))</f>
        <v/>
      </c>
      <c r="R3040" s="54">
        <f>IF($B3040="","",SUM($K3040:$Q3040))</f>
        <v/>
      </c>
      <c r="S3040" s="56">
        <f>IF($B3040="","",VLOOKUP($C3040,Настройки!$A$11:$L$17,9,FALSE))</f>
        <v/>
      </c>
      <c r="T3040" s="56">
        <f>IF($B3040="","",$R3040*$S3040)</f>
        <v/>
      </c>
    </row>
    <row r="3041">
      <c r="A3041" s="20">
        <f>Тех_Движение!$A$3038</f>
        <v/>
      </c>
      <c r="B3041" s="20">
        <f>IF(Тех_Движение!$F$3038&gt;0,Тех_Движение!$I$3038,"")</f>
        <v/>
      </c>
      <c r="C3041" s="20">
        <f>IF($B3041="","",Тех_Движение!$D$3038)</f>
        <v/>
      </c>
      <c r="D3041" s="42">
        <f>IF($B3041="","",Тех_Движение!$B$3038)</f>
        <v/>
      </c>
      <c r="E3041" s="54">
        <f>IF($B3041="","",Тех_Движение!$F$3038)</f>
        <v/>
      </c>
      <c r="F3041" s="54">
        <f>IF($B3041="","",SUMIFS($E$5:$E3040,$C$5:$C3040,$C3041))</f>
        <v/>
      </c>
      <c r="G3041" s="54">
        <f>IF($B3041="","",MAX(0,$E3041-MAX(0,SUMIFS(Тех_Движение!$G$2:$G$5111,Тех_Движение!$D$2:$D$5111,$C3041,Тех_Движение!$B$2:$B$5111,"&lt;="&amp;Настройки!$B$5-1)-$F3041)))</f>
        <v/>
      </c>
      <c r="H3041" s="54">
        <f>IF($B3041="","",IF(AND($D3041&gt;=Настройки!$B$5,$D3041&lt;=Настройки!$B$6),$E3041,0))</f>
        <v/>
      </c>
      <c r="I3041" s="54">
        <f>IF($B3041="","",$G3041+$H3041-$J3041)</f>
        <v/>
      </c>
      <c r="J3041" s="54">
        <f>IF($B3041="","",MAX(0,$E3041-MAX(0,SUMIFS(Тех_Движение!$G$2:$G$5111,Тех_Движение!$D$2:$D$5111,$C3041,Тех_Движение!$B$2:$B$5111,"&lt;="&amp;Настройки!$B$6)-$F3041)))</f>
        <v/>
      </c>
      <c r="K3041" s="54">
        <f>IF(OR($B3041="",K$3&lt;$D3041+Настройки!$B$7),0,MAX(0,$E3041-MAX(0,SUMIFS(Тех_Движение!$G$2:$G$5111,Тех_Движение!$D$2:$D$5111,$C3041,Тех_Движение!$B$2:$B$5111,"&lt;="&amp;K$3)-$F3041)))</f>
        <v/>
      </c>
      <c r="L3041" s="54">
        <f>IF(OR($B3041="",L$3&lt;$D3041+Настройки!$B$7),0,MAX(0,$E3041-MAX(0,SUMIFS(Тех_Движение!$G$2:$G$5111,Тех_Движение!$D$2:$D$5111,$C3041,Тех_Движение!$B$2:$B$5111,"&lt;="&amp;L$3)-$F3041)))</f>
        <v/>
      </c>
      <c r="M3041" s="54">
        <f>IF(OR($B3041="",M$3&lt;$D3041+Настройки!$B$7),0,MAX(0,$E3041-MAX(0,SUMIFS(Тех_Движение!$G$2:$G$5111,Тех_Движение!$D$2:$D$5111,$C3041,Тех_Движение!$B$2:$B$5111,"&lt;="&amp;M$3)-$F3041)))</f>
        <v/>
      </c>
      <c r="N3041" s="54">
        <f>IF(OR($B3041="",N$3&lt;$D3041+Настройки!$B$7),0,MAX(0,$E3041-MAX(0,SUMIFS(Тех_Движение!$G$2:$G$5111,Тех_Движение!$D$2:$D$5111,$C3041,Тех_Движение!$B$2:$B$5111,"&lt;="&amp;N$3)-$F3041)))</f>
        <v/>
      </c>
      <c r="O3041" s="54">
        <f>IF(OR($B3041="",O$3&lt;$D3041+Настройки!$B$7),0,MAX(0,$E3041-MAX(0,SUMIFS(Тех_Движение!$G$2:$G$5111,Тех_Движение!$D$2:$D$5111,$C3041,Тех_Движение!$B$2:$B$5111,"&lt;="&amp;O$3)-$F3041)))</f>
        <v/>
      </c>
      <c r="P3041" s="54">
        <f>IF(OR($B3041="",P$3&lt;$D3041+Настройки!$B$7),0,MAX(0,$E3041-MAX(0,SUMIFS(Тех_Движение!$G$2:$G$5111,Тех_Движение!$D$2:$D$5111,$C3041,Тех_Движение!$B$2:$B$5111,"&lt;="&amp;P$3)-$F3041)))</f>
        <v/>
      </c>
      <c r="Q3041" s="54">
        <f>IF(OR($B3041="",Q$3&lt;$D3041+Настройки!$B$7),0,MAX(0,$E3041-MAX(0,SUMIFS(Тех_Движение!$G$2:$G$5111,Тех_Движение!$D$2:$D$5111,$C3041,Тех_Движение!$B$2:$B$5111,"&lt;="&amp;Q$3)-$F3041)))</f>
        <v/>
      </c>
      <c r="R3041" s="54">
        <f>IF($B3041="","",SUM($K3041:$Q3041))</f>
        <v/>
      </c>
      <c r="S3041" s="56">
        <f>IF($B3041="","",VLOOKUP($C3041,Настройки!$A$11:$L$17,9,FALSE))</f>
        <v/>
      </c>
      <c r="T3041" s="56">
        <f>IF($B3041="","",$R3041*$S3041)</f>
        <v/>
      </c>
    </row>
    <row r="3042">
      <c r="A3042" s="20">
        <f>Тех_Движение!$A$3039</f>
        <v/>
      </c>
      <c r="B3042" s="20">
        <f>IF(Тех_Движение!$F$3039&gt;0,Тех_Движение!$I$3039,"")</f>
        <v/>
      </c>
      <c r="C3042" s="20">
        <f>IF($B3042="","",Тех_Движение!$D$3039)</f>
        <v/>
      </c>
      <c r="D3042" s="42">
        <f>IF($B3042="","",Тех_Движение!$B$3039)</f>
        <v/>
      </c>
      <c r="E3042" s="54">
        <f>IF($B3042="","",Тех_Движение!$F$3039)</f>
        <v/>
      </c>
      <c r="F3042" s="54">
        <f>IF($B3042="","",SUMIFS($E$5:$E3041,$C$5:$C3041,$C3042))</f>
        <v/>
      </c>
      <c r="G3042" s="54">
        <f>IF($B3042="","",MAX(0,$E3042-MAX(0,SUMIFS(Тех_Движение!$G$2:$G$5111,Тех_Движение!$D$2:$D$5111,$C3042,Тех_Движение!$B$2:$B$5111,"&lt;="&amp;Настройки!$B$5-1)-$F3042)))</f>
        <v/>
      </c>
      <c r="H3042" s="54">
        <f>IF($B3042="","",IF(AND($D3042&gt;=Настройки!$B$5,$D3042&lt;=Настройки!$B$6),$E3042,0))</f>
        <v/>
      </c>
      <c r="I3042" s="54">
        <f>IF($B3042="","",$G3042+$H3042-$J3042)</f>
        <v/>
      </c>
      <c r="J3042" s="54">
        <f>IF($B3042="","",MAX(0,$E3042-MAX(0,SUMIFS(Тех_Движение!$G$2:$G$5111,Тех_Движение!$D$2:$D$5111,$C3042,Тех_Движение!$B$2:$B$5111,"&lt;="&amp;Настройки!$B$6)-$F3042)))</f>
        <v/>
      </c>
      <c r="K3042" s="54">
        <f>IF(OR($B3042="",K$3&lt;$D3042+Настройки!$B$7),0,MAX(0,$E3042-MAX(0,SUMIFS(Тех_Движение!$G$2:$G$5111,Тех_Движение!$D$2:$D$5111,$C3042,Тех_Движение!$B$2:$B$5111,"&lt;="&amp;K$3)-$F3042)))</f>
        <v/>
      </c>
      <c r="L3042" s="54">
        <f>IF(OR($B3042="",L$3&lt;$D3042+Настройки!$B$7),0,MAX(0,$E3042-MAX(0,SUMIFS(Тех_Движение!$G$2:$G$5111,Тех_Движение!$D$2:$D$5111,$C3042,Тех_Движение!$B$2:$B$5111,"&lt;="&amp;L$3)-$F3042)))</f>
        <v/>
      </c>
      <c r="M3042" s="54">
        <f>IF(OR($B3042="",M$3&lt;$D3042+Настройки!$B$7),0,MAX(0,$E3042-MAX(0,SUMIFS(Тех_Движение!$G$2:$G$5111,Тех_Движение!$D$2:$D$5111,$C3042,Тех_Движение!$B$2:$B$5111,"&lt;="&amp;M$3)-$F3042)))</f>
        <v/>
      </c>
      <c r="N3042" s="54">
        <f>IF(OR($B3042="",N$3&lt;$D3042+Настройки!$B$7),0,MAX(0,$E3042-MAX(0,SUMIFS(Тех_Движение!$G$2:$G$5111,Тех_Движение!$D$2:$D$5111,$C3042,Тех_Движение!$B$2:$B$5111,"&lt;="&amp;N$3)-$F3042)))</f>
        <v/>
      </c>
      <c r="O3042" s="54">
        <f>IF(OR($B3042="",O$3&lt;$D3042+Настройки!$B$7),0,MAX(0,$E3042-MAX(0,SUMIFS(Тех_Движение!$G$2:$G$5111,Тех_Движение!$D$2:$D$5111,$C3042,Тех_Движение!$B$2:$B$5111,"&lt;="&amp;O$3)-$F3042)))</f>
        <v/>
      </c>
      <c r="P3042" s="54">
        <f>IF(OR($B3042="",P$3&lt;$D3042+Настройки!$B$7),0,MAX(0,$E3042-MAX(0,SUMIFS(Тех_Движение!$G$2:$G$5111,Тех_Движение!$D$2:$D$5111,$C3042,Тех_Движение!$B$2:$B$5111,"&lt;="&amp;P$3)-$F3042)))</f>
        <v/>
      </c>
      <c r="Q3042" s="54">
        <f>IF(OR($B3042="",Q$3&lt;$D3042+Настройки!$B$7),0,MAX(0,$E3042-MAX(0,SUMIFS(Тех_Движение!$G$2:$G$5111,Тех_Движение!$D$2:$D$5111,$C3042,Тех_Движение!$B$2:$B$5111,"&lt;="&amp;Q$3)-$F3042)))</f>
        <v/>
      </c>
      <c r="R3042" s="54">
        <f>IF($B3042="","",SUM($K3042:$Q3042))</f>
        <v/>
      </c>
      <c r="S3042" s="56">
        <f>IF($B3042="","",VLOOKUP($C3042,Настройки!$A$11:$L$17,9,FALSE))</f>
        <v/>
      </c>
      <c r="T3042" s="56">
        <f>IF($B3042="","",$R3042*$S3042)</f>
        <v/>
      </c>
    </row>
    <row r="3043">
      <c r="A3043" s="20">
        <f>Тех_Движение!$A$3040</f>
        <v/>
      </c>
      <c r="B3043" s="20">
        <f>IF(Тех_Движение!$F$3040&gt;0,Тех_Движение!$I$3040,"")</f>
        <v/>
      </c>
      <c r="C3043" s="20">
        <f>IF($B3043="","",Тех_Движение!$D$3040)</f>
        <v/>
      </c>
      <c r="D3043" s="42">
        <f>IF($B3043="","",Тех_Движение!$B$3040)</f>
        <v/>
      </c>
      <c r="E3043" s="54">
        <f>IF($B3043="","",Тех_Движение!$F$3040)</f>
        <v/>
      </c>
      <c r="F3043" s="54">
        <f>IF($B3043="","",SUMIFS($E$5:$E3042,$C$5:$C3042,$C3043))</f>
        <v/>
      </c>
      <c r="G3043" s="54">
        <f>IF($B3043="","",MAX(0,$E3043-MAX(0,SUMIFS(Тех_Движение!$G$2:$G$5111,Тех_Движение!$D$2:$D$5111,$C3043,Тех_Движение!$B$2:$B$5111,"&lt;="&amp;Настройки!$B$5-1)-$F3043)))</f>
        <v/>
      </c>
      <c r="H3043" s="54">
        <f>IF($B3043="","",IF(AND($D3043&gt;=Настройки!$B$5,$D3043&lt;=Настройки!$B$6),$E3043,0))</f>
        <v/>
      </c>
      <c r="I3043" s="54">
        <f>IF($B3043="","",$G3043+$H3043-$J3043)</f>
        <v/>
      </c>
      <c r="J3043" s="54">
        <f>IF($B3043="","",MAX(0,$E3043-MAX(0,SUMIFS(Тех_Движение!$G$2:$G$5111,Тех_Движение!$D$2:$D$5111,$C3043,Тех_Движение!$B$2:$B$5111,"&lt;="&amp;Настройки!$B$6)-$F3043)))</f>
        <v/>
      </c>
      <c r="K3043" s="54">
        <f>IF(OR($B3043="",K$3&lt;$D3043+Настройки!$B$7),0,MAX(0,$E3043-MAX(0,SUMIFS(Тех_Движение!$G$2:$G$5111,Тех_Движение!$D$2:$D$5111,$C3043,Тех_Движение!$B$2:$B$5111,"&lt;="&amp;K$3)-$F3043)))</f>
        <v/>
      </c>
      <c r="L3043" s="54">
        <f>IF(OR($B3043="",L$3&lt;$D3043+Настройки!$B$7),0,MAX(0,$E3043-MAX(0,SUMIFS(Тех_Движение!$G$2:$G$5111,Тех_Движение!$D$2:$D$5111,$C3043,Тех_Движение!$B$2:$B$5111,"&lt;="&amp;L$3)-$F3043)))</f>
        <v/>
      </c>
      <c r="M3043" s="54">
        <f>IF(OR($B3043="",M$3&lt;$D3043+Настройки!$B$7),0,MAX(0,$E3043-MAX(0,SUMIFS(Тех_Движение!$G$2:$G$5111,Тех_Движение!$D$2:$D$5111,$C3043,Тех_Движение!$B$2:$B$5111,"&lt;="&amp;M$3)-$F3043)))</f>
        <v/>
      </c>
      <c r="N3043" s="54">
        <f>IF(OR($B3043="",N$3&lt;$D3043+Настройки!$B$7),0,MAX(0,$E3043-MAX(0,SUMIFS(Тех_Движение!$G$2:$G$5111,Тех_Движение!$D$2:$D$5111,$C3043,Тех_Движение!$B$2:$B$5111,"&lt;="&amp;N$3)-$F3043)))</f>
        <v/>
      </c>
      <c r="O3043" s="54">
        <f>IF(OR($B3043="",O$3&lt;$D3043+Настройки!$B$7),0,MAX(0,$E3043-MAX(0,SUMIFS(Тех_Движение!$G$2:$G$5111,Тех_Движение!$D$2:$D$5111,$C3043,Тех_Движение!$B$2:$B$5111,"&lt;="&amp;O$3)-$F3043)))</f>
        <v/>
      </c>
      <c r="P3043" s="54">
        <f>IF(OR($B3043="",P$3&lt;$D3043+Настройки!$B$7),0,MAX(0,$E3043-MAX(0,SUMIFS(Тех_Движение!$G$2:$G$5111,Тех_Движение!$D$2:$D$5111,$C3043,Тех_Движение!$B$2:$B$5111,"&lt;="&amp;P$3)-$F3043)))</f>
        <v/>
      </c>
      <c r="Q3043" s="54">
        <f>IF(OR($B3043="",Q$3&lt;$D3043+Настройки!$B$7),0,MAX(0,$E3043-MAX(0,SUMIFS(Тех_Движение!$G$2:$G$5111,Тех_Движение!$D$2:$D$5111,$C3043,Тех_Движение!$B$2:$B$5111,"&lt;="&amp;Q$3)-$F3043)))</f>
        <v/>
      </c>
      <c r="R3043" s="54">
        <f>IF($B3043="","",SUM($K3043:$Q3043))</f>
        <v/>
      </c>
      <c r="S3043" s="56">
        <f>IF($B3043="","",VLOOKUP($C3043,Настройки!$A$11:$L$17,9,FALSE))</f>
        <v/>
      </c>
      <c r="T3043" s="56">
        <f>IF($B3043="","",$R3043*$S3043)</f>
        <v/>
      </c>
    </row>
    <row r="3044">
      <c r="A3044" s="20">
        <f>Тех_Движение!$A$3041</f>
        <v/>
      </c>
      <c r="B3044" s="20">
        <f>IF(Тех_Движение!$F$3041&gt;0,Тех_Движение!$I$3041,"")</f>
        <v/>
      </c>
      <c r="C3044" s="20">
        <f>IF($B3044="","",Тех_Движение!$D$3041)</f>
        <v/>
      </c>
      <c r="D3044" s="42">
        <f>IF($B3044="","",Тех_Движение!$B$3041)</f>
        <v/>
      </c>
      <c r="E3044" s="54">
        <f>IF($B3044="","",Тех_Движение!$F$3041)</f>
        <v/>
      </c>
      <c r="F3044" s="54">
        <f>IF($B3044="","",SUMIFS($E$5:$E3043,$C$5:$C3043,$C3044))</f>
        <v/>
      </c>
      <c r="G3044" s="54">
        <f>IF($B3044="","",MAX(0,$E3044-MAX(0,SUMIFS(Тех_Движение!$G$2:$G$5111,Тех_Движение!$D$2:$D$5111,$C3044,Тех_Движение!$B$2:$B$5111,"&lt;="&amp;Настройки!$B$5-1)-$F3044)))</f>
        <v/>
      </c>
      <c r="H3044" s="54">
        <f>IF($B3044="","",IF(AND($D3044&gt;=Настройки!$B$5,$D3044&lt;=Настройки!$B$6),$E3044,0))</f>
        <v/>
      </c>
      <c r="I3044" s="54">
        <f>IF($B3044="","",$G3044+$H3044-$J3044)</f>
        <v/>
      </c>
      <c r="J3044" s="54">
        <f>IF($B3044="","",MAX(0,$E3044-MAX(0,SUMIFS(Тех_Движение!$G$2:$G$5111,Тех_Движение!$D$2:$D$5111,$C3044,Тех_Движение!$B$2:$B$5111,"&lt;="&amp;Настройки!$B$6)-$F3044)))</f>
        <v/>
      </c>
      <c r="K3044" s="54">
        <f>IF(OR($B3044="",K$3&lt;$D3044+Настройки!$B$7),0,MAX(0,$E3044-MAX(0,SUMIFS(Тех_Движение!$G$2:$G$5111,Тех_Движение!$D$2:$D$5111,$C3044,Тех_Движение!$B$2:$B$5111,"&lt;="&amp;K$3)-$F3044)))</f>
        <v/>
      </c>
      <c r="L3044" s="54">
        <f>IF(OR($B3044="",L$3&lt;$D3044+Настройки!$B$7),0,MAX(0,$E3044-MAX(0,SUMIFS(Тех_Движение!$G$2:$G$5111,Тех_Движение!$D$2:$D$5111,$C3044,Тех_Движение!$B$2:$B$5111,"&lt;="&amp;L$3)-$F3044)))</f>
        <v/>
      </c>
      <c r="M3044" s="54">
        <f>IF(OR($B3044="",M$3&lt;$D3044+Настройки!$B$7),0,MAX(0,$E3044-MAX(0,SUMIFS(Тех_Движение!$G$2:$G$5111,Тех_Движение!$D$2:$D$5111,$C3044,Тех_Движение!$B$2:$B$5111,"&lt;="&amp;M$3)-$F3044)))</f>
        <v/>
      </c>
      <c r="N3044" s="54">
        <f>IF(OR($B3044="",N$3&lt;$D3044+Настройки!$B$7),0,MAX(0,$E3044-MAX(0,SUMIFS(Тех_Движение!$G$2:$G$5111,Тех_Движение!$D$2:$D$5111,$C3044,Тех_Движение!$B$2:$B$5111,"&lt;="&amp;N$3)-$F3044)))</f>
        <v/>
      </c>
      <c r="O3044" s="54">
        <f>IF(OR($B3044="",O$3&lt;$D3044+Настройки!$B$7),0,MAX(0,$E3044-MAX(0,SUMIFS(Тех_Движение!$G$2:$G$5111,Тех_Движение!$D$2:$D$5111,$C3044,Тех_Движение!$B$2:$B$5111,"&lt;="&amp;O$3)-$F3044)))</f>
        <v/>
      </c>
      <c r="P3044" s="54">
        <f>IF(OR($B3044="",P$3&lt;$D3044+Настройки!$B$7),0,MAX(0,$E3044-MAX(0,SUMIFS(Тех_Движение!$G$2:$G$5111,Тех_Движение!$D$2:$D$5111,$C3044,Тех_Движение!$B$2:$B$5111,"&lt;="&amp;P$3)-$F3044)))</f>
        <v/>
      </c>
      <c r="Q3044" s="54">
        <f>IF(OR($B3044="",Q$3&lt;$D3044+Настройки!$B$7),0,MAX(0,$E3044-MAX(0,SUMIFS(Тех_Движение!$G$2:$G$5111,Тех_Движение!$D$2:$D$5111,$C3044,Тех_Движение!$B$2:$B$5111,"&lt;="&amp;Q$3)-$F3044)))</f>
        <v/>
      </c>
      <c r="R3044" s="54">
        <f>IF($B3044="","",SUM($K3044:$Q3044))</f>
        <v/>
      </c>
      <c r="S3044" s="56">
        <f>IF($B3044="","",VLOOKUP($C3044,Настройки!$A$11:$L$17,9,FALSE))</f>
        <v/>
      </c>
      <c r="T3044" s="56">
        <f>IF($B3044="","",$R3044*$S3044)</f>
        <v/>
      </c>
    </row>
    <row r="3045">
      <c r="A3045" s="20">
        <f>Тех_Движение!$A$3042</f>
        <v/>
      </c>
      <c r="B3045" s="20">
        <f>IF(Тех_Движение!$F$3042&gt;0,Тех_Движение!$I$3042,"")</f>
        <v/>
      </c>
      <c r="C3045" s="20">
        <f>IF($B3045="","",Тех_Движение!$D$3042)</f>
        <v/>
      </c>
      <c r="D3045" s="42">
        <f>IF($B3045="","",Тех_Движение!$B$3042)</f>
        <v/>
      </c>
      <c r="E3045" s="54">
        <f>IF($B3045="","",Тех_Движение!$F$3042)</f>
        <v/>
      </c>
      <c r="F3045" s="54">
        <f>IF($B3045="","",SUMIFS($E$5:$E3044,$C$5:$C3044,$C3045))</f>
        <v/>
      </c>
      <c r="G3045" s="54">
        <f>IF($B3045="","",MAX(0,$E3045-MAX(0,SUMIFS(Тех_Движение!$G$2:$G$5111,Тех_Движение!$D$2:$D$5111,$C3045,Тех_Движение!$B$2:$B$5111,"&lt;="&amp;Настройки!$B$5-1)-$F3045)))</f>
        <v/>
      </c>
      <c r="H3045" s="54">
        <f>IF($B3045="","",IF(AND($D3045&gt;=Настройки!$B$5,$D3045&lt;=Настройки!$B$6),$E3045,0))</f>
        <v/>
      </c>
      <c r="I3045" s="54">
        <f>IF($B3045="","",$G3045+$H3045-$J3045)</f>
        <v/>
      </c>
      <c r="J3045" s="54">
        <f>IF($B3045="","",MAX(0,$E3045-MAX(0,SUMIFS(Тех_Движение!$G$2:$G$5111,Тех_Движение!$D$2:$D$5111,$C3045,Тех_Движение!$B$2:$B$5111,"&lt;="&amp;Настройки!$B$6)-$F3045)))</f>
        <v/>
      </c>
      <c r="K3045" s="54">
        <f>IF(OR($B3045="",K$3&lt;$D3045+Настройки!$B$7),0,MAX(0,$E3045-MAX(0,SUMIFS(Тех_Движение!$G$2:$G$5111,Тех_Движение!$D$2:$D$5111,$C3045,Тех_Движение!$B$2:$B$5111,"&lt;="&amp;K$3)-$F3045)))</f>
        <v/>
      </c>
      <c r="L3045" s="54">
        <f>IF(OR($B3045="",L$3&lt;$D3045+Настройки!$B$7),0,MAX(0,$E3045-MAX(0,SUMIFS(Тех_Движение!$G$2:$G$5111,Тех_Движение!$D$2:$D$5111,$C3045,Тех_Движение!$B$2:$B$5111,"&lt;="&amp;L$3)-$F3045)))</f>
        <v/>
      </c>
      <c r="M3045" s="54">
        <f>IF(OR($B3045="",M$3&lt;$D3045+Настройки!$B$7),0,MAX(0,$E3045-MAX(0,SUMIFS(Тех_Движение!$G$2:$G$5111,Тех_Движение!$D$2:$D$5111,$C3045,Тех_Движение!$B$2:$B$5111,"&lt;="&amp;M$3)-$F3045)))</f>
        <v/>
      </c>
      <c r="N3045" s="54">
        <f>IF(OR($B3045="",N$3&lt;$D3045+Настройки!$B$7),0,MAX(0,$E3045-MAX(0,SUMIFS(Тех_Движение!$G$2:$G$5111,Тех_Движение!$D$2:$D$5111,$C3045,Тех_Движение!$B$2:$B$5111,"&lt;="&amp;N$3)-$F3045)))</f>
        <v/>
      </c>
      <c r="O3045" s="54">
        <f>IF(OR($B3045="",O$3&lt;$D3045+Настройки!$B$7),0,MAX(0,$E3045-MAX(0,SUMIFS(Тех_Движение!$G$2:$G$5111,Тех_Движение!$D$2:$D$5111,$C3045,Тех_Движение!$B$2:$B$5111,"&lt;="&amp;O$3)-$F3045)))</f>
        <v/>
      </c>
      <c r="P3045" s="54">
        <f>IF(OR($B3045="",P$3&lt;$D3045+Настройки!$B$7),0,MAX(0,$E3045-MAX(0,SUMIFS(Тех_Движение!$G$2:$G$5111,Тех_Движение!$D$2:$D$5111,$C3045,Тех_Движение!$B$2:$B$5111,"&lt;="&amp;P$3)-$F3045)))</f>
        <v/>
      </c>
      <c r="Q3045" s="54">
        <f>IF(OR($B3045="",Q$3&lt;$D3045+Настройки!$B$7),0,MAX(0,$E3045-MAX(0,SUMIFS(Тех_Движение!$G$2:$G$5111,Тех_Движение!$D$2:$D$5111,$C3045,Тех_Движение!$B$2:$B$5111,"&lt;="&amp;Q$3)-$F3045)))</f>
        <v/>
      </c>
      <c r="R3045" s="54">
        <f>IF($B3045="","",SUM($K3045:$Q3045))</f>
        <v/>
      </c>
      <c r="S3045" s="56">
        <f>IF($B3045="","",VLOOKUP($C3045,Настройки!$A$11:$L$17,9,FALSE))</f>
        <v/>
      </c>
      <c r="T3045" s="56">
        <f>IF($B3045="","",$R3045*$S3045)</f>
        <v/>
      </c>
    </row>
    <row r="3046">
      <c r="A3046" s="20">
        <f>Тех_Движение!$A$3043</f>
        <v/>
      </c>
      <c r="B3046" s="20">
        <f>IF(Тех_Движение!$F$3043&gt;0,Тех_Движение!$I$3043,"")</f>
        <v/>
      </c>
      <c r="C3046" s="20">
        <f>IF($B3046="","",Тех_Движение!$D$3043)</f>
        <v/>
      </c>
      <c r="D3046" s="42">
        <f>IF($B3046="","",Тех_Движение!$B$3043)</f>
        <v/>
      </c>
      <c r="E3046" s="54">
        <f>IF($B3046="","",Тех_Движение!$F$3043)</f>
        <v/>
      </c>
      <c r="F3046" s="54">
        <f>IF($B3046="","",SUMIFS($E$5:$E3045,$C$5:$C3045,$C3046))</f>
        <v/>
      </c>
      <c r="G3046" s="54">
        <f>IF($B3046="","",MAX(0,$E3046-MAX(0,SUMIFS(Тех_Движение!$G$2:$G$5111,Тех_Движение!$D$2:$D$5111,$C3046,Тех_Движение!$B$2:$B$5111,"&lt;="&amp;Настройки!$B$5-1)-$F3046)))</f>
        <v/>
      </c>
      <c r="H3046" s="54">
        <f>IF($B3046="","",IF(AND($D3046&gt;=Настройки!$B$5,$D3046&lt;=Настройки!$B$6),$E3046,0))</f>
        <v/>
      </c>
      <c r="I3046" s="54">
        <f>IF($B3046="","",$G3046+$H3046-$J3046)</f>
        <v/>
      </c>
      <c r="J3046" s="54">
        <f>IF($B3046="","",MAX(0,$E3046-MAX(0,SUMIFS(Тех_Движение!$G$2:$G$5111,Тех_Движение!$D$2:$D$5111,$C3046,Тех_Движение!$B$2:$B$5111,"&lt;="&amp;Настройки!$B$6)-$F3046)))</f>
        <v/>
      </c>
      <c r="K3046" s="54">
        <f>IF(OR($B3046="",K$3&lt;$D3046+Настройки!$B$7),0,MAX(0,$E3046-MAX(0,SUMIFS(Тех_Движение!$G$2:$G$5111,Тех_Движение!$D$2:$D$5111,$C3046,Тех_Движение!$B$2:$B$5111,"&lt;="&amp;K$3)-$F3046)))</f>
        <v/>
      </c>
      <c r="L3046" s="54">
        <f>IF(OR($B3046="",L$3&lt;$D3046+Настройки!$B$7),0,MAX(0,$E3046-MAX(0,SUMIFS(Тех_Движение!$G$2:$G$5111,Тех_Движение!$D$2:$D$5111,$C3046,Тех_Движение!$B$2:$B$5111,"&lt;="&amp;L$3)-$F3046)))</f>
        <v/>
      </c>
      <c r="M3046" s="54">
        <f>IF(OR($B3046="",M$3&lt;$D3046+Настройки!$B$7),0,MAX(0,$E3046-MAX(0,SUMIFS(Тех_Движение!$G$2:$G$5111,Тех_Движение!$D$2:$D$5111,$C3046,Тех_Движение!$B$2:$B$5111,"&lt;="&amp;M$3)-$F3046)))</f>
        <v/>
      </c>
      <c r="N3046" s="54">
        <f>IF(OR($B3046="",N$3&lt;$D3046+Настройки!$B$7),0,MAX(0,$E3046-MAX(0,SUMIFS(Тех_Движение!$G$2:$G$5111,Тех_Движение!$D$2:$D$5111,$C3046,Тех_Движение!$B$2:$B$5111,"&lt;="&amp;N$3)-$F3046)))</f>
        <v/>
      </c>
      <c r="O3046" s="54">
        <f>IF(OR($B3046="",O$3&lt;$D3046+Настройки!$B$7),0,MAX(0,$E3046-MAX(0,SUMIFS(Тех_Движение!$G$2:$G$5111,Тех_Движение!$D$2:$D$5111,$C3046,Тех_Движение!$B$2:$B$5111,"&lt;="&amp;O$3)-$F3046)))</f>
        <v/>
      </c>
      <c r="P3046" s="54">
        <f>IF(OR($B3046="",P$3&lt;$D3046+Настройки!$B$7),0,MAX(0,$E3046-MAX(0,SUMIFS(Тех_Движение!$G$2:$G$5111,Тех_Движение!$D$2:$D$5111,$C3046,Тех_Движение!$B$2:$B$5111,"&lt;="&amp;P$3)-$F3046)))</f>
        <v/>
      </c>
      <c r="Q3046" s="54">
        <f>IF(OR($B3046="",Q$3&lt;$D3046+Настройки!$B$7),0,MAX(0,$E3046-MAX(0,SUMIFS(Тех_Движение!$G$2:$G$5111,Тех_Движение!$D$2:$D$5111,$C3046,Тех_Движение!$B$2:$B$5111,"&lt;="&amp;Q$3)-$F3046)))</f>
        <v/>
      </c>
      <c r="R3046" s="54">
        <f>IF($B3046="","",SUM($K3046:$Q3046))</f>
        <v/>
      </c>
      <c r="S3046" s="56">
        <f>IF($B3046="","",VLOOKUP($C3046,Настройки!$A$11:$L$17,9,FALSE))</f>
        <v/>
      </c>
      <c r="T3046" s="56">
        <f>IF($B3046="","",$R3046*$S3046)</f>
        <v/>
      </c>
    </row>
    <row r="3047">
      <c r="A3047" s="20">
        <f>Тех_Движение!$A$3044</f>
        <v/>
      </c>
      <c r="B3047" s="20">
        <f>IF(Тех_Движение!$F$3044&gt;0,Тех_Движение!$I$3044,"")</f>
        <v/>
      </c>
      <c r="C3047" s="20">
        <f>IF($B3047="","",Тех_Движение!$D$3044)</f>
        <v/>
      </c>
      <c r="D3047" s="42">
        <f>IF($B3047="","",Тех_Движение!$B$3044)</f>
        <v/>
      </c>
      <c r="E3047" s="54">
        <f>IF($B3047="","",Тех_Движение!$F$3044)</f>
        <v/>
      </c>
      <c r="F3047" s="54">
        <f>IF($B3047="","",SUMIFS($E$5:$E3046,$C$5:$C3046,$C3047))</f>
        <v/>
      </c>
      <c r="G3047" s="54">
        <f>IF($B3047="","",MAX(0,$E3047-MAX(0,SUMIFS(Тех_Движение!$G$2:$G$5111,Тех_Движение!$D$2:$D$5111,$C3047,Тех_Движение!$B$2:$B$5111,"&lt;="&amp;Настройки!$B$5-1)-$F3047)))</f>
        <v/>
      </c>
      <c r="H3047" s="54">
        <f>IF($B3047="","",IF(AND($D3047&gt;=Настройки!$B$5,$D3047&lt;=Настройки!$B$6),$E3047,0))</f>
        <v/>
      </c>
      <c r="I3047" s="54">
        <f>IF($B3047="","",$G3047+$H3047-$J3047)</f>
        <v/>
      </c>
      <c r="J3047" s="54">
        <f>IF($B3047="","",MAX(0,$E3047-MAX(0,SUMIFS(Тех_Движение!$G$2:$G$5111,Тех_Движение!$D$2:$D$5111,$C3047,Тех_Движение!$B$2:$B$5111,"&lt;="&amp;Настройки!$B$6)-$F3047)))</f>
        <v/>
      </c>
      <c r="K3047" s="54">
        <f>IF(OR($B3047="",K$3&lt;$D3047+Настройки!$B$7),0,MAX(0,$E3047-MAX(0,SUMIFS(Тех_Движение!$G$2:$G$5111,Тех_Движение!$D$2:$D$5111,$C3047,Тех_Движение!$B$2:$B$5111,"&lt;="&amp;K$3)-$F3047)))</f>
        <v/>
      </c>
      <c r="L3047" s="54">
        <f>IF(OR($B3047="",L$3&lt;$D3047+Настройки!$B$7),0,MAX(0,$E3047-MAX(0,SUMIFS(Тех_Движение!$G$2:$G$5111,Тех_Движение!$D$2:$D$5111,$C3047,Тех_Движение!$B$2:$B$5111,"&lt;="&amp;L$3)-$F3047)))</f>
        <v/>
      </c>
      <c r="M3047" s="54">
        <f>IF(OR($B3047="",M$3&lt;$D3047+Настройки!$B$7),0,MAX(0,$E3047-MAX(0,SUMIFS(Тех_Движение!$G$2:$G$5111,Тех_Движение!$D$2:$D$5111,$C3047,Тех_Движение!$B$2:$B$5111,"&lt;="&amp;M$3)-$F3047)))</f>
        <v/>
      </c>
      <c r="N3047" s="54">
        <f>IF(OR($B3047="",N$3&lt;$D3047+Настройки!$B$7),0,MAX(0,$E3047-MAX(0,SUMIFS(Тех_Движение!$G$2:$G$5111,Тех_Движение!$D$2:$D$5111,$C3047,Тех_Движение!$B$2:$B$5111,"&lt;="&amp;N$3)-$F3047)))</f>
        <v/>
      </c>
      <c r="O3047" s="54">
        <f>IF(OR($B3047="",O$3&lt;$D3047+Настройки!$B$7),0,MAX(0,$E3047-MAX(0,SUMIFS(Тех_Движение!$G$2:$G$5111,Тех_Движение!$D$2:$D$5111,$C3047,Тех_Движение!$B$2:$B$5111,"&lt;="&amp;O$3)-$F3047)))</f>
        <v/>
      </c>
      <c r="P3047" s="54">
        <f>IF(OR($B3047="",P$3&lt;$D3047+Настройки!$B$7),0,MAX(0,$E3047-MAX(0,SUMIFS(Тех_Движение!$G$2:$G$5111,Тех_Движение!$D$2:$D$5111,$C3047,Тех_Движение!$B$2:$B$5111,"&lt;="&amp;P$3)-$F3047)))</f>
        <v/>
      </c>
      <c r="Q3047" s="54">
        <f>IF(OR($B3047="",Q$3&lt;$D3047+Настройки!$B$7),0,MAX(0,$E3047-MAX(0,SUMIFS(Тех_Движение!$G$2:$G$5111,Тех_Движение!$D$2:$D$5111,$C3047,Тех_Движение!$B$2:$B$5111,"&lt;="&amp;Q$3)-$F3047)))</f>
        <v/>
      </c>
      <c r="R3047" s="54">
        <f>IF($B3047="","",SUM($K3047:$Q3047))</f>
        <v/>
      </c>
      <c r="S3047" s="56">
        <f>IF($B3047="","",VLOOKUP($C3047,Настройки!$A$11:$L$17,9,FALSE))</f>
        <v/>
      </c>
      <c r="T3047" s="56">
        <f>IF($B3047="","",$R3047*$S3047)</f>
        <v/>
      </c>
    </row>
    <row r="3048">
      <c r="A3048" s="20">
        <f>Тех_Движение!$A$3045</f>
        <v/>
      </c>
      <c r="B3048" s="20">
        <f>IF(Тех_Движение!$F$3045&gt;0,Тех_Движение!$I$3045,"")</f>
        <v/>
      </c>
      <c r="C3048" s="20">
        <f>IF($B3048="","",Тех_Движение!$D$3045)</f>
        <v/>
      </c>
      <c r="D3048" s="42">
        <f>IF($B3048="","",Тех_Движение!$B$3045)</f>
        <v/>
      </c>
      <c r="E3048" s="54">
        <f>IF($B3048="","",Тех_Движение!$F$3045)</f>
        <v/>
      </c>
      <c r="F3048" s="54">
        <f>IF($B3048="","",SUMIFS($E$5:$E3047,$C$5:$C3047,$C3048))</f>
        <v/>
      </c>
      <c r="G3048" s="54">
        <f>IF($B3048="","",MAX(0,$E3048-MAX(0,SUMIFS(Тех_Движение!$G$2:$G$5111,Тех_Движение!$D$2:$D$5111,$C3048,Тех_Движение!$B$2:$B$5111,"&lt;="&amp;Настройки!$B$5-1)-$F3048)))</f>
        <v/>
      </c>
      <c r="H3048" s="54">
        <f>IF($B3048="","",IF(AND($D3048&gt;=Настройки!$B$5,$D3048&lt;=Настройки!$B$6),$E3048,0))</f>
        <v/>
      </c>
      <c r="I3048" s="54">
        <f>IF($B3048="","",$G3048+$H3048-$J3048)</f>
        <v/>
      </c>
      <c r="J3048" s="54">
        <f>IF($B3048="","",MAX(0,$E3048-MAX(0,SUMIFS(Тех_Движение!$G$2:$G$5111,Тех_Движение!$D$2:$D$5111,$C3048,Тех_Движение!$B$2:$B$5111,"&lt;="&amp;Настройки!$B$6)-$F3048)))</f>
        <v/>
      </c>
      <c r="K3048" s="54">
        <f>IF(OR($B3048="",K$3&lt;$D3048+Настройки!$B$7),0,MAX(0,$E3048-MAX(0,SUMIFS(Тех_Движение!$G$2:$G$5111,Тех_Движение!$D$2:$D$5111,$C3048,Тех_Движение!$B$2:$B$5111,"&lt;="&amp;K$3)-$F3048)))</f>
        <v/>
      </c>
      <c r="L3048" s="54">
        <f>IF(OR($B3048="",L$3&lt;$D3048+Настройки!$B$7),0,MAX(0,$E3048-MAX(0,SUMIFS(Тех_Движение!$G$2:$G$5111,Тех_Движение!$D$2:$D$5111,$C3048,Тех_Движение!$B$2:$B$5111,"&lt;="&amp;L$3)-$F3048)))</f>
        <v/>
      </c>
      <c r="M3048" s="54">
        <f>IF(OR($B3048="",M$3&lt;$D3048+Настройки!$B$7),0,MAX(0,$E3048-MAX(0,SUMIFS(Тех_Движение!$G$2:$G$5111,Тех_Движение!$D$2:$D$5111,$C3048,Тех_Движение!$B$2:$B$5111,"&lt;="&amp;M$3)-$F3048)))</f>
        <v/>
      </c>
      <c r="N3048" s="54">
        <f>IF(OR($B3048="",N$3&lt;$D3048+Настройки!$B$7),0,MAX(0,$E3048-MAX(0,SUMIFS(Тех_Движение!$G$2:$G$5111,Тех_Движение!$D$2:$D$5111,$C3048,Тех_Движение!$B$2:$B$5111,"&lt;="&amp;N$3)-$F3048)))</f>
        <v/>
      </c>
      <c r="O3048" s="54">
        <f>IF(OR($B3048="",O$3&lt;$D3048+Настройки!$B$7),0,MAX(0,$E3048-MAX(0,SUMIFS(Тех_Движение!$G$2:$G$5111,Тех_Движение!$D$2:$D$5111,$C3048,Тех_Движение!$B$2:$B$5111,"&lt;="&amp;O$3)-$F3048)))</f>
        <v/>
      </c>
      <c r="P3048" s="54">
        <f>IF(OR($B3048="",P$3&lt;$D3048+Настройки!$B$7),0,MAX(0,$E3048-MAX(0,SUMIFS(Тех_Движение!$G$2:$G$5111,Тех_Движение!$D$2:$D$5111,$C3048,Тех_Движение!$B$2:$B$5111,"&lt;="&amp;P$3)-$F3048)))</f>
        <v/>
      </c>
      <c r="Q3048" s="54">
        <f>IF(OR($B3048="",Q$3&lt;$D3048+Настройки!$B$7),0,MAX(0,$E3048-MAX(0,SUMIFS(Тех_Движение!$G$2:$G$5111,Тех_Движение!$D$2:$D$5111,$C3048,Тех_Движение!$B$2:$B$5111,"&lt;="&amp;Q$3)-$F3048)))</f>
        <v/>
      </c>
      <c r="R3048" s="54">
        <f>IF($B3048="","",SUM($K3048:$Q3048))</f>
        <v/>
      </c>
      <c r="S3048" s="56">
        <f>IF($B3048="","",VLOOKUP($C3048,Настройки!$A$11:$L$17,9,FALSE))</f>
        <v/>
      </c>
      <c r="T3048" s="56">
        <f>IF($B3048="","",$R3048*$S3048)</f>
        <v/>
      </c>
    </row>
    <row r="3049">
      <c r="A3049" s="20">
        <f>Тех_Движение!$A$3046</f>
        <v/>
      </c>
      <c r="B3049" s="20">
        <f>IF(Тех_Движение!$F$3046&gt;0,Тех_Движение!$I$3046,"")</f>
        <v/>
      </c>
      <c r="C3049" s="20">
        <f>IF($B3049="","",Тех_Движение!$D$3046)</f>
        <v/>
      </c>
      <c r="D3049" s="42">
        <f>IF($B3049="","",Тех_Движение!$B$3046)</f>
        <v/>
      </c>
      <c r="E3049" s="54">
        <f>IF($B3049="","",Тех_Движение!$F$3046)</f>
        <v/>
      </c>
      <c r="F3049" s="54">
        <f>IF($B3049="","",SUMIFS($E$5:$E3048,$C$5:$C3048,$C3049))</f>
        <v/>
      </c>
      <c r="G3049" s="54">
        <f>IF($B3049="","",MAX(0,$E3049-MAX(0,SUMIFS(Тех_Движение!$G$2:$G$5111,Тех_Движение!$D$2:$D$5111,$C3049,Тех_Движение!$B$2:$B$5111,"&lt;="&amp;Настройки!$B$5-1)-$F3049)))</f>
        <v/>
      </c>
      <c r="H3049" s="54">
        <f>IF($B3049="","",IF(AND($D3049&gt;=Настройки!$B$5,$D3049&lt;=Настройки!$B$6),$E3049,0))</f>
        <v/>
      </c>
      <c r="I3049" s="54">
        <f>IF($B3049="","",$G3049+$H3049-$J3049)</f>
        <v/>
      </c>
      <c r="J3049" s="54">
        <f>IF($B3049="","",MAX(0,$E3049-MAX(0,SUMIFS(Тех_Движение!$G$2:$G$5111,Тех_Движение!$D$2:$D$5111,$C3049,Тех_Движение!$B$2:$B$5111,"&lt;="&amp;Настройки!$B$6)-$F3049)))</f>
        <v/>
      </c>
      <c r="K3049" s="54">
        <f>IF(OR($B3049="",K$3&lt;$D3049+Настройки!$B$7),0,MAX(0,$E3049-MAX(0,SUMIFS(Тех_Движение!$G$2:$G$5111,Тех_Движение!$D$2:$D$5111,$C3049,Тех_Движение!$B$2:$B$5111,"&lt;="&amp;K$3)-$F3049)))</f>
        <v/>
      </c>
      <c r="L3049" s="54">
        <f>IF(OR($B3049="",L$3&lt;$D3049+Настройки!$B$7),0,MAX(0,$E3049-MAX(0,SUMIFS(Тех_Движение!$G$2:$G$5111,Тех_Движение!$D$2:$D$5111,$C3049,Тех_Движение!$B$2:$B$5111,"&lt;="&amp;L$3)-$F3049)))</f>
        <v/>
      </c>
      <c r="M3049" s="54">
        <f>IF(OR($B3049="",M$3&lt;$D3049+Настройки!$B$7),0,MAX(0,$E3049-MAX(0,SUMIFS(Тех_Движение!$G$2:$G$5111,Тех_Движение!$D$2:$D$5111,$C3049,Тех_Движение!$B$2:$B$5111,"&lt;="&amp;M$3)-$F3049)))</f>
        <v/>
      </c>
      <c r="N3049" s="54">
        <f>IF(OR($B3049="",N$3&lt;$D3049+Настройки!$B$7),0,MAX(0,$E3049-MAX(0,SUMIFS(Тех_Движение!$G$2:$G$5111,Тех_Движение!$D$2:$D$5111,$C3049,Тех_Движение!$B$2:$B$5111,"&lt;="&amp;N$3)-$F3049)))</f>
        <v/>
      </c>
      <c r="O3049" s="54">
        <f>IF(OR($B3049="",O$3&lt;$D3049+Настройки!$B$7),0,MAX(0,$E3049-MAX(0,SUMIFS(Тех_Движение!$G$2:$G$5111,Тех_Движение!$D$2:$D$5111,$C3049,Тех_Движение!$B$2:$B$5111,"&lt;="&amp;O$3)-$F3049)))</f>
        <v/>
      </c>
      <c r="P3049" s="54">
        <f>IF(OR($B3049="",P$3&lt;$D3049+Настройки!$B$7),0,MAX(0,$E3049-MAX(0,SUMIFS(Тех_Движение!$G$2:$G$5111,Тех_Движение!$D$2:$D$5111,$C3049,Тех_Движение!$B$2:$B$5111,"&lt;="&amp;P$3)-$F3049)))</f>
        <v/>
      </c>
      <c r="Q3049" s="54">
        <f>IF(OR($B3049="",Q$3&lt;$D3049+Настройки!$B$7),0,MAX(0,$E3049-MAX(0,SUMIFS(Тех_Движение!$G$2:$G$5111,Тех_Движение!$D$2:$D$5111,$C3049,Тех_Движение!$B$2:$B$5111,"&lt;="&amp;Q$3)-$F3049)))</f>
        <v/>
      </c>
      <c r="R3049" s="54">
        <f>IF($B3049="","",SUM($K3049:$Q3049))</f>
        <v/>
      </c>
      <c r="S3049" s="56">
        <f>IF($B3049="","",VLOOKUP($C3049,Настройки!$A$11:$L$17,9,FALSE))</f>
        <v/>
      </c>
      <c r="T3049" s="56">
        <f>IF($B3049="","",$R3049*$S3049)</f>
        <v/>
      </c>
    </row>
    <row r="3050">
      <c r="A3050" s="20">
        <f>Тех_Движение!$A$3047</f>
        <v/>
      </c>
      <c r="B3050" s="20">
        <f>IF(Тех_Движение!$F$3047&gt;0,Тех_Движение!$I$3047,"")</f>
        <v/>
      </c>
      <c r="C3050" s="20">
        <f>IF($B3050="","",Тех_Движение!$D$3047)</f>
        <v/>
      </c>
      <c r="D3050" s="42">
        <f>IF($B3050="","",Тех_Движение!$B$3047)</f>
        <v/>
      </c>
      <c r="E3050" s="54">
        <f>IF($B3050="","",Тех_Движение!$F$3047)</f>
        <v/>
      </c>
      <c r="F3050" s="54">
        <f>IF($B3050="","",SUMIFS($E$5:$E3049,$C$5:$C3049,$C3050))</f>
        <v/>
      </c>
      <c r="G3050" s="54">
        <f>IF($B3050="","",MAX(0,$E3050-MAX(0,SUMIFS(Тех_Движение!$G$2:$G$5111,Тех_Движение!$D$2:$D$5111,$C3050,Тех_Движение!$B$2:$B$5111,"&lt;="&amp;Настройки!$B$5-1)-$F3050)))</f>
        <v/>
      </c>
      <c r="H3050" s="54">
        <f>IF($B3050="","",IF(AND($D3050&gt;=Настройки!$B$5,$D3050&lt;=Настройки!$B$6),$E3050,0))</f>
        <v/>
      </c>
      <c r="I3050" s="54">
        <f>IF($B3050="","",$G3050+$H3050-$J3050)</f>
        <v/>
      </c>
      <c r="J3050" s="54">
        <f>IF($B3050="","",MAX(0,$E3050-MAX(0,SUMIFS(Тех_Движение!$G$2:$G$5111,Тех_Движение!$D$2:$D$5111,$C3050,Тех_Движение!$B$2:$B$5111,"&lt;="&amp;Настройки!$B$6)-$F3050)))</f>
        <v/>
      </c>
      <c r="K3050" s="54">
        <f>IF(OR($B3050="",K$3&lt;$D3050+Настройки!$B$7),0,MAX(0,$E3050-MAX(0,SUMIFS(Тех_Движение!$G$2:$G$5111,Тех_Движение!$D$2:$D$5111,$C3050,Тех_Движение!$B$2:$B$5111,"&lt;="&amp;K$3)-$F3050)))</f>
        <v/>
      </c>
      <c r="L3050" s="54">
        <f>IF(OR($B3050="",L$3&lt;$D3050+Настройки!$B$7),0,MAX(0,$E3050-MAX(0,SUMIFS(Тех_Движение!$G$2:$G$5111,Тех_Движение!$D$2:$D$5111,$C3050,Тех_Движение!$B$2:$B$5111,"&lt;="&amp;L$3)-$F3050)))</f>
        <v/>
      </c>
      <c r="M3050" s="54">
        <f>IF(OR($B3050="",M$3&lt;$D3050+Настройки!$B$7),0,MAX(0,$E3050-MAX(0,SUMIFS(Тех_Движение!$G$2:$G$5111,Тех_Движение!$D$2:$D$5111,$C3050,Тех_Движение!$B$2:$B$5111,"&lt;="&amp;M$3)-$F3050)))</f>
        <v/>
      </c>
      <c r="N3050" s="54">
        <f>IF(OR($B3050="",N$3&lt;$D3050+Настройки!$B$7),0,MAX(0,$E3050-MAX(0,SUMIFS(Тех_Движение!$G$2:$G$5111,Тех_Движение!$D$2:$D$5111,$C3050,Тех_Движение!$B$2:$B$5111,"&lt;="&amp;N$3)-$F3050)))</f>
        <v/>
      </c>
      <c r="O3050" s="54">
        <f>IF(OR($B3050="",O$3&lt;$D3050+Настройки!$B$7),0,MAX(0,$E3050-MAX(0,SUMIFS(Тех_Движение!$G$2:$G$5111,Тех_Движение!$D$2:$D$5111,$C3050,Тех_Движение!$B$2:$B$5111,"&lt;="&amp;O$3)-$F3050)))</f>
        <v/>
      </c>
      <c r="P3050" s="54">
        <f>IF(OR($B3050="",P$3&lt;$D3050+Настройки!$B$7),0,MAX(0,$E3050-MAX(0,SUMIFS(Тех_Движение!$G$2:$G$5111,Тех_Движение!$D$2:$D$5111,$C3050,Тех_Движение!$B$2:$B$5111,"&lt;="&amp;P$3)-$F3050)))</f>
        <v/>
      </c>
      <c r="Q3050" s="54">
        <f>IF(OR($B3050="",Q$3&lt;$D3050+Настройки!$B$7),0,MAX(0,$E3050-MAX(0,SUMIFS(Тех_Движение!$G$2:$G$5111,Тех_Движение!$D$2:$D$5111,$C3050,Тех_Движение!$B$2:$B$5111,"&lt;="&amp;Q$3)-$F3050)))</f>
        <v/>
      </c>
      <c r="R3050" s="54">
        <f>IF($B3050="","",SUM($K3050:$Q3050))</f>
        <v/>
      </c>
      <c r="S3050" s="56">
        <f>IF($B3050="","",VLOOKUP($C3050,Настройки!$A$11:$L$17,9,FALSE))</f>
        <v/>
      </c>
      <c r="T3050" s="56">
        <f>IF($B3050="","",$R3050*$S3050)</f>
        <v/>
      </c>
    </row>
    <row r="3051">
      <c r="A3051" s="20">
        <f>Тех_Движение!$A$3048</f>
        <v/>
      </c>
      <c r="B3051" s="20">
        <f>IF(Тех_Движение!$F$3048&gt;0,Тех_Движение!$I$3048,"")</f>
        <v/>
      </c>
      <c r="C3051" s="20">
        <f>IF($B3051="","",Тех_Движение!$D$3048)</f>
        <v/>
      </c>
      <c r="D3051" s="42">
        <f>IF($B3051="","",Тех_Движение!$B$3048)</f>
        <v/>
      </c>
      <c r="E3051" s="54">
        <f>IF($B3051="","",Тех_Движение!$F$3048)</f>
        <v/>
      </c>
      <c r="F3051" s="54">
        <f>IF($B3051="","",SUMIFS($E$5:$E3050,$C$5:$C3050,$C3051))</f>
        <v/>
      </c>
      <c r="G3051" s="54">
        <f>IF($B3051="","",MAX(0,$E3051-MAX(0,SUMIFS(Тех_Движение!$G$2:$G$5111,Тех_Движение!$D$2:$D$5111,$C3051,Тех_Движение!$B$2:$B$5111,"&lt;="&amp;Настройки!$B$5-1)-$F3051)))</f>
        <v/>
      </c>
      <c r="H3051" s="54">
        <f>IF($B3051="","",IF(AND($D3051&gt;=Настройки!$B$5,$D3051&lt;=Настройки!$B$6),$E3051,0))</f>
        <v/>
      </c>
      <c r="I3051" s="54">
        <f>IF($B3051="","",$G3051+$H3051-$J3051)</f>
        <v/>
      </c>
      <c r="J3051" s="54">
        <f>IF($B3051="","",MAX(0,$E3051-MAX(0,SUMIFS(Тех_Движение!$G$2:$G$5111,Тех_Движение!$D$2:$D$5111,$C3051,Тех_Движение!$B$2:$B$5111,"&lt;="&amp;Настройки!$B$6)-$F3051)))</f>
        <v/>
      </c>
      <c r="K3051" s="54">
        <f>IF(OR($B3051="",K$3&lt;$D3051+Настройки!$B$7),0,MAX(0,$E3051-MAX(0,SUMIFS(Тех_Движение!$G$2:$G$5111,Тех_Движение!$D$2:$D$5111,$C3051,Тех_Движение!$B$2:$B$5111,"&lt;="&amp;K$3)-$F3051)))</f>
        <v/>
      </c>
      <c r="L3051" s="54">
        <f>IF(OR($B3051="",L$3&lt;$D3051+Настройки!$B$7),0,MAX(0,$E3051-MAX(0,SUMIFS(Тех_Движение!$G$2:$G$5111,Тех_Движение!$D$2:$D$5111,$C3051,Тех_Движение!$B$2:$B$5111,"&lt;="&amp;L$3)-$F3051)))</f>
        <v/>
      </c>
      <c r="M3051" s="54">
        <f>IF(OR($B3051="",M$3&lt;$D3051+Настройки!$B$7),0,MAX(0,$E3051-MAX(0,SUMIFS(Тех_Движение!$G$2:$G$5111,Тех_Движение!$D$2:$D$5111,$C3051,Тех_Движение!$B$2:$B$5111,"&lt;="&amp;M$3)-$F3051)))</f>
        <v/>
      </c>
      <c r="N3051" s="54">
        <f>IF(OR($B3051="",N$3&lt;$D3051+Настройки!$B$7),0,MAX(0,$E3051-MAX(0,SUMIFS(Тех_Движение!$G$2:$G$5111,Тех_Движение!$D$2:$D$5111,$C3051,Тех_Движение!$B$2:$B$5111,"&lt;="&amp;N$3)-$F3051)))</f>
        <v/>
      </c>
      <c r="O3051" s="54">
        <f>IF(OR($B3051="",O$3&lt;$D3051+Настройки!$B$7),0,MAX(0,$E3051-MAX(0,SUMIFS(Тех_Движение!$G$2:$G$5111,Тех_Движение!$D$2:$D$5111,$C3051,Тех_Движение!$B$2:$B$5111,"&lt;="&amp;O$3)-$F3051)))</f>
        <v/>
      </c>
      <c r="P3051" s="54">
        <f>IF(OR($B3051="",P$3&lt;$D3051+Настройки!$B$7),0,MAX(0,$E3051-MAX(0,SUMIFS(Тех_Движение!$G$2:$G$5111,Тех_Движение!$D$2:$D$5111,$C3051,Тех_Движение!$B$2:$B$5111,"&lt;="&amp;P$3)-$F3051)))</f>
        <v/>
      </c>
      <c r="Q3051" s="54">
        <f>IF(OR($B3051="",Q$3&lt;$D3051+Настройки!$B$7),0,MAX(0,$E3051-MAX(0,SUMIFS(Тех_Движение!$G$2:$G$5111,Тех_Движение!$D$2:$D$5111,$C3051,Тех_Движение!$B$2:$B$5111,"&lt;="&amp;Q$3)-$F3051)))</f>
        <v/>
      </c>
      <c r="R3051" s="54">
        <f>IF($B3051="","",SUM($K3051:$Q3051))</f>
        <v/>
      </c>
      <c r="S3051" s="56">
        <f>IF($B3051="","",VLOOKUP($C3051,Настройки!$A$11:$L$17,9,FALSE))</f>
        <v/>
      </c>
      <c r="T3051" s="56">
        <f>IF($B3051="","",$R3051*$S3051)</f>
        <v/>
      </c>
    </row>
    <row r="3052">
      <c r="A3052" s="20">
        <f>Тех_Движение!$A$3049</f>
        <v/>
      </c>
      <c r="B3052" s="20">
        <f>IF(Тех_Движение!$F$3049&gt;0,Тех_Движение!$I$3049,"")</f>
        <v/>
      </c>
      <c r="C3052" s="20">
        <f>IF($B3052="","",Тех_Движение!$D$3049)</f>
        <v/>
      </c>
      <c r="D3052" s="42">
        <f>IF($B3052="","",Тех_Движение!$B$3049)</f>
        <v/>
      </c>
      <c r="E3052" s="54">
        <f>IF($B3052="","",Тех_Движение!$F$3049)</f>
        <v/>
      </c>
      <c r="F3052" s="54">
        <f>IF($B3052="","",SUMIFS($E$5:$E3051,$C$5:$C3051,$C3052))</f>
        <v/>
      </c>
      <c r="G3052" s="54">
        <f>IF($B3052="","",MAX(0,$E3052-MAX(0,SUMIFS(Тех_Движение!$G$2:$G$5111,Тех_Движение!$D$2:$D$5111,$C3052,Тех_Движение!$B$2:$B$5111,"&lt;="&amp;Настройки!$B$5-1)-$F3052)))</f>
        <v/>
      </c>
      <c r="H3052" s="54">
        <f>IF($B3052="","",IF(AND($D3052&gt;=Настройки!$B$5,$D3052&lt;=Настройки!$B$6),$E3052,0))</f>
        <v/>
      </c>
      <c r="I3052" s="54">
        <f>IF($B3052="","",$G3052+$H3052-$J3052)</f>
        <v/>
      </c>
      <c r="J3052" s="54">
        <f>IF($B3052="","",MAX(0,$E3052-MAX(0,SUMIFS(Тех_Движение!$G$2:$G$5111,Тех_Движение!$D$2:$D$5111,$C3052,Тех_Движение!$B$2:$B$5111,"&lt;="&amp;Настройки!$B$6)-$F3052)))</f>
        <v/>
      </c>
      <c r="K3052" s="54">
        <f>IF(OR($B3052="",K$3&lt;$D3052+Настройки!$B$7),0,MAX(0,$E3052-MAX(0,SUMIFS(Тех_Движение!$G$2:$G$5111,Тех_Движение!$D$2:$D$5111,$C3052,Тех_Движение!$B$2:$B$5111,"&lt;="&amp;K$3)-$F3052)))</f>
        <v/>
      </c>
      <c r="L3052" s="54">
        <f>IF(OR($B3052="",L$3&lt;$D3052+Настройки!$B$7),0,MAX(0,$E3052-MAX(0,SUMIFS(Тех_Движение!$G$2:$G$5111,Тех_Движение!$D$2:$D$5111,$C3052,Тех_Движение!$B$2:$B$5111,"&lt;="&amp;L$3)-$F3052)))</f>
        <v/>
      </c>
      <c r="M3052" s="54">
        <f>IF(OR($B3052="",M$3&lt;$D3052+Настройки!$B$7),0,MAX(0,$E3052-MAX(0,SUMIFS(Тех_Движение!$G$2:$G$5111,Тех_Движение!$D$2:$D$5111,$C3052,Тех_Движение!$B$2:$B$5111,"&lt;="&amp;M$3)-$F3052)))</f>
        <v/>
      </c>
      <c r="N3052" s="54">
        <f>IF(OR($B3052="",N$3&lt;$D3052+Настройки!$B$7),0,MAX(0,$E3052-MAX(0,SUMIFS(Тех_Движение!$G$2:$G$5111,Тех_Движение!$D$2:$D$5111,$C3052,Тех_Движение!$B$2:$B$5111,"&lt;="&amp;N$3)-$F3052)))</f>
        <v/>
      </c>
      <c r="O3052" s="54">
        <f>IF(OR($B3052="",O$3&lt;$D3052+Настройки!$B$7),0,MAX(0,$E3052-MAX(0,SUMIFS(Тех_Движение!$G$2:$G$5111,Тех_Движение!$D$2:$D$5111,$C3052,Тех_Движение!$B$2:$B$5111,"&lt;="&amp;O$3)-$F3052)))</f>
        <v/>
      </c>
      <c r="P3052" s="54">
        <f>IF(OR($B3052="",P$3&lt;$D3052+Настройки!$B$7),0,MAX(0,$E3052-MAX(0,SUMIFS(Тех_Движение!$G$2:$G$5111,Тех_Движение!$D$2:$D$5111,$C3052,Тех_Движение!$B$2:$B$5111,"&lt;="&amp;P$3)-$F3052)))</f>
        <v/>
      </c>
      <c r="Q3052" s="54">
        <f>IF(OR($B3052="",Q$3&lt;$D3052+Настройки!$B$7),0,MAX(0,$E3052-MAX(0,SUMIFS(Тех_Движение!$G$2:$G$5111,Тех_Движение!$D$2:$D$5111,$C3052,Тех_Движение!$B$2:$B$5111,"&lt;="&amp;Q$3)-$F3052)))</f>
        <v/>
      </c>
      <c r="R3052" s="54">
        <f>IF($B3052="","",SUM($K3052:$Q3052))</f>
        <v/>
      </c>
      <c r="S3052" s="56">
        <f>IF($B3052="","",VLOOKUP($C3052,Настройки!$A$11:$L$17,9,FALSE))</f>
        <v/>
      </c>
      <c r="T3052" s="56">
        <f>IF($B3052="","",$R3052*$S3052)</f>
        <v/>
      </c>
    </row>
    <row r="3053">
      <c r="A3053" s="20">
        <f>Тех_Движение!$A$3050</f>
        <v/>
      </c>
      <c r="B3053" s="20">
        <f>IF(Тех_Движение!$F$3050&gt;0,Тех_Движение!$I$3050,"")</f>
        <v/>
      </c>
      <c r="C3053" s="20">
        <f>IF($B3053="","",Тех_Движение!$D$3050)</f>
        <v/>
      </c>
      <c r="D3053" s="42">
        <f>IF($B3053="","",Тех_Движение!$B$3050)</f>
        <v/>
      </c>
      <c r="E3053" s="54">
        <f>IF($B3053="","",Тех_Движение!$F$3050)</f>
        <v/>
      </c>
      <c r="F3053" s="54">
        <f>IF($B3053="","",SUMIFS($E$5:$E3052,$C$5:$C3052,$C3053))</f>
        <v/>
      </c>
      <c r="G3053" s="54">
        <f>IF($B3053="","",MAX(0,$E3053-MAX(0,SUMIFS(Тех_Движение!$G$2:$G$5111,Тех_Движение!$D$2:$D$5111,$C3053,Тех_Движение!$B$2:$B$5111,"&lt;="&amp;Настройки!$B$5-1)-$F3053)))</f>
        <v/>
      </c>
      <c r="H3053" s="54">
        <f>IF($B3053="","",IF(AND($D3053&gt;=Настройки!$B$5,$D3053&lt;=Настройки!$B$6),$E3053,0))</f>
        <v/>
      </c>
      <c r="I3053" s="54">
        <f>IF($B3053="","",$G3053+$H3053-$J3053)</f>
        <v/>
      </c>
      <c r="J3053" s="54">
        <f>IF($B3053="","",MAX(0,$E3053-MAX(0,SUMIFS(Тех_Движение!$G$2:$G$5111,Тех_Движение!$D$2:$D$5111,$C3053,Тех_Движение!$B$2:$B$5111,"&lt;="&amp;Настройки!$B$6)-$F3053)))</f>
        <v/>
      </c>
      <c r="K3053" s="54">
        <f>IF(OR($B3053="",K$3&lt;$D3053+Настройки!$B$7),0,MAX(0,$E3053-MAX(0,SUMIFS(Тех_Движение!$G$2:$G$5111,Тех_Движение!$D$2:$D$5111,$C3053,Тех_Движение!$B$2:$B$5111,"&lt;="&amp;K$3)-$F3053)))</f>
        <v/>
      </c>
      <c r="L3053" s="54">
        <f>IF(OR($B3053="",L$3&lt;$D3053+Настройки!$B$7),0,MAX(0,$E3053-MAX(0,SUMIFS(Тех_Движение!$G$2:$G$5111,Тех_Движение!$D$2:$D$5111,$C3053,Тех_Движение!$B$2:$B$5111,"&lt;="&amp;L$3)-$F3053)))</f>
        <v/>
      </c>
      <c r="M3053" s="54">
        <f>IF(OR($B3053="",M$3&lt;$D3053+Настройки!$B$7),0,MAX(0,$E3053-MAX(0,SUMIFS(Тех_Движение!$G$2:$G$5111,Тех_Движение!$D$2:$D$5111,$C3053,Тех_Движение!$B$2:$B$5111,"&lt;="&amp;M$3)-$F3053)))</f>
        <v/>
      </c>
      <c r="N3053" s="54">
        <f>IF(OR($B3053="",N$3&lt;$D3053+Настройки!$B$7),0,MAX(0,$E3053-MAX(0,SUMIFS(Тех_Движение!$G$2:$G$5111,Тех_Движение!$D$2:$D$5111,$C3053,Тех_Движение!$B$2:$B$5111,"&lt;="&amp;N$3)-$F3053)))</f>
        <v/>
      </c>
      <c r="O3053" s="54">
        <f>IF(OR($B3053="",O$3&lt;$D3053+Настройки!$B$7),0,MAX(0,$E3053-MAX(0,SUMIFS(Тех_Движение!$G$2:$G$5111,Тех_Движение!$D$2:$D$5111,$C3053,Тех_Движение!$B$2:$B$5111,"&lt;="&amp;O$3)-$F3053)))</f>
        <v/>
      </c>
      <c r="P3053" s="54">
        <f>IF(OR($B3053="",P$3&lt;$D3053+Настройки!$B$7),0,MAX(0,$E3053-MAX(0,SUMIFS(Тех_Движение!$G$2:$G$5111,Тех_Движение!$D$2:$D$5111,$C3053,Тех_Движение!$B$2:$B$5111,"&lt;="&amp;P$3)-$F3053)))</f>
        <v/>
      </c>
      <c r="Q3053" s="54">
        <f>IF(OR($B3053="",Q$3&lt;$D3053+Настройки!$B$7),0,MAX(0,$E3053-MAX(0,SUMIFS(Тех_Движение!$G$2:$G$5111,Тех_Движение!$D$2:$D$5111,$C3053,Тех_Движение!$B$2:$B$5111,"&lt;="&amp;Q$3)-$F3053)))</f>
        <v/>
      </c>
      <c r="R3053" s="54">
        <f>IF($B3053="","",SUM($K3053:$Q3053))</f>
        <v/>
      </c>
      <c r="S3053" s="56">
        <f>IF($B3053="","",VLOOKUP($C3053,Настройки!$A$11:$L$17,9,FALSE))</f>
        <v/>
      </c>
      <c r="T3053" s="56">
        <f>IF($B3053="","",$R3053*$S3053)</f>
        <v/>
      </c>
    </row>
    <row r="3054">
      <c r="A3054" s="20">
        <f>Тех_Движение!$A$3051</f>
        <v/>
      </c>
      <c r="B3054" s="20">
        <f>IF(Тех_Движение!$F$3051&gt;0,Тех_Движение!$I$3051,"")</f>
        <v/>
      </c>
      <c r="C3054" s="20">
        <f>IF($B3054="","",Тех_Движение!$D$3051)</f>
        <v/>
      </c>
      <c r="D3054" s="42">
        <f>IF($B3054="","",Тех_Движение!$B$3051)</f>
        <v/>
      </c>
      <c r="E3054" s="54">
        <f>IF($B3054="","",Тех_Движение!$F$3051)</f>
        <v/>
      </c>
      <c r="F3054" s="54">
        <f>IF($B3054="","",SUMIFS($E$5:$E3053,$C$5:$C3053,$C3054))</f>
        <v/>
      </c>
      <c r="G3054" s="54">
        <f>IF($B3054="","",MAX(0,$E3054-MAX(0,SUMIFS(Тех_Движение!$G$2:$G$5111,Тех_Движение!$D$2:$D$5111,$C3054,Тех_Движение!$B$2:$B$5111,"&lt;="&amp;Настройки!$B$5-1)-$F3054)))</f>
        <v/>
      </c>
      <c r="H3054" s="54">
        <f>IF($B3054="","",IF(AND($D3054&gt;=Настройки!$B$5,$D3054&lt;=Настройки!$B$6),$E3054,0))</f>
        <v/>
      </c>
      <c r="I3054" s="54">
        <f>IF($B3054="","",$G3054+$H3054-$J3054)</f>
        <v/>
      </c>
      <c r="J3054" s="54">
        <f>IF($B3054="","",MAX(0,$E3054-MAX(0,SUMIFS(Тех_Движение!$G$2:$G$5111,Тех_Движение!$D$2:$D$5111,$C3054,Тех_Движение!$B$2:$B$5111,"&lt;="&amp;Настройки!$B$6)-$F3054)))</f>
        <v/>
      </c>
      <c r="K3054" s="54">
        <f>IF(OR($B3054="",K$3&lt;$D3054+Настройки!$B$7),0,MAX(0,$E3054-MAX(0,SUMIFS(Тех_Движение!$G$2:$G$5111,Тех_Движение!$D$2:$D$5111,$C3054,Тех_Движение!$B$2:$B$5111,"&lt;="&amp;K$3)-$F3054)))</f>
        <v/>
      </c>
      <c r="L3054" s="54">
        <f>IF(OR($B3054="",L$3&lt;$D3054+Настройки!$B$7),0,MAX(0,$E3054-MAX(0,SUMIFS(Тех_Движение!$G$2:$G$5111,Тех_Движение!$D$2:$D$5111,$C3054,Тех_Движение!$B$2:$B$5111,"&lt;="&amp;L$3)-$F3054)))</f>
        <v/>
      </c>
      <c r="M3054" s="54">
        <f>IF(OR($B3054="",M$3&lt;$D3054+Настройки!$B$7),0,MAX(0,$E3054-MAX(0,SUMIFS(Тех_Движение!$G$2:$G$5111,Тех_Движение!$D$2:$D$5111,$C3054,Тех_Движение!$B$2:$B$5111,"&lt;="&amp;M$3)-$F3054)))</f>
        <v/>
      </c>
      <c r="N3054" s="54">
        <f>IF(OR($B3054="",N$3&lt;$D3054+Настройки!$B$7),0,MAX(0,$E3054-MAX(0,SUMIFS(Тех_Движение!$G$2:$G$5111,Тех_Движение!$D$2:$D$5111,$C3054,Тех_Движение!$B$2:$B$5111,"&lt;="&amp;N$3)-$F3054)))</f>
        <v/>
      </c>
      <c r="O3054" s="54">
        <f>IF(OR($B3054="",O$3&lt;$D3054+Настройки!$B$7),0,MAX(0,$E3054-MAX(0,SUMIFS(Тех_Движение!$G$2:$G$5111,Тех_Движение!$D$2:$D$5111,$C3054,Тех_Движение!$B$2:$B$5111,"&lt;="&amp;O$3)-$F3054)))</f>
        <v/>
      </c>
      <c r="P3054" s="54">
        <f>IF(OR($B3054="",P$3&lt;$D3054+Настройки!$B$7),0,MAX(0,$E3054-MAX(0,SUMIFS(Тех_Движение!$G$2:$G$5111,Тех_Движение!$D$2:$D$5111,$C3054,Тех_Движение!$B$2:$B$5111,"&lt;="&amp;P$3)-$F3054)))</f>
        <v/>
      </c>
      <c r="Q3054" s="54">
        <f>IF(OR($B3054="",Q$3&lt;$D3054+Настройки!$B$7),0,MAX(0,$E3054-MAX(0,SUMIFS(Тех_Движение!$G$2:$G$5111,Тех_Движение!$D$2:$D$5111,$C3054,Тех_Движение!$B$2:$B$5111,"&lt;="&amp;Q$3)-$F3054)))</f>
        <v/>
      </c>
      <c r="R3054" s="54">
        <f>IF($B3054="","",SUM($K3054:$Q3054))</f>
        <v/>
      </c>
      <c r="S3054" s="56">
        <f>IF($B3054="","",VLOOKUP($C3054,Настройки!$A$11:$L$17,9,FALSE))</f>
        <v/>
      </c>
      <c r="T3054" s="56">
        <f>IF($B3054="","",$R3054*$S3054)</f>
        <v/>
      </c>
    </row>
    <row r="3055">
      <c r="A3055" s="20">
        <f>Тех_Движение!$A$3052</f>
        <v/>
      </c>
      <c r="B3055" s="20">
        <f>IF(Тех_Движение!$F$3052&gt;0,Тех_Движение!$I$3052,"")</f>
        <v/>
      </c>
      <c r="C3055" s="20">
        <f>IF($B3055="","",Тех_Движение!$D$3052)</f>
        <v/>
      </c>
      <c r="D3055" s="42">
        <f>IF($B3055="","",Тех_Движение!$B$3052)</f>
        <v/>
      </c>
      <c r="E3055" s="54">
        <f>IF($B3055="","",Тех_Движение!$F$3052)</f>
        <v/>
      </c>
      <c r="F3055" s="54">
        <f>IF($B3055="","",SUMIFS($E$5:$E3054,$C$5:$C3054,$C3055))</f>
        <v/>
      </c>
      <c r="G3055" s="54">
        <f>IF($B3055="","",MAX(0,$E3055-MAX(0,SUMIFS(Тех_Движение!$G$2:$G$5111,Тех_Движение!$D$2:$D$5111,$C3055,Тех_Движение!$B$2:$B$5111,"&lt;="&amp;Настройки!$B$5-1)-$F3055)))</f>
        <v/>
      </c>
      <c r="H3055" s="54">
        <f>IF($B3055="","",IF(AND($D3055&gt;=Настройки!$B$5,$D3055&lt;=Настройки!$B$6),$E3055,0))</f>
        <v/>
      </c>
      <c r="I3055" s="54">
        <f>IF($B3055="","",$G3055+$H3055-$J3055)</f>
        <v/>
      </c>
      <c r="J3055" s="54">
        <f>IF($B3055="","",MAX(0,$E3055-MAX(0,SUMIFS(Тех_Движение!$G$2:$G$5111,Тех_Движение!$D$2:$D$5111,$C3055,Тех_Движение!$B$2:$B$5111,"&lt;="&amp;Настройки!$B$6)-$F3055)))</f>
        <v/>
      </c>
      <c r="K3055" s="54">
        <f>IF(OR($B3055="",K$3&lt;$D3055+Настройки!$B$7),0,MAX(0,$E3055-MAX(0,SUMIFS(Тех_Движение!$G$2:$G$5111,Тех_Движение!$D$2:$D$5111,$C3055,Тех_Движение!$B$2:$B$5111,"&lt;="&amp;K$3)-$F3055)))</f>
        <v/>
      </c>
      <c r="L3055" s="54">
        <f>IF(OR($B3055="",L$3&lt;$D3055+Настройки!$B$7),0,MAX(0,$E3055-MAX(0,SUMIFS(Тех_Движение!$G$2:$G$5111,Тех_Движение!$D$2:$D$5111,$C3055,Тех_Движение!$B$2:$B$5111,"&lt;="&amp;L$3)-$F3055)))</f>
        <v/>
      </c>
      <c r="M3055" s="54">
        <f>IF(OR($B3055="",M$3&lt;$D3055+Настройки!$B$7),0,MAX(0,$E3055-MAX(0,SUMIFS(Тех_Движение!$G$2:$G$5111,Тех_Движение!$D$2:$D$5111,$C3055,Тех_Движение!$B$2:$B$5111,"&lt;="&amp;M$3)-$F3055)))</f>
        <v/>
      </c>
      <c r="N3055" s="54">
        <f>IF(OR($B3055="",N$3&lt;$D3055+Настройки!$B$7),0,MAX(0,$E3055-MAX(0,SUMIFS(Тех_Движение!$G$2:$G$5111,Тех_Движение!$D$2:$D$5111,$C3055,Тех_Движение!$B$2:$B$5111,"&lt;="&amp;N$3)-$F3055)))</f>
        <v/>
      </c>
      <c r="O3055" s="54">
        <f>IF(OR($B3055="",O$3&lt;$D3055+Настройки!$B$7),0,MAX(0,$E3055-MAX(0,SUMIFS(Тех_Движение!$G$2:$G$5111,Тех_Движение!$D$2:$D$5111,$C3055,Тех_Движение!$B$2:$B$5111,"&lt;="&amp;O$3)-$F3055)))</f>
        <v/>
      </c>
      <c r="P3055" s="54">
        <f>IF(OR($B3055="",P$3&lt;$D3055+Настройки!$B$7),0,MAX(0,$E3055-MAX(0,SUMIFS(Тех_Движение!$G$2:$G$5111,Тех_Движение!$D$2:$D$5111,$C3055,Тех_Движение!$B$2:$B$5111,"&lt;="&amp;P$3)-$F3055)))</f>
        <v/>
      </c>
      <c r="Q3055" s="54">
        <f>IF(OR($B3055="",Q$3&lt;$D3055+Настройки!$B$7),0,MAX(0,$E3055-MAX(0,SUMIFS(Тех_Движение!$G$2:$G$5111,Тех_Движение!$D$2:$D$5111,$C3055,Тех_Движение!$B$2:$B$5111,"&lt;="&amp;Q$3)-$F3055)))</f>
        <v/>
      </c>
      <c r="R3055" s="54">
        <f>IF($B3055="","",SUM($K3055:$Q3055))</f>
        <v/>
      </c>
      <c r="S3055" s="56">
        <f>IF($B3055="","",VLOOKUP($C3055,Настройки!$A$11:$L$17,9,FALSE))</f>
        <v/>
      </c>
      <c r="T3055" s="56">
        <f>IF($B3055="","",$R3055*$S3055)</f>
        <v/>
      </c>
    </row>
    <row r="3056">
      <c r="A3056" s="20">
        <f>Тех_Движение!$A$3053</f>
        <v/>
      </c>
      <c r="B3056" s="20">
        <f>IF(Тех_Движение!$F$3053&gt;0,Тех_Движение!$I$3053,"")</f>
        <v/>
      </c>
      <c r="C3056" s="20">
        <f>IF($B3056="","",Тех_Движение!$D$3053)</f>
        <v/>
      </c>
      <c r="D3056" s="42">
        <f>IF($B3056="","",Тех_Движение!$B$3053)</f>
        <v/>
      </c>
      <c r="E3056" s="54">
        <f>IF($B3056="","",Тех_Движение!$F$3053)</f>
        <v/>
      </c>
      <c r="F3056" s="54">
        <f>IF($B3056="","",SUMIFS($E$5:$E3055,$C$5:$C3055,$C3056))</f>
        <v/>
      </c>
      <c r="G3056" s="54">
        <f>IF($B3056="","",MAX(0,$E3056-MAX(0,SUMIFS(Тех_Движение!$G$2:$G$5111,Тех_Движение!$D$2:$D$5111,$C3056,Тех_Движение!$B$2:$B$5111,"&lt;="&amp;Настройки!$B$5-1)-$F3056)))</f>
        <v/>
      </c>
      <c r="H3056" s="54">
        <f>IF($B3056="","",IF(AND($D3056&gt;=Настройки!$B$5,$D3056&lt;=Настройки!$B$6),$E3056,0))</f>
        <v/>
      </c>
      <c r="I3056" s="54">
        <f>IF($B3056="","",$G3056+$H3056-$J3056)</f>
        <v/>
      </c>
      <c r="J3056" s="54">
        <f>IF($B3056="","",MAX(0,$E3056-MAX(0,SUMIFS(Тех_Движение!$G$2:$G$5111,Тех_Движение!$D$2:$D$5111,$C3056,Тех_Движение!$B$2:$B$5111,"&lt;="&amp;Настройки!$B$6)-$F3056)))</f>
        <v/>
      </c>
      <c r="K3056" s="54">
        <f>IF(OR($B3056="",K$3&lt;$D3056+Настройки!$B$7),0,MAX(0,$E3056-MAX(0,SUMIFS(Тех_Движение!$G$2:$G$5111,Тех_Движение!$D$2:$D$5111,$C3056,Тех_Движение!$B$2:$B$5111,"&lt;="&amp;K$3)-$F3056)))</f>
        <v/>
      </c>
      <c r="L3056" s="54">
        <f>IF(OR($B3056="",L$3&lt;$D3056+Настройки!$B$7),0,MAX(0,$E3056-MAX(0,SUMIFS(Тех_Движение!$G$2:$G$5111,Тех_Движение!$D$2:$D$5111,$C3056,Тех_Движение!$B$2:$B$5111,"&lt;="&amp;L$3)-$F3056)))</f>
        <v/>
      </c>
      <c r="M3056" s="54">
        <f>IF(OR($B3056="",M$3&lt;$D3056+Настройки!$B$7),0,MAX(0,$E3056-MAX(0,SUMIFS(Тех_Движение!$G$2:$G$5111,Тех_Движение!$D$2:$D$5111,$C3056,Тех_Движение!$B$2:$B$5111,"&lt;="&amp;M$3)-$F3056)))</f>
        <v/>
      </c>
      <c r="N3056" s="54">
        <f>IF(OR($B3056="",N$3&lt;$D3056+Настройки!$B$7),0,MAX(0,$E3056-MAX(0,SUMIFS(Тех_Движение!$G$2:$G$5111,Тех_Движение!$D$2:$D$5111,$C3056,Тех_Движение!$B$2:$B$5111,"&lt;="&amp;N$3)-$F3056)))</f>
        <v/>
      </c>
      <c r="O3056" s="54">
        <f>IF(OR($B3056="",O$3&lt;$D3056+Настройки!$B$7),0,MAX(0,$E3056-MAX(0,SUMIFS(Тех_Движение!$G$2:$G$5111,Тех_Движение!$D$2:$D$5111,$C3056,Тех_Движение!$B$2:$B$5111,"&lt;="&amp;O$3)-$F3056)))</f>
        <v/>
      </c>
      <c r="P3056" s="54">
        <f>IF(OR($B3056="",P$3&lt;$D3056+Настройки!$B$7),0,MAX(0,$E3056-MAX(0,SUMIFS(Тех_Движение!$G$2:$G$5111,Тех_Движение!$D$2:$D$5111,$C3056,Тех_Движение!$B$2:$B$5111,"&lt;="&amp;P$3)-$F3056)))</f>
        <v/>
      </c>
      <c r="Q3056" s="54">
        <f>IF(OR($B3056="",Q$3&lt;$D3056+Настройки!$B$7),0,MAX(0,$E3056-MAX(0,SUMIFS(Тех_Движение!$G$2:$G$5111,Тех_Движение!$D$2:$D$5111,$C3056,Тех_Движение!$B$2:$B$5111,"&lt;="&amp;Q$3)-$F3056)))</f>
        <v/>
      </c>
      <c r="R3056" s="54">
        <f>IF($B3056="","",SUM($K3056:$Q3056))</f>
        <v/>
      </c>
      <c r="S3056" s="56">
        <f>IF($B3056="","",VLOOKUP($C3056,Настройки!$A$11:$L$17,9,FALSE))</f>
        <v/>
      </c>
      <c r="T3056" s="56">
        <f>IF($B3056="","",$R3056*$S3056)</f>
        <v/>
      </c>
    </row>
    <row r="3057">
      <c r="A3057" s="20">
        <f>Тех_Движение!$A$3054</f>
        <v/>
      </c>
      <c r="B3057" s="20">
        <f>IF(Тех_Движение!$F$3054&gt;0,Тех_Движение!$I$3054,"")</f>
        <v/>
      </c>
      <c r="C3057" s="20">
        <f>IF($B3057="","",Тех_Движение!$D$3054)</f>
        <v/>
      </c>
      <c r="D3057" s="42">
        <f>IF($B3057="","",Тех_Движение!$B$3054)</f>
        <v/>
      </c>
      <c r="E3057" s="54">
        <f>IF($B3057="","",Тех_Движение!$F$3054)</f>
        <v/>
      </c>
      <c r="F3057" s="54">
        <f>IF($B3057="","",SUMIFS($E$5:$E3056,$C$5:$C3056,$C3057))</f>
        <v/>
      </c>
      <c r="G3057" s="54">
        <f>IF($B3057="","",MAX(0,$E3057-MAX(0,SUMIFS(Тех_Движение!$G$2:$G$5111,Тех_Движение!$D$2:$D$5111,$C3057,Тех_Движение!$B$2:$B$5111,"&lt;="&amp;Настройки!$B$5-1)-$F3057)))</f>
        <v/>
      </c>
      <c r="H3057" s="54">
        <f>IF($B3057="","",IF(AND($D3057&gt;=Настройки!$B$5,$D3057&lt;=Настройки!$B$6),$E3057,0))</f>
        <v/>
      </c>
      <c r="I3057" s="54">
        <f>IF($B3057="","",$G3057+$H3057-$J3057)</f>
        <v/>
      </c>
      <c r="J3057" s="54">
        <f>IF($B3057="","",MAX(0,$E3057-MAX(0,SUMIFS(Тех_Движение!$G$2:$G$5111,Тех_Движение!$D$2:$D$5111,$C3057,Тех_Движение!$B$2:$B$5111,"&lt;="&amp;Настройки!$B$6)-$F3057)))</f>
        <v/>
      </c>
      <c r="K3057" s="54">
        <f>IF(OR($B3057="",K$3&lt;$D3057+Настройки!$B$7),0,MAX(0,$E3057-MAX(0,SUMIFS(Тех_Движение!$G$2:$G$5111,Тех_Движение!$D$2:$D$5111,$C3057,Тех_Движение!$B$2:$B$5111,"&lt;="&amp;K$3)-$F3057)))</f>
        <v/>
      </c>
      <c r="L3057" s="54">
        <f>IF(OR($B3057="",L$3&lt;$D3057+Настройки!$B$7),0,MAX(0,$E3057-MAX(0,SUMIFS(Тех_Движение!$G$2:$G$5111,Тех_Движение!$D$2:$D$5111,$C3057,Тех_Движение!$B$2:$B$5111,"&lt;="&amp;L$3)-$F3057)))</f>
        <v/>
      </c>
      <c r="M3057" s="54">
        <f>IF(OR($B3057="",M$3&lt;$D3057+Настройки!$B$7),0,MAX(0,$E3057-MAX(0,SUMIFS(Тех_Движение!$G$2:$G$5111,Тех_Движение!$D$2:$D$5111,$C3057,Тех_Движение!$B$2:$B$5111,"&lt;="&amp;M$3)-$F3057)))</f>
        <v/>
      </c>
      <c r="N3057" s="54">
        <f>IF(OR($B3057="",N$3&lt;$D3057+Настройки!$B$7),0,MAX(0,$E3057-MAX(0,SUMIFS(Тех_Движение!$G$2:$G$5111,Тех_Движение!$D$2:$D$5111,$C3057,Тех_Движение!$B$2:$B$5111,"&lt;="&amp;N$3)-$F3057)))</f>
        <v/>
      </c>
      <c r="O3057" s="54">
        <f>IF(OR($B3057="",O$3&lt;$D3057+Настройки!$B$7),0,MAX(0,$E3057-MAX(0,SUMIFS(Тех_Движение!$G$2:$G$5111,Тех_Движение!$D$2:$D$5111,$C3057,Тех_Движение!$B$2:$B$5111,"&lt;="&amp;O$3)-$F3057)))</f>
        <v/>
      </c>
      <c r="P3057" s="54">
        <f>IF(OR($B3057="",P$3&lt;$D3057+Настройки!$B$7),0,MAX(0,$E3057-MAX(0,SUMIFS(Тех_Движение!$G$2:$G$5111,Тех_Движение!$D$2:$D$5111,$C3057,Тех_Движение!$B$2:$B$5111,"&lt;="&amp;P$3)-$F3057)))</f>
        <v/>
      </c>
      <c r="Q3057" s="54">
        <f>IF(OR($B3057="",Q$3&lt;$D3057+Настройки!$B$7),0,MAX(0,$E3057-MAX(0,SUMIFS(Тех_Движение!$G$2:$G$5111,Тех_Движение!$D$2:$D$5111,$C3057,Тех_Движение!$B$2:$B$5111,"&lt;="&amp;Q$3)-$F3057)))</f>
        <v/>
      </c>
      <c r="R3057" s="54">
        <f>IF($B3057="","",SUM($K3057:$Q3057))</f>
        <v/>
      </c>
      <c r="S3057" s="56">
        <f>IF($B3057="","",VLOOKUP($C3057,Настройки!$A$11:$L$17,9,FALSE))</f>
        <v/>
      </c>
      <c r="T3057" s="56">
        <f>IF($B3057="","",$R3057*$S3057)</f>
        <v/>
      </c>
    </row>
    <row r="3058">
      <c r="A3058" s="20">
        <f>Тех_Движение!$A$3055</f>
        <v/>
      </c>
      <c r="B3058" s="20">
        <f>IF(Тех_Движение!$F$3055&gt;0,Тех_Движение!$I$3055,"")</f>
        <v/>
      </c>
      <c r="C3058" s="20">
        <f>IF($B3058="","",Тех_Движение!$D$3055)</f>
        <v/>
      </c>
      <c r="D3058" s="42">
        <f>IF($B3058="","",Тех_Движение!$B$3055)</f>
        <v/>
      </c>
      <c r="E3058" s="54">
        <f>IF($B3058="","",Тех_Движение!$F$3055)</f>
        <v/>
      </c>
      <c r="F3058" s="54">
        <f>IF($B3058="","",SUMIFS($E$5:$E3057,$C$5:$C3057,$C3058))</f>
        <v/>
      </c>
      <c r="G3058" s="54">
        <f>IF($B3058="","",MAX(0,$E3058-MAX(0,SUMIFS(Тех_Движение!$G$2:$G$5111,Тех_Движение!$D$2:$D$5111,$C3058,Тех_Движение!$B$2:$B$5111,"&lt;="&amp;Настройки!$B$5-1)-$F3058)))</f>
        <v/>
      </c>
      <c r="H3058" s="54">
        <f>IF($B3058="","",IF(AND($D3058&gt;=Настройки!$B$5,$D3058&lt;=Настройки!$B$6),$E3058,0))</f>
        <v/>
      </c>
      <c r="I3058" s="54">
        <f>IF($B3058="","",$G3058+$H3058-$J3058)</f>
        <v/>
      </c>
      <c r="J3058" s="54">
        <f>IF($B3058="","",MAX(0,$E3058-MAX(0,SUMIFS(Тех_Движение!$G$2:$G$5111,Тех_Движение!$D$2:$D$5111,$C3058,Тех_Движение!$B$2:$B$5111,"&lt;="&amp;Настройки!$B$6)-$F3058)))</f>
        <v/>
      </c>
      <c r="K3058" s="54">
        <f>IF(OR($B3058="",K$3&lt;$D3058+Настройки!$B$7),0,MAX(0,$E3058-MAX(0,SUMIFS(Тех_Движение!$G$2:$G$5111,Тех_Движение!$D$2:$D$5111,$C3058,Тех_Движение!$B$2:$B$5111,"&lt;="&amp;K$3)-$F3058)))</f>
        <v/>
      </c>
      <c r="L3058" s="54">
        <f>IF(OR($B3058="",L$3&lt;$D3058+Настройки!$B$7),0,MAX(0,$E3058-MAX(0,SUMIFS(Тех_Движение!$G$2:$G$5111,Тех_Движение!$D$2:$D$5111,$C3058,Тех_Движение!$B$2:$B$5111,"&lt;="&amp;L$3)-$F3058)))</f>
        <v/>
      </c>
      <c r="M3058" s="54">
        <f>IF(OR($B3058="",M$3&lt;$D3058+Настройки!$B$7),0,MAX(0,$E3058-MAX(0,SUMIFS(Тех_Движение!$G$2:$G$5111,Тех_Движение!$D$2:$D$5111,$C3058,Тех_Движение!$B$2:$B$5111,"&lt;="&amp;M$3)-$F3058)))</f>
        <v/>
      </c>
      <c r="N3058" s="54">
        <f>IF(OR($B3058="",N$3&lt;$D3058+Настройки!$B$7),0,MAX(0,$E3058-MAX(0,SUMIFS(Тех_Движение!$G$2:$G$5111,Тех_Движение!$D$2:$D$5111,$C3058,Тех_Движение!$B$2:$B$5111,"&lt;="&amp;N$3)-$F3058)))</f>
        <v/>
      </c>
      <c r="O3058" s="54">
        <f>IF(OR($B3058="",O$3&lt;$D3058+Настройки!$B$7),0,MAX(0,$E3058-MAX(0,SUMIFS(Тех_Движение!$G$2:$G$5111,Тех_Движение!$D$2:$D$5111,$C3058,Тех_Движение!$B$2:$B$5111,"&lt;="&amp;O$3)-$F3058)))</f>
        <v/>
      </c>
      <c r="P3058" s="54">
        <f>IF(OR($B3058="",P$3&lt;$D3058+Настройки!$B$7),0,MAX(0,$E3058-MAX(0,SUMIFS(Тех_Движение!$G$2:$G$5111,Тех_Движение!$D$2:$D$5111,$C3058,Тех_Движение!$B$2:$B$5111,"&lt;="&amp;P$3)-$F3058)))</f>
        <v/>
      </c>
      <c r="Q3058" s="54">
        <f>IF(OR($B3058="",Q$3&lt;$D3058+Настройки!$B$7),0,MAX(0,$E3058-MAX(0,SUMIFS(Тех_Движение!$G$2:$G$5111,Тех_Движение!$D$2:$D$5111,$C3058,Тех_Движение!$B$2:$B$5111,"&lt;="&amp;Q$3)-$F3058)))</f>
        <v/>
      </c>
      <c r="R3058" s="54">
        <f>IF($B3058="","",SUM($K3058:$Q3058))</f>
        <v/>
      </c>
      <c r="S3058" s="56">
        <f>IF($B3058="","",VLOOKUP($C3058,Настройки!$A$11:$L$17,9,FALSE))</f>
        <v/>
      </c>
      <c r="T3058" s="56">
        <f>IF($B3058="","",$R3058*$S3058)</f>
        <v/>
      </c>
    </row>
    <row r="3059">
      <c r="A3059" s="20">
        <f>Тех_Движение!$A$3056</f>
        <v/>
      </c>
      <c r="B3059" s="20">
        <f>IF(Тех_Движение!$F$3056&gt;0,Тех_Движение!$I$3056,"")</f>
        <v/>
      </c>
      <c r="C3059" s="20">
        <f>IF($B3059="","",Тех_Движение!$D$3056)</f>
        <v/>
      </c>
      <c r="D3059" s="42">
        <f>IF($B3059="","",Тех_Движение!$B$3056)</f>
        <v/>
      </c>
      <c r="E3059" s="54">
        <f>IF($B3059="","",Тех_Движение!$F$3056)</f>
        <v/>
      </c>
      <c r="F3059" s="54">
        <f>IF($B3059="","",SUMIFS($E$5:$E3058,$C$5:$C3058,$C3059))</f>
        <v/>
      </c>
      <c r="G3059" s="54">
        <f>IF($B3059="","",MAX(0,$E3059-MAX(0,SUMIFS(Тех_Движение!$G$2:$G$5111,Тех_Движение!$D$2:$D$5111,$C3059,Тех_Движение!$B$2:$B$5111,"&lt;="&amp;Настройки!$B$5-1)-$F3059)))</f>
        <v/>
      </c>
      <c r="H3059" s="54">
        <f>IF($B3059="","",IF(AND($D3059&gt;=Настройки!$B$5,$D3059&lt;=Настройки!$B$6),$E3059,0))</f>
        <v/>
      </c>
      <c r="I3059" s="54">
        <f>IF($B3059="","",$G3059+$H3059-$J3059)</f>
        <v/>
      </c>
      <c r="J3059" s="54">
        <f>IF($B3059="","",MAX(0,$E3059-MAX(0,SUMIFS(Тех_Движение!$G$2:$G$5111,Тех_Движение!$D$2:$D$5111,$C3059,Тех_Движение!$B$2:$B$5111,"&lt;="&amp;Настройки!$B$6)-$F3059)))</f>
        <v/>
      </c>
      <c r="K3059" s="54">
        <f>IF(OR($B3059="",K$3&lt;$D3059+Настройки!$B$7),0,MAX(0,$E3059-MAX(0,SUMIFS(Тех_Движение!$G$2:$G$5111,Тех_Движение!$D$2:$D$5111,$C3059,Тех_Движение!$B$2:$B$5111,"&lt;="&amp;K$3)-$F3059)))</f>
        <v/>
      </c>
      <c r="L3059" s="54">
        <f>IF(OR($B3059="",L$3&lt;$D3059+Настройки!$B$7),0,MAX(0,$E3059-MAX(0,SUMIFS(Тех_Движение!$G$2:$G$5111,Тех_Движение!$D$2:$D$5111,$C3059,Тех_Движение!$B$2:$B$5111,"&lt;="&amp;L$3)-$F3059)))</f>
        <v/>
      </c>
      <c r="M3059" s="54">
        <f>IF(OR($B3059="",M$3&lt;$D3059+Настройки!$B$7),0,MAX(0,$E3059-MAX(0,SUMIFS(Тех_Движение!$G$2:$G$5111,Тех_Движение!$D$2:$D$5111,$C3059,Тех_Движение!$B$2:$B$5111,"&lt;="&amp;M$3)-$F3059)))</f>
        <v/>
      </c>
      <c r="N3059" s="54">
        <f>IF(OR($B3059="",N$3&lt;$D3059+Настройки!$B$7),0,MAX(0,$E3059-MAX(0,SUMIFS(Тех_Движение!$G$2:$G$5111,Тех_Движение!$D$2:$D$5111,$C3059,Тех_Движение!$B$2:$B$5111,"&lt;="&amp;N$3)-$F3059)))</f>
        <v/>
      </c>
      <c r="O3059" s="54">
        <f>IF(OR($B3059="",O$3&lt;$D3059+Настройки!$B$7),0,MAX(0,$E3059-MAX(0,SUMIFS(Тех_Движение!$G$2:$G$5111,Тех_Движение!$D$2:$D$5111,$C3059,Тех_Движение!$B$2:$B$5111,"&lt;="&amp;O$3)-$F3059)))</f>
        <v/>
      </c>
      <c r="P3059" s="54">
        <f>IF(OR($B3059="",P$3&lt;$D3059+Настройки!$B$7),0,MAX(0,$E3059-MAX(0,SUMIFS(Тех_Движение!$G$2:$G$5111,Тех_Движение!$D$2:$D$5111,$C3059,Тех_Движение!$B$2:$B$5111,"&lt;="&amp;P$3)-$F3059)))</f>
        <v/>
      </c>
      <c r="Q3059" s="54">
        <f>IF(OR($B3059="",Q$3&lt;$D3059+Настройки!$B$7),0,MAX(0,$E3059-MAX(0,SUMIFS(Тех_Движение!$G$2:$G$5111,Тех_Движение!$D$2:$D$5111,$C3059,Тех_Движение!$B$2:$B$5111,"&lt;="&amp;Q$3)-$F3059)))</f>
        <v/>
      </c>
      <c r="R3059" s="54">
        <f>IF($B3059="","",SUM($K3059:$Q3059))</f>
        <v/>
      </c>
      <c r="S3059" s="56">
        <f>IF($B3059="","",VLOOKUP($C3059,Настройки!$A$11:$L$17,9,FALSE))</f>
        <v/>
      </c>
      <c r="T3059" s="56">
        <f>IF($B3059="","",$R3059*$S3059)</f>
        <v/>
      </c>
    </row>
    <row r="3060">
      <c r="A3060" s="20">
        <f>Тех_Движение!$A$3057</f>
        <v/>
      </c>
      <c r="B3060" s="20">
        <f>IF(Тех_Движение!$F$3057&gt;0,Тех_Движение!$I$3057,"")</f>
        <v/>
      </c>
      <c r="C3060" s="20">
        <f>IF($B3060="","",Тех_Движение!$D$3057)</f>
        <v/>
      </c>
      <c r="D3060" s="42">
        <f>IF($B3060="","",Тех_Движение!$B$3057)</f>
        <v/>
      </c>
      <c r="E3060" s="54">
        <f>IF($B3060="","",Тех_Движение!$F$3057)</f>
        <v/>
      </c>
      <c r="F3060" s="54">
        <f>IF($B3060="","",SUMIFS($E$5:$E3059,$C$5:$C3059,$C3060))</f>
        <v/>
      </c>
      <c r="G3060" s="54">
        <f>IF($B3060="","",MAX(0,$E3060-MAX(0,SUMIFS(Тех_Движение!$G$2:$G$5111,Тех_Движение!$D$2:$D$5111,$C3060,Тех_Движение!$B$2:$B$5111,"&lt;="&amp;Настройки!$B$5-1)-$F3060)))</f>
        <v/>
      </c>
      <c r="H3060" s="54">
        <f>IF($B3060="","",IF(AND($D3060&gt;=Настройки!$B$5,$D3060&lt;=Настройки!$B$6),$E3060,0))</f>
        <v/>
      </c>
      <c r="I3060" s="54">
        <f>IF($B3060="","",$G3060+$H3060-$J3060)</f>
        <v/>
      </c>
      <c r="J3060" s="54">
        <f>IF($B3060="","",MAX(0,$E3060-MAX(0,SUMIFS(Тех_Движение!$G$2:$G$5111,Тех_Движение!$D$2:$D$5111,$C3060,Тех_Движение!$B$2:$B$5111,"&lt;="&amp;Настройки!$B$6)-$F3060)))</f>
        <v/>
      </c>
      <c r="K3060" s="54">
        <f>IF(OR($B3060="",K$3&lt;$D3060+Настройки!$B$7),0,MAX(0,$E3060-MAX(0,SUMIFS(Тех_Движение!$G$2:$G$5111,Тех_Движение!$D$2:$D$5111,$C3060,Тех_Движение!$B$2:$B$5111,"&lt;="&amp;K$3)-$F3060)))</f>
        <v/>
      </c>
      <c r="L3060" s="54">
        <f>IF(OR($B3060="",L$3&lt;$D3060+Настройки!$B$7),0,MAX(0,$E3060-MAX(0,SUMIFS(Тех_Движение!$G$2:$G$5111,Тех_Движение!$D$2:$D$5111,$C3060,Тех_Движение!$B$2:$B$5111,"&lt;="&amp;L$3)-$F3060)))</f>
        <v/>
      </c>
      <c r="M3060" s="54">
        <f>IF(OR($B3060="",M$3&lt;$D3060+Настройки!$B$7),0,MAX(0,$E3060-MAX(0,SUMIFS(Тех_Движение!$G$2:$G$5111,Тех_Движение!$D$2:$D$5111,$C3060,Тех_Движение!$B$2:$B$5111,"&lt;="&amp;M$3)-$F3060)))</f>
        <v/>
      </c>
      <c r="N3060" s="54">
        <f>IF(OR($B3060="",N$3&lt;$D3060+Настройки!$B$7),0,MAX(0,$E3060-MAX(0,SUMIFS(Тех_Движение!$G$2:$G$5111,Тех_Движение!$D$2:$D$5111,$C3060,Тех_Движение!$B$2:$B$5111,"&lt;="&amp;N$3)-$F3060)))</f>
        <v/>
      </c>
      <c r="O3060" s="54">
        <f>IF(OR($B3060="",O$3&lt;$D3060+Настройки!$B$7),0,MAX(0,$E3060-MAX(0,SUMIFS(Тех_Движение!$G$2:$G$5111,Тех_Движение!$D$2:$D$5111,$C3060,Тех_Движение!$B$2:$B$5111,"&lt;="&amp;O$3)-$F3060)))</f>
        <v/>
      </c>
      <c r="P3060" s="54">
        <f>IF(OR($B3060="",P$3&lt;$D3060+Настройки!$B$7),0,MAX(0,$E3060-MAX(0,SUMIFS(Тех_Движение!$G$2:$G$5111,Тех_Движение!$D$2:$D$5111,$C3060,Тех_Движение!$B$2:$B$5111,"&lt;="&amp;P$3)-$F3060)))</f>
        <v/>
      </c>
      <c r="Q3060" s="54">
        <f>IF(OR($B3060="",Q$3&lt;$D3060+Настройки!$B$7),0,MAX(0,$E3060-MAX(0,SUMIFS(Тех_Движение!$G$2:$G$5111,Тех_Движение!$D$2:$D$5111,$C3060,Тех_Движение!$B$2:$B$5111,"&lt;="&amp;Q$3)-$F3060)))</f>
        <v/>
      </c>
      <c r="R3060" s="54">
        <f>IF($B3060="","",SUM($K3060:$Q3060))</f>
        <v/>
      </c>
      <c r="S3060" s="56">
        <f>IF($B3060="","",VLOOKUP($C3060,Настройки!$A$11:$L$17,9,FALSE))</f>
        <v/>
      </c>
      <c r="T3060" s="56">
        <f>IF($B3060="","",$R3060*$S3060)</f>
        <v/>
      </c>
    </row>
    <row r="3061">
      <c r="A3061" s="20">
        <f>Тех_Движение!$A$3058</f>
        <v/>
      </c>
      <c r="B3061" s="20">
        <f>IF(Тех_Движение!$F$3058&gt;0,Тех_Движение!$I$3058,"")</f>
        <v/>
      </c>
      <c r="C3061" s="20">
        <f>IF($B3061="","",Тех_Движение!$D$3058)</f>
        <v/>
      </c>
      <c r="D3061" s="42">
        <f>IF($B3061="","",Тех_Движение!$B$3058)</f>
        <v/>
      </c>
      <c r="E3061" s="54">
        <f>IF($B3061="","",Тех_Движение!$F$3058)</f>
        <v/>
      </c>
      <c r="F3061" s="54">
        <f>IF($B3061="","",SUMIFS($E$5:$E3060,$C$5:$C3060,$C3061))</f>
        <v/>
      </c>
      <c r="G3061" s="54">
        <f>IF($B3061="","",MAX(0,$E3061-MAX(0,SUMIFS(Тех_Движение!$G$2:$G$5111,Тех_Движение!$D$2:$D$5111,$C3061,Тех_Движение!$B$2:$B$5111,"&lt;="&amp;Настройки!$B$5-1)-$F3061)))</f>
        <v/>
      </c>
      <c r="H3061" s="54">
        <f>IF($B3061="","",IF(AND($D3061&gt;=Настройки!$B$5,$D3061&lt;=Настройки!$B$6),$E3061,0))</f>
        <v/>
      </c>
      <c r="I3061" s="54">
        <f>IF($B3061="","",$G3061+$H3061-$J3061)</f>
        <v/>
      </c>
      <c r="J3061" s="54">
        <f>IF($B3061="","",MAX(0,$E3061-MAX(0,SUMIFS(Тех_Движение!$G$2:$G$5111,Тех_Движение!$D$2:$D$5111,$C3061,Тех_Движение!$B$2:$B$5111,"&lt;="&amp;Настройки!$B$6)-$F3061)))</f>
        <v/>
      </c>
      <c r="K3061" s="54">
        <f>IF(OR($B3061="",K$3&lt;$D3061+Настройки!$B$7),0,MAX(0,$E3061-MAX(0,SUMIFS(Тех_Движение!$G$2:$G$5111,Тех_Движение!$D$2:$D$5111,$C3061,Тех_Движение!$B$2:$B$5111,"&lt;="&amp;K$3)-$F3061)))</f>
        <v/>
      </c>
      <c r="L3061" s="54">
        <f>IF(OR($B3061="",L$3&lt;$D3061+Настройки!$B$7),0,MAX(0,$E3061-MAX(0,SUMIFS(Тех_Движение!$G$2:$G$5111,Тех_Движение!$D$2:$D$5111,$C3061,Тех_Движение!$B$2:$B$5111,"&lt;="&amp;L$3)-$F3061)))</f>
        <v/>
      </c>
      <c r="M3061" s="54">
        <f>IF(OR($B3061="",M$3&lt;$D3061+Настройки!$B$7),0,MAX(0,$E3061-MAX(0,SUMIFS(Тех_Движение!$G$2:$G$5111,Тех_Движение!$D$2:$D$5111,$C3061,Тех_Движение!$B$2:$B$5111,"&lt;="&amp;M$3)-$F3061)))</f>
        <v/>
      </c>
      <c r="N3061" s="54">
        <f>IF(OR($B3061="",N$3&lt;$D3061+Настройки!$B$7),0,MAX(0,$E3061-MAX(0,SUMIFS(Тех_Движение!$G$2:$G$5111,Тех_Движение!$D$2:$D$5111,$C3061,Тех_Движение!$B$2:$B$5111,"&lt;="&amp;N$3)-$F3061)))</f>
        <v/>
      </c>
      <c r="O3061" s="54">
        <f>IF(OR($B3061="",O$3&lt;$D3061+Настройки!$B$7),0,MAX(0,$E3061-MAX(0,SUMIFS(Тех_Движение!$G$2:$G$5111,Тех_Движение!$D$2:$D$5111,$C3061,Тех_Движение!$B$2:$B$5111,"&lt;="&amp;O$3)-$F3061)))</f>
        <v/>
      </c>
      <c r="P3061" s="54">
        <f>IF(OR($B3061="",P$3&lt;$D3061+Настройки!$B$7),0,MAX(0,$E3061-MAX(0,SUMIFS(Тех_Движение!$G$2:$G$5111,Тех_Движение!$D$2:$D$5111,$C3061,Тех_Движение!$B$2:$B$5111,"&lt;="&amp;P$3)-$F3061)))</f>
        <v/>
      </c>
      <c r="Q3061" s="54">
        <f>IF(OR($B3061="",Q$3&lt;$D3061+Настройки!$B$7),0,MAX(0,$E3061-MAX(0,SUMIFS(Тех_Движение!$G$2:$G$5111,Тех_Движение!$D$2:$D$5111,$C3061,Тех_Движение!$B$2:$B$5111,"&lt;="&amp;Q$3)-$F3061)))</f>
        <v/>
      </c>
      <c r="R3061" s="54">
        <f>IF($B3061="","",SUM($K3061:$Q3061))</f>
        <v/>
      </c>
      <c r="S3061" s="56">
        <f>IF($B3061="","",VLOOKUP($C3061,Настройки!$A$11:$L$17,9,FALSE))</f>
        <v/>
      </c>
      <c r="T3061" s="56">
        <f>IF($B3061="","",$R3061*$S3061)</f>
        <v/>
      </c>
    </row>
    <row r="3062">
      <c r="A3062" s="20">
        <f>Тех_Движение!$A$3059</f>
        <v/>
      </c>
      <c r="B3062" s="20">
        <f>IF(Тех_Движение!$F$3059&gt;0,Тех_Движение!$I$3059,"")</f>
        <v/>
      </c>
      <c r="C3062" s="20">
        <f>IF($B3062="","",Тех_Движение!$D$3059)</f>
        <v/>
      </c>
      <c r="D3062" s="42">
        <f>IF($B3062="","",Тех_Движение!$B$3059)</f>
        <v/>
      </c>
      <c r="E3062" s="54">
        <f>IF($B3062="","",Тех_Движение!$F$3059)</f>
        <v/>
      </c>
      <c r="F3062" s="54">
        <f>IF($B3062="","",SUMIFS($E$5:$E3061,$C$5:$C3061,$C3062))</f>
        <v/>
      </c>
      <c r="G3062" s="54">
        <f>IF($B3062="","",MAX(0,$E3062-MAX(0,SUMIFS(Тех_Движение!$G$2:$G$5111,Тех_Движение!$D$2:$D$5111,$C3062,Тех_Движение!$B$2:$B$5111,"&lt;="&amp;Настройки!$B$5-1)-$F3062)))</f>
        <v/>
      </c>
      <c r="H3062" s="54">
        <f>IF($B3062="","",IF(AND($D3062&gt;=Настройки!$B$5,$D3062&lt;=Настройки!$B$6),$E3062,0))</f>
        <v/>
      </c>
      <c r="I3062" s="54">
        <f>IF($B3062="","",$G3062+$H3062-$J3062)</f>
        <v/>
      </c>
      <c r="J3062" s="54">
        <f>IF($B3062="","",MAX(0,$E3062-MAX(0,SUMIFS(Тех_Движение!$G$2:$G$5111,Тех_Движение!$D$2:$D$5111,$C3062,Тех_Движение!$B$2:$B$5111,"&lt;="&amp;Настройки!$B$6)-$F3062)))</f>
        <v/>
      </c>
      <c r="K3062" s="54">
        <f>IF(OR($B3062="",K$3&lt;$D3062+Настройки!$B$7),0,MAX(0,$E3062-MAX(0,SUMIFS(Тех_Движение!$G$2:$G$5111,Тех_Движение!$D$2:$D$5111,$C3062,Тех_Движение!$B$2:$B$5111,"&lt;="&amp;K$3)-$F3062)))</f>
        <v/>
      </c>
      <c r="L3062" s="54">
        <f>IF(OR($B3062="",L$3&lt;$D3062+Настройки!$B$7),0,MAX(0,$E3062-MAX(0,SUMIFS(Тех_Движение!$G$2:$G$5111,Тех_Движение!$D$2:$D$5111,$C3062,Тех_Движение!$B$2:$B$5111,"&lt;="&amp;L$3)-$F3062)))</f>
        <v/>
      </c>
      <c r="M3062" s="54">
        <f>IF(OR($B3062="",M$3&lt;$D3062+Настройки!$B$7),0,MAX(0,$E3062-MAX(0,SUMIFS(Тех_Движение!$G$2:$G$5111,Тех_Движение!$D$2:$D$5111,$C3062,Тех_Движение!$B$2:$B$5111,"&lt;="&amp;M$3)-$F3062)))</f>
        <v/>
      </c>
      <c r="N3062" s="54">
        <f>IF(OR($B3062="",N$3&lt;$D3062+Настройки!$B$7),0,MAX(0,$E3062-MAX(0,SUMIFS(Тех_Движение!$G$2:$G$5111,Тех_Движение!$D$2:$D$5111,$C3062,Тех_Движение!$B$2:$B$5111,"&lt;="&amp;N$3)-$F3062)))</f>
        <v/>
      </c>
      <c r="O3062" s="54">
        <f>IF(OR($B3062="",O$3&lt;$D3062+Настройки!$B$7),0,MAX(0,$E3062-MAX(0,SUMIFS(Тех_Движение!$G$2:$G$5111,Тех_Движение!$D$2:$D$5111,$C3062,Тех_Движение!$B$2:$B$5111,"&lt;="&amp;O$3)-$F3062)))</f>
        <v/>
      </c>
      <c r="P3062" s="54">
        <f>IF(OR($B3062="",P$3&lt;$D3062+Настройки!$B$7),0,MAX(0,$E3062-MAX(0,SUMIFS(Тех_Движение!$G$2:$G$5111,Тех_Движение!$D$2:$D$5111,$C3062,Тех_Движение!$B$2:$B$5111,"&lt;="&amp;P$3)-$F3062)))</f>
        <v/>
      </c>
      <c r="Q3062" s="54">
        <f>IF(OR($B3062="",Q$3&lt;$D3062+Настройки!$B$7),0,MAX(0,$E3062-MAX(0,SUMIFS(Тех_Движение!$G$2:$G$5111,Тех_Движение!$D$2:$D$5111,$C3062,Тех_Движение!$B$2:$B$5111,"&lt;="&amp;Q$3)-$F3062)))</f>
        <v/>
      </c>
      <c r="R3062" s="54">
        <f>IF($B3062="","",SUM($K3062:$Q3062))</f>
        <v/>
      </c>
      <c r="S3062" s="56">
        <f>IF($B3062="","",VLOOKUP($C3062,Настройки!$A$11:$L$17,9,FALSE))</f>
        <v/>
      </c>
      <c r="T3062" s="56">
        <f>IF($B3062="","",$R3062*$S3062)</f>
        <v/>
      </c>
    </row>
    <row r="3063">
      <c r="A3063" s="20">
        <f>Тех_Движение!$A$3060</f>
        <v/>
      </c>
      <c r="B3063" s="20">
        <f>IF(Тех_Движение!$F$3060&gt;0,Тех_Движение!$I$3060,"")</f>
        <v/>
      </c>
      <c r="C3063" s="20">
        <f>IF($B3063="","",Тех_Движение!$D$3060)</f>
        <v/>
      </c>
      <c r="D3063" s="42">
        <f>IF($B3063="","",Тех_Движение!$B$3060)</f>
        <v/>
      </c>
      <c r="E3063" s="54">
        <f>IF($B3063="","",Тех_Движение!$F$3060)</f>
        <v/>
      </c>
      <c r="F3063" s="54">
        <f>IF($B3063="","",SUMIFS($E$5:$E3062,$C$5:$C3062,$C3063))</f>
        <v/>
      </c>
      <c r="G3063" s="54">
        <f>IF($B3063="","",MAX(0,$E3063-MAX(0,SUMIFS(Тех_Движение!$G$2:$G$5111,Тех_Движение!$D$2:$D$5111,$C3063,Тех_Движение!$B$2:$B$5111,"&lt;="&amp;Настройки!$B$5-1)-$F3063)))</f>
        <v/>
      </c>
      <c r="H3063" s="54">
        <f>IF($B3063="","",IF(AND($D3063&gt;=Настройки!$B$5,$D3063&lt;=Настройки!$B$6),$E3063,0))</f>
        <v/>
      </c>
      <c r="I3063" s="54">
        <f>IF($B3063="","",$G3063+$H3063-$J3063)</f>
        <v/>
      </c>
      <c r="J3063" s="54">
        <f>IF($B3063="","",MAX(0,$E3063-MAX(0,SUMIFS(Тех_Движение!$G$2:$G$5111,Тех_Движение!$D$2:$D$5111,$C3063,Тех_Движение!$B$2:$B$5111,"&lt;="&amp;Настройки!$B$6)-$F3063)))</f>
        <v/>
      </c>
      <c r="K3063" s="54">
        <f>IF(OR($B3063="",K$3&lt;$D3063+Настройки!$B$7),0,MAX(0,$E3063-MAX(0,SUMIFS(Тех_Движение!$G$2:$G$5111,Тех_Движение!$D$2:$D$5111,$C3063,Тех_Движение!$B$2:$B$5111,"&lt;="&amp;K$3)-$F3063)))</f>
        <v/>
      </c>
      <c r="L3063" s="54">
        <f>IF(OR($B3063="",L$3&lt;$D3063+Настройки!$B$7),0,MAX(0,$E3063-MAX(0,SUMIFS(Тех_Движение!$G$2:$G$5111,Тех_Движение!$D$2:$D$5111,$C3063,Тех_Движение!$B$2:$B$5111,"&lt;="&amp;L$3)-$F3063)))</f>
        <v/>
      </c>
      <c r="M3063" s="54">
        <f>IF(OR($B3063="",M$3&lt;$D3063+Настройки!$B$7),0,MAX(0,$E3063-MAX(0,SUMIFS(Тех_Движение!$G$2:$G$5111,Тех_Движение!$D$2:$D$5111,$C3063,Тех_Движение!$B$2:$B$5111,"&lt;="&amp;M$3)-$F3063)))</f>
        <v/>
      </c>
      <c r="N3063" s="54">
        <f>IF(OR($B3063="",N$3&lt;$D3063+Настройки!$B$7),0,MAX(0,$E3063-MAX(0,SUMIFS(Тех_Движение!$G$2:$G$5111,Тех_Движение!$D$2:$D$5111,$C3063,Тех_Движение!$B$2:$B$5111,"&lt;="&amp;N$3)-$F3063)))</f>
        <v/>
      </c>
      <c r="O3063" s="54">
        <f>IF(OR($B3063="",O$3&lt;$D3063+Настройки!$B$7),0,MAX(0,$E3063-MAX(0,SUMIFS(Тех_Движение!$G$2:$G$5111,Тех_Движение!$D$2:$D$5111,$C3063,Тех_Движение!$B$2:$B$5111,"&lt;="&amp;O$3)-$F3063)))</f>
        <v/>
      </c>
      <c r="P3063" s="54">
        <f>IF(OR($B3063="",P$3&lt;$D3063+Настройки!$B$7),0,MAX(0,$E3063-MAX(0,SUMIFS(Тех_Движение!$G$2:$G$5111,Тех_Движение!$D$2:$D$5111,$C3063,Тех_Движение!$B$2:$B$5111,"&lt;="&amp;P$3)-$F3063)))</f>
        <v/>
      </c>
      <c r="Q3063" s="54">
        <f>IF(OR($B3063="",Q$3&lt;$D3063+Настройки!$B$7),0,MAX(0,$E3063-MAX(0,SUMIFS(Тех_Движение!$G$2:$G$5111,Тех_Движение!$D$2:$D$5111,$C3063,Тех_Движение!$B$2:$B$5111,"&lt;="&amp;Q$3)-$F3063)))</f>
        <v/>
      </c>
      <c r="R3063" s="54">
        <f>IF($B3063="","",SUM($K3063:$Q3063))</f>
        <v/>
      </c>
      <c r="S3063" s="56">
        <f>IF($B3063="","",VLOOKUP($C3063,Настройки!$A$11:$L$17,9,FALSE))</f>
        <v/>
      </c>
      <c r="T3063" s="56">
        <f>IF($B3063="","",$R3063*$S3063)</f>
        <v/>
      </c>
    </row>
    <row r="3064">
      <c r="A3064" s="20">
        <f>Тех_Движение!$A$3061</f>
        <v/>
      </c>
      <c r="B3064" s="20">
        <f>IF(Тех_Движение!$F$3061&gt;0,Тех_Движение!$I$3061,"")</f>
        <v/>
      </c>
      <c r="C3064" s="20">
        <f>IF($B3064="","",Тех_Движение!$D$3061)</f>
        <v/>
      </c>
      <c r="D3064" s="42">
        <f>IF($B3064="","",Тех_Движение!$B$3061)</f>
        <v/>
      </c>
      <c r="E3064" s="54">
        <f>IF($B3064="","",Тех_Движение!$F$3061)</f>
        <v/>
      </c>
      <c r="F3064" s="54">
        <f>IF($B3064="","",SUMIFS($E$5:$E3063,$C$5:$C3063,$C3064))</f>
        <v/>
      </c>
      <c r="G3064" s="54">
        <f>IF($B3064="","",MAX(0,$E3064-MAX(0,SUMIFS(Тех_Движение!$G$2:$G$5111,Тех_Движение!$D$2:$D$5111,$C3064,Тех_Движение!$B$2:$B$5111,"&lt;="&amp;Настройки!$B$5-1)-$F3064)))</f>
        <v/>
      </c>
      <c r="H3064" s="54">
        <f>IF($B3064="","",IF(AND($D3064&gt;=Настройки!$B$5,$D3064&lt;=Настройки!$B$6),$E3064,0))</f>
        <v/>
      </c>
      <c r="I3064" s="54">
        <f>IF($B3064="","",$G3064+$H3064-$J3064)</f>
        <v/>
      </c>
      <c r="J3064" s="54">
        <f>IF($B3064="","",MAX(0,$E3064-MAX(0,SUMIFS(Тех_Движение!$G$2:$G$5111,Тех_Движение!$D$2:$D$5111,$C3064,Тех_Движение!$B$2:$B$5111,"&lt;="&amp;Настройки!$B$6)-$F3064)))</f>
        <v/>
      </c>
      <c r="K3064" s="54">
        <f>IF(OR($B3064="",K$3&lt;$D3064+Настройки!$B$7),0,MAX(0,$E3064-MAX(0,SUMIFS(Тех_Движение!$G$2:$G$5111,Тех_Движение!$D$2:$D$5111,$C3064,Тех_Движение!$B$2:$B$5111,"&lt;="&amp;K$3)-$F3064)))</f>
        <v/>
      </c>
      <c r="L3064" s="54">
        <f>IF(OR($B3064="",L$3&lt;$D3064+Настройки!$B$7),0,MAX(0,$E3064-MAX(0,SUMIFS(Тех_Движение!$G$2:$G$5111,Тех_Движение!$D$2:$D$5111,$C3064,Тех_Движение!$B$2:$B$5111,"&lt;="&amp;L$3)-$F3064)))</f>
        <v/>
      </c>
      <c r="M3064" s="54">
        <f>IF(OR($B3064="",M$3&lt;$D3064+Настройки!$B$7),0,MAX(0,$E3064-MAX(0,SUMIFS(Тех_Движение!$G$2:$G$5111,Тех_Движение!$D$2:$D$5111,$C3064,Тех_Движение!$B$2:$B$5111,"&lt;="&amp;M$3)-$F3064)))</f>
        <v/>
      </c>
      <c r="N3064" s="54">
        <f>IF(OR($B3064="",N$3&lt;$D3064+Настройки!$B$7),0,MAX(0,$E3064-MAX(0,SUMIFS(Тех_Движение!$G$2:$G$5111,Тех_Движение!$D$2:$D$5111,$C3064,Тех_Движение!$B$2:$B$5111,"&lt;="&amp;N$3)-$F3064)))</f>
        <v/>
      </c>
      <c r="O3064" s="54">
        <f>IF(OR($B3064="",O$3&lt;$D3064+Настройки!$B$7),0,MAX(0,$E3064-MAX(0,SUMIFS(Тех_Движение!$G$2:$G$5111,Тех_Движение!$D$2:$D$5111,$C3064,Тех_Движение!$B$2:$B$5111,"&lt;="&amp;O$3)-$F3064)))</f>
        <v/>
      </c>
      <c r="P3064" s="54">
        <f>IF(OR($B3064="",P$3&lt;$D3064+Настройки!$B$7),0,MAX(0,$E3064-MAX(0,SUMIFS(Тех_Движение!$G$2:$G$5111,Тех_Движение!$D$2:$D$5111,$C3064,Тех_Движение!$B$2:$B$5111,"&lt;="&amp;P$3)-$F3064)))</f>
        <v/>
      </c>
      <c r="Q3064" s="54">
        <f>IF(OR($B3064="",Q$3&lt;$D3064+Настройки!$B$7),0,MAX(0,$E3064-MAX(0,SUMIFS(Тех_Движение!$G$2:$G$5111,Тех_Движение!$D$2:$D$5111,$C3064,Тех_Движение!$B$2:$B$5111,"&lt;="&amp;Q$3)-$F3064)))</f>
        <v/>
      </c>
      <c r="R3064" s="54">
        <f>IF($B3064="","",SUM($K3064:$Q3064))</f>
        <v/>
      </c>
      <c r="S3064" s="56">
        <f>IF($B3064="","",VLOOKUP($C3064,Настройки!$A$11:$L$17,9,FALSE))</f>
        <v/>
      </c>
      <c r="T3064" s="56">
        <f>IF($B3064="","",$R3064*$S3064)</f>
        <v/>
      </c>
    </row>
    <row r="3065">
      <c r="A3065" s="20">
        <f>Тех_Движение!$A$3062</f>
        <v/>
      </c>
      <c r="B3065" s="20">
        <f>IF(Тех_Движение!$F$3062&gt;0,Тех_Движение!$I$3062,"")</f>
        <v/>
      </c>
      <c r="C3065" s="20">
        <f>IF($B3065="","",Тех_Движение!$D$3062)</f>
        <v/>
      </c>
      <c r="D3065" s="42">
        <f>IF($B3065="","",Тех_Движение!$B$3062)</f>
        <v/>
      </c>
      <c r="E3065" s="54">
        <f>IF($B3065="","",Тех_Движение!$F$3062)</f>
        <v/>
      </c>
      <c r="F3065" s="54">
        <f>IF($B3065="","",SUMIFS($E$5:$E3064,$C$5:$C3064,$C3065))</f>
        <v/>
      </c>
      <c r="G3065" s="54">
        <f>IF($B3065="","",MAX(0,$E3065-MAX(0,SUMIFS(Тех_Движение!$G$2:$G$5111,Тех_Движение!$D$2:$D$5111,$C3065,Тех_Движение!$B$2:$B$5111,"&lt;="&amp;Настройки!$B$5-1)-$F3065)))</f>
        <v/>
      </c>
      <c r="H3065" s="54">
        <f>IF($B3065="","",IF(AND($D3065&gt;=Настройки!$B$5,$D3065&lt;=Настройки!$B$6),$E3065,0))</f>
        <v/>
      </c>
      <c r="I3065" s="54">
        <f>IF($B3065="","",$G3065+$H3065-$J3065)</f>
        <v/>
      </c>
      <c r="J3065" s="54">
        <f>IF($B3065="","",MAX(0,$E3065-MAX(0,SUMIFS(Тех_Движение!$G$2:$G$5111,Тех_Движение!$D$2:$D$5111,$C3065,Тех_Движение!$B$2:$B$5111,"&lt;="&amp;Настройки!$B$6)-$F3065)))</f>
        <v/>
      </c>
      <c r="K3065" s="54">
        <f>IF(OR($B3065="",K$3&lt;$D3065+Настройки!$B$7),0,MAX(0,$E3065-MAX(0,SUMIFS(Тех_Движение!$G$2:$G$5111,Тех_Движение!$D$2:$D$5111,$C3065,Тех_Движение!$B$2:$B$5111,"&lt;="&amp;K$3)-$F3065)))</f>
        <v/>
      </c>
      <c r="L3065" s="54">
        <f>IF(OR($B3065="",L$3&lt;$D3065+Настройки!$B$7),0,MAX(0,$E3065-MAX(0,SUMIFS(Тех_Движение!$G$2:$G$5111,Тех_Движение!$D$2:$D$5111,$C3065,Тех_Движение!$B$2:$B$5111,"&lt;="&amp;L$3)-$F3065)))</f>
        <v/>
      </c>
      <c r="M3065" s="54">
        <f>IF(OR($B3065="",M$3&lt;$D3065+Настройки!$B$7),0,MAX(0,$E3065-MAX(0,SUMIFS(Тех_Движение!$G$2:$G$5111,Тех_Движение!$D$2:$D$5111,$C3065,Тех_Движение!$B$2:$B$5111,"&lt;="&amp;M$3)-$F3065)))</f>
        <v/>
      </c>
      <c r="N3065" s="54">
        <f>IF(OR($B3065="",N$3&lt;$D3065+Настройки!$B$7),0,MAX(0,$E3065-MAX(0,SUMIFS(Тех_Движение!$G$2:$G$5111,Тех_Движение!$D$2:$D$5111,$C3065,Тех_Движение!$B$2:$B$5111,"&lt;="&amp;N$3)-$F3065)))</f>
        <v/>
      </c>
      <c r="O3065" s="54">
        <f>IF(OR($B3065="",O$3&lt;$D3065+Настройки!$B$7),0,MAX(0,$E3065-MAX(0,SUMIFS(Тех_Движение!$G$2:$G$5111,Тех_Движение!$D$2:$D$5111,$C3065,Тех_Движение!$B$2:$B$5111,"&lt;="&amp;O$3)-$F3065)))</f>
        <v/>
      </c>
      <c r="P3065" s="54">
        <f>IF(OR($B3065="",P$3&lt;$D3065+Настройки!$B$7),0,MAX(0,$E3065-MAX(0,SUMIFS(Тех_Движение!$G$2:$G$5111,Тех_Движение!$D$2:$D$5111,$C3065,Тех_Движение!$B$2:$B$5111,"&lt;="&amp;P$3)-$F3065)))</f>
        <v/>
      </c>
      <c r="Q3065" s="54">
        <f>IF(OR($B3065="",Q$3&lt;$D3065+Настройки!$B$7),0,MAX(0,$E3065-MAX(0,SUMIFS(Тех_Движение!$G$2:$G$5111,Тех_Движение!$D$2:$D$5111,$C3065,Тех_Движение!$B$2:$B$5111,"&lt;="&amp;Q$3)-$F3065)))</f>
        <v/>
      </c>
      <c r="R3065" s="54">
        <f>IF($B3065="","",SUM($K3065:$Q3065))</f>
        <v/>
      </c>
      <c r="S3065" s="56">
        <f>IF($B3065="","",VLOOKUP($C3065,Настройки!$A$11:$L$17,9,FALSE))</f>
        <v/>
      </c>
      <c r="T3065" s="56">
        <f>IF($B3065="","",$R3065*$S3065)</f>
        <v/>
      </c>
    </row>
    <row r="3066">
      <c r="A3066" s="20">
        <f>Тех_Движение!$A$3063</f>
        <v/>
      </c>
      <c r="B3066" s="20">
        <f>IF(Тех_Движение!$F$3063&gt;0,Тех_Движение!$I$3063,"")</f>
        <v/>
      </c>
      <c r="C3066" s="20">
        <f>IF($B3066="","",Тех_Движение!$D$3063)</f>
        <v/>
      </c>
      <c r="D3066" s="42">
        <f>IF($B3066="","",Тех_Движение!$B$3063)</f>
        <v/>
      </c>
      <c r="E3066" s="54">
        <f>IF($B3066="","",Тех_Движение!$F$3063)</f>
        <v/>
      </c>
      <c r="F3066" s="54">
        <f>IF($B3066="","",SUMIFS($E$5:$E3065,$C$5:$C3065,$C3066))</f>
        <v/>
      </c>
      <c r="G3066" s="54">
        <f>IF($B3066="","",MAX(0,$E3066-MAX(0,SUMIFS(Тех_Движение!$G$2:$G$5111,Тех_Движение!$D$2:$D$5111,$C3066,Тех_Движение!$B$2:$B$5111,"&lt;="&amp;Настройки!$B$5-1)-$F3066)))</f>
        <v/>
      </c>
      <c r="H3066" s="54">
        <f>IF($B3066="","",IF(AND($D3066&gt;=Настройки!$B$5,$D3066&lt;=Настройки!$B$6),$E3066,0))</f>
        <v/>
      </c>
      <c r="I3066" s="54">
        <f>IF($B3066="","",$G3066+$H3066-$J3066)</f>
        <v/>
      </c>
      <c r="J3066" s="54">
        <f>IF($B3066="","",MAX(0,$E3066-MAX(0,SUMIFS(Тех_Движение!$G$2:$G$5111,Тех_Движение!$D$2:$D$5111,$C3066,Тех_Движение!$B$2:$B$5111,"&lt;="&amp;Настройки!$B$6)-$F3066)))</f>
        <v/>
      </c>
      <c r="K3066" s="54">
        <f>IF(OR($B3066="",K$3&lt;$D3066+Настройки!$B$7),0,MAX(0,$E3066-MAX(0,SUMIFS(Тех_Движение!$G$2:$G$5111,Тех_Движение!$D$2:$D$5111,$C3066,Тех_Движение!$B$2:$B$5111,"&lt;="&amp;K$3)-$F3066)))</f>
        <v/>
      </c>
      <c r="L3066" s="54">
        <f>IF(OR($B3066="",L$3&lt;$D3066+Настройки!$B$7),0,MAX(0,$E3066-MAX(0,SUMIFS(Тех_Движение!$G$2:$G$5111,Тех_Движение!$D$2:$D$5111,$C3066,Тех_Движение!$B$2:$B$5111,"&lt;="&amp;L$3)-$F3066)))</f>
        <v/>
      </c>
      <c r="M3066" s="54">
        <f>IF(OR($B3066="",M$3&lt;$D3066+Настройки!$B$7),0,MAX(0,$E3066-MAX(0,SUMIFS(Тех_Движение!$G$2:$G$5111,Тех_Движение!$D$2:$D$5111,$C3066,Тех_Движение!$B$2:$B$5111,"&lt;="&amp;M$3)-$F3066)))</f>
        <v/>
      </c>
      <c r="N3066" s="54">
        <f>IF(OR($B3066="",N$3&lt;$D3066+Настройки!$B$7),0,MAX(0,$E3066-MAX(0,SUMIFS(Тех_Движение!$G$2:$G$5111,Тех_Движение!$D$2:$D$5111,$C3066,Тех_Движение!$B$2:$B$5111,"&lt;="&amp;N$3)-$F3066)))</f>
        <v/>
      </c>
      <c r="O3066" s="54">
        <f>IF(OR($B3066="",O$3&lt;$D3066+Настройки!$B$7),0,MAX(0,$E3066-MAX(0,SUMIFS(Тех_Движение!$G$2:$G$5111,Тех_Движение!$D$2:$D$5111,$C3066,Тех_Движение!$B$2:$B$5111,"&lt;="&amp;O$3)-$F3066)))</f>
        <v/>
      </c>
      <c r="P3066" s="54">
        <f>IF(OR($B3066="",P$3&lt;$D3066+Настройки!$B$7),0,MAX(0,$E3066-MAX(0,SUMIFS(Тех_Движение!$G$2:$G$5111,Тех_Движение!$D$2:$D$5111,$C3066,Тех_Движение!$B$2:$B$5111,"&lt;="&amp;P$3)-$F3066)))</f>
        <v/>
      </c>
      <c r="Q3066" s="54">
        <f>IF(OR($B3066="",Q$3&lt;$D3066+Настройки!$B$7),0,MAX(0,$E3066-MAX(0,SUMIFS(Тех_Движение!$G$2:$G$5111,Тех_Движение!$D$2:$D$5111,$C3066,Тех_Движение!$B$2:$B$5111,"&lt;="&amp;Q$3)-$F3066)))</f>
        <v/>
      </c>
      <c r="R3066" s="54">
        <f>IF($B3066="","",SUM($K3066:$Q3066))</f>
        <v/>
      </c>
      <c r="S3066" s="56">
        <f>IF($B3066="","",VLOOKUP($C3066,Настройки!$A$11:$L$17,9,FALSE))</f>
        <v/>
      </c>
      <c r="T3066" s="56">
        <f>IF($B3066="","",$R3066*$S3066)</f>
        <v/>
      </c>
    </row>
    <row r="3067">
      <c r="A3067" s="20">
        <f>Тех_Движение!$A$3064</f>
        <v/>
      </c>
      <c r="B3067" s="20">
        <f>IF(Тех_Движение!$F$3064&gt;0,Тех_Движение!$I$3064,"")</f>
        <v/>
      </c>
      <c r="C3067" s="20">
        <f>IF($B3067="","",Тех_Движение!$D$3064)</f>
        <v/>
      </c>
      <c r="D3067" s="42">
        <f>IF($B3067="","",Тех_Движение!$B$3064)</f>
        <v/>
      </c>
      <c r="E3067" s="54">
        <f>IF($B3067="","",Тех_Движение!$F$3064)</f>
        <v/>
      </c>
      <c r="F3067" s="54">
        <f>IF($B3067="","",SUMIFS($E$5:$E3066,$C$5:$C3066,$C3067))</f>
        <v/>
      </c>
      <c r="G3067" s="54">
        <f>IF($B3067="","",MAX(0,$E3067-MAX(0,SUMIFS(Тех_Движение!$G$2:$G$5111,Тех_Движение!$D$2:$D$5111,$C3067,Тех_Движение!$B$2:$B$5111,"&lt;="&amp;Настройки!$B$5-1)-$F3067)))</f>
        <v/>
      </c>
      <c r="H3067" s="54">
        <f>IF($B3067="","",IF(AND($D3067&gt;=Настройки!$B$5,$D3067&lt;=Настройки!$B$6),$E3067,0))</f>
        <v/>
      </c>
      <c r="I3067" s="54">
        <f>IF($B3067="","",$G3067+$H3067-$J3067)</f>
        <v/>
      </c>
      <c r="J3067" s="54">
        <f>IF($B3067="","",MAX(0,$E3067-MAX(0,SUMIFS(Тех_Движение!$G$2:$G$5111,Тех_Движение!$D$2:$D$5111,$C3067,Тех_Движение!$B$2:$B$5111,"&lt;="&amp;Настройки!$B$6)-$F3067)))</f>
        <v/>
      </c>
      <c r="K3067" s="54">
        <f>IF(OR($B3067="",K$3&lt;$D3067+Настройки!$B$7),0,MAX(0,$E3067-MAX(0,SUMIFS(Тех_Движение!$G$2:$G$5111,Тех_Движение!$D$2:$D$5111,$C3067,Тех_Движение!$B$2:$B$5111,"&lt;="&amp;K$3)-$F3067)))</f>
        <v/>
      </c>
      <c r="L3067" s="54">
        <f>IF(OR($B3067="",L$3&lt;$D3067+Настройки!$B$7),0,MAX(0,$E3067-MAX(0,SUMIFS(Тех_Движение!$G$2:$G$5111,Тех_Движение!$D$2:$D$5111,$C3067,Тех_Движение!$B$2:$B$5111,"&lt;="&amp;L$3)-$F3067)))</f>
        <v/>
      </c>
      <c r="M3067" s="54">
        <f>IF(OR($B3067="",M$3&lt;$D3067+Настройки!$B$7),0,MAX(0,$E3067-MAX(0,SUMIFS(Тех_Движение!$G$2:$G$5111,Тех_Движение!$D$2:$D$5111,$C3067,Тех_Движение!$B$2:$B$5111,"&lt;="&amp;M$3)-$F3067)))</f>
        <v/>
      </c>
      <c r="N3067" s="54">
        <f>IF(OR($B3067="",N$3&lt;$D3067+Настройки!$B$7),0,MAX(0,$E3067-MAX(0,SUMIFS(Тех_Движение!$G$2:$G$5111,Тех_Движение!$D$2:$D$5111,$C3067,Тех_Движение!$B$2:$B$5111,"&lt;="&amp;N$3)-$F3067)))</f>
        <v/>
      </c>
      <c r="O3067" s="54">
        <f>IF(OR($B3067="",O$3&lt;$D3067+Настройки!$B$7),0,MAX(0,$E3067-MAX(0,SUMIFS(Тех_Движение!$G$2:$G$5111,Тех_Движение!$D$2:$D$5111,$C3067,Тех_Движение!$B$2:$B$5111,"&lt;="&amp;O$3)-$F3067)))</f>
        <v/>
      </c>
      <c r="P3067" s="54">
        <f>IF(OR($B3067="",P$3&lt;$D3067+Настройки!$B$7),0,MAX(0,$E3067-MAX(0,SUMIFS(Тех_Движение!$G$2:$G$5111,Тех_Движение!$D$2:$D$5111,$C3067,Тех_Движение!$B$2:$B$5111,"&lt;="&amp;P$3)-$F3067)))</f>
        <v/>
      </c>
      <c r="Q3067" s="54">
        <f>IF(OR($B3067="",Q$3&lt;$D3067+Настройки!$B$7),0,MAX(0,$E3067-MAX(0,SUMIFS(Тех_Движение!$G$2:$G$5111,Тех_Движение!$D$2:$D$5111,$C3067,Тех_Движение!$B$2:$B$5111,"&lt;="&amp;Q$3)-$F3067)))</f>
        <v/>
      </c>
      <c r="R3067" s="54">
        <f>IF($B3067="","",SUM($K3067:$Q3067))</f>
        <v/>
      </c>
      <c r="S3067" s="56">
        <f>IF($B3067="","",VLOOKUP($C3067,Настройки!$A$11:$L$17,9,FALSE))</f>
        <v/>
      </c>
      <c r="T3067" s="56">
        <f>IF($B3067="","",$R3067*$S3067)</f>
        <v/>
      </c>
    </row>
    <row r="3068">
      <c r="A3068" s="20">
        <f>Тех_Движение!$A$3065</f>
        <v/>
      </c>
      <c r="B3068" s="20">
        <f>IF(Тех_Движение!$F$3065&gt;0,Тех_Движение!$I$3065,"")</f>
        <v/>
      </c>
      <c r="C3068" s="20">
        <f>IF($B3068="","",Тех_Движение!$D$3065)</f>
        <v/>
      </c>
      <c r="D3068" s="42">
        <f>IF($B3068="","",Тех_Движение!$B$3065)</f>
        <v/>
      </c>
      <c r="E3068" s="54">
        <f>IF($B3068="","",Тех_Движение!$F$3065)</f>
        <v/>
      </c>
      <c r="F3068" s="54">
        <f>IF($B3068="","",SUMIFS($E$5:$E3067,$C$5:$C3067,$C3068))</f>
        <v/>
      </c>
      <c r="G3068" s="54">
        <f>IF($B3068="","",MAX(0,$E3068-MAX(0,SUMIFS(Тех_Движение!$G$2:$G$5111,Тех_Движение!$D$2:$D$5111,$C3068,Тех_Движение!$B$2:$B$5111,"&lt;="&amp;Настройки!$B$5-1)-$F3068)))</f>
        <v/>
      </c>
      <c r="H3068" s="54">
        <f>IF($B3068="","",IF(AND($D3068&gt;=Настройки!$B$5,$D3068&lt;=Настройки!$B$6),$E3068,0))</f>
        <v/>
      </c>
      <c r="I3068" s="54">
        <f>IF($B3068="","",$G3068+$H3068-$J3068)</f>
        <v/>
      </c>
      <c r="J3068" s="54">
        <f>IF($B3068="","",MAX(0,$E3068-MAX(0,SUMIFS(Тех_Движение!$G$2:$G$5111,Тех_Движение!$D$2:$D$5111,$C3068,Тех_Движение!$B$2:$B$5111,"&lt;="&amp;Настройки!$B$6)-$F3068)))</f>
        <v/>
      </c>
      <c r="K3068" s="54">
        <f>IF(OR($B3068="",K$3&lt;$D3068+Настройки!$B$7),0,MAX(0,$E3068-MAX(0,SUMIFS(Тех_Движение!$G$2:$G$5111,Тех_Движение!$D$2:$D$5111,$C3068,Тех_Движение!$B$2:$B$5111,"&lt;="&amp;K$3)-$F3068)))</f>
        <v/>
      </c>
      <c r="L3068" s="54">
        <f>IF(OR($B3068="",L$3&lt;$D3068+Настройки!$B$7),0,MAX(0,$E3068-MAX(0,SUMIFS(Тех_Движение!$G$2:$G$5111,Тех_Движение!$D$2:$D$5111,$C3068,Тех_Движение!$B$2:$B$5111,"&lt;="&amp;L$3)-$F3068)))</f>
        <v/>
      </c>
      <c r="M3068" s="54">
        <f>IF(OR($B3068="",M$3&lt;$D3068+Настройки!$B$7),0,MAX(0,$E3068-MAX(0,SUMIFS(Тех_Движение!$G$2:$G$5111,Тех_Движение!$D$2:$D$5111,$C3068,Тех_Движение!$B$2:$B$5111,"&lt;="&amp;M$3)-$F3068)))</f>
        <v/>
      </c>
      <c r="N3068" s="54">
        <f>IF(OR($B3068="",N$3&lt;$D3068+Настройки!$B$7),0,MAX(0,$E3068-MAX(0,SUMIFS(Тех_Движение!$G$2:$G$5111,Тех_Движение!$D$2:$D$5111,$C3068,Тех_Движение!$B$2:$B$5111,"&lt;="&amp;N$3)-$F3068)))</f>
        <v/>
      </c>
      <c r="O3068" s="54">
        <f>IF(OR($B3068="",O$3&lt;$D3068+Настройки!$B$7),0,MAX(0,$E3068-MAX(0,SUMIFS(Тех_Движение!$G$2:$G$5111,Тех_Движение!$D$2:$D$5111,$C3068,Тех_Движение!$B$2:$B$5111,"&lt;="&amp;O$3)-$F3068)))</f>
        <v/>
      </c>
      <c r="P3068" s="54">
        <f>IF(OR($B3068="",P$3&lt;$D3068+Настройки!$B$7),0,MAX(0,$E3068-MAX(0,SUMIFS(Тех_Движение!$G$2:$G$5111,Тех_Движение!$D$2:$D$5111,$C3068,Тех_Движение!$B$2:$B$5111,"&lt;="&amp;P$3)-$F3068)))</f>
        <v/>
      </c>
      <c r="Q3068" s="54">
        <f>IF(OR($B3068="",Q$3&lt;$D3068+Настройки!$B$7),0,MAX(0,$E3068-MAX(0,SUMIFS(Тех_Движение!$G$2:$G$5111,Тех_Движение!$D$2:$D$5111,$C3068,Тех_Движение!$B$2:$B$5111,"&lt;="&amp;Q$3)-$F3068)))</f>
        <v/>
      </c>
      <c r="R3068" s="54">
        <f>IF($B3068="","",SUM($K3068:$Q3068))</f>
        <v/>
      </c>
      <c r="S3068" s="56">
        <f>IF($B3068="","",VLOOKUP($C3068,Настройки!$A$11:$L$17,9,FALSE))</f>
        <v/>
      </c>
      <c r="T3068" s="56">
        <f>IF($B3068="","",$R3068*$S3068)</f>
        <v/>
      </c>
    </row>
    <row r="3069">
      <c r="A3069" s="20">
        <f>Тех_Движение!$A$3066</f>
        <v/>
      </c>
      <c r="B3069" s="20">
        <f>IF(Тех_Движение!$F$3066&gt;0,Тех_Движение!$I$3066,"")</f>
        <v/>
      </c>
      <c r="C3069" s="20">
        <f>IF($B3069="","",Тех_Движение!$D$3066)</f>
        <v/>
      </c>
      <c r="D3069" s="42">
        <f>IF($B3069="","",Тех_Движение!$B$3066)</f>
        <v/>
      </c>
      <c r="E3069" s="54">
        <f>IF($B3069="","",Тех_Движение!$F$3066)</f>
        <v/>
      </c>
      <c r="F3069" s="54">
        <f>IF($B3069="","",SUMIFS($E$5:$E3068,$C$5:$C3068,$C3069))</f>
        <v/>
      </c>
      <c r="G3069" s="54">
        <f>IF($B3069="","",MAX(0,$E3069-MAX(0,SUMIFS(Тех_Движение!$G$2:$G$5111,Тех_Движение!$D$2:$D$5111,$C3069,Тех_Движение!$B$2:$B$5111,"&lt;="&amp;Настройки!$B$5-1)-$F3069)))</f>
        <v/>
      </c>
      <c r="H3069" s="54">
        <f>IF($B3069="","",IF(AND($D3069&gt;=Настройки!$B$5,$D3069&lt;=Настройки!$B$6),$E3069,0))</f>
        <v/>
      </c>
      <c r="I3069" s="54">
        <f>IF($B3069="","",$G3069+$H3069-$J3069)</f>
        <v/>
      </c>
      <c r="J3069" s="54">
        <f>IF($B3069="","",MAX(0,$E3069-MAX(0,SUMIFS(Тех_Движение!$G$2:$G$5111,Тех_Движение!$D$2:$D$5111,$C3069,Тех_Движение!$B$2:$B$5111,"&lt;="&amp;Настройки!$B$6)-$F3069)))</f>
        <v/>
      </c>
      <c r="K3069" s="54">
        <f>IF(OR($B3069="",K$3&lt;$D3069+Настройки!$B$7),0,MAX(0,$E3069-MAX(0,SUMIFS(Тех_Движение!$G$2:$G$5111,Тех_Движение!$D$2:$D$5111,$C3069,Тех_Движение!$B$2:$B$5111,"&lt;="&amp;K$3)-$F3069)))</f>
        <v/>
      </c>
      <c r="L3069" s="54">
        <f>IF(OR($B3069="",L$3&lt;$D3069+Настройки!$B$7),0,MAX(0,$E3069-MAX(0,SUMIFS(Тех_Движение!$G$2:$G$5111,Тех_Движение!$D$2:$D$5111,$C3069,Тех_Движение!$B$2:$B$5111,"&lt;="&amp;L$3)-$F3069)))</f>
        <v/>
      </c>
      <c r="M3069" s="54">
        <f>IF(OR($B3069="",M$3&lt;$D3069+Настройки!$B$7),0,MAX(0,$E3069-MAX(0,SUMIFS(Тех_Движение!$G$2:$G$5111,Тех_Движение!$D$2:$D$5111,$C3069,Тех_Движение!$B$2:$B$5111,"&lt;="&amp;M$3)-$F3069)))</f>
        <v/>
      </c>
      <c r="N3069" s="54">
        <f>IF(OR($B3069="",N$3&lt;$D3069+Настройки!$B$7),0,MAX(0,$E3069-MAX(0,SUMIFS(Тех_Движение!$G$2:$G$5111,Тех_Движение!$D$2:$D$5111,$C3069,Тех_Движение!$B$2:$B$5111,"&lt;="&amp;N$3)-$F3069)))</f>
        <v/>
      </c>
      <c r="O3069" s="54">
        <f>IF(OR($B3069="",O$3&lt;$D3069+Настройки!$B$7),0,MAX(0,$E3069-MAX(0,SUMIFS(Тех_Движение!$G$2:$G$5111,Тех_Движение!$D$2:$D$5111,$C3069,Тех_Движение!$B$2:$B$5111,"&lt;="&amp;O$3)-$F3069)))</f>
        <v/>
      </c>
      <c r="P3069" s="54">
        <f>IF(OR($B3069="",P$3&lt;$D3069+Настройки!$B$7),0,MAX(0,$E3069-MAX(0,SUMIFS(Тех_Движение!$G$2:$G$5111,Тех_Движение!$D$2:$D$5111,$C3069,Тех_Движение!$B$2:$B$5111,"&lt;="&amp;P$3)-$F3069)))</f>
        <v/>
      </c>
      <c r="Q3069" s="54">
        <f>IF(OR($B3069="",Q$3&lt;$D3069+Настройки!$B$7),0,MAX(0,$E3069-MAX(0,SUMIFS(Тех_Движение!$G$2:$G$5111,Тех_Движение!$D$2:$D$5111,$C3069,Тех_Движение!$B$2:$B$5111,"&lt;="&amp;Q$3)-$F3069)))</f>
        <v/>
      </c>
      <c r="R3069" s="54">
        <f>IF($B3069="","",SUM($K3069:$Q3069))</f>
        <v/>
      </c>
      <c r="S3069" s="56">
        <f>IF($B3069="","",VLOOKUP($C3069,Настройки!$A$11:$L$17,9,FALSE))</f>
        <v/>
      </c>
      <c r="T3069" s="56">
        <f>IF($B3069="","",$R3069*$S3069)</f>
        <v/>
      </c>
    </row>
    <row r="3070">
      <c r="A3070" s="20">
        <f>Тех_Движение!$A$3067</f>
        <v/>
      </c>
      <c r="B3070" s="20">
        <f>IF(Тех_Движение!$F$3067&gt;0,Тех_Движение!$I$3067,"")</f>
        <v/>
      </c>
      <c r="C3070" s="20">
        <f>IF($B3070="","",Тех_Движение!$D$3067)</f>
        <v/>
      </c>
      <c r="D3070" s="42">
        <f>IF($B3070="","",Тех_Движение!$B$3067)</f>
        <v/>
      </c>
      <c r="E3070" s="54">
        <f>IF($B3070="","",Тех_Движение!$F$3067)</f>
        <v/>
      </c>
      <c r="F3070" s="54">
        <f>IF($B3070="","",SUMIFS($E$5:$E3069,$C$5:$C3069,$C3070))</f>
        <v/>
      </c>
      <c r="G3070" s="54">
        <f>IF($B3070="","",MAX(0,$E3070-MAX(0,SUMIFS(Тех_Движение!$G$2:$G$5111,Тех_Движение!$D$2:$D$5111,$C3070,Тех_Движение!$B$2:$B$5111,"&lt;="&amp;Настройки!$B$5-1)-$F3070)))</f>
        <v/>
      </c>
      <c r="H3070" s="54">
        <f>IF($B3070="","",IF(AND($D3070&gt;=Настройки!$B$5,$D3070&lt;=Настройки!$B$6),$E3070,0))</f>
        <v/>
      </c>
      <c r="I3070" s="54">
        <f>IF($B3070="","",$G3070+$H3070-$J3070)</f>
        <v/>
      </c>
      <c r="J3070" s="54">
        <f>IF($B3070="","",MAX(0,$E3070-MAX(0,SUMIFS(Тех_Движение!$G$2:$G$5111,Тех_Движение!$D$2:$D$5111,$C3070,Тех_Движение!$B$2:$B$5111,"&lt;="&amp;Настройки!$B$6)-$F3070)))</f>
        <v/>
      </c>
      <c r="K3070" s="54">
        <f>IF(OR($B3070="",K$3&lt;$D3070+Настройки!$B$7),0,MAX(0,$E3070-MAX(0,SUMIFS(Тех_Движение!$G$2:$G$5111,Тех_Движение!$D$2:$D$5111,$C3070,Тех_Движение!$B$2:$B$5111,"&lt;="&amp;K$3)-$F3070)))</f>
        <v/>
      </c>
      <c r="L3070" s="54">
        <f>IF(OR($B3070="",L$3&lt;$D3070+Настройки!$B$7),0,MAX(0,$E3070-MAX(0,SUMIFS(Тех_Движение!$G$2:$G$5111,Тех_Движение!$D$2:$D$5111,$C3070,Тех_Движение!$B$2:$B$5111,"&lt;="&amp;L$3)-$F3070)))</f>
        <v/>
      </c>
      <c r="M3070" s="54">
        <f>IF(OR($B3070="",M$3&lt;$D3070+Настройки!$B$7),0,MAX(0,$E3070-MAX(0,SUMIFS(Тех_Движение!$G$2:$G$5111,Тех_Движение!$D$2:$D$5111,$C3070,Тех_Движение!$B$2:$B$5111,"&lt;="&amp;M$3)-$F3070)))</f>
        <v/>
      </c>
      <c r="N3070" s="54">
        <f>IF(OR($B3070="",N$3&lt;$D3070+Настройки!$B$7),0,MAX(0,$E3070-MAX(0,SUMIFS(Тех_Движение!$G$2:$G$5111,Тех_Движение!$D$2:$D$5111,$C3070,Тех_Движение!$B$2:$B$5111,"&lt;="&amp;N$3)-$F3070)))</f>
        <v/>
      </c>
      <c r="O3070" s="54">
        <f>IF(OR($B3070="",O$3&lt;$D3070+Настройки!$B$7),0,MAX(0,$E3070-MAX(0,SUMIFS(Тех_Движение!$G$2:$G$5111,Тех_Движение!$D$2:$D$5111,$C3070,Тех_Движение!$B$2:$B$5111,"&lt;="&amp;O$3)-$F3070)))</f>
        <v/>
      </c>
      <c r="P3070" s="54">
        <f>IF(OR($B3070="",P$3&lt;$D3070+Настройки!$B$7),0,MAX(0,$E3070-MAX(0,SUMIFS(Тех_Движение!$G$2:$G$5111,Тех_Движение!$D$2:$D$5111,$C3070,Тех_Движение!$B$2:$B$5111,"&lt;="&amp;P$3)-$F3070)))</f>
        <v/>
      </c>
      <c r="Q3070" s="54">
        <f>IF(OR($B3070="",Q$3&lt;$D3070+Настройки!$B$7),0,MAX(0,$E3070-MAX(0,SUMIFS(Тех_Движение!$G$2:$G$5111,Тех_Движение!$D$2:$D$5111,$C3070,Тех_Движение!$B$2:$B$5111,"&lt;="&amp;Q$3)-$F3070)))</f>
        <v/>
      </c>
      <c r="R3070" s="54">
        <f>IF($B3070="","",SUM($K3070:$Q3070))</f>
        <v/>
      </c>
      <c r="S3070" s="56">
        <f>IF($B3070="","",VLOOKUP($C3070,Настройки!$A$11:$L$17,9,FALSE))</f>
        <v/>
      </c>
      <c r="T3070" s="56">
        <f>IF($B3070="","",$R3070*$S3070)</f>
        <v/>
      </c>
    </row>
    <row r="3071">
      <c r="A3071" s="20">
        <f>Тех_Движение!$A$3068</f>
        <v/>
      </c>
      <c r="B3071" s="20">
        <f>IF(Тех_Движение!$F$3068&gt;0,Тех_Движение!$I$3068,"")</f>
        <v/>
      </c>
      <c r="C3071" s="20">
        <f>IF($B3071="","",Тех_Движение!$D$3068)</f>
        <v/>
      </c>
      <c r="D3071" s="42">
        <f>IF($B3071="","",Тех_Движение!$B$3068)</f>
        <v/>
      </c>
      <c r="E3071" s="54">
        <f>IF($B3071="","",Тех_Движение!$F$3068)</f>
        <v/>
      </c>
      <c r="F3071" s="54">
        <f>IF($B3071="","",SUMIFS($E$5:$E3070,$C$5:$C3070,$C3071))</f>
        <v/>
      </c>
      <c r="G3071" s="54">
        <f>IF($B3071="","",MAX(0,$E3071-MAX(0,SUMIFS(Тех_Движение!$G$2:$G$5111,Тех_Движение!$D$2:$D$5111,$C3071,Тех_Движение!$B$2:$B$5111,"&lt;="&amp;Настройки!$B$5-1)-$F3071)))</f>
        <v/>
      </c>
      <c r="H3071" s="54">
        <f>IF($B3071="","",IF(AND($D3071&gt;=Настройки!$B$5,$D3071&lt;=Настройки!$B$6),$E3071,0))</f>
        <v/>
      </c>
      <c r="I3071" s="54">
        <f>IF($B3071="","",$G3071+$H3071-$J3071)</f>
        <v/>
      </c>
      <c r="J3071" s="54">
        <f>IF($B3071="","",MAX(0,$E3071-MAX(0,SUMIFS(Тех_Движение!$G$2:$G$5111,Тех_Движение!$D$2:$D$5111,$C3071,Тех_Движение!$B$2:$B$5111,"&lt;="&amp;Настройки!$B$6)-$F3071)))</f>
        <v/>
      </c>
      <c r="K3071" s="54">
        <f>IF(OR($B3071="",K$3&lt;$D3071+Настройки!$B$7),0,MAX(0,$E3071-MAX(0,SUMIFS(Тех_Движение!$G$2:$G$5111,Тех_Движение!$D$2:$D$5111,$C3071,Тех_Движение!$B$2:$B$5111,"&lt;="&amp;K$3)-$F3071)))</f>
        <v/>
      </c>
      <c r="L3071" s="54">
        <f>IF(OR($B3071="",L$3&lt;$D3071+Настройки!$B$7),0,MAX(0,$E3071-MAX(0,SUMIFS(Тех_Движение!$G$2:$G$5111,Тех_Движение!$D$2:$D$5111,$C3071,Тех_Движение!$B$2:$B$5111,"&lt;="&amp;L$3)-$F3071)))</f>
        <v/>
      </c>
      <c r="M3071" s="54">
        <f>IF(OR($B3071="",M$3&lt;$D3071+Настройки!$B$7),0,MAX(0,$E3071-MAX(0,SUMIFS(Тех_Движение!$G$2:$G$5111,Тех_Движение!$D$2:$D$5111,$C3071,Тех_Движение!$B$2:$B$5111,"&lt;="&amp;M$3)-$F3071)))</f>
        <v/>
      </c>
      <c r="N3071" s="54">
        <f>IF(OR($B3071="",N$3&lt;$D3071+Настройки!$B$7),0,MAX(0,$E3071-MAX(0,SUMIFS(Тех_Движение!$G$2:$G$5111,Тех_Движение!$D$2:$D$5111,$C3071,Тех_Движение!$B$2:$B$5111,"&lt;="&amp;N$3)-$F3071)))</f>
        <v/>
      </c>
      <c r="O3071" s="54">
        <f>IF(OR($B3071="",O$3&lt;$D3071+Настройки!$B$7),0,MAX(0,$E3071-MAX(0,SUMIFS(Тех_Движение!$G$2:$G$5111,Тех_Движение!$D$2:$D$5111,$C3071,Тех_Движение!$B$2:$B$5111,"&lt;="&amp;O$3)-$F3071)))</f>
        <v/>
      </c>
      <c r="P3071" s="54">
        <f>IF(OR($B3071="",P$3&lt;$D3071+Настройки!$B$7),0,MAX(0,$E3071-MAX(0,SUMIFS(Тех_Движение!$G$2:$G$5111,Тех_Движение!$D$2:$D$5111,$C3071,Тех_Движение!$B$2:$B$5111,"&lt;="&amp;P$3)-$F3071)))</f>
        <v/>
      </c>
      <c r="Q3071" s="54">
        <f>IF(OR($B3071="",Q$3&lt;$D3071+Настройки!$B$7),0,MAX(0,$E3071-MAX(0,SUMIFS(Тех_Движение!$G$2:$G$5111,Тех_Движение!$D$2:$D$5111,$C3071,Тех_Движение!$B$2:$B$5111,"&lt;="&amp;Q$3)-$F3071)))</f>
        <v/>
      </c>
      <c r="R3071" s="54">
        <f>IF($B3071="","",SUM($K3071:$Q3071))</f>
        <v/>
      </c>
      <c r="S3071" s="56">
        <f>IF($B3071="","",VLOOKUP($C3071,Настройки!$A$11:$L$17,9,FALSE))</f>
        <v/>
      </c>
      <c r="T3071" s="56">
        <f>IF($B3071="","",$R3071*$S3071)</f>
        <v/>
      </c>
    </row>
    <row r="3072">
      <c r="A3072" s="20">
        <f>Тех_Движение!$A$3069</f>
        <v/>
      </c>
      <c r="B3072" s="20">
        <f>IF(Тех_Движение!$F$3069&gt;0,Тех_Движение!$I$3069,"")</f>
        <v/>
      </c>
      <c r="C3072" s="20">
        <f>IF($B3072="","",Тех_Движение!$D$3069)</f>
        <v/>
      </c>
      <c r="D3072" s="42">
        <f>IF($B3072="","",Тех_Движение!$B$3069)</f>
        <v/>
      </c>
      <c r="E3072" s="54">
        <f>IF($B3072="","",Тех_Движение!$F$3069)</f>
        <v/>
      </c>
      <c r="F3072" s="54">
        <f>IF($B3072="","",SUMIFS($E$5:$E3071,$C$5:$C3071,$C3072))</f>
        <v/>
      </c>
      <c r="G3072" s="54">
        <f>IF($B3072="","",MAX(0,$E3072-MAX(0,SUMIFS(Тех_Движение!$G$2:$G$5111,Тех_Движение!$D$2:$D$5111,$C3072,Тех_Движение!$B$2:$B$5111,"&lt;="&amp;Настройки!$B$5-1)-$F3072)))</f>
        <v/>
      </c>
      <c r="H3072" s="54">
        <f>IF($B3072="","",IF(AND($D3072&gt;=Настройки!$B$5,$D3072&lt;=Настройки!$B$6),$E3072,0))</f>
        <v/>
      </c>
      <c r="I3072" s="54">
        <f>IF($B3072="","",$G3072+$H3072-$J3072)</f>
        <v/>
      </c>
      <c r="J3072" s="54">
        <f>IF($B3072="","",MAX(0,$E3072-MAX(0,SUMIFS(Тех_Движение!$G$2:$G$5111,Тех_Движение!$D$2:$D$5111,$C3072,Тех_Движение!$B$2:$B$5111,"&lt;="&amp;Настройки!$B$6)-$F3072)))</f>
        <v/>
      </c>
      <c r="K3072" s="54">
        <f>IF(OR($B3072="",K$3&lt;$D3072+Настройки!$B$7),0,MAX(0,$E3072-MAX(0,SUMIFS(Тех_Движение!$G$2:$G$5111,Тех_Движение!$D$2:$D$5111,$C3072,Тех_Движение!$B$2:$B$5111,"&lt;="&amp;K$3)-$F3072)))</f>
        <v/>
      </c>
      <c r="L3072" s="54">
        <f>IF(OR($B3072="",L$3&lt;$D3072+Настройки!$B$7),0,MAX(0,$E3072-MAX(0,SUMIFS(Тех_Движение!$G$2:$G$5111,Тех_Движение!$D$2:$D$5111,$C3072,Тех_Движение!$B$2:$B$5111,"&lt;="&amp;L$3)-$F3072)))</f>
        <v/>
      </c>
      <c r="M3072" s="54">
        <f>IF(OR($B3072="",M$3&lt;$D3072+Настройки!$B$7),0,MAX(0,$E3072-MAX(0,SUMIFS(Тех_Движение!$G$2:$G$5111,Тех_Движение!$D$2:$D$5111,$C3072,Тех_Движение!$B$2:$B$5111,"&lt;="&amp;M$3)-$F3072)))</f>
        <v/>
      </c>
      <c r="N3072" s="54">
        <f>IF(OR($B3072="",N$3&lt;$D3072+Настройки!$B$7),0,MAX(0,$E3072-MAX(0,SUMIFS(Тех_Движение!$G$2:$G$5111,Тех_Движение!$D$2:$D$5111,$C3072,Тех_Движение!$B$2:$B$5111,"&lt;="&amp;N$3)-$F3072)))</f>
        <v/>
      </c>
      <c r="O3072" s="54">
        <f>IF(OR($B3072="",O$3&lt;$D3072+Настройки!$B$7),0,MAX(0,$E3072-MAX(0,SUMIFS(Тех_Движение!$G$2:$G$5111,Тех_Движение!$D$2:$D$5111,$C3072,Тех_Движение!$B$2:$B$5111,"&lt;="&amp;O$3)-$F3072)))</f>
        <v/>
      </c>
      <c r="P3072" s="54">
        <f>IF(OR($B3072="",P$3&lt;$D3072+Настройки!$B$7),0,MAX(0,$E3072-MAX(0,SUMIFS(Тех_Движение!$G$2:$G$5111,Тех_Движение!$D$2:$D$5111,$C3072,Тех_Движение!$B$2:$B$5111,"&lt;="&amp;P$3)-$F3072)))</f>
        <v/>
      </c>
      <c r="Q3072" s="54">
        <f>IF(OR($B3072="",Q$3&lt;$D3072+Настройки!$B$7),0,MAX(0,$E3072-MAX(0,SUMIFS(Тех_Движение!$G$2:$G$5111,Тех_Движение!$D$2:$D$5111,$C3072,Тех_Движение!$B$2:$B$5111,"&lt;="&amp;Q$3)-$F3072)))</f>
        <v/>
      </c>
      <c r="R3072" s="54">
        <f>IF($B3072="","",SUM($K3072:$Q3072))</f>
        <v/>
      </c>
      <c r="S3072" s="56">
        <f>IF($B3072="","",VLOOKUP($C3072,Настройки!$A$11:$L$17,9,FALSE))</f>
        <v/>
      </c>
      <c r="T3072" s="56">
        <f>IF($B3072="","",$R3072*$S3072)</f>
        <v/>
      </c>
    </row>
    <row r="3073">
      <c r="A3073" s="20">
        <f>Тех_Движение!$A$3070</f>
        <v/>
      </c>
      <c r="B3073" s="20">
        <f>IF(Тех_Движение!$F$3070&gt;0,Тех_Движение!$I$3070,"")</f>
        <v/>
      </c>
      <c r="C3073" s="20">
        <f>IF($B3073="","",Тех_Движение!$D$3070)</f>
        <v/>
      </c>
      <c r="D3073" s="42">
        <f>IF($B3073="","",Тех_Движение!$B$3070)</f>
        <v/>
      </c>
      <c r="E3073" s="54">
        <f>IF($B3073="","",Тех_Движение!$F$3070)</f>
        <v/>
      </c>
      <c r="F3073" s="54">
        <f>IF($B3073="","",SUMIFS($E$5:$E3072,$C$5:$C3072,$C3073))</f>
        <v/>
      </c>
      <c r="G3073" s="54">
        <f>IF($B3073="","",MAX(0,$E3073-MAX(0,SUMIFS(Тех_Движение!$G$2:$G$5111,Тех_Движение!$D$2:$D$5111,$C3073,Тех_Движение!$B$2:$B$5111,"&lt;="&amp;Настройки!$B$5-1)-$F3073)))</f>
        <v/>
      </c>
      <c r="H3073" s="54">
        <f>IF($B3073="","",IF(AND($D3073&gt;=Настройки!$B$5,$D3073&lt;=Настройки!$B$6),$E3073,0))</f>
        <v/>
      </c>
      <c r="I3073" s="54">
        <f>IF($B3073="","",$G3073+$H3073-$J3073)</f>
        <v/>
      </c>
      <c r="J3073" s="54">
        <f>IF($B3073="","",MAX(0,$E3073-MAX(0,SUMIFS(Тех_Движение!$G$2:$G$5111,Тех_Движение!$D$2:$D$5111,$C3073,Тех_Движение!$B$2:$B$5111,"&lt;="&amp;Настройки!$B$6)-$F3073)))</f>
        <v/>
      </c>
      <c r="K3073" s="54">
        <f>IF(OR($B3073="",K$3&lt;$D3073+Настройки!$B$7),0,MAX(0,$E3073-MAX(0,SUMIFS(Тех_Движение!$G$2:$G$5111,Тех_Движение!$D$2:$D$5111,$C3073,Тех_Движение!$B$2:$B$5111,"&lt;="&amp;K$3)-$F3073)))</f>
        <v/>
      </c>
      <c r="L3073" s="54">
        <f>IF(OR($B3073="",L$3&lt;$D3073+Настройки!$B$7),0,MAX(0,$E3073-MAX(0,SUMIFS(Тех_Движение!$G$2:$G$5111,Тех_Движение!$D$2:$D$5111,$C3073,Тех_Движение!$B$2:$B$5111,"&lt;="&amp;L$3)-$F3073)))</f>
        <v/>
      </c>
      <c r="M3073" s="54">
        <f>IF(OR($B3073="",M$3&lt;$D3073+Настройки!$B$7),0,MAX(0,$E3073-MAX(0,SUMIFS(Тех_Движение!$G$2:$G$5111,Тех_Движение!$D$2:$D$5111,$C3073,Тех_Движение!$B$2:$B$5111,"&lt;="&amp;M$3)-$F3073)))</f>
        <v/>
      </c>
      <c r="N3073" s="54">
        <f>IF(OR($B3073="",N$3&lt;$D3073+Настройки!$B$7),0,MAX(0,$E3073-MAX(0,SUMIFS(Тех_Движение!$G$2:$G$5111,Тех_Движение!$D$2:$D$5111,$C3073,Тех_Движение!$B$2:$B$5111,"&lt;="&amp;N$3)-$F3073)))</f>
        <v/>
      </c>
      <c r="O3073" s="54">
        <f>IF(OR($B3073="",O$3&lt;$D3073+Настройки!$B$7),0,MAX(0,$E3073-MAX(0,SUMIFS(Тех_Движение!$G$2:$G$5111,Тех_Движение!$D$2:$D$5111,$C3073,Тех_Движение!$B$2:$B$5111,"&lt;="&amp;O$3)-$F3073)))</f>
        <v/>
      </c>
      <c r="P3073" s="54">
        <f>IF(OR($B3073="",P$3&lt;$D3073+Настройки!$B$7),0,MAX(0,$E3073-MAX(0,SUMIFS(Тех_Движение!$G$2:$G$5111,Тех_Движение!$D$2:$D$5111,$C3073,Тех_Движение!$B$2:$B$5111,"&lt;="&amp;P$3)-$F3073)))</f>
        <v/>
      </c>
      <c r="Q3073" s="54">
        <f>IF(OR($B3073="",Q$3&lt;$D3073+Настройки!$B$7),0,MAX(0,$E3073-MAX(0,SUMIFS(Тех_Движение!$G$2:$G$5111,Тех_Движение!$D$2:$D$5111,$C3073,Тех_Движение!$B$2:$B$5111,"&lt;="&amp;Q$3)-$F3073)))</f>
        <v/>
      </c>
      <c r="R3073" s="54">
        <f>IF($B3073="","",SUM($K3073:$Q3073))</f>
        <v/>
      </c>
      <c r="S3073" s="56">
        <f>IF($B3073="","",VLOOKUP($C3073,Настройки!$A$11:$L$17,9,FALSE))</f>
        <v/>
      </c>
      <c r="T3073" s="56">
        <f>IF($B3073="","",$R3073*$S3073)</f>
        <v/>
      </c>
    </row>
    <row r="3074">
      <c r="A3074" s="20">
        <f>Тех_Движение!$A$3071</f>
        <v/>
      </c>
      <c r="B3074" s="20">
        <f>IF(Тех_Движение!$F$3071&gt;0,Тех_Движение!$I$3071,"")</f>
        <v/>
      </c>
      <c r="C3074" s="20">
        <f>IF($B3074="","",Тех_Движение!$D$3071)</f>
        <v/>
      </c>
      <c r="D3074" s="42">
        <f>IF($B3074="","",Тех_Движение!$B$3071)</f>
        <v/>
      </c>
      <c r="E3074" s="54">
        <f>IF($B3074="","",Тех_Движение!$F$3071)</f>
        <v/>
      </c>
      <c r="F3074" s="54">
        <f>IF($B3074="","",SUMIFS($E$5:$E3073,$C$5:$C3073,$C3074))</f>
        <v/>
      </c>
      <c r="G3074" s="54">
        <f>IF($B3074="","",MAX(0,$E3074-MAX(0,SUMIFS(Тех_Движение!$G$2:$G$5111,Тех_Движение!$D$2:$D$5111,$C3074,Тех_Движение!$B$2:$B$5111,"&lt;="&amp;Настройки!$B$5-1)-$F3074)))</f>
        <v/>
      </c>
      <c r="H3074" s="54">
        <f>IF($B3074="","",IF(AND($D3074&gt;=Настройки!$B$5,$D3074&lt;=Настройки!$B$6),$E3074,0))</f>
        <v/>
      </c>
      <c r="I3074" s="54">
        <f>IF($B3074="","",$G3074+$H3074-$J3074)</f>
        <v/>
      </c>
      <c r="J3074" s="54">
        <f>IF($B3074="","",MAX(0,$E3074-MAX(0,SUMIFS(Тех_Движение!$G$2:$G$5111,Тех_Движение!$D$2:$D$5111,$C3074,Тех_Движение!$B$2:$B$5111,"&lt;="&amp;Настройки!$B$6)-$F3074)))</f>
        <v/>
      </c>
      <c r="K3074" s="54">
        <f>IF(OR($B3074="",K$3&lt;$D3074+Настройки!$B$7),0,MAX(0,$E3074-MAX(0,SUMIFS(Тех_Движение!$G$2:$G$5111,Тех_Движение!$D$2:$D$5111,$C3074,Тех_Движение!$B$2:$B$5111,"&lt;="&amp;K$3)-$F3074)))</f>
        <v/>
      </c>
      <c r="L3074" s="54">
        <f>IF(OR($B3074="",L$3&lt;$D3074+Настройки!$B$7),0,MAX(0,$E3074-MAX(0,SUMIFS(Тех_Движение!$G$2:$G$5111,Тех_Движение!$D$2:$D$5111,$C3074,Тех_Движение!$B$2:$B$5111,"&lt;="&amp;L$3)-$F3074)))</f>
        <v/>
      </c>
      <c r="M3074" s="54">
        <f>IF(OR($B3074="",M$3&lt;$D3074+Настройки!$B$7),0,MAX(0,$E3074-MAX(0,SUMIFS(Тех_Движение!$G$2:$G$5111,Тех_Движение!$D$2:$D$5111,$C3074,Тех_Движение!$B$2:$B$5111,"&lt;="&amp;M$3)-$F3074)))</f>
        <v/>
      </c>
      <c r="N3074" s="54">
        <f>IF(OR($B3074="",N$3&lt;$D3074+Настройки!$B$7),0,MAX(0,$E3074-MAX(0,SUMIFS(Тех_Движение!$G$2:$G$5111,Тех_Движение!$D$2:$D$5111,$C3074,Тех_Движение!$B$2:$B$5111,"&lt;="&amp;N$3)-$F3074)))</f>
        <v/>
      </c>
      <c r="O3074" s="54">
        <f>IF(OR($B3074="",O$3&lt;$D3074+Настройки!$B$7),0,MAX(0,$E3074-MAX(0,SUMIFS(Тех_Движение!$G$2:$G$5111,Тех_Движение!$D$2:$D$5111,$C3074,Тех_Движение!$B$2:$B$5111,"&lt;="&amp;O$3)-$F3074)))</f>
        <v/>
      </c>
      <c r="P3074" s="54">
        <f>IF(OR($B3074="",P$3&lt;$D3074+Настройки!$B$7),0,MAX(0,$E3074-MAX(0,SUMIFS(Тех_Движение!$G$2:$G$5111,Тех_Движение!$D$2:$D$5111,$C3074,Тех_Движение!$B$2:$B$5111,"&lt;="&amp;P$3)-$F3074)))</f>
        <v/>
      </c>
      <c r="Q3074" s="54">
        <f>IF(OR($B3074="",Q$3&lt;$D3074+Настройки!$B$7),0,MAX(0,$E3074-MAX(0,SUMIFS(Тех_Движение!$G$2:$G$5111,Тех_Движение!$D$2:$D$5111,$C3074,Тех_Движение!$B$2:$B$5111,"&lt;="&amp;Q$3)-$F3074)))</f>
        <v/>
      </c>
      <c r="R3074" s="54">
        <f>IF($B3074="","",SUM($K3074:$Q3074))</f>
        <v/>
      </c>
      <c r="S3074" s="56">
        <f>IF($B3074="","",VLOOKUP($C3074,Настройки!$A$11:$L$17,9,FALSE))</f>
        <v/>
      </c>
      <c r="T3074" s="56">
        <f>IF($B3074="","",$R3074*$S3074)</f>
        <v/>
      </c>
    </row>
    <row r="3075">
      <c r="A3075" s="20">
        <f>Тех_Движение!$A$3072</f>
        <v/>
      </c>
      <c r="B3075" s="20">
        <f>IF(Тех_Движение!$F$3072&gt;0,Тех_Движение!$I$3072,"")</f>
        <v/>
      </c>
      <c r="C3075" s="20">
        <f>IF($B3075="","",Тех_Движение!$D$3072)</f>
        <v/>
      </c>
      <c r="D3075" s="42">
        <f>IF($B3075="","",Тех_Движение!$B$3072)</f>
        <v/>
      </c>
      <c r="E3075" s="54">
        <f>IF($B3075="","",Тех_Движение!$F$3072)</f>
        <v/>
      </c>
      <c r="F3075" s="54">
        <f>IF($B3075="","",SUMIFS($E$5:$E3074,$C$5:$C3074,$C3075))</f>
        <v/>
      </c>
      <c r="G3075" s="54">
        <f>IF($B3075="","",MAX(0,$E3075-MAX(0,SUMIFS(Тех_Движение!$G$2:$G$5111,Тех_Движение!$D$2:$D$5111,$C3075,Тех_Движение!$B$2:$B$5111,"&lt;="&amp;Настройки!$B$5-1)-$F3075)))</f>
        <v/>
      </c>
      <c r="H3075" s="54">
        <f>IF($B3075="","",IF(AND($D3075&gt;=Настройки!$B$5,$D3075&lt;=Настройки!$B$6),$E3075,0))</f>
        <v/>
      </c>
      <c r="I3075" s="54">
        <f>IF($B3075="","",$G3075+$H3075-$J3075)</f>
        <v/>
      </c>
      <c r="J3075" s="54">
        <f>IF($B3075="","",MAX(0,$E3075-MAX(0,SUMIFS(Тех_Движение!$G$2:$G$5111,Тех_Движение!$D$2:$D$5111,$C3075,Тех_Движение!$B$2:$B$5111,"&lt;="&amp;Настройки!$B$6)-$F3075)))</f>
        <v/>
      </c>
      <c r="K3075" s="54">
        <f>IF(OR($B3075="",K$3&lt;$D3075+Настройки!$B$7),0,MAX(0,$E3075-MAX(0,SUMIFS(Тех_Движение!$G$2:$G$5111,Тех_Движение!$D$2:$D$5111,$C3075,Тех_Движение!$B$2:$B$5111,"&lt;="&amp;K$3)-$F3075)))</f>
        <v/>
      </c>
      <c r="L3075" s="54">
        <f>IF(OR($B3075="",L$3&lt;$D3075+Настройки!$B$7),0,MAX(0,$E3075-MAX(0,SUMIFS(Тех_Движение!$G$2:$G$5111,Тех_Движение!$D$2:$D$5111,$C3075,Тех_Движение!$B$2:$B$5111,"&lt;="&amp;L$3)-$F3075)))</f>
        <v/>
      </c>
      <c r="M3075" s="54">
        <f>IF(OR($B3075="",M$3&lt;$D3075+Настройки!$B$7),0,MAX(0,$E3075-MAX(0,SUMIFS(Тех_Движение!$G$2:$G$5111,Тех_Движение!$D$2:$D$5111,$C3075,Тех_Движение!$B$2:$B$5111,"&lt;="&amp;M$3)-$F3075)))</f>
        <v/>
      </c>
      <c r="N3075" s="54">
        <f>IF(OR($B3075="",N$3&lt;$D3075+Настройки!$B$7),0,MAX(0,$E3075-MAX(0,SUMIFS(Тех_Движение!$G$2:$G$5111,Тех_Движение!$D$2:$D$5111,$C3075,Тех_Движение!$B$2:$B$5111,"&lt;="&amp;N$3)-$F3075)))</f>
        <v/>
      </c>
      <c r="O3075" s="54">
        <f>IF(OR($B3075="",O$3&lt;$D3075+Настройки!$B$7),0,MAX(0,$E3075-MAX(0,SUMIFS(Тех_Движение!$G$2:$G$5111,Тех_Движение!$D$2:$D$5111,$C3075,Тех_Движение!$B$2:$B$5111,"&lt;="&amp;O$3)-$F3075)))</f>
        <v/>
      </c>
      <c r="P3075" s="54">
        <f>IF(OR($B3075="",P$3&lt;$D3075+Настройки!$B$7),0,MAX(0,$E3075-MAX(0,SUMIFS(Тех_Движение!$G$2:$G$5111,Тех_Движение!$D$2:$D$5111,$C3075,Тех_Движение!$B$2:$B$5111,"&lt;="&amp;P$3)-$F3075)))</f>
        <v/>
      </c>
      <c r="Q3075" s="54">
        <f>IF(OR($B3075="",Q$3&lt;$D3075+Настройки!$B$7),0,MAX(0,$E3075-MAX(0,SUMIFS(Тех_Движение!$G$2:$G$5111,Тех_Движение!$D$2:$D$5111,$C3075,Тех_Движение!$B$2:$B$5111,"&lt;="&amp;Q$3)-$F3075)))</f>
        <v/>
      </c>
      <c r="R3075" s="54">
        <f>IF($B3075="","",SUM($K3075:$Q3075))</f>
        <v/>
      </c>
      <c r="S3075" s="56">
        <f>IF($B3075="","",VLOOKUP($C3075,Настройки!$A$11:$L$17,9,FALSE))</f>
        <v/>
      </c>
      <c r="T3075" s="56">
        <f>IF($B3075="","",$R3075*$S3075)</f>
        <v/>
      </c>
    </row>
    <row r="3076">
      <c r="A3076" s="20">
        <f>Тех_Движение!$A$3073</f>
        <v/>
      </c>
      <c r="B3076" s="20">
        <f>IF(Тех_Движение!$F$3073&gt;0,Тех_Движение!$I$3073,"")</f>
        <v/>
      </c>
      <c r="C3076" s="20">
        <f>IF($B3076="","",Тех_Движение!$D$3073)</f>
        <v/>
      </c>
      <c r="D3076" s="42">
        <f>IF($B3076="","",Тех_Движение!$B$3073)</f>
        <v/>
      </c>
      <c r="E3076" s="54">
        <f>IF($B3076="","",Тех_Движение!$F$3073)</f>
        <v/>
      </c>
      <c r="F3076" s="54">
        <f>IF($B3076="","",SUMIFS($E$5:$E3075,$C$5:$C3075,$C3076))</f>
        <v/>
      </c>
      <c r="G3076" s="54">
        <f>IF($B3076="","",MAX(0,$E3076-MAX(0,SUMIFS(Тех_Движение!$G$2:$G$5111,Тех_Движение!$D$2:$D$5111,$C3076,Тех_Движение!$B$2:$B$5111,"&lt;="&amp;Настройки!$B$5-1)-$F3076)))</f>
        <v/>
      </c>
      <c r="H3076" s="54">
        <f>IF($B3076="","",IF(AND($D3076&gt;=Настройки!$B$5,$D3076&lt;=Настройки!$B$6),$E3076,0))</f>
        <v/>
      </c>
      <c r="I3076" s="54">
        <f>IF($B3076="","",$G3076+$H3076-$J3076)</f>
        <v/>
      </c>
      <c r="J3076" s="54">
        <f>IF($B3076="","",MAX(0,$E3076-MAX(0,SUMIFS(Тех_Движение!$G$2:$G$5111,Тех_Движение!$D$2:$D$5111,$C3076,Тех_Движение!$B$2:$B$5111,"&lt;="&amp;Настройки!$B$6)-$F3076)))</f>
        <v/>
      </c>
      <c r="K3076" s="54">
        <f>IF(OR($B3076="",K$3&lt;$D3076+Настройки!$B$7),0,MAX(0,$E3076-MAX(0,SUMIFS(Тех_Движение!$G$2:$G$5111,Тех_Движение!$D$2:$D$5111,$C3076,Тех_Движение!$B$2:$B$5111,"&lt;="&amp;K$3)-$F3076)))</f>
        <v/>
      </c>
      <c r="L3076" s="54">
        <f>IF(OR($B3076="",L$3&lt;$D3076+Настройки!$B$7),0,MAX(0,$E3076-MAX(0,SUMIFS(Тех_Движение!$G$2:$G$5111,Тех_Движение!$D$2:$D$5111,$C3076,Тех_Движение!$B$2:$B$5111,"&lt;="&amp;L$3)-$F3076)))</f>
        <v/>
      </c>
      <c r="M3076" s="54">
        <f>IF(OR($B3076="",M$3&lt;$D3076+Настройки!$B$7),0,MAX(0,$E3076-MAX(0,SUMIFS(Тех_Движение!$G$2:$G$5111,Тех_Движение!$D$2:$D$5111,$C3076,Тех_Движение!$B$2:$B$5111,"&lt;="&amp;M$3)-$F3076)))</f>
        <v/>
      </c>
      <c r="N3076" s="54">
        <f>IF(OR($B3076="",N$3&lt;$D3076+Настройки!$B$7),0,MAX(0,$E3076-MAX(0,SUMIFS(Тех_Движение!$G$2:$G$5111,Тех_Движение!$D$2:$D$5111,$C3076,Тех_Движение!$B$2:$B$5111,"&lt;="&amp;N$3)-$F3076)))</f>
        <v/>
      </c>
      <c r="O3076" s="54">
        <f>IF(OR($B3076="",O$3&lt;$D3076+Настройки!$B$7),0,MAX(0,$E3076-MAX(0,SUMIFS(Тех_Движение!$G$2:$G$5111,Тех_Движение!$D$2:$D$5111,$C3076,Тех_Движение!$B$2:$B$5111,"&lt;="&amp;O$3)-$F3076)))</f>
        <v/>
      </c>
      <c r="P3076" s="54">
        <f>IF(OR($B3076="",P$3&lt;$D3076+Настройки!$B$7),0,MAX(0,$E3076-MAX(0,SUMIFS(Тех_Движение!$G$2:$G$5111,Тех_Движение!$D$2:$D$5111,$C3076,Тех_Движение!$B$2:$B$5111,"&lt;="&amp;P$3)-$F3076)))</f>
        <v/>
      </c>
      <c r="Q3076" s="54">
        <f>IF(OR($B3076="",Q$3&lt;$D3076+Настройки!$B$7),0,MAX(0,$E3076-MAX(0,SUMIFS(Тех_Движение!$G$2:$G$5111,Тех_Движение!$D$2:$D$5111,$C3076,Тех_Движение!$B$2:$B$5111,"&lt;="&amp;Q$3)-$F3076)))</f>
        <v/>
      </c>
      <c r="R3076" s="54">
        <f>IF($B3076="","",SUM($K3076:$Q3076))</f>
        <v/>
      </c>
      <c r="S3076" s="56">
        <f>IF($B3076="","",VLOOKUP($C3076,Настройки!$A$11:$L$17,9,FALSE))</f>
        <v/>
      </c>
      <c r="T3076" s="56">
        <f>IF($B3076="","",$R3076*$S3076)</f>
        <v/>
      </c>
    </row>
    <row r="3077">
      <c r="A3077" s="20">
        <f>Тех_Движение!$A$3074</f>
        <v/>
      </c>
      <c r="B3077" s="20">
        <f>IF(Тех_Движение!$F$3074&gt;0,Тех_Движение!$I$3074,"")</f>
        <v/>
      </c>
      <c r="C3077" s="20">
        <f>IF($B3077="","",Тех_Движение!$D$3074)</f>
        <v/>
      </c>
      <c r="D3077" s="42">
        <f>IF($B3077="","",Тех_Движение!$B$3074)</f>
        <v/>
      </c>
      <c r="E3077" s="54">
        <f>IF($B3077="","",Тех_Движение!$F$3074)</f>
        <v/>
      </c>
      <c r="F3077" s="54">
        <f>IF($B3077="","",SUMIFS($E$5:$E3076,$C$5:$C3076,$C3077))</f>
        <v/>
      </c>
      <c r="G3077" s="54">
        <f>IF($B3077="","",MAX(0,$E3077-MAX(0,SUMIFS(Тех_Движение!$G$2:$G$5111,Тех_Движение!$D$2:$D$5111,$C3077,Тех_Движение!$B$2:$B$5111,"&lt;="&amp;Настройки!$B$5-1)-$F3077)))</f>
        <v/>
      </c>
      <c r="H3077" s="54">
        <f>IF($B3077="","",IF(AND($D3077&gt;=Настройки!$B$5,$D3077&lt;=Настройки!$B$6),$E3077,0))</f>
        <v/>
      </c>
      <c r="I3077" s="54">
        <f>IF($B3077="","",$G3077+$H3077-$J3077)</f>
        <v/>
      </c>
      <c r="J3077" s="54">
        <f>IF($B3077="","",MAX(0,$E3077-MAX(0,SUMIFS(Тех_Движение!$G$2:$G$5111,Тех_Движение!$D$2:$D$5111,$C3077,Тех_Движение!$B$2:$B$5111,"&lt;="&amp;Настройки!$B$6)-$F3077)))</f>
        <v/>
      </c>
      <c r="K3077" s="54">
        <f>IF(OR($B3077="",K$3&lt;$D3077+Настройки!$B$7),0,MAX(0,$E3077-MAX(0,SUMIFS(Тех_Движение!$G$2:$G$5111,Тех_Движение!$D$2:$D$5111,$C3077,Тех_Движение!$B$2:$B$5111,"&lt;="&amp;K$3)-$F3077)))</f>
        <v/>
      </c>
      <c r="L3077" s="54">
        <f>IF(OR($B3077="",L$3&lt;$D3077+Настройки!$B$7),0,MAX(0,$E3077-MAX(0,SUMIFS(Тех_Движение!$G$2:$G$5111,Тех_Движение!$D$2:$D$5111,$C3077,Тех_Движение!$B$2:$B$5111,"&lt;="&amp;L$3)-$F3077)))</f>
        <v/>
      </c>
      <c r="M3077" s="54">
        <f>IF(OR($B3077="",M$3&lt;$D3077+Настройки!$B$7),0,MAX(0,$E3077-MAX(0,SUMIFS(Тех_Движение!$G$2:$G$5111,Тех_Движение!$D$2:$D$5111,$C3077,Тех_Движение!$B$2:$B$5111,"&lt;="&amp;M$3)-$F3077)))</f>
        <v/>
      </c>
      <c r="N3077" s="54">
        <f>IF(OR($B3077="",N$3&lt;$D3077+Настройки!$B$7),0,MAX(0,$E3077-MAX(0,SUMIFS(Тех_Движение!$G$2:$G$5111,Тех_Движение!$D$2:$D$5111,$C3077,Тех_Движение!$B$2:$B$5111,"&lt;="&amp;N$3)-$F3077)))</f>
        <v/>
      </c>
      <c r="O3077" s="54">
        <f>IF(OR($B3077="",O$3&lt;$D3077+Настройки!$B$7),0,MAX(0,$E3077-MAX(0,SUMIFS(Тех_Движение!$G$2:$G$5111,Тех_Движение!$D$2:$D$5111,$C3077,Тех_Движение!$B$2:$B$5111,"&lt;="&amp;O$3)-$F3077)))</f>
        <v/>
      </c>
      <c r="P3077" s="54">
        <f>IF(OR($B3077="",P$3&lt;$D3077+Настройки!$B$7),0,MAX(0,$E3077-MAX(0,SUMIFS(Тех_Движение!$G$2:$G$5111,Тех_Движение!$D$2:$D$5111,$C3077,Тех_Движение!$B$2:$B$5111,"&lt;="&amp;P$3)-$F3077)))</f>
        <v/>
      </c>
      <c r="Q3077" s="54">
        <f>IF(OR($B3077="",Q$3&lt;$D3077+Настройки!$B$7),0,MAX(0,$E3077-MAX(0,SUMIFS(Тех_Движение!$G$2:$G$5111,Тех_Движение!$D$2:$D$5111,$C3077,Тех_Движение!$B$2:$B$5111,"&lt;="&amp;Q$3)-$F3077)))</f>
        <v/>
      </c>
      <c r="R3077" s="54">
        <f>IF($B3077="","",SUM($K3077:$Q3077))</f>
        <v/>
      </c>
      <c r="S3077" s="56">
        <f>IF($B3077="","",VLOOKUP($C3077,Настройки!$A$11:$L$17,9,FALSE))</f>
        <v/>
      </c>
      <c r="T3077" s="56">
        <f>IF($B3077="","",$R3077*$S3077)</f>
        <v/>
      </c>
    </row>
    <row r="3078">
      <c r="A3078" s="20">
        <f>Тех_Движение!$A$3075</f>
        <v/>
      </c>
      <c r="B3078" s="20">
        <f>IF(Тех_Движение!$F$3075&gt;0,Тех_Движение!$I$3075,"")</f>
        <v/>
      </c>
      <c r="C3078" s="20">
        <f>IF($B3078="","",Тех_Движение!$D$3075)</f>
        <v/>
      </c>
      <c r="D3078" s="42">
        <f>IF($B3078="","",Тех_Движение!$B$3075)</f>
        <v/>
      </c>
      <c r="E3078" s="54">
        <f>IF($B3078="","",Тех_Движение!$F$3075)</f>
        <v/>
      </c>
      <c r="F3078" s="54">
        <f>IF($B3078="","",SUMIFS($E$5:$E3077,$C$5:$C3077,$C3078))</f>
        <v/>
      </c>
      <c r="G3078" s="54">
        <f>IF($B3078="","",MAX(0,$E3078-MAX(0,SUMIFS(Тех_Движение!$G$2:$G$5111,Тех_Движение!$D$2:$D$5111,$C3078,Тех_Движение!$B$2:$B$5111,"&lt;="&amp;Настройки!$B$5-1)-$F3078)))</f>
        <v/>
      </c>
      <c r="H3078" s="54">
        <f>IF($B3078="","",IF(AND($D3078&gt;=Настройки!$B$5,$D3078&lt;=Настройки!$B$6),$E3078,0))</f>
        <v/>
      </c>
      <c r="I3078" s="54">
        <f>IF($B3078="","",$G3078+$H3078-$J3078)</f>
        <v/>
      </c>
      <c r="J3078" s="54">
        <f>IF($B3078="","",MAX(0,$E3078-MAX(0,SUMIFS(Тех_Движение!$G$2:$G$5111,Тех_Движение!$D$2:$D$5111,$C3078,Тех_Движение!$B$2:$B$5111,"&lt;="&amp;Настройки!$B$6)-$F3078)))</f>
        <v/>
      </c>
      <c r="K3078" s="54">
        <f>IF(OR($B3078="",K$3&lt;$D3078+Настройки!$B$7),0,MAX(0,$E3078-MAX(0,SUMIFS(Тех_Движение!$G$2:$G$5111,Тех_Движение!$D$2:$D$5111,$C3078,Тех_Движение!$B$2:$B$5111,"&lt;="&amp;K$3)-$F3078)))</f>
        <v/>
      </c>
      <c r="L3078" s="54">
        <f>IF(OR($B3078="",L$3&lt;$D3078+Настройки!$B$7),0,MAX(0,$E3078-MAX(0,SUMIFS(Тех_Движение!$G$2:$G$5111,Тех_Движение!$D$2:$D$5111,$C3078,Тех_Движение!$B$2:$B$5111,"&lt;="&amp;L$3)-$F3078)))</f>
        <v/>
      </c>
      <c r="M3078" s="54">
        <f>IF(OR($B3078="",M$3&lt;$D3078+Настройки!$B$7),0,MAX(0,$E3078-MAX(0,SUMIFS(Тех_Движение!$G$2:$G$5111,Тех_Движение!$D$2:$D$5111,$C3078,Тех_Движение!$B$2:$B$5111,"&lt;="&amp;M$3)-$F3078)))</f>
        <v/>
      </c>
      <c r="N3078" s="54">
        <f>IF(OR($B3078="",N$3&lt;$D3078+Настройки!$B$7),0,MAX(0,$E3078-MAX(0,SUMIFS(Тех_Движение!$G$2:$G$5111,Тех_Движение!$D$2:$D$5111,$C3078,Тех_Движение!$B$2:$B$5111,"&lt;="&amp;N$3)-$F3078)))</f>
        <v/>
      </c>
      <c r="O3078" s="54">
        <f>IF(OR($B3078="",O$3&lt;$D3078+Настройки!$B$7),0,MAX(0,$E3078-MAX(0,SUMIFS(Тех_Движение!$G$2:$G$5111,Тех_Движение!$D$2:$D$5111,$C3078,Тех_Движение!$B$2:$B$5111,"&lt;="&amp;O$3)-$F3078)))</f>
        <v/>
      </c>
      <c r="P3078" s="54">
        <f>IF(OR($B3078="",P$3&lt;$D3078+Настройки!$B$7),0,MAX(0,$E3078-MAX(0,SUMIFS(Тех_Движение!$G$2:$G$5111,Тех_Движение!$D$2:$D$5111,$C3078,Тех_Движение!$B$2:$B$5111,"&lt;="&amp;P$3)-$F3078)))</f>
        <v/>
      </c>
      <c r="Q3078" s="54">
        <f>IF(OR($B3078="",Q$3&lt;$D3078+Настройки!$B$7),0,MAX(0,$E3078-MAX(0,SUMIFS(Тех_Движение!$G$2:$G$5111,Тех_Движение!$D$2:$D$5111,$C3078,Тех_Движение!$B$2:$B$5111,"&lt;="&amp;Q$3)-$F3078)))</f>
        <v/>
      </c>
      <c r="R3078" s="54">
        <f>IF($B3078="","",SUM($K3078:$Q3078))</f>
        <v/>
      </c>
      <c r="S3078" s="56">
        <f>IF($B3078="","",VLOOKUP($C3078,Настройки!$A$11:$L$17,9,FALSE))</f>
        <v/>
      </c>
      <c r="T3078" s="56">
        <f>IF($B3078="","",$R3078*$S3078)</f>
        <v/>
      </c>
    </row>
    <row r="3079">
      <c r="A3079" s="20">
        <f>Тех_Движение!$A$3076</f>
        <v/>
      </c>
      <c r="B3079" s="20">
        <f>IF(Тех_Движение!$F$3076&gt;0,Тех_Движение!$I$3076,"")</f>
        <v/>
      </c>
      <c r="C3079" s="20">
        <f>IF($B3079="","",Тех_Движение!$D$3076)</f>
        <v/>
      </c>
      <c r="D3079" s="42">
        <f>IF($B3079="","",Тех_Движение!$B$3076)</f>
        <v/>
      </c>
      <c r="E3079" s="54">
        <f>IF($B3079="","",Тех_Движение!$F$3076)</f>
        <v/>
      </c>
      <c r="F3079" s="54">
        <f>IF($B3079="","",SUMIFS($E$5:$E3078,$C$5:$C3078,$C3079))</f>
        <v/>
      </c>
      <c r="G3079" s="54">
        <f>IF($B3079="","",MAX(0,$E3079-MAX(0,SUMIFS(Тех_Движение!$G$2:$G$5111,Тех_Движение!$D$2:$D$5111,$C3079,Тех_Движение!$B$2:$B$5111,"&lt;="&amp;Настройки!$B$5-1)-$F3079)))</f>
        <v/>
      </c>
      <c r="H3079" s="54">
        <f>IF($B3079="","",IF(AND($D3079&gt;=Настройки!$B$5,$D3079&lt;=Настройки!$B$6),$E3079,0))</f>
        <v/>
      </c>
      <c r="I3079" s="54">
        <f>IF($B3079="","",$G3079+$H3079-$J3079)</f>
        <v/>
      </c>
      <c r="J3079" s="54">
        <f>IF($B3079="","",MAX(0,$E3079-MAX(0,SUMIFS(Тех_Движение!$G$2:$G$5111,Тех_Движение!$D$2:$D$5111,$C3079,Тех_Движение!$B$2:$B$5111,"&lt;="&amp;Настройки!$B$6)-$F3079)))</f>
        <v/>
      </c>
      <c r="K3079" s="54">
        <f>IF(OR($B3079="",K$3&lt;$D3079+Настройки!$B$7),0,MAX(0,$E3079-MAX(0,SUMIFS(Тех_Движение!$G$2:$G$5111,Тех_Движение!$D$2:$D$5111,$C3079,Тех_Движение!$B$2:$B$5111,"&lt;="&amp;K$3)-$F3079)))</f>
        <v/>
      </c>
      <c r="L3079" s="54">
        <f>IF(OR($B3079="",L$3&lt;$D3079+Настройки!$B$7),0,MAX(0,$E3079-MAX(0,SUMIFS(Тех_Движение!$G$2:$G$5111,Тех_Движение!$D$2:$D$5111,$C3079,Тех_Движение!$B$2:$B$5111,"&lt;="&amp;L$3)-$F3079)))</f>
        <v/>
      </c>
      <c r="M3079" s="54">
        <f>IF(OR($B3079="",M$3&lt;$D3079+Настройки!$B$7),0,MAX(0,$E3079-MAX(0,SUMIFS(Тех_Движение!$G$2:$G$5111,Тех_Движение!$D$2:$D$5111,$C3079,Тех_Движение!$B$2:$B$5111,"&lt;="&amp;M$3)-$F3079)))</f>
        <v/>
      </c>
      <c r="N3079" s="54">
        <f>IF(OR($B3079="",N$3&lt;$D3079+Настройки!$B$7),0,MAX(0,$E3079-MAX(0,SUMIFS(Тех_Движение!$G$2:$G$5111,Тех_Движение!$D$2:$D$5111,$C3079,Тех_Движение!$B$2:$B$5111,"&lt;="&amp;N$3)-$F3079)))</f>
        <v/>
      </c>
      <c r="O3079" s="54">
        <f>IF(OR($B3079="",O$3&lt;$D3079+Настройки!$B$7),0,MAX(0,$E3079-MAX(0,SUMIFS(Тех_Движение!$G$2:$G$5111,Тех_Движение!$D$2:$D$5111,$C3079,Тех_Движение!$B$2:$B$5111,"&lt;="&amp;O$3)-$F3079)))</f>
        <v/>
      </c>
      <c r="P3079" s="54">
        <f>IF(OR($B3079="",P$3&lt;$D3079+Настройки!$B$7),0,MAX(0,$E3079-MAX(0,SUMIFS(Тех_Движение!$G$2:$G$5111,Тех_Движение!$D$2:$D$5111,$C3079,Тех_Движение!$B$2:$B$5111,"&lt;="&amp;P$3)-$F3079)))</f>
        <v/>
      </c>
      <c r="Q3079" s="54">
        <f>IF(OR($B3079="",Q$3&lt;$D3079+Настройки!$B$7),0,MAX(0,$E3079-MAX(0,SUMIFS(Тех_Движение!$G$2:$G$5111,Тех_Движение!$D$2:$D$5111,$C3079,Тех_Движение!$B$2:$B$5111,"&lt;="&amp;Q$3)-$F3079)))</f>
        <v/>
      </c>
      <c r="R3079" s="54">
        <f>IF($B3079="","",SUM($K3079:$Q3079))</f>
        <v/>
      </c>
      <c r="S3079" s="56">
        <f>IF($B3079="","",VLOOKUP($C3079,Настройки!$A$11:$L$17,9,FALSE))</f>
        <v/>
      </c>
      <c r="T3079" s="56">
        <f>IF($B3079="","",$R3079*$S3079)</f>
        <v/>
      </c>
    </row>
    <row r="3080">
      <c r="A3080" s="20">
        <f>Тех_Движение!$A$3077</f>
        <v/>
      </c>
      <c r="B3080" s="20">
        <f>IF(Тех_Движение!$F$3077&gt;0,Тех_Движение!$I$3077,"")</f>
        <v/>
      </c>
      <c r="C3080" s="20">
        <f>IF($B3080="","",Тех_Движение!$D$3077)</f>
        <v/>
      </c>
      <c r="D3080" s="42">
        <f>IF($B3080="","",Тех_Движение!$B$3077)</f>
        <v/>
      </c>
      <c r="E3080" s="54">
        <f>IF($B3080="","",Тех_Движение!$F$3077)</f>
        <v/>
      </c>
      <c r="F3080" s="54">
        <f>IF($B3080="","",SUMIFS($E$5:$E3079,$C$5:$C3079,$C3080))</f>
        <v/>
      </c>
      <c r="G3080" s="54">
        <f>IF($B3080="","",MAX(0,$E3080-MAX(0,SUMIFS(Тех_Движение!$G$2:$G$5111,Тех_Движение!$D$2:$D$5111,$C3080,Тех_Движение!$B$2:$B$5111,"&lt;="&amp;Настройки!$B$5-1)-$F3080)))</f>
        <v/>
      </c>
      <c r="H3080" s="54">
        <f>IF($B3080="","",IF(AND($D3080&gt;=Настройки!$B$5,$D3080&lt;=Настройки!$B$6),$E3080,0))</f>
        <v/>
      </c>
      <c r="I3080" s="54">
        <f>IF($B3080="","",$G3080+$H3080-$J3080)</f>
        <v/>
      </c>
      <c r="J3080" s="54">
        <f>IF($B3080="","",MAX(0,$E3080-MAX(0,SUMIFS(Тех_Движение!$G$2:$G$5111,Тех_Движение!$D$2:$D$5111,$C3080,Тех_Движение!$B$2:$B$5111,"&lt;="&amp;Настройки!$B$6)-$F3080)))</f>
        <v/>
      </c>
      <c r="K3080" s="54">
        <f>IF(OR($B3080="",K$3&lt;$D3080+Настройки!$B$7),0,MAX(0,$E3080-MAX(0,SUMIFS(Тех_Движение!$G$2:$G$5111,Тех_Движение!$D$2:$D$5111,$C3080,Тех_Движение!$B$2:$B$5111,"&lt;="&amp;K$3)-$F3080)))</f>
        <v/>
      </c>
      <c r="L3080" s="54">
        <f>IF(OR($B3080="",L$3&lt;$D3080+Настройки!$B$7),0,MAX(0,$E3080-MAX(0,SUMIFS(Тех_Движение!$G$2:$G$5111,Тех_Движение!$D$2:$D$5111,$C3080,Тех_Движение!$B$2:$B$5111,"&lt;="&amp;L$3)-$F3080)))</f>
        <v/>
      </c>
      <c r="M3080" s="54">
        <f>IF(OR($B3080="",M$3&lt;$D3080+Настройки!$B$7),0,MAX(0,$E3080-MAX(0,SUMIFS(Тех_Движение!$G$2:$G$5111,Тех_Движение!$D$2:$D$5111,$C3080,Тех_Движение!$B$2:$B$5111,"&lt;="&amp;M$3)-$F3080)))</f>
        <v/>
      </c>
      <c r="N3080" s="54">
        <f>IF(OR($B3080="",N$3&lt;$D3080+Настройки!$B$7),0,MAX(0,$E3080-MAX(0,SUMIFS(Тех_Движение!$G$2:$G$5111,Тех_Движение!$D$2:$D$5111,$C3080,Тех_Движение!$B$2:$B$5111,"&lt;="&amp;N$3)-$F3080)))</f>
        <v/>
      </c>
      <c r="O3080" s="54">
        <f>IF(OR($B3080="",O$3&lt;$D3080+Настройки!$B$7),0,MAX(0,$E3080-MAX(0,SUMIFS(Тех_Движение!$G$2:$G$5111,Тех_Движение!$D$2:$D$5111,$C3080,Тех_Движение!$B$2:$B$5111,"&lt;="&amp;O$3)-$F3080)))</f>
        <v/>
      </c>
      <c r="P3080" s="54">
        <f>IF(OR($B3080="",P$3&lt;$D3080+Настройки!$B$7),0,MAX(0,$E3080-MAX(0,SUMIFS(Тех_Движение!$G$2:$G$5111,Тех_Движение!$D$2:$D$5111,$C3080,Тех_Движение!$B$2:$B$5111,"&lt;="&amp;P$3)-$F3080)))</f>
        <v/>
      </c>
      <c r="Q3080" s="54">
        <f>IF(OR($B3080="",Q$3&lt;$D3080+Настройки!$B$7),0,MAX(0,$E3080-MAX(0,SUMIFS(Тех_Движение!$G$2:$G$5111,Тех_Движение!$D$2:$D$5111,$C3080,Тех_Движение!$B$2:$B$5111,"&lt;="&amp;Q$3)-$F3080)))</f>
        <v/>
      </c>
      <c r="R3080" s="54">
        <f>IF($B3080="","",SUM($K3080:$Q3080))</f>
        <v/>
      </c>
      <c r="S3080" s="56">
        <f>IF($B3080="","",VLOOKUP($C3080,Настройки!$A$11:$L$17,9,FALSE))</f>
        <v/>
      </c>
      <c r="T3080" s="56">
        <f>IF($B3080="","",$R3080*$S3080)</f>
        <v/>
      </c>
    </row>
    <row r="3081">
      <c r="A3081" s="20">
        <f>Тех_Движение!$A$3078</f>
        <v/>
      </c>
      <c r="B3081" s="20">
        <f>IF(Тех_Движение!$F$3078&gt;0,Тех_Движение!$I$3078,"")</f>
        <v/>
      </c>
      <c r="C3081" s="20">
        <f>IF($B3081="","",Тех_Движение!$D$3078)</f>
        <v/>
      </c>
      <c r="D3081" s="42">
        <f>IF($B3081="","",Тех_Движение!$B$3078)</f>
        <v/>
      </c>
      <c r="E3081" s="54">
        <f>IF($B3081="","",Тех_Движение!$F$3078)</f>
        <v/>
      </c>
      <c r="F3081" s="54">
        <f>IF($B3081="","",SUMIFS($E$5:$E3080,$C$5:$C3080,$C3081))</f>
        <v/>
      </c>
      <c r="G3081" s="54">
        <f>IF($B3081="","",MAX(0,$E3081-MAX(0,SUMIFS(Тех_Движение!$G$2:$G$5111,Тех_Движение!$D$2:$D$5111,$C3081,Тех_Движение!$B$2:$B$5111,"&lt;="&amp;Настройки!$B$5-1)-$F3081)))</f>
        <v/>
      </c>
      <c r="H3081" s="54">
        <f>IF($B3081="","",IF(AND($D3081&gt;=Настройки!$B$5,$D3081&lt;=Настройки!$B$6),$E3081,0))</f>
        <v/>
      </c>
      <c r="I3081" s="54">
        <f>IF($B3081="","",$G3081+$H3081-$J3081)</f>
        <v/>
      </c>
      <c r="J3081" s="54">
        <f>IF($B3081="","",MAX(0,$E3081-MAX(0,SUMIFS(Тех_Движение!$G$2:$G$5111,Тех_Движение!$D$2:$D$5111,$C3081,Тех_Движение!$B$2:$B$5111,"&lt;="&amp;Настройки!$B$6)-$F3081)))</f>
        <v/>
      </c>
      <c r="K3081" s="54">
        <f>IF(OR($B3081="",K$3&lt;$D3081+Настройки!$B$7),0,MAX(0,$E3081-MAX(0,SUMIFS(Тех_Движение!$G$2:$G$5111,Тех_Движение!$D$2:$D$5111,$C3081,Тех_Движение!$B$2:$B$5111,"&lt;="&amp;K$3)-$F3081)))</f>
        <v/>
      </c>
      <c r="L3081" s="54">
        <f>IF(OR($B3081="",L$3&lt;$D3081+Настройки!$B$7),0,MAX(0,$E3081-MAX(0,SUMIFS(Тех_Движение!$G$2:$G$5111,Тех_Движение!$D$2:$D$5111,$C3081,Тех_Движение!$B$2:$B$5111,"&lt;="&amp;L$3)-$F3081)))</f>
        <v/>
      </c>
      <c r="M3081" s="54">
        <f>IF(OR($B3081="",M$3&lt;$D3081+Настройки!$B$7),0,MAX(0,$E3081-MAX(0,SUMIFS(Тех_Движение!$G$2:$G$5111,Тех_Движение!$D$2:$D$5111,$C3081,Тех_Движение!$B$2:$B$5111,"&lt;="&amp;M$3)-$F3081)))</f>
        <v/>
      </c>
      <c r="N3081" s="54">
        <f>IF(OR($B3081="",N$3&lt;$D3081+Настройки!$B$7),0,MAX(0,$E3081-MAX(0,SUMIFS(Тех_Движение!$G$2:$G$5111,Тех_Движение!$D$2:$D$5111,$C3081,Тех_Движение!$B$2:$B$5111,"&lt;="&amp;N$3)-$F3081)))</f>
        <v/>
      </c>
      <c r="O3081" s="54">
        <f>IF(OR($B3081="",O$3&lt;$D3081+Настройки!$B$7),0,MAX(0,$E3081-MAX(0,SUMIFS(Тех_Движение!$G$2:$G$5111,Тех_Движение!$D$2:$D$5111,$C3081,Тех_Движение!$B$2:$B$5111,"&lt;="&amp;O$3)-$F3081)))</f>
        <v/>
      </c>
      <c r="P3081" s="54">
        <f>IF(OR($B3081="",P$3&lt;$D3081+Настройки!$B$7),0,MAX(0,$E3081-MAX(0,SUMIFS(Тех_Движение!$G$2:$G$5111,Тех_Движение!$D$2:$D$5111,$C3081,Тех_Движение!$B$2:$B$5111,"&lt;="&amp;P$3)-$F3081)))</f>
        <v/>
      </c>
      <c r="Q3081" s="54">
        <f>IF(OR($B3081="",Q$3&lt;$D3081+Настройки!$B$7),0,MAX(0,$E3081-MAX(0,SUMIFS(Тех_Движение!$G$2:$G$5111,Тех_Движение!$D$2:$D$5111,$C3081,Тех_Движение!$B$2:$B$5111,"&lt;="&amp;Q$3)-$F3081)))</f>
        <v/>
      </c>
      <c r="R3081" s="54">
        <f>IF($B3081="","",SUM($K3081:$Q3081))</f>
        <v/>
      </c>
      <c r="S3081" s="56">
        <f>IF($B3081="","",VLOOKUP($C3081,Настройки!$A$11:$L$17,9,FALSE))</f>
        <v/>
      </c>
      <c r="T3081" s="56">
        <f>IF($B3081="","",$R3081*$S3081)</f>
        <v/>
      </c>
    </row>
    <row r="3082">
      <c r="A3082" s="20">
        <f>Тех_Движение!$A$3079</f>
        <v/>
      </c>
      <c r="B3082" s="20">
        <f>IF(Тех_Движение!$F$3079&gt;0,Тех_Движение!$I$3079,"")</f>
        <v/>
      </c>
      <c r="C3082" s="20">
        <f>IF($B3082="","",Тех_Движение!$D$3079)</f>
        <v/>
      </c>
      <c r="D3082" s="42">
        <f>IF($B3082="","",Тех_Движение!$B$3079)</f>
        <v/>
      </c>
      <c r="E3082" s="54">
        <f>IF($B3082="","",Тех_Движение!$F$3079)</f>
        <v/>
      </c>
      <c r="F3082" s="54">
        <f>IF($B3082="","",SUMIFS($E$5:$E3081,$C$5:$C3081,$C3082))</f>
        <v/>
      </c>
      <c r="G3082" s="54">
        <f>IF($B3082="","",MAX(0,$E3082-MAX(0,SUMIFS(Тех_Движение!$G$2:$G$5111,Тех_Движение!$D$2:$D$5111,$C3082,Тех_Движение!$B$2:$B$5111,"&lt;="&amp;Настройки!$B$5-1)-$F3082)))</f>
        <v/>
      </c>
      <c r="H3082" s="54">
        <f>IF($B3082="","",IF(AND($D3082&gt;=Настройки!$B$5,$D3082&lt;=Настройки!$B$6),$E3082,0))</f>
        <v/>
      </c>
      <c r="I3082" s="54">
        <f>IF($B3082="","",$G3082+$H3082-$J3082)</f>
        <v/>
      </c>
      <c r="J3082" s="54">
        <f>IF($B3082="","",MAX(0,$E3082-MAX(0,SUMIFS(Тех_Движение!$G$2:$G$5111,Тех_Движение!$D$2:$D$5111,$C3082,Тех_Движение!$B$2:$B$5111,"&lt;="&amp;Настройки!$B$6)-$F3082)))</f>
        <v/>
      </c>
      <c r="K3082" s="54">
        <f>IF(OR($B3082="",K$3&lt;$D3082+Настройки!$B$7),0,MAX(0,$E3082-MAX(0,SUMIFS(Тех_Движение!$G$2:$G$5111,Тех_Движение!$D$2:$D$5111,$C3082,Тех_Движение!$B$2:$B$5111,"&lt;="&amp;K$3)-$F3082)))</f>
        <v/>
      </c>
      <c r="L3082" s="54">
        <f>IF(OR($B3082="",L$3&lt;$D3082+Настройки!$B$7),0,MAX(0,$E3082-MAX(0,SUMIFS(Тех_Движение!$G$2:$G$5111,Тех_Движение!$D$2:$D$5111,$C3082,Тех_Движение!$B$2:$B$5111,"&lt;="&amp;L$3)-$F3082)))</f>
        <v/>
      </c>
      <c r="M3082" s="54">
        <f>IF(OR($B3082="",M$3&lt;$D3082+Настройки!$B$7),0,MAX(0,$E3082-MAX(0,SUMIFS(Тех_Движение!$G$2:$G$5111,Тех_Движение!$D$2:$D$5111,$C3082,Тех_Движение!$B$2:$B$5111,"&lt;="&amp;M$3)-$F3082)))</f>
        <v/>
      </c>
      <c r="N3082" s="54">
        <f>IF(OR($B3082="",N$3&lt;$D3082+Настройки!$B$7),0,MAX(0,$E3082-MAX(0,SUMIFS(Тех_Движение!$G$2:$G$5111,Тех_Движение!$D$2:$D$5111,$C3082,Тех_Движение!$B$2:$B$5111,"&lt;="&amp;N$3)-$F3082)))</f>
        <v/>
      </c>
      <c r="O3082" s="54">
        <f>IF(OR($B3082="",O$3&lt;$D3082+Настройки!$B$7),0,MAX(0,$E3082-MAX(0,SUMIFS(Тех_Движение!$G$2:$G$5111,Тех_Движение!$D$2:$D$5111,$C3082,Тех_Движение!$B$2:$B$5111,"&lt;="&amp;O$3)-$F3082)))</f>
        <v/>
      </c>
      <c r="P3082" s="54">
        <f>IF(OR($B3082="",P$3&lt;$D3082+Настройки!$B$7),0,MAX(0,$E3082-MAX(0,SUMIFS(Тех_Движение!$G$2:$G$5111,Тех_Движение!$D$2:$D$5111,$C3082,Тех_Движение!$B$2:$B$5111,"&lt;="&amp;P$3)-$F3082)))</f>
        <v/>
      </c>
      <c r="Q3082" s="54">
        <f>IF(OR($B3082="",Q$3&lt;$D3082+Настройки!$B$7),0,MAX(0,$E3082-MAX(0,SUMIFS(Тех_Движение!$G$2:$G$5111,Тех_Движение!$D$2:$D$5111,$C3082,Тех_Движение!$B$2:$B$5111,"&lt;="&amp;Q$3)-$F3082)))</f>
        <v/>
      </c>
      <c r="R3082" s="54">
        <f>IF($B3082="","",SUM($K3082:$Q3082))</f>
        <v/>
      </c>
      <c r="S3082" s="56">
        <f>IF($B3082="","",VLOOKUP($C3082,Настройки!$A$11:$L$17,9,FALSE))</f>
        <v/>
      </c>
      <c r="T3082" s="56">
        <f>IF($B3082="","",$R3082*$S3082)</f>
        <v/>
      </c>
    </row>
    <row r="3083">
      <c r="A3083" s="20">
        <f>Тех_Движение!$A$3080</f>
        <v/>
      </c>
      <c r="B3083" s="20">
        <f>IF(Тех_Движение!$F$3080&gt;0,Тех_Движение!$I$3080,"")</f>
        <v/>
      </c>
      <c r="C3083" s="20">
        <f>IF($B3083="","",Тех_Движение!$D$3080)</f>
        <v/>
      </c>
      <c r="D3083" s="42">
        <f>IF($B3083="","",Тех_Движение!$B$3080)</f>
        <v/>
      </c>
      <c r="E3083" s="54">
        <f>IF($B3083="","",Тех_Движение!$F$3080)</f>
        <v/>
      </c>
      <c r="F3083" s="54">
        <f>IF($B3083="","",SUMIFS($E$5:$E3082,$C$5:$C3082,$C3083))</f>
        <v/>
      </c>
      <c r="G3083" s="54">
        <f>IF($B3083="","",MAX(0,$E3083-MAX(0,SUMIFS(Тех_Движение!$G$2:$G$5111,Тех_Движение!$D$2:$D$5111,$C3083,Тех_Движение!$B$2:$B$5111,"&lt;="&amp;Настройки!$B$5-1)-$F3083)))</f>
        <v/>
      </c>
      <c r="H3083" s="54">
        <f>IF($B3083="","",IF(AND($D3083&gt;=Настройки!$B$5,$D3083&lt;=Настройки!$B$6),$E3083,0))</f>
        <v/>
      </c>
      <c r="I3083" s="54">
        <f>IF($B3083="","",$G3083+$H3083-$J3083)</f>
        <v/>
      </c>
      <c r="J3083" s="54">
        <f>IF($B3083="","",MAX(0,$E3083-MAX(0,SUMIFS(Тех_Движение!$G$2:$G$5111,Тех_Движение!$D$2:$D$5111,$C3083,Тех_Движение!$B$2:$B$5111,"&lt;="&amp;Настройки!$B$6)-$F3083)))</f>
        <v/>
      </c>
      <c r="K3083" s="54">
        <f>IF(OR($B3083="",K$3&lt;$D3083+Настройки!$B$7),0,MAX(0,$E3083-MAX(0,SUMIFS(Тех_Движение!$G$2:$G$5111,Тех_Движение!$D$2:$D$5111,$C3083,Тех_Движение!$B$2:$B$5111,"&lt;="&amp;K$3)-$F3083)))</f>
        <v/>
      </c>
      <c r="L3083" s="54">
        <f>IF(OR($B3083="",L$3&lt;$D3083+Настройки!$B$7),0,MAX(0,$E3083-MAX(0,SUMIFS(Тех_Движение!$G$2:$G$5111,Тех_Движение!$D$2:$D$5111,$C3083,Тех_Движение!$B$2:$B$5111,"&lt;="&amp;L$3)-$F3083)))</f>
        <v/>
      </c>
      <c r="M3083" s="54">
        <f>IF(OR($B3083="",M$3&lt;$D3083+Настройки!$B$7),0,MAX(0,$E3083-MAX(0,SUMIFS(Тех_Движение!$G$2:$G$5111,Тех_Движение!$D$2:$D$5111,$C3083,Тех_Движение!$B$2:$B$5111,"&lt;="&amp;M$3)-$F3083)))</f>
        <v/>
      </c>
      <c r="N3083" s="54">
        <f>IF(OR($B3083="",N$3&lt;$D3083+Настройки!$B$7),0,MAX(0,$E3083-MAX(0,SUMIFS(Тех_Движение!$G$2:$G$5111,Тех_Движение!$D$2:$D$5111,$C3083,Тех_Движение!$B$2:$B$5111,"&lt;="&amp;N$3)-$F3083)))</f>
        <v/>
      </c>
      <c r="O3083" s="54">
        <f>IF(OR($B3083="",O$3&lt;$D3083+Настройки!$B$7),0,MAX(0,$E3083-MAX(0,SUMIFS(Тех_Движение!$G$2:$G$5111,Тех_Движение!$D$2:$D$5111,$C3083,Тех_Движение!$B$2:$B$5111,"&lt;="&amp;O$3)-$F3083)))</f>
        <v/>
      </c>
      <c r="P3083" s="54">
        <f>IF(OR($B3083="",P$3&lt;$D3083+Настройки!$B$7),0,MAX(0,$E3083-MAX(0,SUMIFS(Тех_Движение!$G$2:$G$5111,Тех_Движение!$D$2:$D$5111,$C3083,Тех_Движение!$B$2:$B$5111,"&lt;="&amp;P$3)-$F3083)))</f>
        <v/>
      </c>
      <c r="Q3083" s="54">
        <f>IF(OR($B3083="",Q$3&lt;$D3083+Настройки!$B$7),0,MAX(0,$E3083-MAX(0,SUMIFS(Тех_Движение!$G$2:$G$5111,Тех_Движение!$D$2:$D$5111,$C3083,Тех_Движение!$B$2:$B$5111,"&lt;="&amp;Q$3)-$F3083)))</f>
        <v/>
      </c>
      <c r="R3083" s="54">
        <f>IF($B3083="","",SUM($K3083:$Q3083))</f>
        <v/>
      </c>
      <c r="S3083" s="56">
        <f>IF($B3083="","",VLOOKUP($C3083,Настройки!$A$11:$L$17,9,FALSE))</f>
        <v/>
      </c>
      <c r="T3083" s="56">
        <f>IF($B3083="","",$R3083*$S3083)</f>
        <v/>
      </c>
    </row>
    <row r="3084">
      <c r="A3084" s="20">
        <f>Тех_Движение!$A$3081</f>
        <v/>
      </c>
      <c r="B3084" s="20">
        <f>IF(Тех_Движение!$F$3081&gt;0,Тех_Движение!$I$3081,"")</f>
        <v/>
      </c>
      <c r="C3084" s="20">
        <f>IF($B3084="","",Тех_Движение!$D$3081)</f>
        <v/>
      </c>
      <c r="D3084" s="42">
        <f>IF($B3084="","",Тех_Движение!$B$3081)</f>
        <v/>
      </c>
      <c r="E3084" s="54">
        <f>IF($B3084="","",Тех_Движение!$F$3081)</f>
        <v/>
      </c>
      <c r="F3084" s="54">
        <f>IF($B3084="","",SUMIFS($E$5:$E3083,$C$5:$C3083,$C3084))</f>
        <v/>
      </c>
      <c r="G3084" s="54">
        <f>IF($B3084="","",MAX(0,$E3084-MAX(0,SUMIFS(Тех_Движение!$G$2:$G$5111,Тех_Движение!$D$2:$D$5111,$C3084,Тех_Движение!$B$2:$B$5111,"&lt;="&amp;Настройки!$B$5-1)-$F3084)))</f>
        <v/>
      </c>
      <c r="H3084" s="54">
        <f>IF($B3084="","",IF(AND($D3084&gt;=Настройки!$B$5,$D3084&lt;=Настройки!$B$6),$E3084,0))</f>
        <v/>
      </c>
      <c r="I3084" s="54">
        <f>IF($B3084="","",$G3084+$H3084-$J3084)</f>
        <v/>
      </c>
      <c r="J3084" s="54">
        <f>IF($B3084="","",MAX(0,$E3084-MAX(0,SUMIFS(Тех_Движение!$G$2:$G$5111,Тех_Движение!$D$2:$D$5111,$C3084,Тех_Движение!$B$2:$B$5111,"&lt;="&amp;Настройки!$B$6)-$F3084)))</f>
        <v/>
      </c>
      <c r="K3084" s="54">
        <f>IF(OR($B3084="",K$3&lt;$D3084+Настройки!$B$7),0,MAX(0,$E3084-MAX(0,SUMIFS(Тех_Движение!$G$2:$G$5111,Тех_Движение!$D$2:$D$5111,$C3084,Тех_Движение!$B$2:$B$5111,"&lt;="&amp;K$3)-$F3084)))</f>
        <v/>
      </c>
      <c r="L3084" s="54">
        <f>IF(OR($B3084="",L$3&lt;$D3084+Настройки!$B$7),0,MAX(0,$E3084-MAX(0,SUMIFS(Тех_Движение!$G$2:$G$5111,Тех_Движение!$D$2:$D$5111,$C3084,Тех_Движение!$B$2:$B$5111,"&lt;="&amp;L$3)-$F3084)))</f>
        <v/>
      </c>
      <c r="M3084" s="54">
        <f>IF(OR($B3084="",M$3&lt;$D3084+Настройки!$B$7),0,MAX(0,$E3084-MAX(0,SUMIFS(Тех_Движение!$G$2:$G$5111,Тех_Движение!$D$2:$D$5111,$C3084,Тех_Движение!$B$2:$B$5111,"&lt;="&amp;M$3)-$F3084)))</f>
        <v/>
      </c>
      <c r="N3084" s="54">
        <f>IF(OR($B3084="",N$3&lt;$D3084+Настройки!$B$7),0,MAX(0,$E3084-MAX(0,SUMIFS(Тех_Движение!$G$2:$G$5111,Тех_Движение!$D$2:$D$5111,$C3084,Тех_Движение!$B$2:$B$5111,"&lt;="&amp;N$3)-$F3084)))</f>
        <v/>
      </c>
      <c r="O3084" s="54">
        <f>IF(OR($B3084="",O$3&lt;$D3084+Настройки!$B$7),0,MAX(0,$E3084-MAX(0,SUMIFS(Тех_Движение!$G$2:$G$5111,Тех_Движение!$D$2:$D$5111,$C3084,Тех_Движение!$B$2:$B$5111,"&lt;="&amp;O$3)-$F3084)))</f>
        <v/>
      </c>
      <c r="P3084" s="54">
        <f>IF(OR($B3084="",P$3&lt;$D3084+Настройки!$B$7),0,MAX(0,$E3084-MAX(0,SUMIFS(Тех_Движение!$G$2:$G$5111,Тех_Движение!$D$2:$D$5111,$C3084,Тех_Движение!$B$2:$B$5111,"&lt;="&amp;P$3)-$F3084)))</f>
        <v/>
      </c>
      <c r="Q3084" s="54">
        <f>IF(OR($B3084="",Q$3&lt;$D3084+Настройки!$B$7),0,MAX(0,$E3084-MAX(0,SUMIFS(Тех_Движение!$G$2:$G$5111,Тех_Движение!$D$2:$D$5111,$C3084,Тех_Движение!$B$2:$B$5111,"&lt;="&amp;Q$3)-$F3084)))</f>
        <v/>
      </c>
      <c r="R3084" s="54">
        <f>IF($B3084="","",SUM($K3084:$Q3084))</f>
        <v/>
      </c>
      <c r="S3084" s="56">
        <f>IF($B3084="","",VLOOKUP($C3084,Настройки!$A$11:$L$17,9,FALSE))</f>
        <v/>
      </c>
      <c r="T3084" s="56">
        <f>IF($B3084="","",$R3084*$S3084)</f>
        <v/>
      </c>
    </row>
    <row r="3085">
      <c r="A3085" s="20">
        <f>Тех_Движение!$A$3082</f>
        <v/>
      </c>
      <c r="B3085" s="20">
        <f>IF(Тех_Движение!$F$3082&gt;0,Тех_Движение!$I$3082,"")</f>
        <v/>
      </c>
      <c r="C3085" s="20">
        <f>IF($B3085="","",Тех_Движение!$D$3082)</f>
        <v/>
      </c>
      <c r="D3085" s="42">
        <f>IF($B3085="","",Тех_Движение!$B$3082)</f>
        <v/>
      </c>
      <c r="E3085" s="54">
        <f>IF($B3085="","",Тех_Движение!$F$3082)</f>
        <v/>
      </c>
      <c r="F3085" s="54">
        <f>IF($B3085="","",SUMIFS($E$5:$E3084,$C$5:$C3084,$C3085))</f>
        <v/>
      </c>
      <c r="G3085" s="54">
        <f>IF($B3085="","",MAX(0,$E3085-MAX(0,SUMIFS(Тех_Движение!$G$2:$G$5111,Тех_Движение!$D$2:$D$5111,$C3085,Тех_Движение!$B$2:$B$5111,"&lt;="&amp;Настройки!$B$5-1)-$F3085)))</f>
        <v/>
      </c>
      <c r="H3085" s="54">
        <f>IF($B3085="","",IF(AND($D3085&gt;=Настройки!$B$5,$D3085&lt;=Настройки!$B$6),$E3085,0))</f>
        <v/>
      </c>
      <c r="I3085" s="54">
        <f>IF($B3085="","",$G3085+$H3085-$J3085)</f>
        <v/>
      </c>
      <c r="J3085" s="54">
        <f>IF($B3085="","",MAX(0,$E3085-MAX(0,SUMIFS(Тех_Движение!$G$2:$G$5111,Тех_Движение!$D$2:$D$5111,$C3085,Тех_Движение!$B$2:$B$5111,"&lt;="&amp;Настройки!$B$6)-$F3085)))</f>
        <v/>
      </c>
      <c r="K3085" s="54">
        <f>IF(OR($B3085="",K$3&lt;$D3085+Настройки!$B$7),0,MAX(0,$E3085-MAX(0,SUMIFS(Тех_Движение!$G$2:$G$5111,Тех_Движение!$D$2:$D$5111,$C3085,Тех_Движение!$B$2:$B$5111,"&lt;="&amp;K$3)-$F3085)))</f>
        <v/>
      </c>
      <c r="L3085" s="54">
        <f>IF(OR($B3085="",L$3&lt;$D3085+Настройки!$B$7),0,MAX(0,$E3085-MAX(0,SUMIFS(Тех_Движение!$G$2:$G$5111,Тех_Движение!$D$2:$D$5111,$C3085,Тех_Движение!$B$2:$B$5111,"&lt;="&amp;L$3)-$F3085)))</f>
        <v/>
      </c>
      <c r="M3085" s="54">
        <f>IF(OR($B3085="",M$3&lt;$D3085+Настройки!$B$7),0,MAX(0,$E3085-MAX(0,SUMIFS(Тех_Движение!$G$2:$G$5111,Тех_Движение!$D$2:$D$5111,$C3085,Тех_Движение!$B$2:$B$5111,"&lt;="&amp;M$3)-$F3085)))</f>
        <v/>
      </c>
      <c r="N3085" s="54">
        <f>IF(OR($B3085="",N$3&lt;$D3085+Настройки!$B$7),0,MAX(0,$E3085-MAX(0,SUMIFS(Тех_Движение!$G$2:$G$5111,Тех_Движение!$D$2:$D$5111,$C3085,Тех_Движение!$B$2:$B$5111,"&lt;="&amp;N$3)-$F3085)))</f>
        <v/>
      </c>
      <c r="O3085" s="54">
        <f>IF(OR($B3085="",O$3&lt;$D3085+Настройки!$B$7),0,MAX(0,$E3085-MAX(0,SUMIFS(Тех_Движение!$G$2:$G$5111,Тех_Движение!$D$2:$D$5111,$C3085,Тех_Движение!$B$2:$B$5111,"&lt;="&amp;O$3)-$F3085)))</f>
        <v/>
      </c>
      <c r="P3085" s="54">
        <f>IF(OR($B3085="",P$3&lt;$D3085+Настройки!$B$7),0,MAX(0,$E3085-MAX(0,SUMIFS(Тех_Движение!$G$2:$G$5111,Тех_Движение!$D$2:$D$5111,$C3085,Тех_Движение!$B$2:$B$5111,"&lt;="&amp;P$3)-$F3085)))</f>
        <v/>
      </c>
      <c r="Q3085" s="54">
        <f>IF(OR($B3085="",Q$3&lt;$D3085+Настройки!$B$7),0,MAX(0,$E3085-MAX(0,SUMIFS(Тех_Движение!$G$2:$G$5111,Тех_Движение!$D$2:$D$5111,$C3085,Тех_Движение!$B$2:$B$5111,"&lt;="&amp;Q$3)-$F3085)))</f>
        <v/>
      </c>
      <c r="R3085" s="54">
        <f>IF($B3085="","",SUM($K3085:$Q3085))</f>
        <v/>
      </c>
      <c r="S3085" s="56">
        <f>IF($B3085="","",VLOOKUP($C3085,Настройки!$A$11:$L$17,9,FALSE))</f>
        <v/>
      </c>
      <c r="T3085" s="56">
        <f>IF($B3085="","",$R3085*$S3085)</f>
        <v/>
      </c>
    </row>
    <row r="3086">
      <c r="A3086" s="20">
        <f>Тех_Движение!$A$3083</f>
        <v/>
      </c>
      <c r="B3086" s="20">
        <f>IF(Тех_Движение!$F$3083&gt;0,Тех_Движение!$I$3083,"")</f>
        <v/>
      </c>
      <c r="C3086" s="20">
        <f>IF($B3086="","",Тех_Движение!$D$3083)</f>
        <v/>
      </c>
      <c r="D3086" s="42">
        <f>IF($B3086="","",Тех_Движение!$B$3083)</f>
        <v/>
      </c>
      <c r="E3086" s="54">
        <f>IF($B3086="","",Тех_Движение!$F$3083)</f>
        <v/>
      </c>
      <c r="F3086" s="54">
        <f>IF($B3086="","",SUMIFS($E$5:$E3085,$C$5:$C3085,$C3086))</f>
        <v/>
      </c>
      <c r="G3086" s="54">
        <f>IF($B3086="","",MAX(0,$E3086-MAX(0,SUMIFS(Тех_Движение!$G$2:$G$5111,Тех_Движение!$D$2:$D$5111,$C3086,Тех_Движение!$B$2:$B$5111,"&lt;="&amp;Настройки!$B$5-1)-$F3086)))</f>
        <v/>
      </c>
      <c r="H3086" s="54">
        <f>IF($B3086="","",IF(AND($D3086&gt;=Настройки!$B$5,$D3086&lt;=Настройки!$B$6),$E3086,0))</f>
        <v/>
      </c>
      <c r="I3086" s="54">
        <f>IF($B3086="","",$G3086+$H3086-$J3086)</f>
        <v/>
      </c>
      <c r="J3086" s="54">
        <f>IF($B3086="","",MAX(0,$E3086-MAX(0,SUMIFS(Тех_Движение!$G$2:$G$5111,Тех_Движение!$D$2:$D$5111,$C3086,Тех_Движение!$B$2:$B$5111,"&lt;="&amp;Настройки!$B$6)-$F3086)))</f>
        <v/>
      </c>
      <c r="K3086" s="54">
        <f>IF(OR($B3086="",K$3&lt;$D3086+Настройки!$B$7),0,MAX(0,$E3086-MAX(0,SUMIFS(Тех_Движение!$G$2:$G$5111,Тех_Движение!$D$2:$D$5111,$C3086,Тех_Движение!$B$2:$B$5111,"&lt;="&amp;K$3)-$F3086)))</f>
        <v/>
      </c>
      <c r="L3086" s="54">
        <f>IF(OR($B3086="",L$3&lt;$D3086+Настройки!$B$7),0,MAX(0,$E3086-MAX(0,SUMIFS(Тех_Движение!$G$2:$G$5111,Тех_Движение!$D$2:$D$5111,$C3086,Тех_Движение!$B$2:$B$5111,"&lt;="&amp;L$3)-$F3086)))</f>
        <v/>
      </c>
      <c r="M3086" s="54">
        <f>IF(OR($B3086="",M$3&lt;$D3086+Настройки!$B$7),0,MAX(0,$E3086-MAX(0,SUMIFS(Тех_Движение!$G$2:$G$5111,Тех_Движение!$D$2:$D$5111,$C3086,Тех_Движение!$B$2:$B$5111,"&lt;="&amp;M$3)-$F3086)))</f>
        <v/>
      </c>
      <c r="N3086" s="54">
        <f>IF(OR($B3086="",N$3&lt;$D3086+Настройки!$B$7),0,MAX(0,$E3086-MAX(0,SUMIFS(Тех_Движение!$G$2:$G$5111,Тех_Движение!$D$2:$D$5111,$C3086,Тех_Движение!$B$2:$B$5111,"&lt;="&amp;N$3)-$F3086)))</f>
        <v/>
      </c>
      <c r="O3086" s="54">
        <f>IF(OR($B3086="",O$3&lt;$D3086+Настройки!$B$7),0,MAX(0,$E3086-MAX(0,SUMIFS(Тех_Движение!$G$2:$G$5111,Тех_Движение!$D$2:$D$5111,$C3086,Тех_Движение!$B$2:$B$5111,"&lt;="&amp;O$3)-$F3086)))</f>
        <v/>
      </c>
      <c r="P3086" s="54">
        <f>IF(OR($B3086="",P$3&lt;$D3086+Настройки!$B$7),0,MAX(0,$E3086-MAX(0,SUMIFS(Тех_Движение!$G$2:$G$5111,Тех_Движение!$D$2:$D$5111,$C3086,Тех_Движение!$B$2:$B$5111,"&lt;="&amp;P$3)-$F3086)))</f>
        <v/>
      </c>
      <c r="Q3086" s="54">
        <f>IF(OR($B3086="",Q$3&lt;$D3086+Настройки!$B$7),0,MAX(0,$E3086-MAX(0,SUMIFS(Тех_Движение!$G$2:$G$5111,Тех_Движение!$D$2:$D$5111,$C3086,Тех_Движение!$B$2:$B$5111,"&lt;="&amp;Q$3)-$F3086)))</f>
        <v/>
      </c>
      <c r="R3086" s="54">
        <f>IF($B3086="","",SUM($K3086:$Q3086))</f>
        <v/>
      </c>
      <c r="S3086" s="56">
        <f>IF($B3086="","",VLOOKUP($C3086,Настройки!$A$11:$L$17,9,FALSE))</f>
        <v/>
      </c>
      <c r="T3086" s="56">
        <f>IF($B3086="","",$R3086*$S3086)</f>
        <v/>
      </c>
    </row>
    <row r="3087">
      <c r="A3087" s="20">
        <f>Тех_Движение!$A$3084</f>
        <v/>
      </c>
      <c r="B3087" s="20">
        <f>IF(Тех_Движение!$F$3084&gt;0,Тех_Движение!$I$3084,"")</f>
        <v/>
      </c>
      <c r="C3087" s="20">
        <f>IF($B3087="","",Тех_Движение!$D$3084)</f>
        <v/>
      </c>
      <c r="D3087" s="42">
        <f>IF($B3087="","",Тех_Движение!$B$3084)</f>
        <v/>
      </c>
      <c r="E3087" s="54">
        <f>IF($B3087="","",Тех_Движение!$F$3084)</f>
        <v/>
      </c>
      <c r="F3087" s="54">
        <f>IF($B3087="","",SUMIFS($E$5:$E3086,$C$5:$C3086,$C3087))</f>
        <v/>
      </c>
      <c r="G3087" s="54">
        <f>IF($B3087="","",MAX(0,$E3087-MAX(0,SUMIFS(Тех_Движение!$G$2:$G$5111,Тех_Движение!$D$2:$D$5111,$C3087,Тех_Движение!$B$2:$B$5111,"&lt;="&amp;Настройки!$B$5-1)-$F3087)))</f>
        <v/>
      </c>
      <c r="H3087" s="54">
        <f>IF($B3087="","",IF(AND($D3087&gt;=Настройки!$B$5,$D3087&lt;=Настройки!$B$6),$E3087,0))</f>
        <v/>
      </c>
      <c r="I3087" s="54">
        <f>IF($B3087="","",$G3087+$H3087-$J3087)</f>
        <v/>
      </c>
      <c r="J3087" s="54">
        <f>IF($B3087="","",MAX(0,$E3087-MAX(0,SUMIFS(Тех_Движение!$G$2:$G$5111,Тех_Движение!$D$2:$D$5111,$C3087,Тех_Движение!$B$2:$B$5111,"&lt;="&amp;Настройки!$B$6)-$F3087)))</f>
        <v/>
      </c>
      <c r="K3087" s="54">
        <f>IF(OR($B3087="",K$3&lt;$D3087+Настройки!$B$7),0,MAX(0,$E3087-MAX(0,SUMIFS(Тех_Движение!$G$2:$G$5111,Тех_Движение!$D$2:$D$5111,$C3087,Тех_Движение!$B$2:$B$5111,"&lt;="&amp;K$3)-$F3087)))</f>
        <v/>
      </c>
      <c r="L3087" s="54">
        <f>IF(OR($B3087="",L$3&lt;$D3087+Настройки!$B$7),0,MAX(0,$E3087-MAX(0,SUMIFS(Тех_Движение!$G$2:$G$5111,Тех_Движение!$D$2:$D$5111,$C3087,Тех_Движение!$B$2:$B$5111,"&lt;="&amp;L$3)-$F3087)))</f>
        <v/>
      </c>
      <c r="M3087" s="54">
        <f>IF(OR($B3087="",M$3&lt;$D3087+Настройки!$B$7),0,MAX(0,$E3087-MAX(0,SUMIFS(Тех_Движение!$G$2:$G$5111,Тех_Движение!$D$2:$D$5111,$C3087,Тех_Движение!$B$2:$B$5111,"&lt;="&amp;M$3)-$F3087)))</f>
        <v/>
      </c>
      <c r="N3087" s="54">
        <f>IF(OR($B3087="",N$3&lt;$D3087+Настройки!$B$7),0,MAX(0,$E3087-MAX(0,SUMIFS(Тех_Движение!$G$2:$G$5111,Тех_Движение!$D$2:$D$5111,$C3087,Тех_Движение!$B$2:$B$5111,"&lt;="&amp;N$3)-$F3087)))</f>
        <v/>
      </c>
      <c r="O3087" s="54">
        <f>IF(OR($B3087="",O$3&lt;$D3087+Настройки!$B$7),0,MAX(0,$E3087-MAX(0,SUMIFS(Тех_Движение!$G$2:$G$5111,Тех_Движение!$D$2:$D$5111,$C3087,Тех_Движение!$B$2:$B$5111,"&lt;="&amp;O$3)-$F3087)))</f>
        <v/>
      </c>
      <c r="P3087" s="54">
        <f>IF(OR($B3087="",P$3&lt;$D3087+Настройки!$B$7),0,MAX(0,$E3087-MAX(0,SUMIFS(Тех_Движение!$G$2:$G$5111,Тех_Движение!$D$2:$D$5111,$C3087,Тех_Движение!$B$2:$B$5111,"&lt;="&amp;P$3)-$F3087)))</f>
        <v/>
      </c>
      <c r="Q3087" s="54">
        <f>IF(OR($B3087="",Q$3&lt;$D3087+Настройки!$B$7),0,MAX(0,$E3087-MAX(0,SUMIFS(Тех_Движение!$G$2:$G$5111,Тех_Движение!$D$2:$D$5111,$C3087,Тех_Движение!$B$2:$B$5111,"&lt;="&amp;Q$3)-$F3087)))</f>
        <v/>
      </c>
      <c r="R3087" s="54">
        <f>IF($B3087="","",SUM($K3087:$Q3087))</f>
        <v/>
      </c>
      <c r="S3087" s="56">
        <f>IF($B3087="","",VLOOKUP($C3087,Настройки!$A$11:$L$17,9,FALSE))</f>
        <v/>
      </c>
      <c r="T3087" s="56">
        <f>IF($B3087="","",$R3087*$S3087)</f>
        <v/>
      </c>
    </row>
    <row r="3088">
      <c r="A3088" s="20">
        <f>Тех_Движение!$A$3085</f>
        <v/>
      </c>
      <c r="B3088" s="20">
        <f>IF(Тех_Движение!$F$3085&gt;0,Тех_Движение!$I$3085,"")</f>
        <v/>
      </c>
      <c r="C3088" s="20">
        <f>IF($B3088="","",Тех_Движение!$D$3085)</f>
        <v/>
      </c>
      <c r="D3088" s="42">
        <f>IF($B3088="","",Тех_Движение!$B$3085)</f>
        <v/>
      </c>
      <c r="E3088" s="54">
        <f>IF($B3088="","",Тех_Движение!$F$3085)</f>
        <v/>
      </c>
      <c r="F3088" s="54">
        <f>IF($B3088="","",SUMIFS($E$5:$E3087,$C$5:$C3087,$C3088))</f>
        <v/>
      </c>
      <c r="G3088" s="54">
        <f>IF($B3088="","",MAX(0,$E3088-MAX(0,SUMIFS(Тех_Движение!$G$2:$G$5111,Тех_Движение!$D$2:$D$5111,$C3088,Тех_Движение!$B$2:$B$5111,"&lt;="&amp;Настройки!$B$5-1)-$F3088)))</f>
        <v/>
      </c>
      <c r="H3088" s="54">
        <f>IF($B3088="","",IF(AND($D3088&gt;=Настройки!$B$5,$D3088&lt;=Настройки!$B$6),$E3088,0))</f>
        <v/>
      </c>
      <c r="I3088" s="54">
        <f>IF($B3088="","",$G3088+$H3088-$J3088)</f>
        <v/>
      </c>
      <c r="J3088" s="54">
        <f>IF($B3088="","",MAX(0,$E3088-MAX(0,SUMIFS(Тех_Движение!$G$2:$G$5111,Тех_Движение!$D$2:$D$5111,$C3088,Тех_Движение!$B$2:$B$5111,"&lt;="&amp;Настройки!$B$6)-$F3088)))</f>
        <v/>
      </c>
      <c r="K3088" s="54">
        <f>IF(OR($B3088="",K$3&lt;$D3088+Настройки!$B$7),0,MAX(0,$E3088-MAX(0,SUMIFS(Тех_Движение!$G$2:$G$5111,Тех_Движение!$D$2:$D$5111,$C3088,Тех_Движение!$B$2:$B$5111,"&lt;="&amp;K$3)-$F3088)))</f>
        <v/>
      </c>
      <c r="L3088" s="54">
        <f>IF(OR($B3088="",L$3&lt;$D3088+Настройки!$B$7),0,MAX(0,$E3088-MAX(0,SUMIFS(Тех_Движение!$G$2:$G$5111,Тех_Движение!$D$2:$D$5111,$C3088,Тех_Движение!$B$2:$B$5111,"&lt;="&amp;L$3)-$F3088)))</f>
        <v/>
      </c>
      <c r="M3088" s="54">
        <f>IF(OR($B3088="",M$3&lt;$D3088+Настройки!$B$7),0,MAX(0,$E3088-MAX(0,SUMIFS(Тех_Движение!$G$2:$G$5111,Тех_Движение!$D$2:$D$5111,$C3088,Тех_Движение!$B$2:$B$5111,"&lt;="&amp;M$3)-$F3088)))</f>
        <v/>
      </c>
      <c r="N3088" s="54">
        <f>IF(OR($B3088="",N$3&lt;$D3088+Настройки!$B$7),0,MAX(0,$E3088-MAX(0,SUMIFS(Тех_Движение!$G$2:$G$5111,Тех_Движение!$D$2:$D$5111,$C3088,Тех_Движение!$B$2:$B$5111,"&lt;="&amp;N$3)-$F3088)))</f>
        <v/>
      </c>
      <c r="O3088" s="54">
        <f>IF(OR($B3088="",O$3&lt;$D3088+Настройки!$B$7),0,MAX(0,$E3088-MAX(0,SUMIFS(Тех_Движение!$G$2:$G$5111,Тех_Движение!$D$2:$D$5111,$C3088,Тех_Движение!$B$2:$B$5111,"&lt;="&amp;O$3)-$F3088)))</f>
        <v/>
      </c>
      <c r="P3088" s="54">
        <f>IF(OR($B3088="",P$3&lt;$D3088+Настройки!$B$7),0,MAX(0,$E3088-MAX(0,SUMIFS(Тех_Движение!$G$2:$G$5111,Тех_Движение!$D$2:$D$5111,$C3088,Тех_Движение!$B$2:$B$5111,"&lt;="&amp;P$3)-$F3088)))</f>
        <v/>
      </c>
      <c r="Q3088" s="54">
        <f>IF(OR($B3088="",Q$3&lt;$D3088+Настройки!$B$7),0,MAX(0,$E3088-MAX(0,SUMIFS(Тех_Движение!$G$2:$G$5111,Тех_Движение!$D$2:$D$5111,$C3088,Тех_Движение!$B$2:$B$5111,"&lt;="&amp;Q$3)-$F3088)))</f>
        <v/>
      </c>
      <c r="R3088" s="54">
        <f>IF($B3088="","",SUM($K3088:$Q3088))</f>
        <v/>
      </c>
      <c r="S3088" s="56">
        <f>IF($B3088="","",VLOOKUP($C3088,Настройки!$A$11:$L$17,9,FALSE))</f>
        <v/>
      </c>
      <c r="T3088" s="56">
        <f>IF($B3088="","",$R3088*$S3088)</f>
        <v/>
      </c>
    </row>
    <row r="3089">
      <c r="A3089" s="20">
        <f>Тех_Движение!$A$3086</f>
        <v/>
      </c>
      <c r="B3089" s="20">
        <f>IF(Тех_Движение!$F$3086&gt;0,Тех_Движение!$I$3086,"")</f>
        <v/>
      </c>
      <c r="C3089" s="20">
        <f>IF($B3089="","",Тех_Движение!$D$3086)</f>
        <v/>
      </c>
      <c r="D3089" s="42">
        <f>IF($B3089="","",Тех_Движение!$B$3086)</f>
        <v/>
      </c>
      <c r="E3089" s="54">
        <f>IF($B3089="","",Тех_Движение!$F$3086)</f>
        <v/>
      </c>
      <c r="F3089" s="54">
        <f>IF($B3089="","",SUMIFS($E$5:$E3088,$C$5:$C3088,$C3089))</f>
        <v/>
      </c>
      <c r="G3089" s="54">
        <f>IF($B3089="","",MAX(0,$E3089-MAX(0,SUMIFS(Тех_Движение!$G$2:$G$5111,Тех_Движение!$D$2:$D$5111,$C3089,Тех_Движение!$B$2:$B$5111,"&lt;="&amp;Настройки!$B$5-1)-$F3089)))</f>
        <v/>
      </c>
      <c r="H3089" s="54">
        <f>IF($B3089="","",IF(AND($D3089&gt;=Настройки!$B$5,$D3089&lt;=Настройки!$B$6),$E3089,0))</f>
        <v/>
      </c>
      <c r="I3089" s="54">
        <f>IF($B3089="","",$G3089+$H3089-$J3089)</f>
        <v/>
      </c>
      <c r="J3089" s="54">
        <f>IF($B3089="","",MAX(0,$E3089-MAX(0,SUMIFS(Тех_Движение!$G$2:$G$5111,Тех_Движение!$D$2:$D$5111,$C3089,Тех_Движение!$B$2:$B$5111,"&lt;="&amp;Настройки!$B$6)-$F3089)))</f>
        <v/>
      </c>
      <c r="K3089" s="54">
        <f>IF(OR($B3089="",K$3&lt;$D3089+Настройки!$B$7),0,MAX(0,$E3089-MAX(0,SUMIFS(Тех_Движение!$G$2:$G$5111,Тех_Движение!$D$2:$D$5111,$C3089,Тех_Движение!$B$2:$B$5111,"&lt;="&amp;K$3)-$F3089)))</f>
        <v/>
      </c>
      <c r="L3089" s="54">
        <f>IF(OR($B3089="",L$3&lt;$D3089+Настройки!$B$7),0,MAX(0,$E3089-MAX(0,SUMIFS(Тех_Движение!$G$2:$G$5111,Тех_Движение!$D$2:$D$5111,$C3089,Тех_Движение!$B$2:$B$5111,"&lt;="&amp;L$3)-$F3089)))</f>
        <v/>
      </c>
      <c r="M3089" s="54">
        <f>IF(OR($B3089="",M$3&lt;$D3089+Настройки!$B$7),0,MAX(0,$E3089-MAX(0,SUMIFS(Тех_Движение!$G$2:$G$5111,Тех_Движение!$D$2:$D$5111,$C3089,Тех_Движение!$B$2:$B$5111,"&lt;="&amp;M$3)-$F3089)))</f>
        <v/>
      </c>
      <c r="N3089" s="54">
        <f>IF(OR($B3089="",N$3&lt;$D3089+Настройки!$B$7),0,MAX(0,$E3089-MAX(0,SUMIFS(Тех_Движение!$G$2:$G$5111,Тех_Движение!$D$2:$D$5111,$C3089,Тех_Движение!$B$2:$B$5111,"&lt;="&amp;N$3)-$F3089)))</f>
        <v/>
      </c>
      <c r="O3089" s="54">
        <f>IF(OR($B3089="",O$3&lt;$D3089+Настройки!$B$7),0,MAX(0,$E3089-MAX(0,SUMIFS(Тех_Движение!$G$2:$G$5111,Тех_Движение!$D$2:$D$5111,$C3089,Тех_Движение!$B$2:$B$5111,"&lt;="&amp;O$3)-$F3089)))</f>
        <v/>
      </c>
      <c r="P3089" s="54">
        <f>IF(OR($B3089="",P$3&lt;$D3089+Настройки!$B$7),0,MAX(0,$E3089-MAX(0,SUMIFS(Тех_Движение!$G$2:$G$5111,Тех_Движение!$D$2:$D$5111,$C3089,Тех_Движение!$B$2:$B$5111,"&lt;="&amp;P$3)-$F3089)))</f>
        <v/>
      </c>
      <c r="Q3089" s="54">
        <f>IF(OR($B3089="",Q$3&lt;$D3089+Настройки!$B$7),0,MAX(0,$E3089-MAX(0,SUMIFS(Тех_Движение!$G$2:$G$5111,Тех_Движение!$D$2:$D$5111,$C3089,Тех_Движение!$B$2:$B$5111,"&lt;="&amp;Q$3)-$F3089)))</f>
        <v/>
      </c>
      <c r="R3089" s="54">
        <f>IF($B3089="","",SUM($K3089:$Q3089))</f>
        <v/>
      </c>
      <c r="S3089" s="56">
        <f>IF($B3089="","",VLOOKUP($C3089,Настройки!$A$11:$L$17,9,FALSE))</f>
        <v/>
      </c>
      <c r="T3089" s="56">
        <f>IF($B3089="","",$R3089*$S3089)</f>
        <v/>
      </c>
    </row>
    <row r="3090">
      <c r="A3090" s="20">
        <f>Тех_Движение!$A$3087</f>
        <v/>
      </c>
      <c r="B3090" s="20">
        <f>IF(Тех_Движение!$F$3087&gt;0,Тех_Движение!$I$3087,"")</f>
        <v/>
      </c>
      <c r="C3090" s="20">
        <f>IF($B3090="","",Тех_Движение!$D$3087)</f>
        <v/>
      </c>
      <c r="D3090" s="42">
        <f>IF($B3090="","",Тех_Движение!$B$3087)</f>
        <v/>
      </c>
      <c r="E3090" s="54">
        <f>IF($B3090="","",Тех_Движение!$F$3087)</f>
        <v/>
      </c>
      <c r="F3090" s="54">
        <f>IF($B3090="","",SUMIFS($E$5:$E3089,$C$5:$C3089,$C3090))</f>
        <v/>
      </c>
      <c r="G3090" s="54">
        <f>IF($B3090="","",MAX(0,$E3090-MAX(0,SUMIFS(Тех_Движение!$G$2:$G$5111,Тех_Движение!$D$2:$D$5111,$C3090,Тех_Движение!$B$2:$B$5111,"&lt;="&amp;Настройки!$B$5-1)-$F3090)))</f>
        <v/>
      </c>
      <c r="H3090" s="54">
        <f>IF($B3090="","",IF(AND($D3090&gt;=Настройки!$B$5,$D3090&lt;=Настройки!$B$6),$E3090,0))</f>
        <v/>
      </c>
      <c r="I3090" s="54">
        <f>IF($B3090="","",$G3090+$H3090-$J3090)</f>
        <v/>
      </c>
      <c r="J3090" s="54">
        <f>IF($B3090="","",MAX(0,$E3090-MAX(0,SUMIFS(Тех_Движение!$G$2:$G$5111,Тех_Движение!$D$2:$D$5111,$C3090,Тех_Движение!$B$2:$B$5111,"&lt;="&amp;Настройки!$B$6)-$F3090)))</f>
        <v/>
      </c>
      <c r="K3090" s="54">
        <f>IF(OR($B3090="",K$3&lt;$D3090+Настройки!$B$7),0,MAX(0,$E3090-MAX(0,SUMIFS(Тех_Движение!$G$2:$G$5111,Тех_Движение!$D$2:$D$5111,$C3090,Тех_Движение!$B$2:$B$5111,"&lt;="&amp;K$3)-$F3090)))</f>
        <v/>
      </c>
      <c r="L3090" s="54">
        <f>IF(OR($B3090="",L$3&lt;$D3090+Настройки!$B$7),0,MAX(0,$E3090-MAX(0,SUMIFS(Тех_Движение!$G$2:$G$5111,Тех_Движение!$D$2:$D$5111,$C3090,Тех_Движение!$B$2:$B$5111,"&lt;="&amp;L$3)-$F3090)))</f>
        <v/>
      </c>
      <c r="M3090" s="54">
        <f>IF(OR($B3090="",M$3&lt;$D3090+Настройки!$B$7),0,MAX(0,$E3090-MAX(0,SUMIFS(Тех_Движение!$G$2:$G$5111,Тех_Движение!$D$2:$D$5111,$C3090,Тех_Движение!$B$2:$B$5111,"&lt;="&amp;M$3)-$F3090)))</f>
        <v/>
      </c>
      <c r="N3090" s="54">
        <f>IF(OR($B3090="",N$3&lt;$D3090+Настройки!$B$7),0,MAX(0,$E3090-MAX(0,SUMIFS(Тех_Движение!$G$2:$G$5111,Тех_Движение!$D$2:$D$5111,$C3090,Тех_Движение!$B$2:$B$5111,"&lt;="&amp;N$3)-$F3090)))</f>
        <v/>
      </c>
      <c r="O3090" s="54">
        <f>IF(OR($B3090="",O$3&lt;$D3090+Настройки!$B$7),0,MAX(0,$E3090-MAX(0,SUMIFS(Тех_Движение!$G$2:$G$5111,Тех_Движение!$D$2:$D$5111,$C3090,Тех_Движение!$B$2:$B$5111,"&lt;="&amp;O$3)-$F3090)))</f>
        <v/>
      </c>
      <c r="P3090" s="54">
        <f>IF(OR($B3090="",P$3&lt;$D3090+Настройки!$B$7),0,MAX(0,$E3090-MAX(0,SUMIFS(Тех_Движение!$G$2:$G$5111,Тех_Движение!$D$2:$D$5111,$C3090,Тех_Движение!$B$2:$B$5111,"&lt;="&amp;P$3)-$F3090)))</f>
        <v/>
      </c>
      <c r="Q3090" s="54">
        <f>IF(OR($B3090="",Q$3&lt;$D3090+Настройки!$B$7),0,MAX(0,$E3090-MAX(0,SUMIFS(Тех_Движение!$G$2:$G$5111,Тех_Движение!$D$2:$D$5111,$C3090,Тех_Движение!$B$2:$B$5111,"&lt;="&amp;Q$3)-$F3090)))</f>
        <v/>
      </c>
      <c r="R3090" s="54">
        <f>IF($B3090="","",SUM($K3090:$Q3090))</f>
        <v/>
      </c>
      <c r="S3090" s="56">
        <f>IF($B3090="","",VLOOKUP($C3090,Настройки!$A$11:$L$17,9,FALSE))</f>
        <v/>
      </c>
      <c r="T3090" s="56">
        <f>IF($B3090="","",$R3090*$S3090)</f>
        <v/>
      </c>
    </row>
    <row r="3091">
      <c r="A3091" s="20">
        <f>Тех_Движение!$A$3088</f>
        <v/>
      </c>
      <c r="B3091" s="20">
        <f>IF(Тех_Движение!$F$3088&gt;0,Тех_Движение!$I$3088,"")</f>
        <v/>
      </c>
      <c r="C3091" s="20">
        <f>IF($B3091="","",Тех_Движение!$D$3088)</f>
        <v/>
      </c>
      <c r="D3091" s="42">
        <f>IF($B3091="","",Тех_Движение!$B$3088)</f>
        <v/>
      </c>
      <c r="E3091" s="54">
        <f>IF($B3091="","",Тех_Движение!$F$3088)</f>
        <v/>
      </c>
      <c r="F3091" s="54">
        <f>IF($B3091="","",SUMIFS($E$5:$E3090,$C$5:$C3090,$C3091))</f>
        <v/>
      </c>
      <c r="G3091" s="54">
        <f>IF($B3091="","",MAX(0,$E3091-MAX(0,SUMIFS(Тех_Движение!$G$2:$G$5111,Тех_Движение!$D$2:$D$5111,$C3091,Тех_Движение!$B$2:$B$5111,"&lt;="&amp;Настройки!$B$5-1)-$F3091)))</f>
        <v/>
      </c>
      <c r="H3091" s="54">
        <f>IF($B3091="","",IF(AND($D3091&gt;=Настройки!$B$5,$D3091&lt;=Настройки!$B$6),$E3091,0))</f>
        <v/>
      </c>
      <c r="I3091" s="54">
        <f>IF($B3091="","",$G3091+$H3091-$J3091)</f>
        <v/>
      </c>
      <c r="J3091" s="54">
        <f>IF($B3091="","",MAX(0,$E3091-MAX(0,SUMIFS(Тех_Движение!$G$2:$G$5111,Тех_Движение!$D$2:$D$5111,$C3091,Тех_Движение!$B$2:$B$5111,"&lt;="&amp;Настройки!$B$6)-$F3091)))</f>
        <v/>
      </c>
      <c r="K3091" s="54">
        <f>IF(OR($B3091="",K$3&lt;$D3091+Настройки!$B$7),0,MAX(0,$E3091-MAX(0,SUMIFS(Тех_Движение!$G$2:$G$5111,Тех_Движение!$D$2:$D$5111,$C3091,Тех_Движение!$B$2:$B$5111,"&lt;="&amp;K$3)-$F3091)))</f>
        <v/>
      </c>
      <c r="L3091" s="54">
        <f>IF(OR($B3091="",L$3&lt;$D3091+Настройки!$B$7),0,MAX(0,$E3091-MAX(0,SUMIFS(Тех_Движение!$G$2:$G$5111,Тех_Движение!$D$2:$D$5111,$C3091,Тех_Движение!$B$2:$B$5111,"&lt;="&amp;L$3)-$F3091)))</f>
        <v/>
      </c>
      <c r="M3091" s="54">
        <f>IF(OR($B3091="",M$3&lt;$D3091+Настройки!$B$7),0,MAX(0,$E3091-MAX(0,SUMIFS(Тех_Движение!$G$2:$G$5111,Тех_Движение!$D$2:$D$5111,$C3091,Тех_Движение!$B$2:$B$5111,"&lt;="&amp;M$3)-$F3091)))</f>
        <v/>
      </c>
      <c r="N3091" s="54">
        <f>IF(OR($B3091="",N$3&lt;$D3091+Настройки!$B$7),0,MAX(0,$E3091-MAX(0,SUMIFS(Тех_Движение!$G$2:$G$5111,Тех_Движение!$D$2:$D$5111,$C3091,Тех_Движение!$B$2:$B$5111,"&lt;="&amp;N$3)-$F3091)))</f>
        <v/>
      </c>
      <c r="O3091" s="54">
        <f>IF(OR($B3091="",O$3&lt;$D3091+Настройки!$B$7),0,MAX(0,$E3091-MAX(0,SUMIFS(Тех_Движение!$G$2:$G$5111,Тех_Движение!$D$2:$D$5111,$C3091,Тех_Движение!$B$2:$B$5111,"&lt;="&amp;O$3)-$F3091)))</f>
        <v/>
      </c>
      <c r="P3091" s="54">
        <f>IF(OR($B3091="",P$3&lt;$D3091+Настройки!$B$7),0,MAX(0,$E3091-MAX(0,SUMIFS(Тех_Движение!$G$2:$G$5111,Тех_Движение!$D$2:$D$5111,$C3091,Тех_Движение!$B$2:$B$5111,"&lt;="&amp;P$3)-$F3091)))</f>
        <v/>
      </c>
      <c r="Q3091" s="54">
        <f>IF(OR($B3091="",Q$3&lt;$D3091+Настройки!$B$7),0,MAX(0,$E3091-MAX(0,SUMIFS(Тех_Движение!$G$2:$G$5111,Тех_Движение!$D$2:$D$5111,$C3091,Тех_Движение!$B$2:$B$5111,"&lt;="&amp;Q$3)-$F3091)))</f>
        <v/>
      </c>
      <c r="R3091" s="54">
        <f>IF($B3091="","",SUM($K3091:$Q3091))</f>
        <v/>
      </c>
      <c r="S3091" s="56">
        <f>IF($B3091="","",VLOOKUP($C3091,Настройки!$A$11:$L$17,9,FALSE))</f>
        <v/>
      </c>
      <c r="T3091" s="56">
        <f>IF($B3091="","",$R3091*$S3091)</f>
        <v/>
      </c>
    </row>
    <row r="3092">
      <c r="A3092" s="20">
        <f>Тех_Движение!$A$3089</f>
        <v/>
      </c>
      <c r="B3092" s="20">
        <f>IF(Тех_Движение!$F$3089&gt;0,Тех_Движение!$I$3089,"")</f>
        <v/>
      </c>
      <c r="C3092" s="20">
        <f>IF($B3092="","",Тех_Движение!$D$3089)</f>
        <v/>
      </c>
      <c r="D3092" s="42">
        <f>IF($B3092="","",Тех_Движение!$B$3089)</f>
        <v/>
      </c>
      <c r="E3092" s="54">
        <f>IF($B3092="","",Тех_Движение!$F$3089)</f>
        <v/>
      </c>
      <c r="F3092" s="54">
        <f>IF($B3092="","",SUMIFS($E$5:$E3091,$C$5:$C3091,$C3092))</f>
        <v/>
      </c>
      <c r="G3092" s="54">
        <f>IF($B3092="","",MAX(0,$E3092-MAX(0,SUMIFS(Тех_Движение!$G$2:$G$5111,Тех_Движение!$D$2:$D$5111,$C3092,Тех_Движение!$B$2:$B$5111,"&lt;="&amp;Настройки!$B$5-1)-$F3092)))</f>
        <v/>
      </c>
      <c r="H3092" s="54">
        <f>IF($B3092="","",IF(AND($D3092&gt;=Настройки!$B$5,$D3092&lt;=Настройки!$B$6),$E3092,0))</f>
        <v/>
      </c>
      <c r="I3092" s="54">
        <f>IF($B3092="","",$G3092+$H3092-$J3092)</f>
        <v/>
      </c>
      <c r="J3092" s="54">
        <f>IF($B3092="","",MAX(0,$E3092-MAX(0,SUMIFS(Тех_Движение!$G$2:$G$5111,Тех_Движение!$D$2:$D$5111,$C3092,Тех_Движение!$B$2:$B$5111,"&lt;="&amp;Настройки!$B$6)-$F3092)))</f>
        <v/>
      </c>
      <c r="K3092" s="54">
        <f>IF(OR($B3092="",K$3&lt;$D3092+Настройки!$B$7),0,MAX(0,$E3092-MAX(0,SUMIFS(Тех_Движение!$G$2:$G$5111,Тех_Движение!$D$2:$D$5111,$C3092,Тех_Движение!$B$2:$B$5111,"&lt;="&amp;K$3)-$F3092)))</f>
        <v/>
      </c>
      <c r="L3092" s="54">
        <f>IF(OR($B3092="",L$3&lt;$D3092+Настройки!$B$7),0,MAX(0,$E3092-MAX(0,SUMIFS(Тех_Движение!$G$2:$G$5111,Тех_Движение!$D$2:$D$5111,$C3092,Тех_Движение!$B$2:$B$5111,"&lt;="&amp;L$3)-$F3092)))</f>
        <v/>
      </c>
      <c r="M3092" s="54">
        <f>IF(OR($B3092="",M$3&lt;$D3092+Настройки!$B$7),0,MAX(0,$E3092-MAX(0,SUMIFS(Тех_Движение!$G$2:$G$5111,Тех_Движение!$D$2:$D$5111,$C3092,Тех_Движение!$B$2:$B$5111,"&lt;="&amp;M$3)-$F3092)))</f>
        <v/>
      </c>
      <c r="N3092" s="54">
        <f>IF(OR($B3092="",N$3&lt;$D3092+Настройки!$B$7),0,MAX(0,$E3092-MAX(0,SUMIFS(Тех_Движение!$G$2:$G$5111,Тех_Движение!$D$2:$D$5111,$C3092,Тех_Движение!$B$2:$B$5111,"&lt;="&amp;N$3)-$F3092)))</f>
        <v/>
      </c>
      <c r="O3092" s="54">
        <f>IF(OR($B3092="",O$3&lt;$D3092+Настройки!$B$7),0,MAX(0,$E3092-MAX(0,SUMIFS(Тех_Движение!$G$2:$G$5111,Тех_Движение!$D$2:$D$5111,$C3092,Тех_Движение!$B$2:$B$5111,"&lt;="&amp;O$3)-$F3092)))</f>
        <v/>
      </c>
      <c r="P3092" s="54">
        <f>IF(OR($B3092="",P$3&lt;$D3092+Настройки!$B$7),0,MAX(0,$E3092-MAX(0,SUMIFS(Тех_Движение!$G$2:$G$5111,Тех_Движение!$D$2:$D$5111,$C3092,Тех_Движение!$B$2:$B$5111,"&lt;="&amp;P$3)-$F3092)))</f>
        <v/>
      </c>
      <c r="Q3092" s="54">
        <f>IF(OR($B3092="",Q$3&lt;$D3092+Настройки!$B$7),0,MAX(0,$E3092-MAX(0,SUMIFS(Тех_Движение!$G$2:$G$5111,Тех_Движение!$D$2:$D$5111,$C3092,Тех_Движение!$B$2:$B$5111,"&lt;="&amp;Q$3)-$F3092)))</f>
        <v/>
      </c>
      <c r="R3092" s="54">
        <f>IF($B3092="","",SUM($K3092:$Q3092))</f>
        <v/>
      </c>
      <c r="S3092" s="56">
        <f>IF($B3092="","",VLOOKUP($C3092,Настройки!$A$11:$L$17,9,FALSE))</f>
        <v/>
      </c>
      <c r="T3092" s="56">
        <f>IF($B3092="","",$R3092*$S3092)</f>
        <v/>
      </c>
    </row>
    <row r="3093">
      <c r="A3093" s="20">
        <f>Тех_Движение!$A$3090</f>
        <v/>
      </c>
      <c r="B3093" s="20">
        <f>IF(Тех_Движение!$F$3090&gt;0,Тех_Движение!$I$3090,"")</f>
        <v/>
      </c>
      <c r="C3093" s="20">
        <f>IF($B3093="","",Тех_Движение!$D$3090)</f>
        <v/>
      </c>
      <c r="D3093" s="42">
        <f>IF($B3093="","",Тех_Движение!$B$3090)</f>
        <v/>
      </c>
      <c r="E3093" s="54">
        <f>IF($B3093="","",Тех_Движение!$F$3090)</f>
        <v/>
      </c>
      <c r="F3093" s="54">
        <f>IF($B3093="","",SUMIFS($E$5:$E3092,$C$5:$C3092,$C3093))</f>
        <v/>
      </c>
      <c r="G3093" s="54">
        <f>IF($B3093="","",MAX(0,$E3093-MAX(0,SUMIFS(Тех_Движение!$G$2:$G$5111,Тех_Движение!$D$2:$D$5111,$C3093,Тех_Движение!$B$2:$B$5111,"&lt;="&amp;Настройки!$B$5-1)-$F3093)))</f>
        <v/>
      </c>
      <c r="H3093" s="54">
        <f>IF($B3093="","",IF(AND($D3093&gt;=Настройки!$B$5,$D3093&lt;=Настройки!$B$6),$E3093,0))</f>
        <v/>
      </c>
      <c r="I3093" s="54">
        <f>IF($B3093="","",$G3093+$H3093-$J3093)</f>
        <v/>
      </c>
      <c r="J3093" s="54">
        <f>IF($B3093="","",MAX(0,$E3093-MAX(0,SUMIFS(Тех_Движение!$G$2:$G$5111,Тех_Движение!$D$2:$D$5111,$C3093,Тех_Движение!$B$2:$B$5111,"&lt;="&amp;Настройки!$B$6)-$F3093)))</f>
        <v/>
      </c>
      <c r="K3093" s="54">
        <f>IF(OR($B3093="",K$3&lt;$D3093+Настройки!$B$7),0,MAX(0,$E3093-MAX(0,SUMIFS(Тех_Движение!$G$2:$G$5111,Тех_Движение!$D$2:$D$5111,$C3093,Тех_Движение!$B$2:$B$5111,"&lt;="&amp;K$3)-$F3093)))</f>
        <v/>
      </c>
      <c r="L3093" s="54">
        <f>IF(OR($B3093="",L$3&lt;$D3093+Настройки!$B$7),0,MAX(0,$E3093-MAX(0,SUMIFS(Тех_Движение!$G$2:$G$5111,Тех_Движение!$D$2:$D$5111,$C3093,Тех_Движение!$B$2:$B$5111,"&lt;="&amp;L$3)-$F3093)))</f>
        <v/>
      </c>
      <c r="M3093" s="54">
        <f>IF(OR($B3093="",M$3&lt;$D3093+Настройки!$B$7),0,MAX(0,$E3093-MAX(0,SUMIFS(Тех_Движение!$G$2:$G$5111,Тех_Движение!$D$2:$D$5111,$C3093,Тех_Движение!$B$2:$B$5111,"&lt;="&amp;M$3)-$F3093)))</f>
        <v/>
      </c>
      <c r="N3093" s="54">
        <f>IF(OR($B3093="",N$3&lt;$D3093+Настройки!$B$7),0,MAX(0,$E3093-MAX(0,SUMIFS(Тех_Движение!$G$2:$G$5111,Тех_Движение!$D$2:$D$5111,$C3093,Тех_Движение!$B$2:$B$5111,"&lt;="&amp;N$3)-$F3093)))</f>
        <v/>
      </c>
      <c r="O3093" s="54">
        <f>IF(OR($B3093="",O$3&lt;$D3093+Настройки!$B$7),0,MAX(0,$E3093-MAX(0,SUMIFS(Тех_Движение!$G$2:$G$5111,Тех_Движение!$D$2:$D$5111,$C3093,Тех_Движение!$B$2:$B$5111,"&lt;="&amp;O$3)-$F3093)))</f>
        <v/>
      </c>
      <c r="P3093" s="54">
        <f>IF(OR($B3093="",P$3&lt;$D3093+Настройки!$B$7),0,MAX(0,$E3093-MAX(0,SUMIFS(Тех_Движение!$G$2:$G$5111,Тех_Движение!$D$2:$D$5111,$C3093,Тех_Движение!$B$2:$B$5111,"&lt;="&amp;P$3)-$F3093)))</f>
        <v/>
      </c>
      <c r="Q3093" s="54">
        <f>IF(OR($B3093="",Q$3&lt;$D3093+Настройки!$B$7),0,MAX(0,$E3093-MAX(0,SUMIFS(Тех_Движение!$G$2:$G$5111,Тех_Движение!$D$2:$D$5111,$C3093,Тех_Движение!$B$2:$B$5111,"&lt;="&amp;Q$3)-$F3093)))</f>
        <v/>
      </c>
      <c r="R3093" s="54">
        <f>IF($B3093="","",SUM($K3093:$Q3093))</f>
        <v/>
      </c>
      <c r="S3093" s="56">
        <f>IF($B3093="","",VLOOKUP($C3093,Настройки!$A$11:$L$17,9,FALSE))</f>
        <v/>
      </c>
      <c r="T3093" s="56">
        <f>IF($B3093="","",$R3093*$S3093)</f>
        <v/>
      </c>
    </row>
    <row r="3094">
      <c r="A3094" s="20">
        <f>Тех_Движение!$A$3091</f>
        <v/>
      </c>
      <c r="B3094" s="20">
        <f>IF(Тех_Движение!$F$3091&gt;0,Тех_Движение!$I$3091,"")</f>
        <v/>
      </c>
      <c r="C3094" s="20">
        <f>IF($B3094="","",Тех_Движение!$D$3091)</f>
        <v/>
      </c>
      <c r="D3094" s="42">
        <f>IF($B3094="","",Тех_Движение!$B$3091)</f>
        <v/>
      </c>
      <c r="E3094" s="54">
        <f>IF($B3094="","",Тех_Движение!$F$3091)</f>
        <v/>
      </c>
      <c r="F3094" s="54">
        <f>IF($B3094="","",SUMIFS($E$5:$E3093,$C$5:$C3093,$C3094))</f>
        <v/>
      </c>
      <c r="G3094" s="54">
        <f>IF($B3094="","",MAX(0,$E3094-MAX(0,SUMIFS(Тех_Движение!$G$2:$G$5111,Тех_Движение!$D$2:$D$5111,$C3094,Тех_Движение!$B$2:$B$5111,"&lt;="&amp;Настройки!$B$5-1)-$F3094)))</f>
        <v/>
      </c>
      <c r="H3094" s="54">
        <f>IF($B3094="","",IF(AND($D3094&gt;=Настройки!$B$5,$D3094&lt;=Настройки!$B$6),$E3094,0))</f>
        <v/>
      </c>
      <c r="I3094" s="54">
        <f>IF($B3094="","",$G3094+$H3094-$J3094)</f>
        <v/>
      </c>
      <c r="J3094" s="54">
        <f>IF($B3094="","",MAX(0,$E3094-MAX(0,SUMIFS(Тех_Движение!$G$2:$G$5111,Тех_Движение!$D$2:$D$5111,$C3094,Тех_Движение!$B$2:$B$5111,"&lt;="&amp;Настройки!$B$6)-$F3094)))</f>
        <v/>
      </c>
      <c r="K3094" s="54">
        <f>IF(OR($B3094="",K$3&lt;$D3094+Настройки!$B$7),0,MAX(0,$E3094-MAX(0,SUMIFS(Тех_Движение!$G$2:$G$5111,Тех_Движение!$D$2:$D$5111,$C3094,Тех_Движение!$B$2:$B$5111,"&lt;="&amp;K$3)-$F3094)))</f>
        <v/>
      </c>
      <c r="L3094" s="54">
        <f>IF(OR($B3094="",L$3&lt;$D3094+Настройки!$B$7),0,MAX(0,$E3094-MAX(0,SUMIFS(Тех_Движение!$G$2:$G$5111,Тех_Движение!$D$2:$D$5111,$C3094,Тех_Движение!$B$2:$B$5111,"&lt;="&amp;L$3)-$F3094)))</f>
        <v/>
      </c>
      <c r="M3094" s="54">
        <f>IF(OR($B3094="",M$3&lt;$D3094+Настройки!$B$7),0,MAX(0,$E3094-MAX(0,SUMIFS(Тех_Движение!$G$2:$G$5111,Тех_Движение!$D$2:$D$5111,$C3094,Тех_Движение!$B$2:$B$5111,"&lt;="&amp;M$3)-$F3094)))</f>
        <v/>
      </c>
      <c r="N3094" s="54">
        <f>IF(OR($B3094="",N$3&lt;$D3094+Настройки!$B$7),0,MAX(0,$E3094-MAX(0,SUMIFS(Тех_Движение!$G$2:$G$5111,Тех_Движение!$D$2:$D$5111,$C3094,Тех_Движение!$B$2:$B$5111,"&lt;="&amp;N$3)-$F3094)))</f>
        <v/>
      </c>
      <c r="O3094" s="54">
        <f>IF(OR($B3094="",O$3&lt;$D3094+Настройки!$B$7),0,MAX(0,$E3094-MAX(0,SUMIFS(Тех_Движение!$G$2:$G$5111,Тех_Движение!$D$2:$D$5111,$C3094,Тех_Движение!$B$2:$B$5111,"&lt;="&amp;O$3)-$F3094)))</f>
        <v/>
      </c>
      <c r="P3094" s="54">
        <f>IF(OR($B3094="",P$3&lt;$D3094+Настройки!$B$7),0,MAX(0,$E3094-MAX(0,SUMIFS(Тех_Движение!$G$2:$G$5111,Тех_Движение!$D$2:$D$5111,$C3094,Тех_Движение!$B$2:$B$5111,"&lt;="&amp;P$3)-$F3094)))</f>
        <v/>
      </c>
      <c r="Q3094" s="54">
        <f>IF(OR($B3094="",Q$3&lt;$D3094+Настройки!$B$7),0,MAX(0,$E3094-MAX(0,SUMIFS(Тех_Движение!$G$2:$G$5111,Тех_Движение!$D$2:$D$5111,$C3094,Тех_Движение!$B$2:$B$5111,"&lt;="&amp;Q$3)-$F3094)))</f>
        <v/>
      </c>
      <c r="R3094" s="54">
        <f>IF($B3094="","",SUM($K3094:$Q3094))</f>
        <v/>
      </c>
      <c r="S3094" s="56">
        <f>IF($B3094="","",VLOOKUP($C3094,Настройки!$A$11:$L$17,9,FALSE))</f>
        <v/>
      </c>
      <c r="T3094" s="56">
        <f>IF($B3094="","",$R3094*$S3094)</f>
        <v/>
      </c>
    </row>
    <row r="3095">
      <c r="A3095" s="20">
        <f>Тех_Движение!$A$3092</f>
        <v/>
      </c>
      <c r="B3095" s="20">
        <f>IF(Тех_Движение!$F$3092&gt;0,Тех_Движение!$I$3092,"")</f>
        <v/>
      </c>
      <c r="C3095" s="20">
        <f>IF($B3095="","",Тех_Движение!$D$3092)</f>
        <v/>
      </c>
      <c r="D3095" s="42">
        <f>IF($B3095="","",Тех_Движение!$B$3092)</f>
        <v/>
      </c>
      <c r="E3095" s="54">
        <f>IF($B3095="","",Тех_Движение!$F$3092)</f>
        <v/>
      </c>
      <c r="F3095" s="54">
        <f>IF($B3095="","",SUMIFS($E$5:$E3094,$C$5:$C3094,$C3095))</f>
        <v/>
      </c>
      <c r="G3095" s="54">
        <f>IF($B3095="","",MAX(0,$E3095-MAX(0,SUMIFS(Тех_Движение!$G$2:$G$5111,Тех_Движение!$D$2:$D$5111,$C3095,Тех_Движение!$B$2:$B$5111,"&lt;="&amp;Настройки!$B$5-1)-$F3095)))</f>
        <v/>
      </c>
      <c r="H3095" s="54">
        <f>IF($B3095="","",IF(AND($D3095&gt;=Настройки!$B$5,$D3095&lt;=Настройки!$B$6),$E3095,0))</f>
        <v/>
      </c>
      <c r="I3095" s="54">
        <f>IF($B3095="","",$G3095+$H3095-$J3095)</f>
        <v/>
      </c>
      <c r="J3095" s="54">
        <f>IF($B3095="","",MAX(0,$E3095-MAX(0,SUMIFS(Тех_Движение!$G$2:$G$5111,Тех_Движение!$D$2:$D$5111,$C3095,Тех_Движение!$B$2:$B$5111,"&lt;="&amp;Настройки!$B$6)-$F3095)))</f>
        <v/>
      </c>
      <c r="K3095" s="54">
        <f>IF(OR($B3095="",K$3&lt;$D3095+Настройки!$B$7),0,MAX(0,$E3095-MAX(0,SUMIFS(Тех_Движение!$G$2:$G$5111,Тех_Движение!$D$2:$D$5111,$C3095,Тех_Движение!$B$2:$B$5111,"&lt;="&amp;K$3)-$F3095)))</f>
        <v/>
      </c>
      <c r="L3095" s="54">
        <f>IF(OR($B3095="",L$3&lt;$D3095+Настройки!$B$7),0,MAX(0,$E3095-MAX(0,SUMIFS(Тех_Движение!$G$2:$G$5111,Тех_Движение!$D$2:$D$5111,$C3095,Тех_Движение!$B$2:$B$5111,"&lt;="&amp;L$3)-$F3095)))</f>
        <v/>
      </c>
      <c r="M3095" s="54">
        <f>IF(OR($B3095="",M$3&lt;$D3095+Настройки!$B$7),0,MAX(0,$E3095-MAX(0,SUMIFS(Тех_Движение!$G$2:$G$5111,Тех_Движение!$D$2:$D$5111,$C3095,Тех_Движение!$B$2:$B$5111,"&lt;="&amp;M$3)-$F3095)))</f>
        <v/>
      </c>
      <c r="N3095" s="54">
        <f>IF(OR($B3095="",N$3&lt;$D3095+Настройки!$B$7),0,MAX(0,$E3095-MAX(0,SUMIFS(Тех_Движение!$G$2:$G$5111,Тех_Движение!$D$2:$D$5111,$C3095,Тех_Движение!$B$2:$B$5111,"&lt;="&amp;N$3)-$F3095)))</f>
        <v/>
      </c>
      <c r="O3095" s="54">
        <f>IF(OR($B3095="",O$3&lt;$D3095+Настройки!$B$7),0,MAX(0,$E3095-MAX(0,SUMIFS(Тех_Движение!$G$2:$G$5111,Тех_Движение!$D$2:$D$5111,$C3095,Тех_Движение!$B$2:$B$5111,"&lt;="&amp;O$3)-$F3095)))</f>
        <v/>
      </c>
      <c r="P3095" s="54">
        <f>IF(OR($B3095="",P$3&lt;$D3095+Настройки!$B$7),0,MAX(0,$E3095-MAX(0,SUMIFS(Тех_Движение!$G$2:$G$5111,Тех_Движение!$D$2:$D$5111,$C3095,Тех_Движение!$B$2:$B$5111,"&lt;="&amp;P$3)-$F3095)))</f>
        <v/>
      </c>
      <c r="Q3095" s="54">
        <f>IF(OR($B3095="",Q$3&lt;$D3095+Настройки!$B$7),0,MAX(0,$E3095-MAX(0,SUMIFS(Тех_Движение!$G$2:$G$5111,Тех_Движение!$D$2:$D$5111,$C3095,Тех_Движение!$B$2:$B$5111,"&lt;="&amp;Q$3)-$F3095)))</f>
        <v/>
      </c>
      <c r="R3095" s="54">
        <f>IF($B3095="","",SUM($K3095:$Q3095))</f>
        <v/>
      </c>
      <c r="S3095" s="56">
        <f>IF($B3095="","",VLOOKUP($C3095,Настройки!$A$11:$L$17,9,FALSE))</f>
        <v/>
      </c>
      <c r="T3095" s="56">
        <f>IF($B3095="","",$R3095*$S3095)</f>
        <v/>
      </c>
    </row>
    <row r="3096">
      <c r="A3096" s="20">
        <f>Тех_Движение!$A$3093</f>
        <v/>
      </c>
      <c r="B3096" s="20">
        <f>IF(Тех_Движение!$F$3093&gt;0,Тех_Движение!$I$3093,"")</f>
        <v/>
      </c>
      <c r="C3096" s="20">
        <f>IF($B3096="","",Тех_Движение!$D$3093)</f>
        <v/>
      </c>
      <c r="D3096" s="42">
        <f>IF($B3096="","",Тех_Движение!$B$3093)</f>
        <v/>
      </c>
      <c r="E3096" s="54">
        <f>IF($B3096="","",Тех_Движение!$F$3093)</f>
        <v/>
      </c>
      <c r="F3096" s="54">
        <f>IF($B3096="","",SUMIFS($E$5:$E3095,$C$5:$C3095,$C3096))</f>
        <v/>
      </c>
      <c r="G3096" s="54">
        <f>IF($B3096="","",MAX(0,$E3096-MAX(0,SUMIFS(Тех_Движение!$G$2:$G$5111,Тех_Движение!$D$2:$D$5111,$C3096,Тех_Движение!$B$2:$B$5111,"&lt;="&amp;Настройки!$B$5-1)-$F3096)))</f>
        <v/>
      </c>
      <c r="H3096" s="54">
        <f>IF($B3096="","",IF(AND($D3096&gt;=Настройки!$B$5,$D3096&lt;=Настройки!$B$6),$E3096,0))</f>
        <v/>
      </c>
      <c r="I3096" s="54">
        <f>IF($B3096="","",$G3096+$H3096-$J3096)</f>
        <v/>
      </c>
      <c r="J3096" s="54">
        <f>IF($B3096="","",MAX(0,$E3096-MAX(0,SUMIFS(Тех_Движение!$G$2:$G$5111,Тех_Движение!$D$2:$D$5111,$C3096,Тех_Движение!$B$2:$B$5111,"&lt;="&amp;Настройки!$B$6)-$F3096)))</f>
        <v/>
      </c>
      <c r="K3096" s="54">
        <f>IF(OR($B3096="",K$3&lt;$D3096+Настройки!$B$7),0,MAX(0,$E3096-MAX(0,SUMIFS(Тех_Движение!$G$2:$G$5111,Тех_Движение!$D$2:$D$5111,$C3096,Тех_Движение!$B$2:$B$5111,"&lt;="&amp;K$3)-$F3096)))</f>
        <v/>
      </c>
      <c r="L3096" s="54">
        <f>IF(OR($B3096="",L$3&lt;$D3096+Настройки!$B$7),0,MAX(0,$E3096-MAX(0,SUMIFS(Тех_Движение!$G$2:$G$5111,Тех_Движение!$D$2:$D$5111,$C3096,Тех_Движение!$B$2:$B$5111,"&lt;="&amp;L$3)-$F3096)))</f>
        <v/>
      </c>
      <c r="M3096" s="54">
        <f>IF(OR($B3096="",M$3&lt;$D3096+Настройки!$B$7),0,MAX(0,$E3096-MAX(0,SUMIFS(Тех_Движение!$G$2:$G$5111,Тех_Движение!$D$2:$D$5111,$C3096,Тех_Движение!$B$2:$B$5111,"&lt;="&amp;M$3)-$F3096)))</f>
        <v/>
      </c>
      <c r="N3096" s="54">
        <f>IF(OR($B3096="",N$3&lt;$D3096+Настройки!$B$7),0,MAX(0,$E3096-MAX(0,SUMIFS(Тех_Движение!$G$2:$G$5111,Тех_Движение!$D$2:$D$5111,$C3096,Тех_Движение!$B$2:$B$5111,"&lt;="&amp;N$3)-$F3096)))</f>
        <v/>
      </c>
      <c r="O3096" s="54">
        <f>IF(OR($B3096="",O$3&lt;$D3096+Настройки!$B$7),0,MAX(0,$E3096-MAX(0,SUMIFS(Тех_Движение!$G$2:$G$5111,Тех_Движение!$D$2:$D$5111,$C3096,Тех_Движение!$B$2:$B$5111,"&lt;="&amp;O$3)-$F3096)))</f>
        <v/>
      </c>
      <c r="P3096" s="54">
        <f>IF(OR($B3096="",P$3&lt;$D3096+Настройки!$B$7),0,MAX(0,$E3096-MAX(0,SUMIFS(Тех_Движение!$G$2:$G$5111,Тех_Движение!$D$2:$D$5111,$C3096,Тех_Движение!$B$2:$B$5111,"&lt;="&amp;P$3)-$F3096)))</f>
        <v/>
      </c>
      <c r="Q3096" s="54">
        <f>IF(OR($B3096="",Q$3&lt;$D3096+Настройки!$B$7),0,MAX(0,$E3096-MAX(0,SUMIFS(Тех_Движение!$G$2:$G$5111,Тех_Движение!$D$2:$D$5111,$C3096,Тех_Движение!$B$2:$B$5111,"&lt;="&amp;Q$3)-$F3096)))</f>
        <v/>
      </c>
      <c r="R3096" s="54">
        <f>IF($B3096="","",SUM($K3096:$Q3096))</f>
        <v/>
      </c>
      <c r="S3096" s="56">
        <f>IF($B3096="","",VLOOKUP($C3096,Настройки!$A$11:$L$17,9,FALSE))</f>
        <v/>
      </c>
      <c r="T3096" s="56">
        <f>IF($B3096="","",$R3096*$S3096)</f>
        <v/>
      </c>
    </row>
    <row r="3097">
      <c r="A3097" s="20">
        <f>Тех_Движение!$A$3094</f>
        <v/>
      </c>
      <c r="B3097" s="20">
        <f>IF(Тех_Движение!$F$3094&gt;0,Тех_Движение!$I$3094,"")</f>
        <v/>
      </c>
      <c r="C3097" s="20">
        <f>IF($B3097="","",Тех_Движение!$D$3094)</f>
        <v/>
      </c>
      <c r="D3097" s="42">
        <f>IF($B3097="","",Тех_Движение!$B$3094)</f>
        <v/>
      </c>
      <c r="E3097" s="54">
        <f>IF($B3097="","",Тех_Движение!$F$3094)</f>
        <v/>
      </c>
      <c r="F3097" s="54">
        <f>IF($B3097="","",SUMIFS($E$5:$E3096,$C$5:$C3096,$C3097))</f>
        <v/>
      </c>
      <c r="G3097" s="54">
        <f>IF($B3097="","",MAX(0,$E3097-MAX(0,SUMIFS(Тех_Движение!$G$2:$G$5111,Тех_Движение!$D$2:$D$5111,$C3097,Тех_Движение!$B$2:$B$5111,"&lt;="&amp;Настройки!$B$5-1)-$F3097)))</f>
        <v/>
      </c>
      <c r="H3097" s="54">
        <f>IF($B3097="","",IF(AND($D3097&gt;=Настройки!$B$5,$D3097&lt;=Настройки!$B$6),$E3097,0))</f>
        <v/>
      </c>
      <c r="I3097" s="54">
        <f>IF($B3097="","",$G3097+$H3097-$J3097)</f>
        <v/>
      </c>
      <c r="J3097" s="54">
        <f>IF($B3097="","",MAX(0,$E3097-MAX(0,SUMIFS(Тех_Движение!$G$2:$G$5111,Тех_Движение!$D$2:$D$5111,$C3097,Тех_Движение!$B$2:$B$5111,"&lt;="&amp;Настройки!$B$6)-$F3097)))</f>
        <v/>
      </c>
      <c r="K3097" s="54">
        <f>IF(OR($B3097="",K$3&lt;$D3097+Настройки!$B$7),0,MAX(0,$E3097-MAX(0,SUMIFS(Тех_Движение!$G$2:$G$5111,Тех_Движение!$D$2:$D$5111,$C3097,Тех_Движение!$B$2:$B$5111,"&lt;="&amp;K$3)-$F3097)))</f>
        <v/>
      </c>
      <c r="L3097" s="54">
        <f>IF(OR($B3097="",L$3&lt;$D3097+Настройки!$B$7),0,MAX(0,$E3097-MAX(0,SUMIFS(Тех_Движение!$G$2:$G$5111,Тех_Движение!$D$2:$D$5111,$C3097,Тех_Движение!$B$2:$B$5111,"&lt;="&amp;L$3)-$F3097)))</f>
        <v/>
      </c>
      <c r="M3097" s="54">
        <f>IF(OR($B3097="",M$3&lt;$D3097+Настройки!$B$7),0,MAX(0,$E3097-MAX(0,SUMIFS(Тех_Движение!$G$2:$G$5111,Тех_Движение!$D$2:$D$5111,$C3097,Тех_Движение!$B$2:$B$5111,"&lt;="&amp;M$3)-$F3097)))</f>
        <v/>
      </c>
      <c r="N3097" s="54">
        <f>IF(OR($B3097="",N$3&lt;$D3097+Настройки!$B$7),0,MAX(0,$E3097-MAX(0,SUMIFS(Тех_Движение!$G$2:$G$5111,Тех_Движение!$D$2:$D$5111,$C3097,Тех_Движение!$B$2:$B$5111,"&lt;="&amp;N$3)-$F3097)))</f>
        <v/>
      </c>
      <c r="O3097" s="54">
        <f>IF(OR($B3097="",O$3&lt;$D3097+Настройки!$B$7),0,MAX(0,$E3097-MAX(0,SUMIFS(Тех_Движение!$G$2:$G$5111,Тех_Движение!$D$2:$D$5111,$C3097,Тех_Движение!$B$2:$B$5111,"&lt;="&amp;O$3)-$F3097)))</f>
        <v/>
      </c>
      <c r="P3097" s="54">
        <f>IF(OR($B3097="",P$3&lt;$D3097+Настройки!$B$7),0,MAX(0,$E3097-MAX(0,SUMIFS(Тех_Движение!$G$2:$G$5111,Тех_Движение!$D$2:$D$5111,$C3097,Тех_Движение!$B$2:$B$5111,"&lt;="&amp;P$3)-$F3097)))</f>
        <v/>
      </c>
      <c r="Q3097" s="54">
        <f>IF(OR($B3097="",Q$3&lt;$D3097+Настройки!$B$7),0,MAX(0,$E3097-MAX(0,SUMIFS(Тех_Движение!$G$2:$G$5111,Тех_Движение!$D$2:$D$5111,$C3097,Тех_Движение!$B$2:$B$5111,"&lt;="&amp;Q$3)-$F3097)))</f>
        <v/>
      </c>
      <c r="R3097" s="54">
        <f>IF($B3097="","",SUM($K3097:$Q3097))</f>
        <v/>
      </c>
      <c r="S3097" s="56">
        <f>IF($B3097="","",VLOOKUP($C3097,Настройки!$A$11:$L$17,9,FALSE))</f>
        <v/>
      </c>
      <c r="T3097" s="56">
        <f>IF($B3097="","",$R3097*$S3097)</f>
        <v/>
      </c>
    </row>
    <row r="3098">
      <c r="A3098" s="20">
        <f>Тех_Движение!$A$3095</f>
        <v/>
      </c>
      <c r="B3098" s="20">
        <f>IF(Тех_Движение!$F$3095&gt;0,Тех_Движение!$I$3095,"")</f>
        <v/>
      </c>
      <c r="C3098" s="20">
        <f>IF($B3098="","",Тех_Движение!$D$3095)</f>
        <v/>
      </c>
      <c r="D3098" s="42">
        <f>IF($B3098="","",Тех_Движение!$B$3095)</f>
        <v/>
      </c>
      <c r="E3098" s="54">
        <f>IF($B3098="","",Тех_Движение!$F$3095)</f>
        <v/>
      </c>
      <c r="F3098" s="54">
        <f>IF($B3098="","",SUMIFS($E$5:$E3097,$C$5:$C3097,$C3098))</f>
        <v/>
      </c>
      <c r="G3098" s="54">
        <f>IF($B3098="","",MAX(0,$E3098-MAX(0,SUMIFS(Тех_Движение!$G$2:$G$5111,Тех_Движение!$D$2:$D$5111,$C3098,Тех_Движение!$B$2:$B$5111,"&lt;="&amp;Настройки!$B$5-1)-$F3098)))</f>
        <v/>
      </c>
      <c r="H3098" s="54">
        <f>IF($B3098="","",IF(AND($D3098&gt;=Настройки!$B$5,$D3098&lt;=Настройки!$B$6),$E3098,0))</f>
        <v/>
      </c>
      <c r="I3098" s="54">
        <f>IF($B3098="","",$G3098+$H3098-$J3098)</f>
        <v/>
      </c>
      <c r="J3098" s="54">
        <f>IF($B3098="","",MAX(0,$E3098-MAX(0,SUMIFS(Тех_Движение!$G$2:$G$5111,Тех_Движение!$D$2:$D$5111,$C3098,Тех_Движение!$B$2:$B$5111,"&lt;="&amp;Настройки!$B$6)-$F3098)))</f>
        <v/>
      </c>
      <c r="K3098" s="54">
        <f>IF(OR($B3098="",K$3&lt;$D3098+Настройки!$B$7),0,MAX(0,$E3098-MAX(0,SUMIFS(Тех_Движение!$G$2:$G$5111,Тех_Движение!$D$2:$D$5111,$C3098,Тех_Движение!$B$2:$B$5111,"&lt;="&amp;K$3)-$F3098)))</f>
        <v/>
      </c>
      <c r="L3098" s="54">
        <f>IF(OR($B3098="",L$3&lt;$D3098+Настройки!$B$7),0,MAX(0,$E3098-MAX(0,SUMIFS(Тех_Движение!$G$2:$G$5111,Тех_Движение!$D$2:$D$5111,$C3098,Тех_Движение!$B$2:$B$5111,"&lt;="&amp;L$3)-$F3098)))</f>
        <v/>
      </c>
      <c r="M3098" s="54">
        <f>IF(OR($B3098="",M$3&lt;$D3098+Настройки!$B$7),0,MAX(0,$E3098-MAX(0,SUMIFS(Тех_Движение!$G$2:$G$5111,Тех_Движение!$D$2:$D$5111,$C3098,Тех_Движение!$B$2:$B$5111,"&lt;="&amp;M$3)-$F3098)))</f>
        <v/>
      </c>
      <c r="N3098" s="54">
        <f>IF(OR($B3098="",N$3&lt;$D3098+Настройки!$B$7),0,MAX(0,$E3098-MAX(0,SUMIFS(Тех_Движение!$G$2:$G$5111,Тех_Движение!$D$2:$D$5111,$C3098,Тех_Движение!$B$2:$B$5111,"&lt;="&amp;N$3)-$F3098)))</f>
        <v/>
      </c>
      <c r="O3098" s="54">
        <f>IF(OR($B3098="",O$3&lt;$D3098+Настройки!$B$7),0,MAX(0,$E3098-MAX(0,SUMIFS(Тех_Движение!$G$2:$G$5111,Тех_Движение!$D$2:$D$5111,$C3098,Тех_Движение!$B$2:$B$5111,"&lt;="&amp;O$3)-$F3098)))</f>
        <v/>
      </c>
      <c r="P3098" s="54">
        <f>IF(OR($B3098="",P$3&lt;$D3098+Настройки!$B$7),0,MAX(0,$E3098-MAX(0,SUMIFS(Тех_Движение!$G$2:$G$5111,Тех_Движение!$D$2:$D$5111,$C3098,Тех_Движение!$B$2:$B$5111,"&lt;="&amp;P$3)-$F3098)))</f>
        <v/>
      </c>
      <c r="Q3098" s="54">
        <f>IF(OR($B3098="",Q$3&lt;$D3098+Настройки!$B$7),0,MAX(0,$E3098-MAX(0,SUMIFS(Тех_Движение!$G$2:$G$5111,Тех_Движение!$D$2:$D$5111,$C3098,Тех_Движение!$B$2:$B$5111,"&lt;="&amp;Q$3)-$F3098)))</f>
        <v/>
      </c>
      <c r="R3098" s="54">
        <f>IF($B3098="","",SUM($K3098:$Q3098))</f>
        <v/>
      </c>
      <c r="S3098" s="56">
        <f>IF($B3098="","",VLOOKUP($C3098,Настройки!$A$11:$L$17,9,FALSE))</f>
        <v/>
      </c>
      <c r="T3098" s="56">
        <f>IF($B3098="","",$R3098*$S3098)</f>
        <v/>
      </c>
    </row>
    <row r="3099">
      <c r="A3099" s="20">
        <f>Тех_Движение!$A$3096</f>
        <v/>
      </c>
      <c r="B3099" s="20">
        <f>IF(Тех_Движение!$F$3096&gt;0,Тех_Движение!$I$3096,"")</f>
        <v/>
      </c>
      <c r="C3099" s="20">
        <f>IF($B3099="","",Тех_Движение!$D$3096)</f>
        <v/>
      </c>
      <c r="D3099" s="42">
        <f>IF($B3099="","",Тех_Движение!$B$3096)</f>
        <v/>
      </c>
      <c r="E3099" s="54">
        <f>IF($B3099="","",Тех_Движение!$F$3096)</f>
        <v/>
      </c>
      <c r="F3099" s="54">
        <f>IF($B3099="","",SUMIFS($E$5:$E3098,$C$5:$C3098,$C3099))</f>
        <v/>
      </c>
      <c r="G3099" s="54">
        <f>IF($B3099="","",MAX(0,$E3099-MAX(0,SUMIFS(Тех_Движение!$G$2:$G$5111,Тех_Движение!$D$2:$D$5111,$C3099,Тех_Движение!$B$2:$B$5111,"&lt;="&amp;Настройки!$B$5-1)-$F3099)))</f>
        <v/>
      </c>
      <c r="H3099" s="54">
        <f>IF($B3099="","",IF(AND($D3099&gt;=Настройки!$B$5,$D3099&lt;=Настройки!$B$6),$E3099,0))</f>
        <v/>
      </c>
      <c r="I3099" s="54">
        <f>IF($B3099="","",$G3099+$H3099-$J3099)</f>
        <v/>
      </c>
      <c r="J3099" s="54">
        <f>IF($B3099="","",MAX(0,$E3099-MAX(0,SUMIFS(Тех_Движение!$G$2:$G$5111,Тех_Движение!$D$2:$D$5111,$C3099,Тех_Движение!$B$2:$B$5111,"&lt;="&amp;Настройки!$B$6)-$F3099)))</f>
        <v/>
      </c>
      <c r="K3099" s="54">
        <f>IF(OR($B3099="",K$3&lt;$D3099+Настройки!$B$7),0,MAX(0,$E3099-MAX(0,SUMIFS(Тех_Движение!$G$2:$G$5111,Тех_Движение!$D$2:$D$5111,$C3099,Тех_Движение!$B$2:$B$5111,"&lt;="&amp;K$3)-$F3099)))</f>
        <v/>
      </c>
      <c r="L3099" s="54">
        <f>IF(OR($B3099="",L$3&lt;$D3099+Настройки!$B$7),0,MAX(0,$E3099-MAX(0,SUMIFS(Тех_Движение!$G$2:$G$5111,Тех_Движение!$D$2:$D$5111,$C3099,Тех_Движение!$B$2:$B$5111,"&lt;="&amp;L$3)-$F3099)))</f>
        <v/>
      </c>
      <c r="M3099" s="54">
        <f>IF(OR($B3099="",M$3&lt;$D3099+Настройки!$B$7),0,MAX(0,$E3099-MAX(0,SUMIFS(Тех_Движение!$G$2:$G$5111,Тех_Движение!$D$2:$D$5111,$C3099,Тех_Движение!$B$2:$B$5111,"&lt;="&amp;M$3)-$F3099)))</f>
        <v/>
      </c>
      <c r="N3099" s="54">
        <f>IF(OR($B3099="",N$3&lt;$D3099+Настройки!$B$7),0,MAX(0,$E3099-MAX(0,SUMIFS(Тех_Движение!$G$2:$G$5111,Тех_Движение!$D$2:$D$5111,$C3099,Тех_Движение!$B$2:$B$5111,"&lt;="&amp;N$3)-$F3099)))</f>
        <v/>
      </c>
      <c r="O3099" s="54">
        <f>IF(OR($B3099="",O$3&lt;$D3099+Настройки!$B$7),0,MAX(0,$E3099-MAX(0,SUMIFS(Тех_Движение!$G$2:$G$5111,Тех_Движение!$D$2:$D$5111,$C3099,Тех_Движение!$B$2:$B$5111,"&lt;="&amp;O$3)-$F3099)))</f>
        <v/>
      </c>
      <c r="P3099" s="54">
        <f>IF(OR($B3099="",P$3&lt;$D3099+Настройки!$B$7),0,MAX(0,$E3099-MAX(0,SUMIFS(Тех_Движение!$G$2:$G$5111,Тех_Движение!$D$2:$D$5111,$C3099,Тех_Движение!$B$2:$B$5111,"&lt;="&amp;P$3)-$F3099)))</f>
        <v/>
      </c>
      <c r="Q3099" s="54">
        <f>IF(OR($B3099="",Q$3&lt;$D3099+Настройки!$B$7),0,MAX(0,$E3099-MAX(0,SUMIFS(Тех_Движение!$G$2:$G$5111,Тех_Движение!$D$2:$D$5111,$C3099,Тех_Движение!$B$2:$B$5111,"&lt;="&amp;Q$3)-$F3099)))</f>
        <v/>
      </c>
      <c r="R3099" s="54">
        <f>IF($B3099="","",SUM($K3099:$Q3099))</f>
        <v/>
      </c>
      <c r="S3099" s="56">
        <f>IF($B3099="","",VLOOKUP($C3099,Настройки!$A$11:$L$17,9,FALSE))</f>
        <v/>
      </c>
      <c r="T3099" s="56">
        <f>IF($B3099="","",$R3099*$S3099)</f>
        <v/>
      </c>
    </row>
    <row r="3100">
      <c r="A3100" s="20">
        <f>Тех_Движение!$A$3097</f>
        <v/>
      </c>
      <c r="B3100" s="20">
        <f>IF(Тех_Движение!$F$3097&gt;0,Тех_Движение!$I$3097,"")</f>
        <v/>
      </c>
      <c r="C3100" s="20">
        <f>IF($B3100="","",Тех_Движение!$D$3097)</f>
        <v/>
      </c>
      <c r="D3100" s="42">
        <f>IF($B3100="","",Тех_Движение!$B$3097)</f>
        <v/>
      </c>
      <c r="E3100" s="54">
        <f>IF($B3100="","",Тех_Движение!$F$3097)</f>
        <v/>
      </c>
      <c r="F3100" s="54">
        <f>IF($B3100="","",SUMIFS($E$5:$E3099,$C$5:$C3099,$C3100))</f>
        <v/>
      </c>
      <c r="G3100" s="54">
        <f>IF($B3100="","",MAX(0,$E3100-MAX(0,SUMIFS(Тех_Движение!$G$2:$G$5111,Тех_Движение!$D$2:$D$5111,$C3100,Тех_Движение!$B$2:$B$5111,"&lt;="&amp;Настройки!$B$5-1)-$F3100)))</f>
        <v/>
      </c>
      <c r="H3100" s="54">
        <f>IF($B3100="","",IF(AND($D3100&gt;=Настройки!$B$5,$D3100&lt;=Настройки!$B$6),$E3100,0))</f>
        <v/>
      </c>
      <c r="I3100" s="54">
        <f>IF($B3100="","",$G3100+$H3100-$J3100)</f>
        <v/>
      </c>
      <c r="J3100" s="54">
        <f>IF($B3100="","",MAX(0,$E3100-MAX(0,SUMIFS(Тех_Движение!$G$2:$G$5111,Тех_Движение!$D$2:$D$5111,$C3100,Тех_Движение!$B$2:$B$5111,"&lt;="&amp;Настройки!$B$6)-$F3100)))</f>
        <v/>
      </c>
      <c r="K3100" s="54">
        <f>IF(OR($B3100="",K$3&lt;$D3100+Настройки!$B$7),0,MAX(0,$E3100-MAX(0,SUMIFS(Тех_Движение!$G$2:$G$5111,Тех_Движение!$D$2:$D$5111,$C3100,Тех_Движение!$B$2:$B$5111,"&lt;="&amp;K$3)-$F3100)))</f>
        <v/>
      </c>
      <c r="L3100" s="54">
        <f>IF(OR($B3100="",L$3&lt;$D3100+Настройки!$B$7),0,MAX(0,$E3100-MAX(0,SUMIFS(Тех_Движение!$G$2:$G$5111,Тех_Движение!$D$2:$D$5111,$C3100,Тех_Движение!$B$2:$B$5111,"&lt;="&amp;L$3)-$F3100)))</f>
        <v/>
      </c>
      <c r="M3100" s="54">
        <f>IF(OR($B3100="",M$3&lt;$D3100+Настройки!$B$7),0,MAX(0,$E3100-MAX(0,SUMIFS(Тех_Движение!$G$2:$G$5111,Тех_Движение!$D$2:$D$5111,$C3100,Тех_Движение!$B$2:$B$5111,"&lt;="&amp;M$3)-$F3100)))</f>
        <v/>
      </c>
      <c r="N3100" s="54">
        <f>IF(OR($B3100="",N$3&lt;$D3100+Настройки!$B$7),0,MAX(0,$E3100-MAX(0,SUMIFS(Тех_Движение!$G$2:$G$5111,Тех_Движение!$D$2:$D$5111,$C3100,Тех_Движение!$B$2:$B$5111,"&lt;="&amp;N$3)-$F3100)))</f>
        <v/>
      </c>
      <c r="O3100" s="54">
        <f>IF(OR($B3100="",O$3&lt;$D3100+Настройки!$B$7),0,MAX(0,$E3100-MAX(0,SUMIFS(Тех_Движение!$G$2:$G$5111,Тех_Движение!$D$2:$D$5111,$C3100,Тех_Движение!$B$2:$B$5111,"&lt;="&amp;O$3)-$F3100)))</f>
        <v/>
      </c>
      <c r="P3100" s="54">
        <f>IF(OR($B3100="",P$3&lt;$D3100+Настройки!$B$7),0,MAX(0,$E3100-MAX(0,SUMIFS(Тех_Движение!$G$2:$G$5111,Тех_Движение!$D$2:$D$5111,$C3100,Тех_Движение!$B$2:$B$5111,"&lt;="&amp;P$3)-$F3100)))</f>
        <v/>
      </c>
      <c r="Q3100" s="54">
        <f>IF(OR($B3100="",Q$3&lt;$D3100+Настройки!$B$7),0,MAX(0,$E3100-MAX(0,SUMIFS(Тех_Движение!$G$2:$G$5111,Тех_Движение!$D$2:$D$5111,$C3100,Тех_Движение!$B$2:$B$5111,"&lt;="&amp;Q$3)-$F3100)))</f>
        <v/>
      </c>
      <c r="R3100" s="54">
        <f>IF($B3100="","",SUM($K3100:$Q3100))</f>
        <v/>
      </c>
      <c r="S3100" s="56">
        <f>IF($B3100="","",VLOOKUP($C3100,Настройки!$A$11:$L$17,9,FALSE))</f>
        <v/>
      </c>
      <c r="T3100" s="56">
        <f>IF($B3100="","",$R3100*$S3100)</f>
        <v/>
      </c>
    </row>
    <row r="3101">
      <c r="A3101" s="20">
        <f>Тех_Движение!$A$3098</f>
        <v/>
      </c>
      <c r="B3101" s="20">
        <f>IF(Тех_Движение!$F$3098&gt;0,Тех_Движение!$I$3098,"")</f>
        <v/>
      </c>
      <c r="C3101" s="20">
        <f>IF($B3101="","",Тех_Движение!$D$3098)</f>
        <v/>
      </c>
      <c r="D3101" s="42">
        <f>IF($B3101="","",Тех_Движение!$B$3098)</f>
        <v/>
      </c>
      <c r="E3101" s="54">
        <f>IF($B3101="","",Тех_Движение!$F$3098)</f>
        <v/>
      </c>
      <c r="F3101" s="54">
        <f>IF($B3101="","",SUMIFS($E$5:$E3100,$C$5:$C3100,$C3101))</f>
        <v/>
      </c>
      <c r="G3101" s="54">
        <f>IF($B3101="","",MAX(0,$E3101-MAX(0,SUMIFS(Тех_Движение!$G$2:$G$5111,Тех_Движение!$D$2:$D$5111,$C3101,Тех_Движение!$B$2:$B$5111,"&lt;="&amp;Настройки!$B$5-1)-$F3101)))</f>
        <v/>
      </c>
      <c r="H3101" s="54">
        <f>IF($B3101="","",IF(AND($D3101&gt;=Настройки!$B$5,$D3101&lt;=Настройки!$B$6),$E3101,0))</f>
        <v/>
      </c>
      <c r="I3101" s="54">
        <f>IF($B3101="","",$G3101+$H3101-$J3101)</f>
        <v/>
      </c>
      <c r="J3101" s="54">
        <f>IF($B3101="","",MAX(0,$E3101-MAX(0,SUMIFS(Тех_Движение!$G$2:$G$5111,Тех_Движение!$D$2:$D$5111,$C3101,Тех_Движение!$B$2:$B$5111,"&lt;="&amp;Настройки!$B$6)-$F3101)))</f>
        <v/>
      </c>
      <c r="K3101" s="54">
        <f>IF(OR($B3101="",K$3&lt;$D3101+Настройки!$B$7),0,MAX(0,$E3101-MAX(0,SUMIFS(Тех_Движение!$G$2:$G$5111,Тех_Движение!$D$2:$D$5111,$C3101,Тех_Движение!$B$2:$B$5111,"&lt;="&amp;K$3)-$F3101)))</f>
        <v/>
      </c>
      <c r="L3101" s="54">
        <f>IF(OR($B3101="",L$3&lt;$D3101+Настройки!$B$7),0,MAX(0,$E3101-MAX(0,SUMIFS(Тех_Движение!$G$2:$G$5111,Тех_Движение!$D$2:$D$5111,$C3101,Тех_Движение!$B$2:$B$5111,"&lt;="&amp;L$3)-$F3101)))</f>
        <v/>
      </c>
      <c r="M3101" s="54">
        <f>IF(OR($B3101="",M$3&lt;$D3101+Настройки!$B$7),0,MAX(0,$E3101-MAX(0,SUMIFS(Тех_Движение!$G$2:$G$5111,Тех_Движение!$D$2:$D$5111,$C3101,Тех_Движение!$B$2:$B$5111,"&lt;="&amp;M$3)-$F3101)))</f>
        <v/>
      </c>
      <c r="N3101" s="54">
        <f>IF(OR($B3101="",N$3&lt;$D3101+Настройки!$B$7),0,MAX(0,$E3101-MAX(0,SUMIFS(Тех_Движение!$G$2:$G$5111,Тех_Движение!$D$2:$D$5111,$C3101,Тех_Движение!$B$2:$B$5111,"&lt;="&amp;N$3)-$F3101)))</f>
        <v/>
      </c>
      <c r="O3101" s="54">
        <f>IF(OR($B3101="",O$3&lt;$D3101+Настройки!$B$7),0,MAX(0,$E3101-MAX(0,SUMIFS(Тех_Движение!$G$2:$G$5111,Тех_Движение!$D$2:$D$5111,$C3101,Тех_Движение!$B$2:$B$5111,"&lt;="&amp;O$3)-$F3101)))</f>
        <v/>
      </c>
      <c r="P3101" s="54">
        <f>IF(OR($B3101="",P$3&lt;$D3101+Настройки!$B$7),0,MAX(0,$E3101-MAX(0,SUMIFS(Тех_Движение!$G$2:$G$5111,Тех_Движение!$D$2:$D$5111,$C3101,Тех_Движение!$B$2:$B$5111,"&lt;="&amp;P$3)-$F3101)))</f>
        <v/>
      </c>
      <c r="Q3101" s="54">
        <f>IF(OR($B3101="",Q$3&lt;$D3101+Настройки!$B$7),0,MAX(0,$E3101-MAX(0,SUMIFS(Тех_Движение!$G$2:$G$5111,Тех_Движение!$D$2:$D$5111,$C3101,Тех_Движение!$B$2:$B$5111,"&lt;="&amp;Q$3)-$F3101)))</f>
        <v/>
      </c>
      <c r="R3101" s="54">
        <f>IF($B3101="","",SUM($K3101:$Q3101))</f>
        <v/>
      </c>
      <c r="S3101" s="56">
        <f>IF($B3101="","",VLOOKUP($C3101,Настройки!$A$11:$L$17,9,FALSE))</f>
        <v/>
      </c>
      <c r="T3101" s="56">
        <f>IF($B3101="","",$R3101*$S3101)</f>
        <v/>
      </c>
    </row>
    <row r="3102">
      <c r="A3102" s="20">
        <f>Тех_Движение!$A$3099</f>
        <v/>
      </c>
      <c r="B3102" s="20">
        <f>IF(Тех_Движение!$F$3099&gt;0,Тех_Движение!$I$3099,"")</f>
        <v/>
      </c>
      <c r="C3102" s="20">
        <f>IF($B3102="","",Тех_Движение!$D$3099)</f>
        <v/>
      </c>
      <c r="D3102" s="42">
        <f>IF($B3102="","",Тех_Движение!$B$3099)</f>
        <v/>
      </c>
      <c r="E3102" s="54">
        <f>IF($B3102="","",Тех_Движение!$F$3099)</f>
        <v/>
      </c>
      <c r="F3102" s="54">
        <f>IF($B3102="","",SUMIFS($E$5:$E3101,$C$5:$C3101,$C3102))</f>
        <v/>
      </c>
      <c r="G3102" s="54">
        <f>IF($B3102="","",MAX(0,$E3102-MAX(0,SUMIFS(Тех_Движение!$G$2:$G$5111,Тех_Движение!$D$2:$D$5111,$C3102,Тех_Движение!$B$2:$B$5111,"&lt;="&amp;Настройки!$B$5-1)-$F3102)))</f>
        <v/>
      </c>
      <c r="H3102" s="54">
        <f>IF($B3102="","",IF(AND($D3102&gt;=Настройки!$B$5,$D3102&lt;=Настройки!$B$6),$E3102,0))</f>
        <v/>
      </c>
      <c r="I3102" s="54">
        <f>IF($B3102="","",$G3102+$H3102-$J3102)</f>
        <v/>
      </c>
      <c r="J3102" s="54">
        <f>IF($B3102="","",MAX(0,$E3102-MAX(0,SUMIFS(Тех_Движение!$G$2:$G$5111,Тех_Движение!$D$2:$D$5111,$C3102,Тех_Движение!$B$2:$B$5111,"&lt;="&amp;Настройки!$B$6)-$F3102)))</f>
        <v/>
      </c>
      <c r="K3102" s="54">
        <f>IF(OR($B3102="",K$3&lt;$D3102+Настройки!$B$7),0,MAX(0,$E3102-MAX(0,SUMIFS(Тех_Движение!$G$2:$G$5111,Тех_Движение!$D$2:$D$5111,$C3102,Тех_Движение!$B$2:$B$5111,"&lt;="&amp;K$3)-$F3102)))</f>
        <v/>
      </c>
      <c r="L3102" s="54">
        <f>IF(OR($B3102="",L$3&lt;$D3102+Настройки!$B$7),0,MAX(0,$E3102-MAX(0,SUMIFS(Тех_Движение!$G$2:$G$5111,Тех_Движение!$D$2:$D$5111,$C3102,Тех_Движение!$B$2:$B$5111,"&lt;="&amp;L$3)-$F3102)))</f>
        <v/>
      </c>
      <c r="M3102" s="54">
        <f>IF(OR($B3102="",M$3&lt;$D3102+Настройки!$B$7),0,MAX(0,$E3102-MAX(0,SUMIFS(Тех_Движение!$G$2:$G$5111,Тех_Движение!$D$2:$D$5111,$C3102,Тех_Движение!$B$2:$B$5111,"&lt;="&amp;M$3)-$F3102)))</f>
        <v/>
      </c>
      <c r="N3102" s="54">
        <f>IF(OR($B3102="",N$3&lt;$D3102+Настройки!$B$7),0,MAX(0,$E3102-MAX(0,SUMIFS(Тех_Движение!$G$2:$G$5111,Тех_Движение!$D$2:$D$5111,$C3102,Тех_Движение!$B$2:$B$5111,"&lt;="&amp;N$3)-$F3102)))</f>
        <v/>
      </c>
      <c r="O3102" s="54">
        <f>IF(OR($B3102="",O$3&lt;$D3102+Настройки!$B$7),0,MAX(0,$E3102-MAX(0,SUMIFS(Тех_Движение!$G$2:$G$5111,Тех_Движение!$D$2:$D$5111,$C3102,Тех_Движение!$B$2:$B$5111,"&lt;="&amp;O$3)-$F3102)))</f>
        <v/>
      </c>
      <c r="P3102" s="54">
        <f>IF(OR($B3102="",P$3&lt;$D3102+Настройки!$B$7),0,MAX(0,$E3102-MAX(0,SUMIFS(Тех_Движение!$G$2:$G$5111,Тех_Движение!$D$2:$D$5111,$C3102,Тех_Движение!$B$2:$B$5111,"&lt;="&amp;P$3)-$F3102)))</f>
        <v/>
      </c>
      <c r="Q3102" s="54">
        <f>IF(OR($B3102="",Q$3&lt;$D3102+Настройки!$B$7),0,MAX(0,$E3102-MAX(0,SUMIFS(Тех_Движение!$G$2:$G$5111,Тех_Движение!$D$2:$D$5111,$C3102,Тех_Движение!$B$2:$B$5111,"&lt;="&amp;Q$3)-$F3102)))</f>
        <v/>
      </c>
      <c r="R3102" s="54">
        <f>IF($B3102="","",SUM($K3102:$Q3102))</f>
        <v/>
      </c>
      <c r="S3102" s="56">
        <f>IF($B3102="","",VLOOKUP($C3102,Настройки!$A$11:$L$17,9,FALSE))</f>
        <v/>
      </c>
      <c r="T3102" s="56">
        <f>IF($B3102="","",$R3102*$S3102)</f>
        <v/>
      </c>
    </row>
    <row r="3103">
      <c r="A3103" s="20">
        <f>Тех_Движение!$A$3100</f>
        <v/>
      </c>
      <c r="B3103" s="20">
        <f>IF(Тех_Движение!$F$3100&gt;0,Тех_Движение!$I$3100,"")</f>
        <v/>
      </c>
      <c r="C3103" s="20">
        <f>IF($B3103="","",Тех_Движение!$D$3100)</f>
        <v/>
      </c>
      <c r="D3103" s="42">
        <f>IF($B3103="","",Тех_Движение!$B$3100)</f>
        <v/>
      </c>
      <c r="E3103" s="54">
        <f>IF($B3103="","",Тех_Движение!$F$3100)</f>
        <v/>
      </c>
      <c r="F3103" s="54">
        <f>IF($B3103="","",SUMIFS($E$5:$E3102,$C$5:$C3102,$C3103))</f>
        <v/>
      </c>
      <c r="G3103" s="54">
        <f>IF($B3103="","",MAX(0,$E3103-MAX(0,SUMIFS(Тех_Движение!$G$2:$G$5111,Тех_Движение!$D$2:$D$5111,$C3103,Тех_Движение!$B$2:$B$5111,"&lt;="&amp;Настройки!$B$5-1)-$F3103)))</f>
        <v/>
      </c>
      <c r="H3103" s="54">
        <f>IF($B3103="","",IF(AND($D3103&gt;=Настройки!$B$5,$D3103&lt;=Настройки!$B$6),$E3103,0))</f>
        <v/>
      </c>
      <c r="I3103" s="54">
        <f>IF($B3103="","",$G3103+$H3103-$J3103)</f>
        <v/>
      </c>
      <c r="J3103" s="54">
        <f>IF($B3103="","",MAX(0,$E3103-MAX(0,SUMIFS(Тех_Движение!$G$2:$G$5111,Тех_Движение!$D$2:$D$5111,$C3103,Тех_Движение!$B$2:$B$5111,"&lt;="&amp;Настройки!$B$6)-$F3103)))</f>
        <v/>
      </c>
      <c r="K3103" s="54">
        <f>IF(OR($B3103="",K$3&lt;$D3103+Настройки!$B$7),0,MAX(0,$E3103-MAX(0,SUMIFS(Тех_Движение!$G$2:$G$5111,Тех_Движение!$D$2:$D$5111,$C3103,Тех_Движение!$B$2:$B$5111,"&lt;="&amp;K$3)-$F3103)))</f>
        <v/>
      </c>
      <c r="L3103" s="54">
        <f>IF(OR($B3103="",L$3&lt;$D3103+Настройки!$B$7),0,MAX(0,$E3103-MAX(0,SUMIFS(Тех_Движение!$G$2:$G$5111,Тех_Движение!$D$2:$D$5111,$C3103,Тех_Движение!$B$2:$B$5111,"&lt;="&amp;L$3)-$F3103)))</f>
        <v/>
      </c>
      <c r="M3103" s="54">
        <f>IF(OR($B3103="",M$3&lt;$D3103+Настройки!$B$7),0,MAX(0,$E3103-MAX(0,SUMIFS(Тех_Движение!$G$2:$G$5111,Тех_Движение!$D$2:$D$5111,$C3103,Тех_Движение!$B$2:$B$5111,"&lt;="&amp;M$3)-$F3103)))</f>
        <v/>
      </c>
      <c r="N3103" s="54">
        <f>IF(OR($B3103="",N$3&lt;$D3103+Настройки!$B$7),0,MAX(0,$E3103-MAX(0,SUMIFS(Тех_Движение!$G$2:$G$5111,Тех_Движение!$D$2:$D$5111,$C3103,Тех_Движение!$B$2:$B$5111,"&lt;="&amp;N$3)-$F3103)))</f>
        <v/>
      </c>
      <c r="O3103" s="54">
        <f>IF(OR($B3103="",O$3&lt;$D3103+Настройки!$B$7),0,MAX(0,$E3103-MAX(0,SUMIFS(Тех_Движение!$G$2:$G$5111,Тех_Движение!$D$2:$D$5111,$C3103,Тех_Движение!$B$2:$B$5111,"&lt;="&amp;O$3)-$F3103)))</f>
        <v/>
      </c>
      <c r="P3103" s="54">
        <f>IF(OR($B3103="",P$3&lt;$D3103+Настройки!$B$7),0,MAX(0,$E3103-MAX(0,SUMIFS(Тех_Движение!$G$2:$G$5111,Тех_Движение!$D$2:$D$5111,$C3103,Тех_Движение!$B$2:$B$5111,"&lt;="&amp;P$3)-$F3103)))</f>
        <v/>
      </c>
      <c r="Q3103" s="54">
        <f>IF(OR($B3103="",Q$3&lt;$D3103+Настройки!$B$7),0,MAX(0,$E3103-MAX(0,SUMIFS(Тех_Движение!$G$2:$G$5111,Тех_Движение!$D$2:$D$5111,$C3103,Тех_Движение!$B$2:$B$5111,"&lt;="&amp;Q$3)-$F3103)))</f>
        <v/>
      </c>
      <c r="R3103" s="54">
        <f>IF($B3103="","",SUM($K3103:$Q3103))</f>
        <v/>
      </c>
      <c r="S3103" s="56">
        <f>IF($B3103="","",VLOOKUP($C3103,Настройки!$A$11:$L$17,9,FALSE))</f>
        <v/>
      </c>
      <c r="T3103" s="56">
        <f>IF($B3103="","",$R3103*$S3103)</f>
        <v/>
      </c>
    </row>
    <row r="3104">
      <c r="A3104" s="20">
        <f>Тех_Движение!$A$3101</f>
        <v/>
      </c>
      <c r="B3104" s="20">
        <f>IF(Тех_Движение!$F$3101&gt;0,Тех_Движение!$I$3101,"")</f>
        <v/>
      </c>
      <c r="C3104" s="20">
        <f>IF($B3104="","",Тех_Движение!$D$3101)</f>
        <v/>
      </c>
      <c r="D3104" s="42">
        <f>IF($B3104="","",Тех_Движение!$B$3101)</f>
        <v/>
      </c>
      <c r="E3104" s="54">
        <f>IF($B3104="","",Тех_Движение!$F$3101)</f>
        <v/>
      </c>
      <c r="F3104" s="54">
        <f>IF($B3104="","",SUMIFS($E$5:$E3103,$C$5:$C3103,$C3104))</f>
        <v/>
      </c>
      <c r="G3104" s="54">
        <f>IF($B3104="","",MAX(0,$E3104-MAX(0,SUMIFS(Тех_Движение!$G$2:$G$5111,Тех_Движение!$D$2:$D$5111,$C3104,Тех_Движение!$B$2:$B$5111,"&lt;="&amp;Настройки!$B$5-1)-$F3104)))</f>
        <v/>
      </c>
      <c r="H3104" s="54">
        <f>IF($B3104="","",IF(AND($D3104&gt;=Настройки!$B$5,$D3104&lt;=Настройки!$B$6),$E3104,0))</f>
        <v/>
      </c>
      <c r="I3104" s="54">
        <f>IF($B3104="","",$G3104+$H3104-$J3104)</f>
        <v/>
      </c>
      <c r="J3104" s="54">
        <f>IF($B3104="","",MAX(0,$E3104-MAX(0,SUMIFS(Тех_Движение!$G$2:$G$5111,Тех_Движение!$D$2:$D$5111,$C3104,Тех_Движение!$B$2:$B$5111,"&lt;="&amp;Настройки!$B$6)-$F3104)))</f>
        <v/>
      </c>
      <c r="K3104" s="54">
        <f>IF(OR($B3104="",K$3&lt;$D3104+Настройки!$B$7),0,MAX(0,$E3104-MAX(0,SUMIFS(Тех_Движение!$G$2:$G$5111,Тех_Движение!$D$2:$D$5111,$C3104,Тех_Движение!$B$2:$B$5111,"&lt;="&amp;K$3)-$F3104)))</f>
        <v/>
      </c>
      <c r="L3104" s="54">
        <f>IF(OR($B3104="",L$3&lt;$D3104+Настройки!$B$7),0,MAX(0,$E3104-MAX(0,SUMIFS(Тех_Движение!$G$2:$G$5111,Тех_Движение!$D$2:$D$5111,$C3104,Тех_Движение!$B$2:$B$5111,"&lt;="&amp;L$3)-$F3104)))</f>
        <v/>
      </c>
      <c r="M3104" s="54">
        <f>IF(OR($B3104="",M$3&lt;$D3104+Настройки!$B$7),0,MAX(0,$E3104-MAX(0,SUMIFS(Тех_Движение!$G$2:$G$5111,Тех_Движение!$D$2:$D$5111,$C3104,Тех_Движение!$B$2:$B$5111,"&lt;="&amp;M$3)-$F3104)))</f>
        <v/>
      </c>
      <c r="N3104" s="54">
        <f>IF(OR($B3104="",N$3&lt;$D3104+Настройки!$B$7),0,MAX(0,$E3104-MAX(0,SUMIFS(Тех_Движение!$G$2:$G$5111,Тех_Движение!$D$2:$D$5111,$C3104,Тех_Движение!$B$2:$B$5111,"&lt;="&amp;N$3)-$F3104)))</f>
        <v/>
      </c>
      <c r="O3104" s="54">
        <f>IF(OR($B3104="",O$3&lt;$D3104+Настройки!$B$7),0,MAX(0,$E3104-MAX(0,SUMIFS(Тех_Движение!$G$2:$G$5111,Тех_Движение!$D$2:$D$5111,$C3104,Тех_Движение!$B$2:$B$5111,"&lt;="&amp;O$3)-$F3104)))</f>
        <v/>
      </c>
      <c r="P3104" s="54">
        <f>IF(OR($B3104="",P$3&lt;$D3104+Настройки!$B$7),0,MAX(0,$E3104-MAX(0,SUMIFS(Тех_Движение!$G$2:$G$5111,Тех_Движение!$D$2:$D$5111,$C3104,Тех_Движение!$B$2:$B$5111,"&lt;="&amp;P$3)-$F3104)))</f>
        <v/>
      </c>
      <c r="Q3104" s="54">
        <f>IF(OR($B3104="",Q$3&lt;$D3104+Настройки!$B$7),0,MAX(0,$E3104-MAX(0,SUMIFS(Тех_Движение!$G$2:$G$5111,Тех_Движение!$D$2:$D$5111,$C3104,Тех_Движение!$B$2:$B$5111,"&lt;="&amp;Q$3)-$F3104)))</f>
        <v/>
      </c>
      <c r="R3104" s="54">
        <f>IF($B3104="","",SUM($K3104:$Q3104))</f>
        <v/>
      </c>
      <c r="S3104" s="56">
        <f>IF($B3104="","",VLOOKUP($C3104,Настройки!$A$11:$L$17,9,FALSE))</f>
        <v/>
      </c>
      <c r="T3104" s="56">
        <f>IF($B3104="","",$R3104*$S3104)</f>
        <v/>
      </c>
    </row>
    <row r="3105">
      <c r="A3105" s="20">
        <f>Тех_Движение!$A$3102</f>
        <v/>
      </c>
      <c r="B3105" s="20">
        <f>IF(Тех_Движение!$F$3102&gt;0,Тех_Движение!$I$3102,"")</f>
        <v/>
      </c>
      <c r="C3105" s="20">
        <f>IF($B3105="","",Тех_Движение!$D$3102)</f>
        <v/>
      </c>
      <c r="D3105" s="42">
        <f>IF($B3105="","",Тех_Движение!$B$3102)</f>
        <v/>
      </c>
      <c r="E3105" s="54">
        <f>IF($B3105="","",Тех_Движение!$F$3102)</f>
        <v/>
      </c>
      <c r="F3105" s="54">
        <f>IF($B3105="","",SUMIFS($E$5:$E3104,$C$5:$C3104,$C3105))</f>
        <v/>
      </c>
      <c r="G3105" s="54">
        <f>IF($B3105="","",MAX(0,$E3105-MAX(0,SUMIFS(Тех_Движение!$G$2:$G$5111,Тех_Движение!$D$2:$D$5111,$C3105,Тех_Движение!$B$2:$B$5111,"&lt;="&amp;Настройки!$B$5-1)-$F3105)))</f>
        <v/>
      </c>
      <c r="H3105" s="54">
        <f>IF($B3105="","",IF(AND($D3105&gt;=Настройки!$B$5,$D3105&lt;=Настройки!$B$6),$E3105,0))</f>
        <v/>
      </c>
      <c r="I3105" s="54">
        <f>IF($B3105="","",$G3105+$H3105-$J3105)</f>
        <v/>
      </c>
      <c r="J3105" s="54">
        <f>IF($B3105="","",MAX(0,$E3105-MAX(0,SUMIFS(Тех_Движение!$G$2:$G$5111,Тех_Движение!$D$2:$D$5111,$C3105,Тех_Движение!$B$2:$B$5111,"&lt;="&amp;Настройки!$B$6)-$F3105)))</f>
        <v/>
      </c>
      <c r="K3105" s="54">
        <f>IF(OR($B3105="",K$3&lt;$D3105+Настройки!$B$7),0,MAX(0,$E3105-MAX(0,SUMIFS(Тех_Движение!$G$2:$G$5111,Тех_Движение!$D$2:$D$5111,$C3105,Тех_Движение!$B$2:$B$5111,"&lt;="&amp;K$3)-$F3105)))</f>
        <v/>
      </c>
      <c r="L3105" s="54">
        <f>IF(OR($B3105="",L$3&lt;$D3105+Настройки!$B$7),0,MAX(0,$E3105-MAX(0,SUMIFS(Тех_Движение!$G$2:$G$5111,Тех_Движение!$D$2:$D$5111,$C3105,Тех_Движение!$B$2:$B$5111,"&lt;="&amp;L$3)-$F3105)))</f>
        <v/>
      </c>
      <c r="M3105" s="54">
        <f>IF(OR($B3105="",M$3&lt;$D3105+Настройки!$B$7),0,MAX(0,$E3105-MAX(0,SUMIFS(Тех_Движение!$G$2:$G$5111,Тех_Движение!$D$2:$D$5111,$C3105,Тех_Движение!$B$2:$B$5111,"&lt;="&amp;M$3)-$F3105)))</f>
        <v/>
      </c>
      <c r="N3105" s="54">
        <f>IF(OR($B3105="",N$3&lt;$D3105+Настройки!$B$7),0,MAX(0,$E3105-MAX(0,SUMIFS(Тех_Движение!$G$2:$G$5111,Тех_Движение!$D$2:$D$5111,$C3105,Тех_Движение!$B$2:$B$5111,"&lt;="&amp;N$3)-$F3105)))</f>
        <v/>
      </c>
      <c r="O3105" s="54">
        <f>IF(OR($B3105="",O$3&lt;$D3105+Настройки!$B$7),0,MAX(0,$E3105-MAX(0,SUMIFS(Тех_Движение!$G$2:$G$5111,Тех_Движение!$D$2:$D$5111,$C3105,Тех_Движение!$B$2:$B$5111,"&lt;="&amp;O$3)-$F3105)))</f>
        <v/>
      </c>
      <c r="P3105" s="54">
        <f>IF(OR($B3105="",P$3&lt;$D3105+Настройки!$B$7),0,MAX(0,$E3105-MAX(0,SUMIFS(Тех_Движение!$G$2:$G$5111,Тех_Движение!$D$2:$D$5111,$C3105,Тех_Движение!$B$2:$B$5111,"&lt;="&amp;P$3)-$F3105)))</f>
        <v/>
      </c>
      <c r="Q3105" s="54">
        <f>IF(OR($B3105="",Q$3&lt;$D3105+Настройки!$B$7),0,MAX(0,$E3105-MAX(0,SUMIFS(Тех_Движение!$G$2:$G$5111,Тех_Движение!$D$2:$D$5111,$C3105,Тех_Движение!$B$2:$B$5111,"&lt;="&amp;Q$3)-$F3105)))</f>
        <v/>
      </c>
      <c r="R3105" s="54">
        <f>IF($B3105="","",SUM($K3105:$Q3105))</f>
        <v/>
      </c>
      <c r="S3105" s="56">
        <f>IF($B3105="","",VLOOKUP($C3105,Настройки!$A$11:$L$17,9,FALSE))</f>
        <v/>
      </c>
      <c r="T3105" s="56">
        <f>IF($B3105="","",$R3105*$S3105)</f>
        <v/>
      </c>
    </row>
    <row r="3106">
      <c r="A3106" s="20">
        <f>Тех_Движение!$A$3103</f>
        <v/>
      </c>
      <c r="B3106" s="20">
        <f>IF(Тех_Движение!$F$3103&gt;0,Тех_Движение!$I$3103,"")</f>
        <v/>
      </c>
      <c r="C3106" s="20">
        <f>IF($B3106="","",Тех_Движение!$D$3103)</f>
        <v/>
      </c>
      <c r="D3106" s="42">
        <f>IF($B3106="","",Тех_Движение!$B$3103)</f>
        <v/>
      </c>
      <c r="E3106" s="54">
        <f>IF($B3106="","",Тех_Движение!$F$3103)</f>
        <v/>
      </c>
      <c r="F3106" s="54">
        <f>IF($B3106="","",SUMIFS($E$5:$E3105,$C$5:$C3105,$C3106))</f>
        <v/>
      </c>
      <c r="G3106" s="54">
        <f>IF($B3106="","",MAX(0,$E3106-MAX(0,SUMIFS(Тех_Движение!$G$2:$G$5111,Тех_Движение!$D$2:$D$5111,$C3106,Тех_Движение!$B$2:$B$5111,"&lt;="&amp;Настройки!$B$5-1)-$F3106)))</f>
        <v/>
      </c>
      <c r="H3106" s="54">
        <f>IF($B3106="","",IF(AND($D3106&gt;=Настройки!$B$5,$D3106&lt;=Настройки!$B$6),$E3106,0))</f>
        <v/>
      </c>
      <c r="I3106" s="54">
        <f>IF($B3106="","",$G3106+$H3106-$J3106)</f>
        <v/>
      </c>
      <c r="J3106" s="54">
        <f>IF($B3106="","",MAX(0,$E3106-MAX(0,SUMIFS(Тех_Движение!$G$2:$G$5111,Тех_Движение!$D$2:$D$5111,$C3106,Тех_Движение!$B$2:$B$5111,"&lt;="&amp;Настройки!$B$6)-$F3106)))</f>
        <v/>
      </c>
      <c r="K3106" s="54">
        <f>IF(OR($B3106="",K$3&lt;$D3106+Настройки!$B$7),0,MAX(0,$E3106-MAX(0,SUMIFS(Тех_Движение!$G$2:$G$5111,Тех_Движение!$D$2:$D$5111,$C3106,Тех_Движение!$B$2:$B$5111,"&lt;="&amp;K$3)-$F3106)))</f>
        <v/>
      </c>
      <c r="L3106" s="54">
        <f>IF(OR($B3106="",L$3&lt;$D3106+Настройки!$B$7),0,MAX(0,$E3106-MAX(0,SUMIFS(Тех_Движение!$G$2:$G$5111,Тех_Движение!$D$2:$D$5111,$C3106,Тех_Движение!$B$2:$B$5111,"&lt;="&amp;L$3)-$F3106)))</f>
        <v/>
      </c>
      <c r="M3106" s="54">
        <f>IF(OR($B3106="",M$3&lt;$D3106+Настройки!$B$7),0,MAX(0,$E3106-MAX(0,SUMIFS(Тех_Движение!$G$2:$G$5111,Тех_Движение!$D$2:$D$5111,$C3106,Тех_Движение!$B$2:$B$5111,"&lt;="&amp;M$3)-$F3106)))</f>
        <v/>
      </c>
      <c r="N3106" s="54">
        <f>IF(OR($B3106="",N$3&lt;$D3106+Настройки!$B$7),0,MAX(0,$E3106-MAX(0,SUMIFS(Тех_Движение!$G$2:$G$5111,Тех_Движение!$D$2:$D$5111,$C3106,Тех_Движение!$B$2:$B$5111,"&lt;="&amp;N$3)-$F3106)))</f>
        <v/>
      </c>
      <c r="O3106" s="54">
        <f>IF(OR($B3106="",O$3&lt;$D3106+Настройки!$B$7),0,MAX(0,$E3106-MAX(0,SUMIFS(Тех_Движение!$G$2:$G$5111,Тех_Движение!$D$2:$D$5111,$C3106,Тех_Движение!$B$2:$B$5111,"&lt;="&amp;O$3)-$F3106)))</f>
        <v/>
      </c>
      <c r="P3106" s="54">
        <f>IF(OR($B3106="",P$3&lt;$D3106+Настройки!$B$7),0,MAX(0,$E3106-MAX(0,SUMIFS(Тех_Движение!$G$2:$G$5111,Тех_Движение!$D$2:$D$5111,$C3106,Тех_Движение!$B$2:$B$5111,"&lt;="&amp;P$3)-$F3106)))</f>
        <v/>
      </c>
      <c r="Q3106" s="54">
        <f>IF(OR($B3106="",Q$3&lt;$D3106+Настройки!$B$7),0,MAX(0,$E3106-MAX(0,SUMIFS(Тех_Движение!$G$2:$G$5111,Тех_Движение!$D$2:$D$5111,$C3106,Тех_Движение!$B$2:$B$5111,"&lt;="&amp;Q$3)-$F3106)))</f>
        <v/>
      </c>
      <c r="R3106" s="54">
        <f>IF($B3106="","",SUM($K3106:$Q3106))</f>
        <v/>
      </c>
      <c r="S3106" s="56">
        <f>IF($B3106="","",VLOOKUP($C3106,Настройки!$A$11:$L$17,9,FALSE))</f>
        <v/>
      </c>
      <c r="T3106" s="56">
        <f>IF($B3106="","",$R3106*$S3106)</f>
        <v/>
      </c>
    </row>
    <row r="3107">
      <c r="A3107" s="20">
        <f>Тех_Движение!$A$3104</f>
        <v/>
      </c>
      <c r="B3107" s="20">
        <f>IF(Тех_Движение!$F$3104&gt;0,Тех_Движение!$I$3104,"")</f>
        <v/>
      </c>
      <c r="C3107" s="20">
        <f>IF($B3107="","",Тех_Движение!$D$3104)</f>
        <v/>
      </c>
      <c r="D3107" s="42">
        <f>IF($B3107="","",Тех_Движение!$B$3104)</f>
        <v/>
      </c>
      <c r="E3107" s="54">
        <f>IF($B3107="","",Тех_Движение!$F$3104)</f>
        <v/>
      </c>
      <c r="F3107" s="54">
        <f>IF($B3107="","",SUMIFS($E$5:$E3106,$C$5:$C3106,$C3107))</f>
        <v/>
      </c>
      <c r="G3107" s="54">
        <f>IF($B3107="","",MAX(0,$E3107-MAX(0,SUMIFS(Тех_Движение!$G$2:$G$5111,Тех_Движение!$D$2:$D$5111,$C3107,Тех_Движение!$B$2:$B$5111,"&lt;="&amp;Настройки!$B$5-1)-$F3107)))</f>
        <v/>
      </c>
      <c r="H3107" s="54">
        <f>IF($B3107="","",IF(AND($D3107&gt;=Настройки!$B$5,$D3107&lt;=Настройки!$B$6),$E3107,0))</f>
        <v/>
      </c>
      <c r="I3107" s="54">
        <f>IF($B3107="","",$G3107+$H3107-$J3107)</f>
        <v/>
      </c>
      <c r="J3107" s="54">
        <f>IF($B3107="","",MAX(0,$E3107-MAX(0,SUMIFS(Тех_Движение!$G$2:$G$5111,Тех_Движение!$D$2:$D$5111,$C3107,Тех_Движение!$B$2:$B$5111,"&lt;="&amp;Настройки!$B$6)-$F3107)))</f>
        <v/>
      </c>
      <c r="K3107" s="54">
        <f>IF(OR($B3107="",K$3&lt;$D3107+Настройки!$B$7),0,MAX(0,$E3107-MAX(0,SUMIFS(Тех_Движение!$G$2:$G$5111,Тех_Движение!$D$2:$D$5111,$C3107,Тех_Движение!$B$2:$B$5111,"&lt;="&amp;K$3)-$F3107)))</f>
        <v/>
      </c>
      <c r="L3107" s="54">
        <f>IF(OR($B3107="",L$3&lt;$D3107+Настройки!$B$7),0,MAX(0,$E3107-MAX(0,SUMIFS(Тех_Движение!$G$2:$G$5111,Тех_Движение!$D$2:$D$5111,$C3107,Тех_Движение!$B$2:$B$5111,"&lt;="&amp;L$3)-$F3107)))</f>
        <v/>
      </c>
      <c r="M3107" s="54">
        <f>IF(OR($B3107="",M$3&lt;$D3107+Настройки!$B$7),0,MAX(0,$E3107-MAX(0,SUMIFS(Тех_Движение!$G$2:$G$5111,Тех_Движение!$D$2:$D$5111,$C3107,Тех_Движение!$B$2:$B$5111,"&lt;="&amp;M$3)-$F3107)))</f>
        <v/>
      </c>
      <c r="N3107" s="54">
        <f>IF(OR($B3107="",N$3&lt;$D3107+Настройки!$B$7),0,MAX(0,$E3107-MAX(0,SUMIFS(Тех_Движение!$G$2:$G$5111,Тех_Движение!$D$2:$D$5111,$C3107,Тех_Движение!$B$2:$B$5111,"&lt;="&amp;N$3)-$F3107)))</f>
        <v/>
      </c>
      <c r="O3107" s="54">
        <f>IF(OR($B3107="",O$3&lt;$D3107+Настройки!$B$7),0,MAX(0,$E3107-MAX(0,SUMIFS(Тех_Движение!$G$2:$G$5111,Тех_Движение!$D$2:$D$5111,$C3107,Тех_Движение!$B$2:$B$5111,"&lt;="&amp;O$3)-$F3107)))</f>
        <v/>
      </c>
      <c r="P3107" s="54">
        <f>IF(OR($B3107="",P$3&lt;$D3107+Настройки!$B$7),0,MAX(0,$E3107-MAX(0,SUMIFS(Тех_Движение!$G$2:$G$5111,Тех_Движение!$D$2:$D$5111,$C3107,Тех_Движение!$B$2:$B$5111,"&lt;="&amp;P$3)-$F3107)))</f>
        <v/>
      </c>
      <c r="Q3107" s="54">
        <f>IF(OR($B3107="",Q$3&lt;$D3107+Настройки!$B$7),0,MAX(0,$E3107-MAX(0,SUMIFS(Тех_Движение!$G$2:$G$5111,Тех_Движение!$D$2:$D$5111,$C3107,Тех_Движение!$B$2:$B$5111,"&lt;="&amp;Q$3)-$F3107)))</f>
        <v/>
      </c>
      <c r="R3107" s="54">
        <f>IF($B3107="","",SUM($K3107:$Q3107))</f>
        <v/>
      </c>
      <c r="S3107" s="56">
        <f>IF($B3107="","",VLOOKUP($C3107,Настройки!$A$11:$L$17,9,FALSE))</f>
        <v/>
      </c>
      <c r="T3107" s="56">
        <f>IF($B3107="","",$R3107*$S3107)</f>
        <v/>
      </c>
    </row>
    <row r="3108">
      <c r="A3108" s="20">
        <f>Тех_Движение!$A$3105</f>
        <v/>
      </c>
      <c r="B3108" s="20">
        <f>IF(Тех_Движение!$F$3105&gt;0,Тех_Движение!$I$3105,"")</f>
        <v/>
      </c>
      <c r="C3108" s="20">
        <f>IF($B3108="","",Тех_Движение!$D$3105)</f>
        <v/>
      </c>
      <c r="D3108" s="42">
        <f>IF($B3108="","",Тех_Движение!$B$3105)</f>
        <v/>
      </c>
      <c r="E3108" s="54">
        <f>IF($B3108="","",Тех_Движение!$F$3105)</f>
        <v/>
      </c>
      <c r="F3108" s="54">
        <f>IF($B3108="","",SUMIFS($E$5:$E3107,$C$5:$C3107,$C3108))</f>
        <v/>
      </c>
      <c r="G3108" s="54">
        <f>IF($B3108="","",MAX(0,$E3108-MAX(0,SUMIFS(Тех_Движение!$G$2:$G$5111,Тех_Движение!$D$2:$D$5111,$C3108,Тех_Движение!$B$2:$B$5111,"&lt;="&amp;Настройки!$B$5-1)-$F3108)))</f>
        <v/>
      </c>
      <c r="H3108" s="54">
        <f>IF($B3108="","",IF(AND($D3108&gt;=Настройки!$B$5,$D3108&lt;=Настройки!$B$6),$E3108,0))</f>
        <v/>
      </c>
      <c r="I3108" s="54">
        <f>IF($B3108="","",$G3108+$H3108-$J3108)</f>
        <v/>
      </c>
      <c r="J3108" s="54">
        <f>IF($B3108="","",MAX(0,$E3108-MAX(0,SUMIFS(Тех_Движение!$G$2:$G$5111,Тех_Движение!$D$2:$D$5111,$C3108,Тех_Движение!$B$2:$B$5111,"&lt;="&amp;Настройки!$B$6)-$F3108)))</f>
        <v/>
      </c>
      <c r="K3108" s="54">
        <f>IF(OR($B3108="",K$3&lt;$D3108+Настройки!$B$7),0,MAX(0,$E3108-MAX(0,SUMIFS(Тех_Движение!$G$2:$G$5111,Тех_Движение!$D$2:$D$5111,$C3108,Тех_Движение!$B$2:$B$5111,"&lt;="&amp;K$3)-$F3108)))</f>
        <v/>
      </c>
      <c r="L3108" s="54">
        <f>IF(OR($B3108="",L$3&lt;$D3108+Настройки!$B$7),0,MAX(0,$E3108-MAX(0,SUMIFS(Тех_Движение!$G$2:$G$5111,Тех_Движение!$D$2:$D$5111,$C3108,Тех_Движение!$B$2:$B$5111,"&lt;="&amp;L$3)-$F3108)))</f>
        <v/>
      </c>
      <c r="M3108" s="54">
        <f>IF(OR($B3108="",M$3&lt;$D3108+Настройки!$B$7),0,MAX(0,$E3108-MAX(0,SUMIFS(Тех_Движение!$G$2:$G$5111,Тех_Движение!$D$2:$D$5111,$C3108,Тех_Движение!$B$2:$B$5111,"&lt;="&amp;M$3)-$F3108)))</f>
        <v/>
      </c>
      <c r="N3108" s="54">
        <f>IF(OR($B3108="",N$3&lt;$D3108+Настройки!$B$7),0,MAX(0,$E3108-MAX(0,SUMIFS(Тех_Движение!$G$2:$G$5111,Тех_Движение!$D$2:$D$5111,$C3108,Тех_Движение!$B$2:$B$5111,"&lt;="&amp;N$3)-$F3108)))</f>
        <v/>
      </c>
      <c r="O3108" s="54">
        <f>IF(OR($B3108="",O$3&lt;$D3108+Настройки!$B$7),0,MAX(0,$E3108-MAX(0,SUMIFS(Тех_Движение!$G$2:$G$5111,Тех_Движение!$D$2:$D$5111,$C3108,Тех_Движение!$B$2:$B$5111,"&lt;="&amp;O$3)-$F3108)))</f>
        <v/>
      </c>
      <c r="P3108" s="54">
        <f>IF(OR($B3108="",P$3&lt;$D3108+Настройки!$B$7),0,MAX(0,$E3108-MAX(0,SUMIFS(Тех_Движение!$G$2:$G$5111,Тех_Движение!$D$2:$D$5111,$C3108,Тех_Движение!$B$2:$B$5111,"&lt;="&amp;P$3)-$F3108)))</f>
        <v/>
      </c>
      <c r="Q3108" s="54">
        <f>IF(OR($B3108="",Q$3&lt;$D3108+Настройки!$B$7),0,MAX(0,$E3108-MAX(0,SUMIFS(Тех_Движение!$G$2:$G$5111,Тех_Движение!$D$2:$D$5111,$C3108,Тех_Движение!$B$2:$B$5111,"&lt;="&amp;Q$3)-$F3108)))</f>
        <v/>
      </c>
      <c r="R3108" s="54">
        <f>IF($B3108="","",SUM($K3108:$Q3108))</f>
        <v/>
      </c>
      <c r="S3108" s="56">
        <f>IF($B3108="","",VLOOKUP($C3108,Настройки!$A$11:$L$17,9,FALSE))</f>
        <v/>
      </c>
      <c r="T3108" s="56">
        <f>IF($B3108="","",$R3108*$S3108)</f>
        <v/>
      </c>
    </row>
    <row r="3109">
      <c r="A3109" s="20">
        <f>Тех_Движение!$A$3106</f>
        <v/>
      </c>
      <c r="B3109" s="20">
        <f>IF(Тех_Движение!$F$3106&gt;0,Тех_Движение!$I$3106,"")</f>
        <v/>
      </c>
      <c r="C3109" s="20">
        <f>IF($B3109="","",Тех_Движение!$D$3106)</f>
        <v/>
      </c>
      <c r="D3109" s="42">
        <f>IF($B3109="","",Тех_Движение!$B$3106)</f>
        <v/>
      </c>
      <c r="E3109" s="54">
        <f>IF($B3109="","",Тех_Движение!$F$3106)</f>
        <v/>
      </c>
      <c r="F3109" s="54">
        <f>IF($B3109="","",SUMIFS($E$5:$E3108,$C$5:$C3108,$C3109))</f>
        <v/>
      </c>
      <c r="G3109" s="54">
        <f>IF($B3109="","",MAX(0,$E3109-MAX(0,SUMIFS(Тех_Движение!$G$2:$G$5111,Тех_Движение!$D$2:$D$5111,$C3109,Тех_Движение!$B$2:$B$5111,"&lt;="&amp;Настройки!$B$5-1)-$F3109)))</f>
        <v/>
      </c>
      <c r="H3109" s="54">
        <f>IF($B3109="","",IF(AND($D3109&gt;=Настройки!$B$5,$D3109&lt;=Настройки!$B$6),$E3109,0))</f>
        <v/>
      </c>
      <c r="I3109" s="54">
        <f>IF($B3109="","",$G3109+$H3109-$J3109)</f>
        <v/>
      </c>
      <c r="J3109" s="54">
        <f>IF($B3109="","",MAX(0,$E3109-MAX(0,SUMIFS(Тех_Движение!$G$2:$G$5111,Тех_Движение!$D$2:$D$5111,$C3109,Тех_Движение!$B$2:$B$5111,"&lt;="&amp;Настройки!$B$6)-$F3109)))</f>
        <v/>
      </c>
      <c r="K3109" s="54">
        <f>IF(OR($B3109="",K$3&lt;$D3109+Настройки!$B$7),0,MAX(0,$E3109-MAX(0,SUMIFS(Тех_Движение!$G$2:$G$5111,Тех_Движение!$D$2:$D$5111,$C3109,Тех_Движение!$B$2:$B$5111,"&lt;="&amp;K$3)-$F3109)))</f>
        <v/>
      </c>
      <c r="L3109" s="54">
        <f>IF(OR($B3109="",L$3&lt;$D3109+Настройки!$B$7),0,MAX(0,$E3109-MAX(0,SUMIFS(Тех_Движение!$G$2:$G$5111,Тех_Движение!$D$2:$D$5111,$C3109,Тех_Движение!$B$2:$B$5111,"&lt;="&amp;L$3)-$F3109)))</f>
        <v/>
      </c>
      <c r="M3109" s="54">
        <f>IF(OR($B3109="",M$3&lt;$D3109+Настройки!$B$7),0,MAX(0,$E3109-MAX(0,SUMIFS(Тех_Движение!$G$2:$G$5111,Тех_Движение!$D$2:$D$5111,$C3109,Тех_Движение!$B$2:$B$5111,"&lt;="&amp;M$3)-$F3109)))</f>
        <v/>
      </c>
      <c r="N3109" s="54">
        <f>IF(OR($B3109="",N$3&lt;$D3109+Настройки!$B$7),0,MAX(0,$E3109-MAX(0,SUMIFS(Тех_Движение!$G$2:$G$5111,Тех_Движение!$D$2:$D$5111,$C3109,Тех_Движение!$B$2:$B$5111,"&lt;="&amp;N$3)-$F3109)))</f>
        <v/>
      </c>
      <c r="O3109" s="54">
        <f>IF(OR($B3109="",O$3&lt;$D3109+Настройки!$B$7),0,MAX(0,$E3109-MAX(0,SUMIFS(Тех_Движение!$G$2:$G$5111,Тех_Движение!$D$2:$D$5111,$C3109,Тех_Движение!$B$2:$B$5111,"&lt;="&amp;O$3)-$F3109)))</f>
        <v/>
      </c>
      <c r="P3109" s="54">
        <f>IF(OR($B3109="",P$3&lt;$D3109+Настройки!$B$7),0,MAX(0,$E3109-MAX(0,SUMIFS(Тех_Движение!$G$2:$G$5111,Тех_Движение!$D$2:$D$5111,$C3109,Тех_Движение!$B$2:$B$5111,"&lt;="&amp;P$3)-$F3109)))</f>
        <v/>
      </c>
      <c r="Q3109" s="54">
        <f>IF(OR($B3109="",Q$3&lt;$D3109+Настройки!$B$7),0,MAX(0,$E3109-MAX(0,SUMIFS(Тех_Движение!$G$2:$G$5111,Тех_Движение!$D$2:$D$5111,$C3109,Тех_Движение!$B$2:$B$5111,"&lt;="&amp;Q$3)-$F3109)))</f>
        <v/>
      </c>
      <c r="R3109" s="54">
        <f>IF($B3109="","",SUM($K3109:$Q3109))</f>
        <v/>
      </c>
      <c r="S3109" s="56">
        <f>IF($B3109="","",VLOOKUP($C3109,Настройки!$A$11:$L$17,9,FALSE))</f>
        <v/>
      </c>
      <c r="T3109" s="56">
        <f>IF($B3109="","",$R3109*$S3109)</f>
        <v/>
      </c>
    </row>
    <row r="3110">
      <c r="A3110" s="20">
        <f>Тех_Движение!$A$3107</f>
        <v/>
      </c>
      <c r="B3110" s="20">
        <f>IF(Тех_Движение!$F$3107&gt;0,Тех_Движение!$I$3107,"")</f>
        <v/>
      </c>
      <c r="C3110" s="20">
        <f>IF($B3110="","",Тех_Движение!$D$3107)</f>
        <v/>
      </c>
      <c r="D3110" s="42">
        <f>IF($B3110="","",Тех_Движение!$B$3107)</f>
        <v/>
      </c>
      <c r="E3110" s="54">
        <f>IF($B3110="","",Тех_Движение!$F$3107)</f>
        <v/>
      </c>
      <c r="F3110" s="54">
        <f>IF($B3110="","",SUMIFS($E$5:$E3109,$C$5:$C3109,$C3110))</f>
        <v/>
      </c>
      <c r="G3110" s="54">
        <f>IF($B3110="","",MAX(0,$E3110-MAX(0,SUMIFS(Тех_Движение!$G$2:$G$5111,Тех_Движение!$D$2:$D$5111,$C3110,Тех_Движение!$B$2:$B$5111,"&lt;="&amp;Настройки!$B$5-1)-$F3110)))</f>
        <v/>
      </c>
      <c r="H3110" s="54">
        <f>IF($B3110="","",IF(AND($D3110&gt;=Настройки!$B$5,$D3110&lt;=Настройки!$B$6),$E3110,0))</f>
        <v/>
      </c>
      <c r="I3110" s="54">
        <f>IF($B3110="","",$G3110+$H3110-$J3110)</f>
        <v/>
      </c>
      <c r="J3110" s="54">
        <f>IF($B3110="","",MAX(0,$E3110-MAX(0,SUMIFS(Тех_Движение!$G$2:$G$5111,Тех_Движение!$D$2:$D$5111,$C3110,Тех_Движение!$B$2:$B$5111,"&lt;="&amp;Настройки!$B$6)-$F3110)))</f>
        <v/>
      </c>
      <c r="K3110" s="54">
        <f>IF(OR($B3110="",K$3&lt;$D3110+Настройки!$B$7),0,MAX(0,$E3110-MAX(0,SUMIFS(Тех_Движение!$G$2:$G$5111,Тех_Движение!$D$2:$D$5111,$C3110,Тех_Движение!$B$2:$B$5111,"&lt;="&amp;K$3)-$F3110)))</f>
        <v/>
      </c>
      <c r="L3110" s="54">
        <f>IF(OR($B3110="",L$3&lt;$D3110+Настройки!$B$7),0,MAX(0,$E3110-MAX(0,SUMIFS(Тех_Движение!$G$2:$G$5111,Тех_Движение!$D$2:$D$5111,$C3110,Тех_Движение!$B$2:$B$5111,"&lt;="&amp;L$3)-$F3110)))</f>
        <v/>
      </c>
      <c r="M3110" s="54">
        <f>IF(OR($B3110="",M$3&lt;$D3110+Настройки!$B$7),0,MAX(0,$E3110-MAX(0,SUMIFS(Тех_Движение!$G$2:$G$5111,Тех_Движение!$D$2:$D$5111,$C3110,Тех_Движение!$B$2:$B$5111,"&lt;="&amp;M$3)-$F3110)))</f>
        <v/>
      </c>
      <c r="N3110" s="54">
        <f>IF(OR($B3110="",N$3&lt;$D3110+Настройки!$B$7),0,MAX(0,$E3110-MAX(0,SUMIFS(Тех_Движение!$G$2:$G$5111,Тех_Движение!$D$2:$D$5111,$C3110,Тех_Движение!$B$2:$B$5111,"&lt;="&amp;N$3)-$F3110)))</f>
        <v/>
      </c>
      <c r="O3110" s="54">
        <f>IF(OR($B3110="",O$3&lt;$D3110+Настройки!$B$7),0,MAX(0,$E3110-MAX(0,SUMIFS(Тех_Движение!$G$2:$G$5111,Тех_Движение!$D$2:$D$5111,$C3110,Тех_Движение!$B$2:$B$5111,"&lt;="&amp;O$3)-$F3110)))</f>
        <v/>
      </c>
      <c r="P3110" s="54">
        <f>IF(OR($B3110="",P$3&lt;$D3110+Настройки!$B$7),0,MAX(0,$E3110-MAX(0,SUMIFS(Тех_Движение!$G$2:$G$5111,Тех_Движение!$D$2:$D$5111,$C3110,Тех_Движение!$B$2:$B$5111,"&lt;="&amp;P$3)-$F3110)))</f>
        <v/>
      </c>
      <c r="Q3110" s="54">
        <f>IF(OR($B3110="",Q$3&lt;$D3110+Настройки!$B$7),0,MAX(0,$E3110-MAX(0,SUMIFS(Тех_Движение!$G$2:$G$5111,Тех_Движение!$D$2:$D$5111,$C3110,Тех_Движение!$B$2:$B$5111,"&lt;="&amp;Q$3)-$F3110)))</f>
        <v/>
      </c>
      <c r="R3110" s="54">
        <f>IF($B3110="","",SUM($K3110:$Q3110))</f>
        <v/>
      </c>
      <c r="S3110" s="56">
        <f>IF($B3110="","",VLOOKUP($C3110,Настройки!$A$11:$L$17,9,FALSE))</f>
        <v/>
      </c>
      <c r="T3110" s="56">
        <f>IF($B3110="","",$R3110*$S3110)</f>
        <v/>
      </c>
    </row>
    <row r="3111">
      <c r="A3111" s="20">
        <f>Тех_Движение!$A$3108</f>
        <v/>
      </c>
      <c r="B3111" s="20">
        <f>IF(Тех_Движение!$F$3108&gt;0,Тех_Движение!$I$3108,"")</f>
        <v/>
      </c>
      <c r="C3111" s="20">
        <f>IF($B3111="","",Тех_Движение!$D$3108)</f>
        <v/>
      </c>
      <c r="D3111" s="42">
        <f>IF($B3111="","",Тех_Движение!$B$3108)</f>
        <v/>
      </c>
      <c r="E3111" s="54">
        <f>IF($B3111="","",Тех_Движение!$F$3108)</f>
        <v/>
      </c>
      <c r="F3111" s="54">
        <f>IF($B3111="","",SUMIFS($E$5:$E3110,$C$5:$C3110,$C3111))</f>
        <v/>
      </c>
      <c r="G3111" s="54">
        <f>IF($B3111="","",MAX(0,$E3111-MAX(0,SUMIFS(Тех_Движение!$G$2:$G$5111,Тех_Движение!$D$2:$D$5111,$C3111,Тех_Движение!$B$2:$B$5111,"&lt;="&amp;Настройки!$B$5-1)-$F3111)))</f>
        <v/>
      </c>
      <c r="H3111" s="54">
        <f>IF($B3111="","",IF(AND($D3111&gt;=Настройки!$B$5,$D3111&lt;=Настройки!$B$6),$E3111,0))</f>
        <v/>
      </c>
      <c r="I3111" s="54">
        <f>IF($B3111="","",$G3111+$H3111-$J3111)</f>
        <v/>
      </c>
      <c r="J3111" s="54">
        <f>IF($B3111="","",MAX(0,$E3111-MAX(0,SUMIFS(Тех_Движение!$G$2:$G$5111,Тех_Движение!$D$2:$D$5111,$C3111,Тех_Движение!$B$2:$B$5111,"&lt;="&amp;Настройки!$B$6)-$F3111)))</f>
        <v/>
      </c>
      <c r="K3111" s="54">
        <f>IF(OR($B3111="",K$3&lt;$D3111+Настройки!$B$7),0,MAX(0,$E3111-MAX(0,SUMIFS(Тех_Движение!$G$2:$G$5111,Тех_Движение!$D$2:$D$5111,$C3111,Тех_Движение!$B$2:$B$5111,"&lt;="&amp;K$3)-$F3111)))</f>
        <v/>
      </c>
      <c r="L3111" s="54">
        <f>IF(OR($B3111="",L$3&lt;$D3111+Настройки!$B$7),0,MAX(0,$E3111-MAX(0,SUMIFS(Тех_Движение!$G$2:$G$5111,Тех_Движение!$D$2:$D$5111,$C3111,Тех_Движение!$B$2:$B$5111,"&lt;="&amp;L$3)-$F3111)))</f>
        <v/>
      </c>
      <c r="M3111" s="54">
        <f>IF(OR($B3111="",M$3&lt;$D3111+Настройки!$B$7),0,MAX(0,$E3111-MAX(0,SUMIFS(Тех_Движение!$G$2:$G$5111,Тех_Движение!$D$2:$D$5111,$C3111,Тех_Движение!$B$2:$B$5111,"&lt;="&amp;M$3)-$F3111)))</f>
        <v/>
      </c>
      <c r="N3111" s="54">
        <f>IF(OR($B3111="",N$3&lt;$D3111+Настройки!$B$7),0,MAX(0,$E3111-MAX(0,SUMIFS(Тех_Движение!$G$2:$G$5111,Тех_Движение!$D$2:$D$5111,$C3111,Тех_Движение!$B$2:$B$5111,"&lt;="&amp;N$3)-$F3111)))</f>
        <v/>
      </c>
      <c r="O3111" s="54">
        <f>IF(OR($B3111="",O$3&lt;$D3111+Настройки!$B$7),0,MAX(0,$E3111-MAX(0,SUMIFS(Тех_Движение!$G$2:$G$5111,Тех_Движение!$D$2:$D$5111,$C3111,Тех_Движение!$B$2:$B$5111,"&lt;="&amp;O$3)-$F3111)))</f>
        <v/>
      </c>
      <c r="P3111" s="54">
        <f>IF(OR($B3111="",P$3&lt;$D3111+Настройки!$B$7),0,MAX(0,$E3111-MAX(0,SUMIFS(Тех_Движение!$G$2:$G$5111,Тех_Движение!$D$2:$D$5111,$C3111,Тех_Движение!$B$2:$B$5111,"&lt;="&amp;P$3)-$F3111)))</f>
        <v/>
      </c>
      <c r="Q3111" s="54">
        <f>IF(OR($B3111="",Q$3&lt;$D3111+Настройки!$B$7),0,MAX(0,$E3111-MAX(0,SUMIFS(Тех_Движение!$G$2:$G$5111,Тех_Движение!$D$2:$D$5111,$C3111,Тех_Движение!$B$2:$B$5111,"&lt;="&amp;Q$3)-$F3111)))</f>
        <v/>
      </c>
      <c r="R3111" s="54">
        <f>IF($B3111="","",SUM($K3111:$Q3111))</f>
        <v/>
      </c>
      <c r="S3111" s="56">
        <f>IF($B3111="","",VLOOKUP($C3111,Настройки!$A$11:$L$17,9,FALSE))</f>
        <v/>
      </c>
      <c r="T3111" s="56">
        <f>IF($B3111="","",$R3111*$S3111)</f>
        <v/>
      </c>
    </row>
    <row r="3112">
      <c r="A3112" s="20">
        <f>Тех_Движение!$A$3109</f>
        <v/>
      </c>
      <c r="B3112" s="20">
        <f>IF(Тех_Движение!$F$3109&gt;0,Тех_Движение!$I$3109,"")</f>
        <v/>
      </c>
      <c r="C3112" s="20">
        <f>IF($B3112="","",Тех_Движение!$D$3109)</f>
        <v/>
      </c>
      <c r="D3112" s="42">
        <f>IF($B3112="","",Тех_Движение!$B$3109)</f>
        <v/>
      </c>
      <c r="E3112" s="54">
        <f>IF($B3112="","",Тех_Движение!$F$3109)</f>
        <v/>
      </c>
      <c r="F3112" s="54">
        <f>IF($B3112="","",SUMIFS($E$5:$E3111,$C$5:$C3111,$C3112))</f>
        <v/>
      </c>
      <c r="G3112" s="54">
        <f>IF($B3112="","",MAX(0,$E3112-MAX(0,SUMIFS(Тех_Движение!$G$2:$G$5111,Тех_Движение!$D$2:$D$5111,$C3112,Тех_Движение!$B$2:$B$5111,"&lt;="&amp;Настройки!$B$5-1)-$F3112)))</f>
        <v/>
      </c>
      <c r="H3112" s="54">
        <f>IF($B3112="","",IF(AND($D3112&gt;=Настройки!$B$5,$D3112&lt;=Настройки!$B$6),$E3112,0))</f>
        <v/>
      </c>
      <c r="I3112" s="54">
        <f>IF($B3112="","",$G3112+$H3112-$J3112)</f>
        <v/>
      </c>
      <c r="J3112" s="54">
        <f>IF($B3112="","",MAX(0,$E3112-MAX(0,SUMIFS(Тех_Движение!$G$2:$G$5111,Тех_Движение!$D$2:$D$5111,$C3112,Тех_Движение!$B$2:$B$5111,"&lt;="&amp;Настройки!$B$6)-$F3112)))</f>
        <v/>
      </c>
      <c r="K3112" s="54">
        <f>IF(OR($B3112="",K$3&lt;$D3112+Настройки!$B$7),0,MAX(0,$E3112-MAX(0,SUMIFS(Тех_Движение!$G$2:$G$5111,Тех_Движение!$D$2:$D$5111,$C3112,Тех_Движение!$B$2:$B$5111,"&lt;="&amp;K$3)-$F3112)))</f>
        <v/>
      </c>
      <c r="L3112" s="54">
        <f>IF(OR($B3112="",L$3&lt;$D3112+Настройки!$B$7),0,MAX(0,$E3112-MAX(0,SUMIFS(Тех_Движение!$G$2:$G$5111,Тех_Движение!$D$2:$D$5111,$C3112,Тех_Движение!$B$2:$B$5111,"&lt;="&amp;L$3)-$F3112)))</f>
        <v/>
      </c>
      <c r="M3112" s="54">
        <f>IF(OR($B3112="",M$3&lt;$D3112+Настройки!$B$7),0,MAX(0,$E3112-MAX(0,SUMIFS(Тех_Движение!$G$2:$G$5111,Тех_Движение!$D$2:$D$5111,$C3112,Тех_Движение!$B$2:$B$5111,"&lt;="&amp;M$3)-$F3112)))</f>
        <v/>
      </c>
      <c r="N3112" s="54">
        <f>IF(OR($B3112="",N$3&lt;$D3112+Настройки!$B$7),0,MAX(0,$E3112-MAX(0,SUMIFS(Тех_Движение!$G$2:$G$5111,Тех_Движение!$D$2:$D$5111,$C3112,Тех_Движение!$B$2:$B$5111,"&lt;="&amp;N$3)-$F3112)))</f>
        <v/>
      </c>
      <c r="O3112" s="54">
        <f>IF(OR($B3112="",O$3&lt;$D3112+Настройки!$B$7),0,MAX(0,$E3112-MAX(0,SUMIFS(Тех_Движение!$G$2:$G$5111,Тех_Движение!$D$2:$D$5111,$C3112,Тех_Движение!$B$2:$B$5111,"&lt;="&amp;O$3)-$F3112)))</f>
        <v/>
      </c>
      <c r="P3112" s="54">
        <f>IF(OR($B3112="",P$3&lt;$D3112+Настройки!$B$7),0,MAX(0,$E3112-MAX(0,SUMIFS(Тех_Движение!$G$2:$G$5111,Тех_Движение!$D$2:$D$5111,$C3112,Тех_Движение!$B$2:$B$5111,"&lt;="&amp;P$3)-$F3112)))</f>
        <v/>
      </c>
      <c r="Q3112" s="54">
        <f>IF(OR($B3112="",Q$3&lt;$D3112+Настройки!$B$7),0,MAX(0,$E3112-MAX(0,SUMIFS(Тех_Движение!$G$2:$G$5111,Тех_Движение!$D$2:$D$5111,$C3112,Тех_Движение!$B$2:$B$5111,"&lt;="&amp;Q$3)-$F3112)))</f>
        <v/>
      </c>
      <c r="R3112" s="54">
        <f>IF($B3112="","",SUM($K3112:$Q3112))</f>
        <v/>
      </c>
      <c r="S3112" s="56">
        <f>IF($B3112="","",VLOOKUP($C3112,Настройки!$A$11:$L$17,9,FALSE))</f>
        <v/>
      </c>
      <c r="T3112" s="56">
        <f>IF($B3112="","",$R3112*$S3112)</f>
        <v/>
      </c>
    </row>
    <row r="3113">
      <c r="A3113" s="20">
        <f>Тех_Движение!$A$3110</f>
        <v/>
      </c>
      <c r="B3113" s="20">
        <f>IF(Тех_Движение!$F$3110&gt;0,Тех_Движение!$I$3110,"")</f>
        <v/>
      </c>
      <c r="C3113" s="20">
        <f>IF($B3113="","",Тех_Движение!$D$3110)</f>
        <v/>
      </c>
      <c r="D3113" s="42">
        <f>IF($B3113="","",Тех_Движение!$B$3110)</f>
        <v/>
      </c>
      <c r="E3113" s="54">
        <f>IF($B3113="","",Тех_Движение!$F$3110)</f>
        <v/>
      </c>
      <c r="F3113" s="54">
        <f>IF($B3113="","",SUMIFS($E$5:$E3112,$C$5:$C3112,$C3113))</f>
        <v/>
      </c>
      <c r="G3113" s="54">
        <f>IF($B3113="","",MAX(0,$E3113-MAX(0,SUMIFS(Тех_Движение!$G$2:$G$5111,Тех_Движение!$D$2:$D$5111,$C3113,Тех_Движение!$B$2:$B$5111,"&lt;="&amp;Настройки!$B$5-1)-$F3113)))</f>
        <v/>
      </c>
      <c r="H3113" s="54">
        <f>IF($B3113="","",IF(AND($D3113&gt;=Настройки!$B$5,$D3113&lt;=Настройки!$B$6),$E3113,0))</f>
        <v/>
      </c>
      <c r="I3113" s="54">
        <f>IF($B3113="","",$G3113+$H3113-$J3113)</f>
        <v/>
      </c>
      <c r="J3113" s="54">
        <f>IF($B3113="","",MAX(0,$E3113-MAX(0,SUMIFS(Тех_Движение!$G$2:$G$5111,Тех_Движение!$D$2:$D$5111,$C3113,Тех_Движение!$B$2:$B$5111,"&lt;="&amp;Настройки!$B$6)-$F3113)))</f>
        <v/>
      </c>
      <c r="K3113" s="54">
        <f>IF(OR($B3113="",K$3&lt;$D3113+Настройки!$B$7),0,MAX(0,$E3113-MAX(0,SUMIFS(Тех_Движение!$G$2:$G$5111,Тех_Движение!$D$2:$D$5111,$C3113,Тех_Движение!$B$2:$B$5111,"&lt;="&amp;K$3)-$F3113)))</f>
        <v/>
      </c>
      <c r="L3113" s="54">
        <f>IF(OR($B3113="",L$3&lt;$D3113+Настройки!$B$7),0,MAX(0,$E3113-MAX(0,SUMIFS(Тех_Движение!$G$2:$G$5111,Тех_Движение!$D$2:$D$5111,$C3113,Тех_Движение!$B$2:$B$5111,"&lt;="&amp;L$3)-$F3113)))</f>
        <v/>
      </c>
      <c r="M3113" s="54">
        <f>IF(OR($B3113="",M$3&lt;$D3113+Настройки!$B$7),0,MAX(0,$E3113-MAX(0,SUMIFS(Тех_Движение!$G$2:$G$5111,Тех_Движение!$D$2:$D$5111,$C3113,Тех_Движение!$B$2:$B$5111,"&lt;="&amp;M$3)-$F3113)))</f>
        <v/>
      </c>
      <c r="N3113" s="54">
        <f>IF(OR($B3113="",N$3&lt;$D3113+Настройки!$B$7),0,MAX(0,$E3113-MAX(0,SUMIFS(Тех_Движение!$G$2:$G$5111,Тех_Движение!$D$2:$D$5111,$C3113,Тех_Движение!$B$2:$B$5111,"&lt;="&amp;N$3)-$F3113)))</f>
        <v/>
      </c>
      <c r="O3113" s="54">
        <f>IF(OR($B3113="",O$3&lt;$D3113+Настройки!$B$7),0,MAX(0,$E3113-MAX(0,SUMIFS(Тех_Движение!$G$2:$G$5111,Тех_Движение!$D$2:$D$5111,$C3113,Тех_Движение!$B$2:$B$5111,"&lt;="&amp;O$3)-$F3113)))</f>
        <v/>
      </c>
      <c r="P3113" s="54">
        <f>IF(OR($B3113="",P$3&lt;$D3113+Настройки!$B$7),0,MAX(0,$E3113-MAX(0,SUMIFS(Тех_Движение!$G$2:$G$5111,Тех_Движение!$D$2:$D$5111,$C3113,Тех_Движение!$B$2:$B$5111,"&lt;="&amp;P$3)-$F3113)))</f>
        <v/>
      </c>
      <c r="Q3113" s="54">
        <f>IF(OR($B3113="",Q$3&lt;$D3113+Настройки!$B$7),0,MAX(0,$E3113-MAX(0,SUMIFS(Тех_Движение!$G$2:$G$5111,Тех_Движение!$D$2:$D$5111,$C3113,Тех_Движение!$B$2:$B$5111,"&lt;="&amp;Q$3)-$F3113)))</f>
        <v/>
      </c>
      <c r="R3113" s="54">
        <f>IF($B3113="","",SUM($K3113:$Q3113))</f>
        <v/>
      </c>
      <c r="S3113" s="56">
        <f>IF($B3113="","",VLOOKUP($C3113,Настройки!$A$11:$L$17,9,FALSE))</f>
        <v/>
      </c>
      <c r="T3113" s="56">
        <f>IF($B3113="","",$R3113*$S3113)</f>
        <v/>
      </c>
    </row>
    <row r="3114">
      <c r="A3114" s="20">
        <f>Тех_Движение!$A$3111</f>
        <v/>
      </c>
      <c r="B3114" s="20">
        <f>IF(Тех_Движение!$F$3111&gt;0,Тех_Движение!$I$3111,"")</f>
        <v/>
      </c>
      <c r="C3114" s="20">
        <f>IF($B3114="","",Тех_Движение!$D$3111)</f>
        <v/>
      </c>
      <c r="D3114" s="42">
        <f>IF($B3114="","",Тех_Движение!$B$3111)</f>
        <v/>
      </c>
      <c r="E3114" s="54">
        <f>IF($B3114="","",Тех_Движение!$F$3111)</f>
        <v/>
      </c>
      <c r="F3114" s="54">
        <f>IF($B3114="","",SUMIFS($E$5:$E3113,$C$5:$C3113,$C3114))</f>
        <v/>
      </c>
      <c r="G3114" s="54">
        <f>IF($B3114="","",MAX(0,$E3114-MAX(0,SUMIFS(Тех_Движение!$G$2:$G$5111,Тех_Движение!$D$2:$D$5111,$C3114,Тех_Движение!$B$2:$B$5111,"&lt;="&amp;Настройки!$B$5-1)-$F3114)))</f>
        <v/>
      </c>
      <c r="H3114" s="54">
        <f>IF($B3114="","",IF(AND($D3114&gt;=Настройки!$B$5,$D3114&lt;=Настройки!$B$6),$E3114,0))</f>
        <v/>
      </c>
      <c r="I3114" s="54">
        <f>IF($B3114="","",$G3114+$H3114-$J3114)</f>
        <v/>
      </c>
      <c r="J3114" s="54">
        <f>IF($B3114="","",MAX(0,$E3114-MAX(0,SUMIFS(Тех_Движение!$G$2:$G$5111,Тех_Движение!$D$2:$D$5111,$C3114,Тех_Движение!$B$2:$B$5111,"&lt;="&amp;Настройки!$B$6)-$F3114)))</f>
        <v/>
      </c>
      <c r="K3114" s="54">
        <f>IF(OR($B3114="",K$3&lt;$D3114+Настройки!$B$7),0,MAX(0,$E3114-MAX(0,SUMIFS(Тех_Движение!$G$2:$G$5111,Тех_Движение!$D$2:$D$5111,$C3114,Тех_Движение!$B$2:$B$5111,"&lt;="&amp;K$3)-$F3114)))</f>
        <v/>
      </c>
      <c r="L3114" s="54">
        <f>IF(OR($B3114="",L$3&lt;$D3114+Настройки!$B$7),0,MAX(0,$E3114-MAX(0,SUMIFS(Тех_Движение!$G$2:$G$5111,Тех_Движение!$D$2:$D$5111,$C3114,Тех_Движение!$B$2:$B$5111,"&lt;="&amp;L$3)-$F3114)))</f>
        <v/>
      </c>
      <c r="M3114" s="54">
        <f>IF(OR($B3114="",M$3&lt;$D3114+Настройки!$B$7),0,MAX(0,$E3114-MAX(0,SUMIFS(Тех_Движение!$G$2:$G$5111,Тех_Движение!$D$2:$D$5111,$C3114,Тех_Движение!$B$2:$B$5111,"&lt;="&amp;M$3)-$F3114)))</f>
        <v/>
      </c>
      <c r="N3114" s="54">
        <f>IF(OR($B3114="",N$3&lt;$D3114+Настройки!$B$7),0,MAX(0,$E3114-MAX(0,SUMIFS(Тех_Движение!$G$2:$G$5111,Тех_Движение!$D$2:$D$5111,$C3114,Тех_Движение!$B$2:$B$5111,"&lt;="&amp;N$3)-$F3114)))</f>
        <v/>
      </c>
      <c r="O3114" s="54">
        <f>IF(OR($B3114="",O$3&lt;$D3114+Настройки!$B$7),0,MAX(0,$E3114-MAX(0,SUMIFS(Тех_Движение!$G$2:$G$5111,Тех_Движение!$D$2:$D$5111,$C3114,Тех_Движение!$B$2:$B$5111,"&lt;="&amp;O$3)-$F3114)))</f>
        <v/>
      </c>
      <c r="P3114" s="54">
        <f>IF(OR($B3114="",P$3&lt;$D3114+Настройки!$B$7),0,MAX(0,$E3114-MAX(0,SUMIFS(Тех_Движение!$G$2:$G$5111,Тех_Движение!$D$2:$D$5111,$C3114,Тех_Движение!$B$2:$B$5111,"&lt;="&amp;P$3)-$F3114)))</f>
        <v/>
      </c>
      <c r="Q3114" s="54">
        <f>IF(OR($B3114="",Q$3&lt;$D3114+Настройки!$B$7),0,MAX(0,$E3114-MAX(0,SUMIFS(Тех_Движение!$G$2:$G$5111,Тех_Движение!$D$2:$D$5111,$C3114,Тех_Движение!$B$2:$B$5111,"&lt;="&amp;Q$3)-$F3114)))</f>
        <v/>
      </c>
      <c r="R3114" s="54">
        <f>IF($B3114="","",SUM($K3114:$Q3114))</f>
        <v/>
      </c>
      <c r="S3114" s="56">
        <f>IF($B3114="","",VLOOKUP($C3114,Настройки!$A$11:$L$17,9,FALSE))</f>
        <v/>
      </c>
      <c r="T3114" s="56">
        <f>IF($B3114="","",$R3114*$S3114)</f>
        <v/>
      </c>
    </row>
    <row r="3115">
      <c r="A3115" s="20">
        <f>Тех_Движение!$A$3112</f>
        <v/>
      </c>
      <c r="B3115" s="20">
        <f>IF(Тех_Движение!$F$3112&gt;0,Тех_Движение!$I$3112,"")</f>
        <v/>
      </c>
      <c r="C3115" s="20">
        <f>IF($B3115="","",Тех_Движение!$D$3112)</f>
        <v/>
      </c>
      <c r="D3115" s="42">
        <f>IF($B3115="","",Тех_Движение!$B$3112)</f>
        <v/>
      </c>
      <c r="E3115" s="54">
        <f>IF($B3115="","",Тех_Движение!$F$3112)</f>
        <v/>
      </c>
      <c r="F3115" s="54">
        <f>IF($B3115="","",SUMIFS($E$5:$E3114,$C$5:$C3114,$C3115))</f>
        <v/>
      </c>
      <c r="G3115" s="54">
        <f>IF($B3115="","",MAX(0,$E3115-MAX(0,SUMIFS(Тех_Движение!$G$2:$G$5111,Тех_Движение!$D$2:$D$5111,$C3115,Тех_Движение!$B$2:$B$5111,"&lt;="&amp;Настройки!$B$5-1)-$F3115)))</f>
        <v/>
      </c>
      <c r="H3115" s="54">
        <f>IF($B3115="","",IF(AND($D3115&gt;=Настройки!$B$5,$D3115&lt;=Настройки!$B$6),$E3115,0))</f>
        <v/>
      </c>
      <c r="I3115" s="54">
        <f>IF($B3115="","",$G3115+$H3115-$J3115)</f>
        <v/>
      </c>
      <c r="J3115" s="54">
        <f>IF($B3115="","",MAX(0,$E3115-MAX(0,SUMIFS(Тех_Движение!$G$2:$G$5111,Тех_Движение!$D$2:$D$5111,$C3115,Тех_Движение!$B$2:$B$5111,"&lt;="&amp;Настройки!$B$6)-$F3115)))</f>
        <v/>
      </c>
      <c r="K3115" s="54">
        <f>IF(OR($B3115="",K$3&lt;$D3115+Настройки!$B$7),0,MAX(0,$E3115-MAX(0,SUMIFS(Тех_Движение!$G$2:$G$5111,Тех_Движение!$D$2:$D$5111,$C3115,Тех_Движение!$B$2:$B$5111,"&lt;="&amp;K$3)-$F3115)))</f>
        <v/>
      </c>
      <c r="L3115" s="54">
        <f>IF(OR($B3115="",L$3&lt;$D3115+Настройки!$B$7),0,MAX(0,$E3115-MAX(0,SUMIFS(Тех_Движение!$G$2:$G$5111,Тех_Движение!$D$2:$D$5111,$C3115,Тех_Движение!$B$2:$B$5111,"&lt;="&amp;L$3)-$F3115)))</f>
        <v/>
      </c>
      <c r="M3115" s="54">
        <f>IF(OR($B3115="",M$3&lt;$D3115+Настройки!$B$7),0,MAX(0,$E3115-MAX(0,SUMIFS(Тех_Движение!$G$2:$G$5111,Тех_Движение!$D$2:$D$5111,$C3115,Тех_Движение!$B$2:$B$5111,"&lt;="&amp;M$3)-$F3115)))</f>
        <v/>
      </c>
      <c r="N3115" s="54">
        <f>IF(OR($B3115="",N$3&lt;$D3115+Настройки!$B$7),0,MAX(0,$E3115-MAX(0,SUMIFS(Тех_Движение!$G$2:$G$5111,Тех_Движение!$D$2:$D$5111,$C3115,Тех_Движение!$B$2:$B$5111,"&lt;="&amp;N$3)-$F3115)))</f>
        <v/>
      </c>
      <c r="O3115" s="54">
        <f>IF(OR($B3115="",O$3&lt;$D3115+Настройки!$B$7),0,MAX(0,$E3115-MAX(0,SUMIFS(Тех_Движение!$G$2:$G$5111,Тех_Движение!$D$2:$D$5111,$C3115,Тех_Движение!$B$2:$B$5111,"&lt;="&amp;O$3)-$F3115)))</f>
        <v/>
      </c>
      <c r="P3115" s="54">
        <f>IF(OR($B3115="",P$3&lt;$D3115+Настройки!$B$7),0,MAX(0,$E3115-MAX(0,SUMIFS(Тех_Движение!$G$2:$G$5111,Тех_Движение!$D$2:$D$5111,$C3115,Тех_Движение!$B$2:$B$5111,"&lt;="&amp;P$3)-$F3115)))</f>
        <v/>
      </c>
      <c r="Q3115" s="54">
        <f>IF(OR($B3115="",Q$3&lt;$D3115+Настройки!$B$7),0,MAX(0,$E3115-MAX(0,SUMIFS(Тех_Движение!$G$2:$G$5111,Тех_Движение!$D$2:$D$5111,$C3115,Тех_Движение!$B$2:$B$5111,"&lt;="&amp;Q$3)-$F3115)))</f>
        <v/>
      </c>
      <c r="R3115" s="54">
        <f>IF($B3115="","",SUM($K3115:$Q3115))</f>
        <v/>
      </c>
      <c r="S3115" s="56">
        <f>IF($B3115="","",VLOOKUP($C3115,Настройки!$A$11:$L$17,9,FALSE))</f>
        <v/>
      </c>
      <c r="T3115" s="56">
        <f>IF($B3115="","",$R3115*$S3115)</f>
        <v/>
      </c>
    </row>
    <row r="3116">
      <c r="A3116" s="20">
        <f>Тех_Движение!$A$3113</f>
        <v/>
      </c>
      <c r="B3116" s="20">
        <f>IF(Тех_Движение!$F$3113&gt;0,Тех_Движение!$I$3113,"")</f>
        <v/>
      </c>
      <c r="C3116" s="20">
        <f>IF($B3116="","",Тех_Движение!$D$3113)</f>
        <v/>
      </c>
      <c r="D3116" s="42">
        <f>IF($B3116="","",Тех_Движение!$B$3113)</f>
        <v/>
      </c>
      <c r="E3116" s="54">
        <f>IF($B3116="","",Тех_Движение!$F$3113)</f>
        <v/>
      </c>
      <c r="F3116" s="54">
        <f>IF($B3116="","",SUMIFS($E$5:$E3115,$C$5:$C3115,$C3116))</f>
        <v/>
      </c>
      <c r="G3116" s="54">
        <f>IF($B3116="","",MAX(0,$E3116-MAX(0,SUMIFS(Тех_Движение!$G$2:$G$5111,Тех_Движение!$D$2:$D$5111,$C3116,Тех_Движение!$B$2:$B$5111,"&lt;="&amp;Настройки!$B$5-1)-$F3116)))</f>
        <v/>
      </c>
      <c r="H3116" s="54">
        <f>IF($B3116="","",IF(AND($D3116&gt;=Настройки!$B$5,$D3116&lt;=Настройки!$B$6),$E3116,0))</f>
        <v/>
      </c>
      <c r="I3116" s="54">
        <f>IF($B3116="","",$G3116+$H3116-$J3116)</f>
        <v/>
      </c>
      <c r="J3116" s="54">
        <f>IF($B3116="","",MAX(0,$E3116-MAX(0,SUMIFS(Тех_Движение!$G$2:$G$5111,Тех_Движение!$D$2:$D$5111,$C3116,Тех_Движение!$B$2:$B$5111,"&lt;="&amp;Настройки!$B$6)-$F3116)))</f>
        <v/>
      </c>
      <c r="K3116" s="54">
        <f>IF(OR($B3116="",K$3&lt;$D3116+Настройки!$B$7),0,MAX(0,$E3116-MAX(0,SUMIFS(Тех_Движение!$G$2:$G$5111,Тех_Движение!$D$2:$D$5111,$C3116,Тех_Движение!$B$2:$B$5111,"&lt;="&amp;K$3)-$F3116)))</f>
        <v/>
      </c>
      <c r="L3116" s="54">
        <f>IF(OR($B3116="",L$3&lt;$D3116+Настройки!$B$7),0,MAX(0,$E3116-MAX(0,SUMIFS(Тех_Движение!$G$2:$G$5111,Тех_Движение!$D$2:$D$5111,$C3116,Тех_Движение!$B$2:$B$5111,"&lt;="&amp;L$3)-$F3116)))</f>
        <v/>
      </c>
      <c r="M3116" s="54">
        <f>IF(OR($B3116="",M$3&lt;$D3116+Настройки!$B$7),0,MAX(0,$E3116-MAX(0,SUMIFS(Тех_Движение!$G$2:$G$5111,Тех_Движение!$D$2:$D$5111,$C3116,Тех_Движение!$B$2:$B$5111,"&lt;="&amp;M$3)-$F3116)))</f>
        <v/>
      </c>
      <c r="N3116" s="54">
        <f>IF(OR($B3116="",N$3&lt;$D3116+Настройки!$B$7),0,MAX(0,$E3116-MAX(0,SUMIFS(Тех_Движение!$G$2:$G$5111,Тех_Движение!$D$2:$D$5111,$C3116,Тех_Движение!$B$2:$B$5111,"&lt;="&amp;N$3)-$F3116)))</f>
        <v/>
      </c>
      <c r="O3116" s="54">
        <f>IF(OR($B3116="",O$3&lt;$D3116+Настройки!$B$7),0,MAX(0,$E3116-MAX(0,SUMIFS(Тех_Движение!$G$2:$G$5111,Тех_Движение!$D$2:$D$5111,$C3116,Тех_Движение!$B$2:$B$5111,"&lt;="&amp;O$3)-$F3116)))</f>
        <v/>
      </c>
      <c r="P3116" s="54">
        <f>IF(OR($B3116="",P$3&lt;$D3116+Настройки!$B$7),0,MAX(0,$E3116-MAX(0,SUMIFS(Тех_Движение!$G$2:$G$5111,Тех_Движение!$D$2:$D$5111,$C3116,Тех_Движение!$B$2:$B$5111,"&lt;="&amp;P$3)-$F3116)))</f>
        <v/>
      </c>
      <c r="Q3116" s="54">
        <f>IF(OR($B3116="",Q$3&lt;$D3116+Настройки!$B$7),0,MAX(0,$E3116-MAX(0,SUMIFS(Тех_Движение!$G$2:$G$5111,Тех_Движение!$D$2:$D$5111,$C3116,Тех_Движение!$B$2:$B$5111,"&lt;="&amp;Q$3)-$F3116)))</f>
        <v/>
      </c>
      <c r="R3116" s="54">
        <f>IF($B3116="","",SUM($K3116:$Q3116))</f>
        <v/>
      </c>
      <c r="S3116" s="56">
        <f>IF($B3116="","",VLOOKUP($C3116,Настройки!$A$11:$L$17,9,FALSE))</f>
        <v/>
      </c>
      <c r="T3116" s="56">
        <f>IF($B3116="","",$R3116*$S3116)</f>
        <v/>
      </c>
    </row>
    <row r="3117">
      <c r="A3117" s="20">
        <f>Тех_Движение!$A$3114</f>
        <v/>
      </c>
      <c r="B3117" s="20">
        <f>IF(Тех_Движение!$F$3114&gt;0,Тех_Движение!$I$3114,"")</f>
        <v/>
      </c>
      <c r="C3117" s="20">
        <f>IF($B3117="","",Тех_Движение!$D$3114)</f>
        <v/>
      </c>
      <c r="D3117" s="42">
        <f>IF($B3117="","",Тех_Движение!$B$3114)</f>
        <v/>
      </c>
      <c r="E3117" s="54">
        <f>IF($B3117="","",Тех_Движение!$F$3114)</f>
        <v/>
      </c>
      <c r="F3117" s="54">
        <f>IF($B3117="","",SUMIFS($E$5:$E3116,$C$5:$C3116,$C3117))</f>
        <v/>
      </c>
      <c r="G3117" s="54">
        <f>IF($B3117="","",MAX(0,$E3117-MAX(0,SUMIFS(Тех_Движение!$G$2:$G$5111,Тех_Движение!$D$2:$D$5111,$C3117,Тех_Движение!$B$2:$B$5111,"&lt;="&amp;Настройки!$B$5-1)-$F3117)))</f>
        <v/>
      </c>
      <c r="H3117" s="54">
        <f>IF($B3117="","",IF(AND($D3117&gt;=Настройки!$B$5,$D3117&lt;=Настройки!$B$6),$E3117,0))</f>
        <v/>
      </c>
      <c r="I3117" s="54">
        <f>IF($B3117="","",$G3117+$H3117-$J3117)</f>
        <v/>
      </c>
      <c r="J3117" s="54">
        <f>IF($B3117="","",MAX(0,$E3117-MAX(0,SUMIFS(Тех_Движение!$G$2:$G$5111,Тех_Движение!$D$2:$D$5111,$C3117,Тех_Движение!$B$2:$B$5111,"&lt;="&amp;Настройки!$B$6)-$F3117)))</f>
        <v/>
      </c>
      <c r="K3117" s="54">
        <f>IF(OR($B3117="",K$3&lt;$D3117+Настройки!$B$7),0,MAX(0,$E3117-MAX(0,SUMIFS(Тех_Движение!$G$2:$G$5111,Тех_Движение!$D$2:$D$5111,$C3117,Тех_Движение!$B$2:$B$5111,"&lt;="&amp;K$3)-$F3117)))</f>
        <v/>
      </c>
      <c r="L3117" s="54">
        <f>IF(OR($B3117="",L$3&lt;$D3117+Настройки!$B$7),0,MAX(0,$E3117-MAX(0,SUMIFS(Тех_Движение!$G$2:$G$5111,Тех_Движение!$D$2:$D$5111,$C3117,Тех_Движение!$B$2:$B$5111,"&lt;="&amp;L$3)-$F3117)))</f>
        <v/>
      </c>
      <c r="M3117" s="54">
        <f>IF(OR($B3117="",M$3&lt;$D3117+Настройки!$B$7),0,MAX(0,$E3117-MAX(0,SUMIFS(Тех_Движение!$G$2:$G$5111,Тех_Движение!$D$2:$D$5111,$C3117,Тех_Движение!$B$2:$B$5111,"&lt;="&amp;M$3)-$F3117)))</f>
        <v/>
      </c>
      <c r="N3117" s="54">
        <f>IF(OR($B3117="",N$3&lt;$D3117+Настройки!$B$7),0,MAX(0,$E3117-MAX(0,SUMIFS(Тех_Движение!$G$2:$G$5111,Тех_Движение!$D$2:$D$5111,$C3117,Тех_Движение!$B$2:$B$5111,"&lt;="&amp;N$3)-$F3117)))</f>
        <v/>
      </c>
      <c r="O3117" s="54">
        <f>IF(OR($B3117="",O$3&lt;$D3117+Настройки!$B$7),0,MAX(0,$E3117-MAX(0,SUMIFS(Тех_Движение!$G$2:$G$5111,Тех_Движение!$D$2:$D$5111,$C3117,Тех_Движение!$B$2:$B$5111,"&lt;="&amp;O$3)-$F3117)))</f>
        <v/>
      </c>
      <c r="P3117" s="54">
        <f>IF(OR($B3117="",P$3&lt;$D3117+Настройки!$B$7),0,MAX(0,$E3117-MAX(0,SUMIFS(Тех_Движение!$G$2:$G$5111,Тех_Движение!$D$2:$D$5111,$C3117,Тех_Движение!$B$2:$B$5111,"&lt;="&amp;P$3)-$F3117)))</f>
        <v/>
      </c>
      <c r="Q3117" s="54">
        <f>IF(OR($B3117="",Q$3&lt;$D3117+Настройки!$B$7),0,MAX(0,$E3117-MAX(0,SUMIFS(Тех_Движение!$G$2:$G$5111,Тех_Движение!$D$2:$D$5111,$C3117,Тех_Движение!$B$2:$B$5111,"&lt;="&amp;Q$3)-$F3117)))</f>
        <v/>
      </c>
      <c r="R3117" s="54">
        <f>IF($B3117="","",SUM($K3117:$Q3117))</f>
        <v/>
      </c>
      <c r="S3117" s="56">
        <f>IF($B3117="","",VLOOKUP($C3117,Настройки!$A$11:$L$17,9,FALSE))</f>
        <v/>
      </c>
      <c r="T3117" s="56">
        <f>IF($B3117="","",$R3117*$S3117)</f>
        <v/>
      </c>
    </row>
    <row r="3118">
      <c r="A3118" s="20">
        <f>Тех_Движение!$A$3115</f>
        <v/>
      </c>
      <c r="B3118" s="20">
        <f>IF(Тех_Движение!$F$3115&gt;0,Тех_Движение!$I$3115,"")</f>
        <v/>
      </c>
      <c r="C3118" s="20">
        <f>IF($B3118="","",Тех_Движение!$D$3115)</f>
        <v/>
      </c>
      <c r="D3118" s="42">
        <f>IF($B3118="","",Тех_Движение!$B$3115)</f>
        <v/>
      </c>
      <c r="E3118" s="54">
        <f>IF($B3118="","",Тех_Движение!$F$3115)</f>
        <v/>
      </c>
      <c r="F3118" s="54">
        <f>IF($B3118="","",SUMIFS($E$5:$E3117,$C$5:$C3117,$C3118))</f>
        <v/>
      </c>
      <c r="G3118" s="54">
        <f>IF($B3118="","",MAX(0,$E3118-MAX(0,SUMIFS(Тех_Движение!$G$2:$G$5111,Тех_Движение!$D$2:$D$5111,$C3118,Тех_Движение!$B$2:$B$5111,"&lt;="&amp;Настройки!$B$5-1)-$F3118)))</f>
        <v/>
      </c>
      <c r="H3118" s="54">
        <f>IF($B3118="","",IF(AND($D3118&gt;=Настройки!$B$5,$D3118&lt;=Настройки!$B$6),$E3118,0))</f>
        <v/>
      </c>
      <c r="I3118" s="54">
        <f>IF($B3118="","",$G3118+$H3118-$J3118)</f>
        <v/>
      </c>
      <c r="J3118" s="54">
        <f>IF($B3118="","",MAX(0,$E3118-MAX(0,SUMIFS(Тех_Движение!$G$2:$G$5111,Тех_Движение!$D$2:$D$5111,$C3118,Тех_Движение!$B$2:$B$5111,"&lt;="&amp;Настройки!$B$6)-$F3118)))</f>
        <v/>
      </c>
      <c r="K3118" s="54">
        <f>IF(OR($B3118="",K$3&lt;$D3118+Настройки!$B$7),0,MAX(0,$E3118-MAX(0,SUMIFS(Тех_Движение!$G$2:$G$5111,Тех_Движение!$D$2:$D$5111,$C3118,Тех_Движение!$B$2:$B$5111,"&lt;="&amp;K$3)-$F3118)))</f>
        <v/>
      </c>
      <c r="L3118" s="54">
        <f>IF(OR($B3118="",L$3&lt;$D3118+Настройки!$B$7),0,MAX(0,$E3118-MAX(0,SUMIFS(Тех_Движение!$G$2:$G$5111,Тех_Движение!$D$2:$D$5111,$C3118,Тех_Движение!$B$2:$B$5111,"&lt;="&amp;L$3)-$F3118)))</f>
        <v/>
      </c>
      <c r="M3118" s="54">
        <f>IF(OR($B3118="",M$3&lt;$D3118+Настройки!$B$7),0,MAX(0,$E3118-MAX(0,SUMIFS(Тех_Движение!$G$2:$G$5111,Тех_Движение!$D$2:$D$5111,$C3118,Тех_Движение!$B$2:$B$5111,"&lt;="&amp;M$3)-$F3118)))</f>
        <v/>
      </c>
      <c r="N3118" s="54">
        <f>IF(OR($B3118="",N$3&lt;$D3118+Настройки!$B$7),0,MAX(0,$E3118-MAX(0,SUMIFS(Тех_Движение!$G$2:$G$5111,Тех_Движение!$D$2:$D$5111,$C3118,Тех_Движение!$B$2:$B$5111,"&lt;="&amp;N$3)-$F3118)))</f>
        <v/>
      </c>
      <c r="O3118" s="54">
        <f>IF(OR($B3118="",O$3&lt;$D3118+Настройки!$B$7),0,MAX(0,$E3118-MAX(0,SUMIFS(Тех_Движение!$G$2:$G$5111,Тех_Движение!$D$2:$D$5111,$C3118,Тех_Движение!$B$2:$B$5111,"&lt;="&amp;O$3)-$F3118)))</f>
        <v/>
      </c>
      <c r="P3118" s="54">
        <f>IF(OR($B3118="",P$3&lt;$D3118+Настройки!$B$7),0,MAX(0,$E3118-MAX(0,SUMIFS(Тех_Движение!$G$2:$G$5111,Тех_Движение!$D$2:$D$5111,$C3118,Тех_Движение!$B$2:$B$5111,"&lt;="&amp;P$3)-$F3118)))</f>
        <v/>
      </c>
      <c r="Q3118" s="54">
        <f>IF(OR($B3118="",Q$3&lt;$D3118+Настройки!$B$7),0,MAX(0,$E3118-MAX(0,SUMIFS(Тех_Движение!$G$2:$G$5111,Тех_Движение!$D$2:$D$5111,$C3118,Тех_Движение!$B$2:$B$5111,"&lt;="&amp;Q$3)-$F3118)))</f>
        <v/>
      </c>
      <c r="R3118" s="54">
        <f>IF($B3118="","",SUM($K3118:$Q3118))</f>
        <v/>
      </c>
      <c r="S3118" s="56">
        <f>IF($B3118="","",VLOOKUP($C3118,Настройки!$A$11:$L$17,9,FALSE))</f>
        <v/>
      </c>
      <c r="T3118" s="56">
        <f>IF($B3118="","",$R3118*$S3118)</f>
        <v/>
      </c>
    </row>
    <row r="3119">
      <c r="A3119" s="20">
        <f>Тех_Движение!$A$3116</f>
        <v/>
      </c>
      <c r="B3119" s="20">
        <f>IF(Тех_Движение!$F$3116&gt;0,Тех_Движение!$I$3116,"")</f>
        <v/>
      </c>
      <c r="C3119" s="20">
        <f>IF($B3119="","",Тех_Движение!$D$3116)</f>
        <v/>
      </c>
      <c r="D3119" s="42">
        <f>IF($B3119="","",Тех_Движение!$B$3116)</f>
        <v/>
      </c>
      <c r="E3119" s="54">
        <f>IF($B3119="","",Тех_Движение!$F$3116)</f>
        <v/>
      </c>
      <c r="F3119" s="54">
        <f>IF($B3119="","",SUMIFS($E$5:$E3118,$C$5:$C3118,$C3119))</f>
        <v/>
      </c>
      <c r="G3119" s="54">
        <f>IF($B3119="","",MAX(0,$E3119-MAX(0,SUMIFS(Тех_Движение!$G$2:$G$5111,Тех_Движение!$D$2:$D$5111,$C3119,Тех_Движение!$B$2:$B$5111,"&lt;="&amp;Настройки!$B$5-1)-$F3119)))</f>
        <v/>
      </c>
      <c r="H3119" s="54">
        <f>IF($B3119="","",IF(AND($D3119&gt;=Настройки!$B$5,$D3119&lt;=Настройки!$B$6),$E3119,0))</f>
        <v/>
      </c>
      <c r="I3119" s="54">
        <f>IF($B3119="","",$G3119+$H3119-$J3119)</f>
        <v/>
      </c>
      <c r="J3119" s="54">
        <f>IF($B3119="","",MAX(0,$E3119-MAX(0,SUMIFS(Тех_Движение!$G$2:$G$5111,Тех_Движение!$D$2:$D$5111,$C3119,Тех_Движение!$B$2:$B$5111,"&lt;="&amp;Настройки!$B$6)-$F3119)))</f>
        <v/>
      </c>
      <c r="K3119" s="54">
        <f>IF(OR($B3119="",K$3&lt;$D3119+Настройки!$B$7),0,MAX(0,$E3119-MAX(0,SUMIFS(Тех_Движение!$G$2:$G$5111,Тех_Движение!$D$2:$D$5111,$C3119,Тех_Движение!$B$2:$B$5111,"&lt;="&amp;K$3)-$F3119)))</f>
        <v/>
      </c>
      <c r="L3119" s="54">
        <f>IF(OR($B3119="",L$3&lt;$D3119+Настройки!$B$7),0,MAX(0,$E3119-MAX(0,SUMIFS(Тех_Движение!$G$2:$G$5111,Тех_Движение!$D$2:$D$5111,$C3119,Тех_Движение!$B$2:$B$5111,"&lt;="&amp;L$3)-$F3119)))</f>
        <v/>
      </c>
      <c r="M3119" s="54">
        <f>IF(OR($B3119="",M$3&lt;$D3119+Настройки!$B$7),0,MAX(0,$E3119-MAX(0,SUMIFS(Тех_Движение!$G$2:$G$5111,Тех_Движение!$D$2:$D$5111,$C3119,Тех_Движение!$B$2:$B$5111,"&lt;="&amp;M$3)-$F3119)))</f>
        <v/>
      </c>
      <c r="N3119" s="54">
        <f>IF(OR($B3119="",N$3&lt;$D3119+Настройки!$B$7),0,MAX(0,$E3119-MAX(0,SUMIFS(Тех_Движение!$G$2:$G$5111,Тех_Движение!$D$2:$D$5111,$C3119,Тех_Движение!$B$2:$B$5111,"&lt;="&amp;N$3)-$F3119)))</f>
        <v/>
      </c>
      <c r="O3119" s="54">
        <f>IF(OR($B3119="",O$3&lt;$D3119+Настройки!$B$7),0,MAX(0,$E3119-MAX(0,SUMIFS(Тех_Движение!$G$2:$G$5111,Тех_Движение!$D$2:$D$5111,$C3119,Тех_Движение!$B$2:$B$5111,"&lt;="&amp;O$3)-$F3119)))</f>
        <v/>
      </c>
      <c r="P3119" s="54">
        <f>IF(OR($B3119="",P$3&lt;$D3119+Настройки!$B$7),0,MAX(0,$E3119-MAX(0,SUMIFS(Тех_Движение!$G$2:$G$5111,Тех_Движение!$D$2:$D$5111,$C3119,Тех_Движение!$B$2:$B$5111,"&lt;="&amp;P$3)-$F3119)))</f>
        <v/>
      </c>
      <c r="Q3119" s="54">
        <f>IF(OR($B3119="",Q$3&lt;$D3119+Настройки!$B$7),0,MAX(0,$E3119-MAX(0,SUMIFS(Тех_Движение!$G$2:$G$5111,Тех_Движение!$D$2:$D$5111,$C3119,Тех_Движение!$B$2:$B$5111,"&lt;="&amp;Q$3)-$F3119)))</f>
        <v/>
      </c>
      <c r="R3119" s="54">
        <f>IF($B3119="","",SUM($K3119:$Q3119))</f>
        <v/>
      </c>
      <c r="S3119" s="56">
        <f>IF($B3119="","",VLOOKUP($C3119,Настройки!$A$11:$L$17,9,FALSE))</f>
        <v/>
      </c>
      <c r="T3119" s="56">
        <f>IF($B3119="","",$R3119*$S3119)</f>
        <v/>
      </c>
    </row>
    <row r="3120">
      <c r="A3120" s="20">
        <f>Тех_Движение!$A$3117</f>
        <v/>
      </c>
      <c r="B3120" s="20">
        <f>IF(Тех_Движение!$F$3117&gt;0,Тех_Движение!$I$3117,"")</f>
        <v/>
      </c>
      <c r="C3120" s="20">
        <f>IF($B3120="","",Тех_Движение!$D$3117)</f>
        <v/>
      </c>
      <c r="D3120" s="42">
        <f>IF($B3120="","",Тех_Движение!$B$3117)</f>
        <v/>
      </c>
      <c r="E3120" s="54">
        <f>IF($B3120="","",Тех_Движение!$F$3117)</f>
        <v/>
      </c>
      <c r="F3120" s="54">
        <f>IF($B3120="","",SUMIFS($E$5:$E3119,$C$5:$C3119,$C3120))</f>
        <v/>
      </c>
      <c r="G3120" s="54">
        <f>IF($B3120="","",MAX(0,$E3120-MAX(0,SUMIFS(Тех_Движение!$G$2:$G$5111,Тех_Движение!$D$2:$D$5111,$C3120,Тех_Движение!$B$2:$B$5111,"&lt;="&amp;Настройки!$B$5-1)-$F3120)))</f>
        <v/>
      </c>
      <c r="H3120" s="54">
        <f>IF($B3120="","",IF(AND($D3120&gt;=Настройки!$B$5,$D3120&lt;=Настройки!$B$6),$E3120,0))</f>
        <v/>
      </c>
      <c r="I3120" s="54">
        <f>IF($B3120="","",$G3120+$H3120-$J3120)</f>
        <v/>
      </c>
      <c r="J3120" s="54">
        <f>IF($B3120="","",MAX(0,$E3120-MAX(0,SUMIFS(Тех_Движение!$G$2:$G$5111,Тех_Движение!$D$2:$D$5111,$C3120,Тех_Движение!$B$2:$B$5111,"&lt;="&amp;Настройки!$B$6)-$F3120)))</f>
        <v/>
      </c>
      <c r="K3120" s="54">
        <f>IF(OR($B3120="",K$3&lt;$D3120+Настройки!$B$7),0,MAX(0,$E3120-MAX(0,SUMIFS(Тех_Движение!$G$2:$G$5111,Тех_Движение!$D$2:$D$5111,$C3120,Тех_Движение!$B$2:$B$5111,"&lt;="&amp;K$3)-$F3120)))</f>
        <v/>
      </c>
      <c r="L3120" s="54">
        <f>IF(OR($B3120="",L$3&lt;$D3120+Настройки!$B$7),0,MAX(0,$E3120-MAX(0,SUMIFS(Тех_Движение!$G$2:$G$5111,Тех_Движение!$D$2:$D$5111,$C3120,Тех_Движение!$B$2:$B$5111,"&lt;="&amp;L$3)-$F3120)))</f>
        <v/>
      </c>
      <c r="M3120" s="54">
        <f>IF(OR($B3120="",M$3&lt;$D3120+Настройки!$B$7),0,MAX(0,$E3120-MAX(0,SUMIFS(Тех_Движение!$G$2:$G$5111,Тех_Движение!$D$2:$D$5111,$C3120,Тех_Движение!$B$2:$B$5111,"&lt;="&amp;M$3)-$F3120)))</f>
        <v/>
      </c>
      <c r="N3120" s="54">
        <f>IF(OR($B3120="",N$3&lt;$D3120+Настройки!$B$7),0,MAX(0,$E3120-MAX(0,SUMIFS(Тех_Движение!$G$2:$G$5111,Тех_Движение!$D$2:$D$5111,$C3120,Тех_Движение!$B$2:$B$5111,"&lt;="&amp;N$3)-$F3120)))</f>
        <v/>
      </c>
      <c r="O3120" s="54">
        <f>IF(OR($B3120="",O$3&lt;$D3120+Настройки!$B$7),0,MAX(0,$E3120-MAX(0,SUMIFS(Тех_Движение!$G$2:$G$5111,Тех_Движение!$D$2:$D$5111,$C3120,Тех_Движение!$B$2:$B$5111,"&lt;="&amp;O$3)-$F3120)))</f>
        <v/>
      </c>
      <c r="P3120" s="54">
        <f>IF(OR($B3120="",P$3&lt;$D3120+Настройки!$B$7),0,MAX(0,$E3120-MAX(0,SUMIFS(Тех_Движение!$G$2:$G$5111,Тех_Движение!$D$2:$D$5111,$C3120,Тех_Движение!$B$2:$B$5111,"&lt;="&amp;P$3)-$F3120)))</f>
        <v/>
      </c>
      <c r="Q3120" s="54">
        <f>IF(OR($B3120="",Q$3&lt;$D3120+Настройки!$B$7),0,MAX(0,$E3120-MAX(0,SUMIFS(Тех_Движение!$G$2:$G$5111,Тех_Движение!$D$2:$D$5111,$C3120,Тех_Движение!$B$2:$B$5111,"&lt;="&amp;Q$3)-$F3120)))</f>
        <v/>
      </c>
      <c r="R3120" s="54">
        <f>IF($B3120="","",SUM($K3120:$Q3120))</f>
        <v/>
      </c>
      <c r="S3120" s="56">
        <f>IF($B3120="","",VLOOKUP($C3120,Настройки!$A$11:$L$17,9,FALSE))</f>
        <v/>
      </c>
      <c r="T3120" s="56">
        <f>IF($B3120="","",$R3120*$S3120)</f>
        <v/>
      </c>
    </row>
    <row r="3121">
      <c r="A3121" s="20">
        <f>Тех_Движение!$A$3118</f>
        <v/>
      </c>
      <c r="B3121" s="20">
        <f>IF(Тех_Движение!$F$3118&gt;0,Тех_Движение!$I$3118,"")</f>
        <v/>
      </c>
      <c r="C3121" s="20">
        <f>IF($B3121="","",Тех_Движение!$D$3118)</f>
        <v/>
      </c>
      <c r="D3121" s="42">
        <f>IF($B3121="","",Тех_Движение!$B$3118)</f>
        <v/>
      </c>
      <c r="E3121" s="54">
        <f>IF($B3121="","",Тех_Движение!$F$3118)</f>
        <v/>
      </c>
      <c r="F3121" s="54">
        <f>IF($B3121="","",SUMIFS($E$5:$E3120,$C$5:$C3120,$C3121))</f>
        <v/>
      </c>
      <c r="G3121" s="54">
        <f>IF($B3121="","",MAX(0,$E3121-MAX(0,SUMIFS(Тех_Движение!$G$2:$G$5111,Тех_Движение!$D$2:$D$5111,$C3121,Тех_Движение!$B$2:$B$5111,"&lt;="&amp;Настройки!$B$5-1)-$F3121)))</f>
        <v/>
      </c>
      <c r="H3121" s="54">
        <f>IF($B3121="","",IF(AND($D3121&gt;=Настройки!$B$5,$D3121&lt;=Настройки!$B$6),$E3121,0))</f>
        <v/>
      </c>
      <c r="I3121" s="54">
        <f>IF($B3121="","",$G3121+$H3121-$J3121)</f>
        <v/>
      </c>
      <c r="J3121" s="54">
        <f>IF($B3121="","",MAX(0,$E3121-MAX(0,SUMIFS(Тех_Движение!$G$2:$G$5111,Тех_Движение!$D$2:$D$5111,$C3121,Тех_Движение!$B$2:$B$5111,"&lt;="&amp;Настройки!$B$6)-$F3121)))</f>
        <v/>
      </c>
      <c r="K3121" s="54">
        <f>IF(OR($B3121="",K$3&lt;$D3121+Настройки!$B$7),0,MAX(0,$E3121-MAX(0,SUMIFS(Тех_Движение!$G$2:$G$5111,Тех_Движение!$D$2:$D$5111,$C3121,Тех_Движение!$B$2:$B$5111,"&lt;="&amp;K$3)-$F3121)))</f>
        <v/>
      </c>
      <c r="L3121" s="54">
        <f>IF(OR($B3121="",L$3&lt;$D3121+Настройки!$B$7),0,MAX(0,$E3121-MAX(0,SUMIFS(Тех_Движение!$G$2:$G$5111,Тех_Движение!$D$2:$D$5111,$C3121,Тех_Движение!$B$2:$B$5111,"&lt;="&amp;L$3)-$F3121)))</f>
        <v/>
      </c>
      <c r="M3121" s="54">
        <f>IF(OR($B3121="",M$3&lt;$D3121+Настройки!$B$7),0,MAX(0,$E3121-MAX(0,SUMIFS(Тех_Движение!$G$2:$G$5111,Тех_Движение!$D$2:$D$5111,$C3121,Тех_Движение!$B$2:$B$5111,"&lt;="&amp;M$3)-$F3121)))</f>
        <v/>
      </c>
      <c r="N3121" s="54">
        <f>IF(OR($B3121="",N$3&lt;$D3121+Настройки!$B$7),0,MAX(0,$E3121-MAX(0,SUMIFS(Тех_Движение!$G$2:$G$5111,Тех_Движение!$D$2:$D$5111,$C3121,Тех_Движение!$B$2:$B$5111,"&lt;="&amp;N$3)-$F3121)))</f>
        <v/>
      </c>
      <c r="O3121" s="54">
        <f>IF(OR($B3121="",O$3&lt;$D3121+Настройки!$B$7),0,MAX(0,$E3121-MAX(0,SUMIFS(Тех_Движение!$G$2:$G$5111,Тех_Движение!$D$2:$D$5111,$C3121,Тех_Движение!$B$2:$B$5111,"&lt;="&amp;O$3)-$F3121)))</f>
        <v/>
      </c>
      <c r="P3121" s="54">
        <f>IF(OR($B3121="",P$3&lt;$D3121+Настройки!$B$7),0,MAX(0,$E3121-MAX(0,SUMIFS(Тех_Движение!$G$2:$G$5111,Тех_Движение!$D$2:$D$5111,$C3121,Тех_Движение!$B$2:$B$5111,"&lt;="&amp;P$3)-$F3121)))</f>
        <v/>
      </c>
      <c r="Q3121" s="54">
        <f>IF(OR($B3121="",Q$3&lt;$D3121+Настройки!$B$7),0,MAX(0,$E3121-MAX(0,SUMIFS(Тех_Движение!$G$2:$G$5111,Тех_Движение!$D$2:$D$5111,$C3121,Тех_Движение!$B$2:$B$5111,"&lt;="&amp;Q$3)-$F3121)))</f>
        <v/>
      </c>
      <c r="R3121" s="54">
        <f>IF($B3121="","",SUM($K3121:$Q3121))</f>
        <v/>
      </c>
      <c r="S3121" s="56">
        <f>IF($B3121="","",VLOOKUP($C3121,Настройки!$A$11:$L$17,9,FALSE))</f>
        <v/>
      </c>
      <c r="T3121" s="56">
        <f>IF($B3121="","",$R3121*$S3121)</f>
        <v/>
      </c>
    </row>
    <row r="3122">
      <c r="A3122" s="20">
        <f>Тех_Движение!$A$3119</f>
        <v/>
      </c>
      <c r="B3122" s="20">
        <f>IF(Тех_Движение!$F$3119&gt;0,Тех_Движение!$I$3119,"")</f>
        <v/>
      </c>
      <c r="C3122" s="20">
        <f>IF($B3122="","",Тех_Движение!$D$3119)</f>
        <v/>
      </c>
      <c r="D3122" s="42">
        <f>IF($B3122="","",Тех_Движение!$B$3119)</f>
        <v/>
      </c>
      <c r="E3122" s="54">
        <f>IF($B3122="","",Тех_Движение!$F$3119)</f>
        <v/>
      </c>
      <c r="F3122" s="54">
        <f>IF($B3122="","",SUMIFS($E$5:$E3121,$C$5:$C3121,$C3122))</f>
        <v/>
      </c>
      <c r="G3122" s="54">
        <f>IF($B3122="","",MAX(0,$E3122-MAX(0,SUMIFS(Тех_Движение!$G$2:$G$5111,Тех_Движение!$D$2:$D$5111,$C3122,Тех_Движение!$B$2:$B$5111,"&lt;="&amp;Настройки!$B$5-1)-$F3122)))</f>
        <v/>
      </c>
      <c r="H3122" s="54">
        <f>IF($B3122="","",IF(AND($D3122&gt;=Настройки!$B$5,$D3122&lt;=Настройки!$B$6),$E3122,0))</f>
        <v/>
      </c>
      <c r="I3122" s="54">
        <f>IF($B3122="","",$G3122+$H3122-$J3122)</f>
        <v/>
      </c>
      <c r="J3122" s="54">
        <f>IF($B3122="","",MAX(0,$E3122-MAX(0,SUMIFS(Тех_Движение!$G$2:$G$5111,Тех_Движение!$D$2:$D$5111,$C3122,Тех_Движение!$B$2:$B$5111,"&lt;="&amp;Настройки!$B$6)-$F3122)))</f>
        <v/>
      </c>
      <c r="K3122" s="54">
        <f>IF(OR($B3122="",K$3&lt;$D3122+Настройки!$B$7),0,MAX(0,$E3122-MAX(0,SUMIFS(Тех_Движение!$G$2:$G$5111,Тех_Движение!$D$2:$D$5111,$C3122,Тех_Движение!$B$2:$B$5111,"&lt;="&amp;K$3)-$F3122)))</f>
        <v/>
      </c>
      <c r="L3122" s="54">
        <f>IF(OR($B3122="",L$3&lt;$D3122+Настройки!$B$7),0,MAX(0,$E3122-MAX(0,SUMIFS(Тех_Движение!$G$2:$G$5111,Тех_Движение!$D$2:$D$5111,$C3122,Тех_Движение!$B$2:$B$5111,"&lt;="&amp;L$3)-$F3122)))</f>
        <v/>
      </c>
      <c r="M3122" s="54">
        <f>IF(OR($B3122="",M$3&lt;$D3122+Настройки!$B$7),0,MAX(0,$E3122-MAX(0,SUMIFS(Тех_Движение!$G$2:$G$5111,Тех_Движение!$D$2:$D$5111,$C3122,Тех_Движение!$B$2:$B$5111,"&lt;="&amp;M$3)-$F3122)))</f>
        <v/>
      </c>
      <c r="N3122" s="54">
        <f>IF(OR($B3122="",N$3&lt;$D3122+Настройки!$B$7),0,MAX(0,$E3122-MAX(0,SUMIFS(Тех_Движение!$G$2:$G$5111,Тех_Движение!$D$2:$D$5111,$C3122,Тех_Движение!$B$2:$B$5111,"&lt;="&amp;N$3)-$F3122)))</f>
        <v/>
      </c>
      <c r="O3122" s="54">
        <f>IF(OR($B3122="",O$3&lt;$D3122+Настройки!$B$7),0,MAX(0,$E3122-MAX(0,SUMIFS(Тех_Движение!$G$2:$G$5111,Тех_Движение!$D$2:$D$5111,$C3122,Тех_Движение!$B$2:$B$5111,"&lt;="&amp;O$3)-$F3122)))</f>
        <v/>
      </c>
      <c r="P3122" s="54">
        <f>IF(OR($B3122="",P$3&lt;$D3122+Настройки!$B$7),0,MAX(0,$E3122-MAX(0,SUMIFS(Тех_Движение!$G$2:$G$5111,Тех_Движение!$D$2:$D$5111,$C3122,Тех_Движение!$B$2:$B$5111,"&lt;="&amp;P$3)-$F3122)))</f>
        <v/>
      </c>
      <c r="Q3122" s="54">
        <f>IF(OR($B3122="",Q$3&lt;$D3122+Настройки!$B$7),0,MAX(0,$E3122-MAX(0,SUMIFS(Тех_Движение!$G$2:$G$5111,Тех_Движение!$D$2:$D$5111,$C3122,Тех_Движение!$B$2:$B$5111,"&lt;="&amp;Q$3)-$F3122)))</f>
        <v/>
      </c>
      <c r="R3122" s="54">
        <f>IF($B3122="","",SUM($K3122:$Q3122))</f>
        <v/>
      </c>
      <c r="S3122" s="56">
        <f>IF($B3122="","",VLOOKUP($C3122,Настройки!$A$11:$L$17,9,FALSE))</f>
        <v/>
      </c>
      <c r="T3122" s="56">
        <f>IF($B3122="","",$R3122*$S3122)</f>
        <v/>
      </c>
    </row>
    <row r="3123">
      <c r="A3123" s="20">
        <f>Тех_Движение!$A$3120</f>
        <v/>
      </c>
      <c r="B3123" s="20">
        <f>IF(Тех_Движение!$F$3120&gt;0,Тех_Движение!$I$3120,"")</f>
        <v/>
      </c>
      <c r="C3123" s="20">
        <f>IF($B3123="","",Тех_Движение!$D$3120)</f>
        <v/>
      </c>
      <c r="D3123" s="42">
        <f>IF($B3123="","",Тех_Движение!$B$3120)</f>
        <v/>
      </c>
      <c r="E3123" s="54">
        <f>IF($B3123="","",Тех_Движение!$F$3120)</f>
        <v/>
      </c>
      <c r="F3123" s="54">
        <f>IF($B3123="","",SUMIFS($E$5:$E3122,$C$5:$C3122,$C3123))</f>
        <v/>
      </c>
      <c r="G3123" s="54">
        <f>IF($B3123="","",MAX(0,$E3123-MAX(0,SUMIFS(Тех_Движение!$G$2:$G$5111,Тех_Движение!$D$2:$D$5111,$C3123,Тех_Движение!$B$2:$B$5111,"&lt;="&amp;Настройки!$B$5-1)-$F3123)))</f>
        <v/>
      </c>
      <c r="H3123" s="54">
        <f>IF($B3123="","",IF(AND($D3123&gt;=Настройки!$B$5,$D3123&lt;=Настройки!$B$6),$E3123,0))</f>
        <v/>
      </c>
      <c r="I3123" s="54">
        <f>IF($B3123="","",$G3123+$H3123-$J3123)</f>
        <v/>
      </c>
      <c r="J3123" s="54">
        <f>IF($B3123="","",MAX(0,$E3123-MAX(0,SUMIFS(Тех_Движение!$G$2:$G$5111,Тех_Движение!$D$2:$D$5111,$C3123,Тех_Движение!$B$2:$B$5111,"&lt;="&amp;Настройки!$B$6)-$F3123)))</f>
        <v/>
      </c>
      <c r="K3123" s="54">
        <f>IF(OR($B3123="",K$3&lt;$D3123+Настройки!$B$7),0,MAX(0,$E3123-MAX(0,SUMIFS(Тех_Движение!$G$2:$G$5111,Тех_Движение!$D$2:$D$5111,$C3123,Тех_Движение!$B$2:$B$5111,"&lt;="&amp;K$3)-$F3123)))</f>
        <v/>
      </c>
      <c r="L3123" s="54">
        <f>IF(OR($B3123="",L$3&lt;$D3123+Настройки!$B$7),0,MAX(0,$E3123-MAX(0,SUMIFS(Тех_Движение!$G$2:$G$5111,Тех_Движение!$D$2:$D$5111,$C3123,Тех_Движение!$B$2:$B$5111,"&lt;="&amp;L$3)-$F3123)))</f>
        <v/>
      </c>
      <c r="M3123" s="54">
        <f>IF(OR($B3123="",M$3&lt;$D3123+Настройки!$B$7),0,MAX(0,$E3123-MAX(0,SUMIFS(Тех_Движение!$G$2:$G$5111,Тех_Движение!$D$2:$D$5111,$C3123,Тех_Движение!$B$2:$B$5111,"&lt;="&amp;M$3)-$F3123)))</f>
        <v/>
      </c>
      <c r="N3123" s="54">
        <f>IF(OR($B3123="",N$3&lt;$D3123+Настройки!$B$7),0,MAX(0,$E3123-MAX(0,SUMIFS(Тех_Движение!$G$2:$G$5111,Тех_Движение!$D$2:$D$5111,$C3123,Тех_Движение!$B$2:$B$5111,"&lt;="&amp;N$3)-$F3123)))</f>
        <v/>
      </c>
      <c r="O3123" s="54">
        <f>IF(OR($B3123="",O$3&lt;$D3123+Настройки!$B$7),0,MAX(0,$E3123-MAX(0,SUMIFS(Тех_Движение!$G$2:$G$5111,Тех_Движение!$D$2:$D$5111,$C3123,Тех_Движение!$B$2:$B$5111,"&lt;="&amp;O$3)-$F3123)))</f>
        <v/>
      </c>
      <c r="P3123" s="54">
        <f>IF(OR($B3123="",P$3&lt;$D3123+Настройки!$B$7),0,MAX(0,$E3123-MAX(0,SUMIFS(Тех_Движение!$G$2:$G$5111,Тех_Движение!$D$2:$D$5111,$C3123,Тех_Движение!$B$2:$B$5111,"&lt;="&amp;P$3)-$F3123)))</f>
        <v/>
      </c>
      <c r="Q3123" s="54">
        <f>IF(OR($B3123="",Q$3&lt;$D3123+Настройки!$B$7),0,MAX(0,$E3123-MAX(0,SUMIFS(Тех_Движение!$G$2:$G$5111,Тех_Движение!$D$2:$D$5111,$C3123,Тех_Движение!$B$2:$B$5111,"&lt;="&amp;Q$3)-$F3123)))</f>
        <v/>
      </c>
      <c r="R3123" s="54">
        <f>IF($B3123="","",SUM($K3123:$Q3123))</f>
        <v/>
      </c>
      <c r="S3123" s="56">
        <f>IF($B3123="","",VLOOKUP($C3123,Настройки!$A$11:$L$17,9,FALSE))</f>
        <v/>
      </c>
      <c r="T3123" s="56">
        <f>IF($B3123="","",$R3123*$S3123)</f>
        <v/>
      </c>
    </row>
    <row r="3124">
      <c r="A3124" s="20">
        <f>Тех_Движение!$A$3121</f>
        <v/>
      </c>
      <c r="B3124" s="20">
        <f>IF(Тех_Движение!$F$3121&gt;0,Тех_Движение!$I$3121,"")</f>
        <v/>
      </c>
      <c r="C3124" s="20">
        <f>IF($B3124="","",Тех_Движение!$D$3121)</f>
        <v/>
      </c>
      <c r="D3124" s="42">
        <f>IF($B3124="","",Тех_Движение!$B$3121)</f>
        <v/>
      </c>
      <c r="E3124" s="54">
        <f>IF($B3124="","",Тех_Движение!$F$3121)</f>
        <v/>
      </c>
      <c r="F3124" s="54">
        <f>IF($B3124="","",SUMIFS($E$5:$E3123,$C$5:$C3123,$C3124))</f>
        <v/>
      </c>
      <c r="G3124" s="54">
        <f>IF($B3124="","",MAX(0,$E3124-MAX(0,SUMIFS(Тех_Движение!$G$2:$G$5111,Тех_Движение!$D$2:$D$5111,$C3124,Тех_Движение!$B$2:$B$5111,"&lt;="&amp;Настройки!$B$5-1)-$F3124)))</f>
        <v/>
      </c>
      <c r="H3124" s="54">
        <f>IF($B3124="","",IF(AND($D3124&gt;=Настройки!$B$5,$D3124&lt;=Настройки!$B$6),$E3124,0))</f>
        <v/>
      </c>
      <c r="I3124" s="54">
        <f>IF($B3124="","",$G3124+$H3124-$J3124)</f>
        <v/>
      </c>
      <c r="J3124" s="54">
        <f>IF($B3124="","",MAX(0,$E3124-MAX(0,SUMIFS(Тех_Движение!$G$2:$G$5111,Тех_Движение!$D$2:$D$5111,$C3124,Тех_Движение!$B$2:$B$5111,"&lt;="&amp;Настройки!$B$6)-$F3124)))</f>
        <v/>
      </c>
      <c r="K3124" s="54">
        <f>IF(OR($B3124="",K$3&lt;$D3124+Настройки!$B$7),0,MAX(0,$E3124-MAX(0,SUMIFS(Тех_Движение!$G$2:$G$5111,Тех_Движение!$D$2:$D$5111,$C3124,Тех_Движение!$B$2:$B$5111,"&lt;="&amp;K$3)-$F3124)))</f>
        <v/>
      </c>
      <c r="L3124" s="54">
        <f>IF(OR($B3124="",L$3&lt;$D3124+Настройки!$B$7),0,MAX(0,$E3124-MAX(0,SUMIFS(Тех_Движение!$G$2:$G$5111,Тех_Движение!$D$2:$D$5111,$C3124,Тех_Движение!$B$2:$B$5111,"&lt;="&amp;L$3)-$F3124)))</f>
        <v/>
      </c>
      <c r="M3124" s="54">
        <f>IF(OR($B3124="",M$3&lt;$D3124+Настройки!$B$7),0,MAX(0,$E3124-MAX(0,SUMIFS(Тех_Движение!$G$2:$G$5111,Тех_Движение!$D$2:$D$5111,$C3124,Тех_Движение!$B$2:$B$5111,"&lt;="&amp;M$3)-$F3124)))</f>
        <v/>
      </c>
      <c r="N3124" s="54">
        <f>IF(OR($B3124="",N$3&lt;$D3124+Настройки!$B$7),0,MAX(0,$E3124-MAX(0,SUMIFS(Тех_Движение!$G$2:$G$5111,Тех_Движение!$D$2:$D$5111,$C3124,Тех_Движение!$B$2:$B$5111,"&lt;="&amp;N$3)-$F3124)))</f>
        <v/>
      </c>
      <c r="O3124" s="54">
        <f>IF(OR($B3124="",O$3&lt;$D3124+Настройки!$B$7),0,MAX(0,$E3124-MAX(0,SUMIFS(Тех_Движение!$G$2:$G$5111,Тех_Движение!$D$2:$D$5111,$C3124,Тех_Движение!$B$2:$B$5111,"&lt;="&amp;O$3)-$F3124)))</f>
        <v/>
      </c>
      <c r="P3124" s="54">
        <f>IF(OR($B3124="",P$3&lt;$D3124+Настройки!$B$7),0,MAX(0,$E3124-MAX(0,SUMIFS(Тех_Движение!$G$2:$G$5111,Тех_Движение!$D$2:$D$5111,$C3124,Тех_Движение!$B$2:$B$5111,"&lt;="&amp;P$3)-$F3124)))</f>
        <v/>
      </c>
      <c r="Q3124" s="54">
        <f>IF(OR($B3124="",Q$3&lt;$D3124+Настройки!$B$7),0,MAX(0,$E3124-MAX(0,SUMIFS(Тех_Движение!$G$2:$G$5111,Тех_Движение!$D$2:$D$5111,$C3124,Тех_Движение!$B$2:$B$5111,"&lt;="&amp;Q$3)-$F3124)))</f>
        <v/>
      </c>
      <c r="R3124" s="54">
        <f>IF($B3124="","",SUM($K3124:$Q3124))</f>
        <v/>
      </c>
      <c r="S3124" s="56">
        <f>IF($B3124="","",VLOOKUP($C3124,Настройки!$A$11:$L$17,9,FALSE))</f>
        <v/>
      </c>
      <c r="T3124" s="56">
        <f>IF($B3124="","",$R3124*$S3124)</f>
        <v/>
      </c>
    </row>
    <row r="3125">
      <c r="A3125" s="20">
        <f>Тех_Движение!$A$3122</f>
        <v/>
      </c>
      <c r="B3125" s="20">
        <f>IF(Тех_Движение!$F$3122&gt;0,Тех_Движение!$I$3122,"")</f>
        <v/>
      </c>
      <c r="C3125" s="20">
        <f>IF($B3125="","",Тех_Движение!$D$3122)</f>
        <v/>
      </c>
      <c r="D3125" s="42">
        <f>IF($B3125="","",Тех_Движение!$B$3122)</f>
        <v/>
      </c>
      <c r="E3125" s="54">
        <f>IF($B3125="","",Тех_Движение!$F$3122)</f>
        <v/>
      </c>
      <c r="F3125" s="54">
        <f>IF($B3125="","",SUMIFS($E$5:$E3124,$C$5:$C3124,$C3125))</f>
        <v/>
      </c>
      <c r="G3125" s="54">
        <f>IF($B3125="","",MAX(0,$E3125-MAX(0,SUMIFS(Тех_Движение!$G$2:$G$5111,Тех_Движение!$D$2:$D$5111,$C3125,Тех_Движение!$B$2:$B$5111,"&lt;="&amp;Настройки!$B$5-1)-$F3125)))</f>
        <v/>
      </c>
      <c r="H3125" s="54">
        <f>IF($B3125="","",IF(AND($D3125&gt;=Настройки!$B$5,$D3125&lt;=Настройки!$B$6),$E3125,0))</f>
        <v/>
      </c>
      <c r="I3125" s="54">
        <f>IF($B3125="","",$G3125+$H3125-$J3125)</f>
        <v/>
      </c>
      <c r="J3125" s="54">
        <f>IF($B3125="","",MAX(0,$E3125-MAX(0,SUMIFS(Тех_Движение!$G$2:$G$5111,Тех_Движение!$D$2:$D$5111,$C3125,Тех_Движение!$B$2:$B$5111,"&lt;="&amp;Настройки!$B$6)-$F3125)))</f>
        <v/>
      </c>
      <c r="K3125" s="54">
        <f>IF(OR($B3125="",K$3&lt;$D3125+Настройки!$B$7),0,MAX(0,$E3125-MAX(0,SUMIFS(Тех_Движение!$G$2:$G$5111,Тех_Движение!$D$2:$D$5111,$C3125,Тех_Движение!$B$2:$B$5111,"&lt;="&amp;K$3)-$F3125)))</f>
        <v/>
      </c>
      <c r="L3125" s="54">
        <f>IF(OR($B3125="",L$3&lt;$D3125+Настройки!$B$7),0,MAX(0,$E3125-MAX(0,SUMIFS(Тех_Движение!$G$2:$G$5111,Тех_Движение!$D$2:$D$5111,$C3125,Тех_Движение!$B$2:$B$5111,"&lt;="&amp;L$3)-$F3125)))</f>
        <v/>
      </c>
      <c r="M3125" s="54">
        <f>IF(OR($B3125="",M$3&lt;$D3125+Настройки!$B$7),0,MAX(0,$E3125-MAX(0,SUMIFS(Тех_Движение!$G$2:$G$5111,Тех_Движение!$D$2:$D$5111,$C3125,Тех_Движение!$B$2:$B$5111,"&lt;="&amp;M$3)-$F3125)))</f>
        <v/>
      </c>
      <c r="N3125" s="54">
        <f>IF(OR($B3125="",N$3&lt;$D3125+Настройки!$B$7),0,MAX(0,$E3125-MAX(0,SUMIFS(Тех_Движение!$G$2:$G$5111,Тех_Движение!$D$2:$D$5111,$C3125,Тех_Движение!$B$2:$B$5111,"&lt;="&amp;N$3)-$F3125)))</f>
        <v/>
      </c>
      <c r="O3125" s="54">
        <f>IF(OR($B3125="",O$3&lt;$D3125+Настройки!$B$7),0,MAX(0,$E3125-MAX(0,SUMIFS(Тех_Движение!$G$2:$G$5111,Тех_Движение!$D$2:$D$5111,$C3125,Тех_Движение!$B$2:$B$5111,"&lt;="&amp;O$3)-$F3125)))</f>
        <v/>
      </c>
      <c r="P3125" s="54">
        <f>IF(OR($B3125="",P$3&lt;$D3125+Настройки!$B$7),0,MAX(0,$E3125-MAX(0,SUMIFS(Тех_Движение!$G$2:$G$5111,Тех_Движение!$D$2:$D$5111,$C3125,Тех_Движение!$B$2:$B$5111,"&lt;="&amp;P$3)-$F3125)))</f>
        <v/>
      </c>
      <c r="Q3125" s="54">
        <f>IF(OR($B3125="",Q$3&lt;$D3125+Настройки!$B$7),0,MAX(0,$E3125-MAX(0,SUMIFS(Тех_Движение!$G$2:$G$5111,Тех_Движение!$D$2:$D$5111,$C3125,Тех_Движение!$B$2:$B$5111,"&lt;="&amp;Q$3)-$F3125)))</f>
        <v/>
      </c>
      <c r="R3125" s="54">
        <f>IF($B3125="","",SUM($K3125:$Q3125))</f>
        <v/>
      </c>
      <c r="S3125" s="56">
        <f>IF($B3125="","",VLOOKUP($C3125,Настройки!$A$11:$L$17,9,FALSE))</f>
        <v/>
      </c>
      <c r="T3125" s="56">
        <f>IF($B3125="","",$R3125*$S3125)</f>
        <v/>
      </c>
    </row>
    <row r="3126">
      <c r="A3126" s="20">
        <f>Тех_Движение!$A$3123</f>
        <v/>
      </c>
      <c r="B3126" s="20">
        <f>IF(Тех_Движение!$F$3123&gt;0,Тех_Движение!$I$3123,"")</f>
        <v/>
      </c>
      <c r="C3126" s="20">
        <f>IF($B3126="","",Тех_Движение!$D$3123)</f>
        <v/>
      </c>
      <c r="D3126" s="42">
        <f>IF($B3126="","",Тех_Движение!$B$3123)</f>
        <v/>
      </c>
      <c r="E3126" s="54">
        <f>IF($B3126="","",Тех_Движение!$F$3123)</f>
        <v/>
      </c>
      <c r="F3126" s="54">
        <f>IF($B3126="","",SUMIFS($E$5:$E3125,$C$5:$C3125,$C3126))</f>
        <v/>
      </c>
      <c r="G3126" s="54">
        <f>IF($B3126="","",MAX(0,$E3126-MAX(0,SUMIFS(Тех_Движение!$G$2:$G$5111,Тех_Движение!$D$2:$D$5111,$C3126,Тех_Движение!$B$2:$B$5111,"&lt;="&amp;Настройки!$B$5-1)-$F3126)))</f>
        <v/>
      </c>
      <c r="H3126" s="54">
        <f>IF($B3126="","",IF(AND($D3126&gt;=Настройки!$B$5,$D3126&lt;=Настройки!$B$6),$E3126,0))</f>
        <v/>
      </c>
      <c r="I3126" s="54">
        <f>IF($B3126="","",$G3126+$H3126-$J3126)</f>
        <v/>
      </c>
      <c r="J3126" s="54">
        <f>IF($B3126="","",MAX(0,$E3126-MAX(0,SUMIFS(Тех_Движение!$G$2:$G$5111,Тех_Движение!$D$2:$D$5111,$C3126,Тех_Движение!$B$2:$B$5111,"&lt;="&amp;Настройки!$B$6)-$F3126)))</f>
        <v/>
      </c>
      <c r="K3126" s="54">
        <f>IF(OR($B3126="",K$3&lt;$D3126+Настройки!$B$7),0,MAX(0,$E3126-MAX(0,SUMIFS(Тех_Движение!$G$2:$G$5111,Тех_Движение!$D$2:$D$5111,$C3126,Тех_Движение!$B$2:$B$5111,"&lt;="&amp;K$3)-$F3126)))</f>
        <v/>
      </c>
      <c r="L3126" s="54">
        <f>IF(OR($B3126="",L$3&lt;$D3126+Настройки!$B$7),0,MAX(0,$E3126-MAX(0,SUMIFS(Тех_Движение!$G$2:$G$5111,Тех_Движение!$D$2:$D$5111,$C3126,Тех_Движение!$B$2:$B$5111,"&lt;="&amp;L$3)-$F3126)))</f>
        <v/>
      </c>
      <c r="M3126" s="54">
        <f>IF(OR($B3126="",M$3&lt;$D3126+Настройки!$B$7),0,MAX(0,$E3126-MAX(0,SUMIFS(Тех_Движение!$G$2:$G$5111,Тех_Движение!$D$2:$D$5111,$C3126,Тех_Движение!$B$2:$B$5111,"&lt;="&amp;M$3)-$F3126)))</f>
        <v/>
      </c>
      <c r="N3126" s="54">
        <f>IF(OR($B3126="",N$3&lt;$D3126+Настройки!$B$7),0,MAX(0,$E3126-MAX(0,SUMIFS(Тех_Движение!$G$2:$G$5111,Тех_Движение!$D$2:$D$5111,$C3126,Тех_Движение!$B$2:$B$5111,"&lt;="&amp;N$3)-$F3126)))</f>
        <v/>
      </c>
      <c r="O3126" s="54">
        <f>IF(OR($B3126="",O$3&lt;$D3126+Настройки!$B$7),0,MAX(0,$E3126-MAX(0,SUMIFS(Тех_Движение!$G$2:$G$5111,Тех_Движение!$D$2:$D$5111,$C3126,Тех_Движение!$B$2:$B$5111,"&lt;="&amp;O$3)-$F3126)))</f>
        <v/>
      </c>
      <c r="P3126" s="54">
        <f>IF(OR($B3126="",P$3&lt;$D3126+Настройки!$B$7),0,MAX(0,$E3126-MAX(0,SUMIFS(Тех_Движение!$G$2:$G$5111,Тех_Движение!$D$2:$D$5111,$C3126,Тех_Движение!$B$2:$B$5111,"&lt;="&amp;P$3)-$F3126)))</f>
        <v/>
      </c>
      <c r="Q3126" s="54">
        <f>IF(OR($B3126="",Q$3&lt;$D3126+Настройки!$B$7),0,MAX(0,$E3126-MAX(0,SUMIFS(Тех_Движение!$G$2:$G$5111,Тех_Движение!$D$2:$D$5111,$C3126,Тех_Движение!$B$2:$B$5111,"&lt;="&amp;Q$3)-$F3126)))</f>
        <v/>
      </c>
      <c r="R3126" s="54">
        <f>IF($B3126="","",SUM($K3126:$Q3126))</f>
        <v/>
      </c>
      <c r="S3126" s="56">
        <f>IF($B3126="","",VLOOKUP($C3126,Настройки!$A$11:$L$17,9,FALSE))</f>
        <v/>
      </c>
      <c r="T3126" s="56">
        <f>IF($B3126="","",$R3126*$S3126)</f>
        <v/>
      </c>
    </row>
    <row r="3127">
      <c r="A3127" s="20">
        <f>Тех_Движение!$A$3124</f>
        <v/>
      </c>
      <c r="B3127" s="20">
        <f>IF(Тех_Движение!$F$3124&gt;0,Тех_Движение!$I$3124,"")</f>
        <v/>
      </c>
      <c r="C3127" s="20">
        <f>IF($B3127="","",Тех_Движение!$D$3124)</f>
        <v/>
      </c>
      <c r="D3127" s="42">
        <f>IF($B3127="","",Тех_Движение!$B$3124)</f>
        <v/>
      </c>
      <c r="E3127" s="54">
        <f>IF($B3127="","",Тех_Движение!$F$3124)</f>
        <v/>
      </c>
      <c r="F3127" s="54">
        <f>IF($B3127="","",SUMIFS($E$5:$E3126,$C$5:$C3126,$C3127))</f>
        <v/>
      </c>
      <c r="G3127" s="54">
        <f>IF($B3127="","",MAX(0,$E3127-MAX(0,SUMIFS(Тех_Движение!$G$2:$G$5111,Тех_Движение!$D$2:$D$5111,$C3127,Тех_Движение!$B$2:$B$5111,"&lt;="&amp;Настройки!$B$5-1)-$F3127)))</f>
        <v/>
      </c>
      <c r="H3127" s="54">
        <f>IF($B3127="","",IF(AND($D3127&gt;=Настройки!$B$5,$D3127&lt;=Настройки!$B$6),$E3127,0))</f>
        <v/>
      </c>
      <c r="I3127" s="54">
        <f>IF($B3127="","",$G3127+$H3127-$J3127)</f>
        <v/>
      </c>
      <c r="J3127" s="54">
        <f>IF($B3127="","",MAX(0,$E3127-MAX(0,SUMIFS(Тех_Движение!$G$2:$G$5111,Тех_Движение!$D$2:$D$5111,$C3127,Тех_Движение!$B$2:$B$5111,"&lt;="&amp;Настройки!$B$6)-$F3127)))</f>
        <v/>
      </c>
      <c r="K3127" s="54">
        <f>IF(OR($B3127="",K$3&lt;$D3127+Настройки!$B$7),0,MAX(0,$E3127-MAX(0,SUMIFS(Тех_Движение!$G$2:$G$5111,Тех_Движение!$D$2:$D$5111,$C3127,Тех_Движение!$B$2:$B$5111,"&lt;="&amp;K$3)-$F3127)))</f>
        <v/>
      </c>
      <c r="L3127" s="54">
        <f>IF(OR($B3127="",L$3&lt;$D3127+Настройки!$B$7),0,MAX(0,$E3127-MAX(0,SUMIFS(Тех_Движение!$G$2:$G$5111,Тех_Движение!$D$2:$D$5111,$C3127,Тех_Движение!$B$2:$B$5111,"&lt;="&amp;L$3)-$F3127)))</f>
        <v/>
      </c>
      <c r="M3127" s="54">
        <f>IF(OR($B3127="",M$3&lt;$D3127+Настройки!$B$7),0,MAX(0,$E3127-MAX(0,SUMIFS(Тех_Движение!$G$2:$G$5111,Тех_Движение!$D$2:$D$5111,$C3127,Тех_Движение!$B$2:$B$5111,"&lt;="&amp;M$3)-$F3127)))</f>
        <v/>
      </c>
      <c r="N3127" s="54">
        <f>IF(OR($B3127="",N$3&lt;$D3127+Настройки!$B$7),0,MAX(0,$E3127-MAX(0,SUMIFS(Тех_Движение!$G$2:$G$5111,Тех_Движение!$D$2:$D$5111,$C3127,Тех_Движение!$B$2:$B$5111,"&lt;="&amp;N$3)-$F3127)))</f>
        <v/>
      </c>
      <c r="O3127" s="54">
        <f>IF(OR($B3127="",O$3&lt;$D3127+Настройки!$B$7),0,MAX(0,$E3127-MAX(0,SUMIFS(Тех_Движение!$G$2:$G$5111,Тех_Движение!$D$2:$D$5111,$C3127,Тех_Движение!$B$2:$B$5111,"&lt;="&amp;O$3)-$F3127)))</f>
        <v/>
      </c>
      <c r="P3127" s="54">
        <f>IF(OR($B3127="",P$3&lt;$D3127+Настройки!$B$7),0,MAX(0,$E3127-MAX(0,SUMIFS(Тех_Движение!$G$2:$G$5111,Тех_Движение!$D$2:$D$5111,$C3127,Тех_Движение!$B$2:$B$5111,"&lt;="&amp;P$3)-$F3127)))</f>
        <v/>
      </c>
      <c r="Q3127" s="54">
        <f>IF(OR($B3127="",Q$3&lt;$D3127+Настройки!$B$7),0,MAX(0,$E3127-MAX(0,SUMIFS(Тех_Движение!$G$2:$G$5111,Тех_Движение!$D$2:$D$5111,$C3127,Тех_Движение!$B$2:$B$5111,"&lt;="&amp;Q$3)-$F3127)))</f>
        <v/>
      </c>
      <c r="R3127" s="54">
        <f>IF($B3127="","",SUM($K3127:$Q3127))</f>
        <v/>
      </c>
      <c r="S3127" s="56">
        <f>IF($B3127="","",VLOOKUP($C3127,Настройки!$A$11:$L$17,9,FALSE))</f>
        <v/>
      </c>
      <c r="T3127" s="56">
        <f>IF($B3127="","",$R3127*$S3127)</f>
        <v/>
      </c>
    </row>
    <row r="3128">
      <c r="A3128" s="20">
        <f>Тех_Движение!$A$3125</f>
        <v/>
      </c>
      <c r="B3128" s="20">
        <f>IF(Тех_Движение!$F$3125&gt;0,Тех_Движение!$I$3125,"")</f>
        <v/>
      </c>
      <c r="C3128" s="20">
        <f>IF($B3128="","",Тех_Движение!$D$3125)</f>
        <v/>
      </c>
      <c r="D3128" s="42">
        <f>IF($B3128="","",Тех_Движение!$B$3125)</f>
        <v/>
      </c>
      <c r="E3128" s="54">
        <f>IF($B3128="","",Тех_Движение!$F$3125)</f>
        <v/>
      </c>
      <c r="F3128" s="54">
        <f>IF($B3128="","",SUMIFS($E$5:$E3127,$C$5:$C3127,$C3128))</f>
        <v/>
      </c>
      <c r="G3128" s="54">
        <f>IF($B3128="","",MAX(0,$E3128-MAX(0,SUMIFS(Тех_Движение!$G$2:$G$5111,Тех_Движение!$D$2:$D$5111,$C3128,Тех_Движение!$B$2:$B$5111,"&lt;="&amp;Настройки!$B$5-1)-$F3128)))</f>
        <v/>
      </c>
      <c r="H3128" s="54">
        <f>IF($B3128="","",IF(AND($D3128&gt;=Настройки!$B$5,$D3128&lt;=Настройки!$B$6),$E3128,0))</f>
        <v/>
      </c>
      <c r="I3128" s="54">
        <f>IF($B3128="","",$G3128+$H3128-$J3128)</f>
        <v/>
      </c>
      <c r="J3128" s="54">
        <f>IF($B3128="","",MAX(0,$E3128-MAX(0,SUMIFS(Тех_Движение!$G$2:$G$5111,Тех_Движение!$D$2:$D$5111,$C3128,Тех_Движение!$B$2:$B$5111,"&lt;="&amp;Настройки!$B$6)-$F3128)))</f>
        <v/>
      </c>
      <c r="K3128" s="54">
        <f>IF(OR($B3128="",K$3&lt;$D3128+Настройки!$B$7),0,MAX(0,$E3128-MAX(0,SUMIFS(Тех_Движение!$G$2:$G$5111,Тех_Движение!$D$2:$D$5111,$C3128,Тех_Движение!$B$2:$B$5111,"&lt;="&amp;K$3)-$F3128)))</f>
        <v/>
      </c>
      <c r="L3128" s="54">
        <f>IF(OR($B3128="",L$3&lt;$D3128+Настройки!$B$7),0,MAX(0,$E3128-MAX(0,SUMIFS(Тех_Движение!$G$2:$G$5111,Тех_Движение!$D$2:$D$5111,$C3128,Тех_Движение!$B$2:$B$5111,"&lt;="&amp;L$3)-$F3128)))</f>
        <v/>
      </c>
      <c r="M3128" s="54">
        <f>IF(OR($B3128="",M$3&lt;$D3128+Настройки!$B$7),0,MAX(0,$E3128-MAX(0,SUMIFS(Тех_Движение!$G$2:$G$5111,Тех_Движение!$D$2:$D$5111,$C3128,Тех_Движение!$B$2:$B$5111,"&lt;="&amp;M$3)-$F3128)))</f>
        <v/>
      </c>
      <c r="N3128" s="54">
        <f>IF(OR($B3128="",N$3&lt;$D3128+Настройки!$B$7),0,MAX(0,$E3128-MAX(0,SUMIFS(Тех_Движение!$G$2:$G$5111,Тех_Движение!$D$2:$D$5111,$C3128,Тех_Движение!$B$2:$B$5111,"&lt;="&amp;N$3)-$F3128)))</f>
        <v/>
      </c>
      <c r="O3128" s="54">
        <f>IF(OR($B3128="",O$3&lt;$D3128+Настройки!$B$7),0,MAX(0,$E3128-MAX(0,SUMIFS(Тех_Движение!$G$2:$G$5111,Тех_Движение!$D$2:$D$5111,$C3128,Тех_Движение!$B$2:$B$5111,"&lt;="&amp;O$3)-$F3128)))</f>
        <v/>
      </c>
      <c r="P3128" s="54">
        <f>IF(OR($B3128="",P$3&lt;$D3128+Настройки!$B$7),0,MAX(0,$E3128-MAX(0,SUMIFS(Тех_Движение!$G$2:$G$5111,Тех_Движение!$D$2:$D$5111,$C3128,Тех_Движение!$B$2:$B$5111,"&lt;="&amp;P$3)-$F3128)))</f>
        <v/>
      </c>
      <c r="Q3128" s="54">
        <f>IF(OR($B3128="",Q$3&lt;$D3128+Настройки!$B$7),0,MAX(0,$E3128-MAX(0,SUMIFS(Тех_Движение!$G$2:$G$5111,Тех_Движение!$D$2:$D$5111,$C3128,Тех_Движение!$B$2:$B$5111,"&lt;="&amp;Q$3)-$F3128)))</f>
        <v/>
      </c>
      <c r="R3128" s="54">
        <f>IF($B3128="","",SUM($K3128:$Q3128))</f>
        <v/>
      </c>
      <c r="S3128" s="56">
        <f>IF($B3128="","",VLOOKUP($C3128,Настройки!$A$11:$L$17,9,FALSE))</f>
        <v/>
      </c>
      <c r="T3128" s="56">
        <f>IF($B3128="","",$R3128*$S3128)</f>
        <v/>
      </c>
    </row>
    <row r="3129">
      <c r="A3129" s="20">
        <f>Тех_Движение!$A$3126</f>
        <v/>
      </c>
      <c r="B3129" s="20">
        <f>IF(Тех_Движение!$F$3126&gt;0,Тех_Движение!$I$3126,"")</f>
        <v/>
      </c>
      <c r="C3129" s="20">
        <f>IF($B3129="","",Тех_Движение!$D$3126)</f>
        <v/>
      </c>
      <c r="D3129" s="42">
        <f>IF($B3129="","",Тех_Движение!$B$3126)</f>
        <v/>
      </c>
      <c r="E3129" s="54">
        <f>IF($B3129="","",Тех_Движение!$F$3126)</f>
        <v/>
      </c>
      <c r="F3129" s="54">
        <f>IF($B3129="","",SUMIFS($E$5:$E3128,$C$5:$C3128,$C3129))</f>
        <v/>
      </c>
      <c r="G3129" s="54">
        <f>IF($B3129="","",MAX(0,$E3129-MAX(0,SUMIFS(Тех_Движение!$G$2:$G$5111,Тех_Движение!$D$2:$D$5111,$C3129,Тех_Движение!$B$2:$B$5111,"&lt;="&amp;Настройки!$B$5-1)-$F3129)))</f>
        <v/>
      </c>
      <c r="H3129" s="54">
        <f>IF($B3129="","",IF(AND($D3129&gt;=Настройки!$B$5,$D3129&lt;=Настройки!$B$6),$E3129,0))</f>
        <v/>
      </c>
      <c r="I3129" s="54">
        <f>IF($B3129="","",$G3129+$H3129-$J3129)</f>
        <v/>
      </c>
      <c r="J3129" s="54">
        <f>IF($B3129="","",MAX(0,$E3129-MAX(0,SUMIFS(Тех_Движение!$G$2:$G$5111,Тех_Движение!$D$2:$D$5111,$C3129,Тех_Движение!$B$2:$B$5111,"&lt;="&amp;Настройки!$B$6)-$F3129)))</f>
        <v/>
      </c>
      <c r="K3129" s="54">
        <f>IF(OR($B3129="",K$3&lt;$D3129+Настройки!$B$7),0,MAX(0,$E3129-MAX(0,SUMIFS(Тех_Движение!$G$2:$G$5111,Тех_Движение!$D$2:$D$5111,$C3129,Тех_Движение!$B$2:$B$5111,"&lt;="&amp;K$3)-$F3129)))</f>
        <v/>
      </c>
      <c r="L3129" s="54">
        <f>IF(OR($B3129="",L$3&lt;$D3129+Настройки!$B$7),0,MAX(0,$E3129-MAX(0,SUMIFS(Тех_Движение!$G$2:$G$5111,Тех_Движение!$D$2:$D$5111,$C3129,Тех_Движение!$B$2:$B$5111,"&lt;="&amp;L$3)-$F3129)))</f>
        <v/>
      </c>
      <c r="M3129" s="54">
        <f>IF(OR($B3129="",M$3&lt;$D3129+Настройки!$B$7),0,MAX(0,$E3129-MAX(0,SUMIFS(Тех_Движение!$G$2:$G$5111,Тех_Движение!$D$2:$D$5111,$C3129,Тех_Движение!$B$2:$B$5111,"&lt;="&amp;M$3)-$F3129)))</f>
        <v/>
      </c>
      <c r="N3129" s="54">
        <f>IF(OR($B3129="",N$3&lt;$D3129+Настройки!$B$7),0,MAX(0,$E3129-MAX(0,SUMIFS(Тех_Движение!$G$2:$G$5111,Тех_Движение!$D$2:$D$5111,$C3129,Тех_Движение!$B$2:$B$5111,"&lt;="&amp;N$3)-$F3129)))</f>
        <v/>
      </c>
      <c r="O3129" s="54">
        <f>IF(OR($B3129="",O$3&lt;$D3129+Настройки!$B$7),0,MAX(0,$E3129-MAX(0,SUMIFS(Тех_Движение!$G$2:$G$5111,Тех_Движение!$D$2:$D$5111,$C3129,Тех_Движение!$B$2:$B$5111,"&lt;="&amp;O$3)-$F3129)))</f>
        <v/>
      </c>
      <c r="P3129" s="54">
        <f>IF(OR($B3129="",P$3&lt;$D3129+Настройки!$B$7),0,MAX(0,$E3129-MAX(0,SUMIFS(Тех_Движение!$G$2:$G$5111,Тех_Движение!$D$2:$D$5111,$C3129,Тех_Движение!$B$2:$B$5111,"&lt;="&amp;P$3)-$F3129)))</f>
        <v/>
      </c>
      <c r="Q3129" s="54">
        <f>IF(OR($B3129="",Q$3&lt;$D3129+Настройки!$B$7),0,MAX(0,$E3129-MAX(0,SUMIFS(Тех_Движение!$G$2:$G$5111,Тех_Движение!$D$2:$D$5111,$C3129,Тех_Движение!$B$2:$B$5111,"&lt;="&amp;Q$3)-$F3129)))</f>
        <v/>
      </c>
      <c r="R3129" s="54">
        <f>IF($B3129="","",SUM($K3129:$Q3129))</f>
        <v/>
      </c>
      <c r="S3129" s="56">
        <f>IF($B3129="","",VLOOKUP($C3129,Настройки!$A$11:$L$17,9,FALSE))</f>
        <v/>
      </c>
      <c r="T3129" s="56">
        <f>IF($B3129="","",$R3129*$S3129)</f>
        <v/>
      </c>
    </row>
    <row r="3130">
      <c r="A3130" s="20">
        <f>Тех_Движение!$A$3127</f>
        <v/>
      </c>
      <c r="B3130" s="20">
        <f>IF(Тех_Движение!$F$3127&gt;0,Тех_Движение!$I$3127,"")</f>
        <v/>
      </c>
      <c r="C3130" s="20">
        <f>IF($B3130="","",Тех_Движение!$D$3127)</f>
        <v/>
      </c>
      <c r="D3130" s="42">
        <f>IF($B3130="","",Тех_Движение!$B$3127)</f>
        <v/>
      </c>
      <c r="E3130" s="54">
        <f>IF($B3130="","",Тех_Движение!$F$3127)</f>
        <v/>
      </c>
      <c r="F3130" s="54">
        <f>IF($B3130="","",SUMIFS($E$5:$E3129,$C$5:$C3129,$C3130))</f>
        <v/>
      </c>
      <c r="G3130" s="54">
        <f>IF($B3130="","",MAX(0,$E3130-MAX(0,SUMIFS(Тех_Движение!$G$2:$G$5111,Тех_Движение!$D$2:$D$5111,$C3130,Тех_Движение!$B$2:$B$5111,"&lt;="&amp;Настройки!$B$5-1)-$F3130)))</f>
        <v/>
      </c>
      <c r="H3130" s="54">
        <f>IF($B3130="","",IF(AND($D3130&gt;=Настройки!$B$5,$D3130&lt;=Настройки!$B$6),$E3130,0))</f>
        <v/>
      </c>
      <c r="I3130" s="54">
        <f>IF($B3130="","",$G3130+$H3130-$J3130)</f>
        <v/>
      </c>
      <c r="J3130" s="54">
        <f>IF($B3130="","",MAX(0,$E3130-MAX(0,SUMIFS(Тех_Движение!$G$2:$G$5111,Тех_Движение!$D$2:$D$5111,$C3130,Тех_Движение!$B$2:$B$5111,"&lt;="&amp;Настройки!$B$6)-$F3130)))</f>
        <v/>
      </c>
      <c r="K3130" s="54">
        <f>IF(OR($B3130="",K$3&lt;$D3130+Настройки!$B$7),0,MAX(0,$E3130-MAX(0,SUMIFS(Тех_Движение!$G$2:$G$5111,Тех_Движение!$D$2:$D$5111,$C3130,Тех_Движение!$B$2:$B$5111,"&lt;="&amp;K$3)-$F3130)))</f>
        <v/>
      </c>
      <c r="L3130" s="54">
        <f>IF(OR($B3130="",L$3&lt;$D3130+Настройки!$B$7),0,MAX(0,$E3130-MAX(0,SUMIFS(Тех_Движение!$G$2:$G$5111,Тех_Движение!$D$2:$D$5111,$C3130,Тех_Движение!$B$2:$B$5111,"&lt;="&amp;L$3)-$F3130)))</f>
        <v/>
      </c>
      <c r="M3130" s="54">
        <f>IF(OR($B3130="",M$3&lt;$D3130+Настройки!$B$7),0,MAX(0,$E3130-MAX(0,SUMIFS(Тех_Движение!$G$2:$G$5111,Тех_Движение!$D$2:$D$5111,$C3130,Тех_Движение!$B$2:$B$5111,"&lt;="&amp;M$3)-$F3130)))</f>
        <v/>
      </c>
      <c r="N3130" s="54">
        <f>IF(OR($B3130="",N$3&lt;$D3130+Настройки!$B$7),0,MAX(0,$E3130-MAX(0,SUMIFS(Тех_Движение!$G$2:$G$5111,Тех_Движение!$D$2:$D$5111,$C3130,Тех_Движение!$B$2:$B$5111,"&lt;="&amp;N$3)-$F3130)))</f>
        <v/>
      </c>
      <c r="O3130" s="54">
        <f>IF(OR($B3130="",O$3&lt;$D3130+Настройки!$B$7),0,MAX(0,$E3130-MAX(0,SUMIFS(Тех_Движение!$G$2:$G$5111,Тех_Движение!$D$2:$D$5111,$C3130,Тех_Движение!$B$2:$B$5111,"&lt;="&amp;O$3)-$F3130)))</f>
        <v/>
      </c>
      <c r="P3130" s="54">
        <f>IF(OR($B3130="",P$3&lt;$D3130+Настройки!$B$7),0,MAX(0,$E3130-MAX(0,SUMIFS(Тех_Движение!$G$2:$G$5111,Тех_Движение!$D$2:$D$5111,$C3130,Тех_Движение!$B$2:$B$5111,"&lt;="&amp;P$3)-$F3130)))</f>
        <v/>
      </c>
      <c r="Q3130" s="54">
        <f>IF(OR($B3130="",Q$3&lt;$D3130+Настройки!$B$7),0,MAX(0,$E3130-MAX(0,SUMIFS(Тех_Движение!$G$2:$G$5111,Тех_Движение!$D$2:$D$5111,$C3130,Тех_Движение!$B$2:$B$5111,"&lt;="&amp;Q$3)-$F3130)))</f>
        <v/>
      </c>
      <c r="R3130" s="54">
        <f>IF($B3130="","",SUM($K3130:$Q3130))</f>
        <v/>
      </c>
      <c r="S3130" s="56">
        <f>IF($B3130="","",VLOOKUP($C3130,Настройки!$A$11:$L$17,9,FALSE))</f>
        <v/>
      </c>
      <c r="T3130" s="56">
        <f>IF($B3130="","",$R3130*$S3130)</f>
        <v/>
      </c>
    </row>
    <row r="3131">
      <c r="A3131" s="20">
        <f>Тех_Движение!$A$3128</f>
        <v/>
      </c>
      <c r="B3131" s="20">
        <f>IF(Тех_Движение!$F$3128&gt;0,Тех_Движение!$I$3128,"")</f>
        <v/>
      </c>
      <c r="C3131" s="20">
        <f>IF($B3131="","",Тех_Движение!$D$3128)</f>
        <v/>
      </c>
      <c r="D3131" s="42">
        <f>IF($B3131="","",Тех_Движение!$B$3128)</f>
        <v/>
      </c>
      <c r="E3131" s="54">
        <f>IF($B3131="","",Тех_Движение!$F$3128)</f>
        <v/>
      </c>
      <c r="F3131" s="54">
        <f>IF($B3131="","",SUMIFS($E$5:$E3130,$C$5:$C3130,$C3131))</f>
        <v/>
      </c>
      <c r="G3131" s="54">
        <f>IF($B3131="","",MAX(0,$E3131-MAX(0,SUMIFS(Тех_Движение!$G$2:$G$5111,Тех_Движение!$D$2:$D$5111,$C3131,Тех_Движение!$B$2:$B$5111,"&lt;="&amp;Настройки!$B$5-1)-$F3131)))</f>
        <v/>
      </c>
      <c r="H3131" s="54">
        <f>IF($B3131="","",IF(AND($D3131&gt;=Настройки!$B$5,$D3131&lt;=Настройки!$B$6),$E3131,0))</f>
        <v/>
      </c>
      <c r="I3131" s="54">
        <f>IF($B3131="","",$G3131+$H3131-$J3131)</f>
        <v/>
      </c>
      <c r="J3131" s="54">
        <f>IF($B3131="","",MAX(0,$E3131-MAX(0,SUMIFS(Тех_Движение!$G$2:$G$5111,Тех_Движение!$D$2:$D$5111,$C3131,Тех_Движение!$B$2:$B$5111,"&lt;="&amp;Настройки!$B$6)-$F3131)))</f>
        <v/>
      </c>
      <c r="K3131" s="54">
        <f>IF(OR($B3131="",K$3&lt;$D3131+Настройки!$B$7),0,MAX(0,$E3131-MAX(0,SUMIFS(Тех_Движение!$G$2:$G$5111,Тех_Движение!$D$2:$D$5111,$C3131,Тех_Движение!$B$2:$B$5111,"&lt;="&amp;K$3)-$F3131)))</f>
        <v/>
      </c>
      <c r="L3131" s="54">
        <f>IF(OR($B3131="",L$3&lt;$D3131+Настройки!$B$7),0,MAX(0,$E3131-MAX(0,SUMIFS(Тех_Движение!$G$2:$G$5111,Тех_Движение!$D$2:$D$5111,$C3131,Тех_Движение!$B$2:$B$5111,"&lt;="&amp;L$3)-$F3131)))</f>
        <v/>
      </c>
      <c r="M3131" s="54">
        <f>IF(OR($B3131="",M$3&lt;$D3131+Настройки!$B$7),0,MAX(0,$E3131-MAX(0,SUMIFS(Тех_Движение!$G$2:$G$5111,Тех_Движение!$D$2:$D$5111,$C3131,Тех_Движение!$B$2:$B$5111,"&lt;="&amp;M$3)-$F3131)))</f>
        <v/>
      </c>
      <c r="N3131" s="54">
        <f>IF(OR($B3131="",N$3&lt;$D3131+Настройки!$B$7),0,MAX(0,$E3131-MAX(0,SUMIFS(Тех_Движение!$G$2:$G$5111,Тех_Движение!$D$2:$D$5111,$C3131,Тех_Движение!$B$2:$B$5111,"&lt;="&amp;N$3)-$F3131)))</f>
        <v/>
      </c>
      <c r="O3131" s="54">
        <f>IF(OR($B3131="",O$3&lt;$D3131+Настройки!$B$7),0,MAX(0,$E3131-MAX(0,SUMIFS(Тех_Движение!$G$2:$G$5111,Тех_Движение!$D$2:$D$5111,$C3131,Тех_Движение!$B$2:$B$5111,"&lt;="&amp;O$3)-$F3131)))</f>
        <v/>
      </c>
      <c r="P3131" s="54">
        <f>IF(OR($B3131="",P$3&lt;$D3131+Настройки!$B$7),0,MAX(0,$E3131-MAX(0,SUMIFS(Тех_Движение!$G$2:$G$5111,Тех_Движение!$D$2:$D$5111,$C3131,Тех_Движение!$B$2:$B$5111,"&lt;="&amp;P$3)-$F3131)))</f>
        <v/>
      </c>
      <c r="Q3131" s="54">
        <f>IF(OR($B3131="",Q$3&lt;$D3131+Настройки!$B$7),0,MAX(0,$E3131-MAX(0,SUMIFS(Тех_Движение!$G$2:$G$5111,Тех_Движение!$D$2:$D$5111,$C3131,Тех_Движение!$B$2:$B$5111,"&lt;="&amp;Q$3)-$F3131)))</f>
        <v/>
      </c>
      <c r="R3131" s="54">
        <f>IF($B3131="","",SUM($K3131:$Q3131))</f>
        <v/>
      </c>
      <c r="S3131" s="56">
        <f>IF($B3131="","",VLOOKUP($C3131,Настройки!$A$11:$L$17,9,FALSE))</f>
        <v/>
      </c>
      <c r="T3131" s="56">
        <f>IF($B3131="","",$R3131*$S3131)</f>
        <v/>
      </c>
    </row>
    <row r="3132">
      <c r="A3132" s="20">
        <f>Тех_Движение!$A$3129</f>
        <v/>
      </c>
      <c r="B3132" s="20">
        <f>IF(Тех_Движение!$F$3129&gt;0,Тех_Движение!$I$3129,"")</f>
        <v/>
      </c>
      <c r="C3132" s="20">
        <f>IF($B3132="","",Тех_Движение!$D$3129)</f>
        <v/>
      </c>
      <c r="D3132" s="42">
        <f>IF($B3132="","",Тех_Движение!$B$3129)</f>
        <v/>
      </c>
      <c r="E3132" s="54">
        <f>IF($B3132="","",Тех_Движение!$F$3129)</f>
        <v/>
      </c>
      <c r="F3132" s="54">
        <f>IF($B3132="","",SUMIFS($E$5:$E3131,$C$5:$C3131,$C3132))</f>
        <v/>
      </c>
      <c r="G3132" s="54">
        <f>IF($B3132="","",MAX(0,$E3132-MAX(0,SUMIFS(Тех_Движение!$G$2:$G$5111,Тех_Движение!$D$2:$D$5111,$C3132,Тех_Движение!$B$2:$B$5111,"&lt;="&amp;Настройки!$B$5-1)-$F3132)))</f>
        <v/>
      </c>
      <c r="H3132" s="54">
        <f>IF($B3132="","",IF(AND($D3132&gt;=Настройки!$B$5,$D3132&lt;=Настройки!$B$6),$E3132,0))</f>
        <v/>
      </c>
      <c r="I3132" s="54">
        <f>IF($B3132="","",$G3132+$H3132-$J3132)</f>
        <v/>
      </c>
      <c r="J3132" s="54">
        <f>IF($B3132="","",MAX(0,$E3132-MAX(0,SUMIFS(Тех_Движение!$G$2:$G$5111,Тех_Движение!$D$2:$D$5111,$C3132,Тех_Движение!$B$2:$B$5111,"&lt;="&amp;Настройки!$B$6)-$F3132)))</f>
        <v/>
      </c>
      <c r="K3132" s="54">
        <f>IF(OR($B3132="",K$3&lt;$D3132+Настройки!$B$7),0,MAX(0,$E3132-MAX(0,SUMIFS(Тех_Движение!$G$2:$G$5111,Тех_Движение!$D$2:$D$5111,$C3132,Тех_Движение!$B$2:$B$5111,"&lt;="&amp;K$3)-$F3132)))</f>
        <v/>
      </c>
      <c r="L3132" s="54">
        <f>IF(OR($B3132="",L$3&lt;$D3132+Настройки!$B$7),0,MAX(0,$E3132-MAX(0,SUMIFS(Тех_Движение!$G$2:$G$5111,Тех_Движение!$D$2:$D$5111,$C3132,Тех_Движение!$B$2:$B$5111,"&lt;="&amp;L$3)-$F3132)))</f>
        <v/>
      </c>
      <c r="M3132" s="54">
        <f>IF(OR($B3132="",M$3&lt;$D3132+Настройки!$B$7),0,MAX(0,$E3132-MAX(0,SUMIFS(Тех_Движение!$G$2:$G$5111,Тех_Движение!$D$2:$D$5111,$C3132,Тех_Движение!$B$2:$B$5111,"&lt;="&amp;M$3)-$F3132)))</f>
        <v/>
      </c>
      <c r="N3132" s="54">
        <f>IF(OR($B3132="",N$3&lt;$D3132+Настройки!$B$7),0,MAX(0,$E3132-MAX(0,SUMIFS(Тех_Движение!$G$2:$G$5111,Тех_Движение!$D$2:$D$5111,$C3132,Тех_Движение!$B$2:$B$5111,"&lt;="&amp;N$3)-$F3132)))</f>
        <v/>
      </c>
      <c r="O3132" s="54">
        <f>IF(OR($B3132="",O$3&lt;$D3132+Настройки!$B$7),0,MAX(0,$E3132-MAX(0,SUMIFS(Тех_Движение!$G$2:$G$5111,Тех_Движение!$D$2:$D$5111,$C3132,Тех_Движение!$B$2:$B$5111,"&lt;="&amp;O$3)-$F3132)))</f>
        <v/>
      </c>
      <c r="P3132" s="54">
        <f>IF(OR($B3132="",P$3&lt;$D3132+Настройки!$B$7),0,MAX(0,$E3132-MAX(0,SUMIFS(Тех_Движение!$G$2:$G$5111,Тех_Движение!$D$2:$D$5111,$C3132,Тех_Движение!$B$2:$B$5111,"&lt;="&amp;P$3)-$F3132)))</f>
        <v/>
      </c>
      <c r="Q3132" s="54">
        <f>IF(OR($B3132="",Q$3&lt;$D3132+Настройки!$B$7),0,MAX(0,$E3132-MAX(0,SUMIFS(Тех_Движение!$G$2:$G$5111,Тех_Движение!$D$2:$D$5111,$C3132,Тех_Движение!$B$2:$B$5111,"&lt;="&amp;Q$3)-$F3132)))</f>
        <v/>
      </c>
      <c r="R3132" s="54">
        <f>IF($B3132="","",SUM($K3132:$Q3132))</f>
        <v/>
      </c>
      <c r="S3132" s="56">
        <f>IF($B3132="","",VLOOKUP($C3132,Настройки!$A$11:$L$17,9,FALSE))</f>
        <v/>
      </c>
      <c r="T3132" s="56">
        <f>IF($B3132="","",$R3132*$S3132)</f>
        <v/>
      </c>
    </row>
    <row r="3133">
      <c r="A3133" s="20">
        <f>Тех_Движение!$A$3130</f>
        <v/>
      </c>
      <c r="B3133" s="20">
        <f>IF(Тех_Движение!$F$3130&gt;0,Тех_Движение!$I$3130,"")</f>
        <v/>
      </c>
      <c r="C3133" s="20">
        <f>IF($B3133="","",Тех_Движение!$D$3130)</f>
        <v/>
      </c>
      <c r="D3133" s="42">
        <f>IF($B3133="","",Тех_Движение!$B$3130)</f>
        <v/>
      </c>
      <c r="E3133" s="54">
        <f>IF($B3133="","",Тех_Движение!$F$3130)</f>
        <v/>
      </c>
      <c r="F3133" s="54">
        <f>IF($B3133="","",SUMIFS($E$5:$E3132,$C$5:$C3132,$C3133))</f>
        <v/>
      </c>
      <c r="G3133" s="54">
        <f>IF($B3133="","",MAX(0,$E3133-MAX(0,SUMIFS(Тех_Движение!$G$2:$G$5111,Тех_Движение!$D$2:$D$5111,$C3133,Тех_Движение!$B$2:$B$5111,"&lt;="&amp;Настройки!$B$5-1)-$F3133)))</f>
        <v/>
      </c>
      <c r="H3133" s="54">
        <f>IF($B3133="","",IF(AND($D3133&gt;=Настройки!$B$5,$D3133&lt;=Настройки!$B$6),$E3133,0))</f>
        <v/>
      </c>
      <c r="I3133" s="54">
        <f>IF($B3133="","",$G3133+$H3133-$J3133)</f>
        <v/>
      </c>
      <c r="J3133" s="54">
        <f>IF($B3133="","",MAX(0,$E3133-MAX(0,SUMIFS(Тех_Движение!$G$2:$G$5111,Тех_Движение!$D$2:$D$5111,$C3133,Тех_Движение!$B$2:$B$5111,"&lt;="&amp;Настройки!$B$6)-$F3133)))</f>
        <v/>
      </c>
      <c r="K3133" s="54">
        <f>IF(OR($B3133="",K$3&lt;$D3133+Настройки!$B$7),0,MAX(0,$E3133-MAX(0,SUMIFS(Тех_Движение!$G$2:$G$5111,Тех_Движение!$D$2:$D$5111,$C3133,Тех_Движение!$B$2:$B$5111,"&lt;="&amp;K$3)-$F3133)))</f>
        <v/>
      </c>
      <c r="L3133" s="54">
        <f>IF(OR($B3133="",L$3&lt;$D3133+Настройки!$B$7),0,MAX(0,$E3133-MAX(0,SUMIFS(Тех_Движение!$G$2:$G$5111,Тех_Движение!$D$2:$D$5111,$C3133,Тех_Движение!$B$2:$B$5111,"&lt;="&amp;L$3)-$F3133)))</f>
        <v/>
      </c>
      <c r="M3133" s="54">
        <f>IF(OR($B3133="",M$3&lt;$D3133+Настройки!$B$7),0,MAX(0,$E3133-MAX(0,SUMIFS(Тех_Движение!$G$2:$G$5111,Тех_Движение!$D$2:$D$5111,$C3133,Тех_Движение!$B$2:$B$5111,"&lt;="&amp;M$3)-$F3133)))</f>
        <v/>
      </c>
      <c r="N3133" s="54">
        <f>IF(OR($B3133="",N$3&lt;$D3133+Настройки!$B$7),0,MAX(0,$E3133-MAX(0,SUMIFS(Тех_Движение!$G$2:$G$5111,Тех_Движение!$D$2:$D$5111,$C3133,Тех_Движение!$B$2:$B$5111,"&lt;="&amp;N$3)-$F3133)))</f>
        <v/>
      </c>
      <c r="O3133" s="54">
        <f>IF(OR($B3133="",O$3&lt;$D3133+Настройки!$B$7),0,MAX(0,$E3133-MAX(0,SUMIFS(Тех_Движение!$G$2:$G$5111,Тех_Движение!$D$2:$D$5111,$C3133,Тех_Движение!$B$2:$B$5111,"&lt;="&amp;O$3)-$F3133)))</f>
        <v/>
      </c>
      <c r="P3133" s="54">
        <f>IF(OR($B3133="",P$3&lt;$D3133+Настройки!$B$7),0,MAX(0,$E3133-MAX(0,SUMIFS(Тех_Движение!$G$2:$G$5111,Тех_Движение!$D$2:$D$5111,$C3133,Тех_Движение!$B$2:$B$5111,"&lt;="&amp;P$3)-$F3133)))</f>
        <v/>
      </c>
      <c r="Q3133" s="54">
        <f>IF(OR($B3133="",Q$3&lt;$D3133+Настройки!$B$7),0,MAX(0,$E3133-MAX(0,SUMIFS(Тех_Движение!$G$2:$G$5111,Тех_Движение!$D$2:$D$5111,$C3133,Тех_Движение!$B$2:$B$5111,"&lt;="&amp;Q$3)-$F3133)))</f>
        <v/>
      </c>
      <c r="R3133" s="54">
        <f>IF($B3133="","",SUM($K3133:$Q3133))</f>
        <v/>
      </c>
      <c r="S3133" s="56">
        <f>IF($B3133="","",VLOOKUP($C3133,Настройки!$A$11:$L$17,9,FALSE))</f>
        <v/>
      </c>
      <c r="T3133" s="56">
        <f>IF($B3133="","",$R3133*$S3133)</f>
        <v/>
      </c>
    </row>
    <row r="3134">
      <c r="A3134" s="20">
        <f>Тех_Движение!$A$3131</f>
        <v/>
      </c>
      <c r="B3134" s="20">
        <f>IF(Тех_Движение!$F$3131&gt;0,Тех_Движение!$I$3131,"")</f>
        <v/>
      </c>
      <c r="C3134" s="20">
        <f>IF($B3134="","",Тех_Движение!$D$3131)</f>
        <v/>
      </c>
      <c r="D3134" s="42">
        <f>IF($B3134="","",Тех_Движение!$B$3131)</f>
        <v/>
      </c>
      <c r="E3134" s="54">
        <f>IF($B3134="","",Тех_Движение!$F$3131)</f>
        <v/>
      </c>
      <c r="F3134" s="54">
        <f>IF($B3134="","",SUMIFS($E$5:$E3133,$C$5:$C3133,$C3134))</f>
        <v/>
      </c>
      <c r="G3134" s="54">
        <f>IF($B3134="","",MAX(0,$E3134-MAX(0,SUMIFS(Тех_Движение!$G$2:$G$5111,Тех_Движение!$D$2:$D$5111,$C3134,Тех_Движение!$B$2:$B$5111,"&lt;="&amp;Настройки!$B$5-1)-$F3134)))</f>
        <v/>
      </c>
      <c r="H3134" s="54">
        <f>IF($B3134="","",IF(AND($D3134&gt;=Настройки!$B$5,$D3134&lt;=Настройки!$B$6),$E3134,0))</f>
        <v/>
      </c>
      <c r="I3134" s="54">
        <f>IF($B3134="","",$G3134+$H3134-$J3134)</f>
        <v/>
      </c>
      <c r="J3134" s="54">
        <f>IF($B3134="","",MAX(0,$E3134-MAX(0,SUMIFS(Тех_Движение!$G$2:$G$5111,Тех_Движение!$D$2:$D$5111,$C3134,Тех_Движение!$B$2:$B$5111,"&lt;="&amp;Настройки!$B$6)-$F3134)))</f>
        <v/>
      </c>
      <c r="K3134" s="54">
        <f>IF(OR($B3134="",K$3&lt;$D3134+Настройки!$B$7),0,MAX(0,$E3134-MAX(0,SUMIFS(Тех_Движение!$G$2:$G$5111,Тех_Движение!$D$2:$D$5111,$C3134,Тех_Движение!$B$2:$B$5111,"&lt;="&amp;K$3)-$F3134)))</f>
        <v/>
      </c>
      <c r="L3134" s="54">
        <f>IF(OR($B3134="",L$3&lt;$D3134+Настройки!$B$7),0,MAX(0,$E3134-MAX(0,SUMIFS(Тех_Движение!$G$2:$G$5111,Тех_Движение!$D$2:$D$5111,$C3134,Тех_Движение!$B$2:$B$5111,"&lt;="&amp;L$3)-$F3134)))</f>
        <v/>
      </c>
      <c r="M3134" s="54">
        <f>IF(OR($B3134="",M$3&lt;$D3134+Настройки!$B$7),0,MAX(0,$E3134-MAX(0,SUMIFS(Тех_Движение!$G$2:$G$5111,Тех_Движение!$D$2:$D$5111,$C3134,Тех_Движение!$B$2:$B$5111,"&lt;="&amp;M$3)-$F3134)))</f>
        <v/>
      </c>
      <c r="N3134" s="54">
        <f>IF(OR($B3134="",N$3&lt;$D3134+Настройки!$B$7),0,MAX(0,$E3134-MAX(0,SUMIFS(Тех_Движение!$G$2:$G$5111,Тех_Движение!$D$2:$D$5111,$C3134,Тех_Движение!$B$2:$B$5111,"&lt;="&amp;N$3)-$F3134)))</f>
        <v/>
      </c>
      <c r="O3134" s="54">
        <f>IF(OR($B3134="",O$3&lt;$D3134+Настройки!$B$7),0,MAX(0,$E3134-MAX(0,SUMIFS(Тех_Движение!$G$2:$G$5111,Тех_Движение!$D$2:$D$5111,$C3134,Тех_Движение!$B$2:$B$5111,"&lt;="&amp;O$3)-$F3134)))</f>
        <v/>
      </c>
      <c r="P3134" s="54">
        <f>IF(OR($B3134="",P$3&lt;$D3134+Настройки!$B$7),0,MAX(0,$E3134-MAX(0,SUMIFS(Тех_Движение!$G$2:$G$5111,Тех_Движение!$D$2:$D$5111,$C3134,Тех_Движение!$B$2:$B$5111,"&lt;="&amp;P$3)-$F3134)))</f>
        <v/>
      </c>
      <c r="Q3134" s="54">
        <f>IF(OR($B3134="",Q$3&lt;$D3134+Настройки!$B$7),0,MAX(0,$E3134-MAX(0,SUMIFS(Тех_Движение!$G$2:$G$5111,Тех_Движение!$D$2:$D$5111,$C3134,Тех_Движение!$B$2:$B$5111,"&lt;="&amp;Q$3)-$F3134)))</f>
        <v/>
      </c>
      <c r="R3134" s="54">
        <f>IF($B3134="","",SUM($K3134:$Q3134))</f>
        <v/>
      </c>
      <c r="S3134" s="56">
        <f>IF($B3134="","",VLOOKUP($C3134,Настройки!$A$11:$L$17,9,FALSE))</f>
        <v/>
      </c>
      <c r="T3134" s="56">
        <f>IF($B3134="","",$R3134*$S3134)</f>
        <v/>
      </c>
    </row>
    <row r="3135">
      <c r="A3135" s="20">
        <f>Тех_Движение!$A$3132</f>
        <v/>
      </c>
      <c r="B3135" s="20">
        <f>IF(Тех_Движение!$F$3132&gt;0,Тех_Движение!$I$3132,"")</f>
        <v/>
      </c>
      <c r="C3135" s="20">
        <f>IF($B3135="","",Тех_Движение!$D$3132)</f>
        <v/>
      </c>
      <c r="D3135" s="42">
        <f>IF($B3135="","",Тех_Движение!$B$3132)</f>
        <v/>
      </c>
      <c r="E3135" s="54">
        <f>IF($B3135="","",Тех_Движение!$F$3132)</f>
        <v/>
      </c>
      <c r="F3135" s="54">
        <f>IF($B3135="","",SUMIFS($E$5:$E3134,$C$5:$C3134,$C3135))</f>
        <v/>
      </c>
      <c r="G3135" s="54">
        <f>IF($B3135="","",MAX(0,$E3135-MAX(0,SUMIFS(Тех_Движение!$G$2:$G$5111,Тех_Движение!$D$2:$D$5111,$C3135,Тех_Движение!$B$2:$B$5111,"&lt;="&amp;Настройки!$B$5-1)-$F3135)))</f>
        <v/>
      </c>
      <c r="H3135" s="54">
        <f>IF($B3135="","",IF(AND($D3135&gt;=Настройки!$B$5,$D3135&lt;=Настройки!$B$6),$E3135,0))</f>
        <v/>
      </c>
      <c r="I3135" s="54">
        <f>IF($B3135="","",$G3135+$H3135-$J3135)</f>
        <v/>
      </c>
      <c r="J3135" s="54">
        <f>IF($B3135="","",MAX(0,$E3135-MAX(0,SUMIFS(Тех_Движение!$G$2:$G$5111,Тех_Движение!$D$2:$D$5111,$C3135,Тех_Движение!$B$2:$B$5111,"&lt;="&amp;Настройки!$B$6)-$F3135)))</f>
        <v/>
      </c>
      <c r="K3135" s="54">
        <f>IF(OR($B3135="",K$3&lt;$D3135+Настройки!$B$7),0,MAX(0,$E3135-MAX(0,SUMIFS(Тех_Движение!$G$2:$G$5111,Тех_Движение!$D$2:$D$5111,$C3135,Тех_Движение!$B$2:$B$5111,"&lt;="&amp;K$3)-$F3135)))</f>
        <v/>
      </c>
      <c r="L3135" s="54">
        <f>IF(OR($B3135="",L$3&lt;$D3135+Настройки!$B$7),0,MAX(0,$E3135-MAX(0,SUMIFS(Тех_Движение!$G$2:$G$5111,Тех_Движение!$D$2:$D$5111,$C3135,Тех_Движение!$B$2:$B$5111,"&lt;="&amp;L$3)-$F3135)))</f>
        <v/>
      </c>
      <c r="M3135" s="54">
        <f>IF(OR($B3135="",M$3&lt;$D3135+Настройки!$B$7),0,MAX(0,$E3135-MAX(0,SUMIFS(Тех_Движение!$G$2:$G$5111,Тех_Движение!$D$2:$D$5111,$C3135,Тех_Движение!$B$2:$B$5111,"&lt;="&amp;M$3)-$F3135)))</f>
        <v/>
      </c>
      <c r="N3135" s="54">
        <f>IF(OR($B3135="",N$3&lt;$D3135+Настройки!$B$7),0,MAX(0,$E3135-MAX(0,SUMIFS(Тех_Движение!$G$2:$G$5111,Тех_Движение!$D$2:$D$5111,$C3135,Тех_Движение!$B$2:$B$5111,"&lt;="&amp;N$3)-$F3135)))</f>
        <v/>
      </c>
      <c r="O3135" s="54">
        <f>IF(OR($B3135="",O$3&lt;$D3135+Настройки!$B$7),0,MAX(0,$E3135-MAX(0,SUMIFS(Тех_Движение!$G$2:$G$5111,Тех_Движение!$D$2:$D$5111,$C3135,Тех_Движение!$B$2:$B$5111,"&lt;="&amp;O$3)-$F3135)))</f>
        <v/>
      </c>
      <c r="P3135" s="54">
        <f>IF(OR($B3135="",P$3&lt;$D3135+Настройки!$B$7),0,MAX(0,$E3135-MAX(0,SUMIFS(Тех_Движение!$G$2:$G$5111,Тех_Движение!$D$2:$D$5111,$C3135,Тех_Движение!$B$2:$B$5111,"&lt;="&amp;P$3)-$F3135)))</f>
        <v/>
      </c>
      <c r="Q3135" s="54">
        <f>IF(OR($B3135="",Q$3&lt;$D3135+Настройки!$B$7),0,MAX(0,$E3135-MAX(0,SUMIFS(Тех_Движение!$G$2:$G$5111,Тех_Движение!$D$2:$D$5111,$C3135,Тех_Движение!$B$2:$B$5111,"&lt;="&amp;Q$3)-$F3135)))</f>
        <v/>
      </c>
      <c r="R3135" s="54">
        <f>IF($B3135="","",SUM($K3135:$Q3135))</f>
        <v/>
      </c>
      <c r="S3135" s="56">
        <f>IF($B3135="","",VLOOKUP($C3135,Настройки!$A$11:$L$17,9,FALSE))</f>
        <v/>
      </c>
      <c r="T3135" s="56">
        <f>IF($B3135="","",$R3135*$S3135)</f>
        <v/>
      </c>
    </row>
    <row r="3136">
      <c r="A3136" s="20">
        <f>Тех_Движение!$A$3133</f>
        <v/>
      </c>
      <c r="B3136" s="20">
        <f>IF(Тех_Движение!$F$3133&gt;0,Тех_Движение!$I$3133,"")</f>
        <v/>
      </c>
      <c r="C3136" s="20">
        <f>IF($B3136="","",Тех_Движение!$D$3133)</f>
        <v/>
      </c>
      <c r="D3136" s="42">
        <f>IF($B3136="","",Тех_Движение!$B$3133)</f>
        <v/>
      </c>
      <c r="E3136" s="54">
        <f>IF($B3136="","",Тех_Движение!$F$3133)</f>
        <v/>
      </c>
      <c r="F3136" s="54">
        <f>IF($B3136="","",SUMIFS($E$5:$E3135,$C$5:$C3135,$C3136))</f>
        <v/>
      </c>
      <c r="G3136" s="54">
        <f>IF($B3136="","",MAX(0,$E3136-MAX(0,SUMIFS(Тех_Движение!$G$2:$G$5111,Тех_Движение!$D$2:$D$5111,$C3136,Тех_Движение!$B$2:$B$5111,"&lt;="&amp;Настройки!$B$5-1)-$F3136)))</f>
        <v/>
      </c>
      <c r="H3136" s="54">
        <f>IF($B3136="","",IF(AND($D3136&gt;=Настройки!$B$5,$D3136&lt;=Настройки!$B$6),$E3136,0))</f>
        <v/>
      </c>
      <c r="I3136" s="54">
        <f>IF($B3136="","",$G3136+$H3136-$J3136)</f>
        <v/>
      </c>
      <c r="J3136" s="54">
        <f>IF($B3136="","",MAX(0,$E3136-MAX(0,SUMIFS(Тех_Движение!$G$2:$G$5111,Тех_Движение!$D$2:$D$5111,$C3136,Тех_Движение!$B$2:$B$5111,"&lt;="&amp;Настройки!$B$6)-$F3136)))</f>
        <v/>
      </c>
      <c r="K3136" s="54">
        <f>IF(OR($B3136="",K$3&lt;$D3136+Настройки!$B$7),0,MAX(0,$E3136-MAX(0,SUMIFS(Тех_Движение!$G$2:$G$5111,Тех_Движение!$D$2:$D$5111,$C3136,Тех_Движение!$B$2:$B$5111,"&lt;="&amp;K$3)-$F3136)))</f>
        <v/>
      </c>
      <c r="L3136" s="54">
        <f>IF(OR($B3136="",L$3&lt;$D3136+Настройки!$B$7),0,MAX(0,$E3136-MAX(0,SUMIFS(Тех_Движение!$G$2:$G$5111,Тех_Движение!$D$2:$D$5111,$C3136,Тех_Движение!$B$2:$B$5111,"&lt;="&amp;L$3)-$F3136)))</f>
        <v/>
      </c>
      <c r="M3136" s="54">
        <f>IF(OR($B3136="",M$3&lt;$D3136+Настройки!$B$7),0,MAX(0,$E3136-MAX(0,SUMIFS(Тех_Движение!$G$2:$G$5111,Тех_Движение!$D$2:$D$5111,$C3136,Тех_Движение!$B$2:$B$5111,"&lt;="&amp;M$3)-$F3136)))</f>
        <v/>
      </c>
      <c r="N3136" s="54">
        <f>IF(OR($B3136="",N$3&lt;$D3136+Настройки!$B$7),0,MAX(0,$E3136-MAX(0,SUMIFS(Тех_Движение!$G$2:$G$5111,Тех_Движение!$D$2:$D$5111,$C3136,Тех_Движение!$B$2:$B$5111,"&lt;="&amp;N$3)-$F3136)))</f>
        <v/>
      </c>
      <c r="O3136" s="54">
        <f>IF(OR($B3136="",O$3&lt;$D3136+Настройки!$B$7),0,MAX(0,$E3136-MAX(0,SUMIFS(Тех_Движение!$G$2:$G$5111,Тех_Движение!$D$2:$D$5111,$C3136,Тех_Движение!$B$2:$B$5111,"&lt;="&amp;O$3)-$F3136)))</f>
        <v/>
      </c>
      <c r="P3136" s="54">
        <f>IF(OR($B3136="",P$3&lt;$D3136+Настройки!$B$7),0,MAX(0,$E3136-MAX(0,SUMIFS(Тех_Движение!$G$2:$G$5111,Тех_Движение!$D$2:$D$5111,$C3136,Тех_Движение!$B$2:$B$5111,"&lt;="&amp;P$3)-$F3136)))</f>
        <v/>
      </c>
      <c r="Q3136" s="54">
        <f>IF(OR($B3136="",Q$3&lt;$D3136+Настройки!$B$7),0,MAX(0,$E3136-MAX(0,SUMIFS(Тех_Движение!$G$2:$G$5111,Тех_Движение!$D$2:$D$5111,$C3136,Тех_Движение!$B$2:$B$5111,"&lt;="&amp;Q$3)-$F3136)))</f>
        <v/>
      </c>
      <c r="R3136" s="54">
        <f>IF($B3136="","",SUM($K3136:$Q3136))</f>
        <v/>
      </c>
      <c r="S3136" s="56">
        <f>IF($B3136="","",VLOOKUP($C3136,Настройки!$A$11:$L$17,9,FALSE))</f>
        <v/>
      </c>
      <c r="T3136" s="56">
        <f>IF($B3136="","",$R3136*$S3136)</f>
        <v/>
      </c>
    </row>
    <row r="3137">
      <c r="A3137" s="20">
        <f>Тех_Движение!$A$3134</f>
        <v/>
      </c>
      <c r="B3137" s="20">
        <f>IF(Тех_Движение!$F$3134&gt;0,Тех_Движение!$I$3134,"")</f>
        <v/>
      </c>
      <c r="C3137" s="20">
        <f>IF($B3137="","",Тех_Движение!$D$3134)</f>
        <v/>
      </c>
      <c r="D3137" s="42">
        <f>IF($B3137="","",Тех_Движение!$B$3134)</f>
        <v/>
      </c>
      <c r="E3137" s="54">
        <f>IF($B3137="","",Тех_Движение!$F$3134)</f>
        <v/>
      </c>
      <c r="F3137" s="54">
        <f>IF($B3137="","",SUMIFS($E$5:$E3136,$C$5:$C3136,$C3137))</f>
        <v/>
      </c>
      <c r="G3137" s="54">
        <f>IF($B3137="","",MAX(0,$E3137-MAX(0,SUMIFS(Тех_Движение!$G$2:$G$5111,Тех_Движение!$D$2:$D$5111,$C3137,Тех_Движение!$B$2:$B$5111,"&lt;="&amp;Настройки!$B$5-1)-$F3137)))</f>
        <v/>
      </c>
      <c r="H3137" s="54">
        <f>IF($B3137="","",IF(AND($D3137&gt;=Настройки!$B$5,$D3137&lt;=Настройки!$B$6),$E3137,0))</f>
        <v/>
      </c>
      <c r="I3137" s="54">
        <f>IF($B3137="","",$G3137+$H3137-$J3137)</f>
        <v/>
      </c>
      <c r="J3137" s="54">
        <f>IF($B3137="","",MAX(0,$E3137-MAX(0,SUMIFS(Тех_Движение!$G$2:$G$5111,Тех_Движение!$D$2:$D$5111,$C3137,Тех_Движение!$B$2:$B$5111,"&lt;="&amp;Настройки!$B$6)-$F3137)))</f>
        <v/>
      </c>
      <c r="K3137" s="54">
        <f>IF(OR($B3137="",K$3&lt;$D3137+Настройки!$B$7),0,MAX(0,$E3137-MAX(0,SUMIFS(Тех_Движение!$G$2:$G$5111,Тех_Движение!$D$2:$D$5111,$C3137,Тех_Движение!$B$2:$B$5111,"&lt;="&amp;K$3)-$F3137)))</f>
        <v/>
      </c>
      <c r="L3137" s="54">
        <f>IF(OR($B3137="",L$3&lt;$D3137+Настройки!$B$7),0,MAX(0,$E3137-MAX(0,SUMIFS(Тех_Движение!$G$2:$G$5111,Тех_Движение!$D$2:$D$5111,$C3137,Тех_Движение!$B$2:$B$5111,"&lt;="&amp;L$3)-$F3137)))</f>
        <v/>
      </c>
      <c r="M3137" s="54">
        <f>IF(OR($B3137="",M$3&lt;$D3137+Настройки!$B$7),0,MAX(0,$E3137-MAX(0,SUMIFS(Тех_Движение!$G$2:$G$5111,Тех_Движение!$D$2:$D$5111,$C3137,Тех_Движение!$B$2:$B$5111,"&lt;="&amp;M$3)-$F3137)))</f>
        <v/>
      </c>
      <c r="N3137" s="54">
        <f>IF(OR($B3137="",N$3&lt;$D3137+Настройки!$B$7),0,MAX(0,$E3137-MAX(0,SUMIFS(Тех_Движение!$G$2:$G$5111,Тех_Движение!$D$2:$D$5111,$C3137,Тех_Движение!$B$2:$B$5111,"&lt;="&amp;N$3)-$F3137)))</f>
        <v/>
      </c>
      <c r="O3137" s="54">
        <f>IF(OR($B3137="",O$3&lt;$D3137+Настройки!$B$7),0,MAX(0,$E3137-MAX(0,SUMIFS(Тех_Движение!$G$2:$G$5111,Тех_Движение!$D$2:$D$5111,$C3137,Тех_Движение!$B$2:$B$5111,"&lt;="&amp;O$3)-$F3137)))</f>
        <v/>
      </c>
      <c r="P3137" s="54">
        <f>IF(OR($B3137="",P$3&lt;$D3137+Настройки!$B$7),0,MAX(0,$E3137-MAX(0,SUMIFS(Тех_Движение!$G$2:$G$5111,Тех_Движение!$D$2:$D$5111,$C3137,Тех_Движение!$B$2:$B$5111,"&lt;="&amp;P$3)-$F3137)))</f>
        <v/>
      </c>
      <c r="Q3137" s="54">
        <f>IF(OR($B3137="",Q$3&lt;$D3137+Настройки!$B$7),0,MAX(0,$E3137-MAX(0,SUMIFS(Тех_Движение!$G$2:$G$5111,Тех_Движение!$D$2:$D$5111,$C3137,Тех_Движение!$B$2:$B$5111,"&lt;="&amp;Q$3)-$F3137)))</f>
        <v/>
      </c>
      <c r="R3137" s="54">
        <f>IF($B3137="","",SUM($K3137:$Q3137))</f>
        <v/>
      </c>
      <c r="S3137" s="56">
        <f>IF($B3137="","",VLOOKUP($C3137,Настройки!$A$11:$L$17,9,FALSE))</f>
        <v/>
      </c>
      <c r="T3137" s="56">
        <f>IF($B3137="","",$R3137*$S3137)</f>
        <v/>
      </c>
    </row>
    <row r="3138">
      <c r="A3138" s="20">
        <f>Тех_Движение!$A$3135</f>
        <v/>
      </c>
      <c r="B3138" s="20">
        <f>IF(Тех_Движение!$F$3135&gt;0,Тех_Движение!$I$3135,"")</f>
        <v/>
      </c>
      <c r="C3138" s="20">
        <f>IF($B3138="","",Тех_Движение!$D$3135)</f>
        <v/>
      </c>
      <c r="D3138" s="42">
        <f>IF($B3138="","",Тех_Движение!$B$3135)</f>
        <v/>
      </c>
      <c r="E3138" s="54">
        <f>IF($B3138="","",Тех_Движение!$F$3135)</f>
        <v/>
      </c>
      <c r="F3138" s="54">
        <f>IF($B3138="","",SUMIFS($E$5:$E3137,$C$5:$C3137,$C3138))</f>
        <v/>
      </c>
      <c r="G3138" s="54">
        <f>IF($B3138="","",MAX(0,$E3138-MAX(0,SUMIFS(Тех_Движение!$G$2:$G$5111,Тех_Движение!$D$2:$D$5111,$C3138,Тех_Движение!$B$2:$B$5111,"&lt;="&amp;Настройки!$B$5-1)-$F3138)))</f>
        <v/>
      </c>
      <c r="H3138" s="54">
        <f>IF($B3138="","",IF(AND($D3138&gt;=Настройки!$B$5,$D3138&lt;=Настройки!$B$6),$E3138,0))</f>
        <v/>
      </c>
      <c r="I3138" s="54">
        <f>IF($B3138="","",$G3138+$H3138-$J3138)</f>
        <v/>
      </c>
      <c r="J3138" s="54">
        <f>IF($B3138="","",MAX(0,$E3138-MAX(0,SUMIFS(Тех_Движение!$G$2:$G$5111,Тех_Движение!$D$2:$D$5111,$C3138,Тех_Движение!$B$2:$B$5111,"&lt;="&amp;Настройки!$B$6)-$F3138)))</f>
        <v/>
      </c>
      <c r="K3138" s="54">
        <f>IF(OR($B3138="",K$3&lt;$D3138+Настройки!$B$7),0,MAX(0,$E3138-MAX(0,SUMIFS(Тех_Движение!$G$2:$G$5111,Тех_Движение!$D$2:$D$5111,$C3138,Тех_Движение!$B$2:$B$5111,"&lt;="&amp;K$3)-$F3138)))</f>
        <v/>
      </c>
      <c r="L3138" s="54">
        <f>IF(OR($B3138="",L$3&lt;$D3138+Настройки!$B$7),0,MAX(0,$E3138-MAX(0,SUMIFS(Тех_Движение!$G$2:$G$5111,Тех_Движение!$D$2:$D$5111,$C3138,Тех_Движение!$B$2:$B$5111,"&lt;="&amp;L$3)-$F3138)))</f>
        <v/>
      </c>
      <c r="M3138" s="54">
        <f>IF(OR($B3138="",M$3&lt;$D3138+Настройки!$B$7),0,MAX(0,$E3138-MAX(0,SUMIFS(Тех_Движение!$G$2:$G$5111,Тех_Движение!$D$2:$D$5111,$C3138,Тех_Движение!$B$2:$B$5111,"&lt;="&amp;M$3)-$F3138)))</f>
        <v/>
      </c>
      <c r="N3138" s="54">
        <f>IF(OR($B3138="",N$3&lt;$D3138+Настройки!$B$7),0,MAX(0,$E3138-MAX(0,SUMIFS(Тех_Движение!$G$2:$G$5111,Тех_Движение!$D$2:$D$5111,$C3138,Тех_Движение!$B$2:$B$5111,"&lt;="&amp;N$3)-$F3138)))</f>
        <v/>
      </c>
      <c r="O3138" s="54">
        <f>IF(OR($B3138="",O$3&lt;$D3138+Настройки!$B$7),0,MAX(0,$E3138-MAX(0,SUMIFS(Тех_Движение!$G$2:$G$5111,Тех_Движение!$D$2:$D$5111,$C3138,Тех_Движение!$B$2:$B$5111,"&lt;="&amp;O$3)-$F3138)))</f>
        <v/>
      </c>
      <c r="P3138" s="54">
        <f>IF(OR($B3138="",P$3&lt;$D3138+Настройки!$B$7),0,MAX(0,$E3138-MAX(0,SUMIFS(Тех_Движение!$G$2:$G$5111,Тех_Движение!$D$2:$D$5111,$C3138,Тех_Движение!$B$2:$B$5111,"&lt;="&amp;P$3)-$F3138)))</f>
        <v/>
      </c>
      <c r="Q3138" s="54">
        <f>IF(OR($B3138="",Q$3&lt;$D3138+Настройки!$B$7),0,MAX(0,$E3138-MAX(0,SUMIFS(Тех_Движение!$G$2:$G$5111,Тех_Движение!$D$2:$D$5111,$C3138,Тех_Движение!$B$2:$B$5111,"&lt;="&amp;Q$3)-$F3138)))</f>
        <v/>
      </c>
      <c r="R3138" s="54">
        <f>IF($B3138="","",SUM($K3138:$Q3138))</f>
        <v/>
      </c>
      <c r="S3138" s="56">
        <f>IF($B3138="","",VLOOKUP($C3138,Настройки!$A$11:$L$17,9,FALSE))</f>
        <v/>
      </c>
      <c r="T3138" s="56">
        <f>IF($B3138="","",$R3138*$S3138)</f>
        <v/>
      </c>
    </row>
    <row r="3139">
      <c r="A3139" s="20">
        <f>Тех_Движение!$A$3136</f>
        <v/>
      </c>
      <c r="B3139" s="20">
        <f>IF(Тех_Движение!$F$3136&gt;0,Тех_Движение!$I$3136,"")</f>
        <v/>
      </c>
      <c r="C3139" s="20">
        <f>IF($B3139="","",Тех_Движение!$D$3136)</f>
        <v/>
      </c>
      <c r="D3139" s="42">
        <f>IF($B3139="","",Тех_Движение!$B$3136)</f>
        <v/>
      </c>
      <c r="E3139" s="54">
        <f>IF($B3139="","",Тех_Движение!$F$3136)</f>
        <v/>
      </c>
      <c r="F3139" s="54">
        <f>IF($B3139="","",SUMIFS($E$5:$E3138,$C$5:$C3138,$C3139))</f>
        <v/>
      </c>
      <c r="G3139" s="54">
        <f>IF($B3139="","",MAX(0,$E3139-MAX(0,SUMIFS(Тех_Движение!$G$2:$G$5111,Тех_Движение!$D$2:$D$5111,$C3139,Тех_Движение!$B$2:$B$5111,"&lt;="&amp;Настройки!$B$5-1)-$F3139)))</f>
        <v/>
      </c>
      <c r="H3139" s="54">
        <f>IF($B3139="","",IF(AND($D3139&gt;=Настройки!$B$5,$D3139&lt;=Настройки!$B$6),$E3139,0))</f>
        <v/>
      </c>
      <c r="I3139" s="54">
        <f>IF($B3139="","",$G3139+$H3139-$J3139)</f>
        <v/>
      </c>
      <c r="J3139" s="54">
        <f>IF($B3139="","",MAX(0,$E3139-MAX(0,SUMIFS(Тех_Движение!$G$2:$G$5111,Тех_Движение!$D$2:$D$5111,$C3139,Тех_Движение!$B$2:$B$5111,"&lt;="&amp;Настройки!$B$6)-$F3139)))</f>
        <v/>
      </c>
      <c r="K3139" s="54">
        <f>IF(OR($B3139="",K$3&lt;$D3139+Настройки!$B$7),0,MAX(0,$E3139-MAX(0,SUMIFS(Тех_Движение!$G$2:$G$5111,Тех_Движение!$D$2:$D$5111,$C3139,Тех_Движение!$B$2:$B$5111,"&lt;="&amp;K$3)-$F3139)))</f>
        <v/>
      </c>
      <c r="L3139" s="54">
        <f>IF(OR($B3139="",L$3&lt;$D3139+Настройки!$B$7),0,MAX(0,$E3139-MAX(0,SUMIFS(Тех_Движение!$G$2:$G$5111,Тех_Движение!$D$2:$D$5111,$C3139,Тех_Движение!$B$2:$B$5111,"&lt;="&amp;L$3)-$F3139)))</f>
        <v/>
      </c>
      <c r="M3139" s="54">
        <f>IF(OR($B3139="",M$3&lt;$D3139+Настройки!$B$7),0,MAX(0,$E3139-MAX(0,SUMIFS(Тех_Движение!$G$2:$G$5111,Тех_Движение!$D$2:$D$5111,$C3139,Тех_Движение!$B$2:$B$5111,"&lt;="&amp;M$3)-$F3139)))</f>
        <v/>
      </c>
      <c r="N3139" s="54">
        <f>IF(OR($B3139="",N$3&lt;$D3139+Настройки!$B$7),0,MAX(0,$E3139-MAX(0,SUMIFS(Тех_Движение!$G$2:$G$5111,Тех_Движение!$D$2:$D$5111,$C3139,Тех_Движение!$B$2:$B$5111,"&lt;="&amp;N$3)-$F3139)))</f>
        <v/>
      </c>
      <c r="O3139" s="54">
        <f>IF(OR($B3139="",O$3&lt;$D3139+Настройки!$B$7),0,MAX(0,$E3139-MAX(0,SUMIFS(Тех_Движение!$G$2:$G$5111,Тех_Движение!$D$2:$D$5111,$C3139,Тех_Движение!$B$2:$B$5111,"&lt;="&amp;O$3)-$F3139)))</f>
        <v/>
      </c>
      <c r="P3139" s="54">
        <f>IF(OR($B3139="",P$3&lt;$D3139+Настройки!$B$7),0,MAX(0,$E3139-MAX(0,SUMIFS(Тех_Движение!$G$2:$G$5111,Тех_Движение!$D$2:$D$5111,$C3139,Тех_Движение!$B$2:$B$5111,"&lt;="&amp;P$3)-$F3139)))</f>
        <v/>
      </c>
      <c r="Q3139" s="54">
        <f>IF(OR($B3139="",Q$3&lt;$D3139+Настройки!$B$7),0,MAX(0,$E3139-MAX(0,SUMIFS(Тех_Движение!$G$2:$G$5111,Тех_Движение!$D$2:$D$5111,$C3139,Тех_Движение!$B$2:$B$5111,"&lt;="&amp;Q$3)-$F3139)))</f>
        <v/>
      </c>
      <c r="R3139" s="54">
        <f>IF($B3139="","",SUM($K3139:$Q3139))</f>
        <v/>
      </c>
      <c r="S3139" s="56">
        <f>IF($B3139="","",VLOOKUP($C3139,Настройки!$A$11:$L$17,9,FALSE))</f>
        <v/>
      </c>
      <c r="T3139" s="56">
        <f>IF($B3139="","",$R3139*$S3139)</f>
        <v/>
      </c>
    </row>
    <row r="3140">
      <c r="A3140" s="20">
        <f>Тех_Движение!$A$3137</f>
        <v/>
      </c>
      <c r="B3140" s="20">
        <f>IF(Тех_Движение!$F$3137&gt;0,Тех_Движение!$I$3137,"")</f>
        <v/>
      </c>
      <c r="C3140" s="20">
        <f>IF($B3140="","",Тех_Движение!$D$3137)</f>
        <v/>
      </c>
      <c r="D3140" s="42">
        <f>IF($B3140="","",Тех_Движение!$B$3137)</f>
        <v/>
      </c>
      <c r="E3140" s="54">
        <f>IF($B3140="","",Тех_Движение!$F$3137)</f>
        <v/>
      </c>
      <c r="F3140" s="54">
        <f>IF($B3140="","",SUMIFS($E$5:$E3139,$C$5:$C3139,$C3140))</f>
        <v/>
      </c>
      <c r="G3140" s="54">
        <f>IF($B3140="","",MAX(0,$E3140-MAX(0,SUMIFS(Тех_Движение!$G$2:$G$5111,Тех_Движение!$D$2:$D$5111,$C3140,Тех_Движение!$B$2:$B$5111,"&lt;="&amp;Настройки!$B$5-1)-$F3140)))</f>
        <v/>
      </c>
      <c r="H3140" s="54">
        <f>IF($B3140="","",IF(AND($D3140&gt;=Настройки!$B$5,$D3140&lt;=Настройки!$B$6),$E3140,0))</f>
        <v/>
      </c>
      <c r="I3140" s="54">
        <f>IF($B3140="","",$G3140+$H3140-$J3140)</f>
        <v/>
      </c>
      <c r="J3140" s="54">
        <f>IF($B3140="","",MAX(0,$E3140-MAX(0,SUMIFS(Тех_Движение!$G$2:$G$5111,Тех_Движение!$D$2:$D$5111,$C3140,Тех_Движение!$B$2:$B$5111,"&lt;="&amp;Настройки!$B$6)-$F3140)))</f>
        <v/>
      </c>
      <c r="K3140" s="54">
        <f>IF(OR($B3140="",K$3&lt;$D3140+Настройки!$B$7),0,MAX(0,$E3140-MAX(0,SUMIFS(Тех_Движение!$G$2:$G$5111,Тех_Движение!$D$2:$D$5111,$C3140,Тех_Движение!$B$2:$B$5111,"&lt;="&amp;K$3)-$F3140)))</f>
        <v/>
      </c>
      <c r="L3140" s="54">
        <f>IF(OR($B3140="",L$3&lt;$D3140+Настройки!$B$7),0,MAX(0,$E3140-MAX(0,SUMIFS(Тех_Движение!$G$2:$G$5111,Тех_Движение!$D$2:$D$5111,$C3140,Тех_Движение!$B$2:$B$5111,"&lt;="&amp;L$3)-$F3140)))</f>
        <v/>
      </c>
      <c r="M3140" s="54">
        <f>IF(OR($B3140="",M$3&lt;$D3140+Настройки!$B$7),0,MAX(0,$E3140-MAX(0,SUMIFS(Тех_Движение!$G$2:$G$5111,Тех_Движение!$D$2:$D$5111,$C3140,Тех_Движение!$B$2:$B$5111,"&lt;="&amp;M$3)-$F3140)))</f>
        <v/>
      </c>
      <c r="N3140" s="54">
        <f>IF(OR($B3140="",N$3&lt;$D3140+Настройки!$B$7),0,MAX(0,$E3140-MAX(0,SUMIFS(Тех_Движение!$G$2:$G$5111,Тех_Движение!$D$2:$D$5111,$C3140,Тех_Движение!$B$2:$B$5111,"&lt;="&amp;N$3)-$F3140)))</f>
        <v/>
      </c>
      <c r="O3140" s="54">
        <f>IF(OR($B3140="",O$3&lt;$D3140+Настройки!$B$7),0,MAX(0,$E3140-MAX(0,SUMIFS(Тех_Движение!$G$2:$G$5111,Тех_Движение!$D$2:$D$5111,$C3140,Тех_Движение!$B$2:$B$5111,"&lt;="&amp;O$3)-$F3140)))</f>
        <v/>
      </c>
      <c r="P3140" s="54">
        <f>IF(OR($B3140="",P$3&lt;$D3140+Настройки!$B$7),0,MAX(0,$E3140-MAX(0,SUMIFS(Тех_Движение!$G$2:$G$5111,Тех_Движение!$D$2:$D$5111,$C3140,Тех_Движение!$B$2:$B$5111,"&lt;="&amp;P$3)-$F3140)))</f>
        <v/>
      </c>
      <c r="Q3140" s="54">
        <f>IF(OR($B3140="",Q$3&lt;$D3140+Настройки!$B$7),0,MAX(0,$E3140-MAX(0,SUMIFS(Тех_Движение!$G$2:$G$5111,Тех_Движение!$D$2:$D$5111,$C3140,Тех_Движение!$B$2:$B$5111,"&lt;="&amp;Q$3)-$F3140)))</f>
        <v/>
      </c>
      <c r="R3140" s="54">
        <f>IF($B3140="","",SUM($K3140:$Q3140))</f>
        <v/>
      </c>
      <c r="S3140" s="56">
        <f>IF($B3140="","",VLOOKUP($C3140,Настройки!$A$11:$L$17,9,FALSE))</f>
        <v/>
      </c>
      <c r="T3140" s="56">
        <f>IF($B3140="","",$R3140*$S3140)</f>
        <v/>
      </c>
    </row>
    <row r="3141">
      <c r="A3141" s="20">
        <f>Тех_Движение!$A$3138</f>
        <v/>
      </c>
      <c r="B3141" s="20">
        <f>IF(Тех_Движение!$F$3138&gt;0,Тех_Движение!$I$3138,"")</f>
        <v/>
      </c>
      <c r="C3141" s="20">
        <f>IF($B3141="","",Тех_Движение!$D$3138)</f>
        <v/>
      </c>
      <c r="D3141" s="42">
        <f>IF($B3141="","",Тех_Движение!$B$3138)</f>
        <v/>
      </c>
      <c r="E3141" s="54">
        <f>IF($B3141="","",Тех_Движение!$F$3138)</f>
        <v/>
      </c>
      <c r="F3141" s="54">
        <f>IF($B3141="","",SUMIFS($E$5:$E3140,$C$5:$C3140,$C3141))</f>
        <v/>
      </c>
      <c r="G3141" s="54">
        <f>IF($B3141="","",MAX(0,$E3141-MAX(0,SUMIFS(Тех_Движение!$G$2:$G$5111,Тех_Движение!$D$2:$D$5111,$C3141,Тех_Движение!$B$2:$B$5111,"&lt;="&amp;Настройки!$B$5-1)-$F3141)))</f>
        <v/>
      </c>
      <c r="H3141" s="54">
        <f>IF($B3141="","",IF(AND($D3141&gt;=Настройки!$B$5,$D3141&lt;=Настройки!$B$6),$E3141,0))</f>
        <v/>
      </c>
      <c r="I3141" s="54">
        <f>IF($B3141="","",$G3141+$H3141-$J3141)</f>
        <v/>
      </c>
      <c r="J3141" s="54">
        <f>IF($B3141="","",MAX(0,$E3141-MAX(0,SUMIFS(Тех_Движение!$G$2:$G$5111,Тех_Движение!$D$2:$D$5111,$C3141,Тех_Движение!$B$2:$B$5111,"&lt;="&amp;Настройки!$B$6)-$F3141)))</f>
        <v/>
      </c>
      <c r="K3141" s="54">
        <f>IF(OR($B3141="",K$3&lt;$D3141+Настройки!$B$7),0,MAX(0,$E3141-MAX(0,SUMIFS(Тех_Движение!$G$2:$G$5111,Тех_Движение!$D$2:$D$5111,$C3141,Тех_Движение!$B$2:$B$5111,"&lt;="&amp;K$3)-$F3141)))</f>
        <v/>
      </c>
      <c r="L3141" s="54">
        <f>IF(OR($B3141="",L$3&lt;$D3141+Настройки!$B$7),0,MAX(0,$E3141-MAX(0,SUMIFS(Тех_Движение!$G$2:$G$5111,Тех_Движение!$D$2:$D$5111,$C3141,Тех_Движение!$B$2:$B$5111,"&lt;="&amp;L$3)-$F3141)))</f>
        <v/>
      </c>
      <c r="M3141" s="54">
        <f>IF(OR($B3141="",M$3&lt;$D3141+Настройки!$B$7),0,MAX(0,$E3141-MAX(0,SUMIFS(Тех_Движение!$G$2:$G$5111,Тех_Движение!$D$2:$D$5111,$C3141,Тех_Движение!$B$2:$B$5111,"&lt;="&amp;M$3)-$F3141)))</f>
        <v/>
      </c>
      <c r="N3141" s="54">
        <f>IF(OR($B3141="",N$3&lt;$D3141+Настройки!$B$7),0,MAX(0,$E3141-MAX(0,SUMIFS(Тех_Движение!$G$2:$G$5111,Тех_Движение!$D$2:$D$5111,$C3141,Тех_Движение!$B$2:$B$5111,"&lt;="&amp;N$3)-$F3141)))</f>
        <v/>
      </c>
      <c r="O3141" s="54">
        <f>IF(OR($B3141="",O$3&lt;$D3141+Настройки!$B$7),0,MAX(0,$E3141-MAX(0,SUMIFS(Тех_Движение!$G$2:$G$5111,Тех_Движение!$D$2:$D$5111,$C3141,Тех_Движение!$B$2:$B$5111,"&lt;="&amp;O$3)-$F3141)))</f>
        <v/>
      </c>
      <c r="P3141" s="54">
        <f>IF(OR($B3141="",P$3&lt;$D3141+Настройки!$B$7),0,MAX(0,$E3141-MAX(0,SUMIFS(Тех_Движение!$G$2:$G$5111,Тех_Движение!$D$2:$D$5111,$C3141,Тех_Движение!$B$2:$B$5111,"&lt;="&amp;P$3)-$F3141)))</f>
        <v/>
      </c>
      <c r="Q3141" s="54">
        <f>IF(OR($B3141="",Q$3&lt;$D3141+Настройки!$B$7),0,MAX(0,$E3141-MAX(0,SUMIFS(Тех_Движение!$G$2:$G$5111,Тех_Движение!$D$2:$D$5111,$C3141,Тех_Движение!$B$2:$B$5111,"&lt;="&amp;Q$3)-$F3141)))</f>
        <v/>
      </c>
      <c r="R3141" s="54">
        <f>IF($B3141="","",SUM($K3141:$Q3141))</f>
        <v/>
      </c>
      <c r="S3141" s="56">
        <f>IF($B3141="","",VLOOKUP($C3141,Настройки!$A$11:$L$17,9,FALSE))</f>
        <v/>
      </c>
      <c r="T3141" s="56">
        <f>IF($B3141="","",$R3141*$S3141)</f>
        <v/>
      </c>
    </row>
    <row r="3142">
      <c r="A3142" s="20">
        <f>Тех_Движение!$A$3139</f>
        <v/>
      </c>
      <c r="B3142" s="20">
        <f>IF(Тех_Движение!$F$3139&gt;0,Тех_Движение!$I$3139,"")</f>
        <v/>
      </c>
      <c r="C3142" s="20">
        <f>IF($B3142="","",Тех_Движение!$D$3139)</f>
        <v/>
      </c>
      <c r="D3142" s="42">
        <f>IF($B3142="","",Тех_Движение!$B$3139)</f>
        <v/>
      </c>
      <c r="E3142" s="54">
        <f>IF($B3142="","",Тех_Движение!$F$3139)</f>
        <v/>
      </c>
      <c r="F3142" s="54">
        <f>IF($B3142="","",SUMIFS($E$5:$E3141,$C$5:$C3141,$C3142))</f>
        <v/>
      </c>
      <c r="G3142" s="54">
        <f>IF($B3142="","",MAX(0,$E3142-MAX(0,SUMIFS(Тех_Движение!$G$2:$G$5111,Тех_Движение!$D$2:$D$5111,$C3142,Тех_Движение!$B$2:$B$5111,"&lt;="&amp;Настройки!$B$5-1)-$F3142)))</f>
        <v/>
      </c>
      <c r="H3142" s="54">
        <f>IF($B3142="","",IF(AND($D3142&gt;=Настройки!$B$5,$D3142&lt;=Настройки!$B$6),$E3142,0))</f>
        <v/>
      </c>
      <c r="I3142" s="54">
        <f>IF($B3142="","",$G3142+$H3142-$J3142)</f>
        <v/>
      </c>
      <c r="J3142" s="54">
        <f>IF($B3142="","",MAX(0,$E3142-MAX(0,SUMIFS(Тех_Движение!$G$2:$G$5111,Тех_Движение!$D$2:$D$5111,$C3142,Тех_Движение!$B$2:$B$5111,"&lt;="&amp;Настройки!$B$6)-$F3142)))</f>
        <v/>
      </c>
      <c r="K3142" s="54">
        <f>IF(OR($B3142="",K$3&lt;$D3142+Настройки!$B$7),0,MAX(0,$E3142-MAX(0,SUMIFS(Тех_Движение!$G$2:$G$5111,Тех_Движение!$D$2:$D$5111,$C3142,Тех_Движение!$B$2:$B$5111,"&lt;="&amp;K$3)-$F3142)))</f>
        <v/>
      </c>
      <c r="L3142" s="54">
        <f>IF(OR($B3142="",L$3&lt;$D3142+Настройки!$B$7),0,MAX(0,$E3142-MAX(0,SUMIFS(Тех_Движение!$G$2:$G$5111,Тех_Движение!$D$2:$D$5111,$C3142,Тех_Движение!$B$2:$B$5111,"&lt;="&amp;L$3)-$F3142)))</f>
        <v/>
      </c>
      <c r="M3142" s="54">
        <f>IF(OR($B3142="",M$3&lt;$D3142+Настройки!$B$7),0,MAX(0,$E3142-MAX(0,SUMIFS(Тех_Движение!$G$2:$G$5111,Тех_Движение!$D$2:$D$5111,$C3142,Тех_Движение!$B$2:$B$5111,"&lt;="&amp;M$3)-$F3142)))</f>
        <v/>
      </c>
      <c r="N3142" s="54">
        <f>IF(OR($B3142="",N$3&lt;$D3142+Настройки!$B$7),0,MAX(0,$E3142-MAX(0,SUMIFS(Тех_Движение!$G$2:$G$5111,Тех_Движение!$D$2:$D$5111,$C3142,Тех_Движение!$B$2:$B$5111,"&lt;="&amp;N$3)-$F3142)))</f>
        <v/>
      </c>
      <c r="O3142" s="54">
        <f>IF(OR($B3142="",O$3&lt;$D3142+Настройки!$B$7),0,MAX(0,$E3142-MAX(0,SUMIFS(Тех_Движение!$G$2:$G$5111,Тех_Движение!$D$2:$D$5111,$C3142,Тех_Движение!$B$2:$B$5111,"&lt;="&amp;O$3)-$F3142)))</f>
        <v/>
      </c>
      <c r="P3142" s="54">
        <f>IF(OR($B3142="",P$3&lt;$D3142+Настройки!$B$7),0,MAX(0,$E3142-MAX(0,SUMIFS(Тех_Движение!$G$2:$G$5111,Тех_Движение!$D$2:$D$5111,$C3142,Тех_Движение!$B$2:$B$5111,"&lt;="&amp;P$3)-$F3142)))</f>
        <v/>
      </c>
      <c r="Q3142" s="54">
        <f>IF(OR($B3142="",Q$3&lt;$D3142+Настройки!$B$7),0,MAX(0,$E3142-MAX(0,SUMIFS(Тех_Движение!$G$2:$G$5111,Тех_Движение!$D$2:$D$5111,$C3142,Тех_Движение!$B$2:$B$5111,"&lt;="&amp;Q$3)-$F3142)))</f>
        <v/>
      </c>
      <c r="R3142" s="54">
        <f>IF($B3142="","",SUM($K3142:$Q3142))</f>
        <v/>
      </c>
      <c r="S3142" s="56">
        <f>IF($B3142="","",VLOOKUP($C3142,Настройки!$A$11:$L$17,9,FALSE))</f>
        <v/>
      </c>
      <c r="T3142" s="56">
        <f>IF($B3142="","",$R3142*$S3142)</f>
        <v/>
      </c>
    </row>
    <row r="3143">
      <c r="A3143" s="20">
        <f>Тех_Движение!$A$3140</f>
        <v/>
      </c>
      <c r="B3143" s="20">
        <f>IF(Тех_Движение!$F$3140&gt;0,Тех_Движение!$I$3140,"")</f>
        <v/>
      </c>
      <c r="C3143" s="20">
        <f>IF($B3143="","",Тех_Движение!$D$3140)</f>
        <v/>
      </c>
      <c r="D3143" s="42">
        <f>IF($B3143="","",Тех_Движение!$B$3140)</f>
        <v/>
      </c>
      <c r="E3143" s="54">
        <f>IF($B3143="","",Тех_Движение!$F$3140)</f>
        <v/>
      </c>
      <c r="F3143" s="54">
        <f>IF($B3143="","",SUMIFS($E$5:$E3142,$C$5:$C3142,$C3143))</f>
        <v/>
      </c>
      <c r="G3143" s="54">
        <f>IF($B3143="","",MAX(0,$E3143-MAX(0,SUMIFS(Тех_Движение!$G$2:$G$5111,Тех_Движение!$D$2:$D$5111,$C3143,Тех_Движение!$B$2:$B$5111,"&lt;="&amp;Настройки!$B$5-1)-$F3143)))</f>
        <v/>
      </c>
      <c r="H3143" s="54">
        <f>IF($B3143="","",IF(AND($D3143&gt;=Настройки!$B$5,$D3143&lt;=Настройки!$B$6),$E3143,0))</f>
        <v/>
      </c>
      <c r="I3143" s="54">
        <f>IF($B3143="","",$G3143+$H3143-$J3143)</f>
        <v/>
      </c>
      <c r="J3143" s="54">
        <f>IF($B3143="","",MAX(0,$E3143-MAX(0,SUMIFS(Тех_Движение!$G$2:$G$5111,Тех_Движение!$D$2:$D$5111,$C3143,Тех_Движение!$B$2:$B$5111,"&lt;="&amp;Настройки!$B$6)-$F3143)))</f>
        <v/>
      </c>
      <c r="K3143" s="54">
        <f>IF(OR($B3143="",K$3&lt;$D3143+Настройки!$B$7),0,MAX(0,$E3143-MAX(0,SUMIFS(Тех_Движение!$G$2:$G$5111,Тех_Движение!$D$2:$D$5111,$C3143,Тех_Движение!$B$2:$B$5111,"&lt;="&amp;K$3)-$F3143)))</f>
        <v/>
      </c>
      <c r="L3143" s="54">
        <f>IF(OR($B3143="",L$3&lt;$D3143+Настройки!$B$7),0,MAX(0,$E3143-MAX(0,SUMIFS(Тех_Движение!$G$2:$G$5111,Тех_Движение!$D$2:$D$5111,$C3143,Тех_Движение!$B$2:$B$5111,"&lt;="&amp;L$3)-$F3143)))</f>
        <v/>
      </c>
      <c r="M3143" s="54">
        <f>IF(OR($B3143="",M$3&lt;$D3143+Настройки!$B$7),0,MAX(0,$E3143-MAX(0,SUMIFS(Тех_Движение!$G$2:$G$5111,Тех_Движение!$D$2:$D$5111,$C3143,Тех_Движение!$B$2:$B$5111,"&lt;="&amp;M$3)-$F3143)))</f>
        <v/>
      </c>
      <c r="N3143" s="54">
        <f>IF(OR($B3143="",N$3&lt;$D3143+Настройки!$B$7),0,MAX(0,$E3143-MAX(0,SUMIFS(Тех_Движение!$G$2:$G$5111,Тех_Движение!$D$2:$D$5111,$C3143,Тех_Движение!$B$2:$B$5111,"&lt;="&amp;N$3)-$F3143)))</f>
        <v/>
      </c>
      <c r="O3143" s="54">
        <f>IF(OR($B3143="",O$3&lt;$D3143+Настройки!$B$7),0,MAX(0,$E3143-MAX(0,SUMIFS(Тех_Движение!$G$2:$G$5111,Тех_Движение!$D$2:$D$5111,$C3143,Тех_Движение!$B$2:$B$5111,"&lt;="&amp;O$3)-$F3143)))</f>
        <v/>
      </c>
      <c r="P3143" s="54">
        <f>IF(OR($B3143="",P$3&lt;$D3143+Настройки!$B$7),0,MAX(0,$E3143-MAX(0,SUMIFS(Тех_Движение!$G$2:$G$5111,Тех_Движение!$D$2:$D$5111,$C3143,Тех_Движение!$B$2:$B$5111,"&lt;="&amp;P$3)-$F3143)))</f>
        <v/>
      </c>
      <c r="Q3143" s="54">
        <f>IF(OR($B3143="",Q$3&lt;$D3143+Настройки!$B$7),0,MAX(0,$E3143-MAX(0,SUMIFS(Тех_Движение!$G$2:$G$5111,Тех_Движение!$D$2:$D$5111,$C3143,Тех_Движение!$B$2:$B$5111,"&lt;="&amp;Q$3)-$F3143)))</f>
        <v/>
      </c>
      <c r="R3143" s="54">
        <f>IF($B3143="","",SUM($K3143:$Q3143))</f>
        <v/>
      </c>
      <c r="S3143" s="56">
        <f>IF($B3143="","",VLOOKUP($C3143,Настройки!$A$11:$L$17,9,FALSE))</f>
        <v/>
      </c>
      <c r="T3143" s="56">
        <f>IF($B3143="","",$R3143*$S3143)</f>
        <v/>
      </c>
    </row>
    <row r="3144">
      <c r="A3144" s="20">
        <f>Тех_Движение!$A$3141</f>
        <v/>
      </c>
      <c r="B3144" s="20">
        <f>IF(Тех_Движение!$F$3141&gt;0,Тех_Движение!$I$3141,"")</f>
        <v/>
      </c>
      <c r="C3144" s="20">
        <f>IF($B3144="","",Тех_Движение!$D$3141)</f>
        <v/>
      </c>
      <c r="D3144" s="42">
        <f>IF($B3144="","",Тех_Движение!$B$3141)</f>
        <v/>
      </c>
      <c r="E3144" s="54">
        <f>IF($B3144="","",Тех_Движение!$F$3141)</f>
        <v/>
      </c>
      <c r="F3144" s="54">
        <f>IF($B3144="","",SUMIFS($E$5:$E3143,$C$5:$C3143,$C3144))</f>
        <v/>
      </c>
      <c r="G3144" s="54">
        <f>IF($B3144="","",MAX(0,$E3144-MAX(0,SUMIFS(Тех_Движение!$G$2:$G$5111,Тех_Движение!$D$2:$D$5111,$C3144,Тех_Движение!$B$2:$B$5111,"&lt;="&amp;Настройки!$B$5-1)-$F3144)))</f>
        <v/>
      </c>
      <c r="H3144" s="54">
        <f>IF($B3144="","",IF(AND($D3144&gt;=Настройки!$B$5,$D3144&lt;=Настройки!$B$6),$E3144,0))</f>
        <v/>
      </c>
      <c r="I3144" s="54">
        <f>IF($B3144="","",$G3144+$H3144-$J3144)</f>
        <v/>
      </c>
      <c r="J3144" s="54">
        <f>IF($B3144="","",MAX(0,$E3144-MAX(0,SUMIFS(Тех_Движение!$G$2:$G$5111,Тех_Движение!$D$2:$D$5111,$C3144,Тех_Движение!$B$2:$B$5111,"&lt;="&amp;Настройки!$B$6)-$F3144)))</f>
        <v/>
      </c>
      <c r="K3144" s="54">
        <f>IF(OR($B3144="",K$3&lt;$D3144+Настройки!$B$7),0,MAX(0,$E3144-MAX(0,SUMIFS(Тех_Движение!$G$2:$G$5111,Тех_Движение!$D$2:$D$5111,$C3144,Тех_Движение!$B$2:$B$5111,"&lt;="&amp;K$3)-$F3144)))</f>
        <v/>
      </c>
      <c r="L3144" s="54">
        <f>IF(OR($B3144="",L$3&lt;$D3144+Настройки!$B$7),0,MAX(0,$E3144-MAX(0,SUMIFS(Тех_Движение!$G$2:$G$5111,Тех_Движение!$D$2:$D$5111,$C3144,Тех_Движение!$B$2:$B$5111,"&lt;="&amp;L$3)-$F3144)))</f>
        <v/>
      </c>
      <c r="M3144" s="54">
        <f>IF(OR($B3144="",M$3&lt;$D3144+Настройки!$B$7),0,MAX(0,$E3144-MAX(0,SUMIFS(Тех_Движение!$G$2:$G$5111,Тех_Движение!$D$2:$D$5111,$C3144,Тех_Движение!$B$2:$B$5111,"&lt;="&amp;M$3)-$F3144)))</f>
        <v/>
      </c>
      <c r="N3144" s="54">
        <f>IF(OR($B3144="",N$3&lt;$D3144+Настройки!$B$7),0,MAX(0,$E3144-MAX(0,SUMIFS(Тех_Движение!$G$2:$G$5111,Тех_Движение!$D$2:$D$5111,$C3144,Тех_Движение!$B$2:$B$5111,"&lt;="&amp;N$3)-$F3144)))</f>
        <v/>
      </c>
      <c r="O3144" s="54">
        <f>IF(OR($B3144="",O$3&lt;$D3144+Настройки!$B$7),0,MAX(0,$E3144-MAX(0,SUMIFS(Тех_Движение!$G$2:$G$5111,Тех_Движение!$D$2:$D$5111,$C3144,Тех_Движение!$B$2:$B$5111,"&lt;="&amp;O$3)-$F3144)))</f>
        <v/>
      </c>
      <c r="P3144" s="54">
        <f>IF(OR($B3144="",P$3&lt;$D3144+Настройки!$B$7),0,MAX(0,$E3144-MAX(0,SUMIFS(Тех_Движение!$G$2:$G$5111,Тех_Движение!$D$2:$D$5111,$C3144,Тех_Движение!$B$2:$B$5111,"&lt;="&amp;P$3)-$F3144)))</f>
        <v/>
      </c>
      <c r="Q3144" s="54">
        <f>IF(OR($B3144="",Q$3&lt;$D3144+Настройки!$B$7),0,MAX(0,$E3144-MAX(0,SUMIFS(Тех_Движение!$G$2:$G$5111,Тех_Движение!$D$2:$D$5111,$C3144,Тех_Движение!$B$2:$B$5111,"&lt;="&amp;Q$3)-$F3144)))</f>
        <v/>
      </c>
      <c r="R3144" s="54">
        <f>IF($B3144="","",SUM($K3144:$Q3144))</f>
        <v/>
      </c>
      <c r="S3144" s="56">
        <f>IF($B3144="","",VLOOKUP($C3144,Настройки!$A$11:$L$17,9,FALSE))</f>
        <v/>
      </c>
      <c r="T3144" s="56">
        <f>IF($B3144="","",$R3144*$S3144)</f>
        <v/>
      </c>
    </row>
    <row r="3145">
      <c r="A3145" s="20">
        <f>Тех_Движение!$A$3142</f>
        <v/>
      </c>
      <c r="B3145" s="20">
        <f>IF(Тех_Движение!$F$3142&gt;0,Тех_Движение!$I$3142,"")</f>
        <v/>
      </c>
      <c r="C3145" s="20">
        <f>IF($B3145="","",Тех_Движение!$D$3142)</f>
        <v/>
      </c>
      <c r="D3145" s="42">
        <f>IF($B3145="","",Тех_Движение!$B$3142)</f>
        <v/>
      </c>
      <c r="E3145" s="54">
        <f>IF($B3145="","",Тех_Движение!$F$3142)</f>
        <v/>
      </c>
      <c r="F3145" s="54">
        <f>IF($B3145="","",SUMIFS($E$5:$E3144,$C$5:$C3144,$C3145))</f>
        <v/>
      </c>
      <c r="G3145" s="54">
        <f>IF($B3145="","",MAX(0,$E3145-MAX(0,SUMIFS(Тех_Движение!$G$2:$G$5111,Тех_Движение!$D$2:$D$5111,$C3145,Тех_Движение!$B$2:$B$5111,"&lt;="&amp;Настройки!$B$5-1)-$F3145)))</f>
        <v/>
      </c>
      <c r="H3145" s="54">
        <f>IF($B3145="","",IF(AND($D3145&gt;=Настройки!$B$5,$D3145&lt;=Настройки!$B$6),$E3145,0))</f>
        <v/>
      </c>
      <c r="I3145" s="54">
        <f>IF($B3145="","",$G3145+$H3145-$J3145)</f>
        <v/>
      </c>
      <c r="J3145" s="54">
        <f>IF($B3145="","",MAX(0,$E3145-MAX(0,SUMIFS(Тех_Движение!$G$2:$G$5111,Тех_Движение!$D$2:$D$5111,$C3145,Тех_Движение!$B$2:$B$5111,"&lt;="&amp;Настройки!$B$6)-$F3145)))</f>
        <v/>
      </c>
      <c r="K3145" s="54">
        <f>IF(OR($B3145="",K$3&lt;$D3145+Настройки!$B$7),0,MAX(0,$E3145-MAX(0,SUMIFS(Тех_Движение!$G$2:$G$5111,Тех_Движение!$D$2:$D$5111,$C3145,Тех_Движение!$B$2:$B$5111,"&lt;="&amp;K$3)-$F3145)))</f>
        <v/>
      </c>
      <c r="L3145" s="54">
        <f>IF(OR($B3145="",L$3&lt;$D3145+Настройки!$B$7),0,MAX(0,$E3145-MAX(0,SUMIFS(Тех_Движение!$G$2:$G$5111,Тех_Движение!$D$2:$D$5111,$C3145,Тех_Движение!$B$2:$B$5111,"&lt;="&amp;L$3)-$F3145)))</f>
        <v/>
      </c>
      <c r="M3145" s="54">
        <f>IF(OR($B3145="",M$3&lt;$D3145+Настройки!$B$7),0,MAX(0,$E3145-MAX(0,SUMIFS(Тех_Движение!$G$2:$G$5111,Тех_Движение!$D$2:$D$5111,$C3145,Тех_Движение!$B$2:$B$5111,"&lt;="&amp;M$3)-$F3145)))</f>
        <v/>
      </c>
      <c r="N3145" s="54">
        <f>IF(OR($B3145="",N$3&lt;$D3145+Настройки!$B$7),0,MAX(0,$E3145-MAX(0,SUMIFS(Тех_Движение!$G$2:$G$5111,Тех_Движение!$D$2:$D$5111,$C3145,Тех_Движение!$B$2:$B$5111,"&lt;="&amp;N$3)-$F3145)))</f>
        <v/>
      </c>
      <c r="O3145" s="54">
        <f>IF(OR($B3145="",O$3&lt;$D3145+Настройки!$B$7),0,MAX(0,$E3145-MAX(0,SUMIFS(Тех_Движение!$G$2:$G$5111,Тех_Движение!$D$2:$D$5111,$C3145,Тех_Движение!$B$2:$B$5111,"&lt;="&amp;O$3)-$F3145)))</f>
        <v/>
      </c>
      <c r="P3145" s="54">
        <f>IF(OR($B3145="",P$3&lt;$D3145+Настройки!$B$7),0,MAX(0,$E3145-MAX(0,SUMIFS(Тех_Движение!$G$2:$G$5111,Тех_Движение!$D$2:$D$5111,$C3145,Тех_Движение!$B$2:$B$5111,"&lt;="&amp;P$3)-$F3145)))</f>
        <v/>
      </c>
      <c r="Q3145" s="54">
        <f>IF(OR($B3145="",Q$3&lt;$D3145+Настройки!$B$7),0,MAX(0,$E3145-MAX(0,SUMIFS(Тех_Движение!$G$2:$G$5111,Тех_Движение!$D$2:$D$5111,$C3145,Тех_Движение!$B$2:$B$5111,"&lt;="&amp;Q$3)-$F3145)))</f>
        <v/>
      </c>
      <c r="R3145" s="54">
        <f>IF($B3145="","",SUM($K3145:$Q3145))</f>
        <v/>
      </c>
      <c r="S3145" s="56">
        <f>IF($B3145="","",VLOOKUP($C3145,Настройки!$A$11:$L$17,9,FALSE))</f>
        <v/>
      </c>
      <c r="T3145" s="56">
        <f>IF($B3145="","",$R3145*$S3145)</f>
        <v/>
      </c>
    </row>
    <row r="3146">
      <c r="A3146" s="20">
        <f>Тех_Движение!$A$3143</f>
        <v/>
      </c>
      <c r="B3146" s="20">
        <f>IF(Тех_Движение!$F$3143&gt;0,Тех_Движение!$I$3143,"")</f>
        <v/>
      </c>
      <c r="C3146" s="20">
        <f>IF($B3146="","",Тех_Движение!$D$3143)</f>
        <v/>
      </c>
      <c r="D3146" s="42">
        <f>IF($B3146="","",Тех_Движение!$B$3143)</f>
        <v/>
      </c>
      <c r="E3146" s="54">
        <f>IF($B3146="","",Тех_Движение!$F$3143)</f>
        <v/>
      </c>
      <c r="F3146" s="54">
        <f>IF($B3146="","",SUMIFS($E$5:$E3145,$C$5:$C3145,$C3146))</f>
        <v/>
      </c>
      <c r="G3146" s="54">
        <f>IF($B3146="","",MAX(0,$E3146-MAX(0,SUMIFS(Тех_Движение!$G$2:$G$5111,Тех_Движение!$D$2:$D$5111,$C3146,Тех_Движение!$B$2:$B$5111,"&lt;="&amp;Настройки!$B$5-1)-$F3146)))</f>
        <v/>
      </c>
      <c r="H3146" s="54">
        <f>IF($B3146="","",IF(AND($D3146&gt;=Настройки!$B$5,$D3146&lt;=Настройки!$B$6),$E3146,0))</f>
        <v/>
      </c>
      <c r="I3146" s="54">
        <f>IF($B3146="","",$G3146+$H3146-$J3146)</f>
        <v/>
      </c>
      <c r="J3146" s="54">
        <f>IF($B3146="","",MAX(0,$E3146-MAX(0,SUMIFS(Тех_Движение!$G$2:$G$5111,Тех_Движение!$D$2:$D$5111,$C3146,Тех_Движение!$B$2:$B$5111,"&lt;="&amp;Настройки!$B$6)-$F3146)))</f>
        <v/>
      </c>
      <c r="K3146" s="54">
        <f>IF(OR($B3146="",K$3&lt;$D3146+Настройки!$B$7),0,MAX(0,$E3146-MAX(0,SUMIFS(Тех_Движение!$G$2:$G$5111,Тех_Движение!$D$2:$D$5111,$C3146,Тех_Движение!$B$2:$B$5111,"&lt;="&amp;K$3)-$F3146)))</f>
        <v/>
      </c>
      <c r="L3146" s="54">
        <f>IF(OR($B3146="",L$3&lt;$D3146+Настройки!$B$7),0,MAX(0,$E3146-MAX(0,SUMIFS(Тех_Движение!$G$2:$G$5111,Тех_Движение!$D$2:$D$5111,$C3146,Тех_Движение!$B$2:$B$5111,"&lt;="&amp;L$3)-$F3146)))</f>
        <v/>
      </c>
      <c r="M3146" s="54">
        <f>IF(OR($B3146="",M$3&lt;$D3146+Настройки!$B$7),0,MAX(0,$E3146-MAX(0,SUMIFS(Тех_Движение!$G$2:$G$5111,Тех_Движение!$D$2:$D$5111,$C3146,Тех_Движение!$B$2:$B$5111,"&lt;="&amp;M$3)-$F3146)))</f>
        <v/>
      </c>
      <c r="N3146" s="54">
        <f>IF(OR($B3146="",N$3&lt;$D3146+Настройки!$B$7),0,MAX(0,$E3146-MAX(0,SUMIFS(Тех_Движение!$G$2:$G$5111,Тех_Движение!$D$2:$D$5111,$C3146,Тех_Движение!$B$2:$B$5111,"&lt;="&amp;N$3)-$F3146)))</f>
        <v/>
      </c>
      <c r="O3146" s="54">
        <f>IF(OR($B3146="",O$3&lt;$D3146+Настройки!$B$7),0,MAX(0,$E3146-MAX(0,SUMIFS(Тех_Движение!$G$2:$G$5111,Тех_Движение!$D$2:$D$5111,$C3146,Тех_Движение!$B$2:$B$5111,"&lt;="&amp;O$3)-$F3146)))</f>
        <v/>
      </c>
      <c r="P3146" s="54">
        <f>IF(OR($B3146="",P$3&lt;$D3146+Настройки!$B$7),0,MAX(0,$E3146-MAX(0,SUMIFS(Тех_Движение!$G$2:$G$5111,Тех_Движение!$D$2:$D$5111,$C3146,Тех_Движение!$B$2:$B$5111,"&lt;="&amp;P$3)-$F3146)))</f>
        <v/>
      </c>
      <c r="Q3146" s="54">
        <f>IF(OR($B3146="",Q$3&lt;$D3146+Настройки!$B$7),0,MAX(0,$E3146-MAX(0,SUMIFS(Тех_Движение!$G$2:$G$5111,Тех_Движение!$D$2:$D$5111,$C3146,Тех_Движение!$B$2:$B$5111,"&lt;="&amp;Q$3)-$F3146)))</f>
        <v/>
      </c>
      <c r="R3146" s="54">
        <f>IF($B3146="","",SUM($K3146:$Q3146))</f>
        <v/>
      </c>
      <c r="S3146" s="56">
        <f>IF($B3146="","",VLOOKUP($C3146,Настройки!$A$11:$L$17,9,FALSE))</f>
        <v/>
      </c>
      <c r="T3146" s="56">
        <f>IF($B3146="","",$R3146*$S3146)</f>
        <v/>
      </c>
    </row>
    <row r="3147">
      <c r="A3147" s="20">
        <f>Тех_Движение!$A$3144</f>
        <v/>
      </c>
      <c r="B3147" s="20">
        <f>IF(Тех_Движение!$F$3144&gt;0,Тех_Движение!$I$3144,"")</f>
        <v/>
      </c>
      <c r="C3147" s="20">
        <f>IF($B3147="","",Тех_Движение!$D$3144)</f>
        <v/>
      </c>
      <c r="D3147" s="42">
        <f>IF($B3147="","",Тех_Движение!$B$3144)</f>
        <v/>
      </c>
      <c r="E3147" s="54">
        <f>IF($B3147="","",Тех_Движение!$F$3144)</f>
        <v/>
      </c>
      <c r="F3147" s="54">
        <f>IF($B3147="","",SUMIFS($E$5:$E3146,$C$5:$C3146,$C3147))</f>
        <v/>
      </c>
      <c r="G3147" s="54">
        <f>IF($B3147="","",MAX(0,$E3147-MAX(0,SUMIFS(Тех_Движение!$G$2:$G$5111,Тех_Движение!$D$2:$D$5111,$C3147,Тех_Движение!$B$2:$B$5111,"&lt;="&amp;Настройки!$B$5-1)-$F3147)))</f>
        <v/>
      </c>
      <c r="H3147" s="54">
        <f>IF($B3147="","",IF(AND($D3147&gt;=Настройки!$B$5,$D3147&lt;=Настройки!$B$6),$E3147,0))</f>
        <v/>
      </c>
      <c r="I3147" s="54">
        <f>IF($B3147="","",$G3147+$H3147-$J3147)</f>
        <v/>
      </c>
      <c r="J3147" s="54">
        <f>IF($B3147="","",MAX(0,$E3147-MAX(0,SUMIFS(Тех_Движение!$G$2:$G$5111,Тех_Движение!$D$2:$D$5111,$C3147,Тех_Движение!$B$2:$B$5111,"&lt;="&amp;Настройки!$B$6)-$F3147)))</f>
        <v/>
      </c>
      <c r="K3147" s="54">
        <f>IF(OR($B3147="",K$3&lt;$D3147+Настройки!$B$7),0,MAX(0,$E3147-MAX(0,SUMIFS(Тех_Движение!$G$2:$G$5111,Тех_Движение!$D$2:$D$5111,$C3147,Тех_Движение!$B$2:$B$5111,"&lt;="&amp;K$3)-$F3147)))</f>
        <v/>
      </c>
      <c r="L3147" s="54">
        <f>IF(OR($B3147="",L$3&lt;$D3147+Настройки!$B$7),0,MAX(0,$E3147-MAX(0,SUMIFS(Тех_Движение!$G$2:$G$5111,Тех_Движение!$D$2:$D$5111,$C3147,Тех_Движение!$B$2:$B$5111,"&lt;="&amp;L$3)-$F3147)))</f>
        <v/>
      </c>
      <c r="M3147" s="54">
        <f>IF(OR($B3147="",M$3&lt;$D3147+Настройки!$B$7),0,MAX(0,$E3147-MAX(0,SUMIFS(Тех_Движение!$G$2:$G$5111,Тех_Движение!$D$2:$D$5111,$C3147,Тех_Движение!$B$2:$B$5111,"&lt;="&amp;M$3)-$F3147)))</f>
        <v/>
      </c>
      <c r="N3147" s="54">
        <f>IF(OR($B3147="",N$3&lt;$D3147+Настройки!$B$7),0,MAX(0,$E3147-MAX(0,SUMIFS(Тех_Движение!$G$2:$G$5111,Тех_Движение!$D$2:$D$5111,$C3147,Тех_Движение!$B$2:$B$5111,"&lt;="&amp;N$3)-$F3147)))</f>
        <v/>
      </c>
      <c r="O3147" s="54">
        <f>IF(OR($B3147="",O$3&lt;$D3147+Настройки!$B$7),0,MAX(0,$E3147-MAX(0,SUMIFS(Тех_Движение!$G$2:$G$5111,Тех_Движение!$D$2:$D$5111,$C3147,Тех_Движение!$B$2:$B$5111,"&lt;="&amp;O$3)-$F3147)))</f>
        <v/>
      </c>
      <c r="P3147" s="54">
        <f>IF(OR($B3147="",P$3&lt;$D3147+Настройки!$B$7),0,MAX(0,$E3147-MAX(0,SUMIFS(Тех_Движение!$G$2:$G$5111,Тех_Движение!$D$2:$D$5111,$C3147,Тех_Движение!$B$2:$B$5111,"&lt;="&amp;P$3)-$F3147)))</f>
        <v/>
      </c>
      <c r="Q3147" s="54">
        <f>IF(OR($B3147="",Q$3&lt;$D3147+Настройки!$B$7),0,MAX(0,$E3147-MAX(0,SUMIFS(Тех_Движение!$G$2:$G$5111,Тех_Движение!$D$2:$D$5111,$C3147,Тех_Движение!$B$2:$B$5111,"&lt;="&amp;Q$3)-$F3147)))</f>
        <v/>
      </c>
      <c r="R3147" s="54">
        <f>IF($B3147="","",SUM($K3147:$Q3147))</f>
        <v/>
      </c>
      <c r="S3147" s="56">
        <f>IF($B3147="","",VLOOKUP($C3147,Настройки!$A$11:$L$17,9,FALSE))</f>
        <v/>
      </c>
      <c r="T3147" s="56">
        <f>IF($B3147="","",$R3147*$S3147)</f>
        <v/>
      </c>
    </row>
    <row r="3148">
      <c r="A3148" s="20">
        <f>Тех_Движение!$A$3145</f>
        <v/>
      </c>
      <c r="B3148" s="20">
        <f>IF(Тех_Движение!$F$3145&gt;0,Тех_Движение!$I$3145,"")</f>
        <v/>
      </c>
      <c r="C3148" s="20">
        <f>IF($B3148="","",Тех_Движение!$D$3145)</f>
        <v/>
      </c>
      <c r="D3148" s="42">
        <f>IF($B3148="","",Тех_Движение!$B$3145)</f>
        <v/>
      </c>
      <c r="E3148" s="54">
        <f>IF($B3148="","",Тех_Движение!$F$3145)</f>
        <v/>
      </c>
      <c r="F3148" s="54">
        <f>IF($B3148="","",SUMIFS($E$5:$E3147,$C$5:$C3147,$C3148))</f>
        <v/>
      </c>
      <c r="G3148" s="54">
        <f>IF($B3148="","",MAX(0,$E3148-MAX(0,SUMIFS(Тех_Движение!$G$2:$G$5111,Тех_Движение!$D$2:$D$5111,$C3148,Тех_Движение!$B$2:$B$5111,"&lt;="&amp;Настройки!$B$5-1)-$F3148)))</f>
        <v/>
      </c>
      <c r="H3148" s="54">
        <f>IF($B3148="","",IF(AND($D3148&gt;=Настройки!$B$5,$D3148&lt;=Настройки!$B$6),$E3148,0))</f>
        <v/>
      </c>
      <c r="I3148" s="54">
        <f>IF($B3148="","",$G3148+$H3148-$J3148)</f>
        <v/>
      </c>
      <c r="J3148" s="54">
        <f>IF($B3148="","",MAX(0,$E3148-MAX(0,SUMIFS(Тех_Движение!$G$2:$G$5111,Тех_Движение!$D$2:$D$5111,$C3148,Тех_Движение!$B$2:$B$5111,"&lt;="&amp;Настройки!$B$6)-$F3148)))</f>
        <v/>
      </c>
      <c r="K3148" s="54">
        <f>IF(OR($B3148="",K$3&lt;$D3148+Настройки!$B$7),0,MAX(0,$E3148-MAX(0,SUMIFS(Тех_Движение!$G$2:$G$5111,Тех_Движение!$D$2:$D$5111,$C3148,Тех_Движение!$B$2:$B$5111,"&lt;="&amp;K$3)-$F3148)))</f>
        <v/>
      </c>
      <c r="L3148" s="54">
        <f>IF(OR($B3148="",L$3&lt;$D3148+Настройки!$B$7),0,MAX(0,$E3148-MAX(0,SUMIFS(Тех_Движение!$G$2:$G$5111,Тех_Движение!$D$2:$D$5111,$C3148,Тех_Движение!$B$2:$B$5111,"&lt;="&amp;L$3)-$F3148)))</f>
        <v/>
      </c>
      <c r="M3148" s="54">
        <f>IF(OR($B3148="",M$3&lt;$D3148+Настройки!$B$7),0,MAX(0,$E3148-MAX(0,SUMIFS(Тех_Движение!$G$2:$G$5111,Тех_Движение!$D$2:$D$5111,$C3148,Тех_Движение!$B$2:$B$5111,"&lt;="&amp;M$3)-$F3148)))</f>
        <v/>
      </c>
      <c r="N3148" s="54">
        <f>IF(OR($B3148="",N$3&lt;$D3148+Настройки!$B$7),0,MAX(0,$E3148-MAX(0,SUMIFS(Тех_Движение!$G$2:$G$5111,Тех_Движение!$D$2:$D$5111,$C3148,Тех_Движение!$B$2:$B$5111,"&lt;="&amp;N$3)-$F3148)))</f>
        <v/>
      </c>
      <c r="O3148" s="54">
        <f>IF(OR($B3148="",O$3&lt;$D3148+Настройки!$B$7),0,MAX(0,$E3148-MAX(0,SUMIFS(Тех_Движение!$G$2:$G$5111,Тех_Движение!$D$2:$D$5111,$C3148,Тех_Движение!$B$2:$B$5111,"&lt;="&amp;O$3)-$F3148)))</f>
        <v/>
      </c>
      <c r="P3148" s="54">
        <f>IF(OR($B3148="",P$3&lt;$D3148+Настройки!$B$7),0,MAX(0,$E3148-MAX(0,SUMIFS(Тех_Движение!$G$2:$G$5111,Тех_Движение!$D$2:$D$5111,$C3148,Тех_Движение!$B$2:$B$5111,"&lt;="&amp;P$3)-$F3148)))</f>
        <v/>
      </c>
      <c r="Q3148" s="54">
        <f>IF(OR($B3148="",Q$3&lt;$D3148+Настройки!$B$7),0,MAX(0,$E3148-MAX(0,SUMIFS(Тех_Движение!$G$2:$G$5111,Тех_Движение!$D$2:$D$5111,$C3148,Тех_Движение!$B$2:$B$5111,"&lt;="&amp;Q$3)-$F3148)))</f>
        <v/>
      </c>
      <c r="R3148" s="54">
        <f>IF($B3148="","",SUM($K3148:$Q3148))</f>
        <v/>
      </c>
      <c r="S3148" s="56">
        <f>IF($B3148="","",VLOOKUP($C3148,Настройки!$A$11:$L$17,9,FALSE))</f>
        <v/>
      </c>
      <c r="T3148" s="56">
        <f>IF($B3148="","",$R3148*$S3148)</f>
        <v/>
      </c>
    </row>
    <row r="3149">
      <c r="A3149" s="20">
        <f>Тех_Движение!$A$3146</f>
        <v/>
      </c>
      <c r="B3149" s="20">
        <f>IF(Тех_Движение!$F$3146&gt;0,Тех_Движение!$I$3146,"")</f>
        <v/>
      </c>
      <c r="C3149" s="20">
        <f>IF($B3149="","",Тех_Движение!$D$3146)</f>
        <v/>
      </c>
      <c r="D3149" s="42">
        <f>IF($B3149="","",Тех_Движение!$B$3146)</f>
        <v/>
      </c>
      <c r="E3149" s="54">
        <f>IF($B3149="","",Тех_Движение!$F$3146)</f>
        <v/>
      </c>
      <c r="F3149" s="54">
        <f>IF($B3149="","",SUMIFS($E$5:$E3148,$C$5:$C3148,$C3149))</f>
        <v/>
      </c>
      <c r="G3149" s="54">
        <f>IF($B3149="","",MAX(0,$E3149-MAX(0,SUMIFS(Тех_Движение!$G$2:$G$5111,Тех_Движение!$D$2:$D$5111,$C3149,Тех_Движение!$B$2:$B$5111,"&lt;="&amp;Настройки!$B$5-1)-$F3149)))</f>
        <v/>
      </c>
      <c r="H3149" s="54">
        <f>IF($B3149="","",IF(AND($D3149&gt;=Настройки!$B$5,$D3149&lt;=Настройки!$B$6),$E3149,0))</f>
        <v/>
      </c>
      <c r="I3149" s="54">
        <f>IF($B3149="","",$G3149+$H3149-$J3149)</f>
        <v/>
      </c>
      <c r="J3149" s="54">
        <f>IF($B3149="","",MAX(0,$E3149-MAX(0,SUMIFS(Тех_Движение!$G$2:$G$5111,Тех_Движение!$D$2:$D$5111,$C3149,Тех_Движение!$B$2:$B$5111,"&lt;="&amp;Настройки!$B$6)-$F3149)))</f>
        <v/>
      </c>
      <c r="K3149" s="54">
        <f>IF(OR($B3149="",K$3&lt;$D3149+Настройки!$B$7),0,MAX(0,$E3149-MAX(0,SUMIFS(Тех_Движение!$G$2:$G$5111,Тех_Движение!$D$2:$D$5111,$C3149,Тех_Движение!$B$2:$B$5111,"&lt;="&amp;K$3)-$F3149)))</f>
        <v/>
      </c>
      <c r="L3149" s="54">
        <f>IF(OR($B3149="",L$3&lt;$D3149+Настройки!$B$7),0,MAX(0,$E3149-MAX(0,SUMIFS(Тех_Движение!$G$2:$G$5111,Тех_Движение!$D$2:$D$5111,$C3149,Тех_Движение!$B$2:$B$5111,"&lt;="&amp;L$3)-$F3149)))</f>
        <v/>
      </c>
      <c r="M3149" s="54">
        <f>IF(OR($B3149="",M$3&lt;$D3149+Настройки!$B$7),0,MAX(0,$E3149-MAX(0,SUMIFS(Тех_Движение!$G$2:$G$5111,Тех_Движение!$D$2:$D$5111,$C3149,Тех_Движение!$B$2:$B$5111,"&lt;="&amp;M$3)-$F3149)))</f>
        <v/>
      </c>
      <c r="N3149" s="54">
        <f>IF(OR($B3149="",N$3&lt;$D3149+Настройки!$B$7),0,MAX(0,$E3149-MAX(0,SUMIFS(Тех_Движение!$G$2:$G$5111,Тех_Движение!$D$2:$D$5111,$C3149,Тех_Движение!$B$2:$B$5111,"&lt;="&amp;N$3)-$F3149)))</f>
        <v/>
      </c>
      <c r="O3149" s="54">
        <f>IF(OR($B3149="",O$3&lt;$D3149+Настройки!$B$7),0,MAX(0,$E3149-MAX(0,SUMIFS(Тех_Движение!$G$2:$G$5111,Тех_Движение!$D$2:$D$5111,$C3149,Тех_Движение!$B$2:$B$5111,"&lt;="&amp;O$3)-$F3149)))</f>
        <v/>
      </c>
      <c r="P3149" s="54">
        <f>IF(OR($B3149="",P$3&lt;$D3149+Настройки!$B$7),0,MAX(0,$E3149-MAX(0,SUMIFS(Тех_Движение!$G$2:$G$5111,Тех_Движение!$D$2:$D$5111,$C3149,Тех_Движение!$B$2:$B$5111,"&lt;="&amp;P$3)-$F3149)))</f>
        <v/>
      </c>
      <c r="Q3149" s="54">
        <f>IF(OR($B3149="",Q$3&lt;$D3149+Настройки!$B$7),0,MAX(0,$E3149-MAX(0,SUMIFS(Тех_Движение!$G$2:$G$5111,Тех_Движение!$D$2:$D$5111,$C3149,Тех_Движение!$B$2:$B$5111,"&lt;="&amp;Q$3)-$F3149)))</f>
        <v/>
      </c>
      <c r="R3149" s="54">
        <f>IF($B3149="","",SUM($K3149:$Q3149))</f>
        <v/>
      </c>
      <c r="S3149" s="56">
        <f>IF($B3149="","",VLOOKUP($C3149,Настройки!$A$11:$L$17,9,FALSE))</f>
        <v/>
      </c>
      <c r="T3149" s="56">
        <f>IF($B3149="","",$R3149*$S3149)</f>
        <v/>
      </c>
    </row>
    <row r="3150">
      <c r="A3150" s="20">
        <f>Тех_Движение!$A$3147</f>
        <v/>
      </c>
      <c r="B3150" s="20">
        <f>IF(Тех_Движение!$F$3147&gt;0,Тех_Движение!$I$3147,"")</f>
        <v/>
      </c>
      <c r="C3150" s="20">
        <f>IF($B3150="","",Тех_Движение!$D$3147)</f>
        <v/>
      </c>
      <c r="D3150" s="42">
        <f>IF($B3150="","",Тех_Движение!$B$3147)</f>
        <v/>
      </c>
      <c r="E3150" s="54">
        <f>IF($B3150="","",Тех_Движение!$F$3147)</f>
        <v/>
      </c>
      <c r="F3150" s="54">
        <f>IF($B3150="","",SUMIFS($E$5:$E3149,$C$5:$C3149,$C3150))</f>
        <v/>
      </c>
      <c r="G3150" s="54">
        <f>IF($B3150="","",MAX(0,$E3150-MAX(0,SUMIFS(Тех_Движение!$G$2:$G$5111,Тех_Движение!$D$2:$D$5111,$C3150,Тех_Движение!$B$2:$B$5111,"&lt;="&amp;Настройки!$B$5-1)-$F3150)))</f>
        <v/>
      </c>
      <c r="H3150" s="54">
        <f>IF($B3150="","",IF(AND($D3150&gt;=Настройки!$B$5,$D3150&lt;=Настройки!$B$6),$E3150,0))</f>
        <v/>
      </c>
      <c r="I3150" s="54">
        <f>IF($B3150="","",$G3150+$H3150-$J3150)</f>
        <v/>
      </c>
      <c r="J3150" s="54">
        <f>IF($B3150="","",MAX(0,$E3150-MAX(0,SUMIFS(Тех_Движение!$G$2:$G$5111,Тех_Движение!$D$2:$D$5111,$C3150,Тех_Движение!$B$2:$B$5111,"&lt;="&amp;Настройки!$B$6)-$F3150)))</f>
        <v/>
      </c>
      <c r="K3150" s="54">
        <f>IF(OR($B3150="",K$3&lt;$D3150+Настройки!$B$7),0,MAX(0,$E3150-MAX(0,SUMIFS(Тех_Движение!$G$2:$G$5111,Тех_Движение!$D$2:$D$5111,$C3150,Тех_Движение!$B$2:$B$5111,"&lt;="&amp;K$3)-$F3150)))</f>
        <v/>
      </c>
      <c r="L3150" s="54">
        <f>IF(OR($B3150="",L$3&lt;$D3150+Настройки!$B$7),0,MAX(0,$E3150-MAX(0,SUMIFS(Тех_Движение!$G$2:$G$5111,Тех_Движение!$D$2:$D$5111,$C3150,Тех_Движение!$B$2:$B$5111,"&lt;="&amp;L$3)-$F3150)))</f>
        <v/>
      </c>
      <c r="M3150" s="54">
        <f>IF(OR($B3150="",M$3&lt;$D3150+Настройки!$B$7),0,MAX(0,$E3150-MAX(0,SUMIFS(Тех_Движение!$G$2:$G$5111,Тех_Движение!$D$2:$D$5111,$C3150,Тех_Движение!$B$2:$B$5111,"&lt;="&amp;M$3)-$F3150)))</f>
        <v/>
      </c>
      <c r="N3150" s="54">
        <f>IF(OR($B3150="",N$3&lt;$D3150+Настройки!$B$7),0,MAX(0,$E3150-MAX(0,SUMIFS(Тех_Движение!$G$2:$G$5111,Тех_Движение!$D$2:$D$5111,$C3150,Тех_Движение!$B$2:$B$5111,"&lt;="&amp;N$3)-$F3150)))</f>
        <v/>
      </c>
      <c r="O3150" s="54">
        <f>IF(OR($B3150="",O$3&lt;$D3150+Настройки!$B$7),0,MAX(0,$E3150-MAX(0,SUMIFS(Тех_Движение!$G$2:$G$5111,Тех_Движение!$D$2:$D$5111,$C3150,Тех_Движение!$B$2:$B$5111,"&lt;="&amp;O$3)-$F3150)))</f>
        <v/>
      </c>
      <c r="P3150" s="54">
        <f>IF(OR($B3150="",P$3&lt;$D3150+Настройки!$B$7),0,MAX(0,$E3150-MAX(0,SUMIFS(Тех_Движение!$G$2:$G$5111,Тех_Движение!$D$2:$D$5111,$C3150,Тех_Движение!$B$2:$B$5111,"&lt;="&amp;P$3)-$F3150)))</f>
        <v/>
      </c>
      <c r="Q3150" s="54">
        <f>IF(OR($B3150="",Q$3&lt;$D3150+Настройки!$B$7),0,MAX(0,$E3150-MAX(0,SUMIFS(Тех_Движение!$G$2:$G$5111,Тех_Движение!$D$2:$D$5111,$C3150,Тех_Движение!$B$2:$B$5111,"&lt;="&amp;Q$3)-$F3150)))</f>
        <v/>
      </c>
      <c r="R3150" s="54">
        <f>IF($B3150="","",SUM($K3150:$Q3150))</f>
        <v/>
      </c>
      <c r="S3150" s="56">
        <f>IF($B3150="","",VLOOKUP($C3150,Настройки!$A$11:$L$17,9,FALSE))</f>
        <v/>
      </c>
      <c r="T3150" s="56">
        <f>IF($B3150="","",$R3150*$S3150)</f>
        <v/>
      </c>
    </row>
    <row r="3151">
      <c r="A3151" s="20">
        <f>Тех_Движение!$A$3148</f>
        <v/>
      </c>
      <c r="B3151" s="20">
        <f>IF(Тех_Движение!$F$3148&gt;0,Тех_Движение!$I$3148,"")</f>
        <v/>
      </c>
      <c r="C3151" s="20">
        <f>IF($B3151="","",Тех_Движение!$D$3148)</f>
        <v/>
      </c>
      <c r="D3151" s="42">
        <f>IF($B3151="","",Тех_Движение!$B$3148)</f>
        <v/>
      </c>
      <c r="E3151" s="54">
        <f>IF($B3151="","",Тех_Движение!$F$3148)</f>
        <v/>
      </c>
      <c r="F3151" s="54">
        <f>IF($B3151="","",SUMIFS($E$5:$E3150,$C$5:$C3150,$C3151))</f>
        <v/>
      </c>
      <c r="G3151" s="54">
        <f>IF($B3151="","",MAX(0,$E3151-MAX(0,SUMIFS(Тех_Движение!$G$2:$G$5111,Тех_Движение!$D$2:$D$5111,$C3151,Тех_Движение!$B$2:$B$5111,"&lt;="&amp;Настройки!$B$5-1)-$F3151)))</f>
        <v/>
      </c>
      <c r="H3151" s="54">
        <f>IF($B3151="","",IF(AND($D3151&gt;=Настройки!$B$5,$D3151&lt;=Настройки!$B$6),$E3151,0))</f>
        <v/>
      </c>
      <c r="I3151" s="54">
        <f>IF($B3151="","",$G3151+$H3151-$J3151)</f>
        <v/>
      </c>
      <c r="J3151" s="54">
        <f>IF($B3151="","",MAX(0,$E3151-MAX(0,SUMIFS(Тех_Движение!$G$2:$G$5111,Тех_Движение!$D$2:$D$5111,$C3151,Тех_Движение!$B$2:$B$5111,"&lt;="&amp;Настройки!$B$6)-$F3151)))</f>
        <v/>
      </c>
      <c r="K3151" s="54">
        <f>IF(OR($B3151="",K$3&lt;$D3151+Настройки!$B$7),0,MAX(0,$E3151-MAX(0,SUMIFS(Тех_Движение!$G$2:$G$5111,Тех_Движение!$D$2:$D$5111,$C3151,Тех_Движение!$B$2:$B$5111,"&lt;="&amp;K$3)-$F3151)))</f>
        <v/>
      </c>
      <c r="L3151" s="54">
        <f>IF(OR($B3151="",L$3&lt;$D3151+Настройки!$B$7),0,MAX(0,$E3151-MAX(0,SUMIFS(Тех_Движение!$G$2:$G$5111,Тех_Движение!$D$2:$D$5111,$C3151,Тех_Движение!$B$2:$B$5111,"&lt;="&amp;L$3)-$F3151)))</f>
        <v/>
      </c>
      <c r="M3151" s="54">
        <f>IF(OR($B3151="",M$3&lt;$D3151+Настройки!$B$7),0,MAX(0,$E3151-MAX(0,SUMIFS(Тех_Движение!$G$2:$G$5111,Тех_Движение!$D$2:$D$5111,$C3151,Тех_Движение!$B$2:$B$5111,"&lt;="&amp;M$3)-$F3151)))</f>
        <v/>
      </c>
      <c r="N3151" s="54">
        <f>IF(OR($B3151="",N$3&lt;$D3151+Настройки!$B$7),0,MAX(0,$E3151-MAX(0,SUMIFS(Тех_Движение!$G$2:$G$5111,Тех_Движение!$D$2:$D$5111,$C3151,Тех_Движение!$B$2:$B$5111,"&lt;="&amp;N$3)-$F3151)))</f>
        <v/>
      </c>
      <c r="O3151" s="54">
        <f>IF(OR($B3151="",O$3&lt;$D3151+Настройки!$B$7),0,MAX(0,$E3151-MAX(0,SUMIFS(Тех_Движение!$G$2:$G$5111,Тех_Движение!$D$2:$D$5111,$C3151,Тех_Движение!$B$2:$B$5111,"&lt;="&amp;O$3)-$F3151)))</f>
        <v/>
      </c>
      <c r="P3151" s="54">
        <f>IF(OR($B3151="",P$3&lt;$D3151+Настройки!$B$7),0,MAX(0,$E3151-MAX(0,SUMIFS(Тех_Движение!$G$2:$G$5111,Тех_Движение!$D$2:$D$5111,$C3151,Тех_Движение!$B$2:$B$5111,"&lt;="&amp;P$3)-$F3151)))</f>
        <v/>
      </c>
      <c r="Q3151" s="54">
        <f>IF(OR($B3151="",Q$3&lt;$D3151+Настройки!$B$7),0,MAX(0,$E3151-MAX(0,SUMIFS(Тех_Движение!$G$2:$G$5111,Тех_Движение!$D$2:$D$5111,$C3151,Тех_Движение!$B$2:$B$5111,"&lt;="&amp;Q$3)-$F3151)))</f>
        <v/>
      </c>
      <c r="R3151" s="54">
        <f>IF($B3151="","",SUM($K3151:$Q3151))</f>
        <v/>
      </c>
      <c r="S3151" s="56">
        <f>IF($B3151="","",VLOOKUP($C3151,Настройки!$A$11:$L$17,9,FALSE))</f>
        <v/>
      </c>
      <c r="T3151" s="56">
        <f>IF($B3151="","",$R3151*$S3151)</f>
        <v/>
      </c>
    </row>
    <row r="3152">
      <c r="A3152" s="20">
        <f>Тех_Движение!$A$3149</f>
        <v/>
      </c>
      <c r="B3152" s="20">
        <f>IF(Тех_Движение!$F$3149&gt;0,Тех_Движение!$I$3149,"")</f>
        <v/>
      </c>
      <c r="C3152" s="20">
        <f>IF($B3152="","",Тех_Движение!$D$3149)</f>
        <v/>
      </c>
      <c r="D3152" s="42">
        <f>IF($B3152="","",Тех_Движение!$B$3149)</f>
        <v/>
      </c>
      <c r="E3152" s="54">
        <f>IF($B3152="","",Тех_Движение!$F$3149)</f>
        <v/>
      </c>
      <c r="F3152" s="54">
        <f>IF($B3152="","",SUMIFS($E$5:$E3151,$C$5:$C3151,$C3152))</f>
        <v/>
      </c>
      <c r="G3152" s="54">
        <f>IF($B3152="","",MAX(0,$E3152-MAX(0,SUMIFS(Тех_Движение!$G$2:$G$5111,Тех_Движение!$D$2:$D$5111,$C3152,Тех_Движение!$B$2:$B$5111,"&lt;="&amp;Настройки!$B$5-1)-$F3152)))</f>
        <v/>
      </c>
      <c r="H3152" s="54">
        <f>IF($B3152="","",IF(AND($D3152&gt;=Настройки!$B$5,$D3152&lt;=Настройки!$B$6),$E3152,0))</f>
        <v/>
      </c>
      <c r="I3152" s="54">
        <f>IF($B3152="","",$G3152+$H3152-$J3152)</f>
        <v/>
      </c>
      <c r="J3152" s="54">
        <f>IF($B3152="","",MAX(0,$E3152-MAX(0,SUMIFS(Тех_Движение!$G$2:$G$5111,Тех_Движение!$D$2:$D$5111,$C3152,Тех_Движение!$B$2:$B$5111,"&lt;="&amp;Настройки!$B$6)-$F3152)))</f>
        <v/>
      </c>
      <c r="K3152" s="54">
        <f>IF(OR($B3152="",K$3&lt;$D3152+Настройки!$B$7),0,MAX(0,$E3152-MAX(0,SUMIFS(Тех_Движение!$G$2:$G$5111,Тех_Движение!$D$2:$D$5111,$C3152,Тех_Движение!$B$2:$B$5111,"&lt;="&amp;K$3)-$F3152)))</f>
        <v/>
      </c>
      <c r="L3152" s="54">
        <f>IF(OR($B3152="",L$3&lt;$D3152+Настройки!$B$7),0,MAX(0,$E3152-MAX(0,SUMIFS(Тех_Движение!$G$2:$G$5111,Тех_Движение!$D$2:$D$5111,$C3152,Тех_Движение!$B$2:$B$5111,"&lt;="&amp;L$3)-$F3152)))</f>
        <v/>
      </c>
      <c r="M3152" s="54">
        <f>IF(OR($B3152="",M$3&lt;$D3152+Настройки!$B$7),0,MAX(0,$E3152-MAX(0,SUMIFS(Тех_Движение!$G$2:$G$5111,Тех_Движение!$D$2:$D$5111,$C3152,Тех_Движение!$B$2:$B$5111,"&lt;="&amp;M$3)-$F3152)))</f>
        <v/>
      </c>
      <c r="N3152" s="54">
        <f>IF(OR($B3152="",N$3&lt;$D3152+Настройки!$B$7),0,MAX(0,$E3152-MAX(0,SUMIFS(Тех_Движение!$G$2:$G$5111,Тех_Движение!$D$2:$D$5111,$C3152,Тех_Движение!$B$2:$B$5111,"&lt;="&amp;N$3)-$F3152)))</f>
        <v/>
      </c>
      <c r="O3152" s="54">
        <f>IF(OR($B3152="",O$3&lt;$D3152+Настройки!$B$7),0,MAX(0,$E3152-MAX(0,SUMIFS(Тех_Движение!$G$2:$G$5111,Тех_Движение!$D$2:$D$5111,$C3152,Тех_Движение!$B$2:$B$5111,"&lt;="&amp;O$3)-$F3152)))</f>
        <v/>
      </c>
      <c r="P3152" s="54">
        <f>IF(OR($B3152="",P$3&lt;$D3152+Настройки!$B$7),0,MAX(0,$E3152-MAX(0,SUMIFS(Тех_Движение!$G$2:$G$5111,Тех_Движение!$D$2:$D$5111,$C3152,Тех_Движение!$B$2:$B$5111,"&lt;="&amp;P$3)-$F3152)))</f>
        <v/>
      </c>
      <c r="Q3152" s="54">
        <f>IF(OR($B3152="",Q$3&lt;$D3152+Настройки!$B$7),0,MAX(0,$E3152-MAX(0,SUMIFS(Тех_Движение!$G$2:$G$5111,Тех_Движение!$D$2:$D$5111,$C3152,Тех_Движение!$B$2:$B$5111,"&lt;="&amp;Q$3)-$F3152)))</f>
        <v/>
      </c>
      <c r="R3152" s="54">
        <f>IF($B3152="","",SUM($K3152:$Q3152))</f>
        <v/>
      </c>
      <c r="S3152" s="56">
        <f>IF($B3152="","",VLOOKUP($C3152,Настройки!$A$11:$L$17,9,FALSE))</f>
        <v/>
      </c>
      <c r="T3152" s="56">
        <f>IF($B3152="","",$R3152*$S3152)</f>
        <v/>
      </c>
    </row>
    <row r="3153">
      <c r="A3153" s="20">
        <f>Тех_Движение!$A$3150</f>
        <v/>
      </c>
      <c r="B3153" s="20">
        <f>IF(Тех_Движение!$F$3150&gt;0,Тех_Движение!$I$3150,"")</f>
        <v/>
      </c>
      <c r="C3153" s="20">
        <f>IF($B3153="","",Тех_Движение!$D$3150)</f>
        <v/>
      </c>
      <c r="D3153" s="42">
        <f>IF($B3153="","",Тех_Движение!$B$3150)</f>
        <v/>
      </c>
      <c r="E3153" s="54">
        <f>IF($B3153="","",Тех_Движение!$F$3150)</f>
        <v/>
      </c>
      <c r="F3153" s="54">
        <f>IF($B3153="","",SUMIFS($E$5:$E3152,$C$5:$C3152,$C3153))</f>
        <v/>
      </c>
      <c r="G3153" s="54">
        <f>IF($B3153="","",MAX(0,$E3153-MAX(0,SUMIFS(Тех_Движение!$G$2:$G$5111,Тех_Движение!$D$2:$D$5111,$C3153,Тех_Движение!$B$2:$B$5111,"&lt;="&amp;Настройки!$B$5-1)-$F3153)))</f>
        <v/>
      </c>
      <c r="H3153" s="54">
        <f>IF($B3153="","",IF(AND($D3153&gt;=Настройки!$B$5,$D3153&lt;=Настройки!$B$6),$E3153,0))</f>
        <v/>
      </c>
      <c r="I3153" s="54">
        <f>IF($B3153="","",$G3153+$H3153-$J3153)</f>
        <v/>
      </c>
      <c r="J3153" s="54">
        <f>IF($B3153="","",MAX(0,$E3153-MAX(0,SUMIFS(Тех_Движение!$G$2:$G$5111,Тех_Движение!$D$2:$D$5111,$C3153,Тех_Движение!$B$2:$B$5111,"&lt;="&amp;Настройки!$B$6)-$F3153)))</f>
        <v/>
      </c>
      <c r="K3153" s="54">
        <f>IF(OR($B3153="",K$3&lt;$D3153+Настройки!$B$7),0,MAX(0,$E3153-MAX(0,SUMIFS(Тех_Движение!$G$2:$G$5111,Тех_Движение!$D$2:$D$5111,$C3153,Тех_Движение!$B$2:$B$5111,"&lt;="&amp;K$3)-$F3153)))</f>
        <v/>
      </c>
      <c r="L3153" s="54">
        <f>IF(OR($B3153="",L$3&lt;$D3153+Настройки!$B$7),0,MAX(0,$E3153-MAX(0,SUMIFS(Тех_Движение!$G$2:$G$5111,Тех_Движение!$D$2:$D$5111,$C3153,Тех_Движение!$B$2:$B$5111,"&lt;="&amp;L$3)-$F3153)))</f>
        <v/>
      </c>
      <c r="M3153" s="54">
        <f>IF(OR($B3153="",M$3&lt;$D3153+Настройки!$B$7),0,MAX(0,$E3153-MAX(0,SUMIFS(Тех_Движение!$G$2:$G$5111,Тех_Движение!$D$2:$D$5111,$C3153,Тех_Движение!$B$2:$B$5111,"&lt;="&amp;M$3)-$F3153)))</f>
        <v/>
      </c>
      <c r="N3153" s="54">
        <f>IF(OR($B3153="",N$3&lt;$D3153+Настройки!$B$7),0,MAX(0,$E3153-MAX(0,SUMIFS(Тех_Движение!$G$2:$G$5111,Тех_Движение!$D$2:$D$5111,$C3153,Тех_Движение!$B$2:$B$5111,"&lt;="&amp;N$3)-$F3153)))</f>
        <v/>
      </c>
      <c r="O3153" s="54">
        <f>IF(OR($B3153="",O$3&lt;$D3153+Настройки!$B$7),0,MAX(0,$E3153-MAX(0,SUMIFS(Тех_Движение!$G$2:$G$5111,Тех_Движение!$D$2:$D$5111,$C3153,Тех_Движение!$B$2:$B$5111,"&lt;="&amp;O$3)-$F3153)))</f>
        <v/>
      </c>
      <c r="P3153" s="54">
        <f>IF(OR($B3153="",P$3&lt;$D3153+Настройки!$B$7),0,MAX(0,$E3153-MAX(0,SUMIFS(Тех_Движение!$G$2:$G$5111,Тех_Движение!$D$2:$D$5111,$C3153,Тех_Движение!$B$2:$B$5111,"&lt;="&amp;P$3)-$F3153)))</f>
        <v/>
      </c>
      <c r="Q3153" s="54">
        <f>IF(OR($B3153="",Q$3&lt;$D3153+Настройки!$B$7),0,MAX(0,$E3153-MAX(0,SUMIFS(Тех_Движение!$G$2:$G$5111,Тех_Движение!$D$2:$D$5111,$C3153,Тех_Движение!$B$2:$B$5111,"&lt;="&amp;Q$3)-$F3153)))</f>
        <v/>
      </c>
      <c r="R3153" s="54">
        <f>IF($B3153="","",SUM($K3153:$Q3153))</f>
        <v/>
      </c>
      <c r="S3153" s="56">
        <f>IF($B3153="","",VLOOKUP($C3153,Настройки!$A$11:$L$17,9,FALSE))</f>
        <v/>
      </c>
      <c r="T3153" s="56">
        <f>IF($B3153="","",$R3153*$S3153)</f>
        <v/>
      </c>
    </row>
    <row r="3154">
      <c r="A3154" s="20">
        <f>Тех_Движение!$A$3151</f>
        <v/>
      </c>
      <c r="B3154" s="20">
        <f>IF(Тех_Движение!$F$3151&gt;0,Тех_Движение!$I$3151,"")</f>
        <v/>
      </c>
      <c r="C3154" s="20">
        <f>IF($B3154="","",Тех_Движение!$D$3151)</f>
        <v/>
      </c>
      <c r="D3154" s="42">
        <f>IF($B3154="","",Тех_Движение!$B$3151)</f>
        <v/>
      </c>
      <c r="E3154" s="54">
        <f>IF($B3154="","",Тех_Движение!$F$3151)</f>
        <v/>
      </c>
      <c r="F3154" s="54">
        <f>IF($B3154="","",SUMIFS($E$5:$E3153,$C$5:$C3153,$C3154))</f>
        <v/>
      </c>
      <c r="G3154" s="54">
        <f>IF($B3154="","",MAX(0,$E3154-MAX(0,SUMIFS(Тех_Движение!$G$2:$G$5111,Тех_Движение!$D$2:$D$5111,$C3154,Тех_Движение!$B$2:$B$5111,"&lt;="&amp;Настройки!$B$5-1)-$F3154)))</f>
        <v/>
      </c>
      <c r="H3154" s="54">
        <f>IF($B3154="","",IF(AND($D3154&gt;=Настройки!$B$5,$D3154&lt;=Настройки!$B$6),$E3154,0))</f>
        <v/>
      </c>
      <c r="I3154" s="54">
        <f>IF($B3154="","",$G3154+$H3154-$J3154)</f>
        <v/>
      </c>
      <c r="J3154" s="54">
        <f>IF($B3154="","",MAX(0,$E3154-MAX(0,SUMIFS(Тех_Движение!$G$2:$G$5111,Тех_Движение!$D$2:$D$5111,$C3154,Тех_Движение!$B$2:$B$5111,"&lt;="&amp;Настройки!$B$6)-$F3154)))</f>
        <v/>
      </c>
      <c r="K3154" s="54">
        <f>IF(OR($B3154="",K$3&lt;$D3154+Настройки!$B$7),0,MAX(0,$E3154-MAX(0,SUMIFS(Тех_Движение!$G$2:$G$5111,Тех_Движение!$D$2:$D$5111,$C3154,Тех_Движение!$B$2:$B$5111,"&lt;="&amp;K$3)-$F3154)))</f>
        <v/>
      </c>
      <c r="L3154" s="54">
        <f>IF(OR($B3154="",L$3&lt;$D3154+Настройки!$B$7),0,MAX(0,$E3154-MAX(0,SUMIFS(Тех_Движение!$G$2:$G$5111,Тех_Движение!$D$2:$D$5111,$C3154,Тех_Движение!$B$2:$B$5111,"&lt;="&amp;L$3)-$F3154)))</f>
        <v/>
      </c>
      <c r="M3154" s="54">
        <f>IF(OR($B3154="",M$3&lt;$D3154+Настройки!$B$7),0,MAX(0,$E3154-MAX(0,SUMIFS(Тех_Движение!$G$2:$G$5111,Тех_Движение!$D$2:$D$5111,$C3154,Тех_Движение!$B$2:$B$5111,"&lt;="&amp;M$3)-$F3154)))</f>
        <v/>
      </c>
      <c r="N3154" s="54">
        <f>IF(OR($B3154="",N$3&lt;$D3154+Настройки!$B$7),0,MAX(0,$E3154-MAX(0,SUMIFS(Тех_Движение!$G$2:$G$5111,Тех_Движение!$D$2:$D$5111,$C3154,Тех_Движение!$B$2:$B$5111,"&lt;="&amp;N$3)-$F3154)))</f>
        <v/>
      </c>
      <c r="O3154" s="54">
        <f>IF(OR($B3154="",O$3&lt;$D3154+Настройки!$B$7),0,MAX(0,$E3154-MAX(0,SUMIFS(Тех_Движение!$G$2:$G$5111,Тех_Движение!$D$2:$D$5111,$C3154,Тех_Движение!$B$2:$B$5111,"&lt;="&amp;O$3)-$F3154)))</f>
        <v/>
      </c>
      <c r="P3154" s="54">
        <f>IF(OR($B3154="",P$3&lt;$D3154+Настройки!$B$7),0,MAX(0,$E3154-MAX(0,SUMIFS(Тех_Движение!$G$2:$G$5111,Тех_Движение!$D$2:$D$5111,$C3154,Тех_Движение!$B$2:$B$5111,"&lt;="&amp;P$3)-$F3154)))</f>
        <v/>
      </c>
      <c r="Q3154" s="54">
        <f>IF(OR($B3154="",Q$3&lt;$D3154+Настройки!$B$7),0,MAX(0,$E3154-MAX(0,SUMIFS(Тех_Движение!$G$2:$G$5111,Тех_Движение!$D$2:$D$5111,$C3154,Тех_Движение!$B$2:$B$5111,"&lt;="&amp;Q$3)-$F3154)))</f>
        <v/>
      </c>
      <c r="R3154" s="54">
        <f>IF($B3154="","",SUM($K3154:$Q3154))</f>
        <v/>
      </c>
      <c r="S3154" s="56">
        <f>IF($B3154="","",VLOOKUP($C3154,Настройки!$A$11:$L$17,9,FALSE))</f>
        <v/>
      </c>
      <c r="T3154" s="56">
        <f>IF($B3154="","",$R3154*$S3154)</f>
        <v/>
      </c>
    </row>
    <row r="3155">
      <c r="A3155" s="20">
        <f>Тех_Движение!$A$3152</f>
        <v/>
      </c>
      <c r="B3155" s="20">
        <f>IF(Тех_Движение!$F$3152&gt;0,Тех_Движение!$I$3152,"")</f>
        <v/>
      </c>
      <c r="C3155" s="20">
        <f>IF($B3155="","",Тех_Движение!$D$3152)</f>
        <v/>
      </c>
      <c r="D3155" s="42">
        <f>IF($B3155="","",Тех_Движение!$B$3152)</f>
        <v/>
      </c>
      <c r="E3155" s="54">
        <f>IF($B3155="","",Тех_Движение!$F$3152)</f>
        <v/>
      </c>
      <c r="F3155" s="54">
        <f>IF($B3155="","",SUMIFS($E$5:$E3154,$C$5:$C3154,$C3155))</f>
        <v/>
      </c>
      <c r="G3155" s="54">
        <f>IF($B3155="","",MAX(0,$E3155-MAX(0,SUMIFS(Тех_Движение!$G$2:$G$5111,Тех_Движение!$D$2:$D$5111,$C3155,Тех_Движение!$B$2:$B$5111,"&lt;="&amp;Настройки!$B$5-1)-$F3155)))</f>
        <v/>
      </c>
      <c r="H3155" s="54">
        <f>IF($B3155="","",IF(AND($D3155&gt;=Настройки!$B$5,$D3155&lt;=Настройки!$B$6),$E3155,0))</f>
        <v/>
      </c>
      <c r="I3155" s="54">
        <f>IF($B3155="","",$G3155+$H3155-$J3155)</f>
        <v/>
      </c>
      <c r="J3155" s="54">
        <f>IF($B3155="","",MAX(0,$E3155-MAX(0,SUMIFS(Тех_Движение!$G$2:$G$5111,Тех_Движение!$D$2:$D$5111,$C3155,Тех_Движение!$B$2:$B$5111,"&lt;="&amp;Настройки!$B$6)-$F3155)))</f>
        <v/>
      </c>
      <c r="K3155" s="54">
        <f>IF(OR($B3155="",K$3&lt;$D3155+Настройки!$B$7),0,MAX(0,$E3155-MAX(0,SUMIFS(Тех_Движение!$G$2:$G$5111,Тех_Движение!$D$2:$D$5111,$C3155,Тех_Движение!$B$2:$B$5111,"&lt;="&amp;K$3)-$F3155)))</f>
        <v/>
      </c>
      <c r="L3155" s="54">
        <f>IF(OR($B3155="",L$3&lt;$D3155+Настройки!$B$7),0,MAX(0,$E3155-MAX(0,SUMIFS(Тех_Движение!$G$2:$G$5111,Тех_Движение!$D$2:$D$5111,$C3155,Тех_Движение!$B$2:$B$5111,"&lt;="&amp;L$3)-$F3155)))</f>
        <v/>
      </c>
      <c r="M3155" s="54">
        <f>IF(OR($B3155="",M$3&lt;$D3155+Настройки!$B$7),0,MAX(0,$E3155-MAX(0,SUMIFS(Тех_Движение!$G$2:$G$5111,Тех_Движение!$D$2:$D$5111,$C3155,Тех_Движение!$B$2:$B$5111,"&lt;="&amp;M$3)-$F3155)))</f>
        <v/>
      </c>
      <c r="N3155" s="54">
        <f>IF(OR($B3155="",N$3&lt;$D3155+Настройки!$B$7),0,MAX(0,$E3155-MAX(0,SUMIFS(Тех_Движение!$G$2:$G$5111,Тех_Движение!$D$2:$D$5111,$C3155,Тех_Движение!$B$2:$B$5111,"&lt;="&amp;N$3)-$F3155)))</f>
        <v/>
      </c>
      <c r="O3155" s="54">
        <f>IF(OR($B3155="",O$3&lt;$D3155+Настройки!$B$7),0,MAX(0,$E3155-MAX(0,SUMIFS(Тех_Движение!$G$2:$G$5111,Тех_Движение!$D$2:$D$5111,$C3155,Тех_Движение!$B$2:$B$5111,"&lt;="&amp;O$3)-$F3155)))</f>
        <v/>
      </c>
      <c r="P3155" s="54">
        <f>IF(OR($B3155="",P$3&lt;$D3155+Настройки!$B$7),0,MAX(0,$E3155-MAX(0,SUMIFS(Тех_Движение!$G$2:$G$5111,Тех_Движение!$D$2:$D$5111,$C3155,Тех_Движение!$B$2:$B$5111,"&lt;="&amp;P$3)-$F3155)))</f>
        <v/>
      </c>
      <c r="Q3155" s="54">
        <f>IF(OR($B3155="",Q$3&lt;$D3155+Настройки!$B$7),0,MAX(0,$E3155-MAX(0,SUMIFS(Тех_Движение!$G$2:$G$5111,Тех_Движение!$D$2:$D$5111,$C3155,Тех_Движение!$B$2:$B$5111,"&lt;="&amp;Q$3)-$F3155)))</f>
        <v/>
      </c>
      <c r="R3155" s="54">
        <f>IF($B3155="","",SUM($K3155:$Q3155))</f>
        <v/>
      </c>
      <c r="S3155" s="56">
        <f>IF($B3155="","",VLOOKUP($C3155,Настройки!$A$11:$L$17,9,FALSE))</f>
        <v/>
      </c>
      <c r="T3155" s="56">
        <f>IF($B3155="","",$R3155*$S3155)</f>
        <v/>
      </c>
    </row>
    <row r="3156">
      <c r="A3156" s="20">
        <f>Тех_Движение!$A$3153</f>
        <v/>
      </c>
      <c r="B3156" s="20">
        <f>IF(Тех_Движение!$F$3153&gt;0,Тех_Движение!$I$3153,"")</f>
        <v/>
      </c>
      <c r="C3156" s="20">
        <f>IF($B3156="","",Тех_Движение!$D$3153)</f>
        <v/>
      </c>
      <c r="D3156" s="42">
        <f>IF($B3156="","",Тех_Движение!$B$3153)</f>
        <v/>
      </c>
      <c r="E3156" s="54">
        <f>IF($B3156="","",Тех_Движение!$F$3153)</f>
        <v/>
      </c>
      <c r="F3156" s="54">
        <f>IF($B3156="","",SUMIFS($E$5:$E3155,$C$5:$C3155,$C3156))</f>
        <v/>
      </c>
      <c r="G3156" s="54">
        <f>IF($B3156="","",MAX(0,$E3156-MAX(0,SUMIFS(Тех_Движение!$G$2:$G$5111,Тех_Движение!$D$2:$D$5111,$C3156,Тех_Движение!$B$2:$B$5111,"&lt;="&amp;Настройки!$B$5-1)-$F3156)))</f>
        <v/>
      </c>
      <c r="H3156" s="54">
        <f>IF($B3156="","",IF(AND($D3156&gt;=Настройки!$B$5,$D3156&lt;=Настройки!$B$6),$E3156,0))</f>
        <v/>
      </c>
      <c r="I3156" s="54">
        <f>IF($B3156="","",$G3156+$H3156-$J3156)</f>
        <v/>
      </c>
      <c r="J3156" s="54">
        <f>IF($B3156="","",MAX(0,$E3156-MAX(0,SUMIFS(Тех_Движение!$G$2:$G$5111,Тех_Движение!$D$2:$D$5111,$C3156,Тех_Движение!$B$2:$B$5111,"&lt;="&amp;Настройки!$B$6)-$F3156)))</f>
        <v/>
      </c>
      <c r="K3156" s="54">
        <f>IF(OR($B3156="",K$3&lt;$D3156+Настройки!$B$7),0,MAX(0,$E3156-MAX(0,SUMIFS(Тех_Движение!$G$2:$G$5111,Тех_Движение!$D$2:$D$5111,$C3156,Тех_Движение!$B$2:$B$5111,"&lt;="&amp;K$3)-$F3156)))</f>
        <v/>
      </c>
      <c r="L3156" s="54">
        <f>IF(OR($B3156="",L$3&lt;$D3156+Настройки!$B$7),0,MAX(0,$E3156-MAX(0,SUMIFS(Тех_Движение!$G$2:$G$5111,Тех_Движение!$D$2:$D$5111,$C3156,Тех_Движение!$B$2:$B$5111,"&lt;="&amp;L$3)-$F3156)))</f>
        <v/>
      </c>
      <c r="M3156" s="54">
        <f>IF(OR($B3156="",M$3&lt;$D3156+Настройки!$B$7),0,MAX(0,$E3156-MAX(0,SUMIFS(Тех_Движение!$G$2:$G$5111,Тех_Движение!$D$2:$D$5111,$C3156,Тех_Движение!$B$2:$B$5111,"&lt;="&amp;M$3)-$F3156)))</f>
        <v/>
      </c>
      <c r="N3156" s="54">
        <f>IF(OR($B3156="",N$3&lt;$D3156+Настройки!$B$7),0,MAX(0,$E3156-MAX(0,SUMIFS(Тех_Движение!$G$2:$G$5111,Тех_Движение!$D$2:$D$5111,$C3156,Тех_Движение!$B$2:$B$5111,"&lt;="&amp;N$3)-$F3156)))</f>
        <v/>
      </c>
      <c r="O3156" s="54">
        <f>IF(OR($B3156="",O$3&lt;$D3156+Настройки!$B$7),0,MAX(0,$E3156-MAX(0,SUMIFS(Тех_Движение!$G$2:$G$5111,Тех_Движение!$D$2:$D$5111,$C3156,Тех_Движение!$B$2:$B$5111,"&lt;="&amp;O$3)-$F3156)))</f>
        <v/>
      </c>
      <c r="P3156" s="54">
        <f>IF(OR($B3156="",P$3&lt;$D3156+Настройки!$B$7),0,MAX(0,$E3156-MAX(0,SUMIFS(Тех_Движение!$G$2:$G$5111,Тех_Движение!$D$2:$D$5111,$C3156,Тех_Движение!$B$2:$B$5111,"&lt;="&amp;P$3)-$F3156)))</f>
        <v/>
      </c>
      <c r="Q3156" s="54">
        <f>IF(OR($B3156="",Q$3&lt;$D3156+Настройки!$B$7),0,MAX(0,$E3156-MAX(0,SUMIFS(Тех_Движение!$G$2:$G$5111,Тех_Движение!$D$2:$D$5111,$C3156,Тех_Движение!$B$2:$B$5111,"&lt;="&amp;Q$3)-$F3156)))</f>
        <v/>
      </c>
      <c r="R3156" s="54">
        <f>IF($B3156="","",SUM($K3156:$Q3156))</f>
        <v/>
      </c>
      <c r="S3156" s="56">
        <f>IF($B3156="","",VLOOKUP($C3156,Настройки!$A$11:$L$17,9,FALSE))</f>
        <v/>
      </c>
      <c r="T3156" s="56">
        <f>IF($B3156="","",$R3156*$S3156)</f>
        <v/>
      </c>
    </row>
    <row r="3157">
      <c r="A3157" s="20">
        <f>Тех_Движение!$A$3154</f>
        <v/>
      </c>
      <c r="B3157" s="20">
        <f>IF(Тех_Движение!$F$3154&gt;0,Тех_Движение!$I$3154,"")</f>
        <v/>
      </c>
      <c r="C3157" s="20">
        <f>IF($B3157="","",Тех_Движение!$D$3154)</f>
        <v/>
      </c>
      <c r="D3157" s="42">
        <f>IF($B3157="","",Тех_Движение!$B$3154)</f>
        <v/>
      </c>
      <c r="E3157" s="54">
        <f>IF($B3157="","",Тех_Движение!$F$3154)</f>
        <v/>
      </c>
      <c r="F3157" s="54">
        <f>IF($B3157="","",SUMIFS($E$5:$E3156,$C$5:$C3156,$C3157))</f>
        <v/>
      </c>
      <c r="G3157" s="54">
        <f>IF($B3157="","",MAX(0,$E3157-MAX(0,SUMIFS(Тех_Движение!$G$2:$G$5111,Тех_Движение!$D$2:$D$5111,$C3157,Тех_Движение!$B$2:$B$5111,"&lt;="&amp;Настройки!$B$5-1)-$F3157)))</f>
        <v/>
      </c>
      <c r="H3157" s="54">
        <f>IF($B3157="","",IF(AND($D3157&gt;=Настройки!$B$5,$D3157&lt;=Настройки!$B$6),$E3157,0))</f>
        <v/>
      </c>
      <c r="I3157" s="54">
        <f>IF($B3157="","",$G3157+$H3157-$J3157)</f>
        <v/>
      </c>
      <c r="J3157" s="54">
        <f>IF($B3157="","",MAX(0,$E3157-MAX(0,SUMIFS(Тех_Движение!$G$2:$G$5111,Тех_Движение!$D$2:$D$5111,$C3157,Тех_Движение!$B$2:$B$5111,"&lt;="&amp;Настройки!$B$6)-$F3157)))</f>
        <v/>
      </c>
      <c r="K3157" s="54">
        <f>IF(OR($B3157="",K$3&lt;$D3157+Настройки!$B$7),0,MAX(0,$E3157-MAX(0,SUMIFS(Тех_Движение!$G$2:$G$5111,Тех_Движение!$D$2:$D$5111,$C3157,Тех_Движение!$B$2:$B$5111,"&lt;="&amp;K$3)-$F3157)))</f>
        <v/>
      </c>
      <c r="L3157" s="54">
        <f>IF(OR($B3157="",L$3&lt;$D3157+Настройки!$B$7),0,MAX(0,$E3157-MAX(0,SUMIFS(Тех_Движение!$G$2:$G$5111,Тех_Движение!$D$2:$D$5111,$C3157,Тех_Движение!$B$2:$B$5111,"&lt;="&amp;L$3)-$F3157)))</f>
        <v/>
      </c>
      <c r="M3157" s="54">
        <f>IF(OR($B3157="",M$3&lt;$D3157+Настройки!$B$7),0,MAX(0,$E3157-MAX(0,SUMIFS(Тех_Движение!$G$2:$G$5111,Тех_Движение!$D$2:$D$5111,$C3157,Тех_Движение!$B$2:$B$5111,"&lt;="&amp;M$3)-$F3157)))</f>
        <v/>
      </c>
      <c r="N3157" s="54">
        <f>IF(OR($B3157="",N$3&lt;$D3157+Настройки!$B$7),0,MAX(0,$E3157-MAX(0,SUMIFS(Тех_Движение!$G$2:$G$5111,Тех_Движение!$D$2:$D$5111,$C3157,Тех_Движение!$B$2:$B$5111,"&lt;="&amp;N$3)-$F3157)))</f>
        <v/>
      </c>
      <c r="O3157" s="54">
        <f>IF(OR($B3157="",O$3&lt;$D3157+Настройки!$B$7),0,MAX(0,$E3157-MAX(0,SUMIFS(Тех_Движение!$G$2:$G$5111,Тех_Движение!$D$2:$D$5111,$C3157,Тех_Движение!$B$2:$B$5111,"&lt;="&amp;O$3)-$F3157)))</f>
        <v/>
      </c>
      <c r="P3157" s="54">
        <f>IF(OR($B3157="",P$3&lt;$D3157+Настройки!$B$7),0,MAX(0,$E3157-MAX(0,SUMIFS(Тех_Движение!$G$2:$G$5111,Тех_Движение!$D$2:$D$5111,$C3157,Тех_Движение!$B$2:$B$5111,"&lt;="&amp;P$3)-$F3157)))</f>
        <v/>
      </c>
      <c r="Q3157" s="54">
        <f>IF(OR($B3157="",Q$3&lt;$D3157+Настройки!$B$7),0,MAX(0,$E3157-MAX(0,SUMIFS(Тех_Движение!$G$2:$G$5111,Тех_Движение!$D$2:$D$5111,$C3157,Тех_Движение!$B$2:$B$5111,"&lt;="&amp;Q$3)-$F3157)))</f>
        <v/>
      </c>
      <c r="R3157" s="54">
        <f>IF($B3157="","",SUM($K3157:$Q3157))</f>
        <v/>
      </c>
      <c r="S3157" s="56">
        <f>IF($B3157="","",VLOOKUP($C3157,Настройки!$A$11:$L$17,9,FALSE))</f>
        <v/>
      </c>
      <c r="T3157" s="56">
        <f>IF($B3157="","",$R3157*$S3157)</f>
        <v/>
      </c>
    </row>
    <row r="3158">
      <c r="A3158" s="20">
        <f>Тех_Движение!$A$3155</f>
        <v/>
      </c>
      <c r="B3158" s="20">
        <f>IF(Тех_Движение!$F$3155&gt;0,Тех_Движение!$I$3155,"")</f>
        <v/>
      </c>
      <c r="C3158" s="20">
        <f>IF($B3158="","",Тех_Движение!$D$3155)</f>
        <v/>
      </c>
      <c r="D3158" s="42">
        <f>IF($B3158="","",Тех_Движение!$B$3155)</f>
        <v/>
      </c>
      <c r="E3158" s="54">
        <f>IF($B3158="","",Тех_Движение!$F$3155)</f>
        <v/>
      </c>
      <c r="F3158" s="54">
        <f>IF($B3158="","",SUMIFS($E$5:$E3157,$C$5:$C3157,$C3158))</f>
        <v/>
      </c>
      <c r="G3158" s="54">
        <f>IF($B3158="","",MAX(0,$E3158-MAX(0,SUMIFS(Тех_Движение!$G$2:$G$5111,Тех_Движение!$D$2:$D$5111,$C3158,Тех_Движение!$B$2:$B$5111,"&lt;="&amp;Настройки!$B$5-1)-$F3158)))</f>
        <v/>
      </c>
      <c r="H3158" s="54">
        <f>IF($B3158="","",IF(AND($D3158&gt;=Настройки!$B$5,$D3158&lt;=Настройки!$B$6),$E3158,0))</f>
        <v/>
      </c>
      <c r="I3158" s="54">
        <f>IF($B3158="","",$G3158+$H3158-$J3158)</f>
        <v/>
      </c>
      <c r="J3158" s="54">
        <f>IF($B3158="","",MAX(0,$E3158-MAX(0,SUMIFS(Тех_Движение!$G$2:$G$5111,Тех_Движение!$D$2:$D$5111,$C3158,Тех_Движение!$B$2:$B$5111,"&lt;="&amp;Настройки!$B$6)-$F3158)))</f>
        <v/>
      </c>
      <c r="K3158" s="54">
        <f>IF(OR($B3158="",K$3&lt;$D3158+Настройки!$B$7),0,MAX(0,$E3158-MAX(0,SUMIFS(Тех_Движение!$G$2:$G$5111,Тех_Движение!$D$2:$D$5111,$C3158,Тех_Движение!$B$2:$B$5111,"&lt;="&amp;K$3)-$F3158)))</f>
        <v/>
      </c>
      <c r="L3158" s="54">
        <f>IF(OR($B3158="",L$3&lt;$D3158+Настройки!$B$7),0,MAX(0,$E3158-MAX(0,SUMIFS(Тех_Движение!$G$2:$G$5111,Тех_Движение!$D$2:$D$5111,$C3158,Тех_Движение!$B$2:$B$5111,"&lt;="&amp;L$3)-$F3158)))</f>
        <v/>
      </c>
      <c r="M3158" s="54">
        <f>IF(OR($B3158="",M$3&lt;$D3158+Настройки!$B$7),0,MAX(0,$E3158-MAX(0,SUMIFS(Тех_Движение!$G$2:$G$5111,Тех_Движение!$D$2:$D$5111,$C3158,Тех_Движение!$B$2:$B$5111,"&lt;="&amp;M$3)-$F3158)))</f>
        <v/>
      </c>
      <c r="N3158" s="54">
        <f>IF(OR($B3158="",N$3&lt;$D3158+Настройки!$B$7),0,MAX(0,$E3158-MAX(0,SUMIFS(Тех_Движение!$G$2:$G$5111,Тех_Движение!$D$2:$D$5111,$C3158,Тех_Движение!$B$2:$B$5111,"&lt;="&amp;N$3)-$F3158)))</f>
        <v/>
      </c>
      <c r="O3158" s="54">
        <f>IF(OR($B3158="",O$3&lt;$D3158+Настройки!$B$7),0,MAX(0,$E3158-MAX(0,SUMIFS(Тех_Движение!$G$2:$G$5111,Тех_Движение!$D$2:$D$5111,$C3158,Тех_Движение!$B$2:$B$5111,"&lt;="&amp;O$3)-$F3158)))</f>
        <v/>
      </c>
      <c r="P3158" s="54">
        <f>IF(OR($B3158="",P$3&lt;$D3158+Настройки!$B$7),0,MAX(0,$E3158-MAX(0,SUMIFS(Тех_Движение!$G$2:$G$5111,Тех_Движение!$D$2:$D$5111,$C3158,Тех_Движение!$B$2:$B$5111,"&lt;="&amp;P$3)-$F3158)))</f>
        <v/>
      </c>
      <c r="Q3158" s="54">
        <f>IF(OR($B3158="",Q$3&lt;$D3158+Настройки!$B$7),0,MAX(0,$E3158-MAX(0,SUMIFS(Тех_Движение!$G$2:$G$5111,Тех_Движение!$D$2:$D$5111,$C3158,Тех_Движение!$B$2:$B$5111,"&lt;="&amp;Q$3)-$F3158)))</f>
        <v/>
      </c>
      <c r="R3158" s="54">
        <f>IF($B3158="","",SUM($K3158:$Q3158))</f>
        <v/>
      </c>
      <c r="S3158" s="56">
        <f>IF($B3158="","",VLOOKUP($C3158,Настройки!$A$11:$L$17,9,FALSE))</f>
        <v/>
      </c>
      <c r="T3158" s="56">
        <f>IF($B3158="","",$R3158*$S3158)</f>
        <v/>
      </c>
    </row>
    <row r="3159">
      <c r="A3159" s="20">
        <f>Тех_Движение!$A$3156</f>
        <v/>
      </c>
      <c r="B3159" s="20">
        <f>IF(Тех_Движение!$F$3156&gt;0,Тех_Движение!$I$3156,"")</f>
        <v/>
      </c>
      <c r="C3159" s="20">
        <f>IF($B3159="","",Тех_Движение!$D$3156)</f>
        <v/>
      </c>
      <c r="D3159" s="42">
        <f>IF($B3159="","",Тех_Движение!$B$3156)</f>
        <v/>
      </c>
      <c r="E3159" s="54">
        <f>IF($B3159="","",Тех_Движение!$F$3156)</f>
        <v/>
      </c>
      <c r="F3159" s="54">
        <f>IF($B3159="","",SUMIFS($E$5:$E3158,$C$5:$C3158,$C3159))</f>
        <v/>
      </c>
      <c r="G3159" s="54">
        <f>IF($B3159="","",MAX(0,$E3159-MAX(0,SUMIFS(Тех_Движение!$G$2:$G$5111,Тех_Движение!$D$2:$D$5111,$C3159,Тех_Движение!$B$2:$B$5111,"&lt;="&amp;Настройки!$B$5-1)-$F3159)))</f>
        <v/>
      </c>
      <c r="H3159" s="54">
        <f>IF($B3159="","",IF(AND($D3159&gt;=Настройки!$B$5,$D3159&lt;=Настройки!$B$6),$E3159,0))</f>
        <v/>
      </c>
      <c r="I3159" s="54">
        <f>IF($B3159="","",$G3159+$H3159-$J3159)</f>
        <v/>
      </c>
      <c r="J3159" s="54">
        <f>IF($B3159="","",MAX(0,$E3159-MAX(0,SUMIFS(Тех_Движение!$G$2:$G$5111,Тех_Движение!$D$2:$D$5111,$C3159,Тех_Движение!$B$2:$B$5111,"&lt;="&amp;Настройки!$B$6)-$F3159)))</f>
        <v/>
      </c>
      <c r="K3159" s="54">
        <f>IF(OR($B3159="",K$3&lt;$D3159+Настройки!$B$7),0,MAX(0,$E3159-MAX(0,SUMIFS(Тех_Движение!$G$2:$G$5111,Тех_Движение!$D$2:$D$5111,$C3159,Тех_Движение!$B$2:$B$5111,"&lt;="&amp;K$3)-$F3159)))</f>
        <v/>
      </c>
      <c r="L3159" s="54">
        <f>IF(OR($B3159="",L$3&lt;$D3159+Настройки!$B$7),0,MAX(0,$E3159-MAX(0,SUMIFS(Тех_Движение!$G$2:$G$5111,Тех_Движение!$D$2:$D$5111,$C3159,Тех_Движение!$B$2:$B$5111,"&lt;="&amp;L$3)-$F3159)))</f>
        <v/>
      </c>
      <c r="M3159" s="54">
        <f>IF(OR($B3159="",M$3&lt;$D3159+Настройки!$B$7),0,MAX(0,$E3159-MAX(0,SUMIFS(Тех_Движение!$G$2:$G$5111,Тех_Движение!$D$2:$D$5111,$C3159,Тех_Движение!$B$2:$B$5111,"&lt;="&amp;M$3)-$F3159)))</f>
        <v/>
      </c>
      <c r="N3159" s="54">
        <f>IF(OR($B3159="",N$3&lt;$D3159+Настройки!$B$7),0,MAX(0,$E3159-MAX(0,SUMIFS(Тех_Движение!$G$2:$G$5111,Тех_Движение!$D$2:$D$5111,$C3159,Тех_Движение!$B$2:$B$5111,"&lt;="&amp;N$3)-$F3159)))</f>
        <v/>
      </c>
      <c r="O3159" s="54">
        <f>IF(OR($B3159="",O$3&lt;$D3159+Настройки!$B$7),0,MAX(0,$E3159-MAX(0,SUMIFS(Тех_Движение!$G$2:$G$5111,Тех_Движение!$D$2:$D$5111,$C3159,Тех_Движение!$B$2:$B$5111,"&lt;="&amp;O$3)-$F3159)))</f>
        <v/>
      </c>
      <c r="P3159" s="54">
        <f>IF(OR($B3159="",P$3&lt;$D3159+Настройки!$B$7),0,MAX(0,$E3159-MAX(0,SUMIFS(Тех_Движение!$G$2:$G$5111,Тех_Движение!$D$2:$D$5111,$C3159,Тех_Движение!$B$2:$B$5111,"&lt;="&amp;P$3)-$F3159)))</f>
        <v/>
      </c>
      <c r="Q3159" s="54">
        <f>IF(OR($B3159="",Q$3&lt;$D3159+Настройки!$B$7),0,MAX(0,$E3159-MAX(0,SUMIFS(Тех_Движение!$G$2:$G$5111,Тех_Движение!$D$2:$D$5111,$C3159,Тех_Движение!$B$2:$B$5111,"&lt;="&amp;Q$3)-$F3159)))</f>
        <v/>
      </c>
      <c r="R3159" s="54">
        <f>IF($B3159="","",SUM($K3159:$Q3159))</f>
        <v/>
      </c>
      <c r="S3159" s="56">
        <f>IF($B3159="","",VLOOKUP($C3159,Настройки!$A$11:$L$17,9,FALSE))</f>
        <v/>
      </c>
      <c r="T3159" s="56">
        <f>IF($B3159="","",$R3159*$S3159)</f>
        <v/>
      </c>
    </row>
    <row r="3160">
      <c r="A3160" s="20">
        <f>Тех_Движение!$A$3157</f>
        <v/>
      </c>
      <c r="B3160" s="20">
        <f>IF(Тех_Движение!$F$3157&gt;0,Тех_Движение!$I$3157,"")</f>
        <v/>
      </c>
      <c r="C3160" s="20">
        <f>IF($B3160="","",Тех_Движение!$D$3157)</f>
        <v/>
      </c>
      <c r="D3160" s="42">
        <f>IF($B3160="","",Тех_Движение!$B$3157)</f>
        <v/>
      </c>
      <c r="E3160" s="54">
        <f>IF($B3160="","",Тех_Движение!$F$3157)</f>
        <v/>
      </c>
      <c r="F3160" s="54">
        <f>IF($B3160="","",SUMIFS($E$5:$E3159,$C$5:$C3159,$C3160))</f>
        <v/>
      </c>
      <c r="G3160" s="54">
        <f>IF($B3160="","",MAX(0,$E3160-MAX(0,SUMIFS(Тех_Движение!$G$2:$G$5111,Тех_Движение!$D$2:$D$5111,$C3160,Тех_Движение!$B$2:$B$5111,"&lt;="&amp;Настройки!$B$5-1)-$F3160)))</f>
        <v/>
      </c>
      <c r="H3160" s="54">
        <f>IF($B3160="","",IF(AND($D3160&gt;=Настройки!$B$5,$D3160&lt;=Настройки!$B$6),$E3160,0))</f>
        <v/>
      </c>
      <c r="I3160" s="54">
        <f>IF($B3160="","",$G3160+$H3160-$J3160)</f>
        <v/>
      </c>
      <c r="J3160" s="54">
        <f>IF($B3160="","",MAX(0,$E3160-MAX(0,SUMIFS(Тех_Движение!$G$2:$G$5111,Тех_Движение!$D$2:$D$5111,$C3160,Тех_Движение!$B$2:$B$5111,"&lt;="&amp;Настройки!$B$6)-$F3160)))</f>
        <v/>
      </c>
      <c r="K3160" s="54">
        <f>IF(OR($B3160="",K$3&lt;$D3160+Настройки!$B$7),0,MAX(0,$E3160-MAX(0,SUMIFS(Тех_Движение!$G$2:$G$5111,Тех_Движение!$D$2:$D$5111,$C3160,Тех_Движение!$B$2:$B$5111,"&lt;="&amp;K$3)-$F3160)))</f>
        <v/>
      </c>
      <c r="L3160" s="54">
        <f>IF(OR($B3160="",L$3&lt;$D3160+Настройки!$B$7),0,MAX(0,$E3160-MAX(0,SUMIFS(Тех_Движение!$G$2:$G$5111,Тех_Движение!$D$2:$D$5111,$C3160,Тех_Движение!$B$2:$B$5111,"&lt;="&amp;L$3)-$F3160)))</f>
        <v/>
      </c>
      <c r="M3160" s="54">
        <f>IF(OR($B3160="",M$3&lt;$D3160+Настройки!$B$7),0,MAX(0,$E3160-MAX(0,SUMIFS(Тех_Движение!$G$2:$G$5111,Тех_Движение!$D$2:$D$5111,$C3160,Тех_Движение!$B$2:$B$5111,"&lt;="&amp;M$3)-$F3160)))</f>
        <v/>
      </c>
      <c r="N3160" s="54">
        <f>IF(OR($B3160="",N$3&lt;$D3160+Настройки!$B$7),0,MAX(0,$E3160-MAX(0,SUMIFS(Тех_Движение!$G$2:$G$5111,Тех_Движение!$D$2:$D$5111,$C3160,Тех_Движение!$B$2:$B$5111,"&lt;="&amp;N$3)-$F3160)))</f>
        <v/>
      </c>
      <c r="O3160" s="54">
        <f>IF(OR($B3160="",O$3&lt;$D3160+Настройки!$B$7),0,MAX(0,$E3160-MAX(0,SUMIFS(Тех_Движение!$G$2:$G$5111,Тех_Движение!$D$2:$D$5111,$C3160,Тех_Движение!$B$2:$B$5111,"&lt;="&amp;O$3)-$F3160)))</f>
        <v/>
      </c>
      <c r="P3160" s="54">
        <f>IF(OR($B3160="",P$3&lt;$D3160+Настройки!$B$7),0,MAX(0,$E3160-MAX(0,SUMIFS(Тех_Движение!$G$2:$G$5111,Тех_Движение!$D$2:$D$5111,$C3160,Тех_Движение!$B$2:$B$5111,"&lt;="&amp;P$3)-$F3160)))</f>
        <v/>
      </c>
      <c r="Q3160" s="54">
        <f>IF(OR($B3160="",Q$3&lt;$D3160+Настройки!$B$7),0,MAX(0,$E3160-MAX(0,SUMIFS(Тех_Движение!$G$2:$G$5111,Тех_Движение!$D$2:$D$5111,$C3160,Тех_Движение!$B$2:$B$5111,"&lt;="&amp;Q$3)-$F3160)))</f>
        <v/>
      </c>
      <c r="R3160" s="54">
        <f>IF($B3160="","",SUM($K3160:$Q3160))</f>
        <v/>
      </c>
      <c r="S3160" s="56">
        <f>IF($B3160="","",VLOOKUP($C3160,Настройки!$A$11:$L$17,9,FALSE))</f>
        <v/>
      </c>
      <c r="T3160" s="56">
        <f>IF($B3160="","",$R3160*$S3160)</f>
        <v/>
      </c>
    </row>
    <row r="3161">
      <c r="A3161" s="20">
        <f>Тех_Движение!$A$3158</f>
        <v/>
      </c>
      <c r="B3161" s="20">
        <f>IF(Тех_Движение!$F$3158&gt;0,Тех_Движение!$I$3158,"")</f>
        <v/>
      </c>
      <c r="C3161" s="20">
        <f>IF($B3161="","",Тех_Движение!$D$3158)</f>
        <v/>
      </c>
      <c r="D3161" s="42">
        <f>IF($B3161="","",Тех_Движение!$B$3158)</f>
        <v/>
      </c>
      <c r="E3161" s="54">
        <f>IF($B3161="","",Тех_Движение!$F$3158)</f>
        <v/>
      </c>
      <c r="F3161" s="54">
        <f>IF($B3161="","",SUMIFS($E$5:$E3160,$C$5:$C3160,$C3161))</f>
        <v/>
      </c>
      <c r="G3161" s="54">
        <f>IF($B3161="","",MAX(0,$E3161-MAX(0,SUMIFS(Тех_Движение!$G$2:$G$5111,Тех_Движение!$D$2:$D$5111,$C3161,Тех_Движение!$B$2:$B$5111,"&lt;="&amp;Настройки!$B$5-1)-$F3161)))</f>
        <v/>
      </c>
      <c r="H3161" s="54">
        <f>IF($B3161="","",IF(AND($D3161&gt;=Настройки!$B$5,$D3161&lt;=Настройки!$B$6),$E3161,0))</f>
        <v/>
      </c>
      <c r="I3161" s="54">
        <f>IF($B3161="","",$G3161+$H3161-$J3161)</f>
        <v/>
      </c>
      <c r="J3161" s="54">
        <f>IF($B3161="","",MAX(0,$E3161-MAX(0,SUMIFS(Тех_Движение!$G$2:$G$5111,Тех_Движение!$D$2:$D$5111,$C3161,Тех_Движение!$B$2:$B$5111,"&lt;="&amp;Настройки!$B$6)-$F3161)))</f>
        <v/>
      </c>
      <c r="K3161" s="54">
        <f>IF(OR($B3161="",K$3&lt;$D3161+Настройки!$B$7),0,MAX(0,$E3161-MAX(0,SUMIFS(Тех_Движение!$G$2:$G$5111,Тех_Движение!$D$2:$D$5111,$C3161,Тех_Движение!$B$2:$B$5111,"&lt;="&amp;K$3)-$F3161)))</f>
        <v/>
      </c>
      <c r="L3161" s="54">
        <f>IF(OR($B3161="",L$3&lt;$D3161+Настройки!$B$7),0,MAX(0,$E3161-MAX(0,SUMIFS(Тех_Движение!$G$2:$G$5111,Тех_Движение!$D$2:$D$5111,$C3161,Тех_Движение!$B$2:$B$5111,"&lt;="&amp;L$3)-$F3161)))</f>
        <v/>
      </c>
      <c r="M3161" s="54">
        <f>IF(OR($B3161="",M$3&lt;$D3161+Настройки!$B$7),0,MAX(0,$E3161-MAX(0,SUMIFS(Тех_Движение!$G$2:$G$5111,Тех_Движение!$D$2:$D$5111,$C3161,Тех_Движение!$B$2:$B$5111,"&lt;="&amp;M$3)-$F3161)))</f>
        <v/>
      </c>
      <c r="N3161" s="54">
        <f>IF(OR($B3161="",N$3&lt;$D3161+Настройки!$B$7),0,MAX(0,$E3161-MAX(0,SUMIFS(Тех_Движение!$G$2:$G$5111,Тех_Движение!$D$2:$D$5111,$C3161,Тех_Движение!$B$2:$B$5111,"&lt;="&amp;N$3)-$F3161)))</f>
        <v/>
      </c>
      <c r="O3161" s="54">
        <f>IF(OR($B3161="",O$3&lt;$D3161+Настройки!$B$7),0,MAX(0,$E3161-MAX(0,SUMIFS(Тех_Движение!$G$2:$G$5111,Тех_Движение!$D$2:$D$5111,$C3161,Тех_Движение!$B$2:$B$5111,"&lt;="&amp;O$3)-$F3161)))</f>
        <v/>
      </c>
      <c r="P3161" s="54">
        <f>IF(OR($B3161="",P$3&lt;$D3161+Настройки!$B$7),0,MAX(0,$E3161-MAX(0,SUMIFS(Тех_Движение!$G$2:$G$5111,Тех_Движение!$D$2:$D$5111,$C3161,Тех_Движение!$B$2:$B$5111,"&lt;="&amp;P$3)-$F3161)))</f>
        <v/>
      </c>
      <c r="Q3161" s="54">
        <f>IF(OR($B3161="",Q$3&lt;$D3161+Настройки!$B$7),0,MAX(0,$E3161-MAX(0,SUMIFS(Тех_Движение!$G$2:$G$5111,Тех_Движение!$D$2:$D$5111,$C3161,Тех_Движение!$B$2:$B$5111,"&lt;="&amp;Q$3)-$F3161)))</f>
        <v/>
      </c>
      <c r="R3161" s="54">
        <f>IF($B3161="","",SUM($K3161:$Q3161))</f>
        <v/>
      </c>
      <c r="S3161" s="56">
        <f>IF($B3161="","",VLOOKUP($C3161,Настройки!$A$11:$L$17,9,FALSE))</f>
        <v/>
      </c>
      <c r="T3161" s="56">
        <f>IF($B3161="","",$R3161*$S3161)</f>
        <v/>
      </c>
    </row>
    <row r="3162">
      <c r="A3162" s="20">
        <f>Тех_Движение!$A$3159</f>
        <v/>
      </c>
      <c r="B3162" s="20">
        <f>IF(Тех_Движение!$F$3159&gt;0,Тех_Движение!$I$3159,"")</f>
        <v/>
      </c>
      <c r="C3162" s="20">
        <f>IF($B3162="","",Тех_Движение!$D$3159)</f>
        <v/>
      </c>
      <c r="D3162" s="42">
        <f>IF($B3162="","",Тех_Движение!$B$3159)</f>
        <v/>
      </c>
      <c r="E3162" s="54">
        <f>IF($B3162="","",Тех_Движение!$F$3159)</f>
        <v/>
      </c>
      <c r="F3162" s="54">
        <f>IF($B3162="","",SUMIFS($E$5:$E3161,$C$5:$C3161,$C3162))</f>
        <v/>
      </c>
      <c r="G3162" s="54">
        <f>IF($B3162="","",MAX(0,$E3162-MAX(0,SUMIFS(Тех_Движение!$G$2:$G$5111,Тех_Движение!$D$2:$D$5111,$C3162,Тех_Движение!$B$2:$B$5111,"&lt;="&amp;Настройки!$B$5-1)-$F3162)))</f>
        <v/>
      </c>
      <c r="H3162" s="54">
        <f>IF($B3162="","",IF(AND($D3162&gt;=Настройки!$B$5,$D3162&lt;=Настройки!$B$6),$E3162,0))</f>
        <v/>
      </c>
      <c r="I3162" s="54">
        <f>IF($B3162="","",$G3162+$H3162-$J3162)</f>
        <v/>
      </c>
      <c r="J3162" s="54">
        <f>IF($B3162="","",MAX(0,$E3162-MAX(0,SUMIFS(Тех_Движение!$G$2:$G$5111,Тех_Движение!$D$2:$D$5111,$C3162,Тех_Движение!$B$2:$B$5111,"&lt;="&amp;Настройки!$B$6)-$F3162)))</f>
        <v/>
      </c>
      <c r="K3162" s="54">
        <f>IF(OR($B3162="",K$3&lt;$D3162+Настройки!$B$7),0,MAX(0,$E3162-MAX(0,SUMIFS(Тех_Движение!$G$2:$G$5111,Тех_Движение!$D$2:$D$5111,$C3162,Тех_Движение!$B$2:$B$5111,"&lt;="&amp;K$3)-$F3162)))</f>
        <v/>
      </c>
      <c r="L3162" s="54">
        <f>IF(OR($B3162="",L$3&lt;$D3162+Настройки!$B$7),0,MAX(0,$E3162-MAX(0,SUMIFS(Тех_Движение!$G$2:$G$5111,Тех_Движение!$D$2:$D$5111,$C3162,Тех_Движение!$B$2:$B$5111,"&lt;="&amp;L$3)-$F3162)))</f>
        <v/>
      </c>
      <c r="M3162" s="54">
        <f>IF(OR($B3162="",M$3&lt;$D3162+Настройки!$B$7),0,MAX(0,$E3162-MAX(0,SUMIFS(Тех_Движение!$G$2:$G$5111,Тех_Движение!$D$2:$D$5111,$C3162,Тех_Движение!$B$2:$B$5111,"&lt;="&amp;M$3)-$F3162)))</f>
        <v/>
      </c>
      <c r="N3162" s="54">
        <f>IF(OR($B3162="",N$3&lt;$D3162+Настройки!$B$7),0,MAX(0,$E3162-MAX(0,SUMIFS(Тех_Движение!$G$2:$G$5111,Тех_Движение!$D$2:$D$5111,$C3162,Тех_Движение!$B$2:$B$5111,"&lt;="&amp;N$3)-$F3162)))</f>
        <v/>
      </c>
      <c r="O3162" s="54">
        <f>IF(OR($B3162="",O$3&lt;$D3162+Настройки!$B$7),0,MAX(0,$E3162-MAX(0,SUMIFS(Тех_Движение!$G$2:$G$5111,Тех_Движение!$D$2:$D$5111,$C3162,Тех_Движение!$B$2:$B$5111,"&lt;="&amp;O$3)-$F3162)))</f>
        <v/>
      </c>
      <c r="P3162" s="54">
        <f>IF(OR($B3162="",P$3&lt;$D3162+Настройки!$B$7),0,MAX(0,$E3162-MAX(0,SUMIFS(Тех_Движение!$G$2:$G$5111,Тех_Движение!$D$2:$D$5111,$C3162,Тех_Движение!$B$2:$B$5111,"&lt;="&amp;P$3)-$F3162)))</f>
        <v/>
      </c>
      <c r="Q3162" s="54">
        <f>IF(OR($B3162="",Q$3&lt;$D3162+Настройки!$B$7),0,MAX(0,$E3162-MAX(0,SUMIFS(Тех_Движение!$G$2:$G$5111,Тех_Движение!$D$2:$D$5111,$C3162,Тех_Движение!$B$2:$B$5111,"&lt;="&amp;Q$3)-$F3162)))</f>
        <v/>
      </c>
      <c r="R3162" s="54">
        <f>IF($B3162="","",SUM($K3162:$Q3162))</f>
        <v/>
      </c>
      <c r="S3162" s="56">
        <f>IF($B3162="","",VLOOKUP($C3162,Настройки!$A$11:$L$17,9,FALSE))</f>
        <v/>
      </c>
      <c r="T3162" s="56">
        <f>IF($B3162="","",$R3162*$S3162)</f>
        <v/>
      </c>
    </row>
    <row r="3163">
      <c r="A3163" s="20">
        <f>Тех_Движение!$A$3160</f>
        <v/>
      </c>
      <c r="B3163" s="20">
        <f>IF(Тех_Движение!$F$3160&gt;0,Тех_Движение!$I$3160,"")</f>
        <v/>
      </c>
      <c r="C3163" s="20">
        <f>IF($B3163="","",Тех_Движение!$D$3160)</f>
        <v/>
      </c>
      <c r="D3163" s="42">
        <f>IF($B3163="","",Тех_Движение!$B$3160)</f>
        <v/>
      </c>
      <c r="E3163" s="54">
        <f>IF($B3163="","",Тех_Движение!$F$3160)</f>
        <v/>
      </c>
      <c r="F3163" s="54">
        <f>IF($B3163="","",SUMIFS($E$5:$E3162,$C$5:$C3162,$C3163))</f>
        <v/>
      </c>
      <c r="G3163" s="54">
        <f>IF($B3163="","",MAX(0,$E3163-MAX(0,SUMIFS(Тех_Движение!$G$2:$G$5111,Тех_Движение!$D$2:$D$5111,$C3163,Тех_Движение!$B$2:$B$5111,"&lt;="&amp;Настройки!$B$5-1)-$F3163)))</f>
        <v/>
      </c>
      <c r="H3163" s="54">
        <f>IF($B3163="","",IF(AND($D3163&gt;=Настройки!$B$5,$D3163&lt;=Настройки!$B$6),$E3163,0))</f>
        <v/>
      </c>
      <c r="I3163" s="54">
        <f>IF($B3163="","",$G3163+$H3163-$J3163)</f>
        <v/>
      </c>
      <c r="J3163" s="54">
        <f>IF($B3163="","",MAX(0,$E3163-MAX(0,SUMIFS(Тех_Движение!$G$2:$G$5111,Тех_Движение!$D$2:$D$5111,$C3163,Тех_Движение!$B$2:$B$5111,"&lt;="&amp;Настройки!$B$6)-$F3163)))</f>
        <v/>
      </c>
      <c r="K3163" s="54">
        <f>IF(OR($B3163="",K$3&lt;$D3163+Настройки!$B$7),0,MAX(0,$E3163-MAX(0,SUMIFS(Тех_Движение!$G$2:$G$5111,Тех_Движение!$D$2:$D$5111,$C3163,Тех_Движение!$B$2:$B$5111,"&lt;="&amp;K$3)-$F3163)))</f>
        <v/>
      </c>
      <c r="L3163" s="54">
        <f>IF(OR($B3163="",L$3&lt;$D3163+Настройки!$B$7),0,MAX(0,$E3163-MAX(0,SUMIFS(Тех_Движение!$G$2:$G$5111,Тех_Движение!$D$2:$D$5111,$C3163,Тех_Движение!$B$2:$B$5111,"&lt;="&amp;L$3)-$F3163)))</f>
        <v/>
      </c>
      <c r="M3163" s="54">
        <f>IF(OR($B3163="",M$3&lt;$D3163+Настройки!$B$7),0,MAX(0,$E3163-MAX(0,SUMIFS(Тех_Движение!$G$2:$G$5111,Тех_Движение!$D$2:$D$5111,$C3163,Тех_Движение!$B$2:$B$5111,"&lt;="&amp;M$3)-$F3163)))</f>
        <v/>
      </c>
      <c r="N3163" s="54">
        <f>IF(OR($B3163="",N$3&lt;$D3163+Настройки!$B$7),0,MAX(0,$E3163-MAX(0,SUMIFS(Тех_Движение!$G$2:$G$5111,Тех_Движение!$D$2:$D$5111,$C3163,Тех_Движение!$B$2:$B$5111,"&lt;="&amp;N$3)-$F3163)))</f>
        <v/>
      </c>
      <c r="O3163" s="54">
        <f>IF(OR($B3163="",O$3&lt;$D3163+Настройки!$B$7),0,MAX(0,$E3163-MAX(0,SUMIFS(Тех_Движение!$G$2:$G$5111,Тех_Движение!$D$2:$D$5111,$C3163,Тех_Движение!$B$2:$B$5111,"&lt;="&amp;O$3)-$F3163)))</f>
        <v/>
      </c>
      <c r="P3163" s="54">
        <f>IF(OR($B3163="",P$3&lt;$D3163+Настройки!$B$7),0,MAX(0,$E3163-MAX(0,SUMIFS(Тех_Движение!$G$2:$G$5111,Тех_Движение!$D$2:$D$5111,$C3163,Тех_Движение!$B$2:$B$5111,"&lt;="&amp;P$3)-$F3163)))</f>
        <v/>
      </c>
      <c r="Q3163" s="54">
        <f>IF(OR($B3163="",Q$3&lt;$D3163+Настройки!$B$7),0,MAX(0,$E3163-MAX(0,SUMIFS(Тех_Движение!$G$2:$G$5111,Тех_Движение!$D$2:$D$5111,$C3163,Тех_Движение!$B$2:$B$5111,"&lt;="&amp;Q$3)-$F3163)))</f>
        <v/>
      </c>
      <c r="R3163" s="54">
        <f>IF($B3163="","",SUM($K3163:$Q3163))</f>
        <v/>
      </c>
      <c r="S3163" s="56">
        <f>IF($B3163="","",VLOOKUP($C3163,Настройки!$A$11:$L$17,9,FALSE))</f>
        <v/>
      </c>
      <c r="T3163" s="56">
        <f>IF($B3163="","",$R3163*$S3163)</f>
        <v/>
      </c>
    </row>
    <row r="3164">
      <c r="A3164" s="20">
        <f>Тех_Движение!$A$3161</f>
        <v/>
      </c>
      <c r="B3164" s="20">
        <f>IF(Тех_Движение!$F$3161&gt;0,Тех_Движение!$I$3161,"")</f>
        <v/>
      </c>
      <c r="C3164" s="20">
        <f>IF($B3164="","",Тех_Движение!$D$3161)</f>
        <v/>
      </c>
      <c r="D3164" s="42">
        <f>IF($B3164="","",Тех_Движение!$B$3161)</f>
        <v/>
      </c>
      <c r="E3164" s="54">
        <f>IF($B3164="","",Тех_Движение!$F$3161)</f>
        <v/>
      </c>
      <c r="F3164" s="54">
        <f>IF($B3164="","",SUMIFS($E$5:$E3163,$C$5:$C3163,$C3164))</f>
        <v/>
      </c>
      <c r="G3164" s="54">
        <f>IF($B3164="","",MAX(0,$E3164-MAX(0,SUMIFS(Тех_Движение!$G$2:$G$5111,Тех_Движение!$D$2:$D$5111,$C3164,Тех_Движение!$B$2:$B$5111,"&lt;="&amp;Настройки!$B$5-1)-$F3164)))</f>
        <v/>
      </c>
      <c r="H3164" s="54">
        <f>IF($B3164="","",IF(AND($D3164&gt;=Настройки!$B$5,$D3164&lt;=Настройки!$B$6),$E3164,0))</f>
        <v/>
      </c>
      <c r="I3164" s="54">
        <f>IF($B3164="","",$G3164+$H3164-$J3164)</f>
        <v/>
      </c>
      <c r="J3164" s="54">
        <f>IF($B3164="","",MAX(0,$E3164-MAX(0,SUMIFS(Тех_Движение!$G$2:$G$5111,Тех_Движение!$D$2:$D$5111,$C3164,Тех_Движение!$B$2:$B$5111,"&lt;="&amp;Настройки!$B$6)-$F3164)))</f>
        <v/>
      </c>
      <c r="K3164" s="54">
        <f>IF(OR($B3164="",K$3&lt;$D3164+Настройки!$B$7),0,MAX(0,$E3164-MAX(0,SUMIFS(Тех_Движение!$G$2:$G$5111,Тех_Движение!$D$2:$D$5111,$C3164,Тех_Движение!$B$2:$B$5111,"&lt;="&amp;K$3)-$F3164)))</f>
        <v/>
      </c>
      <c r="L3164" s="54">
        <f>IF(OR($B3164="",L$3&lt;$D3164+Настройки!$B$7),0,MAX(0,$E3164-MAX(0,SUMIFS(Тех_Движение!$G$2:$G$5111,Тех_Движение!$D$2:$D$5111,$C3164,Тех_Движение!$B$2:$B$5111,"&lt;="&amp;L$3)-$F3164)))</f>
        <v/>
      </c>
      <c r="M3164" s="54">
        <f>IF(OR($B3164="",M$3&lt;$D3164+Настройки!$B$7),0,MAX(0,$E3164-MAX(0,SUMIFS(Тех_Движение!$G$2:$G$5111,Тех_Движение!$D$2:$D$5111,$C3164,Тех_Движение!$B$2:$B$5111,"&lt;="&amp;M$3)-$F3164)))</f>
        <v/>
      </c>
      <c r="N3164" s="54">
        <f>IF(OR($B3164="",N$3&lt;$D3164+Настройки!$B$7),0,MAX(0,$E3164-MAX(0,SUMIFS(Тех_Движение!$G$2:$G$5111,Тех_Движение!$D$2:$D$5111,$C3164,Тех_Движение!$B$2:$B$5111,"&lt;="&amp;N$3)-$F3164)))</f>
        <v/>
      </c>
      <c r="O3164" s="54">
        <f>IF(OR($B3164="",O$3&lt;$D3164+Настройки!$B$7),0,MAX(0,$E3164-MAX(0,SUMIFS(Тех_Движение!$G$2:$G$5111,Тех_Движение!$D$2:$D$5111,$C3164,Тех_Движение!$B$2:$B$5111,"&lt;="&amp;O$3)-$F3164)))</f>
        <v/>
      </c>
      <c r="P3164" s="54">
        <f>IF(OR($B3164="",P$3&lt;$D3164+Настройки!$B$7),0,MAX(0,$E3164-MAX(0,SUMIFS(Тех_Движение!$G$2:$G$5111,Тех_Движение!$D$2:$D$5111,$C3164,Тех_Движение!$B$2:$B$5111,"&lt;="&amp;P$3)-$F3164)))</f>
        <v/>
      </c>
      <c r="Q3164" s="54">
        <f>IF(OR($B3164="",Q$3&lt;$D3164+Настройки!$B$7),0,MAX(0,$E3164-MAX(0,SUMIFS(Тех_Движение!$G$2:$G$5111,Тех_Движение!$D$2:$D$5111,$C3164,Тех_Движение!$B$2:$B$5111,"&lt;="&amp;Q$3)-$F3164)))</f>
        <v/>
      </c>
      <c r="R3164" s="54">
        <f>IF($B3164="","",SUM($K3164:$Q3164))</f>
        <v/>
      </c>
      <c r="S3164" s="56">
        <f>IF($B3164="","",VLOOKUP($C3164,Настройки!$A$11:$L$17,9,FALSE))</f>
        <v/>
      </c>
      <c r="T3164" s="56">
        <f>IF($B3164="","",$R3164*$S3164)</f>
        <v/>
      </c>
    </row>
    <row r="3165">
      <c r="A3165" s="20">
        <f>Тех_Движение!$A$3162</f>
        <v/>
      </c>
      <c r="B3165" s="20">
        <f>IF(Тех_Движение!$F$3162&gt;0,Тех_Движение!$I$3162,"")</f>
        <v/>
      </c>
      <c r="C3165" s="20">
        <f>IF($B3165="","",Тех_Движение!$D$3162)</f>
        <v/>
      </c>
      <c r="D3165" s="42">
        <f>IF($B3165="","",Тех_Движение!$B$3162)</f>
        <v/>
      </c>
      <c r="E3165" s="54">
        <f>IF($B3165="","",Тех_Движение!$F$3162)</f>
        <v/>
      </c>
      <c r="F3165" s="54">
        <f>IF($B3165="","",SUMIFS($E$5:$E3164,$C$5:$C3164,$C3165))</f>
        <v/>
      </c>
      <c r="G3165" s="54">
        <f>IF($B3165="","",MAX(0,$E3165-MAX(0,SUMIFS(Тех_Движение!$G$2:$G$5111,Тех_Движение!$D$2:$D$5111,$C3165,Тех_Движение!$B$2:$B$5111,"&lt;="&amp;Настройки!$B$5-1)-$F3165)))</f>
        <v/>
      </c>
      <c r="H3165" s="54">
        <f>IF($B3165="","",IF(AND($D3165&gt;=Настройки!$B$5,$D3165&lt;=Настройки!$B$6),$E3165,0))</f>
        <v/>
      </c>
      <c r="I3165" s="54">
        <f>IF($B3165="","",$G3165+$H3165-$J3165)</f>
        <v/>
      </c>
      <c r="J3165" s="54">
        <f>IF($B3165="","",MAX(0,$E3165-MAX(0,SUMIFS(Тех_Движение!$G$2:$G$5111,Тех_Движение!$D$2:$D$5111,$C3165,Тех_Движение!$B$2:$B$5111,"&lt;="&amp;Настройки!$B$6)-$F3165)))</f>
        <v/>
      </c>
      <c r="K3165" s="54">
        <f>IF(OR($B3165="",K$3&lt;$D3165+Настройки!$B$7),0,MAX(0,$E3165-MAX(0,SUMIFS(Тех_Движение!$G$2:$G$5111,Тех_Движение!$D$2:$D$5111,$C3165,Тех_Движение!$B$2:$B$5111,"&lt;="&amp;K$3)-$F3165)))</f>
        <v/>
      </c>
      <c r="L3165" s="54">
        <f>IF(OR($B3165="",L$3&lt;$D3165+Настройки!$B$7),0,MAX(0,$E3165-MAX(0,SUMIFS(Тех_Движение!$G$2:$G$5111,Тех_Движение!$D$2:$D$5111,$C3165,Тех_Движение!$B$2:$B$5111,"&lt;="&amp;L$3)-$F3165)))</f>
        <v/>
      </c>
      <c r="M3165" s="54">
        <f>IF(OR($B3165="",M$3&lt;$D3165+Настройки!$B$7),0,MAX(0,$E3165-MAX(0,SUMIFS(Тех_Движение!$G$2:$G$5111,Тех_Движение!$D$2:$D$5111,$C3165,Тех_Движение!$B$2:$B$5111,"&lt;="&amp;M$3)-$F3165)))</f>
        <v/>
      </c>
      <c r="N3165" s="54">
        <f>IF(OR($B3165="",N$3&lt;$D3165+Настройки!$B$7),0,MAX(0,$E3165-MAX(0,SUMIFS(Тех_Движение!$G$2:$G$5111,Тех_Движение!$D$2:$D$5111,$C3165,Тех_Движение!$B$2:$B$5111,"&lt;="&amp;N$3)-$F3165)))</f>
        <v/>
      </c>
      <c r="O3165" s="54">
        <f>IF(OR($B3165="",O$3&lt;$D3165+Настройки!$B$7),0,MAX(0,$E3165-MAX(0,SUMIFS(Тех_Движение!$G$2:$G$5111,Тех_Движение!$D$2:$D$5111,$C3165,Тех_Движение!$B$2:$B$5111,"&lt;="&amp;O$3)-$F3165)))</f>
        <v/>
      </c>
      <c r="P3165" s="54">
        <f>IF(OR($B3165="",P$3&lt;$D3165+Настройки!$B$7),0,MAX(0,$E3165-MAX(0,SUMIFS(Тех_Движение!$G$2:$G$5111,Тех_Движение!$D$2:$D$5111,$C3165,Тех_Движение!$B$2:$B$5111,"&lt;="&amp;P$3)-$F3165)))</f>
        <v/>
      </c>
      <c r="Q3165" s="54">
        <f>IF(OR($B3165="",Q$3&lt;$D3165+Настройки!$B$7),0,MAX(0,$E3165-MAX(0,SUMIFS(Тех_Движение!$G$2:$G$5111,Тех_Движение!$D$2:$D$5111,$C3165,Тех_Движение!$B$2:$B$5111,"&lt;="&amp;Q$3)-$F3165)))</f>
        <v/>
      </c>
      <c r="R3165" s="54">
        <f>IF($B3165="","",SUM($K3165:$Q3165))</f>
        <v/>
      </c>
      <c r="S3165" s="56">
        <f>IF($B3165="","",VLOOKUP($C3165,Настройки!$A$11:$L$17,9,FALSE))</f>
        <v/>
      </c>
      <c r="T3165" s="56">
        <f>IF($B3165="","",$R3165*$S3165)</f>
        <v/>
      </c>
    </row>
    <row r="3166">
      <c r="A3166" s="20">
        <f>Тех_Движение!$A$3163</f>
        <v/>
      </c>
      <c r="B3166" s="20">
        <f>IF(Тех_Движение!$F$3163&gt;0,Тех_Движение!$I$3163,"")</f>
        <v/>
      </c>
      <c r="C3166" s="20">
        <f>IF($B3166="","",Тех_Движение!$D$3163)</f>
        <v/>
      </c>
      <c r="D3166" s="42">
        <f>IF($B3166="","",Тех_Движение!$B$3163)</f>
        <v/>
      </c>
      <c r="E3166" s="54">
        <f>IF($B3166="","",Тех_Движение!$F$3163)</f>
        <v/>
      </c>
      <c r="F3166" s="54">
        <f>IF($B3166="","",SUMIFS($E$5:$E3165,$C$5:$C3165,$C3166))</f>
        <v/>
      </c>
      <c r="G3166" s="54">
        <f>IF($B3166="","",MAX(0,$E3166-MAX(0,SUMIFS(Тех_Движение!$G$2:$G$5111,Тех_Движение!$D$2:$D$5111,$C3166,Тех_Движение!$B$2:$B$5111,"&lt;="&amp;Настройки!$B$5-1)-$F3166)))</f>
        <v/>
      </c>
      <c r="H3166" s="54">
        <f>IF($B3166="","",IF(AND($D3166&gt;=Настройки!$B$5,$D3166&lt;=Настройки!$B$6),$E3166,0))</f>
        <v/>
      </c>
      <c r="I3166" s="54">
        <f>IF($B3166="","",$G3166+$H3166-$J3166)</f>
        <v/>
      </c>
      <c r="J3166" s="54">
        <f>IF($B3166="","",MAX(0,$E3166-MAX(0,SUMIFS(Тех_Движение!$G$2:$G$5111,Тех_Движение!$D$2:$D$5111,$C3166,Тех_Движение!$B$2:$B$5111,"&lt;="&amp;Настройки!$B$6)-$F3166)))</f>
        <v/>
      </c>
      <c r="K3166" s="54">
        <f>IF(OR($B3166="",K$3&lt;$D3166+Настройки!$B$7),0,MAX(0,$E3166-MAX(0,SUMIFS(Тех_Движение!$G$2:$G$5111,Тех_Движение!$D$2:$D$5111,$C3166,Тех_Движение!$B$2:$B$5111,"&lt;="&amp;K$3)-$F3166)))</f>
        <v/>
      </c>
      <c r="L3166" s="54">
        <f>IF(OR($B3166="",L$3&lt;$D3166+Настройки!$B$7),0,MAX(0,$E3166-MAX(0,SUMIFS(Тех_Движение!$G$2:$G$5111,Тех_Движение!$D$2:$D$5111,$C3166,Тех_Движение!$B$2:$B$5111,"&lt;="&amp;L$3)-$F3166)))</f>
        <v/>
      </c>
      <c r="M3166" s="54">
        <f>IF(OR($B3166="",M$3&lt;$D3166+Настройки!$B$7),0,MAX(0,$E3166-MAX(0,SUMIFS(Тех_Движение!$G$2:$G$5111,Тех_Движение!$D$2:$D$5111,$C3166,Тех_Движение!$B$2:$B$5111,"&lt;="&amp;M$3)-$F3166)))</f>
        <v/>
      </c>
      <c r="N3166" s="54">
        <f>IF(OR($B3166="",N$3&lt;$D3166+Настройки!$B$7),0,MAX(0,$E3166-MAX(0,SUMIFS(Тех_Движение!$G$2:$G$5111,Тех_Движение!$D$2:$D$5111,$C3166,Тех_Движение!$B$2:$B$5111,"&lt;="&amp;N$3)-$F3166)))</f>
        <v/>
      </c>
      <c r="O3166" s="54">
        <f>IF(OR($B3166="",O$3&lt;$D3166+Настройки!$B$7),0,MAX(0,$E3166-MAX(0,SUMIFS(Тех_Движение!$G$2:$G$5111,Тех_Движение!$D$2:$D$5111,$C3166,Тех_Движение!$B$2:$B$5111,"&lt;="&amp;O$3)-$F3166)))</f>
        <v/>
      </c>
      <c r="P3166" s="54">
        <f>IF(OR($B3166="",P$3&lt;$D3166+Настройки!$B$7),0,MAX(0,$E3166-MAX(0,SUMIFS(Тех_Движение!$G$2:$G$5111,Тех_Движение!$D$2:$D$5111,$C3166,Тех_Движение!$B$2:$B$5111,"&lt;="&amp;P$3)-$F3166)))</f>
        <v/>
      </c>
      <c r="Q3166" s="54">
        <f>IF(OR($B3166="",Q$3&lt;$D3166+Настройки!$B$7),0,MAX(0,$E3166-MAX(0,SUMIFS(Тех_Движение!$G$2:$G$5111,Тех_Движение!$D$2:$D$5111,$C3166,Тех_Движение!$B$2:$B$5111,"&lt;="&amp;Q$3)-$F3166)))</f>
        <v/>
      </c>
      <c r="R3166" s="54">
        <f>IF($B3166="","",SUM($K3166:$Q3166))</f>
        <v/>
      </c>
      <c r="S3166" s="56">
        <f>IF($B3166="","",VLOOKUP($C3166,Настройки!$A$11:$L$17,9,FALSE))</f>
        <v/>
      </c>
      <c r="T3166" s="56">
        <f>IF($B3166="","",$R3166*$S3166)</f>
        <v/>
      </c>
    </row>
    <row r="3167">
      <c r="A3167" s="20">
        <f>Тех_Движение!$A$3164</f>
        <v/>
      </c>
      <c r="B3167" s="20">
        <f>IF(Тех_Движение!$F$3164&gt;0,Тех_Движение!$I$3164,"")</f>
        <v/>
      </c>
      <c r="C3167" s="20">
        <f>IF($B3167="","",Тех_Движение!$D$3164)</f>
        <v/>
      </c>
      <c r="D3167" s="42">
        <f>IF($B3167="","",Тех_Движение!$B$3164)</f>
        <v/>
      </c>
      <c r="E3167" s="54">
        <f>IF($B3167="","",Тех_Движение!$F$3164)</f>
        <v/>
      </c>
      <c r="F3167" s="54">
        <f>IF($B3167="","",SUMIFS($E$5:$E3166,$C$5:$C3166,$C3167))</f>
        <v/>
      </c>
      <c r="G3167" s="54">
        <f>IF($B3167="","",MAX(0,$E3167-MAX(0,SUMIFS(Тех_Движение!$G$2:$G$5111,Тех_Движение!$D$2:$D$5111,$C3167,Тех_Движение!$B$2:$B$5111,"&lt;="&amp;Настройки!$B$5-1)-$F3167)))</f>
        <v/>
      </c>
      <c r="H3167" s="54">
        <f>IF($B3167="","",IF(AND($D3167&gt;=Настройки!$B$5,$D3167&lt;=Настройки!$B$6),$E3167,0))</f>
        <v/>
      </c>
      <c r="I3167" s="54">
        <f>IF($B3167="","",$G3167+$H3167-$J3167)</f>
        <v/>
      </c>
      <c r="J3167" s="54">
        <f>IF($B3167="","",MAX(0,$E3167-MAX(0,SUMIFS(Тех_Движение!$G$2:$G$5111,Тех_Движение!$D$2:$D$5111,$C3167,Тех_Движение!$B$2:$B$5111,"&lt;="&amp;Настройки!$B$6)-$F3167)))</f>
        <v/>
      </c>
      <c r="K3167" s="54">
        <f>IF(OR($B3167="",K$3&lt;$D3167+Настройки!$B$7),0,MAX(0,$E3167-MAX(0,SUMIFS(Тех_Движение!$G$2:$G$5111,Тех_Движение!$D$2:$D$5111,$C3167,Тех_Движение!$B$2:$B$5111,"&lt;="&amp;K$3)-$F3167)))</f>
        <v/>
      </c>
      <c r="L3167" s="54">
        <f>IF(OR($B3167="",L$3&lt;$D3167+Настройки!$B$7),0,MAX(0,$E3167-MAX(0,SUMIFS(Тех_Движение!$G$2:$G$5111,Тех_Движение!$D$2:$D$5111,$C3167,Тех_Движение!$B$2:$B$5111,"&lt;="&amp;L$3)-$F3167)))</f>
        <v/>
      </c>
      <c r="M3167" s="54">
        <f>IF(OR($B3167="",M$3&lt;$D3167+Настройки!$B$7),0,MAX(0,$E3167-MAX(0,SUMIFS(Тех_Движение!$G$2:$G$5111,Тех_Движение!$D$2:$D$5111,$C3167,Тех_Движение!$B$2:$B$5111,"&lt;="&amp;M$3)-$F3167)))</f>
        <v/>
      </c>
      <c r="N3167" s="54">
        <f>IF(OR($B3167="",N$3&lt;$D3167+Настройки!$B$7),0,MAX(0,$E3167-MAX(0,SUMIFS(Тех_Движение!$G$2:$G$5111,Тех_Движение!$D$2:$D$5111,$C3167,Тех_Движение!$B$2:$B$5111,"&lt;="&amp;N$3)-$F3167)))</f>
        <v/>
      </c>
      <c r="O3167" s="54">
        <f>IF(OR($B3167="",O$3&lt;$D3167+Настройки!$B$7),0,MAX(0,$E3167-MAX(0,SUMIFS(Тех_Движение!$G$2:$G$5111,Тех_Движение!$D$2:$D$5111,$C3167,Тех_Движение!$B$2:$B$5111,"&lt;="&amp;O$3)-$F3167)))</f>
        <v/>
      </c>
      <c r="P3167" s="54">
        <f>IF(OR($B3167="",P$3&lt;$D3167+Настройки!$B$7),0,MAX(0,$E3167-MAX(0,SUMIFS(Тех_Движение!$G$2:$G$5111,Тех_Движение!$D$2:$D$5111,$C3167,Тех_Движение!$B$2:$B$5111,"&lt;="&amp;P$3)-$F3167)))</f>
        <v/>
      </c>
      <c r="Q3167" s="54">
        <f>IF(OR($B3167="",Q$3&lt;$D3167+Настройки!$B$7),0,MAX(0,$E3167-MAX(0,SUMIFS(Тех_Движение!$G$2:$G$5111,Тех_Движение!$D$2:$D$5111,$C3167,Тех_Движение!$B$2:$B$5111,"&lt;="&amp;Q$3)-$F3167)))</f>
        <v/>
      </c>
      <c r="R3167" s="54">
        <f>IF($B3167="","",SUM($K3167:$Q3167))</f>
        <v/>
      </c>
      <c r="S3167" s="56">
        <f>IF($B3167="","",VLOOKUP($C3167,Настройки!$A$11:$L$17,9,FALSE))</f>
        <v/>
      </c>
      <c r="T3167" s="56">
        <f>IF($B3167="","",$R3167*$S3167)</f>
        <v/>
      </c>
    </row>
    <row r="3168">
      <c r="A3168" s="20">
        <f>Тех_Движение!$A$3165</f>
        <v/>
      </c>
      <c r="B3168" s="20">
        <f>IF(Тех_Движение!$F$3165&gt;0,Тех_Движение!$I$3165,"")</f>
        <v/>
      </c>
      <c r="C3168" s="20">
        <f>IF($B3168="","",Тех_Движение!$D$3165)</f>
        <v/>
      </c>
      <c r="D3168" s="42">
        <f>IF($B3168="","",Тех_Движение!$B$3165)</f>
        <v/>
      </c>
      <c r="E3168" s="54">
        <f>IF($B3168="","",Тех_Движение!$F$3165)</f>
        <v/>
      </c>
      <c r="F3168" s="54">
        <f>IF($B3168="","",SUMIFS($E$5:$E3167,$C$5:$C3167,$C3168))</f>
        <v/>
      </c>
      <c r="G3168" s="54">
        <f>IF($B3168="","",MAX(0,$E3168-MAX(0,SUMIFS(Тех_Движение!$G$2:$G$5111,Тех_Движение!$D$2:$D$5111,$C3168,Тех_Движение!$B$2:$B$5111,"&lt;="&amp;Настройки!$B$5-1)-$F3168)))</f>
        <v/>
      </c>
      <c r="H3168" s="54">
        <f>IF($B3168="","",IF(AND($D3168&gt;=Настройки!$B$5,$D3168&lt;=Настройки!$B$6),$E3168,0))</f>
        <v/>
      </c>
      <c r="I3168" s="54">
        <f>IF($B3168="","",$G3168+$H3168-$J3168)</f>
        <v/>
      </c>
      <c r="J3168" s="54">
        <f>IF($B3168="","",MAX(0,$E3168-MAX(0,SUMIFS(Тех_Движение!$G$2:$G$5111,Тех_Движение!$D$2:$D$5111,$C3168,Тех_Движение!$B$2:$B$5111,"&lt;="&amp;Настройки!$B$6)-$F3168)))</f>
        <v/>
      </c>
      <c r="K3168" s="54">
        <f>IF(OR($B3168="",K$3&lt;$D3168+Настройки!$B$7),0,MAX(0,$E3168-MAX(0,SUMIFS(Тех_Движение!$G$2:$G$5111,Тех_Движение!$D$2:$D$5111,$C3168,Тех_Движение!$B$2:$B$5111,"&lt;="&amp;K$3)-$F3168)))</f>
        <v/>
      </c>
      <c r="L3168" s="54">
        <f>IF(OR($B3168="",L$3&lt;$D3168+Настройки!$B$7),0,MAX(0,$E3168-MAX(0,SUMIFS(Тех_Движение!$G$2:$G$5111,Тех_Движение!$D$2:$D$5111,$C3168,Тех_Движение!$B$2:$B$5111,"&lt;="&amp;L$3)-$F3168)))</f>
        <v/>
      </c>
      <c r="M3168" s="54">
        <f>IF(OR($B3168="",M$3&lt;$D3168+Настройки!$B$7),0,MAX(0,$E3168-MAX(0,SUMIFS(Тех_Движение!$G$2:$G$5111,Тех_Движение!$D$2:$D$5111,$C3168,Тех_Движение!$B$2:$B$5111,"&lt;="&amp;M$3)-$F3168)))</f>
        <v/>
      </c>
      <c r="N3168" s="54">
        <f>IF(OR($B3168="",N$3&lt;$D3168+Настройки!$B$7),0,MAX(0,$E3168-MAX(0,SUMIFS(Тех_Движение!$G$2:$G$5111,Тех_Движение!$D$2:$D$5111,$C3168,Тех_Движение!$B$2:$B$5111,"&lt;="&amp;N$3)-$F3168)))</f>
        <v/>
      </c>
      <c r="O3168" s="54">
        <f>IF(OR($B3168="",O$3&lt;$D3168+Настройки!$B$7),0,MAX(0,$E3168-MAX(0,SUMIFS(Тех_Движение!$G$2:$G$5111,Тех_Движение!$D$2:$D$5111,$C3168,Тех_Движение!$B$2:$B$5111,"&lt;="&amp;O$3)-$F3168)))</f>
        <v/>
      </c>
      <c r="P3168" s="54">
        <f>IF(OR($B3168="",P$3&lt;$D3168+Настройки!$B$7),0,MAX(0,$E3168-MAX(0,SUMIFS(Тех_Движение!$G$2:$G$5111,Тех_Движение!$D$2:$D$5111,$C3168,Тех_Движение!$B$2:$B$5111,"&lt;="&amp;P$3)-$F3168)))</f>
        <v/>
      </c>
      <c r="Q3168" s="54">
        <f>IF(OR($B3168="",Q$3&lt;$D3168+Настройки!$B$7),0,MAX(0,$E3168-MAX(0,SUMIFS(Тех_Движение!$G$2:$G$5111,Тех_Движение!$D$2:$D$5111,$C3168,Тех_Движение!$B$2:$B$5111,"&lt;="&amp;Q$3)-$F3168)))</f>
        <v/>
      </c>
      <c r="R3168" s="54">
        <f>IF($B3168="","",SUM($K3168:$Q3168))</f>
        <v/>
      </c>
      <c r="S3168" s="56">
        <f>IF($B3168="","",VLOOKUP($C3168,Настройки!$A$11:$L$17,9,FALSE))</f>
        <v/>
      </c>
      <c r="T3168" s="56">
        <f>IF($B3168="","",$R3168*$S3168)</f>
        <v/>
      </c>
    </row>
    <row r="3169">
      <c r="A3169" s="20">
        <f>Тех_Движение!$A$3166</f>
        <v/>
      </c>
      <c r="B3169" s="20">
        <f>IF(Тех_Движение!$F$3166&gt;0,Тех_Движение!$I$3166,"")</f>
        <v/>
      </c>
      <c r="C3169" s="20">
        <f>IF($B3169="","",Тех_Движение!$D$3166)</f>
        <v/>
      </c>
      <c r="D3169" s="42">
        <f>IF($B3169="","",Тех_Движение!$B$3166)</f>
        <v/>
      </c>
      <c r="E3169" s="54">
        <f>IF($B3169="","",Тех_Движение!$F$3166)</f>
        <v/>
      </c>
      <c r="F3169" s="54">
        <f>IF($B3169="","",SUMIFS($E$5:$E3168,$C$5:$C3168,$C3169))</f>
        <v/>
      </c>
      <c r="G3169" s="54">
        <f>IF($B3169="","",MAX(0,$E3169-MAX(0,SUMIFS(Тех_Движение!$G$2:$G$5111,Тех_Движение!$D$2:$D$5111,$C3169,Тех_Движение!$B$2:$B$5111,"&lt;="&amp;Настройки!$B$5-1)-$F3169)))</f>
        <v/>
      </c>
      <c r="H3169" s="54">
        <f>IF($B3169="","",IF(AND($D3169&gt;=Настройки!$B$5,$D3169&lt;=Настройки!$B$6),$E3169,0))</f>
        <v/>
      </c>
      <c r="I3169" s="54">
        <f>IF($B3169="","",$G3169+$H3169-$J3169)</f>
        <v/>
      </c>
      <c r="J3169" s="54">
        <f>IF($B3169="","",MAX(0,$E3169-MAX(0,SUMIFS(Тех_Движение!$G$2:$G$5111,Тех_Движение!$D$2:$D$5111,$C3169,Тех_Движение!$B$2:$B$5111,"&lt;="&amp;Настройки!$B$6)-$F3169)))</f>
        <v/>
      </c>
      <c r="K3169" s="54">
        <f>IF(OR($B3169="",K$3&lt;$D3169+Настройки!$B$7),0,MAX(0,$E3169-MAX(0,SUMIFS(Тех_Движение!$G$2:$G$5111,Тех_Движение!$D$2:$D$5111,$C3169,Тех_Движение!$B$2:$B$5111,"&lt;="&amp;K$3)-$F3169)))</f>
        <v/>
      </c>
      <c r="L3169" s="54">
        <f>IF(OR($B3169="",L$3&lt;$D3169+Настройки!$B$7),0,MAX(0,$E3169-MAX(0,SUMIFS(Тех_Движение!$G$2:$G$5111,Тех_Движение!$D$2:$D$5111,$C3169,Тех_Движение!$B$2:$B$5111,"&lt;="&amp;L$3)-$F3169)))</f>
        <v/>
      </c>
      <c r="M3169" s="54">
        <f>IF(OR($B3169="",M$3&lt;$D3169+Настройки!$B$7),0,MAX(0,$E3169-MAX(0,SUMIFS(Тех_Движение!$G$2:$G$5111,Тех_Движение!$D$2:$D$5111,$C3169,Тех_Движение!$B$2:$B$5111,"&lt;="&amp;M$3)-$F3169)))</f>
        <v/>
      </c>
      <c r="N3169" s="54">
        <f>IF(OR($B3169="",N$3&lt;$D3169+Настройки!$B$7),0,MAX(0,$E3169-MAX(0,SUMIFS(Тех_Движение!$G$2:$G$5111,Тех_Движение!$D$2:$D$5111,$C3169,Тех_Движение!$B$2:$B$5111,"&lt;="&amp;N$3)-$F3169)))</f>
        <v/>
      </c>
      <c r="O3169" s="54">
        <f>IF(OR($B3169="",O$3&lt;$D3169+Настройки!$B$7),0,MAX(0,$E3169-MAX(0,SUMIFS(Тех_Движение!$G$2:$G$5111,Тех_Движение!$D$2:$D$5111,$C3169,Тех_Движение!$B$2:$B$5111,"&lt;="&amp;O$3)-$F3169)))</f>
        <v/>
      </c>
      <c r="P3169" s="54">
        <f>IF(OR($B3169="",P$3&lt;$D3169+Настройки!$B$7),0,MAX(0,$E3169-MAX(0,SUMIFS(Тех_Движение!$G$2:$G$5111,Тех_Движение!$D$2:$D$5111,$C3169,Тех_Движение!$B$2:$B$5111,"&lt;="&amp;P$3)-$F3169)))</f>
        <v/>
      </c>
      <c r="Q3169" s="54">
        <f>IF(OR($B3169="",Q$3&lt;$D3169+Настройки!$B$7),0,MAX(0,$E3169-MAX(0,SUMIFS(Тех_Движение!$G$2:$G$5111,Тех_Движение!$D$2:$D$5111,$C3169,Тех_Движение!$B$2:$B$5111,"&lt;="&amp;Q$3)-$F3169)))</f>
        <v/>
      </c>
      <c r="R3169" s="54">
        <f>IF($B3169="","",SUM($K3169:$Q3169))</f>
        <v/>
      </c>
      <c r="S3169" s="56">
        <f>IF($B3169="","",VLOOKUP($C3169,Настройки!$A$11:$L$17,9,FALSE))</f>
        <v/>
      </c>
      <c r="T3169" s="56">
        <f>IF($B3169="","",$R3169*$S3169)</f>
        <v/>
      </c>
    </row>
    <row r="3170">
      <c r="A3170" s="20">
        <f>Тех_Движение!$A$3167</f>
        <v/>
      </c>
      <c r="B3170" s="20">
        <f>IF(Тех_Движение!$F$3167&gt;0,Тех_Движение!$I$3167,"")</f>
        <v/>
      </c>
      <c r="C3170" s="20">
        <f>IF($B3170="","",Тех_Движение!$D$3167)</f>
        <v/>
      </c>
      <c r="D3170" s="42">
        <f>IF($B3170="","",Тех_Движение!$B$3167)</f>
        <v/>
      </c>
      <c r="E3170" s="54">
        <f>IF($B3170="","",Тех_Движение!$F$3167)</f>
        <v/>
      </c>
      <c r="F3170" s="54">
        <f>IF($B3170="","",SUMIFS($E$5:$E3169,$C$5:$C3169,$C3170))</f>
        <v/>
      </c>
      <c r="G3170" s="54">
        <f>IF($B3170="","",MAX(0,$E3170-MAX(0,SUMIFS(Тех_Движение!$G$2:$G$5111,Тех_Движение!$D$2:$D$5111,$C3170,Тех_Движение!$B$2:$B$5111,"&lt;="&amp;Настройки!$B$5-1)-$F3170)))</f>
        <v/>
      </c>
      <c r="H3170" s="54">
        <f>IF($B3170="","",IF(AND($D3170&gt;=Настройки!$B$5,$D3170&lt;=Настройки!$B$6),$E3170,0))</f>
        <v/>
      </c>
      <c r="I3170" s="54">
        <f>IF($B3170="","",$G3170+$H3170-$J3170)</f>
        <v/>
      </c>
      <c r="J3170" s="54">
        <f>IF($B3170="","",MAX(0,$E3170-MAX(0,SUMIFS(Тех_Движение!$G$2:$G$5111,Тех_Движение!$D$2:$D$5111,$C3170,Тех_Движение!$B$2:$B$5111,"&lt;="&amp;Настройки!$B$6)-$F3170)))</f>
        <v/>
      </c>
      <c r="K3170" s="54">
        <f>IF(OR($B3170="",K$3&lt;$D3170+Настройки!$B$7),0,MAX(0,$E3170-MAX(0,SUMIFS(Тех_Движение!$G$2:$G$5111,Тех_Движение!$D$2:$D$5111,$C3170,Тех_Движение!$B$2:$B$5111,"&lt;="&amp;K$3)-$F3170)))</f>
        <v/>
      </c>
      <c r="L3170" s="54">
        <f>IF(OR($B3170="",L$3&lt;$D3170+Настройки!$B$7),0,MAX(0,$E3170-MAX(0,SUMIFS(Тех_Движение!$G$2:$G$5111,Тех_Движение!$D$2:$D$5111,$C3170,Тех_Движение!$B$2:$B$5111,"&lt;="&amp;L$3)-$F3170)))</f>
        <v/>
      </c>
      <c r="M3170" s="54">
        <f>IF(OR($B3170="",M$3&lt;$D3170+Настройки!$B$7),0,MAX(0,$E3170-MAX(0,SUMIFS(Тех_Движение!$G$2:$G$5111,Тех_Движение!$D$2:$D$5111,$C3170,Тех_Движение!$B$2:$B$5111,"&lt;="&amp;M$3)-$F3170)))</f>
        <v/>
      </c>
      <c r="N3170" s="54">
        <f>IF(OR($B3170="",N$3&lt;$D3170+Настройки!$B$7),0,MAX(0,$E3170-MAX(0,SUMIFS(Тех_Движение!$G$2:$G$5111,Тех_Движение!$D$2:$D$5111,$C3170,Тех_Движение!$B$2:$B$5111,"&lt;="&amp;N$3)-$F3170)))</f>
        <v/>
      </c>
      <c r="O3170" s="54">
        <f>IF(OR($B3170="",O$3&lt;$D3170+Настройки!$B$7),0,MAX(0,$E3170-MAX(0,SUMIFS(Тех_Движение!$G$2:$G$5111,Тех_Движение!$D$2:$D$5111,$C3170,Тех_Движение!$B$2:$B$5111,"&lt;="&amp;O$3)-$F3170)))</f>
        <v/>
      </c>
      <c r="P3170" s="54">
        <f>IF(OR($B3170="",P$3&lt;$D3170+Настройки!$B$7),0,MAX(0,$E3170-MAX(0,SUMIFS(Тех_Движение!$G$2:$G$5111,Тех_Движение!$D$2:$D$5111,$C3170,Тех_Движение!$B$2:$B$5111,"&lt;="&amp;P$3)-$F3170)))</f>
        <v/>
      </c>
      <c r="Q3170" s="54">
        <f>IF(OR($B3170="",Q$3&lt;$D3170+Настройки!$B$7),0,MAX(0,$E3170-MAX(0,SUMIFS(Тех_Движение!$G$2:$G$5111,Тех_Движение!$D$2:$D$5111,$C3170,Тех_Движение!$B$2:$B$5111,"&lt;="&amp;Q$3)-$F3170)))</f>
        <v/>
      </c>
      <c r="R3170" s="54">
        <f>IF($B3170="","",SUM($K3170:$Q3170))</f>
        <v/>
      </c>
      <c r="S3170" s="56">
        <f>IF($B3170="","",VLOOKUP($C3170,Настройки!$A$11:$L$17,9,FALSE))</f>
        <v/>
      </c>
      <c r="T3170" s="56">
        <f>IF($B3170="","",$R3170*$S3170)</f>
        <v/>
      </c>
    </row>
    <row r="3171">
      <c r="A3171" s="20">
        <f>Тех_Движение!$A$3168</f>
        <v/>
      </c>
      <c r="B3171" s="20">
        <f>IF(Тех_Движение!$F$3168&gt;0,Тех_Движение!$I$3168,"")</f>
        <v/>
      </c>
      <c r="C3171" s="20">
        <f>IF($B3171="","",Тех_Движение!$D$3168)</f>
        <v/>
      </c>
      <c r="D3171" s="42">
        <f>IF($B3171="","",Тех_Движение!$B$3168)</f>
        <v/>
      </c>
      <c r="E3171" s="54">
        <f>IF($B3171="","",Тех_Движение!$F$3168)</f>
        <v/>
      </c>
      <c r="F3171" s="54">
        <f>IF($B3171="","",SUMIFS($E$5:$E3170,$C$5:$C3170,$C3171))</f>
        <v/>
      </c>
      <c r="G3171" s="54">
        <f>IF($B3171="","",MAX(0,$E3171-MAX(0,SUMIFS(Тех_Движение!$G$2:$G$5111,Тех_Движение!$D$2:$D$5111,$C3171,Тех_Движение!$B$2:$B$5111,"&lt;="&amp;Настройки!$B$5-1)-$F3171)))</f>
        <v/>
      </c>
      <c r="H3171" s="54">
        <f>IF($B3171="","",IF(AND($D3171&gt;=Настройки!$B$5,$D3171&lt;=Настройки!$B$6),$E3171,0))</f>
        <v/>
      </c>
      <c r="I3171" s="54">
        <f>IF($B3171="","",$G3171+$H3171-$J3171)</f>
        <v/>
      </c>
      <c r="J3171" s="54">
        <f>IF($B3171="","",MAX(0,$E3171-MAX(0,SUMIFS(Тех_Движение!$G$2:$G$5111,Тех_Движение!$D$2:$D$5111,$C3171,Тех_Движение!$B$2:$B$5111,"&lt;="&amp;Настройки!$B$6)-$F3171)))</f>
        <v/>
      </c>
      <c r="K3171" s="54">
        <f>IF(OR($B3171="",K$3&lt;$D3171+Настройки!$B$7),0,MAX(0,$E3171-MAX(0,SUMIFS(Тех_Движение!$G$2:$G$5111,Тех_Движение!$D$2:$D$5111,$C3171,Тех_Движение!$B$2:$B$5111,"&lt;="&amp;K$3)-$F3171)))</f>
        <v/>
      </c>
      <c r="L3171" s="54">
        <f>IF(OR($B3171="",L$3&lt;$D3171+Настройки!$B$7),0,MAX(0,$E3171-MAX(0,SUMIFS(Тех_Движение!$G$2:$G$5111,Тех_Движение!$D$2:$D$5111,$C3171,Тех_Движение!$B$2:$B$5111,"&lt;="&amp;L$3)-$F3171)))</f>
        <v/>
      </c>
      <c r="M3171" s="54">
        <f>IF(OR($B3171="",M$3&lt;$D3171+Настройки!$B$7),0,MAX(0,$E3171-MAX(0,SUMIFS(Тех_Движение!$G$2:$G$5111,Тех_Движение!$D$2:$D$5111,$C3171,Тех_Движение!$B$2:$B$5111,"&lt;="&amp;M$3)-$F3171)))</f>
        <v/>
      </c>
      <c r="N3171" s="54">
        <f>IF(OR($B3171="",N$3&lt;$D3171+Настройки!$B$7),0,MAX(0,$E3171-MAX(0,SUMIFS(Тех_Движение!$G$2:$G$5111,Тех_Движение!$D$2:$D$5111,$C3171,Тех_Движение!$B$2:$B$5111,"&lt;="&amp;N$3)-$F3171)))</f>
        <v/>
      </c>
      <c r="O3171" s="54">
        <f>IF(OR($B3171="",O$3&lt;$D3171+Настройки!$B$7),0,MAX(0,$E3171-MAX(0,SUMIFS(Тех_Движение!$G$2:$G$5111,Тех_Движение!$D$2:$D$5111,$C3171,Тех_Движение!$B$2:$B$5111,"&lt;="&amp;O$3)-$F3171)))</f>
        <v/>
      </c>
      <c r="P3171" s="54">
        <f>IF(OR($B3171="",P$3&lt;$D3171+Настройки!$B$7),0,MAX(0,$E3171-MAX(0,SUMIFS(Тех_Движение!$G$2:$G$5111,Тех_Движение!$D$2:$D$5111,$C3171,Тех_Движение!$B$2:$B$5111,"&lt;="&amp;P$3)-$F3171)))</f>
        <v/>
      </c>
      <c r="Q3171" s="54">
        <f>IF(OR($B3171="",Q$3&lt;$D3171+Настройки!$B$7),0,MAX(0,$E3171-MAX(0,SUMIFS(Тех_Движение!$G$2:$G$5111,Тех_Движение!$D$2:$D$5111,$C3171,Тех_Движение!$B$2:$B$5111,"&lt;="&amp;Q$3)-$F3171)))</f>
        <v/>
      </c>
      <c r="R3171" s="54">
        <f>IF($B3171="","",SUM($K3171:$Q3171))</f>
        <v/>
      </c>
      <c r="S3171" s="56">
        <f>IF($B3171="","",VLOOKUP($C3171,Настройки!$A$11:$L$17,9,FALSE))</f>
        <v/>
      </c>
      <c r="T3171" s="56">
        <f>IF($B3171="","",$R3171*$S3171)</f>
        <v/>
      </c>
    </row>
    <row r="3172">
      <c r="A3172" s="20">
        <f>Тех_Движение!$A$3169</f>
        <v/>
      </c>
      <c r="B3172" s="20">
        <f>IF(Тех_Движение!$F$3169&gt;0,Тех_Движение!$I$3169,"")</f>
        <v/>
      </c>
      <c r="C3172" s="20">
        <f>IF($B3172="","",Тех_Движение!$D$3169)</f>
        <v/>
      </c>
      <c r="D3172" s="42">
        <f>IF($B3172="","",Тех_Движение!$B$3169)</f>
        <v/>
      </c>
      <c r="E3172" s="54">
        <f>IF($B3172="","",Тех_Движение!$F$3169)</f>
        <v/>
      </c>
      <c r="F3172" s="54">
        <f>IF($B3172="","",SUMIFS($E$5:$E3171,$C$5:$C3171,$C3172))</f>
        <v/>
      </c>
      <c r="G3172" s="54">
        <f>IF($B3172="","",MAX(0,$E3172-MAX(0,SUMIFS(Тех_Движение!$G$2:$G$5111,Тех_Движение!$D$2:$D$5111,$C3172,Тех_Движение!$B$2:$B$5111,"&lt;="&amp;Настройки!$B$5-1)-$F3172)))</f>
        <v/>
      </c>
      <c r="H3172" s="54">
        <f>IF($B3172="","",IF(AND($D3172&gt;=Настройки!$B$5,$D3172&lt;=Настройки!$B$6),$E3172,0))</f>
        <v/>
      </c>
      <c r="I3172" s="54">
        <f>IF($B3172="","",$G3172+$H3172-$J3172)</f>
        <v/>
      </c>
      <c r="J3172" s="54">
        <f>IF($B3172="","",MAX(0,$E3172-MAX(0,SUMIFS(Тех_Движение!$G$2:$G$5111,Тех_Движение!$D$2:$D$5111,$C3172,Тех_Движение!$B$2:$B$5111,"&lt;="&amp;Настройки!$B$6)-$F3172)))</f>
        <v/>
      </c>
      <c r="K3172" s="54">
        <f>IF(OR($B3172="",K$3&lt;$D3172+Настройки!$B$7),0,MAX(0,$E3172-MAX(0,SUMIFS(Тех_Движение!$G$2:$G$5111,Тех_Движение!$D$2:$D$5111,$C3172,Тех_Движение!$B$2:$B$5111,"&lt;="&amp;K$3)-$F3172)))</f>
        <v/>
      </c>
      <c r="L3172" s="54">
        <f>IF(OR($B3172="",L$3&lt;$D3172+Настройки!$B$7),0,MAX(0,$E3172-MAX(0,SUMIFS(Тех_Движение!$G$2:$G$5111,Тех_Движение!$D$2:$D$5111,$C3172,Тех_Движение!$B$2:$B$5111,"&lt;="&amp;L$3)-$F3172)))</f>
        <v/>
      </c>
      <c r="M3172" s="54">
        <f>IF(OR($B3172="",M$3&lt;$D3172+Настройки!$B$7),0,MAX(0,$E3172-MAX(0,SUMIFS(Тех_Движение!$G$2:$G$5111,Тех_Движение!$D$2:$D$5111,$C3172,Тех_Движение!$B$2:$B$5111,"&lt;="&amp;M$3)-$F3172)))</f>
        <v/>
      </c>
      <c r="N3172" s="54">
        <f>IF(OR($B3172="",N$3&lt;$D3172+Настройки!$B$7),0,MAX(0,$E3172-MAX(0,SUMIFS(Тех_Движение!$G$2:$G$5111,Тех_Движение!$D$2:$D$5111,$C3172,Тех_Движение!$B$2:$B$5111,"&lt;="&amp;N$3)-$F3172)))</f>
        <v/>
      </c>
      <c r="O3172" s="54">
        <f>IF(OR($B3172="",O$3&lt;$D3172+Настройки!$B$7),0,MAX(0,$E3172-MAX(0,SUMIFS(Тех_Движение!$G$2:$G$5111,Тех_Движение!$D$2:$D$5111,$C3172,Тех_Движение!$B$2:$B$5111,"&lt;="&amp;O$3)-$F3172)))</f>
        <v/>
      </c>
      <c r="P3172" s="54">
        <f>IF(OR($B3172="",P$3&lt;$D3172+Настройки!$B$7),0,MAX(0,$E3172-MAX(0,SUMIFS(Тех_Движение!$G$2:$G$5111,Тех_Движение!$D$2:$D$5111,$C3172,Тех_Движение!$B$2:$B$5111,"&lt;="&amp;P$3)-$F3172)))</f>
        <v/>
      </c>
      <c r="Q3172" s="54">
        <f>IF(OR($B3172="",Q$3&lt;$D3172+Настройки!$B$7),0,MAX(0,$E3172-MAX(0,SUMIFS(Тех_Движение!$G$2:$G$5111,Тех_Движение!$D$2:$D$5111,$C3172,Тех_Движение!$B$2:$B$5111,"&lt;="&amp;Q$3)-$F3172)))</f>
        <v/>
      </c>
      <c r="R3172" s="54">
        <f>IF($B3172="","",SUM($K3172:$Q3172))</f>
        <v/>
      </c>
      <c r="S3172" s="56">
        <f>IF($B3172="","",VLOOKUP($C3172,Настройки!$A$11:$L$17,9,FALSE))</f>
        <v/>
      </c>
      <c r="T3172" s="56">
        <f>IF($B3172="","",$R3172*$S3172)</f>
        <v/>
      </c>
    </row>
    <row r="3173">
      <c r="A3173" s="20">
        <f>Тех_Движение!$A$3170</f>
        <v/>
      </c>
      <c r="B3173" s="20">
        <f>IF(Тех_Движение!$F$3170&gt;0,Тех_Движение!$I$3170,"")</f>
        <v/>
      </c>
      <c r="C3173" s="20">
        <f>IF($B3173="","",Тех_Движение!$D$3170)</f>
        <v/>
      </c>
      <c r="D3173" s="42">
        <f>IF($B3173="","",Тех_Движение!$B$3170)</f>
        <v/>
      </c>
      <c r="E3173" s="54">
        <f>IF($B3173="","",Тех_Движение!$F$3170)</f>
        <v/>
      </c>
      <c r="F3173" s="54">
        <f>IF($B3173="","",SUMIFS($E$5:$E3172,$C$5:$C3172,$C3173))</f>
        <v/>
      </c>
      <c r="G3173" s="54">
        <f>IF($B3173="","",MAX(0,$E3173-MAX(0,SUMIFS(Тех_Движение!$G$2:$G$5111,Тех_Движение!$D$2:$D$5111,$C3173,Тех_Движение!$B$2:$B$5111,"&lt;="&amp;Настройки!$B$5-1)-$F3173)))</f>
        <v/>
      </c>
      <c r="H3173" s="54">
        <f>IF($B3173="","",IF(AND($D3173&gt;=Настройки!$B$5,$D3173&lt;=Настройки!$B$6),$E3173,0))</f>
        <v/>
      </c>
      <c r="I3173" s="54">
        <f>IF($B3173="","",$G3173+$H3173-$J3173)</f>
        <v/>
      </c>
      <c r="J3173" s="54">
        <f>IF($B3173="","",MAX(0,$E3173-MAX(0,SUMIFS(Тех_Движение!$G$2:$G$5111,Тех_Движение!$D$2:$D$5111,$C3173,Тех_Движение!$B$2:$B$5111,"&lt;="&amp;Настройки!$B$6)-$F3173)))</f>
        <v/>
      </c>
      <c r="K3173" s="54">
        <f>IF(OR($B3173="",K$3&lt;$D3173+Настройки!$B$7),0,MAX(0,$E3173-MAX(0,SUMIFS(Тех_Движение!$G$2:$G$5111,Тех_Движение!$D$2:$D$5111,$C3173,Тех_Движение!$B$2:$B$5111,"&lt;="&amp;K$3)-$F3173)))</f>
        <v/>
      </c>
      <c r="L3173" s="54">
        <f>IF(OR($B3173="",L$3&lt;$D3173+Настройки!$B$7),0,MAX(0,$E3173-MAX(0,SUMIFS(Тех_Движение!$G$2:$G$5111,Тех_Движение!$D$2:$D$5111,$C3173,Тех_Движение!$B$2:$B$5111,"&lt;="&amp;L$3)-$F3173)))</f>
        <v/>
      </c>
      <c r="M3173" s="54">
        <f>IF(OR($B3173="",M$3&lt;$D3173+Настройки!$B$7),0,MAX(0,$E3173-MAX(0,SUMIFS(Тех_Движение!$G$2:$G$5111,Тех_Движение!$D$2:$D$5111,$C3173,Тех_Движение!$B$2:$B$5111,"&lt;="&amp;M$3)-$F3173)))</f>
        <v/>
      </c>
      <c r="N3173" s="54">
        <f>IF(OR($B3173="",N$3&lt;$D3173+Настройки!$B$7),0,MAX(0,$E3173-MAX(0,SUMIFS(Тех_Движение!$G$2:$G$5111,Тех_Движение!$D$2:$D$5111,$C3173,Тех_Движение!$B$2:$B$5111,"&lt;="&amp;N$3)-$F3173)))</f>
        <v/>
      </c>
      <c r="O3173" s="54">
        <f>IF(OR($B3173="",O$3&lt;$D3173+Настройки!$B$7),0,MAX(0,$E3173-MAX(0,SUMIFS(Тех_Движение!$G$2:$G$5111,Тех_Движение!$D$2:$D$5111,$C3173,Тех_Движение!$B$2:$B$5111,"&lt;="&amp;O$3)-$F3173)))</f>
        <v/>
      </c>
      <c r="P3173" s="54">
        <f>IF(OR($B3173="",P$3&lt;$D3173+Настройки!$B$7),0,MAX(0,$E3173-MAX(0,SUMIFS(Тех_Движение!$G$2:$G$5111,Тех_Движение!$D$2:$D$5111,$C3173,Тех_Движение!$B$2:$B$5111,"&lt;="&amp;P$3)-$F3173)))</f>
        <v/>
      </c>
      <c r="Q3173" s="54">
        <f>IF(OR($B3173="",Q$3&lt;$D3173+Настройки!$B$7),0,MAX(0,$E3173-MAX(0,SUMIFS(Тех_Движение!$G$2:$G$5111,Тех_Движение!$D$2:$D$5111,$C3173,Тех_Движение!$B$2:$B$5111,"&lt;="&amp;Q$3)-$F3173)))</f>
        <v/>
      </c>
      <c r="R3173" s="54">
        <f>IF($B3173="","",SUM($K3173:$Q3173))</f>
        <v/>
      </c>
      <c r="S3173" s="56">
        <f>IF($B3173="","",VLOOKUP($C3173,Настройки!$A$11:$L$17,9,FALSE))</f>
        <v/>
      </c>
      <c r="T3173" s="56">
        <f>IF($B3173="","",$R3173*$S3173)</f>
        <v/>
      </c>
    </row>
    <row r="3174">
      <c r="A3174" s="20">
        <f>Тех_Движение!$A$3171</f>
        <v/>
      </c>
      <c r="B3174" s="20">
        <f>IF(Тех_Движение!$F$3171&gt;0,Тех_Движение!$I$3171,"")</f>
        <v/>
      </c>
      <c r="C3174" s="20">
        <f>IF($B3174="","",Тех_Движение!$D$3171)</f>
        <v/>
      </c>
      <c r="D3174" s="42">
        <f>IF($B3174="","",Тех_Движение!$B$3171)</f>
        <v/>
      </c>
      <c r="E3174" s="54">
        <f>IF($B3174="","",Тех_Движение!$F$3171)</f>
        <v/>
      </c>
      <c r="F3174" s="54">
        <f>IF($B3174="","",SUMIFS($E$5:$E3173,$C$5:$C3173,$C3174))</f>
        <v/>
      </c>
      <c r="G3174" s="54">
        <f>IF($B3174="","",MAX(0,$E3174-MAX(0,SUMIFS(Тех_Движение!$G$2:$G$5111,Тех_Движение!$D$2:$D$5111,$C3174,Тех_Движение!$B$2:$B$5111,"&lt;="&amp;Настройки!$B$5-1)-$F3174)))</f>
        <v/>
      </c>
      <c r="H3174" s="54">
        <f>IF($B3174="","",IF(AND($D3174&gt;=Настройки!$B$5,$D3174&lt;=Настройки!$B$6),$E3174,0))</f>
        <v/>
      </c>
      <c r="I3174" s="54">
        <f>IF($B3174="","",$G3174+$H3174-$J3174)</f>
        <v/>
      </c>
      <c r="J3174" s="54">
        <f>IF($B3174="","",MAX(0,$E3174-MAX(0,SUMIFS(Тех_Движение!$G$2:$G$5111,Тех_Движение!$D$2:$D$5111,$C3174,Тех_Движение!$B$2:$B$5111,"&lt;="&amp;Настройки!$B$6)-$F3174)))</f>
        <v/>
      </c>
      <c r="K3174" s="54">
        <f>IF(OR($B3174="",K$3&lt;$D3174+Настройки!$B$7),0,MAX(0,$E3174-MAX(0,SUMIFS(Тех_Движение!$G$2:$G$5111,Тех_Движение!$D$2:$D$5111,$C3174,Тех_Движение!$B$2:$B$5111,"&lt;="&amp;K$3)-$F3174)))</f>
        <v/>
      </c>
      <c r="L3174" s="54">
        <f>IF(OR($B3174="",L$3&lt;$D3174+Настройки!$B$7),0,MAX(0,$E3174-MAX(0,SUMIFS(Тех_Движение!$G$2:$G$5111,Тех_Движение!$D$2:$D$5111,$C3174,Тех_Движение!$B$2:$B$5111,"&lt;="&amp;L$3)-$F3174)))</f>
        <v/>
      </c>
      <c r="M3174" s="54">
        <f>IF(OR($B3174="",M$3&lt;$D3174+Настройки!$B$7),0,MAX(0,$E3174-MAX(0,SUMIFS(Тех_Движение!$G$2:$G$5111,Тех_Движение!$D$2:$D$5111,$C3174,Тех_Движение!$B$2:$B$5111,"&lt;="&amp;M$3)-$F3174)))</f>
        <v/>
      </c>
      <c r="N3174" s="54">
        <f>IF(OR($B3174="",N$3&lt;$D3174+Настройки!$B$7),0,MAX(0,$E3174-MAX(0,SUMIFS(Тех_Движение!$G$2:$G$5111,Тех_Движение!$D$2:$D$5111,$C3174,Тех_Движение!$B$2:$B$5111,"&lt;="&amp;N$3)-$F3174)))</f>
        <v/>
      </c>
      <c r="O3174" s="54">
        <f>IF(OR($B3174="",O$3&lt;$D3174+Настройки!$B$7),0,MAX(0,$E3174-MAX(0,SUMIFS(Тех_Движение!$G$2:$G$5111,Тех_Движение!$D$2:$D$5111,$C3174,Тех_Движение!$B$2:$B$5111,"&lt;="&amp;O$3)-$F3174)))</f>
        <v/>
      </c>
      <c r="P3174" s="54">
        <f>IF(OR($B3174="",P$3&lt;$D3174+Настройки!$B$7),0,MAX(0,$E3174-MAX(0,SUMIFS(Тех_Движение!$G$2:$G$5111,Тех_Движение!$D$2:$D$5111,$C3174,Тех_Движение!$B$2:$B$5111,"&lt;="&amp;P$3)-$F3174)))</f>
        <v/>
      </c>
      <c r="Q3174" s="54">
        <f>IF(OR($B3174="",Q$3&lt;$D3174+Настройки!$B$7),0,MAX(0,$E3174-MAX(0,SUMIFS(Тех_Движение!$G$2:$G$5111,Тех_Движение!$D$2:$D$5111,$C3174,Тех_Движение!$B$2:$B$5111,"&lt;="&amp;Q$3)-$F3174)))</f>
        <v/>
      </c>
      <c r="R3174" s="54">
        <f>IF($B3174="","",SUM($K3174:$Q3174))</f>
        <v/>
      </c>
      <c r="S3174" s="56">
        <f>IF($B3174="","",VLOOKUP($C3174,Настройки!$A$11:$L$17,9,FALSE))</f>
        <v/>
      </c>
      <c r="T3174" s="56">
        <f>IF($B3174="","",$R3174*$S3174)</f>
        <v/>
      </c>
    </row>
    <row r="3175">
      <c r="A3175" s="20">
        <f>Тех_Движение!$A$3172</f>
        <v/>
      </c>
      <c r="B3175" s="20">
        <f>IF(Тех_Движение!$F$3172&gt;0,Тех_Движение!$I$3172,"")</f>
        <v/>
      </c>
      <c r="C3175" s="20">
        <f>IF($B3175="","",Тех_Движение!$D$3172)</f>
        <v/>
      </c>
      <c r="D3175" s="42">
        <f>IF($B3175="","",Тех_Движение!$B$3172)</f>
        <v/>
      </c>
      <c r="E3175" s="54">
        <f>IF($B3175="","",Тех_Движение!$F$3172)</f>
        <v/>
      </c>
      <c r="F3175" s="54">
        <f>IF($B3175="","",SUMIFS($E$5:$E3174,$C$5:$C3174,$C3175))</f>
        <v/>
      </c>
      <c r="G3175" s="54">
        <f>IF($B3175="","",MAX(0,$E3175-MAX(0,SUMIFS(Тех_Движение!$G$2:$G$5111,Тех_Движение!$D$2:$D$5111,$C3175,Тех_Движение!$B$2:$B$5111,"&lt;="&amp;Настройки!$B$5-1)-$F3175)))</f>
        <v/>
      </c>
      <c r="H3175" s="54">
        <f>IF($B3175="","",IF(AND($D3175&gt;=Настройки!$B$5,$D3175&lt;=Настройки!$B$6),$E3175,0))</f>
        <v/>
      </c>
      <c r="I3175" s="54">
        <f>IF($B3175="","",$G3175+$H3175-$J3175)</f>
        <v/>
      </c>
      <c r="J3175" s="54">
        <f>IF($B3175="","",MAX(0,$E3175-MAX(0,SUMIFS(Тех_Движение!$G$2:$G$5111,Тех_Движение!$D$2:$D$5111,$C3175,Тех_Движение!$B$2:$B$5111,"&lt;="&amp;Настройки!$B$6)-$F3175)))</f>
        <v/>
      </c>
      <c r="K3175" s="54">
        <f>IF(OR($B3175="",K$3&lt;$D3175+Настройки!$B$7),0,MAX(0,$E3175-MAX(0,SUMIFS(Тех_Движение!$G$2:$G$5111,Тех_Движение!$D$2:$D$5111,$C3175,Тех_Движение!$B$2:$B$5111,"&lt;="&amp;K$3)-$F3175)))</f>
        <v/>
      </c>
      <c r="L3175" s="54">
        <f>IF(OR($B3175="",L$3&lt;$D3175+Настройки!$B$7),0,MAX(0,$E3175-MAX(0,SUMIFS(Тех_Движение!$G$2:$G$5111,Тех_Движение!$D$2:$D$5111,$C3175,Тех_Движение!$B$2:$B$5111,"&lt;="&amp;L$3)-$F3175)))</f>
        <v/>
      </c>
      <c r="M3175" s="54">
        <f>IF(OR($B3175="",M$3&lt;$D3175+Настройки!$B$7),0,MAX(0,$E3175-MAX(0,SUMIFS(Тех_Движение!$G$2:$G$5111,Тех_Движение!$D$2:$D$5111,$C3175,Тех_Движение!$B$2:$B$5111,"&lt;="&amp;M$3)-$F3175)))</f>
        <v/>
      </c>
      <c r="N3175" s="54">
        <f>IF(OR($B3175="",N$3&lt;$D3175+Настройки!$B$7),0,MAX(0,$E3175-MAX(0,SUMIFS(Тех_Движение!$G$2:$G$5111,Тех_Движение!$D$2:$D$5111,$C3175,Тех_Движение!$B$2:$B$5111,"&lt;="&amp;N$3)-$F3175)))</f>
        <v/>
      </c>
      <c r="O3175" s="54">
        <f>IF(OR($B3175="",O$3&lt;$D3175+Настройки!$B$7),0,MAX(0,$E3175-MAX(0,SUMIFS(Тех_Движение!$G$2:$G$5111,Тех_Движение!$D$2:$D$5111,$C3175,Тех_Движение!$B$2:$B$5111,"&lt;="&amp;O$3)-$F3175)))</f>
        <v/>
      </c>
      <c r="P3175" s="54">
        <f>IF(OR($B3175="",P$3&lt;$D3175+Настройки!$B$7),0,MAX(0,$E3175-MAX(0,SUMIFS(Тех_Движение!$G$2:$G$5111,Тех_Движение!$D$2:$D$5111,$C3175,Тех_Движение!$B$2:$B$5111,"&lt;="&amp;P$3)-$F3175)))</f>
        <v/>
      </c>
      <c r="Q3175" s="54">
        <f>IF(OR($B3175="",Q$3&lt;$D3175+Настройки!$B$7),0,MAX(0,$E3175-MAX(0,SUMIFS(Тех_Движение!$G$2:$G$5111,Тех_Движение!$D$2:$D$5111,$C3175,Тех_Движение!$B$2:$B$5111,"&lt;="&amp;Q$3)-$F3175)))</f>
        <v/>
      </c>
      <c r="R3175" s="54">
        <f>IF($B3175="","",SUM($K3175:$Q3175))</f>
        <v/>
      </c>
      <c r="S3175" s="56">
        <f>IF($B3175="","",VLOOKUP($C3175,Настройки!$A$11:$L$17,9,FALSE))</f>
        <v/>
      </c>
      <c r="T3175" s="56">
        <f>IF($B3175="","",$R3175*$S3175)</f>
        <v/>
      </c>
    </row>
    <row r="3176">
      <c r="A3176" s="20">
        <f>Тех_Движение!$A$3173</f>
        <v/>
      </c>
      <c r="B3176" s="20">
        <f>IF(Тех_Движение!$F$3173&gt;0,Тех_Движение!$I$3173,"")</f>
        <v/>
      </c>
      <c r="C3176" s="20">
        <f>IF($B3176="","",Тех_Движение!$D$3173)</f>
        <v/>
      </c>
      <c r="D3176" s="42">
        <f>IF($B3176="","",Тех_Движение!$B$3173)</f>
        <v/>
      </c>
      <c r="E3176" s="54">
        <f>IF($B3176="","",Тех_Движение!$F$3173)</f>
        <v/>
      </c>
      <c r="F3176" s="54">
        <f>IF($B3176="","",SUMIFS($E$5:$E3175,$C$5:$C3175,$C3176))</f>
        <v/>
      </c>
      <c r="G3176" s="54">
        <f>IF($B3176="","",MAX(0,$E3176-MAX(0,SUMIFS(Тех_Движение!$G$2:$G$5111,Тех_Движение!$D$2:$D$5111,$C3176,Тех_Движение!$B$2:$B$5111,"&lt;="&amp;Настройки!$B$5-1)-$F3176)))</f>
        <v/>
      </c>
      <c r="H3176" s="54">
        <f>IF($B3176="","",IF(AND($D3176&gt;=Настройки!$B$5,$D3176&lt;=Настройки!$B$6),$E3176,0))</f>
        <v/>
      </c>
      <c r="I3176" s="54">
        <f>IF($B3176="","",$G3176+$H3176-$J3176)</f>
        <v/>
      </c>
      <c r="J3176" s="54">
        <f>IF($B3176="","",MAX(0,$E3176-MAX(0,SUMIFS(Тех_Движение!$G$2:$G$5111,Тех_Движение!$D$2:$D$5111,$C3176,Тех_Движение!$B$2:$B$5111,"&lt;="&amp;Настройки!$B$6)-$F3176)))</f>
        <v/>
      </c>
      <c r="K3176" s="54">
        <f>IF(OR($B3176="",K$3&lt;$D3176+Настройки!$B$7),0,MAX(0,$E3176-MAX(0,SUMIFS(Тех_Движение!$G$2:$G$5111,Тех_Движение!$D$2:$D$5111,$C3176,Тех_Движение!$B$2:$B$5111,"&lt;="&amp;K$3)-$F3176)))</f>
        <v/>
      </c>
      <c r="L3176" s="54">
        <f>IF(OR($B3176="",L$3&lt;$D3176+Настройки!$B$7),0,MAX(0,$E3176-MAX(0,SUMIFS(Тех_Движение!$G$2:$G$5111,Тех_Движение!$D$2:$D$5111,$C3176,Тех_Движение!$B$2:$B$5111,"&lt;="&amp;L$3)-$F3176)))</f>
        <v/>
      </c>
      <c r="M3176" s="54">
        <f>IF(OR($B3176="",M$3&lt;$D3176+Настройки!$B$7),0,MAX(0,$E3176-MAX(0,SUMIFS(Тех_Движение!$G$2:$G$5111,Тех_Движение!$D$2:$D$5111,$C3176,Тех_Движение!$B$2:$B$5111,"&lt;="&amp;M$3)-$F3176)))</f>
        <v/>
      </c>
      <c r="N3176" s="54">
        <f>IF(OR($B3176="",N$3&lt;$D3176+Настройки!$B$7),0,MAX(0,$E3176-MAX(0,SUMIFS(Тех_Движение!$G$2:$G$5111,Тех_Движение!$D$2:$D$5111,$C3176,Тех_Движение!$B$2:$B$5111,"&lt;="&amp;N$3)-$F3176)))</f>
        <v/>
      </c>
      <c r="O3176" s="54">
        <f>IF(OR($B3176="",O$3&lt;$D3176+Настройки!$B$7),0,MAX(0,$E3176-MAX(0,SUMIFS(Тех_Движение!$G$2:$G$5111,Тех_Движение!$D$2:$D$5111,$C3176,Тех_Движение!$B$2:$B$5111,"&lt;="&amp;O$3)-$F3176)))</f>
        <v/>
      </c>
      <c r="P3176" s="54">
        <f>IF(OR($B3176="",P$3&lt;$D3176+Настройки!$B$7),0,MAX(0,$E3176-MAX(0,SUMIFS(Тех_Движение!$G$2:$G$5111,Тех_Движение!$D$2:$D$5111,$C3176,Тех_Движение!$B$2:$B$5111,"&lt;="&amp;P$3)-$F3176)))</f>
        <v/>
      </c>
      <c r="Q3176" s="54">
        <f>IF(OR($B3176="",Q$3&lt;$D3176+Настройки!$B$7),0,MAX(0,$E3176-MAX(0,SUMIFS(Тех_Движение!$G$2:$G$5111,Тех_Движение!$D$2:$D$5111,$C3176,Тех_Движение!$B$2:$B$5111,"&lt;="&amp;Q$3)-$F3176)))</f>
        <v/>
      </c>
      <c r="R3176" s="54">
        <f>IF($B3176="","",SUM($K3176:$Q3176))</f>
        <v/>
      </c>
      <c r="S3176" s="56">
        <f>IF($B3176="","",VLOOKUP($C3176,Настройки!$A$11:$L$17,9,FALSE))</f>
        <v/>
      </c>
      <c r="T3176" s="56">
        <f>IF($B3176="","",$R3176*$S3176)</f>
        <v/>
      </c>
    </row>
    <row r="3177">
      <c r="A3177" s="20">
        <f>Тех_Движение!$A$3174</f>
        <v/>
      </c>
      <c r="B3177" s="20">
        <f>IF(Тех_Движение!$F$3174&gt;0,Тех_Движение!$I$3174,"")</f>
        <v/>
      </c>
      <c r="C3177" s="20">
        <f>IF($B3177="","",Тех_Движение!$D$3174)</f>
        <v/>
      </c>
      <c r="D3177" s="42">
        <f>IF($B3177="","",Тех_Движение!$B$3174)</f>
        <v/>
      </c>
      <c r="E3177" s="54">
        <f>IF($B3177="","",Тех_Движение!$F$3174)</f>
        <v/>
      </c>
      <c r="F3177" s="54">
        <f>IF($B3177="","",SUMIFS($E$5:$E3176,$C$5:$C3176,$C3177))</f>
        <v/>
      </c>
      <c r="G3177" s="54">
        <f>IF($B3177="","",MAX(0,$E3177-MAX(0,SUMIFS(Тех_Движение!$G$2:$G$5111,Тех_Движение!$D$2:$D$5111,$C3177,Тех_Движение!$B$2:$B$5111,"&lt;="&amp;Настройки!$B$5-1)-$F3177)))</f>
        <v/>
      </c>
      <c r="H3177" s="54">
        <f>IF($B3177="","",IF(AND($D3177&gt;=Настройки!$B$5,$D3177&lt;=Настройки!$B$6),$E3177,0))</f>
        <v/>
      </c>
      <c r="I3177" s="54">
        <f>IF($B3177="","",$G3177+$H3177-$J3177)</f>
        <v/>
      </c>
      <c r="J3177" s="54">
        <f>IF($B3177="","",MAX(0,$E3177-MAX(0,SUMIFS(Тех_Движение!$G$2:$G$5111,Тех_Движение!$D$2:$D$5111,$C3177,Тех_Движение!$B$2:$B$5111,"&lt;="&amp;Настройки!$B$6)-$F3177)))</f>
        <v/>
      </c>
      <c r="K3177" s="54">
        <f>IF(OR($B3177="",K$3&lt;$D3177+Настройки!$B$7),0,MAX(0,$E3177-MAX(0,SUMIFS(Тех_Движение!$G$2:$G$5111,Тех_Движение!$D$2:$D$5111,$C3177,Тех_Движение!$B$2:$B$5111,"&lt;="&amp;K$3)-$F3177)))</f>
        <v/>
      </c>
      <c r="L3177" s="54">
        <f>IF(OR($B3177="",L$3&lt;$D3177+Настройки!$B$7),0,MAX(0,$E3177-MAX(0,SUMIFS(Тех_Движение!$G$2:$G$5111,Тех_Движение!$D$2:$D$5111,$C3177,Тех_Движение!$B$2:$B$5111,"&lt;="&amp;L$3)-$F3177)))</f>
        <v/>
      </c>
      <c r="M3177" s="54">
        <f>IF(OR($B3177="",M$3&lt;$D3177+Настройки!$B$7),0,MAX(0,$E3177-MAX(0,SUMIFS(Тех_Движение!$G$2:$G$5111,Тех_Движение!$D$2:$D$5111,$C3177,Тех_Движение!$B$2:$B$5111,"&lt;="&amp;M$3)-$F3177)))</f>
        <v/>
      </c>
      <c r="N3177" s="54">
        <f>IF(OR($B3177="",N$3&lt;$D3177+Настройки!$B$7),0,MAX(0,$E3177-MAX(0,SUMIFS(Тех_Движение!$G$2:$G$5111,Тех_Движение!$D$2:$D$5111,$C3177,Тех_Движение!$B$2:$B$5111,"&lt;="&amp;N$3)-$F3177)))</f>
        <v/>
      </c>
      <c r="O3177" s="54">
        <f>IF(OR($B3177="",O$3&lt;$D3177+Настройки!$B$7),0,MAX(0,$E3177-MAX(0,SUMIFS(Тех_Движение!$G$2:$G$5111,Тех_Движение!$D$2:$D$5111,$C3177,Тех_Движение!$B$2:$B$5111,"&lt;="&amp;O$3)-$F3177)))</f>
        <v/>
      </c>
      <c r="P3177" s="54">
        <f>IF(OR($B3177="",P$3&lt;$D3177+Настройки!$B$7),0,MAX(0,$E3177-MAX(0,SUMIFS(Тех_Движение!$G$2:$G$5111,Тех_Движение!$D$2:$D$5111,$C3177,Тех_Движение!$B$2:$B$5111,"&lt;="&amp;P$3)-$F3177)))</f>
        <v/>
      </c>
      <c r="Q3177" s="54">
        <f>IF(OR($B3177="",Q$3&lt;$D3177+Настройки!$B$7),0,MAX(0,$E3177-MAX(0,SUMIFS(Тех_Движение!$G$2:$G$5111,Тех_Движение!$D$2:$D$5111,$C3177,Тех_Движение!$B$2:$B$5111,"&lt;="&amp;Q$3)-$F3177)))</f>
        <v/>
      </c>
      <c r="R3177" s="54">
        <f>IF($B3177="","",SUM($K3177:$Q3177))</f>
        <v/>
      </c>
      <c r="S3177" s="56">
        <f>IF($B3177="","",VLOOKUP($C3177,Настройки!$A$11:$L$17,9,FALSE))</f>
        <v/>
      </c>
      <c r="T3177" s="56">
        <f>IF($B3177="","",$R3177*$S3177)</f>
        <v/>
      </c>
    </row>
    <row r="3178">
      <c r="A3178" s="20">
        <f>Тех_Движение!$A$3175</f>
        <v/>
      </c>
      <c r="B3178" s="20">
        <f>IF(Тех_Движение!$F$3175&gt;0,Тех_Движение!$I$3175,"")</f>
        <v/>
      </c>
      <c r="C3178" s="20">
        <f>IF($B3178="","",Тех_Движение!$D$3175)</f>
        <v/>
      </c>
      <c r="D3178" s="42">
        <f>IF($B3178="","",Тех_Движение!$B$3175)</f>
        <v/>
      </c>
      <c r="E3178" s="54">
        <f>IF($B3178="","",Тех_Движение!$F$3175)</f>
        <v/>
      </c>
      <c r="F3178" s="54">
        <f>IF($B3178="","",SUMIFS($E$5:$E3177,$C$5:$C3177,$C3178))</f>
        <v/>
      </c>
      <c r="G3178" s="54">
        <f>IF($B3178="","",MAX(0,$E3178-MAX(0,SUMIFS(Тех_Движение!$G$2:$G$5111,Тех_Движение!$D$2:$D$5111,$C3178,Тех_Движение!$B$2:$B$5111,"&lt;="&amp;Настройки!$B$5-1)-$F3178)))</f>
        <v/>
      </c>
      <c r="H3178" s="54">
        <f>IF($B3178="","",IF(AND($D3178&gt;=Настройки!$B$5,$D3178&lt;=Настройки!$B$6),$E3178,0))</f>
        <v/>
      </c>
      <c r="I3178" s="54">
        <f>IF($B3178="","",$G3178+$H3178-$J3178)</f>
        <v/>
      </c>
      <c r="J3178" s="54">
        <f>IF($B3178="","",MAX(0,$E3178-MAX(0,SUMIFS(Тех_Движение!$G$2:$G$5111,Тех_Движение!$D$2:$D$5111,$C3178,Тех_Движение!$B$2:$B$5111,"&lt;="&amp;Настройки!$B$6)-$F3178)))</f>
        <v/>
      </c>
      <c r="K3178" s="54">
        <f>IF(OR($B3178="",K$3&lt;$D3178+Настройки!$B$7),0,MAX(0,$E3178-MAX(0,SUMIFS(Тех_Движение!$G$2:$G$5111,Тех_Движение!$D$2:$D$5111,$C3178,Тех_Движение!$B$2:$B$5111,"&lt;="&amp;K$3)-$F3178)))</f>
        <v/>
      </c>
      <c r="L3178" s="54">
        <f>IF(OR($B3178="",L$3&lt;$D3178+Настройки!$B$7),0,MAX(0,$E3178-MAX(0,SUMIFS(Тех_Движение!$G$2:$G$5111,Тех_Движение!$D$2:$D$5111,$C3178,Тех_Движение!$B$2:$B$5111,"&lt;="&amp;L$3)-$F3178)))</f>
        <v/>
      </c>
      <c r="M3178" s="54">
        <f>IF(OR($B3178="",M$3&lt;$D3178+Настройки!$B$7),0,MAX(0,$E3178-MAX(0,SUMIFS(Тех_Движение!$G$2:$G$5111,Тех_Движение!$D$2:$D$5111,$C3178,Тех_Движение!$B$2:$B$5111,"&lt;="&amp;M$3)-$F3178)))</f>
        <v/>
      </c>
      <c r="N3178" s="54">
        <f>IF(OR($B3178="",N$3&lt;$D3178+Настройки!$B$7),0,MAX(0,$E3178-MAX(0,SUMIFS(Тех_Движение!$G$2:$G$5111,Тех_Движение!$D$2:$D$5111,$C3178,Тех_Движение!$B$2:$B$5111,"&lt;="&amp;N$3)-$F3178)))</f>
        <v/>
      </c>
      <c r="O3178" s="54">
        <f>IF(OR($B3178="",O$3&lt;$D3178+Настройки!$B$7),0,MAX(0,$E3178-MAX(0,SUMIFS(Тех_Движение!$G$2:$G$5111,Тех_Движение!$D$2:$D$5111,$C3178,Тех_Движение!$B$2:$B$5111,"&lt;="&amp;O$3)-$F3178)))</f>
        <v/>
      </c>
      <c r="P3178" s="54">
        <f>IF(OR($B3178="",P$3&lt;$D3178+Настройки!$B$7),0,MAX(0,$E3178-MAX(0,SUMIFS(Тех_Движение!$G$2:$G$5111,Тех_Движение!$D$2:$D$5111,$C3178,Тех_Движение!$B$2:$B$5111,"&lt;="&amp;P$3)-$F3178)))</f>
        <v/>
      </c>
      <c r="Q3178" s="54">
        <f>IF(OR($B3178="",Q$3&lt;$D3178+Настройки!$B$7),0,MAX(0,$E3178-MAX(0,SUMIFS(Тех_Движение!$G$2:$G$5111,Тех_Движение!$D$2:$D$5111,$C3178,Тех_Движение!$B$2:$B$5111,"&lt;="&amp;Q$3)-$F3178)))</f>
        <v/>
      </c>
      <c r="R3178" s="54">
        <f>IF($B3178="","",SUM($K3178:$Q3178))</f>
        <v/>
      </c>
      <c r="S3178" s="56">
        <f>IF($B3178="","",VLOOKUP($C3178,Настройки!$A$11:$L$17,9,FALSE))</f>
        <v/>
      </c>
      <c r="T3178" s="56">
        <f>IF($B3178="","",$R3178*$S3178)</f>
        <v/>
      </c>
    </row>
    <row r="3179">
      <c r="A3179" s="20">
        <f>Тех_Движение!$A$3176</f>
        <v/>
      </c>
      <c r="B3179" s="20">
        <f>IF(Тех_Движение!$F$3176&gt;0,Тех_Движение!$I$3176,"")</f>
        <v/>
      </c>
      <c r="C3179" s="20">
        <f>IF($B3179="","",Тех_Движение!$D$3176)</f>
        <v/>
      </c>
      <c r="D3179" s="42">
        <f>IF($B3179="","",Тех_Движение!$B$3176)</f>
        <v/>
      </c>
      <c r="E3179" s="54">
        <f>IF($B3179="","",Тех_Движение!$F$3176)</f>
        <v/>
      </c>
      <c r="F3179" s="54">
        <f>IF($B3179="","",SUMIFS($E$5:$E3178,$C$5:$C3178,$C3179))</f>
        <v/>
      </c>
      <c r="G3179" s="54">
        <f>IF($B3179="","",MAX(0,$E3179-MAX(0,SUMIFS(Тех_Движение!$G$2:$G$5111,Тех_Движение!$D$2:$D$5111,$C3179,Тех_Движение!$B$2:$B$5111,"&lt;="&amp;Настройки!$B$5-1)-$F3179)))</f>
        <v/>
      </c>
      <c r="H3179" s="54">
        <f>IF($B3179="","",IF(AND($D3179&gt;=Настройки!$B$5,$D3179&lt;=Настройки!$B$6),$E3179,0))</f>
        <v/>
      </c>
      <c r="I3179" s="54">
        <f>IF($B3179="","",$G3179+$H3179-$J3179)</f>
        <v/>
      </c>
      <c r="J3179" s="54">
        <f>IF($B3179="","",MAX(0,$E3179-MAX(0,SUMIFS(Тех_Движение!$G$2:$G$5111,Тех_Движение!$D$2:$D$5111,$C3179,Тех_Движение!$B$2:$B$5111,"&lt;="&amp;Настройки!$B$6)-$F3179)))</f>
        <v/>
      </c>
      <c r="K3179" s="54">
        <f>IF(OR($B3179="",K$3&lt;$D3179+Настройки!$B$7),0,MAX(0,$E3179-MAX(0,SUMIFS(Тех_Движение!$G$2:$G$5111,Тех_Движение!$D$2:$D$5111,$C3179,Тех_Движение!$B$2:$B$5111,"&lt;="&amp;K$3)-$F3179)))</f>
        <v/>
      </c>
      <c r="L3179" s="54">
        <f>IF(OR($B3179="",L$3&lt;$D3179+Настройки!$B$7),0,MAX(0,$E3179-MAX(0,SUMIFS(Тех_Движение!$G$2:$G$5111,Тех_Движение!$D$2:$D$5111,$C3179,Тех_Движение!$B$2:$B$5111,"&lt;="&amp;L$3)-$F3179)))</f>
        <v/>
      </c>
      <c r="M3179" s="54">
        <f>IF(OR($B3179="",M$3&lt;$D3179+Настройки!$B$7),0,MAX(0,$E3179-MAX(0,SUMIFS(Тех_Движение!$G$2:$G$5111,Тех_Движение!$D$2:$D$5111,$C3179,Тех_Движение!$B$2:$B$5111,"&lt;="&amp;M$3)-$F3179)))</f>
        <v/>
      </c>
      <c r="N3179" s="54">
        <f>IF(OR($B3179="",N$3&lt;$D3179+Настройки!$B$7),0,MAX(0,$E3179-MAX(0,SUMIFS(Тех_Движение!$G$2:$G$5111,Тех_Движение!$D$2:$D$5111,$C3179,Тех_Движение!$B$2:$B$5111,"&lt;="&amp;N$3)-$F3179)))</f>
        <v/>
      </c>
      <c r="O3179" s="54">
        <f>IF(OR($B3179="",O$3&lt;$D3179+Настройки!$B$7),0,MAX(0,$E3179-MAX(0,SUMIFS(Тех_Движение!$G$2:$G$5111,Тех_Движение!$D$2:$D$5111,$C3179,Тех_Движение!$B$2:$B$5111,"&lt;="&amp;O$3)-$F3179)))</f>
        <v/>
      </c>
      <c r="P3179" s="54">
        <f>IF(OR($B3179="",P$3&lt;$D3179+Настройки!$B$7),0,MAX(0,$E3179-MAX(0,SUMIFS(Тех_Движение!$G$2:$G$5111,Тех_Движение!$D$2:$D$5111,$C3179,Тех_Движение!$B$2:$B$5111,"&lt;="&amp;P$3)-$F3179)))</f>
        <v/>
      </c>
      <c r="Q3179" s="54">
        <f>IF(OR($B3179="",Q$3&lt;$D3179+Настройки!$B$7),0,MAX(0,$E3179-MAX(0,SUMIFS(Тех_Движение!$G$2:$G$5111,Тех_Движение!$D$2:$D$5111,$C3179,Тех_Движение!$B$2:$B$5111,"&lt;="&amp;Q$3)-$F3179)))</f>
        <v/>
      </c>
      <c r="R3179" s="54">
        <f>IF($B3179="","",SUM($K3179:$Q3179))</f>
        <v/>
      </c>
      <c r="S3179" s="56">
        <f>IF($B3179="","",VLOOKUP($C3179,Настройки!$A$11:$L$17,9,FALSE))</f>
        <v/>
      </c>
      <c r="T3179" s="56">
        <f>IF($B3179="","",$R3179*$S3179)</f>
        <v/>
      </c>
    </row>
    <row r="3180">
      <c r="A3180" s="20">
        <f>Тех_Движение!$A$3177</f>
        <v/>
      </c>
      <c r="B3180" s="20">
        <f>IF(Тех_Движение!$F$3177&gt;0,Тех_Движение!$I$3177,"")</f>
        <v/>
      </c>
      <c r="C3180" s="20">
        <f>IF($B3180="","",Тех_Движение!$D$3177)</f>
        <v/>
      </c>
      <c r="D3180" s="42">
        <f>IF($B3180="","",Тех_Движение!$B$3177)</f>
        <v/>
      </c>
      <c r="E3180" s="54">
        <f>IF($B3180="","",Тех_Движение!$F$3177)</f>
        <v/>
      </c>
      <c r="F3180" s="54">
        <f>IF($B3180="","",SUMIFS($E$5:$E3179,$C$5:$C3179,$C3180))</f>
        <v/>
      </c>
      <c r="G3180" s="54">
        <f>IF($B3180="","",MAX(0,$E3180-MAX(0,SUMIFS(Тех_Движение!$G$2:$G$5111,Тех_Движение!$D$2:$D$5111,$C3180,Тех_Движение!$B$2:$B$5111,"&lt;="&amp;Настройки!$B$5-1)-$F3180)))</f>
        <v/>
      </c>
      <c r="H3180" s="54">
        <f>IF($B3180="","",IF(AND($D3180&gt;=Настройки!$B$5,$D3180&lt;=Настройки!$B$6),$E3180,0))</f>
        <v/>
      </c>
      <c r="I3180" s="54">
        <f>IF($B3180="","",$G3180+$H3180-$J3180)</f>
        <v/>
      </c>
      <c r="J3180" s="54">
        <f>IF($B3180="","",MAX(0,$E3180-MAX(0,SUMIFS(Тех_Движение!$G$2:$G$5111,Тех_Движение!$D$2:$D$5111,$C3180,Тех_Движение!$B$2:$B$5111,"&lt;="&amp;Настройки!$B$6)-$F3180)))</f>
        <v/>
      </c>
      <c r="K3180" s="54">
        <f>IF(OR($B3180="",K$3&lt;$D3180+Настройки!$B$7),0,MAX(0,$E3180-MAX(0,SUMIFS(Тех_Движение!$G$2:$G$5111,Тех_Движение!$D$2:$D$5111,$C3180,Тех_Движение!$B$2:$B$5111,"&lt;="&amp;K$3)-$F3180)))</f>
        <v/>
      </c>
      <c r="L3180" s="54">
        <f>IF(OR($B3180="",L$3&lt;$D3180+Настройки!$B$7),0,MAX(0,$E3180-MAX(0,SUMIFS(Тех_Движение!$G$2:$G$5111,Тех_Движение!$D$2:$D$5111,$C3180,Тех_Движение!$B$2:$B$5111,"&lt;="&amp;L$3)-$F3180)))</f>
        <v/>
      </c>
      <c r="M3180" s="54">
        <f>IF(OR($B3180="",M$3&lt;$D3180+Настройки!$B$7),0,MAX(0,$E3180-MAX(0,SUMIFS(Тех_Движение!$G$2:$G$5111,Тех_Движение!$D$2:$D$5111,$C3180,Тех_Движение!$B$2:$B$5111,"&lt;="&amp;M$3)-$F3180)))</f>
        <v/>
      </c>
      <c r="N3180" s="54">
        <f>IF(OR($B3180="",N$3&lt;$D3180+Настройки!$B$7),0,MAX(0,$E3180-MAX(0,SUMIFS(Тех_Движение!$G$2:$G$5111,Тех_Движение!$D$2:$D$5111,$C3180,Тех_Движение!$B$2:$B$5111,"&lt;="&amp;N$3)-$F3180)))</f>
        <v/>
      </c>
      <c r="O3180" s="54">
        <f>IF(OR($B3180="",O$3&lt;$D3180+Настройки!$B$7),0,MAX(0,$E3180-MAX(0,SUMIFS(Тех_Движение!$G$2:$G$5111,Тех_Движение!$D$2:$D$5111,$C3180,Тех_Движение!$B$2:$B$5111,"&lt;="&amp;O$3)-$F3180)))</f>
        <v/>
      </c>
      <c r="P3180" s="54">
        <f>IF(OR($B3180="",P$3&lt;$D3180+Настройки!$B$7),0,MAX(0,$E3180-MAX(0,SUMIFS(Тех_Движение!$G$2:$G$5111,Тех_Движение!$D$2:$D$5111,$C3180,Тех_Движение!$B$2:$B$5111,"&lt;="&amp;P$3)-$F3180)))</f>
        <v/>
      </c>
      <c r="Q3180" s="54">
        <f>IF(OR($B3180="",Q$3&lt;$D3180+Настройки!$B$7),0,MAX(0,$E3180-MAX(0,SUMIFS(Тех_Движение!$G$2:$G$5111,Тех_Движение!$D$2:$D$5111,$C3180,Тех_Движение!$B$2:$B$5111,"&lt;="&amp;Q$3)-$F3180)))</f>
        <v/>
      </c>
      <c r="R3180" s="54">
        <f>IF($B3180="","",SUM($K3180:$Q3180))</f>
        <v/>
      </c>
      <c r="S3180" s="56">
        <f>IF($B3180="","",VLOOKUP($C3180,Настройки!$A$11:$L$17,9,FALSE))</f>
        <v/>
      </c>
      <c r="T3180" s="56">
        <f>IF($B3180="","",$R3180*$S3180)</f>
        <v/>
      </c>
    </row>
    <row r="3181">
      <c r="A3181" s="20">
        <f>Тех_Движение!$A$3178</f>
        <v/>
      </c>
      <c r="B3181" s="20">
        <f>IF(Тех_Движение!$F$3178&gt;0,Тех_Движение!$I$3178,"")</f>
        <v/>
      </c>
      <c r="C3181" s="20">
        <f>IF($B3181="","",Тех_Движение!$D$3178)</f>
        <v/>
      </c>
      <c r="D3181" s="42">
        <f>IF($B3181="","",Тех_Движение!$B$3178)</f>
        <v/>
      </c>
      <c r="E3181" s="54">
        <f>IF($B3181="","",Тех_Движение!$F$3178)</f>
        <v/>
      </c>
      <c r="F3181" s="54">
        <f>IF($B3181="","",SUMIFS($E$5:$E3180,$C$5:$C3180,$C3181))</f>
        <v/>
      </c>
      <c r="G3181" s="54">
        <f>IF($B3181="","",MAX(0,$E3181-MAX(0,SUMIFS(Тех_Движение!$G$2:$G$5111,Тех_Движение!$D$2:$D$5111,$C3181,Тех_Движение!$B$2:$B$5111,"&lt;="&amp;Настройки!$B$5-1)-$F3181)))</f>
        <v/>
      </c>
      <c r="H3181" s="54">
        <f>IF($B3181="","",IF(AND($D3181&gt;=Настройки!$B$5,$D3181&lt;=Настройки!$B$6),$E3181,0))</f>
        <v/>
      </c>
      <c r="I3181" s="54">
        <f>IF($B3181="","",$G3181+$H3181-$J3181)</f>
        <v/>
      </c>
      <c r="J3181" s="54">
        <f>IF($B3181="","",MAX(0,$E3181-MAX(0,SUMIFS(Тех_Движение!$G$2:$G$5111,Тех_Движение!$D$2:$D$5111,$C3181,Тех_Движение!$B$2:$B$5111,"&lt;="&amp;Настройки!$B$6)-$F3181)))</f>
        <v/>
      </c>
      <c r="K3181" s="54">
        <f>IF(OR($B3181="",K$3&lt;$D3181+Настройки!$B$7),0,MAX(0,$E3181-MAX(0,SUMIFS(Тех_Движение!$G$2:$G$5111,Тех_Движение!$D$2:$D$5111,$C3181,Тех_Движение!$B$2:$B$5111,"&lt;="&amp;K$3)-$F3181)))</f>
        <v/>
      </c>
      <c r="L3181" s="54">
        <f>IF(OR($B3181="",L$3&lt;$D3181+Настройки!$B$7),0,MAX(0,$E3181-MAX(0,SUMIFS(Тех_Движение!$G$2:$G$5111,Тех_Движение!$D$2:$D$5111,$C3181,Тех_Движение!$B$2:$B$5111,"&lt;="&amp;L$3)-$F3181)))</f>
        <v/>
      </c>
      <c r="M3181" s="54">
        <f>IF(OR($B3181="",M$3&lt;$D3181+Настройки!$B$7),0,MAX(0,$E3181-MAX(0,SUMIFS(Тех_Движение!$G$2:$G$5111,Тех_Движение!$D$2:$D$5111,$C3181,Тех_Движение!$B$2:$B$5111,"&lt;="&amp;M$3)-$F3181)))</f>
        <v/>
      </c>
      <c r="N3181" s="54">
        <f>IF(OR($B3181="",N$3&lt;$D3181+Настройки!$B$7),0,MAX(0,$E3181-MAX(0,SUMIFS(Тех_Движение!$G$2:$G$5111,Тех_Движение!$D$2:$D$5111,$C3181,Тех_Движение!$B$2:$B$5111,"&lt;="&amp;N$3)-$F3181)))</f>
        <v/>
      </c>
      <c r="O3181" s="54">
        <f>IF(OR($B3181="",O$3&lt;$D3181+Настройки!$B$7),0,MAX(0,$E3181-MAX(0,SUMIFS(Тех_Движение!$G$2:$G$5111,Тех_Движение!$D$2:$D$5111,$C3181,Тех_Движение!$B$2:$B$5111,"&lt;="&amp;O$3)-$F3181)))</f>
        <v/>
      </c>
      <c r="P3181" s="54">
        <f>IF(OR($B3181="",P$3&lt;$D3181+Настройки!$B$7),0,MAX(0,$E3181-MAX(0,SUMIFS(Тех_Движение!$G$2:$G$5111,Тех_Движение!$D$2:$D$5111,$C3181,Тех_Движение!$B$2:$B$5111,"&lt;="&amp;P$3)-$F3181)))</f>
        <v/>
      </c>
      <c r="Q3181" s="54">
        <f>IF(OR($B3181="",Q$3&lt;$D3181+Настройки!$B$7),0,MAX(0,$E3181-MAX(0,SUMIFS(Тех_Движение!$G$2:$G$5111,Тех_Движение!$D$2:$D$5111,$C3181,Тех_Движение!$B$2:$B$5111,"&lt;="&amp;Q$3)-$F3181)))</f>
        <v/>
      </c>
      <c r="R3181" s="54">
        <f>IF($B3181="","",SUM($K3181:$Q3181))</f>
        <v/>
      </c>
      <c r="S3181" s="56">
        <f>IF($B3181="","",VLOOKUP($C3181,Настройки!$A$11:$L$17,9,FALSE))</f>
        <v/>
      </c>
      <c r="T3181" s="56">
        <f>IF($B3181="","",$R3181*$S3181)</f>
        <v/>
      </c>
    </row>
    <row r="3182">
      <c r="A3182" s="20">
        <f>Тех_Движение!$A$3179</f>
        <v/>
      </c>
      <c r="B3182" s="20">
        <f>IF(Тех_Движение!$F$3179&gt;0,Тех_Движение!$I$3179,"")</f>
        <v/>
      </c>
      <c r="C3182" s="20">
        <f>IF($B3182="","",Тех_Движение!$D$3179)</f>
        <v/>
      </c>
      <c r="D3182" s="42">
        <f>IF($B3182="","",Тех_Движение!$B$3179)</f>
        <v/>
      </c>
      <c r="E3182" s="54">
        <f>IF($B3182="","",Тех_Движение!$F$3179)</f>
        <v/>
      </c>
      <c r="F3182" s="54">
        <f>IF($B3182="","",SUMIFS($E$5:$E3181,$C$5:$C3181,$C3182))</f>
        <v/>
      </c>
      <c r="G3182" s="54">
        <f>IF($B3182="","",MAX(0,$E3182-MAX(0,SUMIFS(Тех_Движение!$G$2:$G$5111,Тех_Движение!$D$2:$D$5111,$C3182,Тех_Движение!$B$2:$B$5111,"&lt;="&amp;Настройки!$B$5-1)-$F3182)))</f>
        <v/>
      </c>
      <c r="H3182" s="54">
        <f>IF($B3182="","",IF(AND($D3182&gt;=Настройки!$B$5,$D3182&lt;=Настройки!$B$6),$E3182,0))</f>
        <v/>
      </c>
      <c r="I3182" s="54">
        <f>IF($B3182="","",$G3182+$H3182-$J3182)</f>
        <v/>
      </c>
      <c r="J3182" s="54">
        <f>IF($B3182="","",MAX(0,$E3182-MAX(0,SUMIFS(Тех_Движение!$G$2:$G$5111,Тех_Движение!$D$2:$D$5111,$C3182,Тех_Движение!$B$2:$B$5111,"&lt;="&amp;Настройки!$B$6)-$F3182)))</f>
        <v/>
      </c>
      <c r="K3182" s="54">
        <f>IF(OR($B3182="",K$3&lt;$D3182+Настройки!$B$7),0,MAX(0,$E3182-MAX(0,SUMIFS(Тех_Движение!$G$2:$G$5111,Тех_Движение!$D$2:$D$5111,$C3182,Тех_Движение!$B$2:$B$5111,"&lt;="&amp;K$3)-$F3182)))</f>
        <v/>
      </c>
      <c r="L3182" s="54">
        <f>IF(OR($B3182="",L$3&lt;$D3182+Настройки!$B$7),0,MAX(0,$E3182-MAX(0,SUMIFS(Тех_Движение!$G$2:$G$5111,Тех_Движение!$D$2:$D$5111,$C3182,Тех_Движение!$B$2:$B$5111,"&lt;="&amp;L$3)-$F3182)))</f>
        <v/>
      </c>
      <c r="M3182" s="54">
        <f>IF(OR($B3182="",M$3&lt;$D3182+Настройки!$B$7),0,MAX(0,$E3182-MAX(0,SUMIFS(Тех_Движение!$G$2:$G$5111,Тех_Движение!$D$2:$D$5111,$C3182,Тех_Движение!$B$2:$B$5111,"&lt;="&amp;M$3)-$F3182)))</f>
        <v/>
      </c>
      <c r="N3182" s="54">
        <f>IF(OR($B3182="",N$3&lt;$D3182+Настройки!$B$7),0,MAX(0,$E3182-MAX(0,SUMIFS(Тех_Движение!$G$2:$G$5111,Тех_Движение!$D$2:$D$5111,$C3182,Тех_Движение!$B$2:$B$5111,"&lt;="&amp;N$3)-$F3182)))</f>
        <v/>
      </c>
      <c r="O3182" s="54">
        <f>IF(OR($B3182="",O$3&lt;$D3182+Настройки!$B$7),0,MAX(0,$E3182-MAX(0,SUMIFS(Тех_Движение!$G$2:$G$5111,Тех_Движение!$D$2:$D$5111,$C3182,Тех_Движение!$B$2:$B$5111,"&lt;="&amp;O$3)-$F3182)))</f>
        <v/>
      </c>
      <c r="P3182" s="54">
        <f>IF(OR($B3182="",P$3&lt;$D3182+Настройки!$B$7),0,MAX(0,$E3182-MAX(0,SUMIFS(Тех_Движение!$G$2:$G$5111,Тех_Движение!$D$2:$D$5111,$C3182,Тех_Движение!$B$2:$B$5111,"&lt;="&amp;P$3)-$F3182)))</f>
        <v/>
      </c>
      <c r="Q3182" s="54">
        <f>IF(OR($B3182="",Q$3&lt;$D3182+Настройки!$B$7),0,MAX(0,$E3182-MAX(0,SUMIFS(Тех_Движение!$G$2:$G$5111,Тех_Движение!$D$2:$D$5111,$C3182,Тех_Движение!$B$2:$B$5111,"&lt;="&amp;Q$3)-$F3182)))</f>
        <v/>
      </c>
      <c r="R3182" s="54">
        <f>IF($B3182="","",SUM($K3182:$Q3182))</f>
        <v/>
      </c>
      <c r="S3182" s="56">
        <f>IF($B3182="","",VLOOKUP($C3182,Настройки!$A$11:$L$17,9,FALSE))</f>
        <v/>
      </c>
      <c r="T3182" s="56">
        <f>IF($B3182="","",$R3182*$S3182)</f>
        <v/>
      </c>
    </row>
    <row r="3183">
      <c r="A3183" s="20">
        <f>Тех_Движение!$A$3180</f>
        <v/>
      </c>
      <c r="B3183" s="20">
        <f>IF(Тех_Движение!$F$3180&gt;0,Тех_Движение!$I$3180,"")</f>
        <v/>
      </c>
      <c r="C3183" s="20">
        <f>IF($B3183="","",Тех_Движение!$D$3180)</f>
        <v/>
      </c>
      <c r="D3183" s="42">
        <f>IF($B3183="","",Тех_Движение!$B$3180)</f>
        <v/>
      </c>
      <c r="E3183" s="54">
        <f>IF($B3183="","",Тех_Движение!$F$3180)</f>
        <v/>
      </c>
      <c r="F3183" s="54">
        <f>IF($B3183="","",SUMIFS($E$5:$E3182,$C$5:$C3182,$C3183))</f>
        <v/>
      </c>
      <c r="G3183" s="54">
        <f>IF($B3183="","",MAX(0,$E3183-MAX(0,SUMIFS(Тех_Движение!$G$2:$G$5111,Тех_Движение!$D$2:$D$5111,$C3183,Тех_Движение!$B$2:$B$5111,"&lt;="&amp;Настройки!$B$5-1)-$F3183)))</f>
        <v/>
      </c>
      <c r="H3183" s="54">
        <f>IF($B3183="","",IF(AND($D3183&gt;=Настройки!$B$5,$D3183&lt;=Настройки!$B$6),$E3183,0))</f>
        <v/>
      </c>
      <c r="I3183" s="54">
        <f>IF($B3183="","",$G3183+$H3183-$J3183)</f>
        <v/>
      </c>
      <c r="J3183" s="54">
        <f>IF($B3183="","",MAX(0,$E3183-MAX(0,SUMIFS(Тех_Движение!$G$2:$G$5111,Тех_Движение!$D$2:$D$5111,$C3183,Тех_Движение!$B$2:$B$5111,"&lt;="&amp;Настройки!$B$6)-$F3183)))</f>
        <v/>
      </c>
      <c r="K3183" s="54">
        <f>IF(OR($B3183="",K$3&lt;$D3183+Настройки!$B$7),0,MAX(0,$E3183-MAX(0,SUMIFS(Тех_Движение!$G$2:$G$5111,Тех_Движение!$D$2:$D$5111,$C3183,Тех_Движение!$B$2:$B$5111,"&lt;="&amp;K$3)-$F3183)))</f>
        <v/>
      </c>
      <c r="L3183" s="54">
        <f>IF(OR($B3183="",L$3&lt;$D3183+Настройки!$B$7),0,MAX(0,$E3183-MAX(0,SUMIFS(Тех_Движение!$G$2:$G$5111,Тех_Движение!$D$2:$D$5111,$C3183,Тех_Движение!$B$2:$B$5111,"&lt;="&amp;L$3)-$F3183)))</f>
        <v/>
      </c>
      <c r="M3183" s="54">
        <f>IF(OR($B3183="",M$3&lt;$D3183+Настройки!$B$7),0,MAX(0,$E3183-MAX(0,SUMIFS(Тех_Движение!$G$2:$G$5111,Тех_Движение!$D$2:$D$5111,$C3183,Тех_Движение!$B$2:$B$5111,"&lt;="&amp;M$3)-$F3183)))</f>
        <v/>
      </c>
      <c r="N3183" s="54">
        <f>IF(OR($B3183="",N$3&lt;$D3183+Настройки!$B$7),0,MAX(0,$E3183-MAX(0,SUMIFS(Тех_Движение!$G$2:$G$5111,Тех_Движение!$D$2:$D$5111,$C3183,Тех_Движение!$B$2:$B$5111,"&lt;="&amp;N$3)-$F3183)))</f>
        <v/>
      </c>
      <c r="O3183" s="54">
        <f>IF(OR($B3183="",O$3&lt;$D3183+Настройки!$B$7),0,MAX(0,$E3183-MAX(0,SUMIFS(Тех_Движение!$G$2:$G$5111,Тех_Движение!$D$2:$D$5111,$C3183,Тех_Движение!$B$2:$B$5111,"&lt;="&amp;O$3)-$F3183)))</f>
        <v/>
      </c>
      <c r="P3183" s="54">
        <f>IF(OR($B3183="",P$3&lt;$D3183+Настройки!$B$7),0,MAX(0,$E3183-MAX(0,SUMIFS(Тех_Движение!$G$2:$G$5111,Тех_Движение!$D$2:$D$5111,$C3183,Тех_Движение!$B$2:$B$5111,"&lt;="&amp;P$3)-$F3183)))</f>
        <v/>
      </c>
      <c r="Q3183" s="54">
        <f>IF(OR($B3183="",Q$3&lt;$D3183+Настройки!$B$7),0,MAX(0,$E3183-MAX(0,SUMIFS(Тех_Движение!$G$2:$G$5111,Тех_Движение!$D$2:$D$5111,$C3183,Тех_Движение!$B$2:$B$5111,"&lt;="&amp;Q$3)-$F3183)))</f>
        <v/>
      </c>
      <c r="R3183" s="54">
        <f>IF($B3183="","",SUM($K3183:$Q3183))</f>
        <v/>
      </c>
      <c r="S3183" s="56">
        <f>IF($B3183="","",VLOOKUP($C3183,Настройки!$A$11:$L$17,9,FALSE))</f>
        <v/>
      </c>
      <c r="T3183" s="56">
        <f>IF($B3183="","",$R3183*$S3183)</f>
        <v/>
      </c>
    </row>
    <row r="3184">
      <c r="A3184" s="20">
        <f>Тех_Движение!$A$3181</f>
        <v/>
      </c>
      <c r="B3184" s="20">
        <f>IF(Тех_Движение!$F$3181&gt;0,Тех_Движение!$I$3181,"")</f>
        <v/>
      </c>
      <c r="C3184" s="20">
        <f>IF($B3184="","",Тех_Движение!$D$3181)</f>
        <v/>
      </c>
      <c r="D3184" s="42">
        <f>IF($B3184="","",Тех_Движение!$B$3181)</f>
        <v/>
      </c>
      <c r="E3184" s="54">
        <f>IF($B3184="","",Тех_Движение!$F$3181)</f>
        <v/>
      </c>
      <c r="F3184" s="54">
        <f>IF($B3184="","",SUMIFS($E$5:$E3183,$C$5:$C3183,$C3184))</f>
        <v/>
      </c>
      <c r="G3184" s="54">
        <f>IF($B3184="","",MAX(0,$E3184-MAX(0,SUMIFS(Тех_Движение!$G$2:$G$5111,Тех_Движение!$D$2:$D$5111,$C3184,Тех_Движение!$B$2:$B$5111,"&lt;="&amp;Настройки!$B$5-1)-$F3184)))</f>
        <v/>
      </c>
      <c r="H3184" s="54">
        <f>IF($B3184="","",IF(AND($D3184&gt;=Настройки!$B$5,$D3184&lt;=Настройки!$B$6),$E3184,0))</f>
        <v/>
      </c>
      <c r="I3184" s="54">
        <f>IF($B3184="","",$G3184+$H3184-$J3184)</f>
        <v/>
      </c>
      <c r="J3184" s="54">
        <f>IF($B3184="","",MAX(0,$E3184-MAX(0,SUMIFS(Тех_Движение!$G$2:$G$5111,Тех_Движение!$D$2:$D$5111,$C3184,Тех_Движение!$B$2:$B$5111,"&lt;="&amp;Настройки!$B$6)-$F3184)))</f>
        <v/>
      </c>
      <c r="K3184" s="54">
        <f>IF(OR($B3184="",K$3&lt;$D3184+Настройки!$B$7),0,MAX(0,$E3184-MAX(0,SUMIFS(Тех_Движение!$G$2:$G$5111,Тех_Движение!$D$2:$D$5111,$C3184,Тех_Движение!$B$2:$B$5111,"&lt;="&amp;K$3)-$F3184)))</f>
        <v/>
      </c>
      <c r="L3184" s="54">
        <f>IF(OR($B3184="",L$3&lt;$D3184+Настройки!$B$7),0,MAX(0,$E3184-MAX(0,SUMIFS(Тех_Движение!$G$2:$G$5111,Тех_Движение!$D$2:$D$5111,$C3184,Тех_Движение!$B$2:$B$5111,"&lt;="&amp;L$3)-$F3184)))</f>
        <v/>
      </c>
      <c r="M3184" s="54">
        <f>IF(OR($B3184="",M$3&lt;$D3184+Настройки!$B$7),0,MAX(0,$E3184-MAX(0,SUMIFS(Тех_Движение!$G$2:$G$5111,Тех_Движение!$D$2:$D$5111,$C3184,Тех_Движение!$B$2:$B$5111,"&lt;="&amp;M$3)-$F3184)))</f>
        <v/>
      </c>
      <c r="N3184" s="54">
        <f>IF(OR($B3184="",N$3&lt;$D3184+Настройки!$B$7),0,MAX(0,$E3184-MAX(0,SUMIFS(Тех_Движение!$G$2:$G$5111,Тех_Движение!$D$2:$D$5111,$C3184,Тех_Движение!$B$2:$B$5111,"&lt;="&amp;N$3)-$F3184)))</f>
        <v/>
      </c>
      <c r="O3184" s="54">
        <f>IF(OR($B3184="",O$3&lt;$D3184+Настройки!$B$7),0,MAX(0,$E3184-MAX(0,SUMIFS(Тех_Движение!$G$2:$G$5111,Тех_Движение!$D$2:$D$5111,$C3184,Тех_Движение!$B$2:$B$5111,"&lt;="&amp;O$3)-$F3184)))</f>
        <v/>
      </c>
      <c r="P3184" s="54">
        <f>IF(OR($B3184="",P$3&lt;$D3184+Настройки!$B$7),0,MAX(0,$E3184-MAX(0,SUMIFS(Тех_Движение!$G$2:$G$5111,Тех_Движение!$D$2:$D$5111,$C3184,Тех_Движение!$B$2:$B$5111,"&lt;="&amp;P$3)-$F3184)))</f>
        <v/>
      </c>
      <c r="Q3184" s="54">
        <f>IF(OR($B3184="",Q$3&lt;$D3184+Настройки!$B$7),0,MAX(0,$E3184-MAX(0,SUMIFS(Тех_Движение!$G$2:$G$5111,Тех_Движение!$D$2:$D$5111,$C3184,Тех_Движение!$B$2:$B$5111,"&lt;="&amp;Q$3)-$F3184)))</f>
        <v/>
      </c>
      <c r="R3184" s="54">
        <f>IF($B3184="","",SUM($K3184:$Q3184))</f>
        <v/>
      </c>
      <c r="S3184" s="56">
        <f>IF($B3184="","",VLOOKUP($C3184,Настройки!$A$11:$L$17,9,FALSE))</f>
        <v/>
      </c>
      <c r="T3184" s="56">
        <f>IF($B3184="","",$R3184*$S3184)</f>
        <v/>
      </c>
    </row>
    <row r="3185">
      <c r="A3185" s="20">
        <f>Тех_Движение!$A$3182</f>
        <v/>
      </c>
      <c r="B3185" s="20">
        <f>IF(Тех_Движение!$F$3182&gt;0,Тех_Движение!$I$3182,"")</f>
        <v/>
      </c>
      <c r="C3185" s="20">
        <f>IF($B3185="","",Тех_Движение!$D$3182)</f>
        <v/>
      </c>
      <c r="D3185" s="42">
        <f>IF($B3185="","",Тех_Движение!$B$3182)</f>
        <v/>
      </c>
      <c r="E3185" s="54">
        <f>IF($B3185="","",Тех_Движение!$F$3182)</f>
        <v/>
      </c>
      <c r="F3185" s="54">
        <f>IF($B3185="","",SUMIFS($E$5:$E3184,$C$5:$C3184,$C3185))</f>
        <v/>
      </c>
      <c r="G3185" s="54">
        <f>IF($B3185="","",MAX(0,$E3185-MAX(0,SUMIFS(Тех_Движение!$G$2:$G$5111,Тех_Движение!$D$2:$D$5111,$C3185,Тех_Движение!$B$2:$B$5111,"&lt;="&amp;Настройки!$B$5-1)-$F3185)))</f>
        <v/>
      </c>
      <c r="H3185" s="54">
        <f>IF($B3185="","",IF(AND($D3185&gt;=Настройки!$B$5,$D3185&lt;=Настройки!$B$6),$E3185,0))</f>
        <v/>
      </c>
      <c r="I3185" s="54">
        <f>IF($B3185="","",$G3185+$H3185-$J3185)</f>
        <v/>
      </c>
      <c r="J3185" s="54">
        <f>IF($B3185="","",MAX(0,$E3185-MAX(0,SUMIFS(Тех_Движение!$G$2:$G$5111,Тех_Движение!$D$2:$D$5111,$C3185,Тех_Движение!$B$2:$B$5111,"&lt;="&amp;Настройки!$B$6)-$F3185)))</f>
        <v/>
      </c>
      <c r="K3185" s="54">
        <f>IF(OR($B3185="",K$3&lt;$D3185+Настройки!$B$7),0,MAX(0,$E3185-MAX(0,SUMIFS(Тех_Движение!$G$2:$G$5111,Тех_Движение!$D$2:$D$5111,$C3185,Тех_Движение!$B$2:$B$5111,"&lt;="&amp;K$3)-$F3185)))</f>
        <v/>
      </c>
      <c r="L3185" s="54">
        <f>IF(OR($B3185="",L$3&lt;$D3185+Настройки!$B$7),0,MAX(0,$E3185-MAX(0,SUMIFS(Тех_Движение!$G$2:$G$5111,Тех_Движение!$D$2:$D$5111,$C3185,Тех_Движение!$B$2:$B$5111,"&lt;="&amp;L$3)-$F3185)))</f>
        <v/>
      </c>
      <c r="M3185" s="54">
        <f>IF(OR($B3185="",M$3&lt;$D3185+Настройки!$B$7),0,MAX(0,$E3185-MAX(0,SUMIFS(Тех_Движение!$G$2:$G$5111,Тех_Движение!$D$2:$D$5111,$C3185,Тех_Движение!$B$2:$B$5111,"&lt;="&amp;M$3)-$F3185)))</f>
        <v/>
      </c>
      <c r="N3185" s="54">
        <f>IF(OR($B3185="",N$3&lt;$D3185+Настройки!$B$7),0,MAX(0,$E3185-MAX(0,SUMIFS(Тех_Движение!$G$2:$G$5111,Тех_Движение!$D$2:$D$5111,$C3185,Тех_Движение!$B$2:$B$5111,"&lt;="&amp;N$3)-$F3185)))</f>
        <v/>
      </c>
      <c r="O3185" s="54">
        <f>IF(OR($B3185="",O$3&lt;$D3185+Настройки!$B$7),0,MAX(0,$E3185-MAX(0,SUMIFS(Тех_Движение!$G$2:$G$5111,Тех_Движение!$D$2:$D$5111,$C3185,Тех_Движение!$B$2:$B$5111,"&lt;="&amp;O$3)-$F3185)))</f>
        <v/>
      </c>
      <c r="P3185" s="54">
        <f>IF(OR($B3185="",P$3&lt;$D3185+Настройки!$B$7),0,MAX(0,$E3185-MAX(0,SUMIFS(Тех_Движение!$G$2:$G$5111,Тех_Движение!$D$2:$D$5111,$C3185,Тех_Движение!$B$2:$B$5111,"&lt;="&amp;P$3)-$F3185)))</f>
        <v/>
      </c>
      <c r="Q3185" s="54">
        <f>IF(OR($B3185="",Q$3&lt;$D3185+Настройки!$B$7),0,MAX(0,$E3185-MAX(0,SUMIFS(Тех_Движение!$G$2:$G$5111,Тех_Движение!$D$2:$D$5111,$C3185,Тех_Движение!$B$2:$B$5111,"&lt;="&amp;Q$3)-$F3185)))</f>
        <v/>
      </c>
      <c r="R3185" s="54">
        <f>IF($B3185="","",SUM($K3185:$Q3185))</f>
        <v/>
      </c>
      <c r="S3185" s="56">
        <f>IF($B3185="","",VLOOKUP($C3185,Настройки!$A$11:$L$17,9,FALSE))</f>
        <v/>
      </c>
      <c r="T3185" s="56">
        <f>IF($B3185="","",$R3185*$S3185)</f>
        <v/>
      </c>
    </row>
    <row r="3186">
      <c r="A3186" s="20">
        <f>Тех_Движение!$A$3183</f>
        <v/>
      </c>
      <c r="B3186" s="20">
        <f>IF(Тех_Движение!$F$3183&gt;0,Тех_Движение!$I$3183,"")</f>
        <v/>
      </c>
      <c r="C3186" s="20">
        <f>IF($B3186="","",Тех_Движение!$D$3183)</f>
        <v/>
      </c>
      <c r="D3186" s="42">
        <f>IF($B3186="","",Тех_Движение!$B$3183)</f>
        <v/>
      </c>
      <c r="E3186" s="54">
        <f>IF($B3186="","",Тех_Движение!$F$3183)</f>
        <v/>
      </c>
      <c r="F3186" s="54">
        <f>IF($B3186="","",SUMIFS($E$5:$E3185,$C$5:$C3185,$C3186))</f>
        <v/>
      </c>
      <c r="G3186" s="54">
        <f>IF($B3186="","",MAX(0,$E3186-MAX(0,SUMIFS(Тех_Движение!$G$2:$G$5111,Тех_Движение!$D$2:$D$5111,$C3186,Тех_Движение!$B$2:$B$5111,"&lt;="&amp;Настройки!$B$5-1)-$F3186)))</f>
        <v/>
      </c>
      <c r="H3186" s="54">
        <f>IF($B3186="","",IF(AND($D3186&gt;=Настройки!$B$5,$D3186&lt;=Настройки!$B$6),$E3186,0))</f>
        <v/>
      </c>
      <c r="I3186" s="54">
        <f>IF($B3186="","",$G3186+$H3186-$J3186)</f>
        <v/>
      </c>
      <c r="J3186" s="54">
        <f>IF($B3186="","",MAX(0,$E3186-MAX(0,SUMIFS(Тех_Движение!$G$2:$G$5111,Тех_Движение!$D$2:$D$5111,$C3186,Тех_Движение!$B$2:$B$5111,"&lt;="&amp;Настройки!$B$6)-$F3186)))</f>
        <v/>
      </c>
      <c r="K3186" s="54">
        <f>IF(OR($B3186="",K$3&lt;$D3186+Настройки!$B$7),0,MAX(0,$E3186-MAX(0,SUMIFS(Тех_Движение!$G$2:$G$5111,Тех_Движение!$D$2:$D$5111,$C3186,Тех_Движение!$B$2:$B$5111,"&lt;="&amp;K$3)-$F3186)))</f>
        <v/>
      </c>
      <c r="L3186" s="54">
        <f>IF(OR($B3186="",L$3&lt;$D3186+Настройки!$B$7),0,MAX(0,$E3186-MAX(0,SUMIFS(Тех_Движение!$G$2:$G$5111,Тех_Движение!$D$2:$D$5111,$C3186,Тех_Движение!$B$2:$B$5111,"&lt;="&amp;L$3)-$F3186)))</f>
        <v/>
      </c>
      <c r="M3186" s="54">
        <f>IF(OR($B3186="",M$3&lt;$D3186+Настройки!$B$7),0,MAX(0,$E3186-MAX(0,SUMIFS(Тех_Движение!$G$2:$G$5111,Тех_Движение!$D$2:$D$5111,$C3186,Тех_Движение!$B$2:$B$5111,"&lt;="&amp;M$3)-$F3186)))</f>
        <v/>
      </c>
      <c r="N3186" s="54">
        <f>IF(OR($B3186="",N$3&lt;$D3186+Настройки!$B$7),0,MAX(0,$E3186-MAX(0,SUMIFS(Тех_Движение!$G$2:$G$5111,Тех_Движение!$D$2:$D$5111,$C3186,Тех_Движение!$B$2:$B$5111,"&lt;="&amp;N$3)-$F3186)))</f>
        <v/>
      </c>
      <c r="O3186" s="54">
        <f>IF(OR($B3186="",O$3&lt;$D3186+Настройки!$B$7),0,MAX(0,$E3186-MAX(0,SUMIFS(Тех_Движение!$G$2:$G$5111,Тех_Движение!$D$2:$D$5111,$C3186,Тех_Движение!$B$2:$B$5111,"&lt;="&amp;O$3)-$F3186)))</f>
        <v/>
      </c>
      <c r="P3186" s="54">
        <f>IF(OR($B3186="",P$3&lt;$D3186+Настройки!$B$7),0,MAX(0,$E3186-MAX(0,SUMIFS(Тех_Движение!$G$2:$G$5111,Тех_Движение!$D$2:$D$5111,$C3186,Тех_Движение!$B$2:$B$5111,"&lt;="&amp;P$3)-$F3186)))</f>
        <v/>
      </c>
      <c r="Q3186" s="54">
        <f>IF(OR($B3186="",Q$3&lt;$D3186+Настройки!$B$7),0,MAX(0,$E3186-MAX(0,SUMIFS(Тех_Движение!$G$2:$G$5111,Тех_Движение!$D$2:$D$5111,$C3186,Тех_Движение!$B$2:$B$5111,"&lt;="&amp;Q$3)-$F3186)))</f>
        <v/>
      </c>
      <c r="R3186" s="54">
        <f>IF($B3186="","",SUM($K3186:$Q3186))</f>
        <v/>
      </c>
      <c r="S3186" s="56">
        <f>IF($B3186="","",VLOOKUP($C3186,Настройки!$A$11:$L$17,9,FALSE))</f>
        <v/>
      </c>
      <c r="T3186" s="56">
        <f>IF($B3186="","",$R3186*$S3186)</f>
        <v/>
      </c>
    </row>
    <row r="3187">
      <c r="A3187" s="20">
        <f>Тех_Движение!$A$3184</f>
        <v/>
      </c>
      <c r="B3187" s="20">
        <f>IF(Тех_Движение!$F$3184&gt;0,Тех_Движение!$I$3184,"")</f>
        <v/>
      </c>
      <c r="C3187" s="20">
        <f>IF($B3187="","",Тех_Движение!$D$3184)</f>
        <v/>
      </c>
      <c r="D3187" s="42">
        <f>IF($B3187="","",Тех_Движение!$B$3184)</f>
        <v/>
      </c>
      <c r="E3187" s="54">
        <f>IF($B3187="","",Тех_Движение!$F$3184)</f>
        <v/>
      </c>
      <c r="F3187" s="54">
        <f>IF($B3187="","",SUMIFS($E$5:$E3186,$C$5:$C3186,$C3187))</f>
        <v/>
      </c>
      <c r="G3187" s="54">
        <f>IF($B3187="","",MAX(0,$E3187-MAX(0,SUMIFS(Тех_Движение!$G$2:$G$5111,Тех_Движение!$D$2:$D$5111,$C3187,Тех_Движение!$B$2:$B$5111,"&lt;="&amp;Настройки!$B$5-1)-$F3187)))</f>
        <v/>
      </c>
      <c r="H3187" s="54">
        <f>IF($B3187="","",IF(AND($D3187&gt;=Настройки!$B$5,$D3187&lt;=Настройки!$B$6),$E3187,0))</f>
        <v/>
      </c>
      <c r="I3187" s="54">
        <f>IF($B3187="","",$G3187+$H3187-$J3187)</f>
        <v/>
      </c>
      <c r="J3187" s="54">
        <f>IF($B3187="","",MAX(0,$E3187-MAX(0,SUMIFS(Тех_Движение!$G$2:$G$5111,Тех_Движение!$D$2:$D$5111,$C3187,Тех_Движение!$B$2:$B$5111,"&lt;="&amp;Настройки!$B$6)-$F3187)))</f>
        <v/>
      </c>
      <c r="K3187" s="54">
        <f>IF(OR($B3187="",K$3&lt;$D3187+Настройки!$B$7),0,MAX(0,$E3187-MAX(0,SUMIFS(Тех_Движение!$G$2:$G$5111,Тех_Движение!$D$2:$D$5111,$C3187,Тех_Движение!$B$2:$B$5111,"&lt;="&amp;K$3)-$F3187)))</f>
        <v/>
      </c>
      <c r="L3187" s="54">
        <f>IF(OR($B3187="",L$3&lt;$D3187+Настройки!$B$7),0,MAX(0,$E3187-MAX(0,SUMIFS(Тех_Движение!$G$2:$G$5111,Тех_Движение!$D$2:$D$5111,$C3187,Тех_Движение!$B$2:$B$5111,"&lt;="&amp;L$3)-$F3187)))</f>
        <v/>
      </c>
      <c r="M3187" s="54">
        <f>IF(OR($B3187="",M$3&lt;$D3187+Настройки!$B$7),0,MAX(0,$E3187-MAX(0,SUMIFS(Тех_Движение!$G$2:$G$5111,Тех_Движение!$D$2:$D$5111,$C3187,Тех_Движение!$B$2:$B$5111,"&lt;="&amp;M$3)-$F3187)))</f>
        <v/>
      </c>
      <c r="N3187" s="54">
        <f>IF(OR($B3187="",N$3&lt;$D3187+Настройки!$B$7),0,MAX(0,$E3187-MAX(0,SUMIFS(Тех_Движение!$G$2:$G$5111,Тех_Движение!$D$2:$D$5111,$C3187,Тех_Движение!$B$2:$B$5111,"&lt;="&amp;N$3)-$F3187)))</f>
        <v/>
      </c>
      <c r="O3187" s="54">
        <f>IF(OR($B3187="",O$3&lt;$D3187+Настройки!$B$7),0,MAX(0,$E3187-MAX(0,SUMIFS(Тех_Движение!$G$2:$G$5111,Тех_Движение!$D$2:$D$5111,$C3187,Тех_Движение!$B$2:$B$5111,"&lt;="&amp;O$3)-$F3187)))</f>
        <v/>
      </c>
      <c r="P3187" s="54">
        <f>IF(OR($B3187="",P$3&lt;$D3187+Настройки!$B$7),0,MAX(0,$E3187-MAX(0,SUMIFS(Тех_Движение!$G$2:$G$5111,Тех_Движение!$D$2:$D$5111,$C3187,Тех_Движение!$B$2:$B$5111,"&lt;="&amp;P$3)-$F3187)))</f>
        <v/>
      </c>
      <c r="Q3187" s="54">
        <f>IF(OR($B3187="",Q$3&lt;$D3187+Настройки!$B$7),0,MAX(0,$E3187-MAX(0,SUMIFS(Тех_Движение!$G$2:$G$5111,Тех_Движение!$D$2:$D$5111,$C3187,Тех_Движение!$B$2:$B$5111,"&lt;="&amp;Q$3)-$F3187)))</f>
        <v/>
      </c>
      <c r="R3187" s="54">
        <f>IF($B3187="","",SUM($K3187:$Q3187))</f>
        <v/>
      </c>
      <c r="S3187" s="56">
        <f>IF($B3187="","",VLOOKUP($C3187,Настройки!$A$11:$L$17,9,FALSE))</f>
        <v/>
      </c>
      <c r="T3187" s="56">
        <f>IF($B3187="","",$R3187*$S3187)</f>
        <v/>
      </c>
    </row>
    <row r="3188">
      <c r="A3188" s="20">
        <f>Тех_Движение!$A$3185</f>
        <v/>
      </c>
      <c r="B3188" s="20">
        <f>IF(Тех_Движение!$F$3185&gt;0,Тех_Движение!$I$3185,"")</f>
        <v/>
      </c>
      <c r="C3188" s="20">
        <f>IF($B3188="","",Тех_Движение!$D$3185)</f>
        <v/>
      </c>
      <c r="D3188" s="42">
        <f>IF($B3188="","",Тех_Движение!$B$3185)</f>
        <v/>
      </c>
      <c r="E3188" s="54">
        <f>IF($B3188="","",Тех_Движение!$F$3185)</f>
        <v/>
      </c>
      <c r="F3188" s="54">
        <f>IF($B3188="","",SUMIFS($E$5:$E3187,$C$5:$C3187,$C3188))</f>
        <v/>
      </c>
      <c r="G3188" s="54">
        <f>IF($B3188="","",MAX(0,$E3188-MAX(0,SUMIFS(Тех_Движение!$G$2:$G$5111,Тех_Движение!$D$2:$D$5111,$C3188,Тех_Движение!$B$2:$B$5111,"&lt;="&amp;Настройки!$B$5-1)-$F3188)))</f>
        <v/>
      </c>
      <c r="H3188" s="54">
        <f>IF($B3188="","",IF(AND($D3188&gt;=Настройки!$B$5,$D3188&lt;=Настройки!$B$6),$E3188,0))</f>
        <v/>
      </c>
      <c r="I3188" s="54">
        <f>IF($B3188="","",$G3188+$H3188-$J3188)</f>
        <v/>
      </c>
      <c r="J3188" s="54">
        <f>IF($B3188="","",MAX(0,$E3188-MAX(0,SUMIFS(Тех_Движение!$G$2:$G$5111,Тех_Движение!$D$2:$D$5111,$C3188,Тех_Движение!$B$2:$B$5111,"&lt;="&amp;Настройки!$B$6)-$F3188)))</f>
        <v/>
      </c>
      <c r="K3188" s="54">
        <f>IF(OR($B3188="",K$3&lt;$D3188+Настройки!$B$7),0,MAX(0,$E3188-MAX(0,SUMIFS(Тех_Движение!$G$2:$G$5111,Тех_Движение!$D$2:$D$5111,$C3188,Тех_Движение!$B$2:$B$5111,"&lt;="&amp;K$3)-$F3188)))</f>
        <v/>
      </c>
      <c r="L3188" s="54">
        <f>IF(OR($B3188="",L$3&lt;$D3188+Настройки!$B$7),0,MAX(0,$E3188-MAX(0,SUMIFS(Тех_Движение!$G$2:$G$5111,Тех_Движение!$D$2:$D$5111,$C3188,Тех_Движение!$B$2:$B$5111,"&lt;="&amp;L$3)-$F3188)))</f>
        <v/>
      </c>
      <c r="M3188" s="54">
        <f>IF(OR($B3188="",M$3&lt;$D3188+Настройки!$B$7),0,MAX(0,$E3188-MAX(0,SUMIFS(Тех_Движение!$G$2:$G$5111,Тех_Движение!$D$2:$D$5111,$C3188,Тех_Движение!$B$2:$B$5111,"&lt;="&amp;M$3)-$F3188)))</f>
        <v/>
      </c>
      <c r="N3188" s="54">
        <f>IF(OR($B3188="",N$3&lt;$D3188+Настройки!$B$7),0,MAX(0,$E3188-MAX(0,SUMIFS(Тех_Движение!$G$2:$G$5111,Тех_Движение!$D$2:$D$5111,$C3188,Тех_Движение!$B$2:$B$5111,"&lt;="&amp;N$3)-$F3188)))</f>
        <v/>
      </c>
      <c r="O3188" s="54">
        <f>IF(OR($B3188="",O$3&lt;$D3188+Настройки!$B$7),0,MAX(0,$E3188-MAX(0,SUMIFS(Тех_Движение!$G$2:$G$5111,Тех_Движение!$D$2:$D$5111,$C3188,Тех_Движение!$B$2:$B$5111,"&lt;="&amp;O$3)-$F3188)))</f>
        <v/>
      </c>
      <c r="P3188" s="54">
        <f>IF(OR($B3188="",P$3&lt;$D3188+Настройки!$B$7),0,MAX(0,$E3188-MAX(0,SUMIFS(Тех_Движение!$G$2:$G$5111,Тех_Движение!$D$2:$D$5111,$C3188,Тех_Движение!$B$2:$B$5111,"&lt;="&amp;P$3)-$F3188)))</f>
        <v/>
      </c>
      <c r="Q3188" s="54">
        <f>IF(OR($B3188="",Q$3&lt;$D3188+Настройки!$B$7),0,MAX(0,$E3188-MAX(0,SUMIFS(Тех_Движение!$G$2:$G$5111,Тех_Движение!$D$2:$D$5111,$C3188,Тех_Движение!$B$2:$B$5111,"&lt;="&amp;Q$3)-$F3188)))</f>
        <v/>
      </c>
      <c r="R3188" s="54">
        <f>IF($B3188="","",SUM($K3188:$Q3188))</f>
        <v/>
      </c>
      <c r="S3188" s="56">
        <f>IF($B3188="","",VLOOKUP($C3188,Настройки!$A$11:$L$17,9,FALSE))</f>
        <v/>
      </c>
      <c r="T3188" s="56">
        <f>IF($B3188="","",$R3188*$S3188)</f>
        <v/>
      </c>
    </row>
    <row r="3189">
      <c r="A3189" s="20">
        <f>Тех_Движение!$A$3186</f>
        <v/>
      </c>
      <c r="B3189" s="20">
        <f>IF(Тех_Движение!$F$3186&gt;0,Тех_Движение!$I$3186,"")</f>
        <v/>
      </c>
      <c r="C3189" s="20">
        <f>IF($B3189="","",Тех_Движение!$D$3186)</f>
        <v/>
      </c>
      <c r="D3189" s="42">
        <f>IF($B3189="","",Тех_Движение!$B$3186)</f>
        <v/>
      </c>
      <c r="E3189" s="54">
        <f>IF($B3189="","",Тех_Движение!$F$3186)</f>
        <v/>
      </c>
      <c r="F3189" s="54">
        <f>IF($B3189="","",SUMIFS($E$5:$E3188,$C$5:$C3188,$C3189))</f>
        <v/>
      </c>
      <c r="G3189" s="54">
        <f>IF($B3189="","",MAX(0,$E3189-MAX(0,SUMIFS(Тех_Движение!$G$2:$G$5111,Тех_Движение!$D$2:$D$5111,$C3189,Тех_Движение!$B$2:$B$5111,"&lt;="&amp;Настройки!$B$5-1)-$F3189)))</f>
        <v/>
      </c>
      <c r="H3189" s="54">
        <f>IF($B3189="","",IF(AND($D3189&gt;=Настройки!$B$5,$D3189&lt;=Настройки!$B$6),$E3189,0))</f>
        <v/>
      </c>
      <c r="I3189" s="54">
        <f>IF($B3189="","",$G3189+$H3189-$J3189)</f>
        <v/>
      </c>
      <c r="J3189" s="54">
        <f>IF($B3189="","",MAX(0,$E3189-MAX(0,SUMIFS(Тех_Движение!$G$2:$G$5111,Тех_Движение!$D$2:$D$5111,$C3189,Тех_Движение!$B$2:$B$5111,"&lt;="&amp;Настройки!$B$6)-$F3189)))</f>
        <v/>
      </c>
      <c r="K3189" s="54">
        <f>IF(OR($B3189="",K$3&lt;$D3189+Настройки!$B$7),0,MAX(0,$E3189-MAX(0,SUMIFS(Тех_Движение!$G$2:$G$5111,Тех_Движение!$D$2:$D$5111,$C3189,Тех_Движение!$B$2:$B$5111,"&lt;="&amp;K$3)-$F3189)))</f>
        <v/>
      </c>
      <c r="L3189" s="54">
        <f>IF(OR($B3189="",L$3&lt;$D3189+Настройки!$B$7),0,MAX(0,$E3189-MAX(0,SUMIFS(Тех_Движение!$G$2:$G$5111,Тех_Движение!$D$2:$D$5111,$C3189,Тех_Движение!$B$2:$B$5111,"&lt;="&amp;L$3)-$F3189)))</f>
        <v/>
      </c>
      <c r="M3189" s="54">
        <f>IF(OR($B3189="",M$3&lt;$D3189+Настройки!$B$7),0,MAX(0,$E3189-MAX(0,SUMIFS(Тех_Движение!$G$2:$G$5111,Тех_Движение!$D$2:$D$5111,$C3189,Тех_Движение!$B$2:$B$5111,"&lt;="&amp;M$3)-$F3189)))</f>
        <v/>
      </c>
      <c r="N3189" s="54">
        <f>IF(OR($B3189="",N$3&lt;$D3189+Настройки!$B$7),0,MAX(0,$E3189-MAX(0,SUMIFS(Тех_Движение!$G$2:$G$5111,Тех_Движение!$D$2:$D$5111,$C3189,Тех_Движение!$B$2:$B$5111,"&lt;="&amp;N$3)-$F3189)))</f>
        <v/>
      </c>
      <c r="O3189" s="54">
        <f>IF(OR($B3189="",O$3&lt;$D3189+Настройки!$B$7),0,MAX(0,$E3189-MAX(0,SUMIFS(Тех_Движение!$G$2:$G$5111,Тех_Движение!$D$2:$D$5111,$C3189,Тех_Движение!$B$2:$B$5111,"&lt;="&amp;O$3)-$F3189)))</f>
        <v/>
      </c>
      <c r="P3189" s="54">
        <f>IF(OR($B3189="",P$3&lt;$D3189+Настройки!$B$7),0,MAX(0,$E3189-MAX(0,SUMIFS(Тех_Движение!$G$2:$G$5111,Тех_Движение!$D$2:$D$5111,$C3189,Тех_Движение!$B$2:$B$5111,"&lt;="&amp;P$3)-$F3189)))</f>
        <v/>
      </c>
      <c r="Q3189" s="54">
        <f>IF(OR($B3189="",Q$3&lt;$D3189+Настройки!$B$7),0,MAX(0,$E3189-MAX(0,SUMIFS(Тех_Движение!$G$2:$G$5111,Тех_Движение!$D$2:$D$5111,$C3189,Тех_Движение!$B$2:$B$5111,"&lt;="&amp;Q$3)-$F3189)))</f>
        <v/>
      </c>
      <c r="R3189" s="54">
        <f>IF($B3189="","",SUM($K3189:$Q3189))</f>
        <v/>
      </c>
      <c r="S3189" s="56">
        <f>IF($B3189="","",VLOOKUP($C3189,Настройки!$A$11:$L$17,9,FALSE))</f>
        <v/>
      </c>
      <c r="T3189" s="56">
        <f>IF($B3189="","",$R3189*$S3189)</f>
        <v/>
      </c>
    </row>
    <row r="3190">
      <c r="A3190" s="20">
        <f>Тех_Движение!$A$3187</f>
        <v/>
      </c>
      <c r="B3190" s="20">
        <f>IF(Тех_Движение!$F$3187&gt;0,Тех_Движение!$I$3187,"")</f>
        <v/>
      </c>
      <c r="C3190" s="20">
        <f>IF($B3190="","",Тех_Движение!$D$3187)</f>
        <v/>
      </c>
      <c r="D3190" s="42">
        <f>IF($B3190="","",Тех_Движение!$B$3187)</f>
        <v/>
      </c>
      <c r="E3190" s="54">
        <f>IF($B3190="","",Тех_Движение!$F$3187)</f>
        <v/>
      </c>
      <c r="F3190" s="54">
        <f>IF($B3190="","",SUMIFS($E$5:$E3189,$C$5:$C3189,$C3190))</f>
        <v/>
      </c>
      <c r="G3190" s="54">
        <f>IF($B3190="","",MAX(0,$E3190-MAX(0,SUMIFS(Тех_Движение!$G$2:$G$5111,Тех_Движение!$D$2:$D$5111,$C3190,Тех_Движение!$B$2:$B$5111,"&lt;="&amp;Настройки!$B$5-1)-$F3190)))</f>
        <v/>
      </c>
      <c r="H3190" s="54">
        <f>IF($B3190="","",IF(AND($D3190&gt;=Настройки!$B$5,$D3190&lt;=Настройки!$B$6),$E3190,0))</f>
        <v/>
      </c>
      <c r="I3190" s="54">
        <f>IF($B3190="","",$G3190+$H3190-$J3190)</f>
        <v/>
      </c>
      <c r="J3190" s="54">
        <f>IF($B3190="","",MAX(0,$E3190-MAX(0,SUMIFS(Тех_Движение!$G$2:$G$5111,Тех_Движение!$D$2:$D$5111,$C3190,Тех_Движение!$B$2:$B$5111,"&lt;="&amp;Настройки!$B$6)-$F3190)))</f>
        <v/>
      </c>
      <c r="K3190" s="54">
        <f>IF(OR($B3190="",K$3&lt;$D3190+Настройки!$B$7),0,MAX(0,$E3190-MAX(0,SUMIFS(Тех_Движение!$G$2:$G$5111,Тех_Движение!$D$2:$D$5111,$C3190,Тех_Движение!$B$2:$B$5111,"&lt;="&amp;K$3)-$F3190)))</f>
        <v/>
      </c>
      <c r="L3190" s="54">
        <f>IF(OR($B3190="",L$3&lt;$D3190+Настройки!$B$7),0,MAX(0,$E3190-MAX(0,SUMIFS(Тех_Движение!$G$2:$G$5111,Тех_Движение!$D$2:$D$5111,$C3190,Тех_Движение!$B$2:$B$5111,"&lt;="&amp;L$3)-$F3190)))</f>
        <v/>
      </c>
      <c r="M3190" s="54">
        <f>IF(OR($B3190="",M$3&lt;$D3190+Настройки!$B$7),0,MAX(0,$E3190-MAX(0,SUMIFS(Тех_Движение!$G$2:$G$5111,Тех_Движение!$D$2:$D$5111,$C3190,Тех_Движение!$B$2:$B$5111,"&lt;="&amp;M$3)-$F3190)))</f>
        <v/>
      </c>
      <c r="N3190" s="54">
        <f>IF(OR($B3190="",N$3&lt;$D3190+Настройки!$B$7),0,MAX(0,$E3190-MAX(0,SUMIFS(Тех_Движение!$G$2:$G$5111,Тех_Движение!$D$2:$D$5111,$C3190,Тех_Движение!$B$2:$B$5111,"&lt;="&amp;N$3)-$F3190)))</f>
        <v/>
      </c>
      <c r="O3190" s="54">
        <f>IF(OR($B3190="",O$3&lt;$D3190+Настройки!$B$7),0,MAX(0,$E3190-MAX(0,SUMIFS(Тех_Движение!$G$2:$G$5111,Тех_Движение!$D$2:$D$5111,$C3190,Тех_Движение!$B$2:$B$5111,"&lt;="&amp;O$3)-$F3190)))</f>
        <v/>
      </c>
      <c r="P3190" s="54">
        <f>IF(OR($B3190="",P$3&lt;$D3190+Настройки!$B$7),0,MAX(0,$E3190-MAX(0,SUMIFS(Тех_Движение!$G$2:$G$5111,Тех_Движение!$D$2:$D$5111,$C3190,Тех_Движение!$B$2:$B$5111,"&lt;="&amp;P$3)-$F3190)))</f>
        <v/>
      </c>
      <c r="Q3190" s="54">
        <f>IF(OR($B3190="",Q$3&lt;$D3190+Настройки!$B$7),0,MAX(0,$E3190-MAX(0,SUMIFS(Тех_Движение!$G$2:$G$5111,Тех_Движение!$D$2:$D$5111,$C3190,Тех_Движение!$B$2:$B$5111,"&lt;="&amp;Q$3)-$F3190)))</f>
        <v/>
      </c>
      <c r="R3190" s="54">
        <f>IF($B3190="","",SUM($K3190:$Q3190))</f>
        <v/>
      </c>
      <c r="S3190" s="56">
        <f>IF($B3190="","",VLOOKUP($C3190,Настройки!$A$11:$L$17,9,FALSE))</f>
        <v/>
      </c>
      <c r="T3190" s="56">
        <f>IF($B3190="","",$R3190*$S3190)</f>
        <v/>
      </c>
    </row>
    <row r="3191">
      <c r="A3191" s="20">
        <f>Тех_Движение!$A$3188</f>
        <v/>
      </c>
      <c r="B3191" s="20">
        <f>IF(Тех_Движение!$F$3188&gt;0,Тех_Движение!$I$3188,"")</f>
        <v/>
      </c>
      <c r="C3191" s="20">
        <f>IF($B3191="","",Тех_Движение!$D$3188)</f>
        <v/>
      </c>
      <c r="D3191" s="42">
        <f>IF($B3191="","",Тех_Движение!$B$3188)</f>
        <v/>
      </c>
      <c r="E3191" s="54">
        <f>IF($B3191="","",Тех_Движение!$F$3188)</f>
        <v/>
      </c>
      <c r="F3191" s="54">
        <f>IF($B3191="","",SUMIFS($E$5:$E3190,$C$5:$C3190,$C3191))</f>
        <v/>
      </c>
      <c r="G3191" s="54">
        <f>IF($B3191="","",MAX(0,$E3191-MAX(0,SUMIFS(Тех_Движение!$G$2:$G$5111,Тех_Движение!$D$2:$D$5111,$C3191,Тех_Движение!$B$2:$B$5111,"&lt;="&amp;Настройки!$B$5-1)-$F3191)))</f>
        <v/>
      </c>
      <c r="H3191" s="54">
        <f>IF($B3191="","",IF(AND($D3191&gt;=Настройки!$B$5,$D3191&lt;=Настройки!$B$6),$E3191,0))</f>
        <v/>
      </c>
      <c r="I3191" s="54">
        <f>IF($B3191="","",$G3191+$H3191-$J3191)</f>
        <v/>
      </c>
      <c r="J3191" s="54">
        <f>IF($B3191="","",MAX(0,$E3191-MAX(0,SUMIFS(Тех_Движение!$G$2:$G$5111,Тех_Движение!$D$2:$D$5111,$C3191,Тех_Движение!$B$2:$B$5111,"&lt;="&amp;Настройки!$B$6)-$F3191)))</f>
        <v/>
      </c>
      <c r="K3191" s="54">
        <f>IF(OR($B3191="",K$3&lt;$D3191+Настройки!$B$7),0,MAX(0,$E3191-MAX(0,SUMIFS(Тех_Движение!$G$2:$G$5111,Тех_Движение!$D$2:$D$5111,$C3191,Тех_Движение!$B$2:$B$5111,"&lt;="&amp;K$3)-$F3191)))</f>
        <v/>
      </c>
      <c r="L3191" s="54">
        <f>IF(OR($B3191="",L$3&lt;$D3191+Настройки!$B$7),0,MAX(0,$E3191-MAX(0,SUMIFS(Тех_Движение!$G$2:$G$5111,Тех_Движение!$D$2:$D$5111,$C3191,Тех_Движение!$B$2:$B$5111,"&lt;="&amp;L$3)-$F3191)))</f>
        <v/>
      </c>
      <c r="M3191" s="54">
        <f>IF(OR($B3191="",M$3&lt;$D3191+Настройки!$B$7),0,MAX(0,$E3191-MAX(0,SUMIFS(Тех_Движение!$G$2:$G$5111,Тех_Движение!$D$2:$D$5111,$C3191,Тех_Движение!$B$2:$B$5111,"&lt;="&amp;M$3)-$F3191)))</f>
        <v/>
      </c>
      <c r="N3191" s="54">
        <f>IF(OR($B3191="",N$3&lt;$D3191+Настройки!$B$7),0,MAX(0,$E3191-MAX(0,SUMIFS(Тех_Движение!$G$2:$G$5111,Тех_Движение!$D$2:$D$5111,$C3191,Тех_Движение!$B$2:$B$5111,"&lt;="&amp;N$3)-$F3191)))</f>
        <v/>
      </c>
      <c r="O3191" s="54">
        <f>IF(OR($B3191="",O$3&lt;$D3191+Настройки!$B$7),0,MAX(0,$E3191-MAX(0,SUMIFS(Тех_Движение!$G$2:$G$5111,Тех_Движение!$D$2:$D$5111,$C3191,Тех_Движение!$B$2:$B$5111,"&lt;="&amp;O$3)-$F3191)))</f>
        <v/>
      </c>
      <c r="P3191" s="54">
        <f>IF(OR($B3191="",P$3&lt;$D3191+Настройки!$B$7),0,MAX(0,$E3191-MAX(0,SUMIFS(Тех_Движение!$G$2:$G$5111,Тех_Движение!$D$2:$D$5111,$C3191,Тех_Движение!$B$2:$B$5111,"&lt;="&amp;P$3)-$F3191)))</f>
        <v/>
      </c>
      <c r="Q3191" s="54">
        <f>IF(OR($B3191="",Q$3&lt;$D3191+Настройки!$B$7),0,MAX(0,$E3191-MAX(0,SUMIFS(Тех_Движение!$G$2:$G$5111,Тех_Движение!$D$2:$D$5111,$C3191,Тех_Движение!$B$2:$B$5111,"&lt;="&amp;Q$3)-$F3191)))</f>
        <v/>
      </c>
      <c r="R3191" s="54">
        <f>IF($B3191="","",SUM($K3191:$Q3191))</f>
        <v/>
      </c>
      <c r="S3191" s="56">
        <f>IF($B3191="","",VLOOKUP($C3191,Настройки!$A$11:$L$17,9,FALSE))</f>
        <v/>
      </c>
      <c r="T3191" s="56">
        <f>IF($B3191="","",$R3191*$S3191)</f>
        <v/>
      </c>
    </row>
    <row r="3192">
      <c r="A3192" s="20">
        <f>Тех_Движение!$A$3189</f>
        <v/>
      </c>
      <c r="B3192" s="20">
        <f>IF(Тех_Движение!$F$3189&gt;0,Тех_Движение!$I$3189,"")</f>
        <v/>
      </c>
      <c r="C3192" s="20">
        <f>IF($B3192="","",Тех_Движение!$D$3189)</f>
        <v/>
      </c>
      <c r="D3192" s="42">
        <f>IF($B3192="","",Тех_Движение!$B$3189)</f>
        <v/>
      </c>
      <c r="E3192" s="54">
        <f>IF($B3192="","",Тех_Движение!$F$3189)</f>
        <v/>
      </c>
      <c r="F3192" s="54">
        <f>IF($B3192="","",SUMIFS($E$5:$E3191,$C$5:$C3191,$C3192))</f>
        <v/>
      </c>
      <c r="G3192" s="54">
        <f>IF($B3192="","",MAX(0,$E3192-MAX(0,SUMIFS(Тех_Движение!$G$2:$G$5111,Тех_Движение!$D$2:$D$5111,$C3192,Тех_Движение!$B$2:$B$5111,"&lt;="&amp;Настройки!$B$5-1)-$F3192)))</f>
        <v/>
      </c>
      <c r="H3192" s="54">
        <f>IF($B3192="","",IF(AND($D3192&gt;=Настройки!$B$5,$D3192&lt;=Настройки!$B$6),$E3192,0))</f>
        <v/>
      </c>
      <c r="I3192" s="54">
        <f>IF($B3192="","",$G3192+$H3192-$J3192)</f>
        <v/>
      </c>
      <c r="J3192" s="54">
        <f>IF($B3192="","",MAX(0,$E3192-MAX(0,SUMIFS(Тех_Движение!$G$2:$G$5111,Тех_Движение!$D$2:$D$5111,$C3192,Тех_Движение!$B$2:$B$5111,"&lt;="&amp;Настройки!$B$6)-$F3192)))</f>
        <v/>
      </c>
      <c r="K3192" s="54">
        <f>IF(OR($B3192="",K$3&lt;$D3192+Настройки!$B$7),0,MAX(0,$E3192-MAX(0,SUMIFS(Тех_Движение!$G$2:$G$5111,Тех_Движение!$D$2:$D$5111,$C3192,Тех_Движение!$B$2:$B$5111,"&lt;="&amp;K$3)-$F3192)))</f>
        <v/>
      </c>
      <c r="L3192" s="54">
        <f>IF(OR($B3192="",L$3&lt;$D3192+Настройки!$B$7),0,MAX(0,$E3192-MAX(0,SUMIFS(Тех_Движение!$G$2:$G$5111,Тех_Движение!$D$2:$D$5111,$C3192,Тех_Движение!$B$2:$B$5111,"&lt;="&amp;L$3)-$F3192)))</f>
        <v/>
      </c>
      <c r="M3192" s="54">
        <f>IF(OR($B3192="",M$3&lt;$D3192+Настройки!$B$7),0,MAX(0,$E3192-MAX(0,SUMIFS(Тех_Движение!$G$2:$G$5111,Тех_Движение!$D$2:$D$5111,$C3192,Тех_Движение!$B$2:$B$5111,"&lt;="&amp;M$3)-$F3192)))</f>
        <v/>
      </c>
      <c r="N3192" s="54">
        <f>IF(OR($B3192="",N$3&lt;$D3192+Настройки!$B$7),0,MAX(0,$E3192-MAX(0,SUMIFS(Тех_Движение!$G$2:$G$5111,Тех_Движение!$D$2:$D$5111,$C3192,Тех_Движение!$B$2:$B$5111,"&lt;="&amp;N$3)-$F3192)))</f>
        <v/>
      </c>
      <c r="O3192" s="54">
        <f>IF(OR($B3192="",O$3&lt;$D3192+Настройки!$B$7),0,MAX(0,$E3192-MAX(0,SUMIFS(Тех_Движение!$G$2:$G$5111,Тех_Движение!$D$2:$D$5111,$C3192,Тех_Движение!$B$2:$B$5111,"&lt;="&amp;O$3)-$F3192)))</f>
        <v/>
      </c>
      <c r="P3192" s="54">
        <f>IF(OR($B3192="",P$3&lt;$D3192+Настройки!$B$7),0,MAX(0,$E3192-MAX(0,SUMIFS(Тех_Движение!$G$2:$G$5111,Тех_Движение!$D$2:$D$5111,$C3192,Тех_Движение!$B$2:$B$5111,"&lt;="&amp;P$3)-$F3192)))</f>
        <v/>
      </c>
      <c r="Q3192" s="54">
        <f>IF(OR($B3192="",Q$3&lt;$D3192+Настройки!$B$7),0,MAX(0,$E3192-MAX(0,SUMIFS(Тех_Движение!$G$2:$G$5111,Тех_Движение!$D$2:$D$5111,$C3192,Тех_Движение!$B$2:$B$5111,"&lt;="&amp;Q$3)-$F3192)))</f>
        <v/>
      </c>
      <c r="R3192" s="54">
        <f>IF($B3192="","",SUM($K3192:$Q3192))</f>
        <v/>
      </c>
      <c r="S3192" s="56">
        <f>IF($B3192="","",VLOOKUP($C3192,Настройки!$A$11:$L$17,9,FALSE))</f>
        <v/>
      </c>
      <c r="T3192" s="56">
        <f>IF($B3192="","",$R3192*$S3192)</f>
        <v/>
      </c>
    </row>
    <row r="3193">
      <c r="A3193" s="20">
        <f>Тех_Движение!$A$3190</f>
        <v/>
      </c>
      <c r="B3193" s="20">
        <f>IF(Тех_Движение!$F$3190&gt;0,Тех_Движение!$I$3190,"")</f>
        <v/>
      </c>
      <c r="C3193" s="20">
        <f>IF($B3193="","",Тех_Движение!$D$3190)</f>
        <v/>
      </c>
      <c r="D3193" s="42">
        <f>IF($B3193="","",Тех_Движение!$B$3190)</f>
        <v/>
      </c>
      <c r="E3193" s="54">
        <f>IF($B3193="","",Тех_Движение!$F$3190)</f>
        <v/>
      </c>
      <c r="F3193" s="54">
        <f>IF($B3193="","",SUMIFS($E$5:$E3192,$C$5:$C3192,$C3193))</f>
        <v/>
      </c>
      <c r="G3193" s="54">
        <f>IF($B3193="","",MAX(0,$E3193-MAX(0,SUMIFS(Тех_Движение!$G$2:$G$5111,Тех_Движение!$D$2:$D$5111,$C3193,Тех_Движение!$B$2:$B$5111,"&lt;="&amp;Настройки!$B$5-1)-$F3193)))</f>
        <v/>
      </c>
      <c r="H3193" s="54">
        <f>IF($B3193="","",IF(AND($D3193&gt;=Настройки!$B$5,$D3193&lt;=Настройки!$B$6),$E3193,0))</f>
        <v/>
      </c>
      <c r="I3193" s="54">
        <f>IF($B3193="","",$G3193+$H3193-$J3193)</f>
        <v/>
      </c>
      <c r="J3193" s="54">
        <f>IF($B3193="","",MAX(0,$E3193-MAX(0,SUMIFS(Тех_Движение!$G$2:$G$5111,Тех_Движение!$D$2:$D$5111,$C3193,Тех_Движение!$B$2:$B$5111,"&lt;="&amp;Настройки!$B$6)-$F3193)))</f>
        <v/>
      </c>
      <c r="K3193" s="54">
        <f>IF(OR($B3193="",K$3&lt;$D3193+Настройки!$B$7),0,MAX(0,$E3193-MAX(0,SUMIFS(Тех_Движение!$G$2:$G$5111,Тех_Движение!$D$2:$D$5111,$C3193,Тех_Движение!$B$2:$B$5111,"&lt;="&amp;K$3)-$F3193)))</f>
        <v/>
      </c>
      <c r="L3193" s="54">
        <f>IF(OR($B3193="",L$3&lt;$D3193+Настройки!$B$7),0,MAX(0,$E3193-MAX(0,SUMIFS(Тех_Движение!$G$2:$G$5111,Тех_Движение!$D$2:$D$5111,$C3193,Тех_Движение!$B$2:$B$5111,"&lt;="&amp;L$3)-$F3193)))</f>
        <v/>
      </c>
      <c r="M3193" s="54">
        <f>IF(OR($B3193="",M$3&lt;$D3193+Настройки!$B$7),0,MAX(0,$E3193-MAX(0,SUMIFS(Тех_Движение!$G$2:$G$5111,Тех_Движение!$D$2:$D$5111,$C3193,Тех_Движение!$B$2:$B$5111,"&lt;="&amp;M$3)-$F3193)))</f>
        <v/>
      </c>
      <c r="N3193" s="54">
        <f>IF(OR($B3193="",N$3&lt;$D3193+Настройки!$B$7),0,MAX(0,$E3193-MAX(0,SUMIFS(Тех_Движение!$G$2:$G$5111,Тех_Движение!$D$2:$D$5111,$C3193,Тех_Движение!$B$2:$B$5111,"&lt;="&amp;N$3)-$F3193)))</f>
        <v/>
      </c>
      <c r="O3193" s="54">
        <f>IF(OR($B3193="",O$3&lt;$D3193+Настройки!$B$7),0,MAX(0,$E3193-MAX(0,SUMIFS(Тех_Движение!$G$2:$G$5111,Тех_Движение!$D$2:$D$5111,$C3193,Тех_Движение!$B$2:$B$5111,"&lt;="&amp;O$3)-$F3193)))</f>
        <v/>
      </c>
      <c r="P3193" s="54">
        <f>IF(OR($B3193="",P$3&lt;$D3193+Настройки!$B$7),0,MAX(0,$E3193-MAX(0,SUMIFS(Тех_Движение!$G$2:$G$5111,Тех_Движение!$D$2:$D$5111,$C3193,Тех_Движение!$B$2:$B$5111,"&lt;="&amp;P$3)-$F3193)))</f>
        <v/>
      </c>
      <c r="Q3193" s="54">
        <f>IF(OR($B3193="",Q$3&lt;$D3193+Настройки!$B$7),0,MAX(0,$E3193-MAX(0,SUMIFS(Тех_Движение!$G$2:$G$5111,Тех_Движение!$D$2:$D$5111,$C3193,Тех_Движение!$B$2:$B$5111,"&lt;="&amp;Q$3)-$F3193)))</f>
        <v/>
      </c>
      <c r="R3193" s="54">
        <f>IF($B3193="","",SUM($K3193:$Q3193))</f>
        <v/>
      </c>
      <c r="S3193" s="56">
        <f>IF($B3193="","",VLOOKUP($C3193,Настройки!$A$11:$L$17,9,FALSE))</f>
        <v/>
      </c>
      <c r="T3193" s="56">
        <f>IF($B3193="","",$R3193*$S3193)</f>
        <v/>
      </c>
    </row>
    <row r="3194">
      <c r="A3194" s="20">
        <f>Тех_Движение!$A$3191</f>
        <v/>
      </c>
      <c r="B3194" s="20">
        <f>IF(Тех_Движение!$F$3191&gt;0,Тех_Движение!$I$3191,"")</f>
        <v/>
      </c>
      <c r="C3194" s="20">
        <f>IF($B3194="","",Тех_Движение!$D$3191)</f>
        <v/>
      </c>
      <c r="D3194" s="42">
        <f>IF($B3194="","",Тех_Движение!$B$3191)</f>
        <v/>
      </c>
      <c r="E3194" s="54">
        <f>IF($B3194="","",Тех_Движение!$F$3191)</f>
        <v/>
      </c>
      <c r="F3194" s="54">
        <f>IF($B3194="","",SUMIFS($E$5:$E3193,$C$5:$C3193,$C3194))</f>
        <v/>
      </c>
      <c r="G3194" s="54">
        <f>IF($B3194="","",MAX(0,$E3194-MAX(0,SUMIFS(Тех_Движение!$G$2:$G$5111,Тех_Движение!$D$2:$D$5111,$C3194,Тех_Движение!$B$2:$B$5111,"&lt;="&amp;Настройки!$B$5-1)-$F3194)))</f>
        <v/>
      </c>
      <c r="H3194" s="54">
        <f>IF($B3194="","",IF(AND($D3194&gt;=Настройки!$B$5,$D3194&lt;=Настройки!$B$6),$E3194,0))</f>
        <v/>
      </c>
      <c r="I3194" s="54">
        <f>IF($B3194="","",$G3194+$H3194-$J3194)</f>
        <v/>
      </c>
      <c r="J3194" s="54">
        <f>IF($B3194="","",MAX(0,$E3194-MAX(0,SUMIFS(Тех_Движение!$G$2:$G$5111,Тех_Движение!$D$2:$D$5111,$C3194,Тех_Движение!$B$2:$B$5111,"&lt;="&amp;Настройки!$B$6)-$F3194)))</f>
        <v/>
      </c>
      <c r="K3194" s="54">
        <f>IF(OR($B3194="",K$3&lt;$D3194+Настройки!$B$7),0,MAX(0,$E3194-MAX(0,SUMIFS(Тех_Движение!$G$2:$G$5111,Тех_Движение!$D$2:$D$5111,$C3194,Тех_Движение!$B$2:$B$5111,"&lt;="&amp;K$3)-$F3194)))</f>
        <v/>
      </c>
      <c r="L3194" s="54">
        <f>IF(OR($B3194="",L$3&lt;$D3194+Настройки!$B$7),0,MAX(0,$E3194-MAX(0,SUMIFS(Тех_Движение!$G$2:$G$5111,Тех_Движение!$D$2:$D$5111,$C3194,Тех_Движение!$B$2:$B$5111,"&lt;="&amp;L$3)-$F3194)))</f>
        <v/>
      </c>
      <c r="M3194" s="54">
        <f>IF(OR($B3194="",M$3&lt;$D3194+Настройки!$B$7),0,MAX(0,$E3194-MAX(0,SUMIFS(Тех_Движение!$G$2:$G$5111,Тех_Движение!$D$2:$D$5111,$C3194,Тех_Движение!$B$2:$B$5111,"&lt;="&amp;M$3)-$F3194)))</f>
        <v/>
      </c>
      <c r="N3194" s="54">
        <f>IF(OR($B3194="",N$3&lt;$D3194+Настройки!$B$7),0,MAX(0,$E3194-MAX(0,SUMIFS(Тех_Движение!$G$2:$G$5111,Тех_Движение!$D$2:$D$5111,$C3194,Тех_Движение!$B$2:$B$5111,"&lt;="&amp;N$3)-$F3194)))</f>
        <v/>
      </c>
      <c r="O3194" s="54">
        <f>IF(OR($B3194="",O$3&lt;$D3194+Настройки!$B$7),0,MAX(0,$E3194-MAX(0,SUMIFS(Тех_Движение!$G$2:$G$5111,Тех_Движение!$D$2:$D$5111,$C3194,Тех_Движение!$B$2:$B$5111,"&lt;="&amp;O$3)-$F3194)))</f>
        <v/>
      </c>
      <c r="P3194" s="54">
        <f>IF(OR($B3194="",P$3&lt;$D3194+Настройки!$B$7),0,MAX(0,$E3194-MAX(0,SUMIFS(Тех_Движение!$G$2:$G$5111,Тех_Движение!$D$2:$D$5111,$C3194,Тех_Движение!$B$2:$B$5111,"&lt;="&amp;P$3)-$F3194)))</f>
        <v/>
      </c>
      <c r="Q3194" s="54">
        <f>IF(OR($B3194="",Q$3&lt;$D3194+Настройки!$B$7),0,MAX(0,$E3194-MAX(0,SUMIFS(Тех_Движение!$G$2:$G$5111,Тех_Движение!$D$2:$D$5111,$C3194,Тех_Движение!$B$2:$B$5111,"&lt;="&amp;Q$3)-$F3194)))</f>
        <v/>
      </c>
      <c r="R3194" s="54">
        <f>IF($B3194="","",SUM($K3194:$Q3194))</f>
        <v/>
      </c>
      <c r="S3194" s="56">
        <f>IF($B3194="","",VLOOKUP($C3194,Настройки!$A$11:$L$17,9,FALSE))</f>
        <v/>
      </c>
      <c r="T3194" s="56">
        <f>IF($B3194="","",$R3194*$S3194)</f>
        <v/>
      </c>
    </row>
    <row r="3195">
      <c r="A3195" s="20">
        <f>Тех_Движение!$A$3192</f>
        <v/>
      </c>
      <c r="B3195" s="20">
        <f>IF(Тех_Движение!$F$3192&gt;0,Тех_Движение!$I$3192,"")</f>
        <v/>
      </c>
      <c r="C3195" s="20">
        <f>IF($B3195="","",Тех_Движение!$D$3192)</f>
        <v/>
      </c>
      <c r="D3195" s="42">
        <f>IF($B3195="","",Тех_Движение!$B$3192)</f>
        <v/>
      </c>
      <c r="E3195" s="54">
        <f>IF($B3195="","",Тех_Движение!$F$3192)</f>
        <v/>
      </c>
      <c r="F3195" s="54">
        <f>IF($B3195="","",SUMIFS($E$5:$E3194,$C$5:$C3194,$C3195))</f>
        <v/>
      </c>
      <c r="G3195" s="54">
        <f>IF($B3195="","",MAX(0,$E3195-MAX(0,SUMIFS(Тех_Движение!$G$2:$G$5111,Тех_Движение!$D$2:$D$5111,$C3195,Тех_Движение!$B$2:$B$5111,"&lt;="&amp;Настройки!$B$5-1)-$F3195)))</f>
        <v/>
      </c>
      <c r="H3195" s="54">
        <f>IF($B3195="","",IF(AND($D3195&gt;=Настройки!$B$5,$D3195&lt;=Настройки!$B$6),$E3195,0))</f>
        <v/>
      </c>
      <c r="I3195" s="54">
        <f>IF($B3195="","",$G3195+$H3195-$J3195)</f>
        <v/>
      </c>
      <c r="J3195" s="54">
        <f>IF($B3195="","",MAX(0,$E3195-MAX(0,SUMIFS(Тех_Движение!$G$2:$G$5111,Тех_Движение!$D$2:$D$5111,$C3195,Тех_Движение!$B$2:$B$5111,"&lt;="&amp;Настройки!$B$6)-$F3195)))</f>
        <v/>
      </c>
      <c r="K3195" s="54">
        <f>IF(OR($B3195="",K$3&lt;$D3195+Настройки!$B$7),0,MAX(0,$E3195-MAX(0,SUMIFS(Тех_Движение!$G$2:$G$5111,Тех_Движение!$D$2:$D$5111,$C3195,Тех_Движение!$B$2:$B$5111,"&lt;="&amp;K$3)-$F3195)))</f>
        <v/>
      </c>
      <c r="L3195" s="54">
        <f>IF(OR($B3195="",L$3&lt;$D3195+Настройки!$B$7),0,MAX(0,$E3195-MAX(0,SUMIFS(Тех_Движение!$G$2:$G$5111,Тех_Движение!$D$2:$D$5111,$C3195,Тех_Движение!$B$2:$B$5111,"&lt;="&amp;L$3)-$F3195)))</f>
        <v/>
      </c>
      <c r="M3195" s="54">
        <f>IF(OR($B3195="",M$3&lt;$D3195+Настройки!$B$7),0,MAX(0,$E3195-MAX(0,SUMIFS(Тех_Движение!$G$2:$G$5111,Тех_Движение!$D$2:$D$5111,$C3195,Тех_Движение!$B$2:$B$5111,"&lt;="&amp;M$3)-$F3195)))</f>
        <v/>
      </c>
      <c r="N3195" s="54">
        <f>IF(OR($B3195="",N$3&lt;$D3195+Настройки!$B$7),0,MAX(0,$E3195-MAX(0,SUMIFS(Тех_Движение!$G$2:$G$5111,Тех_Движение!$D$2:$D$5111,$C3195,Тех_Движение!$B$2:$B$5111,"&lt;="&amp;N$3)-$F3195)))</f>
        <v/>
      </c>
      <c r="O3195" s="54">
        <f>IF(OR($B3195="",O$3&lt;$D3195+Настройки!$B$7),0,MAX(0,$E3195-MAX(0,SUMIFS(Тех_Движение!$G$2:$G$5111,Тех_Движение!$D$2:$D$5111,$C3195,Тех_Движение!$B$2:$B$5111,"&lt;="&amp;O$3)-$F3195)))</f>
        <v/>
      </c>
      <c r="P3195" s="54">
        <f>IF(OR($B3195="",P$3&lt;$D3195+Настройки!$B$7),0,MAX(0,$E3195-MAX(0,SUMIFS(Тех_Движение!$G$2:$G$5111,Тех_Движение!$D$2:$D$5111,$C3195,Тех_Движение!$B$2:$B$5111,"&lt;="&amp;P$3)-$F3195)))</f>
        <v/>
      </c>
      <c r="Q3195" s="54">
        <f>IF(OR($B3195="",Q$3&lt;$D3195+Настройки!$B$7),0,MAX(0,$E3195-MAX(0,SUMIFS(Тех_Движение!$G$2:$G$5111,Тех_Движение!$D$2:$D$5111,$C3195,Тех_Движение!$B$2:$B$5111,"&lt;="&amp;Q$3)-$F3195)))</f>
        <v/>
      </c>
      <c r="R3195" s="54">
        <f>IF($B3195="","",SUM($K3195:$Q3195))</f>
        <v/>
      </c>
      <c r="S3195" s="56">
        <f>IF($B3195="","",VLOOKUP($C3195,Настройки!$A$11:$L$17,9,FALSE))</f>
        <v/>
      </c>
      <c r="T3195" s="56">
        <f>IF($B3195="","",$R3195*$S3195)</f>
        <v/>
      </c>
    </row>
    <row r="3196">
      <c r="A3196" s="20">
        <f>Тех_Движение!$A$3193</f>
        <v/>
      </c>
      <c r="B3196" s="20">
        <f>IF(Тех_Движение!$F$3193&gt;0,Тех_Движение!$I$3193,"")</f>
        <v/>
      </c>
      <c r="C3196" s="20">
        <f>IF($B3196="","",Тех_Движение!$D$3193)</f>
        <v/>
      </c>
      <c r="D3196" s="42">
        <f>IF($B3196="","",Тех_Движение!$B$3193)</f>
        <v/>
      </c>
      <c r="E3196" s="54">
        <f>IF($B3196="","",Тех_Движение!$F$3193)</f>
        <v/>
      </c>
      <c r="F3196" s="54">
        <f>IF($B3196="","",SUMIFS($E$5:$E3195,$C$5:$C3195,$C3196))</f>
        <v/>
      </c>
      <c r="G3196" s="54">
        <f>IF($B3196="","",MAX(0,$E3196-MAX(0,SUMIFS(Тех_Движение!$G$2:$G$5111,Тех_Движение!$D$2:$D$5111,$C3196,Тех_Движение!$B$2:$B$5111,"&lt;="&amp;Настройки!$B$5-1)-$F3196)))</f>
        <v/>
      </c>
      <c r="H3196" s="54">
        <f>IF($B3196="","",IF(AND($D3196&gt;=Настройки!$B$5,$D3196&lt;=Настройки!$B$6),$E3196,0))</f>
        <v/>
      </c>
      <c r="I3196" s="54">
        <f>IF($B3196="","",$G3196+$H3196-$J3196)</f>
        <v/>
      </c>
      <c r="J3196" s="54">
        <f>IF($B3196="","",MAX(0,$E3196-MAX(0,SUMIFS(Тех_Движение!$G$2:$G$5111,Тех_Движение!$D$2:$D$5111,$C3196,Тех_Движение!$B$2:$B$5111,"&lt;="&amp;Настройки!$B$6)-$F3196)))</f>
        <v/>
      </c>
      <c r="K3196" s="54">
        <f>IF(OR($B3196="",K$3&lt;$D3196+Настройки!$B$7),0,MAX(0,$E3196-MAX(0,SUMIFS(Тех_Движение!$G$2:$G$5111,Тех_Движение!$D$2:$D$5111,$C3196,Тех_Движение!$B$2:$B$5111,"&lt;="&amp;K$3)-$F3196)))</f>
        <v/>
      </c>
      <c r="L3196" s="54">
        <f>IF(OR($B3196="",L$3&lt;$D3196+Настройки!$B$7),0,MAX(0,$E3196-MAX(0,SUMIFS(Тех_Движение!$G$2:$G$5111,Тех_Движение!$D$2:$D$5111,$C3196,Тех_Движение!$B$2:$B$5111,"&lt;="&amp;L$3)-$F3196)))</f>
        <v/>
      </c>
      <c r="M3196" s="54">
        <f>IF(OR($B3196="",M$3&lt;$D3196+Настройки!$B$7),0,MAX(0,$E3196-MAX(0,SUMIFS(Тех_Движение!$G$2:$G$5111,Тех_Движение!$D$2:$D$5111,$C3196,Тех_Движение!$B$2:$B$5111,"&lt;="&amp;M$3)-$F3196)))</f>
        <v/>
      </c>
      <c r="N3196" s="54">
        <f>IF(OR($B3196="",N$3&lt;$D3196+Настройки!$B$7),0,MAX(0,$E3196-MAX(0,SUMIFS(Тех_Движение!$G$2:$G$5111,Тех_Движение!$D$2:$D$5111,$C3196,Тех_Движение!$B$2:$B$5111,"&lt;="&amp;N$3)-$F3196)))</f>
        <v/>
      </c>
      <c r="O3196" s="54">
        <f>IF(OR($B3196="",O$3&lt;$D3196+Настройки!$B$7),0,MAX(0,$E3196-MAX(0,SUMIFS(Тех_Движение!$G$2:$G$5111,Тех_Движение!$D$2:$D$5111,$C3196,Тех_Движение!$B$2:$B$5111,"&lt;="&amp;O$3)-$F3196)))</f>
        <v/>
      </c>
      <c r="P3196" s="54">
        <f>IF(OR($B3196="",P$3&lt;$D3196+Настройки!$B$7),0,MAX(0,$E3196-MAX(0,SUMIFS(Тех_Движение!$G$2:$G$5111,Тех_Движение!$D$2:$D$5111,$C3196,Тех_Движение!$B$2:$B$5111,"&lt;="&amp;P$3)-$F3196)))</f>
        <v/>
      </c>
      <c r="Q3196" s="54">
        <f>IF(OR($B3196="",Q$3&lt;$D3196+Настройки!$B$7),0,MAX(0,$E3196-MAX(0,SUMIFS(Тех_Движение!$G$2:$G$5111,Тех_Движение!$D$2:$D$5111,$C3196,Тех_Движение!$B$2:$B$5111,"&lt;="&amp;Q$3)-$F3196)))</f>
        <v/>
      </c>
      <c r="R3196" s="54">
        <f>IF($B3196="","",SUM($K3196:$Q3196))</f>
        <v/>
      </c>
      <c r="S3196" s="56">
        <f>IF($B3196="","",VLOOKUP($C3196,Настройки!$A$11:$L$17,9,FALSE))</f>
        <v/>
      </c>
      <c r="T3196" s="56">
        <f>IF($B3196="","",$R3196*$S3196)</f>
        <v/>
      </c>
    </row>
    <row r="3197">
      <c r="A3197" s="20">
        <f>Тех_Движение!$A$3194</f>
        <v/>
      </c>
      <c r="B3197" s="20">
        <f>IF(Тех_Движение!$F$3194&gt;0,Тех_Движение!$I$3194,"")</f>
        <v/>
      </c>
      <c r="C3197" s="20">
        <f>IF($B3197="","",Тех_Движение!$D$3194)</f>
        <v/>
      </c>
      <c r="D3197" s="42">
        <f>IF($B3197="","",Тех_Движение!$B$3194)</f>
        <v/>
      </c>
      <c r="E3197" s="54">
        <f>IF($B3197="","",Тех_Движение!$F$3194)</f>
        <v/>
      </c>
      <c r="F3197" s="54">
        <f>IF($B3197="","",SUMIFS($E$5:$E3196,$C$5:$C3196,$C3197))</f>
        <v/>
      </c>
      <c r="G3197" s="54">
        <f>IF($B3197="","",MAX(0,$E3197-MAX(0,SUMIFS(Тех_Движение!$G$2:$G$5111,Тех_Движение!$D$2:$D$5111,$C3197,Тех_Движение!$B$2:$B$5111,"&lt;="&amp;Настройки!$B$5-1)-$F3197)))</f>
        <v/>
      </c>
      <c r="H3197" s="54">
        <f>IF($B3197="","",IF(AND($D3197&gt;=Настройки!$B$5,$D3197&lt;=Настройки!$B$6),$E3197,0))</f>
        <v/>
      </c>
      <c r="I3197" s="54">
        <f>IF($B3197="","",$G3197+$H3197-$J3197)</f>
        <v/>
      </c>
      <c r="J3197" s="54">
        <f>IF($B3197="","",MAX(0,$E3197-MAX(0,SUMIFS(Тех_Движение!$G$2:$G$5111,Тех_Движение!$D$2:$D$5111,$C3197,Тех_Движение!$B$2:$B$5111,"&lt;="&amp;Настройки!$B$6)-$F3197)))</f>
        <v/>
      </c>
      <c r="K3197" s="54">
        <f>IF(OR($B3197="",K$3&lt;$D3197+Настройки!$B$7),0,MAX(0,$E3197-MAX(0,SUMIFS(Тех_Движение!$G$2:$G$5111,Тех_Движение!$D$2:$D$5111,$C3197,Тех_Движение!$B$2:$B$5111,"&lt;="&amp;K$3)-$F3197)))</f>
        <v/>
      </c>
      <c r="L3197" s="54">
        <f>IF(OR($B3197="",L$3&lt;$D3197+Настройки!$B$7),0,MAX(0,$E3197-MAX(0,SUMIFS(Тех_Движение!$G$2:$G$5111,Тех_Движение!$D$2:$D$5111,$C3197,Тех_Движение!$B$2:$B$5111,"&lt;="&amp;L$3)-$F3197)))</f>
        <v/>
      </c>
      <c r="M3197" s="54">
        <f>IF(OR($B3197="",M$3&lt;$D3197+Настройки!$B$7),0,MAX(0,$E3197-MAX(0,SUMIFS(Тех_Движение!$G$2:$G$5111,Тех_Движение!$D$2:$D$5111,$C3197,Тех_Движение!$B$2:$B$5111,"&lt;="&amp;M$3)-$F3197)))</f>
        <v/>
      </c>
      <c r="N3197" s="54">
        <f>IF(OR($B3197="",N$3&lt;$D3197+Настройки!$B$7),0,MAX(0,$E3197-MAX(0,SUMIFS(Тех_Движение!$G$2:$G$5111,Тех_Движение!$D$2:$D$5111,$C3197,Тех_Движение!$B$2:$B$5111,"&lt;="&amp;N$3)-$F3197)))</f>
        <v/>
      </c>
      <c r="O3197" s="54">
        <f>IF(OR($B3197="",O$3&lt;$D3197+Настройки!$B$7),0,MAX(0,$E3197-MAX(0,SUMIFS(Тех_Движение!$G$2:$G$5111,Тех_Движение!$D$2:$D$5111,$C3197,Тех_Движение!$B$2:$B$5111,"&lt;="&amp;O$3)-$F3197)))</f>
        <v/>
      </c>
      <c r="P3197" s="54">
        <f>IF(OR($B3197="",P$3&lt;$D3197+Настройки!$B$7),0,MAX(0,$E3197-MAX(0,SUMIFS(Тех_Движение!$G$2:$G$5111,Тех_Движение!$D$2:$D$5111,$C3197,Тех_Движение!$B$2:$B$5111,"&lt;="&amp;P$3)-$F3197)))</f>
        <v/>
      </c>
      <c r="Q3197" s="54">
        <f>IF(OR($B3197="",Q$3&lt;$D3197+Настройки!$B$7),0,MAX(0,$E3197-MAX(0,SUMIFS(Тех_Движение!$G$2:$G$5111,Тех_Движение!$D$2:$D$5111,$C3197,Тех_Движение!$B$2:$B$5111,"&lt;="&amp;Q$3)-$F3197)))</f>
        <v/>
      </c>
      <c r="R3197" s="54">
        <f>IF($B3197="","",SUM($K3197:$Q3197))</f>
        <v/>
      </c>
      <c r="S3197" s="56">
        <f>IF($B3197="","",VLOOKUP($C3197,Настройки!$A$11:$L$17,9,FALSE))</f>
        <v/>
      </c>
      <c r="T3197" s="56">
        <f>IF($B3197="","",$R3197*$S3197)</f>
        <v/>
      </c>
    </row>
    <row r="3198">
      <c r="A3198" s="20">
        <f>Тех_Движение!$A$3195</f>
        <v/>
      </c>
      <c r="B3198" s="20">
        <f>IF(Тех_Движение!$F$3195&gt;0,Тех_Движение!$I$3195,"")</f>
        <v/>
      </c>
      <c r="C3198" s="20">
        <f>IF($B3198="","",Тех_Движение!$D$3195)</f>
        <v/>
      </c>
      <c r="D3198" s="42">
        <f>IF($B3198="","",Тех_Движение!$B$3195)</f>
        <v/>
      </c>
      <c r="E3198" s="54">
        <f>IF($B3198="","",Тех_Движение!$F$3195)</f>
        <v/>
      </c>
      <c r="F3198" s="54">
        <f>IF($B3198="","",SUMIFS($E$5:$E3197,$C$5:$C3197,$C3198))</f>
        <v/>
      </c>
      <c r="G3198" s="54">
        <f>IF($B3198="","",MAX(0,$E3198-MAX(0,SUMIFS(Тех_Движение!$G$2:$G$5111,Тех_Движение!$D$2:$D$5111,$C3198,Тех_Движение!$B$2:$B$5111,"&lt;="&amp;Настройки!$B$5-1)-$F3198)))</f>
        <v/>
      </c>
      <c r="H3198" s="54">
        <f>IF($B3198="","",IF(AND($D3198&gt;=Настройки!$B$5,$D3198&lt;=Настройки!$B$6),$E3198,0))</f>
        <v/>
      </c>
      <c r="I3198" s="54">
        <f>IF($B3198="","",$G3198+$H3198-$J3198)</f>
        <v/>
      </c>
      <c r="J3198" s="54">
        <f>IF($B3198="","",MAX(0,$E3198-MAX(0,SUMIFS(Тех_Движение!$G$2:$G$5111,Тех_Движение!$D$2:$D$5111,$C3198,Тех_Движение!$B$2:$B$5111,"&lt;="&amp;Настройки!$B$6)-$F3198)))</f>
        <v/>
      </c>
      <c r="K3198" s="54">
        <f>IF(OR($B3198="",K$3&lt;$D3198+Настройки!$B$7),0,MAX(0,$E3198-MAX(0,SUMIFS(Тех_Движение!$G$2:$G$5111,Тех_Движение!$D$2:$D$5111,$C3198,Тех_Движение!$B$2:$B$5111,"&lt;="&amp;K$3)-$F3198)))</f>
        <v/>
      </c>
      <c r="L3198" s="54">
        <f>IF(OR($B3198="",L$3&lt;$D3198+Настройки!$B$7),0,MAX(0,$E3198-MAX(0,SUMIFS(Тех_Движение!$G$2:$G$5111,Тех_Движение!$D$2:$D$5111,$C3198,Тех_Движение!$B$2:$B$5111,"&lt;="&amp;L$3)-$F3198)))</f>
        <v/>
      </c>
      <c r="M3198" s="54">
        <f>IF(OR($B3198="",M$3&lt;$D3198+Настройки!$B$7),0,MAX(0,$E3198-MAX(0,SUMIFS(Тех_Движение!$G$2:$G$5111,Тех_Движение!$D$2:$D$5111,$C3198,Тех_Движение!$B$2:$B$5111,"&lt;="&amp;M$3)-$F3198)))</f>
        <v/>
      </c>
      <c r="N3198" s="54">
        <f>IF(OR($B3198="",N$3&lt;$D3198+Настройки!$B$7),0,MAX(0,$E3198-MAX(0,SUMIFS(Тех_Движение!$G$2:$G$5111,Тех_Движение!$D$2:$D$5111,$C3198,Тех_Движение!$B$2:$B$5111,"&lt;="&amp;N$3)-$F3198)))</f>
        <v/>
      </c>
      <c r="O3198" s="54">
        <f>IF(OR($B3198="",O$3&lt;$D3198+Настройки!$B$7),0,MAX(0,$E3198-MAX(0,SUMIFS(Тех_Движение!$G$2:$G$5111,Тех_Движение!$D$2:$D$5111,$C3198,Тех_Движение!$B$2:$B$5111,"&lt;="&amp;O$3)-$F3198)))</f>
        <v/>
      </c>
      <c r="P3198" s="54">
        <f>IF(OR($B3198="",P$3&lt;$D3198+Настройки!$B$7),0,MAX(0,$E3198-MAX(0,SUMIFS(Тех_Движение!$G$2:$G$5111,Тех_Движение!$D$2:$D$5111,$C3198,Тех_Движение!$B$2:$B$5111,"&lt;="&amp;P$3)-$F3198)))</f>
        <v/>
      </c>
      <c r="Q3198" s="54">
        <f>IF(OR($B3198="",Q$3&lt;$D3198+Настройки!$B$7),0,MAX(0,$E3198-MAX(0,SUMIFS(Тех_Движение!$G$2:$G$5111,Тех_Движение!$D$2:$D$5111,$C3198,Тех_Движение!$B$2:$B$5111,"&lt;="&amp;Q$3)-$F3198)))</f>
        <v/>
      </c>
      <c r="R3198" s="54">
        <f>IF($B3198="","",SUM($K3198:$Q3198))</f>
        <v/>
      </c>
      <c r="S3198" s="56">
        <f>IF($B3198="","",VLOOKUP($C3198,Настройки!$A$11:$L$17,9,FALSE))</f>
        <v/>
      </c>
      <c r="T3198" s="56">
        <f>IF($B3198="","",$R3198*$S3198)</f>
        <v/>
      </c>
    </row>
    <row r="3199">
      <c r="A3199" s="20">
        <f>Тех_Движение!$A$3196</f>
        <v/>
      </c>
      <c r="B3199" s="20">
        <f>IF(Тех_Движение!$F$3196&gt;0,Тех_Движение!$I$3196,"")</f>
        <v/>
      </c>
      <c r="C3199" s="20">
        <f>IF($B3199="","",Тех_Движение!$D$3196)</f>
        <v/>
      </c>
      <c r="D3199" s="42">
        <f>IF($B3199="","",Тех_Движение!$B$3196)</f>
        <v/>
      </c>
      <c r="E3199" s="54">
        <f>IF($B3199="","",Тех_Движение!$F$3196)</f>
        <v/>
      </c>
      <c r="F3199" s="54">
        <f>IF($B3199="","",SUMIFS($E$5:$E3198,$C$5:$C3198,$C3199))</f>
        <v/>
      </c>
      <c r="G3199" s="54">
        <f>IF($B3199="","",MAX(0,$E3199-MAX(0,SUMIFS(Тех_Движение!$G$2:$G$5111,Тех_Движение!$D$2:$D$5111,$C3199,Тех_Движение!$B$2:$B$5111,"&lt;="&amp;Настройки!$B$5-1)-$F3199)))</f>
        <v/>
      </c>
      <c r="H3199" s="54">
        <f>IF($B3199="","",IF(AND($D3199&gt;=Настройки!$B$5,$D3199&lt;=Настройки!$B$6),$E3199,0))</f>
        <v/>
      </c>
      <c r="I3199" s="54">
        <f>IF($B3199="","",$G3199+$H3199-$J3199)</f>
        <v/>
      </c>
      <c r="J3199" s="54">
        <f>IF($B3199="","",MAX(0,$E3199-MAX(0,SUMIFS(Тех_Движение!$G$2:$G$5111,Тех_Движение!$D$2:$D$5111,$C3199,Тех_Движение!$B$2:$B$5111,"&lt;="&amp;Настройки!$B$6)-$F3199)))</f>
        <v/>
      </c>
      <c r="K3199" s="54">
        <f>IF(OR($B3199="",K$3&lt;$D3199+Настройки!$B$7),0,MAX(0,$E3199-MAX(0,SUMIFS(Тех_Движение!$G$2:$G$5111,Тех_Движение!$D$2:$D$5111,$C3199,Тех_Движение!$B$2:$B$5111,"&lt;="&amp;K$3)-$F3199)))</f>
        <v/>
      </c>
      <c r="L3199" s="54">
        <f>IF(OR($B3199="",L$3&lt;$D3199+Настройки!$B$7),0,MAX(0,$E3199-MAX(0,SUMIFS(Тех_Движение!$G$2:$G$5111,Тех_Движение!$D$2:$D$5111,$C3199,Тех_Движение!$B$2:$B$5111,"&lt;="&amp;L$3)-$F3199)))</f>
        <v/>
      </c>
      <c r="M3199" s="54">
        <f>IF(OR($B3199="",M$3&lt;$D3199+Настройки!$B$7),0,MAX(0,$E3199-MAX(0,SUMIFS(Тех_Движение!$G$2:$G$5111,Тех_Движение!$D$2:$D$5111,$C3199,Тех_Движение!$B$2:$B$5111,"&lt;="&amp;M$3)-$F3199)))</f>
        <v/>
      </c>
      <c r="N3199" s="54">
        <f>IF(OR($B3199="",N$3&lt;$D3199+Настройки!$B$7),0,MAX(0,$E3199-MAX(0,SUMIFS(Тех_Движение!$G$2:$G$5111,Тех_Движение!$D$2:$D$5111,$C3199,Тех_Движение!$B$2:$B$5111,"&lt;="&amp;N$3)-$F3199)))</f>
        <v/>
      </c>
      <c r="O3199" s="54">
        <f>IF(OR($B3199="",O$3&lt;$D3199+Настройки!$B$7),0,MAX(0,$E3199-MAX(0,SUMIFS(Тех_Движение!$G$2:$G$5111,Тех_Движение!$D$2:$D$5111,$C3199,Тех_Движение!$B$2:$B$5111,"&lt;="&amp;O$3)-$F3199)))</f>
        <v/>
      </c>
      <c r="P3199" s="54">
        <f>IF(OR($B3199="",P$3&lt;$D3199+Настройки!$B$7),0,MAX(0,$E3199-MAX(0,SUMIFS(Тех_Движение!$G$2:$G$5111,Тех_Движение!$D$2:$D$5111,$C3199,Тех_Движение!$B$2:$B$5111,"&lt;="&amp;P$3)-$F3199)))</f>
        <v/>
      </c>
      <c r="Q3199" s="54">
        <f>IF(OR($B3199="",Q$3&lt;$D3199+Настройки!$B$7),0,MAX(0,$E3199-MAX(0,SUMIFS(Тех_Движение!$G$2:$G$5111,Тех_Движение!$D$2:$D$5111,$C3199,Тех_Движение!$B$2:$B$5111,"&lt;="&amp;Q$3)-$F3199)))</f>
        <v/>
      </c>
      <c r="R3199" s="54">
        <f>IF($B3199="","",SUM($K3199:$Q3199))</f>
        <v/>
      </c>
      <c r="S3199" s="56">
        <f>IF($B3199="","",VLOOKUP($C3199,Настройки!$A$11:$L$17,9,FALSE))</f>
        <v/>
      </c>
      <c r="T3199" s="56">
        <f>IF($B3199="","",$R3199*$S3199)</f>
        <v/>
      </c>
    </row>
    <row r="3200">
      <c r="A3200" s="20">
        <f>Тех_Движение!$A$3197</f>
        <v/>
      </c>
      <c r="B3200" s="20">
        <f>IF(Тех_Движение!$F$3197&gt;0,Тех_Движение!$I$3197,"")</f>
        <v/>
      </c>
      <c r="C3200" s="20">
        <f>IF($B3200="","",Тех_Движение!$D$3197)</f>
        <v/>
      </c>
      <c r="D3200" s="42">
        <f>IF($B3200="","",Тех_Движение!$B$3197)</f>
        <v/>
      </c>
      <c r="E3200" s="54">
        <f>IF($B3200="","",Тех_Движение!$F$3197)</f>
        <v/>
      </c>
      <c r="F3200" s="54">
        <f>IF($B3200="","",SUMIFS($E$5:$E3199,$C$5:$C3199,$C3200))</f>
        <v/>
      </c>
      <c r="G3200" s="54">
        <f>IF($B3200="","",MAX(0,$E3200-MAX(0,SUMIFS(Тех_Движение!$G$2:$G$5111,Тех_Движение!$D$2:$D$5111,$C3200,Тех_Движение!$B$2:$B$5111,"&lt;="&amp;Настройки!$B$5-1)-$F3200)))</f>
        <v/>
      </c>
      <c r="H3200" s="54">
        <f>IF($B3200="","",IF(AND($D3200&gt;=Настройки!$B$5,$D3200&lt;=Настройки!$B$6),$E3200,0))</f>
        <v/>
      </c>
      <c r="I3200" s="54">
        <f>IF($B3200="","",$G3200+$H3200-$J3200)</f>
        <v/>
      </c>
      <c r="J3200" s="54">
        <f>IF($B3200="","",MAX(0,$E3200-MAX(0,SUMIFS(Тех_Движение!$G$2:$G$5111,Тех_Движение!$D$2:$D$5111,$C3200,Тех_Движение!$B$2:$B$5111,"&lt;="&amp;Настройки!$B$6)-$F3200)))</f>
        <v/>
      </c>
      <c r="K3200" s="54">
        <f>IF(OR($B3200="",K$3&lt;$D3200+Настройки!$B$7),0,MAX(0,$E3200-MAX(0,SUMIFS(Тех_Движение!$G$2:$G$5111,Тех_Движение!$D$2:$D$5111,$C3200,Тех_Движение!$B$2:$B$5111,"&lt;="&amp;K$3)-$F3200)))</f>
        <v/>
      </c>
      <c r="L3200" s="54">
        <f>IF(OR($B3200="",L$3&lt;$D3200+Настройки!$B$7),0,MAX(0,$E3200-MAX(0,SUMIFS(Тех_Движение!$G$2:$G$5111,Тех_Движение!$D$2:$D$5111,$C3200,Тех_Движение!$B$2:$B$5111,"&lt;="&amp;L$3)-$F3200)))</f>
        <v/>
      </c>
      <c r="M3200" s="54">
        <f>IF(OR($B3200="",M$3&lt;$D3200+Настройки!$B$7),0,MAX(0,$E3200-MAX(0,SUMIFS(Тех_Движение!$G$2:$G$5111,Тех_Движение!$D$2:$D$5111,$C3200,Тех_Движение!$B$2:$B$5111,"&lt;="&amp;M$3)-$F3200)))</f>
        <v/>
      </c>
      <c r="N3200" s="54">
        <f>IF(OR($B3200="",N$3&lt;$D3200+Настройки!$B$7),0,MAX(0,$E3200-MAX(0,SUMIFS(Тех_Движение!$G$2:$G$5111,Тех_Движение!$D$2:$D$5111,$C3200,Тех_Движение!$B$2:$B$5111,"&lt;="&amp;N$3)-$F3200)))</f>
        <v/>
      </c>
      <c r="O3200" s="54">
        <f>IF(OR($B3200="",O$3&lt;$D3200+Настройки!$B$7),0,MAX(0,$E3200-MAX(0,SUMIFS(Тех_Движение!$G$2:$G$5111,Тех_Движение!$D$2:$D$5111,$C3200,Тех_Движение!$B$2:$B$5111,"&lt;="&amp;O$3)-$F3200)))</f>
        <v/>
      </c>
      <c r="P3200" s="54">
        <f>IF(OR($B3200="",P$3&lt;$D3200+Настройки!$B$7),0,MAX(0,$E3200-MAX(0,SUMIFS(Тех_Движение!$G$2:$G$5111,Тех_Движение!$D$2:$D$5111,$C3200,Тех_Движение!$B$2:$B$5111,"&lt;="&amp;P$3)-$F3200)))</f>
        <v/>
      </c>
      <c r="Q3200" s="54">
        <f>IF(OR($B3200="",Q$3&lt;$D3200+Настройки!$B$7),0,MAX(0,$E3200-MAX(0,SUMIFS(Тех_Движение!$G$2:$G$5111,Тех_Движение!$D$2:$D$5111,$C3200,Тех_Движение!$B$2:$B$5111,"&lt;="&amp;Q$3)-$F3200)))</f>
        <v/>
      </c>
      <c r="R3200" s="54">
        <f>IF($B3200="","",SUM($K3200:$Q3200))</f>
        <v/>
      </c>
      <c r="S3200" s="56">
        <f>IF($B3200="","",VLOOKUP($C3200,Настройки!$A$11:$L$17,9,FALSE))</f>
        <v/>
      </c>
      <c r="T3200" s="56">
        <f>IF($B3200="","",$R3200*$S3200)</f>
        <v/>
      </c>
    </row>
    <row r="3201">
      <c r="A3201" s="20">
        <f>Тех_Движение!$A$3198</f>
        <v/>
      </c>
      <c r="B3201" s="20">
        <f>IF(Тех_Движение!$F$3198&gt;0,Тех_Движение!$I$3198,"")</f>
        <v/>
      </c>
      <c r="C3201" s="20">
        <f>IF($B3201="","",Тех_Движение!$D$3198)</f>
        <v/>
      </c>
      <c r="D3201" s="42">
        <f>IF($B3201="","",Тех_Движение!$B$3198)</f>
        <v/>
      </c>
      <c r="E3201" s="54">
        <f>IF($B3201="","",Тех_Движение!$F$3198)</f>
        <v/>
      </c>
      <c r="F3201" s="54">
        <f>IF($B3201="","",SUMIFS($E$5:$E3200,$C$5:$C3200,$C3201))</f>
        <v/>
      </c>
      <c r="G3201" s="54">
        <f>IF($B3201="","",MAX(0,$E3201-MAX(0,SUMIFS(Тех_Движение!$G$2:$G$5111,Тех_Движение!$D$2:$D$5111,$C3201,Тех_Движение!$B$2:$B$5111,"&lt;="&amp;Настройки!$B$5-1)-$F3201)))</f>
        <v/>
      </c>
      <c r="H3201" s="54">
        <f>IF($B3201="","",IF(AND($D3201&gt;=Настройки!$B$5,$D3201&lt;=Настройки!$B$6),$E3201,0))</f>
        <v/>
      </c>
      <c r="I3201" s="54">
        <f>IF($B3201="","",$G3201+$H3201-$J3201)</f>
        <v/>
      </c>
      <c r="J3201" s="54">
        <f>IF($B3201="","",MAX(0,$E3201-MAX(0,SUMIFS(Тех_Движение!$G$2:$G$5111,Тех_Движение!$D$2:$D$5111,$C3201,Тех_Движение!$B$2:$B$5111,"&lt;="&amp;Настройки!$B$6)-$F3201)))</f>
        <v/>
      </c>
      <c r="K3201" s="54">
        <f>IF(OR($B3201="",K$3&lt;$D3201+Настройки!$B$7),0,MAX(0,$E3201-MAX(0,SUMIFS(Тех_Движение!$G$2:$G$5111,Тех_Движение!$D$2:$D$5111,$C3201,Тех_Движение!$B$2:$B$5111,"&lt;="&amp;K$3)-$F3201)))</f>
        <v/>
      </c>
      <c r="L3201" s="54">
        <f>IF(OR($B3201="",L$3&lt;$D3201+Настройки!$B$7),0,MAX(0,$E3201-MAX(0,SUMIFS(Тех_Движение!$G$2:$G$5111,Тех_Движение!$D$2:$D$5111,$C3201,Тех_Движение!$B$2:$B$5111,"&lt;="&amp;L$3)-$F3201)))</f>
        <v/>
      </c>
      <c r="M3201" s="54">
        <f>IF(OR($B3201="",M$3&lt;$D3201+Настройки!$B$7),0,MAX(0,$E3201-MAX(0,SUMIFS(Тех_Движение!$G$2:$G$5111,Тех_Движение!$D$2:$D$5111,$C3201,Тех_Движение!$B$2:$B$5111,"&lt;="&amp;M$3)-$F3201)))</f>
        <v/>
      </c>
      <c r="N3201" s="54">
        <f>IF(OR($B3201="",N$3&lt;$D3201+Настройки!$B$7),0,MAX(0,$E3201-MAX(0,SUMIFS(Тех_Движение!$G$2:$G$5111,Тех_Движение!$D$2:$D$5111,$C3201,Тех_Движение!$B$2:$B$5111,"&lt;="&amp;N$3)-$F3201)))</f>
        <v/>
      </c>
      <c r="O3201" s="54">
        <f>IF(OR($B3201="",O$3&lt;$D3201+Настройки!$B$7),0,MAX(0,$E3201-MAX(0,SUMIFS(Тех_Движение!$G$2:$G$5111,Тех_Движение!$D$2:$D$5111,$C3201,Тех_Движение!$B$2:$B$5111,"&lt;="&amp;O$3)-$F3201)))</f>
        <v/>
      </c>
      <c r="P3201" s="54">
        <f>IF(OR($B3201="",P$3&lt;$D3201+Настройки!$B$7),0,MAX(0,$E3201-MAX(0,SUMIFS(Тех_Движение!$G$2:$G$5111,Тех_Движение!$D$2:$D$5111,$C3201,Тех_Движение!$B$2:$B$5111,"&lt;="&amp;P$3)-$F3201)))</f>
        <v/>
      </c>
      <c r="Q3201" s="54">
        <f>IF(OR($B3201="",Q$3&lt;$D3201+Настройки!$B$7),0,MAX(0,$E3201-MAX(0,SUMIFS(Тех_Движение!$G$2:$G$5111,Тех_Движение!$D$2:$D$5111,$C3201,Тех_Движение!$B$2:$B$5111,"&lt;="&amp;Q$3)-$F3201)))</f>
        <v/>
      </c>
      <c r="R3201" s="54">
        <f>IF($B3201="","",SUM($K3201:$Q3201))</f>
        <v/>
      </c>
      <c r="S3201" s="56">
        <f>IF($B3201="","",VLOOKUP($C3201,Настройки!$A$11:$L$17,9,FALSE))</f>
        <v/>
      </c>
      <c r="T3201" s="56">
        <f>IF($B3201="","",$R3201*$S3201)</f>
        <v/>
      </c>
    </row>
    <row r="3202">
      <c r="A3202" s="20">
        <f>Тех_Движение!$A$3199</f>
        <v/>
      </c>
      <c r="B3202" s="20">
        <f>IF(Тех_Движение!$F$3199&gt;0,Тех_Движение!$I$3199,"")</f>
        <v/>
      </c>
      <c r="C3202" s="20">
        <f>IF($B3202="","",Тех_Движение!$D$3199)</f>
        <v/>
      </c>
      <c r="D3202" s="42">
        <f>IF($B3202="","",Тех_Движение!$B$3199)</f>
        <v/>
      </c>
      <c r="E3202" s="54">
        <f>IF($B3202="","",Тех_Движение!$F$3199)</f>
        <v/>
      </c>
      <c r="F3202" s="54">
        <f>IF($B3202="","",SUMIFS($E$5:$E3201,$C$5:$C3201,$C3202))</f>
        <v/>
      </c>
      <c r="G3202" s="54">
        <f>IF($B3202="","",MAX(0,$E3202-MAX(0,SUMIFS(Тех_Движение!$G$2:$G$5111,Тех_Движение!$D$2:$D$5111,$C3202,Тех_Движение!$B$2:$B$5111,"&lt;="&amp;Настройки!$B$5-1)-$F3202)))</f>
        <v/>
      </c>
      <c r="H3202" s="54">
        <f>IF($B3202="","",IF(AND($D3202&gt;=Настройки!$B$5,$D3202&lt;=Настройки!$B$6),$E3202,0))</f>
        <v/>
      </c>
      <c r="I3202" s="54">
        <f>IF($B3202="","",$G3202+$H3202-$J3202)</f>
        <v/>
      </c>
      <c r="J3202" s="54">
        <f>IF($B3202="","",MAX(0,$E3202-MAX(0,SUMIFS(Тех_Движение!$G$2:$G$5111,Тех_Движение!$D$2:$D$5111,$C3202,Тех_Движение!$B$2:$B$5111,"&lt;="&amp;Настройки!$B$6)-$F3202)))</f>
        <v/>
      </c>
      <c r="K3202" s="54">
        <f>IF(OR($B3202="",K$3&lt;$D3202+Настройки!$B$7),0,MAX(0,$E3202-MAX(0,SUMIFS(Тех_Движение!$G$2:$G$5111,Тех_Движение!$D$2:$D$5111,$C3202,Тех_Движение!$B$2:$B$5111,"&lt;="&amp;K$3)-$F3202)))</f>
        <v/>
      </c>
      <c r="L3202" s="54">
        <f>IF(OR($B3202="",L$3&lt;$D3202+Настройки!$B$7),0,MAX(0,$E3202-MAX(0,SUMIFS(Тех_Движение!$G$2:$G$5111,Тех_Движение!$D$2:$D$5111,$C3202,Тех_Движение!$B$2:$B$5111,"&lt;="&amp;L$3)-$F3202)))</f>
        <v/>
      </c>
      <c r="M3202" s="54">
        <f>IF(OR($B3202="",M$3&lt;$D3202+Настройки!$B$7),0,MAX(0,$E3202-MAX(0,SUMIFS(Тех_Движение!$G$2:$G$5111,Тех_Движение!$D$2:$D$5111,$C3202,Тех_Движение!$B$2:$B$5111,"&lt;="&amp;M$3)-$F3202)))</f>
        <v/>
      </c>
      <c r="N3202" s="54">
        <f>IF(OR($B3202="",N$3&lt;$D3202+Настройки!$B$7),0,MAX(0,$E3202-MAX(0,SUMIFS(Тех_Движение!$G$2:$G$5111,Тех_Движение!$D$2:$D$5111,$C3202,Тех_Движение!$B$2:$B$5111,"&lt;="&amp;N$3)-$F3202)))</f>
        <v/>
      </c>
      <c r="O3202" s="54">
        <f>IF(OR($B3202="",O$3&lt;$D3202+Настройки!$B$7),0,MAX(0,$E3202-MAX(0,SUMIFS(Тех_Движение!$G$2:$G$5111,Тех_Движение!$D$2:$D$5111,$C3202,Тех_Движение!$B$2:$B$5111,"&lt;="&amp;O$3)-$F3202)))</f>
        <v/>
      </c>
      <c r="P3202" s="54">
        <f>IF(OR($B3202="",P$3&lt;$D3202+Настройки!$B$7),0,MAX(0,$E3202-MAX(0,SUMIFS(Тех_Движение!$G$2:$G$5111,Тех_Движение!$D$2:$D$5111,$C3202,Тех_Движение!$B$2:$B$5111,"&lt;="&amp;P$3)-$F3202)))</f>
        <v/>
      </c>
      <c r="Q3202" s="54">
        <f>IF(OR($B3202="",Q$3&lt;$D3202+Настройки!$B$7),0,MAX(0,$E3202-MAX(0,SUMIFS(Тех_Движение!$G$2:$G$5111,Тех_Движение!$D$2:$D$5111,$C3202,Тех_Движение!$B$2:$B$5111,"&lt;="&amp;Q$3)-$F3202)))</f>
        <v/>
      </c>
      <c r="R3202" s="54">
        <f>IF($B3202="","",SUM($K3202:$Q3202))</f>
        <v/>
      </c>
      <c r="S3202" s="56">
        <f>IF($B3202="","",VLOOKUP($C3202,Настройки!$A$11:$L$17,9,FALSE))</f>
        <v/>
      </c>
      <c r="T3202" s="56">
        <f>IF($B3202="","",$R3202*$S3202)</f>
        <v/>
      </c>
    </row>
    <row r="3203">
      <c r="A3203" s="20">
        <f>Тех_Движение!$A$3200</f>
        <v/>
      </c>
      <c r="B3203" s="20">
        <f>IF(Тех_Движение!$F$3200&gt;0,Тех_Движение!$I$3200,"")</f>
        <v/>
      </c>
      <c r="C3203" s="20">
        <f>IF($B3203="","",Тех_Движение!$D$3200)</f>
        <v/>
      </c>
      <c r="D3203" s="42">
        <f>IF($B3203="","",Тех_Движение!$B$3200)</f>
        <v/>
      </c>
      <c r="E3203" s="54">
        <f>IF($B3203="","",Тех_Движение!$F$3200)</f>
        <v/>
      </c>
      <c r="F3203" s="54">
        <f>IF($B3203="","",SUMIFS($E$5:$E3202,$C$5:$C3202,$C3203))</f>
        <v/>
      </c>
      <c r="G3203" s="54">
        <f>IF($B3203="","",MAX(0,$E3203-MAX(0,SUMIFS(Тех_Движение!$G$2:$G$5111,Тех_Движение!$D$2:$D$5111,$C3203,Тех_Движение!$B$2:$B$5111,"&lt;="&amp;Настройки!$B$5-1)-$F3203)))</f>
        <v/>
      </c>
      <c r="H3203" s="54">
        <f>IF($B3203="","",IF(AND($D3203&gt;=Настройки!$B$5,$D3203&lt;=Настройки!$B$6),$E3203,0))</f>
        <v/>
      </c>
      <c r="I3203" s="54">
        <f>IF($B3203="","",$G3203+$H3203-$J3203)</f>
        <v/>
      </c>
      <c r="J3203" s="54">
        <f>IF($B3203="","",MAX(0,$E3203-MAX(0,SUMIFS(Тех_Движение!$G$2:$G$5111,Тех_Движение!$D$2:$D$5111,$C3203,Тех_Движение!$B$2:$B$5111,"&lt;="&amp;Настройки!$B$6)-$F3203)))</f>
        <v/>
      </c>
      <c r="K3203" s="54">
        <f>IF(OR($B3203="",K$3&lt;$D3203+Настройки!$B$7),0,MAX(0,$E3203-MAX(0,SUMIFS(Тех_Движение!$G$2:$G$5111,Тех_Движение!$D$2:$D$5111,$C3203,Тех_Движение!$B$2:$B$5111,"&lt;="&amp;K$3)-$F3203)))</f>
        <v/>
      </c>
      <c r="L3203" s="54">
        <f>IF(OR($B3203="",L$3&lt;$D3203+Настройки!$B$7),0,MAX(0,$E3203-MAX(0,SUMIFS(Тех_Движение!$G$2:$G$5111,Тех_Движение!$D$2:$D$5111,$C3203,Тех_Движение!$B$2:$B$5111,"&lt;="&amp;L$3)-$F3203)))</f>
        <v/>
      </c>
      <c r="M3203" s="54">
        <f>IF(OR($B3203="",M$3&lt;$D3203+Настройки!$B$7),0,MAX(0,$E3203-MAX(0,SUMIFS(Тех_Движение!$G$2:$G$5111,Тех_Движение!$D$2:$D$5111,$C3203,Тех_Движение!$B$2:$B$5111,"&lt;="&amp;M$3)-$F3203)))</f>
        <v/>
      </c>
      <c r="N3203" s="54">
        <f>IF(OR($B3203="",N$3&lt;$D3203+Настройки!$B$7),0,MAX(0,$E3203-MAX(0,SUMIFS(Тех_Движение!$G$2:$G$5111,Тех_Движение!$D$2:$D$5111,$C3203,Тех_Движение!$B$2:$B$5111,"&lt;="&amp;N$3)-$F3203)))</f>
        <v/>
      </c>
      <c r="O3203" s="54">
        <f>IF(OR($B3203="",O$3&lt;$D3203+Настройки!$B$7),0,MAX(0,$E3203-MAX(0,SUMIFS(Тех_Движение!$G$2:$G$5111,Тех_Движение!$D$2:$D$5111,$C3203,Тех_Движение!$B$2:$B$5111,"&lt;="&amp;O$3)-$F3203)))</f>
        <v/>
      </c>
      <c r="P3203" s="54">
        <f>IF(OR($B3203="",P$3&lt;$D3203+Настройки!$B$7),0,MAX(0,$E3203-MAX(0,SUMIFS(Тех_Движение!$G$2:$G$5111,Тех_Движение!$D$2:$D$5111,$C3203,Тех_Движение!$B$2:$B$5111,"&lt;="&amp;P$3)-$F3203)))</f>
        <v/>
      </c>
      <c r="Q3203" s="54">
        <f>IF(OR($B3203="",Q$3&lt;$D3203+Настройки!$B$7),0,MAX(0,$E3203-MAX(0,SUMIFS(Тех_Движение!$G$2:$G$5111,Тех_Движение!$D$2:$D$5111,$C3203,Тех_Движение!$B$2:$B$5111,"&lt;="&amp;Q$3)-$F3203)))</f>
        <v/>
      </c>
      <c r="R3203" s="54">
        <f>IF($B3203="","",SUM($K3203:$Q3203))</f>
        <v/>
      </c>
      <c r="S3203" s="56">
        <f>IF($B3203="","",VLOOKUP($C3203,Настройки!$A$11:$L$17,9,FALSE))</f>
        <v/>
      </c>
      <c r="T3203" s="56">
        <f>IF($B3203="","",$R3203*$S3203)</f>
        <v/>
      </c>
    </row>
    <row r="3204">
      <c r="A3204" s="20">
        <f>Тех_Движение!$A$3201</f>
        <v/>
      </c>
      <c r="B3204" s="20">
        <f>IF(Тех_Движение!$F$3201&gt;0,Тех_Движение!$I$3201,"")</f>
        <v/>
      </c>
      <c r="C3204" s="20">
        <f>IF($B3204="","",Тех_Движение!$D$3201)</f>
        <v/>
      </c>
      <c r="D3204" s="42">
        <f>IF($B3204="","",Тех_Движение!$B$3201)</f>
        <v/>
      </c>
      <c r="E3204" s="54">
        <f>IF($B3204="","",Тех_Движение!$F$3201)</f>
        <v/>
      </c>
      <c r="F3204" s="54">
        <f>IF($B3204="","",SUMIFS($E$5:$E3203,$C$5:$C3203,$C3204))</f>
        <v/>
      </c>
      <c r="G3204" s="54">
        <f>IF($B3204="","",MAX(0,$E3204-MAX(0,SUMIFS(Тех_Движение!$G$2:$G$5111,Тех_Движение!$D$2:$D$5111,$C3204,Тех_Движение!$B$2:$B$5111,"&lt;="&amp;Настройки!$B$5-1)-$F3204)))</f>
        <v/>
      </c>
      <c r="H3204" s="54">
        <f>IF($B3204="","",IF(AND($D3204&gt;=Настройки!$B$5,$D3204&lt;=Настройки!$B$6),$E3204,0))</f>
        <v/>
      </c>
      <c r="I3204" s="54">
        <f>IF($B3204="","",$G3204+$H3204-$J3204)</f>
        <v/>
      </c>
      <c r="J3204" s="54">
        <f>IF($B3204="","",MAX(0,$E3204-MAX(0,SUMIFS(Тех_Движение!$G$2:$G$5111,Тех_Движение!$D$2:$D$5111,$C3204,Тех_Движение!$B$2:$B$5111,"&lt;="&amp;Настройки!$B$6)-$F3204)))</f>
        <v/>
      </c>
      <c r="K3204" s="54">
        <f>IF(OR($B3204="",K$3&lt;$D3204+Настройки!$B$7),0,MAX(0,$E3204-MAX(0,SUMIFS(Тех_Движение!$G$2:$G$5111,Тех_Движение!$D$2:$D$5111,$C3204,Тех_Движение!$B$2:$B$5111,"&lt;="&amp;K$3)-$F3204)))</f>
        <v/>
      </c>
      <c r="L3204" s="54">
        <f>IF(OR($B3204="",L$3&lt;$D3204+Настройки!$B$7),0,MAX(0,$E3204-MAX(0,SUMIFS(Тех_Движение!$G$2:$G$5111,Тех_Движение!$D$2:$D$5111,$C3204,Тех_Движение!$B$2:$B$5111,"&lt;="&amp;L$3)-$F3204)))</f>
        <v/>
      </c>
      <c r="M3204" s="54">
        <f>IF(OR($B3204="",M$3&lt;$D3204+Настройки!$B$7),0,MAX(0,$E3204-MAX(0,SUMIFS(Тех_Движение!$G$2:$G$5111,Тех_Движение!$D$2:$D$5111,$C3204,Тех_Движение!$B$2:$B$5111,"&lt;="&amp;M$3)-$F3204)))</f>
        <v/>
      </c>
      <c r="N3204" s="54">
        <f>IF(OR($B3204="",N$3&lt;$D3204+Настройки!$B$7),0,MAX(0,$E3204-MAX(0,SUMIFS(Тех_Движение!$G$2:$G$5111,Тех_Движение!$D$2:$D$5111,$C3204,Тех_Движение!$B$2:$B$5111,"&lt;="&amp;N$3)-$F3204)))</f>
        <v/>
      </c>
      <c r="O3204" s="54">
        <f>IF(OR($B3204="",O$3&lt;$D3204+Настройки!$B$7),0,MAX(0,$E3204-MAX(0,SUMIFS(Тех_Движение!$G$2:$G$5111,Тех_Движение!$D$2:$D$5111,$C3204,Тех_Движение!$B$2:$B$5111,"&lt;="&amp;O$3)-$F3204)))</f>
        <v/>
      </c>
      <c r="P3204" s="54">
        <f>IF(OR($B3204="",P$3&lt;$D3204+Настройки!$B$7),0,MAX(0,$E3204-MAX(0,SUMIFS(Тех_Движение!$G$2:$G$5111,Тех_Движение!$D$2:$D$5111,$C3204,Тех_Движение!$B$2:$B$5111,"&lt;="&amp;P$3)-$F3204)))</f>
        <v/>
      </c>
      <c r="Q3204" s="54">
        <f>IF(OR($B3204="",Q$3&lt;$D3204+Настройки!$B$7),0,MAX(0,$E3204-MAX(0,SUMIFS(Тех_Движение!$G$2:$G$5111,Тех_Движение!$D$2:$D$5111,$C3204,Тех_Движение!$B$2:$B$5111,"&lt;="&amp;Q$3)-$F3204)))</f>
        <v/>
      </c>
      <c r="R3204" s="54">
        <f>IF($B3204="","",SUM($K3204:$Q3204))</f>
        <v/>
      </c>
      <c r="S3204" s="56">
        <f>IF($B3204="","",VLOOKUP($C3204,Настройки!$A$11:$L$17,9,FALSE))</f>
        <v/>
      </c>
      <c r="T3204" s="56">
        <f>IF($B3204="","",$R3204*$S3204)</f>
        <v/>
      </c>
    </row>
    <row r="3205">
      <c r="A3205" s="20">
        <f>Тех_Движение!$A$3202</f>
        <v/>
      </c>
      <c r="B3205" s="20">
        <f>IF(Тех_Движение!$F$3202&gt;0,Тех_Движение!$I$3202,"")</f>
        <v/>
      </c>
      <c r="C3205" s="20">
        <f>IF($B3205="","",Тех_Движение!$D$3202)</f>
        <v/>
      </c>
      <c r="D3205" s="42">
        <f>IF($B3205="","",Тех_Движение!$B$3202)</f>
        <v/>
      </c>
      <c r="E3205" s="54">
        <f>IF($B3205="","",Тех_Движение!$F$3202)</f>
        <v/>
      </c>
      <c r="F3205" s="54">
        <f>IF($B3205="","",SUMIFS($E$5:$E3204,$C$5:$C3204,$C3205))</f>
        <v/>
      </c>
      <c r="G3205" s="54">
        <f>IF($B3205="","",MAX(0,$E3205-MAX(0,SUMIFS(Тех_Движение!$G$2:$G$5111,Тех_Движение!$D$2:$D$5111,$C3205,Тех_Движение!$B$2:$B$5111,"&lt;="&amp;Настройки!$B$5-1)-$F3205)))</f>
        <v/>
      </c>
      <c r="H3205" s="54">
        <f>IF($B3205="","",IF(AND($D3205&gt;=Настройки!$B$5,$D3205&lt;=Настройки!$B$6),$E3205,0))</f>
        <v/>
      </c>
      <c r="I3205" s="54">
        <f>IF($B3205="","",$G3205+$H3205-$J3205)</f>
        <v/>
      </c>
      <c r="J3205" s="54">
        <f>IF($B3205="","",MAX(0,$E3205-MAX(0,SUMIFS(Тех_Движение!$G$2:$G$5111,Тех_Движение!$D$2:$D$5111,$C3205,Тех_Движение!$B$2:$B$5111,"&lt;="&amp;Настройки!$B$6)-$F3205)))</f>
        <v/>
      </c>
      <c r="K3205" s="54">
        <f>IF(OR($B3205="",K$3&lt;$D3205+Настройки!$B$7),0,MAX(0,$E3205-MAX(0,SUMIFS(Тех_Движение!$G$2:$G$5111,Тех_Движение!$D$2:$D$5111,$C3205,Тех_Движение!$B$2:$B$5111,"&lt;="&amp;K$3)-$F3205)))</f>
        <v/>
      </c>
      <c r="L3205" s="54">
        <f>IF(OR($B3205="",L$3&lt;$D3205+Настройки!$B$7),0,MAX(0,$E3205-MAX(0,SUMIFS(Тех_Движение!$G$2:$G$5111,Тех_Движение!$D$2:$D$5111,$C3205,Тех_Движение!$B$2:$B$5111,"&lt;="&amp;L$3)-$F3205)))</f>
        <v/>
      </c>
      <c r="M3205" s="54">
        <f>IF(OR($B3205="",M$3&lt;$D3205+Настройки!$B$7),0,MAX(0,$E3205-MAX(0,SUMIFS(Тех_Движение!$G$2:$G$5111,Тех_Движение!$D$2:$D$5111,$C3205,Тех_Движение!$B$2:$B$5111,"&lt;="&amp;M$3)-$F3205)))</f>
        <v/>
      </c>
      <c r="N3205" s="54">
        <f>IF(OR($B3205="",N$3&lt;$D3205+Настройки!$B$7),0,MAX(0,$E3205-MAX(0,SUMIFS(Тех_Движение!$G$2:$G$5111,Тех_Движение!$D$2:$D$5111,$C3205,Тех_Движение!$B$2:$B$5111,"&lt;="&amp;N$3)-$F3205)))</f>
        <v/>
      </c>
      <c r="O3205" s="54">
        <f>IF(OR($B3205="",O$3&lt;$D3205+Настройки!$B$7),0,MAX(0,$E3205-MAX(0,SUMIFS(Тех_Движение!$G$2:$G$5111,Тех_Движение!$D$2:$D$5111,$C3205,Тех_Движение!$B$2:$B$5111,"&lt;="&amp;O$3)-$F3205)))</f>
        <v/>
      </c>
      <c r="P3205" s="54">
        <f>IF(OR($B3205="",P$3&lt;$D3205+Настройки!$B$7),0,MAX(0,$E3205-MAX(0,SUMIFS(Тех_Движение!$G$2:$G$5111,Тех_Движение!$D$2:$D$5111,$C3205,Тех_Движение!$B$2:$B$5111,"&lt;="&amp;P$3)-$F3205)))</f>
        <v/>
      </c>
      <c r="Q3205" s="54">
        <f>IF(OR($B3205="",Q$3&lt;$D3205+Настройки!$B$7),0,MAX(0,$E3205-MAX(0,SUMIFS(Тех_Движение!$G$2:$G$5111,Тех_Движение!$D$2:$D$5111,$C3205,Тех_Движение!$B$2:$B$5111,"&lt;="&amp;Q$3)-$F3205)))</f>
        <v/>
      </c>
      <c r="R3205" s="54">
        <f>IF($B3205="","",SUM($K3205:$Q3205))</f>
        <v/>
      </c>
      <c r="S3205" s="56">
        <f>IF($B3205="","",VLOOKUP($C3205,Настройки!$A$11:$L$17,9,FALSE))</f>
        <v/>
      </c>
      <c r="T3205" s="56">
        <f>IF($B3205="","",$R3205*$S3205)</f>
        <v/>
      </c>
    </row>
    <row r="3206">
      <c r="A3206" s="20">
        <f>Тех_Движение!$A$3203</f>
        <v/>
      </c>
      <c r="B3206" s="20">
        <f>IF(Тех_Движение!$F$3203&gt;0,Тех_Движение!$I$3203,"")</f>
        <v/>
      </c>
      <c r="C3206" s="20">
        <f>IF($B3206="","",Тех_Движение!$D$3203)</f>
        <v/>
      </c>
      <c r="D3206" s="42">
        <f>IF($B3206="","",Тех_Движение!$B$3203)</f>
        <v/>
      </c>
      <c r="E3206" s="54">
        <f>IF($B3206="","",Тех_Движение!$F$3203)</f>
        <v/>
      </c>
      <c r="F3206" s="54">
        <f>IF($B3206="","",SUMIFS($E$5:$E3205,$C$5:$C3205,$C3206))</f>
        <v/>
      </c>
      <c r="G3206" s="54">
        <f>IF($B3206="","",MAX(0,$E3206-MAX(0,SUMIFS(Тех_Движение!$G$2:$G$5111,Тех_Движение!$D$2:$D$5111,$C3206,Тех_Движение!$B$2:$B$5111,"&lt;="&amp;Настройки!$B$5-1)-$F3206)))</f>
        <v/>
      </c>
      <c r="H3206" s="54">
        <f>IF($B3206="","",IF(AND($D3206&gt;=Настройки!$B$5,$D3206&lt;=Настройки!$B$6),$E3206,0))</f>
        <v/>
      </c>
      <c r="I3206" s="54">
        <f>IF($B3206="","",$G3206+$H3206-$J3206)</f>
        <v/>
      </c>
      <c r="J3206" s="54">
        <f>IF($B3206="","",MAX(0,$E3206-MAX(0,SUMIFS(Тех_Движение!$G$2:$G$5111,Тех_Движение!$D$2:$D$5111,$C3206,Тех_Движение!$B$2:$B$5111,"&lt;="&amp;Настройки!$B$6)-$F3206)))</f>
        <v/>
      </c>
      <c r="K3206" s="54">
        <f>IF(OR($B3206="",K$3&lt;$D3206+Настройки!$B$7),0,MAX(0,$E3206-MAX(0,SUMIFS(Тех_Движение!$G$2:$G$5111,Тех_Движение!$D$2:$D$5111,$C3206,Тех_Движение!$B$2:$B$5111,"&lt;="&amp;K$3)-$F3206)))</f>
        <v/>
      </c>
      <c r="L3206" s="54">
        <f>IF(OR($B3206="",L$3&lt;$D3206+Настройки!$B$7),0,MAX(0,$E3206-MAX(0,SUMIFS(Тех_Движение!$G$2:$G$5111,Тех_Движение!$D$2:$D$5111,$C3206,Тех_Движение!$B$2:$B$5111,"&lt;="&amp;L$3)-$F3206)))</f>
        <v/>
      </c>
      <c r="M3206" s="54">
        <f>IF(OR($B3206="",M$3&lt;$D3206+Настройки!$B$7),0,MAX(0,$E3206-MAX(0,SUMIFS(Тех_Движение!$G$2:$G$5111,Тех_Движение!$D$2:$D$5111,$C3206,Тех_Движение!$B$2:$B$5111,"&lt;="&amp;M$3)-$F3206)))</f>
        <v/>
      </c>
      <c r="N3206" s="54">
        <f>IF(OR($B3206="",N$3&lt;$D3206+Настройки!$B$7),0,MAX(0,$E3206-MAX(0,SUMIFS(Тех_Движение!$G$2:$G$5111,Тех_Движение!$D$2:$D$5111,$C3206,Тех_Движение!$B$2:$B$5111,"&lt;="&amp;N$3)-$F3206)))</f>
        <v/>
      </c>
      <c r="O3206" s="54">
        <f>IF(OR($B3206="",O$3&lt;$D3206+Настройки!$B$7),0,MAX(0,$E3206-MAX(0,SUMIFS(Тех_Движение!$G$2:$G$5111,Тех_Движение!$D$2:$D$5111,$C3206,Тех_Движение!$B$2:$B$5111,"&lt;="&amp;O$3)-$F3206)))</f>
        <v/>
      </c>
      <c r="P3206" s="54">
        <f>IF(OR($B3206="",P$3&lt;$D3206+Настройки!$B$7),0,MAX(0,$E3206-MAX(0,SUMIFS(Тех_Движение!$G$2:$G$5111,Тех_Движение!$D$2:$D$5111,$C3206,Тех_Движение!$B$2:$B$5111,"&lt;="&amp;P$3)-$F3206)))</f>
        <v/>
      </c>
      <c r="Q3206" s="54">
        <f>IF(OR($B3206="",Q$3&lt;$D3206+Настройки!$B$7),0,MAX(0,$E3206-MAX(0,SUMIFS(Тех_Движение!$G$2:$G$5111,Тех_Движение!$D$2:$D$5111,$C3206,Тех_Движение!$B$2:$B$5111,"&lt;="&amp;Q$3)-$F3206)))</f>
        <v/>
      </c>
      <c r="R3206" s="54">
        <f>IF($B3206="","",SUM($K3206:$Q3206))</f>
        <v/>
      </c>
      <c r="S3206" s="56">
        <f>IF($B3206="","",VLOOKUP($C3206,Настройки!$A$11:$L$17,9,FALSE))</f>
        <v/>
      </c>
      <c r="T3206" s="56">
        <f>IF($B3206="","",$R3206*$S3206)</f>
        <v/>
      </c>
    </row>
    <row r="3207">
      <c r="A3207" s="20">
        <f>Тех_Движение!$A$3204</f>
        <v/>
      </c>
      <c r="B3207" s="20">
        <f>IF(Тех_Движение!$F$3204&gt;0,Тех_Движение!$I$3204,"")</f>
        <v/>
      </c>
      <c r="C3207" s="20">
        <f>IF($B3207="","",Тех_Движение!$D$3204)</f>
        <v/>
      </c>
      <c r="D3207" s="42">
        <f>IF($B3207="","",Тех_Движение!$B$3204)</f>
        <v/>
      </c>
      <c r="E3207" s="54">
        <f>IF($B3207="","",Тех_Движение!$F$3204)</f>
        <v/>
      </c>
      <c r="F3207" s="54">
        <f>IF($B3207="","",SUMIFS($E$5:$E3206,$C$5:$C3206,$C3207))</f>
        <v/>
      </c>
      <c r="G3207" s="54">
        <f>IF($B3207="","",MAX(0,$E3207-MAX(0,SUMIFS(Тех_Движение!$G$2:$G$5111,Тех_Движение!$D$2:$D$5111,$C3207,Тех_Движение!$B$2:$B$5111,"&lt;="&amp;Настройки!$B$5-1)-$F3207)))</f>
        <v/>
      </c>
      <c r="H3207" s="54">
        <f>IF($B3207="","",IF(AND($D3207&gt;=Настройки!$B$5,$D3207&lt;=Настройки!$B$6),$E3207,0))</f>
        <v/>
      </c>
      <c r="I3207" s="54">
        <f>IF($B3207="","",$G3207+$H3207-$J3207)</f>
        <v/>
      </c>
      <c r="J3207" s="54">
        <f>IF($B3207="","",MAX(0,$E3207-MAX(0,SUMIFS(Тех_Движение!$G$2:$G$5111,Тех_Движение!$D$2:$D$5111,$C3207,Тех_Движение!$B$2:$B$5111,"&lt;="&amp;Настройки!$B$6)-$F3207)))</f>
        <v/>
      </c>
      <c r="K3207" s="54">
        <f>IF(OR($B3207="",K$3&lt;$D3207+Настройки!$B$7),0,MAX(0,$E3207-MAX(0,SUMIFS(Тех_Движение!$G$2:$G$5111,Тех_Движение!$D$2:$D$5111,$C3207,Тех_Движение!$B$2:$B$5111,"&lt;="&amp;K$3)-$F3207)))</f>
        <v/>
      </c>
      <c r="L3207" s="54">
        <f>IF(OR($B3207="",L$3&lt;$D3207+Настройки!$B$7),0,MAX(0,$E3207-MAX(0,SUMIFS(Тех_Движение!$G$2:$G$5111,Тех_Движение!$D$2:$D$5111,$C3207,Тех_Движение!$B$2:$B$5111,"&lt;="&amp;L$3)-$F3207)))</f>
        <v/>
      </c>
      <c r="M3207" s="54">
        <f>IF(OR($B3207="",M$3&lt;$D3207+Настройки!$B$7),0,MAX(0,$E3207-MAX(0,SUMIFS(Тех_Движение!$G$2:$G$5111,Тех_Движение!$D$2:$D$5111,$C3207,Тех_Движение!$B$2:$B$5111,"&lt;="&amp;M$3)-$F3207)))</f>
        <v/>
      </c>
      <c r="N3207" s="54">
        <f>IF(OR($B3207="",N$3&lt;$D3207+Настройки!$B$7),0,MAX(0,$E3207-MAX(0,SUMIFS(Тех_Движение!$G$2:$G$5111,Тех_Движение!$D$2:$D$5111,$C3207,Тех_Движение!$B$2:$B$5111,"&lt;="&amp;N$3)-$F3207)))</f>
        <v/>
      </c>
      <c r="O3207" s="54">
        <f>IF(OR($B3207="",O$3&lt;$D3207+Настройки!$B$7),0,MAX(0,$E3207-MAX(0,SUMIFS(Тех_Движение!$G$2:$G$5111,Тех_Движение!$D$2:$D$5111,$C3207,Тех_Движение!$B$2:$B$5111,"&lt;="&amp;O$3)-$F3207)))</f>
        <v/>
      </c>
      <c r="P3207" s="54">
        <f>IF(OR($B3207="",P$3&lt;$D3207+Настройки!$B$7),0,MAX(0,$E3207-MAX(0,SUMIFS(Тех_Движение!$G$2:$G$5111,Тех_Движение!$D$2:$D$5111,$C3207,Тех_Движение!$B$2:$B$5111,"&lt;="&amp;P$3)-$F3207)))</f>
        <v/>
      </c>
      <c r="Q3207" s="54">
        <f>IF(OR($B3207="",Q$3&lt;$D3207+Настройки!$B$7),0,MAX(0,$E3207-MAX(0,SUMIFS(Тех_Движение!$G$2:$G$5111,Тех_Движение!$D$2:$D$5111,$C3207,Тех_Движение!$B$2:$B$5111,"&lt;="&amp;Q$3)-$F3207)))</f>
        <v/>
      </c>
      <c r="R3207" s="54">
        <f>IF($B3207="","",SUM($K3207:$Q3207))</f>
        <v/>
      </c>
      <c r="S3207" s="56">
        <f>IF($B3207="","",VLOOKUP($C3207,Настройки!$A$11:$L$17,9,FALSE))</f>
        <v/>
      </c>
      <c r="T3207" s="56">
        <f>IF($B3207="","",$R3207*$S3207)</f>
        <v/>
      </c>
    </row>
    <row r="3208">
      <c r="A3208" s="20">
        <f>Тех_Движение!$A$3205</f>
        <v/>
      </c>
      <c r="B3208" s="20">
        <f>IF(Тех_Движение!$F$3205&gt;0,Тех_Движение!$I$3205,"")</f>
        <v/>
      </c>
      <c r="C3208" s="20">
        <f>IF($B3208="","",Тех_Движение!$D$3205)</f>
        <v/>
      </c>
      <c r="D3208" s="42">
        <f>IF($B3208="","",Тех_Движение!$B$3205)</f>
        <v/>
      </c>
      <c r="E3208" s="54">
        <f>IF($B3208="","",Тех_Движение!$F$3205)</f>
        <v/>
      </c>
      <c r="F3208" s="54">
        <f>IF($B3208="","",SUMIFS($E$5:$E3207,$C$5:$C3207,$C3208))</f>
        <v/>
      </c>
      <c r="G3208" s="54">
        <f>IF($B3208="","",MAX(0,$E3208-MAX(0,SUMIFS(Тех_Движение!$G$2:$G$5111,Тех_Движение!$D$2:$D$5111,$C3208,Тех_Движение!$B$2:$B$5111,"&lt;="&amp;Настройки!$B$5-1)-$F3208)))</f>
        <v/>
      </c>
      <c r="H3208" s="54">
        <f>IF($B3208="","",IF(AND($D3208&gt;=Настройки!$B$5,$D3208&lt;=Настройки!$B$6),$E3208,0))</f>
        <v/>
      </c>
      <c r="I3208" s="54">
        <f>IF($B3208="","",$G3208+$H3208-$J3208)</f>
        <v/>
      </c>
      <c r="J3208" s="54">
        <f>IF($B3208="","",MAX(0,$E3208-MAX(0,SUMIFS(Тех_Движение!$G$2:$G$5111,Тех_Движение!$D$2:$D$5111,$C3208,Тех_Движение!$B$2:$B$5111,"&lt;="&amp;Настройки!$B$6)-$F3208)))</f>
        <v/>
      </c>
      <c r="K3208" s="54">
        <f>IF(OR($B3208="",K$3&lt;$D3208+Настройки!$B$7),0,MAX(0,$E3208-MAX(0,SUMIFS(Тех_Движение!$G$2:$G$5111,Тех_Движение!$D$2:$D$5111,$C3208,Тех_Движение!$B$2:$B$5111,"&lt;="&amp;K$3)-$F3208)))</f>
        <v/>
      </c>
      <c r="L3208" s="54">
        <f>IF(OR($B3208="",L$3&lt;$D3208+Настройки!$B$7),0,MAX(0,$E3208-MAX(0,SUMIFS(Тех_Движение!$G$2:$G$5111,Тех_Движение!$D$2:$D$5111,$C3208,Тех_Движение!$B$2:$B$5111,"&lt;="&amp;L$3)-$F3208)))</f>
        <v/>
      </c>
      <c r="M3208" s="54">
        <f>IF(OR($B3208="",M$3&lt;$D3208+Настройки!$B$7),0,MAX(0,$E3208-MAX(0,SUMIFS(Тех_Движение!$G$2:$G$5111,Тех_Движение!$D$2:$D$5111,$C3208,Тех_Движение!$B$2:$B$5111,"&lt;="&amp;M$3)-$F3208)))</f>
        <v/>
      </c>
      <c r="N3208" s="54">
        <f>IF(OR($B3208="",N$3&lt;$D3208+Настройки!$B$7),0,MAX(0,$E3208-MAX(0,SUMIFS(Тех_Движение!$G$2:$G$5111,Тех_Движение!$D$2:$D$5111,$C3208,Тех_Движение!$B$2:$B$5111,"&lt;="&amp;N$3)-$F3208)))</f>
        <v/>
      </c>
      <c r="O3208" s="54">
        <f>IF(OR($B3208="",O$3&lt;$D3208+Настройки!$B$7),0,MAX(0,$E3208-MAX(0,SUMIFS(Тех_Движение!$G$2:$G$5111,Тех_Движение!$D$2:$D$5111,$C3208,Тех_Движение!$B$2:$B$5111,"&lt;="&amp;O$3)-$F3208)))</f>
        <v/>
      </c>
      <c r="P3208" s="54">
        <f>IF(OR($B3208="",P$3&lt;$D3208+Настройки!$B$7),0,MAX(0,$E3208-MAX(0,SUMIFS(Тех_Движение!$G$2:$G$5111,Тех_Движение!$D$2:$D$5111,$C3208,Тех_Движение!$B$2:$B$5111,"&lt;="&amp;P$3)-$F3208)))</f>
        <v/>
      </c>
      <c r="Q3208" s="54">
        <f>IF(OR($B3208="",Q$3&lt;$D3208+Настройки!$B$7),0,MAX(0,$E3208-MAX(0,SUMIFS(Тех_Движение!$G$2:$G$5111,Тех_Движение!$D$2:$D$5111,$C3208,Тех_Движение!$B$2:$B$5111,"&lt;="&amp;Q$3)-$F3208)))</f>
        <v/>
      </c>
      <c r="R3208" s="54">
        <f>IF($B3208="","",SUM($K3208:$Q3208))</f>
        <v/>
      </c>
      <c r="S3208" s="56">
        <f>IF($B3208="","",VLOOKUP($C3208,Настройки!$A$11:$L$17,9,FALSE))</f>
        <v/>
      </c>
      <c r="T3208" s="56">
        <f>IF($B3208="","",$R3208*$S3208)</f>
        <v/>
      </c>
    </row>
    <row r="3209">
      <c r="A3209" s="20">
        <f>Тех_Движение!$A$3206</f>
        <v/>
      </c>
      <c r="B3209" s="20">
        <f>IF(Тех_Движение!$F$3206&gt;0,Тех_Движение!$I$3206,"")</f>
        <v/>
      </c>
      <c r="C3209" s="20">
        <f>IF($B3209="","",Тех_Движение!$D$3206)</f>
        <v/>
      </c>
      <c r="D3209" s="42">
        <f>IF($B3209="","",Тех_Движение!$B$3206)</f>
        <v/>
      </c>
      <c r="E3209" s="54">
        <f>IF($B3209="","",Тех_Движение!$F$3206)</f>
        <v/>
      </c>
      <c r="F3209" s="54">
        <f>IF($B3209="","",SUMIFS($E$5:$E3208,$C$5:$C3208,$C3209))</f>
        <v/>
      </c>
      <c r="G3209" s="54">
        <f>IF($B3209="","",MAX(0,$E3209-MAX(0,SUMIFS(Тех_Движение!$G$2:$G$5111,Тех_Движение!$D$2:$D$5111,$C3209,Тех_Движение!$B$2:$B$5111,"&lt;="&amp;Настройки!$B$5-1)-$F3209)))</f>
        <v/>
      </c>
      <c r="H3209" s="54">
        <f>IF($B3209="","",IF(AND($D3209&gt;=Настройки!$B$5,$D3209&lt;=Настройки!$B$6),$E3209,0))</f>
        <v/>
      </c>
      <c r="I3209" s="54">
        <f>IF($B3209="","",$G3209+$H3209-$J3209)</f>
        <v/>
      </c>
      <c r="J3209" s="54">
        <f>IF($B3209="","",MAX(0,$E3209-MAX(0,SUMIFS(Тех_Движение!$G$2:$G$5111,Тех_Движение!$D$2:$D$5111,$C3209,Тех_Движение!$B$2:$B$5111,"&lt;="&amp;Настройки!$B$6)-$F3209)))</f>
        <v/>
      </c>
      <c r="K3209" s="54">
        <f>IF(OR($B3209="",K$3&lt;$D3209+Настройки!$B$7),0,MAX(0,$E3209-MAX(0,SUMIFS(Тех_Движение!$G$2:$G$5111,Тех_Движение!$D$2:$D$5111,$C3209,Тех_Движение!$B$2:$B$5111,"&lt;="&amp;K$3)-$F3209)))</f>
        <v/>
      </c>
      <c r="L3209" s="54">
        <f>IF(OR($B3209="",L$3&lt;$D3209+Настройки!$B$7),0,MAX(0,$E3209-MAX(0,SUMIFS(Тех_Движение!$G$2:$G$5111,Тех_Движение!$D$2:$D$5111,$C3209,Тех_Движение!$B$2:$B$5111,"&lt;="&amp;L$3)-$F3209)))</f>
        <v/>
      </c>
      <c r="M3209" s="54">
        <f>IF(OR($B3209="",M$3&lt;$D3209+Настройки!$B$7),0,MAX(0,$E3209-MAX(0,SUMIFS(Тех_Движение!$G$2:$G$5111,Тех_Движение!$D$2:$D$5111,$C3209,Тех_Движение!$B$2:$B$5111,"&lt;="&amp;M$3)-$F3209)))</f>
        <v/>
      </c>
      <c r="N3209" s="54">
        <f>IF(OR($B3209="",N$3&lt;$D3209+Настройки!$B$7),0,MAX(0,$E3209-MAX(0,SUMIFS(Тех_Движение!$G$2:$G$5111,Тех_Движение!$D$2:$D$5111,$C3209,Тех_Движение!$B$2:$B$5111,"&lt;="&amp;N$3)-$F3209)))</f>
        <v/>
      </c>
      <c r="O3209" s="54">
        <f>IF(OR($B3209="",O$3&lt;$D3209+Настройки!$B$7),0,MAX(0,$E3209-MAX(0,SUMIFS(Тех_Движение!$G$2:$G$5111,Тех_Движение!$D$2:$D$5111,$C3209,Тех_Движение!$B$2:$B$5111,"&lt;="&amp;O$3)-$F3209)))</f>
        <v/>
      </c>
      <c r="P3209" s="54">
        <f>IF(OR($B3209="",P$3&lt;$D3209+Настройки!$B$7),0,MAX(0,$E3209-MAX(0,SUMIFS(Тех_Движение!$G$2:$G$5111,Тех_Движение!$D$2:$D$5111,$C3209,Тех_Движение!$B$2:$B$5111,"&lt;="&amp;P$3)-$F3209)))</f>
        <v/>
      </c>
      <c r="Q3209" s="54">
        <f>IF(OR($B3209="",Q$3&lt;$D3209+Настройки!$B$7),0,MAX(0,$E3209-MAX(0,SUMIFS(Тех_Движение!$G$2:$G$5111,Тех_Движение!$D$2:$D$5111,$C3209,Тех_Движение!$B$2:$B$5111,"&lt;="&amp;Q$3)-$F3209)))</f>
        <v/>
      </c>
      <c r="R3209" s="54">
        <f>IF($B3209="","",SUM($K3209:$Q3209))</f>
        <v/>
      </c>
      <c r="S3209" s="56">
        <f>IF($B3209="","",VLOOKUP($C3209,Настройки!$A$11:$L$17,9,FALSE))</f>
        <v/>
      </c>
      <c r="T3209" s="56">
        <f>IF($B3209="","",$R3209*$S3209)</f>
        <v/>
      </c>
    </row>
    <row r="3210">
      <c r="A3210" s="20">
        <f>Тех_Движение!$A$3207</f>
        <v/>
      </c>
      <c r="B3210" s="20">
        <f>IF(Тех_Движение!$F$3207&gt;0,Тех_Движение!$I$3207,"")</f>
        <v/>
      </c>
      <c r="C3210" s="20">
        <f>IF($B3210="","",Тех_Движение!$D$3207)</f>
        <v/>
      </c>
      <c r="D3210" s="42">
        <f>IF($B3210="","",Тех_Движение!$B$3207)</f>
        <v/>
      </c>
      <c r="E3210" s="54">
        <f>IF($B3210="","",Тех_Движение!$F$3207)</f>
        <v/>
      </c>
      <c r="F3210" s="54">
        <f>IF($B3210="","",SUMIFS($E$5:$E3209,$C$5:$C3209,$C3210))</f>
        <v/>
      </c>
      <c r="G3210" s="54">
        <f>IF($B3210="","",MAX(0,$E3210-MAX(0,SUMIFS(Тех_Движение!$G$2:$G$5111,Тех_Движение!$D$2:$D$5111,$C3210,Тех_Движение!$B$2:$B$5111,"&lt;="&amp;Настройки!$B$5-1)-$F3210)))</f>
        <v/>
      </c>
      <c r="H3210" s="54">
        <f>IF($B3210="","",IF(AND($D3210&gt;=Настройки!$B$5,$D3210&lt;=Настройки!$B$6),$E3210,0))</f>
        <v/>
      </c>
      <c r="I3210" s="54">
        <f>IF($B3210="","",$G3210+$H3210-$J3210)</f>
        <v/>
      </c>
      <c r="J3210" s="54">
        <f>IF($B3210="","",MAX(0,$E3210-MAX(0,SUMIFS(Тех_Движение!$G$2:$G$5111,Тех_Движение!$D$2:$D$5111,$C3210,Тех_Движение!$B$2:$B$5111,"&lt;="&amp;Настройки!$B$6)-$F3210)))</f>
        <v/>
      </c>
      <c r="K3210" s="54">
        <f>IF(OR($B3210="",K$3&lt;$D3210+Настройки!$B$7),0,MAX(0,$E3210-MAX(0,SUMIFS(Тех_Движение!$G$2:$G$5111,Тех_Движение!$D$2:$D$5111,$C3210,Тех_Движение!$B$2:$B$5111,"&lt;="&amp;K$3)-$F3210)))</f>
        <v/>
      </c>
      <c r="L3210" s="54">
        <f>IF(OR($B3210="",L$3&lt;$D3210+Настройки!$B$7),0,MAX(0,$E3210-MAX(0,SUMIFS(Тех_Движение!$G$2:$G$5111,Тех_Движение!$D$2:$D$5111,$C3210,Тех_Движение!$B$2:$B$5111,"&lt;="&amp;L$3)-$F3210)))</f>
        <v/>
      </c>
      <c r="M3210" s="54">
        <f>IF(OR($B3210="",M$3&lt;$D3210+Настройки!$B$7),0,MAX(0,$E3210-MAX(0,SUMIFS(Тех_Движение!$G$2:$G$5111,Тех_Движение!$D$2:$D$5111,$C3210,Тех_Движение!$B$2:$B$5111,"&lt;="&amp;M$3)-$F3210)))</f>
        <v/>
      </c>
      <c r="N3210" s="54">
        <f>IF(OR($B3210="",N$3&lt;$D3210+Настройки!$B$7),0,MAX(0,$E3210-MAX(0,SUMIFS(Тех_Движение!$G$2:$G$5111,Тех_Движение!$D$2:$D$5111,$C3210,Тех_Движение!$B$2:$B$5111,"&lt;="&amp;N$3)-$F3210)))</f>
        <v/>
      </c>
      <c r="O3210" s="54">
        <f>IF(OR($B3210="",O$3&lt;$D3210+Настройки!$B$7),0,MAX(0,$E3210-MAX(0,SUMIFS(Тех_Движение!$G$2:$G$5111,Тех_Движение!$D$2:$D$5111,$C3210,Тех_Движение!$B$2:$B$5111,"&lt;="&amp;O$3)-$F3210)))</f>
        <v/>
      </c>
      <c r="P3210" s="54">
        <f>IF(OR($B3210="",P$3&lt;$D3210+Настройки!$B$7),0,MAX(0,$E3210-MAX(0,SUMIFS(Тех_Движение!$G$2:$G$5111,Тех_Движение!$D$2:$D$5111,$C3210,Тех_Движение!$B$2:$B$5111,"&lt;="&amp;P$3)-$F3210)))</f>
        <v/>
      </c>
      <c r="Q3210" s="54">
        <f>IF(OR($B3210="",Q$3&lt;$D3210+Настройки!$B$7),0,MAX(0,$E3210-MAX(0,SUMIFS(Тех_Движение!$G$2:$G$5111,Тех_Движение!$D$2:$D$5111,$C3210,Тех_Движение!$B$2:$B$5111,"&lt;="&amp;Q$3)-$F3210)))</f>
        <v/>
      </c>
      <c r="R3210" s="54">
        <f>IF($B3210="","",SUM($K3210:$Q3210))</f>
        <v/>
      </c>
      <c r="S3210" s="56">
        <f>IF($B3210="","",VLOOKUP($C3210,Настройки!$A$11:$L$17,9,FALSE))</f>
        <v/>
      </c>
      <c r="T3210" s="56">
        <f>IF($B3210="","",$R3210*$S3210)</f>
        <v/>
      </c>
    </row>
    <row r="3211">
      <c r="A3211" s="20">
        <f>Тех_Движение!$A$3208</f>
        <v/>
      </c>
      <c r="B3211" s="20">
        <f>IF(Тех_Движение!$F$3208&gt;0,Тех_Движение!$I$3208,"")</f>
        <v/>
      </c>
      <c r="C3211" s="20">
        <f>IF($B3211="","",Тех_Движение!$D$3208)</f>
        <v/>
      </c>
      <c r="D3211" s="42">
        <f>IF($B3211="","",Тех_Движение!$B$3208)</f>
        <v/>
      </c>
      <c r="E3211" s="54">
        <f>IF($B3211="","",Тех_Движение!$F$3208)</f>
        <v/>
      </c>
      <c r="F3211" s="54">
        <f>IF($B3211="","",SUMIFS($E$5:$E3210,$C$5:$C3210,$C3211))</f>
        <v/>
      </c>
      <c r="G3211" s="54">
        <f>IF($B3211="","",MAX(0,$E3211-MAX(0,SUMIFS(Тех_Движение!$G$2:$G$5111,Тех_Движение!$D$2:$D$5111,$C3211,Тех_Движение!$B$2:$B$5111,"&lt;="&amp;Настройки!$B$5-1)-$F3211)))</f>
        <v/>
      </c>
      <c r="H3211" s="54">
        <f>IF($B3211="","",IF(AND($D3211&gt;=Настройки!$B$5,$D3211&lt;=Настройки!$B$6),$E3211,0))</f>
        <v/>
      </c>
      <c r="I3211" s="54">
        <f>IF($B3211="","",$G3211+$H3211-$J3211)</f>
        <v/>
      </c>
      <c r="J3211" s="54">
        <f>IF($B3211="","",MAX(0,$E3211-MAX(0,SUMIFS(Тех_Движение!$G$2:$G$5111,Тех_Движение!$D$2:$D$5111,$C3211,Тех_Движение!$B$2:$B$5111,"&lt;="&amp;Настройки!$B$6)-$F3211)))</f>
        <v/>
      </c>
      <c r="K3211" s="54">
        <f>IF(OR($B3211="",K$3&lt;$D3211+Настройки!$B$7),0,MAX(0,$E3211-MAX(0,SUMIFS(Тех_Движение!$G$2:$G$5111,Тех_Движение!$D$2:$D$5111,$C3211,Тех_Движение!$B$2:$B$5111,"&lt;="&amp;K$3)-$F3211)))</f>
        <v/>
      </c>
      <c r="L3211" s="54">
        <f>IF(OR($B3211="",L$3&lt;$D3211+Настройки!$B$7),0,MAX(0,$E3211-MAX(0,SUMIFS(Тех_Движение!$G$2:$G$5111,Тех_Движение!$D$2:$D$5111,$C3211,Тех_Движение!$B$2:$B$5111,"&lt;="&amp;L$3)-$F3211)))</f>
        <v/>
      </c>
      <c r="M3211" s="54">
        <f>IF(OR($B3211="",M$3&lt;$D3211+Настройки!$B$7),0,MAX(0,$E3211-MAX(0,SUMIFS(Тех_Движение!$G$2:$G$5111,Тех_Движение!$D$2:$D$5111,$C3211,Тех_Движение!$B$2:$B$5111,"&lt;="&amp;M$3)-$F3211)))</f>
        <v/>
      </c>
      <c r="N3211" s="54">
        <f>IF(OR($B3211="",N$3&lt;$D3211+Настройки!$B$7),0,MAX(0,$E3211-MAX(0,SUMIFS(Тех_Движение!$G$2:$G$5111,Тех_Движение!$D$2:$D$5111,$C3211,Тех_Движение!$B$2:$B$5111,"&lt;="&amp;N$3)-$F3211)))</f>
        <v/>
      </c>
      <c r="O3211" s="54">
        <f>IF(OR($B3211="",O$3&lt;$D3211+Настройки!$B$7),0,MAX(0,$E3211-MAX(0,SUMIFS(Тех_Движение!$G$2:$G$5111,Тех_Движение!$D$2:$D$5111,$C3211,Тех_Движение!$B$2:$B$5111,"&lt;="&amp;O$3)-$F3211)))</f>
        <v/>
      </c>
      <c r="P3211" s="54">
        <f>IF(OR($B3211="",P$3&lt;$D3211+Настройки!$B$7),0,MAX(0,$E3211-MAX(0,SUMIFS(Тех_Движение!$G$2:$G$5111,Тех_Движение!$D$2:$D$5111,$C3211,Тех_Движение!$B$2:$B$5111,"&lt;="&amp;P$3)-$F3211)))</f>
        <v/>
      </c>
      <c r="Q3211" s="54">
        <f>IF(OR($B3211="",Q$3&lt;$D3211+Настройки!$B$7),0,MAX(0,$E3211-MAX(0,SUMIFS(Тех_Движение!$G$2:$G$5111,Тех_Движение!$D$2:$D$5111,$C3211,Тех_Движение!$B$2:$B$5111,"&lt;="&amp;Q$3)-$F3211)))</f>
        <v/>
      </c>
      <c r="R3211" s="54">
        <f>IF($B3211="","",SUM($K3211:$Q3211))</f>
        <v/>
      </c>
      <c r="S3211" s="56">
        <f>IF($B3211="","",VLOOKUP($C3211,Настройки!$A$11:$L$17,9,FALSE))</f>
        <v/>
      </c>
      <c r="T3211" s="56">
        <f>IF($B3211="","",$R3211*$S3211)</f>
        <v/>
      </c>
    </row>
    <row r="3212">
      <c r="A3212" s="20">
        <f>Тех_Движение!$A$3209</f>
        <v/>
      </c>
      <c r="B3212" s="20">
        <f>IF(Тех_Движение!$F$3209&gt;0,Тех_Движение!$I$3209,"")</f>
        <v/>
      </c>
      <c r="C3212" s="20">
        <f>IF($B3212="","",Тех_Движение!$D$3209)</f>
        <v/>
      </c>
      <c r="D3212" s="42">
        <f>IF($B3212="","",Тех_Движение!$B$3209)</f>
        <v/>
      </c>
      <c r="E3212" s="54">
        <f>IF($B3212="","",Тех_Движение!$F$3209)</f>
        <v/>
      </c>
      <c r="F3212" s="54">
        <f>IF($B3212="","",SUMIFS($E$5:$E3211,$C$5:$C3211,$C3212))</f>
        <v/>
      </c>
      <c r="G3212" s="54">
        <f>IF($B3212="","",MAX(0,$E3212-MAX(0,SUMIFS(Тех_Движение!$G$2:$G$5111,Тех_Движение!$D$2:$D$5111,$C3212,Тех_Движение!$B$2:$B$5111,"&lt;="&amp;Настройки!$B$5-1)-$F3212)))</f>
        <v/>
      </c>
      <c r="H3212" s="54">
        <f>IF($B3212="","",IF(AND($D3212&gt;=Настройки!$B$5,$D3212&lt;=Настройки!$B$6),$E3212,0))</f>
        <v/>
      </c>
      <c r="I3212" s="54">
        <f>IF($B3212="","",$G3212+$H3212-$J3212)</f>
        <v/>
      </c>
      <c r="J3212" s="54">
        <f>IF($B3212="","",MAX(0,$E3212-MAX(0,SUMIFS(Тех_Движение!$G$2:$G$5111,Тех_Движение!$D$2:$D$5111,$C3212,Тех_Движение!$B$2:$B$5111,"&lt;="&amp;Настройки!$B$6)-$F3212)))</f>
        <v/>
      </c>
      <c r="K3212" s="54">
        <f>IF(OR($B3212="",K$3&lt;$D3212+Настройки!$B$7),0,MAX(0,$E3212-MAX(0,SUMIFS(Тех_Движение!$G$2:$G$5111,Тех_Движение!$D$2:$D$5111,$C3212,Тех_Движение!$B$2:$B$5111,"&lt;="&amp;K$3)-$F3212)))</f>
        <v/>
      </c>
      <c r="L3212" s="54">
        <f>IF(OR($B3212="",L$3&lt;$D3212+Настройки!$B$7),0,MAX(0,$E3212-MAX(0,SUMIFS(Тех_Движение!$G$2:$G$5111,Тех_Движение!$D$2:$D$5111,$C3212,Тех_Движение!$B$2:$B$5111,"&lt;="&amp;L$3)-$F3212)))</f>
        <v/>
      </c>
      <c r="M3212" s="54">
        <f>IF(OR($B3212="",M$3&lt;$D3212+Настройки!$B$7),0,MAX(0,$E3212-MAX(0,SUMIFS(Тех_Движение!$G$2:$G$5111,Тех_Движение!$D$2:$D$5111,$C3212,Тех_Движение!$B$2:$B$5111,"&lt;="&amp;M$3)-$F3212)))</f>
        <v/>
      </c>
      <c r="N3212" s="54">
        <f>IF(OR($B3212="",N$3&lt;$D3212+Настройки!$B$7),0,MAX(0,$E3212-MAX(0,SUMIFS(Тех_Движение!$G$2:$G$5111,Тех_Движение!$D$2:$D$5111,$C3212,Тех_Движение!$B$2:$B$5111,"&lt;="&amp;N$3)-$F3212)))</f>
        <v/>
      </c>
      <c r="O3212" s="54">
        <f>IF(OR($B3212="",O$3&lt;$D3212+Настройки!$B$7),0,MAX(0,$E3212-MAX(0,SUMIFS(Тех_Движение!$G$2:$G$5111,Тех_Движение!$D$2:$D$5111,$C3212,Тех_Движение!$B$2:$B$5111,"&lt;="&amp;O$3)-$F3212)))</f>
        <v/>
      </c>
      <c r="P3212" s="54">
        <f>IF(OR($B3212="",P$3&lt;$D3212+Настройки!$B$7),0,MAX(0,$E3212-MAX(0,SUMIFS(Тех_Движение!$G$2:$G$5111,Тех_Движение!$D$2:$D$5111,$C3212,Тех_Движение!$B$2:$B$5111,"&lt;="&amp;P$3)-$F3212)))</f>
        <v/>
      </c>
      <c r="Q3212" s="54">
        <f>IF(OR($B3212="",Q$3&lt;$D3212+Настройки!$B$7),0,MAX(0,$E3212-MAX(0,SUMIFS(Тех_Движение!$G$2:$G$5111,Тех_Движение!$D$2:$D$5111,$C3212,Тех_Движение!$B$2:$B$5111,"&lt;="&amp;Q$3)-$F3212)))</f>
        <v/>
      </c>
      <c r="R3212" s="54">
        <f>IF($B3212="","",SUM($K3212:$Q3212))</f>
        <v/>
      </c>
      <c r="S3212" s="56">
        <f>IF($B3212="","",VLOOKUP($C3212,Настройки!$A$11:$L$17,9,FALSE))</f>
        <v/>
      </c>
      <c r="T3212" s="56">
        <f>IF($B3212="","",$R3212*$S3212)</f>
        <v/>
      </c>
    </row>
    <row r="3213">
      <c r="A3213" s="20">
        <f>Тех_Движение!$A$3210</f>
        <v/>
      </c>
      <c r="B3213" s="20">
        <f>IF(Тех_Движение!$F$3210&gt;0,Тех_Движение!$I$3210,"")</f>
        <v/>
      </c>
      <c r="C3213" s="20">
        <f>IF($B3213="","",Тех_Движение!$D$3210)</f>
        <v/>
      </c>
      <c r="D3213" s="42">
        <f>IF($B3213="","",Тех_Движение!$B$3210)</f>
        <v/>
      </c>
      <c r="E3213" s="54">
        <f>IF($B3213="","",Тех_Движение!$F$3210)</f>
        <v/>
      </c>
      <c r="F3213" s="54">
        <f>IF($B3213="","",SUMIFS($E$5:$E3212,$C$5:$C3212,$C3213))</f>
        <v/>
      </c>
      <c r="G3213" s="54">
        <f>IF($B3213="","",MAX(0,$E3213-MAX(0,SUMIFS(Тех_Движение!$G$2:$G$5111,Тех_Движение!$D$2:$D$5111,$C3213,Тех_Движение!$B$2:$B$5111,"&lt;="&amp;Настройки!$B$5-1)-$F3213)))</f>
        <v/>
      </c>
      <c r="H3213" s="54">
        <f>IF($B3213="","",IF(AND($D3213&gt;=Настройки!$B$5,$D3213&lt;=Настройки!$B$6),$E3213,0))</f>
        <v/>
      </c>
      <c r="I3213" s="54">
        <f>IF($B3213="","",$G3213+$H3213-$J3213)</f>
        <v/>
      </c>
      <c r="J3213" s="54">
        <f>IF($B3213="","",MAX(0,$E3213-MAX(0,SUMIFS(Тех_Движение!$G$2:$G$5111,Тех_Движение!$D$2:$D$5111,$C3213,Тех_Движение!$B$2:$B$5111,"&lt;="&amp;Настройки!$B$6)-$F3213)))</f>
        <v/>
      </c>
      <c r="K3213" s="54">
        <f>IF(OR($B3213="",K$3&lt;$D3213+Настройки!$B$7),0,MAX(0,$E3213-MAX(0,SUMIFS(Тех_Движение!$G$2:$G$5111,Тех_Движение!$D$2:$D$5111,$C3213,Тех_Движение!$B$2:$B$5111,"&lt;="&amp;K$3)-$F3213)))</f>
        <v/>
      </c>
      <c r="L3213" s="54">
        <f>IF(OR($B3213="",L$3&lt;$D3213+Настройки!$B$7),0,MAX(0,$E3213-MAX(0,SUMIFS(Тех_Движение!$G$2:$G$5111,Тех_Движение!$D$2:$D$5111,$C3213,Тех_Движение!$B$2:$B$5111,"&lt;="&amp;L$3)-$F3213)))</f>
        <v/>
      </c>
      <c r="M3213" s="54">
        <f>IF(OR($B3213="",M$3&lt;$D3213+Настройки!$B$7),0,MAX(0,$E3213-MAX(0,SUMIFS(Тех_Движение!$G$2:$G$5111,Тех_Движение!$D$2:$D$5111,$C3213,Тех_Движение!$B$2:$B$5111,"&lt;="&amp;M$3)-$F3213)))</f>
        <v/>
      </c>
      <c r="N3213" s="54">
        <f>IF(OR($B3213="",N$3&lt;$D3213+Настройки!$B$7),0,MAX(0,$E3213-MAX(0,SUMIFS(Тех_Движение!$G$2:$G$5111,Тех_Движение!$D$2:$D$5111,$C3213,Тех_Движение!$B$2:$B$5111,"&lt;="&amp;N$3)-$F3213)))</f>
        <v/>
      </c>
      <c r="O3213" s="54">
        <f>IF(OR($B3213="",O$3&lt;$D3213+Настройки!$B$7),0,MAX(0,$E3213-MAX(0,SUMIFS(Тех_Движение!$G$2:$G$5111,Тех_Движение!$D$2:$D$5111,$C3213,Тех_Движение!$B$2:$B$5111,"&lt;="&amp;O$3)-$F3213)))</f>
        <v/>
      </c>
      <c r="P3213" s="54">
        <f>IF(OR($B3213="",P$3&lt;$D3213+Настройки!$B$7),0,MAX(0,$E3213-MAX(0,SUMIFS(Тех_Движение!$G$2:$G$5111,Тех_Движение!$D$2:$D$5111,$C3213,Тех_Движение!$B$2:$B$5111,"&lt;="&amp;P$3)-$F3213)))</f>
        <v/>
      </c>
      <c r="Q3213" s="54">
        <f>IF(OR($B3213="",Q$3&lt;$D3213+Настройки!$B$7),0,MAX(0,$E3213-MAX(0,SUMIFS(Тех_Движение!$G$2:$G$5111,Тех_Движение!$D$2:$D$5111,$C3213,Тех_Движение!$B$2:$B$5111,"&lt;="&amp;Q$3)-$F3213)))</f>
        <v/>
      </c>
      <c r="R3213" s="54">
        <f>IF($B3213="","",SUM($K3213:$Q3213))</f>
        <v/>
      </c>
      <c r="S3213" s="56">
        <f>IF($B3213="","",VLOOKUP($C3213,Настройки!$A$11:$L$17,9,FALSE))</f>
        <v/>
      </c>
      <c r="T3213" s="56">
        <f>IF($B3213="","",$R3213*$S3213)</f>
        <v/>
      </c>
    </row>
    <row r="3214">
      <c r="A3214" s="20">
        <f>Тех_Движение!$A$3211</f>
        <v/>
      </c>
      <c r="B3214" s="20">
        <f>IF(Тех_Движение!$F$3211&gt;0,Тех_Движение!$I$3211,"")</f>
        <v/>
      </c>
      <c r="C3214" s="20">
        <f>IF($B3214="","",Тех_Движение!$D$3211)</f>
        <v/>
      </c>
      <c r="D3214" s="42">
        <f>IF($B3214="","",Тех_Движение!$B$3211)</f>
        <v/>
      </c>
      <c r="E3214" s="54">
        <f>IF($B3214="","",Тех_Движение!$F$3211)</f>
        <v/>
      </c>
      <c r="F3214" s="54">
        <f>IF($B3214="","",SUMIFS($E$5:$E3213,$C$5:$C3213,$C3214))</f>
        <v/>
      </c>
      <c r="G3214" s="54">
        <f>IF($B3214="","",MAX(0,$E3214-MAX(0,SUMIFS(Тех_Движение!$G$2:$G$5111,Тех_Движение!$D$2:$D$5111,$C3214,Тех_Движение!$B$2:$B$5111,"&lt;="&amp;Настройки!$B$5-1)-$F3214)))</f>
        <v/>
      </c>
      <c r="H3214" s="54">
        <f>IF($B3214="","",IF(AND($D3214&gt;=Настройки!$B$5,$D3214&lt;=Настройки!$B$6),$E3214,0))</f>
        <v/>
      </c>
      <c r="I3214" s="54">
        <f>IF($B3214="","",$G3214+$H3214-$J3214)</f>
        <v/>
      </c>
      <c r="J3214" s="54">
        <f>IF($B3214="","",MAX(0,$E3214-MAX(0,SUMIFS(Тех_Движение!$G$2:$G$5111,Тех_Движение!$D$2:$D$5111,$C3214,Тех_Движение!$B$2:$B$5111,"&lt;="&amp;Настройки!$B$6)-$F3214)))</f>
        <v/>
      </c>
      <c r="K3214" s="54">
        <f>IF(OR($B3214="",K$3&lt;$D3214+Настройки!$B$7),0,MAX(0,$E3214-MAX(0,SUMIFS(Тех_Движение!$G$2:$G$5111,Тех_Движение!$D$2:$D$5111,$C3214,Тех_Движение!$B$2:$B$5111,"&lt;="&amp;K$3)-$F3214)))</f>
        <v/>
      </c>
      <c r="L3214" s="54">
        <f>IF(OR($B3214="",L$3&lt;$D3214+Настройки!$B$7),0,MAX(0,$E3214-MAX(0,SUMIFS(Тех_Движение!$G$2:$G$5111,Тех_Движение!$D$2:$D$5111,$C3214,Тех_Движение!$B$2:$B$5111,"&lt;="&amp;L$3)-$F3214)))</f>
        <v/>
      </c>
      <c r="M3214" s="54">
        <f>IF(OR($B3214="",M$3&lt;$D3214+Настройки!$B$7),0,MAX(0,$E3214-MAX(0,SUMIFS(Тех_Движение!$G$2:$G$5111,Тех_Движение!$D$2:$D$5111,$C3214,Тех_Движение!$B$2:$B$5111,"&lt;="&amp;M$3)-$F3214)))</f>
        <v/>
      </c>
      <c r="N3214" s="54">
        <f>IF(OR($B3214="",N$3&lt;$D3214+Настройки!$B$7),0,MAX(0,$E3214-MAX(0,SUMIFS(Тех_Движение!$G$2:$G$5111,Тех_Движение!$D$2:$D$5111,$C3214,Тех_Движение!$B$2:$B$5111,"&lt;="&amp;N$3)-$F3214)))</f>
        <v/>
      </c>
      <c r="O3214" s="54">
        <f>IF(OR($B3214="",O$3&lt;$D3214+Настройки!$B$7),0,MAX(0,$E3214-MAX(0,SUMIFS(Тех_Движение!$G$2:$G$5111,Тех_Движение!$D$2:$D$5111,$C3214,Тех_Движение!$B$2:$B$5111,"&lt;="&amp;O$3)-$F3214)))</f>
        <v/>
      </c>
      <c r="P3214" s="54">
        <f>IF(OR($B3214="",P$3&lt;$D3214+Настройки!$B$7),0,MAX(0,$E3214-MAX(0,SUMIFS(Тех_Движение!$G$2:$G$5111,Тех_Движение!$D$2:$D$5111,$C3214,Тех_Движение!$B$2:$B$5111,"&lt;="&amp;P$3)-$F3214)))</f>
        <v/>
      </c>
      <c r="Q3214" s="54">
        <f>IF(OR($B3214="",Q$3&lt;$D3214+Настройки!$B$7),0,MAX(0,$E3214-MAX(0,SUMIFS(Тех_Движение!$G$2:$G$5111,Тех_Движение!$D$2:$D$5111,$C3214,Тех_Движение!$B$2:$B$5111,"&lt;="&amp;Q$3)-$F3214)))</f>
        <v/>
      </c>
      <c r="R3214" s="54">
        <f>IF($B3214="","",SUM($K3214:$Q3214))</f>
        <v/>
      </c>
      <c r="S3214" s="56">
        <f>IF($B3214="","",VLOOKUP($C3214,Настройки!$A$11:$L$17,9,FALSE))</f>
        <v/>
      </c>
      <c r="T3214" s="56">
        <f>IF($B3214="","",$R3214*$S3214)</f>
        <v/>
      </c>
    </row>
    <row r="3215">
      <c r="A3215" s="20">
        <f>Тех_Движение!$A$3212</f>
        <v/>
      </c>
      <c r="B3215" s="20">
        <f>IF(Тех_Движение!$F$3212&gt;0,Тех_Движение!$I$3212,"")</f>
        <v/>
      </c>
      <c r="C3215" s="20">
        <f>IF($B3215="","",Тех_Движение!$D$3212)</f>
        <v/>
      </c>
      <c r="D3215" s="42">
        <f>IF($B3215="","",Тех_Движение!$B$3212)</f>
        <v/>
      </c>
      <c r="E3215" s="54">
        <f>IF($B3215="","",Тех_Движение!$F$3212)</f>
        <v/>
      </c>
      <c r="F3215" s="54">
        <f>IF($B3215="","",SUMIFS($E$5:$E3214,$C$5:$C3214,$C3215))</f>
        <v/>
      </c>
      <c r="G3215" s="54">
        <f>IF($B3215="","",MAX(0,$E3215-MAX(0,SUMIFS(Тех_Движение!$G$2:$G$5111,Тех_Движение!$D$2:$D$5111,$C3215,Тех_Движение!$B$2:$B$5111,"&lt;="&amp;Настройки!$B$5-1)-$F3215)))</f>
        <v/>
      </c>
      <c r="H3215" s="54">
        <f>IF($B3215="","",IF(AND($D3215&gt;=Настройки!$B$5,$D3215&lt;=Настройки!$B$6),$E3215,0))</f>
        <v/>
      </c>
      <c r="I3215" s="54">
        <f>IF($B3215="","",$G3215+$H3215-$J3215)</f>
        <v/>
      </c>
      <c r="J3215" s="54">
        <f>IF($B3215="","",MAX(0,$E3215-MAX(0,SUMIFS(Тех_Движение!$G$2:$G$5111,Тех_Движение!$D$2:$D$5111,$C3215,Тех_Движение!$B$2:$B$5111,"&lt;="&amp;Настройки!$B$6)-$F3215)))</f>
        <v/>
      </c>
      <c r="K3215" s="54">
        <f>IF(OR($B3215="",K$3&lt;$D3215+Настройки!$B$7),0,MAX(0,$E3215-MAX(0,SUMIFS(Тех_Движение!$G$2:$G$5111,Тех_Движение!$D$2:$D$5111,$C3215,Тех_Движение!$B$2:$B$5111,"&lt;="&amp;K$3)-$F3215)))</f>
        <v/>
      </c>
      <c r="L3215" s="54">
        <f>IF(OR($B3215="",L$3&lt;$D3215+Настройки!$B$7),0,MAX(0,$E3215-MAX(0,SUMIFS(Тех_Движение!$G$2:$G$5111,Тех_Движение!$D$2:$D$5111,$C3215,Тех_Движение!$B$2:$B$5111,"&lt;="&amp;L$3)-$F3215)))</f>
        <v/>
      </c>
      <c r="M3215" s="54">
        <f>IF(OR($B3215="",M$3&lt;$D3215+Настройки!$B$7),0,MAX(0,$E3215-MAX(0,SUMIFS(Тех_Движение!$G$2:$G$5111,Тех_Движение!$D$2:$D$5111,$C3215,Тех_Движение!$B$2:$B$5111,"&lt;="&amp;M$3)-$F3215)))</f>
        <v/>
      </c>
      <c r="N3215" s="54">
        <f>IF(OR($B3215="",N$3&lt;$D3215+Настройки!$B$7),0,MAX(0,$E3215-MAX(0,SUMIFS(Тех_Движение!$G$2:$G$5111,Тех_Движение!$D$2:$D$5111,$C3215,Тех_Движение!$B$2:$B$5111,"&lt;="&amp;N$3)-$F3215)))</f>
        <v/>
      </c>
      <c r="O3215" s="54">
        <f>IF(OR($B3215="",O$3&lt;$D3215+Настройки!$B$7),0,MAX(0,$E3215-MAX(0,SUMIFS(Тех_Движение!$G$2:$G$5111,Тех_Движение!$D$2:$D$5111,$C3215,Тех_Движение!$B$2:$B$5111,"&lt;="&amp;O$3)-$F3215)))</f>
        <v/>
      </c>
      <c r="P3215" s="54">
        <f>IF(OR($B3215="",P$3&lt;$D3215+Настройки!$B$7),0,MAX(0,$E3215-MAX(0,SUMIFS(Тех_Движение!$G$2:$G$5111,Тех_Движение!$D$2:$D$5111,$C3215,Тех_Движение!$B$2:$B$5111,"&lt;="&amp;P$3)-$F3215)))</f>
        <v/>
      </c>
      <c r="Q3215" s="54">
        <f>IF(OR($B3215="",Q$3&lt;$D3215+Настройки!$B$7),0,MAX(0,$E3215-MAX(0,SUMIFS(Тех_Движение!$G$2:$G$5111,Тех_Движение!$D$2:$D$5111,$C3215,Тех_Движение!$B$2:$B$5111,"&lt;="&amp;Q$3)-$F3215)))</f>
        <v/>
      </c>
      <c r="R3215" s="54">
        <f>IF($B3215="","",SUM($K3215:$Q3215))</f>
        <v/>
      </c>
      <c r="S3215" s="56">
        <f>IF($B3215="","",VLOOKUP($C3215,Настройки!$A$11:$L$17,9,FALSE))</f>
        <v/>
      </c>
      <c r="T3215" s="56">
        <f>IF($B3215="","",$R3215*$S3215)</f>
        <v/>
      </c>
    </row>
    <row r="3216">
      <c r="A3216" s="20">
        <f>Тех_Движение!$A$3213</f>
        <v/>
      </c>
      <c r="B3216" s="20">
        <f>IF(Тех_Движение!$F$3213&gt;0,Тех_Движение!$I$3213,"")</f>
        <v/>
      </c>
      <c r="C3216" s="20">
        <f>IF($B3216="","",Тех_Движение!$D$3213)</f>
        <v/>
      </c>
      <c r="D3216" s="42">
        <f>IF($B3216="","",Тех_Движение!$B$3213)</f>
        <v/>
      </c>
      <c r="E3216" s="54">
        <f>IF($B3216="","",Тех_Движение!$F$3213)</f>
        <v/>
      </c>
      <c r="F3216" s="54">
        <f>IF($B3216="","",SUMIFS($E$5:$E3215,$C$5:$C3215,$C3216))</f>
        <v/>
      </c>
      <c r="G3216" s="54">
        <f>IF($B3216="","",MAX(0,$E3216-MAX(0,SUMIFS(Тех_Движение!$G$2:$G$5111,Тех_Движение!$D$2:$D$5111,$C3216,Тех_Движение!$B$2:$B$5111,"&lt;="&amp;Настройки!$B$5-1)-$F3216)))</f>
        <v/>
      </c>
      <c r="H3216" s="54">
        <f>IF($B3216="","",IF(AND($D3216&gt;=Настройки!$B$5,$D3216&lt;=Настройки!$B$6),$E3216,0))</f>
        <v/>
      </c>
      <c r="I3216" s="54">
        <f>IF($B3216="","",$G3216+$H3216-$J3216)</f>
        <v/>
      </c>
      <c r="J3216" s="54">
        <f>IF($B3216="","",MAX(0,$E3216-MAX(0,SUMIFS(Тех_Движение!$G$2:$G$5111,Тех_Движение!$D$2:$D$5111,$C3216,Тех_Движение!$B$2:$B$5111,"&lt;="&amp;Настройки!$B$6)-$F3216)))</f>
        <v/>
      </c>
      <c r="K3216" s="54">
        <f>IF(OR($B3216="",K$3&lt;$D3216+Настройки!$B$7),0,MAX(0,$E3216-MAX(0,SUMIFS(Тех_Движение!$G$2:$G$5111,Тех_Движение!$D$2:$D$5111,$C3216,Тех_Движение!$B$2:$B$5111,"&lt;="&amp;K$3)-$F3216)))</f>
        <v/>
      </c>
      <c r="L3216" s="54">
        <f>IF(OR($B3216="",L$3&lt;$D3216+Настройки!$B$7),0,MAX(0,$E3216-MAX(0,SUMIFS(Тех_Движение!$G$2:$G$5111,Тех_Движение!$D$2:$D$5111,$C3216,Тех_Движение!$B$2:$B$5111,"&lt;="&amp;L$3)-$F3216)))</f>
        <v/>
      </c>
      <c r="M3216" s="54">
        <f>IF(OR($B3216="",M$3&lt;$D3216+Настройки!$B$7),0,MAX(0,$E3216-MAX(0,SUMIFS(Тех_Движение!$G$2:$G$5111,Тех_Движение!$D$2:$D$5111,$C3216,Тех_Движение!$B$2:$B$5111,"&lt;="&amp;M$3)-$F3216)))</f>
        <v/>
      </c>
      <c r="N3216" s="54">
        <f>IF(OR($B3216="",N$3&lt;$D3216+Настройки!$B$7),0,MAX(0,$E3216-MAX(0,SUMIFS(Тех_Движение!$G$2:$G$5111,Тех_Движение!$D$2:$D$5111,$C3216,Тех_Движение!$B$2:$B$5111,"&lt;="&amp;N$3)-$F3216)))</f>
        <v/>
      </c>
      <c r="O3216" s="54">
        <f>IF(OR($B3216="",O$3&lt;$D3216+Настройки!$B$7),0,MAX(0,$E3216-MAX(0,SUMIFS(Тех_Движение!$G$2:$G$5111,Тех_Движение!$D$2:$D$5111,$C3216,Тех_Движение!$B$2:$B$5111,"&lt;="&amp;O$3)-$F3216)))</f>
        <v/>
      </c>
      <c r="P3216" s="54">
        <f>IF(OR($B3216="",P$3&lt;$D3216+Настройки!$B$7),0,MAX(0,$E3216-MAX(0,SUMIFS(Тех_Движение!$G$2:$G$5111,Тех_Движение!$D$2:$D$5111,$C3216,Тех_Движение!$B$2:$B$5111,"&lt;="&amp;P$3)-$F3216)))</f>
        <v/>
      </c>
      <c r="Q3216" s="54">
        <f>IF(OR($B3216="",Q$3&lt;$D3216+Настройки!$B$7),0,MAX(0,$E3216-MAX(0,SUMIFS(Тех_Движение!$G$2:$G$5111,Тех_Движение!$D$2:$D$5111,$C3216,Тех_Движение!$B$2:$B$5111,"&lt;="&amp;Q$3)-$F3216)))</f>
        <v/>
      </c>
      <c r="R3216" s="54">
        <f>IF($B3216="","",SUM($K3216:$Q3216))</f>
        <v/>
      </c>
      <c r="S3216" s="56">
        <f>IF($B3216="","",VLOOKUP($C3216,Настройки!$A$11:$L$17,9,FALSE))</f>
        <v/>
      </c>
      <c r="T3216" s="56">
        <f>IF($B3216="","",$R3216*$S3216)</f>
        <v/>
      </c>
    </row>
    <row r="3217">
      <c r="A3217" s="20">
        <f>Тех_Движение!$A$3214</f>
        <v/>
      </c>
      <c r="B3217" s="20">
        <f>IF(Тех_Движение!$F$3214&gt;0,Тех_Движение!$I$3214,"")</f>
        <v/>
      </c>
      <c r="C3217" s="20">
        <f>IF($B3217="","",Тех_Движение!$D$3214)</f>
        <v/>
      </c>
      <c r="D3217" s="42">
        <f>IF($B3217="","",Тех_Движение!$B$3214)</f>
        <v/>
      </c>
      <c r="E3217" s="54">
        <f>IF($B3217="","",Тех_Движение!$F$3214)</f>
        <v/>
      </c>
      <c r="F3217" s="54">
        <f>IF($B3217="","",SUMIFS($E$5:$E3216,$C$5:$C3216,$C3217))</f>
        <v/>
      </c>
      <c r="G3217" s="54">
        <f>IF($B3217="","",MAX(0,$E3217-MAX(0,SUMIFS(Тех_Движение!$G$2:$G$5111,Тех_Движение!$D$2:$D$5111,$C3217,Тех_Движение!$B$2:$B$5111,"&lt;="&amp;Настройки!$B$5-1)-$F3217)))</f>
        <v/>
      </c>
      <c r="H3217" s="54">
        <f>IF($B3217="","",IF(AND($D3217&gt;=Настройки!$B$5,$D3217&lt;=Настройки!$B$6),$E3217,0))</f>
        <v/>
      </c>
      <c r="I3217" s="54">
        <f>IF($B3217="","",$G3217+$H3217-$J3217)</f>
        <v/>
      </c>
      <c r="J3217" s="54">
        <f>IF($B3217="","",MAX(0,$E3217-MAX(0,SUMIFS(Тех_Движение!$G$2:$G$5111,Тех_Движение!$D$2:$D$5111,$C3217,Тех_Движение!$B$2:$B$5111,"&lt;="&amp;Настройки!$B$6)-$F3217)))</f>
        <v/>
      </c>
      <c r="K3217" s="54">
        <f>IF(OR($B3217="",K$3&lt;$D3217+Настройки!$B$7),0,MAX(0,$E3217-MAX(0,SUMIFS(Тех_Движение!$G$2:$G$5111,Тех_Движение!$D$2:$D$5111,$C3217,Тех_Движение!$B$2:$B$5111,"&lt;="&amp;K$3)-$F3217)))</f>
        <v/>
      </c>
      <c r="L3217" s="54">
        <f>IF(OR($B3217="",L$3&lt;$D3217+Настройки!$B$7),0,MAX(0,$E3217-MAX(0,SUMIFS(Тех_Движение!$G$2:$G$5111,Тех_Движение!$D$2:$D$5111,$C3217,Тех_Движение!$B$2:$B$5111,"&lt;="&amp;L$3)-$F3217)))</f>
        <v/>
      </c>
      <c r="M3217" s="54">
        <f>IF(OR($B3217="",M$3&lt;$D3217+Настройки!$B$7),0,MAX(0,$E3217-MAX(0,SUMIFS(Тех_Движение!$G$2:$G$5111,Тех_Движение!$D$2:$D$5111,$C3217,Тех_Движение!$B$2:$B$5111,"&lt;="&amp;M$3)-$F3217)))</f>
        <v/>
      </c>
      <c r="N3217" s="54">
        <f>IF(OR($B3217="",N$3&lt;$D3217+Настройки!$B$7),0,MAX(0,$E3217-MAX(0,SUMIFS(Тех_Движение!$G$2:$G$5111,Тех_Движение!$D$2:$D$5111,$C3217,Тех_Движение!$B$2:$B$5111,"&lt;="&amp;N$3)-$F3217)))</f>
        <v/>
      </c>
      <c r="O3217" s="54">
        <f>IF(OR($B3217="",O$3&lt;$D3217+Настройки!$B$7),0,MAX(0,$E3217-MAX(0,SUMIFS(Тех_Движение!$G$2:$G$5111,Тех_Движение!$D$2:$D$5111,$C3217,Тех_Движение!$B$2:$B$5111,"&lt;="&amp;O$3)-$F3217)))</f>
        <v/>
      </c>
      <c r="P3217" s="54">
        <f>IF(OR($B3217="",P$3&lt;$D3217+Настройки!$B$7),0,MAX(0,$E3217-MAX(0,SUMIFS(Тех_Движение!$G$2:$G$5111,Тех_Движение!$D$2:$D$5111,$C3217,Тех_Движение!$B$2:$B$5111,"&lt;="&amp;P$3)-$F3217)))</f>
        <v/>
      </c>
      <c r="Q3217" s="54">
        <f>IF(OR($B3217="",Q$3&lt;$D3217+Настройки!$B$7),0,MAX(0,$E3217-MAX(0,SUMIFS(Тех_Движение!$G$2:$G$5111,Тех_Движение!$D$2:$D$5111,$C3217,Тех_Движение!$B$2:$B$5111,"&lt;="&amp;Q$3)-$F3217)))</f>
        <v/>
      </c>
      <c r="R3217" s="54">
        <f>IF($B3217="","",SUM($K3217:$Q3217))</f>
        <v/>
      </c>
      <c r="S3217" s="56">
        <f>IF($B3217="","",VLOOKUP($C3217,Настройки!$A$11:$L$17,9,FALSE))</f>
        <v/>
      </c>
      <c r="T3217" s="56">
        <f>IF($B3217="","",$R3217*$S3217)</f>
        <v/>
      </c>
    </row>
    <row r="3218">
      <c r="A3218" s="20">
        <f>Тех_Движение!$A$3215</f>
        <v/>
      </c>
      <c r="B3218" s="20">
        <f>IF(Тех_Движение!$F$3215&gt;0,Тех_Движение!$I$3215,"")</f>
        <v/>
      </c>
      <c r="C3218" s="20">
        <f>IF($B3218="","",Тех_Движение!$D$3215)</f>
        <v/>
      </c>
      <c r="D3218" s="42">
        <f>IF($B3218="","",Тех_Движение!$B$3215)</f>
        <v/>
      </c>
      <c r="E3218" s="54">
        <f>IF($B3218="","",Тех_Движение!$F$3215)</f>
        <v/>
      </c>
      <c r="F3218" s="54">
        <f>IF($B3218="","",SUMIFS($E$5:$E3217,$C$5:$C3217,$C3218))</f>
        <v/>
      </c>
      <c r="G3218" s="54">
        <f>IF($B3218="","",MAX(0,$E3218-MAX(0,SUMIFS(Тех_Движение!$G$2:$G$5111,Тех_Движение!$D$2:$D$5111,$C3218,Тех_Движение!$B$2:$B$5111,"&lt;="&amp;Настройки!$B$5-1)-$F3218)))</f>
        <v/>
      </c>
      <c r="H3218" s="54">
        <f>IF($B3218="","",IF(AND($D3218&gt;=Настройки!$B$5,$D3218&lt;=Настройки!$B$6),$E3218,0))</f>
        <v/>
      </c>
      <c r="I3218" s="54">
        <f>IF($B3218="","",$G3218+$H3218-$J3218)</f>
        <v/>
      </c>
      <c r="J3218" s="54">
        <f>IF($B3218="","",MAX(0,$E3218-MAX(0,SUMIFS(Тех_Движение!$G$2:$G$5111,Тех_Движение!$D$2:$D$5111,$C3218,Тех_Движение!$B$2:$B$5111,"&lt;="&amp;Настройки!$B$6)-$F3218)))</f>
        <v/>
      </c>
      <c r="K3218" s="54">
        <f>IF(OR($B3218="",K$3&lt;$D3218+Настройки!$B$7),0,MAX(0,$E3218-MAX(0,SUMIFS(Тех_Движение!$G$2:$G$5111,Тех_Движение!$D$2:$D$5111,$C3218,Тех_Движение!$B$2:$B$5111,"&lt;="&amp;K$3)-$F3218)))</f>
        <v/>
      </c>
      <c r="L3218" s="54">
        <f>IF(OR($B3218="",L$3&lt;$D3218+Настройки!$B$7),0,MAX(0,$E3218-MAX(0,SUMIFS(Тех_Движение!$G$2:$G$5111,Тех_Движение!$D$2:$D$5111,$C3218,Тех_Движение!$B$2:$B$5111,"&lt;="&amp;L$3)-$F3218)))</f>
        <v/>
      </c>
      <c r="M3218" s="54">
        <f>IF(OR($B3218="",M$3&lt;$D3218+Настройки!$B$7),0,MAX(0,$E3218-MAX(0,SUMIFS(Тех_Движение!$G$2:$G$5111,Тех_Движение!$D$2:$D$5111,$C3218,Тех_Движение!$B$2:$B$5111,"&lt;="&amp;M$3)-$F3218)))</f>
        <v/>
      </c>
      <c r="N3218" s="54">
        <f>IF(OR($B3218="",N$3&lt;$D3218+Настройки!$B$7),0,MAX(0,$E3218-MAX(0,SUMIFS(Тех_Движение!$G$2:$G$5111,Тех_Движение!$D$2:$D$5111,$C3218,Тех_Движение!$B$2:$B$5111,"&lt;="&amp;N$3)-$F3218)))</f>
        <v/>
      </c>
      <c r="O3218" s="54">
        <f>IF(OR($B3218="",O$3&lt;$D3218+Настройки!$B$7),0,MAX(0,$E3218-MAX(0,SUMIFS(Тех_Движение!$G$2:$G$5111,Тех_Движение!$D$2:$D$5111,$C3218,Тех_Движение!$B$2:$B$5111,"&lt;="&amp;O$3)-$F3218)))</f>
        <v/>
      </c>
      <c r="P3218" s="54">
        <f>IF(OR($B3218="",P$3&lt;$D3218+Настройки!$B$7),0,MAX(0,$E3218-MAX(0,SUMIFS(Тех_Движение!$G$2:$G$5111,Тех_Движение!$D$2:$D$5111,$C3218,Тех_Движение!$B$2:$B$5111,"&lt;="&amp;P$3)-$F3218)))</f>
        <v/>
      </c>
      <c r="Q3218" s="54">
        <f>IF(OR($B3218="",Q$3&lt;$D3218+Настройки!$B$7),0,MAX(0,$E3218-MAX(0,SUMIFS(Тех_Движение!$G$2:$G$5111,Тех_Движение!$D$2:$D$5111,$C3218,Тех_Движение!$B$2:$B$5111,"&lt;="&amp;Q$3)-$F3218)))</f>
        <v/>
      </c>
      <c r="R3218" s="54">
        <f>IF($B3218="","",SUM($K3218:$Q3218))</f>
        <v/>
      </c>
      <c r="S3218" s="56">
        <f>IF($B3218="","",VLOOKUP($C3218,Настройки!$A$11:$L$17,9,FALSE))</f>
        <v/>
      </c>
      <c r="T3218" s="56">
        <f>IF($B3218="","",$R3218*$S3218)</f>
        <v/>
      </c>
    </row>
    <row r="3219">
      <c r="A3219" s="20">
        <f>Тех_Движение!$A$3216</f>
        <v/>
      </c>
      <c r="B3219" s="20">
        <f>IF(Тех_Движение!$F$3216&gt;0,Тех_Движение!$I$3216,"")</f>
        <v/>
      </c>
      <c r="C3219" s="20">
        <f>IF($B3219="","",Тех_Движение!$D$3216)</f>
        <v/>
      </c>
      <c r="D3219" s="42">
        <f>IF($B3219="","",Тех_Движение!$B$3216)</f>
        <v/>
      </c>
      <c r="E3219" s="54">
        <f>IF($B3219="","",Тех_Движение!$F$3216)</f>
        <v/>
      </c>
      <c r="F3219" s="54">
        <f>IF($B3219="","",SUMIFS($E$5:$E3218,$C$5:$C3218,$C3219))</f>
        <v/>
      </c>
      <c r="G3219" s="54">
        <f>IF($B3219="","",MAX(0,$E3219-MAX(0,SUMIFS(Тех_Движение!$G$2:$G$5111,Тех_Движение!$D$2:$D$5111,$C3219,Тех_Движение!$B$2:$B$5111,"&lt;="&amp;Настройки!$B$5-1)-$F3219)))</f>
        <v/>
      </c>
      <c r="H3219" s="54">
        <f>IF($B3219="","",IF(AND($D3219&gt;=Настройки!$B$5,$D3219&lt;=Настройки!$B$6),$E3219,0))</f>
        <v/>
      </c>
      <c r="I3219" s="54">
        <f>IF($B3219="","",$G3219+$H3219-$J3219)</f>
        <v/>
      </c>
      <c r="J3219" s="54">
        <f>IF($B3219="","",MAX(0,$E3219-MAX(0,SUMIFS(Тех_Движение!$G$2:$G$5111,Тех_Движение!$D$2:$D$5111,$C3219,Тех_Движение!$B$2:$B$5111,"&lt;="&amp;Настройки!$B$6)-$F3219)))</f>
        <v/>
      </c>
      <c r="K3219" s="54">
        <f>IF(OR($B3219="",K$3&lt;$D3219+Настройки!$B$7),0,MAX(0,$E3219-MAX(0,SUMIFS(Тех_Движение!$G$2:$G$5111,Тех_Движение!$D$2:$D$5111,$C3219,Тех_Движение!$B$2:$B$5111,"&lt;="&amp;K$3)-$F3219)))</f>
        <v/>
      </c>
      <c r="L3219" s="54">
        <f>IF(OR($B3219="",L$3&lt;$D3219+Настройки!$B$7),0,MAX(0,$E3219-MAX(0,SUMIFS(Тех_Движение!$G$2:$G$5111,Тех_Движение!$D$2:$D$5111,$C3219,Тех_Движение!$B$2:$B$5111,"&lt;="&amp;L$3)-$F3219)))</f>
        <v/>
      </c>
      <c r="M3219" s="54">
        <f>IF(OR($B3219="",M$3&lt;$D3219+Настройки!$B$7),0,MAX(0,$E3219-MAX(0,SUMIFS(Тех_Движение!$G$2:$G$5111,Тех_Движение!$D$2:$D$5111,$C3219,Тех_Движение!$B$2:$B$5111,"&lt;="&amp;M$3)-$F3219)))</f>
        <v/>
      </c>
      <c r="N3219" s="54">
        <f>IF(OR($B3219="",N$3&lt;$D3219+Настройки!$B$7),0,MAX(0,$E3219-MAX(0,SUMIFS(Тех_Движение!$G$2:$G$5111,Тех_Движение!$D$2:$D$5111,$C3219,Тех_Движение!$B$2:$B$5111,"&lt;="&amp;N$3)-$F3219)))</f>
        <v/>
      </c>
      <c r="O3219" s="54">
        <f>IF(OR($B3219="",O$3&lt;$D3219+Настройки!$B$7),0,MAX(0,$E3219-MAX(0,SUMIFS(Тех_Движение!$G$2:$G$5111,Тех_Движение!$D$2:$D$5111,$C3219,Тех_Движение!$B$2:$B$5111,"&lt;="&amp;O$3)-$F3219)))</f>
        <v/>
      </c>
      <c r="P3219" s="54">
        <f>IF(OR($B3219="",P$3&lt;$D3219+Настройки!$B$7),0,MAX(0,$E3219-MAX(0,SUMIFS(Тех_Движение!$G$2:$G$5111,Тех_Движение!$D$2:$D$5111,$C3219,Тех_Движение!$B$2:$B$5111,"&lt;="&amp;P$3)-$F3219)))</f>
        <v/>
      </c>
      <c r="Q3219" s="54">
        <f>IF(OR($B3219="",Q$3&lt;$D3219+Настройки!$B$7),0,MAX(0,$E3219-MAX(0,SUMIFS(Тех_Движение!$G$2:$G$5111,Тех_Движение!$D$2:$D$5111,$C3219,Тех_Движение!$B$2:$B$5111,"&lt;="&amp;Q$3)-$F3219)))</f>
        <v/>
      </c>
      <c r="R3219" s="54">
        <f>IF($B3219="","",SUM($K3219:$Q3219))</f>
        <v/>
      </c>
      <c r="S3219" s="56">
        <f>IF($B3219="","",VLOOKUP($C3219,Настройки!$A$11:$L$17,9,FALSE))</f>
        <v/>
      </c>
      <c r="T3219" s="56">
        <f>IF($B3219="","",$R3219*$S3219)</f>
        <v/>
      </c>
    </row>
    <row r="3220">
      <c r="A3220" s="20">
        <f>Тех_Движение!$A$3217</f>
        <v/>
      </c>
      <c r="B3220" s="20">
        <f>IF(Тех_Движение!$F$3217&gt;0,Тех_Движение!$I$3217,"")</f>
        <v/>
      </c>
      <c r="C3220" s="20">
        <f>IF($B3220="","",Тех_Движение!$D$3217)</f>
        <v/>
      </c>
      <c r="D3220" s="42">
        <f>IF($B3220="","",Тех_Движение!$B$3217)</f>
        <v/>
      </c>
      <c r="E3220" s="54">
        <f>IF($B3220="","",Тех_Движение!$F$3217)</f>
        <v/>
      </c>
      <c r="F3220" s="54">
        <f>IF($B3220="","",SUMIFS($E$5:$E3219,$C$5:$C3219,$C3220))</f>
        <v/>
      </c>
      <c r="G3220" s="54">
        <f>IF($B3220="","",MAX(0,$E3220-MAX(0,SUMIFS(Тех_Движение!$G$2:$G$5111,Тех_Движение!$D$2:$D$5111,$C3220,Тех_Движение!$B$2:$B$5111,"&lt;="&amp;Настройки!$B$5-1)-$F3220)))</f>
        <v/>
      </c>
      <c r="H3220" s="54">
        <f>IF($B3220="","",IF(AND($D3220&gt;=Настройки!$B$5,$D3220&lt;=Настройки!$B$6),$E3220,0))</f>
        <v/>
      </c>
      <c r="I3220" s="54">
        <f>IF($B3220="","",$G3220+$H3220-$J3220)</f>
        <v/>
      </c>
      <c r="J3220" s="54">
        <f>IF($B3220="","",MAX(0,$E3220-MAX(0,SUMIFS(Тех_Движение!$G$2:$G$5111,Тех_Движение!$D$2:$D$5111,$C3220,Тех_Движение!$B$2:$B$5111,"&lt;="&amp;Настройки!$B$6)-$F3220)))</f>
        <v/>
      </c>
      <c r="K3220" s="54">
        <f>IF(OR($B3220="",K$3&lt;$D3220+Настройки!$B$7),0,MAX(0,$E3220-MAX(0,SUMIFS(Тех_Движение!$G$2:$G$5111,Тех_Движение!$D$2:$D$5111,$C3220,Тех_Движение!$B$2:$B$5111,"&lt;="&amp;K$3)-$F3220)))</f>
        <v/>
      </c>
      <c r="L3220" s="54">
        <f>IF(OR($B3220="",L$3&lt;$D3220+Настройки!$B$7),0,MAX(0,$E3220-MAX(0,SUMIFS(Тех_Движение!$G$2:$G$5111,Тех_Движение!$D$2:$D$5111,$C3220,Тех_Движение!$B$2:$B$5111,"&lt;="&amp;L$3)-$F3220)))</f>
        <v/>
      </c>
      <c r="M3220" s="54">
        <f>IF(OR($B3220="",M$3&lt;$D3220+Настройки!$B$7),0,MAX(0,$E3220-MAX(0,SUMIFS(Тех_Движение!$G$2:$G$5111,Тех_Движение!$D$2:$D$5111,$C3220,Тех_Движение!$B$2:$B$5111,"&lt;="&amp;M$3)-$F3220)))</f>
        <v/>
      </c>
      <c r="N3220" s="54">
        <f>IF(OR($B3220="",N$3&lt;$D3220+Настройки!$B$7),0,MAX(0,$E3220-MAX(0,SUMIFS(Тех_Движение!$G$2:$G$5111,Тех_Движение!$D$2:$D$5111,$C3220,Тех_Движение!$B$2:$B$5111,"&lt;="&amp;N$3)-$F3220)))</f>
        <v/>
      </c>
      <c r="O3220" s="54">
        <f>IF(OR($B3220="",O$3&lt;$D3220+Настройки!$B$7),0,MAX(0,$E3220-MAX(0,SUMIFS(Тех_Движение!$G$2:$G$5111,Тех_Движение!$D$2:$D$5111,$C3220,Тех_Движение!$B$2:$B$5111,"&lt;="&amp;O$3)-$F3220)))</f>
        <v/>
      </c>
      <c r="P3220" s="54">
        <f>IF(OR($B3220="",P$3&lt;$D3220+Настройки!$B$7),0,MAX(0,$E3220-MAX(0,SUMIFS(Тех_Движение!$G$2:$G$5111,Тех_Движение!$D$2:$D$5111,$C3220,Тех_Движение!$B$2:$B$5111,"&lt;="&amp;P$3)-$F3220)))</f>
        <v/>
      </c>
      <c r="Q3220" s="54">
        <f>IF(OR($B3220="",Q$3&lt;$D3220+Настройки!$B$7),0,MAX(0,$E3220-MAX(0,SUMIFS(Тех_Движение!$G$2:$G$5111,Тех_Движение!$D$2:$D$5111,$C3220,Тех_Движение!$B$2:$B$5111,"&lt;="&amp;Q$3)-$F3220)))</f>
        <v/>
      </c>
      <c r="R3220" s="54">
        <f>IF($B3220="","",SUM($K3220:$Q3220))</f>
        <v/>
      </c>
      <c r="S3220" s="56">
        <f>IF($B3220="","",VLOOKUP($C3220,Настройки!$A$11:$L$17,9,FALSE))</f>
        <v/>
      </c>
      <c r="T3220" s="56">
        <f>IF($B3220="","",$R3220*$S3220)</f>
        <v/>
      </c>
    </row>
    <row r="3221">
      <c r="A3221" s="20">
        <f>Тех_Движение!$A$3218</f>
        <v/>
      </c>
      <c r="B3221" s="20">
        <f>IF(Тех_Движение!$F$3218&gt;0,Тех_Движение!$I$3218,"")</f>
        <v/>
      </c>
      <c r="C3221" s="20">
        <f>IF($B3221="","",Тех_Движение!$D$3218)</f>
        <v/>
      </c>
      <c r="D3221" s="42">
        <f>IF($B3221="","",Тех_Движение!$B$3218)</f>
        <v/>
      </c>
      <c r="E3221" s="54">
        <f>IF($B3221="","",Тех_Движение!$F$3218)</f>
        <v/>
      </c>
      <c r="F3221" s="54">
        <f>IF($B3221="","",SUMIFS($E$5:$E3220,$C$5:$C3220,$C3221))</f>
        <v/>
      </c>
      <c r="G3221" s="54">
        <f>IF($B3221="","",MAX(0,$E3221-MAX(0,SUMIFS(Тех_Движение!$G$2:$G$5111,Тех_Движение!$D$2:$D$5111,$C3221,Тех_Движение!$B$2:$B$5111,"&lt;="&amp;Настройки!$B$5-1)-$F3221)))</f>
        <v/>
      </c>
      <c r="H3221" s="54">
        <f>IF($B3221="","",IF(AND($D3221&gt;=Настройки!$B$5,$D3221&lt;=Настройки!$B$6),$E3221,0))</f>
        <v/>
      </c>
      <c r="I3221" s="54">
        <f>IF($B3221="","",$G3221+$H3221-$J3221)</f>
        <v/>
      </c>
      <c r="J3221" s="54">
        <f>IF($B3221="","",MAX(0,$E3221-MAX(0,SUMIFS(Тех_Движение!$G$2:$G$5111,Тех_Движение!$D$2:$D$5111,$C3221,Тех_Движение!$B$2:$B$5111,"&lt;="&amp;Настройки!$B$6)-$F3221)))</f>
        <v/>
      </c>
      <c r="K3221" s="54">
        <f>IF(OR($B3221="",K$3&lt;$D3221+Настройки!$B$7),0,MAX(0,$E3221-MAX(0,SUMIFS(Тех_Движение!$G$2:$G$5111,Тех_Движение!$D$2:$D$5111,$C3221,Тех_Движение!$B$2:$B$5111,"&lt;="&amp;K$3)-$F3221)))</f>
        <v/>
      </c>
      <c r="L3221" s="54">
        <f>IF(OR($B3221="",L$3&lt;$D3221+Настройки!$B$7),0,MAX(0,$E3221-MAX(0,SUMIFS(Тех_Движение!$G$2:$G$5111,Тех_Движение!$D$2:$D$5111,$C3221,Тех_Движение!$B$2:$B$5111,"&lt;="&amp;L$3)-$F3221)))</f>
        <v/>
      </c>
      <c r="M3221" s="54">
        <f>IF(OR($B3221="",M$3&lt;$D3221+Настройки!$B$7),0,MAX(0,$E3221-MAX(0,SUMIFS(Тех_Движение!$G$2:$G$5111,Тех_Движение!$D$2:$D$5111,$C3221,Тех_Движение!$B$2:$B$5111,"&lt;="&amp;M$3)-$F3221)))</f>
        <v/>
      </c>
      <c r="N3221" s="54">
        <f>IF(OR($B3221="",N$3&lt;$D3221+Настройки!$B$7),0,MAX(0,$E3221-MAX(0,SUMIFS(Тех_Движение!$G$2:$G$5111,Тех_Движение!$D$2:$D$5111,$C3221,Тех_Движение!$B$2:$B$5111,"&lt;="&amp;N$3)-$F3221)))</f>
        <v/>
      </c>
      <c r="O3221" s="54">
        <f>IF(OR($B3221="",O$3&lt;$D3221+Настройки!$B$7),0,MAX(0,$E3221-MAX(0,SUMIFS(Тех_Движение!$G$2:$G$5111,Тех_Движение!$D$2:$D$5111,$C3221,Тех_Движение!$B$2:$B$5111,"&lt;="&amp;O$3)-$F3221)))</f>
        <v/>
      </c>
      <c r="P3221" s="54">
        <f>IF(OR($B3221="",P$3&lt;$D3221+Настройки!$B$7),0,MAX(0,$E3221-MAX(0,SUMIFS(Тех_Движение!$G$2:$G$5111,Тех_Движение!$D$2:$D$5111,$C3221,Тех_Движение!$B$2:$B$5111,"&lt;="&amp;P$3)-$F3221)))</f>
        <v/>
      </c>
      <c r="Q3221" s="54">
        <f>IF(OR($B3221="",Q$3&lt;$D3221+Настройки!$B$7),0,MAX(0,$E3221-MAX(0,SUMIFS(Тех_Движение!$G$2:$G$5111,Тех_Движение!$D$2:$D$5111,$C3221,Тех_Движение!$B$2:$B$5111,"&lt;="&amp;Q$3)-$F3221)))</f>
        <v/>
      </c>
      <c r="R3221" s="54">
        <f>IF($B3221="","",SUM($K3221:$Q3221))</f>
        <v/>
      </c>
      <c r="S3221" s="56">
        <f>IF($B3221="","",VLOOKUP($C3221,Настройки!$A$11:$L$17,9,FALSE))</f>
        <v/>
      </c>
      <c r="T3221" s="56">
        <f>IF($B3221="","",$R3221*$S3221)</f>
        <v/>
      </c>
    </row>
    <row r="3222">
      <c r="A3222" s="20">
        <f>Тех_Движение!$A$3219</f>
        <v/>
      </c>
      <c r="B3222" s="20">
        <f>IF(Тех_Движение!$F$3219&gt;0,Тех_Движение!$I$3219,"")</f>
        <v/>
      </c>
      <c r="C3222" s="20">
        <f>IF($B3222="","",Тех_Движение!$D$3219)</f>
        <v/>
      </c>
      <c r="D3222" s="42">
        <f>IF($B3222="","",Тех_Движение!$B$3219)</f>
        <v/>
      </c>
      <c r="E3222" s="54">
        <f>IF($B3222="","",Тех_Движение!$F$3219)</f>
        <v/>
      </c>
      <c r="F3222" s="54">
        <f>IF($B3222="","",SUMIFS($E$5:$E3221,$C$5:$C3221,$C3222))</f>
        <v/>
      </c>
      <c r="G3222" s="54">
        <f>IF($B3222="","",MAX(0,$E3222-MAX(0,SUMIFS(Тех_Движение!$G$2:$G$5111,Тех_Движение!$D$2:$D$5111,$C3222,Тех_Движение!$B$2:$B$5111,"&lt;="&amp;Настройки!$B$5-1)-$F3222)))</f>
        <v/>
      </c>
      <c r="H3222" s="54">
        <f>IF($B3222="","",IF(AND($D3222&gt;=Настройки!$B$5,$D3222&lt;=Настройки!$B$6),$E3222,0))</f>
        <v/>
      </c>
      <c r="I3222" s="54">
        <f>IF($B3222="","",$G3222+$H3222-$J3222)</f>
        <v/>
      </c>
      <c r="J3222" s="54">
        <f>IF($B3222="","",MAX(0,$E3222-MAX(0,SUMIFS(Тех_Движение!$G$2:$G$5111,Тех_Движение!$D$2:$D$5111,$C3222,Тех_Движение!$B$2:$B$5111,"&lt;="&amp;Настройки!$B$6)-$F3222)))</f>
        <v/>
      </c>
      <c r="K3222" s="54">
        <f>IF(OR($B3222="",K$3&lt;$D3222+Настройки!$B$7),0,MAX(0,$E3222-MAX(0,SUMIFS(Тех_Движение!$G$2:$G$5111,Тех_Движение!$D$2:$D$5111,$C3222,Тех_Движение!$B$2:$B$5111,"&lt;="&amp;K$3)-$F3222)))</f>
        <v/>
      </c>
      <c r="L3222" s="54">
        <f>IF(OR($B3222="",L$3&lt;$D3222+Настройки!$B$7),0,MAX(0,$E3222-MAX(0,SUMIFS(Тех_Движение!$G$2:$G$5111,Тех_Движение!$D$2:$D$5111,$C3222,Тех_Движение!$B$2:$B$5111,"&lt;="&amp;L$3)-$F3222)))</f>
        <v/>
      </c>
      <c r="M3222" s="54">
        <f>IF(OR($B3222="",M$3&lt;$D3222+Настройки!$B$7),0,MAX(0,$E3222-MAX(0,SUMIFS(Тех_Движение!$G$2:$G$5111,Тех_Движение!$D$2:$D$5111,$C3222,Тех_Движение!$B$2:$B$5111,"&lt;="&amp;M$3)-$F3222)))</f>
        <v/>
      </c>
      <c r="N3222" s="54">
        <f>IF(OR($B3222="",N$3&lt;$D3222+Настройки!$B$7),0,MAX(0,$E3222-MAX(0,SUMIFS(Тех_Движение!$G$2:$G$5111,Тех_Движение!$D$2:$D$5111,$C3222,Тех_Движение!$B$2:$B$5111,"&lt;="&amp;N$3)-$F3222)))</f>
        <v/>
      </c>
      <c r="O3222" s="54">
        <f>IF(OR($B3222="",O$3&lt;$D3222+Настройки!$B$7),0,MAX(0,$E3222-MAX(0,SUMIFS(Тех_Движение!$G$2:$G$5111,Тех_Движение!$D$2:$D$5111,$C3222,Тех_Движение!$B$2:$B$5111,"&lt;="&amp;O$3)-$F3222)))</f>
        <v/>
      </c>
      <c r="P3222" s="54">
        <f>IF(OR($B3222="",P$3&lt;$D3222+Настройки!$B$7),0,MAX(0,$E3222-MAX(0,SUMIFS(Тех_Движение!$G$2:$G$5111,Тех_Движение!$D$2:$D$5111,$C3222,Тех_Движение!$B$2:$B$5111,"&lt;="&amp;P$3)-$F3222)))</f>
        <v/>
      </c>
      <c r="Q3222" s="54">
        <f>IF(OR($B3222="",Q$3&lt;$D3222+Настройки!$B$7),0,MAX(0,$E3222-MAX(0,SUMIFS(Тех_Движение!$G$2:$G$5111,Тех_Движение!$D$2:$D$5111,$C3222,Тех_Движение!$B$2:$B$5111,"&lt;="&amp;Q$3)-$F3222)))</f>
        <v/>
      </c>
      <c r="R3222" s="54">
        <f>IF($B3222="","",SUM($K3222:$Q3222))</f>
        <v/>
      </c>
      <c r="S3222" s="56">
        <f>IF($B3222="","",VLOOKUP($C3222,Настройки!$A$11:$L$17,9,FALSE))</f>
        <v/>
      </c>
      <c r="T3222" s="56">
        <f>IF($B3222="","",$R3222*$S3222)</f>
        <v/>
      </c>
    </row>
    <row r="3223">
      <c r="A3223" s="20">
        <f>Тех_Движение!$A$3220</f>
        <v/>
      </c>
      <c r="B3223" s="20">
        <f>IF(Тех_Движение!$F$3220&gt;0,Тех_Движение!$I$3220,"")</f>
        <v/>
      </c>
      <c r="C3223" s="20">
        <f>IF($B3223="","",Тех_Движение!$D$3220)</f>
        <v/>
      </c>
      <c r="D3223" s="42">
        <f>IF($B3223="","",Тех_Движение!$B$3220)</f>
        <v/>
      </c>
      <c r="E3223" s="54">
        <f>IF($B3223="","",Тех_Движение!$F$3220)</f>
        <v/>
      </c>
      <c r="F3223" s="54">
        <f>IF($B3223="","",SUMIFS($E$5:$E3222,$C$5:$C3222,$C3223))</f>
        <v/>
      </c>
      <c r="G3223" s="54">
        <f>IF($B3223="","",MAX(0,$E3223-MAX(0,SUMIFS(Тех_Движение!$G$2:$G$5111,Тех_Движение!$D$2:$D$5111,$C3223,Тех_Движение!$B$2:$B$5111,"&lt;="&amp;Настройки!$B$5-1)-$F3223)))</f>
        <v/>
      </c>
      <c r="H3223" s="54">
        <f>IF($B3223="","",IF(AND($D3223&gt;=Настройки!$B$5,$D3223&lt;=Настройки!$B$6),$E3223,0))</f>
        <v/>
      </c>
      <c r="I3223" s="54">
        <f>IF($B3223="","",$G3223+$H3223-$J3223)</f>
        <v/>
      </c>
      <c r="J3223" s="54">
        <f>IF($B3223="","",MAX(0,$E3223-MAX(0,SUMIFS(Тех_Движение!$G$2:$G$5111,Тех_Движение!$D$2:$D$5111,$C3223,Тех_Движение!$B$2:$B$5111,"&lt;="&amp;Настройки!$B$6)-$F3223)))</f>
        <v/>
      </c>
      <c r="K3223" s="54">
        <f>IF(OR($B3223="",K$3&lt;$D3223+Настройки!$B$7),0,MAX(0,$E3223-MAX(0,SUMIFS(Тех_Движение!$G$2:$G$5111,Тех_Движение!$D$2:$D$5111,$C3223,Тех_Движение!$B$2:$B$5111,"&lt;="&amp;K$3)-$F3223)))</f>
        <v/>
      </c>
      <c r="L3223" s="54">
        <f>IF(OR($B3223="",L$3&lt;$D3223+Настройки!$B$7),0,MAX(0,$E3223-MAX(0,SUMIFS(Тех_Движение!$G$2:$G$5111,Тех_Движение!$D$2:$D$5111,$C3223,Тех_Движение!$B$2:$B$5111,"&lt;="&amp;L$3)-$F3223)))</f>
        <v/>
      </c>
      <c r="M3223" s="54">
        <f>IF(OR($B3223="",M$3&lt;$D3223+Настройки!$B$7),0,MAX(0,$E3223-MAX(0,SUMIFS(Тех_Движение!$G$2:$G$5111,Тех_Движение!$D$2:$D$5111,$C3223,Тех_Движение!$B$2:$B$5111,"&lt;="&amp;M$3)-$F3223)))</f>
        <v/>
      </c>
      <c r="N3223" s="54">
        <f>IF(OR($B3223="",N$3&lt;$D3223+Настройки!$B$7),0,MAX(0,$E3223-MAX(0,SUMIFS(Тех_Движение!$G$2:$G$5111,Тех_Движение!$D$2:$D$5111,$C3223,Тех_Движение!$B$2:$B$5111,"&lt;="&amp;N$3)-$F3223)))</f>
        <v/>
      </c>
      <c r="O3223" s="54">
        <f>IF(OR($B3223="",O$3&lt;$D3223+Настройки!$B$7),0,MAX(0,$E3223-MAX(0,SUMIFS(Тех_Движение!$G$2:$G$5111,Тех_Движение!$D$2:$D$5111,$C3223,Тех_Движение!$B$2:$B$5111,"&lt;="&amp;O$3)-$F3223)))</f>
        <v/>
      </c>
      <c r="P3223" s="54">
        <f>IF(OR($B3223="",P$3&lt;$D3223+Настройки!$B$7),0,MAX(0,$E3223-MAX(0,SUMIFS(Тех_Движение!$G$2:$G$5111,Тех_Движение!$D$2:$D$5111,$C3223,Тех_Движение!$B$2:$B$5111,"&lt;="&amp;P$3)-$F3223)))</f>
        <v/>
      </c>
      <c r="Q3223" s="54">
        <f>IF(OR($B3223="",Q$3&lt;$D3223+Настройки!$B$7),0,MAX(0,$E3223-MAX(0,SUMIFS(Тех_Движение!$G$2:$G$5111,Тех_Движение!$D$2:$D$5111,$C3223,Тех_Движение!$B$2:$B$5111,"&lt;="&amp;Q$3)-$F3223)))</f>
        <v/>
      </c>
      <c r="R3223" s="54">
        <f>IF($B3223="","",SUM($K3223:$Q3223))</f>
        <v/>
      </c>
      <c r="S3223" s="56">
        <f>IF($B3223="","",VLOOKUP($C3223,Настройки!$A$11:$L$17,9,FALSE))</f>
        <v/>
      </c>
      <c r="T3223" s="56">
        <f>IF($B3223="","",$R3223*$S3223)</f>
        <v/>
      </c>
    </row>
    <row r="3224">
      <c r="A3224" s="20">
        <f>Тех_Движение!$A$3221</f>
        <v/>
      </c>
      <c r="B3224" s="20">
        <f>IF(Тех_Движение!$F$3221&gt;0,Тех_Движение!$I$3221,"")</f>
        <v/>
      </c>
      <c r="C3224" s="20">
        <f>IF($B3224="","",Тех_Движение!$D$3221)</f>
        <v/>
      </c>
      <c r="D3224" s="42">
        <f>IF($B3224="","",Тех_Движение!$B$3221)</f>
        <v/>
      </c>
      <c r="E3224" s="54">
        <f>IF($B3224="","",Тех_Движение!$F$3221)</f>
        <v/>
      </c>
      <c r="F3224" s="54">
        <f>IF($B3224="","",SUMIFS($E$5:$E3223,$C$5:$C3223,$C3224))</f>
        <v/>
      </c>
      <c r="G3224" s="54">
        <f>IF($B3224="","",MAX(0,$E3224-MAX(0,SUMIFS(Тех_Движение!$G$2:$G$5111,Тех_Движение!$D$2:$D$5111,$C3224,Тех_Движение!$B$2:$B$5111,"&lt;="&amp;Настройки!$B$5-1)-$F3224)))</f>
        <v/>
      </c>
      <c r="H3224" s="54">
        <f>IF($B3224="","",IF(AND($D3224&gt;=Настройки!$B$5,$D3224&lt;=Настройки!$B$6),$E3224,0))</f>
        <v/>
      </c>
      <c r="I3224" s="54">
        <f>IF($B3224="","",$G3224+$H3224-$J3224)</f>
        <v/>
      </c>
      <c r="J3224" s="54">
        <f>IF($B3224="","",MAX(0,$E3224-MAX(0,SUMIFS(Тех_Движение!$G$2:$G$5111,Тех_Движение!$D$2:$D$5111,$C3224,Тех_Движение!$B$2:$B$5111,"&lt;="&amp;Настройки!$B$6)-$F3224)))</f>
        <v/>
      </c>
      <c r="K3224" s="54">
        <f>IF(OR($B3224="",K$3&lt;$D3224+Настройки!$B$7),0,MAX(0,$E3224-MAX(0,SUMIFS(Тех_Движение!$G$2:$G$5111,Тех_Движение!$D$2:$D$5111,$C3224,Тех_Движение!$B$2:$B$5111,"&lt;="&amp;K$3)-$F3224)))</f>
        <v/>
      </c>
      <c r="L3224" s="54">
        <f>IF(OR($B3224="",L$3&lt;$D3224+Настройки!$B$7),0,MAX(0,$E3224-MAX(0,SUMIFS(Тех_Движение!$G$2:$G$5111,Тех_Движение!$D$2:$D$5111,$C3224,Тех_Движение!$B$2:$B$5111,"&lt;="&amp;L$3)-$F3224)))</f>
        <v/>
      </c>
      <c r="M3224" s="54">
        <f>IF(OR($B3224="",M$3&lt;$D3224+Настройки!$B$7),0,MAX(0,$E3224-MAX(0,SUMIFS(Тех_Движение!$G$2:$G$5111,Тех_Движение!$D$2:$D$5111,$C3224,Тех_Движение!$B$2:$B$5111,"&lt;="&amp;M$3)-$F3224)))</f>
        <v/>
      </c>
      <c r="N3224" s="54">
        <f>IF(OR($B3224="",N$3&lt;$D3224+Настройки!$B$7),0,MAX(0,$E3224-MAX(0,SUMIFS(Тех_Движение!$G$2:$G$5111,Тех_Движение!$D$2:$D$5111,$C3224,Тех_Движение!$B$2:$B$5111,"&lt;="&amp;N$3)-$F3224)))</f>
        <v/>
      </c>
      <c r="O3224" s="54">
        <f>IF(OR($B3224="",O$3&lt;$D3224+Настройки!$B$7),0,MAX(0,$E3224-MAX(0,SUMIFS(Тех_Движение!$G$2:$G$5111,Тех_Движение!$D$2:$D$5111,$C3224,Тех_Движение!$B$2:$B$5111,"&lt;="&amp;O$3)-$F3224)))</f>
        <v/>
      </c>
      <c r="P3224" s="54">
        <f>IF(OR($B3224="",P$3&lt;$D3224+Настройки!$B$7),0,MAX(0,$E3224-MAX(0,SUMIFS(Тех_Движение!$G$2:$G$5111,Тех_Движение!$D$2:$D$5111,$C3224,Тех_Движение!$B$2:$B$5111,"&lt;="&amp;P$3)-$F3224)))</f>
        <v/>
      </c>
      <c r="Q3224" s="54">
        <f>IF(OR($B3224="",Q$3&lt;$D3224+Настройки!$B$7),0,MAX(0,$E3224-MAX(0,SUMIFS(Тех_Движение!$G$2:$G$5111,Тех_Движение!$D$2:$D$5111,$C3224,Тех_Движение!$B$2:$B$5111,"&lt;="&amp;Q$3)-$F3224)))</f>
        <v/>
      </c>
      <c r="R3224" s="54">
        <f>IF($B3224="","",SUM($K3224:$Q3224))</f>
        <v/>
      </c>
      <c r="S3224" s="56">
        <f>IF($B3224="","",VLOOKUP($C3224,Настройки!$A$11:$L$17,9,FALSE))</f>
        <v/>
      </c>
      <c r="T3224" s="56">
        <f>IF($B3224="","",$R3224*$S3224)</f>
        <v/>
      </c>
    </row>
    <row r="3225">
      <c r="A3225" s="20">
        <f>Тех_Движение!$A$3222</f>
        <v/>
      </c>
      <c r="B3225" s="20">
        <f>IF(Тех_Движение!$F$3222&gt;0,Тех_Движение!$I$3222,"")</f>
        <v/>
      </c>
      <c r="C3225" s="20">
        <f>IF($B3225="","",Тех_Движение!$D$3222)</f>
        <v/>
      </c>
      <c r="D3225" s="42">
        <f>IF($B3225="","",Тех_Движение!$B$3222)</f>
        <v/>
      </c>
      <c r="E3225" s="54">
        <f>IF($B3225="","",Тех_Движение!$F$3222)</f>
        <v/>
      </c>
      <c r="F3225" s="54">
        <f>IF($B3225="","",SUMIFS($E$5:$E3224,$C$5:$C3224,$C3225))</f>
        <v/>
      </c>
      <c r="G3225" s="54">
        <f>IF($B3225="","",MAX(0,$E3225-MAX(0,SUMIFS(Тех_Движение!$G$2:$G$5111,Тех_Движение!$D$2:$D$5111,$C3225,Тех_Движение!$B$2:$B$5111,"&lt;="&amp;Настройки!$B$5-1)-$F3225)))</f>
        <v/>
      </c>
      <c r="H3225" s="54">
        <f>IF($B3225="","",IF(AND($D3225&gt;=Настройки!$B$5,$D3225&lt;=Настройки!$B$6),$E3225,0))</f>
        <v/>
      </c>
      <c r="I3225" s="54">
        <f>IF($B3225="","",$G3225+$H3225-$J3225)</f>
        <v/>
      </c>
      <c r="J3225" s="54">
        <f>IF($B3225="","",MAX(0,$E3225-MAX(0,SUMIFS(Тех_Движение!$G$2:$G$5111,Тех_Движение!$D$2:$D$5111,$C3225,Тех_Движение!$B$2:$B$5111,"&lt;="&amp;Настройки!$B$6)-$F3225)))</f>
        <v/>
      </c>
      <c r="K3225" s="54">
        <f>IF(OR($B3225="",K$3&lt;$D3225+Настройки!$B$7),0,MAX(0,$E3225-MAX(0,SUMIFS(Тех_Движение!$G$2:$G$5111,Тех_Движение!$D$2:$D$5111,$C3225,Тех_Движение!$B$2:$B$5111,"&lt;="&amp;K$3)-$F3225)))</f>
        <v/>
      </c>
      <c r="L3225" s="54">
        <f>IF(OR($B3225="",L$3&lt;$D3225+Настройки!$B$7),0,MAX(0,$E3225-MAX(0,SUMIFS(Тех_Движение!$G$2:$G$5111,Тех_Движение!$D$2:$D$5111,$C3225,Тех_Движение!$B$2:$B$5111,"&lt;="&amp;L$3)-$F3225)))</f>
        <v/>
      </c>
      <c r="M3225" s="54">
        <f>IF(OR($B3225="",M$3&lt;$D3225+Настройки!$B$7),0,MAX(0,$E3225-MAX(0,SUMIFS(Тех_Движение!$G$2:$G$5111,Тех_Движение!$D$2:$D$5111,$C3225,Тех_Движение!$B$2:$B$5111,"&lt;="&amp;M$3)-$F3225)))</f>
        <v/>
      </c>
      <c r="N3225" s="54">
        <f>IF(OR($B3225="",N$3&lt;$D3225+Настройки!$B$7),0,MAX(0,$E3225-MAX(0,SUMIFS(Тех_Движение!$G$2:$G$5111,Тех_Движение!$D$2:$D$5111,$C3225,Тех_Движение!$B$2:$B$5111,"&lt;="&amp;N$3)-$F3225)))</f>
        <v/>
      </c>
      <c r="O3225" s="54">
        <f>IF(OR($B3225="",O$3&lt;$D3225+Настройки!$B$7),0,MAX(0,$E3225-MAX(0,SUMIFS(Тех_Движение!$G$2:$G$5111,Тех_Движение!$D$2:$D$5111,$C3225,Тех_Движение!$B$2:$B$5111,"&lt;="&amp;O$3)-$F3225)))</f>
        <v/>
      </c>
      <c r="P3225" s="54">
        <f>IF(OR($B3225="",P$3&lt;$D3225+Настройки!$B$7),0,MAX(0,$E3225-MAX(0,SUMIFS(Тех_Движение!$G$2:$G$5111,Тех_Движение!$D$2:$D$5111,$C3225,Тех_Движение!$B$2:$B$5111,"&lt;="&amp;P$3)-$F3225)))</f>
        <v/>
      </c>
      <c r="Q3225" s="54">
        <f>IF(OR($B3225="",Q$3&lt;$D3225+Настройки!$B$7),0,MAX(0,$E3225-MAX(0,SUMIFS(Тех_Движение!$G$2:$G$5111,Тех_Движение!$D$2:$D$5111,$C3225,Тех_Движение!$B$2:$B$5111,"&lt;="&amp;Q$3)-$F3225)))</f>
        <v/>
      </c>
      <c r="R3225" s="54">
        <f>IF($B3225="","",SUM($K3225:$Q3225))</f>
        <v/>
      </c>
      <c r="S3225" s="56">
        <f>IF($B3225="","",VLOOKUP($C3225,Настройки!$A$11:$L$17,9,FALSE))</f>
        <v/>
      </c>
      <c r="T3225" s="56">
        <f>IF($B3225="","",$R3225*$S3225)</f>
        <v/>
      </c>
    </row>
    <row r="3226">
      <c r="A3226" s="20">
        <f>Тех_Движение!$A$3223</f>
        <v/>
      </c>
      <c r="B3226" s="20">
        <f>IF(Тех_Движение!$F$3223&gt;0,Тех_Движение!$I$3223,"")</f>
        <v/>
      </c>
      <c r="C3226" s="20">
        <f>IF($B3226="","",Тех_Движение!$D$3223)</f>
        <v/>
      </c>
      <c r="D3226" s="42">
        <f>IF($B3226="","",Тех_Движение!$B$3223)</f>
        <v/>
      </c>
      <c r="E3226" s="54">
        <f>IF($B3226="","",Тех_Движение!$F$3223)</f>
        <v/>
      </c>
      <c r="F3226" s="54">
        <f>IF($B3226="","",SUMIFS($E$5:$E3225,$C$5:$C3225,$C3226))</f>
        <v/>
      </c>
      <c r="G3226" s="54">
        <f>IF($B3226="","",MAX(0,$E3226-MAX(0,SUMIFS(Тех_Движение!$G$2:$G$5111,Тех_Движение!$D$2:$D$5111,$C3226,Тех_Движение!$B$2:$B$5111,"&lt;="&amp;Настройки!$B$5-1)-$F3226)))</f>
        <v/>
      </c>
      <c r="H3226" s="54">
        <f>IF($B3226="","",IF(AND($D3226&gt;=Настройки!$B$5,$D3226&lt;=Настройки!$B$6),$E3226,0))</f>
        <v/>
      </c>
      <c r="I3226" s="54">
        <f>IF($B3226="","",$G3226+$H3226-$J3226)</f>
        <v/>
      </c>
      <c r="J3226" s="54">
        <f>IF($B3226="","",MAX(0,$E3226-MAX(0,SUMIFS(Тех_Движение!$G$2:$G$5111,Тех_Движение!$D$2:$D$5111,$C3226,Тех_Движение!$B$2:$B$5111,"&lt;="&amp;Настройки!$B$6)-$F3226)))</f>
        <v/>
      </c>
      <c r="K3226" s="54">
        <f>IF(OR($B3226="",K$3&lt;$D3226+Настройки!$B$7),0,MAX(0,$E3226-MAX(0,SUMIFS(Тех_Движение!$G$2:$G$5111,Тех_Движение!$D$2:$D$5111,$C3226,Тех_Движение!$B$2:$B$5111,"&lt;="&amp;K$3)-$F3226)))</f>
        <v/>
      </c>
      <c r="L3226" s="54">
        <f>IF(OR($B3226="",L$3&lt;$D3226+Настройки!$B$7),0,MAX(0,$E3226-MAX(0,SUMIFS(Тех_Движение!$G$2:$G$5111,Тех_Движение!$D$2:$D$5111,$C3226,Тех_Движение!$B$2:$B$5111,"&lt;="&amp;L$3)-$F3226)))</f>
        <v/>
      </c>
      <c r="M3226" s="54">
        <f>IF(OR($B3226="",M$3&lt;$D3226+Настройки!$B$7),0,MAX(0,$E3226-MAX(0,SUMIFS(Тех_Движение!$G$2:$G$5111,Тех_Движение!$D$2:$D$5111,$C3226,Тех_Движение!$B$2:$B$5111,"&lt;="&amp;M$3)-$F3226)))</f>
        <v/>
      </c>
      <c r="N3226" s="54">
        <f>IF(OR($B3226="",N$3&lt;$D3226+Настройки!$B$7),0,MAX(0,$E3226-MAX(0,SUMIFS(Тех_Движение!$G$2:$G$5111,Тех_Движение!$D$2:$D$5111,$C3226,Тех_Движение!$B$2:$B$5111,"&lt;="&amp;N$3)-$F3226)))</f>
        <v/>
      </c>
      <c r="O3226" s="54">
        <f>IF(OR($B3226="",O$3&lt;$D3226+Настройки!$B$7),0,MAX(0,$E3226-MAX(0,SUMIFS(Тех_Движение!$G$2:$G$5111,Тех_Движение!$D$2:$D$5111,$C3226,Тех_Движение!$B$2:$B$5111,"&lt;="&amp;O$3)-$F3226)))</f>
        <v/>
      </c>
      <c r="P3226" s="54">
        <f>IF(OR($B3226="",P$3&lt;$D3226+Настройки!$B$7),0,MAX(0,$E3226-MAX(0,SUMIFS(Тех_Движение!$G$2:$G$5111,Тех_Движение!$D$2:$D$5111,$C3226,Тех_Движение!$B$2:$B$5111,"&lt;="&amp;P$3)-$F3226)))</f>
        <v/>
      </c>
      <c r="Q3226" s="54">
        <f>IF(OR($B3226="",Q$3&lt;$D3226+Настройки!$B$7),0,MAX(0,$E3226-MAX(0,SUMIFS(Тех_Движение!$G$2:$G$5111,Тех_Движение!$D$2:$D$5111,$C3226,Тех_Движение!$B$2:$B$5111,"&lt;="&amp;Q$3)-$F3226)))</f>
        <v/>
      </c>
      <c r="R3226" s="54">
        <f>IF($B3226="","",SUM($K3226:$Q3226))</f>
        <v/>
      </c>
      <c r="S3226" s="56">
        <f>IF($B3226="","",VLOOKUP($C3226,Настройки!$A$11:$L$17,9,FALSE))</f>
        <v/>
      </c>
      <c r="T3226" s="56">
        <f>IF($B3226="","",$R3226*$S3226)</f>
        <v/>
      </c>
    </row>
    <row r="3227">
      <c r="A3227" s="20">
        <f>Тех_Движение!$A$3224</f>
        <v/>
      </c>
      <c r="B3227" s="20">
        <f>IF(Тех_Движение!$F$3224&gt;0,Тех_Движение!$I$3224,"")</f>
        <v/>
      </c>
      <c r="C3227" s="20">
        <f>IF($B3227="","",Тех_Движение!$D$3224)</f>
        <v/>
      </c>
      <c r="D3227" s="42">
        <f>IF($B3227="","",Тех_Движение!$B$3224)</f>
        <v/>
      </c>
      <c r="E3227" s="54">
        <f>IF($B3227="","",Тех_Движение!$F$3224)</f>
        <v/>
      </c>
      <c r="F3227" s="54">
        <f>IF($B3227="","",SUMIFS($E$5:$E3226,$C$5:$C3226,$C3227))</f>
        <v/>
      </c>
      <c r="G3227" s="54">
        <f>IF($B3227="","",MAX(0,$E3227-MAX(0,SUMIFS(Тех_Движение!$G$2:$G$5111,Тех_Движение!$D$2:$D$5111,$C3227,Тех_Движение!$B$2:$B$5111,"&lt;="&amp;Настройки!$B$5-1)-$F3227)))</f>
        <v/>
      </c>
      <c r="H3227" s="54">
        <f>IF($B3227="","",IF(AND($D3227&gt;=Настройки!$B$5,$D3227&lt;=Настройки!$B$6),$E3227,0))</f>
        <v/>
      </c>
      <c r="I3227" s="54">
        <f>IF($B3227="","",$G3227+$H3227-$J3227)</f>
        <v/>
      </c>
      <c r="J3227" s="54">
        <f>IF($B3227="","",MAX(0,$E3227-MAX(0,SUMIFS(Тех_Движение!$G$2:$G$5111,Тех_Движение!$D$2:$D$5111,$C3227,Тех_Движение!$B$2:$B$5111,"&lt;="&amp;Настройки!$B$6)-$F3227)))</f>
        <v/>
      </c>
      <c r="K3227" s="54">
        <f>IF(OR($B3227="",K$3&lt;$D3227+Настройки!$B$7),0,MAX(0,$E3227-MAX(0,SUMIFS(Тех_Движение!$G$2:$G$5111,Тех_Движение!$D$2:$D$5111,$C3227,Тех_Движение!$B$2:$B$5111,"&lt;="&amp;K$3)-$F3227)))</f>
        <v/>
      </c>
      <c r="L3227" s="54">
        <f>IF(OR($B3227="",L$3&lt;$D3227+Настройки!$B$7),0,MAX(0,$E3227-MAX(0,SUMIFS(Тех_Движение!$G$2:$G$5111,Тех_Движение!$D$2:$D$5111,$C3227,Тех_Движение!$B$2:$B$5111,"&lt;="&amp;L$3)-$F3227)))</f>
        <v/>
      </c>
      <c r="M3227" s="54">
        <f>IF(OR($B3227="",M$3&lt;$D3227+Настройки!$B$7),0,MAX(0,$E3227-MAX(0,SUMIFS(Тех_Движение!$G$2:$G$5111,Тех_Движение!$D$2:$D$5111,$C3227,Тех_Движение!$B$2:$B$5111,"&lt;="&amp;M$3)-$F3227)))</f>
        <v/>
      </c>
      <c r="N3227" s="54">
        <f>IF(OR($B3227="",N$3&lt;$D3227+Настройки!$B$7),0,MAX(0,$E3227-MAX(0,SUMIFS(Тех_Движение!$G$2:$G$5111,Тех_Движение!$D$2:$D$5111,$C3227,Тех_Движение!$B$2:$B$5111,"&lt;="&amp;N$3)-$F3227)))</f>
        <v/>
      </c>
      <c r="O3227" s="54">
        <f>IF(OR($B3227="",O$3&lt;$D3227+Настройки!$B$7),0,MAX(0,$E3227-MAX(0,SUMIFS(Тех_Движение!$G$2:$G$5111,Тех_Движение!$D$2:$D$5111,$C3227,Тех_Движение!$B$2:$B$5111,"&lt;="&amp;O$3)-$F3227)))</f>
        <v/>
      </c>
      <c r="P3227" s="54">
        <f>IF(OR($B3227="",P$3&lt;$D3227+Настройки!$B$7),0,MAX(0,$E3227-MAX(0,SUMIFS(Тех_Движение!$G$2:$G$5111,Тех_Движение!$D$2:$D$5111,$C3227,Тех_Движение!$B$2:$B$5111,"&lt;="&amp;P$3)-$F3227)))</f>
        <v/>
      </c>
      <c r="Q3227" s="54">
        <f>IF(OR($B3227="",Q$3&lt;$D3227+Настройки!$B$7),0,MAX(0,$E3227-MAX(0,SUMIFS(Тех_Движение!$G$2:$G$5111,Тех_Движение!$D$2:$D$5111,$C3227,Тех_Движение!$B$2:$B$5111,"&lt;="&amp;Q$3)-$F3227)))</f>
        <v/>
      </c>
      <c r="R3227" s="54">
        <f>IF($B3227="","",SUM($K3227:$Q3227))</f>
        <v/>
      </c>
      <c r="S3227" s="56">
        <f>IF($B3227="","",VLOOKUP($C3227,Настройки!$A$11:$L$17,9,FALSE))</f>
        <v/>
      </c>
      <c r="T3227" s="56">
        <f>IF($B3227="","",$R3227*$S3227)</f>
        <v/>
      </c>
    </row>
    <row r="3228">
      <c r="A3228" s="20">
        <f>Тех_Движение!$A$3225</f>
        <v/>
      </c>
      <c r="B3228" s="20">
        <f>IF(Тех_Движение!$F$3225&gt;0,Тех_Движение!$I$3225,"")</f>
        <v/>
      </c>
      <c r="C3228" s="20">
        <f>IF($B3228="","",Тех_Движение!$D$3225)</f>
        <v/>
      </c>
      <c r="D3228" s="42">
        <f>IF($B3228="","",Тех_Движение!$B$3225)</f>
        <v/>
      </c>
      <c r="E3228" s="54">
        <f>IF($B3228="","",Тех_Движение!$F$3225)</f>
        <v/>
      </c>
      <c r="F3228" s="54">
        <f>IF($B3228="","",SUMIFS($E$5:$E3227,$C$5:$C3227,$C3228))</f>
        <v/>
      </c>
      <c r="G3228" s="54">
        <f>IF($B3228="","",MAX(0,$E3228-MAX(0,SUMIFS(Тех_Движение!$G$2:$G$5111,Тех_Движение!$D$2:$D$5111,$C3228,Тех_Движение!$B$2:$B$5111,"&lt;="&amp;Настройки!$B$5-1)-$F3228)))</f>
        <v/>
      </c>
      <c r="H3228" s="54">
        <f>IF($B3228="","",IF(AND($D3228&gt;=Настройки!$B$5,$D3228&lt;=Настройки!$B$6),$E3228,0))</f>
        <v/>
      </c>
      <c r="I3228" s="54">
        <f>IF($B3228="","",$G3228+$H3228-$J3228)</f>
        <v/>
      </c>
      <c r="J3228" s="54">
        <f>IF($B3228="","",MAX(0,$E3228-MAX(0,SUMIFS(Тех_Движение!$G$2:$G$5111,Тех_Движение!$D$2:$D$5111,$C3228,Тех_Движение!$B$2:$B$5111,"&lt;="&amp;Настройки!$B$6)-$F3228)))</f>
        <v/>
      </c>
      <c r="K3228" s="54">
        <f>IF(OR($B3228="",K$3&lt;$D3228+Настройки!$B$7),0,MAX(0,$E3228-MAX(0,SUMIFS(Тех_Движение!$G$2:$G$5111,Тех_Движение!$D$2:$D$5111,$C3228,Тех_Движение!$B$2:$B$5111,"&lt;="&amp;K$3)-$F3228)))</f>
        <v/>
      </c>
      <c r="L3228" s="54">
        <f>IF(OR($B3228="",L$3&lt;$D3228+Настройки!$B$7),0,MAX(0,$E3228-MAX(0,SUMIFS(Тех_Движение!$G$2:$G$5111,Тех_Движение!$D$2:$D$5111,$C3228,Тех_Движение!$B$2:$B$5111,"&lt;="&amp;L$3)-$F3228)))</f>
        <v/>
      </c>
      <c r="M3228" s="54">
        <f>IF(OR($B3228="",M$3&lt;$D3228+Настройки!$B$7),0,MAX(0,$E3228-MAX(0,SUMIFS(Тех_Движение!$G$2:$G$5111,Тех_Движение!$D$2:$D$5111,$C3228,Тех_Движение!$B$2:$B$5111,"&lt;="&amp;M$3)-$F3228)))</f>
        <v/>
      </c>
      <c r="N3228" s="54">
        <f>IF(OR($B3228="",N$3&lt;$D3228+Настройки!$B$7),0,MAX(0,$E3228-MAX(0,SUMIFS(Тех_Движение!$G$2:$G$5111,Тех_Движение!$D$2:$D$5111,$C3228,Тех_Движение!$B$2:$B$5111,"&lt;="&amp;N$3)-$F3228)))</f>
        <v/>
      </c>
      <c r="O3228" s="54">
        <f>IF(OR($B3228="",O$3&lt;$D3228+Настройки!$B$7),0,MAX(0,$E3228-MAX(0,SUMIFS(Тех_Движение!$G$2:$G$5111,Тех_Движение!$D$2:$D$5111,$C3228,Тех_Движение!$B$2:$B$5111,"&lt;="&amp;O$3)-$F3228)))</f>
        <v/>
      </c>
      <c r="P3228" s="54">
        <f>IF(OR($B3228="",P$3&lt;$D3228+Настройки!$B$7),0,MAX(0,$E3228-MAX(0,SUMIFS(Тех_Движение!$G$2:$G$5111,Тех_Движение!$D$2:$D$5111,$C3228,Тех_Движение!$B$2:$B$5111,"&lt;="&amp;P$3)-$F3228)))</f>
        <v/>
      </c>
      <c r="Q3228" s="54">
        <f>IF(OR($B3228="",Q$3&lt;$D3228+Настройки!$B$7),0,MAX(0,$E3228-MAX(0,SUMIFS(Тех_Движение!$G$2:$G$5111,Тех_Движение!$D$2:$D$5111,$C3228,Тех_Движение!$B$2:$B$5111,"&lt;="&amp;Q$3)-$F3228)))</f>
        <v/>
      </c>
      <c r="R3228" s="54">
        <f>IF($B3228="","",SUM($K3228:$Q3228))</f>
        <v/>
      </c>
      <c r="S3228" s="56">
        <f>IF($B3228="","",VLOOKUP($C3228,Настройки!$A$11:$L$17,9,FALSE))</f>
        <v/>
      </c>
      <c r="T3228" s="56">
        <f>IF($B3228="","",$R3228*$S3228)</f>
        <v/>
      </c>
    </row>
    <row r="3229">
      <c r="A3229" s="20">
        <f>Тех_Движение!$A$3226</f>
        <v/>
      </c>
      <c r="B3229" s="20">
        <f>IF(Тех_Движение!$F$3226&gt;0,Тех_Движение!$I$3226,"")</f>
        <v/>
      </c>
      <c r="C3229" s="20">
        <f>IF($B3229="","",Тех_Движение!$D$3226)</f>
        <v/>
      </c>
      <c r="D3229" s="42">
        <f>IF($B3229="","",Тех_Движение!$B$3226)</f>
        <v/>
      </c>
      <c r="E3229" s="54">
        <f>IF($B3229="","",Тех_Движение!$F$3226)</f>
        <v/>
      </c>
      <c r="F3229" s="54">
        <f>IF($B3229="","",SUMIFS($E$5:$E3228,$C$5:$C3228,$C3229))</f>
        <v/>
      </c>
      <c r="G3229" s="54">
        <f>IF($B3229="","",MAX(0,$E3229-MAX(0,SUMIFS(Тех_Движение!$G$2:$G$5111,Тех_Движение!$D$2:$D$5111,$C3229,Тех_Движение!$B$2:$B$5111,"&lt;="&amp;Настройки!$B$5-1)-$F3229)))</f>
        <v/>
      </c>
      <c r="H3229" s="54">
        <f>IF($B3229="","",IF(AND($D3229&gt;=Настройки!$B$5,$D3229&lt;=Настройки!$B$6),$E3229,0))</f>
        <v/>
      </c>
      <c r="I3229" s="54">
        <f>IF($B3229="","",$G3229+$H3229-$J3229)</f>
        <v/>
      </c>
      <c r="J3229" s="54">
        <f>IF($B3229="","",MAX(0,$E3229-MAX(0,SUMIFS(Тех_Движение!$G$2:$G$5111,Тех_Движение!$D$2:$D$5111,$C3229,Тех_Движение!$B$2:$B$5111,"&lt;="&amp;Настройки!$B$6)-$F3229)))</f>
        <v/>
      </c>
      <c r="K3229" s="54">
        <f>IF(OR($B3229="",K$3&lt;$D3229+Настройки!$B$7),0,MAX(0,$E3229-MAX(0,SUMIFS(Тех_Движение!$G$2:$G$5111,Тех_Движение!$D$2:$D$5111,$C3229,Тех_Движение!$B$2:$B$5111,"&lt;="&amp;K$3)-$F3229)))</f>
        <v/>
      </c>
      <c r="L3229" s="54">
        <f>IF(OR($B3229="",L$3&lt;$D3229+Настройки!$B$7),0,MAX(0,$E3229-MAX(0,SUMIFS(Тех_Движение!$G$2:$G$5111,Тех_Движение!$D$2:$D$5111,$C3229,Тех_Движение!$B$2:$B$5111,"&lt;="&amp;L$3)-$F3229)))</f>
        <v/>
      </c>
      <c r="M3229" s="54">
        <f>IF(OR($B3229="",M$3&lt;$D3229+Настройки!$B$7),0,MAX(0,$E3229-MAX(0,SUMIFS(Тех_Движение!$G$2:$G$5111,Тех_Движение!$D$2:$D$5111,$C3229,Тех_Движение!$B$2:$B$5111,"&lt;="&amp;M$3)-$F3229)))</f>
        <v/>
      </c>
      <c r="N3229" s="54">
        <f>IF(OR($B3229="",N$3&lt;$D3229+Настройки!$B$7),0,MAX(0,$E3229-MAX(0,SUMIFS(Тех_Движение!$G$2:$G$5111,Тех_Движение!$D$2:$D$5111,$C3229,Тех_Движение!$B$2:$B$5111,"&lt;="&amp;N$3)-$F3229)))</f>
        <v/>
      </c>
      <c r="O3229" s="54">
        <f>IF(OR($B3229="",O$3&lt;$D3229+Настройки!$B$7),0,MAX(0,$E3229-MAX(0,SUMIFS(Тех_Движение!$G$2:$G$5111,Тех_Движение!$D$2:$D$5111,$C3229,Тех_Движение!$B$2:$B$5111,"&lt;="&amp;O$3)-$F3229)))</f>
        <v/>
      </c>
      <c r="P3229" s="54">
        <f>IF(OR($B3229="",P$3&lt;$D3229+Настройки!$B$7),0,MAX(0,$E3229-MAX(0,SUMIFS(Тех_Движение!$G$2:$G$5111,Тех_Движение!$D$2:$D$5111,$C3229,Тех_Движение!$B$2:$B$5111,"&lt;="&amp;P$3)-$F3229)))</f>
        <v/>
      </c>
      <c r="Q3229" s="54">
        <f>IF(OR($B3229="",Q$3&lt;$D3229+Настройки!$B$7),0,MAX(0,$E3229-MAX(0,SUMIFS(Тех_Движение!$G$2:$G$5111,Тех_Движение!$D$2:$D$5111,$C3229,Тех_Движение!$B$2:$B$5111,"&lt;="&amp;Q$3)-$F3229)))</f>
        <v/>
      </c>
      <c r="R3229" s="54">
        <f>IF($B3229="","",SUM($K3229:$Q3229))</f>
        <v/>
      </c>
      <c r="S3229" s="56">
        <f>IF($B3229="","",VLOOKUP($C3229,Настройки!$A$11:$L$17,9,FALSE))</f>
        <v/>
      </c>
      <c r="T3229" s="56">
        <f>IF($B3229="","",$R3229*$S3229)</f>
        <v/>
      </c>
    </row>
    <row r="3230">
      <c r="A3230" s="20">
        <f>Тех_Движение!$A$3227</f>
        <v/>
      </c>
      <c r="B3230" s="20">
        <f>IF(Тех_Движение!$F$3227&gt;0,Тех_Движение!$I$3227,"")</f>
        <v/>
      </c>
      <c r="C3230" s="20">
        <f>IF($B3230="","",Тех_Движение!$D$3227)</f>
        <v/>
      </c>
      <c r="D3230" s="42">
        <f>IF($B3230="","",Тех_Движение!$B$3227)</f>
        <v/>
      </c>
      <c r="E3230" s="54">
        <f>IF($B3230="","",Тех_Движение!$F$3227)</f>
        <v/>
      </c>
      <c r="F3230" s="54">
        <f>IF($B3230="","",SUMIFS($E$5:$E3229,$C$5:$C3229,$C3230))</f>
        <v/>
      </c>
      <c r="G3230" s="54">
        <f>IF($B3230="","",MAX(0,$E3230-MAX(0,SUMIFS(Тех_Движение!$G$2:$G$5111,Тех_Движение!$D$2:$D$5111,$C3230,Тех_Движение!$B$2:$B$5111,"&lt;="&amp;Настройки!$B$5-1)-$F3230)))</f>
        <v/>
      </c>
      <c r="H3230" s="54">
        <f>IF($B3230="","",IF(AND($D3230&gt;=Настройки!$B$5,$D3230&lt;=Настройки!$B$6),$E3230,0))</f>
        <v/>
      </c>
      <c r="I3230" s="54">
        <f>IF($B3230="","",$G3230+$H3230-$J3230)</f>
        <v/>
      </c>
      <c r="J3230" s="54">
        <f>IF($B3230="","",MAX(0,$E3230-MAX(0,SUMIFS(Тех_Движение!$G$2:$G$5111,Тех_Движение!$D$2:$D$5111,$C3230,Тех_Движение!$B$2:$B$5111,"&lt;="&amp;Настройки!$B$6)-$F3230)))</f>
        <v/>
      </c>
      <c r="K3230" s="54">
        <f>IF(OR($B3230="",K$3&lt;$D3230+Настройки!$B$7),0,MAX(0,$E3230-MAX(0,SUMIFS(Тех_Движение!$G$2:$G$5111,Тех_Движение!$D$2:$D$5111,$C3230,Тех_Движение!$B$2:$B$5111,"&lt;="&amp;K$3)-$F3230)))</f>
        <v/>
      </c>
      <c r="L3230" s="54">
        <f>IF(OR($B3230="",L$3&lt;$D3230+Настройки!$B$7),0,MAX(0,$E3230-MAX(0,SUMIFS(Тех_Движение!$G$2:$G$5111,Тех_Движение!$D$2:$D$5111,$C3230,Тех_Движение!$B$2:$B$5111,"&lt;="&amp;L$3)-$F3230)))</f>
        <v/>
      </c>
      <c r="M3230" s="54">
        <f>IF(OR($B3230="",M$3&lt;$D3230+Настройки!$B$7),0,MAX(0,$E3230-MAX(0,SUMIFS(Тех_Движение!$G$2:$G$5111,Тех_Движение!$D$2:$D$5111,$C3230,Тех_Движение!$B$2:$B$5111,"&lt;="&amp;M$3)-$F3230)))</f>
        <v/>
      </c>
      <c r="N3230" s="54">
        <f>IF(OR($B3230="",N$3&lt;$D3230+Настройки!$B$7),0,MAX(0,$E3230-MAX(0,SUMIFS(Тех_Движение!$G$2:$G$5111,Тех_Движение!$D$2:$D$5111,$C3230,Тех_Движение!$B$2:$B$5111,"&lt;="&amp;N$3)-$F3230)))</f>
        <v/>
      </c>
      <c r="O3230" s="54">
        <f>IF(OR($B3230="",O$3&lt;$D3230+Настройки!$B$7),0,MAX(0,$E3230-MAX(0,SUMIFS(Тех_Движение!$G$2:$G$5111,Тех_Движение!$D$2:$D$5111,$C3230,Тех_Движение!$B$2:$B$5111,"&lt;="&amp;O$3)-$F3230)))</f>
        <v/>
      </c>
      <c r="P3230" s="54">
        <f>IF(OR($B3230="",P$3&lt;$D3230+Настройки!$B$7),0,MAX(0,$E3230-MAX(0,SUMIFS(Тех_Движение!$G$2:$G$5111,Тех_Движение!$D$2:$D$5111,$C3230,Тех_Движение!$B$2:$B$5111,"&lt;="&amp;P$3)-$F3230)))</f>
        <v/>
      </c>
      <c r="Q3230" s="54">
        <f>IF(OR($B3230="",Q$3&lt;$D3230+Настройки!$B$7),0,MAX(0,$E3230-MAX(0,SUMIFS(Тех_Движение!$G$2:$G$5111,Тех_Движение!$D$2:$D$5111,$C3230,Тех_Движение!$B$2:$B$5111,"&lt;="&amp;Q$3)-$F3230)))</f>
        <v/>
      </c>
      <c r="R3230" s="54">
        <f>IF($B3230="","",SUM($K3230:$Q3230))</f>
        <v/>
      </c>
      <c r="S3230" s="56">
        <f>IF($B3230="","",VLOOKUP($C3230,Настройки!$A$11:$L$17,9,FALSE))</f>
        <v/>
      </c>
      <c r="T3230" s="56">
        <f>IF($B3230="","",$R3230*$S3230)</f>
        <v/>
      </c>
    </row>
    <row r="3231">
      <c r="A3231" s="20">
        <f>Тех_Движение!$A$3228</f>
        <v/>
      </c>
      <c r="B3231" s="20">
        <f>IF(Тех_Движение!$F$3228&gt;0,Тех_Движение!$I$3228,"")</f>
        <v/>
      </c>
      <c r="C3231" s="20">
        <f>IF($B3231="","",Тех_Движение!$D$3228)</f>
        <v/>
      </c>
      <c r="D3231" s="42">
        <f>IF($B3231="","",Тех_Движение!$B$3228)</f>
        <v/>
      </c>
      <c r="E3231" s="54">
        <f>IF($B3231="","",Тех_Движение!$F$3228)</f>
        <v/>
      </c>
      <c r="F3231" s="54">
        <f>IF($B3231="","",SUMIFS($E$5:$E3230,$C$5:$C3230,$C3231))</f>
        <v/>
      </c>
      <c r="G3231" s="54">
        <f>IF($B3231="","",MAX(0,$E3231-MAX(0,SUMIFS(Тех_Движение!$G$2:$G$5111,Тех_Движение!$D$2:$D$5111,$C3231,Тех_Движение!$B$2:$B$5111,"&lt;="&amp;Настройки!$B$5-1)-$F3231)))</f>
        <v/>
      </c>
      <c r="H3231" s="54">
        <f>IF($B3231="","",IF(AND($D3231&gt;=Настройки!$B$5,$D3231&lt;=Настройки!$B$6),$E3231,0))</f>
        <v/>
      </c>
      <c r="I3231" s="54">
        <f>IF($B3231="","",$G3231+$H3231-$J3231)</f>
        <v/>
      </c>
      <c r="J3231" s="54">
        <f>IF($B3231="","",MAX(0,$E3231-MAX(0,SUMIFS(Тех_Движение!$G$2:$G$5111,Тех_Движение!$D$2:$D$5111,$C3231,Тех_Движение!$B$2:$B$5111,"&lt;="&amp;Настройки!$B$6)-$F3231)))</f>
        <v/>
      </c>
      <c r="K3231" s="54">
        <f>IF(OR($B3231="",K$3&lt;$D3231+Настройки!$B$7),0,MAX(0,$E3231-MAX(0,SUMIFS(Тех_Движение!$G$2:$G$5111,Тех_Движение!$D$2:$D$5111,$C3231,Тех_Движение!$B$2:$B$5111,"&lt;="&amp;K$3)-$F3231)))</f>
        <v/>
      </c>
      <c r="L3231" s="54">
        <f>IF(OR($B3231="",L$3&lt;$D3231+Настройки!$B$7),0,MAX(0,$E3231-MAX(0,SUMIFS(Тех_Движение!$G$2:$G$5111,Тех_Движение!$D$2:$D$5111,$C3231,Тех_Движение!$B$2:$B$5111,"&lt;="&amp;L$3)-$F3231)))</f>
        <v/>
      </c>
      <c r="M3231" s="54">
        <f>IF(OR($B3231="",M$3&lt;$D3231+Настройки!$B$7),0,MAX(0,$E3231-MAX(0,SUMIFS(Тех_Движение!$G$2:$G$5111,Тех_Движение!$D$2:$D$5111,$C3231,Тех_Движение!$B$2:$B$5111,"&lt;="&amp;M$3)-$F3231)))</f>
        <v/>
      </c>
      <c r="N3231" s="54">
        <f>IF(OR($B3231="",N$3&lt;$D3231+Настройки!$B$7),0,MAX(0,$E3231-MAX(0,SUMIFS(Тех_Движение!$G$2:$G$5111,Тех_Движение!$D$2:$D$5111,$C3231,Тех_Движение!$B$2:$B$5111,"&lt;="&amp;N$3)-$F3231)))</f>
        <v/>
      </c>
      <c r="O3231" s="54">
        <f>IF(OR($B3231="",O$3&lt;$D3231+Настройки!$B$7),0,MAX(0,$E3231-MAX(0,SUMIFS(Тех_Движение!$G$2:$G$5111,Тех_Движение!$D$2:$D$5111,$C3231,Тех_Движение!$B$2:$B$5111,"&lt;="&amp;O$3)-$F3231)))</f>
        <v/>
      </c>
      <c r="P3231" s="54">
        <f>IF(OR($B3231="",P$3&lt;$D3231+Настройки!$B$7),0,MAX(0,$E3231-MAX(0,SUMIFS(Тех_Движение!$G$2:$G$5111,Тех_Движение!$D$2:$D$5111,$C3231,Тех_Движение!$B$2:$B$5111,"&lt;="&amp;P$3)-$F3231)))</f>
        <v/>
      </c>
      <c r="Q3231" s="54">
        <f>IF(OR($B3231="",Q$3&lt;$D3231+Настройки!$B$7),0,MAX(0,$E3231-MAX(0,SUMIFS(Тех_Движение!$G$2:$G$5111,Тех_Движение!$D$2:$D$5111,$C3231,Тех_Движение!$B$2:$B$5111,"&lt;="&amp;Q$3)-$F3231)))</f>
        <v/>
      </c>
      <c r="R3231" s="54">
        <f>IF($B3231="","",SUM($K3231:$Q3231))</f>
        <v/>
      </c>
      <c r="S3231" s="56">
        <f>IF($B3231="","",VLOOKUP($C3231,Настройки!$A$11:$L$17,9,FALSE))</f>
        <v/>
      </c>
      <c r="T3231" s="56">
        <f>IF($B3231="","",$R3231*$S3231)</f>
        <v/>
      </c>
    </row>
    <row r="3232">
      <c r="A3232" s="20">
        <f>Тех_Движение!$A$3229</f>
        <v/>
      </c>
      <c r="B3232" s="20">
        <f>IF(Тех_Движение!$F$3229&gt;0,Тех_Движение!$I$3229,"")</f>
        <v/>
      </c>
      <c r="C3232" s="20">
        <f>IF($B3232="","",Тех_Движение!$D$3229)</f>
        <v/>
      </c>
      <c r="D3232" s="42">
        <f>IF($B3232="","",Тех_Движение!$B$3229)</f>
        <v/>
      </c>
      <c r="E3232" s="54">
        <f>IF($B3232="","",Тех_Движение!$F$3229)</f>
        <v/>
      </c>
      <c r="F3232" s="54">
        <f>IF($B3232="","",SUMIFS($E$5:$E3231,$C$5:$C3231,$C3232))</f>
        <v/>
      </c>
      <c r="G3232" s="54">
        <f>IF($B3232="","",MAX(0,$E3232-MAX(0,SUMIFS(Тех_Движение!$G$2:$G$5111,Тех_Движение!$D$2:$D$5111,$C3232,Тех_Движение!$B$2:$B$5111,"&lt;="&amp;Настройки!$B$5-1)-$F3232)))</f>
        <v/>
      </c>
      <c r="H3232" s="54">
        <f>IF($B3232="","",IF(AND($D3232&gt;=Настройки!$B$5,$D3232&lt;=Настройки!$B$6),$E3232,0))</f>
        <v/>
      </c>
      <c r="I3232" s="54">
        <f>IF($B3232="","",$G3232+$H3232-$J3232)</f>
        <v/>
      </c>
      <c r="J3232" s="54">
        <f>IF($B3232="","",MAX(0,$E3232-MAX(0,SUMIFS(Тех_Движение!$G$2:$G$5111,Тех_Движение!$D$2:$D$5111,$C3232,Тех_Движение!$B$2:$B$5111,"&lt;="&amp;Настройки!$B$6)-$F3232)))</f>
        <v/>
      </c>
      <c r="K3232" s="54">
        <f>IF(OR($B3232="",K$3&lt;$D3232+Настройки!$B$7),0,MAX(0,$E3232-MAX(0,SUMIFS(Тех_Движение!$G$2:$G$5111,Тех_Движение!$D$2:$D$5111,$C3232,Тех_Движение!$B$2:$B$5111,"&lt;="&amp;K$3)-$F3232)))</f>
        <v/>
      </c>
      <c r="L3232" s="54">
        <f>IF(OR($B3232="",L$3&lt;$D3232+Настройки!$B$7),0,MAX(0,$E3232-MAX(0,SUMIFS(Тех_Движение!$G$2:$G$5111,Тех_Движение!$D$2:$D$5111,$C3232,Тех_Движение!$B$2:$B$5111,"&lt;="&amp;L$3)-$F3232)))</f>
        <v/>
      </c>
      <c r="M3232" s="54">
        <f>IF(OR($B3232="",M$3&lt;$D3232+Настройки!$B$7),0,MAX(0,$E3232-MAX(0,SUMIFS(Тех_Движение!$G$2:$G$5111,Тех_Движение!$D$2:$D$5111,$C3232,Тех_Движение!$B$2:$B$5111,"&lt;="&amp;M$3)-$F3232)))</f>
        <v/>
      </c>
      <c r="N3232" s="54">
        <f>IF(OR($B3232="",N$3&lt;$D3232+Настройки!$B$7),0,MAX(0,$E3232-MAX(0,SUMIFS(Тех_Движение!$G$2:$G$5111,Тех_Движение!$D$2:$D$5111,$C3232,Тех_Движение!$B$2:$B$5111,"&lt;="&amp;N$3)-$F3232)))</f>
        <v/>
      </c>
      <c r="O3232" s="54">
        <f>IF(OR($B3232="",O$3&lt;$D3232+Настройки!$B$7),0,MAX(0,$E3232-MAX(0,SUMIFS(Тех_Движение!$G$2:$G$5111,Тех_Движение!$D$2:$D$5111,$C3232,Тех_Движение!$B$2:$B$5111,"&lt;="&amp;O$3)-$F3232)))</f>
        <v/>
      </c>
      <c r="P3232" s="54">
        <f>IF(OR($B3232="",P$3&lt;$D3232+Настройки!$B$7),0,MAX(0,$E3232-MAX(0,SUMIFS(Тех_Движение!$G$2:$G$5111,Тех_Движение!$D$2:$D$5111,$C3232,Тех_Движение!$B$2:$B$5111,"&lt;="&amp;P$3)-$F3232)))</f>
        <v/>
      </c>
      <c r="Q3232" s="54">
        <f>IF(OR($B3232="",Q$3&lt;$D3232+Настройки!$B$7),0,MAX(0,$E3232-MAX(0,SUMIFS(Тех_Движение!$G$2:$G$5111,Тех_Движение!$D$2:$D$5111,$C3232,Тех_Движение!$B$2:$B$5111,"&lt;="&amp;Q$3)-$F3232)))</f>
        <v/>
      </c>
      <c r="R3232" s="54">
        <f>IF($B3232="","",SUM($K3232:$Q3232))</f>
        <v/>
      </c>
      <c r="S3232" s="56">
        <f>IF($B3232="","",VLOOKUP($C3232,Настройки!$A$11:$L$17,9,FALSE))</f>
        <v/>
      </c>
      <c r="T3232" s="56">
        <f>IF($B3232="","",$R3232*$S3232)</f>
        <v/>
      </c>
    </row>
    <row r="3233">
      <c r="A3233" s="20">
        <f>Тех_Движение!$A$3230</f>
        <v/>
      </c>
      <c r="B3233" s="20">
        <f>IF(Тех_Движение!$F$3230&gt;0,Тех_Движение!$I$3230,"")</f>
        <v/>
      </c>
      <c r="C3233" s="20">
        <f>IF($B3233="","",Тех_Движение!$D$3230)</f>
        <v/>
      </c>
      <c r="D3233" s="42">
        <f>IF($B3233="","",Тех_Движение!$B$3230)</f>
        <v/>
      </c>
      <c r="E3233" s="54">
        <f>IF($B3233="","",Тех_Движение!$F$3230)</f>
        <v/>
      </c>
      <c r="F3233" s="54">
        <f>IF($B3233="","",SUMIFS($E$5:$E3232,$C$5:$C3232,$C3233))</f>
        <v/>
      </c>
      <c r="G3233" s="54">
        <f>IF($B3233="","",MAX(0,$E3233-MAX(0,SUMIFS(Тех_Движение!$G$2:$G$5111,Тех_Движение!$D$2:$D$5111,$C3233,Тех_Движение!$B$2:$B$5111,"&lt;="&amp;Настройки!$B$5-1)-$F3233)))</f>
        <v/>
      </c>
      <c r="H3233" s="54">
        <f>IF($B3233="","",IF(AND($D3233&gt;=Настройки!$B$5,$D3233&lt;=Настройки!$B$6),$E3233,0))</f>
        <v/>
      </c>
      <c r="I3233" s="54">
        <f>IF($B3233="","",$G3233+$H3233-$J3233)</f>
        <v/>
      </c>
      <c r="J3233" s="54">
        <f>IF($B3233="","",MAX(0,$E3233-MAX(0,SUMIFS(Тех_Движение!$G$2:$G$5111,Тех_Движение!$D$2:$D$5111,$C3233,Тех_Движение!$B$2:$B$5111,"&lt;="&amp;Настройки!$B$6)-$F3233)))</f>
        <v/>
      </c>
      <c r="K3233" s="54">
        <f>IF(OR($B3233="",K$3&lt;$D3233+Настройки!$B$7),0,MAX(0,$E3233-MAX(0,SUMIFS(Тех_Движение!$G$2:$G$5111,Тех_Движение!$D$2:$D$5111,$C3233,Тех_Движение!$B$2:$B$5111,"&lt;="&amp;K$3)-$F3233)))</f>
        <v/>
      </c>
      <c r="L3233" s="54">
        <f>IF(OR($B3233="",L$3&lt;$D3233+Настройки!$B$7),0,MAX(0,$E3233-MAX(0,SUMIFS(Тех_Движение!$G$2:$G$5111,Тех_Движение!$D$2:$D$5111,$C3233,Тех_Движение!$B$2:$B$5111,"&lt;="&amp;L$3)-$F3233)))</f>
        <v/>
      </c>
      <c r="M3233" s="54">
        <f>IF(OR($B3233="",M$3&lt;$D3233+Настройки!$B$7),0,MAX(0,$E3233-MAX(0,SUMIFS(Тех_Движение!$G$2:$G$5111,Тех_Движение!$D$2:$D$5111,$C3233,Тех_Движение!$B$2:$B$5111,"&lt;="&amp;M$3)-$F3233)))</f>
        <v/>
      </c>
      <c r="N3233" s="54">
        <f>IF(OR($B3233="",N$3&lt;$D3233+Настройки!$B$7),0,MAX(0,$E3233-MAX(0,SUMIFS(Тех_Движение!$G$2:$G$5111,Тех_Движение!$D$2:$D$5111,$C3233,Тех_Движение!$B$2:$B$5111,"&lt;="&amp;N$3)-$F3233)))</f>
        <v/>
      </c>
      <c r="O3233" s="54">
        <f>IF(OR($B3233="",O$3&lt;$D3233+Настройки!$B$7),0,MAX(0,$E3233-MAX(0,SUMIFS(Тех_Движение!$G$2:$G$5111,Тех_Движение!$D$2:$D$5111,$C3233,Тех_Движение!$B$2:$B$5111,"&lt;="&amp;O$3)-$F3233)))</f>
        <v/>
      </c>
      <c r="P3233" s="54">
        <f>IF(OR($B3233="",P$3&lt;$D3233+Настройки!$B$7),0,MAX(0,$E3233-MAX(0,SUMIFS(Тех_Движение!$G$2:$G$5111,Тех_Движение!$D$2:$D$5111,$C3233,Тех_Движение!$B$2:$B$5111,"&lt;="&amp;P$3)-$F3233)))</f>
        <v/>
      </c>
      <c r="Q3233" s="54">
        <f>IF(OR($B3233="",Q$3&lt;$D3233+Настройки!$B$7),0,MAX(0,$E3233-MAX(0,SUMIFS(Тех_Движение!$G$2:$G$5111,Тех_Движение!$D$2:$D$5111,$C3233,Тех_Движение!$B$2:$B$5111,"&lt;="&amp;Q$3)-$F3233)))</f>
        <v/>
      </c>
      <c r="R3233" s="54">
        <f>IF($B3233="","",SUM($K3233:$Q3233))</f>
        <v/>
      </c>
      <c r="S3233" s="56">
        <f>IF($B3233="","",VLOOKUP($C3233,Настройки!$A$11:$L$17,9,FALSE))</f>
        <v/>
      </c>
      <c r="T3233" s="56">
        <f>IF($B3233="","",$R3233*$S3233)</f>
        <v/>
      </c>
    </row>
    <row r="3234">
      <c r="A3234" s="20">
        <f>Тех_Движение!$A$3231</f>
        <v/>
      </c>
      <c r="B3234" s="20">
        <f>IF(Тех_Движение!$F$3231&gt;0,Тех_Движение!$I$3231,"")</f>
        <v/>
      </c>
      <c r="C3234" s="20">
        <f>IF($B3234="","",Тех_Движение!$D$3231)</f>
        <v/>
      </c>
      <c r="D3234" s="42">
        <f>IF($B3234="","",Тех_Движение!$B$3231)</f>
        <v/>
      </c>
      <c r="E3234" s="54">
        <f>IF($B3234="","",Тех_Движение!$F$3231)</f>
        <v/>
      </c>
      <c r="F3234" s="54">
        <f>IF($B3234="","",SUMIFS($E$5:$E3233,$C$5:$C3233,$C3234))</f>
        <v/>
      </c>
      <c r="G3234" s="54">
        <f>IF($B3234="","",MAX(0,$E3234-MAX(0,SUMIFS(Тех_Движение!$G$2:$G$5111,Тех_Движение!$D$2:$D$5111,$C3234,Тех_Движение!$B$2:$B$5111,"&lt;="&amp;Настройки!$B$5-1)-$F3234)))</f>
        <v/>
      </c>
      <c r="H3234" s="54">
        <f>IF($B3234="","",IF(AND($D3234&gt;=Настройки!$B$5,$D3234&lt;=Настройки!$B$6),$E3234,0))</f>
        <v/>
      </c>
      <c r="I3234" s="54">
        <f>IF($B3234="","",$G3234+$H3234-$J3234)</f>
        <v/>
      </c>
      <c r="J3234" s="54">
        <f>IF($B3234="","",MAX(0,$E3234-MAX(0,SUMIFS(Тех_Движение!$G$2:$G$5111,Тех_Движение!$D$2:$D$5111,$C3234,Тех_Движение!$B$2:$B$5111,"&lt;="&amp;Настройки!$B$6)-$F3234)))</f>
        <v/>
      </c>
      <c r="K3234" s="54">
        <f>IF(OR($B3234="",K$3&lt;$D3234+Настройки!$B$7),0,MAX(0,$E3234-MAX(0,SUMIFS(Тех_Движение!$G$2:$G$5111,Тех_Движение!$D$2:$D$5111,$C3234,Тех_Движение!$B$2:$B$5111,"&lt;="&amp;K$3)-$F3234)))</f>
        <v/>
      </c>
      <c r="L3234" s="54">
        <f>IF(OR($B3234="",L$3&lt;$D3234+Настройки!$B$7),0,MAX(0,$E3234-MAX(0,SUMIFS(Тех_Движение!$G$2:$G$5111,Тех_Движение!$D$2:$D$5111,$C3234,Тех_Движение!$B$2:$B$5111,"&lt;="&amp;L$3)-$F3234)))</f>
        <v/>
      </c>
      <c r="M3234" s="54">
        <f>IF(OR($B3234="",M$3&lt;$D3234+Настройки!$B$7),0,MAX(0,$E3234-MAX(0,SUMIFS(Тех_Движение!$G$2:$G$5111,Тех_Движение!$D$2:$D$5111,$C3234,Тех_Движение!$B$2:$B$5111,"&lt;="&amp;M$3)-$F3234)))</f>
        <v/>
      </c>
      <c r="N3234" s="54">
        <f>IF(OR($B3234="",N$3&lt;$D3234+Настройки!$B$7),0,MAX(0,$E3234-MAX(0,SUMIFS(Тех_Движение!$G$2:$G$5111,Тех_Движение!$D$2:$D$5111,$C3234,Тех_Движение!$B$2:$B$5111,"&lt;="&amp;N$3)-$F3234)))</f>
        <v/>
      </c>
      <c r="O3234" s="54">
        <f>IF(OR($B3234="",O$3&lt;$D3234+Настройки!$B$7),0,MAX(0,$E3234-MAX(0,SUMIFS(Тех_Движение!$G$2:$G$5111,Тех_Движение!$D$2:$D$5111,$C3234,Тех_Движение!$B$2:$B$5111,"&lt;="&amp;O$3)-$F3234)))</f>
        <v/>
      </c>
      <c r="P3234" s="54">
        <f>IF(OR($B3234="",P$3&lt;$D3234+Настройки!$B$7),0,MAX(0,$E3234-MAX(0,SUMIFS(Тех_Движение!$G$2:$G$5111,Тех_Движение!$D$2:$D$5111,$C3234,Тех_Движение!$B$2:$B$5111,"&lt;="&amp;P$3)-$F3234)))</f>
        <v/>
      </c>
      <c r="Q3234" s="54">
        <f>IF(OR($B3234="",Q$3&lt;$D3234+Настройки!$B$7),0,MAX(0,$E3234-MAX(0,SUMIFS(Тех_Движение!$G$2:$G$5111,Тех_Движение!$D$2:$D$5111,$C3234,Тех_Движение!$B$2:$B$5111,"&lt;="&amp;Q$3)-$F3234)))</f>
        <v/>
      </c>
      <c r="R3234" s="54">
        <f>IF($B3234="","",SUM($K3234:$Q3234))</f>
        <v/>
      </c>
      <c r="S3234" s="56">
        <f>IF($B3234="","",VLOOKUP($C3234,Настройки!$A$11:$L$17,9,FALSE))</f>
        <v/>
      </c>
      <c r="T3234" s="56">
        <f>IF($B3234="","",$R3234*$S3234)</f>
        <v/>
      </c>
    </row>
    <row r="3235">
      <c r="A3235" s="20">
        <f>Тех_Движение!$A$3232</f>
        <v/>
      </c>
      <c r="B3235" s="20">
        <f>IF(Тех_Движение!$F$3232&gt;0,Тех_Движение!$I$3232,"")</f>
        <v/>
      </c>
      <c r="C3235" s="20">
        <f>IF($B3235="","",Тех_Движение!$D$3232)</f>
        <v/>
      </c>
      <c r="D3235" s="42">
        <f>IF($B3235="","",Тех_Движение!$B$3232)</f>
        <v/>
      </c>
      <c r="E3235" s="54">
        <f>IF($B3235="","",Тех_Движение!$F$3232)</f>
        <v/>
      </c>
      <c r="F3235" s="54">
        <f>IF($B3235="","",SUMIFS($E$5:$E3234,$C$5:$C3234,$C3235))</f>
        <v/>
      </c>
      <c r="G3235" s="54">
        <f>IF($B3235="","",MAX(0,$E3235-MAX(0,SUMIFS(Тех_Движение!$G$2:$G$5111,Тех_Движение!$D$2:$D$5111,$C3235,Тех_Движение!$B$2:$B$5111,"&lt;="&amp;Настройки!$B$5-1)-$F3235)))</f>
        <v/>
      </c>
      <c r="H3235" s="54">
        <f>IF($B3235="","",IF(AND($D3235&gt;=Настройки!$B$5,$D3235&lt;=Настройки!$B$6),$E3235,0))</f>
        <v/>
      </c>
      <c r="I3235" s="54">
        <f>IF($B3235="","",$G3235+$H3235-$J3235)</f>
        <v/>
      </c>
      <c r="J3235" s="54">
        <f>IF($B3235="","",MAX(0,$E3235-MAX(0,SUMIFS(Тех_Движение!$G$2:$G$5111,Тех_Движение!$D$2:$D$5111,$C3235,Тех_Движение!$B$2:$B$5111,"&lt;="&amp;Настройки!$B$6)-$F3235)))</f>
        <v/>
      </c>
      <c r="K3235" s="54">
        <f>IF(OR($B3235="",K$3&lt;$D3235+Настройки!$B$7),0,MAX(0,$E3235-MAX(0,SUMIFS(Тех_Движение!$G$2:$G$5111,Тех_Движение!$D$2:$D$5111,$C3235,Тех_Движение!$B$2:$B$5111,"&lt;="&amp;K$3)-$F3235)))</f>
        <v/>
      </c>
      <c r="L3235" s="54">
        <f>IF(OR($B3235="",L$3&lt;$D3235+Настройки!$B$7),0,MAX(0,$E3235-MAX(0,SUMIFS(Тех_Движение!$G$2:$G$5111,Тех_Движение!$D$2:$D$5111,$C3235,Тех_Движение!$B$2:$B$5111,"&lt;="&amp;L$3)-$F3235)))</f>
        <v/>
      </c>
      <c r="M3235" s="54">
        <f>IF(OR($B3235="",M$3&lt;$D3235+Настройки!$B$7),0,MAX(0,$E3235-MAX(0,SUMIFS(Тех_Движение!$G$2:$G$5111,Тех_Движение!$D$2:$D$5111,$C3235,Тех_Движение!$B$2:$B$5111,"&lt;="&amp;M$3)-$F3235)))</f>
        <v/>
      </c>
      <c r="N3235" s="54">
        <f>IF(OR($B3235="",N$3&lt;$D3235+Настройки!$B$7),0,MAX(0,$E3235-MAX(0,SUMIFS(Тех_Движение!$G$2:$G$5111,Тех_Движение!$D$2:$D$5111,$C3235,Тех_Движение!$B$2:$B$5111,"&lt;="&amp;N$3)-$F3235)))</f>
        <v/>
      </c>
      <c r="O3235" s="54">
        <f>IF(OR($B3235="",O$3&lt;$D3235+Настройки!$B$7),0,MAX(0,$E3235-MAX(0,SUMIFS(Тех_Движение!$G$2:$G$5111,Тех_Движение!$D$2:$D$5111,$C3235,Тех_Движение!$B$2:$B$5111,"&lt;="&amp;O$3)-$F3235)))</f>
        <v/>
      </c>
      <c r="P3235" s="54">
        <f>IF(OR($B3235="",P$3&lt;$D3235+Настройки!$B$7),0,MAX(0,$E3235-MAX(0,SUMIFS(Тех_Движение!$G$2:$G$5111,Тех_Движение!$D$2:$D$5111,$C3235,Тех_Движение!$B$2:$B$5111,"&lt;="&amp;P$3)-$F3235)))</f>
        <v/>
      </c>
      <c r="Q3235" s="54">
        <f>IF(OR($B3235="",Q$3&lt;$D3235+Настройки!$B$7),0,MAX(0,$E3235-MAX(0,SUMIFS(Тех_Движение!$G$2:$G$5111,Тех_Движение!$D$2:$D$5111,$C3235,Тех_Движение!$B$2:$B$5111,"&lt;="&amp;Q$3)-$F3235)))</f>
        <v/>
      </c>
      <c r="R3235" s="54">
        <f>IF($B3235="","",SUM($K3235:$Q3235))</f>
        <v/>
      </c>
      <c r="S3235" s="56">
        <f>IF($B3235="","",VLOOKUP($C3235,Настройки!$A$11:$L$17,9,FALSE))</f>
        <v/>
      </c>
      <c r="T3235" s="56">
        <f>IF($B3235="","",$R3235*$S3235)</f>
        <v/>
      </c>
    </row>
    <row r="3236">
      <c r="A3236" s="20">
        <f>Тех_Движение!$A$3233</f>
        <v/>
      </c>
      <c r="B3236" s="20">
        <f>IF(Тех_Движение!$F$3233&gt;0,Тех_Движение!$I$3233,"")</f>
        <v/>
      </c>
      <c r="C3236" s="20">
        <f>IF($B3236="","",Тех_Движение!$D$3233)</f>
        <v/>
      </c>
      <c r="D3236" s="42">
        <f>IF($B3236="","",Тех_Движение!$B$3233)</f>
        <v/>
      </c>
      <c r="E3236" s="54">
        <f>IF($B3236="","",Тех_Движение!$F$3233)</f>
        <v/>
      </c>
      <c r="F3236" s="54">
        <f>IF($B3236="","",SUMIFS($E$5:$E3235,$C$5:$C3235,$C3236))</f>
        <v/>
      </c>
      <c r="G3236" s="54">
        <f>IF($B3236="","",MAX(0,$E3236-MAX(0,SUMIFS(Тех_Движение!$G$2:$G$5111,Тех_Движение!$D$2:$D$5111,$C3236,Тех_Движение!$B$2:$B$5111,"&lt;="&amp;Настройки!$B$5-1)-$F3236)))</f>
        <v/>
      </c>
      <c r="H3236" s="54">
        <f>IF($B3236="","",IF(AND($D3236&gt;=Настройки!$B$5,$D3236&lt;=Настройки!$B$6),$E3236,0))</f>
        <v/>
      </c>
      <c r="I3236" s="54">
        <f>IF($B3236="","",$G3236+$H3236-$J3236)</f>
        <v/>
      </c>
      <c r="J3236" s="54">
        <f>IF($B3236="","",MAX(0,$E3236-MAX(0,SUMIFS(Тех_Движение!$G$2:$G$5111,Тех_Движение!$D$2:$D$5111,$C3236,Тех_Движение!$B$2:$B$5111,"&lt;="&amp;Настройки!$B$6)-$F3236)))</f>
        <v/>
      </c>
      <c r="K3236" s="54">
        <f>IF(OR($B3236="",K$3&lt;$D3236+Настройки!$B$7),0,MAX(0,$E3236-MAX(0,SUMIFS(Тех_Движение!$G$2:$G$5111,Тех_Движение!$D$2:$D$5111,$C3236,Тех_Движение!$B$2:$B$5111,"&lt;="&amp;K$3)-$F3236)))</f>
        <v/>
      </c>
      <c r="L3236" s="54">
        <f>IF(OR($B3236="",L$3&lt;$D3236+Настройки!$B$7),0,MAX(0,$E3236-MAX(0,SUMIFS(Тех_Движение!$G$2:$G$5111,Тех_Движение!$D$2:$D$5111,$C3236,Тех_Движение!$B$2:$B$5111,"&lt;="&amp;L$3)-$F3236)))</f>
        <v/>
      </c>
      <c r="M3236" s="54">
        <f>IF(OR($B3236="",M$3&lt;$D3236+Настройки!$B$7),0,MAX(0,$E3236-MAX(0,SUMIFS(Тех_Движение!$G$2:$G$5111,Тех_Движение!$D$2:$D$5111,$C3236,Тех_Движение!$B$2:$B$5111,"&lt;="&amp;M$3)-$F3236)))</f>
        <v/>
      </c>
      <c r="N3236" s="54">
        <f>IF(OR($B3236="",N$3&lt;$D3236+Настройки!$B$7),0,MAX(0,$E3236-MAX(0,SUMIFS(Тех_Движение!$G$2:$G$5111,Тех_Движение!$D$2:$D$5111,$C3236,Тех_Движение!$B$2:$B$5111,"&lt;="&amp;N$3)-$F3236)))</f>
        <v/>
      </c>
      <c r="O3236" s="54">
        <f>IF(OR($B3236="",O$3&lt;$D3236+Настройки!$B$7),0,MAX(0,$E3236-MAX(0,SUMIFS(Тех_Движение!$G$2:$G$5111,Тех_Движение!$D$2:$D$5111,$C3236,Тех_Движение!$B$2:$B$5111,"&lt;="&amp;O$3)-$F3236)))</f>
        <v/>
      </c>
      <c r="P3236" s="54">
        <f>IF(OR($B3236="",P$3&lt;$D3236+Настройки!$B$7),0,MAX(0,$E3236-MAX(0,SUMIFS(Тех_Движение!$G$2:$G$5111,Тех_Движение!$D$2:$D$5111,$C3236,Тех_Движение!$B$2:$B$5111,"&lt;="&amp;P$3)-$F3236)))</f>
        <v/>
      </c>
      <c r="Q3236" s="54">
        <f>IF(OR($B3236="",Q$3&lt;$D3236+Настройки!$B$7),0,MAX(0,$E3236-MAX(0,SUMIFS(Тех_Движение!$G$2:$G$5111,Тех_Движение!$D$2:$D$5111,$C3236,Тех_Движение!$B$2:$B$5111,"&lt;="&amp;Q$3)-$F3236)))</f>
        <v/>
      </c>
      <c r="R3236" s="54">
        <f>IF($B3236="","",SUM($K3236:$Q3236))</f>
        <v/>
      </c>
      <c r="S3236" s="56">
        <f>IF($B3236="","",VLOOKUP($C3236,Настройки!$A$11:$L$17,9,FALSE))</f>
        <v/>
      </c>
      <c r="T3236" s="56">
        <f>IF($B3236="","",$R3236*$S3236)</f>
        <v/>
      </c>
    </row>
    <row r="3237">
      <c r="A3237" s="20">
        <f>Тех_Движение!$A$3234</f>
        <v/>
      </c>
      <c r="B3237" s="20">
        <f>IF(Тех_Движение!$F$3234&gt;0,Тех_Движение!$I$3234,"")</f>
        <v/>
      </c>
      <c r="C3237" s="20">
        <f>IF($B3237="","",Тех_Движение!$D$3234)</f>
        <v/>
      </c>
      <c r="D3237" s="42">
        <f>IF($B3237="","",Тех_Движение!$B$3234)</f>
        <v/>
      </c>
      <c r="E3237" s="54">
        <f>IF($B3237="","",Тех_Движение!$F$3234)</f>
        <v/>
      </c>
      <c r="F3237" s="54">
        <f>IF($B3237="","",SUMIFS($E$5:$E3236,$C$5:$C3236,$C3237))</f>
        <v/>
      </c>
      <c r="G3237" s="54">
        <f>IF($B3237="","",MAX(0,$E3237-MAX(0,SUMIFS(Тех_Движение!$G$2:$G$5111,Тех_Движение!$D$2:$D$5111,$C3237,Тех_Движение!$B$2:$B$5111,"&lt;="&amp;Настройки!$B$5-1)-$F3237)))</f>
        <v/>
      </c>
      <c r="H3237" s="54">
        <f>IF($B3237="","",IF(AND($D3237&gt;=Настройки!$B$5,$D3237&lt;=Настройки!$B$6),$E3237,0))</f>
        <v/>
      </c>
      <c r="I3237" s="54">
        <f>IF($B3237="","",$G3237+$H3237-$J3237)</f>
        <v/>
      </c>
      <c r="J3237" s="54">
        <f>IF($B3237="","",MAX(0,$E3237-MAX(0,SUMIFS(Тех_Движение!$G$2:$G$5111,Тех_Движение!$D$2:$D$5111,$C3237,Тех_Движение!$B$2:$B$5111,"&lt;="&amp;Настройки!$B$6)-$F3237)))</f>
        <v/>
      </c>
      <c r="K3237" s="54">
        <f>IF(OR($B3237="",K$3&lt;$D3237+Настройки!$B$7),0,MAX(0,$E3237-MAX(0,SUMIFS(Тех_Движение!$G$2:$G$5111,Тех_Движение!$D$2:$D$5111,$C3237,Тех_Движение!$B$2:$B$5111,"&lt;="&amp;K$3)-$F3237)))</f>
        <v/>
      </c>
      <c r="L3237" s="54">
        <f>IF(OR($B3237="",L$3&lt;$D3237+Настройки!$B$7),0,MAX(0,$E3237-MAX(0,SUMIFS(Тех_Движение!$G$2:$G$5111,Тех_Движение!$D$2:$D$5111,$C3237,Тех_Движение!$B$2:$B$5111,"&lt;="&amp;L$3)-$F3237)))</f>
        <v/>
      </c>
      <c r="M3237" s="54">
        <f>IF(OR($B3237="",M$3&lt;$D3237+Настройки!$B$7),0,MAX(0,$E3237-MAX(0,SUMIFS(Тех_Движение!$G$2:$G$5111,Тех_Движение!$D$2:$D$5111,$C3237,Тех_Движение!$B$2:$B$5111,"&lt;="&amp;M$3)-$F3237)))</f>
        <v/>
      </c>
      <c r="N3237" s="54">
        <f>IF(OR($B3237="",N$3&lt;$D3237+Настройки!$B$7),0,MAX(0,$E3237-MAX(0,SUMIFS(Тех_Движение!$G$2:$G$5111,Тех_Движение!$D$2:$D$5111,$C3237,Тех_Движение!$B$2:$B$5111,"&lt;="&amp;N$3)-$F3237)))</f>
        <v/>
      </c>
      <c r="O3237" s="54">
        <f>IF(OR($B3237="",O$3&lt;$D3237+Настройки!$B$7),0,MAX(0,$E3237-MAX(0,SUMIFS(Тех_Движение!$G$2:$G$5111,Тех_Движение!$D$2:$D$5111,$C3237,Тех_Движение!$B$2:$B$5111,"&lt;="&amp;O$3)-$F3237)))</f>
        <v/>
      </c>
      <c r="P3237" s="54">
        <f>IF(OR($B3237="",P$3&lt;$D3237+Настройки!$B$7),0,MAX(0,$E3237-MAX(0,SUMIFS(Тех_Движение!$G$2:$G$5111,Тех_Движение!$D$2:$D$5111,$C3237,Тех_Движение!$B$2:$B$5111,"&lt;="&amp;P$3)-$F3237)))</f>
        <v/>
      </c>
      <c r="Q3237" s="54">
        <f>IF(OR($B3237="",Q$3&lt;$D3237+Настройки!$B$7),0,MAX(0,$E3237-MAX(0,SUMIFS(Тех_Движение!$G$2:$G$5111,Тех_Движение!$D$2:$D$5111,$C3237,Тех_Движение!$B$2:$B$5111,"&lt;="&amp;Q$3)-$F3237)))</f>
        <v/>
      </c>
      <c r="R3237" s="54">
        <f>IF($B3237="","",SUM($K3237:$Q3237))</f>
        <v/>
      </c>
      <c r="S3237" s="56">
        <f>IF($B3237="","",VLOOKUP($C3237,Настройки!$A$11:$L$17,9,FALSE))</f>
        <v/>
      </c>
      <c r="T3237" s="56">
        <f>IF($B3237="","",$R3237*$S3237)</f>
        <v/>
      </c>
    </row>
    <row r="3238">
      <c r="A3238" s="20">
        <f>Тех_Движение!$A$3235</f>
        <v/>
      </c>
      <c r="B3238" s="20">
        <f>IF(Тех_Движение!$F$3235&gt;0,Тех_Движение!$I$3235,"")</f>
        <v/>
      </c>
      <c r="C3238" s="20">
        <f>IF($B3238="","",Тех_Движение!$D$3235)</f>
        <v/>
      </c>
      <c r="D3238" s="42">
        <f>IF($B3238="","",Тех_Движение!$B$3235)</f>
        <v/>
      </c>
      <c r="E3238" s="54">
        <f>IF($B3238="","",Тех_Движение!$F$3235)</f>
        <v/>
      </c>
      <c r="F3238" s="54">
        <f>IF($B3238="","",SUMIFS($E$5:$E3237,$C$5:$C3237,$C3238))</f>
        <v/>
      </c>
      <c r="G3238" s="54">
        <f>IF($B3238="","",MAX(0,$E3238-MAX(0,SUMIFS(Тех_Движение!$G$2:$G$5111,Тех_Движение!$D$2:$D$5111,$C3238,Тех_Движение!$B$2:$B$5111,"&lt;="&amp;Настройки!$B$5-1)-$F3238)))</f>
        <v/>
      </c>
      <c r="H3238" s="54">
        <f>IF($B3238="","",IF(AND($D3238&gt;=Настройки!$B$5,$D3238&lt;=Настройки!$B$6),$E3238,0))</f>
        <v/>
      </c>
      <c r="I3238" s="54">
        <f>IF($B3238="","",$G3238+$H3238-$J3238)</f>
        <v/>
      </c>
      <c r="J3238" s="54">
        <f>IF($B3238="","",MAX(0,$E3238-MAX(0,SUMIFS(Тех_Движение!$G$2:$G$5111,Тех_Движение!$D$2:$D$5111,$C3238,Тех_Движение!$B$2:$B$5111,"&lt;="&amp;Настройки!$B$6)-$F3238)))</f>
        <v/>
      </c>
      <c r="K3238" s="54">
        <f>IF(OR($B3238="",K$3&lt;$D3238+Настройки!$B$7),0,MAX(0,$E3238-MAX(0,SUMIFS(Тех_Движение!$G$2:$G$5111,Тех_Движение!$D$2:$D$5111,$C3238,Тех_Движение!$B$2:$B$5111,"&lt;="&amp;K$3)-$F3238)))</f>
        <v/>
      </c>
      <c r="L3238" s="54">
        <f>IF(OR($B3238="",L$3&lt;$D3238+Настройки!$B$7),0,MAX(0,$E3238-MAX(0,SUMIFS(Тех_Движение!$G$2:$G$5111,Тех_Движение!$D$2:$D$5111,$C3238,Тех_Движение!$B$2:$B$5111,"&lt;="&amp;L$3)-$F3238)))</f>
        <v/>
      </c>
      <c r="M3238" s="54">
        <f>IF(OR($B3238="",M$3&lt;$D3238+Настройки!$B$7),0,MAX(0,$E3238-MAX(0,SUMIFS(Тех_Движение!$G$2:$G$5111,Тех_Движение!$D$2:$D$5111,$C3238,Тех_Движение!$B$2:$B$5111,"&lt;="&amp;M$3)-$F3238)))</f>
        <v/>
      </c>
      <c r="N3238" s="54">
        <f>IF(OR($B3238="",N$3&lt;$D3238+Настройки!$B$7),0,MAX(0,$E3238-MAX(0,SUMIFS(Тех_Движение!$G$2:$G$5111,Тех_Движение!$D$2:$D$5111,$C3238,Тех_Движение!$B$2:$B$5111,"&lt;="&amp;N$3)-$F3238)))</f>
        <v/>
      </c>
      <c r="O3238" s="54">
        <f>IF(OR($B3238="",O$3&lt;$D3238+Настройки!$B$7),0,MAX(0,$E3238-MAX(0,SUMIFS(Тех_Движение!$G$2:$G$5111,Тех_Движение!$D$2:$D$5111,$C3238,Тех_Движение!$B$2:$B$5111,"&lt;="&amp;O$3)-$F3238)))</f>
        <v/>
      </c>
      <c r="P3238" s="54">
        <f>IF(OR($B3238="",P$3&lt;$D3238+Настройки!$B$7),0,MAX(0,$E3238-MAX(0,SUMIFS(Тех_Движение!$G$2:$G$5111,Тех_Движение!$D$2:$D$5111,$C3238,Тех_Движение!$B$2:$B$5111,"&lt;="&amp;P$3)-$F3238)))</f>
        <v/>
      </c>
      <c r="Q3238" s="54">
        <f>IF(OR($B3238="",Q$3&lt;$D3238+Настройки!$B$7),0,MAX(0,$E3238-MAX(0,SUMIFS(Тех_Движение!$G$2:$G$5111,Тех_Движение!$D$2:$D$5111,$C3238,Тех_Движение!$B$2:$B$5111,"&lt;="&amp;Q$3)-$F3238)))</f>
        <v/>
      </c>
      <c r="R3238" s="54">
        <f>IF($B3238="","",SUM($K3238:$Q3238))</f>
        <v/>
      </c>
      <c r="S3238" s="56">
        <f>IF($B3238="","",VLOOKUP($C3238,Настройки!$A$11:$L$17,9,FALSE))</f>
        <v/>
      </c>
      <c r="T3238" s="56">
        <f>IF($B3238="","",$R3238*$S3238)</f>
        <v/>
      </c>
    </row>
    <row r="3239">
      <c r="A3239" s="20">
        <f>Тех_Движение!$A$3236</f>
        <v/>
      </c>
      <c r="B3239" s="20">
        <f>IF(Тех_Движение!$F$3236&gt;0,Тех_Движение!$I$3236,"")</f>
        <v/>
      </c>
      <c r="C3239" s="20">
        <f>IF($B3239="","",Тех_Движение!$D$3236)</f>
        <v/>
      </c>
      <c r="D3239" s="42">
        <f>IF($B3239="","",Тех_Движение!$B$3236)</f>
        <v/>
      </c>
      <c r="E3239" s="54">
        <f>IF($B3239="","",Тех_Движение!$F$3236)</f>
        <v/>
      </c>
      <c r="F3239" s="54">
        <f>IF($B3239="","",SUMIFS($E$5:$E3238,$C$5:$C3238,$C3239))</f>
        <v/>
      </c>
      <c r="G3239" s="54">
        <f>IF($B3239="","",MAX(0,$E3239-MAX(0,SUMIFS(Тех_Движение!$G$2:$G$5111,Тех_Движение!$D$2:$D$5111,$C3239,Тех_Движение!$B$2:$B$5111,"&lt;="&amp;Настройки!$B$5-1)-$F3239)))</f>
        <v/>
      </c>
      <c r="H3239" s="54">
        <f>IF($B3239="","",IF(AND($D3239&gt;=Настройки!$B$5,$D3239&lt;=Настройки!$B$6),$E3239,0))</f>
        <v/>
      </c>
      <c r="I3239" s="54">
        <f>IF($B3239="","",$G3239+$H3239-$J3239)</f>
        <v/>
      </c>
      <c r="J3239" s="54">
        <f>IF($B3239="","",MAX(0,$E3239-MAX(0,SUMIFS(Тех_Движение!$G$2:$G$5111,Тех_Движение!$D$2:$D$5111,$C3239,Тех_Движение!$B$2:$B$5111,"&lt;="&amp;Настройки!$B$6)-$F3239)))</f>
        <v/>
      </c>
      <c r="K3239" s="54">
        <f>IF(OR($B3239="",K$3&lt;$D3239+Настройки!$B$7),0,MAX(0,$E3239-MAX(0,SUMIFS(Тех_Движение!$G$2:$G$5111,Тех_Движение!$D$2:$D$5111,$C3239,Тех_Движение!$B$2:$B$5111,"&lt;="&amp;K$3)-$F3239)))</f>
        <v/>
      </c>
      <c r="L3239" s="54">
        <f>IF(OR($B3239="",L$3&lt;$D3239+Настройки!$B$7),0,MAX(0,$E3239-MAX(0,SUMIFS(Тех_Движение!$G$2:$G$5111,Тех_Движение!$D$2:$D$5111,$C3239,Тех_Движение!$B$2:$B$5111,"&lt;="&amp;L$3)-$F3239)))</f>
        <v/>
      </c>
      <c r="M3239" s="54">
        <f>IF(OR($B3239="",M$3&lt;$D3239+Настройки!$B$7),0,MAX(0,$E3239-MAX(0,SUMIFS(Тех_Движение!$G$2:$G$5111,Тех_Движение!$D$2:$D$5111,$C3239,Тех_Движение!$B$2:$B$5111,"&lt;="&amp;M$3)-$F3239)))</f>
        <v/>
      </c>
      <c r="N3239" s="54">
        <f>IF(OR($B3239="",N$3&lt;$D3239+Настройки!$B$7),0,MAX(0,$E3239-MAX(0,SUMIFS(Тех_Движение!$G$2:$G$5111,Тех_Движение!$D$2:$D$5111,$C3239,Тех_Движение!$B$2:$B$5111,"&lt;="&amp;N$3)-$F3239)))</f>
        <v/>
      </c>
      <c r="O3239" s="54">
        <f>IF(OR($B3239="",O$3&lt;$D3239+Настройки!$B$7),0,MAX(0,$E3239-MAX(0,SUMIFS(Тех_Движение!$G$2:$G$5111,Тех_Движение!$D$2:$D$5111,$C3239,Тех_Движение!$B$2:$B$5111,"&lt;="&amp;O$3)-$F3239)))</f>
        <v/>
      </c>
      <c r="P3239" s="54">
        <f>IF(OR($B3239="",P$3&lt;$D3239+Настройки!$B$7),0,MAX(0,$E3239-MAX(0,SUMIFS(Тех_Движение!$G$2:$G$5111,Тех_Движение!$D$2:$D$5111,$C3239,Тех_Движение!$B$2:$B$5111,"&lt;="&amp;P$3)-$F3239)))</f>
        <v/>
      </c>
      <c r="Q3239" s="54">
        <f>IF(OR($B3239="",Q$3&lt;$D3239+Настройки!$B$7),0,MAX(0,$E3239-MAX(0,SUMIFS(Тех_Движение!$G$2:$G$5111,Тех_Движение!$D$2:$D$5111,$C3239,Тех_Движение!$B$2:$B$5111,"&lt;="&amp;Q$3)-$F3239)))</f>
        <v/>
      </c>
      <c r="R3239" s="54">
        <f>IF($B3239="","",SUM($K3239:$Q3239))</f>
        <v/>
      </c>
      <c r="S3239" s="56">
        <f>IF($B3239="","",VLOOKUP($C3239,Настройки!$A$11:$L$17,9,FALSE))</f>
        <v/>
      </c>
      <c r="T3239" s="56">
        <f>IF($B3239="","",$R3239*$S3239)</f>
        <v/>
      </c>
    </row>
    <row r="3240">
      <c r="A3240" s="20">
        <f>Тех_Движение!$A$3237</f>
        <v/>
      </c>
      <c r="B3240" s="20">
        <f>IF(Тех_Движение!$F$3237&gt;0,Тех_Движение!$I$3237,"")</f>
        <v/>
      </c>
      <c r="C3240" s="20">
        <f>IF($B3240="","",Тех_Движение!$D$3237)</f>
        <v/>
      </c>
      <c r="D3240" s="42">
        <f>IF($B3240="","",Тех_Движение!$B$3237)</f>
        <v/>
      </c>
      <c r="E3240" s="54">
        <f>IF($B3240="","",Тех_Движение!$F$3237)</f>
        <v/>
      </c>
      <c r="F3240" s="54">
        <f>IF($B3240="","",SUMIFS($E$5:$E3239,$C$5:$C3239,$C3240))</f>
        <v/>
      </c>
      <c r="G3240" s="54">
        <f>IF($B3240="","",MAX(0,$E3240-MAX(0,SUMIFS(Тех_Движение!$G$2:$G$5111,Тех_Движение!$D$2:$D$5111,$C3240,Тех_Движение!$B$2:$B$5111,"&lt;="&amp;Настройки!$B$5-1)-$F3240)))</f>
        <v/>
      </c>
      <c r="H3240" s="54">
        <f>IF($B3240="","",IF(AND($D3240&gt;=Настройки!$B$5,$D3240&lt;=Настройки!$B$6),$E3240,0))</f>
        <v/>
      </c>
      <c r="I3240" s="54">
        <f>IF($B3240="","",$G3240+$H3240-$J3240)</f>
        <v/>
      </c>
      <c r="J3240" s="54">
        <f>IF($B3240="","",MAX(0,$E3240-MAX(0,SUMIFS(Тех_Движение!$G$2:$G$5111,Тех_Движение!$D$2:$D$5111,$C3240,Тех_Движение!$B$2:$B$5111,"&lt;="&amp;Настройки!$B$6)-$F3240)))</f>
        <v/>
      </c>
      <c r="K3240" s="54">
        <f>IF(OR($B3240="",K$3&lt;$D3240+Настройки!$B$7),0,MAX(0,$E3240-MAX(0,SUMIFS(Тех_Движение!$G$2:$G$5111,Тех_Движение!$D$2:$D$5111,$C3240,Тех_Движение!$B$2:$B$5111,"&lt;="&amp;K$3)-$F3240)))</f>
        <v/>
      </c>
      <c r="L3240" s="54">
        <f>IF(OR($B3240="",L$3&lt;$D3240+Настройки!$B$7),0,MAX(0,$E3240-MAX(0,SUMIFS(Тех_Движение!$G$2:$G$5111,Тех_Движение!$D$2:$D$5111,$C3240,Тех_Движение!$B$2:$B$5111,"&lt;="&amp;L$3)-$F3240)))</f>
        <v/>
      </c>
      <c r="M3240" s="54">
        <f>IF(OR($B3240="",M$3&lt;$D3240+Настройки!$B$7),0,MAX(0,$E3240-MAX(0,SUMIFS(Тех_Движение!$G$2:$G$5111,Тех_Движение!$D$2:$D$5111,$C3240,Тех_Движение!$B$2:$B$5111,"&lt;="&amp;M$3)-$F3240)))</f>
        <v/>
      </c>
      <c r="N3240" s="54">
        <f>IF(OR($B3240="",N$3&lt;$D3240+Настройки!$B$7),0,MAX(0,$E3240-MAX(0,SUMIFS(Тех_Движение!$G$2:$G$5111,Тех_Движение!$D$2:$D$5111,$C3240,Тех_Движение!$B$2:$B$5111,"&lt;="&amp;N$3)-$F3240)))</f>
        <v/>
      </c>
      <c r="O3240" s="54">
        <f>IF(OR($B3240="",O$3&lt;$D3240+Настройки!$B$7),0,MAX(0,$E3240-MAX(0,SUMIFS(Тех_Движение!$G$2:$G$5111,Тех_Движение!$D$2:$D$5111,$C3240,Тех_Движение!$B$2:$B$5111,"&lt;="&amp;O$3)-$F3240)))</f>
        <v/>
      </c>
      <c r="P3240" s="54">
        <f>IF(OR($B3240="",P$3&lt;$D3240+Настройки!$B$7),0,MAX(0,$E3240-MAX(0,SUMIFS(Тех_Движение!$G$2:$G$5111,Тех_Движение!$D$2:$D$5111,$C3240,Тех_Движение!$B$2:$B$5111,"&lt;="&amp;P$3)-$F3240)))</f>
        <v/>
      </c>
      <c r="Q3240" s="54">
        <f>IF(OR($B3240="",Q$3&lt;$D3240+Настройки!$B$7),0,MAX(0,$E3240-MAX(0,SUMIFS(Тех_Движение!$G$2:$G$5111,Тех_Движение!$D$2:$D$5111,$C3240,Тех_Движение!$B$2:$B$5111,"&lt;="&amp;Q$3)-$F3240)))</f>
        <v/>
      </c>
      <c r="R3240" s="54">
        <f>IF($B3240="","",SUM($K3240:$Q3240))</f>
        <v/>
      </c>
      <c r="S3240" s="56">
        <f>IF($B3240="","",VLOOKUP($C3240,Настройки!$A$11:$L$17,9,FALSE))</f>
        <v/>
      </c>
      <c r="T3240" s="56">
        <f>IF($B3240="","",$R3240*$S3240)</f>
        <v/>
      </c>
    </row>
    <row r="3241">
      <c r="A3241" s="20">
        <f>Тех_Движение!$A$3238</f>
        <v/>
      </c>
      <c r="B3241" s="20">
        <f>IF(Тех_Движение!$F$3238&gt;0,Тех_Движение!$I$3238,"")</f>
        <v/>
      </c>
      <c r="C3241" s="20">
        <f>IF($B3241="","",Тех_Движение!$D$3238)</f>
        <v/>
      </c>
      <c r="D3241" s="42">
        <f>IF($B3241="","",Тех_Движение!$B$3238)</f>
        <v/>
      </c>
      <c r="E3241" s="54">
        <f>IF($B3241="","",Тех_Движение!$F$3238)</f>
        <v/>
      </c>
      <c r="F3241" s="54">
        <f>IF($B3241="","",SUMIFS($E$5:$E3240,$C$5:$C3240,$C3241))</f>
        <v/>
      </c>
      <c r="G3241" s="54">
        <f>IF($B3241="","",MAX(0,$E3241-MAX(0,SUMIFS(Тех_Движение!$G$2:$G$5111,Тех_Движение!$D$2:$D$5111,$C3241,Тех_Движение!$B$2:$B$5111,"&lt;="&amp;Настройки!$B$5-1)-$F3241)))</f>
        <v/>
      </c>
      <c r="H3241" s="54">
        <f>IF($B3241="","",IF(AND($D3241&gt;=Настройки!$B$5,$D3241&lt;=Настройки!$B$6),$E3241,0))</f>
        <v/>
      </c>
      <c r="I3241" s="54">
        <f>IF($B3241="","",$G3241+$H3241-$J3241)</f>
        <v/>
      </c>
      <c r="J3241" s="54">
        <f>IF($B3241="","",MAX(0,$E3241-MAX(0,SUMIFS(Тех_Движение!$G$2:$G$5111,Тех_Движение!$D$2:$D$5111,$C3241,Тех_Движение!$B$2:$B$5111,"&lt;="&amp;Настройки!$B$6)-$F3241)))</f>
        <v/>
      </c>
      <c r="K3241" s="54">
        <f>IF(OR($B3241="",K$3&lt;$D3241+Настройки!$B$7),0,MAX(0,$E3241-MAX(0,SUMIFS(Тех_Движение!$G$2:$G$5111,Тех_Движение!$D$2:$D$5111,$C3241,Тех_Движение!$B$2:$B$5111,"&lt;="&amp;K$3)-$F3241)))</f>
        <v/>
      </c>
      <c r="L3241" s="54">
        <f>IF(OR($B3241="",L$3&lt;$D3241+Настройки!$B$7),0,MAX(0,$E3241-MAX(0,SUMIFS(Тех_Движение!$G$2:$G$5111,Тех_Движение!$D$2:$D$5111,$C3241,Тех_Движение!$B$2:$B$5111,"&lt;="&amp;L$3)-$F3241)))</f>
        <v/>
      </c>
      <c r="M3241" s="54">
        <f>IF(OR($B3241="",M$3&lt;$D3241+Настройки!$B$7),0,MAX(0,$E3241-MAX(0,SUMIFS(Тех_Движение!$G$2:$G$5111,Тех_Движение!$D$2:$D$5111,$C3241,Тех_Движение!$B$2:$B$5111,"&lt;="&amp;M$3)-$F3241)))</f>
        <v/>
      </c>
      <c r="N3241" s="54">
        <f>IF(OR($B3241="",N$3&lt;$D3241+Настройки!$B$7),0,MAX(0,$E3241-MAX(0,SUMIFS(Тех_Движение!$G$2:$G$5111,Тех_Движение!$D$2:$D$5111,$C3241,Тех_Движение!$B$2:$B$5111,"&lt;="&amp;N$3)-$F3241)))</f>
        <v/>
      </c>
      <c r="O3241" s="54">
        <f>IF(OR($B3241="",O$3&lt;$D3241+Настройки!$B$7),0,MAX(0,$E3241-MAX(0,SUMIFS(Тех_Движение!$G$2:$G$5111,Тех_Движение!$D$2:$D$5111,$C3241,Тех_Движение!$B$2:$B$5111,"&lt;="&amp;O$3)-$F3241)))</f>
        <v/>
      </c>
      <c r="P3241" s="54">
        <f>IF(OR($B3241="",P$3&lt;$D3241+Настройки!$B$7),0,MAX(0,$E3241-MAX(0,SUMIFS(Тех_Движение!$G$2:$G$5111,Тех_Движение!$D$2:$D$5111,$C3241,Тех_Движение!$B$2:$B$5111,"&lt;="&amp;P$3)-$F3241)))</f>
        <v/>
      </c>
      <c r="Q3241" s="54">
        <f>IF(OR($B3241="",Q$3&lt;$D3241+Настройки!$B$7),0,MAX(0,$E3241-MAX(0,SUMIFS(Тех_Движение!$G$2:$G$5111,Тех_Движение!$D$2:$D$5111,$C3241,Тех_Движение!$B$2:$B$5111,"&lt;="&amp;Q$3)-$F3241)))</f>
        <v/>
      </c>
      <c r="R3241" s="54">
        <f>IF($B3241="","",SUM($K3241:$Q3241))</f>
        <v/>
      </c>
      <c r="S3241" s="56">
        <f>IF($B3241="","",VLOOKUP($C3241,Настройки!$A$11:$L$17,9,FALSE))</f>
        <v/>
      </c>
      <c r="T3241" s="56">
        <f>IF($B3241="","",$R3241*$S3241)</f>
        <v/>
      </c>
    </row>
    <row r="3242">
      <c r="A3242" s="20">
        <f>Тех_Движение!$A$3239</f>
        <v/>
      </c>
      <c r="B3242" s="20">
        <f>IF(Тех_Движение!$F$3239&gt;0,Тех_Движение!$I$3239,"")</f>
        <v/>
      </c>
      <c r="C3242" s="20">
        <f>IF($B3242="","",Тех_Движение!$D$3239)</f>
        <v/>
      </c>
      <c r="D3242" s="42">
        <f>IF($B3242="","",Тех_Движение!$B$3239)</f>
        <v/>
      </c>
      <c r="E3242" s="54">
        <f>IF($B3242="","",Тех_Движение!$F$3239)</f>
        <v/>
      </c>
      <c r="F3242" s="54">
        <f>IF($B3242="","",SUMIFS($E$5:$E3241,$C$5:$C3241,$C3242))</f>
        <v/>
      </c>
      <c r="G3242" s="54">
        <f>IF($B3242="","",MAX(0,$E3242-MAX(0,SUMIFS(Тех_Движение!$G$2:$G$5111,Тех_Движение!$D$2:$D$5111,$C3242,Тех_Движение!$B$2:$B$5111,"&lt;="&amp;Настройки!$B$5-1)-$F3242)))</f>
        <v/>
      </c>
      <c r="H3242" s="54">
        <f>IF($B3242="","",IF(AND($D3242&gt;=Настройки!$B$5,$D3242&lt;=Настройки!$B$6),$E3242,0))</f>
        <v/>
      </c>
      <c r="I3242" s="54">
        <f>IF($B3242="","",$G3242+$H3242-$J3242)</f>
        <v/>
      </c>
      <c r="J3242" s="54">
        <f>IF($B3242="","",MAX(0,$E3242-MAX(0,SUMIFS(Тех_Движение!$G$2:$G$5111,Тех_Движение!$D$2:$D$5111,$C3242,Тех_Движение!$B$2:$B$5111,"&lt;="&amp;Настройки!$B$6)-$F3242)))</f>
        <v/>
      </c>
      <c r="K3242" s="54">
        <f>IF(OR($B3242="",K$3&lt;$D3242+Настройки!$B$7),0,MAX(0,$E3242-MAX(0,SUMIFS(Тех_Движение!$G$2:$G$5111,Тех_Движение!$D$2:$D$5111,$C3242,Тех_Движение!$B$2:$B$5111,"&lt;="&amp;K$3)-$F3242)))</f>
        <v/>
      </c>
      <c r="L3242" s="54">
        <f>IF(OR($B3242="",L$3&lt;$D3242+Настройки!$B$7),0,MAX(0,$E3242-MAX(0,SUMIFS(Тех_Движение!$G$2:$G$5111,Тех_Движение!$D$2:$D$5111,$C3242,Тех_Движение!$B$2:$B$5111,"&lt;="&amp;L$3)-$F3242)))</f>
        <v/>
      </c>
      <c r="M3242" s="54">
        <f>IF(OR($B3242="",M$3&lt;$D3242+Настройки!$B$7),0,MAX(0,$E3242-MAX(0,SUMIFS(Тех_Движение!$G$2:$G$5111,Тех_Движение!$D$2:$D$5111,$C3242,Тех_Движение!$B$2:$B$5111,"&lt;="&amp;M$3)-$F3242)))</f>
        <v/>
      </c>
      <c r="N3242" s="54">
        <f>IF(OR($B3242="",N$3&lt;$D3242+Настройки!$B$7),0,MAX(0,$E3242-MAX(0,SUMIFS(Тех_Движение!$G$2:$G$5111,Тех_Движение!$D$2:$D$5111,$C3242,Тех_Движение!$B$2:$B$5111,"&lt;="&amp;N$3)-$F3242)))</f>
        <v/>
      </c>
      <c r="O3242" s="54">
        <f>IF(OR($B3242="",O$3&lt;$D3242+Настройки!$B$7),0,MAX(0,$E3242-MAX(0,SUMIFS(Тех_Движение!$G$2:$G$5111,Тех_Движение!$D$2:$D$5111,$C3242,Тех_Движение!$B$2:$B$5111,"&lt;="&amp;O$3)-$F3242)))</f>
        <v/>
      </c>
      <c r="P3242" s="54">
        <f>IF(OR($B3242="",P$3&lt;$D3242+Настройки!$B$7),0,MAX(0,$E3242-MAX(0,SUMIFS(Тех_Движение!$G$2:$G$5111,Тех_Движение!$D$2:$D$5111,$C3242,Тех_Движение!$B$2:$B$5111,"&lt;="&amp;P$3)-$F3242)))</f>
        <v/>
      </c>
      <c r="Q3242" s="54">
        <f>IF(OR($B3242="",Q$3&lt;$D3242+Настройки!$B$7),0,MAX(0,$E3242-MAX(0,SUMIFS(Тех_Движение!$G$2:$G$5111,Тех_Движение!$D$2:$D$5111,$C3242,Тех_Движение!$B$2:$B$5111,"&lt;="&amp;Q$3)-$F3242)))</f>
        <v/>
      </c>
      <c r="R3242" s="54">
        <f>IF($B3242="","",SUM($K3242:$Q3242))</f>
        <v/>
      </c>
      <c r="S3242" s="56">
        <f>IF($B3242="","",VLOOKUP($C3242,Настройки!$A$11:$L$17,9,FALSE))</f>
        <v/>
      </c>
      <c r="T3242" s="56">
        <f>IF($B3242="","",$R3242*$S3242)</f>
        <v/>
      </c>
    </row>
    <row r="3243">
      <c r="A3243" s="20">
        <f>Тех_Движение!$A$3240</f>
        <v/>
      </c>
      <c r="B3243" s="20">
        <f>IF(Тех_Движение!$F$3240&gt;0,Тех_Движение!$I$3240,"")</f>
        <v/>
      </c>
      <c r="C3243" s="20">
        <f>IF($B3243="","",Тех_Движение!$D$3240)</f>
        <v/>
      </c>
      <c r="D3243" s="42">
        <f>IF($B3243="","",Тех_Движение!$B$3240)</f>
        <v/>
      </c>
      <c r="E3243" s="54">
        <f>IF($B3243="","",Тех_Движение!$F$3240)</f>
        <v/>
      </c>
      <c r="F3243" s="54">
        <f>IF($B3243="","",SUMIFS($E$5:$E3242,$C$5:$C3242,$C3243))</f>
        <v/>
      </c>
      <c r="G3243" s="54">
        <f>IF($B3243="","",MAX(0,$E3243-MAX(0,SUMIFS(Тех_Движение!$G$2:$G$5111,Тех_Движение!$D$2:$D$5111,$C3243,Тех_Движение!$B$2:$B$5111,"&lt;="&amp;Настройки!$B$5-1)-$F3243)))</f>
        <v/>
      </c>
      <c r="H3243" s="54">
        <f>IF($B3243="","",IF(AND($D3243&gt;=Настройки!$B$5,$D3243&lt;=Настройки!$B$6),$E3243,0))</f>
        <v/>
      </c>
      <c r="I3243" s="54">
        <f>IF($B3243="","",$G3243+$H3243-$J3243)</f>
        <v/>
      </c>
      <c r="J3243" s="54">
        <f>IF($B3243="","",MAX(0,$E3243-MAX(0,SUMIFS(Тех_Движение!$G$2:$G$5111,Тех_Движение!$D$2:$D$5111,$C3243,Тех_Движение!$B$2:$B$5111,"&lt;="&amp;Настройки!$B$6)-$F3243)))</f>
        <v/>
      </c>
      <c r="K3243" s="54">
        <f>IF(OR($B3243="",K$3&lt;$D3243+Настройки!$B$7),0,MAX(0,$E3243-MAX(0,SUMIFS(Тех_Движение!$G$2:$G$5111,Тех_Движение!$D$2:$D$5111,$C3243,Тех_Движение!$B$2:$B$5111,"&lt;="&amp;K$3)-$F3243)))</f>
        <v/>
      </c>
      <c r="L3243" s="54">
        <f>IF(OR($B3243="",L$3&lt;$D3243+Настройки!$B$7),0,MAX(0,$E3243-MAX(0,SUMIFS(Тех_Движение!$G$2:$G$5111,Тех_Движение!$D$2:$D$5111,$C3243,Тех_Движение!$B$2:$B$5111,"&lt;="&amp;L$3)-$F3243)))</f>
        <v/>
      </c>
      <c r="M3243" s="54">
        <f>IF(OR($B3243="",M$3&lt;$D3243+Настройки!$B$7),0,MAX(0,$E3243-MAX(0,SUMIFS(Тех_Движение!$G$2:$G$5111,Тех_Движение!$D$2:$D$5111,$C3243,Тех_Движение!$B$2:$B$5111,"&lt;="&amp;M$3)-$F3243)))</f>
        <v/>
      </c>
      <c r="N3243" s="54">
        <f>IF(OR($B3243="",N$3&lt;$D3243+Настройки!$B$7),0,MAX(0,$E3243-MAX(0,SUMIFS(Тех_Движение!$G$2:$G$5111,Тех_Движение!$D$2:$D$5111,$C3243,Тех_Движение!$B$2:$B$5111,"&lt;="&amp;N$3)-$F3243)))</f>
        <v/>
      </c>
      <c r="O3243" s="54">
        <f>IF(OR($B3243="",O$3&lt;$D3243+Настройки!$B$7),0,MAX(0,$E3243-MAX(0,SUMIFS(Тех_Движение!$G$2:$G$5111,Тех_Движение!$D$2:$D$5111,$C3243,Тех_Движение!$B$2:$B$5111,"&lt;="&amp;O$3)-$F3243)))</f>
        <v/>
      </c>
      <c r="P3243" s="54">
        <f>IF(OR($B3243="",P$3&lt;$D3243+Настройки!$B$7),0,MAX(0,$E3243-MAX(0,SUMIFS(Тех_Движение!$G$2:$G$5111,Тех_Движение!$D$2:$D$5111,$C3243,Тех_Движение!$B$2:$B$5111,"&lt;="&amp;P$3)-$F3243)))</f>
        <v/>
      </c>
      <c r="Q3243" s="54">
        <f>IF(OR($B3243="",Q$3&lt;$D3243+Настройки!$B$7),0,MAX(0,$E3243-MAX(0,SUMIFS(Тех_Движение!$G$2:$G$5111,Тех_Движение!$D$2:$D$5111,$C3243,Тех_Движение!$B$2:$B$5111,"&lt;="&amp;Q$3)-$F3243)))</f>
        <v/>
      </c>
      <c r="R3243" s="54">
        <f>IF($B3243="","",SUM($K3243:$Q3243))</f>
        <v/>
      </c>
      <c r="S3243" s="56">
        <f>IF($B3243="","",VLOOKUP($C3243,Настройки!$A$11:$L$17,9,FALSE))</f>
        <v/>
      </c>
      <c r="T3243" s="56">
        <f>IF($B3243="","",$R3243*$S3243)</f>
        <v/>
      </c>
    </row>
    <row r="3244">
      <c r="A3244" s="20">
        <f>Тех_Движение!$A$3241</f>
        <v/>
      </c>
      <c r="B3244" s="20">
        <f>IF(Тех_Движение!$F$3241&gt;0,Тех_Движение!$I$3241,"")</f>
        <v/>
      </c>
      <c r="C3244" s="20">
        <f>IF($B3244="","",Тех_Движение!$D$3241)</f>
        <v/>
      </c>
      <c r="D3244" s="42">
        <f>IF($B3244="","",Тех_Движение!$B$3241)</f>
        <v/>
      </c>
      <c r="E3244" s="54">
        <f>IF($B3244="","",Тех_Движение!$F$3241)</f>
        <v/>
      </c>
      <c r="F3244" s="54">
        <f>IF($B3244="","",SUMIFS($E$5:$E3243,$C$5:$C3243,$C3244))</f>
        <v/>
      </c>
      <c r="G3244" s="54">
        <f>IF($B3244="","",MAX(0,$E3244-MAX(0,SUMIFS(Тех_Движение!$G$2:$G$5111,Тех_Движение!$D$2:$D$5111,$C3244,Тех_Движение!$B$2:$B$5111,"&lt;="&amp;Настройки!$B$5-1)-$F3244)))</f>
        <v/>
      </c>
      <c r="H3244" s="54">
        <f>IF($B3244="","",IF(AND($D3244&gt;=Настройки!$B$5,$D3244&lt;=Настройки!$B$6),$E3244,0))</f>
        <v/>
      </c>
      <c r="I3244" s="54">
        <f>IF($B3244="","",$G3244+$H3244-$J3244)</f>
        <v/>
      </c>
      <c r="J3244" s="54">
        <f>IF($B3244="","",MAX(0,$E3244-MAX(0,SUMIFS(Тех_Движение!$G$2:$G$5111,Тех_Движение!$D$2:$D$5111,$C3244,Тех_Движение!$B$2:$B$5111,"&lt;="&amp;Настройки!$B$6)-$F3244)))</f>
        <v/>
      </c>
      <c r="K3244" s="54">
        <f>IF(OR($B3244="",K$3&lt;$D3244+Настройки!$B$7),0,MAX(0,$E3244-MAX(0,SUMIFS(Тех_Движение!$G$2:$G$5111,Тех_Движение!$D$2:$D$5111,$C3244,Тех_Движение!$B$2:$B$5111,"&lt;="&amp;K$3)-$F3244)))</f>
        <v/>
      </c>
      <c r="L3244" s="54">
        <f>IF(OR($B3244="",L$3&lt;$D3244+Настройки!$B$7),0,MAX(0,$E3244-MAX(0,SUMIFS(Тех_Движение!$G$2:$G$5111,Тех_Движение!$D$2:$D$5111,$C3244,Тех_Движение!$B$2:$B$5111,"&lt;="&amp;L$3)-$F3244)))</f>
        <v/>
      </c>
      <c r="M3244" s="54">
        <f>IF(OR($B3244="",M$3&lt;$D3244+Настройки!$B$7),0,MAX(0,$E3244-MAX(0,SUMIFS(Тех_Движение!$G$2:$G$5111,Тех_Движение!$D$2:$D$5111,$C3244,Тех_Движение!$B$2:$B$5111,"&lt;="&amp;M$3)-$F3244)))</f>
        <v/>
      </c>
      <c r="N3244" s="54">
        <f>IF(OR($B3244="",N$3&lt;$D3244+Настройки!$B$7),0,MAX(0,$E3244-MAX(0,SUMIFS(Тех_Движение!$G$2:$G$5111,Тех_Движение!$D$2:$D$5111,$C3244,Тех_Движение!$B$2:$B$5111,"&lt;="&amp;N$3)-$F3244)))</f>
        <v/>
      </c>
      <c r="O3244" s="54">
        <f>IF(OR($B3244="",O$3&lt;$D3244+Настройки!$B$7),0,MAX(0,$E3244-MAX(0,SUMIFS(Тех_Движение!$G$2:$G$5111,Тех_Движение!$D$2:$D$5111,$C3244,Тех_Движение!$B$2:$B$5111,"&lt;="&amp;O$3)-$F3244)))</f>
        <v/>
      </c>
      <c r="P3244" s="54">
        <f>IF(OR($B3244="",P$3&lt;$D3244+Настройки!$B$7),0,MAX(0,$E3244-MAX(0,SUMIFS(Тех_Движение!$G$2:$G$5111,Тех_Движение!$D$2:$D$5111,$C3244,Тех_Движение!$B$2:$B$5111,"&lt;="&amp;P$3)-$F3244)))</f>
        <v/>
      </c>
      <c r="Q3244" s="54">
        <f>IF(OR($B3244="",Q$3&lt;$D3244+Настройки!$B$7),0,MAX(0,$E3244-MAX(0,SUMIFS(Тех_Движение!$G$2:$G$5111,Тех_Движение!$D$2:$D$5111,$C3244,Тех_Движение!$B$2:$B$5111,"&lt;="&amp;Q$3)-$F3244)))</f>
        <v/>
      </c>
      <c r="R3244" s="54">
        <f>IF($B3244="","",SUM($K3244:$Q3244))</f>
        <v/>
      </c>
      <c r="S3244" s="56">
        <f>IF($B3244="","",VLOOKUP($C3244,Настройки!$A$11:$L$17,9,FALSE))</f>
        <v/>
      </c>
      <c r="T3244" s="56">
        <f>IF($B3244="","",$R3244*$S3244)</f>
        <v/>
      </c>
    </row>
    <row r="3245">
      <c r="A3245" s="20">
        <f>Тех_Движение!$A$3242</f>
        <v/>
      </c>
      <c r="B3245" s="20">
        <f>IF(Тех_Движение!$F$3242&gt;0,Тех_Движение!$I$3242,"")</f>
        <v/>
      </c>
      <c r="C3245" s="20">
        <f>IF($B3245="","",Тех_Движение!$D$3242)</f>
        <v/>
      </c>
      <c r="D3245" s="42">
        <f>IF($B3245="","",Тех_Движение!$B$3242)</f>
        <v/>
      </c>
      <c r="E3245" s="54">
        <f>IF($B3245="","",Тех_Движение!$F$3242)</f>
        <v/>
      </c>
      <c r="F3245" s="54">
        <f>IF($B3245="","",SUMIFS($E$5:$E3244,$C$5:$C3244,$C3245))</f>
        <v/>
      </c>
      <c r="G3245" s="54">
        <f>IF($B3245="","",MAX(0,$E3245-MAX(0,SUMIFS(Тех_Движение!$G$2:$G$5111,Тех_Движение!$D$2:$D$5111,$C3245,Тех_Движение!$B$2:$B$5111,"&lt;="&amp;Настройки!$B$5-1)-$F3245)))</f>
        <v/>
      </c>
      <c r="H3245" s="54">
        <f>IF($B3245="","",IF(AND($D3245&gt;=Настройки!$B$5,$D3245&lt;=Настройки!$B$6),$E3245,0))</f>
        <v/>
      </c>
      <c r="I3245" s="54">
        <f>IF($B3245="","",$G3245+$H3245-$J3245)</f>
        <v/>
      </c>
      <c r="J3245" s="54">
        <f>IF($B3245="","",MAX(0,$E3245-MAX(0,SUMIFS(Тех_Движение!$G$2:$G$5111,Тех_Движение!$D$2:$D$5111,$C3245,Тех_Движение!$B$2:$B$5111,"&lt;="&amp;Настройки!$B$6)-$F3245)))</f>
        <v/>
      </c>
      <c r="K3245" s="54">
        <f>IF(OR($B3245="",K$3&lt;$D3245+Настройки!$B$7),0,MAX(0,$E3245-MAX(0,SUMIFS(Тех_Движение!$G$2:$G$5111,Тех_Движение!$D$2:$D$5111,$C3245,Тех_Движение!$B$2:$B$5111,"&lt;="&amp;K$3)-$F3245)))</f>
        <v/>
      </c>
      <c r="L3245" s="54">
        <f>IF(OR($B3245="",L$3&lt;$D3245+Настройки!$B$7),0,MAX(0,$E3245-MAX(0,SUMIFS(Тех_Движение!$G$2:$G$5111,Тех_Движение!$D$2:$D$5111,$C3245,Тех_Движение!$B$2:$B$5111,"&lt;="&amp;L$3)-$F3245)))</f>
        <v/>
      </c>
      <c r="M3245" s="54">
        <f>IF(OR($B3245="",M$3&lt;$D3245+Настройки!$B$7),0,MAX(0,$E3245-MAX(0,SUMIFS(Тех_Движение!$G$2:$G$5111,Тех_Движение!$D$2:$D$5111,$C3245,Тех_Движение!$B$2:$B$5111,"&lt;="&amp;M$3)-$F3245)))</f>
        <v/>
      </c>
      <c r="N3245" s="54">
        <f>IF(OR($B3245="",N$3&lt;$D3245+Настройки!$B$7),0,MAX(0,$E3245-MAX(0,SUMIFS(Тех_Движение!$G$2:$G$5111,Тех_Движение!$D$2:$D$5111,$C3245,Тех_Движение!$B$2:$B$5111,"&lt;="&amp;N$3)-$F3245)))</f>
        <v/>
      </c>
      <c r="O3245" s="54">
        <f>IF(OR($B3245="",O$3&lt;$D3245+Настройки!$B$7),0,MAX(0,$E3245-MAX(0,SUMIFS(Тех_Движение!$G$2:$G$5111,Тех_Движение!$D$2:$D$5111,$C3245,Тех_Движение!$B$2:$B$5111,"&lt;="&amp;O$3)-$F3245)))</f>
        <v/>
      </c>
      <c r="P3245" s="54">
        <f>IF(OR($B3245="",P$3&lt;$D3245+Настройки!$B$7),0,MAX(0,$E3245-MAX(0,SUMIFS(Тех_Движение!$G$2:$G$5111,Тех_Движение!$D$2:$D$5111,$C3245,Тех_Движение!$B$2:$B$5111,"&lt;="&amp;P$3)-$F3245)))</f>
        <v/>
      </c>
      <c r="Q3245" s="54">
        <f>IF(OR($B3245="",Q$3&lt;$D3245+Настройки!$B$7),0,MAX(0,$E3245-MAX(0,SUMIFS(Тех_Движение!$G$2:$G$5111,Тех_Движение!$D$2:$D$5111,$C3245,Тех_Движение!$B$2:$B$5111,"&lt;="&amp;Q$3)-$F3245)))</f>
        <v/>
      </c>
      <c r="R3245" s="54">
        <f>IF($B3245="","",SUM($K3245:$Q3245))</f>
        <v/>
      </c>
      <c r="S3245" s="56">
        <f>IF($B3245="","",VLOOKUP($C3245,Настройки!$A$11:$L$17,9,FALSE))</f>
        <v/>
      </c>
      <c r="T3245" s="56">
        <f>IF($B3245="","",$R3245*$S3245)</f>
        <v/>
      </c>
    </row>
    <row r="3246">
      <c r="A3246" s="20">
        <f>Тех_Движение!$A$3243</f>
        <v/>
      </c>
      <c r="B3246" s="20">
        <f>IF(Тех_Движение!$F$3243&gt;0,Тех_Движение!$I$3243,"")</f>
        <v/>
      </c>
      <c r="C3246" s="20">
        <f>IF($B3246="","",Тех_Движение!$D$3243)</f>
        <v/>
      </c>
      <c r="D3246" s="42">
        <f>IF($B3246="","",Тех_Движение!$B$3243)</f>
        <v/>
      </c>
      <c r="E3246" s="54">
        <f>IF($B3246="","",Тех_Движение!$F$3243)</f>
        <v/>
      </c>
      <c r="F3246" s="54">
        <f>IF($B3246="","",SUMIFS($E$5:$E3245,$C$5:$C3245,$C3246))</f>
        <v/>
      </c>
      <c r="G3246" s="54">
        <f>IF($B3246="","",MAX(0,$E3246-MAX(0,SUMIFS(Тех_Движение!$G$2:$G$5111,Тех_Движение!$D$2:$D$5111,$C3246,Тех_Движение!$B$2:$B$5111,"&lt;="&amp;Настройки!$B$5-1)-$F3246)))</f>
        <v/>
      </c>
      <c r="H3246" s="54">
        <f>IF($B3246="","",IF(AND($D3246&gt;=Настройки!$B$5,$D3246&lt;=Настройки!$B$6),$E3246,0))</f>
        <v/>
      </c>
      <c r="I3246" s="54">
        <f>IF($B3246="","",$G3246+$H3246-$J3246)</f>
        <v/>
      </c>
      <c r="J3246" s="54">
        <f>IF($B3246="","",MAX(0,$E3246-MAX(0,SUMIFS(Тех_Движение!$G$2:$G$5111,Тех_Движение!$D$2:$D$5111,$C3246,Тех_Движение!$B$2:$B$5111,"&lt;="&amp;Настройки!$B$6)-$F3246)))</f>
        <v/>
      </c>
      <c r="K3246" s="54">
        <f>IF(OR($B3246="",K$3&lt;$D3246+Настройки!$B$7),0,MAX(0,$E3246-MAX(0,SUMIFS(Тех_Движение!$G$2:$G$5111,Тех_Движение!$D$2:$D$5111,$C3246,Тех_Движение!$B$2:$B$5111,"&lt;="&amp;K$3)-$F3246)))</f>
        <v/>
      </c>
      <c r="L3246" s="54">
        <f>IF(OR($B3246="",L$3&lt;$D3246+Настройки!$B$7),0,MAX(0,$E3246-MAX(0,SUMIFS(Тех_Движение!$G$2:$G$5111,Тех_Движение!$D$2:$D$5111,$C3246,Тех_Движение!$B$2:$B$5111,"&lt;="&amp;L$3)-$F3246)))</f>
        <v/>
      </c>
      <c r="M3246" s="54">
        <f>IF(OR($B3246="",M$3&lt;$D3246+Настройки!$B$7),0,MAX(0,$E3246-MAX(0,SUMIFS(Тех_Движение!$G$2:$G$5111,Тех_Движение!$D$2:$D$5111,$C3246,Тех_Движение!$B$2:$B$5111,"&lt;="&amp;M$3)-$F3246)))</f>
        <v/>
      </c>
      <c r="N3246" s="54">
        <f>IF(OR($B3246="",N$3&lt;$D3246+Настройки!$B$7),0,MAX(0,$E3246-MAX(0,SUMIFS(Тех_Движение!$G$2:$G$5111,Тех_Движение!$D$2:$D$5111,$C3246,Тех_Движение!$B$2:$B$5111,"&lt;="&amp;N$3)-$F3246)))</f>
        <v/>
      </c>
      <c r="O3246" s="54">
        <f>IF(OR($B3246="",O$3&lt;$D3246+Настройки!$B$7),0,MAX(0,$E3246-MAX(0,SUMIFS(Тех_Движение!$G$2:$G$5111,Тех_Движение!$D$2:$D$5111,$C3246,Тех_Движение!$B$2:$B$5111,"&lt;="&amp;O$3)-$F3246)))</f>
        <v/>
      </c>
      <c r="P3246" s="54">
        <f>IF(OR($B3246="",P$3&lt;$D3246+Настройки!$B$7),0,MAX(0,$E3246-MAX(0,SUMIFS(Тех_Движение!$G$2:$G$5111,Тех_Движение!$D$2:$D$5111,$C3246,Тех_Движение!$B$2:$B$5111,"&lt;="&amp;P$3)-$F3246)))</f>
        <v/>
      </c>
      <c r="Q3246" s="54">
        <f>IF(OR($B3246="",Q$3&lt;$D3246+Настройки!$B$7),0,MAX(0,$E3246-MAX(0,SUMIFS(Тех_Движение!$G$2:$G$5111,Тех_Движение!$D$2:$D$5111,$C3246,Тех_Движение!$B$2:$B$5111,"&lt;="&amp;Q$3)-$F3246)))</f>
        <v/>
      </c>
      <c r="R3246" s="54">
        <f>IF($B3246="","",SUM($K3246:$Q3246))</f>
        <v/>
      </c>
      <c r="S3246" s="56">
        <f>IF($B3246="","",VLOOKUP($C3246,Настройки!$A$11:$L$17,9,FALSE))</f>
        <v/>
      </c>
      <c r="T3246" s="56">
        <f>IF($B3246="","",$R3246*$S3246)</f>
        <v/>
      </c>
    </row>
    <row r="3247">
      <c r="A3247" s="20">
        <f>Тех_Движение!$A$3244</f>
        <v/>
      </c>
      <c r="B3247" s="20">
        <f>IF(Тех_Движение!$F$3244&gt;0,Тех_Движение!$I$3244,"")</f>
        <v/>
      </c>
      <c r="C3247" s="20">
        <f>IF($B3247="","",Тех_Движение!$D$3244)</f>
        <v/>
      </c>
      <c r="D3247" s="42">
        <f>IF($B3247="","",Тех_Движение!$B$3244)</f>
        <v/>
      </c>
      <c r="E3247" s="54">
        <f>IF($B3247="","",Тех_Движение!$F$3244)</f>
        <v/>
      </c>
      <c r="F3247" s="54">
        <f>IF($B3247="","",SUMIFS($E$5:$E3246,$C$5:$C3246,$C3247))</f>
        <v/>
      </c>
      <c r="G3247" s="54">
        <f>IF($B3247="","",MAX(0,$E3247-MAX(0,SUMIFS(Тех_Движение!$G$2:$G$5111,Тех_Движение!$D$2:$D$5111,$C3247,Тех_Движение!$B$2:$B$5111,"&lt;="&amp;Настройки!$B$5-1)-$F3247)))</f>
        <v/>
      </c>
      <c r="H3247" s="54">
        <f>IF($B3247="","",IF(AND($D3247&gt;=Настройки!$B$5,$D3247&lt;=Настройки!$B$6),$E3247,0))</f>
        <v/>
      </c>
      <c r="I3247" s="54">
        <f>IF($B3247="","",$G3247+$H3247-$J3247)</f>
        <v/>
      </c>
      <c r="J3247" s="54">
        <f>IF($B3247="","",MAX(0,$E3247-MAX(0,SUMIFS(Тех_Движение!$G$2:$G$5111,Тех_Движение!$D$2:$D$5111,$C3247,Тех_Движение!$B$2:$B$5111,"&lt;="&amp;Настройки!$B$6)-$F3247)))</f>
        <v/>
      </c>
      <c r="K3247" s="54">
        <f>IF(OR($B3247="",K$3&lt;$D3247+Настройки!$B$7),0,MAX(0,$E3247-MAX(0,SUMIFS(Тех_Движение!$G$2:$G$5111,Тех_Движение!$D$2:$D$5111,$C3247,Тех_Движение!$B$2:$B$5111,"&lt;="&amp;K$3)-$F3247)))</f>
        <v/>
      </c>
      <c r="L3247" s="54">
        <f>IF(OR($B3247="",L$3&lt;$D3247+Настройки!$B$7),0,MAX(0,$E3247-MAX(0,SUMIFS(Тех_Движение!$G$2:$G$5111,Тех_Движение!$D$2:$D$5111,$C3247,Тех_Движение!$B$2:$B$5111,"&lt;="&amp;L$3)-$F3247)))</f>
        <v/>
      </c>
      <c r="M3247" s="54">
        <f>IF(OR($B3247="",M$3&lt;$D3247+Настройки!$B$7),0,MAX(0,$E3247-MAX(0,SUMIFS(Тех_Движение!$G$2:$G$5111,Тех_Движение!$D$2:$D$5111,$C3247,Тех_Движение!$B$2:$B$5111,"&lt;="&amp;M$3)-$F3247)))</f>
        <v/>
      </c>
      <c r="N3247" s="54">
        <f>IF(OR($B3247="",N$3&lt;$D3247+Настройки!$B$7),0,MAX(0,$E3247-MAX(0,SUMIFS(Тех_Движение!$G$2:$G$5111,Тех_Движение!$D$2:$D$5111,$C3247,Тех_Движение!$B$2:$B$5111,"&lt;="&amp;N$3)-$F3247)))</f>
        <v/>
      </c>
      <c r="O3247" s="54">
        <f>IF(OR($B3247="",O$3&lt;$D3247+Настройки!$B$7),0,MAX(0,$E3247-MAX(0,SUMIFS(Тех_Движение!$G$2:$G$5111,Тех_Движение!$D$2:$D$5111,$C3247,Тех_Движение!$B$2:$B$5111,"&lt;="&amp;O$3)-$F3247)))</f>
        <v/>
      </c>
      <c r="P3247" s="54">
        <f>IF(OR($B3247="",P$3&lt;$D3247+Настройки!$B$7),0,MAX(0,$E3247-MAX(0,SUMIFS(Тех_Движение!$G$2:$G$5111,Тех_Движение!$D$2:$D$5111,$C3247,Тех_Движение!$B$2:$B$5111,"&lt;="&amp;P$3)-$F3247)))</f>
        <v/>
      </c>
      <c r="Q3247" s="54">
        <f>IF(OR($B3247="",Q$3&lt;$D3247+Настройки!$B$7),0,MAX(0,$E3247-MAX(0,SUMIFS(Тех_Движение!$G$2:$G$5111,Тех_Движение!$D$2:$D$5111,$C3247,Тех_Движение!$B$2:$B$5111,"&lt;="&amp;Q$3)-$F3247)))</f>
        <v/>
      </c>
      <c r="R3247" s="54">
        <f>IF($B3247="","",SUM($K3247:$Q3247))</f>
        <v/>
      </c>
      <c r="S3247" s="56">
        <f>IF($B3247="","",VLOOKUP($C3247,Настройки!$A$11:$L$17,9,FALSE))</f>
        <v/>
      </c>
      <c r="T3247" s="56">
        <f>IF($B3247="","",$R3247*$S3247)</f>
        <v/>
      </c>
    </row>
    <row r="3248">
      <c r="A3248" s="20">
        <f>Тех_Движение!$A$3245</f>
        <v/>
      </c>
      <c r="B3248" s="20">
        <f>IF(Тех_Движение!$F$3245&gt;0,Тех_Движение!$I$3245,"")</f>
        <v/>
      </c>
      <c r="C3248" s="20">
        <f>IF($B3248="","",Тех_Движение!$D$3245)</f>
        <v/>
      </c>
      <c r="D3248" s="42">
        <f>IF($B3248="","",Тех_Движение!$B$3245)</f>
        <v/>
      </c>
      <c r="E3248" s="54">
        <f>IF($B3248="","",Тех_Движение!$F$3245)</f>
        <v/>
      </c>
      <c r="F3248" s="54">
        <f>IF($B3248="","",SUMIFS($E$5:$E3247,$C$5:$C3247,$C3248))</f>
        <v/>
      </c>
      <c r="G3248" s="54">
        <f>IF($B3248="","",MAX(0,$E3248-MAX(0,SUMIFS(Тех_Движение!$G$2:$G$5111,Тех_Движение!$D$2:$D$5111,$C3248,Тех_Движение!$B$2:$B$5111,"&lt;="&amp;Настройки!$B$5-1)-$F3248)))</f>
        <v/>
      </c>
      <c r="H3248" s="54">
        <f>IF($B3248="","",IF(AND($D3248&gt;=Настройки!$B$5,$D3248&lt;=Настройки!$B$6),$E3248,0))</f>
        <v/>
      </c>
      <c r="I3248" s="54">
        <f>IF($B3248="","",$G3248+$H3248-$J3248)</f>
        <v/>
      </c>
      <c r="J3248" s="54">
        <f>IF($B3248="","",MAX(0,$E3248-MAX(0,SUMIFS(Тех_Движение!$G$2:$G$5111,Тех_Движение!$D$2:$D$5111,$C3248,Тех_Движение!$B$2:$B$5111,"&lt;="&amp;Настройки!$B$6)-$F3248)))</f>
        <v/>
      </c>
      <c r="K3248" s="54">
        <f>IF(OR($B3248="",K$3&lt;$D3248+Настройки!$B$7),0,MAX(0,$E3248-MAX(0,SUMIFS(Тех_Движение!$G$2:$G$5111,Тех_Движение!$D$2:$D$5111,$C3248,Тех_Движение!$B$2:$B$5111,"&lt;="&amp;K$3)-$F3248)))</f>
        <v/>
      </c>
      <c r="L3248" s="54">
        <f>IF(OR($B3248="",L$3&lt;$D3248+Настройки!$B$7),0,MAX(0,$E3248-MAX(0,SUMIFS(Тех_Движение!$G$2:$G$5111,Тех_Движение!$D$2:$D$5111,$C3248,Тех_Движение!$B$2:$B$5111,"&lt;="&amp;L$3)-$F3248)))</f>
        <v/>
      </c>
      <c r="M3248" s="54">
        <f>IF(OR($B3248="",M$3&lt;$D3248+Настройки!$B$7),0,MAX(0,$E3248-MAX(0,SUMIFS(Тех_Движение!$G$2:$G$5111,Тех_Движение!$D$2:$D$5111,$C3248,Тех_Движение!$B$2:$B$5111,"&lt;="&amp;M$3)-$F3248)))</f>
        <v/>
      </c>
      <c r="N3248" s="54">
        <f>IF(OR($B3248="",N$3&lt;$D3248+Настройки!$B$7),0,MAX(0,$E3248-MAX(0,SUMIFS(Тех_Движение!$G$2:$G$5111,Тех_Движение!$D$2:$D$5111,$C3248,Тех_Движение!$B$2:$B$5111,"&lt;="&amp;N$3)-$F3248)))</f>
        <v/>
      </c>
      <c r="O3248" s="54">
        <f>IF(OR($B3248="",O$3&lt;$D3248+Настройки!$B$7),0,MAX(0,$E3248-MAX(0,SUMIFS(Тех_Движение!$G$2:$G$5111,Тех_Движение!$D$2:$D$5111,$C3248,Тех_Движение!$B$2:$B$5111,"&lt;="&amp;O$3)-$F3248)))</f>
        <v/>
      </c>
      <c r="P3248" s="54">
        <f>IF(OR($B3248="",P$3&lt;$D3248+Настройки!$B$7),0,MAX(0,$E3248-MAX(0,SUMIFS(Тех_Движение!$G$2:$G$5111,Тех_Движение!$D$2:$D$5111,$C3248,Тех_Движение!$B$2:$B$5111,"&lt;="&amp;P$3)-$F3248)))</f>
        <v/>
      </c>
      <c r="Q3248" s="54">
        <f>IF(OR($B3248="",Q$3&lt;$D3248+Настройки!$B$7),0,MAX(0,$E3248-MAX(0,SUMIFS(Тех_Движение!$G$2:$G$5111,Тех_Движение!$D$2:$D$5111,$C3248,Тех_Движение!$B$2:$B$5111,"&lt;="&amp;Q$3)-$F3248)))</f>
        <v/>
      </c>
      <c r="R3248" s="54">
        <f>IF($B3248="","",SUM($K3248:$Q3248))</f>
        <v/>
      </c>
      <c r="S3248" s="56">
        <f>IF($B3248="","",VLOOKUP($C3248,Настройки!$A$11:$L$17,9,FALSE))</f>
        <v/>
      </c>
      <c r="T3248" s="56">
        <f>IF($B3248="","",$R3248*$S3248)</f>
        <v/>
      </c>
    </row>
    <row r="3249">
      <c r="A3249" s="20">
        <f>Тех_Движение!$A$3246</f>
        <v/>
      </c>
      <c r="B3249" s="20">
        <f>IF(Тех_Движение!$F$3246&gt;0,Тех_Движение!$I$3246,"")</f>
        <v/>
      </c>
      <c r="C3249" s="20">
        <f>IF($B3249="","",Тех_Движение!$D$3246)</f>
        <v/>
      </c>
      <c r="D3249" s="42">
        <f>IF($B3249="","",Тех_Движение!$B$3246)</f>
        <v/>
      </c>
      <c r="E3249" s="54">
        <f>IF($B3249="","",Тех_Движение!$F$3246)</f>
        <v/>
      </c>
      <c r="F3249" s="54">
        <f>IF($B3249="","",SUMIFS($E$5:$E3248,$C$5:$C3248,$C3249))</f>
        <v/>
      </c>
      <c r="G3249" s="54">
        <f>IF($B3249="","",MAX(0,$E3249-MAX(0,SUMIFS(Тех_Движение!$G$2:$G$5111,Тех_Движение!$D$2:$D$5111,$C3249,Тех_Движение!$B$2:$B$5111,"&lt;="&amp;Настройки!$B$5-1)-$F3249)))</f>
        <v/>
      </c>
      <c r="H3249" s="54">
        <f>IF($B3249="","",IF(AND($D3249&gt;=Настройки!$B$5,$D3249&lt;=Настройки!$B$6),$E3249,0))</f>
        <v/>
      </c>
      <c r="I3249" s="54">
        <f>IF($B3249="","",$G3249+$H3249-$J3249)</f>
        <v/>
      </c>
      <c r="J3249" s="54">
        <f>IF($B3249="","",MAX(0,$E3249-MAX(0,SUMIFS(Тех_Движение!$G$2:$G$5111,Тех_Движение!$D$2:$D$5111,$C3249,Тех_Движение!$B$2:$B$5111,"&lt;="&amp;Настройки!$B$6)-$F3249)))</f>
        <v/>
      </c>
      <c r="K3249" s="54">
        <f>IF(OR($B3249="",K$3&lt;$D3249+Настройки!$B$7),0,MAX(0,$E3249-MAX(0,SUMIFS(Тех_Движение!$G$2:$G$5111,Тех_Движение!$D$2:$D$5111,$C3249,Тех_Движение!$B$2:$B$5111,"&lt;="&amp;K$3)-$F3249)))</f>
        <v/>
      </c>
      <c r="L3249" s="54">
        <f>IF(OR($B3249="",L$3&lt;$D3249+Настройки!$B$7),0,MAX(0,$E3249-MAX(0,SUMIFS(Тех_Движение!$G$2:$G$5111,Тех_Движение!$D$2:$D$5111,$C3249,Тех_Движение!$B$2:$B$5111,"&lt;="&amp;L$3)-$F3249)))</f>
        <v/>
      </c>
      <c r="M3249" s="54">
        <f>IF(OR($B3249="",M$3&lt;$D3249+Настройки!$B$7),0,MAX(0,$E3249-MAX(0,SUMIFS(Тех_Движение!$G$2:$G$5111,Тех_Движение!$D$2:$D$5111,$C3249,Тех_Движение!$B$2:$B$5111,"&lt;="&amp;M$3)-$F3249)))</f>
        <v/>
      </c>
      <c r="N3249" s="54">
        <f>IF(OR($B3249="",N$3&lt;$D3249+Настройки!$B$7),0,MAX(0,$E3249-MAX(0,SUMIFS(Тех_Движение!$G$2:$G$5111,Тех_Движение!$D$2:$D$5111,$C3249,Тех_Движение!$B$2:$B$5111,"&lt;="&amp;N$3)-$F3249)))</f>
        <v/>
      </c>
      <c r="O3249" s="54">
        <f>IF(OR($B3249="",O$3&lt;$D3249+Настройки!$B$7),0,MAX(0,$E3249-MAX(0,SUMIFS(Тех_Движение!$G$2:$G$5111,Тех_Движение!$D$2:$D$5111,$C3249,Тех_Движение!$B$2:$B$5111,"&lt;="&amp;O$3)-$F3249)))</f>
        <v/>
      </c>
      <c r="P3249" s="54">
        <f>IF(OR($B3249="",P$3&lt;$D3249+Настройки!$B$7),0,MAX(0,$E3249-MAX(0,SUMIFS(Тех_Движение!$G$2:$G$5111,Тех_Движение!$D$2:$D$5111,$C3249,Тех_Движение!$B$2:$B$5111,"&lt;="&amp;P$3)-$F3249)))</f>
        <v/>
      </c>
      <c r="Q3249" s="54">
        <f>IF(OR($B3249="",Q$3&lt;$D3249+Настройки!$B$7),0,MAX(0,$E3249-MAX(0,SUMIFS(Тех_Движение!$G$2:$G$5111,Тех_Движение!$D$2:$D$5111,$C3249,Тех_Движение!$B$2:$B$5111,"&lt;="&amp;Q$3)-$F3249)))</f>
        <v/>
      </c>
      <c r="R3249" s="54">
        <f>IF($B3249="","",SUM($K3249:$Q3249))</f>
        <v/>
      </c>
      <c r="S3249" s="56">
        <f>IF($B3249="","",VLOOKUP($C3249,Настройки!$A$11:$L$17,9,FALSE))</f>
        <v/>
      </c>
      <c r="T3249" s="56">
        <f>IF($B3249="","",$R3249*$S3249)</f>
        <v/>
      </c>
    </row>
    <row r="3250">
      <c r="A3250" s="20">
        <f>Тех_Движение!$A$3247</f>
        <v/>
      </c>
      <c r="B3250" s="20">
        <f>IF(Тех_Движение!$F$3247&gt;0,Тех_Движение!$I$3247,"")</f>
        <v/>
      </c>
      <c r="C3250" s="20">
        <f>IF($B3250="","",Тех_Движение!$D$3247)</f>
        <v/>
      </c>
      <c r="D3250" s="42">
        <f>IF($B3250="","",Тех_Движение!$B$3247)</f>
        <v/>
      </c>
      <c r="E3250" s="54">
        <f>IF($B3250="","",Тех_Движение!$F$3247)</f>
        <v/>
      </c>
      <c r="F3250" s="54">
        <f>IF($B3250="","",SUMIFS($E$5:$E3249,$C$5:$C3249,$C3250))</f>
        <v/>
      </c>
      <c r="G3250" s="54">
        <f>IF($B3250="","",MAX(0,$E3250-MAX(0,SUMIFS(Тех_Движение!$G$2:$G$5111,Тех_Движение!$D$2:$D$5111,$C3250,Тех_Движение!$B$2:$B$5111,"&lt;="&amp;Настройки!$B$5-1)-$F3250)))</f>
        <v/>
      </c>
      <c r="H3250" s="54">
        <f>IF($B3250="","",IF(AND($D3250&gt;=Настройки!$B$5,$D3250&lt;=Настройки!$B$6),$E3250,0))</f>
        <v/>
      </c>
      <c r="I3250" s="54">
        <f>IF($B3250="","",$G3250+$H3250-$J3250)</f>
        <v/>
      </c>
      <c r="J3250" s="54">
        <f>IF($B3250="","",MAX(0,$E3250-MAX(0,SUMIFS(Тех_Движение!$G$2:$G$5111,Тех_Движение!$D$2:$D$5111,$C3250,Тех_Движение!$B$2:$B$5111,"&lt;="&amp;Настройки!$B$6)-$F3250)))</f>
        <v/>
      </c>
      <c r="K3250" s="54">
        <f>IF(OR($B3250="",K$3&lt;$D3250+Настройки!$B$7),0,MAX(0,$E3250-MAX(0,SUMIFS(Тех_Движение!$G$2:$G$5111,Тех_Движение!$D$2:$D$5111,$C3250,Тех_Движение!$B$2:$B$5111,"&lt;="&amp;K$3)-$F3250)))</f>
        <v/>
      </c>
      <c r="L3250" s="54">
        <f>IF(OR($B3250="",L$3&lt;$D3250+Настройки!$B$7),0,MAX(0,$E3250-MAX(0,SUMIFS(Тех_Движение!$G$2:$G$5111,Тех_Движение!$D$2:$D$5111,$C3250,Тех_Движение!$B$2:$B$5111,"&lt;="&amp;L$3)-$F3250)))</f>
        <v/>
      </c>
      <c r="M3250" s="54">
        <f>IF(OR($B3250="",M$3&lt;$D3250+Настройки!$B$7),0,MAX(0,$E3250-MAX(0,SUMIFS(Тех_Движение!$G$2:$G$5111,Тех_Движение!$D$2:$D$5111,$C3250,Тех_Движение!$B$2:$B$5111,"&lt;="&amp;M$3)-$F3250)))</f>
        <v/>
      </c>
      <c r="N3250" s="54">
        <f>IF(OR($B3250="",N$3&lt;$D3250+Настройки!$B$7),0,MAX(0,$E3250-MAX(0,SUMIFS(Тех_Движение!$G$2:$G$5111,Тех_Движение!$D$2:$D$5111,$C3250,Тех_Движение!$B$2:$B$5111,"&lt;="&amp;N$3)-$F3250)))</f>
        <v/>
      </c>
      <c r="O3250" s="54">
        <f>IF(OR($B3250="",O$3&lt;$D3250+Настройки!$B$7),0,MAX(0,$E3250-MAX(0,SUMIFS(Тех_Движение!$G$2:$G$5111,Тех_Движение!$D$2:$D$5111,$C3250,Тех_Движение!$B$2:$B$5111,"&lt;="&amp;O$3)-$F3250)))</f>
        <v/>
      </c>
      <c r="P3250" s="54">
        <f>IF(OR($B3250="",P$3&lt;$D3250+Настройки!$B$7),0,MAX(0,$E3250-MAX(0,SUMIFS(Тех_Движение!$G$2:$G$5111,Тех_Движение!$D$2:$D$5111,$C3250,Тех_Движение!$B$2:$B$5111,"&lt;="&amp;P$3)-$F3250)))</f>
        <v/>
      </c>
      <c r="Q3250" s="54">
        <f>IF(OR($B3250="",Q$3&lt;$D3250+Настройки!$B$7),0,MAX(0,$E3250-MAX(0,SUMIFS(Тех_Движение!$G$2:$G$5111,Тех_Движение!$D$2:$D$5111,$C3250,Тех_Движение!$B$2:$B$5111,"&lt;="&amp;Q$3)-$F3250)))</f>
        <v/>
      </c>
      <c r="R3250" s="54">
        <f>IF($B3250="","",SUM($K3250:$Q3250))</f>
        <v/>
      </c>
      <c r="S3250" s="56">
        <f>IF($B3250="","",VLOOKUP($C3250,Настройки!$A$11:$L$17,9,FALSE))</f>
        <v/>
      </c>
      <c r="T3250" s="56">
        <f>IF($B3250="","",$R3250*$S3250)</f>
        <v/>
      </c>
    </row>
    <row r="3251">
      <c r="A3251" s="20">
        <f>Тех_Движение!$A$3248</f>
        <v/>
      </c>
      <c r="B3251" s="20">
        <f>IF(Тех_Движение!$F$3248&gt;0,Тех_Движение!$I$3248,"")</f>
        <v/>
      </c>
      <c r="C3251" s="20">
        <f>IF($B3251="","",Тех_Движение!$D$3248)</f>
        <v/>
      </c>
      <c r="D3251" s="42">
        <f>IF($B3251="","",Тех_Движение!$B$3248)</f>
        <v/>
      </c>
      <c r="E3251" s="54">
        <f>IF($B3251="","",Тех_Движение!$F$3248)</f>
        <v/>
      </c>
      <c r="F3251" s="54">
        <f>IF($B3251="","",SUMIFS($E$5:$E3250,$C$5:$C3250,$C3251))</f>
        <v/>
      </c>
      <c r="G3251" s="54">
        <f>IF($B3251="","",MAX(0,$E3251-MAX(0,SUMIFS(Тех_Движение!$G$2:$G$5111,Тех_Движение!$D$2:$D$5111,$C3251,Тех_Движение!$B$2:$B$5111,"&lt;="&amp;Настройки!$B$5-1)-$F3251)))</f>
        <v/>
      </c>
      <c r="H3251" s="54">
        <f>IF($B3251="","",IF(AND($D3251&gt;=Настройки!$B$5,$D3251&lt;=Настройки!$B$6),$E3251,0))</f>
        <v/>
      </c>
      <c r="I3251" s="54">
        <f>IF($B3251="","",$G3251+$H3251-$J3251)</f>
        <v/>
      </c>
      <c r="J3251" s="54">
        <f>IF($B3251="","",MAX(0,$E3251-MAX(0,SUMIFS(Тех_Движение!$G$2:$G$5111,Тех_Движение!$D$2:$D$5111,$C3251,Тех_Движение!$B$2:$B$5111,"&lt;="&amp;Настройки!$B$6)-$F3251)))</f>
        <v/>
      </c>
      <c r="K3251" s="54">
        <f>IF(OR($B3251="",K$3&lt;$D3251+Настройки!$B$7),0,MAX(0,$E3251-MAX(0,SUMIFS(Тех_Движение!$G$2:$G$5111,Тех_Движение!$D$2:$D$5111,$C3251,Тех_Движение!$B$2:$B$5111,"&lt;="&amp;K$3)-$F3251)))</f>
        <v/>
      </c>
      <c r="L3251" s="54">
        <f>IF(OR($B3251="",L$3&lt;$D3251+Настройки!$B$7),0,MAX(0,$E3251-MAX(0,SUMIFS(Тех_Движение!$G$2:$G$5111,Тех_Движение!$D$2:$D$5111,$C3251,Тех_Движение!$B$2:$B$5111,"&lt;="&amp;L$3)-$F3251)))</f>
        <v/>
      </c>
      <c r="M3251" s="54">
        <f>IF(OR($B3251="",M$3&lt;$D3251+Настройки!$B$7),0,MAX(0,$E3251-MAX(0,SUMIFS(Тех_Движение!$G$2:$G$5111,Тех_Движение!$D$2:$D$5111,$C3251,Тех_Движение!$B$2:$B$5111,"&lt;="&amp;M$3)-$F3251)))</f>
        <v/>
      </c>
      <c r="N3251" s="54">
        <f>IF(OR($B3251="",N$3&lt;$D3251+Настройки!$B$7),0,MAX(0,$E3251-MAX(0,SUMIFS(Тех_Движение!$G$2:$G$5111,Тех_Движение!$D$2:$D$5111,$C3251,Тех_Движение!$B$2:$B$5111,"&lt;="&amp;N$3)-$F3251)))</f>
        <v/>
      </c>
      <c r="O3251" s="54">
        <f>IF(OR($B3251="",O$3&lt;$D3251+Настройки!$B$7),0,MAX(0,$E3251-MAX(0,SUMIFS(Тех_Движение!$G$2:$G$5111,Тех_Движение!$D$2:$D$5111,$C3251,Тех_Движение!$B$2:$B$5111,"&lt;="&amp;O$3)-$F3251)))</f>
        <v/>
      </c>
      <c r="P3251" s="54">
        <f>IF(OR($B3251="",P$3&lt;$D3251+Настройки!$B$7),0,MAX(0,$E3251-MAX(0,SUMIFS(Тех_Движение!$G$2:$G$5111,Тех_Движение!$D$2:$D$5111,$C3251,Тех_Движение!$B$2:$B$5111,"&lt;="&amp;P$3)-$F3251)))</f>
        <v/>
      </c>
      <c r="Q3251" s="54">
        <f>IF(OR($B3251="",Q$3&lt;$D3251+Настройки!$B$7),0,MAX(0,$E3251-MAX(0,SUMIFS(Тех_Движение!$G$2:$G$5111,Тех_Движение!$D$2:$D$5111,$C3251,Тех_Движение!$B$2:$B$5111,"&lt;="&amp;Q$3)-$F3251)))</f>
        <v/>
      </c>
      <c r="R3251" s="54">
        <f>IF($B3251="","",SUM($K3251:$Q3251))</f>
        <v/>
      </c>
      <c r="S3251" s="56">
        <f>IF($B3251="","",VLOOKUP($C3251,Настройки!$A$11:$L$17,9,FALSE))</f>
        <v/>
      </c>
      <c r="T3251" s="56">
        <f>IF($B3251="","",$R3251*$S3251)</f>
        <v/>
      </c>
    </row>
    <row r="3252">
      <c r="A3252" s="20">
        <f>Тех_Движение!$A$3249</f>
        <v/>
      </c>
      <c r="B3252" s="20">
        <f>IF(Тех_Движение!$F$3249&gt;0,Тех_Движение!$I$3249,"")</f>
        <v/>
      </c>
      <c r="C3252" s="20">
        <f>IF($B3252="","",Тех_Движение!$D$3249)</f>
        <v/>
      </c>
      <c r="D3252" s="42">
        <f>IF($B3252="","",Тех_Движение!$B$3249)</f>
        <v/>
      </c>
      <c r="E3252" s="54">
        <f>IF($B3252="","",Тех_Движение!$F$3249)</f>
        <v/>
      </c>
      <c r="F3252" s="54">
        <f>IF($B3252="","",SUMIFS($E$5:$E3251,$C$5:$C3251,$C3252))</f>
        <v/>
      </c>
      <c r="G3252" s="54">
        <f>IF($B3252="","",MAX(0,$E3252-MAX(0,SUMIFS(Тех_Движение!$G$2:$G$5111,Тех_Движение!$D$2:$D$5111,$C3252,Тех_Движение!$B$2:$B$5111,"&lt;="&amp;Настройки!$B$5-1)-$F3252)))</f>
        <v/>
      </c>
      <c r="H3252" s="54">
        <f>IF($B3252="","",IF(AND($D3252&gt;=Настройки!$B$5,$D3252&lt;=Настройки!$B$6),$E3252,0))</f>
        <v/>
      </c>
      <c r="I3252" s="54">
        <f>IF($B3252="","",$G3252+$H3252-$J3252)</f>
        <v/>
      </c>
      <c r="J3252" s="54">
        <f>IF($B3252="","",MAX(0,$E3252-MAX(0,SUMIFS(Тех_Движение!$G$2:$G$5111,Тех_Движение!$D$2:$D$5111,$C3252,Тех_Движение!$B$2:$B$5111,"&lt;="&amp;Настройки!$B$6)-$F3252)))</f>
        <v/>
      </c>
      <c r="K3252" s="54">
        <f>IF(OR($B3252="",K$3&lt;$D3252+Настройки!$B$7),0,MAX(0,$E3252-MAX(0,SUMIFS(Тех_Движение!$G$2:$G$5111,Тех_Движение!$D$2:$D$5111,$C3252,Тех_Движение!$B$2:$B$5111,"&lt;="&amp;K$3)-$F3252)))</f>
        <v/>
      </c>
      <c r="L3252" s="54">
        <f>IF(OR($B3252="",L$3&lt;$D3252+Настройки!$B$7),0,MAX(0,$E3252-MAX(0,SUMIFS(Тех_Движение!$G$2:$G$5111,Тех_Движение!$D$2:$D$5111,$C3252,Тех_Движение!$B$2:$B$5111,"&lt;="&amp;L$3)-$F3252)))</f>
        <v/>
      </c>
      <c r="M3252" s="54">
        <f>IF(OR($B3252="",M$3&lt;$D3252+Настройки!$B$7),0,MAX(0,$E3252-MAX(0,SUMIFS(Тех_Движение!$G$2:$G$5111,Тех_Движение!$D$2:$D$5111,$C3252,Тех_Движение!$B$2:$B$5111,"&lt;="&amp;M$3)-$F3252)))</f>
        <v/>
      </c>
      <c r="N3252" s="54">
        <f>IF(OR($B3252="",N$3&lt;$D3252+Настройки!$B$7),0,MAX(0,$E3252-MAX(0,SUMIFS(Тех_Движение!$G$2:$G$5111,Тех_Движение!$D$2:$D$5111,$C3252,Тех_Движение!$B$2:$B$5111,"&lt;="&amp;N$3)-$F3252)))</f>
        <v/>
      </c>
      <c r="O3252" s="54">
        <f>IF(OR($B3252="",O$3&lt;$D3252+Настройки!$B$7),0,MAX(0,$E3252-MAX(0,SUMIFS(Тех_Движение!$G$2:$G$5111,Тех_Движение!$D$2:$D$5111,$C3252,Тех_Движение!$B$2:$B$5111,"&lt;="&amp;O$3)-$F3252)))</f>
        <v/>
      </c>
      <c r="P3252" s="54">
        <f>IF(OR($B3252="",P$3&lt;$D3252+Настройки!$B$7),0,MAX(0,$E3252-MAX(0,SUMIFS(Тех_Движение!$G$2:$G$5111,Тех_Движение!$D$2:$D$5111,$C3252,Тех_Движение!$B$2:$B$5111,"&lt;="&amp;P$3)-$F3252)))</f>
        <v/>
      </c>
      <c r="Q3252" s="54">
        <f>IF(OR($B3252="",Q$3&lt;$D3252+Настройки!$B$7),0,MAX(0,$E3252-MAX(0,SUMIFS(Тех_Движение!$G$2:$G$5111,Тех_Движение!$D$2:$D$5111,$C3252,Тех_Движение!$B$2:$B$5111,"&lt;="&amp;Q$3)-$F3252)))</f>
        <v/>
      </c>
      <c r="R3252" s="54">
        <f>IF($B3252="","",SUM($K3252:$Q3252))</f>
        <v/>
      </c>
      <c r="S3252" s="56">
        <f>IF($B3252="","",VLOOKUP($C3252,Настройки!$A$11:$L$17,9,FALSE))</f>
        <v/>
      </c>
      <c r="T3252" s="56">
        <f>IF($B3252="","",$R3252*$S3252)</f>
        <v/>
      </c>
    </row>
    <row r="3253">
      <c r="A3253" s="20">
        <f>Тех_Движение!$A$3250</f>
        <v/>
      </c>
      <c r="B3253" s="20">
        <f>IF(Тех_Движение!$F$3250&gt;0,Тех_Движение!$I$3250,"")</f>
        <v/>
      </c>
      <c r="C3253" s="20">
        <f>IF($B3253="","",Тех_Движение!$D$3250)</f>
        <v/>
      </c>
      <c r="D3253" s="42">
        <f>IF($B3253="","",Тех_Движение!$B$3250)</f>
        <v/>
      </c>
      <c r="E3253" s="54">
        <f>IF($B3253="","",Тех_Движение!$F$3250)</f>
        <v/>
      </c>
      <c r="F3253" s="54">
        <f>IF($B3253="","",SUMIFS($E$5:$E3252,$C$5:$C3252,$C3253))</f>
        <v/>
      </c>
      <c r="G3253" s="54">
        <f>IF($B3253="","",MAX(0,$E3253-MAX(0,SUMIFS(Тех_Движение!$G$2:$G$5111,Тех_Движение!$D$2:$D$5111,$C3253,Тех_Движение!$B$2:$B$5111,"&lt;="&amp;Настройки!$B$5-1)-$F3253)))</f>
        <v/>
      </c>
      <c r="H3253" s="54">
        <f>IF($B3253="","",IF(AND($D3253&gt;=Настройки!$B$5,$D3253&lt;=Настройки!$B$6),$E3253,0))</f>
        <v/>
      </c>
      <c r="I3253" s="54">
        <f>IF($B3253="","",$G3253+$H3253-$J3253)</f>
        <v/>
      </c>
      <c r="J3253" s="54">
        <f>IF($B3253="","",MAX(0,$E3253-MAX(0,SUMIFS(Тех_Движение!$G$2:$G$5111,Тех_Движение!$D$2:$D$5111,$C3253,Тех_Движение!$B$2:$B$5111,"&lt;="&amp;Настройки!$B$6)-$F3253)))</f>
        <v/>
      </c>
      <c r="K3253" s="54">
        <f>IF(OR($B3253="",K$3&lt;$D3253+Настройки!$B$7),0,MAX(0,$E3253-MAX(0,SUMIFS(Тех_Движение!$G$2:$G$5111,Тех_Движение!$D$2:$D$5111,$C3253,Тех_Движение!$B$2:$B$5111,"&lt;="&amp;K$3)-$F3253)))</f>
        <v/>
      </c>
      <c r="L3253" s="54">
        <f>IF(OR($B3253="",L$3&lt;$D3253+Настройки!$B$7),0,MAX(0,$E3253-MAX(0,SUMIFS(Тех_Движение!$G$2:$G$5111,Тех_Движение!$D$2:$D$5111,$C3253,Тех_Движение!$B$2:$B$5111,"&lt;="&amp;L$3)-$F3253)))</f>
        <v/>
      </c>
      <c r="M3253" s="54">
        <f>IF(OR($B3253="",M$3&lt;$D3253+Настройки!$B$7),0,MAX(0,$E3253-MAX(0,SUMIFS(Тех_Движение!$G$2:$G$5111,Тех_Движение!$D$2:$D$5111,$C3253,Тех_Движение!$B$2:$B$5111,"&lt;="&amp;M$3)-$F3253)))</f>
        <v/>
      </c>
      <c r="N3253" s="54">
        <f>IF(OR($B3253="",N$3&lt;$D3253+Настройки!$B$7),0,MAX(0,$E3253-MAX(0,SUMIFS(Тех_Движение!$G$2:$G$5111,Тех_Движение!$D$2:$D$5111,$C3253,Тех_Движение!$B$2:$B$5111,"&lt;="&amp;N$3)-$F3253)))</f>
        <v/>
      </c>
      <c r="O3253" s="54">
        <f>IF(OR($B3253="",O$3&lt;$D3253+Настройки!$B$7),0,MAX(0,$E3253-MAX(0,SUMIFS(Тех_Движение!$G$2:$G$5111,Тех_Движение!$D$2:$D$5111,$C3253,Тех_Движение!$B$2:$B$5111,"&lt;="&amp;O$3)-$F3253)))</f>
        <v/>
      </c>
      <c r="P3253" s="54">
        <f>IF(OR($B3253="",P$3&lt;$D3253+Настройки!$B$7),0,MAX(0,$E3253-MAX(0,SUMIFS(Тех_Движение!$G$2:$G$5111,Тех_Движение!$D$2:$D$5111,$C3253,Тех_Движение!$B$2:$B$5111,"&lt;="&amp;P$3)-$F3253)))</f>
        <v/>
      </c>
      <c r="Q3253" s="54">
        <f>IF(OR($B3253="",Q$3&lt;$D3253+Настройки!$B$7),0,MAX(0,$E3253-MAX(0,SUMIFS(Тех_Движение!$G$2:$G$5111,Тех_Движение!$D$2:$D$5111,$C3253,Тех_Движение!$B$2:$B$5111,"&lt;="&amp;Q$3)-$F3253)))</f>
        <v/>
      </c>
      <c r="R3253" s="54">
        <f>IF($B3253="","",SUM($K3253:$Q3253))</f>
        <v/>
      </c>
      <c r="S3253" s="56">
        <f>IF($B3253="","",VLOOKUP($C3253,Настройки!$A$11:$L$17,9,FALSE))</f>
        <v/>
      </c>
      <c r="T3253" s="56">
        <f>IF($B3253="","",$R3253*$S3253)</f>
        <v/>
      </c>
    </row>
    <row r="3254">
      <c r="A3254" s="20">
        <f>Тех_Движение!$A$3251</f>
        <v/>
      </c>
      <c r="B3254" s="20">
        <f>IF(Тех_Движение!$F$3251&gt;0,Тех_Движение!$I$3251,"")</f>
        <v/>
      </c>
      <c r="C3254" s="20">
        <f>IF($B3254="","",Тех_Движение!$D$3251)</f>
        <v/>
      </c>
      <c r="D3254" s="42">
        <f>IF($B3254="","",Тех_Движение!$B$3251)</f>
        <v/>
      </c>
      <c r="E3254" s="54">
        <f>IF($B3254="","",Тех_Движение!$F$3251)</f>
        <v/>
      </c>
      <c r="F3254" s="54">
        <f>IF($B3254="","",SUMIFS($E$5:$E3253,$C$5:$C3253,$C3254))</f>
        <v/>
      </c>
      <c r="G3254" s="54">
        <f>IF($B3254="","",MAX(0,$E3254-MAX(0,SUMIFS(Тех_Движение!$G$2:$G$5111,Тех_Движение!$D$2:$D$5111,$C3254,Тех_Движение!$B$2:$B$5111,"&lt;="&amp;Настройки!$B$5-1)-$F3254)))</f>
        <v/>
      </c>
      <c r="H3254" s="54">
        <f>IF($B3254="","",IF(AND($D3254&gt;=Настройки!$B$5,$D3254&lt;=Настройки!$B$6),$E3254,0))</f>
        <v/>
      </c>
      <c r="I3254" s="54">
        <f>IF($B3254="","",$G3254+$H3254-$J3254)</f>
        <v/>
      </c>
      <c r="J3254" s="54">
        <f>IF($B3254="","",MAX(0,$E3254-MAX(0,SUMIFS(Тех_Движение!$G$2:$G$5111,Тех_Движение!$D$2:$D$5111,$C3254,Тех_Движение!$B$2:$B$5111,"&lt;="&amp;Настройки!$B$6)-$F3254)))</f>
        <v/>
      </c>
      <c r="K3254" s="54">
        <f>IF(OR($B3254="",K$3&lt;$D3254+Настройки!$B$7),0,MAX(0,$E3254-MAX(0,SUMIFS(Тех_Движение!$G$2:$G$5111,Тех_Движение!$D$2:$D$5111,$C3254,Тех_Движение!$B$2:$B$5111,"&lt;="&amp;K$3)-$F3254)))</f>
        <v/>
      </c>
      <c r="L3254" s="54">
        <f>IF(OR($B3254="",L$3&lt;$D3254+Настройки!$B$7),0,MAX(0,$E3254-MAX(0,SUMIFS(Тех_Движение!$G$2:$G$5111,Тех_Движение!$D$2:$D$5111,$C3254,Тех_Движение!$B$2:$B$5111,"&lt;="&amp;L$3)-$F3254)))</f>
        <v/>
      </c>
      <c r="M3254" s="54">
        <f>IF(OR($B3254="",M$3&lt;$D3254+Настройки!$B$7),0,MAX(0,$E3254-MAX(0,SUMIFS(Тех_Движение!$G$2:$G$5111,Тех_Движение!$D$2:$D$5111,$C3254,Тех_Движение!$B$2:$B$5111,"&lt;="&amp;M$3)-$F3254)))</f>
        <v/>
      </c>
      <c r="N3254" s="54">
        <f>IF(OR($B3254="",N$3&lt;$D3254+Настройки!$B$7),0,MAX(0,$E3254-MAX(0,SUMIFS(Тех_Движение!$G$2:$G$5111,Тех_Движение!$D$2:$D$5111,$C3254,Тех_Движение!$B$2:$B$5111,"&lt;="&amp;N$3)-$F3254)))</f>
        <v/>
      </c>
      <c r="O3254" s="54">
        <f>IF(OR($B3254="",O$3&lt;$D3254+Настройки!$B$7),0,MAX(0,$E3254-MAX(0,SUMIFS(Тех_Движение!$G$2:$G$5111,Тех_Движение!$D$2:$D$5111,$C3254,Тех_Движение!$B$2:$B$5111,"&lt;="&amp;O$3)-$F3254)))</f>
        <v/>
      </c>
      <c r="P3254" s="54">
        <f>IF(OR($B3254="",P$3&lt;$D3254+Настройки!$B$7),0,MAX(0,$E3254-MAX(0,SUMIFS(Тех_Движение!$G$2:$G$5111,Тех_Движение!$D$2:$D$5111,$C3254,Тех_Движение!$B$2:$B$5111,"&lt;="&amp;P$3)-$F3254)))</f>
        <v/>
      </c>
      <c r="Q3254" s="54">
        <f>IF(OR($B3254="",Q$3&lt;$D3254+Настройки!$B$7),0,MAX(0,$E3254-MAX(0,SUMIFS(Тех_Движение!$G$2:$G$5111,Тех_Движение!$D$2:$D$5111,$C3254,Тех_Движение!$B$2:$B$5111,"&lt;="&amp;Q$3)-$F3254)))</f>
        <v/>
      </c>
      <c r="R3254" s="54">
        <f>IF($B3254="","",SUM($K3254:$Q3254))</f>
        <v/>
      </c>
      <c r="S3254" s="56">
        <f>IF($B3254="","",VLOOKUP($C3254,Настройки!$A$11:$L$17,9,FALSE))</f>
        <v/>
      </c>
      <c r="T3254" s="56">
        <f>IF($B3254="","",$R3254*$S3254)</f>
        <v/>
      </c>
    </row>
    <row r="3255">
      <c r="A3255" s="20">
        <f>Тех_Движение!$A$3252</f>
        <v/>
      </c>
      <c r="B3255" s="20">
        <f>IF(Тех_Движение!$F$3252&gt;0,Тех_Движение!$I$3252,"")</f>
        <v/>
      </c>
      <c r="C3255" s="20">
        <f>IF($B3255="","",Тех_Движение!$D$3252)</f>
        <v/>
      </c>
      <c r="D3255" s="42">
        <f>IF($B3255="","",Тех_Движение!$B$3252)</f>
        <v/>
      </c>
      <c r="E3255" s="54">
        <f>IF($B3255="","",Тех_Движение!$F$3252)</f>
        <v/>
      </c>
      <c r="F3255" s="54">
        <f>IF($B3255="","",SUMIFS($E$5:$E3254,$C$5:$C3254,$C3255))</f>
        <v/>
      </c>
      <c r="G3255" s="54">
        <f>IF($B3255="","",MAX(0,$E3255-MAX(0,SUMIFS(Тех_Движение!$G$2:$G$5111,Тех_Движение!$D$2:$D$5111,$C3255,Тех_Движение!$B$2:$B$5111,"&lt;="&amp;Настройки!$B$5-1)-$F3255)))</f>
        <v/>
      </c>
      <c r="H3255" s="54">
        <f>IF($B3255="","",IF(AND($D3255&gt;=Настройки!$B$5,$D3255&lt;=Настройки!$B$6),$E3255,0))</f>
        <v/>
      </c>
      <c r="I3255" s="54">
        <f>IF($B3255="","",$G3255+$H3255-$J3255)</f>
        <v/>
      </c>
      <c r="J3255" s="54">
        <f>IF($B3255="","",MAX(0,$E3255-MAX(0,SUMIFS(Тех_Движение!$G$2:$G$5111,Тех_Движение!$D$2:$D$5111,$C3255,Тех_Движение!$B$2:$B$5111,"&lt;="&amp;Настройки!$B$6)-$F3255)))</f>
        <v/>
      </c>
      <c r="K3255" s="54">
        <f>IF(OR($B3255="",K$3&lt;$D3255+Настройки!$B$7),0,MAX(0,$E3255-MAX(0,SUMIFS(Тех_Движение!$G$2:$G$5111,Тех_Движение!$D$2:$D$5111,$C3255,Тех_Движение!$B$2:$B$5111,"&lt;="&amp;K$3)-$F3255)))</f>
        <v/>
      </c>
      <c r="L3255" s="54">
        <f>IF(OR($B3255="",L$3&lt;$D3255+Настройки!$B$7),0,MAX(0,$E3255-MAX(0,SUMIFS(Тех_Движение!$G$2:$G$5111,Тех_Движение!$D$2:$D$5111,$C3255,Тех_Движение!$B$2:$B$5111,"&lt;="&amp;L$3)-$F3255)))</f>
        <v/>
      </c>
      <c r="M3255" s="54">
        <f>IF(OR($B3255="",M$3&lt;$D3255+Настройки!$B$7),0,MAX(0,$E3255-MAX(0,SUMIFS(Тех_Движение!$G$2:$G$5111,Тех_Движение!$D$2:$D$5111,$C3255,Тех_Движение!$B$2:$B$5111,"&lt;="&amp;M$3)-$F3255)))</f>
        <v/>
      </c>
      <c r="N3255" s="54">
        <f>IF(OR($B3255="",N$3&lt;$D3255+Настройки!$B$7),0,MAX(0,$E3255-MAX(0,SUMIFS(Тех_Движение!$G$2:$G$5111,Тех_Движение!$D$2:$D$5111,$C3255,Тех_Движение!$B$2:$B$5111,"&lt;="&amp;N$3)-$F3255)))</f>
        <v/>
      </c>
      <c r="O3255" s="54">
        <f>IF(OR($B3255="",O$3&lt;$D3255+Настройки!$B$7),0,MAX(0,$E3255-MAX(0,SUMIFS(Тех_Движение!$G$2:$G$5111,Тех_Движение!$D$2:$D$5111,$C3255,Тех_Движение!$B$2:$B$5111,"&lt;="&amp;O$3)-$F3255)))</f>
        <v/>
      </c>
      <c r="P3255" s="54">
        <f>IF(OR($B3255="",P$3&lt;$D3255+Настройки!$B$7),0,MAX(0,$E3255-MAX(0,SUMIFS(Тех_Движение!$G$2:$G$5111,Тех_Движение!$D$2:$D$5111,$C3255,Тех_Движение!$B$2:$B$5111,"&lt;="&amp;P$3)-$F3255)))</f>
        <v/>
      </c>
      <c r="Q3255" s="54">
        <f>IF(OR($B3255="",Q$3&lt;$D3255+Настройки!$B$7),0,MAX(0,$E3255-MAX(0,SUMIFS(Тех_Движение!$G$2:$G$5111,Тех_Движение!$D$2:$D$5111,$C3255,Тех_Движение!$B$2:$B$5111,"&lt;="&amp;Q$3)-$F3255)))</f>
        <v/>
      </c>
      <c r="R3255" s="54">
        <f>IF($B3255="","",SUM($K3255:$Q3255))</f>
        <v/>
      </c>
      <c r="S3255" s="56">
        <f>IF($B3255="","",VLOOKUP($C3255,Настройки!$A$11:$L$17,9,FALSE))</f>
        <v/>
      </c>
      <c r="T3255" s="56">
        <f>IF($B3255="","",$R3255*$S3255)</f>
        <v/>
      </c>
    </row>
    <row r="3256">
      <c r="A3256" s="20">
        <f>Тех_Движение!$A$3253</f>
        <v/>
      </c>
      <c r="B3256" s="20">
        <f>IF(Тех_Движение!$F$3253&gt;0,Тех_Движение!$I$3253,"")</f>
        <v/>
      </c>
      <c r="C3256" s="20">
        <f>IF($B3256="","",Тех_Движение!$D$3253)</f>
        <v/>
      </c>
      <c r="D3256" s="42">
        <f>IF($B3256="","",Тех_Движение!$B$3253)</f>
        <v/>
      </c>
      <c r="E3256" s="54">
        <f>IF($B3256="","",Тех_Движение!$F$3253)</f>
        <v/>
      </c>
      <c r="F3256" s="54">
        <f>IF($B3256="","",SUMIFS($E$5:$E3255,$C$5:$C3255,$C3256))</f>
        <v/>
      </c>
      <c r="G3256" s="54">
        <f>IF($B3256="","",MAX(0,$E3256-MAX(0,SUMIFS(Тех_Движение!$G$2:$G$5111,Тех_Движение!$D$2:$D$5111,$C3256,Тех_Движение!$B$2:$B$5111,"&lt;="&amp;Настройки!$B$5-1)-$F3256)))</f>
        <v/>
      </c>
      <c r="H3256" s="54">
        <f>IF($B3256="","",IF(AND($D3256&gt;=Настройки!$B$5,$D3256&lt;=Настройки!$B$6),$E3256,0))</f>
        <v/>
      </c>
      <c r="I3256" s="54">
        <f>IF($B3256="","",$G3256+$H3256-$J3256)</f>
        <v/>
      </c>
      <c r="J3256" s="54">
        <f>IF($B3256="","",MAX(0,$E3256-MAX(0,SUMIFS(Тех_Движение!$G$2:$G$5111,Тех_Движение!$D$2:$D$5111,$C3256,Тех_Движение!$B$2:$B$5111,"&lt;="&amp;Настройки!$B$6)-$F3256)))</f>
        <v/>
      </c>
      <c r="K3256" s="54">
        <f>IF(OR($B3256="",K$3&lt;$D3256+Настройки!$B$7),0,MAX(0,$E3256-MAX(0,SUMIFS(Тех_Движение!$G$2:$G$5111,Тех_Движение!$D$2:$D$5111,$C3256,Тех_Движение!$B$2:$B$5111,"&lt;="&amp;K$3)-$F3256)))</f>
        <v/>
      </c>
      <c r="L3256" s="54">
        <f>IF(OR($B3256="",L$3&lt;$D3256+Настройки!$B$7),0,MAX(0,$E3256-MAX(0,SUMIFS(Тех_Движение!$G$2:$G$5111,Тех_Движение!$D$2:$D$5111,$C3256,Тех_Движение!$B$2:$B$5111,"&lt;="&amp;L$3)-$F3256)))</f>
        <v/>
      </c>
      <c r="M3256" s="54">
        <f>IF(OR($B3256="",M$3&lt;$D3256+Настройки!$B$7),0,MAX(0,$E3256-MAX(0,SUMIFS(Тех_Движение!$G$2:$G$5111,Тех_Движение!$D$2:$D$5111,$C3256,Тех_Движение!$B$2:$B$5111,"&lt;="&amp;M$3)-$F3256)))</f>
        <v/>
      </c>
      <c r="N3256" s="54">
        <f>IF(OR($B3256="",N$3&lt;$D3256+Настройки!$B$7),0,MAX(0,$E3256-MAX(0,SUMIFS(Тех_Движение!$G$2:$G$5111,Тех_Движение!$D$2:$D$5111,$C3256,Тех_Движение!$B$2:$B$5111,"&lt;="&amp;N$3)-$F3256)))</f>
        <v/>
      </c>
      <c r="O3256" s="54">
        <f>IF(OR($B3256="",O$3&lt;$D3256+Настройки!$B$7),0,MAX(0,$E3256-MAX(0,SUMIFS(Тех_Движение!$G$2:$G$5111,Тех_Движение!$D$2:$D$5111,$C3256,Тех_Движение!$B$2:$B$5111,"&lt;="&amp;O$3)-$F3256)))</f>
        <v/>
      </c>
      <c r="P3256" s="54">
        <f>IF(OR($B3256="",P$3&lt;$D3256+Настройки!$B$7),0,MAX(0,$E3256-MAX(0,SUMIFS(Тех_Движение!$G$2:$G$5111,Тех_Движение!$D$2:$D$5111,$C3256,Тех_Движение!$B$2:$B$5111,"&lt;="&amp;P$3)-$F3256)))</f>
        <v/>
      </c>
      <c r="Q3256" s="54">
        <f>IF(OR($B3256="",Q$3&lt;$D3256+Настройки!$B$7),0,MAX(0,$E3256-MAX(0,SUMIFS(Тех_Движение!$G$2:$G$5111,Тех_Движение!$D$2:$D$5111,$C3256,Тех_Движение!$B$2:$B$5111,"&lt;="&amp;Q$3)-$F3256)))</f>
        <v/>
      </c>
      <c r="R3256" s="54">
        <f>IF($B3256="","",SUM($K3256:$Q3256))</f>
        <v/>
      </c>
      <c r="S3256" s="56">
        <f>IF($B3256="","",VLOOKUP($C3256,Настройки!$A$11:$L$17,9,FALSE))</f>
        <v/>
      </c>
      <c r="T3256" s="56">
        <f>IF($B3256="","",$R3256*$S3256)</f>
        <v/>
      </c>
    </row>
    <row r="3257">
      <c r="A3257" s="20">
        <f>Тех_Движение!$A$3254</f>
        <v/>
      </c>
      <c r="B3257" s="20">
        <f>IF(Тех_Движение!$F$3254&gt;0,Тех_Движение!$I$3254,"")</f>
        <v/>
      </c>
      <c r="C3257" s="20">
        <f>IF($B3257="","",Тех_Движение!$D$3254)</f>
        <v/>
      </c>
      <c r="D3257" s="42">
        <f>IF($B3257="","",Тех_Движение!$B$3254)</f>
        <v/>
      </c>
      <c r="E3257" s="54">
        <f>IF($B3257="","",Тех_Движение!$F$3254)</f>
        <v/>
      </c>
      <c r="F3257" s="54">
        <f>IF($B3257="","",SUMIFS($E$5:$E3256,$C$5:$C3256,$C3257))</f>
        <v/>
      </c>
      <c r="G3257" s="54">
        <f>IF($B3257="","",MAX(0,$E3257-MAX(0,SUMIFS(Тех_Движение!$G$2:$G$5111,Тех_Движение!$D$2:$D$5111,$C3257,Тех_Движение!$B$2:$B$5111,"&lt;="&amp;Настройки!$B$5-1)-$F3257)))</f>
        <v/>
      </c>
      <c r="H3257" s="54">
        <f>IF($B3257="","",IF(AND($D3257&gt;=Настройки!$B$5,$D3257&lt;=Настройки!$B$6),$E3257,0))</f>
        <v/>
      </c>
      <c r="I3257" s="54">
        <f>IF($B3257="","",$G3257+$H3257-$J3257)</f>
        <v/>
      </c>
      <c r="J3257" s="54">
        <f>IF($B3257="","",MAX(0,$E3257-MAX(0,SUMIFS(Тех_Движение!$G$2:$G$5111,Тех_Движение!$D$2:$D$5111,$C3257,Тех_Движение!$B$2:$B$5111,"&lt;="&amp;Настройки!$B$6)-$F3257)))</f>
        <v/>
      </c>
      <c r="K3257" s="54">
        <f>IF(OR($B3257="",K$3&lt;$D3257+Настройки!$B$7),0,MAX(0,$E3257-MAX(0,SUMIFS(Тех_Движение!$G$2:$G$5111,Тех_Движение!$D$2:$D$5111,$C3257,Тех_Движение!$B$2:$B$5111,"&lt;="&amp;K$3)-$F3257)))</f>
        <v/>
      </c>
      <c r="L3257" s="54">
        <f>IF(OR($B3257="",L$3&lt;$D3257+Настройки!$B$7),0,MAX(0,$E3257-MAX(0,SUMIFS(Тех_Движение!$G$2:$G$5111,Тех_Движение!$D$2:$D$5111,$C3257,Тех_Движение!$B$2:$B$5111,"&lt;="&amp;L$3)-$F3257)))</f>
        <v/>
      </c>
      <c r="M3257" s="54">
        <f>IF(OR($B3257="",M$3&lt;$D3257+Настройки!$B$7),0,MAX(0,$E3257-MAX(0,SUMIFS(Тех_Движение!$G$2:$G$5111,Тех_Движение!$D$2:$D$5111,$C3257,Тех_Движение!$B$2:$B$5111,"&lt;="&amp;M$3)-$F3257)))</f>
        <v/>
      </c>
      <c r="N3257" s="54">
        <f>IF(OR($B3257="",N$3&lt;$D3257+Настройки!$B$7),0,MAX(0,$E3257-MAX(0,SUMIFS(Тех_Движение!$G$2:$G$5111,Тех_Движение!$D$2:$D$5111,$C3257,Тех_Движение!$B$2:$B$5111,"&lt;="&amp;N$3)-$F3257)))</f>
        <v/>
      </c>
      <c r="O3257" s="54">
        <f>IF(OR($B3257="",O$3&lt;$D3257+Настройки!$B$7),0,MAX(0,$E3257-MAX(0,SUMIFS(Тех_Движение!$G$2:$G$5111,Тех_Движение!$D$2:$D$5111,$C3257,Тех_Движение!$B$2:$B$5111,"&lt;="&amp;O$3)-$F3257)))</f>
        <v/>
      </c>
      <c r="P3257" s="54">
        <f>IF(OR($B3257="",P$3&lt;$D3257+Настройки!$B$7),0,MAX(0,$E3257-MAX(0,SUMIFS(Тех_Движение!$G$2:$G$5111,Тех_Движение!$D$2:$D$5111,$C3257,Тех_Движение!$B$2:$B$5111,"&lt;="&amp;P$3)-$F3257)))</f>
        <v/>
      </c>
      <c r="Q3257" s="54">
        <f>IF(OR($B3257="",Q$3&lt;$D3257+Настройки!$B$7),0,MAX(0,$E3257-MAX(0,SUMIFS(Тех_Движение!$G$2:$G$5111,Тех_Движение!$D$2:$D$5111,$C3257,Тех_Движение!$B$2:$B$5111,"&lt;="&amp;Q$3)-$F3257)))</f>
        <v/>
      </c>
      <c r="R3257" s="54">
        <f>IF($B3257="","",SUM($K3257:$Q3257))</f>
        <v/>
      </c>
      <c r="S3257" s="56">
        <f>IF($B3257="","",VLOOKUP($C3257,Настройки!$A$11:$L$17,9,FALSE))</f>
        <v/>
      </c>
      <c r="T3257" s="56">
        <f>IF($B3257="","",$R3257*$S3257)</f>
        <v/>
      </c>
    </row>
    <row r="3258">
      <c r="A3258" s="20">
        <f>Тех_Движение!$A$3255</f>
        <v/>
      </c>
      <c r="B3258" s="20">
        <f>IF(Тех_Движение!$F$3255&gt;0,Тех_Движение!$I$3255,"")</f>
        <v/>
      </c>
      <c r="C3258" s="20">
        <f>IF($B3258="","",Тех_Движение!$D$3255)</f>
        <v/>
      </c>
      <c r="D3258" s="42">
        <f>IF($B3258="","",Тех_Движение!$B$3255)</f>
        <v/>
      </c>
      <c r="E3258" s="54">
        <f>IF($B3258="","",Тех_Движение!$F$3255)</f>
        <v/>
      </c>
      <c r="F3258" s="54">
        <f>IF($B3258="","",SUMIFS($E$5:$E3257,$C$5:$C3257,$C3258))</f>
        <v/>
      </c>
      <c r="G3258" s="54">
        <f>IF($B3258="","",MAX(0,$E3258-MAX(0,SUMIFS(Тех_Движение!$G$2:$G$5111,Тех_Движение!$D$2:$D$5111,$C3258,Тех_Движение!$B$2:$B$5111,"&lt;="&amp;Настройки!$B$5-1)-$F3258)))</f>
        <v/>
      </c>
      <c r="H3258" s="54">
        <f>IF($B3258="","",IF(AND($D3258&gt;=Настройки!$B$5,$D3258&lt;=Настройки!$B$6),$E3258,0))</f>
        <v/>
      </c>
      <c r="I3258" s="54">
        <f>IF($B3258="","",$G3258+$H3258-$J3258)</f>
        <v/>
      </c>
      <c r="J3258" s="54">
        <f>IF($B3258="","",MAX(0,$E3258-MAX(0,SUMIFS(Тех_Движение!$G$2:$G$5111,Тех_Движение!$D$2:$D$5111,$C3258,Тех_Движение!$B$2:$B$5111,"&lt;="&amp;Настройки!$B$6)-$F3258)))</f>
        <v/>
      </c>
      <c r="K3258" s="54">
        <f>IF(OR($B3258="",K$3&lt;$D3258+Настройки!$B$7),0,MAX(0,$E3258-MAX(0,SUMIFS(Тех_Движение!$G$2:$G$5111,Тех_Движение!$D$2:$D$5111,$C3258,Тех_Движение!$B$2:$B$5111,"&lt;="&amp;K$3)-$F3258)))</f>
        <v/>
      </c>
      <c r="L3258" s="54">
        <f>IF(OR($B3258="",L$3&lt;$D3258+Настройки!$B$7),0,MAX(0,$E3258-MAX(0,SUMIFS(Тех_Движение!$G$2:$G$5111,Тех_Движение!$D$2:$D$5111,$C3258,Тех_Движение!$B$2:$B$5111,"&lt;="&amp;L$3)-$F3258)))</f>
        <v/>
      </c>
      <c r="M3258" s="54">
        <f>IF(OR($B3258="",M$3&lt;$D3258+Настройки!$B$7),0,MAX(0,$E3258-MAX(0,SUMIFS(Тех_Движение!$G$2:$G$5111,Тех_Движение!$D$2:$D$5111,$C3258,Тех_Движение!$B$2:$B$5111,"&lt;="&amp;M$3)-$F3258)))</f>
        <v/>
      </c>
      <c r="N3258" s="54">
        <f>IF(OR($B3258="",N$3&lt;$D3258+Настройки!$B$7),0,MAX(0,$E3258-MAX(0,SUMIFS(Тех_Движение!$G$2:$G$5111,Тех_Движение!$D$2:$D$5111,$C3258,Тех_Движение!$B$2:$B$5111,"&lt;="&amp;N$3)-$F3258)))</f>
        <v/>
      </c>
      <c r="O3258" s="54">
        <f>IF(OR($B3258="",O$3&lt;$D3258+Настройки!$B$7),0,MAX(0,$E3258-MAX(0,SUMIFS(Тех_Движение!$G$2:$G$5111,Тех_Движение!$D$2:$D$5111,$C3258,Тех_Движение!$B$2:$B$5111,"&lt;="&amp;O$3)-$F3258)))</f>
        <v/>
      </c>
      <c r="P3258" s="54">
        <f>IF(OR($B3258="",P$3&lt;$D3258+Настройки!$B$7),0,MAX(0,$E3258-MAX(0,SUMIFS(Тех_Движение!$G$2:$G$5111,Тех_Движение!$D$2:$D$5111,$C3258,Тех_Движение!$B$2:$B$5111,"&lt;="&amp;P$3)-$F3258)))</f>
        <v/>
      </c>
      <c r="Q3258" s="54">
        <f>IF(OR($B3258="",Q$3&lt;$D3258+Настройки!$B$7),0,MAX(0,$E3258-MAX(0,SUMIFS(Тех_Движение!$G$2:$G$5111,Тех_Движение!$D$2:$D$5111,$C3258,Тех_Движение!$B$2:$B$5111,"&lt;="&amp;Q$3)-$F3258)))</f>
        <v/>
      </c>
      <c r="R3258" s="54">
        <f>IF($B3258="","",SUM($K3258:$Q3258))</f>
        <v/>
      </c>
      <c r="S3258" s="56">
        <f>IF($B3258="","",VLOOKUP($C3258,Настройки!$A$11:$L$17,9,FALSE))</f>
        <v/>
      </c>
      <c r="T3258" s="56">
        <f>IF($B3258="","",$R3258*$S3258)</f>
        <v/>
      </c>
    </row>
    <row r="3259">
      <c r="A3259" s="20">
        <f>Тех_Движение!$A$3256</f>
        <v/>
      </c>
      <c r="B3259" s="20">
        <f>IF(Тех_Движение!$F$3256&gt;0,Тех_Движение!$I$3256,"")</f>
        <v/>
      </c>
      <c r="C3259" s="20">
        <f>IF($B3259="","",Тех_Движение!$D$3256)</f>
        <v/>
      </c>
      <c r="D3259" s="42">
        <f>IF($B3259="","",Тех_Движение!$B$3256)</f>
        <v/>
      </c>
      <c r="E3259" s="54">
        <f>IF($B3259="","",Тех_Движение!$F$3256)</f>
        <v/>
      </c>
      <c r="F3259" s="54">
        <f>IF($B3259="","",SUMIFS($E$5:$E3258,$C$5:$C3258,$C3259))</f>
        <v/>
      </c>
      <c r="G3259" s="54">
        <f>IF($B3259="","",MAX(0,$E3259-MAX(0,SUMIFS(Тех_Движение!$G$2:$G$5111,Тех_Движение!$D$2:$D$5111,$C3259,Тех_Движение!$B$2:$B$5111,"&lt;="&amp;Настройки!$B$5-1)-$F3259)))</f>
        <v/>
      </c>
      <c r="H3259" s="54">
        <f>IF($B3259="","",IF(AND($D3259&gt;=Настройки!$B$5,$D3259&lt;=Настройки!$B$6),$E3259,0))</f>
        <v/>
      </c>
      <c r="I3259" s="54">
        <f>IF($B3259="","",$G3259+$H3259-$J3259)</f>
        <v/>
      </c>
      <c r="J3259" s="54">
        <f>IF($B3259="","",MAX(0,$E3259-MAX(0,SUMIFS(Тех_Движение!$G$2:$G$5111,Тех_Движение!$D$2:$D$5111,$C3259,Тех_Движение!$B$2:$B$5111,"&lt;="&amp;Настройки!$B$6)-$F3259)))</f>
        <v/>
      </c>
      <c r="K3259" s="54">
        <f>IF(OR($B3259="",K$3&lt;$D3259+Настройки!$B$7),0,MAX(0,$E3259-MAX(0,SUMIFS(Тех_Движение!$G$2:$G$5111,Тех_Движение!$D$2:$D$5111,$C3259,Тех_Движение!$B$2:$B$5111,"&lt;="&amp;K$3)-$F3259)))</f>
        <v/>
      </c>
      <c r="L3259" s="54">
        <f>IF(OR($B3259="",L$3&lt;$D3259+Настройки!$B$7),0,MAX(0,$E3259-MAX(0,SUMIFS(Тех_Движение!$G$2:$G$5111,Тех_Движение!$D$2:$D$5111,$C3259,Тех_Движение!$B$2:$B$5111,"&lt;="&amp;L$3)-$F3259)))</f>
        <v/>
      </c>
      <c r="M3259" s="54">
        <f>IF(OR($B3259="",M$3&lt;$D3259+Настройки!$B$7),0,MAX(0,$E3259-MAX(0,SUMIFS(Тех_Движение!$G$2:$G$5111,Тех_Движение!$D$2:$D$5111,$C3259,Тех_Движение!$B$2:$B$5111,"&lt;="&amp;M$3)-$F3259)))</f>
        <v/>
      </c>
      <c r="N3259" s="54">
        <f>IF(OR($B3259="",N$3&lt;$D3259+Настройки!$B$7),0,MAX(0,$E3259-MAX(0,SUMIFS(Тех_Движение!$G$2:$G$5111,Тех_Движение!$D$2:$D$5111,$C3259,Тех_Движение!$B$2:$B$5111,"&lt;="&amp;N$3)-$F3259)))</f>
        <v/>
      </c>
      <c r="O3259" s="54">
        <f>IF(OR($B3259="",O$3&lt;$D3259+Настройки!$B$7),0,MAX(0,$E3259-MAX(0,SUMIFS(Тех_Движение!$G$2:$G$5111,Тех_Движение!$D$2:$D$5111,$C3259,Тех_Движение!$B$2:$B$5111,"&lt;="&amp;O$3)-$F3259)))</f>
        <v/>
      </c>
      <c r="P3259" s="54">
        <f>IF(OR($B3259="",P$3&lt;$D3259+Настройки!$B$7),0,MAX(0,$E3259-MAX(0,SUMIFS(Тех_Движение!$G$2:$G$5111,Тех_Движение!$D$2:$D$5111,$C3259,Тех_Движение!$B$2:$B$5111,"&lt;="&amp;P$3)-$F3259)))</f>
        <v/>
      </c>
      <c r="Q3259" s="54">
        <f>IF(OR($B3259="",Q$3&lt;$D3259+Настройки!$B$7),0,MAX(0,$E3259-MAX(0,SUMIFS(Тех_Движение!$G$2:$G$5111,Тех_Движение!$D$2:$D$5111,$C3259,Тех_Движение!$B$2:$B$5111,"&lt;="&amp;Q$3)-$F3259)))</f>
        <v/>
      </c>
      <c r="R3259" s="54">
        <f>IF($B3259="","",SUM($K3259:$Q3259))</f>
        <v/>
      </c>
      <c r="S3259" s="56">
        <f>IF($B3259="","",VLOOKUP($C3259,Настройки!$A$11:$L$17,9,FALSE))</f>
        <v/>
      </c>
      <c r="T3259" s="56">
        <f>IF($B3259="","",$R3259*$S3259)</f>
        <v/>
      </c>
    </row>
    <row r="3260">
      <c r="A3260" s="20">
        <f>Тех_Движение!$A$3257</f>
        <v/>
      </c>
      <c r="B3260" s="20">
        <f>IF(Тех_Движение!$F$3257&gt;0,Тех_Движение!$I$3257,"")</f>
        <v/>
      </c>
      <c r="C3260" s="20">
        <f>IF($B3260="","",Тех_Движение!$D$3257)</f>
        <v/>
      </c>
      <c r="D3260" s="42">
        <f>IF($B3260="","",Тех_Движение!$B$3257)</f>
        <v/>
      </c>
      <c r="E3260" s="54">
        <f>IF($B3260="","",Тех_Движение!$F$3257)</f>
        <v/>
      </c>
      <c r="F3260" s="54">
        <f>IF($B3260="","",SUMIFS($E$5:$E3259,$C$5:$C3259,$C3260))</f>
        <v/>
      </c>
      <c r="G3260" s="54">
        <f>IF($B3260="","",MAX(0,$E3260-MAX(0,SUMIFS(Тех_Движение!$G$2:$G$5111,Тех_Движение!$D$2:$D$5111,$C3260,Тех_Движение!$B$2:$B$5111,"&lt;="&amp;Настройки!$B$5-1)-$F3260)))</f>
        <v/>
      </c>
      <c r="H3260" s="54">
        <f>IF($B3260="","",IF(AND($D3260&gt;=Настройки!$B$5,$D3260&lt;=Настройки!$B$6),$E3260,0))</f>
        <v/>
      </c>
      <c r="I3260" s="54">
        <f>IF($B3260="","",$G3260+$H3260-$J3260)</f>
        <v/>
      </c>
      <c r="J3260" s="54">
        <f>IF($B3260="","",MAX(0,$E3260-MAX(0,SUMIFS(Тех_Движение!$G$2:$G$5111,Тех_Движение!$D$2:$D$5111,$C3260,Тех_Движение!$B$2:$B$5111,"&lt;="&amp;Настройки!$B$6)-$F3260)))</f>
        <v/>
      </c>
      <c r="K3260" s="54">
        <f>IF(OR($B3260="",K$3&lt;$D3260+Настройки!$B$7),0,MAX(0,$E3260-MAX(0,SUMIFS(Тех_Движение!$G$2:$G$5111,Тех_Движение!$D$2:$D$5111,$C3260,Тех_Движение!$B$2:$B$5111,"&lt;="&amp;K$3)-$F3260)))</f>
        <v/>
      </c>
      <c r="L3260" s="54">
        <f>IF(OR($B3260="",L$3&lt;$D3260+Настройки!$B$7),0,MAX(0,$E3260-MAX(0,SUMIFS(Тех_Движение!$G$2:$G$5111,Тех_Движение!$D$2:$D$5111,$C3260,Тех_Движение!$B$2:$B$5111,"&lt;="&amp;L$3)-$F3260)))</f>
        <v/>
      </c>
      <c r="M3260" s="54">
        <f>IF(OR($B3260="",M$3&lt;$D3260+Настройки!$B$7),0,MAX(0,$E3260-MAX(0,SUMIFS(Тех_Движение!$G$2:$G$5111,Тех_Движение!$D$2:$D$5111,$C3260,Тех_Движение!$B$2:$B$5111,"&lt;="&amp;M$3)-$F3260)))</f>
        <v/>
      </c>
      <c r="N3260" s="54">
        <f>IF(OR($B3260="",N$3&lt;$D3260+Настройки!$B$7),0,MAX(0,$E3260-MAX(0,SUMIFS(Тех_Движение!$G$2:$G$5111,Тех_Движение!$D$2:$D$5111,$C3260,Тех_Движение!$B$2:$B$5111,"&lt;="&amp;N$3)-$F3260)))</f>
        <v/>
      </c>
      <c r="O3260" s="54">
        <f>IF(OR($B3260="",O$3&lt;$D3260+Настройки!$B$7),0,MAX(0,$E3260-MAX(0,SUMIFS(Тех_Движение!$G$2:$G$5111,Тех_Движение!$D$2:$D$5111,$C3260,Тех_Движение!$B$2:$B$5111,"&lt;="&amp;O$3)-$F3260)))</f>
        <v/>
      </c>
      <c r="P3260" s="54">
        <f>IF(OR($B3260="",P$3&lt;$D3260+Настройки!$B$7),0,MAX(0,$E3260-MAX(0,SUMIFS(Тех_Движение!$G$2:$G$5111,Тех_Движение!$D$2:$D$5111,$C3260,Тех_Движение!$B$2:$B$5111,"&lt;="&amp;P$3)-$F3260)))</f>
        <v/>
      </c>
      <c r="Q3260" s="54">
        <f>IF(OR($B3260="",Q$3&lt;$D3260+Настройки!$B$7),0,MAX(0,$E3260-MAX(0,SUMIFS(Тех_Движение!$G$2:$G$5111,Тех_Движение!$D$2:$D$5111,$C3260,Тех_Движение!$B$2:$B$5111,"&lt;="&amp;Q$3)-$F3260)))</f>
        <v/>
      </c>
      <c r="R3260" s="54">
        <f>IF($B3260="","",SUM($K3260:$Q3260))</f>
        <v/>
      </c>
      <c r="S3260" s="56">
        <f>IF($B3260="","",VLOOKUP($C3260,Настройки!$A$11:$L$17,9,FALSE))</f>
        <v/>
      </c>
      <c r="T3260" s="56">
        <f>IF($B3260="","",$R3260*$S3260)</f>
        <v/>
      </c>
    </row>
    <row r="3261">
      <c r="A3261" s="20">
        <f>Тех_Движение!$A$3258</f>
        <v/>
      </c>
      <c r="B3261" s="20">
        <f>IF(Тех_Движение!$F$3258&gt;0,Тех_Движение!$I$3258,"")</f>
        <v/>
      </c>
      <c r="C3261" s="20">
        <f>IF($B3261="","",Тех_Движение!$D$3258)</f>
        <v/>
      </c>
      <c r="D3261" s="42">
        <f>IF($B3261="","",Тех_Движение!$B$3258)</f>
        <v/>
      </c>
      <c r="E3261" s="54">
        <f>IF($B3261="","",Тех_Движение!$F$3258)</f>
        <v/>
      </c>
      <c r="F3261" s="54">
        <f>IF($B3261="","",SUMIFS($E$5:$E3260,$C$5:$C3260,$C3261))</f>
        <v/>
      </c>
      <c r="G3261" s="54">
        <f>IF($B3261="","",MAX(0,$E3261-MAX(0,SUMIFS(Тех_Движение!$G$2:$G$5111,Тех_Движение!$D$2:$D$5111,$C3261,Тех_Движение!$B$2:$B$5111,"&lt;="&amp;Настройки!$B$5-1)-$F3261)))</f>
        <v/>
      </c>
      <c r="H3261" s="54">
        <f>IF($B3261="","",IF(AND($D3261&gt;=Настройки!$B$5,$D3261&lt;=Настройки!$B$6),$E3261,0))</f>
        <v/>
      </c>
      <c r="I3261" s="54">
        <f>IF($B3261="","",$G3261+$H3261-$J3261)</f>
        <v/>
      </c>
      <c r="J3261" s="54">
        <f>IF($B3261="","",MAX(0,$E3261-MAX(0,SUMIFS(Тех_Движение!$G$2:$G$5111,Тех_Движение!$D$2:$D$5111,$C3261,Тех_Движение!$B$2:$B$5111,"&lt;="&amp;Настройки!$B$6)-$F3261)))</f>
        <v/>
      </c>
      <c r="K3261" s="54">
        <f>IF(OR($B3261="",K$3&lt;$D3261+Настройки!$B$7),0,MAX(0,$E3261-MAX(0,SUMIFS(Тех_Движение!$G$2:$G$5111,Тех_Движение!$D$2:$D$5111,$C3261,Тех_Движение!$B$2:$B$5111,"&lt;="&amp;K$3)-$F3261)))</f>
        <v/>
      </c>
      <c r="L3261" s="54">
        <f>IF(OR($B3261="",L$3&lt;$D3261+Настройки!$B$7),0,MAX(0,$E3261-MAX(0,SUMIFS(Тех_Движение!$G$2:$G$5111,Тех_Движение!$D$2:$D$5111,$C3261,Тех_Движение!$B$2:$B$5111,"&lt;="&amp;L$3)-$F3261)))</f>
        <v/>
      </c>
      <c r="M3261" s="54">
        <f>IF(OR($B3261="",M$3&lt;$D3261+Настройки!$B$7),0,MAX(0,$E3261-MAX(0,SUMIFS(Тех_Движение!$G$2:$G$5111,Тех_Движение!$D$2:$D$5111,$C3261,Тех_Движение!$B$2:$B$5111,"&lt;="&amp;M$3)-$F3261)))</f>
        <v/>
      </c>
      <c r="N3261" s="54">
        <f>IF(OR($B3261="",N$3&lt;$D3261+Настройки!$B$7),0,MAX(0,$E3261-MAX(0,SUMIFS(Тех_Движение!$G$2:$G$5111,Тех_Движение!$D$2:$D$5111,$C3261,Тех_Движение!$B$2:$B$5111,"&lt;="&amp;N$3)-$F3261)))</f>
        <v/>
      </c>
      <c r="O3261" s="54">
        <f>IF(OR($B3261="",O$3&lt;$D3261+Настройки!$B$7),0,MAX(0,$E3261-MAX(0,SUMIFS(Тех_Движение!$G$2:$G$5111,Тех_Движение!$D$2:$D$5111,$C3261,Тех_Движение!$B$2:$B$5111,"&lt;="&amp;O$3)-$F3261)))</f>
        <v/>
      </c>
      <c r="P3261" s="54">
        <f>IF(OR($B3261="",P$3&lt;$D3261+Настройки!$B$7),0,MAX(0,$E3261-MAX(0,SUMIFS(Тех_Движение!$G$2:$G$5111,Тех_Движение!$D$2:$D$5111,$C3261,Тех_Движение!$B$2:$B$5111,"&lt;="&amp;P$3)-$F3261)))</f>
        <v/>
      </c>
      <c r="Q3261" s="54">
        <f>IF(OR($B3261="",Q$3&lt;$D3261+Настройки!$B$7),0,MAX(0,$E3261-MAX(0,SUMIFS(Тех_Движение!$G$2:$G$5111,Тех_Движение!$D$2:$D$5111,$C3261,Тех_Движение!$B$2:$B$5111,"&lt;="&amp;Q$3)-$F3261)))</f>
        <v/>
      </c>
      <c r="R3261" s="54">
        <f>IF($B3261="","",SUM($K3261:$Q3261))</f>
        <v/>
      </c>
      <c r="S3261" s="56">
        <f>IF($B3261="","",VLOOKUP($C3261,Настройки!$A$11:$L$17,9,FALSE))</f>
        <v/>
      </c>
      <c r="T3261" s="56">
        <f>IF($B3261="","",$R3261*$S3261)</f>
        <v/>
      </c>
    </row>
    <row r="3262">
      <c r="A3262" s="20">
        <f>Тех_Движение!$A$3259</f>
        <v/>
      </c>
      <c r="B3262" s="20">
        <f>IF(Тех_Движение!$F$3259&gt;0,Тех_Движение!$I$3259,"")</f>
        <v/>
      </c>
      <c r="C3262" s="20">
        <f>IF($B3262="","",Тех_Движение!$D$3259)</f>
        <v/>
      </c>
      <c r="D3262" s="42">
        <f>IF($B3262="","",Тех_Движение!$B$3259)</f>
        <v/>
      </c>
      <c r="E3262" s="54">
        <f>IF($B3262="","",Тех_Движение!$F$3259)</f>
        <v/>
      </c>
      <c r="F3262" s="54">
        <f>IF($B3262="","",SUMIFS($E$5:$E3261,$C$5:$C3261,$C3262))</f>
        <v/>
      </c>
      <c r="G3262" s="54">
        <f>IF($B3262="","",MAX(0,$E3262-MAX(0,SUMIFS(Тех_Движение!$G$2:$G$5111,Тех_Движение!$D$2:$D$5111,$C3262,Тех_Движение!$B$2:$B$5111,"&lt;="&amp;Настройки!$B$5-1)-$F3262)))</f>
        <v/>
      </c>
      <c r="H3262" s="54">
        <f>IF($B3262="","",IF(AND($D3262&gt;=Настройки!$B$5,$D3262&lt;=Настройки!$B$6),$E3262,0))</f>
        <v/>
      </c>
      <c r="I3262" s="54">
        <f>IF($B3262="","",$G3262+$H3262-$J3262)</f>
        <v/>
      </c>
      <c r="J3262" s="54">
        <f>IF($B3262="","",MAX(0,$E3262-MAX(0,SUMIFS(Тех_Движение!$G$2:$G$5111,Тех_Движение!$D$2:$D$5111,$C3262,Тех_Движение!$B$2:$B$5111,"&lt;="&amp;Настройки!$B$6)-$F3262)))</f>
        <v/>
      </c>
      <c r="K3262" s="54">
        <f>IF(OR($B3262="",K$3&lt;$D3262+Настройки!$B$7),0,MAX(0,$E3262-MAX(0,SUMIFS(Тех_Движение!$G$2:$G$5111,Тех_Движение!$D$2:$D$5111,$C3262,Тех_Движение!$B$2:$B$5111,"&lt;="&amp;K$3)-$F3262)))</f>
        <v/>
      </c>
      <c r="L3262" s="54">
        <f>IF(OR($B3262="",L$3&lt;$D3262+Настройки!$B$7),0,MAX(0,$E3262-MAX(0,SUMIFS(Тех_Движение!$G$2:$G$5111,Тех_Движение!$D$2:$D$5111,$C3262,Тех_Движение!$B$2:$B$5111,"&lt;="&amp;L$3)-$F3262)))</f>
        <v/>
      </c>
      <c r="M3262" s="54">
        <f>IF(OR($B3262="",M$3&lt;$D3262+Настройки!$B$7),0,MAX(0,$E3262-MAX(0,SUMIFS(Тех_Движение!$G$2:$G$5111,Тех_Движение!$D$2:$D$5111,$C3262,Тех_Движение!$B$2:$B$5111,"&lt;="&amp;M$3)-$F3262)))</f>
        <v/>
      </c>
      <c r="N3262" s="54">
        <f>IF(OR($B3262="",N$3&lt;$D3262+Настройки!$B$7),0,MAX(0,$E3262-MAX(0,SUMIFS(Тех_Движение!$G$2:$G$5111,Тех_Движение!$D$2:$D$5111,$C3262,Тех_Движение!$B$2:$B$5111,"&lt;="&amp;N$3)-$F3262)))</f>
        <v/>
      </c>
      <c r="O3262" s="54">
        <f>IF(OR($B3262="",O$3&lt;$D3262+Настройки!$B$7),0,MAX(0,$E3262-MAX(0,SUMIFS(Тех_Движение!$G$2:$G$5111,Тех_Движение!$D$2:$D$5111,$C3262,Тех_Движение!$B$2:$B$5111,"&lt;="&amp;O$3)-$F3262)))</f>
        <v/>
      </c>
      <c r="P3262" s="54">
        <f>IF(OR($B3262="",P$3&lt;$D3262+Настройки!$B$7),0,MAX(0,$E3262-MAX(0,SUMIFS(Тех_Движение!$G$2:$G$5111,Тех_Движение!$D$2:$D$5111,$C3262,Тех_Движение!$B$2:$B$5111,"&lt;="&amp;P$3)-$F3262)))</f>
        <v/>
      </c>
      <c r="Q3262" s="54">
        <f>IF(OR($B3262="",Q$3&lt;$D3262+Настройки!$B$7),0,MAX(0,$E3262-MAX(0,SUMIFS(Тех_Движение!$G$2:$G$5111,Тех_Движение!$D$2:$D$5111,$C3262,Тех_Движение!$B$2:$B$5111,"&lt;="&amp;Q$3)-$F3262)))</f>
        <v/>
      </c>
      <c r="R3262" s="54">
        <f>IF($B3262="","",SUM($K3262:$Q3262))</f>
        <v/>
      </c>
      <c r="S3262" s="56">
        <f>IF($B3262="","",VLOOKUP($C3262,Настройки!$A$11:$L$17,9,FALSE))</f>
        <v/>
      </c>
      <c r="T3262" s="56">
        <f>IF($B3262="","",$R3262*$S3262)</f>
        <v/>
      </c>
    </row>
    <row r="3263">
      <c r="A3263" s="20">
        <f>Тех_Движение!$A$3260</f>
        <v/>
      </c>
      <c r="B3263" s="20">
        <f>IF(Тех_Движение!$F$3260&gt;0,Тех_Движение!$I$3260,"")</f>
        <v/>
      </c>
      <c r="C3263" s="20">
        <f>IF($B3263="","",Тех_Движение!$D$3260)</f>
        <v/>
      </c>
      <c r="D3263" s="42">
        <f>IF($B3263="","",Тех_Движение!$B$3260)</f>
        <v/>
      </c>
      <c r="E3263" s="54">
        <f>IF($B3263="","",Тех_Движение!$F$3260)</f>
        <v/>
      </c>
      <c r="F3263" s="54">
        <f>IF($B3263="","",SUMIFS($E$5:$E3262,$C$5:$C3262,$C3263))</f>
        <v/>
      </c>
      <c r="G3263" s="54">
        <f>IF($B3263="","",MAX(0,$E3263-MAX(0,SUMIFS(Тех_Движение!$G$2:$G$5111,Тех_Движение!$D$2:$D$5111,$C3263,Тех_Движение!$B$2:$B$5111,"&lt;="&amp;Настройки!$B$5-1)-$F3263)))</f>
        <v/>
      </c>
      <c r="H3263" s="54">
        <f>IF($B3263="","",IF(AND($D3263&gt;=Настройки!$B$5,$D3263&lt;=Настройки!$B$6),$E3263,0))</f>
        <v/>
      </c>
      <c r="I3263" s="54">
        <f>IF($B3263="","",$G3263+$H3263-$J3263)</f>
        <v/>
      </c>
      <c r="J3263" s="54">
        <f>IF($B3263="","",MAX(0,$E3263-MAX(0,SUMIFS(Тех_Движение!$G$2:$G$5111,Тех_Движение!$D$2:$D$5111,$C3263,Тех_Движение!$B$2:$B$5111,"&lt;="&amp;Настройки!$B$6)-$F3263)))</f>
        <v/>
      </c>
      <c r="K3263" s="54">
        <f>IF(OR($B3263="",K$3&lt;$D3263+Настройки!$B$7),0,MAX(0,$E3263-MAX(0,SUMIFS(Тех_Движение!$G$2:$G$5111,Тех_Движение!$D$2:$D$5111,$C3263,Тех_Движение!$B$2:$B$5111,"&lt;="&amp;K$3)-$F3263)))</f>
        <v/>
      </c>
      <c r="L3263" s="54">
        <f>IF(OR($B3263="",L$3&lt;$D3263+Настройки!$B$7),0,MAX(0,$E3263-MAX(0,SUMIFS(Тех_Движение!$G$2:$G$5111,Тех_Движение!$D$2:$D$5111,$C3263,Тех_Движение!$B$2:$B$5111,"&lt;="&amp;L$3)-$F3263)))</f>
        <v/>
      </c>
      <c r="M3263" s="54">
        <f>IF(OR($B3263="",M$3&lt;$D3263+Настройки!$B$7),0,MAX(0,$E3263-MAX(0,SUMIFS(Тех_Движение!$G$2:$G$5111,Тех_Движение!$D$2:$D$5111,$C3263,Тех_Движение!$B$2:$B$5111,"&lt;="&amp;M$3)-$F3263)))</f>
        <v/>
      </c>
      <c r="N3263" s="54">
        <f>IF(OR($B3263="",N$3&lt;$D3263+Настройки!$B$7),0,MAX(0,$E3263-MAX(0,SUMIFS(Тех_Движение!$G$2:$G$5111,Тех_Движение!$D$2:$D$5111,$C3263,Тех_Движение!$B$2:$B$5111,"&lt;="&amp;N$3)-$F3263)))</f>
        <v/>
      </c>
      <c r="O3263" s="54">
        <f>IF(OR($B3263="",O$3&lt;$D3263+Настройки!$B$7),0,MAX(0,$E3263-MAX(0,SUMIFS(Тех_Движение!$G$2:$G$5111,Тех_Движение!$D$2:$D$5111,$C3263,Тех_Движение!$B$2:$B$5111,"&lt;="&amp;O$3)-$F3263)))</f>
        <v/>
      </c>
      <c r="P3263" s="54">
        <f>IF(OR($B3263="",P$3&lt;$D3263+Настройки!$B$7),0,MAX(0,$E3263-MAX(0,SUMIFS(Тех_Движение!$G$2:$G$5111,Тех_Движение!$D$2:$D$5111,$C3263,Тех_Движение!$B$2:$B$5111,"&lt;="&amp;P$3)-$F3263)))</f>
        <v/>
      </c>
      <c r="Q3263" s="54">
        <f>IF(OR($B3263="",Q$3&lt;$D3263+Настройки!$B$7),0,MAX(0,$E3263-MAX(0,SUMIFS(Тех_Движение!$G$2:$G$5111,Тех_Движение!$D$2:$D$5111,$C3263,Тех_Движение!$B$2:$B$5111,"&lt;="&amp;Q$3)-$F3263)))</f>
        <v/>
      </c>
      <c r="R3263" s="54">
        <f>IF($B3263="","",SUM($K3263:$Q3263))</f>
        <v/>
      </c>
      <c r="S3263" s="56">
        <f>IF($B3263="","",VLOOKUP($C3263,Настройки!$A$11:$L$17,9,FALSE))</f>
        <v/>
      </c>
      <c r="T3263" s="56">
        <f>IF($B3263="","",$R3263*$S3263)</f>
        <v/>
      </c>
    </row>
    <row r="3264">
      <c r="A3264" s="20">
        <f>Тех_Движение!$A$3261</f>
        <v/>
      </c>
      <c r="B3264" s="20">
        <f>IF(Тех_Движение!$F$3261&gt;0,Тех_Движение!$I$3261,"")</f>
        <v/>
      </c>
      <c r="C3264" s="20">
        <f>IF($B3264="","",Тех_Движение!$D$3261)</f>
        <v/>
      </c>
      <c r="D3264" s="42">
        <f>IF($B3264="","",Тех_Движение!$B$3261)</f>
        <v/>
      </c>
      <c r="E3264" s="54">
        <f>IF($B3264="","",Тех_Движение!$F$3261)</f>
        <v/>
      </c>
      <c r="F3264" s="54">
        <f>IF($B3264="","",SUMIFS($E$5:$E3263,$C$5:$C3263,$C3264))</f>
        <v/>
      </c>
      <c r="G3264" s="54">
        <f>IF($B3264="","",MAX(0,$E3264-MAX(0,SUMIFS(Тех_Движение!$G$2:$G$5111,Тех_Движение!$D$2:$D$5111,$C3264,Тех_Движение!$B$2:$B$5111,"&lt;="&amp;Настройки!$B$5-1)-$F3264)))</f>
        <v/>
      </c>
      <c r="H3264" s="54">
        <f>IF($B3264="","",IF(AND($D3264&gt;=Настройки!$B$5,$D3264&lt;=Настройки!$B$6),$E3264,0))</f>
        <v/>
      </c>
      <c r="I3264" s="54">
        <f>IF($B3264="","",$G3264+$H3264-$J3264)</f>
        <v/>
      </c>
      <c r="J3264" s="54">
        <f>IF($B3264="","",MAX(0,$E3264-MAX(0,SUMIFS(Тех_Движение!$G$2:$G$5111,Тех_Движение!$D$2:$D$5111,$C3264,Тех_Движение!$B$2:$B$5111,"&lt;="&amp;Настройки!$B$6)-$F3264)))</f>
        <v/>
      </c>
      <c r="K3264" s="54">
        <f>IF(OR($B3264="",K$3&lt;$D3264+Настройки!$B$7),0,MAX(0,$E3264-MAX(0,SUMIFS(Тех_Движение!$G$2:$G$5111,Тех_Движение!$D$2:$D$5111,$C3264,Тех_Движение!$B$2:$B$5111,"&lt;="&amp;K$3)-$F3264)))</f>
        <v/>
      </c>
      <c r="L3264" s="54">
        <f>IF(OR($B3264="",L$3&lt;$D3264+Настройки!$B$7),0,MAX(0,$E3264-MAX(0,SUMIFS(Тех_Движение!$G$2:$G$5111,Тех_Движение!$D$2:$D$5111,$C3264,Тех_Движение!$B$2:$B$5111,"&lt;="&amp;L$3)-$F3264)))</f>
        <v/>
      </c>
      <c r="M3264" s="54">
        <f>IF(OR($B3264="",M$3&lt;$D3264+Настройки!$B$7),0,MAX(0,$E3264-MAX(0,SUMIFS(Тех_Движение!$G$2:$G$5111,Тех_Движение!$D$2:$D$5111,$C3264,Тех_Движение!$B$2:$B$5111,"&lt;="&amp;M$3)-$F3264)))</f>
        <v/>
      </c>
      <c r="N3264" s="54">
        <f>IF(OR($B3264="",N$3&lt;$D3264+Настройки!$B$7),0,MAX(0,$E3264-MAX(0,SUMIFS(Тех_Движение!$G$2:$G$5111,Тех_Движение!$D$2:$D$5111,$C3264,Тех_Движение!$B$2:$B$5111,"&lt;="&amp;N$3)-$F3264)))</f>
        <v/>
      </c>
      <c r="O3264" s="54">
        <f>IF(OR($B3264="",O$3&lt;$D3264+Настройки!$B$7),0,MAX(0,$E3264-MAX(0,SUMIFS(Тех_Движение!$G$2:$G$5111,Тех_Движение!$D$2:$D$5111,$C3264,Тех_Движение!$B$2:$B$5111,"&lt;="&amp;O$3)-$F3264)))</f>
        <v/>
      </c>
      <c r="P3264" s="54">
        <f>IF(OR($B3264="",P$3&lt;$D3264+Настройки!$B$7),0,MAX(0,$E3264-MAX(0,SUMIFS(Тех_Движение!$G$2:$G$5111,Тех_Движение!$D$2:$D$5111,$C3264,Тех_Движение!$B$2:$B$5111,"&lt;="&amp;P$3)-$F3264)))</f>
        <v/>
      </c>
      <c r="Q3264" s="54">
        <f>IF(OR($B3264="",Q$3&lt;$D3264+Настройки!$B$7),0,MAX(0,$E3264-MAX(0,SUMIFS(Тех_Движение!$G$2:$G$5111,Тех_Движение!$D$2:$D$5111,$C3264,Тех_Движение!$B$2:$B$5111,"&lt;="&amp;Q$3)-$F3264)))</f>
        <v/>
      </c>
      <c r="R3264" s="54">
        <f>IF($B3264="","",SUM($K3264:$Q3264))</f>
        <v/>
      </c>
      <c r="S3264" s="56">
        <f>IF($B3264="","",VLOOKUP($C3264,Настройки!$A$11:$L$17,9,FALSE))</f>
        <v/>
      </c>
      <c r="T3264" s="56">
        <f>IF($B3264="","",$R3264*$S3264)</f>
        <v/>
      </c>
    </row>
    <row r="3265">
      <c r="A3265" s="20">
        <f>Тех_Движение!$A$3262</f>
        <v/>
      </c>
      <c r="B3265" s="20">
        <f>IF(Тех_Движение!$F$3262&gt;0,Тех_Движение!$I$3262,"")</f>
        <v/>
      </c>
      <c r="C3265" s="20">
        <f>IF($B3265="","",Тех_Движение!$D$3262)</f>
        <v/>
      </c>
      <c r="D3265" s="42">
        <f>IF($B3265="","",Тех_Движение!$B$3262)</f>
        <v/>
      </c>
      <c r="E3265" s="54">
        <f>IF($B3265="","",Тех_Движение!$F$3262)</f>
        <v/>
      </c>
      <c r="F3265" s="54">
        <f>IF($B3265="","",SUMIFS($E$5:$E3264,$C$5:$C3264,$C3265))</f>
        <v/>
      </c>
      <c r="G3265" s="54">
        <f>IF($B3265="","",MAX(0,$E3265-MAX(0,SUMIFS(Тех_Движение!$G$2:$G$5111,Тех_Движение!$D$2:$D$5111,$C3265,Тех_Движение!$B$2:$B$5111,"&lt;="&amp;Настройки!$B$5-1)-$F3265)))</f>
        <v/>
      </c>
      <c r="H3265" s="54">
        <f>IF($B3265="","",IF(AND($D3265&gt;=Настройки!$B$5,$D3265&lt;=Настройки!$B$6),$E3265,0))</f>
        <v/>
      </c>
      <c r="I3265" s="54">
        <f>IF($B3265="","",$G3265+$H3265-$J3265)</f>
        <v/>
      </c>
      <c r="J3265" s="54">
        <f>IF($B3265="","",MAX(0,$E3265-MAX(0,SUMIFS(Тех_Движение!$G$2:$G$5111,Тех_Движение!$D$2:$D$5111,$C3265,Тех_Движение!$B$2:$B$5111,"&lt;="&amp;Настройки!$B$6)-$F3265)))</f>
        <v/>
      </c>
      <c r="K3265" s="54">
        <f>IF(OR($B3265="",K$3&lt;$D3265+Настройки!$B$7),0,MAX(0,$E3265-MAX(0,SUMIFS(Тех_Движение!$G$2:$G$5111,Тех_Движение!$D$2:$D$5111,$C3265,Тех_Движение!$B$2:$B$5111,"&lt;="&amp;K$3)-$F3265)))</f>
        <v/>
      </c>
      <c r="L3265" s="54">
        <f>IF(OR($B3265="",L$3&lt;$D3265+Настройки!$B$7),0,MAX(0,$E3265-MAX(0,SUMIFS(Тех_Движение!$G$2:$G$5111,Тех_Движение!$D$2:$D$5111,$C3265,Тех_Движение!$B$2:$B$5111,"&lt;="&amp;L$3)-$F3265)))</f>
        <v/>
      </c>
      <c r="M3265" s="54">
        <f>IF(OR($B3265="",M$3&lt;$D3265+Настройки!$B$7),0,MAX(0,$E3265-MAX(0,SUMIFS(Тех_Движение!$G$2:$G$5111,Тех_Движение!$D$2:$D$5111,$C3265,Тех_Движение!$B$2:$B$5111,"&lt;="&amp;M$3)-$F3265)))</f>
        <v/>
      </c>
      <c r="N3265" s="54">
        <f>IF(OR($B3265="",N$3&lt;$D3265+Настройки!$B$7),0,MAX(0,$E3265-MAX(0,SUMIFS(Тех_Движение!$G$2:$G$5111,Тех_Движение!$D$2:$D$5111,$C3265,Тех_Движение!$B$2:$B$5111,"&lt;="&amp;N$3)-$F3265)))</f>
        <v/>
      </c>
      <c r="O3265" s="54">
        <f>IF(OR($B3265="",O$3&lt;$D3265+Настройки!$B$7),0,MAX(0,$E3265-MAX(0,SUMIFS(Тех_Движение!$G$2:$G$5111,Тех_Движение!$D$2:$D$5111,$C3265,Тех_Движение!$B$2:$B$5111,"&lt;="&amp;O$3)-$F3265)))</f>
        <v/>
      </c>
      <c r="P3265" s="54">
        <f>IF(OR($B3265="",P$3&lt;$D3265+Настройки!$B$7),0,MAX(0,$E3265-MAX(0,SUMIFS(Тех_Движение!$G$2:$G$5111,Тех_Движение!$D$2:$D$5111,$C3265,Тех_Движение!$B$2:$B$5111,"&lt;="&amp;P$3)-$F3265)))</f>
        <v/>
      </c>
      <c r="Q3265" s="54">
        <f>IF(OR($B3265="",Q$3&lt;$D3265+Настройки!$B$7),0,MAX(0,$E3265-MAX(0,SUMIFS(Тех_Движение!$G$2:$G$5111,Тех_Движение!$D$2:$D$5111,$C3265,Тех_Движение!$B$2:$B$5111,"&lt;="&amp;Q$3)-$F3265)))</f>
        <v/>
      </c>
      <c r="R3265" s="54">
        <f>IF($B3265="","",SUM($K3265:$Q3265))</f>
        <v/>
      </c>
      <c r="S3265" s="56">
        <f>IF($B3265="","",VLOOKUP($C3265,Настройки!$A$11:$L$17,9,FALSE))</f>
        <v/>
      </c>
      <c r="T3265" s="56">
        <f>IF($B3265="","",$R3265*$S3265)</f>
        <v/>
      </c>
    </row>
    <row r="3266">
      <c r="A3266" s="20">
        <f>Тех_Движение!$A$3263</f>
        <v/>
      </c>
      <c r="B3266" s="20">
        <f>IF(Тех_Движение!$F$3263&gt;0,Тех_Движение!$I$3263,"")</f>
        <v/>
      </c>
      <c r="C3266" s="20">
        <f>IF($B3266="","",Тех_Движение!$D$3263)</f>
        <v/>
      </c>
      <c r="D3266" s="42">
        <f>IF($B3266="","",Тех_Движение!$B$3263)</f>
        <v/>
      </c>
      <c r="E3266" s="54">
        <f>IF($B3266="","",Тех_Движение!$F$3263)</f>
        <v/>
      </c>
      <c r="F3266" s="54">
        <f>IF($B3266="","",SUMIFS($E$5:$E3265,$C$5:$C3265,$C3266))</f>
        <v/>
      </c>
      <c r="G3266" s="54">
        <f>IF($B3266="","",MAX(0,$E3266-MAX(0,SUMIFS(Тех_Движение!$G$2:$G$5111,Тех_Движение!$D$2:$D$5111,$C3266,Тех_Движение!$B$2:$B$5111,"&lt;="&amp;Настройки!$B$5-1)-$F3266)))</f>
        <v/>
      </c>
      <c r="H3266" s="54">
        <f>IF($B3266="","",IF(AND($D3266&gt;=Настройки!$B$5,$D3266&lt;=Настройки!$B$6),$E3266,0))</f>
        <v/>
      </c>
      <c r="I3266" s="54">
        <f>IF($B3266="","",$G3266+$H3266-$J3266)</f>
        <v/>
      </c>
      <c r="J3266" s="54">
        <f>IF($B3266="","",MAX(0,$E3266-MAX(0,SUMIFS(Тех_Движение!$G$2:$G$5111,Тех_Движение!$D$2:$D$5111,$C3266,Тех_Движение!$B$2:$B$5111,"&lt;="&amp;Настройки!$B$6)-$F3266)))</f>
        <v/>
      </c>
      <c r="K3266" s="54">
        <f>IF(OR($B3266="",K$3&lt;$D3266+Настройки!$B$7),0,MAX(0,$E3266-MAX(0,SUMIFS(Тех_Движение!$G$2:$G$5111,Тех_Движение!$D$2:$D$5111,$C3266,Тех_Движение!$B$2:$B$5111,"&lt;="&amp;K$3)-$F3266)))</f>
        <v/>
      </c>
      <c r="L3266" s="54">
        <f>IF(OR($B3266="",L$3&lt;$D3266+Настройки!$B$7),0,MAX(0,$E3266-MAX(0,SUMIFS(Тех_Движение!$G$2:$G$5111,Тех_Движение!$D$2:$D$5111,$C3266,Тех_Движение!$B$2:$B$5111,"&lt;="&amp;L$3)-$F3266)))</f>
        <v/>
      </c>
      <c r="M3266" s="54">
        <f>IF(OR($B3266="",M$3&lt;$D3266+Настройки!$B$7),0,MAX(0,$E3266-MAX(0,SUMIFS(Тех_Движение!$G$2:$G$5111,Тех_Движение!$D$2:$D$5111,$C3266,Тех_Движение!$B$2:$B$5111,"&lt;="&amp;M$3)-$F3266)))</f>
        <v/>
      </c>
      <c r="N3266" s="54">
        <f>IF(OR($B3266="",N$3&lt;$D3266+Настройки!$B$7),0,MAX(0,$E3266-MAX(0,SUMIFS(Тех_Движение!$G$2:$G$5111,Тех_Движение!$D$2:$D$5111,$C3266,Тех_Движение!$B$2:$B$5111,"&lt;="&amp;N$3)-$F3266)))</f>
        <v/>
      </c>
      <c r="O3266" s="54">
        <f>IF(OR($B3266="",O$3&lt;$D3266+Настройки!$B$7),0,MAX(0,$E3266-MAX(0,SUMIFS(Тех_Движение!$G$2:$G$5111,Тех_Движение!$D$2:$D$5111,$C3266,Тех_Движение!$B$2:$B$5111,"&lt;="&amp;O$3)-$F3266)))</f>
        <v/>
      </c>
      <c r="P3266" s="54">
        <f>IF(OR($B3266="",P$3&lt;$D3266+Настройки!$B$7),0,MAX(0,$E3266-MAX(0,SUMIFS(Тех_Движение!$G$2:$G$5111,Тех_Движение!$D$2:$D$5111,$C3266,Тех_Движение!$B$2:$B$5111,"&lt;="&amp;P$3)-$F3266)))</f>
        <v/>
      </c>
      <c r="Q3266" s="54">
        <f>IF(OR($B3266="",Q$3&lt;$D3266+Настройки!$B$7),0,MAX(0,$E3266-MAX(0,SUMIFS(Тех_Движение!$G$2:$G$5111,Тех_Движение!$D$2:$D$5111,$C3266,Тех_Движение!$B$2:$B$5111,"&lt;="&amp;Q$3)-$F3266)))</f>
        <v/>
      </c>
      <c r="R3266" s="54">
        <f>IF($B3266="","",SUM($K3266:$Q3266))</f>
        <v/>
      </c>
      <c r="S3266" s="56">
        <f>IF($B3266="","",VLOOKUP($C3266,Настройки!$A$11:$L$17,9,FALSE))</f>
        <v/>
      </c>
      <c r="T3266" s="56">
        <f>IF($B3266="","",$R3266*$S3266)</f>
        <v/>
      </c>
    </row>
    <row r="3267">
      <c r="A3267" s="20">
        <f>Тех_Движение!$A$3264</f>
        <v/>
      </c>
      <c r="B3267" s="20">
        <f>IF(Тех_Движение!$F$3264&gt;0,Тех_Движение!$I$3264,"")</f>
        <v/>
      </c>
      <c r="C3267" s="20">
        <f>IF($B3267="","",Тех_Движение!$D$3264)</f>
        <v/>
      </c>
      <c r="D3267" s="42">
        <f>IF($B3267="","",Тех_Движение!$B$3264)</f>
        <v/>
      </c>
      <c r="E3267" s="54">
        <f>IF($B3267="","",Тех_Движение!$F$3264)</f>
        <v/>
      </c>
      <c r="F3267" s="54">
        <f>IF($B3267="","",SUMIFS($E$5:$E3266,$C$5:$C3266,$C3267))</f>
        <v/>
      </c>
      <c r="G3267" s="54">
        <f>IF($B3267="","",MAX(0,$E3267-MAX(0,SUMIFS(Тех_Движение!$G$2:$G$5111,Тех_Движение!$D$2:$D$5111,$C3267,Тех_Движение!$B$2:$B$5111,"&lt;="&amp;Настройки!$B$5-1)-$F3267)))</f>
        <v/>
      </c>
      <c r="H3267" s="54">
        <f>IF($B3267="","",IF(AND($D3267&gt;=Настройки!$B$5,$D3267&lt;=Настройки!$B$6),$E3267,0))</f>
        <v/>
      </c>
      <c r="I3267" s="54">
        <f>IF($B3267="","",$G3267+$H3267-$J3267)</f>
        <v/>
      </c>
      <c r="J3267" s="54">
        <f>IF($B3267="","",MAX(0,$E3267-MAX(0,SUMIFS(Тех_Движение!$G$2:$G$5111,Тех_Движение!$D$2:$D$5111,$C3267,Тех_Движение!$B$2:$B$5111,"&lt;="&amp;Настройки!$B$6)-$F3267)))</f>
        <v/>
      </c>
      <c r="K3267" s="54">
        <f>IF(OR($B3267="",K$3&lt;$D3267+Настройки!$B$7),0,MAX(0,$E3267-MAX(0,SUMIFS(Тех_Движение!$G$2:$G$5111,Тех_Движение!$D$2:$D$5111,$C3267,Тех_Движение!$B$2:$B$5111,"&lt;="&amp;K$3)-$F3267)))</f>
        <v/>
      </c>
      <c r="L3267" s="54">
        <f>IF(OR($B3267="",L$3&lt;$D3267+Настройки!$B$7),0,MAX(0,$E3267-MAX(0,SUMIFS(Тех_Движение!$G$2:$G$5111,Тех_Движение!$D$2:$D$5111,$C3267,Тех_Движение!$B$2:$B$5111,"&lt;="&amp;L$3)-$F3267)))</f>
        <v/>
      </c>
      <c r="M3267" s="54">
        <f>IF(OR($B3267="",M$3&lt;$D3267+Настройки!$B$7),0,MAX(0,$E3267-MAX(0,SUMIFS(Тех_Движение!$G$2:$G$5111,Тех_Движение!$D$2:$D$5111,$C3267,Тех_Движение!$B$2:$B$5111,"&lt;="&amp;M$3)-$F3267)))</f>
        <v/>
      </c>
      <c r="N3267" s="54">
        <f>IF(OR($B3267="",N$3&lt;$D3267+Настройки!$B$7),0,MAX(0,$E3267-MAX(0,SUMIFS(Тех_Движение!$G$2:$G$5111,Тех_Движение!$D$2:$D$5111,$C3267,Тех_Движение!$B$2:$B$5111,"&lt;="&amp;N$3)-$F3267)))</f>
        <v/>
      </c>
      <c r="O3267" s="54">
        <f>IF(OR($B3267="",O$3&lt;$D3267+Настройки!$B$7),0,MAX(0,$E3267-MAX(0,SUMIFS(Тех_Движение!$G$2:$G$5111,Тех_Движение!$D$2:$D$5111,$C3267,Тех_Движение!$B$2:$B$5111,"&lt;="&amp;O$3)-$F3267)))</f>
        <v/>
      </c>
      <c r="P3267" s="54">
        <f>IF(OR($B3267="",P$3&lt;$D3267+Настройки!$B$7),0,MAX(0,$E3267-MAX(0,SUMIFS(Тех_Движение!$G$2:$G$5111,Тех_Движение!$D$2:$D$5111,$C3267,Тех_Движение!$B$2:$B$5111,"&lt;="&amp;P$3)-$F3267)))</f>
        <v/>
      </c>
      <c r="Q3267" s="54">
        <f>IF(OR($B3267="",Q$3&lt;$D3267+Настройки!$B$7),0,MAX(0,$E3267-MAX(0,SUMIFS(Тех_Движение!$G$2:$G$5111,Тех_Движение!$D$2:$D$5111,$C3267,Тех_Движение!$B$2:$B$5111,"&lt;="&amp;Q$3)-$F3267)))</f>
        <v/>
      </c>
      <c r="R3267" s="54">
        <f>IF($B3267="","",SUM($K3267:$Q3267))</f>
        <v/>
      </c>
      <c r="S3267" s="56">
        <f>IF($B3267="","",VLOOKUP($C3267,Настройки!$A$11:$L$17,9,FALSE))</f>
        <v/>
      </c>
      <c r="T3267" s="56">
        <f>IF($B3267="","",$R3267*$S3267)</f>
        <v/>
      </c>
    </row>
    <row r="3268">
      <c r="A3268" s="20">
        <f>Тех_Движение!$A$3265</f>
        <v/>
      </c>
      <c r="B3268" s="20">
        <f>IF(Тех_Движение!$F$3265&gt;0,Тех_Движение!$I$3265,"")</f>
        <v/>
      </c>
      <c r="C3268" s="20">
        <f>IF($B3268="","",Тех_Движение!$D$3265)</f>
        <v/>
      </c>
      <c r="D3268" s="42">
        <f>IF($B3268="","",Тех_Движение!$B$3265)</f>
        <v/>
      </c>
      <c r="E3268" s="54">
        <f>IF($B3268="","",Тех_Движение!$F$3265)</f>
        <v/>
      </c>
      <c r="F3268" s="54">
        <f>IF($B3268="","",SUMIFS($E$5:$E3267,$C$5:$C3267,$C3268))</f>
        <v/>
      </c>
      <c r="G3268" s="54">
        <f>IF($B3268="","",MAX(0,$E3268-MAX(0,SUMIFS(Тех_Движение!$G$2:$G$5111,Тех_Движение!$D$2:$D$5111,$C3268,Тех_Движение!$B$2:$B$5111,"&lt;="&amp;Настройки!$B$5-1)-$F3268)))</f>
        <v/>
      </c>
      <c r="H3268" s="54">
        <f>IF($B3268="","",IF(AND($D3268&gt;=Настройки!$B$5,$D3268&lt;=Настройки!$B$6),$E3268,0))</f>
        <v/>
      </c>
      <c r="I3268" s="54">
        <f>IF($B3268="","",$G3268+$H3268-$J3268)</f>
        <v/>
      </c>
      <c r="J3268" s="54">
        <f>IF($B3268="","",MAX(0,$E3268-MAX(0,SUMIFS(Тех_Движение!$G$2:$G$5111,Тех_Движение!$D$2:$D$5111,$C3268,Тех_Движение!$B$2:$B$5111,"&lt;="&amp;Настройки!$B$6)-$F3268)))</f>
        <v/>
      </c>
      <c r="K3268" s="54">
        <f>IF(OR($B3268="",K$3&lt;$D3268+Настройки!$B$7),0,MAX(0,$E3268-MAX(0,SUMIFS(Тех_Движение!$G$2:$G$5111,Тех_Движение!$D$2:$D$5111,$C3268,Тех_Движение!$B$2:$B$5111,"&lt;="&amp;K$3)-$F3268)))</f>
        <v/>
      </c>
      <c r="L3268" s="54">
        <f>IF(OR($B3268="",L$3&lt;$D3268+Настройки!$B$7),0,MAX(0,$E3268-MAX(0,SUMIFS(Тех_Движение!$G$2:$G$5111,Тех_Движение!$D$2:$D$5111,$C3268,Тех_Движение!$B$2:$B$5111,"&lt;="&amp;L$3)-$F3268)))</f>
        <v/>
      </c>
      <c r="M3268" s="54">
        <f>IF(OR($B3268="",M$3&lt;$D3268+Настройки!$B$7),0,MAX(0,$E3268-MAX(0,SUMIFS(Тех_Движение!$G$2:$G$5111,Тех_Движение!$D$2:$D$5111,$C3268,Тех_Движение!$B$2:$B$5111,"&lt;="&amp;M$3)-$F3268)))</f>
        <v/>
      </c>
      <c r="N3268" s="54">
        <f>IF(OR($B3268="",N$3&lt;$D3268+Настройки!$B$7),0,MAX(0,$E3268-MAX(0,SUMIFS(Тех_Движение!$G$2:$G$5111,Тех_Движение!$D$2:$D$5111,$C3268,Тех_Движение!$B$2:$B$5111,"&lt;="&amp;N$3)-$F3268)))</f>
        <v/>
      </c>
      <c r="O3268" s="54">
        <f>IF(OR($B3268="",O$3&lt;$D3268+Настройки!$B$7),0,MAX(0,$E3268-MAX(0,SUMIFS(Тех_Движение!$G$2:$G$5111,Тех_Движение!$D$2:$D$5111,$C3268,Тех_Движение!$B$2:$B$5111,"&lt;="&amp;O$3)-$F3268)))</f>
        <v/>
      </c>
      <c r="P3268" s="54">
        <f>IF(OR($B3268="",P$3&lt;$D3268+Настройки!$B$7),0,MAX(0,$E3268-MAX(0,SUMIFS(Тех_Движение!$G$2:$G$5111,Тех_Движение!$D$2:$D$5111,$C3268,Тех_Движение!$B$2:$B$5111,"&lt;="&amp;P$3)-$F3268)))</f>
        <v/>
      </c>
      <c r="Q3268" s="54">
        <f>IF(OR($B3268="",Q$3&lt;$D3268+Настройки!$B$7),0,MAX(0,$E3268-MAX(0,SUMIFS(Тех_Движение!$G$2:$G$5111,Тех_Движение!$D$2:$D$5111,$C3268,Тех_Движение!$B$2:$B$5111,"&lt;="&amp;Q$3)-$F3268)))</f>
        <v/>
      </c>
      <c r="R3268" s="54">
        <f>IF($B3268="","",SUM($K3268:$Q3268))</f>
        <v/>
      </c>
      <c r="S3268" s="56">
        <f>IF($B3268="","",VLOOKUP($C3268,Настройки!$A$11:$L$17,9,FALSE))</f>
        <v/>
      </c>
      <c r="T3268" s="56">
        <f>IF($B3268="","",$R3268*$S3268)</f>
        <v/>
      </c>
    </row>
    <row r="3269">
      <c r="A3269" s="20">
        <f>Тех_Движение!$A$3266</f>
        <v/>
      </c>
      <c r="B3269" s="20">
        <f>IF(Тех_Движение!$F$3266&gt;0,Тех_Движение!$I$3266,"")</f>
        <v/>
      </c>
      <c r="C3269" s="20">
        <f>IF($B3269="","",Тех_Движение!$D$3266)</f>
        <v/>
      </c>
      <c r="D3269" s="42">
        <f>IF($B3269="","",Тех_Движение!$B$3266)</f>
        <v/>
      </c>
      <c r="E3269" s="54">
        <f>IF($B3269="","",Тех_Движение!$F$3266)</f>
        <v/>
      </c>
      <c r="F3269" s="54">
        <f>IF($B3269="","",SUMIFS($E$5:$E3268,$C$5:$C3268,$C3269))</f>
        <v/>
      </c>
      <c r="G3269" s="54">
        <f>IF($B3269="","",MAX(0,$E3269-MAX(0,SUMIFS(Тех_Движение!$G$2:$G$5111,Тех_Движение!$D$2:$D$5111,$C3269,Тех_Движение!$B$2:$B$5111,"&lt;="&amp;Настройки!$B$5-1)-$F3269)))</f>
        <v/>
      </c>
      <c r="H3269" s="54">
        <f>IF($B3269="","",IF(AND($D3269&gt;=Настройки!$B$5,$D3269&lt;=Настройки!$B$6),$E3269,0))</f>
        <v/>
      </c>
      <c r="I3269" s="54">
        <f>IF($B3269="","",$G3269+$H3269-$J3269)</f>
        <v/>
      </c>
      <c r="J3269" s="54">
        <f>IF($B3269="","",MAX(0,$E3269-MAX(0,SUMIFS(Тех_Движение!$G$2:$G$5111,Тех_Движение!$D$2:$D$5111,$C3269,Тех_Движение!$B$2:$B$5111,"&lt;="&amp;Настройки!$B$6)-$F3269)))</f>
        <v/>
      </c>
      <c r="K3269" s="54">
        <f>IF(OR($B3269="",K$3&lt;$D3269+Настройки!$B$7),0,MAX(0,$E3269-MAX(0,SUMIFS(Тех_Движение!$G$2:$G$5111,Тех_Движение!$D$2:$D$5111,$C3269,Тех_Движение!$B$2:$B$5111,"&lt;="&amp;K$3)-$F3269)))</f>
        <v/>
      </c>
      <c r="L3269" s="54">
        <f>IF(OR($B3269="",L$3&lt;$D3269+Настройки!$B$7),0,MAX(0,$E3269-MAX(0,SUMIFS(Тех_Движение!$G$2:$G$5111,Тех_Движение!$D$2:$D$5111,$C3269,Тех_Движение!$B$2:$B$5111,"&lt;="&amp;L$3)-$F3269)))</f>
        <v/>
      </c>
      <c r="M3269" s="54">
        <f>IF(OR($B3269="",M$3&lt;$D3269+Настройки!$B$7),0,MAX(0,$E3269-MAX(0,SUMIFS(Тех_Движение!$G$2:$G$5111,Тех_Движение!$D$2:$D$5111,$C3269,Тех_Движение!$B$2:$B$5111,"&lt;="&amp;M$3)-$F3269)))</f>
        <v/>
      </c>
      <c r="N3269" s="54">
        <f>IF(OR($B3269="",N$3&lt;$D3269+Настройки!$B$7),0,MAX(0,$E3269-MAX(0,SUMIFS(Тех_Движение!$G$2:$G$5111,Тех_Движение!$D$2:$D$5111,$C3269,Тех_Движение!$B$2:$B$5111,"&lt;="&amp;N$3)-$F3269)))</f>
        <v/>
      </c>
      <c r="O3269" s="54">
        <f>IF(OR($B3269="",O$3&lt;$D3269+Настройки!$B$7),0,MAX(0,$E3269-MAX(0,SUMIFS(Тех_Движение!$G$2:$G$5111,Тех_Движение!$D$2:$D$5111,$C3269,Тех_Движение!$B$2:$B$5111,"&lt;="&amp;O$3)-$F3269)))</f>
        <v/>
      </c>
      <c r="P3269" s="54">
        <f>IF(OR($B3269="",P$3&lt;$D3269+Настройки!$B$7),0,MAX(0,$E3269-MAX(0,SUMIFS(Тех_Движение!$G$2:$G$5111,Тех_Движение!$D$2:$D$5111,$C3269,Тех_Движение!$B$2:$B$5111,"&lt;="&amp;P$3)-$F3269)))</f>
        <v/>
      </c>
      <c r="Q3269" s="54">
        <f>IF(OR($B3269="",Q$3&lt;$D3269+Настройки!$B$7),0,MAX(0,$E3269-MAX(0,SUMIFS(Тех_Движение!$G$2:$G$5111,Тех_Движение!$D$2:$D$5111,$C3269,Тех_Движение!$B$2:$B$5111,"&lt;="&amp;Q$3)-$F3269)))</f>
        <v/>
      </c>
      <c r="R3269" s="54">
        <f>IF($B3269="","",SUM($K3269:$Q3269))</f>
        <v/>
      </c>
      <c r="S3269" s="56">
        <f>IF($B3269="","",VLOOKUP($C3269,Настройки!$A$11:$L$17,9,FALSE))</f>
        <v/>
      </c>
      <c r="T3269" s="56">
        <f>IF($B3269="","",$R3269*$S3269)</f>
        <v/>
      </c>
    </row>
    <row r="3270">
      <c r="A3270" s="20">
        <f>Тех_Движение!$A$3267</f>
        <v/>
      </c>
      <c r="B3270" s="20">
        <f>IF(Тех_Движение!$F$3267&gt;0,Тех_Движение!$I$3267,"")</f>
        <v/>
      </c>
      <c r="C3270" s="20">
        <f>IF($B3270="","",Тех_Движение!$D$3267)</f>
        <v/>
      </c>
      <c r="D3270" s="42">
        <f>IF($B3270="","",Тех_Движение!$B$3267)</f>
        <v/>
      </c>
      <c r="E3270" s="54">
        <f>IF($B3270="","",Тех_Движение!$F$3267)</f>
        <v/>
      </c>
      <c r="F3270" s="54">
        <f>IF($B3270="","",SUMIFS($E$5:$E3269,$C$5:$C3269,$C3270))</f>
        <v/>
      </c>
      <c r="G3270" s="54">
        <f>IF($B3270="","",MAX(0,$E3270-MAX(0,SUMIFS(Тех_Движение!$G$2:$G$5111,Тех_Движение!$D$2:$D$5111,$C3270,Тех_Движение!$B$2:$B$5111,"&lt;="&amp;Настройки!$B$5-1)-$F3270)))</f>
        <v/>
      </c>
      <c r="H3270" s="54">
        <f>IF($B3270="","",IF(AND($D3270&gt;=Настройки!$B$5,$D3270&lt;=Настройки!$B$6),$E3270,0))</f>
        <v/>
      </c>
      <c r="I3270" s="54">
        <f>IF($B3270="","",$G3270+$H3270-$J3270)</f>
        <v/>
      </c>
      <c r="J3270" s="54">
        <f>IF($B3270="","",MAX(0,$E3270-MAX(0,SUMIFS(Тех_Движение!$G$2:$G$5111,Тех_Движение!$D$2:$D$5111,$C3270,Тех_Движение!$B$2:$B$5111,"&lt;="&amp;Настройки!$B$6)-$F3270)))</f>
        <v/>
      </c>
      <c r="K3270" s="54">
        <f>IF(OR($B3270="",K$3&lt;$D3270+Настройки!$B$7),0,MAX(0,$E3270-MAX(0,SUMIFS(Тех_Движение!$G$2:$G$5111,Тех_Движение!$D$2:$D$5111,$C3270,Тех_Движение!$B$2:$B$5111,"&lt;="&amp;K$3)-$F3270)))</f>
        <v/>
      </c>
      <c r="L3270" s="54">
        <f>IF(OR($B3270="",L$3&lt;$D3270+Настройки!$B$7),0,MAX(0,$E3270-MAX(0,SUMIFS(Тех_Движение!$G$2:$G$5111,Тех_Движение!$D$2:$D$5111,$C3270,Тех_Движение!$B$2:$B$5111,"&lt;="&amp;L$3)-$F3270)))</f>
        <v/>
      </c>
      <c r="M3270" s="54">
        <f>IF(OR($B3270="",M$3&lt;$D3270+Настройки!$B$7),0,MAX(0,$E3270-MAX(0,SUMIFS(Тех_Движение!$G$2:$G$5111,Тех_Движение!$D$2:$D$5111,$C3270,Тех_Движение!$B$2:$B$5111,"&lt;="&amp;M$3)-$F3270)))</f>
        <v/>
      </c>
      <c r="N3270" s="54">
        <f>IF(OR($B3270="",N$3&lt;$D3270+Настройки!$B$7),0,MAX(0,$E3270-MAX(0,SUMIFS(Тех_Движение!$G$2:$G$5111,Тех_Движение!$D$2:$D$5111,$C3270,Тех_Движение!$B$2:$B$5111,"&lt;="&amp;N$3)-$F3270)))</f>
        <v/>
      </c>
      <c r="O3270" s="54">
        <f>IF(OR($B3270="",O$3&lt;$D3270+Настройки!$B$7),0,MAX(0,$E3270-MAX(0,SUMIFS(Тех_Движение!$G$2:$G$5111,Тех_Движение!$D$2:$D$5111,$C3270,Тех_Движение!$B$2:$B$5111,"&lt;="&amp;O$3)-$F3270)))</f>
        <v/>
      </c>
      <c r="P3270" s="54">
        <f>IF(OR($B3270="",P$3&lt;$D3270+Настройки!$B$7),0,MAX(0,$E3270-MAX(0,SUMIFS(Тех_Движение!$G$2:$G$5111,Тех_Движение!$D$2:$D$5111,$C3270,Тех_Движение!$B$2:$B$5111,"&lt;="&amp;P$3)-$F3270)))</f>
        <v/>
      </c>
      <c r="Q3270" s="54">
        <f>IF(OR($B3270="",Q$3&lt;$D3270+Настройки!$B$7),0,MAX(0,$E3270-MAX(0,SUMIFS(Тех_Движение!$G$2:$G$5111,Тех_Движение!$D$2:$D$5111,$C3270,Тех_Движение!$B$2:$B$5111,"&lt;="&amp;Q$3)-$F3270)))</f>
        <v/>
      </c>
      <c r="R3270" s="54">
        <f>IF($B3270="","",SUM($K3270:$Q3270))</f>
        <v/>
      </c>
      <c r="S3270" s="56">
        <f>IF($B3270="","",VLOOKUP($C3270,Настройки!$A$11:$L$17,9,FALSE))</f>
        <v/>
      </c>
      <c r="T3270" s="56">
        <f>IF($B3270="","",$R3270*$S3270)</f>
        <v/>
      </c>
    </row>
    <row r="3271">
      <c r="A3271" s="20">
        <f>Тех_Движение!$A$3268</f>
        <v/>
      </c>
      <c r="B3271" s="20">
        <f>IF(Тех_Движение!$F$3268&gt;0,Тех_Движение!$I$3268,"")</f>
        <v/>
      </c>
      <c r="C3271" s="20">
        <f>IF($B3271="","",Тех_Движение!$D$3268)</f>
        <v/>
      </c>
      <c r="D3271" s="42">
        <f>IF($B3271="","",Тех_Движение!$B$3268)</f>
        <v/>
      </c>
      <c r="E3271" s="54">
        <f>IF($B3271="","",Тех_Движение!$F$3268)</f>
        <v/>
      </c>
      <c r="F3271" s="54">
        <f>IF($B3271="","",SUMIFS($E$5:$E3270,$C$5:$C3270,$C3271))</f>
        <v/>
      </c>
      <c r="G3271" s="54">
        <f>IF($B3271="","",MAX(0,$E3271-MAX(0,SUMIFS(Тех_Движение!$G$2:$G$5111,Тех_Движение!$D$2:$D$5111,$C3271,Тех_Движение!$B$2:$B$5111,"&lt;="&amp;Настройки!$B$5-1)-$F3271)))</f>
        <v/>
      </c>
      <c r="H3271" s="54">
        <f>IF($B3271="","",IF(AND($D3271&gt;=Настройки!$B$5,$D3271&lt;=Настройки!$B$6),$E3271,0))</f>
        <v/>
      </c>
      <c r="I3271" s="54">
        <f>IF($B3271="","",$G3271+$H3271-$J3271)</f>
        <v/>
      </c>
      <c r="J3271" s="54">
        <f>IF($B3271="","",MAX(0,$E3271-MAX(0,SUMIFS(Тех_Движение!$G$2:$G$5111,Тех_Движение!$D$2:$D$5111,$C3271,Тех_Движение!$B$2:$B$5111,"&lt;="&amp;Настройки!$B$6)-$F3271)))</f>
        <v/>
      </c>
      <c r="K3271" s="54">
        <f>IF(OR($B3271="",K$3&lt;$D3271+Настройки!$B$7),0,MAX(0,$E3271-MAX(0,SUMIFS(Тех_Движение!$G$2:$G$5111,Тех_Движение!$D$2:$D$5111,$C3271,Тех_Движение!$B$2:$B$5111,"&lt;="&amp;K$3)-$F3271)))</f>
        <v/>
      </c>
      <c r="L3271" s="54">
        <f>IF(OR($B3271="",L$3&lt;$D3271+Настройки!$B$7),0,MAX(0,$E3271-MAX(0,SUMIFS(Тех_Движение!$G$2:$G$5111,Тех_Движение!$D$2:$D$5111,$C3271,Тех_Движение!$B$2:$B$5111,"&lt;="&amp;L$3)-$F3271)))</f>
        <v/>
      </c>
      <c r="M3271" s="54">
        <f>IF(OR($B3271="",M$3&lt;$D3271+Настройки!$B$7),0,MAX(0,$E3271-MAX(0,SUMIFS(Тех_Движение!$G$2:$G$5111,Тех_Движение!$D$2:$D$5111,$C3271,Тех_Движение!$B$2:$B$5111,"&lt;="&amp;M$3)-$F3271)))</f>
        <v/>
      </c>
      <c r="N3271" s="54">
        <f>IF(OR($B3271="",N$3&lt;$D3271+Настройки!$B$7),0,MAX(0,$E3271-MAX(0,SUMIFS(Тех_Движение!$G$2:$G$5111,Тех_Движение!$D$2:$D$5111,$C3271,Тех_Движение!$B$2:$B$5111,"&lt;="&amp;N$3)-$F3271)))</f>
        <v/>
      </c>
      <c r="O3271" s="54">
        <f>IF(OR($B3271="",O$3&lt;$D3271+Настройки!$B$7),0,MAX(0,$E3271-MAX(0,SUMIFS(Тех_Движение!$G$2:$G$5111,Тех_Движение!$D$2:$D$5111,$C3271,Тех_Движение!$B$2:$B$5111,"&lt;="&amp;O$3)-$F3271)))</f>
        <v/>
      </c>
      <c r="P3271" s="54">
        <f>IF(OR($B3271="",P$3&lt;$D3271+Настройки!$B$7),0,MAX(0,$E3271-MAX(0,SUMIFS(Тех_Движение!$G$2:$G$5111,Тех_Движение!$D$2:$D$5111,$C3271,Тех_Движение!$B$2:$B$5111,"&lt;="&amp;P$3)-$F3271)))</f>
        <v/>
      </c>
      <c r="Q3271" s="54">
        <f>IF(OR($B3271="",Q$3&lt;$D3271+Настройки!$B$7),0,MAX(0,$E3271-MAX(0,SUMIFS(Тех_Движение!$G$2:$G$5111,Тех_Движение!$D$2:$D$5111,$C3271,Тех_Движение!$B$2:$B$5111,"&lt;="&amp;Q$3)-$F3271)))</f>
        <v/>
      </c>
      <c r="R3271" s="54">
        <f>IF($B3271="","",SUM($K3271:$Q3271))</f>
        <v/>
      </c>
      <c r="S3271" s="56">
        <f>IF($B3271="","",VLOOKUP($C3271,Настройки!$A$11:$L$17,9,FALSE))</f>
        <v/>
      </c>
      <c r="T3271" s="56">
        <f>IF($B3271="","",$R3271*$S3271)</f>
        <v/>
      </c>
    </row>
    <row r="3272">
      <c r="A3272" s="20">
        <f>Тех_Движение!$A$3269</f>
        <v/>
      </c>
      <c r="B3272" s="20">
        <f>IF(Тех_Движение!$F$3269&gt;0,Тех_Движение!$I$3269,"")</f>
        <v/>
      </c>
      <c r="C3272" s="20">
        <f>IF($B3272="","",Тех_Движение!$D$3269)</f>
        <v/>
      </c>
      <c r="D3272" s="42">
        <f>IF($B3272="","",Тех_Движение!$B$3269)</f>
        <v/>
      </c>
      <c r="E3272" s="54">
        <f>IF($B3272="","",Тех_Движение!$F$3269)</f>
        <v/>
      </c>
      <c r="F3272" s="54">
        <f>IF($B3272="","",SUMIFS($E$5:$E3271,$C$5:$C3271,$C3272))</f>
        <v/>
      </c>
      <c r="G3272" s="54">
        <f>IF($B3272="","",MAX(0,$E3272-MAX(0,SUMIFS(Тех_Движение!$G$2:$G$5111,Тех_Движение!$D$2:$D$5111,$C3272,Тех_Движение!$B$2:$B$5111,"&lt;="&amp;Настройки!$B$5-1)-$F3272)))</f>
        <v/>
      </c>
      <c r="H3272" s="54">
        <f>IF($B3272="","",IF(AND($D3272&gt;=Настройки!$B$5,$D3272&lt;=Настройки!$B$6),$E3272,0))</f>
        <v/>
      </c>
      <c r="I3272" s="54">
        <f>IF($B3272="","",$G3272+$H3272-$J3272)</f>
        <v/>
      </c>
      <c r="J3272" s="54">
        <f>IF($B3272="","",MAX(0,$E3272-MAX(0,SUMIFS(Тех_Движение!$G$2:$G$5111,Тех_Движение!$D$2:$D$5111,$C3272,Тех_Движение!$B$2:$B$5111,"&lt;="&amp;Настройки!$B$6)-$F3272)))</f>
        <v/>
      </c>
      <c r="K3272" s="54">
        <f>IF(OR($B3272="",K$3&lt;$D3272+Настройки!$B$7),0,MAX(0,$E3272-MAX(0,SUMIFS(Тех_Движение!$G$2:$G$5111,Тех_Движение!$D$2:$D$5111,$C3272,Тех_Движение!$B$2:$B$5111,"&lt;="&amp;K$3)-$F3272)))</f>
        <v/>
      </c>
      <c r="L3272" s="54">
        <f>IF(OR($B3272="",L$3&lt;$D3272+Настройки!$B$7),0,MAX(0,$E3272-MAX(0,SUMIFS(Тех_Движение!$G$2:$G$5111,Тех_Движение!$D$2:$D$5111,$C3272,Тех_Движение!$B$2:$B$5111,"&lt;="&amp;L$3)-$F3272)))</f>
        <v/>
      </c>
      <c r="M3272" s="54">
        <f>IF(OR($B3272="",M$3&lt;$D3272+Настройки!$B$7),0,MAX(0,$E3272-MAX(0,SUMIFS(Тех_Движение!$G$2:$G$5111,Тех_Движение!$D$2:$D$5111,$C3272,Тех_Движение!$B$2:$B$5111,"&lt;="&amp;M$3)-$F3272)))</f>
        <v/>
      </c>
      <c r="N3272" s="54">
        <f>IF(OR($B3272="",N$3&lt;$D3272+Настройки!$B$7),0,MAX(0,$E3272-MAX(0,SUMIFS(Тех_Движение!$G$2:$G$5111,Тех_Движение!$D$2:$D$5111,$C3272,Тех_Движение!$B$2:$B$5111,"&lt;="&amp;N$3)-$F3272)))</f>
        <v/>
      </c>
      <c r="O3272" s="54">
        <f>IF(OR($B3272="",O$3&lt;$D3272+Настройки!$B$7),0,MAX(0,$E3272-MAX(0,SUMIFS(Тех_Движение!$G$2:$G$5111,Тех_Движение!$D$2:$D$5111,$C3272,Тех_Движение!$B$2:$B$5111,"&lt;="&amp;O$3)-$F3272)))</f>
        <v/>
      </c>
      <c r="P3272" s="54">
        <f>IF(OR($B3272="",P$3&lt;$D3272+Настройки!$B$7),0,MAX(0,$E3272-MAX(0,SUMIFS(Тех_Движение!$G$2:$G$5111,Тех_Движение!$D$2:$D$5111,$C3272,Тех_Движение!$B$2:$B$5111,"&lt;="&amp;P$3)-$F3272)))</f>
        <v/>
      </c>
      <c r="Q3272" s="54">
        <f>IF(OR($B3272="",Q$3&lt;$D3272+Настройки!$B$7),0,MAX(0,$E3272-MAX(0,SUMIFS(Тех_Движение!$G$2:$G$5111,Тех_Движение!$D$2:$D$5111,$C3272,Тех_Движение!$B$2:$B$5111,"&lt;="&amp;Q$3)-$F3272)))</f>
        <v/>
      </c>
      <c r="R3272" s="54">
        <f>IF($B3272="","",SUM($K3272:$Q3272))</f>
        <v/>
      </c>
      <c r="S3272" s="56">
        <f>IF($B3272="","",VLOOKUP($C3272,Настройки!$A$11:$L$17,9,FALSE))</f>
        <v/>
      </c>
      <c r="T3272" s="56">
        <f>IF($B3272="","",$R3272*$S3272)</f>
        <v/>
      </c>
    </row>
    <row r="3273">
      <c r="A3273" s="20">
        <f>Тех_Движение!$A$3270</f>
        <v/>
      </c>
      <c r="B3273" s="20">
        <f>IF(Тех_Движение!$F$3270&gt;0,Тех_Движение!$I$3270,"")</f>
        <v/>
      </c>
      <c r="C3273" s="20">
        <f>IF($B3273="","",Тех_Движение!$D$3270)</f>
        <v/>
      </c>
      <c r="D3273" s="42">
        <f>IF($B3273="","",Тех_Движение!$B$3270)</f>
        <v/>
      </c>
      <c r="E3273" s="54">
        <f>IF($B3273="","",Тех_Движение!$F$3270)</f>
        <v/>
      </c>
      <c r="F3273" s="54">
        <f>IF($B3273="","",SUMIFS($E$5:$E3272,$C$5:$C3272,$C3273))</f>
        <v/>
      </c>
      <c r="G3273" s="54">
        <f>IF($B3273="","",MAX(0,$E3273-MAX(0,SUMIFS(Тех_Движение!$G$2:$G$5111,Тех_Движение!$D$2:$D$5111,$C3273,Тех_Движение!$B$2:$B$5111,"&lt;="&amp;Настройки!$B$5-1)-$F3273)))</f>
        <v/>
      </c>
      <c r="H3273" s="54">
        <f>IF($B3273="","",IF(AND($D3273&gt;=Настройки!$B$5,$D3273&lt;=Настройки!$B$6),$E3273,0))</f>
        <v/>
      </c>
      <c r="I3273" s="54">
        <f>IF($B3273="","",$G3273+$H3273-$J3273)</f>
        <v/>
      </c>
      <c r="J3273" s="54">
        <f>IF($B3273="","",MAX(0,$E3273-MAX(0,SUMIFS(Тех_Движение!$G$2:$G$5111,Тех_Движение!$D$2:$D$5111,$C3273,Тех_Движение!$B$2:$B$5111,"&lt;="&amp;Настройки!$B$6)-$F3273)))</f>
        <v/>
      </c>
      <c r="K3273" s="54">
        <f>IF(OR($B3273="",K$3&lt;$D3273+Настройки!$B$7),0,MAX(0,$E3273-MAX(0,SUMIFS(Тех_Движение!$G$2:$G$5111,Тех_Движение!$D$2:$D$5111,$C3273,Тех_Движение!$B$2:$B$5111,"&lt;="&amp;K$3)-$F3273)))</f>
        <v/>
      </c>
      <c r="L3273" s="54">
        <f>IF(OR($B3273="",L$3&lt;$D3273+Настройки!$B$7),0,MAX(0,$E3273-MAX(0,SUMIFS(Тех_Движение!$G$2:$G$5111,Тех_Движение!$D$2:$D$5111,$C3273,Тех_Движение!$B$2:$B$5111,"&lt;="&amp;L$3)-$F3273)))</f>
        <v/>
      </c>
      <c r="M3273" s="54">
        <f>IF(OR($B3273="",M$3&lt;$D3273+Настройки!$B$7),0,MAX(0,$E3273-MAX(0,SUMIFS(Тех_Движение!$G$2:$G$5111,Тех_Движение!$D$2:$D$5111,$C3273,Тех_Движение!$B$2:$B$5111,"&lt;="&amp;M$3)-$F3273)))</f>
        <v/>
      </c>
      <c r="N3273" s="54">
        <f>IF(OR($B3273="",N$3&lt;$D3273+Настройки!$B$7),0,MAX(0,$E3273-MAX(0,SUMIFS(Тех_Движение!$G$2:$G$5111,Тех_Движение!$D$2:$D$5111,$C3273,Тех_Движение!$B$2:$B$5111,"&lt;="&amp;N$3)-$F3273)))</f>
        <v/>
      </c>
      <c r="O3273" s="54">
        <f>IF(OR($B3273="",O$3&lt;$D3273+Настройки!$B$7),0,MAX(0,$E3273-MAX(0,SUMIFS(Тех_Движение!$G$2:$G$5111,Тех_Движение!$D$2:$D$5111,$C3273,Тех_Движение!$B$2:$B$5111,"&lt;="&amp;O$3)-$F3273)))</f>
        <v/>
      </c>
      <c r="P3273" s="54">
        <f>IF(OR($B3273="",P$3&lt;$D3273+Настройки!$B$7),0,MAX(0,$E3273-MAX(0,SUMIFS(Тех_Движение!$G$2:$G$5111,Тех_Движение!$D$2:$D$5111,$C3273,Тех_Движение!$B$2:$B$5111,"&lt;="&amp;P$3)-$F3273)))</f>
        <v/>
      </c>
      <c r="Q3273" s="54">
        <f>IF(OR($B3273="",Q$3&lt;$D3273+Настройки!$B$7),0,MAX(0,$E3273-MAX(0,SUMIFS(Тех_Движение!$G$2:$G$5111,Тех_Движение!$D$2:$D$5111,$C3273,Тех_Движение!$B$2:$B$5111,"&lt;="&amp;Q$3)-$F3273)))</f>
        <v/>
      </c>
      <c r="R3273" s="54">
        <f>IF($B3273="","",SUM($K3273:$Q3273))</f>
        <v/>
      </c>
      <c r="S3273" s="56">
        <f>IF($B3273="","",VLOOKUP($C3273,Настройки!$A$11:$L$17,9,FALSE))</f>
        <v/>
      </c>
      <c r="T3273" s="56">
        <f>IF($B3273="","",$R3273*$S3273)</f>
        <v/>
      </c>
    </row>
    <row r="3274">
      <c r="A3274" s="20">
        <f>Тех_Движение!$A$3271</f>
        <v/>
      </c>
      <c r="B3274" s="20">
        <f>IF(Тех_Движение!$F$3271&gt;0,Тех_Движение!$I$3271,"")</f>
        <v/>
      </c>
      <c r="C3274" s="20">
        <f>IF($B3274="","",Тех_Движение!$D$3271)</f>
        <v/>
      </c>
      <c r="D3274" s="42">
        <f>IF($B3274="","",Тех_Движение!$B$3271)</f>
        <v/>
      </c>
      <c r="E3274" s="54">
        <f>IF($B3274="","",Тех_Движение!$F$3271)</f>
        <v/>
      </c>
      <c r="F3274" s="54">
        <f>IF($B3274="","",SUMIFS($E$5:$E3273,$C$5:$C3273,$C3274))</f>
        <v/>
      </c>
      <c r="G3274" s="54">
        <f>IF($B3274="","",MAX(0,$E3274-MAX(0,SUMIFS(Тех_Движение!$G$2:$G$5111,Тех_Движение!$D$2:$D$5111,$C3274,Тех_Движение!$B$2:$B$5111,"&lt;="&amp;Настройки!$B$5-1)-$F3274)))</f>
        <v/>
      </c>
      <c r="H3274" s="54">
        <f>IF($B3274="","",IF(AND($D3274&gt;=Настройки!$B$5,$D3274&lt;=Настройки!$B$6),$E3274,0))</f>
        <v/>
      </c>
      <c r="I3274" s="54">
        <f>IF($B3274="","",$G3274+$H3274-$J3274)</f>
        <v/>
      </c>
      <c r="J3274" s="54">
        <f>IF($B3274="","",MAX(0,$E3274-MAX(0,SUMIFS(Тех_Движение!$G$2:$G$5111,Тех_Движение!$D$2:$D$5111,$C3274,Тех_Движение!$B$2:$B$5111,"&lt;="&amp;Настройки!$B$6)-$F3274)))</f>
        <v/>
      </c>
      <c r="K3274" s="54">
        <f>IF(OR($B3274="",K$3&lt;$D3274+Настройки!$B$7),0,MAX(0,$E3274-MAX(0,SUMIFS(Тех_Движение!$G$2:$G$5111,Тех_Движение!$D$2:$D$5111,$C3274,Тех_Движение!$B$2:$B$5111,"&lt;="&amp;K$3)-$F3274)))</f>
        <v/>
      </c>
      <c r="L3274" s="54">
        <f>IF(OR($B3274="",L$3&lt;$D3274+Настройки!$B$7),0,MAX(0,$E3274-MAX(0,SUMIFS(Тех_Движение!$G$2:$G$5111,Тех_Движение!$D$2:$D$5111,$C3274,Тех_Движение!$B$2:$B$5111,"&lt;="&amp;L$3)-$F3274)))</f>
        <v/>
      </c>
      <c r="M3274" s="54">
        <f>IF(OR($B3274="",M$3&lt;$D3274+Настройки!$B$7),0,MAX(0,$E3274-MAX(0,SUMIFS(Тех_Движение!$G$2:$G$5111,Тех_Движение!$D$2:$D$5111,$C3274,Тех_Движение!$B$2:$B$5111,"&lt;="&amp;M$3)-$F3274)))</f>
        <v/>
      </c>
      <c r="N3274" s="54">
        <f>IF(OR($B3274="",N$3&lt;$D3274+Настройки!$B$7),0,MAX(0,$E3274-MAX(0,SUMIFS(Тех_Движение!$G$2:$G$5111,Тех_Движение!$D$2:$D$5111,$C3274,Тех_Движение!$B$2:$B$5111,"&lt;="&amp;N$3)-$F3274)))</f>
        <v/>
      </c>
      <c r="O3274" s="54">
        <f>IF(OR($B3274="",O$3&lt;$D3274+Настройки!$B$7),0,MAX(0,$E3274-MAX(0,SUMIFS(Тех_Движение!$G$2:$G$5111,Тех_Движение!$D$2:$D$5111,$C3274,Тех_Движение!$B$2:$B$5111,"&lt;="&amp;O$3)-$F3274)))</f>
        <v/>
      </c>
      <c r="P3274" s="54">
        <f>IF(OR($B3274="",P$3&lt;$D3274+Настройки!$B$7),0,MAX(0,$E3274-MAX(0,SUMIFS(Тех_Движение!$G$2:$G$5111,Тех_Движение!$D$2:$D$5111,$C3274,Тех_Движение!$B$2:$B$5111,"&lt;="&amp;P$3)-$F3274)))</f>
        <v/>
      </c>
      <c r="Q3274" s="54">
        <f>IF(OR($B3274="",Q$3&lt;$D3274+Настройки!$B$7),0,MAX(0,$E3274-MAX(0,SUMIFS(Тех_Движение!$G$2:$G$5111,Тех_Движение!$D$2:$D$5111,$C3274,Тех_Движение!$B$2:$B$5111,"&lt;="&amp;Q$3)-$F3274)))</f>
        <v/>
      </c>
      <c r="R3274" s="54">
        <f>IF($B3274="","",SUM($K3274:$Q3274))</f>
        <v/>
      </c>
      <c r="S3274" s="56">
        <f>IF($B3274="","",VLOOKUP($C3274,Настройки!$A$11:$L$17,9,FALSE))</f>
        <v/>
      </c>
      <c r="T3274" s="56">
        <f>IF($B3274="","",$R3274*$S3274)</f>
        <v/>
      </c>
    </row>
    <row r="3275">
      <c r="A3275" s="20">
        <f>Тех_Движение!$A$3272</f>
        <v/>
      </c>
      <c r="B3275" s="20">
        <f>IF(Тех_Движение!$F$3272&gt;0,Тех_Движение!$I$3272,"")</f>
        <v/>
      </c>
      <c r="C3275" s="20">
        <f>IF($B3275="","",Тех_Движение!$D$3272)</f>
        <v/>
      </c>
      <c r="D3275" s="42">
        <f>IF($B3275="","",Тех_Движение!$B$3272)</f>
        <v/>
      </c>
      <c r="E3275" s="54">
        <f>IF($B3275="","",Тех_Движение!$F$3272)</f>
        <v/>
      </c>
      <c r="F3275" s="54">
        <f>IF($B3275="","",SUMIFS($E$5:$E3274,$C$5:$C3274,$C3275))</f>
        <v/>
      </c>
      <c r="G3275" s="54">
        <f>IF($B3275="","",MAX(0,$E3275-MAX(0,SUMIFS(Тех_Движение!$G$2:$G$5111,Тех_Движение!$D$2:$D$5111,$C3275,Тех_Движение!$B$2:$B$5111,"&lt;="&amp;Настройки!$B$5-1)-$F3275)))</f>
        <v/>
      </c>
      <c r="H3275" s="54">
        <f>IF($B3275="","",IF(AND($D3275&gt;=Настройки!$B$5,$D3275&lt;=Настройки!$B$6),$E3275,0))</f>
        <v/>
      </c>
      <c r="I3275" s="54">
        <f>IF($B3275="","",$G3275+$H3275-$J3275)</f>
        <v/>
      </c>
      <c r="J3275" s="54">
        <f>IF($B3275="","",MAX(0,$E3275-MAX(0,SUMIFS(Тех_Движение!$G$2:$G$5111,Тех_Движение!$D$2:$D$5111,$C3275,Тех_Движение!$B$2:$B$5111,"&lt;="&amp;Настройки!$B$6)-$F3275)))</f>
        <v/>
      </c>
      <c r="K3275" s="54">
        <f>IF(OR($B3275="",K$3&lt;$D3275+Настройки!$B$7),0,MAX(0,$E3275-MAX(0,SUMIFS(Тех_Движение!$G$2:$G$5111,Тех_Движение!$D$2:$D$5111,$C3275,Тех_Движение!$B$2:$B$5111,"&lt;="&amp;K$3)-$F3275)))</f>
        <v/>
      </c>
      <c r="L3275" s="54">
        <f>IF(OR($B3275="",L$3&lt;$D3275+Настройки!$B$7),0,MAX(0,$E3275-MAX(0,SUMIFS(Тех_Движение!$G$2:$G$5111,Тех_Движение!$D$2:$D$5111,$C3275,Тех_Движение!$B$2:$B$5111,"&lt;="&amp;L$3)-$F3275)))</f>
        <v/>
      </c>
      <c r="M3275" s="54">
        <f>IF(OR($B3275="",M$3&lt;$D3275+Настройки!$B$7),0,MAX(0,$E3275-MAX(0,SUMIFS(Тех_Движение!$G$2:$G$5111,Тех_Движение!$D$2:$D$5111,$C3275,Тех_Движение!$B$2:$B$5111,"&lt;="&amp;M$3)-$F3275)))</f>
        <v/>
      </c>
      <c r="N3275" s="54">
        <f>IF(OR($B3275="",N$3&lt;$D3275+Настройки!$B$7),0,MAX(0,$E3275-MAX(0,SUMIFS(Тех_Движение!$G$2:$G$5111,Тех_Движение!$D$2:$D$5111,$C3275,Тех_Движение!$B$2:$B$5111,"&lt;="&amp;N$3)-$F3275)))</f>
        <v/>
      </c>
      <c r="O3275" s="54">
        <f>IF(OR($B3275="",O$3&lt;$D3275+Настройки!$B$7),0,MAX(0,$E3275-MAX(0,SUMIFS(Тех_Движение!$G$2:$G$5111,Тех_Движение!$D$2:$D$5111,$C3275,Тех_Движение!$B$2:$B$5111,"&lt;="&amp;O$3)-$F3275)))</f>
        <v/>
      </c>
      <c r="P3275" s="54">
        <f>IF(OR($B3275="",P$3&lt;$D3275+Настройки!$B$7),0,MAX(0,$E3275-MAX(0,SUMIFS(Тех_Движение!$G$2:$G$5111,Тех_Движение!$D$2:$D$5111,$C3275,Тех_Движение!$B$2:$B$5111,"&lt;="&amp;P$3)-$F3275)))</f>
        <v/>
      </c>
      <c r="Q3275" s="54">
        <f>IF(OR($B3275="",Q$3&lt;$D3275+Настройки!$B$7),0,MAX(0,$E3275-MAX(0,SUMIFS(Тех_Движение!$G$2:$G$5111,Тех_Движение!$D$2:$D$5111,$C3275,Тех_Движение!$B$2:$B$5111,"&lt;="&amp;Q$3)-$F3275)))</f>
        <v/>
      </c>
      <c r="R3275" s="54">
        <f>IF($B3275="","",SUM($K3275:$Q3275))</f>
        <v/>
      </c>
      <c r="S3275" s="56">
        <f>IF($B3275="","",VLOOKUP($C3275,Настройки!$A$11:$L$17,9,FALSE))</f>
        <v/>
      </c>
      <c r="T3275" s="56">
        <f>IF($B3275="","",$R3275*$S3275)</f>
        <v/>
      </c>
    </row>
    <row r="3276">
      <c r="A3276" s="20">
        <f>Тех_Движение!$A$3273</f>
        <v/>
      </c>
      <c r="B3276" s="20">
        <f>IF(Тех_Движение!$F$3273&gt;0,Тех_Движение!$I$3273,"")</f>
        <v/>
      </c>
      <c r="C3276" s="20">
        <f>IF($B3276="","",Тех_Движение!$D$3273)</f>
        <v/>
      </c>
      <c r="D3276" s="42">
        <f>IF($B3276="","",Тех_Движение!$B$3273)</f>
        <v/>
      </c>
      <c r="E3276" s="54">
        <f>IF($B3276="","",Тех_Движение!$F$3273)</f>
        <v/>
      </c>
      <c r="F3276" s="54">
        <f>IF($B3276="","",SUMIFS($E$5:$E3275,$C$5:$C3275,$C3276))</f>
        <v/>
      </c>
      <c r="G3276" s="54">
        <f>IF($B3276="","",MAX(0,$E3276-MAX(0,SUMIFS(Тех_Движение!$G$2:$G$5111,Тех_Движение!$D$2:$D$5111,$C3276,Тех_Движение!$B$2:$B$5111,"&lt;="&amp;Настройки!$B$5-1)-$F3276)))</f>
        <v/>
      </c>
      <c r="H3276" s="54">
        <f>IF($B3276="","",IF(AND($D3276&gt;=Настройки!$B$5,$D3276&lt;=Настройки!$B$6),$E3276,0))</f>
        <v/>
      </c>
      <c r="I3276" s="54">
        <f>IF($B3276="","",$G3276+$H3276-$J3276)</f>
        <v/>
      </c>
      <c r="J3276" s="54">
        <f>IF($B3276="","",MAX(0,$E3276-MAX(0,SUMIFS(Тех_Движение!$G$2:$G$5111,Тех_Движение!$D$2:$D$5111,$C3276,Тех_Движение!$B$2:$B$5111,"&lt;="&amp;Настройки!$B$6)-$F3276)))</f>
        <v/>
      </c>
      <c r="K3276" s="54">
        <f>IF(OR($B3276="",K$3&lt;$D3276+Настройки!$B$7),0,MAX(0,$E3276-MAX(0,SUMIFS(Тех_Движение!$G$2:$G$5111,Тех_Движение!$D$2:$D$5111,$C3276,Тех_Движение!$B$2:$B$5111,"&lt;="&amp;K$3)-$F3276)))</f>
        <v/>
      </c>
      <c r="L3276" s="54">
        <f>IF(OR($B3276="",L$3&lt;$D3276+Настройки!$B$7),0,MAX(0,$E3276-MAX(0,SUMIFS(Тех_Движение!$G$2:$G$5111,Тех_Движение!$D$2:$D$5111,$C3276,Тех_Движение!$B$2:$B$5111,"&lt;="&amp;L$3)-$F3276)))</f>
        <v/>
      </c>
      <c r="M3276" s="54">
        <f>IF(OR($B3276="",M$3&lt;$D3276+Настройки!$B$7),0,MAX(0,$E3276-MAX(0,SUMIFS(Тех_Движение!$G$2:$G$5111,Тех_Движение!$D$2:$D$5111,$C3276,Тех_Движение!$B$2:$B$5111,"&lt;="&amp;M$3)-$F3276)))</f>
        <v/>
      </c>
      <c r="N3276" s="54">
        <f>IF(OR($B3276="",N$3&lt;$D3276+Настройки!$B$7),0,MAX(0,$E3276-MAX(0,SUMIFS(Тех_Движение!$G$2:$G$5111,Тех_Движение!$D$2:$D$5111,$C3276,Тех_Движение!$B$2:$B$5111,"&lt;="&amp;N$3)-$F3276)))</f>
        <v/>
      </c>
      <c r="O3276" s="54">
        <f>IF(OR($B3276="",O$3&lt;$D3276+Настройки!$B$7),0,MAX(0,$E3276-MAX(0,SUMIFS(Тех_Движение!$G$2:$G$5111,Тех_Движение!$D$2:$D$5111,$C3276,Тех_Движение!$B$2:$B$5111,"&lt;="&amp;O$3)-$F3276)))</f>
        <v/>
      </c>
      <c r="P3276" s="54">
        <f>IF(OR($B3276="",P$3&lt;$D3276+Настройки!$B$7),0,MAX(0,$E3276-MAX(0,SUMIFS(Тех_Движение!$G$2:$G$5111,Тех_Движение!$D$2:$D$5111,$C3276,Тех_Движение!$B$2:$B$5111,"&lt;="&amp;P$3)-$F3276)))</f>
        <v/>
      </c>
      <c r="Q3276" s="54">
        <f>IF(OR($B3276="",Q$3&lt;$D3276+Настройки!$B$7),0,MAX(0,$E3276-MAX(0,SUMIFS(Тех_Движение!$G$2:$G$5111,Тех_Движение!$D$2:$D$5111,$C3276,Тех_Движение!$B$2:$B$5111,"&lt;="&amp;Q$3)-$F3276)))</f>
        <v/>
      </c>
      <c r="R3276" s="54">
        <f>IF($B3276="","",SUM($K3276:$Q3276))</f>
        <v/>
      </c>
      <c r="S3276" s="56">
        <f>IF($B3276="","",VLOOKUP($C3276,Настройки!$A$11:$L$17,9,FALSE))</f>
        <v/>
      </c>
      <c r="T3276" s="56">
        <f>IF($B3276="","",$R3276*$S3276)</f>
        <v/>
      </c>
    </row>
    <row r="3277">
      <c r="A3277" s="20">
        <f>Тех_Движение!$A$3274</f>
        <v/>
      </c>
      <c r="B3277" s="20">
        <f>IF(Тех_Движение!$F$3274&gt;0,Тех_Движение!$I$3274,"")</f>
        <v/>
      </c>
      <c r="C3277" s="20">
        <f>IF($B3277="","",Тех_Движение!$D$3274)</f>
        <v/>
      </c>
      <c r="D3277" s="42">
        <f>IF($B3277="","",Тех_Движение!$B$3274)</f>
        <v/>
      </c>
      <c r="E3277" s="54">
        <f>IF($B3277="","",Тех_Движение!$F$3274)</f>
        <v/>
      </c>
      <c r="F3277" s="54">
        <f>IF($B3277="","",SUMIFS($E$5:$E3276,$C$5:$C3276,$C3277))</f>
        <v/>
      </c>
      <c r="G3277" s="54">
        <f>IF($B3277="","",MAX(0,$E3277-MAX(0,SUMIFS(Тех_Движение!$G$2:$G$5111,Тех_Движение!$D$2:$D$5111,$C3277,Тех_Движение!$B$2:$B$5111,"&lt;="&amp;Настройки!$B$5-1)-$F3277)))</f>
        <v/>
      </c>
      <c r="H3277" s="54">
        <f>IF($B3277="","",IF(AND($D3277&gt;=Настройки!$B$5,$D3277&lt;=Настройки!$B$6),$E3277,0))</f>
        <v/>
      </c>
      <c r="I3277" s="54">
        <f>IF($B3277="","",$G3277+$H3277-$J3277)</f>
        <v/>
      </c>
      <c r="J3277" s="54">
        <f>IF($B3277="","",MAX(0,$E3277-MAX(0,SUMIFS(Тех_Движение!$G$2:$G$5111,Тех_Движение!$D$2:$D$5111,$C3277,Тех_Движение!$B$2:$B$5111,"&lt;="&amp;Настройки!$B$6)-$F3277)))</f>
        <v/>
      </c>
      <c r="K3277" s="54">
        <f>IF(OR($B3277="",K$3&lt;$D3277+Настройки!$B$7),0,MAX(0,$E3277-MAX(0,SUMIFS(Тех_Движение!$G$2:$G$5111,Тех_Движение!$D$2:$D$5111,$C3277,Тех_Движение!$B$2:$B$5111,"&lt;="&amp;K$3)-$F3277)))</f>
        <v/>
      </c>
      <c r="L3277" s="54">
        <f>IF(OR($B3277="",L$3&lt;$D3277+Настройки!$B$7),0,MAX(0,$E3277-MAX(0,SUMIFS(Тех_Движение!$G$2:$G$5111,Тех_Движение!$D$2:$D$5111,$C3277,Тех_Движение!$B$2:$B$5111,"&lt;="&amp;L$3)-$F3277)))</f>
        <v/>
      </c>
      <c r="M3277" s="54">
        <f>IF(OR($B3277="",M$3&lt;$D3277+Настройки!$B$7),0,MAX(0,$E3277-MAX(0,SUMIFS(Тех_Движение!$G$2:$G$5111,Тех_Движение!$D$2:$D$5111,$C3277,Тех_Движение!$B$2:$B$5111,"&lt;="&amp;M$3)-$F3277)))</f>
        <v/>
      </c>
      <c r="N3277" s="54">
        <f>IF(OR($B3277="",N$3&lt;$D3277+Настройки!$B$7),0,MAX(0,$E3277-MAX(0,SUMIFS(Тех_Движение!$G$2:$G$5111,Тех_Движение!$D$2:$D$5111,$C3277,Тех_Движение!$B$2:$B$5111,"&lt;="&amp;N$3)-$F3277)))</f>
        <v/>
      </c>
      <c r="O3277" s="54">
        <f>IF(OR($B3277="",O$3&lt;$D3277+Настройки!$B$7),0,MAX(0,$E3277-MAX(0,SUMIFS(Тех_Движение!$G$2:$G$5111,Тех_Движение!$D$2:$D$5111,$C3277,Тех_Движение!$B$2:$B$5111,"&lt;="&amp;O$3)-$F3277)))</f>
        <v/>
      </c>
      <c r="P3277" s="54">
        <f>IF(OR($B3277="",P$3&lt;$D3277+Настройки!$B$7),0,MAX(0,$E3277-MAX(0,SUMIFS(Тех_Движение!$G$2:$G$5111,Тех_Движение!$D$2:$D$5111,$C3277,Тех_Движение!$B$2:$B$5111,"&lt;="&amp;P$3)-$F3277)))</f>
        <v/>
      </c>
      <c r="Q3277" s="54">
        <f>IF(OR($B3277="",Q$3&lt;$D3277+Настройки!$B$7),0,MAX(0,$E3277-MAX(0,SUMIFS(Тех_Движение!$G$2:$G$5111,Тех_Движение!$D$2:$D$5111,$C3277,Тех_Движение!$B$2:$B$5111,"&lt;="&amp;Q$3)-$F3277)))</f>
        <v/>
      </c>
      <c r="R3277" s="54">
        <f>IF($B3277="","",SUM($K3277:$Q3277))</f>
        <v/>
      </c>
      <c r="S3277" s="56">
        <f>IF($B3277="","",VLOOKUP($C3277,Настройки!$A$11:$L$17,9,FALSE))</f>
        <v/>
      </c>
      <c r="T3277" s="56">
        <f>IF($B3277="","",$R3277*$S3277)</f>
        <v/>
      </c>
    </row>
    <row r="3278">
      <c r="A3278" s="20">
        <f>Тех_Движение!$A$3275</f>
        <v/>
      </c>
      <c r="B3278" s="20">
        <f>IF(Тех_Движение!$F$3275&gt;0,Тех_Движение!$I$3275,"")</f>
        <v/>
      </c>
      <c r="C3278" s="20">
        <f>IF($B3278="","",Тех_Движение!$D$3275)</f>
        <v/>
      </c>
      <c r="D3278" s="42">
        <f>IF($B3278="","",Тех_Движение!$B$3275)</f>
        <v/>
      </c>
      <c r="E3278" s="54">
        <f>IF($B3278="","",Тех_Движение!$F$3275)</f>
        <v/>
      </c>
      <c r="F3278" s="54">
        <f>IF($B3278="","",SUMIFS($E$5:$E3277,$C$5:$C3277,$C3278))</f>
        <v/>
      </c>
      <c r="G3278" s="54">
        <f>IF($B3278="","",MAX(0,$E3278-MAX(0,SUMIFS(Тех_Движение!$G$2:$G$5111,Тех_Движение!$D$2:$D$5111,$C3278,Тех_Движение!$B$2:$B$5111,"&lt;="&amp;Настройки!$B$5-1)-$F3278)))</f>
        <v/>
      </c>
      <c r="H3278" s="54">
        <f>IF($B3278="","",IF(AND($D3278&gt;=Настройки!$B$5,$D3278&lt;=Настройки!$B$6),$E3278,0))</f>
        <v/>
      </c>
      <c r="I3278" s="54">
        <f>IF($B3278="","",$G3278+$H3278-$J3278)</f>
        <v/>
      </c>
      <c r="J3278" s="54">
        <f>IF($B3278="","",MAX(0,$E3278-MAX(0,SUMIFS(Тех_Движение!$G$2:$G$5111,Тех_Движение!$D$2:$D$5111,$C3278,Тех_Движение!$B$2:$B$5111,"&lt;="&amp;Настройки!$B$6)-$F3278)))</f>
        <v/>
      </c>
      <c r="K3278" s="54">
        <f>IF(OR($B3278="",K$3&lt;$D3278+Настройки!$B$7),0,MAX(0,$E3278-MAX(0,SUMIFS(Тех_Движение!$G$2:$G$5111,Тех_Движение!$D$2:$D$5111,$C3278,Тех_Движение!$B$2:$B$5111,"&lt;="&amp;K$3)-$F3278)))</f>
        <v/>
      </c>
      <c r="L3278" s="54">
        <f>IF(OR($B3278="",L$3&lt;$D3278+Настройки!$B$7),0,MAX(0,$E3278-MAX(0,SUMIFS(Тех_Движение!$G$2:$G$5111,Тех_Движение!$D$2:$D$5111,$C3278,Тех_Движение!$B$2:$B$5111,"&lt;="&amp;L$3)-$F3278)))</f>
        <v/>
      </c>
      <c r="M3278" s="54">
        <f>IF(OR($B3278="",M$3&lt;$D3278+Настройки!$B$7),0,MAX(0,$E3278-MAX(0,SUMIFS(Тех_Движение!$G$2:$G$5111,Тех_Движение!$D$2:$D$5111,$C3278,Тех_Движение!$B$2:$B$5111,"&lt;="&amp;M$3)-$F3278)))</f>
        <v/>
      </c>
      <c r="N3278" s="54">
        <f>IF(OR($B3278="",N$3&lt;$D3278+Настройки!$B$7),0,MAX(0,$E3278-MAX(0,SUMIFS(Тех_Движение!$G$2:$G$5111,Тех_Движение!$D$2:$D$5111,$C3278,Тех_Движение!$B$2:$B$5111,"&lt;="&amp;N$3)-$F3278)))</f>
        <v/>
      </c>
      <c r="O3278" s="54">
        <f>IF(OR($B3278="",O$3&lt;$D3278+Настройки!$B$7),0,MAX(0,$E3278-MAX(0,SUMIFS(Тех_Движение!$G$2:$G$5111,Тех_Движение!$D$2:$D$5111,$C3278,Тех_Движение!$B$2:$B$5111,"&lt;="&amp;O$3)-$F3278)))</f>
        <v/>
      </c>
      <c r="P3278" s="54">
        <f>IF(OR($B3278="",P$3&lt;$D3278+Настройки!$B$7),0,MAX(0,$E3278-MAX(0,SUMIFS(Тех_Движение!$G$2:$G$5111,Тех_Движение!$D$2:$D$5111,$C3278,Тех_Движение!$B$2:$B$5111,"&lt;="&amp;P$3)-$F3278)))</f>
        <v/>
      </c>
      <c r="Q3278" s="54">
        <f>IF(OR($B3278="",Q$3&lt;$D3278+Настройки!$B$7),0,MAX(0,$E3278-MAX(0,SUMIFS(Тех_Движение!$G$2:$G$5111,Тех_Движение!$D$2:$D$5111,$C3278,Тех_Движение!$B$2:$B$5111,"&lt;="&amp;Q$3)-$F3278)))</f>
        <v/>
      </c>
      <c r="R3278" s="54">
        <f>IF($B3278="","",SUM($K3278:$Q3278))</f>
        <v/>
      </c>
      <c r="S3278" s="56">
        <f>IF($B3278="","",VLOOKUP($C3278,Настройки!$A$11:$L$17,9,FALSE))</f>
        <v/>
      </c>
      <c r="T3278" s="56">
        <f>IF($B3278="","",$R3278*$S3278)</f>
        <v/>
      </c>
    </row>
    <row r="3279">
      <c r="A3279" s="20">
        <f>Тех_Движение!$A$3276</f>
        <v/>
      </c>
      <c r="B3279" s="20">
        <f>IF(Тех_Движение!$F$3276&gt;0,Тех_Движение!$I$3276,"")</f>
        <v/>
      </c>
      <c r="C3279" s="20">
        <f>IF($B3279="","",Тех_Движение!$D$3276)</f>
        <v/>
      </c>
      <c r="D3279" s="42">
        <f>IF($B3279="","",Тех_Движение!$B$3276)</f>
        <v/>
      </c>
      <c r="E3279" s="54">
        <f>IF($B3279="","",Тех_Движение!$F$3276)</f>
        <v/>
      </c>
      <c r="F3279" s="54">
        <f>IF($B3279="","",SUMIFS($E$5:$E3278,$C$5:$C3278,$C3279))</f>
        <v/>
      </c>
      <c r="G3279" s="54">
        <f>IF($B3279="","",MAX(0,$E3279-MAX(0,SUMIFS(Тех_Движение!$G$2:$G$5111,Тех_Движение!$D$2:$D$5111,$C3279,Тех_Движение!$B$2:$B$5111,"&lt;="&amp;Настройки!$B$5-1)-$F3279)))</f>
        <v/>
      </c>
      <c r="H3279" s="54">
        <f>IF($B3279="","",IF(AND($D3279&gt;=Настройки!$B$5,$D3279&lt;=Настройки!$B$6),$E3279,0))</f>
        <v/>
      </c>
      <c r="I3279" s="54">
        <f>IF($B3279="","",$G3279+$H3279-$J3279)</f>
        <v/>
      </c>
      <c r="J3279" s="54">
        <f>IF($B3279="","",MAX(0,$E3279-MAX(0,SUMIFS(Тех_Движение!$G$2:$G$5111,Тех_Движение!$D$2:$D$5111,$C3279,Тех_Движение!$B$2:$B$5111,"&lt;="&amp;Настройки!$B$6)-$F3279)))</f>
        <v/>
      </c>
      <c r="K3279" s="54">
        <f>IF(OR($B3279="",K$3&lt;$D3279+Настройки!$B$7),0,MAX(0,$E3279-MAX(0,SUMIFS(Тех_Движение!$G$2:$G$5111,Тех_Движение!$D$2:$D$5111,$C3279,Тех_Движение!$B$2:$B$5111,"&lt;="&amp;K$3)-$F3279)))</f>
        <v/>
      </c>
      <c r="L3279" s="54">
        <f>IF(OR($B3279="",L$3&lt;$D3279+Настройки!$B$7),0,MAX(0,$E3279-MAX(0,SUMIFS(Тех_Движение!$G$2:$G$5111,Тех_Движение!$D$2:$D$5111,$C3279,Тех_Движение!$B$2:$B$5111,"&lt;="&amp;L$3)-$F3279)))</f>
        <v/>
      </c>
      <c r="M3279" s="54">
        <f>IF(OR($B3279="",M$3&lt;$D3279+Настройки!$B$7),0,MAX(0,$E3279-MAX(0,SUMIFS(Тех_Движение!$G$2:$G$5111,Тех_Движение!$D$2:$D$5111,$C3279,Тех_Движение!$B$2:$B$5111,"&lt;="&amp;M$3)-$F3279)))</f>
        <v/>
      </c>
      <c r="N3279" s="54">
        <f>IF(OR($B3279="",N$3&lt;$D3279+Настройки!$B$7),0,MAX(0,$E3279-MAX(0,SUMIFS(Тех_Движение!$G$2:$G$5111,Тех_Движение!$D$2:$D$5111,$C3279,Тех_Движение!$B$2:$B$5111,"&lt;="&amp;N$3)-$F3279)))</f>
        <v/>
      </c>
      <c r="O3279" s="54">
        <f>IF(OR($B3279="",O$3&lt;$D3279+Настройки!$B$7),0,MAX(0,$E3279-MAX(0,SUMIFS(Тех_Движение!$G$2:$G$5111,Тех_Движение!$D$2:$D$5111,$C3279,Тех_Движение!$B$2:$B$5111,"&lt;="&amp;O$3)-$F3279)))</f>
        <v/>
      </c>
      <c r="P3279" s="54">
        <f>IF(OR($B3279="",P$3&lt;$D3279+Настройки!$B$7),0,MAX(0,$E3279-MAX(0,SUMIFS(Тех_Движение!$G$2:$G$5111,Тех_Движение!$D$2:$D$5111,$C3279,Тех_Движение!$B$2:$B$5111,"&lt;="&amp;P$3)-$F3279)))</f>
        <v/>
      </c>
      <c r="Q3279" s="54">
        <f>IF(OR($B3279="",Q$3&lt;$D3279+Настройки!$B$7),0,MAX(0,$E3279-MAX(0,SUMIFS(Тех_Движение!$G$2:$G$5111,Тех_Движение!$D$2:$D$5111,$C3279,Тех_Движение!$B$2:$B$5111,"&lt;="&amp;Q$3)-$F3279)))</f>
        <v/>
      </c>
      <c r="R3279" s="54">
        <f>IF($B3279="","",SUM($K3279:$Q3279))</f>
        <v/>
      </c>
      <c r="S3279" s="56">
        <f>IF($B3279="","",VLOOKUP($C3279,Настройки!$A$11:$L$17,9,FALSE))</f>
        <v/>
      </c>
      <c r="T3279" s="56">
        <f>IF($B3279="","",$R3279*$S3279)</f>
        <v/>
      </c>
    </row>
    <row r="3280">
      <c r="A3280" s="20">
        <f>Тех_Движение!$A$3277</f>
        <v/>
      </c>
      <c r="B3280" s="20">
        <f>IF(Тех_Движение!$F$3277&gt;0,Тех_Движение!$I$3277,"")</f>
        <v/>
      </c>
      <c r="C3280" s="20">
        <f>IF($B3280="","",Тех_Движение!$D$3277)</f>
        <v/>
      </c>
      <c r="D3280" s="42">
        <f>IF($B3280="","",Тех_Движение!$B$3277)</f>
        <v/>
      </c>
      <c r="E3280" s="54">
        <f>IF($B3280="","",Тех_Движение!$F$3277)</f>
        <v/>
      </c>
      <c r="F3280" s="54">
        <f>IF($B3280="","",SUMIFS($E$5:$E3279,$C$5:$C3279,$C3280))</f>
        <v/>
      </c>
      <c r="G3280" s="54">
        <f>IF($B3280="","",MAX(0,$E3280-MAX(0,SUMIFS(Тех_Движение!$G$2:$G$5111,Тех_Движение!$D$2:$D$5111,$C3280,Тех_Движение!$B$2:$B$5111,"&lt;="&amp;Настройки!$B$5-1)-$F3280)))</f>
        <v/>
      </c>
      <c r="H3280" s="54">
        <f>IF($B3280="","",IF(AND($D3280&gt;=Настройки!$B$5,$D3280&lt;=Настройки!$B$6),$E3280,0))</f>
        <v/>
      </c>
      <c r="I3280" s="54">
        <f>IF($B3280="","",$G3280+$H3280-$J3280)</f>
        <v/>
      </c>
      <c r="J3280" s="54">
        <f>IF($B3280="","",MAX(0,$E3280-MAX(0,SUMIFS(Тех_Движение!$G$2:$G$5111,Тех_Движение!$D$2:$D$5111,$C3280,Тех_Движение!$B$2:$B$5111,"&lt;="&amp;Настройки!$B$6)-$F3280)))</f>
        <v/>
      </c>
      <c r="K3280" s="54">
        <f>IF(OR($B3280="",K$3&lt;$D3280+Настройки!$B$7),0,MAX(0,$E3280-MAX(0,SUMIFS(Тех_Движение!$G$2:$G$5111,Тех_Движение!$D$2:$D$5111,$C3280,Тех_Движение!$B$2:$B$5111,"&lt;="&amp;K$3)-$F3280)))</f>
        <v/>
      </c>
      <c r="L3280" s="54">
        <f>IF(OR($B3280="",L$3&lt;$D3280+Настройки!$B$7),0,MAX(0,$E3280-MAX(0,SUMIFS(Тех_Движение!$G$2:$G$5111,Тех_Движение!$D$2:$D$5111,$C3280,Тех_Движение!$B$2:$B$5111,"&lt;="&amp;L$3)-$F3280)))</f>
        <v/>
      </c>
      <c r="M3280" s="54">
        <f>IF(OR($B3280="",M$3&lt;$D3280+Настройки!$B$7),0,MAX(0,$E3280-MAX(0,SUMIFS(Тех_Движение!$G$2:$G$5111,Тех_Движение!$D$2:$D$5111,$C3280,Тех_Движение!$B$2:$B$5111,"&lt;="&amp;M$3)-$F3280)))</f>
        <v/>
      </c>
      <c r="N3280" s="54">
        <f>IF(OR($B3280="",N$3&lt;$D3280+Настройки!$B$7),0,MAX(0,$E3280-MAX(0,SUMIFS(Тех_Движение!$G$2:$G$5111,Тех_Движение!$D$2:$D$5111,$C3280,Тех_Движение!$B$2:$B$5111,"&lt;="&amp;N$3)-$F3280)))</f>
        <v/>
      </c>
      <c r="O3280" s="54">
        <f>IF(OR($B3280="",O$3&lt;$D3280+Настройки!$B$7),0,MAX(0,$E3280-MAX(0,SUMIFS(Тех_Движение!$G$2:$G$5111,Тех_Движение!$D$2:$D$5111,$C3280,Тех_Движение!$B$2:$B$5111,"&lt;="&amp;O$3)-$F3280)))</f>
        <v/>
      </c>
      <c r="P3280" s="54">
        <f>IF(OR($B3280="",P$3&lt;$D3280+Настройки!$B$7),0,MAX(0,$E3280-MAX(0,SUMIFS(Тех_Движение!$G$2:$G$5111,Тех_Движение!$D$2:$D$5111,$C3280,Тех_Движение!$B$2:$B$5111,"&lt;="&amp;P$3)-$F3280)))</f>
        <v/>
      </c>
      <c r="Q3280" s="54">
        <f>IF(OR($B3280="",Q$3&lt;$D3280+Настройки!$B$7),0,MAX(0,$E3280-MAX(0,SUMIFS(Тех_Движение!$G$2:$G$5111,Тех_Движение!$D$2:$D$5111,$C3280,Тех_Движение!$B$2:$B$5111,"&lt;="&amp;Q$3)-$F3280)))</f>
        <v/>
      </c>
      <c r="R3280" s="54">
        <f>IF($B3280="","",SUM($K3280:$Q3280))</f>
        <v/>
      </c>
      <c r="S3280" s="56">
        <f>IF($B3280="","",VLOOKUP($C3280,Настройки!$A$11:$L$17,9,FALSE))</f>
        <v/>
      </c>
      <c r="T3280" s="56">
        <f>IF($B3280="","",$R3280*$S3280)</f>
        <v/>
      </c>
    </row>
    <row r="3281">
      <c r="A3281" s="20">
        <f>Тех_Движение!$A$3278</f>
        <v/>
      </c>
      <c r="B3281" s="20">
        <f>IF(Тех_Движение!$F$3278&gt;0,Тех_Движение!$I$3278,"")</f>
        <v/>
      </c>
      <c r="C3281" s="20">
        <f>IF($B3281="","",Тех_Движение!$D$3278)</f>
        <v/>
      </c>
      <c r="D3281" s="42">
        <f>IF($B3281="","",Тех_Движение!$B$3278)</f>
        <v/>
      </c>
      <c r="E3281" s="54">
        <f>IF($B3281="","",Тех_Движение!$F$3278)</f>
        <v/>
      </c>
      <c r="F3281" s="54">
        <f>IF($B3281="","",SUMIFS($E$5:$E3280,$C$5:$C3280,$C3281))</f>
        <v/>
      </c>
      <c r="G3281" s="54">
        <f>IF($B3281="","",MAX(0,$E3281-MAX(0,SUMIFS(Тех_Движение!$G$2:$G$5111,Тех_Движение!$D$2:$D$5111,$C3281,Тех_Движение!$B$2:$B$5111,"&lt;="&amp;Настройки!$B$5-1)-$F3281)))</f>
        <v/>
      </c>
      <c r="H3281" s="54">
        <f>IF($B3281="","",IF(AND($D3281&gt;=Настройки!$B$5,$D3281&lt;=Настройки!$B$6),$E3281,0))</f>
        <v/>
      </c>
      <c r="I3281" s="54">
        <f>IF($B3281="","",$G3281+$H3281-$J3281)</f>
        <v/>
      </c>
      <c r="J3281" s="54">
        <f>IF($B3281="","",MAX(0,$E3281-MAX(0,SUMIFS(Тех_Движение!$G$2:$G$5111,Тех_Движение!$D$2:$D$5111,$C3281,Тех_Движение!$B$2:$B$5111,"&lt;="&amp;Настройки!$B$6)-$F3281)))</f>
        <v/>
      </c>
      <c r="K3281" s="54">
        <f>IF(OR($B3281="",K$3&lt;$D3281+Настройки!$B$7),0,MAX(0,$E3281-MAX(0,SUMIFS(Тех_Движение!$G$2:$G$5111,Тех_Движение!$D$2:$D$5111,$C3281,Тех_Движение!$B$2:$B$5111,"&lt;="&amp;K$3)-$F3281)))</f>
        <v/>
      </c>
      <c r="L3281" s="54">
        <f>IF(OR($B3281="",L$3&lt;$D3281+Настройки!$B$7),0,MAX(0,$E3281-MAX(0,SUMIFS(Тех_Движение!$G$2:$G$5111,Тех_Движение!$D$2:$D$5111,$C3281,Тех_Движение!$B$2:$B$5111,"&lt;="&amp;L$3)-$F3281)))</f>
        <v/>
      </c>
      <c r="M3281" s="54">
        <f>IF(OR($B3281="",M$3&lt;$D3281+Настройки!$B$7),0,MAX(0,$E3281-MAX(0,SUMIFS(Тех_Движение!$G$2:$G$5111,Тех_Движение!$D$2:$D$5111,$C3281,Тех_Движение!$B$2:$B$5111,"&lt;="&amp;M$3)-$F3281)))</f>
        <v/>
      </c>
      <c r="N3281" s="54">
        <f>IF(OR($B3281="",N$3&lt;$D3281+Настройки!$B$7),0,MAX(0,$E3281-MAX(0,SUMIFS(Тех_Движение!$G$2:$G$5111,Тех_Движение!$D$2:$D$5111,$C3281,Тех_Движение!$B$2:$B$5111,"&lt;="&amp;N$3)-$F3281)))</f>
        <v/>
      </c>
      <c r="O3281" s="54">
        <f>IF(OR($B3281="",O$3&lt;$D3281+Настройки!$B$7),0,MAX(0,$E3281-MAX(0,SUMIFS(Тех_Движение!$G$2:$G$5111,Тех_Движение!$D$2:$D$5111,$C3281,Тех_Движение!$B$2:$B$5111,"&lt;="&amp;O$3)-$F3281)))</f>
        <v/>
      </c>
      <c r="P3281" s="54">
        <f>IF(OR($B3281="",P$3&lt;$D3281+Настройки!$B$7),0,MAX(0,$E3281-MAX(0,SUMIFS(Тех_Движение!$G$2:$G$5111,Тех_Движение!$D$2:$D$5111,$C3281,Тех_Движение!$B$2:$B$5111,"&lt;="&amp;P$3)-$F3281)))</f>
        <v/>
      </c>
      <c r="Q3281" s="54">
        <f>IF(OR($B3281="",Q$3&lt;$D3281+Настройки!$B$7),0,MAX(0,$E3281-MAX(0,SUMIFS(Тех_Движение!$G$2:$G$5111,Тех_Движение!$D$2:$D$5111,$C3281,Тех_Движение!$B$2:$B$5111,"&lt;="&amp;Q$3)-$F3281)))</f>
        <v/>
      </c>
      <c r="R3281" s="54">
        <f>IF($B3281="","",SUM($K3281:$Q3281))</f>
        <v/>
      </c>
      <c r="S3281" s="56">
        <f>IF($B3281="","",VLOOKUP($C3281,Настройки!$A$11:$L$17,9,FALSE))</f>
        <v/>
      </c>
      <c r="T3281" s="56">
        <f>IF($B3281="","",$R3281*$S3281)</f>
        <v/>
      </c>
    </row>
    <row r="3282">
      <c r="A3282" s="20">
        <f>Тех_Движение!$A$3279</f>
        <v/>
      </c>
      <c r="B3282" s="20">
        <f>IF(Тех_Движение!$F$3279&gt;0,Тех_Движение!$I$3279,"")</f>
        <v/>
      </c>
      <c r="C3282" s="20">
        <f>IF($B3282="","",Тех_Движение!$D$3279)</f>
        <v/>
      </c>
      <c r="D3282" s="42">
        <f>IF($B3282="","",Тех_Движение!$B$3279)</f>
        <v/>
      </c>
      <c r="E3282" s="54">
        <f>IF($B3282="","",Тех_Движение!$F$3279)</f>
        <v/>
      </c>
      <c r="F3282" s="54">
        <f>IF($B3282="","",SUMIFS($E$5:$E3281,$C$5:$C3281,$C3282))</f>
        <v/>
      </c>
      <c r="G3282" s="54">
        <f>IF($B3282="","",MAX(0,$E3282-MAX(0,SUMIFS(Тех_Движение!$G$2:$G$5111,Тех_Движение!$D$2:$D$5111,$C3282,Тех_Движение!$B$2:$B$5111,"&lt;="&amp;Настройки!$B$5-1)-$F3282)))</f>
        <v/>
      </c>
      <c r="H3282" s="54">
        <f>IF($B3282="","",IF(AND($D3282&gt;=Настройки!$B$5,$D3282&lt;=Настройки!$B$6),$E3282,0))</f>
        <v/>
      </c>
      <c r="I3282" s="54">
        <f>IF($B3282="","",$G3282+$H3282-$J3282)</f>
        <v/>
      </c>
      <c r="J3282" s="54">
        <f>IF($B3282="","",MAX(0,$E3282-MAX(0,SUMIFS(Тех_Движение!$G$2:$G$5111,Тех_Движение!$D$2:$D$5111,$C3282,Тех_Движение!$B$2:$B$5111,"&lt;="&amp;Настройки!$B$6)-$F3282)))</f>
        <v/>
      </c>
      <c r="K3282" s="54">
        <f>IF(OR($B3282="",K$3&lt;$D3282+Настройки!$B$7),0,MAX(0,$E3282-MAX(0,SUMIFS(Тех_Движение!$G$2:$G$5111,Тех_Движение!$D$2:$D$5111,$C3282,Тех_Движение!$B$2:$B$5111,"&lt;="&amp;K$3)-$F3282)))</f>
        <v/>
      </c>
      <c r="L3282" s="54">
        <f>IF(OR($B3282="",L$3&lt;$D3282+Настройки!$B$7),0,MAX(0,$E3282-MAX(0,SUMIFS(Тех_Движение!$G$2:$G$5111,Тех_Движение!$D$2:$D$5111,$C3282,Тех_Движение!$B$2:$B$5111,"&lt;="&amp;L$3)-$F3282)))</f>
        <v/>
      </c>
      <c r="M3282" s="54">
        <f>IF(OR($B3282="",M$3&lt;$D3282+Настройки!$B$7),0,MAX(0,$E3282-MAX(0,SUMIFS(Тех_Движение!$G$2:$G$5111,Тех_Движение!$D$2:$D$5111,$C3282,Тех_Движение!$B$2:$B$5111,"&lt;="&amp;M$3)-$F3282)))</f>
        <v/>
      </c>
      <c r="N3282" s="54">
        <f>IF(OR($B3282="",N$3&lt;$D3282+Настройки!$B$7),0,MAX(0,$E3282-MAX(0,SUMIFS(Тех_Движение!$G$2:$G$5111,Тех_Движение!$D$2:$D$5111,$C3282,Тех_Движение!$B$2:$B$5111,"&lt;="&amp;N$3)-$F3282)))</f>
        <v/>
      </c>
      <c r="O3282" s="54">
        <f>IF(OR($B3282="",O$3&lt;$D3282+Настройки!$B$7),0,MAX(0,$E3282-MAX(0,SUMIFS(Тех_Движение!$G$2:$G$5111,Тех_Движение!$D$2:$D$5111,$C3282,Тех_Движение!$B$2:$B$5111,"&lt;="&amp;O$3)-$F3282)))</f>
        <v/>
      </c>
      <c r="P3282" s="54">
        <f>IF(OR($B3282="",P$3&lt;$D3282+Настройки!$B$7),0,MAX(0,$E3282-MAX(0,SUMIFS(Тех_Движение!$G$2:$G$5111,Тех_Движение!$D$2:$D$5111,$C3282,Тех_Движение!$B$2:$B$5111,"&lt;="&amp;P$3)-$F3282)))</f>
        <v/>
      </c>
      <c r="Q3282" s="54">
        <f>IF(OR($B3282="",Q$3&lt;$D3282+Настройки!$B$7),0,MAX(0,$E3282-MAX(0,SUMIFS(Тех_Движение!$G$2:$G$5111,Тех_Движение!$D$2:$D$5111,$C3282,Тех_Движение!$B$2:$B$5111,"&lt;="&amp;Q$3)-$F3282)))</f>
        <v/>
      </c>
      <c r="R3282" s="54">
        <f>IF($B3282="","",SUM($K3282:$Q3282))</f>
        <v/>
      </c>
      <c r="S3282" s="56">
        <f>IF($B3282="","",VLOOKUP($C3282,Настройки!$A$11:$L$17,9,FALSE))</f>
        <v/>
      </c>
      <c r="T3282" s="56">
        <f>IF($B3282="","",$R3282*$S3282)</f>
        <v/>
      </c>
    </row>
    <row r="3283">
      <c r="A3283" s="20">
        <f>Тех_Движение!$A$3280</f>
        <v/>
      </c>
      <c r="B3283" s="20">
        <f>IF(Тех_Движение!$F$3280&gt;0,Тех_Движение!$I$3280,"")</f>
        <v/>
      </c>
      <c r="C3283" s="20">
        <f>IF($B3283="","",Тех_Движение!$D$3280)</f>
        <v/>
      </c>
      <c r="D3283" s="42">
        <f>IF($B3283="","",Тех_Движение!$B$3280)</f>
        <v/>
      </c>
      <c r="E3283" s="54">
        <f>IF($B3283="","",Тех_Движение!$F$3280)</f>
        <v/>
      </c>
      <c r="F3283" s="54">
        <f>IF($B3283="","",SUMIFS($E$5:$E3282,$C$5:$C3282,$C3283))</f>
        <v/>
      </c>
      <c r="G3283" s="54">
        <f>IF($B3283="","",MAX(0,$E3283-MAX(0,SUMIFS(Тех_Движение!$G$2:$G$5111,Тех_Движение!$D$2:$D$5111,$C3283,Тех_Движение!$B$2:$B$5111,"&lt;="&amp;Настройки!$B$5-1)-$F3283)))</f>
        <v/>
      </c>
      <c r="H3283" s="54">
        <f>IF($B3283="","",IF(AND($D3283&gt;=Настройки!$B$5,$D3283&lt;=Настройки!$B$6),$E3283,0))</f>
        <v/>
      </c>
      <c r="I3283" s="54">
        <f>IF($B3283="","",$G3283+$H3283-$J3283)</f>
        <v/>
      </c>
      <c r="J3283" s="54">
        <f>IF($B3283="","",MAX(0,$E3283-MAX(0,SUMIFS(Тех_Движение!$G$2:$G$5111,Тех_Движение!$D$2:$D$5111,$C3283,Тех_Движение!$B$2:$B$5111,"&lt;="&amp;Настройки!$B$6)-$F3283)))</f>
        <v/>
      </c>
      <c r="K3283" s="54">
        <f>IF(OR($B3283="",K$3&lt;$D3283+Настройки!$B$7),0,MAX(0,$E3283-MAX(0,SUMIFS(Тех_Движение!$G$2:$G$5111,Тех_Движение!$D$2:$D$5111,$C3283,Тех_Движение!$B$2:$B$5111,"&lt;="&amp;K$3)-$F3283)))</f>
        <v/>
      </c>
      <c r="L3283" s="54">
        <f>IF(OR($B3283="",L$3&lt;$D3283+Настройки!$B$7),0,MAX(0,$E3283-MAX(0,SUMIFS(Тех_Движение!$G$2:$G$5111,Тех_Движение!$D$2:$D$5111,$C3283,Тех_Движение!$B$2:$B$5111,"&lt;="&amp;L$3)-$F3283)))</f>
        <v/>
      </c>
      <c r="M3283" s="54">
        <f>IF(OR($B3283="",M$3&lt;$D3283+Настройки!$B$7),0,MAX(0,$E3283-MAX(0,SUMIFS(Тех_Движение!$G$2:$G$5111,Тех_Движение!$D$2:$D$5111,$C3283,Тех_Движение!$B$2:$B$5111,"&lt;="&amp;M$3)-$F3283)))</f>
        <v/>
      </c>
      <c r="N3283" s="54">
        <f>IF(OR($B3283="",N$3&lt;$D3283+Настройки!$B$7),0,MAX(0,$E3283-MAX(0,SUMIFS(Тех_Движение!$G$2:$G$5111,Тех_Движение!$D$2:$D$5111,$C3283,Тех_Движение!$B$2:$B$5111,"&lt;="&amp;N$3)-$F3283)))</f>
        <v/>
      </c>
      <c r="O3283" s="54">
        <f>IF(OR($B3283="",O$3&lt;$D3283+Настройки!$B$7),0,MAX(0,$E3283-MAX(0,SUMIFS(Тех_Движение!$G$2:$G$5111,Тех_Движение!$D$2:$D$5111,$C3283,Тех_Движение!$B$2:$B$5111,"&lt;="&amp;O$3)-$F3283)))</f>
        <v/>
      </c>
      <c r="P3283" s="54">
        <f>IF(OR($B3283="",P$3&lt;$D3283+Настройки!$B$7),0,MAX(0,$E3283-MAX(0,SUMIFS(Тех_Движение!$G$2:$G$5111,Тех_Движение!$D$2:$D$5111,$C3283,Тех_Движение!$B$2:$B$5111,"&lt;="&amp;P$3)-$F3283)))</f>
        <v/>
      </c>
      <c r="Q3283" s="54">
        <f>IF(OR($B3283="",Q$3&lt;$D3283+Настройки!$B$7),0,MAX(0,$E3283-MAX(0,SUMIFS(Тех_Движение!$G$2:$G$5111,Тех_Движение!$D$2:$D$5111,$C3283,Тех_Движение!$B$2:$B$5111,"&lt;="&amp;Q$3)-$F3283)))</f>
        <v/>
      </c>
      <c r="R3283" s="54">
        <f>IF($B3283="","",SUM($K3283:$Q3283))</f>
        <v/>
      </c>
      <c r="S3283" s="56">
        <f>IF($B3283="","",VLOOKUP($C3283,Настройки!$A$11:$L$17,9,FALSE))</f>
        <v/>
      </c>
      <c r="T3283" s="56">
        <f>IF($B3283="","",$R3283*$S3283)</f>
        <v/>
      </c>
    </row>
    <row r="3284">
      <c r="A3284" s="20">
        <f>Тех_Движение!$A$3281</f>
        <v/>
      </c>
      <c r="B3284" s="20">
        <f>IF(Тех_Движение!$F$3281&gt;0,Тех_Движение!$I$3281,"")</f>
        <v/>
      </c>
      <c r="C3284" s="20">
        <f>IF($B3284="","",Тех_Движение!$D$3281)</f>
        <v/>
      </c>
      <c r="D3284" s="42">
        <f>IF($B3284="","",Тех_Движение!$B$3281)</f>
        <v/>
      </c>
      <c r="E3284" s="54">
        <f>IF($B3284="","",Тех_Движение!$F$3281)</f>
        <v/>
      </c>
      <c r="F3284" s="54">
        <f>IF($B3284="","",SUMIFS($E$5:$E3283,$C$5:$C3283,$C3284))</f>
        <v/>
      </c>
      <c r="G3284" s="54">
        <f>IF($B3284="","",MAX(0,$E3284-MAX(0,SUMIFS(Тех_Движение!$G$2:$G$5111,Тех_Движение!$D$2:$D$5111,$C3284,Тех_Движение!$B$2:$B$5111,"&lt;="&amp;Настройки!$B$5-1)-$F3284)))</f>
        <v/>
      </c>
      <c r="H3284" s="54">
        <f>IF($B3284="","",IF(AND($D3284&gt;=Настройки!$B$5,$D3284&lt;=Настройки!$B$6),$E3284,0))</f>
        <v/>
      </c>
      <c r="I3284" s="54">
        <f>IF($B3284="","",$G3284+$H3284-$J3284)</f>
        <v/>
      </c>
      <c r="J3284" s="54">
        <f>IF($B3284="","",MAX(0,$E3284-MAX(0,SUMIFS(Тех_Движение!$G$2:$G$5111,Тех_Движение!$D$2:$D$5111,$C3284,Тех_Движение!$B$2:$B$5111,"&lt;="&amp;Настройки!$B$6)-$F3284)))</f>
        <v/>
      </c>
      <c r="K3284" s="54">
        <f>IF(OR($B3284="",K$3&lt;$D3284+Настройки!$B$7),0,MAX(0,$E3284-MAX(0,SUMIFS(Тех_Движение!$G$2:$G$5111,Тех_Движение!$D$2:$D$5111,$C3284,Тех_Движение!$B$2:$B$5111,"&lt;="&amp;K$3)-$F3284)))</f>
        <v/>
      </c>
      <c r="L3284" s="54">
        <f>IF(OR($B3284="",L$3&lt;$D3284+Настройки!$B$7),0,MAX(0,$E3284-MAX(0,SUMIFS(Тех_Движение!$G$2:$G$5111,Тех_Движение!$D$2:$D$5111,$C3284,Тех_Движение!$B$2:$B$5111,"&lt;="&amp;L$3)-$F3284)))</f>
        <v/>
      </c>
      <c r="M3284" s="54">
        <f>IF(OR($B3284="",M$3&lt;$D3284+Настройки!$B$7),0,MAX(0,$E3284-MAX(0,SUMIFS(Тех_Движение!$G$2:$G$5111,Тех_Движение!$D$2:$D$5111,$C3284,Тех_Движение!$B$2:$B$5111,"&lt;="&amp;M$3)-$F3284)))</f>
        <v/>
      </c>
      <c r="N3284" s="54">
        <f>IF(OR($B3284="",N$3&lt;$D3284+Настройки!$B$7),0,MAX(0,$E3284-MAX(0,SUMIFS(Тех_Движение!$G$2:$G$5111,Тех_Движение!$D$2:$D$5111,$C3284,Тех_Движение!$B$2:$B$5111,"&lt;="&amp;N$3)-$F3284)))</f>
        <v/>
      </c>
      <c r="O3284" s="54">
        <f>IF(OR($B3284="",O$3&lt;$D3284+Настройки!$B$7),0,MAX(0,$E3284-MAX(0,SUMIFS(Тех_Движение!$G$2:$G$5111,Тех_Движение!$D$2:$D$5111,$C3284,Тех_Движение!$B$2:$B$5111,"&lt;="&amp;O$3)-$F3284)))</f>
        <v/>
      </c>
      <c r="P3284" s="54">
        <f>IF(OR($B3284="",P$3&lt;$D3284+Настройки!$B$7),0,MAX(0,$E3284-MAX(0,SUMIFS(Тех_Движение!$G$2:$G$5111,Тех_Движение!$D$2:$D$5111,$C3284,Тех_Движение!$B$2:$B$5111,"&lt;="&amp;P$3)-$F3284)))</f>
        <v/>
      </c>
      <c r="Q3284" s="54">
        <f>IF(OR($B3284="",Q$3&lt;$D3284+Настройки!$B$7),0,MAX(0,$E3284-MAX(0,SUMIFS(Тех_Движение!$G$2:$G$5111,Тех_Движение!$D$2:$D$5111,$C3284,Тех_Движение!$B$2:$B$5111,"&lt;="&amp;Q$3)-$F3284)))</f>
        <v/>
      </c>
      <c r="R3284" s="54">
        <f>IF($B3284="","",SUM($K3284:$Q3284))</f>
        <v/>
      </c>
      <c r="S3284" s="56">
        <f>IF($B3284="","",VLOOKUP($C3284,Настройки!$A$11:$L$17,9,FALSE))</f>
        <v/>
      </c>
      <c r="T3284" s="56">
        <f>IF($B3284="","",$R3284*$S3284)</f>
        <v/>
      </c>
    </row>
    <row r="3285">
      <c r="A3285" s="20">
        <f>Тех_Движение!$A$3282</f>
        <v/>
      </c>
      <c r="B3285" s="20">
        <f>IF(Тех_Движение!$F$3282&gt;0,Тех_Движение!$I$3282,"")</f>
        <v/>
      </c>
      <c r="C3285" s="20">
        <f>IF($B3285="","",Тех_Движение!$D$3282)</f>
        <v/>
      </c>
      <c r="D3285" s="42">
        <f>IF($B3285="","",Тех_Движение!$B$3282)</f>
        <v/>
      </c>
      <c r="E3285" s="54">
        <f>IF($B3285="","",Тех_Движение!$F$3282)</f>
        <v/>
      </c>
      <c r="F3285" s="54">
        <f>IF($B3285="","",SUMIFS($E$5:$E3284,$C$5:$C3284,$C3285))</f>
        <v/>
      </c>
      <c r="G3285" s="54">
        <f>IF($B3285="","",MAX(0,$E3285-MAX(0,SUMIFS(Тех_Движение!$G$2:$G$5111,Тех_Движение!$D$2:$D$5111,$C3285,Тех_Движение!$B$2:$B$5111,"&lt;="&amp;Настройки!$B$5-1)-$F3285)))</f>
        <v/>
      </c>
      <c r="H3285" s="54">
        <f>IF($B3285="","",IF(AND($D3285&gt;=Настройки!$B$5,$D3285&lt;=Настройки!$B$6),$E3285,0))</f>
        <v/>
      </c>
      <c r="I3285" s="54">
        <f>IF($B3285="","",$G3285+$H3285-$J3285)</f>
        <v/>
      </c>
      <c r="J3285" s="54">
        <f>IF($B3285="","",MAX(0,$E3285-MAX(0,SUMIFS(Тех_Движение!$G$2:$G$5111,Тех_Движение!$D$2:$D$5111,$C3285,Тех_Движение!$B$2:$B$5111,"&lt;="&amp;Настройки!$B$6)-$F3285)))</f>
        <v/>
      </c>
      <c r="K3285" s="54">
        <f>IF(OR($B3285="",K$3&lt;$D3285+Настройки!$B$7),0,MAX(0,$E3285-MAX(0,SUMIFS(Тех_Движение!$G$2:$G$5111,Тех_Движение!$D$2:$D$5111,$C3285,Тех_Движение!$B$2:$B$5111,"&lt;="&amp;K$3)-$F3285)))</f>
        <v/>
      </c>
      <c r="L3285" s="54">
        <f>IF(OR($B3285="",L$3&lt;$D3285+Настройки!$B$7),0,MAX(0,$E3285-MAX(0,SUMIFS(Тех_Движение!$G$2:$G$5111,Тех_Движение!$D$2:$D$5111,$C3285,Тех_Движение!$B$2:$B$5111,"&lt;="&amp;L$3)-$F3285)))</f>
        <v/>
      </c>
      <c r="M3285" s="54">
        <f>IF(OR($B3285="",M$3&lt;$D3285+Настройки!$B$7),0,MAX(0,$E3285-MAX(0,SUMIFS(Тех_Движение!$G$2:$G$5111,Тех_Движение!$D$2:$D$5111,$C3285,Тех_Движение!$B$2:$B$5111,"&lt;="&amp;M$3)-$F3285)))</f>
        <v/>
      </c>
      <c r="N3285" s="54">
        <f>IF(OR($B3285="",N$3&lt;$D3285+Настройки!$B$7),0,MAX(0,$E3285-MAX(0,SUMIFS(Тех_Движение!$G$2:$G$5111,Тех_Движение!$D$2:$D$5111,$C3285,Тех_Движение!$B$2:$B$5111,"&lt;="&amp;N$3)-$F3285)))</f>
        <v/>
      </c>
      <c r="O3285" s="54">
        <f>IF(OR($B3285="",O$3&lt;$D3285+Настройки!$B$7),0,MAX(0,$E3285-MAX(0,SUMIFS(Тех_Движение!$G$2:$G$5111,Тех_Движение!$D$2:$D$5111,$C3285,Тех_Движение!$B$2:$B$5111,"&lt;="&amp;O$3)-$F3285)))</f>
        <v/>
      </c>
      <c r="P3285" s="54">
        <f>IF(OR($B3285="",P$3&lt;$D3285+Настройки!$B$7),0,MAX(0,$E3285-MAX(0,SUMIFS(Тех_Движение!$G$2:$G$5111,Тех_Движение!$D$2:$D$5111,$C3285,Тех_Движение!$B$2:$B$5111,"&lt;="&amp;P$3)-$F3285)))</f>
        <v/>
      </c>
      <c r="Q3285" s="54">
        <f>IF(OR($B3285="",Q$3&lt;$D3285+Настройки!$B$7),0,MAX(0,$E3285-MAX(0,SUMIFS(Тех_Движение!$G$2:$G$5111,Тех_Движение!$D$2:$D$5111,$C3285,Тех_Движение!$B$2:$B$5111,"&lt;="&amp;Q$3)-$F3285)))</f>
        <v/>
      </c>
      <c r="R3285" s="54">
        <f>IF($B3285="","",SUM($K3285:$Q3285))</f>
        <v/>
      </c>
      <c r="S3285" s="56">
        <f>IF($B3285="","",VLOOKUP($C3285,Настройки!$A$11:$L$17,9,FALSE))</f>
        <v/>
      </c>
      <c r="T3285" s="56">
        <f>IF($B3285="","",$R3285*$S3285)</f>
        <v/>
      </c>
    </row>
    <row r="3286">
      <c r="A3286" s="20">
        <f>Тех_Движение!$A$3283</f>
        <v/>
      </c>
      <c r="B3286" s="20">
        <f>IF(Тех_Движение!$F$3283&gt;0,Тех_Движение!$I$3283,"")</f>
        <v/>
      </c>
      <c r="C3286" s="20">
        <f>IF($B3286="","",Тех_Движение!$D$3283)</f>
        <v/>
      </c>
      <c r="D3286" s="42">
        <f>IF($B3286="","",Тех_Движение!$B$3283)</f>
        <v/>
      </c>
      <c r="E3286" s="54">
        <f>IF($B3286="","",Тех_Движение!$F$3283)</f>
        <v/>
      </c>
      <c r="F3286" s="54">
        <f>IF($B3286="","",SUMIFS($E$5:$E3285,$C$5:$C3285,$C3286))</f>
        <v/>
      </c>
      <c r="G3286" s="54">
        <f>IF($B3286="","",MAX(0,$E3286-MAX(0,SUMIFS(Тех_Движение!$G$2:$G$5111,Тех_Движение!$D$2:$D$5111,$C3286,Тех_Движение!$B$2:$B$5111,"&lt;="&amp;Настройки!$B$5-1)-$F3286)))</f>
        <v/>
      </c>
      <c r="H3286" s="54">
        <f>IF($B3286="","",IF(AND($D3286&gt;=Настройки!$B$5,$D3286&lt;=Настройки!$B$6),$E3286,0))</f>
        <v/>
      </c>
      <c r="I3286" s="54">
        <f>IF($B3286="","",$G3286+$H3286-$J3286)</f>
        <v/>
      </c>
      <c r="J3286" s="54">
        <f>IF($B3286="","",MAX(0,$E3286-MAX(0,SUMIFS(Тех_Движение!$G$2:$G$5111,Тех_Движение!$D$2:$D$5111,$C3286,Тех_Движение!$B$2:$B$5111,"&lt;="&amp;Настройки!$B$6)-$F3286)))</f>
        <v/>
      </c>
      <c r="K3286" s="54">
        <f>IF(OR($B3286="",K$3&lt;$D3286+Настройки!$B$7),0,MAX(0,$E3286-MAX(0,SUMIFS(Тех_Движение!$G$2:$G$5111,Тех_Движение!$D$2:$D$5111,$C3286,Тех_Движение!$B$2:$B$5111,"&lt;="&amp;K$3)-$F3286)))</f>
        <v/>
      </c>
      <c r="L3286" s="54">
        <f>IF(OR($B3286="",L$3&lt;$D3286+Настройки!$B$7),0,MAX(0,$E3286-MAX(0,SUMIFS(Тех_Движение!$G$2:$G$5111,Тех_Движение!$D$2:$D$5111,$C3286,Тех_Движение!$B$2:$B$5111,"&lt;="&amp;L$3)-$F3286)))</f>
        <v/>
      </c>
      <c r="M3286" s="54">
        <f>IF(OR($B3286="",M$3&lt;$D3286+Настройки!$B$7),0,MAX(0,$E3286-MAX(0,SUMIFS(Тех_Движение!$G$2:$G$5111,Тех_Движение!$D$2:$D$5111,$C3286,Тех_Движение!$B$2:$B$5111,"&lt;="&amp;M$3)-$F3286)))</f>
        <v/>
      </c>
      <c r="N3286" s="54">
        <f>IF(OR($B3286="",N$3&lt;$D3286+Настройки!$B$7),0,MAX(0,$E3286-MAX(0,SUMIFS(Тех_Движение!$G$2:$G$5111,Тех_Движение!$D$2:$D$5111,$C3286,Тех_Движение!$B$2:$B$5111,"&lt;="&amp;N$3)-$F3286)))</f>
        <v/>
      </c>
      <c r="O3286" s="54">
        <f>IF(OR($B3286="",O$3&lt;$D3286+Настройки!$B$7),0,MAX(0,$E3286-MAX(0,SUMIFS(Тех_Движение!$G$2:$G$5111,Тех_Движение!$D$2:$D$5111,$C3286,Тех_Движение!$B$2:$B$5111,"&lt;="&amp;O$3)-$F3286)))</f>
        <v/>
      </c>
      <c r="P3286" s="54">
        <f>IF(OR($B3286="",P$3&lt;$D3286+Настройки!$B$7),0,MAX(0,$E3286-MAX(0,SUMIFS(Тех_Движение!$G$2:$G$5111,Тех_Движение!$D$2:$D$5111,$C3286,Тех_Движение!$B$2:$B$5111,"&lt;="&amp;P$3)-$F3286)))</f>
        <v/>
      </c>
      <c r="Q3286" s="54">
        <f>IF(OR($B3286="",Q$3&lt;$D3286+Настройки!$B$7),0,MAX(0,$E3286-MAX(0,SUMIFS(Тех_Движение!$G$2:$G$5111,Тех_Движение!$D$2:$D$5111,$C3286,Тех_Движение!$B$2:$B$5111,"&lt;="&amp;Q$3)-$F3286)))</f>
        <v/>
      </c>
      <c r="R3286" s="54">
        <f>IF($B3286="","",SUM($K3286:$Q3286))</f>
        <v/>
      </c>
      <c r="S3286" s="56">
        <f>IF($B3286="","",VLOOKUP($C3286,Настройки!$A$11:$L$17,9,FALSE))</f>
        <v/>
      </c>
      <c r="T3286" s="56">
        <f>IF($B3286="","",$R3286*$S3286)</f>
        <v/>
      </c>
    </row>
    <row r="3287">
      <c r="A3287" s="20">
        <f>Тех_Движение!$A$3284</f>
        <v/>
      </c>
      <c r="B3287" s="20">
        <f>IF(Тех_Движение!$F$3284&gt;0,Тех_Движение!$I$3284,"")</f>
        <v/>
      </c>
      <c r="C3287" s="20">
        <f>IF($B3287="","",Тех_Движение!$D$3284)</f>
        <v/>
      </c>
      <c r="D3287" s="42">
        <f>IF($B3287="","",Тех_Движение!$B$3284)</f>
        <v/>
      </c>
      <c r="E3287" s="54">
        <f>IF($B3287="","",Тех_Движение!$F$3284)</f>
        <v/>
      </c>
      <c r="F3287" s="54">
        <f>IF($B3287="","",SUMIFS($E$5:$E3286,$C$5:$C3286,$C3287))</f>
        <v/>
      </c>
      <c r="G3287" s="54">
        <f>IF($B3287="","",MAX(0,$E3287-MAX(0,SUMIFS(Тех_Движение!$G$2:$G$5111,Тех_Движение!$D$2:$D$5111,$C3287,Тех_Движение!$B$2:$B$5111,"&lt;="&amp;Настройки!$B$5-1)-$F3287)))</f>
        <v/>
      </c>
      <c r="H3287" s="54">
        <f>IF($B3287="","",IF(AND($D3287&gt;=Настройки!$B$5,$D3287&lt;=Настройки!$B$6),$E3287,0))</f>
        <v/>
      </c>
      <c r="I3287" s="54">
        <f>IF($B3287="","",$G3287+$H3287-$J3287)</f>
        <v/>
      </c>
      <c r="J3287" s="54">
        <f>IF($B3287="","",MAX(0,$E3287-MAX(0,SUMIFS(Тех_Движение!$G$2:$G$5111,Тех_Движение!$D$2:$D$5111,$C3287,Тех_Движение!$B$2:$B$5111,"&lt;="&amp;Настройки!$B$6)-$F3287)))</f>
        <v/>
      </c>
      <c r="K3287" s="54">
        <f>IF(OR($B3287="",K$3&lt;$D3287+Настройки!$B$7),0,MAX(0,$E3287-MAX(0,SUMIFS(Тех_Движение!$G$2:$G$5111,Тех_Движение!$D$2:$D$5111,$C3287,Тех_Движение!$B$2:$B$5111,"&lt;="&amp;K$3)-$F3287)))</f>
        <v/>
      </c>
      <c r="L3287" s="54">
        <f>IF(OR($B3287="",L$3&lt;$D3287+Настройки!$B$7),0,MAX(0,$E3287-MAX(0,SUMIFS(Тех_Движение!$G$2:$G$5111,Тех_Движение!$D$2:$D$5111,$C3287,Тех_Движение!$B$2:$B$5111,"&lt;="&amp;L$3)-$F3287)))</f>
        <v/>
      </c>
      <c r="M3287" s="54">
        <f>IF(OR($B3287="",M$3&lt;$D3287+Настройки!$B$7),0,MAX(0,$E3287-MAX(0,SUMIFS(Тех_Движение!$G$2:$G$5111,Тех_Движение!$D$2:$D$5111,$C3287,Тех_Движение!$B$2:$B$5111,"&lt;="&amp;M$3)-$F3287)))</f>
        <v/>
      </c>
      <c r="N3287" s="54">
        <f>IF(OR($B3287="",N$3&lt;$D3287+Настройки!$B$7),0,MAX(0,$E3287-MAX(0,SUMIFS(Тех_Движение!$G$2:$G$5111,Тех_Движение!$D$2:$D$5111,$C3287,Тех_Движение!$B$2:$B$5111,"&lt;="&amp;N$3)-$F3287)))</f>
        <v/>
      </c>
      <c r="O3287" s="54">
        <f>IF(OR($B3287="",O$3&lt;$D3287+Настройки!$B$7),0,MAX(0,$E3287-MAX(0,SUMIFS(Тех_Движение!$G$2:$G$5111,Тех_Движение!$D$2:$D$5111,$C3287,Тех_Движение!$B$2:$B$5111,"&lt;="&amp;O$3)-$F3287)))</f>
        <v/>
      </c>
      <c r="P3287" s="54">
        <f>IF(OR($B3287="",P$3&lt;$D3287+Настройки!$B$7),0,MAX(0,$E3287-MAX(0,SUMIFS(Тех_Движение!$G$2:$G$5111,Тех_Движение!$D$2:$D$5111,$C3287,Тех_Движение!$B$2:$B$5111,"&lt;="&amp;P$3)-$F3287)))</f>
        <v/>
      </c>
      <c r="Q3287" s="54">
        <f>IF(OR($B3287="",Q$3&lt;$D3287+Настройки!$B$7),0,MAX(0,$E3287-MAX(0,SUMIFS(Тех_Движение!$G$2:$G$5111,Тех_Движение!$D$2:$D$5111,$C3287,Тех_Движение!$B$2:$B$5111,"&lt;="&amp;Q$3)-$F3287)))</f>
        <v/>
      </c>
      <c r="R3287" s="54">
        <f>IF($B3287="","",SUM($K3287:$Q3287))</f>
        <v/>
      </c>
      <c r="S3287" s="56">
        <f>IF($B3287="","",VLOOKUP($C3287,Настройки!$A$11:$L$17,9,FALSE))</f>
        <v/>
      </c>
      <c r="T3287" s="56">
        <f>IF($B3287="","",$R3287*$S3287)</f>
        <v/>
      </c>
    </row>
    <row r="3288">
      <c r="A3288" s="20">
        <f>Тех_Движение!$A$3285</f>
        <v/>
      </c>
      <c r="B3288" s="20">
        <f>IF(Тех_Движение!$F$3285&gt;0,Тех_Движение!$I$3285,"")</f>
        <v/>
      </c>
      <c r="C3288" s="20">
        <f>IF($B3288="","",Тех_Движение!$D$3285)</f>
        <v/>
      </c>
      <c r="D3288" s="42">
        <f>IF($B3288="","",Тех_Движение!$B$3285)</f>
        <v/>
      </c>
      <c r="E3288" s="54">
        <f>IF($B3288="","",Тех_Движение!$F$3285)</f>
        <v/>
      </c>
      <c r="F3288" s="54">
        <f>IF($B3288="","",SUMIFS($E$5:$E3287,$C$5:$C3287,$C3288))</f>
        <v/>
      </c>
      <c r="G3288" s="54">
        <f>IF($B3288="","",MAX(0,$E3288-MAX(0,SUMIFS(Тех_Движение!$G$2:$G$5111,Тех_Движение!$D$2:$D$5111,$C3288,Тех_Движение!$B$2:$B$5111,"&lt;="&amp;Настройки!$B$5-1)-$F3288)))</f>
        <v/>
      </c>
      <c r="H3288" s="54">
        <f>IF($B3288="","",IF(AND($D3288&gt;=Настройки!$B$5,$D3288&lt;=Настройки!$B$6),$E3288,0))</f>
        <v/>
      </c>
      <c r="I3288" s="54">
        <f>IF($B3288="","",$G3288+$H3288-$J3288)</f>
        <v/>
      </c>
      <c r="J3288" s="54">
        <f>IF($B3288="","",MAX(0,$E3288-MAX(0,SUMIFS(Тех_Движение!$G$2:$G$5111,Тех_Движение!$D$2:$D$5111,$C3288,Тех_Движение!$B$2:$B$5111,"&lt;="&amp;Настройки!$B$6)-$F3288)))</f>
        <v/>
      </c>
      <c r="K3288" s="54">
        <f>IF(OR($B3288="",K$3&lt;$D3288+Настройки!$B$7),0,MAX(0,$E3288-MAX(0,SUMIFS(Тех_Движение!$G$2:$G$5111,Тех_Движение!$D$2:$D$5111,$C3288,Тех_Движение!$B$2:$B$5111,"&lt;="&amp;K$3)-$F3288)))</f>
        <v/>
      </c>
      <c r="L3288" s="54">
        <f>IF(OR($B3288="",L$3&lt;$D3288+Настройки!$B$7),0,MAX(0,$E3288-MAX(0,SUMIFS(Тех_Движение!$G$2:$G$5111,Тех_Движение!$D$2:$D$5111,$C3288,Тех_Движение!$B$2:$B$5111,"&lt;="&amp;L$3)-$F3288)))</f>
        <v/>
      </c>
      <c r="M3288" s="54">
        <f>IF(OR($B3288="",M$3&lt;$D3288+Настройки!$B$7),0,MAX(0,$E3288-MAX(0,SUMIFS(Тех_Движение!$G$2:$G$5111,Тех_Движение!$D$2:$D$5111,$C3288,Тех_Движение!$B$2:$B$5111,"&lt;="&amp;M$3)-$F3288)))</f>
        <v/>
      </c>
      <c r="N3288" s="54">
        <f>IF(OR($B3288="",N$3&lt;$D3288+Настройки!$B$7),0,MAX(0,$E3288-MAX(0,SUMIFS(Тех_Движение!$G$2:$G$5111,Тех_Движение!$D$2:$D$5111,$C3288,Тех_Движение!$B$2:$B$5111,"&lt;="&amp;N$3)-$F3288)))</f>
        <v/>
      </c>
      <c r="O3288" s="54">
        <f>IF(OR($B3288="",O$3&lt;$D3288+Настройки!$B$7),0,MAX(0,$E3288-MAX(0,SUMIFS(Тех_Движение!$G$2:$G$5111,Тех_Движение!$D$2:$D$5111,$C3288,Тех_Движение!$B$2:$B$5111,"&lt;="&amp;O$3)-$F3288)))</f>
        <v/>
      </c>
      <c r="P3288" s="54">
        <f>IF(OR($B3288="",P$3&lt;$D3288+Настройки!$B$7),0,MAX(0,$E3288-MAX(0,SUMIFS(Тех_Движение!$G$2:$G$5111,Тех_Движение!$D$2:$D$5111,$C3288,Тех_Движение!$B$2:$B$5111,"&lt;="&amp;P$3)-$F3288)))</f>
        <v/>
      </c>
      <c r="Q3288" s="54">
        <f>IF(OR($B3288="",Q$3&lt;$D3288+Настройки!$B$7),0,MAX(0,$E3288-MAX(0,SUMIFS(Тех_Движение!$G$2:$G$5111,Тех_Движение!$D$2:$D$5111,$C3288,Тех_Движение!$B$2:$B$5111,"&lt;="&amp;Q$3)-$F3288)))</f>
        <v/>
      </c>
      <c r="R3288" s="54">
        <f>IF($B3288="","",SUM($K3288:$Q3288))</f>
        <v/>
      </c>
      <c r="S3288" s="56">
        <f>IF($B3288="","",VLOOKUP($C3288,Настройки!$A$11:$L$17,9,FALSE))</f>
        <v/>
      </c>
      <c r="T3288" s="56">
        <f>IF($B3288="","",$R3288*$S3288)</f>
        <v/>
      </c>
    </row>
    <row r="3289">
      <c r="A3289" s="20">
        <f>Тех_Движение!$A$3286</f>
        <v/>
      </c>
      <c r="B3289" s="20">
        <f>IF(Тех_Движение!$F$3286&gt;0,Тех_Движение!$I$3286,"")</f>
        <v/>
      </c>
      <c r="C3289" s="20">
        <f>IF($B3289="","",Тех_Движение!$D$3286)</f>
        <v/>
      </c>
      <c r="D3289" s="42">
        <f>IF($B3289="","",Тех_Движение!$B$3286)</f>
        <v/>
      </c>
      <c r="E3289" s="54">
        <f>IF($B3289="","",Тех_Движение!$F$3286)</f>
        <v/>
      </c>
      <c r="F3289" s="54">
        <f>IF($B3289="","",SUMIFS($E$5:$E3288,$C$5:$C3288,$C3289))</f>
        <v/>
      </c>
      <c r="G3289" s="54">
        <f>IF($B3289="","",MAX(0,$E3289-MAX(0,SUMIFS(Тех_Движение!$G$2:$G$5111,Тех_Движение!$D$2:$D$5111,$C3289,Тех_Движение!$B$2:$B$5111,"&lt;="&amp;Настройки!$B$5-1)-$F3289)))</f>
        <v/>
      </c>
      <c r="H3289" s="54">
        <f>IF($B3289="","",IF(AND($D3289&gt;=Настройки!$B$5,$D3289&lt;=Настройки!$B$6),$E3289,0))</f>
        <v/>
      </c>
      <c r="I3289" s="54">
        <f>IF($B3289="","",$G3289+$H3289-$J3289)</f>
        <v/>
      </c>
      <c r="J3289" s="54">
        <f>IF($B3289="","",MAX(0,$E3289-MAX(0,SUMIFS(Тех_Движение!$G$2:$G$5111,Тех_Движение!$D$2:$D$5111,$C3289,Тех_Движение!$B$2:$B$5111,"&lt;="&amp;Настройки!$B$6)-$F3289)))</f>
        <v/>
      </c>
      <c r="K3289" s="54">
        <f>IF(OR($B3289="",K$3&lt;$D3289+Настройки!$B$7),0,MAX(0,$E3289-MAX(0,SUMIFS(Тех_Движение!$G$2:$G$5111,Тех_Движение!$D$2:$D$5111,$C3289,Тех_Движение!$B$2:$B$5111,"&lt;="&amp;K$3)-$F3289)))</f>
        <v/>
      </c>
      <c r="L3289" s="54">
        <f>IF(OR($B3289="",L$3&lt;$D3289+Настройки!$B$7),0,MAX(0,$E3289-MAX(0,SUMIFS(Тех_Движение!$G$2:$G$5111,Тех_Движение!$D$2:$D$5111,$C3289,Тех_Движение!$B$2:$B$5111,"&lt;="&amp;L$3)-$F3289)))</f>
        <v/>
      </c>
      <c r="M3289" s="54">
        <f>IF(OR($B3289="",M$3&lt;$D3289+Настройки!$B$7),0,MAX(0,$E3289-MAX(0,SUMIFS(Тех_Движение!$G$2:$G$5111,Тех_Движение!$D$2:$D$5111,$C3289,Тех_Движение!$B$2:$B$5111,"&lt;="&amp;M$3)-$F3289)))</f>
        <v/>
      </c>
      <c r="N3289" s="54">
        <f>IF(OR($B3289="",N$3&lt;$D3289+Настройки!$B$7),0,MAX(0,$E3289-MAX(0,SUMIFS(Тех_Движение!$G$2:$G$5111,Тех_Движение!$D$2:$D$5111,$C3289,Тех_Движение!$B$2:$B$5111,"&lt;="&amp;N$3)-$F3289)))</f>
        <v/>
      </c>
      <c r="O3289" s="54">
        <f>IF(OR($B3289="",O$3&lt;$D3289+Настройки!$B$7),0,MAX(0,$E3289-MAX(0,SUMIFS(Тех_Движение!$G$2:$G$5111,Тех_Движение!$D$2:$D$5111,$C3289,Тех_Движение!$B$2:$B$5111,"&lt;="&amp;O$3)-$F3289)))</f>
        <v/>
      </c>
      <c r="P3289" s="54">
        <f>IF(OR($B3289="",P$3&lt;$D3289+Настройки!$B$7),0,MAX(0,$E3289-MAX(0,SUMIFS(Тех_Движение!$G$2:$G$5111,Тех_Движение!$D$2:$D$5111,$C3289,Тех_Движение!$B$2:$B$5111,"&lt;="&amp;P$3)-$F3289)))</f>
        <v/>
      </c>
      <c r="Q3289" s="54">
        <f>IF(OR($B3289="",Q$3&lt;$D3289+Настройки!$B$7),0,MAX(0,$E3289-MAX(0,SUMIFS(Тех_Движение!$G$2:$G$5111,Тех_Движение!$D$2:$D$5111,$C3289,Тех_Движение!$B$2:$B$5111,"&lt;="&amp;Q$3)-$F3289)))</f>
        <v/>
      </c>
      <c r="R3289" s="54">
        <f>IF($B3289="","",SUM($K3289:$Q3289))</f>
        <v/>
      </c>
      <c r="S3289" s="56">
        <f>IF($B3289="","",VLOOKUP($C3289,Настройки!$A$11:$L$17,9,FALSE))</f>
        <v/>
      </c>
      <c r="T3289" s="56">
        <f>IF($B3289="","",$R3289*$S3289)</f>
        <v/>
      </c>
    </row>
    <row r="3290">
      <c r="A3290" s="20">
        <f>Тех_Движение!$A$3287</f>
        <v/>
      </c>
      <c r="B3290" s="20">
        <f>IF(Тех_Движение!$F$3287&gt;0,Тех_Движение!$I$3287,"")</f>
        <v/>
      </c>
      <c r="C3290" s="20">
        <f>IF($B3290="","",Тех_Движение!$D$3287)</f>
        <v/>
      </c>
      <c r="D3290" s="42">
        <f>IF($B3290="","",Тех_Движение!$B$3287)</f>
        <v/>
      </c>
      <c r="E3290" s="54">
        <f>IF($B3290="","",Тех_Движение!$F$3287)</f>
        <v/>
      </c>
      <c r="F3290" s="54">
        <f>IF($B3290="","",SUMIFS($E$5:$E3289,$C$5:$C3289,$C3290))</f>
        <v/>
      </c>
      <c r="G3290" s="54">
        <f>IF($B3290="","",MAX(0,$E3290-MAX(0,SUMIFS(Тех_Движение!$G$2:$G$5111,Тех_Движение!$D$2:$D$5111,$C3290,Тех_Движение!$B$2:$B$5111,"&lt;="&amp;Настройки!$B$5-1)-$F3290)))</f>
        <v/>
      </c>
      <c r="H3290" s="54">
        <f>IF($B3290="","",IF(AND($D3290&gt;=Настройки!$B$5,$D3290&lt;=Настройки!$B$6),$E3290,0))</f>
        <v/>
      </c>
      <c r="I3290" s="54">
        <f>IF($B3290="","",$G3290+$H3290-$J3290)</f>
        <v/>
      </c>
      <c r="J3290" s="54">
        <f>IF($B3290="","",MAX(0,$E3290-MAX(0,SUMIFS(Тех_Движение!$G$2:$G$5111,Тех_Движение!$D$2:$D$5111,$C3290,Тех_Движение!$B$2:$B$5111,"&lt;="&amp;Настройки!$B$6)-$F3290)))</f>
        <v/>
      </c>
      <c r="K3290" s="54">
        <f>IF(OR($B3290="",K$3&lt;$D3290+Настройки!$B$7),0,MAX(0,$E3290-MAX(0,SUMIFS(Тех_Движение!$G$2:$G$5111,Тех_Движение!$D$2:$D$5111,$C3290,Тех_Движение!$B$2:$B$5111,"&lt;="&amp;K$3)-$F3290)))</f>
        <v/>
      </c>
      <c r="L3290" s="54">
        <f>IF(OR($B3290="",L$3&lt;$D3290+Настройки!$B$7),0,MAX(0,$E3290-MAX(0,SUMIFS(Тех_Движение!$G$2:$G$5111,Тех_Движение!$D$2:$D$5111,$C3290,Тех_Движение!$B$2:$B$5111,"&lt;="&amp;L$3)-$F3290)))</f>
        <v/>
      </c>
      <c r="M3290" s="54">
        <f>IF(OR($B3290="",M$3&lt;$D3290+Настройки!$B$7),0,MAX(0,$E3290-MAX(0,SUMIFS(Тех_Движение!$G$2:$G$5111,Тех_Движение!$D$2:$D$5111,$C3290,Тех_Движение!$B$2:$B$5111,"&lt;="&amp;M$3)-$F3290)))</f>
        <v/>
      </c>
      <c r="N3290" s="54">
        <f>IF(OR($B3290="",N$3&lt;$D3290+Настройки!$B$7),0,MAX(0,$E3290-MAX(0,SUMIFS(Тех_Движение!$G$2:$G$5111,Тех_Движение!$D$2:$D$5111,$C3290,Тех_Движение!$B$2:$B$5111,"&lt;="&amp;N$3)-$F3290)))</f>
        <v/>
      </c>
      <c r="O3290" s="54">
        <f>IF(OR($B3290="",O$3&lt;$D3290+Настройки!$B$7),0,MAX(0,$E3290-MAX(0,SUMIFS(Тех_Движение!$G$2:$G$5111,Тех_Движение!$D$2:$D$5111,$C3290,Тех_Движение!$B$2:$B$5111,"&lt;="&amp;O$3)-$F3290)))</f>
        <v/>
      </c>
      <c r="P3290" s="54">
        <f>IF(OR($B3290="",P$3&lt;$D3290+Настройки!$B$7),0,MAX(0,$E3290-MAX(0,SUMIFS(Тех_Движение!$G$2:$G$5111,Тех_Движение!$D$2:$D$5111,$C3290,Тех_Движение!$B$2:$B$5111,"&lt;="&amp;P$3)-$F3290)))</f>
        <v/>
      </c>
      <c r="Q3290" s="54">
        <f>IF(OR($B3290="",Q$3&lt;$D3290+Настройки!$B$7),0,MAX(0,$E3290-MAX(0,SUMIFS(Тех_Движение!$G$2:$G$5111,Тех_Движение!$D$2:$D$5111,$C3290,Тех_Движение!$B$2:$B$5111,"&lt;="&amp;Q$3)-$F3290)))</f>
        <v/>
      </c>
      <c r="R3290" s="54">
        <f>IF($B3290="","",SUM($K3290:$Q3290))</f>
        <v/>
      </c>
      <c r="S3290" s="56">
        <f>IF($B3290="","",VLOOKUP($C3290,Настройки!$A$11:$L$17,9,FALSE))</f>
        <v/>
      </c>
      <c r="T3290" s="56">
        <f>IF($B3290="","",$R3290*$S3290)</f>
        <v/>
      </c>
    </row>
    <row r="3291">
      <c r="A3291" s="20">
        <f>Тех_Движение!$A$3288</f>
        <v/>
      </c>
      <c r="B3291" s="20">
        <f>IF(Тех_Движение!$F$3288&gt;0,Тех_Движение!$I$3288,"")</f>
        <v/>
      </c>
      <c r="C3291" s="20">
        <f>IF($B3291="","",Тех_Движение!$D$3288)</f>
        <v/>
      </c>
      <c r="D3291" s="42">
        <f>IF($B3291="","",Тех_Движение!$B$3288)</f>
        <v/>
      </c>
      <c r="E3291" s="54">
        <f>IF($B3291="","",Тех_Движение!$F$3288)</f>
        <v/>
      </c>
      <c r="F3291" s="54">
        <f>IF($B3291="","",SUMIFS($E$5:$E3290,$C$5:$C3290,$C3291))</f>
        <v/>
      </c>
      <c r="G3291" s="54">
        <f>IF($B3291="","",MAX(0,$E3291-MAX(0,SUMIFS(Тех_Движение!$G$2:$G$5111,Тех_Движение!$D$2:$D$5111,$C3291,Тех_Движение!$B$2:$B$5111,"&lt;="&amp;Настройки!$B$5-1)-$F3291)))</f>
        <v/>
      </c>
      <c r="H3291" s="54">
        <f>IF($B3291="","",IF(AND($D3291&gt;=Настройки!$B$5,$D3291&lt;=Настройки!$B$6),$E3291,0))</f>
        <v/>
      </c>
      <c r="I3291" s="54">
        <f>IF($B3291="","",$G3291+$H3291-$J3291)</f>
        <v/>
      </c>
      <c r="J3291" s="54">
        <f>IF($B3291="","",MAX(0,$E3291-MAX(0,SUMIFS(Тех_Движение!$G$2:$G$5111,Тех_Движение!$D$2:$D$5111,$C3291,Тех_Движение!$B$2:$B$5111,"&lt;="&amp;Настройки!$B$6)-$F3291)))</f>
        <v/>
      </c>
      <c r="K3291" s="54">
        <f>IF(OR($B3291="",K$3&lt;$D3291+Настройки!$B$7),0,MAX(0,$E3291-MAX(0,SUMIFS(Тех_Движение!$G$2:$G$5111,Тех_Движение!$D$2:$D$5111,$C3291,Тех_Движение!$B$2:$B$5111,"&lt;="&amp;K$3)-$F3291)))</f>
        <v/>
      </c>
      <c r="L3291" s="54">
        <f>IF(OR($B3291="",L$3&lt;$D3291+Настройки!$B$7),0,MAX(0,$E3291-MAX(0,SUMIFS(Тех_Движение!$G$2:$G$5111,Тех_Движение!$D$2:$D$5111,$C3291,Тех_Движение!$B$2:$B$5111,"&lt;="&amp;L$3)-$F3291)))</f>
        <v/>
      </c>
      <c r="M3291" s="54">
        <f>IF(OR($B3291="",M$3&lt;$D3291+Настройки!$B$7),0,MAX(0,$E3291-MAX(0,SUMIFS(Тех_Движение!$G$2:$G$5111,Тех_Движение!$D$2:$D$5111,$C3291,Тех_Движение!$B$2:$B$5111,"&lt;="&amp;M$3)-$F3291)))</f>
        <v/>
      </c>
      <c r="N3291" s="54">
        <f>IF(OR($B3291="",N$3&lt;$D3291+Настройки!$B$7),0,MAX(0,$E3291-MAX(0,SUMIFS(Тех_Движение!$G$2:$G$5111,Тех_Движение!$D$2:$D$5111,$C3291,Тех_Движение!$B$2:$B$5111,"&lt;="&amp;N$3)-$F3291)))</f>
        <v/>
      </c>
      <c r="O3291" s="54">
        <f>IF(OR($B3291="",O$3&lt;$D3291+Настройки!$B$7),0,MAX(0,$E3291-MAX(0,SUMIFS(Тех_Движение!$G$2:$G$5111,Тех_Движение!$D$2:$D$5111,$C3291,Тех_Движение!$B$2:$B$5111,"&lt;="&amp;O$3)-$F3291)))</f>
        <v/>
      </c>
      <c r="P3291" s="54">
        <f>IF(OR($B3291="",P$3&lt;$D3291+Настройки!$B$7),0,MAX(0,$E3291-MAX(0,SUMIFS(Тех_Движение!$G$2:$G$5111,Тех_Движение!$D$2:$D$5111,$C3291,Тех_Движение!$B$2:$B$5111,"&lt;="&amp;P$3)-$F3291)))</f>
        <v/>
      </c>
      <c r="Q3291" s="54">
        <f>IF(OR($B3291="",Q$3&lt;$D3291+Настройки!$B$7),0,MAX(0,$E3291-MAX(0,SUMIFS(Тех_Движение!$G$2:$G$5111,Тех_Движение!$D$2:$D$5111,$C3291,Тех_Движение!$B$2:$B$5111,"&lt;="&amp;Q$3)-$F3291)))</f>
        <v/>
      </c>
      <c r="R3291" s="54">
        <f>IF($B3291="","",SUM($K3291:$Q3291))</f>
        <v/>
      </c>
      <c r="S3291" s="56">
        <f>IF($B3291="","",VLOOKUP($C3291,Настройки!$A$11:$L$17,9,FALSE))</f>
        <v/>
      </c>
      <c r="T3291" s="56">
        <f>IF($B3291="","",$R3291*$S3291)</f>
        <v/>
      </c>
    </row>
    <row r="3292">
      <c r="A3292" s="20">
        <f>Тех_Движение!$A$3289</f>
        <v/>
      </c>
      <c r="B3292" s="20">
        <f>IF(Тех_Движение!$F$3289&gt;0,Тех_Движение!$I$3289,"")</f>
        <v/>
      </c>
      <c r="C3292" s="20">
        <f>IF($B3292="","",Тех_Движение!$D$3289)</f>
        <v/>
      </c>
      <c r="D3292" s="42">
        <f>IF($B3292="","",Тех_Движение!$B$3289)</f>
        <v/>
      </c>
      <c r="E3292" s="54">
        <f>IF($B3292="","",Тех_Движение!$F$3289)</f>
        <v/>
      </c>
      <c r="F3292" s="54">
        <f>IF($B3292="","",SUMIFS($E$5:$E3291,$C$5:$C3291,$C3292))</f>
        <v/>
      </c>
      <c r="G3292" s="54">
        <f>IF($B3292="","",MAX(0,$E3292-MAX(0,SUMIFS(Тех_Движение!$G$2:$G$5111,Тех_Движение!$D$2:$D$5111,$C3292,Тех_Движение!$B$2:$B$5111,"&lt;="&amp;Настройки!$B$5-1)-$F3292)))</f>
        <v/>
      </c>
      <c r="H3292" s="54">
        <f>IF($B3292="","",IF(AND($D3292&gt;=Настройки!$B$5,$D3292&lt;=Настройки!$B$6),$E3292,0))</f>
        <v/>
      </c>
      <c r="I3292" s="54">
        <f>IF($B3292="","",$G3292+$H3292-$J3292)</f>
        <v/>
      </c>
      <c r="J3292" s="54">
        <f>IF($B3292="","",MAX(0,$E3292-MAX(0,SUMIFS(Тех_Движение!$G$2:$G$5111,Тех_Движение!$D$2:$D$5111,$C3292,Тех_Движение!$B$2:$B$5111,"&lt;="&amp;Настройки!$B$6)-$F3292)))</f>
        <v/>
      </c>
      <c r="K3292" s="54">
        <f>IF(OR($B3292="",K$3&lt;$D3292+Настройки!$B$7),0,MAX(0,$E3292-MAX(0,SUMIFS(Тех_Движение!$G$2:$G$5111,Тех_Движение!$D$2:$D$5111,$C3292,Тех_Движение!$B$2:$B$5111,"&lt;="&amp;K$3)-$F3292)))</f>
        <v/>
      </c>
      <c r="L3292" s="54">
        <f>IF(OR($B3292="",L$3&lt;$D3292+Настройки!$B$7),0,MAX(0,$E3292-MAX(0,SUMIFS(Тех_Движение!$G$2:$G$5111,Тех_Движение!$D$2:$D$5111,$C3292,Тех_Движение!$B$2:$B$5111,"&lt;="&amp;L$3)-$F3292)))</f>
        <v/>
      </c>
      <c r="M3292" s="54">
        <f>IF(OR($B3292="",M$3&lt;$D3292+Настройки!$B$7),0,MAX(0,$E3292-MAX(0,SUMIFS(Тех_Движение!$G$2:$G$5111,Тех_Движение!$D$2:$D$5111,$C3292,Тех_Движение!$B$2:$B$5111,"&lt;="&amp;M$3)-$F3292)))</f>
        <v/>
      </c>
      <c r="N3292" s="54">
        <f>IF(OR($B3292="",N$3&lt;$D3292+Настройки!$B$7),0,MAX(0,$E3292-MAX(0,SUMIFS(Тех_Движение!$G$2:$G$5111,Тех_Движение!$D$2:$D$5111,$C3292,Тех_Движение!$B$2:$B$5111,"&lt;="&amp;N$3)-$F3292)))</f>
        <v/>
      </c>
      <c r="O3292" s="54">
        <f>IF(OR($B3292="",O$3&lt;$D3292+Настройки!$B$7),0,MAX(0,$E3292-MAX(0,SUMIFS(Тех_Движение!$G$2:$G$5111,Тех_Движение!$D$2:$D$5111,$C3292,Тех_Движение!$B$2:$B$5111,"&lt;="&amp;O$3)-$F3292)))</f>
        <v/>
      </c>
      <c r="P3292" s="54">
        <f>IF(OR($B3292="",P$3&lt;$D3292+Настройки!$B$7),0,MAX(0,$E3292-MAX(0,SUMIFS(Тех_Движение!$G$2:$G$5111,Тех_Движение!$D$2:$D$5111,$C3292,Тех_Движение!$B$2:$B$5111,"&lt;="&amp;P$3)-$F3292)))</f>
        <v/>
      </c>
      <c r="Q3292" s="54">
        <f>IF(OR($B3292="",Q$3&lt;$D3292+Настройки!$B$7),0,MAX(0,$E3292-MAX(0,SUMIFS(Тех_Движение!$G$2:$G$5111,Тех_Движение!$D$2:$D$5111,$C3292,Тех_Движение!$B$2:$B$5111,"&lt;="&amp;Q$3)-$F3292)))</f>
        <v/>
      </c>
      <c r="R3292" s="54">
        <f>IF($B3292="","",SUM($K3292:$Q3292))</f>
        <v/>
      </c>
      <c r="S3292" s="56">
        <f>IF($B3292="","",VLOOKUP($C3292,Настройки!$A$11:$L$17,9,FALSE))</f>
        <v/>
      </c>
      <c r="T3292" s="56">
        <f>IF($B3292="","",$R3292*$S3292)</f>
        <v/>
      </c>
    </row>
    <row r="3293">
      <c r="A3293" s="20">
        <f>Тех_Движение!$A$3290</f>
        <v/>
      </c>
      <c r="B3293" s="20">
        <f>IF(Тех_Движение!$F$3290&gt;0,Тех_Движение!$I$3290,"")</f>
        <v/>
      </c>
      <c r="C3293" s="20">
        <f>IF($B3293="","",Тех_Движение!$D$3290)</f>
        <v/>
      </c>
      <c r="D3293" s="42">
        <f>IF($B3293="","",Тех_Движение!$B$3290)</f>
        <v/>
      </c>
      <c r="E3293" s="54">
        <f>IF($B3293="","",Тех_Движение!$F$3290)</f>
        <v/>
      </c>
      <c r="F3293" s="54">
        <f>IF($B3293="","",SUMIFS($E$5:$E3292,$C$5:$C3292,$C3293))</f>
        <v/>
      </c>
      <c r="G3293" s="54">
        <f>IF($B3293="","",MAX(0,$E3293-MAX(0,SUMIFS(Тех_Движение!$G$2:$G$5111,Тех_Движение!$D$2:$D$5111,$C3293,Тех_Движение!$B$2:$B$5111,"&lt;="&amp;Настройки!$B$5-1)-$F3293)))</f>
        <v/>
      </c>
      <c r="H3293" s="54">
        <f>IF($B3293="","",IF(AND($D3293&gt;=Настройки!$B$5,$D3293&lt;=Настройки!$B$6),$E3293,0))</f>
        <v/>
      </c>
      <c r="I3293" s="54">
        <f>IF($B3293="","",$G3293+$H3293-$J3293)</f>
        <v/>
      </c>
      <c r="J3293" s="54">
        <f>IF($B3293="","",MAX(0,$E3293-MAX(0,SUMIFS(Тех_Движение!$G$2:$G$5111,Тех_Движение!$D$2:$D$5111,$C3293,Тех_Движение!$B$2:$B$5111,"&lt;="&amp;Настройки!$B$6)-$F3293)))</f>
        <v/>
      </c>
      <c r="K3293" s="54">
        <f>IF(OR($B3293="",K$3&lt;$D3293+Настройки!$B$7),0,MAX(0,$E3293-MAX(0,SUMIFS(Тех_Движение!$G$2:$G$5111,Тех_Движение!$D$2:$D$5111,$C3293,Тех_Движение!$B$2:$B$5111,"&lt;="&amp;K$3)-$F3293)))</f>
        <v/>
      </c>
      <c r="L3293" s="54">
        <f>IF(OR($B3293="",L$3&lt;$D3293+Настройки!$B$7),0,MAX(0,$E3293-MAX(0,SUMIFS(Тех_Движение!$G$2:$G$5111,Тех_Движение!$D$2:$D$5111,$C3293,Тех_Движение!$B$2:$B$5111,"&lt;="&amp;L$3)-$F3293)))</f>
        <v/>
      </c>
      <c r="M3293" s="54">
        <f>IF(OR($B3293="",M$3&lt;$D3293+Настройки!$B$7),0,MAX(0,$E3293-MAX(0,SUMIFS(Тех_Движение!$G$2:$G$5111,Тех_Движение!$D$2:$D$5111,$C3293,Тех_Движение!$B$2:$B$5111,"&lt;="&amp;M$3)-$F3293)))</f>
        <v/>
      </c>
      <c r="N3293" s="54">
        <f>IF(OR($B3293="",N$3&lt;$D3293+Настройки!$B$7),0,MAX(0,$E3293-MAX(0,SUMIFS(Тех_Движение!$G$2:$G$5111,Тех_Движение!$D$2:$D$5111,$C3293,Тех_Движение!$B$2:$B$5111,"&lt;="&amp;N$3)-$F3293)))</f>
        <v/>
      </c>
      <c r="O3293" s="54">
        <f>IF(OR($B3293="",O$3&lt;$D3293+Настройки!$B$7),0,MAX(0,$E3293-MAX(0,SUMIFS(Тех_Движение!$G$2:$G$5111,Тех_Движение!$D$2:$D$5111,$C3293,Тех_Движение!$B$2:$B$5111,"&lt;="&amp;O$3)-$F3293)))</f>
        <v/>
      </c>
      <c r="P3293" s="54">
        <f>IF(OR($B3293="",P$3&lt;$D3293+Настройки!$B$7),0,MAX(0,$E3293-MAX(0,SUMIFS(Тех_Движение!$G$2:$G$5111,Тех_Движение!$D$2:$D$5111,$C3293,Тех_Движение!$B$2:$B$5111,"&lt;="&amp;P$3)-$F3293)))</f>
        <v/>
      </c>
      <c r="Q3293" s="54">
        <f>IF(OR($B3293="",Q$3&lt;$D3293+Настройки!$B$7),0,MAX(0,$E3293-MAX(0,SUMIFS(Тех_Движение!$G$2:$G$5111,Тех_Движение!$D$2:$D$5111,$C3293,Тех_Движение!$B$2:$B$5111,"&lt;="&amp;Q$3)-$F3293)))</f>
        <v/>
      </c>
      <c r="R3293" s="54">
        <f>IF($B3293="","",SUM($K3293:$Q3293))</f>
        <v/>
      </c>
      <c r="S3293" s="56">
        <f>IF($B3293="","",VLOOKUP($C3293,Настройки!$A$11:$L$17,9,FALSE))</f>
        <v/>
      </c>
      <c r="T3293" s="56">
        <f>IF($B3293="","",$R3293*$S3293)</f>
        <v/>
      </c>
    </row>
    <row r="3294">
      <c r="A3294" s="20">
        <f>Тех_Движение!$A$3291</f>
        <v/>
      </c>
      <c r="B3294" s="20">
        <f>IF(Тех_Движение!$F$3291&gt;0,Тех_Движение!$I$3291,"")</f>
        <v/>
      </c>
      <c r="C3294" s="20">
        <f>IF($B3294="","",Тех_Движение!$D$3291)</f>
        <v/>
      </c>
      <c r="D3294" s="42">
        <f>IF($B3294="","",Тех_Движение!$B$3291)</f>
        <v/>
      </c>
      <c r="E3294" s="54">
        <f>IF($B3294="","",Тех_Движение!$F$3291)</f>
        <v/>
      </c>
      <c r="F3294" s="54">
        <f>IF($B3294="","",SUMIFS($E$5:$E3293,$C$5:$C3293,$C3294))</f>
        <v/>
      </c>
      <c r="G3294" s="54">
        <f>IF($B3294="","",MAX(0,$E3294-MAX(0,SUMIFS(Тех_Движение!$G$2:$G$5111,Тех_Движение!$D$2:$D$5111,$C3294,Тех_Движение!$B$2:$B$5111,"&lt;="&amp;Настройки!$B$5-1)-$F3294)))</f>
        <v/>
      </c>
      <c r="H3294" s="54">
        <f>IF($B3294="","",IF(AND($D3294&gt;=Настройки!$B$5,$D3294&lt;=Настройки!$B$6),$E3294,0))</f>
        <v/>
      </c>
      <c r="I3294" s="54">
        <f>IF($B3294="","",$G3294+$H3294-$J3294)</f>
        <v/>
      </c>
      <c r="J3294" s="54">
        <f>IF($B3294="","",MAX(0,$E3294-MAX(0,SUMIFS(Тех_Движение!$G$2:$G$5111,Тех_Движение!$D$2:$D$5111,$C3294,Тех_Движение!$B$2:$B$5111,"&lt;="&amp;Настройки!$B$6)-$F3294)))</f>
        <v/>
      </c>
      <c r="K3294" s="54">
        <f>IF(OR($B3294="",K$3&lt;$D3294+Настройки!$B$7),0,MAX(0,$E3294-MAX(0,SUMIFS(Тех_Движение!$G$2:$G$5111,Тех_Движение!$D$2:$D$5111,$C3294,Тех_Движение!$B$2:$B$5111,"&lt;="&amp;K$3)-$F3294)))</f>
        <v/>
      </c>
      <c r="L3294" s="54">
        <f>IF(OR($B3294="",L$3&lt;$D3294+Настройки!$B$7),0,MAX(0,$E3294-MAX(0,SUMIFS(Тех_Движение!$G$2:$G$5111,Тех_Движение!$D$2:$D$5111,$C3294,Тех_Движение!$B$2:$B$5111,"&lt;="&amp;L$3)-$F3294)))</f>
        <v/>
      </c>
      <c r="M3294" s="54">
        <f>IF(OR($B3294="",M$3&lt;$D3294+Настройки!$B$7),0,MAX(0,$E3294-MAX(0,SUMIFS(Тех_Движение!$G$2:$G$5111,Тех_Движение!$D$2:$D$5111,$C3294,Тех_Движение!$B$2:$B$5111,"&lt;="&amp;M$3)-$F3294)))</f>
        <v/>
      </c>
      <c r="N3294" s="54">
        <f>IF(OR($B3294="",N$3&lt;$D3294+Настройки!$B$7),0,MAX(0,$E3294-MAX(0,SUMIFS(Тех_Движение!$G$2:$G$5111,Тех_Движение!$D$2:$D$5111,$C3294,Тех_Движение!$B$2:$B$5111,"&lt;="&amp;N$3)-$F3294)))</f>
        <v/>
      </c>
      <c r="O3294" s="54">
        <f>IF(OR($B3294="",O$3&lt;$D3294+Настройки!$B$7),0,MAX(0,$E3294-MAX(0,SUMIFS(Тех_Движение!$G$2:$G$5111,Тех_Движение!$D$2:$D$5111,$C3294,Тех_Движение!$B$2:$B$5111,"&lt;="&amp;O$3)-$F3294)))</f>
        <v/>
      </c>
      <c r="P3294" s="54">
        <f>IF(OR($B3294="",P$3&lt;$D3294+Настройки!$B$7),0,MAX(0,$E3294-MAX(0,SUMIFS(Тех_Движение!$G$2:$G$5111,Тех_Движение!$D$2:$D$5111,$C3294,Тех_Движение!$B$2:$B$5111,"&lt;="&amp;P$3)-$F3294)))</f>
        <v/>
      </c>
      <c r="Q3294" s="54">
        <f>IF(OR($B3294="",Q$3&lt;$D3294+Настройки!$B$7),0,MAX(0,$E3294-MAX(0,SUMIFS(Тех_Движение!$G$2:$G$5111,Тех_Движение!$D$2:$D$5111,$C3294,Тех_Движение!$B$2:$B$5111,"&lt;="&amp;Q$3)-$F3294)))</f>
        <v/>
      </c>
      <c r="R3294" s="54">
        <f>IF($B3294="","",SUM($K3294:$Q3294))</f>
        <v/>
      </c>
      <c r="S3294" s="56">
        <f>IF($B3294="","",VLOOKUP($C3294,Настройки!$A$11:$L$17,9,FALSE))</f>
        <v/>
      </c>
      <c r="T3294" s="56">
        <f>IF($B3294="","",$R3294*$S3294)</f>
        <v/>
      </c>
    </row>
    <row r="3295">
      <c r="A3295" s="20">
        <f>Тех_Движение!$A$3292</f>
        <v/>
      </c>
      <c r="B3295" s="20">
        <f>IF(Тех_Движение!$F$3292&gt;0,Тех_Движение!$I$3292,"")</f>
        <v/>
      </c>
      <c r="C3295" s="20">
        <f>IF($B3295="","",Тех_Движение!$D$3292)</f>
        <v/>
      </c>
      <c r="D3295" s="42">
        <f>IF($B3295="","",Тех_Движение!$B$3292)</f>
        <v/>
      </c>
      <c r="E3295" s="54">
        <f>IF($B3295="","",Тех_Движение!$F$3292)</f>
        <v/>
      </c>
      <c r="F3295" s="54">
        <f>IF($B3295="","",SUMIFS($E$5:$E3294,$C$5:$C3294,$C3295))</f>
        <v/>
      </c>
      <c r="G3295" s="54">
        <f>IF($B3295="","",MAX(0,$E3295-MAX(0,SUMIFS(Тех_Движение!$G$2:$G$5111,Тех_Движение!$D$2:$D$5111,$C3295,Тех_Движение!$B$2:$B$5111,"&lt;="&amp;Настройки!$B$5-1)-$F3295)))</f>
        <v/>
      </c>
      <c r="H3295" s="54">
        <f>IF($B3295="","",IF(AND($D3295&gt;=Настройки!$B$5,$D3295&lt;=Настройки!$B$6),$E3295,0))</f>
        <v/>
      </c>
      <c r="I3295" s="54">
        <f>IF($B3295="","",$G3295+$H3295-$J3295)</f>
        <v/>
      </c>
      <c r="J3295" s="54">
        <f>IF($B3295="","",MAX(0,$E3295-MAX(0,SUMIFS(Тех_Движение!$G$2:$G$5111,Тех_Движение!$D$2:$D$5111,$C3295,Тех_Движение!$B$2:$B$5111,"&lt;="&amp;Настройки!$B$6)-$F3295)))</f>
        <v/>
      </c>
      <c r="K3295" s="54">
        <f>IF(OR($B3295="",K$3&lt;$D3295+Настройки!$B$7),0,MAX(0,$E3295-MAX(0,SUMIFS(Тех_Движение!$G$2:$G$5111,Тех_Движение!$D$2:$D$5111,$C3295,Тех_Движение!$B$2:$B$5111,"&lt;="&amp;K$3)-$F3295)))</f>
        <v/>
      </c>
      <c r="L3295" s="54">
        <f>IF(OR($B3295="",L$3&lt;$D3295+Настройки!$B$7),0,MAX(0,$E3295-MAX(0,SUMIFS(Тех_Движение!$G$2:$G$5111,Тех_Движение!$D$2:$D$5111,$C3295,Тех_Движение!$B$2:$B$5111,"&lt;="&amp;L$3)-$F3295)))</f>
        <v/>
      </c>
      <c r="M3295" s="54">
        <f>IF(OR($B3295="",M$3&lt;$D3295+Настройки!$B$7),0,MAX(0,$E3295-MAX(0,SUMIFS(Тех_Движение!$G$2:$G$5111,Тех_Движение!$D$2:$D$5111,$C3295,Тех_Движение!$B$2:$B$5111,"&lt;="&amp;M$3)-$F3295)))</f>
        <v/>
      </c>
      <c r="N3295" s="54">
        <f>IF(OR($B3295="",N$3&lt;$D3295+Настройки!$B$7),0,MAX(0,$E3295-MAX(0,SUMIFS(Тех_Движение!$G$2:$G$5111,Тех_Движение!$D$2:$D$5111,$C3295,Тех_Движение!$B$2:$B$5111,"&lt;="&amp;N$3)-$F3295)))</f>
        <v/>
      </c>
      <c r="O3295" s="54">
        <f>IF(OR($B3295="",O$3&lt;$D3295+Настройки!$B$7),0,MAX(0,$E3295-MAX(0,SUMIFS(Тех_Движение!$G$2:$G$5111,Тех_Движение!$D$2:$D$5111,$C3295,Тех_Движение!$B$2:$B$5111,"&lt;="&amp;O$3)-$F3295)))</f>
        <v/>
      </c>
      <c r="P3295" s="54">
        <f>IF(OR($B3295="",P$3&lt;$D3295+Настройки!$B$7),0,MAX(0,$E3295-MAX(0,SUMIFS(Тех_Движение!$G$2:$G$5111,Тех_Движение!$D$2:$D$5111,$C3295,Тех_Движение!$B$2:$B$5111,"&lt;="&amp;P$3)-$F3295)))</f>
        <v/>
      </c>
      <c r="Q3295" s="54">
        <f>IF(OR($B3295="",Q$3&lt;$D3295+Настройки!$B$7),0,MAX(0,$E3295-MAX(0,SUMIFS(Тех_Движение!$G$2:$G$5111,Тех_Движение!$D$2:$D$5111,$C3295,Тех_Движение!$B$2:$B$5111,"&lt;="&amp;Q$3)-$F3295)))</f>
        <v/>
      </c>
      <c r="R3295" s="54">
        <f>IF($B3295="","",SUM($K3295:$Q3295))</f>
        <v/>
      </c>
      <c r="S3295" s="56">
        <f>IF($B3295="","",VLOOKUP($C3295,Настройки!$A$11:$L$17,9,FALSE))</f>
        <v/>
      </c>
      <c r="T3295" s="56">
        <f>IF($B3295="","",$R3295*$S3295)</f>
        <v/>
      </c>
    </row>
    <row r="3296">
      <c r="A3296" s="20">
        <f>Тех_Движение!$A$3293</f>
        <v/>
      </c>
      <c r="B3296" s="20">
        <f>IF(Тех_Движение!$F$3293&gt;0,Тех_Движение!$I$3293,"")</f>
        <v/>
      </c>
      <c r="C3296" s="20">
        <f>IF($B3296="","",Тех_Движение!$D$3293)</f>
        <v/>
      </c>
      <c r="D3296" s="42">
        <f>IF($B3296="","",Тех_Движение!$B$3293)</f>
        <v/>
      </c>
      <c r="E3296" s="54">
        <f>IF($B3296="","",Тех_Движение!$F$3293)</f>
        <v/>
      </c>
      <c r="F3296" s="54">
        <f>IF($B3296="","",SUMIFS($E$5:$E3295,$C$5:$C3295,$C3296))</f>
        <v/>
      </c>
      <c r="G3296" s="54">
        <f>IF($B3296="","",MAX(0,$E3296-MAX(0,SUMIFS(Тех_Движение!$G$2:$G$5111,Тех_Движение!$D$2:$D$5111,$C3296,Тех_Движение!$B$2:$B$5111,"&lt;="&amp;Настройки!$B$5-1)-$F3296)))</f>
        <v/>
      </c>
      <c r="H3296" s="54">
        <f>IF($B3296="","",IF(AND($D3296&gt;=Настройки!$B$5,$D3296&lt;=Настройки!$B$6),$E3296,0))</f>
        <v/>
      </c>
      <c r="I3296" s="54">
        <f>IF($B3296="","",$G3296+$H3296-$J3296)</f>
        <v/>
      </c>
      <c r="J3296" s="54">
        <f>IF($B3296="","",MAX(0,$E3296-MAX(0,SUMIFS(Тех_Движение!$G$2:$G$5111,Тех_Движение!$D$2:$D$5111,$C3296,Тех_Движение!$B$2:$B$5111,"&lt;="&amp;Настройки!$B$6)-$F3296)))</f>
        <v/>
      </c>
      <c r="K3296" s="54">
        <f>IF(OR($B3296="",K$3&lt;$D3296+Настройки!$B$7),0,MAX(0,$E3296-MAX(0,SUMIFS(Тех_Движение!$G$2:$G$5111,Тех_Движение!$D$2:$D$5111,$C3296,Тех_Движение!$B$2:$B$5111,"&lt;="&amp;K$3)-$F3296)))</f>
        <v/>
      </c>
      <c r="L3296" s="54">
        <f>IF(OR($B3296="",L$3&lt;$D3296+Настройки!$B$7),0,MAX(0,$E3296-MAX(0,SUMIFS(Тех_Движение!$G$2:$G$5111,Тех_Движение!$D$2:$D$5111,$C3296,Тех_Движение!$B$2:$B$5111,"&lt;="&amp;L$3)-$F3296)))</f>
        <v/>
      </c>
      <c r="M3296" s="54">
        <f>IF(OR($B3296="",M$3&lt;$D3296+Настройки!$B$7),0,MAX(0,$E3296-MAX(0,SUMIFS(Тех_Движение!$G$2:$G$5111,Тех_Движение!$D$2:$D$5111,$C3296,Тех_Движение!$B$2:$B$5111,"&lt;="&amp;M$3)-$F3296)))</f>
        <v/>
      </c>
      <c r="N3296" s="54">
        <f>IF(OR($B3296="",N$3&lt;$D3296+Настройки!$B$7),0,MAX(0,$E3296-MAX(0,SUMIFS(Тех_Движение!$G$2:$G$5111,Тех_Движение!$D$2:$D$5111,$C3296,Тех_Движение!$B$2:$B$5111,"&lt;="&amp;N$3)-$F3296)))</f>
        <v/>
      </c>
      <c r="O3296" s="54">
        <f>IF(OR($B3296="",O$3&lt;$D3296+Настройки!$B$7),0,MAX(0,$E3296-MAX(0,SUMIFS(Тех_Движение!$G$2:$G$5111,Тех_Движение!$D$2:$D$5111,$C3296,Тех_Движение!$B$2:$B$5111,"&lt;="&amp;O$3)-$F3296)))</f>
        <v/>
      </c>
      <c r="P3296" s="54">
        <f>IF(OR($B3296="",P$3&lt;$D3296+Настройки!$B$7),0,MAX(0,$E3296-MAX(0,SUMIFS(Тех_Движение!$G$2:$G$5111,Тех_Движение!$D$2:$D$5111,$C3296,Тех_Движение!$B$2:$B$5111,"&lt;="&amp;P$3)-$F3296)))</f>
        <v/>
      </c>
      <c r="Q3296" s="54">
        <f>IF(OR($B3296="",Q$3&lt;$D3296+Настройки!$B$7),0,MAX(0,$E3296-MAX(0,SUMIFS(Тех_Движение!$G$2:$G$5111,Тех_Движение!$D$2:$D$5111,$C3296,Тех_Движение!$B$2:$B$5111,"&lt;="&amp;Q$3)-$F3296)))</f>
        <v/>
      </c>
      <c r="R3296" s="54">
        <f>IF($B3296="","",SUM($K3296:$Q3296))</f>
        <v/>
      </c>
      <c r="S3296" s="56">
        <f>IF($B3296="","",VLOOKUP($C3296,Настройки!$A$11:$L$17,9,FALSE))</f>
        <v/>
      </c>
      <c r="T3296" s="56">
        <f>IF($B3296="","",$R3296*$S3296)</f>
        <v/>
      </c>
    </row>
    <row r="3297">
      <c r="A3297" s="20">
        <f>Тех_Движение!$A$3294</f>
        <v/>
      </c>
      <c r="B3297" s="20">
        <f>IF(Тех_Движение!$F$3294&gt;0,Тех_Движение!$I$3294,"")</f>
        <v/>
      </c>
      <c r="C3297" s="20">
        <f>IF($B3297="","",Тех_Движение!$D$3294)</f>
        <v/>
      </c>
      <c r="D3297" s="42">
        <f>IF($B3297="","",Тех_Движение!$B$3294)</f>
        <v/>
      </c>
      <c r="E3297" s="54">
        <f>IF($B3297="","",Тех_Движение!$F$3294)</f>
        <v/>
      </c>
      <c r="F3297" s="54">
        <f>IF($B3297="","",SUMIFS($E$5:$E3296,$C$5:$C3296,$C3297))</f>
        <v/>
      </c>
      <c r="G3297" s="54">
        <f>IF($B3297="","",MAX(0,$E3297-MAX(0,SUMIFS(Тех_Движение!$G$2:$G$5111,Тех_Движение!$D$2:$D$5111,$C3297,Тех_Движение!$B$2:$B$5111,"&lt;="&amp;Настройки!$B$5-1)-$F3297)))</f>
        <v/>
      </c>
      <c r="H3297" s="54">
        <f>IF($B3297="","",IF(AND($D3297&gt;=Настройки!$B$5,$D3297&lt;=Настройки!$B$6),$E3297,0))</f>
        <v/>
      </c>
      <c r="I3297" s="54">
        <f>IF($B3297="","",$G3297+$H3297-$J3297)</f>
        <v/>
      </c>
      <c r="J3297" s="54">
        <f>IF($B3297="","",MAX(0,$E3297-MAX(0,SUMIFS(Тех_Движение!$G$2:$G$5111,Тех_Движение!$D$2:$D$5111,$C3297,Тех_Движение!$B$2:$B$5111,"&lt;="&amp;Настройки!$B$6)-$F3297)))</f>
        <v/>
      </c>
      <c r="K3297" s="54">
        <f>IF(OR($B3297="",K$3&lt;$D3297+Настройки!$B$7),0,MAX(0,$E3297-MAX(0,SUMIFS(Тех_Движение!$G$2:$G$5111,Тех_Движение!$D$2:$D$5111,$C3297,Тех_Движение!$B$2:$B$5111,"&lt;="&amp;K$3)-$F3297)))</f>
        <v/>
      </c>
      <c r="L3297" s="54">
        <f>IF(OR($B3297="",L$3&lt;$D3297+Настройки!$B$7),0,MAX(0,$E3297-MAX(0,SUMIFS(Тех_Движение!$G$2:$G$5111,Тех_Движение!$D$2:$D$5111,$C3297,Тех_Движение!$B$2:$B$5111,"&lt;="&amp;L$3)-$F3297)))</f>
        <v/>
      </c>
      <c r="M3297" s="54">
        <f>IF(OR($B3297="",M$3&lt;$D3297+Настройки!$B$7),0,MAX(0,$E3297-MAX(0,SUMIFS(Тех_Движение!$G$2:$G$5111,Тех_Движение!$D$2:$D$5111,$C3297,Тех_Движение!$B$2:$B$5111,"&lt;="&amp;M$3)-$F3297)))</f>
        <v/>
      </c>
      <c r="N3297" s="54">
        <f>IF(OR($B3297="",N$3&lt;$D3297+Настройки!$B$7),0,MAX(0,$E3297-MAX(0,SUMIFS(Тех_Движение!$G$2:$G$5111,Тех_Движение!$D$2:$D$5111,$C3297,Тех_Движение!$B$2:$B$5111,"&lt;="&amp;N$3)-$F3297)))</f>
        <v/>
      </c>
      <c r="O3297" s="54">
        <f>IF(OR($B3297="",O$3&lt;$D3297+Настройки!$B$7),0,MAX(0,$E3297-MAX(0,SUMIFS(Тех_Движение!$G$2:$G$5111,Тех_Движение!$D$2:$D$5111,$C3297,Тех_Движение!$B$2:$B$5111,"&lt;="&amp;O$3)-$F3297)))</f>
        <v/>
      </c>
      <c r="P3297" s="54">
        <f>IF(OR($B3297="",P$3&lt;$D3297+Настройки!$B$7),0,MAX(0,$E3297-MAX(0,SUMIFS(Тех_Движение!$G$2:$G$5111,Тех_Движение!$D$2:$D$5111,$C3297,Тех_Движение!$B$2:$B$5111,"&lt;="&amp;P$3)-$F3297)))</f>
        <v/>
      </c>
      <c r="Q3297" s="54">
        <f>IF(OR($B3297="",Q$3&lt;$D3297+Настройки!$B$7),0,MAX(0,$E3297-MAX(0,SUMIFS(Тех_Движение!$G$2:$G$5111,Тех_Движение!$D$2:$D$5111,$C3297,Тех_Движение!$B$2:$B$5111,"&lt;="&amp;Q$3)-$F3297)))</f>
        <v/>
      </c>
      <c r="R3297" s="54">
        <f>IF($B3297="","",SUM($K3297:$Q3297))</f>
        <v/>
      </c>
      <c r="S3297" s="56">
        <f>IF($B3297="","",VLOOKUP($C3297,Настройки!$A$11:$L$17,9,FALSE))</f>
        <v/>
      </c>
      <c r="T3297" s="56">
        <f>IF($B3297="","",$R3297*$S3297)</f>
        <v/>
      </c>
    </row>
    <row r="3298">
      <c r="A3298" s="20">
        <f>Тех_Движение!$A$3295</f>
        <v/>
      </c>
      <c r="B3298" s="20">
        <f>IF(Тех_Движение!$F$3295&gt;0,Тех_Движение!$I$3295,"")</f>
        <v/>
      </c>
      <c r="C3298" s="20">
        <f>IF($B3298="","",Тех_Движение!$D$3295)</f>
        <v/>
      </c>
      <c r="D3298" s="42">
        <f>IF($B3298="","",Тех_Движение!$B$3295)</f>
        <v/>
      </c>
      <c r="E3298" s="54">
        <f>IF($B3298="","",Тех_Движение!$F$3295)</f>
        <v/>
      </c>
      <c r="F3298" s="54">
        <f>IF($B3298="","",SUMIFS($E$5:$E3297,$C$5:$C3297,$C3298))</f>
        <v/>
      </c>
      <c r="G3298" s="54">
        <f>IF($B3298="","",MAX(0,$E3298-MAX(0,SUMIFS(Тех_Движение!$G$2:$G$5111,Тех_Движение!$D$2:$D$5111,$C3298,Тех_Движение!$B$2:$B$5111,"&lt;="&amp;Настройки!$B$5-1)-$F3298)))</f>
        <v/>
      </c>
      <c r="H3298" s="54">
        <f>IF($B3298="","",IF(AND($D3298&gt;=Настройки!$B$5,$D3298&lt;=Настройки!$B$6),$E3298,0))</f>
        <v/>
      </c>
      <c r="I3298" s="54">
        <f>IF($B3298="","",$G3298+$H3298-$J3298)</f>
        <v/>
      </c>
      <c r="J3298" s="54">
        <f>IF($B3298="","",MAX(0,$E3298-MAX(0,SUMIFS(Тех_Движение!$G$2:$G$5111,Тех_Движение!$D$2:$D$5111,$C3298,Тех_Движение!$B$2:$B$5111,"&lt;="&amp;Настройки!$B$6)-$F3298)))</f>
        <v/>
      </c>
      <c r="K3298" s="54">
        <f>IF(OR($B3298="",K$3&lt;$D3298+Настройки!$B$7),0,MAX(0,$E3298-MAX(0,SUMIFS(Тех_Движение!$G$2:$G$5111,Тех_Движение!$D$2:$D$5111,$C3298,Тех_Движение!$B$2:$B$5111,"&lt;="&amp;K$3)-$F3298)))</f>
        <v/>
      </c>
      <c r="L3298" s="54">
        <f>IF(OR($B3298="",L$3&lt;$D3298+Настройки!$B$7),0,MAX(0,$E3298-MAX(0,SUMIFS(Тех_Движение!$G$2:$G$5111,Тех_Движение!$D$2:$D$5111,$C3298,Тех_Движение!$B$2:$B$5111,"&lt;="&amp;L$3)-$F3298)))</f>
        <v/>
      </c>
      <c r="M3298" s="54">
        <f>IF(OR($B3298="",M$3&lt;$D3298+Настройки!$B$7),0,MAX(0,$E3298-MAX(0,SUMIFS(Тех_Движение!$G$2:$G$5111,Тех_Движение!$D$2:$D$5111,$C3298,Тех_Движение!$B$2:$B$5111,"&lt;="&amp;M$3)-$F3298)))</f>
        <v/>
      </c>
      <c r="N3298" s="54">
        <f>IF(OR($B3298="",N$3&lt;$D3298+Настройки!$B$7),0,MAX(0,$E3298-MAX(0,SUMIFS(Тех_Движение!$G$2:$G$5111,Тех_Движение!$D$2:$D$5111,$C3298,Тех_Движение!$B$2:$B$5111,"&lt;="&amp;N$3)-$F3298)))</f>
        <v/>
      </c>
      <c r="O3298" s="54">
        <f>IF(OR($B3298="",O$3&lt;$D3298+Настройки!$B$7),0,MAX(0,$E3298-MAX(0,SUMIFS(Тех_Движение!$G$2:$G$5111,Тех_Движение!$D$2:$D$5111,$C3298,Тех_Движение!$B$2:$B$5111,"&lt;="&amp;O$3)-$F3298)))</f>
        <v/>
      </c>
      <c r="P3298" s="54">
        <f>IF(OR($B3298="",P$3&lt;$D3298+Настройки!$B$7),0,MAX(0,$E3298-MAX(0,SUMIFS(Тех_Движение!$G$2:$G$5111,Тех_Движение!$D$2:$D$5111,$C3298,Тех_Движение!$B$2:$B$5111,"&lt;="&amp;P$3)-$F3298)))</f>
        <v/>
      </c>
      <c r="Q3298" s="54">
        <f>IF(OR($B3298="",Q$3&lt;$D3298+Настройки!$B$7),0,MAX(0,$E3298-MAX(0,SUMIFS(Тех_Движение!$G$2:$G$5111,Тех_Движение!$D$2:$D$5111,$C3298,Тех_Движение!$B$2:$B$5111,"&lt;="&amp;Q$3)-$F3298)))</f>
        <v/>
      </c>
      <c r="R3298" s="54">
        <f>IF($B3298="","",SUM($K3298:$Q3298))</f>
        <v/>
      </c>
      <c r="S3298" s="56">
        <f>IF($B3298="","",VLOOKUP($C3298,Настройки!$A$11:$L$17,9,FALSE))</f>
        <v/>
      </c>
      <c r="T3298" s="56">
        <f>IF($B3298="","",$R3298*$S3298)</f>
        <v/>
      </c>
    </row>
    <row r="3299">
      <c r="A3299" s="20">
        <f>Тех_Движение!$A$3296</f>
        <v/>
      </c>
      <c r="B3299" s="20">
        <f>IF(Тех_Движение!$F$3296&gt;0,Тех_Движение!$I$3296,"")</f>
        <v/>
      </c>
      <c r="C3299" s="20">
        <f>IF($B3299="","",Тех_Движение!$D$3296)</f>
        <v/>
      </c>
      <c r="D3299" s="42">
        <f>IF($B3299="","",Тех_Движение!$B$3296)</f>
        <v/>
      </c>
      <c r="E3299" s="54">
        <f>IF($B3299="","",Тех_Движение!$F$3296)</f>
        <v/>
      </c>
      <c r="F3299" s="54">
        <f>IF($B3299="","",SUMIFS($E$5:$E3298,$C$5:$C3298,$C3299))</f>
        <v/>
      </c>
      <c r="G3299" s="54">
        <f>IF($B3299="","",MAX(0,$E3299-MAX(0,SUMIFS(Тех_Движение!$G$2:$G$5111,Тех_Движение!$D$2:$D$5111,$C3299,Тех_Движение!$B$2:$B$5111,"&lt;="&amp;Настройки!$B$5-1)-$F3299)))</f>
        <v/>
      </c>
      <c r="H3299" s="54">
        <f>IF($B3299="","",IF(AND($D3299&gt;=Настройки!$B$5,$D3299&lt;=Настройки!$B$6),$E3299,0))</f>
        <v/>
      </c>
      <c r="I3299" s="54">
        <f>IF($B3299="","",$G3299+$H3299-$J3299)</f>
        <v/>
      </c>
      <c r="J3299" s="54">
        <f>IF($B3299="","",MAX(0,$E3299-MAX(0,SUMIFS(Тех_Движение!$G$2:$G$5111,Тех_Движение!$D$2:$D$5111,$C3299,Тех_Движение!$B$2:$B$5111,"&lt;="&amp;Настройки!$B$6)-$F3299)))</f>
        <v/>
      </c>
      <c r="K3299" s="54">
        <f>IF(OR($B3299="",K$3&lt;$D3299+Настройки!$B$7),0,MAX(0,$E3299-MAX(0,SUMIFS(Тех_Движение!$G$2:$G$5111,Тех_Движение!$D$2:$D$5111,$C3299,Тех_Движение!$B$2:$B$5111,"&lt;="&amp;K$3)-$F3299)))</f>
        <v/>
      </c>
      <c r="L3299" s="54">
        <f>IF(OR($B3299="",L$3&lt;$D3299+Настройки!$B$7),0,MAX(0,$E3299-MAX(0,SUMIFS(Тех_Движение!$G$2:$G$5111,Тех_Движение!$D$2:$D$5111,$C3299,Тех_Движение!$B$2:$B$5111,"&lt;="&amp;L$3)-$F3299)))</f>
        <v/>
      </c>
      <c r="M3299" s="54">
        <f>IF(OR($B3299="",M$3&lt;$D3299+Настройки!$B$7),0,MAX(0,$E3299-MAX(0,SUMIFS(Тех_Движение!$G$2:$G$5111,Тех_Движение!$D$2:$D$5111,$C3299,Тех_Движение!$B$2:$B$5111,"&lt;="&amp;M$3)-$F3299)))</f>
        <v/>
      </c>
      <c r="N3299" s="54">
        <f>IF(OR($B3299="",N$3&lt;$D3299+Настройки!$B$7),0,MAX(0,$E3299-MAX(0,SUMIFS(Тех_Движение!$G$2:$G$5111,Тех_Движение!$D$2:$D$5111,$C3299,Тех_Движение!$B$2:$B$5111,"&lt;="&amp;N$3)-$F3299)))</f>
        <v/>
      </c>
      <c r="O3299" s="54">
        <f>IF(OR($B3299="",O$3&lt;$D3299+Настройки!$B$7),0,MAX(0,$E3299-MAX(0,SUMIFS(Тех_Движение!$G$2:$G$5111,Тех_Движение!$D$2:$D$5111,$C3299,Тех_Движение!$B$2:$B$5111,"&lt;="&amp;O$3)-$F3299)))</f>
        <v/>
      </c>
      <c r="P3299" s="54">
        <f>IF(OR($B3299="",P$3&lt;$D3299+Настройки!$B$7),0,MAX(0,$E3299-MAX(0,SUMIFS(Тех_Движение!$G$2:$G$5111,Тех_Движение!$D$2:$D$5111,$C3299,Тех_Движение!$B$2:$B$5111,"&lt;="&amp;P$3)-$F3299)))</f>
        <v/>
      </c>
      <c r="Q3299" s="54">
        <f>IF(OR($B3299="",Q$3&lt;$D3299+Настройки!$B$7),0,MAX(0,$E3299-MAX(0,SUMIFS(Тех_Движение!$G$2:$G$5111,Тех_Движение!$D$2:$D$5111,$C3299,Тех_Движение!$B$2:$B$5111,"&lt;="&amp;Q$3)-$F3299)))</f>
        <v/>
      </c>
      <c r="R3299" s="54">
        <f>IF($B3299="","",SUM($K3299:$Q3299))</f>
        <v/>
      </c>
      <c r="S3299" s="56">
        <f>IF($B3299="","",VLOOKUP($C3299,Настройки!$A$11:$L$17,9,FALSE))</f>
        <v/>
      </c>
      <c r="T3299" s="56">
        <f>IF($B3299="","",$R3299*$S3299)</f>
        <v/>
      </c>
    </row>
    <row r="3300">
      <c r="A3300" s="20">
        <f>Тех_Движение!$A$3297</f>
        <v/>
      </c>
      <c r="B3300" s="20">
        <f>IF(Тех_Движение!$F$3297&gt;0,Тех_Движение!$I$3297,"")</f>
        <v/>
      </c>
      <c r="C3300" s="20">
        <f>IF($B3300="","",Тех_Движение!$D$3297)</f>
        <v/>
      </c>
      <c r="D3300" s="42">
        <f>IF($B3300="","",Тех_Движение!$B$3297)</f>
        <v/>
      </c>
      <c r="E3300" s="54">
        <f>IF($B3300="","",Тех_Движение!$F$3297)</f>
        <v/>
      </c>
      <c r="F3300" s="54">
        <f>IF($B3300="","",SUMIFS($E$5:$E3299,$C$5:$C3299,$C3300))</f>
        <v/>
      </c>
      <c r="G3300" s="54">
        <f>IF($B3300="","",MAX(0,$E3300-MAX(0,SUMIFS(Тех_Движение!$G$2:$G$5111,Тех_Движение!$D$2:$D$5111,$C3300,Тех_Движение!$B$2:$B$5111,"&lt;="&amp;Настройки!$B$5-1)-$F3300)))</f>
        <v/>
      </c>
      <c r="H3300" s="54">
        <f>IF($B3300="","",IF(AND($D3300&gt;=Настройки!$B$5,$D3300&lt;=Настройки!$B$6),$E3300,0))</f>
        <v/>
      </c>
      <c r="I3300" s="54">
        <f>IF($B3300="","",$G3300+$H3300-$J3300)</f>
        <v/>
      </c>
      <c r="J3300" s="54">
        <f>IF($B3300="","",MAX(0,$E3300-MAX(0,SUMIFS(Тех_Движение!$G$2:$G$5111,Тех_Движение!$D$2:$D$5111,$C3300,Тех_Движение!$B$2:$B$5111,"&lt;="&amp;Настройки!$B$6)-$F3300)))</f>
        <v/>
      </c>
      <c r="K3300" s="54">
        <f>IF(OR($B3300="",K$3&lt;$D3300+Настройки!$B$7),0,MAX(0,$E3300-MAX(0,SUMIFS(Тех_Движение!$G$2:$G$5111,Тех_Движение!$D$2:$D$5111,$C3300,Тех_Движение!$B$2:$B$5111,"&lt;="&amp;K$3)-$F3300)))</f>
        <v/>
      </c>
      <c r="L3300" s="54">
        <f>IF(OR($B3300="",L$3&lt;$D3300+Настройки!$B$7),0,MAX(0,$E3300-MAX(0,SUMIFS(Тех_Движение!$G$2:$G$5111,Тех_Движение!$D$2:$D$5111,$C3300,Тех_Движение!$B$2:$B$5111,"&lt;="&amp;L$3)-$F3300)))</f>
        <v/>
      </c>
      <c r="M3300" s="54">
        <f>IF(OR($B3300="",M$3&lt;$D3300+Настройки!$B$7),0,MAX(0,$E3300-MAX(0,SUMIFS(Тех_Движение!$G$2:$G$5111,Тех_Движение!$D$2:$D$5111,$C3300,Тех_Движение!$B$2:$B$5111,"&lt;="&amp;M$3)-$F3300)))</f>
        <v/>
      </c>
      <c r="N3300" s="54">
        <f>IF(OR($B3300="",N$3&lt;$D3300+Настройки!$B$7),0,MAX(0,$E3300-MAX(0,SUMIFS(Тех_Движение!$G$2:$G$5111,Тех_Движение!$D$2:$D$5111,$C3300,Тех_Движение!$B$2:$B$5111,"&lt;="&amp;N$3)-$F3300)))</f>
        <v/>
      </c>
      <c r="O3300" s="54">
        <f>IF(OR($B3300="",O$3&lt;$D3300+Настройки!$B$7),0,MAX(0,$E3300-MAX(0,SUMIFS(Тех_Движение!$G$2:$G$5111,Тех_Движение!$D$2:$D$5111,$C3300,Тех_Движение!$B$2:$B$5111,"&lt;="&amp;O$3)-$F3300)))</f>
        <v/>
      </c>
      <c r="P3300" s="54">
        <f>IF(OR($B3300="",P$3&lt;$D3300+Настройки!$B$7),0,MAX(0,$E3300-MAX(0,SUMIFS(Тех_Движение!$G$2:$G$5111,Тех_Движение!$D$2:$D$5111,$C3300,Тех_Движение!$B$2:$B$5111,"&lt;="&amp;P$3)-$F3300)))</f>
        <v/>
      </c>
      <c r="Q3300" s="54">
        <f>IF(OR($B3300="",Q$3&lt;$D3300+Настройки!$B$7),0,MAX(0,$E3300-MAX(0,SUMIFS(Тех_Движение!$G$2:$G$5111,Тех_Движение!$D$2:$D$5111,$C3300,Тех_Движение!$B$2:$B$5111,"&lt;="&amp;Q$3)-$F3300)))</f>
        <v/>
      </c>
      <c r="R3300" s="54">
        <f>IF($B3300="","",SUM($K3300:$Q3300))</f>
        <v/>
      </c>
      <c r="S3300" s="56">
        <f>IF($B3300="","",VLOOKUP($C3300,Настройки!$A$11:$L$17,9,FALSE))</f>
        <v/>
      </c>
      <c r="T3300" s="56">
        <f>IF($B3300="","",$R3300*$S3300)</f>
        <v/>
      </c>
    </row>
    <row r="3301">
      <c r="A3301" s="20">
        <f>Тех_Движение!$A$3298</f>
        <v/>
      </c>
      <c r="B3301" s="20">
        <f>IF(Тех_Движение!$F$3298&gt;0,Тех_Движение!$I$3298,"")</f>
        <v/>
      </c>
      <c r="C3301" s="20">
        <f>IF($B3301="","",Тех_Движение!$D$3298)</f>
        <v/>
      </c>
      <c r="D3301" s="42">
        <f>IF($B3301="","",Тех_Движение!$B$3298)</f>
        <v/>
      </c>
      <c r="E3301" s="54">
        <f>IF($B3301="","",Тех_Движение!$F$3298)</f>
        <v/>
      </c>
      <c r="F3301" s="54">
        <f>IF($B3301="","",SUMIFS($E$5:$E3300,$C$5:$C3300,$C3301))</f>
        <v/>
      </c>
      <c r="G3301" s="54">
        <f>IF($B3301="","",MAX(0,$E3301-MAX(0,SUMIFS(Тех_Движение!$G$2:$G$5111,Тех_Движение!$D$2:$D$5111,$C3301,Тех_Движение!$B$2:$B$5111,"&lt;="&amp;Настройки!$B$5-1)-$F3301)))</f>
        <v/>
      </c>
      <c r="H3301" s="54">
        <f>IF($B3301="","",IF(AND($D3301&gt;=Настройки!$B$5,$D3301&lt;=Настройки!$B$6),$E3301,0))</f>
        <v/>
      </c>
      <c r="I3301" s="54">
        <f>IF($B3301="","",$G3301+$H3301-$J3301)</f>
        <v/>
      </c>
      <c r="J3301" s="54">
        <f>IF($B3301="","",MAX(0,$E3301-MAX(0,SUMIFS(Тех_Движение!$G$2:$G$5111,Тех_Движение!$D$2:$D$5111,$C3301,Тех_Движение!$B$2:$B$5111,"&lt;="&amp;Настройки!$B$6)-$F3301)))</f>
        <v/>
      </c>
      <c r="K3301" s="54">
        <f>IF(OR($B3301="",K$3&lt;$D3301+Настройки!$B$7),0,MAX(0,$E3301-MAX(0,SUMIFS(Тех_Движение!$G$2:$G$5111,Тех_Движение!$D$2:$D$5111,$C3301,Тех_Движение!$B$2:$B$5111,"&lt;="&amp;K$3)-$F3301)))</f>
        <v/>
      </c>
      <c r="L3301" s="54">
        <f>IF(OR($B3301="",L$3&lt;$D3301+Настройки!$B$7),0,MAX(0,$E3301-MAX(0,SUMIFS(Тех_Движение!$G$2:$G$5111,Тех_Движение!$D$2:$D$5111,$C3301,Тех_Движение!$B$2:$B$5111,"&lt;="&amp;L$3)-$F3301)))</f>
        <v/>
      </c>
      <c r="M3301" s="54">
        <f>IF(OR($B3301="",M$3&lt;$D3301+Настройки!$B$7),0,MAX(0,$E3301-MAX(0,SUMIFS(Тех_Движение!$G$2:$G$5111,Тех_Движение!$D$2:$D$5111,$C3301,Тех_Движение!$B$2:$B$5111,"&lt;="&amp;M$3)-$F3301)))</f>
        <v/>
      </c>
      <c r="N3301" s="54">
        <f>IF(OR($B3301="",N$3&lt;$D3301+Настройки!$B$7),0,MAX(0,$E3301-MAX(0,SUMIFS(Тех_Движение!$G$2:$G$5111,Тех_Движение!$D$2:$D$5111,$C3301,Тех_Движение!$B$2:$B$5111,"&lt;="&amp;N$3)-$F3301)))</f>
        <v/>
      </c>
      <c r="O3301" s="54">
        <f>IF(OR($B3301="",O$3&lt;$D3301+Настройки!$B$7),0,MAX(0,$E3301-MAX(0,SUMIFS(Тех_Движение!$G$2:$G$5111,Тех_Движение!$D$2:$D$5111,$C3301,Тех_Движение!$B$2:$B$5111,"&lt;="&amp;O$3)-$F3301)))</f>
        <v/>
      </c>
      <c r="P3301" s="54">
        <f>IF(OR($B3301="",P$3&lt;$D3301+Настройки!$B$7),0,MAX(0,$E3301-MAX(0,SUMIFS(Тех_Движение!$G$2:$G$5111,Тех_Движение!$D$2:$D$5111,$C3301,Тех_Движение!$B$2:$B$5111,"&lt;="&amp;P$3)-$F3301)))</f>
        <v/>
      </c>
      <c r="Q3301" s="54">
        <f>IF(OR($B3301="",Q$3&lt;$D3301+Настройки!$B$7),0,MAX(0,$E3301-MAX(0,SUMIFS(Тех_Движение!$G$2:$G$5111,Тех_Движение!$D$2:$D$5111,$C3301,Тех_Движение!$B$2:$B$5111,"&lt;="&amp;Q$3)-$F3301)))</f>
        <v/>
      </c>
      <c r="R3301" s="54">
        <f>IF($B3301="","",SUM($K3301:$Q3301))</f>
        <v/>
      </c>
      <c r="S3301" s="56">
        <f>IF($B3301="","",VLOOKUP($C3301,Настройки!$A$11:$L$17,9,FALSE))</f>
        <v/>
      </c>
      <c r="T3301" s="56">
        <f>IF($B3301="","",$R3301*$S3301)</f>
        <v/>
      </c>
    </row>
    <row r="3302">
      <c r="A3302" s="20">
        <f>Тех_Движение!$A$3299</f>
        <v/>
      </c>
      <c r="B3302" s="20">
        <f>IF(Тех_Движение!$F$3299&gt;0,Тех_Движение!$I$3299,"")</f>
        <v/>
      </c>
      <c r="C3302" s="20">
        <f>IF($B3302="","",Тех_Движение!$D$3299)</f>
        <v/>
      </c>
      <c r="D3302" s="42">
        <f>IF($B3302="","",Тех_Движение!$B$3299)</f>
        <v/>
      </c>
      <c r="E3302" s="54">
        <f>IF($B3302="","",Тех_Движение!$F$3299)</f>
        <v/>
      </c>
      <c r="F3302" s="54">
        <f>IF($B3302="","",SUMIFS($E$5:$E3301,$C$5:$C3301,$C3302))</f>
        <v/>
      </c>
      <c r="G3302" s="54">
        <f>IF($B3302="","",MAX(0,$E3302-MAX(0,SUMIFS(Тех_Движение!$G$2:$G$5111,Тех_Движение!$D$2:$D$5111,$C3302,Тех_Движение!$B$2:$B$5111,"&lt;="&amp;Настройки!$B$5-1)-$F3302)))</f>
        <v/>
      </c>
      <c r="H3302" s="54">
        <f>IF($B3302="","",IF(AND($D3302&gt;=Настройки!$B$5,$D3302&lt;=Настройки!$B$6),$E3302,0))</f>
        <v/>
      </c>
      <c r="I3302" s="54">
        <f>IF($B3302="","",$G3302+$H3302-$J3302)</f>
        <v/>
      </c>
      <c r="J3302" s="54">
        <f>IF($B3302="","",MAX(0,$E3302-MAX(0,SUMIFS(Тех_Движение!$G$2:$G$5111,Тех_Движение!$D$2:$D$5111,$C3302,Тех_Движение!$B$2:$B$5111,"&lt;="&amp;Настройки!$B$6)-$F3302)))</f>
        <v/>
      </c>
      <c r="K3302" s="54">
        <f>IF(OR($B3302="",K$3&lt;$D3302+Настройки!$B$7),0,MAX(0,$E3302-MAX(0,SUMIFS(Тех_Движение!$G$2:$G$5111,Тех_Движение!$D$2:$D$5111,$C3302,Тех_Движение!$B$2:$B$5111,"&lt;="&amp;K$3)-$F3302)))</f>
        <v/>
      </c>
      <c r="L3302" s="54">
        <f>IF(OR($B3302="",L$3&lt;$D3302+Настройки!$B$7),0,MAX(0,$E3302-MAX(0,SUMIFS(Тех_Движение!$G$2:$G$5111,Тех_Движение!$D$2:$D$5111,$C3302,Тех_Движение!$B$2:$B$5111,"&lt;="&amp;L$3)-$F3302)))</f>
        <v/>
      </c>
      <c r="M3302" s="54">
        <f>IF(OR($B3302="",M$3&lt;$D3302+Настройки!$B$7),0,MAX(0,$E3302-MAX(0,SUMIFS(Тех_Движение!$G$2:$G$5111,Тех_Движение!$D$2:$D$5111,$C3302,Тех_Движение!$B$2:$B$5111,"&lt;="&amp;M$3)-$F3302)))</f>
        <v/>
      </c>
      <c r="N3302" s="54">
        <f>IF(OR($B3302="",N$3&lt;$D3302+Настройки!$B$7),0,MAX(0,$E3302-MAX(0,SUMIFS(Тех_Движение!$G$2:$G$5111,Тех_Движение!$D$2:$D$5111,$C3302,Тех_Движение!$B$2:$B$5111,"&lt;="&amp;N$3)-$F3302)))</f>
        <v/>
      </c>
      <c r="O3302" s="54">
        <f>IF(OR($B3302="",O$3&lt;$D3302+Настройки!$B$7),0,MAX(0,$E3302-MAX(0,SUMIFS(Тех_Движение!$G$2:$G$5111,Тех_Движение!$D$2:$D$5111,$C3302,Тех_Движение!$B$2:$B$5111,"&lt;="&amp;O$3)-$F3302)))</f>
        <v/>
      </c>
      <c r="P3302" s="54">
        <f>IF(OR($B3302="",P$3&lt;$D3302+Настройки!$B$7),0,MAX(0,$E3302-MAX(0,SUMIFS(Тех_Движение!$G$2:$G$5111,Тех_Движение!$D$2:$D$5111,$C3302,Тех_Движение!$B$2:$B$5111,"&lt;="&amp;P$3)-$F3302)))</f>
        <v/>
      </c>
      <c r="Q3302" s="54">
        <f>IF(OR($B3302="",Q$3&lt;$D3302+Настройки!$B$7),0,MAX(0,$E3302-MAX(0,SUMIFS(Тех_Движение!$G$2:$G$5111,Тех_Движение!$D$2:$D$5111,$C3302,Тех_Движение!$B$2:$B$5111,"&lt;="&amp;Q$3)-$F3302)))</f>
        <v/>
      </c>
      <c r="R3302" s="54">
        <f>IF($B3302="","",SUM($K3302:$Q3302))</f>
        <v/>
      </c>
      <c r="S3302" s="56">
        <f>IF($B3302="","",VLOOKUP($C3302,Настройки!$A$11:$L$17,9,FALSE))</f>
        <v/>
      </c>
      <c r="T3302" s="56">
        <f>IF($B3302="","",$R3302*$S3302)</f>
        <v/>
      </c>
    </row>
    <row r="3303">
      <c r="A3303" s="20">
        <f>Тех_Движение!$A$3300</f>
        <v/>
      </c>
      <c r="B3303" s="20">
        <f>IF(Тех_Движение!$F$3300&gt;0,Тех_Движение!$I$3300,"")</f>
        <v/>
      </c>
      <c r="C3303" s="20">
        <f>IF($B3303="","",Тех_Движение!$D$3300)</f>
        <v/>
      </c>
      <c r="D3303" s="42">
        <f>IF($B3303="","",Тех_Движение!$B$3300)</f>
        <v/>
      </c>
      <c r="E3303" s="54">
        <f>IF($B3303="","",Тех_Движение!$F$3300)</f>
        <v/>
      </c>
      <c r="F3303" s="54">
        <f>IF($B3303="","",SUMIFS($E$5:$E3302,$C$5:$C3302,$C3303))</f>
        <v/>
      </c>
      <c r="G3303" s="54">
        <f>IF($B3303="","",MAX(0,$E3303-MAX(0,SUMIFS(Тех_Движение!$G$2:$G$5111,Тех_Движение!$D$2:$D$5111,$C3303,Тех_Движение!$B$2:$B$5111,"&lt;="&amp;Настройки!$B$5-1)-$F3303)))</f>
        <v/>
      </c>
      <c r="H3303" s="54">
        <f>IF($B3303="","",IF(AND($D3303&gt;=Настройки!$B$5,$D3303&lt;=Настройки!$B$6),$E3303,0))</f>
        <v/>
      </c>
      <c r="I3303" s="54">
        <f>IF($B3303="","",$G3303+$H3303-$J3303)</f>
        <v/>
      </c>
      <c r="J3303" s="54">
        <f>IF($B3303="","",MAX(0,$E3303-MAX(0,SUMIFS(Тех_Движение!$G$2:$G$5111,Тех_Движение!$D$2:$D$5111,$C3303,Тех_Движение!$B$2:$B$5111,"&lt;="&amp;Настройки!$B$6)-$F3303)))</f>
        <v/>
      </c>
      <c r="K3303" s="54">
        <f>IF(OR($B3303="",K$3&lt;$D3303+Настройки!$B$7),0,MAX(0,$E3303-MAX(0,SUMIFS(Тех_Движение!$G$2:$G$5111,Тех_Движение!$D$2:$D$5111,$C3303,Тех_Движение!$B$2:$B$5111,"&lt;="&amp;K$3)-$F3303)))</f>
        <v/>
      </c>
      <c r="L3303" s="54">
        <f>IF(OR($B3303="",L$3&lt;$D3303+Настройки!$B$7),0,MAX(0,$E3303-MAX(0,SUMIFS(Тех_Движение!$G$2:$G$5111,Тех_Движение!$D$2:$D$5111,$C3303,Тех_Движение!$B$2:$B$5111,"&lt;="&amp;L$3)-$F3303)))</f>
        <v/>
      </c>
      <c r="M3303" s="54">
        <f>IF(OR($B3303="",M$3&lt;$D3303+Настройки!$B$7),0,MAX(0,$E3303-MAX(0,SUMIFS(Тех_Движение!$G$2:$G$5111,Тех_Движение!$D$2:$D$5111,$C3303,Тех_Движение!$B$2:$B$5111,"&lt;="&amp;M$3)-$F3303)))</f>
        <v/>
      </c>
      <c r="N3303" s="54">
        <f>IF(OR($B3303="",N$3&lt;$D3303+Настройки!$B$7),0,MAX(0,$E3303-MAX(0,SUMIFS(Тех_Движение!$G$2:$G$5111,Тех_Движение!$D$2:$D$5111,$C3303,Тех_Движение!$B$2:$B$5111,"&lt;="&amp;N$3)-$F3303)))</f>
        <v/>
      </c>
      <c r="O3303" s="54">
        <f>IF(OR($B3303="",O$3&lt;$D3303+Настройки!$B$7),0,MAX(0,$E3303-MAX(0,SUMIFS(Тех_Движение!$G$2:$G$5111,Тех_Движение!$D$2:$D$5111,$C3303,Тех_Движение!$B$2:$B$5111,"&lt;="&amp;O$3)-$F3303)))</f>
        <v/>
      </c>
      <c r="P3303" s="54">
        <f>IF(OR($B3303="",P$3&lt;$D3303+Настройки!$B$7),0,MAX(0,$E3303-MAX(0,SUMIFS(Тех_Движение!$G$2:$G$5111,Тех_Движение!$D$2:$D$5111,$C3303,Тех_Движение!$B$2:$B$5111,"&lt;="&amp;P$3)-$F3303)))</f>
        <v/>
      </c>
      <c r="Q3303" s="54">
        <f>IF(OR($B3303="",Q$3&lt;$D3303+Настройки!$B$7),0,MAX(0,$E3303-MAX(0,SUMIFS(Тех_Движение!$G$2:$G$5111,Тех_Движение!$D$2:$D$5111,$C3303,Тех_Движение!$B$2:$B$5111,"&lt;="&amp;Q$3)-$F3303)))</f>
        <v/>
      </c>
      <c r="R3303" s="54">
        <f>IF($B3303="","",SUM($K3303:$Q3303))</f>
        <v/>
      </c>
      <c r="S3303" s="56">
        <f>IF($B3303="","",VLOOKUP($C3303,Настройки!$A$11:$L$17,9,FALSE))</f>
        <v/>
      </c>
      <c r="T3303" s="56">
        <f>IF($B3303="","",$R3303*$S3303)</f>
        <v/>
      </c>
    </row>
    <row r="3304">
      <c r="A3304" s="20">
        <f>Тех_Движение!$A$3301</f>
        <v/>
      </c>
      <c r="B3304" s="20">
        <f>IF(Тех_Движение!$F$3301&gt;0,Тех_Движение!$I$3301,"")</f>
        <v/>
      </c>
      <c r="C3304" s="20">
        <f>IF($B3304="","",Тех_Движение!$D$3301)</f>
        <v/>
      </c>
      <c r="D3304" s="42">
        <f>IF($B3304="","",Тех_Движение!$B$3301)</f>
        <v/>
      </c>
      <c r="E3304" s="54">
        <f>IF($B3304="","",Тех_Движение!$F$3301)</f>
        <v/>
      </c>
      <c r="F3304" s="54">
        <f>IF($B3304="","",SUMIFS($E$5:$E3303,$C$5:$C3303,$C3304))</f>
        <v/>
      </c>
      <c r="G3304" s="54">
        <f>IF($B3304="","",MAX(0,$E3304-MAX(0,SUMIFS(Тех_Движение!$G$2:$G$5111,Тех_Движение!$D$2:$D$5111,$C3304,Тех_Движение!$B$2:$B$5111,"&lt;="&amp;Настройки!$B$5-1)-$F3304)))</f>
        <v/>
      </c>
      <c r="H3304" s="54">
        <f>IF($B3304="","",IF(AND($D3304&gt;=Настройки!$B$5,$D3304&lt;=Настройки!$B$6),$E3304,0))</f>
        <v/>
      </c>
      <c r="I3304" s="54">
        <f>IF($B3304="","",$G3304+$H3304-$J3304)</f>
        <v/>
      </c>
      <c r="J3304" s="54">
        <f>IF($B3304="","",MAX(0,$E3304-MAX(0,SUMIFS(Тех_Движение!$G$2:$G$5111,Тех_Движение!$D$2:$D$5111,$C3304,Тех_Движение!$B$2:$B$5111,"&lt;="&amp;Настройки!$B$6)-$F3304)))</f>
        <v/>
      </c>
      <c r="K3304" s="54">
        <f>IF(OR($B3304="",K$3&lt;$D3304+Настройки!$B$7),0,MAX(0,$E3304-MAX(0,SUMIFS(Тех_Движение!$G$2:$G$5111,Тех_Движение!$D$2:$D$5111,$C3304,Тех_Движение!$B$2:$B$5111,"&lt;="&amp;K$3)-$F3304)))</f>
        <v/>
      </c>
      <c r="L3304" s="54">
        <f>IF(OR($B3304="",L$3&lt;$D3304+Настройки!$B$7),0,MAX(0,$E3304-MAX(0,SUMIFS(Тех_Движение!$G$2:$G$5111,Тех_Движение!$D$2:$D$5111,$C3304,Тех_Движение!$B$2:$B$5111,"&lt;="&amp;L$3)-$F3304)))</f>
        <v/>
      </c>
      <c r="M3304" s="54">
        <f>IF(OR($B3304="",M$3&lt;$D3304+Настройки!$B$7),0,MAX(0,$E3304-MAX(0,SUMIFS(Тех_Движение!$G$2:$G$5111,Тех_Движение!$D$2:$D$5111,$C3304,Тех_Движение!$B$2:$B$5111,"&lt;="&amp;M$3)-$F3304)))</f>
        <v/>
      </c>
      <c r="N3304" s="54">
        <f>IF(OR($B3304="",N$3&lt;$D3304+Настройки!$B$7),0,MAX(0,$E3304-MAX(0,SUMIFS(Тех_Движение!$G$2:$G$5111,Тех_Движение!$D$2:$D$5111,$C3304,Тех_Движение!$B$2:$B$5111,"&lt;="&amp;N$3)-$F3304)))</f>
        <v/>
      </c>
      <c r="O3304" s="54">
        <f>IF(OR($B3304="",O$3&lt;$D3304+Настройки!$B$7),0,MAX(0,$E3304-MAX(0,SUMIFS(Тех_Движение!$G$2:$G$5111,Тех_Движение!$D$2:$D$5111,$C3304,Тех_Движение!$B$2:$B$5111,"&lt;="&amp;O$3)-$F3304)))</f>
        <v/>
      </c>
      <c r="P3304" s="54">
        <f>IF(OR($B3304="",P$3&lt;$D3304+Настройки!$B$7),0,MAX(0,$E3304-MAX(0,SUMIFS(Тех_Движение!$G$2:$G$5111,Тех_Движение!$D$2:$D$5111,$C3304,Тех_Движение!$B$2:$B$5111,"&lt;="&amp;P$3)-$F3304)))</f>
        <v/>
      </c>
      <c r="Q3304" s="54">
        <f>IF(OR($B3304="",Q$3&lt;$D3304+Настройки!$B$7),0,MAX(0,$E3304-MAX(0,SUMIFS(Тех_Движение!$G$2:$G$5111,Тех_Движение!$D$2:$D$5111,$C3304,Тех_Движение!$B$2:$B$5111,"&lt;="&amp;Q$3)-$F3304)))</f>
        <v/>
      </c>
      <c r="R3304" s="54">
        <f>IF($B3304="","",SUM($K3304:$Q3304))</f>
        <v/>
      </c>
      <c r="S3304" s="56">
        <f>IF($B3304="","",VLOOKUP($C3304,Настройки!$A$11:$L$17,9,FALSE))</f>
        <v/>
      </c>
      <c r="T3304" s="56">
        <f>IF($B3304="","",$R3304*$S3304)</f>
        <v/>
      </c>
    </row>
    <row r="3305">
      <c r="A3305" s="20">
        <f>Тех_Движение!$A$3302</f>
        <v/>
      </c>
      <c r="B3305" s="20">
        <f>IF(Тех_Движение!$F$3302&gt;0,Тех_Движение!$I$3302,"")</f>
        <v/>
      </c>
      <c r="C3305" s="20">
        <f>IF($B3305="","",Тех_Движение!$D$3302)</f>
        <v/>
      </c>
      <c r="D3305" s="42">
        <f>IF($B3305="","",Тех_Движение!$B$3302)</f>
        <v/>
      </c>
      <c r="E3305" s="54">
        <f>IF($B3305="","",Тех_Движение!$F$3302)</f>
        <v/>
      </c>
      <c r="F3305" s="54">
        <f>IF($B3305="","",SUMIFS($E$5:$E3304,$C$5:$C3304,$C3305))</f>
        <v/>
      </c>
      <c r="G3305" s="54">
        <f>IF($B3305="","",MAX(0,$E3305-MAX(0,SUMIFS(Тех_Движение!$G$2:$G$5111,Тех_Движение!$D$2:$D$5111,$C3305,Тех_Движение!$B$2:$B$5111,"&lt;="&amp;Настройки!$B$5-1)-$F3305)))</f>
        <v/>
      </c>
      <c r="H3305" s="54">
        <f>IF($B3305="","",IF(AND($D3305&gt;=Настройки!$B$5,$D3305&lt;=Настройки!$B$6),$E3305,0))</f>
        <v/>
      </c>
      <c r="I3305" s="54">
        <f>IF($B3305="","",$G3305+$H3305-$J3305)</f>
        <v/>
      </c>
      <c r="J3305" s="54">
        <f>IF($B3305="","",MAX(0,$E3305-MAX(0,SUMIFS(Тех_Движение!$G$2:$G$5111,Тех_Движение!$D$2:$D$5111,$C3305,Тех_Движение!$B$2:$B$5111,"&lt;="&amp;Настройки!$B$6)-$F3305)))</f>
        <v/>
      </c>
      <c r="K3305" s="54">
        <f>IF(OR($B3305="",K$3&lt;$D3305+Настройки!$B$7),0,MAX(0,$E3305-MAX(0,SUMIFS(Тех_Движение!$G$2:$G$5111,Тех_Движение!$D$2:$D$5111,$C3305,Тех_Движение!$B$2:$B$5111,"&lt;="&amp;K$3)-$F3305)))</f>
        <v/>
      </c>
      <c r="L3305" s="54">
        <f>IF(OR($B3305="",L$3&lt;$D3305+Настройки!$B$7),0,MAX(0,$E3305-MAX(0,SUMIFS(Тех_Движение!$G$2:$G$5111,Тех_Движение!$D$2:$D$5111,$C3305,Тех_Движение!$B$2:$B$5111,"&lt;="&amp;L$3)-$F3305)))</f>
        <v/>
      </c>
      <c r="M3305" s="54">
        <f>IF(OR($B3305="",M$3&lt;$D3305+Настройки!$B$7),0,MAX(0,$E3305-MAX(0,SUMIFS(Тех_Движение!$G$2:$G$5111,Тех_Движение!$D$2:$D$5111,$C3305,Тех_Движение!$B$2:$B$5111,"&lt;="&amp;M$3)-$F3305)))</f>
        <v/>
      </c>
      <c r="N3305" s="54">
        <f>IF(OR($B3305="",N$3&lt;$D3305+Настройки!$B$7),0,MAX(0,$E3305-MAX(0,SUMIFS(Тех_Движение!$G$2:$G$5111,Тех_Движение!$D$2:$D$5111,$C3305,Тех_Движение!$B$2:$B$5111,"&lt;="&amp;N$3)-$F3305)))</f>
        <v/>
      </c>
      <c r="O3305" s="54">
        <f>IF(OR($B3305="",O$3&lt;$D3305+Настройки!$B$7),0,MAX(0,$E3305-MAX(0,SUMIFS(Тех_Движение!$G$2:$G$5111,Тех_Движение!$D$2:$D$5111,$C3305,Тех_Движение!$B$2:$B$5111,"&lt;="&amp;O$3)-$F3305)))</f>
        <v/>
      </c>
      <c r="P3305" s="54">
        <f>IF(OR($B3305="",P$3&lt;$D3305+Настройки!$B$7),0,MAX(0,$E3305-MAX(0,SUMIFS(Тех_Движение!$G$2:$G$5111,Тех_Движение!$D$2:$D$5111,$C3305,Тех_Движение!$B$2:$B$5111,"&lt;="&amp;P$3)-$F3305)))</f>
        <v/>
      </c>
      <c r="Q3305" s="54">
        <f>IF(OR($B3305="",Q$3&lt;$D3305+Настройки!$B$7),0,MAX(0,$E3305-MAX(0,SUMIFS(Тех_Движение!$G$2:$G$5111,Тех_Движение!$D$2:$D$5111,$C3305,Тех_Движение!$B$2:$B$5111,"&lt;="&amp;Q$3)-$F3305)))</f>
        <v/>
      </c>
      <c r="R3305" s="54">
        <f>IF($B3305="","",SUM($K3305:$Q3305))</f>
        <v/>
      </c>
      <c r="S3305" s="56">
        <f>IF($B3305="","",VLOOKUP($C3305,Настройки!$A$11:$L$17,9,FALSE))</f>
        <v/>
      </c>
      <c r="T3305" s="56">
        <f>IF($B3305="","",$R3305*$S3305)</f>
        <v/>
      </c>
    </row>
    <row r="3306">
      <c r="A3306" s="20">
        <f>Тех_Движение!$A$3303</f>
        <v/>
      </c>
      <c r="B3306" s="20">
        <f>IF(Тех_Движение!$F$3303&gt;0,Тех_Движение!$I$3303,"")</f>
        <v/>
      </c>
      <c r="C3306" s="20">
        <f>IF($B3306="","",Тех_Движение!$D$3303)</f>
        <v/>
      </c>
      <c r="D3306" s="42">
        <f>IF($B3306="","",Тех_Движение!$B$3303)</f>
        <v/>
      </c>
      <c r="E3306" s="54">
        <f>IF($B3306="","",Тех_Движение!$F$3303)</f>
        <v/>
      </c>
      <c r="F3306" s="54">
        <f>IF($B3306="","",SUMIFS($E$5:$E3305,$C$5:$C3305,$C3306))</f>
        <v/>
      </c>
      <c r="G3306" s="54">
        <f>IF($B3306="","",MAX(0,$E3306-MAX(0,SUMIFS(Тех_Движение!$G$2:$G$5111,Тех_Движение!$D$2:$D$5111,$C3306,Тех_Движение!$B$2:$B$5111,"&lt;="&amp;Настройки!$B$5-1)-$F3306)))</f>
        <v/>
      </c>
      <c r="H3306" s="54">
        <f>IF($B3306="","",IF(AND($D3306&gt;=Настройки!$B$5,$D3306&lt;=Настройки!$B$6),$E3306,0))</f>
        <v/>
      </c>
      <c r="I3306" s="54">
        <f>IF($B3306="","",$G3306+$H3306-$J3306)</f>
        <v/>
      </c>
      <c r="J3306" s="54">
        <f>IF($B3306="","",MAX(0,$E3306-MAX(0,SUMIFS(Тех_Движение!$G$2:$G$5111,Тех_Движение!$D$2:$D$5111,$C3306,Тех_Движение!$B$2:$B$5111,"&lt;="&amp;Настройки!$B$6)-$F3306)))</f>
        <v/>
      </c>
      <c r="K3306" s="54">
        <f>IF(OR($B3306="",K$3&lt;$D3306+Настройки!$B$7),0,MAX(0,$E3306-MAX(0,SUMIFS(Тех_Движение!$G$2:$G$5111,Тех_Движение!$D$2:$D$5111,$C3306,Тех_Движение!$B$2:$B$5111,"&lt;="&amp;K$3)-$F3306)))</f>
        <v/>
      </c>
      <c r="L3306" s="54">
        <f>IF(OR($B3306="",L$3&lt;$D3306+Настройки!$B$7),0,MAX(0,$E3306-MAX(0,SUMIFS(Тех_Движение!$G$2:$G$5111,Тех_Движение!$D$2:$D$5111,$C3306,Тех_Движение!$B$2:$B$5111,"&lt;="&amp;L$3)-$F3306)))</f>
        <v/>
      </c>
      <c r="M3306" s="54">
        <f>IF(OR($B3306="",M$3&lt;$D3306+Настройки!$B$7),0,MAX(0,$E3306-MAX(0,SUMIFS(Тех_Движение!$G$2:$G$5111,Тех_Движение!$D$2:$D$5111,$C3306,Тех_Движение!$B$2:$B$5111,"&lt;="&amp;M$3)-$F3306)))</f>
        <v/>
      </c>
      <c r="N3306" s="54">
        <f>IF(OR($B3306="",N$3&lt;$D3306+Настройки!$B$7),0,MAX(0,$E3306-MAX(0,SUMIFS(Тех_Движение!$G$2:$G$5111,Тех_Движение!$D$2:$D$5111,$C3306,Тех_Движение!$B$2:$B$5111,"&lt;="&amp;N$3)-$F3306)))</f>
        <v/>
      </c>
      <c r="O3306" s="54">
        <f>IF(OR($B3306="",O$3&lt;$D3306+Настройки!$B$7),0,MAX(0,$E3306-MAX(0,SUMIFS(Тех_Движение!$G$2:$G$5111,Тех_Движение!$D$2:$D$5111,$C3306,Тех_Движение!$B$2:$B$5111,"&lt;="&amp;O$3)-$F3306)))</f>
        <v/>
      </c>
      <c r="P3306" s="54">
        <f>IF(OR($B3306="",P$3&lt;$D3306+Настройки!$B$7),0,MAX(0,$E3306-MAX(0,SUMIFS(Тех_Движение!$G$2:$G$5111,Тех_Движение!$D$2:$D$5111,$C3306,Тех_Движение!$B$2:$B$5111,"&lt;="&amp;P$3)-$F3306)))</f>
        <v/>
      </c>
      <c r="Q3306" s="54">
        <f>IF(OR($B3306="",Q$3&lt;$D3306+Настройки!$B$7),0,MAX(0,$E3306-MAX(0,SUMIFS(Тех_Движение!$G$2:$G$5111,Тех_Движение!$D$2:$D$5111,$C3306,Тех_Движение!$B$2:$B$5111,"&lt;="&amp;Q$3)-$F3306)))</f>
        <v/>
      </c>
      <c r="R3306" s="54">
        <f>IF($B3306="","",SUM($K3306:$Q3306))</f>
        <v/>
      </c>
      <c r="S3306" s="56">
        <f>IF($B3306="","",VLOOKUP($C3306,Настройки!$A$11:$L$17,9,FALSE))</f>
        <v/>
      </c>
      <c r="T3306" s="56">
        <f>IF($B3306="","",$R3306*$S3306)</f>
        <v/>
      </c>
    </row>
    <row r="3307">
      <c r="A3307" s="20">
        <f>Тех_Движение!$A$3304</f>
        <v/>
      </c>
      <c r="B3307" s="20">
        <f>IF(Тех_Движение!$F$3304&gt;0,Тех_Движение!$I$3304,"")</f>
        <v/>
      </c>
      <c r="C3307" s="20">
        <f>IF($B3307="","",Тех_Движение!$D$3304)</f>
        <v/>
      </c>
      <c r="D3307" s="42">
        <f>IF($B3307="","",Тех_Движение!$B$3304)</f>
        <v/>
      </c>
      <c r="E3307" s="54">
        <f>IF($B3307="","",Тех_Движение!$F$3304)</f>
        <v/>
      </c>
      <c r="F3307" s="54">
        <f>IF($B3307="","",SUMIFS($E$5:$E3306,$C$5:$C3306,$C3307))</f>
        <v/>
      </c>
      <c r="G3307" s="54">
        <f>IF($B3307="","",MAX(0,$E3307-MAX(0,SUMIFS(Тех_Движение!$G$2:$G$5111,Тех_Движение!$D$2:$D$5111,$C3307,Тех_Движение!$B$2:$B$5111,"&lt;="&amp;Настройки!$B$5-1)-$F3307)))</f>
        <v/>
      </c>
      <c r="H3307" s="54">
        <f>IF($B3307="","",IF(AND($D3307&gt;=Настройки!$B$5,$D3307&lt;=Настройки!$B$6),$E3307,0))</f>
        <v/>
      </c>
      <c r="I3307" s="54">
        <f>IF($B3307="","",$G3307+$H3307-$J3307)</f>
        <v/>
      </c>
      <c r="J3307" s="54">
        <f>IF($B3307="","",MAX(0,$E3307-MAX(0,SUMIFS(Тех_Движение!$G$2:$G$5111,Тех_Движение!$D$2:$D$5111,$C3307,Тех_Движение!$B$2:$B$5111,"&lt;="&amp;Настройки!$B$6)-$F3307)))</f>
        <v/>
      </c>
      <c r="K3307" s="54">
        <f>IF(OR($B3307="",K$3&lt;$D3307+Настройки!$B$7),0,MAX(0,$E3307-MAX(0,SUMIFS(Тех_Движение!$G$2:$G$5111,Тех_Движение!$D$2:$D$5111,$C3307,Тех_Движение!$B$2:$B$5111,"&lt;="&amp;K$3)-$F3307)))</f>
        <v/>
      </c>
      <c r="L3307" s="54">
        <f>IF(OR($B3307="",L$3&lt;$D3307+Настройки!$B$7),0,MAX(0,$E3307-MAX(0,SUMIFS(Тех_Движение!$G$2:$G$5111,Тех_Движение!$D$2:$D$5111,$C3307,Тех_Движение!$B$2:$B$5111,"&lt;="&amp;L$3)-$F3307)))</f>
        <v/>
      </c>
      <c r="M3307" s="54">
        <f>IF(OR($B3307="",M$3&lt;$D3307+Настройки!$B$7),0,MAX(0,$E3307-MAX(0,SUMIFS(Тех_Движение!$G$2:$G$5111,Тех_Движение!$D$2:$D$5111,$C3307,Тех_Движение!$B$2:$B$5111,"&lt;="&amp;M$3)-$F3307)))</f>
        <v/>
      </c>
      <c r="N3307" s="54">
        <f>IF(OR($B3307="",N$3&lt;$D3307+Настройки!$B$7),0,MAX(0,$E3307-MAX(0,SUMIFS(Тех_Движение!$G$2:$G$5111,Тех_Движение!$D$2:$D$5111,$C3307,Тех_Движение!$B$2:$B$5111,"&lt;="&amp;N$3)-$F3307)))</f>
        <v/>
      </c>
      <c r="O3307" s="54">
        <f>IF(OR($B3307="",O$3&lt;$D3307+Настройки!$B$7),0,MAX(0,$E3307-MAX(0,SUMIFS(Тех_Движение!$G$2:$G$5111,Тех_Движение!$D$2:$D$5111,$C3307,Тех_Движение!$B$2:$B$5111,"&lt;="&amp;O$3)-$F3307)))</f>
        <v/>
      </c>
      <c r="P3307" s="54">
        <f>IF(OR($B3307="",P$3&lt;$D3307+Настройки!$B$7),0,MAX(0,$E3307-MAX(0,SUMIFS(Тех_Движение!$G$2:$G$5111,Тех_Движение!$D$2:$D$5111,$C3307,Тех_Движение!$B$2:$B$5111,"&lt;="&amp;P$3)-$F3307)))</f>
        <v/>
      </c>
      <c r="Q3307" s="54">
        <f>IF(OR($B3307="",Q$3&lt;$D3307+Настройки!$B$7),0,MAX(0,$E3307-MAX(0,SUMIFS(Тех_Движение!$G$2:$G$5111,Тех_Движение!$D$2:$D$5111,$C3307,Тех_Движение!$B$2:$B$5111,"&lt;="&amp;Q$3)-$F3307)))</f>
        <v/>
      </c>
      <c r="R3307" s="54">
        <f>IF($B3307="","",SUM($K3307:$Q3307))</f>
        <v/>
      </c>
      <c r="S3307" s="56">
        <f>IF($B3307="","",VLOOKUP($C3307,Настройки!$A$11:$L$17,9,FALSE))</f>
        <v/>
      </c>
      <c r="T3307" s="56">
        <f>IF($B3307="","",$R3307*$S3307)</f>
        <v/>
      </c>
    </row>
    <row r="3308">
      <c r="A3308" s="20">
        <f>Тех_Движение!$A$3305</f>
        <v/>
      </c>
      <c r="B3308" s="20">
        <f>IF(Тех_Движение!$F$3305&gt;0,Тех_Движение!$I$3305,"")</f>
        <v/>
      </c>
      <c r="C3308" s="20">
        <f>IF($B3308="","",Тех_Движение!$D$3305)</f>
        <v/>
      </c>
      <c r="D3308" s="42">
        <f>IF($B3308="","",Тех_Движение!$B$3305)</f>
        <v/>
      </c>
      <c r="E3308" s="54">
        <f>IF($B3308="","",Тех_Движение!$F$3305)</f>
        <v/>
      </c>
      <c r="F3308" s="54">
        <f>IF($B3308="","",SUMIFS($E$5:$E3307,$C$5:$C3307,$C3308))</f>
        <v/>
      </c>
      <c r="G3308" s="54">
        <f>IF($B3308="","",MAX(0,$E3308-MAX(0,SUMIFS(Тех_Движение!$G$2:$G$5111,Тех_Движение!$D$2:$D$5111,$C3308,Тех_Движение!$B$2:$B$5111,"&lt;="&amp;Настройки!$B$5-1)-$F3308)))</f>
        <v/>
      </c>
      <c r="H3308" s="54">
        <f>IF($B3308="","",IF(AND($D3308&gt;=Настройки!$B$5,$D3308&lt;=Настройки!$B$6),$E3308,0))</f>
        <v/>
      </c>
      <c r="I3308" s="54">
        <f>IF($B3308="","",$G3308+$H3308-$J3308)</f>
        <v/>
      </c>
      <c r="J3308" s="54">
        <f>IF($B3308="","",MAX(0,$E3308-MAX(0,SUMIFS(Тех_Движение!$G$2:$G$5111,Тех_Движение!$D$2:$D$5111,$C3308,Тех_Движение!$B$2:$B$5111,"&lt;="&amp;Настройки!$B$6)-$F3308)))</f>
        <v/>
      </c>
      <c r="K3308" s="54">
        <f>IF(OR($B3308="",K$3&lt;$D3308+Настройки!$B$7),0,MAX(0,$E3308-MAX(0,SUMIFS(Тех_Движение!$G$2:$G$5111,Тех_Движение!$D$2:$D$5111,$C3308,Тех_Движение!$B$2:$B$5111,"&lt;="&amp;K$3)-$F3308)))</f>
        <v/>
      </c>
      <c r="L3308" s="54">
        <f>IF(OR($B3308="",L$3&lt;$D3308+Настройки!$B$7),0,MAX(0,$E3308-MAX(0,SUMIFS(Тех_Движение!$G$2:$G$5111,Тех_Движение!$D$2:$D$5111,$C3308,Тех_Движение!$B$2:$B$5111,"&lt;="&amp;L$3)-$F3308)))</f>
        <v/>
      </c>
      <c r="M3308" s="54">
        <f>IF(OR($B3308="",M$3&lt;$D3308+Настройки!$B$7),0,MAX(0,$E3308-MAX(0,SUMIFS(Тех_Движение!$G$2:$G$5111,Тех_Движение!$D$2:$D$5111,$C3308,Тех_Движение!$B$2:$B$5111,"&lt;="&amp;M$3)-$F3308)))</f>
        <v/>
      </c>
      <c r="N3308" s="54">
        <f>IF(OR($B3308="",N$3&lt;$D3308+Настройки!$B$7),0,MAX(0,$E3308-MAX(0,SUMIFS(Тех_Движение!$G$2:$G$5111,Тех_Движение!$D$2:$D$5111,$C3308,Тех_Движение!$B$2:$B$5111,"&lt;="&amp;N$3)-$F3308)))</f>
        <v/>
      </c>
      <c r="O3308" s="54">
        <f>IF(OR($B3308="",O$3&lt;$D3308+Настройки!$B$7),0,MAX(0,$E3308-MAX(0,SUMIFS(Тех_Движение!$G$2:$G$5111,Тех_Движение!$D$2:$D$5111,$C3308,Тех_Движение!$B$2:$B$5111,"&lt;="&amp;O$3)-$F3308)))</f>
        <v/>
      </c>
      <c r="P3308" s="54">
        <f>IF(OR($B3308="",P$3&lt;$D3308+Настройки!$B$7),0,MAX(0,$E3308-MAX(0,SUMIFS(Тех_Движение!$G$2:$G$5111,Тех_Движение!$D$2:$D$5111,$C3308,Тех_Движение!$B$2:$B$5111,"&lt;="&amp;P$3)-$F3308)))</f>
        <v/>
      </c>
      <c r="Q3308" s="54">
        <f>IF(OR($B3308="",Q$3&lt;$D3308+Настройки!$B$7),0,MAX(0,$E3308-MAX(0,SUMIFS(Тех_Движение!$G$2:$G$5111,Тех_Движение!$D$2:$D$5111,$C3308,Тех_Движение!$B$2:$B$5111,"&lt;="&amp;Q$3)-$F3308)))</f>
        <v/>
      </c>
      <c r="R3308" s="54">
        <f>IF($B3308="","",SUM($K3308:$Q3308))</f>
        <v/>
      </c>
      <c r="S3308" s="56">
        <f>IF($B3308="","",VLOOKUP($C3308,Настройки!$A$11:$L$17,9,FALSE))</f>
        <v/>
      </c>
      <c r="T3308" s="56">
        <f>IF($B3308="","",$R3308*$S3308)</f>
        <v/>
      </c>
    </row>
    <row r="3309">
      <c r="A3309" s="20">
        <f>Тех_Движение!$A$3306</f>
        <v/>
      </c>
      <c r="B3309" s="20">
        <f>IF(Тех_Движение!$F$3306&gt;0,Тех_Движение!$I$3306,"")</f>
        <v/>
      </c>
      <c r="C3309" s="20">
        <f>IF($B3309="","",Тех_Движение!$D$3306)</f>
        <v/>
      </c>
      <c r="D3309" s="42">
        <f>IF($B3309="","",Тех_Движение!$B$3306)</f>
        <v/>
      </c>
      <c r="E3309" s="54">
        <f>IF($B3309="","",Тех_Движение!$F$3306)</f>
        <v/>
      </c>
      <c r="F3309" s="54">
        <f>IF($B3309="","",SUMIFS($E$5:$E3308,$C$5:$C3308,$C3309))</f>
        <v/>
      </c>
      <c r="G3309" s="54">
        <f>IF($B3309="","",MAX(0,$E3309-MAX(0,SUMIFS(Тех_Движение!$G$2:$G$5111,Тех_Движение!$D$2:$D$5111,$C3309,Тех_Движение!$B$2:$B$5111,"&lt;="&amp;Настройки!$B$5-1)-$F3309)))</f>
        <v/>
      </c>
      <c r="H3309" s="54">
        <f>IF($B3309="","",IF(AND($D3309&gt;=Настройки!$B$5,$D3309&lt;=Настройки!$B$6),$E3309,0))</f>
        <v/>
      </c>
      <c r="I3309" s="54">
        <f>IF($B3309="","",$G3309+$H3309-$J3309)</f>
        <v/>
      </c>
      <c r="J3309" s="54">
        <f>IF($B3309="","",MAX(0,$E3309-MAX(0,SUMIFS(Тех_Движение!$G$2:$G$5111,Тех_Движение!$D$2:$D$5111,$C3309,Тех_Движение!$B$2:$B$5111,"&lt;="&amp;Настройки!$B$6)-$F3309)))</f>
        <v/>
      </c>
      <c r="K3309" s="54">
        <f>IF(OR($B3309="",K$3&lt;$D3309+Настройки!$B$7),0,MAX(0,$E3309-MAX(0,SUMIFS(Тех_Движение!$G$2:$G$5111,Тех_Движение!$D$2:$D$5111,$C3309,Тех_Движение!$B$2:$B$5111,"&lt;="&amp;K$3)-$F3309)))</f>
        <v/>
      </c>
      <c r="L3309" s="54">
        <f>IF(OR($B3309="",L$3&lt;$D3309+Настройки!$B$7),0,MAX(0,$E3309-MAX(0,SUMIFS(Тех_Движение!$G$2:$G$5111,Тех_Движение!$D$2:$D$5111,$C3309,Тех_Движение!$B$2:$B$5111,"&lt;="&amp;L$3)-$F3309)))</f>
        <v/>
      </c>
      <c r="M3309" s="54">
        <f>IF(OR($B3309="",M$3&lt;$D3309+Настройки!$B$7),0,MAX(0,$E3309-MAX(0,SUMIFS(Тех_Движение!$G$2:$G$5111,Тех_Движение!$D$2:$D$5111,$C3309,Тех_Движение!$B$2:$B$5111,"&lt;="&amp;M$3)-$F3309)))</f>
        <v/>
      </c>
      <c r="N3309" s="54">
        <f>IF(OR($B3309="",N$3&lt;$D3309+Настройки!$B$7),0,MAX(0,$E3309-MAX(0,SUMIFS(Тех_Движение!$G$2:$G$5111,Тех_Движение!$D$2:$D$5111,$C3309,Тех_Движение!$B$2:$B$5111,"&lt;="&amp;N$3)-$F3309)))</f>
        <v/>
      </c>
      <c r="O3309" s="54">
        <f>IF(OR($B3309="",O$3&lt;$D3309+Настройки!$B$7),0,MAX(0,$E3309-MAX(0,SUMIFS(Тех_Движение!$G$2:$G$5111,Тех_Движение!$D$2:$D$5111,$C3309,Тех_Движение!$B$2:$B$5111,"&lt;="&amp;O$3)-$F3309)))</f>
        <v/>
      </c>
      <c r="P3309" s="54">
        <f>IF(OR($B3309="",P$3&lt;$D3309+Настройки!$B$7),0,MAX(0,$E3309-MAX(0,SUMIFS(Тех_Движение!$G$2:$G$5111,Тех_Движение!$D$2:$D$5111,$C3309,Тех_Движение!$B$2:$B$5111,"&lt;="&amp;P$3)-$F3309)))</f>
        <v/>
      </c>
      <c r="Q3309" s="54">
        <f>IF(OR($B3309="",Q$3&lt;$D3309+Настройки!$B$7),0,MAX(0,$E3309-MAX(0,SUMIFS(Тех_Движение!$G$2:$G$5111,Тех_Движение!$D$2:$D$5111,$C3309,Тех_Движение!$B$2:$B$5111,"&lt;="&amp;Q$3)-$F3309)))</f>
        <v/>
      </c>
      <c r="R3309" s="54">
        <f>IF($B3309="","",SUM($K3309:$Q3309))</f>
        <v/>
      </c>
      <c r="S3309" s="56">
        <f>IF($B3309="","",VLOOKUP($C3309,Настройки!$A$11:$L$17,9,FALSE))</f>
        <v/>
      </c>
      <c r="T3309" s="56">
        <f>IF($B3309="","",$R3309*$S3309)</f>
        <v/>
      </c>
    </row>
    <row r="3310">
      <c r="A3310" s="20">
        <f>Тех_Движение!$A$3307</f>
        <v/>
      </c>
      <c r="B3310" s="20">
        <f>IF(Тех_Движение!$F$3307&gt;0,Тех_Движение!$I$3307,"")</f>
        <v/>
      </c>
      <c r="C3310" s="20">
        <f>IF($B3310="","",Тех_Движение!$D$3307)</f>
        <v/>
      </c>
      <c r="D3310" s="42">
        <f>IF($B3310="","",Тех_Движение!$B$3307)</f>
        <v/>
      </c>
      <c r="E3310" s="54">
        <f>IF($B3310="","",Тех_Движение!$F$3307)</f>
        <v/>
      </c>
      <c r="F3310" s="54">
        <f>IF($B3310="","",SUMIFS($E$5:$E3309,$C$5:$C3309,$C3310))</f>
        <v/>
      </c>
      <c r="G3310" s="54">
        <f>IF($B3310="","",MAX(0,$E3310-MAX(0,SUMIFS(Тех_Движение!$G$2:$G$5111,Тех_Движение!$D$2:$D$5111,$C3310,Тех_Движение!$B$2:$B$5111,"&lt;="&amp;Настройки!$B$5-1)-$F3310)))</f>
        <v/>
      </c>
      <c r="H3310" s="54">
        <f>IF($B3310="","",IF(AND($D3310&gt;=Настройки!$B$5,$D3310&lt;=Настройки!$B$6),$E3310,0))</f>
        <v/>
      </c>
      <c r="I3310" s="54">
        <f>IF($B3310="","",$G3310+$H3310-$J3310)</f>
        <v/>
      </c>
      <c r="J3310" s="54">
        <f>IF($B3310="","",MAX(0,$E3310-MAX(0,SUMIFS(Тех_Движение!$G$2:$G$5111,Тех_Движение!$D$2:$D$5111,$C3310,Тех_Движение!$B$2:$B$5111,"&lt;="&amp;Настройки!$B$6)-$F3310)))</f>
        <v/>
      </c>
      <c r="K3310" s="54">
        <f>IF(OR($B3310="",K$3&lt;$D3310+Настройки!$B$7),0,MAX(0,$E3310-MAX(0,SUMIFS(Тех_Движение!$G$2:$G$5111,Тех_Движение!$D$2:$D$5111,$C3310,Тех_Движение!$B$2:$B$5111,"&lt;="&amp;K$3)-$F3310)))</f>
        <v/>
      </c>
      <c r="L3310" s="54">
        <f>IF(OR($B3310="",L$3&lt;$D3310+Настройки!$B$7),0,MAX(0,$E3310-MAX(0,SUMIFS(Тех_Движение!$G$2:$G$5111,Тех_Движение!$D$2:$D$5111,$C3310,Тех_Движение!$B$2:$B$5111,"&lt;="&amp;L$3)-$F3310)))</f>
        <v/>
      </c>
      <c r="M3310" s="54">
        <f>IF(OR($B3310="",M$3&lt;$D3310+Настройки!$B$7),0,MAX(0,$E3310-MAX(0,SUMIFS(Тех_Движение!$G$2:$G$5111,Тех_Движение!$D$2:$D$5111,$C3310,Тех_Движение!$B$2:$B$5111,"&lt;="&amp;M$3)-$F3310)))</f>
        <v/>
      </c>
      <c r="N3310" s="54">
        <f>IF(OR($B3310="",N$3&lt;$D3310+Настройки!$B$7),0,MAX(0,$E3310-MAX(0,SUMIFS(Тех_Движение!$G$2:$G$5111,Тех_Движение!$D$2:$D$5111,$C3310,Тех_Движение!$B$2:$B$5111,"&lt;="&amp;N$3)-$F3310)))</f>
        <v/>
      </c>
      <c r="O3310" s="54">
        <f>IF(OR($B3310="",O$3&lt;$D3310+Настройки!$B$7),0,MAX(0,$E3310-MAX(0,SUMIFS(Тех_Движение!$G$2:$G$5111,Тех_Движение!$D$2:$D$5111,$C3310,Тех_Движение!$B$2:$B$5111,"&lt;="&amp;O$3)-$F3310)))</f>
        <v/>
      </c>
      <c r="P3310" s="54">
        <f>IF(OR($B3310="",P$3&lt;$D3310+Настройки!$B$7),0,MAX(0,$E3310-MAX(0,SUMIFS(Тех_Движение!$G$2:$G$5111,Тех_Движение!$D$2:$D$5111,$C3310,Тех_Движение!$B$2:$B$5111,"&lt;="&amp;P$3)-$F3310)))</f>
        <v/>
      </c>
      <c r="Q3310" s="54">
        <f>IF(OR($B3310="",Q$3&lt;$D3310+Настройки!$B$7),0,MAX(0,$E3310-MAX(0,SUMIFS(Тех_Движение!$G$2:$G$5111,Тех_Движение!$D$2:$D$5111,$C3310,Тех_Движение!$B$2:$B$5111,"&lt;="&amp;Q$3)-$F3310)))</f>
        <v/>
      </c>
      <c r="R3310" s="54">
        <f>IF($B3310="","",SUM($K3310:$Q3310))</f>
        <v/>
      </c>
      <c r="S3310" s="56">
        <f>IF($B3310="","",VLOOKUP($C3310,Настройки!$A$11:$L$17,9,FALSE))</f>
        <v/>
      </c>
      <c r="T3310" s="56">
        <f>IF($B3310="","",$R3310*$S3310)</f>
        <v/>
      </c>
    </row>
    <row r="3311">
      <c r="A3311" s="20">
        <f>Тех_Движение!$A$3308</f>
        <v/>
      </c>
      <c r="B3311" s="20">
        <f>IF(Тех_Движение!$F$3308&gt;0,Тех_Движение!$I$3308,"")</f>
        <v/>
      </c>
      <c r="C3311" s="20">
        <f>IF($B3311="","",Тех_Движение!$D$3308)</f>
        <v/>
      </c>
      <c r="D3311" s="42">
        <f>IF($B3311="","",Тех_Движение!$B$3308)</f>
        <v/>
      </c>
      <c r="E3311" s="54">
        <f>IF($B3311="","",Тех_Движение!$F$3308)</f>
        <v/>
      </c>
      <c r="F3311" s="54">
        <f>IF($B3311="","",SUMIFS($E$5:$E3310,$C$5:$C3310,$C3311))</f>
        <v/>
      </c>
      <c r="G3311" s="54">
        <f>IF($B3311="","",MAX(0,$E3311-MAX(0,SUMIFS(Тех_Движение!$G$2:$G$5111,Тех_Движение!$D$2:$D$5111,$C3311,Тех_Движение!$B$2:$B$5111,"&lt;="&amp;Настройки!$B$5-1)-$F3311)))</f>
        <v/>
      </c>
      <c r="H3311" s="54">
        <f>IF($B3311="","",IF(AND($D3311&gt;=Настройки!$B$5,$D3311&lt;=Настройки!$B$6),$E3311,0))</f>
        <v/>
      </c>
      <c r="I3311" s="54">
        <f>IF($B3311="","",$G3311+$H3311-$J3311)</f>
        <v/>
      </c>
      <c r="J3311" s="54">
        <f>IF($B3311="","",MAX(0,$E3311-MAX(0,SUMIFS(Тех_Движение!$G$2:$G$5111,Тех_Движение!$D$2:$D$5111,$C3311,Тех_Движение!$B$2:$B$5111,"&lt;="&amp;Настройки!$B$6)-$F3311)))</f>
        <v/>
      </c>
      <c r="K3311" s="54">
        <f>IF(OR($B3311="",K$3&lt;$D3311+Настройки!$B$7),0,MAX(0,$E3311-MAX(0,SUMIFS(Тех_Движение!$G$2:$G$5111,Тех_Движение!$D$2:$D$5111,$C3311,Тех_Движение!$B$2:$B$5111,"&lt;="&amp;K$3)-$F3311)))</f>
        <v/>
      </c>
      <c r="L3311" s="54">
        <f>IF(OR($B3311="",L$3&lt;$D3311+Настройки!$B$7),0,MAX(0,$E3311-MAX(0,SUMIFS(Тех_Движение!$G$2:$G$5111,Тех_Движение!$D$2:$D$5111,$C3311,Тех_Движение!$B$2:$B$5111,"&lt;="&amp;L$3)-$F3311)))</f>
        <v/>
      </c>
      <c r="M3311" s="54">
        <f>IF(OR($B3311="",M$3&lt;$D3311+Настройки!$B$7),0,MAX(0,$E3311-MAX(0,SUMIFS(Тех_Движение!$G$2:$G$5111,Тех_Движение!$D$2:$D$5111,$C3311,Тех_Движение!$B$2:$B$5111,"&lt;="&amp;M$3)-$F3311)))</f>
        <v/>
      </c>
      <c r="N3311" s="54">
        <f>IF(OR($B3311="",N$3&lt;$D3311+Настройки!$B$7),0,MAX(0,$E3311-MAX(0,SUMIFS(Тех_Движение!$G$2:$G$5111,Тех_Движение!$D$2:$D$5111,$C3311,Тех_Движение!$B$2:$B$5111,"&lt;="&amp;N$3)-$F3311)))</f>
        <v/>
      </c>
      <c r="O3311" s="54">
        <f>IF(OR($B3311="",O$3&lt;$D3311+Настройки!$B$7),0,MAX(0,$E3311-MAX(0,SUMIFS(Тех_Движение!$G$2:$G$5111,Тех_Движение!$D$2:$D$5111,$C3311,Тех_Движение!$B$2:$B$5111,"&lt;="&amp;O$3)-$F3311)))</f>
        <v/>
      </c>
      <c r="P3311" s="54">
        <f>IF(OR($B3311="",P$3&lt;$D3311+Настройки!$B$7),0,MAX(0,$E3311-MAX(0,SUMIFS(Тех_Движение!$G$2:$G$5111,Тех_Движение!$D$2:$D$5111,$C3311,Тех_Движение!$B$2:$B$5111,"&lt;="&amp;P$3)-$F3311)))</f>
        <v/>
      </c>
      <c r="Q3311" s="54">
        <f>IF(OR($B3311="",Q$3&lt;$D3311+Настройки!$B$7),0,MAX(0,$E3311-MAX(0,SUMIFS(Тех_Движение!$G$2:$G$5111,Тех_Движение!$D$2:$D$5111,$C3311,Тех_Движение!$B$2:$B$5111,"&lt;="&amp;Q$3)-$F3311)))</f>
        <v/>
      </c>
      <c r="R3311" s="54">
        <f>IF($B3311="","",SUM($K3311:$Q3311))</f>
        <v/>
      </c>
      <c r="S3311" s="56">
        <f>IF($B3311="","",VLOOKUP($C3311,Настройки!$A$11:$L$17,9,FALSE))</f>
        <v/>
      </c>
      <c r="T3311" s="56">
        <f>IF($B3311="","",$R3311*$S3311)</f>
        <v/>
      </c>
    </row>
    <row r="3312">
      <c r="A3312" s="20">
        <f>Тех_Движение!$A$3309</f>
        <v/>
      </c>
      <c r="B3312" s="20">
        <f>IF(Тех_Движение!$F$3309&gt;0,Тех_Движение!$I$3309,"")</f>
        <v/>
      </c>
      <c r="C3312" s="20">
        <f>IF($B3312="","",Тех_Движение!$D$3309)</f>
        <v/>
      </c>
      <c r="D3312" s="42">
        <f>IF($B3312="","",Тех_Движение!$B$3309)</f>
        <v/>
      </c>
      <c r="E3312" s="54">
        <f>IF($B3312="","",Тех_Движение!$F$3309)</f>
        <v/>
      </c>
      <c r="F3312" s="54">
        <f>IF($B3312="","",SUMIFS($E$5:$E3311,$C$5:$C3311,$C3312))</f>
        <v/>
      </c>
      <c r="G3312" s="54">
        <f>IF($B3312="","",MAX(0,$E3312-MAX(0,SUMIFS(Тех_Движение!$G$2:$G$5111,Тех_Движение!$D$2:$D$5111,$C3312,Тех_Движение!$B$2:$B$5111,"&lt;="&amp;Настройки!$B$5-1)-$F3312)))</f>
        <v/>
      </c>
      <c r="H3312" s="54">
        <f>IF($B3312="","",IF(AND($D3312&gt;=Настройки!$B$5,$D3312&lt;=Настройки!$B$6),$E3312,0))</f>
        <v/>
      </c>
      <c r="I3312" s="54">
        <f>IF($B3312="","",$G3312+$H3312-$J3312)</f>
        <v/>
      </c>
      <c r="J3312" s="54">
        <f>IF($B3312="","",MAX(0,$E3312-MAX(0,SUMIFS(Тех_Движение!$G$2:$G$5111,Тех_Движение!$D$2:$D$5111,$C3312,Тех_Движение!$B$2:$B$5111,"&lt;="&amp;Настройки!$B$6)-$F3312)))</f>
        <v/>
      </c>
      <c r="K3312" s="54">
        <f>IF(OR($B3312="",K$3&lt;$D3312+Настройки!$B$7),0,MAX(0,$E3312-MAX(0,SUMIFS(Тех_Движение!$G$2:$G$5111,Тех_Движение!$D$2:$D$5111,$C3312,Тех_Движение!$B$2:$B$5111,"&lt;="&amp;K$3)-$F3312)))</f>
        <v/>
      </c>
      <c r="L3312" s="54">
        <f>IF(OR($B3312="",L$3&lt;$D3312+Настройки!$B$7),0,MAX(0,$E3312-MAX(0,SUMIFS(Тех_Движение!$G$2:$G$5111,Тех_Движение!$D$2:$D$5111,$C3312,Тех_Движение!$B$2:$B$5111,"&lt;="&amp;L$3)-$F3312)))</f>
        <v/>
      </c>
      <c r="M3312" s="54">
        <f>IF(OR($B3312="",M$3&lt;$D3312+Настройки!$B$7),0,MAX(0,$E3312-MAX(0,SUMIFS(Тех_Движение!$G$2:$G$5111,Тех_Движение!$D$2:$D$5111,$C3312,Тех_Движение!$B$2:$B$5111,"&lt;="&amp;M$3)-$F3312)))</f>
        <v/>
      </c>
      <c r="N3312" s="54">
        <f>IF(OR($B3312="",N$3&lt;$D3312+Настройки!$B$7),0,MAX(0,$E3312-MAX(0,SUMIFS(Тех_Движение!$G$2:$G$5111,Тех_Движение!$D$2:$D$5111,$C3312,Тех_Движение!$B$2:$B$5111,"&lt;="&amp;N$3)-$F3312)))</f>
        <v/>
      </c>
      <c r="O3312" s="54">
        <f>IF(OR($B3312="",O$3&lt;$D3312+Настройки!$B$7),0,MAX(0,$E3312-MAX(0,SUMIFS(Тех_Движение!$G$2:$G$5111,Тех_Движение!$D$2:$D$5111,$C3312,Тех_Движение!$B$2:$B$5111,"&lt;="&amp;O$3)-$F3312)))</f>
        <v/>
      </c>
      <c r="P3312" s="54">
        <f>IF(OR($B3312="",P$3&lt;$D3312+Настройки!$B$7),0,MAX(0,$E3312-MAX(0,SUMIFS(Тех_Движение!$G$2:$G$5111,Тех_Движение!$D$2:$D$5111,$C3312,Тех_Движение!$B$2:$B$5111,"&lt;="&amp;P$3)-$F3312)))</f>
        <v/>
      </c>
      <c r="Q3312" s="54">
        <f>IF(OR($B3312="",Q$3&lt;$D3312+Настройки!$B$7),0,MAX(0,$E3312-MAX(0,SUMIFS(Тех_Движение!$G$2:$G$5111,Тех_Движение!$D$2:$D$5111,$C3312,Тех_Движение!$B$2:$B$5111,"&lt;="&amp;Q$3)-$F3312)))</f>
        <v/>
      </c>
      <c r="R3312" s="54">
        <f>IF($B3312="","",SUM($K3312:$Q3312))</f>
        <v/>
      </c>
      <c r="S3312" s="56">
        <f>IF($B3312="","",VLOOKUP($C3312,Настройки!$A$11:$L$17,9,FALSE))</f>
        <v/>
      </c>
      <c r="T3312" s="56">
        <f>IF($B3312="","",$R3312*$S3312)</f>
        <v/>
      </c>
    </row>
    <row r="3313">
      <c r="A3313" s="20">
        <f>Тех_Движение!$A$3310</f>
        <v/>
      </c>
      <c r="B3313" s="20">
        <f>IF(Тех_Движение!$F$3310&gt;0,Тех_Движение!$I$3310,"")</f>
        <v/>
      </c>
      <c r="C3313" s="20">
        <f>IF($B3313="","",Тех_Движение!$D$3310)</f>
        <v/>
      </c>
      <c r="D3313" s="42">
        <f>IF($B3313="","",Тех_Движение!$B$3310)</f>
        <v/>
      </c>
      <c r="E3313" s="54">
        <f>IF($B3313="","",Тех_Движение!$F$3310)</f>
        <v/>
      </c>
      <c r="F3313" s="54">
        <f>IF($B3313="","",SUMIFS($E$5:$E3312,$C$5:$C3312,$C3313))</f>
        <v/>
      </c>
      <c r="G3313" s="54">
        <f>IF($B3313="","",MAX(0,$E3313-MAX(0,SUMIFS(Тех_Движение!$G$2:$G$5111,Тех_Движение!$D$2:$D$5111,$C3313,Тех_Движение!$B$2:$B$5111,"&lt;="&amp;Настройки!$B$5-1)-$F3313)))</f>
        <v/>
      </c>
      <c r="H3313" s="54">
        <f>IF($B3313="","",IF(AND($D3313&gt;=Настройки!$B$5,$D3313&lt;=Настройки!$B$6),$E3313,0))</f>
        <v/>
      </c>
      <c r="I3313" s="54">
        <f>IF($B3313="","",$G3313+$H3313-$J3313)</f>
        <v/>
      </c>
      <c r="J3313" s="54">
        <f>IF($B3313="","",MAX(0,$E3313-MAX(0,SUMIFS(Тех_Движение!$G$2:$G$5111,Тех_Движение!$D$2:$D$5111,$C3313,Тех_Движение!$B$2:$B$5111,"&lt;="&amp;Настройки!$B$6)-$F3313)))</f>
        <v/>
      </c>
      <c r="K3313" s="54">
        <f>IF(OR($B3313="",K$3&lt;$D3313+Настройки!$B$7),0,MAX(0,$E3313-MAX(0,SUMIFS(Тех_Движение!$G$2:$G$5111,Тех_Движение!$D$2:$D$5111,$C3313,Тех_Движение!$B$2:$B$5111,"&lt;="&amp;K$3)-$F3313)))</f>
        <v/>
      </c>
      <c r="L3313" s="54">
        <f>IF(OR($B3313="",L$3&lt;$D3313+Настройки!$B$7),0,MAX(0,$E3313-MAX(0,SUMIFS(Тех_Движение!$G$2:$G$5111,Тех_Движение!$D$2:$D$5111,$C3313,Тех_Движение!$B$2:$B$5111,"&lt;="&amp;L$3)-$F3313)))</f>
        <v/>
      </c>
      <c r="M3313" s="54">
        <f>IF(OR($B3313="",M$3&lt;$D3313+Настройки!$B$7),0,MAX(0,$E3313-MAX(0,SUMIFS(Тех_Движение!$G$2:$G$5111,Тех_Движение!$D$2:$D$5111,$C3313,Тех_Движение!$B$2:$B$5111,"&lt;="&amp;M$3)-$F3313)))</f>
        <v/>
      </c>
      <c r="N3313" s="54">
        <f>IF(OR($B3313="",N$3&lt;$D3313+Настройки!$B$7),0,MAX(0,$E3313-MAX(0,SUMIFS(Тех_Движение!$G$2:$G$5111,Тех_Движение!$D$2:$D$5111,$C3313,Тех_Движение!$B$2:$B$5111,"&lt;="&amp;N$3)-$F3313)))</f>
        <v/>
      </c>
      <c r="O3313" s="54">
        <f>IF(OR($B3313="",O$3&lt;$D3313+Настройки!$B$7),0,MAX(0,$E3313-MAX(0,SUMIFS(Тех_Движение!$G$2:$G$5111,Тех_Движение!$D$2:$D$5111,$C3313,Тех_Движение!$B$2:$B$5111,"&lt;="&amp;O$3)-$F3313)))</f>
        <v/>
      </c>
      <c r="P3313" s="54">
        <f>IF(OR($B3313="",P$3&lt;$D3313+Настройки!$B$7),0,MAX(0,$E3313-MAX(0,SUMIFS(Тех_Движение!$G$2:$G$5111,Тех_Движение!$D$2:$D$5111,$C3313,Тех_Движение!$B$2:$B$5111,"&lt;="&amp;P$3)-$F3313)))</f>
        <v/>
      </c>
      <c r="Q3313" s="54">
        <f>IF(OR($B3313="",Q$3&lt;$D3313+Настройки!$B$7),0,MAX(0,$E3313-MAX(0,SUMIFS(Тех_Движение!$G$2:$G$5111,Тех_Движение!$D$2:$D$5111,$C3313,Тех_Движение!$B$2:$B$5111,"&lt;="&amp;Q$3)-$F3313)))</f>
        <v/>
      </c>
      <c r="R3313" s="54">
        <f>IF($B3313="","",SUM($K3313:$Q3313))</f>
        <v/>
      </c>
      <c r="S3313" s="56">
        <f>IF($B3313="","",VLOOKUP($C3313,Настройки!$A$11:$L$17,9,FALSE))</f>
        <v/>
      </c>
      <c r="T3313" s="56">
        <f>IF($B3313="","",$R3313*$S3313)</f>
        <v/>
      </c>
    </row>
    <row r="3314">
      <c r="A3314" s="20">
        <f>Тех_Движение!$A$3311</f>
        <v/>
      </c>
      <c r="B3314" s="20">
        <f>IF(Тех_Движение!$F$3311&gt;0,Тех_Движение!$I$3311,"")</f>
        <v/>
      </c>
      <c r="C3314" s="20">
        <f>IF($B3314="","",Тех_Движение!$D$3311)</f>
        <v/>
      </c>
      <c r="D3314" s="42">
        <f>IF($B3314="","",Тех_Движение!$B$3311)</f>
        <v/>
      </c>
      <c r="E3314" s="54">
        <f>IF($B3314="","",Тех_Движение!$F$3311)</f>
        <v/>
      </c>
      <c r="F3314" s="54">
        <f>IF($B3314="","",SUMIFS($E$5:$E3313,$C$5:$C3313,$C3314))</f>
        <v/>
      </c>
      <c r="G3314" s="54">
        <f>IF($B3314="","",MAX(0,$E3314-MAX(0,SUMIFS(Тех_Движение!$G$2:$G$5111,Тех_Движение!$D$2:$D$5111,$C3314,Тех_Движение!$B$2:$B$5111,"&lt;="&amp;Настройки!$B$5-1)-$F3314)))</f>
        <v/>
      </c>
      <c r="H3314" s="54">
        <f>IF($B3314="","",IF(AND($D3314&gt;=Настройки!$B$5,$D3314&lt;=Настройки!$B$6),$E3314,0))</f>
        <v/>
      </c>
      <c r="I3314" s="54">
        <f>IF($B3314="","",$G3314+$H3314-$J3314)</f>
        <v/>
      </c>
      <c r="J3314" s="54">
        <f>IF($B3314="","",MAX(0,$E3314-MAX(0,SUMIFS(Тех_Движение!$G$2:$G$5111,Тех_Движение!$D$2:$D$5111,$C3314,Тех_Движение!$B$2:$B$5111,"&lt;="&amp;Настройки!$B$6)-$F3314)))</f>
        <v/>
      </c>
      <c r="K3314" s="54">
        <f>IF(OR($B3314="",K$3&lt;$D3314+Настройки!$B$7),0,MAX(0,$E3314-MAX(0,SUMIFS(Тех_Движение!$G$2:$G$5111,Тех_Движение!$D$2:$D$5111,$C3314,Тех_Движение!$B$2:$B$5111,"&lt;="&amp;K$3)-$F3314)))</f>
        <v/>
      </c>
      <c r="L3314" s="54">
        <f>IF(OR($B3314="",L$3&lt;$D3314+Настройки!$B$7),0,MAX(0,$E3314-MAX(0,SUMIFS(Тех_Движение!$G$2:$G$5111,Тех_Движение!$D$2:$D$5111,$C3314,Тех_Движение!$B$2:$B$5111,"&lt;="&amp;L$3)-$F3314)))</f>
        <v/>
      </c>
      <c r="M3314" s="54">
        <f>IF(OR($B3314="",M$3&lt;$D3314+Настройки!$B$7),0,MAX(0,$E3314-MAX(0,SUMIFS(Тех_Движение!$G$2:$G$5111,Тех_Движение!$D$2:$D$5111,$C3314,Тех_Движение!$B$2:$B$5111,"&lt;="&amp;M$3)-$F3314)))</f>
        <v/>
      </c>
      <c r="N3314" s="54">
        <f>IF(OR($B3314="",N$3&lt;$D3314+Настройки!$B$7),0,MAX(0,$E3314-MAX(0,SUMIFS(Тех_Движение!$G$2:$G$5111,Тех_Движение!$D$2:$D$5111,$C3314,Тех_Движение!$B$2:$B$5111,"&lt;="&amp;N$3)-$F3314)))</f>
        <v/>
      </c>
      <c r="O3314" s="54">
        <f>IF(OR($B3314="",O$3&lt;$D3314+Настройки!$B$7),0,MAX(0,$E3314-MAX(0,SUMIFS(Тех_Движение!$G$2:$G$5111,Тех_Движение!$D$2:$D$5111,$C3314,Тех_Движение!$B$2:$B$5111,"&lt;="&amp;O$3)-$F3314)))</f>
        <v/>
      </c>
      <c r="P3314" s="54">
        <f>IF(OR($B3314="",P$3&lt;$D3314+Настройки!$B$7),0,MAX(0,$E3314-MAX(0,SUMIFS(Тех_Движение!$G$2:$G$5111,Тех_Движение!$D$2:$D$5111,$C3314,Тех_Движение!$B$2:$B$5111,"&lt;="&amp;P$3)-$F3314)))</f>
        <v/>
      </c>
      <c r="Q3314" s="54">
        <f>IF(OR($B3314="",Q$3&lt;$D3314+Настройки!$B$7),0,MAX(0,$E3314-MAX(0,SUMIFS(Тех_Движение!$G$2:$G$5111,Тех_Движение!$D$2:$D$5111,$C3314,Тех_Движение!$B$2:$B$5111,"&lt;="&amp;Q$3)-$F3314)))</f>
        <v/>
      </c>
      <c r="R3314" s="54">
        <f>IF($B3314="","",SUM($K3314:$Q3314))</f>
        <v/>
      </c>
      <c r="S3314" s="56">
        <f>IF($B3314="","",VLOOKUP($C3314,Настройки!$A$11:$L$17,9,FALSE))</f>
        <v/>
      </c>
      <c r="T3314" s="56">
        <f>IF($B3314="","",$R3314*$S3314)</f>
        <v/>
      </c>
    </row>
    <row r="3315">
      <c r="A3315" s="20">
        <f>Тех_Движение!$A$3312</f>
        <v/>
      </c>
      <c r="B3315" s="20">
        <f>IF(Тех_Движение!$F$3312&gt;0,Тех_Движение!$I$3312,"")</f>
        <v/>
      </c>
      <c r="C3315" s="20">
        <f>IF($B3315="","",Тех_Движение!$D$3312)</f>
        <v/>
      </c>
      <c r="D3315" s="42">
        <f>IF($B3315="","",Тех_Движение!$B$3312)</f>
        <v/>
      </c>
      <c r="E3315" s="54">
        <f>IF($B3315="","",Тех_Движение!$F$3312)</f>
        <v/>
      </c>
      <c r="F3315" s="54">
        <f>IF($B3315="","",SUMIFS($E$5:$E3314,$C$5:$C3314,$C3315))</f>
        <v/>
      </c>
      <c r="G3315" s="54">
        <f>IF($B3315="","",MAX(0,$E3315-MAX(0,SUMIFS(Тех_Движение!$G$2:$G$5111,Тех_Движение!$D$2:$D$5111,$C3315,Тех_Движение!$B$2:$B$5111,"&lt;="&amp;Настройки!$B$5-1)-$F3315)))</f>
        <v/>
      </c>
      <c r="H3315" s="54">
        <f>IF($B3315="","",IF(AND($D3315&gt;=Настройки!$B$5,$D3315&lt;=Настройки!$B$6),$E3315,0))</f>
        <v/>
      </c>
      <c r="I3315" s="54">
        <f>IF($B3315="","",$G3315+$H3315-$J3315)</f>
        <v/>
      </c>
      <c r="J3315" s="54">
        <f>IF($B3315="","",MAX(0,$E3315-MAX(0,SUMIFS(Тех_Движение!$G$2:$G$5111,Тех_Движение!$D$2:$D$5111,$C3315,Тех_Движение!$B$2:$B$5111,"&lt;="&amp;Настройки!$B$6)-$F3315)))</f>
        <v/>
      </c>
      <c r="K3315" s="54">
        <f>IF(OR($B3315="",K$3&lt;$D3315+Настройки!$B$7),0,MAX(0,$E3315-MAX(0,SUMIFS(Тех_Движение!$G$2:$G$5111,Тех_Движение!$D$2:$D$5111,$C3315,Тех_Движение!$B$2:$B$5111,"&lt;="&amp;K$3)-$F3315)))</f>
        <v/>
      </c>
      <c r="L3315" s="54">
        <f>IF(OR($B3315="",L$3&lt;$D3315+Настройки!$B$7),0,MAX(0,$E3315-MAX(0,SUMIFS(Тех_Движение!$G$2:$G$5111,Тех_Движение!$D$2:$D$5111,$C3315,Тех_Движение!$B$2:$B$5111,"&lt;="&amp;L$3)-$F3315)))</f>
        <v/>
      </c>
      <c r="M3315" s="54">
        <f>IF(OR($B3315="",M$3&lt;$D3315+Настройки!$B$7),0,MAX(0,$E3315-MAX(0,SUMIFS(Тех_Движение!$G$2:$G$5111,Тех_Движение!$D$2:$D$5111,$C3315,Тех_Движение!$B$2:$B$5111,"&lt;="&amp;M$3)-$F3315)))</f>
        <v/>
      </c>
      <c r="N3315" s="54">
        <f>IF(OR($B3315="",N$3&lt;$D3315+Настройки!$B$7),0,MAX(0,$E3315-MAX(0,SUMIFS(Тех_Движение!$G$2:$G$5111,Тех_Движение!$D$2:$D$5111,$C3315,Тех_Движение!$B$2:$B$5111,"&lt;="&amp;N$3)-$F3315)))</f>
        <v/>
      </c>
      <c r="O3315" s="54">
        <f>IF(OR($B3315="",O$3&lt;$D3315+Настройки!$B$7),0,MAX(0,$E3315-MAX(0,SUMIFS(Тех_Движение!$G$2:$G$5111,Тех_Движение!$D$2:$D$5111,$C3315,Тех_Движение!$B$2:$B$5111,"&lt;="&amp;O$3)-$F3315)))</f>
        <v/>
      </c>
      <c r="P3315" s="54">
        <f>IF(OR($B3315="",P$3&lt;$D3315+Настройки!$B$7),0,MAX(0,$E3315-MAX(0,SUMIFS(Тех_Движение!$G$2:$G$5111,Тех_Движение!$D$2:$D$5111,$C3315,Тех_Движение!$B$2:$B$5111,"&lt;="&amp;P$3)-$F3315)))</f>
        <v/>
      </c>
      <c r="Q3315" s="54">
        <f>IF(OR($B3315="",Q$3&lt;$D3315+Настройки!$B$7),0,MAX(0,$E3315-MAX(0,SUMIFS(Тех_Движение!$G$2:$G$5111,Тех_Движение!$D$2:$D$5111,$C3315,Тех_Движение!$B$2:$B$5111,"&lt;="&amp;Q$3)-$F3315)))</f>
        <v/>
      </c>
      <c r="R3315" s="54">
        <f>IF($B3315="","",SUM($K3315:$Q3315))</f>
        <v/>
      </c>
      <c r="S3315" s="56">
        <f>IF($B3315="","",VLOOKUP($C3315,Настройки!$A$11:$L$17,9,FALSE))</f>
        <v/>
      </c>
      <c r="T3315" s="56">
        <f>IF($B3315="","",$R3315*$S3315)</f>
        <v/>
      </c>
    </row>
    <row r="3316">
      <c r="A3316" s="20">
        <f>Тех_Движение!$A$3313</f>
        <v/>
      </c>
      <c r="B3316" s="20">
        <f>IF(Тех_Движение!$F$3313&gt;0,Тех_Движение!$I$3313,"")</f>
        <v/>
      </c>
      <c r="C3316" s="20">
        <f>IF($B3316="","",Тех_Движение!$D$3313)</f>
        <v/>
      </c>
      <c r="D3316" s="42">
        <f>IF($B3316="","",Тех_Движение!$B$3313)</f>
        <v/>
      </c>
      <c r="E3316" s="54">
        <f>IF($B3316="","",Тех_Движение!$F$3313)</f>
        <v/>
      </c>
      <c r="F3316" s="54">
        <f>IF($B3316="","",SUMIFS($E$5:$E3315,$C$5:$C3315,$C3316))</f>
        <v/>
      </c>
      <c r="G3316" s="54">
        <f>IF($B3316="","",MAX(0,$E3316-MAX(0,SUMIFS(Тех_Движение!$G$2:$G$5111,Тех_Движение!$D$2:$D$5111,$C3316,Тех_Движение!$B$2:$B$5111,"&lt;="&amp;Настройки!$B$5-1)-$F3316)))</f>
        <v/>
      </c>
      <c r="H3316" s="54">
        <f>IF($B3316="","",IF(AND($D3316&gt;=Настройки!$B$5,$D3316&lt;=Настройки!$B$6),$E3316,0))</f>
        <v/>
      </c>
      <c r="I3316" s="54">
        <f>IF($B3316="","",$G3316+$H3316-$J3316)</f>
        <v/>
      </c>
      <c r="J3316" s="54">
        <f>IF($B3316="","",MAX(0,$E3316-MAX(0,SUMIFS(Тех_Движение!$G$2:$G$5111,Тех_Движение!$D$2:$D$5111,$C3316,Тех_Движение!$B$2:$B$5111,"&lt;="&amp;Настройки!$B$6)-$F3316)))</f>
        <v/>
      </c>
      <c r="K3316" s="54">
        <f>IF(OR($B3316="",K$3&lt;$D3316+Настройки!$B$7),0,MAX(0,$E3316-MAX(0,SUMIFS(Тех_Движение!$G$2:$G$5111,Тех_Движение!$D$2:$D$5111,$C3316,Тех_Движение!$B$2:$B$5111,"&lt;="&amp;K$3)-$F3316)))</f>
        <v/>
      </c>
      <c r="L3316" s="54">
        <f>IF(OR($B3316="",L$3&lt;$D3316+Настройки!$B$7),0,MAX(0,$E3316-MAX(0,SUMIFS(Тех_Движение!$G$2:$G$5111,Тех_Движение!$D$2:$D$5111,$C3316,Тех_Движение!$B$2:$B$5111,"&lt;="&amp;L$3)-$F3316)))</f>
        <v/>
      </c>
      <c r="M3316" s="54">
        <f>IF(OR($B3316="",M$3&lt;$D3316+Настройки!$B$7),0,MAX(0,$E3316-MAX(0,SUMIFS(Тех_Движение!$G$2:$G$5111,Тех_Движение!$D$2:$D$5111,$C3316,Тех_Движение!$B$2:$B$5111,"&lt;="&amp;M$3)-$F3316)))</f>
        <v/>
      </c>
      <c r="N3316" s="54">
        <f>IF(OR($B3316="",N$3&lt;$D3316+Настройки!$B$7),0,MAX(0,$E3316-MAX(0,SUMIFS(Тех_Движение!$G$2:$G$5111,Тех_Движение!$D$2:$D$5111,$C3316,Тех_Движение!$B$2:$B$5111,"&lt;="&amp;N$3)-$F3316)))</f>
        <v/>
      </c>
      <c r="O3316" s="54">
        <f>IF(OR($B3316="",O$3&lt;$D3316+Настройки!$B$7),0,MAX(0,$E3316-MAX(0,SUMIFS(Тех_Движение!$G$2:$G$5111,Тех_Движение!$D$2:$D$5111,$C3316,Тех_Движение!$B$2:$B$5111,"&lt;="&amp;O$3)-$F3316)))</f>
        <v/>
      </c>
      <c r="P3316" s="54">
        <f>IF(OR($B3316="",P$3&lt;$D3316+Настройки!$B$7),0,MAX(0,$E3316-MAX(0,SUMIFS(Тех_Движение!$G$2:$G$5111,Тех_Движение!$D$2:$D$5111,$C3316,Тех_Движение!$B$2:$B$5111,"&lt;="&amp;P$3)-$F3316)))</f>
        <v/>
      </c>
      <c r="Q3316" s="54">
        <f>IF(OR($B3316="",Q$3&lt;$D3316+Настройки!$B$7),0,MAX(0,$E3316-MAX(0,SUMIFS(Тех_Движение!$G$2:$G$5111,Тех_Движение!$D$2:$D$5111,$C3316,Тех_Движение!$B$2:$B$5111,"&lt;="&amp;Q$3)-$F3316)))</f>
        <v/>
      </c>
      <c r="R3316" s="54">
        <f>IF($B3316="","",SUM($K3316:$Q3316))</f>
        <v/>
      </c>
      <c r="S3316" s="56">
        <f>IF($B3316="","",VLOOKUP($C3316,Настройки!$A$11:$L$17,9,FALSE))</f>
        <v/>
      </c>
      <c r="T3316" s="56">
        <f>IF($B3316="","",$R3316*$S3316)</f>
        <v/>
      </c>
    </row>
    <row r="3317">
      <c r="A3317" s="20">
        <f>Тех_Движение!$A$3314</f>
        <v/>
      </c>
      <c r="B3317" s="20">
        <f>IF(Тех_Движение!$F$3314&gt;0,Тех_Движение!$I$3314,"")</f>
        <v/>
      </c>
      <c r="C3317" s="20">
        <f>IF($B3317="","",Тех_Движение!$D$3314)</f>
        <v/>
      </c>
      <c r="D3317" s="42">
        <f>IF($B3317="","",Тех_Движение!$B$3314)</f>
        <v/>
      </c>
      <c r="E3317" s="54">
        <f>IF($B3317="","",Тех_Движение!$F$3314)</f>
        <v/>
      </c>
      <c r="F3317" s="54">
        <f>IF($B3317="","",SUMIFS($E$5:$E3316,$C$5:$C3316,$C3317))</f>
        <v/>
      </c>
      <c r="G3317" s="54">
        <f>IF($B3317="","",MAX(0,$E3317-MAX(0,SUMIFS(Тех_Движение!$G$2:$G$5111,Тех_Движение!$D$2:$D$5111,$C3317,Тех_Движение!$B$2:$B$5111,"&lt;="&amp;Настройки!$B$5-1)-$F3317)))</f>
        <v/>
      </c>
      <c r="H3317" s="54">
        <f>IF($B3317="","",IF(AND($D3317&gt;=Настройки!$B$5,$D3317&lt;=Настройки!$B$6),$E3317,0))</f>
        <v/>
      </c>
      <c r="I3317" s="54">
        <f>IF($B3317="","",$G3317+$H3317-$J3317)</f>
        <v/>
      </c>
      <c r="J3317" s="54">
        <f>IF($B3317="","",MAX(0,$E3317-MAX(0,SUMIFS(Тех_Движение!$G$2:$G$5111,Тех_Движение!$D$2:$D$5111,$C3317,Тех_Движение!$B$2:$B$5111,"&lt;="&amp;Настройки!$B$6)-$F3317)))</f>
        <v/>
      </c>
      <c r="K3317" s="54">
        <f>IF(OR($B3317="",K$3&lt;$D3317+Настройки!$B$7),0,MAX(0,$E3317-MAX(0,SUMIFS(Тех_Движение!$G$2:$G$5111,Тех_Движение!$D$2:$D$5111,$C3317,Тех_Движение!$B$2:$B$5111,"&lt;="&amp;K$3)-$F3317)))</f>
        <v/>
      </c>
      <c r="L3317" s="54">
        <f>IF(OR($B3317="",L$3&lt;$D3317+Настройки!$B$7),0,MAX(0,$E3317-MAX(0,SUMIFS(Тех_Движение!$G$2:$G$5111,Тех_Движение!$D$2:$D$5111,$C3317,Тех_Движение!$B$2:$B$5111,"&lt;="&amp;L$3)-$F3317)))</f>
        <v/>
      </c>
      <c r="M3317" s="54">
        <f>IF(OR($B3317="",M$3&lt;$D3317+Настройки!$B$7),0,MAX(0,$E3317-MAX(0,SUMIFS(Тех_Движение!$G$2:$G$5111,Тех_Движение!$D$2:$D$5111,$C3317,Тех_Движение!$B$2:$B$5111,"&lt;="&amp;M$3)-$F3317)))</f>
        <v/>
      </c>
      <c r="N3317" s="54">
        <f>IF(OR($B3317="",N$3&lt;$D3317+Настройки!$B$7),0,MAX(0,$E3317-MAX(0,SUMIFS(Тех_Движение!$G$2:$G$5111,Тех_Движение!$D$2:$D$5111,$C3317,Тех_Движение!$B$2:$B$5111,"&lt;="&amp;N$3)-$F3317)))</f>
        <v/>
      </c>
      <c r="O3317" s="54">
        <f>IF(OR($B3317="",O$3&lt;$D3317+Настройки!$B$7),0,MAX(0,$E3317-MAX(0,SUMIFS(Тех_Движение!$G$2:$G$5111,Тех_Движение!$D$2:$D$5111,$C3317,Тех_Движение!$B$2:$B$5111,"&lt;="&amp;O$3)-$F3317)))</f>
        <v/>
      </c>
      <c r="P3317" s="54">
        <f>IF(OR($B3317="",P$3&lt;$D3317+Настройки!$B$7),0,MAX(0,$E3317-MAX(0,SUMIFS(Тех_Движение!$G$2:$G$5111,Тех_Движение!$D$2:$D$5111,$C3317,Тех_Движение!$B$2:$B$5111,"&lt;="&amp;P$3)-$F3317)))</f>
        <v/>
      </c>
      <c r="Q3317" s="54">
        <f>IF(OR($B3317="",Q$3&lt;$D3317+Настройки!$B$7),0,MAX(0,$E3317-MAX(0,SUMIFS(Тех_Движение!$G$2:$G$5111,Тех_Движение!$D$2:$D$5111,$C3317,Тех_Движение!$B$2:$B$5111,"&lt;="&amp;Q$3)-$F3317)))</f>
        <v/>
      </c>
      <c r="R3317" s="54">
        <f>IF($B3317="","",SUM($K3317:$Q3317))</f>
        <v/>
      </c>
      <c r="S3317" s="56">
        <f>IF($B3317="","",VLOOKUP($C3317,Настройки!$A$11:$L$17,9,FALSE))</f>
        <v/>
      </c>
      <c r="T3317" s="56">
        <f>IF($B3317="","",$R3317*$S3317)</f>
        <v/>
      </c>
    </row>
    <row r="3318">
      <c r="A3318" s="20">
        <f>Тех_Движение!$A$3315</f>
        <v/>
      </c>
      <c r="B3318" s="20">
        <f>IF(Тех_Движение!$F$3315&gt;0,Тех_Движение!$I$3315,"")</f>
        <v/>
      </c>
      <c r="C3318" s="20">
        <f>IF($B3318="","",Тех_Движение!$D$3315)</f>
        <v/>
      </c>
      <c r="D3318" s="42">
        <f>IF($B3318="","",Тех_Движение!$B$3315)</f>
        <v/>
      </c>
      <c r="E3318" s="54">
        <f>IF($B3318="","",Тех_Движение!$F$3315)</f>
        <v/>
      </c>
      <c r="F3318" s="54">
        <f>IF($B3318="","",SUMIFS($E$5:$E3317,$C$5:$C3317,$C3318))</f>
        <v/>
      </c>
      <c r="G3318" s="54">
        <f>IF($B3318="","",MAX(0,$E3318-MAX(0,SUMIFS(Тех_Движение!$G$2:$G$5111,Тех_Движение!$D$2:$D$5111,$C3318,Тех_Движение!$B$2:$B$5111,"&lt;="&amp;Настройки!$B$5-1)-$F3318)))</f>
        <v/>
      </c>
      <c r="H3318" s="54">
        <f>IF($B3318="","",IF(AND($D3318&gt;=Настройки!$B$5,$D3318&lt;=Настройки!$B$6),$E3318,0))</f>
        <v/>
      </c>
      <c r="I3318" s="54">
        <f>IF($B3318="","",$G3318+$H3318-$J3318)</f>
        <v/>
      </c>
      <c r="J3318" s="54">
        <f>IF($B3318="","",MAX(0,$E3318-MAX(0,SUMIFS(Тех_Движение!$G$2:$G$5111,Тех_Движение!$D$2:$D$5111,$C3318,Тех_Движение!$B$2:$B$5111,"&lt;="&amp;Настройки!$B$6)-$F3318)))</f>
        <v/>
      </c>
      <c r="K3318" s="54">
        <f>IF(OR($B3318="",K$3&lt;$D3318+Настройки!$B$7),0,MAX(0,$E3318-MAX(0,SUMIFS(Тех_Движение!$G$2:$G$5111,Тех_Движение!$D$2:$D$5111,$C3318,Тех_Движение!$B$2:$B$5111,"&lt;="&amp;K$3)-$F3318)))</f>
        <v/>
      </c>
      <c r="L3318" s="54">
        <f>IF(OR($B3318="",L$3&lt;$D3318+Настройки!$B$7),0,MAX(0,$E3318-MAX(0,SUMIFS(Тех_Движение!$G$2:$G$5111,Тех_Движение!$D$2:$D$5111,$C3318,Тех_Движение!$B$2:$B$5111,"&lt;="&amp;L$3)-$F3318)))</f>
        <v/>
      </c>
      <c r="M3318" s="54">
        <f>IF(OR($B3318="",M$3&lt;$D3318+Настройки!$B$7),0,MAX(0,$E3318-MAX(0,SUMIFS(Тех_Движение!$G$2:$G$5111,Тех_Движение!$D$2:$D$5111,$C3318,Тех_Движение!$B$2:$B$5111,"&lt;="&amp;M$3)-$F3318)))</f>
        <v/>
      </c>
      <c r="N3318" s="54">
        <f>IF(OR($B3318="",N$3&lt;$D3318+Настройки!$B$7),0,MAX(0,$E3318-MAX(0,SUMIFS(Тех_Движение!$G$2:$G$5111,Тех_Движение!$D$2:$D$5111,$C3318,Тех_Движение!$B$2:$B$5111,"&lt;="&amp;N$3)-$F3318)))</f>
        <v/>
      </c>
      <c r="O3318" s="54">
        <f>IF(OR($B3318="",O$3&lt;$D3318+Настройки!$B$7),0,MAX(0,$E3318-MAX(0,SUMIFS(Тех_Движение!$G$2:$G$5111,Тех_Движение!$D$2:$D$5111,$C3318,Тех_Движение!$B$2:$B$5111,"&lt;="&amp;O$3)-$F3318)))</f>
        <v/>
      </c>
      <c r="P3318" s="54">
        <f>IF(OR($B3318="",P$3&lt;$D3318+Настройки!$B$7),0,MAX(0,$E3318-MAX(0,SUMIFS(Тех_Движение!$G$2:$G$5111,Тех_Движение!$D$2:$D$5111,$C3318,Тех_Движение!$B$2:$B$5111,"&lt;="&amp;P$3)-$F3318)))</f>
        <v/>
      </c>
      <c r="Q3318" s="54">
        <f>IF(OR($B3318="",Q$3&lt;$D3318+Настройки!$B$7),0,MAX(0,$E3318-MAX(0,SUMIFS(Тех_Движение!$G$2:$G$5111,Тех_Движение!$D$2:$D$5111,$C3318,Тех_Движение!$B$2:$B$5111,"&lt;="&amp;Q$3)-$F3318)))</f>
        <v/>
      </c>
      <c r="R3318" s="54">
        <f>IF($B3318="","",SUM($K3318:$Q3318))</f>
        <v/>
      </c>
      <c r="S3318" s="56">
        <f>IF($B3318="","",VLOOKUP($C3318,Настройки!$A$11:$L$17,9,FALSE))</f>
        <v/>
      </c>
      <c r="T3318" s="56">
        <f>IF($B3318="","",$R3318*$S3318)</f>
        <v/>
      </c>
    </row>
    <row r="3319">
      <c r="A3319" s="20">
        <f>Тех_Движение!$A$3316</f>
        <v/>
      </c>
      <c r="B3319" s="20">
        <f>IF(Тех_Движение!$F$3316&gt;0,Тех_Движение!$I$3316,"")</f>
        <v/>
      </c>
      <c r="C3319" s="20">
        <f>IF($B3319="","",Тех_Движение!$D$3316)</f>
        <v/>
      </c>
      <c r="D3319" s="42">
        <f>IF($B3319="","",Тех_Движение!$B$3316)</f>
        <v/>
      </c>
      <c r="E3319" s="54">
        <f>IF($B3319="","",Тех_Движение!$F$3316)</f>
        <v/>
      </c>
      <c r="F3319" s="54">
        <f>IF($B3319="","",SUMIFS($E$5:$E3318,$C$5:$C3318,$C3319))</f>
        <v/>
      </c>
      <c r="G3319" s="54">
        <f>IF($B3319="","",MAX(0,$E3319-MAX(0,SUMIFS(Тех_Движение!$G$2:$G$5111,Тех_Движение!$D$2:$D$5111,$C3319,Тех_Движение!$B$2:$B$5111,"&lt;="&amp;Настройки!$B$5-1)-$F3319)))</f>
        <v/>
      </c>
      <c r="H3319" s="54">
        <f>IF($B3319="","",IF(AND($D3319&gt;=Настройки!$B$5,$D3319&lt;=Настройки!$B$6),$E3319,0))</f>
        <v/>
      </c>
      <c r="I3319" s="54">
        <f>IF($B3319="","",$G3319+$H3319-$J3319)</f>
        <v/>
      </c>
      <c r="J3319" s="54">
        <f>IF($B3319="","",MAX(0,$E3319-MAX(0,SUMIFS(Тех_Движение!$G$2:$G$5111,Тех_Движение!$D$2:$D$5111,$C3319,Тех_Движение!$B$2:$B$5111,"&lt;="&amp;Настройки!$B$6)-$F3319)))</f>
        <v/>
      </c>
      <c r="K3319" s="54">
        <f>IF(OR($B3319="",K$3&lt;$D3319+Настройки!$B$7),0,MAX(0,$E3319-MAX(0,SUMIFS(Тех_Движение!$G$2:$G$5111,Тех_Движение!$D$2:$D$5111,$C3319,Тех_Движение!$B$2:$B$5111,"&lt;="&amp;K$3)-$F3319)))</f>
        <v/>
      </c>
      <c r="L3319" s="54">
        <f>IF(OR($B3319="",L$3&lt;$D3319+Настройки!$B$7),0,MAX(0,$E3319-MAX(0,SUMIFS(Тех_Движение!$G$2:$G$5111,Тех_Движение!$D$2:$D$5111,$C3319,Тех_Движение!$B$2:$B$5111,"&lt;="&amp;L$3)-$F3319)))</f>
        <v/>
      </c>
      <c r="M3319" s="54">
        <f>IF(OR($B3319="",M$3&lt;$D3319+Настройки!$B$7),0,MAX(0,$E3319-MAX(0,SUMIFS(Тех_Движение!$G$2:$G$5111,Тех_Движение!$D$2:$D$5111,$C3319,Тех_Движение!$B$2:$B$5111,"&lt;="&amp;M$3)-$F3319)))</f>
        <v/>
      </c>
      <c r="N3319" s="54">
        <f>IF(OR($B3319="",N$3&lt;$D3319+Настройки!$B$7),0,MAX(0,$E3319-MAX(0,SUMIFS(Тех_Движение!$G$2:$G$5111,Тех_Движение!$D$2:$D$5111,$C3319,Тех_Движение!$B$2:$B$5111,"&lt;="&amp;N$3)-$F3319)))</f>
        <v/>
      </c>
      <c r="O3319" s="54">
        <f>IF(OR($B3319="",O$3&lt;$D3319+Настройки!$B$7),0,MAX(0,$E3319-MAX(0,SUMIFS(Тех_Движение!$G$2:$G$5111,Тех_Движение!$D$2:$D$5111,$C3319,Тех_Движение!$B$2:$B$5111,"&lt;="&amp;O$3)-$F3319)))</f>
        <v/>
      </c>
      <c r="P3319" s="54">
        <f>IF(OR($B3319="",P$3&lt;$D3319+Настройки!$B$7),0,MAX(0,$E3319-MAX(0,SUMIFS(Тех_Движение!$G$2:$G$5111,Тех_Движение!$D$2:$D$5111,$C3319,Тех_Движение!$B$2:$B$5111,"&lt;="&amp;P$3)-$F3319)))</f>
        <v/>
      </c>
      <c r="Q3319" s="54">
        <f>IF(OR($B3319="",Q$3&lt;$D3319+Настройки!$B$7),0,MAX(0,$E3319-MAX(0,SUMIFS(Тех_Движение!$G$2:$G$5111,Тех_Движение!$D$2:$D$5111,$C3319,Тех_Движение!$B$2:$B$5111,"&lt;="&amp;Q$3)-$F3319)))</f>
        <v/>
      </c>
      <c r="R3319" s="54">
        <f>IF($B3319="","",SUM($K3319:$Q3319))</f>
        <v/>
      </c>
      <c r="S3319" s="56">
        <f>IF($B3319="","",VLOOKUP($C3319,Настройки!$A$11:$L$17,9,FALSE))</f>
        <v/>
      </c>
      <c r="T3319" s="56">
        <f>IF($B3319="","",$R3319*$S3319)</f>
        <v/>
      </c>
    </row>
    <row r="3320">
      <c r="A3320" s="20">
        <f>Тех_Движение!$A$3317</f>
        <v/>
      </c>
      <c r="B3320" s="20">
        <f>IF(Тех_Движение!$F$3317&gt;0,Тех_Движение!$I$3317,"")</f>
        <v/>
      </c>
      <c r="C3320" s="20">
        <f>IF($B3320="","",Тех_Движение!$D$3317)</f>
        <v/>
      </c>
      <c r="D3320" s="42">
        <f>IF($B3320="","",Тех_Движение!$B$3317)</f>
        <v/>
      </c>
      <c r="E3320" s="54">
        <f>IF($B3320="","",Тех_Движение!$F$3317)</f>
        <v/>
      </c>
      <c r="F3320" s="54">
        <f>IF($B3320="","",SUMIFS($E$5:$E3319,$C$5:$C3319,$C3320))</f>
        <v/>
      </c>
      <c r="G3320" s="54">
        <f>IF($B3320="","",MAX(0,$E3320-MAX(0,SUMIFS(Тех_Движение!$G$2:$G$5111,Тех_Движение!$D$2:$D$5111,$C3320,Тех_Движение!$B$2:$B$5111,"&lt;="&amp;Настройки!$B$5-1)-$F3320)))</f>
        <v/>
      </c>
      <c r="H3320" s="54">
        <f>IF($B3320="","",IF(AND($D3320&gt;=Настройки!$B$5,$D3320&lt;=Настройки!$B$6),$E3320,0))</f>
        <v/>
      </c>
      <c r="I3320" s="54">
        <f>IF($B3320="","",$G3320+$H3320-$J3320)</f>
        <v/>
      </c>
      <c r="J3320" s="54">
        <f>IF($B3320="","",MAX(0,$E3320-MAX(0,SUMIFS(Тех_Движение!$G$2:$G$5111,Тех_Движение!$D$2:$D$5111,$C3320,Тех_Движение!$B$2:$B$5111,"&lt;="&amp;Настройки!$B$6)-$F3320)))</f>
        <v/>
      </c>
      <c r="K3320" s="54">
        <f>IF(OR($B3320="",K$3&lt;$D3320+Настройки!$B$7),0,MAX(0,$E3320-MAX(0,SUMIFS(Тех_Движение!$G$2:$G$5111,Тех_Движение!$D$2:$D$5111,$C3320,Тех_Движение!$B$2:$B$5111,"&lt;="&amp;K$3)-$F3320)))</f>
        <v/>
      </c>
      <c r="L3320" s="54">
        <f>IF(OR($B3320="",L$3&lt;$D3320+Настройки!$B$7),0,MAX(0,$E3320-MAX(0,SUMIFS(Тех_Движение!$G$2:$G$5111,Тех_Движение!$D$2:$D$5111,$C3320,Тех_Движение!$B$2:$B$5111,"&lt;="&amp;L$3)-$F3320)))</f>
        <v/>
      </c>
      <c r="M3320" s="54">
        <f>IF(OR($B3320="",M$3&lt;$D3320+Настройки!$B$7),0,MAX(0,$E3320-MAX(0,SUMIFS(Тех_Движение!$G$2:$G$5111,Тех_Движение!$D$2:$D$5111,$C3320,Тех_Движение!$B$2:$B$5111,"&lt;="&amp;M$3)-$F3320)))</f>
        <v/>
      </c>
      <c r="N3320" s="54">
        <f>IF(OR($B3320="",N$3&lt;$D3320+Настройки!$B$7),0,MAX(0,$E3320-MAX(0,SUMIFS(Тех_Движение!$G$2:$G$5111,Тех_Движение!$D$2:$D$5111,$C3320,Тех_Движение!$B$2:$B$5111,"&lt;="&amp;N$3)-$F3320)))</f>
        <v/>
      </c>
      <c r="O3320" s="54">
        <f>IF(OR($B3320="",O$3&lt;$D3320+Настройки!$B$7),0,MAX(0,$E3320-MAX(0,SUMIFS(Тех_Движение!$G$2:$G$5111,Тех_Движение!$D$2:$D$5111,$C3320,Тех_Движение!$B$2:$B$5111,"&lt;="&amp;O$3)-$F3320)))</f>
        <v/>
      </c>
      <c r="P3320" s="54">
        <f>IF(OR($B3320="",P$3&lt;$D3320+Настройки!$B$7),0,MAX(0,$E3320-MAX(0,SUMIFS(Тех_Движение!$G$2:$G$5111,Тех_Движение!$D$2:$D$5111,$C3320,Тех_Движение!$B$2:$B$5111,"&lt;="&amp;P$3)-$F3320)))</f>
        <v/>
      </c>
      <c r="Q3320" s="54">
        <f>IF(OR($B3320="",Q$3&lt;$D3320+Настройки!$B$7),0,MAX(0,$E3320-MAX(0,SUMIFS(Тех_Движение!$G$2:$G$5111,Тех_Движение!$D$2:$D$5111,$C3320,Тех_Движение!$B$2:$B$5111,"&lt;="&amp;Q$3)-$F3320)))</f>
        <v/>
      </c>
      <c r="R3320" s="54">
        <f>IF($B3320="","",SUM($K3320:$Q3320))</f>
        <v/>
      </c>
      <c r="S3320" s="56">
        <f>IF($B3320="","",VLOOKUP($C3320,Настройки!$A$11:$L$17,9,FALSE))</f>
        <v/>
      </c>
      <c r="T3320" s="56">
        <f>IF($B3320="","",$R3320*$S3320)</f>
        <v/>
      </c>
    </row>
    <row r="3321">
      <c r="A3321" s="20">
        <f>Тех_Движение!$A$3318</f>
        <v/>
      </c>
      <c r="B3321" s="20">
        <f>IF(Тех_Движение!$F$3318&gt;0,Тех_Движение!$I$3318,"")</f>
        <v/>
      </c>
      <c r="C3321" s="20">
        <f>IF($B3321="","",Тех_Движение!$D$3318)</f>
        <v/>
      </c>
      <c r="D3321" s="42">
        <f>IF($B3321="","",Тех_Движение!$B$3318)</f>
        <v/>
      </c>
      <c r="E3321" s="54">
        <f>IF($B3321="","",Тех_Движение!$F$3318)</f>
        <v/>
      </c>
      <c r="F3321" s="54">
        <f>IF($B3321="","",SUMIFS($E$5:$E3320,$C$5:$C3320,$C3321))</f>
        <v/>
      </c>
      <c r="G3321" s="54">
        <f>IF($B3321="","",MAX(0,$E3321-MAX(0,SUMIFS(Тех_Движение!$G$2:$G$5111,Тех_Движение!$D$2:$D$5111,$C3321,Тех_Движение!$B$2:$B$5111,"&lt;="&amp;Настройки!$B$5-1)-$F3321)))</f>
        <v/>
      </c>
      <c r="H3321" s="54">
        <f>IF($B3321="","",IF(AND($D3321&gt;=Настройки!$B$5,$D3321&lt;=Настройки!$B$6),$E3321,0))</f>
        <v/>
      </c>
      <c r="I3321" s="54">
        <f>IF($B3321="","",$G3321+$H3321-$J3321)</f>
        <v/>
      </c>
      <c r="J3321" s="54">
        <f>IF($B3321="","",MAX(0,$E3321-MAX(0,SUMIFS(Тех_Движение!$G$2:$G$5111,Тех_Движение!$D$2:$D$5111,$C3321,Тех_Движение!$B$2:$B$5111,"&lt;="&amp;Настройки!$B$6)-$F3321)))</f>
        <v/>
      </c>
      <c r="K3321" s="54">
        <f>IF(OR($B3321="",K$3&lt;$D3321+Настройки!$B$7),0,MAX(0,$E3321-MAX(0,SUMIFS(Тех_Движение!$G$2:$G$5111,Тех_Движение!$D$2:$D$5111,$C3321,Тех_Движение!$B$2:$B$5111,"&lt;="&amp;K$3)-$F3321)))</f>
        <v/>
      </c>
      <c r="L3321" s="54">
        <f>IF(OR($B3321="",L$3&lt;$D3321+Настройки!$B$7),0,MAX(0,$E3321-MAX(0,SUMIFS(Тех_Движение!$G$2:$G$5111,Тех_Движение!$D$2:$D$5111,$C3321,Тех_Движение!$B$2:$B$5111,"&lt;="&amp;L$3)-$F3321)))</f>
        <v/>
      </c>
      <c r="M3321" s="54">
        <f>IF(OR($B3321="",M$3&lt;$D3321+Настройки!$B$7),0,MAX(0,$E3321-MAX(0,SUMIFS(Тех_Движение!$G$2:$G$5111,Тех_Движение!$D$2:$D$5111,$C3321,Тех_Движение!$B$2:$B$5111,"&lt;="&amp;M$3)-$F3321)))</f>
        <v/>
      </c>
      <c r="N3321" s="54">
        <f>IF(OR($B3321="",N$3&lt;$D3321+Настройки!$B$7),0,MAX(0,$E3321-MAX(0,SUMIFS(Тех_Движение!$G$2:$G$5111,Тех_Движение!$D$2:$D$5111,$C3321,Тех_Движение!$B$2:$B$5111,"&lt;="&amp;N$3)-$F3321)))</f>
        <v/>
      </c>
      <c r="O3321" s="54">
        <f>IF(OR($B3321="",O$3&lt;$D3321+Настройки!$B$7),0,MAX(0,$E3321-MAX(0,SUMIFS(Тех_Движение!$G$2:$G$5111,Тех_Движение!$D$2:$D$5111,$C3321,Тех_Движение!$B$2:$B$5111,"&lt;="&amp;O$3)-$F3321)))</f>
        <v/>
      </c>
      <c r="P3321" s="54">
        <f>IF(OR($B3321="",P$3&lt;$D3321+Настройки!$B$7),0,MAX(0,$E3321-MAX(0,SUMIFS(Тех_Движение!$G$2:$G$5111,Тех_Движение!$D$2:$D$5111,$C3321,Тех_Движение!$B$2:$B$5111,"&lt;="&amp;P$3)-$F3321)))</f>
        <v/>
      </c>
      <c r="Q3321" s="54">
        <f>IF(OR($B3321="",Q$3&lt;$D3321+Настройки!$B$7),0,MAX(0,$E3321-MAX(0,SUMIFS(Тех_Движение!$G$2:$G$5111,Тех_Движение!$D$2:$D$5111,$C3321,Тех_Движение!$B$2:$B$5111,"&lt;="&amp;Q$3)-$F3321)))</f>
        <v/>
      </c>
      <c r="R3321" s="54">
        <f>IF($B3321="","",SUM($K3321:$Q3321))</f>
        <v/>
      </c>
      <c r="S3321" s="56">
        <f>IF($B3321="","",VLOOKUP($C3321,Настройки!$A$11:$L$17,9,FALSE))</f>
        <v/>
      </c>
      <c r="T3321" s="56">
        <f>IF($B3321="","",$R3321*$S3321)</f>
        <v/>
      </c>
    </row>
    <row r="3322">
      <c r="A3322" s="20">
        <f>Тех_Движение!$A$3319</f>
        <v/>
      </c>
      <c r="B3322" s="20">
        <f>IF(Тех_Движение!$F$3319&gt;0,Тех_Движение!$I$3319,"")</f>
        <v/>
      </c>
      <c r="C3322" s="20">
        <f>IF($B3322="","",Тех_Движение!$D$3319)</f>
        <v/>
      </c>
      <c r="D3322" s="42">
        <f>IF($B3322="","",Тех_Движение!$B$3319)</f>
        <v/>
      </c>
      <c r="E3322" s="54">
        <f>IF($B3322="","",Тех_Движение!$F$3319)</f>
        <v/>
      </c>
      <c r="F3322" s="54">
        <f>IF($B3322="","",SUMIFS($E$5:$E3321,$C$5:$C3321,$C3322))</f>
        <v/>
      </c>
      <c r="G3322" s="54">
        <f>IF($B3322="","",MAX(0,$E3322-MAX(0,SUMIFS(Тех_Движение!$G$2:$G$5111,Тех_Движение!$D$2:$D$5111,$C3322,Тех_Движение!$B$2:$B$5111,"&lt;="&amp;Настройки!$B$5-1)-$F3322)))</f>
        <v/>
      </c>
      <c r="H3322" s="54">
        <f>IF($B3322="","",IF(AND($D3322&gt;=Настройки!$B$5,$D3322&lt;=Настройки!$B$6),$E3322,0))</f>
        <v/>
      </c>
      <c r="I3322" s="54">
        <f>IF($B3322="","",$G3322+$H3322-$J3322)</f>
        <v/>
      </c>
      <c r="J3322" s="54">
        <f>IF($B3322="","",MAX(0,$E3322-MAX(0,SUMIFS(Тех_Движение!$G$2:$G$5111,Тех_Движение!$D$2:$D$5111,$C3322,Тех_Движение!$B$2:$B$5111,"&lt;="&amp;Настройки!$B$6)-$F3322)))</f>
        <v/>
      </c>
      <c r="K3322" s="54">
        <f>IF(OR($B3322="",K$3&lt;$D3322+Настройки!$B$7),0,MAX(0,$E3322-MAX(0,SUMIFS(Тех_Движение!$G$2:$G$5111,Тех_Движение!$D$2:$D$5111,$C3322,Тех_Движение!$B$2:$B$5111,"&lt;="&amp;K$3)-$F3322)))</f>
        <v/>
      </c>
      <c r="L3322" s="54">
        <f>IF(OR($B3322="",L$3&lt;$D3322+Настройки!$B$7),0,MAX(0,$E3322-MAX(0,SUMIFS(Тех_Движение!$G$2:$G$5111,Тех_Движение!$D$2:$D$5111,$C3322,Тех_Движение!$B$2:$B$5111,"&lt;="&amp;L$3)-$F3322)))</f>
        <v/>
      </c>
      <c r="M3322" s="54">
        <f>IF(OR($B3322="",M$3&lt;$D3322+Настройки!$B$7),0,MAX(0,$E3322-MAX(0,SUMIFS(Тех_Движение!$G$2:$G$5111,Тех_Движение!$D$2:$D$5111,$C3322,Тех_Движение!$B$2:$B$5111,"&lt;="&amp;M$3)-$F3322)))</f>
        <v/>
      </c>
      <c r="N3322" s="54">
        <f>IF(OR($B3322="",N$3&lt;$D3322+Настройки!$B$7),0,MAX(0,$E3322-MAX(0,SUMIFS(Тех_Движение!$G$2:$G$5111,Тех_Движение!$D$2:$D$5111,$C3322,Тех_Движение!$B$2:$B$5111,"&lt;="&amp;N$3)-$F3322)))</f>
        <v/>
      </c>
      <c r="O3322" s="54">
        <f>IF(OR($B3322="",O$3&lt;$D3322+Настройки!$B$7),0,MAX(0,$E3322-MAX(0,SUMIFS(Тех_Движение!$G$2:$G$5111,Тех_Движение!$D$2:$D$5111,$C3322,Тех_Движение!$B$2:$B$5111,"&lt;="&amp;O$3)-$F3322)))</f>
        <v/>
      </c>
      <c r="P3322" s="54">
        <f>IF(OR($B3322="",P$3&lt;$D3322+Настройки!$B$7),0,MAX(0,$E3322-MAX(0,SUMIFS(Тех_Движение!$G$2:$G$5111,Тех_Движение!$D$2:$D$5111,$C3322,Тех_Движение!$B$2:$B$5111,"&lt;="&amp;P$3)-$F3322)))</f>
        <v/>
      </c>
      <c r="Q3322" s="54">
        <f>IF(OR($B3322="",Q$3&lt;$D3322+Настройки!$B$7),0,MAX(0,$E3322-MAX(0,SUMIFS(Тех_Движение!$G$2:$G$5111,Тех_Движение!$D$2:$D$5111,$C3322,Тех_Движение!$B$2:$B$5111,"&lt;="&amp;Q$3)-$F3322)))</f>
        <v/>
      </c>
      <c r="R3322" s="54">
        <f>IF($B3322="","",SUM($K3322:$Q3322))</f>
        <v/>
      </c>
      <c r="S3322" s="56">
        <f>IF($B3322="","",VLOOKUP($C3322,Настройки!$A$11:$L$17,9,FALSE))</f>
        <v/>
      </c>
      <c r="T3322" s="56">
        <f>IF($B3322="","",$R3322*$S3322)</f>
        <v/>
      </c>
    </row>
    <row r="3323">
      <c r="A3323" s="20">
        <f>Тех_Движение!$A$3320</f>
        <v/>
      </c>
      <c r="B3323" s="20">
        <f>IF(Тех_Движение!$F$3320&gt;0,Тех_Движение!$I$3320,"")</f>
        <v/>
      </c>
      <c r="C3323" s="20">
        <f>IF($B3323="","",Тех_Движение!$D$3320)</f>
        <v/>
      </c>
      <c r="D3323" s="42">
        <f>IF($B3323="","",Тех_Движение!$B$3320)</f>
        <v/>
      </c>
      <c r="E3323" s="54">
        <f>IF($B3323="","",Тех_Движение!$F$3320)</f>
        <v/>
      </c>
      <c r="F3323" s="54">
        <f>IF($B3323="","",SUMIFS($E$5:$E3322,$C$5:$C3322,$C3323))</f>
        <v/>
      </c>
      <c r="G3323" s="54">
        <f>IF($B3323="","",MAX(0,$E3323-MAX(0,SUMIFS(Тех_Движение!$G$2:$G$5111,Тех_Движение!$D$2:$D$5111,$C3323,Тех_Движение!$B$2:$B$5111,"&lt;="&amp;Настройки!$B$5-1)-$F3323)))</f>
        <v/>
      </c>
      <c r="H3323" s="54">
        <f>IF($B3323="","",IF(AND($D3323&gt;=Настройки!$B$5,$D3323&lt;=Настройки!$B$6),$E3323,0))</f>
        <v/>
      </c>
      <c r="I3323" s="54">
        <f>IF($B3323="","",$G3323+$H3323-$J3323)</f>
        <v/>
      </c>
      <c r="J3323" s="54">
        <f>IF($B3323="","",MAX(0,$E3323-MAX(0,SUMIFS(Тех_Движение!$G$2:$G$5111,Тех_Движение!$D$2:$D$5111,$C3323,Тех_Движение!$B$2:$B$5111,"&lt;="&amp;Настройки!$B$6)-$F3323)))</f>
        <v/>
      </c>
      <c r="K3323" s="54">
        <f>IF(OR($B3323="",K$3&lt;$D3323+Настройки!$B$7),0,MAX(0,$E3323-MAX(0,SUMIFS(Тех_Движение!$G$2:$G$5111,Тех_Движение!$D$2:$D$5111,$C3323,Тех_Движение!$B$2:$B$5111,"&lt;="&amp;K$3)-$F3323)))</f>
        <v/>
      </c>
      <c r="L3323" s="54">
        <f>IF(OR($B3323="",L$3&lt;$D3323+Настройки!$B$7),0,MAX(0,$E3323-MAX(0,SUMIFS(Тех_Движение!$G$2:$G$5111,Тех_Движение!$D$2:$D$5111,$C3323,Тех_Движение!$B$2:$B$5111,"&lt;="&amp;L$3)-$F3323)))</f>
        <v/>
      </c>
      <c r="M3323" s="54">
        <f>IF(OR($B3323="",M$3&lt;$D3323+Настройки!$B$7),0,MAX(0,$E3323-MAX(0,SUMIFS(Тех_Движение!$G$2:$G$5111,Тех_Движение!$D$2:$D$5111,$C3323,Тех_Движение!$B$2:$B$5111,"&lt;="&amp;M$3)-$F3323)))</f>
        <v/>
      </c>
      <c r="N3323" s="54">
        <f>IF(OR($B3323="",N$3&lt;$D3323+Настройки!$B$7),0,MAX(0,$E3323-MAX(0,SUMIFS(Тех_Движение!$G$2:$G$5111,Тех_Движение!$D$2:$D$5111,$C3323,Тех_Движение!$B$2:$B$5111,"&lt;="&amp;N$3)-$F3323)))</f>
        <v/>
      </c>
      <c r="O3323" s="54">
        <f>IF(OR($B3323="",O$3&lt;$D3323+Настройки!$B$7),0,MAX(0,$E3323-MAX(0,SUMIFS(Тех_Движение!$G$2:$G$5111,Тех_Движение!$D$2:$D$5111,$C3323,Тех_Движение!$B$2:$B$5111,"&lt;="&amp;O$3)-$F3323)))</f>
        <v/>
      </c>
      <c r="P3323" s="54">
        <f>IF(OR($B3323="",P$3&lt;$D3323+Настройки!$B$7),0,MAX(0,$E3323-MAX(0,SUMIFS(Тех_Движение!$G$2:$G$5111,Тех_Движение!$D$2:$D$5111,$C3323,Тех_Движение!$B$2:$B$5111,"&lt;="&amp;P$3)-$F3323)))</f>
        <v/>
      </c>
      <c r="Q3323" s="54">
        <f>IF(OR($B3323="",Q$3&lt;$D3323+Настройки!$B$7),0,MAX(0,$E3323-MAX(0,SUMIFS(Тех_Движение!$G$2:$G$5111,Тех_Движение!$D$2:$D$5111,$C3323,Тех_Движение!$B$2:$B$5111,"&lt;="&amp;Q$3)-$F3323)))</f>
        <v/>
      </c>
      <c r="R3323" s="54">
        <f>IF($B3323="","",SUM($K3323:$Q3323))</f>
        <v/>
      </c>
      <c r="S3323" s="56">
        <f>IF($B3323="","",VLOOKUP($C3323,Настройки!$A$11:$L$17,9,FALSE))</f>
        <v/>
      </c>
      <c r="T3323" s="56">
        <f>IF($B3323="","",$R3323*$S3323)</f>
        <v/>
      </c>
    </row>
    <row r="3324">
      <c r="A3324" s="20">
        <f>Тех_Движение!$A$3321</f>
        <v/>
      </c>
      <c r="B3324" s="20">
        <f>IF(Тех_Движение!$F$3321&gt;0,Тех_Движение!$I$3321,"")</f>
        <v/>
      </c>
      <c r="C3324" s="20">
        <f>IF($B3324="","",Тех_Движение!$D$3321)</f>
        <v/>
      </c>
      <c r="D3324" s="42">
        <f>IF($B3324="","",Тех_Движение!$B$3321)</f>
        <v/>
      </c>
      <c r="E3324" s="54">
        <f>IF($B3324="","",Тех_Движение!$F$3321)</f>
        <v/>
      </c>
      <c r="F3324" s="54">
        <f>IF($B3324="","",SUMIFS($E$5:$E3323,$C$5:$C3323,$C3324))</f>
        <v/>
      </c>
      <c r="G3324" s="54">
        <f>IF($B3324="","",MAX(0,$E3324-MAX(0,SUMIFS(Тех_Движение!$G$2:$G$5111,Тех_Движение!$D$2:$D$5111,$C3324,Тех_Движение!$B$2:$B$5111,"&lt;="&amp;Настройки!$B$5-1)-$F3324)))</f>
        <v/>
      </c>
      <c r="H3324" s="54">
        <f>IF($B3324="","",IF(AND($D3324&gt;=Настройки!$B$5,$D3324&lt;=Настройки!$B$6),$E3324,0))</f>
        <v/>
      </c>
      <c r="I3324" s="54">
        <f>IF($B3324="","",$G3324+$H3324-$J3324)</f>
        <v/>
      </c>
      <c r="J3324" s="54">
        <f>IF($B3324="","",MAX(0,$E3324-MAX(0,SUMIFS(Тех_Движение!$G$2:$G$5111,Тех_Движение!$D$2:$D$5111,$C3324,Тех_Движение!$B$2:$B$5111,"&lt;="&amp;Настройки!$B$6)-$F3324)))</f>
        <v/>
      </c>
      <c r="K3324" s="54">
        <f>IF(OR($B3324="",K$3&lt;$D3324+Настройки!$B$7),0,MAX(0,$E3324-MAX(0,SUMIFS(Тех_Движение!$G$2:$G$5111,Тех_Движение!$D$2:$D$5111,$C3324,Тех_Движение!$B$2:$B$5111,"&lt;="&amp;K$3)-$F3324)))</f>
        <v/>
      </c>
      <c r="L3324" s="54">
        <f>IF(OR($B3324="",L$3&lt;$D3324+Настройки!$B$7),0,MAX(0,$E3324-MAX(0,SUMIFS(Тех_Движение!$G$2:$G$5111,Тех_Движение!$D$2:$D$5111,$C3324,Тех_Движение!$B$2:$B$5111,"&lt;="&amp;L$3)-$F3324)))</f>
        <v/>
      </c>
      <c r="M3324" s="54">
        <f>IF(OR($B3324="",M$3&lt;$D3324+Настройки!$B$7),0,MAX(0,$E3324-MAX(0,SUMIFS(Тех_Движение!$G$2:$G$5111,Тех_Движение!$D$2:$D$5111,$C3324,Тех_Движение!$B$2:$B$5111,"&lt;="&amp;M$3)-$F3324)))</f>
        <v/>
      </c>
      <c r="N3324" s="54">
        <f>IF(OR($B3324="",N$3&lt;$D3324+Настройки!$B$7),0,MAX(0,$E3324-MAX(0,SUMIFS(Тех_Движение!$G$2:$G$5111,Тех_Движение!$D$2:$D$5111,$C3324,Тех_Движение!$B$2:$B$5111,"&lt;="&amp;N$3)-$F3324)))</f>
        <v/>
      </c>
      <c r="O3324" s="54">
        <f>IF(OR($B3324="",O$3&lt;$D3324+Настройки!$B$7),0,MAX(0,$E3324-MAX(0,SUMIFS(Тех_Движение!$G$2:$G$5111,Тех_Движение!$D$2:$D$5111,$C3324,Тех_Движение!$B$2:$B$5111,"&lt;="&amp;O$3)-$F3324)))</f>
        <v/>
      </c>
      <c r="P3324" s="54">
        <f>IF(OR($B3324="",P$3&lt;$D3324+Настройки!$B$7),0,MAX(0,$E3324-MAX(0,SUMIFS(Тех_Движение!$G$2:$G$5111,Тех_Движение!$D$2:$D$5111,$C3324,Тех_Движение!$B$2:$B$5111,"&lt;="&amp;P$3)-$F3324)))</f>
        <v/>
      </c>
      <c r="Q3324" s="54">
        <f>IF(OR($B3324="",Q$3&lt;$D3324+Настройки!$B$7),0,MAX(0,$E3324-MAX(0,SUMIFS(Тех_Движение!$G$2:$G$5111,Тех_Движение!$D$2:$D$5111,$C3324,Тех_Движение!$B$2:$B$5111,"&lt;="&amp;Q$3)-$F3324)))</f>
        <v/>
      </c>
      <c r="R3324" s="54">
        <f>IF($B3324="","",SUM($K3324:$Q3324))</f>
        <v/>
      </c>
      <c r="S3324" s="56">
        <f>IF($B3324="","",VLOOKUP($C3324,Настройки!$A$11:$L$17,9,FALSE))</f>
        <v/>
      </c>
      <c r="T3324" s="56">
        <f>IF($B3324="","",$R3324*$S3324)</f>
        <v/>
      </c>
    </row>
    <row r="3325">
      <c r="A3325" s="20">
        <f>Тех_Движение!$A$3322</f>
        <v/>
      </c>
      <c r="B3325" s="20">
        <f>IF(Тех_Движение!$F$3322&gt;0,Тех_Движение!$I$3322,"")</f>
        <v/>
      </c>
      <c r="C3325" s="20">
        <f>IF($B3325="","",Тех_Движение!$D$3322)</f>
        <v/>
      </c>
      <c r="D3325" s="42">
        <f>IF($B3325="","",Тех_Движение!$B$3322)</f>
        <v/>
      </c>
      <c r="E3325" s="54">
        <f>IF($B3325="","",Тех_Движение!$F$3322)</f>
        <v/>
      </c>
      <c r="F3325" s="54">
        <f>IF($B3325="","",SUMIFS($E$5:$E3324,$C$5:$C3324,$C3325))</f>
        <v/>
      </c>
      <c r="G3325" s="54">
        <f>IF($B3325="","",MAX(0,$E3325-MAX(0,SUMIFS(Тех_Движение!$G$2:$G$5111,Тех_Движение!$D$2:$D$5111,$C3325,Тех_Движение!$B$2:$B$5111,"&lt;="&amp;Настройки!$B$5-1)-$F3325)))</f>
        <v/>
      </c>
      <c r="H3325" s="54">
        <f>IF($B3325="","",IF(AND($D3325&gt;=Настройки!$B$5,$D3325&lt;=Настройки!$B$6),$E3325,0))</f>
        <v/>
      </c>
      <c r="I3325" s="54">
        <f>IF($B3325="","",$G3325+$H3325-$J3325)</f>
        <v/>
      </c>
      <c r="J3325" s="54">
        <f>IF($B3325="","",MAX(0,$E3325-MAX(0,SUMIFS(Тех_Движение!$G$2:$G$5111,Тех_Движение!$D$2:$D$5111,$C3325,Тех_Движение!$B$2:$B$5111,"&lt;="&amp;Настройки!$B$6)-$F3325)))</f>
        <v/>
      </c>
      <c r="K3325" s="54">
        <f>IF(OR($B3325="",K$3&lt;$D3325+Настройки!$B$7),0,MAX(0,$E3325-MAX(0,SUMIFS(Тех_Движение!$G$2:$G$5111,Тех_Движение!$D$2:$D$5111,$C3325,Тех_Движение!$B$2:$B$5111,"&lt;="&amp;K$3)-$F3325)))</f>
        <v/>
      </c>
      <c r="L3325" s="54">
        <f>IF(OR($B3325="",L$3&lt;$D3325+Настройки!$B$7),0,MAX(0,$E3325-MAX(0,SUMIFS(Тех_Движение!$G$2:$G$5111,Тех_Движение!$D$2:$D$5111,$C3325,Тех_Движение!$B$2:$B$5111,"&lt;="&amp;L$3)-$F3325)))</f>
        <v/>
      </c>
      <c r="M3325" s="54">
        <f>IF(OR($B3325="",M$3&lt;$D3325+Настройки!$B$7),0,MAX(0,$E3325-MAX(0,SUMIFS(Тех_Движение!$G$2:$G$5111,Тех_Движение!$D$2:$D$5111,$C3325,Тех_Движение!$B$2:$B$5111,"&lt;="&amp;M$3)-$F3325)))</f>
        <v/>
      </c>
      <c r="N3325" s="54">
        <f>IF(OR($B3325="",N$3&lt;$D3325+Настройки!$B$7),0,MAX(0,$E3325-MAX(0,SUMIFS(Тех_Движение!$G$2:$G$5111,Тех_Движение!$D$2:$D$5111,$C3325,Тех_Движение!$B$2:$B$5111,"&lt;="&amp;N$3)-$F3325)))</f>
        <v/>
      </c>
      <c r="O3325" s="54">
        <f>IF(OR($B3325="",O$3&lt;$D3325+Настройки!$B$7),0,MAX(0,$E3325-MAX(0,SUMIFS(Тех_Движение!$G$2:$G$5111,Тех_Движение!$D$2:$D$5111,$C3325,Тех_Движение!$B$2:$B$5111,"&lt;="&amp;O$3)-$F3325)))</f>
        <v/>
      </c>
      <c r="P3325" s="54">
        <f>IF(OR($B3325="",P$3&lt;$D3325+Настройки!$B$7),0,MAX(0,$E3325-MAX(0,SUMIFS(Тех_Движение!$G$2:$G$5111,Тех_Движение!$D$2:$D$5111,$C3325,Тех_Движение!$B$2:$B$5111,"&lt;="&amp;P$3)-$F3325)))</f>
        <v/>
      </c>
      <c r="Q3325" s="54">
        <f>IF(OR($B3325="",Q$3&lt;$D3325+Настройки!$B$7),0,MAX(0,$E3325-MAX(0,SUMIFS(Тех_Движение!$G$2:$G$5111,Тех_Движение!$D$2:$D$5111,$C3325,Тех_Движение!$B$2:$B$5111,"&lt;="&amp;Q$3)-$F3325)))</f>
        <v/>
      </c>
      <c r="R3325" s="54">
        <f>IF($B3325="","",SUM($K3325:$Q3325))</f>
        <v/>
      </c>
      <c r="S3325" s="56">
        <f>IF($B3325="","",VLOOKUP($C3325,Настройки!$A$11:$L$17,9,FALSE))</f>
        <v/>
      </c>
      <c r="T3325" s="56">
        <f>IF($B3325="","",$R3325*$S3325)</f>
        <v/>
      </c>
    </row>
    <row r="3326">
      <c r="A3326" s="20">
        <f>Тех_Движение!$A$3323</f>
        <v/>
      </c>
      <c r="B3326" s="20">
        <f>IF(Тех_Движение!$F$3323&gt;0,Тех_Движение!$I$3323,"")</f>
        <v/>
      </c>
      <c r="C3326" s="20">
        <f>IF($B3326="","",Тех_Движение!$D$3323)</f>
        <v/>
      </c>
      <c r="D3326" s="42">
        <f>IF($B3326="","",Тех_Движение!$B$3323)</f>
        <v/>
      </c>
      <c r="E3326" s="54">
        <f>IF($B3326="","",Тех_Движение!$F$3323)</f>
        <v/>
      </c>
      <c r="F3326" s="54">
        <f>IF($B3326="","",SUMIFS($E$5:$E3325,$C$5:$C3325,$C3326))</f>
        <v/>
      </c>
      <c r="G3326" s="54">
        <f>IF($B3326="","",MAX(0,$E3326-MAX(0,SUMIFS(Тех_Движение!$G$2:$G$5111,Тех_Движение!$D$2:$D$5111,$C3326,Тех_Движение!$B$2:$B$5111,"&lt;="&amp;Настройки!$B$5-1)-$F3326)))</f>
        <v/>
      </c>
      <c r="H3326" s="54">
        <f>IF($B3326="","",IF(AND($D3326&gt;=Настройки!$B$5,$D3326&lt;=Настройки!$B$6),$E3326,0))</f>
        <v/>
      </c>
      <c r="I3326" s="54">
        <f>IF($B3326="","",$G3326+$H3326-$J3326)</f>
        <v/>
      </c>
      <c r="J3326" s="54">
        <f>IF($B3326="","",MAX(0,$E3326-MAX(0,SUMIFS(Тех_Движение!$G$2:$G$5111,Тех_Движение!$D$2:$D$5111,$C3326,Тех_Движение!$B$2:$B$5111,"&lt;="&amp;Настройки!$B$6)-$F3326)))</f>
        <v/>
      </c>
      <c r="K3326" s="54">
        <f>IF(OR($B3326="",K$3&lt;$D3326+Настройки!$B$7),0,MAX(0,$E3326-MAX(0,SUMIFS(Тех_Движение!$G$2:$G$5111,Тех_Движение!$D$2:$D$5111,$C3326,Тех_Движение!$B$2:$B$5111,"&lt;="&amp;K$3)-$F3326)))</f>
        <v/>
      </c>
      <c r="L3326" s="54">
        <f>IF(OR($B3326="",L$3&lt;$D3326+Настройки!$B$7),0,MAX(0,$E3326-MAX(0,SUMIFS(Тех_Движение!$G$2:$G$5111,Тех_Движение!$D$2:$D$5111,$C3326,Тех_Движение!$B$2:$B$5111,"&lt;="&amp;L$3)-$F3326)))</f>
        <v/>
      </c>
      <c r="M3326" s="54">
        <f>IF(OR($B3326="",M$3&lt;$D3326+Настройки!$B$7),0,MAX(0,$E3326-MAX(0,SUMIFS(Тех_Движение!$G$2:$G$5111,Тех_Движение!$D$2:$D$5111,$C3326,Тех_Движение!$B$2:$B$5111,"&lt;="&amp;M$3)-$F3326)))</f>
        <v/>
      </c>
      <c r="N3326" s="54">
        <f>IF(OR($B3326="",N$3&lt;$D3326+Настройки!$B$7),0,MAX(0,$E3326-MAX(0,SUMIFS(Тех_Движение!$G$2:$G$5111,Тех_Движение!$D$2:$D$5111,$C3326,Тех_Движение!$B$2:$B$5111,"&lt;="&amp;N$3)-$F3326)))</f>
        <v/>
      </c>
      <c r="O3326" s="54">
        <f>IF(OR($B3326="",O$3&lt;$D3326+Настройки!$B$7),0,MAX(0,$E3326-MAX(0,SUMIFS(Тех_Движение!$G$2:$G$5111,Тех_Движение!$D$2:$D$5111,$C3326,Тех_Движение!$B$2:$B$5111,"&lt;="&amp;O$3)-$F3326)))</f>
        <v/>
      </c>
      <c r="P3326" s="54">
        <f>IF(OR($B3326="",P$3&lt;$D3326+Настройки!$B$7),0,MAX(0,$E3326-MAX(0,SUMIFS(Тех_Движение!$G$2:$G$5111,Тех_Движение!$D$2:$D$5111,$C3326,Тех_Движение!$B$2:$B$5111,"&lt;="&amp;P$3)-$F3326)))</f>
        <v/>
      </c>
      <c r="Q3326" s="54">
        <f>IF(OR($B3326="",Q$3&lt;$D3326+Настройки!$B$7),0,MAX(0,$E3326-MAX(0,SUMIFS(Тех_Движение!$G$2:$G$5111,Тех_Движение!$D$2:$D$5111,$C3326,Тех_Движение!$B$2:$B$5111,"&lt;="&amp;Q$3)-$F3326)))</f>
        <v/>
      </c>
      <c r="R3326" s="54">
        <f>IF($B3326="","",SUM($K3326:$Q3326))</f>
        <v/>
      </c>
      <c r="S3326" s="56">
        <f>IF($B3326="","",VLOOKUP($C3326,Настройки!$A$11:$L$17,9,FALSE))</f>
        <v/>
      </c>
      <c r="T3326" s="56">
        <f>IF($B3326="","",$R3326*$S3326)</f>
        <v/>
      </c>
    </row>
    <row r="3327">
      <c r="A3327" s="20">
        <f>Тех_Движение!$A$3324</f>
        <v/>
      </c>
      <c r="B3327" s="20">
        <f>IF(Тех_Движение!$F$3324&gt;0,Тех_Движение!$I$3324,"")</f>
        <v/>
      </c>
      <c r="C3327" s="20">
        <f>IF($B3327="","",Тех_Движение!$D$3324)</f>
        <v/>
      </c>
      <c r="D3327" s="42">
        <f>IF($B3327="","",Тех_Движение!$B$3324)</f>
        <v/>
      </c>
      <c r="E3327" s="54">
        <f>IF($B3327="","",Тех_Движение!$F$3324)</f>
        <v/>
      </c>
      <c r="F3327" s="54">
        <f>IF($B3327="","",SUMIFS($E$5:$E3326,$C$5:$C3326,$C3327))</f>
        <v/>
      </c>
      <c r="G3327" s="54">
        <f>IF($B3327="","",MAX(0,$E3327-MAX(0,SUMIFS(Тех_Движение!$G$2:$G$5111,Тех_Движение!$D$2:$D$5111,$C3327,Тех_Движение!$B$2:$B$5111,"&lt;="&amp;Настройки!$B$5-1)-$F3327)))</f>
        <v/>
      </c>
      <c r="H3327" s="54">
        <f>IF($B3327="","",IF(AND($D3327&gt;=Настройки!$B$5,$D3327&lt;=Настройки!$B$6),$E3327,0))</f>
        <v/>
      </c>
      <c r="I3327" s="54">
        <f>IF($B3327="","",$G3327+$H3327-$J3327)</f>
        <v/>
      </c>
      <c r="J3327" s="54">
        <f>IF($B3327="","",MAX(0,$E3327-MAX(0,SUMIFS(Тех_Движение!$G$2:$G$5111,Тех_Движение!$D$2:$D$5111,$C3327,Тех_Движение!$B$2:$B$5111,"&lt;="&amp;Настройки!$B$6)-$F3327)))</f>
        <v/>
      </c>
      <c r="K3327" s="54">
        <f>IF(OR($B3327="",K$3&lt;$D3327+Настройки!$B$7),0,MAX(0,$E3327-MAX(0,SUMIFS(Тех_Движение!$G$2:$G$5111,Тех_Движение!$D$2:$D$5111,$C3327,Тех_Движение!$B$2:$B$5111,"&lt;="&amp;K$3)-$F3327)))</f>
        <v/>
      </c>
      <c r="L3327" s="54">
        <f>IF(OR($B3327="",L$3&lt;$D3327+Настройки!$B$7),0,MAX(0,$E3327-MAX(0,SUMIFS(Тех_Движение!$G$2:$G$5111,Тех_Движение!$D$2:$D$5111,$C3327,Тех_Движение!$B$2:$B$5111,"&lt;="&amp;L$3)-$F3327)))</f>
        <v/>
      </c>
      <c r="M3327" s="54">
        <f>IF(OR($B3327="",M$3&lt;$D3327+Настройки!$B$7),0,MAX(0,$E3327-MAX(0,SUMIFS(Тех_Движение!$G$2:$G$5111,Тех_Движение!$D$2:$D$5111,$C3327,Тех_Движение!$B$2:$B$5111,"&lt;="&amp;M$3)-$F3327)))</f>
        <v/>
      </c>
      <c r="N3327" s="54">
        <f>IF(OR($B3327="",N$3&lt;$D3327+Настройки!$B$7),0,MAX(0,$E3327-MAX(0,SUMIFS(Тех_Движение!$G$2:$G$5111,Тех_Движение!$D$2:$D$5111,$C3327,Тех_Движение!$B$2:$B$5111,"&lt;="&amp;N$3)-$F3327)))</f>
        <v/>
      </c>
      <c r="O3327" s="54">
        <f>IF(OR($B3327="",O$3&lt;$D3327+Настройки!$B$7),0,MAX(0,$E3327-MAX(0,SUMIFS(Тех_Движение!$G$2:$G$5111,Тех_Движение!$D$2:$D$5111,$C3327,Тех_Движение!$B$2:$B$5111,"&lt;="&amp;O$3)-$F3327)))</f>
        <v/>
      </c>
      <c r="P3327" s="54">
        <f>IF(OR($B3327="",P$3&lt;$D3327+Настройки!$B$7),0,MAX(0,$E3327-MAX(0,SUMIFS(Тех_Движение!$G$2:$G$5111,Тех_Движение!$D$2:$D$5111,$C3327,Тех_Движение!$B$2:$B$5111,"&lt;="&amp;P$3)-$F3327)))</f>
        <v/>
      </c>
      <c r="Q3327" s="54">
        <f>IF(OR($B3327="",Q$3&lt;$D3327+Настройки!$B$7),0,MAX(0,$E3327-MAX(0,SUMIFS(Тех_Движение!$G$2:$G$5111,Тех_Движение!$D$2:$D$5111,$C3327,Тех_Движение!$B$2:$B$5111,"&lt;="&amp;Q$3)-$F3327)))</f>
        <v/>
      </c>
      <c r="R3327" s="54">
        <f>IF($B3327="","",SUM($K3327:$Q3327))</f>
        <v/>
      </c>
      <c r="S3327" s="56">
        <f>IF($B3327="","",VLOOKUP($C3327,Настройки!$A$11:$L$17,9,FALSE))</f>
        <v/>
      </c>
      <c r="T3327" s="56">
        <f>IF($B3327="","",$R3327*$S3327)</f>
        <v/>
      </c>
    </row>
    <row r="3328">
      <c r="A3328" s="20">
        <f>Тех_Движение!$A$3325</f>
        <v/>
      </c>
      <c r="B3328" s="20">
        <f>IF(Тех_Движение!$F$3325&gt;0,Тех_Движение!$I$3325,"")</f>
        <v/>
      </c>
      <c r="C3328" s="20">
        <f>IF($B3328="","",Тех_Движение!$D$3325)</f>
        <v/>
      </c>
      <c r="D3328" s="42">
        <f>IF($B3328="","",Тех_Движение!$B$3325)</f>
        <v/>
      </c>
      <c r="E3328" s="54">
        <f>IF($B3328="","",Тех_Движение!$F$3325)</f>
        <v/>
      </c>
      <c r="F3328" s="54">
        <f>IF($B3328="","",SUMIFS($E$5:$E3327,$C$5:$C3327,$C3328))</f>
        <v/>
      </c>
      <c r="G3328" s="54">
        <f>IF($B3328="","",MAX(0,$E3328-MAX(0,SUMIFS(Тех_Движение!$G$2:$G$5111,Тех_Движение!$D$2:$D$5111,$C3328,Тех_Движение!$B$2:$B$5111,"&lt;="&amp;Настройки!$B$5-1)-$F3328)))</f>
        <v/>
      </c>
      <c r="H3328" s="54">
        <f>IF($B3328="","",IF(AND($D3328&gt;=Настройки!$B$5,$D3328&lt;=Настройки!$B$6),$E3328,0))</f>
        <v/>
      </c>
      <c r="I3328" s="54">
        <f>IF($B3328="","",$G3328+$H3328-$J3328)</f>
        <v/>
      </c>
      <c r="J3328" s="54">
        <f>IF($B3328="","",MAX(0,$E3328-MAX(0,SUMIFS(Тех_Движение!$G$2:$G$5111,Тех_Движение!$D$2:$D$5111,$C3328,Тех_Движение!$B$2:$B$5111,"&lt;="&amp;Настройки!$B$6)-$F3328)))</f>
        <v/>
      </c>
      <c r="K3328" s="54">
        <f>IF(OR($B3328="",K$3&lt;$D3328+Настройки!$B$7),0,MAX(0,$E3328-MAX(0,SUMIFS(Тех_Движение!$G$2:$G$5111,Тех_Движение!$D$2:$D$5111,$C3328,Тех_Движение!$B$2:$B$5111,"&lt;="&amp;K$3)-$F3328)))</f>
        <v/>
      </c>
      <c r="L3328" s="54">
        <f>IF(OR($B3328="",L$3&lt;$D3328+Настройки!$B$7),0,MAX(0,$E3328-MAX(0,SUMIFS(Тех_Движение!$G$2:$G$5111,Тех_Движение!$D$2:$D$5111,$C3328,Тех_Движение!$B$2:$B$5111,"&lt;="&amp;L$3)-$F3328)))</f>
        <v/>
      </c>
      <c r="M3328" s="54">
        <f>IF(OR($B3328="",M$3&lt;$D3328+Настройки!$B$7),0,MAX(0,$E3328-MAX(0,SUMIFS(Тех_Движение!$G$2:$G$5111,Тех_Движение!$D$2:$D$5111,$C3328,Тех_Движение!$B$2:$B$5111,"&lt;="&amp;M$3)-$F3328)))</f>
        <v/>
      </c>
      <c r="N3328" s="54">
        <f>IF(OR($B3328="",N$3&lt;$D3328+Настройки!$B$7),0,MAX(0,$E3328-MAX(0,SUMIFS(Тех_Движение!$G$2:$G$5111,Тех_Движение!$D$2:$D$5111,$C3328,Тех_Движение!$B$2:$B$5111,"&lt;="&amp;N$3)-$F3328)))</f>
        <v/>
      </c>
      <c r="O3328" s="54">
        <f>IF(OR($B3328="",O$3&lt;$D3328+Настройки!$B$7),0,MAX(0,$E3328-MAX(0,SUMIFS(Тех_Движение!$G$2:$G$5111,Тех_Движение!$D$2:$D$5111,$C3328,Тех_Движение!$B$2:$B$5111,"&lt;="&amp;O$3)-$F3328)))</f>
        <v/>
      </c>
      <c r="P3328" s="54">
        <f>IF(OR($B3328="",P$3&lt;$D3328+Настройки!$B$7),0,MAX(0,$E3328-MAX(0,SUMIFS(Тех_Движение!$G$2:$G$5111,Тех_Движение!$D$2:$D$5111,$C3328,Тех_Движение!$B$2:$B$5111,"&lt;="&amp;P$3)-$F3328)))</f>
        <v/>
      </c>
      <c r="Q3328" s="54">
        <f>IF(OR($B3328="",Q$3&lt;$D3328+Настройки!$B$7),0,MAX(0,$E3328-MAX(0,SUMIFS(Тех_Движение!$G$2:$G$5111,Тех_Движение!$D$2:$D$5111,$C3328,Тех_Движение!$B$2:$B$5111,"&lt;="&amp;Q$3)-$F3328)))</f>
        <v/>
      </c>
      <c r="R3328" s="54">
        <f>IF($B3328="","",SUM($K3328:$Q3328))</f>
        <v/>
      </c>
      <c r="S3328" s="56">
        <f>IF($B3328="","",VLOOKUP($C3328,Настройки!$A$11:$L$17,9,FALSE))</f>
        <v/>
      </c>
      <c r="T3328" s="56">
        <f>IF($B3328="","",$R3328*$S3328)</f>
        <v/>
      </c>
    </row>
    <row r="3329">
      <c r="A3329" s="20">
        <f>Тех_Движение!$A$3326</f>
        <v/>
      </c>
      <c r="B3329" s="20">
        <f>IF(Тех_Движение!$F$3326&gt;0,Тех_Движение!$I$3326,"")</f>
        <v/>
      </c>
      <c r="C3329" s="20">
        <f>IF($B3329="","",Тех_Движение!$D$3326)</f>
        <v/>
      </c>
      <c r="D3329" s="42">
        <f>IF($B3329="","",Тех_Движение!$B$3326)</f>
        <v/>
      </c>
      <c r="E3329" s="54">
        <f>IF($B3329="","",Тех_Движение!$F$3326)</f>
        <v/>
      </c>
      <c r="F3329" s="54">
        <f>IF($B3329="","",SUMIFS($E$5:$E3328,$C$5:$C3328,$C3329))</f>
        <v/>
      </c>
      <c r="G3329" s="54">
        <f>IF($B3329="","",MAX(0,$E3329-MAX(0,SUMIFS(Тех_Движение!$G$2:$G$5111,Тех_Движение!$D$2:$D$5111,$C3329,Тех_Движение!$B$2:$B$5111,"&lt;="&amp;Настройки!$B$5-1)-$F3329)))</f>
        <v/>
      </c>
      <c r="H3329" s="54">
        <f>IF($B3329="","",IF(AND($D3329&gt;=Настройки!$B$5,$D3329&lt;=Настройки!$B$6),$E3329,0))</f>
        <v/>
      </c>
      <c r="I3329" s="54">
        <f>IF($B3329="","",$G3329+$H3329-$J3329)</f>
        <v/>
      </c>
      <c r="J3329" s="54">
        <f>IF($B3329="","",MAX(0,$E3329-MAX(0,SUMIFS(Тех_Движение!$G$2:$G$5111,Тех_Движение!$D$2:$D$5111,$C3329,Тех_Движение!$B$2:$B$5111,"&lt;="&amp;Настройки!$B$6)-$F3329)))</f>
        <v/>
      </c>
      <c r="K3329" s="54">
        <f>IF(OR($B3329="",K$3&lt;$D3329+Настройки!$B$7),0,MAX(0,$E3329-MAX(0,SUMIFS(Тех_Движение!$G$2:$G$5111,Тех_Движение!$D$2:$D$5111,$C3329,Тех_Движение!$B$2:$B$5111,"&lt;="&amp;K$3)-$F3329)))</f>
        <v/>
      </c>
      <c r="L3329" s="54">
        <f>IF(OR($B3329="",L$3&lt;$D3329+Настройки!$B$7),0,MAX(0,$E3329-MAX(0,SUMIFS(Тех_Движение!$G$2:$G$5111,Тех_Движение!$D$2:$D$5111,$C3329,Тех_Движение!$B$2:$B$5111,"&lt;="&amp;L$3)-$F3329)))</f>
        <v/>
      </c>
      <c r="M3329" s="54">
        <f>IF(OR($B3329="",M$3&lt;$D3329+Настройки!$B$7),0,MAX(0,$E3329-MAX(0,SUMIFS(Тех_Движение!$G$2:$G$5111,Тех_Движение!$D$2:$D$5111,$C3329,Тех_Движение!$B$2:$B$5111,"&lt;="&amp;M$3)-$F3329)))</f>
        <v/>
      </c>
      <c r="N3329" s="54">
        <f>IF(OR($B3329="",N$3&lt;$D3329+Настройки!$B$7),0,MAX(0,$E3329-MAX(0,SUMIFS(Тех_Движение!$G$2:$G$5111,Тех_Движение!$D$2:$D$5111,$C3329,Тех_Движение!$B$2:$B$5111,"&lt;="&amp;N$3)-$F3329)))</f>
        <v/>
      </c>
      <c r="O3329" s="54">
        <f>IF(OR($B3329="",O$3&lt;$D3329+Настройки!$B$7),0,MAX(0,$E3329-MAX(0,SUMIFS(Тех_Движение!$G$2:$G$5111,Тех_Движение!$D$2:$D$5111,$C3329,Тех_Движение!$B$2:$B$5111,"&lt;="&amp;O$3)-$F3329)))</f>
        <v/>
      </c>
      <c r="P3329" s="54">
        <f>IF(OR($B3329="",P$3&lt;$D3329+Настройки!$B$7),0,MAX(0,$E3329-MAX(0,SUMIFS(Тех_Движение!$G$2:$G$5111,Тех_Движение!$D$2:$D$5111,$C3329,Тех_Движение!$B$2:$B$5111,"&lt;="&amp;P$3)-$F3329)))</f>
        <v/>
      </c>
      <c r="Q3329" s="54">
        <f>IF(OR($B3329="",Q$3&lt;$D3329+Настройки!$B$7),0,MAX(0,$E3329-MAX(0,SUMIFS(Тех_Движение!$G$2:$G$5111,Тех_Движение!$D$2:$D$5111,$C3329,Тех_Движение!$B$2:$B$5111,"&lt;="&amp;Q$3)-$F3329)))</f>
        <v/>
      </c>
      <c r="R3329" s="54">
        <f>IF($B3329="","",SUM($K3329:$Q3329))</f>
        <v/>
      </c>
      <c r="S3329" s="56">
        <f>IF($B3329="","",VLOOKUP($C3329,Настройки!$A$11:$L$17,9,FALSE))</f>
        <v/>
      </c>
      <c r="T3329" s="56">
        <f>IF($B3329="","",$R3329*$S3329)</f>
        <v/>
      </c>
    </row>
    <row r="3330">
      <c r="A3330" s="20">
        <f>Тех_Движение!$A$3327</f>
        <v/>
      </c>
      <c r="B3330" s="20">
        <f>IF(Тех_Движение!$F$3327&gt;0,Тех_Движение!$I$3327,"")</f>
        <v/>
      </c>
      <c r="C3330" s="20">
        <f>IF($B3330="","",Тех_Движение!$D$3327)</f>
        <v/>
      </c>
      <c r="D3330" s="42">
        <f>IF($B3330="","",Тех_Движение!$B$3327)</f>
        <v/>
      </c>
      <c r="E3330" s="54">
        <f>IF($B3330="","",Тех_Движение!$F$3327)</f>
        <v/>
      </c>
      <c r="F3330" s="54">
        <f>IF($B3330="","",SUMIFS($E$5:$E3329,$C$5:$C3329,$C3330))</f>
        <v/>
      </c>
      <c r="G3330" s="54">
        <f>IF($B3330="","",MAX(0,$E3330-MAX(0,SUMIFS(Тех_Движение!$G$2:$G$5111,Тех_Движение!$D$2:$D$5111,$C3330,Тех_Движение!$B$2:$B$5111,"&lt;="&amp;Настройки!$B$5-1)-$F3330)))</f>
        <v/>
      </c>
      <c r="H3330" s="54">
        <f>IF($B3330="","",IF(AND($D3330&gt;=Настройки!$B$5,$D3330&lt;=Настройки!$B$6),$E3330,0))</f>
        <v/>
      </c>
      <c r="I3330" s="54">
        <f>IF($B3330="","",$G3330+$H3330-$J3330)</f>
        <v/>
      </c>
      <c r="J3330" s="54">
        <f>IF($B3330="","",MAX(0,$E3330-MAX(0,SUMIFS(Тех_Движение!$G$2:$G$5111,Тех_Движение!$D$2:$D$5111,$C3330,Тех_Движение!$B$2:$B$5111,"&lt;="&amp;Настройки!$B$6)-$F3330)))</f>
        <v/>
      </c>
      <c r="K3330" s="54">
        <f>IF(OR($B3330="",K$3&lt;$D3330+Настройки!$B$7),0,MAX(0,$E3330-MAX(0,SUMIFS(Тех_Движение!$G$2:$G$5111,Тех_Движение!$D$2:$D$5111,$C3330,Тех_Движение!$B$2:$B$5111,"&lt;="&amp;K$3)-$F3330)))</f>
        <v/>
      </c>
      <c r="L3330" s="54">
        <f>IF(OR($B3330="",L$3&lt;$D3330+Настройки!$B$7),0,MAX(0,$E3330-MAX(0,SUMIFS(Тех_Движение!$G$2:$G$5111,Тех_Движение!$D$2:$D$5111,$C3330,Тех_Движение!$B$2:$B$5111,"&lt;="&amp;L$3)-$F3330)))</f>
        <v/>
      </c>
      <c r="M3330" s="54">
        <f>IF(OR($B3330="",M$3&lt;$D3330+Настройки!$B$7),0,MAX(0,$E3330-MAX(0,SUMIFS(Тех_Движение!$G$2:$G$5111,Тех_Движение!$D$2:$D$5111,$C3330,Тех_Движение!$B$2:$B$5111,"&lt;="&amp;M$3)-$F3330)))</f>
        <v/>
      </c>
      <c r="N3330" s="54">
        <f>IF(OR($B3330="",N$3&lt;$D3330+Настройки!$B$7),0,MAX(0,$E3330-MAX(0,SUMIFS(Тех_Движение!$G$2:$G$5111,Тех_Движение!$D$2:$D$5111,$C3330,Тех_Движение!$B$2:$B$5111,"&lt;="&amp;N$3)-$F3330)))</f>
        <v/>
      </c>
      <c r="O3330" s="54">
        <f>IF(OR($B3330="",O$3&lt;$D3330+Настройки!$B$7),0,MAX(0,$E3330-MAX(0,SUMIFS(Тех_Движение!$G$2:$G$5111,Тех_Движение!$D$2:$D$5111,$C3330,Тех_Движение!$B$2:$B$5111,"&lt;="&amp;O$3)-$F3330)))</f>
        <v/>
      </c>
      <c r="P3330" s="54">
        <f>IF(OR($B3330="",P$3&lt;$D3330+Настройки!$B$7),0,MAX(0,$E3330-MAX(0,SUMIFS(Тех_Движение!$G$2:$G$5111,Тех_Движение!$D$2:$D$5111,$C3330,Тех_Движение!$B$2:$B$5111,"&lt;="&amp;P$3)-$F3330)))</f>
        <v/>
      </c>
      <c r="Q3330" s="54">
        <f>IF(OR($B3330="",Q$3&lt;$D3330+Настройки!$B$7),0,MAX(0,$E3330-MAX(0,SUMIFS(Тех_Движение!$G$2:$G$5111,Тех_Движение!$D$2:$D$5111,$C3330,Тех_Движение!$B$2:$B$5111,"&lt;="&amp;Q$3)-$F3330)))</f>
        <v/>
      </c>
      <c r="R3330" s="54">
        <f>IF($B3330="","",SUM($K3330:$Q3330))</f>
        <v/>
      </c>
      <c r="S3330" s="56">
        <f>IF($B3330="","",VLOOKUP($C3330,Настройки!$A$11:$L$17,9,FALSE))</f>
        <v/>
      </c>
      <c r="T3330" s="56">
        <f>IF($B3330="","",$R3330*$S3330)</f>
        <v/>
      </c>
    </row>
    <row r="3331">
      <c r="A3331" s="20">
        <f>Тех_Движение!$A$3328</f>
        <v/>
      </c>
      <c r="B3331" s="20">
        <f>IF(Тех_Движение!$F$3328&gt;0,Тех_Движение!$I$3328,"")</f>
        <v/>
      </c>
      <c r="C3331" s="20">
        <f>IF($B3331="","",Тех_Движение!$D$3328)</f>
        <v/>
      </c>
      <c r="D3331" s="42">
        <f>IF($B3331="","",Тех_Движение!$B$3328)</f>
        <v/>
      </c>
      <c r="E3331" s="54">
        <f>IF($B3331="","",Тех_Движение!$F$3328)</f>
        <v/>
      </c>
      <c r="F3331" s="54">
        <f>IF($B3331="","",SUMIFS($E$5:$E3330,$C$5:$C3330,$C3331))</f>
        <v/>
      </c>
      <c r="G3331" s="54">
        <f>IF($B3331="","",MAX(0,$E3331-MAX(0,SUMIFS(Тех_Движение!$G$2:$G$5111,Тех_Движение!$D$2:$D$5111,$C3331,Тех_Движение!$B$2:$B$5111,"&lt;="&amp;Настройки!$B$5-1)-$F3331)))</f>
        <v/>
      </c>
      <c r="H3331" s="54">
        <f>IF($B3331="","",IF(AND($D3331&gt;=Настройки!$B$5,$D3331&lt;=Настройки!$B$6),$E3331,0))</f>
        <v/>
      </c>
      <c r="I3331" s="54">
        <f>IF($B3331="","",$G3331+$H3331-$J3331)</f>
        <v/>
      </c>
      <c r="J3331" s="54">
        <f>IF($B3331="","",MAX(0,$E3331-MAX(0,SUMIFS(Тех_Движение!$G$2:$G$5111,Тех_Движение!$D$2:$D$5111,$C3331,Тех_Движение!$B$2:$B$5111,"&lt;="&amp;Настройки!$B$6)-$F3331)))</f>
        <v/>
      </c>
      <c r="K3331" s="54">
        <f>IF(OR($B3331="",K$3&lt;$D3331+Настройки!$B$7),0,MAX(0,$E3331-MAX(0,SUMIFS(Тех_Движение!$G$2:$G$5111,Тех_Движение!$D$2:$D$5111,$C3331,Тех_Движение!$B$2:$B$5111,"&lt;="&amp;K$3)-$F3331)))</f>
        <v/>
      </c>
      <c r="L3331" s="54">
        <f>IF(OR($B3331="",L$3&lt;$D3331+Настройки!$B$7),0,MAX(0,$E3331-MAX(0,SUMIFS(Тех_Движение!$G$2:$G$5111,Тех_Движение!$D$2:$D$5111,$C3331,Тех_Движение!$B$2:$B$5111,"&lt;="&amp;L$3)-$F3331)))</f>
        <v/>
      </c>
      <c r="M3331" s="54">
        <f>IF(OR($B3331="",M$3&lt;$D3331+Настройки!$B$7),0,MAX(0,$E3331-MAX(0,SUMIFS(Тех_Движение!$G$2:$G$5111,Тех_Движение!$D$2:$D$5111,$C3331,Тех_Движение!$B$2:$B$5111,"&lt;="&amp;M$3)-$F3331)))</f>
        <v/>
      </c>
      <c r="N3331" s="54">
        <f>IF(OR($B3331="",N$3&lt;$D3331+Настройки!$B$7),0,MAX(0,$E3331-MAX(0,SUMIFS(Тех_Движение!$G$2:$G$5111,Тех_Движение!$D$2:$D$5111,$C3331,Тех_Движение!$B$2:$B$5111,"&lt;="&amp;N$3)-$F3331)))</f>
        <v/>
      </c>
      <c r="O3331" s="54">
        <f>IF(OR($B3331="",O$3&lt;$D3331+Настройки!$B$7),0,MAX(0,$E3331-MAX(0,SUMIFS(Тех_Движение!$G$2:$G$5111,Тех_Движение!$D$2:$D$5111,$C3331,Тех_Движение!$B$2:$B$5111,"&lt;="&amp;O$3)-$F3331)))</f>
        <v/>
      </c>
      <c r="P3331" s="54">
        <f>IF(OR($B3331="",P$3&lt;$D3331+Настройки!$B$7),0,MAX(0,$E3331-MAX(0,SUMIFS(Тех_Движение!$G$2:$G$5111,Тех_Движение!$D$2:$D$5111,$C3331,Тех_Движение!$B$2:$B$5111,"&lt;="&amp;P$3)-$F3331)))</f>
        <v/>
      </c>
      <c r="Q3331" s="54">
        <f>IF(OR($B3331="",Q$3&lt;$D3331+Настройки!$B$7),0,MAX(0,$E3331-MAX(0,SUMIFS(Тех_Движение!$G$2:$G$5111,Тех_Движение!$D$2:$D$5111,$C3331,Тех_Движение!$B$2:$B$5111,"&lt;="&amp;Q$3)-$F3331)))</f>
        <v/>
      </c>
      <c r="R3331" s="54">
        <f>IF($B3331="","",SUM($K3331:$Q3331))</f>
        <v/>
      </c>
      <c r="S3331" s="56">
        <f>IF($B3331="","",VLOOKUP($C3331,Настройки!$A$11:$L$17,9,FALSE))</f>
        <v/>
      </c>
      <c r="T3331" s="56">
        <f>IF($B3331="","",$R3331*$S3331)</f>
        <v/>
      </c>
    </row>
    <row r="3332">
      <c r="A3332" s="20">
        <f>Тех_Движение!$A$3329</f>
        <v/>
      </c>
      <c r="B3332" s="20">
        <f>IF(Тех_Движение!$F$3329&gt;0,Тех_Движение!$I$3329,"")</f>
        <v/>
      </c>
      <c r="C3332" s="20">
        <f>IF($B3332="","",Тех_Движение!$D$3329)</f>
        <v/>
      </c>
      <c r="D3332" s="42">
        <f>IF($B3332="","",Тех_Движение!$B$3329)</f>
        <v/>
      </c>
      <c r="E3332" s="54">
        <f>IF($B3332="","",Тех_Движение!$F$3329)</f>
        <v/>
      </c>
      <c r="F3332" s="54">
        <f>IF($B3332="","",SUMIFS($E$5:$E3331,$C$5:$C3331,$C3332))</f>
        <v/>
      </c>
      <c r="G3332" s="54">
        <f>IF($B3332="","",MAX(0,$E3332-MAX(0,SUMIFS(Тех_Движение!$G$2:$G$5111,Тех_Движение!$D$2:$D$5111,$C3332,Тех_Движение!$B$2:$B$5111,"&lt;="&amp;Настройки!$B$5-1)-$F3332)))</f>
        <v/>
      </c>
      <c r="H3332" s="54">
        <f>IF($B3332="","",IF(AND($D3332&gt;=Настройки!$B$5,$D3332&lt;=Настройки!$B$6),$E3332,0))</f>
        <v/>
      </c>
      <c r="I3332" s="54">
        <f>IF($B3332="","",$G3332+$H3332-$J3332)</f>
        <v/>
      </c>
      <c r="J3332" s="54">
        <f>IF($B3332="","",MAX(0,$E3332-MAX(0,SUMIFS(Тех_Движение!$G$2:$G$5111,Тех_Движение!$D$2:$D$5111,$C3332,Тех_Движение!$B$2:$B$5111,"&lt;="&amp;Настройки!$B$6)-$F3332)))</f>
        <v/>
      </c>
      <c r="K3332" s="54">
        <f>IF(OR($B3332="",K$3&lt;$D3332+Настройки!$B$7),0,MAX(0,$E3332-MAX(0,SUMIFS(Тех_Движение!$G$2:$G$5111,Тех_Движение!$D$2:$D$5111,$C3332,Тех_Движение!$B$2:$B$5111,"&lt;="&amp;K$3)-$F3332)))</f>
        <v/>
      </c>
      <c r="L3332" s="54">
        <f>IF(OR($B3332="",L$3&lt;$D3332+Настройки!$B$7),0,MAX(0,$E3332-MAX(0,SUMIFS(Тех_Движение!$G$2:$G$5111,Тех_Движение!$D$2:$D$5111,$C3332,Тех_Движение!$B$2:$B$5111,"&lt;="&amp;L$3)-$F3332)))</f>
        <v/>
      </c>
      <c r="M3332" s="54">
        <f>IF(OR($B3332="",M$3&lt;$D3332+Настройки!$B$7),0,MAX(0,$E3332-MAX(0,SUMIFS(Тех_Движение!$G$2:$G$5111,Тех_Движение!$D$2:$D$5111,$C3332,Тех_Движение!$B$2:$B$5111,"&lt;="&amp;M$3)-$F3332)))</f>
        <v/>
      </c>
      <c r="N3332" s="54">
        <f>IF(OR($B3332="",N$3&lt;$D3332+Настройки!$B$7),0,MAX(0,$E3332-MAX(0,SUMIFS(Тех_Движение!$G$2:$G$5111,Тех_Движение!$D$2:$D$5111,$C3332,Тех_Движение!$B$2:$B$5111,"&lt;="&amp;N$3)-$F3332)))</f>
        <v/>
      </c>
      <c r="O3332" s="54">
        <f>IF(OR($B3332="",O$3&lt;$D3332+Настройки!$B$7),0,MAX(0,$E3332-MAX(0,SUMIFS(Тех_Движение!$G$2:$G$5111,Тех_Движение!$D$2:$D$5111,$C3332,Тех_Движение!$B$2:$B$5111,"&lt;="&amp;O$3)-$F3332)))</f>
        <v/>
      </c>
      <c r="P3332" s="54">
        <f>IF(OR($B3332="",P$3&lt;$D3332+Настройки!$B$7),0,MAX(0,$E3332-MAX(0,SUMIFS(Тех_Движение!$G$2:$G$5111,Тех_Движение!$D$2:$D$5111,$C3332,Тех_Движение!$B$2:$B$5111,"&lt;="&amp;P$3)-$F3332)))</f>
        <v/>
      </c>
      <c r="Q3332" s="54">
        <f>IF(OR($B3332="",Q$3&lt;$D3332+Настройки!$B$7),0,MAX(0,$E3332-MAX(0,SUMIFS(Тех_Движение!$G$2:$G$5111,Тех_Движение!$D$2:$D$5111,$C3332,Тех_Движение!$B$2:$B$5111,"&lt;="&amp;Q$3)-$F3332)))</f>
        <v/>
      </c>
      <c r="R3332" s="54">
        <f>IF($B3332="","",SUM($K3332:$Q3332))</f>
        <v/>
      </c>
      <c r="S3332" s="56">
        <f>IF($B3332="","",VLOOKUP($C3332,Настройки!$A$11:$L$17,9,FALSE))</f>
        <v/>
      </c>
      <c r="T3332" s="56">
        <f>IF($B3332="","",$R3332*$S3332)</f>
        <v/>
      </c>
    </row>
    <row r="3333">
      <c r="A3333" s="20">
        <f>Тех_Движение!$A$3330</f>
        <v/>
      </c>
      <c r="B3333" s="20">
        <f>IF(Тех_Движение!$F$3330&gt;0,Тех_Движение!$I$3330,"")</f>
        <v/>
      </c>
      <c r="C3333" s="20">
        <f>IF($B3333="","",Тех_Движение!$D$3330)</f>
        <v/>
      </c>
      <c r="D3333" s="42">
        <f>IF($B3333="","",Тех_Движение!$B$3330)</f>
        <v/>
      </c>
      <c r="E3333" s="54">
        <f>IF($B3333="","",Тех_Движение!$F$3330)</f>
        <v/>
      </c>
      <c r="F3333" s="54">
        <f>IF($B3333="","",SUMIFS($E$5:$E3332,$C$5:$C3332,$C3333))</f>
        <v/>
      </c>
      <c r="G3333" s="54">
        <f>IF($B3333="","",MAX(0,$E3333-MAX(0,SUMIFS(Тех_Движение!$G$2:$G$5111,Тех_Движение!$D$2:$D$5111,$C3333,Тех_Движение!$B$2:$B$5111,"&lt;="&amp;Настройки!$B$5-1)-$F3333)))</f>
        <v/>
      </c>
      <c r="H3333" s="54">
        <f>IF($B3333="","",IF(AND($D3333&gt;=Настройки!$B$5,$D3333&lt;=Настройки!$B$6),$E3333,0))</f>
        <v/>
      </c>
      <c r="I3333" s="54">
        <f>IF($B3333="","",$G3333+$H3333-$J3333)</f>
        <v/>
      </c>
      <c r="J3333" s="54">
        <f>IF($B3333="","",MAX(0,$E3333-MAX(0,SUMIFS(Тех_Движение!$G$2:$G$5111,Тех_Движение!$D$2:$D$5111,$C3333,Тех_Движение!$B$2:$B$5111,"&lt;="&amp;Настройки!$B$6)-$F3333)))</f>
        <v/>
      </c>
      <c r="K3333" s="54">
        <f>IF(OR($B3333="",K$3&lt;$D3333+Настройки!$B$7),0,MAX(0,$E3333-MAX(0,SUMIFS(Тех_Движение!$G$2:$G$5111,Тех_Движение!$D$2:$D$5111,$C3333,Тех_Движение!$B$2:$B$5111,"&lt;="&amp;K$3)-$F3333)))</f>
        <v/>
      </c>
      <c r="L3333" s="54">
        <f>IF(OR($B3333="",L$3&lt;$D3333+Настройки!$B$7),0,MAX(0,$E3333-MAX(0,SUMIFS(Тех_Движение!$G$2:$G$5111,Тех_Движение!$D$2:$D$5111,$C3333,Тех_Движение!$B$2:$B$5111,"&lt;="&amp;L$3)-$F3333)))</f>
        <v/>
      </c>
      <c r="M3333" s="54">
        <f>IF(OR($B3333="",M$3&lt;$D3333+Настройки!$B$7),0,MAX(0,$E3333-MAX(0,SUMIFS(Тех_Движение!$G$2:$G$5111,Тех_Движение!$D$2:$D$5111,$C3333,Тех_Движение!$B$2:$B$5111,"&lt;="&amp;M$3)-$F3333)))</f>
        <v/>
      </c>
      <c r="N3333" s="54">
        <f>IF(OR($B3333="",N$3&lt;$D3333+Настройки!$B$7),0,MAX(0,$E3333-MAX(0,SUMIFS(Тех_Движение!$G$2:$G$5111,Тех_Движение!$D$2:$D$5111,$C3333,Тех_Движение!$B$2:$B$5111,"&lt;="&amp;N$3)-$F3333)))</f>
        <v/>
      </c>
      <c r="O3333" s="54">
        <f>IF(OR($B3333="",O$3&lt;$D3333+Настройки!$B$7),0,MAX(0,$E3333-MAX(0,SUMIFS(Тех_Движение!$G$2:$G$5111,Тех_Движение!$D$2:$D$5111,$C3333,Тех_Движение!$B$2:$B$5111,"&lt;="&amp;O$3)-$F3333)))</f>
        <v/>
      </c>
      <c r="P3333" s="54">
        <f>IF(OR($B3333="",P$3&lt;$D3333+Настройки!$B$7),0,MAX(0,$E3333-MAX(0,SUMIFS(Тех_Движение!$G$2:$G$5111,Тех_Движение!$D$2:$D$5111,$C3333,Тех_Движение!$B$2:$B$5111,"&lt;="&amp;P$3)-$F3333)))</f>
        <v/>
      </c>
      <c r="Q3333" s="54">
        <f>IF(OR($B3333="",Q$3&lt;$D3333+Настройки!$B$7),0,MAX(0,$E3333-MAX(0,SUMIFS(Тех_Движение!$G$2:$G$5111,Тех_Движение!$D$2:$D$5111,$C3333,Тех_Движение!$B$2:$B$5111,"&lt;="&amp;Q$3)-$F3333)))</f>
        <v/>
      </c>
      <c r="R3333" s="54">
        <f>IF($B3333="","",SUM($K3333:$Q3333))</f>
        <v/>
      </c>
      <c r="S3333" s="56">
        <f>IF($B3333="","",VLOOKUP($C3333,Настройки!$A$11:$L$17,9,FALSE))</f>
        <v/>
      </c>
      <c r="T3333" s="56">
        <f>IF($B3333="","",$R3333*$S3333)</f>
        <v/>
      </c>
    </row>
    <row r="3334">
      <c r="A3334" s="20">
        <f>Тех_Движение!$A$3331</f>
        <v/>
      </c>
      <c r="B3334" s="20">
        <f>IF(Тех_Движение!$F$3331&gt;0,Тех_Движение!$I$3331,"")</f>
        <v/>
      </c>
      <c r="C3334" s="20">
        <f>IF($B3334="","",Тех_Движение!$D$3331)</f>
        <v/>
      </c>
      <c r="D3334" s="42">
        <f>IF($B3334="","",Тех_Движение!$B$3331)</f>
        <v/>
      </c>
      <c r="E3334" s="54">
        <f>IF($B3334="","",Тех_Движение!$F$3331)</f>
        <v/>
      </c>
      <c r="F3334" s="54">
        <f>IF($B3334="","",SUMIFS($E$5:$E3333,$C$5:$C3333,$C3334))</f>
        <v/>
      </c>
      <c r="G3334" s="54">
        <f>IF($B3334="","",MAX(0,$E3334-MAX(0,SUMIFS(Тех_Движение!$G$2:$G$5111,Тех_Движение!$D$2:$D$5111,$C3334,Тех_Движение!$B$2:$B$5111,"&lt;="&amp;Настройки!$B$5-1)-$F3334)))</f>
        <v/>
      </c>
      <c r="H3334" s="54">
        <f>IF($B3334="","",IF(AND($D3334&gt;=Настройки!$B$5,$D3334&lt;=Настройки!$B$6),$E3334,0))</f>
        <v/>
      </c>
      <c r="I3334" s="54">
        <f>IF($B3334="","",$G3334+$H3334-$J3334)</f>
        <v/>
      </c>
      <c r="J3334" s="54">
        <f>IF($B3334="","",MAX(0,$E3334-MAX(0,SUMIFS(Тех_Движение!$G$2:$G$5111,Тех_Движение!$D$2:$D$5111,$C3334,Тех_Движение!$B$2:$B$5111,"&lt;="&amp;Настройки!$B$6)-$F3334)))</f>
        <v/>
      </c>
      <c r="K3334" s="54">
        <f>IF(OR($B3334="",K$3&lt;$D3334+Настройки!$B$7),0,MAX(0,$E3334-MAX(0,SUMIFS(Тех_Движение!$G$2:$G$5111,Тех_Движение!$D$2:$D$5111,$C3334,Тех_Движение!$B$2:$B$5111,"&lt;="&amp;K$3)-$F3334)))</f>
        <v/>
      </c>
      <c r="L3334" s="54">
        <f>IF(OR($B3334="",L$3&lt;$D3334+Настройки!$B$7),0,MAX(0,$E3334-MAX(0,SUMIFS(Тех_Движение!$G$2:$G$5111,Тех_Движение!$D$2:$D$5111,$C3334,Тех_Движение!$B$2:$B$5111,"&lt;="&amp;L$3)-$F3334)))</f>
        <v/>
      </c>
      <c r="M3334" s="54">
        <f>IF(OR($B3334="",M$3&lt;$D3334+Настройки!$B$7),0,MAX(0,$E3334-MAX(0,SUMIFS(Тех_Движение!$G$2:$G$5111,Тех_Движение!$D$2:$D$5111,$C3334,Тех_Движение!$B$2:$B$5111,"&lt;="&amp;M$3)-$F3334)))</f>
        <v/>
      </c>
      <c r="N3334" s="54">
        <f>IF(OR($B3334="",N$3&lt;$D3334+Настройки!$B$7),0,MAX(0,$E3334-MAX(0,SUMIFS(Тех_Движение!$G$2:$G$5111,Тех_Движение!$D$2:$D$5111,$C3334,Тех_Движение!$B$2:$B$5111,"&lt;="&amp;N$3)-$F3334)))</f>
        <v/>
      </c>
      <c r="O3334" s="54">
        <f>IF(OR($B3334="",O$3&lt;$D3334+Настройки!$B$7),0,MAX(0,$E3334-MAX(0,SUMIFS(Тех_Движение!$G$2:$G$5111,Тех_Движение!$D$2:$D$5111,$C3334,Тех_Движение!$B$2:$B$5111,"&lt;="&amp;O$3)-$F3334)))</f>
        <v/>
      </c>
      <c r="P3334" s="54">
        <f>IF(OR($B3334="",P$3&lt;$D3334+Настройки!$B$7),0,MAX(0,$E3334-MAX(0,SUMIFS(Тех_Движение!$G$2:$G$5111,Тех_Движение!$D$2:$D$5111,$C3334,Тех_Движение!$B$2:$B$5111,"&lt;="&amp;P$3)-$F3334)))</f>
        <v/>
      </c>
      <c r="Q3334" s="54">
        <f>IF(OR($B3334="",Q$3&lt;$D3334+Настройки!$B$7),0,MAX(0,$E3334-MAX(0,SUMIFS(Тех_Движение!$G$2:$G$5111,Тех_Движение!$D$2:$D$5111,$C3334,Тех_Движение!$B$2:$B$5111,"&lt;="&amp;Q$3)-$F3334)))</f>
        <v/>
      </c>
      <c r="R3334" s="54">
        <f>IF($B3334="","",SUM($K3334:$Q3334))</f>
        <v/>
      </c>
      <c r="S3334" s="56">
        <f>IF($B3334="","",VLOOKUP($C3334,Настройки!$A$11:$L$17,9,FALSE))</f>
        <v/>
      </c>
      <c r="T3334" s="56">
        <f>IF($B3334="","",$R3334*$S3334)</f>
        <v/>
      </c>
    </row>
    <row r="3335">
      <c r="A3335" s="20">
        <f>Тех_Движение!$A$3332</f>
        <v/>
      </c>
      <c r="B3335" s="20">
        <f>IF(Тех_Движение!$F$3332&gt;0,Тех_Движение!$I$3332,"")</f>
        <v/>
      </c>
      <c r="C3335" s="20">
        <f>IF($B3335="","",Тех_Движение!$D$3332)</f>
        <v/>
      </c>
      <c r="D3335" s="42">
        <f>IF($B3335="","",Тех_Движение!$B$3332)</f>
        <v/>
      </c>
      <c r="E3335" s="54">
        <f>IF($B3335="","",Тех_Движение!$F$3332)</f>
        <v/>
      </c>
      <c r="F3335" s="54">
        <f>IF($B3335="","",SUMIFS($E$5:$E3334,$C$5:$C3334,$C3335))</f>
        <v/>
      </c>
      <c r="G3335" s="54">
        <f>IF($B3335="","",MAX(0,$E3335-MAX(0,SUMIFS(Тех_Движение!$G$2:$G$5111,Тех_Движение!$D$2:$D$5111,$C3335,Тех_Движение!$B$2:$B$5111,"&lt;="&amp;Настройки!$B$5-1)-$F3335)))</f>
        <v/>
      </c>
      <c r="H3335" s="54">
        <f>IF($B3335="","",IF(AND($D3335&gt;=Настройки!$B$5,$D3335&lt;=Настройки!$B$6),$E3335,0))</f>
        <v/>
      </c>
      <c r="I3335" s="54">
        <f>IF($B3335="","",$G3335+$H3335-$J3335)</f>
        <v/>
      </c>
      <c r="J3335" s="54">
        <f>IF($B3335="","",MAX(0,$E3335-MAX(0,SUMIFS(Тех_Движение!$G$2:$G$5111,Тех_Движение!$D$2:$D$5111,$C3335,Тех_Движение!$B$2:$B$5111,"&lt;="&amp;Настройки!$B$6)-$F3335)))</f>
        <v/>
      </c>
      <c r="K3335" s="54">
        <f>IF(OR($B3335="",K$3&lt;$D3335+Настройки!$B$7),0,MAX(0,$E3335-MAX(0,SUMIFS(Тех_Движение!$G$2:$G$5111,Тех_Движение!$D$2:$D$5111,$C3335,Тех_Движение!$B$2:$B$5111,"&lt;="&amp;K$3)-$F3335)))</f>
        <v/>
      </c>
      <c r="L3335" s="54">
        <f>IF(OR($B3335="",L$3&lt;$D3335+Настройки!$B$7),0,MAX(0,$E3335-MAX(0,SUMIFS(Тех_Движение!$G$2:$G$5111,Тех_Движение!$D$2:$D$5111,$C3335,Тех_Движение!$B$2:$B$5111,"&lt;="&amp;L$3)-$F3335)))</f>
        <v/>
      </c>
      <c r="M3335" s="54">
        <f>IF(OR($B3335="",M$3&lt;$D3335+Настройки!$B$7),0,MAX(0,$E3335-MAX(0,SUMIFS(Тех_Движение!$G$2:$G$5111,Тех_Движение!$D$2:$D$5111,$C3335,Тех_Движение!$B$2:$B$5111,"&lt;="&amp;M$3)-$F3335)))</f>
        <v/>
      </c>
      <c r="N3335" s="54">
        <f>IF(OR($B3335="",N$3&lt;$D3335+Настройки!$B$7),0,MAX(0,$E3335-MAX(0,SUMIFS(Тех_Движение!$G$2:$G$5111,Тех_Движение!$D$2:$D$5111,$C3335,Тех_Движение!$B$2:$B$5111,"&lt;="&amp;N$3)-$F3335)))</f>
        <v/>
      </c>
      <c r="O3335" s="54">
        <f>IF(OR($B3335="",O$3&lt;$D3335+Настройки!$B$7),0,MAX(0,$E3335-MAX(0,SUMIFS(Тех_Движение!$G$2:$G$5111,Тех_Движение!$D$2:$D$5111,$C3335,Тех_Движение!$B$2:$B$5111,"&lt;="&amp;O$3)-$F3335)))</f>
        <v/>
      </c>
      <c r="P3335" s="54">
        <f>IF(OR($B3335="",P$3&lt;$D3335+Настройки!$B$7),0,MAX(0,$E3335-MAX(0,SUMIFS(Тех_Движение!$G$2:$G$5111,Тех_Движение!$D$2:$D$5111,$C3335,Тех_Движение!$B$2:$B$5111,"&lt;="&amp;P$3)-$F3335)))</f>
        <v/>
      </c>
      <c r="Q3335" s="54">
        <f>IF(OR($B3335="",Q$3&lt;$D3335+Настройки!$B$7),0,MAX(0,$E3335-MAX(0,SUMIFS(Тех_Движение!$G$2:$G$5111,Тех_Движение!$D$2:$D$5111,$C3335,Тех_Движение!$B$2:$B$5111,"&lt;="&amp;Q$3)-$F3335)))</f>
        <v/>
      </c>
      <c r="R3335" s="54">
        <f>IF($B3335="","",SUM($K3335:$Q3335))</f>
        <v/>
      </c>
      <c r="S3335" s="56">
        <f>IF($B3335="","",VLOOKUP($C3335,Настройки!$A$11:$L$17,9,FALSE))</f>
        <v/>
      </c>
      <c r="T3335" s="56">
        <f>IF($B3335="","",$R3335*$S3335)</f>
        <v/>
      </c>
    </row>
    <row r="3336">
      <c r="A3336" s="20">
        <f>Тех_Движение!$A$3333</f>
        <v/>
      </c>
      <c r="B3336" s="20">
        <f>IF(Тех_Движение!$F$3333&gt;0,Тех_Движение!$I$3333,"")</f>
        <v/>
      </c>
      <c r="C3336" s="20">
        <f>IF($B3336="","",Тех_Движение!$D$3333)</f>
        <v/>
      </c>
      <c r="D3336" s="42">
        <f>IF($B3336="","",Тех_Движение!$B$3333)</f>
        <v/>
      </c>
      <c r="E3336" s="54">
        <f>IF($B3336="","",Тех_Движение!$F$3333)</f>
        <v/>
      </c>
      <c r="F3336" s="54">
        <f>IF($B3336="","",SUMIFS($E$5:$E3335,$C$5:$C3335,$C3336))</f>
        <v/>
      </c>
      <c r="G3336" s="54">
        <f>IF($B3336="","",MAX(0,$E3336-MAX(0,SUMIFS(Тех_Движение!$G$2:$G$5111,Тех_Движение!$D$2:$D$5111,$C3336,Тех_Движение!$B$2:$B$5111,"&lt;="&amp;Настройки!$B$5-1)-$F3336)))</f>
        <v/>
      </c>
      <c r="H3336" s="54">
        <f>IF($B3336="","",IF(AND($D3336&gt;=Настройки!$B$5,$D3336&lt;=Настройки!$B$6),$E3336,0))</f>
        <v/>
      </c>
      <c r="I3336" s="54">
        <f>IF($B3336="","",$G3336+$H3336-$J3336)</f>
        <v/>
      </c>
      <c r="J3336" s="54">
        <f>IF($B3336="","",MAX(0,$E3336-MAX(0,SUMIFS(Тех_Движение!$G$2:$G$5111,Тех_Движение!$D$2:$D$5111,$C3336,Тех_Движение!$B$2:$B$5111,"&lt;="&amp;Настройки!$B$6)-$F3336)))</f>
        <v/>
      </c>
      <c r="K3336" s="54">
        <f>IF(OR($B3336="",K$3&lt;$D3336+Настройки!$B$7),0,MAX(0,$E3336-MAX(0,SUMIFS(Тех_Движение!$G$2:$G$5111,Тех_Движение!$D$2:$D$5111,$C3336,Тех_Движение!$B$2:$B$5111,"&lt;="&amp;K$3)-$F3336)))</f>
        <v/>
      </c>
      <c r="L3336" s="54">
        <f>IF(OR($B3336="",L$3&lt;$D3336+Настройки!$B$7),0,MAX(0,$E3336-MAX(0,SUMIFS(Тех_Движение!$G$2:$G$5111,Тех_Движение!$D$2:$D$5111,$C3336,Тех_Движение!$B$2:$B$5111,"&lt;="&amp;L$3)-$F3336)))</f>
        <v/>
      </c>
      <c r="M3336" s="54">
        <f>IF(OR($B3336="",M$3&lt;$D3336+Настройки!$B$7),0,MAX(0,$E3336-MAX(0,SUMIFS(Тех_Движение!$G$2:$G$5111,Тех_Движение!$D$2:$D$5111,$C3336,Тех_Движение!$B$2:$B$5111,"&lt;="&amp;M$3)-$F3336)))</f>
        <v/>
      </c>
      <c r="N3336" s="54">
        <f>IF(OR($B3336="",N$3&lt;$D3336+Настройки!$B$7),0,MAX(0,$E3336-MAX(0,SUMIFS(Тех_Движение!$G$2:$G$5111,Тех_Движение!$D$2:$D$5111,$C3336,Тех_Движение!$B$2:$B$5111,"&lt;="&amp;N$3)-$F3336)))</f>
        <v/>
      </c>
      <c r="O3336" s="54">
        <f>IF(OR($B3336="",O$3&lt;$D3336+Настройки!$B$7),0,MAX(0,$E3336-MAX(0,SUMIFS(Тех_Движение!$G$2:$G$5111,Тех_Движение!$D$2:$D$5111,$C3336,Тех_Движение!$B$2:$B$5111,"&lt;="&amp;O$3)-$F3336)))</f>
        <v/>
      </c>
      <c r="P3336" s="54">
        <f>IF(OR($B3336="",P$3&lt;$D3336+Настройки!$B$7),0,MAX(0,$E3336-MAX(0,SUMIFS(Тех_Движение!$G$2:$G$5111,Тех_Движение!$D$2:$D$5111,$C3336,Тех_Движение!$B$2:$B$5111,"&lt;="&amp;P$3)-$F3336)))</f>
        <v/>
      </c>
      <c r="Q3336" s="54">
        <f>IF(OR($B3336="",Q$3&lt;$D3336+Настройки!$B$7),0,MAX(0,$E3336-MAX(0,SUMIFS(Тех_Движение!$G$2:$G$5111,Тех_Движение!$D$2:$D$5111,$C3336,Тех_Движение!$B$2:$B$5111,"&lt;="&amp;Q$3)-$F3336)))</f>
        <v/>
      </c>
      <c r="R3336" s="54">
        <f>IF($B3336="","",SUM($K3336:$Q3336))</f>
        <v/>
      </c>
      <c r="S3336" s="56">
        <f>IF($B3336="","",VLOOKUP($C3336,Настройки!$A$11:$L$17,9,FALSE))</f>
        <v/>
      </c>
      <c r="T3336" s="56">
        <f>IF($B3336="","",$R3336*$S3336)</f>
        <v/>
      </c>
    </row>
    <row r="3337">
      <c r="A3337" s="20">
        <f>Тех_Движение!$A$3334</f>
        <v/>
      </c>
      <c r="B3337" s="20">
        <f>IF(Тех_Движение!$F$3334&gt;0,Тех_Движение!$I$3334,"")</f>
        <v/>
      </c>
      <c r="C3337" s="20">
        <f>IF($B3337="","",Тех_Движение!$D$3334)</f>
        <v/>
      </c>
      <c r="D3337" s="42">
        <f>IF($B3337="","",Тех_Движение!$B$3334)</f>
        <v/>
      </c>
      <c r="E3337" s="54">
        <f>IF($B3337="","",Тех_Движение!$F$3334)</f>
        <v/>
      </c>
      <c r="F3337" s="54">
        <f>IF($B3337="","",SUMIFS($E$5:$E3336,$C$5:$C3336,$C3337))</f>
        <v/>
      </c>
      <c r="G3337" s="54">
        <f>IF($B3337="","",MAX(0,$E3337-MAX(0,SUMIFS(Тех_Движение!$G$2:$G$5111,Тех_Движение!$D$2:$D$5111,$C3337,Тех_Движение!$B$2:$B$5111,"&lt;="&amp;Настройки!$B$5-1)-$F3337)))</f>
        <v/>
      </c>
      <c r="H3337" s="54">
        <f>IF($B3337="","",IF(AND($D3337&gt;=Настройки!$B$5,$D3337&lt;=Настройки!$B$6),$E3337,0))</f>
        <v/>
      </c>
      <c r="I3337" s="54">
        <f>IF($B3337="","",$G3337+$H3337-$J3337)</f>
        <v/>
      </c>
      <c r="J3337" s="54">
        <f>IF($B3337="","",MAX(0,$E3337-MAX(0,SUMIFS(Тех_Движение!$G$2:$G$5111,Тех_Движение!$D$2:$D$5111,$C3337,Тех_Движение!$B$2:$B$5111,"&lt;="&amp;Настройки!$B$6)-$F3337)))</f>
        <v/>
      </c>
      <c r="K3337" s="54">
        <f>IF(OR($B3337="",K$3&lt;$D3337+Настройки!$B$7),0,MAX(0,$E3337-MAX(0,SUMIFS(Тех_Движение!$G$2:$G$5111,Тех_Движение!$D$2:$D$5111,$C3337,Тех_Движение!$B$2:$B$5111,"&lt;="&amp;K$3)-$F3337)))</f>
        <v/>
      </c>
      <c r="L3337" s="54">
        <f>IF(OR($B3337="",L$3&lt;$D3337+Настройки!$B$7),0,MAX(0,$E3337-MAX(0,SUMIFS(Тех_Движение!$G$2:$G$5111,Тех_Движение!$D$2:$D$5111,$C3337,Тех_Движение!$B$2:$B$5111,"&lt;="&amp;L$3)-$F3337)))</f>
        <v/>
      </c>
      <c r="M3337" s="54">
        <f>IF(OR($B3337="",M$3&lt;$D3337+Настройки!$B$7),0,MAX(0,$E3337-MAX(0,SUMIFS(Тех_Движение!$G$2:$G$5111,Тех_Движение!$D$2:$D$5111,$C3337,Тех_Движение!$B$2:$B$5111,"&lt;="&amp;M$3)-$F3337)))</f>
        <v/>
      </c>
      <c r="N3337" s="54">
        <f>IF(OR($B3337="",N$3&lt;$D3337+Настройки!$B$7),0,MAX(0,$E3337-MAX(0,SUMIFS(Тех_Движение!$G$2:$G$5111,Тех_Движение!$D$2:$D$5111,$C3337,Тех_Движение!$B$2:$B$5111,"&lt;="&amp;N$3)-$F3337)))</f>
        <v/>
      </c>
      <c r="O3337" s="54">
        <f>IF(OR($B3337="",O$3&lt;$D3337+Настройки!$B$7),0,MAX(0,$E3337-MAX(0,SUMIFS(Тех_Движение!$G$2:$G$5111,Тех_Движение!$D$2:$D$5111,$C3337,Тех_Движение!$B$2:$B$5111,"&lt;="&amp;O$3)-$F3337)))</f>
        <v/>
      </c>
      <c r="P3337" s="54">
        <f>IF(OR($B3337="",P$3&lt;$D3337+Настройки!$B$7),0,MAX(0,$E3337-MAX(0,SUMIFS(Тех_Движение!$G$2:$G$5111,Тех_Движение!$D$2:$D$5111,$C3337,Тех_Движение!$B$2:$B$5111,"&lt;="&amp;P$3)-$F3337)))</f>
        <v/>
      </c>
      <c r="Q3337" s="54">
        <f>IF(OR($B3337="",Q$3&lt;$D3337+Настройки!$B$7),0,MAX(0,$E3337-MAX(0,SUMIFS(Тех_Движение!$G$2:$G$5111,Тех_Движение!$D$2:$D$5111,$C3337,Тех_Движение!$B$2:$B$5111,"&lt;="&amp;Q$3)-$F3337)))</f>
        <v/>
      </c>
      <c r="R3337" s="54">
        <f>IF($B3337="","",SUM($K3337:$Q3337))</f>
        <v/>
      </c>
      <c r="S3337" s="56">
        <f>IF($B3337="","",VLOOKUP($C3337,Настройки!$A$11:$L$17,9,FALSE))</f>
        <v/>
      </c>
      <c r="T3337" s="56">
        <f>IF($B3337="","",$R3337*$S3337)</f>
        <v/>
      </c>
    </row>
    <row r="3338">
      <c r="A3338" s="20">
        <f>Тех_Движение!$A$3335</f>
        <v/>
      </c>
      <c r="B3338" s="20">
        <f>IF(Тех_Движение!$F$3335&gt;0,Тех_Движение!$I$3335,"")</f>
        <v/>
      </c>
      <c r="C3338" s="20">
        <f>IF($B3338="","",Тех_Движение!$D$3335)</f>
        <v/>
      </c>
      <c r="D3338" s="42">
        <f>IF($B3338="","",Тех_Движение!$B$3335)</f>
        <v/>
      </c>
      <c r="E3338" s="54">
        <f>IF($B3338="","",Тех_Движение!$F$3335)</f>
        <v/>
      </c>
      <c r="F3338" s="54">
        <f>IF($B3338="","",SUMIFS($E$5:$E3337,$C$5:$C3337,$C3338))</f>
        <v/>
      </c>
      <c r="G3338" s="54">
        <f>IF($B3338="","",MAX(0,$E3338-MAX(0,SUMIFS(Тех_Движение!$G$2:$G$5111,Тех_Движение!$D$2:$D$5111,$C3338,Тех_Движение!$B$2:$B$5111,"&lt;="&amp;Настройки!$B$5-1)-$F3338)))</f>
        <v/>
      </c>
      <c r="H3338" s="54">
        <f>IF($B3338="","",IF(AND($D3338&gt;=Настройки!$B$5,$D3338&lt;=Настройки!$B$6),$E3338,0))</f>
        <v/>
      </c>
      <c r="I3338" s="54">
        <f>IF($B3338="","",$G3338+$H3338-$J3338)</f>
        <v/>
      </c>
      <c r="J3338" s="54">
        <f>IF($B3338="","",MAX(0,$E3338-MAX(0,SUMIFS(Тех_Движение!$G$2:$G$5111,Тех_Движение!$D$2:$D$5111,$C3338,Тех_Движение!$B$2:$B$5111,"&lt;="&amp;Настройки!$B$6)-$F3338)))</f>
        <v/>
      </c>
      <c r="K3338" s="54">
        <f>IF(OR($B3338="",K$3&lt;$D3338+Настройки!$B$7),0,MAX(0,$E3338-MAX(0,SUMIFS(Тех_Движение!$G$2:$G$5111,Тех_Движение!$D$2:$D$5111,$C3338,Тех_Движение!$B$2:$B$5111,"&lt;="&amp;K$3)-$F3338)))</f>
        <v/>
      </c>
      <c r="L3338" s="54">
        <f>IF(OR($B3338="",L$3&lt;$D3338+Настройки!$B$7),0,MAX(0,$E3338-MAX(0,SUMIFS(Тех_Движение!$G$2:$G$5111,Тех_Движение!$D$2:$D$5111,$C3338,Тех_Движение!$B$2:$B$5111,"&lt;="&amp;L$3)-$F3338)))</f>
        <v/>
      </c>
      <c r="M3338" s="54">
        <f>IF(OR($B3338="",M$3&lt;$D3338+Настройки!$B$7),0,MAX(0,$E3338-MAX(0,SUMIFS(Тех_Движение!$G$2:$G$5111,Тех_Движение!$D$2:$D$5111,$C3338,Тех_Движение!$B$2:$B$5111,"&lt;="&amp;M$3)-$F3338)))</f>
        <v/>
      </c>
      <c r="N3338" s="54">
        <f>IF(OR($B3338="",N$3&lt;$D3338+Настройки!$B$7),0,MAX(0,$E3338-MAX(0,SUMIFS(Тех_Движение!$G$2:$G$5111,Тех_Движение!$D$2:$D$5111,$C3338,Тех_Движение!$B$2:$B$5111,"&lt;="&amp;N$3)-$F3338)))</f>
        <v/>
      </c>
      <c r="O3338" s="54">
        <f>IF(OR($B3338="",O$3&lt;$D3338+Настройки!$B$7),0,MAX(0,$E3338-MAX(0,SUMIFS(Тех_Движение!$G$2:$G$5111,Тех_Движение!$D$2:$D$5111,$C3338,Тех_Движение!$B$2:$B$5111,"&lt;="&amp;O$3)-$F3338)))</f>
        <v/>
      </c>
      <c r="P3338" s="54">
        <f>IF(OR($B3338="",P$3&lt;$D3338+Настройки!$B$7),0,MAX(0,$E3338-MAX(0,SUMIFS(Тех_Движение!$G$2:$G$5111,Тех_Движение!$D$2:$D$5111,$C3338,Тех_Движение!$B$2:$B$5111,"&lt;="&amp;P$3)-$F3338)))</f>
        <v/>
      </c>
      <c r="Q3338" s="54">
        <f>IF(OR($B3338="",Q$3&lt;$D3338+Настройки!$B$7),0,MAX(0,$E3338-MAX(0,SUMIFS(Тех_Движение!$G$2:$G$5111,Тех_Движение!$D$2:$D$5111,$C3338,Тех_Движение!$B$2:$B$5111,"&lt;="&amp;Q$3)-$F3338)))</f>
        <v/>
      </c>
      <c r="R3338" s="54">
        <f>IF($B3338="","",SUM($K3338:$Q3338))</f>
        <v/>
      </c>
      <c r="S3338" s="56">
        <f>IF($B3338="","",VLOOKUP($C3338,Настройки!$A$11:$L$17,9,FALSE))</f>
        <v/>
      </c>
      <c r="T3338" s="56">
        <f>IF($B3338="","",$R3338*$S3338)</f>
        <v/>
      </c>
    </row>
    <row r="3339">
      <c r="A3339" s="20">
        <f>Тех_Движение!$A$3336</f>
        <v/>
      </c>
      <c r="B3339" s="20">
        <f>IF(Тех_Движение!$F$3336&gt;0,Тех_Движение!$I$3336,"")</f>
        <v/>
      </c>
      <c r="C3339" s="20">
        <f>IF($B3339="","",Тех_Движение!$D$3336)</f>
        <v/>
      </c>
      <c r="D3339" s="42">
        <f>IF($B3339="","",Тех_Движение!$B$3336)</f>
        <v/>
      </c>
      <c r="E3339" s="54">
        <f>IF($B3339="","",Тех_Движение!$F$3336)</f>
        <v/>
      </c>
      <c r="F3339" s="54">
        <f>IF($B3339="","",SUMIFS($E$5:$E3338,$C$5:$C3338,$C3339))</f>
        <v/>
      </c>
      <c r="G3339" s="54">
        <f>IF($B3339="","",MAX(0,$E3339-MAX(0,SUMIFS(Тех_Движение!$G$2:$G$5111,Тех_Движение!$D$2:$D$5111,$C3339,Тех_Движение!$B$2:$B$5111,"&lt;="&amp;Настройки!$B$5-1)-$F3339)))</f>
        <v/>
      </c>
      <c r="H3339" s="54">
        <f>IF($B3339="","",IF(AND($D3339&gt;=Настройки!$B$5,$D3339&lt;=Настройки!$B$6),$E3339,0))</f>
        <v/>
      </c>
      <c r="I3339" s="54">
        <f>IF($B3339="","",$G3339+$H3339-$J3339)</f>
        <v/>
      </c>
      <c r="J3339" s="54">
        <f>IF($B3339="","",MAX(0,$E3339-MAX(0,SUMIFS(Тех_Движение!$G$2:$G$5111,Тех_Движение!$D$2:$D$5111,$C3339,Тех_Движение!$B$2:$B$5111,"&lt;="&amp;Настройки!$B$6)-$F3339)))</f>
        <v/>
      </c>
      <c r="K3339" s="54">
        <f>IF(OR($B3339="",K$3&lt;$D3339+Настройки!$B$7),0,MAX(0,$E3339-MAX(0,SUMIFS(Тех_Движение!$G$2:$G$5111,Тех_Движение!$D$2:$D$5111,$C3339,Тех_Движение!$B$2:$B$5111,"&lt;="&amp;K$3)-$F3339)))</f>
        <v/>
      </c>
      <c r="L3339" s="54">
        <f>IF(OR($B3339="",L$3&lt;$D3339+Настройки!$B$7),0,MAX(0,$E3339-MAX(0,SUMIFS(Тех_Движение!$G$2:$G$5111,Тех_Движение!$D$2:$D$5111,$C3339,Тех_Движение!$B$2:$B$5111,"&lt;="&amp;L$3)-$F3339)))</f>
        <v/>
      </c>
      <c r="M3339" s="54">
        <f>IF(OR($B3339="",M$3&lt;$D3339+Настройки!$B$7),0,MAX(0,$E3339-MAX(0,SUMIFS(Тех_Движение!$G$2:$G$5111,Тех_Движение!$D$2:$D$5111,$C3339,Тех_Движение!$B$2:$B$5111,"&lt;="&amp;M$3)-$F3339)))</f>
        <v/>
      </c>
      <c r="N3339" s="54">
        <f>IF(OR($B3339="",N$3&lt;$D3339+Настройки!$B$7),0,MAX(0,$E3339-MAX(0,SUMIFS(Тех_Движение!$G$2:$G$5111,Тех_Движение!$D$2:$D$5111,$C3339,Тех_Движение!$B$2:$B$5111,"&lt;="&amp;N$3)-$F3339)))</f>
        <v/>
      </c>
      <c r="O3339" s="54">
        <f>IF(OR($B3339="",O$3&lt;$D3339+Настройки!$B$7),0,MAX(0,$E3339-MAX(0,SUMIFS(Тех_Движение!$G$2:$G$5111,Тех_Движение!$D$2:$D$5111,$C3339,Тех_Движение!$B$2:$B$5111,"&lt;="&amp;O$3)-$F3339)))</f>
        <v/>
      </c>
      <c r="P3339" s="54">
        <f>IF(OR($B3339="",P$3&lt;$D3339+Настройки!$B$7),0,MAX(0,$E3339-MAX(0,SUMIFS(Тех_Движение!$G$2:$G$5111,Тех_Движение!$D$2:$D$5111,$C3339,Тех_Движение!$B$2:$B$5111,"&lt;="&amp;P$3)-$F3339)))</f>
        <v/>
      </c>
      <c r="Q3339" s="54">
        <f>IF(OR($B3339="",Q$3&lt;$D3339+Настройки!$B$7),0,MAX(0,$E3339-MAX(0,SUMIFS(Тех_Движение!$G$2:$G$5111,Тех_Движение!$D$2:$D$5111,$C3339,Тех_Движение!$B$2:$B$5111,"&lt;="&amp;Q$3)-$F3339)))</f>
        <v/>
      </c>
      <c r="R3339" s="54">
        <f>IF($B3339="","",SUM($K3339:$Q3339))</f>
        <v/>
      </c>
      <c r="S3339" s="56">
        <f>IF($B3339="","",VLOOKUP($C3339,Настройки!$A$11:$L$17,9,FALSE))</f>
        <v/>
      </c>
      <c r="T3339" s="56">
        <f>IF($B3339="","",$R3339*$S3339)</f>
        <v/>
      </c>
    </row>
    <row r="3340">
      <c r="A3340" s="20">
        <f>Тех_Движение!$A$3337</f>
        <v/>
      </c>
      <c r="B3340" s="20">
        <f>IF(Тех_Движение!$F$3337&gt;0,Тех_Движение!$I$3337,"")</f>
        <v/>
      </c>
      <c r="C3340" s="20">
        <f>IF($B3340="","",Тех_Движение!$D$3337)</f>
        <v/>
      </c>
      <c r="D3340" s="42">
        <f>IF($B3340="","",Тех_Движение!$B$3337)</f>
        <v/>
      </c>
      <c r="E3340" s="54">
        <f>IF($B3340="","",Тех_Движение!$F$3337)</f>
        <v/>
      </c>
      <c r="F3340" s="54">
        <f>IF($B3340="","",SUMIFS($E$5:$E3339,$C$5:$C3339,$C3340))</f>
        <v/>
      </c>
      <c r="G3340" s="54">
        <f>IF($B3340="","",MAX(0,$E3340-MAX(0,SUMIFS(Тех_Движение!$G$2:$G$5111,Тех_Движение!$D$2:$D$5111,$C3340,Тех_Движение!$B$2:$B$5111,"&lt;="&amp;Настройки!$B$5-1)-$F3340)))</f>
        <v/>
      </c>
      <c r="H3340" s="54">
        <f>IF($B3340="","",IF(AND($D3340&gt;=Настройки!$B$5,$D3340&lt;=Настройки!$B$6),$E3340,0))</f>
        <v/>
      </c>
      <c r="I3340" s="54">
        <f>IF($B3340="","",$G3340+$H3340-$J3340)</f>
        <v/>
      </c>
      <c r="J3340" s="54">
        <f>IF($B3340="","",MAX(0,$E3340-MAX(0,SUMIFS(Тех_Движение!$G$2:$G$5111,Тех_Движение!$D$2:$D$5111,$C3340,Тех_Движение!$B$2:$B$5111,"&lt;="&amp;Настройки!$B$6)-$F3340)))</f>
        <v/>
      </c>
      <c r="K3340" s="54">
        <f>IF(OR($B3340="",K$3&lt;$D3340+Настройки!$B$7),0,MAX(0,$E3340-MAX(0,SUMIFS(Тех_Движение!$G$2:$G$5111,Тех_Движение!$D$2:$D$5111,$C3340,Тех_Движение!$B$2:$B$5111,"&lt;="&amp;K$3)-$F3340)))</f>
        <v/>
      </c>
      <c r="L3340" s="54">
        <f>IF(OR($B3340="",L$3&lt;$D3340+Настройки!$B$7),0,MAX(0,$E3340-MAX(0,SUMIFS(Тех_Движение!$G$2:$G$5111,Тех_Движение!$D$2:$D$5111,$C3340,Тех_Движение!$B$2:$B$5111,"&lt;="&amp;L$3)-$F3340)))</f>
        <v/>
      </c>
      <c r="M3340" s="54">
        <f>IF(OR($B3340="",M$3&lt;$D3340+Настройки!$B$7),0,MAX(0,$E3340-MAX(0,SUMIFS(Тех_Движение!$G$2:$G$5111,Тех_Движение!$D$2:$D$5111,$C3340,Тех_Движение!$B$2:$B$5111,"&lt;="&amp;M$3)-$F3340)))</f>
        <v/>
      </c>
      <c r="N3340" s="54">
        <f>IF(OR($B3340="",N$3&lt;$D3340+Настройки!$B$7),0,MAX(0,$E3340-MAX(0,SUMIFS(Тех_Движение!$G$2:$G$5111,Тех_Движение!$D$2:$D$5111,$C3340,Тех_Движение!$B$2:$B$5111,"&lt;="&amp;N$3)-$F3340)))</f>
        <v/>
      </c>
      <c r="O3340" s="54">
        <f>IF(OR($B3340="",O$3&lt;$D3340+Настройки!$B$7),0,MAX(0,$E3340-MAX(0,SUMIFS(Тех_Движение!$G$2:$G$5111,Тех_Движение!$D$2:$D$5111,$C3340,Тех_Движение!$B$2:$B$5111,"&lt;="&amp;O$3)-$F3340)))</f>
        <v/>
      </c>
      <c r="P3340" s="54">
        <f>IF(OR($B3340="",P$3&lt;$D3340+Настройки!$B$7),0,MAX(0,$E3340-MAX(0,SUMIFS(Тех_Движение!$G$2:$G$5111,Тех_Движение!$D$2:$D$5111,$C3340,Тех_Движение!$B$2:$B$5111,"&lt;="&amp;P$3)-$F3340)))</f>
        <v/>
      </c>
      <c r="Q3340" s="54">
        <f>IF(OR($B3340="",Q$3&lt;$D3340+Настройки!$B$7),0,MAX(0,$E3340-MAX(0,SUMIFS(Тех_Движение!$G$2:$G$5111,Тех_Движение!$D$2:$D$5111,$C3340,Тех_Движение!$B$2:$B$5111,"&lt;="&amp;Q$3)-$F3340)))</f>
        <v/>
      </c>
      <c r="R3340" s="54">
        <f>IF($B3340="","",SUM($K3340:$Q3340))</f>
        <v/>
      </c>
      <c r="S3340" s="56">
        <f>IF($B3340="","",VLOOKUP($C3340,Настройки!$A$11:$L$17,9,FALSE))</f>
        <v/>
      </c>
      <c r="T3340" s="56">
        <f>IF($B3340="","",$R3340*$S3340)</f>
        <v/>
      </c>
    </row>
    <row r="3341">
      <c r="A3341" s="20">
        <f>Тех_Движение!$A$3338</f>
        <v/>
      </c>
      <c r="B3341" s="20">
        <f>IF(Тех_Движение!$F$3338&gt;0,Тех_Движение!$I$3338,"")</f>
        <v/>
      </c>
      <c r="C3341" s="20">
        <f>IF($B3341="","",Тех_Движение!$D$3338)</f>
        <v/>
      </c>
      <c r="D3341" s="42">
        <f>IF($B3341="","",Тех_Движение!$B$3338)</f>
        <v/>
      </c>
      <c r="E3341" s="54">
        <f>IF($B3341="","",Тех_Движение!$F$3338)</f>
        <v/>
      </c>
      <c r="F3341" s="54">
        <f>IF($B3341="","",SUMIFS($E$5:$E3340,$C$5:$C3340,$C3341))</f>
        <v/>
      </c>
      <c r="G3341" s="54">
        <f>IF($B3341="","",MAX(0,$E3341-MAX(0,SUMIFS(Тех_Движение!$G$2:$G$5111,Тех_Движение!$D$2:$D$5111,$C3341,Тех_Движение!$B$2:$B$5111,"&lt;="&amp;Настройки!$B$5-1)-$F3341)))</f>
        <v/>
      </c>
      <c r="H3341" s="54">
        <f>IF($B3341="","",IF(AND($D3341&gt;=Настройки!$B$5,$D3341&lt;=Настройки!$B$6),$E3341,0))</f>
        <v/>
      </c>
      <c r="I3341" s="54">
        <f>IF($B3341="","",$G3341+$H3341-$J3341)</f>
        <v/>
      </c>
      <c r="J3341" s="54">
        <f>IF($B3341="","",MAX(0,$E3341-MAX(0,SUMIFS(Тех_Движение!$G$2:$G$5111,Тех_Движение!$D$2:$D$5111,$C3341,Тех_Движение!$B$2:$B$5111,"&lt;="&amp;Настройки!$B$6)-$F3341)))</f>
        <v/>
      </c>
      <c r="K3341" s="54">
        <f>IF(OR($B3341="",K$3&lt;$D3341+Настройки!$B$7),0,MAX(0,$E3341-MAX(0,SUMIFS(Тех_Движение!$G$2:$G$5111,Тех_Движение!$D$2:$D$5111,$C3341,Тех_Движение!$B$2:$B$5111,"&lt;="&amp;K$3)-$F3341)))</f>
        <v/>
      </c>
      <c r="L3341" s="54">
        <f>IF(OR($B3341="",L$3&lt;$D3341+Настройки!$B$7),0,MAX(0,$E3341-MAX(0,SUMIFS(Тех_Движение!$G$2:$G$5111,Тех_Движение!$D$2:$D$5111,$C3341,Тех_Движение!$B$2:$B$5111,"&lt;="&amp;L$3)-$F3341)))</f>
        <v/>
      </c>
      <c r="M3341" s="54">
        <f>IF(OR($B3341="",M$3&lt;$D3341+Настройки!$B$7),0,MAX(0,$E3341-MAX(0,SUMIFS(Тех_Движение!$G$2:$G$5111,Тех_Движение!$D$2:$D$5111,$C3341,Тех_Движение!$B$2:$B$5111,"&lt;="&amp;M$3)-$F3341)))</f>
        <v/>
      </c>
      <c r="N3341" s="54">
        <f>IF(OR($B3341="",N$3&lt;$D3341+Настройки!$B$7),0,MAX(0,$E3341-MAX(0,SUMIFS(Тех_Движение!$G$2:$G$5111,Тех_Движение!$D$2:$D$5111,$C3341,Тех_Движение!$B$2:$B$5111,"&lt;="&amp;N$3)-$F3341)))</f>
        <v/>
      </c>
      <c r="O3341" s="54">
        <f>IF(OR($B3341="",O$3&lt;$D3341+Настройки!$B$7),0,MAX(0,$E3341-MAX(0,SUMIFS(Тех_Движение!$G$2:$G$5111,Тех_Движение!$D$2:$D$5111,$C3341,Тех_Движение!$B$2:$B$5111,"&lt;="&amp;O$3)-$F3341)))</f>
        <v/>
      </c>
      <c r="P3341" s="54">
        <f>IF(OR($B3341="",P$3&lt;$D3341+Настройки!$B$7),0,MAX(0,$E3341-MAX(0,SUMIFS(Тех_Движение!$G$2:$G$5111,Тех_Движение!$D$2:$D$5111,$C3341,Тех_Движение!$B$2:$B$5111,"&lt;="&amp;P$3)-$F3341)))</f>
        <v/>
      </c>
      <c r="Q3341" s="54">
        <f>IF(OR($B3341="",Q$3&lt;$D3341+Настройки!$B$7),0,MAX(0,$E3341-MAX(0,SUMIFS(Тех_Движение!$G$2:$G$5111,Тех_Движение!$D$2:$D$5111,$C3341,Тех_Движение!$B$2:$B$5111,"&lt;="&amp;Q$3)-$F3341)))</f>
        <v/>
      </c>
      <c r="R3341" s="54">
        <f>IF($B3341="","",SUM($K3341:$Q3341))</f>
        <v/>
      </c>
      <c r="S3341" s="56">
        <f>IF($B3341="","",VLOOKUP($C3341,Настройки!$A$11:$L$17,9,FALSE))</f>
        <v/>
      </c>
      <c r="T3341" s="56">
        <f>IF($B3341="","",$R3341*$S3341)</f>
        <v/>
      </c>
    </row>
    <row r="3342">
      <c r="A3342" s="20">
        <f>Тех_Движение!$A$3339</f>
        <v/>
      </c>
      <c r="B3342" s="20">
        <f>IF(Тех_Движение!$F$3339&gt;0,Тех_Движение!$I$3339,"")</f>
        <v/>
      </c>
      <c r="C3342" s="20">
        <f>IF($B3342="","",Тех_Движение!$D$3339)</f>
        <v/>
      </c>
      <c r="D3342" s="42">
        <f>IF($B3342="","",Тех_Движение!$B$3339)</f>
        <v/>
      </c>
      <c r="E3342" s="54">
        <f>IF($B3342="","",Тех_Движение!$F$3339)</f>
        <v/>
      </c>
      <c r="F3342" s="54">
        <f>IF($B3342="","",SUMIFS($E$5:$E3341,$C$5:$C3341,$C3342))</f>
        <v/>
      </c>
      <c r="G3342" s="54">
        <f>IF($B3342="","",MAX(0,$E3342-MAX(0,SUMIFS(Тех_Движение!$G$2:$G$5111,Тех_Движение!$D$2:$D$5111,$C3342,Тех_Движение!$B$2:$B$5111,"&lt;="&amp;Настройки!$B$5-1)-$F3342)))</f>
        <v/>
      </c>
      <c r="H3342" s="54">
        <f>IF($B3342="","",IF(AND($D3342&gt;=Настройки!$B$5,$D3342&lt;=Настройки!$B$6),$E3342,0))</f>
        <v/>
      </c>
      <c r="I3342" s="54">
        <f>IF($B3342="","",$G3342+$H3342-$J3342)</f>
        <v/>
      </c>
      <c r="J3342" s="54">
        <f>IF($B3342="","",MAX(0,$E3342-MAX(0,SUMIFS(Тех_Движение!$G$2:$G$5111,Тех_Движение!$D$2:$D$5111,$C3342,Тех_Движение!$B$2:$B$5111,"&lt;="&amp;Настройки!$B$6)-$F3342)))</f>
        <v/>
      </c>
      <c r="K3342" s="54">
        <f>IF(OR($B3342="",K$3&lt;$D3342+Настройки!$B$7),0,MAX(0,$E3342-MAX(0,SUMIFS(Тех_Движение!$G$2:$G$5111,Тех_Движение!$D$2:$D$5111,$C3342,Тех_Движение!$B$2:$B$5111,"&lt;="&amp;K$3)-$F3342)))</f>
        <v/>
      </c>
      <c r="L3342" s="54">
        <f>IF(OR($B3342="",L$3&lt;$D3342+Настройки!$B$7),0,MAX(0,$E3342-MAX(0,SUMIFS(Тех_Движение!$G$2:$G$5111,Тех_Движение!$D$2:$D$5111,$C3342,Тех_Движение!$B$2:$B$5111,"&lt;="&amp;L$3)-$F3342)))</f>
        <v/>
      </c>
      <c r="M3342" s="54">
        <f>IF(OR($B3342="",M$3&lt;$D3342+Настройки!$B$7),0,MAX(0,$E3342-MAX(0,SUMIFS(Тех_Движение!$G$2:$G$5111,Тех_Движение!$D$2:$D$5111,$C3342,Тех_Движение!$B$2:$B$5111,"&lt;="&amp;M$3)-$F3342)))</f>
        <v/>
      </c>
      <c r="N3342" s="54">
        <f>IF(OR($B3342="",N$3&lt;$D3342+Настройки!$B$7),0,MAX(0,$E3342-MAX(0,SUMIFS(Тех_Движение!$G$2:$G$5111,Тех_Движение!$D$2:$D$5111,$C3342,Тех_Движение!$B$2:$B$5111,"&lt;="&amp;N$3)-$F3342)))</f>
        <v/>
      </c>
      <c r="O3342" s="54">
        <f>IF(OR($B3342="",O$3&lt;$D3342+Настройки!$B$7),0,MAX(0,$E3342-MAX(0,SUMIFS(Тех_Движение!$G$2:$G$5111,Тех_Движение!$D$2:$D$5111,$C3342,Тех_Движение!$B$2:$B$5111,"&lt;="&amp;O$3)-$F3342)))</f>
        <v/>
      </c>
      <c r="P3342" s="54">
        <f>IF(OR($B3342="",P$3&lt;$D3342+Настройки!$B$7),0,MAX(0,$E3342-MAX(0,SUMIFS(Тех_Движение!$G$2:$G$5111,Тех_Движение!$D$2:$D$5111,$C3342,Тех_Движение!$B$2:$B$5111,"&lt;="&amp;P$3)-$F3342)))</f>
        <v/>
      </c>
      <c r="Q3342" s="54">
        <f>IF(OR($B3342="",Q$3&lt;$D3342+Настройки!$B$7),0,MAX(0,$E3342-MAX(0,SUMIFS(Тех_Движение!$G$2:$G$5111,Тех_Движение!$D$2:$D$5111,$C3342,Тех_Движение!$B$2:$B$5111,"&lt;="&amp;Q$3)-$F3342)))</f>
        <v/>
      </c>
      <c r="R3342" s="54">
        <f>IF($B3342="","",SUM($K3342:$Q3342))</f>
        <v/>
      </c>
      <c r="S3342" s="56">
        <f>IF($B3342="","",VLOOKUP($C3342,Настройки!$A$11:$L$17,9,FALSE))</f>
        <v/>
      </c>
      <c r="T3342" s="56">
        <f>IF($B3342="","",$R3342*$S3342)</f>
        <v/>
      </c>
    </row>
    <row r="3343">
      <c r="A3343" s="20">
        <f>Тех_Движение!$A$3340</f>
        <v/>
      </c>
      <c r="B3343" s="20">
        <f>IF(Тех_Движение!$F$3340&gt;0,Тех_Движение!$I$3340,"")</f>
        <v/>
      </c>
      <c r="C3343" s="20">
        <f>IF($B3343="","",Тех_Движение!$D$3340)</f>
        <v/>
      </c>
      <c r="D3343" s="42">
        <f>IF($B3343="","",Тех_Движение!$B$3340)</f>
        <v/>
      </c>
      <c r="E3343" s="54">
        <f>IF($B3343="","",Тех_Движение!$F$3340)</f>
        <v/>
      </c>
      <c r="F3343" s="54">
        <f>IF($B3343="","",SUMIFS($E$5:$E3342,$C$5:$C3342,$C3343))</f>
        <v/>
      </c>
      <c r="G3343" s="54">
        <f>IF($B3343="","",MAX(0,$E3343-MAX(0,SUMIFS(Тех_Движение!$G$2:$G$5111,Тех_Движение!$D$2:$D$5111,$C3343,Тех_Движение!$B$2:$B$5111,"&lt;="&amp;Настройки!$B$5-1)-$F3343)))</f>
        <v/>
      </c>
      <c r="H3343" s="54">
        <f>IF($B3343="","",IF(AND($D3343&gt;=Настройки!$B$5,$D3343&lt;=Настройки!$B$6),$E3343,0))</f>
        <v/>
      </c>
      <c r="I3343" s="54">
        <f>IF($B3343="","",$G3343+$H3343-$J3343)</f>
        <v/>
      </c>
      <c r="J3343" s="54">
        <f>IF($B3343="","",MAX(0,$E3343-MAX(0,SUMIFS(Тех_Движение!$G$2:$G$5111,Тех_Движение!$D$2:$D$5111,$C3343,Тех_Движение!$B$2:$B$5111,"&lt;="&amp;Настройки!$B$6)-$F3343)))</f>
        <v/>
      </c>
      <c r="K3343" s="54">
        <f>IF(OR($B3343="",K$3&lt;$D3343+Настройки!$B$7),0,MAX(0,$E3343-MAX(0,SUMIFS(Тех_Движение!$G$2:$G$5111,Тех_Движение!$D$2:$D$5111,$C3343,Тех_Движение!$B$2:$B$5111,"&lt;="&amp;K$3)-$F3343)))</f>
        <v/>
      </c>
      <c r="L3343" s="54">
        <f>IF(OR($B3343="",L$3&lt;$D3343+Настройки!$B$7),0,MAX(0,$E3343-MAX(0,SUMIFS(Тех_Движение!$G$2:$G$5111,Тех_Движение!$D$2:$D$5111,$C3343,Тех_Движение!$B$2:$B$5111,"&lt;="&amp;L$3)-$F3343)))</f>
        <v/>
      </c>
      <c r="M3343" s="54">
        <f>IF(OR($B3343="",M$3&lt;$D3343+Настройки!$B$7),0,MAX(0,$E3343-MAX(0,SUMIFS(Тех_Движение!$G$2:$G$5111,Тех_Движение!$D$2:$D$5111,$C3343,Тех_Движение!$B$2:$B$5111,"&lt;="&amp;M$3)-$F3343)))</f>
        <v/>
      </c>
      <c r="N3343" s="54">
        <f>IF(OR($B3343="",N$3&lt;$D3343+Настройки!$B$7),0,MAX(0,$E3343-MAX(0,SUMIFS(Тех_Движение!$G$2:$G$5111,Тех_Движение!$D$2:$D$5111,$C3343,Тех_Движение!$B$2:$B$5111,"&lt;="&amp;N$3)-$F3343)))</f>
        <v/>
      </c>
      <c r="O3343" s="54">
        <f>IF(OR($B3343="",O$3&lt;$D3343+Настройки!$B$7),0,MAX(0,$E3343-MAX(0,SUMIFS(Тех_Движение!$G$2:$G$5111,Тех_Движение!$D$2:$D$5111,$C3343,Тех_Движение!$B$2:$B$5111,"&lt;="&amp;O$3)-$F3343)))</f>
        <v/>
      </c>
      <c r="P3343" s="54">
        <f>IF(OR($B3343="",P$3&lt;$D3343+Настройки!$B$7),0,MAX(0,$E3343-MAX(0,SUMIFS(Тех_Движение!$G$2:$G$5111,Тех_Движение!$D$2:$D$5111,$C3343,Тех_Движение!$B$2:$B$5111,"&lt;="&amp;P$3)-$F3343)))</f>
        <v/>
      </c>
      <c r="Q3343" s="54">
        <f>IF(OR($B3343="",Q$3&lt;$D3343+Настройки!$B$7),0,MAX(0,$E3343-MAX(0,SUMIFS(Тех_Движение!$G$2:$G$5111,Тех_Движение!$D$2:$D$5111,$C3343,Тех_Движение!$B$2:$B$5111,"&lt;="&amp;Q$3)-$F3343)))</f>
        <v/>
      </c>
      <c r="R3343" s="54">
        <f>IF($B3343="","",SUM($K3343:$Q3343))</f>
        <v/>
      </c>
      <c r="S3343" s="56">
        <f>IF($B3343="","",VLOOKUP($C3343,Настройки!$A$11:$L$17,9,FALSE))</f>
        <v/>
      </c>
      <c r="T3343" s="56">
        <f>IF($B3343="","",$R3343*$S3343)</f>
        <v/>
      </c>
    </row>
    <row r="3344">
      <c r="A3344" s="20">
        <f>Тех_Движение!$A$3341</f>
        <v/>
      </c>
      <c r="B3344" s="20">
        <f>IF(Тех_Движение!$F$3341&gt;0,Тех_Движение!$I$3341,"")</f>
        <v/>
      </c>
      <c r="C3344" s="20">
        <f>IF($B3344="","",Тех_Движение!$D$3341)</f>
        <v/>
      </c>
      <c r="D3344" s="42">
        <f>IF($B3344="","",Тех_Движение!$B$3341)</f>
        <v/>
      </c>
      <c r="E3344" s="54">
        <f>IF($B3344="","",Тех_Движение!$F$3341)</f>
        <v/>
      </c>
      <c r="F3344" s="54">
        <f>IF($B3344="","",SUMIFS($E$5:$E3343,$C$5:$C3343,$C3344))</f>
        <v/>
      </c>
      <c r="G3344" s="54">
        <f>IF($B3344="","",MAX(0,$E3344-MAX(0,SUMIFS(Тех_Движение!$G$2:$G$5111,Тех_Движение!$D$2:$D$5111,$C3344,Тех_Движение!$B$2:$B$5111,"&lt;="&amp;Настройки!$B$5-1)-$F3344)))</f>
        <v/>
      </c>
      <c r="H3344" s="54">
        <f>IF($B3344="","",IF(AND($D3344&gt;=Настройки!$B$5,$D3344&lt;=Настройки!$B$6),$E3344,0))</f>
        <v/>
      </c>
      <c r="I3344" s="54">
        <f>IF($B3344="","",$G3344+$H3344-$J3344)</f>
        <v/>
      </c>
      <c r="J3344" s="54">
        <f>IF($B3344="","",MAX(0,$E3344-MAX(0,SUMIFS(Тех_Движение!$G$2:$G$5111,Тех_Движение!$D$2:$D$5111,$C3344,Тех_Движение!$B$2:$B$5111,"&lt;="&amp;Настройки!$B$6)-$F3344)))</f>
        <v/>
      </c>
      <c r="K3344" s="54">
        <f>IF(OR($B3344="",K$3&lt;$D3344+Настройки!$B$7),0,MAX(0,$E3344-MAX(0,SUMIFS(Тех_Движение!$G$2:$G$5111,Тех_Движение!$D$2:$D$5111,$C3344,Тех_Движение!$B$2:$B$5111,"&lt;="&amp;K$3)-$F3344)))</f>
        <v/>
      </c>
      <c r="L3344" s="54">
        <f>IF(OR($B3344="",L$3&lt;$D3344+Настройки!$B$7),0,MAX(0,$E3344-MAX(0,SUMIFS(Тех_Движение!$G$2:$G$5111,Тех_Движение!$D$2:$D$5111,$C3344,Тех_Движение!$B$2:$B$5111,"&lt;="&amp;L$3)-$F3344)))</f>
        <v/>
      </c>
      <c r="M3344" s="54">
        <f>IF(OR($B3344="",M$3&lt;$D3344+Настройки!$B$7),0,MAX(0,$E3344-MAX(0,SUMIFS(Тех_Движение!$G$2:$G$5111,Тех_Движение!$D$2:$D$5111,$C3344,Тех_Движение!$B$2:$B$5111,"&lt;="&amp;M$3)-$F3344)))</f>
        <v/>
      </c>
      <c r="N3344" s="54">
        <f>IF(OR($B3344="",N$3&lt;$D3344+Настройки!$B$7),0,MAX(0,$E3344-MAX(0,SUMIFS(Тех_Движение!$G$2:$G$5111,Тех_Движение!$D$2:$D$5111,$C3344,Тех_Движение!$B$2:$B$5111,"&lt;="&amp;N$3)-$F3344)))</f>
        <v/>
      </c>
      <c r="O3344" s="54">
        <f>IF(OR($B3344="",O$3&lt;$D3344+Настройки!$B$7),0,MAX(0,$E3344-MAX(0,SUMIFS(Тех_Движение!$G$2:$G$5111,Тех_Движение!$D$2:$D$5111,$C3344,Тех_Движение!$B$2:$B$5111,"&lt;="&amp;O$3)-$F3344)))</f>
        <v/>
      </c>
      <c r="P3344" s="54">
        <f>IF(OR($B3344="",P$3&lt;$D3344+Настройки!$B$7),0,MAX(0,$E3344-MAX(0,SUMIFS(Тех_Движение!$G$2:$G$5111,Тех_Движение!$D$2:$D$5111,$C3344,Тех_Движение!$B$2:$B$5111,"&lt;="&amp;P$3)-$F3344)))</f>
        <v/>
      </c>
      <c r="Q3344" s="54">
        <f>IF(OR($B3344="",Q$3&lt;$D3344+Настройки!$B$7),0,MAX(0,$E3344-MAX(0,SUMIFS(Тех_Движение!$G$2:$G$5111,Тех_Движение!$D$2:$D$5111,$C3344,Тех_Движение!$B$2:$B$5111,"&lt;="&amp;Q$3)-$F3344)))</f>
        <v/>
      </c>
      <c r="R3344" s="54">
        <f>IF($B3344="","",SUM($K3344:$Q3344))</f>
        <v/>
      </c>
      <c r="S3344" s="56">
        <f>IF($B3344="","",VLOOKUP($C3344,Настройки!$A$11:$L$17,9,FALSE))</f>
        <v/>
      </c>
      <c r="T3344" s="56">
        <f>IF($B3344="","",$R3344*$S3344)</f>
        <v/>
      </c>
    </row>
    <row r="3345">
      <c r="A3345" s="20">
        <f>Тех_Движение!$A$3342</f>
        <v/>
      </c>
      <c r="B3345" s="20">
        <f>IF(Тех_Движение!$F$3342&gt;0,Тех_Движение!$I$3342,"")</f>
        <v/>
      </c>
      <c r="C3345" s="20">
        <f>IF($B3345="","",Тех_Движение!$D$3342)</f>
        <v/>
      </c>
      <c r="D3345" s="42">
        <f>IF($B3345="","",Тех_Движение!$B$3342)</f>
        <v/>
      </c>
      <c r="E3345" s="54">
        <f>IF($B3345="","",Тех_Движение!$F$3342)</f>
        <v/>
      </c>
      <c r="F3345" s="54">
        <f>IF($B3345="","",SUMIFS($E$5:$E3344,$C$5:$C3344,$C3345))</f>
        <v/>
      </c>
      <c r="G3345" s="54">
        <f>IF($B3345="","",MAX(0,$E3345-MAX(0,SUMIFS(Тех_Движение!$G$2:$G$5111,Тех_Движение!$D$2:$D$5111,$C3345,Тех_Движение!$B$2:$B$5111,"&lt;="&amp;Настройки!$B$5-1)-$F3345)))</f>
        <v/>
      </c>
      <c r="H3345" s="54">
        <f>IF($B3345="","",IF(AND($D3345&gt;=Настройки!$B$5,$D3345&lt;=Настройки!$B$6),$E3345,0))</f>
        <v/>
      </c>
      <c r="I3345" s="54">
        <f>IF($B3345="","",$G3345+$H3345-$J3345)</f>
        <v/>
      </c>
      <c r="J3345" s="54">
        <f>IF($B3345="","",MAX(0,$E3345-MAX(0,SUMIFS(Тех_Движение!$G$2:$G$5111,Тех_Движение!$D$2:$D$5111,$C3345,Тех_Движение!$B$2:$B$5111,"&lt;="&amp;Настройки!$B$6)-$F3345)))</f>
        <v/>
      </c>
      <c r="K3345" s="54">
        <f>IF(OR($B3345="",K$3&lt;$D3345+Настройки!$B$7),0,MAX(0,$E3345-MAX(0,SUMIFS(Тех_Движение!$G$2:$G$5111,Тех_Движение!$D$2:$D$5111,$C3345,Тех_Движение!$B$2:$B$5111,"&lt;="&amp;K$3)-$F3345)))</f>
        <v/>
      </c>
      <c r="L3345" s="54">
        <f>IF(OR($B3345="",L$3&lt;$D3345+Настройки!$B$7),0,MAX(0,$E3345-MAX(0,SUMIFS(Тех_Движение!$G$2:$G$5111,Тех_Движение!$D$2:$D$5111,$C3345,Тех_Движение!$B$2:$B$5111,"&lt;="&amp;L$3)-$F3345)))</f>
        <v/>
      </c>
      <c r="M3345" s="54">
        <f>IF(OR($B3345="",M$3&lt;$D3345+Настройки!$B$7),0,MAX(0,$E3345-MAX(0,SUMIFS(Тех_Движение!$G$2:$G$5111,Тех_Движение!$D$2:$D$5111,$C3345,Тех_Движение!$B$2:$B$5111,"&lt;="&amp;M$3)-$F3345)))</f>
        <v/>
      </c>
      <c r="N3345" s="54">
        <f>IF(OR($B3345="",N$3&lt;$D3345+Настройки!$B$7),0,MAX(0,$E3345-MAX(0,SUMIFS(Тех_Движение!$G$2:$G$5111,Тех_Движение!$D$2:$D$5111,$C3345,Тех_Движение!$B$2:$B$5111,"&lt;="&amp;N$3)-$F3345)))</f>
        <v/>
      </c>
      <c r="O3345" s="54">
        <f>IF(OR($B3345="",O$3&lt;$D3345+Настройки!$B$7),0,MAX(0,$E3345-MAX(0,SUMIFS(Тех_Движение!$G$2:$G$5111,Тех_Движение!$D$2:$D$5111,$C3345,Тех_Движение!$B$2:$B$5111,"&lt;="&amp;O$3)-$F3345)))</f>
        <v/>
      </c>
      <c r="P3345" s="54">
        <f>IF(OR($B3345="",P$3&lt;$D3345+Настройки!$B$7),0,MAX(0,$E3345-MAX(0,SUMIFS(Тех_Движение!$G$2:$G$5111,Тех_Движение!$D$2:$D$5111,$C3345,Тех_Движение!$B$2:$B$5111,"&lt;="&amp;P$3)-$F3345)))</f>
        <v/>
      </c>
      <c r="Q3345" s="54">
        <f>IF(OR($B3345="",Q$3&lt;$D3345+Настройки!$B$7),0,MAX(0,$E3345-MAX(0,SUMIFS(Тех_Движение!$G$2:$G$5111,Тех_Движение!$D$2:$D$5111,$C3345,Тех_Движение!$B$2:$B$5111,"&lt;="&amp;Q$3)-$F3345)))</f>
        <v/>
      </c>
      <c r="R3345" s="54">
        <f>IF($B3345="","",SUM($K3345:$Q3345))</f>
        <v/>
      </c>
      <c r="S3345" s="56">
        <f>IF($B3345="","",VLOOKUP($C3345,Настройки!$A$11:$L$17,9,FALSE))</f>
        <v/>
      </c>
      <c r="T3345" s="56">
        <f>IF($B3345="","",$R3345*$S3345)</f>
        <v/>
      </c>
    </row>
    <row r="3346">
      <c r="A3346" s="20">
        <f>Тех_Движение!$A$3343</f>
        <v/>
      </c>
      <c r="B3346" s="20">
        <f>IF(Тех_Движение!$F$3343&gt;0,Тех_Движение!$I$3343,"")</f>
        <v/>
      </c>
      <c r="C3346" s="20">
        <f>IF($B3346="","",Тех_Движение!$D$3343)</f>
        <v/>
      </c>
      <c r="D3346" s="42">
        <f>IF($B3346="","",Тех_Движение!$B$3343)</f>
        <v/>
      </c>
      <c r="E3346" s="54">
        <f>IF($B3346="","",Тех_Движение!$F$3343)</f>
        <v/>
      </c>
      <c r="F3346" s="54">
        <f>IF($B3346="","",SUMIFS($E$5:$E3345,$C$5:$C3345,$C3346))</f>
        <v/>
      </c>
      <c r="G3346" s="54">
        <f>IF($B3346="","",MAX(0,$E3346-MAX(0,SUMIFS(Тех_Движение!$G$2:$G$5111,Тех_Движение!$D$2:$D$5111,$C3346,Тех_Движение!$B$2:$B$5111,"&lt;="&amp;Настройки!$B$5-1)-$F3346)))</f>
        <v/>
      </c>
      <c r="H3346" s="54">
        <f>IF($B3346="","",IF(AND($D3346&gt;=Настройки!$B$5,$D3346&lt;=Настройки!$B$6),$E3346,0))</f>
        <v/>
      </c>
      <c r="I3346" s="54">
        <f>IF($B3346="","",$G3346+$H3346-$J3346)</f>
        <v/>
      </c>
      <c r="J3346" s="54">
        <f>IF($B3346="","",MAX(0,$E3346-MAX(0,SUMIFS(Тех_Движение!$G$2:$G$5111,Тех_Движение!$D$2:$D$5111,$C3346,Тех_Движение!$B$2:$B$5111,"&lt;="&amp;Настройки!$B$6)-$F3346)))</f>
        <v/>
      </c>
      <c r="K3346" s="54">
        <f>IF(OR($B3346="",K$3&lt;$D3346+Настройки!$B$7),0,MAX(0,$E3346-MAX(0,SUMIFS(Тех_Движение!$G$2:$G$5111,Тех_Движение!$D$2:$D$5111,$C3346,Тех_Движение!$B$2:$B$5111,"&lt;="&amp;K$3)-$F3346)))</f>
        <v/>
      </c>
      <c r="L3346" s="54">
        <f>IF(OR($B3346="",L$3&lt;$D3346+Настройки!$B$7),0,MAX(0,$E3346-MAX(0,SUMIFS(Тех_Движение!$G$2:$G$5111,Тех_Движение!$D$2:$D$5111,$C3346,Тех_Движение!$B$2:$B$5111,"&lt;="&amp;L$3)-$F3346)))</f>
        <v/>
      </c>
      <c r="M3346" s="54">
        <f>IF(OR($B3346="",M$3&lt;$D3346+Настройки!$B$7),0,MAX(0,$E3346-MAX(0,SUMIFS(Тех_Движение!$G$2:$G$5111,Тех_Движение!$D$2:$D$5111,$C3346,Тех_Движение!$B$2:$B$5111,"&lt;="&amp;M$3)-$F3346)))</f>
        <v/>
      </c>
      <c r="N3346" s="54">
        <f>IF(OR($B3346="",N$3&lt;$D3346+Настройки!$B$7),0,MAX(0,$E3346-MAX(0,SUMIFS(Тех_Движение!$G$2:$G$5111,Тех_Движение!$D$2:$D$5111,$C3346,Тех_Движение!$B$2:$B$5111,"&lt;="&amp;N$3)-$F3346)))</f>
        <v/>
      </c>
      <c r="O3346" s="54">
        <f>IF(OR($B3346="",O$3&lt;$D3346+Настройки!$B$7),0,MAX(0,$E3346-MAX(0,SUMIFS(Тех_Движение!$G$2:$G$5111,Тех_Движение!$D$2:$D$5111,$C3346,Тех_Движение!$B$2:$B$5111,"&lt;="&amp;O$3)-$F3346)))</f>
        <v/>
      </c>
      <c r="P3346" s="54">
        <f>IF(OR($B3346="",P$3&lt;$D3346+Настройки!$B$7),0,MAX(0,$E3346-MAX(0,SUMIFS(Тех_Движение!$G$2:$G$5111,Тех_Движение!$D$2:$D$5111,$C3346,Тех_Движение!$B$2:$B$5111,"&lt;="&amp;P$3)-$F3346)))</f>
        <v/>
      </c>
      <c r="Q3346" s="54">
        <f>IF(OR($B3346="",Q$3&lt;$D3346+Настройки!$B$7),0,MAX(0,$E3346-MAX(0,SUMIFS(Тех_Движение!$G$2:$G$5111,Тех_Движение!$D$2:$D$5111,$C3346,Тех_Движение!$B$2:$B$5111,"&lt;="&amp;Q$3)-$F3346)))</f>
        <v/>
      </c>
      <c r="R3346" s="54">
        <f>IF($B3346="","",SUM($K3346:$Q3346))</f>
        <v/>
      </c>
      <c r="S3346" s="56">
        <f>IF($B3346="","",VLOOKUP($C3346,Настройки!$A$11:$L$17,9,FALSE))</f>
        <v/>
      </c>
      <c r="T3346" s="56">
        <f>IF($B3346="","",$R3346*$S3346)</f>
        <v/>
      </c>
    </row>
    <row r="3347">
      <c r="A3347" s="20">
        <f>Тех_Движение!$A$3344</f>
        <v/>
      </c>
      <c r="B3347" s="20">
        <f>IF(Тех_Движение!$F$3344&gt;0,Тех_Движение!$I$3344,"")</f>
        <v/>
      </c>
      <c r="C3347" s="20">
        <f>IF($B3347="","",Тех_Движение!$D$3344)</f>
        <v/>
      </c>
      <c r="D3347" s="42">
        <f>IF($B3347="","",Тех_Движение!$B$3344)</f>
        <v/>
      </c>
      <c r="E3347" s="54">
        <f>IF($B3347="","",Тех_Движение!$F$3344)</f>
        <v/>
      </c>
      <c r="F3347" s="54">
        <f>IF($B3347="","",SUMIFS($E$5:$E3346,$C$5:$C3346,$C3347))</f>
        <v/>
      </c>
      <c r="G3347" s="54">
        <f>IF($B3347="","",MAX(0,$E3347-MAX(0,SUMIFS(Тех_Движение!$G$2:$G$5111,Тех_Движение!$D$2:$D$5111,$C3347,Тех_Движение!$B$2:$B$5111,"&lt;="&amp;Настройки!$B$5-1)-$F3347)))</f>
        <v/>
      </c>
      <c r="H3347" s="54">
        <f>IF($B3347="","",IF(AND($D3347&gt;=Настройки!$B$5,$D3347&lt;=Настройки!$B$6),$E3347,0))</f>
        <v/>
      </c>
      <c r="I3347" s="54">
        <f>IF($B3347="","",$G3347+$H3347-$J3347)</f>
        <v/>
      </c>
      <c r="J3347" s="54">
        <f>IF($B3347="","",MAX(0,$E3347-MAX(0,SUMIFS(Тех_Движение!$G$2:$G$5111,Тех_Движение!$D$2:$D$5111,$C3347,Тех_Движение!$B$2:$B$5111,"&lt;="&amp;Настройки!$B$6)-$F3347)))</f>
        <v/>
      </c>
      <c r="K3347" s="54">
        <f>IF(OR($B3347="",K$3&lt;$D3347+Настройки!$B$7),0,MAX(0,$E3347-MAX(0,SUMIFS(Тех_Движение!$G$2:$G$5111,Тех_Движение!$D$2:$D$5111,$C3347,Тех_Движение!$B$2:$B$5111,"&lt;="&amp;K$3)-$F3347)))</f>
        <v/>
      </c>
      <c r="L3347" s="54">
        <f>IF(OR($B3347="",L$3&lt;$D3347+Настройки!$B$7),0,MAX(0,$E3347-MAX(0,SUMIFS(Тех_Движение!$G$2:$G$5111,Тех_Движение!$D$2:$D$5111,$C3347,Тех_Движение!$B$2:$B$5111,"&lt;="&amp;L$3)-$F3347)))</f>
        <v/>
      </c>
      <c r="M3347" s="54">
        <f>IF(OR($B3347="",M$3&lt;$D3347+Настройки!$B$7),0,MAX(0,$E3347-MAX(0,SUMIFS(Тех_Движение!$G$2:$G$5111,Тех_Движение!$D$2:$D$5111,$C3347,Тех_Движение!$B$2:$B$5111,"&lt;="&amp;M$3)-$F3347)))</f>
        <v/>
      </c>
      <c r="N3347" s="54">
        <f>IF(OR($B3347="",N$3&lt;$D3347+Настройки!$B$7),0,MAX(0,$E3347-MAX(0,SUMIFS(Тех_Движение!$G$2:$G$5111,Тех_Движение!$D$2:$D$5111,$C3347,Тех_Движение!$B$2:$B$5111,"&lt;="&amp;N$3)-$F3347)))</f>
        <v/>
      </c>
      <c r="O3347" s="54">
        <f>IF(OR($B3347="",O$3&lt;$D3347+Настройки!$B$7),0,MAX(0,$E3347-MAX(0,SUMIFS(Тех_Движение!$G$2:$G$5111,Тех_Движение!$D$2:$D$5111,$C3347,Тех_Движение!$B$2:$B$5111,"&lt;="&amp;O$3)-$F3347)))</f>
        <v/>
      </c>
      <c r="P3347" s="54">
        <f>IF(OR($B3347="",P$3&lt;$D3347+Настройки!$B$7),0,MAX(0,$E3347-MAX(0,SUMIFS(Тех_Движение!$G$2:$G$5111,Тех_Движение!$D$2:$D$5111,$C3347,Тех_Движение!$B$2:$B$5111,"&lt;="&amp;P$3)-$F3347)))</f>
        <v/>
      </c>
      <c r="Q3347" s="54">
        <f>IF(OR($B3347="",Q$3&lt;$D3347+Настройки!$B$7),0,MAX(0,$E3347-MAX(0,SUMIFS(Тех_Движение!$G$2:$G$5111,Тех_Движение!$D$2:$D$5111,$C3347,Тех_Движение!$B$2:$B$5111,"&lt;="&amp;Q$3)-$F3347)))</f>
        <v/>
      </c>
      <c r="R3347" s="54">
        <f>IF($B3347="","",SUM($K3347:$Q3347))</f>
        <v/>
      </c>
      <c r="S3347" s="56">
        <f>IF($B3347="","",VLOOKUP($C3347,Настройки!$A$11:$L$17,9,FALSE))</f>
        <v/>
      </c>
      <c r="T3347" s="56">
        <f>IF($B3347="","",$R3347*$S3347)</f>
        <v/>
      </c>
    </row>
    <row r="3348">
      <c r="A3348" s="20">
        <f>Тех_Движение!$A$3345</f>
        <v/>
      </c>
      <c r="B3348" s="20">
        <f>IF(Тех_Движение!$F$3345&gt;0,Тех_Движение!$I$3345,"")</f>
        <v/>
      </c>
      <c r="C3348" s="20">
        <f>IF($B3348="","",Тех_Движение!$D$3345)</f>
        <v/>
      </c>
      <c r="D3348" s="42">
        <f>IF($B3348="","",Тех_Движение!$B$3345)</f>
        <v/>
      </c>
      <c r="E3348" s="54">
        <f>IF($B3348="","",Тех_Движение!$F$3345)</f>
        <v/>
      </c>
      <c r="F3348" s="54">
        <f>IF($B3348="","",SUMIFS($E$5:$E3347,$C$5:$C3347,$C3348))</f>
        <v/>
      </c>
      <c r="G3348" s="54">
        <f>IF($B3348="","",MAX(0,$E3348-MAX(0,SUMIFS(Тех_Движение!$G$2:$G$5111,Тех_Движение!$D$2:$D$5111,$C3348,Тех_Движение!$B$2:$B$5111,"&lt;="&amp;Настройки!$B$5-1)-$F3348)))</f>
        <v/>
      </c>
      <c r="H3348" s="54">
        <f>IF($B3348="","",IF(AND($D3348&gt;=Настройки!$B$5,$D3348&lt;=Настройки!$B$6),$E3348,0))</f>
        <v/>
      </c>
      <c r="I3348" s="54">
        <f>IF($B3348="","",$G3348+$H3348-$J3348)</f>
        <v/>
      </c>
      <c r="J3348" s="54">
        <f>IF($B3348="","",MAX(0,$E3348-MAX(0,SUMIFS(Тех_Движение!$G$2:$G$5111,Тех_Движение!$D$2:$D$5111,$C3348,Тех_Движение!$B$2:$B$5111,"&lt;="&amp;Настройки!$B$6)-$F3348)))</f>
        <v/>
      </c>
      <c r="K3348" s="54">
        <f>IF(OR($B3348="",K$3&lt;$D3348+Настройки!$B$7),0,MAX(0,$E3348-MAX(0,SUMIFS(Тех_Движение!$G$2:$G$5111,Тех_Движение!$D$2:$D$5111,$C3348,Тех_Движение!$B$2:$B$5111,"&lt;="&amp;K$3)-$F3348)))</f>
        <v/>
      </c>
      <c r="L3348" s="54">
        <f>IF(OR($B3348="",L$3&lt;$D3348+Настройки!$B$7),0,MAX(0,$E3348-MAX(0,SUMIFS(Тех_Движение!$G$2:$G$5111,Тех_Движение!$D$2:$D$5111,$C3348,Тех_Движение!$B$2:$B$5111,"&lt;="&amp;L$3)-$F3348)))</f>
        <v/>
      </c>
      <c r="M3348" s="54">
        <f>IF(OR($B3348="",M$3&lt;$D3348+Настройки!$B$7),0,MAX(0,$E3348-MAX(0,SUMIFS(Тех_Движение!$G$2:$G$5111,Тех_Движение!$D$2:$D$5111,$C3348,Тех_Движение!$B$2:$B$5111,"&lt;="&amp;M$3)-$F3348)))</f>
        <v/>
      </c>
      <c r="N3348" s="54">
        <f>IF(OR($B3348="",N$3&lt;$D3348+Настройки!$B$7),0,MAX(0,$E3348-MAX(0,SUMIFS(Тех_Движение!$G$2:$G$5111,Тех_Движение!$D$2:$D$5111,$C3348,Тех_Движение!$B$2:$B$5111,"&lt;="&amp;N$3)-$F3348)))</f>
        <v/>
      </c>
      <c r="O3348" s="54">
        <f>IF(OR($B3348="",O$3&lt;$D3348+Настройки!$B$7),0,MAX(0,$E3348-MAX(0,SUMIFS(Тех_Движение!$G$2:$G$5111,Тех_Движение!$D$2:$D$5111,$C3348,Тех_Движение!$B$2:$B$5111,"&lt;="&amp;O$3)-$F3348)))</f>
        <v/>
      </c>
      <c r="P3348" s="54">
        <f>IF(OR($B3348="",P$3&lt;$D3348+Настройки!$B$7),0,MAX(0,$E3348-MAX(0,SUMIFS(Тех_Движение!$G$2:$G$5111,Тех_Движение!$D$2:$D$5111,$C3348,Тех_Движение!$B$2:$B$5111,"&lt;="&amp;P$3)-$F3348)))</f>
        <v/>
      </c>
      <c r="Q3348" s="54">
        <f>IF(OR($B3348="",Q$3&lt;$D3348+Настройки!$B$7),0,MAX(0,$E3348-MAX(0,SUMIFS(Тех_Движение!$G$2:$G$5111,Тех_Движение!$D$2:$D$5111,$C3348,Тех_Движение!$B$2:$B$5111,"&lt;="&amp;Q$3)-$F3348)))</f>
        <v/>
      </c>
      <c r="R3348" s="54">
        <f>IF($B3348="","",SUM($K3348:$Q3348))</f>
        <v/>
      </c>
      <c r="S3348" s="56">
        <f>IF($B3348="","",VLOOKUP($C3348,Настройки!$A$11:$L$17,9,FALSE))</f>
        <v/>
      </c>
      <c r="T3348" s="56">
        <f>IF($B3348="","",$R3348*$S3348)</f>
        <v/>
      </c>
    </row>
    <row r="3349">
      <c r="A3349" s="20">
        <f>Тех_Движение!$A$3346</f>
        <v/>
      </c>
      <c r="B3349" s="20">
        <f>IF(Тех_Движение!$F$3346&gt;0,Тех_Движение!$I$3346,"")</f>
        <v/>
      </c>
      <c r="C3349" s="20">
        <f>IF($B3349="","",Тех_Движение!$D$3346)</f>
        <v/>
      </c>
      <c r="D3349" s="42">
        <f>IF($B3349="","",Тех_Движение!$B$3346)</f>
        <v/>
      </c>
      <c r="E3349" s="54">
        <f>IF($B3349="","",Тех_Движение!$F$3346)</f>
        <v/>
      </c>
      <c r="F3349" s="54">
        <f>IF($B3349="","",SUMIFS($E$5:$E3348,$C$5:$C3348,$C3349))</f>
        <v/>
      </c>
      <c r="G3349" s="54">
        <f>IF($B3349="","",MAX(0,$E3349-MAX(0,SUMIFS(Тех_Движение!$G$2:$G$5111,Тех_Движение!$D$2:$D$5111,$C3349,Тех_Движение!$B$2:$B$5111,"&lt;="&amp;Настройки!$B$5-1)-$F3349)))</f>
        <v/>
      </c>
      <c r="H3349" s="54">
        <f>IF($B3349="","",IF(AND($D3349&gt;=Настройки!$B$5,$D3349&lt;=Настройки!$B$6),$E3349,0))</f>
        <v/>
      </c>
      <c r="I3349" s="54">
        <f>IF($B3349="","",$G3349+$H3349-$J3349)</f>
        <v/>
      </c>
      <c r="J3349" s="54">
        <f>IF($B3349="","",MAX(0,$E3349-MAX(0,SUMIFS(Тех_Движение!$G$2:$G$5111,Тех_Движение!$D$2:$D$5111,$C3349,Тех_Движение!$B$2:$B$5111,"&lt;="&amp;Настройки!$B$6)-$F3349)))</f>
        <v/>
      </c>
      <c r="K3349" s="54">
        <f>IF(OR($B3349="",K$3&lt;$D3349+Настройки!$B$7),0,MAX(0,$E3349-MAX(0,SUMIFS(Тех_Движение!$G$2:$G$5111,Тех_Движение!$D$2:$D$5111,$C3349,Тех_Движение!$B$2:$B$5111,"&lt;="&amp;K$3)-$F3349)))</f>
        <v/>
      </c>
      <c r="L3349" s="54">
        <f>IF(OR($B3349="",L$3&lt;$D3349+Настройки!$B$7),0,MAX(0,$E3349-MAX(0,SUMIFS(Тех_Движение!$G$2:$G$5111,Тех_Движение!$D$2:$D$5111,$C3349,Тех_Движение!$B$2:$B$5111,"&lt;="&amp;L$3)-$F3349)))</f>
        <v/>
      </c>
      <c r="M3349" s="54">
        <f>IF(OR($B3349="",M$3&lt;$D3349+Настройки!$B$7),0,MAX(0,$E3349-MAX(0,SUMIFS(Тех_Движение!$G$2:$G$5111,Тех_Движение!$D$2:$D$5111,$C3349,Тех_Движение!$B$2:$B$5111,"&lt;="&amp;M$3)-$F3349)))</f>
        <v/>
      </c>
      <c r="N3349" s="54">
        <f>IF(OR($B3349="",N$3&lt;$D3349+Настройки!$B$7),0,MAX(0,$E3349-MAX(0,SUMIFS(Тех_Движение!$G$2:$G$5111,Тех_Движение!$D$2:$D$5111,$C3349,Тех_Движение!$B$2:$B$5111,"&lt;="&amp;N$3)-$F3349)))</f>
        <v/>
      </c>
      <c r="O3349" s="54">
        <f>IF(OR($B3349="",O$3&lt;$D3349+Настройки!$B$7),0,MAX(0,$E3349-MAX(0,SUMIFS(Тех_Движение!$G$2:$G$5111,Тех_Движение!$D$2:$D$5111,$C3349,Тех_Движение!$B$2:$B$5111,"&lt;="&amp;O$3)-$F3349)))</f>
        <v/>
      </c>
      <c r="P3349" s="54">
        <f>IF(OR($B3349="",P$3&lt;$D3349+Настройки!$B$7),0,MAX(0,$E3349-MAX(0,SUMIFS(Тех_Движение!$G$2:$G$5111,Тех_Движение!$D$2:$D$5111,$C3349,Тех_Движение!$B$2:$B$5111,"&lt;="&amp;P$3)-$F3349)))</f>
        <v/>
      </c>
      <c r="Q3349" s="54">
        <f>IF(OR($B3349="",Q$3&lt;$D3349+Настройки!$B$7),0,MAX(0,$E3349-MAX(0,SUMIFS(Тех_Движение!$G$2:$G$5111,Тех_Движение!$D$2:$D$5111,$C3349,Тех_Движение!$B$2:$B$5111,"&lt;="&amp;Q$3)-$F3349)))</f>
        <v/>
      </c>
      <c r="R3349" s="54">
        <f>IF($B3349="","",SUM($K3349:$Q3349))</f>
        <v/>
      </c>
      <c r="S3349" s="56">
        <f>IF($B3349="","",VLOOKUP($C3349,Настройки!$A$11:$L$17,9,FALSE))</f>
        <v/>
      </c>
      <c r="T3349" s="56">
        <f>IF($B3349="","",$R3349*$S3349)</f>
        <v/>
      </c>
    </row>
    <row r="3350">
      <c r="A3350" s="20">
        <f>Тех_Движение!$A$3347</f>
        <v/>
      </c>
      <c r="B3350" s="20">
        <f>IF(Тех_Движение!$F$3347&gt;0,Тех_Движение!$I$3347,"")</f>
        <v/>
      </c>
      <c r="C3350" s="20">
        <f>IF($B3350="","",Тех_Движение!$D$3347)</f>
        <v/>
      </c>
      <c r="D3350" s="42">
        <f>IF($B3350="","",Тех_Движение!$B$3347)</f>
        <v/>
      </c>
      <c r="E3350" s="54">
        <f>IF($B3350="","",Тех_Движение!$F$3347)</f>
        <v/>
      </c>
      <c r="F3350" s="54">
        <f>IF($B3350="","",SUMIFS($E$5:$E3349,$C$5:$C3349,$C3350))</f>
        <v/>
      </c>
      <c r="G3350" s="54">
        <f>IF($B3350="","",MAX(0,$E3350-MAX(0,SUMIFS(Тех_Движение!$G$2:$G$5111,Тех_Движение!$D$2:$D$5111,$C3350,Тех_Движение!$B$2:$B$5111,"&lt;="&amp;Настройки!$B$5-1)-$F3350)))</f>
        <v/>
      </c>
      <c r="H3350" s="54">
        <f>IF($B3350="","",IF(AND($D3350&gt;=Настройки!$B$5,$D3350&lt;=Настройки!$B$6),$E3350,0))</f>
        <v/>
      </c>
      <c r="I3350" s="54">
        <f>IF($B3350="","",$G3350+$H3350-$J3350)</f>
        <v/>
      </c>
      <c r="J3350" s="54">
        <f>IF($B3350="","",MAX(0,$E3350-MAX(0,SUMIFS(Тех_Движение!$G$2:$G$5111,Тех_Движение!$D$2:$D$5111,$C3350,Тех_Движение!$B$2:$B$5111,"&lt;="&amp;Настройки!$B$6)-$F3350)))</f>
        <v/>
      </c>
      <c r="K3350" s="54">
        <f>IF(OR($B3350="",K$3&lt;$D3350+Настройки!$B$7),0,MAX(0,$E3350-MAX(0,SUMIFS(Тех_Движение!$G$2:$G$5111,Тех_Движение!$D$2:$D$5111,$C3350,Тех_Движение!$B$2:$B$5111,"&lt;="&amp;K$3)-$F3350)))</f>
        <v/>
      </c>
      <c r="L3350" s="54">
        <f>IF(OR($B3350="",L$3&lt;$D3350+Настройки!$B$7),0,MAX(0,$E3350-MAX(0,SUMIFS(Тех_Движение!$G$2:$G$5111,Тех_Движение!$D$2:$D$5111,$C3350,Тех_Движение!$B$2:$B$5111,"&lt;="&amp;L$3)-$F3350)))</f>
        <v/>
      </c>
      <c r="M3350" s="54">
        <f>IF(OR($B3350="",M$3&lt;$D3350+Настройки!$B$7),0,MAX(0,$E3350-MAX(0,SUMIFS(Тех_Движение!$G$2:$G$5111,Тех_Движение!$D$2:$D$5111,$C3350,Тех_Движение!$B$2:$B$5111,"&lt;="&amp;M$3)-$F3350)))</f>
        <v/>
      </c>
      <c r="N3350" s="54">
        <f>IF(OR($B3350="",N$3&lt;$D3350+Настройки!$B$7),0,MAX(0,$E3350-MAX(0,SUMIFS(Тех_Движение!$G$2:$G$5111,Тех_Движение!$D$2:$D$5111,$C3350,Тех_Движение!$B$2:$B$5111,"&lt;="&amp;N$3)-$F3350)))</f>
        <v/>
      </c>
      <c r="O3350" s="54">
        <f>IF(OR($B3350="",O$3&lt;$D3350+Настройки!$B$7),0,MAX(0,$E3350-MAX(0,SUMIFS(Тех_Движение!$G$2:$G$5111,Тех_Движение!$D$2:$D$5111,$C3350,Тех_Движение!$B$2:$B$5111,"&lt;="&amp;O$3)-$F3350)))</f>
        <v/>
      </c>
      <c r="P3350" s="54">
        <f>IF(OR($B3350="",P$3&lt;$D3350+Настройки!$B$7),0,MAX(0,$E3350-MAX(0,SUMIFS(Тех_Движение!$G$2:$G$5111,Тех_Движение!$D$2:$D$5111,$C3350,Тех_Движение!$B$2:$B$5111,"&lt;="&amp;P$3)-$F3350)))</f>
        <v/>
      </c>
      <c r="Q3350" s="54">
        <f>IF(OR($B3350="",Q$3&lt;$D3350+Настройки!$B$7),0,MAX(0,$E3350-MAX(0,SUMIFS(Тех_Движение!$G$2:$G$5111,Тех_Движение!$D$2:$D$5111,$C3350,Тех_Движение!$B$2:$B$5111,"&lt;="&amp;Q$3)-$F3350)))</f>
        <v/>
      </c>
      <c r="R3350" s="54">
        <f>IF($B3350="","",SUM($K3350:$Q3350))</f>
        <v/>
      </c>
      <c r="S3350" s="56">
        <f>IF($B3350="","",VLOOKUP($C3350,Настройки!$A$11:$L$17,9,FALSE))</f>
        <v/>
      </c>
      <c r="T3350" s="56">
        <f>IF($B3350="","",$R3350*$S3350)</f>
        <v/>
      </c>
    </row>
    <row r="3351">
      <c r="A3351" s="20">
        <f>Тех_Движение!$A$3348</f>
        <v/>
      </c>
      <c r="B3351" s="20">
        <f>IF(Тех_Движение!$F$3348&gt;0,Тех_Движение!$I$3348,"")</f>
        <v/>
      </c>
      <c r="C3351" s="20">
        <f>IF($B3351="","",Тех_Движение!$D$3348)</f>
        <v/>
      </c>
      <c r="D3351" s="42">
        <f>IF($B3351="","",Тех_Движение!$B$3348)</f>
        <v/>
      </c>
      <c r="E3351" s="54">
        <f>IF($B3351="","",Тех_Движение!$F$3348)</f>
        <v/>
      </c>
      <c r="F3351" s="54">
        <f>IF($B3351="","",SUMIFS($E$5:$E3350,$C$5:$C3350,$C3351))</f>
        <v/>
      </c>
      <c r="G3351" s="54">
        <f>IF($B3351="","",MAX(0,$E3351-MAX(0,SUMIFS(Тех_Движение!$G$2:$G$5111,Тех_Движение!$D$2:$D$5111,$C3351,Тех_Движение!$B$2:$B$5111,"&lt;="&amp;Настройки!$B$5-1)-$F3351)))</f>
        <v/>
      </c>
      <c r="H3351" s="54">
        <f>IF($B3351="","",IF(AND($D3351&gt;=Настройки!$B$5,$D3351&lt;=Настройки!$B$6),$E3351,0))</f>
        <v/>
      </c>
      <c r="I3351" s="54">
        <f>IF($B3351="","",$G3351+$H3351-$J3351)</f>
        <v/>
      </c>
      <c r="J3351" s="54">
        <f>IF($B3351="","",MAX(0,$E3351-MAX(0,SUMIFS(Тех_Движение!$G$2:$G$5111,Тех_Движение!$D$2:$D$5111,$C3351,Тех_Движение!$B$2:$B$5111,"&lt;="&amp;Настройки!$B$6)-$F3351)))</f>
        <v/>
      </c>
      <c r="K3351" s="54">
        <f>IF(OR($B3351="",K$3&lt;$D3351+Настройки!$B$7),0,MAX(0,$E3351-MAX(0,SUMIFS(Тех_Движение!$G$2:$G$5111,Тех_Движение!$D$2:$D$5111,$C3351,Тех_Движение!$B$2:$B$5111,"&lt;="&amp;K$3)-$F3351)))</f>
        <v/>
      </c>
      <c r="L3351" s="54">
        <f>IF(OR($B3351="",L$3&lt;$D3351+Настройки!$B$7),0,MAX(0,$E3351-MAX(0,SUMIFS(Тех_Движение!$G$2:$G$5111,Тех_Движение!$D$2:$D$5111,$C3351,Тех_Движение!$B$2:$B$5111,"&lt;="&amp;L$3)-$F3351)))</f>
        <v/>
      </c>
      <c r="M3351" s="54">
        <f>IF(OR($B3351="",M$3&lt;$D3351+Настройки!$B$7),0,MAX(0,$E3351-MAX(0,SUMIFS(Тех_Движение!$G$2:$G$5111,Тех_Движение!$D$2:$D$5111,$C3351,Тех_Движение!$B$2:$B$5111,"&lt;="&amp;M$3)-$F3351)))</f>
        <v/>
      </c>
      <c r="N3351" s="54">
        <f>IF(OR($B3351="",N$3&lt;$D3351+Настройки!$B$7),0,MAX(0,$E3351-MAX(0,SUMIFS(Тех_Движение!$G$2:$G$5111,Тех_Движение!$D$2:$D$5111,$C3351,Тех_Движение!$B$2:$B$5111,"&lt;="&amp;N$3)-$F3351)))</f>
        <v/>
      </c>
      <c r="O3351" s="54">
        <f>IF(OR($B3351="",O$3&lt;$D3351+Настройки!$B$7),0,MAX(0,$E3351-MAX(0,SUMIFS(Тех_Движение!$G$2:$G$5111,Тех_Движение!$D$2:$D$5111,$C3351,Тех_Движение!$B$2:$B$5111,"&lt;="&amp;O$3)-$F3351)))</f>
        <v/>
      </c>
      <c r="P3351" s="54">
        <f>IF(OR($B3351="",P$3&lt;$D3351+Настройки!$B$7),0,MAX(0,$E3351-MAX(0,SUMIFS(Тех_Движение!$G$2:$G$5111,Тех_Движение!$D$2:$D$5111,$C3351,Тех_Движение!$B$2:$B$5111,"&lt;="&amp;P$3)-$F3351)))</f>
        <v/>
      </c>
      <c r="Q3351" s="54">
        <f>IF(OR($B3351="",Q$3&lt;$D3351+Настройки!$B$7),0,MAX(0,$E3351-MAX(0,SUMIFS(Тех_Движение!$G$2:$G$5111,Тех_Движение!$D$2:$D$5111,$C3351,Тех_Движение!$B$2:$B$5111,"&lt;="&amp;Q$3)-$F3351)))</f>
        <v/>
      </c>
      <c r="R3351" s="54">
        <f>IF($B3351="","",SUM($K3351:$Q3351))</f>
        <v/>
      </c>
      <c r="S3351" s="56">
        <f>IF($B3351="","",VLOOKUP($C3351,Настройки!$A$11:$L$17,9,FALSE))</f>
        <v/>
      </c>
      <c r="T3351" s="56">
        <f>IF($B3351="","",$R3351*$S3351)</f>
        <v/>
      </c>
    </row>
    <row r="3352">
      <c r="A3352" s="20">
        <f>Тех_Движение!$A$3349</f>
        <v/>
      </c>
      <c r="B3352" s="20">
        <f>IF(Тех_Движение!$F$3349&gt;0,Тех_Движение!$I$3349,"")</f>
        <v/>
      </c>
      <c r="C3352" s="20">
        <f>IF($B3352="","",Тех_Движение!$D$3349)</f>
        <v/>
      </c>
      <c r="D3352" s="42">
        <f>IF($B3352="","",Тех_Движение!$B$3349)</f>
        <v/>
      </c>
      <c r="E3352" s="54">
        <f>IF($B3352="","",Тех_Движение!$F$3349)</f>
        <v/>
      </c>
      <c r="F3352" s="54">
        <f>IF($B3352="","",SUMIFS($E$5:$E3351,$C$5:$C3351,$C3352))</f>
        <v/>
      </c>
      <c r="G3352" s="54">
        <f>IF($B3352="","",MAX(0,$E3352-MAX(0,SUMIFS(Тех_Движение!$G$2:$G$5111,Тех_Движение!$D$2:$D$5111,$C3352,Тех_Движение!$B$2:$B$5111,"&lt;="&amp;Настройки!$B$5-1)-$F3352)))</f>
        <v/>
      </c>
      <c r="H3352" s="54">
        <f>IF($B3352="","",IF(AND($D3352&gt;=Настройки!$B$5,$D3352&lt;=Настройки!$B$6),$E3352,0))</f>
        <v/>
      </c>
      <c r="I3352" s="54">
        <f>IF($B3352="","",$G3352+$H3352-$J3352)</f>
        <v/>
      </c>
      <c r="J3352" s="54">
        <f>IF($B3352="","",MAX(0,$E3352-MAX(0,SUMIFS(Тех_Движение!$G$2:$G$5111,Тех_Движение!$D$2:$D$5111,$C3352,Тех_Движение!$B$2:$B$5111,"&lt;="&amp;Настройки!$B$6)-$F3352)))</f>
        <v/>
      </c>
      <c r="K3352" s="54">
        <f>IF(OR($B3352="",K$3&lt;$D3352+Настройки!$B$7),0,MAX(0,$E3352-MAX(0,SUMIFS(Тех_Движение!$G$2:$G$5111,Тех_Движение!$D$2:$D$5111,$C3352,Тех_Движение!$B$2:$B$5111,"&lt;="&amp;K$3)-$F3352)))</f>
        <v/>
      </c>
      <c r="L3352" s="54">
        <f>IF(OR($B3352="",L$3&lt;$D3352+Настройки!$B$7),0,MAX(0,$E3352-MAX(0,SUMIFS(Тех_Движение!$G$2:$G$5111,Тех_Движение!$D$2:$D$5111,$C3352,Тех_Движение!$B$2:$B$5111,"&lt;="&amp;L$3)-$F3352)))</f>
        <v/>
      </c>
      <c r="M3352" s="54">
        <f>IF(OR($B3352="",M$3&lt;$D3352+Настройки!$B$7),0,MAX(0,$E3352-MAX(0,SUMIFS(Тех_Движение!$G$2:$G$5111,Тех_Движение!$D$2:$D$5111,$C3352,Тех_Движение!$B$2:$B$5111,"&lt;="&amp;M$3)-$F3352)))</f>
        <v/>
      </c>
      <c r="N3352" s="54">
        <f>IF(OR($B3352="",N$3&lt;$D3352+Настройки!$B$7),0,MAX(0,$E3352-MAX(0,SUMIFS(Тех_Движение!$G$2:$G$5111,Тех_Движение!$D$2:$D$5111,$C3352,Тех_Движение!$B$2:$B$5111,"&lt;="&amp;N$3)-$F3352)))</f>
        <v/>
      </c>
      <c r="O3352" s="54">
        <f>IF(OR($B3352="",O$3&lt;$D3352+Настройки!$B$7),0,MAX(0,$E3352-MAX(0,SUMIFS(Тех_Движение!$G$2:$G$5111,Тех_Движение!$D$2:$D$5111,$C3352,Тех_Движение!$B$2:$B$5111,"&lt;="&amp;O$3)-$F3352)))</f>
        <v/>
      </c>
      <c r="P3352" s="54">
        <f>IF(OR($B3352="",P$3&lt;$D3352+Настройки!$B$7),0,MAX(0,$E3352-MAX(0,SUMIFS(Тех_Движение!$G$2:$G$5111,Тех_Движение!$D$2:$D$5111,$C3352,Тех_Движение!$B$2:$B$5111,"&lt;="&amp;P$3)-$F3352)))</f>
        <v/>
      </c>
      <c r="Q3352" s="54">
        <f>IF(OR($B3352="",Q$3&lt;$D3352+Настройки!$B$7),0,MAX(0,$E3352-MAX(0,SUMIFS(Тех_Движение!$G$2:$G$5111,Тех_Движение!$D$2:$D$5111,$C3352,Тех_Движение!$B$2:$B$5111,"&lt;="&amp;Q$3)-$F3352)))</f>
        <v/>
      </c>
      <c r="R3352" s="54">
        <f>IF($B3352="","",SUM($K3352:$Q3352))</f>
        <v/>
      </c>
      <c r="S3352" s="56">
        <f>IF($B3352="","",VLOOKUP($C3352,Настройки!$A$11:$L$17,9,FALSE))</f>
        <v/>
      </c>
      <c r="T3352" s="56">
        <f>IF($B3352="","",$R3352*$S3352)</f>
        <v/>
      </c>
    </row>
    <row r="3353">
      <c r="A3353" s="20">
        <f>Тех_Движение!$A$3350</f>
        <v/>
      </c>
      <c r="B3353" s="20">
        <f>IF(Тех_Движение!$F$3350&gt;0,Тех_Движение!$I$3350,"")</f>
        <v/>
      </c>
      <c r="C3353" s="20">
        <f>IF($B3353="","",Тех_Движение!$D$3350)</f>
        <v/>
      </c>
      <c r="D3353" s="42">
        <f>IF($B3353="","",Тех_Движение!$B$3350)</f>
        <v/>
      </c>
      <c r="E3353" s="54">
        <f>IF($B3353="","",Тех_Движение!$F$3350)</f>
        <v/>
      </c>
      <c r="F3353" s="54">
        <f>IF($B3353="","",SUMIFS($E$5:$E3352,$C$5:$C3352,$C3353))</f>
        <v/>
      </c>
      <c r="G3353" s="54">
        <f>IF($B3353="","",MAX(0,$E3353-MAX(0,SUMIFS(Тех_Движение!$G$2:$G$5111,Тех_Движение!$D$2:$D$5111,$C3353,Тех_Движение!$B$2:$B$5111,"&lt;="&amp;Настройки!$B$5-1)-$F3353)))</f>
        <v/>
      </c>
      <c r="H3353" s="54">
        <f>IF($B3353="","",IF(AND($D3353&gt;=Настройки!$B$5,$D3353&lt;=Настройки!$B$6),$E3353,0))</f>
        <v/>
      </c>
      <c r="I3353" s="54">
        <f>IF($B3353="","",$G3353+$H3353-$J3353)</f>
        <v/>
      </c>
      <c r="J3353" s="54">
        <f>IF($B3353="","",MAX(0,$E3353-MAX(0,SUMIFS(Тех_Движение!$G$2:$G$5111,Тех_Движение!$D$2:$D$5111,$C3353,Тех_Движение!$B$2:$B$5111,"&lt;="&amp;Настройки!$B$6)-$F3353)))</f>
        <v/>
      </c>
      <c r="K3353" s="54">
        <f>IF(OR($B3353="",K$3&lt;$D3353+Настройки!$B$7),0,MAX(0,$E3353-MAX(0,SUMIFS(Тех_Движение!$G$2:$G$5111,Тех_Движение!$D$2:$D$5111,$C3353,Тех_Движение!$B$2:$B$5111,"&lt;="&amp;K$3)-$F3353)))</f>
        <v/>
      </c>
      <c r="L3353" s="54">
        <f>IF(OR($B3353="",L$3&lt;$D3353+Настройки!$B$7),0,MAX(0,$E3353-MAX(0,SUMIFS(Тех_Движение!$G$2:$G$5111,Тех_Движение!$D$2:$D$5111,$C3353,Тех_Движение!$B$2:$B$5111,"&lt;="&amp;L$3)-$F3353)))</f>
        <v/>
      </c>
      <c r="M3353" s="54">
        <f>IF(OR($B3353="",M$3&lt;$D3353+Настройки!$B$7),0,MAX(0,$E3353-MAX(0,SUMIFS(Тех_Движение!$G$2:$G$5111,Тех_Движение!$D$2:$D$5111,$C3353,Тех_Движение!$B$2:$B$5111,"&lt;="&amp;M$3)-$F3353)))</f>
        <v/>
      </c>
      <c r="N3353" s="54">
        <f>IF(OR($B3353="",N$3&lt;$D3353+Настройки!$B$7),0,MAX(0,$E3353-MAX(0,SUMIFS(Тех_Движение!$G$2:$G$5111,Тех_Движение!$D$2:$D$5111,$C3353,Тех_Движение!$B$2:$B$5111,"&lt;="&amp;N$3)-$F3353)))</f>
        <v/>
      </c>
      <c r="O3353" s="54">
        <f>IF(OR($B3353="",O$3&lt;$D3353+Настройки!$B$7),0,MAX(0,$E3353-MAX(0,SUMIFS(Тех_Движение!$G$2:$G$5111,Тех_Движение!$D$2:$D$5111,$C3353,Тех_Движение!$B$2:$B$5111,"&lt;="&amp;O$3)-$F3353)))</f>
        <v/>
      </c>
      <c r="P3353" s="54">
        <f>IF(OR($B3353="",P$3&lt;$D3353+Настройки!$B$7),0,MAX(0,$E3353-MAX(0,SUMIFS(Тех_Движение!$G$2:$G$5111,Тех_Движение!$D$2:$D$5111,$C3353,Тех_Движение!$B$2:$B$5111,"&lt;="&amp;P$3)-$F3353)))</f>
        <v/>
      </c>
      <c r="Q3353" s="54">
        <f>IF(OR($B3353="",Q$3&lt;$D3353+Настройки!$B$7),0,MAX(0,$E3353-MAX(0,SUMIFS(Тех_Движение!$G$2:$G$5111,Тех_Движение!$D$2:$D$5111,$C3353,Тех_Движение!$B$2:$B$5111,"&lt;="&amp;Q$3)-$F3353)))</f>
        <v/>
      </c>
      <c r="R3353" s="54">
        <f>IF($B3353="","",SUM($K3353:$Q3353))</f>
        <v/>
      </c>
      <c r="S3353" s="56">
        <f>IF($B3353="","",VLOOKUP($C3353,Настройки!$A$11:$L$17,9,FALSE))</f>
        <v/>
      </c>
      <c r="T3353" s="56">
        <f>IF($B3353="","",$R3353*$S3353)</f>
        <v/>
      </c>
    </row>
    <row r="3354">
      <c r="A3354" s="20">
        <f>Тех_Движение!$A$3351</f>
        <v/>
      </c>
      <c r="B3354" s="20">
        <f>IF(Тех_Движение!$F$3351&gt;0,Тех_Движение!$I$3351,"")</f>
        <v/>
      </c>
      <c r="C3354" s="20">
        <f>IF($B3354="","",Тех_Движение!$D$3351)</f>
        <v/>
      </c>
      <c r="D3354" s="42">
        <f>IF($B3354="","",Тех_Движение!$B$3351)</f>
        <v/>
      </c>
      <c r="E3354" s="54">
        <f>IF($B3354="","",Тех_Движение!$F$3351)</f>
        <v/>
      </c>
      <c r="F3354" s="54">
        <f>IF($B3354="","",SUMIFS($E$5:$E3353,$C$5:$C3353,$C3354))</f>
        <v/>
      </c>
      <c r="G3354" s="54">
        <f>IF($B3354="","",MAX(0,$E3354-MAX(0,SUMIFS(Тех_Движение!$G$2:$G$5111,Тех_Движение!$D$2:$D$5111,$C3354,Тех_Движение!$B$2:$B$5111,"&lt;="&amp;Настройки!$B$5-1)-$F3354)))</f>
        <v/>
      </c>
      <c r="H3354" s="54">
        <f>IF($B3354="","",IF(AND($D3354&gt;=Настройки!$B$5,$D3354&lt;=Настройки!$B$6),$E3354,0))</f>
        <v/>
      </c>
      <c r="I3354" s="54">
        <f>IF($B3354="","",$G3354+$H3354-$J3354)</f>
        <v/>
      </c>
      <c r="J3354" s="54">
        <f>IF($B3354="","",MAX(0,$E3354-MAX(0,SUMIFS(Тех_Движение!$G$2:$G$5111,Тех_Движение!$D$2:$D$5111,$C3354,Тех_Движение!$B$2:$B$5111,"&lt;="&amp;Настройки!$B$6)-$F3354)))</f>
        <v/>
      </c>
      <c r="K3354" s="54">
        <f>IF(OR($B3354="",K$3&lt;$D3354+Настройки!$B$7),0,MAX(0,$E3354-MAX(0,SUMIFS(Тех_Движение!$G$2:$G$5111,Тех_Движение!$D$2:$D$5111,$C3354,Тех_Движение!$B$2:$B$5111,"&lt;="&amp;K$3)-$F3354)))</f>
        <v/>
      </c>
      <c r="L3354" s="54">
        <f>IF(OR($B3354="",L$3&lt;$D3354+Настройки!$B$7),0,MAX(0,$E3354-MAX(0,SUMIFS(Тех_Движение!$G$2:$G$5111,Тех_Движение!$D$2:$D$5111,$C3354,Тех_Движение!$B$2:$B$5111,"&lt;="&amp;L$3)-$F3354)))</f>
        <v/>
      </c>
      <c r="M3354" s="54">
        <f>IF(OR($B3354="",M$3&lt;$D3354+Настройки!$B$7),0,MAX(0,$E3354-MAX(0,SUMIFS(Тех_Движение!$G$2:$G$5111,Тех_Движение!$D$2:$D$5111,$C3354,Тех_Движение!$B$2:$B$5111,"&lt;="&amp;M$3)-$F3354)))</f>
        <v/>
      </c>
      <c r="N3354" s="54">
        <f>IF(OR($B3354="",N$3&lt;$D3354+Настройки!$B$7),0,MAX(0,$E3354-MAX(0,SUMIFS(Тех_Движение!$G$2:$G$5111,Тех_Движение!$D$2:$D$5111,$C3354,Тех_Движение!$B$2:$B$5111,"&lt;="&amp;N$3)-$F3354)))</f>
        <v/>
      </c>
      <c r="O3354" s="54">
        <f>IF(OR($B3354="",O$3&lt;$D3354+Настройки!$B$7),0,MAX(0,$E3354-MAX(0,SUMIFS(Тех_Движение!$G$2:$G$5111,Тех_Движение!$D$2:$D$5111,$C3354,Тех_Движение!$B$2:$B$5111,"&lt;="&amp;O$3)-$F3354)))</f>
        <v/>
      </c>
      <c r="P3354" s="54">
        <f>IF(OR($B3354="",P$3&lt;$D3354+Настройки!$B$7),0,MAX(0,$E3354-MAX(0,SUMIFS(Тех_Движение!$G$2:$G$5111,Тех_Движение!$D$2:$D$5111,$C3354,Тех_Движение!$B$2:$B$5111,"&lt;="&amp;P$3)-$F3354)))</f>
        <v/>
      </c>
      <c r="Q3354" s="54">
        <f>IF(OR($B3354="",Q$3&lt;$D3354+Настройки!$B$7),0,MAX(0,$E3354-MAX(0,SUMIFS(Тех_Движение!$G$2:$G$5111,Тех_Движение!$D$2:$D$5111,$C3354,Тех_Движение!$B$2:$B$5111,"&lt;="&amp;Q$3)-$F3354)))</f>
        <v/>
      </c>
      <c r="R3354" s="54">
        <f>IF($B3354="","",SUM($K3354:$Q3354))</f>
        <v/>
      </c>
      <c r="S3354" s="56">
        <f>IF($B3354="","",VLOOKUP($C3354,Настройки!$A$11:$L$17,9,FALSE))</f>
        <v/>
      </c>
      <c r="T3354" s="56">
        <f>IF($B3354="","",$R3354*$S3354)</f>
        <v/>
      </c>
    </row>
    <row r="3355">
      <c r="A3355" s="20">
        <f>Тех_Движение!$A$3352</f>
        <v/>
      </c>
      <c r="B3355" s="20">
        <f>IF(Тех_Движение!$F$3352&gt;0,Тех_Движение!$I$3352,"")</f>
        <v/>
      </c>
      <c r="C3355" s="20">
        <f>IF($B3355="","",Тех_Движение!$D$3352)</f>
        <v/>
      </c>
      <c r="D3355" s="42">
        <f>IF($B3355="","",Тех_Движение!$B$3352)</f>
        <v/>
      </c>
      <c r="E3355" s="54">
        <f>IF($B3355="","",Тех_Движение!$F$3352)</f>
        <v/>
      </c>
      <c r="F3355" s="54">
        <f>IF($B3355="","",SUMIFS($E$5:$E3354,$C$5:$C3354,$C3355))</f>
        <v/>
      </c>
      <c r="G3355" s="54">
        <f>IF($B3355="","",MAX(0,$E3355-MAX(0,SUMIFS(Тех_Движение!$G$2:$G$5111,Тех_Движение!$D$2:$D$5111,$C3355,Тех_Движение!$B$2:$B$5111,"&lt;="&amp;Настройки!$B$5-1)-$F3355)))</f>
        <v/>
      </c>
      <c r="H3355" s="54">
        <f>IF($B3355="","",IF(AND($D3355&gt;=Настройки!$B$5,$D3355&lt;=Настройки!$B$6),$E3355,0))</f>
        <v/>
      </c>
      <c r="I3355" s="54">
        <f>IF($B3355="","",$G3355+$H3355-$J3355)</f>
        <v/>
      </c>
      <c r="J3355" s="54">
        <f>IF($B3355="","",MAX(0,$E3355-MAX(0,SUMIFS(Тех_Движение!$G$2:$G$5111,Тех_Движение!$D$2:$D$5111,$C3355,Тех_Движение!$B$2:$B$5111,"&lt;="&amp;Настройки!$B$6)-$F3355)))</f>
        <v/>
      </c>
      <c r="K3355" s="54">
        <f>IF(OR($B3355="",K$3&lt;$D3355+Настройки!$B$7),0,MAX(0,$E3355-MAX(0,SUMIFS(Тех_Движение!$G$2:$G$5111,Тех_Движение!$D$2:$D$5111,$C3355,Тех_Движение!$B$2:$B$5111,"&lt;="&amp;K$3)-$F3355)))</f>
        <v/>
      </c>
      <c r="L3355" s="54">
        <f>IF(OR($B3355="",L$3&lt;$D3355+Настройки!$B$7),0,MAX(0,$E3355-MAX(0,SUMIFS(Тех_Движение!$G$2:$G$5111,Тех_Движение!$D$2:$D$5111,$C3355,Тех_Движение!$B$2:$B$5111,"&lt;="&amp;L$3)-$F3355)))</f>
        <v/>
      </c>
      <c r="M3355" s="54">
        <f>IF(OR($B3355="",M$3&lt;$D3355+Настройки!$B$7),0,MAX(0,$E3355-MAX(0,SUMIFS(Тех_Движение!$G$2:$G$5111,Тех_Движение!$D$2:$D$5111,$C3355,Тех_Движение!$B$2:$B$5111,"&lt;="&amp;M$3)-$F3355)))</f>
        <v/>
      </c>
      <c r="N3355" s="54">
        <f>IF(OR($B3355="",N$3&lt;$D3355+Настройки!$B$7),0,MAX(0,$E3355-MAX(0,SUMIFS(Тех_Движение!$G$2:$G$5111,Тех_Движение!$D$2:$D$5111,$C3355,Тех_Движение!$B$2:$B$5111,"&lt;="&amp;N$3)-$F3355)))</f>
        <v/>
      </c>
      <c r="O3355" s="54">
        <f>IF(OR($B3355="",O$3&lt;$D3355+Настройки!$B$7),0,MAX(0,$E3355-MAX(0,SUMIFS(Тех_Движение!$G$2:$G$5111,Тех_Движение!$D$2:$D$5111,$C3355,Тех_Движение!$B$2:$B$5111,"&lt;="&amp;O$3)-$F3355)))</f>
        <v/>
      </c>
      <c r="P3355" s="54">
        <f>IF(OR($B3355="",P$3&lt;$D3355+Настройки!$B$7),0,MAX(0,$E3355-MAX(0,SUMIFS(Тех_Движение!$G$2:$G$5111,Тех_Движение!$D$2:$D$5111,$C3355,Тех_Движение!$B$2:$B$5111,"&lt;="&amp;P$3)-$F3355)))</f>
        <v/>
      </c>
      <c r="Q3355" s="54">
        <f>IF(OR($B3355="",Q$3&lt;$D3355+Настройки!$B$7),0,MAX(0,$E3355-MAX(0,SUMIFS(Тех_Движение!$G$2:$G$5111,Тех_Движение!$D$2:$D$5111,$C3355,Тех_Движение!$B$2:$B$5111,"&lt;="&amp;Q$3)-$F3355)))</f>
        <v/>
      </c>
      <c r="R3355" s="54">
        <f>IF($B3355="","",SUM($K3355:$Q3355))</f>
        <v/>
      </c>
      <c r="S3355" s="56">
        <f>IF($B3355="","",VLOOKUP($C3355,Настройки!$A$11:$L$17,9,FALSE))</f>
        <v/>
      </c>
      <c r="T3355" s="56">
        <f>IF($B3355="","",$R3355*$S3355)</f>
        <v/>
      </c>
    </row>
    <row r="3356">
      <c r="A3356" s="20">
        <f>Тех_Движение!$A$3353</f>
        <v/>
      </c>
      <c r="B3356" s="20">
        <f>IF(Тех_Движение!$F$3353&gt;0,Тех_Движение!$I$3353,"")</f>
        <v/>
      </c>
      <c r="C3356" s="20">
        <f>IF($B3356="","",Тех_Движение!$D$3353)</f>
        <v/>
      </c>
      <c r="D3356" s="42">
        <f>IF($B3356="","",Тех_Движение!$B$3353)</f>
        <v/>
      </c>
      <c r="E3356" s="54">
        <f>IF($B3356="","",Тех_Движение!$F$3353)</f>
        <v/>
      </c>
      <c r="F3356" s="54">
        <f>IF($B3356="","",SUMIFS($E$5:$E3355,$C$5:$C3355,$C3356))</f>
        <v/>
      </c>
      <c r="G3356" s="54">
        <f>IF($B3356="","",MAX(0,$E3356-MAX(0,SUMIFS(Тех_Движение!$G$2:$G$5111,Тех_Движение!$D$2:$D$5111,$C3356,Тех_Движение!$B$2:$B$5111,"&lt;="&amp;Настройки!$B$5-1)-$F3356)))</f>
        <v/>
      </c>
      <c r="H3356" s="54">
        <f>IF($B3356="","",IF(AND($D3356&gt;=Настройки!$B$5,$D3356&lt;=Настройки!$B$6),$E3356,0))</f>
        <v/>
      </c>
      <c r="I3356" s="54">
        <f>IF($B3356="","",$G3356+$H3356-$J3356)</f>
        <v/>
      </c>
      <c r="J3356" s="54">
        <f>IF($B3356="","",MAX(0,$E3356-MAX(0,SUMIFS(Тех_Движение!$G$2:$G$5111,Тех_Движение!$D$2:$D$5111,$C3356,Тех_Движение!$B$2:$B$5111,"&lt;="&amp;Настройки!$B$6)-$F3356)))</f>
        <v/>
      </c>
      <c r="K3356" s="54">
        <f>IF(OR($B3356="",K$3&lt;$D3356+Настройки!$B$7),0,MAX(0,$E3356-MAX(0,SUMIFS(Тех_Движение!$G$2:$G$5111,Тех_Движение!$D$2:$D$5111,$C3356,Тех_Движение!$B$2:$B$5111,"&lt;="&amp;K$3)-$F3356)))</f>
        <v/>
      </c>
      <c r="L3356" s="54">
        <f>IF(OR($B3356="",L$3&lt;$D3356+Настройки!$B$7),0,MAX(0,$E3356-MAX(0,SUMIFS(Тех_Движение!$G$2:$G$5111,Тех_Движение!$D$2:$D$5111,$C3356,Тех_Движение!$B$2:$B$5111,"&lt;="&amp;L$3)-$F3356)))</f>
        <v/>
      </c>
      <c r="M3356" s="54">
        <f>IF(OR($B3356="",M$3&lt;$D3356+Настройки!$B$7),0,MAX(0,$E3356-MAX(0,SUMIFS(Тех_Движение!$G$2:$G$5111,Тех_Движение!$D$2:$D$5111,$C3356,Тех_Движение!$B$2:$B$5111,"&lt;="&amp;M$3)-$F3356)))</f>
        <v/>
      </c>
      <c r="N3356" s="54">
        <f>IF(OR($B3356="",N$3&lt;$D3356+Настройки!$B$7),0,MAX(0,$E3356-MAX(0,SUMIFS(Тех_Движение!$G$2:$G$5111,Тех_Движение!$D$2:$D$5111,$C3356,Тех_Движение!$B$2:$B$5111,"&lt;="&amp;N$3)-$F3356)))</f>
        <v/>
      </c>
      <c r="O3356" s="54">
        <f>IF(OR($B3356="",O$3&lt;$D3356+Настройки!$B$7),0,MAX(0,$E3356-MAX(0,SUMIFS(Тех_Движение!$G$2:$G$5111,Тех_Движение!$D$2:$D$5111,$C3356,Тех_Движение!$B$2:$B$5111,"&lt;="&amp;O$3)-$F3356)))</f>
        <v/>
      </c>
      <c r="P3356" s="54">
        <f>IF(OR($B3356="",P$3&lt;$D3356+Настройки!$B$7),0,MAX(0,$E3356-MAX(0,SUMIFS(Тех_Движение!$G$2:$G$5111,Тех_Движение!$D$2:$D$5111,$C3356,Тех_Движение!$B$2:$B$5111,"&lt;="&amp;P$3)-$F3356)))</f>
        <v/>
      </c>
      <c r="Q3356" s="54">
        <f>IF(OR($B3356="",Q$3&lt;$D3356+Настройки!$B$7),0,MAX(0,$E3356-MAX(0,SUMIFS(Тех_Движение!$G$2:$G$5111,Тех_Движение!$D$2:$D$5111,$C3356,Тех_Движение!$B$2:$B$5111,"&lt;="&amp;Q$3)-$F3356)))</f>
        <v/>
      </c>
      <c r="R3356" s="54">
        <f>IF($B3356="","",SUM($K3356:$Q3356))</f>
        <v/>
      </c>
      <c r="S3356" s="56">
        <f>IF($B3356="","",VLOOKUP($C3356,Настройки!$A$11:$L$17,9,FALSE))</f>
        <v/>
      </c>
      <c r="T3356" s="56">
        <f>IF($B3356="","",$R3356*$S3356)</f>
        <v/>
      </c>
    </row>
    <row r="3357">
      <c r="A3357" s="20">
        <f>Тех_Движение!$A$3354</f>
        <v/>
      </c>
      <c r="B3357" s="20">
        <f>IF(Тех_Движение!$F$3354&gt;0,Тех_Движение!$I$3354,"")</f>
        <v/>
      </c>
      <c r="C3357" s="20">
        <f>IF($B3357="","",Тех_Движение!$D$3354)</f>
        <v/>
      </c>
      <c r="D3357" s="42">
        <f>IF($B3357="","",Тех_Движение!$B$3354)</f>
        <v/>
      </c>
      <c r="E3357" s="54">
        <f>IF($B3357="","",Тех_Движение!$F$3354)</f>
        <v/>
      </c>
      <c r="F3357" s="54">
        <f>IF($B3357="","",SUMIFS($E$5:$E3356,$C$5:$C3356,$C3357))</f>
        <v/>
      </c>
      <c r="G3357" s="54">
        <f>IF($B3357="","",MAX(0,$E3357-MAX(0,SUMIFS(Тех_Движение!$G$2:$G$5111,Тех_Движение!$D$2:$D$5111,$C3357,Тех_Движение!$B$2:$B$5111,"&lt;="&amp;Настройки!$B$5-1)-$F3357)))</f>
        <v/>
      </c>
      <c r="H3357" s="54">
        <f>IF($B3357="","",IF(AND($D3357&gt;=Настройки!$B$5,$D3357&lt;=Настройки!$B$6),$E3357,0))</f>
        <v/>
      </c>
      <c r="I3357" s="54">
        <f>IF($B3357="","",$G3357+$H3357-$J3357)</f>
        <v/>
      </c>
      <c r="J3357" s="54">
        <f>IF($B3357="","",MAX(0,$E3357-MAX(0,SUMIFS(Тех_Движение!$G$2:$G$5111,Тех_Движение!$D$2:$D$5111,$C3357,Тех_Движение!$B$2:$B$5111,"&lt;="&amp;Настройки!$B$6)-$F3357)))</f>
        <v/>
      </c>
      <c r="K3357" s="54">
        <f>IF(OR($B3357="",K$3&lt;$D3357+Настройки!$B$7),0,MAX(0,$E3357-MAX(0,SUMIFS(Тех_Движение!$G$2:$G$5111,Тех_Движение!$D$2:$D$5111,$C3357,Тех_Движение!$B$2:$B$5111,"&lt;="&amp;K$3)-$F3357)))</f>
        <v/>
      </c>
      <c r="L3357" s="54">
        <f>IF(OR($B3357="",L$3&lt;$D3357+Настройки!$B$7),0,MAX(0,$E3357-MAX(0,SUMIFS(Тех_Движение!$G$2:$G$5111,Тех_Движение!$D$2:$D$5111,$C3357,Тех_Движение!$B$2:$B$5111,"&lt;="&amp;L$3)-$F3357)))</f>
        <v/>
      </c>
      <c r="M3357" s="54">
        <f>IF(OR($B3357="",M$3&lt;$D3357+Настройки!$B$7),0,MAX(0,$E3357-MAX(0,SUMIFS(Тех_Движение!$G$2:$G$5111,Тех_Движение!$D$2:$D$5111,$C3357,Тех_Движение!$B$2:$B$5111,"&lt;="&amp;M$3)-$F3357)))</f>
        <v/>
      </c>
      <c r="N3357" s="54">
        <f>IF(OR($B3357="",N$3&lt;$D3357+Настройки!$B$7),0,MAX(0,$E3357-MAX(0,SUMIFS(Тех_Движение!$G$2:$G$5111,Тех_Движение!$D$2:$D$5111,$C3357,Тех_Движение!$B$2:$B$5111,"&lt;="&amp;N$3)-$F3357)))</f>
        <v/>
      </c>
      <c r="O3357" s="54">
        <f>IF(OR($B3357="",O$3&lt;$D3357+Настройки!$B$7),0,MAX(0,$E3357-MAX(0,SUMIFS(Тех_Движение!$G$2:$G$5111,Тех_Движение!$D$2:$D$5111,$C3357,Тех_Движение!$B$2:$B$5111,"&lt;="&amp;O$3)-$F3357)))</f>
        <v/>
      </c>
      <c r="P3357" s="54">
        <f>IF(OR($B3357="",P$3&lt;$D3357+Настройки!$B$7),0,MAX(0,$E3357-MAX(0,SUMIFS(Тех_Движение!$G$2:$G$5111,Тех_Движение!$D$2:$D$5111,$C3357,Тех_Движение!$B$2:$B$5111,"&lt;="&amp;P$3)-$F3357)))</f>
        <v/>
      </c>
      <c r="Q3357" s="54">
        <f>IF(OR($B3357="",Q$3&lt;$D3357+Настройки!$B$7),0,MAX(0,$E3357-MAX(0,SUMIFS(Тех_Движение!$G$2:$G$5111,Тех_Движение!$D$2:$D$5111,$C3357,Тех_Движение!$B$2:$B$5111,"&lt;="&amp;Q$3)-$F3357)))</f>
        <v/>
      </c>
      <c r="R3357" s="54">
        <f>IF($B3357="","",SUM($K3357:$Q3357))</f>
        <v/>
      </c>
      <c r="S3357" s="56">
        <f>IF($B3357="","",VLOOKUP($C3357,Настройки!$A$11:$L$17,9,FALSE))</f>
        <v/>
      </c>
      <c r="T3357" s="56">
        <f>IF($B3357="","",$R3357*$S3357)</f>
        <v/>
      </c>
    </row>
    <row r="3358">
      <c r="A3358" s="20">
        <f>Тех_Движение!$A$3355</f>
        <v/>
      </c>
      <c r="B3358" s="20">
        <f>IF(Тех_Движение!$F$3355&gt;0,Тех_Движение!$I$3355,"")</f>
        <v/>
      </c>
      <c r="C3358" s="20">
        <f>IF($B3358="","",Тех_Движение!$D$3355)</f>
        <v/>
      </c>
      <c r="D3358" s="42">
        <f>IF($B3358="","",Тех_Движение!$B$3355)</f>
        <v/>
      </c>
      <c r="E3358" s="54">
        <f>IF($B3358="","",Тех_Движение!$F$3355)</f>
        <v/>
      </c>
      <c r="F3358" s="54">
        <f>IF($B3358="","",SUMIFS($E$5:$E3357,$C$5:$C3357,$C3358))</f>
        <v/>
      </c>
      <c r="G3358" s="54">
        <f>IF($B3358="","",MAX(0,$E3358-MAX(0,SUMIFS(Тех_Движение!$G$2:$G$5111,Тех_Движение!$D$2:$D$5111,$C3358,Тех_Движение!$B$2:$B$5111,"&lt;="&amp;Настройки!$B$5-1)-$F3358)))</f>
        <v/>
      </c>
      <c r="H3358" s="54">
        <f>IF($B3358="","",IF(AND($D3358&gt;=Настройки!$B$5,$D3358&lt;=Настройки!$B$6),$E3358,0))</f>
        <v/>
      </c>
      <c r="I3358" s="54">
        <f>IF($B3358="","",$G3358+$H3358-$J3358)</f>
        <v/>
      </c>
      <c r="J3358" s="54">
        <f>IF($B3358="","",MAX(0,$E3358-MAX(0,SUMIFS(Тех_Движение!$G$2:$G$5111,Тех_Движение!$D$2:$D$5111,$C3358,Тех_Движение!$B$2:$B$5111,"&lt;="&amp;Настройки!$B$6)-$F3358)))</f>
        <v/>
      </c>
      <c r="K3358" s="54">
        <f>IF(OR($B3358="",K$3&lt;$D3358+Настройки!$B$7),0,MAX(0,$E3358-MAX(0,SUMIFS(Тех_Движение!$G$2:$G$5111,Тех_Движение!$D$2:$D$5111,$C3358,Тех_Движение!$B$2:$B$5111,"&lt;="&amp;K$3)-$F3358)))</f>
        <v/>
      </c>
      <c r="L3358" s="54">
        <f>IF(OR($B3358="",L$3&lt;$D3358+Настройки!$B$7),0,MAX(0,$E3358-MAX(0,SUMIFS(Тех_Движение!$G$2:$G$5111,Тех_Движение!$D$2:$D$5111,$C3358,Тех_Движение!$B$2:$B$5111,"&lt;="&amp;L$3)-$F3358)))</f>
        <v/>
      </c>
      <c r="M3358" s="54">
        <f>IF(OR($B3358="",M$3&lt;$D3358+Настройки!$B$7),0,MAX(0,$E3358-MAX(0,SUMIFS(Тех_Движение!$G$2:$G$5111,Тех_Движение!$D$2:$D$5111,$C3358,Тех_Движение!$B$2:$B$5111,"&lt;="&amp;M$3)-$F3358)))</f>
        <v/>
      </c>
      <c r="N3358" s="54">
        <f>IF(OR($B3358="",N$3&lt;$D3358+Настройки!$B$7),0,MAX(0,$E3358-MAX(0,SUMIFS(Тех_Движение!$G$2:$G$5111,Тех_Движение!$D$2:$D$5111,$C3358,Тех_Движение!$B$2:$B$5111,"&lt;="&amp;N$3)-$F3358)))</f>
        <v/>
      </c>
      <c r="O3358" s="54">
        <f>IF(OR($B3358="",O$3&lt;$D3358+Настройки!$B$7),0,MAX(0,$E3358-MAX(0,SUMIFS(Тех_Движение!$G$2:$G$5111,Тех_Движение!$D$2:$D$5111,$C3358,Тех_Движение!$B$2:$B$5111,"&lt;="&amp;O$3)-$F3358)))</f>
        <v/>
      </c>
      <c r="P3358" s="54">
        <f>IF(OR($B3358="",P$3&lt;$D3358+Настройки!$B$7),0,MAX(0,$E3358-MAX(0,SUMIFS(Тех_Движение!$G$2:$G$5111,Тех_Движение!$D$2:$D$5111,$C3358,Тех_Движение!$B$2:$B$5111,"&lt;="&amp;P$3)-$F3358)))</f>
        <v/>
      </c>
      <c r="Q3358" s="54">
        <f>IF(OR($B3358="",Q$3&lt;$D3358+Настройки!$B$7),0,MAX(0,$E3358-MAX(0,SUMIFS(Тех_Движение!$G$2:$G$5111,Тех_Движение!$D$2:$D$5111,$C3358,Тех_Движение!$B$2:$B$5111,"&lt;="&amp;Q$3)-$F3358)))</f>
        <v/>
      </c>
      <c r="R3358" s="54">
        <f>IF($B3358="","",SUM($K3358:$Q3358))</f>
        <v/>
      </c>
      <c r="S3358" s="56">
        <f>IF($B3358="","",VLOOKUP($C3358,Настройки!$A$11:$L$17,9,FALSE))</f>
        <v/>
      </c>
      <c r="T3358" s="56">
        <f>IF($B3358="","",$R3358*$S3358)</f>
        <v/>
      </c>
    </row>
    <row r="3359">
      <c r="A3359" s="20">
        <f>Тех_Движение!$A$3356</f>
        <v/>
      </c>
      <c r="B3359" s="20">
        <f>IF(Тех_Движение!$F$3356&gt;0,Тех_Движение!$I$3356,"")</f>
        <v/>
      </c>
      <c r="C3359" s="20">
        <f>IF($B3359="","",Тех_Движение!$D$3356)</f>
        <v/>
      </c>
      <c r="D3359" s="42">
        <f>IF($B3359="","",Тех_Движение!$B$3356)</f>
        <v/>
      </c>
      <c r="E3359" s="54">
        <f>IF($B3359="","",Тех_Движение!$F$3356)</f>
        <v/>
      </c>
      <c r="F3359" s="54">
        <f>IF($B3359="","",SUMIFS($E$5:$E3358,$C$5:$C3358,$C3359))</f>
        <v/>
      </c>
      <c r="G3359" s="54">
        <f>IF($B3359="","",MAX(0,$E3359-MAX(0,SUMIFS(Тех_Движение!$G$2:$G$5111,Тех_Движение!$D$2:$D$5111,$C3359,Тех_Движение!$B$2:$B$5111,"&lt;="&amp;Настройки!$B$5-1)-$F3359)))</f>
        <v/>
      </c>
      <c r="H3359" s="54">
        <f>IF($B3359="","",IF(AND($D3359&gt;=Настройки!$B$5,$D3359&lt;=Настройки!$B$6),$E3359,0))</f>
        <v/>
      </c>
      <c r="I3359" s="54">
        <f>IF($B3359="","",$G3359+$H3359-$J3359)</f>
        <v/>
      </c>
      <c r="J3359" s="54">
        <f>IF($B3359="","",MAX(0,$E3359-MAX(0,SUMIFS(Тех_Движение!$G$2:$G$5111,Тех_Движение!$D$2:$D$5111,$C3359,Тех_Движение!$B$2:$B$5111,"&lt;="&amp;Настройки!$B$6)-$F3359)))</f>
        <v/>
      </c>
      <c r="K3359" s="54">
        <f>IF(OR($B3359="",K$3&lt;$D3359+Настройки!$B$7),0,MAX(0,$E3359-MAX(0,SUMIFS(Тех_Движение!$G$2:$G$5111,Тех_Движение!$D$2:$D$5111,$C3359,Тех_Движение!$B$2:$B$5111,"&lt;="&amp;K$3)-$F3359)))</f>
        <v/>
      </c>
      <c r="L3359" s="54">
        <f>IF(OR($B3359="",L$3&lt;$D3359+Настройки!$B$7),0,MAX(0,$E3359-MAX(0,SUMIFS(Тех_Движение!$G$2:$G$5111,Тех_Движение!$D$2:$D$5111,$C3359,Тех_Движение!$B$2:$B$5111,"&lt;="&amp;L$3)-$F3359)))</f>
        <v/>
      </c>
      <c r="M3359" s="54">
        <f>IF(OR($B3359="",M$3&lt;$D3359+Настройки!$B$7),0,MAX(0,$E3359-MAX(0,SUMIFS(Тех_Движение!$G$2:$G$5111,Тех_Движение!$D$2:$D$5111,$C3359,Тех_Движение!$B$2:$B$5111,"&lt;="&amp;M$3)-$F3359)))</f>
        <v/>
      </c>
      <c r="N3359" s="54">
        <f>IF(OR($B3359="",N$3&lt;$D3359+Настройки!$B$7),0,MAX(0,$E3359-MAX(0,SUMIFS(Тех_Движение!$G$2:$G$5111,Тех_Движение!$D$2:$D$5111,$C3359,Тех_Движение!$B$2:$B$5111,"&lt;="&amp;N$3)-$F3359)))</f>
        <v/>
      </c>
      <c r="O3359" s="54">
        <f>IF(OR($B3359="",O$3&lt;$D3359+Настройки!$B$7),0,MAX(0,$E3359-MAX(0,SUMIFS(Тех_Движение!$G$2:$G$5111,Тех_Движение!$D$2:$D$5111,$C3359,Тех_Движение!$B$2:$B$5111,"&lt;="&amp;O$3)-$F3359)))</f>
        <v/>
      </c>
      <c r="P3359" s="54">
        <f>IF(OR($B3359="",P$3&lt;$D3359+Настройки!$B$7),0,MAX(0,$E3359-MAX(0,SUMIFS(Тех_Движение!$G$2:$G$5111,Тех_Движение!$D$2:$D$5111,$C3359,Тех_Движение!$B$2:$B$5111,"&lt;="&amp;P$3)-$F3359)))</f>
        <v/>
      </c>
      <c r="Q3359" s="54">
        <f>IF(OR($B3359="",Q$3&lt;$D3359+Настройки!$B$7),0,MAX(0,$E3359-MAX(0,SUMIFS(Тех_Движение!$G$2:$G$5111,Тех_Движение!$D$2:$D$5111,$C3359,Тех_Движение!$B$2:$B$5111,"&lt;="&amp;Q$3)-$F3359)))</f>
        <v/>
      </c>
      <c r="R3359" s="54">
        <f>IF($B3359="","",SUM($K3359:$Q3359))</f>
        <v/>
      </c>
      <c r="S3359" s="56">
        <f>IF($B3359="","",VLOOKUP($C3359,Настройки!$A$11:$L$17,9,FALSE))</f>
        <v/>
      </c>
      <c r="T3359" s="56">
        <f>IF($B3359="","",$R3359*$S3359)</f>
        <v/>
      </c>
    </row>
    <row r="3360">
      <c r="A3360" s="20">
        <f>Тех_Движение!$A$3357</f>
        <v/>
      </c>
      <c r="B3360" s="20">
        <f>IF(Тех_Движение!$F$3357&gt;0,Тех_Движение!$I$3357,"")</f>
        <v/>
      </c>
      <c r="C3360" s="20">
        <f>IF($B3360="","",Тех_Движение!$D$3357)</f>
        <v/>
      </c>
      <c r="D3360" s="42">
        <f>IF($B3360="","",Тех_Движение!$B$3357)</f>
        <v/>
      </c>
      <c r="E3360" s="54">
        <f>IF($B3360="","",Тех_Движение!$F$3357)</f>
        <v/>
      </c>
      <c r="F3360" s="54">
        <f>IF($B3360="","",SUMIFS($E$5:$E3359,$C$5:$C3359,$C3360))</f>
        <v/>
      </c>
      <c r="G3360" s="54">
        <f>IF($B3360="","",MAX(0,$E3360-MAX(0,SUMIFS(Тех_Движение!$G$2:$G$5111,Тех_Движение!$D$2:$D$5111,$C3360,Тех_Движение!$B$2:$B$5111,"&lt;="&amp;Настройки!$B$5-1)-$F3360)))</f>
        <v/>
      </c>
      <c r="H3360" s="54">
        <f>IF($B3360="","",IF(AND($D3360&gt;=Настройки!$B$5,$D3360&lt;=Настройки!$B$6),$E3360,0))</f>
        <v/>
      </c>
      <c r="I3360" s="54">
        <f>IF($B3360="","",$G3360+$H3360-$J3360)</f>
        <v/>
      </c>
      <c r="J3360" s="54">
        <f>IF($B3360="","",MAX(0,$E3360-MAX(0,SUMIFS(Тех_Движение!$G$2:$G$5111,Тех_Движение!$D$2:$D$5111,$C3360,Тех_Движение!$B$2:$B$5111,"&lt;="&amp;Настройки!$B$6)-$F3360)))</f>
        <v/>
      </c>
      <c r="K3360" s="54">
        <f>IF(OR($B3360="",K$3&lt;$D3360+Настройки!$B$7),0,MAX(0,$E3360-MAX(0,SUMIFS(Тех_Движение!$G$2:$G$5111,Тех_Движение!$D$2:$D$5111,$C3360,Тех_Движение!$B$2:$B$5111,"&lt;="&amp;K$3)-$F3360)))</f>
        <v/>
      </c>
      <c r="L3360" s="54">
        <f>IF(OR($B3360="",L$3&lt;$D3360+Настройки!$B$7),0,MAX(0,$E3360-MAX(0,SUMIFS(Тех_Движение!$G$2:$G$5111,Тех_Движение!$D$2:$D$5111,$C3360,Тех_Движение!$B$2:$B$5111,"&lt;="&amp;L$3)-$F3360)))</f>
        <v/>
      </c>
      <c r="M3360" s="54">
        <f>IF(OR($B3360="",M$3&lt;$D3360+Настройки!$B$7),0,MAX(0,$E3360-MAX(0,SUMIFS(Тех_Движение!$G$2:$G$5111,Тех_Движение!$D$2:$D$5111,$C3360,Тех_Движение!$B$2:$B$5111,"&lt;="&amp;M$3)-$F3360)))</f>
        <v/>
      </c>
      <c r="N3360" s="54">
        <f>IF(OR($B3360="",N$3&lt;$D3360+Настройки!$B$7),0,MAX(0,$E3360-MAX(0,SUMIFS(Тех_Движение!$G$2:$G$5111,Тех_Движение!$D$2:$D$5111,$C3360,Тех_Движение!$B$2:$B$5111,"&lt;="&amp;N$3)-$F3360)))</f>
        <v/>
      </c>
      <c r="O3360" s="54">
        <f>IF(OR($B3360="",O$3&lt;$D3360+Настройки!$B$7),0,MAX(0,$E3360-MAX(0,SUMIFS(Тех_Движение!$G$2:$G$5111,Тех_Движение!$D$2:$D$5111,$C3360,Тех_Движение!$B$2:$B$5111,"&lt;="&amp;O$3)-$F3360)))</f>
        <v/>
      </c>
      <c r="P3360" s="54">
        <f>IF(OR($B3360="",P$3&lt;$D3360+Настройки!$B$7),0,MAX(0,$E3360-MAX(0,SUMIFS(Тех_Движение!$G$2:$G$5111,Тех_Движение!$D$2:$D$5111,$C3360,Тех_Движение!$B$2:$B$5111,"&lt;="&amp;P$3)-$F3360)))</f>
        <v/>
      </c>
      <c r="Q3360" s="54">
        <f>IF(OR($B3360="",Q$3&lt;$D3360+Настройки!$B$7),0,MAX(0,$E3360-MAX(0,SUMIFS(Тех_Движение!$G$2:$G$5111,Тех_Движение!$D$2:$D$5111,$C3360,Тех_Движение!$B$2:$B$5111,"&lt;="&amp;Q$3)-$F3360)))</f>
        <v/>
      </c>
      <c r="R3360" s="54">
        <f>IF($B3360="","",SUM($K3360:$Q3360))</f>
        <v/>
      </c>
      <c r="S3360" s="56">
        <f>IF($B3360="","",VLOOKUP($C3360,Настройки!$A$11:$L$17,9,FALSE))</f>
        <v/>
      </c>
      <c r="T3360" s="56">
        <f>IF($B3360="","",$R3360*$S3360)</f>
        <v/>
      </c>
    </row>
    <row r="3361">
      <c r="A3361" s="20">
        <f>Тех_Движение!$A$3358</f>
        <v/>
      </c>
      <c r="B3361" s="20">
        <f>IF(Тех_Движение!$F$3358&gt;0,Тех_Движение!$I$3358,"")</f>
        <v/>
      </c>
      <c r="C3361" s="20">
        <f>IF($B3361="","",Тех_Движение!$D$3358)</f>
        <v/>
      </c>
      <c r="D3361" s="42">
        <f>IF($B3361="","",Тех_Движение!$B$3358)</f>
        <v/>
      </c>
      <c r="E3361" s="54">
        <f>IF($B3361="","",Тех_Движение!$F$3358)</f>
        <v/>
      </c>
      <c r="F3361" s="54">
        <f>IF($B3361="","",SUMIFS($E$5:$E3360,$C$5:$C3360,$C3361))</f>
        <v/>
      </c>
      <c r="G3361" s="54">
        <f>IF($B3361="","",MAX(0,$E3361-MAX(0,SUMIFS(Тех_Движение!$G$2:$G$5111,Тех_Движение!$D$2:$D$5111,$C3361,Тех_Движение!$B$2:$B$5111,"&lt;="&amp;Настройки!$B$5-1)-$F3361)))</f>
        <v/>
      </c>
      <c r="H3361" s="54">
        <f>IF($B3361="","",IF(AND($D3361&gt;=Настройки!$B$5,$D3361&lt;=Настройки!$B$6),$E3361,0))</f>
        <v/>
      </c>
      <c r="I3361" s="54">
        <f>IF($B3361="","",$G3361+$H3361-$J3361)</f>
        <v/>
      </c>
      <c r="J3361" s="54">
        <f>IF($B3361="","",MAX(0,$E3361-MAX(0,SUMIFS(Тех_Движение!$G$2:$G$5111,Тех_Движение!$D$2:$D$5111,$C3361,Тех_Движение!$B$2:$B$5111,"&lt;="&amp;Настройки!$B$6)-$F3361)))</f>
        <v/>
      </c>
      <c r="K3361" s="54">
        <f>IF(OR($B3361="",K$3&lt;$D3361+Настройки!$B$7),0,MAX(0,$E3361-MAX(0,SUMIFS(Тех_Движение!$G$2:$G$5111,Тех_Движение!$D$2:$D$5111,$C3361,Тех_Движение!$B$2:$B$5111,"&lt;="&amp;K$3)-$F3361)))</f>
        <v/>
      </c>
      <c r="L3361" s="54">
        <f>IF(OR($B3361="",L$3&lt;$D3361+Настройки!$B$7),0,MAX(0,$E3361-MAX(0,SUMIFS(Тех_Движение!$G$2:$G$5111,Тех_Движение!$D$2:$D$5111,$C3361,Тех_Движение!$B$2:$B$5111,"&lt;="&amp;L$3)-$F3361)))</f>
        <v/>
      </c>
      <c r="M3361" s="54">
        <f>IF(OR($B3361="",M$3&lt;$D3361+Настройки!$B$7),0,MAX(0,$E3361-MAX(0,SUMIFS(Тех_Движение!$G$2:$G$5111,Тех_Движение!$D$2:$D$5111,$C3361,Тех_Движение!$B$2:$B$5111,"&lt;="&amp;M$3)-$F3361)))</f>
        <v/>
      </c>
      <c r="N3361" s="54">
        <f>IF(OR($B3361="",N$3&lt;$D3361+Настройки!$B$7),0,MAX(0,$E3361-MAX(0,SUMIFS(Тех_Движение!$G$2:$G$5111,Тех_Движение!$D$2:$D$5111,$C3361,Тех_Движение!$B$2:$B$5111,"&lt;="&amp;N$3)-$F3361)))</f>
        <v/>
      </c>
      <c r="O3361" s="54">
        <f>IF(OR($B3361="",O$3&lt;$D3361+Настройки!$B$7),0,MAX(0,$E3361-MAX(0,SUMIFS(Тех_Движение!$G$2:$G$5111,Тех_Движение!$D$2:$D$5111,$C3361,Тех_Движение!$B$2:$B$5111,"&lt;="&amp;O$3)-$F3361)))</f>
        <v/>
      </c>
      <c r="P3361" s="54">
        <f>IF(OR($B3361="",P$3&lt;$D3361+Настройки!$B$7),0,MAX(0,$E3361-MAX(0,SUMIFS(Тех_Движение!$G$2:$G$5111,Тех_Движение!$D$2:$D$5111,$C3361,Тех_Движение!$B$2:$B$5111,"&lt;="&amp;P$3)-$F3361)))</f>
        <v/>
      </c>
      <c r="Q3361" s="54">
        <f>IF(OR($B3361="",Q$3&lt;$D3361+Настройки!$B$7),0,MAX(0,$E3361-MAX(0,SUMIFS(Тех_Движение!$G$2:$G$5111,Тех_Движение!$D$2:$D$5111,$C3361,Тех_Движение!$B$2:$B$5111,"&lt;="&amp;Q$3)-$F3361)))</f>
        <v/>
      </c>
      <c r="R3361" s="54">
        <f>IF($B3361="","",SUM($K3361:$Q3361))</f>
        <v/>
      </c>
      <c r="S3361" s="56">
        <f>IF($B3361="","",VLOOKUP($C3361,Настройки!$A$11:$L$17,9,FALSE))</f>
        <v/>
      </c>
      <c r="T3361" s="56">
        <f>IF($B3361="","",$R3361*$S3361)</f>
        <v/>
      </c>
    </row>
    <row r="3362">
      <c r="A3362" s="20">
        <f>Тех_Движение!$A$3359</f>
        <v/>
      </c>
      <c r="B3362" s="20">
        <f>IF(Тех_Движение!$F$3359&gt;0,Тех_Движение!$I$3359,"")</f>
        <v/>
      </c>
      <c r="C3362" s="20">
        <f>IF($B3362="","",Тех_Движение!$D$3359)</f>
        <v/>
      </c>
      <c r="D3362" s="42">
        <f>IF($B3362="","",Тех_Движение!$B$3359)</f>
        <v/>
      </c>
      <c r="E3362" s="54">
        <f>IF($B3362="","",Тех_Движение!$F$3359)</f>
        <v/>
      </c>
      <c r="F3362" s="54">
        <f>IF($B3362="","",SUMIFS($E$5:$E3361,$C$5:$C3361,$C3362))</f>
        <v/>
      </c>
      <c r="G3362" s="54">
        <f>IF($B3362="","",MAX(0,$E3362-MAX(0,SUMIFS(Тех_Движение!$G$2:$G$5111,Тех_Движение!$D$2:$D$5111,$C3362,Тех_Движение!$B$2:$B$5111,"&lt;="&amp;Настройки!$B$5-1)-$F3362)))</f>
        <v/>
      </c>
      <c r="H3362" s="54">
        <f>IF($B3362="","",IF(AND($D3362&gt;=Настройки!$B$5,$D3362&lt;=Настройки!$B$6),$E3362,0))</f>
        <v/>
      </c>
      <c r="I3362" s="54">
        <f>IF($B3362="","",$G3362+$H3362-$J3362)</f>
        <v/>
      </c>
      <c r="J3362" s="54">
        <f>IF($B3362="","",MAX(0,$E3362-MAX(0,SUMIFS(Тех_Движение!$G$2:$G$5111,Тех_Движение!$D$2:$D$5111,$C3362,Тех_Движение!$B$2:$B$5111,"&lt;="&amp;Настройки!$B$6)-$F3362)))</f>
        <v/>
      </c>
      <c r="K3362" s="54">
        <f>IF(OR($B3362="",K$3&lt;$D3362+Настройки!$B$7),0,MAX(0,$E3362-MAX(0,SUMIFS(Тех_Движение!$G$2:$G$5111,Тех_Движение!$D$2:$D$5111,$C3362,Тех_Движение!$B$2:$B$5111,"&lt;="&amp;K$3)-$F3362)))</f>
        <v/>
      </c>
      <c r="L3362" s="54">
        <f>IF(OR($B3362="",L$3&lt;$D3362+Настройки!$B$7),0,MAX(0,$E3362-MAX(0,SUMIFS(Тех_Движение!$G$2:$G$5111,Тех_Движение!$D$2:$D$5111,$C3362,Тех_Движение!$B$2:$B$5111,"&lt;="&amp;L$3)-$F3362)))</f>
        <v/>
      </c>
      <c r="M3362" s="54">
        <f>IF(OR($B3362="",M$3&lt;$D3362+Настройки!$B$7),0,MAX(0,$E3362-MAX(0,SUMIFS(Тех_Движение!$G$2:$G$5111,Тех_Движение!$D$2:$D$5111,$C3362,Тех_Движение!$B$2:$B$5111,"&lt;="&amp;M$3)-$F3362)))</f>
        <v/>
      </c>
      <c r="N3362" s="54">
        <f>IF(OR($B3362="",N$3&lt;$D3362+Настройки!$B$7),0,MAX(0,$E3362-MAX(0,SUMIFS(Тех_Движение!$G$2:$G$5111,Тех_Движение!$D$2:$D$5111,$C3362,Тех_Движение!$B$2:$B$5111,"&lt;="&amp;N$3)-$F3362)))</f>
        <v/>
      </c>
      <c r="O3362" s="54">
        <f>IF(OR($B3362="",O$3&lt;$D3362+Настройки!$B$7),0,MAX(0,$E3362-MAX(0,SUMIFS(Тех_Движение!$G$2:$G$5111,Тех_Движение!$D$2:$D$5111,$C3362,Тех_Движение!$B$2:$B$5111,"&lt;="&amp;O$3)-$F3362)))</f>
        <v/>
      </c>
      <c r="P3362" s="54">
        <f>IF(OR($B3362="",P$3&lt;$D3362+Настройки!$B$7),0,MAX(0,$E3362-MAX(0,SUMIFS(Тех_Движение!$G$2:$G$5111,Тех_Движение!$D$2:$D$5111,$C3362,Тех_Движение!$B$2:$B$5111,"&lt;="&amp;P$3)-$F3362)))</f>
        <v/>
      </c>
      <c r="Q3362" s="54">
        <f>IF(OR($B3362="",Q$3&lt;$D3362+Настройки!$B$7),0,MAX(0,$E3362-MAX(0,SUMIFS(Тех_Движение!$G$2:$G$5111,Тех_Движение!$D$2:$D$5111,$C3362,Тех_Движение!$B$2:$B$5111,"&lt;="&amp;Q$3)-$F3362)))</f>
        <v/>
      </c>
      <c r="R3362" s="54">
        <f>IF($B3362="","",SUM($K3362:$Q3362))</f>
        <v/>
      </c>
      <c r="S3362" s="56">
        <f>IF($B3362="","",VLOOKUP($C3362,Настройки!$A$11:$L$17,9,FALSE))</f>
        <v/>
      </c>
      <c r="T3362" s="56">
        <f>IF($B3362="","",$R3362*$S3362)</f>
        <v/>
      </c>
    </row>
    <row r="3363">
      <c r="A3363" s="20">
        <f>Тех_Движение!$A$3360</f>
        <v/>
      </c>
      <c r="B3363" s="20">
        <f>IF(Тех_Движение!$F$3360&gt;0,Тех_Движение!$I$3360,"")</f>
        <v/>
      </c>
      <c r="C3363" s="20">
        <f>IF($B3363="","",Тех_Движение!$D$3360)</f>
        <v/>
      </c>
      <c r="D3363" s="42">
        <f>IF($B3363="","",Тех_Движение!$B$3360)</f>
        <v/>
      </c>
      <c r="E3363" s="54">
        <f>IF($B3363="","",Тех_Движение!$F$3360)</f>
        <v/>
      </c>
      <c r="F3363" s="54">
        <f>IF($B3363="","",SUMIFS($E$5:$E3362,$C$5:$C3362,$C3363))</f>
        <v/>
      </c>
      <c r="G3363" s="54">
        <f>IF($B3363="","",MAX(0,$E3363-MAX(0,SUMIFS(Тех_Движение!$G$2:$G$5111,Тех_Движение!$D$2:$D$5111,$C3363,Тех_Движение!$B$2:$B$5111,"&lt;="&amp;Настройки!$B$5-1)-$F3363)))</f>
        <v/>
      </c>
      <c r="H3363" s="54">
        <f>IF($B3363="","",IF(AND($D3363&gt;=Настройки!$B$5,$D3363&lt;=Настройки!$B$6),$E3363,0))</f>
        <v/>
      </c>
      <c r="I3363" s="54">
        <f>IF($B3363="","",$G3363+$H3363-$J3363)</f>
        <v/>
      </c>
      <c r="J3363" s="54">
        <f>IF($B3363="","",MAX(0,$E3363-MAX(0,SUMIFS(Тех_Движение!$G$2:$G$5111,Тех_Движение!$D$2:$D$5111,$C3363,Тех_Движение!$B$2:$B$5111,"&lt;="&amp;Настройки!$B$6)-$F3363)))</f>
        <v/>
      </c>
      <c r="K3363" s="54">
        <f>IF(OR($B3363="",K$3&lt;$D3363+Настройки!$B$7),0,MAX(0,$E3363-MAX(0,SUMIFS(Тех_Движение!$G$2:$G$5111,Тех_Движение!$D$2:$D$5111,$C3363,Тех_Движение!$B$2:$B$5111,"&lt;="&amp;K$3)-$F3363)))</f>
        <v/>
      </c>
      <c r="L3363" s="54">
        <f>IF(OR($B3363="",L$3&lt;$D3363+Настройки!$B$7),0,MAX(0,$E3363-MAX(0,SUMIFS(Тех_Движение!$G$2:$G$5111,Тех_Движение!$D$2:$D$5111,$C3363,Тех_Движение!$B$2:$B$5111,"&lt;="&amp;L$3)-$F3363)))</f>
        <v/>
      </c>
      <c r="M3363" s="54">
        <f>IF(OR($B3363="",M$3&lt;$D3363+Настройки!$B$7),0,MAX(0,$E3363-MAX(0,SUMIFS(Тех_Движение!$G$2:$G$5111,Тех_Движение!$D$2:$D$5111,$C3363,Тех_Движение!$B$2:$B$5111,"&lt;="&amp;M$3)-$F3363)))</f>
        <v/>
      </c>
      <c r="N3363" s="54">
        <f>IF(OR($B3363="",N$3&lt;$D3363+Настройки!$B$7),0,MAX(0,$E3363-MAX(0,SUMIFS(Тех_Движение!$G$2:$G$5111,Тех_Движение!$D$2:$D$5111,$C3363,Тех_Движение!$B$2:$B$5111,"&lt;="&amp;N$3)-$F3363)))</f>
        <v/>
      </c>
      <c r="O3363" s="54">
        <f>IF(OR($B3363="",O$3&lt;$D3363+Настройки!$B$7),0,MAX(0,$E3363-MAX(0,SUMIFS(Тех_Движение!$G$2:$G$5111,Тех_Движение!$D$2:$D$5111,$C3363,Тех_Движение!$B$2:$B$5111,"&lt;="&amp;O$3)-$F3363)))</f>
        <v/>
      </c>
      <c r="P3363" s="54">
        <f>IF(OR($B3363="",P$3&lt;$D3363+Настройки!$B$7),0,MAX(0,$E3363-MAX(0,SUMIFS(Тех_Движение!$G$2:$G$5111,Тех_Движение!$D$2:$D$5111,$C3363,Тех_Движение!$B$2:$B$5111,"&lt;="&amp;P$3)-$F3363)))</f>
        <v/>
      </c>
      <c r="Q3363" s="54">
        <f>IF(OR($B3363="",Q$3&lt;$D3363+Настройки!$B$7),0,MAX(0,$E3363-MAX(0,SUMIFS(Тех_Движение!$G$2:$G$5111,Тех_Движение!$D$2:$D$5111,$C3363,Тех_Движение!$B$2:$B$5111,"&lt;="&amp;Q$3)-$F3363)))</f>
        <v/>
      </c>
      <c r="R3363" s="54">
        <f>IF($B3363="","",SUM($K3363:$Q3363))</f>
        <v/>
      </c>
      <c r="S3363" s="56">
        <f>IF($B3363="","",VLOOKUP($C3363,Настройки!$A$11:$L$17,9,FALSE))</f>
        <v/>
      </c>
      <c r="T3363" s="56">
        <f>IF($B3363="","",$R3363*$S3363)</f>
        <v/>
      </c>
    </row>
    <row r="3364">
      <c r="A3364" s="20">
        <f>Тех_Движение!$A$3361</f>
        <v/>
      </c>
      <c r="B3364" s="20">
        <f>IF(Тех_Движение!$F$3361&gt;0,Тех_Движение!$I$3361,"")</f>
        <v/>
      </c>
      <c r="C3364" s="20">
        <f>IF($B3364="","",Тех_Движение!$D$3361)</f>
        <v/>
      </c>
      <c r="D3364" s="42">
        <f>IF($B3364="","",Тех_Движение!$B$3361)</f>
        <v/>
      </c>
      <c r="E3364" s="54">
        <f>IF($B3364="","",Тех_Движение!$F$3361)</f>
        <v/>
      </c>
      <c r="F3364" s="54">
        <f>IF($B3364="","",SUMIFS($E$5:$E3363,$C$5:$C3363,$C3364))</f>
        <v/>
      </c>
      <c r="G3364" s="54">
        <f>IF($B3364="","",MAX(0,$E3364-MAX(0,SUMIFS(Тех_Движение!$G$2:$G$5111,Тех_Движение!$D$2:$D$5111,$C3364,Тех_Движение!$B$2:$B$5111,"&lt;="&amp;Настройки!$B$5-1)-$F3364)))</f>
        <v/>
      </c>
      <c r="H3364" s="54">
        <f>IF($B3364="","",IF(AND($D3364&gt;=Настройки!$B$5,$D3364&lt;=Настройки!$B$6),$E3364,0))</f>
        <v/>
      </c>
      <c r="I3364" s="54">
        <f>IF($B3364="","",$G3364+$H3364-$J3364)</f>
        <v/>
      </c>
      <c r="J3364" s="54">
        <f>IF($B3364="","",MAX(0,$E3364-MAX(0,SUMIFS(Тех_Движение!$G$2:$G$5111,Тех_Движение!$D$2:$D$5111,$C3364,Тех_Движение!$B$2:$B$5111,"&lt;="&amp;Настройки!$B$6)-$F3364)))</f>
        <v/>
      </c>
      <c r="K3364" s="54">
        <f>IF(OR($B3364="",K$3&lt;$D3364+Настройки!$B$7),0,MAX(0,$E3364-MAX(0,SUMIFS(Тех_Движение!$G$2:$G$5111,Тех_Движение!$D$2:$D$5111,$C3364,Тех_Движение!$B$2:$B$5111,"&lt;="&amp;K$3)-$F3364)))</f>
        <v/>
      </c>
      <c r="L3364" s="54">
        <f>IF(OR($B3364="",L$3&lt;$D3364+Настройки!$B$7),0,MAX(0,$E3364-MAX(0,SUMIFS(Тех_Движение!$G$2:$G$5111,Тех_Движение!$D$2:$D$5111,$C3364,Тех_Движение!$B$2:$B$5111,"&lt;="&amp;L$3)-$F3364)))</f>
        <v/>
      </c>
      <c r="M3364" s="54">
        <f>IF(OR($B3364="",M$3&lt;$D3364+Настройки!$B$7),0,MAX(0,$E3364-MAX(0,SUMIFS(Тех_Движение!$G$2:$G$5111,Тех_Движение!$D$2:$D$5111,$C3364,Тех_Движение!$B$2:$B$5111,"&lt;="&amp;M$3)-$F3364)))</f>
        <v/>
      </c>
      <c r="N3364" s="54">
        <f>IF(OR($B3364="",N$3&lt;$D3364+Настройки!$B$7),0,MAX(0,$E3364-MAX(0,SUMIFS(Тех_Движение!$G$2:$G$5111,Тех_Движение!$D$2:$D$5111,$C3364,Тех_Движение!$B$2:$B$5111,"&lt;="&amp;N$3)-$F3364)))</f>
        <v/>
      </c>
      <c r="O3364" s="54">
        <f>IF(OR($B3364="",O$3&lt;$D3364+Настройки!$B$7),0,MAX(0,$E3364-MAX(0,SUMIFS(Тех_Движение!$G$2:$G$5111,Тех_Движение!$D$2:$D$5111,$C3364,Тех_Движение!$B$2:$B$5111,"&lt;="&amp;O$3)-$F3364)))</f>
        <v/>
      </c>
      <c r="P3364" s="54">
        <f>IF(OR($B3364="",P$3&lt;$D3364+Настройки!$B$7),0,MAX(0,$E3364-MAX(0,SUMIFS(Тех_Движение!$G$2:$G$5111,Тех_Движение!$D$2:$D$5111,$C3364,Тех_Движение!$B$2:$B$5111,"&lt;="&amp;P$3)-$F3364)))</f>
        <v/>
      </c>
      <c r="Q3364" s="54">
        <f>IF(OR($B3364="",Q$3&lt;$D3364+Настройки!$B$7),0,MAX(0,$E3364-MAX(0,SUMIFS(Тех_Движение!$G$2:$G$5111,Тех_Движение!$D$2:$D$5111,$C3364,Тех_Движение!$B$2:$B$5111,"&lt;="&amp;Q$3)-$F3364)))</f>
        <v/>
      </c>
      <c r="R3364" s="54">
        <f>IF($B3364="","",SUM($K3364:$Q3364))</f>
        <v/>
      </c>
      <c r="S3364" s="56">
        <f>IF($B3364="","",VLOOKUP($C3364,Настройки!$A$11:$L$17,9,FALSE))</f>
        <v/>
      </c>
      <c r="T3364" s="56">
        <f>IF($B3364="","",$R3364*$S3364)</f>
        <v/>
      </c>
    </row>
    <row r="3365">
      <c r="A3365" s="20">
        <f>Тех_Движение!$A$3362</f>
        <v/>
      </c>
      <c r="B3365" s="20">
        <f>IF(Тех_Движение!$F$3362&gt;0,Тех_Движение!$I$3362,"")</f>
        <v/>
      </c>
      <c r="C3365" s="20">
        <f>IF($B3365="","",Тех_Движение!$D$3362)</f>
        <v/>
      </c>
      <c r="D3365" s="42">
        <f>IF($B3365="","",Тех_Движение!$B$3362)</f>
        <v/>
      </c>
      <c r="E3365" s="54">
        <f>IF($B3365="","",Тех_Движение!$F$3362)</f>
        <v/>
      </c>
      <c r="F3365" s="54">
        <f>IF($B3365="","",SUMIFS($E$5:$E3364,$C$5:$C3364,$C3365))</f>
        <v/>
      </c>
      <c r="G3365" s="54">
        <f>IF($B3365="","",MAX(0,$E3365-MAX(0,SUMIFS(Тех_Движение!$G$2:$G$5111,Тех_Движение!$D$2:$D$5111,$C3365,Тех_Движение!$B$2:$B$5111,"&lt;="&amp;Настройки!$B$5-1)-$F3365)))</f>
        <v/>
      </c>
      <c r="H3365" s="54">
        <f>IF($B3365="","",IF(AND($D3365&gt;=Настройки!$B$5,$D3365&lt;=Настройки!$B$6),$E3365,0))</f>
        <v/>
      </c>
      <c r="I3365" s="54">
        <f>IF($B3365="","",$G3365+$H3365-$J3365)</f>
        <v/>
      </c>
      <c r="J3365" s="54">
        <f>IF($B3365="","",MAX(0,$E3365-MAX(0,SUMIFS(Тех_Движение!$G$2:$G$5111,Тех_Движение!$D$2:$D$5111,$C3365,Тех_Движение!$B$2:$B$5111,"&lt;="&amp;Настройки!$B$6)-$F3365)))</f>
        <v/>
      </c>
      <c r="K3365" s="54">
        <f>IF(OR($B3365="",K$3&lt;$D3365+Настройки!$B$7),0,MAX(0,$E3365-MAX(0,SUMIFS(Тех_Движение!$G$2:$G$5111,Тех_Движение!$D$2:$D$5111,$C3365,Тех_Движение!$B$2:$B$5111,"&lt;="&amp;K$3)-$F3365)))</f>
        <v/>
      </c>
      <c r="L3365" s="54">
        <f>IF(OR($B3365="",L$3&lt;$D3365+Настройки!$B$7),0,MAX(0,$E3365-MAX(0,SUMIFS(Тех_Движение!$G$2:$G$5111,Тех_Движение!$D$2:$D$5111,$C3365,Тех_Движение!$B$2:$B$5111,"&lt;="&amp;L$3)-$F3365)))</f>
        <v/>
      </c>
      <c r="M3365" s="54">
        <f>IF(OR($B3365="",M$3&lt;$D3365+Настройки!$B$7),0,MAX(0,$E3365-MAX(0,SUMIFS(Тех_Движение!$G$2:$G$5111,Тех_Движение!$D$2:$D$5111,$C3365,Тех_Движение!$B$2:$B$5111,"&lt;="&amp;M$3)-$F3365)))</f>
        <v/>
      </c>
      <c r="N3365" s="54">
        <f>IF(OR($B3365="",N$3&lt;$D3365+Настройки!$B$7),0,MAX(0,$E3365-MAX(0,SUMIFS(Тех_Движение!$G$2:$G$5111,Тех_Движение!$D$2:$D$5111,$C3365,Тех_Движение!$B$2:$B$5111,"&lt;="&amp;N$3)-$F3365)))</f>
        <v/>
      </c>
      <c r="O3365" s="54">
        <f>IF(OR($B3365="",O$3&lt;$D3365+Настройки!$B$7),0,MAX(0,$E3365-MAX(0,SUMIFS(Тех_Движение!$G$2:$G$5111,Тех_Движение!$D$2:$D$5111,$C3365,Тех_Движение!$B$2:$B$5111,"&lt;="&amp;O$3)-$F3365)))</f>
        <v/>
      </c>
      <c r="P3365" s="54">
        <f>IF(OR($B3365="",P$3&lt;$D3365+Настройки!$B$7),0,MAX(0,$E3365-MAX(0,SUMIFS(Тех_Движение!$G$2:$G$5111,Тех_Движение!$D$2:$D$5111,$C3365,Тех_Движение!$B$2:$B$5111,"&lt;="&amp;P$3)-$F3365)))</f>
        <v/>
      </c>
      <c r="Q3365" s="54">
        <f>IF(OR($B3365="",Q$3&lt;$D3365+Настройки!$B$7),0,MAX(0,$E3365-MAX(0,SUMIFS(Тех_Движение!$G$2:$G$5111,Тех_Движение!$D$2:$D$5111,$C3365,Тех_Движение!$B$2:$B$5111,"&lt;="&amp;Q$3)-$F3365)))</f>
        <v/>
      </c>
      <c r="R3365" s="54">
        <f>IF($B3365="","",SUM($K3365:$Q3365))</f>
        <v/>
      </c>
      <c r="S3365" s="56">
        <f>IF($B3365="","",VLOOKUP($C3365,Настройки!$A$11:$L$17,9,FALSE))</f>
        <v/>
      </c>
      <c r="T3365" s="56">
        <f>IF($B3365="","",$R3365*$S3365)</f>
        <v/>
      </c>
    </row>
    <row r="3366">
      <c r="A3366" s="20">
        <f>Тех_Движение!$A$3363</f>
        <v/>
      </c>
      <c r="B3366" s="20">
        <f>IF(Тех_Движение!$F$3363&gt;0,Тех_Движение!$I$3363,"")</f>
        <v/>
      </c>
      <c r="C3366" s="20">
        <f>IF($B3366="","",Тех_Движение!$D$3363)</f>
        <v/>
      </c>
      <c r="D3366" s="42">
        <f>IF($B3366="","",Тех_Движение!$B$3363)</f>
        <v/>
      </c>
      <c r="E3366" s="54">
        <f>IF($B3366="","",Тех_Движение!$F$3363)</f>
        <v/>
      </c>
      <c r="F3366" s="54">
        <f>IF($B3366="","",SUMIFS($E$5:$E3365,$C$5:$C3365,$C3366))</f>
        <v/>
      </c>
      <c r="G3366" s="54">
        <f>IF($B3366="","",MAX(0,$E3366-MAX(0,SUMIFS(Тех_Движение!$G$2:$G$5111,Тех_Движение!$D$2:$D$5111,$C3366,Тех_Движение!$B$2:$B$5111,"&lt;="&amp;Настройки!$B$5-1)-$F3366)))</f>
        <v/>
      </c>
      <c r="H3366" s="54">
        <f>IF($B3366="","",IF(AND($D3366&gt;=Настройки!$B$5,$D3366&lt;=Настройки!$B$6),$E3366,0))</f>
        <v/>
      </c>
      <c r="I3366" s="54">
        <f>IF($B3366="","",$G3366+$H3366-$J3366)</f>
        <v/>
      </c>
      <c r="J3366" s="54">
        <f>IF($B3366="","",MAX(0,$E3366-MAX(0,SUMIFS(Тех_Движение!$G$2:$G$5111,Тех_Движение!$D$2:$D$5111,$C3366,Тех_Движение!$B$2:$B$5111,"&lt;="&amp;Настройки!$B$6)-$F3366)))</f>
        <v/>
      </c>
      <c r="K3366" s="54">
        <f>IF(OR($B3366="",K$3&lt;$D3366+Настройки!$B$7),0,MAX(0,$E3366-MAX(0,SUMIFS(Тех_Движение!$G$2:$G$5111,Тех_Движение!$D$2:$D$5111,$C3366,Тех_Движение!$B$2:$B$5111,"&lt;="&amp;K$3)-$F3366)))</f>
        <v/>
      </c>
      <c r="L3366" s="54">
        <f>IF(OR($B3366="",L$3&lt;$D3366+Настройки!$B$7),0,MAX(0,$E3366-MAX(0,SUMIFS(Тех_Движение!$G$2:$G$5111,Тех_Движение!$D$2:$D$5111,$C3366,Тех_Движение!$B$2:$B$5111,"&lt;="&amp;L$3)-$F3366)))</f>
        <v/>
      </c>
      <c r="M3366" s="54">
        <f>IF(OR($B3366="",M$3&lt;$D3366+Настройки!$B$7),0,MAX(0,$E3366-MAX(0,SUMIFS(Тех_Движение!$G$2:$G$5111,Тех_Движение!$D$2:$D$5111,$C3366,Тех_Движение!$B$2:$B$5111,"&lt;="&amp;M$3)-$F3366)))</f>
        <v/>
      </c>
      <c r="N3366" s="54">
        <f>IF(OR($B3366="",N$3&lt;$D3366+Настройки!$B$7),0,MAX(0,$E3366-MAX(0,SUMIFS(Тех_Движение!$G$2:$G$5111,Тех_Движение!$D$2:$D$5111,$C3366,Тех_Движение!$B$2:$B$5111,"&lt;="&amp;N$3)-$F3366)))</f>
        <v/>
      </c>
      <c r="O3366" s="54">
        <f>IF(OR($B3366="",O$3&lt;$D3366+Настройки!$B$7),0,MAX(0,$E3366-MAX(0,SUMIFS(Тех_Движение!$G$2:$G$5111,Тех_Движение!$D$2:$D$5111,$C3366,Тех_Движение!$B$2:$B$5111,"&lt;="&amp;O$3)-$F3366)))</f>
        <v/>
      </c>
      <c r="P3366" s="54">
        <f>IF(OR($B3366="",P$3&lt;$D3366+Настройки!$B$7),0,MAX(0,$E3366-MAX(0,SUMIFS(Тех_Движение!$G$2:$G$5111,Тех_Движение!$D$2:$D$5111,$C3366,Тех_Движение!$B$2:$B$5111,"&lt;="&amp;P$3)-$F3366)))</f>
        <v/>
      </c>
      <c r="Q3366" s="54">
        <f>IF(OR($B3366="",Q$3&lt;$D3366+Настройки!$B$7),0,MAX(0,$E3366-MAX(0,SUMIFS(Тех_Движение!$G$2:$G$5111,Тех_Движение!$D$2:$D$5111,$C3366,Тех_Движение!$B$2:$B$5111,"&lt;="&amp;Q$3)-$F3366)))</f>
        <v/>
      </c>
      <c r="R3366" s="54">
        <f>IF($B3366="","",SUM($K3366:$Q3366))</f>
        <v/>
      </c>
      <c r="S3366" s="56">
        <f>IF($B3366="","",VLOOKUP($C3366,Настройки!$A$11:$L$17,9,FALSE))</f>
        <v/>
      </c>
      <c r="T3366" s="56">
        <f>IF($B3366="","",$R3366*$S3366)</f>
        <v/>
      </c>
    </row>
    <row r="3367">
      <c r="A3367" s="20">
        <f>Тех_Движение!$A$3364</f>
        <v/>
      </c>
      <c r="B3367" s="20">
        <f>IF(Тех_Движение!$F$3364&gt;0,Тех_Движение!$I$3364,"")</f>
        <v/>
      </c>
      <c r="C3367" s="20">
        <f>IF($B3367="","",Тех_Движение!$D$3364)</f>
        <v/>
      </c>
      <c r="D3367" s="42">
        <f>IF($B3367="","",Тех_Движение!$B$3364)</f>
        <v/>
      </c>
      <c r="E3367" s="54">
        <f>IF($B3367="","",Тех_Движение!$F$3364)</f>
        <v/>
      </c>
      <c r="F3367" s="54">
        <f>IF($B3367="","",SUMIFS($E$5:$E3366,$C$5:$C3366,$C3367))</f>
        <v/>
      </c>
      <c r="G3367" s="54">
        <f>IF($B3367="","",MAX(0,$E3367-MAX(0,SUMIFS(Тех_Движение!$G$2:$G$5111,Тех_Движение!$D$2:$D$5111,$C3367,Тех_Движение!$B$2:$B$5111,"&lt;="&amp;Настройки!$B$5-1)-$F3367)))</f>
        <v/>
      </c>
      <c r="H3367" s="54">
        <f>IF($B3367="","",IF(AND($D3367&gt;=Настройки!$B$5,$D3367&lt;=Настройки!$B$6),$E3367,0))</f>
        <v/>
      </c>
      <c r="I3367" s="54">
        <f>IF($B3367="","",$G3367+$H3367-$J3367)</f>
        <v/>
      </c>
      <c r="J3367" s="54">
        <f>IF($B3367="","",MAX(0,$E3367-MAX(0,SUMIFS(Тех_Движение!$G$2:$G$5111,Тех_Движение!$D$2:$D$5111,$C3367,Тех_Движение!$B$2:$B$5111,"&lt;="&amp;Настройки!$B$6)-$F3367)))</f>
        <v/>
      </c>
      <c r="K3367" s="54">
        <f>IF(OR($B3367="",K$3&lt;$D3367+Настройки!$B$7),0,MAX(0,$E3367-MAX(0,SUMIFS(Тех_Движение!$G$2:$G$5111,Тех_Движение!$D$2:$D$5111,$C3367,Тех_Движение!$B$2:$B$5111,"&lt;="&amp;K$3)-$F3367)))</f>
        <v/>
      </c>
      <c r="L3367" s="54">
        <f>IF(OR($B3367="",L$3&lt;$D3367+Настройки!$B$7),0,MAX(0,$E3367-MAX(0,SUMIFS(Тех_Движение!$G$2:$G$5111,Тех_Движение!$D$2:$D$5111,$C3367,Тех_Движение!$B$2:$B$5111,"&lt;="&amp;L$3)-$F3367)))</f>
        <v/>
      </c>
      <c r="M3367" s="54">
        <f>IF(OR($B3367="",M$3&lt;$D3367+Настройки!$B$7),0,MAX(0,$E3367-MAX(0,SUMIFS(Тех_Движение!$G$2:$G$5111,Тех_Движение!$D$2:$D$5111,$C3367,Тех_Движение!$B$2:$B$5111,"&lt;="&amp;M$3)-$F3367)))</f>
        <v/>
      </c>
      <c r="N3367" s="54">
        <f>IF(OR($B3367="",N$3&lt;$D3367+Настройки!$B$7),0,MAX(0,$E3367-MAX(0,SUMIFS(Тех_Движение!$G$2:$G$5111,Тех_Движение!$D$2:$D$5111,$C3367,Тех_Движение!$B$2:$B$5111,"&lt;="&amp;N$3)-$F3367)))</f>
        <v/>
      </c>
      <c r="O3367" s="54">
        <f>IF(OR($B3367="",O$3&lt;$D3367+Настройки!$B$7),0,MAX(0,$E3367-MAX(0,SUMIFS(Тех_Движение!$G$2:$G$5111,Тех_Движение!$D$2:$D$5111,$C3367,Тех_Движение!$B$2:$B$5111,"&lt;="&amp;O$3)-$F3367)))</f>
        <v/>
      </c>
      <c r="P3367" s="54">
        <f>IF(OR($B3367="",P$3&lt;$D3367+Настройки!$B$7),0,MAX(0,$E3367-MAX(0,SUMIFS(Тех_Движение!$G$2:$G$5111,Тех_Движение!$D$2:$D$5111,$C3367,Тех_Движение!$B$2:$B$5111,"&lt;="&amp;P$3)-$F3367)))</f>
        <v/>
      </c>
      <c r="Q3367" s="54">
        <f>IF(OR($B3367="",Q$3&lt;$D3367+Настройки!$B$7),0,MAX(0,$E3367-MAX(0,SUMIFS(Тех_Движение!$G$2:$G$5111,Тех_Движение!$D$2:$D$5111,$C3367,Тех_Движение!$B$2:$B$5111,"&lt;="&amp;Q$3)-$F3367)))</f>
        <v/>
      </c>
      <c r="R3367" s="54">
        <f>IF($B3367="","",SUM($K3367:$Q3367))</f>
        <v/>
      </c>
      <c r="S3367" s="56">
        <f>IF($B3367="","",VLOOKUP($C3367,Настройки!$A$11:$L$17,9,FALSE))</f>
        <v/>
      </c>
      <c r="T3367" s="56">
        <f>IF($B3367="","",$R3367*$S3367)</f>
        <v/>
      </c>
    </row>
    <row r="3368">
      <c r="A3368" s="20">
        <f>Тех_Движение!$A$3365</f>
        <v/>
      </c>
      <c r="B3368" s="20">
        <f>IF(Тех_Движение!$F$3365&gt;0,Тех_Движение!$I$3365,"")</f>
        <v/>
      </c>
      <c r="C3368" s="20">
        <f>IF($B3368="","",Тех_Движение!$D$3365)</f>
        <v/>
      </c>
      <c r="D3368" s="42">
        <f>IF($B3368="","",Тех_Движение!$B$3365)</f>
        <v/>
      </c>
      <c r="E3368" s="54">
        <f>IF($B3368="","",Тех_Движение!$F$3365)</f>
        <v/>
      </c>
      <c r="F3368" s="54">
        <f>IF($B3368="","",SUMIFS($E$5:$E3367,$C$5:$C3367,$C3368))</f>
        <v/>
      </c>
      <c r="G3368" s="54">
        <f>IF($B3368="","",MAX(0,$E3368-MAX(0,SUMIFS(Тех_Движение!$G$2:$G$5111,Тех_Движение!$D$2:$D$5111,$C3368,Тех_Движение!$B$2:$B$5111,"&lt;="&amp;Настройки!$B$5-1)-$F3368)))</f>
        <v/>
      </c>
      <c r="H3368" s="54">
        <f>IF($B3368="","",IF(AND($D3368&gt;=Настройки!$B$5,$D3368&lt;=Настройки!$B$6),$E3368,0))</f>
        <v/>
      </c>
      <c r="I3368" s="54">
        <f>IF($B3368="","",$G3368+$H3368-$J3368)</f>
        <v/>
      </c>
      <c r="J3368" s="54">
        <f>IF($B3368="","",MAX(0,$E3368-MAX(0,SUMIFS(Тех_Движение!$G$2:$G$5111,Тех_Движение!$D$2:$D$5111,$C3368,Тех_Движение!$B$2:$B$5111,"&lt;="&amp;Настройки!$B$6)-$F3368)))</f>
        <v/>
      </c>
      <c r="K3368" s="54">
        <f>IF(OR($B3368="",K$3&lt;$D3368+Настройки!$B$7),0,MAX(0,$E3368-MAX(0,SUMIFS(Тех_Движение!$G$2:$G$5111,Тех_Движение!$D$2:$D$5111,$C3368,Тех_Движение!$B$2:$B$5111,"&lt;="&amp;K$3)-$F3368)))</f>
        <v/>
      </c>
      <c r="L3368" s="54">
        <f>IF(OR($B3368="",L$3&lt;$D3368+Настройки!$B$7),0,MAX(0,$E3368-MAX(0,SUMIFS(Тех_Движение!$G$2:$G$5111,Тех_Движение!$D$2:$D$5111,$C3368,Тех_Движение!$B$2:$B$5111,"&lt;="&amp;L$3)-$F3368)))</f>
        <v/>
      </c>
      <c r="M3368" s="54">
        <f>IF(OR($B3368="",M$3&lt;$D3368+Настройки!$B$7),0,MAX(0,$E3368-MAX(0,SUMIFS(Тех_Движение!$G$2:$G$5111,Тех_Движение!$D$2:$D$5111,$C3368,Тех_Движение!$B$2:$B$5111,"&lt;="&amp;M$3)-$F3368)))</f>
        <v/>
      </c>
      <c r="N3368" s="54">
        <f>IF(OR($B3368="",N$3&lt;$D3368+Настройки!$B$7),0,MAX(0,$E3368-MAX(0,SUMIFS(Тех_Движение!$G$2:$G$5111,Тех_Движение!$D$2:$D$5111,$C3368,Тех_Движение!$B$2:$B$5111,"&lt;="&amp;N$3)-$F3368)))</f>
        <v/>
      </c>
      <c r="O3368" s="54">
        <f>IF(OR($B3368="",O$3&lt;$D3368+Настройки!$B$7),0,MAX(0,$E3368-MAX(0,SUMIFS(Тех_Движение!$G$2:$G$5111,Тех_Движение!$D$2:$D$5111,$C3368,Тех_Движение!$B$2:$B$5111,"&lt;="&amp;O$3)-$F3368)))</f>
        <v/>
      </c>
      <c r="P3368" s="54">
        <f>IF(OR($B3368="",P$3&lt;$D3368+Настройки!$B$7),0,MAX(0,$E3368-MAX(0,SUMIFS(Тех_Движение!$G$2:$G$5111,Тех_Движение!$D$2:$D$5111,$C3368,Тех_Движение!$B$2:$B$5111,"&lt;="&amp;P$3)-$F3368)))</f>
        <v/>
      </c>
      <c r="Q3368" s="54">
        <f>IF(OR($B3368="",Q$3&lt;$D3368+Настройки!$B$7),0,MAX(0,$E3368-MAX(0,SUMIFS(Тех_Движение!$G$2:$G$5111,Тех_Движение!$D$2:$D$5111,$C3368,Тех_Движение!$B$2:$B$5111,"&lt;="&amp;Q$3)-$F3368)))</f>
        <v/>
      </c>
      <c r="R3368" s="54">
        <f>IF($B3368="","",SUM($K3368:$Q3368))</f>
        <v/>
      </c>
      <c r="S3368" s="56">
        <f>IF($B3368="","",VLOOKUP($C3368,Настройки!$A$11:$L$17,9,FALSE))</f>
        <v/>
      </c>
      <c r="T3368" s="56">
        <f>IF($B3368="","",$R3368*$S3368)</f>
        <v/>
      </c>
    </row>
    <row r="3369">
      <c r="A3369" s="20">
        <f>Тех_Движение!$A$3366</f>
        <v/>
      </c>
      <c r="B3369" s="20">
        <f>IF(Тех_Движение!$F$3366&gt;0,Тех_Движение!$I$3366,"")</f>
        <v/>
      </c>
      <c r="C3369" s="20">
        <f>IF($B3369="","",Тех_Движение!$D$3366)</f>
        <v/>
      </c>
      <c r="D3369" s="42">
        <f>IF($B3369="","",Тех_Движение!$B$3366)</f>
        <v/>
      </c>
      <c r="E3369" s="54">
        <f>IF($B3369="","",Тех_Движение!$F$3366)</f>
        <v/>
      </c>
      <c r="F3369" s="54">
        <f>IF($B3369="","",SUMIFS($E$5:$E3368,$C$5:$C3368,$C3369))</f>
        <v/>
      </c>
      <c r="G3369" s="54">
        <f>IF($B3369="","",MAX(0,$E3369-MAX(0,SUMIFS(Тех_Движение!$G$2:$G$5111,Тех_Движение!$D$2:$D$5111,$C3369,Тех_Движение!$B$2:$B$5111,"&lt;="&amp;Настройки!$B$5-1)-$F3369)))</f>
        <v/>
      </c>
      <c r="H3369" s="54">
        <f>IF($B3369="","",IF(AND($D3369&gt;=Настройки!$B$5,$D3369&lt;=Настройки!$B$6),$E3369,0))</f>
        <v/>
      </c>
      <c r="I3369" s="54">
        <f>IF($B3369="","",$G3369+$H3369-$J3369)</f>
        <v/>
      </c>
      <c r="J3369" s="54">
        <f>IF($B3369="","",MAX(0,$E3369-MAX(0,SUMIFS(Тех_Движение!$G$2:$G$5111,Тех_Движение!$D$2:$D$5111,$C3369,Тех_Движение!$B$2:$B$5111,"&lt;="&amp;Настройки!$B$6)-$F3369)))</f>
        <v/>
      </c>
      <c r="K3369" s="54">
        <f>IF(OR($B3369="",K$3&lt;$D3369+Настройки!$B$7),0,MAX(0,$E3369-MAX(0,SUMIFS(Тех_Движение!$G$2:$G$5111,Тех_Движение!$D$2:$D$5111,$C3369,Тех_Движение!$B$2:$B$5111,"&lt;="&amp;K$3)-$F3369)))</f>
        <v/>
      </c>
      <c r="L3369" s="54">
        <f>IF(OR($B3369="",L$3&lt;$D3369+Настройки!$B$7),0,MAX(0,$E3369-MAX(0,SUMIFS(Тех_Движение!$G$2:$G$5111,Тех_Движение!$D$2:$D$5111,$C3369,Тех_Движение!$B$2:$B$5111,"&lt;="&amp;L$3)-$F3369)))</f>
        <v/>
      </c>
      <c r="M3369" s="54">
        <f>IF(OR($B3369="",M$3&lt;$D3369+Настройки!$B$7),0,MAX(0,$E3369-MAX(0,SUMIFS(Тех_Движение!$G$2:$G$5111,Тех_Движение!$D$2:$D$5111,$C3369,Тех_Движение!$B$2:$B$5111,"&lt;="&amp;M$3)-$F3369)))</f>
        <v/>
      </c>
      <c r="N3369" s="54">
        <f>IF(OR($B3369="",N$3&lt;$D3369+Настройки!$B$7),0,MAX(0,$E3369-MAX(0,SUMIFS(Тех_Движение!$G$2:$G$5111,Тех_Движение!$D$2:$D$5111,$C3369,Тех_Движение!$B$2:$B$5111,"&lt;="&amp;N$3)-$F3369)))</f>
        <v/>
      </c>
      <c r="O3369" s="54">
        <f>IF(OR($B3369="",O$3&lt;$D3369+Настройки!$B$7),0,MAX(0,$E3369-MAX(0,SUMIFS(Тех_Движение!$G$2:$G$5111,Тех_Движение!$D$2:$D$5111,$C3369,Тех_Движение!$B$2:$B$5111,"&lt;="&amp;O$3)-$F3369)))</f>
        <v/>
      </c>
      <c r="P3369" s="54">
        <f>IF(OR($B3369="",P$3&lt;$D3369+Настройки!$B$7),0,MAX(0,$E3369-MAX(0,SUMIFS(Тех_Движение!$G$2:$G$5111,Тех_Движение!$D$2:$D$5111,$C3369,Тех_Движение!$B$2:$B$5111,"&lt;="&amp;P$3)-$F3369)))</f>
        <v/>
      </c>
      <c r="Q3369" s="54">
        <f>IF(OR($B3369="",Q$3&lt;$D3369+Настройки!$B$7),0,MAX(0,$E3369-MAX(0,SUMIFS(Тех_Движение!$G$2:$G$5111,Тех_Движение!$D$2:$D$5111,$C3369,Тех_Движение!$B$2:$B$5111,"&lt;="&amp;Q$3)-$F3369)))</f>
        <v/>
      </c>
      <c r="R3369" s="54">
        <f>IF($B3369="","",SUM($K3369:$Q3369))</f>
        <v/>
      </c>
      <c r="S3369" s="56">
        <f>IF($B3369="","",VLOOKUP($C3369,Настройки!$A$11:$L$17,9,FALSE))</f>
        <v/>
      </c>
      <c r="T3369" s="56">
        <f>IF($B3369="","",$R3369*$S3369)</f>
        <v/>
      </c>
    </row>
    <row r="3370">
      <c r="A3370" s="20">
        <f>Тех_Движение!$A$3367</f>
        <v/>
      </c>
      <c r="B3370" s="20">
        <f>IF(Тех_Движение!$F$3367&gt;0,Тех_Движение!$I$3367,"")</f>
        <v/>
      </c>
      <c r="C3370" s="20">
        <f>IF($B3370="","",Тех_Движение!$D$3367)</f>
        <v/>
      </c>
      <c r="D3370" s="42">
        <f>IF($B3370="","",Тех_Движение!$B$3367)</f>
        <v/>
      </c>
      <c r="E3370" s="54">
        <f>IF($B3370="","",Тех_Движение!$F$3367)</f>
        <v/>
      </c>
      <c r="F3370" s="54">
        <f>IF($B3370="","",SUMIFS($E$5:$E3369,$C$5:$C3369,$C3370))</f>
        <v/>
      </c>
      <c r="G3370" s="54">
        <f>IF($B3370="","",MAX(0,$E3370-MAX(0,SUMIFS(Тех_Движение!$G$2:$G$5111,Тех_Движение!$D$2:$D$5111,$C3370,Тех_Движение!$B$2:$B$5111,"&lt;="&amp;Настройки!$B$5-1)-$F3370)))</f>
        <v/>
      </c>
      <c r="H3370" s="54">
        <f>IF($B3370="","",IF(AND($D3370&gt;=Настройки!$B$5,$D3370&lt;=Настройки!$B$6),$E3370,0))</f>
        <v/>
      </c>
      <c r="I3370" s="54">
        <f>IF($B3370="","",$G3370+$H3370-$J3370)</f>
        <v/>
      </c>
      <c r="J3370" s="54">
        <f>IF($B3370="","",MAX(0,$E3370-MAX(0,SUMIFS(Тех_Движение!$G$2:$G$5111,Тех_Движение!$D$2:$D$5111,$C3370,Тех_Движение!$B$2:$B$5111,"&lt;="&amp;Настройки!$B$6)-$F3370)))</f>
        <v/>
      </c>
      <c r="K3370" s="54">
        <f>IF(OR($B3370="",K$3&lt;$D3370+Настройки!$B$7),0,MAX(0,$E3370-MAX(0,SUMIFS(Тех_Движение!$G$2:$G$5111,Тех_Движение!$D$2:$D$5111,$C3370,Тех_Движение!$B$2:$B$5111,"&lt;="&amp;K$3)-$F3370)))</f>
        <v/>
      </c>
      <c r="L3370" s="54">
        <f>IF(OR($B3370="",L$3&lt;$D3370+Настройки!$B$7),0,MAX(0,$E3370-MAX(0,SUMIFS(Тех_Движение!$G$2:$G$5111,Тех_Движение!$D$2:$D$5111,$C3370,Тех_Движение!$B$2:$B$5111,"&lt;="&amp;L$3)-$F3370)))</f>
        <v/>
      </c>
      <c r="M3370" s="54">
        <f>IF(OR($B3370="",M$3&lt;$D3370+Настройки!$B$7),0,MAX(0,$E3370-MAX(0,SUMIFS(Тех_Движение!$G$2:$G$5111,Тех_Движение!$D$2:$D$5111,$C3370,Тех_Движение!$B$2:$B$5111,"&lt;="&amp;M$3)-$F3370)))</f>
        <v/>
      </c>
      <c r="N3370" s="54">
        <f>IF(OR($B3370="",N$3&lt;$D3370+Настройки!$B$7),0,MAX(0,$E3370-MAX(0,SUMIFS(Тех_Движение!$G$2:$G$5111,Тех_Движение!$D$2:$D$5111,$C3370,Тех_Движение!$B$2:$B$5111,"&lt;="&amp;N$3)-$F3370)))</f>
        <v/>
      </c>
      <c r="O3370" s="54">
        <f>IF(OR($B3370="",O$3&lt;$D3370+Настройки!$B$7),0,MAX(0,$E3370-MAX(0,SUMIFS(Тех_Движение!$G$2:$G$5111,Тех_Движение!$D$2:$D$5111,$C3370,Тех_Движение!$B$2:$B$5111,"&lt;="&amp;O$3)-$F3370)))</f>
        <v/>
      </c>
      <c r="P3370" s="54">
        <f>IF(OR($B3370="",P$3&lt;$D3370+Настройки!$B$7),0,MAX(0,$E3370-MAX(0,SUMIFS(Тех_Движение!$G$2:$G$5111,Тех_Движение!$D$2:$D$5111,$C3370,Тех_Движение!$B$2:$B$5111,"&lt;="&amp;P$3)-$F3370)))</f>
        <v/>
      </c>
      <c r="Q3370" s="54">
        <f>IF(OR($B3370="",Q$3&lt;$D3370+Настройки!$B$7),0,MAX(0,$E3370-MAX(0,SUMIFS(Тех_Движение!$G$2:$G$5111,Тех_Движение!$D$2:$D$5111,$C3370,Тех_Движение!$B$2:$B$5111,"&lt;="&amp;Q$3)-$F3370)))</f>
        <v/>
      </c>
      <c r="R3370" s="54">
        <f>IF($B3370="","",SUM($K3370:$Q3370))</f>
        <v/>
      </c>
      <c r="S3370" s="56">
        <f>IF($B3370="","",VLOOKUP($C3370,Настройки!$A$11:$L$17,9,FALSE))</f>
        <v/>
      </c>
      <c r="T3370" s="56">
        <f>IF($B3370="","",$R3370*$S3370)</f>
        <v/>
      </c>
    </row>
    <row r="3371">
      <c r="A3371" s="20">
        <f>Тех_Движение!$A$3368</f>
        <v/>
      </c>
      <c r="B3371" s="20">
        <f>IF(Тех_Движение!$F$3368&gt;0,Тех_Движение!$I$3368,"")</f>
        <v/>
      </c>
      <c r="C3371" s="20">
        <f>IF($B3371="","",Тех_Движение!$D$3368)</f>
        <v/>
      </c>
      <c r="D3371" s="42">
        <f>IF($B3371="","",Тех_Движение!$B$3368)</f>
        <v/>
      </c>
      <c r="E3371" s="54">
        <f>IF($B3371="","",Тех_Движение!$F$3368)</f>
        <v/>
      </c>
      <c r="F3371" s="54">
        <f>IF($B3371="","",SUMIFS($E$5:$E3370,$C$5:$C3370,$C3371))</f>
        <v/>
      </c>
      <c r="G3371" s="54">
        <f>IF($B3371="","",MAX(0,$E3371-MAX(0,SUMIFS(Тех_Движение!$G$2:$G$5111,Тех_Движение!$D$2:$D$5111,$C3371,Тех_Движение!$B$2:$B$5111,"&lt;="&amp;Настройки!$B$5-1)-$F3371)))</f>
        <v/>
      </c>
      <c r="H3371" s="54">
        <f>IF($B3371="","",IF(AND($D3371&gt;=Настройки!$B$5,$D3371&lt;=Настройки!$B$6),$E3371,0))</f>
        <v/>
      </c>
      <c r="I3371" s="54">
        <f>IF($B3371="","",$G3371+$H3371-$J3371)</f>
        <v/>
      </c>
      <c r="J3371" s="54">
        <f>IF($B3371="","",MAX(0,$E3371-MAX(0,SUMIFS(Тех_Движение!$G$2:$G$5111,Тех_Движение!$D$2:$D$5111,$C3371,Тех_Движение!$B$2:$B$5111,"&lt;="&amp;Настройки!$B$6)-$F3371)))</f>
        <v/>
      </c>
      <c r="K3371" s="54">
        <f>IF(OR($B3371="",K$3&lt;$D3371+Настройки!$B$7),0,MAX(0,$E3371-MAX(0,SUMIFS(Тех_Движение!$G$2:$G$5111,Тех_Движение!$D$2:$D$5111,$C3371,Тех_Движение!$B$2:$B$5111,"&lt;="&amp;K$3)-$F3371)))</f>
        <v/>
      </c>
      <c r="L3371" s="54">
        <f>IF(OR($B3371="",L$3&lt;$D3371+Настройки!$B$7),0,MAX(0,$E3371-MAX(0,SUMIFS(Тех_Движение!$G$2:$G$5111,Тех_Движение!$D$2:$D$5111,$C3371,Тех_Движение!$B$2:$B$5111,"&lt;="&amp;L$3)-$F3371)))</f>
        <v/>
      </c>
      <c r="M3371" s="54">
        <f>IF(OR($B3371="",M$3&lt;$D3371+Настройки!$B$7),0,MAX(0,$E3371-MAX(0,SUMIFS(Тех_Движение!$G$2:$G$5111,Тех_Движение!$D$2:$D$5111,$C3371,Тех_Движение!$B$2:$B$5111,"&lt;="&amp;M$3)-$F3371)))</f>
        <v/>
      </c>
      <c r="N3371" s="54">
        <f>IF(OR($B3371="",N$3&lt;$D3371+Настройки!$B$7),0,MAX(0,$E3371-MAX(0,SUMIFS(Тех_Движение!$G$2:$G$5111,Тех_Движение!$D$2:$D$5111,$C3371,Тех_Движение!$B$2:$B$5111,"&lt;="&amp;N$3)-$F3371)))</f>
        <v/>
      </c>
      <c r="O3371" s="54">
        <f>IF(OR($B3371="",O$3&lt;$D3371+Настройки!$B$7),0,MAX(0,$E3371-MAX(0,SUMIFS(Тех_Движение!$G$2:$G$5111,Тех_Движение!$D$2:$D$5111,$C3371,Тех_Движение!$B$2:$B$5111,"&lt;="&amp;O$3)-$F3371)))</f>
        <v/>
      </c>
      <c r="P3371" s="54">
        <f>IF(OR($B3371="",P$3&lt;$D3371+Настройки!$B$7),0,MAX(0,$E3371-MAX(0,SUMIFS(Тех_Движение!$G$2:$G$5111,Тех_Движение!$D$2:$D$5111,$C3371,Тех_Движение!$B$2:$B$5111,"&lt;="&amp;P$3)-$F3371)))</f>
        <v/>
      </c>
      <c r="Q3371" s="54">
        <f>IF(OR($B3371="",Q$3&lt;$D3371+Настройки!$B$7),0,MAX(0,$E3371-MAX(0,SUMIFS(Тех_Движение!$G$2:$G$5111,Тех_Движение!$D$2:$D$5111,$C3371,Тех_Движение!$B$2:$B$5111,"&lt;="&amp;Q$3)-$F3371)))</f>
        <v/>
      </c>
      <c r="R3371" s="54">
        <f>IF($B3371="","",SUM($K3371:$Q3371))</f>
        <v/>
      </c>
      <c r="S3371" s="56">
        <f>IF($B3371="","",VLOOKUP($C3371,Настройки!$A$11:$L$17,9,FALSE))</f>
        <v/>
      </c>
      <c r="T3371" s="56">
        <f>IF($B3371="","",$R3371*$S3371)</f>
        <v/>
      </c>
    </row>
    <row r="3372">
      <c r="A3372" s="20">
        <f>Тех_Движение!$A$3369</f>
        <v/>
      </c>
      <c r="B3372" s="20">
        <f>IF(Тех_Движение!$F$3369&gt;0,Тех_Движение!$I$3369,"")</f>
        <v/>
      </c>
      <c r="C3372" s="20">
        <f>IF($B3372="","",Тех_Движение!$D$3369)</f>
        <v/>
      </c>
      <c r="D3372" s="42">
        <f>IF($B3372="","",Тех_Движение!$B$3369)</f>
        <v/>
      </c>
      <c r="E3372" s="54">
        <f>IF($B3372="","",Тех_Движение!$F$3369)</f>
        <v/>
      </c>
      <c r="F3372" s="54">
        <f>IF($B3372="","",SUMIFS($E$5:$E3371,$C$5:$C3371,$C3372))</f>
        <v/>
      </c>
      <c r="G3372" s="54">
        <f>IF($B3372="","",MAX(0,$E3372-MAX(0,SUMIFS(Тех_Движение!$G$2:$G$5111,Тех_Движение!$D$2:$D$5111,$C3372,Тех_Движение!$B$2:$B$5111,"&lt;="&amp;Настройки!$B$5-1)-$F3372)))</f>
        <v/>
      </c>
      <c r="H3372" s="54">
        <f>IF($B3372="","",IF(AND($D3372&gt;=Настройки!$B$5,$D3372&lt;=Настройки!$B$6),$E3372,0))</f>
        <v/>
      </c>
      <c r="I3372" s="54">
        <f>IF($B3372="","",$G3372+$H3372-$J3372)</f>
        <v/>
      </c>
      <c r="J3372" s="54">
        <f>IF($B3372="","",MAX(0,$E3372-MAX(0,SUMIFS(Тех_Движение!$G$2:$G$5111,Тех_Движение!$D$2:$D$5111,$C3372,Тех_Движение!$B$2:$B$5111,"&lt;="&amp;Настройки!$B$6)-$F3372)))</f>
        <v/>
      </c>
      <c r="K3372" s="54">
        <f>IF(OR($B3372="",K$3&lt;$D3372+Настройки!$B$7),0,MAX(0,$E3372-MAX(0,SUMIFS(Тех_Движение!$G$2:$G$5111,Тех_Движение!$D$2:$D$5111,$C3372,Тех_Движение!$B$2:$B$5111,"&lt;="&amp;K$3)-$F3372)))</f>
        <v/>
      </c>
      <c r="L3372" s="54">
        <f>IF(OR($B3372="",L$3&lt;$D3372+Настройки!$B$7),0,MAX(0,$E3372-MAX(0,SUMIFS(Тех_Движение!$G$2:$G$5111,Тех_Движение!$D$2:$D$5111,$C3372,Тех_Движение!$B$2:$B$5111,"&lt;="&amp;L$3)-$F3372)))</f>
        <v/>
      </c>
      <c r="M3372" s="54">
        <f>IF(OR($B3372="",M$3&lt;$D3372+Настройки!$B$7),0,MAX(0,$E3372-MAX(0,SUMIFS(Тех_Движение!$G$2:$G$5111,Тех_Движение!$D$2:$D$5111,$C3372,Тех_Движение!$B$2:$B$5111,"&lt;="&amp;M$3)-$F3372)))</f>
        <v/>
      </c>
      <c r="N3372" s="54">
        <f>IF(OR($B3372="",N$3&lt;$D3372+Настройки!$B$7),0,MAX(0,$E3372-MAX(0,SUMIFS(Тех_Движение!$G$2:$G$5111,Тех_Движение!$D$2:$D$5111,$C3372,Тех_Движение!$B$2:$B$5111,"&lt;="&amp;N$3)-$F3372)))</f>
        <v/>
      </c>
      <c r="O3372" s="54">
        <f>IF(OR($B3372="",O$3&lt;$D3372+Настройки!$B$7),0,MAX(0,$E3372-MAX(0,SUMIFS(Тех_Движение!$G$2:$G$5111,Тех_Движение!$D$2:$D$5111,$C3372,Тех_Движение!$B$2:$B$5111,"&lt;="&amp;O$3)-$F3372)))</f>
        <v/>
      </c>
      <c r="P3372" s="54">
        <f>IF(OR($B3372="",P$3&lt;$D3372+Настройки!$B$7),0,MAX(0,$E3372-MAX(0,SUMIFS(Тех_Движение!$G$2:$G$5111,Тех_Движение!$D$2:$D$5111,$C3372,Тех_Движение!$B$2:$B$5111,"&lt;="&amp;P$3)-$F3372)))</f>
        <v/>
      </c>
      <c r="Q3372" s="54">
        <f>IF(OR($B3372="",Q$3&lt;$D3372+Настройки!$B$7),0,MAX(0,$E3372-MAX(0,SUMIFS(Тех_Движение!$G$2:$G$5111,Тех_Движение!$D$2:$D$5111,$C3372,Тех_Движение!$B$2:$B$5111,"&lt;="&amp;Q$3)-$F3372)))</f>
        <v/>
      </c>
      <c r="R3372" s="54">
        <f>IF($B3372="","",SUM($K3372:$Q3372))</f>
        <v/>
      </c>
      <c r="S3372" s="56">
        <f>IF($B3372="","",VLOOKUP($C3372,Настройки!$A$11:$L$17,9,FALSE))</f>
        <v/>
      </c>
      <c r="T3372" s="56">
        <f>IF($B3372="","",$R3372*$S3372)</f>
        <v/>
      </c>
    </row>
    <row r="3373">
      <c r="A3373" s="20">
        <f>Тех_Движение!$A$3370</f>
        <v/>
      </c>
      <c r="B3373" s="20">
        <f>IF(Тех_Движение!$F$3370&gt;0,Тех_Движение!$I$3370,"")</f>
        <v/>
      </c>
      <c r="C3373" s="20">
        <f>IF($B3373="","",Тех_Движение!$D$3370)</f>
        <v/>
      </c>
      <c r="D3373" s="42">
        <f>IF($B3373="","",Тех_Движение!$B$3370)</f>
        <v/>
      </c>
      <c r="E3373" s="54">
        <f>IF($B3373="","",Тех_Движение!$F$3370)</f>
        <v/>
      </c>
      <c r="F3373" s="54">
        <f>IF($B3373="","",SUMIFS($E$5:$E3372,$C$5:$C3372,$C3373))</f>
        <v/>
      </c>
      <c r="G3373" s="54">
        <f>IF($B3373="","",MAX(0,$E3373-MAX(0,SUMIFS(Тех_Движение!$G$2:$G$5111,Тех_Движение!$D$2:$D$5111,$C3373,Тех_Движение!$B$2:$B$5111,"&lt;="&amp;Настройки!$B$5-1)-$F3373)))</f>
        <v/>
      </c>
      <c r="H3373" s="54">
        <f>IF($B3373="","",IF(AND($D3373&gt;=Настройки!$B$5,$D3373&lt;=Настройки!$B$6),$E3373,0))</f>
        <v/>
      </c>
      <c r="I3373" s="54">
        <f>IF($B3373="","",$G3373+$H3373-$J3373)</f>
        <v/>
      </c>
      <c r="J3373" s="54">
        <f>IF($B3373="","",MAX(0,$E3373-MAX(0,SUMIFS(Тех_Движение!$G$2:$G$5111,Тех_Движение!$D$2:$D$5111,$C3373,Тех_Движение!$B$2:$B$5111,"&lt;="&amp;Настройки!$B$6)-$F3373)))</f>
        <v/>
      </c>
      <c r="K3373" s="54">
        <f>IF(OR($B3373="",K$3&lt;$D3373+Настройки!$B$7),0,MAX(0,$E3373-MAX(0,SUMIFS(Тех_Движение!$G$2:$G$5111,Тех_Движение!$D$2:$D$5111,$C3373,Тех_Движение!$B$2:$B$5111,"&lt;="&amp;K$3)-$F3373)))</f>
        <v/>
      </c>
      <c r="L3373" s="54">
        <f>IF(OR($B3373="",L$3&lt;$D3373+Настройки!$B$7),0,MAX(0,$E3373-MAX(0,SUMIFS(Тех_Движение!$G$2:$G$5111,Тех_Движение!$D$2:$D$5111,$C3373,Тех_Движение!$B$2:$B$5111,"&lt;="&amp;L$3)-$F3373)))</f>
        <v/>
      </c>
      <c r="M3373" s="54">
        <f>IF(OR($B3373="",M$3&lt;$D3373+Настройки!$B$7),0,MAX(0,$E3373-MAX(0,SUMIFS(Тех_Движение!$G$2:$G$5111,Тех_Движение!$D$2:$D$5111,$C3373,Тех_Движение!$B$2:$B$5111,"&lt;="&amp;M$3)-$F3373)))</f>
        <v/>
      </c>
      <c r="N3373" s="54">
        <f>IF(OR($B3373="",N$3&lt;$D3373+Настройки!$B$7),0,MAX(0,$E3373-MAX(0,SUMIFS(Тех_Движение!$G$2:$G$5111,Тех_Движение!$D$2:$D$5111,$C3373,Тех_Движение!$B$2:$B$5111,"&lt;="&amp;N$3)-$F3373)))</f>
        <v/>
      </c>
      <c r="O3373" s="54">
        <f>IF(OR($B3373="",O$3&lt;$D3373+Настройки!$B$7),0,MAX(0,$E3373-MAX(0,SUMIFS(Тех_Движение!$G$2:$G$5111,Тех_Движение!$D$2:$D$5111,$C3373,Тех_Движение!$B$2:$B$5111,"&lt;="&amp;O$3)-$F3373)))</f>
        <v/>
      </c>
      <c r="P3373" s="54">
        <f>IF(OR($B3373="",P$3&lt;$D3373+Настройки!$B$7),0,MAX(0,$E3373-MAX(0,SUMIFS(Тех_Движение!$G$2:$G$5111,Тех_Движение!$D$2:$D$5111,$C3373,Тех_Движение!$B$2:$B$5111,"&lt;="&amp;P$3)-$F3373)))</f>
        <v/>
      </c>
      <c r="Q3373" s="54">
        <f>IF(OR($B3373="",Q$3&lt;$D3373+Настройки!$B$7),0,MAX(0,$E3373-MAX(0,SUMIFS(Тех_Движение!$G$2:$G$5111,Тех_Движение!$D$2:$D$5111,$C3373,Тех_Движение!$B$2:$B$5111,"&lt;="&amp;Q$3)-$F3373)))</f>
        <v/>
      </c>
      <c r="R3373" s="54">
        <f>IF($B3373="","",SUM($K3373:$Q3373))</f>
        <v/>
      </c>
      <c r="S3373" s="56">
        <f>IF($B3373="","",VLOOKUP($C3373,Настройки!$A$11:$L$17,9,FALSE))</f>
        <v/>
      </c>
      <c r="T3373" s="56">
        <f>IF($B3373="","",$R3373*$S3373)</f>
        <v/>
      </c>
    </row>
    <row r="3374">
      <c r="A3374" s="20">
        <f>Тех_Движение!$A$3371</f>
        <v/>
      </c>
      <c r="B3374" s="20">
        <f>IF(Тех_Движение!$F$3371&gt;0,Тех_Движение!$I$3371,"")</f>
        <v/>
      </c>
      <c r="C3374" s="20">
        <f>IF($B3374="","",Тех_Движение!$D$3371)</f>
        <v/>
      </c>
      <c r="D3374" s="42">
        <f>IF($B3374="","",Тех_Движение!$B$3371)</f>
        <v/>
      </c>
      <c r="E3374" s="54">
        <f>IF($B3374="","",Тех_Движение!$F$3371)</f>
        <v/>
      </c>
      <c r="F3374" s="54">
        <f>IF($B3374="","",SUMIFS($E$5:$E3373,$C$5:$C3373,$C3374))</f>
        <v/>
      </c>
      <c r="G3374" s="54">
        <f>IF($B3374="","",MAX(0,$E3374-MAX(0,SUMIFS(Тех_Движение!$G$2:$G$5111,Тех_Движение!$D$2:$D$5111,$C3374,Тех_Движение!$B$2:$B$5111,"&lt;="&amp;Настройки!$B$5-1)-$F3374)))</f>
        <v/>
      </c>
      <c r="H3374" s="54">
        <f>IF($B3374="","",IF(AND($D3374&gt;=Настройки!$B$5,$D3374&lt;=Настройки!$B$6),$E3374,0))</f>
        <v/>
      </c>
      <c r="I3374" s="54">
        <f>IF($B3374="","",$G3374+$H3374-$J3374)</f>
        <v/>
      </c>
      <c r="J3374" s="54">
        <f>IF($B3374="","",MAX(0,$E3374-MAX(0,SUMIFS(Тех_Движение!$G$2:$G$5111,Тех_Движение!$D$2:$D$5111,$C3374,Тех_Движение!$B$2:$B$5111,"&lt;="&amp;Настройки!$B$6)-$F3374)))</f>
        <v/>
      </c>
      <c r="K3374" s="54">
        <f>IF(OR($B3374="",K$3&lt;$D3374+Настройки!$B$7),0,MAX(0,$E3374-MAX(0,SUMIFS(Тех_Движение!$G$2:$G$5111,Тех_Движение!$D$2:$D$5111,$C3374,Тех_Движение!$B$2:$B$5111,"&lt;="&amp;K$3)-$F3374)))</f>
        <v/>
      </c>
      <c r="L3374" s="54">
        <f>IF(OR($B3374="",L$3&lt;$D3374+Настройки!$B$7),0,MAX(0,$E3374-MAX(0,SUMIFS(Тех_Движение!$G$2:$G$5111,Тех_Движение!$D$2:$D$5111,$C3374,Тех_Движение!$B$2:$B$5111,"&lt;="&amp;L$3)-$F3374)))</f>
        <v/>
      </c>
      <c r="M3374" s="54">
        <f>IF(OR($B3374="",M$3&lt;$D3374+Настройки!$B$7),0,MAX(0,$E3374-MAX(0,SUMIFS(Тех_Движение!$G$2:$G$5111,Тех_Движение!$D$2:$D$5111,$C3374,Тех_Движение!$B$2:$B$5111,"&lt;="&amp;M$3)-$F3374)))</f>
        <v/>
      </c>
      <c r="N3374" s="54">
        <f>IF(OR($B3374="",N$3&lt;$D3374+Настройки!$B$7),0,MAX(0,$E3374-MAX(0,SUMIFS(Тех_Движение!$G$2:$G$5111,Тех_Движение!$D$2:$D$5111,$C3374,Тех_Движение!$B$2:$B$5111,"&lt;="&amp;N$3)-$F3374)))</f>
        <v/>
      </c>
      <c r="O3374" s="54">
        <f>IF(OR($B3374="",O$3&lt;$D3374+Настройки!$B$7),0,MAX(0,$E3374-MAX(0,SUMIFS(Тех_Движение!$G$2:$G$5111,Тех_Движение!$D$2:$D$5111,$C3374,Тех_Движение!$B$2:$B$5111,"&lt;="&amp;O$3)-$F3374)))</f>
        <v/>
      </c>
      <c r="P3374" s="54">
        <f>IF(OR($B3374="",P$3&lt;$D3374+Настройки!$B$7),0,MAX(0,$E3374-MAX(0,SUMIFS(Тех_Движение!$G$2:$G$5111,Тех_Движение!$D$2:$D$5111,$C3374,Тех_Движение!$B$2:$B$5111,"&lt;="&amp;P$3)-$F3374)))</f>
        <v/>
      </c>
      <c r="Q3374" s="54">
        <f>IF(OR($B3374="",Q$3&lt;$D3374+Настройки!$B$7),0,MAX(0,$E3374-MAX(0,SUMIFS(Тех_Движение!$G$2:$G$5111,Тех_Движение!$D$2:$D$5111,$C3374,Тех_Движение!$B$2:$B$5111,"&lt;="&amp;Q$3)-$F3374)))</f>
        <v/>
      </c>
      <c r="R3374" s="54">
        <f>IF($B3374="","",SUM($K3374:$Q3374))</f>
        <v/>
      </c>
      <c r="S3374" s="56">
        <f>IF($B3374="","",VLOOKUP($C3374,Настройки!$A$11:$L$17,9,FALSE))</f>
        <v/>
      </c>
      <c r="T3374" s="56">
        <f>IF($B3374="","",$R3374*$S3374)</f>
        <v/>
      </c>
    </row>
    <row r="3375">
      <c r="A3375" s="20">
        <f>Тех_Движение!$A$3372</f>
        <v/>
      </c>
      <c r="B3375" s="20">
        <f>IF(Тех_Движение!$F$3372&gt;0,Тех_Движение!$I$3372,"")</f>
        <v/>
      </c>
      <c r="C3375" s="20">
        <f>IF($B3375="","",Тех_Движение!$D$3372)</f>
        <v/>
      </c>
      <c r="D3375" s="42">
        <f>IF($B3375="","",Тех_Движение!$B$3372)</f>
        <v/>
      </c>
      <c r="E3375" s="54">
        <f>IF($B3375="","",Тех_Движение!$F$3372)</f>
        <v/>
      </c>
      <c r="F3375" s="54">
        <f>IF($B3375="","",SUMIFS($E$5:$E3374,$C$5:$C3374,$C3375))</f>
        <v/>
      </c>
      <c r="G3375" s="54">
        <f>IF($B3375="","",MAX(0,$E3375-MAX(0,SUMIFS(Тех_Движение!$G$2:$G$5111,Тех_Движение!$D$2:$D$5111,$C3375,Тех_Движение!$B$2:$B$5111,"&lt;="&amp;Настройки!$B$5-1)-$F3375)))</f>
        <v/>
      </c>
      <c r="H3375" s="54">
        <f>IF($B3375="","",IF(AND($D3375&gt;=Настройки!$B$5,$D3375&lt;=Настройки!$B$6),$E3375,0))</f>
        <v/>
      </c>
      <c r="I3375" s="54">
        <f>IF($B3375="","",$G3375+$H3375-$J3375)</f>
        <v/>
      </c>
      <c r="J3375" s="54">
        <f>IF($B3375="","",MAX(0,$E3375-MAX(0,SUMIFS(Тех_Движение!$G$2:$G$5111,Тех_Движение!$D$2:$D$5111,$C3375,Тех_Движение!$B$2:$B$5111,"&lt;="&amp;Настройки!$B$6)-$F3375)))</f>
        <v/>
      </c>
      <c r="K3375" s="54">
        <f>IF(OR($B3375="",K$3&lt;$D3375+Настройки!$B$7),0,MAX(0,$E3375-MAX(0,SUMIFS(Тех_Движение!$G$2:$G$5111,Тех_Движение!$D$2:$D$5111,$C3375,Тех_Движение!$B$2:$B$5111,"&lt;="&amp;K$3)-$F3375)))</f>
        <v/>
      </c>
      <c r="L3375" s="54">
        <f>IF(OR($B3375="",L$3&lt;$D3375+Настройки!$B$7),0,MAX(0,$E3375-MAX(0,SUMIFS(Тех_Движение!$G$2:$G$5111,Тех_Движение!$D$2:$D$5111,$C3375,Тех_Движение!$B$2:$B$5111,"&lt;="&amp;L$3)-$F3375)))</f>
        <v/>
      </c>
      <c r="M3375" s="54">
        <f>IF(OR($B3375="",M$3&lt;$D3375+Настройки!$B$7),0,MAX(0,$E3375-MAX(0,SUMIFS(Тех_Движение!$G$2:$G$5111,Тех_Движение!$D$2:$D$5111,$C3375,Тех_Движение!$B$2:$B$5111,"&lt;="&amp;M$3)-$F3375)))</f>
        <v/>
      </c>
      <c r="N3375" s="54">
        <f>IF(OR($B3375="",N$3&lt;$D3375+Настройки!$B$7),0,MAX(0,$E3375-MAX(0,SUMIFS(Тех_Движение!$G$2:$G$5111,Тех_Движение!$D$2:$D$5111,$C3375,Тех_Движение!$B$2:$B$5111,"&lt;="&amp;N$3)-$F3375)))</f>
        <v/>
      </c>
      <c r="O3375" s="54">
        <f>IF(OR($B3375="",O$3&lt;$D3375+Настройки!$B$7),0,MAX(0,$E3375-MAX(0,SUMIFS(Тех_Движение!$G$2:$G$5111,Тех_Движение!$D$2:$D$5111,$C3375,Тех_Движение!$B$2:$B$5111,"&lt;="&amp;O$3)-$F3375)))</f>
        <v/>
      </c>
      <c r="P3375" s="54">
        <f>IF(OR($B3375="",P$3&lt;$D3375+Настройки!$B$7),0,MAX(0,$E3375-MAX(0,SUMIFS(Тех_Движение!$G$2:$G$5111,Тех_Движение!$D$2:$D$5111,$C3375,Тех_Движение!$B$2:$B$5111,"&lt;="&amp;P$3)-$F3375)))</f>
        <v/>
      </c>
      <c r="Q3375" s="54">
        <f>IF(OR($B3375="",Q$3&lt;$D3375+Настройки!$B$7),0,MAX(0,$E3375-MAX(0,SUMIFS(Тех_Движение!$G$2:$G$5111,Тех_Движение!$D$2:$D$5111,$C3375,Тех_Движение!$B$2:$B$5111,"&lt;="&amp;Q$3)-$F3375)))</f>
        <v/>
      </c>
      <c r="R3375" s="54">
        <f>IF($B3375="","",SUM($K3375:$Q3375))</f>
        <v/>
      </c>
      <c r="S3375" s="56">
        <f>IF($B3375="","",VLOOKUP($C3375,Настройки!$A$11:$L$17,9,FALSE))</f>
        <v/>
      </c>
      <c r="T3375" s="56">
        <f>IF($B3375="","",$R3375*$S3375)</f>
        <v/>
      </c>
    </row>
    <row r="3376">
      <c r="A3376" s="20">
        <f>Тех_Движение!$A$3373</f>
        <v/>
      </c>
      <c r="B3376" s="20">
        <f>IF(Тех_Движение!$F$3373&gt;0,Тех_Движение!$I$3373,"")</f>
        <v/>
      </c>
      <c r="C3376" s="20">
        <f>IF($B3376="","",Тех_Движение!$D$3373)</f>
        <v/>
      </c>
      <c r="D3376" s="42">
        <f>IF($B3376="","",Тех_Движение!$B$3373)</f>
        <v/>
      </c>
      <c r="E3376" s="54">
        <f>IF($B3376="","",Тех_Движение!$F$3373)</f>
        <v/>
      </c>
      <c r="F3376" s="54">
        <f>IF($B3376="","",SUMIFS($E$5:$E3375,$C$5:$C3375,$C3376))</f>
        <v/>
      </c>
      <c r="G3376" s="54">
        <f>IF($B3376="","",MAX(0,$E3376-MAX(0,SUMIFS(Тех_Движение!$G$2:$G$5111,Тех_Движение!$D$2:$D$5111,$C3376,Тех_Движение!$B$2:$B$5111,"&lt;="&amp;Настройки!$B$5-1)-$F3376)))</f>
        <v/>
      </c>
      <c r="H3376" s="54">
        <f>IF($B3376="","",IF(AND($D3376&gt;=Настройки!$B$5,$D3376&lt;=Настройки!$B$6),$E3376,0))</f>
        <v/>
      </c>
      <c r="I3376" s="54">
        <f>IF($B3376="","",$G3376+$H3376-$J3376)</f>
        <v/>
      </c>
      <c r="J3376" s="54">
        <f>IF($B3376="","",MAX(0,$E3376-MAX(0,SUMIFS(Тех_Движение!$G$2:$G$5111,Тех_Движение!$D$2:$D$5111,$C3376,Тех_Движение!$B$2:$B$5111,"&lt;="&amp;Настройки!$B$6)-$F3376)))</f>
        <v/>
      </c>
      <c r="K3376" s="54">
        <f>IF(OR($B3376="",K$3&lt;$D3376+Настройки!$B$7),0,MAX(0,$E3376-MAX(0,SUMIFS(Тех_Движение!$G$2:$G$5111,Тех_Движение!$D$2:$D$5111,$C3376,Тех_Движение!$B$2:$B$5111,"&lt;="&amp;K$3)-$F3376)))</f>
        <v/>
      </c>
      <c r="L3376" s="54">
        <f>IF(OR($B3376="",L$3&lt;$D3376+Настройки!$B$7),0,MAX(0,$E3376-MAX(0,SUMIFS(Тех_Движение!$G$2:$G$5111,Тех_Движение!$D$2:$D$5111,$C3376,Тех_Движение!$B$2:$B$5111,"&lt;="&amp;L$3)-$F3376)))</f>
        <v/>
      </c>
      <c r="M3376" s="54">
        <f>IF(OR($B3376="",M$3&lt;$D3376+Настройки!$B$7),0,MAX(0,$E3376-MAX(0,SUMIFS(Тех_Движение!$G$2:$G$5111,Тех_Движение!$D$2:$D$5111,$C3376,Тех_Движение!$B$2:$B$5111,"&lt;="&amp;M$3)-$F3376)))</f>
        <v/>
      </c>
      <c r="N3376" s="54">
        <f>IF(OR($B3376="",N$3&lt;$D3376+Настройки!$B$7),0,MAX(0,$E3376-MAX(0,SUMIFS(Тех_Движение!$G$2:$G$5111,Тех_Движение!$D$2:$D$5111,$C3376,Тех_Движение!$B$2:$B$5111,"&lt;="&amp;N$3)-$F3376)))</f>
        <v/>
      </c>
      <c r="O3376" s="54">
        <f>IF(OR($B3376="",O$3&lt;$D3376+Настройки!$B$7),0,MAX(0,$E3376-MAX(0,SUMIFS(Тех_Движение!$G$2:$G$5111,Тех_Движение!$D$2:$D$5111,$C3376,Тех_Движение!$B$2:$B$5111,"&lt;="&amp;O$3)-$F3376)))</f>
        <v/>
      </c>
      <c r="P3376" s="54">
        <f>IF(OR($B3376="",P$3&lt;$D3376+Настройки!$B$7),0,MAX(0,$E3376-MAX(0,SUMIFS(Тех_Движение!$G$2:$G$5111,Тех_Движение!$D$2:$D$5111,$C3376,Тех_Движение!$B$2:$B$5111,"&lt;="&amp;P$3)-$F3376)))</f>
        <v/>
      </c>
      <c r="Q3376" s="54">
        <f>IF(OR($B3376="",Q$3&lt;$D3376+Настройки!$B$7),0,MAX(0,$E3376-MAX(0,SUMIFS(Тех_Движение!$G$2:$G$5111,Тех_Движение!$D$2:$D$5111,$C3376,Тех_Движение!$B$2:$B$5111,"&lt;="&amp;Q$3)-$F3376)))</f>
        <v/>
      </c>
      <c r="R3376" s="54">
        <f>IF($B3376="","",SUM($K3376:$Q3376))</f>
        <v/>
      </c>
      <c r="S3376" s="56">
        <f>IF($B3376="","",VLOOKUP($C3376,Настройки!$A$11:$L$17,9,FALSE))</f>
        <v/>
      </c>
      <c r="T3376" s="56">
        <f>IF($B3376="","",$R3376*$S3376)</f>
        <v/>
      </c>
    </row>
    <row r="3377">
      <c r="A3377" s="20">
        <f>Тех_Движение!$A$3374</f>
        <v/>
      </c>
      <c r="B3377" s="20">
        <f>IF(Тех_Движение!$F$3374&gt;0,Тех_Движение!$I$3374,"")</f>
        <v/>
      </c>
      <c r="C3377" s="20">
        <f>IF($B3377="","",Тех_Движение!$D$3374)</f>
        <v/>
      </c>
      <c r="D3377" s="42">
        <f>IF($B3377="","",Тех_Движение!$B$3374)</f>
        <v/>
      </c>
      <c r="E3377" s="54">
        <f>IF($B3377="","",Тех_Движение!$F$3374)</f>
        <v/>
      </c>
      <c r="F3377" s="54">
        <f>IF($B3377="","",SUMIFS($E$5:$E3376,$C$5:$C3376,$C3377))</f>
        <v/>
      </c>
      <c r="G3377" s="54">
        <f>IF($B3377="","",MAX(0,$E3377-MAX(0,SUMIFS(Тех_Движение!$G$2:$G$5111,Тех_Движение!$D$2:$D$5111,$C3377,Тех_Движение!$B$2:$B$5111,"&lt;="&amp;Настройки!$B$5-1)-$F3377)))</f>
        <v/>
      </c>
      <c r="H3377" s="54">
        <f>IF($B3377="","",IF(AND($D3377&gt;=Настройки!$B$5,$D3377&lt;=Настройки!$B$6),$E3377,0))</f>
        <v/>
      </c>
      <c r="I3377" s="54">
        <f>IF($B3377="","",$G3377+$H3377-$J3377)</f>
        <v/>
      </c>
      <c r="J3377" s="54">
        <f>IF($B3377="","",MAX(0,$E3377-MAX(0,SUMIFS(Тех_Движение!$G$2:$G$5111,Тех_Движение!$D$2:$D$5111,$C3377,Тех_Движение!$B$2:$B$5111,"&lt;="&amp;Настройки!$B$6)-$F3377)))</f>
        <v/>
      </c>
      <c r="K3377" s="54">
        <f>IF(OR($B3377="",K$3&lt;$D3377+Настройки!$B$7),0,MAX(0,$E3377-MAX(0,SUMIFS(Тех_Движение!$G$2:$G$5111,Тех_Движение!$D$2:$D$5111,$C3377,Тех_Движение!$B$2:$B$5111,"&lt;="&amp;K$3)-$F3377)))</f>
        <v/>
      </c>
      <c r="L3377" s="54">
        <f>IF(OR($B3377="",L$3&lt;$D3377+Настройки!$B$7),0,MAX(0,$E3377-MAX(0,SUMIFS(Тех_Движение!$G$2:$G$5111,Тех_Движение!$D$2:$D$5111,$C3377,Тех_Движение!$B$2:$B$5111,"&lt;="&amp;L$3)-$F3377)))</f>
        <v/>
      </c>
      <c r="M3377" s="54">
        <f>IF(OR($B3377="",M$3&lt;$D3377+Настройки!$B$7),0,MAX(0,$E3377-MAX(0,SUMIFS(Тех_Движение!$G$2:$G$5111,Тех_Движение!$D$2:$D$5111,$C3377,Тех_Движение!$B$2:$B$5111,"&lt;="&amp;M$3)-$F3377)))</f>
        <v/>
      </c>
      <c r="N3377" s="54">
        <f>IF(OR($B3377="",N$3&lt;$D3377+Настройки!$B$7),0,MAX(0,$E3377-MAX(0,SUMIFS(Тех_Движение!$G$2:$G$5111,Тех_Движение!$D$2:$D$5111,$C3377,Тех_Движение!$B$2:$B$5111,"&lt;="&amp;N$3)-$F3377)))</f>
        <v/>
      </c>
      <c r="O3377" s="54">
        <f>IF(OR($B3377="",O$3&lt;$D3377+Настройки!$B$7),0,MAX(0,$E3377-MAX(0,SUMIFS(Тех_Движение!$G$2:$G$5111,Тех_Движение!$D$2:$D$5111,$C3377,Тех_Движение!$B$2:$B$5111,"&lt;="&amp;O$3)-$F3377)))</f>
        <v/>
      </c>
      <c r="P3377" s="54">
        <f>IF(OR($B3377="",P$3&lt;$D3377+Настройки!$B$7),0,MAX(0,$E3377-MAX(0,SUMIFS(Тех_Движение!$G$2:$G$5111,Тех_Движение!$D$2:$D$5111,$C3377,Тех_Движение!$B$2:$B$5111,"&lt;="&amp;P$3)-$F3377)))</f>
        <v/>
      </c>
      <c r="Q3377" s="54">
        <f>IF(OR($B3377="",Q$3&lt;$D3377+Настройки!$B$7),0,MAX(0,$E3377-MAX(0,SUMIFS(Тех_Движение!$G$2:$G$5111,Тех_Движение!$D$2:$D$5111,$C3377,Тех_Движение!$B$2:$B$5111,"&lt;="&amp;Q$3)-$F3377)))</f>
        <v/>
      </c>
      <c r="R3377" s="54">
        <f>IF($B3377="","",SUM($K3377:$Q3377))</f>
        <v/>
      </c>
      <c r="S3377" s="56">
        <f>IF($B3377="","",VLOOKUP($C3377,Настройки!$A$11:$L$17,9,FALSE))</f>
        <v/>
      </c>
      <c r="T3377" s="56">
        <f>IF($B3377="","",$R3377*$S3377)</f>
        <v/>
      </c>
    </row>
    <row r="3378">
      <c r="A3378" s="20">
        <f>Тех_Движение!$A$3375</f>
        <v/>
      </c>
      <c r="B3378" s="20">
        <f>IF(Тех_Движение!$F$3375&gt;0,Тех_Движение!$I$3375,"")</f>
        <v/>
      </c>
      <c r="C3378" s="20">
        <f>IF($B3378="","",Тех_Движение!$D$3375)</f>
        <v/>
      </c>
      <c r="D3378" s="42">
        <f>IF($B3378="","",Тех_Движение!$B$3375)</f>
        <v/>
      </c>
      <c r="E3378" s="54">
        <f>IF($B3378="","",Тех_Движение!$F$3375)</f>
        <v/>
      </c>
      <c r="F3378" s="54">
        <f>IF($B3378="","",SUMIFS($E$5:$E3377,$C$5:$C3377,$C3378))</f>
        <v/>
      </c>
      <c r="G3378" s="54">
        <f>IF($B3378="","",MAX(0,$E3378-MAX(0,SUMIFS(Тех_Движение!$G$2:$G$5111,Тех_Движение!$D$2:$D$5111,$C3378,Тех_Движение!$B$2:$B$5111,"&lt;="&amp;Настройки!$B$5-1)-$F3378)))</f>
        <v/>
      </c>
      <c r="H3378" s="54">
        <f>IF($B3378="","",IF(AND($D3378&gt;=Настройки!$B$5,$D3378&lt;=Настройки!$B$6),$E3378,0))</f>
        <v/>
      </c>
      <c r="I3378" s="54">
        <f>IF($B3378="","",$G3378+$H3378-$J3378)</f>
        <v/>
      </c>
      <c r="J3378" s="54">
        <f>IF($B3378="","",MAX(0,$E3378-MAX(0,SUMIFS(Тех_Движение!$G$2:$G$5111,Тех_Движение!$D$2:$D$5111,$C3378,Тех_Движение!$B$2:$B$5111,"&lt;="&amp;Настройки!$B$6)-$F3378)))</f>
        <v/>
      </c>
      <c r="K3378" s="54">
        <f>IF(OR($B3378="",K$3&lt;$D3378+Настройки!$B$7),0,MAX(0,$E3378-MAX(0,SUMIFS(Тех_Движение!$G$2:$G$5111,Тех_Движение!$D$2:$D$5111,$C3378,Тех_Движение!$B$2:$B$5111,"&lt;="&amp;K$3)-$F3378)))</f>
        <v/>
      </c>
      <c r="L3378" s="54">
        <f>IF(OR($B3378="",L$3&lt;$D3378+Настройки!$B$7),0,MAX(0,$E3378-MAX(0,SUMIFS(Тех_Движение!$G$2:$G$5111,Тех_Движение!$D$2:$D$5111,$C3378,Тех_Движение!$B$2:$B$5111,"&lt;="&amp;L$3)-$F3378)))</f>
        <v/>
      </c>
      <c r="M3378" s="54">
        <f>IF(OR($B3378="",M$3&lt;$D3378+Настройки!$B$7),0,MAX(0,$E3378-MAX(0,SUMIFS(Тех_Движение!$G$2:$G$5111,Тех_Движение!$D$2:$D$5111,$C3378,Тех_Движение!$B$2:$B$5111,"&lt;="&amp;M$3)-$F3378)))</f>
        <v/>
      </c>
      <c r="N3378" s="54">
        <f>IF(OR($B3378="",N$3&lt;$D3378+Настройки!$B$7),0,MAX(0,$E3378-MAX(0,SUMIFS(Тех_Движение!$G$2:$G$5111,Тех_Движение!$D$2:$D$5111,$C3378,Тех_Движение!$B$2:$B$5111,"&lt;="&amp;N$3)-$F3378)))</f>
        <v/>
      </c>
      <c r="O3378" s="54">
        <f>IF(OR($B3378="",O$3&lt;$D3378+Настройки!$B$7),0,MAX(0,$E3378-MAX(0,SUMIFS(Тех_Движение!$G$2:$G$5111,Тех_Движение!$D$2:$D$5111,$C3378,Тех_Движение!$B$2:$B$5111,"&lt;="&amp;O$3)-$F3378)))</f>
        <v/>
      </c>
      <c r="P3378" s="54">
        <f>IF(OR($B3378="",P$3&lt;$D3378+Настройки!$B$7),0,MAX(0,$E3378-MAX(0,SUMIFS(Тех_Движение!$G$2:$G$5111,Тех_Движение!$D$2:$D$5111,$C3378,Тех_Движение!$B$2:$B$5111,"&lt;="&amp;P$3)-$F3378)))</f>
        <v/>
      </c>
      <c r="Q3378" s="54">
        <f>IF(OR($B3378="",Q$3&lt;$D3378+Настройки!$B$7),0,MAX(0,$E3378-MAX(0,SUMIFS(Тех_Движение!$G$2:$G$5111,Тех_Движение!$D$2:$D$5111,$C3378,Тех_Движение!$B$2:$B$5111,"&lt;="&amp;Q$3)-$F3378)))</f>
        <v/>
      </c>
      <c r="R3378" s="54">
        <f>IF($B3378="","",SUM($K3378:$Q3378))</f>
        <v/>
      </c>
      <c r="S3378" s="56">
        <f>IF($B3378="","",VLOOKUP($C3378,Настройки!$A$11:$L$17,9,FALSE))</f>
        <v/>
      </c>
      <c r="T3378" s="56">
        <f>IF($B3378="","",$R3378*$S3378)</f>
        <v/>
      </c>
    </row>
    <row r="3379">
      <c r="A3379" s="20">
        <f>Тех_Движение!$A$3376</f>
        <v/>
      </c>
      <c r="B3379" s="20">
        <f>IF(Тех_Движение!$F$3376&gt;0,Тех_Движение!$I$3376,"")</f>
        <v/>
      </c>
      <c r="C3379" s="20">
        <f>IF($B3379="","",Тех_Движение!$D$3376)</f>
        <v/>
      </c>
      <c r="D3379" s="42">
        <f>IF($B3379="","",Тех_Движение!$B$3376)</f>
        <v/>
      </c>
      <c r="E3379" s="54">
        <f>IF($B3379="","",Тех_Движение!$F$3376)</f>
        <v/>
      </c>
      <c r="F3379" s="54">
        <f>IF($B3379="","",SUMIFS($E$5:$E3378,$C$5:$C3378,$C3379))</f>
        <v/>
      </c>
      <c r="G3379" s="54">
        <f>IF($B3379="","",MAX(0,$E3379-MAX(0,SUMIFS(Тех_Движение!$G$2:$G$5111,Тех_Движение!$D$2:$D$5111,$C3379,Тех_Движение!$B$2:$B$5111,"&lt;="&amp;Настройки!$B$5-1)-$F3379)))</f>
        <v/>
      </c>
      <c r="H3379" s="54">
        <f>IF($B3379="","",IF(AND($D3379&gt;=Настройки!$B$5,$D3379&lt;=Настройки!$B$6),$E3379,0))</f>
        <v/>
      </c>
      <c r="I3379" s="54">
        <f>IF($B3379="","",$G3379+$H3379-$J3379)</f>
        <v/>
      </c>
      <c r="J3379" s="54">
        <f>IF($B3379="","",MAX(0,$E3379-MAX(0,SUMIFS(Тех_Движение!$G$2:$G$5111,Тех_Движение!$D$2:$D$5111,$C3379,Тех_Движение!$B$2:$B$5111,"&lt;="&amp;Настройки!$B$6)-$F3379)))</f>
        <v/>
      </c>
      <c r="K3379" s="54">
        <f>IF(OR($B3379="",K$3&lt;$D3379+Настройки!$B$7),0,MAX(0,$E3379-MAX(0,SUMIFS(Тех_Движение!$G$2:$G$5111,Тех_Движение!$D$2:$D$5111,$C3379,Тех_Движение!$B$2:$B$5111,"&lt;="&amp;K$3)-$F3379)))</f>
        <v/>
      </c>
      <c r="L3379" s="54">
        <f>IF(OR($B3379="",L$3&lt;$D3379+Настройки!$B$7),0,MAX(0,$E3379-MAX(0,SUMIFS(Тех_Движение!$G$2:$G$5111,Тех_Движение!$D$2:$D$5111,$C3379,Тех_Движение!$B$2:$B$5111,"&lt;="&amp;L$3)-$F3379)))</f>
        <v/>
      </c>
      <c r="M3379" s="54">
        <f>IF(OR($B3379="",M$3&lt;$D3379+Настройки!$B$7),0,MAX(0,$E3379-MAX(0,SUMIFS(Тех_Движение!$G$2:$G$5111,Тех_Движение!$D$2:$D$5111,$C3379,Тех_Движение!$B$2:$B$5111,"&lt;="&amp;M$3)-$F3379)))</f>
        <v/>
      </c>
      <c r="N3379" s="54">
        <f>IF(OR($B3379="",N$3&lt;$D3379+Настройки!$B$7),0,MAX(0,$E3379-MAX(0,SUMIFS(Тех_Движение!$G$2:$G$5111,Тех_Движение!$D$2:$D$5111,$C3379,Тех_Движение!$B$2:$B$5111,"&lt;="&amp;N$3)-$F3379)))</f>
        <v/>
      </c>
      <c r="O3379" s="54">
        <f>IF(OR($B3379="",O$3&lt;$D3379+Настройки!$B$7),0,MAX(0,$E3379-MAX(0,SUMIFS(Тех_Движение!$G$2:$G$5111,Тех_Движение!$D$2:$D$5111,$C3379,Тех_Движение!$B$2:$B$5111,"&lt;="&amp;O$3)-$F3379)))</f>
        <v/>
      </c>
      <c r="P3379" s="54">
        <f>IF(OR($B3379="",P$3&lt;$D3379+Настройки!$B$7),0,MAX(0,$E3379-MAX(0,SUMIFS(Тех_Движение!$G$2:$G$5111,Тех_Движение!$D$2:$D$5111,$C3379,Тех_Движение!$B$2:$B$5111,"&lt;="&amp;P$3)-$F3379)))</f>
        <v/>
      </c>
      <c r="Q3379" s="54">
        <f>IF(OR($B3379="",Q$3&lt;$D3379+Настройки!$B$7),0,MAX(0,$E3379-MAX(0,SUMIFS(Тех_Движение!$G$2:$G$5111,Тех_Движение!$D$2:$D$5111,$C3379,Тех_Движение!$B$2:$B$5111,"&lt;="&amp;Q$3)-$F3379)))</f>
        <v/>
      </c>
      <c r="R3379" s="54">
        <f>IF($B3379="","",SUM($K3379:$Q3379))</f>
        <v/>
      </c>
      <c r="S3379" s="56">
        <f>IF($B3379="","",VLOOKUP($C3379,Настройки!$A$11:$L$17,9,FALSE))</f>
        <v/>
      </c>
      <c r="T3379" s="56">
        <f>IF($B3379="","",$R3379*$S3379)</f>
        <v/>
      </c>
    </row>
    <row r="3380">
      <c r="A3380" s="20">
        <f>Тех_Движение!$A$3377</f>
        <v/>
      </c>
      <c r="B3380" s="20">
        <f>IF(Тех_Движение!$F$3377&gt;0,Тех_Движение!$I$3377,"")</f>
        <v/>
      </c>
      <c r="C3380" s="20">
        <f>IF($B3380="","",Тех_Движение!$D$3377)</f>
        <v/>
      </c>
      <c r="D3380" s="42">
        <f>IF($B3380="","",Тех_Движение!$B$3377)</f>
        <v/>
      </c>
      <c r="E3380" s="54">
        <f>IF($B3380="","",Тех_Движение!$F$3377)</f>
        <v/>
      </c>
      <c r="F3380" s="54">
        <f>IF($B3380="","",SUMIFS($E$5:$E3379,$C$5:$C3379,$C3380))</f>
        <v/>
      </c>
      <c r="G3380" s="54">
        <f>IF($B3380="","",MAX(0,$E3380-MAX(0,SUMIFS(Тех_Движение!$G$2:$G$5111,Тех_Движение!$D$2:$D$5111,$C3380,Тех_Движение!$B$2:$B$5111,"&lt;="&amp;Настройки!$B$5-1)-$F3380)))</f>
        <v/>
      </c>
      <c r="H3380" s="54">
        <f>IF($B3380="","",IF(AND($D3380&gt;=Настройки!$B$5,$D3380&lt;=Настройки!$B$6),$E3380,0))</f>
        <v/>
      </c>
      <c r="I3380" s="54">
        <f>IF($B3380="","",$G3380+$H3380-$J3380)</f>
        <v/>
      </c>
      <c r="J3380" s="54">
        <f>IF($B3380="","",MAX(0,$E3380-MAX(0,SUMIFS(Тех_Движение!$G$2:$G$5111,Тех_Движение!$D$2:$D$5111,$C3380,Тех_Движение!$B$2:$B$5111,"&lt;="&amp;Настройки!$B$6)-$F3380)))</f>
        <v/>
      </c>
      <c r="K3380" s="54">
        <f>IF(OR($B3380="",K$3&lt;$D3380+Настройки!$B$7),0,MAX(0,$E3380-MAX(0,SUMIFS(Тех_Движение!$G$2:$G$5111,Тех_Движение!$D$2:$D$5111,$C3380,Тех_Движение!$B$2:$B$5111,"&lt;="&amp;K$3)-$F3380)))</f>
        <v/>
      </c>
      <c r="L3380" s="54">
        <f>IF(OR($B3380="",L$3&lt;$D3380+Настройки!$B$7),0,MAX(0,$E3380-MAX(0,SUMIFS(Тех_Движение!$G$2:$G$5111,Тех_Движение!$D$2:$D$5111,$C3380,Тех_Движение!$B$2:$B$5111,"&lt;="&amp;L$3)-$F3380)))</f>
        <v/>
      </c>
      <c r="M3380" s="54">
        <f>IF(OR($B3380="",M$3&lt;$D3380+Настройки!$B$7),0,MAX(0,$E3380-MAX(0,SUMIFS(Тех_Движение!$G$2:$G$5111,Тех_Движение!$D$2:$D$5111,$C3380,Тех_Движение!$B$2:$B$5111,"&lt;="&amp;M$3)-$F3380)))</f>
        <v/>
      </c>
      <c r="N3380" s="54">
        <f>IF(OR($B3380="",N$3&lt;$D3380+Настройки!$B$7),0,MAX(0,$E3380-MAX(0,SUMIFS(Тех_Движение!$G$2:$G$5111,Тех_Движение!$D$2:$D$5111,$C3380,Тех_Движение!$B$2:$B$5111,"&lt;="&amp;N$3)-$F3380)))</f>
        <v/>
      </c>
      <c r="O3380" s="54">
        <f>IF(OR($B3380="",O$3&lt;$D3380+Настройки!$B$7),0,MAX(0,$E3380-MAX(0,SUMIFS(Тех_Движение!$G$2:$G$5111,Тех_Движение!$D$2:$D$5111,$C3380,Тех_Движение!$B$2:$B$5111,"&lt;="&amp;O$3)-$F3380)))</f>
        <v/>
      </c>
      <c r="P3380" s="54">
        <f>IF(OR($B3380="",P$3&lt;$D3380+Настройки!$B$7),0,MAX(0,$E3380-MAX(0,SUMIFS(Тех_Движение!$G$2:$G$5111,Тех_Движение!$D$2:$D$5111,$C3380,Тех_Движение!$B$2:$B$5111,"&lt;="&amp;P$3)-$F3380)))</f>
        <v/>
      </c>
      <c r="Q3380" s="54">
        <f>IF(OR($B3380="",Q$3&lt;$D3380+Настройки!$B$7),0,MAX(0,$E3380-MAX(0,SUMIFS(Тех_Движение!$G$2:$G$5111,Тех_Движение!$D$2:$D$5111,$C3380,Тех_Движение!$B$2:$B$5111,"&lt;="&amp;Q$3)-$F3380)))</f>
        <v/>
      </c>
      <c r="R3380" s="54">
        <f>IF($B3380="","",SUM($K3380:$Q3380))</f>
        <v/>
      </c>
      <c r="S3380" s="56">
        <f>IF($B3380="","",VLOOKUP($C3380,Настройки!$A$11:$L$17,9,FALSE))</f>
        <v/>
      </c>
      <c r="T3380" s="56">
        <f>IF($B3380="","",$R3380*$S3380)</f>
        <v/>
      </c>
    </row>
    <row r="3381">
      <c r="A3381" s="20">
        <f>Тех_Движение!$A$3378</f>
        <v/>
      </c>
      <c r="B3381" s="20">
        <f>IF(Тех_Движение!$F$3378&gt;0,Тех_Движение!$I$3378,"")</f>
        <v/>
      </c>
      <c r="C3381" s="20">
        <f>IF($B3381="","",Тех_Движение!$D$3378)</f>
        <v/>
      </c>
      <c r="D3381" s="42">
        <f>IF($B3381="","",Тех_Движение!$B$3378)</f>
        <v/>
      </c>
      <c r="E3381" s="54">
        <f>IF($B3381="","",Тех_Движение!$F$3378)</f>
        <v/>
      </c>
      <c r="F3381" s="54">
        <f>IF($B3381="","",SUMIFS($E$5:$E3380,$C$5:$C3380,$C3381))</f>
        <v/>
      </c>
      <c r="G3381" s="54">
        <f>IF($B3381="","",MAX(0,$E3381-MAX(0,SUMIFS(Тех_Движение!$G$2:$G$5111,Тех_Движение!$D$2:$D$5111,$C3381,Тех_Движение!$B$2:$B$5111,"&lt;="&amp;Настройки!$B$5-1)-$F3381)))</f>
        <v/>
      </c>
      <c r="H3381" s="54">
        <f>IF($B3381="","",IF(AND($D3381&gt;=Настройки!$B$5,$D3381&lt;=Настройки!$B$6),$E3381,0))</f>
        <v/>
      </c>
      <c r="I3381" s="54">
        <f>IF($B3381="","",$G3381+$H3381-$J3381)</f>
        <v/>
      </c>
      <c r="J3381" s="54">
        <f>IF($B3381="","",MAX(0,$E3381-MAX(0,SUMIFS(Тех_Движение!$G$2:$G$5111,Тех_Движение!$D$2:$D$5111,$C3381,Тех_Движение!$B$2:$B$5111,"&lt;="&amp;Настройки!$B$6)-$F3381)))</f>
        <v/>
      </c>
      <c r="K3381" s="54">
        <f>IF(OR($B3381="",K$3&lt;$D3381+Настройки!$B$7),0,MAX(0,$E3381-MAX(0,SUMIFS(Тех_Движение!$G$2:$G$5111,Тех_Движение!$D$2:$D$5111,$C3381,Тех_Движение!$B$2:$B$5111,"&lt;="&amp;K$3)-$F3381)))</f>
        <v/>
      </c>
      <c r="L3381" s="54">
        <f>IF(OR($B3381="",L$3&lt;$D3381+Настройки!$B$7),0,MAX(0,$E3381-MAX(0,SUMIFS(Тех_Движение!$G$2:$G$5111,Тех_Движение!$D$2:$D$5111,$C3381,Тех_Движение!$B$2:$B$5111,"&lt;="&amp;L$3)-$F3381)))</f>
        <v/>
      </c>
      <c r="M3381" s="54">
        <f>IF(OR($B3381="",M$3&lt;$D3381+Настройки!$B$7),0,MAX(0,$E3381-MAX(0,SUMIFS(Тех_Движение!$G$2:$G$5111,Тех_Движение!$D$2:$D$5111,$C3381,Тех_Движение!$B$2:$B$5111,"&lt;="&amp;M$3)-$F3381)))</f>
        <v/>
      </c>
      <c r="N3381" s="54">
        <f>IF(OR($B3381="",N$3&lt;$D3381+Настройки!$B$7),0,MAX(0,$E3381-MAX(0,SUMIFS(Тех_Движение!$G$2:$G$5111,Тех_Движение!$D$2:$D$5111,$C3381,Тех_Движение!$B$2:$B$5111,"&lt;="&amp;N$3)-$F3381)))</f>
        <v/>
      </c>
      <c r="O3381" s="54">
        <f>IF(OR($B3381="",O$3&lt;$D3381+Настройки!$B$7),0,MAX(0,$E3381-MAX(0,SUMIFS(Тех_Движение!$G$2:$G$5111,Тех_Движение!$D$2:$D$5111,$C3381,Тех_Движение!$B$2:$B$5111,"&lt;="&amp;O$3)-$F3381)))</f>
        <v/>
      </c>
      <c r="P3381" s="54">
        <f>IF(OR($B3381="",P$3&lt;$D3381+Настройки!$B$7),0,MAX(0,$E3381-MAX(0,SUMIFS(Тех_Движение!$G$2:$G$5111,Тех_Движение!$D$2:$D$5111,$C3381,Тех_Движение!$B$2:$B$5111,"&lt;="&amp;P$3)-$F3381)))</f>
        <v/>
      </c>
      <c r="Q3381" s="54">
        <f>IF(OR($B3381="",Q$3&lt;$D3381+Настройки!$B$7),0,MAX(0,$E3381-MAX(0,SUMIFS(Тех_Движение!$G$2:$G$5111,Тех_Движение!$D$2:$D$5111,$C3381,Тех_Движение!$B$2:$B$5111,"&lt;="&amp;Q$3)-$F3381)))</f>
        <v/>
      </c>
      <c r="R3381" s="54">
        <f>IF($B3381="","",SUM($K3381:$Q3381))</f>
        <v/>
      </c>
      <c r="S3381" s="56">
        <f>IF($B3381="","",VLOOKUP($C3381,Настройки!$A$11:$L$17,9,FALSE))</f>
        <v/>
      </c>
      <c r="T3381" s="56">
        <f>IF($B3381="","",$R3381*$S3381)</f>
        <v/>
      </c>
    </row>
    <row r="3382">
      <c r="A3382" s="20">
        <f>Тех_Движение!$A$3379</f>
        <v/>
      </c>
      <c r="B3382" s="20">
        <f>IF(Тех_Движение!$F$3379&gt;0,Тех_Движение!$I$3379,"")</f>
        <v/>
      </c>
      <c r="C3382" s="20">
        <f>IF($B3382="","",Тех_Движение!$D$3379)</f>
        <v/>
      </c>
      <c r="D3382" s="42">
        <f>IF($B3382="","",Тех_Движение!$B$3379)</f>
        <v/>
      </c>
      <c r="E3382" s="54">
        <f>IF($B3382="","",Тех_Движение!$F$3379)</f>
        <v/>
      </c>
      <c r="F3382" s="54">
        <f>IF($B3382="","",SUMIFS($E$5:$E3381,$C$5:$C3381,$C3382))</f>
        <v/>
      </c>
      <c r="G3382" s="54">
        <f>IF($B3382="","",MAX(0,$E3382-MAX(0,SUMIFS(Тех_Движение!$G$2:$G$5111,Тех_Движение!$D$2:$D$5111,$C3382,Тех_Движение!$B$2:$B$5111,"&lt;="&amp;Настройки!$B$5-1)-$F3382)))</f>
        <v/>
      </c>
      <c r="H3382" s="54">
        <f>IF($B3382="","",IF(AND($D3382&gt;=Настройки!$B$5,$D3382&lt;=Настройки!$B$6),$E3382,0))</f>
        <v/>
      </c>
      <c r="I3382" s="54">
        <f>IF($B3382="","",$G3382+$H3382-$J3382)</f>
        <v/>
      </c>
      <c r="J3382" s="54">
        <f>IF($B3382="","",MAX(0,$E3382-MAX(0,SUMIFS(Тех_Движение!$G$2:$G$5111,Тех_Движение!$D$2:$D$5111,$C3382,Тех_Движение!$B$2:$B$5111,"&lt;="&amp;Настройки!$B$6)-$F3382)))</f>
        <v/>
      </c>
      <c r="K3382" s="54">
        <f>IF(OR($B3382="",K$3&lt;$D3382+Настройки!$B$7),0,MAX(0,$E3382-MAX(0,SUMIFS(Тех_Движение!$G$2:$G$5111,Тех_Движение!$D$2:$D$5111,$C3382,Тех_Движение!$B$2:$B$5111,"&lt;="&amp;K$3)-$F3382)))</f>
        <v/>
      </c>
      <c r="L3382" s="54">
        <f>IF(OR($B3382="",L$3&lt;$D3382+Настройки!$B$7),0,MAX(0,$E3382-MAX(0,SUMIFS(Тех_Движение!$G$2:$G$5111,Тех_Движение!$D$2:$D$5111,$C3382,Тех_Движение!$B$2:$B$5111,"&lt;="&amp;L$3)-$F3382)))</f>
        <v/>
      </c>
      <c r="M3382" s="54">
        <f>IF(OR($B3382="",M$3&lt;$D3382+Настройки!$B$7),0,MAX(0,$E3382-MAX(0,SUMIFS(Тех_Движение!$G$2:$G$5111,Тех_Движение!$D$2:$D$5111,$C3382,Тех_Движение!$B$2:$B$5111,"&lt;="&amp;M$3)-$F3382)))</f>
        <v/>
      </c>
      <c r="N3382" s="54">
        <f>IF(OR($B3382="",N$3&lt;$D3382+Настройки!$B$7),0,MAX(0,$E3382-MAX(0,SUMIFS(Тех_Движение!$G$2:$G$5111,Тех_Движение!$D$2:$D$5111,$C3382,Тех_Движение!$B$2:$B$5111,"&lt;="&amp;N$3)-$F3382)))</f>
        <v/>
      </c>
      <c r="O3382" s="54">
        <f>IF(OR($B3382="",O$3&lt;$D3382+Настройки!$B$7),0,MAX(0,$E3382-MAX(0,SUMIFS(Тех_Движение!$G$2:$G$5111,Тех_Движение!$D$2:$D$5111,$C3382,Тех_Движение!$B$2:$B$5111,"&lt;="&amp;O$3)-$F3382)))</f>
        <v/>
      </c>
      <c r="P3382" s="54">
        <f>IF(OR($B3382="",P$3&lt;$D3382+Настройки!$B$7),0,MAX(0,$E3382-MAX(0,SUMIFS(Тех_Движение!$G$2:$G$5111,Тех_Движение!$D$2:$D$5111,$C3382,Тех_Движение!$B$2:$B$5111,"&lt;="&amp;P$3)-$F3382)))</f>
        <v/>
      </c>
      <c r="Q3382" s="54">
        <f>IF(OR($B3382="",Q$3&lt;$D3382+Настройки!$B$7),0,MAX(0,$E3382-MAX(0,SUMIFS(Тех_Движение!$G$2:$G$5111,Тех_Движение!$D$2:$D$5111,$C3382,Тех_Движение!$B$2:$B$5111,"&lt;="&amp;Q$3)-$F3382)))</f>
        <v/>
      </c>
      <c r="R3382" s="54">
        <f>IF($B3382="","",SUM($K3382:$Q3382))</f>
        <v/>
      </c>
      <c r="S3382" s="56">
        <f>IF($B3382="","",VLOOKUP($C3382,Настройки!$A$11:$L$17,9,FALSE))</f>
        <v/>
      </c>
      <c r="T3382" s="56">
        <f>IF($B3382="","",$R3382*$S3382)</f>
        <v/>
      </c>
    </row>
    <row r="3383">
      <c r="A3383" s="20">
        <f>Тех_Движение!$A$3380</f>
        <v/>
      </c>
      <c r="B3383" s="20">
        <f>IF(Тех_Движение!$F$3380&gt;0,Тех_Движение!$I$3380,"")</f>
        <v/>
      </c>
      <c r="C3383" s="20">
        <f>IF($B3383="","",Тех_Движение!$D$3380)</f>
        <v/>
      </c>
      <c r="D3383" s="42">
        <f>IF($B3383="","",Тех_Движение!$B$3380)</f>
        <v/>
      </c>
      <c r="E3383" s="54">
        <f>IF($B3383="","",Тех_Движение!$F$3380)</f>
        <v/>
      </c>
      <c r="F3383" s="54">
        <f>IF($B3383="","",SUMIFS($E$5:$E3382,$C$5:$C3382,$C3383))</f>
        <v/>
      </c>
      <c r="G3383" s="54">
        <f>IF($B3383="","",MAX(0,$E3383-MAX(0,SUMIFS(Тех_Движение!$G$2:$G$5111,Тех_Движение!$D$2:$D$5111,$C3383,Тех_Движение!$B$2:$B$5111,"&lt;="&amp;Настройки!$B$5-1)-$F3383)))</f>
        <v/>
      </c>
      <c r="H3383" s="54">
        <f>IF($B3383="","",IF(AND($D3383&gt;=Настройки!$B$5,$D3383&lt;=Настройки!$B$6),$E3383,0))</f>
        <v/>
      </c>
      <c r="I3383" s="54">
        <f>IF($B3383="","",$G3383+$H3383-$J3383)</f>
        <v/>
      </c>
      <c r="J3383" s="54">
        <f>IF($B3383="","",MAX(0,$E3383-MAX(0,SUMIFS(Тех_Движение!$G$2:$G$5111,Тех_Движение!$D$2:$D$5111,$C3383,Тех_Движение!$B$2:$B$5111,"&lt;="&amp;Настройки!$B$6)-$F3383)))</f>
        <v/>
      </c>
      <c r="K3383" s="54">
        <f>IF(OR($B3383="",K$3&lt;$D3383+Настройки!$B$7),0,MAX(0,$E3383-MAX(0,SUMIFS(Тех_Движение!$G$2:$G$5111,Тех_Движение!$D$2:$D$5111,$C3383,Тех_Движение!$B$2:$B$5111,"&lt;="&amp;K$3)-$F3383)))</f>
        <v/>
      </c>
      <c r="L3383" s="54">
        <f>IF(OR($B3383="",L$3&lt;$D3383+Настройки!$B$7),0,MAX(0,$E3383-MAX(0,SUMIFS(Тех_Движение!$G$2:$G$5111,Тех_Движение!$D$2:$D$5111,$C3383,Тех_Движение!$B$2:$B$5111,"&lt;="&amp;L$3)-$F3383)))</f>
        <v/>
      </c>
      <c r="M3383" s="54">
        <f>IF(OR($B3383="",M$3&lt;$D3383+Настройки!$B$7),0,MAX(0,$E3383-MAX(0,SUMIFS(Тех_Движение!$G$2:$G$5111,Тех_Движение!$D$2:$D$5111,$C3383,Тех_Движение!$B$2:$B$5111,"&lt;="&amp;M$3)-$F3383)))</f>
        <v/>
      </c>
      <c r="N3383" s="54">
        <f>IF(OR($B3383="",N$3&lt;$D3383+Настройки!$B$7),0,MAX(0,$E3383-MAX(0,SUMIFS(Тех_Движение!$G$2:$G$5111,Тех_Движение!$D$2:$D$5111,$C3383,Тех_Движение!$B$2:$B$5111,"&lt;="&amp;N$3)-$F3383)))</f>
        <v/>
      </c>
      <c r="O3383" s="54">
        <f>IF(OR($B3383="",O$3&lt;$D3383+Настройки!$B$7),0,MAX(0,$E3383-MAX(0,SUMIFS(Тех_Движение!$G$2:$G$5111,Тех_Движение!$D$2:$D$5111,$C3383,Тех_Движение!$B$2:$B$5111,"&lt;="&amp;O$3)-$F3383)))</f>
        <v/>
      </c>
      <c r="P3383" s="54">
        <f>IF(OR($B3383="",P$3&lt;$D3383+Настройки!$B$7),0,MAX(0,$E3383-MAX(0,SUMIFS(Тех_Движение!$G$2:$G$5111,Тех_Движение!$D$2:$D$5111,$C3383,Тех_Движение!$B$2:$B$5111,"&lt;="&amp;P$3)-$F3383)))</f>
        <v/>
      </c>
      <c r="Q3383" s="54">
        <f>IF(OR($B3383="",Q$3&lt;$D3383+Настройки!$B$7),0,MAX(0,$E3383-MAX(0,SUMIFS(Тех_Движение!$G$2:$G$5111,Тех_Движение!$D$2:$D$5111,$C3383,Тех_Движение!$B$2:$B$5111,"&lt;="&amp;Q$3)-$F3383)))</f>
        <v/>
      </c>
      <c r="R3383" s="54">
        <f>IF($B3383="","",SUM($K3383:$Q3383))</f>
        <v/>
      </c>
      <c r="S3383" s="56">
        <f>IF($B3383="","",VLOOKUP($C3383,Настройки!$A$11:$L$17,9,FALSE))</f>
        <v/>
      </c>
      <c r="T3383" s="56">
        <f>IF($B3383="","",$R3383*$S3383)</f>
        <v/>
      </c>
    </row>
    <row r="3384">
      <c r="A3384" s="20">
        <f>Тех_Движение!$A$3381</f>
        <v/>
      </c>
      <c r="B3384" s="20">
        <f>IF(Тех_Движение!$F$3381&gt;0,Тех_Движение!$I$3381,"")</f>
        <v/>
      </c>
      <c r="C3384" s="20">
        <f>IF($B3384="","",Тех_Движение!$D$3381)</f>
        <v/>
      </c>
      <c r="D3384" s="42">
        <f>IF($B3384="","",Тех_Движение!$B$3381)</f>
        <v/>
      </c>
      <c r="E3384" s="54">
        <f>IF($B3384="","",Тех_Движение!$F$3381)</f>
        <v/>
      </c>
      <c r="F3384" s="54">
        <f>IF($B3384="","",SUMIFS($E$5:$E3383,$C$5:$C3383,$C3384))</f>
        <v/>
      </c>
      <c r="G3384" s="54">
        <f>IF($B3384="","",MAX(0,$E3384-MAX(0,SUMIFS(Тех_Движение!$G$2:$G$5111,Тех_Движение!$D$2:$D$5111,$C3384,Тех_Движение!$B$2:$B$5111,"&lt;="&amp;Настройки!$B$5-1)-$F3384)))</f>
        <v/>
      </c>
      <c r="H3384" s="54">
        <f>IF($B3384="","",IF(AND($D3384&gt;=Настройки!$B$5,$D3384&lt;=Настройки!$B$6),$E3384,0))</f>
        <v/>
      </c>
      <c r="I3384" s="54">
        <f>IF($B3384="","",$G3384+$H3384-$J3384)</f>
        <v/>
      </c>
      <c r="J3384" s="54">
        <f>IF($B3384="","",MAX(0,$E3384-MAX(0,SUMIFS(Тех_Движение!$G$2:$G$5111,Тех_Движение!$D$2:$D$5111,$C3384,Тех_Движение!$B$2:$B$5111,"&lt;="&amp;Настройки!$B$6)-$F3384)))</f>
        <v/>
      </c>
      <c r="K3384" s="54">
        <f>IF(OR($B3384="",K$3&lt;$D3384+Настройки!$B$7),0,MAX(0,$E3384-MAX(0,SUMIFS(Тех_Движение!$G$2:$G$5111,Тех_Движение!$D$2:$D$5111,$C3384,Тех_Движение!$B$2:$B$5111,"&lt;="&amp;K$3)-$F3384)))</f>
        <v/>
      </c>
      <c r="L3384" s="54">
        <f>IF(OR($B3384="",L$3&lt;$D3384+Настройки!$B$7),0,MAX(0,$E3384-MAX(0,SUMIFS(Тех_Движение!$G$2:$G$5111,Тех_Движение!$D$2:$D$5111,$C3384,Тех_Движение!$B$2:$B$5111,"&lt;="&amp;L$3)-$F3384)))</f>
        <v/>
      </c>
      <c r="M3384" s="54">
        <f>IF(OR($B3384="",M$3&lt;$D3384+Настройки!$B$7),0,MAX(0,$E3384-MAX(0,SUMIFS(Тех_Движение!$G$2:$G$5111,Тех_Движение!$D$2:$D$5111,$C3384,Тех_Движение!$B$2:$B$5111,"&lt;="&amp;M$3)-$F3384)))</f>
        <v/>
      </c>
      <c r="N3384" s="54">
        <f>IF(OR($B3384="",N$3&lt;$D3384+Настройки!$B$7),0,MAX(0,$E3384-MAX(0,SUMIFS(Тех_Движение!$G$2:$G$5111,Тех_Движение!$D$2:$D$5111,$C3384,Тех_Движение!$B$2:$B$5111,"&lt;="&amp;N$3)-$F3384)))</f>
        <v/>
      </c>
      <c r="O3384" s="54">
        <f>IF(OR($B3384="",O$3&lt;$D3384+Настройки!$B$7),0,MAX(0,$E3384-MAX(0,SUMIFS(Тех_Движение!$G$2:$G$5111,Тех_Движение!$D$2:$D$5111,$C3384,Тех_Движение!$B$2:$B$5111,"&lt;="&amp;O$3)-$F3384)))</f>
        <v/>
      </c>
      <c r="P3384" s="54">
        <f>IF(OR($B3384="",P$3&lt;$D3384+Настройки!$B$7),0,MAX(0,$E3384-MAX(0,SUMIFS(Тех_Движение!$G$2:$G$5111,Тех_Движение!$D$2:$D$5111,$C3384,Тех_Движение!$B$2:$B$5111,"&lt;="&amp;P$3)-$F3384)))</f>
        <v/>
      </c>
      <c r="Q3384" s="54">
        <f>IF(OR($B3384="",Q$3&lt;$D3384+Настройки!$B$7),0,MAX(0,$E3384-MAX(0,SUMIFS(Тех_Движение!$G$2:$G$5111,Тех_Движение!$D$2:$D$5111,$C3384,Тех_Движение!$B$2:$B$5111,"&lt;="&amp;Q$3)-$F3384)))</f>
        <v/>
      </c>
      <c r="R3384" s="54">
        <f>IF($B3384="","",SUM($K3384:$Q3384))</f>
        <v/>
      </c>
      <c r="S3384" s="56">
        <f>IF($B3384="","",VLOOKUP($C3384,Настройки!$A$11:$L$17,9,FALSE))</f>
        <v/>
      </c>
      <c r="T3384" s="56">
        <f>IF($B3384="","",$R3384*$S3384)</f>
        <v/>
      </c>
    </row>
    <row r="3385">
      <c r="A3385" s="20">
        <f>Тех_Движение!$A$3382</f>
        <v/>
      </c>
      <c r="B3385" s="20">
        <f>IF(Тех_Движение!$F$3382&gt;0,Тех_Движение!$I$3382,"")</f>
        <v/>
      </c>
      <c r="C3385" s="20">
        <f>IF($B3385="","",Тех_Движение!$D$3382)</f>
        <v/>
      </c>
      <c r="D3385" s="42">
        <f>IF($B3385="","",Тех_Движение!$B$3382)</f>
        <v/>
      </c>
      <c r="E3385" s="54">
        <f>IF($B3385="","",Тех_Движение!$F$3382)</f>
        <v/>
      </c>
      <c r="F3385" s="54">
        <f>IF($B3385="","",SUMIFS($E$5:$E3384,$C$5:$C3384,$C3385))</f>
        <v/>
      </c>
      <c r="G3385" s="54">
        <f>IF($B3385="","",MAX(0,$E3385-MAX(0,SUMIFS(Тех_Движение!$G$2:$G$5111,Тех_Движение!$D$2:$D$5111,$C3385,Тех_Движение!$B$2:$B$5111,"&lt;="&amp;Настройки!$B$5-1)-$F3385)))</f>
        <v/>
      </c>
      <c r="H3385" s="54">
        <f>IF($B3385="","",IF(AND($D3385&gt;=Настройки!$B$5,$D3385&lt;=Настройки!$B$6),$E3385,0))</f>
        <v/>
      </c>
      <c r="I3385" s="54">
        <f>IF($B3385="","",$G3385+$H3385-$J3385)</f>
        <v/>
      </c>
      <c r="J3385" s="54">
        <f>IF($B3385="","",MAX(0,$E3385-MAX(0,SUMIFS(Тех_Движение!$G$2:$G$5111,Тех_Движение!$D$2:$D$5111,$C3385,Тех_Движение!$B$2:$B$5111,"&lt;="&amp;Настройки!$B$6)-$F3385)))</f>
        <v/>
      </c>
      <c r="K3385" s="54">
        <f>IF(OR($B3385="",K$3&lt;$D3385+Настройки!$B$7),0,MAX(0,$E3385-MAX(0,SUMIFS(Тех_Движение!$G$2:$G$5111,Тех_Движение!$D$2:$D$5111,$C3385,Тех_Движение!$B$2:$B$5111,"&lt;="&amp;K$3)-$F3385)))</f>
        <v/>
      </c>
      <c r="L3385" s="54">
        <f>IF(OR($B3385="",L$3&lt;$D3385+Настройки!$B$7),0,MAX(0,$E3385-MAX(0,SUMIFS(Тех_Движение!$G$2:$G$5111,Тех_Движение!$D$2:$D$5111,$C3385,Тех_Движение!$B$2:$B$5111,"&lt;="&amp;L$3)-$F3385)))</f>
        <v/>
      </c>
      <c r="M3385" s="54">
        <f>IF(OR($B3385="",M$3&lt;$D3385+Настройки!$B$7),0,MAX(0,$E3385-MAX(0,SUMIFS(Тех_Движение!$G$2:$G$5111,Тех_Движение!$D$2:$D$5111,$C3385,Тех_Движение!$B$2:$B$5111,"&lt;="&amp;M$3)-$F3385)))</f>
        <v/>
      </c>
      <c r="N3385" s="54">
        <f>IF(OR($B3385="",N$3&lt;$D3385+Настройки!$B$7),0,MAX(0,$E3385-MAX(0,SUMIFS(Тех_Движение!$G$2:$G$5111,Тех_Движение!$D$2:$D$5111,$C3385,Тех_Движение!$B$2:$B$5111,"&lt;="&amp;N$3)-$F3385)))</f>
        <v/>
      </c>
      <c r="O3385" s="54">
        <f>IF(OR($B3385="",O$3&lt;$D3385+Настройки!$B$7),0,MAX(0,$E3385-MAX(0,SUMIFS(Тех_Движение!$G$2:$G$5111,Тех_Движение!$D$2:$D$5111,$C3385,Тех_Движение!$B$2:$B$5111,"&lt;="&amp;O$3)-$F3385)))</f>
        <v/>
      </c>
      <c r="P3385" s="54">
        <f>IF(OR($B3385="",P$3&lt;$D3385+Настройки!$B$7),0,MAX(0,$E3385-MAX(0,SUMIFS(Тех_Движение!$G$2:$G$5111,Тех_Движение!$D$2:$D$5111,$C3385,Тех_Движение!$B$2:$B$5111,"&lt;="&amp;P$3)-$F3385)))</f>
        <v/>
      </c>
      <c r="Q3385" s="54">
        <f>IF(OR($B3385="",Q$3&lt;$D3385+Настройки!$B$7),0,MAX(0,$E3385-MAX(0,SUMIFS(Тех_Движение!$G$2:$G$5111,Тех_Движение!$D$2:$D$5111,$C3385,Тех_Движение!$B$2:$B$5111,"&lt;="&amp;Q$3)-$F3385)))</f>
        <v/>
      </c>
      <c r="R3385" s="54">
        <f>IF($B3385="","",SUM($K3385:$Q3385))</f>
        <v/>
      </c>
      <c r="S3385" s="56">
        <f>IF($B3385="","",VLOOKUP($C3385,Настройки!$A$11:$L$17,9,FALSE))</f>
        <v/>
      </c>
      <c r="T3385" s="56">
        <f>IF($B3385="","",$R3385*$S3385)</f>
        <v/>
      </c>
    </row>
    <row r="3386">
      <c r="A3386" s="20">
        <f>Тех_Движение!$A$3383</f>
        <v/>
      </c>
      <c r="B3386" s="20">
        <f>IF(Тех_Движение!$F$3383&gt;0,Тех_Движение!$I$3383,"")</f>
        <v/>
      </c>
      <c r="C3386" s="20">
        <f>IF($B3386="","",Тех_Движение!$D$3383)</f>
        <v/>
      </c>
      <c r="D3386" s="42">
        <f>IF($B3386="","",Тех_Движение!$B$3383)</f>
        <v/>
      </c>
      <c r="E3386" s="54">
        <f>IF($B3386="","",Тех_Движение!$F$3383)</f>
        <v/>
      </c>
      <c r="F3386" s="54">
        <f>IF($B3386="","",SUMIFS($E$5:$E3385,$C$5:$C3385,$C3386))</f>
        <v/>
      </c>
      <c r="G3386" s="54">
        <f>IF($B3386="","",MAX(0,$E3386-MAX(0,SUMIFS(Тех_Движение!$G$2:$G$5111,Тех_Движение!$D$2:$D$5111,$C3386,Тех_Движение!$B$2:$B$5111,"&lt;="&amp;Настройки!$B$5-1)-$F3386)))</f>
        <v/>
      </c>
      <c r="H3386" s="54">
        <f>IF($B3386="","",IF(AND($D3386&gt;=Настройки!$B$5,$D3386&lt;=Настройки!$B$6),$E3386,0))</f>
        <v/>
      </c>
      <c r="I3386" s="54">
        <f>IF($B3386="","",$G3386+$H3386-$J3386)</f>
        <v/>
      </c>
      <c r="J3386" s="54">
        <f>IF($B3386="","",MAX(0,$E3386-MAX(0,SUMIFS(Тех_Движение!$G$2:$G$5111,Тех_Движение!$D$2:$D$5111,$C3386,Тех_Движение!$B$2:$B$5111,"&lt;="&amp;Настройки!$B$6)-$F3386)))</f>
        <v/>
      </c>
      <c r="K3386" s="54">
        <f>IF(OR($B3386="",K$3&lt;$D3386+Настройки!$B$7),0,MAX(0,$E3386-MAX(0,SUMIFS(Тех_Движение!$G$2:$G$5111,Тех_Движение!$D$2:$D$5111,$C3386,Тех_Движение!$B$2:$B$5111,"&lt;="&amp;K$3)-$F3386)))</f>
        <v/>
      </c>
      <c r="L3386" s="54">
        <f>IF(OR($B3386="",L$3&lt;$D3386+Настройки!$B$7),0,MAX(0,$E3386-MAX(0,SUMIFS(Тех_Движение!$G$2:$G$5111,Тех_Движение!$D$2:$D$5111,$C3386,Тех_Движение!$B$2:$B$5111,"&lt;="&amp;L$3)-$F3386)))</f>
        <v/>
      </c>
      <c r="M3386" s="54">
        <f>IF(OR($B3386="",M$3&lt;$D3386+Настройки!$B$7),0,MAX(0,$E3386-MAX(0,SUMIFS(Тех_Движение!$G$2:$G$5111,Тех_Движение!$D$2:$D$5111,$C3386,Тех_Движение!$B$2:$B$5111,"&lt;="&amp;M$3)-$F3386)))</f>
        <v/>
      </c>
      <c r="N3386" s="54">
        <f>IF(OR($B3386="",N$3&lt;$D3386+Настройки!$B$7),0,MAX(0,$E3386-MAX(0,SUMIFS(Тех_Движение!$G$2:$G$5111,Тех_Движение!$D$2:$D$5111,$C3386,Тех_Движение!$B$2:$B$5111,"&lt;="&amp;N$3)-$F3386)))</f>
        <v/>
      </c>
      <c r="O3386" s="54">
        <f>IF(OR($B3386="",O$3&lt;$D3386+Настройки!$B$7),0,MAX(0,$E3386-MAX(0,SUMIFS(Тех_Движение!$G$2:$G$5111,Тех_Движение!$D$2:$D$5111,$C3386,Тех_Движение!$B$2:$B$5111,"&lt;="&amp;O$3)-$F3386)))</f>
        <v/>
      </c>
      <c r="P3386" s="54">
        <f>IF(OR($B3386="",P$3&lt;$D3386+Настройки!$B$7),0,MAX(0,$E3386-MAX(0,SUMIFS(Тех_Движение!$G$2:$G$5111,Тех_Движение!$D$2:$D$5111,$C3386,Тех_Движение!$B$2:$B$5111,"&lt;="&amp;P$3)-$F3386)))</f>
        <v/>
      </c>
      <c r="Q3386" s="54">
        <f>IF(OR($B3386="",Q$3&lt;$D3386+Настройки!$B$7),0,MAX(0,$E3386-MAX(0,SUMIFS(Тех_Движение!$G$2:$G$5111,Тех_Движение!$D$2:$D$5111,$C3386,Тех_Движение!$B$2:$B$5111,"&lt;="&amp;Q$3)-$F3386)))</f>
        <v/>
      </c>
      <c r="R3386" s="54">
        <f>IF($B3386="","",SUM($K3386:$Q3386))</f>
        <v/>
      </c>
      <c r="S3386" s="56">
        <f>IF($B3386="","",VLOOKUP($C3386,Настройки!$A$11:$L$17,9,FALSE))</f>
        <v/>
      </c>
      <c r="T3386" s="56">
        <f>IF($B3386="","",$R3386*$S3386)</f>
        <v/>
      </c>
    </row>
    <row r="3387">
      <c r="A3387" s="20">
        <f>Тех_Движение!$A$3384</f>
        <v/>
      </c>
      <c r="B3387" s="20">
        <f>IF(Тех_Движение!$F$3384&gt;0,Тех_Движение!$I$3384,"")</f>
        <v/>
      </c>
      <c r="C3387" s="20">
        <f>IF($B3387="","",Тех_Движение!$D$3384)</f>
        <v/>
      </c>
      <c r="D3387" s="42">
        <f>IF($B3387="","",Тех_Движение!$B$3384)</f>
        <v/>
      </c>
      <c r="E3387" s="54">
        <f>IF($B3387="","",Тех_Движение!$F$3384)</f>
        <v/>
      </c>
      <c r="F3387" s="54">
        <f>IF($B3387="","",SUMIFS($E$5:$E3386,$C$5:$C3386,$C3387))</f>
        <v/>
      </c>
      <c r="G3387" s="54">
        <f>IF($B3387="","",MAX(0,$E3387-MAX(0,SUMIFS(Тех_Движение!$G$2:$G$5111,Тех_Движение!$D$2:$D$5111,$C3387,Тех_Движение!$B$2:$B$5111,"&lt;="&amp;Настройки!$B$5-1)-$F3387)))</f>
        <v/>
      </c>
      <c r="H3387" s="54">
        <f>IF($B3387="","",IF(AND($D3387&gt;=Настройки!$B$5,$D3387&lt;=Настройки!$B$6),$E3387,0))</f>
        <v/>
      </c>
      <c r="I3387" s="54">
        <f>IF($B3387="","",$G3387+$H3387-$J3387)</f>
        <v/>
      </c>
      <c r="J3387" s="54">
        <f>IF($B3387="","",MAX(0,$E3387-MAX(0,SUMIFS(Тех_Движение!$G$2:$G$5111,Тех_Движение!$D$2:$D$5111,$C3387,Тех_Движение!$B$2:$B$5111,"&lt;="&amp;Настройки!$B$6)-$F3387)))</f>
        <v/>
      </c>
      <c r="K3387" s="54">
        <f>IF(OR($B3387="",K$3&lt;$D3387+Настройки!$B$7),0,MAX(0,$E3387-MAX(0,SUMIFS(Тех_Движение!$G$2:$G$5111,Тех_Движение!$D$2:$D$5111,$C3387,Тех_Движение!$B$2:$B$5111,"&lt;="&amp;K$3)-$F3387)))</f>
        <v/>
      </c>
      <c r="L3387" s="54">
        <f>IF(OR($B3387="",L$3&lt;$D3387+Настройки!$B$7),0,MAX(0,$E3387-MAX(0,SUMIFS(Тех_Движение!$G$2:$G$5111,Тех_Движение!$D$2:$D$5111,$C3387,Тех_Движение!$B$2:$B$5111,"&lt;="&amp;L$3)-$F3387)))</f>
        <v/>
      </c>
      <c r="M3387" s="54">
        <f>IF(OR($B3387="",M$3&lt;$D3387+Настройки!$B$7),0,MAX(0,$E3387-MAX(0,SUMIFS(Тех_Движение!$G$2:$G$5111,Тех_Движение!$D$2:$D$5111,$C3387,Тех_Движение!$B$2:$B$5111,"&lt;="&amp;M$3)-$F3387)))</f>
        <v/>
      </c>
      <c r="N3387" s="54">
        <f>IF(OR($B3387="",N$3&lt;$D3387+Настройки!$B$7),0,MAX(0,$E3387-MAX(0,SUMIFS(Тех_Движение!$G$2:$G$5111,Тех_Движение!$D$2:$D$5111,$C3387,Тех_Движение!$B$2:$B$5111,"&lt;="&amp;N$3)-$F3387)))</f>
        <v/>
      </c>
      <c r="O3387" s="54">
        <f>IF(OR($B3387="",O$3&lt;$D3387+Настройки!$B$7),0,MAX(0,$E3387-MAX(0,SUMIFS(Тех_Движение!$G$2:$G$5111,Тех_Движение!$D$2:$D$5111,$C3387,Тех_Движение!$B$2:$B$5111,"&lt;="&amp;O$3)-$F3387)))</f>
        <v/>
      </c>
      <c r="P3387" s="54">
        <f>IF(OR($B3387="",P$3&lt;$D3387+Настройки!$B$7),0,MAX(0,$E3387-MAX(0,SUMIFS(Тех_Движение!$G$2:$G$5111,Тех_Движение!$D$2:$D$5111,$C3387,Тех_Движение!$B$2:$B$5111,"&lt;="&amp;P$3)-$F3387)))</f>
        <v/>
      </c>
      <c r="Q3387" s="54">
        <f>IF(OR($B3387="",Q$3&lt;$D3387+Настройки!$B$7),0,MAX(0,$E3387-MAX(0,SUMIFS(Тех_Движение!$G$2:$G$5111,Тех_Движение!$D$2:$D$5111,$C3387,Тех_Движение!$B$2:$B$5111,"&lt;="&amp;Q$3)-$F3387)))</f>
        <v/>
      </c>
      <c r="R3387" s="54">
        <f>IF($B3387="","",SUM($K3387:$Q3387))</f>
        <v/>
      </c>
      <c r="S3387" s="56">
        <f>IF($B3387="","",VLOOKUP($C3387,Настройки!$A$11:$L$17,9,FALSE))</f>
        <v/>
      </c>
      <c r="T3387" s="56">
        <f>IF($B3387="","",$R3387*$S3387)</f>
        <v/>
      </c>
    </row>
    <row r="3388">
      <c r="A3388" s="20">
        <f>Тех_Движение!$A$3385</f>
        <v/>
      </c>
      <c r="B3388" s="20">
        <f>IF(Тех_Движение!$F$3385&gt;0,Тех_Движение!$I$3385,"")</f>
        <v/>
      </c>
      <c r="C3388" s="20">
        <f>IF($B3388="","",Тех_Движение!$D$3385)</f>
        <v/>
      </c>
      <c r="D3388" s="42">
        <f>IF($B3388="","",Тех_Движение!$B$3385)</f>
        <v/>
      </c>
      <c r="E3388" s="54">
        <f>IF($B3388="","",Тех_Движение!$F$3385)</f>
        <v/>
      </c>
      <c r="F3388" s="54">
        <f>IF($B3388="","",SUMIFS($E$5:$E3387,$C$5:$C3387,$C3388))</f>
        <v/>
      </c>
      <c r="G3388" s="54">
        <f>IF($B3388="","",MAX(0,$E3388-MAX(0,SUMIFS(Тех_Движение!$G$2:$G$5111,Тех_Движение!$D$2:$D$5111,$C3388,Тех_Движение!$B$2:$B$5111,"&lt;="&amp;Настройки!$B$5-1)-$F3388)))</f>
        <v/>
      </c>
      <c r="H3388" s="54">
        <f>IF($B3388="","",IF(AND($D3388&gt;=Настройки!$B$5,$D3388&lt;=Настройки!$B$6),$E3388,0))</f>
        <v/>
      </c>
      <c r="I3388" s="54">
        <f>IF($B3388="","",$G3388+$H3388-$J3388)</f>
        <v/>
      </c>
      <c r="J3388" s="54">
        <f>IF($B3388="","",MAX(0,$E3388-MAX(0,SUMIFS(Тех_Движение!$G$2:$G$5111,Тех_Движение!$D$2:$D$5111,$C3388,Тех_Движение!$B$2:$B$5111,"&lt;="&amp;Настройки!$B$6)-$F3388)))</f>
        <v/>
      </c>
      <c r="K3388" s="54">
        <f>IF(OR($B3388="",K$3&lt;$D3388+Настройки!$B$7),0,MAX(0,$E3388-MAX(0,SUMIFS(Тех_Движение!$G$2:$G$5111,Тех_Движение!$D$2:$D$5111,$C3388,Тех_Движение!$B$2:$B$5111,"&lt;="&amp;K$3)-$F3388)))</f>
        <v/>
      </c>
      <c r="L3388" s="54">
        <f>IF(OR($B3388="",L$3&lt;$D3388+Настройки!$B$7),0,MAX(0,$E3388-MAX(0,SUMIFS(Тех_Движение!$G$2:$G$5111,Тех_Движение!$D$2:$D$5111,$C3388,Тех_Движение!$B$2:$B$5111,"&lt;="&amp;L$3)-$F3388)))</f>
        <v/>
      </c>
      <c r="M3388" s="54">
        <f>IF(OR($B3388="",M$3&lt;$D3388+Настройки!$B$7),0,MAX(0,$E3388-MAX(0,SUMIFS(Тех_Движение!$G$2:$G$5111,Тех_Движение!$D$2:$D$5111,$C3388,Тех_Движение!$B$2:$B$5111,"&lt;="&amp;M$3)-$F3388)))</f>
        <v/>
      </c>
      <c r="N3388" s="54">
        <f>IF(OR($B3388="",N$3&lt;$D3388+Настройки!$B$7),0,MAX(0,$E3388-MAX(0,SUMIFS(Тех_Движение!$G$2:$G$5111,Тех_Движение!$D$2:$D$5111,$C3388,Тех_Движение!$B$2:$B$5111,"&lt;="&amp;N$3)-$F3388)))</f>
        <v/>
      </c>
      <c r="O3388" s="54">
        <f>IF(OR($B3388="",O$3&lt;$D3388+Настройки!$B$7),0,MAX(0,$E3388-MAX(0,SUMIFS(Тех_Движение!$G$2:$G$5111,Тех_Движение!$D$2:$D$5111,$C3388,Тех_Движение!$B$2:$B$5111,"&lt;="&amp;O$3)-$F3388)))</f>
        <v/>
      </c>
      <c r="P3388" s="54">
        <f>IF(OR($B3388="",P$3&lt;$D3388+Настройки!$B$7),0,MAX(0,$E3388-MAX(0,SUMIFS(Тех_Движение!$G$2:$G$5111,Тех_Движение!$D$2:$D$5111,$C3388,Тех_Движение!$B$2:$B$5111,"&lt;="&amp;P$3)-$F3388)))</f>
        <v/>
      </c>
      <c r="Q3388" s="54">
        <f>IF(OR($B3388="",Q$3&lt;$D3388+Настройки!$B$7),0,MAX(0,$E3388-MAX(0,SUMIFS(Тех_Движение!$G$2:$G$5111,Тех_Движение!$D$2:$D$5111,$C3388,Тех_Движение!$B$2:$B$5111,"&lt;="&amp;Q$3)-$F3388)))</f>
        <v/>
      </c>
      <c r="R3388" s="54">
        <f>IF($B3388="","",SUM($K3388:$Q3388))</f>
        <v/>
      </c>
      <c r="S3388" s="56">
        <f>IF($B3388="","",VLOOKUP($C3388,Настройки!$A$11:$L$17,9,FALSE))</f>
        <v/>
      </c>
      <c r="T3388" s="56">
        <f>IF($B3388="","",$R3388*$S3388)</f>
        <v/>
      </c>
    </row>
    <row r="3389">
      <c r="A3389" s="20">
        <f>Тех_Движение!$A$3386</f>
        <v/>
      </c>
      <c r="B3389" s="20">
        <f>IF(Тех_Движение!$F$3386&gt;0,Тех_Движение!$I$3386,"")</f>
        <v/>
      </c>
      <c r="C3389" s="20">
        <f>IF($B3389="","",Тех_Движение!$D$3386)</f>
        <v/>
      </c>
      <c r="D3389" s="42">
        <f>IF($B3389="","",Тех_Движение!$B$3386)</f>
        <v/>
      </c>
      <c r="E3389" s="54">
        <f>IF($B3389="","",Тех_Движение!$F$3386)</f>
        <v/>
      </c>
      <c r="F3389" s="54">
        <f>IF($B3389="","",SUMIFS($E$5:$E3388,$C$5:$C3388,$C3389))</f>
        <v/>
      </c>
      <c r="G3389" s="54">
        <f>IF($B3389="","",MAX(0,$E3389-MAX(0,SUMIFS(Тех_Движение!$G$2:$G$5111,Тех_Движение!$D$2:$D$5111,$C3389,Тех_Движение!$B$2:$B$5111,"&lt;="&amp;Настройки!$B$5-1)-$F3389)))</f>
        <v/>
      </c>
      <c r="H3389" s="54">
        <f>IF($B3389="","",IF(AND($D3389&gt;=Настройки!$B$5,$D3389&lt;=Настройки!$B$6),$E3389,0))</f>
        <v/>
      </c>
      <c r="I3389" s="54">
        <f>IF($B3389="","",$G3389+$H3389-$J3389)</f>
        <v/>
      </c>
      <c r="J3389" s="54">
        <f>IF($B3389="","",MAX(0,$E3389-MAX(0,SUMIFS(Тех_Движение!$G$2:$G$5111,Тех_Движение!$D$2:$D$5111,$C3389,Тех_Движение!$B$2:$B$5111,"&lt;="&amp;Настройки!$B$6)-$F3389)))</f>
        <v/>
      </c>
      <c r="K3389" s="54">
        <f>IF(OR($B3389="",K$3&lt;$D3389+Настройки!$B$7),0,MAX(0,$E3389-MAX(0,SUMIFS(Тех_Движение!$G$2:$G$5111,Тех_Движение!$D$2:$D$5111,$C3389,Тех_Движение!$B$2:$B$5111,"&lt;="&amp;K$3)-$F3389)))</f>
        <v/>
      </c>
      <c r="L3389" s="54">
        <f>IF(OR($B3389="",L$3&lt;$D3389+Настройки!$B$7),0,MAX(0,$E3389-MAX(0,SUMIFS(Тех_Движение!$G$2:$G$5111,Тех_Движение!$D$2:$D$5111,$C3389,Тех_Движение!$B$2:$B$5111,"&lt;="&amp;L$3)-$F3389)))</f>
        <v/>
      </c>
      <c r="M3389" s="54">
        <f>IF(OR($B3389="",M$3&lt;$D3389+Настройки!$B$7),0,MAX(0,$E3389-MAX(0,SUMIFS(Тех_Движение!$G$2:$G$5111,Тех_Движение!$D$2:$D$5111,$C3389,Тех_Движение!$B$2:$B$5111,"&lt;="&amp;M$3)-$F3389)))</f>
        <v/>
      </c>
      <c r="N3389" s="54">
        <f>IF(OR($B3389="",N$3&lt;$D3389+Настройки!$B$7),0,MAX(0,$E3389-MAX(0,SUMIFS(Тех_Движение!$G$2:$G$5111,Тех_Движение!$D$2:$D$5111,$C3389,Тех_Движение!$B$2:$B$5111,"&lt;="&amp;N$3)-$F3389)))</f>
        <v/>
      </c>
      <c r="O3389" s="54">
        <f>IF(OR($B3389="",O$3&lt;$D3389+Настройки!$B$7),0,MAX(0,$E3389-MAX(0,SUMIFS(Тех_Движение!$G$2:$G$5111,Тех_Движение!$D$2:$D$5111,$C3389,Тех_Движение!$B$2:$B$5111,"&lt;="&amp;O$3)-$F3389)))</f>
        <v/>
      </c>
      <c r="P3389" s="54">
        <f>IF(OR($B3389="",P$3&lt;$D3389+Настройки!$B$7),0,MAX(0,$E3389-MAX(0,SUMIFS(Тех_Движение!$G$2:$G$5111,Тех_Движение!$D$2:$D$5111,$C3389,Тех_Движение!$B$2:$B$5111,"&lt;="&amp;P$3)-$F3389)))</f>
        <v/>
      </c>
      <c r="Q3389" s="54">
        <f>IF(OR($B3389="",Q$3&lt;$D3389+Настройки!$B$7),0,MAX(0,$E3389-MAX(0,SUMIFS(Тех_Движение!$G$2:$G$5111,Тех_Движение!$D$2:$D$5111,$C3389,Тех_Движение!$B$2:$B$5111,"&lt;="&amp;Q$3)-$F3389)))</f>
        <v/>
      </c>
      <c r="R3389" s="54">
        <f>IF($B3389="","",SUM($K3389:$Q3389))</f>
        <v/>
      </c>
      <c r="S3389" s="56">
        <f>IF($B3389="","",VLOOKUP($C3389,Настройки!$A$11:$L$17,9,FALSE))</f>
        <v/>
      </c>
      <c r="T3389" s="56">
        <f>IF($B3389="","",$R3389*$S3389)</f>
        <v/>
      </c>
    </row>
    <row r="3390">
      <c r="A3390" s="20">
        <f>Тех_Движение!$A$3387</f>
        <v/>
      </c>
      <c r="B3390" s="20">
        <f>IF(Тех_Движение!$F$3387&gt;0,Тех_Движение!$I$3387,"")</f>
        <v/>
      </c>
      <c r="C3390" s="20">
        <f>IF($B3390="","",Тех_Движение!$D$3387)</f>
        <v/>
      </c>
      <c r="D3390" s="42">
        <f>IF($B3390="","",Тех_Движение!$B$3387)</f>
        <v/>
      </c>
      <c r="E3390" s="54">
        <f>IF($B3390="","",Тех_Движение!$F$3387)</f>
        <v/>
      </c>
      <c r="F3390" s="54">
        <f>IF($B3390="","",SUMIFS($E$5:$E3389,$C$5:$C3389,$C3390))</f>
        <v/>
      </c>
      <c r="G3390" s="54">
        <f>IF($B3390="","",MAX(0,$E3390-MAX(0,SUMIFS(Тех_Движение!$G$2:$G$5111,Тех_Движение!$D$2:$D$5111,$C3390,Тех_Движение!$B$2:$B$5111,"&lt;="&amp;Настройки!$B$5-1)-$F3390)))</f>
        <v/>
      </c>
      <c r="H3390" s="54">
        <f>IF($B3390="","",IF(AND($D3390&gt;=Настройки!$B$5,$D3390&lt;=Настройки!$B$6),$E3390,0))</f>
        <v/>
      </c>
      <c r="I3390" s="54">
        <f>IF($B3390="","",$G3390+$H3390-$J3390)</f>
        <v/>
      </c>
      <c r="J3390" s="54">
        <f>IF($B3390="","",MAX(0,$E3390-MAX(0,SUMIFS(Тех_Движение!$G$2:$G$5111,Тех_Движение!$D$2:$D$5111,$C3390,Тех_Движение!$B$2:$B$5111,"&lt;="&amp;Настройки!$B$6)-$F3390)))</f>
        <v/>
      </c>
      <c r="K3390" s="54">
        <f>IF(OR($B3390="",K$3&lt;$D3390+Настройки!$B$7),0,MAX(0,$E3390-MAX(0,SUMIFS(Тех_Движение!$G$2:$G$5111,Тех_Движение!$D$2:$D$5111,$C3390,Тех_Движение!$B$2:$B$5111,"&lt;="&amp;K$3)-$F3390)))</f>
        <v/>
      </c>
      <c r="L3390" s="54">
        <f>IF(OR($B3390="",L$3&lt;$D3390+Настройки!$B$7),0,MAX(0,$E3390-MAX(0,SUMIFS(Тех_Движение!$G$2:$G$5111,Тех_Движение!$D$2:$D$5111,$C3390,Тех_Движение!$B$2:$B$5111,"&lt;="&amp;L$3)-$F3390)))</f>
        <v/>
      </c>
      <c r="M3390" s="54">
        <f>IF(OR($B3390="",M$3&lt;$D3390+Настройки!$B$7),0,MAX(0,$E3390-MAX(0,SUMIFS(Тех_Движение!$G$2:$G$5111,Тех_Движение!$D$2:$D$5111,$C3390,Тех_Движение!$B$2:$B$5111,"&lt;="&amp;M$3)-$F3390)))</f>
        <v/>
      </c>
      <c r="N3390" s="54">
        <f>IF(OR($B3390="",N$3&lt;$D3390+Настройки!$B$7),0,MAX(0,$E3390-MAX(0,SUMIFS(Тех_Движение!$G$2:$G$5111,Тех_Движение!$D$2:$D$5111,$C3390,Тех_Движение!$B$2:$B$5111,"&lt;="&amp;N$3)-$F3390)))</f>
        <v/>
      </c>
      <c r="O3390" s="54">
        <f>IF(OR($B3390="",O$3&lt;$D3390+Настройки!$B$7),0,MAX(0,$E3390-MAX(0,SUMIFS(Тех_Движение!$G$2:$G$5111,Тех_Движение!$D$2:$D$5111,$C3390,Тех_Движение!$B$2:$B$5111,"&lt;="&amp;O$3)-$F3390)))</f>
        <v/>
      </c>
      <c r="P3390" s="54">
        <f>IF(OR($B3390="",P$3&lt;$D3390+Настройки!$B$7),0,MAX(0,$E3390-MAX(0,SUMIFS(Тех_Движение!$G$2:$G$5111,Тех_Движение!$D$2:$D$5111,$C3390,Тех_Движение!$B$2:$B$5111,"&lt;="&amp;P$3)-$F3390)))</f>
        <v/>
      </c>
      <c r="Q3390" s="54">
        <f>IF(OR($B3390="",Q$3&lt;$D3390+Настройки!$B$7),0,MAX(0,$E3390-MAX(0,SUMIFS(Тех_Движение!$G$2:$G$5111,Тех_Движение!$D$2:$D$5111,$C3390,Тех_Движение!$B$2:$B$5111,"&lt;="&amp;Q$3)-$F3390)))</f>
        <v/>
      </c>
      <c r="R3390" s="54">
        <f>IF($B3390="","",SUM($K3390:$Q3390))</f>
        <v/>
      </c>
      <c r="S3390" s="56">
        <f>IF($B3390="","",VLOOKUP($C3390,Настройки!$A$11:$L$17,9,FALSE))</f>
        <v/>
      </c>
      <c r="T3390" s="56">
        <f>IF($B3390="","",$R3390*$S3390)</f>
        <v/>
      </c>
    </row>
    <row r="3391">
      <c r="A3391" s="20">
        <f>Тех_Движение!$A$3388</f>
        <v/>
      </c>
      <c r="B3391" s="20">
        <f>IF(Тех_Движение!$F$3388&gt;0,Тех_Движение!$I$3388,"")</f>
        <v/>
      </c>
      <c r="C3391" s="20">
        <f>IF($B3391="","",Тех_Движение!$D$3388)</f>
        <v/>
      </c>
      <c r="D3391" s="42">
        <f>IF($B3391="","",Тех_Движение!$B$3388)</f>
        <v/>
      </c>
      <c r="E3391" s="54">
        <f>IF($B3391="","",Тех_Движение!$F$3388)</f>
        <v/>
      </c>
      <c r="F3391" s="54">
        <f>IF($B3391="","",SUMIFS($E$5:$E3390,$C$5:$C3390,$C3391))</f>
        <v/>
      </c>
      <c r="G3391" s="54">
        <f>IF($B3391="","",MAX(0,$E3391-MAX(0,SUMIFS(Тех_Движение!$G$2:$G$5111,Тех_Движение!$D$2:$D$5111,$C3391,Тех_Движение!$B$2:$B$5111,"&lt;="&amp;Настройки!$B$5-1)-$F3391)))</f>
        <v/>
      </c>
      <c r="H3391" s="54">
        <f>IF($B3391="","",IF(AND($D3391&gt;=Настройки!$B$5,$D3391&lt;=Настройки!$B$6),$E3391,0))</f>
        <v/>
      </c>
      <c r="I3391" s="54">
        <f>IF($B3391="","",$G3391+$H3391-$J3391)</f>
        <v/>
      </c>
      <c r="J3391" s="54">
        <f>IF($B3391="","",MAX(0,$E3391-MAX(0,SUMIFS(Тех_Движение!$G$2:$G$5111,Тех_Движение!$D$2:$D$5111,$C3391,Тех_Движение!$B$2:$B$5111,"&lt;="&amp;Настройки!$B$6)-$F3391)))</f>
        <v/>
      </c>
      <c r="K3391" s="54">
        <f>IF(OR($B3391="",K$3&lt;$D3391+Настройки!$B$7),0,MAX(0,$E3391-MAX(0,SUMIFS(Тех_Движение!$G$2:$G$5111,Тех_Движение!$D$2:$D$5111,$C3391,Тех_Движение!$B$2:$B$5111,"&lt;="&amp;K$3)-$F3391)))</f>
        <v/>
      </c>
      <c r="L3391" s="54">
        <f>IF(OR($B3391="",L$3&lt;$D3391+Настройки!$B$7),0,MAX(0,$E3391-MAX(0,SUMIFS(Тех_Движение!$G$2:$G$5111,Тех_Движение!$D$2:$D$5111,$C3391,Тех_Движение!$B$2:$B$5111,"&lt;="&amp;L$3)-$F3391)))</f>
        <v/>
      </c>
      <c r="M3391" s="54">
        <f>IF(OR($B3391="",M$3&lt;$D3391+Настройки!$B$7),0,MAX(0,$E3391-MAX(0,SUMIFS(Тех_Движение!$G$2:$G$5111,Тех_Движение!$D$2:$D$5111,$C3391,Тех_Движение!$B$2:$B$5111,"&lt;="&amp;M$3)-$F3391)))</f>
        <v/>
      </c>
      <c r="N3391" s="54">
        <f>IF(OR($B3391="",N$3&lt;$D3391+Настройки!$B$7),0,MAX(0,$E3391-MAX(0,SUMIFS(Тех_Движение!$G$2:$G$5111,Тех_Движение!$D$2:$D$5111,$C3391,Тех_Движение!$B$2:$B$5111,"&lt;="&amp;N$3)-$F3391)))</f>
        <v/>
      </c>
      <c r="O3391" s="54">
        <f>IF(OR($B3391="",O$3&lt;$D3391+Настройки!$B$7),0,MAX(0,$E3391-MAX(0,SUMIFS(Тех_Движение!$G$2:$G$5111,Тех_Движение!$D$2:$D$5111,$C3391,Тех_Движение!$B$2:$B$5111,"&lt;="&amp;O$3)-$F3391)))</f>
        <v/>
      </c>
      <c r="P3391" s="54">
        <f>IF(OR($B3391="",P$3&lt;$D3391+Настройки!$B$7),0,MAX(0,$E3391-MAX(0,SUMIFS(Тех_Движение!$G$2:$G$5111,Тех_Движение!$D$2:$D$5111,$C3391,Тех_Движение!$B$2:$B$5111,"&lt;="&amp;P$3)-$F3391)))</f>
        <v/>
      </c>
      <c r="Q3391" s="54">
        <f>IF(OR($B3391="",Q$3&lt;$D3391+Настройки!$B$7),0,MAX(0,$E3391-MAX(0,SUMIFS(Тех_Движение!$G$2:$G$5111,Тех_Движение!$D$2:$D$5111,$C3391,Тех_Движение!$B$2:$B$5111,"&lt;="&amp;Q$3)-$F3391)))</f>
        <v/>
      </c>
      <c r="R3391" s="54">
        <f>IF($B3391="","",SUM($K3391:$Q3391))</f>
        <v/>
      </c>
      <c r="S3391" s="56">
        <f>IF($B3391="","",VLOOKUP($C3391,Настройки!$A$11:$L$17,9,FALSE))</f>
        <v/>
      </c>
      <c r="T3391" s="56">
        <f>IF($B3391="","",$R3391*$S3391)</f>
        <v/>
      </c>
    </row>
    <row r="3392">
      <c r="A3392" s="20">
        <f>Тех_Движение!$A$3389</f>
        <v/>
      </c>
      <c r="B3392" s="20">
        <f>IF(Тех_Движение!$F$3389&gt;0,Тех_Движение!$I$3389,"")</f>
        <v/>
      </c>
      <c r="C3392" s="20">
        <f>IF($B3392="","",Тех_Движение!$D$3389)</f>
        <v/>
      </c>
      <c r="D3392" s="42">
        <f>IF($B3392="","",Тех_Движение!$B$3389)</f>
        <v/>
      </c>
      <c r="E3392" s="54">
        <f>IF($B3392="","",Тех_Движение!$F$3389)</f>
        <v/>
      </c>
      <c r="F3392" s="54">
        <f>IF($B3392="","",SUMIFS($E$5:$E3391,$C$5:$C3391,$C3392))</f>
        <v/>
      </c>
      <c r="G3392" s="54">
        <f>IF($B3392="","",MAX(0,$E3392-MAX(0,SUMIFS(Тех_Движение!$G$2:$G$5111,Тех_Движение!$D$2:$D$5111,$C3392,Тех_Движение!$B$2:$B$5111,"&lt;="&amp;Настройки!$B$5-1)-$F3392)))</f>
        <v/>
      </c>
      <c r="H3392" s="54">
        <f>IF($B3392="","",IF(AND($D3392&gt;=Настройки!$B$5,$D3392&lt;=Настройки!$B$6),$E3392,0))</f>
        <v/>
      </c>
      <c r="I3392" s="54">
        <f>IF($B3392="","",$G3392+$H3392-$J3392)</f>
        <v/>
      </c>
      <c r="J3392" s="54">
        <f>IF($B3392="","",MAX(0,$E3392-MAX(0,SUMIFS(Тех_Движение!$G$2:$G$5111,Тех_Движение!$D$2:$D$5111,$C3392,Тех_Движение!$B$2:$B$5111,"&lt;="&amp;Настройки!$B$6)-$F3392)))</f>
        <v/>
      </c>
      <c r="K3392" s="54">
        <f>IF(OR($B3392="",K$3&lt;$D3392+Настройки!$B$7),0,MAX(0,$E3392-MAX(0,SUMIFS(Тех_Движение!$G$2:$G$5111,Тех_Движение!$D$2:$D$5111,$C3392,Тех_Движение!$B$2:$B$5111,"&lt;="&amp;K$3)-$F3392)))</f>
        <v/>
      </c>
      <c r="L3392" s="54">
        <f>IF(OR($B3392="",L$3&lt;$D3392+Настройки!$B$7),0,MAX(0,$E3392-MAX(0,SUMIFS(Тех_Движение!$G$2:$G$5111,Тех_Движение!$D$2:$D$5111,$C3392,Тех_Движение!$B$2:$B$5111,"&lt;="&amp;L$3)-$F3392)))</f>
        <v/>
      </c>
      <c r="M3392" s="54">
        <f>IF(OR($B3392="",M$3&lt;$D3392+Настройки!$B$7),0,MAX(0,$E3392-MAX(0,SUMIFS(Тех_Движение!$G$2:$G$5111,Тех_Движение!$D$2:$D$5111,$C3392,Тех_Движение!$B$2:$B$5111,"&lt;="&amp;M$3)-$F3392)))</f>
        <v/>
      </c>
      <c r="N3392" s="54">
        <f>IF(OR($B3392="",N$3&lt;$D3392+Настройки!$B$7),0,MAX(0,$E3392-MAX(0,SUMIFS(Тех_Движение!$G$2:$G$5111,Тех_Движение!$D$2:$D$5111,$C3392,Тех_Движение!$B$2:$B$5111,"&lt;="&amp;N$3)-$F3392)))</f>
        <v/>
      </c>
      <c r="O3392" s="54">
        <f>IF(OR($B3392="",O$3&lt;$D3392+Настройки!$B$7),0,MAX(0,$E3392-MAX(0,SUMIFS(Тех_Движение!$G$2:$G$5111,Тех_Движение!$D$2:$D$5111,$C3392,Тех_Движение!$B$2:$B$5111,"&lt;="&amp;O$3)-$F3392)))</f>
        <v/>
      </c>
      <c r="P3392" s="54">
        <f>IF(OR($B3392="",P$3&lt;$D3392+Настройки!$B$7),0,MAX(0,$E3392-MAX(0,SUMIFS(Тех_Движение!$G$2:$G$5111,Тех_Движение!$D$2:$D$5111,$C3392,Тех_Движение!$B$2:$B$5111,"&lt;="&amp;P$3)-$F3392)))</f>
        <v/>
      </c>
      <c r="Q3392" s="54">
        <f>IF(OR($B3392="",Q$3&lt;$D3392+Настройки!$B$7),0,MAX(0,$E3392-MAX(0,SUMIFS(Тех_Движение!$G$2:$G$5111,Тех_Движение!$D$2:$D$5111,$C3392,Тех_Движение!$B$2:$B$5111,"&lt;="&amp;Q$3)-$F3392)))</f>
        <v/>
      </c>
      <c r="R3392" s="54">
        <f>IF($B3392="","",SUM($K3392:$Q3392))</f>
        <v/>
      </c>
      <c r="S3392" s="56">
        <f>IF($B3392="","",VLOOKUP($C3392,Настройки!$A$11:$L$17,9,FALSE))</f>
        <v/>
      </c>
      <c r="T3392" s="56">
        <f>IF($B3392="","",$R3392*$S3392)</f>
        <v/>
      </c>
    </row>
    <row r="3393">
      <c r="A3393" s="20">
        <f>Тех_Движение!$A$3390</f>
        <v/>
      </c>
      <c r="B3393" s="20">
        <f>IF(Тех_Движение!$F$3390&gt;0,Тех_Движение!$I$3390,"")</f>
        <v/>
      </c>
      <c r="C3393" s="20">
        <f>IF($B3393="","",Тех_Движение!$D$3390)</f>
        <v/>
      </c>
      <c r="D3393" s="42">
        <f>IF($B3393="","",Тех_Движение!$B$3390)</f>
        <v/>
      </c>
      <c r="E3393" s="54">
        <f>IF($B3393="","",Тех_Движение!$F$3390)</f>
        <v/>
      </c>
      <c r="F3393" s="54">
        <f>IF($B3393="","",SUMIFS($E$5:$E3392,$C$5:$C3392,$C3393))</f>
        <v/>
      </c>
      <c r="G3393" s="54">
        <f>IF($B3393="","",MAX(0,$E3393-MAX(0,SUMIFS(Тех_Движение!$G$2:$G$5111,Тех_Движение!$D$2:$D$5111,$C3393,Тех_Движение!$B$2:$B$5111,"&lt;="&amp;Настройки!$B$5-1)-$F3393)))</f>
        <v/>
      </c>
      <c r="H3393" s="54">
        <f>IF($B3393="","",IF(AND($D3393&gt;=Настройки!$B$5,$D3393&lt;=Настройки!$B$6),$E3393,0))</f>
        <v/>
      </c>
      <c r="I3393" s="54">
        <f>IF($B3393="","",$G3393+$H3393-$J3393)</f>
        <v/>
      </c>
      <c r="J3393" s="54">
        <f>IF($B3393="","",MAX(0,$E3393-MAX(0,SUMIFS(Тех_Движение!$G$2:$G$5111,Тех_Движение!$D$2:$D$5111,$C3393,Тех_Движение!$B$2:$B$5111,"&lt;="&amp;Настройки!$B$6)-$F3393)))</f>
        <v/>
      </c>
      <c r="K3393" s="54">
        <f>IF(OR($B3393="",K$3&lt;$D3393+Настройки!$B$7),0,MAX(0,$E3393-MAX(0,SUMIFS(Тех_Движение!$G$2:$G$5111,Тех_Движение!$D$2:$D$5111,$C3393,Тех_Движение!$B$2:$B$5111,"&lt;="&amp;K$3)-$F3393)))</f>
        <v/>
      </c>
      <c r="L3393" s="54">
        <f>IF(OR($B3393="",L$3&lt;$D3393+Настройки!$B$7),0,MAX(0,$E3393-MAX(0,SUMIFS(Тех_Движение!$G$2:$G$5111,Тех_Движение!$D$2:$D$5111,$C3393,Тех_Движение!$B$2:$B$5111,"&lt;="&amp;L$3)-$F3393)))</f>
        <v/>
      </c>
      <c r="M3393" s="54">
        <f>IF(OR($B3393="",M$3&lt;$D3393+Настройки!$B$7),0,MAX(0,$E3393-MAX(0,SUMIFS(Тех_Движение!$G$2:$G$5111,Тех_Движение!$D$2:$D$5111,$C3393,Тех_Движение!$B$2:$B$5111,"&lt;="&amp;M$3)-$F3393)))</f>
        <v/>
      </c>
      <c r="N3393" s="54">
        <f>IF(OR($B3393="",N$3&lt;$D3393+Настройки!$B$7),0,MAX(0,$E3393-MAX(0,SUMIFS(Тех_Движение!$G$2:$G$5111,Тех_Движение!$D$2:$D$5111,$C3393,Тех_Движение!$B$2:$B$5111,"&lt;="&amp;N$3)-$F3393)))</f>
        <v/>
      </c>
      <c r="O3393" s="54">
        <f>IF(OR($B3393="",O$3&lt;$D3393+Настройки!$B$7),0,MAX(0,$E3393-MAX(0,SUMIFS(Тех_Движение!$G$2:$G$5111,Тех_Движение!$D$2:$D$5111,$C3393,Тех_Движение!$B$2:$B$5111,"&lt;="&amp;O$3)-$F3393)))</f>
        <v/>
      </c>
      <c r="P3393" s="54">
        <f>IF(OR($B3393="",P$3&lt;$D3393+Настройки!$B$7),0,MAX(0,$E3393-MAX(0,SUMIFS(Тех_Движение!$G$2:$G$5111,Тех_Движение!$D$2:$D$5111,$C3393,Тех_Движение!$B$2:$B$5111,"&lt;="&amp;P$3)-$F3393)))</f>
        <v/>
      </c>
      <c r="Q3393" s="54">
        <f>IF(OR($B3393="",Q$3&lt;$D3393+Настройки!$B$7),0,MAX(0,$E3393-MAX(0,SUMIFS(Тех_Движение!$G$2:$G$5111,Тех_Движение!$D$2:$D$5111,$C3393,Тех_Движение!$B$2:$B$5111,"&lt;="&amp;Q$3)-$F3393)))</f>
        <v/>
      </c>
      <c r="R3393" s="54">
        <f>IF($B3393="","",SUM($K3393:$Q3393))</f>
        <v/>
      </c>
      <c r="S3393" s="56">
        <f>IF($B3393="","",VLOOKUP($C3393,Настройки!$A$11:$L$17,9,FALSE))</f>
        <v/>
      </c>
      <c r="T3393" s="56">
        <f>IF($B3393="","",$R3393*$S3393)</f>
        <v/>
      </c>
    </row>
    <row r="3394">
      <c r="A3394" s="20">
        <f>Тех_Движение!$A$3391</f>
        <v/>
      </c>
      <c r="B3394" s="20">
        <f>IF(Тех_Движение!$F$3391&gt;0,Тех_Движение!$I$3391,"")</f>
        <v/>
      </c>
      <c r="C3394" s="20">
        <f>IF($B3394="","",Тех_Движение!$D$3391)</f>
        <v/>
      </c>
      <c r="D3394" s="42">
        <f>IF($B3394="","",Тех_Движение!$B$3391)</f>
        <v/>
      </c>
      <c r="E3394" s="54">
        <f>IF($B3394="","",Тех_Движение!$F$3391)</f>
        <v/>
      </c>
      <c r="F3394" s="54">
        <f>IF($B3394="","",SUMIFS($E$5:$E3393,$C$5:$C3393,$C3394))</f>
        <v/>
      </c>
      <c r="G3394" s="54">
        <f>IF($B3394="","",MAX(0,$E3394-MAX(0,SUMIFS(Тех_Движение!$G$2:$G$5111,Тех_Движение!$D$2:$D$5111,$C3394,Тех_Движение!$B$2:$B$5111,"&lt;="&amp;Настройки!$B$5-1)-$F3394)))</f>
        <v/>
      </c>
      <c r="H3394" s="54">
        <f>IF($B3394="","",IF(AND($D3394&gt;=Настройки!$B$5,$D3394&lt;=Настройки!$B$6),$E3394,0))</f>
        <v/>
      </c>
      <c r="I3394" s="54">
        <f>IF($B3394="","",$G3394+$H3394-$J3394)</f>
        <v/>
      </c>
      <c r="J3394" s="54">
        <f>IF($B3394="","",MAX(0,$E3394-MAX(0,SUMIFS(Тех_Движение!$G$2:$G$5111,Тех_Движение!$D$2:$D$5111,$C3394,Тех_Движение!$B$2:$B$5111,"&lt;="&amp;Настройки!$B$6)-$F3394)))</f>
        <v/>
      </c>
      <c r="K3394" s="54">
        <f>IF(OR($B3394="",K$3&lt;$D3394+Настройки!$B$7),0,MAX(0,$E3394-MAX(0,SUMIFS(Тех_Движение!$G$2:$G$5111,Тех_Движение!$D$2:$D$5111,$C3394,Тех_Движение!$B$2:$B$5111,"&lt;="&amp;K$3)-$F3394)))</f>
        <v/>
      </c>
      <c r="L3394" s="54">
        <f>IF(OR($B3394="",L$3&lt;$D3394+Настройки!$B$7),0,MAX(0,$E3394-MAX(0,SUMIFS(Тех_Движение!$G$2:$G$5111,Тех_Движение!$D$2:$D$5111,$C3394,Тех_Движение!$B$2:$B$5111,"&lt;="&amp;L$3)-$F3394)))</f>
        <v/>
      </c>
      <c r="M3394" s="54">
        <f>IF(OR($B3394="",M$3&lt;$D3394+Настройки!$B$7),0,MAX(0,$E3394-MAX(0,SUMIFS(Тех_Движение!$G$2:$G$5111,Тех_Движение!$D$2:$D$5111,$C3394,Тех_Движение!$B$2:$B$5111,"&lt;="&amp;M$3)-$F3394)))</f>
        <v/>
      </c>
      <c r="N3394" s="54">
        <f>IF(OR($B3394="",N$3&lt;$D3394+Настройки!$B$7),0,MAX(0,$E3394-MAX(0,SUMIFS(Тех_Движение!$G$2:$G$5111,Тех_Движение!$D$2:$D$5111,$C3394,Тех_Движение!$B$2:$B$5111,"&lt;="&amp;N$3)-$F3394)))</f>
        <v/>
      </c>
      <c r="O3394" s="54">
        <f>IF(OR($B3394="",O$3&lt;$D3394+Настройки!$B$7),0,MAX(0,$E3394-MAX(0,SUMIFS(Тех_Движение!$G$2:$G$5111,Тех_Движение!$D$2:$D$5111,$C3394,Тех_Движение!$B$2:$B$5111,"&lt;="&amp;O$3)-$F3394)))</f>
        <v/>
      </c>
      <c r="P3394" s="54">
        <f>IF(OR($B3394="",P$3&lt;$D3394+Настройки!$B$7),0,MAX(0,$E3394-MAX(0,SUMIFS(Тех_Движение!$G$2:$G$5111,Тех_Движение!$D$2:$D$5111,$C3394,Тех_Движение!$B$2:$B$5111,"&lt;="&amp;P$3)-$F3394)))</f>
        <v/>
      </c>
      <c r="Q3394" s="54">
        <f>IF(OR($B3394="",Q$3&lt;$D3394+Настройки!$B$7),0,MAX(0,$E3394-MAX(0,SUMIFS(Тех_Движение!$G$2:$G$5111,Тех_Движение!$D$2:$D$5111,$C3394,Тех_Движение!$B$2:$B$5111,"&lt;="&amp;Q$3)-$F3394)))</f>
        <v/>
      </c>
      <c r="R3394" s="54">
        <f>IF($B3394="","",SUM($K3394:$Q3394))</f>
        <v/>
      </c>
      <c r="S3394" s="56">
        <f>IF($B3394="","",VLOOKUP($C3394,Настройки!$A$11:$L$17,9,FALSE))</f>
        <v/>
      </c>
      <c r="T3394" s="56">
        <f>IF($B3394="","",$R3394*$S3394)</f>
        <v/>
      </c>
    </row>
    <row r="3395">
      <c r="A3395" s="20">
        <f>Тех_Движение!$A$3392</f>
        <v/>
      </c>
      <c r="B3395" s="20">
        <f>IF(Тех_Движение!$F$3392&gt;0,Тех_Движение!$I$3392,"")</f>
        <v/>
      </c>
      <c r="C3395" s="20">
        <f>IF($B3395="","",Тех_Движение!$D$3392)</f>
        <v/>
      </c>
      <c r="D3395" s="42">
        <f>IF($B3395="","",Тех_Движение!$B$3392)</f>
        <v/>
      </c>
      <c r="E3395" s="54">
        <f>IF($B3395="","",Тех_Движение!$F$3392)</f>
        <v/>
      </c>
      <c r="F3395" s="54">
        <f>IF($B3395="","",SUMIFS($E$5:$E3394,$C$5:$C3394,$C3395))</f>
        <v/>
      </c>
      <c r="G3395" s="54">
        <f>IF($B3395="","",MAX(0,$E3395-MAX(0,SUMIFS(Тех_Движение!$G$2:$G$5111,Тех_Движение!$D$2:$D$5111,$C3395,Тех_Движение!$B$2:$B$5111,"&lt;="&amp;Настройки!$B$5-1)-$F3395)))</f>
        <v/>
      </c>
      <c r="H3395" s="54">
        <f>IF($B3395="","",IF(AND($D3395&gt;=Настройки!$B$5,$D3395&lt;=Настройки!$B$6),$E3395,0))</f>
        <v/>
      </c>
      <c r="I3395" s="54">
        <f>IF($B3395="","",$G3395+$H3395-$J3395)</f>
        <v/>
      </c>
      <c r="J3395" s="54">
        <f>IF($B3395="","",MAX(0,$E3395-MAX(0,SUMIFS(Тех_Движение!$G$2:$G$5111,Тех_Движение!$D$2:$D$5111,$C3395,Тех_Движение!$B$2:$B$5111,"&lt;="&amp;Настройки!$B$6)-$F3395)))</f>
        <v/>
      </c>
      <c r="K3395" s="54">
        <f>IF(OR($B3395="",K$3&lt;$D3395+Настройки!$B$7),0,MAX(0,$E3395-MAX(0,SUMIFS(Тех_Движение!$G$2:$G$5111,Тех_Движение!$D$2:$D$5111,$C3395,Тех_Движение!$B$2:$B$5111,"&lt;="&amp;K$3)-$F3395)))</f>
        <v/>
      </c>
      <c r="L3395" s="54">
        <f>IF(OR($B3395="",L$3&lt;$D3395+Настройки!$B$7),0,MAX(0,$E3395-MAX(0,SUMIFS(Тех_Движение!$G$2:$G$5111,Тех_Движение!$D$2:$D$5111,$C3395,Тех_Движение!$B$2:$B$5111,"&lt;="&amp;L$3)-$F3395)))</f>
        <v/>
      </c>
      <c r="M3395" s="54">
        <f>IF(OR($B3395="",M$3&lt;$D3395+Настройки!$B$7),0,MAX(0,$E3395-MAX(0,SUMIFS(Тех_Движение!$G$2:$G$5111,Тех_Движение!$D$2:$D$5111,$C3395,Тех_Движение!$B$2:$B$5111,"&lt;="&amp;M$3)-$F3395)))</f>
        <v/>
      </c>
      <c r="N3395" s="54">
        <f>IF(OR($B3395="",N$3&lt;$D3395+Настройки!$B$7),0,MAX(0,$E3395-MAX(0,SUMIFS(Тех_Движение!$G$2:$G$5111,Тех_Движение!$D$2:$D$5111,$C3395,Тех_Движение!$B$2:$B$5111,"&lt;="&amp;N$3)-$F3395)))</f>
        <v/>
      </c>
      <c r="O3395" s="54">
        <f>IF(OR($B3395="",O$3&lt;$D3395+Настройки!$B$7),0,MAX(0,$E3395-MAX(0,SUMIFS(Тех_Движение!$G$2:$G$5111,Тех_Движение!$D$2:$D$5111,$C3395,Тех_Движение!$B$2:$B$5111,"&lt;="&amp;O$3)-$F3395)))</f>
        <v/>
      </c>
      <c r="P3395" s="54">
        <f>IF(OR($B3395="",P$3&lt;$D3395+Настройки!$B$7),0,MAX(0,$E3395-MAX(0,SUMIFS(Тех_Движение!$G$2:$G$5111,Тех_Движение!$D$2:$D$5111,$C3395,Тех_Движение!$B$2:$B$5111,"&lt;="&amp;P$3)-$F3395)))</f>
        <v/>
      </c>
      <c r="Q3395" s="54">
        <f>IF(OR($B3395="",Q$3&lt;$D3395+Настройки!$B$7),0,MAX(0,$E3395-MAX(0,SUMIFS(Тех_Движение!$G$2:$G$5111,Тех_Движение!$D$2:$D$5111,$C3395,Тех_Движение!$B$2:$B$5111,"&lt;="&amp;Q$3)-$F3395)))</f>
        <v/>
      </c>
      <c r="R3395" s="54">
        <f>IF($B3395="","",SUM($K3395:$Q3395))</f>
        <v/>
      </c>
      <c r="S3395" s="56">
        <f>IF($B3395="","",VLOOKUP($C3395,Настройки!$A$11:$L$17,9,FALSE))</f>
        <v/>
      </c>
      <c r="T3395" s="56">
        <f>IF($B3395="","",$R3395*$S3395)</f>
        <v/>
      </c>
    </row>
    <row r="3396">
      <c r="A3396" s="20">
        <f>Тех_Движение!$A$3393</f>
        <v/>
      </c>
      <c r="B3396" s="20">
        <f>IF(Тех_Движение!$F$3393&gt;0,Тех_Движение!$I$3393,"")</f>
        <v/>
      </c>
      <c r="C3396" s="20">
        <f>IF($B3396="","",Тех_Движение!$D$3393)</f>
        <v/>
      </c>
      <c r="D3396" s="42">
        <f>IF($B3396="","",Тех_Движение!$B$3393)</f>
        <v/>
      </c>
      <c r="E3396" s="54">
        <f>IF($B3396="","",Тех_Движение!$F$3393)</f>
        <v/>
      </c>
      <c r="F3396" s="54">
        <f>IF($B3396="","",SUMIFS($E$5:$E3395,$C$5:$C3395,$C3396))</f>
        <v/>
      </c>
      <c r="G3396" s="54">
        <f>IF($B3396="","",MAX(0,$E3396-MAX(0,SUMIFS(Тех_Движение!$G$2:$G$5111,Тех_Движение!$D$2:$D$5111,$C3396,Тех_Движение!$B$2:$B$5111,"&lt;="&amp;Настройки!$B$5-1)-$F3396)))</f>
        <v/>
      </c>
      <c r="H3396" s="54">
        <f>IF($B3396="","",IF(AND($D3396&gt;=Настройки!$B$5,$D3396&lt;=Настройки!$B$6),$E3396,0))</f>
        <v/>
      </c>
      <c r="I3396" s="54">
        <f>IF($B3396="","",$G3396+$H3396-$J3396)</f>
        <v/>
      </c>
      <c r="J3396" s="54">
        <f>IF($B3396="","",MAX(0,$E3396-MAX(0,SUMIFS(Тех_Движение!$G$2:$G$5111,Тех_Движение!$D$2:$D$5111,$C3396,Тех_Движение!$B$2:$B$5111,"&lt;="&amp;Настройки!$B$6)-$F3396)))</f>
        <v/>
      </c>
      <c r="K3396" s="54">
        <f>IF(OR($B3396="",K$3&lt;$D3396+Настройки!$B$7),0,MAX(0,$E3396-MAX(0,SUMIFS(Тех_Движение!$G$2:$G$5111,Тех_Движение!$D$2:$D$5111,$C3396,Тех_Движение!$B$2:$B$5111,"&lt;="&amp;K$3)-$F3396)))</f>
        <v/>
      </c>
      <c r="L3396" s="54">
        <f>IF(OR($B3396="",L$3&lt;$D3396+Настройки!$B$7),0,MAX(0,$E3396-MAX(0,SUMIFS(Тех_Движение!$G$2:$G$5111,Тех_Движение!$D$2:$D$5111,$C3396,Тех_Движение!$B$2:$B$5111,"&lt;="&amp;L$3)-$F3396)))</f>
        <v/>
      </c>
      <c r="M3396" s="54">
        <f>IF(OR($B3396="",M$3&lt;$D3396+Настройки!$B$7),0,MAX(0,$E3396-MAX(0,SUMIFS(Тех_Движение!$G$2:$G$5111,Тех_Движение!$D$2:$D$5111,$C3396,Тех_Движение!$B$2:$B$5111,"&lt;="&amp;M$3)-$F3396)))</f>
        <v/>
      </c>
      <c r="N3396" s="54">
        <f>IF(OR($B3396="",N$3&lt;$D3396+Настройки!$B$7),0,MAX(0,$E3396-MAX(0,SUMIFS(Тех_Движение!$G$2:$G$5111,Тех_Движение!$D$2:$D$5111,$C3396,Тех_Движение!$B$2:$B$5111,"&lt;="&amp;N$3)-$F3396)))</f>
        <v/>
      </c>
      <c r="O3396" s="54">
        <f>IF(OR($B3396="",O$3&lt;$D3396+Настройки!$B$7),0,MAX(0,$E3396-MAX(0,SUMIFS(Тех_Движение!$G$2:$G$5111,Тех_Движение!$D$2:$D$5111,$C3396,Тех_Движение!$B$2:$B$5111,"&lt;="&amp;O$3)-$F3396)))</f>
        <v/>
      </c>
      <c r="P3396" s="54">
        <f>IF(OR($B3396="",P$3&lt;$D3396+Настройки!$B$7),0,MAX(0,$E3396-MAX(0,SUMIFS(Тех_Движение!$G$2:$G$5111,Тех_Движение!$D$2:$D$5111,$C3396,Тех_Движение!$B$2:$B$5111,"&lt;="&amp;P$3)-$F3396)))</f>
        <v/>
      </c>
      <c r="Q3396" s="54">
        <f>IF(OR($B3396="",Q$3&lt;$D3396+Настройки!$B$7),0,MAX(0,$E3396-MAX(0,SUMIFS(Тех_Движение!$G$2:$G$5111,Тех_Движение!$D$2:$D$5111,$C3396,Тех_Движение!$B$2:$B$5111,"&lt;="&amp;Q$3)-$F3396)))</f>
        <v/>
      </c>
      <c r="R3396" s="54">
        <f>IF($B3396="","",SUM($K3396:$Q3396))</f>
        <v/>
      </c>
      <c r="S3396" s="56">
        <f>IF($B3396="","",VLOOKUP($C3396,Настройки!$A$11:$L$17,9,FALSE))</f>
        <v/>
      </c>
      <c r="T3396" s="56">
        <f>IF($B3396="","",$R3396*$S3396)</f>
        <v/>
      </c>
    </row>
    <row r="3397">
      <c r="A3397" s="20">
        <f>Тех_Движение!$A$3394</f>
        <v/>
      </c>
      <c r="B3397" s="20">
        <f>IF(Тех_Движение!$F$3394&gt;0,Тех_Движение!$I$3394,"")</f>
        <v/>
      </c>
      <c r="C3397" s="20">
        <f>IF($B3397="","",Тех_Движение!$D$3394)</f>
        <v/>
      </c>
      <c r="D3397" s="42">
        <f>IF($B3397="","",Тех_Движение!$B$3394)</f>
        <v/>
      </c>
      <c r="E3397" s="54">
        <f>IF($B3397="","",Тех_Движение!$F$3394)</f>
        <v/>
      </c>
      <c r="F3397" s="54">
        <f>IF($B3397="","",SUMIFS($E$5:$E3396,$C$5:$C3396,$C3397))</f>
        <v/>
      </c>
      <c r="G3397" s="54">
        <f>IF($B3397="","",MAX(0,$E3397-MAX(0,SUMIFS(Тех_Движение!$G$2:$G$5111,Тех_Движение!$D$2:$D$5111,$C3397,Тех_Движение!$B$2:$B$5111,"&lt;="&amp;Настройки!$B$5-1)-$F3397)))</f>
        <v/>
      </c>
      <c r="H3397" s="54">
        <f>IF($B3397="","",IF(AND($D3397&gt;=Настройки!$B$5,$D3397&lt;=Настройки!$B$6),$E3397,0))</f>
        <v/>
      </c>
      <c r="I3397" s="54">
        <f>IF($B3397="","",$G3397+$H3397-$J3397)</f>
        <v/>
      </c>
      <c r="J3397" s="54">
        <f>IF($B3397="","",MAX(0,$E3397-MAX(0,SUMIFS(Тех_Движение!$G$2:$G$5111,Тех_Движение!$D$2:$D$5111,$C3397,Тех_Движение!$B$2:$B$5111,"&lt;="&amp;Настройки!$B$6)-$F3397)))</f>
        <v/>
      </c>
      <c r="K3397" s="54">
        <f>IF(OR($B3397="",K$3&lt;$D3397+Настройки!$B$7),0,MAX(0,$E3397-MAX(0,SUMIFS(Тех_Движение!$G$2:$G$5111,Тех_Движение!$D$2:$D$5111,$C3397,Тех_Движение!$B$2:$B$5111,"&lt;="&amp;K$3)-$F3397)))</f>
        <v/>
      </c>
      <c r="L3397" s="54">
        <f>IF(OR($B3397="",L$3&lt;$D3397+Настройки!$B$7),0,MAX(0,$E3397-MAX(0,SUMIFS(Тех_Движение!$G$2:$G$5111,Тех_Движение!$D$2:$D$5111,$C3397,Тех_Движение!$B$2:$B$5111,"&lt;="&amp;L$3)-$F3397)))</f>
        <v/>
      </c>
      <c r="M3397" s="54">
        <f>IF(OR($B3397="",M$3&lt;$D3397+Настройки!$B$7),0,MAX(0,$E3397-MAX(0,SUMIFS(Тех_Движение!$G$2:$G$5111,Тех_Движение!$D$2:$D$5111,$C3397,Тех_Движение!$B$2:$B$5111,"&lt;="&amp;M$3)-$F3397)))</f>
        <v/>
      </c>
      <c r="N3397" s="54">
        <f>IF(OR($B3397="",N$3&lt;$D3397+Настройки!$B$7),0,MAX(0,$E3397-MAX(0,SUMIFS(Тех_Движение!$G$2:$G$5111,Тех_Движение!$D$2:$D$5111,$C3397,Тех_Движение!$B$2:$B$5111,"&lt;="&amp;N$3)-$F3397)))</f>
        <v/>
      </c>
      <c r="O3397" s="54">
        <f>IF(OR($B3397="",O$3&lt;$D3397+Настройки!$B$7),0,MAX(0,$E3397-MAX(0,SUMIFS(Тех_Движение!$G$2:$G$5111,Тех_Движение!$D$2:$D$5111,$C3397,Тех_Движение!$B$2:$B$5111,"&lt;="&amp;O$3)-$F3397)))</f>
        <v/>
      </c>
      <c r="P3397" s="54">
        <f>IF(OR($B3397="",P$3&lt;$D3397+Настройки!$B$7),0,MAX(0,$E3397-MAX(0,SUMIFS(Тех_Движение!$G$2:$G$5111,Тех_Движение!$D$2:$D$5111,$C3397,Тех_Движение!$B$2:$B$5111,"&lt;="&amp;P$3)-$F3397)))</f>
        <v/>
      </c>
      <c r="Q3397" s="54">
        <f>IF(OR($B3397="",Q$3&lt;$D3397+Настройки!$B$7),0,MAX(0,$E3397-MAX(0,SUMIFS(Тех_Движение!$G$2:$G$5111,Тех_Движение!$D$2:$D$5111,$C3397,Тех_Движение!$B$2:$B$5111,"&lt;="&amp;Q$3)-$F3397)))</f>
        <v/>
      </c>
      <c r="R3397" s="54">
        <f>IF($B3397="","",SUM($K3397:$Q3397))</f>
        <v/>
      </c>
      <c r="S3397" s="56">
        <f>IF($B3397="","",VLOOKUP($C3397,Настройки!$A$11:$L$17,9,FALSE))</f>
        <v/>
      </c>
      <c r="T3397" s="56">
        <f>IF($B3397="","",$R3397*$S3397)</f>
        <v/>
      </c>
    </row>
    <row r="3398">
      <c r="A3398" s="20">
        <f>Тех_Движение!$A$3395</f>
        <v/>
      </c>
      <c r="B3398" s="20">
        <f>IF(Тех_Движение!$F$3395&gt;0,Тех_Движение!$I$3395,"")</f>
        <v/>
      </c>
      <c r="C3398" s="20">
        <f>IF($B3398="","",Тех_Движение!$D$3395)</f>
        <v/>
      </c>
      <c r="D3398" s="42">
        <f>IF($B3398="","",Тех_Движение!$B$3395)</f>
        <v/>
      </c>
      <c r="E3398" s="54">
        <f>IF($B3398="","",Тех_Движение!$F$3395)</f>
        <v/>
      </c>
      <c r="F3398" s="54">
        <f>IF($B3398="","",SUMIFS($E$5:$E3397,$C$5:$C3397,$C3398))</f>
        <v/>
      </c>
      <c r="G3398" s="54">
        <f>IF($B3398="","",MAX(0,$E3398-MAX(0,SUMIFS(Тех_Движение!$G$2:$G$5111,Тех_Движение!$D$2:$D$5111,$C3398,Тех_Движение!$B$2:$B$5111,"&lt;="&amp;Настройки!$B$5-1)-$F3398)))</f>
        <v/>
      </c>
      <c r="H3398" s="54">
        <f>IF($B3398="","",IF(AND($D3398&gt;=Настройки!$B$5,$D3398&lt;=Настройки!$B$6),$E3398,0))</f>
        <v/>
      </c>
      <c r="I3398" s="54">
        <f>IF($B3398="","",$G3398+$H3398-$J3398)</f>
        <v/>
      </c>
      <c r="J3398" s="54">
        <f>IF($B3398="","",MAX(0,$E3398-MAX(0,SUMIFS(Тех_Движение!$G$2:$G$5111,Тех_Движение!$D$2:$D$5111,$C3398,Тех_Движение!$B$2:$B$5111,"&lt;="&amp;Настройки!$B$6)-$F3398)))</f>
        <v/>
      </c>
      <c r="K3398" s="54">
        <f>IF(OR($B3398="",K$3&lt;$D3398+Настройки!$B$7),0,MAX(0,$E3398-MAX(0,SUMIFS(Тех_Движение!$G$2:$G$5111,Тех_Движение!$D$2:$D$5111,$C3398,Тех_Движение!$B$2:$B$5111,"&lt;="&amp;K$3)-$F3398)))</f>
        <v/>
      </c>
      <c r="L3398" s="54">
        <f>IF(OR($B3398="",L$3&lt;$D3398+Настройки!$B$7),0,MAX(0,$E3398-MAX(0,SUMIFS(Тех_Движение!$G$2:$G$5111,Тех_Движение!$D$2:$D$5111,$C3398,Тех_Движение!$B$2:$B$5111,"&lt;="&amp;L$3)-$F3398)))</f>
        <v/>
      </c>
      <c r="M3398" s="54">
        <f>IF(OR($B3398="",M$3&lt;$D3398+Настройки!$B$7),0,MAX(0,$E3398-MAX(0,SUMIFS(Тех_Движение!$G$2:$G$5111,Тех_Движение!$D$2:$D$5111,$C3398,Тех_Движение!$B$2:$B$5111,"&lt;="&amp;M$3)-$F3398)))</f>
        <v/>
      </c>
      <c r="N3398" s="54">
        <f>IF(OR($B3398="",N$3&lt;$D3398+Настройки!$B$7),0,MAX(0,$E3398-MAX(0,SUMIFS(Тех_Движение!$G$2:$G$5111,Тех_Движение!$D$2:$D$5111,$C3398,Тех_Движение!$B$2:$B$5111,"&lt;="&amp;N$3)-$F3398)))</f>
        <v/>
      </c>
      <c r="O3398" s="54">
        <f>IF(OR($B3398="",O$3&lt;$D3398+Настройки!$B$7),0,MAX(0,$E3398-MAX(0,SUMIFS(Тех_Движение!$G$2:$G$5111,Тех_Движение!$D$2:$D$5111,$C3398,Тех_Движение!$B$2:$B$5111,"&lt;="&amp;O$3)-$F3398)))</f>
        <v/>
      </c>
      <c r="P3398" s="54">
        <f>IF(OR($B3398="",P$3&lt;$D3398+Настройки!$B$7),0,MAX(0,$E3398-MAX(0,SUMIFS(Тех_Движение!$G$2:$G$5111,Тех_Движение!$D$2:$D$5111,$C3398,Тех_Движение!$B$2:$B$5111,"&lt;="&amp;P$3)-$F3398)))</f>
        <v/>
      </c>
      <c r="Q3398" s="54">
        <f>IF(OR($B3398="",Q$3&lt;$D3398+Настройки!$B$7),0,MAX(0,$E3398-MAX(0,SUMIFS(Тех_Движение!$G$2:$G$5111,Тех_Движение!$D$2:$D$5111,$C3398,Тех_Движение!$B$2:$B$5111,"&lt;="&amp;Q$3)-$F3398)))</f>
        <v/>
      </c>
      <c r="R3398" s="54">
        <f>IF($B3398="","",SUM($K3398:$Q3398))</f>
        <v/>
      </c>
      <c r="S3398" s="56">
        <f>IF($B3398="","",VLOOKUP($C3398,Настройки!$A$11:$L$17,9,FALSE))</f>
        <v/>
      </c>
      <c r="T3398" s="56">
        <f>IF($B3398="","",$R3398*$S3398)</f>
        <v/>
      </c>
    </row>
    <row r="3399">
      <c r="A3399" s="20">
        <f>Тех_Движение!$A$3396</f>
        <v/>
      </c>
      <c r="B3399" s="20">
        <f>IF(Тех_Движение!$F$3396&gt;0,Тех_Движение!$I$3396,"")</f>
        <v/>
      </c>
      <c r="C3399" s="20">
        <f>IF($B3399="","",Тех_Движение!$D$3396)</f>
        <v/>
      </c>
      <c r="D3399" s="42">
        <f>IF($B3399="","",Тех_Движение!$B$3396)</f>
        <v/>
      </c>
      <c r="E3399" s="54">
        <f>IF($B3399="","",Тех_Движение!$F$3396)</f>
        <v/>
      </c>
      <c r="F3399" s="54">
        <f>IF($B3399="","",SUMIFS($E$5:$E3398,$C$5:$C3398,$C3399))</f>
        <v/>
      </c>
      <c r="G3399" s="54">
        <f>IF($B3399="","",MAX(0,$E3399-MAX(0,SUMIFS(Тех_Движение!$G$2:$G$5111,Тех_Движение!$D$2:$D$5111,$C3399,Тех_Движение!$B$2:$B$5111,"&lt;="&amp;Настройки!$B$5-1)-$F3399)))</f>
        <v/>
      </c>
      <c r="H3399" s="54">
        <f>IF($B3399="","",IF(AND($D3399&gt;=Настройки!$B$5,$D3399&lt;=Настройки!$B$6),$E3399,0))</f>
        <v/>
      </c>
      <c r="I3399" s="54">
        <f>IF($B3399="","",$G3399+$H3399-$J3399)</f>
        <v/>
      </c>
      <c r="J3399" s="54">
        <f>IF($B3399="","",MAX(0,$E3399-MAX(0,SUMIFS(Тех_Движение!$G$2:$G$5111,Тех_Движение!$D$2:$D$5111,$C3399,Тех_Движение!$B$2:$B$5111,"&lt;="&amp;Настройки!$B$6)-$F3399)))</f>
        <v/>
      </c>
      <c r="K3399" s="54">
        <f>IF(OR($B3399="",K$3&lt;$D3399+Настройки!$B$7),0,MAX(0,$E3399-MAX(0,SUMIFS(Тех_Движение!$G$2:$G$5111,Тех_Движение!$D$2:$D$5111,$C3399,Тех_Движение!$B$2:$B$5111,"&lt;="&amp;K$3)-$F3399)))</f>
        <v/>
      </c>
      <c r="L3399" s="54">
        <f>IF(OR($B3399="",L$3&lt;$D3399+Настройки!$B$7),0,MAX(0,$E3399-MAX(0,SUMIFS(Тех_Движение!$G$2:$G$5111,Тех_Движение!$D$2:$D$5111,$C3399,Тех_Движение!$B$2:$B$5111,"&lt;="&amp;L$3)-$F3399)))</f>
        <v/>
      </c>
      <c r="M3399" s="54">
        <f>IF(OR($B3399="",M$3&lt;$D3399+Настройки!$B$7),0,MAX(0,$E3399-MAX(0,SUMIFS(Тех_Движение!$G$2:$G$5111,Тех_Движение!$D$2:$D$5111,$C3399,Тех_Движение!$B$2:$B$5111,"&lt;="&amp;M$3)-$F3399)))</f>
        <v/>
      </c>
      <c r="N3399" s="54">
        <f>IF(OR($B3399="",N$3&lt;$D3399+Настройки!$B$7),0,MAX(0,$E3399-MAX(0,SUMIFS(Тех_Движение!$G$2:$G$5111,Тех_Движение!$D$2:$D$5111,$C3399,Тех_Движение!$B$2:$B$5111,"&lt;="&amp;N$3)-$F3399)))</f>
        <v/>
      </c>
      <c r="O3399" s="54">
        <f>IF(OR($B3399="",O$3&lt;$D3399+Настройки!$B$7),0,MAX(0,$E3399-MAX(0,SUMIFS(Тех_Движение!$G$2:$G$5111,Тех_Движение!$D$2:$D$5111,$C3399,Тех_Движение!$B$2:$B$5111,"&lt;="&amp;O$3)-$F3399)))</f>
        <v/>
      </c>
      <c r="P3399" s="54">
        <f>IF(OR($B3399="",P$3&lt;$D3399+Настройки!$B$7),0,MAX(0,$E3399-MAX(0,SUMIFS(Тех_Движение!$G$2:$G$5111,Тех_Движение!$D$2:$D$5111,$C3399,Тех_Движение!$B$2:$B$5111,"&lt;="&amp;P$3)-$F3399)))</f>
        <v/>
      </c>
      <c r="Q3399" s="54">
        <f>IF(OR($B3399="",Q$3&lt;$D3399+Настройки!$B$7),0,MAX(0,$E3399-MAX(0,SUMIFS(Тех_Движение!$G$2:$G$5111,Тех_Движение!$D$2:$D$5111,$C3399,Тех_Движение!$B$2:$B$5111,"&lt;="&amp;Q$3)-$F3399)))</f>
        <v/>
      </c>
      <c r="R3399" s="54">
        <f>IF($B3399="","",SUM($K3399:$Q3399))</f>
        <v/>
      </c>
      <c r="S3399" s="56">
        <f>IF($B3399="","",VLOOKUP($C3399,Настройки!$A$11:$L$17,9,FALSE))</f>
        <v/>
      </c>
      <c r="T3399" s="56">
        <f>IF($B3399="","",$R3399*$S3399)</f>
        <v/>
      </c>
    </row>
    <row r="3400">
      <c r="A3400" s="20">
        <f>Тех_Движение!$A$3397</f>
        <v/>
      </c>
      <c r="B3400" s="20">
        <f>IF(Тех_Движение!$F$3397&gt;0,Тех_Движение!$I$3397,"")</f>
        <v/>
      </c>
      <c r="C3400" s="20">
        <f>IF($B3400="","",Тех_Движение!$D$3397)</f>
        <v/>
      </c>
      <c r="D3400" s="42">
        <f>IF($B3400="","",Тех_Движение!$B$3397)</f>
        <v/>
      </c>
      <c r="E3400" s="54">
        <f>IF($B3400="","",Тех_Движение!$F$3397)</f>
        <v/>
      </c>
      <c r="F3400" s="54">
        <f>IF($B3400="","",SUMIFS($E$5:$E3399,$C$5:$C3399,$C3400))</f>
        <v/>
      </c>
      <c r="G3400" s="54">
        <f>IF($B3400="","",MAX(0,$E3400-MAX(0,SUMIFS(Тех_Движение!$G$2:$G$5111,Тех_Движение!$D$2:$D$5111,$C3400,Тех_Движение!$B$2:$B$5111,"&lt;="&amp;Настройки!$B$5-1)-$F3400)))</f>
        <v/>
      </c>
      <c r="H3400" s="54">
        <f>IF($B3400="","",IF(AND($D3400&gt;=Настройки!$B$5,$D3400&lt;=Настройки!$B$6),$E3400,0))</f>
        <v/>
      </c>
      <c r="I3400" s="54">
        <f>IF($B3400="","",$G3400+$H3400-$J3400)</f>
        <v/>
      </c>
      <c r="J3400" s="54">
        <f>IF($B3400="","",MAX(0,$E3400-MAX(0,SUMIFS(Тех_Движение!$G$2:$G$5111,Тех_Движение!$D$2:$D$5111,$C3400,Тех_Движение!$B$2:$B$5111,"&lt;="&amp;Настройки!$B$6)-$F3400)))</f>
        <v/>
      </c>
      <c r="K3400" s="54">
        <f>IF(OR($B3400="",K$3&lt;$D3400+Настройки!$B$7),0,MAX(0,$E3400-MAX(0,SUMIFS(Тех_Движение!$G$2:$G$5111,Тех_Движение!$D$2:$D$5111,$C3400,Тех_Движение!$B$2:$B$5111,"&lt;="&amp;K$3)-$F3400)))</f>
        <v/>
      </c>
      <c r="L3400" s="54">
        <f>IF(OR($B3400="",L$3&lt;$D3400+Настройки!$B$7),0,MAX(0,$E3400-MAX(0,SUMIFS(Тех_Движение!$G$2:$G$5111,Тех_Движение!$D$2:$D$5111,$C3400,Тех_Движение!$B$2:$B$5111,"&lt;="&amp;L$3)-$F3400)))</f>
        <v/>
      </c>
      <c r="M3400" s="54">
        <f>IF(OR($B3400="",M$3&lt;$D3400+Настройки!$B$7),0,MAX(0,$E3400-MAX(0,SUMIFS(Тех_Движение!$G$2:$G$5111,Тех_Движение!$D$2:$D$5111,$C3400,Тех_Движение!$B$2:$B$5111,"&lt;="&amp;M$3)-$F3400)))</f>
        <v/>
      </c>
      <c r="N3400" s="54">
        <f>IF(OR($B3400="",N$3&lt;$D3400+Настройки!$B$7),0,MAX(0,$E3400-MAX(0,SUMIFS(Тех_Движение!$G$2:$G$5111,Тех_Движение!$D$2:$D$5111,$C3400,Тех_Движение!$B$2:$B$5111,"&lt;="&amp;N$3)-$F3400)))</f>
        <v/>
      </c>
      <c r="O3400" s="54">
        <f>IF(OR($B3400="",O$3&lt;$D3400+Настройки!$B$7),0,MAX(0,$E3400-MAX(0,SUMIFS(Тех_Движение!$G$2:$G$5111,Тех_Движение!$D$2:$D$5111,$C3400,Тех_Движение!$B$2:$B$5111,"&lt;="&amp;O$3)-$F3400)))</f>
        <v/>
      </c>
      <c r="P3400" s="54">
        <f>IF(OR($B3400="",P$3&lt;$D3400+Настройки!$B$7),0,MAX(0,$E3400-MAX(0,SUMIFS(Тех_Движение!$G$2:$G$5111,Тех_Движение!$D$2:$D$5111,$C3400,Тех_Движение!$B$2:$B$5111,"&lt;="&amp;P$3)-$F3400)))</f>
        <v/>
      </c>
      <c r="Q3400" s="54">
        <f>IF(OR($B3400="",Q$3&lt;$D3400+Настройки!$B$7),0,MAX(0,$E3400-MAX(0,SUMIFS(Тех_Движение!$G$2:$G$5111,Тех_Движение!$D$2:$D$5111,$C3400,Тех_Движение!$B$2:$B$5111,"&lt;="&amp;Q$3)-$F3400)))</f>
        <v/>
      </c>
      <c r="R3400" s="54">
        <f>IF($B3400="","",SUM($K3400:$Q3400))</f>
        <v/>
      </c>
      <c r="S3400" s="56">
        <f>IF($B3400="","",VLOOKUP($C3400,Настройки!$A$11:$L$17,9,FALSE))</f>
        <v/>
      </c>
      <c r="T3400" s="56">
        <f>IF($B3400="","",$R3400*$S3400)</f>
        <v/>
      </c>
    </row>
    <row r="3401">
      <c r="A3401" s="20">
        <f>Тех_Движение!$A$3398</f>
        <v/>
      </c>
      <c r="B3401" s="20">
        <f>IF(Тех_Движение!$F$3398&gt;0,Тех_Движение!$I$3398,"")</f>
        <v/>
      </c>
      <c r="C3401" s="20">
        <f>IF($B3401="","",Тех_Движение!$D$3398)</f>
        <v/>
      </c>
      <c r="D3401" s="42">
        <f>IF($B3401="","",Тех_Движение!$B$3398)</f>
        <v/>
      </c>
      <c r="E3401" s="54">
        <f>IF($B3401="","",Тех_Движение!$F$3398)</f>
        <v/>
      </c>
      <c r="F3401" s="54">
        <f>IF($B3401="","",SUMIFS($E$5:$E3400,$C$5:$C3400,$C3401))</f>
        <v/>
      </c>
      <c r="G3401" s="54">
        <f>IF($B3401="","",MAX(0,$E3401-MAX(0,SUMIFS(Тех_Движение!$G$2:$G$5111,Тех_Движение!$D$2:$D$5111,$C3401,Тех_Движение!$B$2:$B$5111,"&lt;="&amp;Настройки!$B$5-1)-$F3401)))</f>
        <v/>
      </c>
      <c r="H3401" s="54">
        <f>IF($B3401="","",IF(AND($D3401&gt;=Настройки!$B$5,$D3401&lt;=Настройки!$B$6),$E3401,0))</f>
        <v/>
      </c>
      <c r="I3401" s="54">
        <f>IF($B3401="","",$G3401+$H3401-$J3401)</f>
        <v/>
      </c>
      <c r="J3401" s="54">
        <f>IF($B3401="","",MAX(0,$E3401-MAX(0,SUMIFS(Тех_Движение!$G$2:$G$5111,Тех_Движение!$D$2:$D$5111,$C3401,Тех_Движение!$B$2:$B$5111,"&lt;="&amp;Настройки!$B$6)-$F3401)))</f>
        <v/>
      </c>
      <c r="K3401" s="54">
        <f>IF(OR($B3401="",K$3&lt;$D3401+Настройки!$B$7),0,MAX(0,$E3401-MAX(0,SUMIFS(Тех_Движение!$G$2:$G$5111,Тех_Движение!$D$2:$D$5111,$C3401,Тех_Движение!$B$2:$B$5111,"&lt;="&amp;K$3)-$F3401)))</f>
        <v/>
      </c>
      <c r="L3401" s="54">
        <f>IF(OR($B3401="",L$3&lt;$D3401+Настройки!$B$7),0,MAX(0,$E3401-MAX(0,SUMIFS(Тех_Движение!$G$2:$G$5111,Тех_Движение!$D$2:$D$5111,$C3401,Тех_Движение!$B$2:$B$5111,"&lt;="&amp;L$3)-$F3401)))</f>
        <v/>
      </c>
      <c r="M3401" s="54">
        <f>IF(OR($B3401="",M$3&lt;$D3401+Настройки!$B$7),0,MAX(0,$E3401-MAX(0,SUMIFS(Тех_Движение!$G$2:$G$5111,Тех_Движение!$D$2:$D$5111,$C3401,Тех_Движение!$B$2:$B$5111,"&lt;="&amp;M$3)-$F3401)))</f>
        <v/>
      </c>
      <c r="N3401" s="54">
        <f>IF(OR($B3401="",N$3&lt;$D3401+Настройки!$B$7),0,MAX(0,$E3401-MAX(0,SUMIFS(Тех_Движение!$G$2:$G$5111,Тех_Движение!$D$2:$D$5111,$C3401,Тех_Движение!$B$2:$B$5111,"&lt;="&amp;N$3)-$F3401)))</f>
        <v/>
      </c>
      <c r="O3401" s="54">
        <f>IF(OR($B3401="",O$3&lt;$D3401+Настройки!$B$7),0,MAX(0,$E3401-MAX(0,SUMIFS(Тех_Движение!$G$2:$G$5111,Тех_Движение!$D$2:$D$5111,$C3401,Тех_Движение!$B$2:$B$5111,"&lt;="&amp;O$3)-$F3401)))</f>
        <v/>
      </c>
      <c r="P3401" s="54">
        <f>IF(OR($B3401="",P$3&lt;$D3401+Настройки!$B$7),0,MAX(0,$E3401-MAX(0,SUMIFS(Тех_Движение!$G$2:$G$5111,Тех_Движение!$D$2:$D$5111,$C3401,Тех_Движение!$B$2:$B$5111,"&lt;="&amp;P$3)-$F3401)))</f>
        <v/>
      </c>
      <c r="Q3401" s="54">
        <f>IF(OR($B3401="",Q$3&lt;$D3401+Настройки!$B$7),0,MAX(0,$E3401-MAX(0,SUMIFS(Тех_Движение!$G$2:$G$5111,Тех_Движение!$D$2:$D$5111,$C3401,Тех_Движение!$B$2:$B$5111,"&lt;="&amp;Q$3)-$F3401)))</f>
        <v/>
      </c>
      <c r="R3401" s="54">
        <f>IF($B3401="","",SUM($K3401:$Q3401))</f>
        <v/>
      </c>
      <c r="S3401" s="56">
        <f>IF($B3401="","",VLOOKUP($C3401,Настройки!$A$11:$L$17,9,FALSE))</f>
        <v/>
      </c>
      <c r="T3401" s="56">
        <f>IF($B3401="","",$R3401*$S3401)</f>
        <v/>
      </c>
    </row>
    <row r="3402">
      <c r="A3402" s="20">
        <f>Тех_Движение!$A$3399</f>
        <v/>
      </c>
      <c r="B3402" s="20">
        <f>IF(Тех_Движение!$F$3399&gt;0,Тех_Движение!$I$3399,"")</f>
        <v/>
      </c>
      <c r="C3402" s="20">
        <f>IF($B3402="","",Тех_Движение!$D$3399)</f>
        <v/>
      </c>
      <c r="D3402" s="42">
        <f>IF($B3402="","",Тех_Движение!$B$3399)</f>
        <v/>
      </c>
      <c r="E3402" s="54">
        <f>IF($B3402="","",Тех_Движение!$F$3399)</f>
        <v/>
      </c>
      <c r="F3402" s="54">
        <f>IF($B3402="","",SUMIFS($E$5:$E3401,$C$5:$C3401,$C3402))</f>
        <v/>
      </c>
      <c r="G3402" s="54">
        <f>IF($B3402="","",MAX(0,$E3402-MAX(0,SUMIFS(Тех_Движение!$G$2:$G$5111,Тех_Движение!$D$2:$D$5111,$C3402,Тех_Движение!$B$2:$B$5111,"&lt;="&amp;Настройки!$B$5-1)-$F3402)))</f>
        <v/>
      </c>
      <c r="H3402" s="54">
        <f>IF($B3402="","",IF(AND($D3402&gt;=Настройки!$B$5,$D3402&lt;=Настройки!$B$6),$E3402,0))</f>
        <v/>
      </c>
      <c r="I3402" s="54">
        <f>IF($B3402="","",$G3402+$H3402-$J3402)</f>
        <v/>
      </c>
      <c r="J3402" s="54">
        <f>IF($B3402="","",MAX(0,$E3402-MAX(0,SUMIFS(Тех_Движение!$G$2:$G$5111,Тех_Движение!$D$2:$D$5111,$C3402,Тех_Движение!$B$2:$B$5111,"&lt;="&amp;Настройки!$B$6)-$F3402)))</f>
        <v/>
      </c>
      <c r="K3402" s="54">
        <f>IF(OR($B3402="",K$3&lt;$D3402+Настройки!$B$7),0,MAX(0,$E3402-MAX(0,SUMIFS(Тех_Движение!$G$2:$G$5111,Тех_Движение!$D$2:$D$5111,$C3402,Тех_Движение!$B$2:$B$5111,"&lt;="&amp;K$3)-$F3402)))</f>
        <v/>
      </c>
      <c r="L3402" s="54">
        <f>IF(OR($B3402="",L$3&lt;$D3402+Настройки!$B$7),0,MAX(0,$E3402-MAX(0,SUMIFS(Тех_Движение!$G$2:$G$5111,Тех_Движение!$D$2:$D$5111,$C3402,Тех_Движение!$B$2:$B$5111,"&lt;="&amp;L$3)-$F3402)))</f>
        <v/>
      </c>
      <c r="M3402" s="54">
        <f>IF(OR($B3402="",M$3&lt;$D3402+Настройки!$B$7),0,MAX(0,$E3402-MAX(0,SUMIFS(Тех_Движение!$G$2:$G$5111,Тех_Движение!$D$2:$D$5111,$C3402,Тех_Движение!$B$2:$B$5111,"&lt;="&amp;M$3)-$F3402)))</f>
        <v/>
      </c>
      <c r="N3402" s="54">
        <f>IF(OR($B3402="",N$3&lt;$D3402+Настройки!$B$7),0,MAX(0,$E3402-MAX(0,SUMIFS(Тех_Движение!$G$2:$G$5111,Тех_Движение!$D$2:$D$5111,$C3402,Тех_Движение!$B$2:$B$5111,"&lt;="&amp;N$3)-$F3402)))</f>
        <v/>
      </c>
      <c r="O3402" s="54">
        <f>IF(OR($B3402="",O$3&lt;$D3402+Настройки!$B$7),0,MAX(0,$E3402-MAX(0,SUMIFS(Тех_Движение!$G$2:$G$5111,Тех_Движение!$D$2:$D$5111,$C3402,Тех_Движение!$B$2:$B$5111,"&lt;="&amp;O$3)-$F3402)))</f>
        <v/>
      </c>
      <c r="P3402" s="54">
        <f>IF(OR($B3402="",P$3&lt;$D3402+Настройки!$B$7),0,MAX(0,$E3402-MAX(0,SUMIFS(Тех_Движение!$G$2:$G$5111,Тех_Движение!$D$2:$D$5111,$C3402,Тех_Движение!$B$2:$B$5111,"&lt;="&amp;P$3)-$F3402)))</f>
        <v/>
      </c>
      <c r="Q3402" s="54">
        <f>IF(OR($B3402="",Q$3&lt;$D3402+Настройки!$B$7),0,MAX(0,$E3402-MAX(0,SUMIFS(Тех_Движение!$G$2:$G$5111,Тех_Движение!$D$2:$D$5111,$C3402,Тех_Движение!$B$2:$B$5111,"&lt;="&amp;Q$3)-$F3402)))</f>
        <v/>
      </c>
      <c r="R3402" s="54">
        <f>IF($B3402="","",SUM($K3402:$Q3402))</f>
        <v/>
      </c>
      <c r="S3402" s="56">
        <f>IF($B3402="","",VLOOKUP($C3402,Настройки!$A$11:$L$17,9,FALSE))</f>
        <v/>
      </c>
      <c r="T3402" s="56">
        <f>IF($B3402="","",$R3402*$S3402)</f>
        <v/>
      </c>
    </row>
    <row r="3403">
      <c r="A3403" s="20">
        <f>Тех_Движение!$A$3400</f>
        <v/>
      </c>
      <c r="B3403" s="20">
        <f>IF(Тех_Движение!$F$3400&gt;0,Тех_Движение!$I$3400,"")</f>
        <v/>
      </c>
      <c r="C3403" s="20">
        <f>IF($B3403="","",Тех_Движение!$D$3400)</f>
        <v/>
      </c>
      <c r="D3403" s="42">
        <f>IF($B3403="","",Тех_Движение!$B$3400)</f>
        <v/>
      </c>
      <c r="E3403" s="54">
        <f>IF($B3403="","",Тех_Движение!$F$3400)</f>
        <v/>
      </c>
      <c r="F3403" s="54">
        <f>IF($B3403="","",SUMIFS($E$5:$E3402,$C$5:$C3402,$C3403))</f>
        <v/>
      </c>
      <c r="G3403" s="54">
        <f>IF($B3403="","",MAX(0,$E3403-MAX(0,SUMIFS(Тех_Движение!$G$2:$G$5111,Тех_Движение!$D$2:$D$5111,$C3403,Тех_Движение!$B$2:$B$5111,"&lt;="&amp;Настройки!$B$5-1)-$F3403)))</f>
        <v/>
      </c>
      <c r="H3403" s="54">
        <f>IF($B3403="","",IF(AND($D3403&gt;=Настройки!$B$5,$D3403&lt;=Настройки!$B$6),$E3403,0))</f>
        <v/>
      </c>
      <c r="I3403" s="54">
        <f>IF($B3403="","",$G3403+$H3403-$J3403)</f>
        <v/>
      </c>
      <c r="J3403" s="54">
        <f>IF($B3403="","",MAX(0,$E3403-MAX(0,SUMIFS(Тех_Движение!$G$2:$G$5111,Тех_Движение!$D$2:$D$5111,$C3403,Тех_Движение!$B$2:$B$5111,"&lt;="&amp;Настройки!$B$6)-$F3403)))</f>
        <v/>
      </c>
      <c r="K3403" s="54">
        <f>IF(OR($B3403="",K$3&lt;$D3403+Настройки!$B$7),0,MAX(0,$E3403-MAX(0,SUMIFS(Тех_Движение!$G$2:$G$5111,Тех_Движение!$D$2:$D$5111,$C3403,Тех_Движение!$B$2:$B$5111,"&lt;="&amp;K$3)-$F3403)))</f>
        <v/>
      </c>
      <c r="L3403" s="54">
        <f>IF(OR($B3403="",L$3&lt;$D3403+Настройки!$B$7),0,MAX(0,$E3403-MAX(0,SUMIFS(Тех_Движение!$G$2:$G$5111,Тех_Движение!$D$2:$D$5111,$C3403,Тех_Движение!$B$2:$B$5111,"&lt;="&amp;L$3)-$F3403)))</f>
        <v/>
      </c>
      <c r="M3403" s="54">
        <f>IF(OR($B3403="",M$3&lt;$D3403+Настройки!$B$7),0,MAX(0,$E3403-MAX(0,SUMIFS(Тех_Движение!$G$2:$G$5111,Тех_Движение!$D$2:$D$5111,$C3403,Тех_Движение!$B$2:$B$5111,"&lt;="&amp;M$3)-$F3403)))</f>
        <v/>
      </c>
      <c r="N3403" s="54">
        <f>IF(OR($B3403="",N$3&lt;$D3403+Настройки!$B$7),0,MAX(0,$E3403-MAX(0,SUMIFS(Тех_Движение!$G$2:$G$5111,Тех_Движение!$D$2:$D$5111,$C3403,Тех_Движение!$B$2:$B$5111,"&lt;="&amp;N$3)-$F3403)))</f>
        <v/>
      </c>
      <c r="O3403" s="54">
        <f>IF(OR($B3403="",O$3&lt;$D3403+Настройки!$B$7),0,MAX(0,$E3403-MAX(0,SUMIFS(Тех_Движение!$G$2:$G$5111,Тех_Движение!$D$2:$D$5111,$C3403,Тех_Движение!$B$2:$B$5111,"&lt;="&amp;O$3)-$F3403)))</f>
        <v/>
      </c>
      <c r="P3403" s="54">
        <f>IF(OR($B3403="",P$3&lt;$D3403+Настройки!$B$7),0,MAX(0,$E3403-MAX(0,SUMIFS(Тех_Движение!$G$2:$G$5111,Тех_Движение!$D$2:$D$5111,$C3403,Тех_Движение!$B$2:$B$5111,"&lt;="&amp;P$3)-$F3403)))</f>
        <v/>
      </c>
      <c r="Q3403" s="54">
        <f>IF(OR($B3403="",Q$3&lt;$D3403+Настройки!$B$7),0,MAX(0,$E3403-MAX(0,SUMIFS(Тех_Движение!$G$2:$G$5111,Тех_Движение!$D$2:$D$5111,$C3403,Тех_Движение!$B$2:$B$5111,"&lt;="&amp;Q$3)-$F3403)))</f>
        <v/>
      </c>
      <c r="R3403" s="54">
        <f>IF($B3403="","",SUM($K3403:$Q3403))</f>
        <v/>
      </c>
      <c r="S3403" s="56">
        <f>IF($B3403="","",VLOOKUP($C3403,Настройки!$A$11:$L$17,9,FALSE))</f>
        <v/>
      </c>
      <c r="T3403" s="56">
        <f>IF($B3403="","",$R3403*$S3403)</f>
        <v/>
      </c>
    </row>
    <row r="3404">
      <c r="A3404" s="20">
        <f>Тех_Движение!$A$3401</f>
        <v/>
      </c>
      <c r="B3404" s="20">
        <f>IF(Тех_Движение!$F$3401&gt;0,Тех_Движение!$I$3401,"")</f>
        <v/>
      </c>
      <c r="C3404" s="20">
        <f>IF($B3404="","",Тех_Движение!$D$3401)</f>
        <v/>
      </c>
      <c r="D3404" s="42">
        <f>IF($B3404="","",Тех_Движение!$B$3401)</f>
        <v/>
      </c>
      <c r="E3404" s="54">
        <f>IF($B3404="","",Тех_Движение!$F$3401)</f>
        <v/>
      </c>
      <c r="F3404" s="54">
        <f>IF($B3404="","",SUMIFS($E$5:$E3403,$C$5:$C3403,$C3404))</f>
        <v/>
      </c>
      <c r="G3404" s="54">
        <f>IF($B3404="","",MAX(0,$E3404-MAX(0,SUMIFS(Тех_Движение!$G$2:$G$5111,Тех_Движение!$D$2:$D$5111,$C3404,Тех_Движение!$B$2:$B$5111,"&lt;="&amp;Настройки!$B$5-1)-$F3404)))</f>
        <v/>
      </c>
      <c r="H3404" s="54">
        <f>IF($B3404="","",IF(AND($D3404&gt;=Настройки!$B$5,$D3404&lt;=Настройки!$B$6),$E3404,0))</f>
        <v/>
      </c>
      <c r="I3404" s="54">
        <f>IF($B3404="","",$G3404+$H3404-$J3404)</f>
        <v/>
      </c>
      <c r="J3404" s="54">
        <f>IF($B3404="","",MAX(0,$E3404-MAX(0,SUMIFS(Тех_Движение!$G$2:$G$5111,Тех_Движение!$D$2:$D$5111,$C3404,Тех_Движение!$B$2:$B$5111,"&lt;="&amp;Настройки!$B$6)-$F3404)))</f>
        <v/>
      </c>
      <c r="K3404" s="54">
        <f>IF(OR($B3404="",K$3&lt;$D3404+Настройки!$B$7),0,MAX(0,$E3404-MAX(0,SUMIFS(Тех_Движение!$G$2:$G$5111,Тех_Движение!$D$2:$D$5111,$C3404,Тех_Движение!$B$2:$B$5111,"&lt;="&amp;K$3)-$F3404)))</f>
        <v/>
      </c>
      <c r="L3404" s="54">
        <f>IF(OR($B3404="",L$3&lt;$D3404+Настройки!$B$7),0,MAX(0,$E3404-MAX(0,SUMIFS(Тех_Движение!$G$2:$G$5111,Тех_Движение!$D$2:$D$5111,$C3404,Тех_Движение!$B$2:$B$5111,"&lt;="&amp;L$3)-$F3404)))</f>
        <v/>
      </c>
      <c r="M3404" s="54">
        <f>IF(OR($B3404="",M$3&lt;$D3404+Настройки!$B$7),0,MAX(0,$E3404-MAX(0,SUMIFS(Тех_Движение!$G$2:$G$5111,Тех_Движение!$D$2:$D$5111,$C3404,Тех_Движение!$B$2:$B$5111,"&lt;="&amp;M$3)-$F3404)))</f>
        <v/>
      </c>
      <c r="N3404" s="54">
        <f>IF(OR($B3404="",N$3&lt;$D3404+Настройки!$B$7),0,MAX(0,$E3404-MAX(0,SUMIFS(Тех_Движение!$G$2:$G$5111,Тех_Движение!$D$2:$D$5111,$C3404,Тех_Движение!$B$2:$B$5111,"&lt;="&amp;N$3)-$F3404)))</f>
        <v/>
      </c>
      <c r="O3404" s="54">
        <f>IF(OR($B3404="",O$3&lt;$D3404+Настройки!$B$7),0,MAX(0,$E3404-MAX(0,SUMIFS(Тех_Движение!$G$2:$G$5111,Тех_Движение!$D$2:$D$5111,$C3404,Тех_Движение!$B$2:$B$5111,"&lt;="&amp;O$3)-$F3404)))</f>
        <v/>
      </c>
      <c r="P3404" s="54">
        <f>IF(OR($B3404="",P$3&lt;$D3404+Настройки!$B$7),0,MAX(0,$E3404-MAX(0,SUMIFS(Тех_Движение!$G$2:$G$5111,Тех_Движение!$D$2:$D$5111,$C3404,Тех_Движение!$B$2:$B$5111,"&lt;="&amp;P$3)-$F3404)))</f>
        <v/>
      </c>
      <c r="Q3404" s="54">
        <f>IF(OR($B3404="",Q$3&lt;$D3404+Настройки!$B$7),0,MAX(0,$E3404-MAX(0,SUMIFS(Тех_Движение!$G$2:$G$5111,Тех_Движение!$D$2:$D$5111,$C3404,Тех_Движение!$B$2:$B$5111,"&lt;="&amp;Q$3)-$F3404)))</f>
        <v/>
      </c>
      <c r="R3404" s="54">
        <f>IF($B3404="","",SUM($K3404:$Q3404))</f>
        <v/>
      </c>
      <c r="S3404" s="56">
        <f>IF($B3404="","",VLOOKUP($C3404,Настройки!$A$11:$L$17,9,FALSE))</f>
        <v/>
      </c>
      <c r="T3404" s="56">
        <f>IF($B3404="","",$R3404*$S3404)</f>
        <v/>
      </c>
    </row>
    <row r="3405">
      <c r="A3405" s="20">
        <f>Тех_Движение!$A$3402</f>
        <v/>
      </c>
      <c r="B3405" s="20">
        <f>IF(Тех_Движение!$F$3402&gt;0,Тех_Движение!$I$3402,"")</f>
        <v/>
      </c>
      <c r="C3405" s="20">
        <f>IF($B3405="","",Тех_Движение!$D$3402)</f>
        <v/>
      </c>
      <c r="D3405" s="42">
        <f>IF($B3405="","",Тех_Движение!$B$3402)</f>
        <v/>
      </c>
      <c r="E3405" s="54">
        <f>IF($B3405="","",Тех_Движение!$F$3402)</f>
        <v/>
      </c>
      <c r="F3405" s="54">
        <f>IF($B3405="","",SUMIFS($E$5:$E3404,$C$5:$C3404,$C3405))</f>
        <v/>
      </c>
      <c r="G3405" s="54">
        <f>IF($B3405="","",MAX(0,$E3405-MAX(0,SUMIFS(Тех_Движение!$G$2:$G$5111,Тех_Движение!$D$2:$D$5111,$C3405,Тех_Движение!$B$2:$B$5111,"&lt;="&amp;Настройки!$B$5-1)-$F3405)))</f>
        <v/>
      </c>
      <c r="H3405" s="54">
        <f>IF($B3405="","",IF(AND($D3405&gt;=Настройки!$B$5,$D3405&lt;=Настройки!$B$6),$E3405,0))</f>
        <v/>
      </c>
      <c r="I3405" s="54">
        <f>IF($B3405="","",$G3405+$H3405-$J3405)</f>
        <v/>
      </c>
      <c r="J3405" s="54">
        <f>IF($B3405="","",MAX(0,$E3405-MAX(0,SUMIFS(Тех_Движение!$G$2:$G$5111,Тех_Движение!$D$2:$D$5111,$C3405,Тех_Движение!$B$2:$B$5111,"&lt;="&amp;Настройки!$B$6)-$F3405)))</f>
        <v/>
      </c>
      <c r="K3405" s="54">
        <f>IF(OR($B3405="",K$3&lt;$D3405+Настройки!$B$7),0,MAX(0,$E3405-MAX(0,SUMIFS(Тех_Движение!$G$2:$G$5111,Тех_Движение!$D$2:$D$5111,$C3405,Тех_Движение!$B$2:$B$5111,"&lt;="&amp;K$3)-$F3405)))</f>
        <v/>
      </c>
      <c r="L3405" s="54">
        <f>IF(OR($B3405="",L$3&lt;$D3405+Настройки!$B$7),0,MAX(0,$E3405-MAX(0,SUMIFS(Тех_Движение!$G$2:$G$5111,Тех_Движение!$D$2:$D$5111,$C3405,Тех_Движение!$B$2:$B$5111,"&lt;="&amp;L$3)-$F3405)))</f>
        <v/>
      </c>
      <c r="M3405" s="54">
        <f>IF(OR($B3405="",M$3&lt;$D3405+Настройки!$B$7),0,MAX(0,$E3405-MAX(0,SUMIFS(Тех_Движение!$G$2:$G$5111,Тех_Движение!$D$2:$D$5111,$C3405,Тех_Движение!$B$2:$B$5111,"&lt;="&amp;M$3)-$F3405)))</f>
        <v/>
      </c>
      <c r="N3405" s="54">
        <f>IF(OR($B3405="",N$3&lt;$D3405+Настройки!$B$7),0,MAX(0,$E3405-MAX(0,SUMIFS(Тех_Движение!$G$2:$G$5111,Тех_Движение!$D$2:$D$5111,$C3405,Тех_Движение!$B$2:$B$5111,"&lt;="&amp;N$3)-$F3405)))</f>
        <v/>
      </c>
      <c r="O3405" s="54">
        <f>IF(OR($B3405="",O$3&lt;$D3405+Настройки!$B$7),0,MAX(0,$E3405-MAX(0,SUMIFS(Тех_Движение!$G$2:$G$5111,Тех_Движение!$D$2:$D$5111,$C3405,Тех_Движение!$B$2:$B$5111,"&lt;="&amp;O$3)-$F3405)))</f>
        <v/>
      </c>
      <c r="P3405" s="54">
        <f>IF(OR($B3405="",P$3&lt;$D3405+Настройки!$B$7),0,MAX(0,$E3405-MAX(0,SUMIFS(Тех_Движение!$G$2:$G$5111,Тех_Движение!$D$2:$D$5111,$C3405,Тех_Движение!$B$2:$B$5111,"&lt;="&amp;P$3)-$F3405)))</f>
        <v/>
      </c>
      <c r="Q3405" s="54">
        <f>IF(OR($B3405="",Q$3&lt;$D3405+Настройки!$B$7),0,MAX(0,$E3405-MAX(0,SUMIFS(Тех_Движение!$G$2:$G$5111,Тех_Движение!$D$2:$D$5111,$C3405,Тех_Движение!$B$2:$B$5111,"&lt;="&amp;Q$3)-$F3405)))</f>
        <v/>
      </c>
      <c r="R3405" s="54">
        <f>IF($B3405="","",SUM($K3405:$Q3405))</f>
        <v/>
      </c>
      <c r="S3405" s="56">
        <f>IF($B3405="","",VLOOKUP($C3405,Настройки!$A$11:$L$17,9,FALSE))</f>
        <v/>
      </c>
      <c r="T3405" s="56">
        <f>IF($B3405="","",$R3405*$S3405)</f>
        <v/>
      </c>
    </row>
    <row r="3406">
      <c r="A3406" s="20">
        <f>Тех_Движение!$A$3403</f>
        <v/>
      </c>
      <c r="B3406" s="20">
        <f>IF(Тех_Движение!$F$3403&gt;0,Тех_Движение!$I$3403,"")</f>
        <v/>
      </c>
      <c r="C3406" s="20">
        <f>IF($B3406="","",Тех_Движение!$D$3403)</f>
        <v/>
      </c>
      <c r="D3406" s="42">
        <f>IF($B3406="","",Тех_Движение!$B$3403)</f>
        <v/>
      </c>
      <c r="E3406" s="54">
        <f>IF($B3406="","",Тех_Движение!$F$3403)</f>
        <v/>
      </c>
      <c r="F3406" s="54">
        <f>IF($B3406="","",SUMIFS($E$5:$E3405,$C$5:$C3405,$C3406))</f>
        <v/>
      </c>
      <c r="G3406" s="54">
        <f>IF($B3406="","",MAX(0,$E3406-MAX(0,SUMIFS(Тех_Движение!$G$2:$G$5111,Тех_Движение!$D$2:$D$5111,$C3406,Тех_Движение!$B$2:$B$5111,"&lt;="&amp;Настройки!$B$5-1)-$F3406)))</f>
        <v/>
      </c>
      <c r="H3406" s="54">
        <f>IF($B3406="","",IF(AND($D3406&gt;=Настройки!$B$5,$D3406&lt;=Настройки!$B$6),$E3406,0))</f>
        <v/>
      </c>
      <c r="I3406" s="54">
        <f>IF($B3406="","",$G3406+$H3406-$J3406)</f>
        <v/>
      </c>
      <c r="J3406" s="54">
        <f>IF($B3406="","",MAX(0,$E3406-MAX(0,SUMIFS(Тех_Движение!$G$2:$G$5111,Тех_Движение!$D$2:$D$5111,$C3406,Тех_Движение!$B$2:$B$5111,"&lt;="&amp;Настройки!$B$6)-$F3406)))</f>
        <v/>
      </c>
      <c r="K3406" s="54">
        <f>IF(OR($B3406="",K$3&lt;$D3406+Настройки!$B$7),0,MAX(0,$E3406-MAX(0,SUMIFS(Тех_Движение!$G$2:$G$5111,Тех_Движение!$D$2:$D$5111,$C3406,Тех_Движение!$B$2:$B$5111,"&lt;="&amp;K$3)-$F3406)))</f>
        <v/>
      </c>
      <c r="L3406" s="54">
        <f>IF(OR($B3406="",L$3&lt;$D3406+Настройки!$B$7),0,MAX(0,$E3406-MAX(0,SUMIFS(Тех_Движение!$G$2:$G$5111,Тех_Движение!$D$2:$D$5111,$C3406,Тех_Движение!$B$2:$B$5111,"&lt;="&amp;L$3)-$F3406)))</f>
        <v/>
      </c>
      <c r="M3406" s="54">
        <f>IF(OR($B3406="",M$3&lt;$D3406+Настройки!$B$7),0,MAX(0,$E3406-MAX(0,SUMIFS(Тех_Движение!$G$2:$G$5111,Тех_Движение!$D$2:$D$5111,$C3406,Тех_Движение!$B$2:$B$5111,"&lt;="&amp;M$3)-$F3406)))</f>
        <v/>
      </c>
      <c r="N3406" s="54">
        <f>IF(OR($B3406="",N$3&lt;$D3406+Настройки!$B$7),0,MAX(0,$E3406-MAX(0,SUMIFS(Тех_Движение!$G$2:$G$5111,Тех_Движение!$D$2:$D$5111,$C3406,Тех_Движение!$B$2:$B$5111,"&lt;="&amp;N$3)-$F3406)))</f>
        <v/>
      </c>
      <c r="O3406" s="54">
        <f>IF(OR($B3406="",O$3&lt;$D3406+Настройки!$B$7),0,MAX(0,$E3406-MAX(0,SUMIFS(Тех_Движение!$G$2:$G$5111,Тех_Движение!$D$2:$D$5111,$C3406,Тех_Движение!$B$2:$B$5111,"&lt;="&amp;O$3)-$F3406)))</f>
        <v/>
      </c>
      <c r="P3406" s="54">
        <f>IF(OR($B3406="",P$3&lt;$D3406+Настройки!$B$7),0,MAX(0,$E3406-MAX(0,SUMIFS(Тех_Движение!$G$2:$G$5111,Тех_Движение!$D$2:$D$5111,$C3406,Тех_Движение!$B$2:$B$5111,"&lt;="&amp;P$3)-$F3406)))</f>
        <v/>
      </c>
      <c r="Q3406" s="54">
        <f>IF(OR($B3406="",Q$3&lt;$D3406+Настройки!$B$7),0,MAX(0,$E3406-MAX(0,SUMIFS(Тех_Движение!$G$2:$G$5111,Тех_Движение!$D$2:$D$5111,$C3406,Тех_Движение!$B$2:$B$5111,"&lt;="&amp;Q$3)-$F3406)))</f>
        <v/>
      </c>
      <c r="R3406" s="54">
        <f>IF($B3406="","",SUM($K3406:$Q3406))</f>
        <v/>
      </c>
      <c r="S3406" s="56">
        <f>IF($B3406="","",VLOOKUP($C3406,Настройки!$A$11:$L$17,9,FALSE))</f>
        <v/>
      </c>
      <c r="T3406" s="56">
        <f>IF($B3406="","",$R3406*$S3406)</f>
        <v/>
      </c>
    </row>
    <row r="3407">
      <c r="A3407" s="20">
        <f>Тех_Движение!$A$3404</f>
        <v/>
      </c>
      <c r="B3407" s="20">
        <f>IF(Тех_Движение!$F$3404&gt;0,Тех_Движение!$I$3404,"")</f>
        <v/>
      </c>
      <c r="C3407" s="20">
        <f>IF($B3407="","",Тех_Движение!$D$3404)</f>
        <v/>
      </c>
      <c r="D3407" s="42">
        <f>IF($B3407="","",Тех_Движение!$B$3404)</f>
        <v/>
      </c>
      <c r="E3407" s="54">
        <f>IF($B3407="","",Тех_Движение!$F$3404)</f>
        <v/>
      </c>
      <c r="F3407" s="54">
        <f>IF($B3407="","",SUMIFS($E$5:$E3406,$C$5:$C3406,$C3407))</f>
        <v/>
      </c>
      <c r="G3407" s="54">
        <f>IF($B3407="","",MAX(0,$E3407-MAX(0,SUMIFS(Тех_Движение!$G$2:$G$5111,Тех_Движение!$D$2:$D$5111,$C3407,Тех_Движение!$B$2:$B$5111,"&lt;="&amp;Настройки!$B$5-1)-$F3407)))</f>
        <v/>
      </c>
      <c r="H3407" s="54">
        <f>IF($B3407="","",IF(AND($D3407&gt;=Настройки!$B$5,$D3407&lt;=Настройки!$B$6),$E3407,0))</f>
        <v/>
      </c>
      <c r="I3407" s="54">
        <f>IF($B3407="","",$G3407+$H3407-$J3407)</f>
        <v/>
      </c>
      <c r="J3407" s="54">
        <f>IF($B3407="","",MAX(0,$E3407-MAX(0,SUMIFS(Тех_Движение!$G$2:$G$5111,Тех_Движение!$D$2:$D$5111,$C3407,Тех_Движение!$B$2:$B$5111,"&lt;="&amp;Настройки!$B$6)-$F3407)))</f>
        <v/>
      </c>
      <c r="K3407" s="54">
        <f>IF(OR($B3407="",K$3&lt;$D3407+Настройки!$B$7),0,MAX(0,$E3407-MAX(0,SUMIFS(Тех_Движение!$G$2:$G$5111,Тех_Движение!$D$2:$D$5111,$C3407,Тех_Движение!$B$2:$B$5111,"&lt;="&amp;K$3)-$F3407)))</f>
        <v/>
      </c>
      <c r="L3407" s="54">
        <f>IF(OR($B3407="",L$3&lt;$D3407+Настройки!$B$7),0,MAX(0,$E3407-MAX(0,SUMIFS(Тех_Движение!$G$2:$G$5111,Тех_Движение!$D$2:$D$5111,$C3407,Тех_Движение!$B$2:$B$5111,"&lt;="&amp;L$3)-$F3407)))</f>
        <v/>
      </c>
      <c r="M3407" s="54">
        <f>IF(OR($B3407="",M$3&lt;$D3407+Настройки!$B$7),0,MAX(0,$E3407-MAX(0,SUMIFS(Тех_Движение!$G$2:$G$5111,Тех_Движение!$D$2:$D$5111,$C3407,Тех_Движение!$B$2:$B$5111,"&lt;="&amp;M$3)-$F3407)))</f>
        <v/>
      </c>
      <c r="N3407" s="54">
        <f>IF(OR($B3407="",N$3&lt;$D3407+Настройки!$B$7),0,MAX(0,$E3407-MAX(0,SUMIFS(Тех_Движение!$G$2:$G$5111,Тех_Движение!$D$2:$D$5111,$C3407,Тех_Движение!$B$2:$B$5111,"&lt;="&amp;N$3)-$F3407)))</f>
        <v/>
      </c>
      <c r="O3407" s="54">
        <f>IF(OR($B3407="",O$3&lt;$D3407+Настройки!$B$7),0,MAX(0,$E3407-MAX(0,SUMIFS(Тех_Движение!$G$2:$G$5111,Тех_Движение!$D$2:$D$5111,$C3407,Тех_Движение!$B$2:$B$5111,"&lt;="&amp;O$3)-$F3407)))</f>
        <v/>
      </c>
      <c r="P3407" s="54">
        <f>IF(OR($B3407="",P$3&lt;$D3407+Настройки!$B$7),0,MAX(0,$E3407-MAX(0,SUMIFS(Тех_Движение!$G$2:$G$5111,Тех_Движение!$D$2:$D$5111,$C3407,Тех_Движение!$B$2:$B$5111,"&lt;="&amp;P$3)-$F3407)))</f>
        <v/>
      </c>
      <c r="Q3407" s="54">
        <f>IF(OR($B3407="",Q$3&lt;$D3407+Настройки!$B$7),0,MAX(0,$E3407-MAX(0,SUMIFS(Тех_Движение!$G$2:$G$5111,Тех_Движение!$D$2:$D$5111,$C3407,Тех_Движение!$B$2:$B$5111,"&lt;="&amp;Q$3)-$F3407)))</f>
        <v/>
      </c>
      <c r="R3407" s="54">
        <f>IF($B3407="","",SUM($K3407:$Q3407))</f>
        <v/>
      </c>
      <c r="S3407" s="56">
        <f>IF($B3407="","",VLOOKUP($C3407,Настройки!$A$11:$L$17,9,FALSE))</f>
        <v/>
      </c>
      <c r="T3407" s="56">
        <f>IF($B3407="","",$R3407*$S3407)</f>
        <v/>
      </c>
    </row>
    <row r="3408">
      <c r="A3408" s="20">
        <f>Тех_Движение!$A$3405</f>
        <v/>
      </c>
      <c r="B3408" s="20">
        <f>IF(Тех_Движение!$F$3405&gt;0,Тех_Движение!$I$3405,"")</f>
        <v/>
      </c>
      <c r="C3408" s="20">
        <f>IF($B3408="","",Тех_Движение!$D$3405)</f>
        <v/>
      </c>
      <c r="D3408" s="42">
        <f>IF($B3408="","",Тех_Движение!$B$3405)</f>
        <v/>
      </c>
      <c r="E3408" s="54">
        <f>IF($B3408="","",Тех_Движение!$F$3405)</f>
        <v/>
      </c>
      <c r="F3408" s="54">
        <f>IF($B3408="","",SUMIFS($E$5:$E3407,$C$5:$C3407,$C3408))</f>
        <v/>
      </c>
      <c r="G3408" s="54">
        <f>IF($B3408="","",MAX(0,$E3408-MAX(0,SUMIFS(Тех_Движение!$G$2:$G$5111,Тех_Движение!$D$2:$D$5111,$C3408,Тех_Движение!$B$2:$B$5111,"&lt;="&amp;Настройки!$B$5-1)-$F3408)))</f>
        <v/>
      </c>
      <c r="H3408" s="54">
        <f>IF($B3408="","",IF(AND($D3408&gt;=Настройки!$B$5,$D3408&lt;=Настройки!$B$6),$E3408,0))</f>
        <v/>
      </c>
      <c r="I3408" s="54">
        <f>IF($B3408="","",$G3408+$H3408-$J3408)</f>
        <v/>
      </c>
      <c r="J3408" s="54">
        <f>IF($B3408="","",MAX(0,$E3408-MAX(0,SUMIFS(Тех_Движение!$G$2:$G$5111,Тех_Движение!$D$2:$D$5111,$C3408,Тех_Движение!$B$2:$B$5111,"&lt;="&amp;Настройки!$B$6)-$F3408)))</f>
        <v/>
      </c>
      <c r="K3408" s="54">
        <f>IF(OR($B3408="",K$3&lt;$D3408+Настройки!$B$7),0,MAX(0,$E3408-MAX(0,SUMIFS(Тех_Движение!$G$2:$G$5111,Тех_Движение!$D$2:$D$5111,$C3408,Тех_Движение!$B$2:$B$5111,"&lt;="&amp;K$3)-$F3408)))</f>
        <v/>
      </c>
      <c r="L3408" s="54">
        <f>IF(OR($B3408="",L$3&lt;$D3408+Настройки!$B$7),0,MAX(0,$E3408-MAX(0,SUMIFS(Тех_Движение!$G$2:$G$5111,Тех_Движение!$D$2:$D$5111,$C3408,Тех_Движение!$B$2:$B$5111,"&lt;="&amp;L$3)-$F3408)))</f>
        <v/>
      </c>
      <c r="M3408" s="54">
        <f>IF(OR($B3408="",M$3&lt;$D3408+Настройки!$B$7),0,MAX(0,$E3408-MAX(0,SUMIFS(Тех_Движение!$G$2:$G$5111,Тех_Движение!$D$2:$D$5111,$C3408,Тех_Движение!$B$2:$B$5111,"&lt;="&amp;M$3)-$F3408)))</f>
        <v/>
      </c>
      <c r="N3408" s="54">
        <f>IF(OR($B3408="",N$3&lt;$D3408+Настройки!$B$7),0,MAX(0,$E3408-MAX(0,SUMIFS(Тех_Движение!$G$2:$G$5111,Тех_Движение!$D$2:$D$5111,$C3408,Тех_Движение!$B$2:$B$5111,"&lt;="&amp;N$3)-$F3408)))</f>
        <v/>
      </c>
      <c r="O3408" s="54">
        <f>IF(OR($B3408="",O$3&lt;$D3408+Настройки!$B$7),0,MAX(0,$E3408-MAX(0,SUMIFS(Тех_Движение!$G$2:$G$5111,Тех_Движение!$D$2:$D$5111,$C3408,Тех_Движение!$B$2:$B$5111,"&lt;="&amp;O$3)-$F3408)))</f>
        <v/>
      </c>
      <c r="P3408" s="54">
        <f>IF(OR($B3408="",P$3&lt;$D3408+Настройки!$B$7),0,MAX(0,$E3408-MAX(0,SUMIFS(Тех_Движение!$G$2:$G$5111,Тех_Движение!$D$2:$D$5111,$C3408,Тех_Движение!$B$2:$B$5111,"&lt;="&amp;P$3)-$F3408)))</f>
        <v/>
      </c>
      <c r="Q3408" s="54">
        <f>IF(OR($B3408="",Q$3&lt;$D3408+Настройки!$B$7),0,MAX(0,$E3408-MAX(0,SUMIFS(Тех_Движение!$G$2:$G$5111,Тех_Движение!$D$2:$D$5111,$C3408,Тех_Движение!$B$2:$B$5111,"&lt;="&amp;Q$3)-$F3408)))</f>
        <v/>
      </c>
      <c r="R3408" s="54">
        <f>IF($B3408="","",SUM($K3408:$Q3408))</f>
        <v/>
      </c>
      <c r="S3408" s="56">
        <f>IF($B3408="","",VLOOKUP($C3408,Настройки!$A$11:$L$17,9,FALSE))</f>
        <v/>
      </c>
      <c r="T3408" s="56">
        <f>IF($B3408="","",$R3408*$S3408)</f>
        <v/>
      </c>
    </row>
    <row r="3409">
      <c r="A3409" s="20">
        <f>Тех_Движение!$A$3406</f>
        <v/>
      </c>
      <c r="B3409" s="20">
        <f>IF(Тех_Движение!$F$3406&gt;0,Тех_Движение!$I$3406,"")</f>
        <v/>
      </c>
      <c r="C3409" s="20">
        <f>IF($B3409="","",Тех_Движение!$D$3406)</f>
        <v/>
      </c>
      <c r="D3409" s="42">
        <f>IF($B3409="","",Тех_Движение!$B$3406)</f>
        <v/>
      </c>
      <c r="E3409" s="54">
        <f>IF($B3409="","",Тех_Движение!$F$3406)</f>
        <v/>
      </c>
      <c r="F3409" s="54">
        <f>IF($B3409="","",SUMIFS($E$5:$E3408,$C$5:$C3408,$C3409))</f>
        <v/>
      </c>
      <c r="G3409" s="54">
        <f>IF($B3409="","",MAX(0,$E3409-MAX(0,SUMIFS(Тех_Движение!$G$2:$G$5111,Тех_Движение!$D$2:$D$5111,$C3409,Тех_Движение!$B$2:$B$5111,"&lt;="&amp;Настройки!$B$5-1)-$F3409)))</f>
        <v/>
      </c>
      <c r="H3409" s="54">
        <f>IF($B3409="","",IF(AND($D3409&gt;=Настройки!$B$5,$D3409&lt;=Настройки!$B$6),$E3409,0))</f>
        <v/>
      </c>
      <c r="I3409" s="54">
        <f>IF($B3409="","",$G3409+$H3409-$J3409)</f>
        <v/>
      </c>
      <c r="J3409" s="54">
        <f>IF($B3409="","",MAX(0,$E3409-MAX(0,SUMIFS(Тех_Движение!$G$2:$G$5111,Тех_Движение!$D$2:$D$5111,$C3409,Тех_Движение!$B$2:$B$5111,"&lt;="&amp;Настройки!$B$6)-$F3409)))</f>
        <v/>
      </c>
      <c r="K3409" s="54">
        <f>IF(OR($B3409="",K$3&lt;$D3409+Настройки!$B$7),0,MAX(0,$E3409-MAX(0,SUMIFS(Тех_Движение!$G$2:$G$5111,Тех_Движение!$D$2:$D$5111,$C3409,Тех_Движение!$B$2:$B$5111,"&lt;="&amp;K$3)-$F3409)))</f>
        <v/>
      </c>
      <c r="L3409" s="54">
        <f>IF(OR($B3409="",L$3&lt;$D3409+Настройки!$B$7),0,MAX(0,$E3409-MAX(0,SUMIFS(Тех_Движение!$G$2:$G$5111,Тех_Движение!$D$2:$D$5111,$C3409,Тех_Движение!$B$2:$B$5111,"&lt;="&amp;L$3)-$F3409)))</f>
        <v/>
      </c>
      <c r="M3409" s="54">
        <f>IF(OR($B3409="",M$3&lt;$D3409+Настройки!$B$7),0,MAX(0,$E3409-MAX(0,SUMIFS(Тех_Движение!$G$2:$G$5111,Тех_Движение!$D$2:$D$5111,$C3409,Тех_Движение!$B$2:$B$5111,"&lt;="&amp;M$3)-$F3409)))</f>
        <v/>
      </c>
      <c r="N3409" s="54">
        <f>IF(OR($B3409="",N$3&lt;$D3409+Настройки!$B$7),0,MAX(0,$E3409-MAX(0,SUMIFS(Тех_Движение!$G$2:$G$5111,Тех_Движение!$D$2:$D$5111,$C3409,Тех_Движение!$B$2:$B$5111,"&lt;="&amp;N$3)-$F3409)))</f>
        <v/>
      </c>
      <c r="O3409" s="54">
        <f>IF(OR($B3409="",O$3&lt;$D3409+Настройки!$B$7),0,MAX(0,$E3409-MAX(0,SUMIFS(Тех_Движение!$G$2:$G$5111,Тех_Движение!$D$2:$D$5111,$C3409,Тех_Движение!$B$2:$B$5111,"&lt;="&amp;O$3)-$F3409)))</f>
        <v/>
      </c>
      <c r="P3409" s="54">
        <f>IF(OR($B3409="",P$3&lt;$D3409+Настройки!$B$7),0,MAX(0,$E3409-MAX(0,SUMIFS(Тех_Движение!$G$2:$G$5111,Тех_Движение!$D$2:$D$5111,$C3409,Тех_Движение!$B$2:$B$5111,"&lt;="&amp;P$3)-$F3409)))</f>
        <v/>
      </c>
      <c r="Q3409" s="54">
        <f>IF(OR($B3409="",Q$3&lt;$D3409+Настройки!$B$7),0,MAX(0,$E3409-MAX(0,SUMIFS(Тех_Движение!$G$2:$G$5111,Тех_Движение!$D$2:$D$5111,$C3409,Тех_Движение!$B$2:$B$5111,"&lt;="&amp;Q$3)-$F3409)))</f>
        <v/>
      </c>
      <c r="R3409" s="54">
        <f>IF($B3409="","",SUM($K3409:$Q3409))</f>
        <v/>
      </c>
      <c r="S3409" s="56">
        <f>IF($B3409="","",VLOOKUP($C3409,Настройки!$A$11:$L$17,9,FALSE))</f>
        <v/>
      </c>
      <c r="T3409" s="56">
        <f>IF($B3409="","",$R3409*$S3409)</f>
        <v/>
      </c>
    </row>
    <row r="3410">
      <c r="A3410" s="20">
        <f>Тех_Движение!$A$3407</f>
        <v/>
      </c>
      <c r="B3410" s="20">
        <f>IF(Тех_Движение!$F$3407&gt;0,Тех_Движение!$I$3407,"")</f>
        <v/>
      </c>
      <c r="C3410" s="20">
        <f>IF($B3410="","",Тех_Движение!$D$3407)</f>
        <v/>
      </c>
      <c r="D3410" s="42">
        <f>IF($B3410="","",Тех_Движение!$B$3407)</f>
        <v/>
      </c>
      <c r="E3410" s="54">
        <f>IF($B3410="","",Тех_Движение!$F$3407)</f>
        <v/>
      </c>
      <c r="F3410" s="54">
        <f>IF($B3410="","",SUMIFS($E$5:$E3409,$C$5:$C3409,$C3410))</f>
        <v/>
      </c>
      <c r="G3410" s="54">
        <f>IF($B3410="","",MAX(0,$E3410-MAX(0,SUMIFS(Тех_Движение!$G$2:$G$5111,Тех_Движение!$D$2:$D$5111,$C3410,Тех_Движение!$B$2:$B$5111,"&lt;="&amp;Настройки!$B$5-1)-$F3410)))</f>
        <v/>
      </c>
      <c r="H3410" s="54">
        <f>IF($B3410="","",IF(AND($D3410&gt;=Настройки!$B$5,$D3410&lt;=Настройки!$B$6),$E3410,0))</f>
        <v/>
      </c>
      <c r="I3410" s="54">
        <f>IF($B3410="","",$G3410+$H3410-$J3410)</f>
        <v/>
      </c>
      <c r="J3410" s="54">
        <f>IF($B3410="","",MAX(0,$E3410-MAX(0,SUMIFS(Тех_Движение!$G$2:$G$5111,Тех_Движение!$D$2:$D$5111,$C3410,Тех_Движение!$B$2:$B$5111,"&lt;="&amp;Настройки!$B$6)-$F3410)))</f>
        <v/>
      </c>
      <c r="K3410" s="54">
        <f>IF(OR($B3410="",K$3&lt;$D3410+Настройки!$B$7),0,MAX(0,$E3410-MAX(0,SUMIFS(Тех_Движение!$G$2:$G$5111,Тех_Движение!$D$2:$D$5111,$C3410,Тех_Движение!$B$2:$B$5111,"&lt;="&amp;K$3)-$F3410)))</f>
        <v/>
      </c>
      <c r="L3410" s="54">
        <f>IF(OR($B3410="",L$3&lt;$D3410+Настройки!$B$7),0,MAX(0,$E3410-MAX(0,SUMIFS(Тех_Движение!$G$2:$G$5111,Тех_Движение!$D$2:$D$5111,$C3410,Тех_Движение!$B$2:$B$5111,"&lt;="&amp;L$3)-$F3410)))</f>
        <v/>
      </c>
      <c r="M3410" s="54">
        <f>IF(OR($B3410="",M$3&lt;$D3410+Настройки!$B$7),0,MAX(0,$E3410-MAX(0,SUMIFS(Тех_Движение!$G$2:$G$5111,Тех_Движение!$D$2:$D$5111,$C3410,Тех_Движение!$B$2:$B$5111,"&lt;="&amp;M$3)-$F3410)))</f>
        <v/>
      </c>
      <c r="N3410" s="54">
        <f>IF(OR($B3410="",N$3&lt;$D3410+Настройки!$B$7),0,MAX(0,$E3410-MAX(0,SUMIFS(Тех_Движение!$G$2:$G$5111,Тех_Движение!$D$2:$D$5111,$C3410,Тех_Движение!$B$2:$B$5111,"&lt;="&amp;N$3)-$F3410)))</f>
        <v/>
      </c>
      <c r="O3410" s="54">
        <f>IF(OR($B3410="",O$3&lt;$D3410+Настройки!$B$7),0,MAX(0,$E3410-MAX(0,SUMIFS(Тех_Движение!$G$2:$G$5111,Тех_Движение!$D$2:$D$5111,$C3410,Тех_Движение!$B$2:$B$5111,"&lt;="&amp;O$3)-$F3410)))</f>
        <v/>
      </c>
      <c r="P3410" s="54">
        <f>IF(OR($B3410="",P$3&lt;$D3410+Настройки!$B$7),0,MAX(0,$E3410-MAX(0,SUMIFS(Тех_Движение!$G$2:$G$5111,Тех_Движение!$D$2:$D$5111,$C3410,Тех_Движение!$B$2:$B$5111,"&lt;="&amp;P$3)-$F3410)))</f>
        <v/>
      </c>
      <c r="Q3410" s="54">
        <f>IF(OR($B3410="",Q$3&lt;$D3410+Настройки!$B$7),0,MAX(0,$E3410-MAX(0,SUMIFS(Тех_Движение!$G$2:$G$5111,Тех_Движение!$D$2:$D$5111,$C3410,Тех_Движение!$B$2:$B$5111,"&lt;="&amp;Q$3)-$F3410)))</f>
        <v/>
      </c>
      <c r="R3410" s="54">
        <f>IF($B3410="","",SUM($K3410:$Q3410))</f>
        <v/>
      </c>
      <c r="S3410" s="56">
        <f>IF($B3410="","",VLOOKUP($C3410,Настройки!$A$11:$L$17,9,FALSE))</f>
        <v/>
      </c>
      <c r="T3410" s="56">
        <f>IF($B3410="","",$R3410*$S3410)</f>
        <v/>
      </c>
    </row>
    <row r="3411">
      <c r="A3411" s="20">
        <f>Тех_Движение!$A$3408</f>
        <v/>
      </c>
      <c r="B3411" s="20">
        <f>IF(Тех_Движение!$F$3408&gt;0,Тех_Движение!$I$3408,"")</f>
        <v/>
      </c>
      <c r="C3411" s="20">
        <f>IF($B3411="","",Тех_Движение!$D$3408)</f>
        <v/>
      </c>
      <c r="D3411" s="42">
        <f>IF($B3411="","",Тех_Движение!$B$3408)</f>
        <v/>
      </c>
      <c r="E3411" s="54">
        <f>IF($B3411="","",Тех_Движение!$F$3408)</f>
        <v/>
      </c>
      <c r="F3411" s="54">
        <f>IF($B3411="","",SUMIFS($E$5:$E3410,$C$5:$C3410,$C3411))</f>
        <v/>
      </c>
      <c r="G3411" s="54">
        <f>IF($B3411="","",MAX(0,$E3411-MAX(0,SUMIFS(Тех_Движение!$G$2:$G$5111,Тех_Движение!$D$2:$D$5111,$C3411,Тех_Движение!$B$2:$B$5111,"&lt;="&amp;Настройки!$B$5-1)-$F3411)))</f>
        <v/>
      </c>
      <c r="H3411" s="54">
        <f>IF($B3411="","",IF(AND($D3411&gt;=Настройки!$B$5,$D3411&lt;=Настройки!$B$6),$E3411,0))</f>
        <v/>
      </c>
      <c r="I3411" s="54">
        <f>IF($B3411="","",$G3411+$H3411-$J3411)</f>
        <v/>
      </c>
      <c r="J3411" s="54">
        <f>IF($B3411="","",MAX(0,$E3411-MAX(0,SUMIFS(Тех_Движение!$G$2:$G$5111,Тех_Движение!$D$2:$D$5111,$C3411,Тех_Движение!$B$2:$B$5111,"&lt;="&amp;Настройки!$B$6)-$F3411)))</f>
        <v/>
      </c>
      <c r="K3411" s="54">
        <f>IF(OR($B3411="",K$3&lt;$D3411+Настройки!$B$7),0,MAX(0,$E3411-MAX(0,SUMIFS(Тех_Движение!$G$2:$G$5111,Тех_Движение!$D$2:$D$5111,$C3411,Тех_Движение!$B$2:$B$5111,"&lt;="&amp;K$3)-$F3411)))</f>
        <v/>
      </c>
      <c r="L3411" s="54">
        <f>IF(OR($B3411="",L$3&lt;$D3411+Настройки!$B$7),0,MAX(0,$E3411-MAX(0,SUMIFS(Тех_Движение!$G$2:$G$5111,Тех_Движение!$D$2:$D$5111,$C3411,Тех_Движение!$B$2:$B$5111,"&lt;="&amp;L$3)-$F3411)))</f>
        <v/>
      </c>
      <c r="M3411" s="54">
        <f>IF(OR($B3411="",M$3&lt;$D3411+Настройки!$B$7),0,MAX(0,$E3411-MAX(0,SUMIFS(Тех_Движение!$G$2:$G$5111,Тех_Движение!$D$2:$D$5111,$C3411,Тех_Движение!$B$2:$B$5111,"&lt;="&amp;M$3)-$F3411)))</f>
        <v/>
      </c>
      <c r="N3411" s="54">
        <f>IF(OR($B3411="",N$3&lt;$D3411+Настройки!$B$7),0,MAX(0,$E3411-MAX(0,SUMIFS(Тех_Движение!$G$2:$G$5111,Тех_Движение!$D$2:$D$5111,$C3411,Тех_Движение!$B$2:$B$5111,"&lt;="&amp;N$3)-$F3411)))</f>
        <v/>
      </c>
      <c r="O3411" s="54">
        <f>IF(OR($B3411="",O$3&lt;$D3411+Настройки!$B$7),0,MAX(0,$E3411-MAX(0,SUMIFS(Тех_Движение!$G$2:$G$5111,Тех_Движение!$D$2:$D$5111,$C3411,Тех_Движение!$B$2:$B$5111,"&lt;="&amp;O$3)-$F3411)))</f>
        <v/>
      </c>
      <c r="P3411" s="54">
        <f>IF(OR($B3411="",P$3&lt;$D3411+Настройки!$B$7),0,MAX(0,$E3411-MAX(0,SUMIFS(Тех_Движение!$G$2:$G$5111,Тех_Движение!$D$2:$D$5111,$C3411,Тех_Движение!$B$2:$B$5111,"&lt;="&amp;P$3)-$F3411)))</f>
        <v/>
      </c>
      <c r="Q3411" s="54">
        <f>IF(OR($B3411="",Q$3&lt;$D3411+Настройки!$B$7),0,MAX(0,$E3411-MAX(0,SUMIFS(Тех_Движение!$G$2:$G$5111,Тех_Движение!$D$2:$D$5111,$C3411,Тех_Движение!$B$2:$B$5111,"&lt;="&amp;Q$3)-$F3411)))</f>
        <v/>
      </c>
      <c r="R3411" s="54">
        <f>IF($B3411="","",SUM($K3411:$Q3411))</f>
        <v/>
      </c>
      <c r="S3411" s="56">
        <f>IF($B3411="","",VLOOKUP($C3411,Настройки!$A$11:$L$17,9,FALSE))</f>
        <v/>
      </c>
      <c r="T3411" s="56">
        <f>IF($B3411="","",$R3411*$S3411)</f>
        <v/>
      </c>
    </row>
    <row r="3412">
      <c r="A3412" s="20">
        <f>Тех_Движение!$A$3409</f>
        <v/>
      </c>
      <c r="B3412" s="20">
        <f>IF(Тех_Движение!$F$3409&gt;0,Тех_Движение!$I$3409,"")</f>
        <v/>
      </c>
      <c r="C3412" s="20">
        <f>IF($B3412="","",Тех_Движение!$D$3409)</f>
        <v/>
      </c>
      <c r="D3412" s="42">
        <f>IF($B3412="","",Тех_Движение!$B$3409)</f>
        <v/>
      </c>
      <c r="E3412" s="54">
        <f>IF($B3412="","",Тех_Движение!$F$3409)</f>
        <v/>
      </c>
      <c r="F3412" s="54">
        <f>IF($B3412="","",SUMIFS($E$5:$E3411,$C$5:$C3411,$C3412))</f>
        <v/>
      </c>
      <c r="G3412" s="54">
        <f>IF($B3412="","",MAX(0,$E3412-MAX(0,SUMIFS(Тех_Движение!$G$2:$G$5111,Тех_Движение!$D$2:$D$5111,$C3412,Тех_Движение!$B$2:$B$5111,"&lt;="&amp;Настройки!$B$5-1)-$F3412)))</f>
        <v/>
      </c>
      <c r="H3412" s="54">
        <f>IF($B3412="","",IF(AND($D3412&gt;=Настройки!$B$5,$D3412&lt;=Настройки!$B$6),$E3412,0))</f>
        <v/>
      </c>
      <c r="I3412" s="54">
        <f>IF($B3412="","",$G3412+$H3412-$J3412)</f>
        <v/>
      </c>
      <c r="J3412" s="54">
        <f>IF($B3412="","",MAX(0,$E3412-MAX(0,SUMIFS(Тех_Движение!$G$2:$G$5111,Тех_Движение!$D$2:$D$5111,$C3412,Тех_Движение!$B$2:$B$5111,"&lt;="&amp;Настройки!$B$6)-$F3412)))</f>
        <v/>
      </c>
      <c r="K3412" s="54">
        <f>IF(OR($B3412="",K$3&lt;$D3412+Настройки!$B$7),0,MAX(0,$E3412-MAX(0,SUMIFS(Тех_Движение!$G$2:$G$5111,Тех_Движение!$D$2:$D$5111,$C3412,Тех_Движение!$B$2:$B$5111,"&lt;="&amp;K$3)-$F3412)))</f>
        <v/>
      </c>
      <c r="L3412" s="54">
        <f>IF(OR($B3412="",L$3&lt;$D3412+Настройки!$B$7),0,MAX(0,$E3412-MAX(0,SUMIFS(Тех_Движение!$G$2:$G$5111,Тех_Движение!$D$2:$D$5111,$C3412,Тех_Движение!$B$2:$B$5111,"&lt;="&amp;L$3)-$F3412)))</f>
        <v/>
      </c>
      <c r="M3412" s="54">
        <f>IF(OR($B3412="",M$3&lt;$D3412+Настройки!$B$7),0,MAX(0,$E3412-MAX(0,SUMIFS(Тех_Движение!$G$2:$G$5111,Тех_Движение!$D$2:$D$5111,$C3412,Тех_Движение!$B$2:$B$5111,"&lt;="&amp;M$3)-$F3412)))</f>
        <v/>
      </c>
      <c r="N3412" s="54">
        <f>IF(OR($B3412="",N$3&lt;$D3412+Настройки!$B$7),0,MAX(0,$E3412-MAX(0,SUMIFS(Тех_Движение!$G$2:$G$5111,Тех_Движение!$D$2:$D$5111,$C3412,Тех_Движение!$B$2:$B$5111,"&lt;="&amp;N$3)-$F3412)))</f>
        <v/>
      </c>
      <c r="O3412" s="54">
        <f>IF(OR($B3412="",O$3&lt;$D3412+Настройки!$B$7),0,MAX(0,$E3412-MAX(0,SUMIFS(Тех_Движение!$G$2:$G$5111,Тех_Движение!$D$2:$D$5111,$C3412,Тех_Движение!$B$2:$B$5111,"&lt;="&amp;O$3)-$F3412)))</f>
        <v/>
      </c>
      <c r="P3412" s="54">
        <f>IF(OR($B3412="",P$3&lt;$D3412+Настройки!$B$7),0,MAX(0,$E3412-MAX(0,SUMIFS(Тех_Движение!$G$2:$G$5111,Тех_Движение!$D$2:$D$5111,$C3412,Тех_Движение!$B$2:$B$5111,"&lt;="&amp;P$3)-$F3412)))</f>
        <v/>
      </c>
      <c r="Q3412" s="54">
        <f>IF(OR($B3412="",Q$3&lt;$D3412+Настройки!$B$7),0,MAX(0,$E3412-MAX(0,SUMIFS(Тех_Движение!$G$2:$G$5111,Тех_Движение!$D$2:$D$5111,$C3412,Тех_Движение!$B$2:$B$5111,"&lt;="&amp;Q$3)-$F3412)))</f>
        <v/>
      </c>
      <c r="R3412" s="54">
        <f>IF($B3412="","",SUM($K3412:$Q3412))</f>
        <v/>
      </c>
      <c r="S3412" s="56">
        <f>IF($B3412="","",VLOOKUP($C3412,Настройки!$A$11:$L$17,9,FALSE))</f>
        <v/>
      </c>
      <c r="T3412" s="56">
        <f>IF($B3412="","",$R3412*$S3412)</f>
        <v/>
      </c>
    </row>
    <row r="3413">
      <c r="A3413" s="20">
        <f>Тех_Движение!$A$3410</f>
        <v/>
      </c>
      <c r="B3413" s="20">
        <f>IF(Тех_Движение!$F$3410&gt;0,Тех_Движение!$I$3410,"")</f>
        <v/>
      </c>
      <c r="C3413" s="20">
        <f>IF($B3413="","",Тех_Движение!$D$3410)</f>
        <v/>
      </c>
      <c r="D3413" s="42">
        <f>IF($B3413="","",Тех_Движение!$B$3410)</f>
        <v/>
      </c>
      <c r="E3413" s="54">
        <f>IF($B3413="","",Тех_Движение!$F$3410)</f>
        <v/>
      </c>
      <c r="F3413" s="54">
        <f>IF($B3413="","",SUMIFS($E$5:$E3412,$C$5:$C3412,$C3413))</f>
        <v/>
      </c>
      <c r="G3413" s="54">
        <f>IF($B3413="","",MAX(0,$E3413-MAX(0,SUMIFS(Тех_Движение!$G$2:$G$5111,Тех_Движение!$D$2:$D$5111,$C3413,Тех_Движение!$B$2:$B$5111,"&lt;="&amp;Настройки!$B$5-1)-$F3413)))</f>
        <v/>
      </c>
      <c r="H3413" s="54">
        <f>IF($B3413="","",IF(AND($D3413&gt;=Настройки!$B$5,$D3413&lt;=Настройки!$B$6),$E3413,0))</f>
        <v/>
      </c>
      <c r="I3413" s="54">
        <f>IF($B3413="","",$G3413+$H3413-$J3413)</f>
        <v/>
      </c>
      <c r="J3413" s="54">
        <f>IF($B3413="","",MAX(0,$E3413-MAX(0,SUMIFS(Тех_Движение!$G$2:$G$5111,Тех_Движение!$D$2:$D$5111,$C3413,Тех_Движение!$B$2:$B$5111,"&lt;="&amp;Настройки!$B$6)-$F3413)))</f>
        <v/>
      </c>
      <c r="K3413" s="54">
        <f>IF(OR($B3413="",K$3&lt;$D3413+Настройки!$B$7),0,MAX(0,$E3413-MAX(0,SUMIFS(Тех_Движение!$G$2:$G$5111,Тех_Движение!$D$2:$D$5111,$C3413,Тех_Движение!$B$2:$B$5111,"&lt;="&amp;K$3)-$F3413)))</f>
        <v/>
      </c>
      <c r="L3413" s="54">
        <f>IF(OR($B3413="",L$3&lt;$D3413+Настройки!$B$7),0,MAX(0,$E3413-MAX(0,SUMIFS(Тех_Движение!$G$2:$G$5111,Тех_Движение!$D$2:$D$5111,$C3413,Тех_Движение!$B$2:$B$5111,"&lt;="&amp;L$3)-$F3413)))</f>
        <v/>
      </c>
      <c r="M3413" s="54">
        <f>IF(OR($B3413="",M$3&lt;$D3413+Настройки!$B$7),0,MAX(0,$E3413-MAX(0,SUMIFS(Тех_Движение!$G$2:$G$5111,Тех_Движение!$D$2:$D$5111,$C3413,Тех_Движение!$B$2:$B$5111,"&lt;="&amp;M$3)-$F3413)))</f>
        <v/>
      </c>
      <c r="N3413" s="54">
        <f>IF(OR($B3413="",N$3&lt;$D3413+Настройки!$B$7),0,MAX(0,$E3413-MAX(0,SUMIFS(Тех_Движение!$G$2:$G$5111,Тех_Движение!$D$2:$D$5111,$C3413,Тех_Движение!$B$2:$B$5111,"&lt;="&amp;N$3)-$F3413)))</f>
        <v/>
      </c>
      <c r="O3413" s="54">
        <f>IF(OR($B3413="",O$3&lt;$D3413+Настройки!$B$7),0,MAX(0,$E3413-MAX(0,SUMIFS(Тех_Движение!$G$2:$G$5111,Тех_Движение!$D$2:$D$5111,$C3413,Тех_Движение!$B$2:$B$5111,"&lt;="&amp;O$3)-$F3413)))</f>
        <v/>
      </c>
      <c r="P3413" s="54">
        <f>IF(OR($B3413="",P$3&lt;$D3413+Настройки!$B$7),0,MAX(0,$E3413-MAX(0,SUMIFS(Тех_Движение!$G$2:$G$5111,Тех_Движение!$D$2:$D$5111,$C3413,Тех_Движение!$B$2:$B$5111,"&lt;="&amp;P$3)-$F3413)))</f>
        <v/>
      </c>
      <c r="Q3413" s="54">
        <f>IF(OR($B3413="",Q$3&lt;$D3413+Настройки!$B$7),0,MAX(0,$E3413-MAX(0,SUMIFS(Тех_Движение!$G$2:$G$5111,Тех_Движение!$D$2:$D$5111,$C3413,Тех_Движение!$B$2:$B$5111,"&lt;="&amp;Q$3)-$F3413)))</f>
        <v/>
      </c>
      <c r="R3413" s="54">
        <f>IF($B3413="","",SUM($K3413:$Q3413))</f>
        <v/>
      </c>
      <c r="S3413" s="56">
        <f>IF($B3413="","",VLOOKUP($C3413,Настройки!$A$11:$L$17,9,FALSE))</f>
        <v/>
      </c>
      <c r="T3413" s="56">
        <f>IF($B3413="","",$R3413*$S3413)</f>
        <v/>
      </c>
    </row>
    <row r="3414">
      <c r="A3414" s="20">
        <f>Тех_Движение!$A$3411</f>
        <v/>
      </c>
      <c r="B3414" s="20">
        <f>IF(Тех_Движение!$F$3411&gt;0,Тех_Движение!$I$3411,"")</f>
        <v/>
      </c>
      <c r="C3414" s="20">
        <f>IF($B3414="","",Тех_Движение!$D$3411)</f>
        <v/>
      </c>
      <c r="D3414" s="42">
        <f>IF($B3414="","",Тех_Движение!$B$3411)</f>
        <v/>
      </c>
      <c r="E3414" s="54">
        <f>IF($B3414="","",Тех_Движение!$F$3411)</f>
        <v/>
      </c>
      <c r="F3414" s="54">
        <f>IF($B3414="","",SUMIFS($E$5:$E3413,$C$5:$C3413,$C3414))</f>
        <v/>
      </c>
      <c r="G3414" s="54">
        <f>IF($B3414="","",MAX(0,$E3414-MAX(0,SUMIFS(Тех_Движение!$G$2:$G$5111,Тех_Движение!$D$2:$D$5111,$C3414,Тех_Движение!$B$2:$B$5111,"&lt;="&amp;Настройки!$B$5-1)-$F3414)))</f>
        <v/>
      </c>
      <c r="H3414" s="54">
        <f>IF($B3414="","",IF(AND($D3414&gt;=Настройки!$B$5,$D3414&lt;=Настройки!$B$6),$E3414,0))</f>
        <v/>
      </c>
      <c r="I3414" s="54">
        <f>IF($B3414="","",$G3414+$H3414-$J3414)</f>
        <v/>
      </c>
      <c r="J3414" s="54">
        <f>IF($B3414="","",MAX(0,$E3414-MAX(0,SUMIFS(Тех_Движение!$G$2:$G$5111,Тех_Движение!$D$2:$D$5111,$C3414,Тех_Движение!$B$2:$B$5111,"&lt;="&amp;Настройки!$B$6)-$F3414)))</f>
        <v/>
      </c>
      <c r="K3414" s="54">
        <f>IF(OR($B3414="",K$3&lt;$D3414+Настройки!$B$7),0,MAX(0,$E3414-MAX(0,SUMIFS(Тех_Движение!$G$2:$G$5111,Тех_Движение!$D$2:$D$5111,$C3414,Тех_Движение!$B$2:$B$5111,"&lt;="&amp;K$3)-$F3414)))</f>
        <v/>
      </c>
      <c r="L3414" s="54">
        <f>IF(OR($B3414="",L$3&lt;$D3414+Настройки!$B$7),0,MAX(0,$E3414-MAX(0,SUMIFS(Тех_Движение!$G$2:$G$5111,Тех_Движение!$D$2:$D$5111,$C3414,Тех_Движение!$B$2:$B$5111,"&lt;="&amp;L$3)-$F3414)))</f>
        <v/>
      </c>
      <c r="M3414" s="54">
        <f>IF(OR($B3414="",M$3&lt;$D3414+Настройки!$B$7),0,MAX(0,$E3414-MAX(0,SUMIFS(Тех_Движение!$G$2:$G$5111,Тех_Движение!$D$2:$D$5111,$C3414,Тех_Движение!$B$2:$B$5111,"&lt;="&amp;M$3)-$F3414)))</f>
        <v/>
      </c>
      <c r="N3414" s="54">
        <f>IF(OR($B3414="",N$3&lt;$D3414+Настройки!$B$7),0,MAX(0,$E3414-MAX(0,SUMIFS(Тех_Движение!$G$2:$G$5111,Тех_Движение!$D$2:$D$5111,$C3414,Тех_Движение!$B$2:$B$5111,"&lt;="&amp;N$3)-$F3414)))</f>
        <v/>
      </c>
      <c r="O3414" s="54">
        <f>IF(OR($B3414="",O$3&lt;$D3414+Настройки!$B$7),0,MAX(0,$E3414-MAX(0,SUMIFS(Тех_Движение!$G$2:$G$5111,Тех_Движение!$D$2:$D$5111,$C3414,Тех_Движение!$B$2:$B$5111,"&lt;="&amp;O$3)-$F3414)))</f>
        <v/>
      </c>
      <c r="P3414" s="54">
        <f>IF(OR($B3414="",P$3&lt;$D3414+Настройки!$B$7),0,MAX(0,$E3414-MAX(0,SUMIFS(Тех_Движение!$G$2:$G$5111,Тех_Движение!$D$2:$D$5111,$C3414,Тех_Движение!$B$2:$B$5111,"&lt;="&amp;P$3)-$F3414)))</f>
        <v/>
      </c>
      <c r="Q3414" s="54">
        <f>IF(OR($B3414="",Q$3&lt;$D3414+Настройки!$B$7),0,MAX(0,$E3414-MAX(0,SUMIFS(Тех_Движение!$G$2:$G$5111,Тех_Движение!$D$2:$D$5111,$C3414,Тех_Движение!$B$2:$B$5111,"&lt;="&amp;Q$3)-$F3414)))</f>
        <v/>
      </c>
      <c r="R3414" s="54">
        <f>IF($B3414="","",SUM($K3414:$Q3414))</f>
        <v/>
      </c>
      <c r="S3414" s="56">
        <f>IF($B3414="","",VLOOKUP($C3414,Настройки!$A$11:$L$17,9,FALSE))</f>
        <v/>
      </c>
      <c r="T3414" s="56">
        <f>IF($B3414="","",$R3414*$S3414)</f>
        <v/>
      </c>
    </row>
    <row r="3415">
      <c r="A3415" s="20">
        <f>Тех_Движение!$A$3412</f>
        <v/>
      </c>
      <c r="B3415" s="20">
        <f>IF(Тех_Движение!$F$3412&gt;0,Тех_Движение!$I$3412,"")</f>
        <v/>
      </c>
      <c r="C3415" s="20">
        <f>IF($B3415="","",Тех_Движение!$D$3412)</f>
        <v/>
      </c>
      <c r="D3415" s="42">
        <f>IF($B3415="","",Тех_Движение!$B$3412)</f>
        <v/>
      </c>
      <c r="E3415" s="54">
        <f>IF($B3415="","",Тех_Движение!$F$3412)</f>
        <v/>
      </c>
      <c r="F3415" s="54">
        <f>IF($B3415="","",SUMIFS($E$5:$E3414,$C$5:$C3414,$C3415))</f>
        <v/>
      </c>
      <c r="G3415" s="54">
        <f>IF($B3415="","",MAX(0,$E3415-MAX(0,SUMIFS(Тех_Движение!$G$2:$G$5111,Тех_Движение!$D$2:$D$5111,$C3415,Тех_Движение!$B$2:$B$5111,"&lt;="&amp;Настройки!$B$5-1)-$F3415)))</f>
        <v/>
      </c>
      <c r="H3415" s="54">
        <f>IF($B3415="","",IF(AND($D3415&gt;=Настройки!$B$5,$D3415&lt;=Настройки!$B$6),$E3415,0))</f>
        <v/>
      </c>
      <c r="I3415" s="54">
        <f>IF($B3415="","",$G3415+$H3415-$J3415)</f>
        <v/>
      </c>
      <c r="J3415" s="54">
        <f>IF($B3415="","",MAX(0,$E3415-MAX(0,SUMIFS(Тех_Движение!$G$2:$G$5111,Тех_Движение!$D$2:$D$5111,$C3415,Тех_Движение!$B$2:$B$5111,"&lt;="&amp;Настройки!$B$6)-$F3415)))</f>
        <v/>
      </c>
      <c r="K3415" s="54">
        <f>IF(OR($B3415="",K$3&lt;$D3415+Настройки!$B$7),0,MAX(0,$E3415-MAX(0,SUMIFS(Тех_Движение!$G$2:$G$5111,Тех_Движение!$D$2:$D$5111,$C3415,Тех_Движение!$B$2:$B$5111,"&lt;="&amp;K$3)-$F3415)))</f>
        <v/>
      </c>
      <c r="L3415" s="54">
        <f>IF(OR($B3415="",L$3&lt;$D3415+Настройки!$B$7),0,MAX(0,$E3415-MAX(0,SUMIFS(Тех_Движение!$G$2:$G$5111,Тех_Движение!$D$2:$D$5111,$C3415,Тех_Движение!$B$2:$B$5111,"&lt;="&amp;L$3)-$F3415)))</f>
        <v/>
      </c>
      <c r="M3415" s="54">
        <f>IF(OR($B3415="",M$3&lt;$D3415+Настройки!$B$7),0,MAX(0,$E3415-MAX(0,SUMIFS(Тех_Движение!$G$2:$G$5111,Тех_Движение!$D$2:$D$5111,$C3415,Тех_Движение!$B$2:$B$5111,"&lt;="&amp;M$3)-$F3415)))</f>
        <v/>
      </c>
      <c r="N3415" s="54">
        <f>IF(OR($B3415="",N$3&lt;$D3415+Настройки!$B$7),0,MAX(0,$E3415-MAX(0,SUMIFS(Тех_Движение!$G$2:$G$5111,Тех_Движение!$D$2:$D$5111,$C3415,Тех_Движение!$B$2:$B$5111,"&lt;="&amp;N$3)-$F3415)))</f>
        <v/>
      </c>
      <c r="O3415" s="54">
        <f>IF(OR($B3415="",O$3&lt;$D3415+Настройки!$B$7),0,MAX(0,$E3415-MAX(0,SUMIFS(Тех_Движение!$G$2:$G$5111,Тех_Движение!$D$2:$D$5111,$C3415,Тех_Движение!$B$2:$B$5111,"&lt;="&amp;O$3)-$F3415)))</f>
        <v/>
      </c>
      <c r="P3415" s="54">
        <f>IF(OR($B3415="",P$3&lt;$D3415+Настройки!$B$7),0,MAX(0,$E3415-MAX(0,SUMIFS(Тех_Движение!$G$2:$G$5111,Тех_Движение!$D$2:$D$5111,$C3415,Тех_Движение!$B$2:$B$5111,"&lt;="&amp;P$3)-$F3415)))</f>
        <v/>
      </c>
      <c r="Q3415" s="54">
        <f>IF(OR($B3415="",Q$3&lt;$D3415+Настройки!$B$7),0,MAX(0,$E3415-MAX(0,SUMIFS(Тех_Движение!$G$2:$G$5111,Тех_Движение!$D$2:$D$5111,$C3415,Тех_Движение!$B$2:$B$5111,"&lt;="&amp;Q$3)-$F3415)))</f>
        <v/>
      </c>
      <c r="R3415" s="54">
        <f>IF($B3415="","",SUM($K3415:$Q3415))</f>
        <v/>
      </c>
      <c r="S3415" s="56">
        <f>IF($B3415="","",VLOOKUP($C3415,Настройки!$A$11:$L$17,9,FALSE))</f>
        <v/>
      </c>
      <c r="T3415" s="56">
        <f>IF($B3415="","",$R3415*$S3415)</f>
        <v/>
      </c>
    </row>
    <row r="3416">
      <c r="A3416" s="20">
        <f>Тех_Движение!$A$3413</f>
        <v/>
      </c>
      <c r="B3416" s="20">
        <f>IF(Тех_Движение!$F$3413&gt;0,Тех_Движение!$I$3413,"")</f>
        <v/>
      </c>
      <c r="C3416" s="20">
        <f>IF($B3416="","",Тех_Движение!$D$3413)</f>
        <v/>
      </c>
      <c r="D3416" s="42">
        <f>IF($B3416="","",Тех_Движение!$B$3413)</f>
        <v/>
      </c>
      <c r="E3416" s="54">
        <f>IF($B3416="","",Тех_Движение!$F$3413)</f>
        <v/>
      </c>
      <c r="F3416" s="54">
        <f>IF($B3416="","",SUMIFS($E$5:$E3415,$C$5:$C3415,$C3416))</f>
        <v/>
      </c>
      <c r="G3416" s="54">
        <f>IF($B3416="","",MAX(0,$E3416-MAX(0,SUMIFS(Тех_Движение!$G$2:$G$5111,Тех_Движение!$D$2:$D$5111,$C3416,Тех_Движение!$B$2:$B$5111,"&lt;="&amp;Настройки!$B$5-1)-$F3416)))</f>
        <v/>
      </c>
      <c r="H3416" s="54">
        <f>IF($B3416="","",IF(AND($D3416&gt;=Настройки!$B$5,$D3416&lt;=Настройки!$B$6),$E3416,0))</f>
        <v/>
      </c>
      <c r="I3416" s="54">
        <f>IF($B3416="","",$G3416+$H3416-$J3416)</f>
        <v/>
      </c>
      <c r="J3416" s="54">
        <f>IF($B3416="","",MAX(0,$E3416-MAX(0,SUMIFS(Тех_Движение!$G$2:$G$5111,Тех_Движение!$D$2:$D$5111,$C3416,Тех_Движение!$B$2:$B$5111,"&lt;="&amp;Настройки!$B$6)-$F3416)))</f>
        <v/>
      </c>
      <c r="K3416" s="54">
        <f>IF(OR($B3416="",K$3&lt;$D3416+Настройки!$B$7),0,MAX(0,$E3416-MAX(0,SUMIFS(Тех_Движение!$G$2:$G$5111,Тех_Движение!$D$2:$D$5111,$C3416,Тех_Движение!$B$2:$B$5111,"&lt;="&amp;K$3)-$F3416)))</f>
        <v/>
      </c>
      <c r="L3416" s="54">
        <f>IF(OR($B3416="",L$3&lt;$D3416+Настройки!$B$7),0,MAX(0,$E3416-MAX(0,SUMIFS(Тех_Движение!$G$2:$G$5111,Тех_Движение!$D$2:$D$5111,$C3416,Тех_Движение!$B$2:$B$5111,"&lt;="&amp;L$3)-$F3416)))</f>
        <v/>
      </c>
      <c r="M3416" s="54">
        <f>IF(OR($B3416="",M$3&lt;$D3416+Настройки!$B$7),0,MAX(0,$E3416-MAX(0,SUMIFS(Тех_Движение!$G$2:$G$5111,Тех_Движение!$D$2:$D$5111,$C3416,Тех_Движение!$B$2:$B$5111,"&lt;="&amp;M$3)-$F3416)))</f>
        <v/>
      </c>
      <c r="N3416" s="54">
        <f>IF(OR($B3416="",N$3&lt;$D3416+Настройки!$B$7),0,MAX(0,$E3416-MAX(0,SUMIFS(Тех_Движение!$G$2:$G$5111,Тех_Движение!$D$2:$D$5111,$C3416,Тех_Движение!$B$2:$B$5111,"&lt;="&amp;N$3)-$F3416)))</f>
        <v/>
      </c>
      <c r="O3416" s="54">
        <f>IF(OR($B3416="",O$3&lt;$D3416+Настройки!$B$7),0,MAX(0,$E3416-MAX(0,SUMIFS(Тех_Движение!$G$2:$G$5111,Тех_Движение!$D$2:$D$5111,$C3416,Тех_Движение!$B$2:$B$5111,"&lt;="&amp;O$3)-$F3416)))</f>
        <v/>
      </c>
      <c r="P3416" s="54">
        <f>IF(OR($B3416="",P$3&lt;$D3416+Настройки!$B$7),0,MAX(0,$E3416-MAX(0,SUMIFS(Тех_Движение!$G$2:$G$5111,Тех_Движение!$D$2:$D$5111,$C3416,Тех_Движение!$B$2:$B$5111,"&lt;="&amp;P$3)-$F3416)))</f>
        <v/>
      </c>
      <c r="Q3416" s="54">
        <f>IF(OR($B3416="",Q$3&lt;$D3416+Настройки!$B$7),0,MAX(0,$E3416-MAX(0,SUMIFS(Тех_Движение!$G$2:$G$5111,Тех_Движение!$D$2:$D$5111,$C3416,Тех_Движение!$B$2:$B$5111,"&lt;="&amp;Q$3)-$F3416)))</f>
        <v/>
      </c>
      <c r="R3416" s="54">
        <f>IF($B3416="","",SUM($K3416:$Q3416))</f>
        <v/>
      </c>
      <c r="S3416" s="56">
        <f>IF($B3416="","",VLOOKUP($C3416,Настройки!$A$11:$L$17,9,FALSE))</f>
        <v/>
      </c>
      <c r="T3416" s="56">
        <f>IF($B3416="","",$R3416*$S3416)</f>
        <v/>
      </c>
    </row>
    <row r="3417">
      <c r="A3417" s="20">
        <f>Тех_Движение!$A$3414</f>
        <v/>
      </c>
      <c r="B3417" s="20">
        <f>IF(Тех_Движение!$F$3414&gt;0,Тех_Движение!$I$3414,"")</f>
        <v/>
      </c>
      <c r="C3417" s="20">
        <f>IF($B3417="","",Тех_Движение!$D$3414)</f>
        <v/>
      </c>
      <c r="D3417" s="42">
        <f>IF($B3417="","",Тех_Движение!$B$3414)</f>
        <v/>
      </c>
      <c r="E3417" s="54">
        <f>IF($B3417="","",Тех_Движение!$F$3414)</f>
        <v/>
      </c>
      <c r="F3417" s="54">
        <f>IF($B3417="","",SUMIFS($E$5:$E3416,$C$5:$C3416,$C3417))</f>
        <v/>
      </c>
      <c r="G3417" s="54">
        <f>IF($B3417="","",MAX(0,$E3417-MAX(0,SUMIFS(Тех_Движение!$G$2:$G$5111,Тех_Движение!$D$2:$D$5111,$C3417,Тех_Движение!$B$2:$B$5111,"&lt;="&amp;Настройки!$B$5-1)-$F3417)))</f>
        <v/>
      </c>
      <c r="H3417" s="54">
        <f>IF($B3417="","",IF(AND($D3417&gt;=Настройки!$B$5,$D3417&lt;=Настройки!$B$6),$E3417,0))</f>
        <v/>
      </c>
      <c r="I3417" s="54">
        <f>IF($B3417="","",$G3417+$H3417-$J3417)</f>
        <v/>
      </c>
      <c r="J3417" s="54">
        <f>IF($B3417="","",MAX(0,$E3417-MAX(0,SUMIFS(Тех_Движение!$G$2:$G$5111,Тех_Движение!$D$2:$D$5111,$C3417,Тех_Движение!$B$2:$B$5111,"&lt;="&amp;Настройки!$B$6)-$F3417)))</f>
        <v/>
      </c>
      <c r="K3417" s="54">
        <f>IF(OR($B3417="",K$3&lt;$D3417+Настройки!$B$7),0,MAX(0,$E3417-MAX(0,SUMIFS(Тех_Движение!$G$2:$G$5111,Тех_Движение!$D$2:$D$5111,$C3417,Тех_Движение!$B$2:$B$5111,"&lt;="&amp;K$3)-$F3417)))</f>
        <v/>
      </c>
      <c r="L3417" s="54">
        <f>IF(OR($B3417="",L$3&lt;$D3417+Настройки!$B$7),0,MAX(0,$E3417-MAX(0,SUMIFS(Тех_Движение!$G$2:$G$5111,Тех_Движение!$D$2:$D$5111,$C3417,Тех_Движение!$B$2:$B$5111,"&lt;="&amp;L$3)-$F3417)))</f>
        <v/>
      </c>
      <c r="M3417" s="54">
        <f>IF(OR($B3417="",M$3&lt;$D3417+Настройки!$B$7),0,MAX(0,$E3417-MAX(0,SUMIFS(Тех_Движение!$G$2:$G$5111,Тех_Движение!$D$2:$D$5111,$C3417,Тех_Движение!$B$2:$B$5111,"&lt;="&amp;M$3)-$F3417)))</f>
        <v/>
      </c>
      <c r="N3417" s="54">
        <f>IF(OR($B3417="",N$3&lt;$D3417+Настройки!$B$7),0,MAX(0,$E3417-MAX(0,SUMIFS(Тех_Движение!$G$2:$G$5111,Тех_Движение!$D$2:$D$5111,$C3417,Тех_Движение!$B$2:$B$5111,"&lt;="&amp;N$3)-$F3417)))</f>
        <v/>
      </c>
      <c r="O3417" s="54">
        <f>IF(OR($B3417="",O$3&lt;$D3417+Настройки!$B$7),0,MAX(0,$E3417-MAX(0,SUMIFS(Тех_Движение!$G$2:$G$5111,Тех_Движение!$D$2:$D$5111,$C3417,Тех_Движение!$B$2:$B$5111,"&lt;="&amp;O$3)-$F3417)))</f>
        <v/>
      </c>
      <c r="P3417" s="54">
        <f>IF(OR($B3417="",P$3&lt;$D3417+Настройки!$B$7),0,MAX(0,$E3417-MAX(0,SUMIFS(Тех_Движение!$G$2:$G$5111,Тех_Движение!$D$2:$D$5111,$C3417,Тех_Движение!$B$2:$B$5111,"&lt;="&amp;P$3)-$F3417)))</f>
        <v/>
      </c>
      <c r="Q3417" s="54">
        <f>IF(OR($B3417="",Q$3&lt;$D3417+Настройки!$B$7),0,MAX(0,$E3417-MAX(0,SUMIFS(Тех_Движение!$G$2:$G$5111,Тех_Движение!$D$2:$D$5111,$C3417,Тех_Движение!$B$2:$B$5111,"&lt;="&amp;Q$3)-$F3417)))</f>
        <v/>
      </c>
      <c r="R3417" s="54">
        <f>IF($B3417="","",SUM($K3417:$Q3417))</f>
        <v/>
      </c>
      <c r="S3417" s="56">
        <f>IF($B3417="","",VLOOKUP($C3417,Настройки!$A$11:$L$17,9,FALSE))</f>
        <v/>
      </c>
      <c r="T3417" s="56">
        <f>IF($B3417="","",$R3417*$S3417)</f>
        <v/>
      </c>
    </row>
    <row r="3418">
      <c r="A3418" s="20">
        <f>Тех_Движение!$A$3415</f>
        <v/>
      </c>
      <c r="B3418" s="20">
        <f>IF(Тех_Движение!$F$3415&gt;0,Тех_Движение!$I$3415,"")</f>
        <v/>
      </c>
      <c r="C3418" s="20">
        <f>IF($B3418="","",Тех_Движение!$D$3415)</f>
        <v/>
      </c>
      <c r="D3418" s="42">
        <f>IF($B3418="","",Тех_Движение!$B$3415)</f>
        <v/>
      </c>
      <c r="E3418" s="54">
        <f>IF($B3418="","",Тех_Движение!$F$3415)</f>
        <v/>
      </c>
      <c r="F3418" s="54">
        <f>IF($B3418="","",SUMIFS($E$5:$E3417,$C$5:$C3417,$C3418))</f>
        <v/>
      </c>
      <c r="G3418" s="54">
        <f>IF($B3418="","",MAX(0,$E3418-MAX(0,SUMIFS(Тех_Движение!$G$2:$G$5111,Тех_Движение!$D$2:$D$5111,$C3418,Тех_Движение!$B$2:$B$5111,"&lt;="&amp;Настройки!$B$5-1)-$F3418)))</f>
        <v/>
      </c>
      <c r="H3418" s="54">
        <f>IF($B3418="","",IF(AND($D3418&gt;=Настройки!$B$5,$D3418&lt;=Настройки!$B$6),$E3418,0))</f>
        <v/>
      </c>
      <c r="I3418" s="54">
        <f>IF($B3418="","",$G3418+$H3418-$J3418)</f>
        <v/>
      </c>
      <c r="J3418" s="54">
        <f>IF($B3418="","",MAX(0,$E3418-MAX(0,SUMIFS(Тех_Движение!$G$2:$G$5111,Тех_Движение!$D$2:$D$5111,$C3418,Тех_Движение!$B$2:$B$5111,"&lt;="&amp;Настройки!$B$6)-$F3418)))</f>
        <v/>
      </c>
      <c r="K3418" s="54">
        <f>IF(OR($B3418="",K$3&lt;$D3418+Настройки!$B$7),0,MAX(0,$E3418-MAX(0,SUMIFS(Тех_Движение!$G$2:$G$5111,Тех_Движение!$D$2:$D$5111,$C3418,Тех_Движение!$B$2:$B$5111,"&lt;="&amp;K$3)-$F3418)))</f>
        <v/>
      </c>
      <c r="L3418" s="54">
        <f>IF(OR($B3418="",L$3&lt;$D3418+Настройки!$B$7),0,MAX(0,$E3418-MAX(0,SUMIFS(Тех_Движение!$G$2:$G$5111,Тех_Движение!$D$2:$D$5111,$C3418,Тех_Движение!$B$2:$B$5111,"&lt;="&amp;L$3)-$F3418)))</f>
        <v/>
      </c>
      <c r="M3418" s="54">
        <f>IF(OR($B3418="",M$3&lt;$D3418+Настройки!$B$7),0,MAX(0,$E3418-MAX(0,SUMIFS(Тех_Движение!$G$2:$G$5111,Тех_Движение!$D$2:$D$5111,$C3418,Тех_Движение!$B$2:$B$5111,"&lt;="&amp;M$3)-$F3418)))</f>
        <v/>
      </c>
      <c r="N3418" s="54">
        <f>IF(OR($B3418="",N$3&lt;$D3418+Настройки!$B$7),0,MAX(0,$E3418-MAX(0,SUMIFS(Тех_Движение!$G$2:$G$5111,Тех_Движение!$D$2:$D$5111,$C3418,Тех_Движение!$B$2:$B$5111,"&lt;="&amp;N$3)-$F3418)))</f>
        <v/>
      </c>
      <c r="O3418" s="54">
        <f>IF(OR($B3418="",O$3&lt;$D3418+Настройки!$B$7),0,MAX(0,$E3418-MAX(0,SUMIFS(Тех_Движение!$G$2:$G$5111,Тех_Движение!$D$2:$D$5111,$C3418,Тех_Движение!$B$2:$B$5111,"&lt;="&amp;O$3)-$F3418)))</f>
        <v/>
      </c>
      <c r="P3418" s="54">
        <f>IF(OR($B3418="",P$3&lt;$D3418+Настройки!$B$7),0,MAX(0,$E3418-MAX(0,SUMIFS(Тех_Движение!$G$2:$G$5111,Тех_Движение!$D$2:$D$5111,$C3418,Тех_Движение!$B$2:$B$5111,"&lt;="&amp;P$3)-$F3418)))</f>
        <v/>
      </c>
      <c r="Q3418" s="54">
        <f>IF(OR($B3418="",Q$3&lt;$D3418+Настройки!$B$7),0,MAX(0,$E3418-MAX(0,SUMIFS(Тех_Движение!$G$2:$G$5111,Тех_Движение!$D$2:$D$5111,$C3418,Тех_Движение!$B$2:$B$5111,"&lt;="&amp;Q$3)-$F3418)))</f>
        <v/>
      </c>
      <c r="R3418" s="54">
        <f>IF($B3418="","",SUM($K3418:$Q3418))</f>
        <v/>
      </c>
      <c r="S3418" s="56">
        <f>IF($B3418="","",VLOOKUP($C3418,Настройки!$A$11:$L$17,9,FALSE))</f>
        <v/>
      </c>
      <c r="T3418" s="56">
        <f>IF($B3418="","",$R3418*$S3418)</f>
        <v/>
      </c>
    </row>
    <row r="3419">
      <c r="A3419" s="20">
        <f>Тех_Движение!$A$3416</f>
        <v/>
      </c>
      <c r="B3419" s="20">
        <f>IF(Тех_Движение!$F$3416&gt;0,Тех_Движение!$I$3416,"")</f>
        <v/>
      </c>
      <c r="C3419" s="20">
        <f>IF($B3419="","",Тех_Движение!$D$3416)</f>
        <v/>
      </c>
      <c r="D3419" s="42">
        <f>IF($B3419="","",Тех_Движение!$B$3416)</f>
        <v/>
      </c>
      <c r="E3419" s="54">
        <f>IF($B3419="","",Тех_Движение!$F$3416)</f>
        <v/>
      </c>
      <c r="F3419" s="54">
        <f>IF($B3419="","",SUMIFS($E$5:$E3418,$C$5:$C3418,$C3419))</f>
        <v/>
      </c>
      <c r="G3419" s="54">
        <f>IF($B3419="","",MAX(0,$E3419-MAX(0,SUMIFS(Тех_Движение!$G$2:$G$5111,Тех_Движение!$D$2:$D$5111,$C3419,Тех_Движение!$B$2:$B$5111,"&lt;="&amp;Настройки!$B$5-1)-$F3419)))</f>
        <v/>
      </c>
      <c r="H3419" s="54">
        <f>IF($B3419="","",IF(AND($D3419&gt;=Настройки!$B$5,$D3419&lt;=Настройки!$B$6),$E3419,0))</f>
        <v/>
      </c>
      <c r="I3419" s="54">
        <f>IF($B3419="","",$G3419+$H3419-$J3419)</f>
        <v/>
      </c>
      <c r="J3419" s="54">
        <f>IF($B3419="","",MAX(0,$E3419-MAX(0,SUMIFS(Тех_Движение!$G$2:$G$5111,Тех_Движение!$D$2:$D$5111,$C3419,Тех_Движение!$B$2:$B$5111,"&lt;="&amp;Настройки!$B$6)-$F3419)))</f>
        <v/>
      </c>
      <c r="K3419" s="54">
        <f>IF(OR($B3419="",K$3&lt;$D3419+Настройки!$B$7),0,MAX(0,$E3419-MAX(0,SUMIFS(Тех_Движение!$G$2:$G$5111,Тех_Движение!$D$2:$D$5111,$C3419,Тех_Движение!$B$2:$B$5111,"&lt;="&amp;K$3)-$F3419)))</f>
        <v/>
      </c>
      <c r="L3419" s="54">
        <f>IF(OR($B3419="",L$3&lt;$D3419+Настройки!$B$7),0,MAX(0,$E3419-MAX(0,SUMIFS(Тех_Движение!$G$2:$G$5111,Тех_Движение!$D$2:$D$5111,$C3419,Тех_Движение!$B$2:$B$5111,"&lt;="&amp;L$3)-$F3419)))</f>
        <v/>
      </c>
      <c r="M3419" s="54">
        <f>IF(OR($B3419="",M$3&lt;$D3419+Настройки!$B$7),0,MAX(0,$E3419-MAX(0,SUMIFS(Тех_Движение!$G$2:$G$5111,Тех_Движение!$D$2:$D$5111,$C3419,Тех_Движение!$B$2:$B$5111,"&lt;="&amp;M$3)-$F3419)))</f>
        <v/>
      </c>
      <c r="N3419" s="54">
        <f>IF(OR($B3419="",N$3&lt;$D3419+Настройки!$B$7),0,MAX(0,$E3419-MAX(0,SUMIFS(Тех_Движение!$G$2:$G$5111,Тех_Движение!$D$2:$D$5111,$C3419,Тех_Движение!$B$2:$B$5111,"&lt;="&amp;N$3)-$F3419)))</f>
        <v/>
      </c>
      <c r="O3419" s="54">
        <f>IF(OR($B3419="",O$3&lt;$D3419+Настройки!$B$7),0,MAX(0,$E3419-MAX(0,SUMIFS(Тех_Движение!$G$2:$G$5111,Тех_Движение!$D$2:$D$5111,$C3419,Тех_Движение!$B$2:$B$5111,"&lt;="&amp;O$3)-$F3419)))</f>
        <v/>
      </c>
      <c r="P3419" s="54">
        <f>IF(OR($B3419="",P$3&lt;$D3419+Настройки!$B$7),0,MAX(0,$E3419-MAX(0,SUMIFS(Тех_Движение!$G$2:$G$5111,Тех_Движение!$D$2:$D$5111,$C3419,Тех_Движение!$B$2:$B$5111,"&lt;="&amp;P$3)-$F3419)))</f>
        <v/>
      </c>
      <c r="Q3419" s="54">
        <f>IF(OR($B3419="",Q$3&lt;$D3419+Настройки!$B$7),0,MAX(0,$E3419-MAX(0,SUMIFS(Тех_Движение!$G$2:$G$5111,Тех_Движение!$D$2:$D$5111,$C3419,Тех_Движение!$B$2:$B$5111,"&lt;="&amp;Q$3)-$F3419)))</f>
        <v/>
      </c>
      <c r="R3419" s="54">
        <f>IF($B3419="","",SUM($K3419:$Q3419))</f>
        <v/>
      </c>
      <c r="S3419" s="56">
        <f>IF($B3419="","",VLOOKUP($C3419,Настройки!$A$11:$L$17,9,FALSE))</f>
        <v/>
      </c>
      <c r="T3419" s="56">
        <f>IF($B3419="","",$R3419*$S3419)</f>
        <v/>
      </c>
    </row>
    <row r="3420">
      <c r="A3420" s="20">
        <f>Тех_Движение!$A$3417</f>
        <v/>
      </c>
      <c r="B3420" s="20">
        <f>IF(Тех_Движение!$F$3417&gt;0,Тех_Движение!$I$3417,"")</f>
        <v/>
      </c>
      <c r="C3420" s="20">
        <f>IF($B3420="","",Тех_Движение!$D$3417)</f>
        <v/>
      </c>
      <c r="D3420" s="42">
        <f>IF($B3420="","",Тех_Движение!$B$3417)</f>
        <v/>
      </c>
      <c r="E3420" s="54">
        <f>IF($B3420="","",Тех_Движение!$F$3417)</f>
        <v/>
      </c>
      <c r="F3420" s="54">
        <f>IF($B3420="","",SUMIFS($E$5:$E3419,$C$5:$C3419,$C3420))</f>
        <v/>
      </c>
      <c r="G3420" s="54">
        <f>IF($B3420="","",MAX(0,$E3420-MAX(0,SUMIFS(Тех_Движение!$G$2:$G$5111,Тех_Движение!$D$2:$D$5111,$C3420,Тех_Движение!$B$2:$B$5111,"&lt;="&amp;Настройки!$B$5-1)-$F3420)))</f>
        <v/>
      </c>
      <c r="H3420" s="54">
        <f>IF($B3420="","",IF(AND($D3420&gt;=Настройки!$B$5,$D3420&lt;=Настройки!$B$6),$E3420,0))</f>
        <v/>
      </c>
      <c r="I3420" s="54">
        <f>IF($B3420="","",$G3420+$H3420-$J3420)</f>
        <v/>
      </c>
      <c r="J3420" s="54">
        <f>IF($B3420="","",MAX(0,$E3420-MAX(0,SUMIFS(Тех_Движение!$G$2:$G$5111,Тех_Движение!$D$2:$D$5111,$C3420,Тех_Движение!$B$2:$B$5111,"&lt;="&amp;Настройки!$B$6)-$F3420)))</f>
        <v/>
      </c>
      <c r="K3420" s="54">
        <f>IF(OR($B3420="",K$3&lt;$D3420+Настройки!$B$7),0,MAX(0,$E3420-MAX(0,SUMIFS(Тех_Движение!$G$2:$G$5111,Тех_Движение!$D$2:$D$5111,$C3420,Тех_Движение!$B$2:$B$5111,"&lt;="&amp;K$3)-$F3420)))</f>
        <v/>
      </c>
      <c r="L3420" s="54">
        <f>IF(OR($B3420="",L$3&lt;$D3420+Настройки!$B$7),0,MAX(0,$E3420-MAX(0,SUMIFS(Тех_Движение!$G$2:$G$5111,Тех_Движение!$D$2:$D$5111,$C3420,Тех_Движение!$B$2:$B$5111,"&lt;="&amp;L$3)-$F3420)))</f>
        <v/>
      </c>
      <c r="M3420" s="54">
        <f>IF(OR($B3420="",M$3&lt;$D3420+Настройки!$B$7),0,MAX(0,$E3420-MAX(0,SUMIFS(Тех_Движение!$G$2:$G$5111,Тех_Движение!$D$2:$D$5111,$C3420,Тех_Движение!$B$2:$B$5111,"&lt;="&amp;M$3)-$F3420)))</f>
        <v/>
      </c>
      <c r="N3420" s="54">
        <f>IF(OR($B3420="",N$3&lt;$D3420+Настройки!$B$7),0,MAX(0,$E3420-MAX(0,SUMIFS(Тех_Движение!$G$2:$G$5111,Тех_Движение!$D$2:$D$5111,$C3420,Тех_Движение!$B$2:$B$5111,"&lt;="&amp;N$3)-$F3420)))</f>
        <v/>
      </c>
      <c r="O3420" s="54">
        <f>IF(OR($B3420="",O$3&lt;$D3420+Настройки!$B$7),0,MAX(0,$E3420-MAX(0,SUMIFS(Тех_Движение!$G$2:$G$5111,Тех_Движение!$D$2:$D$5111,$C3420,Тех_Движение!$B$2:$B$5111,"&lt;="&amp;O$3)-$F3420)))</f>
        <v/>
      </c>
      <c r="P3420" s="54">
        <f>IF(OR($B3420="",P$3&lt;$D3420+Настройки!$B$7),0,MAX(0,$E3420-MAX(0,SUMIFS(Тех_Движение!$G$2:$G$5111,Тех_Движение!$D$2:$D$5111,$C3420,Тех_Движение!$B$2:$B$5111,"&lt;="&amp;P$3)-$F3420)))</f>
        <v/>
      </c>
      <c r="Q3420" s="54">
        <f>IF(OR($B3420="",Q$3&lt;$D3420+Настройки!$B$7),0,MAX(0,$E3420-MAX(0,SUMIFS(Тех_Движение!$G$2:$G$5111,Тех_Движение!$D$2:$D$5111,$C3420,Тех_Движение!$B$2:$B$5111,"&lt;="&amp;Q$3)-$F3420)))</f>
        <v/>
      </c>
      <c r="R3420" s="54">
        <f>IF($B3420="","",SUM($K3420:$Q3420))</f>
        <v/>
      </c>
      <c r="S3420" s="56">
        <f>IF($B3420="","",VLOOKUP($C3420,Настройки!$A$11:$L$17,9,FALSE))</f>
        <v/>
      </c>
      <c r="T3420" s="56">
        <f>IF($B3420="","",$R3420*$S3420)</f>
        <v/>
      </c>
    </row>
    <row r="3421">
      <c r="A3421" s="20">
        <f>Тех_Движение!$A$3418</f>
        <v/>
      </c>
      <c r="B3421" s="20">
        <f>IF(Тех_Движение!$F$3418&gt;0,Тех_Движение!$I$3418,"")</f>
        <v/>
      </c>
      <c r="C3421" s="20">
        <f>IF($B3421="","",Тех_Движение!$D$3418)</f>
        <v/>
      </c>
      <c r="D3421" s="42">
        <f>IF($B3421="","",Тех_Движение!$B$3418)</f>
        <v/>
      </c>
      <c r="E3421" s="54">
        <f>IF($B3421="","",Тех_Движение!$F$3418)</f>
        <v/>
      </c>
      <c r="F3421" s="54">
        <f>IF($B3421="","",SUMIFS($E$5:$E3420,$C$5:$C3420,$C3421))</f>
        <v/>
      </c>
      <c r="G3421" s="54">
        <f>IF($B3421="","",MAX(0,$E3421-MAX(0,SUMIFS(Тех_Движение!$G$2:$G$5111,Тех_Движение!$D$2:$D$5111,$C3421,Тех_Движение!$B$2:$B$5111,"&lt;="&amp;Настройки!$B$5-1)-$F3421)))</f>
        <v/>
      </c>
      <c r="H3421" s="54">
        <f>IF($B3421="","",IF(AND($D3421&gt;=Настройки!$B$5,$D3421&lt;=Настройки!$B$6),$E3421,0))</f>
        <v/>
      </c>
      <c r="I3421" s="54">
        <f>IF($B3421="","",$G3421+$H3421-$J3421)</f>
        <v/>
      </c>
      <c r="J3421" s="54">
        <f>IF($B3421="","",MAX(0,$E3421-MAX(0,SUMIFS(Тех_Движение!$G$2:$G$5111,Тех_Движение!$D$2:$D$5111,$C3421,Тех_Движение!$B$2:$B$5111,"&lt;="&amp;Настройки!$B$6)-$F3421)))</f>
        <v/>
      </c>
      <c r="K3421" s="54">
        <f>IF(OR($B3421="",K$3&lt;$D3421+Настройки!$B$7),0,MAX(0,$E3421-MAX(0,SUMIFS(Тех_Движение!$G$2:$G$5111,Тех_Движение!$D$2:$D$5111,$C3421,Тех_Движение!$B$2:$B$5111,"&lt;="&amp;K$3)-$F3421)))</f>
        <v/>
      </c>
      <c r="L3421" s="54">
        <f>IF(OR($B3421="",L$3&lt;$D3421+Настройки!$B$7),0,MAX(0,$E3421-MAX(0,SUMIFS(Тех_Движение!$G$2:$G$5111,Тех_Движение!$D$2:$D$5111,$C3421,Тех_Движение!$B$2:$B$5111,"&lt;="&amp;L$3)-$F3421)))</f>
        <v/>
      </c>
      <c r="M3421" s="54">
        <f>IF(OR($B3421="",M$3&lt;$D3421+Настройки!$B$7),0,MAX(0,$E3421-MAX(0,SUMIFS(Тех_Движение!$G$2:$G$5111,Тех_Движение!$D$2:$D$5111,$C3421,Тех_Движение!$B$2:$B$5111,"&lt;="&amp;M$3)-$F3421)))</f>
        <v/>
      </c>
      <c r="N3421" s="54">
        <f>IF(OR($B3421="",N$3&lt;$D3421+Настройки!$B$7),0,MAX(0,$E3421-MAX(0,SUMIFS(Тех_Движение!$G$2:$G$5111,Тех_Движение!$D$2:$D$5111,$C3421,Тех_Движение!$B$2:$B$5111,"&lt;="&amp;N$3)-$F3421)))</f>
        <v/>
      </c>
      <c r="O3421" s="54">
        <f>IF(OR($B3421="",O$3&lt;$D3421+Настройки!$B$7),0,MAX(0,$E3421-MAX(0,SUMIFS(Тех_Движение!$G$2:$G$5111,Тех_Движение!$D$2:$D$5111,$C3421,Тех_Движение!$B$2:$B$5111,"&lt;="&amp;O$3)-$F3421)))</f>
        <v/>
      </c>
      <c r="P3421" s="54">
        <f>IF(OR($B3421="",P$3&lt;$D3421+Настройки!$B$7),0,MAX(0,$E3421-MAX(0,SUMIFS(Тех_Движение!$G$2:$G$5111,Тех_Движение!$D$2:$D$5111,$C3421,Тех_Движение!$B$2:$B$5111,"&lt;="&amp;P$3)-$F3421)))</f>
        <v/>
      </c>
      <c r="Q3421" s="54">
        <f>IF(OR($B3421="",Q$3&lt;$D3421+Настройки!$B$7),0,MAX(0,$E3421-MAX(0,SUMIFS(Тех_Движение!$G$2:$G$5111,Тех_Движение!$D$2:$D$5111,$C3421,Тех_Движение!$B$2:$B$5111,"&lt;="&amp;Q$3)-$F3421)))</f>
        <v/>
      </c>
      <c r="R3421" s="54">
        <f>IF($B3421="","",SUM($K3421:$Q3421))</f>
        <v/>
      </c>
      <c r="S3421" s="56">
        <f>IF($B3421="","",VLOOKUP($C3421,Настройки!$A$11:$L$17,9,FALSE))</f>
        <v/>
      </c>
      <c r="T3421" s="56">
        <f>IF($B3421="","",$R3421*$S3421)</f>
        <v/>
      </c>
    </row>
    <row r="3422">
      <c r="A3422" s="20">
        <f>Тех_Движение!$A$3419</f>
        <v/>
      </c>
      <c r="B3422" s="20">
        <f>IF(Тех_Движение!$F$3419&gt;0,Тех_Движение!$I$3419,"")</f>
        <v/>
      </c>
      <c r="C3422" s="20">
        <f>IF($B3422="","",Тех_Движение!$D$3419)</f>
        <v/>
      </c>
      <c r="D3422" s="42">
        <f>IF($B3422="","",Тех_Движение!$B$3419)</f>
        <v/>
      </c>
      <c r="E3422" s="54">
        <f>IF($B3422="","",Тех_Движение!$F$3419)</f>
        <v/>
      </c>
      <c r="F3422" s="54">
        <f>IF($B3422="","",SUMIFS($E$5:$E3421,$C$5:$C3421,$C3422))</f>
        <v/>
      </c>
      <c r="G3422" s="54">
        <f>IF($B3422="","",MAX(0,$E3422-MAX(0,SUMIFS(Тех_Движение!$G$2:$G$5111,Тех_Движение!$D$2:$D$5111,$C3422,Тех_Движение!$B$2:$B$5111,"&lt;="&amp;Настройки!$B$5-1)-$F3422)))</f>
        <v/>
      </c>
      <c r="H3422" s="54">
        <f>IF($B3422="","",IF(AND($D3422&gt;=Настройки!$B$5,$D3422&lt;=Настройки!$B$6),$E3422,0))</f>
        <v/>
      </c>
      <c r="I3422" s="54">
        <f>IF($B3422="","",$G3422+$H3422-$J3422)</f>
        <v/>
      </c>
      <c r="J3422" s="54">
        <f>IF($B3422="","",MAX(0,$E3422-MAX(0,SUMIFS(Тех_Движение!$G$2:$G$5111,Тех_Движение!$D$2:$D$5111,$C3422,Тех_Движение!$B$2:$B$5111,"&lt;="&amp;Настройки!$B$6)-$F3422)))</f>
        <v/>
      </c>
      <c r="K3422" s="54">
        <f>IF(OR($B3422="",K$3&lt;$D3422+Настройки!$B$7),0,MAX(0,$E3422-MAX(0,SUMIFS(Тех_Движение!$G$2:$G$5111,Тех_Движение!$D$2:$D$5111,$C3422,Тех_Движение!$B$2:$B$5111,"&lt;="&amp;K$3)-$F3422)))</f>
        <v/>
      </c>
      <c r="L3422" s="54">
        <f>IF(OR($B3422="",L$3&lt;$D3422+Настройки!$B$7),0,MAX(0,$E3422-MAX(0,SUMIFS(Тех_Движение!$G$2:$G$5111,Тех_Движение!$D$2:$D$5111,$C3422,Тех_Движение!$B$2:$B$5111,"&lt;="&amp;L$3)-$F3422)))</f>
        <v/>
      </c>
      <c r="M3422" s="54">
        <f>IF(OR($B3422="",M$3&lt;$D3422+Настройки!$B$7),0,MAX(0,$E3422-MAX(0,SUMIFS(Тех_Движение!$G$2:$G$5111,Тех_Движение!$D$2:$D$5111,$C3422,Тех_Движение!$B$2:$B$5111,"&lt;="&amp;M$3)-$F3422)))</f>
        <v/>
      </c>
      <c r="N3422" s="54">
        <f>IF(OR($B3422="",N$3&lt;$D3422+Настройки!$B$7),0,MAX(0,$E3422-MAX(0,SUMIFS(Тех_Движение!$G$2:$G$5111,Тех_Движение!$D$2:$D$5111,$C3422,Тех_Движение!$B$2:$B$5111,"&lt;="&amp;N$3)-$F3422)))</f>
        <v/>
      </c>
      <c r="O3422" s="54">
        <f>IF(OR($B3422="",O$3&lt;$D3422+Настройки!$B$7),0,MAX(0,$E3422-MAX(0,SUMIFS(Тех_Движение!$G$2:$G$5111,Тех_Движение!$D$2:$D$5111,$C3422,Тех_Движение!$B$2:$B$5111,"&lt;="&amp;O$3)-$F3422)))</f>
        <v/>
      </c>
      <c r="P3422" s="54">
        <f>IF(OR($B3422="",P$3&lt;$D3422+Настройки!$B$7),0,MAX(0,$E3422-MAX(0,SUMIFS(Тех_Движение!$G$2:$G$5111,Тех_Движение!$D$2:$D$5111,$C3422,Тех_Движение!$B$2:$B$5111,"&lt;="&amp;P$3)-$F3422)))</f>
        <v/>
      </c>
      <c r="Q3422" s="54">
        <f>IF(OR($B3422="",Q$3&lt;$D3422+Настройки!$B$7),0,MAX(0,$E3422-MAX(0,SUMIFS(Тех_Движение!$G$2:$G$5111,Тех_Движение!$D$2:$D$5111,$C3422,Тех_Движение!$B$2:$B$5111,"&lt;="&amp;Q$3)-$F3422)))</f>
        <v/>
      </c>
      <c r="R3422" s="54">
        <f>IF($B3422="","",SUM($K3422:$Q3422))</f>
        <v/>
      </c>
      <c r="S3422" s="56">
        <f>IF($B3422="","",VLOOKUP($C3422,Настройки!$A$11:$L$17,9,FALSE))</f>
        <v/>
      </c>
      <c r="T3422" s="56">
        <f>IF($B3422="","",$R3422*$S3422)</f>
        <v/>
      </c>
    </row>
    <row r="3423">
      <c r="A3423" s="20">
        <f>Тех_Движение!$A$3420</f>
        <v/>
      </c>
      <c r="B3423" s="20">
        <f>IF(Тех_Движение!$F$3420&gt;0,Тех_Движение!$I$3420,"")</f>
        <v/>
      </c>
      <c r="C3423" s="20">
        <f>IF($B3423="","",Тех_Движение!$D$3420)</f>
        <v/>
      </c>
      <c r="D3423" s="42">
        <f>IF($B3423="","",Тех_Движение!$B$3420)</f>
        <v/>
      </c>
      <c r="E3423" s="54">
        <f>IF($B3423="","",Тех_Движение!$F$3420)</f>
        <v/>
      </c>
      <c r="F3423" s="54">
        <f>IF($B3423="","",SUMIFS($E$5:$E3422,$C$5:$C3422,$C3423))</f>
        <v/>
      </c>
      <c r="G3423" s="54">
        <f>IF($B3423="","",MAX(0,$E3423-MAX(0,SUMIFS(Тех_Движение!$G$2:$G$5111,Тех_Движение!$D$2:$D$5111,$C3423,Тех_Движение!$B$2:$B$5111,"&lt;="&amp;Настройки!$B$5-1)-$F3423)))</f>
        <v/>
      </c>
      <c r="H3423" s="54">
        <f>IF($B3423="","",IF(AND($D3423&gt;=Настройки!$B$5,$D3423&lt;=Настройки!$B$6),$E3423,0))</f>
        <v/>
      </c>
      <c r="I3423" s="54">
        <f>IF($B3423="","",$G3423+$H3423-$J3423)</f>
        <v/>
      </c>
      <c r="J3423" s="54">
        <f>IF($B3423="","",MAX(0,$E3423-MAX(0,SUMIFS(Тех_Движение!$G$2:$G$5111,Тех_Движение!$D$2:$D$5111,$C3423,Тех_Движение!$B$2:$B$5111,"&lt;="&amp;Настройки!$B$6)-$F3423)))</f>
        <v/>
      </c>
      <c r="K3423" s="54">
        <f>IF(OR($B3423="",K$3&lt;$D3423+Настройки!$B$7),0,MAX(0,$E3423-MAX(0,SUMIFS(Тех_Движение!$G$2:$G$5111,Тех_Движение!$D$2:$D$5111,$C3423,Тех_Движение!$B$2:$B$5111,"&lt;="&amp;K$3)-$F3423)))</f>
        <v/>
      </c>
      <c r="L3423" s="54">
        <f>IF(OR($B3423="",L$3&lt;$D3423+Настройки!$B$7),0,MAX(0,$E3423-MAX(0,SUMIFS(Тех_Движение!$G$2:$G$5111,Тех_Движение!$D$2:$D$5111,$C3423,Тех_Движение!$B$2:$B$5111,"&lt;="&amp;L$3)-$F3423)))</f>
        <v/>
      </c>
      <c r="M3423" s="54">
        <f>IF(OR($B3423="",M$3&lt;$D3423+Настройки!$B$7),0,MAX(0,$E3423-MAX(0,SUMIFS(Тех_Движение!$G$2:$G$5111,Тех_Движение!$D$2:$D$5111,$C3423,Тех_Движение!$B$2:$B$5111,"&lt;="&amp;M$3)-$F3423)))</f>
        <v/>
      </c>
      <c r="N3423" s="54">
        <f>IF(OR($B3423="",N$3&lt;$D3423+Настройки!$B$7),0,MAX(0,$E3423-MAX(0,SUMIFS(Тех_Движение!$G$2:$G$5111,Тех_Движение!$D$2:$D$5111,$C3423,Тех_Движение!$B$2:$B$5111,"&lt;="&amp;N$3)-$F3423)))</f>
        <v/>
      </c>
      <c r="O3423" s="54">
        <f>IF(OR($B3423="",O$3&lt;$D3423+Настройки!$B$7),0,MAX(0,$E3423-MAX(0,SUMIFS(Тех_Движение!$G$2:$G$5111,Тех_Движение!$D$2:$D$5111,$C3423,Тех_Движение!$B$2:$B$5111,"&lt;="&amp;O$3)-$F3423)))</f>
        <v/>
      </c>
      <c r="P3423" s="54">
        <f>IF(OR($B3423="",P$3&lt;$D3423+Настройки!$B$7),0,MAX(0,$E3423-MAX(0,SUMIFS(Тех_Движение!$G$2:$G$5111,Тех_Движение!$D$2:$D$5111,$C3423,Тех_Движение!$B$2:$B$5111,"&lt;="&amp;P$3)-$F3423)))</f>
        <v/>
      </c>
      <c r="Q3423" s="54">
        <f>IF(OR($B3423="",Q$3&lt;$D3423+Настройки!$B$7),0,MAX(0,$E3423-MAX(0,SUMIFS(Тех_Движение!$G$2:$G$5111,Тех_Движение!$D$2:$D$5111,$C3423,Тех_Движение!$B$2:$B$5111,"&lt;="&amp;Q$3)-$F3423)))</f>
        <v/>
      </c>
      <c r="R3423" s="54">
        <f>IF($B3423="","",SUM($K3423:$Q3423))</f>
        <v/>
      </c>
      <c r="S3423" s="56">
        <f>IF($B3423="","",VLOOKUP($C3423,Настройки!$A$11:$L$17,9,FALSE))</f>
        <v/>
      </c>
      <c r="T3423" s="56">
        <f>IF($B3423="","",$R3423*$S3423)</f>
        <v/>
      </c>
    </row>
    <row r="3424">
      <c r="A3424" s="20">
        <f>Тех_Движение!$A$3421</f>
        <v/>
      </c>
      <c r="B3424" s="20">
        <f>IF(Тех_Движение!$F$3421&gt;0,Тех_Движение!$I$3421,"")</f>
        <v/>
      </c>
      <c r="C3424" s="20">
        <f>IF($B3424="","",Тех_Движение!$D$3421)</f>
        <v/>
      </c>
      <c r="D3424" s="42">
        <f>IF($B3424="","",Тех_Движение!$B$3421)</f>
        <v/>
      </c>
      <c r="E3424" s="54">
        <f>IF($B3424="","",Тех_Движение!$F$3421)</f>
        <v/>
      </c>
      <c r="F3424" s="54">
        <f>IF($B3424="","",SUMIFS($E$5:$E3423,$C$5:$C3423,$C3424))</f>
        <v/>
      </c>
      <c r="G3424" s="54">
        <f>IF($B3424="","",MAX(0,$E3424-MAX(0,SUMIFS(Тех_Движение!$G$2:$G$5111,Тех_Движение!$D$2:$D$5111,$C3424,Тех_Движение!$B$2:$B$5111,"&lt;="&amp;Настройки!$B$5-1)-$F3424)))</f>
        <v/>
      </c>
      <c r="H3424" s="54">
        <f>IF($B3424="","",IF(AND($D3424&gt;=Настройки!$B$5,$D3424&lt;=Настройки!$B$6),$E3424,0))</f>
        <v/>
      </c>
      <c r="I3424" s="54">
        <f>IF($B3424="","",$G3424+$H3424-$J3424)</f>
        <v/>
      </c>
      <c r="J3424" s="54">
        <f>IF($B3424="","",MAX(0,$E3424-MAX(0,SUMIFS(Тех_Движение!$G$2:$G$5111,Тех_Движение!$D$2:$D$5111,$C3424,Тех_Движение!$B$2:$B$5111,"&lt;="&amp;Настройки!$B$6)-$F3424)))</f>
        <v/>
      </c>
      <c r="K3424" s="54">
        <f>IF(OR($B3424="",K$3&lt;$D3424+Настройки!$B$7),0,MAX(0,$E3424-MAX(0,SUMIFS(Тех_Движение!$G$2:$G$5111,Тех_Движение!$D$2:$D$5111,$C3424,Тех_Движение!$B$2:$B$5111,"&lt;="&amp;K$3)-$F3424)))</f>
        <v/>
      </c>
      <c r="L3424" s="54">
        <f>IF(OR($B3424="",L$3&lt;$D3424+Настройки!$B$7),0,MAX(0,$E3424-MAX(0,SUMIFS(Тех_Движение!$G$2:$G$5111,Тех_Движение!$D$2:$D$5111,$C3424,Тех_Движение!$B$2:$B$5111,"&lt;="&amp;L$3)-$F3424)))</f>
        <v/>
      </c>
      <c r="M3424" s="54">
        <f>IF(OR($B3424="",M$3&lt;$D3424+Настройки!$B$7),0,MAX(0,$E3424-MAX(0,SUMIFS(Тех_Движение!$G$2:$G$5111,Тех_Движение!$D$2:$D$5111,$C3424,Тех_Движение!$B$2:$B$5111,"&lt;="&amp;M$3)-$F3424)))</f>
        <v/>
      </c>
      <c r="N3424" s="54">
        <f>IF(OR($B3424="",N$3&lt;$D3424+Настройки!$B$7),0,MAX(0,$E3424-MAX(0,SUMIFS(Тех_Движение!$G$2:$G$5111,Тех_Движение!$D$2:$D$5111,$C3424,Тех_Движение!$B$2:$B$5111,"&lt;="&amp;N$3)-$F3424)))</f>
        <v/>
      </c>
      <c r="O3424" s="54">
        <f>IF(OR($B3424="",O$3&lt;$D3424+Настройки!$B$7),0,MAX(0,$E3424-MAX(0,SUMIFS(Тех_Движение!$G$2:$G$5111,Тех_Движение!$D$2:$D$5111,$C3424,Тех_Движение!$B$2:$B$5111,"&lt;="&amp;O$3)-$F3424)))</f>
        <v/>
      </c>
      <c r="P3424" s="54">
        <f>IF(OR($B3424="",P$3&lt;$D3424+Настройки!$B$7),0,MAX(0,$E3424-MAX(0,SUMIFS(Тех_Движение!$G$2:$G$5111,Тех_Движение!$D$2:$D$5111,$C3424,Тех_Движение!$B$2:$B$5111,"&lt;="&amp;P$3)-$F3424)))</f>
        <v/>
      </c>
      <c r="Q3424" s="54">
        <f>IF(OR($B3424="",Q$3&lt;$D3424+Настройки!$B$7),0,MAX(0,$E3424-MAX(0,SUMIFS(Тех_Движение!$G$2:$G$5111,Тех_Движение!$D$2:$D$5111,$C3424,Тех_Движение!$B$2:$B$5111,"&lt;="&amp;Q$3)-$F3424)))</f>
        <v/>
      </c>
      <c r="R3424" s="54">
        <f>IF($B3424="","",SUM($K3424:$Q3424))</f>
        <v/>
      </c>
      <c r="S3424" s="56">
        <f>IF($B3424="","",VLOOKUP($C3424,Настройки!$A$11:$L$17,9,FALSE))</f>
        <v/>
      </c>
      <c r="T3424" s="56">
        <f>IF($B3424="","",$R3424*$S3424)</f>
        <v/>
      </c>
    </row>
    <row r="3425">
      <c r="A3425" s="20">
        <f>Тех_Движение!$A$3422</f>
        <v/>
      </c>
      <c r="B3425" s="20">
        <f>IF(Тех_Движение!$F$3422&gt;0,Тех_Движение!$I$3422,"")</f>
        <v/>
      </c>
      <c r="C3425" s="20">
        <f>IF($B3425="","",Тех_Движение!$D$3422)</f>
        <v/>
      </c>
      <c r="D3425" s="42">
        <f>IF($B3425="","",Тех_Движение!$B$3422)</f>
        <v/>
      </c>
      <c r="E3425" s="54">
        <f>IF($B3425="","",Тех_Движение!$F$3422)</f>
        <v/>
      </c>
      <c r="F3425" s="54">
        <f>IF($B3425="","",SUMIFS($E$5:$E3424,$C$5:$C3424,$C3425))</f>
        <v/>
      </c>
      <c r="G3425" s="54">
        <f>IF($B3425="","",MAX(0,$E3425-MAX(0,SUMIFS(Тех_Движение!$G$2:$G$5111,Тех_Движение!$D$2:$D$5111,$C3425,Тех_Движение!$B$2:$B$5111,"&lt;="&amp;Настройки!$B$5-1)-$F3425)))</f>
        <v/>
      </c>
      <c r="H3425" s="54">
        <f>IF($B3425="","",IF(AND($D3425&gt;=Настройки!$B$5,$D3425&lt;=Настройки!$B$6),$E3425,0))</f>
        <v/>
      </c>
      <c r="I3425" s="54">
        <f>IF($B3425="","",$G3425+$H3425-$J3425)</f>
        <v/>
      </c>
      <c r="J3425" s="54">
        <f>IF($B3425="","",MAX(0,$E3425-MAX(0,SUMIFS(Тех_Движение!$G$2:$G$5111,Тех_Движение!$D$2:$D$5111,$C3425,Тех_Движение!$B$2:$B$5111,"&lt;="&amp;Настройки!$B$6)-$F3425)))</f>
        <v/>
      </c>
      <c r="K3425" s="54">
        <f>IF(OR($B3425="",K$3&lt;$D3425+Настройки!$B$7),0,MAX(0,$E3425-MAX(0,SUMIFS(Тех_Движение!$G$2:$G$5111,Тех_Движение!$D$2:$D$5111,$C3425,Тех_Движение!$B$2:$B$5111,"&lt;="&amp;K$3)-$F3425)))</f>
        <v/>
      </c>
      <c r="L3425" s="54">
        <f>IF(OR($B3425="",L$3&lt;$D3425+Настройки!$B$7),0,MAX(0,$E3425-MAX(0,SUMIFS(Тех_Движение!$G$2:$G$5111,Тех_Движение!$D$2:$D$5111,$C3425,Тех_Движение!$B$2:$B$5111,"&lt;="&amp;L$3)-$F3425)))</f>
        <v/>
      </c>
      <c r="M3425" s="54">
        <f>IF(OR($B3425="",M$3&lt;$D3425+Настройки!$B$7),0,MAX(0,$E3425-MAX(0,SUMIFS(Тех_Движение!$G$2:$G$5111,Тех_Движение!$D$2:$D$5111,$C3425,Тех_Движение!$B$2:$B$5111,"&lt;="&amp;M$3)-$F3425)))</f>
        <v/>
      </c>
      <c r="N3425" s="54">
        <f>IF(OR($B3425="",N$3&lt;$D3425+Настройки!$B$7),0,MAX(0,$E3425-MAX(0,SUMIFS(Тех_Движение!$G$2:$G$5111,Тех_Движение!$D$2:$D$5111,$C3425,Тех_Движение!$B$2:$B$5111,"&lt;="&amp;N$3)-$F3425)))</f>
        <v/>
      </c>
      <c r="O3425" s="54">
        <f>IF(OR($B3425="",O$3&lt;$D3425+Настройки!$B$7),0,MAX(0,$E3425-MAX(0,SUMIFS(Тех_Движение!$G$2:$G$5111,Тех_Движение!$D$2:$D$5111,$C3425,Тех_Движение!$B$2:$B$5111,"&lt;="&amp;O$3)-$F3425)))</f>
        <v/>
      </c>
      <c r="P3425" s="54">
        <f>IF(OR($B3425="",P$3&lt;$D3425+Настройки!$B$7),0,MAX(0,$E3425-MAX(0,SUMIFS(Тех_Движение!$G$2:$G$5111,Тех_Движение!$D$2:$D$5111,$C3425,Тех_Движение!$B$2:$B$5111,"&lt;="&amp;P$3)-$F3425)))</f>
        <v/>
      </c>
      <c r="Q3425" s="54">
        <f>IF(OR($B3425="",Q$3&lt;$D3425+Настройки!$B$7),0,MAX(0,$E3425-MAX(0,SUMIFS(Тех_Движение!$G$2:$G$5111,Тех_Движение!$D$2:$D$5111,$C3425,Тех_Движение!$B$2:$B$5111,"&lt;="&amp;Q$3)-$F3425)))</f>
        <v/>
      </c>
      <c r="R3425" s="54">
        <f>IF($B3425="","",SUM($K3425:$Q3425))</f>
        <v/>
      </c>
      <c r="S3425" s="56">
        <f>IF($B3425="","",VLOOKUP($C3425,Настройки!$A$11:$L$17,9,FALSE))</f>
        <v/>
      </c>
      <c r="T3425" s="56">
        <f>IF($B3425="","",$R3425*$S3425)</f>
        <v/>
      </c>
    </row>
    <row r="3426">
      <c r="A3426" s="20">
        <f>Тех_Движение!$A$3423</f>
        <v/>
      </c>
      <c r="B3426" s="20">
        <f>IF(Тех_Движение!$F$3423&gt;0,Тех_Движение!$I$3423,"")</f>
        <v/>
      </c>
      <c r="C3426" s="20">
        <f>IF($B3426="","",Тех_Движение!$D$3423)</f>
        <v/>
      </c>
      <c r="D3426" s="42">
        <f>IF($B3426="","",Тех_Движение!$B$3423)</f>
        <v/>
      </c>
      <c r="E3426" s="54">
        <f>IF($B3426="","",Тех_Движение!$F$3423)</f>
        <v/>
      </c>
      <c r="F3426" s="54">
        <f>IF($B3426="","",SUMIFS($E$5:$E3425,$C$5:$C3425,$C3426))</f>
        <v/>
      </c>
      <c r="G3426" s="54">
        <f>IF($B3426="","",MAX(0,$E3426-MAX(0,SUMIFS(Тех_Движение!$G$2:$G$5111,Тех_Движение!$D$2:$D$5111,$C3426,Тех_Движение!$B$2:$B$5111,"&lt;="&amp;Настройки!$B$5-1)-$F3426)))</f>
        <v/>
      </c>
      <c r="H3426" s="54">
        <f>IF($B3426="","",IF(AND($D3426&gt;=Настройки!$B$5,$D3426&lt;=Настройки!$B$6),$E3426,0))</f>
        <v/>
      </c>
      <c r="I3426" s="54">
        <f>IF($B3426="","",$G3426+$H3426-$J3426)</f>
        <v/>
      </c>
      <c r="J3426" s="54">
        <f>IF($B3426="","",MAX(0,$E3426-MAX(0,SUMIFS(Тех_Движение!$G$2:$G$5111,Тех_Движение!$D$2:$D$5111,$C3426,Тех_Движение!$B$2:$B$5111,"&lt;="&amp;Настройки!$B$6)-$F3426)))</f>
        <v/>
      </c>
      <c r="K3426" s="54">
        <f>IF(OR($B3426="",K$3&lt;$D3426+Настройки!$B$7),0,MAX(0,$E3426-MAX(0,SUMIFS(Тех_Движение!$G$2:$G$5111,Тех_Движение!$D$2:$D$5111,$C3426,Тех_Движение!$B$2:$B$5111,"&lt;="&amp;K$3)-$F3426)))</f>
        <v/>
      </c>
      <c r="L3426" s="54">
        <f>IF(OR($B3426="",L$3&lt;$D3426+Настройки!$B$7),0,MAX(0,$E3426-MAX(0,SUMIFS(Тех_Движение!$G$2:$G$5111,Тех_Движение!$D$2:$D$5111,$C3426,Тех_Движение!$B$2:$B$5111,"&lt;="&amp;L$3)-$F3426)))</f>
        <v/>
      </c>
      <c r="M3426" s="54">
        <f>IF(OR($B3426="",M$3&lt;$D3426+Настройки!$B$7),0,MAX(0,$E3426-MAX(0,SUMIFS(Тех_Движение!$G$2:$G$5111,Тех_Движение!$D$2:$D$5111,$C3426,Тех_Движение!$B$2:$B$5111,"&lt;="&amp;M$3)-$F3426)))</f>
        <v/>
      </c>
      <c r="N3426" s="54">
        <f>IF(OR($B3426="",N$3&lt;$D3426+Настройки!$B$7),0,MAX(0,$E3426-MAX(0,SUMIFS(Тех_Движение!$G$2:$G$5111,Тех_Движение!$D$2:$D$5111,$C3426,Тех_Движение!$B$2:$B$5111,"&lt;="&amp;N$3)-$F3426)))</f>
        <v/>
      </c>
      <c r="O3426" s="54">
        <f>IF(OR($B3426="",O$3&lt;$D3426+Настройки!$B$7),0,MAX(0,$E3426-MAX(0,SUMIFS(Тех_Движение!$G$2:$G$5111,Тех_Движение!$D$2:$D$5111,$C3426,Тех_Движение!$B$2:$B$5111,"&lt;="&amp;O$3)-$F3426)))</f>
        <v/>
      </c>
      <c r="P3426" s="54">
        <f>IF(OR($B3426="",P$3&lt;$D3426+Настройки!$B$7),0,MAX(0,$E3426-MAX(0,SUMIFS(Тех_Движение!$G$2:$G$5111,Тех_Движение!$D$2:$D$5111,$C3426,Тех_Движение!$B$2:$B$5111,"&lt;="&amp;P$3)-$F3426)))</f>
        <v/>
      </c>
      <c r="Q3426" s="54">
        <f>IF(OR($B3426="",Q$3&lt;$D3426+Настройки!$B$7),0,MAX(0,$E3426-MAX(0,SUMIFS(Тех_Движение!$G$2:$G$5111,Тех_Движение!$D$2:$D$5111,$C3426,Тех_Движение!$B$2:$B$5111,"&lt;="&amp;Q$3)-$F3426)))</f>
        <v/>
      </c>
      <c r="R3426" s="54">
        <f>IF($B3426="","",SUM($K3426:$Q3426))</f>
        <v/>
      </c>
      <c r="S3426" s="56">
        <f>IF($B3426="","",VLOOKUP($C3426,Настройки!$A$11:$L$17,9,FALSE))</f>
        <v/>
      </c>
      <c r="T3426" s="56">
        <f>IF($B3426="","",$R3426*$S3426)</f>
        <v/>
      </c>
    </row>
    <row r="3427">
      <c r="A3427" s="20">
        <f>Тех_Движение!$A$3424</f>
        <v/>
      </c>
      <c r="B3427" s="20">
        <f>IF(Тех_Движение!$F$3424&gt;0,Тех_Движение!$I$3424,"")</f>
        <v/>
      </c>
      <c r="C3427" s="20">
        <f>IF($B3427="","",Тех_Движение!$D$3424)</f>
        <v/>
      </c>
      <c r="D3427" s="42">
        <f>IF($B3427="","",Тех_Движение!$B$3424)</f>
        <v/>
      </c>
      <c r="E3427" s="54">
        <f>IF($B3427="","",Тех_Движение!$F$3424)</f>
        <v/>
      </c>
      <c r="F3427" s="54">
        <f>IF($B3427="","",SUMIFS($E$5:$E3426,$C$5:$C3426,$C3427))</f>
        <v/>
      </c>
      <c r="G3427" s="54">
        <f>IF($B3427="","",MAX(0,$E3427-MAX(0,SUMIFS(Тех_Движение!$G$2:$G$5111,Тех_Движение!$D$2:$D$5111,$C3427,Тех_Движение!$B$2:$B$5111,"&lt;="&amp;Настройки!$B$5-1)-$F3427)))</f>
        <v/>
      </c>
      <c r="H3427" s="54">
        <f>IF($B3427="","",IF(AND($D3427&gt;=Настройки!$B$5,$D3427&lt;=Настройки!$B$6),$E3427,0))</f>
        <v/>
      </c>
      <c r="I3427" s="54">
        <f>IF($B3427="","",$G3427+$H3427-$J3427)</f>
        <v/>
      </c>
      <c r="J3427" s="54">
        <f>IF($B3427="","",MAX(0,$E3427-MAX(0,SUMIFS(Тех_Движение!$G$2:$G$5111,Тех_Движение!$D$2:$D$5111,$C3427,Тех_Движение!$B$2:$B$5111,"&lt;="&amp;Настройки!$B$6)-$F3427)))</f>
        <v/>
      </c>
      <c r="K3427" s="54">
        <f>IF(OR($B3427="",K$3&lt;$D3427+Настройки!$B$7),0,MAX(0,$E3427-MAX(0,SUMIFS(Тех_Движение!$G$2:$G$5111,Тех_Движение!$D$2:$D$5111,$C3427,Тех_Движение!$B$2:$B$5111,"&lt;="&amp;K$3)-$F3427)))</f>
        <v/>
      </c>
      <c r="L3427" s="54">
        <f>IF(OR($B3427="",L$3&lt;$D3427+Настройки!$B$7),0,MAX(0,$E3427-MAX(0,SUMIFS(Тех_Движение!$G$2:$G$5111,Тех_Движение!$D$2:$D$5111,$C3427,Тех_Движение!$B$2:$B$5111,"&lt;="&amp;L$3)-$F3427)))</f>
        <v/>
      </c>
      <c r="M3427" s="54">
        <f>IF(OR($B3427="",M$3&lt;$D3427+Настройки!$B$7),0,MAX(0,$E3427-MAX(0,SUMIFS(Тех_Движение!$G$2:$G$5111,Тех_Движение!$D$2:$D$5111,$C3427,Тех_Движение!$B$2:$B$5111,"&lt;="&amp;M$3)-$F3427)))</f>
        <v/>
      </c>
      <c r="N3427" s="54">
        <f>IF(OR($B3427="",N$3&lt;$D3427+Настройки!$B$7),0,MAX(0,$E3427-MAX(0,SUMIFS(Тех_Движение!$G$2:$G$5111,Тех_Движение!$D$2:$D$5111,$C3427,Тех_Движение!$B$2:$B$5111,"&lt;="&amp;N$3)-$F3427)))</f>
        <v/>
      </c>
      <c r="O3427" s="54">
        <f>IF(OR($B3427="",O$3&lt;$D3427+Настройки!$B$7),0,MAX(0,$E3427-MAX(0,SUMIFS(Тех_Движение!$G$2:$G$5111,Тех_Движение!$D$2:$D$5111,$C3427,Тех_Движение!$B$2:$B$5111,"&lt;="&amp;O$3)-$F3427)))</f>
        <v/>
      </c>
      <c r="P3427" s="54">
        <f>IF(OR($B3427="",P$3&lt;$D3427+Настройки!$B$7),0,MAX(0,$E3427-MAX(0,SUMIFS(Тех_Движение!$G$2:$G$5111,Тех_Движение!$D$2:$D$5111,$C3427,Тех_Движение!$B$2:$B$5111,"&lt;="&amp;P$3)-$F3427)))</f>
        <v/>
      </c>
      <c r="Q3427" s="54">
        <f>IF(OR($B3427="",Q$3&lt;$D3427+Настройки!$B$7),0,MAX(0,$E3427-MAX(0,SUMIFS(Тех_Движение!$G$2:$G$5111,Тех_Движение!$D$2:$D$5111,$C3427,Тех_Движение!$B$2:$B$5111,"&lt;="&amp;Q$3)-$F3427)))</f>
        <v/>
      </c>
      <c r="R3427" s="54">
        <f>IF($B3427="","",SUM($K3427:$Q3427))</f>
        <v/>
      </c>
      <c r="S3427" s="56">
        <f>IF($B3427="","",VLOOKUP($C3427,Настройки!$A$11:$L$17,9,FALSE))</f>
        <v/>
      </c>
      <c r="T3427" s="56">
        <f>IF($B3427="","",$R3427*$S3427)</f>
        <v/>
      </c>
    </row>
    <row r="3428">
      <c r="A3428" s="20">
        <f>Тех_Движение!$A$3425</f>
        <v/>
      </c>
      <c r="B3428" s="20">
        <f>IF(Тех_Движение!$F$3425&gt;0,Тех_Движение!$I$3425,"")</f>
        <v/>
      </c>
      <c r="C3428" s="20">
        <f>IF($B3428="","",Тех_Движение!$D$3425)</f>
        <v/>
      </c>
      <c r="D3428" s="42">
        <f>IF($B3428="","",Тех_Движение!$B$3425)</f>
        <v/>
      </c>
      <c r="E3428" s="54">
        <f>IF($B3428="","",Тех_Движение!$F$3425)</f>
        <v/>
      </c>
      <c r="F3428" s="54">
        <f>IF($B3428="","",SUMIFS($E$5:$E3427,$C$5:$C3427,$C3428))</f>
        <v/>
      </c>
      <c r="G3428" s="54">
        <f>IF($B3428="","",MAX(0,$E3428-MAX(0,SUMIFS(Тех_Движение!$G$2:$G$5111,Тех_Движение!$D$2:$D$5111,$C3428,Тех_Движение!$B$2:$B$5111,"&lt;="&amp;Настройки!$B$5-1)-$F3428)))</f>
        <v/>
      </c>
      <c r="H3428" s="54">
        <f>IF($B3428="","",IF(AND($D3428&gt;=Настройки!$B$5,$D3428&lt;=Настройки!$B$6),$E3428,0))</f>
        <v/>
      </c>
      <c r="I3428" s="54">
        <f>IF($B3428="","",$G3428+$H3428-$J3428)</f>
        <v/>
      </c>
      <c r="J3428" s="54">
        <f>IF($B3428="","",MAX(0,$E3428-MAX(0,SUMIFS(Тех_Движение!$G$2:$G$5111,Тех_Движение!$D$2:$D$5111,$C3428,Тех_Движение!$B$2:$B$5111,"&lt;="&amp;Настройки!$B$6)-$F3428)))</f>
        <v/>
      </c>
      <c r="K3428" s="54">
        <f>IF(OR($B3428="",K$3&lt;$D3428+Настройки!$B$7),0,MAX(0,$E3428-MAX(0,SUMIFS(Тех_Движение!$G$2:$G$5111,Тех_Движение!$D$2:$D$5111,$C3428,Тех_Движение!$B$2:$B$5111,"&lt;="&amp;K$3)-$F3428)))</f>
        <v/>
      </c>
      <c r="L3428" s="54">
        <f>IF(OR($B3428="",L$3&lt;$D3428+Настройки!$B$7),0,MAX(0,$E3428-MAX(0,SUMIFS(Тех_Движение!$G$2:$G$5111,Тех_Движение!$D$2:$D$5111,$C3428,Тех_Движение!$B$2:$B$5111,"&lt;="&amp;L$3)-$F3428)))</f>
        <v/>
      </c>
      <c r="M3428" s="54">
        <f>IF(OR($B3428="",M$3&lt;$D3428+Настройки!$B$7),0,MAX(0,$E3428-MAX(0,SUMIFS(Тех_Движение!$G$2:$G$5111,Тех_Движение!$D$2:$D$5111,$C3428,Тех_Движение!$B$2:$B$5111,"&lt;="&amp;M$3)-$F3428)))</f>
        <v/>
      </c>
      <c r="N3428" s="54">
        <f>IF(OR($B3428="",N$3&lt;$D3428+Настройки!$B$7),0,MAX(0,$E3428-MAX(0,SUMIFS(Тех_Движение!$G$2:$G$5111,Тех_Движение!$D$2:$D$5111,$C3428,Тех_Движение!$B$2:$B$5111,"&lt;="&amp;N$3)-$F3428)))</f>
        <v/>
      </c>
      <c r="O3428" s="54">
        <f>IF(OR($B3428="",O$3&lt;$D3428+Настройки!$B$7),0,MAX(0,$E3428-MAX(0,SUMIFS(Тех_Движение!$G$2:$G$5111,Тех_Движение!$D$2:$D$5111,$C3428,Тех_Движение!$B$2:$B$5111,"&lt;="&amp;O$3)-$F3428)))</f>
        <v/>
      </c>
      <c r="P3428" s="54">
        <f>IF(OR($B3428="",P$3&lt;$D3428+Настройки!$B$7),0,MAX(0,$E3428-MAX(0,SUMIFS(Тех_Движение!$G$2:$G$5111,Тех_Движение!$D$2:$D$5111,$C3428,Тех_Движение!$B$2:$B$5111,"&lt;="&amp;P$3)-$F3428)))</f>
        <v/>
      </c>
      <c r="Q3428" s="54">
        <f>IF(OR($B3428="",Q$3&lt;$D3428+Настройки!$B$7),0,MAX(0,$E3428-MAX(0,SUMIFS(Тех_Движение!$G$2:$G$5111,Тех_Движение!$D$2:$D$5111,$C3428,Тех_Движение!$B$2:$B$5111,"&lt;="&amp;Q$3)-$F3428)))</f>
        <v/>
      </c>
      <c r="R3428" s="54">
        <f>IF($B3428="","",SUM($K3428:$Q3428))</f>
        <v/>
      </c>
      <c r="S3428" s="56">
        <f>IF($B3428="","",VLOOKUP($C3428,Настройки!$A$11:$L$17,9,FALSE))</f>
        <v/>
      </c>
      <c r="T3428" s="56">
        <f>IF($B3428="","",$R3428*$S3428)</f>
        <v/>
      </c>
    </row>
    <row r="3429">
      <c r="A3429" s="20">
        <f>Тех_Движение!$A$3426</f>
        <v/>
      </c>
      <c r="B3429" s="20">
        <f>IF(Тех_Движение!$F$3426&gt;0,Тех_Движение!$I$3426,"")</f>
        <v/>
      </c>
      <c r="C3429" s="20">
        <f>IF($B3429="","",Тех_Движение!$D$3426)</f>
        <v/>
      </c>
      <c r="D3429" s="42">
        <f>IF($B3429="","",Тех_Движение!$B$3426)</f>
        <v/>
      </c>
      <c r="E3429" s="54">
        <f>IF($B3429="","",Тех_Движение!$F$3426)</f>
        <v/>
      </c>
      <c r="F3429" s="54">
        <f>IF($B3429="","",SUMIFS($E$5:$E3428,$C$5:$C3428,$C3429))</f>
        <v/>
      </c>
      <c r="G3429" s="54">
        <f>IF($B3429="","",MAX(0,$E3429-MAX(0,SUMIFS(Тех_Движение!$G$2:$G$5111,Тех_Движение!$D$2:$D$5111,$C3429,Тех_Движение!$B$2:$B$5111,"&lt;="&amp;Настройки!$B$5-1)-$F3429)))</f>
        <v/>
      </c>
      <c r="H3429" s="54">
        <f>IF($B3429="","",IF(AND($D3429&gt;=Настройки!$B$5,$D3429&lt;=Настройки!$B$6),$E3429,0))</f>
        <v/>
      </c>
      <c r="I3429" s="54">
        <f>IF($B3429="","",$G3429+$H3429-$J3429)</f>
        <v/>
      </c>
      <c r="J3429" s="54">
        <f>IF($B3429="","",MAX(0,$E3429-MAX(0,SUMIFS(Тех_Движение!$G$2:$G$5111,Тех_Движение!$D$2:$D$5111,$C3429,Тех_Движение!$B$2:$B$5111,"&lt;="&amp;Настройки!$B$6)-$F3429)))</f>
        <v/>
      </c>
      <c r="K3429" s="54">
        <f>IF(OR($B3429="",K$3&lt;$D3429+Настройки!$B$7),0,MAX(0,$E3429-MAX(0,SUMIFS(Тех_Движение!$G$2:$G$5111,Тех_Движение!$D$2:$D$5111,$C3429,Тех_Движение!$B$2:$B$5111,"&lt;="&amp;K$3)-$F3429)))</f>
        <v/>
      </c>
      <c r="L3429" s="54">
        <f>IF(OR($B3429="",L$3&lt;$D3429+Настройки!$B$7),0,MAX(0,$E3429-MAX(0,SUMIFS(Тех_Движение!$G$2:$G$5111,Тех_Движение!$D$2:$D$5111,$C3429,Тех_Движение!$B$2:$B$5111,"&lt;="&amp;L$3)-$F3429)))</f>
        <v/>
      </c>
      <c r="M3429" s="54">
        <f>IF(OR($B3429="",M$3&lt;$D3429+Настройки!$B$7),0,MAX(0,$E3429-MAX(0,SUMIFS(Тех_Движение!$G$2:$G$5111,Тех_Движение!$D$2:$D$5111,$C3429,Тех_Движение!$B$2:$B$5111,"&lt;="&amp;M$3)-$F3429)))</f>
        <v/>
      </c>
      <c r="N3429" s="54">
        <f>IF(OR($B3429="",N$3&lt;$D3429+Настройки!$B$7),0,MAX(0,$E3429-MAX(0,SUMIFS(Тех_Движение!$G$2:$G$5111,Тех_Движение!$D$2:$D$5111,$C3429,Тех_Движение!$B$2:$B$5111,"&lt;="&amp;N$3)-$F3429)))</f>
        <v/>
      </c>
      <c r="O3429" s="54">
        <f>IF(OR($B3429="",O$3&lt;$D3429+Настройки!$B$7),0,MAX(0,$E3429-MAX(0,SUMIFS(Тех_Движение!$G$2:$G$5111,Тех_Движение!$D$2:$D$5111,$C3429,Тех_Движение!$B$2:$B$5111,"&lt;="&amp;O$3)-$F3429)))</f>
        <v/>
      </c>
      <c r="P3429" s="54">
        <f>IF(OR($B3429="",P$3&lt;$D3429+Настройки!$B$7),0,MAX(0,$E3429-MAX(0,SUMIFS(Тех_Движение!$G$2:$G$5111,Тех_Движение!$D$2:$D$5111,$C3429,Тех_Движение!$B$2:$B$5111,"&lt;="&amp;P$3)-$F3429)))</f>
        <v/>
      </c>
      <c r="Q3429" s="54">
        <f>IF(OR($B3429="",Q$3&lt;$D3429+Настройки!$B$7),0,MAX(0,$E3429-MAX(0,SUMIFS(Тех_Движение!$G$2:$G$5111,Тех_Движение!$D$2:$D$5111,$C3429,Тех_Движение!$B$2:$B$5111,"&lt;="&amp;Q$3)-$F3429)))</f>
        <v/>
      </c>
      <c r="R3429" s="54">
        <f>IF($B3429="","",SUM($K3429:$Q3429))</f>
        <v/>
      </c>
      <c r="S3429" s="56">
        <f>IF($B3429="","",VLOOKUP($C3429,Настройки!$A$11:$L$17,9,FALSE))</f>
        <v/>
      </c>
      <c r="T3429" s="56">
        <f>IF($B3429="","",$R3429*$S3429)</f>
        <v/>
      </c>
    </row>
    <row r="3430">
      <c r="A3430" s="20">
        <f>Тех_Движение!$A$3427</f>
        <v/>
      </c>
      <c r="B3430" s="20">
        <f>IF(Тех_Движение!$F$3427&gt;0,Тех_Движение!$I$3427,"")</f>
        <v/>
      </c>
      <c r="C3430" s="20">
        <f>IF($B3430="","",Тех_Движение!$D$3427)</f>
        <v/>
      </c>
      <c r="D3430" s="42">
        <f>IF($B3430="","",Тех_Движение!$B$3427)</f>
        <v/>
      </c>
      <c r="E3430" s="54">
        <f>IF($B3430="","",Тех_Движение!$F$3427)</f>
        <v/>
      </c>
      <c r="F3430" s="54">
        <f>IF($B3430="","",SUMIFS($E$5:$E3429,$C$5:$C3429,$C3430))</f>
        <v/>
      </c>
      <c r="G3430" s="54">
        <f>IF($B3430="","",MAX(0,$E3430-MAX(0,SUMIFS(Тех_Движение!$G$2:$G$5111,Тех_Движение!$D$2:$D$5111,$C3430,Тех_Движение!$B$2:$B$5111,"&lt;="&amp;Настройки!$B$5-1)-$F3430)))</f>
        <v/>
      </c>
      <c r="H3430" s="54">
        <f>IF($B3430="","",IF(AND($D3430&gt;=Настройки!$B$5,$D3430&lt;=Настройки!$B$6),$E3430,0))</f>
        <v/>
      </c>
      <c r="I3430" s="54">
        <f>IF($B3430="","",$G3430+$H3430-$J3430)</f>
        <v/>
      </c>
      <c r="J3430" s="54">
        <f>IF($B3430="","",MAX(0,$E3430-MAX(0,SUMIFS(Тех_Движение!$G$2:$G$5111,Тех_Движение!$D$2:$D$5111,$C3430,Тех_Движение!$B$2:$B$5111,"&lt;="&amp;Настройки!$B$6)-$F3430)))</f>
        <v/>
      </c>
      <c r="K3430" s="54">
        <f>IF(OR($B3430="",K$3&lt;$D3430+Настройки!$B$7),0,MAX(0,$E3430-MAX(0,SUMIFS(Тех_Движение!$G$2:$G$5111,Тех_Движение!$D$2:$D$5111,$C3430,Тех_Движение!$B$2:$B$5111,"&lt;="&amp;K$3)-$F3430)))</f>
        <v/>
      </c>
      <c r="L3430" s="54">
        <f>IF(OR($B3430="",L$3&lt;$D3430+Настройки!$B$7),0,MAX(0,$E3430-MAX(0,SUMIFS(Тех_Движение!$G$2:$G$5111,Тех_Движение!$D$2:$D$5111,$C3430,Тех_Движение!$B$2:$B$5111,"&lt;="&amp;L$3)-$F3430)))</f>
        <v/>
      </c>
      <c r="M3430" s="54">
        <f>IF(OR($B3430="",M$3&lt;$D3430+Настройки!$B$7),0,MAX(0,$E3430-MAX(0,SUMIFS(Тех_Движение!$G$2:$G$5111,Тех_Движение!$D$2:$D$5111,$C3430,Тех_Движение!$B$2:$B$5111,"&lt;="&amp;M$3)-$F3430)))</f>
        <v/>
      </c>
      <c r="N3430" s="54">
        <f>IF(OR($B3430="",N$3&lt;$D3430+Настройки!$B$7),0,MAX(0,$E3430-MAX(0,SUMIFS(Тех_Движение!$G$2:$G$5111,Тех_Движение!$D$2:$D$5111,$C3430,Тех_Движение!$B$2:$B$5111,"&lt;="&amp;N$3)-$F3430)))</f>
        <v/>
      </c>
      <c r="O3430" s="54">
        <f>IF(OR($B3430="",O$3&lt;$D3430+Настройки!$B$7),0,MAX(0,$E3430-MAX(0,SUMIFS(Тех_Движение!$G$2:$G$5111,Тех_Движение!$D$2:$D$5111,$C3430,Тех_Движение!$B$2:$B$5111,"&lt;="&amp;O$3)-$F3430)))</f>
        <v/>
      </c>
      <c r="P3430" s="54">
        <f>IF(OR($B3430="",P$3&lt;$D3430+Настройки!$B$7),0,MAX(0,$E3430-MAX(0,SUMIFS(Тех_Движение!$G$2:$G$5111,Тех_Движение!$D$2:$D$5111,$C3430,Тех_Движение!$B$2:$B$5111,"&lt;="&amp;P$3)-$F3430)))</f>
        <v/>
      </c>
      <c r="Q3430" s="54">
        <f>IF(OR($B3430="",Q$3&lt;$D3430+Настройки!$B$7),0,MAX(0,$E3430-MAX(0,SUMIFS(Тех_Движение!$G$2:$G$5111,Тех_Движение!$D$2:$D$5111,$C3430,Тех_Движение!$B$2:$B$5111,"&lt;="&amp;Q$3)-$F3430)))</f>
        <v/>
      </c>
      <c r="R3430" s="54">
        <f>IF($B3430="","",SUM($K3430:$Q3430))</f>
        <v/>
      </c>
      <c r="S3430" s="56">
        <f>IF($B3430="","",VLOOKUP($C3430,Настройки!$A$11:$L$17,9,FALSE))</f>
        <v/>
      </c>
      <c r="T3430" s="56">
        <f>IF($B3430="","",$R3430*$S3430)</f>
        <v/>
      </c>
    </row>
    <row r="3431">
      <c r="A3431" s="20">
        <f>Тех_Движение!$A$3428</f>
        <v/>
      </c>
      <c r="B3431" s="20">
        <f>IF(Тех_Движение!$F$3428&gt;0,Тех_Движение!$I$3428,"")</f>
        <v/>
      </c>
      <c r="C3431" s="20">
        <f>IF($B3431="","",Тех_Движение!$D$3428)</f>
        <v/>
      </c>
      <c r="D3431" s="42">
        <f>IF($B3431="","",Тех_Движение!$B$3428)</f>
        <v/>
      </c>
      <c r="E3431" s="54">
        <f>IF($B3431="","",Тех_Движение!$F$3428)</f>
        <v/>
      </c>
      <c r="F3431" s="54">
        <f>IF($B3431="","",SUMIFS($E$5:$E3430,$C$5:$C3430,$C3431))</f>
        <v/>
      </c>
      <c r="G3431" s="54">
        <f>IF($B3431="","",MAX(0,$E3431-MAX(0,SUMIFS(Тех_Движение!$G$2:$G$5111,Тех_Движение!$D$2:$D$5111,$C3431,Тех_Движение!$B$2:$B$5111,"&lt;="&amp;Настройки!$B$5-1)-$F3431)))</f>
        <v/>
      </c>
      <c r="H3431" s="54">
        <f>IF($B3431="","",IF(AND($D3431&gt;=Настройки!$B$5,$D3431&lt;=Настройки!$B$6),$E3431,0))</f>
        <v/>
      </c>
      <c r="I3431" s="54">
        <f>IF($B3431="","",$G3431+$H3431-$J3431)</f>
        <v/>
      </c>
      <c r="J3431" s="54">
        <f>IF($B3431="","",MAX(0,$E3431-MAX(0,SUMIFS(Тех_Движение!$G$2:$G$5111,Тех_Движение!$D$2:$D$5111,$C3431,Тех_Движение!$B$2:$B$5111,"&lt;="&amp;Настройки!$B$6)-$F3431)))</f>
        <v/>
      </c>
      <c r="K3431" s="54">
        <f>IF(OR($B3431="",K$3&lt;$D3431+Настройки!$B$7),0,MAX(0,$E3431-MAX(0,SUMIFS(Тех_Движение!$G$2:$G$5111,Тех_Движение!$D$2:$D$5111,$C3431,Тех_Движение!$B$2:$B$5111,"&lt;="&amp;K$3)-$F3431)))</f>
        <v/>
      </c>
      <c r="L3431" s="54">
        <f>IF(OR($B3431="",L$3&lt;$D3431+Настройки!$B$7),0,MAX(0,$E3431-MAX(0,SUMIFS(Тех_Движение!$G$2:$G$5111,Тех_Движение!$D$2:$D$5111,$C3431,Тех_Движение!$B$2:$B$5111,"&lt;="&amp;L$3)-$F3431)))</f>
        <v/>
      </c>
      <c r="M3431" s="54">
        <f>IF(OR($B3431="",M$3&lt;$D3431+Настройки!$B$7),0,MAX(0,$E3431-MAX(0,SUMIFS(Тех_Движение!$G$2:$G$5111,Тех_Движение!$D$2:$D$5111,$C3431,Тех_Движение!$B$2:$B$5111,"&lt;="&amp;M$3)-$F3431)))</f>
        <v/>
      </c>
      <c r="N3431" s="54">
        <f>IF(OR($B3431="",N$3&lt;$D3431+Настройки!$B$7),0,MAX(0,$E3431-MAX(0,SUMIFS(Тех_Движение!$G$2:$G$5111,Тех_Движение!$D$2:$D$5111,$C3431,Тех_Движение!$B$2:$B$5111,"&lt;="&amp;N$3)-$F3431)))</f>
        <v/>
      </c>
      <c r="O3431" s="54">
        <f>IF(OR($B3431="",O$3&lt;$D3431+Настройки!$B$7),0,MAX(0,$E3431-MAX(0,SUMIFS(Тех_Движение!$G$2:$G$5111,Тех_Движение!$D$2:$D$5111,$C3431,Тех_Движение!$B$2:$B$5111,"&lt;="&amp;O$3)-$F3431)))</f>
        <v/>
      </c>
      <c r="P3431" s="54">
        <f>IF(OR($B3431="",P$3&lt;$D3431+Настройки!$B$7),0,MAX(0,$E3431-MAX(0,SUMIFS(Тех_Движение!$G$2:$G$5111,Тех_Движение!$D$2:$D$5111,$C3431,Тех_Движение!$B$2:$B$5111,"&lt;="&amp;P$3)-$F3431)))</f>
        <v/>
      </c>
      <c r="Q3431" s="54">
        <f>IF(OR($B3431="",Q$3&lt;$D3431+Настройки!$B$7),0,MAX(0,$E3431-MAX(0,SUMIFS(Тех_Движение!$G$2:$G$5111,Тех_Движение!$D$2:$D$5111,$C3431,Тех_Движение!$B$2:$B$5111,"&lt;="&amp;Q$3)-$F3431)))</f>
        <v/>
      </c>
      <c r="R3431" s="54">
        <f>IF($B3431="","",SUM($K3431:$Q3431))</f>
        <v/>
      </c>
      <c r="S3431" s="56">
        <f>IF($B3431="","",VLOOKUP($C3431,Настройки!$A$11:$L$17,9,FALSE))</f>
        <v/>
      </c>
      <c r="T3431" s="56">
        <f>IF($B3431="","",$R3431*$S3431)</f>
        <v/>
      </c>
    </row>
    <row r="3432">
      <c r="A3432" s="20">
        <f>Тех_Движение!$A$3429</f>
        <v/>
      </c>
      <c r="B3432" s="20">
        <f>IF(Тех_Движение!$F$3429&gt;0,Тех_Движение!$I$3429,"")</f>
        <v/>
      </c>
      <c r="C3432" s="20">
        <f>IF($B3432="","",Тех_Движение!$D$3429)</f>
        <v/>
      </c>
      <c r="D3432" s="42">
        <f>IF($B3432="","",Тех_Движение!$B$3429)</f>
        <v/>
      </c>
      <c r="E3432" s="54">
        <f>IF($B3432="","",Тех_Движение!$F$3429)</f>
        <v/>
      </c>
      <c r="F3432" s="54">
        <f>IF($B3432="","",SUMIFS($E$5:$E3431,$C$5:$C3431,$C3432))</f>
        <v/>
      </c>
      <c r="G3432" s="54">
        <f>IF($B3432="","",MAX(0,$E3432-MAX(0,SUMIFS(Тех_Движение!$G$2:$G$5111,Тех_Движение!$D$2:$D$5111,$C3432,Тех_Движение!$B$2:$B$5111,"&lt;="&amp;Настройки!$B$5-1)-$F3432)))</f>
        <v/>
      </c>
      <c r="H3432" s="54">
        <f>IF($B3432="","",IF(AND($D3432&gt;=Настройки!$B$5,$D3432&lt;=Настройки!$B$6),$E3432,0))</f>
        <v/>
      </c>
      <c r="I3432" s="54">
        <f>IF($B3432="","",$G3432+$H3432-$J3432)</f>
        <v/>
      </c>
      <c r="J3432" s="54">
        <f>IF($B3432="","",MAX(0,$E3432-MAX(0,SUMIFS(Тех_Движение!$G$2:$G$5111,Тех_Движение!$D$2:$D$5111,$C3432,Тех_Движение!$B$2:$B$5111,"&lt;="&amp;Настройки!$B$6)-$F3432)))</f>
        <v/>
      </c>
      <c r="K3432" s="54">
        <f>IF(OR($B3432="",K$3&lt;$D3432+Настройки!$B$7),0,MAX(0,$E3432-MAX(0,SUMIFS(Тех_Движение!$G$2:$G$5111,Тех_Движение!$D$2:$D$5111,$C3432,Тех_Движение!$B$2:$B$5111,"&lt;="&amp;K$3)-$F3432)))</f>
        <v/>
      </c>
      <c r="L3432" s="54">
        <f>IF(OR($B3432="",L$3&lt;$D3432+Настройки!$B$7),0,MAX(0,$E3432-MAX(0,SUMIFS(Тех_Движение!$G$2:$G$5111,Тех_Движение!$D$2:$D$5111,$C3432,Тех_Движение!$B$2:$B$5111,"&lt;="&amp;L$3)-$F3432)))</f>
        <v/>
      </c>
      <c r="M3432" s="54">
        <f>IF(OR($B3432="",M$3&lt;$D3432+Настройки!$B$7),0,MAX(0,$E3432-MAX(0,SUMIFS(Тех_Движение!$G$2:$G$5111,Тех_Движение!$D$2:$D$5111,$C3432,Тех_Движение!$B$2:$B$5111,"&lt;="&amp;M$3)-$F3432)))</f>
        <v/>
      </c>
      <c r="N3432" s="54">
        <f>IF(OR($B3432="",N$3&lt;$D3432+Настройки!$B$7),0,MAX(0,$E3432-MAX(0,SUMIFS(Тех_Движение!$G$2:$G$5111,Тех_Движение!$D$2:$D$5111,$C3432,Тех_Движение!$B$2:$B$5111,"&lt;="&amp;N$3)-$F3432)))</f>
        <v/>
      </c>
      <c r="O3432" s="54">
        <f>IF(OR($B3432="",O$3&lt;$D3432+Настройки!$B$7),0,MAX(0,$E3432-MAX(0,SUMIFS(Тех_Движение!$G$2:$G$5111,Тех_Движение!$D$2:$D$5111,$C3432,Тех_Движение!$B$2:$B$5111,"&lt;="&amp;O$3)-$F3432)))</f>
        <v/>
      </c>
      <c r="P3432" s="54">
        <f>IF(OR($B3432="",P$3&lt;$D3432+Настройки!$B$7),0,MAX(0,$E3432-MAX(0,SUMIFS(Тех_Движение!$G$2:$G$5111,Тех_Движение!$D$2:$D$5111,$C3432,Тех_Движение!$B$2:$B$5111,"&lt;="&amp;P$3)-$F3432)))</f>
        <v/>
      </c>
      <c r="Q3432" s="54">
        <f>IF(OR($B3432="",Q$3&lt;$D3432+Настройки!$B$7),0,MAX(0,$E3432-MAX(0,SUMIFS(Тех_Движение!$G$2:$G$5111,Тех_Движение!$D$2:$D$5111,$C3432,Тех_Движение!$B$2:$B$5111,"&lt;="&amp;Q$3)-$F3432)))</f>
        <v/>
      </c>
      <c r="R3432" s="54">
        <f>IF($B3432="","",SUM($K3432:$Q3432))</f>
        <v/>
      </c>
      <c r="S3432" s="56">
        <f>IF($B3432="","",VLOOKUP($C3432,Настройки!$A$11:$L$17,9,FALSE))</f>
        <v/>
      </c>
      <c r="T3432" s="56">
        <f>IF($B3432="","",$R3432*$S3432)</f>
        <v/>
      </c>
    </row>
    <row r="3433">
      <c r="A3433" s="20">
        <f>Тех_Движение!$A$3430</f>
        <v/>
      </c>
      <c r="B3433" s="20">
        <f>IF(Тех_Движение!$F$3430&gt;0,Тех_Движение!$I$3430,"")</f>
        <v/>
      </c>
      <c r="C3433" s="20">
        <f>IF($B3433="","",Тех_Движение!$D$3430)</f>
        <v/>
      </c>
      <c r="D3433" s="42">
        <f>IF($B3433="","",Тех_Движение!$B$3430)</f>
        <v/>
      </c>
      <c r="E3433" s="54">
        <f>IF($B3433="","",Тех_Движение!$F$3430)</f>
        <v/>
      </c>
      <c r="F3433" s="54">
        <f>IF($B3433="","",SUMIFS($E$5:$E3432,$C$5:$C3432,$C3433))</f>
        <v/>
      </c>
      <c r="G3433" s="54">
        <f>IF($B3433="","",MAX(0,$E3433-MAX(0,SUMIFS(Тех_Движение!$G$2:$G$5111,Тех_Движение!$D$2:$D$5111,$C3433,Тех_Движение!$B$2:$B$5111,"&lt;="&amp;Настройки!$B$5-1)-$F3433)))</f>
        <v/>
      </c>
      <c r="H3433" s="54">
        <f>IF($B3433="","",IF(AND($D3433&gt;=Настройки!$B$5,$D3433&lt;=Настройки!$B$6),$E3433,0))</f>
        <v/>
      </c>
      <c r="I3433" s="54">
        <f>IF($B3433="","",$G3433+$H3433-$J3433)</f>
        <v/>
      </c>
      <c r="J3433" s="54">
        <f>IF($B3433="","",MAX(0,$E3433-MAX(0,SUMIFS(Тех_Движение!$G$2:$G$5111,Тех_Движение!$D$2:$D$5111,$C3433,Тех_Движение!$B$2:$B$5111,"&lt;="&amp;Настройки!$B$6)-$F3433)))</f>
        <v/>
      </c>
      <c r="K3433" s="54">
        <f>IF(OR($B3433="",K$3&lt;$D3433+Настройки!$B$7),0,MAX(0,$E3433-MAX(0,SUMIFS(Тех_Движение!$G$2:$G$5111,Тех_Движение!$D$2:$D$5111,$C3433,Тех_Движение!$B$2:$B$5111,"&lt;="&amp;K$3)-$F3433)))</f>
        <v/>
      </c>
      <c r="L3433" s="54">
        <f>IF(OR($B3433="",L$3&lt;$D3433+Настройки!$B$7),0,MAX(0,$E3433-MAX(0,SUMIFS(Тех_Движение!$G$2:$G$5111,Тех_Движение!$D$2:$D$5111,$C3433,Тех_Движение!$B$2:$B$5111,"&lt;="&amp;L$3)-$F3433)))</f>
        <v/>
      </c>
      <c r="M3433" s="54">
        <f>IF(OR($B3433="",M$3&lt;$D3433+Настройки!$B$7),0,MAX(0,$E3433-MAX(0,SUMIFS(Тех_Движение!$G$2:$G$5111,Тех_Движение!$D$2:$D$5111,$C3433,Тех_Движение!$B$2:$B$5111,"&lt;="&amp;M$3)-$F3433)))</f>
        <v/>
      </c>
      <c r="N3433" s="54">
        <f>IF(OR($B3433="",N$3&lt;$D3433+Настройки!$B$7),0,MAX(0,$E3433-MAX(0,SUMIFS(Тех_Движение!$G$2:$G$5111,Тех_Движение!$D$2:$D$5111,$C3433,Тех_Движение!$B$2:$B$5111,"&lt;="&amp;N$3)-$F3433)))</f>
        <v/>
      </c>
      <c r="O3433" s="54">
        <f>IF(OR($B3433="",O$3&lt;$D3433+Настройки!$B$7),0,MAX(0,$E3433-MAX(0,SUMIFS(Тех_Движение!$G$2:$G$5111,Тех_Движение!$D$2:$D$5111,$C3433,Тех_Движение!$B$2:$B$5111,"&lt;="&amp;O$3)-$F3433)))</f>
        <v/>
      </c>
      <c r="P3433" s="54">
        <f>IF(OR($B3433="",P$3&lt;$D3433+Настройки!$B$7),0,MAX(0,$E3433-MAX(0,SUMIFS(Тех_Движение!$G$2:$G$5111,Тех_Движение!$D$2:$D$5111,$C3433,Тех_Движение!$B$2:$B$5111,"&lt;="&amp;P$3)-$F3433)))</f>
        <v/>
      </c>
      <c r="Q3433" s="54">
        <f>IF(OR($B3433="",Q$3&lt;$D3433+Настройки!$B$7),0,MAX(0,$E3433-MAX(0,SUMIFS(Тех_Движение!$G$2:$G$5111,Тех_Движение!$D$2:$D$5111,$C3433,Тех_Движение!$B$2:$B$5111,"&lt;="&amp;Q$3)-$F3433)))</f>
        <v/>
      </c>
      <c r="R3433" s="54">
        <f>IF($B3433="","",SUM($K3433:$Q3433))</f>
        <v/>
      </c>
      <c r="S3433" s="56">
        <f>IF($B3433="","",VLOOKUP($C3433,Настройки!$A$11:$L$17,9,FALSE))</f>
        <v/>
      </c>
      <c r="T3433" s="56">
        <f>IF($B3433="","",$R3433*$S3433)</f>
        <v/>
      </c>
    </row>
    <row r="3434">
      <c r="A3434" s="20">
        <f>Тех_Движение!$A$3431</f>
        <v/>
      </c>
      <c r="B3434" s="20">
        <f>IF(Тех_Движение!$F$3431&gt;0,Тех_Движение!$I$3431,"")</f>
        <v/>
      </c>
      <c r="C3434" s="20">
        <f>IF($B3434="","",Тех_Движение!$D$3431)</f>
        <v/>
      </c>
      <c r="D3434" s="42">
        <f>IF($B3434="","",Тех_Движение!$B$3431)</f>
        <v/>
      </c>
      <c r="E3434" s="54">
        <f>IF($B3434="","",Тех_Движение!$F$3431)</f>
        <v/>
      </c>
      <c r="F3434" s="54">
        <f>IF($B3434="","",SUMIFS($E$5:$E3433,$C$5:$C3433,$C3434))</f>
        <v/>
      </c>
      <c r="G3434" s="54">
        <f>IF($B3434="","",MAX(0,$E3434-MAX(0,SUMIFS(Тех_Движение!$G$2:$G$5111,Тех_Движение!$D$2:$D$5111,$C3434,Тех_Движение!$B$2:$B$5111,"&lt;="&amp;Настройки!$B$5-1)-$F3434)))</f>
        <v/>
      </c>
      <c r="H3434" s="54">
        <f>IF($B3434="","",IF(AND($D3434&gt;=Настройки!$B$5,$D3434&lt;=Настройки!$B$6),$E3434,0))</f>
        <v/>
      </c>
      <c r="I3434" s="54">
        <f>IF($B3434="","",$G3434+$H3434-$J3434)</f>
        <v/>
      </c>
      <c r="J3434" s="54">
        <f>IF($B3434="","",MAX(0,$E3434-MAX(0,SUMIFS(Тех_Движение!$G$2:$G$5111,Тех_Движение!$D$2:$D$5111,$C3434,Тех_Движение!$B$2:$B$5111,"&lt;="&amp;Настройки!$B$6)-$F3434)))</f>
        <v/>
      </c>
      <c r="K3434" s="54">
        <f>IF(OR($B3434="",K$3&lt;$D3434+Настройки!$B$7),0,MAX(0,$E3434-MAX(0,SUMIFS(Тех_Движение!$G$2:$G$5111,Тех_Движение!$D$2:$D$5111,$C3434,Тех_Движение!$B$2:$B$5111,"&lt;="&amp;K$3)-$F3434)))</f>
        <v/>
      </c>
      <c r="L3434" s="54">
        <f>IF(OR($B3434="",L$3&lt;$D3434+Настройки!$B$7),0,MAX(0,$E3434-MAX(0,SUMIFS(Тех_Движение!$G$2:$G$5111,Тех_Движение!$D$2:$D$5111,$C3434,Тех_Движение!$B$2:$B$5111,"&lt;="&amp;L$3)-$F3434)))</f>
        <v/>
      </c>
      <c r="M3434" s="54">
        <f>IF(OR($B3434="",M$3&lt;$D3434+Настройки!$B$7),0,MAX(0,$E3434-MAX(0,SUMIFS(Тех_Движение!$G$2:$G$5111,Тех_Движение!$D$2:$D$5111,$C3434,Тех_Движение!$B$2:$B$5111,"&lt;="&amp;M$3)-$F3434)))</f>
        <v/>
      </c>
      <c r="N3434" s="54">
        <f>IF(OR($B3434="",N$3&lt;$D3434+Настройки!$B$7),0,MAX(0,$E3434-MAX(0,SUMIFS(Тех_Движение!$G$2:$G$5111,Тех_Движение!$D$2:$D$5111,$C3434,Тех_Движение!$B$2:$B$5111,"&lt;="&amp;N$3)-$F3434)))</f>
        <v/>
      </c>
      <c r="O3434" s="54">
        <f>IF(OR($B3434="",O$3&lt;$D3434+Настройки!$B$7),0,MAX(0,$E3434-MAX(0,SUMIFS(Тех_Движение!$G$2:$G$5111,Тех_Движение!$D$2:$D$5111,$C3434,Тех_Движение!$B$2:$B$5111,"&lt;="&amp;O$3)-$F3434)))</f>
        <v/>
      </c>
      <c r="P3434" s="54">
        <f>IF(OR($B3434="",P$3&lt;$D3434+Настройки!$B$7),0,MAX(0,$E3434-MAX(0,SUMIFS(Тех_Движение!$G$2:$G$5111,Тех_Движение!$D$2:$D$5111,$C3434,Тех_Движение!$B$2:$B$5111,"&lt;="&amp;P$3)-$F3434)))</f>
        <v/>
      </c>
      <c r="Q3434" s="54">
        <f>IF(OR($B3434="",Q$3&lt;$D3434+Настройки!$B$7),0,MAX(0,$E3434-MAX(0,SUMIFS(Тех_Движение!$G$2:$G$5111,Тех_Движение!$D$2:$D$5111,$C3434,Тех_Движение!$B$2:$B$5111,"&lt;="&amp;Q$3)-$F3434)))</f>
        <v/>
      </c>
      <c r="R3434" s="54">
        <f>IF($B3434="","",SUM($K3434:$Q3434))</f>
        <v/>
      </c>
      <c r="S3434" s="56">
        <f>IF($B3434="","",VLOOKUP($C3434,Настройки!$A$11:$L$17,9,FALSE))</f>
        <v/>
      </c>
      <c r="T3434" s="56">
        <f>IF($B3434="","",$R3434*$S3434)</f>
        <v/>
      </c>
    </row>
    <row r="3435">
      <c r="A3435" s="20">
        <f>Тех_Движение!$A$3432</f>
        <v/>
      </c>
      <c r="B3435" s="20">
        <f>IF(Тех_Движение!$F$3432&gt;0,Тех_Движение!$I$3432,"")</f>
        <v/>
      </c>
      <c r="C3435" s="20">
        <f>IF($B3435="","",Тех_Движение!$D$3432)</f>
        <v/>
      </c>
      <c r="D3435" s="42">
        <f>IF($B3435="","",Тех_Движение!$B$3432)</f>
        <v/>
      </c>
      <c r="E3435" s="54">
        <f>IF($B3435="","",Тех_Движение!$F$3432)</f>
        <v/>
      </c>
      <c r="F3435" s="54">
        <f>IF($B3435="","",SUMIFS($E$5:$E3434,$C$5:$C3434,$C3435))</f>
        <v/>
      </c>
      <c r="G3435" s="54">
        <f>IF($B3435="","",MAX(0,$E3435-MAX(0,SUMIFS(Тех_Движение!$G$2:$G$5111,Тех_Движение!$D$2:$D$5111,$C3435,Тех_Движение!$B$2:$B$5111,"&lt;="&amp;Настройки!$B$5-1)-$F3435)))</f>
        <v/>
      </c>
      <c r="H3435" s="54">
        <f>IF($B3435="","",IF(AND($D3435&gt;=Настройки!$B$5,$D3435&lt;=Настройки!$B$6),$E3435,0))</f>
        <v/>
      </c>
      <c r="I3435" s="54">
        <f>IF($B3435="","",$G3435+$H3435-$J3435)</f>
        <v/>
      </c>
      <c r="J3435" s="54">
        <f>IF($B3435="","",MAX(0,$E3435-MAX(0,SUMIFS(Тех_Движение!$G$2:$G$5111,Тех_Движение!$D$2:$D$5111,$C3435,Тех_Движение!$B$2:$B$5111,"&lt;="&amp;Настройки!$B$6)-$F3435)))</f>
        <v/>
      </c>
      <c r="K3435" s="54">
        <f>IF(OR($B3435="",K$3&lt;$D3435+Настройки!$B$7),0,MAX(0,$E3435-MAX(0,SUMIFS(Тех_Движение!$G$2:$G$5111,Тех_Движение!$D$2:$D$5111,$C3435,Тех_Движение!$B$2:$B$5111,"&lt;="&amp;K$3)-$F3435)))</f>
        <v/>
      </c>
      <c r="L3435" s="54">
        <f>IF(OR($B3435="",L$3&lt;$D3435+Настройки!$B$7),0,MAX(0,$E3435-MAX(0,SUMIFS(Тех_Движение!$G$2:$G$5111,Тех_Движение!$D$2:$D$5111,$C3435,Тех_Движение!$B$2:$B$5111,"&lt;="&amp;L$3)-$F3435)))</f>
        <v/>
      </c>
      <c r="M3435" s="54">
        <f>IF(OR($B3435="",M$3&lt;$D3435+Настройки!$B$7),0,MAX(0,$E3435-MAX(0,SUMIFS(Тех_Движение!$G$2:$G$5111,Тех_Движение!$D$2:$D$5111,$C3435,Тех_Движение!$B$2:$B$5111,"&lt;="&amp;M$3)-$F3435)))</f>
        <v/>
      </c>
      <c r="N3435" s="54">
        <f>IF(OR($B3435="",N$3&lt;$D3435+Настройки!$B$7),0,MAX(0,$E3435-MAX(0,SUMIFS(Тех_Движение!$G$2:$G$5111,Тех_Движение!$D$2:$D$5111,$C3435,Тех_Движение!$B$2:$B$5111,"&lt;="&amp;N$3)-$F3435)))</f>
        <v/>
      </c>
      <c r="O3435" s="54">
        <f>IF(OR($B3435="",O$3&lt;$D3435+Настройки!$B$7),0,MAX(0,$E3435-MAX(0,SUMIFS(Тех_Движение!$G$2:$G$5111,Тех_Движение!$D$2:$D$5111,$C3435,Тех_Движение!$B$2:$B$5111,"&lt;="&amp;O$3)-$F3435)))</f>
        <v/>
      </c>
      <c r="P3435" s="54">
        <f>IF(OR($B3435="",P$3&lt;$D3435+Настройки!$B$7),0,MAX(0,$E3435-MAX(0,SUMIFS(Тех_Движение!$G$2:$G$5111,Тех_Движение!$D$2:$D$5111,$C3435,Тех_Движение!$B$2:$B$5111,"&lt;="&amp;P$3)-$F3435)))</f>
        <v/>
      </c>
      <c r="Q3435" s="54">
        <f>IF(OR($B3435="",Q$3&lt;$D3435+Настройки!$B$7),0,MAX(0,$E3435-MAX(0,SUMIFS(Тех_Движение!$G$2:$G$5111,Тех_Движение!$D$2:$D$5111,$C3435,Тех_Движение!$B$2:$B$5111,"&lt;="&amp;Q$3)-$F3435)))</f>
        <v/>
      </c>
      <c r="R3435" s="54">
        <f>IF($B3435="","",SUM($K3435:$Q3435))</f>
        <v/>
      </c>
      <c r="S3435" s="56">
        <f>IF($B3435="","",VLOOKUP($C3435,Настройки!$A$11:$L$17,9,FALSE))</f>
        <v/>
      </c>
      <c r="T3435" s="56">
        <f>IF($B3435="","",$R3435*$S3435)</f>
        <v/>
      </c>
    </row>
    <row r="3436">
      <c r="A3436" s="20">
        <f>Тех_Движение!$A$3433</f>
        <v/>
      </c>
      <c r="B3436" s="20">
        <f>IF(Тех_Движение!$F$3433&gt;0,Тех_Движение!$I$3433,"")</f>
        <v/>
      </c>
      <c r="C3436" s="20">
        <f>IF($B3436="","",Тех_Движение!$D$3433)</f>
        <v/>
      </c>
      <c r="D3436" s="42">
        <f>IF($B3436="","",Тех_Движение!$B$3433)</f>
        <v/>
      </c>
      <c r="E3436" s="54">
        <f>IF($B3436="","",Тех_Движение!$F$3433)</f>
        <v/>
      </c>
      <c r="F3436" s="54">
        <f>IF($B3436="","",SUMIFS($E$5:$E3435,$C$5:$C3435,$C3436))</f>
        <v/>
      </c>
      <c r="G3436" s="54">
        <f>IF($B3436="","",MAX(0,$E3436-MAX(0,SUMIFS(Тех_Движение!$G$2:$G$5111,Тех_Движение!$D$2:$D$5111,$C3436,Тех_Движение!$B$2:$B$5111,"&lt;="&amp;Настройки!$B$5-1)-$F3436)))</f>
        <v/>
      </c>
      <c r="H3436" s="54">
        <f>IF($B3436="","",IF(AND($D3436&gt;=Настройки!$B$5,$D3436&lt;=Настройки!$B$6),$E3436,0))</f>
        <v/>
      </c>
      <c r="I3436" s="54">
        <f>IF($B3436="","",$G3436+$H3436-$J3436)</f>
        <v/>
      </c>
      <c r="J3436" s="54">
        <f>IF($B3436="","",MAX(0,$E3436-MAX(0,SUMIFS(Тех_Движение!$G$2:$G$5111,Тех_Движение!$D$2:$D$5111,$C3436,Тех_Движение!$B$2:$B$5111,"&lt;="&amp;Настройки!$B$6)-$F3436)))</f>
        <v/>
      </c>
      <c r="K3436" s="54">
        <f>IF(OR($B3436="",K$3&lt;$D3436+Настройки!$B$7),0,MAX(0,$E3436-MAX(0,SUMIFS(Тех_Движение!$G$2:$G$5111,Тех_Движение!$D$2:$D$5111,$C3436,Тех_Движение!$B$2:$B$5111,"&lt;="&amp;K$3)-$F3436)))</f>
        <v/>
      </c>
      <c r="L3436" s="54">
        <f>IF(OR($B3436="",L$3&lt;$D3436+Настройки!$B$7),0,MAX(0,$E3436-MAX(0,SUMIFS(Тех_Движение!$G$2:$G$5111,Тех_Движение!$D$2:$D$5111,$C3436,Тех_Движение!$B$2:$B$5111,"&lt;="&amp;L$3)-$F3436)))</f>
        <v/>
      </c>
      <c r="M3436" s="54">
        <f>IF(OR($B3436="",M$3&lt;$D3436+Настройки!$B$7),0,MAX(0,$E3436-MAX(0,SUMIFS(Тех_Движение!$G$2:$G$5111,Тех_Движение!$D$2:$D$5111,$C3436,Тех_Движение!$B$2:$B$5111,"&lt;="&amp;M$3)-$F3436)))</f>
        <v/>
      </c>
      <c r="N3436" s="54">
        <f>IF(OR($B3436="",N$3&lt;$D3436+Настройки!$B$7),0,MAX(0,$E3436-MAX(0,SUMIFS(Тех_Движение!$G$2:$G$5111,Тех_Движение!$D$2:$D$5111,$C3436,Тех_Движение!$B$2:$B$5111,"&lt;="&amp;N$3)-$F3436)))</f>
        <v/>
      </c>
      <c r="O3436" s="54">
        <f>IF(OR($B3436="",O$3&lt;$D3436+Настройки!$B$7),0,MAX(0,$E3436-MAX(0,SUMIFS(Тех_Движение!$G$2:$G$5111,Тех_Движение!$D$2:$D$5111,$C3436,Тех_Движение!$B$2:$B$5111,"&lt;="&amp;O$3)-$F3436)))</f>
        <v/>
      </c>
      <c r="P3436" s="54">
        <f>IF(OR($B3436="",P$3&lt;$D3436+Настройки!$B$7),0,MAX(0,$E3436-MAX(0,SUMIFS(Тех_Движение!$G$2:$G$5111,Тех_Движение!$D$2:$D$5111,$C3436,Тех_Движение!$B$2:$B$5111,"&lt;="&amp;P$3)-$F3436)))</f>
        <v/>
      </c>
      <c r="Q3436" s="54">
        <f>IF(OR($B3436="",Q$3&lt;$D3436+Настройки!$B$7),0,MAX(0,$E3436-MAX(0,SUMIFS(Тех_Движение!$G$2:$G$5111,Тех_Движение!$D$2:$D$5111,$C3436,Тех_Движение!$B$2:$B$5111,"&lt;="&amp;Q$3)-$F3436)))</f>
        <v/>
      </c>
      <c r="R3436" s="54">
        <f>IF($B3436="","",SUM($K3436:$Q3436))</f>
        <v/>
      </c>
      <c r="S3436" s="56">
        <f>IF($B3436="","",VLOOKUP($C3436,Настройки!$A$11:$L$17,9,FALSE))</f>
        <v/>
      </c>
      <c r="T3436" s="56">
        <f>IF($B3436="","",$R3436*$S3436)</f>
        <v/>
      </c>
    </row>
    <row r="3437">
      <c r="A3437" s="20">
        <f>Тех_Движение!$A$3434</f>
        <v/>
      </c>
      <c r="B3437" s="20">
        <f>IF(Тех_Движение!$F$3434&gt;0,Тех_Движение!$I$3434,"")</f>
        <v/>
      </c>
      <c r="C3437" s="20">
        <f>IF($B3437="","",Тех_Движение!$D$3434)</f>
        <v/>
      </c>
      <c r="D3437" s="42">
        <f>IF($B3437="","",Тех_Движение!$B$3434)</f>
        <v/>
      </c>
      <c r="E3437" s="54">
        <f>IF($B3437="","",Тех_Движение!$F$3434)</f>
        <v/>
      </c>
      <c r="F3437" s="54">
        <f>IF($B3437="","",SUMIFS($E$5:$E3436,$C$5:$C3436,$C3437))</f>
        <v/>
      </c>
      <c r="G3437" s="54">
        <f>IF($B3437="","",MAX(0,$E3437-MAX(0,SUMIFS(Тех_Движение!$G$2:$G$5111,Тех_Движение!$D$2:$D$5111,$C3437,Тех_Движение!$B$2:$B$5111,"&lt;="&amp;Настройки!$B$5-1)-$F3437)))</f>
        <v/>
      </c>
      <c r="H3437" s="54">
        <f>IF($B3437="","",IF(AND($D3437&gt;=Настройки!$B$5,$D3437&lt;=Настройки!$B$6),$E3437,0))</f>
        <v/>
      </c>
      <c r="I3437" s="54">
        <f>IF($B3437="","",$G3437+$H3437-$J3437)</f>
        <v/>
      </c>
      <c r="J3437" s="54">
        <f>IF($B3437="","",MAX(0,$E3437-MAX(0,SUMIFS(Тех_Движение!$G$2:$G$5111,Тех_Движение!$D$2:$D$5111,$C3437,Тех_Движение!$B$2:$B$5111,"&lt;="&amp;Настройки!$B$6)-$F3437)))</f>
        <v/>
      </c>
      <c r="K3437" s="54">
        <f>IF(OR($B3437="",K$3&lt;$D3437+Настройки!$B$7),0,MAX(0,$E3437-MAX(0,SUMIFS(Тех_Движение!$G$2:$G$5111,Тех_Движение!$D$2:$D$5111,$C3437,Тех_Движение!$B$2:$B$5111,"&lt;="&amp;K$3)-$F3437)))</f>
        <v/>
      </c>
      <c r="L3437" s="54">
        <f>IF(OR($B3437="",L$3&lt;$D3437+Настройки!$B$7),0,MAX(0,$E3437-MAX(0,SUMIFS(Тех_Движение!$G$2:$G$5111,Тех_Движение!$D$2:$D$5111,$C3437,Тех_Движение!$B$2:$B$5111,"&lt;="&amp;L$3)-$F3437)))</f>
        <v/>
      </c>
      <c r="M3437" s="54">
        <f>IF(OR($B3437="",M$3&lt;$D3437+Настройки!$B$7),0,MAX(0,$E3437-MAX(0,SUMIFS(Тех_Движение!$G$2:$G$5111,Тех_Движение!$D$2:$D$5111,$C3437,Тех_Движение!$B$2:$B$5111,"&lt;="&amp;M$3)-$F3437)))</f>
        <v/>
      </c>
      <c r="N3437" s="54">
        <f>IF(OR($B3437="",N$3&lt;$D3437+Настройки!$B$7),0,MAX(0,$E3437-MAX(0,SUMIFS(Тех_Движение!$G$2:$G$5111,Тех_Движение!$D$2:$D$5111,$C3437,Тех_Движение!$B$2:$B$5111,"&lt;="&amp;N$3)-$F3437)))</f>
        <v/>
      </c>
      <c r="O3437" s="54">
        <f>IF(OR($B3437="",O$3&lt;$D3437+Настройки!$B$7),0,MAX(0,$E3437-MAX(0,SUMIFS(Тех_Движение!$G$2:$G$5111,Тех_Движение!$D$2:$D$5111,$C3437,Тех_Движение!$B$2:$B$5111,"&lt;="&amp;O$3)-$F3437)))</f>
        <v/>
      </c>
      <c r="P3437" s="54">
        <f>IF(OR($B3437="",P$3&lt;$D3437+Настройки!$B$7),0,MAX(0,$E3437-MAX(0,SUMIFS(Тех_Движение!$G$2:$G$5111,Тех_Движение!$D$2:$D$5111,$C3437,Тех_Движение!$B$2:$B$5111,"&lt;="&amp;P$3)-$F3437)))</f>
        <v/>
      </c>
      <c r="Q3437" s="54">
        <f>IF(OR($B3437="",Q$3&lt;$D3437+Настройки!$B$7),0,MAX(0,$E3437-MAX(0,SUMIFS(Тех_Движение!$G$2:$G$5111,Тех_Движение!$D$2:$D$5111,$C3437,Тех_Движение!$B$2:$B$5111,"&lt;="&amp;Q$3)-$F3437)))</f>
        <v/>
      </c>
      <c r="R3437" s="54">
        <f>IF($B3437="","",SUM($K3437:$Q3437))</f>
        <v/>
      </c>
      <c r="S3437" s="56">
        <f>IF($B3437="","",VLOOKUP($C3437,Настройки!$A$11:$L$17,9,FALSE))</f>
        <v/>
      </c>
      <c r="T3437" s="56">
        <f>IF($B3437="","",$R3437*$S3437)</f>
        <v/>
      </c>
    </row>
    <row r="3438">
      <c r="A3438" s="20">
        <f>Тех_Движение!$A$3435</f>
        <v/>
      </c>
      <c r="B3438" s="20">
        <f>IF(Тех_Движение!$F$3435&gt;0,Тех_Движение!$I$3435,"")</f>
        <v/>
      </c>
      <c r="C3438" s="20">
        <f>IF($B3438="","",Тех_Движение!$D$3435)</f>
        <v/>
      </c>
      <c r="D3438" s="42">
        <f>IF($B3438="","",Тех_Движение!$B$3435)</f>
        <v/>
      </c>
      <c r="E3438" s="54">
        <f>IF($B3438="","",Тех_Движение!$F$3435)</f>
        <v/>
      </c>
      <c r="F3438" s="54">
        <f>IF($B3438="","",SUMIFS($E$5:$E3437,$C$5:$C3437,$C3438))</f>
        <v/>
      </c>
      <c r="G3438" s="54">
        <f>IF($B3438="","",MAX(0,$E3438-MAX(0,SUMIFS(Тех_Движение!$G$2:$G$5111,Тех_Движение!$D$2:$D$5111,$C3438,Тех_Движение!$B$2:$B$5111,"&lt;="&amp;Настройки!$B$5-1)-$F3438)))</f>
        <v/>
      </c>
      <c r="H3438" s="54">
        <f>IF($B3438="","",IF(AND($D3438&gt;=Настройки!$B$5,$D3438&lt;=Настройки!$B$6),$E3438,0))</f>
        <v/>
      </c>
      <c r="I3438" s="54">
        <f>IF($B3438="","",$G3438+$H3438-$J3438)</f>
        <v/>
      </c>
      <c r="J3438" s="54">
        <f>IF($B3438="","",MAX(0,$E3438-MAX(0,SUMIFS(Тех_Движение!$G$2:$G$5111,Тех_Движение!$D$2:$D$5111,$C3438,Тех_Движение!$B$2:$B$5111,"&lt;="&amp;Настройки!$B$6)-$F3438)))</f>
        <v/>
      </c>
      <c r="K3438" s="54">
        <f>IF(OR($B3438="",K$3&lt;$D3438+Настройки!$B$7),0,MAX(0,$E3438-MAX(0,SUMIFS(Тех_Движение!$G$2:$G$5111,Тех_Движение!$D$2:$D$5111,$C3438,Тех_Движение!$B$2:$B$5111,"&lt;="&amp;K$3)-$F3438)))</f>
        <v/>
      </c>
      <c r="L3438" s="54">
        <f>IF(OR($B3438="",L$3&lt;$D3438+Настройки!$B$7),0,MAX(0,$E3438-MAX(0,SUMIFS(Тех_Движение!$G$2:$G$5111,Тех_Движение!$D$2:$D$5111,$C3438,Тех_Движение!$B$2:$B$5111,"&lt;="&amp;L$3)-$F3438)))</f>
        <v/>
      </c>
      <c r="M3438" s="54">
        <f>IF(OR($B3438="",M$3&lt;$D3438+Настройки!$B$7),0,MAX(0,$E3438-MAX(0,SUMIFS(Тех_Движение!$G$2:$G$5111,Тех_Движение!$D$2:$D$5111,$C3438,Тех_Движение!$B$2:$B$5111,"&lt;="&amp;M$3)-$F3438)))</f>
        <v/>
      </c>
      <c r="N3438" s="54">
        <f>IF(OR($B3438="",N$3&lt;$D3438+Настройки!$B$7),0,MAX(0,$E3438-MAX(0,SUMIFS(Тех_Движение!$G$2:$G$5111,Тех_Движение!$D$2:$D$5111,$C3438,Тех_Движение!$B$2:$B$5111,"&lt;="&amp;N$3)-$F3438)))</f>
        <v/>
      </c>
      <c r="O3438" s="54">
        <f>IF(OR($B3438="",O$3&lt;$D3438+Настройки!$B$7),0,MAX(0,$E3438-MAX(0,SUMIFS(Тех_Движение!$G$2:$G$5111,Тех_Движение!$D$2:$D$5111,$C3438,Тех_Движение!$B$2:$B$5111,"&lt;="&amp;O$3)-$F3438)))</f>
        <v/>
      </c>
      <c r="P3438" s="54">
        <f>IF(OR($B3438="",P$3&lt;$D3438+Настройки!$B$7),0,MAX(0,$E3438-MAX(0,SUMIFS(Тех_Движение!$G$2:$G$5111,Тех_Движение!$D$2:$D$5111,$C3438,Тех_Движение!$B$2:$B$5111,"&lt;="&amp;P$3)-$F3438)))</f>
        <v/>
      </c>
      <c r="Q3438" s="54">
        <f>IF(OR($B3438="",Q$3&lt;$D3438+Настройки!$B$7),0,MAX(0,$E3438-MAX(0,SUMIFS(Тех_Движение!$G$2:$G$5111,Тех_Движение!$D$2:$D$5111,$C3438,Тех_Движение!$B$2:$B$5111,"&lt;="&amp;Q$3)-$F3438)))</f>
        <v/>
      </c>
      <c r="R3438" s="54">
        <f>IF($B3438="","",SUM($K3438:$Q3438))</f>
        <v/>
      </c>
      <c r="S3438" s="56">
        <f>IF($B3438="","",VLOOKUP($C3438,Настройки!$A$11:$L$17,9,FALSE))</f>
        <v/>
      </c>
      <c r="T3438" s="56">
        <f>IF($B3438="","",$R3438*$S3438)</f>
        <v/>
      </c>
    </row>
    <row r="3439">
      <c r="A3439" s="20">
        <f>Тех_Движение!$A$3436</f>
        <v/>
      </c>
      <c r="B3439" s="20">
        <f>IF(Тех_Движение!$F$3436&gt;0,Тех_Движение!$I$3436,"")</f>
        <v/>
      </c>
      <c r="C3439" s="20">
        <f>IF($B3439="","",Тех_Движение!$D$3436)</f>
        <v/>
      </c>
      <c r="D3439" s="42">
        <f>IF($B3439="","",Тех_Движение!$B$3436)</f>
        <v/>
      </c>
      <c r="E3439" s="54">
        <f>IF($B3439="","",Тех_Движение!$F$3436)</f>
        <v/>
      </c>
      <c r="F3439" s="54">
        <f>IF($B3439="","",SUMIFS($E$5:$E3438,$C$5:$C3438,$C3439))</f>
        <v/>
      </c>
      <c r="G3439" s="54">
        <f>IF($B3439="","",MAX(0,$E3439-MAX(0,SUMIFS(Тех_Движение!$G$2:$G$5111,Тех_Движение!$D$2:$D$5111,$C3439,Тех_Движение!$B$2:$B$5111,"&lt;="&amp;Настройки!$B$5-1)-$F3439)))</f>
        <v/>
      </c>
      <c r="H3439" s="54">
        <f>IF($B3439="","",IF(AND($D3439&gt;=Настройки!$B$5,$D3439&lt;=Настройки!$B$6),$E3439,0))</f>
        <v/>
      </c>
      <c r="I3439" s="54">
        <f>IF($B3439="","",$G3439+$H3439-$J3439)</f>
        <v/>
      </c>
      <c r="J3439" s="54">
        <f>IF($B3439="","",MAX(0,$E3439-MAX(0,SUMIFS(Тех_Движение!$G$2:$G$5111,Тех_Движение!$D$2:$D$5111,$C3439,Тех_Движение!$B$2:$B$5111,"&lt;="&amp;Настройки!$B$6)-$F3439)))</f>
        <v/>
      </c>
      <c r="K3439" s="54">
        <f>IF(OR($B3439="",K$3&lt;$D3439+Настройки!$B$7),0,MAX(0,$E3439-MAX(0,SUMIFS(Тех_Движение!$G$2:$G$5111,Тех_Движение!$D$2:$D$5111,$C3439,Тех_Движение!$B$2:$B$5111,"&lt;="&amp;K$3)-$F3439)))</f>
        <v/>
      </c>
      <c r="L3439" s="54">
        <f>IF(OR($B3439="",L$3&lt;$D3439+Настройки!$B$7),0,MAX(0,$E3439-MAX(0,SUMIFS(Тех_Движение!$G$2:$G$5111,Тех_Движение!$D$2:$D$5111,$C3439,Тех_Движение!$B$2:$B$5111,"&lt;="&amp;L$3)-$F3439)))</f>
        <v/>
      </c>
      <c r="M3439" s="54">
        <f>IF(OR($B3439="",M$3&lt;$D3439+Настройки!$B$7),0,MAX(0,$E3439-MAX(0,SUMIFS(Тех_Движение!$G$2:$G$5111,Тех_Движение!$D$2:$D$5111,$C3439,Тех_Движение!$B$2:$B$5111,"&lt;="&amp;M$3)-$F3439)))</f>
        <v/>
      </c>
      <c r="N3439" s="54">
        <f>IF(OR($B3439="",N$3&lt;$D3439+Настройки!$B$7),0,MAX(0,$E3439-MAX(0,SUMIFS(Тех_Движение!$G$2:$G$5111,Тех_Движение!$D$2:$D$5111,$C3439,Тех_Движение!$B$2:$B$5111,"&lt;="&amp;N$3)-$F3439)))</f>
        <v/>
      </c>
      <c r="O3439" s="54">
        <f>IF(OR($B3439="",O$3&lt;$D3439+Настройки!$B$7),0,MAX(0,$E3439-MAX(0,SUMIFS(Тех_Движение!$G$2:$G$5111,Тех_Движение!$D$2:$D$5111,$C3439,Тех_Движение!$B$2:$B$5111,"&lt;="&amp;O$3)-$F3439)))</f>
        <v/>
      </c>
      <c r="P3439" s="54">
        <f>IF(OR($B3439="",P$3&lt;$D3439+Настройки!$B$7),0,MAX(0,$E3439-MAX(0,SUMIFS(Тех_Движение!$G$2:$G$5111,Тех_Движение!$D$2:$D$5111,$C3439,Тех_Движение!$B$2:$B$5111,"&lt;="&amp;P$3)-$F3439)))</f>
        <v/>
      </c>
      <c r="Q3439" s="54">
        <f>IF(OR($B3439="",Q$3&lt;$D3439+Настройки!$B$7),0,MAX(0,$E3439-MAX(0,SUMIFS(Тех_Движение!$G$2:$G$5111,Тех_Движение!$D$2:$D$5111,$C3439,Тех_Движение!$B$2:$B$5111,"&lt;="&amp;Q$3)-$F3439)))</f>
        <v/>
      </c>
      <c r="R3439" s="54">
        <f>IF($B3439="","",SUM($K3439:$Q3439))</f>
        <v/>
      </c>
      <c r="S3439" s="56">
        <f>IF($B3439="","",VLOOKUP($C3439,Настройки!$A$11:$L$17,9,FALSE))</f>
        <v/>
      </c>
      <c r="T3439" s="56">
        <f>IF($B3439="","",$R3439*$S3439)</f>
        <v/>
      </c>
    </row>
    <row r="3440">
      <c r="A3440" s="20">
        <f>Тех_Движение!$A$3437</f>
        <v/>
      </c>
      <c r="B3440" s="20">
        <f>IF(Тех_Движение!$F$3437&gt;0,Тех_Движение!$I$3437,"")</f>
        <v/>
      </c>
      <c r="C3440" s="20">
        <f>IF($B3440="","",Тех_Движение!$D$3437)</f>
        <v/>
      </c>
      <c r="D3440" s="42">
        <f>IF($B3440="","",Тех_Движение!$B$3437)</f>
        <v/>
      </c>
      <c r="E3440" s="54">
        <f>IF($B3440="","",Тех_Движение!$F$3437)</f>
        <v/>
      </c>
      <c r="F3440" s="54">
        <f>IF($B3440="","",SUMIFS($E$5:$E3439,$C$5:$C3439,$C3440))</f>
        <v/>
      </c>
      <c r="G3440" s="54">
        <f>IF($B3440="","",MAX(0,$E3440-MAX(0,SUMIFS(Тех_Движение!$G$2:$G$5111,Тех_Движение!$D$2:$D$5111,$C3440,Тех_Движение!$B$2:$B$5111,"&lt;="&amp;Настройки!$B$5-1)-$F3440)))</f>
        <v/>
      </c>
      <c r="H3440" s="54">
        <f>IF($B3440="","",IF(AND($D3440&gt;=Настройки!$B$5,$D3440&lt;=Настройки!$B$6),$E3440,0))</f>
        <v/>
      </c>
      <c r="I3440" s="54">
        <f>IF($B3440="","",$G3440+$H3440-$J3440)</f>
        <v/>
      </c>
      <c r="J3440" s="54">
        <f>IF($B3440="","",MAX(0,$E3440-MAX(0,SUMIFS(Тех_Движение!$G$2:$G$5111,Тех_Движение!$D$2:$D$5111,$C3440,Тех_Движение!$B$2:$B$5111,"&lt;="&amp;Настройки!$B$6)-$F3440)))</f>
        <v/>
      </c>
      <c r="K3440" s="54">
        <f>IF(OR($B3440="",K$3&lt;$D3440+Настройки!$B$7),0,MAX(0,$E3440-MAX(0,SUMIFS(Тех_Движение!$G$2:$G$5111,Тех_Движение!$D$2:$D$5111,$C3440,Тех_Движение!$B$2:$B$5111,"&lt;="&amp;K$3)-$F3440)))</f>
        <v/>
      </c>
      <c r="L3440" s="54">
        <f>IF(OR($B3440="",L$3&lt;$D3440+Настройки!$B$7),0,MAX(0,$E3440-MAX(0,SUMIFS(Тех_Движение!$G$2:$G$5111,Тех_Движение!$D$2:$D$5111,$C3440,Тех_Движение!$B$2:$B$5111,"&lt;="&amp;L$3)-$F3440)))</f>
        <v/>
      </c>
      <c r="M3440" s="54">
        <f>IF(OR($B3440="",M$3&lt;$D3440+Настройки!$B$7),0,MAX(0,$E3440-MAX(0,SUMIFS(Тех_Движение!$G$2:$G$5111,Тех_Движение!$D$2:$D$5111,$C3440,Тех_Движение!$B$2:$B$5111,"&lt;="&amp;M$3)-$F3440)))</f>
        <v/>
      </c>
      <c r="N3440" s="54">
        <f>IF(OR($B3440="",N$3&lt;$D3440+Настройки!$B$7),0,MAX(0,$E3440-MAX(0,SUMIFS(Тех_Движение!$G$2:$G$5111,Тех_Движение!$D$2:$D$5111,$C3440,Тех_Движение!$B$2:$B$5111,"&lt;="&amp;N$3)-$F3440)))</f>
        <v/>
      </c>
      <c r="O3440" s="54">
        <f>IF(OR($B3440="",O$3&lt;$D3440+Настройки!$B$7),0,MAX(0,$E3440-MAX(0,SUMIFS(Тех_Движение!$G$2:$G$5111,Тех_Движение!$D$2:$D$5111,$C3440,Тех_Движение!$B$2:$B$5111,"&lt;="&amp;O$3)-$F3440)))</f>
        <v/>
      </c>
      <c r="P3440" s="54">
        <f>IF(OR($B3440="",P$3&lt;$D3440+Настройки!$B$7),0,MAX(0,$E3440-MAX(0,SUMIFS(Тех_Движение!$G$2:$G$5111,Тех_Движение!$D$2:$D$5111,$C3440,Тех_Движение!$B$2:$B$5111,"&lt;="&amp;P$3)-$F3440)))</f>
        <v/>
      </c>
      <c r="Q3440" s="54">
        <f>IF(OR($B3440="",Q$3&lt;$D3440+Настройки!$B$7),0,MAX(0,$E3440-MAX(0,SUMIFS(Тех_Движение!$G$2:$G$5111,Тех_Движение!$D$2:$D$5111,$C3440,Тех_Движение!$B$2:$B$5111,"&lt;="&amp;Q$3)-$F3440)))</f>
        <v/>
      </c>
      <c r="R3440" s="54">
        <f>IF($B3440="","",SUM($K3440:$Q3440))</f>
        <v/>
      </c>
      <c r="S3440" s="56">
        <f>IF($B3440="","",VLOOKUP($C3440,Настройки!$A$11:$L$17,9,FALSE))</f>
        <v/>
      </c>
      <c r="T3440" s="56">
        <f>IF($B3440="","",$R3440*$S3440)</f>
        <v/>
      </c>
    </row>
    <row r="3441">
      <c r="A3441" s="20">
        <f>Тех_Движение!$A$3438</f>
        <v/>
      </c>
      <c r="B3441" s="20">
        <f>IF(Тех_Движение!$F$3438&gt;0,Тех_Движение!$I$3438,"")</f>
        <v/>
      </c>
      <c r="C3441" s="20">
        <f>IF($B3441="","",Тех_Движение!$D$3438)</f>
        <v/>
      </c>
      <c r="D3441" s="42">
        <f>IF($B3441="","",Тех_Движение!$B$3438)</f>
        <v/>
      </c>
      <c r="E3441" s="54">
        <f>IF($B3441="","",Тех_Движение!$F$3438)</f>
        <v/>
      </c>
      <c r="F3441" s="54">
        <f>IF($B3441="","",SUMIFS($E$5:$E3440,$C$5:$C3440,$C3441))</f>
        <v/>
      </c>
      <c r="G3441" s="54">
        <f>IF($B3441="","",MAX(0,$E3441-MAX(0,SUMIFS(Тех_Движение!$G$2:$G$5111,Тех_Движение!$D$2:$D$5111,$C3441,Тех_Движение!$B$2:$B$5111,"&lt;="&amp;Настройки!$B$5-1)-$F3441)))</f>
        <v/>
      </c>
      <c r="H3441" s="54">
        <f>IF($B3441="","",IF(AND($D3441&gt;=Настройки!$B$5,$D3441&lt;=Настройки!$B$6),$E3441,0))</f>
        <v/>
      </c>
      <c r="I3441" s="54">
        <f>IF($B3441="","",$G3441+$H3441-$J3441)</f>
        <v/>
      </c>
      <c r="J3441" s="54">
        <f>IF($B3441="","",MAX(0,$E3441-MAX(0,SUMIFS(Тех_Движение!$G$2:$G$5111,Тех_Движение!$D$2:$D$5111,$C3441,Тех_Движение!$B$2:$B$5111,"&lt;="&amp;Настройки!$B$6)-$F3441)))</f>
        <v/>
      </c>
      <c r="K3441" s="54">
        <f>IF(OR($B3441="",K$3&lt;$D3441+Настройки!$B$7),0,MAX(0,$E3441-MAX(0,SUMIFS(Тех_Движение!$G$2:$G$5111,Тех_Движение!$D$2:$D$5111,$C3441,Тех_Движение!$B$2:$B$5111,"&lt;="&amp;K$3)-$F3441)))</f>
        <v/>
      </c>
      <c r="L3441" s="54">
        <f>IF(OR($B3441="",L$3&lt;$D3441+Настройки!$B$7),0,MAX(0,$E3441-MAX(0,SUMIFS(Тех_Движение!$G$2:$G$5111,Тех_Движение!$D$2:$D$5111,$C3441,Тех_Движение!$B$2:$B$5111,"&lt;="&amp;L$3)-$F3441)))</f>
        <v/>
      </c>
      <c r="M3441" s="54">
        <f>IF(OR($B3441="",M$3&lt;$D3441+Настройки!$B$7),0,MAX(0,$E3441-MAX(0,SUMIFS(Тех_Движение!$G$2:$G$5111,Тех_Движение!$D$2:$D$5111,$C3441,Тех_Движение!$B$2:$B$5111,"&lt;="&amp;M$3)-$F3441)))</f>
        <v/>
      </c>
      <c r="N3441" s="54">
        <f>IF(OR($B3441="",N$3&lt;$D3441+Настройки!$B$7),0,MAX(0,$E3441-MAX(0,SUMIFS(Тех_Движение!$G$2:$G$5111,Тех_Движение!$D$2:$D$5111,$C3441,Тех_Движение!$B$2:$B$5111,"&lt;="&amp;N$3)-$F3441)))</f>
        <v/>
      </c>
      <c r="O3441" s="54">
        <f>IF(OR($B3441="",O$3&lt;$D3441+Настройки!$B$7),0,MAX(0,$E3441-MAX(0,SUMIFS(Тех_Движение!$G$2:$G$5111,Тех_Движение!$D$2:$D$5111,$C3441,Тех_Движение!$B$2:$B$5111,"&lt;="&amp;O$3)-$F3441)))</f>
        <v/>
      </c>
      <c r="P3441" s="54">
        <f>IF(OR($B3441="",P$3&lt;$D3441+Настройки!$B$7),0,MAX(0,$E3441-MAX(0,SUMIFS(Тех_Движение!$G$2:$G$5111,Тех_Движение!$D$2:$D$5111,$C3441,Тех_Движение!$B$2:$B$5111,"&lt;="&amp;P$3)-$F3441)))</f>
        <v/>
      </c>
      <c r="Q3441" s="54">
        <f>IF(OR($B3441="",Q$3&lt;$D3441+Настройки!$B$7),0,MAX(0,$E3441-MAX(0,SUMIFS(Тех_Движение!$G$2:$G$5111,Тех_Движение!$D$2:$D$5111,$C3441,Тех_Движение!$B$2:$B$5111,"&lt;="&amp;Q$3)-$F3441)))</f>
        <v/>
      </c>
      <c r="R3441" s="54">
        <f>IF($B3441="","",SUM($K3441:$Q3441))</f>
        <v/>
      </c>
      <c r="S3441" s="56">
        <f>IF($B3441="","",VLOOKUP($C3441,Настройки!$A$11:$L$17,9,FALSE))</f>
        <v/>
      </c>
      <c r="T3441" s="56">
        <f>IF($B3441="","",$R3441*$S3441)</f>
        <v/>
      </c>
    </row>
    <row r="3442">
      <c r="A3442" s="20">
        <f>Тех_Движение!$A$3439</f>
        <v/>
      </c>
      <c r="B3442" s="20">
        <f>IF(Тех_Движение!$F$3439&gt;0,Тех_Движение!$I$3439,"")</f>
        <v/>
      </c>
      <c r="C3442" s="20">
        <f>IF($B3442="","",Тех_Движение!$D$3439)</f>
        <v/>
      </c>
      <c r="D3442" s="42">
        <f>IF($B3442="","",Тех_Движение!$B$3439)</f>
        <v/>
      </c>
      <c r="E3442" s="54">
        <f>IF($B3442="","",Тех_Движение!$F$3439)</f>
        <v/>
      </c>
      <c r="F3442" s="54">
        <f>IF($B3442="","",SUMIFS($E$5:$E3441,$C$5:$C3441,$C3442))</f>
        <v/>
      </c>
      <c r="G3442" s="54">
        <f>IF($B3442="","",MAX(0,$E3442-MAX(0,SUMIFS(Тех_Движение!$G$2:$G$5111,Тех_Движение!$D$2:$D$5111,$C3442,Тех_Движение!$B$2:$B$5111,"&lt;="&amp;Настройки!$B$5-1)-$F3442)))</f>
        <v/>
      </c>
      <c r="H3442" s="54">
        <f>IF($B3442="","",IF(AND($D3442&gt;=Настройки!$B$5,$D3442&lt;=Настройки!$B$6),$E3442,0))</f>
        <v/>
      </c>
      <c r="I3442" s="54">
        <f>IF($B3442="","",$G3442+$H3442-$J3442)</f>
        <v/>
      </c>
      <c r="J3442" s="54">
        <f>IF($B3442="","",MAX(0,$E3442-MAX(0,SUMIFS(Тех_Движение!$G$2:$G$5111,Тех_Движение!$D$2:$D$5111,$C3442,Тех_Движение!$B$2:$B$5111,"&lt;="&amp;Настройки!$B$6)-$F3442)))</f>
        <v/>
      </c>
      <c r="K3442" s="54">
        <f>IF(OR($B3442="",K$3&lt;$D3442+Настройки!$B$7),0,MAX(0,$E3442-MAX(0,SUMIFS(Тех_Движение!$G$2:$G$5111,Тех_Движение!$D$2:$D$5111,$C3442,Тех_Движение!$B$2:$B$5111,"&lt;="&amp;K$3)-$F3442)))</f>
        <v/>
      </c>
      <c r="L3442" s="54">
        <f>IF(OR($B3442="",L$3&lt;$D3442+Настройки!$B$7),0,MAX(0,$E3442-MAX(0,SUMIFS(Тех_Движение!$G$2:$G$5111,Тех_Движение!$D$2:$D$5111,$C3442,Тех_Движение!$B$2:$B$5111,"&lt;="&amp;L$3)-$F3442)))</f>
        <v/>
      </c>
      <c r="M3442" s="54">
        <f>IF(OR($B3442="",M$3&lt;$D3442+Настройки!$B$7),0,MAX(0,$E3442-MAX(0,SUMIFS(Тех_Движение!$G$2:$G$5111,Тех_Движение!$D$2:$D$5111,$C3442,Тех_Движение!$B$2:$B$5111,"&lt;="&amp;M$3)-$F3442)))</f>
        <v/>
      </c>
      <c r="N3442" s="54">
        <f>IF(OR($B3442="",N$3&lt;$D3442+Настройки!$B$7),0,MAX(0,$E3442-MAX(0,SUMIFS(Тех_Движение!$G$2:$G$5111,Тех_Движение!$D$2:$D$5111,$C3442,Тех_Движение!$B$2:$B$5111,"&lt;="&amp;N$3)-$F3442)))</f>
        <v/>
      </c>
      <c r="O3442" s="54">
        <f>IF(OR($B3442="",O$3&lt;$D3442+Настройки!$B$7),0,MAX(0,$E3442-MAX(0,SUMIFS(Тех_Движение!$G$2:$G$5111,Тех_Движение!$D$2:$D$5111,$C3442,Тех_Движение!$B$2:$B$5111,"&lt;="&amp;O$3)-$F3442)))</f>
        <v/>
      </c>
      <c r="P3442" s="54">
        <f>IF(OR($B3442="",P$3&lt;$D3442+Настройки!$B$7),0,MAX(0,$E3442-MAX(0,SUMIFS(Тех_Движение!$G$2:$G$5111,Тех_Движение!$D$2:$D$5111,$C3442,Тех_Движение!$B$2:$B$5111,"&lt;="&amp;P$3)-$F3442)))</f>
        <v/>
      </c>
      <c r="Q3442" s="54">
        <f>IF(OR($B3442="",Q$3&lt;$D3442+Настройки!$B$7),0,MAX(0,$E3442-MAX(0,SUMIFS(Тех_Движение!$G$2:$G$5111,Тех_Движение!$D$2:$D$5111,$C3442,Тех_Движение!$B$2:$B$5111,"&lt;="&amp;Q$3)-$F3442)))</f>
        <v/>
      </c>
      <c r="R3442" s="54">
        <f>IF($B3442="","",SUM($K3442:$Q3442))</f>
        <v/>
      </c>
      <c r="S3442" s="56">
        <f>IF($B3442="","",VLOOKUP($C3442,Настройки!$A$11:$L$17,9,FALSE))</f>
        <v/>
      </c>
      <c r="T3442" s="56">
        <f>IF($B3442="","",$R3442*$S3442)</f>
        <v/>
      </c>
    </row>
    <row r="3443">
      <c r="A3443" s="20">
        <f>Тех_Движение!$A$3440</f>
        <v/>
      </c>
      <c r="B3443" s="20">
        <f>IF(Тех_Движение!$F$3440&gt;0,Тех_Движение!$I$3440,"")</f>
        <v/>
      </c>
      <c r="C3443" s="20">
        <f>IF($B3443="","",Тех_Движение!$D$3440)</f>
        <v/>
      </c>
      <c r="D3443" s="42">
        <f>IF($B3443="","",Тех_Движение!$B$3440)</f>
        <v/>
      </c>
      <c r="E3443" s="54">
        <f>IF($B3443="","",Тех_Движение!$F$3440)</f>
        <v/>
      </c>
      <c r="F3443" s="54">
        <f>IF($B3443="","",SUMIFS($E$5:$E3442,$C$5:$C3442,$C3443))</f>
        <v/>
      </c>
      <c r="G3443" s="54">
        <f>IF($B3443="","",MAX(0,$E3443-MAX(0,SUMIFS(Тех_Движение!$G$2:$G$5111,Тех_Движение!$D$2:$D$5111,$C3443,Тех_Движение!$B$2:$B$5111,"&lt;="&amp;Настройки!$B$5-1)-$F3443)))</f>
        <v/>
      </c>
      <c r="H3443" s="54">
        <f>IF($B3443="","",IF(AND($D3443&gt;=Настройки!$B$5,$D3443&lt;=Настройки!$B$6),$E3443,0))</f>
        <v/>
      </c>
      <c r="I3443" s="54">
        <f>IF($B3443="","",$G3443+$H3443-$J3443)</f>
        <v/>
      </c>
      <c r="J3443" s="54">
        <f>IF($B3443="","",MAX(0,$E3443-MAX(0,SUMIFS(Тех_Движение!$G$2:$G$5111,Тех_Движение!$D$2:$D$5111,$C3443,Тех_Движение!$B$2:$B$5111,"&lt;="&amp;Настройки!$B$6)-$F3443)))</f>
        <v/>
      </c>
      <c r="K3443" s="54">
        <f>IF(OR($B3443="",K$3&lt;$D3443+Настройки!$B$7),0,MAX(0,$E3443-MAX(0,SUMIFS(Тех_Движение!$G$2:$G$5111,Тех_Движение!$D$2:$D$5111,$C3443,Тех_Движение!$B$2:$B$5111,"&lt;="&amp;K$3)-$F3443)))</f>
        <v/>
      </c>
      <c r="L3443" s="54">
        <f>IF(OR($B3443="",L$3&lt;$D3443+Настройки!$B$7),0,MAX(0,$E3443-MAX(0,SUMIFS(Тех_Движение!$G$2:$G$5111,Тех_Движение!$D$2:$D$5111,$C3443,Тех_Движение!$B$2:$B$5111,"&lt;="&amp;L$3)-$F3443)))</f>
        <v/>
      </c>
      <c r="M3443" s="54">
        <f>IF(OR($B3443="",M$3&lt;$D3443+Настройки!$B$7),0,MAX(0,$E3443-MAX(0,SUMIFS(Тех_Движение!$G$2:$G$5111,Тех_Движение!$D$2:$D$5111,$C3443,Тех_Движение!$B$2:$B$5111,"&lt;="&amp;M$3)-$F3443)))</f>
        <v/>
      </c>
      <c r="N3443" s="54">
        <f>IF(OR($B3443="",N$3&lt;$D3443+Настройки!$B$7),0,MAX(0,$E3443-MAX(0,SUMIFS(Тех_Движение!$G$2:$G$5111,Тех_Движение!$D$2:$D$5111,$C3443,Тех_Движение!$B$2:$B$5111,"&lt;="&amp;N$3)-$F3443)))</f>
        <v/>
      </c>
      <c r="O3443" s="54">
        <f>IF(OR($B3443="",O$3&lt;$D3443+Настройки!$B$7),0,MAX(0,$E3443-MAX(0,SUMIFS(Тех_Движение!$G$2:$G$5111,Тех_Движение!$D$2:$D$5111,$C3443,Тех_Движение!$B$2:$B$5111,"&lt;="&amp;O$3)-$F3443)))</f>
        <v/>
      </c>
      <c r="P3443" s="54">
        <f>IF(OR($B3443="",P$3&lt;$D3443+Настройки!$B$7),0,MAX(0,$E3443-MAX(0,SUMIFS(Тех_Движение!$G$2:$G$5111,Тех_Движение!$D$2:$D$5111,$C3443,Тех_Движение!$B$2:$B$5111,"&lt;="&amp;P$3)-$F3443)))</f>
        <v/>
      </c>
      <c r="Q3443" s="54">
        <f>IF(OR($B3443="",Q$3&lt;$D3443+Настройки!$B$7),0,MAX(0,$E3443-MAX(0,SUMIFS(Тех_Движение!$G$2:$G$5111,Тех_Движение!$D$2:$D$5111,$C3443,Тех_Движение!$B$2:$B$5111,"&lt;="&amp;Q$3)-$F3443)))</f>
        <v/>
      </c>
      <c r="R3443" s="54">
        <f>IF($B3443="","",SUM($K3443:$Q3443))</f>
        <v/>
      </c>
      <c r="S3443" s="56">
        <f>IF($B3443="","",VLOOKUP($C3443,Настройки!$A$11:$L$17,9,FALSE))</f>
        <v/>
      </c>
      <c r="T3443" s="56">
        <f>IF($B3443="","",$R3443*$S3443)</f>
        <v/>
      </c>
    </row>
    <row r="3444">
      <c r="A3444" s="20">
        <f>Тех_Движение!$A$3441</f>
        <v/>
      </c>
      <c r="B3444" s="20">
        <f>IF(Тех_Движение!$F$3441&gt;0,Тех_Движение!$I$3441,"")</f>
        <v/>
      </c>
      <c r="C3444" s="20">
        <f>IF($B3444="","",Тех_Движение!$D$3441)</f>
        <v/>
      </c>
      <c r="D3444" s="42">
        <f>IF($B3444="","",Тех_Движение!$B$3441)</f>
        <v/>
      </c>
      <c r="E3444" s="54">
        <f>IF($B3444="","",Тех_Движение!$F$3441)</f>
        <v/>
      </c>
      <c r="F3444" s="54">
        <f>IF($B3444="","",SUMIFS($E$5:$E3443,$C$5:$C3443,$C3444))</f>
        <v/>
      </c>
      <c r="G3444" s="54">
        <f>IF($B3444="","",MAX(0,$E3444-MAX(0,SUMIFS(Тех_Движение!$G$2:$G$5111,Тех_Движение!$D$2:$D$5111,$C3444,Тех_Движение!$B$2:$B$5111,"&lt;="&amp;Настройки!$B$5-1)-$F3444)))</f>
        <v/>
      </c>
      <c r="H3444" s="54">
        <f>IF($B3444="","",IF(AND($D3444&gt;=Настройки!$B$5,$D3444&lt;=Настройки!$B$6),$E3444,0))</f>
        <v/>
      </c>
      <c r="I3444" s="54">
        <f>IF($B3444="","",$G3444+$H3444-$J3444)</f>
        <v/>
      </c>
      <c r="J3444" s="54">
        <f>IF($B3444="","",MAX(0,$E3444-MAX(0,SUMIFS(Тех_Движение!$G$2:$G$5111,Тех_Движение!$D$2:$D$5111,$C3444,Тех_Движение!$B$2:$B$5111,"&lt;="&amp;Настройки!$B$6)-$F3444)))</f>
        <v/>
      </c>
      <c r="K3444" s="54">
        <f>IF(OR($B3444="",K$3&lt;$D3444+Настройки!$B$7),0,MAX(0,$E3444-MAX(0,SUMIFS(Тех_Движение!$G$2:$G$5111,Тех_Движение!$D$2:$D$5111,$C3444,Тех_Движение!$B$2:$B$5111,"&lt;="&amp;K$3)-$F3444)))</f>
        <v/>
      </c>
      <c r="L3444" s="54">
        <f>IF(OR($B3444="",L$3&lt;$D3444+Настройки!$B$7),0,MAX(0,$E3444-MAX(0,SUMIFS(Тех_Движение!$G$2:$G$5111,Тех_Движение!$D$2:$D$5111,$C3444,Тех_Движение!$B$2:$B$5111,"&lt;="&amp;L$3)-$F3444)))</f>
        <v/>
      </c>
      <c r="M3444" s="54">
        <f>IF(OR($B3444="",M$3&lt;$D3444+Настройки!$B$7),0,MAX(0,$E3444-MAX(0,SUMIFS(Тех_Движение!$G$2:$G$5111,Тех_Движение!$D$2:$D$5111,$C3444,Тех_Движение!$B$2:$B$5111,"&lt;="&amp;M$3)-$F3444)))</f>
        <v/>
      </c>
      <c r="N3444" s="54">
        <f>IF(OR($B3444="",N$3&lt;$D3444+Настройки!$B$7),0,MAX(0,$E3444-MAX(0,SUMIFS(Тех_Движение!$G$2:$G$5111,Тех_Движение!$D$2:$D$5111,$C3444,Тех_Движение!$B$2:$B$5111,"&lt;="&amp;N$3)-$F3444)))</f>
        <v/>
      </c>
      <c r="O3444" s="54">
        <f>IF(OR($B3444="",O$3&lt;$D3444+Настройки!$B$7),0,MAX(0,$E3444-MAX(0,SUMIFS(Тех_Движение!$G$2:$G$5111,Тех_Движение!$D$2:$D$5111,$C3444,Тех_Движение!$B$2:$B$5111,"&lt;="&amp;O$3)-$F3444)))</f>
        <v/>
      </c>
      <c r="P3444" s="54">
        <f>IF(OR($B3444="",P$3&lt;$D3444+Настройки!$B$7),0,MAX(0,$E3444-MAX(0,SUMIFS(Тех_Движение!$G$2:$G$5111,Тех_Движение!$D$2:$D$5111,$C3444,Тех_Движение!$B$2:$B$5111,"&lt;="&amp;P$3)-$F3444)))</f>
        <v/>
      </c>
      <c r="Q3444" s="54">
        <f>IF(OR($B3444="",Q$3&lt;$D3444+Настройки!$B$7),0,MAX(0,$E3444-MAX(0,SUMIFS(Тех_Движение!$G$2:$G$5111,Тех_Движение!$D$2:$D$5111,$C3444,Тех_Движение!$B$2:$B$5111,"&lt;="&amp;Q$3)-$F3444)))</f>
        <v/>
      </c>
      <c r="R3444" s="54">
        <f>IF($B3444="","",SUM($K3444:$Q3444))</f>
        <v/>
      </c>
      <c r="S3444" s="56">
        <f>IF($B3444="","",VLOOKUP($C3444,Настройки!$A$11:$L$17,9,FALSE))</f>
        <v/>
      </c>
      <c r="T3444" s="56">
        <f>IF($B3444="","",$R3444*$S3444)</f>
        <v/>
      </c>
    </row>
    <row r="3445">
      <c r="A3445" s="20">
        <f>Тех_Движение!$A$3442</f>
        <v/>
      </c>
      <c r="B3445" s="20">
        <f>IF(Тех_Движение!$F$3442&gt;0,Тех_Движение!$I$3442,"")</f>
        <v/>
      </c>
      <c r="C3445" s="20">
        <f>IF($B3445="","",Тех_Движение!$D$3442)</f>
        <v/>
      </c>
      <c r="D3445" s="42">
        <f>IF($B3445="","",Тех_Движение!$B$3442)</f>
        <v/>
      </c>
      <c r="E3445" s="54">
        <f>IF($B3445="","",Тех_Движение!$F$3442)</f>
        <v/>
      </c>
      <c r="F3445" s="54">
        <f>IF($B3445="","",SUMIFS($E$5:$E3444,$C$5:$C3444,$C3445))</f>
        <v/>
      </c>
      <c r="G3445" s="54">
        <f>IF($B3445="","",MAX(0,$E3445-MAX(0,SUMIFS(Тех_Движение!$G$2:$G$5111,Тех_Движение!$D$2:$D$5111,$C3445,Тех_Движение!$B$2:$B$5111,"&lt;="&amp;Настройки!$B$5-1)-$F3445)))</f>
        <v/>
      </c>
      <c r="H3445" s="54">
        <f>IF($B3445="","",IF(AND($D3445&gt;=Настройки!$B$5,$D3445&lt;=Настройки!$B$6),$E3445,0))</f>
        <v/>
      </c>
      <c r="I3445" s="54">
        <f>IF($B3445="","",$G3445+$H3445-$J3445)</f>
        <v/>
      </c>
      <c r="J3445" s="54">
        <f>IF($B3445="","",MAX(0,$E3445-MAX(0,SUMIFS(Тех_Движение!$G$2:$G$5111,Тех_Движение!$D$2:$D$5111,$C3445,Тех_Движение!$B$2:$B$5111,"&lt;="&amp;Настройки!$B$6)-$F3445)))</f>
        <v/>
      </c>
      <c r="K3445" s="54">
        <f>IF(OR($B3445="",K$3&lt;$D3445+Настройки!$B$7),0,MAX(0,$E3445-MAX(0,SUMIFS(Тех_Движение!$G$2:$G$5111,Тех_Движение!$D$2:$D$5111,$C3445,Тех_Движение!$B$2:$B$5111,"&lt;="&amp;K$3)-$F3445)))</f>
        <v/>
      </c>
      <c r="L3445" s="54">
        <f>IF(OR($B3445="",L$3&lt;$D3445+Настройки!$B$7),0,MAX(0,$E3445-MAX(0,SUMIFS(Тех_Движение!$G$2:$G$5111,Тех_Движение!$D$2:$D$5111,$C3445,Тех_Движение!$B$2:$B$5111,"&lt;="&amp;L$3)-$F3445)))</f>
        <v/>
      </c>
      <c r="M3445" s="54">
        <f>IF(OR($B3445="",M$3&lt;$D3445+Настройки!$B$7),0,MAX(0,$E3445-MAX(0,SUMIFS(Тех_Движение!$G$2:$G$5111,Тех_Движение!$D$2:$D$5111,$C3445,Тех_Движение!$B$2:$B$5111,"&lt;="&amp;M$3)-$F3445)))</f>
        <v/>
      </c>
      <c r="N3445" s="54">
        <f>IF(OR($B3445="",N$3&lt;$D3445+Настройки!$B$7),0,MAX(0,$E3445-MAX(0,SUMIFS(Тех_Движение!$G$2:$G$5111,Тех_Движение!$D$2:$D$5111,$C3445,Тех_Движение!$B$2:$B$5111,"&lt;="&amp;N$3)-$F3445)))</f>
        <v/>
      </c>
      <c r="O3445" s="54">
        <f>IF(OR($B3445="",O$3&lt;$D3445+Настройки!$B$7),0,MAX(0,$E3445-MAX(0,SUMIFS(Тех_Движение!$G$2:$G$5111,Тех_Движение!$D$2:$D$5111,$C3445,Тех_Движение!$B$2:$B$5111,"&lt;="&amp;O$3)-$F3445)))</f>
        <v/>
      </c>
      <c r="P3445" s="54">
        <f>IF(OR($B3445="",P$3&lt;$D3445+Настройки!$B$7),0,MAX(0,$E3445-MAX(0,SUMIFS(Тех_Движение!$G$2:$G$5111,Тех_Движение!$D$2:$D$5111,$C3445,Тех_Движение!$B$2:$B$5111,"&lt;="&amp;P$3)-$F3445)))</f>
        <v/>
      </c>
      <c r="Q3445" s="54">
        <f>IF(OR($B3445="",Q$3&lt;$D3445+Настройки!$B$7),0,MAX(0,$E3445-MAX(0,SUMIFS(Тех_Движение!$G$2:$G$5111,Тех_Движение!$D$2:$D$5111,$C3445,Тех_Движение!$B$2:$B$5111,"&lt;="&amp;Q$3)-$F3445)))</f>
        <v/>
      </c>
      <c r="R3445" s="54">
        <f>IF($B3445="","",SUM($K3445:$Q3445))</f>
        <v/>
      </c>
      <c r="S3445" s="56">
        <f>IF($B3445="","",VLOOKUP($C3445,Настройки!$A$11:$L$17,9,FALSE))</f>
        <v/>
      </c>
      <c r="T3445" s="56">
        <f>IF($B3445="","",$R3445*$S3445)</f>
        <v/>
      </c>
    </row>
    <row r="3446">
      <c r="A3446" s="20">
        <f>Тех_Движение!$A$3443</f>
        <v/>
      </c>
      <c r="B3446" s="20">
        <f>IF(Тех_Движение!$F$3443&gt;0,Тех_Движение!$I$3443,"")</f>
        <v/>
      </c>
      <c r="C3446" s="20">
        <f>IF($B3446="","",Тех_Движение!$D$3443)</f>
        <v/>
      </c>
      <c r="D3446" s="42">
        <f>IF($B3446="","",Тех_Движение!$B$3443)</f>
        <v/>
      </c>
      <c r="E3446" s="54">
        <f>IF($B3446="","",Тех_Движение!$F$3443)</f>
        <v/>
      </c>
      <c r="F3446" s="54">
        <f>IF($B3446="","",SUMIFS($E$5:$E3445,$C$5:$C3445,$C3446))</f>
        <v/>
      </c>
      <c r="G3446" s="54">
        <f>IF($B3446="","",MAX(0,$E3446-MAX(0,SUMIFS(Тех_Движение!$G$2:$G$5111,Тех_Движение!$D$2:$D$5111,$C3446,Тех_Движение!$B$2:$B$5111,"&lt;="&amp;Настройки!$B$5-1)-$F3446)))</f>
        <v/>
      </c>
      <c r="H3446" s="54">
        <f>IF($B3446="","",IF(AND($D3446&gt;=Настройки!$B$5,$D3446&lt;=Настройки!$B$6),$E3446,0))</f>
        <v/>
      </c>
      <c r="I3446" s="54">
        <f>IF($B3446="","",$G3446+$H3446-$J3446)</f>
        <v/>
      </c>
      <c r="J3446" s="54">
        <f>IF($B3446="","",MAX(0,$E3446-MAX(0,SUMIFS(Тех_Движение!$G$2:$G$5111,Тех_Движение!$D$2:$D$5111,$C3446,Тех_Движение!$B$2:$B$5111,"&lt;="&amp;Настройки!$B$6)-$F3446)))</f>
        <v/>
      </c>
      <c r="K3446" s="54">
        <f>IF(OR($B3446="",K$3&lt;$D3446+Настройки!$B$7),0,MAX(0,$E3446-MAX(0,SUMIFS(Тех_Движение!$G$2:$G$5111,Тех_Движение!$D$2:$D$5111,$C3446,Тех_Движение!$B$2:$B$5111,"&lt;="&amp;K$3)-$F3446)))</f>
        <v/>
      </c>
      <c r="L3446" s="54">
        <f>IF(OR($B3446="",L$3&lt;$D3446+Настройки!$B$7),0,MAX(0,$E3446-MAX(0,SUMIFS(Тех_Движение!$G$2:$G$5111,Тех_Движение!$D$2:$D$5111,$C3446,Тех_Движение!$B$2:$B$5111,"&lt;="&amp;L$3)-$F3446)))</f>
        <v/>
      </c>
      <c r="M3446" s="54">
        <f>IF(OR($B3446="",M$3&lt;$D3446+Настройки!$B$7),0,MAX(0,$E3446-MAX(0,SUMIFS(Тех_Движение!$G$2:$G$5111,Тех_Движение!$D$2:$D$5111,$C3446,Тех_Движение!$B$2:$B$5111,"&lt;="&amp;M$3)-$F3446)))</f>
        <v/>
      </c>
      <c r="N3446" s="54">
        <f>IF(OR($B3446="",N$3&lt;$D3446+Настройки!$B$7),0,MAX(0,$E3446-MAX(0,SUMIFS(Тех_Движение!$G$2:$G$5111,Тех_Движение!$D$2:$D$5111,$C3446,Тех_Движение!$B$2:$B$5111,"&lt;="&amp;N$3)-$F3446)))</f>
        <v/>
      </c>
      <c r="O3446" s="54">
        <f>IF(OR($B3446="",O$3&lt;$D3446+Настройки!$B$7),0,MAX(0,$E3446-MAX(0,SUMIFS(Тех_Движение!$G$2:$G$5111,Тех_Движение!$D$2:$D$5111,$C3446,Тех_Движение!$B$2:$B$5111,"&lt;="&amp;O$3)-$F3446)))</f>
        <v/>
      </c>
      <c r="P3446" s="54">
        <f>IF(OR($B3446="",P$3&lt;$D3446+Настройки!$B$7),0,MAX(0,$E3446-MAX(0,SUMIFS(Тех_Движение!$G$2:$G$5111,Тех_Движение!$D$2:$D$5111,$C3446,Тех_Движение!$B$2:$B$5111,"&lt;="&amp;P$3)-$F3446)))</f>
        <v/>
      </c>
      <c r="Q3446" s="54">
        <f>IF(OR($B3446="",Q$3&lt;$D3446+Настройки!$B$7),0,MAX(0,$E3446-MAX(0,SUMIFS(Тех_Движение!$G$2:$G$5111,Тех_Движение!$D$2:$D$5111,$C3446,Тех_Движение!$B$2:$B$5111,"&lt;="&amp;Q$3)-$F3446)))</f>
        <v/>
      </c>
      <c r="R3446" s="54">
        <f>IF($B3446="","",SUM($K3446:$Q3446))</f>
        <v/>
      </c>
      <c r="S3446" s="56">
        <f>IF($B3446="","",VLOOKUP($C3446,Настройки!$A$11:$L$17,9,FALSE))</f>
        <v/>
      </c>
      <c r="T3446" s="56">
        <f>IF($B3446="","",$R3446*$S3446)</f>
        <v/>
      </c>
    </row>
    <row r="3447">
      <c r="A3447" s="20">
        <f>Тех_Движение!$A$3444</f>
        <v/>
      </c>
      <c r="B3447" s="20">
        <f>IF(Тех_Движение!$F$3444&gt;0,Тех_Движение!$I$3444,"")</f>
        <v/>
      </c>
      <c r="C3447" s="20">
        <f>IF($B3447="","",Тех_Движение!$D$3444)</f>
        <v/>
      </c>
      <c r="D3447" s="42">
        <f>IF($B3447="","",Тех_Движение!$B$3444)</f>
        <v/>
      </c>
      <c r="E3447" s="54">
        <f>IF($B3447="","",Тех_Движение!$F$3444)</f>
        <v/>
      </c>
      <c r="F3447" s="54">
        <f>IF($B3447="","",SUMIFS($E$5:$E3446,$C$5:$C3446,$C3447))</f>
        <v/>
      </c>
      <c r="G3447" s="54">
        <f>IF($B3447="","",MAX(0,$E3447-MAX(0,SUMIFS(Тех_Движение!$G$2:$G$5111,Тех_Движение!$D$2:$D$5111,$C3447,Тех_Движение!$B$2:$B$5111,"&lt;="&amp;Настройки!$B$5-1)-$F3447)))</f>
        <v/>
      </c>
      <c r="H3447" s="54">
        <f>IF($B3447="","",IF(AND($D3447&gt;=Настройки!$B$5,$D3447&lt;=Настройки!$B$6),$E3447,0))</f>
        <v/>
      </c>
      <c r="I3447" s="54">
        <f>IF($B3447="","",$G3447+$H3447-$J3447)</f>
        <v/>
      </c>
      <c r="J3447" s="54">
        <f>IF($B3447="","",MAX(0,$E3447-MAX(0,SUMIFS(Тех_Движение!$G$2:$G$5111,Тех_Движение!$D$2:$D$5111,$C3447,Тех_Движение!$B$2:$B$5111,"&lt;="&amp;Настройки!$B$6)-$F3447)))</f>
        <v/>
      </c>
      <c r="K3447" s="54">
        <f>IF(OR($B3447="",K$3&lt;$D3447+Настройки!$B$7),0,MAX(0,$E3447-MAX(0,SUMIFS(Тех_Движение!$G$2:$G$5111,Тех_Движение!$D$2:$D$5111,$C3447,Тех_Движение!$B$2:$B$5111,"&lt;="&amp;K$3)-$F3447)))</f>
        <v/>
      </c>
      <c r="L3447" s="54">
        <f>IF(OR($B3447="",L$3&lt;$D3447+Настройки!$B$7),0,MAX(0,$E3447-MAX(0,SUMIFS(Тех_Движение!$G$2:$G$5111,Тех_Движение!$D$2:$D$5111,$C3447,Тех_Движение!$B$2:$B$5111,"&lt;="&amp;L$3)-$F3447)))</f>
        <v/>
      </c>
      <c r="M3447" s="54">
        <f>IF(OR($B3447="",M$3&lt;$D3447+Настройки!$B$7),0,MAX(0,$E3447-MAX(0,SUMIFS(Тех_Движение!$G$2:$G$5111,Тех_Движение!$D$2:$D$5111,$C3447,Тех_Движение!$B$2:$B$5111,"&lt;="&amp;M$3)-$F3447)))</f>
        <v/>
      </c>
      <c r="N3447" s="54">
        <f>IF(OR($B3447="",N$3&lt;$D3447+Настройки!$B$7),0,MAX(0,$E3447-MAX(0,SUMIFS(Тех_Движение!$G$2:$G$5111,Тех_Движение!$D$2:$D$5111,$C3447,Тех_Движение!$B$2:$B$5111,"&lt;="&amp;N$3)-$F3447)))</f>
        <v/>
      </c>
      <c r="O3447" s="54">
        <f>IF(OR($B3447="",O$3&lt;$D3447+Настройки!$B$7),0,MAX(0,$E3447-MAX(0,SUMIFS(Тех_Движение!$G$2:$G$5111,Тех_Движение!$D$2:$D$5111,$C3447,Тех_Движение!$B$2:$B$5111,"&lt;="&amp;O$3)-$F3447)))</f>
        <v/>
      </c>
      <c r="P3447" s="54">
        <f>IF(OR($B3447="",P$3&lt;$D3447+Настройки!$B$7),0,MAX(0,$E3447-MAX(0,SUMIFS(Тех_Движение!$G$2:$G$5111,Тех_Движение!$D$2:$D$5111,$C3447,Тех_Движение!$B$2:$B$5111,"&lt;="&amp;P$3)-$F3447)))</f>
        <v/>
      </c>
      <c r="Q3447" s="54">
        <f>IF(OR($B3447="",Q$3&lt;$D3447+Настройки!$B$7),0,MAX(0,$E3447-MAX(0,SUMIFS(Тех_Движение!$G$2:$G$5111,Тех_Движение!$D$2:$D$5111,$C3447,Тех_Движение!$B$2:$B$5111,"&lt;="&amp;Q$3)-$F3447)))</f>
        <v/>
      </c>
      <c r="R3447" s="54">
        <f>IF($B3447="","",SUM($K3447:$Q3447))</f>
        <v/>
      </c>
      <c r="S3447" s="56">
        <f>IF($B3447="","",VLOOKUP($C3447,Настройки!$A$11:$L$17,9,FALSE))</f>
        <v/>
      </c>
      <c r="T3447" s="56">
        <f>IF($B3447="","",$R3447*$S3447)</f>
        <v/>
      </c>
    </row>
    <row r="3448">
      <c r="A3448" s="20">
        <f>Тех_Движение!$A$3445</f>
        <v/>
      </c>
      <c r="B3448" s="20">
        <f>IF(Тех_Движение!$F$3445&gt;0,Тех_Движение!$I$3445,"")</f>
        <v/>
      </c>
      <c r="C3448" s="20">
        <f>IF($B3448="","",Тех_Движение!$D$3445)</f>
        <v/>
      </c>
      <c r="D3448" s="42">
        <f>IF($B3448="","",Тех_Движение!$B$3445)</f>
        <v/>
      </c>
      <c r="E3448" s="54">
        <f>IF($B3448="","",Тех_Движение!$F$3445)</f>
        <v/>
      </c>
      <c r="F3448" s="54">
        <f>IF($B3448="","",SUMIFS($E$5:$E3447,$C$5:$C3447,$C3448))</f>
        <v/>
      </c>
      <c r="G3448" s="54">
        <f>IF($B3448="","",MAX(0,$E3448-MAX(0,SUMIFS(Тех_Движение!$G$2:$G$5111,Тех_Движение!$D$2:$D$5111,$C3448,Тех_Движение!$B$2:$B$5111,"&lt;="&amp;Настройки!$B$5-1)-$F3448)))</f>
        <v/>
      </c>
      <c r="H3448" s="54">
        <f>IF($B3448="","",IF(AND($D3448&gt;=Настройки!$B$5,$D3448&lt;=Настройки!$B$6),$E3448,0))</f>
        <v/>
      </c>
      <c r="I3448" s="54">
        <f>IF($B3448="","",$G3448+$H3448-$J3448)</f>
        <v/>
      </c>
      <c r="J3448" s="54">
        <f>IF($B3448="","",MAX(0,$E3448-MAX(0,SUMIFS(Тех_Движение!$G$2:$G$5111,Тех_Движение!$D$2:$D$5111,$C3448,Тех_Движение!$B$2:$B$5111,"&lt;="&amp;Настройки!$B$6)-$F3448)))</f>
        <v/>
      </c>
      <c r="K3448" s="54">
        <f>IF(OR($B3448="",K$3&lt;$D3448+Настройки!$B$7),0,MAX(0,$E3448-MAX(0,SUMIFS(Тех_Движение!$G$2:$G$5111,Тех_Движение!$D$2:$D$5111,$C3448,Тех_Движение!$B$2:$B$5111,"&lt;="&amp;K$3)-$F3448)))</f>
        <v/>
      </c>
      <c r="L3448" s="54">
        <f>IF(OR($B3448="",L$3&lt;$D3448+Настройки!$B$7),0,MAX(0,$E3448-MAX(0,SUMIFS(Тех_Движение!$G$2:$G$5111,Тех_Движение!$D$2:$D$5111,$C3448,Тех_Движение!$B$2:$B$5111,"&lt;="&amp;L$3)-$F3448)))</f>
        <v/>
      </c>
      <c r="M3448" s="54">
        <f>IF(OR($B3448="",M$3&lt;$D3448+Настройки!$B$7),0,MAX(0,$E3448-MAX(0,SUMIFS(Тех_Движение!$G$2:$G$5111,Тех_Движение!$D$2:$D$5111,$C3448,Тех_Движение!$B$2:$B$5111,"&lt;="&amp;M$3)-$F3448)))</f>
        <v/>
      </c>
      <c r="N3448" s="54">
        <f>IF(OR($B3448="",N$3&lt;$D3448+Настройки!$B$7),0,MAX(0,$E3448-MAX(0,SUMIFS(Тех_Движение!$G$2:$G$5111,Тех_Движение!$D$2:$D$5111,$C3448,Тех_Движение!$B$2:$B$5111,"&lt;="&amp;N$3)-$F3448)))</f>
        <v/>
      </c>
      <c r="O3448" s="54">
        <f>IF(OR($B3448="",O$3&lt;$D3448+Настройки!$B$7),0,MAX(0,$E3448-MAX(0,SUMIFS(Тех_Движение!$G$2:$G$5111,Тех_Движение!$D$2:$D$5111,$C3448,Тех_Движение!$B$2:$B$5111,"&lt;="&amp;O$3)-$F3448)))</f>
        <v/>
      </c>
      <c r="P3448" s="54">
        <f>IF(OR($B3448="",P$3&lt;$D3448+Настройки!$B$7),0,MAX(0,$E3448-MAX(0,SUMIFS(Тех_Движение!$G$2:$G$5111,Тех_Движение!$D$2:$D$5111,$C3448,Тех_Движение!$B$2:$B$5111,"&lt;="&amp;P$3)-$F3448)))</f>
        <v/>
      </c>
      <c r="Q3448" s="54">
        <f>IF(OR($B3448="",Q$3&lt;$D3448+Настройки!$B$7),0,MAX(0,$E3448-MAX(0,SUMIFS(Тех_Движение!$G$2:$G$5111,Тех_Движение!$D$2:$D$5111,$C3448,Тех_Движение!$B$2:$B$5111,"&lt;="&amp;Q$3)-$F3448)))</f>
        <v/>
      </c>
      <c r="R3448" s="54">
        <f>IF($B3448="","",SUM($K3448:$Q3448))</f>
        <v/>
      </c>
      <c r="S3448" s="56">
        <f>IF($B3448="","",VLOOKUP($C3448,Настройки!$A$11:$L$17,9,FALSE))</f>
        <v/>
      </c>
      <c r="T3448" s="56">
        <f>IF($B3448="","",$R3448*$S3448)</f>
        <v/>
      </c>
    </row>
    <row r="3449">
      <c r="A3449" s="20">
        <f>Тех_Движение!$A$3446</f>
        <v/>
      </c>
      <c r="B3449" s="20">
        <f>IF(Тех_Движение!$F$3446&gt;0,Тех_Движение!$I$3446,"")</f>
        <v/>
      </c>
      <c r="C3449" s="20">
        <f>IF($B3449="","",Тех_Движение!$D$3446)</f>
        <v/>
      </c>
      <c r="D3449" s="42">
        <f>IF($B3449="","",Тех_Движение!$B$3446)</f>
        <v/>
      </c>
      <c r="E3449" s="54">
        <f>IF($B3449="","",Тех_Движение!$F$3446)</f>
        <v/>
      </c>
      <c r="F3449" s="54">
        <f>IF($B3449="","",SUMIFS($E$5:$E3448,$C$5:$C3448,$C3449))</f>
        <v/>
      </c>
      <c r="G3449" s="54">
        <f>IF($B3449="","",MAX(0,$E3449-MAX(0,SUMIFS(Тех_Движение!$G$2:$G$5111,Тех_Движение!$D$2:$D$5111,$C3449,Тех_Движение!$B$2:$B$5111,"&lt;="&amp;Настройки!$B$5-1)-$F3449)))</f>
        <v/>
      </c>
      <c r="H3449" s="54">
        <f>IF($B3449="","",IF(AND($D3449&gt;=Настройки!$B$5,$D3449&lt;=Настройки!$B$6),$E3449,0))</f>
        <v/>
      </c>
      <c r="I3449" s="54">
        <f>IF($B3449="","",$G3449+$H3449-$J3449)</f>
        <v/>
      </c>
      <c r="J3449" s="54">
        <f>IF($B3449="","",MAX(0,$E3449-MAX(0,SUMIFS(Тех_Движение!$G$2:$G$5111,Тех_Движение!$D$2:$D$5111,$C3449,Тех_Движение!$B$2:$B$5111,"&lt;="&amp;Настройки!$B$6)-$F3449)))</f>
        <v/>
      </c>
      <c r="K3449" s="54">
        <f>IF(OR($B3449="",K$3&lt;$D3449+Настройки!$B$7),0,MAX(0,$E3449-MAX(0,SUMIFS(Тех_Движение!$G$2:$G$5111,Тех_Движение!$D$2:$D$5111,$C3449,Тех_Движение!$B$2:$B$5111,"&lt;="&amp;K$3)-$F3449)))</f>
        <v/>
      </c>
      <c r="L3449" s="54">
        <f>IF(OR($B3449="",L$3&lt;$D3449+Настройки!$B$7),0,MAX(0,$E3449-MAX(0,SUMIFS(Тех_Движение!$G$2:$G$5111,Тех_Движение!$D$2:$D$5111,$C3449,Тех_Движение!$B$2:$B$5111,"&lt;="&amp;L$3)-$F3449)))</f>
        <v/>
      </c>
      <c r="M3449" s="54">
        <f>IF(OR($B3449="",M$3&lt;$D3449+Настройки!$B$7),0,MAX(0,$E3449-MAX(0,SUMIFS(Тех_Движение!$G$2:$G$5111,Тех_Движение!$D$2:$D$5111,$C3449,Тех_Движение!$B$2:$B$5111,"&lt;="&amp;M$3)-$F3449)))</f>
        <v/>
      </c>
      <c r="N3449" s="54">
        <f>IF(OR($B3449="",N$3&lt;$D3449+Настройки!$B$7),0,MAX(0,$E3449-MAX(0,SUMIFS(Тех_Движение!$G$2:$G$5111,Тех_Движение!$D$2:$D$5111,$C3449,Тех_Движение!$B$2:$B$5111,"&lt;="&amp;N$3)-$F3449)))</f>
        <v/>
      </c>
      <c r="O3449" s="54">
        <f>IF(OR($B3449="",O$3&lt;$D3449+Настройки!$B$7),0,MAX(0,$E3449-MAX(0,SUMIFS(Тех_Движение!$G$2:$G$5111,Тех_Движение!$D$2:$D$5111,$C3449,Тех_Движение!$B$2:$B$5111,"&lt;="&amp;O$3)-$F3449)))</f>
        <v/>
      </c>
      <c r="P3449" s="54">
        <f>IF(OR($B3449="",P$3&lt;$D3449+Настройки!$B$7),0,MAX(0,$E3449-MAX(0,SUMIFS(Тех_Движение!$G$2:$G$5111,Тех_Движение!$D$2:$D$5111,$C3449,Тех_Движение!$B$2:$B$5111,"&lt;="&amp;P$3)-$F3449)))</f>
        <v/>
      </c>
      <c r="Q3449" s="54">
        <f>IF(OR($B3449="",Q$3&lt;$D3449+Настройки!$B$7),0,MAX(0,$E3449-MAX(0,SUMIFS(Тех_Движение!$G$2:$G$5111,Тех_Движение!$D$2:$D$5111,$C3449,Тех_Движение!$B$2:$B$5111,"&lt;="&amp;Q$3)-$F3449)))</f>
        <v/>
      </c>
      <c r="R3449" s="54">
        <f>IF($B3449="","",SUM($K3449:$Q3449))</f>
        <v/>
      </c>
      <c r="S3449" s="56">
        <f>IF($B3449="","",VLOOKUP($C3449,Настройки!$A$11:$L$17,9,FALSE))</f>
        <v/>
      </c>
      <c r="T3449" s="56">
        <f>IF($B3449="","",$R3449*$S3449)</f>
        <v/>
      </c>
    </row>
    <row r="3450">
      <c r="A3450" s="20">
        <f>Тех_Движение!$A$3447</f>
        <v/>
      </c>
      <c r="B3450" s="20">
        <f>IF(Тех_Движение!$F$3447&gt;0,Тех_Движение!$I$3447,"")</f>
        <v/>
      </c>
      <c r="C3450" s="20">
        <f>IF($B3450="","",Тех_Движение!$D$3447)</f>
        <v/>
      </c>
      <c r="D3450" s="42">
        <f>IF($B3450="","",Тех_Движение!$B$3447)</f>
        <v/>
      </c>
      <c r="E3450" s="54">
        <f>IF($B3450="","",Тех_Движение!$F$3447)</f>
        <v/>
      </c>
      <c r="F3450" s="54">
        <f>IF($B3450="","",SUMIFS($E$5:$E3449,$C$5:$C3449,$C3450))</f>
        <v/>
      </c>
      <c r="G3450" s="54">
        <f>IF($B3450="","",MAX(0,$E3450-MAX(0,SUMIFS(Тех_Движение!$G$2:$G$5111,Тех_Движение!$D$2:$D$5111,$C3450,Тех_Движение!$B$2:$B$5111,"&lt;="&amp;Настройки!$B$5-1)-$F3450)))</f>
        <v/>
      </c>
      <c r="H3450" s="54">
        <f>IF($B3450="","",IF(AND($D3450&gt;=Настройки!$B$5,$D3450&lt;=Настройки!$B$6),$E3450,0))</f>
        <v/>
      </c>
      <c r="I3450" s="54">
        <f>IF($B3450="","",$G3450+$H3450-$J3450)</f>
        <v/>
      </c>
      <c r="J3450" s="54">
        <f>IF($B3450="","",MAX(0,$E3450-MAX(0,SUMIFS(Тех_Движение!$G$2:$G$5111,Тех_Движение!$D$2:$D$5111,$C3450,Тех_Движение!$B$2:$B$5111,"&lt;="&amp;Настройки!$B$6)-$F3450)))</f>
        <v/>
      </c>
      <c r="K3450" s="54">
        <f>IF(OR($B3450="",K$3&lt;$D3450+Настройки!$B$7),0,MAX(0,$E3450-MAX(0,SUMIFS(Тех_Движение!$G$2:$G$5111,Тех_Движение!$D$2:$D$5111,$C3450,Тех_Движение!$B$2:$B$5111,"&lt;="&amp;K$3)-$F3450)))</f>
        <v/>
      </c>
      <c r="L3450" s="54">
        <f>IF(OR($B3450="",L$3&lt;$D3450+Настройки!$B$7),0,MAX(0,$E3450-MAX(0,SUMIFS(Тех_Движение!$G$2:$G$5111,Тех_Движение!$D$2:$D$5111,$C3450,Тех_Движение!$B$2:$B$5111,"&lt;="&amp;L$3)-$F3450)))</f>
        <v/>
      </c>
      <c r="M3450" s="54">
        <f>IF(OR($B3450="",M$3&lt;$D3450+Настройки!$B$7),0,MAX(0,$E3450-MAX(0,SUMIFS(Тех_Движение!$G$2:$G$5111,Тех_Движение!$D$2:$D$5111,$C3450,Тех_Движение!$B$2:$B$5111,"&lt;="&amp;M$3)-$F3450)))</f>
        <v/>
      </c>
      <c r="N3450" s="54">
        <f>IF(OR($B3450="",N$3&lt;$D3450+Настройки!$B$7),0,MAX(0,$E3450-MAX(0,SUMIFS(Тех_Движение!$G$2:$G$5111,Тех_Движение!$D$2:$D$5111,$C3450,Тех_Движение!$B$2:$B$5111,"&lt;="&amp;N$3)-$F3450)))</f>
        <v/>
      </c>
      <c r="O3450" s="54">
        <f>IF(OR($B3450="",O$3&lt;$D3450+Настройки!$B$7),0,MAX(0,$E3450-MAX(0,SUMIFS(Тех_Движение!$G$2:$G$5111,Тех_Движение!$D$2:$D$5111,$C3450,Тех_Движение!$B$2:$B$5111,"&lt;="&amp;O$3)-$F3450)))</f>
        <v/>
      </c>
      <c r="P3450" s="54">
        <f>IF(OR($B3450="",P$3&lt;$D3450+Настройки!$B$7),0,MAX(0,$E3450-MAX(0,SUMIFS(Тех_Движение!$G$2:$G$5111,Тех_Движение!$D$2:$D$5111,$C3450,Тех_Движение!$B$2:$B$5111,"&lt;="&amp;P$3)-$F3450)))</f>
        <v/>
      </c>
      <c r="Q3450" s="54">
        <f>IF(OR($B3450="",Q$3&lt;$D3450+Настройки!$B$7),0,MAX(0,$E3450-MAX(0,SUMIFS(Тех_Движение!$G$2:$G$5111,Тех_Движение!$D$2:$D$5111,$C3450,Тех_Движение!$B$2:$B$5111,"&lt;="&amp;Q$3)-$F3450)))</f>
        <v/>
      </c>
      <c r="R3450" s="54">
        <f>IF($B3450="","",SUM($K3450:$Q3450))</f>
        <v/>
      </c>
      <c r="S3450" s="56">
        <f>IF($B3450="","",VLOOKUP($C3450,Настройки!$A$11:$L$17,9,FALSE))</f>
        <v/>
      </c>
      <c r="T3450" s="56">
        <f>IF($B3450="","",$R3450*$S3450)</f>
        <v/>
      </c>
    </row>
    <row r="3451">
      <c r="A3451" s="20">
        <f>Тех_Движение!$A$3448</f>
        <v/>
      </c>
      <c r="B3451" s="20">
        <f>IF(Тех_Движение!$F$3448&gt;0,Тех_Движение!$I$3448,"")</f>
        <v/>
      </c>
      <c r="C3451" s="20">
        <f>IF($B3451="","",Тех_Движение!$D$3448)</f>
        <v/>
      </c>
      <c r="D3451" s="42">
        <f>IF($B3451="","",Тех_Движение!$B$3448)</f>
        <v/>
      </c>
      <c r="E3451" s="54">
        <f>IF($B3451="","",Тех_Движение!$F$3448)</f>
        <v/>
      </c>
      <c r="F3451" s="54">
        <f>IF($B3451="","",SUMIFS($E$5:$E3450,$C$5:$C3450,$C3451))</f>
        <v/>
      </c>
      <c r="G3451" s="54">
        <f>IF($B3451="","",MAX(0,$E3451-MAX(0,SUMIFS(Тех_Движение!$G$2:$G$5111,Тех_Движение!$D$2:$D$5111,$C3451,Тех_Движение!$B$2:$B$5111,"&lt;="&amp;Настройки!$B$5-1)-$F3451)))</f>
        <v/>
      </c>
      <c r="H3451" s="54">
        <f>IF($B3451="","",IF(AND($D3451&gt;=Настройки!$B$5,$D3451&lt;=Настройки!$B$6),$E3451,0))</f>
        <v/>
      </c>
      <c r="I3451" s="54">
        <f>IF($B3451="","",$G3451+$H3451-$J3451)</f>
        <v/>
      </c>
      <c r="J3451" s="54">
        <f>IF($B3451="","",MAX(0,$E3451-MAX(0,SUMIFS(Тех_Движение!$G$2:$G$5111,Тех_Движение!$D$2:$D$5111,$C3451,Тех_Движение!$B$2:$B$5111,"&lt;="&amp;Настройки!$B$6)-$F3451)))</f>
        <v/>
      </c>
      <c r="K3451" s="54">
        <f>IF(OR($B3451="",K$3&lt;$D3451+Настройки!$B$7),0,MAX(0,$E3451-MAX(0,SUMIFS(Тех_Движение!$G$2:$G$5111,Тех_Движение!$D$2:$D$5111,$C3451,Тех_Движение!$B$2:$B$5111,"&lt;="&amp;K$3)-$F3451)))</f>
        <v/>
      </c>
      <c r="L3451" s="54">
        <f>IF(OR($B3451="",L$3&lt;$D3451+Настройки!$B$7),0,MAX(0,$E3451-MAX(0,SUMIFS(Тех_Движение!$G$2:$G$5111,Тех_Движение!$D$2:$D$5111,$C3451,Тех_Движение!$B$2:$B$5111,"&lt;="&amp;L$3)-$F3451)))</f>
        <v/>
      </c>
      <c r="M3451" s="54">
        <f>IF(OR($B3451="",M$3&lt;$D3451+Настройки!$B$7),0,MAX(0,$E3451-MAX(0,SUMIFS(Тех_Движение!$G$2:$G$5111,Тех_Движение!$D$2:$D$5111,$C3451,Тех_Движение!$B$2:$B$5111,"&lt;="&amp;M$3)-$F3451)))</f>
        <v/>
      </c>
      <c r="N3451" s="54">
        <f>IF(OR($B3451="",N$3&lt;$D3451+Настройки!$B$7),0,MAX(0,$E3451-MAX(0,SUMIFS(Тех_Движение!$G$2:$G$5111,Тех_Движение!$D$2:$D$5111,$C3451,Тех_Движение!$B$2:$B$5111,"&lt;="&amp;N$3)-$F3451)))</f>
        <v/>
      </c>
      <c r="O3451" s="54">
        <f>IF(OR($B3451="",O$3&lt;$D3451+Настройки!$B$7),0,MAX(0,$E3451-MAX(0,SUMIFS(Тех_Движение!$G$2:$G$5111,Тех_Движение!$D$2:$D$5111,$C3451,Тех_Движение!$B$2:$B$5111,"&lt;="&amp;O$3)-$F3451)))</f>
        <v/>
      </c>
      <c r="P3451" s="54">
        <f>IF(OR($B3451="",P$3&lt;$D3451+Настройки!$B$7),0,MAX(0,$E3451-MAX(0,SUMIFS(Тех_Движение!$G$2:$G$5111,Тех_Движение!$D$2:$D$5111,$C3451,Тех_Движение!$B$2:$B$5111,"&lt;="&amp;P$3)-$F3451)))</f>
        <v/>
      </c>
      <c r="Q3451" s="54">
        <f>IF(OR($B3451="",Q$3&lt;$D3451+Настройки!$B$7),0,MAX(0,$E3451-MAX(0,SUMIFS(Тех_Движение!$G$2:$G$5111,Тех_Движение!$D$2:$D$5111,$C3451,Тех_Движение!$B$2:$B$5111,"&lt;="&amp;Q$3)-$F3451)))</f>
        <v/>
      </c>
      <c r="R3451" s="54">
        <f>IF($B3451="","",SUM($K3451:$Q3451))</f>
        <v/>
      </c>
      <c r="S3451" s="56">
        <f>IF($B3451="","",VLOOKUP($C3451,Настройки!$A$11:$L$17,9,FALSE))</f>
        <v/>
      </c>
      <c r="T3451" s="56">
        <f>IF($B3451="","",$R3451*$S3451)</f>
        <v/>
      </c>
    </row>
    <row r="3452">
      <c r="A3452" s="20">
        <f>Тех_Движение!$A$3449</f>
        <v/>
      </c>
      <c r="B3452" s="20">
        <f>IF(Тех_Движение!$F$3449&gt;0,Тех_Движение!$I$3449,"")</f>
        <v/>
      </c>
      <c r="C3452" s="20">
        <f>IF($B3452="","",Тех_Движение!$D$3449)</f>
        <v/>
      </c>
      <c r="D3452" s="42">
        <f>IF($B3452="","",Тех_Движение!$B$3449)</f>
        <v/>
      </c>
      <c r="E3452" s="54">
        <f>IF($B3452="","",Тех_Движение!$F$3449)</f>
        <v/>
      </c>
      <c r="F3452" s="54">
        <f>IF($B3452="","",SUMIFS($E$5:$E3451,$C$5:$C3451,$C3452))</f>
        <v/>
      </c>
      <c r="G3452" s="54">
        <f>IF($B3452="","",MAX(0,$E3452-MAX(0,SUMIFS(Тех_Движение!$G$2:$G$5111,Тех_Движение!$D$2:$D$5111,$C3452,Тех_Движение!$B$2:$B$5111,"&lt;="&amp;Настройки!$B$5-1)-$F3452)))</f>
        <v/>
      </c>
      <c r="H3452" s="54">
        <f>IF($B3452="","",IF(AND($D3452&gt;=Настройки!$B$5,$D3452&lt;=Настройки!$B$6),$E3452,0))</f>
        <v/>
      </c>
      <c r="I3452" s="54">
        <f>IF($B3452="","",$G3452+$H3452-$J3452)</f>
        <v/>
      </c>
      <c r="J3452" s="54">
        <f>IF($B3452="","",MAX(0,$E3452-MAX(0,SUMIFS(Тех_Движение!$G$2:$G$5111,Тех_Движение!$D$2:$D$5111,$C3452,Тех_Движение!$B$2:$B$5111,"&lt;="&amp;Настройки!$B$6)-$F3452)))</f>
        <v/>
      </c>
      <c r="K3452" s="54">
        <f>IF(OR($B3452="",K$3&lt;$D3452+Настройки!$B$7),0,MAX(0,$E3452-MAX(0,SUMIFS(Тех_Движение!$G$2:$G$5111,Тех_Движение!$D$2:$D$5111,$C3452,Тех_Движение!$B$2:$B$5111,"&lt;="&amp;K$3)-$F3452)))</f>
        <v/>
      </c>
      <c r="L3452" s="54">
        <f>IF(OR($B3452="",L$3&lt;$D3452+Настройки!$B$7),0,MAX(0,$E3452-MAX(0,SUMIFS(Тех_Движение!$G$2:$G$5111,Тех_Движение!$D$2:$D$5111,$C3452,Тех_Движение!$B$2:$B$5111,"&lt;="&amp;L$3)-$F3452)))</f>
        <v/>
      </c>
      <c r="M3452" s="54">
        <f>IF(OR($B3452="",M$3&lt;$D3452+Настройки!$B$7),0,MAX(0,$E3452-MAX(0,SUMIFS(Тех_Движение!$G$2:$G$5111,Тех_Движение!$D$2:$D$5111,$C3452,Тех_Движение!$B$2:$B$5111,"&lt;="&amp;M$3)-$F3452)))</f>
        <v/>
      </c>
      <c r="N3452" s="54">
        <f>IF(OR($B3452="",N$3&lt;$D3452+Настройки!$B$7),0,MAX(0,$E3452-MAX(0,SUMIFS(Тех_Движение!$G$2:$G$5111,Тех_Движение!$D$2:$D$5111,$C3452,Тех_Движение!$B$2:$B$5111,"&lt;="&amp;N$3)-$F3452)))</f>
        <v/>
      </c>
      <c r="O3452" s="54">
        <f>IF(OR($B3452="",O$3&lt;$D3452+Настройки!$B$7),0,MAX(0,$E3452-MAX(0,SUMIFS(Тех_Движение!$G$2:$G$5111,Тех_Движение!$D$2:$D$5111,$C3452,Тех_Движение!$B$2:$B$5111,"&lt;="&amp;O$3)-$F3452)))</f>
        <v/>
      </c>
      <c r="P3452" s="54">
        <f>IF(OR($B3452="",P$3&lt;$D3452+Настройки!$B$7),0,MAX(0,$E3452-MAX(0,SUMIFS(Тех_Движение!$G$2:$G$5111,Тех_Движение!$D$2:$D$5111,$C3452,Тех_Движение!$B$2:$B$5111,"&lt;="&amp;P$3)-$F3452)))</f>
        <v/>
      </c>
      <c r="Q3452" s="54">
        <f>IF(OR($B3452="",Q$3&lt;$D3452+Настройки!$B$7),0,MAX(0,$E3452-MAX(0,SUMIFS(Тех_Движение!$G$2:$G$5111,Тех_Движение!$D$2:$D$5111,$C3452,Тех_Движение!$B$2:$B$5111,"&lt;="&amp;Q$3)-$F3452)))</f>
        <v/>
      </c>
      <c r="R3452" s="54">
        <f>IF($B3452="","",SUM($K3452:$Q3452))</f>
        <v/>
      </c>
      <c r="S3452" s="56">
        <f>IF($B3452="","",VLOOKUP($C3452,Настройки!$A$11:$L$17,9,FALSE))</f>
        <v/>
      </c>
      <c r="T3452" s="56">
        <f>IF($B3452="","",$R3452*$S3452)</f>
        <v/>
      </c>
    </row>
    <row r="3453">
      <c r="A3453" s="20">
        <f>Тех_Движение!$A$3450</f>
        <v/>
      </c>
      <c r="B3453" s="20">
        <f>IF(Тех_Движение!$F$3450&gt;0,Тех_Движение!$I$3450,"")</f>
        <v/>
      </c>
      <c r="C3453" s="20">
        <f>IF($B3453="","",Тех_Движение!$D$3450)</f>
        <v/>
      </c>
      <c r="D3453" s="42">
        <f>IF($B3453="","",Тех_Движение!$B$3450)</f>
        <v/>
      </c>
      <c r="E3453" s="54">
        <f>IF($B3453="","",Тех_Движение!$F$3450)</f>
        <v/>
      </c>
      <c r="F3453" s="54">
        <f>IF($B3453="","",SUMIFS($E$5:$E3452,$C$5:$C3452,$C3453))</f>
        <v/>
      </c>
      <c r="G3453" s="54">
        <f>IF($B3453="","",MAX(0,$E3453-MAX(0,SUMIFS(Тех_Движение!$G$2:$G$5111,Тех_Движение!$D$2:$D$5111,$C3453,Тех_Движение!$B$2:$B$5111,"&lt;="&amp;Настройки!$B$5-1)-$F3453)))</f>
        <v/>
      </c>
      <c r="H3453" s="54">
        <f>IF($B3453="","",IF(AND($D3453&gt;=Настройки!$B$5,$D3453&lt;=Настройки!$B$6),$E3453,0))</f>
        <v/>
      </c>
      <c r="I3453" s="54">
        <f>IF($B3453="","",$G3453+$H3453-$J3453)</f>
        <v/>
      </c>
      <c r="J3453" s="54">
        <f>IF($B3453="","",MAX(0,$E3453-MAX(0,SUMIFS(Тех_Движение!$G$2:$G$5111,Тех_Движение!$D$2:$D$5111,$C3453,Тех_Движение!$B$2:$B$5111,"&lt;="&amp;Настройки!$B$6)-$F3453)))</f>
        <v/>
      </c>
      <c r="K3453" s="54">
        <f>IF(OR($B3453="",K$3&lt;$D3453+Настройки!$B$7),0,MAX(0,$E3453-MAX(0,SUMIFS(Тех_Движение!$G$2:$G$5111,Тех_Движение!$D$2:$D$5111,$C3453,Тех_Движение!$B$2:$B$5111,"&lt;="&amp;K$3)-$F3453)))</f>
        <v/>
      </c>
      <c r="L3453" s="54">
        <f>IF(OR($B3453="",L$3&lt;$D3453+Настройки!$B$7),0,MAX(0,$E3453-MAX(0,SUMIFS(Тех_Движение!$G$2:$G$5111,Тех_Движение!$D$2:$D$5111,$C3453,Тех_Движение!$B$2:$B$5111,"&lt;="&amp;L$3)-$F3453)))</f>
        <v/>
      </c>
      <c r="M3453" s="54">
        <f>IF(OR($B3453="",M$3&lt;$D3453+Настройки!$B$7),0,MAX(0,$E3453-MAX(0,SUMIFS(Тех_Движение!$G$2:$G$5111,Тех_Движение!$D$2:$D$5111,$C3453,Тех_Движение!$B$2:$B$5111,"&lt;="&amp;M$3)-$F3453)))</f>
        <v/>
      </c>
      <c r="N3453" s="54">
        <f>IF(OR($B3453="",N$3&lt;$D3453+Настройки!$B$7),0,MAX(0,$E3453-MAX(0,SUMIFS(Тех_Движение!$G$2:$G$5111,Тех_Движение!$D$2:$D$5111,$C3453,Тех_Движение!$B$2:$B$5111,"&lt;="&amp;N$3)-$F3453)))</f>
        <v/>
      </c>
      <c r="O3453" s="54">
        <f>IF(OR($B3453="",O$3&lt;$D3453+Настройки!$B$7),0,MAX(0,$E3453-MAX(0,SUMIFS(Тех_Движение!$G$2:$G$5111,Тех_Движение!$D$2:$D$5111,$C3453,Тех_Движение!$B$2:$B$5111,"&lt;="&amp;O$3)-$F3453)))</f>
        <v/>
      </c>
      <c r="P3453" s="54">
        <f>IF(OR($B3453="",P$3&lt;$D3453+Настройки!$B$7),0,MAX(0,$E3453-MAX(0,SUMIFS(Тех_Движение!$G$2:$G$5111,Тех_Движение!$D$2:$D$5111,$C3453,Тех_Движение!$B$2:$B$5111,"&lt;="&amp;P$3)-$F3453)))</f>
        <v/>
      </c>
      <c r="Q3453" s="54">
        <f>IF(OR($B3453="",Q$3&lt;$D3453+Настройки!$B$7),0,MAX(0,$E3453-MAX(0,SUMIFS(Тех_Движение!$G$2:$G$5111,Тех_Движение!$D$2:$D$5111,$C3453,Тех_Движение!$B$2:$B$5111,"&lt;="&amp;Q$3)-$F3453)))</f>
        <v/>
      </c>
      <c r="R3453" s="54">
        <f>IF($B3453="","",SUM($K3453:$Q3453))</f>
        <v/>
      </c>
      <c r="S3453" s="56">
        <f>IF($B3453="","",VLOOKUP($C3453,Настройки!$A$11:$L$17,9,FALSE))</f>
        <v/>
      </c>
      <c r="T3453" s="56">
        <f>IF($B3453="","",$R3453*$S3453)</f>
        <v/>
      </c>
    </row>
    <row r="3454">
      <c r="A3454" s="20">
        <f>Тех_Движение!$A$3451</f>
        <v/>
      </c>
      <c r="B3454" s="20">
        <f>IF(Тех_Движение!$F$3451&gt;0,Тех_Движение!$I$3451,"")</f>
        <v/>
      </c>
      <c r="C3454" s="20">
        <f>IF($B3454="","",Тех_Движение!$D$3451)</f>
        <v/>
      </c>
      <c r="D3454" s="42">
        <f>IF($B3454="","",Тех_Движение!$B$3451)</f>
        <v/>
      </c>
      <c r="E3454" s="54">
        <f>IF($B3454="","",Тех_Движение!$F$3451)</f>
        <v/>
      </c>
      <c r="F3454" s="54">
        <f>IF($B3454="","",SUMIFS($E$5:$E3453,$C$5:$C3453,$C3454))</f>
        <v/>
      </c>
      <c r="G3454" s="54">
        <f>IF($B3454="","",MAX(0,$E3454-MAX(0,SUMIFS(Тех_Движение!$G$2:$G$5111,Тех_Движение!$D$2:$D$5111,$C3454,Тех_Движение!$B$2:$B$5111,"&lt;="&amp;Настройки!$B$5-1)-$F3454)))</f>
        <v/>
      </c>
      <c r="H3454" s="54">
        <f>IF($B3454="","",IF(AND($D3454&gt;=Настройки!$B$5,$D3454&lt;=Настройки!$B$6),$E3454,0))</f>
        <v/>
      </c>
      <c r="I3454" s="54">
        <f>IF($B3454="","",$G3454+$H3454-$J3454)</f>
        <v/>
      </c>
      <c r="J3454" s="54">
        <f>IF($B3454="","",MAX(0,$E3454-MAX(0,SUMIFS(Тех_Движение!$G$2:$G$5111,Тех_Движение!$D$2:$D$5111,$C3454,Тех_Движение!$B$2:$B$5111,"&lt;="&amp;Настройки!$B$6)-$F3454)))</f>
        <v/>
      </c>
      <c r="K3454" s="54">
        <f>IF(OR($B3454="",K$3&lt;$D3454+Настройки!$B$7),0,MAX(0,$E3454-MAX(0,SUMIFS(Тех_Движение!$G$2:$G$5111,Тех_Движение!$D$2:$D$5111,$C3454,Тех_Движение!$B$2:$B$5111,"&lt;="&amp;K$3)-$F3454)))</f>
        <v/>
      </c>
      <c r="L3454" s="54">
        <f>IF(OR($B3454="",L$3&lt;$D3454+Настройки!$B$7),0,MAX(0,$E3454-MAX(0,SUMIFS(Тех_Движение!$G$2:$G$5111,Тех_Движение!$D$2:$D$5111,$C3454,Тех_Движение!$B$2:$B$5111,"&lt;="&amp;L$3)-$F3454)))</f>
        <v/>
      </c>
      <c r="M3454" s="54">
        <f>IF(OR($B3454="",M$3&lt;$D3454+Настройки!$B$7),0,MAX(0,$E3454-MAX(0,SUMIFS(Тех_Движение!$G$2:$G$5111,Тех_Движение!$D$2:$D$5111,$C3454,Тех_Движение!$B$2:$B$5111,"&lt;="&amp;M$3)-$F3454)))</f>
        <v/>
      </c>
      <c r="N3454" s="54">
        <f>IF(OR($B3454="",N$3&lt;$D3454+Настройки!$B$7),0,MAX(0,$E3454-MAX(0,SUMIFS(Тех_Движение!$G$2:$G$5111,Тех_Движение!$D$2:$D$5111,$C3454,Тех_Движение!$B$2:$B$5111,"&lt;="&amp;N$3)-$F3454)))</f>
        <v/>
      </c>
      <c r="O3454" s="54">
        <f>IF(OR($B3454="",O$3&lt;$D3454+Настройки!$B$7),0,MAX(0,$E3454-MAX(0,SUMIFS(Тех_Движение!$G$2:$G$5111,Тех_Движение!$D$2:$D$5111,$C3454,Тех_Движение!$B$2:$B$5111,"&lt;="&amp;O$3)-$F3454)))</f>
        <v/>
      </c>
      <c r="P3454" s="54">
        <f>IF(OR($B3454="",P$3&lt;$D3454+Настройки!$B$7),0,MAX(0,$E3454-MAX(0,SUMIFS(Тех_Движение!$G$2:$G$5111,Тех_Движение!$D$2:$D$5111,$C3454,Тех_Движение!$B$2:$B$5111,"&lt;="&amp;P$3)-$F3454)))</f>
        <v/>
      </c>
      <c r="Q3454" s="54">
        <f>IF(OR($B3454="",Q$3&lt;$D3454+Настройки!$B$7),0,MAX(0,$E3454-MAX(0,SUMIFS(Тех_Движение!$G$2:$G$5111,Тех_Движение!$D$2:$D$5111,$C3454,Тех_Движение!$B$2:$B$5111,"&lt;="&amp;Q$3)-$F3454)))</f>
        <v/>
      </c>
      <c r="R3454" s="54">
        <f>IF($B3454="","",SUM($K3454:$Q3454))</f>
        <v/>
      </c>
      <c r="S3454" s="56">
        <f>IF($B3454="","",VLOOKUP($C3454,Настройки!$A$11:$L$17,9,FALSE))</f>
        <v/>
      </c>
      <c r="T3454" s="56">
        <f>IF($B3454="","",$R3454*$S3454)</f>
        <v/>
      </c>
    </row>
    <row r="3455">
      <c r="A3455" s="20">
        <f>Тех_Движение!$A$3452</f>
        <v/>
      </c>
      <c r="B3455" s="20">
        <f>IF(Тех_Движение!$F$3452&gt;0,Тех_Движение!$I$3452,"")</f>
        <v/>
      </c>
      <c r="C3455" s="20">
        <f>IF($B3455="","",Тех_Движение!$D$3452)</f>
        <v/>
      </c>
      <c r="D3455" s="42">
        <f>IF($B3455="","",Тех_Движение!$B$3452)</f>
        <v/>
      </c>
      <c r="E3455" s="54">
        <f>IF($B3455="","",Тех_Движение!$F$3452)</f>
        <v/>
      </c>
      <c r="F3455" s="54">
        <f>IF($B3455="","",SUMIFS($E$5:$E3454,$C$5:$C3454,$C3455))</f>
        <v/>
      </c>
      <c r="G3455" s="54">
        <f>IF($B3455="","",MAX(0,$E3455-MAX(0,SUMIFS(Тех_Движение!$G$2:$G$5111,Тех_Движение!$D$2:$D$5111,$C3455,Тех_Движение!$B$2:$B$5111,"&lt;="&amp;Настройки!$B$5-1)-$F3455)))</f>
        <v/>
      </c>
      <c r="H3455" s="54">
        <f>IF($B3455="","",IF(AND($D3455&gt;=Настройки!$B$5,$D3455&lt;=Настройки!$B$6),$E3455,0))</f>
        <v/>
      </c>
      <c r="I3455" s="54">
        <f>IF($B3455="","",$G3455+$H3455-$J3455)</f>
        <v/>
      </c>
      <c r="J3455" s="54">
        <f>IF($B3455="","",MAX(0,$E3455-MAX(0,SUMIFS(Тех_Движение!$G$2:$G$5111,Тех_Движение!$D$2:$D$5111,$C3455,Тех_Движение!$B$2:$B$5111,"&lt;="&amp;Настройки!$B$6)-$F3455)))</f>
        <v/>
      </c>
      <c r="K3455" s="54">
        <f>IF(OR($B3455="",K$3&lt;$D3455+Настройки!$B$7),0,MAX(0,$E3455-MAX(0,SUMIFS(Тех_Движение!$G$2:$G$5111,Тех_Движение!$D$2:$D$5111,$C3455,Тех_Движение!$B$2:$B$5111,"&lt;="&amp;K$3)-$F3455)))</f>
        <v/>
      </c>
      <c r="L3455" s="54">
        <f>IF(OR($B3455="",L$3&lt;$D3455+Настройки!$B$7),0,MAX(0,$E3455-MAX(0,SUMIFS(Тех_Движение!$G$2:$G$5111,Тех_Движение!$D$2:$D$5111,$C3455,Тех_Движение!$B$2:$B$5111,"&lt;="&amp;L$3)-$F3455)))</f>
        <v/>
      </c>
      <c r="M3455" s="54">
        <f>IF(OR($B3455="",M$3&lt;$D3455+Настройки!$B$7),0,MAX(0,$E3455-MAX(0,SUMIFS(Тех_Движение!$G$2:$G$5111,Тех_Движение!$D$2:$D$5111,$C3455,Тех_Движение!$B$2:$B$5111,"&lt;="&amp;M$3)-$F3455)))</f>
        <v/>
      </c>
      <c r="N3455" s="54">
        <f>IF(OR($B3455="",N$3&lt;$D3455+Настройки!$B$7),0,MAX(0,$E3455-MAX(0,SUMIFS(Тех_Движение!$G$2:$G$5111,Тех_Движение!$D$2:$D$5111,$C3455,Тех_Движение!$B$2:$B$5111,"&lt;="&amp;N$3)-$F3455)))</f>
        <v/>
      </c>
      <c r="O3455" s="54">
        <f>IF(OR($B3455="",O$3&lt;$D3455+Настройки!$B$7),0,MAX(0,$E3455-MAX(0,SUMIFS(Тех_Движение!$G$2:$G$5111,Тех_Движение!$D$2:$D$5111,$C3455,Тех_Движение!$B$2:$B$5111,"&lt;="&amp;O$3)-$F3455)))</f>
        <v/>
      </c>
      <c r="P3455" s="54">
        <f>IF(OR($B3455="",P$3&lt;$D3455+Настройки!$B$7),0,MAX(0,$E3455-MAX(0,SUMIFS(Тех_Движение!$G$2:$G$5111,Тех_Движение!$D$2:$D$5111,$C3455,Тех_Движение!$B$2:$B$5111,"&lt;="&amp;P$3)-$F3455)))</f>
        <v/>
      </c>
      <c r="Q3455" s="54">
        <f>IF(OR($B3455="",Q$3&lt;$D3455+Настройки!$B$7),0,MAX(0,$E3455-MAX(0,SUMIFS(Тех_Движение!$G$2:$G$5111,Тех_Движение!$D$2:$D$5111,$C3455,Тех_Движение!$B$2:$B$5111,"&lt;="&amp;Q$3)-$F3455)))</f>
        <v/>
      </c>
      <c r="R3455" s="54">
        <f>IF($B3455="","",SUM($K3455:$Q3455))</f>
        <v/>
      </c>
      <c r="S3455" s="56">
        <f>IF($B3455="","",VLOOKUP($C3455,Настройки!$A$11:$L$17,9,FALSE))</f>
        <v/>
      </c>
      <c r="T3455" s="56">
        <f>IF($B3455="","",$R3455*$S3455)</f>
        <v/>
      </c>
    </row>
    <row r="3456">
      <c r="A3456" s="20">
        <f>Тех_Движение!$A$3453</f>
        <v/>
      </c>
      <c r="B3456" s="20">
        <f>IF(Тех_Движение!$F$3453&gt;0,Тех_Движение!$I$3453,"")</f>
        <v/>
      </c>
      <c r="C3456" s="20">
        <f>IF($B3456="","",Тех_Движение!$D$3453)</f>
        <v/>
      </c>
      <c r="D3456" s="42">
        <f>IF($B3456="","",Тех_Движение!$B$3453)</f>
        <v/>
      </c>
      <c r="E3456" s="54">
        <f>IF($B3456="","",Тех_Движение!$F$3453)</f>
        <v/>
      </c>
      <c r="F3456" s="54">
        <f>IF($B3456="","",SUMIFS($E$5:$E3455,$C$5:$C3455,$C3456))</f>
        <v/>
      </c>
      <c r="G3456" s="54">
        <f>IF($B3456="","",MAX(0,$E3456-MAX(0,SUMIFS(Тех_Движение!$G$2:$G$5111,Тех_Движение!$D$2:$D$5111,$C3456,Тех_Движение!$B$2:$B$5111,"&lt;="&amp;Настройки!$B$5-1)-$F3456)))</f>
        <v/>
      </c>
      <c r="H3456" s="54">
        <f>IF($B3456="","",IF(AND($D3456&gt;=Настройки!$B$5,$D3456&lt;=Настройки!$B$6),$E3456,0))</f>
        <v/>
      </c>
      <c r="I3456" s="54">
        <f>IF($B3456="","",$G3456+$H3456-$J3456)</f>
        <v/>
      </c>
      <c r="J3456" s="54">
        <f>IF($B3456="","",MAX(0,$E3456-MAX(0,SUMIFS(Тех_Движение!$G$2:$G$5111,Тех_Движение!$D$2:$D$5111,$C3456,Тех_Движение!$B$2:$B$5111,"&lt;="&amp;Настройки!$B$6)-$F3456)))</f>
        <v/>
      </c>
      <c r="K3456" s="54">
        <f>IF(OR($B3456="",K$3&lt;$D3456+Настройки!$B$7),0,MAX(0,$E3456-MAX(0,SUMIFS(Тех_Движение!$G$2:$G$5111,Тех_Движение!$D$2:$D$5111,$C3456,Тех_Движение!$B$2:$B$5111,"&lt;="&amp;K$3)-$F3456)))</f>
        <v/>
      </c>
      <c r="L3456" s="54">
        <f>IF(OR($B3456="",L$3&lt;$D3456+Настройки!$B$7),0,MAX(0,$E3456-MAX(0,SUMIFS(Тех_Движение!$G$2:$G$5111,Тех_Движение!$D$2:$D$5111,$C3456,Тех_Движение!$B$2:$B$5111,"&lt;="&amp;L$3)-$F3456)))</f>
        <v/>
      </c>
      <c r="M3456" s="54">
        <f>IF(OR($B3456="",M$3&lt;$D3456+Настройки!$B$7),0,MAX(0,$E3456-MAX(0,SUMIFS(Тех_Движение!$G$2:$G$5111,Тех_Движение!$D$2:$D$5111,$C3456,Тех_Движение!$B$2:$B$5111,"&lt;="&amp;M$3)-$F3456)))</f>
        <v/>
      </c>
      <c r="N3456" s="54">
        <f>IF(OR($B3456="",N$3&lt;$D3456+Настройки!$B$7),0,MAX(0,$E3456-MAX(0,SUMIFS(Тех_Движение!$G$2:$G$5111,Тех_Движение!$D$2:$D$5111,$C3456,Тех_Движение!$B$2:$B$5111,"&lt;="&amp;N$3)-$F3456)))</f>
        <v/>
      </c>
      <c r="O3456" s="54">
        <f>IF(OR($B3456="",O$3&lt;$D3456+Настройки!$B$7),0,MAX(0,$E3456-MAX(0,SUMIFS(Тех_Движение!$G$2:$G$5111,Тех_Движение!$D$2:$D$5111,$C3456,Тех_Движение!$B$2:$B$5111,"&lt;="&amp;O$3)-$F3456)))</f>
        <v/>
      </c>
      <c r="P3456" s="54">
        <f>IF(OR($B3456="",P$3&lt;$D3456+Настройки!$B$7),0,MAX(0,$E3456-MAX(0,SUMIFS(Тех_Движение!$G$2:$G$5111,Тех_Движение!$D$2:$D$5111,$C3456,Тех_Движение!$B$2:$B$5111,"&lt;="&amp;P$3)-$F3456)))</f>
        <v/>
      </c>
      <c r="Q3456" s="54">
        <f>IF(OR($B3456="",Q$3&lt;$D3456+Настройки!$B$7),0,MAX(0,$E3456-MAX(0,SUMIFS(Тех_Движение!$G$2:$G$5111,Тех_Движение!$D$2:$D$5111,$C3456,Тех_Движение!$B$2:$B$5111,"&lt;="&amp;Q$3)-$F3456)))</f>
        <v/>
      </c>
      <c r="R3456" s="54">
        <f>IF($B3456="","",SUM($K3456:$Q3456))</f>
        <v/>
      </c>
      <c r="S3456" s="56">
        <f>IF($B3456="","",VLOOKUP($C3456,Настройки!$A$11:$L$17,9,FALSE))</f>
        <v/>
      </c>
      <c r="T3456" s="56">
        <f>IF($B3456="","",$R3456*$S3456)</f>
        <v/>
      </c>
    </row>
    <row r="3457">
      <c r="A3457" s="20">
        <f>Тех_Движение!$A$3454</f>
        <v/>
      </c>
      <c r="B3457" s="20">
        <f>IF(Тех_Движение!$F$3454&gt;0,Тех_Движение!$I$3454,"")</f>
        <v/>
      </c>
      <c r="C3457" s="20">
        <f>IF($B3457="","",Тех_Движение!$D$3454)</f>
        <v/>
      </c>
      <c r="D3457" s="42">
        <f>IF($B3457="","",Тех_Движение!$B$3454)</f>
        <v/>
      </c>
      <c r="E3457" s="54">
        <f>IF($B3457="","",Тех_Движение!$F$3454)</f>
        <v/>
      </c>
      <c r="F3457" s="54">
        <f>IF($B3457="","",SUMIFS($E$5:$E3456,$C$5:$C3456,$C3457))</f>
        <v/>
      </c>
      <c r="G3457" s="54">
        <f>IF($B3457="","",MAX(0,$E3457-MAX(0,SUMIFS(Тех_Движение!$G$2:$G$5111,Тех_Движение!$D$2:$D$5111,$C3457,Тех_Движение!$B$2:$B$5111,"&lt;="&amp;Настройки!$B$5-1)-$F3457)))</f>
        <v/>
      </c>
      <c r="H3457" s="54">
        <f>IF($B3457="","",IF(AND($D3457&gt;=Настройки!$B$5,$D3457&lt;=Настройки!$B$6),$E3457,0))</f>
        <v/>
      </c>
      <c r="I3457" s="54">
        <f>IF($B3457="","",$G3457+$H3457-$J3457)</f>
        <v/>
      </c>
      <c r="J3457" s="54">
        <f>IF($B3457="","",MAX(0,$E3457-MAX(0,SUMIFS(Тех_Движение!$G$2:$G$5111,Тех_Движение!$D$2:$D$5111,$C3457,Тех_Движение!$B$2:$B$5111,"&lt;="&amp;Настройки!$B$6)-$F3457)))</f>
        <v/>
      </c>
      <c r="K3457" s="54">
        <f>IF(OR($B3457="",K$3&lt;$D3457+Настройки!$B$7),0,MAX(0,$E3457-MAX(0,SUMIFS(Тех_Движение!$G$2:$G$5111,Тех_Движение!$D$2:$D$5111,$C3457,Тех_Движение!$B$2:$B$5111,"&lt;="&amp;K$3)-$F3457)))</f>
        <v/>
      </c>
      <c r="L3457" s="54">
        <f>IF(OR($B3457="",L$3&lt;$D3457+Настройки!$B$7),0,MAX(0,$E3457-MAX(0,SUMIFS(Тех_Движение!$G$2:$G$5111,Тех_Движение!$D$2:$D$5111,$C3457,Тех_Движение!$B$2:$B$5111,"&lt;="&amp;L$3)-$F3457)))</f>
        <v/>
      </c>
      <c r="M3457" s="54">
        <f>IF(OR($B3457="",M$3&lt;$D3457+Настройки!$B$7),0,MAX(0,$E3457-MAX(0,SUMIFS(Тех_Движение!$G$2:$G$5111,Тех_Движение!$D$2:$D$5111,$C3457,Тех_Движение!$B$2:$B$5111,"&lt;="&amp;M$3)-$F3457)))</f>
        <v/>
      </c>
      <c r="N3457" s="54">
        <f>IF(OR($B3457="",N$3&lt;$D3457+Настройки!$B$7),0,MAX(0,$E3457-MAX(0,SUMIFS(Тех_Движение!$G$2:$G$5111,Тех_Движение!$D$2:$D$5111,$C3457,Тех_Движение!$B$2:$B$5111,"&lt;="&amp;N$3)-$F3457)))</f>
        <v/>
      </c>
      <c r="O3457" s="54">
        <f>IF(OR($B3457="",O$3&lt;$D3457+Настройки!$B$7),0,MAX(0,$E3457-MAX(0,SUMIFS(Тех_Движение!$G$2:$G$5111,Тех_Движение!$D$2:$D$5111,$C3457,Тех_Движение!$B$2:$B$5111,"&lt;="&amp;O$3)-$F3457)))</f>
        <v/>
      </c>
      <c r="P3457" s="54">
        <f>IF(OR($B3457="",P$3&lt;$D3457+Настройки!$B$7),0,MAX(0,$E3457-MAX(0,SUMIFS(Тех_Движение!$G$2:$G$5111,Тех_Движение!$D$2:$D$5111,$C3457,Тех_Движение!$B$2:$B$5111,"&lt;="&amp;P$3)-$F3457)))</f>
        <v/>
      </c>
      <c r="Q3457" s="54">
        <f>IF(OR($B3457="",Q$3&lt;$D3457+Настройки!$B$7),0,MAX(0,$E3457-MAX(0,SUMIFS(Тех_Движение!$G$2:$G$5111,Тех_Движение!$D$2:$D$5111,$C3457,Тех_Движение!$B$2:$B$5111,"&lt;="&amp;Q$3)-$F3457)))</f>
        <v/>
      </c>
      <c r="R3457" s="54">
        <f>IF($B3457="","",SUM($K3457:$Q3457))</f>
        <v/>
      </c>
      <c r="S3457" s="56">
        <f>IF($B3457="","",VLOOKUP($C3457,Настройки!$A$11:$L$17,9,FALSE))</f>
        <v/>
      </c>
      <c r="T3457" s="56">
        <f>IF($B3457="","",$R3457*$S3457)</f>
        <v/>
      </c>
    </row>
    <row r="3458">
      <c r="A3458" s="20">
        <f>Тех_Движение!$A$3455</f>
        <v/>
      </c>
      <c r="B3458" s="20">
        <f>IF(Тех_Движение!$F$3455&gt;0,Тех_Движение!$I$3455,"")</f>
        <v/>
      </c>
      <c r="C3458" s="20">
        <f>IF($B3458="","",Тех_Движение!$D$3455)</f>
        <v/>
      </c>
      <c r="D3458" s="42">
        <f>IF($B3458="","",Тех_Движение!$B$3455)</f>
        <v/>
      </c>
      <c r="E3458" s="54">
        <f>IF($B3458="","",Тех_Движение!$F$3455)</f>
        <v/>
      </c>
      <c r="F3458" s="54">
        <f>IF($B3458="","",SUMIFS($E$5:$E3457,$C$5:$C3457,$C3458))</f>
        <v/>
      </c>
      <c r="G3458" s="54">
        <f>IF($B3458="","",MAX(0,$E3458-MAX(0,SUMIFS(Тех_Движение!$G$2:$G$5111,Тех_Движение!$D$2:$D$5111,$C3458,Тех_Движение!$B$2:$B$5111,"&lt;="&amp;Настройки!$B$5-1)-$F3458)))</f>
        <v/>
      </c>
      <c r="H3458" s="54">
        <f>IF($B3458="","",IF(AND($D3458&gt;=Настройки!$B$5,$D3458&lt;=Настройки!$B$6),$E3458,0))</f>
        <v/>
      </c>
      <c r="I3458" s="54">
        <f>IF($B3458="","",$G3458+$H3458-$J3458)</f>
        <v/>
      </c>
      <c r="J3458" s="54">
        <f>IF($B3458="","",MAX(0,$E3458-MAX(0,SUMIFS(Тех_Движение!$G$2:$G$5111,Тех_Движение!$D$2:$D$5111,$C3458,Тех_Движение!$B$2:$B$5111,"&lt;="&amp;Настройки!$B$6)-$F3458)))</f>
        <v/>
      </c>
      <c r="K3458" s="54">
        <f>IF(OR($B3458="",K$3&lt;$D3458+Настройки!$B$7),0,MAX(0,$E3458-MAX(0,SUMIFS(Тех_Движение!$G$2:$G$5111,Тех_Движение!$D$2:$D$5111,$C3458,Тех_Движение!$B$2:$B$5111,"&lt;="&amp;K$3)-$F3458)))</f>
        <v/>
      </c>
      <c r="L3458" s="54">
        <f>IF(OR($B3458="",L$3&lt;$D3458+Настройки!$B$7),0,MAX(0,$E3458-MAX(0,SUMIFS(Тех_Движение!$G$2:$G$5111,Тех_Движение!$D$2:$D$5111,$C3458,Тех_Движение!$B$2:$B$5111,"&lt;="&amp;L$3)-$F3458)))</f>
        <v/>
      </c>
      <c r="M3458" s="54">
        <f>IF(OR($B3458="",M$3&lt;$D3458+Настройки!$B$7),0,MAX(0,$E3458-MAX(0,SUMIFS(Тех_Движение!$G$2:$G$5111,Тех_Движение!$D$2:$D$5111,$C3458,Тех_Движение!$B$2:$B$5111,"&lt;="&amp;M$3)-$F3458)))</f>
        <v/>
      </c>
      <c r="N3458" s="54">
        <f>IF(OR($B3458="",N$3&lt;$D3458+Настройки!$B$7),0,MAX(0,$E3458-MAX(0,SUMIFS(Тех_Движение!$G$2:$G$5111,Тех_Движение!$D$2:$D$5111,$C3458,Тех_Движение!$B$2:$B$5111,"&lt;="&amp;N$3)-$F3458)))</f>
        <v/>
      </c>
      <c r="O3458" s="54">
        <f>IF(OR($B3458="",O$3&lt;$D3458+Настройки!$B$7),0,MAX(0,$E3458-MAX(0,SUMIFS(Тех_Движение!$G$2:$G$5111,Тех_Движение!$D$2:$D$5111,$C3458,Тех_Движение!$B$2:$B$5111,"&lt;="&amp;O$3)-$F3458)))</f>
        <v/>
      </c>
      <c r="P3458" s="54">
        <f>IF(OR($B3458="",P$3&lt;$D3458+Настройки!$B$7),0,MAX(0,$E3458-MAX(0,SUMIFS(Тех_Движение!$G$2:$G$5111,Тех_Движение!$D$2:$D$5111,$C3458,Тех_Движение!$B$2:$B$5111,"&lt;="&amp;P$3)-$F3458)))</f>
        <v/>
      </c>
      <c r="Q3458" s="54">
        <f>IF(OR($B3458="",Q$3&lt;$D3458+Настройки!$B$7),0,MAX(0,$E3458-MAX(0,SUMIFS(Тех_Движение!$G$2:$G$5111,Тех_Движение!$D$2:$D$5111,$C3458,Тех_Движение!$B$2:$B$5111,"&lt;="&amp;Q$3)-$F3458)))</f>
        <v/>
      </c>
      <c r="R3458" s="54">
        <f>IF($B3458="","",SUM($K3458:$Q3458))</f>
        <v/>
      </c>
      <c r="S3458" s="56">
        <f>IF($B3458="","",VLOOKUP($C3458,Настройки!$A$11:$L$17,9,FALSE))</f>
        <v/>
      </c>
      <c r="T3458" s="56">
        <f>IF($B3458="","",$R3458*$S3458)</f>
        <v/>
      </c>
    </row>
    <row r="3459">
      <c r="A3459" s="20">
        <f>Тех_Движение!$A$3456</f>
        <v/>
      </c>
      <c r="B3459" s="20">
        <f>IF(Тех_Движение!$F$3456&gt;0,Тех_Движение!$I$3456,"")</f>
        <v/>
      </c>
      <c r="C3459" s="20">
        <f>IF($B3459="","",Тех_Движение!$D$3456)</f>
        <v/>
      </c>
      <c r="D3459" s="42">
        <f>IF($B3459="","",Тех_Движение!$B$3456)</f>
        <v/>
      </c>
      <c r="E3459" s="54">
        <f>IF($B3459="","",Тех_Движение!$F$3456)</f>
        <v/>
      </c>
      <c r="F3459" s="54">
        <f>IF($B3459="","",SUMIFS($E$5:$E3458,$C$5:$C3458,$C3459))</f>
        <v/>
      </c>
      <c r="G3459" s="54">
        <f>IF($B3459="","",MAX(0,$E3459-MAX(0,SUMIFS(Тех_Движение!$G$2:$G$5111,Тех_Движение!$D$2:$D$5111,$C3459,Тех_Движение!$B$2:$B$5111,"&lt;="&amp;Настройки!$B$5-1)-$F3459)))</f>
        <v/>
      </c>
      <c r="H3459" s="54">
        <f>IF($B3459="","",IF(AND($D3459&gt;=Настройки!$B$5,$D3459&lt;=Настройки!$B$6),$E3459,0))</f>
        <v/>
      </c>
      <c r="I3459" s="54">
        <f>IF($B3459="","",$G3459+$H3459-$J3459)</f>
        <v/>
      </c>
      <c r="J3459" s="54">
        <f>IF($B3459="","",MAX(0,$E3459-MAX(0,SUMIFS(Тех_Движение!$G$2:$G$5111,Тех_Движение!$D$2:$D$5111,$C3459,Тех_Движение!$B$2:$B$5111,"&lt;="&amp;Настройки!$B$6)-$F3459)))</f>
        <v/>
      </c>
      <c r="K3459" s="54">
        <f>IF(OR($B3459="",K$3&lt;$D3459+Настройки!$B$7),0,MAX(0,$E3459-MAX(0,SUMIFS(Тех_Движение!$G$2:$G$5111,Тех_Движение!$D$2:$D$5111,$C3459,Тех_Движение!$B$2:$B$5111,"&lt;="&amp;K$3)-$F3459)))</f>
        <v/>
      </c>
      <c r="L3459" s="54">
        <f>IF(OR($B3459="",L$3&lt;$D3459+Настройки!$B$7),0,MAX(0,$E3459-MAX(0,SUMIFS(Тех_Движение!$G$2:$G$5111,Тех_Движение!$D$2:$D$5111,$C3459,Тех_Движение!$B$2:$B$5111,"&lt;="&amp;L$3)-$F3459)))</f>
        <v/>
      </c>
      <c r="M3459" s="54">
        <f>IF(OR($B3459="",M$3&lt;$D3459+Настройки!$B$7),0,MAX(0,$E3459-MAX(0,SUMIFS(Тех_Движение!$G$2:$G$5111,Тех_Движение!$D$2:$D$5111,$C3459,Тех_Движение!$B$2:$B$5111,"&lt;="&amp;M$3)-$F3459)))</f>
        <v/>
      </c>
      <c r="N3459" s="54">
        <f>IF(OR($B3459="",N$3&lt;$D3459+Настройки!$B$7),0,MAX(0,$E3459-MAX(0,SUMIFS(Тех_Движение!$G$2:$G$5111,Тех_Движение!$D$2:$D$5111,$C3459,Тех_Движение!$B$2:$B$5111,"&lt;="&amp;N$3)-$F3459)))</f>
        <v/>
      </c>
      <c r="O3459" s="54">
        <f>IF(OR($B3459="",O$3&lt;$D3459+Настройки!$B$7),0,MAX(0,$E3459-MAX(0,SUMIFS(Тех_Движение!$G$2:$G$5111,Тех_Движение!$D$2:$D$5111,$C3459,Тех_Движение!$B$2:$B$5111,"&lt;="&amp;O$3)-$F3459)))</f>
        <v/>
      </c>
      <c r="P3459" s="54">
        <f>IF(OR($B3459="",P$3&lt;$D3459+Настройки!$B$7),0,MAX(0,$E3459-MAX(0,SUMIFS(Тех_Движение!$G$2:$G$5111,Тех_Движение!$D$2:$D$5111,$C3459,Тех_Движение!$B$2:$B$5111,"&lt;="&amp;P$3)-$F3459)))</f>
        <v/>
      </c>
      <c r="Q3459" s="54">
        <f>IF(OR($B3459="",Q$3&lt;$D3459+Настройки!$B$7),0,MAX(0,$E3459-MAX(0,SUMIFS(Тех_Движение!$G$2:$G$5111,Тех_Движение!$D$2:$D$5111,$C3459,Тех_Движение!$B$2:$B$5111,"&lt;="&amp;Q$3)-$F3459)))</f>
        <v/>
      </c>
      <c r="R3459" s="54">
        <f>IF($B3459="","",SUM($K3459:$Q3459))</f>
        <v/>
      </c>
      <c r="S3459" s="56">
        <f>IF($B3459="","",VLOOKUP($C3459,Настройки!$A$11:$L$17,9,FALSE))</f>
        <v/>
      </c>
      <c r="T3459" s="56">
        <f>IF($B3459="","",$R3459*$S3459)</f>
        <v/>
      </c>
    </row>
    <row r="3460">
      <c r="A3460" s="20">
        <f>Тех_Движение!$A$3457</f>
        <v/>
      </c>
      <c r="B3460" s="20">
        <f>IF(Тех_Движение!$F$3457&gt;0,Тех_Движение!$I$3457,"")</f>
        <v/>
      </c>
      <c r="C3460" s="20">
        <f>IF($B3460="","",Тех_Движение!$D$3457)</f>
        <v/>
      </c>
      <c r="D3460" s="42">
        <f>IF($B3460="","",Тех_Движение!$B$3457)</f>
        <v/>
      </c>
      <c r="E3460" s="54">
        <f>IF($B3460="","",Тех_Движение!$F$3457)</f>
        <v/>
      </c>
      <c r="F3460" s="54">
        <f>IF($B3460="","",SUMIFS($E$5:$E3459,$C$5:$C3459,$C3460))</f>
        <v/>
      </c>
      <c r="G3460" s="54">
        <f>IF($B3460="","",MAX(0,$E3460-MAX(0,SUMIFS(Тех_Движение!$G$2:$G$5111,Тех_Движение!$D$2:$D$5111,$C3460,Тех_Движение!$B$2:$B$5111,"&lt;="&amp;Настройки!$B$5-1)-$F3460)))</f>
        <v/>
      </c>
      <c r="H3460" s="54">
        <f>IF($B3460="","",IF(AND($D3460&gt;=Настройки!$B$5,$D3460&lt;=Настройки!$B$6),$E3460,0))</f>
        <v/>
      </c>
      <c r="I3460" s="54">
        <f>IF($B3460="","",$G3460+$H3460-$J3460)</f>
        <v/>
      </c>
      <c r="J3460" s="54">
        <f>IF($B3460="","",MAX(0,$E3460-MAX(0,SUMIFS(Тех_Движение!$G$2:$G$5111,Тех_Движение!$D$2:$D$5111,$C3460,Тех_Движение!$B$2:$B$5111,"&lt;="&amp;Настройки!$B$6)-$F3460)))</f>
        <v/>
      </c>
      <c r="K3460" s="54">
        <f>IF(OR($B3460="",K$3&lt;$D3460+Настройки!$B$7),0,MAX(0,$E3460-MAX(0,SUMIFS(Тех_Движение!$G$2:$G$5111,Тех_Движение!$D$2:$D$5111,$C3460,Тех_Движение!$B$2:$B$5111,"&lt;="&amp;K$3)-$F3460)))</f>
        <v/>
      </c>
      <c r="L3460" s="54">
        <f>IF(OR($B3460="",L$3&lt;$D3460+Настройки!$B$7),0,MAX(0,$E3460-MAX(0,SUMIFS(Тех_Движение!$G$2:$G$5111,Тех_Движение!$D$2:$D$5111,$C3460,Тех_Движение!$B$2:$B$5111,"&lt;="&amp;L$3)-$F3460)))</f>
        <v/>
      </c>
      <c r="M3460" s="54">
        <f>IF(OR($B3460="",M$3&lt;$D3460+Настройки!$B$7),0,MAX(0,$E3460-MAX(0,SUMIFS(Тех_Движение!$G$2:$G$5111,Тех_Движение!$D$2:$D$5111,$C3460,Тех_Движение!$B$2:$B$5111,"&lt;="&amp;M$3)-$F3460)))</f>
        <v/>
      </c>
      <c r="N3460" s="54">
        <f>IF(OR($B3460="",N$3&lt;$D3460+Настройки!$B$7),0,MAX(0,$E3460-MAX(0,SUMIFS(Тех_Движение!$G$2:$G$5111,Тех_Движение!$D$2:$D$5111,$C3460,Тех_Движение!$B$2:$B$5111,"&lt;="&amp;N$3)-$F3460)))</f>
        <v/>
      </c>
      <c r="O3460" s="54">
        <f>IF(OR($B3460="",O$3&lt;$D3460+Настройки!$B$7),0,MAX(0,$E3460-MAX(0,SUMIFS(Тех_Движение!$G$2:$G$5111,Тех_Движение!$D$2:$D$5111,$C3460,Тех_Движение!$B$2:$B$5111,"&lt;="&amp;O$3)-$F3460)))</f>
        <v/>
      </c>
      <c r="P3460" s="54">
        <f>IF(OR($B3460="",P$3&lt;$D3460+Настройки!$B$7),0,MAX(0,$E3460-MAX(0,SUMIFS(Тех_Движение!$G$2:$G$5111,Тех_Движение!$D$2:$D$5111,$C3460,Тех_Движение!$B$2:$B$5111,"&lt;="&amp;P$3)-$F3460)))</f>
        <v/>
      </c>
      <c r="Q3460" s="54">
        <f>IF(OR($B3460="",Q$3&lt;$D3460+Настройки!$B$7),0,MAX(0,$E3460-MAX(0,SUMIFS(Тех_Движение!$G$2:$G$5111,Тех_Движение!$D$2:$D$5111,$C3460,Тех_Движение!$B$2:$B$5111,"&lt;="&amp;Q$3)-$F3460)))</f>
        <v/>
      </c>
      <c r="R3460" s="54">
        <f>IF($B3460="","",SUM($K3460:$Q3460))</f>
        <v/>
      </c>
      <c r="S3460" s="56">
        <f>IF($B3460="","",VLOOKUP($C3460,Настройки!$A$11:$L$17,9,FALSE))</f>
        <v/>
      </c>
      <c r="T3460" s="56">
        <f>IF($B3460="","",$R3460*$S3460)</f>
        <v/>
      </c>
    </row>
    <row r="3461">
      <c r="A3461" s="20">
        <f>Тех_Движение!$A$3458</f>
        <v/>
      </c>
      <c r="B3461" s="20">
        <f>IF(Тех_Движение!$F$3458&gt;0,Тех_Движение!$I$3458,"")</f>
        <v/>
      </c>
      <c r="C3461" s="20">
        <f>IF($B3461="","",Тех_Движение!$D$3458)</f>
        <v/>
      </c>
      <c r="D3461" s="42">
        <f>IF($B3461="","",Тех_Движение!$B$3458)</f>
        <v/>
      </c>
      <c r="E3461" s="54">
        <f>IF($B3461="","",Тех_Движение!$F$3458)</f>
        <v/>
      </c>
      <c r="F3461" s="54">
        <f>IF($B3461="","",SUMIFS($E$5:$E3460,$C$5:$C3460,$C3461))</f>
        <v/>
      </c>
      <c r="G3461" s="54">
        <f>IF($B3461="","",MAX(0,$E3461-MAX(0,SUMIFS(Тех_Движение!$G$2:$G$5111,Тех_Движение!$D$2:$D$5111,$C3461,Тех_Движение!$B$2:$B$5111,"&lt;="&amp;Настройки!$B$5-1)-$F3461)))</f>
        <v/>
      </c>
      <c r="H3461" s="54">
        <f>IF($B3461="","",IF(AND($D3461&gt;=Настройки!$B$5,$D3461&lt;=Настройки!$B$6),$E3461,0))</f>
        <v/>
      </c>
      <c r="I3461" s="54">
        <f>IF($B3461="","",$G3461+$H3461-$J3461)</f>
        <v/>
      </c>
      <c r="J3461" s="54">
        <f>IF($B3461="","",MAX(0,$E3461-MAX(0,SUMIFS(Тех_Движение!$G$2:$G$5111,Тех_Движение!$D$2:$D$5111,$C3461,Тех_Движение!$B$2:$B$5111,"&lt;="&amp;Настройки!$B$6)-$F3461)))</f>
        <v/>
      </c>
      <c r="K3461" s="54">
        <f>IF(OR($B3461="",K$3&lt;$D3461+Настройки!$B$7),0,MAX(0,$E3461-MAX(0,SUMIFS(Тех_Движение!$G$2:$G$5111,Тех_Движение!$D$2:$D$5111,$C3461,Тех_Движение!$B$2:$B$5111,"&lt;="&amp;K$3)-$F3461)))</f>
        <v/>
      </c>
      <c r="L3461" s="54">
        <f>IF(OR($B3461="",L$3&lt;$D3461+Настройки!$B$7),0,MAX(0,$E3461-MAX(0,SUMIFS(Тех_Движение!$G$2:$G$5111,Тех_Движение!$D$2:$D$5111,$C3461,Тех_Движение!$B$2:$B$5111,"&lt;="&amp;L$3)-$F3461)))</f>
        <v/>
      </c>
      <c r="M3461" s="54">
        <f>IF(OR($B3461="",M$3&lt;$D3461+Настройки!$B$7),0,MAX(0,$E3461-MAX(0,SUMIFS(Тех_Движение!$G$2:$G$5111,Тех_Движение!$D$2:$D$5111,$C3461,Тех_Движение!$B$2:$B$5111,"&lt;="&amp;M$3)-$F3461)))</f>
        <v/>
      </c>
      <c r="N3461" s="54">
        <f>IF(OR($B3461="",N$3&lt;$D3461+Настройки!$B$7),0,MAX(0,$E3461-MAX(0,SUMIFS(Тех_Движение!$G$2:$G$5111,Тех_Движение!$D$2:$D$5111,$C3461,Тех_Движение!$B$2:$B$5111,"&lt;="&amp;N$3)-$F3461)))</f>
        <v/>
      </c>
      <c r="O3461" s="54">
        <f>IF(OR($B3461="",O$3&lt;$D3461+Настройки!$B$7),0,MAX(0,$E3461-MAX(0,SUMIFS(Тех_Движение!$G$2:$G$5111,Тех_Движение!$D$2:$D$5111,$C3461,Тех_Движение!$B$2:$B$5111,"&lt;="&amp;O$3)-$F3461)))</f>
        <v/>
      </c>
      <c r="P3461" s="54">
        <f>IF(OR($B3461="",P$3&lt;$D3461+Настройки!$B$7),0,MAX(0,$E3461-MAX(0,SUMIFS(Тех_Движение!$G$2:$G$5111,Тех_Движение!$D$2:$D$5111,$C3461,Тех_Движение!$B$2:$B$5111,"&lt;="&amp;P$3)-$F3461)))</f>
        <v/>
      </c>
      <c r="Q3461" s="54">
        <f>IF(OR($B3461="",Q$3&lt;$D3461+Настройки!$B$7),0,MAX(0,$E3461-MAX(0,SUMIFS(Тех_Движение!$G$2:$G$5111,Тех_Движение!$D$2:$D$5111,$C3461,Тех_Движение!$B$2:$B$5111,"&lt;="&amp;Q$3)-$F3461)))</f>
        <v/>
      </c>
      <c r="R3461" s="54">
        <f>IF($B3461="","",SUM($K3461:$Q3461))</f>
        <v/>
      </c>
      <c r="S3461" s="56">
        <f>IF($B3461="","",VLOOKUP($C3461,Настройки!$A$11:$L$17,9,FALSE))</f>
        <v/>
      </c>
      <c r="T3461" s="56">
        <f>IF($B3461="","",$R3461*$S3461)</f>
        <v/>
      </c>
    </row>
    <row r="3462">
      <c r="A3462" s="20">
        <f>Тех_Движение!$A$3459</f>
        <v/>
      </c>
      <c r="B3462" s="20">
        <f>IF(Тех_Движение!$F$3459&gt;0,Тех_Движение!$I$3459,"")</f>
        <v/>
      </c>
      <c r="C3462" s="20">
        <f>IF($B3462="","",Тех_Движение!$D$3459)</f>
        <v/>
      </c>
      <c r="D3462" s="42">
        <f>IF($B3462="","",Тех_Движение!$B$3459)</f>
        <v/>
      </c>
      <c r="E3462" s="54">
        <f>IF($B3462="","",Тех_Движение!$F$3459)</f>
        <v/>
      </c>
      <c r="F3462" s="54">
        <f>IF($B3462="","",SUMIFS($E$5:$E3461,$C$5:$C3461,$C3462))</f>
        <v/>
      </c>
      <c r="G3462" s="54">
        <f>IF($B3462="","",MAX(0,$E3462-MAX(0,SUMIFS(Тех_Движение!$G$2:$G$5111,Тех_Движение!$D$2:$D$5111,$C3462,Тех_Движение!$B$2:$B$5111,"&lt;="&amp;Настройки!$B$5-1)-$F3462)))</f>
        <v/>
      </c>
      <c r="H3462" s="54">
        <f>IF($B3462="","",IF(AND($D3462&gt;=Настройки!$B$5,$D3462&lt;=Настройки!$B$6),$E3462,0))</f>
        <v/>
      </c>
      <c r="I3462" s="54">
        <f>IF($B3462="","",$G3462+$H3462-$J3462)</f>
        <v/>
      </c>
      <c r="J3462" s="54">
        <f>IF($B3462="","",MAX(0,$E3462-MAX(0,SUMIFS(Тех_Движение!$G$2:$G$5111,Тех_Движение!$D$2:$D$5111,$C3462,Тех_Движение!$B$2:$B$5111,"&lt;="&amp;Настройки!$B$6)-$F3462)))</f>
        <v/>
      </c>
      <c r="K3462" s="54">
        <f>IF(OR($B3462="",K$3&lt;$D3462+Настройки!$B$7),0,MAX(0,$E3462-MAX(0,SUMIFS(Тех_Движение!$G$2:$G$5111,Тех_Движение!$D$2:$D$5111,$C3462,Тех_Движение!$B$2:$B$5111,"&lt;="&amp;K$3)-$F3462)))</f>
        <v/>
      </c>
      <c r="L3462" s="54">
        <f>IF(OR($B3462="",L$3&lt;$D3462+Настройки!$B$7),0,MAX(0,$E3462-MAX(0,SUMIFS(Тех_Движение!$G$2:$G$5111,Тех_Движение!$D$2:$D$5111,$C3462,Тех_Движение!$B$2:$B$5111,"&lt;="&amp;L$3)-$F3462)))</f>
        <v/>
      </c>
      <c r="M3462" s="54">
        <f>IF(OR($B3462="",M$3&lt;$D3462+Настройки!$B$7),0,MAX(0,$E3462-MAX(0,SUMIFS(Тех_Движение!$G$2:$G$5111,Тех_Движение!$D$2:$D$5111,$C3462,Тех_Движение!$B$2:$B$5111,"&lt;="&amp;M$3)-$F3462)))</f>
        <v/>
      </c>
      <c r="N3462" s="54">
        <f>IF(OR($B3462="",N$3&lt;$D3462+Настройки!$B$7),0,MAX(0,$E3462-MAX(0,SUMIFS(Тех_Движение!$G$2:$G$5111,Тех_Движение!$D$2:$D$5111,$C3462,Тех_Движение!$B$2:$B$5111,"&lt;="&amp;N$3)-$F3462)))</f>
        <v/>
      </c>
      <c r="O3462" s="54">
        <f>IF(OR($B3462="",O$3&lt;$D3462+Настройки!$B$7),0,MAX(0,$E3462-MAX(0,SUMIFS(Тех_Движение!$G$2:$G$5111,Тех_Движение!$D$2:$D$5111,$C3462,Тех_Движение!$B$2:$B$5111,"&lt;="&amp;O$3)-$F3462)))</f>
        <v/>
      </c>
      <c r="P3462" s="54">
        <f>IF(OR($B3462="",P$3&lt;$D3462+Настройки!$B$7),0,MAX(0,$E3462-MAX(0,SUMIFS(Тех_Движение!$G$2:$G$5111,Тех_Движение!$D$2:$D$5111,$C3462,Тех_Движение!$B$2:$B$5111,"&lt;="&amp;P$3)-$F3462)))</f>
        <v/>
      </c>
      <c r="Q3462" s="54">
        <f>IF(OR($B3462="",Q$3&lt;$D3462+Настройки!$B$7),0,MAX(0,$E3462-MAX(0,SUMIFS(Тех_Движение!$G$2:$G$5111,Тех_Движение!$D$2:$D$5111,$C3462,Тех_Движение!$B$2:$B$5111,"&lt;="&amp;Q$3)-$F3462)))</f>
        <v/>
      </c>
      <c r="R3462" s="54">
        <f>IF($B3462="","",SUM($K3462:$Q3462))</f>
        <v/>
      </c>
      <c r="S3462" s="56">
        <f>IF($B3462="","",VLOOKUP($C3462,Настройки!$A$11:$L$17,9,FALSE))</f>
        <v/>
      </c>
      <c r="T3462" s="56">
        <f>IF($B3462="","",$R3462*$S3462)</f>
        <v/>
      </c>
    </row>
    <row r="3463">
      <c r="A3463" s="20">
        <f>Тех_Движение!$A$3460</f>
        <v/>
      </c>
      <c r="B3463" s="20">
        <f>IF(Тех_Движение!$F$3460&gt;0,Тех_Движение!$I$3460,"")</f>
        <v/>
      </c>
      <c r="C3463" s="20">
        <f>IF($B3463="","",Тех_Движение!$D$3460)</f>
        <v/>
      </c>
      <c r="D3463" s="42">
        <f>IF($B3463="","",Тех_Движение!$B$3460)</f>
        <v/>
      </c>
      <c r="E3463" s="54">
        <f>IF($B3463="","",Тех_Движение!$F$3460)</f>
        <v/>
      </c>
      <c r="F3463" s="54">
        <f>IF($B3463="","",SUMIFS($E$5:$E3462,$C$5:$C3462,$C3463))</f>
        <v/>
      </c>
      <c r="G3463" s="54">
        <f>IF($B3463="","",MAX(0,$E3463-MAX(0,SUMIFS(Тех_Движение!$G$2:$G$5111,Тех_Движение!$D$2:$D$5111,$C3463,Тех_Движение!$B$2:$B$5111,"&lt;="&amp;Настройки!$B$5-1)-$F3463)))</f>
        <v/>
      </c>
      <c r="H3463" s="54">
        <f>IF($B3463="","",IF(AND($D3463&gt;=Настройки!$B$5,$D3463&lt;=Настройки!$B$6),$E3463,0))</f>
        <v/>
      </c>
      <c r="I3463" s="54">
        <f>IF($B3463="","",$G3463+$H3463-$J3463)</f>
        <v/>
      </c>
      <c r="J3463" s="54">
        <f>IF($B3463="","",MAX(0,$E3463-MAX(0,SUMIFS(Тех_Движение!$G$2:$G$5111,Тех_Движение!$D$2:$D$5111,$C3463,Тех_Движение!$B$2:$B$5111,"&lt;="&amp;Настройки!$B$6)-$F3463)))</f>
        <v/>
      </c>
      <c r="K3463" s="54">
        <f>IF(OR($B3463="",K$3&lt;$D3463+Настройки!$B$7),0,MAX(0,$E3463-MAX(0,SUMIFS(Тех_Движение!$G$2:$G$5111,Тех_Движение!$D$2:$D$5111,$C3463,Тех_Движение!$B$2:$B$5111,"&lt;="&amp;K$3)-$F3463)))</f>
        <v/>
      </c>
      <c r="L3463" s="54">
        <f>IF(OR($B3463="",L$3&lt;$D3463+Настройки!$B$7),0,MAX(0,$E3463-MAX(0,SUMIFS(Тех_Движение!$G$2:$G$5111,Тех_Движение!$D$2:$D$5111,$C3463,Тех_Движение!$B$2:$B$5111,"&lt;="&amp;L$3)-$F3463)))</f>
        <v/>
      </c>
      <c r="M3463" s="54">
        <f>IF(OR($B3463="",M$3&lt;$D3463+Настройки!$B$7),0,MAX(0,$E3463-MAX(0,SUMIFS(Тех_Движение!$G$2:$G$5111,Тех_Движение!$D$2:$D$5111,$C3463,Тех_Движение!$B$2:$B$5111,"&lt;="&amp;M$3)-$F3463)))</f>
        <v/>
      </c>
      <c r="N3463" s="54">
        <f>IF(OR($B3463="",N$3&lt;$D3463+Настройки!$B$7),0,MAX(0,$E3463-MAX(0,SUMIFS(Тех_Движение!$G$2:$G$5111,Тех_Движение!$D$2:$D$5111,$C3463,Тех_Движение!$B$2:$B$5111,"&lt;="&amp;N$3)-$F3463)))</f>
        <v/>
      </c>
      <c r="O3463" s="54">
        <f>IF(OR($B3463="",O$3&lt;$D3463+Настройки!$B$7),0,MAX(0,$E3463-MAX(0,SUMIFS(Тех_Движение!$G$2:$G$5111,Тех_Движение!$D$2:$D$5111,$C3463,Тех_Движение!$B$2:$B$5111,"&lt;="&amp;O$3)-$F3463)))</f>
        <v/>
      </c>
      <c r="P3463" s="54">
        <f>IF(OR($B3463="",P$3&lt;$D3463+Настройки!$B$7),0,MAX(0,$E3463-MAX(0,SUMIFS(Тех_Движение!$G$2:$G$5111,Тех_Движение!$D$2:$D$5111,$C3463,Тех_Движение!$B$2:$B$5111,"&lt;="&amp;P$3)-$F3463)))</f>
        <v/>
      </c>
      <c r="Q3463" s="54">
        <f>IF(OR($B3463="",Q$3&lt;$D3463+Настройки!$B$7),0,MAX(0,$E3463-MAX(0,SUMIFS(Тех_Движение!$G$2:$G$5111,Тех_Движение!$D$2:$D$5111,$C3463,Тех_Движение!$B$2:$B$5111,"&lt;="&amp;Q$3)-$F3463)))</f>
        <v/>
      </c>
      <c r="R3463" s="54">
        <f>IF($B3463="","",SUM($K3463:$Q3463))</f>
        <v/>
      </c>
      <c r="S3463" s="56">
        <f>IF($B3463="","",VLOOKUP($C3463,Настройки!$A$11:$L$17,9,FALSE))</f>
        <v/>
      </c>
      <c r="T3463" s="56">
        <f>IF($B3463="","",$R3463*$S3463)</f>
        <v/>
      </c>
    </row>
    <row r="3464">
      <c r="A3464" s="20">
        <f>Тех_Движение!$A$3461</f>
        <v/>
      </c>
      <c r="B3464" s="20">
        <f>IF(Тех_Движение!$F$3461&gt;0,Тех_Движение!$I$3461,"")</f>
        <v/>
      </c>
      <c r="C3464" s="20">
        <f>IF($B3464="","",Тех_Движение!$D$3461)</f>
        <v/>
      </c>
      <c r="D3464" s="42">
        <f>IF($B3464="","",Тех_Движение!$B$3461)</f>
        <v/>
      </c>
      <c r="E3464" s="54">
        <f>IF($B3464="","",Тех_Движение!$F$3461)</f>
        <v/>
      </c>
      <c r="F3464" s="54">
        <f>IF($B3464="","",SUMIFS($E$5:$E3463,$C$5:$C3463,$C3464))</f>
        <v/>
      </c>
      <c r="G3464" s="54">
        <f>IF($B3464="","",MAX(0,$E3464-MAX(0,SUMIFS(Тех_Движение!$G$2:$G$5111,Тех_Движение!$D$2:$D$5111,$C3464,Тех_Движение!$B$2:$B$5111,"&lt;="&amp;Настройки!$B$5-1)-$F3464)))</f>
        <v/>
      </c>
      <c r="H3464" s="54">
        <f>IF($B3464="","",IF(AND($D3464&gt;=Настройки!$B$5,$D3464&lt;=Настройки!$B$6),$E3464,0))</f>
        <v/>
      </c>
      <c r="I3464" s="54">
        <f>IF($B3464="","",$G3464+$H3464-$J3464)</f>
        <v/>
      </c>
      <c r="J3464" s="54">
        <f>IF($B3464="","",MAX(0,$E3464-MAX(0,SUMIFS(Тех_Движение!$G$2:$G$5111,Тех_Движение!$D$2:$D$5111,$C3464,Тех_Движение!$B$2:$B$5111,"&lt;="&amp;Настройки!$B$6)-$F3464)))</f>
        <v/>
      </c>
      <c r="K3464" s="54">
        <f>IF(OR($B3464="",K$3&lt;$D3464+Настройки!$B$7),0,MAX(0,$E3464-MAX(0,SUMIFS(Тех_Движение!$G$2:$G$5111,Тех_Движение!$D$2:$D$5111,$C3464,Тех_Движение!$B$2:$B$5111,"&lt;="&amp;K$3)-$F3464)))</f>
        <v/>
      </c>
      <c r="L3464" s="54">
        <f>IF(OR($B3464="",L$3&lt;$D3464+Настройки!$B$7),0,MAX(0,$E3464-MAX(0,SUMIFS(Тех_Движение!$G$2:$G$5111,Тех_Движение!$D$2:$D$5111,$C3464,Тех_Движение!$B$2:$B$5111,"&lt;="&amp;L$3)-$F3464)))</f>
        <v/>
      </c>
      <c r="M3464" s="54">
        <f>IF(OR($B3464="",M$3&lt;$D3464+Настройки!$B$7),0,MAX(0,$E3464-MAX(0,SUMIFS(Тех_Движение!$G$2:$G$5111,Тех_Движение!$D$2:$D$5111,$C3464,Тех_Движение!$B$2:$B$5111,"&lt;="&amp;M$3)-$F3464)))</f>
        <v/>
      </c>
      <c r="N3464" s="54">
        <f>IF(OR($B3464="",N$3&lt;$D3464+Настройки!$B$7),0,MAX(0,$E3464-MAX(0,SUMIFS(Тех_Движение!$G$2:$G$5111,Тех_Движение!$D$2:$D$5111,$C3464,Тех_Движение!$B$2:$B$5111,"&lt;="&amp;N$3)-$F3464)))</f>
        <v/>
      </c>
      <c r="O3464" s="54">
        <f>IF(OR($B3464="",O$3&lt;$D3464+Настройки!$B$7),0,MAX(0,$E3464-MAX(0,SUMIFS(Тех_Движение!$G$2:$G$5111,Тех_Движение!$D$2:$D$5111,$C3464,Тех_Движение!$B$2:$B$5111,"&lt;="&amp;O$3)-$F3464)))</f>
        <v/>
      </c>
      <c r="P3464" s="54">
        <f>IF(OR($B3464="",P$3&lt;$D3464+Настройки!$B$7),0,MAX(0,$E3464-MAX(0,SUMIFS(Тех_Движение!$G$2:$G$5111,Тех_Движение!$D$2:$D$5111,$C3464,Тех_Движение!$B$2:$B$5111,"&lt;="&amp;P$3)-$F3464)))</f>
        <v/>
      </c>
      <c r="Q3464" s="54">
        <f>IF(OR($B3464="",Q$3&lt;$D3464+Настройки!$B$7),0,MAX(0,$E3464-MAX(0,SUMIFS(Тех_Движение!$G$2:$G$5111,Тех_Движение!$D$2:$D$5111,$C3464,Тех_Движение!$B$2:$B$5111,"&lt;="&amp;Q$3)-$F3464)))</f>
        <v/>
      </c>
      <c r="R3464" s="54">
        <f>IF($B3464="","",SUM($K3464:$Q3464))</f>
        <v/>
      </c>
      <c r="S3464" s="56">
        <f>IF($B3464="","",VLOOKUP($C3464,Настройки!$A$11:$L$17,9,FALSE))</f>
        <v/>
      </c>
      <c r="T3464" s="56">
        <f>IF($B3464="","",$R3464*$S3464)</f>
        <v/>
      </c>
    </row>
    <row r="3465">
      <c r="A3465" s="20">
        <f>Тех_Движение!$A$3462</f>
        <v/>
      </c>
      <c r="B3465" s="20">
        <f>IF(Тех_Движение!$F$3462&gt;0,Тех_Движение!$I$3462,"")</f>
        <v/>
      </c>
      <c r="C3465" s="20">
        <f>IF($B3465="","",Тех_Движение!$D$3462)</f>
        <v/>
      </c>
      <c r="D3465" s="42">
        <f>IF($B3465="","",Тех_Движение!$B$3462)</f>
        <v/>
      </c>
      <c r="E3465" s="54">
        <f>IF($B3465="","",Тех_Движение!$F$3462)</f>
        <v/>
      </c>
      <c r="F3465" s="54">
        <f>IF($B3465="","",SUMIFS($E$5:$E3464,$C$5:$C3464,$C3465))</f>
        <v/>
      </c>
      <c r="G3465" s="54">
        <f>IF($B3465="","",MAX(0,$E3465-MAX(0,SUMIFS(Тех_Движение!$G$2:$G$5111,Тех_Движение!$D$2:$D$5111,$C3465,Тех_Движение!$B$2:$B$5111,"&lt;="&amp;Настройки!$B$5-1)-$F3465)))</f>
        <v/>
      </c>
      <c r="H3465" s="54">
        <f>IF($B3465="","",IF(AND($D3465&gt;=Настройки!$B$5,$D3465&lt;=Настройки!$B$6),$E3465,0))</f>
        <v/>
      </c>
      <c r="I3465" s="54">
        <f>IF($B3465="","",$G3465+$H3465-$J3465)</f>
        <v/>
      </c>
      <c r="J3465" s="54">
        <f>IF($B3465="","",MAX(0,$E3465-MAX(0,SUMIFS(Тех_Движение!$G$2:$G$5111,Тех_Движение!$D$2:$D$5111,$C3465,Тех_Движение!$B$2:$B$5111,"&lt;="&amp;Настройки!$B$6)-$F3465)))</f>
        <v/>
      </c>
      <c r="K3465" s="54">
        <f>IF(OR($B3465="",K$3&lt;$D3465+Настройки!$B$7),0,MAX(0,$E3465-MAX(0,SUMIFS(Тех_Движение!$G$2:$G$5111,Тех_Движение!$D$2:$D$5111,$C3465,Тех_Движение!$B$2:$B$5111,"&lt;="&amp;K$3)-$F3465)))</f>
        <v/>
      </c>
      <c r="L3465" s="54">
        <f>IF(OR($B3465="",L$3&lt;$D3465+Настройки!$B$7),0,MAX(0,$E3465-MAX(0,SUMIFS(Тех_Движение!$G$2:$G$5111,Тех_Движение!$D$2:$D$5111,$C3465,Тех_Движение!$B$2:$B$5111,"&lt;="&amp;L$3)-$F3465)))</f>
        <v/>
      </c>
      <c r="M3465" s="54">
        <f>IF(OR($B3465="",M$3&lt;$D3465+Настройки!$B$7),0,MAX(0,$E3465-MAX(0,SUMIFS(Тех_Движение!$G$2:$G$5111,Тех_Движение!$D$2:$D$5111,$C3465,Тех_Движение!$B$2:$B$5111,"&lt;="&amp;M$3)-$F3465)))</f>
        <v/>
      </c>
      <c r="N3465" s="54">
        <f>IF(OR($B3465="",N$3&lt;$D3465+Настройки!$B$7),0,MAX(0,$E3465-MAX(0,SUMIFS(Тех_Движение!$G$2:$G$5111,Тех_Движение!$D$2:$D$5111,$C3465,Тех_Движение!$B$2:$B$5111,"&lt;="&amp;N$3)-$F3465)))</f>
        <v/>
      </c>
      <c r="O3465" s="54">
        <f>IF(OR($B3465="",O$3&lt;$D3465+Настройки!$B$7),0,MAX(0,$E3465-MAX(0,SUMIFS(Тех_Движение!$G$2:$G$5111,Тех_Движение!$D$2:$D$5111,$C3465,Тех_Движение!$B$2:$B$5111,"&lt;="&amp;O$3)-$F3465)))</f>
        <v/>
      </c>
      <c r="P3465" s="54">
        <f>IF(OR($B3465="",P$3&lt;$D3465+Настройки!$B$7),0,MAX(0,$E3465-MAX(0,SUMIFS(Тех_Движение!$G$2:$G$5111,Тех_Движение!$D$2:$D$5111,$C3465,Тех_Движение!$B$2:$B$5111,"&lt;="&amp;P$3)-$F3465)))</f>
        <v/>
      </c>
      <c r="Q3465" s="54">
        <f>IF(OR($B3465="",Q$3&lt;$D3465+Настройки!$B$7),0,MAX(0,$E3465-MAX(0,SUMIFS(Тех_Движение!$G$2:$G$5111,Тех_Движение!$D$2:$D$5111,$C3465,Тех_Движение!$B$2:$B$5111,"&lt;="&amp;Q$3)-$F3465)))</f>
        <v/>
      </c>
      <c r="R3465" s="54">
        <f>IF($B3465="","",SUM($K3465:$Q3465))</f>
        <v/>
      </c>
      <c r="S3465" s="56">
        <f>IF($B3465="","",VLOOKUP($C3465,Настройки!$A$11:$L$17,9,FALSE))</f>
        <v/>
      </c>
      <c r="T3465" s="56">
        <f>IF($B3465="","",$R3465*$S3465)</f>
        <v/>
      </c>
    </row>
    <row r="3466">
      <c r="A3466" s="20">
        <f>Тех_Движение!$A$3463</f>
        <v/>
      </c>
      <c r="B3466" s="20">
        <f>IF(Тех_Движение!$F$3463&gt;0,Тех_Движение!$I$3463,"")</f>
        <v/>
      </c>
      <c r="C3466" s="20">
        <f>IF($B3466="","",Тех_Движение!$D$3463)</f>
        <v/>
      </c>
      <c r="D3466" s="42">
        <f>IF($B3466="","",Тех_Движение!$B$3463)</f>
        <v/>
      </c>
      <c r="E3466" s="54">
        <f>IF($B3466="","",Тех_Движение!$F$3463)</f>
        <v/>
      </c>
      <c r="F3466" s="54">
        <f>IF($B3466="","",SUMIFS($E$5:$E3465,$C$5:$C3465,$C3466))</f>
        <v/>
      </c>
      <c r="G3466" s="54">
        <f>IF($B3466="","",MAX(0,$E3466-MAX(0,SUMIFS(Тех_Движение!$G$2:$G$5111,Тех_Движение!$D$2:$D$5111,$C3466,Тех_Движение!$B$2:$B$5111,"&lt;="&amp;Настройки!$B$5-1)-$F3466)))</f>
        <v/>
      </c>
      <c r="H3466" s="54">
        <f>IF($B3466="","",IF(AND($D3466&gt;=Настройки!$B$5,$D3466&lt;=Настройки!$B$6),$E3466,0))</f>
        <v/>
      </c>
      <c r="I3466" s="54">
        <f>IF($B3466="","",$G3466+$H3466-$J3466)</f>
        <v/>
      </c>
      <c r="J3466" s="54">
        <f>IF($B3466="","",MAX(0,$E3466-MAX(0,SUMIFS(Тех_Движение!$G$2:$G$5111,Тех_Движение!$D$2:$D$5111,$C3466,Тех_Движение!$B$2:$B$5111,"&lt;="&amp;Настройки!$B$6)-$F3466)))</f>
        <v/>
      </c>
      <c r="K3466" s="54">
        <f>IF(OR($B3466="",K$3&lt;$D3466+Настройки!$B$7),0,MAX(0,$E3466-MAX(0,SUMIFS(Тех_Движение!$G$2:$G$5111,Тех_Движение!$D$2:$D$5111,$C3466,Тех_Движение!$B$2:$B$5111,"&lt;="&amp;K$3)-$F3466)))</f>
        <v/>
      </c>
      <c r="L3466" s="54">
        <f>IF(OR($B3466="",L$3&lt;$D3466+Настройки!$B$7),0,MAX(0,$E3466-MAX(0,SUMIFS(Тех_Движение!$G$2:$G$5111,Тех_Движение!$D$2:$D$5111,$C3466,Тех_Движение!$B$2:$B$5111,"&lt;="&amp;L$3)-$F3466)))</f>
        <v/>
      </c>
      <c r="M3466" s="54">
        <f>IF(OR($B3466="",M$3&lt;$D3466+Настройки!$B$7),0,MAX(0,$E3466-MAX(0,SUMIFS(Тех_Движение!$G$2:$G$5111,Тех_Движение!$D$2:$D$5111,$C3466,Тех_Движение!$B$2:$B$5111,"&lt;="&amp;M$3)-$F3466)))</f>
        <v/>
      </c>
      <c r="N3466" s="54">
        <f>IF(OR($B3466="",N$3&lt;$D3466+Настройки!$B$7),0,MAX(0,$E3466-MAX(0,SUMIFS(Тех_Движение!$G$2:$G$5111,Тех_Движение!$D$2:$D$5111,$C3466,Тех_Движение!$B$2:$B$5111,"&lt;="&amp;N$3)-$F3466)))</f>
        <v/>
      </c>
      <c r="O3466" s="54">
        <f>IF(OR($B3466="",O$3&lt;$D3466+Настройки!$B$7),0,MAX(0,$E3466-MAX(0,SUMIFS(Тех_Движение!$G$2:$G$5111,Тех_Движение!$D$2:$D$5111,$C3466,Тех_Движение!$B$2:$B$5111,"&lt;="&amp;O$3)-$F3466)))</f>
        <v/>
      </c>
      <c r="P3466" s="54">
        <f>IF(OR($B3466="",P$3&lt;$D3466+Настройки!$B$7),0,MAX(0,$E3466-MAX(0,SUMIFS(Тех_Движение!$G$2:$G$5111,Тех_Движение!$D$2:$D$5111,$C3466,Тех_Движение!$B$2:$B$5111,"&lt;="&amp;P$3)-$F3466)))</f>
        <v/>
      </c>
      <c r="Q3466" s="54">
        <f>IF(OR($B3466="",Q$3&lt;$D3466+Настройки!$B$7),0,MAX(0,$E3466-MAX(0,SUMIFS(Тех_Движение!$G$2:$G$5111,Тех_Движение!$D$2:$D$5111,$C3466,Тех_Движение!$B$2:$B$5111,"&lt;="&amp;Q$3)-$F3466)))</f>
        <v/>
      </c>
      <c r="R3466" s="54">
        <f>IF($B3466="","",SUM($K3466:$Q3466))</f>
        <v/>
      </c>
      <c r="S3466" s="56">
        <f>IF($B3466="","",VLOOKUP($C3466,Настройки!$A$11:$L$17,9,FALSE))</f>
        <v/>
      </c>
      <c r="T3466" s="56">
        <f>IF($B3466="","",$R3466*$S3466)</f>
        <v/>
      </c>
    </row>
    <row r="3467">
      <c r="A3467" s="20">
        <f>Тех_Движение!$A$3464</f>
        <v/>
      </c>
      <c r="B3467" s="20">
        <f>IF(Тех_Движение!$F$3464&gt;0,Тех_Движение!$I$3464,"")</f>
        <v/>
      </c>
      <c r="C3467" s="20">
        <f>IF($B3467="","",Тех_Движение!$D$3464)</f>
        <v/>
      </c>
      <c r="D3467" s="42">
        <f>IF($B3467="","",Тех_Движение!$B$3464)</f>
        <v/>
      </c>
      <c r="E3467" s="54">
        <f>IF($B3467="","",Тех_Движение!$F$3464)</f>
        <v/>
      </c>
      <c r="F3467" s="54">
        <f>IF($B3467="","",SUMIFS($E$5:$E3466,$C$5:$C3466,$C3467))</f>
        <v/>
      </c>
      <c r="G3467" s="54">
        <f>IF($B3467="","",MAX(0,$E3467-MAX(0,SUMIFS(Тех_Движение!$G$2:$G$5111,Тех_Движение!$D$2:$D$5111,$C3467,Тех_Движение!$B$2:$B$5111,"&lt;="&amp;Настройки!$B$5-1)-$F3467)))</f>
        <v/>
      </c>
      <c r="H3467" s="54">
        <f>IF($B3467="","",IF(AND($D3467&gt;=Настройки!$B$5,$D3467&lt;=Настройки!$B$6),$E3467,0))</f>
        <v/>
      </c>
      <c r="I3467" s="54">
        <f>IF($B3467="","",$G3467+$H3467-$J3467)</f>
        <v/>
      </c>
      <c r="J3467" s="54">
        <f>IF($B3467="","",MAX(0,$E3467-MAX(0,SUMIFS(Тех_Движение!$G$2:$G$5111,Тех_Движение!$D$2:$D$5111,$C3467,Тех_Движение!$B$2:$B$5111,"&lt;="&amp;Настройки!$B$6)-$F3467)))</f>
        <v/>
      </c>
      <c r="K3467" s="54">
        <f>IF(OR($B3467="",K$3&lt;$D3467+Настройки!$B$7),0,MAX(0,$E3467-MAX(0,SUMIFS(Тех_Движение!$G$2:$G$5111,Тех_Движение!$D$2:$D$5111,$C3467,Тех_Движение!$B$2:$B$5111,"&lt;="&amp;K$3)-$F3467)))</f>
        <v/>
      </c>
      <c r="L3467" s="54">
        <f>IF(OR($B3467="",L$3&lt;$D3467+Настройки!$B$7),0,MAX(0,$E3467-MAX(0,SUMIFS(Тех_Движение!$G$2:$G$5111,Тех_Движение!$D$2:$D$5111,$C3467,Тех_Движение!$B$2:$B$5111,"&lt;="&amp;L$3)-$F3467)))</f>
        <v/>
      </c>
      <c r="M3467" s="54">
        <f>IF(OR($B3467="",M$3&lt;$D3467+Настройки!$B$7),0,MAX(0,$E3467-MAX(0,SUMIFS(Тех_Движение!$G$2:$G$5111,Тех_Движение!$D$2:$D$5111,$C3467,Тех_Движение!$B$2:$B$5111,"&lt;="&amp;M$3)-$F3467)))</f>
        <v/>
      </c>
      <c r="N3467" s="54">
        <f>IF(OR($B3467="",N$3&lt;$D3467+Настройки!$B$7),0,MAX(0,$E3467-MAX(0,SUMIFS(Тех_Движение!$G$2:$G$5111,Тех_Движение!$D$2:$D$5111,$C3467,Тех_Движение!$B$2:$B$5111,"&lt;="&amp;N$3)-$F3467)))</f>
        <v/>
      </c>
      <c r="O3467" s="54">
        <f>IF(OR($B3467="",O$3&lt;$D3467+Настройки!$B$7),0,MAX(0,$E3467-MAX(0,SUMIFS(Тех_Движение!$G$2:$G$5111,Тех_Движение!$D$2:$D$5111,$C3467,Тех_Движение!$B$2:$B$5111,"&lt;="&amp;O$3)-$F3467)))</f>
        <v/>
      </c>
      <c r="P3467" s="54">
        <f>IF(OR($B3467="",P$3&lt;$D3467+Настройки!$B$7),0,MAX(0,$E3467-MAX(0,SUMIFS(Тех_Движение!$G$2:$G$5111,Тех_Движение!$D$2:$D$5111,$C3467,Тех_Движение!$B$2:$B$5111,"&lt;="&amp;P$3)-$F3467)))</f>
        <v/>
      </c>
      <c r="Q3467" s="54">
        <f>IF(OR($B3467="",Q$3&lt;$D3467+Настройки!$B$7),0,MAX(0,$E3467-MAX(0,SUMIFS(Тех_Движение!$G$2:$G$5111,Тех_Движение!$D$2:$D$5111,$C3467,Тех_Движение!$B$2:$B$5111,"&lt;="&amp;Q$3)-$F3467)))</f>
        <v/>
      </c>
      <c r="R3467" s="54">
        <f>IF($B3467="","",SUM($K3467:$Q3467))</f>
        <v/>
      </c>
      <c r="S3467" s="56">
        <f>IF($B3467="","",VLOOKUP($C3467,Настройки!$A$11:$L$17,9,FALSE))</f>
        <v/>
      </c>
      <c r="T3467" s="56">
        <f>IF($B3467="","",$R3467*$S3467)</f>
        <v/>
      </c>
    </row>
    <row r="3468">
      <c r="A3468" s="20">
        <f>Тех_Движение!$A$3465</f>
        <v/>
      </c>
      <c r="B3468" s="20">
        <f>IF(Тех_Движение!$F$3465&gt;0,Тех_Движение!$I$3465,"")</f>
        <v/>
      </c>
      <c r="C3468" s="20">
        <f>IF($B3468="","",Тех_Движение!$D$3465)</f>
        <v/>
      </c>
      <c r="D3468" s="42">
        <f>IF($B3468="","",Тех_Движение!$B$3465)</f>
        <v/>
      </c>
      <c r="E3468" s="54">
        <f>IF($B3468="","",Тех_Движение!$F$3465)</f>
        <v/>
      </c>
      <c r="F3468" s="54">
        <f>IF($B3468="","",SUMIFS($E$5:$E3467,$C$5:$C3467,$C3468))</f>
        <v/>
      </c>
      <c r="G3468" s="54">
        <f>IF($B3468="","",MAX(0,$E3468-MAX(0,SUMIFS(Тех_Движение!$G$2:$G$5111,Тех_Движение!$D$2:$D$5111,$C3468,Тех_Движение!$B$2:$B$5111,"&lt;="&amp;Настройки!$B$5-1)-$F3468)))</f>
        <v/>
      </c>
      <c r="H3468" s="54">
        <f>IF($B3468="","",IF(AND($D3468&gt;=Настройки!$B$5,$D3468&lt;=Настройки!$B$6),$E3468,0))</f>
        <v/>
      </c>
      <c r="I3468" s="54">
        <f>IF($B3468="","",$G3468+$H3468-$J3468)</f>
        <v/>
      </c>
      <c r="J3468" s="54">
        <f>IF($B3468="","",MAX(0,$E3468-MAX(0,SUMIFS(Тех_Движение!$G$2:$G$5111,Тех_Движение!$D$2:$D$5111,$C3468,Тех_Движение!$B$2:$B$5111,"&lt;="&amp;Настройки!$B$6)-$F3468)))</f>
        <v/>
      </c>
      <c r="K3468" s="54">
        <f>IF(OR($B3468="",K$3&lt;$D3468+Настройки!$B$7),0,MAX(0,$E3468-MAX(0,SUMIFS(Тех_Движение!$G$2:$G$5111,Тех_Движение!$D$2:$D$5111,$C3468,Тех_Движение!$B$2:$B$5111,"&lt;="&amp;K$3)-$F3468)))</f>
        <v/>
      </c>
      <c r="L3468" s="54">
        <f>IF(OR($B3468="",L$3&lt;$D3468+Настройки!$B$7),0,MAX(0,$E3468-MAX(0,SUMIFS(Тех_Движение!$G$2:$G$5111,Тех_Движение!$D$2:$D$5111,$C3468,Тех_Движение!$B$2:$B$5111,"&lt;="&amp;L$3)-$F3468)))</f>
        <v/>
      </c>
      <c r="M3468" s="54">
        <f>IF(OR($B3468="",M$3&lt;$D3468+Настройки!$B$7),0,MAX(0,$E3468-MAX(0,SUMIFS(Тех_Движение!$G$2:$G$5111,Тех_Движение!$D$2:$D$5111,$C3468,Тех_Движение!$B$2:$B$5111,"&lt;="&amp;M$3)-$F3468)))</f>
        <v/>
      </c>
      <c r="N3468" s="54">
        <f>IF(OR($B3468="",N$3&lt;$D3468+Настройки!$B$7),0,MAX(0,$E3468-MAX(0,SUMIFS(Тех_Движение!$G$2:$G$5111,Тех_Движение!$D$2:$D$5111,$C3468,Тех_Движение!$B$2:$B$5111,"&lt;="&amp;N$3)-$F3468)))</f>
        <v/>
      </c>
      <c r="O3468" s="54">
        <f>IF(OR($B3468="",O$3&lt;$D3468+Настройки!$B$7),0,MAX(0,$E3468-MAX(0,SUMIFS(Тех_Движение!$G$2:$G$5111,Тех_Движение!$D$2:$D$5111,$C3468,Тех_Движение!$B$2:$B$5111,"&lt;="&amp;O$3)-$F3468)))</f>
        <v/>
      </c>
      <c r="P3468" s="54">
        <f>IF(OR($B3468="",P$3&lt;$D3468+Настройки!$B$7),0,MAX(0,$E3468-MAX(0,SUMIFS(Тех_Движение!$G$2:$G$5111,Тех_Движение!$D$2:$D$5111,$C3468,Тех_Движение!$B$2:$B$5111,"&lt;="&amp;P$3)-$F3468)))</f>
        <v/>
      </c>
      <c r="Q3468" s="54">
        <f>IF(OR($B3468="",Q$3&lt;$D3468+Настройки!$B$7),0,MAX(0,$E3468-MAX(0,SUMIFS(Тех_Движение!$G$2:$G$5111,Тех_Движение!$D$2:$D$5111,$C3468,Тех_Движение!$B$2:$B$5111,"&lt;="&amp;Q$3)-$F3468)))</f>
        <v/>
      </c>
      <c r="R3468" s="54">
        <f>IF($B3468="","",SUM($K3468:$Q3468))</f>
        <v/>
      </c>
      <c r="S3468" s="56">
        <f>IF($B3468="","",VLOOKUP($C3468,Настройки!$A$11:$L$17,9,FALSE))</f>
        <v/>
      </c>
      <c r="T3468" s="56">
        <f>IF($B3468="","",$R3468*$S3468)</f>
        <v/>
      </c>
    </row>
    <row r="3469">
      <c r="A3469" s="20">
        <f>Тех_Движение!$A$3466</f>
        <v/>
      </c>
      <c r="B3469" s="20">
        <f>IF(Тех_Движение!$F$3466&gt;0,Тех_Движение!$I$3466,"")</f>
        <v/>
      </c>
      <c r="C3469" s="20">
        <f>IF($B3469="","",Тех_Движение!$D$3466)</f>
        <v/>
      </c>
      <c r="D3469" s="42">
        <f>IF($B3469="","",Тех_Движение!$B$3466)</f>
        <v/>
      </c>
      <c r="E3469" s="54">
        <f>IF($B3469="","",Тех_Движение!$F$3466)</f>
        <v/>
      </c>
      <c r="F3469" s="54">
        <f>IF($B3469="","",SUMIFS($E$5:$E3468,$C$5:$C3468,$C3469))</f>
        <v/>
      </c>
      <c r="G3469" s="54">
        <f>IF($B3469="","",MAX(0,$E3469-MAX(0,SUMIFS(Тех_Движение!$G$2:$G$5111,Тех_Движение!$D$2:$D$5111,$C3469,Тех_Движение!$B$2:$B$5111,"&lt;="&amp;Настройки!$B$5-1)-$F3469)))</f>
        <v/>
      </c>
      <c r="H3469" s="54">
        <f>IF($B3469="","",IF(AND($D3469&gt;=Настройки!$B$5,$D3469&lt;=Настройки!$B$6),$E3469,0))</f>
        <v/>
      </c>
      <c r="I3469" s="54">
        <f>IF($B3469="","",$G3469+$H3469-$J3469)</f>
        <v/>
      </c>
      <c r="J3469" s="54">
        <f>IF($B3469="","",MAX(0,$E3469-MAX(0,SUMIFS(Тех_Движение!$G$2:$G$5111,Тех_Движение!$D$2:$D$5111,$C3469,Тех_Движение!$B$2:$B$5111,"&lt;="&amp;Настройки!$B$6)-$F3469)))</f>
        <v/>
      </c>
      <c r="K3469" s="54">
        <f>IF(OR($B3469="",K$3&lt;$D3469+Настройки!$B$7),0,MAX(0,$E3469-MAX(0,SUMIFS(Тех_Движение!$G$2:$G$5111,Тех_Движение!$D$2:$D$5111,$C3469,Тех_Движение!$B$2:$B$5111,"&lt;="&amp;K$3)-$F3469)))</f>
        <v/>
      </c>
      <c r="L3469" s="54">
        <f>IF(OR($B3469="",L$3&lt;$D3469+Настройки!$B$7),0,MAX(0,$E3469-MAX(0,SUMIFS(Тех_Движение!$G$2:$G$5111,Тех_Движение!$D$2:$D$5111,$C3469,Тех_Движение!$B$2:$B$5111,"&lt;="&amp;L$3)-$F3469)))</f>
        <v/>
      </c>
      <c r="M3469" s="54">
        <f>IF(OR($B3469="",M$3&lt;$D3469+Настройки!$B$7),0,MAX(0,$E3469-MAX(0,SUMIFS(Тех_Движение!$G$2:$G$5111,Тех_Движение!$D$2:$D$5111,$C3469,Тех_Движение!$B$2:$B$5111,"&lt;="&amp;M$3)-$F3469)))</f>
        <v/>
      </c>
      <c r="N3469" s="54">
        <f>IF(OR($B3469="",N$3&lt;$D3469+Настройки!$B$7),0,MAX(0,$E3469-MAX(0,SUMIFS(Тех_Движение!$G$2:$G$5111,Тех_Движение!$D$2:$D$5111,$C3469,Тех_Движение!$B$2:$B$5111,"&lt;="&amp;N$3)-$F3469)))</f>
        <v/>
      </c>
      <c r="O3469" s="54">
        <f>IF(OR($B3469="",O$3&lt;$D3469+Настройки!$B$7),0,MAX(0,$E3469-MAX(0,SUMIFS(Тех_Движение!$G$2:$G$5111,Тех_Движение!$D$2:$D$5111,$C3469,Тех_Движение!$B$2:$B$5111,"&lt;="&amp;O$3)-$F3469)))</f>
        <v/>
      </c>
      <c r="P3469" s="54">
        <f>IF(OR($B3469="",P$3&lt;$D3469+Настройки!$B$7),0,MAX(0,$E3469-MAX(0,SUMIFS(Тех_Движение!$G$2:$G$5111,Тех_Движение!$D$2:$D$5111,$C3469,Тех_Движение!$B$2:$B$5111,"&lt;="&amp;P$3)-$F3469)))</f>
        <v/>
      </c>
      <c r="Q3469" s="54">
        <f>IF(OR($B3469="",Q$3&lt;$D3469+Настройки!$B$7),0,MAX(0,$E3469-MAX(0,SUMIFS(Тех_Движение!$G$2:$G$5111,Тех_Движение!$D$2:$D$5111,$C3469,Тех_Движение!$B$2:$B$5111,"&lt;="&amp;Q$3)-$F3469)))</f>
        <v/>
      </c>
      <c r="R3469" s="54">
        <f>IF($B3469="","",SUM($K3469:$Q3469))</f>
        <v/>
      </c>
      <c r="S3469" s="56">
        <f>IF($B3469="","",VLOOKUP($C3469,Настройки!$A$11:$L$17,9,FALSE))</f>
        <v/>
      </c>
      <c r="T3469" s="56">
        <f>IF($B3469="","",$R3469*$S3469)</f>
        <v/>
      </c>
    </row>
    <row r="3470">
      <c r="A3470" s="20">
        <f>Тех_Движение!$A$3467</f>
        <v/>
      </c>
      <c r="B3470" s="20">
        <f>IF(Тех_Движение!$F$3467&gt;0,Тех_Движение!$I$3467,"")</f>
        <v/>
      </c>
      <c r="C3470" s="20">
        <f>IF($B3470="","",Тех_Движение!$D$3467)</f>
        <v/>
      </c>
      <c r="D3470" s="42">
        <f>IF($B3470="","",Тех_Движение!$B$3467)</f>
        <v/>
      </c>
      <c r="E3470" s="54">
        <f>IF($B3470="","",Тех_Движение!$F$3467)</f>
        <v/>
      </c>
      <c r="F3470" s="54">
        <f>IF($B3470="","",SUMIFS($E$5:$E3469,$C$5:$C3469,$C3470))</f>
        <v/>
      </c>
      <c r="G3470" s="54">
        <f>IF($B3470="","",MAX(0,$E3470-MAX(0,SUMIFS(Тех_Движение!$G$2:$G$5111,Тех_Движение!$D$2:$D$5111,$C3470,Тех_Движение!$B$2:$B$5111,"&lt;="&amp;Настройки!$B$5-1)-$F3470)))</f>
        <v/>
      </c>
      <c r="H3470" s="54">
        <f>IF($B3470="","",IF(AND($D3470&gt;=Настройки!$B$5,$D3470&lt;=Настройки!$B$6),$E3470,0))</f>
        <v/>
      </c>
      <c r="I3470" s="54">
        <f>IF($B3470="","",$G3470+$H3470-$J3470)</f>
        <v/>
      </c>
      <c r="J3470" s="54">
        <f>IF($B3470="","",MAX(0,$E3470-MAX(0,SUMIFS(Тех_Движение!$G$2:$G$5111,Тех_Движение!$D$2:$D$5111,$C3470,Тех_Движение!$B$2:$B$5111,"&lt;="&amp;Настройки!$B$6)-$F3470)))</f>
        <v/>
      </c>
      <c r="K3470" s="54">
        <f>IF(OR($B3470="",K$3&lt;$D3470+Настройки!$B$7),0,MAX(0,$E3470-MAX(0,SUMIFS(Тех_Движение!$G$2:$G$5111,Тех_Движение!$D$2:$D$5111,$C3470,Тех_Движение!$B$2:$B$5111,"&lt;="&amp;K$3)-$F3470)))</f>
        <v/>
      </c>
      <c r="L3470" s="54">
        <f>IF(OR($B3470="",L$3&lt;$D3470+Настройки!$B$7),0,MAX(0,$E3470-MAX(0,SUMIFS(Тех_Движение!$G$2:$G$5111,Тех_Движение!$D$2:$D$5111,$C3470,Тех_Движение!$B$2:$B$5111,"&lt;="&amp;L$3)-$F3470)))</f>
        <v/>
      </c>
      <c r="M3470" s="54">
        <f>IF(OR($B3470="",M$3&lt;$D3470+Настройки!$B$7),0,MAX(0,$E3470-MAX(0,SUMIFS(Тех_Движение!$G$2:$G$5111,Тех_Движение!$D$2:$D$5111,$C3470,Тех_Движение!$B$2:$B$5111,"&lt;="&amp;M$3)-$F3470)))</f>
        <v/>
      </c>
      <c r="N3470" s="54">
        <f>IF(OR($B3470="",N$3&lt;$D3470+Настройки!$B$7),0,MAX(0,$E3470-MAX(0,SUMIFS(Тех_Движение!$G$2:$G$5111,Тех_Движение!$D$2:$D$5111,$C3470,Тех_Движение!$B$2:$B$5111,"&lt;="&amp;N$3)-$F3470)))</f>
        <v/>
      </c>
      <c r="O3470" s="54">
        <f>IF(OR($B3470="",O$3&lt;$D3470+Настройки!$B$7),0,MAX(0,$E3470-MAX(0,SUMIFS(Тех_Движение!$G$2:$G$5111,Тех_Движение!$D$2:$D$5111,$C3470,Тех_Движение!$B$2:$B$5111,"&lt;="&amp;O$3)-$F3470)))</f>
        <v/>
      </c>
      <c r="P3470" s="54">
        <f>IF(OR($B3470="",P$3&lt;$D3470+Настройки!$B$7),0,MAX(0,$E3470-MAX(0,SUMIFS(Тех_Движение!$G$2:$G$5111,Тех_Движение!$D$2:$D$5111,$C3470,Тех_Движение!$B$2:$B$5111,"&lt;="&amp;P$3)-$F3470)))</f>
        <v/>
      </c>
      <c r="Q3470" s="54">
        <f>IF(OR($B3470="",Q$3&lt;$D3470+Настройки!$B$7),0,MAX(0,$E3470-MAX(0,SUMIFS(Тех_Движение!$G$2:$G$5111,Тех_Движение!$D$2:$D$5111,$C3470,Тех_Движение!$B$2:$B$5111,"&lt;="&amp;Q$3)-$F3470)))</f>
        <v/>
      </c>
      <c r="R3470" s="54">
        <f>IF($B3470="","",SUM($K3470:$Q3470))</f>
        <v/>
      </c>
      <c r="S3470" s="56">
        <f>IF($B3470="","",VLOOKUP($C3470,Настройки!$A$11:$L$17,9,FALSE))</f>
        <v/>
      </c>
      <c r="T3470" s="56">
        <f>IF($B3470="","",$R3470*$S3470)</f>
        <v/>
      </c>
    </row>
    <row r="3471">
      <c r="A3471" s="20">
        <f>Тех_Движение!$A$3468</f>
        <v/>
      </c>
      <c r="B3471" s="20">
        <f>IF(Тех_Движение!$F$3468&gt;0,Тех_Движение!$I$3468,"")</f>
        <v/>
      </c>
      <c r="C3471" s="20">
        <f>IF($B3471="","",Тех_Движение!$D$3468)</f>
        <v/>
      </c>
      <c r="D3471" s="42">
        <f>IF($B3471="","",Тех_Движение!$B$3468)</f>
        <v/>
      </c>
      <c r="E3471" s="54">
        <f>IF($B3471="","",Тех_Движение!$F$3468)</f>
        <v/>
      </c>
      <c r="F3471" s="54">
        <f>IF($B3471="","",SUMIFS($E$5:$E3470,$C$5:$C3470,$C3471))</f>
        <v/>
      </c>
      <c r="G3471" s="54">
        <f>IF($B3471="","",MAX(0,$E3471-MAX(0,SUMIFS(Тех_Движение!$G$2:$G$5111,Тех_Движение!$D$2:$D$5111,$C3471,Тех_Движение!$B$2:$B$5111,"&lt;="&amp;Настройки!$B$5-1)-$F3471)))</f>
        <v/>
      </c>
      <c r="H3471" s="54">
        <f>IF($B3471="","",IF(AND($D3471&gt;=Настройки!$B$5,$D3471&lt;=Настройки!$B$6),$E3471,0))</f>
        <v/>
      </c>
      <c r="I3471" s="54">
        <f>IF($B3471="","",$G3471+$H3471-$J3471)</f>
        <v/>
      </c>
      <c r="J3471" s="54">
        <f>IF($B3471="","",MAX(0,$E3471-MAX(0,SUMIFS(Тех_Движение!$G$2:$G$5111,Тех_Движение!$D$2:$D$5111,$C3471,Тех_Движение!$B$2:$B$5111,"&lt;="&amp;Настройки!$B$6)-$F3471)))</f>
        <v/>
      </c>
      <c r="K3471" s="54">
        <f>IF(OR($B3471="",K$3&lt;$D3471+Настройки!$B$7),0,MAX(0,$E3471-MAX(0,SUMIFS(Тех_Движение!$G$2:$G$5111,Тех_Движение!$D$2:$D$5111,$C3471,Тех_Движение!$B$2:$B$5111,"&lt;="&amp;K$3)-$F3471)))</f>
        <v/>
      </c>
      <c r="L3471" s="54">
        <f>IF(OR($B3471="",L$3&lt;$D3471+Настройки!$B$7),0,MAX(0,$E3471-MAX(0,SUMIFS(Тех_Движение!$G$2:$G$5111,Тех_Движение!$D$2:$D$5111,$C3471,Тех_Движение!$B$2:$B$5111,"&lt;="&amp;L$3)-$F3471)))</f>
        <v/>
      </c>
      <c r="M3471" s="54">
        <f>IF(OR($B3471="",M$3&lt;$D3471+Настройки!$B$7),0,MAX(0,$E3471-MAX(0,SUMIFS(Тех_Движение!$G$2:$G$5111,Тех_Движение!$D$2:$D$5111,$C3471,Тех_Движение!$B$2:$B$5111,"&lt;="&amp;M$3)-$F3471)))</f>
        <v/>
      </c>
      <c r="N3471" s="54">
        <f>IF(OR($B3471="",N$3&lt;$D3471+Настройки!$B$7),0,MAX(0,$E3471-MAX(0,SUMIFS(Тех_Движение!$G$2:$G$5111,Тех_Движение!$D$2:$D$5111,$C3471,Тех_Движение!$B$2:$B$5111,"&lt;="&amp;N$3)-$F3471)))</f>
        <v/>
      </c>
      <c r="O3471" s="54">
        <f>IF(OR($B3471="",O$3&lt;$D3471+Настройки!$B$7),0,MAX(0,$E3471-MAX(0,SUMIFS(Тех_Движение!$G$2:$G$5111,Тех_Движение!$D$2:$D$5111,$C3471,Тех_Движение!$B$2:$B$5111,"&lt;="&amp;O$3)-$F3471)))</f>
        <v/>
      </c>
      <c r="P3471" s="54">
        <f>IF(OR($B3471="",P$3&lt;$D3471+Настройки!$B$7),0,MAX(0,$E3471-MAX(0,SUMIFS(Тех_Движение!$G$2:$G$5111,Тех_Движение!$D$2:$D$5111,$C3471,Тех_Движение!$B$2:$B$5111,"&lt;="&amp;P$3)-$F3471)))</f>
        <v/>
      </c>
      <c r="Q3471" s="54">
        <f>IF(OR($B3471="",Q$3&lt;$D3471+Настройки!$B$7),0,MAX(0,$E3471-MAX(0,SUMIFS(Тех_Движение!$G$2:$G$5111,Тех_Движение!$D$2:$D$5111,$C3471,Тех_Движение!$B$2:$B$5111,"&lt;="&amp;Q$3)-$F3471)))</f>
        <v/>
      </c>
      <c r="R3471" s="54">
        <f>IF($B3471="","",SUM($K3471:$Q3471))</f>
        <v/>
      </c>
      <c r="S3471" s="56">
        <f>IF($B3471="","",VLOOKUP($C3471,Настройки!$A$11:$L$17,9,FALSE))</f>
        <v/>
      </c>
      <c r="T3471" s="56">
        <f>IF($B3471="","",$R3471*$S3471)</f>
        <v/>
      </c>
    </row>
    <row r="3472">
      <c r="A3472" s="20">
        <f>Тех_Движение!$A$3469</f>
        <v/>
      </c>
      <c r="B3472" s="20">
        <f>IF(Тех_Движение!$F$3469&gt;0,Тех_Движение!$I$3469,"")</f>
        <v/>
      </c>
      <c r="C3472" s="20">
        <f>IF($B3472="","",Тех_Движение!$D$3469)</f>
        <v/>
      </c>
      <c r="D3472" s="42">
        <f>IF($B3472="","",Тех_Движение!$B$3469)</f>
        <v/>
      </c>
      <c r="E3472" s="54">
        <f>IF($B3472="","",Тех_Движение!$F$3469)</f>
        <v/>
      </c>
      <c r="F3472" s="54">
        <f>IF($B3472="","",SUMIFS($E$5:$E3471,$C$5:$C3471,$C3472))</f>
        <v/>
      </c>
      <c r="G3472" s="54">
        <f>IF($B3472="","",MAX(0,$E3472-MAX(0,SUMIFS(Тех_Движение!$G$2:$G$5111,Тех_Движение!$D$2:$D$5111,$C3472,Тех_Движение!$B$2:$B$5111,"&lt;="&amp;Настройки!$B$5-1)-$F3472)))</f>
        <v/>
      </c>
      <c r="H3472" s="54">
        <f>IF($B3472="","",IF(AND($D3472&gt;=Настройки!$B$5,$D3472&lt;=Настройки!$B$6),$E3472,0))</f>
        <v/>
      </c>
      <c r="I3472" s="54">
        <f>IF($B3472="","",$G3472+$H3472-$J3472)</f>
        <v/>
      </c>
      <c r="J3472" s="54">
        <f>IF($B3472="","",MAX(0,$E3472-MAX(0,SUMIFS(Тех_Движение!$G$2:$G$5111,Тех_Движение!$D$2:$D$5111,$C3472,Тех_Движение!$B$2:$B$5111,"&lt;="&amp;Настройки!$B$6)-$F3472)))</f>
        <v/>
      </c>
      <c r="K3472" s="54">
        <f>IF(OR($B3472="",K$3&lt;$D3472+Настройки!$B$7),0,MAX(0,$E3472-MAX(0,SUMIFS(Тех_Движение!$G$2:$G$5111,Тех_Движение!$D$2:$D$5111,$C3472,Тех_Движение!$B$2:$B$5111,"&lt;="&amp;K$3)-$F3472)))</f>
        <v/>
      </c>
      <c r="L3472" s="54">
        <f>IF(OR($B3472="",L$3&lt;$D3472+Настройки!$B$7),0,MAX(0,$E3472-MAX(0,SUMIFS(Тех_Движение!$G$2:$G$5111,Тех_Движение!$D$2:$D$5111,$C3472,Тех_Движение!$B$2:$B$5111,"&lt;="&amp;L$3)-$F3472)))</f>
        <v/>
      </c>
      <c r="M3472" s="54">
        <f>IF(OR($B3472="",M$3&lt;$D3472+Настройки!$B$7),0,MAX(0,$E3472-MAX(0,SUMIFS(Тех_Движение!$G$2:$G$5111,Тех_Движение!$D$2:$D$5111,$C3472,Тех_Движение!$B$2:$B$5111,"&lt;="&amp;M$3)-$F3472)))</f>
        <v/>
      </c>
      <c r="N3472" s="54">
        <f>IF(OR($B3472="",N$3&lt;$D3472+Настройки!$B$7),0,MAX(0,$E3472-MAX(0,SUMIFS(Тех_Движение!$G$2:$G$5111,Тех_Движение!$D$2:$D$5111,$C3472,Тех_Движение!$B$2:$B$5111,"&lt;="&amp;N$3)-$F3472)))</f>
        <v/>
      </c>
      <c r="O3472" s="54">
        <f>IF(OR($B3472="",O$3&lt;$D3472+Настройки!$B$7),0,MAX(0,$E3472-MAX(0,SUMIFS(Тех_Движение!$G$2:$G$5111,Тех_Движение!$D$2:$D$5111,$C3472,Тех_Движение!$B$2:$B$5111,"&lt;="&amp;O$3)-$F3472)))</f>
        <v/>
      </c>
      <c r="P3472" s="54">
        <f>IF(OR($B3472="",P$3&lt;$D3472+Настройки!$B$7),0,MAX(0,$E3472-MAX(0,SUMIFS(Тех_Движение!$G$2:$G$5111,Тех_Движение!$D$2:$D$5111,$C3472,Тех_Движение!$B$2:$B$5111,"&lt;="&amp;P$3)-$F3472)))</f>
        <v/>
      </c>
      <c r="Q3472" s="54">
        <f>IF(OR($B3472="",Q$3&lt;$D3472+Настройки!$B$7),0,MAX(0,$E3472-MAX(0,SUMIFS(Тех_Движение!$G$2:$G$5111,Тех_Движение!$D$2:$D$5111,$C3472,Тех_Движение!$B$2:$B$5111,"&lt;="&amp;Q$3)-$F3472)))</f>
        <v/>
      </c>
      <c r="R3472" s="54">
        <f>IF($B3472="","",SUM($K3472:$Q3472))</f>
        <v/>
      </c>
      <c r="S3472" s="56">
        <f>IF($B3472="","",VLOOKUP($C3472,Настройки!$A$11:$L$17,9,FALSE))</f>
        <v/>
      </c>
      <c r="T3472" s="56">
        <f>IF($B3472="","",$R3472*$S3472)</f>
        <v/>
      </c>
    </row>
    <row r="3473">
      <c r="A3473" s="20">
        <f>Тех_Движение!$A$3470</f>
        <v/>
      </c>
      <c r="B3473" s="20">
        <f>IF(Тех_Движение!$F$3470&gt;0,Тех_Движение!$I$3470,"")</f>
        <v/>
      </c>
      <c r="C3473" s="20">
        <f>IF($B3473="","",Тех_Движение!$D$3470)</f>
        <v/>
      </c>
      <c r="D3473" s="42">
        <f>IF($B3473="","",Тех_Движение!$B$3470)</f>
        <v/>
      </c>
      <c r="E3473" s="54">
        <f>IF($B3473="","",Тех_Движение!$F$3470)</f>
        <v/>
      </c>
      <c r="F3473" s="54">
        <f>IF($B3473="","",SUMIFS($E$5:$E3472,$C$5:$C3472,$C3473))</f>
        <v/>
      </c>
      <c r="G3473" s="54">
        <f>IF($B3473="","",MAX(0,$E3473-MAX(0,SUMIFS(Тех_Движение!$G$2:$G$5111,Тех_Движение!$D$2:$D$5111,$C3473,Тех_Движение!$B$2:$B$5111,"&lt;="&amp;Настройки!$B$5-1)-$F3473)))</f>
        <v/>
      </c>
      <c r="H3473" s="54">
        <f>IF($B3473="","",IF(AND($D3473&gt;=Настройки!$B$5,$D3473&lt;=Настройки!$B$6),$E3473,0))</f>
        <v/>
      </c>
      <c r="I3473" s="54">
        <f>IF($B3473="","",$G3473+$H3473-$J3473)</f>
        <v/>
      </c>
      <c r="J3473" s="54">
        <f>IF($B3473="","",MAX(0,$E3473-MAX(0,SUMIFS(Тех_Движение!$G$2:$G$5111,Тех_Движение!$D$2:$D$5111,$C3473,Тех_Движение!$B$2:$B$5111,"&lt;="&amp;Настройки!$B$6)-$F3473)))</f>
        <v/>
      </c>
      <c r="K3473" s="54">
        <f>IF(OR($B3473="",K$3&lt;$D3473+Настройки!$B$7),0,MAX(0,$E3473-MAX(0,SUMIFS(Тех_Движение!$G$2:$G$5111,Тех_Движение!$D$2:$D$5111,$C3473,Тех_Движение!$B$2:$B$5111,"&lt;="&amp;K$3)-$F3473)))</f>
        <v/>
      </c>
      <c r="L3473" s="54">
        <f>IF(OR($B3473="",L$3&lt;$D3473+Настройки!$B$7),0,MAX(0,$E3473-MAX(0,SUMIFS(Тех_Движение!$G$2:$G$5111,Тех_Движение!$D$2:$D$5111,$C3473,Тех_Движение!$B$2:$B$5111,"&lt;="&amp;L$3)-$F3473)))</f>
        <v/>
      </c>
      <c r="M3473" s="54">
        <f>IF(OR($B3473="",M$3&lt;$D3473+Настройки!$B$7),0,MAX(0,$E3473-MAX(0,SUMIFS(Тех_Движение!$G$2:$G$5111,Тех_Движение!$D$2:$D$5111,$C3473,Тех_Движение!$B$2:$B$5111,"&lt;="&amp;M$3)-$F3473)))</f>
        <v/>
      </c>
      <c r="N3473" s="54">
        <f>IF(OR($B3473="",N$3&lt;$D3473+Настройки!$B$7),0,MAX(0,$E3473-MAX(0,SUMIFS(Тех_Движение!$G$2:$G$5111,Тех_Движение!$D$2:$D$5111,$C3473,Тех_Движение!$B$2:$B$5111,"&lt;="&amp;N$3)-$F3473)))</f>
        <v/>
      </c>
      <c r="O3473" s="54">
        <f>IF(OR($B3473="",O$3&lt;$D3473+Настройки!$B$7),0,MAX(0,$E3473-MAX(0,SUMIFS(Тех_Движение!$G$2:$G$5111,Тех_Движение!$D$2:$D$5111,$C3473,Тех_Движение!$B$2:$B$5111,"&lt;="&amp;O$3)-$F3473)))</f>
        <v/>
      </c>
      <c r="P3473" s="54">
        <f>IF(OR($B3473="",P$3&lt;$D3473+Настройки!$B$7),0,MAX(0,$E3473-MAX(0,SUMIFS(Тех_Движение!$G$2:$G$5111,Тех_Движение!$D$2:$D$5111,$C3473,Тех_Движение!$B$2:$B$5111,"&lt;="&amp;P$3)-$F3473)))</f>
        <v/>
      </c>
      <c r="Q3473" s="54">
        <f>IF(OR($B3473="",Q$3&lt;$D3473+Настройки!$B$7),0,MAX(0,$E3473-MAX(0,SUMIFS(Тех_Движение!$G$2:$G$5111,Тех_Движение!$D$2:$D$5111,$C3473,Тех_Движение!$B$2:$B$5111,"&lt;="&amp;Q$3)-$F3473)))</f>
        <v/>
      </c>
      <c r="R3473" s="54">
        <f>IF($B3473="","",SUM($K3473:$Q3473))</f>
        <v/>
      </c>
      <c r="S3473" s="56">
        <f>IF($B3473="","",VLOOKUP($C3473,Настройки!$A$11:$L$17,9,FALSE))</f>
        <v/>
      </c>
      <c r="T3473" s="56">
        <f>IF($B3473="","",$R3473*$S3473)</f>
        <v/>
      </c>
    </row>
    <row r="3474">
      <c r="A3474" s="20">
        <f>Тех_Движение!$A$3471</f>
        <v/>
      </c>
      <c r="B3474" s="20">
        <f>IF(Тех_Движение!$F$3471&gt;0,Тех_Движение!$I$3471,"")</f>
        <v/>
      </c>
      <c r="C3474" s="20">
        <f>IF($B3474="","",Тех_Движение!$D$3471)</f>
        <v/>
      </c>
      <c r="D3474" s="42">
        <f>IF($B3474="","",Тех_Движение!$B$3471)</f>
        <v/>
      </c>
      <c r="E3474" s="54">
        <f>IF($B3474="","",Тех_Движение!$F$3471)</f>
        <v/>
      </c>
      <c r="F3474" s="54">
        <f>IF($B3474="","",SUMIFS($E$5:$E3473,$C$5:$C3473,$C3474))</f>
        <v/>
      </c>
      <c r="G3474" s="54">
        <f>IF($B3474="","",MAX(0,$E3474-MAX(0,SUMIFS(Тех_Движение!$G$2:$G$5111,Тех_Движение!$D$2:$D$5111,$C3474,Тех_Движение!$B$2:$B$5111,"&lt;="&amp;Настройки!$B$5-1)-$F3474)))</f>
        <v/>
      </c>
      <c r="H3474" s="54">
        <f>IF($B3474="","",IF(AND($D3474&gt;=Настройки!$B$5,$D3474&lt;=Настройки!$B$6),$E3474,0))</f>
        <v/>
      </c>
      <c r="I3474" s="54">
        <f>IF($B3474="","",$G3474+$H3474-$J3474)</f>
        <v/>
      </c>
      <c r="J3474" s="54">
        <f>IF($B3474="","",MAX(0,$E3474-MAX(0,SUMIFS(Тех_Движение!$G$2:$G$5111,Тех_Движение!$D$2:$D$5111,$C3474,Тех_Движение!$B$2:$B$5111,"&lt;="&amp;Настройки!$B$6)-$F3474)))</f>
        <v/>
      </c>
      <c r="K3474" s="54">
        <f>IF(OR($B3474="",K$3&lt;$D3474+Настройки!$B$7),0,MAX(0,$E3474-MAX(0,SUMIFS(Тех_Движение!$G$2:$G$5111,Тех_Движение!$D$2:$D$5111,$C3474,Тех_Движение!$B$2:$B$5111,"&lt;="&amp;K$3)-$F3474)))</f>
        <v/>
      </c>
      <c r="L3474" s="54">
        <f>IF(OR($B3474="",L$3&lt;$D3474+Настройки!$B$7),0,MAX(0,$E3474-MAX(0,SUMIFS(Тех_Движение!$G$2:$G$5111,Тех_Движение!$D$2:$D$5111,$C3474,Тех_Движение!$B$2:$B$5111,"&lt;="&amp;L$3)-$F3474)))</f>
        <v/>
      </c>
      <c r="M3474" s="54">
        <f>IF(OR($B3474="",M$3&lt;$D3474+Настройки!$B$7),0,MAX(0,$E3474-MAX(0,SUMIFS(Тех_Движение!$G$2:$G$5111,Тех_Движение!$D$2:$D$5111,$C3474,Тех_Движение!$B$2:$B$5111,"&lt;="&amp;M$3)-$F3474)))</f>
        <v/>
      </c>
      <c r="N3474" s="54">
        <f>IF(OR($B3474="",N$3&lt;$D3474+Настройки!$B$7),0,MAX(0,$E3474-MAX(0,SUMIFS(Тех_Движение!$G$2:$G$5111,Тех_Движение!$D$2:$D$5111,$C3474,Тех_Движение!$B$2:$B$5111,"&lt;="&amp;N$3)-$F3474)))</f>
        <v/>
      </c>
      <c r="O3474" s="54">
        <f>IF(OR($B3474="",O$3&lt;$D3474+Настройки!$B$7),0,MAX(0,$E3474-MAX(0,SUMIFS(Тех_Движение!$G$2:$G$5111,Тех_Движение!$D$2:$D$5111,$C3474,Тех_Движение!$B$2:$B$5111,"&lt;="&amp;O$3)-$F3474)))</f>
        <v/>
      </c>
      <c r="P3474" s="54">
        <f>IF(OR($B3474="",P$3&lt;$D3474+Настройки!$B$7),0,MAX(0,$E3474-MAX(0,SUMIFS(Тех_Движение!$G$2:$G$5111,Тех_Движение!$D$2:$D$5111,$C3474,Тех_Движение!$B$2:$B$5111,"&lt;="&amp;P$3)-$F3474)))</f>
        <v/>
      </c>
      <c r="Q3474" s="54">
        <f>IF(OR($B3474="",Q$3&lt;$D3474+Настройки!$B$7),0,MAX(0,$E3474-MAX(0,SUMIFS(Тех_Движение!$G$2:$G$5111,Тех_Движение!$D$2:$D$5111,$C3474,Тех_Движение!$B$2:$B$5111,"&lt;="&amp;Q$3)-$F3474)))</f>
        <v/>
      </c>
      <c r="R3474" s="54">
        <f>IF($B3474="","",SUM($K3474:$Q3474))</f>
        <v/>
      </c>
      <c r="S3474" s="56">
        <f>IF($B3474="","",VLOOKUP($C3474,Настройки!$A$11:$L$17,9,FALSE))</f>
        <v/>
      </c>
      <c r="T3474" s="56">
        <f>IF($B3474="","",$R3474*$S3474)</f>
        <v/>
      </c>
    </row>
    <row r="3475">
      <c r="A3475" s="20">
        <f>Тех_Движение!$A$3472</f>
        <v/>
      </c>
      <c r="B3475" s="20">
        <f>IF(Тех_Движение!$F$3472&gt;0,Тех_Движение!$I$3472,"")</f>
        <v/>
      </c>
      <c r="C3475" s="20">
        <f>IF($B3475="","",Тех_Движение!$D$3472)</f>
        <v/>
      </c>
      <c r="D3475" s="42">
        <f>IF($B3475="","",Тех_Движение!$B$3472)</f>
        <v/>
      </c>
      <c r="E3475" s="54">
        <f>IF($B3475="","",Тех_Движение!$F$3472)</f>
        <v/>
      </c>
      <c r="F3475" s="54">
        <f>IF($B3475="","",SUMIFS($E$5:$E3474,$C$5:$C3474,$C3475))</f>
        <v/>
      </c>
      <c r="G3475" s="54">
        <f>IF($B3475="","",MAX(0,$E3475-MAX(0,SUMIFS(Тех_Движение!$G$2:$G$5111,Тех_Движение!$D$2:$D$5111,$C3475,Тех_Движение!$B$2:$B$5111,"&lt;="&amp;Настройки!$B$5-1)-$F3475)))</f>
        <v/>
      </c>
      <c r="H3475" s="54">
        <f>IF($B3475="","",IF(AND($D3475&gt;=Настройки!$B$5,$D3475&lt;=Настройки!$B$6),$E3475,0))</f>
        <v/>
      </c>
      <c r="I3475" s="54">
        <f>IF($B3475="","",$G3475+$H3475-$J3475)</f>
        <v/>
      </c>
      <c r="J3475" s="54">
        <f>IF($B3475="","",MAX(0,$E3475-MAX(0,SUMIFS(Тех_Движение!$G$2:$G$5111,Тех_Движение!$D$2:$D$5111,$C3475,Тех_Движение!$B$2:$B$5111,"&lt;="&amp;Настройки!$B$6)-$F3475)))</f>
        <v/>
      </c>
      <c r="K3475" s="54">
        <f>IF(OR($B3475="",K$3&lt;$D3475+Настройки!$B$7),0,MAX(0,$E3475-MAX(0,SUMIFS(Тех_Движение!$G$2:$G$5111,Тех_Движение!$D$2:$D$5111,$C3475,Тех_Движение!$B$2:$B$5111,"&lt;="&amp;K$3)-$F3475)))</f>
        <v/>
      </c>
      <c r="L3475" s="54">
        <f>IF(OR($B3475="",L$3&lt;$D3475+Настройки!$B$7),0,MAX(0,$E3475-MAX(0,SUMIFS(Тех_Движение!$G$2:$G$5111,Тех_Движение!$D$2:$D$5111,$C3475,Тех_Движение!$B$2:$B$5111,"&lt;="&amp;L$3)-$F3475)))</f>
        <v/>
      </c>
      <c r="M3475" s="54">
        <f>IF(OR($B3475="",M$3&lt;$D3475+Настройки!$B$7),0,MAX(0,$E3475-MAX(0,SUMIFS(Тех_Движение!$G$2:$G$5111,Тех_Движение!$D$2:$D$5111,$C3475,Тех_Движение!$B$2:$B$5111,"&lt;="&amp;M$3)-$F3475)))</f>
        <v/>
      </c>
      <c r="N3475" s="54">
        <f>IF(OR($B3475="",N$3&lt;$D3475+Настройки!$B$7),0,MAX(0,$E3475-MAX(0,SUMIFS(Тех_Движение!$G$2:$G$5111,Тех_Движение!$D$2:$D$5111,$C3475,Тех_Движение!$B$2:$B$5111,"&lt;="&amp;N$3)-$F3475)))</f>
        <v/>
      </c>
      <c r="O3475" s="54">
        <f>IF(OR($B3475="",O$3&lt;$D3475+Настройки!$B$7),0,MAX(0,$E3475-MAX(0,SUMIFS(Тех_Движение!$G$2:$G$5111,Тех_Движение!$D$2:$D$5111,$C3475,Тех_Движение!$B$2:$B$5111,"&lt;="&amp;O$3)-$F3475)))</f>
        <v/>
      </c>
      <c r="P3475" s="54">
        <f>IF(OR($B3475="",P$3&lt;$D3475+Настройки!$B$7),0,MAX(0,$E3475-MAX(0,SUMIFS(Тех_Движение!$G$2:$G$5111,Тех_Движение!$D$2:$D$5111,$C3475,Тех_Движение!$B$2:$B$5111,"&lt;="&amp;P$3)-$F3475)))</f>
        <v/>
      </c>
      <c r="Q3475" s="54">
        <f>IF(OR($B3475="",Q$3&lt;$D3475+Настройки!$B$7),0,MAX(0,$E3475-MAX(0,SUMIFS(Тех_Движение!$G$2:$G$5111,Тех_Движение!$D$2:$D$5111,$C3475,Тех_Движение!$B$2:$B$5111,"&lt;="&amp;Q$3)-$F3475)))</f>
        <v/>
      </c>
      <c r="R3475" s="54">
        <f>IF($B3475="","",SUM($K3475:$Q3475))</f>
        <v/>
      </c>
      <c r="S3475" s="56">
        <f>IF($B3475="","",VLOOKUP($C3475,Настройки!$A$11:$L$17,9,FALSE))</f>
        <v/>
      </c>
      <c r="T3475" s="56">
        <f>IF($B3475="","",$R3475*$S3475)</f>
        <v/>
      </c>
    </row>
    <row r="3476">
      <c r="A3476" s="20">
        <f>Тех_Движение!$A$3473</f>
        <v/>
      </c>
      <c r="B3476" s="20">
        <f>IF(Тех_Движение!$F$3473&gt;0,Тех_Движение!$I$3473,"")</f>
        <v/>
      </c>
      <c r="C3476" s="20">
        <f>IF($B3476="","",Тех_Движение!$D$3473)</f>
        <v/>
      </c>
      <c r="D3476" s="42">
        <f>IF($B3476="","",Тех_Движение!$B$3473)</f>
        <v/>
      </c>
      <c r="E3476" s="54">
        <f>IF($B3476="","",Тех_Движение!$F$3473)</f>
        <v/>
      </c>
      <c r="F3476" s="54">
        <f>IF($B3476="","",SUMIFS($E$5:$E3475,$C$5:$C3475,$C3476))</f>
        <v/>
      </c>
      <c r="G3476" s="54">
        <f>IF($B3476="","",MAX(0,$E3476-MAX(0,SUMIFS(Тех_Движение!$G$2:$G$5111,Тех_Движение!$D$2:$D$5111,$C3476,Тех_Движение!$B$2:$B$5111,"&lt;="&amp;Настройки!$B$5-1)-$F3476)))</f>
        <v/>
      </c>
      <c r="H3476" s="54">
        <f>IF($B3476="","",IF(AND($D3476&gt;=Настройки!$B$5,$D3476&lt;=Настройки!$B$6),$E3476,0))</f>
        <v/>
      </c>
      <c r="I3476" s="54">
        <f>IF($B3476="","",$G3476+$H3476-$J3476)</f>
        <v/>
      </c>
      <c r="J3476" s="54">
        <f>IF($B3476="","",MAX(0,$E3476-MAX(0,SUMIFS(Тех_Движение!$G$2:$G$5111,Тех_Движение!$D$2:$D$5111,$C3476,Тех_Движение!$B$2:$B$5111,"&lt;="&amp;Настройки!$B$6)-$F3476)))</f>
        <v/>
      </c>
      <c r="K3476" s="54">
        <f>IF(OR($B3476="",K$3&lt;$D3476+Настройки!$B$7),0,MAX(0,$E3476-MAX(0,SUMIFS(Тех_Движение!$G$2:$G$5111,Тех_Движение!$D$2:$D$5111,$C3476,Тех_Движение!$B$2:$B$5111,"&lt;="&amp;K$3)-$F3476)))</f>
        <v/>
      </c>
      <c r="L3476" s="54">
        <f>IF(OR($B3476="",L$3&lt;$D3476+Настройки!$B$7),0,MAX(0,$E3476-MAX(0,SUMIFS(Тех_Движение!$G$2:$G$5111,Тех_Движение!$D$2:$D$5111,$C3476,Тех_Движение!$B$2:$B$5111,"&lt;="&amp;L$3)-$F3476)))</f>
        <v/>
      </c>
      <c r="M3476" s="54">
        <f>IF(OR($B3476="",M$3&lt;$D3476+Настройки!$B$7),0,MAX(0,$E3476-MAX(0,SUMIFS(Тех_Движение!$G$2:$G$5111,Тех_Движение!$D$2:$D$5111,$C3476,Тех_Движение!$B$2:$B$5111,"&lt;="&amp;M$3)-$F3476)))</f>
        <v/>
      </c>
      <c r="N3476" s="54">
        <f>IF(OR($B3476="",N$3&lt;$D3476+Настройки!$B$7),0,MAX(0,$E3476-MAX(0,SUMIFS(Тех_Движение!$G$2:$G$5111,Тех_Движение!$D$2:$D$5111,$C3476,Тех_Движение!$B$2:$B$5111,"&lt;="&amp;N$3)-$F3476)))</f>
        <v/>
      </c>
      <c r="O3476" s="54">
        <f>IF(OR($B3476="",O$3&lt;$D3476+Настройки!$B$7),0,MAX(0,$E3476-MAX(0,SUMIFS(Тех_Движение!$G$2:$G$5111,Тех_Движение!$D$2:$D$5111,$C3476,Тех_Движение!$B$2:$B$5111,"&lt;="&amp;O$3)-$F3476)))</f>
        <v/>
      </c>
      <c r="P3476" s="54">
        <f>IF(OR($B3476="",P$3&lt;$D3476+Настройки!$B$7),0,MAX(0,$E3476-MAX(0,SUMIFS(Тех_Движение!$G$2:$G$5111,Тех_Движение!$D$2:$D$5111,$C3476,Тех_Движение!$B$2:$B$5111,"&lt;="&amp;P$3)-$F3476)))</f>
        <v/>
      </c>
      <c r="Q3476" s="54">
        <f>IF(OR($B3476="",Q$3&lt;$D3476+Настройки!$B$7),0,MAX(0,$E3476-MAX(0,SUMIFS(Тех_Движение!$G$2:$G$5111,Тех_Движение!$D$2:$D$5111,$C3476,Тех_Движение!$B$2:$B$5111,"&lt;="&amp;Q$3)-$F3476)))</f>
        <v/>
      </c>
      <c r="R3476" s="54">
        <f>IF($B3476="","",SUM($K3476:$Q3476))</f>
        <v/>
      </c>
      <c r="S3476" s="56">
        <f>IF($B3476="","",VLOOKUP($C3476,Настройки!$A$11:$L$17,9,FALSE))</f>
        <v/>
      </c>
      <c r="T3476" s="56">
        <f>IF($B3476="","",$R3476*$S3476)</f>
        <v/>
      </c>
    </row>
    <row r="3477">
      <c r="A3477" s="20">
        <f>Тех_Движение!$A$3474</f>
        <v/>
      </c>
      <c r="B3477" s="20">
        <f>IF(Тех_Движение!$F$3474&gt;0,Тех_Движение!$I$3474,"")</f>
        <v/>
      </c>
      <c r="C3477" s="20">
        <f>IF($B3477="","",Тех_Движение!$D$3474)</f>
        <v/>
      </c>
      <c r="D3477" s="42">
        <f>IF($B3477="","",Тех_Движение!$B$3474)</f>
        <v/>
      </c>
      <c r="E3477" s="54">
        <f>IF($B3477="","",Тех_Движение!$F$3474)</f>
        <v/>
      </c>
      <c r="F3477" s="54">
        <f>IF($B3477="","",SUMIFS($E$5:$E3476,$C$5:$C3476,$C3477))</f>
        <v/>
      </c>
      <c r="G3477" s="54">
        <f>IF($B3477="","",MAX(0,$E3477-MAX(0,SUMIFS(Тех_Движение!$G$2:$G$5111,Тех_Движение!$D$2:$D$5111,$C3477,Тех_Движение!$B$2:$B$5111,"&lt;="&amp;Настройки!$B$5-1)-$F3477)))</f>
        <v/>
      </c>
      <c r="H3477" s="54">
        <f>IF($B3477="","",IF(AND($D3477&gt;=Настройки!$B$5,$D3477&lt;=Настройки!$B$6),$E3477,0))</f>
        <v/>
      </c>
      <c r="I3477" s="54">
        <f>IF($B3477="","",$G3477+$H3477-$J3477)</f>
        <v/>
      </c>
      <c r="J3477" s="54">
        <f>IF($B3477="","",MAX(0,$E3477-MAX(0,SUMIFS(Тех_Движение!$G$2:$G$5111,Тех_Движение!$D$2:$D$5111,$C3477,Тех_Движение!$B$2:$B$5111,"&lt;="&amp;Настройки!$B$6)-$F3477)))</f>
        <v/>
      </c>
      <c r="K3477" s="54">
        <f>IF(OR($B3477="",K$3&lt;$D3477+Настройки!$B$7),0,MAX(0,$E3477-MAX(0,SUMIFS(Тех_Движение!$G$2:$G$5111,Тех_Движение!$D$2:$D$5111,$C3477,Тех_Движение!$B$2:$B$5111,"&lt;="&amp;K$3)-$F3477)))</f>
        <v/>
      </c>
      <c r="L3477" s="54">
        <f>IF(OR($B3477="",L$3&lt;$D3477+Настройки!$B$7),0,MAX(0,$E3477-MAX(0,SUMIFS(Тех_Движение!$G$2:$G$5111,Тех_Движение!$D$2:$D$5111,$C3477,Тех_Движение!$B$2:$B$5111,"&lt;="&amp;L$3)-$F3477)))</f>
        <v/>
      </c>
      <c r="M3477" s="54">
        <f>IF(OR($B3477="",M$3&lt;$D3477+Настройки!$B$7),0,MAX(0,$E3477-MAX(0,SUMIFS(Тех_Движение!$G$2:$G$5111,Тех_Движение!$D$2:$D$5111,$C3477,Тех_Движение!$B$2:$B$5111,"&lt;="&amp;M$3)-$F3477)))</f>
        <v/>
      </c>
      <c r="N3477" s="54">
        <f>IF(OR($B3477="",N$3&lt;$D3477+Настройки!$B$7),0,MAX(0,$E3477-MAX(0,SUMIFS(Тех_Движение!$G$2:$G$5111,Тех_Движение!$D$2:$D$5111,$C3477,Тех_Движение!$B$2:$B$5111,"&lt;="&amp;N$3)-$F3477)))</f>
        <v/>
      </c>
      <c r="O3477" s="54">
        <f>IF(OR($B3477="",O$3&lt;$D3477+Настройки!$B$7),0,MAX(0,$E3477-MAX(0,SUMIFS(Тех_Движение!$G$2:$G$5111,Тех_Движение!$D$2:$D$5111,$C3477,Тех_Движение!$B$2:$B$5111,"&lt;="&amp;O$3)-$F3477)))</f>
        <v/>
      </c>
      <c r="P3477" s="54">
        <f>IF(OR($B3477="",P$3&lt;$D3477+Настройки!$B$7),0,MAX(0,$E3477-MAX(0,SUMIFS(Тех_Движение!$G$2:$G$5111,Тех_Движение!$D$2:$D$5111,$C3477,Тех_Движение!$B$2:$B$5111,"&lt;="&amp;P$3)-$F3477)))</f>
        <v/>
      </c>
      <c r="Q3477" s="54">
        <f>IF(OR($B3477="",Q$3&lt;$D3477+Настройки!$B$7),0,MAX(0,$E3477-MAX(0,SUMIFS(Тех_Движение!$G$2:$G$5111,Тех_Движение!$D$2:$D$5111,$C3477,Тех_Движение!$B$2:$B$5111,"&lt;="&amp;Q$3)-$F3477)))</f>
        <v/>
      </c>
      <c r="R3477" s="54">
        <f>IF($B3477="","",SUM($K3477:$Q3477))</f>
        <v/>
      </c>
      <c r="S3477" s="56">
        <f>IF($B3477="","",VLOOKUP($C3477,Настройки!$A$11:$L$17,9,FALSE))</f>
        <v/>
      </c>
      <c r="T3477" s="56">
        <f>IF($B3477="","",$R3477*$S3477)</f>
        <v/>
      </c>
    </row>
    <row r="3478">
      <c r="A3478" s="20">
        <f>Тех_Движение!$A$3475</f>
        <v/>
      </c>
      <c r="B3478" s="20">
        <f>IF(Тех_Движение!$F$3475&gt;0,Тех_Движение!$I$3475,"")</f>
        <v/>
      </c>
      <c r="C3478" s="20">
        <f>IF($B3478="","",Тех_Движение!$D$3475)</f>
        <v/>
      </c>
      <c r="D3478" s="42">
        <f>IF($B3478="","",Тех_Движение!$B$3475)</f>
        <v/>
      </c>
      <c r="E3478" s="54">
        <f>IF($B3478="","",Тех_Движение!$F$3475)</f>
        <v/>
      </c>
      <c r="F3478" s="54">
        <f>IF($B3478="","",SUMIFS($E$5:$E3477,$C$5:$C3477,$C3478))</f>
        <v/>
      </c>
      <c r="G3478" s="54">
        <f>IF($B3478="","",MAX(0,$E3478-MAX(0,SUMIFS(Тех_Движение!$G$2:$G$5111,Тех_Движение!$D$2:$D$5111,$C3478,Тех_Движение!$B$2:$B$5111,"&lt;="&amp;Настройки!$B$5-1)-$F3478)))</f>
        <v/>
      </c>
      <c r="H3478" s="54">
        <f>IF($B3478="","",IF(AND($D3478&gt;=Настройки!$B$5,$D3478&lt;=Настройки!$B$6),$E3478,0))</f>
        <v/>
      </c>
      <c r="I3478" s="54">
        <f>IF($B3478="","",$G3478+$H3478-$J3478)</f>
        <v/>
      </c>
      <c r="J3478" s="54">
        <f>IF($B3478="","",MAX(0,$E3478-MAX(0,SUMIFS(Тех_Движение!$G$2:$G$5111,Тех_Движение!$D$2:$D$5111,$C3478,Тех_Движение!$B$2:$B$5111,"&lt;="&amp;Настройки!$B$6)-$F3478)))</f>
        <v/>
      </c>
      <c r="K3478" s="54">
        <f>IF(OR($B3478="",K$3&lt;$D3478+Настройки!$B$7),0,MAX(0,$E3478-MAX(0,SUMIFS(Тех_Движение!$G$2:$G$5111,Тех_Движение!$D$2:$D$5111,$C3478,Тех_Движение!$B$2:$B$5111,"&lt;="&amp;K$3)-$F3478)))</f>
        <v/>
      </c>
      <c r="L3478" s="54">
        <f>IF(OR($B3478="",L$3&lt;$D3478+Настройки!$B$7),0,MAX(0,$E3478-MAX(0,SUMIFS(Тех_Движение!$G$2:$G$5111,Тех_Движение!$D$2:$D$5111,$C3478,Тех_Движение!$B$2:$B$5111,"&lt;="&amp;L$3)-$F3478)))</f>
        <v/>
      </c>
      <c r="M3478" s="54">
        <f>IF(OR($B3478="",M$3&lt;$D3478+Настройки!$B$7),0,MAX(0,$E3478-MAX(0,SUMIFS(Тех_Движение!$G$2:$G$5111,Тех_Движение!$D$2:$D$5111,$C3478,Тех_Движение!$B$2:$B$5111,"&lt;="&amp;M$3)-$F3478)))</f>
        <v/>
      </c>
      <c r="N3478" s="54">
        <f>IF(OR($B3478="",N$3&lt;$D3478+Настройки!$B$7),0,MAX(0,$E3478-MAX(0,SUMIFS(Тех_Движение!$G$2:$G$5111,Тех_Движение!$D$2:$D$5111,$C3478,Тех_Движение!$B$2:$B$5111,"&lt;="&amp;N$3)-$F3478)))</f>
        <v/>
      </c>
      <c r="O3478" s="54">
        <f>IF(OR($B3478="",O$3&lt;$D3478+Настройки!$B$7),0,MAX(0,$E3478-MAX(0,SUMIFS(Тех_Движение!$G$2:$G$5111,Тех_Движение!$D$2:$D$5111,$C3478,Тех_Движение!$B$2:$B$5111,"&lt;="&amp;O$3)-$F3478)))</f>
        <v/>
      </c>
      <c r="P3478" s="54">
        <f>IF(OR($B3478="",P$3&lt;$D3478+Настройки!$B$7),0,MAX(0,$E3478-MAX(0,SUMIFS(Тех_Движение!$G$2:$G$5111,Тех_Движение!$D$2:$D$5111,$C3478,Тех_Движение!$B$2:$B$5111,"&lt;="&amp;P$3)-$F3478)))</f>
        <v/>
      </c>
      <c r="Q3478" s="54">
        <f>IF(OR($B3478="",Q$3&lt;$D3478+Настройки!$B$7),0,MAX(0,$E3478-MAX(0,SUMIFS(Тех_Движение!$G$2:$G$5111,Тех_Движение!$D$2:$D$5111,$C3478,Тех_Движение!$B$2:$B$5111,"&lt;="&amp;Q$3)-$F3478)))</f>
        <v/>
      </c>
      <c r="R3478" s="54">
        <f>IF($B3478="","",SUM($K3478:$Q3478))</f>
        <v/>
      </c>
      <c r="S3478" s="56">
        <f>IF($B3478="","",VLOOKUP($C3478,Настройки!$A$11:$L$17,9,FALSE))</f>
        <v/>
      </c>
      <c r="T3478" s="56">
        <f>IF($B3478="","",$R3478*$S3478)</f>
        <v/>
      </c>
    </row>
    <row r="3479">
      <c r="A3479" s="20">
        <f>Тех_Движение!$A$3476</f>
        <v/>
      </c>
      <c r="B3479" s="20">
        <f>IF(Тех_Движение!$F$3476&gt;0,Тех_Движение!$I$3476,"")</f>
        <v/>
      </c>
      <c r="C3479" s="20">
        <f>IF($B3479="","",Тех_Движение!$D$3476)</f>
        <v/>
      </c>
      <c r="D3479" s="42">
        <f>IF($B3479="","",Тех_Движение!$B$3476)</f>
        <v/>
      </c>
      <c r="E3479" s="54">
        <f>IF($B3479="","",Тех_Движение!$F$3476)</f>
        <v/>
      </c>
      <c r="F3479" s="54">
        <f>IF($B3479="","",SUMIFS($E$5:$E3478,$C$5:$C3478,$C3479))</f>
        <v/>
      </c>
      <c r="G3479" s="54">
        <f>IF($B3479="","",MAX(0,$E3479-MAX(0,SUMIFS(Тех_Движение!$G$2:$G$5111,Тех_Движение!$D$2:$D$5111,$C3479,Тех_Движение!$B$2:$B$5111,"&lt;="&amp;Настройки!$B$5-1)-$F3479)))</f>
        <v/>
      </c>
      <c r="H3479" s="54">
        <f>IF($B3479="","",IF(AND($D3479&gt;=Настройки!$B$5,$D3479&lt;=Настройки!$B$6),$E3479,0))</f>
        <v/>
      </c>
      <c r="I3479" s="54">
        <f>IF($B3479="","",$G3479+$H3479-$J3479)</f>
        <v/>
      </c>
      <c r="J3479" s="54">
        <f>IF($B3479="","",MAX(0,$E3479-MAX(0,SUMIFS(Тех_Движение!$G$2:$G$5111,Тех_Движение!$D$2:$D$5111,$C3479,Тех_Движение!$B$2:$B$5111,"&lt;="&amp;Настройки!$B$6)-$F3479)))</f>
        <v/>
      </c>
      <c r="K3479" s="54">
        <f>IF(OR($B3479="",K$3&lt;$D3479+Настройки!$B$7),0,MAX(0,$E3479-MAX(0,SUMIFS(Тех_Движение!$G$2:$G$5111,Тех_Движение!$D$2:$D$5111,$C3479,Тех_Движение!$B$2:$B$5111,"&lt;="&amp;K$3)-$F3479)))</f>
        <v/>
      </c>
      <c r="L3479" s="54">
        <f>IF(OR($B3479="",L$3&lt;$D3479+Настройки!$B$7),0,MAX(0,$E3479-MAX(0,SUMIFS(Тех_Движение!$G$2:$G$5111,Тех_Движение!$D$2:$D$5111,$C3479,Тех_Движение!$B$2:$B$5111,"&lt;="&amp;L$3)-$F3479)))</f>
        <v/>
      </c>
      <c r="M3479" s="54">
        <f>IF(OR($B3479="",M$3&lt;$D3479+Настройки!$B$7),0,MAX(0,$E3479-MAX(0,SUMIFS(Тех_Движение!$G$2:$G$5111,Тех_Движение!$D$2:$D$5111,$C3479,Тех_Движение!$B$2:$B$5111,"&lt;="&amp;M$3)-$F3479)))</f>
        <v/>
      </c>
      <c r="N3479" s="54">
        <f>IF(OR($B3479="",N$3&lt;$D3479+Настройки!$B$7),0,MAX(0,$E3479-MAX(0,SUMIFS(Тех_Движение!$G$2:$G$5111,Тех_Движение!$D$2:$D$5111,$C3479,Тех_Движение!$B$2:$B$5111,"&lt;="&amp;N$3)-$F3479)))</f>
        <v/>
      </c>
      <c r="O3479" s="54">
        <f>IF(OR($B3479="",O$3&lt;$D3479+Настройки!$B$7),0,MAX(0,$E3479-MAX(0,SUMIFS(Тех_Движение!$G$2:$G$5111,Тех_Движение!$D$2:$D$5111,$C3479,Тех_Движение!$B$2:$B$5111,"&lt;="&amp;O$3)-$F3479)))</f>
        <v/>
      </c>
      <c r="P3479" s="54">
        <f>IF(OR($B3479="",P$3&lt;$D3479+Настройки!$B$7),0,MAX(0,$E3479-MAX(0,SUMIFS(Тех_Движение!$G$2:$G$5111,Тех_Движение!$D$2:$D$5111,$C3479,Тех_Движение!$B$2:$B$5111,"&lt;="&amp;P$3)-$F3479)))</f>
        <v/>
      </c>
      <c r="Q3479" s="54">
        <f>IF(OR($B3479="",Q$3&lt;$D3479+Настройки!$B$7),0,MAX(0,$E3479-MAX(0,SUMIFS(Тех_Движение!$G$2:$G$5111,Тех_Движение!$D$2:$D$5111,$C3479,Тех_Движение!$B$2:$B$5111,"&lt;="&amp;Q$3)-$F3479)))</f>
        <v/>
      </c>
      <c r="R3479" s="54">
        <f>IF($B3479="","",SUM($K3479:$Q3479))</f>
        <v/>
      </c>
      <c r="S3479" s="56">
        <f>IF($B3479="","",VLOOKUP($C3479,Настройки!$A$11:$L$17,9,FALSE))</f>
        <v/>
      </c>
      <c r="T3479" s="56">
        <f>IF($B3479="","",$R3479*$S3479)</f>
        <v/>
      </c>
    </row>
    <row r="3480">
      <c r="A3480" s="20">
        <f>Тех_Движение!$A$3477</f>
        <v/>
      </c>
      <c r="B3480" s="20">
        <f>IF(Тех_Движение!$F$3477&gt;0,Тех_Движение!$I$3477,"")</f>
        <v/>
      </c>
      <c r="C3480" s="20">
        <f>IF($B3480="","",Тех_Движение!$D$3477)</f>
        <v/>
      </c>
      <c r="D3480" s="42">
        <f>IF($B3480="","",Тех_Движение!$B$3477)</f>
        <v/>
      </c>
      <c r="E3480" s="54">
        <f>IF($B3480="","",Тех_Движение!$F$3477)</f>
        <v/>
      </c>
      <c r="F3480" s="54">
        <f>IF($B3480="","",SUMIFS($E$5:$E3479,$C$5:$C3479,$C3480))</f>
        <v/>
      </c>
      <c r="G3480" s="54">
        <f>IF($B3480="","",MAX(0,$E3480-MAX(0,SUMIFS(Тех_Движение!$G$2:$G$5111,Тех_Движение!$D$2:$D$5111,$C3480,Тех_Движение!$B$2:$B$5111,"&lt;="&amp;Настройки!$B$5-1)-$F3480)))</f>
        <v/>
      </c>
      <c r="H3480" s="54">
        <f>IF($B3480="","",IF(AND($D3480&gt;=Настройки!$B$5,$D3480&lt;=Настройки!$B$6),$E3480,0))</f>
        <v/>
      </c>
      <c r="I3480" s="54">
        <f>IF($B3480="","",$G3480+$H3480-$J3480)</f>
        <v/>
      </c>
      <c r="J3480" s="54">
        <f>IF($B3480="","",MAX(0,$E3480-MAX(0,SUMIFS(Тех_Движение!$G$2:$G$5111,Тех_Движение!$D$2:$D$5111,$C3480,Тех_Движение!$B$2:$B$5111,"&lt;="&amp;Настройки!$B$6)-$F3480)))</f>
        <v/>
      </c>
      <c r="K3480" s="54">
        <f>IF(OR($B3480="",K$3&lt;$D3480+Настройки!$B$7),0,MAX(0,$E3480-MAX(0,SUMIFS(Тех_Движение!$G$2:$G$5111,Тех_Движение!$D$2:$D$5111,$C3480,Тех_Движение!$B$2:$B$5111,"&lt;="&amp;K$3)-$F3480)))</f>
        <v/>
      </c>
      <c r="L3480" s="54">
        <f>IF(OR($B3480="",L$3&lt;$D3480+Настройки!$B$7),0,MAX(0,$E3480-MAX(0,SUMIFS(Тех_Движение!$G$2:$G$5111,Тех_Движение!$D$2:$D$5111,$C3480,Тех_Движение!$B$2:$B$5111,"&lt;="&amp;L$3)-$F3480)))</f>
        <v/>
      </c>
      <c r="M3480" s="54">
        <f>IF(OR($B3480="",M$3&lt;$D3480+Настройки!$B$7),0,MAX(0,$E3480-MAX(0,SUMIFS(Тех_Движение!$G$2:$G$5111,Тех_Движение!$D$2:$D$5111,$C3480,Тех_Движение!$B$2:$B$5111,"&lt;="&amp;M$3)-$F3480)))</f>
        <v/>
      </c>
      <c r="N3480" s="54">
        <f>IF(OR($B3480="",N$3&lt;$D3480+Настройки!$B$7),0,MAX(0,$E3480-MAX(0,SUMIFS(Тех_Движение!$G$2:$G$5111,Тех_Движение!$D$2:$D$5111,$C3480,Тех_Движение!$B$2:$B$5111,"&lt;="&amp;N$3)-$F3480)))</f>
        <v/>
      </c>
      <c r="O3480" s="54">
        <f>IF(OR($B3480="",O$3&lt;$D3480+Настройки!$B$7),0,MAX(0,$E3480-MAX(0,SUMIFS(Тех_Движение!$G$2:$G$5111,Тех_Движение!$D$2:$D$5111,$C3480,Тех_Движение!$B$2:$B$5111,"&lt;="&amp;O$3)-$F3480)))</f>
        <v/>
      </c>
      <c r="P3480" s="54">
        <f>IF(OR($B3480="",P$3&lt;$D3480+Настройки!$B$7),0,MAX(0,$E3480-MAX(0,SUMIFS(Тех_Движение!$G$2:$G$5111,Тех_Движение!$D$2:$D$5111,$C3480,Тех_Движение!$B$2:$B$5111,"&lt;="&amp;P$3)-$F3480)))</f>
        <v/>
      </c>
      <c r="Q3480" s="54">
        <f>IF(OR($B3480="",Q$3&lt;$D3480+Настройки!$B$7),0,MAX(0,$E3480-MAX(0,SUMIFS(Тех_Движение!$G$2:$G$5111,Тех_Движение!$D$2:$D$5111,$C3480,Тех_Движение!$B$2:$B$5111,"&lt;="&amp;Q$3)-$F3480)))</f>
        <v/>
      </c>
      <c r="R3480" s="54">
        <f>IF($B3480="","",SUM($K3480:$Q3480))</f>
        <v/>
      </c>
      <c r="S3480" s="56">
        <f>IF($B3480="","",VLOOKUP($C3480,Настройки!$A$11:$L$17,9,FALSE))</f>
        <v/>
      </c>
      <c r="T3480" s="56">
        <f>IF($B3480="","",$R3480*$S3480)</f>
        <v/>
      </c>
    </row>
    <row r="3481">
      <c r="A3481" s="20">
        <f>Тех_Движение!$A$3478</f>
        <v/>
      </c>
      <c r="B3481" s="20">
        <f>IF(Тех_Движение!$F$3478&gt;0,Тех_Движение!$I$3478,"")</f>
        <v/>
      </c>
      <c r="C3481" s="20">
        <f>IF($B3481="","",Тех_Движение!$D$3478)</f>
        <v/>
      </c>
      <c r="D3481" s="42">
        <f>IF($B3481="","",Тех_Движение!$B$3478)</f>
        <v/>
      </c>
      <c r="E3481" s="54">
        <f>IF($B3481="","",Тех_Движение!$F$3478)</f>
        <v/>
      </c>
      <c r="F3481" s="54">
        <f>IF($B3481="","",SUMIFS($E$5:$E3480,$C$5:$C3480,$C3481))</f>
        <v/>
      </c>
      <c r="G3481" s="54">
        <f>IF($B3481="","",MAX(0,$E3481-MAX(0,SUMIFS(Тех_Движение!$G$2:$G$5111,Тех_Движение!$D$2:$D$5111,$C3481,Тех_Движение!$B$2:$B$5111,"&lt;="&amp;Настройки!$B$5-1)-$F3481)))</f>
        <v/>
      </c>
      <c r="H3481" s="54">
        <f>IF($B3481="","",IF(AND($D3481&gt;=Настройки!$B$5,$D3481&lt;=Настройки!$B$6),$E3481,0))</f>
        <v/>
      </c>
      <c r="I3481" s="54">
        <f>IF($B3481="","",$G3481+$H3481-$J3481)</f>
        <v/>
      </c>
      <c r="J3481" s="54">
        <f>IF($B3481="","",MAX(0,$E3481-MAX(0,SUMIFS(Тех_Движение!$G$2:$G$5111,Тех_Движение!$D$2:$D$5111,$C3481,Тех_Движение!$B$2:$B$5111,"&lt;="&amp;Настройки!$B$6)-$F3481)))</f>
        <v/>
      </c>
      <c r="K3481" s="54">
        <f>IF(OR($B3481="",K$3&lt;$D3481+Настройки!$B$7),0,MAX(0,$E3481-MAX(0,SUMIFS(Тех_Движение!$G$2:$G$5111,Тех_Движение!$D$2:$D$5111,$C3481,Тех_Движение!$B$2:$B$5111,"&lt;="&amp;K$3)-$F3481)))</f>
        <v/>
      </c>
      <c r="L3481" s="54">
        <f>IF(OR($B3481="",L$3&lt;$D3481+Настройки!$B$7),0,MAX(0,$E3481-MAX(0,SUMIFS(Тех_Движение!$G$2:$G$5111,Тех_Движение!$D$2:$D$5111,$C3481,Тех_Движение!$B$2:$B$5111,"&lt;="&amp;L$3)-$F3481)))</f>
        <v/>
      </c>
      <c r="M3481" s="54">
        <f>IF(OR($B3481="",M$3&lt;$D3481+Настройки!$B$7),0,MAX(0,$E3481-MAX(0,SUMIFS(Тех_Движение!$G$2:$G$5111,Тех_Движение!$D$2:$D$5111,$C3481,Тех_Движение!$B$2:$B$5111,"&lt;="&amp;M$3)-$F3481)))</f>
        <v/>
      </c>
      <c r="N3481" s="54">
        <f>IF(OR($B3481="",N$3&lt;$D3481+Настройки!$B$7),0,MAX(0,$E3481-MAX(0,SUMIFS(Тех_Движение!$G$2:$G$5111,Тех_Движение!$D$2:$D$5111,$C3481,Тех_Движение!$B$2:$B$5111,"&lt;="&amp;N$3)-$F3481)))</f>
        <v/>
      </c>
      <c r="O3481" s="54">
        <f>IF(OR($B3481="",O$3&lt;$D3481+Настройки!$B$7),0,MAX(0,$E3481-MAX(0,SUMIFS(Тех_Движение!$G$2:$G$5111,Тех_Движение!$D$2:$D$5111,$C3481,Тех_Движение!$B$2:$B$5111,"&lt;="&amp;O$3)-$F3481)))</f>
        <v/>
      </c>
      <c r="P3481" s="54">
        <f>IF(OR($B3481="",P$3&lt;$D3481+Настройки!$B$7),0,MAX(0,$E3481-MAX(0,SUMIFS(Тех_Движение!$G$2:$G$5111,Тех_Движение!$D$2:$D$5111,$C3481,Тех_Движение!$B$2:$B$5111,"&lt;="&amp;P$3)-$F3481)))</f>
        <v/>
      </c>
      <c r="Q3481" s="54">
        <f>IF(OR($B3481="",Q$3&lt;$D3481+Настройки!$B$7),0,MAX(0,$E3481-MAX(0,SUMIFS(Тех_Движение!$G$2:$G$5111,Тех_Движение!$D$2:$D$5111,$C3481,Тех_Движение!$B$2:$B$5111,"&lt;="&amp;Q$3)-$F3481)))</f>
        <v/>
      </c>
      <c r="R3481" s="54">
        <f>IF($B3481="","",SUM($K3481:$Q3481))</f>
        <v/>
      </c>
      <c r="S3481" s="56">
        <f>IF($B3481="","",VLOOKUP($C3481,Настройки!$A$11:$L$17,9,FALSE))</f>
        <v/>
      </c>
      <c r="T3481" s="56">
        <f>IF($B3481="","",$R3481*$S3481)</f>
        <v/>
      </c>
    </row>
    <row r="3482">
      <c r="A3482" s="20">
        <f>Тех_Движение!$A$3479</f>
        <v/>
      </c>
      <c r="B3482" s="20">
        <f>IF(Тех_Движение!$F$3479&gt;0,Тех_Движение!$I$3479,"")</f>
        <v/>
      </c>
      <c r="C3482" s="20">
        <f>IF($B3482="","",Тех_Движение!$D$3479)</f>
        <v/>
      </c>
      <c r="D3482" s="42">
        <f>IF($B3482="","",Тех_Движение!$B$3479)</f>
        <v/>
      </c>
      <c r="E3482" s="54">
        <f>IF($B3482="","",Тех_Движение!$F$3479)</f>
        <v/>
      </c>
      <c r="F3482" s="54">
        <f>IF($B3482="","",SUMIFS($E$5:$E3481,$C$5:$C3481,$C3482))</f>
        <v/>
      </c>
      <c r="G3482" s="54">
        <f>IF($B3482="","",MAX(0,$E3482-MAX(0,SUMIFS(Тех_Движение!$G$2:$G$5111,Тех_Движение!$D$2:$D$5111,$C3482,Тех_Движение!$B$2:$B$5111,"&lt;="&amp;Настройки!$B$5-1)-$F3482)))</f>
        <v/>
      </c>
      <c r="H3482" s="54">
        <f>IF($B3482="","",IF(AND($D3482&gt;=Настройки!$B$5,$D3482&lt;=Настройки!$B$6),$E3482,0))</f>
        <v/>
      </c>
      <c r="I3482" s="54">
        <f>IF($B3482="","",$G3482+$H3482-$J3482)</f>
        <v/>
      </c>
      <c r="J3482" s="54">
        <f>IF($B3482="","",MAX(0,$E3482-MAX(0,SUMIFS(Тех_Движение!$G$2:$G$5111,Тех_Движение!$D$2:$D$5111,$C3482,Тех_Движение!$B$2:$B$5111,"&lt;="&amp;Настройки!$B$6)-$F3482)))</f>
        <v/>
      </c>
      <c r="K3482" s="54">
        <f>IF(OR($B3482="",K$3&lt;$D3482+Настройки!$B$7),0,MAX(0,$E3482-MAX(0,SUMIFS(Тех_Движение!$G$2:$G$5111,Тех_Движение!$D$2:$D$5111,$C3482,Тех_Движение!$B$2:$B$5111,"&lt;="&amp;K$3)-$F3482)))</f>
        <v/>
      </c>
      <c r="L3482" s="54">
        <f>IF(OR($B3482="",L$3&lt;$D3482+Настройки!$B$7),0,MAX(0,$E3482-MAX(0,SUMIFS(Тех_Движение!$G$2:$G$5111,Тех_Движение!$D$2:$D$5111,$C3482,Тех_Движение!$B$2:$B$5111,"&lt;="&amp;L$3)-$F3482)))</f>
        <v/>
      </c>
      <c r="M3482" s="54">
        <f>IF(OR($B3482="",M$3&lt;$D3482+Настройки!$B$7),0,MAX(0,$E3482-MAX(0,SUMIFS(Тех_Движение!$G$2:$G$5111,Тех_Движение!$D$2:$D$5111,$C3482,Тех_Движение!$B$2:$B$5111,"&lt;="&amp;M$3)-$F3482)))</f>
        <v/>
      </c>
      <c r="N3482" s="54">
        <f>IF(OR($B3482="",N$3&lt;$D3482+Настройки!$B$7),0,MAX(0,$E3482-MAX(0,SUMIFS(Тех_Движение!$G$2:$G$5111,Тех_Движение!$D$2:$D$5111,$C3482,Тех_Движение!$B$2:$B$5111,"&lt;="&amp;N$3)-$F3482)))</f>
        <v/>
      </c>
      <c r="O3482" s="54">
        <f>IF(OR($B3482="",O$3&lt;$D3482+Настройки!$B$7),0,MAX(0,$E3482-MAX(0,SUMIFS(Тех_Движение!$G$2:$G$5111,Тех_Движение!$D$2:$D$5111,$C3482,Тех_Движение!$B$2:$B$5111,"&lt;="&amp;O$3)-$F3482)))</f>
        <v/>
      </c>
      <c r="P3482" s="54">
        <f>IF(OR($B3482="",P$3&lt;$D3482+Настройки!$B$7),0,MAX(0,$E3482-MAX(0,SUMIFS(Тех_Движение!$G$2:$G$5111,Тех_Движение!$D$2:$D$5111,$C3482,Тех_Движение!$B$2:$B$5111,"&lt;="&amp;P$3)-$F3482)))</f>
        <v/>
      </c>
      <c r="Q3482" s="54">
        <f>IF(OR($B3482="",Q$3&lt;$D3482+Настройки!$B$7),0,MAX(0,$E3482-MAX(0,SUMIFS(Тех_Движение!$G$2:$G$5111,Тех_Движение!$D$2:$D$5111,$C3482,Тех_Движение!$B$2:$B$5111,"&lt;="&amp;Q$3)-$F3482)))</f>
        <v/>
      </c>
      <c r="R3482" s="54">
        <f>IF($B3482="","",SUM($K3482:$Q3482))</f>
        <v/>
      </c>
      <c r="S3482" s="56">
        <f>IF($B3482="","",VLOOKUP($C3482,Настройки!$A$11:$L$17,9,FALSE))</f>
        <v/>
      </c>
      <c r="T3482" s="56">
        <f>IF($B3482="","",$R3482*$S3482)</f>
        <v/>
      </c>
    </row>
    <row r="3483">
      <c r="A3483" s="20">
        <f>Тех_Движение!$A$3480</f>
        <v/>
      </c>
      <c r="B3483" s="20">
        <f>IF(Тех_Движение!$F$3480&gt;0,Тех_Движение!$I$3480,"")</f>
        <v/>
      </c>
      <c r="C3483" s="20">
        <f>IF($B3483="","",Тех_Движение!$D$3480)</f>
        <v/>
      </c>
      <c r="D3483" s="42">
        <f>IF($B3483="","",Тех_Движение!$B$3480)</f>
        <v/>
      </c>
      <c r="E3483" s="54">
        <f>IF($B3483="","",Тех_Движение!$F$3480)</f>
        <v/>
      </c>
      <c r="F3483" s="54">
        <f>IF($B3483="","",SUMIFS($E$5:$E3482,$C$5:$C3482,$C3483))</f>
        <v/>
      </c>
      <c r="G3483" s="54">
        <f>IF($B3483="","",MAX(0,$E3483-MAX(0,SUMIFS(Тех_Движение!$G$2:$G$5111,Тех_Движение!$D$2:$D$5111,$C3483,Тех_Движение!$B$2:$B$5111,"&lt;="&amp;Настройки!$B$5-1)-$F3483)))</f>
        <v/>
      </c>
      <c r="H3483" s="54">
        <f>IF($B3483="","",IF(AND($D3483&gt;=Настройки!$B$5,$D3483&lt;=Настройки!$B$6),$E3483,0))</f>
        <v/>
      </c>
      <c r="I3483" s="54">
        <f>IF($B3483="","",$G3483+$H3483-$J3483)</f>
        <v/>
      </c>
      <c r="J3483" s="54">
        <f>IF($B3483="","",MAX(0,$E3483-MAX(0,SUMIFS(Тех_Движение!$G$2:$G$5111,Тех_Движение!$D$2:$D$5111,$C3483,Тех_Движение!$B$2:$B$5111,"&lt;="&amp;Настройки!$B$6)-$F3483)))</f>
        <v/>
      </c>
      <c r="K3483" s="54">
        <f>IF(OR($B3483="",K$3&lt;$D3483+Настройки!$B$7),0,MAX(0,$E3483-MAX(0,SUMIFS(Тех_Движение!$G$2:$G$5111,Тех_Движение!$D$2:$D$5111,$C3483,Тех_Движение!$B$2:$B$5111,"&lt;="&amp;K$3)-$F3483)))</f>
        <v/>
      </c>
      <c r="L3483" s="54">
        <f>IF(OR($B3483="",L$3&lt;$D3483+Настройки!$B$7),0,MAX(0,$E3483-MAX(0,SUMIFS(Тех_Движение!$G$2:$G$5111,Тех_Движение!$D$2:$D$5111,$C3483,Тех_Движение!$B$2:$B$5111,"&lt;="&amp;L$3)-$F3483)))</f>
        <v/>
      </c>
      <c r="M3483" s="54">
        <f>IF(OR($B3483="",M$3&lt;$D3483+Настройки!$B$7),0,MAX(0,$E3483-MAX(0,SUMIFS(Тех_Движение!$G$2:$G$5111,Тех_Движение!$D$2:$D$5111,$C3483,Тех_Движение!$B$2:$B$5111,"&lt;="&amp;M$3)-$F3483)))</f>
        <v/>
      </c>
      <c r="N3483" s="54">
        <f>IF(OR($B3483="",N$3&lt;$D3483+Настройки!$B$7),0,MAX(0,$E3483-MAX(0,SUMIFS(Тех_Движение!$G$2:$G$5111,Тех_Движение!$D$2:$D$5111,$C3483,Тех_Движение!$B$2:$B$5111,"&lt;="&amp;N$3)-$F3483)))</f>
        <v/>
      </c>
      <c r="O3483" s="54">
        <f>IF(OR($B3483="",O$3&lt;$D3483+Настройки!$B$7),0,MAX(0,$E3483-MAX(0,SUMIFS(Тех_Движение!$G$2:$G$5111,Тех_Движение!$D$2:$D$5111,$C3483,Тех_Движение!$B$2:$B$5111,"&lt;="&amp;O$3)-$F3483)))</f>
        <v/>
      </c>
      <c r="P3483" s="54">
        <f>IF(OR($B3483="",P$3&lt;$D3483+Настройки!$B$7),0,MAX(0,$E3483-MAX(0,SUMIFS(Тех_Движение!$G$2:$G$5111,Тех_Движение!$D$2:$D$5111,$C3483,Тех_Движение!$B$2:$B$5111,"&lt;="&amp;P$3)-$F3483)))</f>
        <v/>
      </c>
      <c r="Q3483" s="54">
        <f>IF(OR($B3483="",Q$3&lt;$D3483+Настройки!$B$7),0,MAX(0,$E3483-MAX(0,SUMIFS(Тех_Движение!$G$2:$G$5111,Тех_Движение!$D$2:$D$5111,$C3483,Тех_Движение!$B$2:$B$5111,"&lt;="&amp;Q$3)-$F3483)))</f>
        <v/>
      </c>
      <c r="R3483" s="54">
        <f>IF($B3483="","",SUM($K3483:$Q3483))</f>
        <v/>
      </c>
      <c r="S3483" s="56">
        <f>IF($B3483="","",VLOOKUP($C3483,Настройки!$A$11:$L$17,9,FALSE))</f>
        <v/>
      </c>
      <c r="T3483" s="56">
        <f>IF($B3483="","",$R3483*$S3483)</f>
        <v/>
      </c>
    </row>
    <row r="3484">
      <c r="A3484" s="20">
        <f>Тех_Движение!$A$3481</f>
        <v/>
      </c>
      <c r="B3484" s="20">
        <f>IF(Тех_Движение!$F$3481&gt;0,Тех_Движение!$I$3481,"")</f>
        <v/>
      </c>
      <c r="C3484" s="20">
        <f>IF($B3484="","",Тех_Движение!$D$3481)</f>
        <v/>
      </c>
      <c r="D3484" s="42">
        <f>IF($B3484="","",Тех_Движение!$B$3481)</f>
        <v/>
      </c>
      <c r="E3484" s="54">
        <f>IF($B3484="","",Тех_Движение!$F$3481)</f>
        <v/>
      </c>
      <c r="F3484" s="54">
        <f>IF($B3484="","",SUMIFS($E$5:$E3483,$C$5:$C3483,$C3484))</f>
        <v/>
      </c>
      <c r="G3484" s="54">
        <f>IF($B3484="","",MAX(0,$E3484-MAX(0,SUMIFS(Тех_Движение!$G$2:$G$5111,Тех_Движение!$D$2:$D$5111,$C3484,Тех_Движение!$B$2:$B$5111,"&lt;="&amp;Настройки!$B$5-1)-$F3484)))</f>
        <v/>
      </c>
      <c r="H3484" s="54">
        <f>IF($B3484="","",IF(AND($D3484&gt;=Настройки!$B$5,$D3484&lt;=Настройки!$B$6),$E3484,0))</f>
        <v/>
      </c>
      <c r="I3484" s="54">
        <f>IF($B3484="","",$G3484+$H3484-$J3484)</f>
        <v/>
      </c>
      <c r="J3484" s="54">
        <f>IF($B3484="","",MAX(0,$E3484-MAX(0,SUMIFS(Тех_Движение!$G$2:$G$5111,Тех_Движение!$D$2:$D$5111,$C3484,Тех_Движение!$B$2:$B$5111,"&lt;="&amp;Настройки!$B$6)-$F3484)))</f>
        <v/>
      </c>
      <c r="K3484" s="54">
        <f>IF(OR($B3484="",K$3&lt;$D3484+Настройки!$B$7),0,MAX(0,$E3484-MAX(0,SUMIFS(Тех_Движение!$G$2:$G$5111,Тех_Движение!$D$2:$D$5111,$C3484,Тех_Движение!$B$2:$B$5111,"&lt;="&amp;K$3)-$F3484)))</f>
        <v/>
      </c>
      <c r="L3484" s="54">
        <f>IF(OR($B3484="",L$3&lt;$D3484+Настройки!$B$7),0,MAX(0,$E3484-MAX(0,SUMIFS(Тех_Движение!$G$2:$G$5111,Тех_Движение!$D$2:$D$5111,$C3484,Тех_Движение!$B$2:$B$5111,"&lt;="&amp;L$3)-$F3484)))</f>
        <v/>
      </c>
      <c r="M3484" s="54">
        <f>IF(OR($B3484="",M$3&lt;$D3484+Настройки!$B$7),0,MAX(0,$E3484-MAX(0,SUMIFS(Тех_Движение!$G$2:$G$5111,Тех_Движение!$D$2:$D$5111,$C3484,Тех_Движение!$B$2:$B$5111,"&lt;="&amp;M$3)-$F3484)))</f>
        <v/>
      </c>
      <c r="N3484" s="54">
        <f>IF(OR($B3484="",N$3&lt;$D3484+Настройки!$B$7),0,MAX(0,$E3484-MAX(0,SUMIFS(Тех_Движение!$G$2:$G$5111,Тех_Движение!$D$2:$D$5111,$C3484,Тех_Движение!$B$2:$B$5111,"&lt;="&amp;N$3)-$F3484)))</f>
        <v/>
      </c>
      <c r="O3484" s="54">
        <f>IF(OR($B3484="",O$3&lt;$D3484+Настройки!$B$7),0,MAX(0,$E3484-MAX(0,SUMIFS(Тех_Движение!$G$2:$G$5111,Тех_Движение!$D$2:$D$5111,$C3484,Тех_Движение!$B$2:$B$5111,"&lt;="&amp;O$3)-$F3484)))</f>
        <v/>
      </c>
      <c r="P3484" s="54">
        <f>IF(OR($B3484="",P$3&lt;$D3484+Настройки!$B$7),0,MAX(0,$E3484-MAX(0,SUMIFS(Тех_Движение!$G$2:$G$5111,Тех_Движение!$D$2:$D$5111,$C3484,Тех_Движение!$B$2:$B$5111,"&lt;="&amp;P$3)-$F3484)))</f>
        <v/>
      </c>
      <c r="Q3484" s="54">
        <f>IF(OR($B3484="",Q$3&lt;$D3484+Настройки!$B$7),0,MAX(0,$E3484-MAX(0,SUMIFS(Тех_Движение!$G$2:$G$5111,Тех_Движение!$D$2:$D$5111,$C3484,Тех_Движение!$B$2:$B$5111,"&lt;="&amp;Q$3)-$F3484)))</f>
        <v/>
      </c>
      <c r="R3484" s="54">
        <f>IF($B3484="","",SUM($K3484:$Q3484))</f>
        <v/>
      </c>
      <c r="S3484" s="56">
        <f>IF($B3484="","",VLOOKUP($C3484,Настройки!$A$11:$L$17,9,FALSE))</f>
        <v/>
      </c>
      <c r="T3484" s="56">
        <f>IF($B3484="","",$R3484*$S3484)</f>
        <v/>
      </c>
    </row>
    <row r="3485">
      <c r="A3485" s="20">
        <f>Тех_Движение!$A$3482</f>
        <v/>
      </c>
      <c r="B3485" s="20">
        <f>IF(Тех_Движение!$F$3482&gt;0,Тех_Движение!$I$3482,"")</f>
        <v/>
      </c>
      <c r="C3485" s="20">
        <f>IF($B3485="","",Тех_Движение!$D$3482)</f>
        <v/>
      </c>
      <c r="D3485" s="42">
        <f>IF($B3485="","",Тех_Движение!$B$3482)</f>
        <v/>
      </c>
      <c r="E3485" s="54">
        <f>IF($B3485="","",Тех_Движение!$F$3482)</f>
        <v/>
      </c>
      <c r="F3485" s="54">
        <f>IF($B3485="","",SUMIFS($E$5:$E3484,$C$5:$C3484,$C3485))</f>
        <v/>
      </c>
      <c r="G3485" s="54">
        <f>IF($B3485="","",MAX(0,$E3485-MAX(0,SUMIFS(Тех_Движение!$G$2:$G$5111,Тех_Движение!$D$2:$D$5111,$C3485,Тех_Движение!$B$2:$B$5111,"&lt;="&amp;Настройки!$B$5-1)-$F3485)))</f>
        <v/>
      </c>
      <c r="H3485" s="54">
        <f>IF($B3485="","",IF(AND($D3485&gt;=Настройки!$B$5,$D3485&lt;=Настройки!$B$6),$E3485,0))</f>
        <v/>
      </c>
      <c r="I3485" s="54">
        <f>IF($B3485="","",$G3485+$H3485-$J3485)</f>
        <v/>
      </c>
      <c r="J3485" s="54">
        <f>IF($B3485="","",MAX(0,$E3485-MAX(0,SUMIFS(Тех_Движение!$G$2:$G$5111,Тех_Движение!$D$2:$D$5111,$C3485,Тех_Движение!$B$2:$B$5111,"&lt;="&amp;Настройки!$B$6)-$F3485)))</f>
        <v/>
      </c>
      <c r="K3485" s="54">
        <f>IF(OR($B3485="",K$3&lt;$D3485+Настройки!$B$7),0,MAX(0,$E3485-MAX(0,SUMIFS(Тех_Движение!$G$2:$G$5111,Тех_Движение!$D$2:$D$5111,$C3485,Тех_Движение!$B$2:$B$5111,"&lt;="&amp;K$3)-$F3485)))</f>
        <v/>
      </c>
      <c r="L3485" s="54">
        <f>IF(OR($B3485="",L$3&lt;$D3485+Настройки!$B$7),0,MAX(0,$E3485-MAX(0,SUMIFS(Тех_Движение!$G$2:$G$5111,Тех_Движение!$D$2:$D$5111,$C3485,Тех_Движение!$B$2:$B$5111,"&lt;="&amp;L$3)-$F3485)))</f>
        <v/>
      </c>
      <c r="M3485" s="54">
        <f>IF(OR($B3485="",M$3&lt;$D3485+Настройки!$B$7),0,MAX(0,$E3485-MAX(0,SUMIFS(Тех_Движение!$G$2:$G$5111,Тех_Движение!$D$2:$D$5111,$C3485,Тех_Движение!$B$2:$B$5111,"&lt;="&amp;M$3)-$F3485)))</f>
        <v/>
      </c>
      <c r="N3485" s="54">
        <f>IF(OR($B3485="",N$3&lt;$D3485+Настройки!$B$7),0,MAX(0,$E3485-MAX(0,SUMIFS(Тех_Движение!$G$2:$G$5111,Тех_Движение!$D$2:$D$5111,$C3485,Тех_Движение!$B$2:$B$5111,"&lt;="&amp;N$3)-$F3485)))</f>
        <v/>
      </c>
      <c r="O3485" s="54">
        <f>IF(OR($B3485="",O$3&lt;$D3485+Настройки!$B$7),0,MAX(0,$E3485-MAX(0,SUMIFS(Тех_Движение!$G$2:$G$5111,Тех_Движение!$D$2:$D$5111,$C3485,Тех_Движение!$B$2:$B$5111,"&lt;="&amp;O$3)-$F3485)))</f>
        <v/>
      </c>
      <c r="P3485" s="54">
        <f>IF(OR($B3485="",P$3&lt;$D3485+Настройки!$B$7),0,MAX(0,$E3485-MAX(0,SUMIFS(Тех_Движение!$G$2:$G$5111,Тех_Движение!$D$2:$D$5111,$C3485,Тех_Движение!$B$2:$B$5111,"&lt;="&amp;P$3)-$F3485)))</f>
        <v/>
      </c>
      <c r="Q3485" s="54">
        <f>IF(OR($B3485="",Q$3&lt;$D3485+Настройки!$B$7),0,MAX(0,$E3485-MAX(0,SUMIFS(Тех_Движение!$G$2:$G$5111,Тех_Движение!$D$2:$D$5111,$C3485,Тех_Движение!$B$2:$B$5111,"&lt;="&amp;Q$3)-$F3485)))</f>
        <v/>
      </c>
      <c r="R3485" s="54">
        <f>IF($B3485="","",SUM($K3485:$Q3485))</f>
        <v/>
      </c>
      <c r="S3485" s="56">
        <f>IF($B3485="","",VLOOKUP($C3485,Настройки!$A$11:$L$17,9,FALSE))</f>
        <v/>
      </c>
      <c r="T3485" s="56">
        <f>IF($B3485="","",$R3485*$S3485)</f>
        <v/>
      </c>
    </row>
    <row r="3486">
      <c r="A3486" s="20">
        <f>Тех_Движение!$A$3483</f>
        <v/>
      </c>
      <c r="B3486" s="20">
        <f>IF(Тех_Движение!$F$3483&gt;0,Тех_Движение!$I$3483,"")</f>
        <v/>
      </c>
      <c r="C3486" s="20">
        <f>IF($B3486="","",Тех_Движение!$D$3483)</f>
        <v/>
      </c>
      <c r="D3486" s="42">
        <f>IF($B3486="","",Тех_Движение!$B$3483)</f>
        <v/>
      </c>
      <c r="E3486" s="54">
        <f>IF($B3486="","",Тех_Движение!$F$3483)</f>
        <v/>
      </c>
      <c r="F3486" s="54">
        <f>IF($B3486="","",SUMIFS($E$5:$E3485,$C$5:$C3485,$C3486))</f>
        <v/>
      </c>
      <c r="G3486" s="54">
        <f>IF($B3486="","",MAX(0,$E3486-MAX(0,SUMIFS(Тех_Движение!$G$2:$G$5111,Тех_Движение!$D$2:$D$5111,$C3486,Тех_Движение!$B$2:$B$5111,"&lt;="&amp;Настройки!$B$5-1)-$F3486)))</f>
        <v/>
      </c>
      <c r="H3486" s="54">
        <f>IF($B3486="","",IF(AND($D3486&gt;=Настройки!$B$5,$D3486&lt;=Настройки!$B$6),$E3486,0))</f>
        <v/>
      </c>
      <c r="I3486" s="54">
        <f>IF($B3486="","",$G3486+$H3486-$J3486)</f>
        <v/>
      </c>
      <c r="J3486" s="54">
        <f>IF($B3486="","",MAX(0,$E3486-MAX(0,SUMIFS(Тех_Движение!$G$2:$G$5111,Тех_Движение!$D$2:$D$5111,$C3486,Тех_Движение!$B$2:$B$5111,"&lt;="&amp;Настройки!$B$6)-$F3486)))</f>
        <v/>
      </c>
      <c r="K3486" s="54">
        <f>IF(OR($B3486="",K$3&lt;$D3486+Настройки!$B$7),0,MAX(0,$E3486-MAX(0,SUMIFS(Тех_Движение!$G$2:$G$5111,Тех_Движение!$D$2:$D$5111,$C3486,Тех_Движение!$B$2:$B$5111,"&lt;="&amp;K$3)-$F3486)))</f>
        <v/>
      </c>
      <c r="L3486" s="54">
        <f>IF(OR($B3486="",L$3&lt;$D3486+Настройки!$B$7),0,MAX(0,$E3486-MAX(0,SUMIFS(Тех_Движение!$G$2:$G$5111,Тех_Движение!$D$2:$D$5111,$C3486,Тех_Движение!$B$2:$B$5111,"&lt;="&amp;L$3)-$F3486)))</f>
        <v/>
      </c>
      <c r="M3486" s="54">
        <f>IF(OR($B3486="",M$3&lt;$D3486+Настройки!$B$7),0,MAX(0,$E3486-MAX(0,SUMIFS(Тех_Движение!$G$2:$G$5111,Тех_Движение!$D$2:$D$5111,$C3486,Тех_Движение!$B$2:$B$5111,"&lt;="&amp;M$3)-$F3486)))</f>
        <v/>
      </c>
      <c r="N3486" s="54">
        <f>IF(OR($B3486="",N$3&lt;$D3486+Настройки!$B$7),0,MAX(0,$E3486-MAX(0,SUMIFS(Тех_Движение!$G$2:$G$5111,Тех_Движение!$D$2:$D$5111,$C3486,Тех_Движение!$B$2:$B$5111,"&lt;="&amp;N$3)-$F3486)))</f>
        <v/>
      </c>
      <c r="O3486" s="54">
        <f>IF(OR($B3486="",O$3&lt;$D3486+Настройки!$B$7),0,MAX(0,$E3486-MAX(0,SUMIFS(Тех_Движение!$G$2:$G$5111,Тех_Движение!$D$2:$D$5111,$C3486,Тех_Движение!$B$2:$B$5111,"&lt;="&amp;O$3)-$F3486)))</f>
        <v/>
      </c>
      <c r="P3486" s="54">
        <f>IF(OR($B3486="",P$3&lt;$D3486+Настройки!$B$7),0,MAX(0,$E3486-MAX(0,SUMIFS(Тех_Движение!$G$2:$G$5111,Тех_Движение!$D$2:$D$5111,$C3486,Тех_Движение!$B$2:$B$5111,"&lt;="&amp;P$3)-$F3486)))</f>
        <v/>
      </c>
      <c r="Q3486" s="54">
        <f>IF(OR($B3486="",Q$3&lt;$D3486+Настройки!$B$7),0,MAX(0,$E3486-MAX(0,SUMIFS(Тех_Движение!$G$2:$G$5111,Тех_Движение!$D$2:$D$5111,$C3486,Тех_Движение!$B$2:$B$5111,"&lt;="&amp;Q$3)-$F3486)))</f>
        <v/>
      </c>
      <c r="R3486" s="54">
        <f>IF($B3486="","",SUM($K3486:$Q3486))</f>
        <v/>
      </c>
      <c r="S3486" s="56">
        <f>IF($B3486="","",VLOOKUP($C3486,Настройки!$A$11:$L$17,9,FALSE))</f>
        <v/>
      </c>
      <c r="T3486" s="56">
        <f>IF($B3486="","",$R3486*$S3486)</f>
        <v/>
      </c>
    </row>
    <row r="3487">
      <c r="A3487" s="20">
        <f>Тех_Движение!$A$3484</f>
        <v/>
      </c>
      <c r="B3487" s="20">
        <f>IF(Тех_Движение!$F$3484&gt;0,Тех_Движение!$I$3484,"")</f>
        <v/>
      </c>
      <c r="C3487" s="20">
        <f>IF($B3487="","",Тех_Движение!$D$3484)</f>
        <v/>
      </c>
      <c r="D3487" s="42">
        <f>IF($B3487="","",Тех_Движение!$B$3484)</f>
        <v/>
      </c>
      <c r="E3487" s="54">
        <f>IF($B3487="","",Тех_Движение!$F$3484)</f>
        <v/>
      </c>
      <c r="F3487" s="54">
        <f>IF($B3487="","",SUMIFS($E$5:$E3486,$C$5:$C3486,$C3487))</f>
        <v/>
      </c>
      <c r="G3487" s="54">
        <f>IF($B3487="","",MAX(0,$E3487-MAX(0,SUMIFS(Тех_Движение!$G$2:$G$5111,Тех_Движение!$D$2:$D$5111,$C3487,Тех_Движение!$B$2:$B$5111,"&lt;="&amp;Настройки!$B$5-1)-$F3487)))</f>
        <v/>
      </c>
      <c r="H3487" s="54">
        <f>IF($B3487="","",IF(AND($D3487&gt;=Настройки!$B$5,$D3487&lt;=Настройки!$B$6),$E3487,0))</f>
        <v/>
      </c>
      <c r="I3487" s="54">
        <f>IF($B3487="","",$G3487+$H3487-$J3487)</f>
        <v/>
      </c>
      <c r="J3487" s="54">
        <f>IF($B3487="","",MAX(0,$E3487-MAX(0,SUMIFS(Тех_Движение!$G$2:$G$5111,Тех_Движение!$D$2:$D$5111,$C3487,Тех_Движение!$B$2:$B$5111,"&lt;="&amp;Настройки!$B$6)-$F3487)))</f>
        <v/>
      </c>
      <c r="K3487" s="54">
        <f>IF(OR($B3487="",K$3&lt;$D3487+Настройки!$B$7),0,MAX(0,$E3487-MAX(0,SUMIFS(Тех_Движение!$G$2:$G$5111,Тех_Движение!$D$2:$D$5111,$C3487,Тех_Движение!$B$2:$B$5111,"&lt;="&amp;K$3)-$F3487)))</f>
        <v/>
      </c>
      <c r="L3487" s="54">
        <f>IF(OR($B3487="",L$3&lt;$D3487+Настройки!$B$7),0,MAX(0,$E3487-MAX(0,SUMIFS(Тех_Движение!$G$2:$G$5111,Тех_Движение!$D$2:$D$5111,$C3487,Тех_Движение!$B$2:$B$5111,"&lt;="&amp;L$3)-$F3487)))</f>
        <v/>
      </c>
      <c r="M3487" s="54">
        <f>IF(OR($B3487="",M$3&lt;$D3487+Настройки!$B$7),0,MAX(0,$E3487-MAX(0,SUMIFS(Тех_Движение!$G$2:$G$5111,Тех_Движение!$D$2:$D$5111,$C3487,Тех_Движение!$B$2:$B$5111,"&lt;="&amp;M$3)-$F3487)))</f>
        <v/>
      </c>
      <c r="N3487" s="54">
        <f>IF(OR($B3487="",N$3&lt;$D3487+Настройки!$B$7),0,MAX(0,$E3487-MAX(0,SUMIFS(Тех_Движение!$G$2:$G$5111,Тех_Движение!$D$2:$D$5111,$C3487,Тех_Движение!$B$2:$B$5111,"&lt;="&amp;N$3)-$F3487)))</f>
        <v/>
      </c>
      <c r="O3487" s="54">
        <f>IF(OR($B3487="",O$3&lt;$D3487+Настройки!$B$7),0,MAX(0,$E3487-MAX(0,SUMIFS(Тех_Движение!$G$2:$G$5111,Тех_Движение!$D$2:$D$5111,$C3487,Тех_Движение!$B$2:$B$5111,"&lt;="&amp;O$3)-$F3487)))</f>
        <v/>
      </c>
      <c r="P3487" s="54">
        <f>IF(OR($B3487="",P$3&lt;$D3487+Настройки!$B$7),0,MAX(0,$E3487-MAX(0,SUMIFS(Тех_Движение!$G$2:$G$5111,Тех_Движение!$D$2:$D$5111,$C3487,Тех_Движение!$B$2:$B$5111,"&lt;="&amp;P$3)-$F3487)))</f>
        <v/>
      </c>
      <c r="Q3487" s="54">
        <f>IF(OR($B3487="",Q$3&lt;$D3487+Настройки!$B$7),0,MAX(0,$E3487-MAX(0,SUMIFS(Тех_Движение!$G$2:$G$5111,Тех_Движение!$D$2:$D$5111,$C3487,Тех_Движение!$B$2:$B$5111,"&lt;="&amp;Q$3)-$F3487)))</f>
        <v/>
      </c>
      <c r="R3487" s="54">
        <f>IF($B3487="","",SUM($K3487:$Q3487))</f>
        <v/>
      </c>
      <c r="S3487" s="56">
        <f>IF($B3487="","",VLOOKUP($C3487,Настройки!$A$11:$L$17,9,FALSE))</f>
        <v/>
      </c>
      <c r="T3487" s="56">
        <f>IF($B3487="","",$R3487*$S3487)</f>
        <v/>
      </c>
    </row>
    <row r="3488">
      <c r="A3488" s="20">
        <f>Тех_Движение!$A$3485</f>
        <v/>
      </c>
      <c r="B3488" s="20">
        <f>IF(Тех_Движение!$F$3485&gt;0,Тех_Движение!$I$3485,"")</f>
        <v/>
      </c>
      <c r="C3488" s="20">
        <f>IF($B3488="","",Тех_Движение!$D$3485)</f>
        <v/>
      </c>
      <c r="D3488" s="42">
        <f>IF($B3488="","",Тех_Движение!$B$3485)</f>
        <v/>
      </c>
      <c r="E3488" s="54">
        <f>IF($B3488="","",Тех_Движение!$F$3485)</f>
        <v/>
      </c>
      <c r="F3488" s="54">
        <f>IF($B3488="","",SUMIFS($E$5:$E3487,$C$5:$C3487,$C3488))</f>
        <v/>
      </c>
      <c r="G3488" s="54">
        <f>IF($B3488="","",MAX(0,$E3488-MAX(0,SUMIFS(Тех_Движение!$G$2:$G$5111,Тех_Движение!$D$2:$D$5111,$C3488,Тех_Движение!$B$2:$B$5111,"&lt;="&amp;Настройки!$B$5-1)-$F3488)))</f>
        <v/>
      </c>
      <c r="H3488" s="54">
        <f>IF($B3488="","",IF(AND($D3488&gt;=Настройки!$B$5,$D3488&lt;=Настройки!$B$6),$E3488,0))</f>
        <v/>
      </c>
      <c r="I3488" s="54">
        <f>IF($B3488="","",$G3488+$H3488-$J3488)</f>
        <v/>
      </c>
      <c r="J3488" s="54">
        <f>IF($B3488="","",MAX(0,$E3488-MAX(0,SUMIFS(Тех_Движение!$G$2:$G$5111,Тех_Движение!$D$2:$D$5111,$C3488,Тех_Движение!$B$2:$B$5111,"&lt;="&amp;Настройки!$B$6)-$F3488)))</f>
        <v/>
      </c>
      <c r="K3488" s="54">
        <f>IF(OR($B3488="",K$3&lt;$D3488+Настройки!$B$7),0,MAX(0,$E3488-MAX(0,SUMIFS(Тех_Движение!$G$2:$G$5111,Тех_Движение!$D$2:$D$5111,$C3488,Тех_Движение!$B$2:$B$5111,"&lt;="&amp;K$3)-$F3488)))</f>
        <v/>
      </c>
      <c r="L3488" s="54">
        <f>IF(OR($B3488="",L$3&lt;$D3488+Настройки!$B$7),0,MAX(0,$E3488-MAX(0,SUMIFS(Тех_Движение!$G$2:$G$5111,Тех_Движение!$D$2:$D$5111,$C3488,Тех_Движение!$B$2:$B$5111,"&lt;="&amp;L$3)-$F3488)))</f>
        <v/>
      </c>
      <c r="M3488" s="54">
        <f>IF(OR($B3488="",M$3&lt;$D3488+Настройки!$B$7),0,MAX(0,$E3488-MAX(0,SUMIFS(Тех_Движение!$G$2:$G$5111,Тех_Движение!$D$2:$D$5111,$C3488,Тех_Движение!$B$2:$B$5111,"&lt;="&amp;M$3)-$F3488)))</f>
        <v/>
      </c>
      <c r="N3488" s="54">
        <f>IF(OR($B3488="",N$3&lt;$D3488+Настройки!$B$7),0,MAX(0,$E3488-MAX(0,SUMIFS(Тех_Движение!$G$2:$G$5111,Тех_Движение!$D$2:$D$5111,$C3488,Тех_Движение!$B$2:$B$5111,"&lt;="&amp;N$3)-$F3488)))</f>
        <v/>
      </c>
      <c r="O3488" s="54">
        <f>IF(OR($B3488="",O$3&lt;$D3488+Настройки!$B$7),0,MAX(0,$E3488-MAX(0,SUMIFS(Тех_Движение!$G$2:$G$5111,Тех_Движение!$D$2:$D$5111,$C3488,Тех_Движение!$B$2:$B$5111,"&lt;="&amp;O$3)-$F3488)))</f>
        <v/>
      </c>
      <c r="P3488" s="54">
        <f>IF(OR($B3488="",P$3&lt;$D3488+Настройки!$B$7),0,MAX(0,$E3488-MAX(0,SUMIFS(Тех_Движение!$G$2:$G$5111,Тех_Движение!$D$2:$D$5111,$C3488,Тех_Движение!$B$2:$B$5111,"&lt;="&amp;P$3)-$F3488)))</f>
        <v/>
      </c>
      <c r="Q3488" s="54">
        <f>IF(OR($B3488="",Q$3&lt;$D3488+Настройки!$B$7),0,MAX(0,$E3488-MAX(0,SUMIFS(Тех_Движение!$G$2:$G$5111,Тех_Движение!$D$2:$D$5111,$C3488,Тех_Движение!$B$2:$B$5111,"&lt;="&amp;Q$3)-$F3488)))</f>
        <v/>
      </c>
      <c r="R3488" s="54">
        <f>IF($B3488="","",SUM($K3488:$Q3488))</f>
        <v/>
      </c>
      <c r="S3488" s="56">
        <f>IF($B3488="","",VLOOKUP($C3488,Настройки!$A$11:$L$17,9,FALSE))</f>
        <v/>
      </c>
      <c r="T3488" s="56">
        <f>IF($B3488="","",$R3488*$S3488)</f>
        <v/>
      </c>
    </row>
    <row r="3489">
      <c r="A3489" s="20">
        <f>Тех_Движение!$A$3486</f>
        <v/>
      </c>
      <c r="B3489" s="20">
        <f>IF(Тех_Движение!$F$3486&gt;0,Тех_Движение!$I$3486,"")</f>
        <v/>
      </c>
      <c r="C3489" s="20">
        <f>IF($B3489="","",Тех_Движение!$D$3486)</f>
        <v/>
      </c>
      <c r="D3489" s="42">
        <f>IF($B3489="","",Тех_Движение!$B$3486)</f>
        <v/>
      </c>
      <c r="E3489" s="54">
        <f>IF($B3489="","",Тех_Движение!$F$3486)</f>
        <v/>
      </c>
      <c r="F3489" s="54">
        <f>IF($B3489="","",SUMIFS($E$5:$E3488,$C$5:$C3488,$C3489))</f>
        <v/>
      </c>
      <c r="G3489" s="54">
        <f>IF($B3489="","",MAX(0,$E3489-MAX(0,SUMIFS(Тех_Движение!$G$2:$G$5111,Тех_Движение!$D$2:$D$5111,$C3489,Тех_Движение!$B$2:$B$5111,"&lt;="&amp;Настройки!$B$5-1)-$F3489)))</f>
        <v/>
      </c>
      <c r="H3489" s="54">
        <f>IF($B3489="","",IF(AND($D3489&gt;=Настройки!$B$5,$D3489&lt;=Настройки!$B$6),$E3489,0))</f>
        <v/>
      </c>
      <c r="I3489" s="54">
        <f>IF($B3489="","",$G3489+$H3489-$J3489)</f>
        <v/>
      </c>
      <c r="J3489" s="54">
        <f>IF($B3489="","",MAX(0,$E3489-MAX(0,SUMIFS(Тех_Движение!$G$2:$G$5111,Тех_Движение!$D$2:$D$5111,$C3489,Тех_Движение!$B$2:$B$5111,"&lt;="&amp;Настройки!$B$6)-$F3489)))</f>
        <v/>
      </c>
      <c r="K3489" s="54">
        <f>IF(OR($B3489="",K$3&lt;$D3489+Настройки!$B$7),0,MAX(0,$E3489-MAX(0,SUMIFS(Тех_Движение!$G$2:$G$5111,Тех_Движение!$D$2:$D$5111,$C3489,Тех_Движение!$B$2:$B$5111,"&lt;="&amp;K$3)-$F3489)))</f>
        <v/>
      </c>
      <c r="L3489" s="54">
        <f>IF(OR($B3489="",L$3&lt;$D3489+Настройки!$B$7),0,MAX(0,$E3489-MAX(0,SUMIFS(Тех_Движение!$G$2:$G$5111,Тех_Движение!$D$2:$D$5111,$C3489,Тех_Движение!$B$2:$B$5111,"&lt;="&amp;L$3)-$F3489)))</f>
        <v/>
      </c>
      <c r="M3489" s="54">
        <f>IF(OR($B3489="",M$3&lt;$D3489+Настройки!$B$7),0,MAX(0,$E3489-MAX(0,SUMIFS(Тех_Движение!$G$2:$G$5111,Тех_Движение!$D$2:$D$5111,$C3489,Тех_Движение!$B$2:$B$5111,"&lt;="&amp;M$3)-$F3489)))</f>
        <v/>
      </c>
      <c r="N3489" s="54">
        <f>IF(OR($B3489="",N$3&lt;$D3489+Настройки!$B$7),0,MAX(0,$E3489-MAX(0,SUMIFS(Тех_Движение!$G$2:$G$5111,Тех_Движение!$D$2:$D$5111,$C3489,Тех_Движение!$B$2:$B$5111,"&lt;="&amp;N$3)-$F3489)))</f>
        <v/>
      </c>
      <c r="O3489" s="54">
        <f>IF(OR($B3489="",O$3&lt;$D3489+Настройки!$B$7),0,MAX(0,$E3489-MAX(0,SUMIFS(Тех_Движение!$G$2:$G$5111,Тех_Движение!$D$2:$D$5111,$C3489,Тех_Движение!$B$2:$B$5111,"&lt;="&amp;O$3)-$F3489)))</f>
        <v/>
      </c>
      <c r="P3489" s="54">
        <f>IF(OR($B3489="",P$3&lt;$D3489+Настройки!$B$7),0,MAX(0,$E3489-MAX(0,SUMIFS(Тех_Движение!$G$2:$G$5111,Тех_Движение!$D$2:$D$5111,$C3489,Тех_Движение!$B$2:$B$5111,"&lt;="&amp;P$3)-$F3489)))</f>
        <v/>
      </c>
      <c r="Q3489" s="54">
        <f>IF(OR($B3489="",Q$3&lt;$D3489+Настройки!$B$7),0,MAX(0,$E3489-MAX(0,SUMIFS(Тех_Движение!$G$2:$G$5111,Тех_Движение!$D$2:$D$5111,$C3489,Тех_Движение!$B$2:$B$5111,"&lt;="&amp;Q$3)-$F3489)))</f>
        <v/>
      </c>
      <c r="R3489" s="54">
        <f>IF($B3489="","",SUM($K3489:$Q3489))</f>
        <v/>
      </c>
      <c r="S3489" s="56">
        <f>IF($B3489="","",VLOOKUP($C3489,Настройки!$A$11:$L$17,9,FALSE))</f>
        <v/>
      </c>
      <c r="T3489" s="56">
        <f>IF($B3489="","",$R3489*$S3489)</f>
        <v/>
      </c>
    </row>
    <row r="3490">
      <c r="A3490" s="20">
        <f>Тех_Движение!$A$3487</f>
        <v/>
      </c>
      <c r="B3490" s="20">
        <f>IF(Тех_Движение!$F$3487&gt;0,Тех_Движение!$I$3487,"")</f>
        <v/>
      </c>
      <c r="C3490" s="20">
        <f>IF($B3490="","",Тех_Движение!$D$3487)</f>
        <v/>
      </c>
      <c r="D3490" s="42">
        <f>IF($B3490="","",Тех_Движение!$B$3487)</f>
        <v/>
      </c>
      <c r="E3490" s="54">
        <f>IF($B3490="","",Тех_Движение!$F$3487)</f>
        <v/>
      </c>
      <c r="F3490" s="54">
        <f>IF($B3490="","",SUMIFS($E$5:$E3489,$C$5:$C3489,$C3490))</f>
        <v/>
      </c>
      <c r="G3490" s="54">
        <f>IF($B3490="","",MAX(0,$E3490-MAX(0,SUMIFS(Тех_Движение!$G$2:$G$5111,Тех_Движение!$D$2:$D$5111,$C3490,Тех_Движение!$B$2:$B$5111,"&lt;="&amp;Настройки!$B$5-1)-$F3490)))</f>
        <v/>
      </c>
      <c r="H3490" s="54">
        <f>IF($B3490="","",IF(AND($D3490&gt;=Настройки!$B$5,$D3490&lt;=Настройки!$B$6),$E3490,0))</f>
        <v/>
      </c>
      <c r="I3490" s="54">
        <f>IF($B3490="","",$G3490+$H3490-$J3490)</f>
        <v/>
      </c>
      <c r="J3490" s="54">
        <f>IF($B3490="","",MAX(0,$E3490-MAX(0,SUMIFS(Тех_Движение!$G$2:$G$5111,Тех_Движение!$D$2:$D$5111,$C3490,Тех_Движение!$B$2:$B$5111,"&lt;="&amp;Настройки!$B$6)-$F3490)))</f>
        <v/>
      </c>
      <c r="K3490" s="54">
        <f>IF(OR($B3490="",K$3&lt;$D3490+Настройки!$B$7),0,MAX(0,$E3490-MAX(0,SUMIFS(Тех_Движение!$G$2:$G$5111,Тех_Движение!$D$2:$D$5111,$C3490,Тех_Движение!$B$2:$B$5111,"&lt;="&amp;K$3)-$F3490)))</f>
        <v/>
      </c>
      <c r="L3490" s="54">
        <f>IF(OR($B3490="",L$3&lt;$D3490+Настройки!$B$7),0,MAX(0,$E3490-MAX(0,SUMIFS(Тех_Движение!$G$2:$G$5111,Тех_Движение!$D$2:$D$5111,$C3490,Тех_Движение!$B$2:$B$5111,"&lt;="&amp;L$3)-$F3490)))</f>
        <v/>
      </c>
      <c r="M3490" s="54">
        <f>IF(OR($B3490="",M$3&lt;$D3490+Настройки!$B$7),0,MAX(0,$E3490-MAX(0,SUMIFS(Тех_Движение!$G$2:$G$5111,Тех_Движение!$D$2:$D$5111,$C3490,Тех_Движение!$B$2:$B$5111,"&lt;="&amp;M$3)-$F3490)))</f>
        <v/>
      </c>
      <c r="N3490" s="54">
        <f>IF(OR($B3490="",N$3&lt;$D3490+Настройки!$B$7),0,MAX(0,$E3490-MAX(0,SUMIFS(Тех_Движение!$G$2:$G$5111,Тех_Движение!$D$2:$D$5111,$C3490,Тех_Движение!$B$2:$B$5111,"&lt;="&amp;N$3)-$F3490)))</f>
        <v/>
      </c>
      <c r="O3490" s="54">
        <f>IF(OR($B3490="",O$3&lt;$D3490+Настройки!$B$7),0,MAX(0,$E3490-MAX(0,SUMIFS(Тех_Движение!$G$2:$G$5111,Тех_Движение!$D$2:$D$5111,$C3490,Тех_Движение!$B$2:$B$5111,"&lt;="&amp;O$3)-$F3490)))</f>
        <v/>
      </c>
      <c r="P3490" s="54">
        <f>IF(OR($B3490="",P$3&lt;$D3490+Настройки!$B$7),0,MAX(0,$E3490-MAX(0,SUMIFS(Тех_Движение!$G$2:$G$5111,Тех_Движение!$D$2:$D$5111,$C3490,Тех_Движение!$B$2:$B$5111,"&lt;="&amp;P$3)-$F3490)))</f>
        <v/>
      </c>
      <c r="Q3490" s="54">
        <f>IF(OR($B3490="",Q$3&lt;$D3490+Настройки!$B$7),0,MAX(0,$E3490-MAX(0,SUMIFS(Тех_Движение!$G$2:$G$5111,Тех_Движение!$D$2:$D$5111,$C3490,Тех_Движение!$B$2:$B$5111,"&lt;="&amp;Q$3)-$F3490)))</f>
        <v/>
      </c>
      <c r="R3490" s="54">
        <f>IF($B3490="","",SUM($K3490:$Q3490))</f>
        <v/>
      </c>
      <c r="S3490" s="56">
        <f>IF($B3490="","",VLOOKUP($C3490,Настройки!$A$11:$L$17,9,FALSE))</f>
        <v/>
      </c>
      <c r="T3490" s="56">
        <f>IF($B3490="","",$R3490*$S3490)</f>
        <v/>
      </c>
    </row>
    <row r="3491">
      <c r="A3491" s="20">
        <f>Тех_Движение!$A$3488</f>
        <v/>
      </c>
      <c r="B3491" s="20">
        <f>IF(Тех_Движение!$F$3488&gt;0,Тех_Движение!$I$3488,"")</f>
        <v/>
      </c>
      <c r="C3491" s="20">
        <f>IF($B3491="","",Тех_Движение!$D$3488)</f>
        <v/>
      </c>
      <c r="D3491" s="42">
        <f>IF($B3491="","",Тех_Движение!$B$3488)</f>
        <v/>
      </c>
      <c r="E3491" s="54">
        <f>IF($B3491="","",Тех_Движение!$F$3488)</f>
        <v/>
      </c>
      <c r="F3491" s="54">
        <f>IF($B3491="","",SUMIFS($E$5:$E3490,$C$5:$C3490,$C3491))</f>
        <v/>
      </c>
      <c r="G3491" s="54">
        <f>IF($B3491="","",MAX(0,$E3491-MAX(0,SUMIFS(Тех_Движение!$G$2:$G$5111,Тех_Движение!$D$2:$D$5111,$C3491,Тех_Движение!$B$2:$B$5111,"&lt;="&amp;Настройки!$B$5-1)-$F3491)))</f>
        <v/>
      </c>
      <c r="H3491" s="54">
        <f>IF($B3491="","",IF(AND($D3491&gt;=Настройки!$B$5,$D3491&lt;=Настройки!$B$6),$E3491,0))</f>
        <v/>
      </c>
      <c r="I3491" s="54">
        <f>IF($B3491="","",$G3491+$H3491-$J3491)</f>
        <v/>
      </c>
      <c r="J3491" s="54">
        <f>IF($B3491="","",MAX(0,$E3491-MAX(0,SUMIFS(Тех_Движение!$G$2:$G$5111,Тех_Движение!$D$2:$D$5111,$C3491,Тех_Движение!$B$2:$B$5111,"&lt;="&amp;Настройки!$B$6)-$F3491)))</f>
        <v/>
      </c>
      <c r="K3491" s="54">
        <f>IF(OR($B3491="",K$3&lt;$D3491+Настройки!$B$7),0,MAX(0,$E3491-MAX(0,SUMIFS(Тех_Движение!$G$2:$G$5111,Тех_Движение!$D$2:$D$5111,$C3491,Тех_Движение!$B$2:$B$5111,"&lt;="&amp;K$3)-$F3491)))</f>
        <v/>
      </c>
      <c r="L3491" s="54">
        <f>IF(OR($B3491="",L$3&lt;$D3491+Настройки!$B$7),0,MAX(0,$E3491-MAX(0,SUMIFS(Тех_Движение!$G$2:$G$5111,Тех_Движение!$D$2:$D$5111,$C3491,Тех_Движение!$B$2:$B$5111,"&lt;="&amp;L$3)-$F3491)))</f>
        <v/>
      </c>
      <c r="M3491" s="54">
        <f>IF(OR($B3491="",M$3&lt;$D3491+Настройки!$B$7),0,MAX(0,$E3491-MAX(0,SUMIFS(Тех_Движение!$G$2:$G$5111,Тех_Движение!$D$2:$D$5111,$C3491,Тех_Движение!$B$2:$B$5111,"&lt;="&amp;M$3)-$F3491)))</f>
        <v/>
      </c>
      <c r="N3491" s="54">
        <f>IF(OR($B3491="",N$3&lt;$D3491+Настройки!$B$7),0,MAX(0,$E3491-MAX(0,SUMIFS(Тех_Движение!$G$2:$G$5111,Тех_Движение!$D$2:$D$5111,$C3491,Тех_Движение!$B$2:$B$5111,"&lt;="&amp;N$3)-$F3491)))</f>
        <v/>
      </c>
      <c r="O3491" s="54">
        <f>IF(OR($B3491="",O$3&lt;$D3491+Настройки!$B$7),0,MAX(0,$E3491-MAX(0,SUMIFS(Тех_Движение!$G$2:$G$5111,Тех_Движение!$D$2:$D$5111,$C3491,Тех_Движение!$B$2:$B$5111,"&lt;="&amp;O$3)-$F3491)))</f>
        <v/>
      </c>
      <c r="P3491" s="54">
        <f>IF(OR($B3491="",P$3&lt;$D3491+Настройки!$B$7),0,MAX(0,$E3491-MAX(0,SUMIFS(Тех_Движение!$G$2:$G$5111,Тех_Движение!$D$2:$D$5111,$C3491,Тех_Движение!$B$2:$B$5111,"&lt;="&amp;P$3)-$F3491)))</f>
        <v/>
      </c>
      <c r="Q3491" s="54">
        <f>IF(OR($B3491="",Q$3&lt;$D3491+Настройки!$B$7),0,MAX(0,$E3491-MAX(0,SUMIFS(Тех_Движение!$G$2:$G$5111,Тех_Движение!$D$2:$D$5111,$C3491,Тех_Движение!$B$2:$B$5111,"&lt;="&amp;Q$3)-$F3491)))</f>
        <v/>
      </c>
      <c r="R3491" s="54">
        <f>IF($B3491="","",SUM($K3491:$Q3491))</f>
        <v/>
      </c>
      <c r="S3491" s="56">
        <f>IF($B3491="","",VLOOKUP($C3491,Настройки!$A$11:$L$17,9,FALSE))</f>
        <v/>
      </c>
      <c r="T3491" s="56">
        <f>IF($B3491="","",$R3491*$S3491)</f>
        <v/>
      </c>
    </row>
    <row r="3492">
      <c r="A3492" s="20">
        <f>Тех_Движение!$A$3489</f>
        <v/>
      </c>
      <c r="B3492" s="20">
        <f>IF(Тех_Движение!$F$3489&gt;0,Тех_Движение!$I$3489,"")</f>
        <v/>
      </c>
      <c r="C3492" s="20">
        <f>IF($B3492="","",Тех_Движение!$D$3489)</f>
        <v/>
      </c>
      <c r="D3492" s="42">
        <f>IF($B3492="","",Тех_Движение!$B$3489)</f>
        <v/>
      </c>
      <c r="E3492" s="54">
        <f>IF($B3492="","",Тех_Движение!$F$3489)</f>
        <v/>
      </c>
      <c r="F3492" s="54">
        <f>IF($B3492="","",SUMIFS($E$5:$E3491,$C$5:$C3491,$C3492))</f>
        <v/>
      </c>
      <c r="G3492" s="54">
        <f>IF($B3492="","",MAX(0,$E3492-MAX(0,SUMIFS(Тех_Движение!$G$2:$G$5111,Тех_Движение!$D$2:$D$5111,$C3492,Тех_Движение!$B$2:$B$5111,"&lt;="&amp;Настройки!$B$5-1)-$F3492)))</f>
        <v/>
      </c>
      <c r="H3492" s="54">
        <f>IF($B3492="","",IF(AND($D3492&gt;=Настройки!$B$5,$D3492&lt;=Настройки!$B$6),$E3492,0))</f>
        <v/>
      </c>
      <c r="I3492" s="54">
        <f>IF($B3492="","",$G3492+$H3492-$J3492)</f>
        <v/>
      </c>
      <c r="J3492" s="54">
        <f>IF($B3492="","",MAX(0,$E3492-MAX(0,SUMIFS(Тех_Движение!$G$2:$G$5111,Тех_Движение!$D$2:$D$5111,$C3492,Тех_Движение!$B$2:$B$5111,"&lt;="&amp;Настройки!$B$6)-$F3492)))</f>
        <v/>
      </c>
      <c r="K3492" s="54">
        <f>IF(OR($B3492="",K$3&lt;$D3492+Настройки!$B$7),0,MAX(0,$E3492-MAX(0,SUMIFS(Тех_Движение!$G$2:$G$5111,Тех_Движение!$D$2:$D$5111,$C3492,Тех_Движение!$B$2:$B$5111,"&lt;="&amp;K$3)-$F3492)))</f>
        <v/>
      </c>
      <c r="L3492" s="54">
        <f>IF(OR($B3492="",L$3&lt;$D3492+Настройки!$B$7),0,MAX(0,$E3492-MAX(0,SUMIFS(Тех_Движение!$G$2:$G$5111,Тех_Движение!$D$2:$D$5111,$C3492,Тех_Движение!$B$2:$B$5111,"&lt;="&amp;L$3)-$F3492)))</f>
        <v/>
      </c>
      <c r="M3492" s="54">
        <f>IF(OR($B3492="",M$3&lt;$D3492+Настройки!$B$7),0,MAX(0,$E3492-MAX(0,SUMIFS(Тех_Движение!$G$2:$G$5111,Тех_Движение!$D$2:$D$5111,$C3492,Тех_Движение!$B$2:$B$5111,"&lt;="&amp;M$3)-$F3492)))</f>
        <v/>
      </c>
      <c r="N3492" s="54">
        <f>IF(OR($B3492="",N$3&lt;$D3492+Настройки!$B$7),0,MAX(0,$E3492-MAX(0,SUMIFS(Тех_Движение!$G$2:$G$5111,Тех_Движение!$D$2:$D$5111,$C3492,Тех_Движение!$B$2:$B$5111,"&lt;="&amp;N$3)-$F3492)))</f>
        <v/>
      </c>
      <c r="O3492" s="54">
        <f>IF(OR($B3492="",O$3&lt;$D3492+Настройки!$B$7),0,MAX(0,$E3492-MAX(0,SUMIFS(Тех_Движение!$G$2:$G$5111,Тех_Движение!$D$2:$D$5111,$C3492,Тех_Движение!$B$2:$B$5111,"&lt;="&amp;O$3)-$F3492)))</f>
        <v/>
      </c>
      <c r="P3492" s="54">
        <f>IF(OR($B3492="",P$3&lt;$D3492+Настройки!$B$7),0,MAX(0,$E3492-MAX(0,SUMIFS(Тех_Движение!$G$2:$G$5111,Тех_Движение!$D$2:$D$5111,$C3492,Тех_Движение!$B$2:$B$5111,"&lt;="&amp;P$3)-$F3492)))</f>
        <v/>
      </c>
      <c r="Q3492" s="54">
        <f>IF(OR($B3492="",Q$3&lt;$D3492+Настройки!$B$7),0,MAX(0,$E3492-MAX(0,SUMIFS(Тех_Движение!$G$2:$G$5111,Тех_Движение!$D$2:$D$5111,$C3492,Тех_Движение!$B$2:$B$5111,"&lt;="&amp;Q$3)-$F3492)))</f>
        <v/>
      </c>
      <c r="R3492" s="54">
        <f>IF($B3492="","",SUM($K3492:$Q3492))</f>
        <v/>
      </c>
      <c r="S3492" s="56">
        <f>IF($B3492="","",VLOOKUP($C3492,Настройки!$A$11:$L$17,9,FALSE))</f>
        <v/>
      </c>
      <c r="T3492" s="56">
        <f>IF($B3492="","",$R3492*$S3492)</f>
        <v/>
      </c>
    </row>
    <row r="3493">
      <c r="A3493" s="20">
        <f>Тех_Движение!$A$3490</f>
        <v/>
      </c>
      <c r="B3493" s="20">
        <f>IF(Тех_Движение!$F$3490&gt;0,Тех_Движение!$I$3490,"")</f>
        <v/>
      </c>
      <c r="C3493" s="20">
        <f>IF($B3493="","",Тех_Движение!$D$3490)</f>
        <v/>
      </c>
      <c r="D3493" s="42">
        <f>IF($B3493="","",Тех_Движение!$B$3490)</f>
        <v/>
      </c>
      <c r="E3493" s="54">
        <f>IF($B3493="","",Тех_Движение!$F$3490)</f>
        <v/>
      </c>
      <c r="F3493" s="54">
        <f>IF($B3493="","",SUMIFS($E$5:$E3492,$C$5:$C3492,$C3493))</f>
        <v/>
      </c>
      <c r="G3493" s="54">
        <f>IF($B3493="","",MAX(0,$E3493-MAX(0,SUMIFS(Тех_Движение!$G$2:$G$5111,Тех_Движение!$D$2:$D$5111,$C3493,Тех_Движение!$B$2:$B$5111,"&lt;="&amp;Настройки!$B$5-1)-$F3493)))</f>
        <v/>
      </c>
      <c r="H3493" s="54">
        <f>IF($B3493="","",IF(AND($D3493&gt;=Настройки!$B$5,$D3493&lt;=Настройки!$B$6),$E3493,0))</f>
        <v/>
      </c>
      <c r="I3493" s="54">
        <f>IF($B3493="","",$G3493+$H3493-$J3493)</f>
        <v/>
      </c>
      <c r="J3493" s="54">
        <f>IF($B3493="","",MAX(0,$E3493-MAX(0,SUMIFS(Тех_Движение!$G$2:$G$5111,Тех_Движение!$D$2:$D$5111,$C3493,Тех_Движение!$B$2:$B$5111,"&lt;="&amp;Настройки!$B$6)-$F3493)))</f>
        <v/>
      </c>
      <c r="K3493" s="54">
        <f>IF(OR($B3493="",K$3&lt;$D3493+Настройки!$B$7),0,MAX(0,$E3493-MAX(0,SUMIFS(Тех_Движение!$G$2:$G$5111,Тех_Движение!$D$2:$D$5111,$C3493,Тех_Движение!$B$2:$B$5111,"&lt;="&amp;K$3)-$F3493)))</f>
        <v/>
      </c>
      <c r="L3493" s="54">
        <f>IF(OR($B3493="",L$3&lt;$D3493+Настройки!$B$7),0,MAX(0,$E3493-MAX(0,SUMIFS(Тех_Движение!$G$2:$G$5111,Тех_Движение!$D$2:$D$5111,$C3493,Тех_Движение!$B$2:$B$5111,"&lt;="&amp;L$3)-$F3493)))</f>
        <v/>
      </c>
      <c r="M3493" s="54">
        <f>IF(OR($B3493="",M$3&lt;$D3493+Настройки!$B$7),0,MAX(0,$E3493-MAX(0,SUMIFS(Тех_Движение!$G$2:$G$5111,Тех_Движение!$D$2:$D$5111,$C3493,Тех_Движение!$B$2:$B$5111,"&lt;="&amp;M$3)-$F3493)))</f>
        <v/>
      </c>
      <c r="N3493" s="54">
        <f>IF(OR($B3493="",N$3&lt;$D3493+Настройки!$B$7),0,MAX(0,$E3493-MAX(0,SUMIFS(Тех_Движение!$G$2:$G$5111,Тех_Движение!$D$2:$D$5111,$C3493,Тех_Движение!$B$2:$B$5111,"&lt;="&amp;N$3)-$F3493)))</f>
        <v/>
      </c>
      <c r="O3493" s="54">
        <f>IF(OR($B3493="",O$3&lt;$D3493+Настройки!$B$7),0,MAX(0,$E3493-MAX(0,SUMIFS(Тех_Движение!$G$2:$G$5111,Тех_Движение!$D$2:$D$5111,$C3493,Тех_Движение!$B$2:$B$5111,"&lt;="&amp;O$3)-$F3493)))</f>
        <v/>
      </c>
      <c r="P3493" s="54">
        <f>IF(OR($B3493="",P$3&lt;$D3493+Настройки!$B$7),0,MAX(0,$E3493-MAX(0,SUMIFS(Тех_Движение!$G$2:$G$5111,Тех_Движение!$D$2:$D$5111,$C3493,Тех_Движение!$B$2:$B$5111,"&lt;="&amp;P$3)-$F3493)))</f>
        <v/>
      </c>
      <c r="Q3493" s="54">
        <f>IF(OR($B3493="",Q$3&lt;$D3493+Настройки!$B$7),0,MAX(0,$E3493-MAX(0,SUMIFS(Тех_Движение!$G$2:$G$5111,Тех_Движение!$D$2:$D$5111,$C3493,Тех_Движение!$B$2:$B$5111,"&lt;="&amp;Q$3)-$F3493)))</f>
        <v/>
      </c>
      <c r="R3493" s="54">
        <f>IF($B3493="","",SUM($K3493:$Q3493))</f>
        <v/>
      </c>
      <c r="S3493" s="56">
        <f>IF($B3493="","",VLOOKUP($C3493,Настройки!$A$11:$L$17,9,FALSE))</f>
        <v/>
      </c>
      <c r="T3493" s="56">
        <f>IF($B3493="","",$R3493*$S3493)</f>
        <v/>
      </c>
    </row>
    <row r="3494">
      <c r="A3494" s="20">
        <f>Тех_Движение!$A$3491</f>
        <v/>
      </c>
      <c r="B3494" s="20">
        <f>IF(Тех_Движение!$F$3491&gt;0,Тех_Движение!$I$3491,"")</f>
        <v/>
      </c>
      <c r="C3494" s="20">
        <f>IF($B3494="","",Тех_Движение!$D$3491)</f>
        <v/>
      </c>
      <c r="D3494" s="42">
        <f>IF($B3494="","",Тех_Движение!$B$3491)</f>
        <v/>
      </c>
      <c r="E3494" s="54">
        <f>IF($B3494="","",Тех_Движение!$F$3491)</f>
        <v/>
      </c>
      <c r="F3494" s="54">
        <f>IF($B3494="","",SUMIFS($E$5:$E3493,$C$5:$C3493,$C3494))</f>
        <v/>
      </c>
      <c r="G3494" s="54">
        <f>IF($B3494="","",MAX(0,$E3494-MAX(0,SUMIFS(Тех_Движение!$G$2:$G$5111,Тех_Движение!$D$2:$D$5111,$C3494,Тех_Движение!$B$2:$B$5111,"&lt;="&amp;Настройки!$B$5-1)-$F3494)))</f>
        <v/>
      </c>
      <c r="H3494" s="54">
        <f>IF($B3494="","",IF(AND($D3494&gt;=Настройки!$B$5,$D3494&lt;=Настройки!$B$6),$E3494,0))</f>
        <v/>
      </c>
      <c r="I3494" s="54">
        <f>IF($B3494="","",$G3494+$H3494-$J3494)</f>
        <v/>
      </c>
      <c r="J3494" s="54">
        <f>IF($B3494="","",MAX(0,$E3494-MAX(0,SUMIFS(Тех_Движение!$G$2:$G$5111,Тех_Движение!$D$2:$D$5111,$C3494,Тех_Движение!$B$2:$B$5111,"&lt;="&amp;Настройки!$B$6)-$F3494)))</f>
        <v/>
      </c>
      <c r="K3494" s="54">
        <f>IF(OR($B3494="",K$3&lt;$D3494+Настройки!$B$7),0,MAX(0,$E3494-MAX(0,SUMIFS(Тех_Движение!$G$2:$G$5111,Тех_Движение!$D$2:$D$5111,$C3494,Тех_Движение!$B$2:$B$5111,"&lt;="&amp;K$3)-$F3494)))</f>
        <v/>
      </c>
      <c r="L3494" s="54">
        <f>IF(OR($B3494="",L$3&lt;$D3494+Настройки!$B$7),0,MAX(0,$E3494-MAX(0,SUMIFS(Тех_Движение!$G$2:$G$5111,Тех_Движение!$D$2:$D$5111,$C3494,Тех_Движение!$B$2:$B$5111,"&lt;="&amp;L$3)-$F3494)))</f>
        <v/>
      </c>
      <c r="M3494" s="54">
        <f>IF(OR($B3494="",M$3&lt;$D3494+Настройки!$B$7),0,MAX(0,$E3494-MAX(0,SUMIFS(Тех_Движение!$G$2:$G$5111,Тех_Движение!$D$2:$D$5111,$C3494,Тех_Движение!$B$2:$B$5111,"&lt;="&amp;M$3)-$F3494)))</f>
        <v/>
      </c>
      <c r="N3494" s="54">
        <f>IF(OR($B3494="",N$3&lt;$D3494+Настройки!$B$7),0,MAX(0,$E3494-MAX(0,SUMIFS(Тех_Движение!$G$2:$G$5111,Тех_Движение!$D$2:$D$5111,$C3494,Тех_Движение!$B$2:$B$5111,"&lt;="&amp;N$3)-$F3494)))</f>
        <v/>
      </c>
      <c r="O3494" s="54">
        <f>IF(OR($B3494="",O$3&lt;$D3494+Настройки!$B$7),0,MAX(0,$E3494-MAX(0,SUMIFS(Тех_Движение!$G$2:$G$5111,Тех_Движение!$D$2:$D$5111,$C3494,Тех_Движение!$B$2:$B$5111,"&lt;="&amp;O$3)-$F3494)))</f>
        <v/>
      </c>
      <c r="P3494" s="54">
        <f>IF(OR($B3494="",P$3&lt;$D3494+Настройки!$B$7),0,MAX(0,$E3494-MAX(0,SUMIFS(Тех_Движение!$G$2:$G$5111,Тех_Движение!$D$2:$D$5111,$C3494,Тех_Движение!$B$2:$B$5111,"&lt;="&amp;P$3)-$F3494)))</f>
        <v/>
      </c>
      <c r="Q3494" s="54">
        <f>IF(OR($B3494="",Q$3&lt;$D3494+Настройки!$B$7),0,MAX(0,$E3494-MAX(0,SUMIFS(Тех_Движение!$G$2:$G$5111,Тех_Движение!$D$2:$D$5111,$C3494,Тех_Движение!$B$2:$B$5111,"&lt;="&amp;Q$3)-$F3494)))</f>
        <v/>
      </c>
      <c r="R3494" s="54">
        <f>IF($B3494="","",SUM($K3494:$Q3494))</f>
        <v/>
      </c>
      <c r="S3494" s="56">
        <f>IF($B3494="","",VLOOKUP($C3494,Настройки!$A$11:$L$17,9,FALSE))</f>
        <v/>
      </c>
      <c r="T3494" s="56">
        <f>IF($B3494="","",$R3494*$S3494)</f>
        <v/>
      </c>
    </row>
    <row r="3495">
      <c r="A3495" s="20">
        <f>Тех_Движение!$A$3492</f>
        <v/>
      </c>
      <c r="B3495" s="20">
        <f>IF(Тех_Движение!$F$3492&gt;0,Тех_Движение!$I$3492,"")</f>
        <v/>
      </c>
      <c r="C3495" s="20">
        <f>IF($B3495="","",Тех_Движение!$D$3492)</f>
        <v/>
      </c>
      <c r="D3495" s="42">
        <f>IF($B3495="","",Тех_Движение!$B$3492)</f>
        <v/>
      </c>
      <c r="E3495" s="54">
        <f>IF($B3495="","",Тех_Движение!$F$3492)</f>
        <v/>
      </c>
      <c r="F3495" s="54">
        <f>IF($B3495="","",SUMIFS($E$5:$E3494,$C$5:$C3494,$C3495))</f>
        <v/>
      </c>
      <c r="G3495" s="54">
        <f>IF($B3495="","",MAX(0,$E3495-MAX(0,SUMIFS(Тех_Движение!$G$2:$G$5111,Тех_Движение!$D$2:$D$5111,$C3495,Тех_Движение!$B$2:$B$5111,"&lt;="&amp;Настройки!$B$5-1)-$F3495)))</f>
        <v/>
      </c>
      <c r="H3495" s="54">
        <f>IF($B3495="","",IF(AND($D3495&gt;=Настройки!$B$5,$D3495&lt;=Настройки!$B$6),$E3495,0))</f>
        <v/>
      </c>
      <c r="I3495" s="54">
        <f>IF($B3495="","",$G3495+$H3495-$J3495)</f>
        <v/>
      </c>
      <c r="J3495" s="54">
        <f>IF($B3495="","",MAX(0,$E3495-MAX(0,SUMIFS(Тех_Движение!$G$2:$G$5111,Тех_Движение!$D$2:$D$5111,$C3495,Тех_Движение!$B$2:$B$5111,"&lt;="&amp;Настройки!$B$6)-$F3495)))</f>
        <v/>
      </c>
      <c r="K3495" s="54">
        <f>IF(OR($B3495="",K$3&lt;$D3495+Настройки!$B$7),0,MAX(0,$E3495-MAX(0,SUMIFS(Тех_Движение!$G$2:$G$5111,Тех_Движение!$D$2:$D$5111,$C3495,Тех_Движение!$B$2:$B$5111,"&lt;="&amp;K$3)-$F3495)))</f>
        <v/>
      </c>
      <c r="L3495" s="54">
        <f>IF(OR($B3495="",L$3&lt;$D3495+Настройки!$B$7),0,MAX(0,$E3495-MAX(0,SUMIFS(Тех_Движение!$G$2:$G$5111,Тех_Движение!$D$2:$D$5111,$C3495,Тех_Движение!$B$2:$B$5111,"&lt;="&amp;L$3)-$F3495)))</f>
        <v/>
      </c>
      <c r="M3495" s="54">
        <f>IF(OR($B3495="",M$3&lt;$D3495+Настройки!$B$7),0,MAX(0,$E3495-MAX(0,SUMIFS(Тех_Движение!$G$2:$G$5111,Тех_Движение!$D$2:$D$5111,$C3495,Тех_Движение!$B$2:$B$5111,"&lt;="&amp;M$3)-$F3495)))</f>
        <v/>
      </c>
      <c r="N3495" s="54">
        <f>IF(OR($B3495="",N$3&lt;$D3495+Настройки!$B$7),0,MAX(0,$E3495-MAX(0,SUMIFS(Тех_Движение!$G$2:$G$5111,Тех_Движение!$D$2:$D$5111,$C3495,Тех_Движение!$B$2:$B$5111,"&lt;="&amp;N$3)-$F3495)))</f>
        <v/>
      </c>
      <c r="O3495" s="54">
        <f>IF(OR($B3495="",O$3&lt;$D3495+Настройки!$B$7),0,MAX(0,$E3495-MAX(0,SUMIFS(Тех_Движение!$G$2:$G$5111,Тех_Движение!$D$2:$D$5111,$C3495,Тех_Движение!$B$2:$B$5111,"&lt;="&amp;O$3)-$F3495)))</f>
        <v/>
      </c>
      <c r="P3495" s="54">
        <f>IF(OR($B3495="",P$3&lt;$D3495+Настройки!$B$7),0,MAX(0,$E3495-MAX(0,SUMIFS(Тех_Движение!$G$2:$G$5111,Тех_Движение!$D$2:$D$5111,$C3495,Тех_Движение!$B$2:$B$5111,"&lt;="&amp;P$3)-$F3495)))</f>
        <v/>
      </c>
      <c r="Q3495" s="54">
        <f>IF(OR($B3495="",Q$3&lt;$D3495+Настройки!$B$7),0,MAX(0,$E3495-MAX(0,SUMIFS(Тех_Движение!$G$2:$G$5111,Тех_Движение!$D$2:$D$5111,$C3495,Тех_Движение!$B$2:$B$5111,"&lt;="&amp;Q$3)-$F3495)))</f>
        <v/>
      </c>
      <c r="R3495" s="54">
        <f>IF($B3495="","",SUM($K3495:$Q3495))</f>
        <v/>
      </c>
      <c r="S3495" s="56">
        <f>IF($B3495="","",VLOOKUP($C3495,Настройки!$A$11:$L$17,9,FALSE))</f>
        <v/>
      </c>
      <c r="T3495" s="56">
        <f>IF($B3495="","",$R3495*$S3495)</f>
        <v/>
      </c>
    </row>
    <row r="3496">
      <c r="A3496" s="20">
        <f>Тех_Движение!$A$3493</f>
        <v/>
      </c>
      <c r="B3496" s="20">
        <f>IF(Тех_Движение!$F$3493&gt;0,Тех_Движение!$I$3493,"")</f>
        <v/>
      </c>
      <c r="C3496" s="20">
        <f>IF($B3496="","",Тех_Движение!$D$3493)</f>
        <v/>
      </c>
      <c r="D3496" s="42">
        <f>IF($B3496="","",Тех_Движение!$B$3493)</f>
        <v/>
      </c>
      <c r="E3496" s="54">
        <f>IF($B3496="","",Тех_Движение!$F$3493)</f>
        <v/>
      </c>
      <c r="F3496" s="54">
        <f>IF($B3496="","",SUMIFS($E$5:$E3495,$C$5:$C3495,$C3496))</f>
        <v/>
      </c>
      <c r="G3496" s="54">
        <f>IF($B3496="","",MAX(0,$E3496-MAX(0,SUMIFS(Тех_Движение!$G$2:$G$5111,Тех_Движение!$D$2:$D$5111,$C3496,Тех_Движение!$B$2:$B$5111,"&lt;="&amp;Настройки!$B$5-1)-$F3496)))</f>
        <v/>
      </c>
      <c r="H3496" s="54">
        <f>IF($B3496="","",IF(AND($D3496&gt;=Настройки!$B$5,$D3496&lt;=Настройки!$B$6),$E3496,0))</f>
        <v/>
      </c>
      <c r="I3496" s="54">
        <f>IF($B3496="","",$G3496+$H3496-$J3496)</f>
        <v/>
      </c>
      <c r="J3496" s="54">
        <f>IF($B3496="","",MAX(0,$E3496-MAX(0,SUMIFS(Тех_Движение!$G$2:$G$5111,Тех_Движение!$D$2:$D$5111,$C3496,Тех_Движение!$B$2:$B$5111,"&lt;="&amp;Настройки!$B$6)-$F3496)))</f>
        <v/>
      </c>
      <c r="K3496" s="54">
        <f>IF(OR($B3496="",K$3&lt;$D3496+Настройки!$B$7),0,MAX(0,$E3496-MAX(0,SUMIFS(Тех_Движение!$G$2:$G$5111,Тех_Движение!$D$2:$D$5111,$C3496,Тех_Движение!$B$2:$B$5111,"&lt;="&amp;K$3)-$F3496)))</f>
        <v/>
      </c>
      <c r="L3496" s="54">
        <f>IF(OR($B3496="",L$3&lt;$D3496+Настройки!$B$7),0,MAX(0,$E3496-MAX(0,SUMIFS(Тех_Движение!$G$2:$G$5111,Тех_Движение!$D$2:$D$5111,$C3496,Тех_Движение!$B$2:$B$5111,"&lt;="&amp;L$3)-$F3496)))</f>
        <v/>
      </c>
      <c r="M3496" s="54">
        <f>IF(OR($B3496="",M$3&lt;$D3496+Настройки!$B$7),0,MAX(0,$E3496-MAX(0,SUMIFS(Тех_Движение!$G$2:$G$5111,Тех_Движение!$D$2:$D$5111,$C3496,Тех_Движение!$B$2:$B$5111,"&lt;="&amp;M$3)-$F3496)))</f>
        <v/>
      </c>
      <c r="N3496" s="54">
        <f>IF(OR($B3496="",N$3&lt;$D3496+Настройки!$B$7),0,MAX(0,$E3496-MAX(0,SUMIFS(Тех_Движение!$G$2:$G$5111,Тех_Движение!$D$2:$D$5111,$C3496,Тех_Движение!$B$2:$B$5111,"&lt;="&amp;N$3)-$F3496)))</f>
        <v/>
      </c>
      <c r="O3496" s="54">
        <f>IF(OR($B3496="",O$3&lt;$D3496+Настройки!$B$7),0,MAX(0,$E3496-MAX(0,SUMIFS(Тех_Движение!$G$2:$G$5111,Тех_Движение!$D$2:$D$5111,$C3496,Тех_Движение!$B$2:$B$5111,"&lt;="&amp;O$3)-$F3496)))</f>
        <v/>
      </c>
      <c r="P3496" s="54">
        <f>IF(OR($B3496="",P$3&lt;$D3496+Настройки!$B$7),0,MAX(0,$E3496-MAX(0,SUMIFS(Тех_Движение!$G$2:$G$5111,Тех_Движение!$D$2:$D$5111,$C3496,Тех_Движение!$B$2:$B$5111,"&lt;="&amp;P$3)-$F3496)))</f>
        <v/>
      </c>
      <c r="Q3496" s="54">
        <f>IF(OR($B3496="",Q$3&lt;$D3496+Настройки!$B$7),0,MAX(0,$E3496-MAX(0,SUMIFS(Тех_Движение!$G$2:$G$5111,Тех_Движение!$D$2:$D$5111,$C3496,Тех_Движение!$B$2:$B$5111,"&lt;="&amp;Q$3)-$F3496)))</f>
        <v/>
      </c>
      <c r="R3496" s="54">
        <f>IF($B3496="","",SUM($K3496:$Q3496))</f>
        <v/>
      </c>
      <c r="S3496" s="56">
        <f>IF($B3496="","",VLOOKUP($C3496,Настройки!$A$11:$L$17,9,FALSE))</f>
        <v/>
      </c>
      <c r="T3496" s="56">
        <f>IF($B3496="","",$R3496*$S3496)</f>
        <v/>
      </c>
    </row>
    <row r="3497">
      <c r="A3497" s="20">
        <f>Тех_Движение!$A$3494</f>
        <v/>
      </c>
      <c r="B3497" s="20">
        <f>IF(Тех_Движение!$F$3494&gt;0,Тех_Движение!$I$3494,"")</f>
        <v/>
      </c>
      <c r="C3497" s="20">
        <f>IF($B3497="","",Тех_Движение!$D$3494)</f>
        <v/>
      </c>
      <c r="D3497" s="42">
        <f>IF($B3497="","",Тех_Движение!$B$3494)</f>
        <v/>
      </c>
      <c r="E3497" s="54">
        <f>IF($B3497="","",Тех_Движение!$F$3494)</f>
        <v/>
      </c>
      <c r="F3497" s="54">
        <f>IF($B3497="","",SUMIFS($E$5:$E3496,$C$5:$C3496,$C3497))</f>
        <v/>
      </c>
      <c r="G3497" s="54">
        <f>IF($B3497="","",MAX(0,$E3497-MAX(0,SUMIFS(Тех_Движение!$G$2:$G$5111,Тех_Движение!$D$2:$D$5111,$C3497,Тех_Движение!$B$2:$B$5111,"&lt;="&amp;Настройки!$B$5-1)-$F3497)))</f>
        <v/>
      </c>
      <c r="H3497" s="54">
        <f>IF($B3497="","",IF(AND($D3497&gt;=Настройки!$B$5,$D3497&lt;=Настройки!$B$6),$E3497,0))</f>
        <v/>
      </c>
      <c r="I3497" s="54">
        <f>IF($B3497="","",$G3497+$H3497-$J3497)</f>
        <v/>
      </c>
      <c r="J3497" s="54">
        <f>IF($B3497="","",MAX(0,$E3497-MAX(0,SUMIFS(Тех_Движение!$G$2:$G$5111,Тех_Движение!$D$2:$D$5111,$C3497,Тех_Движение!$B$2:$B$5111,"&lt;="&amp;Настройки!$B$6)-$F3497)))</f>
        <v/>
      </c>
      <c r="K3497" s="54">
        <f>IF(OR($B3497="",K$3&lt;$D3497+Настройки!$B$7),0,MAX(0,$E3497-MAX(0,SUMIFS(Тех_Движение!$G$2:$G$5111,Тех_Движение!$D$2:$D$5111,$C3497,Тех_Движение!$B$2:$B$5111,"&lt;="&amp;K$3)-$F3497)))</f>
        <v/>
      </c>
      <c r="L3497" s="54">
        <f>IF(OR($B3497="",L$3&lt;$D3497+Настройки!$B$7),0,MAX(0,$E3497-MAX(0,SUMIFS(Тех_Движение!$G$2:$G$5111,Тех_Движение!$D$2:$D$5111,$C3497,Тех_Движение!$B$2:$B$5111,"&lt;="&amp;L$3)-$F3497)))</f>
        <v/>
      </c>
      <c r="M3497" s="54">
        <f>IF(OR($B3497="",M$3&lt;$D3497+Настройки!$B$7),0,MAX(0,$E3497-MAX(0,SUMIFS(Тех_Движение!$G$2:$G$5111,Тех_Движение!$D$2:$D$5111,$C3497,Тех_Движение!$B$2:$B$5111,"&lt;="&amp;M$3)-$F3497)))</f>
        <v/>
      </c>
      <c r="N3497" s="54">
        <f>IF(OR($B3497="",N$3&lt;$D3497+Настройки!$B$7),0,MAX(0,$E3497-MAX(0,SUMIFS(Тех_Движение!$G$2:$G$5111,Тех_Движение!$D$2:$D$5111,$C3497,Тех_Движение!$B$2:$B$5111,"&lt;="&amp;N$3)-$F3497)))</f>
        <v/>
      </c>
      <c r="O3497" s="54">
        <f>IF(OR($B3497="",O$3&lt;$D3497+Настройки!$B$7),0,MAX(0,$E3497-MAX(0,SUMIFS(Тех_Движение!$G$2:$G$5111,Тех_Движение!$D$2:$D$5111,$C3497,Тех_Движение!$B$2:$B$5111,"&lt;="&amp;O$3)-$F3497)))</f>
        <v/>
      </c>
      <c r="P3497" s="54">
        <f>IF(OR($B3497="",P$3&lt;$D3497+Настройки!$B$7),0,MAX(0,$E3497-MAX(0,SUMIFS(Тех_Движение!$G$2:$G$5111,Тех_Движение!$D$2:$D$5111,$C3497,Тех_Движение!$B$2:$B$5111,"&lt;="&amp;P$3)-$F3497)))</f>
        <v/>
      </c>
      <c r="Q3497" s="54">
        <f>IF(OR($B3497="",Q$3&lt;$D3497+Настройки!$B$7),0,MAX(0,$E3497-MAX(0,SUMIFS(Тех_Движение!$G$2:$G$5111,Тех_Движение!$D$2:$D$5111,$C3497,Тех_Движение!$B$2:$B$5111,"&lt;="&amp;Q$3)-$F3497)))</f>
        <v/>
      </c>
      <c r="R3497" s="54">
        <f>IF($B3497="","",SUM($K3497:$Q3497))</f>
        <v/>
      </c>
      <c r="S3497" s="56">
        <f>IF($B3497="","",VLOOKUP($C3497,Настройки!$A$11:$L$17,9,FALSE))</f>
        <v/>
      </c>
      <c r="T3497" s="56">
        <f>IF($B3497="","",$R3497*$S3497)</f>
        <v/>
      </c>
    </row>
    <row r="3498">
      <c r="A3498" s="20">
        <f>Тех_Движение!$A$3495</f>
        <v/>
      </c>
      <c r="B3498" s="20">
        <f>IF(Тех_Движение!$F$3495&gt;0,Тех_Движение!$I$3495,"")</f>
        <v/>
      </c>
      <c r="C3498" s="20">
        <f>IF($B3498="","",Тех_Движение!$D$3495)</f>
        <v/>
      </c>
      <c r="D3498" s="42">
        <f>IF($B3498="","",Тех_Движение!$B$3495)</f>
        <v/>
      </c>
      <c r="E3498" s="54">
        <f>IF($B3498="","",Тех_Движение!$F$3495)</f>
        <v/>
      </c>
      <c r="F3498" s="54">
        <f>IF($B3498="","",SUMIFS($E$5:$E3497,$C$5:$C3497,$C3498))</f>
        <v/>
      </c>
      <c r="G3498" s="54">
        <f>IF($B3498="","",MAX(0,$E3498-MAX(0,SUMIFS(Тех_Движение!$G$2:$G$5111,Тех_Движение!$D$2:$D$5111,$C3498,Тех_Движение!$B$2:$B$5111,"&lt;="&amp;Настройки!$B$5-1)-$F3498)))</f>
        <v/>
      </c>
      <c r="H3498" s="54">
        <f>IF($B3498="","",IF(AND($D3498&gt;=Настройки!$B$5,$D3498&lt;=Настройки!$B$6),$E3498,0))</f>
        <v/>
      </c>
      <c r="I3498" s="54">
        <f>IF($B3498="","",$G3498+$H3498-$J3498)</f>
        <v/>
      </c>
      <c r="J3498" s="54">
        <f>IF($B3498="","",MAX(0,$E3498-MAX(0,SUMIFS(Тех_Движение!$G$2:$G$5111,Тех_Движение!$D$2:$D$5111,$C3498,Тех_Движение!$B$2:$B$5111,"&lt;="&amp;Настройки!$B$6)-$F3498)))</f>
        <v/>
      </c>
      <c r="K3498" s="54">
        <f>IF(OR($B3498="",K$3&lt;$D3498+Настройки!$B$7),0,MAX(0,$E3498-MAX(0,SUMIFS(Тех_Движение!$G$2:$G$5111,Тех_Движение!$D$2:$D$5111,$C3498,Тех_Движение!$B$2:$B$5111,"&lt;="&amp;K$3)-$F3498)))</f>
        <v/>
      </c>
      <c r="L3498" s="54">
        <f>IF(OR($B3498="",L$3&lt;$D3498+Настройки!$B$7),0,MAX(0,$E3498-MAX(0,SUMIFS(Тех_Движение!$G$2:$G$5111,Тех_Движение!$D$2:$D$5111,$C3498,Тех_Движение!$B$2:$B$5111,"&lt;="&amp;L$3)-$F3498)))</f>
        <v/>
      </c>
      <c r="M3498" s="54">
        <f>IF(OR($B3498="",M$3&lt;$D3498+Настройки!$B$7),0,MAX(0,$E3498-MAX(0,SUMIFS(Тех_Движение!$G$2:$G$5111,Тех_Движение!$D$2:$D$5111,$C3498,Тех_Движение!$B$2:$B$5111,"&lt;="&amp;M$3)-$F3498)))</f>
        <v/>
      </c>
      <c r="N3498" s="54">
        <f>IF(OR($B3498="",N$3&lt;$D3498+Настройки!$B$7),0,MAX(0,$E3498-MAX(0,SUMIFS(Тех_Движение!$G$2:$G$5111,Тех_Движение!$D$2:$D$5111,$C3498,Тех_Движение!$B$2:$B$5111,"&lt;="&amp;N$3)-$F3498)))</f>
        <v/>
      </c>
      <c r="O3498" s="54">
        <f>IF(OR($B3498="",O$3&lt;$D3498+Настройки!$B$7),0,MAX(0,$E3498-MAX(0,SUMIFS(Тех_Движение!$G$2:$G$5111,Тех_Движение!$D$2:$D$5111,$C3498,Тех_Движение!$B$2:$B$5111,"&lt;="&amp;O$3)-$F3498)))</f>
        <v/>
      </c>
      <c r="P3498" s="54">
        <f>IF(OR($B3498="",P$3&lt;$D3498+Настройки!$B$7),0,MAX(0,$E3498-MAX(0,SUMIFS(Тех_Движение!$G$2:$G$5111,Тех_Движение!$D$2:$D$5111,$C3498,Тех_Движение!$B$2:$B$5111,"&lt;="&amp;P$3)-$F3498)))</f>
        <v/>
      </c>
      <c r="Q3498" s="54">
        <f>IF(OR($B3498="",Q$3&lt;$D3498+Настройки!$B$7),0,MAX(0,$E3498-MAX(0,SUMIFS(Тех_Движение!$G$2:$G$5111,Тех_Движение!$D$2:$D$5111,$C3498,Тех_Движение!$B$2:$B$5111,"&lt;="&amp;Q$3)-$F3498)))</f>
        <v/>
      </c>
      <c r="R3498" s="54">
        <f>IF($B3498="","",SUM($K3498:$Q3498))</f>
        <v/>
      </c>
      <c r="S3498" s="56">
        <f>IF($B3498="","",VLOOKUP($C3498,Настройки!$A$11:$L$17,9,FALSE))</f>
        <v/>
      </c>
      <c r="T3498" s="56">
        <f>IF($B3498="","",$R3498*$S3498)</f>
        <v/>
      </c>
    </row>
    <row r="3499">
      <c r="A3499" s="20">
        <f>Тех_Движение!$A$3496</f>
        <v/>
      </c>
      <c r="B3499" s="20">
        <f>IF(Тех_Движение!$F$3496&gt;0,Тех_Движение!$I$3496,"")</f>
        <v/>
      </c>
      <c r="C3499" s="20">
        <f>IF($B3499="","",Тех_Движение!$D$3496)</f>
        <v/>
      </c>
      <c r="D3499" s="42">
        <f>IF($B3499="","",Тех_Движение!$B$3496)</f>
        <v/>
      </c>
      <c r="E3499" s="54">
        <f>IF($B3499="","",Тех_Движение!$F$3496)</f>
        <v/>
      </c>
      <c r="F3499" s="54">
        <f>IF($B3499="","",SUMIFS($E$5:$E3498,$C$5:$C3498,$C3499))</f>
        <v/>
      </c>
      <c r="G3499" s="54">
        <f>IF($B3499="","",MAX(0,$E3499-MAX(0,SUMIFS(Тех_Движение!$G$2:$G$5111,Тех_Движение!$D$2:$D$5111,$C3499,Тех_Движение!$B$2:$B$5111,"&lt;="&amp;Настройки!$B$5-1)-$F3499)))</f>
        <v/>
      </c>
      <c r="H3499" s="54">
        <f>IF($B3499="","",IF(AND($D3499&gt;=Настройки!$B$5,$D3499&lt;=Настройки!$B$6),$E3499,0))</f>
        <v/>
      </c>
      <c r="I3499" s="54">
        <f>IF($B3499="","",$G3499+$H3499-$J3499)</f>
        <v/>
      </c>
      <c r="J3499" s="54">
        <f>IF($B3499="","",MAX(0,$E3499-MAX(0,SUMIFS(Тех_Движение!$G$2:$G$5111,Тех_Движение!$D$2:$D$5111,$C3499,Тех_Движение!$B$2:$B$5111,"&lt;="&amp;Настройки!$B$6)-$F3499)))</f>
        <v/>
      </c>
      <c r="K3499" s="54">
        <f>IF(OR($B3499="",K$3&lt;$D3499+Настройки!$B$7),0,MAX(0,$E3499-MAX(0,SUMIFS(Тех_Движение!$G$2:$G$5111,Тех_Движение!$D$2:$D$5111,$C3499,Тех_Движение!$B$2:$B$5111,"&lt;="&amp;K$3)-$F3499)))</f>
        <v/>
      </c>
      <c r="L3499" s="54">
        <f>IF(OR($B3499="",L$3&lt;$D3499+Настройки!$B$7),0,MAX(0,$E3499-MAX(0,SUMIFS(Тех_Движение!$G$2:$G$5111,Тех_Движение!$D$2:$D$5111,$C3499,Тех_Движение!$B$2:$B$5111,"&lt;="&amp;L$3)-$F3499)))</f>
        <v/>
      </c>
      <c r="M3499" s="54">
        <f>IF(OR($B3499="",M$3&lt;$D3499+Настройки!$B$7),0,MAX(0,$E3499-MAX(0,SUMIFS(Тех_Движение!$G$2:$G$5111,Тех_Движение!$D$2:$D$5111,$C3499,Тех_Движение!$B$2:$B$5111,"&lt;="&amp;M$3)-$F3499)))</f>
        <v/>
      </c>
      <c r="N3499" s="54">
        <f>IF(OR($B3499="",N$3&lt;$D3499+Настройки!$B$7),0,MAX(0,$E3499-MAX(0,SUMIFS(Тех_Движение!$G$2:$G$5111,Тех_Движение!$D$2:$D$5111,$C3499,Тех_Движение!$B$2:$B$5111,"&lt;="&amp;N$3)-$F3499)))</f>
        <v/>
      </c>
      <c r="O3499" s="54">
        <f>IF(OR($B3499="",O$3&lt;$D3499+Настройки!$B$7),0,MAX(0,$E3499-MAX(0,SUMIFS(Тех_Движение!$G$2:$G$5111,Тех_Движение!$D$2:$D$5111,$C3499,Тех_Движение!$B$2:$B$5111,"&lt;="&amp;O$3)-$F3499)))</f>
        <v/>
      </c>
      <c r="P3499" s="54">
        <f>IF(OR($B3499="",P$3&lt;$D3499+Настройки!$B$7),0,MAX(0,$E3499-MAX(0,SUMIFS(Тех_Движение!$G$2:$G$5111,Тех_Движение!$D$2:$D$5111,$C3499,Тех_Движение!$B$2:$B$5111,"&lt;="&amp;P$3)-$F3499)))</f>
        <v/>
      </c>
      <c r="Q3499" s="54">
        <f>IF(OR($B3499="",Q$3&lt;$D3499+Настройки!$B$7),0,MAX(0,$E3499-MAX(0,SUMIFS(Тех_Движение!$G$2:$G$5111,Тех_Движение!$D$2:$D$5111,$C3499,Тех_Движение!$B$2:$B$5111,"&lt;="&amp;Q$3)-$F3499)))</f>
        <v/>
      </c>
      <c r="R3499" s="54">
        <f>IF($B3499="","",SUM($K3499:$Q3499))</f>
        <v/>
      </c>
      <c r="S3499" s="56">
        <f>IF($B3499="","",VLOOKUP($C3499,Настройки!$A$11:$L$17,9,FALSE))</f>
        <v/>
      </c>
      <c r="T3499" s="56">
        <f>IF($B3499="","",$R3499*$S3499)</f>
        <v/>
      </c>
    </row>
    <row r="3500">
      <c r="A3500" s="20">
        <f>Тех_Движение!$A$3497</f>
        <v/>
      </c>
      <c r="B3500" s="20">
        <f>IF(Тех_Движение!$F$3497&gt;0,Тех_Движение!$I$3497,"")</f>
        <v/>
      </c>
      <c r="C3500" s="20">
        <f>IF($B3500="","",Тех_Движение!$D$3497)</f>
        <v/>
      </c>
      <c r="D3500" s="42">
        <f>IF($B3500="","",Тех_Движение!$B$3497)</f>
        <v/>
      </c>
      <c r="E3500" s="54">
        <f>IF($B3500="","",Тех_Движение!$F$3497)</f>
        <v/>
      </c>
      <c r="F3500" s="54">
        <f>IF($B3500="","",SUMIFS($E$5:$E3499,$C$5:$C3499,$C3500))</f>
        <v/>
      </c>
      <c r="G3500" s="54">
        <f>IF($B3500="","",MAX(0,$E3500-MAX(0,SUMIFS(Тех_Движение!$G$2:$G$5111,Тех_Движение!$D$2:$D$5111,$C3500,Тех_Движение!$B$2:$B$5111,"&lt;="&amp;Настройки!$B$5-1)-$F3500)))</f>
        <v/>
      </c>
      <c r="H3500" s="54">
        <f>IF($B3500="","",IF(AND($D3500&gt;=Настройки!$B$5,$D3500&lt;=Настройки!$B$6),$E3500,0))</f>
        <v/>
      </c>
      <c r="I3500" s="54">
        <f>IF($B3500="","",$G3500+$H3500-$J3500)</f>
        <v/>
      </c>
      <c r="J3500" s="54">
        <f>IF($B3500="","",MAX(0,$E3500-MAX(0,SUMIFS(Тех_Движение!$G$2:$G$5111,Тех_Движение!$D$2:$D$5111,$C3500,Тех_Движение!$B$2:$B$5111,"&lt;="&amp;Настройки!$B$6)-$F3500)))</f>
        <v/>
      </c>
      <c r="K3500" s="54">
        <f>IF(OR($B3500="",K$3&lt;$D3500+Настройки!$B$7),0,MAX(0,$E3500-MAX(0,SUMIFS(Тех_Движение!$G$2:$G$5111,Тех_Движение!$D$2:$D$5111,$C3500,Тех_Движение!$B$2:$B$5111,"&lt;="&amp;K$3)-$F3500)))</f>
        <v/>
      </c>
      <c r="L3500" s="54">
        <f>IF(OR($B3500="",L$3&lt;$D3500+Настройки!$B$7),0,MAX(0,$E3500-MAX(0,SUMIFS(Тех_Движение!$G$2:$G$5111,Тех_Движение!$D$2:$D$5111,$C3500,Тех_Движение!$B$2:$B$5111,"&lt;="&amp;L$3)-$F3500)))</f>
        <v/>
      </c>
      <c r="M3500" s="54">
        <f>IF(OR($B3500="",M$3&lt;$D3500+Настройки!$B$7),0,MAX(0,$E3500-MAX(0,SUMIFS(Тех_Движение!$G$2:$G$5111,Тех_Движение!$D$2:$D$5111,$C3500,Тех_Движение!$B$2:$B$5111,"&lt;="&amp;M$3)-$F3500)))</f>
        <v/>
      </c>
      <c r="N3500" s="54">
        <f>IF(OR($B3500="",N$3&lt;$D3500+Настройки!$B$7),0,MAX(0,$E3500-MAX(0,SUMIFS(Тех_Движение!$G$2:$G$5111,Тех_Движение!$D$2:$D$5111,$C3500,Тех_Движение!$B$2:$B$5111,"&lt;="&amp;N$3)-$F3500)))</f>
        <v/>
      </c>
      <c r="O3500" s="54">
        <f>IF(OR($B3500="",O$3&lt;$D3500+Настройки!$B$7),0,MAX(0,$E3500-MAX(0,SUMIFS(Тех_Движение!$G$2:$G$5111,Тех_Движение!$D$2:$D$5111,$C3500,Тех_Движение!$B$2:$B$5111,"&lt;="&amp;O$3)-$F3500)))</f>
        <v/>
      </c>
      <c r="P3500" s="54">
        <f>IF(OR($B3500="",P$3&lt;$D3500+Настройки!$B$7),0,MAX(0,$E3500-MAX(0,SUMIFS(Тех_Движение!$G$2:$G$5111,Тех_Движение!$D$2:$D$5111,$C3500,Тех_Движение!$B$2:$B$5111,"&lt;="&amp;P$3)-$F3500)))</f>
        <v/>
      </c>
      <c r="Q3500" s="54">
        <f>IF(OR($B3500="",Q$3&lt;$D3500+Настройки!$B$7),0,MAX(0,$E3500-MAX(0,SUMIFS(Тех_Движение!$G$2:$G$5111,Тех_Движение!$D$2:$D$5111,$C3500,Тех_Движение!$B$2:$B$5111,"&lt;="&amp;Q$3)-$F3500)))</f>
        <v/>
      </c>
      <c r="R3500" s="54">
        <f>IF($B3500="","",SUM($K3500:$Q3500))</f>
        <v/>
      </c>
      <c r="S3500" s="56">
        <f>IF($B3500="","",VLOOKUP($C3500,Настройки!$A$11:$L$17,9,FALSE))</f>
        <v/>
      </c>
      <c r="T3500" s="56">
        <f>IF($B3500="","",$R3500*$S3500)</f>
        <v/>
      </c>
    </row>
    <row r="3501">
      <c r="A3501" s="20">
        <f>Тех_Движение!$A$3498</f>
        <v/>
      </c>
      <c r="B3501" s="20">
        <f>IF(Тех_Движение!$F$3498&gt;0,Тех_Движение!$I$3498,"")</f>
        <v/>
      </c>
      <c r="C3501" s="20">
        <f>IF($B3501="","",Тех_Движение!$D$3498)</f>
        <v/>
      </c>
      <c r="D3501" s="42">
        <f>IF($B3501="","",Тех_Движение!$B$3498)</f>
        <v/>
      </c>
      <c r="E3501" s="54">
        <f>IF($B3501="","",Тех_Движение!$F$3498)</f>
        <v/>
      </c>
      <c r="F3501" s="54">
        <f>IF($B3501="","",SUMIFS($E$5:$E3500,$C$5:$C3500,$C3501))</f>
        <v/>
      </c>
      <c r="G3501" s="54">
        <f>IF($B3501="","",MAX(0,$E3501-MAX(0,SUMIFS(Тех_Движение!$G$2:$G$5111,Тех_Движение!$D$2:$D$5111,$C3501,Тех_Движение!$B$2:$B$5111,"&lt;="&amp;Настройки!$B$5-1)-$F3501)))</f>
        <v/>
      </c>
      <c r="H3501" s="54">
        <f>IF($B3501="","",IF(AND($D3501&gt;=Настройки!$B$5,$D3501&lt;=Настройки!$B$6),$E3501,0))</f>
        <v/>
      </c>
      <c r="I3501" s="54">
        <f>IF($B3501="","",$G3501+$H3501-$J3501)</f>
        <v/>
      </c>
      <c r="J3501" s="54">
        <f>IF($B3501="","",MAX(0,$E3501-MAX(0,SUMIFS(Тех_Движение!$G$2:$G$5111,Тех_Движение!$D$2:$D$5111,$C3501,Тех_Движение!$B$2:$B$5111,"&lt;="&amp;Настройки!$B$6)-$F3501)))</f>
        <v/>
      </c>
      <c r="K3501" s="54">
        <f>IF(OR($B3501="",K$3&lt;$D3501+Настройки!$B$7),0,MAX(0,$E3501-MAX(0,SUMIFS(Тех_Движение!$G$2:$G$5111,Тех_Движение!$D$2:$D$5111,$C3501,Тех_Движение!$B$2:$B$5111,"&lt;="&amp;K$3)-$F3501)))</f>
        <v/>
      </c>
      <c r="L3501" s="54">
        <f>IF(OR($B3501="",L$3&lt;$D3501+Настройки!$B$7),0,MAX(0,$E3501-MAX(0,SUMIFS(Тех_Движение!$G$2:$G$5111,Тех_Движение!$D$2:$D$5111,$C3501,Тех_Движение!$B$2:$B$5111,"&lt;="&amp;L$3)-$F3501)))</f>
        <v/>
      </c>
      <c r="M3501" s="54">
        <f>IF(OR($B3501="",M$3&lt;$D3501+Настройки!$B$7),0,MAX(0,$E3501-MAX(0,SUMIFS(Тех_Движение!$G$2:$G$5111,Тех_Движение!$D$2:$D$5111,$C3501,Тех_Движение!$B$2:$B$5111,"&lt;="&amp;M$3)-$F3501)))</f>
        <v/>
      </c>
      <c r="N3501" s="54">
        <f>IF(OR($B3501="",N$3&lt;$D3501+Настройки!$B$7),0,MAX(0,$E3501-MAX(0,SUMIFS(Тех_Движение!$G$2:$G$5111,Тех_Движение!$D$2:$D$5111,$C3501,Тех_Движение!$B$2:$B$5111,"&lt;="&amp;N$3)-$F3501)))</f>
        <v/>
      </c>
      <c r="O3501" s="54">
        <f>IF(OR($B3501="",O$3&lt;$D3501+Настройки!$B$7),0,MAX(0,$E3501-MAX(0,SUMIFS(Тех_Движение!$G$2:$G$5111,Тех_Движение!$D$2:$D$5111,$C3501,Тех_Движение!$B$2:$B$5111,"&lt;="&amp;O$3)-$F3501)))</f>
        <v/>
      </c>
      <c r="P3501" s="54">
        <f>IF(OR($B3501="",P$3&lt;$D3501+Настройки!$B$7),0,MAX(0,$E3501-MAX(0,SUMIFS(Тех_Движение!$G$2:$G$5111,Тех_Движение!$D$2:$D$5111,$C3501,Тех_Движение!$B$2:$B$5111,"&lt;="&amp;P$3)-$F3501)))</f>
        <v/>
      </c>
      <c r="Q3501" s="54">
        <f>IF(OR($B3501="",Q$3&lt;$D3501+Настройки!$B$7),0,MAX(0,$E3501-MAX(0,SUMIFS(Тех_Движение!$G$2:$G$5111,Тех_Движение!$D$2:$D$5111,$C3501,Тех_Движение!$B$2:$B$5111,"&lt;="&amp;Q$3)-$F3501)))</f>
        <v/>
      </c>
      <c r="R3501" s="54">
        <f>IF($B3501="","",SUM($K3501:$Q3501))</f>
        <v/>
      </c>
      <c r="S3501" s="56">
        <f>IF($B3501="","",VLOOKUP($C3501,Настройки!$A$11:$L$17,9,FALSE))</f>
        <v/>
      </c>
      <c r="T3501" s="56">
        <f>IF($B3501="","",$R3501*$S3501)</f>
        <v/>
      </c>
    </row>
    <row r="3502">
      <c r="A3502" s="20">
        <f>Тех_Движение!$A$3499</f>
        <v/>
      </c>
      <c r="B3502" s="20">
        <f>IF(Тех_Движение!$F$3499&gt;0,Тех_Движение!$I$3499,"")</f>
        <v/>
      </c>
      <c r="C3502" s="20">
        <f>IF($B3502="","",Тех_Движение!$D$3499)</f>
        <v/>
      </c>
      <c r="D3502" s="42">
        <f>IF($B3502="","",Тех_Движение!$B$3499)</f>
        <v/>
      </c>
      <c r="E3502" s="54">
        <f>IF($B3502="","",Тех_Движение!$F$3499)</f>
        <v/>
      </c>
      <c r="F3502" s="54">
        <f>IF($B3502="","",SUMIFS($E$5:$E3501,$C$5:$C3501,$C3502))</f>
        <v/>
      </c>
      <c r="G3502" s="54">
        <f>IF($B3502="","",MAX(0,$E3502-MAX(0,SUMIFS(Тех_Движение!$G$2:$G$5111,Тех_Движение!$D$2:$D$5111,$C3502,Тех_Движение!$B$2:$B$5111,"&lt;="&amp;Настройки!$B$5-1)-$F3502)))</f>
        <v/>
      </c>
      <c r="H3502" s="54">
        <f>IF($B3502="","",IF(AND($D3502&gt;=Настройки!$B$5,$D3502&lt;=Настройки!$B$6),$E3502,0))</f>
        <v/>
      </c>
      <c r="I3502" s="54">
        <f>IF($B3502="","",$G3502+$H3502-$J3502)</f>
        <v/>
      </c>
      <c r="J3502" s="54">
        <f>IF($B3502="","",MAX(0,$E3502-MAX(0,SUMIFS(Тех_Движение!$G$2:$G$5111,Тех_Движение!$D$2:$D$5111,$C3502,Тех_Движение!$B$2:$B$5111,"&lt;="&amp;Настройки!$B$6)-$F3502)))</f>
        <v/>
      </c>
      <c r="K3502" s="54">
        <f>IF(OR($B3502="",K$3&lt;$D3502+Настройки!$B$7),0,MAX(0,$E3502-MAX(0,SUMIFS(Тех_Движение!$G$2:$G$5111,Тех_Движение!$D$2:$D$5111,$C3502,Тех_Движение!$B$2:$B$5111,"&lt;="&amp;K$3)-$F3502)))</f>
        <v/>
      </c>
      <c r="L3502" s="54">
        <f>IF(OR($B3502="",L$3&lt;$D3502+Настройки!$B$7),0,MAX(0,$E3502-MAX(0,SUMIFS(Тех_Движение!$G$2:$G$5111,Тех_Движение!$D$2:$D$5111,$C3502,Тех_Движение!$B$2:$B$5111,"&lt;="&amp;L$3)-$F3502)))</f>
        <v/>
      </c>
      <c r="M3502" s="54">
        <f>IF(OR($B3502="",M$3&lt;$D3502+Настройки!$B$7),0,MAX(0,$E3502-MAX(0,SUMIFS(Тех_Движение!$G$2:$G$5111,Тех_Движение!$D$2:$D$5111,$C3502,Тех_Движение!$B$2:$B$5111,"&lt;="&amp;M$3)-$F3502)))</f>
        <v/>
      </c>
      <c r="N3502" s="54">
        <f>IF(OR($B3502="",N$3&lt;$D3502+Настройки!$B$7),0,MAX(0,$E3502-MAX(0,SUMIFS(Тех_Движение!$G$2:$G$5111,Тех_Движение!$D$2:$D$5111,$C3502,Тех_Движение!$B$2:$B$5111,"&lt;="&amp;N$3)-$F3502)))</f>
        <v/>
      </c>
      <c r="O3502" s="54">
        <f>IF(OR($B3502="",O$3&lt;$D3502+Настройки!$B$7),0,MAX(0,$E3502-MAX(0,SUMIFS(Тех_Движение!$G$2:$G$5111,Тех_Движение!$D$2:$D$5111,$C3502,Тех_Движение!$B$2:$B$5111,"&lt;="&amp;O$3)-$F3502)))</f>
        <v/>
      </c>
      <c r="P3502" s="54">
        <f>IF(OR($B3502="",P$3&lt;$D3502+Настройки!$B$7),0,MAX(0,$E3502-MAX(0,SUMIFS(Тех_Движение!$G$2:$G$5111,Тех_Движение!$D$2:$D$5111,$C3502,Тех_Движение!$B$2:$B$5111,"&lt;="&amp;P$3)-$F3502)))</f>
        <v/>
      </c>
      <c r="Q3502" s="54">
        <f>IF(OR($B3502="",Q$3&lt;$D3502+Настройки!$B$7),0,MAX(0,$E3502-MAX(0,SUMIFS(Тех_Движение!$G$2:$G$5111,Тех_Движение!$D$2:$D$5111,$C3502,Тех_Движение!$B$2:$B$5111,"&lt;="&amp;Q$3)-$F3502)))</f>
        <v/>
      </c>
      <c r="R3502" s="54">
        <f>IF($B3502="","",SUM($K3502:$Q3502))</f>
        <v/>
      </c>
      <c r="S3502" s="56">
        <f>IF($B3502="","",VLOOKUP($C3502,Настройки!$A$11:$L$17,9,FALSE))</f>
        <v/>
      </c>
      <c r="T3502" s="56">
        <f>IF($B3502="","",$R3502*$S3502)</f>
        <v/>
      </c>
    </row>
    <row r="3503">
      <c r="A3503" s="20">
        <f>Тех_Движение!$A$3500</f>
        <v/>
      </c>
      <c r="B3503" s="20">
        <f>IF(Тех_Движение!$F$3500&gt;0,Тех_Движение!$I$3500,"")</f>
        <v/>
      </c>
      <c r="C3503" s="20">
        <f>IF($B3503="","",Тех_Движение!$D$3500)</f>
        <v/>
      </c>
      <c r="D3503" s="42">
        <f>IF($B3503="","",Тех_Движение!$B$3500)</f>
        <v/>
      </c>
      <c r="E3503" s="54">
        <f>IF($B3503="","",Тех_Движение!$F$3500)</f>
        <v/>
      </c>
      <c r="F3503" s="54">
        <f>IF($B3503="","",SUMIFS($E$5:$E3502,$C$5:$C3502,$C3503))</f>
        <v/>
      </c>
      <c r="G3503" s="54">
        <f>IF($B3503="","",MAX(0,$E3503-MAX(0,SUMIFS(Тех_Движение!$G$2:$G$5111,Тех_Движение!$D$2:$D$5111,$C3503,Тех_Движение!$B$2:$B$5111,"&lt;="&amp;Настройки!$B$5-1)-$F3503)))</f>
        <v/>
      </c>
      <c r="H3503" s="54">
        <f>IF($B3503="","",IF(AND($D3503&gt;=Настройки!$B$5,$D3503&lt;=Настройки!$B$6),$E3503,0))</f>
        <v/>
      </c>
      <c r="I3503" s="54">
        <f>IF($B3503="","",$G3503+$H3503-$J3503)</f>
        <v/>
      </c>
      <c r="J3503" s="54">
        <f>IF($B3503="","",MAX(0,$E3503-MAX(0,SUMIFS(Тех_Движение!$G$2:$G$5111,Тех_Движение!$D$2:$D$5111,$C3503,Тех_Движение!$B$2:$B$5111,"&lt;="&amp;Настройки!$B$6)-$F3503)))</f>
        <v/>
      </c>
      <c r="K3503" s="54">
        <f>IF(OR($B3503="",K$3&lt;$D3503+Настройки!$B$7),0,MAX(0,$E3503-MAX(0,SUMIFS(Тех_Движение!$G$2:$G$5111,Тех_Движение!$D$2:$D$5111,$C3503,Тех_Движение!$B$2:$B$5111,"&lt;="&amp;K$3)-$F3503)))</f>
        <v/>
      </c>
      <c r="L3503" s="54">
        <f>IF(OR($B3503="",L$3&lt;$D3503+Настройки!$B$7),0,MAX(0,$E3503-MAX(0,SUMIFS(Тех_Движение!$G$2:$G$5111,Тех_Движение!$D$2:$D$5111,$C3503,Тех_Движение!$B$2:$B$5111,"&lt;="&amp;L$3)-$F3503)))</f>
        <v/>
      </c>
      <c r="M3503" s="54">
        <f>IF(OR($B3503="",M$3&lt;$D3503+Настройки!$B$7),0,MAX(0,$E3503-MAX(0,SUMIFS(Тех_Движение!$G$2:$G$5111,Тех_Движение!$D$2:$D$5111,$C3503,Тех_Движение!$B$2:$B$5111,"&lt;="&amp;M$3)-$F3503)))</f>
        <v/>
      </c>
      <c r="N3503" s="54">
        <f>IF(OR($B3503="",N$3&lt;$D3503+Настройки!$B$7),0,MAX(0,$E3503-MAX(0,SUMIFS(Тех_Движение!$G$2:$G$5111,Тех_Движение!$D$2:$D$5111,$C3503,Тех_Движение!$B$2:$B$5111,"&lt;="&amp;N$3)-$F3503)))</f>
        <v/>
      </c>
      <c r="O3503" s="54">
        <f>IF(OR($B3503="",O$3&lt;$D3503+Настройки!$B$7),0,MAX(0,$E3503-MAX(0,SUMIFS(Тех_Движение!$G$2:$G$5111,Тех_Движение!$D$2:$D$5111,$C3503,Тех_Движение!$B$2:$B$5111,"&lt;="&amp;O$3)-$F3503)))</f>
        <v/>
      </c>
      <c r="P3503" s="54">
        <f>IF(OR($B3503="",P$3&lt;$D3503+Настройки!$B$7),0,MAX(0,$E3503-MAX(0,SUMIFS(Тех_Движение!$G$2:$G$5111,Тех_Движение!$D$2:$D$5111,$C3503,Тех_Движение!$B$2:$B$5111,"&lt;="&amp;P$3)-$F3503)))</f>
        <v/>
      </c>
      <c r="Q3503" s="54">
        <f>IF(OR($B3503="",Q$3&lt;$D3503+Настройки!$B$7),0,MAX(0,$E3503-MAX(0,SUMIFS(Тех_Движение!$G$2:$G$5111,Тех_Движение!$D$2:$D$5111,$C3503,Тех_Движение!$B$2:$B$5111,"&lt;="&amp;Q$3)-$F3503)))</f>
        <v/>
      </c>
      <c r="R3503" s="54">
        <f>IF($B3503="","",SUM($K3503:$Q3503))</f>
        <v/>
      </c>
      <c r="S3503" s="56">
        <f>IF($B3503="","",VLOOKUP($C3503,Настройки!$A$11:$L$17,9,FALSE))</f>
        <v/>
      </c>
      <c r="T3503" s="56">
        <f>IF($B3503="","",$R3503*$S3503)</f>
        <v/>
      </c>
    </row>
    <row r="3504">
      <c r="A3504" s="20">
        <f>Тех_Движение!$A$3501</f>
        <v/>
      </c>
      <c r="B3504" s="20">
        <f>IF(Тех_Движение!$F$3501&gt;0,Тех_Движение!$I$3501,"")</f>
        <v/>
      </c>
      <c r="C3504" s="20">
        <f>IF($B3504="","",Тех_Движение!$D$3501)</f>
        <v/>
      </c>
      <c r="D3504" s="42">
        <f>IF($B3504="","",Тех_Движение!$B$3501)</f>
        <v/>
      </c>
      <c r="E3504" s="54">
        <f>IF($B3504="","",Тех_Движение!$F$3501)</f>
        <v/>
      </c>
      <c r="F3504" s="54">
        <f>IF($B3504="","",SUMIFS($E$5:$E3503,$C$5:$C3503,$C3504))</f>
        <v/>
      </c>
      <c r="G3504" s="54">
        <f>IF($B3504="","",MAX(0,$E3504-MAX(0,SUMIFS(Тех_Движение!$G$2:$G$5111,Тех_Движение!$D$2:$D$5111,$C3504,Тех_Движение!$B$2:$B$5111,"&lt;="&amp;Настройки!$B$5-1)-$F3504)))</f>
        <v/>
      </c>
      <c r="H3504" s="54">
        <f>IF($B3504="","",IF(AND($D3504&gt;=Настройки!$B$5,$D3504&lt;=Настройки!$B$6),$E3504,0))</f>
        <v/>
      </c>
      <c r="I3504" s="54">
        <f>IF($B3504="","",$G3504+$H3504-$J3504)</f>
        <v/>
      </c>
      <c r="J3504" s="54">
        <f>IF($B3504="","",MAX(0,$E3504-MAX(0,SUMIFS(Тех_Движение!$G$2:$G$5111,Тех_Движение!$D$2:$D$5111,$C3504,Тех_Движение!$B$2:$B$5111,"&lt;="&amp;Настройки!$B$6)-$F3504)))</f>
        <v/>
      </c>
      <c r="K3504" s="54">
        <f>IF(OR($B3504="",K$3&lt;$D3504+Настройки!$B$7),0,MAX(0,$E3504-MAX(0,SUMIFS(Тех_Движение!$G$2:$G$5111,Тех_Движение!$D$2:$D$5111,$C3504,Тех_Движение!$B$2:$B$5111,"&lt;="&amp;K$3)-$F3504)))</f>
        <v/>
      </c>
      <c r="L3504" s="54">
        <f>IF(OR($B3504="",L$3&lt;$D3504+Настройки!$B$7),0,MAX(0,$E3504-MAX(0,SUMIFS(Тех_Движение!$G$2:$G$5111,Тех_Движение!$D$2:$D$5111,$C3504,Тех_Движение!$B$2:$B$5111,"&lt;="&amp;L$3)-$F3504)))</f>
        <v/>
      </c>
      <c r="M3504" s="54">
        <f>IF(OR($B3504="",M$3&lt;$D3504+Настройки!$B$7),0,MAX(0,$E3504-MAX(0,SUMIFS(Тех_Движение!$G$2:$G$5111,Тех_Движение!$D$2:$D$5111,$C3504,Тех_Движение!$B$2:$B$5111,"&lt;="&amp;M$3)-$F3504)))</f>
        <v/>
      </c>
      <c r="N3504" s="54">
        <f>IF(OR($B3504="",N$3&lt;$D3504+Настройки!$B$7),0,MAX(0,$E3504-MAX(0,SUMIFS(Тех_Движение!$G$2:$G$5111,Тех_Движение!$D$2:$D$5111,$C3504,Тех_Движение!$B$2:$B$5111,"&lt;="&amp;N$3)-$F3504)))</f>
        <v/>
      </c>
      <c r="O3504" s="54">
        <f>IF(OR($B3504="",O$3&lt;$D3504+Настройки!$B$7),0,MAX(0,$E3504-MAX(0,SUMIFS(Тех_Движение!$G$2:$G$5111,Тех_Движение!$D$2:$D$5111,$C3504,Тех_Движение!$B$2:$B$5111,"&lt;="&amp;O$3)-$F3504)))</f>
        <v/>
      </c>
      <c r="P3504" s="54">
        <f>IF(OR($B3504="",P$3&lt;$D3504+Настройки!$B$7),0,MAX(0,$E3504-MAX(0,SUMIFS(Тех_Движение!$G$2:$G$5111,Тех_Движение!$D$2:$D$5111,$C3504,Тех_Движение!$B$2:$B$5111,"&lt;="&amp;P$3)-$F3504)))</f>
        <v/>
      </c>
      <c r="Q3504" s="54">
        <f>IF(OR($B3504="",Q$3&lt;$D3504+Настройки!$B$7),0,MAX(0,$E3504-MAX(0,SUMIFS(Тех_Движение!$G$2:$G$5111,Тех_Движение!$D$2:$D$5111,$C3504,Тех_Движение!$B$2:$B$5111,"&lt;="&amp;Q$3)-$F3504)))</f>
        <v/>
      </c>
      <c r="R3504" s="54">
        <f>IF($B3504="","",SUM($K3504:$Q3504))</f>
        <v/>
      </c>
      <c r="S3504" s="56">
        <f>IF($B3504="","",VLOOKUP($C3504,Настройки!$A$11:$L$17,9,FALSE))</f>
        <v/>
      </c>
      <c r="T3504" s="56">
        <f>IF($B3504="","",$R3504*$S3504)</f>
        <v/>
      </c>
    </row>
    <row r="3505">
      <c r="A3505" s="20">
        <f>Тех_Движение!$A$3502</f>
        <v/>
      </c>
      <c r="B3505" s="20">
        <f>IF(Тех_Движение!$F$3502&gt;0,Тех_Движение!$I$3502,"")</f>
        <v/>
      </c>
      <c r="C3505" s="20">
        <f>IF($B3505="","",Тех_Движение!$D$3502)</f>
        <v/>
      </c>
      <c r="D3505" s="42">
        <f>IF($B3505="","",Тех_Движение!$B$3502)</f>
        <v/>
      </c>
      <c r="E3505" s="54">
        <f>IF($B3505="","",Тех_Движение!$F$3502)</f>
        <v/>
      </c>
      <c r="F3505" s="54">
        <f>IF($B3505="","",SUMIFS($E$5:$E3504,$C$5:$C3504,$C3505))</f>
        <v/>
      </c>
      <c r="G3505" s="54">
        <f>IF($B3505="","",MAX(0,$E3505-MAX(0,SUMIFS(Тех_Движение!$G$2:$G$5111,Тех_Движение!$D$2:$D$5111,$C3505,Тех_Движение!$B$2:$B$5111,"&lt;="&amp;Настройки!$B$5-1)-$F3505)))</f>
        <v/>
      </c>
      <c r="H3505" s="54">
        <f>IF($B3505="","",IF(AND($D3505&gt;=Настройки!$B$5,$D3505&lt;=Настройки!$B$6),$E3505,0))</f>
        <v/>
      </c>
      <c r="I3505" s="54">
        <f>IF($B3505="","",$G3505+$H3505-$J3505)</f>
        <v/>
      </c>
      <c r="J3505" s="54">
        <f>IF($B3505="","",MAX(0,$E3505-MAX(0,SUMIFS(Тех_Движение!$G$2:$G$5111,Тех_Движение!$D$2:$D$5111,$C3505,Тех_Движение!$B$2:$B$5111,"&lt;="&amp;Настройки!$B$6)-$F3505)))</f>
        <v/>
      </c>
      <c r="K3505" s="54">
        <f>IF(OR($B3505="",K$3&lt;$D3505+Настройки!$B$7),0,MAX(0,$E3505-MAX(0,SUMIFS(Тех_Движение!$G$2:$G$5111,Тех_Движение!$D$2:$D$5111,$C3505,Тех_Движение!$B$2:$B$5111,"&lt;="&amp;K$3)-$F3505)))</f>
        <v/>
      </c>
      <c r="L3505" s="54">
        <f>IF(OR($B3505="",L$3&lt;$D3505+Настройки!$B$7),0,MAX(0,$E3505-MAX(0,SUMIFS(Тех_Движение!$G$2:$G$5111,Тех_Движение!$D$2:$D$5111,$C3505,Тех_Движение!$B$2:$B$5111,"&lt;="&amp;L$3)-$F3505)))</f>
        <v/>
      </c>
      <c r="M3505" s="54">
        <f>IF(OR($B3505="",M$3&lt;$D3505+Настройки!$B$7),0,MAX(0,$E3505-MAX(0,SUMIFS(Тех_Движение!$G$2:$G$5111,Тех_Движение!$D$2:$D$5111,$C3505,Тех_Движение!$B$2:$B$5111,"&lt;="&amp;M$3)-$F3505)))</f>
        <v/>
      </c>
      <c r="N3505" s="54">
        <f>IF(OR($B3505="",N$3&lt;$D3505+Настройки!$B$7),0,MAX(0,$E3505-MAX(0,SUMIFS(Тех_Движение!$G$2:$G$5111,Тех_Движение!$D$2:$D$5111,$C3505,Тех_Движение!$B$2:$B$5111,"&lt;="&amp;N$3)-$F3505)))</f>
        <v/>
      </c>
      <c r="O3505" s="54">
        <f>IF(OR($B3505="",O$3&lt;$D3505+Настройки!$B$7),0,MAX(0,$E3505-MAX(0,SUMIFS(Тех_Движение!$G$2:$G$5111,Тех_Движение!$D$2:$D$5111,$C3505,Тех_Движение!$B$2:$B$5111,"&lt;="&amp;O$3)-$F3505)))</f>
        <v/>
      </c>
      <c r="P3505" s="54">
        <f>IF(OR($B3505="",P$3&lt;$D3505+Настройки!$B$7),0,MAX(0,$E3505-MAX(0,SUMIFS(Тех_Движение!$G$2:$G$5111,Тех_Движение!$D$2:$D$5111,$C3505,Тех_Движение!$B$2:$B$5111,"&lt;="&amp;P$3)-$F3505)))</f>
        <v/>
      </c>
      <c r="Q3505" s="54">
        <f>IF(OR($B3505="",Q$3&lt;$D3505+Настройки!$B$7),0,MAX(0,$E3505-MAX(0,SUMIFS(Тех_Движение!$G$2:$G$5111,Тех_Движение!$D$2:$D$5111,$C3505,Тех_Движение!$B$2:$B$5111,"&lt;="&amp;Q$3)-$F3505)))</f>
        <v/>
      </c>
      <c r="R3505" s="54">
        <f>IF($B3505="","",SUM($K3505:$Q3505))</f>
        <v/>
      </c>
      <c r="S3505" s="56">
        <f>IF($B3505="","",VLOOKUP($C3505,Настройки!$A$11:$L$17,9,FALSE))</f>
        <v/>
      </c>
      <c r="T3505" s="56">
        <f>IF($B3505="","",$R3505*$S3505)</f>
        <v/>
      </c>
    </row>
    <row r="3506">
      <c r="A3506" s="20">
        <f>Тех_Движение!$A$3503</f>
        <v/>
      </c>
      <c r="B3506" s="20">
        <f>IF(Тех_Движение!$F$3503&gt;0,Тех_Движение!$I$3503,"")</f>
        <v/>
      </c>
      <c r="C3506" s="20">
        <f>IF($B3506="","",Тех_Движение!$D$3503)</f>
        <v/>
      </c>
      <c r="D3506" s="42">
        <f>IF($B3506="","",Тех_Движение!$B$3503)</f>
        <v/>
      </c>
      <c r="E3506" s="54">
        <f>IF($B3506="","",Тех_Движение!$F$3503)</f>
        <v/>
      </c>
      <c r="F3506" s="54">
        <f>IF($B3506="","",SUMIFS($E$5:$E3505,$C$5:$C3505,$C3506))</f>
        <v/>
      </c>
      <c r="G3506" s="54">
        <f>IF($B3506="","",MAX(0,$E3506-MAX(0,SUMIFS(Тех_Движение!$G$2:$G$5111,Тех_Движение!$D$2:$D$5111,$C3506,Тех_Движение!$B$2:$B$5111,"&lt;="&amp;Настройки!$B$5-1)-$F3506)))</f>
        <v/>
      </c>
      <c r="H3506" s="54">
        <f>IF($B3506="","",IF(AND($D3506&gt;=Настройки!$B$5,$D3506&lt;=Настройки!$B$6),$E3506,0))</f>
        <v/>
      </c>
      <c r="I3506" s="54">
        <f>IF($B3506="","",$G3506+$H3506-$J3506)</f>
        <v/>
      </c>
      <c r="J3506" s="54">
        <f>IF($B3506="","",MAX(0,$E3506-MAX(0,SUMIFS(Тех_Движение!$G$2:$G$5111,Тех_Движение!$D$2:$D$5111,$C3506,Тех_Движение!$B$2:$B$5111,"&lt;="&amp;Настройки!$B$6)-$F3506)))</f>
        <v/>
      </c>
      <c r="K3506" s="54">
        <f>IF(OR($B3506="",K$3&lt;$D3506+Настройки!$B$7),0,MAX(0,$E3506-MAX(0,SUMIFS(Тех_Движение!$G$2:$G$5111,Тех_Движение!$D$2:$D$5111,$C3506,Тех_Движение!$B$2:$B$5111,"&lt;="&amp;K$3)-$F3506)))</f>
        <v/>
      </c>
      <c r="L3506" s="54">
        <f>IF(OR($B3506="",L$3&lt;$D3506+Настройки!$B$7),0,MAX(0,$E3506-MAX(0,SUMIFS(Тех_Движение!$G$2:$G$5111,Тех_Движение!$D$2:$D$5111,$C3506,Тех_Движение!$B$2:$B$5111,"&lt;="&amp;L$3)-$F3506)))</f>
        <v/>
      </c>
      <c r="M3506" s="54">
        <f>IF(OR($B3506="",M$3&lt;$D3506+Настройки!$B$7),0,MAX(0,$E3506-MAX(0,SUMIFS(Тех_Движение!$G$2:$G$5111,Тех_Движение!$D$2:$D$5111,$C3506,Тех_Движение!$B$2:$B$5111,"&lt;="&amp;M$3)-$F3506)))</f>
        <v/>
      </c>
      <c r="N3506" s="54">
        <f>IF(OR($B3506="",N$3&lt;$D3506+Настройки!$B$7),0,MAX(0,$E3506-MAX(0,SUMIFS(Тех_Движение!$G$2:$G$5111,Тех_Движение!$D$2:$D$5111,$C3506,Тех_Движение!$B$2:$B$5111,"&lt;="&amp;N$3)-$F3506)))</f>
        <v/>
      </c>
      <c r="O3506" s="54">
        <f>IF(OR($B3506="",O$3&lt;$D3506+Настройки!$B$7),0,MAX(0,$E3506-MAX(0,SUMIFS(Тех_Движение!$G$2:$G$5111,Тех_Движение!$D$2:$D$5111,$C3506,Тех_Движение!$B$2:$B$5111,"&lt;="&amp;O$3)-$F3506)))</f>
        <v/>
      </c>
      <c r="P3506" s="54">
        <f>IF(OR($B3506="",P$3&lt;$D3506+Настройки!$B$7),0,MAX(0,$E3506-MAX(0,SUMIFS(Тех_Движение!$G$2:$G$5111,Тех_Движение!$D$2:$D$5111,$C3506,Тех_Движение!$B$2:$B$5111,"&lt;="&amp;P$3)-$F3506)))</f>
        <v/>
      </c>
      <c r="Q3506" s="54">
        <f>IF(OR($B3506="",Q$3&lt;$D3506+Настройки!$B$7),0,MAX(0,$E3506-MAX(0,SUMIFS(Тех_Движение!$G$2:$G$5111,Тех_Движение!$D$2:$D$5111,$C3506,Тех_Движение!$B$2:$B$5111,"&lt;="&amp;Q$3)-$F3506)))</f>
        <v/>
      </c>
      <c r="R3506" s="54">
        <f>IF($B3506="","",SUM($K3506:$Q3506))</f>
        <v/>
      </c>
      <c r="S3506" s="56">
        <f>IF($B3506="","",VLOOKUP($C3506,Настройки!$A$11:$L$17,9,FALSE))</f>
        <v/>
      </c>
      <c r="T3506" s="56">
        <f>IF($B3506="","",$R3506*$S3506)</f>
        <v/>
      </c>
    </row>
    <row r="3507">
      <c r="A3507" s="20">
        <f>Тех_Движение!$A$3504</f>
        <v/>
      </c>
      <c r="B3507" s="20">
        <f>IF(Тех_Движение!$F$3504&gt;0,Тех_Движение!$I$3504,"")</f>
        <v/>
      </c>
      <c r="C3507" s="20">
        <f>IF($B3507="","",Тех_Движение!$D$3504)</f>
        <v/>
      </c>
      <c r="D3507" s="42">
        <f>IF($B3507="","",Тех_Движение!$B$3504)</f>
        <v/>
      </c>
      <c r="E3507" s="54">
        <f>IF($B3507="","",Тех_Движение!$F$3504)</f>
        <v/>
      </c>
      <c r="F3507" s="54">
        <f>IF($B3507="","",SUMIFS($E$5:$E3506,$C$5:$C3506,$C3507))</f>
        <v/>
      </c>
      <c r="G3507" s="54">
        <f>IF($B3507="","",MAX(0,$E3507-MAX(0,SUMIFS(Тех_Движение!$G$2:$G$5111,Тех_Движение!$D$2:$D$5111,$C3507,Тех_Движение!$B$2:$B$5111,"&lt;="&amp;Настройки!$B$5-1)-$F3507)))</f>
        <v/>
      </c>
      <c r="H3507" s="54">
        <f>IF($B3507="","",IF(AND($D3507&gt;=Настройки!$B$5,$D3507&lt;=Настройки!$B$6),$E3507,0))</f>
        <v/>
      </c>
      <c r="I3507" s="54">
        <f>IF($B3507="","",$G3507+$H3507-$J3507)</f>
        <v/>
      </c>
      <c r="J3507" s="54">
        <f>IF($B3507="","",MAX(0,$E3507-MAX(0,SUMIFS(Тех_Движение!$G$2:$G$5111,Тех_Движение!$D$2:$D$5111,$C3507,Тех_Движение!$B$2:$B$5111,"&lt;="&amp;Настройки!$B$6)-$F3507)))</f>
        <v/>
      </c>
      <c r="K3507" s="54">
        <f>IF(OR($B3507="",K$3&lt;$D3507+Настройки!$B$7),0,MAX(0,$E3507-MAX(0,SUMIFS(Тех_Движение!$G$2:$G$5111,Тех_Движение!$D$2:$D$5111,$C3507,Тех_Движение!$B$2:$B$5111,"&lt;="&amp;K$3)-$F3507)))</f>
        <v/>
      </c>
      <c r="L3507" s="54">
        <f>IF(OR($B3507="",L$3&lt;$D3507+Настройки!$B$7),0,MAX(0,$E3507-MAX(0,SUMIFS(Тех_Движение!$G$2:$G$5111,Тех_Движение!$D$2:$D$5111,$C3507,Тех_Движение!$B$2:$B$5111,"&lt;="&amp;L$3)-$F3507)))</f>
        <v/>
      </c>
      <c r="M3507" s="54">
        <f>IF(OR($B3507="",M$3&lt;$D3507+Настройки!$B$7),0,MAX(0,$E3507-MAX(0,SUMIFS(Тех_Движение!$G$2:$G$5111,Тех_Движение!$D$2:$D$5111,$C3507,Тех_Движение!$B$2:$B$5111,"&lt;="&amp;M$3)-$F3507)))</f>
        <v/>
      </c>
      <c r="N3507" s="54">
        <f>IF(OR($B3507="",N$3&lt;$D3507+Настройки!$B$7),0,MAX(0,$E3507-MAX(0,SUMIFS(Тех_Движение!$G$2:$G$5111,Тех_Движение!$D$2:$D$5111,$C3507,Тех_Движение!$B$2:$B$5111,"&lt;="&amp;N$3)-$F3507)))</f>
        <v/>
      </c>
      <c r="O3507" s="54">
        <f>IF(OR($B3507="",O$3&lt;$D3507+Настройки!$B$7),0,MAX(0,$E3507-MAX(0,SUMIFS(Тех_Движение!$G$2:$G$5111,Тех_Движение!$D$2:$D$5111,$C3507,Тех_Движение!$B$2:$B$5111,"&lt;="&amp;O$3)-$F3507)))</f>
        <v/>
      </c>
      <c r="P3507" s="54">
        <f>IF(OR($B3507="",P$3&lt;$D3507+Настройки!$B$7),0,MAX(0,$E3507-MAX(0,SUMIFS(Тех_Движение!$G$2:$G$5111,Тех_Движение!$D$2:$D$5111,$C3507,Тех_Движение!$B$2:$B$5111,"&lt;="&amp;P$3)-$F3507)))</f>
        <v/>
      </c>
      <c r="Q3507" s="54">
        <f>IF(OR($B3507="",Q$3&lt;$D3507+Настройки!$B$7),0,MAX(0,$E3507-MAX(0,SUMIFS(Тех_Движение!$G$2:$G$5111,Тех_Движение!$D$2:$D$5111,$C3507,Тех_Движение!$B$2:$B$5111,"&lt;="&amp;Q$3)-$F3507)))</f>
        <v/>
      </c>
      <c r="R3507" s="54">
        <f>IF($B3507="","",SUM($K3507:$Q3507))</f>
        <v/>
      </c>
      <c r="S3507" s="56">
        <f>IF($B3507="","",VLOOKUP($C3507,Настройки!$A$11:$L$17,9,FALSE))</f>
        <v/>
      </c>
      <c r="T3507" s="56">
        <f>IF($B3507="","",$R3507*$S3507)</f>
        <v/>
      </c>
    </row>
    <row r="3508">
      <c r="A3508" s="20">
        <f>Тех_Движение!$A$3505</f>
        <v/>
      </c>
      <c r="B3508" s="20">
        <f>IF(Тех_Движение!$F$3505&gt;0,Тех_Движение!$I$3505,"")</f>
        <v/>
      </c>
      <c r="C3508" s="20">
        <f>IF($B3508="","",Тех_Движение!$D$3505)</f>
        <v/>
      </c>
      <c r="D3508" s="42">
        <f>IF($B3508="","",Тех_Движение!$B$3505)</f>
        <v/>
      </c>
      <c r="E3508" s="54">
        <f>IF($B3508="","",Тех_Движение!$F$3505)</f>
        <v/>
      </c>
      <c r="F3508" s="54">
        <f>IF($B3508="","",SUMIFS($E$5:$E3507,$C$5:$C3507,$C3508))</f>
        <v/>
      </c>
      <c r="G3508" s="54">
        <f>IF($B3508="","",MAX(0,$E3508-MAX(0,SUMIFS(Тех_Движение!$G$2:$G$5111,Тех_Движение!$D$2:$D$5111,$C3508,Тех_Движение!$B$2:$B$5111,"&lt;="&amp;Настройки!$B$5-1)-$F3508)))</f>
        <v/>
      </c>
      <c r="H3508" s="54">
        <f>IF($B3508="","",IF(AND($D3508&gt;=Настройки!$B$5,$D3508&lt;=Настройки!$B$6),$E3508,0))</f>
        <v/>
      </c>
      <c r="I3508" s="54">
        <f>IF($B3508="","",$G3508+$H3508-$J3508)</f>
        <v/>
      </c>
      <c r="J3508" s="54">
        <f>IF($B3508="","",MAX(0,$E3508-MAX(0,SUMIFS(Тех_Движение!$G$2:$G$5111,Тех_Движение!$D$2:$D$5111,$C3508,Тех_Движение!$B$2:$B$5111,"&lt;="&amp;Настройки!$B$6)-$F3508)))</f>
        <v/>
      </c>
      <c r="K3508" s="54">
        <f>IF(OR($B3508="",K$3&lt;$D3508+Настройки!$B$7),0,MAX(0,$E3508-MAX(0,SUMIFS(Тех_Движение!$G$2:$G$5111,Тех_Движение!$D$2:$D$5111,$C3508,Тех_Движение!$B$2:$B$5111,"&lt;="&amp;K$3)-$F3508)))</f>
        <v/>
      </c>
      <c r="L3508" s="54">
        <f>IF(OR($B3508="",L$3&lt;$D3508+Настройки!$B$7),0,MAX(0,$E3508-MAX(0,SUMIFS(Тех_Движение!$G$2:$G$5111,Тех_Движение!$D$2:$D$5111,$C3508,Тех_Движение!$B$2:$B$5111,"&lt;="&amp;L$3)-$F3508)))</f>
        <v/>
      </c>
      <c r="M3508" s="54">
        <f>IF(OR($B3508="",M$3&lt;$D3508+Настройки!$B$7),0,MAX(0,$E3508-MAX(0,SUMIFS(Тех_Движение!$G$2:$G$5111,Тех_Движение!$D$2:$D$5111,$C3508,Тех_Движение!$B$2:$B$5111,"&lt;="&amp;M$3)-$F3508)))</f>
        <v/>
      </c>
      <c r="N3508" s="54">
        <f>IF(OR($B3508="",N$3&lt;$D3508+Настройки!$B$7),0,MAX(0,$E3508-MAX(0,SUMIFS(Тех_Движение!$G$2:$G$5111,Тех_Движение!$D$2:$D$5111,$C3508,Тех_Движение!$B$2:$B$5111,"&lt;="&amp;N$3)-$F3508)))</f>
        <v/>
      </c>
      <c r="O3508" s="54">
        <f>IF(OR($B3508="",O$3&lt;$D3508+Настройки!$B$7),0,MAX(0,$E3508-MAX(0,SUMIFS(Тех_Движение!$G$2:$G$5111,Тех_Движение!$D$2:$D$5111,$C3508,Тех_Движение!$B$2:$B$5111,"&lt;="&amp;O$3)-$F3508)))</f>
        <v/>
      </c>
      <c r="P3508" s="54">
        <f>IF(OR($B3508="",P$3&lt;$D3508+Настройки!$B$7),0,MAX(0,$E3508-MAX(0,SUMIFS(Тех_Движение!$G$2:$G$5111,Тех_Движение!$D$2:$D$5111,$C3508,Тех_Движение!$B$2:$B$5111,"&lt;="&amp;P$3)-$F3508)))</f>
        <v/>
      </c>
      <c r="Q3508" s="54">
        <f>IF(OR($B3508="",Q$3&lt;$D3508+Настройки!$B$7),0,MAX(0,$E3508-MAX(0,SUMIFS(Тех_Движение!$G$2:$G$5111,Тех_Движение!$D$2:$D$5111,$C3508,Тех_Движение!$B$2:$B$5111,"&lt;="&amp;Q$3)-$F3508)))</f>
        <v/>
      </c>
      <c r="R3508" s="54">
        <f>IF($B3508="","",SUM($K3508:$Q3508))</f>
        <v/>
      </c>
      <c r="S3508" s="56">
        <f>IF($B3508="","",VLOOKUP($C3508,Настройки!$A$11:$L$17,9,FALSE))</f>
        <v/>
      </c>
      <c r="T3508" s="56">
        <f>IF($B3508="","",$R3508*$S3508)</f>
        <v/>
      </c>
    </row>
    <row r="3509">
      <c r="A3509" s="20">
        <f>Тех_Движение!$A$3506</f>
        <v/>
      </c>
      <c r="B3509" s="20">
        <f>IF(Тех_Движение!$F$3506&gt;0,Тех_Движение!$I$3506,"")</f>
        <v/>
      </c>
      <c r="C3509" s="20">
        <f>IF($B3509="","",Тех_Движение!$D$3506)</f>
        <v/>
      </c>
      <c r="D3509" s="42">
        <f>IF($B3509="","",Тех_Движение!$B$3506)</f>
        <v/>
      </c>
      <c r="E3509" s="54">
        <f>IF($B3509="","",Тех_Движение!$F$3506)</f>
        <v/>
      </c>
      <c r="F3509" s="54">
        <f>IF($B3509="","",SUMIFS($E$5:$E3508,$C$5:$C3508,$C3509))</f>
        <v/>
      </c>
      <c r="G3509" s="54">
        <f>IF($B3509="","",MAX(0,$E3509-MAX(0,SUMIFS(Тех_Движение!$G$2:$G$5111,Тех_Движение!$D$2:$D$5111,$C3509,Тех_Движение!$B$2:$B$5111,"&lt;="&amp;Настройки!$B$5-1)-$F3509)))</f>
        <v/>
      </c>
      <c r="H3509" s="54">
        <f>IF($B3509="","",IF(AND($D3509&gt;=Настройки!$B$5,$D3509&lt;=Настройки!$B$6),$E3509,0))</f>
        <v/>
      </c>
      <c r="I3509" s="54">
        <f>IF($B3509="","",$G3509+$H3509-$J3509)</f>
        <v/>
      </c>
      <c r="J3509" s="54">
        <f>IF($B3509="","",MAX(0,$E3509-MAX(0,SUMIFS(Тех_Движение!$G$2:$G$5111,Тех_Движение!$D$2:$D$5111,$C3509,Тех_Движение!$B$2:$B$5111,"&lt;="&amp;Настройки!$B$6)-$F3509)))</f>
        <v/>
      </c>
      <c r="K3509" s="54">
        <f>IF(OR($B3509="",K$3&lt;$D3509+Настройки!$B$7),0,MAX(0,$E3509-MAX(0,SUMIFS(Тех_Движение!$G$2:$G$5111,Тех_Движение!$D$2:$D$5111,$C3509,Тех_Движение!$B$2:$B$5111,"&lt;="&amp;K$3)-$F3509)))</f>
        <v/>
      </c>
      <c r="L3509" s="54">
        <f>IF(OR($B3509="",L$3&lt;$D3509+Настройки!$B$7),0,MAX(0,$E3509-MAX(0,SUMIFS(Тех_Движение!$G$2:$G$5111,Тех_Движение!$D$2:$D$5111,$C3509,Тех_Движение!$B$2:$B$5111,"&lt;="&amp;L$3)-$F3509)))</f>
        <v/>
      </c>
      <c r="M3509" s="54">
        <f>IF(OR($B3509="",M$3&lt;$D3509+Настройки!$B$7),0,MAX(0,$E3509-MAX(0,SUMIFS(Тех_Движение!$G$2:$G$5111,Тех_Движение!$D$2:$D$5111,$C3509,Тех_Движение!$B$2:$B$5111,"&lt;="&amp;M$3)-$F3509)))</f>
        <v/>
      </c>
      <c r="N3509" s="54">
        <f>IF(OR($B3509="",N$3&lt;$D3509+Настройки!$B$7),0,MAX(0,$E3509-MAX(0,SUMIFS(Тех_Движение!$G$2:$G$5111,Тех_Движение!$D$2:$D$5111,$C3509,Тех_Движение!$B$2:$B$5111,"&lt;="&amp;N$3)-$F3509)))</f>
        <v/>
      </c>
      <c r="O3509" s="54">
        <f>IF(OR($B3509="",O$3&lt;$D3509+Настройки!$B$7),0,MAX(0,$E3509-MAX(0,SUMIFS(Тех_Движение!$G$2:$G$5111,Тех_Движение!$D$2:$D$5111,$C3509,Тех_Движение!$B$2:$B$5111,"&lt;="&amp;O$3)-$F3509)))</f>
        <v/>
      </c>
      <c r="P3509" s="54">
        <f>IF(OR($B3509="",P$3&lt;$D3509+Настройки!$B$7),0,MAX(0,$E3509-MAX(0,SUMIFS(Тех_Движение!$G$2:$G$5111,Тех_Движение!$D$2:$D$5111,$C3509,Тех_Движение!$B$2:$B$5111,"&lt;="&amp;P$3)-$F3509)))</f>
        <v/>
      </c>
      <c r="Q3509" s="54">
        <f>IF(OR($B3509="",Q$3&lt;$D3509+Настройки!$B$7),0,MAX(0,$E3509-MAX(0,SUMIFS(Тех_Движение!$G$2:$G$5111,Тех_Движение!$D$2:$D$5111,$C3509,Тех_Движение!$B$2:$B$5111,"&lt;="&amp;Q$3)-$F3509)))</f>
        <v/>
      </c>
      <c r="R3509" s="54">
        <f>IF($B3509="","",SUM($K3509:$Q3509))</f>
        <v/>
      </c>
      <c r="S3509" s="56">
        <f>IF($B3509="","",VLOOKUP($C3509,Настройки!$A$11:$L$17,9,FALSE))</f>
        <v/>
      </c>
      <c r="T3509" s="56">
        <f>IF($B3509="","",$R3509*$S3509)</f>
        <v/>
      </c>
    </row>
    <row r="3510">
      <c r="A3510" s="20">
        <f>Тех_Движение!$A$3507</f>
        <v/>
      </c>
      <c r="B3510" s="20">
        <f>IF(Тех_Движение!$F$3507&gt;0,Тех_Движение!$I$3507,"")</f>
        <v/>
      </c>
      <c r="C3510" s="20">
        <f>IF($B3510="","",Тех_Движение!$D$3507)</f>
        <v/>
      </c>
      <c r="D3510" s="42">
        <f>IF($B3510="","",Тех_Движение!$B$3507)</f>
        <v/>
      </c>
      <c r="E3510" s="54">
        <f>IF($B3510="","",Тех_Движение!$F$3507)</f>
        <v/>
      </c>
      <c r="F3510" s="54">
        <f>IF($B3510="","",SUMIFS($E$5:$E3509,$C$5:$C3509,$C3510))</f>
        <v/>
      </c>
      <c r="G3510" s="54">
        <f>IF($B3510="","",MAX(0,$E3510-MAX(0,SUMIFS(Тех_Движение!$G$2:$G$5111,Тех_Движение!$D$2:$D$5111,$C3510,Тех_Движение!$B$2:$B$5111,"&lt;="&amp;Настройки!$B$5-1)-$F3510)))</f>
        <v/>
      </c>
      <c r="H3510" s="54">
        <f>IF($B3510="","",IF(AND($D3510&gt;=Настройки!$B$5,$D3510&lt;=Настройки!$B$6),$E3510,0))</f>
        <v/>
      </c>
      <c r="I3510" s="54">
        <f>IF($B3510="","",$G3510+$H3510-$J3510)</f>
        <v/>
      </c>
      <c r="J3510" s="54">
        <f>IF($B3510="","",MAX(0,$E3510-MAX(0,SUMIFS(Тех_Движение!$G$2:$G$5111,Тех_Движение!$D$2:$D$5111,$C3510,Тех_Движение!$B$2:$B$5111,"&lt;="&amp;Настройки!$B$6)-$F3510)))</f>
        <v/>
      </c>
      <c r="K3510" s="54">
        <f>IF(OR($B3510="",K$3&lt;$D3510+Настройки!$B$7),0,MAX(0,$E3510-MAX(0,SUMIFS(Тех_Движение!$G$2:$G$5111,Тех_Движение!$D$2:$D$5111,$C3510,Тех_Движение!$B$2:$B$5111,"&lt;="&amp;K$3)-$F3510)))</f>
        <v/>
      </c>
      <c r="L3510" s="54">
        <f>IF(OR($B3510="",L$3&lt;$D3510+Настройки!$B$7),0,MAX(0,$E3510-MAX(0,SUMIFS(Тех_Движение!$G$2:$G$5111,Тех_Движение!$D$2:$D$5111,$C3510,Тех_Движение!$B$2:$B$5111,"&lt;="&amp;L$3)-$F3510)))</f>
        <v/>
      </c>
      <c r="M3510" s="54">
        <f>IF(OR($B3510="",M$3&lt;$D3510+Настройки!$B$7),0,MAX(0,$E3510-MAX(0,SUMIFS(Тех_Движение!$G$2:$G$5111,Тех_Движение!$D$2:$D$5111,$C3510,Тех_Движение!$B$2:$B$5111,"&lt;="&amp;M$3)-$F3510)))</f>
        <v/>
      </c>
      <c r="N3510" s="54">
        <f>IF(OR($B3510="",N$3&lt;$D3510+Настройки!$B$7),0,MAX(0,$E3510-MAX(0,SUMIFS(Тех_Движение!$G$2:$G$5111,Тех_Движение!$D$2:$D$5111,$C3510,Тех_Движение!$B$2:$B$5111,"&lt;="&amp;N$3)-$F3510)))</f>
        <v/>
      </c>
      <c r="O3510" s="54">
        <f>IF(OR($B3510="",O$3&lt;$D3510+Настройки!$B$7),0,MAX(0,$E3510-MAX(0,SUMIFS(Тех_Движение!$G$2:$G$5111,Тех_Движение!$D$2:$D$5111,$C3510,Тех_Движение!$B$2:$B$5111,"&lt;="&amp;O$3)-$F3510)))</f>
        <v/>
      </c>
      <c r="P3510" s="54">
        <f>IF(OR($B3510="",P$3&lt;$D3510+Настройки!$B$7),0,MAX(0,$E3510-MAX(0,SUMIFS(Тех_Движение!$G$2:$G$5111,Тех_Движение!$D$2:$D$5111,$C3510,Тех_Движение!$B$2:$B$5111,"&lt;="&amp;P$3)-$F3510)))</f>
        <v/>
      </c>
      <c r="Q3510" s="54">
        <f>IF(OR($B3510="",Q$3&lt;$D3510+Настройки!$B$7),0,MAX(0,$E3510-MAX(0,SUMIFS(Тех_Движение!$G$2:$G$5111,Тех_Движение!$D$2:$D$5111,$C3510,Тех_Движение!$B$2:$B$5111,"&lt;="&amp;Q$3)-$F3510)))</f>
        <v/>
      </c>
      <c r="R3510" s="54">
        <f>IF($B3510="","",SUM($K3510:$Q3510))</f>
        <v/>
      </c>
      <c r="S3510" s="56">
        <f>IF($B3510="","",VLOOKUP($C3510,Настройки!$A$11:$L$17,9,FALSE))</f>
        <v/>
      </c>
      <c r="T3510" s="56">
        <f>IF($B3510="","",$R3510*$S3510)</f>
        <v/>
      </c>
    </row>
    <row r="3511">
      <c r="A3511" s="20">
        <f>Тех_Движение!$A$3508</f>
        <v/>
      </c>
      <c r="B3511" s="20">
        <f>IF(Тех_Движение!$F$3508&gt;0,Тех_Движение!$I$3508,"")</f>
        <v/>
      </c>
      <c r="C3511" s="20">
        <f>IF($B3511="","",Тех_Движение!$D$3508)</f>
        <v/>
      </c>
      <c r="D3511" s="42">
        <f>IF($B3511="","",Тех_Движение!$B$3508)</f>
        <v/>
      </c>
      <c r="E3511" s="54">
        <f>IF($B3511="","",Тех_Движение!$F$3508)</f>
        <v/>
      </c>
      <c r="F3511" s="54">
        <f>IF($B3511="","",SUMIFS($E$5:$E3510,$C$5:$C3510,$C3511))</f>
        <v/>
      </c>
      <c r="G3511" s="54">
        <f>IF($B3511="","",MAX(0,$E3511-MAX(0,SUMIFS(Тех_Движение!$G$2:$G$5111,Тех_Движение!$D$2:$D$5111,$C3511,Тех_Движение!$B$2:$B$5111,"&lt;="&amp;Настройки!$B$5-1)-$F3511)))</f>
        <v/>
      </c>
      <c r="H3511" s="54">
        <f>IF($B3511="","",IF(AND($D3511&gt;=Настройки!$B$5,$D3511&lt;=Настройки!$B$6),$E3511,0))</f>
        <v/>
      </c>
      <c r="I3511" s="54">
        <f>IF($B3511="","",$G3511+$H3511-$J3511)</f>
        <v/>
      </c>
      <c r="J3511" s="54">
        <f>IF($B3511="","",MAX(0,$E3511-MAX(0,SUMIFS(Тех_Движение!$G$2:$G$5111,Тех_Движение!$D$2:$D$5111,$C3511,Тех_Движение!$B$2:$B$5111,"&lt;="&amp;Настройки!$B$6)-$F3511)))</f>
        <v/>
      </c>
      <c r="K3511" s="54">
        <f>IF(OR($B3511="",K$3&lt;$D3511+Настройки!$B$7),0,MAX(0,$E3511-MAX(0,SUMIFS(Тех_Движение!$G$2:$G$5111,Тех_Движение!$D$2:$D$5111,$C3511,Тех_Движение!$B$2:$B$5111,"&lt;="&amp;K$3)-$F3511)))</f>
        <v/>
      </c>
      <c r="L3511" s="54">
        <f>IF(OR($B3511="",L$3&lt;$D3511+Настройки!$B$7),0,MAX(0,$E3511-MAX(0,SUMIFS(Тех_Движение!$G$2:$G$5111,Тех_Движение!$D$2:$D$5111,$C3511,Тех_Движение!$B$2:$B$5111,"&lt;="&amp;L$3)-$F3511)))</f>
        <v/>
      </c>
      <c r="M3511" s="54">
        <f>IF(OR($B3511="",M$3&lt;$D3511+Настройки!$B$7),0,MAX(0,$E3511-MAX(0,SUMIFS(Тех_Движение!$G$2:$G$5111,Тех_Движение!$D$2:$D$5111,$C3511,Тех_Движение!$B$2:$B$5111,"&lt;="&amp;M$3)-$F3511)))</f>
        <v/>
      </c>
      <c r="N3511" s="54">
        <f>IF(OR($B3511="",N$3&lt;$D3511+Настройки!$B$7),0,MAX(0,$E3511-MAX(0,SUMIFS(Тех_Движение!$G$2:$G$5111,Тех_Движение!$D$2:$D$5111,$C3511,Тех_Движение!$B$2:$B$5111,"&lt;="&amp;N$3)-$F3511)))</f>
        <v/>
      </c>
      <c r="O3511" s="54">
        <f>IF(OR($B3511="",O$3&lt;$D3511+Настройки!$B$7),0,MAX(0,$E3511-MAX(0,SUMIFS(Тех_Движение!$G$2:$G$5111,Тех_Движение!$D$2:$D$5111,$C3511,Тех_Движение!$B$2:$B$5111,"&lt;="&amp;O$3)-$F3511)))</f>
        <v/>
      </c>
      <c r="P3511" s="54">
        <f>IF(OR($B3511="",P$3&lt;$D3511+Настройки!$B$7),0,MAX(0,$E3511-MAX(0,SUMIFS(Тех_Движение!$G$2:$G$5111,Тех_Движение!$D$2:$D$5111,$C3511,Тех_Движение!$B$2:$B$5111,"&lt;="&amp;P$3)-$F3511)))</f>
        <v/>
      </c>
      <c r="Q3511" s="54">
        <f>IF(OR($B3511="",Q$3&lt;$D3511+Настройки!$B$7),0,MAX(0,$E3511-MAX(0,SUMIFS(Тех_Движение!$G$2:$G$5111,Тех_Движение!$D$2:$D$5111,$C3511,Тех_Движение!$B$2:$B$5111,"&lt;="&amp;Q$3)-$F3511)))</f>
        <v/>
      </c>
      <c r="R3511" s="54">
        <f>IF($B3511="","",SUM($K3511:$Q3511))</f>
        <v/>
      </c>
      <c r="S3511" s="56">
        <f>IF($B3511="","",VLOOKUP($C3511,Настройки!$A$11:$L$17,9,FALSE))</f>
        <v/>
      </c>
      <c r="T3511" s="56">
        <f>IF($B3511="","",$R3511*$S3511)</f>
        <v/>
      </c>
    </row>
    <row r="3512">
      <c r="A3512" s="20">
        <f>Тех_Движение!$A$3509</f>
        <v/>
      </c>
      <c r="B3512" s="20">
        <f>IF(Тех_Движение!$F$3509&gt;0,Тех_Движение!$I$3509,"")</f>
        <v/>
      </c>
      <c r="C3512" s="20">
        <f>IF($B3512="","",Тех_Движение!$D$3509)</f>
        <v/>
      </c>
      <c r="D3512" s="42">
        <f>IF($B3512="","",Тех_Движение!$B$3509)</f>
        <v/>
      </c>
      <c r="E3512" s="54">
        <f>IF($B3512="","",Тех_Движение!$F$3509)</f>
        <v/>
      </c>
      <c r="F3512" s="54">
        <f>IF($B3512="","",SUMIFS($E$5:$E3511,$C$5:$C3511,$C3512))</f>
        <v/>
      </c>
      <c r="G3512" s="54">
        <f>IF($B3512="","",MAX(0,$E3512-MAX(0,SUMIFS(Тех_Движение!$G$2:$G$5111,Тех_Движение!$D$2:$D$5111,$C3512,Тех_Движение!$B$2:$B$5111,"&lt;="&amp;Настройки!$B$5-1)-$F3512)))</f>
        <v/>
      </c>
      <c r="H3512" s="54">
        <f>IF($B3512="","",IF(AND($D3512&gt;=Настройки!$B$5,$D3512&lt;=Настройки!$B$6),$E3512,0))</f>
        <v/>
      </c>
      <c r="I3512" s="54">
        <f>IF($B3512="","",$G3512+$H3512-$J3512)</f>
        <v/>
      </c>
      <c r="J3512" s="54">
        <f>IF($B3512="","",MAX(0,$E3512-MAX(0,SUMIFS(Тех_Движение!$G$2:$G$5111,Тех_Движение!$D$2:$D$5111,$C3512,Тех_Движение!$B$2:$B$5111,"&lt;="&amp;Настройки!$B$6)-$F3512)))</f>
        <v/>
      </c>
      <c r="K3512" s="54">
        <f>IF(OR($B3512="",K$3&lt;$D3512+Настройки!$B$7),0,MAX(0,$E3512-MAX(0,SUMIFS(Тех_Движение!$G$2:$G$5111,Тех_Движение!$D$2:$D$5111,$C3512,Тех_Движение!$B$2:$B$5111,"&lt;="&amp;K$3)-$F3512)))</f>
        <v/>
      </c>
      <c r="L3512" s="54">
        <f>IF(OR($B3512="",L$3&lt;$D3512+Настройки!$B$7),0,MAX(0,$E3512-MAX(0,SUMIFS(Тех_Движение!$G$2:$G$5111,Тех_Движение!$D$2:$D$5111,$C3512,Тех_Движение!$B$2:$B$5111,"&lt;="&amp;L$3)-$F3512)))</f>
        <v/>
      </c>
      <c r="M3512" s="54">
        <f>IF(OR($B3512="",M$3&lt;$D3512+Настройки!$B$7),0,MAX(0,$E3512-MAX(0,SUMIFS(Тех_Движение!$G$2:$G$5111,Тех_Движение!$D$2:$D$5111,$C3512,Тех_Движение!$B$2:$B$5111,"&lt;="&amp;M$3)-$F3512)))</f>
        <v/>
      </c>
      <c r="N3512" s="54">
        <f>IF(OR($B3512="",N$3&lt;$D3512+Настройки!$B$7),0,MAX(0,$E3512-MAX(0,SUMIFS(Тех_Движение!$G$2:$G$5111,Тех_Движение!$D$2:$D$5111,$C3512,Тех_Движение!$B$2:$B$5111,"&lt;="&amp;N$3)-$F3512)))</f>
        <v/>
      </c>
      <c r="O3512" s="54">
        <f>IF(OR($B3512="",O$3&lt;$D3512+Настройки!$B$7),0,MAX(0,$E3512-MAX(0,SUMIFS(Тех_Движение!$G$2:$G$5111,Тех_Движение!$D$2:$D$5111,$C3512,Тех_Движение!$B$2:$B$5111,"&lt;="&amp;O$3)-$F3512)))</f>
        <v/>
      </c>
      <c r="P3512" s="54">
        <f>IF(OR($B3512="",P$3&lt;$D3512+Настройки!$B$7),0,MAX(0,$E3512-MAX(0,SUMIFS(Тех_Движение!$G$2:$G$5111,Тех_Движение!$D$2:$D$5111,$C3512,Тех_Движение!$B$2:$B$5111,"&lt;="&amp;P$3)-$F3512)))</f>
        <v/>
      </c>
      <c r="Q3512" s="54">
        <f>IF(OR($B3512="",Q$3&lt;$D3512+Настройки!$B$7),0,MAX(0,$E3512-MAX(0,SUMIFS(Тех_Движение!$G$2:$G$5111,Тех_Движение!$D$2:$D$5111,$C3512,Тех_Движение!$B$2:$B$5111,"&lt;="&amp;Q$3)-$F3512)))</f>
        <v/>
      </c>
      <c r="R3512" s="54">
        <f>IF($B3512="","",SUM($K3512:$Q3512))</f>
        <v/>
      </c>
      <c r="S3512" s="56">
        <f>IF($B3512="","",VLOOKUP($C3512,Настройки!$A$11:$L$17,9,FALSE))</f>
        <v/>
      </c>
      <c r="T3512" s="56">
        <f>IF($B3512="","",$R3512*$S3512)</f>
        <v/>
      </c>
    </row>
    <row r="3513">
      <c r="A3513" s="20">
        <f>Тех_Движение!$A$3510</f>
        <v/>
      </c>
      <c r="B3513" s="20">
        <f>IF(Тех_Движение!$F$3510&gt;0,Тех_Движение!$I$3510,"")</f>
        <v/>
      </c>
      <c r="C3513" s="20">
        <f>IF($B3513="","",Тех_Движение!$D$3510)</f>
        <v/>
      </c>
      <c r="D3513" s="42">
        <f>IF($B3513="","",Тех_Движение!$B$3510)</f>
        <v/>
      </c>
      <c r="E3513" s="54">
        <f>IF($B3513="","",Тех_Движение!$F$3510)</f>
        <v/>
      </c>
      <c r="F3513" s="54">
        <f>IF($B3513="","",SUMIFS($E$5:$E3512,$C$5:$C3512,$C3513))</f>
        <v/>
      </c>
      <c r="G3513" s="54">
        <f>IF($B3513="","",MAX(0,$E3513-MAX(0,SUMIFS(Тех_Движение!$G$2:$G$5111,Тех_Движение!$D$2:$D$5111,$C3513,Тех_Движение!$B$2:$B$5111,"&lt;="&amp;Настройки!$B$5-1)-$F3513)))</f>
        <v/>
      </c>
      <c r="H3513" s="54">
        <f>IF($B3513="","",IF(AND($D3513&gt;=Настройки!$B$5,$D3513&lt;=Настройки!$B$6),$E3513,0))</f>
        <v/>
      </c>
      <c r="I3513" s="54">
        <f>IF($B3513="","",$G3513+$H3513-$J3513)</f>
        <v/>
      </c>
      <c r="J3513" s="54">
        <f>IF($B3513="","",MAX(0,$E3513-MAX(0,SUMIFS(Тех_Движение!$G$2:$G$5111,Тех_Движение!$D$2:$D$5111,$C3513,Тех_Движение!$B$2:$B$5111,"&lt;="&amp;Настройки!$B$6)-$F3513)))</f>
        <v/>
      </c>
      <c r="K3513" s="54">
        <f>IF(OR($B3513="",K$3&lt;$D3513+Настройки!$B$7),0,MAX(0,$E3513-MAX(0,SUMIFS(Тех_Движение!$G$2:$G$5111,Тех_Движение!$D$2:$D$5111,$C3513,Тех_Движение!$B$2:$B$5111,"&lt;="&amp;K$3)-$F3513)))</f>
        <v/>
      </c>
      <c r="L3513" s="54">
        <f>IF(OR($B3513="",L$3&lt;$D3513+Настройки!$B$7),0,MAX(0,$E3513-MAX(0,SUMIFS(Тех_Движение!$G$2:$G$5111,Тех_Движение!$D$2:$D$5111,$C3513,Тех_Движение!$B$2:$B$5111,"&lt;="&amp;L$3)-$F3513)))</f>
        <v/>
      </c>
      <c r="M3513" s="54">
        <f>IF(OR($B3513="",M$3&lt;$D3513+Настройки!$B$7),0,MAX(0,$E3513-MAX(0,SUMIFS(Тех_Движение!$G$2:$G$5111,Тех_Движение!$D$2:$D$5111,$C3513,Тех_Движение!$B$2:$B$5111,"&lt;="&amp;M$3)-$F3513)))</f>
        <v/>
      </c>
      <c r="N3513" s="54">
        <f>IF(OR($B3513="",N$3&lt;$D3513+Настройки!$B$7),0,MAX(0,$E3513-MAX(0,SUMIFS(Тех_Движение!$G$2:$G$5111,Тех_Движение!$D$2:$D$5111,$C3513,Тех_Движение!$B$2:$B$5111,"&lt;="&amp;N$3)-$F3513)))</f>
        <v/>
      </c>
      <c r="O3513" s="54">
        <f>IF(OR($B3513="",O$3&lt;$D3513+Настройки!$B$7),0,MAX(0,$E3513-MAX(0,SUMIFS(Тех_Движение!$G$2:$G$5111,Тех_Движение!$D$2:$D$5111,$C3513,Тех_Движение!$B$2:$B$5111,"&lt;="&amp;O$3)-$F3513)))</f>
        <v/>
      </c>
      <c r="P3513" s="54">
        <f>IF(OR($B3513="",P$3&lt;$D3513+Настройки!$B$7),0,MAX(0,$E3513-MAX(0,SUMIFS(Тех_Движение!$G$2:$G$5111,Тех_Движение!$D$2:$D$5111,$C3513,Тех_Движение!$B$2:$B$5111,"&lt;="&amp;P$3)-$F3513)))</f>
        <v/>
      </c>
      <c r="Q3513" s="54">
        <f>IF(OR($B3513="",Q$3&lt;$D3513+Настройки!$B$7),0,MAX(0,$E3513-MAX(0,SUMIFS(Тех_Движение!$G$2:$G$5111,Тех_Движение!$D$2:$D$5111,$C3513,Тех_Движение!$B$2:$B$5111,"&lt;="&amp;Q$3)-$F3513)))</f>
        <v/>
      </c>
      <c r="R3513" s="54">
        <f>IF($B3513="","",SUM($K3513:$Q3513))</f>
        <v/>
      </c>
      <c r="S3513" s="56">
        <f>IF($B3513="","",VLOOKUP($C3513,Настройки!$A$11:$L$17,9,FALSE))</f>
        <v/>
      </c>
      <c r="T3513" s="56">
        <f>IF($B3513="","",$R3513*$S3513)</f>
        <v/>
      </c>
    </row>
    <row r="3514">
      <c r="A3514" s="20">
        <f>Тех_Движение!$A$3511</f>
        <v/>
      </c>
      <c r="B3514" s="20">
        <f>IF(Тех_Движение!$F$3511&gt;0,Тех_Движение!$I$3511,"")</f>
        <v/>
      </c>
      <c r="C3514" s="20">
        <f>IF($B3514="","",Тех_Движение!$D$3511)</f>
        <v/>
      </c>
      <c r="D3514" s="42">
        <f>IF($B3514="","",Тех_Движение!$B$3511)</f>
        <v/>
      </c>
      <c r="E3514" s="54">
        <f>IF($B3514="","",Тех_Движение!$F$3511)</f>
        <v/>
      </c>
      <c r="F3514" s="54">
        <f>IF($B3514="","",SUMIFS($E$5:$E3513,$C$5:$C3513,$C3514))</f>
        <v/>
      </c>
      <c r="G3514" s="54">
        <f>IF($B3514="","",MAX(0,$E3514-MAX(0,SUMIFS(Тех_Движение!$G$2:$G$5111,Тех_Движение!$D$2:$D$5111,$C3514,Тех_Движение!$B$2:$B$5111,"&lt;="&amp;Настройки!$B$5-1)-$F3514)))</f>
        <v/>
      </c>
      <c r="H3514" s="54">
        <f>IF($B3514="","",IF(AND($D3514&gt;=Настройки!$B$5,$D3514&lt;=Настройки!$B$6),$E3514,0))</f>
        <v/>
      </c>
      <c r="I3514" s="54">
        <f>IF($B3514="","",$G3514+$H3514-$J3514)</f>
        <v/>
      </c>
      <c r="J3514" s="54">
        <f>IF($B3514="","",MAX(0,$E3514-MAX(0,SUMIFS(Тех_Движение!$G$2:$G$5111,Тех_Движение!$D$2:$D$5111,$C3514,Тех_Движение!$B$2:$B$5111,"&lt;="&amp;Настройки!$B$6)-$F3514)))</f>
        <v/>
      </c>
      <c r="K3514" s="54">
        <f>IF(OR($B3514="",K$3&lt;$D3514+Настройки!$B$7),0,MAX(0,$E3514-MAX(0,SUMIFS(Тех_Движение!$G$2:$G$5111,Тех_Движение!$D$2:$D$5111,$C3514,Тех_Движение!$B$2:$B$5111,"&lt;="&amp;K$3)-$F3514)))</f>
        <v/>
      </c>
      <c r="L3514" s="54">
        <f>IF(OR($B3514="",L$3&lt;$D3514+Настройки!$B$7),0,MAX(0,$E3514-MAX(0,SUMIFS(Тех_Движение!$G$2:$G$5111,Тех_Движение!$D$2:$D$5111,$C3514,Тех_Движение!$B$2:$B$5111,"&lt;="&amp;L$3)-$F3514)))</f>
        <v/>
      </c>
      <c r="M3514" s="54">
        <f>IF(OR($B3514="",M$3&lt;$D3514+Настройки!$B$7),0,MAX(0,$E3514-MAX(0,SUMIFS(Тех_Движение!$G$2:$G$5111,Тех_Движение!$D$2:$D$5111,$C3514,Тех_Движение!$B$2:$B$5111,"&lt;="&amp;M$3)-$F3514)))</f>
        <v/>
      </c>
      <c r="N3514" s="54">
        <f>IF(OR($B3514="",N$3&lt;$D3514+Настройки!$B$7),0,MAX(0,$E3514-MAX(0,SUMIFS(Тех_Движение!$G$2:$G$5111,Тех_Движение!$D$2:$D$5111,$C3514,Тех_Движение!$B$2:$B$5111,"&lt;="&amp;N$3)-$F3514)))</f>
        <v/>
      </c>
      <c r="O3514" s="54">
        <f>IF(OR($B3514="",O$3&lt;$D3514+Настройки!$B$7),0,MAX(0,$E3514-MAX(0,SUMIFS(Тех_Движение!$G$2:$G$5111,Тех_Движение!$D$2:$D$5111,$C3514,Тех_Движение!$B$2:$B$5111,"&lt;="&amp;O$3)-$F3514)))</f>
        <v/>
      </c>
      <c r="P3514" s="54">
        <f>IF(OR($B3514="",P$3&lt;$D3514+Настройки!$B$7),0,MAX(0,$E3514-MAX(0,SUMIFS(Тех_Движение!$G$2:$G$5111,Тех_Движение!$D$2:$D$5111,$C3514,Тех_Движение!$B$2:$B$5111,"&lt;="&amp;P$3)-$F3514)))</f>
        <v/>
      </c>
      <c r="Q3514" s="54">
        <f>IF(OR($B3514="",Q$3&lt;$D3514+Настройки!$B$7),0,MAX(0,$E3514-MAX(0,SUMIFS(Тех_Движение!$G$2:$G$5111,Тех_Движение!$D$2:$D$5111,$C3514,Тех_Движение!$B$2:$B$5111,"&lt;="&amp;Q$3)-$F3514)))</f>
        <v/>
      </c>
      <c r="R3514" s="54">
        <f>IF($B3514="","",SUM($K3514:$Q3514))</f>
        <v/>
      </c>
      <c r="S3514" s="56">
        <f>IF($B3514="","",VLOOKUP($C3514,Настройки!$A$11:$L$17,9,FALSE))</f>
        <v/>
      </c>
      <c r="T3514" s="56">
        <f>IF($B3514="","",$R3514*$S3514)</f>
        <v/>
      </c>
    </row>
    <row r="3515">
      <c r="A3515" s="20">
        <f>Тех_Движение!$A$3512</f>
        <v/>
      </c>
      <c r="B3515" s="20">
        <f>IF(Тех_Движение!$F$3512&gt;0,Тех_Движение!$I$3512,"")</f>
        <v/>
      </c>
      <c r="C3515" s="20">
        <f>IF($B3515="","",Тех_Движение!$D$3512)</f>
        <v/>
      </c>
      <c r="D3515" s="42">
        <f>IF($B3515="","",Тех_Движение!$B$3512)</f>
        <v/>
      </c>
      <c r="E3515" s="54">
        <f>IF($B3515="","",Тех_Движение!$F$3512)</f>
        <v/>
      </c>
      <c r="F3515" s="54">
        <f>IF($B3515="","",SUMIFS($E$5:$E3514,$C$5:$C3514,$C3515))</f>
        <v/>
      </c>
      <c r="G3515" s="54">
        <f>IF($B3515="","",MAX(0,$E3515-MAX(0,SUMIFS(Тех_Движение!$G$2:$G$5111,Тех_Движение!$D$2:$D$5111,$C3515,Тех_Движение!$B$2:$B$5111,"&lt;="&amp;Настройки!$B$5-1)-$F3515)))</f>
        <v/>
      </c>
      <c r="H3515" s="54">
        <f>IF($B3515="","",IF(AND($D3515&gt;=Настройки!$B$5,$D3515&lt;=Настройки!$B$6),$E3515,0))</f>
        <v/>
      </c>
      <c r="I3515" s="54">
        <f>IF($B3515="","",$G3515+$H3515-$J3515)</f>
        <v/>
      </c>
      <c r="J3515" s="54">
        <f>IF($B3515="","",MAX(0,$E3515-MAX(0,SUMIFS(Тех_Движение!$G$2:$G$5111,Тех_Движение!$D$2:$D$5111,$C3515,Тех_Движение!$B$2:$B$5111,"&lt;="&amp;Настройки!$B$6)-$F3515)))</f>
        <v/>
      </c>
      <c r="K3515" s="54">
        <f>IF(OR($B3515="",K$3&lt;$D3515+Настройки!$B$7),0,MAX(0,$E3515-MAX(0,SUMIFS(Тех_Движение!$G$2:$G$5111,Тех_Движение!$D$2:$D$5111,$C3515,Тех_Движение!$B$2:$B$5111,"&lt;="&amp;K$3)-$F3515)))</f>
        <v/>
      </c>
      <c r="L3515" s="54">
        <f>IF(OR($B3515="",L$3&lt;$D3515+Настройки!$B$7),0,MAX(0,$E3515-MAX(0,SUMIFS(Тех_Движение!$G$2:$G$5111,Тех_Движение!$D$2:$D$5111,$C3515,Тех_Движение!$B$2:$B$5111,"&lt;="&amp;L$3)-$F3515)))</f>
        <v/>
      </c>
      <c r="M3515" s="54">
        <f>IF(OR($B3515="",M$3&lt;$D3515+Настройки!$B$7),0,MAX(0,$E3515-MAX(0,SUMIFS(Тех_Движение!$G$2:$G$5111,Тех_Движение!$D$2:$D$5111,$C3515,Тех_Движение!$B$2:$B$5111,"&lt;="&amp;M$3)-$F3515)))</f>
        <v/>
      </c>
      <c r="N3515" s="54">
        <f>IF(OR($B3515="",N$3&lt;$D3515+Настройки!$B$7),0,MAX(0,$E3515-MAX(0,SUMIFS(Тех_Движение!$G$2:$G$5111,Тех_Движение!$D$2:$D$5111,$C3515,Тех_Движение!$B$2:$B$5111,"&lt;="&amp;N$3)-$F3515)))</f>
        <v/>
      </c>
      <c r="O3515" s="54">
        <f>IF(OR($B3515="",O$3&lt;$D3515+Настройки!$B$7),0,MAX(0,$E3515-MAX(0,SUMIFS(Тех_Движение!$G$2:$G$5111,Тех_Движение!$D$2:$D$5111,$C3515,Тех_Движение!$B$2:$B$5111,"&lt;="&amp;O$3)-$F3515)))</f>
        <v/>
      </c>
      <c r="P3515" s="54">
        <f>IF(OR($B3515="",P$3&lt;$D3515+Настройки!$B$7),0,MAX(0,$E3515-MAX(0,SUMIFS(Тех_Движение!$G$2:$G$5111,Тех_Движение!$D$2:$D$5111,$C3515,Тех_Движение!$B$2:$B$5111,"&lt;="&amp;P$3)-$F3515)))</f>
        <v/>
      </c>
      <c r="Q3515" s="54">
        <f>IF(OR($B3515="",Q$3&lt;$D3515+Настройки!$B$7),0,MAX(0,$E3515-MAX(0,SUMIFS(Тех_Движение!$G$2:$G$5111,Тех_Движение!$D$2:$D$5111,$C3515,Тех_Движение!$B$2:$B$5111,"&lt;="&amp;Q$3)-$F3515)))</f>
        <v/>
      </c>
      <c r="R3515" s="54">
        <f>IF($B3515="","",SUM($K3515:$Q3515))</f>
        <v/>
      </c>
      <c r="S3515" s="56">
        <f>IF($B3515="","",VLOOKUP($C3515,Настройки!$A$11:$L$17,9,FALSE))</f>
        <v/>
      </c>
      <c r="T3515" s="56">
        <f>IF($B3515="","",$R3515*$S3515)</f>
        <v/>
      </c>
    </row>
    <row r="3516">
      <c r="A3516" s="20">
        <f>Тех_Движение!$A$3513</f>
        <v/>
      </c>
      <c r="B3516" s="20">
        <f>IF(Тех_Движение!$F$3513&gt;0,Тех_Движение!$I$3513,"")</f>
        <v/>
      </c>
      <c r="C3516" s="20">
        <f>IF($B3516="","",Тех_Движение!$D$3513)</f>
        <v/>
      </c>
      <c r="D3516" s="42">
        <f>IF($B3516="","",Тех_Движение!$B$3513)</f>
        <v/>
      </c>
      <c r="E3516" s="54">
        <f>IF($B3516="","",Тех_Движение!$F$3513)</f>
        <v/>
      </c>
      <c r="F3516" s="54">
        <f>IF($B3516="","",SUMIFS($E$5:$E3515,$C$5:$C3515,$C3516))</f>
        <v/>
      </c>
      <c r="G3516" s="54">
        <f>IF($B3516="","",MAX(0,$E3516-MAX(0,SUMIFS(Тех_Движение!$G$2:$G$5111,Тех_Движение!$D$2:$D$5111,$C3516,Тех_Движение!$B$2:$B$5111,"&lt;="&amp;Настройки!$B$5-1)-$F3516)))</f>
        <v/>
      </c>
      <c r="H3516" s="54">
        <f>IF($B3516="","",IF(AND($D3516&gt;=Настройки!$B$5,$D3516&lt;=Настройки!$B$6),$E3516,0))</f>
        <v/>
      </c>
      <c r="I3516" s="54">
        <f>IF($B3516="","",$G3516+$H3516-$J3516)</f>
        <v/>
      </c>
      <c r="J3516" s="54">
        <f>IF($B3516="","",MAX(0,$E3516-MAX(0,SUMIFS(Тех_Движение!$G$2:$G$5111,Тех_Движение!$D$2:$D$5111,$C3516,Тех_Движение!$B$2:$B$5111,"&lt;="&amp;Настройки!$B$6)-$F3516)))</f>
        <v/>
      </c>
      <c r="K3516" s="54">
        <f>IF(OR($B3516="",K$3&lt;$D3516+Настройки!$B$7),0,MAX(0,$E3516-MAX(0,SUMIFS(Тех_Движение!$G$2:$G$5111,Тех_Движение!$D$2:$D$5111,$C3516,Тех_Движение!$B$2:$B$5111,"&lt;="&amp;K$3)-$F3516)))</f>
        <v/>
      </c>
      <c r="L3516" s="54">
        <f>IF(OR($B3516="",L$3&lt;$D3516+Настройки!$B$7),0,MAX(0,$E3516-MAX(0,SUMIFS(Тех_Движение!$G$2:$G$5111,Тех_Движение!$D$2:$D$5111,$C3516,Тех_Движение!$B$2:$B$5111,"&lt;="&amp;L$3)-$F3516)))</f>
        <v/>
      </c>
      <c r="M3516" s="54">
        <f>IF(OR($B3516="",M$3&lt;$D3516+Настройки!$B$7),0,MAX(0,$E3516-MAX(0,SUMIFS(Тех_Движение!$G$2:$G$5111,Тех_Движение!$D$2:$D$5111,$C3516,Тех_Движение!$B$2:$B$5111,"&lt;="&amp;M$3)-$F3516)))</f>
        <v/>
      </c>
      <c r="N3516" s="54">
        <f>IF(OR($B3516="",N$3&lt;$D3516+Настройки!$B$7),0,MAX(0,$E3516-MAX(0,SUMIFS(Тех_Движение!$G$2:$G$5111,Тех_Движение!$D$2:$D$5111,$C3516,Тех_Движение!$B$2:$B$5111,"&lt;="&amp;N$3)-$F3516)))</f>
        <v/>
      </c>
      <c r="O3516" s="54">
        <f>IF(OR($B3516="",O$3&lt;$D3516+Настройки!$B$7),0,MAX(0,$E3516-MAX(0,SUMIFS(Тех_Движение!$G$2:$G$5111,Тех_Движение!$D$2:$D$5111,$C3516,Тех_Движение!$B$2:$B$5111,"&lt;="&amp;O$3)-$F3516)))</f>
        <v/>
      </c>
      <c r="P3516" s="54">
        <f>IF(OR($B3516="",P$3&lt;$D3516+Настройки!$B$7),0,MAX(0,$E3516-MAX(0,SUMIFS(Тех_Движение!$G$2:$G$5111,Тех_Движение!$D$2:$D$5111,$C3516,Тех_Движение!$B$2:$B$5111,"&lt;="&amp;P$3)-$F3516)))</f>
        <v/>
      </c>
      <c r="Q3516" s="54">
        <f>IF(OR($B3516="",Q$3&lt;$D3516+Настройки!$B$7),0,MAX(0,$E3516-MAX(0,SUMIFS(Тех_Движение!$G$2:$G$5111,Тех_Движение!$D$2:$D$5111,$C3516,Тех_Движение!$B$2:$B$5111,"&lt;="&amp;Q$3)-$F3516)))</f>
        <v/>
      </c>
      <c r="R3516" s="54">
        <f>IF($B3516="","",SUM($K3516:$Q3516))</f>
        <v/>
      </c>
      <c r="S3516" s="56">
        <f>IF($B3516="","",VLOOKUP($C3516,Настройки!$A$11:$L$17,9,FALSE))</f>
        <v/>
      </c>
      <c r="T3516" s="56">
        <f>IF($B3516="","",$R3516*$S3516)</f>
        <v/>
      </c>
    </row>
    <row r="3517">
      <c r="A3517" s="20">
        <f>Тех_Движение!$A$3514</f>
        <v/>
      </c>
      <c r="B3517" s="20">
        <f>IF(Тех_Движение!$F$3514&gt;0,Тех_Движение!$I$3514,"")</f>
        <v/>
      </c>
      <c r="C3517" s="20">
        <f>IF($B3517="","",Тех_Движение!$D$3514)</f>
        <v/>
      </c>
      <c r="D3517" s="42">
        <f>IF($B3517="","",Тех_Движение!$B$3514)</f>
        <v/>
      </c>
      <c r="E3517" s="54">
        <f>IF($B3517="","",Тех_Движение!$F$3514)</f>
        <v/>
      </c>
      <c r="F3517" s="54">
        <f>IF($B3517="","",SUMIFS($E$5:$E3516,$C$5:$C3516,$C3517))</f>
        <v/>
      </c>
      <c r="G3517" s="54">
        <f>IF($B3517="","",MAX(0,$E3517-MAX(0,SUMIFS(Тех_Движение!$G$2:$G$5111,Тех_Движение!$D$2:$D$5111,$C3517,Тех_Движение!$B$2:$B$5111,"&lt;="&amp;Настройки!$B$5-1)-$F3517)))</f>
        <v/>
      </c>
      <c r="H3517" s="54">
        <f>IF($B3517="","",IF(AND($D3517&gt;=Настройки!$B$5,$D3517&lt;=Настройки!$B$6),$E3517,0))</f>
        <v/>
      </c>
      <c r="I3517" s="54">
        <f>IF($B3517="","",$G3517+$H3517-$J3517)</f>
        <v/>
      </c>
      <c r="J3517" s="54">
        <f>IF($B3517="","",MAX(0,$E3517-MAX(0,SUMIFS(Тех_Движение!$G$2:$G$5111,Тех_Движение!$D$2:$D$5111,$C3517,Тех_Движение!$B$2:$B$5111,"&lt;="&amp;Настройки!$B$6)-$F3517)))</f>
        <v/>
      </c>
      <c r="K3517" s="54">
        <f>IF(OR($B3517="",K$3&lt;$D3517+Настройки!$B$7),0,MAX(0,$E3517-MAX(0,SUMIFS(Тех_Движение!$G$2:$G$5111,Тех_Движение!$D$2:$D$5111,$C3517,Тех_Движение!$B$2:$B$5111,"&lt;="&amp;K$3)-$F3517)))</f>
        <v/>
      </c>
      <c r="L3517" s="54">
        <f>IF(OR($B3517="",L$3&lt;$D3517+Настройки!$B$7),0,MAX(0,$E3517-MAX(0,SUMIFS(Тех_Движение!$G$2:$G$5111,Тех_Движение!$D$2:$D$5111,$C3517,Тех_Движение!$B$2:$B$5111,"&lt;="&amp;L$3)-$F3517)))</f>
        <v/>
      </c>
      <c r="M3517" s="54">
        <f>IF(OR($B3517="",M$3&lt;$D3517+Настройки!$B$7),0,MAX(0,$E3517-MAX(0,SUMIFS(Тех_Движение!$G$2:$G$5111,Тех_Движение!$D$2:$D$5111,$C3517,Тех_Движение!$B$2:$B$5111,"&lt;="&amp;M$3)-$F3517)))</f>
        <v/>
      </c>
      <c r="N3517" s="54">
        <f>IF(OR($B3517="",N$3&lt;$D3517+Настройки!$B$7),0,MAX(0,$E3517-MAX(0,SUMIFS(Тех_Движение!$G$2:$G$5111,Тех_Движение!$D$2:$D$5111,$C3517,Тех_Движение!$B$2:$B$5111,"&lt;="&amp;N$3)-$F3517)))</f>
        <v/>
      </c>
      <c r="O3517" s="54">
        <f>IF(OR($B3517="",O$3&lt;$D3517+Настройки!$B$7),0,MAX(0,$E3517-MAX(0,SUMIFS(Тех_Движение!$G$2:$G$5111,Тех_Движение!$D$2:$D$5111,$C3517,Тех_Движение!$B$2:$B$5111,"&lt;="&amp;O$3)-$F3517)))</f>
        <v/>
      </c>
      <c r="P3517" s="54">
        <f>IF(OR($B3517="",P$3&lt;$D3517+Настройки!$B$7),0,MAX(0,$E3517-MAX(0,SUMIFS(Тех_Движение!$G$2:$G$5111,Тех_Движение!$D$2:$D$5111,$C3517,Тех_Движение!$B$2:$B$5111,"&lt;="&amp;P$3)-$F3517)))</f>
        <v/>
      </c>
      <c r="Q3517" s="54">
        <f>IF(OR($B3517="",Q$3&lt;$D3517+Настройки!$B$7),0,MAX(0,$E3517-MAX(0,SUMIFS(Тех_Движение!$G$2:$G$5111,Тех_Движение!$D$2:$D$5111,$C3517,Тех_Движение!$B$2:$B$5111,"&lt;="&amp;Q$3)-$F3517)))</f>
        <v/>
      </c>
      <c r="R3517" s="54">
        <f>IF($B3517="","",SUM($K3517:$Q3517))</f>
        <v/>
      </c>
      <c r="S3517" s="56">
        <f>IF($B3517="","",VLOOKUP($C3517,Настройки!$A$11:$L$17,9,FALSE))</f>
        <v/>
      </c>
      <c r="T3517" s="56">
        <f>IF($B3517="","",$R3517*$S3517)</f>
        <v/>
      </c>
    </row>
    <row r="3518">
      <c r="A3518" s="20">
        <f>Тех_Движение!$A$3515</f>
        <v/>
      </c>
      <c r="B3518" s="20">
        <f>IF(Тех_Движение!$F$3515&gt;0,Тех_Движение!$I$3515,"")</f>
        <v/>
      </c>
      <c r="C3518" s="20">
        <f>IF($B3518="","",Тех_Движение!$D$3515)</f>
        <v/>
      </c>
      <c r="D3518" s="42">
        <f>IF($B3518="","",Тех_Движение!$B$3515)</f>
        <v/>
      </c>
      <c r="E3518" s="54">
        <f>IF($B3518="","",Тех_Движение!$F$3515)</f>
        <v/>
      </c>
      <c r="F3518" s="54">
        <f>IF($B3518="","",SUMIFS($E$5:$E3517,$C$5:$C3517,$C3518))</f>
        <v/>
      </c>
      <c r="G3518" s="54">
        <f>IF($B3518="","",MAX(0,$E3518-MAX(0,SUMIFS(Тех_Движение!$G$2:$G$5111,Тех_Движение!$D$2:$D$5111,$C3518,Тех_Движение!$B$2:$B$5111,"&lt;="&amp;Настройки!$B$5-1)-$F3518)))</f>
        <v/>
      </c>
      <c r="H3518" s="54">
        <f>IF($B3518="","",IF(AND($D3518&gt;=Настройки!$B$5,$D3518&lt;=Настройки!$B$6),$E3518,0))</f>
        <v/>
      </c>
      <c r="I3518" s="54">
        <f>IF($B3518="","",$G3518+$H3518-$J3518)</f>
        <v/>
      </c>
      <c r="J3518" s="54">
        <f>IF($B3518="","",MAX(0,$E3518-MAX(0,SUMIFS(Тех_Движение!$G$2:$G$5111,Тех_Движение!$D$2:$D$5111,$C3518,Тех_Движение!$B$2:$B$5111,"&lt;="&amp;Настройки!$B$6)-$F3518)))</f>
        <v/>
      </c>
      <c r="K3518" s="54">
        <f>IF(OR($B3518="",K$3&lt;$D3518+Настройки!$B$7),0,MAX(0,$E3518-MAX(0,SUMIFS(Тех_Движение!$G$2:$G$5111,Тех_Движение!$D$2:$D$5111,$C3518,Тех_Движение!$B$2:$B$5111,"&lt;="&amp;K$3)-$F3518)))</f>
        <v/>
      </c>
      <c r="L3518" s="54">
        <f>IF(OR($B3518="",L$3&lt;$D3518+Настройки!$B$7),0,MAX(0,$E3518-MAX(0,SUMIFS(Тех_Движение!$G$2:$G$5111,Тех_Движение!$D$2:$D$5111,$C3518,Тех_Движение!$B$2:$B$5111,"&lt;="&amp;L$3)-$F3518)))</f>
        <v/>
      </c>
      <c r="M3518" s="54">
        <f>IF(OR($B3518="",M$3&lt;$D3518+Настройки!$B$7),0,MAX(0,$E3518-MAX(0,SUMIFS(Тех_Движение!$G$2:$G$5111,Тех_Движение!$D$2:$D$5111,$C3518,Тех_Движение!$B$2:$B$5111,"&lt;="&amp;M$3)-$F3518)))</f>
        <v/>
      </c>
      <c r="N3518" s="54">
        <f>IF(OR($B3518="",N$3&lt;$D3518+Настройки!$B$7),0,MAX(0,$E3518-MAX(0,SUMIFS(Тех_Движение!$G$2:$G$5111,Тех_Движение!$D$2:$D$5111,$C3518,Тех_Движение!$B$2:$B$5111,"&lt;="&amp;N$3)-$F3518)))</f>
        <v/>
      </c>
      <c r="O3518" s="54">
        <f>IF(OR($B3518="",O$3&lt;$D3518+Настройки!$B$7),0,MAX(0,$E3518-MAX(0,SUMIFS(Тех_Движение!$G$2:$G$5111,Тех_Движение!$D$2:$D$5111,$C3518,Тех_Движение!$B$2:$B$5111,"&lt;="&amp;O$3)-$F3518)))</f>
        <v/>
      </c>
      <c r="P3518" s="54">
        <f>IF(OR($B3518="",P$3&lt;$D3518+Настройки!$B$7),0,MAX(0,$E3518-MAX(0,SUMIFS(Тех_Движение!$G$2:$G$5111,Тех_Движение!$D$2:$D$5111,$C3518,Тех_Движение!$B$2:$B$5111,"&lt;="&amp;P$3)-$F3518)))</f>
        <v/>
      </c>
      <c r="Q3518" s="54">
        <f>IF(OR($B3518="",Q$3&lt;$D3518+Настройки!$B$7),0,MAX(0,$E3518-MAX(0,SUMIFS(Тех_Движение!$G$2:$G$5111,Тех_Движение!$D$2:$D$5111,$C3518,Тех_Движение!$B$2:$B$5111,"&lt;="&amp;Q$3)-$F3518)))</f>
        <v/>
      </c>
      <c r="R3518" s="54">
        <f>IF($B3518="","",SUM($K3518:$Q3518))</f>
        <v/>
      </c>
      <c r="S3518" s="56">
        <f>IF($B3518="","",VLOOKUP($C3518,Настройки!$A$11:$L$17,9,FALSE))</f>
        <v/>
      </c>
      <c r="T3518" s="56">
        <f>IF($B3518="","",$R3518*$S3518)</f>
        <v/>
      </c>
    </row>
    <row r="3519">
      <c r="A3519" s="20">
        <f>Тех_Движение!$A$3516</f>
        <v/>
      </c>
      <c r="B3519" s="20">
        <f>IF(Тех_Движение!$F$3516&gt;0,Тех_Движение!$I$3516,"")</f>
        <v/>
      </c>
      <c r="C3519" s="20">
        <f>IF($B3519="","",Тех_Движение!$D$3516)</f>
        <v/>
      </c>
      <c r="D3519" s="42">
        <f>IF($B3519="","",Тех_Движение!$B$3516)</f>
        <v/>
      </c>
      <c r="E3519" s="54">
        <f>IF($B3519="","",Тех_Движение!$F$3516)</f>
        <v/>
      </c>
      <c r="F3519" s="54">
        <f>IF($B3519="","",SUMIFS($E$5:$E3518,$C$5:$C3518,$C3519))</f>
        <v/>
      </c>
      <c r="G3519" s="54">
        <f>IF($B3519="","",MAX(0,$E3519-MAX(0,SUMIFS(Тех_Движение!$G$2:$G$5111,Тех_Движение!$D$2:$D$5111,$C3519,Тех_Движение!$B$2:$B$5111,"&lt;="&amp;Настройки!$B$5-1)-$F3519)))</f>
        <v/>
      </c>
      <c r="H3519" s="54">
        <f>IF($B3519="","",IF(AND($D3519&gt;=Настройки!$B$5,$D3519&lt;=Настройки!$B$6),$E3519,0))</f>
        <v/>
      </c>
      <c r="I3519" s="54">
        <f>IF($B3519="","",$G3519+$H3519-$J3519)</f>
        <v/>
      </c>
      <c r="J3519" s="54">
        <f>IF($B3519="","",MAX(0,$E3519-MAX(0,SUMIFS(Тех_Движение!$G$2:$G$5111,Тех_Движение!$D$2:$D$5111,$C3519,Тех_Движение!$B$2:$B$5111,"&lt;="&amp;Настройки!$B$6)-$F3519)))</f>
        <v/>
      </c>
      <c r="K3519" s="54">
        <f>IF(OR($B3519="",K$3&lt;$D3519+Настройки!$B$7),0,MAX(0,$E3519-MAX(0,SUMIFS(Тех_Движение!$G$2:$G$5111,Тех_Движение!$D$2:$D$5111,$C3519,Тех_Движение!$B$2:$B$5111,"&lt;="&amp;K$3)-$F3519)))</f>
        <v/>
      </c>
      <c r="L3519" s="54">
        <f>IF(OR($B3519="",L$3&lt;$D3519+Настройки!$B$7),0,MAX(0,$E3519-MAX(0,SUMIFS(Тех_Движение!$G$2:$G$5111,Тех_Движение!$D$2:$D$5111,$C3519,Тех_Движение!$B$2:$B$5111,"&lt;="&amp;L$3)-$F3519)))</f>
        <v/>
      </c>
      <c r="M3519" s="54">
        <f>IF(OR($B3519="",M$3&lt;$D3519+Настройки!$B$7),0,MAX(0,$E3519-MAX(0,SUMIFS(Тех_Движение!$G$2:$G$5111,Тех_Движение!$D$2:$D$5111,$C3519,Тех_Движение!$B$2:$B$5111,"&lt;="&amp;M$3)-$F3519)))</f>
        <v/>
      </c>
      <c r="N3519" s="54">
        <f>IF(OR($B3519="",N$3&lt;$D3519+Настройки!$B$7),0,MAX(0,$E3519-MAX(0,SUMIFS(Тех_Движение!$G$2:$G$5111,Тех_Движение!$D$2:$D$5111,$C3519,Тех_Движение!$B$2:$B$5111,"&lt;="&amp;N$3)-$F3519)))</f>
        <v/>
      </c>
      <c r="O3519" s="54">
        <f>IF(OR($B3519="",O$3&lt;$D3519+Настройки!$B$7),0,MAX(0,$E3519-MAX(0,SUMIFS(Тех_Движение!$G$2:$G$5111,Тех_Движение!$D$2:$D$5111,$C3519,Тех_Движение!$B$2:$B$5111,"&lt;="&amp;O$3)-$F3519)))</f>
        <v/>
      </c>
      <c r="P3519" s="54">
        <f>IF(OR($B3519="",P$3&lt;$D3519+Настройки!$B$7),0,MAX(0,$E3519-MAX(0,SUMIFS(Тех_Движение!$G$2:$G$5111,Тех_Движение!$D$2:$D$5111,$C3519,Тех_Движение!$B$2:$B$5111,"&lt;="&amp;P$3)-$F3519)))</f>
        <v/>
      </c>
      <c r="Q3519" s="54">
        <f>IF(OR($B3519="",Q$3&lt;$D3519+Настройки!$B$7),0,MAX(0,$E3519-MAX(0,SUMIFS(Тех_Движение!$G$2:$G$5111,Тех_Движение!$D$2:$D$5111,$C3519,Тех_Движение!$B$2:$B$5111,"&lt;="&amp;Q$3)-$F3519)))</f>
        <v/>
      </c>
      <c r="R3519" s="54">
        <f>IF($B3519="","",SUM($K3519:$Q3519))</f>
        <v/>
      </c>
      <c r="S3519" s="56">
        <f>IF($B3519="","",VLOOKUP($C3519,Настройки!$A$11:$L$17,9,FALSE))</f>
        <v/>
      </c>
      <c r="T3519" s="56">
        <f>IF($B3519="","",$R3519*$S3519)</f>
        <v/>
      </c>
    </row>
    <row r="3520">
      <c r="A3520" s="20">
        <f>Тех_Движение!$A$3517</f>
        <v/>
      </c>
      <c r="B3520" s="20">
        <f>IF(Тех_Движение!$F$3517&gt;0,Тех_Движение!$I$3517,"")</f>
        <v/>
      </c>
      <c r="C3520" s="20">
        <f>IF($B3520="","",Тех_Движение!$D$3517)</f>
        <v/>
      </c>
      <c r="D3520" s="42">
        <f>IF($B3520="","",Тех_Движение!$B$3517)</f>
        <v/>
      </c>
      <c r="E3520" s="54">
        <f>IF($B3520="","",Тех_Движение!$F$3517)</f>
        <v/>
      </c>
      <c r="F3520" s="54">
        <f>IF($B3520="","",SUMIFS($E$5:$E3519,$C$5:$C3519,$C3520))</f>
        <v/>
      </c>
      <c r="G3520" s="54">
        <f>IF($B3520="","",MAX(0,$E3520-MAX(0,SUMIFS(Тех_Движение!$G$2:$G$5111,Тех_Движение!$D$2:$D$5111,$C3520,Тех_Движение!$B$2:$B$5111,"&lt;="&amp;Настройки!$B$5-1)-$F3520)))</f>
        <v/>
      </c>
      <c r="H3520" s="54">
        <f>IF($B3520="","",IF(AND($D3520&gt;=Настройки!$B$5,$D3520&lt;=Настройки!$B$6),$E3520,0))</f>
        <v/>
      </c>
      <c r="I3520" s="54">
        <f>IF($B3520="","",$G3520+$H3520-$J3520)</f>
        <v/>
      </c>
      <c r="J3520" s="54">
        <f>IF($B3520="","",MAX(0,$E3520-MAX(0,SUMIFS(Тех_Движение!$G$2:$G$5111,Тех_Движение!$D$2:$D$5111,$C3520,Тех_Движение!$B$2:$B$5111,"&lt;="&amp;Настройки!$B$6)-$F3520)))</f>
        <v/>
      </c>
      <c r="K3520" s="54">
        <f>IF(OR($B3520="",K$3&lt;$D3520+Настройки!$B$7),0,MAX(0,$E3520-MAX(0,SUMIFS(Тех_Движение!$G$2:$G$5111,Тех_Движение!$D$2:$D$5111,$C3520,Тех_Движение!$B$2:$B$5111,"&lt;="&amp;K$3)-$F3520)))</f>
        <v/>
      </c>
      <c r="L3520" s="54">
        <f>IF(OR($B3520="",L$3&lt;$D3520+Настройки!$B$7),0,MAX(0,$E3520-MAX(0,SUMIFS(Тех_Движение!$G$2:$G$5111,Тех_Движение!$D$2:$D$5111,$C3520,Тех_Движение!$B$2:$B$5111,"&lt;="&amp;L$3)-$F3520)))</f>
        <v/>
      </c>
      <c r="M3520" s="54">
        <f>IF(OR($B3520="",M$3&lt;$D3520+Настройки!$B$7),0,MAX(0,$E3520-MAX(0,SUMIFS(Тех_Движение!$G$2:$G$5111,Тех_Движение!$D$2:$D$5111,$C3520,Тех_Движение!$B$2:$B$5111,"&lt;="&amp;M$3)-$F3520)))</f>
        <v/>
      </c>
      <c r="N3520" s="54">
        <f>IF(OR($B3520="",N$3&lt;$D3520+Настройки!$B$7),0,MAX(0,$E3520-MAX(0,SUMIFS(Тех_Движение!$G$2:$G$5111,Тех_Движение!$D$2:$D$5111,$C3520,Тех_Движение!$B$2:$B$5111,"&lt;="&amp;N$3)-$F3520)))</f>
        <v/>
      </c>
      <c r="O3520" s="54">
        <f>IF(OR($B3520="",O$3&lt;$D3520+Настройки!$B$7),0,MAX(0,$E3520-MAX(0,SUMIFS(Тех_Движение!$G$2:$G$5111,Тех_Движение!$D$2:$D$5111,$C3520,Тех_Движение!$B$2:$B$5111,"&lt;="&amp;O$3)-$F3520)))</f>
        <v/>
      </c>
      <c r="P3520" s="54">
        <f>IF(OR($B3520="",P$3&lt;$D3520+Настройки!$B$7),0,MAX(0,$E3520-MAX(0,SUMIFS(Тех_Движение!$G$2:$G$5111,Тех_Движение!$D$2:$D$5111,$C3520,Тех_Движение!$B$2:$B$5111,"&lt;="&amp;P$3)-$F3520)))</f>
        <v/>
      </c>
      <c r="Q3520" s="54">
        <f>IF(OR($B3520="",Q$3&lt;$D3520+Настройки!$B$7),0,MAX(0,$E3520-MAX(0,SUMIFS(Тех_Движение!$G$2:$G$5111,Тех_Движение!$D$2:$D$5111,$C3520,Тех_Движение!$B$2:$B$5111,"&lt;="&amp;Q$3)-$F3520)))</f>
        <v/>
      </c>
      <c r="R3520" s="54">
        <f>IF($B3520="","",SUM($K3520:$Q3520))</f>
        <v/>
      </c>
      <c r="S3520" s="56">
        <f>IF($B3520="","",VLOOKUP($C3520,Настройки!$A$11:$L$17,9,FALSE))</f>
        <v/>
      </c>
      <c r="T3520" s="56">
        <f>IF($B3520="","",$R3520*$S3520)</f>
        <v/>
      </c>
    </row>
    <row r="3521">
      <c r="A3521" s="20">
        <f>Тех_Движение!$A$3518</f>
        <v/>
      </c>
      <c r="B3521" s="20">
        <f>IF(Тех_Движение!$F$3518&gt;0,Тех_Движение!$I$3518,"")</f>
        <v/>
      </c>
      <c r="C3521" s="20">
        <f>IF($B3521="","",Тех_Движение!$D$3518)</f>
        <v/>
      </c>
      <c r="D3521" s="42">
        <f>IF($B3521="","",Тех_Движение!$B$3518)</f>
        <v/>
      </c>
      <c r="E3521" s="54">
        <f>IF($B3521="","",Тех_Движение!$F$3518)</f>
        <v/>
      </c>
      <c r="F3521" s="54">
        <f>IF($B3521="","",SUMIFS($E$5:$E3520,$C$5:$C3520,$C3521))</f>
        <v/>
      </c>
      <c r="G3521" s="54">
        <f>IF($B3521="","",MAX(0,$E3521-MAX(0,SUMIFS(Тех_Движение!$G$2:$G$5111,Тех_Движение!$D$2:$D$5111,$C3521,Тех_Движение!$B$2:$B$5111,"&lt;="&amp;Настройки!$B$5-1)-$F3521)))</f>
        <v/>
      </c>
      <c r="H3521" s="54">
        <f>IF($B3521="","",IF(AND($D3521&gt;=Настройки!$B$5,$D3521&lt;=Настройки!$B$6),$E3521,0))</f>
        <v/>
      </c>
      <c r="I3521" s="54">
        <f>IF($B3521="","",$G3521+$H3521-$J3521)</f>
        <v/>
      </c>
      <c r="J3521" s="54">
        <f>IF($B3521="","",MAX(0,$E3521-MAX(0,SUMIFS(Тех_Движение!$G$2:$G$5111,Тех_Движение!$D$2:$D$5111,$C3521,Тех_Движение!$B$2:$B$5111,"&lt;="&amp;Настройки!$B$6)-$F3521)))</f>
        <v/>
      </c>
      <c r="K3521" s="54">
        <f>IF(OR($B3521="",K$3&lt;$D3521+Настройки!$B$7),0,MAX(0,$E3521-MAX(0,SUMIFS(Тех_Движение!$G$2:$G$5111,Тех_Движение!$D$2:$D$5111,$C3521,Тех_Движение!$B$2:$B$5111,"&lt;="&amp;K$3)-$F3521)))</f>
        <v/>
      </c>
      <c r="L3521" s="54">
        <f>IF(OR($B3521="",L$3&lt;$D3521+Настройки!$B$7),0,MAX(0,$E3521-MAX(0,SUMIFS(Тех_Движение!$G$2:$G$5111,Тех_Движение!$D$2:$D$5111,$C3521,Тех_Движение!$B$2:$B$5111,"&lt;="&amp;L$3)-$F3521)))</f>
        <v/>
      </c>
      <c r="M3521" s="54">
        <f>IF(OR($B3521="",M$3&lt;$D3521+Настройки!$B$7),0,MAX(0,$E3521-MAX(0,SUMIFS(Тех_Движение!$G$2:$G$5111,Тех_Движение!$D$2:$D$5111,$C3521,Тех_Движение!$B$2:$B$5111,"&lt;="&amp;M$3)-$F3521)))</f>
        <v/>
      </c>
      <c r="N3521" s="54">
        <f>IF(OR($B3521="",N$3&lt;$D3521+Настройки!$B$7),0,MAX(0,$E3521-MAX(0,SUMIFS(Тех_Движение!$G$2:$G$5111,Тех_Движение!$D$2:$D$5111,$C3521,Тех_Движение!$B$2:$B$5111,"&lt;="&amp;N$3)-$F3521)))</f>
        <v/>
      </c>
      <c r="O3521" s="54">
        <f>IF(OR($B3521="",O$3&lt;$D3521+Настройки!$B$7),0,MAX(0,$E3521-MAX(0,SUMIFS(Тех_Движение!$G$2:$G$5111,Тех_Движение!$D$2:$D$5111,$C3521,Тех_Движение!$B$2:$B$5111,"&lt;="&amp;O$3)-$F3521)))</f>
        <v/>
      </c>
      <c r="P3521" s="54">
        <f>IF(OR($B3521="",P$3&lt;$D3521+Настройки!$B$7),0,MAX(0,$E3521-MAX(0,SUMIFS(Тех_Движение!$G$2:$G$5111,Тех_Движение!$D$2:$D$5111,$C3521,Тех_Движение!$B$2:$B$5111,"&lt;="&amp;P$3)-$F3521)))</f>
        <v/>
      </c>
      <c r="Q3521" s="54">
        <f>IF(OR($B3521="",Q$3&lt;$D3521+Настройки!$B$7),0,MAX(0,$E3521-MAX(0,SUMIFS(Тех_Движение!$G$2:$G$5111,Тех_Движение!$D$2:$D$5111,$C3521,Тех_Движение!$B$2:$B$5111,"&lt;="&amp;Q$3)-$F3521)))</f>
        <v/>
      </c>
      <c r="R3521" s="54">
        <f>IF($B3521="","",SUM($K3521:$Q3521))</f>
        <v/>
      </c>
      <c r="S3521" s="56">
        <f>IF($B3521="","",VLOOKUP($C3521,Настройки!$A$11:$L$17,9,FALSE))</f>
        <v/>
      </c>
      <c r="T3521" s="56">
        <f>IF($B3521="","",$R3521*$S3521)</f>
        <v/>
      </c>
    </row>
    <row r="3522">
      <c r="A3522" s="20">
        <f>Тех_Движение!$A$3519</f>
        <v/>
      </c>
      <c r="B3522" s="20">
        <f>IF(Тех_Движение!$F$3519&gt;0,Тех_Движение!$I$3519,"")</f>
        <v/>
      </c>
      <c r="C3522" s="20">
        <f>IF($B3522="","",Тех_Движение!$D$3519)</f>
        <v/>
      </c>
      <c r="D3522" s="42">
        <f>IF($B3522="","",Тех_Движение!$B$3519)</f>
        <v/>
      </c>
      <c r="E3522" s="54">
        <f>IF($B3522="","",Тех_Движение!$F$3519)</f>
        <v/>
      </c>
      <c r="F3522" s="54">
        <f>IF($B3522="","",SUMIFS($E$5:$E3521,$C$5:$C3521,$C3522))</f>
        <v/>
      </c>
      <c r="G3522" s="54">
        <f>IF($B3522="","",MAX(0,$E3522-MAX(0,SUMIFS(Тех_Движение!$G$2:$G$5111,Тех_Движение!$D$2:$D$5111,$C3522,Тех_Движение!$B$2:$B$5111,"&lt;="&amp;Настройки!$B$5-1)-$F3522)))</f>
        <v/>
      </c>
      <c r="H3522" s="54">
        <f>IF($B3522="","",IF(AND($D3522&gt;=Настройки!$B$5,$D3522&lt;=Настройки!$B$6),$E3522,0))</f>
        <v/>
      </c>
      <c r="I3522" s="54">
        <f>IF($B3522="","",$G3522+$H3522-$J3522)</f>
        <v/>
      </c>
      <c r="J3522" s="54">
        <f>IF($B3522="","",MAX(0,$E3522-MAX(0,SUMIFS(Тех_Движение!$G$2:$G$5111,Тех_Движение!$D$2:$D$5111,$C3522,Тех_Движение!$B$2:$B$5111,"&lt;="&amp;Настройки!$B$6)-$F3522)))</f>
        <v/>
      </c>
      <c r="K3522" s="54">
        <f>IF(OR($B3522="",K$3&lt;$D3522+Настройки!$B$7),0,MAX(0,$E3522-MAX(0,SUMIFS(Тех_Движение!$G$2:$G$5111,Тех_Движение!$D$2:$D$5111,$C3522,Тех_Движение!$B$2:$B$5111,"&lt;="&amp;K$3)-$F3522)))</f>
        <v/>
      </c>
      <c r="L3522" s="54">
        <f>IF(OR($B3522="",L$3&lt;$D3522+Настройки!$B$7),0,MAX(0,$E3522-MAX(0,SUMIFS(Тех_Движение!$G$2:$G$5111,Тех_Движение!$D$2:$D$5111,$C3522,Тех_Движение!$B$2:$B$5111,"&lt;="&amp;L$3)-$F3522)))</f>
        <v/>
      </c>
      <c r="M3522" s="54">
        <f>IF(OR($B3522="",M$3&lt;$D3522+Настройки!$B$7),0,MAX(0,$E3522-MAX(0,SUMIFS(Тех_Движение!$G$2:$G$5111,Тех_Движение!$D$2:$D$5111,$C3522,Тех_Движение!$B$2:$B$5111,"&lt;="&amp;M$3)-$F3522)))</f>
        <v/>
      </c>
      <c r="N3522" s="54">
        <f>IF(OR($B3522="",N$3&lt;$D3522+Настройки!$B$7),0,MAX(0,$E3522-MAX(0,SUMIFS(Тех_Движение!$G$2:$G$5111,Тех_Движение!$D$2:$D$5111,$C3522,Тех_Движение!$B$2:$B$5111,"&lt;="&amp;N$3)-$F3522)))</f>
        <v/>
      </c>
      <c r="O3522" s="54">
        <f>IF(OR($B3522="",O$3&lt;$D3522+Настройки!$B$7),0,MAX(0,$E3522-MAX(0,SUMIFS(Тех_Движение!$G$2:$G$5111,Тех_Движение!$D$2:$D$5111,$C3522,Тех_Движение!$B$2:$B$5111,"&lt;="&amp;O$3)-$F3522)))</f>
        <v/>
      </c>
      <c r="P3522" s="54">
        <f>IF(OR($B3522="",P$3&lt;$D3522+Настройки!$B$7),0,MAX(0,$E3522-MAX(0,SUMIFS(Тех_Движение!$G$2:$G$5111,Тех_Движение!$D$2:$D$5111,$C3522,Тех_Движение!$B$2:$B$5111,"&lt;="&amp;P$3)-$F3522)))</f>
        <v/>
      </c>
      <c r="Q3522" s="54">
        <f>IF(OR($B3522="",Q$3&lt;$D3522+Настройки!$B$7),0,MAX(0,$E3522-MAX(0,SUMIFS(Тех_Движение!$G$2:$G$5111,Тех_Движение!$D$2:$D$5111,$C3522,Тех_Движение!$B$2:$B$5111,"&lt;="&amp;Q$3)-$F3522)))</f>
        <v/>
      </c>
      <c r="R3522" s="54">
        <f>IF($B3522="","",SUM($K3522:$Q3522))</f>
        <v/>
      </c>
      <c r="S3522" s="56">
        <f>IF($B3522="","",VLOOKUP($C3522,Настройки!$A$11:$L$17,9,FALSE))</f>
        <v/>
      </c>
      <c r="T3522" s="56">
        <f>IF($B3522="","",$R3522*$S3522)</f>
        <v/>
      </c>
    </row>
    <row r="3523">
      <c r="A3523" s="20">
        <f>Тех_Движение!$A$3520</f>
        <v/>
      </c>
      <c r="B3523" s="20">
        <f>IF(Тех_Движение!$F$3520&gt;0,Тех_Движение!$I$3520,"")</f>
        <v/>
      </c>
      <c r="C3523" s="20">
        <f>IF($B3523="","",Тех_Движение!$D$3520)</f>
        <v/>
      </c>
      <c r="D3523" s="42">
        <f>IF($B3523="","",Тех_Движение!$B$3520)</f>
        <v/>
      </c>
      <c r="E3523" s="54">
        <f>IF($B3523="","",Тех_Движение!$F$3520)</f>
        <v/>
      </c>
      <c r="F3523" s="54">
        <f>IF($B3523="","",SUMIFS($E$5:$E3522,$C$5:$C3522,$C3523))</f>
        <v/>
      </c>
      <c r="G3523" s="54">
        <f>IF($B3523="","",MAX(0,$E3523-MAX(0,SUMIFS(Тех_Движение!$G$2:$G$5111,Тех_Движение!$D$2:$D$5111,$C3523,Тех_Движение!$B$2:$B$5111,"&lt;="&amp;Настройки!$B$5-1)-$F3523)))</f>
        <v/>
      </c>
      <c r="H3523" s="54">
        <f>IF($B3523="","",IF(AND($D3523&gt;=Настройки!$B$5,$D3523&lt;=Настройки!$B$6),$E3523,0))</f>
        <v/>
      </c>
      <c r="I3523" s="54">
        <f>IF($B3523="","",$G3523+$H3523-$J3523)</f>
        <v/>
      </c>
      <c r="J3523" s="54">
        <f>IF($B3523="","",MAX(0,$E3523-MAX(0,SUMIFS(Тех_Движение!$G$2:$G$5111,Тех_Движение!$D$2:$D$5111,$C3523,Тех_Движение!$B$2:$B$5111,"&lt;="&amp;Настройки!$B$6)-$F3523)))</f>
        <v/>
      </c>
      <c r="K3523" s="54">
        <f>IF(OR($B3523="",K$3&lt;$D3523+Настройки!$B$7),0,MAX(0,$E3523-MAX(0,SUMIFS(Тех_Движение!$G$2:$G$5111,Тех_Движение!$D$2:$D$5111,$C3523,Тех_Движение!$B$2:$B$5111,"&lt;="&amp;K$3)-$F3523)))</f>
        <v/>
      </c>
      <c r="L3523" s="54">
        <f>IF(OR($B3523="",L$3&lt;$D3523+Настройки!$B$7),0,MAX(0,$E3523-MAX(0,SUMIFS(Тех_Движение!$G$2:$G$5111,Тех_Движение!$D$2:$D$5111,$C3523,Тех_Движение!$B$2:$B$5111,"&lt;="&amp;L$3)-$F3523)))</f>
        <v/>
      </c>
      <c r="M3523" s="54">
        <f>IF(OR($B3523="",M$3&lt;$D3523+Настройки!$B$7),0,MAX(0,$E3523-MAX(0,SUMIFS(Тех_Движение!$G$2:$G$5111,Тех_Движение!$D$2:$D$5111,$C3523,Тех_Движение!$B$2:$B$5111,"&lt;="&amp;M$3)-$F3523)))</f>
        <v/>
      </c>
      <c r="N3523" s="54">
        <f>IF(OR($B3523="",N$3&lt;$D3523+Настройки!$B$7),0,MAX(0,$E3523-MAX(0,SUMIFS(Тех_Движение!$G$2:$G$5111,Тех_Движение!$D$2:$D$5111,$C3523,Тех_Движение!$B$2:$B$5111,"&lt;="&amp;N$3)-$F3523)))</f>
        <v/>
      </c>
      <c r="O3523" s="54">
        <f>IF(OR($B3523="",O$3&lt;$D3523+Настройки!$B$7),0,MAX(0,$E3523-MAX(0,SUMIFS(Тех_Движение!$G$2:$G$5111,Тех_Движение!$D$2:$D$5111,$C3523,Тех_Движение!$B$2:$B$5111,"&lt;="&amp;O$3)-$F3523)))</f>
        <v/>
      </c>
      <c r="P3523" s="54">
        <f>IF(OR($B3523="",P$3&lt;$D3523+Настройки!$B$7),0,MAX(0,$E3523-MAX(0,SUMIFS(Тех_Движение!$G$2:$G$5111,Тех_Движение!$D$2:$D$5111,$C3523,Тех_Движение!$B$2:$B$5111,"&lt;="&amp;P$3)-$F3523)))</f>
        <v/>
      </c>
      <c r="Q3523" s="54">
        <f>IF(OR($B3523="",Q$3&lt;$D3523+Настройки!$B$7),0,MAX(0,$E3523-MAX(0,SUMIFS(Тех_Движение!$G$2:$G$5111,Тех_Движение!$D$2:$D$5111,$C3523,Тех_Движение!$B$2:$B$5111,"&lt;="&amp;Q$3)-$F3523)))</f>
        <v/>
      </c>
      <c r="R3523" s="54">
        <f>IF($B3523="","",SUM($K3523:$Q3523))</f>
        <v/>
      </c>
      <c r="S3523" s="56">
        <f>IF($B3523="","",VLOOKUP($C3523,Настройки!$A$11:$L$17,9,FALSE))</f>
        <v/>
      </c>
      <c r="T3523" s="56">
        <f>IF($B3523="","",$R3523*$S3523)</f>
        <v/>
      </c>
    </row>
    <row r="3524">
      <c r="A3524" s="20">
        <f>Тех_Движение!$A$3521</f>
        <v/>
      </c>
      <c r="B3524" s="20">
        <f>IF(Тех_Движение!$F$3521&gt;0,Тех_Движение!$I$3521,"")</f>
        <v/>
      </c>
      <c r="C3524" s="20">
        <f>IF($B3524="","",Тех_Движение!$D$3521)</f>
        <v/>
      </c>
      <c r="D3524" s="42">
        <f>IF($B3524="","",Тех_Движение!$B$3521)</f>
        <v/>
      </c>
      <c r="E3524" s="54">
        <f>IF($B3524="","",Тех_Движение!$F$3521)</f>
        <v/>
      </c>
      <c r="F3524" s="54">
        <f>IF($B3524="","",SUMIFS($E$5:$E3523,$C$5:$C3523,$C3524))</f>
        <v/>
      </c>
      <c r="G3524" s="54">
        <f>IF($B3524="","",MAX(0,$E3524-MAX(0,SUMIFS(Тех_Движение!$G$2:$G$5111,Тех_Движение!$D$2:$D$5111,$C3524,Тех_Движение!$B$2:$B$5111,"&lt;="&amp;Настройки!$B$5-1)-$F3524)))</f>
        <v/>
      </c>
      <c r="H3524" s="54">
        <f>IF($B3524="","",IF(AND($D3524&gt;=Настройки!$B$5,$D3524&lt;=Настройки!$B$6),$E3524,0))</f>
        <v/>
      </c>
      <c r="I3524" s="54">
        <f>IF($B3524="","",$G3524+$H3524-$J3524)</f>
        <v/>
      </c>
      <c r="J3524" s="54">
        <f>IF($B3524="","",MAX(0,$E3524-MAX(0,SUMIFS(Тех_Движение!$G$2:$G$5111,Тех_Движение!$D$2:$D$5111,$C3524,Тех_Движение!$B$2:$B$5111,"&lt;="&amp;Настройки!$B$6)-$F3524)))</f>
        <v/>
      </c>
      <c r="K3524" s="54">
        <f>IF(OR($B3524="",K$3&lt;$D3524+Настройки!$B$7),0,MAX(0,$E3524-MAX(0,SUMIFS(Тех_Движение!$G$2:$G$5111,Тех_Движение!$D$2:$D$5111,$C3524,Тех_Движение!$B$2:$B$5111,"&lt;="&amp;K$3)-$F3524)))</f>
        <v/>
      </c>
      <c r="L3524" s="54">
        <f>IF(OR($B3524="",L$3&lt;$D3524+Настройки!$B$7),0,MAX(0,$E3524-MAX(0,SUMIFS(Тех_Движение!$G$2:$G$5111,Тех_Движение!$D$2:$D$5111,$C3524,Тех_Движение!$B$2:$B$5111,"&lt;="&amp;L$3)-$F3524)))</f>
        <v/>
      </c>
      <c r="M3524" s="54">
        <f>IF(OR($B3524="",M$3&lt;$D3524+Настройки!$B$7),0,MAX(0,$E3524-MAX(0,SUMIFS(Тех_Движение!$G$2:$G$5111,Тех_Движение!$D$2:$D$5111,$C3524,Тех_Движение!$B$2:$B$5111,"&lt;="&amp;M$3)-$F3524)))</f>
        <v/>
      </c>
      <c r="N3524" s="54">
        <f>IF(OR($B3524="",N$3&lt;$D3524+Настройки!$B$7),0,MAX(0,$E3524-MAX(0,SUMIFS(Тех_Движение!$G$2:$G$5111,Тех_Движение!$D$2:$D$5111,$C3524,Тех_Движение!$B$2:$B$5111,"&lt;="&amp;N$3)-$F3524)))</f>
        <v/>
      </c>
      <c r="O3524" s="54">
        <f>IF(OR($B3524="",O$3&lt;$D3524+Настройки!$B$7),0,MAX(0,$E3524-MAX(0,SUMIFS(Тех_Движение!$G$2:$G$5111,Тех_Движение!$D$2:$D$5111,$C3524,Тех_Движение!$B$2:$B$5111,"&lt;="&amp;O$3)-$F3524)))</f>
        <v/>
      </c>
      <c r="P3524" s="54">
        <f>IF(OR($B3524="",P$3&lt;$D3524+Настройки!$B$7),0,MAX(0,$E3524-MAX(0,SUMIFS(Тех_Движение!$G$2:$G$5111,Тех_Движение!$D$2:$D$5111,$C3524,Тех_Движение!$B$2:$B$5111,"&lt;="&amp;P$3)-$F3524)))</f>
        <v/>
      </c>
      <c r="Q3524" s="54">
        <f>IF(OR($B3524="",Q$3&lt;$D3524+Настройки!$B$7),0,MAX(0,$E3524-MAX(0,SUMIFS(Тех_Движение!$G$2:$G$5111,Тех_Движение!$D$2:$D$5111,$C3524,Тех_Движение!$B$2:$B$5111,"&lt;="&amp;Q$3)-$F3524)))</f>
        <v/>
      </c>
      <c r="R3524" s="54">
        <f>IF($B3524="","",SUM($K3524:$Q3524))</f>
        <v/>
      </c>
      <c r="S3524" s="56">
        <f>IF($B3524="","",VLOOKUP($C3524,Настройки!$A$11:$L$17,9,FALSE))</f>
        <v/>
      </c>
      <c r="T3524" s="56">
        <f>IF($B3524="","",$R3524*$S3524)</f>
        <v/>
      </c>
    </row>
    <row r="3525">
      <c r="A3525" s="20">
        <f>Тех_Движение!$A$3522</f>
        <v/>
      </c>
      <c r="B3525" s="20">
        <f>IF(Тех_Движение!$F$3522&gt;0,Тех_Движение!$I$3522,"")</f>
        <v/>
      </c>
      <c r="C3525" s="20">
        <f>IF($B3525="","",Тех_Движение!$D$3522)</f>
        <v/>
      </c>
      <c r="D3525" s="42">
        <f>IF($B3525="","",Тех_Движение!$B$3522)</f>
        <v/>
      </c>
      <c r="E3525" s="54">
        <f>IF($B3525="","",Тех_Движение!$F$3522)</f>
        <v/>
      </c>
      <c r="F3525" s="54">
        <f>IF($B3525="","",SUMIFS($E$5:$E3524,$C$5:$C3524,$C3525))</f>
        <v/>
      </c>
      <c r="G3525" s="54">
        <f>IF($B3525="","",MAX(0,$E3525-MAX(0,SUMIFS(Тех_Движение!$G$2:$G$5111,Тех_Движение!$D$2:$D$5111,$C3525,Тех_Движение!$B$2:$B$5111,"&lt;="&amp;Настройки!$B$5-1)-$F3525)))</f>
        <v/>
      </c>
      <c r="H3525" s="54">
        <f>IF($B3525="","",IF(AND($D3525&gt;=Настройки!$B$5,$D3525&lt;=Настройки!$B$6),$E3525,0))</f>
        <v/>
      </c>
      <c r="I3525" s="54">
        <f>IF($B3525="","",$G3525+$H3525-$J3525)</f>
        <v/>
      </c>
      <c r="J3525" s="54">
        <f>IF($B3525="","",MAX(0,$E3525-MAX(0,SUMIFS(Тех_Движение!$G$2:$G$5111,Тех_Движение!$D$2:$D$5111,$C3525,Тех_Движение!$B$2:$B$5111,"&lt;="&amp;Настройки!$B$6)-$F3525)))</f>
        <v/>
      </c>
      <c r="K3525" s="54">
        <f>IF(OR($B3525="",K$3&lt;$D3525+Настройки!$B$7),0,MAX(0,$E3525-MAX(0,SUMIFS(Тех_Движение!$G$2:$G$5111,Тех_Движение!$D$2:$D$5111,$C3525,Тех_Движение!$B$2:$B$5111,"&lt;="&amp;K$3)-$F3525)))</f>
        <v/>
      </c>
      <c r="L3525" s="54">
        <f>IF(OR($B3525="",L$3&lt;$D3525+Настройки!$B$7),0,MAX(0,$E3525-MAX(0,SUMIFS(Тех_Движение!$G$2:$G$5111,Тех_Движение!$D$2:$D$5111,$C3525,Тех_Движение!$B$2:$B$5111,"&lt;="&amp;L$3)-$F3525)))</f>
        <v/>
      </c>
      <c r="M3525" s="54">
        <f>IF(OR($B3525="",M$3&lt;$D3525+Настройки!$B$7),0,MAX(0,$E3525-MAX(0,SUMIFS(Тех_Движение!$G$2:$G$5111,Тех_Движение!$D$2:$D$5111,$C3525,Тех_Движение!$B$2:$B$5111,"&lt;="&amp;M$3)-$F3525)))</f>
        <v/>
      </c>
      <c r="N3525" s="54">
        <f>IF(OR($B3525="",N$3&lt;$D3525+Настройки!$B$7),0,MAX(0,$E3525-MAX(0,SUMIFS(Тех_Движение!$G$2:$G$5111,Тех_Движение!$D$2:$D$5111,$C3525,Тех_Движение!$B$2:$B$5111,"&lt;="&amp;N$3)-$F3525)))</f>
        <v/>
      </c>
      <c r="O3525" s="54">
        <f>IF(OR($B3525="",O$3&lt;$D3525+Настройки!$B$7),0,MAX(0,$E3525-MAX(0,SUMIFS(Тех_Движение!$G$2:$G$5111,Тех_Движение!$D$2:$D$5111,$C3525,Тех_Движение!$B$2:$B$5111,"&lt;="&amp;O$3)-$F3525)))</f>
        <v/>
      </c>
      <c r="P3525" s="54">
        <f>IF(OR($B3525="",P$3&lt;$D3525+Настройки!$B$7),0,MAX(0,$E3525-MAX(0,SUMIFS(Тех_Движение!$G$2:$G$5111,Тех_Движение!$D$2:$D$5111,$C3525,Тех_Движение!$B$2:$B$5111,"&lt;="&amp;P$3)-$F3525)))</f>
        <v/>
      </c>
      <c r="Q3525" s="54">
        <f>IF(OR($B3525="",Q$3&lt;$D3525+Настройки!$B$7),0,MAX(0,$E3525-MAX(0,SUMIFS(Тех_Движение!$G$2:$G$5111,Тех_Движение!$D$2:$D$5111,$C3525,Тех_Движение!$B$2:$B$5111,"&lt;="&amp;Q$3)-$F3525)))</f>
        <v/>
      </c>
      <c r="R3525" s="54">
        <f>IF($B3525="","",SUM($K3525:$Q3525))</f>
        <v/>
      </c>
      <c r="S3525" s="56">
        <f>IF($B3525="","",VLOOKUP($C3525,Настройки!$A$11:$L$17,9,FALSE))</f>
        <v/>
      </c>
      <c r="T3525" s="56">
        <f>IF($B3525="","",$R3525*$S3525)</f>
        <v/>
      </c>
    </row>
    <row r="3526">
      <c r="A3526" s="20">
        <f>Тех_Движение!$A$3523</f>
        <v/>
      </c>
      <c r="B3526" s="20">
        <f>IF(Тех_Движение!$F$3523&gt;0,Тех_Движение!$I$3523,"")</f>
        <v/>
      </c>
      <c r="C3526" s="20">
        <f>IF($B3526="","",Тех_Движение!$D$3523)</f>
        <v/>
      </c>
      <c r="D3526" s="42">
        <f>IF($B3526="","",Тех_Движение!$B$3523)</f>
        <v/>
      </c>
      <c r="E3526" s="54">
        <f>IF($B3526="","",Тех_Движение!$F$3523)</f>
        <v/>
      </c>
      <c r="F3526" s="54">
        <f>IF($B3526="","",SUMIFS($E$5:$E3525,$C$5:$C3525,$C3526))</f>
        <v/>
      </c>
      <c r="G3526" s="54">
        <f>IF($B3526="","",MAX(0,$E3526-MAX(0,SUMIFS(Тех_Движение!$G$2:$G$5111,Тех_Движение!$D$2:$D$5111,$C3526,Тех_Движение!$B$2:$B$5111,"&lt;="&amp;Настройки!$B$5-1)-$F3526)))</f>
        <v/>
      </c>
      <c r="H3526" s="54">
        <f>IF($B3526="","",IF(AND($D3526&gt;=Настройки!$B$5,$D3526&lt;=Настройки!$B$6),$E3526,0))</f>
        <v/>
      </c>
      <c r="I3526" s="54">
        <f>IF($B3526="","",$G3526+$H3526-$J3526)</f>
        <v/>
      </c>
      <c r="J3526" s="54">
        <f>IF($B3526="","",MAX(0,$E3526-MAX(0,SUMIFS(Тех_Движение!$G$2:$G$5111,Тех_Движение!$D$2:$D$5111,$C3526,Тех_Движение!$B$2:$B$5111,"&lt;="&amp;Настройки!$B$6)-$F3526)))</f>
        <v/>
      </c>
      <c r="K3526" s="54">
        <f>IF(OR($B3526="",K$3&lt;$D3526+Настройки!$B$7),0,MAX(0,$E3526-MAX(0,SUMIFS(Тех_Движение!$G$2:$G$5111,Тех_Движение!$D$2:$D$5111,$C3526,Тех_Движение!$B$2:$B$5111,"&lt;="&amp;K$3)-$F3526)))</f>
        <v/>
      </c>
      <c r="L3526" s="54">
        <f>IF(OR($B3526="",L$3&lt;$D3526+Настройки!$B$7),0,MAX(0,$E3526-MAX(0,SUMIFS(Тех_Движение!$G$2:$G$5111,Тех_Движение!$D$2:$D$5111,$C3526,Тех_Движение!$B$2:$B$5111,"&lt;="&amp;L$3)-$F3526)))</f>
        <v/>
      </c>
      <c r="M3526" s="54">
        <f>IF(OR($B3526="",M$3&lt;$D3526+Настройки!$B$7),0,MAX(0,$E3526-MAX(0,SUMIFS(Тех_Движение!$G$2:$G$5111,Тех_Движение!$D$2:$D$5111,$C3526,Тех_Движение!$B$2:$B$5111,"&lt;="&amp;M$3)-$F3526)))</f>
        <v/>
      </c>
      <c r="N3526" s="54">
        <f>IF(OR($B3526="",N$3&lt;$D3526+Настройки!$B$7),0,MAX(0,$E3526-MAX(0,SUMIFS(Тех_Движение!$G$2:$G$5111,Тех_Движение!$D$2:$D$5111,$C3526,Тех_Движение!$B$2:$B$5111,"&lt;="&amp;N$3)-$F3526)))</f>
        <v/>
      </c>
      <c r="O3526" s="54">
        <f>IF(OR($B3526="",O$3&lt;$D3526+Настройки!$B$7),0,MAX(0,$E3526-MAX(0,SUMIFS(Тех_Движение!$G$2:$G$5111,Тех_Движение!$D$2:$D$5111,$C3526,Тех_Движение!$B$2:$B$5111,"&lt;="&amp;O$3)-$F3526)))</f>
        <v/>
      </c>
      <c r="P3526" s="54">
        <f>IF(OR($B3526="",P$3&lt;$D3526+Настройки!$B$7),0,MAX(0,$E3526-MAX(0,SUMIFS(Тех_Движение!$G$2:$G$5111,Тех_Движение!$D$2:$D$5111,$C3526,Тех_Движение!$B$2:$B$5111,"&lt;="&amp;P$3)-$F3526)))</f>
        <v/>
      </c>
      <c r="Q3526" s="54">
        <f>IF(OR($B3526="",Q$3&lt;$D3526+Настройки!$B$7),0,MAX(0,$E3526-MAX(0,SUMIFS(Тех_Движение!$G$2:$G$5111,Тех_Движение!$D$2:$D$5111,$C3526,Тех_Движение!$B$2:$B$5111,"&lt;="&amp;Q$3)-$F3526)))</f>
        <v/>
      </c>
      <c r="R3526" s="54">
        <f>IF($B3526="","",SUM($K3526:$Q3526))</f>
        <v/>
      </c>
      <c r="S3526" s="56">
        <f>IF($B3526="","",VLOOKUP($C3526,Настройки!$A$11:$L$17,9,FALSE))</f>
        <v/>
      </c>
      <c r="T3526" s="56">
        <f>IF($B3526="","",$R3526*$S3526)</f>
        <v/>
      </c>
    </row>
    <row r="3527">
      <c r="A3527" s="20">
        <f>Тех_Движение!$A$3524</f>
        <v/>
      </c>
      <c r="B3527" s="20">
        <f>IF(Тех_Движение!$F$3524&gt;0,Тех_Движение!$I$3524,"")</f>
        <v/>
      </c>
      <c r="C3527" s="20">
        <f>IF($B3527="","",Тех_Движение!$D$3524)</f>
        <v/>
      </c>
      <c r="D3527" s="42">
        <f>IF($B3527="","",Тех_Движение!$B$3524)</f>
        <v/>
      </c>
      <c r="E3527" s="54">
        <f>IF($B3527="","",Тех_Движение!$F$3524)</f>
        <v/>
      </c>
      <c r="F3527" s="54">
        <f>IF($B3527="","",SUMIFS($E$5:$E3526,$C$5:$C3526,$C3527))</f>
        <v/>
      </c>
      <c r="G3527" s="54">
        <f>IF($B3527="","",MAX(0,$E3527-MAX(0,SUMIFS(Тех_Движение!$G$2:$G$5111,Тех_Движение!$D$2:$D$5111,$C3527,Тех_Движение!$B$2:$B$5111,"&lt;="&amp;Настройки!$B$5-1)-$F3527)))</f>
        <v/>
      </c>
      <c r="H3527" s="54">
        <f>IF($B3527="","",IF(AND($D3527&gt;=Настройки!$B$5,$D3527&lt;=Настройки!$B$6),$E3527,0))</f>
        <v/>
      </c>
      <c r="I3527" s="54">
        <f>IF($B3527="","",$G3527+$H3527-$J3527)</f>
        <v/>
      </c>
      <c r="J3527" s="54">
        <f>IF($B3527="","",MAX(0,$E3527-MAX(0,SUMIFS(Тех_Движение!$G$2:$G$5111,Тех_Движение!$D$2:$D$5111,$C3527,Тех_Движение!$B$2:$B$5111,"&lt;="&amp;Настройки!$B$6)-$F3527)))</f>
        <v/>
      </c>
      <c r="K3527" s="54">
        <f>IF(OR($B3527="",K$3&lt;$D3527+Настройки!$B$7),0,MAX(0,$E3527-MAX(0,SUMIFS(Тех_Движение!$G$2:$G$5111,Тех_Движение!$D$2:$D$5111,$C3527,Тех_Движение!$B$2:$B$5111,"&lt;="&amp;K$3)-$F3527)))</f>
        <v/>
      </c>
      <c r="L3527" s="54">
        <f>IF(OR($B3527="",L$3&lt;$D3527+Настройки!$B$7),0,MAX(0,$E3527-MAX(0,SUMIFS(Тех_Движение!$G$2:$G$5111,Тех_Движение!$D$2:$D$5111,$C3527,Тех_Движение!$B$2:$B$5111,"&lt;="&amp;L$3)-$F3527)))</f>
        <v/>
      </c>
      <c r="M3527" s="54">
        <f>IF(OR($B3527="",M$3&lt;$D3527+Настройки!$B$7),0,MAX(0,$E3527-MAX(0,SUMIFS(Тех_Движение!$G$2:$G$5111,Тех_Движение!$D$2:$D$5111,$C3527,Тех_Движение!$B$2:$B$5111,"&lt;="&amp;M$3)-$F3527)))</f>
        <v/>
      </c>
      <c r="N3527" s="54">
        <f>IF(OR($B3527="",N$3&lt;$D3527+Настройки!$B$7),0,MAX(0,$E3527-MAX(0,SUMIFS(Тех_Движение!$G$2:$G$5111,Тех_Движение!$D$2:$D$5111,$C3527,Тех_Движение!$B$2:$B$5111,"&lt;="&amp;N$3)-$F3527)))</f>
        <v/>
      </c>
      <c r="O3527" s="54">
        <f>IF(OR($B3527="",O$3&lt;$D3527+Настройки!$B$7),0,MAX(0,$E3527-MAX(0,SUMIFS(Тех_Движение!$G$2:$G$5111,Тех_Движение!$D$2:$D$5111,$C3527,Тех_Движение!$B$2:$B$5111,"&lt;="&amp;O$3)-$F3527)))</f>
        <v/>
      </c>
      <c r="P3527" s="54">
        <f>IF(OR($B3527="",P$3&lt;$D3527+Настройки!$B$7),0,MAX(0,$E3527-MAX(0,SUMIFS(Тех_Движение!$G$2:$G$5111,Тех_Движение!$D$2:$D$5111,$C3527,Тех_Движение!$B$2:$B$5111,"&lt;="&amp;P$3)-$F3527)))</f>
        <v/>
      </c>
      <c r="Q3527" s="54">
        <f>IF(OR($B3527="",Q$3&lt;$D3527+Настройки!$B$7),0,MAX(0,$E3527-MAX(0,SUMIFS(Тех_Движение!$G$2:$G$5111,Тех_Движение!$D$2:$D$5111,$C3527,Тех_Движение!$B$2:$B$5111,"&lt;="&amp;Q$3)-$F3527)))</f>
        <v/>
      </c>
      <c r="R3527" s="54">
        <f>IF($B3527="","",SUM($K3527:$Q3527))</f>
        <v/>
      </c>
      <c r="S3527" s="56">
        <f>IF($B3527="","",VLOOKUP($C3527,Настройки!$A$11:$L$17,9,FALSE))</f>
        <v/>
      </c>
      <c r="T3527" s="56">
        <f>IF($B3527="","",$R3527*$S3527)</f>
        <v/>
      </c>
    </row>
    <row r="3528">
      <c r="A3528" s="20">
        <f>Тех_Движение!$A$3525</f>
        <v/>
      </c>
      <c r="B3528" s="20">
        <f>IF(Тех_Движение!$F$3525&gt;0,Тех_Движение!$I$3525,"")</f>
        <v/>
      </c>
      <c r="C3528" s="20">
        <f>IF($B3528="","",Тех_Движение!$D$3525)</f>
        <v/>
      </c>
      <c r="D3528" s="42">
        <f>IF($B3528="","",Тех_Движение!$B$3525)</f>
        <v/>
      </c>
      <c r="E3528" s="54">
        <f>IF($B3528="","",Тех_Движение!$F$3525)</f>
        <v/>
      </c>
      <c r="F3528" s="54">
        <f>IF($B3528="","",SUMIFS($E$5:$E3527,$C$5:$C3527,$C3528))</f>
        <v/>
      </c>
      <c r="G3528" s="54">
        <f>IF($B3528="","",MAX(0,$E3528-MAX(0,SUMIFS(Тех_Движение!$G$2:$G$5111,Тех_Движение!$D$2:$D$5111,$C3528,Тех_Движение!$B$2:$B$5111,"&lt;="&amp;Настройки!$B$5-1)-$F3528)))</f>
        <v/>
      </c>
      <c r="H3528" s="54">
        <f>IF($B3528="","",IF(AND($D3528&gt;=Настройки!$B$5,$D3528&lt;=Настройки!$B$6),$E3528,0))</f>
        <v/>
      </c>
      <c r="I3528" s="54">
        <f>IF($B3528="","",$G3528+$H3528-$J3528)</f>
        <v/>
      </c>
      <c r="J3528" s="54">
        <f>IF($B3528="","",MAX(0,$E3528-MAX(0,SUMIFS(Тех_Движение!$G$2:$G$5111,Тех_Движение!$D$2:$D$5111,$C3528,Тех_Движение!$B$2:$B$5111,"&lt;="&amp;Настройки!$B$6)-$F3528)))</f>
        <v/>
      </c>
      <c r="K3528" s="54">
        <f>IF(OR($B3528="",K$3&lt;$D3528+Настройки!$B$7),0,MAX(0,$E3528-MAX(0,SUMIFS(Тех_Движение!$G$2:$G$5111,Тех_Движение!$D$2:$D$5111,$C3528,Тех_Движение!$B$2:$B$5111,"&lt;="&amp;K$3)-$F3528)))</f>
        <v/>
      </c>
      <c r="L3528" s="54">
        <f>IF(OR($B3528="",L$3&lt;$D3528+Настройки!$B$7),0,MAX(0,$E3528-MAX(0,SUMIFS(Тех_Движение!$G$2:$G$5111,Тех_Движение!$D$2:$D$5111,$C3528,Тех_Движение!$B$2:$B$5111,"&lt;="&amp;L$3)-$F3528)))</f>
        <v/>
      </c>
      <c r="M3528" s="54">
        <f>IF(OR($B3528="",M$3&lt;$D3528+Настройки!$B$7),0,MAX(0,$E3528-MAX(0,SUMIFS(Тех_Движение!$G$2:$G$5111,Тех_Движение!$D$2:$D$5111,$C3528,Тех_Движение!$B$2:$B$5111,"&lt;="&amp;M$3)-$F3528)))</f>
        <v/>
      </c>
      <c r="N3528" s="54">
        <f>IF(OR($B3528="",N$3&lt;$D3528+Настройки!$B$7),0,MAX(0,$E3528-MAX(0,SUMIFS(Тех_Движение!$G$2:$G$5111,Тех_Движение!$D$2:$D$5111,$C3528,Тех_Движение!$B$2:$B$5111,"&lt;="&amp;N$3)-$F3528)))</f>
        <v/>
      </c>
      <c r="O3528" s="54">
        <f>IF(OR($B3528="",O$3&lt;$D3528+Настройки!$B$7),0,MAX(0,$E3528-MAX(0,SUMIFS(Тех_Движение!$G$2:$G$5111,Тех_Движение!$D$2:$D$5111,$C3528,Тех_Движение!$B$2:$B$5111,"&lt;="&amp;O$3)-$F3528)))</f>
        <v/>
      </c>
      <c r="P3528" s="54">
        <f>IF(OR($B3528="",P$3&lt;$D3528+Настройки!$B$7),0,MAX(0,$E3528-MAX(0,SUMIFS(Тех_Движение!$G$2:$G$5111,Тех_Движение!$D$2:$D$5111,$C3528,Тех_Движение!$B$2:$B$5111,"&lt;="&amp;P$3)-$F3528)))</f>
        <v/>
      </c>
      <c r="Q3528" s="54">
        <f>IF(OR($B3528="",Q$3&lt;$D3528+Настройки!$B$7),0,MAX(0,$E3528-MAX(0,SUMIFS(Тех_Движение!$G$2:$G$5111,Тех_Движение!$D$2:$D$5111,$C3528,Тех_Движение!$B$2:$B$5111,"&lt;="&amp;Q$3)-$F3528)))</f>
        <v/>
      </c>
      <c r="R3528" s="54">
        <f>IF($B3528="","",SUM($K3528:$Q3528))</f>
        <v/>
      </c>
      <c r="S3528" s="56">
        <f>IF($B3528="","",VLOOKUP($C3528,Настройки!$A$11:$L$17,9,FALSE))</f>
        <v/>
      </c>
      <c r="T3528" s="56">
        <f>IF($B3528="","",$R3528*$S3528)</f>
        <v/>
      </c>
    </row>
    <row r="3529">
      <c r="A3529" s="20">
        <f>Тех_Движение!$A$3526</f>
        <v/>
      </c>
      <c r="B3529" s="20">
        <f>IF(Тех_Движение!$F$3526&gt;0,Тех_Движение!$I$3526,"")</f>
        <v/>
      </c>
      <c r="C3529" s="20">
        <f>IF($B3529="","",Тех_Движение!$D$3526)</f>
        <v/>
      </c>
      <c r="D3529" s="42">
        <f>IF($B3529="","",Тех_Движение!$B$3526)</f>
        <v/>
      </c>
      <c r="E3529" s="54">
        <f>IF($B3529="","",Тех_Движение!$F$3526)</f>
        <v/>
      </c>
      <c r="F3529" s="54">
        <f>IF($B3529="","",SUMIFS($E$5:$E3528,$C$5:$C3528,$C3529))</f>
        <v/>
      </c>
      <c r="G3529" s="54">
        <f>IF($B3529="","",MAX(0,$E3529-MAX(0,SUMIFS(Тех_Движение!$G$2:$G$5111,Тех_Движение!$D$2:$D$5111,$C3529,Тех_Движение!$B$2:$B$5111,"&lt;="&amp;Настройки!$B$5-1)-$F3529)))</f>
        <v/>
      </c>
      <c r="H3529" s="54">
        <f>IF($B3529="","",IF(AND($D3529&gt;=Настройки!$B$5,$D3529&lt;=Настройки!$B$6),$E3529,0))</f>
        <v/>
      </c>
      <c r="I3529" s="54">
        <f>IF($B3529="","",$G3529+$H3529-$J3529)</f>
        <v/>
      </c>
      <c r="J3529" s="54">
        <f>IF($B3529="","",MAX(0,$E3529-MAX(0,SUMIFS(Тех_Движение!$G$2:$G$5111,Тех_Движение!$D$2:$D$5111,$C3529,Тех_Движение!$B$2:$B$5111,"&lt;="&amp;Настройки!$B$6)-$F3529)))</f>
        <v/>
      </c>
      <c r="K3529" s="54">
        <f>IF(OR($B3529="",K$3&lt;$D3529+Настройки!$B$7),0,MAX(0,$E3529-MAX(0,SUMIFS(Тех_Движение!$G$2:$G$5111,Тех_Движение!$D$2:$D$5111,$C3529,Тех_Движение!$B$2:$B$5111,"&lt;="&amp;K$3)-$F3529)))</f>
        <v/>
      </c>
      <c r="L3529" s="54">
        <f>IF(OR($B3529="",L$3&lt;$D3529+Настройки!$B$7),0,MAX(0,$E3529-MAX(0,SUMIFS(Тех_Движение!$G$2:$G$5111,Тех_Движение!$D$2:$D$5111,$C3529,Тех_Движение!$B$2:$B$5111,"&lt;="&amp;L$3)-$F3529)))</f>
        <v/>
      </c>
      <c r="M3529" s="54">
        <f>IF(OR($B3529="",M$3&lt;$D3529+Настройки!$B$7),0,MAX(0,$E3529-MAX(0,SUMIFS(Тех_Движение!$G$2:$G$5111,Тех_Движение!$D$2:$D$5111,$C3529,Тех_Движение!$B$2:$B$5111,"&lt;="&amp;M$3)-$F3529)))</f>
        <v/>
      </c>
      <c r="N3529" s="54">
        <f>IF(OR($B3529="",N$3&lt;$D3529+Настройки!$B$7),0,MAX(0,$E3529-MAX(0,SUMIFS(Тех_Движение!$G$2:$G$5111,Тех_Движение!$D$2:$D$5111,$C3529,Тех_Движение!$B$2:$B$5111,"&lt;="&amp;N$3)-$F3529)))</f>
        <v/>
      </c>
      <c r="O3529" s="54">
        <f>IF(OR($B3529="",O$3&lt;$D3529+Настройки!$B$7),0,MAX(0,$E3529-MAX(0,SUMIFS(Тех_Движение!$G$2:$G$5111,Тех_Движение!$D$2:$D$5111,$C3529,Тех_Движение!$B$2:$B$5111,"&lt;="&amp;O$3)-$F3529)))</f>
        <v/>
      </c>
      <c r="P3529" s="54">
        <f>IF(OR($B3529="",P$3&lt;$D3529+Настройки!$B$7),0,MAX(0,$E3529-MAX(0,SUMIFS(Тех_Движение!$G$2:$G$5111,Тех_Движение!$D$2:$D$5111,$C3529,Тех_Движение!$B$2:$B$5111,"&lt;="&amp;P$3)-$F3529)))</f>
        <v/>
      </c>
      <c r="Q3529" s="54">
        <f>IF(OR($B3529="",Q$3&lt;$D3529+Настройки!$B$7),0,MAX(0,$E3529-MAX(0,SUMIFS(Тех_Движение!$G$2:$G$5111,Тех_Движение!$D$2:$D$5111,$C3529,Тех_Движение!$B$2:$B$5111,"&lt;="&amp;Q$3)-$F3529)))</f>
        <v/>
      </c>
      <c r="R3529" s="54">
        <f>IF($B3529="","",SUM($K3529:$Q3529))</f>
        <v/>
      </c>
      <c r="S3529" s="56">
        <f>IF($B3529="","",VLOOKUP($C3529,Настройки!$A$11:$L$17,9,FALSE))</f>
        <v/>
      </c>
      <c r="T3529" s="56">
        <f>IF($B3529="","",$R3529*$S3529)</f>
        <v/>
      </c>
    </row>
    <row r="3530">
      <c r="A3530" s="20">
        <f>Тех_Движение!$A$3527</f>
        <v/>
      </c>
      <c r="B3530" s="20">
        <f>IF(Тех_Движение!$F$3527&gt;0,Тех_Движение!$I$3527,"")</f>
        <v/>
      </c>
      <c r="C3530" s="20">
        <f>IF($B3530="","",Тех_Движение!$D$3527)</f>
        <v/>
      </c>
      <c r="D3530" s="42">
        <f>IF($B3530="","",Тех_Движение!$B$3527)</f>
        <v/>
      </c>
      <c r="E3530" s="54">
        <f>IF($B3530="","",Тех_Движение!$F$3527)</f>
        <v/>
      </c>
      <c r="F3530" s="54">
        <f>IF($B3530="","",SUMIFS($E$5:$E3529,$C$5:$C3529,$C3530))</f>
        <v/>
      </c>
      <c r="G3530" s="54">
        <f>IF($B3530="","",MAX(0,$E3530-MAX(0,SUMIFS(Тех_Движение!$G$2:$G$5111,Тех_Движение!$D$2:$D$5111,$C3530,Тех_Движение!$B$2:$B$5111,"&lt;="&amp;Настройки!$B$5-1)-$F3530)))</f>
        <v/>
      </c>
      <c r="H3530" s="54">
        <f>IF($B3530="","",IF(AND($D3530&gt;=Настройки!$B$5,$D3530&lt;=Настройки!$B$6),$E3530,0))</f>
        <v/>
      </c>
      <c r="I3530" s="54">
        <f>IF($B3530="","",$G3530+$H3530-$J3530)</f>
        <v/>
      </c>
      <c r="J3530" s="54">
        <f>IF($B3530="","",MAX(0,$E3530-MAX(0,SUMIFS(Тех_Движение!$G$2:$G$5111,Тех_Движение!$D$2:$D$5111,$C3530,Тех_Движение!$B$2:$B$5111,"&lt;="&amp;Настройки!$B$6)-$F3530)))</f>
        <v/>
      </c>
      <c r="K3530" s="54">
        <f>IF(OR($B3530="",K$3&lt;$D3530+Настройки!$B$7),0,MAX(0,$E3530-MAX(0,SUMIFS(Тех_Движение!$G$2:$G$5111,Тех_Движение!$D$2:$D$5111,$C3530,Тех_Движение!$B$2:$B$5111,"&lt;="&amp;K$3)-$F3530)))</f>
        <v/>
      </c>
      <c r="L3530" s="54">
        <f>IF(OR($B3530="",L$3&lt;$D3530+Настройки!$B$7),0,MAX(0,$E3530-MAX(0,SUMIFS(Тех_Движение!$G$2:$G$5111,Тех_Движение!$D$2:$D$5111,$C3530,Тех_Движение!$B$2:$B$5111,"&lt;="&amp;L$3)-$F3530)))</f>
        <v/>
      </c>
      <c r="M3530" s="54">
        <f>IF(OR($B3530="",M$3&lt;$D3530+Настройки!$B$7),0,MAX(0,$E3530-MAX(0,SUMIFS(Тех_Движение!$G$2:$G$5111,Тех_Движение!$D$2:$D$5111,$C3530,Тех_Движение!$B$2:$B$5111,"&lt;="&amp;M$3)-$F3530)))</f>
        <v/>
      </c>
      <c r="N3530" s="54">
        <f>IF(OR($B3530="",N$3&lt;$D3530+Настройки!$B$7),0,MAX(0,$E3530-MAX(0,SUMIFS(Тех_Движение!$G$2:$G$5111,Тех_Движение!$D$2:$D$5111,$C3530,Тех_Движение!$B$2:$B$5111,"&lt;="&amp;N$3)-$F3530)))</f>
        <v/>
      </c>
      <c r="O3530" s="54">
        <f>IF(OR($B3530="",O$3&lt;$D3530+Настройки!$B$7),0,MAX(0,$E3530-MAX(0,SUMIFS(Тех_Движение!$G$2:$G$5111,Тех_Движение!$D$2:$D$5111,$C3530,Тех_Движение!$B$2:$B$5111,"&lt;="&amp;O$3)-$F3530)))</f>
        <v/>
      </c>
      <c r="P3530" s="54">
        <f>IF(OR($B3530="",P$3&lt;$D3530+Настройки!$B$7),0,MAX(0,$E3530-MAX(0,SUMIFS(Тех_Движение!$G$2:$G$5111,Тех_Движение!$D$2:$D$5111,$C3530,Тех_Движение!$B$2:$B$5111,"&lt;="&amp;P$3)-$F3530)))</f>
        <v/>
      </c>
      <c r="Q3530" s="54">
        <f>IF(OR($B3530="",Q$3&lt;$D3530+Настройки!$B$7),0,MAX(0,$E3530-MAX(0,SUMIFS(Тех_Движение!$G$2:$G$5111,Тех_Движение!$D$2:$D$5111,$C3530,Тех_Движение!$B$2:$B$5111,"&lt;="&amp;Q$3)-$F3530)))</f>
        <v/>
      </c>
      <c r="R3530" s="54">
        <f>IF($B3530="","",SUM($K3530:$Q3530))</f>
        <v/>
      </c>
      <c r="S3530" s="56">
        <f>IF($B3530="","",VLOOKUP($C3530,Настройки!$A$11:$L$17,9,FALSE))</f>
        <v/>
      </c>
      <c r="T3530" s="56">
        <f>IF($B3530="","",$R3530*$S3530)</f>
        <v/>
      </c>
    </row>
    <row r="3531">
      <c r="A3531" s="20">
        <f>Тех_Движение!$A$3528</f>
        <v/>
      </c>
      <c r="B3531" s="20">
        <f>IF(Тех_Движение!$F$3528&gt;0,Тех_Движение!$I$3528,"")</f>
        <v/>
      </c>
      <c r="C3531" s="20">
        <f>IF($B3531="","",Тех_Движение!$D$3528)</f>
        <v/>
      </c>
      <c r="D3531" s="42">
        <f>IF($B3531="","",Тех_Движение!$B$3528)</f>
        <v/>
      </c>
      <c r="E3531" s="54">
        <f>IF($B3531="","",Тех_Движение!$F$3528)</f>
        <v/>
      </c>
      <c r="F3531" s="54">
        <f>IF($B3531="","",SUMIFS($E$5:$E3530,$C$5:$C3530,$C3531))</f>
        <v/>
      </c>
      <c r="G3531" s="54">
        <f>IF($B3531="","",MAX(0,$E3531-MAX(0,SUMIFS(Тех_Движение!$G$2:$G$5111,Тех_Движение!$D$2:$D$5111,$C3531,Тех_Движение!$B$2:$B$5111,"&lt;="&amp;Настройки!$B$5-1)-$F3531)))</f>
        <v/>
      </c>
      <c r="H3531" s="54">
        <f>IF($B3531="","",IF(AND($D3531&gt;=Настройки!$B$5,$D3531&lt;=Настройки!$B$6),$E3531,0))</f>
        <v/>
      </c>
      <c r="I3531" s="54">
        <f>IF($B3531="","",$G3531+$H3531-$J3531)</f>
        <v/>
      </c>
      <c r="J3531" s="54">
        <f>IF($B3531="","",MAX(0,$E3531-MAX(0,SUMIFS(Тех_Движение!$G$2:$G$5111,Тех_Движение!$D$2:$D$5111,$C3531,Тех_Движение!$B$2:$B$5111,"&lt;="&amp;Настройки!$B$6)-$F3531)))</f>
        <v/>
      </c>
      <c r="K3531" s="54">
        <f>IF(OR($B3531="",K$3&lt;$D3531+Настройки!$B$7),0,MAX(0,$E3531-MAX(0,SUMIFS(Тех_Движение!$G$2:$G$5111,Тех_Движение!$D$2:$D$5111,$C3531,Тех_Движение!$B$2:$B$5111,"&lt;="&amp;K$3)-$F3531)))</f>
        <v/>
      </c>
      <c r="L3531" s="54">
        <f>IF(OR($B3531="",L$3&lt;$D3531+Настройки!$B$7),0,MAX(0,$E3531-MAX(0,SUMIFS(Тех_Движение!$G$2:$G$5111,Тех_Движение!$D$2:$D$5111,$C3531,Тех_Движение!$B$2:$B$5111,"&lt;="&amp;L$3)-$F3531)))</f>
        <v/>
      </c>
      <c r="M3531" s="54">
        <f>IF(OR($B3531="",M$3&lt;$D3531+Настройки!$B$7),0,MAX(0,$E3531-MAX(0,SUMIFS(Тех_Движение!$G$2:$G$5111,Тех_Движение!$D$2:$D$5111,$C3531,Тех_Движение!$B$2:$B$5111,"&lt;="&amp;M$3)-$F3531)))</f>
        <v/>
      </c>
      <c r="N3531" s="54">
        <f>IF(OR($B3531="",N$3&lt;$D3531+Настройки!$B$7),0,MAX(0,$E3531-MAX(0,SUMIFS(Тех_Движение!$G$2:$G$5111,Тех_Движение!$D$2:$D$5111,$C3531,Тех_Движение!$B$2:$B$5111,"&lt;="&amp;N$3)-$F3531)))</f>
        <v/>
      </c>
      <c r="O3531" s="54">
        <f>IF(OR($B3531="",O$3&lt;$D3531+Настройки!$B$7),0,MAX(0,$E3531-MAX(0,SUMIFS(Тех_Движение!$G$2:$G$5111,Тех_Движение!$D$2:$D$5111,$C3531,Тех_Движение!$B$2:$B$5111,"&lt;="&amp;O$3)-$F3531)))</f>
        <v/>
      </c>
      <c r="P3531" s="54">
        <f>IF(OR($B3531="",P$3&lt;$D3531+Настройки!$B$7),0,MAX(0,$E3531-MAX(0,SUMIFS(Тех_Движение!$G$2:$G$5111,Тех_Движение!$D$2:$D$5111,$C3531,Тех_Движение!$B$2:$B$5111,"&lt;="&amp;P$3)-$F3531)))</f>
        <v/>
      </c>
      <c r="Q3531" s="54">
        <f>IF(OR($B3531="",Q$3&lt;$D3531+Настройки!$B$7),0,MAX(0,$E3531-MAX(0,SUMIFS(Тех_Движение!$G$2:$G$5111,Тех_Движение!$D$2:$D$5111,$C3531,Тех_Движение!$B$2:$B$5111,"&lt;="&amp;Q$3)-$F3531)))</f>
        <v/>
      </c>
      <c r="R3531" s="54">
        <f>IF($B3531="","",SUM($K3531:$Q3531))</f>
        <v/>
      </c>
      <c r="S3531" s="56">
        <f>IF($B3531="","",VLOOKUP($C3531,Настройки!$A$11:$L$17,9,FALSE))</f>
        <v/>
      </c>
      <c r="T3531" s="56">
        <f>IF($B3531="","",$R3531*$S3531)</f>
        <v/>
      </c>
    </row>
    <row r="3532">
      <c r="A3532" s="20">
        <f>Тех_Движение!$A$3529</f>
        <v/>
      </c>
      <c r="B3532" s="20">
        <f>IF(Тех_Движение!$F$3529&gt;0,Тех_Движение!$I$3529,"")</f>
        <v/>
      </c>
      <c r="C3532" s="20">
        <f>IF($B3532="","",Тех_Движение!$D$3529)</f>
        <v/>
      </c>
      <c r="D3532" s="42">
        <f>IF($B3532="","",Тех_Движение!$B$3529)</f>
        <v/>
      </c>
      <c r="E3532" s="54">
        <f>IF($B3532="","",Тех_Движение!$F$3529)</f>
        <v/>
      </c>
      <c r="F3532" s="54">
        <f>IF($B3532="","",SUMIFS($E$5:$E3531,$C$5:$C3531,$C3532))</f>
        <v/>
      </c>
      <c r="G3532" s="54">
        <f>IF($B3532="","",MAX(0,$E3532-MAX(0,SUMIFS(Тех_Движение!$G$2:$G$5111,Тех_Движение!$D$2:$D$5111,$C3532,Тех_Движение!$B$2:$B$5111,"&lt;="&amp;Настройки!$B$5-1)-$F3532)))</f>
        <v/>
      </c>
      <c r="H3532" s="54">
        <f>IF($B3532="","",IF(AND($D3532&gt;=Настройки!$B$5,$D3532&lt;=Настройки!$B$6),$E3532,0))</f>
        <v/>
      </c>
      <c r="I3532" s="54">
        <f>IF($B3532="","",$G3532+$H3532-$J3532)</f>
        <v/>
      </c>
      <c r="J3532" s="54">
        <f>IF($B3532="","",MAX(0,$E3532-MAX(0,SUMIFS(Тех_Движение!$G$2:$G$5111,Тех_Движение!$D$2:$D$5111,$C3532,Тех_Движение!$B$2:$B$5111,"&lt;="&amp;Настройки!$B$6)-$F3532)))</f>
        <v/>
      </c>
      <c r="K3532" s="54">
        <f>IF(OR($B3532="",K$3&lt;$D3532+Настройки!$B$7),0,MAX(0,$E3532-MAX(0,SUMIFS(Тех_Движение!$G$2:$G$5111,Тех_Движение!$D$2:$D$5111,$C3532,Тех_Движение!$B$2:$B$5111,"&lt;="&amp;K$3)-$F3532)))</f>
        <v/>
      </c>
      <c r="L3532" s="54">
        <f>IF(OR($B3532="",L$3&lt;$D3532+Настройки!$B$7),0,MAX(0,$E3532-MAX(0,SUMIFS(Тех_Движение!$G$2:$G$5111,Тех_Движение!$D$2:$D$5111,$C3532,Тех_Движение!$B$2:$B$5111,"&lt;="&amp;L$3)-$F3532)))</f>
        <v/>
      </c>
      <c r="M3532" s="54">
        <f>IF(OR($B3532="",M$3&lt;$D3532+Настройки!$B$7),0,MAX(0,$E3532-MAX(0,SUMIFS(Тех_Движение!$G$2:$G$5111,Тех_Движение!$D$2:$D$5111,$C3532,Тех_Движение!$B$2:$B$5111,"&lt;="&amp;M$3)-$F3532)))</f>
        <v/>
      </c>
      <c r="N3532" s="54">
        <f>IF(OR($B3532="",N$3&lt;$D3532+Настройки!$B$7),0,MAX(0,$E3532-MAX(0,SUMIFS(Тех_Движение!$G$2:$G$5111,Тех_Движение!$D$2:$D$5111,$C3532,Тех_Движение!$B$2:$B$5111,"&lt;="&amp;N$3)-$F3532)))</f>
        <v/>
      </c>
      <c r="O3532" s="54">
        <f>IF(OR($B3532="",O$3&lt;$D3532+Настройки!$B$7),0,MAX(0,$E3532-MAX(0,SUMIFS(Тех_Движение!$G$2:$G$5111,Тех_Движение!$D$2:$D$5111,$C3532,Тех_Движение!$B$2:$B$5111,"&lt;="&amp;O$3)-$F3532)))</f>
        <v/>
      </c>
      <c r="P3532" s="54">
        <f>IF(OR($B3532="",P$3&lt;$D3532+Настройки!$B$7),0,MAX(0,$E3532-MAX(0,SUMIFS(Тех_Движение!$G$2:$G$5111,Тех_Движение!$D$2:$D$5111,$C3532,Тех_Движение!$B$2:$B$5111,"&lt;="&amp;P$3)-$F3532)))</f>
        <v/>
      </c>
      <c r="Q3532" s="54">
        <f>IF(OR($B3532="",Q$3&lt;$D3532+Настройки!$B$7),0,MAX(0,$E3532-MAX(0,SUMIFS(Тех_Движение!$G$2:$G$5111,Тех_Движение!$D$2:$D$5111,$C3532,Тех_Движение!$B$2:$B$5111,"&lt;="&amp;Q$3)-$F3532)))</f>
        <v/>
      </c>
      <c r="R3532" s="54">
        <f>IF($B3532="","",SUM($K3532:$Q3532))</f>
        <v/>
      </c>
      <c r="S3532" s="56">
        <f>IF($B3532="","",VLOOKUP($C3532,Настройки!$A$11:$L$17,9,FALSE))</f>
        <v/>
      </c>
      <c r="T3532" s="56">
        <f>IF($B3532="","",$R3532*$S3532)</f>
        <v/>
      </c>
    </row>
    <row r="3533">
      <c r="A3533" s="20">
        <f>Тех_Движение!$A$3530</f>
        <v/>
      </c>
      <c r="B3533" s="20">
        <f>IF(Тех_Движение!$F$3530&gt;0,Тех_Движение!$I$3530,"")</f>
        <v/>
      </c>
      <c r="C3533" s="20">
        <f>IF($B3533="","",Тех_Движение!$D$3530)</f>
        <v/>
      </c>
      <c r="D3533" s="42">
        <f>IF($B3533="","",Тех_Движение!$B$3530)</f>
        <v/>
      </c>
      <c r="E3533" s="54">
        <f>IF($B3533="","",Тех_Движение!$F$3530)</f>
        <v/>
      </c>
      <c r="F3533" s="54">
        <f>IF($B3533="","",SUMIFS($E$5:$E3532,$C$5:$C3532,$C3533))</f>
        <v/>
      </c>
      <c r="G3533" s="54">
        <f>IF($B3533="","",MAX(0,$E3533-MAX(0,SUMIFS(Тех_Движение!$G$2:$G$5111,Тех_Движение!$D$2:$D$5111,$C3533,Тех_Движение!$B$2:$B$5111,"&lt;="&amp;Настройки!$B$5-1)-$F3533)))</f>
        <v/>
      </c>
      <c r="H3533" s="54">
        <f>IF($B3533="","",IF(AND($D3533&gt;=Настройки!$B$5,$D3533&lt;=Настройки!$B$6),$E3533,0))</f>
        <v/>
      </c>
      <c r="I3533" s="54">
        <f>IF($B3533="","",$G3533+$H3533-$J3533)</f>
        <v/>
      </c>
      <c r="J3533" s="54">
        <f>IF($B3533="","",MAX(0,$E3533-MAX(0,SUMIFS(Тех_Движение!$G$2:$G$5111,Тех_Движение!$D$2:$D$5111,$C3533,Тех_Движение!$B$2:$B$5111,"&lt;="&amp;Настройки!$B$6)-$F3533)))</f>
        <v/>
      </c>
      <c r="K3533" s="54">
        <f>IF(OR($B3533="",K$3&lt;$D3533+Настройки!$B$7),0,MAX(0,$E3533-MAX(0,SUMIFS(Тех_Движение!$G$2:$G$5111,Тех_Движение!$D$2:$D$5111,$C3533,Тех_Движение!$B$2:$B$5111,"&lt;="&amp;K$3)-$F3533)))</f>
        <v/>
      </c>
      <c r="L3533" s="54">
        <f>IF(OR($B3533="",L$3&lt;$D3533+Настройки!$B$7),0,MAX(0,$E3533-MAX(0,SUMIFS(Тех_Движение!$G$2:$G$5111,Тех_Движение!$D$2:$D$5111,$C3533,Тех_Движение!$B$2:$B$5111,"&lt;="&amp;L$3)-$F3533)))</f>
        <v/>
      </c>
      <c r="M3533" s="54">
        <f>IF(OR($B3533="",M$3&lt;$D3533+Настройки!$B$7),0,MAX(0,$E3533-MAX(0,SUMIFS(Тех_Движение!$G$2:$G$5111,Тех_Движение!$D$2:$D$5111,$C3533,Тех_Движение!$B$2:$B$5111,"&lt;="&amp;M$3)-$F3533)))</f>
        <v/>
      </c>
      <c r="N3533" s="54">
        <f>IF(OR($B3533="",N$3&lt;$D3533+Настройки!$B$7),0,MAX(0,$E3533-MAX(0,SUMIFS(Тех_Движение!$G$2:$G$5111,Тех_Движение!$D$2:$D$5111,$C3533,Тех_Движение!$B$2:$B$5111,"&lt;="&amp;N$3)-$F3533)))</f>
        <v/>
      </c>
      <c r="O3533" s="54">
        <f>IF(OR($B3533="",O$3&lt;$D3533+Настройки!$B$7),0,MAX(0,$E3533-MAX(0,SUMIFS(Тех_Движение!$G$2:$G$5111,Тех_Движение!$D$2:$D$5111,$C3533,Тех_Движение!$B$2:$B$5111,"&lt;="&amp;O$3)-$F3533)))</f>
        <v/>
      </c>
      <c r="P3533" s="54">
        <f>IF(OR($B3533="",P$3&lt;$D3533+Настройки!$B$7),0,MAX(0,$E3533-MAX(0,SUMIFS(Тех_Движение!$G$2:$G$5111,Тех_Движение!$D$2:$D$5111,$C3533,Тех_Движение!$B$2:$B$5111,"&lt;="&amp;P$3)-$F3533)))</f>
        <v/>
      </c>
      <c r="Q3533" s="54">
        <f>IF(OR($B3533="",Q$3&lt;$D3533+Настройки!$B$7),0,MAX(0,$E3533-MAX(0,SUMIFS(Тех_Движение!$G$2:$G$5111,Тех_Движение!$D$2:$D$5111,$C3533,Тех_Движение!$B$2:$B$5111,"&lt;="&amp;Q$3)-$F3533)))</f>
        <v/>
      </c>
      <c r="R3533" s="54">
        <f>IF($B3533="","",SUM($K3533:$Q3533))</f>
        <v/>
      </c>
      <c r="S3533" s="56">
        <f>IF($B3533="","",VLOOKUP($C3533,Настройки!$A$11:$L$17,9,FALSE))</f>
        <v/>
      </c>
      <c r="T3533" s="56">
        <f>IF($B3533="","",$R3533*$S3533)</f>
        <v/>
      </c>
    </row>
    <row r="3534">
      <c r="A3534" s="20">
        <f>Тех_Движение!$A$3531</f>
        <v/>
      </c>
      <c r="B3534" s="20">
        <f>IF(Тех_Движение!$F$3531&gt;0,Тех_Движение!$I$3531,"")</f>
        <v/>
      </c>
      <c r="C3534" s="20">
        <f>IF($B3534="","",Тех_Движение!$D$3531)</f>
        <v/>
      </c>
      <c r="D3534" s="42">
        <f>IF($B3534="","",Тех_Движение!$B$3531)</f>
        <v/>
      </c>
      <c r="E3534" s="54">
        <f>IF($B3534="","",Тех_Движение!$F$3531)</f>
        <v/>
      </c>
      <c r="F3534" s="54">
        <f>IF($B3534="","",SUMIFS($E$5:$E3533,$C$5:$C3533,$C3534))</f>
        <v/>
      </c>
      <c r="G3534" s="54">
        <f>IF($B3534="","",MAX(0,$E3534-MAX(0,SUMIFS(Тех_Движение!$G$2:$G$5111,Тех_Движение!$D$2:$D$5111,$C3534,Тех_Движение!$B$2:$B$5111,"&lt;="&amp;Настройки!$B$5-1)-$F3534)))</f>
        <v/>
      </c>
      <c r="H3534" s="54">
        <f>IF($B3534="","",IF(AND($D3534&gt;=Настройки!$B$5,$D3534&lt;=Настройки!$B$6),$E3534,0))</f>
        <v/>
      </c>
      <c r="I3534" s="54">
        <f>IF($B3534="","",$G3534+$H3534-$J3534)</f>
        <v/>
      </c>
      <c r="J3534" s="54">
        <f>IF($B3534="","",MAX(0,$E3534-MAX(0,SUMIFS(Тех_Движение!$G$2:$G$5111,Тех_Движение!$D$2:$D$5111,$C3534,Тех_Движение!$B$2:$B$5111,"&lt;="&amp;Настройки!$B$6)-$F3534)))</f>
        <v/>
      </c>
      <c r="K3534" s="54">
        <f>IF(OR($B3534="",K$3&lt;$D3534+Настройки!$B$7),0,MAX(0,$E3534-MAX(0,SUMIFS(Тех_Движение!$G$2:$G$5111,Тех_Движение!$D$2:$D$5111,$C3534,Тех_Движение!$B$2:$B$5111,"&lt;="&amp;K$3)-$F3534)))</f>
        <v/>
      </c>
      <c r="L3534" s="54">
        <f>IF(OR($B3534="",L$3&lt;$D3534+Настройки!$B$7),0,MAX(0,$E3534-MAX(0,SUMIFS(Тех_Движение!$G$2:$G$5111,Тех_Движение!$D$2:$D$5111,$C3534,Тех_Движение!$B$2:$B$5111,"&lt;="&amp;L$3)-$F3534)))</f>
        <v/>
      </c>
      <c r="M3534" s="54">
        <f>IF(OR($B3534="",M$3&lt;$D3534+Настройки!$B$7),0,MAX(0,$E3534-MAX(0,SUMIFS(Тех_Движение!$G$2:$G$5111,Тех_Движение!$D$2:$D$5111,$C3534,Тех_Движение!$B$2:$B$5111,"&lt;="&amp;M$3)-$F3534)))</f>
        <v/>
      </c>
      <c r="N3534" s="54">
        <f>IF(OR($B3534="",N$3&lt;$D3534+Настройки!$B$7),0,MAX(0,$E3534-MAX(0,SUMIFS(Тех_Движение!$G$2:$G$5111,Тех_Движение!$D$2:$D$5111,$C3534,Тех_Движение!$B$2:$B$5111,"&lt;="&amp;N$3)-$F3534)))</f>
        <v/>
      </c>
      <c r="O3534" s="54">
        <f>IF(OR($B3534="",O$3&lt;$D3534+Настройки!$B$7),0,MAX(0,$E3534-MAX(0,SUMIFS(Тех_Движение!$G$2:$G$5111,Тех_Движение!$D$2:$D$5111,$C3534,Тех_Движение!$B$2:$B$5111,"&lt;="&amp;O$3)-$F3534)))</f>
        <v/>
      </c>
      <c r="P3534" s="54">
        <f>IF(OR($B3534="",P$3&lt;$D3534+Настройки!$B$7),0,MAX(0,$E3534-MAX(0,SUMIFS(Тех_Движение!$G$2:$G$5111,Тех_Движение!$D$2:$D$5111,$C3534,Тех_Движение!$B$2:$B$5111,"&lt;="&amp;P$3)-$F3534)))</f>
        <v/>
      </c>
      <c r="Q3534" s="54">
        <f>IF(OR($B3534="",Q$3&lt;$D3534+Настройки!$B$7),0,MAX(0,$E3534-MAX(0,SUMIFS(Тех_Движение!$G$2:$G$5111,Тех_Движение!$D$2:$D$5111,$C3534,Тех_Движение!$B$2:$B$5111,"&lt;="&amp;Q$3)-$F3534)))</f>
        <v/>
      </c>
      <c r="R3534" s="54">
        <f>IF($B3534="","",SUM($K3534:$Q3534))</f>
        <v/>
      </c>
      <c r="S3534" s="56">
        <f>IF($B3534="","",VLOOKUP($C3534,Настройки!$A$11:$L$17,9,FALSE))</f>
        <v/>
      </c>
      <c r="T3534" s="56">
        <f>IF($B3534="","",$R3534*$S3534)</f>
        <v/>
      </c>
    </row>
    <row r="3535">
      <c r="A3535" s="20">
        <f>Тех_Движение!$A$3532</f>
        <v/>
      </c>
      <c r="B3535" s="20">
        <f>IF(Тех_Движение!$F$3532&gt;0,Тех_Движение!$I$3532,"")</f>
        <v/>
      </c>
      <c r="C3535" s="20">
        <f>IF($B3535="","",Тех_Движение!$D$3532)</f>
        <v/>
      </c>
      <c r="D3535" s="42">
        <f>IF($B3535="","",Тех_Движение!$B$3532)</f>
        <v/>
      </c>
      <c r="E3535" s="54">
        <f>IF($B3535="","",Тех_Движение!$F$3532)</f>
        <v/>
      </c>
      <c r="F3535" s="54">
        <f>IF($B3535="","",SUMIFS($E$5:$E3534,$C$5:$C3534,$C3535))</f>
        <v/>
      </c>
      <c r="G3535" s="54">
        <f>IF($B3535="","",MAX(0,$E3535-MAX(0,SUMIFS(Тех_Движение!$G$2:$G$5111,Тех_Движение!$D$2:$D$5111,$C3535,Тех_Движение!$B$2:$B$5111,"&lt;="&amp;Настройки!$B$5-1)-$F3535)))</f>
        <v/>
      </c>
      <c r="H3535" s="54">
        <f>IF($B3535="","",IF(AND($D3535&gt;=Настройки!$B$5,$D3535&lt;=Настройки!$B$6),$E3535,0))</f>
        <v/>
      </c>
      <c r="I3535" s="54">
        <f>IF($B3535="","",$G3535+$H3535-$J3535)</f>
        <v/>
      </c>
      <c r="J3535" s="54">
        <f>IF($B3535="","",MAX(0,$E3535-MAX(0,SUMIFS(Тех_Движение!$G$2:$G$5111,Тех_Движение!$D$2:$D$5111,$C3535,Тех_Движение!$B$2:$B$5111,"&lt;="&amp;Настройки!$B$6)-$F3535)))</f>
        <v/>
      </c>
      <c r="K3535" s="54">
        <f>IF(OR($B3535="",K$3&lt;$D3535+Настройки!$B$7),0,MAX(0,$E3535-MAX(0,SUMIFS(Тех_Движение!$G$2:$G$5111,Тех_Движение!$D$2:$D$5111,$C3535,Тех_Движение!$B$2:$B$5111,"&lt;="&amp;K$3)-$F3535)))</f>
        <v/>
      </c>
      <c r="L3535" s="54">
        <f>IF(OR($B3535="",L$3&lt;$D3535+Настройки!$B$7),0,MAX(0,$E3535-MAX(0,SUMIFS(Тех_Движение!$G$2:$G$5111,Тех_Движение!$D$2:$D$5111,$C3535,Тех_Движение!$B$2:$B$5111,"&lt;="&amp;L$3)-$F3535)))</f>
        <v/>
      </c>
      <c r="M3535" s="54">
        <f>IF(OR($B3535="",M$3&lt;$D3535+Настройки!$B$7),0,MAX(0,$E3535-MAX(0,SUMIFS(Тех_Движение!$G$2:$G$5111,Тех_Движение!$D$2:$D$5111,$C3535,Тех_Движение!$B$2:$B$5111,"&lt;="&amp;M$3)-$F3535)))</f>
        <v/>
      </c>
      <c r="N3535" s="54">
        <f>IF(OR($B3535="",N$3&lt;$D3535+Настройки!$B$7),0,MAX(0,$E3535-MAX(0,SUMIFS(Тех_Движение!$G$2:$G$5111,Тех_Движение!$D$2:$D$5111,$C3535,Тех_Движение!$B$2:$B$5111,"&lt;="&amp;N$3)-$F3535)))</f>
        <v/>
      </c>
      <c r="O3535" s="54">
        <f>IF(OR($B3535="",O$3&lt;$D3535+Настройки!$B$7),0,MAX(0,$E3535-MAX(0,SUMIFS(Тех_Движение!$G$2:$G$5111,Тех_Движение!$D$2:$D$5111,$C3535,Тех_Движение!$B$2:$B$5111,"&lt;="&amp;O$3)-$F3535)))</f>
        <v/>
      </c>
      <c r="P3535" s="54">
        <f>IF(OR($B3535="",P$3&lt;$D3535+Настройки!$B$7),0,MAX(0,$E3535-MAX(0,SUMIFS(Тех_Движение!$G$2:$G$5111,Тех_Движение!$D$2:$D$5111,$C3535,Тех_Движение!$B$2:$B$5111,"&lt;="&amp;P$3)-$F3535)))</f>
        <v/>
      </c>
      <c r="Q3535" s="54">
        <f>IF(OR($B3535="",Q$3&lt;$D3535+Настройки!$B$7),0,MAX(0,$E3535-MAX(0,SUMIFS(Тех_Движение!$G$2:$G$5111,Тех_Движение!$D$2:$D$5111,$C3535,Тех_Движение!$B$2:$B$5111,"&lt;="&amp;Q$3)-$F3535)))</f>
        <v/>
      </c>
      <c r="R3535" s="54">
        <f>IF($B3535="","",SUM($K3535:$Q3535))</f>
        <v/>
      </c>
      <c r="S3535" s="56">
        <f>IF($B3535="","",VLOOKUP($C3535,Настройки!$A$11:$L$17,9,FALSE))</f>
        <v/>
      </c>
      <c r="T3535" s="56">
        <f>IF($B3535="","",$R3535*$S3535)</f>
        <v/>
      </c>
    </row>
    <row r="3536">
      <c r="A3536" s="20">
        <f>Тех_Движение!$A$3533</f>
        <v/>
      </c>
      <c r="B3536" s="20">
        <f>IF(Тех_Движение!$F$3533&gt;0,Тех_Движение!$I$3533,"")</f>
        <v/>
      </c>
      <c r="C3536" s="20">
        <f>IF($B3536="","",Тех_Движение!$D$3533)</f>
        <v/>
      </c>
      <c r="D3536" s="42">
        <f>IF($B3536="","",Тех_Движение!$B$3533)</f>
        <v/>
      </c>
      <c r="E3536" s="54">
        <f>IF($B3536="","",Тех_Движение!$F$3533)</f>
        <v/>
      </c>
      <c r="F3536" s="54">
        <f>IF($B3536="","",SUMIFS($E$5:$E3535,$C$5:$C3535,$C3536))</f>
        <v/>
      </c>
      <c r="G3536" s="54">
        <f>IF($B3536="","",MAX(0,$E3536-MAX(0,SUMIFS(Тех_Движение!$G$2:$G$5111,Тех_Движение!$D$2:$D$5111,$C3536,Тех_Движение!$B$2:$B$5111,"&lt;="&amp;Настройки!$B$5-1)-$F3536)))</f>
        <v/>
      </c>
      <c r="H3536" s="54">
        <f>IF($B3536="","",IF(AND($D3536&gt;=Настройки!$B$5,$D3536&lt;=Настройки!$B$6),$E3536,0))</f>
        <v/>
      </c>
      <c r="I3536" s="54">
        <f>IF($B3536="","",$G3536+$H3536-$J3536)</f>
        <v/>
      </c>
      <c r="J3536" s="54">
        <f>IF($B3536="","",MAX(0,$E3536-MAX(0,SUMIFS(Тех_Движение!$G$2:$G$5111,Тех_Движение!$D$2:$D$5111,$C3536,Тех_Движение!$B$2:$B$5111,"&lt;="&amp;Настройки!$B$6)-$F3536)))</f>
        <v/>
      </c>
      <c r="K3536" s="54">
        <f>IF(OR($B3536="",K$3&lt;$D3536+Настройки!$B$7),0,MAX(0,$E3536-MAX(0,SUMIFS(Тех_Движение!$G$2:$G$5111,Тех_Движение!$D$2:$D$5111,$C3536,Тех_Движение!$B$2:$B$5111,"&lt;="&amp;K$3)-$F3536)))</f>
        <v/>
      </c>
      <c r="L3536" s="54">
        <f>IF(OR($B3536="",L$3&lt;$D3536+Настройки!$B$7),0,MAX(0,$E3536-MAX(0,SUMIFS(Тех_Движение!$G$2:$G$5111,Тех_Движение!$D$2:$D$5111,$C3536,Тех_Движение!$B$2:$B$5111,"&lt;="&amp;L$3)-$F3536)))</f>
        <v/>
      </c>
      <c r="M3536" s="54">
        <f>IF(OR($B3536="",M$3&lt;$D3536+Настройки!$B$7),0,MAX(0,$E3536-MAX(0,SUMIFS(Тех_Движение!$G$2:$G$5111,Тех_Движение!$D$2:$D$5111,$C3536,Тех_Движение!$B$2:$B$5111,"&lt;="&amp;M$3)-$F3536)))</f>
        <v/>
      </c>
      <c r="N3536" s="54">
        <f>IF(OR($B3536="",N$3&lt;$D3536+Настройки!$B$7),0,MAX(0,$E3536-MAX(0,SUMIFS(Тех_Движение!$G$2:$G$5111,Тех_Движение!$D$2:$D$5111,$C3536,Тех_Движение!$B$2:$B$5111,"&lt;="&amp;N$3)-$F3536)))</f>
        <v/>
      </c>
      <c r="O3536" s="54">
        <f>IF(OR($B3536="",O$3&lt;$D3536+Настройки!$B$7),0,MAX(0,$E3536-MAX(0,SUMIFS(Тех_Движение!$G$2:$G$5111,Тех_Движение!$D$2:$D$5111,$C3536,Тех_Движение!$B$2:$B$5111,"&lt;="&amp;O$3)-$F3536)))</f>
        <v/>
      </c>
      <c r="P3536" s="54">
        <f>IF(OR($B3536="",P$3&lt;$D3536+Настройки!$B$7),0,MAX(0,$E3536-MAX(0,SUMIFS(Тех_Движение!$G$2:$G$5111,Тех_Движение!$D$2:$D$5111,$C3536,Тех_Движение!$B$2:$B$5111,"&lt;="&amp;P$3)-$F3536)))</f>
        <v/>
      </c>
      <c r="Q3536" s="54">
        <f>IF(OR($B3536="",Q$3&lt;$D3536+Настройки!$B$7),0,MAX(0,$E3536-MAX(0,SUMIFS(Тех_Движение!$G$2:$G$5111,Тех_Движение!$D$2:$D$5111,$C3536,Тех_Движение!$B$2:$B$5111,"&lt;="&amp;Q$3)-$F3536)))</f>
        <v/>
      </c>
      <c r="R3536" s="54">
        <f>IF($B3536="","",SUM($K3536:$Q3536))</f>
        <v/>
      </c>
      <c r="S3536" s="56">
        <f>IF($B3536="","",VLOOKUP($C3536,Настройки!$A$11:$L$17,9,FALSE))</f>
        <v/>
      </c>
      <c r="T3536" s="56">
        <f>IF($B3536="","",$R3536*$S3536)</f>
        <v/>
      </c>
    </row>
    <row r="3537">
      <c r="A3537" s="20">
        <f>Тех_Движение!$A$3534</f>
        <v/>
      </c>
      <c r="B3537" s="20">
        <f>IF(Тех_Движение!$F$3534&gt;0,Тех_Движение!$I$3534,"")</f>
        <v/>
      </c>
      <c r="C3537" s="20">
        <f>IF($B3537="","",Тех_Движение!$D$3534)</f>
        <v/>
      </c>
      <c r="D3537" s="42">
        <f>IF($B3537="","",Тех_Движение!$B$3534)</f>
        <v/>
      </c>
      <c r="E3537" s="54">
        <f>IF($B3537="","",Тех_Движение!$F$3534)</f>
        <v/>
      </c>
      <c r="F3537" s="54">
        <f>IF($B3537="","",SUMIFS($E$5:$E3536,$C$5:$C3536,$C3537))</f>
        <v/>
      </c>
      <c r="G3537" s="54">
        <f>IF($B3537="","",MAX(0,$E3537-MAX(0,SUMIFS(Тех_Движение!$G$2:$G$5111,Тех_Движение!$D$2:$D$5111,$C3537,Тех_Движение!$B$2:$B$5111,"&lt;="&amp;Настройки!$B$5-1)-$F3537)))</f>
        <v/>
      </c>
      <c r="H3537" s="54">
        <f>IF($B3537="","",IF(AND($D3537&gt;=Настройки!$B$5,$D3537&lt;=Настройки!$B$6),$E3537,0))</f>
        <v/>
      </c>
      <c r="I3537" s="54">
        <f>IF($B3537="","",$G3537+$H3537-$J3537)</f>
        <v/>
      </c>
      <c r="J3537" s="54">
        <f>IF($B3537="","",MAX(0,$E3537-MAX(0,SUMIFS(Тех_Движение!$G$2:$G$5111,Тех_Движение!$D$2:$D$5111,$C3537,Тех_Движение!$B$2:$B$5111,"&lt;="&amp;Настройки!$B$6)-$F3537)))</f>
        <v/>
      </c>
      <c r="K3537" s="54">
        <f>IF(OR($B3537="",K$3&lt;$D3537+Настройки!$B$7),0,MAX(0,$E3537-MAX(0,SUMIFS(Тех_Движение!$G$2:$G$5111,Тех_Движение!$D$2:$D$5111,$C3537,Тех_Движение!$B$2:$B$5111,"&lt;="&amp;K$3)-$F3537)))</f>
        <v/>
      </c>
      <c r="L3537" s="54">
        <f>IF(OR($B3537="",L$3&lt;$D3537+Настройки!$B$7),0,MAX(0,$E3537-MAX(0,SUMIFS(Тех_Движение!$G$2:$G$5111,Тех_Движение!$D$2:$D$5111,$C3537,Тех_Движение!$B$2:$B$5111,"&lt;="&amp;L$3)-$F3537)))</f>
        <v/>
      </c>
      <c r="M3537" s="54">
        <f>IF(OR($B3537="",M$3&lt;$D3537+Настройки!$B$7),0,MAX(0,$E3537-MAX(0,SUMIFS(Тех_Движение!$G$2:$G$5111,Тех_Движение!$D$2:$D$5111,$C3537,Тех_Движение!$B$2:$B$5111,"&lt;="&amp;M$3)-$F3537)))</f>
        <v/>
      </c>
      <c r="N3537" s="54">
        <f>IF(OR($B3537="",N$3&lt;$D3537+Настройки!$B$7),0,MAX(0,$E3537-MAX(0,SUMIFS(Тех_Движение!$G$2:$G$5111,Тех_Движение!$D$2:$D$5111,$C3537,Тех_Движение!$B$2:$B$5111,"&lt;="&amp;N$3)-$F3537)))</f>
        <v/>
      </c>
      <c r="O3537" s="54">
        <f>IF(OR($B3537="",O$3&lt;$D3537+Настройки!$B$7),0,MAX(0,$E3537-MAX(0,SUMIFS(Тех_Движение!$G$2:$G$5111,Тех_Движение!$D$2:$D$5111,$C3537,Тех_Движение!$B$2:$B$5111,"&lt;="&amp;O$3)-$F3537)))</f>
        <v/>
      </c>
      <c r="P3537" s="54">
        <f>IF(OR($B3537="",P$3&lt;$D3537+Настройки!$B$7),0,MAX(0,$E3537-MAX(0,SUMIFS(Тех_Движение!$G$2:$G$5111,Тех_Движение!$D$2:$D$5111,$C3537,Тех_Движение!$B$2:$B$5111,"&lt;="&amp;P$3)-$F3537)))</f>
        <v/>
      </c>
      <c r="Q3537" s="54">
        <f>IF(OR($B3537="",Q$3&lt;$D3537+Настройки!$B$7),0,MAX(0,$E3537-MAX(0,SUMIFS(Тех_Движение!$G$2:$G$5111,Тех_Движение!$D$2:$D$5111,$C3537,Тех_Движение!$B$2:$B$5111,"&lt;="&amp;Q$3)-$F3537)))</f>
        <v/>
      </c>
      <c r="R3537" s="54">
        <f>IF($B3537="","",SUM($K3537:$Q3537))</f>
        <v/>
      </c>
      <c r="S3537" s="56">
        <f>IF($B3537="","",VLOOKUP($C3537,Настройки!$A$11:$L$17,9,FALSE))</f>
        <v/>
      </c>
      <c r="T3537" s="56">
        <f>IF($B3537="","",$R3537*$S3537)</f>
        <v/>
      </c>
    </row>
    <row r="3538">
      <c r="A3538" s="20">
        <f>Тех_Движение!$A$3535</f>
        <v/>
      </c>
      <c r="B3538" s="20">
        <f>IF(Тех_Движение!$F$3535&gt;0,Тех_Движение!$I$3535,"")</f>
        <v/>
      </c>
      <c r="C3538" s="20">
        <f>IF($B3538="","",Тех_Движение!$D$3535)</f>
        <v/>
      </c>
      <c r="D3538" s="42">
        <f>IF($B3538="","",Тех_Движение!$B$3535)</f>
        <v/>
      </c>
      <c r="E3538" s="54">
        <f>IF($B3538="","",Тех_Движение!$F$3535)</f>
        <v/>
      </c>
      <c r="F3538" s="54">
        <f>IF($B3538="","",SUMIFS($E$5:$E3537,$C$5:$C3537,$C3538))</f>
        <v/>
      </c>
      <c r="G3538" s="54">
        <f>IF($B3538="","",MAX(0,$E3538-MAX(0,SUMIFS(Тех_Движение!$G$2:$G$5111,Тех_Движение!$D$2:$D$5111,$C3538,Тех_Движение!$B$2:$B$5111,"&lt;="&amp;Настройки!$B$5-1)-$F3538)))</f>
        <v/>
      </c>
      <c r="H3538" s="54">
        <f>IF($B3538="","",IF(AND($D3538&gt;=Настройки!$B$5,$D3538&lt;=Настройки!$B$6),$E3538,0))</f>
        <v/>
      </c>
      <c r="I3538" s="54">
        <f>IF($B3538="","",$G3538+$H3538-$J3538)</f>
        <v/>
      </c>
      <c r="J3538" s="54">
        <f>IF($B3538="","",MAX(0,$E3538-MAX(0,SUMIFS(Тех_Движение!$G$2:$G$5111,Тех_Движение!$D$2:$D$5111,$C3538,Тех_Движение!$B$2:$B$5111,"&lt;="&amp;Настройки!$B$6)-$F3538)))</f>
        <v/>
      </c>
      <c r="K3538" s="54">
        <f>IF(OR($B3538="",K$3&lt;$D3538+Настройки!$B$7),0,MAX(0,$E3538-MAX(0,SUMIFS(Тех_Движение!$G$2:$G$5111,Тех_Движение!$D$2:$D$5111,$C3538,Тех_Движение!$B$2:$B$5111,"&lt;="&amp;K$3)-$F3538)))</f>
        <v/>
      </c>
      <c r="L3538" s="54">
        <f>IF(OR($B3538="",L$3&lt;$D3538+Настройки!$B$7),0,MAX(0,$E3538-MAX(0,SUMIFS(Тех_Движение!$G$2:$G$5111,Тех_Движение!$D$2:$D$5111,$C3538,Тех_Движение!$B$2:$B$5111,"&lt;="&amp;L$3)-$F3538)))</f>
        <v/>
      </c>
      <c r="M3538" s="54">
        <f>IF(OR($B3538="",M$3&lt;$D3538+Настройки!$B$7),0,MAX(0,$E3538-MAX(0,SUMIFS(Тех_Движение!$G$2:$G$5111,Тех_Движение!$D$2:$D$5111,$C3538,Тех_Движение!$B$2:$B$5111,"&lt;="&amp;M$3)-$F3538)))</f>
        <v/>
      </c>
      <c r="N3538" s="54">
        <f>IF(OR($B3538="",N$3&lt;$D3538+Настройки!$B$7),0,MAX(0,$E3538-MAX(0,SUMIFS(Тех_Движение!$G$2:$G$5111,Тех_Движение!$D$2:$D$5111,$C3538,Тех_Движение!$B$2:$B$5111,"&lt;="&amp;N$3)-$F3538)))</f>
        <v/>
      </c>
      <c r="O3538" s="54">
        <f>IF(OR($B3538="",O$3&lt;$D3538+Настройки!$B$7),0,MAX(0,$E3538-MAX(0,SUMIFS(Тех_Движение!$G$2:$G$5111,Тех_Движение!$D$2:$D$5111,$C3538,Тех_Движение!$B$2:$B$5111,"&lt;="&amp;O$3)-$F3538)))</f>
        <v/>
      </c>
      <c r="P3538" s="54">
        <f>IF(OR($B3538="",P$3&lt;$D3538+Настройки!$B$7),0,MAX(0,$E3538-MAX(0,SUMIFS(Тех_Движение!$G$2:$G$5111,Тех_Движение!$D$2:$D$5111,$C3538,Тех_Движение!$B$2:$B$5111,"&lt;="&amp;P$3)-$F3538)))</f>
        <v/>
      </c>
      <c r="Q3538" s="54">
        <f>IF(OR($B3538="",Q$3&lt;$D3538+Настройки!$B$7),0,MAX(0,$E3538-MAX(0,SUMIFS(Тех_Движение!$G$2:$G$5111,Тех_Движение!$D$2:$D$5111,$C3538,Тех_Движение!$B$2:$B$5111,"&lt;="&amp;Q$3)-$F3538)))</f>
        <v/>
      </c>
      <c r="R3538" s="54">
        <f>IF($B3538="","",SUM($K3538:$Q3538))</f>
        <v/>
      </c>
      <c r="S3538" s="56">
        <f>IF($B3538="","",VLOOKUP($C3538,Настройки!$A$11:$L$17,9,FALSE))</f>
        <v/>
      </c>
      <c r="T3538" s="56">
        <f>IF($B3538="","",$R3538*$S3538)</f>
        <v/>
      </c>
    </row>
    <row r="3539">
      <c r="A3539" s="20">
        <f>Тех_Движение!$A$3536</f>
        <v/>
      </c>
      <c r="B3539" s="20">
        <f>IF(Тех_Движение!$F$3536&gt;0,Тех_Движение!$I$3536,"")</f>
        <v/>
      </c>
      <c r="C3539" s="20">
        <f>IF($B3539="","",Тех_Движение!$D$3536)</f>
        <v/>
      </c>
      <c r="D3539" s="42">
        <f>IF($B3539="","",Тех_Движение!$B$3536)</f>
        <v/>
      </c>
      <c r="E3539" s="54">
        <f>IF($B3539="","",Тех_Движение!$F$3536)</f>
        <v/>
      </c>
      <c r="F3539" s="54">
        <f>IF($B3539="","",SUMIFS($E$5:$E3538,$C$5:$C3538,$C3539))</f>
        <v/>
      </c>
      <c r="G3539" s="54">
        <f>IF($B3539="","",MAX(0,$E3539-MAX(0,SUMIFS(Тех_Движение!$G$2:$G$5111,Тех_Движение!$D$2:$D$5111,$C3539,Тех_Движение!$B$2:$B$5111,"&lt;="&amp;Настройки!$B$5-1)-$F3539)))</f>
        <v/>
      </c>
      <c r="H3539" s="54">
        <f>IF($B3539="","",IF(AND($D3539&gt;=Настройки!$B$5,$D3539&lt;=Настройки!$B$6),$E3539,0))</f>
        <v/>
      </c>
      <c r="I3539" s="54">
        <f>IF($B3539="","",$G3539+$H3539-$J3539)</f>
        <v/>
      </c>
      <c r="J3539" s="54">
        <f>IF($B3539="","",MAX(0,$E3539-MAX(0,SUMIFS(Тех_Движение!$G$2:$G$5111,Тех_Движение!$D$2:$D$5111,$C3539,Тех_Движение!$B$2:$B$5111,"&lt;="&amp;Настройки!$B$6)-$F3539)))</f>
        <v/>
      </c>
      <c r="K3539" s="54">
        <f>IF(OR($B3539="",K$3&lt;$D3539+Настройки!$B$7),0,MAX(0,$E3539-MAX(0,SUMIFS(Тех_Движение!$G$2:$G$5111,Тех_Движение!$D$2:$D$5111,$C3539,Тех_Движение!$B$2:$B$5111,"&lt;="&amp;K$3)-$F3539)))</f>
        <v/>
      </c>
      <c r="L3539" s="54">
        <f>IF(OR($B3539="",L$3&lt;$D3539+Настройки!$B$7),0,MAX(0,$E3539-MAX(0,SUMIFS(Тех_Движение!$G$2:$G$5111,Тех_Движение!$D$2:$D$5111,$C3539,Тех_Движение!$B$2:$B$5111,"&lt;="&amp;L$3)-$F3539)))</f>
        <v/>
      </c>
      <c r="M3539" s="54">
        <f>IF(OR($B3539="",M$3&lt;$D3539+Настройки!$B$7),0,MAX(0,$E3539-MAX(0,SUMIFS(Тех_Движение!$G$2:$G$5111,Тех_Движение!$D$2:$D$5111,$C3539,Тех_Движение!$B$2:$B$5111,"&lt;="&amp;M$3)-$F3539)))</f>
        <v/>
      </c>
      <c r="N3539" s="54">
        <f>IF(OR($B3539="",N$3&lt;$D3539+Настройки!$B$7),0,MAX(0,$E3539-MAX(0,SUMIFS(Тех_Движение!$G$2:$G$5111,Тех_Движение!$D$2:$D$5111,$C3539,Тех_Движение!$B$2:$B$5111,"&lt;="&amp;N$3)-$F3539)))</f>
        <v/>
      </c>
      <c r="O3539" s="54">
        <f>IF(OR($B3539="",O$3&lt;$D3539+Настройки!$B$7),0,MAX(0,$E3539-MAX(0,SUMIFS(Тех_Движение!$G$2:$G$5111,Тех_Движение!$D$2:$D$5111,$C3539,Тех_Движение!$B$2:$B$5111,"&lt;="&amp;O$3)-$F3539)))</f>
        <v/>
      </c>
      <c r="P3539" s="54">
        <f>IF(OR($B3539="",P$3&lt;$D3539+Настройки!$B$7),0,MAX(0,$E3539-MAX(0,SUMIFS(Тех_Движение!$G$2:$G$5111,Тех_Движение!$D$2:$D$5111,$C3539,Тех_Движение!$B$2:$B$5111,"&lt;="&amp;P$3)-$F3539)))</f>
        <v/>
      </c>
      <c r="Q3539" s="54">
        <f>IF(OR($B3539="",Q$3&lt;$D3539+Настройки!$B$7),0,MAX(0,$E3539-MAX(0,SUMIFS(Тех_Движение!$G$2:$G$5111,Тех_Движение!$D$2:$D$5111,$C3539,Тех_Движение!$B$2:$B$5111,"&lt;="&amp;Q$3)-$F3539)))</f>
        <v/>
      </c>
      <c r="R3539" s="54">
        <f>IF($B3539="","",SUM($K3539:$Q3539))</f>
        <v/>
      </c>
      <c r="S3539" s="56">
        <f>IF($B3539="","",VLOOKUP($C3539,Настройки!$A$11:$L$17,9,FALSE))</f>
        <v/>
      </c>
      <c r="T3539" s="56">
        <f>IF($B3539="","",$R3539*$S3539)</f>
        <v/>
      </c>
    </row>
    <row r="3540">
      <c r="A3540" s="20">
        <f>Тех_Движение!$A$3537</f>
        <v/>
      </c>
      <c r="B3540" s="20">
        <f>IF(Тех_Движение!$F$3537&gt;0,Тех_Движение!$I$3537,"")</f>
        <v/>
      </c>
      <c r="C3540" s="20">
        <f>IF($B3540="","",Тех_Движение!$D$3537)</f>
        <v/>
      </c>
      <c r="D3540" s="42">
        <f>IF($B3540="","",Тех_Движение!$B$3537)</f>
        <v/>
      </c>
      <c r="E3540" s="54">
        <f>IF($B3540="","",Тех_Движение!$F$3537)</f>
        <v/>
      </c>
      <c r="F3540" s="54">
        <f>IF($B3540="","",SUMIFS($E$5:$E3539,$C$5:$C3539,$C3540))</f>
        <v/>
      </c>
      <c r="G3540" s="54">
        <f>IF($B3540="","",MAX(0,$E3540-MAX(0,SUMIFS(Тех_Движение!$G$2:$G$5111,Тех_Движение!$D$2:$D$5111,$C3540,Тех_Движение!$B$2:$B$5111,"&lt;="&amp;Настройки!$B$5-1)-$F3540)))</f>
        <v/>
      </c>
      <c r="H3540" s="54">
        <f>IF($B3540="","",IF(AND($D3540&gt;=Настройки!$B$5,$D3540&lt;=Настройки!$B$6),$E3540,0))</f>
        <v/>
      </c>
      <c r="I3540" s="54">
        <f>IF($B3540="","",$G3540+$H3540-$J3540)</f>
        <v/>
      </c>
      <c r="J3540" s="54">
        <f>IF($B3540="","",MAX(0,$E3540-MAX(0,SUMIFS(Тех_Движение!$G$2:$G$5111,Тех_Движение!$D$2:$D$5111,$C3540,Тех_Движение!$B$2:$B$5111,"&lt;="&amp;Настройки!$B$6)-$F3540)))</f>
        <v/>
      </c>
      <c r="K3540" s="54">
        <f>IF(OR($B3540="",K$3&lt;$D3540+Настройки!$B$7),0,MAX(0,$E3540-MAX(0,SUMIFS(Тех_Движение!$G$2:$G$5111,Тех_Движение!$D$2:$D$5111,$C3540,Тех_Движение!$B$2:$B$5111,"&lt;="&amp;K$3)-$F3540)))</f>
        <v/>
      </c>
      <c r="L3540" s="54">
        <f>IF(OR($B3540="",L$3&lt;$D3540+Настройки!$B$7),0,MAX(0,$E3540-MAX(0,SUMIFS(Тех_Движение!$G$2:$G$5111,Тех_Движение!$D$2:$D$5111,$C3540,Тех_Движение!$B$2:$B$5111,"&lt;="&amp;L$3)-$F3540)))</f>
        <v/>
      </c>
      <c r="M3540" s="54">
        <f>IF(OR($B3540="",M$3&lt;$D3540+Настройки!$B$7),0,MAX(0,$E3540-MAX(0,SUMIFS(Тех_Движение!$G$2:$G$5111,Тех_Движение!$D$2:$D$5111,$C3540,Тех_Движение!$B$2:$B$5111,"&lt;="&amp;M$3)-$F3540)))</f>
        <v/>
      </c>
      <c r="N3540" s="54">
        <f>IF(OR($B3540="",N$3&lt;$D3540+Настройки!$B$7),0,MAX(0,$E3540-MAX(0,SUMIFS(Тех_Движение!$G$2:$G$5111,Тех_Движение!$D$2:$D$5111,$C3540,Тех_Движение!$B$2:$B$5111,"&lt;="&amp;N$3)-$F3540)))</f>
        <v/>
      </c>
      <c r="O3540" s="54">
        <f>IF(OR($B3540="",O$3&lt;$D3540+Настройки!$B$7),0,MAX(0,$E3540-MAX(0,SUMIFS(Тех_Движение!$G$2:$G$5111,Тех_Движение!$D$2:$D$5111,$C3540,Тех_Движение!$B$2:$B$5111,"&lt;="&amp;O$3)-$F3540)))</f>
        <v/>
      </c>
      <c r="P3540" s="54">
        <f>IF(OR($B3540="",P$3&lt;$D3540+Настройки!$B$7),0,MAX(0,$E3540-MAX(0,SUMIFS(Тех_Движение!$G$2:$G$5111,Тех_Движение!$D$2:$D$5111,$C3540,Тех_Движение!$B$2:$B$5111,"&lt;="&amp;P$3)-$F3540)))</f>
        <v/>
      </c>
      <c r="Q3540" s="54">
        <f>IF(OR($B3540="",Q$3&lt;$D3540+Настройки!$B$7),0,MAX(0,$E3540-MAX(0,SUMIFS(Тех_Движение!$G$2:$G$5111,Тех_Движение!$D$2:$D$5111,$C3540,Тех_Движение!$B$2:$B$5111,"&lt;="&amp;Q$3)-$F3540)))</f>
        <v/>
      </c>
      <c r="R3540" s="54">
        <f>IF($B3540="","",SUM($K3540:$Q3540))</f>
        <v/>
      </c>
      <c r="S3540" s="56">
        <f>IF($B3540="","",VLOOKUP($C3540,Настройки!$A$11:$L$17,9,FALSE))</f>
        <v/>
      </c>
      <c r="T3540" s="56">
        <f>IF($B3540="","",$R3540*$S3540)</f>
        <v/>
      </c>
    </row>
    <row r="3541">
      <c r="A3541" s="20">
        <f>Тех_Движение!$A$3538</f>
        <v/>
      </c>
      <c r="B3541" s="20">
        <f>IF(Тех_Движение!$F$3538&gt;0,Тех_Движение!$I$3538,"")</f>
        <v/>
      </c>
      <c r="C3541" s="20">
        <f>IF($B3541="","",Тех_Движение!$D$3538)</f>
        <v/>
      </c>
      <c r="D3541" s="42">
        <f>IF($B3541="","",Тех_Движение!$B$3538)</f>
        <v/>
      </c>
      <c r="E3541" s="54">
        <f>IF($B3541="","",Тех_Движение!$F$3538)</f>
        <v/>
      </c>
      <c r="F3541" s="54">
        <f>IF($B3541="","",SUMIFS($E$5:$E3540,$C$5:$C3540,$C3541))</f>
        <v/>
      </c>
      <c r="G3541" s="54">
        <f>IF($B3541="","",MAX(0,$E3541-MAX(0,SUMIFS(Тех_Движение!$G$2:$G$5111,Тех_Движение!$D$2:$D$5111,$C3541,Тех_Движение!$B$2:$B$5111,"&lt;="&amp;Настройки!$B$5-1)-$F3541)))</f>
        <v/>
      </c>
      <c r="H3541" s="54">
        <f>IF($B3541="","",IF(AND($D3541&gt;=Настройки!$B$5,$D3541&lt;=Настройки!$B$6),$E3541,0))</f>
        <v/>
      </c>
      <c r="I3541" s="54">
        <f>IF($B3541="","",$G3541+$H3541-$J3541)</f>
        <v/>
      </c>
      <c r="J3541" s="54">
        <f>IF($B3541="","",MAX(0,$E3541-MAX(0,SUMIFS(Тех_Движение!$G$2:$G$5111,Тех_Движение!$D$2:$D$5111,$C3541,Тех_Движение!$B$2:$B$5111,"&lt;="&amp;Настройки!$B$6)-$F3541)))</f>
        <v/>
      </c>
      <c r="K3541" s="54">
        <f>IF(OR($B3541="",K$3&lt;$D3541+Настройки!$B$7),0,MAX(0,$E3541-MAX(0,SUMIFS(Тех_Движение!$G$2:$G$5111,Тех_Движение!$D$2:$D$5111,$C3541,Тех_Движение!$B$2:$B$5111,"&lt;="&amp;K$3)-$F3541)))</f>
        <v/>
      </c>
      <c r="L3541" s="54">
        <f>IF(OR($B3541="",L$3&lt;$D3541+Настройки!$B$7),0,MAX(0,$E3541-MAX(0,SUMIFS(Тех_Движение!$G$2:$G$5111,Тех_Движение!$D$2:$D$5111,$C3541,Тех_Движение!$B$2:$B$5111,"&lt;="&amp;L$3)-$F3541)))</f>
        <v/>
      </c>
      <c r="M3541" s="54">
        <f>IF(OR($B3541="",M$3&lt;$D3541+Настройки!$B$7),0,MAX(0,$E3541-MAX(0,SUMIFS(Тех_Движение!$G$2:$G$5111,Тех_Движение!$D$2:$D$5111,$C3541,Тех_Движение!$B$2:$B$5111,"&lt;="&amp;M$3)-$F3541)))</f>
        <v/>
      </c>
      <c r="N3541" s="54">
        <f>IF(OR($B3541="",N$3&lt;$D3541+Настройки!$B$7),0,MAX(0,$E3541-MAX(0,SUMIFS(Тех_Движение!$G$2:$G$5111,Тех_Движение!$D$2:$D$5111,$C3541,Тех_Движение!$B$2:$B$5111,"&lt;="&amp;N$3)-$F3541)))</f>
        <v/>
      </c>
      <c r="O3541" s="54">
        <f>IF(OR($B3541="",O$3&lt;$D3541+Настройки!$B$7),0,MAX(0,$E3541-MAX(0,SUMIFS(Тех_Движение!$G$2:$G$5111,Тех_Движение!$D$2:$D$5111,$C3541,Тех_Движение!$B$2:$B$5111,"&lt;="&amp;O$3)-$F3541)))</f>
        <v/>
      </c>
      <c r="P3541" s="54">
        <f>IF(OR($B3541="",P$3&lt;$D3541+Настройки!$B$7),0,MAX(0,$E3541-MAX(0,SUMIFS(Тех_Движение!$G$2:$G$5111,Тех_Движение!$D$2:$D$5111,$C3541,Тех_Движение!$B$2:$B$5111,"&lt;="&amp;P$3)-$F3541)))</f>
        <v/>
      </c>
      <c r="Q3541" s="54">
        <f>IF(OR($B3541="",Q$3&lt;$D3541+Настройки!$B$7),0,MAX(0,$E3541-MAX(0,SUMIFS(Тех_Движение!$G$2:$G$5111,Тех_Движение!$D$2:$D$5111,$C3541,Тех_Движение!$B$2:$B$5111,"&lt;="&amp;Q$3)-$F3541)))</f>
        <v/>
      </c>
      <c r="R3541" s="54">
        <f>IF($B3541="","",SUM($K3541:$Q3541))</f>
        <v/>
      </c>
      <c r="S3541" s="56">
        <f>IF($B3541="","",VLOOKUP($C3541,Настройки!$A$11:$L$17,9,FALSE))</f>
        <v/>
      </c>
      <c r="T3541" s="56">
        <f>IF($B3541="","",$R3541*$S3541)</f>
        <v/>
      </c>
    </row>
    <row r="3542">
      <c r="A3542" s="20">
        <f>Тех_Движение!$A$3539</f>
        <v/>
      </c>
      <c r="B3542" s="20">
        <f>IF(Тех_Движение!$F$3539&gt;0,Тех_Движение!$I$3539,"")</f>
        <v/>
      </c>
      <c r="C3542" s="20">
        <f>IF($B3542="","",Тех_Движение!$D$3539)</f>
        <v/>
      </c>
      <c r="D3542" s="42">
        <f>IF($B3542="","",Тех_Движение!$B$3539)</f>
        <v/>
      </c>
      <c r="E3542" s="54">
        <f>IF($B3542="","",Тех_Движение!$F$3539)</f>
        <v/>
      </c>
      <c r="F3542" s="54">
        <f>IF($B3542="","",SUMIFS($E$5:$E3541,$C$5:$C3541,$C3542))</f>
        <v/>
      </c>
      <c r="G3542" s="54">
        <f>IF($B3542="","",MAX(0,$E3542-MAX(0,SUMIFS(Тех_Движение!$G$2:$G$5111,Тех_Движение!$D$2:$D$5111,$C3542,Тех_Движение!$B$2:$B$5111,"&lt;="&amp;Настройки!$B$5-1)-$F3542)))</f>
        <v/>
      </c>
      <c r="H3542" s="54">
        <f>IF($B3542="","",IF(AND($D3542&gt;=Настройки!$B$5,$D3542&lt;=Настройки!$B$6),$E3542,0))</f>
        <v/>
      </c>
      <c r="I3542" s="54">
        <f>IF($B3542="","",$G3542+$H3542-$J3542)</f>
        <v/>
      </c>
      <c r="J3542" s="54">
        <f>IF($B3542="","",MAX(0,$E3542-MAX(0,SUMIFS(Тех_Движение!$G$2:$G$5111,Тех_Движение!$D$2:$D$5111,$C3542,Тех_Движение!$B$2:$B$5111,"&lt;="&amp;Настройки!$B$6)-$F3542)))</f>
        <v/>
      </c>
      <c r="K3542" s="54">
        <f>IF(OR($B3542="",K$3&lt;$D3542+Настройки!$B$7),0,MAX(0,$E3542-MAX(0,SUMIFS(Тех_Движение!$G$2:$G$5111,Тех_Движение!$D$2:$D$5111,$C3542,Тех_Движение!$B$2:$B$5111,"&lt;="&amp;K$3)-$F3542)))</f>
        <v/>
      </c>
      <c r="L3542" s="54">
        <f>IF(OR($B3542="",L$3&lt;$D3542+Настройки!$B$7),0,MAX(0,$E3542-MAX(0,SUMIFS(Тех_Движение!$G$2:$G$5111,Тех_Движение!$D$2:$D$5111,$C3542,Тех_Движение!$B$2:$B$5111,"&lt;="&amp;L$3)-$F3542)))</f>
        <v/>
      </c>
      <c r="M3542" s="54">
        <f>IF(OR($B3542="",M$3&lt;$D3542+Настройки!$B$7),0,MAX(0,$E3542-MAX(0,SUMIFS(Тех_Движение!$G$2:$G$5111,Тех_Движение!$D$2:$D$5111,$C3542,Тех_Движение!$B$2:$B$5111,"&lt;="&amp;M$3)-$F3542)))</f>
        <v/>
      </c>
      <c r="N3542" s="54">
        <f>IF(OR($B3542="",N$3&lt;$D3542+Настройки!$B$7),0,MAX(0,$E3542-MAX(0,SUMIFS(Тех_Движение!$G$2:$G$5111,Тех_Движение!$D$2:$D$5111,$C3542,Тех_Движение!$B$2:$B$5111,"&lt;="&amp;N$3)-$F3542)))</f>
        <v/>
      </c>
      <c r="O3542" s="54">
        <f>IF(OR($B3542="",O$3&lt;$D3542+Настройки!$B$7),0,MAX(0,$E3542-MAX(0,SUMIFS(Тех_Движение!$G$2:$G$5111,Тех_Движение!$D$2:$D$5111,$C3542,Тех_Движение!$B$2:$B$5111,"&lt;="&amp;O$3)-$F3542)))</f>
        <v/>
      </c>
      <c r="P3542" s="54">
        <f>IF(OR($B3542="",P$3&lt;$D3542+Настройки!$B$7),0,MAX(0,$E3542-MAX(0,SUMIFS(Тех_Движение!$G$2:$G$5111,Тех_Движение!$D$2:$D$5111,$C3542,Тех_Движение!$B$2:$B$5111,"&lt;="&amp;P$3)-$F3542)))</f>
        <v/>
      </c>
      <c r="Q3542" s="54">
        <f>IF(OR($B3542="",Q$3&lt;$D3542+Настройки!$B$7),0,MAX(0,$E3542-MAX(0,SUMIFS(Тех_Движение!$G$2:$G$5111,Тех_Движение!$D$2:$D$5111,$C3542,Тех_Движение!$B$2:$B$5111,"&lt;="&amp;Q$3)-$F3542)))</f>
        <v/>
      </c>
      <c r="R3542" s="54">
        <f>IF($B3542="","",SUM($K3542:$Q3542))</f>
        <v/>
      </c>
      <c r="S3542" s="56">
        <f>IF($B3542="","",VLOOKUP($C3542,Настройки!$A$11:$L$17,9,FALSE))</f>
        <v/>
      </c>
      <c r="T3542" s="56">
        <f>IF($B3542="","",$R3542*$S3542)</f>
        <v/>
      </c>
    </row>
    <row r="3543">
      <c r="A3543" s="20">
        <f>Тех_Движение!$A$3540</f>
        <v/>
      </c>
      <c r="B3543" s="20">
        <f>IF(Тех_Движение!$F$3540&gt;0,Тех_Движение!$I$3540,"")</f>
        <v/>
      </c>
      <c r="C3543" s="20">
        <f>IF($B3543="","",Тех_Движение!$D$3540)</f>
        <v/>
      </c>
      <c r="D3543" s="42">
        <f>IF($B3543="","",Тех_Движение!$B$3540)</f>
        <v/>
      </c>
      <c r="E3543" s="54">
        <f>IF($B3543="","",Тех_Движение!$F$3540)</f>
        <v/>
      </c>
      <c r="F3543" s="54">
        <f>IF($B3543="","",SUMIFS($E$5:$E3542,$C$5:$C3542,$C3543))</f>
        <v/>
      </c>
      <c r="G3543" s="54">
        <f>IF($B3543="","",MAX(0,$E3543-MAX(0,SUMIFS(Тех_Движение!$G$2:$G$5111,Тех_Движение!$D$2:$D$5111,$C3543,Тех_Движение!$B$2:$B$5111,"&lt;="&amp;Настройки!$B$5-1)-$F3543)))</f>
        <v/>
      </c>
      <c r="H3543" s="54">
        <f>IF($B3543="","",IF(AND($D3543&gt;=Настройки!$B$5,$D3543&lt;=Настройки!$B$6),$E3543,0))</f>
        <v/>
      </c>
      <c r="I3543" s="54">
        <f>IF($B3543="","",$G3543+$H3543-$J3543)</f>
        <v/>
      </c>
      <c r="J3543" s="54">
        <f>IF($B3543="","",MAX(0,$E3543-MAX(0,SUMIFS(Тех_Движение!$G$2:$G$5111,Тех_Движение!$D$2:$D$5111,$C3543,Тех_Движение!$B$2:$B$5111,"&lt;="&amp;Настройки!$B$6)-$F3543)))</f>
        <v/>
      </c>
      <c r="K3543" s="54">
        <f>IF(OR($B3543="",K$3&lt;$D3543+Настройки!$B$7),0,MAX(0,$E3543-MAX(0,SUMIFS(Тех_Движение!$G$2:$G$5111,Тех_Движение!$D$2:$D$5111,$C3543,Тех_Движение!$B$2:$B$5111,"&lt;="&amp;K$3)-$F3543)))</f>
        <v/>
      </c>
      <c r="L3543" s="54">
        <f>IF(OR($B3543="",L$3&lt;$D3543+Настройки!$B$7),0,MAX(0,$E3543-MAX(0,SUMIFS(Тех_Движение!$G$2:$G$5111,Тех_Движение!$D$2:$D$5111,$C3543,Тех_Движение!$B$2:$B$5111,"&lt;="&amp;L$3)-$F3543)))</f>
        <v/>
      </c>
      <c r="M3543" s="54">
        <f>IF(OR($B3543="",M$3&lt;$D3543+Настройки!$B$7),0,MAX(0,$E3543-MAX(0,SUMIFS(Тех_Движение!$G$2:$G$5111,Тех_Движение!$D$2:$D$5111,$C3543,Тех_Движение!$B$2:$B$5111,"&lt;="&amp;M$3)-$F3543)))</f>
        <v/>
      </c>
      <c r="N3543" s="54">
        <f>IF(OR($B3543="",N$3&lt;$D3543+Настройки!$B$7),0,MAX(0,$E3543-MAX(0,SUMIFS(Тех_Движение!$G$2:$G$5111,Тех_Движение!$D$2:$D$5111,$C3543,Тех_Движение!$B$2:$B$5111,"&lt;="&amp;N$3)-$F3543)))</f>
        <v/>
      </c>
      <c r="O3543" s="54">
        <f>IF(OR($B3543="",O$3&lt;$D3543+Настройки!$B$7),0,MAX(0,$E3543-MAX(0,SUMIFS(Тех_Движение!$G$2:$G$5111,Тех_Движение!$D$2:$D$5111,$C3543,Тех_Движение!$B$2:$B$5111,"&lt;="&amp;O$3)-$F3543)))</f>
        <v/>
      </c>
      <c r="P3543" s="54">
        <f>IF(OR($B3543="",P$3&lt;$D3543+Настройки!$B$7),0,MAX(0,$E3543-MAX(0,SUMIFS(Тех_Движение!$G$2:$G$5111,Тех_Движение!$D$2:$D$5111,$C3543,Тех_Движение!$B$2:$B$5111,"&lt;="&amp;P$3)-$F3543)))</f>
        <v/>
      </c>
      <c r="Q3543" s="54">
        <f>IF(OR($B3543="",Q$3&lt;$D3543+Настройки!$B$7),0,MAX(0,$E3543-MAX(0,SUMIFS(Тех_Движение!$G$2:$G$5111,Тех_Движение!$D$2:$D$5111,$C3543,Тех_Движение!$B$2:$B$5111,"&lt;="&amp;Q$3)-$F3543)))</f>
        <v/>
      </c>
      <c r="R3543" s="54">
        <f>IF($B3543="","",SUM($K3543:$Q3543))</f>
        <v/>
      </c>
      <c r="S3543" s="56">
        <f>IF($B3543="","",VLOOKUP($C3543,Настройки!$A$11:$L$17,9,FALSE))</f>
        <v/>
      </c>
      <c r="T3543" s="56">
        <f>IF($B3543="","",$R3543*$S3543)</f>
        <v/>
      </c>
    </row>
    <row r="3544">
      <c r="A3544" s="20">
        <f>Тех_Движение!$A$3541</f>
        <v/>
      </c>
      <c r="B3544" s="20">
        <f>IF(Тех_Движение!$F$3541&gt;0,Тех_Движение!$I$3541,"")</f>
        <v/>
      </c>
      <c r="C3544" s="20">
        <f>IF($B3544="","",Тех_Движение!$D$3541)</f>
        <v/>
      </c>
      <c r="D3544" s="42">
        <f>IF($B3544="","",Тех_Движение!$B$3541)</f>
        <v/>
      </c>
      <c r="E3544" s="54">
        <f>IF($B3544="","",Тех_Движение!$F$3541)</f>
        <v/>
      </c>
      <c r="F3544" s="54">
        <f>IF($B3544="","",SUMIFS($E$5:$E3543,$C$5:$C3543,$C3544))</f>
        <v/>
      </c>
      <c r="G3544" s="54">
        <f>IF($B3544="","",MAX(0,$E3544-MAX(0,SUMIFS(Тех_Движение!$G$2:$G$5111,Тех_Движение!$D$2:$D$5111,$C3544,Тех_Движение!$B$2:$B$5111,"&lt;="&amp;Настройки!$B$5-1)-$F3544)))</f>
        <v/>
      </c>
      <c r="H3544" s="54">
        <f>IF($B3544="","",IF(AND($D3544&gt;=Настройки!$B$5,$D3544&lt;=Настройки!$B$6),$E3544,0))</f>
        <v/>
      </c>
      <c r="I3544" s="54">
        <f>IF($B3544="","",$G3544+$H3544-$J3544)</f>
        <v/>
      </c>
      <c r="J3544" s="54">
        <f>IF($B3544="","",MAX(0,$E3544-MAX(0,SUMIFS(Тех_Движение!$G$2:$G$5111,Тех_Движение!$D$2:$D$5111,$C3544,Тех_Движение!$B$2:$B$5111,"&lt;="&amp;Настройки!$B$6)-$F3544)))</f>
        <v/>
      </c>
      <c r="K3544" s="54">
        <f>IF(OR($B3544="",K$3&lt;$D3544+Настройки!$B$7),0,MAX(0,$E3544-MAX(0,SUMIFS(Тех_Движение!$G$2:$G$5111,Тех_Движение!$D$2:$D$5111,$C3544,Тех_Движение!$B$2:$B$5111,"&lt;="&amp;K$3)-$F3544)))</f>
        <v/>
      </c>
      <c r="L3544" s="54">
        <f>IF(OR($B3544="",L$3&lt;$D3544+Настройки!$B$7),0,MAX(0,$E3544-MAX(0,SUMIFS(Тех_Движение!$G$2:$G$5111,Тех_Движение!$D$2:$D$5111,$C3544,Тех_Движение!$B$2:$B$5111,"&lt;="&amp;L$3)-$F3544)))</f>
        <v/>
      </c>
      <c r="M3544" s="54">
        <f>IF(OR($B3544="",M$3&lt;$D3544+Настройки!$B$7),0,MAX(0,$E3544-MAX(0,SUMIFS(Тех_Движение!$G$2:$G$5111,Тех_Движение!$D$2:$D$5111,$C3544,Тех_Движение!$B$2:$B$5111,"&lt;="&amp;M$3)-$F3544)))</f>
        <v/>
      </c>
      <c r="N3544" s="54">
        <f>IF(OR($B3544="",N$3&lt;$D3544+Настройки!$B$7),0,MAX(0,$E3544-MAX(0,SUMIFS(Тех_Движение!$G$2:$G$5111,Тех_Движение!$D$2:$D$5111,$C3544,Тех_Движение!$B$2:$B$5111,"&lt;="&amp;N$3)-$F3544)))</f>
        <v/>
      </c>
      <c r="O3544" s="54">
        <f>IF(OR($B3544="",O$3&lt;$D3544+Настройки!$B$7),0,MAX(0,$E3544-MAX(0,SUMIFS(Тех_Движение!$G$2:$G$5111,Тех_Движение!$D$2:$D$5111,$C3544,Тех_Движение!$B$2:$B$5111,"&lt;="&amp;O$3)-$F3544)))</f>
        <v/>
      </c>
      <c r="P3544" s="54">
        <f>IF(OR($B3544="",P$3&lt;$D3544+Настройки!$B$7),0,MAX(0,$E3544-MAX(0,SUMIFS(Тех_Движение!$G$2:$G$5111,Тех_Движение!$D$2:$D$5111,$C3544,Тех_Движение!$B$2:$B$5111,"&lt;="&amp;P$3)-$F3544)))</f>
        <v/>
      </c>
      <c r="Q3544" s="54">
        <f>IF(OR($B3544="",Q$3&lt;$D3544+Настройки!$B$7),0,MAX(0,$E3544-MAX(0,SUMIFS(Тех_Движение!$G$2:$G$5111,Тех_Движение!$D$2:$D$5111,$C3544,Тех_Движение!$B$2:$B$5111,"&lt;="&amp;Q$3)-$F3544)))</f>
        <v/>
      </c>
      <c r="R3544" s="54">
        <f>IF($B3544="","",SUM($K3544:$Q3544))</f>
        <v/>
      </c>
      <c r="S3544" s="56">
        <f>IF($B3544="","",VLOOKUP($C3544,Настройки!$A$11:$L$17,9,FALSE))</f>
        <v/>
      </c>
      <c r="T3544" s="56">
        <f>IF($B3544="","",$R3544*$S3544)</f>
        <v/>
      </c>
    </row>
    <row r="3545">
      <c r="A3545" s="20">
        <f>Тех_Движение!$A$3542</f>
        <v/>
      </c>
      <c r="B3545" s="20">
        <f>IF(Тех_Движение!$F$3542&gt;0,Тех_Движение!$I$3542,"")</f>
        <v/>
      </c>
      <c r="C3545" s="20">
        <f>IF($B3545="","",Тех_Движение!$D$3542)</f>
        <v/>
      </c>
      <c r="D3545" s="42">
        <f>IF($B3545="","",Тех_Движение!$B$3542)</f>
        <v/>
      </c>
      <c r="E3545" s="54">
        <f>IF($B3545="","",Тех_Движение!$F$3542)</f>
        <v/>
      </c>
      <c r="F3545" s="54">
        <f>IF($B3545="","",SUMIFS($E$5:$E3544,$C$5:$C3544,$C3545))</f>
        <v/>
      </c>
      <c r="G3545" s="54">
        <f>IF($B3545="","",MAX(0,$E3545-MAX(0,SUMIFS(Тех_Движение!$G$2:$G$5111,Тех_Движение!$D$2:$D$5111,$C3545,Тех_Движение!$B$2:$B$5111,"&lt;="&amp;Настройки!$B$5-1)-$F3545)))</f>
        <v/>
      </c>
      <c r="H3545" s="54">
        <f>IF($B3545="","",IF(AND($D3545&gt;=Настройки!$B$5,$D3545&lt;=Настройки!$B$6),$E3545,0))</f>
        <v/>
      </c>
      <c r="I3545" s="54">
        <f>IF($B3545="","",$G3545+$H3545-$J3545)</f>
        <v/>
      </c>
      <c r="J3545" s="54">
        <f>IF($B3545="","",MAX(0,$E3545-MAX(0,SUMIFS(Тех_Движение!$G$2:$G$5111,Тех_Движение!$D$2:$D$5111,$C3545,Тех_Движение!$B$2:$B$5111,"&lt;="&amp;Настройки!$B$6)-$F3545)))</f>
        <v/>
      </c>
      <c r="K3545" s="54">
        <f>IF(OR($B3545="",K$3&lt;$D3545+Настройки!$B$7),0,MAX(0,$E3545-MAX(0,SUMIFS(Тех_Движение!$G$2:$G$5111,Тех_Движение!$D$2:$D$5111,$C3545,Тех_Движение!$B$2:$B$5111,"&lt;="&amp;K$3)-$F3545)))</f>
        <v/>
      </c>
      <c r="L3545" s="54">
        <f>IF(OR($B3545="",L$3&lt;$D3545+Настройки!$B$7),0,MAX(0,$E3545-MAX(0,SUMIFS(Тех_Движение!$G$2:$G$5111,Тех_Движение!$D$2:$D$5111,$C3545,Тех_Движение!$B$2:$B$5111,"&lt;="&amp;L$3)-$F3545)))</f>
        <v/>
      </c>
      <c r="M3545" s="54">
        <f>IF(OR($B3545="",M$3&lt;$D3545+Настройки!$B$7),0,MAX(0,$E3545-MAX(0,SUMIFS(Тех_Движение!$G$2:$G$5111,Тех_Движение!$D$2:$D$5111,$C3545,Тех_Движение!$B$2:$B$5111,"&lt;="&amp;M$3)-$F3545)))</f>
        <v/>
      </c>
      <c r="N3545" s="54">
        <f>IF(OR($B3545="",N$3&lt;$D3545+Настройки!$B$7),0,MAX(0,$E3545-MAX(0,SUMIFS(Тех_Движение!$G$2:$G$5111,Тех_Движение!$D$2:$D$5111,$C3545,Тех_Движение!$B$2:$B$5111,"&lt;="&amp;N$3)-$F3545)))</f>
        <v/>
      </c>
      <c r="O3545" s="54">
        <f>IF(OR($B3545="",O$3&lt;$D3545+Настройки!$B$7),0,MAX(0,$E3545-MAX(0,SUMIFS(Тех_Движение!$G$2:$G$5111,Тех_Движение!$D$2:$D$5111,$C3545,Тех_Движение!$B$2:$B$5111,"&lt;="&amp;O$3)-$F3545)))</f>
        <v/>
      </c>
      <c r="P3545" s="54">
        <f>IF(OR($B3545="",P$3&lt;$D3545+Настройки!$B$7),0,MAX(0,$E3545-MAX(0,SUMIFS(Тех_Движение!$G$2:$G$5111,Тех_Движение!$D$2:$D$5111,$C3545,Тех_Движение!$B$2:$B$5111,"&lt;="&amp;P$3)-$F3545)))</f>
        <v/>
      </c>
      <c r="Q3545" s="54">
        <f>IF(OR($B3545="",Q$3&lt;$D3545+Настройки!$B$7),0,MAX(0,$E3545-MAX(0,SUMIFS(Тех_Движение!$G$2:$G$5111,Тех_Движение!$D$2:$D$5111,$C3545,Тех_Движение!$B$2:$B$5111,"&lt;="&amp;Q$3)-$F3545)))</f>
        <v/>
      </c>
      <c r="R3545" s="54">
        <f>IF($B3545="","",SUM($K3545:$Q3545))</f>
        <v/>
      </c>
      <c r="S3545" s="56">
        <f>IF($B3545="","",VLOOKUP($C3545,Настройки!$A$11:$L$17,9,FALSE))</f>
        <v/>
      </c>
      <c r="T3545" s="56">
        <f>IF($B3545="","",$R3545*$S3545)</f>
        <v/>
      </c>
    </row>
    <row r="3546">
      <c r="A3546" s="20">
        <f>Тех_Движение!$A$3543</f>
        <v/>
      </c>
      <c r="B3546" s="20">
        <f>IF(Тех_Движение!$F$3543&gt;0,Тех_Движение!$I$3543,"")</f>
        <v/>
      </c>
      <c r="C3546" s="20">
        <f>IF($B3546="","",Тех_Движение!$D$3543)</f>
        <v/>
      </c>
      <c r="D3546" s="42">
        <f>IF($B3546="","",Тех_Движение!$B$3543)</f>
        <v/>
      </c>
      <c r="E3546" s="54">
        <f>IF($B3546="","",Тех_Движение!$F$3543)</f>
        <v/>
      </c>
      <c r="F3546" s="54">
        <f>IF($B3546="","",SUMIFS($E$5:$E3545,$C$5:$C3545,$C3546))</f>
        <v/>
      </c>
      <c r="G3546" s="54">
        <f>IF($B3546="","",MAX(0,$E3546-MAX(0,SUMIFS(Тех_Движение!$G$2:$G$5111,Тех_Движение!$D$2:$D$5111,$C3546,Тех_Движение!$B$2:$B$5111,"&lt;="&amp;Настройки!$B$5-1)-$F3546)))</f>
        <v/>
      </c>
      <c r="H3546" s="54">
        <f>IF($B3546="","",IF(AND($D3546&gt;=Настройки!$B$5,$D3546&lt;=Настройки!$B$6),$E3546,0))</f>
        <v/>
      </c>
      <c r="I3546" s="54">
        <f>IF($B3546="","",$G3546+$H3546-$J3546)</f>
        <v/>
      </c>
      <c r="J3546" s="54">
        <f>IF($B3546="","",MAX(0,$E3546-MAX(0,SUMIFS(Тех_Движение!$G$2:$G$5111,Тех_Движение!$D$2:$D$5111,$C3546,Тех_Движение!$B$2:$B$5111,"&lt;="&amp;Настройки!$B$6)-$F3546)))</f>
        <v/>
      </c>
      <c r="K3546" s="54">
        <f>IF(OR($B3546="",K$3&lt;$D3546+Настройки!$B$7),0,MAX(0,$E3546-MAX(0,SUMIFS(Тех_Движение!$G$2:$G$5111,Тех_Движение!$D$2:$D$5111,$C3546,Тех_Движение!$B$2:$B$5111,"&lt;="&amp;K$3)-$F3546)))</f>
        <v/>
      </c>
      <c r="L3546" s="54">
        <f>IF(OR($B3546="",L$3&lt;$D3546+Настройки!$B$7),0,MAX(0,$E3546-MAX(0,SUMIFS(Тех_Движение!$G$2:$G$5111,Тех_Движение!$D$2:$D$5111,$C3546,Тех_Движение!$B$2:$B$5111,"&lt;="&amp;L$3)-$F3546)))</f>
        <v/>
      </c>
      <c r="M3546" s="54">
        <f>IF(OR($B3546="",M$3&lt;$D3546+Настройки!$B$7),0,MAX(0,$E3546-MAX(0,SUMIFS(Тех_Движение!$G$2:$G$5111,Тех_Движение!$D$2:$D$5111,$C3546,Тех_Движение!$B$2:$B$5111,"&lt;="&amp;M$3)-$F3546)))</f>
        <v/>
      </c>
      <c r="N3546" s="54">
        <f>IF(OR($B3546="",N$3&lt;$D3546+Настройки!$B$7),0,MAX(0,$E3546-MAX(0,SUMIFS(Тех_Движение!$G$2:$G$5111,Тех_Движение!$D$2:$D$5111,$C3546,Тех_Движение!$B$2:$B$5111,"&lt;="&amp;N$3)-$F3546)))</f>
        <v/>
      </c>
      <c r="O3546" s="54">
        <f>IF(OR($B3546="",O$3&lt;$D3546+Настройки!$B$7),0,MAX(0,$E3546-MAX(0,SUMIFS(Тех_Движение!$G$2:$G$5111,Тех_Движение!$D$2:$D$5111,$C3546,Тех_Движение!$B$2:$B$5111,"&lt;="&amp;O$3)-$F3546)))</f>
        <v/>
      </c>
      <c r="P3546" s="54">
        <f>IF(OR($B3546="",P$3&lt;$D3546+Настройки!$B$7),0,MAX(0,$E3546-MAX(0,SUMIFS(Тех_Движение!$G$2:$G$5111,Тех_Движение!$D$2:$D$5111,$C3546,Тех_Движение!$B$2:$B$5111,"&lt;="&amp;P$3)-$F3546)))</f>
        <v/>
      </c>
      <c r="Q3546" s="54">
        <f>IF(OR($B3546="",Q$3&lt;$D3546+Настройки!$B$7),0,MAX(0,$E3546-MAX(0,SUMIFS(Тех_Движение!$G$2:$G$5111,Тех_Движение!$D$2:$D$5111,$C3546,Тех_Движение!$B$2:$B$5111,"&lt;="&amp;Q$3)-$F3546)))</f>
        <v/>
      </c>
      <c r="R3546" s="54">
        <f>IF($B3546="","",SUM($K3546:$Q3546))</f>
        <v/>
      </c>
      <c r="S3546" s="56">
        <f>IF($B3546="","",VLOOKUP($C3546,Настройки!$A$11:$L$17,9,FALSE))</f>
        <v/>
      </c>
      <c r="T3546" s="56">
        <f>IF($B3546="","",$R3546*$S3546)</f>
        <v/>
      </c>
    </row>
    <row r="3547">
      <c r="A3547" s="20">
        <f>Тех_Движение!$A$3544</f>
        <v/>
      </c>
      <c r="B3547" s="20">
        <f>IF(Тех_Движение!$F$3544&gt;0,Тех_Движение!$I$3544,"")</f>
        <v/>
      </c>
      <c r="C3547" s="20">
        <f>IF($B3547="","",Тех_Движение!$D$3544)</f>
        <v/>
      </c>
      <c r="D3547" s="42">
        <f>IF($B3547="","",Тех_Движение!$B$3544)</f>
        <v/>
      </c>
      <c r="E3547" s="54">
        <f>IF($B3547="","",Тех_Движение!$F$3544)</f>
        <v/>
      </c>
      <c r="F3547" s="54">
        <f>IF($B3547="","",SUMIFS($E$5:$E3546,$C$5:$C3546,$C3547))</f>
        <v/>
      </c>
      <c r="G3547" s="54">
        <f>IF($B3547="","",MAX(0,$E3547-MAX(0,SUMIFS(Тех_Движение!$G$2:$G$5111,Тех_Движение!$D$2:$D$5111,$C3547,Тех_Движение!$B$2:$B$5111,"&lt;="&amp;Настройки!$B$5-1)-$F3547)))</f>
        <v/>
      </c>
      <c r="H3547" s="54">
        <f>IF($B3547="","",IF(AND($D3547&gt;=Настройки!$B$5,$D3547&lt;=Настройки!$B$6),$E3547,0))</f>
        <v/>
      </c>
      <c r="I3547" s="54">
        <f>IF($B3547="","",$G3547+$H3547-$J3547)</f>
        <v/>
      </c>
      <c r="J3547" s="54">
        <f>IF($B3547="","",MAX(0,$E3547-MAX(0,SUMIFS(Тех_Движение!$G$2:$G$5111,Тех_Движение!$D$2:$D$5111,$C3547,Тех_Движение!$B$2:$B$5111,"&lt;="&amp;Настройки!$B$6)-$F3547)))</f>
        <v/>
      </c>
      <c r="K3547" s="54">
        <f>IF(OR($B3547="",K$3&lt;$D3547+Настройки!$B$7),0,MAX(0,$E3547-MAX(0,SUMIFS(Тех_Движение!$G$2:$G$5111,Тех_Движение!$D$2:$D$5111,$C3547,Тех_Движение!$B$2:$B$5111,"&lt;="&amp;K$3)-$F3547)))</f>
        <v/>
      </c>
      <c r="L3547" s="54">
        <f>IF(OR($B3547="",L$3&lt;$D3547+Настройки!$B$7),0,MAX(0,$E3547-MAX(0,SUMIFS(Тех_Движение!$G$2:$G$5111,Тех_Движение!$D$2:$D$5111,$C3547,Тех_Движение!$B$2:$B$5111,"&lt;="&amp;L$3)-$F3547)))</f>
        <v/>
      </c>
      <c r="M3547" s="54">
        <f>IF(OR($B3547="",M$3&lt;$D3547+Настройки!$B$7),0,MAX(0,$E3547-MAX(0,SUMIFS(Тех_Движение!$G$2:$G$5111,Тех_Движение!$D$2:$D$5111,$C3547,Тех_Движение!$B$2:$B$5111,"&lt;="&amp;M$3)-$F3547)))</f>
        <v/>
      </c>
      <c r="N3547" s="54">
        <f>IF(OR($B3547="",N$3&lt;$D3547+Настройки!$B$7),0,MAX(0,$E3547-MAX(0,SUMIFS(Тех_Движение!$G$2:$G$5111,Тех_Движение!$D$2:$D$5111,$C3547,Тех_Движение!$B$2:$B$5111,"&lt;="&amp;N$3)-$F3547)))</f>
        <v/>
      </c>
      <c r="O3547" s="54">
        <f>IF(OR($B3547="",O$3&lt;$D3547+Настройки!$B$7),0,MAX(0,$E3547-MAX(0,SUMIFS(Тех_Движение!$G$2:$G$5111,Тех_Движение!$D$2:$D$5111,$C3547,Тех_Движение!$B$2:$B$5111,"&lt;="&amp;O$3)-$F3547)))</f>
        <v/>
      </c>
      <c r="P3547" s="54">
        <f>IF(OR($B3547="",P$3&lt;$D3547+Настройки!$B$7),0,MAX(0,$E3547-MAX(0,SUMIFS(Тех_Движение!$G$2:$G$5111,Тех_Движение!$D$2:$D$5111,$C3547,Тех_Движение!$B$2:$B$5111,"&lt;="&amp;P$3)-$F3547)))</f>
        <v/>
      </c>
      <c r="Q3547" s="54">
        <f>IF(OR($B3547="",Q$3&lt;$D3547+Настройки!$B$7),0,MAX(0,$E3547-MAX(0,SUMIFS(Тех_Движение!$G$2:$G$5111,Тех_Движение!$D$2:$D$5111,$C3547,Тех_Движение!$B$2:$B$5111,"&lt;="&amp;Q$3)-$F3547)))</f>
        <v/>
      </c>
      <c r="R3547" s="54">
        <f>IF($B3547="","",SUM($K3547:$Q3547))</f>
        <v/>
      </c>
      <c r="S3547" s="56">
        <f>IF($B3547="","",VLOOKUP($C3547,Настройки!$A$11:$L$17,9,FALSE))</f>
        <v/>
      </c>
      <c r="T3547" s="56">
        <f>IF($B3547="","",$R3547*$S3547)</f>
        <v/>
      </c>
    </row>
    <row r="3548">
      <c r="A3548" s="20">
        <f>Тех_Движение!$A$3545</f>
        <v/>
      </c>
      <c r="B3548" s="20">
        <f>IF(Тех_Движение!$F$3545&gt;0,Тех_Движение!$I$3545,"")</f>
        <v/>
      </c>
      <c r="C3548" s="20">
        <f>IF($B3548="","",Тех_Движение!$D$3545)</f>
        <v/>
      </c>
      <c r="D3548" s="42">
        <f>IF($B3548="","",Тех_Движение!$B$3545)</f>
        <v/>
      </c>
      <c r="E3548" s="54">
        <f>IF($B3548="","",Тех_Движение!$F$3545)</f>
        <v/>
      </c>
      <c r="F3548" s="54">
        <f>IF($B3548="","",SUMIFS($E$5:$E3547,$C$5:$C3547,$C3548))</f>
        <v/>
      </c>
      <c r="G3548" s="54">
        <f>IF($B3548="","",MAX(0,$E3548-MAX(0,SUMIFS(Тех_Движение!$G$2:$G$5111,Тех_Движение!$D$2:$D$5111,$C3548,Тех_Движение!$B$2:$B$5111,"&lt;="&amp;Настройки!$B$5-1)-$F3548)))</f>
        <v/>
      </c>
      <c r="H3548" s="54">
        <f>IF($B3548="","",IF(AND($D3548&gt;=Настройки!$B$5,$D3548&lt;=Настройки!$B$6),$E3548,0))</f>
        <v/>
      </c>
      <c r="I3548" s="54">
        <f>IF($B3548="","",$G3548+$H3548-$J3548)</f>
        <v/>
      </c>
      <c r="J3548" s="54">
        <f>IF($B3548="","",MAX(0,$E3548-MAX(0,SUMIFS(Тех_Движение!$G$2:$G$5111,Тех_Движение!$D$2:$D$5111,$C3548,Тех_Движение!$B$2:$B$5111,"&lt;="&amp;Настройки!$B$6)-$F3548)))</f>
        <v/>
      </c>
      <c r="K3548" s="54">
        <f>IF(OR($B3548="",K$3&lt;$D3548+Настройки!$B$7),0,MAX(0,$E3548-MAX(0,SUMIFS(Тех_Движение!$G$2:$G$5111,Тех_Движение!$D$2:$D$5111,$C3548,Тех_Движение!$B$2:$B$5111,"&lt;="&amp;K$3)-$F3548)))</f>
        <v/>
      </c>
      <c r="L3548" s="54">
        <f>IF(OR($B3548="",L$3&lt;$D3548+Настройки!$B$7),0,MAX(0,$E3548-MAX(0,SUMIFS(Тех_Движение!$G$2:$G$5111,Тех_Движение!$D$2:$D$5111,$C3548,Тех_Движение!$B$2:$B$5111,"&lt;="&amp;L$3)-$F3548)))</f>
        <v/>
      </c>
      <c r="M3548" s="54">
        <f>IF(OR($B3548="",M$3&lt;$D3548+Настройки!$B$7),0,MAX(0,$E3548-MAX(0,SUMIFS(Тех_Движение!$G$2:$G$5111,Тех_Движение!$D$2:$D$5111,$C3548,Тех_Движение!$B$2:$B$5111,"&lt;="&amp;M$3)-$F3548)))</f>
        <v/>
      </c>
      <c r="N3548" s="54">
        <f>IF(OR($B3548="",N$3&lt;$D3548+Настройки!$B$7),0,MAX(0,$E3548-MAX(0,SUMIFS(Тех_Движение!$G$2:$G$5111,Тех_Движение!$D$2:$D$5111,$C3548,Тех_Движение!$B$2:$B$5111,"&lt;="&amp;N$3)-$F3548)))</f>
        <v/>
      </c>
      <c r="O3548" s="54">
        <f>IF(OR($B3548="",O$3&lt;$D3548+Настройки!$B$7),0,MAX(0,$E3548-MAX(0,SUMIFS(Тех_Движение!$G$2:$G$5111,Тех_Движение!$D$2:$D$5111,$C3548,Тех_Движение!$B$2:$B$5111,"&lt;="&amp;O$3)-$F3548)))</f>
        <v/>
      </c>
      <c r="P3548" s="54">
        <f>IF(OR($B3548="",P$3&lt;$D3548+Настройки!$B$7),0,MAX(0,$E3548-MAX(0,SUMIFS(Тех_Движение!$G$2:$G$5111,Тех_Движение!$D$2:$D$5111,$C3548,Тех_Движение!$B$2:$B$5111,"&lt;="&amp;P$3)-$F3548)))</f>
        <v/>
      </c>
      <c r="Q3548" s="54">
        <f>IF(OR($B3548="",Q$3&lt;$D3548+Настройки!$B$7),0,MAX(0,$E3548-MAX(0,SUMIFS(Тех_Движение!$G$2:$G$5111,Тех_Движение!$D$2:$D$5111,$C3548,Тех_Движение!$B$2:$B$5111,"&lt;="&amp;Q$3)-$F3548)))</f>
        <v/>
      </c>
      <c r="R3548" s="54">
        <f>IF($B3548="","",SUM($K3548:$Q3548))</f>
        <v/>
      </c>
      <c r="S3548" s="56">
        <f>IF($B3548="","",VLOOKUP($C3548,Настройки!$A$11:$L$17,9,FALSE))</f>
        <v/>
      </c>
      <c r="T3548" s="56">
        <f>IF($B3548="","",$R3548*$S3548)</f>
        <v/>
      </c>
    </row>
    <row r="3549">
      <c r="A3549" s="20">
        <f>Тех_Движение!$A$3546</f>
        <v/>
      </c>
      <c r="B3549" s="20">
        <f>IF(Тех_Движение!$F$3546&gt;0,Тех_Движение!$I$3546,"")</f>
        <v/>
      </c>
      <c r="C3549" s="20">
        <f>IF($B3549="","",Тех_Движение!$D$3546)</f>
        <v/>
      </c>
      <c r="D3549" s="42">
        <f>IF($B3549="","",Тех_Движение!$B$3546)</f>
        <v/>
      </c>
      <c r="E3549" s="54">
        <f>IF($B3549="","",Тех_Движение!$F$3546)</f>
        <v/>
      </c>
      <c r="F3549" s="54">
        <f>IF($B3549="","",SUMIFS($E$5:$E3548,$C$5:$C3548,$C3549))</f>
        <v/>
      </c>
      <c r="G3549" s="54">
        <f>IF($B3549="","",MAX(0,$E3549-MAX(0,SUMIFS(Тех_Движение!$G$2:$G$5111,Тех_Движение!$D$2:$D$5111,$C3549,Тех_Движение!$B$2:$B$5111,"&lt;="&amp;Настройки!$B$5-1)-$F3549)))</f>
        <v/>
      </c>
      <c r="H3549" s="54">
        <f>IF($B3549="","",IF(AND($D3549&gt;=Настройки!$B$5,$D3549&lt;=Настройки!$B$6),$E3549,0))</f>
        <v/>
      </c>
      <c r="I3549" s="54">
        <f>IF($B3549="","",$G3549+$H3549-$J3549)</f>
        <v/>
      </c>
      <c r="J3549" s="54">
        <f>IF($B3549="","",MAX(0,$E3549-MAX(0,SUMIFS(Тех_Движение!$G$2:$G$5111,Тех_Движение!$D$2:$D$5111,$C3549,Тех_Движение!$B$2:$B$5111,"&lt;="&amp;Настройки!$B$6)-$F3549)))</f>
        <v/>
      </c>
      <c r="K3549" s="54">
        <f>IF(OR($B3549="",K$3&lt;$D3549+Настройки!$B$7),0,MAX(0,$E3549-MAX(0,SUMIFS(Тех_Движение!$G$2:$G$5111,Тех_Движение!$D$2:$D$5111,$C3549,Тех_Движение!$B$2:$B$5111,"&lt;="&amp;K$3)-$F3549)))</f>
        <v/>
      </c>
      <c r="L3549" s="54">
        <f>IF(OR($B3549="",L$3&lt;$D3549+Настройки!$B$7),0,MAX(0,$E3549-MAX(0,SUMIFS(Тех_Движение!$G$2:$G$5111,Тех_Движение!$D$2:$D$5111,$C3549,Тех_Движение!$B$2:$B$5111,"&lt;="&amp;L$3)-$F3549)))</f>
        <v/>
      </c>
      <c r="M3549" s="54">
        <f>IF(OR($B3549="",M$3&lt;$D3549+Настройки!$B$7),0,MAX(0,$E3549-MAX(0,SUMIFS(Тех_Движение!$G$2:$G$5111,Тех_Движение!$D$2:$D$5111,$C3549,Тех_Движение!$B$2:$B$5111,"&lt;="&amp;M$3)-$F3549)))</f>
        <v/>
      </c>
      <c r="N3549" s="54">
        <f>IF(OR($B3549="",N$3&lt;$D3549+Настройки!$B$7),0,MAX(0,$E3549-MAX(0,SUMIFS(Тех_Движение!$G$2:$G$5111,Тех_Движение!$D$2:$D$5111,$C3549,Тех_Движение!$B$2:$B$5111,"&lt;="&amp;N$3)-$F3549)))</f>
        <v/>
      </c>
      <c r="O3549" s="54">
        <f>IF(OR($B3549="",O$3&lt;$D3549+Настройки!$B$7),0,MAX(0,$E3549-MAX(0,SUMIFS(Тех_Движение!$G$2:$G$5111,Тех_Движение!$D$2:$D$5111,$C3549,Тех_Движение!$B$2:$B$5111,"&lt;="&amp;O$3)-$F3549)))</f>
        <v/>
      </c>
      <c r="P3549" s="54">
        <f>IF(OR($B3549="",P$3&lt;$D3549+Настройки!$B$7),0,MAX(0,$E3549-MAX(0,SUMIFS(Тех_Движение!$G$2:$G$5111,Тех_Движение!$D$2:$D$5111,$C3549,Тех_Движение!$B$2:$B$5111,"&lt;="&amp;P$3)-$F3549)))</f>
        <v/>
      </c>
      <c r="Q3549" s="54">
        <f>IF(OR($B3549="",Q$3&lt;$D3549+Настройки!$B$7),0,MAX(0,$E3549-MAX(0,SUMIFS(Тех_Движение!$G$2:$G$5111,Тех_Движение!$D$2:$D$5111,$C3549,Тех_Движение!$B$2:$B$5111,"&lt;="&amp;Q$3)-$F3549)))</f>
        <v/>
      </c>
      <c r="R3549" s="54">
        <f>IF($B3549="","",SUM($K3549:$Q3549))</f>
        <v/>
      </c>
      <c r="S3549" s="56">
        <f>IF($B3549="","",VLOOKUP($C3549,Настройки!$A$11:$L$17,9,FALSE))</f>
        <v/>
      </c>
      <c r="T3549" s="56">
        <f>IF($B3549="","",$R3549*$S3549)</f>
        <v/>
      </c>
    </row>
    <row r="3550">
      <c r="A3550" s="20">
        <f>Тех_Движение!$A$3547</f>
        <v/>
      </c>
      <c r="B3550" s="20">
        <f>IF(Тех_Движение!$F$3547&gt;0,Тех_Движение!$I$3547,"")</f>
        <v/>
      </c>
      <c r="C3550" s="20">
        <f>IF($B3550="","",Тех_Движение!$D$3547)</f>
        <v/>
      </c>
      <c r="D3550" s="42">
        <f>IF($B3550="","",Тех_Движение!$B$3547)</f>
        <v/>
      </c>
      <c r="E3550" s="54">
        <f>IF($B3550="","",Тех_Движение!$F$3547)</f>
        <v/>
      </c>
      <c r="F3550" s="54">
        <f>IF($B3550="","",SUMIFS($E$5:$E3549,$C$5:$C3549,$C3550))</f>
        <v/>
      </c>
      <c r="G3550" s="54">
        <f>IF($B3550="","",MAX(0,$E3550-MAX(0,SUMIFS(Тех_Движение!$G$2:$G$5111,Тех_Движение!$D$2:$D$5111,$C3550,Тех_Движение!$B$2:$B$5111,"&lt;="&amp;Настройки!$B$5-1)-$F3550)))</f>
        <v/>
      </c>
      <c r="H3550" s="54">
        <f>IF($B3550="","",IF(AND($D3550&gt;=Настройки!$B$5,$D3550&lt;=Настройки!$B$6),$E3550,0))</f>
        <v/>
      </c>
      <c r="I3550" s="54">
        <f>IF($B3550="","",$G3550+$H3550-$J3550)</f>
        <v/>
      </c>
      <c r="J3550" s="54">
        <f>IF($B3550="","",MAX(0,$E3550-MAX(0,SUMIFS(Тех_Движение!$G$2:$G$5111,Тех_Движение!$D$2:$D$5111,$C3550,Тех_Движение!$B$2:$B$5111,"&lt;="&amp;Настройки!$B$6)-$F3550)))</f>
        <v/>
      </c>
      <c r="K3550" s="54">
        <f>IF(OR($B3550="",K$3&lt;$D3550+Настройки!$B$7),0,MAX(0,$E3550-MAX(0,SUMIFS(Тех_Движение!$G$2:$G$5111,Тех_Движение!$D$2:$D$5111,$C3550,Тех_Движение!$B$2:$B$5111,"&lt;="&amp;K$3)-$F3550)))</f>
        <v/>
      </c>
      <c r="L3550" s="54">
        <f>IF(OR($B3550="",L$3&lt;$D3550+Настройки!$B$7),0,MAX(0,$E3550-MAX(0,SUMIFS(Тех_Движение!$G$2:$G$5111,Тех_Движение!$D$2:$D$5111,$C3550,Тех_Движение!$B$2:$B$5111,"&lt;="&amp;L$3)-$F3550)))</f>
        <v/>
      </c>
      <c r="M3550" s="54">
        <f>IF(OR($B3550="",M$3&lt;$D3550+Настройки!$B$7),0,MAX(0,$E3550-MAX(0,SUMIFS(Тех_Движение!$G$2:$G$5111,Тех_Движение!$D$2:$D$5111,$C3550,Тех_Движение!$B$2:$B$5111,"&lt;="&amp;M$3)-$F3550)))</f>
        <v/>
      </c>
      <c r="N3550" s="54">
        <f>IF(OR($B3550="",N$3&lt;$D3550+Настройки!$B$7),0,MAX(0,$E3550-MAX(0,SUMIFS(Тех_Движение!$G$2:$G$5111,Тех_Движение!$D$2:$D$5111,$C3550,Тех_Движение!$B$2:$B$5111,"&lt;="&amp;N$3)-$F3550)))</f>
        <v/>
      </c>
      <c r="O3550" s="54">
        <f>IF(OR($B3550="",O$3&lt;$D3550+Настройки!$B$7),0,MAX(0,$E3550-MAX(0,SUMIFS(Тех_Движение!$G$2:$G$5111,Тех_Движение!$D$2:$D$5111,$C3550,Тех_Движение!$B$2:$B$5111,"&lt;="&amp;O$3)-$F3550)))</f>
        <v/>
      </c>
      <c r="P3550" s="54">
        <f>IF(OR($B3550="",P$3&lt;$D3550+Настройки!$B$7),0,MAX(0,$E3550-MAX(0,SUMIFS(Тех_Движение!$G$2:$G$5111,Тех_Движение!$D$2:$D$5111,$C3550,Тех_Движение!$B$2:$B$5111,"&lt;="&amp;P$3)-$F3550)))</f>
        <v/>
      </c>
      <c r="Q3550" s="54">
        <f>IF(OR($B3550="",Q$3&lt;$D3550+Настройки!$B$7),0,MAX(0,$E3550-MAX(0,SUMIFS(Тех_Движение!$G$2:$G$5111,Тех_Движение!$D$2:$D$5111,$C3550,Тех_Движение!$B$2:$B$5111,"&lt;="&amp;Q$3)-$F3550)))</f>
        <v/>
      </c>
      <c r="R3550" s="54">
        <f>IF($B3550="","",SUM($K3550:$Q3550))</f>
        <v/>
      </c>
      <c r="S3550" s="56">
        <f>IF($B3550="","",VLOOKUP($C3550,Настройки!$A$11:$L$17,9,FALSE))</f>
        <v/>
      </c>
      <c r="T3550" s="56">
        <f>IF($B3550="","",$R3550*$S3550)</f>
        <v/>
      </c>
    </row>
    <row r="3551">
      <c r="A3551" s="20">
        <f>Тех_Движение!$A$3548</f>
        <v/>
      </c>
      <c r="B3551" s="20">
        <f>IF(Тех_Движение!$F$3548&gt;0,Тех_Движение!$I$3548,"")</f>
        <v/>
      </c>
      <c r="C3551" s="20">
        <f>IF($B3551="","",Тех_Движение!$D$3548)</f>
        <v/>
      </c>
      <c r="D3551" s="42">
        <f>IF($B3551="","",Тех_Движение!$B$3548)</f>
        <v/>
      </c>
      <c r="E3551" s="54">
        <f>IF($B3551="","",Тех_Движение!$F$3548)</f>
        <v/>
      </c>
      <c r="F3551" s="54">
        <f>IF($B3551="","",SUMIFS($E$5:$E3550,$C$5:$C3550,$C3551))</f>
        <v/>
      </c>
      <c r="G3551" s="54">
        <f>IF($B3551="","",MAX(0,$E3551-MAX(0,SUMIFS(Тех_Движение!$G$2:$G$5111,Тех_Движение!$D$2:$D$5111,$C3551,Тех_Движение!$B$2:$B$5111,"&lt;="&amp;Настройки!$B$5-1)-$F3551)))</f>
        <v/>
      </c>
      <c r="H3551" s="54">
        <f>IF($B3551="","",IF(AND($D3551&gt;=Настройки!$B$5,$D3551&lt;=Настройки!$B$6),$E3551,0))</f>
        <v/>
      </c>
      <c r="I3551" s="54">
        <f>IF($B3551="","",$G3551+$H3551-$J3551)</f>
        <v/>
      </c>
      <c r="J3551" s="54">
        <f>IF($B3551="","",MAX(0,$E3551-MAX(0,SUMIFS(Тех_Движение!$G$2:$G$5111,Тех_Движение!$D$2:$D$5111,$C3551,Тех_Движение!$B$2:$B$5111,"&lt;="&amp;Настройки!$B$6)-$F3551)))</f>
        <v/>
      </c>
      <c r="K3551" s="54">
        <f>IF(OR($B3551="",K$3&lt;$D3551+Настройки!$B$7),0,MAX(0,$E3551-MAX(0,SUMIFS(Тех_Движение!$G$2:$G$5111,Тех_Движение!$D$2:$D$5111,$C3551,Тех_Движение!$B$2:$B$5111,"&lt;="&amp;K$3)-$F3551)))</f>
        <v/>
      </c>
      <c r="L3551" s="54">
        <f>IF(OR($B3551="",L$3&lt;$D3551+Настройки!$B$7),0,MAX(0,$E3551-MAX(0,SUMIFS(Тех_Движение!$G$2:$G$5111,Тех_Движение!$D$2:$D$5111,$C3551,Тех_Движение!$B$2:$B$5111,"&lt;="&amp;L$3)-$F3551)))</f>
        <v/>
      </c>
      <c r="M3551" s="54">
        <f>IF(OR($B3551="",M$3&lt;$D3551+Настройки!$B$7),0,MAX(0,$E3551-MAX(0,SUMIFS(Тех_Движение!$G$2:$G$5111,Тех_Движение!$D$2:$D$5111,$C3551,Тех_Движение!$B$2:$B$5111,"&lt;="&amp;M$3)-$F3551)))</f>
        <v/>
      </c>
      <c r="N3551" s="54">
        <f>IF(OR($B3551="",N$3&lt;$D3551+Настройки!$B$7),0,MAX(0,$E3551-MAX(0,SUMIFS(Тех_Движение!$G$2:$G$5111,Тех_Движение!$D$2:$D$5111,$C3551,Тех_Движение!$B$2:$B$5111,"&lt;="&amp;N$3)-$F3551)))</f>
        <v/>
      </c>
      <c r="O3551" s="54">
        <f>IF(OR($B3551="",O$3&lt;$D3551+Настройки!$B$7),0,MAX(0,$E3551-MAX(0,SUMIFS(Тех_Движение!$G$2:$G$5111,Тех_Движение!$D$2:$D$5111,$C3551,Тех_Движение!$B$2:$B$5111,"&lt;="&amp;O$3)-$F3551)))</f>
        <v/>
      </c>
      <c r="P3551" s="54">
        <f>IF(OR($B3551="",P$3&lt;$D3551+Настройки!$B$7),0,MAX(0,$E3551-MAX(0,SUMIFS(Тех_Движение!$G$2:$G$5111,Тех_Движение!$D$2:$D$5111,$C3551,Тех_Движение!$B$2:$B$5111,"&lt;="&amp;P$3)-$F3551)))</f>
        <v/>
      </c>
      <c r="Q3551" s="54">
        <f>IF(OR($B3551="",Q$3&lt;$D3551+Настройки!$B$7),0,MAX(0,$E3551-MAX(0,SUMIFS(Тех_Движение!$G$2:$G$5111,Тех_Движение!$D$2:$D$5111,$C3551,Тех_Движение!$B$2:$B$5111,"&lt;="&amp;Q$3)-$F3551)))</f>
        <v/>
      </c>
      <c r="R3551" s="54">
        <f>IF($B3551="","",SUM($K3551:$Q3551))</f>
        <v/>
      </c>
      <c r="S3551" s="56">
        <f>IF($B3551="","",VLOOKUP($C3551,Настройки!$A$11:$L$17,9,FALSE))</f>
        <v/>
      </c>
      <c r="T3551" s="56">
        <f>IF($B3551="","",$R3551*$S3551)</f>
        <v/>
      </c>
    </row>
    <row r="3552">
      <c r="A3552" s="20">
        <f>Тех_Движение!$A$3549</f>
        <v/>
      </c>
      <c r="B3552" s="20">
        <f>IF(Тех_Движение!$F$3549&gt;0,Тех_Движение!$I$3549,"")</f>
        <v/>
      </c>
      <c r="C3552" s="20">
        <f>IF($B3552="","",Тех_Движение!$D$3549)</f>
        <v/>
      </c>
      <c r="D3552" s="42">
        <f>IF($B3552="","",Тех_Движение!$B$3549)</f>
        <v/>
      </c>
      <c r="E3552" s="54">
        <f>IF($B3552="","",Тех_Движение!$F$3549)</f>
        <v/>
      </c>
      <c r="F3552" s="54">
        <f>IF($B3552="","",SUMIFS($E$5:$E3551,$C$5:$C3551,$C3552))</f>
        <v/>
      </c>
      <c r="G3552" s="54">
        <f>IF($B3552="","",MAX(0,$E3552-MAX(0,SUMIFS(Тех_Движение!$G$2:$G$5111,Тех_Движение!$D$2:$D$5111,$C3552,Тех_Движение!$B$2:$B$5111,"&lt;="&amp;Настройки!$B$5-1)-$F3552)))</f>
        <v/>
      </c>
      <c r="H3552" s="54">
        <f>IF($B3552="","",IF(AND($D3552&gt;=Настройки!$B$5,$D3552&lt;=Настройки!$B$6),$E3552,0))</f>
        <v/>
      </c>
      <c r="I3552" s="54">
        <f>IF($B3552="","",$G3552+$H3552-$J3552)</f>
        <v/>
      </c>
      <c r="J3552" s="54">
        <f>IF($B3552="","",MAX(0,$E3552-MAX(0,SUMIFS(Тех_Движение!$G$2:$G$5111,Тех_Движение!$D$2:$D$5111,$C3552,Тех_Движение!$B$2:$B$5111,"&lt;="&amp;Настройки!$B$6)-$F3552)))</f>
        <v/>
      </c>
      <c r="K3552" s="54">
        <f>IF(OR($B3552="",K$3&lt;$D3552+Настройки!$B$7),0,MAX(0,$E3552-MAX(0,SUMIFS(Тех_Движение!$G$2:$G$5111,Тех_Движение!$D$2:$D$5111,$C3552,Тех_Движение!$B$2:$B$5111,"&lt;="&amp;K$3)-$F3552)))</f>
        <v/>
      </c>
      <c r="L3552" s="54">
        <f>IF(OR($B3552="",L$3&lt;$D3552+Настройки!$B$7),0,MAX(0,$E3552-MAX(0,SUMIFS(Тех_Движение!$G$2:$G$5111,Тех_Движение!$D$2:$D$5111,$C3552,Тех_Движение!$B$2:$B$5111,"&lt;="&amp;L$3)-$F3552)))</f>
        <v/>
      </c>
      <c r="M3552" s="54">
        <f>IF(OR($B3552="",M$3&lt;$D3552+Настройки!$B$7),0,MAX(0,$E3552-MAX(0,SUMIFS(Тех_Движение!$G$2:$G$5111,Тех_Движение!$D$2:$D$5111,$C3552,Тех_Движение!$B$2:$B$5111,"&lt;="&amp;M$3)-$F3552)))</f>
        <v/>
      </c>
      <c r="N3552" s="54">
        <f>IF(OR($B3552="",N$3&lt;$D3552+Настройки!$B$7),0,MAX(0,$E3552-MAX(0,SUMIFS(Тех_Движение!$G$2:$G$5111,Тех_Движение!$D$2:$D$5111,$C3552,Тех_Движение!$B$2:$B$5111,"&lt;="&amp;N$3)-$F3552)))</f>
        <v/>
      </c>
      <c r="O3552" s="54">
        <f>IF(OR($B3552="",O$3&lt;$D3552+Настройки!$B$7),0,MAX(0,$E3552-MAX(0,SUMIFS(Тех_Движение!$G$2:$G$5111,Тех_Движение!$D$2:$D$5111,$C3552,Тех_Движение!$B$2:$B$5111,"&lt;="&amp;O$3)-$F3552)))</f>
        <v/>
      </c>
      <c r="P3552" s="54">
        <f>IF(OR($B3552="",P$3&lt;$D3552+Настройки!$B$7),0,MAX(0,$E3552-MAX(0,SUMIFS(Тех_Движение!$G$2:$G$5111,Тех_Движение!$D$2:$D$5111,$C3552,Тех_Движение!$B$2:$B$5111,"&lt;="&amp;P$3)-$F3552)))</f>
        <v/>
      </c>
      <c r="Q3552" s="54">
        <f>IF(OR($B3552="",Q$3&lt;$D3552+Настройки!$B$7),0,MAX(0,$E3552-MAX(0,SUMIFS(Тех_Движение!$G$2:$G$5111,Тех_Движение!$D$2:$D$5111,$C3552,Тех_Движение!$B$2:$B$5111,"&lt;="&amp;Q$3)-$F3552)))</f>
        <v/>
      </c>
      <c r="R3552" s="54">
        <f>IF($B3552="","",SUM($K3552:$Q3552))</f>
        <v/>
      </c>
      <c r="S3552" s="56">
        <f>IF($B3552="","",VLOOKUP($C3552,Настройки!$A$11:$L$17,9,FALSE))</f>
        <v/>
      </c>
      <c r="T3552" s="56">
        <f>IF($B3552="","",$R3552*$S3552)</f>
        <v/>
      </c>
    </row>
    <row r="3553">
      <c r="A3553" s="20">
        <f>Тех_Движение!$A$3550</f>
        <v/>
      </c>
      <c r="B3553" s="20">
        <f>IF(Тех_Движение!$F$3550&gt;0,Тех_Движение!$I$3550,"")</f>
        <v/>
      </c>
      <c r="C3553" s="20">
        <f>IF($B3553="","",Тех_Движение!$D$3550)</f>
        <v/>
      </c>
      <c r="D3553" s="42">
        <f>IF($B3553="","",Тех_Движение!$B$3550)</f>
        <v/>
      </c>
      <c r="E3553" s="54">
        <f>IF($B3553="","",Тех_Движение!$F$3550)</f>
        <v/>
      </c>
      <c r="F3553" s="54">
        <f>IF($B3553="","",SUMIFS($E$5:$E3552,$C$5:$C3552,$C3553))</f>
        <v/>
      </c>
      <c r="G3553" s="54">
        <f>IF($B3553="","",MAX(0,$E3553-MAX(0,SUMIFS(Тех_Движение!$G$2:$G$5111,Тех_Движение!$D$2:$D$5111,$C3553,Тех_Движение!$B$2:$B$5111,"&lt;="&amp;Настройки!$B$5-1)-$F3553)))</f>
        <v/>
      </c>
      <c r="H3553" s="54">
        <f>IF($B3553="","",IF(AND($D3553&gt;=Настройки!$B$5,$D3553&lt;=Настройки!$B$6),$E3553,0))</f>
        <v/>
      </c>
      <c r="I3553" s="54">
        <f>IF($B3553="","",$G3553+$H3553-$J3553)</f>
        <v/>
      </c>
      <c r="J3553" s="54">
        <f>IF($B3553="","",MAX(0,$E3553-MAX(0,SUMIFS(Тех_Движение!$G$2:$G$5111,Тех_Движение!$D$2:$D$5111,$C3553,Тех_Движение!$B$2:$B$5111,"&lt;="&amp;Настройки!$B$6)-$F3553)))</f>
        <v/>
      </c>
      <c r="K3553" s="54">
        <f>IF(OR($B3553="",K$3&lt;$D3553+Настройки!$B$7),0,MAX(0,$E3553-MAX(0,SUMIFS(Тех_Движение!$G$2:$G$5111,Тех_Движение!$D$2:$D$5111,$C3553,Тех_Движение!$B$2:$B$5111,"&lt;="&amp;K$3)-$F3553)))</f>
        <v/>
      </c>
      <c r="L3553" s="54">
        <f>IF(OR($B3553="",L$3&lt;$D3553+Настройки!$B$7),0,MAX(0,$E3553-MAX(0,SUMIFS(Тех_Движение!$G$2:$G$5111,Тех_Движение!$D$2:$D$5111,$C3553,Тех_Движение!$B$2:$B$5111,"&lt;="&amp;L$3)-$F3553)))</f>
        <v/>
      </c>
      <c r="M3553" s="54">
        <f>IF(OR($B3553="",M$3&lt;$D3553+Настройки!$B$7),0,MAX(0,$E3553-MAX(0,SUMIFS(Тех_Движение!$G$2:$G$5111,Тех_Движение!$D$2:$D$5111,$C3553,Тех_Движение!$B$2:$B$5111,"&lt;="&amp;M$3)-$F3553)))</f>
        <v/>
      </c>
      <c r="N3553" s="54">
        <f>IF(OR($B3553="",N$3&lt;$D3553+Настройки!$B$7),0,MAX(0,$E3553-MAX(0,SUMIFS(Тех_Движение!$G$2:$G$5111,Тех_Движение!$D$2:$D$5111,$C3553,Тех_Движение!$B$2:$B$5111,"&lt;="&amp;N$3)-$F3553)))</f>
        <v/>
      </c>
      <c r="O3553" s="54">
        <f>IF(OR($B3553="",O$3&lt;$D3553+Настройки!$B$7),0,MAX(0,$E3553-MAX(0,SUMIFS(Тех_Движение!$G$2:$G$5111,Тех_Движение!$D$2:$D$5111,$C3553,Тех_Движение!$B$2:$B$5111,"&lt;="&amp;O$3)-$F3553)))</f>
        <v/>
      </c>
      <c r="P3553" s="54">
        <f>IF(OR($B3553="",P$3&lt;$D3553+Настройки!$B$7),0,MAX(0,$E3553-MAX(0,SUMIFS(Тех_Движение!$G$2:$G$5111,Тех_Движение!$D$2:$D$5111,$C3553,Тех_Движение!$B$2:$B$5111,"&lt;="&amp;P$3)-$F3553)))</f>
        <v/>
      </c>
      <c r="Q3553" s="54">
        <f>IF(OR($B3553="",Q$3&lt;$D3553+Настройки!$B$7),0,MAX(0,$E3553-MAX(0,SUMIFS(Тех_Движение!$G$2:$G$5111,Тех_Движение!$D$2:$D$5111,$C3553,Тех_Движение!$B$2:$B$5111,"&lt;="&amp;Q$3)-$F3553)))</f>
        <v/>
      </c>
      <c r="R3553" s="54">
        <f>IF($B3553="","",SUM($K3553:$Q3553))</f>
        <v/>
      </c>
      <c r="S3553" s="56">
        <f>IF($B3553="","",VLOOKUP($C3553,Настройки!$A$11:$L$17,9,FALSE))</f>
        <v/>
      </c>
      <c r="T3553" s="56">
        <f>IF($B3553="","",$R3553*$S3553)</f>
        <v/>
      </c>
    </row>
    <row r="3554">
      <c r="A3554" s="20">
        <f>Тех_Движение!$A$3551</f>
        <v/>
      </c>
      <c r="B3554" s="20">
        <f>IF(Тех_Движение!$F$3551&gt;0,Тех_Движение!$I$3551,"")</f>
        <v/>
      </c>
      <c r="C3554" s="20">
        <f>IF($B3554="","",Тех_Движение!$D$3551)</f>
        <v/>
      </c>
      <c r="D3554" s="42">
        <f>IF($B3554="","",Тех_Движение!$B$3551)</f>
        <v/>
      </c>
      <c r="E3554" s="54">
        <f>IF($B3554="","",Тех_Движение!$F$3551)</f>
        <v/>
      </c>
      <c r="F3554" s="54">
        <f>IF($B3554="","",SUMIFS($E$5:$E3553,$C$5:$C3553,$C3554))</f>
        <v/>
      </c>
      <c r="G3554" s="54">
        <f>IF($B3554="","",MAX(0,$E3554-MAX(0,SUMIFS(Тех_Движение!$G$2:$G$5111,Тех_Движение!$D$2:$D$5111,$C3554,Тех_Движение!$B$2:$B$5111,"&lt;="&amp;Настройки!$B$5-1)-$F3554)))</f>
        <v/>
      </c>
      <c r="H3554" s="54">
        <f>IF($B3554="","",IF(AND($D3554&gt;=Настройки!$B$5,$D3554&lt;=Настройки!$B$6),$E3554,0))</f>
        <v/>
      </c>
      <c r="I3554" s="54">
        <f>IF($B3554="","",$G3554+$H3554-$J3554)</f>
        <v/>
      </c>
      <c r="J3554" s="54">
        <f>IF($B3554="","",MAX(0,$E3554-MAX(0,SUMIFS(Тех_Движение!$G$2:$G$5111,Тех_Движение!$D$2:$D$5111,$C3554,Тех_Движение!$B$2:$B$5111,"&lt;="&amp;Настройки!$B$6)-$F3554)))</f>
        <v/>
      </c>
      <c r="K3554" s="54">
        <f>IF(OR($B3554="",K$3&lt;$D3554+Настройки!$B$7),0,MAX(0,$E3554-MAX(0,SUMIFS(Тех_Движение!$G$2:$G$5111,Тех_Движение!$D$2:$D$5111,$C3554,Тех_Движение!$B$2:$B$5111,"&lt;="&amp;K$3)-$F3554)))</f>
        <v/>
      </c>
      <c r="L3554" s="54">
        <f>IF(OR($B3554="",L$3&lt;$D3554+Настройки!$B$7),0,MAX(0,$E3554-MAX(0,SUMIFS(Тех_Движение!$G$2:$G$5111,Тех_Движение!$D$2:$D$5111,$C3554,Тех_Движение!$B$2:$B$5111,"&lt;="&amp;L$3)-$F3554)))</f>
        <v/>
      </c>
      <c r="M3554" s="54">
        <f>IF(OR($B3554="",M$3&lt;$D3554+Настройки!$B$7),0,MAX(0,$E3554-MAX(0,SUMIFS(Тех_Движение!$G$2:$G$5111,Тех_Движение!$D$2:$D$5111,$C3554,Тех_Движение!$B$2:$B$5111,"&lt;="&amp;M$3)-$F3554)))</f>
        <v/>
      </c>
      <c r="N3554" s="54">
        <f>IF(OR($B3554="",N$3&lt;$D3554+Настройки!$B$7),0,MAX(0,$E3554-MAX(0,SUMIFS(Тех_Движение!$G$2:$G$5111,Тех_Движение!$D$2:$D$5111,$C3554,Тех_Движение!$B$2:$B$5111,"&lt;="&amp;N$3)-$F3554)))</f>
        <v/>
      </c>
      <c r="O3554" s="54">
        <f>IF(OR($B3554="",O$3&lt;$D3554+Настройки!$B$7),0,MAX(0,$E3554-MAX(0,SUMIFS(Тех_Движение!$G$2:$G$5111,Тех_Движение!$D$2:$D$5111,$C3554,Тех_Движение!$B$2:$B$5111,"&lt;="&amp;O$3)-$F3554)))</f>
        <v/>
      </c>
      <c r="P3554" s="54">
        <f>IF(OR($B3554="",P$3&lt;$D3554+Настройки!$B$7),0,MAX(0,$E3554-MAX(0,SUMIFS(Тех_Движение!$G$2:$G$5111,Тех_Движение!$D$2:$D$5111,$C3554,Тех_Движение!$B$2:$B$5111,"&lt;="&amp;P$3)-$F3554)))</f>
        <v/>
      </c>
      <c r="Q3554" s="54">
        <f>IF(OR($B3554="",Q$3&lt;$D3554+Настройки!$B$7),0,MAX(0,$E3554-MAX(0,SUMIFS(Тех_Движение!$G$2:$G$5111,Тех_Движение!$D$2:$D$5111,$C3554,Тех_Движение!$B$2:$B$5111,"&lt;="&amp;Q$3)-$F3554)))</f>
        <v/>
      </c>
      <c r="R3554" s="54">
        <f>IF($B3554="","",SUM($K3554:$Q3554))</f>
        <v/>
      </c>
      <c r="S3554" s="56">
        <f>IF($B3554="","",VLOOKUP($C3554,Настройки!$A$11:$L$17,9,FALSE))</f>
        <v/>
      </c>
      <c r="T3554" s="56">
        <f>IF($B3554="","",$R3554*$S3554)</f>
        <v/>
      </c>
    </row>
    <row r="3555">
      <c r="A3555" s="20">
        <f>Тех_Движение!$A$3552</f>
        <v/>
      </c>
      <c r="B3555" s="20">
        <f>IF(Тех_Движение!$F$3552&gt;0,Тех_Движение!$I$3552,"")</f>
        <v/>
      </c>
      <c r="C3555" s="20">
        <f>IF($B3555="","",Тех_Движение!$D$3552)</f>
        <v/>
      </c>
      <c r="D3555" s="42">
        <f>IF($B3555="","",Тех_Движение!$B$3552)</f>
        <v/>
      </c>
      <c r="E3555" s="54">
        <f>IF($B3555="","",Тех_Движение!$F$3552)</f>
        <v/>
      </c>
      <c r="F3555" s="54">
        <f>IF($B3555="","",SUMIFS($E$5:$E3554,$C$5:$C3554,$C3555))</f>
        <v/>
      </c>
      <c r="G3555" s="54">
        <f>IF($B3555="","",MAX(0,$E3555-MAX(0,SUMIFS(Тех_Движение!$G$2:$G$5111,Тех_Движение!$D$2:$D$5111,$C3555,Тех_Движение!$B$2:$B$5111,"&lt;="&amp;Настройки!$B$5-1)-$F3555)))</f>
        <v/>
      </c>
      <c r="H3555" s="54">
        <f>IF($B3555="","",IF(AND($D3555&gt;=Настройки!$B$5,$D3555&lt;=Настройки!$B$6),$E3555,0))</f>
        <v/>
      </c>
      <c r="I3555" s="54">
        <f>IF($B3555="","",$G3555+$H3555-$J3555)</f>
        <v/>
      </c>
      <c r="J3555" s="54">
        <f>IF($B3555="","",MAX(0,$E3555-MAX(0,SUMIFS(Тех_Движение!$G$2:$G$5111,Тех_Движение!$D$2:$D$5111,$C3555,Тех_Движение!$B$2:$B$5111,"&lt;="&amp;Настройки!$B$6)-$F3555)))</f>
        <v/>
      </c>
      <c r="K3555" s="54">
        <f>IF(OR($B3555="",K$3&lt;$D3555+Настройки!$B$7),0,MAX(0,$E3555-MAX(0,SUMIFS(Тех_Движение!$G$2:$G$5111,Тех_Движение!$D$2:$D$5111,$C3555,Тех_Движение!$B$2:$B$5111,"&lt;="&amp;K$3)-$F3555)))</f>
        <v/>
      </c>
      <c r="L3555" s="54">
        <f>IF(OR($B3555="",L$3&lt;$D3555+Настройки!$B$7),0,MAX(0,$E3555-MAX(0,SUMIFS(Тех_Движение!$G$2:$G$5111,Тех_Движение!$D$2:$D$5111,$C3555,Тех_Движение!$B$2:$B$5111,"&lt;="&amp;L$3)-$F3555)))</f>
        <v/>
      </c>
      <c r="M3555" s="54">
        <f>IF(OR($B3555="",M$3&lt;$D3555+Настройки!$B$7),0,MAX(0,$E3555-MAX(0,SUMIFS(Тех_Движение!$G$2:$G$5111,Тех_Движение!$D$2:$D$5111,$C3555,Тех_Движение!$B$2:$B$5111,"&lt;="&amp;M$3)-$F3555)))</f>
        <v/>
      </c>
      <c r="N3555" s="54">
        <f>IF(OR($B3555="",N$3&lt;$D3555+Настройки!$B$7),0,MAX(0,$E3555-MAX(0,SUMIFS(Тех_Движение!$G$2:$G$5111,Тех_Движение!$D$2:$D$5111,$C3555,Тех_Движение!$B$2:$B$5111,"&lt;="&amp;N$3)-$F3555)))</f>
        <v/>
      </c>
      <c r="O3555" s="54">
        <f>IF(OR($B3555="",O$3&lt;$D3555+Настройки!$B$7),0,MAX(0,$E3555-MAX(0,SUMIFS(Тех_Движение!$G$2:$G$5111,Тех_Движение!$D$2:$D$5111,$C3555,Тех_Движение!$B$2:$B$5111,"&lt;="&amp;O$3)-$F3555)))</f>
        <v/>
      </c>
      <c r="P3555" s="54">
        <f>IF(OR($B3555="",P$3&lt;$D3555+Настройки!$B$7),0,MAX(0,$E3555-MAX(0,SUMIFS(Тех_Движение!$G$2:$G$5111,Тех_Движение!$D$2:$D$5111,$C3555,Тех_Движение!$B$2:$B$5111,"&lt;="&amp;P$3)-$F3555)))</f>
        <v/>
      </c>
      <c r="Q3555" s="54">
        <f>IF(OR($B3555="",Q$3&lt;$D3555+Настройки!$B$7),0,MAX(0,$E3555-MAX(0,SUMIFS(Тех_Движение!$G$2:$G$5111,Тех_Движение!$D$2:$D$5111,$C3555,Тех_Движение!$B$2:$B$5111,"&lt;="&amp;Q$3)-$F3555)))</f>
        <v/>
      </c>
      <c r="R3555" s="54">
        <f>IF($B3555="","",SUM($K3555:$Q3555))</f>
        <v/>
      </c>
      <c r="S3555" s="56">
        <f>IF($B3555="","",VLOOKUP($C3555,Настройки!$A$11:$L$17,9,FALSE))</f>
        <v/>
      </c>
      <c r="T3555" s="56">
        <f>IF($B3555="","",$R3555*$S3555)</f>
        <v/>
      </c>
    </row>
    <row r="3556">
      <c r="A3556" s="20">
        <f>Тех_Движение!$A$3553</f>
        <v/>
      </c>
      <c r="B3556" s="20">
        <f>IF(Тех_Движение!$F$3553&gt;0,Тех_Движение!$I$3553,"")</f>
        <v/>
      </c>
      <c r="C3556" s="20">
        <f>IF($B3556="","",Тех_Движение!$D$3553)</f>
        <v/>
      </c>
      <c r="D3556" s="42">
        <f>IF($B3556="","",Тех_Движение!$B$3553)</f>
        <v/>
      </c>
      <c r="E3556" s="54">
        <f>IF($B3556="","",Тех_Движение!$F$3553)</f>
        <v/>
      </c>
      <c r="F3556" s="54">
        <f>IF($B3556="","",SUMIFS($E$5:$E3555,$C$5:$C3555,$C3556))</f>
        <v/>
      </c>
      <c r="G3556" s="54">
        <f>IF($B3556="","",MAX(0,$E3556-MAX(0,SUMIFS(Тех_Движение!$G$2:$G$5111,Тех_Движение!$D$2:$D$5111,$C3556,Тех_Движение!$B$2:$B$5111,"&lt;="&amp;Настройки!$B$5-1)-$F3556)))</f>
        <v/>
      </c>
      <c r="H3556" s="54">
        <f>IF($B3556="","",IF(AND($D3556&gt;=Настройки!$B$5,$D3556&lt;=Настройки!$B$6),$E3556,0))</f>
        <v/>
      </c>
      <c r="I3556" s="54">
        <f>IF($B3556="","",$G3556+$H3556-$J3556)</f>
        <v/>
      </c>
      <c r="J3556" s="54">
        <f>IF($B3556="","",MAX(0,$E3556-MAX(0,SUMIFS(Тех_Движение!$G$2:$G$5111,Тех_Движение!$D$2:$D$5111,$C3556,Тех_Движение!$B$2:$B$5111,"&lt;="&amp;Настройки!$B$6)-$F3556)))</f>
        <v/>
      </c>
      <c r="K3556" s="54">
        <f>IF(OR($B3556="",K$3&lt;$D3556+Настройки!$B$7),0,MAX(0,$E3556-MAX(0,SUMIFS(Тех_Движение!$G$2:$G$5111,Тех_Движение!$D$2:$D$5111,$C3556,Тех_Движение!$B$2:$B$5111,"&lt;="&amp;K$3)-$F3556)))</f>
        <v/>
      </c>
      <c r="L3556" s="54">
        <f>IF(OR($B3556="",L$3&lt;$D3556+Настройки!$B$7),0,MAX(0,$E3556-MAX(0,SUMIFS(Тех_Движение!$G$2:$G$5111,Тех_Движение!$D$2:$D$5111,$C3556,Тех_Движение!$B$2:$B$5111,"&lt;="&amp;L$3)-$F3556)))</f>
        <v/>
      </c>
      <c r="M3556" s="54">
        <f>IF(OR($B3556="",M$3&lt;$D3556+Настройки!$B$7),0,MAX(0,$E3556-MAX(0,SUMIFS(Тех_Движение!$G$2:$G$5111,Тех_Движение!$D$2:$D$5111,$C3556,Тех_Движение!$B$2:$B$5111,"&lt;="&amp;M$3)-$F3556)))</f>
        <v/>
      </c>
      <c r="N3556" s="54">
        <f>IF(OR($B3556="",N$3&lt;$D3556+Настройки!$B$7),0,MAX(0,$E3556-MAX(0,SUMIFS(Тех_Движение!$G$2:$G$5111,Тех_Движение!$D$2:$D$5111,$C3556,Тех_Движение!$B$2:$B$5111,"&lt;="&amp;N$3)-$F3556)))</f>
        <v/>
      </c>
      <c r="O3556" s="54">
        <f>IF(OR($B3556="",O$3&lt;$D3556+Настройки!$B$7),0,MAX(0,$E3556-MAX(0,SUMIFS(Тех_Движение!$G$2:$G$5111,Тех_Движение!$D$2:$D$5111,$C3556,Тех_Движение!$B$2:$B$5111,"&lt;="&amp;O$3)-$F3556)))</f>
        <v/>
      </c>
      <c r="P3556" s="54">
        <f>IF(OR($B3556="",P$3&lt;$D3556+Настройки!$B$7),0,MAX(0,$E3556-MAX(0,SUMIFS(Тех_Движение!$G$2:$G$5111,Тех_Движение!$D$2:$D$5111,$C3556,Тех_Движение!$B$2:$B$5111,"&lt;="&amp;P$3)-$F3556)))</f>
        <v/>
      </c>
      <c r="Q3556" s="54">
        <f>IF(OR($B3556="",Q$3&lt;$D3556+Настройки!$B$7),0,MAX(0,$E3556-MAX(0,SUMIFS(Тех_Движение!$G$2:$G$5111,Тех_Движение!$D$2:$D$5111,$C3556,Тех_Движение!$B$2:$B$5111,"&lt;="&amp;Q$3)-$F3556)))</f>
        <v/>
      </c>
      <c r="R3556" s="54">
        <f>IF($B3556="","",SUM($K3556:$Q3556))</f>
        <v/>
      </c>
      <c r="S3556" s="56">
        <f>IF($B3556="","",VLOOKUP($C3556,Настройки!$A$11:$L$17,9,FALSE))</f>
        <v/>
      </c>
      <c r="T3556" s="56">
        <f>IF($B3556="","",$R3556*$S3556)</f>
        <v/>
      </c>
    </row>
    <row r="3557">
      <c r="A3557" s="20">
        <f>Тех_Движение!$A$3554</f>
        <v/>
      </c>
      <c r="B3557" s="20">
        <f>IF(Тех_Движение!$F$3554&gt;0,Тех_Движение!$I$3554,"")</f>
        <v/>
      </c>
      <c r="C3557" s="20">
        <f>IF($B3557="","",Тех_Движение!$D$3554)</f>
        <v/>
      </c>
      <c r="D3557" s="42">
        <f>IF($B3557="","",Тех_Движение!$B$3554)</f>
        <v/>
      </c>
      <c r="E3557" s="54">
        <f>IF($B3557="","",Тех_Движение!$F$3554)</f>
        <v/>
      </c>
      <c r="F3557" s="54">
        <f>IF($B3557="","",SUMIFS($E$5:$E3556,$C$5:$C3556,$C3557))</f>
        <v/>
      </c>
      <c r="G3557" s="54">
        <f>IF($B3557="","",MAX(0,$E3557-MAX(0,SUMIFS(Тех_Движение!$G$2:$G$5111,Тех_Движение!$D$2:$D$5111,$C3557,Тех_Движение!$B$2:$B$5111,"&lt;="&amp;Настройки!$B$5-1)-$F3557)))</f>
        <v/>
      </c>
      <c r="H3557" s="54">
        <f>IF($B3557="","",IF(AND($D3557&gt;=Настройки!$B$5,$D3557&lt;=Настройки!$B$6),$E3557,0))</f>
        <v/>
      </c>
      <c r="I3557" s="54">
        <f>IF($B3557="","",$G3557+$H3557-$J3557)</f>
        <v/>
      </c>
      <c r="J3557" s="54">
        <f>IF($B3557="","",MAX(0,$E3557-MAX(0,SUMIFS(Тех_Движение!$G$2:$G$5111,Тех_Движение!$D$2:$D$5111,$C3557,Тех_Движение!$B$2:$B$5111,"&lt;="&amp;Настройки!$B$6)-$F3557)))</f>
        <v/>
      </c>
      <c r="K3557" s="54">
        <f>IF(OR($B3557="",K$3&lt;$D3557+Настройки!$B$7),0,MAX(0,$E3557-MAX(0,SUMIFS(Тех_Движение!$G$2:$G$5111,Тех_Движение!$D$2:$D$5111,$C3557,Тех_Движение!$B$2:$B$5111,"&lt;="&amp;K$3)-$F3557)))</f>
        <v/>
      </c>
      <c r="L3557" s="54">
        <f>IF(OR($B3557="",L$3&lt;$D3557+Настройки!$B$7),0,MAX(0,$E3557-MAX(0,SUMIFS(Тех_Движение!$G$2:$G$5111,Тех_Движение!$D$2:$D$5111,$C3557,Тех_Движение!$B$2:$B$5111,"&lt;="&amp;L$3)-$F3557)))</f>
        <v/>
      </c>
      <c r="M3557" s="54">
        <f>IF(OR($B3557="",M$3&lt;$D3557+Настройки!$B$7),0,MAX(0,$E3557-MAX(0,SUMIFS(Тех_Движение!$G$2:$G$5111,Тех_Движение!$D$2:$D$5111,$C3557,Тех_Движение!$B$2:$B$5111,"&lt;="&amp;M$3)-$F3557)))</f>
        <v/>
      </c>
      <c r="N3557" s="54">
        <f>IF(OR($B3557="",N$3&lt;$D3557+Настройки!$B$7),0,MAX(0,$E3557-MAX(0,SUMIFS(Тех_Движение!$G$2:$G$5111,Тех_Движение!$D$2:$D$5111,$C3557,Тех_Движение!$B$2:$B$5111,"&lt;="&amp;N$3)-$F3557)))</f>
        <v/>
      </c>
      <c r="O3557" s="54">
        <f>IF(OR($B3557="",O$3&lt;$D3557+Настройки!$B$7),0,MAX(0,$E3557-MAX(0,SUMIFS(Тех_Движение!$G$2:$G$5111,Тех_Движение!$D$2:$D$5111,$C3557,Тех_Движение!$B$2:$B$5111,"&lt;="&amp;O$3)-$F3557)))</f>
        <v/>
      </c>
      <c r="P3557" s="54">
        <f>IF(OR($B3557="",P$3&lt;$D3557+Настройки!$B$7),0,MAX(0,$E3557-MAX(0,SUMIFS(Тех_Движение!$G$2:$G$5111,Тех_Движение!$D$2:$D$5111,$C3557,Тех_Движение!$B$2:$B$5111,"&lt;="&amp;P$3)-$F3557)))</f>
        <v/>
      </c>
      <c r="Q3557" s="54">
        <f>IF(OR($B3557="",Q$3&lt;$D3557+Настройки!$B$7),0,MAX(0,$E3557-MAX(0,SUMIFS(Тех_Движение!$G$2:$G$5111,Тех_Движение!$D$2:$D$5111,$C3557,Тех_Движение!$B$2:$B$5111,"&lt;="&amp;Q$3)-$F3557)))</f>
        <v/>
      </c>
      <c r="R3557" s="54">
        <f>IF($B3557="","",SUM($K3557:$Q3557))</f>
        <v/>
      </c>
      <c r="S3557" s="56">
        <f>IF($B3557="","",VLOOKUP($C3557,Настройки!$A$11:$L$17,9,FALSE))</f>
        <v/>
      </c>
      <c r="T3557" s="56">
        <f>IF($B3557="","",$R3557*$S3557)</f>
        <v/>
      </c>
    </row>
    <row r="3558">
      <c r="A3558" s="20">
        <f>Тех_Движение!$A$3555</f>
        <v/>
      </c>
      <c r="B3558" s="20">
        <f>IF(Тех_Движение!$F$3555&gt;0,Тех_Движение!$I$3555,"")</f>
        <v/>
      </c>
      <c r="C3558" s="20">
        <f>IF($B3558="","",Тех_Движение!$D$3555)</f>
        <v/>
      </c>
      <c r="D3558" s="42">
        <f>IF($B3558="","",Тех_Движение!$B$3555)</f>
        <v/>
      </c>
      <c r="E3558" s="54">
        <f>IF($B3558="","",Тех_Движение!$F$3555)</f>
        <v/>
      </c>
      <c r="F3558" s="54">
        <f>IF($B3558="","",SUMIFS($E$5:$E3557,$C$5:$C3557,$C3558))</f>
        <v/>
      </c>
      <c r="G3558" s="54">
        <f>IF($B3558="","",MAX(0,$E3558-MAX(0,SUMIFS(Тех_Движение!$G$2:$G$5111,Тех_Движение!$D$2:$D$5111,$C3558,Тех_Движение!$B$2:$B$5111,"&lt;="&amp;Настройки!$B$5-1)-$F3558)))</f>
        <v/>
      </c>
      <c r="H3558" s="54">
        <f>IF($B3558="","",IF(AND($D3558&gt;=Настройки!$B$5,$D3558&lt;=Настройки!$B$6),$E3558,0))</f>
        <v/>
      </c>
      <c r="I3558" s="54">
        <f>IF($B3558="","",$G3558+$H3558-$J3558)</f>
        <v/>
      </c>
      <c r="J3558" s="54">
        <f>IF($B3558="","",MAX(0,$E3558-MAX(0,SUMIFS(Тех_Движение!$G$2:$G$5111,Тех_Движение!$D$2:$D$5111,$C3558,Тех_Движение!$B$2:$B$5111,"&lt;="&amp;Настройки!$B$6)-$F3558)))</f>
        <v/>
      </c>
      <c r="K3558" s="54">
        <f>IF(OR($B3558="",K$3&lt;$D3558+Настройки!$B$7),0,MAX(0,$E3558-MAX(0,SUMIFS(Тех_Движение!$G$2:$G$5111,Тех_Движение!$D$2:$D$5111,$C3558,Тех_Движение!$B$2:$B$5111,"&lt;="&amp;K$3)-$F3558)))</f>
        <v/>
      </c>
      <c r="L3558" s="54">
        <f>IF(OR($B3558="",L$3&lt;$D3558+Настройки!$B$7),0,MAX(0,$E3558-MAX(0,SUMIFS(Тех_Движение!$G$2:$G$5111,Тех_Движение!$D$2:$D$5111,$C3558,Тех_Движение!$B$2:$B$5111,"&lt;="&amp;L$3)-$F3558)))</f>
        <v/>
      </c>
      <c r="M3558" s="54">
        <f>IF(OR($B3558="",M$3&lt;$D3558+Настройки!$B$7),0,MAX(0,$E3558-MAX(0,SUMIFS(Тех_Движение!$G$2:$G$5111,Тех_Движение!$D$2:$D$5111,$C3558,Тех_Движение!$B$2:$B$5111,"&lt;="&amp;M$3)-$F3558)))</f>
        <v/>
      </c>
      <c r="N3558" s="54">
        <f>IF(OR($B3558="",N$3&lt;$D3558+Настройки!$B$7),0,MAX(0,$E3558-MAX(0,SUMIFS(Тех_Движение!$G$2:$G$5111,Тех_Движение!$D$2:$D$5111,$C3558,Тех_Движение!$B$2:$B$5111,"&lt;="&amp;N$3)-$F3558)))</f>
        <v/>
      </c>
      <c r="O3558" s="54">
        <f>IF(OR($B3558="",O$3&lt;$D3558+Настройки!$B$7),0,MAX(0,$E3558-MAX(0,SUMIFS(Тех_Движение!$G$2:$G$5111,Тех_Движение!$D$2:$D$5111,$C3558,Тех_Движение!$B$2:$B$5111,"&lt;="&amp;O$3)-$F3558)))</f>
        <v/>
      </c>
      <c r="P3558" s="54">
        <f>IF(OR($B3558="",P$3&lt;$D3558+Настройки!$B$7),0,MAX(0,$E3558-MAX(0,SUMIFS(Тех_Движение!$G$2:$G$5111,Тех_Движение!$D$2:$D$5111,$C3558,Тех_Движение!$B$2:$B$5111,"&lt;="&amp;P$3)-$F3558)))</f>
        <v/>
      </c>
      <c r="Q3558" s="54">
        <f>IF(OR($B3558="",Q$3&lt;$D3558+Настройки!$B$7),0,MAX(0,$E3558-MAX(0,SUMIFS(Тех_Движение!$G$2:$G$5111,Тех_Движение!$D$2:$D$5111,$C3558,Тех_Движение!$B$2:$B$5111,"&lt;="&amp;Q$3)-$F3558)))</f>
        <v/>
      </c>
      <c r="R3558" s="54">
        <f>IF($B3558="","",SUM($K3558:$Q3558))</f>
        <v/>
      </c>
      <c r="S3558" s="56">
        <f>IF($B3558="","",VLOOKUP($C3558,Настройки!$A$11:$L$17,9,FALSE))</f>
        <v/>
      </c>
      <c r="T3558" s="56">
        <f>IF($B3558="","",$R3558*$S3558)</f>
        <v/>
      </c>
    </row>
    <row r="3559">
      <c r="A3559" s="20">
        <f>Тех_Движение!$A$3556</f>
        <v/>
      </c>
      <c r="B3559" s="20">
        <f>IF(Тех_Движение!$F$3556&gt;0,Тех_Движение!$I$3556,"")</f>
        <v/>
      </c>
      <c r="C3559" s="20">
        <f>IF($B3559="","",Тех_Движение!$D$3556)</f>
        <v/>
      </c>
      <c r="D3559" s="42">
        <f>IF($B3559="","",Тех_Движение!$B$3556)</f>
        <v/>
      </c>
      <c r="E3559" s="54">
        <f>IF($B3559="","",Тех_Движение!$F$3556)</f>
        <v/>
      </c>
      <c r="F3559" s="54">
        <f>IF($B3559="","",SUMIFS($E$5:$E3558,$C$5:$C3558,$C3559))</f>
        <v/>
      </c>
      <c r="G3559" s="54">
        <f>IF($B3559="","",MAX(0,$E3559-MAX(0,SUMIFS(Тех_Движение!$G$2:$G$5111,Тех_Движение!$D$2:$D$5111,$C3559,Тех_Движение!$B$2:$B$5111,"&lt;="&amp;Настройки!$B$5-1)-$F3559)))</f>
        <v/>
      </c>
      <c r="H3559" s="54">
        <f>IF($B3559="","",IF(AND($D3559&gt;=Настройки!$B$5,$D3559&lt;=Настройки!$B$6),$E3559,0))</f>
        <v/>
      </c>
      <c r="I3559" s="54">
        <f>IF($B3559="","",$G3559+$H3559-$J3559)</f>
        <v/>
      </c>
      <c r="J3559" s="54">
        <f>IF($B3559="","",MAX(0,$E3559-MAX(0,SUMIFS(Тех_Движение!$G$2:$G$5111,Тех_Движение!$D$2:$D$5111,$C3559,Тех_Движение!$B$2:$B$5111,"&lt;="&amp;Настройки!$B$6)-$F3559)))</f>
        <v/>
      </c>
      <c r="K3559" s="54">
        <f>IF(OR($B3559="",K$3&lt;$D3559+Настройки!$B$7),0,MAX(0,$E3559-MAX(0,SUMIFS(Тех_Движение!$G$2:$G$5111,Тех_Движение!$D$2:$D$5111,$C3559,Тех_Движение!$B$2:$B$5111,"&lt;="&amp;K$3)-$F3559)))</f>
        <v/>
      </c>
      <c r="L3559" s="54">
        <f>IF(OR($B3559="",L$3&lt;$D3559+Настройки!$B$7),0,MAX(0,$E3559-MAX(0,SUMIFS(Тех_Движение!$G$2:$G$5111,Тех_Движение!$D$2:$D$5111,$C3559,Тех_Движение!$B$2:$B$5111,"&lt;="&amp;L$3)-$F3559)))</f>
        <v/>
      </c>
      <c r="M3559" s="54">
        <f>IF(OR($B3559="",M$3&lt;$D3559+Настройки!$B$7),0,MAX(0,$E3559-MAX(0,SUMIFS(Тех_Движение!$G$2:$G$5111,Тех_Движение!$D$2:$D$5111,$C3559,Тех_Движение!$B$2:$B$5111,"&lt;="&amp;M$3)-$F3559)))</f>
        <v/>
      </c>
      <c r="N3559" s="54">
        <f>IF(OR($B3559="",N$3&lt;$D3559+Настройки!$B$7),0,MAX(0,$E3559-MAX(0,SUMIFS(Тех_Движение!$G$2:$G$5111,Тех_Движение!$D$2:$D$5111,$C3559,Тех_Движение!$B$2:$B$5111,"&lt;="&amp;N$3)-$F3559)))</f>
        <v/>
      </c>
      <c r="O3559" s="54">
        <f>IF(OR($B3559="",O$3&lt;$D3559+Настройки!$B$7),0,MAX(0,$E3559-MAX(0,SUMIFS(Тех_Движение!$G$2:$G$5111,Тех_Движение!$D$2:$D$5111,$C3559,Тех_Движение!$B$2:$B$5111,"&lt;="&amp;O$3)-$F3559)))</f>
        <v/>
      </c>
      <c r="P3559" s="54">
        <f>IF(OR($B3559="",P$3&lt;$D3559+Настройки!$B$7),0,MAX(0,$E3559-MAX(0,SUMIFS(Тех_Движение!$G$2:$G$5111,Тех_Движение!$D$2:$D$5111,$C3559,Тех_Движение!$B$2:$B$5111,"&lt;="&amp;P$3)-$F3559)))</f>
        <v/>
      </c>
      <c r="Q3559" s="54">
        <f>IF(OR($B3559="",Q$3&lt;$D3559+Настройки!$B$7),0,MAX(0,$E3559-MAX(0,SUMIFS(Тех_Движение!$G$2:$G$5111,Тех_Движение!$D$2:$D$5111,$C3559,Тех_Движение!$B$2:$B$5111,"&lt;="&amp;Q$3)-$F3559)))</f>
        <v/>
      </c>
      <c r="R3559" s="54">
        <f>IF($B3559="","",SUM($K3559:$Q3559))</f>
        <v/>
      </c>
      <c r="S3559" s="56">
        <f>IF($B3559="","",VLOOKUP($C3559,Настройки!$A$11:$L$17,9,FALSE))</f>
        <v/>
      </c>
      <c r="T3559" s="56">
        <f>IF($B3559="","",$R3559*$S3559)</f>
        <v/>
      </c>
    </row>
    <row r="3560">
      <c r="A3560" s="20">
        <f>Тех_Движение!$A$3557</f>
        <v/>
      </c>
      <c r="B3560" s="20">
        <f>IF(Тех_Движение!$F$3557&gt;0,Тех_Движение!$I$3557,"")</f>
        <v/>
      </c>
      <c r="C3560" s="20">
        <f>IF($B3560="","",Тех_Движение!$D$3557)</f>
        <v/>
      </c>
      <c r="D3560" s="42">
        <f>IF($B3560="","",Тех_Движение!$B$3557)</f>
        <v/>
      </c>
      <c r="E3560" s="54">
        <f>IF($B3560="","",Тех_Движение!$F$3557)</f>
        <v/>
      </c>
      <c r="F3560" s="54">
        <f>IF($B3560="","",SUMIFS($E$5:$E3559,$C$5:$C3559,$C3560))</f>
        <v/>
      </c>
      <c r="G3560" s="54">
        <f>IF($B3560="","",MAX(0,$E3560-MAX(0,SUMIFS(Тех_Движение!$G$2:$G$5111,Тех_Движение!$D$2:$D$5111,$C3560,Тех_Движение!$B$2:$B$5111,"&lt;="&amp;Настройки!$B$5-1)-$F3560)))</f>
        <v/>
      </c>
      <c r="H3560" s="54">
        <f>IF($B3560="","",IF(AND($D3560&gt;=Настройки!$B$5,$D3560&lt;=Настройки!$B$6),$E3560,0))</f>
        <v/>
      </c>
      <c r="I3560" s="54">
        <f>IF($B3560="","",$G3560+$H3560-$J3560)</f>
        <v/>
      </c>
      <c r="J3560" s="54">
        <f>IF($B3560="","",MAX(0,$E3560-MAX(0,SUMIFS(Тех_Движение!$G$2:$G$5111,Тех_Движение!$D$2:$D$5111,$C3560,Тех_Движение!$B$2:$B$5111,"&lt;="&amp;Настройки!$B$6)-$F3560)))</f>
        <v/>
      </c>
      <c r="K3560" s="54">
        <f>IF(OR($B3560="",K$3&lt;$D3560+Настройки!$B$7),0,MAX(0,$E3560-MAX(0,SUMIFS(Тех_Движение!$G$2:$G$5111,Тех_Движение!$D$2:$D$5111,$C3560,Тех_Движение!$B$2:$B$5111,"&lt;="&amp;K$3)-$F3560)))</f>
        <v/>
      </c>
      <c r="L3560" s="54">
        <f>IF(OR($B3560="",L$3&lt;$D3560+Настройки!$B$7),0,MAX(0,$E3560-MAX(0,SUMIFS(Тех_Движение!$G$2:$G$5111,Тех_Движение!$D$2:$D$5111,$C3560,Тех_Движение!$B$2:$B$5111,"&lt;="&amp;L$3)-$F3560)))</f>
        <v/>
      </c>
      <c r="M3560" s="54">
        <f>IF(OR($B3560="",M$3&lt;$D3560+Настройки!$B$7),0,MAX(0,$E3560-MAX(0,SUMIFS(Тех_Движение!$G$2:$G$5111,Тех_Движение!$D$2:$D$5111,$C3560,Тех_Движение!$B$2:$B$5111,"&lt;="&amp;M$3)-$F3560)))</f>
        <v/>
      </c>
      <c r="N3560" s="54">
        <f>IF(OR($B3560="",N$3&lt;$D3560+Настройки!$B$7),0,MAX(0,$E3560-MAX(0,SUMIFS(Тех_Движение!$G$2:$G$5111,Тех_Движение!$D$2:$D$5111,$C3560,Тех_Движение!$B$2:$B$5111,"&lt;="&amp;N$3)-$F3560)))</f>
        <v/>
      </c>
      <c r="O3560" s="54">
        <f>IF(OR($B3560="",O$3&lt;$D3560+Настройки!$B$7),0,MAX(0,$E3560-MAX(0,SUMIFS(Тех_Движение!$G$2:$G$5111,Тех_Движение!$D$2:$D$5111,$C3560,Тех_Движение!$B$2:$B$5111,"&lt;="&amp;O$3)-$F3560)))</f>
        <v/>
      </c>
      <c r="P3560" s="54">
        <f>IF(OR($B3560="",P$3&lt;$D3560+Настройки!$B$7),0,MAX(0,$E3560-MAX(0,SUMIFS(Тех_Движение!$G$2:$G$5111,Тех_Движение!$D$2:$D$5111,$C3560,Тех_Движение!$B$2:$B$5111,"&lt;="&amp;P$3)-$F3560)))</f>
        <v/>
      </c>
      <c r="Q3560" s="54">
        <f>IF(OR($B3560="",Q$3&lt;$D3560+Настройки!$B$7),0,MAX(0,$E3560-MAX(0,SUMIFS(Тех_Движение!$G$2:$G$5111,Тех_Движение!$D$2:$D$5111,$C3560,Тех_Движение!$B$2:$B$5111,"&lt;="&amp;Q$3)-$F3560)))</f>
        <v/>
      </c>
      <c r="R3560" s="54">
        <f>IF($B3560="","",SUM($K3560:$Q3560))</f>
        <v/>
      </c>
      <c r="S3560" s="56">
        <f>IF($B3560="","",VLOOKUP($C3560,Настройки!$A$11:$L$17,9,FALSE))</f>
        <v/>
      </c>
      <c r="T3560" s="56">
        <f>IF($B3560="","",$R3560*$S3560)</f>
        <v/>
      </c>
    </row>
    <row r="3561">
      <c r="A3561" s="20">
        <f>Тех_Движение!$A$3558</f>
        <v/>
      </c>
      <c r="B3561" s="20">
        <f>IF(Тех_Движение!$F$3558&gt;0,Тех_Движение!$I$3558,"")</f>
        <v/>
      </c>
      <c r="C3561" s="20">
        <f>IF($B3561="","",Тех_Движение!$D$3558)</f>
        <v/>
      </c>
      <c r="D3561" s="42">
        <f>IF($B3561="","",Тех_Движение!$B$3558)</f>
        <v/>
      </c>
      <c r="E3561" s="54">
        <f>IF($B3561="","",Тех_Движение!$F$3558)</f>
        <v/>
      </c>
      <c r="F3561" s="54">
        <f>IF($B3561="","",SUMIFS($E$5:$E3560,$C$5:$C3560,$C3561))</f>
        <v/>
      </c>
      <c r="G3561" s="54">
        <f>IF($B3561="","",MAX(0,$E3561-MAX(0,SUMIFS(Тех_Движение!$G$2:$G$5111,Тех_Движение!$D$2:$D$5111,$C3561,Тех_Движение!$B$2:$B$5111,"&lt;="&amp;Настройки!$B$5-1)-$F3561)))</f>
        <v/>
      </c>
      <c r="H3561" s="54">
        <f>IF($B3561="","",IF(AND($D3561&gt;=Настройки!$B$5,$D3561&lt;=Настройки!$B$6),$E3561,0))</f>
        <v/>
      </c>
      <c r="I3561" s="54">
        <f>IF($B3561="","",$G3561+$H3561-$J3561)</f>
        <v/>
      </c>
      <c r="J3561" s="54">
        <f>IF($B3561="","",MAX(0,$E3561-MAX(0,SUMIFS(Тех_Движение!$G$2:$G$5111,Тех_Движение!$D$2:$D$5111,$C3561,Тех_Движение!$B$2:$B$5111,"&lt;="&amp;Настройки!$B$6)-$F3561)))</f>
        <v/>
      </c>
      <c r="K3561" s="54">
        <f>IF(OR($B3561="",K$3&lt;$D3561+Настройки!$B$7),0,MAX(0,$E3561-MAX(0,SUMIFS(Тех_Движение!$G$2:$G$5111,Тех_Движение!$D$2:$D$5111,$C3561,Тех_Движение!$B$2:$B$5111,"&lt;="&amp;K$3)-$F3561)))</f>
        <v/>
      </c>
      <c r="L3561" s="54">
        <f>IF(OR($B3561="",L$3&lt;$D3561+Настройки!$B$7),0,MAX(0,$E3561-MAX(0,SUMIFS(Тех_Движение!$G$2:$G$5111,Тех_Движение!$D$2:$D$5111,$C3561,Тех_Движение!$B$2:$B$5111,"&lt;="&amp;L$3)-$F3561)))</f>
        <v/>
      </c>
      <c r="M3561" s="54">
        <f>IF(OR($B3561="",M$3&lt;$D3561+Настройки!$B$7),0,MAX(0,$E3561-MAX(0,SUMIFS(Тех_Движение!$G$2:$G$5111,Тех_Движение!$D$2:$D$5111,$C3561,Тех_Движение!$B$2:$B$5111,"&lt;="&amp;M$3)-$F3561)))</f>
        <v/>
      </c>
      <c r="N3561" s="54">
        <f>IF(OR($B3561="",N$3&lt;$D3561+Настройки!$B$7),0,MAX(0,$E3561-MAX(0,SUMIFS(Тех_Движение!$G$2:$G$5111,Тех_Движение!$D$2:$D$5111,$C3561,Тех_Движение!$B$2:$B$5111,"&lt;="&amp;N$3)-$F3561)))</f>
        <v/>
      </c>
      <c r="O3561" s="54">
        <f>IF(OR($B3561="",O$3&lt;$D3561+Настройки!$B$7),0,MAX(0,$E3561-MAX(0,SUMIFS(Тех_Движение!$G$2:$G$5111,Тех_Движение!$D$2:$D$5111,$C3561,Тех_Движение!$B$2:$B$5111,"&lt;="&amp;O$3)-$F3561)))</f>
        <v/>
      </c>
      <c r="P3561" s="54">
        <f>IF(OR($B3561="",P$3&lt;$D3561+Настройки!$B$7),0,MAX(0,$E3561-MAX(0,SUMIFS(Тех_Движение!$G$2:$G$5111,Тех_Движение!$D$2:$D$5111,$C3561,Тех_Движение!$B$2:$B$5111,"&lt;="&amp;P$3)-$F3561)))</f>
        <v/>
      </c>
      <c r="Q3561" s="54">
        <f>IF(OR($B3561="",Q$3&lt;$D3561+Настройки!$B$7),0,MAX(0,$E3561-MAX(0,SUMIFS(Тех_Движение!$G$2:$G$5111,Тех_Движение!$D$2:$D$5111,$C3561,Тех_Движение!$B$2:$B$5111,"&lt;="&amp;Q$3)-$F3561)))</f>
        <v/>
      </c>
      <c r="R3561" s="54">
        <f>IF($B3561="","",SUM($K3561:$Q3561))</f>
        <v/>
      </c>
      <c r="S3561" s="56">
        <f>IF($B3561="","",VLOOKUP($C3561,Настройки!$A$11:$L$17,9,FALSE))</f>
        <v/>
      </c>
      <c r="T3561" s="56">
        <f>IF($B3561="","",$R3561*$S3561)</f>
        <v/>
      </c>
    </row>
    <row r="3562">
      <c r="A3562" s="20">
        <f>Тех_Движение!$A$3559</f>
        <v/>
      </c>
      <c r="B3562" s="20">
        <f>IF(Тех_Движение!$F$3559&gt;0,Тех_Движение!$I$3559,"")</f>
        <v/>
      </c>
      <c r="C3562" s="20">
        <f>IF($B3562="","",Тех_Движение!$D$3559)</f>
        <v/>
      </c>
      <c r="D3562" s="42">
        <f>IF($B3562="","",Тех_Движение!$B$3559)</f>
        <v/>
      </c>
      <c r="E3562" s="54">
        <f>IF($B3562="","",Тех_Движение!$F$3559)</f>
        <v/>
      </c>
      <c r="F3562" s="54">
        <f>IF($B3562="","",SUMIFS($E$5:$E3561,$C$5:$C3561,$C3562))</f>
        <v/>
      </c>
      <c r="G3562" s="54">
        <f>IF($B3562="","",MAX(0,$E3562-MAX(0,SUMIFS(Тех_Движение!$G$2:$G$5111,Тех_Движение!$D$2:$D$5111,$C3562,Тех_Движение!$B$2:$B$5111,"&lt;="&amp;Настройки!$B$5-1)-$F3562)))</f>
        <v/>
      </c>
      <c r="H3562" s="54">
        <f>IF($B3562="","",IF(AND($D3562&gt;=Настройки!$B$5,$D3562&lt;=Настройки!$B$6),$E3562,0))</f>
        <v/>
      </c>
      <c r="I3562" s="54">
        <f>IF($B3562="","",$G3562+$H3562-$J3562)</f>
        <v/>
      </c>
      <c r="J3562" s="54">
        <f>IF($B3562="","",MAX(0,$E3562-MAX(0,SUMIFS(Тех_Движение!$G$2:$G$5111,Тех_Движение!$D$2:$D$5111,$C3562,Тех_Движение!$B$2:$B$5111,"&lt;="&amp;Настройки!$B$6)-$F3562)))</f>
        <v/>
      </c>
      <c r="K3562" s="54">
        <f>IF(OR($B3562="",K$3&lt;$D3562+Настройки!$B$7),0,MAX(0,$E3562-MAX(0,SUMIFS(Тех_Движение!$G$2:$G$5111,Тех_Движение!$D$2:$D$5111,$C3562,Тех_Движение!$B$2:$B$5111,"&lt;="&amp;K$3)-$F3562)))</f>
        <v/>
      </c>
      <c r="L3562" s="54">
        <f>IF(OR($B3562="",L$3&lt;$D3562+Настройки!$B$7),0,MAX(0,$E3562-MAX(0,SUMIFS(Тех_Движение!$G$2:$G$5111,Тех_Движение!$D$2:$D$5111,$C3562,Тех_Движение!$B$2:$B$5111,"&lt;="&amp;L$3)-$F3562)))</f>
        <v/>
      </c>
      <c r="M3562" s="54">
        <f>IF(OR($B3562="",M$3&lt;$D3562+Настройки!$B$7),0,MAX(0,$E3562-MAX(0,SUMIFS(Тех_Движение!$G$2:$G$5111,Тех_Движение!$D$2:$D$5111,$C3562,Тех_Движение!$B$2:$B$5111,"&lt;="&amp;M$3)-$F3562)))</f>
        <v/>
      </c>
      <c r="N3562" s="54">
        <f>IF(OR($B3562="",N$3&lt;$D3562+Настройки!$B$7),0,MAX(0,$E3562-MAX(0,SUMIFS(Тех_Движение!$G$2:$G$5111,Тех_Движение!$D$2:$D$5111,$C3562,Тех_Движение!$B$2:$B$5111,"&lt;="&amp;N$3)-$F3562)))</f>
        <v/>
      </c>
      <c r="O3562" s="54">
        <f>IF(OR($B3562="",O$3&lt;$D3562+Настройки!$B$7),0,MAX(0,$E3562-MAX(0,SUMIFS(Тех_Движение!$G$2:$G$5111,Тех_Движение!$D$2:$D$5111,$C3562,Тех_Движение!$B$2:$B$5111,"&lt;="&amp;O$3)-$F3562)))</f>
        <v/>
      </c>
      <c r="P3562" s="54">
        <f>IF(OR($B3562="",P$3&lt;$D3562+Настройки!$B$7),0,MAX(0,$E3562-MAX(0,SUMIFS(Тех_Движение!$G$2:$G$5111,Тех_Движение!$D$2:$D$5111,$C3562,Тех_Движение!$B$2:$B$5111,"&lt;="&amp;P$3)-$F3562)))</f>
        <v/>
      </c>
      <c r="Q3562" s="54">
        <f>IF(OR($B3562="",Q$3&lt;$D3562+Настройки!$B$7),0,MAX(0,$E3562-MAX(0,SUMIFS(Тех_Движение!$G$2:$G$5111,Тех_Движение!$D$2:$D$5111,$C3562,Тех_Движение!$B$2:$B$5111,"&lt;="&amp;Q$3)-$F3562)))</f>
        <v/>
      </c>
      <c r="R3562" s="54">
        <f>IF($B3562="","",SUM($K3562:$Q3562))</f>
        <v/>
      </c>
      <c r="S3562" s="56">
        <f>IF($B3562="","",VLOOKUP($C3562,Настройки!$A$11:$L$17,9,FALSE))</f>
        <v/>
      </c>
      <c r="T3562" s="56">
        <f>IF($B3562="","",$R3562*$S3562)</f>
        <v/>
      </c>
    </row>
    <row r="3563">
      <c r="A3563" s="20">
        <f>Тех_Движение!$A$3560</f>
        <v/>
      </c>
      <c r="B3563" s="20">
        <f>IF(Тех_Движение!$F$3560&gt;0,Тех_Движение!$I$3560,"")</f>
        <v/>
      </c>
      <c r="C3563" s="20">
        <f>IF($B3563="","",Тех_Движение!$D$3560)</f>
        <v/>
      </c>
      <c r="D3563" s="42">
        <f>IF($B3563="","",Тех_Движение!$B$3560)</f>
        <v/>
      </c>
      <c r="E3563" s="54">
        <f>IF($B3563="","",Тех_Движение!$F$3560)</f>
        <v/>
      </c>
      <c r="F3563" s="54">
        <f>IF($B3563="","",SUMIFS($E$5:$E3562,$C$5:$C3562,$C3563))</f>
        <v/>
      </c>
      <c r="G3563" s="54">
        <f>IF($B3563="","",MAX(0,$E3563-MAX(0,SUMIFS(Тех_Движение!$G$2:$G$5111,Тех_Движение!$D$2:$D$5111,$C3563,Тех_Движение!$B$2:$B$5111,"&lt;="&amp;Настройки!$B$5-1)-$F3563)))</f>
        <v/>
      </c>
      <c r="H3563" s="54">
        <f>IF($B3563="","",IF(AND($D3563&gt;=Настройки!$B$5,$D3563&lt;=Настройки!$B$6),$E3563,0))</f>
        <v/>
      </c>
      <c r="I3563" s="54">
        <f>IF($B3563="","",$G3563+$H3563-$J3563)</f>
        <v/>
      </c>
      <c r="J3563" s="54">
        <f>IF($B3563="","",MAX(0,$E3563-MAX(0,SUMIFS(Тех_Движение!$G$2:$G$5111,Тех_Движение!$D$2:$D$5111,$C3563,Тех_Движение!$B$2:$B$5111,"&lt;="&amp;Настройки!$B$6)-$F3563)))</f>
        <v/>
      </c>
      <c r="K3563" s="54">
        <f>IF(OR($B3563="",K$3&lt;$D3563+Настройки!$B$7),0,MAX(0,$E3563-MAX(0,SUMIFS(Тех_Движение!$G$2:$G$5111,Тех_Движение!$D$2:$D$5111,$C3563,Тех_Движение!$B$2:$B$5111,"&lt;="&amp;K$3)-$F3563)))</f>
        <v/>
      </c>
      <c r="L3563" s="54">
        <f>IF(OR($B3563="",L$3&lt;$D3563+Настройки!$B$7),0,MAX(0,$E3563-MAX(0,SUMIFS(Тех_Движение!$G$2:$G$5111,Тех_Движение!$D$2:$D$5111,$C3563,Тех_Движение!$B$2:$B$5111,"&lt;="&amp;L$3)-$F3563)))</f>
        <v/>
      </c>
      <c r="M3563" s="54">
        <f>IF(OR($B3563="",M$3&lt;$D3563+Настройки!$B$7),0,MAX(0,$E3563-MAX(0,SUMIFS(Тех_Движение!$G$2:$G$5111,Тех_Движение!$D$2:$D$5111,$C3563,Тех_Движение!$B$2:$B$5111,"&lt;="&amp;M$3)-$F3563)))</f>
        <v/>
      </c>
      <c r="N3563" s="54">
        <f>IF(OR($B3563="",N$3&lt;$D3563+Настройки!$B$7),0,MAX(0,$E3563-MAX(0,SUMIFS(Тех_Движение!$G$2:$G$5111,Тех_Движение!$D$2:$D$5111,$C3563,Тех_Движение!$B$2:$B$5111,"&lt;="&amp;N$3)-$F3563)))</f>
        <v/>
      </c>
      <c r="O3563" s="54">
        <f>IF(OR($B3563="",O$3&lt;$D3563+Настройки!$B$7),0,MAX(0,$E3563-MAX(0,SUMIFS(Тех_Движение!$G$2:$G$5111,Тех_Движение!$D$2:$D$5111,$C3563,Тех_Движение!$B$2:$B$5111,"&lt;="&amp;O$3)-$F3563)))</f>
        <v/>
      </c>
      <c r="P3563" s="54">
        <f>IF(OR($B3563="",P$3&lt;$D3563+Настройки!$B$7),0,MAX(0,$E3563-MAX(0,SUMIFS(Тех_Движение!$G$2:$G$5111,Тех_Движение!$D$2:$D$5111,$C3563,Тех_Движение!$B$2:$B$5111,"&lt;="&amp;P$3)-$F3563)))</f>
        <v/>
      </c>
      <c r="Q3563" s="54">
        <f>IF(OR($B3563="",Q$3&lt;$D3563+Настройки!$B$7),0,MAX(0,$E3563-MAX(0,SUMIFS(Тех_Движение!$G$2:$G$5111,Тех_Движение!$D$2:$D$5111,$C3563,Тех_Движение!$B$2:$B$5111,"&lt;="&amp;Q$3)-$F3563)))</f>
        <v/>
      </c>
      <c r="R3563" s="54">
        <f>IF($B3563="","",SUM($K3563:$Q3563))</f>
        <v/>
      </c>
      <c r="S3563" s="56">
        <f>IF($B3563="","",VLOOKUP($C3563,Настройки!$A$11:$L$17,9,FALSE))</f>
        <v/>
      </c>
      <c r="T3563" s="56">
        <f>IF($B3563="","",$R3563*$S3563)</f>
        <v/>
      </c>
    </row>
    <row r="3564">
      <c r="A3564" s="20">
        <f>Тех_Движение!$A$3561</f>
        <v/>
      </c>
      <c r="B3564" s="20">
        <f>IF(Тех_Движение!$F$3561&gt;0,Тех_Движение!$I$3561,"")</f>
        <v/>
      </c>
      <c r="C3564" s="20">
        <f>IF($B3564="","",Тех_Движение!$D$3561)</f>
        <v/>
      </c>
      <c r="D3564" s="42">
        <f>IF($B3564="","",Тех_Движение!$B$3561)</f>
        <v/>
      </c>
      <c r="E3564" s="54">
        <f>IF($B3564="","",Тех_Движение!$F$3561)</f>
        <v/>
      </c>
      <c r="F3564" s="54">
        <f>IF($B3564="","",SUMIFS($E$5:$E3563,$C$5:$C3563,$C3564))</f>
        <v/>
      </c>
      <c r="G3564" s="54">
        <f>IF($B3564="","",MAX(0,$E3564-MAX(0,SUMIFS(Тех_Движение!$G$2:$G$5111,Тех_Движение!$D$2:$D$5111,$C3564,Тех_Движение!$B$2:$B$5111,"&lt;="&amp;Настройки!$B$5-1)-$F3564)))</f>
        <v/>
      </c>
      <c r="H3564" s="54">
        <f>IF($B3564="","",IF(AND($D3564&gt;=Настройки!$B$5,$D3564&lt;=Настройки!$B$6),$E3564,0))</f>
        <v/>
      </c>
      <c r="I3564" s="54">
        <f>IF($B3564="","",$G3564+$H3564-$J3564)</f>
        <v/>
      </c>
      <c r="J3564" s="54">
        <f>IF($B3564="","",MAX(0,$E3564-MAX(0,SUMIFS(Тех_Движение!$G$2:$G$5111,Тех_Движение!$D$2:$D$5111,$C3564,Тех_Движение!$B$2:$B$5111,"&lt;="&amp;Настройки!$B$6)-$F3564)))</f>
        <v/>
      </c>
      <c r="K3564" s="54">
        <f>IF(OR($B3564="",K$3&lt;$D3564+Настройки!$B$7),0,MAX(0,$E3564-MAX(0,SUMIFS(Тех_Движение!$G$2:$G$5111,Тех_Движение!$D$2:$D$5111,$C3564,Тех_Движение!$B$2:$B$5111,"&lt;="&amp;K$3)-$F3564)))</f>
        <v/>
      </c>
      <c r="L3564" s="54">
        <f>IF(OR($B3564="",L$3&lt;$D3564+Настройки!$B$7),0,MAX(0,$E3564-MAX(0,SUMIFS(Тех_Движение!$G$2:$G$5111,Тех_Движение!$D$2:$D$5111,$C3564,Тех_Движение!$B$2:$B$5111,"&lt;="&amp;L$3)-$F3564)))</f>
        <v/>
      </c>
      <c r="M3564" s="54">
        <f>IF(OR($B3564="",M$3&lt;$D3564+Настройки!$B$7),0,MAX(0,$E3564-MAX(0,SUMIFS(Тех_Движение!$G$2:$G$5111,Тех_Движение!$D$2:$D$5111,$C3564,Тех_Движение!$B$2:$B$5111,"&lt;="&amp;M$3)-$F3564)))</f>
        <v/>
      </c>
      <c r="N3564" s="54">
        <f>IF(OR($B3564="",N$3&lt;$D3564+Настройки!$B$7),0,MAX(0,$E3564-MAX(0,SUMIFS(Тех_Движение!$G$2:$G$5111,Тех_Движение!$D$2:$D$5111,$C3564,Тех_Движение!$B$2:$B$5111,"&lt;="&amp;N$3)-$F3564)))</f>
        <v/>
      </c>
      <c r="O3564" s="54">
        <f>IF(OR($B3564="",O$3&lt;$D3564+Настройки!$B$7),0,MAX(0,$E3564-MAX(0,SUMIFS(Тех_Движение!$G$2:$G$5111,Тех_Движение!$D$2:$D$5111,$C3564,Тех_Движение!$B$2:$B$5111,"&lt;="&amp;O$3)-$F3564)))</f>
        <v/>
      </c>
      <c r="P3564" s="54">
        <f>IF(OR($B3564="",P$3&lt;$D3564+Настройки!$B$7),0,MAX(0,$E3564-MAX(0,SUMIFS(Тех_Движение!$G$2:$G$5111,Тех_Движение!$D$2:$D$5111,$C3564,Тех_Движение!$B$2:$B$5111,"&lt;="&amp;P$3)-$F3564)))</f>
        <v/>
      </c>
      <c r="Q3564" s="54">
        <f>IF(OR($B3564="",Q$3&lt;$D3564+Настройки!$B$7),0,MAX(0,$E3564-MAX(0,SUMIFS(Тех_Движение!$G$2:$G$5111,Тех_Движение!$D$2:$D$5111,$C3564,Тех_Движение!$B$2:$B$5111,"&lt;="&amp;Q$3)-$F3564)))</f>
        <v/>
      </c>
      <c r="R3564" s="54">
        <f>IF($B3564="","",SUM($K3564:$Q3564))</f>
        <v/>
      </c>
      <c r="S3564" s="56">
        <f>IF($B3564="","",VLOOKUP($C3564,Настройки!$A$11:$L$17,9,FALSE))</f>
        <v/>
      </c>
      <c r="T3564" s="56">
        <f>IF($B3564="","",$R3564*$S3564)</f>
        <v/>
      </c>
    </row>
    <row r="3565">
      <c r="A3565" s="20">
        <f>Тех_Движение!$A$3562</f>
        <v/>
      </c>
      <c r="B3565" s="20">
        <f>IF(Тех_Движение!$F$3562&gt;0,Тех_Движение!$I$3562,"")</f>
        <v/>
      </c>
      <c r="C3565" s="20">
        <f>IF($B3565="","",Тех_Движение!$D$3562)</f>
        <v/>
      </c>
      <c r="D3565" s="42">
        <f>IF($B3565="","",Тех_Движение!$B$3562)</f>
        <v/>
      </c>
      <c r="E3565" s="54">
        <f>IF($B3565="","",Тех_Движение!$F$3562)</f>
        <v/>
      </c>
      <c r="F3565" s="54">
        <f>IF($B3565="","",SUMIFS($E$5:$E3564,$C$5:$C3564,$C3565))</f>
        <v/>
      </c>
      <c r="G3565" s="54">
        <f>IF($B3565="","",MAX(0,$E3565-MAX(0,SUMIFS(Тех_Движение!$G$2:$G$5111,Тех_Движение!$D$2:$D$5111,$C3565,Тех_Движение!$B$2:$B$5111,"&lt;="&amp;Настройки!$B$5-1)-$F3565)))</f>
        <v/>
      </c>
      <c r="H3565" s="54">
        <f>IF($B3565="","",IF(AND($D3565&gt;=Настройки!$B$5,$D3565&lt;=Настройки!$B$6),$E3565,0))</f>
        <v/>
      </c>
      <c r="I3565" s="54">
        <f>IF($B3565="","",$G3565+$H3565-$J3565)</f>
        <v/>
      </c>
      <c r="J3565" s="54">
        <f>IF($B3565="","",MAX(0,$E3565-MAX(0,SUMIFS(Тех_Движение!$G$2:$G$5111,Тех_Движение!$D$2:$D$5111,$C3565,Тех_Движение!$B$2:$B$5111,"&lt;="&amp;Настройки!$B$6)-$F3565)))</f>
        <v/>
      </c>
      <c r="K3565" s="54">
        <f>IF(OR($B3565="",K$3&lt;$D3565+Настройки!$B$7),0,MAX(0,$E3565-MAX(0,SUMIFS(Тех_Движение!$G$2:$G$5111,Тех_Движение!$D$2:$D$5111,$C3565,Тех_Движение!$B$2:$B$5111,"&lt;="&amp;K$3)-$F3565)))</f>
        <v/>
      </c>
      <c r="L3565" s="54">
        <f>IF(OR($B3565="",L$3&lt;$D3565+Настройки!$B$7),0,MAX(0,$E3565-MAX(0,SUMIFS(Тех_Движение!$G$2:$G$5111,Тех_Движение!$D$2:$D$5111,$C3565,Тех_Движение!$B$2:$B$5111,"&lt;="&amp;L$3)-$F3565)))</f>
        <v/>
      </c>
      <c r="M3565" s="54">
        <f>IF(OR($B3565="",M$3&lt;$D3565+Настройки!$B$7),0,MAX(0,$E3565-MAX(0,SUMIFS(Тех_Движение!$G$2:$G$5111,Тех_Движение!$D$2:$D$5111,$C3565,Тех_Движение!$B$2:$B$5111,"&lt;="&amp;M$3)-$F3565)))</f>
        <v/>
      </c>
      <c r="N3565" s="54">
        <f>IF(OR($B3565="",N$3&lt;$D3565+Настройки!$B$7),0,MAX(0,$E3565-MAX(0,SUMIFS(Тех_Движение!$G$2:$G$5111,Тех_Движение!$D$2:$D$5111,$C3565,Тех_Движение!$B$2:$B$5111,"&lt;="&amp;N$3)-$F3565)))</f>
        <v/>
      </c>
      <c r="O3565" s="54">
        <f>IF(OR($B3565="",O$3&lt;$D3565+Настройки!$B$7),0,MAX(0,$E3565-MAX(0,SUMIFS(Тех_Движение!$G$2:$G$5111,Тех_Движение!$D$2:$D$5111,$C3565,Тех_Движение!$B$2:$B$5111,"&lt;="&amp;O$3)-$F3565)))</f>
        <v/>
      </c>
      <c r="P3565" s="54">
        <f>IF(OR($B3565="",P$3&lt;$D3565+Настройки!$B$7),0,MAX(0,$E3565-MAX(0,SUMIFS(Тех_Движение!$G$2:$G$5111,Тех_Движение!$D$2:$D$5111,$C3565,Тех_Движение!$B$2:$B$5111,"&lt;="&amp;P$3)-$F3565)))</f>
        <v/>
      </c>
      <c r="Q3565" s="54">
        <f>IF(OR($B3565="",Q$3&lt;$D3565+Настройки!$B$7),0,MAX(0,$E3565-MAX(0,SUMIFS(Тех_Движение!$G$2:$G$5111,Тех_Движение!$D$2:$D$5111,$C3565,Тех_Движение!$B$2:$B$5111,"&lt;="&amp;Q$3)-$F3565)))</f>
        <v/>
      </c>
      <c r="R3565" s="54">
        <f>IF($B3565="","",SUM($K3565:$Q3565))</f>
        <v/>
      </c>
      <c r="S3565" s="56">
        <f>IF($B3565="","",VLOOKUP($C3565,Настройки!$A$11:$L$17,9,FALSE))</f>
        <v/>
      </c>
      <c r="T3565" s="56">
        <f>IF($B3565="","",$R3565*$S3565)</f>
        <v/>
      </c>
    </row>
    <row r="3566">
      <c r="A3566" s="20">
        <f>Тех_Движение!$A$3563</f>
        <v/>
      </c>
      <c r="B3566" s="20">
        <f>IF(Тех_Движение!$F$3563&gt;0,Тех_Движение!$I$3563,"")</f>
        <v/>
      </c>
      <c r="C3566" s="20">
        <f>IF($B3566="","",Тех_Движение!$D$3563)</f>
        <v/>
      </c>
      <c r="D3566" s="42">
        <f>IF($B3566="","",Тех_Движение!$B$3563)</f>
        <v/>
      </c>
      <c r="E3566" s="54">
        <f>IF($B3566="","",Тех_Движение!$F$3563)</f>
        <v/>
      </c>
      <c r="F3566" s="54">
        <f>IF($B3566="","",SUMIFS($E$5:$E3565,$C$5:$C3565,$C3566))</f>
        <v/>
      </c>
      <c r="G3566" s="54">
        <f>IF($B3566="","",MAX(0,$E3566-MAX(0,SUMIFS(Тех_Движение!$G$2:$G$5111,Тех_Движение!$D$2:$D$5111,$C3566,Тех_Движение!$B$2:$B$5111,"&lt;="&amp;Настройки!$B$5-1)-$F3566)))</f>
        <v/>
      </c>
      <c r="H3566" s="54">
        <f>IF($B3566="","",IF(AND($D3566&gt;=Настройки!$B$5,$D3566&lt;=Настройки!$B$6),$E3566,0))</f>
        <v/>
      </c>
      <c r="I3566" s="54">
        <f>IF($B3566="","",$G3566+$H3566-$J3566)</f>
        <v/>
      </c>
      <c r="J3566" s="54">
        <f>IF($B3566="","",MAX(0,$E3566-MAX(0,SUMIFS(Тех_Движение!$G$2:$G$5111,Тех_Движение!$D$2:$D$5111,$C3566,Тех_Движение!$B$2:$B$5111,"&lt;="&amp;Настройки!$B$6)-$F3566)))</f>
        <v/>
      </c>
      <c r="K3566" s="54">
        <f>IF(OR($B3566="",K$3&lt;$D3566+Настройки!$B$7),0,MAX(0,$E3566-MAX(0,SUMIFS(Тех_Движение!$G$2:$G$5111,Тех_Движение!$D$2:$D$5111,$C3566,Тех_Движение!$B$2:$B$5111,"&lt;="&amp;K$3)-$F3566)))</f>
        <v/>
      </c>
      <c r="L3566" s="54">
        <f>IF(OR($B3566="",L$3&lt;$D3566+Настройки!$B$7),0,MAX(0,$E3566-MAX(0,SUMIFS(Тех_Движение!$G$2:$G$5111,Тех_Движение!$D$2:$D$5111,$C3566,Тех_Движение!$B$2:$B$5111,"&lt;="&amp;L$3)-$F3566)))</f>
        <v/>
      </c>
      <c r="M3566" s="54">
        <f>IF(OR($B3566="",M$3&lt;$D3566+Настройки!$B$7),0,MAX(0,$E3566-MAX(0,SUMIFS(Тех_Движение!$G$2:$G$5111,Тех_Движение!$D$2:$D$5111,$C3566,Тех_Движение!$B$2:$B$5111,"&lt;="&amp;M$3)-$F3566)))</f>
        <v/>
      </c>
      <c r="N3566" s="54">
        <f>IF(OR($B3566="",N$3&lt;$D3566+Настройки!$B$7),0,MAX(0,$E3566-MAX(0,SUMIFS(Тех_Движение!$G$2:$G$5111,Тех_Движение!$D$2:$D$5111,$C3566,Тех_Движение!$B$2:$B$5111,"&lt;="&amp;N$3)-$F3566)))</f>
        <v/>
      </c>
      <c r="O3566" s="54">
        <f>IF(OR($B3566="",O$3&lt;$D3566+Настройки!$B$7),0,MAX(0,$E3566-MAX(0,SUMIFS(Тех_Движение!$G$2:$G$5111,Тех_Движение!$D$2:$D$5111,$C3566,Тех_Движение!$B$2:$B$5111,"&lt;="&amp;O$3)-$F3566)))</f>
        <v/>
      </c>
      <c r="P3566" s="54">
        <f>IF(OR($B3566="",P$3&lt;$D3566+Настройки!$B$7),0,MAX(0,$E3566-MAX(0,SUMIFS(Тех_Движение!$G$2:$G$5111,Тех_Движение!$D$2:$D$5111,$C3566,Тех_Движение!$B$2:$B$5111,"&lt;="&amp;P$3)-$F3566)))</f>
        <v/>
      </c>
      <c r="Q3566" s="54">
        <f>IF(OR($B3566="",Q$3&lt;$D3566+Настройки!$B$7),0,MAX(0,$E3566-MAX(0,SUMIFS(Тех_Движение!$G$2:$G$5111,Тех_Движение!$D$2:$D$5111,$C3566,Тех_Движение!$B$2:$B$5111,"&lt;="&amp;Q$3)-$F3566)))</f>
        <v/>
      </c>
      <c r="R3566" s="54">
        <f>IF($B3566="","",SUM($K3566:$Q3566))</f>
        <v/>
      </c>
      <c r="S3566" s="56">
        <f>IF($B3566="","",VLOOKUP($C3566,Настройки!$A$11:$L$17,9,FALSE))</f>
        <v/>
      </c>
      <c r="T3566" s="56">
        <f>IF($B3566="","",$R3566*$S3566)</f>
        <v/>
      </c>
    </row>
    <row r="3567">
      <c r="A3567" s="20">
        <f>Тех_Движение!$A$3564</f>
        <v/>
      </c>
      <c r="B3567" s="20">
        <f>IF(Тех_Движение!$F$3564&gt;0,Тех_Движение!$I$3564,"")</f>
        <v/>
      </c>
      <c r="C3567" s="20">
        <f>IF($B3567="","",Тех_Движение!$D$3564)</f>
        <v/>
      </c>
      <c r="D3567" s="42">
        <f>IF($B3567="","",Тех_Движение!$B$3564)</f>
        <v/>
      </c>
      <c r="E3567" s="54">
        <f>IF($B3567="","",Тех_Движение!$F$3564)</f>
        <v/>
      </c>
      <c r="F3567" s="54">
        <f>IF($B3567="","",SUMIFS($E$5:$E3566,$C$5:$C3566,$C3567))</f>
        <v/>
      </c>
      <c r="G3567" s="54">
        <f>IF($B3567="","",MAX(0,$E3567-MAX(0,SUMIFS(Тех_Движение!$G$2:$G$5111,Тех_Движение!$D$2:$D$5111,$C3567,Тех_Движение!$B$2:$B$5111,"&lt;="&amp;Настройки!$B$5-1)-$F3567)))</f>
        <v/>
      </c>
      <c r="H3567" s="54">
        <f>IF($B3567="","",IF(AND($D3567&gt;=Настройки!$B$5,$D3567&lt;=Настройки!$B$6),$E3567,0))</f>
        <v/>
      </c>
      <c r="I3567" s="54">
        <f>IF($B3567="","",$G3567+$H3567-$J3567)</f>
        <v/>
      </c>
      <c r="J3567" s="54">
        <f>IF($B3567="","",MAX(0,$E3567-MAX(0,SUMIFS(Тех_Движение!$G$2:$G$5111,Тех_Движение!$D$2:$D$5111,$C3567,Тех_Движение!$B$2:$B$5111,"&lt;="&amp;Настройки!$B$6)-$F3567)))</f>
        <v/>
      </c>
      <c r="K3567" s="54">
        <f>IF(OR($B3567="",K$3&lt;$D3567+Настройки!$B$7),0,MAX(0,$E3567-MAX(0,SUMIFS(Тех_Движение!$G$2:$G$5111,Тех_Движение!$D$2:$D$5111,$C3567,Тех_Движение!$B$2:$B$5111,"&lt;="&amp;K$3)-$F3567)))</f>
        <v/>
      </c>
      <c r="L3567" s="54">
        <f>IF(OR($B3567="",L$3&lt;$D3567+Настройки!$B$7),0,MAX(0,$E3567-MAX(0,SUMIFS(Тех_Движение!$G$2:$G$5111,Тех_Движение!$D$2:$D$5111,$C3567,Тех_Движение!$B$2:$B$5111,"&lt;="&amp;L$3)-$F3567)))</f>
        <v/>
      </c>
      <c r="M3567" s="54">
        <f>IF(OR($B3567="",M$3&lt;$D3567+Настройки!$B$7),0,MAX(0,$E3567-MAX(0,SUMIFS(Тех_Движение!$G$2:$G$5111,Тех_Движение!$D$2:$D$5111,$C3567,Тех_Движение!$B$2:$B$5111,"&lt;="&amp;M$3)-$F3567)))</f>
        <v/>
      </c>
      <c r="N3567" s="54">
        <f>IF(OR($B3567="",N$3&lt;$D3567+Настройки!$B$7),0,MAX(0,$E3567-MAX(0,SUMIFS(Тех_Движение!$G$2:$G$5111,Тех_Движение!$D$2:$D$5111,$C3567,Тех_Движение!$B$2:$B$5111,"&lt;="&amp;N$3)-$F3567)))</f>
        <v/>
      </c>
      <c r="O3567" s="54">
        <f>IF(OR($B3567="",O$3&lt;$D3567+Настройки!$B$7),0,MAX(0,$E3567-MAX(0,SUMIFS(Тех_Движение!$G$2:$G$5111,Тех_Движение!$D$2:$D$5111,$C3567,Тех_Движение!$B$2:$B$5111,"&lt;="&amp;O$3)-$F3567)))</f>
        <v/>
      </c>
      <c r="P3567" s="54">
        <f>IF(OR($B3567="",P$3&lt;$D3567+Настройки!$B$7),0,MAX(0,$E3567-MAX(0,SUMIFS(Тех_Движение!$G$2:$G$5111,Тех_Движение!$D$2:$D$5111,$C3567,Тех_Движение!$B$2:$B$5111,"&lt;="&amp;P$3)-$F3567)))</f>
        <v/>
      </c>
      <c r="Q3567" s="54">
        <f>IF(OR($B3567="",Q$3&lt;$D3567+Настройки!$B$7),0,MAX(0,$E3567-MAX(0,SUMIFS(Тех_Движение!$G$2:$G$5111,Тех_Движение!$D$2:$D$5111,$C3567,Тех_Движение!$B$2:$B$5111,"&lt;="&amp;Q$3)-$F3567)))</f>
        <v/>
      </c>
      <c r="R3567" s="54">
        <f>IF($B3567="","",SUM($K3567:$Q3567))</f>
        <v/>
      </c>
      <c r="S3567" s="56">
        <f>IF($B3567="","",VLOOKUP($C3567,Настройки!$A$11:$L$17,9,FALSE))</f>
        <v/>
      </c>
      <c r="T3567" s="56">
        <f>IF($B3567="","",$R3567*$S3567)</f>
        <v/>
      </c>
    </row>
    <row r="3568">
      <c r="A3568" s="20">
        <f>Тех_Движение!$A$3565</f>
        <v/>
      </c>
      <c r="B3568" s="20">
        <f>IF(Тех_Движение!$F$3565&gt;0,Тех_Движение!$I$3565,"")</f>
        <v/>
      </c>
      <c r="C3568" s="20">
        <f>IF($B3568="","",Тех_Движение!$D$3565)</f>
        <v/>
      </c>
      <c r="D3568" s="42">
        <f>IF($B3568="","",Тех_Движение!$B$3565)</f>
        <v/>
      </c>
      <c r="E3568" s="54">
        <f>IF($B3568="","",Тех_Движение!$F$3565)</f>
        <v/>
      </c>
      <c r="F3568" s="54">
        <f>IF($B3568="","",SUMIFS($E$5:$E3567,$C$5:$C3567,$C3568))</f>
        <v/>
      </c>
      <c r="G3568" s="54">
        <f>IF($B3568="","",MAX(0,$E3568-MAX(0,SUMIFS(Тех_Движение!$G$2:$G$5111,Тех_Движение!$D$2:$D$5111,$C3568,Тех_Движение!$B$2:$B$5111,"&lt;="&amp;Настройки!$B$5-1)-$F3568)))</f>
        <v/>
      </c>
      <c r="H3568" s="54">
        <f>IF($B3568="","",IF(AND($D3568&gt;=Настройки!$B$5,$D3568&lt;=Настройки!$B$6),$E3568,0))</f>
        <v/>
      </c>
      <c r="I3568" s="54">
        <f>IF($B3568="","",$G3568+$H3568-$J3568)</f>
        <v/>
      </c>
      <c r="J3568" s="54">
        <f>IF($B3568="","",MAX(0,$E3568-MAX(0,SUMIFS(Тех_Движение!$G$2:$G$5111,Тех_Движение!$D$2:$D$5111,$C3568,Тех_Движение!$B$2:$B$5111,"&lt;="&amp;Настройки!$B$6)-$F3568)))</f>
        <v/>
      </c>
      <c r="K3568" s="54">
        <f>IF(OR($B3568="",K$3&lt;$D3568+Настройки!$B$7),0,MAX(0,$E3568-MAX(0,SUMIFS(Тех_Движение!$G$2:$G$5111,Тех_Движение!$D$2:$D$5111,$C3568,Тех_Движение!$B$2:$B$5111,"&lt;="&amp;K$3)-$F3568)))</f>
        <v/>
      </c>
      <c r="L3568" s="54">
        <f>IF(OR($B3568="",L$3&lt;$D3568+Настройки!$B$7),0,MAX(0,$E3568-MAX(0,SUMIFS(Тех_Движение!$G$2:$G$5111,Тех_Движение!$D$2:$D$5111,$C3568,Тех_Движение!$B$2:$B$5111,"&lt;="&amp;L$3)-$F3568)))</f>
        <v/>
      </c>
      <c r="M3568" s="54">
        <f>IF(OR($B3568="",M$3&lt;$D3568+Настройки!$B$7),0,MAX(0,$E3568-MAX(0,SUMIFS(Тех_Движение!$G$2:$G$5111,Тех_Движение!$D$2:$D$5111,$C3568,Тех_Движение!$B$2:$B$5111,"&lt;="&amp;M$3)-$F3568)))</f>
        <v/>
      </c>
      <c r="N3568" s="54">
        <f>IF(OR($B3568="",N$3&lt;$D3568+Настройки!$B$7),0,MAX(0,$E3568-MAX(0,SUMIFS(Тех_Движение!$G$2:$G$5111,Тех_Движение!$D$2:$D$5111,$C3568,Тех_Движение!$B$2:$B$5111,"&lt;="&amp;N$3)-$F3568)))</f>
        <v/>
      </c>
      <c r="O3568" s="54">
        <f>IF(OR($B3568="",O$3&lt;$D3568+Настройки!$B$7),0,MAX(0,$E3568-MAX(0,SUMIFS(Тех_Движение!$G$2:$G$5111,Тех_Движение!$D$2:$D$5111,$C3568,Тех_Движение!$B$2:$B$5111,"&lt;="&amp;O$3)-$F3568)))</f>
        <v/>
      </c>
      <c r="P3568" s="54">
        <f>IF(OR($B3568="",P$3&lt;$D3568+Настройки!$B$7),0,MAX(0,$E3568-MAX(0,SUMIFS(Тех_Движение!$G$2:$G$5111,Тех_Движение!$D$2:$D$5111,$C3568,Тех_Движение!$B$2:$B$5111,"&lt;="&amp;P$3)-$F3568)))</f>
        <v/>
      </c>
      <c r="Q3568" s="54">
        <f>IF(OR($B3568="",Q$3&lt;$D3568+Настройки!$B$7),0,MAX(0,$E3568-MAX(0,SUMIFS(Тех_Движение!$G$2:$G$5111,Тех_Движение!$D$2:$D$5111,$C3568,Тех_Движение!$B$2:$B$5111,"&lt;="&amp;Q$3)-$F3568)))</f>
        <v/>
      </c>
      <c r="R3568" s="54">
        <f>IF($B3568="","",SUM($K3568:$Q3568))</f>
        <v/>
      </c>
      <c r="S3568" s="56">
        <f>IF($B3568="","",VLOOKUP($C3568,Настройки!$A$11:$L$17,9,FALSE))</f>
        <v/>
      </c>
      <c r="T3568" s="56">
        <f>IF($B3568="","",$R3568*$S3568)</f>
        <v/>
      </c>
    </row>
    <row r="3569">
      <c r="A3569" s="20">
        <f>Тех_Движение!$A$3566</f>
        <v/>
      </c>
      <c r="B3569" s="20">
        <f>IF(Тех_Движение!$F$3566&gt;0,Тех_Движение!$I$3566,"")</f>
        <v/>
      </c>
      <c r="C3569" s="20">
        <f>IF($B3569="","",Тех_Движение!$D$3566)</f>
        <v/>
      </c>
      <c r="D3569" s="42">
        <f>IF($B3569="","",Тех_Движение!$B$3566)</f>
        <v/>
      </c>
      <c r="E3569" s="54">
        <f>IF($B3569="","",Тех_Движение!$F$3566)</f>
        <v/>
      </c>
      <c r="F3569" s="54">
        <f>IF($B3569="","",SUMIFS($E$5:$E3568,$C$5:$C3568,$C3569))</f>
        <v/>
      </c>
      <c r="G3569" s="54">
        <f>IF($B3569="","",MAX(0,$E3569-MAX(0,SUMIFS(Тех_Движение!$G$2:$G$5111,Тех_Движение!$D$2:$D$5111,$C3569,Тех_Движение!$B$2:$B$5111,"&lt;="&amp;Настройки!$B$5-1)-$F3569)))</f>
        <v/>
      </c>
      <c r="H3569" s="54">
        <f>IF($B3569="","",IF(AND($D3569&gt;=Настройки!$B$5,$D3569&lt;=Настройки!$B$6),$E3569,0))</f>
        <v/>
      </c>
      <c r="I3569" s="54">
        <f>IF($B3569="","",$G3569+$H3569-$J3569)</f>
        <v/>
      </c>
      <c r="J3569" s="54">
        <f>IF($B3569="","",MAX(0,$E3569-MAX(0,SUMIFS(Тех_Движение!$G$2:$G$5111,Тех_Движение!$D$2:$D$5111,$C3569,Тех_Движение!$B$2:$B$5111,"&lt;="&amp;Настройки!$B$6)-$F3569)))</f>
        <v/>
      </c>
      <c r="K3569" s="54">
        <f>IF(OR($B3569="",K$3&lt;$D3569+Настройки!$B$7),0,MAX(0,$E3569-MAX(0,SUMIFS(Тех_Движение!$G$2:$G$5111,Тех_Движение!$D$2:$D$5111,$C3569,Тех_Движение!$B$2:$B$5111,"&lt;="&amp;K$3)-$F3569)))</f>
        <v/>
      </c>
      <c r="L3569" s="54">
        <f>IF(OR($B3569="",L$3&lt;$D3569+Настройки!$B$7),0,MAX(0,$E3569-MAX(0,SUMIFS(Тех_Движение!$G$2:$G$5111,Тех_Движение!$D$2:$D$5111,$C3569,Тех_Движение!$B$2:$B$5111,"&lt;="&amp;L$3)-$F3569)))</f>
        <v/>
      </c>
      <c r="M3569" s="54">
        <f>IF(OR($B3569="",M$3&lt;$D3569+Настройки!$B$7),0,MAX(0,$E3569-MAX(0,SUMIFS(Тех_Движение!$G$2:$G$5111,Тех_Движение!$D$2:$D$5111,$C3569,Тех_Движение!$B$2:$B$5111,"&lt;="&amp;M$3)-$F3569)))</f>
        <v/>
      </c>
      <c r="N3569" s="54">
        <f>IF(OR($B3569="",N$3&lt;$D3569+Настройки!$B$7),0,MAX(0,$E3569-MAX(0,SUMIFS(Тех_Движение!$G$2:$G$5111,Тех_Движение!$D$2:$D$5111,$C3569,Тех_Движение!$B$2:$B$5111,"&lt;="&amp;N$3)-$F3569)))</f>
        <v/>
      </c>
      <c r="O3569" s="54">
        <f>IF(OR($B3569="",O$3&lt;$D3569+Настройки!$B$7),0,MAX(0,$E3569-MAX(0,SUMIFS(Тех_Движение!$G$2:$G$5111,Тех_Движение!$D$2:$D$5111,$C3569,Тех_Движение!$B$2:$B$5111,"&lt;="&amp;O$3)-$F3569)))</f>
        <v/>
      </c>
      <c r="P3569" s="54">
        <f>IF(OR($B3569="",P$3&lt;$D3569+Настройки!$B$7),0,MAX(0,$E3569-MAX(0,SUMIFS(Тех_Движение!$G$2:$G$5111,Тех_Движение!$D$2:$D$5111,$C3569,Тех_Движение!$B$2:$B$5111,"&lt;="&amp;P$3)-$F3569)))</f>
        <v/>
      </c>
      <c r="Q3569" s="54">
        <f>IF(OR($B3569="",Q$3&lt;$D3569+Настройки!$B$7),0,MAX(0,$E3569-MAX(0,SUMIFS(Тех_Движение!$G$2:$G$5111,Тех_Движение!$D$2:$D$5111,$C3569,Тех_Движение!$B$2:$B$5111,"&lt;="&amp;Q$3)-$F3569)))</f>
        <v/>
      </c>
      <c r="R3569" s="54">
        <f>IF($B3569="","",SUM($K3569:$Q3569))</f>
        <v/>
      </c>
      <c r="S3569" s="56">
        <f>IF($B3569="","",VLOOKUP($C3569,Настройки!$A$11:$L$17,9,FALSE))</f>
        <v/>
      </c>
      <c r="T3569" s="56">
        <f>IF($B3569="","",$R3569*$S3569)</f>
        <v/>
      </c>
    </row>
    <row r="3570">
      <c r="A3570" s="20">
        <f>Тех_Движение!$A$3567</f>
        <v/>
      </c>
      <c r="B3570" s="20">
        <f>IF(Тех_Движение!$F$3567&gt;0,Тех_Движение!$I$3567,"")</f>
        <v/>
      </c>
      <c r="C3570" s="20">
        <f>IF($B3570="","",Тех_Движение!$D$3567)</f>
        <v/>
      </c>
      <c r="D3570" s="42">
        <f>IF($B3570="","",Тех_Движение!$B$3567)</f>
        <v/>
      </c>
      <c r="E3570" s="54">
        <f>IF($B3570="","",Тех_Движение!$F$3567)</f>
        <v/>
      </c>
      <c r="F3570" s="54">
        <f>IF($B3570="","",SUMIFS($E$5:$E3569,$C$5:$C3569,$C3570))</f>
        <v/>
      </c>
      <c r="G3570" s="54">
        <f>IF($B3570="","",MAX(0,$E3570-MAX(0,SUMIFS(Тех_Движение!$G$2:$G$5111,Тех_Движение!$D$2:$D$5111,$C3570,Тех_Движение!$B$2:$B$5111,"&lt;="&amp;Настройки!$B$5-1)-$F3570)))</f>
        <v/>
      </c>
      <c r="H3570" s="54">
        <f>IF($B3570="","",IF(AND($D3570&gt;=Настройки!$B$5,$D3570&lt;=Настройки!$B$6),$E3570,0))</f>
        <v/>
      </c>
      <c r="I3570" s="54">
        <f>IF($B3570="","",$G3570+$H3570-$J3570)</f>
        <v/>
      </c>
      <c r="J3570" s="54">
        <f>IF($B3570="","",MAX(0,$E3570-MAX(0,SUMIFS(Тех_Движение!$G$2:$G$5111,Тех_Движение!$D$2:$D$5111,$C3570,Тех_Движение!$B$2:$B$5111,"&lt;="&amp;Настройки!$B$6)-$F3570)))</f>
        <v/>
      </c>
      <c r="K3570" s="54">
        <f>IF(OR($B3570="",K$3&lt;$D3570+Настройки!$B$7),0,MAX(0,$E3570-MAX(0,SUMIFS(Тех_Движение!$G$2:$G$5111,Тех_Движение!$D$2:$D$5111,$C3570,Тех_Движение!$B$2:$B$5111,"&lt;="&amp;K$3)-$F3570)))</f>
        <v/>
      </c>
      <c r="L3570" s="54">
        <f>IF(OR($B3570="",L$3&lt;$D3570+Настройки!$B$7),0,MAX(0,$E3570-MAX(0,SUMIFS(Тех_Движение!$G$2:$G$5111,Тех_Движение!$D$2:$D$5111,$C3570,Тех_Движение!$B$2:$B$5111,"&lt;="&amp;L$3)-$F3570)))</f>
        <v/>
      </c>
      <c r="M3570" s="54">
        <f>IF(OR($B3570="",M$3&lt;$D3570+Настройки!$B$7),0,MAX(0,$E3570-MAX(0,SUMIFS(Тех_Движение!$G$2:$G$5111,Тех_Движение!$D$2:$D$5111,$C3570,Тех_Движение!$B$2:$B$5111,"&lt;="&amp;M$3)-$F3570)))</f>
        <v/>
      </c>
      <c r="N3570" s="54">
        <f>IF(OR($B3570="",N$3&lt;$D3570+Настройки!$B$7),0,MAX(0,$E3570-MAX(0,SUMIFS(Тех_Движение!$G$2:$G$5111,Тех_Движение!$D$2:$D$5111,$C3570,Тех_Движение!$B$2:$B$5111,"&lt;="&amp;N$3)-$F3570)))</f>
        <v/>
      </c>
      <c r="O3570" s="54">
        <f>IF(OR($B3570="",O$3&lt;$D3570+Настройки!$B$7),0,MAX(0,$E3570-MAX(0,SUMIFS(Тех_Движение!$G$2:$G$5111,Тех_Движение!$D$2:$D$5111,$C3570,Тех_Движение!$B$2:$B$5111,"&lt;="&amp;O$3)-$F3570)))</f>
        <v/>
      </c>
      <c r="P3570" s="54">
        <f>IF(OR($B3570="",P$3&lt;$D3570+Настройки!$B$7),0,MAX(0,$E3570-MAX(0,SUMIFS(Тех_Движение!$G$2:$G$5111,Тех_Движение!$D$2:$D$5111,$C3570,Тех_Движение!$B$2:$B$5111,"&lt;="&amp;P$3)-$F3570)))</f>
        <v/>
      </c>
      <c r="Q3570" s="54">
        <f>IF(OR($B3570="",Q$3&lt;$D3570+Настройки!$B$7),0,MAX(0,$E3570-MAX(0,SUMIFS(Тех_Движение!$G$2:$G$5111,Тех_Движение!$D$2:$D$5111,$C3570,Тех_Движение!$B$2:$B$5111,"&lt;="&amp;Q$3)-$F3570)))</f>
        <v/>
      </c>
      <c r="R3570" s="54">
        <f>IF($B3570="","",SUM($K3570:$Q3570))</f>
        <v/>
      </c>
      <c r="S3570" s="56">
        <f>IF($B3570="","",VLOOKUP($C3570,Настройки!$A$11:$L$17,9,FALSE))</f>
        <v/>
      </c>
      <c r="T3570" s="56">
        <f>IF($B3570="","",$R3570*$S3570)</f>
        <v/>
      </c>
    </row>
    <row r="3571">
      <c r="A3571" s="20">
        <f>Тех_Движение!$A$3568</f>
        <v/>
      </c>
      <c r="B3571" s="20">
        <f>IF(Тех_Движение!$F$3568&gt;0,Тех_Движение!$I$3568,"")</f>
        <v/>
      </c>
      <c r="C3571" s="20">
        <f>IF($B3571="","",Тех_Движение!$D$3568)</f>
        <v/>
      </c>
      <c r="D3571" s="42">
        <f>IF($B3571="","",Тех_Движение!$B$3568)</f>
        <v/>
      </c>
      <c r="E3571" s="54">
        <f>IF($B3571="","",Тех_Движение!$F$3568)</f>
        <v/>
      </c>
      <c r="F3571" s="54">
        <f>IF($B3571="","",SUMIFS($E$5:$E3570,$C$5:$C3570,$C3571))</f>
        <v/>
      </c>
      <c r="G3571" s="54">
        <f>IF($B3571="","",MAX(0,$E3571-MAX(0,SUMIFS(Тех_Движение!$G$2:$G$5111,Тех_Движение!$D$2:$D$5111,$C3571,Тех_Движение!$B$2:$B$5111,"&lt;="&amp;Настройки!$B$5-1)-$F3571)))</f>
        <v/>
      </c>
      <c r="H3571" s="54">
        <f>IF($B3571="","",IF(AND($D3571&gt;=Настройки!$B$5,$D3571&lt;=Настройки!$B$6),$E3571,0))</f>
        <v/>
      </c>
      <c r="I3571" s="54">
        <f>IF($B3571="","",$G3571+$H3571-$J3571)</f>
        <v/>
      </c>
      <c r="J3571" s="54">
        <f>IF($B3571="","",MAX(0,$E3571-MAX(0,SUMIFS(Тех_Движение!$G$2:$G$5111,Тех_Движение!$D$2:$D$5111,$C3571,Тех_Движение!$B$2:$B$5111,"&lt;="&amp;Настройки!$B$6)-$F3571)))</f>
        <v/>
      </c>
      <c r="K3571" s="54">
        <f>IF(OR($B3571="",K$3&lt;$D3571+Настройки!$B$7),0,MAX(0,$E3571-MAX(0,SUMIFS(Тех_Движение!$G$2:$G$5111,Тех_Движение!$D$2:$D$5111,$C3571,Тех_Движение!$B$2:$B$5111,"&lt;="&amp;K$3)-$F3571)))</f>
        <v/>
      </c>
      <c r="L3571" s="54">
        <f>IF(OR($B3571="",L$3&lt;$D3571+Настройки!$B$7),0,MAX(0,$E3571-MAX(0,SUMIFS(Тех_Движение!$G$2:$G$5111,Тех_Движение!$D$2:$D$5111,$C3571,Тех_Движение!$B$2:$B$5111,"&lt;="&amp;L$3)-$F3571)))</f>
        <v/>
      </c>
      <c r="M3571" s="54">
        <f>IF(OR($B3571="",M$3&lt;$D3571+Настройки!$B$7),0,MAX(0,$E3571-MAX(0,SUMIFS(Тех_Движение!$G$2:$G$5111,Тех_Движение!$D$2:$D$5111,$C3571,Тех_Движение!$B$2:$B$5111,"&lt;="&amp;M$3)-$F3571)))</f>
        <v/>
      </c>
      <c r="N3571" s="54">
        <f>IF(OR($B3571="",N$3&lt;$D3571+Настройки!$B$7),0,MAX(0,$E3571-MAX(0,SUMIFS(Тех_Движение!$G$2:$G$5111,Тех_Движение!$D$2:$D$5111,$C3571,Тех_Движение!$B$2:$B$5111,"&lt;="&amp;N$3)-$F3571)))</f>
        <v/>
      </c>
      <c r="O3571" s="54">
        <f>IF(OR($B3571="",O$3&lt;$D3571+Настройки!$B$7),0,MAX(0,$E3571-MAX(0,SUMIFS(Тех_Движение!$G$2:$G$5111,Тех_Движение!$D$2:$D$5111,$C3571,Тех_Движение!$B$2:$B$5111,"&lt;="&amp;O$3)-$F3571)))</f>
        <v/>
      </c>
      <c r="P3571" s="54">
        <f>IF(OR($B3571="",P$3&lt;$D3571+Настройки!$B$7),0,MAX(0,$E3571-MAX(0,SUMIFS(Тех_Движение!$G$2:$G$5111,Тех_Движение!$D$2:$D$5111,$C3571,Тех_Движение!$B$2:$B$5111,"&lt;="&amp;P$3)-$F3571)))</f>
        <v/>
      </c>
      <c r="Q3571" s="54">
        <f>IF(OR($B3571="",Q$3&lt;$D3571+Настройки!$B$7),0,MAX(0,$E3571-MAX(0,SUMIFS(Тех_Движение!$G$2:$G$5111,Тех_Движение!$D$2:$D$5111,$C3571,Тех_Движение!$B$2:$B$5111,"&lt;="&amp;Q$3)-$F3571)))</f>
        <v/>
      </c>
      <c r="R3571" s="54">
        <f>IF($B3571="","",SUM($K3571:$Q3571))</f>
        <v/>
      </c>
      <c r="S3571" s="56">
        <f>IF($B3571="","",VLOOKUP($C3571,Настройки!$A$11:$L$17,9,FALSE))</f>
        <v/>
      </c>
      <c r="T3571" s="56">
        <f>IF($B3571="","",$R3571*$S3571)</f>
        <v/>
      </c>
    </row>
    <row r="3572">
      <c r="A3572" s="20">
        <f>Тех_Движение!$A$3569</f>
        <v/>
      </c>
      <c r="B3572" s="20">
        <f>IF(Тех_Движение!$F$3569&gt;0,Тех_Движение!$I$3569,"")</f>
        <v/>
      </c>
      <c r="C3572" s="20">
        <f>IF($B3572="","",Тех_Движение!$D$3569)</f>
        <v/>
      </c>
      <c r="D3572" s="42">
        <f>IF($B3572="","",Тех_Движение!$B$3569)</f>
        <v/>
      </c>
      <c r="E3572" s="54">
        <f>IF($B3572="","",Тех_Движение!$F$3569)</f>
        <v/>
      </c>
      <c r="F3572" s="54">
        <f>IF($B3572="","",SUMIFS($E$5:$E3571,$C$5:$C3571,$C3572))</f>
        <v/>
      </c>
      <c r="G3572" s="54">
        <f>IF($B3572="","",MAX(0,$E3572-MAX(0,SUMIFS(Тех_Движение!$G$2:$G$5111,Тех_Движение!$D$2:$D$5111,$C3572,Тех_Движение!$B$2:$B$5111,"&lt;="&amp;Настройки!$B$5-1)-$F3572)))</f>
        <v/>
      </c>
      <c r="H3572" s="54">
        <f>IF($B3572="","",IF(AND($D3572&gt;=Настройки!$B$5,$D3572&lt;=Настройки!$B$6),$E3572,0))</f>
        <v/>
      </c>
      <c r="I3572" s="54">
        <f>IF($B3572="","",$G3572+$H3572-$J3572)</f>
        <v/>
      </c>
      <c r="J3572" s="54">
        <f>IF($B3572="","",MAX(0,$E3572-MAX(0,SUMIFS(Тех_Движение!$G$2:$G$5111,Тех_Движение!$D$2:$D$5111,$C3572,Тех_Движение!$B$2:$B$5111,"&lt;="&amp;Настройки!$B$6)-$F3572)))</f>
        <v/>
      </c>
      <c r="K3572" s="54">
        <f>IF(OR($B3572="",K$3&lt;$D3572+Настройки!$B$7),0,MAX(0,$E3572-MAX(0,SUMIFS(Тех_Движение!$G$2:$G$5111,Тех_Движение!$D$2:$D$5111,$C3572,Тех_Движение!$B$2:$B$5111,"&lt;="&amp;K$3)-$F3572)))</f>
        <v/>
      </c>
      <c r="L3572" s="54">
        <f>IF(OR($B3572="",L$3&lt;$D3572+Настройки!$B$7),0,MAX(0,$E3572-MAX(0,SUMIFS(Тех_Движение!$G$2:$G$5111,Тех_Движение!$D$2:$D$5111,$C3572,Тех_Движение!$B$2:$B$5111,"&lt;="&amp;L$3)-$F3572)))</f>
        <v/>
      </c>
      <c r="M3572" s="54">
        <f>IF(OR($B3572="",M$3&lt;$D3572+Настройки!$B$7),0,MAX(0,$E3572-MAX(0,SUMIFS(Тех_Движение!$G$2:$G$5111,Тех_Движение!$D$2:$D$5111,$C3572,Тех_Движение!$B$2:$B$5111,"&lt;="&amp;M$3)-$F3572)))</f>
        <v/>
      </c>
      <c r="N3572" s="54">
        <f>IF(OR($B3572="",N$3&lt;$D3572+Настройки!$B$7),0,MAX(0,$E3572-MAX(0,SUMIFS(Тех_Движение!$G$2:$G$5111,Тех_Движение!$D$2:$D$5111,$C3572,Тех_Движение!$B$2:$B$5111,"&lt;="&amp;N$3)-$F3572)))</f>
        <v/>
      </c>
      <c r="O3572" s="54">
        <f>IF(OR($B3572="",O$3&lt;$D3572+Настройки!$B$7),0,MAX(0,$E3572-MAX(0,SUMIFS(Тех_Движение!$G$2:$G$5111,Тех_Движение!$D$2:$D$5111,$C3572,Тех_Движение!$B$2:$B$5111,"&lt;="&amp;O$3)-$F3572)))</f>
        <v/>
      </c>
      <c r="P3572" s="54">
        <f>IF(OR($B3572="",P$3&lt;$D3572+Настройки!$B$7),0,MAX(0,$E3572-MAX(0,SUMIFS(Тех_Движение!$G$2:$G$5111,Тех_Движение!$D$2:$D$5111,$C3572,Тех_Движение!$B$2:$B$5111,"&lt;="&amp;P$3)-$F3572)))</f>
        <v/>
      </c>
      <c r="Q3572" s="54">
        <f>IF(OR($B3572="",Q$3&lt;$D3572+Настройки!$B$7),0,MAX(0,$E3572-MAX(0,SUMIFS(Тех_Движение!$G$2:$G$5111,Тех_Движение!$D$2:$D$5111,$C3572,Тех_Движение!$B$2:$B$5111,"&lt;="&amp;Q$3)-$F3572)))</f>
        <v/>
      </c>
      <c r="R3572" s="54">
        <f>IF($B3572="","",SUM($K3572:$Q3572))</f>
        <v/>
      </c>
      <c r="S3572" s="56">
        <f>IF($B3572="","",VLOOKUP($C3572,Настройки!$A$11:$L$17,9,FALSE))</f>
        <v/>
      </c>
      <c r="T3572" s="56">
        <f>IF($B3572="","",$R3572*$S3572)</f>
        <v/>
      </c>
    </row>
    <row r="3573">
      <c r="A3573" s="20">
        <f>Тех_Движение!$A$3570</f>
        <v/>
      </c>
      <c r="B3573" s="20">
        <f>IF(Тех_Движение!$F$3570&gt;0,Тех_Движение!$I$3570,"")</f>
        <v/>
      </c>
      <c r="C3573" s="20">
        <f>IF($B3573="","",Тех_Движение!$D$3570)</f>
        <v/>
      </c>
      <c r="D3573" s="42">
        <f>IF($B3573="","",Тех_Движение!$B$3570)</f>
        <v/>
      </c>
      <c r="E3573" s="54">
        <f>IF($B3573="","",Тех_Движение!$F$3570)</f>
        <v/>
      </c>
      <c r="F3573" s="54">
        <f>IF($B3573="","",SUMIFS($E$5:$E3572,$C$5:$C3572,$C3573))</f>
        <v/>
      </c>
      <c r="G3573" s="54">
        <f>IF($B3573="","",MAX(0,$E3573-MAX(0,SUMIFS(Тех_Движение!$G$2:$G$5111,Тех_Движение!$D$2:$D$5111,$C3573,Тех_Движение!$B$2:$B$5111,"&lt;="&amp;Настройки!$B$5-1)-$F3573)))</f>
        <v/>
      </c>
      <c r="H3573" s="54">
        <f>IF($B3573="","",IF(AND($D3573&gt;=Настройки!$B$5,$D3573&lt;=Настройки!$B$6),$E3573,0))</f>
        <v/>
      </c>
      <c r="I3573" s="54">
        <f>IF($B3573="","",$G3573+$H3573-$J3573)</f>
        <v/>
      </c>
      <c r="J3573" s="54">
        <f>IF($B3573="","",MAX(0,$E3573-MAX(0,SUMIFS(Тех_Движение!$G$2:$G$5111,Тех_Движение!$D$2:$D$5111,$C3573,Тех_Движение!$B$2:$B$5111,"&lt;="&amp;Настройки!$B$6)-$F3573)))</f>
        <v/>
      </c>
      <c r="K3573" s="54">
        <f>IF(OR($B3573="",K$3&lt;$D3573+Настройки!$B$7),0,MAX(0,$E3573-MAX(0,SUMIFS(Тех_Движение!$G$2:$G$5111,Тех_Движение!$D$2:$D$5111,$C3573,Тех_Движение!$B$2:$B$5111,"&lt;="&amp;K$3)-$F3573)))</f>
        <v/>
      </c>
      <c r="L3573" s="54">
        <f>IF(OR($B3573="",L$3&lt;$D3573+Настройки!$B$7),0,MAX(0,$E3573-MAX(0,SUMIFS(Тех_Движение!$G$2:$G$5111,Тех_Движение!$D$2:$D$5111,$C3573,Тех_Движение!$B$2:$B$5111,"&lt;="&amp;L$3)-$F3573)))</f>
        <v/>
      </c>
      <c r="M3573" s="54">
        <f>IF(OR($B3573="",M$3&lt;$D3573+Настройки!$B$7),0,MAX(0,$E3573-MAX(0,SUMIFS(Тех_Движение!$G$2:$G$5111,Тех_Движение!$D$2:$D$5111,$C3573,Тех_Движение!$B$2:$B$5111,"&lt;="&amp;M$3)-$F3573)))</f>
        <v/>
      </c>
      <c r="N3573" s="54">
        <f>IF(OR($B3573="",N$3&lt;$D3573+Настройки!$B$7),0,MAX(0,$E3573-MAX(0,SUMIFS(Тех_Движение!$G$2:$G$5111,Тех_Движение!$D$2:$D$5111,$C3573,Тех_Движение!$B$2:$B$5111,"&lt;="&amp;N$3)-$F3573)))</f>
        <v/>
      </c>
      <c r="O3573" s="54">
        <f>IF(OR($B3573="",O$3&lt;$D3573+Настройки!$B$7),0,MAX(0,$E3573-MAX(0,SUMIFS(Тех_Движение!$G$2:$G$5111,Тех_Движение!$D$2:$D$5111,$C3573,Тех_Движение!$B$2:$B$5111,"&lt;="&amp;O$3)-$F3573)))</f>
        <v/>
      </c>
      <c r="P3573" s="54">
        <f>IF(OR($B3573="",P$3&lt;$D3573+Настройки!$B$7),0,MAX(0,$E3573-MAX(0,SUMIFS(Тех_Движение!$G$2:$G$5111,Тех_Движение!$D$2:$D$5111,$C3573,Тех_Движение!$B$2:$B$5111,"&lt;="&amp;P$3)-$F3573)))</f>
        <v/>
      </c>
      <c r="Q3573" s="54">
        <f>IF(OR($B3573="",Q$3&lt;$D3573+Настройки!$B$7),0,MAX(0,$E3573-MAX(0,SUMIFS(Тех_Движение!$G$2:$G$5111,Тех_Движение!$D$2:$D$5111,$C3573,Тех_Движение!$B$2:$B$5111,"&lt;="&amp;Q$3)-$F3573)))</f>
        <v/>
      </c>
      <c r="R3573" s="54">
        <f>IF($B3573="","",SUM($K3573:$Q3573))</f>
        <v/>
      </c>
      <c r="S3573" s="56">
        <f>IF($B3573="","",VLOOKUP($C3573,Настройки!$A$11:$L$17,9,FALSE))</f>
        <v/>
      </c>
      <c r="T3573" s="56">
        <f>IF($B3573="","",$R3573*$S3573)</f>
        <v/>
      </c>
    </row>
    <row r="3574">
      <c r="A3574" s="20">
        <f>Тех_Движение!$A$3571</f>
        <v/>
      </c>
      <c r="B3574" s="20">
        <f>IF(Тех_Движение!$F$3571&gt;0,Тех_Движение!$I$3571,"")</f>
        <v/>
      </c>
      <c r="C3574" s="20">
        <f>IF($B3574="","",Тех_Движение!$D$3571)</f>
        <v/>
      </c>
      <c r="D3574" s="42">
        <f>IF($B3574="","",Тех_Движение!$B$3571)</f>
        <v/>
      </c>
      <c r="E3574" s="54">
        <f>IF($B3574="","",Тех_Движение!$F$3571)</f>
        <v/>
      </c>
      <c r="F3574" s="54">
        <f>IF($B3574="","",SUMIFS($E$5:$E3573,$C$5:$C3573,$C3574))</f>
        <v/>
      </c>
      <c r="G3574" s="54">
        <f>IF($B3574="","",MAX(0,$E3574-MAX(0,SUMIFS(Тех_Движение!$G$2:$G$5111,Тех_Движение!$D$2:$D$5111,$C3574,Тех_Движение!$B$2:$B$5111,"&lt;="&amp;Настройки!$B$5-1)-$F3574)))</f>
        <v/>
      </c>
      <c r="H3574" s="54">
        <f>IF($B3574="","",IF(AND($D3574&gt;=Настройки!$B$5,$D3574&lt;=Настройки!$B$6),$E3574,0))</f>
        <v/>
      </c>
      <c r="I3574" s="54">
        <f>IF($B3574="","",$G3574+$H3574-$J3574)</f>
        <v/>
      </c>
      <c r="J3574" s="54">
        <f>IF($B3574="","",MAX(0,$E3574-MAX(0,SUMIFS(Тех_Движение!$G$2:$G$5111,Тех_Движение!$D$2:$D$5111,$C3574,Тех_Движение!$B$2:$B$5111,"&lt;="&amp;Настройки!$B$6)-$F3574)))</f>
        <v/>
      </c>
      <c r="K3574" s="54">
        <f>IF(OR($B3574="",K$3&lt;$D3574+Настройки!$B$7),0,MAX(0,$E3574-MAX(0,SUMIFS(Тех_Движение!$G$2:$G$5111,Тех_Движение!$D$2:$D$5111,$C3574,Тех_Движение!$B$2:$B$5111,"&lt;="&amp;K$3)-$F3574)))</f>
        <v/>
      </c>
      <c r="L3574" s="54">
        <f>IF(OR($B3574="",L$3&lt;$D3574+Настройки!$B$7),0,MAX(0,$E3574-MAX(0,SUMIFS(Тех_Движение!$G$2:$G$5111,Тех_Движение!$D$2:$D$5111,$C3574,Тех_Движение!$B$2:$B$5111,"&lt;="&amp;L$3)-$F3574)))</f>
        <v/>
      </c>
      <c r="M3574" s="54">
        <f>IF(OR($B3574="",M$3&lt;$D3574+Настройки!$B$7),0,MAX(0,$E3574-MAX(0,SUMIFS(Тех_Движение!$G$2:$G$5111,Тех_Движение!$D$2:$D$5111,$C3574,Тех_Движение!$B$2:$B$5111,"&lt;="&amp;M$3)-$F3574)))</f>
        <v/>
      </c>
      <c r="N3574" s="54">
        <f>IF(OR($B3574="",N$3&lt;$D3574+Настройки!$B$7),0,MAX(0,$E3574-MAX(0,SUMIFS(Тех_Движение!$G$2:$G$5111,Тех_Движение!$D$2:$D$5111,$C3574,Тех_Движение!$B$2:$B$5111,"&lt;="&amp;N$3)-$F3574)))</f>
        <v/>
      </c>
      <c r="O3574" s="54">
        <f>IF(OR($B3574="",O$3&lt;$D3574+Настройки!$B$7),0,MAX(0,$E3574-MAX(0,SUMIFS(Тех_Движение!$G$2:$G$5111,Тех_Движение!$D$2:$D$5111,$C3574,Тех_Движение!$B$2:$B$5111,"&lt;="&amp;O$3)-$F3574)))</f>
        <v/>
      </c>
      <c r="P3574" s="54">
        <f>IF(OR($B3574="",P$3&lt;$D3574+Настройки!$B$7),0,MAX(0,$E3574-MAX(0,SUMIFS(Тех_Движение!$G$2:$G$5111,Тех_Движение!$D$2:$D$5111,$C3574,Тех_Движение!$B$2:$B$5111,"&lt;="&amp;P$3)-$F3574)))</f>
        <v/>
      </c>
      <c r="Q3574" s="54">
        <f>IF(OR($B3574="",Q$3&lt;$D3574+Настройки!$B$7),0,MAX(0,$E3574-MAX(0,SUMIFS(Тех_Движение!$G$2:$G$5111,Тех_Движение!$D$2:$D$5111,$C3574,Тех_Движение!$B$2:$B$5111,"&lt;="&amp;Q$3)-$F3574)))</f>
        <v/>
      </c>
      <c r="R3574" s="54">
        <f>IF($B3574="","",SUM($K3574:$Q3574))</f>
        <v/>
      </c>
      <c r="S3574" s="56">
        <f>IF($B3574="","",VLOOKUP($C3574,Настройки!$A$11:$L$17,9,FALSE))</f>
        <v/>
      </c>
      <c r="T3574" s="56">
        <f>IF($B3574="","",$R3574*$S3574)</f>
        <v/>
      </c>
    </row>
    <row r="3575">
      <c r="A3575" s="20">
        <f>Тех_Движение!$A$3572</f>
        <v/>
      </c>
      <c r="B3575" s="20">
        <f>IF(Тех_Движение!$F$3572&gt;0,Тех_Движение!$I$3572,"")</f>
        <v/>
      </c>
      <c r="C3575" s="20">
        <f>IF($B3575="","",Тех_Движение!$D$3572)</f>
        <v/>
      </c>
      <c r="D3575" s="42">
        <f>IF($B3575="","",Тех_Движение!$B$3572)</f>
        <v/>
      </c>
      <c r="E3575" s="54">
        <f>IF($B3575="","",Тех_Движение!$F$3572)</f>
        <v/>
      </c>
      <c r="F3575" s="54">
        <f>IF($B3575="","",SUMIFS($E$5:$E3574,$C$5:$C3574,$C3575))</f>
        <v/>
      </c>
      <c r="G3575" s="54">
        <f>IF($B3575="","",MAX(0,$E3575-MAX(0,SUMIFS(Тех_Движение!$G$2:$G$5111,Тех_Движение!$D$2:$D$5111,$C3575,Тех_Движение!$B$2:$B$5111,"&lt;="&amp;Настройки!$B$5-1)-$F3575)))</f>
        <v/>
      </c>
      <c r="H3575" s="54">
        <f>IF($B3575="","",IF(AND($D3575&gt;=Настройки!$B$5,$D3575&lt;=Настройки!$B$6),$E3575,0))</f>
        <v/>
      </c>
      <c r="I3575" s="54">
        <f>IF($B3575="","",$G3575+$H3575-$J3575)</f>
        <v/>
      </c>
      <c r="J3575" s="54">
        <f>IF($B3575="","",MAX(0,$E3575-MAX(0,SUMIFS(Тех_Движение!$G$2:$G$5111,Тех_Движение!$D$2:$D$5111,$C3575,Тех_Движение!$B$2:$B$5111,"&lt;="&amp;Настройки!$B$6)-$F3575)))</f>
        <v/>
      </c>
      <c r="K3575" s="54">
        <f>IF(OR($B3575="",K$3&lt;$D3575+Настройки!$B$7),0,MAX(0,$E3575-MAX(0,SUMIFS(Тех_Движение!$G$2:$G$5111,Тех_Движение!$D$2:$D$5111,$C3575,Тех_Движение!$B$2:$B$5111,"&lt;="&amp;K$3)-$F3575)))</f>
        <v/>
      </c>
      <c r="L3575" s="54">
        <f>IF(OR($B3575="",L$3&lt;$D3575+Настройки!$B$7),0,MAX(0,$E3575-MAX(0,SUMIFS(Тех_Движение!$G$2:$G$5111,Тех_Движение!$D$2:$D$5111,$C3575,Тех_Движение!$B$2:$B$5111,"&lt;="&amp;L$3)-$F3575)))</f>
        <v/>
      </c>
      <c r="M3575" s="54">
        <f>IF(OR($B3575="",M$3&lt;$D3575+Настройки!$B$7),0,MAX(0,$E3575-MAX(0,SUMIFS(Тех_Движение!$G$2:$G$5111,Тех_Движение!$D$2:$D$5111,$C3575,Тех_Движение!$B$2:$B$5111,"&lt;="&amp;M$3)-$F3575)))</f>
        <v/>
      </c>
      <c r="N3575" s="54">
        <f>IF(OR($B3575="",N$3&lt;$D3575+Настройки!$B$7),0,MAX(0,$E3575-MAX(0,SUMIFS(Тех_Движение!$G$2:$G$5111,Тех_Движение!$D$2:$D$5111,$C3575,Тех_Движение!$B$2:$B$5111,"&lt;="&amp;N$3)-$F3575)))</f>
        <v/>
      </c>
      <c r="O3575" s="54">
        <f>IF(OR($B3575="",O$3&lt;$D3575+Настройки!$B$7),0,MAX(0,$E3575-MAX(0,SUMIFS(Тех_Движение!$G$2:$G$5111,Тех_Движение!$D$2:$D$5111,$C3575,Тех_Движение!$B$2:$B$5111,"&lt;="&amp;O$3)-$F3575)))</f>
        <v/>
      </c>
      <c r="P3575" s="54">
        <f>IF(OR($B3575="",P$3&lt;$D3575+Настройки!$B$7),0,MAX(0,$E3575-MAX(0,SUMIFS(Тех_Движение!$G$2:$G$5111,Тех_Движение!$D$2:$D$5111,$C3575,Тех_Движение!$B$2:$B$5111,"&lt;="&amp;P$3)-$F3575)))</f>
        <v/>
      </c>
      <c r="Q3575" s="54">
        <f>IF(OR($B3575="",Q$3&lt;$D3575+Настройки!$B$7),0,MAX(0,$E3575-MAX(0,SUMIFS(Тех_Движение!$G$2:$G$5111,Тех_Движение!$D$2:$D$5111,$C3575,Тех_Движение!$B$2:$B$5111,"&lt;="&amp;Q$3)-$F3575)))</f>
        <v/>
      </c>
      <c r="R3575" s="54">
        <f>IF($B3575="","",SUM($K3575:$Q3575))</f>
        <v/>
      </c>
      <c r="S3575" s="56">
        <f>IF($B3575="","",VLOOKUP($C3575,Настройки!$A$11:$L$17,9,FALSE))</f>
        <v/>
      </c>
      <c r="T3575" s="56">
        <f>IF($B3575="","",$R3575*$S3575)</f>
        <v/>
      </c>
    </row>
    <row r="3576">
      <c r="A3576" s="20">
        <f>Тех_Движение!$A$3573</f>
        <v/>
      </c>
      <c r="B3576" s="20">
        <f>IF(Тех_Движение!$F$3573&gt;0,Тех_Движение!$I$3573,"")</f>
        <v/>
      </c>
      <c r="C3576" s="20">
        <f>IF($B3576="","",Тех_Движение!$D$3573)</f>
        <v/>
      </c>
      <c r="D3576" s="42">
        <f>IF($B3576="","",Тех_Движение!$B$3573)</f>
        <v/>
      </c>
      <c r="E3576" s="54">
        <f>IF($B3576="","",Тех_Движение!$F$3573)</f>
        <v/>
      </c>
      <c r="F3576" s="54">
        <f>IF($B3576="","",SUMIFS($E$5:$E3575,$C$5:$C3575,$C3576))</f>
        <v/>
      </c>
      <c r="G3576" s="54">
        <f>IF($B3576="","",MAX(0,$E3576-MAX(0,SUMIFS(Тех_Движение!$G$2:$G$5111,Тех_Движение!$D$2:$D$5111,$C3576,Тех_Движение!$B$2:$B$5111,"&lt;="&amp;Настройки!$B$5-1)-$F3576)))</f>
        <v/>
      </c>
      <c r="H3576" s="54">
        <f>IF($B3576="","",IF(AND($D3576&gt;=Настройки!$B$5,$D3576&lt;=Настройки!$B$6),$E3576,0))</f>
        <v/>
      </c>
      <c r="I3576" s="54">
        <f>IF($B3576="","",$G3576+$H3576-$J3576)</f>
        <v/>
      </c>
      <c r="J3576" s="54">
        <f>IF($B3576="","",MAX(0,$E3576-MAX(0,SUMIFS(Тех_Движение!$G$2:$G$5111,Тех_Движение!$D$2:$D$5111,$C3576,Тех_Движение!$B$2:$B$5111,"&lt;="&amp;Настройки!$B$6)-$F3576)))</f>
        <v/>
      </c>
      <c r="K3576" s="54">
        <f>IF(OR($B3576="",K$3&lt;$D3576+Настройки!$B$7),0,MAX(0,$E3576-MAX(0,SUMIFS(Тех_Движение!$G$2:$G$5111,Тех_Движение!$D$2:$D$5111,$C3576,Тех_Движение!$B$2:$B$5111,"&lt;="&amp;K$3)-$F3576)))</f>
        <v/>
      </c>
      <c r="L3576" s="54">
        <f>IF(OR($B3576="",L$3&lt;$D3576+Настройки!$B$7),0,MAX(0,$E3576-MAX(0,SUMIFS(Тех_Движение!$G$2:$G$5111,Тех_Движение!$D$2:$D$5111,$C3576,Тех_Движение!$B$2:$B$5111,"&lt;="&amp;L$3)-$F3576)))</f>
        <v/>
      </c>
      <c r="M3576" s="54">
        <f>IF(OR($B3576="",M$3&lt;$D3576+Настройки!$B$7),0,MAX(0,$E3576-MAX(0,SUMIFS(Тех_Движение!$G$2:$G$5111,Тех_Движение!$D$2:$D$5111,$C3576,Тех_Движение!$B$2:$B$5111,"&lt;="&amp;M$3)-$F3576)))</f>
        <v/>
      </c>
      <c r="N3576" s="54">
        <f>IF(OR($B3576="",N$3&lt;$D3576+Настройки!$B$7),0,MAX(0,$E3576-MAX(0,SUMIFS(Тех_Движение!$G$2:$G$5111,Тех_Движение!$D$2:$D$5111,$C3576,Тех_Движение!$B$2:$B$5111,"&lt;="&amp;N$3)-$F3576)))</f>
        <v/>
      </c>
      <c r="O3576" s="54">
        <f>IF(OR($B3576="",O$3&lt;$D3576+Настройки!$B$7),0,MAX(0,$E3576-MAX(0,SUMIFS(Тех_Движение!$G$2:$G$5111,Тех_Движение!$D$2:$D$5111,$C3576,Тех_Движение!$B$2:$B$5111,"&lt;="&amp;O$3)-$F3576)))</f>
        <v/>
      </c>
      <c r="P3576" s="54">
        <f>IF(OR($B3576="",P$3&lt;$D3576+Настройки!$B$7),0,MAX(0,$E3576-MAX(0,SUMIFS(Тех_Движение!$G$2:$G$5111,Тех_Движение!$D$2:$D$5111,$C3576,Тех_Движение!$B$2:$B$5111,"&lt;="&amp;P$3)-$F3576)))</f>
        <v/>
      </c>
      <c r="Q3576" s="54">
        <f>IF(OR($B3576="",Q$3&lt;$D3576+Настройки!$B$7),0,MAX(0,$E3576-MAX(0,SUMIFS(Тех_Движение!$G$2:$G$5111,Тех_Движение!$D$2:$D$5111,$C3576,Тех_Движение!$B$2:$B$5111,"&lt;="&amp;Q$3)-$F3576)))</f>
        <v/>
      </c>
      <c r="R3576" s="54">
        <f>IF($B3576="","",SUM($K3576:$Q3576))</f>
        <v/>
      </c>
      <c r="S3576" s="56">
        <f>IF($B3576="","",VLOOKUP($C3576,Настройки!$A$11:$L$17,9,FALSE))</f>
        <v/>
      </c>
      <c r="T3576" s="56">
        <f>IF($B3576="","",$R3576*$S3576)</f>
        <v/>
      </c>
    </row>
    <row r="3577">
      <c r="A3577" s="20">
        <f>Тех_Движение!$A$3574</f>
        <v/>
      </c>
      <c r="B3577" s="20">
        <f>IF(Тех_Движение!$F$3574&gt;0,Тех_Движение!$I$3574,"")</f>
        <v/>
      </c>
      <c r="C3577" s="20">
        <f>IF($B3577="","",Тех_Движение!$D$3574)</f>
        <v/>
      </c>
      <c r="D3577" s="42">
        <f>IF($B3577="","",Тех_Движение!$B$3574)</f>
        <v/>
      </c>
      <c r="E3577" s="54">
        <f>IF($B3577="","",Тех_Движение!$F$3574)</f>
        <v/>
      </c>
      <c r="F3577" s="54">
        <f>IF($B3577="","",SUMIFS($E$5:$E3576,$C$5:$C3576,$C3577))</f>
        <v/>
      </c>
      <c r="G3577" s="54">
        <f>IF($B3577="","",MAX(0,$E3577-MAX(0,SUMIFS(Тех_Движение!$G$2:$G$5111,Тех_Движение!$D$2:$D$5111,$C3577,Тех_Движение!$B$2:$B$5111,"&lt;="&amp;Настройки!$B$5-1)-$F3577)))</f>
        <v/>
      </c>
      <c r="H3577" s="54">
        <f>IF($B3577="","",IF(AND($D3577&gt;=Настройки!$B$5,$D3577&lt;=Настройки!$B$6),$E3577,0))</f>
        <v/>
      </c>
      <c r="I3577" s="54">
        <f>IF($B3577="","",$G3577+$H3577-$J3577)</f>
        <v/>
      </c>
      <c r="J3577" s="54">
        <f>IF($B3577="","",MAX(0,$E3577-MAX(0,SUMIFS(Тех_Движение!$G$2:$G$5111,Тех_Движение!$D$2:$D$5111,$C3577,Тех_Движение!$B$2:$B$5111,"&lt;="&amp;Настройки!$B$6)-$F3577)))</f>
        <v/>
      </c>
      <c r="K3577" s="54">
        <f>IF(OR($B3577="",K$3&lt;$D3577+Настройки!$B$7),0,MAX(0,$E3577-MAX(0,SUMIFS(Тех_Движение!$G$2:$G$5111,Тех_Движение!$D$2:$D$5111,$C3577,Тех_Движение!$B$2:$B$5111,"&lt;="&amp;K$3)-$F3577)))</f>
        <v/>
      </c>
      <c r="L3577" s="54">
        <f>IF(OR($B3577="",L$3&lt;$D3577+Настройки!$B$7),0,MAX(0,$E3577-MAX(0,SUMIFS(Тех_Движение!$G$2:$G$5111,Тех_Движение!$D$2:$D$5111,$C3577,Тех_Движение!$B$2:$B$5111,"&lt;="&amp;L$3)-$F3577)))</f>
        <v/>
      </c>
      <c r="M3577" s="54">
        <f>IF(OR($B3577="",M$3&lt;$D3577+Настройки!$B$7),0,MAX(0,$E3577-MAX(0,SUMIFS(Тех_Движение!$G$2:$G$5111,Тех_Движение!$D$2:$D$5111,$C3577,Тех_Движение!$B$2:$B$5111,"&lt;="&amp;M$3)-$F3577)))</f>
        <v/>
      </c>
      <c r="N3577" s="54">
        <f>IF(OR($B3577="",N$3&lt;$D3577+Настройки!$B$7),0,MAX(0,$E3577-MAX(0,SUMIFS(Тех_Движение!$G$2:$G$5111,Тех_Движение!$D$2:$D$5111,$C3577,Тех_Движение!$B$2:$B$5111,"&lt;="&amp;N$3)-$F3577)))</f>
        <v/>
      </c>
      <c r="O3577" s="54">
        <f>IF(OR($B3577="",O$3&lt;$D3577+Настройки!$B$7),0,MAX(0,$E3577-MAX(0,SUMIFS(Тех_Движение!$G$2:$G$5111,Тех_Движение!$D$2:$D$5111,$C3577,Тех_Движение!$B$2:$B$5111,"&lt;="&amp;O$3)-$F3577)))</f>
        <v/>
      </c>
      <c r="P3577" s="54">
        <f>IF(OR($B3577="",P$3&lt;$D3577+Настройки!$B$7),0,MAX(0,$E3577-MAX(0,SUMIFS(Тех_Движение!$G$2:$G$5111,Тех_Движение!$D$2:$D$5111,$C3577,Тех_Движение!$B$2:$B$5111,"&lt;="&amp;P$3)-$F3577)))</f>
        <v/>
      </c>
      <c r="Q3577" s="54">
        <f>IF(OR($B3577="",Q$3&lt;$D3577+Настройки!$B$7),0,MAX(0,$E3577-MAX(0,SUMIFS(Тех_Движение!$G$2:$G$5111,Тех_Движение!$D$2:$D$5111,$C3577,Тех_Движение!$B$2:$B$5111,"&lt;="&amp;Q$3)-$F3577)))</f>
        <v/>
      </c>
      <c r="R3577" s="54">
        <f>IF($B3577="","",SUM($K3577:$Q3577))</f>
        <v/>
      </c>
      <c r="S3577" s="56">
        <f>IF($B3577="","",VLOOKUP($C3577,Настройки!$A$11:$L$17,9,FALSE))</f>
        <v/>
      </c>
      <c r="T3577" s="56">
        <f>IF($B3577="","",$R3577*$S3577)</f>
        <v/>
      </c>
    </row>
    <row r="3578">
      <c r="A3578" s="20">
        <f>Тех_Движение!$A$3575</f>
        <v/>
      </c>
      <c r="B3578" s="20">
        <f>IF(Тех_Движение!$F$3575&gt;0,Тех_Движение!$I$3575,"")</f>
        <v/>
      </c>
      <c r="C3578" s="20">
        <f>IF($B3578="","",Тех_Движение!$D$3575)</f>
        <v/>
      </c>
      <c r="D3578" s="42">
        <f>IF($B3578="","",Тех_Движение!$B$3575)</f>
        <v/>
      </c>
      <c r="E3578" s="54">
        <f>IF($B3578="","",Тех_Движение!$F$3575)</f>
        <v/>
      </c>
      <c r="F3578" s="54">
        <f>IF($B3578="","",SUMIFS($E$5:$E3577,$C$5:$C3577,$C3578))</f>
        <v/>
      </c>
      <c r="G3578" s="54">
        <f>IF($B3578="","",MAX(0,$E3578-MAX(0,SUMIFS(Тех_Движение!$G$2:$G$5111,Тех_Движение!$D$2:$D$5111,$C3578,Тех_Движение!$B$2:$B$5111,"&lt;="&amp;Настройки!$B$5-1)-$F3578)))</f>
        <v/>
      </c>
      <c r="H3578" s="54">
        <f>IF($B3578="","",IF(AND($D3578&gt;=Настройки!$B$5,$D3578&lt;=Настройки!$B$6),$E3578,0))</f>
        <v/>
      </c>
      <c r="I3578" s="54">
        <f>IF($B3578="","",$G3578+$H3578-$J3578)</f>
        <v/>
      </c>
      <c r="J3578" s="54">
        <f>IF($B3578="","",MAX(0,$E3578-MAX(0,SUMIFS(Тех_Движение!$G$2:$G$5111,Тех_Движение!$D$2:$D$5111,$C3578,Тех_Движение!$B$2:$B$5111,"&lt;="&amp;Настройки!$B$6)-$F3578)))</f>
        <v/>
      </c>
      <c r="K3578" s="54">
        <f>IF(OR($B3578="",K$3&lt;$D3578+Настройки!$B$7),0,MAX(0,$E3578-MAX(0,SUMIFS(Тех_Движение!$G$2:$G$5111,Тех_Движение!$D$2:$D$5111,$C3578,Тех_Движение!$B$2:$B$5111,"&lt;="&amp;K$3)-$F3578)))</f>
        <v/>
      </c>
      <c r="L3578" s="54">
        <f>IF(OR($B3578="",L$3&lt;$D3578+Настройки!$B$7),0,MAX(0,$E3578-MAX(0,SUMIFS(Тех_Движение!$G$2:$G$5111,Тех_Движение!$D$2:$D$5111,$C3578,Тех_Движение!$B$2:$B$5111,"&lt;="&amp;L$3)-$F3578)))</f>
        <v/>
      </c>
      <c r="M3578" s="54">
        <f>IF(OR($B3578="",M$3&lt;$D3578+Настройки!$B$7),0,MAX(0,$E3578-MAX(0,SUMIFS(Тех_Движение!$G$2:$G$5111,Тех_Движение!$D$2:$D$5111,$C3578,Тех_Движение!$B$2:$B$5111,"&lt;="&amp;M$3)-$F3578)))</f>
        <v/>
      </c>
      <c r="N3578" s="54">
        <f>IF(OR($B3578="",N$3&lt;$D3578+Настройки!$B$7),0,MAX(0,$E3578-MAX(0,SUMIFS(Тех_Движение!$G$2:$G$5111,Тех_Движение!$D$2:$D$5111,$C3578,Тех_Движение!$B$2:$B$5111,"&lt;="&amp;N$3)-$F3578)))</f>
        <v/>
      </c>
      <c r="O3578" s="54">
        <f>IF(OR($B3578="",O$3&lt;$D3578+Настройки!$B$7),0,MAX(0,$E3578-MAX(0,SUMIFS(Тех_Движение!$G$2:$G$5111,Тех_Движение!$D$2:$D$5111,$C3578,Тех_Движение!$B$2:$B$5111,"&lt;="&amp;O$3)-$F3578)))</f>
        <v/>
      </c>
      <c r="P3578" s="54">
        <f>IF(OR($B3578="",P$3&lt;$D3578+Настройки!$B$7),0,MAX(0,$E3578-MAX(0,SUMIFS(Тех_Движение!$G$2:$G$5111,Тех_Движение!$D$2:$D$5111,$C3578,Тех_Движение!$B$2:$B$5111,"&lt;="&amp;P$3)-$F3578)))</f>
        <v/>
      </c>
      <c r="Q3578" s="54">
        <f>IF(OR($B3578="",Q$3&lt;$D3578+Настройки!$B$7),0,MAX(0,$E3578-MAX(0,SUMIFS(Тех_Движение!$G$2:$G$5111,Тех_Движение!$D$2:$D$5111,$C3578,Тех_Движение!$B$2:$B$5111,"&lt;="&amp;Q$3)-$F3578)))</f>
        <v/>
      </c>
      <c r="R3578" s="54">
        <f>IF($B3578="","",SUM($K3578:$Q3578))</f>
        <v/>
      </c>
      <c r="S3578" s="56">
        <f>IF($B3578="","",VLOOKUP($C3578,Настройки!$A$11:$L$17,9,FALSE))</f>
        <v/>
      </c>
      <c r="T3578" s="56">
        <f>IF($B3578="","",$R3578*$S3578)</f>
        <v/>
      </c>
    </row>
    <row r="3579">
      <c r="A3579" s="20">
        <f>Тех_Движение!$A$3576</f>
        <v/>
      </c>
      <c r="B3579" s="20">
        <f>IF(Тех_Движение!$F$3576&gt;0,Тех_Движение!$I$3576,"")</f>
        <v/>
      </c>
      <c r="C3579" s="20">
        <f>IF($B3579="","",Тех_Движение!$D$3576)</f>
        <v/>
      </c>
      <c r="D3579" s="42">
        <f>IF($B3579="","",Тех_Движение!$B$3576)</f>
        <v/>
      </c>
      <c r="E3579" s="54">
        <f>IF($B3579="","",Тех_Движение!$F$3576)</f>
        <v/>
      </c>
      <c r="F3579" s="54">
        <f>IF($B3579="","",SUMIFS($E$5:$E3578,$C$5:$C3578,$C3579))</f>
        <v/>
      </c>
      <c r="G3579" s="54">
        <f>IF($B3579="","",MAX(0,$E3579-MAX(0,SUMIFS(Тех_Движение!$G$2:$G$5111,Тех_Движение!$D$2:$D$5111,$C3579,Тех_Движение!$B$2:$B$5111,"&lt;="&amp;Настройки!$B$5-1)-$F3579)))</f>
        <v/>
      </c>
      <c r="H3579" s="54">
        <f>IF($B3579="","",IF(AND($D3579&gt;=Настройки!$B$5,$D3579&lt;=Настройки!$B$6),$E3579,0))</f>
        <v/>
      </c>
      <c r="I3579" s="54">
        <f>IF($B3579="","",$G3579+$H3579-$J3579)</f>
        <v/>
      </c>
      <c r="J3579" s="54">
        <f>IF($B3579="","",MAX(0,$E3579-MAX(0,SUMIFS(Тех_Движение!$G$2:$G$5111,Тех_Движение!$D$2:$D$5111,$C3579,Тех_Движение!$B$2:$B$5111,"&lt;="&amp;Настройки!$B$6)-$F3579)))</f>
        <v/>
      </c>
      <c r="K3579" s="54">
        <f>IF(OR($B3579="",K$3&lt;$D3579+Настройки!$B$7),0,MAX(0,$E3579-MAX(0,SUMIFS(Тех_Движение!$G$2:$G$5111,Тех_Движение!$D$2:$D$5111,$C3579,Тех_Движение!$B$2:$B$5111,"&lt;="&amp;K$3)-$F3579)))</f>
        <v/>
      </c>
      <c r="L3579" s="54">
        <f>IF(OR($B3579="",L$3&lt;$D3579+Настройки!$B$7),0,MAX(0,$E3579-MAX(0,SUMIFS(Тех_Движение!$G$2:$G$5111,Тех_Движение!$D$2:$D$5111,$C3579,Тех_Движение!$B$2:$B$5111,"&lt;="&amp;L$3)-$F3579)))</f>
        <v/>
      </c>
      <c r="M3579" s="54">
        <f>IF(OR($B3579="",M$3&lt;$D3579+Настройки!$B$7),0,MAX(0,$E3579-MAX(0,SUMIFS(Тех_Движение!$G$2:$G$5111,Тех_Движение!$D$2:$D$5111,$C3579,Тех_Движение!$B$2:$B$5111,"&lt;="&amp;M$3)-$F3579)))</f>
        <v/>
      </c>
      <c r="N3579" s="54">
        <f>IF(OR($B3579="",N$3&lt;$D3579+Настройки!$B$7),0,MAX(0,$E3579-MAX(0,SUMIFS(Тех_Движение!$G$2:$G$5111,Тех_Движение!$D$2:$D$5111,$C3579,Тех_Движение!$B$2:$B$5111,"&lt;="&amp;N$3)-$F3579)))</f>
        <v/>
      </c>
      <c r="O3579" s="54">
        <f>IF(OR($B3579="",O$3&lt;$D3579+Настройки!$B$7),0,MAX(0,$E3579-MAX(0,SUMIFS(Тех_Движение!$G$2:$G$5111,Тех_Движение!$D$2:$D$5111,$C3579,Тех_Движение!$B$2:$B$5111,"&lt;="&amp;O$3)-$F3579)))</f>
        <v/>
      </c>
      <c r="P3579" s="54">
        <f>IF(OR($B3579="",P$3&lt;$D3579+Настройки!$B$7),0,MAX(0,$E3579-MAX(0,SUMIFS(Тех_Движение!$G$2:$G$5111,Тех_Движение!$D$2:$D$5111,$C3579,Тех_Движение!$B$2:$B$5111,"&lt;="&amp;P$3)-$F3579)))</f>
        <v/>
      </c>
      <c r="Q3579" s="54">
        <f>IF(OR($B3579="",Q$3&lt;$D3579+Настройки!$B$7),0,MAX(0,$E3579-MAX(0,SUMIFS(Тех_Движение!$G$2:$G$5111,Тех_Движение!$D$2:$D$5111,$C3579,Тех_Движение!$B$2:$B$5111,"&lt;="&amp;Q$3)-$F3579)))</f>
        <v/>
      </c>
      <c r="R3579" s="54">
        <f>IF($B3579="","",SUM($K3579:$Q3579))</f>
        <v/>
      </c>
      <c r="S3579" s="56">
        <f>IF($B3579="","",VLOOKUP($C3579,Настройки!$A$11:$L$17,9,FALSE))</f>
        <v/>
      </c>
      <c r="T3579" s="56">
        <f>IF($B3579="","",$R3579*$S3579)</f>
        <v/>
      </c>
    </row>
    <row r="3580">
      <c r="A3580" s="20">
        <f>Тех_Движение!$A$3577</f>
        <v/>
      </c>
      <c r="B3580" s="20">
        <f>IF(Тех_Движение!$F$3577&gt;0,Тех_Движение!$I$3577,"")</f>
        <v/>
      </c>
      <c r="C3580" s="20">
        <f>IF($B3580="","",Тех_Движение!$D$3577)</f>
        <v/>
      </c>
      <c r="D3580" s="42">
        <f>IF($B3580="","",Тех_Движение!$B$3577)</f>
        <v/>
      </c>
      <c r="E3580" s="54">
        <f>IF($B3580="","",Тех_Движение!$F$3577)</f>
        <v/>
      </c>
      <c r="F3580" s="54">
        <f>IF($B3580="","",SUMIFS($E$5:$E3579,$C$5:$C3579,$C3580))</f>
        <v/>
      </c>
      <c r="G3580" s="54">
        <f>IF($B3580="","",MAX(0,$E3580-MAX(0,SUMIFS(Тех_Движение!$G$2:$G$5111,Тех_Движение!$D$2:$D$5111,$C3580,Тех_Движение!$B$2:$B$5111,"&lt;="&amp;Настройки!$B$5-1)-$F3580)))</f>
        <v/>
      </c>
      <c r="H3580" s="54">
        <f>IF($B3580="","",IF(AND($D3580&gt;=Настройки!$B$5,$D3580&lt;=Настройки!$B$6),$E3580,0))</f>
        <v/>
      </c>
      <c r="I3580" s="54">
        <f>IF($B3580="","",$G3580+$H3580-$J3580)</f>
        <v/>
      </c>
      <c r="J3580" s="54">
        <f>IF($B3580="","",MAX(0,$E3580-MAX(0,SUMIFS(Тех_Движение!$G$2:$G$5111,Тех_Движение!$D$2:$D$5111,$C3580,Тех_Движение!$B$2:$B$5111,"&lt;="&amp;Настройки!$B$6)-$F3580)))</f>
        <v/>
      </c>
      <c r="K3580" s="54">
        <f>IF(OR($B3580="",K$3&lt;$D3580+Настройки!$B$7),0,MAX(0,$E3580-MAX(0,SUMIFS(Тех_Движение!$G$2:$G$5111,Тех_Движение!$D$2:$D$5111,$C3580,Тех_Движение!$B$2:$B$5111,"&lt;="&amp;K$3)-$F3580)))</f>
        <v/>
      </c>
      <c r="L3580" s="54">
        <f>IF(OR($B3580="",L$3&lt;$D3580+Настройки!$B$7),0,MAX(0,$E3580-MAX(0,SUMIFS(Тех_Движение!$G$2:$G$5111,Тех_Движение!$D$2:$D$5111,$C3580,Тех_Движение!$B$2:$B$5111,"&lt;="&amp;L$3)-$F3580)))</f>
        <v/>
      </c>
      <c r="M3580" s="54">
        <f>IF(OR($B3580="",M$3&lt;$D3580+Настройки!$B$7),0,MAX(0,$E3580-MAX(0,SUMIFS(Тех_Движение!$G$2:$G$5111,Тех_Движение!$D$2:$D$5111,$C3580,Тех_Движение!$B$2:$B$5111,"&lt;="&amp;M$3)-$F3580)))</f>
        <v/>
      </c>
      <c r="N3580" s="54">
        <f>IF(OR($B3580="",N$3&lt;$D3580+Настройки!$B$7),0,MAX(0,$E3580-MAX(0,SUMIFS(Тех_Движение!$G$2:$G$5111,Тех_Движение!$D$2:$D$5111,$C3580,Тех_Движение!$B$2:$B$5111,"&lt;="&amp;N$3)-$F3580)))</f>
        <v/>
      </c>
      <c r="O3580" s="54">
        <f>IF(OR($B3580="",O$3&lt;$D3580+Настройки!$B$7),0,MAX(0,$E3580-MAX(0,SUMIFS(Тех_Движение!$G$2:$G$5111,Тех_Движение!$D$2:$D$5111,$C3580,Тех_Движение!$B$2:$B$5111,"&lt;="&amp;O$3)-$F3580)))</f>
        <v/>
      </c>
      <c r="P3580" s="54">
        <f>IF(OR($B3580="",P$3&lt;$D3580+Настройки!$B$7),0,MAX(0,$E3580-MAX(0,SUMIFS(Тех_Движение!$G$2:$G$5111,Тех_Движение!$D$2:$D$5111,$C3580,Тех_Движение!$B$2:$B$5111,"&lt;="&amp;P$3)-$F3580)))</f>
        <v/>
      </c>
      <c r="Q3580" s="54">
        <f>IF(OR($B3580="",Q$3&lt;$D3580+Настройки!$B$7),0,MAX(0,$E3580-MAX(0,SUMIFS(Тех_Движение!$G$2:$G$5111,Тех_Движение!$D$2:$D$5111,$C3580,Тех_Движение!$B$2:$B$5111,"&lt;="&amp;Q$3)-$F3580)))</f>
        <v/>
      </c>
      <c r="R3580" s="54">
        <f>IF($B3580="","",SUM($K3580:$Q3580))</f>
        <v/>
      </c>
      <c r="S3580" s="56">
        <f>IF($B3580="","",VLOOKUP($C3580,Настройки!$A$11:$L$17,9,FALSE))</f>
        <v/>
      </c>
      <c r="T3580" s="56">
        <f>IF($B3580="","",$R3580*$S3580)</f>
        <v/>
      </c>
    </row>
    <row r="3581">
      <c r="A3581" s="20">
        <f>Тех_Движение!$A$3578</f>
        <v/>
      </c>
      <c r="B3581" s="20">
        <f>IF(Тех_Движение!$F$3578&gt;0,Тех_Движение!$I$3578,"")</f>
        <v/>
      </c>
      <c r="C3581" s="20">
        <f>IF($B3581="","",Тех_Движение!$D$3578)</f>
        <v/>
      </c>
      <c r="D3581" s="42">
        <f>IF($B3581="","",Тех_Движение!$B$3578)</f>
        <v/>
      </c>
      <c r="E3581" s="54">
        <f>IF($B3581="","",Тех_Движение!$F$3578)</f>
        <v/>
      </c>
      <c r="F3581" s="54">
        <f>IF($B3581="","",SUMIFS($E$5:$E3580,$C$5:$C3580,$C3581))</f>
        <v/>
      </c>
      <c r="G3581" s="54">
        <f>IF($B3581="","",MAX(0,$E3581-MAX(0,SUMIFS(Тех_Движение!$G$2:$G$5111,Тех_Движение!$D$2:$D$5111,$C3581,Тех_Движение!$B$2:$B$5111,"&lt;="&amp;Настройки!$B$5-1)-$F3581)))</f>
        <v/>
      </c>
      <c r="H3581" s="54">
        <f>IF($B3581="","",IF(AND($D3581&gt;=Настройки!$B$5,$D3581&lt;=Настройки!$B$6),$E3581,0))</f>
        <v/>
      </c>
      <c r="I3581" s="54">
        <f>IF($B3581="","",$G3581+$H3581-$J3581)</f>
        <v/>
      </c>
      <c r="J3581" s="54">
        <f>IF($B3581="","",MAX(0,$E3581-MAX(0,SUMIFS(Тех_Движение!$G$2:$G$5111,Тех_Движение!$D$2:$D$5111,$C3581,Тех_Движение!$B$2:$B$5111,"&lt;="&amp;Настройки!$B$6)-$F3581)))</f>
        <v/>
      </c>
      <c r="K3581" s="54">
        <f>IF(OR($B3581="",K$3&lt;$D3581+Настройки!$B$7),0,MAX(0,$E3581-MAX(0,SUMIFS(Тех_Движение!$G$2:$G$5111,Тех_Движение!$D$2:$D$5111,$C3581,Тех_Движение!$B$2:$B$5111,"&lt;="&amp;K$3)-$F3581)))</f>
        <v/>
      </c>
      <c r="L3581" s="54">
        <f>IF(OR($B3581="",L$3&lt;$D3581+Настройки!$B$7),0,MAX(0,$E3581-MAX(0,SUMIFS(Тех_Движение!$G$2:$G$5111,Тех_Движение!$D$2:$D$5111,$C3581,Тех_Движение!$B$2:$B$5111,"&lt;="&amp;L$3)-$F3581)))</f>
        <v/>
      </c>
      <c r="M3581" s="54">
        <f>IF(OR($B3581="",M$3&lt;$D3581+Настройки!$B$7),0,MAX(0,$E3581-MAX(0,SUMIFS(Тех_Движение!$G$2:$G$5111,Тех_Движение!$D$2:$D$5111,$C3581,Тех_Движение!$B$2:$B$5111,"&lt;="&amp;M$3)-$F3581)))</f>
        <v/>
      </c>
      <c r="N3581" s="54">
        <f>IF(OR($B3581="",N$3&lt;$D3581+Настройки!$B$7),0,MAX(0,$E3581-MAX(0,SUMIFS(Тех_Движение!$G$2:$G$5111,Тех_Движение!$D$2:$D$5111,$C3581,Тех_Движение!$B$2:$B$5111,"&lt;="&amp;N$3)-$F3581)))</f>
        <v/>
      </c>
      <c r="O3581" s="54">
        <f>IF(OR($B3581="",O$3&lt;$D3581+Настройки!$B$7),0,MAX(0,$E3581-MAX(0,SUMIFS(Тех_Движение!$G$2:$G$5111,Тех_Движение!$D$2:$D$5111,$C3581,Тех_Движение!$B$2:$B$5111,"&lt;="&amp;O$3)-$F3581)))</f>
        <v/>
      </c>
      <c r="P3581" s="54">
        <f>IF(OR($B3581="",P$3&lt;$D3581+Настройки!$B$7),0,MAX(0,$E3581-MAX(0,SUMIFS(Тех_Движение!$G$2:$G$5111,Тех_Движение!$D$2:$D$5111,$C3581,Тех_Движение!$B$2:$B$5111,"&lt;="&amp;P$3)-$F3581)))</f>
        <v/>
      </c>
      <c r="Q3581" s="54">
        <f>IF(OR($B3581="",Q$3&lt;$D3581+Настройки!$B$7),0,MAX(0,$E3581-MAX(0,SUMIFS(Тех_Движение!$G$2:$G$5111,Тех_Движение!$D$2:$D$5111,$C3581,Тех_Движение!$B$2:$B$5111,"&lt;="&amp;Q$3)-$F3581)))</f>
        <v/>
      </c>
      <c r="R3581" s="54">
        <f>IF($B3581="","",SUM($K3581:$Q3581))</f>
        <v/>
      </c>
      <c r="S3581" s="56">
        <f>IF($B3581="","",VLOOKUP($C3581,Настройки!$A$11:$L$17,9,FALSE))</f>
        <v/>
      </c>
      <c r="T3581" s="56">
        <f>IF($B3581="","",$R3581*$S3581)</f>
        <v/>
      </c>
    </row>
    <row r="3582">
      <c r="A3582" s="20">
        <f>Тех_Движение!$A$3579</f>
        <v/>
      </c>
      <c r="B3582" s="20">
        <f>IF(Тех_Движение!$F$3579&gt;0,Тех_Движение!$I$3579,"")</f>
        <v/>
      </c>
      <c r="C3582" s="20">
        <f>IF($B3582="","",Тех_Движение!$D$3579)</f>
        <v/>
      </c>
      <c r="D3582" s="42">
        <f>IF($B3582="","",Тех_Движение!$B$3579)</f>
        <v/>
      </c>
      <c r="E3582" s="54">
        <f>IF($B3582="","",Тех_Движение!$F$3579)</f>
        <v/>
      </c>
      <c r="F3582" s="54">
        <f>IF($B3582="","",SUMIFS($E$5:$E3581,$C$5:$C3581,$C3582))</f>
        <v/>
      </c>
      <c r="G3582" s="54">
        <f>IF($B3582="","",MAX(0,$E3582-MAX(0,SUMIFS(Тех_Движение!$G$2:$G$5111,Тех_Движение!$D$2:$D$5111,$C3582,Тех_Движение!$B$2:$B$5111,"&lt;="&amp;Настройки!$B$5-1)-$F3582)))</f>
        <v/>
      </c>
      <c r="H3582" s="54">
        <f>IF($B3582="","",IF(AND($D3582&gt;=Настройки!$B$5,$D3582&lt;=Настройки!$B$6),$E3582,0))</f>
        <v/>
      </c>
      <c r="I3582" s="54">
        <f>IF($B3582="","",$G3582+$H3582-$J3582)</f>
        <v/>
      </c>
      <c r="J3582" s="54">
        <f>IF($B3582="","",MAX(0,$E3582-MAX(0,SUMIFS(Тех_Движение!$G$2:$G$5111,Тех_Движение!$D$2:$D$5111,$C3582,Тех_Движение!$B$2:$B$5111,"&lt;="&amp;Настройки!$B$6)-$F3582)))</f>
        <v/>
      </c>
      <c r="K3582" s="54">
        <f>IF(OR($B3582="",K$3&lt;$D3582+Настройки!$B$7),0,MAX(0,$E3582-MAX(0,SUMIFS(Тех_Движение!$G$2:$G$5111,Тех_Движение!$D$2:$D$5111,$C3582,Тех_Движение!$B$2:$B$5111,"&lt;="&amp;K$3)-$F3582)))</f>
        <v/>
      </c>
      <c r="L3582" s="54">
        <f>IF(OR($B3582="",L$3&lt;$D3582+Настройки!$B$7),0,MAX(0,$E3582-MAX(0,SUMIFS(Тех_Движение!$G$2:$G$5111,Тех_Движение!$D$2:$D$5111,$C3582,Тех_Движение!$B$2:$B$5111,"&lt;="&amp;L$3)-$F3582)))</f>
        <v/>
      </c>
      <c r="M3582" s="54">
        <f>IF(OR($B3582="",M$3&lt;$D3582+Настройки!$B$7),0,MAX(0,$E3582-MAX(0,SUMIFS(Тех_Движение!$G$2:$G$5111,Тех_Движение!$D$2:$D$5111,$C3582,Тех_Движение!$B$2:$B$5111,"&lt;="&amp;M$3)-$F3582)))</f>
        <v/>
      </c>
      <c r="N3582" s="54">
        <f>IF(OR($B3582="",N$3&lt;$D3582+Настройки!$B$7),0,MAX(0,$E3582-MAX(0,SUMIFS(Тех_Движение!$G$2:$G$5111,Тех_Движение!$D$2:$D$5111,$C3582,Тех_Движение!$B$2:$B$5111,"&lt;="&amp;N$3)-$F3582)))</f>
        <v/>
      </c>
      <c r="O3582" s="54">
        <f>IF(OR($B3582="",O$3&lt;$D3582+Настройки!$B$7),0,MAX(0,$E3582-MAX(0,SUMIFS(Тех_Движение!$G$2:$G$5111,Тех_Движение!$D$2:$D$5111,$C3582,Тех_Движение!$B$2:$B$5111,"&lt;="&amp;O$3)-$F3582)))</f>
        <v/>
      </c>
      <c r="P3582" s="54">
        <f>IF(OR($B3582="",P$3&lt;$D3582+Настройки!$B$7),0,MAX(0,$E3582-MAX(0,SUMIFS(Тех_Движение!$G$2:$G$5111,Тех_Движение!$D$2:$D$5111,$C3582,Тех_Движение!$B$2:$B$5111,"&lt;="&amp;P$3)-$F3582)))</f>
        <v/>
      </c>
      <c r="Q3582" s="54">
        <f>IF(OR($B3582="",Q$3&lt;$D3582+Настройки!$B$7),0,MAX(0,$E3582-MAX(0,SUMIFS(Тех_Движение!$G$2:$G$5111,Тех_Движение!$D$2:$D$5111,$C3582,Тех_Движение!$B$2:$B$5111,"&lt;="&amp;Q$3)-$F3582)))</f>
        <v/>
      </c>
      <c r="R3582" s="54">
        <f>IF($B3582="","",SUM($K3582:$Q3582))</f>
        <v/>
      </c>
      <c r="S3582" s="56">
        <f>IF($B3582="","",VLOOKUP($C3582,Настройки!$A$11:$L$17,9,FALSE))</f>
        <v/>
      </c>
      <c r="T3582" s="56">
        <f>IF($B3582="","",$R3582*$S3582)</f>
        <v/>
      </c>
    </row>
    <row r="3583">
      <c r="A3583" s="20">
        <f>Тех_Движение!$A$3580</f>
        <v/>
      </c>
      <c r="B3583" s="20">
        <f>IF(Тех_Движение!$F$3580&gt;0,Тех_Движение!$I$3580,"")</f>
        <v/>
      </c>
      <c r="C3583" s="20">
        <f>IF($B3583="","",Тех_Движение!$D$3580)</f>
        <v/>
      </c>
      <c r="D3583" s="42">
        <f>IF($B3583="","",Тех_Движение!$B$3580)</f>
        <v/>
      </c>
      <c r="E3583" s="54">
        <f>IF($B3583="","",Тех_Движение!$F$3580)</f>
        <v/>
      </c>
      <c r="F3583" s="54">
        <f>IF($B3583="","",SUMIFS($E$5:$E3582,$C$5:$C3582,$C3583))</f>
        <v/>
      </c>
      <c r="G3583" s="54">
        <f>IF($B3583="","",MAX(0,$E3583-MAX(0,SUMIFS(Тех_Движение!$G$2:$G$5111,Тех_Движение!$D$2:$D$5111,$C3583,Тех_Движение!$B$2:$B$5111,"&lt;="&amp;Настройки!$B$5-1)-$F3583)))</f>
        <v/>
      </c>
      <c r="H3583" s="54">
        <f>IF($B3583="","",IF(AND($D3583&gt;=Настройки!$B$5,$D3583&lt;=Настройки!$B$6),$E3583,0))</f>
        <v/>
      </c>
      <c r="I3583" s="54">
        <f>IF($B3583="","",$G3583+$H3583-$J3583)</f>
        <v/>
      </c>
      <c r="J3583" s="54">
        <f>IF($B3583="","",MAX(0,$E3583-MAX(0,SUMIFS(Тех_Движение!$G$2:$G$5111,Тех_Движение!$D$2:$D$5111,$C3583,Тех_Движение!$B$2:$B$5111,"&lt;="&amp;Настройки!$B$6)-$F3583)))</f>
        <v/>
      </c>
      <c r="K3583" s="54">
        <f>IF(OR($B3583="",K$3&lt;$D3583+Настройки!$B$7),0,MAX(0,$E3583-MAX(0,SUMIFS(Тех_Движение!$G$2:$G$5111,Тех_Движение!$D$2:$D$5111,$C3583,Тех_Движение!$B$2:$B$5111,"&lt;="&amp;K$3)-$F3583)))</f>
        <v/>
      </c>
      <c r="L3583" s="54">
        <f>IF(OR($B3583="",L$3&lt;$D3583+Настройки!$B$7),0,MAX(0,$E3583-MAX(0,SUMIFS(Тех_Движение!$G$2:$G$5111,Тех_Движение!$D$2:$D$5111,$C3583,Тех_Движение!$B$2:$B$5111,"&lt;="&amp;L$3)-$F3583)))</f>
        <v/>
      </c>
      <c r="M3583" s="54">
        <f>IF(OR($B3583="",M$3&lt;$D3583+Настройки!$B$7),0,MAX(0,$E3583-MAX(0,SUMIFS(Тех_Движение!$G$2:$G$5111,Тех_Движение!$D$2:$D$5111,$C3583,Тех_Движение!$B$2:$B$5111,"&lt;="&amp;M$3)-$F3583)))</f>
        <v/>
      </c>
      <c r="N3583" s="54">
        <f>IF(OR($B3583="",N$3&lt;$D3583+Настройки!$B$7),0,MAX(0,$E3583-MAX(0,SUMIFS(Тех_Движение!$G$2:$G$5111,Тех_Движение!$D$2:$D$5111,$C3583,Тех_Движение!$B$2:$B$5111,"&lt;="&amp;N$3)-$F3583)))</f>
        <v/>
      </c>
      <c r="O3583" s="54">
        <f>IF(OR($B3583="",O$3&lt;$D3583+Настройки!$B$7),0,MAX(0,$E3583-MAX(0,SUMIFS(Тех_Движение!$G$2:$G$5111,Тех_Движение!$D$2:$D$5111,$C3583,Тех_Движение!$B$2:$B$5111,"&lt;="&amp;O$3)-$F3583)))</f>
        <v/>
      </c>
      <c r="P3583" s="54">
        <f>IF(OR($B3583="",P$3&lt;$D3583+Настройки!$B$7),0,MAX(0,$E3583-MAX(0,SUMIFS(Тех_Движение!$G$2:$G$5111,Тех_Движение!$D$2:$D$5111,$C3583,Тех_Движение!$B$2:$B$5111,"&lt;="&amp;P$3)-$F3583)))</f>
        <v/>
      </c>
      <c r="Q3583" s="54">
        <f>IF(OR($B3583="",Q$3&lt;$D3583+Настройки!$B$7),0,MAX(0,$E3583-MAX(0,SUMIFS(Тех_Движение!$G$2:$G$5111,Тех_Движение!$D$2:$D$5111,$C3583,Тех_Движение!$B$2:$B$5111,"&lt;="&amp;Q$3)-$F3583)))</f>
        <v/>
      </c>
      <c r="R3583" s="54">
        <f>IF($B3583="","",SUM($K3583:$Q3583))</f>
        <v/>
      </c>
      <c r="S3583" s="56">
        <f>IF($B3583="","",VLOOKUP($C3583,Настройки!$A$11:$L$17,9,FALSE))</f>
        <v/>
      </c>
      <c r="T3583" s="56">
        <f>IF($B3583="","",$R3583*$S3583)</f>
        <v/>
      </c>
    </row>
    <row r="3584">
      <c r="A3584" s="20">
        <f>Тех_Движение!$A$3581</f>
        <v/>
      </c>
      <c r="B3584" s="20">
        <f>IF(Тех_Движение!$F$3581&gt;0,Тех_Движение!$I$3581,"")</f>
        <v/>
      </c>
      <c r="C3584" s="20">
        <f>IF($B3584="","",Тех_Движение!$D$3581)</f>
        <v/>
      </c>
      <c r="D3584" s="42">
        <f>IF($B3584="","",Тех_Движение!$B$3581)</f>
        <v/>
      </c>
      <c r="E3584" s="54">
        <f>IF($B3584="","",Тех_Движение!$F$3581)</f>
        <v/>
      </c>
      <c r="F3584" s="54">
        <f>IF($B3584="","",SUMIFS($E$5:$E3583,$C$5:$C3583,$C3584))</f>
        <v/>
      </c>
      <c r="G3584" s="54">
        <f>IF($B3584="","",MAX(0,$E3584-MAX(0,SUMIFS(Тех_Движение!$G$2:$G$5111,Тех_Движение!$D$2:$D$5111,$C3584,Тех_Движение!$B$2:$B$5111,"&lt;="&amp;Настройки!$B$5-1)-$F3584)))</f>
        <v/>
      </c>
      <c r="H3584" s="54">
        <f>IF($B3584="","",IF(AND($D3584&gt;=Настройки!$B$5,$D3584&lt;=Настройки!$B$6),$E3584,0))</f>
        <v/>
      </c>
      <c r="I3584" s="54">
        <f>IF($B3584="","",$G3584+$H3584-$J3584)</f>
        <v/>
      </c>
      <c r="J3584" s="54">
        <f>IF($B3584="","",MAX(0,$E3584-MAX(0,SUMIFS(Тех_Движение!$G$2:$G$5111,Тех_Движение!$D$2:$D$5111,$C3584,Тех_Движение!$B$2:$B$5111,"&lt;="&amp;Настройки!$B$6)-$F3584)))</f>
        <v/>
      </c>
      <c r="K3584" s="54">
        <f>IF(OR($B3584="",K$3&lt;$D3584+Настройки!$B$7),0,MAX(0,$E3584-MAX(0,SUMIFS(Тех_Движение!$G$2:$G$5111,Тех_Движение!$D$2:$D$5111,$C3584,Тех_Движение!$B$2:$B$5111,"&lt;="&amp;K$3)-$F3584)))</f>
        <v/>
      </c>
      <c r="L3584" s="54">
        <f>IF(OR($B3584="",L$3&lt;$D3584+Настройки!$B$7),0,MAX(0,$E3584-MAX(0,SUMIFS(Тех_Движение!$G$2:$G$5111,Тех_Движение!$D$2:$D$5111,$C3584,Тех_Движение!$B$2:$B$5111,"&lt;="&amp;L$3)-$F3584)))</f>
        <v/>
      </c>
      <c r="M3584" s="54">
        <f>IF(OR($B3584="",M$3&lt;$D3584+Настройки!$B$7),0,MAX(0,$E3584-MAX(0,SUMIFS(Тех_Движение!$G$2:$G$5111,Тех_Движение!$D$2:$D$5111,$C3584,Тех_Движение!$B$2:$B$5111,"&lt;="&amp;M$3)-$F3584)))</f>
        <v/>
      </c>
      <c r="N3584" s="54">
        <f>IF(OR($B3584="",N$3&lt;$D3584+Настройки!$B$7),0,MAX(0,$E3584-MAX(0,SUMIFS(Тех_Движение!$G$2:$G$5111,Тех_Движение!$D$2:$D$5111,$C3584,Тех_Движение!$B$2:$B$5111,"&lt;="&amp;N$3)-$F3584)))</f>
        <v/>
      </c>
      <c r="O3584" s="54">
        <f>IF(OR($B3584="",O$3&lt;$D3584+Настройки!$B$7),0,MAX(0,$E3584-MAX(0,SUMIFS(Тех_Движение!$G$2:$G$5111,Тех_Движение!$D$2:$D$5111,$C3584,Тех_Движение!$B$2:$B$5111,"&lt;="&amp;O$3)-$F3584)))</f>
        <v/>
      </c>
      <c r="P3584" s="54">
        <f>IF(OR($B3584="",P$3&lt;$D3584+Настройки!$B$7),0,MAX(0,$E3584-MAX(0,SUMIFS(Тех_Движение!$G$2:$G$5111,Тех_Движение!$D$2:$D$5111,$C3584,Тех_Движение!$B$2:$B$5111,"&lt;="&amp;P$3)-$F3584)))</f>
        <v/>
      </c>
      <c r="Q3584" s="54">
        <f>IF(OR($B3584="",Q$3&lt;$D3584+Настройки!$B$7),0,MAX(0,$E3584-MAX(0,SUMIFS(Тех_Движение!$G$2:$G$5111,Тех_Движение!$D$2:$D$5111,$C3584,Тех_Движение!$B$2:$B$5111,"&lt;="&amp;Q$3)-$F3584)))</f>
        <v/>
      </c>
      <c r="R3584" s="54">
        <f>IF($B3584="","",SUM($K3584:$Q3584))</f>
        <v/>
      </c>
      <c r="S3584" s="56">
        <f>IF($B3584="","",VLOOKUP($C3584,Настройки!$A$11:$L$17,9,FALSE))</f>
        <v/>
      </c>
      <c r="T3584" s="56">
        <f>IF($B3584="","",$R3584*$S3584)</f>
        <v/>
      </c>
    </row>
    <row r="3585">
      <c r="A3585" s="20">
        <f>Тех_Движение!$A$3582</f>
        <v/>
      </c>
      <c r="B3585" s="20">
        <f>IF(Тех_Движение!$F$3582&gt;0,Тех_Движение!$I$3582,"")</f>
        <v/>
      </c>
      <c r="C3585" s="20">
        <f>IF($B3585="","",Тех_Движение!$D$3582)</f>
        <v/>
      </c>
      <c r="D3585" s="42">
        <f>IF($B3585="","",Тех_Движение!$B$3582)</f>
        <v/>
      </c>
      <c r="E3585" s="54">
        <f>IF($B3585="","",Тех_Движение!$F$3582)</f>
        <v/>
      </c>
      <c r="F3585" s="54">
        <f>IF($B3585="","",SUMIFS($E$5:$E3584,$C$5:$C3584,$C3585))</f>
        <v/>
      </c>
      <c r="G3585" s="54">
        <f>IF($B3585="","",MAX(0,$E3585-MAX(0,SUMIFS(Тех_Движение!$G$2:$G$5111,Тех_Движение!$D$2:$D$5111,$C3585,Тех_Движение!$B$2:$B$5111,"&lt;="&amp;Настройки!$B$5-1)-$F3585)))</f>
        <v/>
      </c>
      <c r="H3585" s="54">
        <f>IF($B3585="","",IF(AND($D3585&gt;=Настройки!$B$5,$D3585&lt;=Настройки!$B$6),$E3585,0))</f>
        <v/>
      </c>
      <c r="I3585" s="54">
        <f>IF($B3585="","",$G3585+$H3585-$J3585)</f>
        <v/>
      </c>
      <c r="J3585" s="54">
        <f>IF($B3585="","",MAX(0,$E3585-MAX(0,SUMIFS(Тех_Движение!$G$2:$G$5111,Тех_Движение!$D$2:$D$5111,$C3585,Тех_Движение!$B$2:$B$5111,"&lt;="&amp;Настройки!$B$6)-$F3585)))</f>
        <v/>
      </c>
      <c r="K3585" s="54">
        <f>IF(OR($B3585="",K$3&lt;$D3585+Настройки!$B$7),0,MAX(0,$E3585-MAX(0,SUMIFS(Тех_Движение!$G$2:$G$5111,Тех_Движение!$D$2:$D$5111,$C3585,Тех_Движение!$B$2:$B$5111,"&lt;="&amp;K$3)-$F3585)))</f>
        <v/>
      </c>
      <c r="L3585" s="54">
        <f>IF(OR($B3585="",L$3&lt;$D3585+Настройки!$B$7),0,MAX(0,$E3585-MAX(0,SUMIFS(Тех_Движение!$G$2:$G$5111,Тех_Движение!$D$2:$D$5111,$C3585,Тех_Движение!$B$2:$B$5111,"&lt;="&amp;L$3)-$F3585)))</f>
        <v/>
      </c>
      <c r="M3585" s="54">
        <f>IF(OR($B3585="",M$3&lt;$D3585+Настройки!$B$7),0,MAX(0,$E3585-MAX(0,SUMIFS(Тех_Движение!$G$2:$G$5111,Тех_Движение!$D$2:$D$5111,$C3585,Тех_Движение!$B$2:$B$5111,"&lt;="&amp;M$3)-$F3585)))</f>
        <v/>
      </c>
      <c r="N3585" s="54">
        <f>IF(OR($B3585="",N$3&lt;$D3585+Настройки!$B$7),0,MAX(0,$E3585-MAX(0,SUMIFS(Тех_Движение!$G$2:$G$5111,Тех_Движение!$D$2:$D$5111,$C3585,Тех_Движение!$B$2:$B$5111,"&lt;="&amp;N$3)-$F3585)))</f>
        <v/>
      </c>
      <c r="O3585" s="54">
        <f>IF(OR($B3585="",O$3&lt;$D3585+Настройки!$B$7),0,MAX(0,$E3585-MAX(0,SUMIFS(Тех_Движение!$G$2:$G$5111,Тех_Движение!$D$2:$D$5111,$C3585,Тех_Движение!$B$2:$B$5111,"&lt;="&amp;O$3)-$F3585)))</f>
        <v/>
      </c>
      <c r="P3585" s="54">
        <f>IF(OR($B3585="",P$3&lt;$D3585+Настройки!$B$7),0,MAX(0,$E3585-MAX(0,SUMIFS(Тех_Движение!$G$2:$G$5111,Тех_Движение!$D$2:$D$5111,$C3585,Тех_Движение!$B$2:$B$5111,"&lt;="&amp;P$3)-$F3585)))</f>
        <v/>
      </c>
      <c r="Q3585" s="54">
        <f>IF(OR($B3585="",Q$3&lt;$D3585+Настройки!$B$7),0,MAX(0,$E3585-MAX(0,SUMIFS(Тех_Движение!$G$2:$G$5111,Тех_Движение!$D$2:$D$5111,$C3585,Тех_Движение!$B$2:$B$5111,"&lt;="&amp;Q$3)-$F3585)))</f>
        <v/>
      </c>
      <c r="R3585" s="54">
        <f>IF($B3585="","",SUM($K3585:$Q3585))</f>
        <v/>
      </c>
      <c r="S3585" s="56">
        <f>IF($B3585="","",VLOOKUP($C3585,Настройки!$A$11:$L$17,9,FALSE))</f>
        <v/>
      </c>
      <c r="T3585" s="56">
        <f>IF($B3585="","",$R3585*$S3585)</f>
        <v/>
      </c>
    </row>
    <row r="3586">
      <c r="A3586" s="20">
        <f>Тех_Движение!$A$3583</f>
        <v/>
      </c>
      <c r="B3586" s="20">
        <f>IF(Тех_Движение!$F$3583&gt;0,Тех_Движение!$I$3583,"")</f>
        <v/>
      </c>
      <c r="C3586" s="20">
        <f>IF($B3586="","",Тех_Движение!$D$3583)</f>
        <v/>
      </c>
      <c r="D3586" s="42">
        <f>IF($B3586="","",Тех_Движение!$B$3583)</f>
        <v/>
      </c>
      <c r="E3586" s="54">
        <f>IF($B3586="","",Тех_Движение!$F$3583)</f>
        <v/>
      </c>
      <c r="F3586" s="54">
        <f>IF($B3586="","",SUMIFS($E$5:$E3585,$C$5:$C3585,$C3586))</f>
        <v/>
      </c>
      <c r="G3586" s="54">
        <f>IF($B3586="","",MAX(0,$E3586-MAX(0,SUMIFS(Тех_Движение!$G$2:$G$5111,Тех_Движение!$D$2:$D$5111,$C3586,Тех_Движение!$B$2:$B$5111,"&lt;="&amp;Настройки!$B$5-1)-$F3586)))</f>
        <v/>
      </c>
      <c r="H3586" s="54">
        <f>IF($B3586="","",IF(AND($D3586&gt;=Настройки!$B$5,$D3586&lt;=Настройки!$B$6),$E3586,0))</f>
        <v/>
      </c>
      <c r="I3586" s="54">
        <f>IF($B3586="","",$G3586+$H3586-$J3586)</f>
        <v/>
      </c>
      <c r="J3586" s="54">
        <f>IF($B3586="","",MAX(0,$E3586-MAX(0,SUMIFS(Тех_Движение!$G$2:$G$5111,Тех_Движение!$D$2:$D$5111,$C3586,Тех_Движение!$B$2:$B$5111,"&lt;="&amp;Настройки!$B$6)-$F3586)))</f>
        <v/>
      </c>
      <c r="K3586" s="54">
        <f>IF(OR($B3586="",K$3&lt;$D3586+Настройки!$B$7),0,MAX(0,$E3586-MAX(0,SUMIFS(Тех_Движение!$G$2:$G$5111,Тех_Движение!$D$2:$D$5111,$C3586,Тех_Движение!$B$2:$B$5111,"&lt;="&amp;K$3)-$F3586)))</f>
        <v/>
      </c>
      <c r="L3586" s="54">
        <f>IF(OR($B3586="",L$3&lt;$D3586+Настройки!$B$7),0,MAX(0,$E3586-MAX(0,SUMIFS(Тех_Движение!$G$2:$G$5111,Тех_Движение!$D$2:$D$5111,$C3586,Тех_Движение!$B$2:$B$5111,"&lt;="&amp;L$3)-$F3586)))</f>
        <v/>
      </c>
      <c r="M3586" s="54">
        <f>IF(OR($B3586="",M$3&lt;$D3586+Настройки!$B$7),0,MAX(0,$E3586-MAX(0,SUMIFS(Тех_Движение!$G$2:$G$5111,Тех_Движение!$D$2:$D$5111,$C3586,Тех_Движение!$B$2:$B$5111,"&lt;="&amp;M$3)-$F3586)))</f>
        <v/>
      </c>
      <c r="N3586" s="54">
        <f>IF(OR($B3586="",N$3&lt;$D3586+Настройки!$B$7),0,MAX(0,$E3586-MAX(0,SUMIFS(Тех_Движение!$G$2:$G$5111,Тех_Движение!$D$2:$D$5111,$C3586,Тех_Движение!$B$2:$B$5111,"&lt;="&amp;N$3)-$F3586)))</f>
        <v/>
      </c>
      <c r="O3586" s="54">
        <f>IF(OR($B3586="",O$3&lt;$D3586+Настройки!$B$7),0,MAX(0,$E3586-MAX(0,SUMIFS(Тех_Движение!$G$2:$G$5111,Тех_Движение!$D$2:$D$5111,$C3586,Тех_Движение!$B$2:$B$5111,"&lt;="&amp;O$3)-$F3586)))</f>
        <v/>
      </c>
      <c r="P3586" s="54">
        <f>IF(OR($B3586="",P$3&lt;$D3586+Настройки!$B$7),0,MAX(0,$E3586-MAX(0,SUMIFS(Тех_Движение!$G$2:$G$5111,Тех_Движение!$D$2:$D$5111,$C3586,Тех_Движение!$B$2:$B$5111,"&lt;="&amp;P$3)-$F3586)))</f>
        <v/>
      </c>
      <c r="Q3586" s="54">
        <f>IF(OR($B3586="",Q$3&lt;$D3586+Настройки!$B$7),0,MAX(0,$E3586-MAX(0,SUMIFS(Тех_Движение!$G$2:$G$5111,Тех_Движение!$D$2:$D$5111,$C3586,Тех_Движение!$B$2:$B$5111,"&lt;="&amp;Q$3)-$F3586)))</f>
        <v/>
      </c>
      <c r="R3586" s="54">
        <f>IF($B3586="","",SUM($K3586:$Q3586))</f>
        <v/>
      </c>
      <c r="S3586" s="56">
        <f>IF($B3586="","",VLOOKUP($C3586,Настройки!$A$11:$L$17,9,FALSE))</f>
        <v/>
      </c>
      <c r="T3586" s="56">
        <f>IF($B3586="","",$R3586*$S3586)</f>
        <v/>
      </c>
    </row>
    <row r="3587">
      <c r="A3587" s="20">
        <f>Тех_Движение!$A$3584</f>
        <v/>
      </c>
      <c r="B3587" s="20">
        <f>IF(Тех_Движение!$F$3584&gt;0,Тех_Движение!$I$3584,"")</f>
        <v/>
      </c>
      <c r="C3587" s="20">
        <f>IF($B3587="","",Тех_Движение!$D$3584)</f>
        <v/>
      </c>
      <c r="D3587" s="42">
        <f>IF($B3587="","",Тех_Движение!$B$3584)</f>
        <v/>
      </c>
      <c r="E3587" s="54">
        <f>IF($B3587="","",Тех_Движение!$F$3584)</f>
        <v/>
      </c>
      <c r="F3587" s="54">
        <f>IF($B3587="","",SUMIFS($E$5:$E3586,$C$5:$C3586,$C3587))</f>
        <v/>
      </c>
      <c r="G3587" s="54">
        <f>IF($B3587="","",MAX(0,$E3587-MAX(0,SUMIFS(Тех_Движение!$G$2:$G$5111,Тех_Движение!$D$2:$D$5111,$C3587,Тех_Движение!$B$2:$B$5111,"&lt;="&amp;Настройки!$B$5-1)-$F3587)))</f>
        <v/>
      </c>
      <c r="H3587" s="54">
        <f>IF($B3587="","",IF(AND($D3587&gt;=Настройки!$B$5,$D3587&lt;=Настройки!$B$6),$E3587,0))</f>
        <v/>
      </c>
      <c r="I3587" s="54">
        <f>IF($B3587="","",$G3587+$H3587-$J3587)</f>
        <v/>
      </c>
      <c r="J3587" s="54">
        <f>IF($B3587="","",MAX(0,$E3587-MAX(0,SUMIFS(Тех_Движение!$G$2:$G$5111,Тех_Движение!$D$2:$D$5111,$C3587,Тех_Движение!$B$2:$B$5111,"&lt;="&amp;Настройки!$B$6)-$F3587)))</f>
        <v/>
      </c>
      <c r="K3587" s="54">
        <f>IF(OR($B3587="",K$3&lt;$D3587+Настройки!$B$7),0,MAX(0,$E3587-MAX(0,SUMIFS(Тех_Движение!$G$2:$G$5111,Тех_Движение!$D$2:$D$5111,$C3587,Тех_Движение!$B$2:$B$5111,"&lt;="&amp;K$3)-$F3587)))</f>
        <v/>
      </c>
      <c r="L3587" s="54">
        <f>IF(OR($B3587="",L$3&lt;$D3587+Настройки!$B$7),0,MAX(0,$E3587-MAX(0,SUMIFS(Тех_Движение!$G$2:$G$5111,Тех_Движение!$D$2:$D$5111,$C3587,Тех_Движение!$B$2:$B$5111,"&lt;="&amp;L$3)-$F3587)))</f>
        <v/>
      </c>
      <c r="M3587" s="54">
        <f>IF(OR($B3587="",M$3&lt;$D3587+Настройки!$B$7),0,MAX(0,$E3587-MAX(0,SUMIFS(Тех_Движение!$G$2:$G$5111,Тех_Движение!$D$2:$D$5111,$C3587,Тех_Движение!$B$2:$B$5111,"&lt;="&amp;M$3)-$F3587)))</f>
        <v/>
      </c>
      <c r="N3587" s="54">
        <f>IF(OR($B3587="",N$3&lt;$D3587+Настройки!$B$7),0,MAX(0,$E3587-MAX(0,SUMIFS(Тех_Движение!$G$2:$G$5111,Тех_Движение!$D$2:$D$5111,$C3587,Тех_Движение!$B$2:$B$5111,"&lt;="&amp;N$3)-$F3587)))</f>
        <v/>
      </c>
      <c r="O3587" s="54">
        <f>IF(OR($B3587="",O$3&lt;$D3587+Настройки!$B$7),0,MAX(0,$E3587-MAX(0,SUMIFS(Тех_Движение!$G$2:$G$5111,Тех_Движение!$D$2:$D$5111,$C3587,Тех_Движение!$B$2:$B$5111,"&lt;="&amp;O$3)-$F3587)))</f>
        <v/>
      </c>
      <c r="P3587" s="54">
        <f>IF(OR($B3587="",P$3&lt;$D3587+Настройки!$B$7),0,MAX(0,$E3587-MAX(0,SUMIFS(Тех_Движение!$G$2:$G$5111,Тех_Движение!$D$2:$D$5111,$C3587,Тех_Движение!$B$2:$B$5111,"&lt;="&amp;P$3)-$F3587)))</f>
        <v/>
      </c>
      <c r="Q3587" s="54">
        <f>IF(OR($B3587="",Q$3&lt;$D3587+Настройки!$B$7),0,MAX(0,$E3587-MAX(0,SUMIFS(Тех_Движение!$G$2:$G$5111,Тех_Движение!$D$2:$D$5111,$C3587,Тех_Движение!$B$2:$B$5111,"&lt;="&amp;Q$3)-$F3587)))</f>
        <v/>
      </c>
      <c r="R3587" s="54">
        <f>IF($B3587="","",SUM($K3587:$Q3587))</f>
        <v/>
      </c>
      <c r="S3587" s="56">
        <f>IF($B3587="","",VLOOKUP($C3587,Настройки!$A$11:$L$17,9,FALSE))</f>
        <v/>
      </c>
      <c r="T3587" s="56">
        <f>IF($B3587="","",$R3587*$S3587)</f>
        <v/>
      </c>
    </row>
    <row r="3588">
      <c r="A3588" s="20">
        <f>Тех_Движение!$A$3585</f>
        <v/>
      </c>
      <c r="B3588" s="20">
        <f>IF(Тех_Движение!$F$3585&gt;0,Тех_Движение!$I$3585,"")</f>
        <v/>
      </c>
      <c r="C3588" s="20">
        <f>IF($B3588="","",Тех_Движение!$D$3585)</f>
        <v/>
      </c>
      <c r="D3588" s="42">
        <f>IF($B3588="","",Тех_Движение!$B$3585)</f>
        <v/>
      </c>
      <c r="E3588" s="54">
        <f>IF($B3588="","",Тех_Движение!$F$3585)</f>
        <v/>
      </c>
      <c r="F3588" s="54">
        <f>IF($B3588="","",SUMIFS($E$5:$E3587,$C$5:$C3587,$C3588))</f>
        <v/>
      </c>
      <c r="G3588" s="54">
        <f>IF($B3588="","",MAX(0,$E3588-MAX(0,SUMIFS(Тех_Движение!$G$2:$G$5111,Тех_Движение!$D$2:$D$5111,$C3588,Тех_Движение!$B$2:$B$5111,"&lt;="&amp;Настройки!$B$5-1)-$F3588)))</f>
        <v/>
      </c>
      <c r="H3588" s="54">
        <f>IF($B3588="","",IF(AND($D3588&gt;=Настройки!$B$5,$D3588&lt;=Настройки!$B$6),$E3588,0))</f>
        <v/>
      </c>
      <c r="I3588" s="54">
        <f>IF($B3588="","",$G3588+$H3588-$J3588)</f>
        <v/>
      </c>
      <c r="J3588" s="54">
        <f>IF($B3588="","",MAX(0,$E3588-MAX(0,SUMIFS(Тех_Движение!$G$2:$G$5111,Тех_Движение!$D$2:$D$5111,$C3588,Тех_Движение!$B$2:$B$5111,"&lt;="&amp;Настройки!$B$6)-$F3588)))</f>
        <v/>
      </c>
      <c r="K3588" s="54">
        <f>IF(OR($B3588="",K$3&lt;$D3588+Настройки!$B$7),0,MAX(0,$E3588-MAX(0,SUMIFS(Тех_Движение!$G$2:$G$5111,Тех_Движение!$D$2:$D$5111,$C3588,Тех_Движение!$B$2:$B$5111,"&lt;="&amp;K$3)-$F3588)))</f>
        <v/>
      </c>
      <c r="L3588" s="54">
        <f>IF(OR($B3588="",L$3&lt;$D3588+Настройки!$B$7),0,MAX(0,$E3588-MAX(0,SUMIFS(Тех_Движение!$G$2:$G$5111,Тех_Движение!$D$2:$D$5111,$C3588,Тех_Движение!$B$2:$B$5111,"&lt;="&amp;L$3)-$F3588)))</f>
        <v/>
      </c>
      <c r="M3588" s="54">
        <f>IF(OR($B3588="",M$3&lt;$D3588+Настройки!$B$7),0,MAX(0,$E3588-MAX(0,SUMIFS(Тех_Движение!$G$2:$G$5111,Тех_Движение!$D$2:$D$5111,$C3588,Тех_Движение!$B$2:$B$5111,"&lt;="&amp;M$3)-$F3588)))</f>
        <v/>
      </c>
      <c r="N3588" s="54">
        <f>IF(OR($B3588="",N$3&lt;$D3588+Настройки!$B$7),0,MAX(0,$E3588-MAX(0,SUMIFS(Тех_Движение!$G$2:$G$5111,Тех_Движение!$D$2:$D$5111,$C3588,Тех_Движение!$B$2:$B$5111,"&lt;="&amp;N$3)-$F3588)))</f>
        <v/>
      </c>
      <c r="O3588" s="54">
        <f>IF(OR($B3588="",O$3&lt;$D3588+Настройки!$B$7),0,MAX(0,$E3588-MAX(0,SUMIFS(Тех_Движение!$G$2:$G$5111,Тех_Движение!$D$2:$D$5111,$C3588,Тех_Движение!$B$2:$B$5111,"&lt;="&amp;O$3)-$F3588)))</f>
        <v/>
      </c>
      <c r="P3588" s="54">
        <f>IF(OR($B3588="",P$3&lt;$D3588+Настройки!$B$7),0,MAX(0,$E3588-MAX(0,SUMIFS(Тех_Движение!$G$2:$G$5111,Тех_Движение!$D$2:$D$5111,$C3588,Тех_Движение!$B$2:$B$5111,"&lt;="&amp;P$3)-$F3588)))</f>
        <v/>
      </c>
      <c r="Q3588" s="54">
        <f>IF(OR($B3588="",Q$3&lt;$D3588+Настройки!$B$7),0,MAX(0,$E3588-MAX(0,SUMIFS(Тех_Движение!$G$2:$G$5111,Тех_Движение!$D$2:$D$5111,$C3588,Тех_Движение!$B$2:$B$5111,"&lt;="&amp;Q$3)-$F3588)))</f>
        <v/>
      </c>
      <c r="R3588" s="54">
        <f>IF($B3588="","",SUM($K3588:$Q3588))</f>
        <v/>
      </c>
      <c r="S3588" s="56">
        <f>IF($B3588="","",VLOOKUP($C3588,Настройки!$A$11:$L$17,9,FALSE))</f>
        <v/>
      </c>
      <c r="T3588" s="56">
        <f>IF($B3588="","",$R3588*$S3588)</f>
        <v/>
      </c>
    </row>
    <row r="3589">
      <c r="A3589" s="20">
        <f>Тех_Движение!$A$3586</f>
        <v/>
      </c>
      <c r="B3589" s="20">
        <f>IF(Тех_Движение!$F$3586&gt;0,Тех_Движение!$I$3586,"")</f>
        <v/>
      </c>
      <c r="C3589" s="20">
        <f>IF($B3589="","",Тех_Движение!$D$3586)</f>
        <v/>
      </c>
      <c r="D3589" s="42">
        <f>IF($B3589="","",Тех_Движение!$B$3586)</f>
        <v/>
      </c>
      <c r="E3589" s="54">
        <f>IF($B3589="","",Тех_Движение!$F$3586)</f>
        <v/>
      </c>
      <c r="F3589" s="54">
        <f>IF($B3589="","",SUMIFS($E$5:$E3588,$C$5:$C3588,$C3589))</f>
        <v/>
      </c>
      <c r="G3589" s="54">
        <f>IF($B3589="","",MAX(0,$E3589-MAX(0,SUMIFS(Тех_Движение!$G$2:$G$5111,Тех_Движение!$D$2:$D$5111,$C3589,Тех_Движение!$B$2:$B$5111,"&lt;="&amp;Настройки!$B$5-1)-$F3589)))</f>
        <v/>
      </c>
      <c r="H3589" s="54">
        <f>IF($B3589="","",IF(AND($D3589&gt;=Настройки!$B$5,$D3589&lt;=Настройки!$B$6),$E3589,0))</f>
        <v/>
      </c>
      <c r="I3589" s="54">
        <f>IF($B3589="","",$G3589+$H3589-$J3589)</f>
        <v/>
      </c>
      <c r="J3589" s="54">
        <f>IF($B3589="","",MAX(0,$E3589-MAX(0,SUMIFS(Тех_Движение!$G$2:$G$5111,Тех_Движение!$D$2:$D$5111,$C3589,Тех_Движение!$B$2:$B$5111,"&lt;="&amp;Настройки!$B$6)-$F3589)))</f>
        <v/>
      </c>
      <c r="K3589" s="54">
        <f>IF(OR($B3589="",K$3&lt;$D3589+Настройки!$B$7),0,MAX(0,$E3589-MAX(0,SUMIFS(Тех_Движение!$G$2:$G$5111,Тех_Движение!$D$2:$D$5111,$C3589,Тех_Движение!$B$2:$B$5111,"&lt;="&amp;K$3)-$F3589)))</f>
        <v/>
      </c>
      <c r="L3589" s="54">
        <f>IF(OR($B3589="",L$3&lt;$D3589+Настройки!$B$7),0,MAX(0,$E3589-MAX(0,SUMIFS(Тех_Движение!$G$2:$G$5111,Тех_Движение!$D$2:$D$5111,$C3589,Тех_Движение!$B$2:$B$5111,"&lt;="&amp;L$3)-$F3589)))</f>
        <v/>
      </c>
      <c r="M3589" s="54">
        <f>IF(OR($B3589="",M$3&lt;$D3589+Настройки!$B$7),0,MAX(0,$E3589-MAX(0,SUMIFS(Тех_Движение!$G$2:$G$5111,Тех_Движение!$D$2:$D$5111,$C3589,Тех_Движение!$B$2:$B$5111,"&lt;="&amp;M$3)-$F3589)))</f>
        <v/>
      </c>
      <c r="N3589" s="54">
        <f>IF(OR($B3589="",N$3&lt;$D3589+Настройки!$B$7),0,MAX(0,$E3589-MAX(0,SUMIFS(Тех_Движение!$G$2:$G$5111,Тех_Движение!$D$2:$D$5111,$C3589,Тех_Движение!$B$2:$B$5111,"&lt;="&amp;N$3)-$F3589)))</f>
        <v/>
      </c>
      <c r="O3589" s="54">
        <f>IF(OR($B3589="",O$3&lt;$D3589+Настройки!$B$7),0,MAX(0,$E3589-MAX(0,SUMIFS(Тех_Движение!$G$2:$G$5111,Тех_Движение!$D$2:$D$5111,$C3589,Тех_Движение!$B$2:$B$5111,"&lt;="&amp;O$3)-$F3589)))</f>
        <v/>
      </c>
      <c r="P3589" s="54">
        <f>IF(OR($B3589="",P$3&lt;$D3589+Настройки!$B$7),0,MAX(0,$E3589-MAX(0,SUMIFS(Тех_Движение!$G$2:$G$5111,Тех_Движение!$D$2:$D$5111,$C3589,Тех_Движение!$B$2:$B$5111,"&lt;="&amp;P$3)-$F3589)))</f>
        <v/>
      </c>
      <c r="Q3589" s="54">
        <f>IF(OR($B3589="",Q$3&lt;$D3589+Настройки!$B$7),0,MAX(0,$E3589-MAX(0,SUMIFS(Тех_Движение!$G$2:$G$5111,Тех_Движение!$D$2:$D$5111,$C3589,Тех_Движение!$B$2:$B$5111,"&lt;="&amp;Q$3)-$F3589)))</f>
        <v/>
      </c>
      <c r="R3589" s="54">
        <f>IF($B3589="","",SUM($K3589:$Q3589))</f>
        <v/>
      </c>
      <c r="S3589" s="56">
        <f>IF($B3589="","",VLOOKUP($C3589,Настройки!$A$11:$L$17,9,FALSE))</f>
        <v/>
      </c>
      <c r="T3589" s="56">
        <f>IF($B3589="","",$R3589*$S3589)</f>
        <v/>
      </c>
    </row>
    <row r="3590">
      <c r="A3590" s="20">
        <f>Тех_Движение!$A$3587</f>
        <v/>
      </c>
      <c r="B3590" s="20">
        <f>IF(Тех_Движение!$F$3587&gt;0,Тех_Движение!$I$3587,"")</f>
        <v/>
      </c>
      <c r="C3590" s="20">
        <f>IF($B3590="","",Тех_Движение!$D$3587)</f>
        <v/>
      </c>
      <c r="D3590" s="42">
        <f>IF($B3590="","",Тех_Движение!$B$3587)</f>
        <v/>
      </c>
      <c r="E3590" s="54">
        <f>IF($B3590="","",Тех_Движение!$F$3587)</f>
        <v/>
      </c>
      <c r="F3590" s="54">
        <f>IF($B3590="","",SUMIFS($E$5:$E3589,$C$5:$C3589,$C3590))</f>
        <v/>
      </c>
      <c r="G3590" s="54">
        <f>IF($B3590="","",MAX(0,$E3590-MAX(0,SUMIFS(Тех_Движение!$G$2:$G$5111,Тех_Движение!$D$2:$D$5111,$C3590,Тех_Движение!$B$2:$B$5111,"&lt;="&amp;Настройки!$B$5-1)-$F3590)))</f>
        <v/>
      </c>
      <c r="H3590" s="54">
        <f>IF($B3590="","",IF(AND($D3590&gt;=Настройки!$B$5,$D3590&lt;=Настройки!$B$6),$E3590,0))</f>
        <v/>
      </c>
      <c r="I3590" s="54">
        <f>IF($B3590="","",$G3590+$H3590-$J3590)</f>
        <v/>
      </c>
      <c r="J3590" s="54">
        <f>IF($B3590="","",MAX(0,$E3590-MAX(0,SUMIFS(Тех_Движение!$G$2:$G$5111,Тех_Движение!$D$2:$D$5111,$C3590,Тех_Движение!$B$2:$B$5111,"&lt;="&amp;Настройки!$B$6)-$F3590)))</f>
        <v/>
      </c>
      <c r="K3590" s="54">
        <f>IF(OR($B3590="",K$3&lt;$D3590+Настройки!$B$7),0,MAX(0,$E3590-MAX(0,SUMIFS(Тех_Движение!$G$2:$G$5111,Тех_Движение!$D$2:$D$5111,$C3590,Тех_Движение!$B$2:$B$5111,"&lt;="&amp;K$3)-$F3590)))</f>
        <v/>
      </c>
      <c r="L3590" s="54">
        <f>IF(OR($B3590="",L$3&lt;$D3590+Настройки!$B$7),0,MAX(0,$E3590-MAX(0,SUMIFS(Тех_Движение!$G$2:$G$5111,Тех_Движение!$D$2:$D$5111,$C3590,Тех_Движение!$B$2:$B$5111,"&lt;="&amp;L$3)-$F3590)))</f>
        <v/>
      </c>
      <c r="M3590" s="54">
        <f>IF(OR($B3590="",M$3&lt;$D3590+Настройки!$B$7),0,MAX(0,$E3590-MAX(0,SUMIFS(Тех_Движение!$G$2:$G$5111,Тех_Движение!$D$2:$D$5111,$C3590,Тех_Движение!$B$2:$B$5111,"&lt;="&amp;M$3)-$F3590)))</f>
        <v/>
      </c>
      <c r="N3590" s="54">
        <f>IF(OR($B3590="",N$3&lt;$D3590+Настройки!$B$7),0,MAX(0,$E3590-MAX(0,SUMIFS(Тех_Движение!$G$2:$G$5111,Тех_Движение!$D$2:$D$5111,$C3590,Тех_Движение!$B$2:$B$5111,"&lt;="&amp;N$3)-$F3590)))</f>
        <v/>
      </c>
      <c r="O3590" s="54">
        <f>IF(OR($B3590="",O$3&lt;$D3590+Настройки!$B$7),0,MAX(0,$E3590-MAX(0,SUMIFS(Тех_Движение!$G$2:$G$5111,Тех_Движение!$D$2:$D$5111,$C3590,Тех_Движение!$B$2:$B$5111,"&lt;="&amp;O$3)-$F3590)))</f>
        <v/>
      </c>
      <c r="P3590" s="54">
        <f>IF(OR($B3590="",P$3&lt;$D3590+Настройки!$B$7),0,MAX(0,$E3590-MAX(0,SUMIFS(Тех_Движение!$G$2:$G$5111,Тех_Движение!$D$2:$D$5111,$C3590,Тех_Движение!$B$2:$B$5111,"&lt;="&amp;P$3)-$F3590)))</f>
        <v/>
      </c>
      <c r="Q3590" s="54">
        <f>IF(OR($B3590="",Q$3&lt;$D3590+Настройки!$B$7),0,MAX(0,$E3590-MAX(0,SUMIFS(Тех_Движение!$G$2:$G$5111,Тех_Движение!$D$2:$D$5111,$C3590,Тех_Движение!$B$2:$B$5111,"&lt;="&amp;Q$3)-$F3590)))</f>
        <v/>
      </c>
      <c r="R3590" s="54">
        <f>IF($B3590="","",SUM($K3590:$Q3590))</f>
        <v/>
      </c>
      <c r="S3590" s="56">
        <f>IF($B3590="","",VLOOKUP($C3590,Настройки!$A$11:$L$17,9,FALSE))</f>
        <v/>
      </c>
      <c r="T3590" s="56">
        <f>IF($B3590="","",$R3590*$S3590)</f>
        <v/>
      </c>
    </row>
    <row r="3591">
      <c r="A3591" s="20">
        <f>Тех_Движение!$A$3588</f>
        <v/>
      </c>
      <c r="B3591" s="20">
        <f>IF(Тех_Движение!$F$3588&gt;0,Тех_Движение!$I$3588,"")</f>
        <v/>
      </c>
      <c r="C3591" s="20">
        <f>IF($B3591="","",Тех_Движение!$D$3588)</f>
        <v/>
      </c>
      <c r="D3591" s="42">
        <f>IF($B3591="","",Тех_Движение!$B$3588)</f>
        <v/>
      </c>
      <c r="E3591" s="54">
        <f>IF($B3591="","",Тех_Движение!$F$3588)</f>
        <v/>
      </c>
      <c r="F3591" s="54">
        <f>IF($B3591="","",SUMIFS($E$5:$E3590,$C$5:$C3590,$C3591))</f>
        <v/>
      </c>
      <c r="G3591" s="54">
        <f>IF($B3591="","",MAX(0,$E3591-MAX(0,SUMIFS(Тех_Движение!$G$2:$G$5111,Тех_Движение!$D$2:$D$5111,$C3591,Тех_Движение!$B$2:$B$5111,"&lt;="&amp;Настройки!$B$5-1)-$F3591)))</f>
        <v/>
      </c>
      <c r="H3591" s="54">
        <f>IF($B3591="","",IF(AND($D3591&gt;=Настройки!$B$5,$D3591&lt;=Настройки!$B$6),$E3591,0))</f>
        <v/>
      </c>
      <c r="I3591" s="54">
        <f>IF($B3591="","",$G3591+$H3591-$J3591)</f>
        <v/>
      </c>
      <c r="J3591" s="54">
        <f>IF($B3591="","",MAX(0,$E3591-MAX(0,SUMIFS(Тех_Движение!$G$2:$G$5111,Тех_Движение!$D$2:$D$5111,$C3591,Тех_Движение!$B$2:$B$5111,"&lt;="&amp;Настройки!$B$6)-$F3591)))</f>
        <v/>
      </c>
      <c r="K3591" s="54">
        <f>IF(OR($B3591="",K$3&lt;$D3591+Настройки!$B$7),0,MAX(0,$E3591-MAX(0,SUMIFS(Тех_Движение!$G$2:$G$5111,Тех_Движение!$D$2:$D$5111,$C3591,Тех_Движение!$B$2:$B$5111,"&lt;="&amp;K$3)-$F3591)))</f>
        <v/>
      </c>
      <c r="L3591" s="54">
        <f>IF(OR($B3591="",L$3&lt;$D3591+Настройки!$B$7),0,MAX(0,$E3591-MAX(0,SUMIFS(Тех_Движение!$G$2:$G$5111,Тех_Движение!$D$2:$D$5111,$C3591,Тех_Движение!$B$2:$B$5111,"&lt;="&amp;L$3)-$F3591)))</f>
        <v/>
      </c>
      <c r="M3591" s="54">
        <f>IF(OR($B3591="",M$3&lt;$D3591+Настройки!$B$7),0,MAX(0,$E3591-MAX(0,SUMIFS(Тех_Движение!$G$2:$G$5111,Тех_Движение!$D$2:$D$5111,$C3591,Тех_Движение!$B$2:$B$5111,"&lt;="&amp;M$3)-$F3591)))</f>
        <v/>
      </c>
      <c r="N3591" s="54">
        <f>IF(OR($B3591="",N$3&lt;$D3591+Настройки!$B$7),0,MAX(0,$E3591-MAX(0,SUMIFS(Тех_Движение!$G$2:$G$5111,Тех_Движение!$D$2:$D$5111,$C3591,Тех_Движение!$B$2:$B$5111,"&lt;="&amp;N$3)-$F3591)))</f>
        <v/>
      </c>
      <c r="O3591" s="54">
        <f>IF(OR($B3591="",O$3&lt;$D3591+Настройки!$B$7),0,MAX(0,$E3591-MAX(0,SUMIFS(Тех_Движение!$G$2:$G$5111,Тех_Движение!$D$2:$D$5111,$C3591,Тех_Движение!$B$2:$B$5111,"&lt;="&amp;O$3)-$F3591)))</f>
        <v/>
      </c>
      <c r="P3591" s="54">
        <f>IF(OR($B3591="",P$3&lt;$D3591+Настройки!$B$7),0,MAX(0,$E3591-MAX(0,SUMIFS(Тех_Движение!$G$2:$G$5111,Тех_Движение!$D$2:$D$5111,$C3591,Тех_Движение!$B$2:$B$5111,"&lt;="&amp;P$3)-$F3591)))</f>
        <v/>
      </c>
      <c r="Q3591" s="54">
        <f>IF(OR($B3591="",Q$3&lt;$D3591+Настройки!$B$7),0,MAX(0,$E3591-MAX(0,SUMIFS(Тех_Движение!$G$2:$G$5111,Тех_Движение!$D$2:$D$5111,$C3591,Тех_Движение!$B$2:$B$5111,"&lt;="&amp;Q$3)-$F3591)))</f>
        <v/>
      </c>
      <c r="R3591" s="54">
        <f>IF($B3591="","",SUM($K3591:$Q3591))</f>
        <v/>
      </c>
      <c r="S3591" s="56">
        <f>IF($B3591="","",VLOOKUP($C3591,Настройки!$A$11:$L$17,9,FALSE))</f>
        <v/>
      </c>
      <c r="T3591" s="56">
        <f>IF($B3591="","",$R3591*$S3591)</f>
        <v/>
      </c>
    </row>
    <row r="3592">
      <c r="A3592" s="20">
        <f>Тех_Движение!$A$3589</f>
        <v/>
      </c>
      <c r="B3592" s="20">
        <f>IF(Тех_Движение!$F$3589&gt;0,Тех_Движение!$I$3589,"")</f>
        <v/>
      </c>
      <c r="C3592" s="20">
        <f>IF($B3592="","",Тех_Движение!$D$3589)</f>
        <v/>
      </c>
      <c r="D3592" s="42">
        <f>IF($B3592="","",Тех_Движение!$B$3589)</f>
        <v/>
      </c>
      <c r="E3592" s="54">
        <f>IF($B3592="","",Тех_Движение!$F$3589)</f>
        <v/>
      </c>
      <c r="F3592" s="54">
        <f>IF($B3592="","",SUMIFS($E$5:$E3591,$C$5:$C3591,$C3592))</f>
        <v/>
      </c>
      <c r="G3592" s="54">
        <f>IF($B3592="","",MAX(0,$E3592-MAX(0,SUMIFS(Тех_Движение!$G$2:$G$5111,Тех_Движение!$D$2:$D$5111,$C3592,Тех_Движение!$B$2:$B$5111,"&lt;="&amp;Настройки!$B$5-1)-$F3592)))</f>
        <v/>
      </c>
      <c r="H3592" s="54">
        <f>IF($B3592="","",IF(AND($D3592&gt;=Настройки!$B$5,$D3592&lt;=Настройки!$B$6),$E3592,0))</f>
        <v/>
      </c>
      <c r="I3592" s="54">
        <f>IF($B3592="","",$G3592+$H3592-$J3592)</f>
        <v/>
      </c>
      <c r="J3592" s="54">
        <f>IF($B3592="","",MAX(0,$E3592-MAX(0,SUMIFS(Тех_Движение!$G$2:$G$5111,Тех_Движение!$D$2:$D$5111,$C3592,Тех_Движение!$B$2:$B$5111,"&lt;="&amp;Настройки!$B$6)-$F3592)))</f>
        <v/>
      </c>
      <c r="K3592" s="54">
        <f>IF(OR($B3592="",K$3&lt;$D3592+Настройки!$B$7),0,MAX(0,$E3592-MAX(0,SUMIFS(Тех_Движение!$G$2:$G$5111,Тех_Движение!$D$2:$D$5111,$C3592,Тех_Движение!$B$2:$B$5111,"&lt;="&amp;K$3)-$F3592)))</f>
        <v/>
      </c>
      <c r="L3592" s="54">
        <f>IF(OR($B3592="",L$3&lt;$D3592+Настройки!$B$7),0,MAX(0,$E3592-MAX(0,SUMIFS(Тех_Движение!$G$2:$G$5111,Тех_Движение!$D$2:$D$5111,$C3592,Тех_Движение!$B$2:$B$5111,"&lt;="&amp;L$3)-$F3592)))</f>
        <v/>
      </c>
      <c r="M3592" s="54">
        <f>IF(OR($B3592="",M$3&lt;$D3592+Настройки!$B$7),0,MAX(0,$E3592-MAX(0,SUMIFS(Тех_Движение!$G$2:$G$5111,Тех_Движение!$D$2:$D$5111,$C3592,Тех_Движение!$B$2:$B$5111,"&lt;="&amp;M$3)-$F3592)))</f>
        <v/>
      </c>
      <c r="N3592" s="54">
        <f>IF(OR($B3592="",N$3&lt;$D3592+Настройки!$B$7),0,MAX(0,$E3592-MAX(0,SUMIFS(Тех_Движение!$G$2:$G$5111,Тех_Движение!$D$2:$D$5111,$C3592,Тех_Движение!$B$2:$B$5111,"&lt;="&amp;N$3)-$F3592)))</f>
        <v/>
      </c>
      <c r="O3592" s="54">
        <f>IF(OR($B3592="",O$3&lt;$D3592+Настройки!$B$7),0,MAX(0,$E3592-MAX(0,SUMIFS(Тех_Движение!$G$2:$G$5111,Тех_Движение!$D$2:$D$5111,$C3592,Тех_Движение!$B$2:$B$5111,"&lt;="&amp;O$3)-$F3592)))</f>
        <v/>
      </c>
      <c r="P3592" s="54">
        <f>IF(OR($B3592="",P$3&lt;$D3592+Настройки!$B$7),0,MAX(0,$E3592-MAX(0,SUMIFS(Тех_Движение!$G$2:$G$5111,Тех_Движение!$D$2:$D$5111,$C3592,Тех_Движение!$B$2:$B$5111,"&lt;="&amp;P$3)-$F3592)))</f>
        <v/>
      </c>
      <c r="Q3592" s="54">
        <f>IF(OR($B3592="",Q$3&lt;$D3592+Настройки!$B$7),0,MAX(0,$E3592-MAX(0,SUMIFS(Тех_Движение!$G$2:$G$5111,Тех_Движение!$D$2:$D$5111,$C3592,Тех_Движение!$B$2:$B$5111,"&lt;="&amp;Q$3)-$F3592)))</f>
        <v/>
      </c>
      <c r="R3592" s="54">
        <f>IF($B3592="","",SUM($K3592:$Q3592))</f>
        <v/>
      </c>
      <c r="S3592" s="56">
        <f>IF($B3592="","",VLOOKUP($C3592,Настройки!$A$11:$L$17,9,FALSE))</f>
        <v/>
      </c>
      <c r="T3592" s="56">
        <f>IF($B3592="","",$R3592*$S3592)</f>
        <v/>
      </c>
    </row>
    <row r="3593">
      <c r="A3593" s="20">
        <f>Тех_Движение!$A$3590</f>
        <v/>
      </c>
      <c r="B3593" s="20">
        <f>IF(Тех_Движение!$F$3590&gt;0,Тех_Движение!$I$3590,"")</f>
        <v/>
      </c>
      <c r="C3593" s="20">
        <f>IF($B3593="","",Тех_Движение!$D$3590)</f>
        <v/>
      </c>
      <c r="D3593" s="42">
        <f>IF($B3593="","",Тех_Движение!$B$3590)</f>
        <v/>
      </c>
      <c r="E3593" s="54">
        <f>IF($B3593="","",Тех_Движение!$F$3590)</f>
        <v/>
      </c>
      <c r="F3593" s="54">
        <f>IF($B3593="","",SUMIFS($E$5:$E3592,$C$5:$C3592,$C3593))</f>
        <v/>
      </c>
      <c r="G3593" s="54">
        <f>IF($B3593="","",MAX(0,$E3593-MAX(0,SUMIFS(Тех_Движение!$G$2:$G$5111,Тех_Движение!$D$2:$D$5111,$C3593,Тех_Движение!$B$2:$B$5111,"&lt;="&amp;Настройки!$B$5-1)-$F3593)))</f>
        <v/>
      </c>
      <c r="H3593" s="54">
        <f>IF($B3593="","",IF(AND($D3593&gt;=Настройки!$B$5,$D3593&lt;=Настройки!$B$6),$E3593,0))</f>
        <v/>
      </c>
      <c r="I3593" s="54">
        <f>IF($B3593="","",$G3593+$H3593-$J3593)</f>
        <v/>
      </c>
      <c r="J3593" s="54">
        <f>IF($B3593="","",MAX(0,$E3593-MAX(0,SUMIFS(Тех_Движение!$G$2:$G$5111,Тех_Движение!$D$2:$D$5111,$C3593,Тех_Движение!$B$2:$B$5111,"&lt;="&amp;Настройки!$B$6)-$F3593)))</f>
        <v/>
      </c>
      <c r="K3593" s="54">
        <f>IF(OR($B3593="",K$3&lt;$D3593+Настройки!$B$7),0,MAX(0,$E3593-MAX(0,SUMIFS(Тех_Движение!$G$2:$G$5111,Тех_Движение!$D$2:$D$5111,$C3593,Тех_Движение!$B$2:$B$5111,"&lt;="&amp;K$3)-$F3593)))</f>
        <v/>
      </c>
      <c r="L3593" s="54">
        <f>IF(OR($B3593="",L$3&lt;$D3593+Настройки!$B$7),0,MAX(0,$E3593-MAX(0,SUMIFS(Тех_Движение!$G$2:$G$5111,Тех_Движение!$D$2:$D$5111,$C3593,Тех_Движение!$B$2:$B$5111,"&lt;="&amp;L$3)-$F3593)))</f>
        <v/>
      </c>
      <c r="M3593" s="54">
        <f>IF(OR($B3593="",M$3&lt;$D3593+Настройки!$B$7),0,MAX(0,$E3593-MAX(0,SUMIFS(Тех_Движение!$G$2:$G$5111,Тех_Движение!$D$2:$D$5111,$C3593,Тех_Движение!$B$2:$B$5111,"&lt;="&amp;M$3)-$F3593)))</f>
        <v/>
      </c>
      <c r="N3593" s="54">
        <f>IF(OR($B3593="",N$3&lt;$D3593+Настройки!$B$7),0,MAX(0,$E3593-MAX(0,SUMIFS(Тех_Движение!$G$2:$G$5111,Тех_Движение!$D$2:$D$5111,$C3593,Тех_Движение!$B$2:$B$5111,"&lt;="&amp;N$3)-$F3593)))</f>
        <v/>
      </c>
      <c r="O3593" s="54">
        <f>IF(OR($B3593="",O$3&lt;$D3593+Настройки!$B$7),0,MAX(0,$E3593-MAX(0,SUMIFS(Тех_Движение!$G$2:$G$5111,Тех_Движение!$D$2:$D$5111,$C3593,Тех_Движение!$B$2:$B$5111,"&lt;="&amp;O$3)-$F3593)))</f>
        <v/>
      </c>
      <c r="P3593" s="54">
        <f>IF(OR($B3593="",P$3&lt;$D3593+Настройки!$B$7),0,MAX(0,$E3593-MAX(0,SUMIFS(Тех_Движение!$G$2:$G$5111,Тех_Движение!$D$2:$D$5111,$C3593,Тех_Движение!$B$2:$B$5111,"&lt;="&amp;P$3)-$F3593)))</f>
        <v/>
      </c>
      <c r="Q3593" s="54">
        <f>IF(OR($B3593="",Q$3&lt;$D3593+Настройки!$B$7),0,MAX(0,$E3593-MAX(0,SUMIFS(Тех_Движение!$G$2:$G$5111,Тех_Движение!$D$2:$D$5111,$C3593,Тех_Движение!$B$2:$B$5111,"&lt;="&amp;Q$3)-$F3593)))</f>
        <v/>
      </c>
      <c r="R3593" s="54">
        <f>IF($B3593="","",SUM($K3593:$Q3593))</f>
        <v/>
      </c>
      <c r="S3593" s="56">
        <f>IF($B3593="","",VLOOKUP($C3593,Настройки!$A$11:$L$17,9,FALSE))</f>
        <v/>
      </c>
      <c r="T3593" s="56">
        <f>IF($B3593="","",$R3593*$S3593)</f>
        <v/>
      </c>
    </row>
    <row r="3594">
      <c r="A3594" s="20">
        <f>Тех_Движение!$A$3591</f>
        <v/>
      </c>
      <c r="B3594" s="20">
        <f>IF(Тех_Движение!$F$3591&gt;0,Тех_Движение!$I$3591,"")</f>
        <v/>
      </c>
      <c r="C3594" s="20">
        <f>IF($B3594="","",Тех_Движение!$D$3591)</f>
        <v/>
      </c>
      <c r="D3594" s="42">
        <f>IF($B3594="","",Тех_Движение!$B$3591)</f>
        <v/>
      </c>
      <c r="E3594" s="54">
        <f>IF($B3594="","",Тех_Движение!$F$3591)</f>
        <v/>
      </c>
      <c r="F3594" s="54">
        <f>IF($B3594="","",SUMIFS($E$5:$E3593,$C$5:$C3593,$C3594))</f>
        <v/>
      </c>
      <c r="G3594" s="54">
        <f>IF($B3594="","",MAX(0,$E3594-MAX(0,SUMIFS(Тех_Движение!$G$2:$G$5111,Тех_Движение!$D$2:$D$5111,$C3594,Тех_Движение!$B$2:$B$5111,"&lt;="&amp;Настройки!$B$5-1)-$F3594)))</f>
        <v/>
      </c>
      <c r="H3594" s="54">
        <f>IF($B3594="","",IF(AND($D3594&gt;=Настройки!$B$5,$D3594&lt;=Настройки!$B$6),$E3594,0))</f>
        <v/>
      </c>
      <c r="I3594" s="54">
        <f>IF($B3594="","",$G3594+$H3594-$J3594)</f>
        <v/>
      </c>
      <c r="J3594" s="54">
        <f>IF($B3594="","",MAX(0,$E3594-MAX(0,SUMIFS(Тех_Движение!$G$2:$G$5111,Тех_Движение!$D$2:$D$5111,$C3594,Тех_Движение!$B$2:$B$5111,"&lt;="&amp;Настройки!$B$6)-$F3594)))</f>
        <v/>
      </c>
      <c r="K3594" s="54">
        <f>IF(OR($B3594="",K$3&lt;$D3594+Настройки!$B$7),0,MAX(0,$E3594-MAX(0,SUMIFS(Тех_Движение!$G$2:$G$5111,Тех_Движение!$D$2:$D$5111,$C3594,Тех_Движение!$B$2:$B$5111,"&lt;="&amp;K$3)-$F3594)))</f>
        <v/>
      </c>
      <c r="L3594" s="54">
        <f>IF(OR($B3594="",L$3&lt;$D3594+Настройки!$B$7),0,MAX(0,$E3594-MAX(0,SUMIFS(Тех_Движение!$G$2:$G$5111,Тех_Движение!$D$2:$D$5111,$C3594,Тех_Движение!$B$2:$B$5111,"&lt;="&amp;L$3)-$F3594)))</f>
        <v/>
      </c>
      <c r="M3594" s="54">
        <f>IF(OR($B3594="",M$3&lt;$D3594+Настройки!$B$7),0,MAX(0,$E3594-MAX(0,SUMIFS(Тех_Движение!$G$2:$G$5111,Тех_Движение!$D$2:$D$5111,$C3594,Тех_Движение!$B$2:$B$5111,"&lt;="&amp;M$3)-$F3594)))</f>
        <v/>
      </c>
      <c r="N3594" s="54">
        <f>IF(OR($B3594="",N$3&lt;$D3594+Настройки!$B$7),0,MAX(0,$E3594-MAX(0,SUMIFS(Тех_Движение!$G$2:$G$5111,Тех_Движение!$D$2:$D$5111,$C3594,Тех_Движение!$B$2:$B$5111,"&lt;="&amp;N$3)-$F3594)))</f>
        <v/>
      </c>
      <c r="O3594" s="54">
        <f>IF(OR($B3594="",O$3&lt;$D3594+Настройки!$B$7),0,MAX(0,$E3594-MAX(0,SUMIFS(Тех_Движение!$G$2:$G$5111,Тех_Движение!$D$2:$D$5111,$C3594,Тех_Движение!$B$2:$B$5111,"&lt;="&amp;O$3)-$F3594)))</f>
        <v/>
      </c>
      <c r="P3594" s="54">
        <f>IF(OR($B3594="",P$3&lt;$D3594+Настройки!$B$7),0,MAX(0,$E3594-MAX(0,SUMIFS(Тех_Движение!$G$2:$G$5111,Тех_Движение!$D$2:$D$5111,$C3594,Тех_Движение!$B$2:$B$5111,"&lt;="&amp;P$3)-$F3594)))</f>
        <v/>
      </c>
      <c r="Q3594" s="54">
        <f>IF(OR($B3594="",Q$3&lt;$D3594+Настройки!$B$7),0,MAX(0,$E3594-MAX(0,SUMIFS(Тех_Движение!$G$2:$G$5111,Тех_Движение!$D$2:$D$5111,$C3594,Тех_Движение!$B$2:$B$5111,"&lt;="&amp;Q$3)-$F3594)))</f>
        <v/>
      </c>
      <c r="R3594" s="54">
        <f>IF($B3594="","",SUM($K3594:$Q3594))</f>
        <v/>
      </c>
      <c r="S3594" s="56">
        <f>IF($B3594="","",VLOOKUP($C3594,Настройки!$A$11:$L$17,9,FALSE))</f>
        <v/>
      </c>
      <c r="T3594" s="56">
        <f>IF($B3594="","",$R3594*$S3594)</f>
        <v/>
      </c>
    </row>
    <row r="3595">
      <c r="A3595" s="20">
        <f>Тех_Движение!$A$3592</f>
        <v/>
      </c>
      <c r="B3595" s="20">
        <f>IF(Тех_Движение!$F$3592&gt;0,Тех_Движение!$I$3592,"")</f>
        <v/>
      </c>
      <c r="C3595" s="20">
        <f>IF($B3595="","",Тех_Движение!$D$3592)</f>
        <v/>
      </c>
      <c r="D3595" s="42">
        <f>IF($B3595="","",Тех_Движение!$B$3592)</f>
        <v/>
      </c>
      <c r="E3595" s="54">
        <f>IF($B3595="","",Тех_Движение!$F$3592)</f>
        <v/>
      </c>
      <c r="F3595" s="54">
        <f>IF($B3595="","",SUMIFS($E$5:$E3594,$C$5:$C3594,$C3595))</f>
        <v/>
      </c>
      <c r="G3595" s="54">
        <f>IF($B3595="","",MAX(0,$E3595-MAX(0,SUMIFS(Тех_Движение!$G$2:$G$5111,Тех_Движение!$D$2:$D$5111,$C3595,Тех_Движение!$B$2:$B$5111,"&lt;="&amp;Настройки!$B$5-1)-$F3595)))</f>
        <v/>
      </c>
      <c r="H3595" s="54">
        <f>IF($B3595="","",IF(AND($D3595&gt;=Настройки!$B$5,$D3595&lt;=Настройки!$B$6),$E3595,0))</f>
        <v/>
      </c>
      <c r="I3595" s="54">
        <f>IF($B3595="","",$G3595+$H3595-$J3595)</f>
        <v/>
      </c>
      <c r="J3595" s="54">
        <f>IF($B3595="","",MAX(0,$E3595-MAX(0,SUMIFS(Тех_Движение!$G$2:$G$5111,Тех_Движение!$D$2:$D$5111,$C3595,Тех_Движение!$B$2:$B$5111,"&lt;="&amp;Настройки!$B$6)-$F3595)))</f>
        <v/>
      </c>
      <c r="K3595" s="54">
        <f>IF(OR($B3595="",K$3&lt;$D3595+Настройки!$B$7),0,MAX(0,$E3595-MAX(0,SUMIFS(Тех_Движение!$G$2:$G$5111,Тех_Движение!$D$2:$D$5111,$C3595,Тех_Движение!$B$2:$B$5111,"&lt;="&amp;K$3)-$F3595)))</f>
        <v/>
      </c>
      <c r="L3595" s="54">
        <f>IF(OR($B3595="",L$3&lt;$D3595+Настройки!$B$7),0,MAX(0,$E3595-MAX(0,SUMIFS(Тех_Движение!$G$2:$G$5111,Тех_Движение!$D$2:$D$5111,$C3595,Тех_Движение!$B$2:$B$5111,"&lt;="&amp;L$3)-$F3595)))</f>
        <v/>
      </c>
      <c r="M3595" s="54">
        <f>IF(OR($B3595="",M$3&lt;$D3595+Настройки!$B$7),0,MAX(0,$E3595-MAX(0,SUMIFS(Тех_Движение!$G$2:$G$5111,Тех_Движение!$D$2:$D$5111,$C3595,Тех_Движение!$B$2:$B$5111,"&lt;="&amp;M$3)-$F3595)))</f>
        <v/>
      </c>
      <c r="N3595" s="54">
        <f>IF(OR($B3595="",N$3&lt;$D3595+Настройки!$B$7),0,MAX(0,$E3595-MAX(0,SUMIFS(Тех_Движение!$G$2:$G$5111,Тех_Движение!$D$2:$D$5111,$C3595,Тех_Движение!$B$2:$B$5111,"&lt;="&amp;N$3)-$F3595)))</f>
        <v/>
      </c>
      <c r="O3595" s="54">
        <f>IF(OR($B3595="",O$3&lt;$D3595+Настройки!$B$7),0,MAX(0,$E3595-MAX(0,SUMIFS(Тех_Движение!$G$2:$G$5111,Тех_Движение!$D$2:$D$5111,$C3595,Тех_Движение!$B$2:$B$5111,"&lt;="&amp;O$3)-$F3595)))</f>
        <v/>
      </c>
      <c r="P3595" s="54">
        <f>IF(OR($B3595="",P$3&lt;$D3595+Настройки!$B$7),0,MAX(0,$E3595-MAX(0,SUMIFS(Тех_Движение!$G$2:$G$5111,Тех_Движение!$D$2:$D$5111,$C3595,Тех_Движение!$B$2:$B$5111,"&lt;="&amp;P$3)-$F3595)))</f>
        <v/>
      </c>
      <c r="Q3595" s="54">
        <f>IF(OR($B3595="",Q$3&lt;$D3595+Настройки!$B$7),0,MAX(0,$E3595-MAX(0,SUMIFS(Тех_Движение!$G$2:$G$5111,Тех_Движение!$D$2:$D$5111,$C3595,Тех_Движение!$B$2:$B$5111,"&lt;="&amp;Q$3)-$F3595)))</f>
        <v/>
      </c>
      <c r="R3595" s="54">
        <f>IF($B3595="","",SUM($K3595:$Q3595))</f>
        <v/>
      </c>
      <c r="S3595" s="56">
        <f>IF($B3595="","",VLOOKUP($C3595,Настройки!$A$11:$L$17,9,FALSE))</f>
        <v/>
      </c>
      <c r="T3595" s="56">
        <f>IF($B3595="","",$R3595*$S3595)</f>
        <v/>
      </c>
    </row>
    <row r="3596">
      <c r="A3596" s="20">
        <f>Тех_Движение!$A$3593</f>
        <v/>
      </c>
      <c r="B3596" s="20">
        <f>IF(Тех_Движение!$F$3593&gt;0,Тех_Движение!$I$3593,"")</f>
        <v/>
      </c>
      <c r="C3596" s="20">
        <f>IF($B3596="","",Тех_Движение!$D$3593)</f>
        <v/>
      </c>
      <c r="D3596" s="42">
        <f>IF($B3596="","",Тех_Движение!$B$3593)</f>
        <v/>
      </c>
      <c r="E3596" s="54">
        <f>IF($B3596="","",Тех_Движение!$F$3593)</f>
        <v/>
      </c>
      <c r="F3596" s="54">
        <f>IF($B3596="","",SUMIFS($E$5:$E3595,$C$5:$C3595,$C3596))</f>
        <v/>
      </c>
      <c r="G3596" s="54">
        <f>IF($B3596="","",MAX(0,$E3596-MAX(0,SUMIFS(Тех_Движение!$G$2:$G$5111,Тех_Движение!$D$2:$D$5111,$C3596,Тех_Движение!$B$2:$B$5111,"&lt;="&amp;Настройки!$B$5-1)-$F3596)))</f>
        <v/>
      </c>
      <c r="H3596" s="54">
        <f>IF($B3596="","",IF(AND($D3596&gt;=Настройки!$B$5,$D3596&lt;=Настройки!$B$6),$E3596,0))</f>
        <v/>
      </c>
      <c r="I3596" s="54">
        <f>IF($B3596="","",$G3596+$H3596-$J3596)</f>
        <v/>
      </c>
      <c r="J3596" s="54">
        <f>IF($B3596="","",MAX(0,$E3596-MAX(0,SUMIFS(Тех_Движение!$G$2:$G$5111,Тех_Движение!$D$2:$D$5111,$C3596,Тех_Движение!$B$2:$B$5111,"&lt;="&amp;Настройки!$B$6)-$F3596)))</f>
        <v/>
      </c>
      <c r="K3596" s="54">
        <f>IF(OR($B3596="",K$3&lt;$D3596+Настройки!$B$7),0,MAX(0,$E3596-MAX(0,SUMIFS(Тех_Движение!$G$2:$G$5111,Тех_Движение!$D$2:$D$5111,$C3596,Тех_Движение!$B$2:$B$5111,"&lt;="&amp;K$3)-$F3596)))</f>
        <v/>
      </c>
      <c r="L3596" s="54">
        <f>IF(OR($B3596="",L$3&lt;$D3596+Настройки!$B$7),0,MAX(0,$E3596-MAX(0,SUMIFS(Тех_Движение!$G$2:$G$5111,Тех_Движение!$D$2:$D$5111,$C3596,Тех_Движение!$B$2:$B$5111,"&lt;="&amp;L$3)-$F3596)))</f>
        <v/>
      </c>
      <c r="M3596" s="54">
        <f>IF(OR($B3596="",M$3&lt;$D3596+Настройки!$B$7),0,MAX(0,$E3596-MAX(0,SUMIFS(Тех_Движение!$G$2:$G$5111,Тех_Движение!$D$2:$D$5111,$C3596,Тех_Движение!$B$2:$B$5111,"&lt;="&amp;M$3)-$F3596)))</f>
        <v/>
      </c>
      <c r="N3596" s="54">
        <f>IF(OR($B3596="",N$3&lt;$D3596+Настройки!$B$7),0,MAX(0,$E3596-MAX(0,SUMIFS(Тех_Движение!$G$2:$G$5111,Тех_Движение!$D$2:$D$5111,$C3596,Тех_Движение!$B$2:$B$5111,"&lt;="&amp;N$3)-$F3596)))</f>
        <v/>
      </c>
      <c r="O3596" s="54">
        <f>IF(OR($B3596="",O$3&lt;$D3596+Настройки!$B$7),0,MAX(0,$E3596-MAX(0,SUMIFS(Тех_Движение!$G$2:$G$5111,Тех_Движение!$D$2:$D$5111,$C3596,Тех_Движение!$B$2:$B$5111,"&lt;="&amp;O$3)-$F3596)))</f>
        <v/>
      </c>
      <c r="P3596" s="54">
        <f>IF(OR($B3596="",P$3&lt;$D3596+Настройки!$B$7),0,MAX(0,$E3596-MAX(0,SUMIFS(Тех_Движение!$G$2:$G$5111,Тех_Движение!$D$2:$D$5111,$C3596,Тех_Движение!$B$2:$B$5111,"&lt;="&amp;P$3)-$F3596)))</f>
        <v/>
      </c>
      <c r="Q3596" s="54">
        <f>IF(OR($B3596="",Q$3&lt;$D3596+Настройки!$B$7),0,MAX(0,$E3596-MAX(0,SUMIFS(Тех_Движение!$G$2:$G$5111,Тех_Движение!$D$2:$D$5111,$C3596,Тех_Движение!$B$2:$B$5111,"&lt;="&amp;Q$3)-$F3596)))</f>
        <v/>
      </c>
      <c r="R3596" s="54">
        <f>IF($B3596="","",SUM($K3596:$Q3596))</f>
        <v/>
      </c>
      <c r="S3596" s="56">
        <f>IF($B3596="","",VLOOKUP($C3596,Настройки!$A$11:$L$17,9,FALSE))</f>
        <v/>
      </c>
      <c r="T3596" s="56">
        <f>IF($B3596="","",$R3596*$S3596)</f>
        <v/>
      </c>
    </row>
    <row r="3597">
      <c r="A3597" s="20">
        <f>Тех_Движение!$A$3594</f>
        <v/>
      </c>
      <c r="B3597" s="20">
        <f>IF(Тех_Движение!$F$3594&gt;0,Тех_Движение!$I$3594,"")</f>
        <v/>
      </c>
      <c r="C3597" s="20">
        <f>IF($B3597="","",Тех_Движение!$D$3594)</f>
        <v/>
      </c>
      <c r="D3597" s="42">
        <f>IF($B3597="","",Тех_Движение!$B$3594)</f>
        <v/>
      </c>
      <c r="E3597" s="54">
        <f>IF($B3597="","",Тех_Движение!$F$3594)</f>
        <v/>
      </c>
      <c r="F3597" s="54">
        <f>IF($B3597="","",SUMIFS($E$5:$E3596,$C$5:$C3596,$C3597))</f>
        <v/>
      </c>
      <c r="G3597" s="54">
        <f>IF($B3597="","",MAX(0,$E3597-MAX(0,SUMIFS(Тех_Движение!$G$2:$G$5111,Тех_Движение!$D$2:$D$5111,$C3597,Тех_Движение!$B$2:$B$5111,"&lt;="&amp;Настройки!$B$5-1)-$F3597)))</f>
        <v/>
      </c>
      <c r="H3597" s="54">
        <f>IF($B3597="","",IF(AND($D3597&gt;=Настройки!$B$5,$D3597&lt;=Настройки!$B$6),$E3597,0))</f>
        <v/>
      </c>
      <c r="I3597" s="54">
        <f>IF($B3597="","",$G3597+$H3597-$J3597)</f>
        <v/>
      </c>
      <c r="J3597" s="54">
        <f>IF($B3597="","",MAX(0,$E3597-MAX(0,SUMIFS(Тех_Движение!$G$2:$G$5111,Тех_Движение!$D$2:$D$5111,$C3597,Тех_Движение!$B$2:$B$5111,"&lt;="&amp;Настройки!$B$6)-$F3597)))</f>
        <v/>
      </c>
      <c r="K3597" s="54">
        <f>IF(OR($B3597="",K$3&lt;$D3597+Настройки!$B$7),0,MAX(0,$E3597-MAX(0,SUMIFS(Тех_Движение!$G$2:$G$5111,Тех_Движение!$D$2:$D$5111,$C3597,Тех_Движение!$B$2:$B$5111,"&lt;="&amp;K$3)-$F3597)))</f>
        <v/>
      </c>
      <c r="L3597" s="54">
        <f>IF(OR($B3597="",L$3&lt;$D3597+Настройки!$B$7),0,MAX(0,$E3597-MAX(0,SUMIFS(Тех_Движение!$G$2:$G$5111,Тех_Движение!$D$2:$D$5111,$C3597,Тех_Движение!$B$2:$B$5111,"&lt;="&amp;L$3)-$F3597)))</f>
        <v/>
      </c>
      <c r="M3597" s="54">
        <f>IF(OR($B3597="",M$3&lt;$D3597+Настройки!$B$7),0,MAX(0,$E3597-MAX(0,SUMIFS(Тех_Движение!$G$2:$G$5111,Тех_Движение!$D$2:$D$5111,$C3597,Тех_Движение!$B$2:$B$5111,"&lt;="&amp;M$3)-$F3597)))</f>
        <v/>
      </c>
      <c r="N3597" s="54">
        <f>IF(OR($B3597="",N$3&lt;$D3597+Настройки!$B$7),0,MAX(0,$E3597-MAX(0,SUMIFS(Тех_Движение!$G$2:$G$5111,Тех_Движение!$D$2:$D$5111,$C3597,Тех_Движение!$B$2:$B$5111,"&lt;="&amp;N$3)-$F3597)))</f>
        <v/>
      </c>
      <c r="O3597" s="54">
        <f>IF(OR($B3597="",O$3&lt;$D3597+Настройки!$B$7),0,MAX(0,$E3597-MAX(0,SUMIFS(Тех_Движение!$G$2:$G$5111,Тех_Движение!$D$2:$D$5111,$C3597,Тех_Движение!$B$2:$B$5111,"&lt;="&amp;O$3)-$F3597)))</f>
        <v/>
      </c>
      <c r="P3597" s="54">
        <f>IF(OR($B3597="",P$3&lt;$D3597+Настройки!$B$7),0,MAX(0,$E3597-MAX(0,SUMIFS(Тех_Движение!$G$2:$G$5111,Тех_Движение!$D$2:$D$5111,$C3597,Тех_Движение!$B$2:$B$5111,"&lt;="&amp;P$3)-$F3597)))</f>
        <v/>
      </c>
      <c r="Q3597" s="54">
        <f>IF(OR($B3597="",Q$3&lt;$D3597+Настройки!$B$7),0,MAX(0,$E3597-MAX(0,SUMIFS(Тех_Движение!$G$2:$G$5111,Тех_Движение!$D$2:$D$5111,$C3597,Тех_Движение!$B$2:$B$5111,"&lt;="&amp;Q$3)-$F3597)))</f>
        <v/>
      </c>
      <c r="R3597" s="54">
        <f>IF($B3597="","",SUM($K3597:$Q3597))</f>
        <v/>
      </c>
      <c r="S3597" s="56">
        <f>IF($B3597="","",VLOOKUP($C3597,Настройки!$A$11:$L$17,9,FALSE))</f>
        <v/>
      </c>
      <c r="T3597" s="56">
        <f>IF($B3597="","",$R3597*$S3597)</f>
        <v/>
      </c>
    </row>
    <row r="3598">
      <c r="A3598" s="20">
        <f>Тех_Движение!$A$3595</f>
        <v/>
      </c>
      <c r="B3598" s="20">
        <f>IF(Тех_Движение!$F$3595&gt;0,Тех_Движение!$I$3595,"")</f>
        <v/>
      </c>
      <c r="C3598" s="20">
        <f>IF($B3598="","",Тех_Движение!$D$3595)</f>
        <v/>
      </c>
      <c r="D3598" s="42">
        <f>IF($B3598="","",Тех_Движение!$B$3595)</f>
        <v/>
      </c>
      <c r="E3598" s="54">
        <f>IF($B3598="","",Тех_Движение!$F$3595)</f>
        <v/>
      </c>
      <c r="F3598" s="54">
        <f>IF($B3598="","",SUMIFS($E$5:$E3597,$C$5:$C3597,$C3598))</f>
        <v/>
      </c>
      <c r="G3598" s="54">
        <f>IF($B3598="","",MAX(0,$E3598-MAX(0,SUMIFS(Тех_Движение!$G$2:$G$5111,Тех_Движение!$D$2:$D$5111,$C3598,Тех_Движение!$B$2:$B$5111,"&lt;="&amp;Настройки!$B$5-1)-$F3598)))</f>
        <v/>
      </c>
      <c r="H3598" s="54">
        <f>IF($B3598="","",IF(AND($D3598&gt;=Настройки!$B$5,$D3598&lt;=Настройки!$B$6),$E3598,0))</f>
        <v/>
      </c>
      <c r="I3598" s="54">
        <f>IF($B3598="","",$G3598+$H3598-$J3598)</f>
        <v/>
      </c>
      <c r="J3598" s="54">
        <f>IF($B3598="","",MAX(0,$E3598-MAX(0,SUMIFS(Тех_Движение!$G$2:$G$5111,Тех_Движение!$D$2:$D$5111,$C3598,Тех_Движение!$B$2:$B$5111,"&lt;="&amp;Настройки!$B$6)-$F3598)))</f>
        <v/>
      </c>
      <c r="K3598" s="54">
        <f>IF(OR($B3598="",K$3&lt;$D3598+Настройки!$B$7),0,MAX(0,$E3598-MAX(0,SUMIFS(Тех_Движение!$G$2:$G$5111,Тех_Движение!$D$2:$D$5111,$C3598,Тех_Движение!$B$2:$B$5111,"&lt;="&amp;K$3)-$F3598)))</f>
        <v/>
      </c>
      <c r="L3598" s="54">
        <f>IF(OR($B3598="",L$3&lt;$D3598+Настройки!$B$7),0,MAX(0,$E3598-MAX(0,SUMIFS(Тех_Движение!$G$2:$G$5111,Тех_Движение!$D$2:$D$5111,$C3598,Тех_Движение!$B$2:$B$5111,"&lt;="&amp;L$3)-$F3598)))</f>
        <v/>
      </c>
      <c r="M3598" s="54">
        <f>IF(OR($B3598="",M$3&lt;$D3598+Настройки!$B$7),0,MAX(0,$E3598-MAX(0,SUMIFS(Тех_Движение!$G$2:$G$5111,Тех_Движение!$D$2:$D$5111,$C3598,Тех_Движение!$B$2:$B$5111,"&lt;="&amp;M$3)-$F3598)))</f>
        <v/>
      </c>
      <c r="N3598" s="54">
        <f>IF(OR($B3598="",N$3&lt;$D3598+Настройки!$B$7),0,MAX(0,$E3598-MAX(0,SUMIFS(Тех_Движение!$G$2:$G$5111,Тех_Движение!$D$2:$D$5111,$C3598,Тех_Движение!$B$2:$B$5111,"&lt;="&amp;N$3)-$F3598)))</f>
        <v/>
      </c>
      <c r="O3598" s="54">
        <f>IF(OR($B3598="",O$3&lt;$D3598+Настройки!$B$7),0,MAX(0,$E3598-MAX(0,SUMIFS(Тех_Движение!$G$2:$G$5111,Тех_Движение!$D$2:$D$5111,$C3598,Тех_Движение!$B$2:$B$5111,"&lt;="&amp;O$3)-$F3598)))</f>
        <v/>
      </c>
      <c r="P3598" s="54">
        <f>IF(OR($B3598="",P$3&lt;$D3598+Настройки!$B$7),0,MAX(0,$E3598-MAX(0,SUMIFS(Тех_Движение!$G$2:$G$5111,Тех_Движение!$D$2:$D$5111,$C3598,Тех_Движение!$B$2:$B$5111,"&lt;="&amp;P$3)-$F3598)))</f>
        <v/>
      </c>
      <c r="Q3598" s="54">
        <f>IF(OR($B3598="",Q$3&lt;$D3598+Настройки!$B$7),0,MAX(0,$E3598-MAX(0,SUMIFS(Тех_Движение!$G$2:$G$5111,Тех_Движение!$D$2:$D$5111,$C3598,Тех_Движение!$B$2:$B$5111,"&lt;="&amp;Q$3)-$F3598)))</f>
        <v/>
      </c>
      <c r="R3598" s="54">
        <f>IF($B3598="","",SUM($K3598:$Q3598))</f>
        <v/>
      </c>
      <c r="S3598" s="56">
        <f>IF($B3598="","",VLOOKUP($C3598,Настройки!$A$11:$L$17,9,FALSE))</f>
        <v/>
      </c>
      <c r="T3598" s="56">
        <f>IF($B3598="","",$R3598*$S3598)</f>
        <v/>
      </c>
    </row>
    <row r="3599">
      <c r="A3599" s="20">
        <f>Тех_Движение!$A$3596</f>
        <v/>
      </c>
      <c r="B3599" s="20">
        <f>IF(Тех_Движение!$F$3596&gt;0,Тех_Движение!$I$3596,"")</f>
        <v/>
      </c>
      <c r="C3599" s="20">
        <f>IF($B3599="","",Тех_Движение!$D$3596)</f>
        <v/>
      </c>
      <c r="D3599" s="42">
        <f>IF($B3599="","",Тех_Движение!$B$3596)</f>
        <v/>
      </c>
      <c r="E3599" s="54">
        <f>IF($B3599="","",Тех_Движение!$F$3596)</f>
        <v/>
      </c>
      <c r="F3599" s="54">
        <f>IF($B3599="","",SUMIFS($E$5:$E3598,$C$5:$C3598,$C3599))</f>
        <v/>
      </c>
      <c r="G3599" s="54">
        <f>IF($B3599="","",MAX(0,$E3599-MAX(0,SUMIFS(Тех_Движение!$G$2:$G$5111,Тех_Движение!$D$2:$D$5111,$C3599,Тех_Движение!$B$2:$B$5111,"&lt;="&amp;Настройки!$B$5-1)-$F3599)))</f>
        <v/>
      </c>
      <c r="H3599" s="54">
        <f>IF($B3599="","",IF(AND($D3599&gt;=Настройки!$B$5,$D3599&lt;=Настройки!$B$6),$E3599,0))</f>
        <v/>
      </c>
      <c r="I3599" s="54">
        <f>IF($B3599="","",$G3599+$H3599-$J3599)</f>
        <v/>
      </c>
      <c r="J3599" s="54">
        <f>IF($B3599="","",MAX(0,$E3599-MAX(0,SUMIFS(Тех_Движение!$G$2:$G$5111,Тех_Движение!$D$2:$D$5111,$C3599,Тех_Движение!$B$2:$B$5111,"&lt;="&amp;Настройки!$B$6)-$F3599)))</f>
        <v/>
      </c>
      <c r="K3599" s="54">
        <f>IF(OR($B3599="",K$3&lt;$D3599+Настройки!$B$7),0,MAX(0,$E3599-MAX(0,SUMIFS(Тех_Движение!$G$2:$G$5111,Тех_Движение!$D$2:$D$5111,$C3599,Тех_Движение!$B$2:$B$5111,"&lt;="&amp;K$3)-$F3599)))</f>
        <v/>
      </c>
      <c r="L3599" s="54">
        <f>IF(OR($B3599="",L$3&lt;$D3599+Настройки!$B$7),0,MAX(0,$E3599-MAX(0,SUMIFS(Тех_Движение!$G$2:$G$5111,Тех_Движение!$D$2:$D$5111,$C3599,Тех_Движение!$B$2:$B$5111,"&lt;="&amp;L$3)-$F3599)))</f>
        <v/>
      </c>
      <c r="M3599" s="54">
        <f>IF(OR($B3599="",M$3&lt;$D3599+Настройки!$B$7),0,MAX(0,$E3599-MAX(0,SUMIFS(Тех_Движение!$G$2:$G$5111,Тех_Движение!$D$2:$D$5111,$C3599,Тех_Движение!$B$2:$B$5111,"&lt;="&amp;M$3)-$F3599)))</f>
        <v/>
      </c>
      <c r="N3599" s="54">
        <f>IF(OR($B3599="",N$3&lt;$D3599+Настройки!$B$7),0,MAX(0,$E3599-MAX(0,SUMIFS(Тех_Движение!$G$2:$G$5111,Тех_Движение!$D$2:$D$5111,$C3599,Тех_Движение!$B$2:$B$5111,"&lt;="&amp;N$3)-$F3599)))</f>
        <v/>
      </c>
      <c r="O3599" s="54">
        <f>IF(OR($B3599="",O$3&lt;$D3599+Настройки!$B$7),0,MAX(0,$E3599-MAX(0,SUMIFS(Тех_Движение!$G$2:$G$5111,Тех_Движение!$D$2:$D$5111,$C3599,Тех_Движение!$B$2:$B$5111,"&lt;="&amp;O$3)-$F3599)))</f>
        <v/>
      </c>
      <c r="P3599" s="54">
        <f>IF(OR($B3599="",P$3&lt;$D3599+Настройки!$B$7),0,MAX(0,$E3599-MAX(0,SUMIFS(Тех_Движение!$G$2:$G$5111,Тех_Движение!$D$2:$D$5111,$C3599,Тех_Движение!$B$2:$B$5111,"&lt;="&amp;P$3)-$F3599)))</f>
        <v/>
      </c>
      <c r="Q3599" s="54">
        <f>IF(OR($B3599="",Q$3&lt;$D3599+Настройки!$B$7),0,MAX(0,$E3599-MAX(0,SUMIFS(Тех_Движение!$G$2:$G$5111,Тех_Движение!$D$2:$D$5111,$C3599,Тех_Движение!$B$2:$B$5111,"&lt;="&amp;Q$3)-$F3599)))</f>
        <v/>
      </c>
      <c r="R3599" s="54">
        <f>IF($B3599="","",SUM($K3599:$Q3599))</f>
        <v/>
      </c>
      <c r="S3599" s="56">
        <f>IF($B3599="","",VLOOKUP($C3599,Настройки!$A$11:$L$17,9,FALSE))</f>
        <v/>
      </c>
      <c r="T3599" s="56">
        <f>IF($B3599="","",$R3599*$S3599)</f>
        <v/>
      </c>
    </row>
    <row r="3600">
      <c r="A3600" s="20">
        <f>Тех_Движение!$A$3597</f>
        <v/>
      </c>
      <c r="B3600" s="20">
        <f>IF(Тех_Движение!$F$3597&gt;0,Тех_Движение!$I$3597,"")</f>
        <v/>
      </c>
      <c r="C3600" s="20">
        <f>IF($B3600="","",Тех_Движение!$D$3597)</f>
        <v/>
      </c>
      <c r="D3600" s="42">
        <f>IF($B3600="","",Тех_Движение!$B$3597)</f>
        <v/>
      </c>
      <c r="E3600" s="54">
        <f>IF($B3600="","",Тех_Движение!$F$3597)</f>
        <v/>
      </c>
      <c r="F3600" s="54">
        <f>IF($B3600="","",SUMIFS($E$5:$E3599,$C$5:$C3599,$C3600))</f>
        <v/>
      </c>
      <c r="G3600" s="54">
        <f>IF($B3600="","",MAX(0,$E3600-MAX(0,SUMIFS(Тех_Движение!$G$2:$G$5111,Тех_Движение!$D$2:$D$5111,$C3600,Тех_Движение!$B$2:$B$5111,"&lt;="&amp;Настройки!$B$5-1)-$F3600)))</f>
        <v/>
      </c>
      <c r="H3600" s="54">
        <f>IF($B3600="","",IF(AND($D3600&gt;=Настройки!$B$5,$D3600&lt;=Настройки!$B$6),$E3600,0))</f>
        <v/>
      </c>
      <c r="I3600" s="54">
        <f>IF($B3600="","",$G3600+$H3600-$J3600)</f>
        <v/>
      </c>
      <c r="J3600" s="54">
        <f>IF($B3600="","",MAX(0,$E3600-MAX(0,SUMIFS(Тех_Движение!$G$2:$G$5111,Тех_Движение!$D$2:$D$5111,$C3600,Тех_Движение!$B$2:$B$5111,"&lt;="&amp;Настройки!$B$6)-$F3600)))</f>
        <v/>
      </c>
      <c r="K3600" s="54">
        <f>IF(OR($B3600="",K$3&lt;$D3600+Настройки!$B$7),0,MAX(0,$E3600-MAX(0,SUMIFS(Тех_Движение!$G$2:$G$5111,Тех_Движение!$D$2:$D$5111,$C3600,Тех_Движение!$B$2:$B$5111,"&lt;="&amp;K$3)-$F3600)))</f>
        <v/>
      </c>
      <c r="L3600" s="54">
        <f>IF(OR($B3600="",L$3&lt;$D3600+Настройки!$B$7),0,MAX(0,$E3600-MAX(0,SUMIFS(Тех_Движение!$G$2:$G$5111,Тех_Движение!$D$2:$D$5111,$C3600,Тех_Движение!$B$2:$B$5111,"&lt;="&amp;L$3)-$F3600)))</f>
        <v/>
      </c>
      <c r="M3600" s="54">
        <f>IF(OR($B3600="",M$3&lt;$D3600+Настройки!$B$7),0,MAX(0,$E3600-MAX(0,SUMIFS(Тех_Движение!$G$2:$G$5111,Тех_Движение!$D$2:$D$5111,$C3600,Тех_Движение!$B$2:$B$5111,"&lt;="&amp;M$3)-$F3600)))</f>
        <v/>
      </c>
      <c r="N3600" s="54">
        <f>IF(OR($B3600="",N$3&lt;$D3600+Настройки!$B$7),0,MAX(0,$E3600-MAX(0,SUMIFS(Тех_Движение!$G$2:$G$5111,Тех_Движение!$D$2:$D$5111,$C3600,Тех_Движение!$B$2:$B$5111,"&lt;="&amp;N$3)-$F3600)))</f>
        <v/>
      </c>
      <c r="O3600" s="54">
        <f>IF(OR($B3600="",O$3&lt;$D3600+Настройки!$B$7),0,MAX(0,$E3600-MAX(0,SUMIFS(Тех_Движение!$G$2:$G$5111,Тех_Движение!$D$2:$D$5111,$C3600,Тех_Движение!$B$2:$B$5111,"&lt;="&amp;O$3)-$F3600)))</f>
        <v/>
      </c>
      <c r="P3600" s="54">
        <f>IF(OR($B3600="",P$3&lt;$D3600+Настройки!$B$7),0,MAX(0,$E3600-MAX(0,SUMIFS(Тех_Движение!$G$2:$G$5111,Тех_Движение!$D$2:$D$5111,$C3600,Тех_Движение!$B$2:$B$5111,"&lt;="&amp;P$3)-$F3600)))</f>
        <v/>
      </c>
      <c r="Q3600" s="54">
        <f>IF(OR($B3600="",Q$3&lt;$D3600+Настройки!$B$7),0,MAX(0,$E3600-MAX(0,SUMIFS(Тех_Движение!$G$2:$G$5111,Тех_Движение!$D$2:$D$5111,$C3600,Тех_Движение!$B$2:$B$5111,"&lt;="&amp;Q$3)-$F3600)))</f>
        <v/>
      </c>
      <c r="R3600" s="54">
        <f>IF($B3600="","",SUM($K3600:$Q3600))</f>
        <v/>
      </c>
      <c r="S3600" s="56">
        <f>IF($B3600="","",VLOOKUP($C3600,Настройки!$A$11:$L$17,9,FALSE))</f>
        <v/>
      </c>
      <c r="T3600" s="56">
        <f>IF($B3600="","",$R3600*$S3600)</f>
        <v/>
      </c>
    </row>
    <row r="3601">
      <c r="A3601" s="20">
        <f>Тех_Движение!$A$3598</f>
        <v/>
      </c>
      <c r="B3601" s="20">
        <f>IF(Тех_Движение!$F$3598&gt;0,Тех_Движение!$I$3598,"")</f>
        <v/>
      </c>
      <c r="C3601" s="20">
        <f>IF($B3601="","",Тех_Движение!$D$3598)</f>
        <v/>
      </c>
      <c r="D3601" s="42">
        <f>IF($B3601="","",Тех_Движение!$B$3598)</f>
        <v/>
      </c>
      <c r="E3601" s="54">
        <f>IF($B3601="","",Тех_Движение!$F$3598)</f>
        <v/>
      </c>
      <c r="F3601" s="54">
        <f>IF($B3601="","",SUMIFS($E$5:$E3600,$C$5:$C3600,$C3601))</f>
        <v/>
      </c>
      <c r="G3601" s="54">
        <f>IF($B3601="","",MAX(0,$E3601-MAX(0,SUMIFS(Тех_Движение!$G$2:$G$5111,Тех_Движение!$D$2:$D$5111,$C3601,Тех_Движение!$B$2:$B$5111,"&lt;="&amp;Настройки!$B$5-1)-$F3601)))</f>
        <v/>
      </c>
      <c r="H3601" s="54">
        <f>IF($B3601="","",IF(AND($D3601&gt;=Настройки!$B$5,$D3601&lt;=Настройки!$B$6),$E3601,0))</f>
        <v/>
      </c>
      <c r="I3601" s="54">
        <f>IF($B3601="","",$G3601+$H3601-$J3601)</f>
        <v/>
      </c>
      <c r="J3601" s="54">
        <f>IF($B3601="","",MAX(0,$E3601-MAX(0,SUMIFS(Тех_Движение!$G$2:$G$5111,Тех_Движение!$D$2:$D$5111,$C3601,Тех_Движение!$B$2:$B$5111,"&lt;="&amp;Настройки!$B$6)-$F3601)))</f>
        <v/>
      </c>
      <c r="K3601" s="54">
        <f>IF(OR($B3601="",K$3&lt;$D3601+Настройки!$B$7),0,MAX(0,$E3601-MAX(0,SUMIFS(Тех_Движение!$G$2:$G$5111,Тех_Движение!$D$2:$D$5111,$C3601,Тех_Движение!$B$2:$B$5111,"&lt;="&amp;K$3)-$F3601)))</f>
        <v/>
      </c>
      <c r="L3601" s="54">
        <f>IF(OR($B3601="",L$3&lt;$D3601+Настройки!$B$7),0,MAX(0,$E3601-MAX(0,SUMIFS(Тех_Движение!$G$2:$G$5111,Тех_Движение!$D$2:$D$5111,$C3601,Тех_Движение!$B$2:$B$5111,"&lt;="&amp;L$3)-$F3601)))</f>
        <v/>
      </c>
      <c r="M3601" s="54">
        <f>IF(OR($B3601="",M$3&lt;$D3601+Настройки!$B$7),0,MAX(0,$E3601-MAX(0,SUMIFS(Тех_Движение!$G$2:$G$5111,Тех_Движение!$D$2:$D$5111,$C3601,Тех_Движение!$B$2:$B$5111,"&lt;="&amp;M$3)-$F3601)))</f>
        <v/>
      </c>
      <c r="N3601" s="54">
        <f>IF(OR($B3601="",N$3&lt;$D3601+Настройки!$B$7),0,MAX(0,$E3601-MAX(0,SUMIFS(Тех_Движение!$G$2:$G$5111,Тех_Движение!$D$2:$D$5111,$C3601,Тех_Движение!$B$2:$B$5111,"&lt;="&amp;N$3)-$F3601)))</f>
        <v/>
      </c>
      <c r="O3601" s="54">
        <f>IF(OR($B3601="",O$3&lt;$D3601+Настройки!$B$7),0,MAX(0,$E3601-MAX(0,SUMIFS(Тех_Движение!$G$2:$G$5111,Тех_Движение!$D$2:$D$5111,$C3601,Тех_Движение!$B$2:$B$5111,"&lt;="&amp;O$3)-$F3601)))</f>
        <v/>
      </c>
      <c r="P3601" s="54">
        <f>IF(OR($B3601="",P$3&lt;$D3601+Настройки!$B$7),0,MAX(0,$E3601-MAX(0,SUMIFS(Тех_Движение!$G$2:$G$5111,Тех_Движение!$D$2:$D$5111,$C3601,Тех_Движение!$B$2:$B$5111,"&lt;="&amp;P$3)-$F3601)))</f>
        <v/>
      </c>
      <c r="Q3601" s="54">
        <f>IF(OR($B3601="",Q$3&lt;$D3601+Настройки!$B$7),0,MAX(0,$E3601-MAX(0,SUMIFS(Тех_Движение!$G$2:$G$5111,Тех_Движение!$D$2:$D$5111,$C3601,Тех_Движение!$B$2:$B$5111,"&lt;="&amp;Q$3)-$F3601)))</f>
        <v/>
      </c>
      <c r="R3601" s="54">
        <f>IF($B3601="","",SUM($K3601:$Q3601))</f>
        <v/>
      </c>
      <c r="S3601" s="56">
        <f>IF($B3601="","",VLOOKUP($C3601,Настройки!$A$11:$L$17,9,FALSE))</f>
        <v/>
      </c>
      <c r="T3601" s="56">
        <f>IF($B3601="","",$R3601*$S3601)</f>
        <v/>
      </c>
    </row>
    <row r="3602">
      <c r="A3602" s="20">
        <f>Тех_Движение!$A$3599</f>
        <v/>
      </c>
      <c r="B3602" s="20">
        <f>IF(Тех_Движение!$F$3599&gt;0,Тех_Движение!$I$3599,"")</f>
        <v/>
      </c>
      <c r="C3602" s="20">
        <f>IF($B3602="","",Тех_Движение!$D$3599)</f>
        <v/>
      </c>
      <c r="D3602" s="42">
        <f>IF($B3602="","",Тех_Движение!$B$3599)</f>
        <v/>
      </c>
      <c r="E3602" s="54">
        <f>IF($B3602="","",Тех_Движение!$F$3599)</f>
        <v/>
      </c>
      <c r="F3602" s="54">
        <f>IF($B3602="","",SUMIFS($E$5:$E3601,$C$5:$C3601,$C3602))</f>
        <v/>
      </c>
      <c r="G3602" s="54">
        <f>IF($B3602="","",MAX(0,$E3602-MAX(0,SUMIFS(Тех_Движение!$G$2:$G$5111,Тех_Движение!$D$2:$D$5111,$C3602,Тех_Движение!$B$2:$B$5111,"&lt;="&amp;Настройки!$B$5-1)-$F3602)))</f>
        <v/>
      </c>
      <c r="H3602" s="54">
        <f>IF($B3602="","",IF(AND($D3602&gt;=Настройки!$B$5,$D3602&lt;=Настройки!$B$6),$E3602,0))</f>
        <v/>
      </c>
      <c r="I3602" s="54">
        <f>IF($B3602="","",$G3602+$H3602-$J3602)</f>
        <v/>
      </c>
      <c r="J3602" s="54">
        <f>IF($B3602="","",MAX(0,$E3602-MAX(0,SUMIFS(Тех_Движение!$G$2:$G$5111,Тех_Движение!$D$2:$D$5111,$C3602,Тех_Движение!$B$2:$B$5111,"&lt;="&amp;Настройки!$B$6)-$F3602)))</f>
        <v/>
      </c>
      <c r="K3602" s="54">
        <f>IF(OR($B3602="",K$3&lt;$D3602+Настройки!$B$7),0,MAX(0,$E3602-MAX(0,SUMIFS(Тех_Движение!$G$2:$G$5111,Тех_Движение!$D$2:$D$5111,$C3602,Тех_Движение!$B$2:$B$5111,"&lt;="&amp;K$3)-$F3602)))</f>
        <v/>
      </c>
      <c r="L3602" s="54">
        <f>IF(OR($B3602="",L$3&lt;$D3602+Настройки!$B$7),0,MAX(0,$E3602-MAX(0,SUMIFS(Тех_Движение!$G$2:$G$5111,Тех_Движение!$D$2:$D$5111,$C3602,Тех_Движение!$B$2:$B$5111,"&lt;="&amp;L$3)-$F3602)))</f>
        <v/>
      </c>
      <c r="M3602" s="54">
        <f>IF(OR($B3602="",M$3&lt;$D3602+Настройки!$B$7),0,MAX(0,$E3602-MAX(0,SUMIFS(Тех_Движение!$G$2:$G$5111,Тех_Движение!$D$2:$D$5111,$C3602,Тех_Движение!$B$2:$B$5111,"&lt;="&amp;M$3)-$F3602)))</f>
        <v/>
      </c>
      <c r="N3602" s="54">
        <f>IF(OR($B3602="",N$3&lt;$D3602+Настройки!$B$7),0,MAX(0,$E3602-MAX(0,SUMIFS(Тех_Движение!$G$2:$G$5111,Тех_Движение!$D$2:$D$5111,$C3602,Тех_Движение!$B$2:$B$5111,"&lt;="&amp;N$3)-$F3602)))</f>
        <v/>
      </c>
      <c r="O3602" s="54">
        <f>IF(OR($B3602="",O$3&lt;$D3602+Настройки!$B$7),0,MAX(0,$E3602-MAX(0,SUMIFS(Тех_Движение!$G$2:$G$5111,Тех_Движение!$D$2:$D$5111,$C3602,Тех_Движение!$B$2:$B$5111,"&lt;="&amp;O$3)-$F3602)))</f>
        <v/>
      </c>
      <c r="P3602" s="54">
        <f>IF(OR($B3602="",P$3&lt;$D3602+Настройки!$B$7),0,MAX(0,$E3602-MAX(0,SUMIFS(Тех_Движение!$G$2:$G$5111,Тех_Движение!$D$2:$D$5111,$C3602,Тех_Движение!$B$2:$B$5111,"&lt;="&amp;P$3)-$F3602)))</f>
        <v/>
      </c>
      <c r="Q3602" s="54">
        <f>IF(OR($B3602="",Q$3&lt;$D3602+Настройки!$B$7),0,MAX(0,$E3602-MAX(0,SUMIFS(Тех_Движение!$G$2:$G$5111,Тех_Движение!$D$2:$D$5111,$C3602,Тех_Движение!$B$2:$B$5111,"&lt;="&amp;Q$3)-$F3602)))</f>
        <v/>
      </c>
      <c r="R3602" s="54">
        <f>IF($B3602="","",SUM($K3602:$Q3602))</f>
        <v/>
      </c>
      <c r="S3602" s="56">
        <f>IF($B3602="","",VLOOKUP($C3602,Настройки!$A$11:$L$17,9,FALSE))</f>
        <v/>
      </c>
      <c r="T3602" s="56">
        <f>IF($B3602="","",$R3602*$S3602)</f>
        <v/>
      </c>
    </row>
    <row r="3603">
      <c r="A3603" s="20">
        <f>Тех_Движение!$A$3600</f>
        <v/>
      </c>
      <c r="B3603" s="20">
        <f>IF(Тех_Движение!$F$3600&gt;0,Тех_Движение!$I$3600,"")</f>
        <v/>
      </c>
      <c r="C3603" s="20">
        <f>IF($B3603="","",Тех_Движение!$D$3600)</f>
        <v/>
      </c>
      <c r="D3603" s="42">
        <f>IF($B3603="","",Тех_Движение!$B$3600)</f>
        <v/>
      </c>
      <c r="E3603" s="54">
        <f>IF($B3603="","",Тех_Движение!$F$3600)</f>
        <v/>
      </c>
      <c r="F3603" s="54">
        <f>IF($B3603="","",SUMIFS($E$5:$E3602,$C$5:$C3602,$C3603))</f>
        <v/>
      </c>
      <c r="G3603" s="54">
        <f>IF($B3603="","",MAX(0,$E3603-MAX(0,SUMIFS(Тех_Движение!$G$2:$G$5111,Тех_Движение!$D$2:$D$5111,$C3603,Тех_Движение!$B$2:$B$5111,"&lt;="&amp;Настройки!$B$5-1)-$F3603)))</f>
        <v/>
      </c>
      <c r="H3603" s="54">
        <f>IF($B3603="","",IF(AND($D3603&gt;=Настройки!$B$5,$D3603&lt;=Настройки!$B$6),$E3603,0))</f>
        <v/>
      </c>
      <c r="I3603" s="54">
        <f>IF($B3603="","",$G3603+$H3603-$J3603)</f>
        <v/>
      </c>
      <c r="J3603" s="54">
        <f>IF($B3603="","",MAX(0,$E3603-MAX(0,SUMIFS(Тех_Движение!$G$2:$G$5111,Тех_Движение!$D$2:$D$5111,$C3603,Тех_Движение!$B$2:$B$5111,"&lt;="&amp;Настройки!$B$6)-$F3603)))</f>
        <v/>
      </c>
      <c r="K3603" s="54">
        <f>IF(OR($B3603="",K$3&lt;$D3603+Настройки!$B$7),0,MAX(0,$E3603-MAX(0,SUMIFS(Тех_Движение!$G$2:$G$5111,Тех_Движение!$D$2:$D$5111,$C3603,Тех_Движение!$B$2:$B$5111,"&lt;="&amp;K$3)-$F3603)))</f>
        <v/>
      </c>
      <c r="L3603" s="54">
        <f>IF(OR($B3603="",L$3&lt;$D3603+Настройки!$B$7),0,MAX(0,$E3603-MAX(0,SUMIFS(Тех_Движение!$G$2:$G$5111,Тех_Движение!$D$2:$D$5111,$C3603,Тех_Движение!$B$2:$B$5111,"&lt;="&amp;L$3)-$F3603)))</f>
        <v/>
      </c>
      <c r="M3603" s="54">
        <f>IF(OR($B3603="",M$3&lt;$D3603+Настройки!$B$7),0,MAX(0,$E3603-MAX(0,SUMIFS(Тех_Движение!$G$2:$G$5111,Тех_Движение!$D$2:$D$5111,$C3603,Тех_Движение!$B$2:$B$5111,"&lt;="&amp;M$3)-$F3603)))</f>
        <v/>
      </c>
      <c r="N3603" s="54">
        <f>IF(OR($B3603="",N$3&lt;$D3603+Настройки!$B$7),0,MAX(0,$E3603-MAX(0,SUMIFS(Тех_Движение!$G$2:$G$5111,Тех_Движение!$D$2:$D$5111,$C3603,Тех_Движение!$B$2:$B$5111,"&lt;="&amp;N$3)-$F3603)))</f>
        <v/>
      </c>
      <c r="O3603" s="54">
        <f>IF(OR($B3603="",O$3&lt;$D3603+Настройки!$B$7),0,MAX(0,$E3603-MAX(0,SUMIFS(Тех_Движение!$G$2:$G$5111,Тех_Движение!$D$2:$D$5111,$C3603,Тех_Движение!$B$2:$B$5111,"&lt;="&amp;O$3)-$F3603)))</f>
        <v/>
      </c>
      <c r="P3603" s="54">
        <f>IF(OR($B3603="",P$3&lt;$D3603+Настройки!$B$7),0,MAX(0,$E3603-MAX(0,SUMIFS(Тех_Движение!$G$2:$G$5111,Тех_Движение!$D$2:$D$5111,$C3603,Тех_Движение!$B$2:$B$5111,"&lt;="&amp;P$3)-$F3603)))</f>
        <v/>
      </c>
      <c r="Q3603" s="54">
        <f>IF(OR($B3603="",Q$3&lt;$D3603+Настройки!$B$7),0,MAX(0,$E3603-MAX(0,SUMIFS(Тех_Движение!$G$2:$G$5111,Тех_Движение!$D$2:$D$5111,$C3603,Тех_Движение!$B$2:$B$5111,"&lt;="&amp;Q$3)-$F3603)))</f>
        <v/>
      </c>
      <c r="R3603" s="54">
        <f>IF($B3603="","",SUM($K3603:$Q3603))</f>
        <v/>
      </c>
      <c r="S3603" s="56">
        <f>IF($B3603="","",VLOOKUP($C3603,Настройки!$A$11:$L$17,9,FALSE))</f>
        <v/>
      </c>
      <c r="T3603" s="56">
        <f>IF($B3603="","",$R3603*$S3603)</f>
        <v/>
      </c>
    </row>
    <row r="3604">
      <c r="A3604" s="20">
        <f>Тех_Движение!$A$3601</f>
        <v/>
      </c>
      <c r="B3604" s="20">
        <f>IF(Тех_Движение!$F$3601&gt;0,Тех_Движение!$I$3601,"")</f>
        <v/>
      </c>
      <c r="C3604" s="20">
        <f>IF($B3604="","",Тех_Движение!$D$3601)</f>
        <v/>
      </c>
      <c r="D3604" s="42">
        <f>IF($B3604="","",Тех_Движение!$B$3601)</f>
        <v/>
      </c>
      <c r="E3604" s="54">
        <f>IF($B3604="","",Тех_Движение!$F$3601)</f>
        <v/>
      </c>
      <c r="F3604" s="54">
        <f>IF($B3604="","",SUMIFS($E$5:$E3603,$C$5:$C3603,$C3604))</f>
        <v/>
      </c>
      <c r="G3604" s="54">
        <f>IF($B3604="","",MAX(0,$E3604-MAX(0,SUMIFS(Тех_Движение!$G$2:$G$5111,Тех_Движение!$D$2:$D$5111,$C3604,Тех_Движение!$B$2:$B$5111,"&lt;="&amp;Настройки!$B$5-1)-$F3604)))</f>
        <v/>
      </c>
      <c r="H3604" s="54">
        <f>IF($B3604="","",IF(AND($D3604&gt;=Настройки!$B$5,$D3604&lt;=Настройки!$B$6),$E3604,0))</f>
        <v/>
      </c>
      <c r="I3604" s="54">
        <f>IF($B3604="","",$G3604+$H3604-$J3604)</f>
        <v/>
      </c>
      <c r="J3604" s="54">
        <f>IF($B3604="","",MAX(0,$E3604-MAX(0,SUMIFS(Тех_Движение!$G$2:$G$5111,Тех_Движение!$D$2:$D$5111,$C3604,Тех_Движение!$B$2:$B$5111,"&lt;="&amp;Настройки!$B$6)-$F3604)))</f>
        <v/>
      </c>
      <c r="K3604" s="54">
        <f>IF(OR($B3604="",K$3&lt;$D3604+Настройки!$B$7),0,MAX(0,$E3604-MAX(0,SUMIFS(Тех_Движение!$G$2:$G$5111,Тех_Движение!$D$2:$D$5111,$C3604,Тех_Движение!$B$2:$B$5111,"&lt;="&amp;K$3)-$F3604)))</f>
        <v/>
      </c>
      <c r="L3604" s="54">
        <f>IF(OR($B3604="",L$3&lt;$D3604+Настройки!$B$7),0,MAX(0,$E3604-MAX(0,SUMIFS(Тех_Движение!$G$2:$G$5111,Тех_Движение!$D$2:$D$5111,$C3604,Тех_Движение!$B$2:$B$5111,"&lt;="&amp;L$3)-$F3604)))</f>
        <v/>
      </c>
      <c r="M3604" s="54">
        <f>IF(OR($B3604="",M$3&lt;$D3604+Настройки!$B$7),0,MAX(0,$E3604-MAX(0,SUMIFS(Тех_Движение!$G$2:$G$5111,Тех_Движение!$D$2:$D$5111,$C3604,Тех_Движение!$B$2:$B$5111,"&lt;="&amp;M$3)-$F3604)))</f>
        <v/>
      </c>
      <c r="N3604" s="54">
        <f>IF(OR($B3604="",N$3&lt;$D3604+Настройки!$B$7),0,MAX(0,$E3604-MAX(0,SUMIFS(Тех_Движение!$G$2:$G$5111,Тех_Движение!$D$2:$D$5111,$C3604,Тех_Движение!$B$2:$B$5111,"&lt;="&amp;N$3)-$F3604)))</f>
        <v/>
      </c>
      <c r="O3604" s="54">
        <f>IF(OR($B3604="",O$3&lt;$D3604+Настройки!$B$7),0,MAX(0,$E3604-MAX(0,SUMIFS(Тех_Движение!$G$2:$G$5111,Тех_Движение!$D$2:$D$5111,$C3604,Тех_Движение!$B$2:$B$5111,"&lt;="&amp;O$3)-$F3604)))</f>
        <v/>
      </c>
      <c r="P3604" s="54">
        <f>IF(OR($B3604="",P$3&lt;$D3604+Настройки!$B$7),0,MAX(0,$E3604-MAX(0,SUMIFS(Тех_Движение!$G$2:$G$5111,Тех_Движение!$D$2:$D$5111,$C3604,Тех_Движение!$B$2:$B$5111,"&lt;="&amp;P$3)-$F3604)))</f>
        <v/>
      </c>
      <c r="Q3604" s="54">
        <f>IF(OR($B3604="",Q$3&lt;$D3604+Настройки!$B$7),0,MAX(0,$E3604-MAX(0,SUMIFS(Тех_Движение!$G$2:$G$5111,Тех_Движение!$D$2:$D$5111,$C3604,Тех_Движение!$B$2:$B$5111,"&lt;="&amp;Q$3)-$F3604)))</f>
        <v/>
      </c>
      <c r="R3604" s="54">
        <f>IF($B3604="","",SUM($K3604:$Q3604))</f>
        <v/>
      </c>
      <c r="S3604" s="56">
        <f>IF($B3604="","",VLOOKUP($C3604,Настройки!$A$11:$L$17,9,FALSE))</f>
        <v/>
      </c>
      <c r="T3604" s="56">
        <f>IF($B3604="","",$R3604*$S3604)</f>
        <v/>
      </c>
    </row>
    <row r="3605">
      <c r="A3605" s="20">
        <f>Тех_Движение!$A$3602</f>
        <v/>
      </c>
      <c r="B3605" s="20">
        <f>IF(Тех_Движение!$F$3602&gt;0,Тех_Движение!$I$3602,"")</f>
        <v/>
      </c>
      <c r="C3605" s="20">
        <f>IF($B3605="","",Тех_Движение!$D$3602)</f>
        <v/>
      </c>
      <c r="D3605" s="42">
        <f>IF($B3605="","",Тех_Движение!$B$3602)</f>
        <v/>
      </c>
      <c r="E3605" s="54">
        <f>IF($B3605="","",Тех_Движение!$F$3602)</f>
        <v/>
      </c>
      <c r="F3605" s="54">
        <f>IF($B3605="","",SUMIFS($E$5:$E3604,$C$5:$C3604,$C3605))</f>
        <v/>
      </c>
      <c r="G3605" s="54">
        <f>IF($B3605="","",MAX(0,$E3605-MAX(0,SUMIFS(Тех_Движение!$G$2:$G$5111,Тех_Движение!$D$2:$D$5111,$C3605,Тех_Движение!$B$2:$B$5111,"&lt;="&amp;Настройки!$B$5-1)-$F3605)))</f>
        <v/>
      </c>
      <c r="H3605" s="54">
        <f>IF($B3605="","",IF(AND($D3605&gt;=Настройки!$B$5,$D3605&lt;=Настройки!$B$6),$E3605,0))</f>
        <v/>
      </c>
      <c r="I3605" s="54">
        <f>IF($B3605="","",$G3605+$H3605-$J3605)</f>
        <v/>
      </c>
      <c r="J3605" s="54">
        <f>IF($B3605="","",MAX(0,$E3605-MAX(0,SUMIFS(Тех_Движение!$G$2:$G$5111,Тех_Движение!$D$2:$D$5111,$C3605,Тех_Движение!$B$2:$B$5111,"&lt;="&amp;Настройки!$B$6)-$F3605)))</f>
        <v/>
      </c>
      <c r="K3605" s="54">
        <f>IF(OR($B3605="",K$3&lt;$D3605+Настройки!$B$7),0,MAX(0,$E3605-MAX(0,SUMIFS(Тех_Движение!$G$2:$G$5111,Тех_Движение!$D$2:$D$5111,$C3605,Тех_Движение!$B$2:$B$5111,"&lt;="&amp;K$3)-$F3605)))</f>
        <v/>
      </c>
      <c r="L3605" s="54">
        <f>IF(OR($B3605="",L$3&lt;$D3605+Настройки!$B$7),0,MAX(0,$E3605-MAX(0,SUMIFS(Тех_Движение!$G$2:$G$5111,Тех_Движение!$D$2:$D$5111,$C3605,Тех_Движение!$B$2:$B$5111,"&lt;="&amp;L$3)-$F3605)))</f>
        <v/>
      </c>
      <c r="M3605" s="54">
        <f>IF(OR($B3605="",M$3&lt;$D3605+Настройки!$B$7),0,MAX(0,$E3605-MAX(0,SUMIFS(Тех_Движение!$G$2:$G$5111,Тех_Движение!$D$2:$D$5111,$C3605,Тех_Движение!$B$2:$B$5111,"&lt;="&amp;M$3)-$F3605)))</f>
        <v/>
      </c>
      <c r="N3605" s="54">
        <f>IF(OR($B3605="",N$3&lt;$D3605+Настройки!$B$7),0,MAX(0,$E3605-MAX(0,SUMIFS(Тех_Движение!$G$2:$G$5111,Тех_Движение!$D$2:$D$5111,$C3605,Тех_Движение!$B$2:$B$5111,"&lt;="&amp;N$3)-$F3605)))</f>
        <v/>
      </c>
      <c r="O3605" s="54">
        <f>IF(OR($B3605="",O$3&lt;$D3605+Настройки!$B$7),0,MAX(0,$E3605-MAX(0,SUMIFS(Тех_Движение!$G$2:$G$5111,Тех_Движение!$D$2:$D$5111,$C3605,Тех_Движение!$B$2:$B$5111,"&lt;="&amp;O$3)-$F3605)))</f>
        <v/>
      </c>
      <c r="P3605" s="54">
        <f>IF(OR($B3605="",P$3&lt;$D3605+Настройки!$B$7),0,MAX(0,$E3605-MAX(0,SUMIFS(Тех_Движение!$G$2:$G$5111,Тех_Движение!$D$2:$D$5111,$C3605,Тех_Движение!$B$2:$B$5111,"&lt;="&amp;P$3)-$F3605)))</f>
        <v/>
      </c>
      <c r="Q3605" s="54">
        <f>IF(OR($B3605="",Q$3&lt;$D3605+Настройки!$B$7),0,MAX(0,$E3605-MAX(0,SUMIFS(Тех_Движение!$G$2:$G$5111,Тех_Движение!$D$2:$D$5111,$C3605,Тех_Движение!$B$2:$B$5111,"&lt;="&amp;Q$3)-$F3605)))</f>
        <v/>
      </c>
      <c r="R3605" s="54">
        <f>IF($B3605="","",SUM($K3605:$Q3605))</f>
        <v/>
      </c>
      <c r="S3605" s="56">
        <f>IF($B3605="","",VLOOKUP($C3605,Настройки!$A$11:$L$17,9,FALSE))</f>
        <v/>
      </c>
      <c r="T3605" s="56">
        <f>IF($B3605="","",$R3605*$S3605)</f>
        <v/>
      </c>
    </row>
    <row r="3606">
      <c r="A3606" s="20">
        <f>Тех_Движение!$A$3603</f>
        <v/>
      </c>
      <c r="B3606" s="20">
        <f>IF(Тех_Движение!$F$3603&gt;0,Тех_Движение!$I$3603,"")</f>
        <v/>
      </c>
      <c r="C3606" s="20">
        <f>IF($B3606="","",Тех_Движение!$D$3603)</f>
        <v/>
      </c>
      <c r="D3606" s="42">
        <f>IF($B3606="","",Тех_Движение!$B$3603)</f>
        <v/>
      </c>
      <c r="E3606" s="54">
        <f>IF($B3606="","",Тех_Движение!$F$3603)</f>
        <v/>
      </c>
      <c r="F3606" s="54">
        <f>IF($B3606="","",SUMIFS($E$5:$E3605,$C$5:$C3605,$C3606))</f>
        <v/>
      </c>
      <c r="G3606" s="54">
        <f>IF($B3606="","",MAX(0,$E3606-MAX(0,SUMIFS(Тех_Движение!$G$2:$G$5111,Тех_Движение!$D$2:$D$5111,$C3606,Тех_Движение!$B$2:$B$5111,"&lt;="&amp;Настройки!$B$5-1)-$F3606)))</f>
        <v/>
      </c>
      <c r="H3606" s="54">
        <f>IF($B3606="","",IF(AND($D3606&gt;=Настройки!$B$5,$D3606&lt;=Настройки!$B$6),$E3606,0))</f>
        <v/>
      </c>
      <c r="I3606" s="54">
        <f>IF($B3606="","",$G3606+$H3606-$J3606)</f>
        <v/>
      </c>
      <c r="J3606" s="54">
        <f>IF($B3606="","",MAX(0,$E3606-MAX(0,SUMIFS(Тех_Движение!$G$2:$G$5111,Тех_Движение!$D$2:$D$5111,$C3606,Тех_Движение!$B$2:$B$5111,"&lt;="&amp;Настройки!$B$6)-$F3606)))</f>
        <v/>
      </c>
      <c r="K3606" s="54">
        <f>IF(OR($B3606="",K$3&lt;$D3606+Настройки!$B$7),0,MAX(0,$E3606-MAX(0,SUMIFS(Тех_Движение!$G$2:$G$5111,Тех_Движение!$D$2:$D$5111,$C3606,Тех_Движение!$B$2:$B$5111,"&lt;="&amp;K$3)-$F3606)))</f>
        <v/>
      </c>
      <c r="L3606" s="54">
        <f>IF(OR($B3606="",L$3&lt;$D3606+Настройки!$B$7),0,MAX(0,$E3606-MAX(0,SUMIFS(Тех_Движение!$G$2:$G$5111,Тех_Движение!$D$2:$D$5111,$C3606,Тех_Движение!$B$2:$B$5111,"&lt;="&amp;L$3)-$F3606)))</f>
        <v/>
      </c>
      <c r="M3606" s="54">
        <f>IF(OR($B3606="",M$3&lt;$D3606+Настройки!$B$7),0,MAX(0,$E3606-MAX(0,SUMIFS(Тех_Движение!$G$2:$G$5111,Тех_Движение!$D$2:$D$5111,$C3606,Тех_Движение!$B$2:$B$5111,"&lt;="&amp;M$3)-$F3606)))</f>
        <v/>
      </c>
      <c r="N3606" s="54">
        <f>IF(OR($B3606="",N$3&lt;$D3606+Настройки!$B$7),0,MAX(0,$E3606-MAX(0,SUMIFS(Тех_Движение!$G$2:$G$5111,Тех_Движение!$D$2:$D$5111,$C3606,Тех_Движение!$B$2:$B$5111,"&lt;="&amp;N$3)-$F3606)))</f>
        <v/>
      </c>
      <c r="O3606" s="54">
        <f>IF(OR($B3606="",O$3&lt;$D3606+Настройки!$B$7),0,MAX(0,$E3606-MAX(0,SUMIFS(Тех_Движение!$G$2:$G$5111,Тех_Движение!$D$2:$D$5111,$C3606,Тех_Движение!$B$2:$B$5111,"&lt;="&amp;O$3)-$F3606)))</f>
        <v/>
      </c>
      <c r="P3606" s="54">
        <f>IF(OR($B3606="",P$3&lt;$D3606+Настройки!$B$7),0,MAX(0,$E3606-MAX(0,SUMIFS(Тех_Движение!$G$2:$G$5111,Тех_Движение!$D$2:$D$5111,$C3606,Тех_Движение!$B$2:$B$5111,"&lt;="&amp;P$3)-$F3606)))</f>
        <v/>
      </c>
      <c r="Q3606" s="54">
        <f>IF(OR($B3606="",Q$3&lt;$D3606+Настройки!$B$7),0,MAX(0,$E3606-MAX(0,SUMIFS(Тех_Движение!$G$2:$G$5111,Тех_Движение!$D$2:$D$5111,$C3606,Тех_Движение!$B$2:$B$5111,"&lt;="&amp;Q$3)-$F3606)))</f>
        <v/>
      </c>
      <c r="R3606" s="54">
        <f>IF($B3606="","",SUM($K3606:$Q3606))</f>
        <v/>
      </c>
      <c r="S3606" s="56">
        <f>IF($B3606="","",VLOOKUP($C3606,Настройки!$A$11:$L$17,9,FALSE))</f>
        <v/>
      </c>
      <c r="T3606" s="56">
        <f>IF($B3606="","",$R3606*$S3606)</f>
        <v/>
      </c>
    </row>
    <row r="3607">
      <c r="A3607" s="20">
        <f>Тех_Движение!$A$3604</f>
        <v/>
      </c>
      <c r="B3607" s="20">
        <f>IF(Тех_Движение!$F$3604&gt;0,Тех_Движение!$I$3604,"")</f>
        <v/>
      </c>
      <c r="C3607" s="20">
        <f>IF($B3607="","",Тех_Движение!$D$3604)</f>
        <v/>
      </c>
      <c r="D3607" s="42">
        <f>IF($B3607="","",Тех_Движение!$B$3604)</f>
        <v/>
      </c>
      <c r="E3607" s="54">
        <f>IF($B3607="","",Тех_Движение!$F$3604)</f>
        <v/>
      </c>
      <c r="F3607" s="54">
        <f>IF($B3607="","",SUMIFS($E$5:$E3606,$C$5:$C3606,$C3607))</f>
        <v/>
      </c>
      <c r="G3607" s="54">
        <f>IF($B3607="","",MAX(0,$E3607-MAX(0,SUMIFS(Тех_Движение!$G$2:$G$5111,Тех_Движение!$D$2:$D$5111,$C3607,Тех_Движение!$B$2:$B$5111,"&lt;="&amp;Настройки!$B$5-1)-$F3607)))</f>
        <v/>
      </c>
      <c r="H3607" s="54">
        <f>IF($B3607="","",IF(AND($D3607&gt;=Настройки!$B$5,$D3607&lt;=Настройки!$B$6),$E3607,0))</f>
        <v/>
      </c>
      <c r="I3607" s="54">
        <f>IF($B3607="","",$G3607+$H3607-$J3607)</f>
        <v/>
      </c>
      <c r="J3607" s="54">
        <f>IF($B3607="","",MAX(0,$E3607-MAX(0,SUMIFS(Тех_Движение!$G$2:$G$5111,Тех_Движение!$D$2:$D$5111,$C3607,Тех_Движение!$B$2:$B$5111,"&lt;="&amp;Настройки!$B$6)-$F3607)))</f>
        <v/>
      </c>
      <c r="K3607" s="54">
        <f>IF(OR($B3607="",K$3&lt;$D3607+Настройки!$B$7),0,MAX(0,$E3607-MAX(0,SUMIFS(Тех_Движение!$G$2:$G$5111,Тех_Движение!$D$2:$D$5111,$C3607,Тех_Движение!$B$2:$B$5111,"&lt;="&amp;K$3)-$F3607)))</f>
        <v/>
      </c>
      <c r="L3607" s="54">
        <f>IF(OR($B3607="",L$3&lt;$D3607+Настройки!$B$7),0,MAX(0,$E3607-MAX(0,SUMIFS(Тех_Движение!$G$2:$G$5111,Тех_Движение!$D$2:$D$5111,$C3607,Тех_Движение!$B$2:$B$5111,"&lt;="&amp;L$3)-$F3607)))</f>
        <v/>
      </c>
      <c r="M3607" s="54">
        <f>IF(OR($B3607="",M$3&lt;$D3607+Настройки!$B$7),0,MAX(0,$E3607-MAX(0,SUMIFS(Тех_Движение!$G$2:$G$5111,Тех_Движение!$D$2:$D$5111,$C3607,Тех_Движение!$B$2:$B$5111,"&lt;="&amp;M$3)-$F3607)))</f>
        <v/>
      </c>
      <c r="N3607" s="54">
        <f>IF(OR($B3607="",N$3&lt;$D3607+Настройки!$B$7),0,MAX(0,$E3607-MAX(0,SUMIFS(Тех_Движение!$G$2:$G$5111,Тех_Движение!$D$2:$D$5111,$C3607,Тех_Движение!$B$2:$B$5111,"&lt;="&amp;N$3)-$F3607)))</f>
        <v/>
      </c>
      <c r="O3607" s="54">
        <f>IF(OR($B3607="",O$3&lt;$D3607+Настройки!$B$7),0,MAX(0,$E3607-MAX(0,SUMIFS(Тех_Движение!$G$2:$G$5111,Тех_Движение!$D$2:$D$5111,$C3607,Тех_Движение!$B$2:$B$5111,"&lt;="&amp;O$3)-$F3607)))</f>
        <v/>
      </c>
      <c r="P3607" s="54">
        <f>IF(OR($B3607="",P$3&lt;$D3607+Настройки!$B$7),0,MAX(0,$E3607-MAX(0,SUMIFS(Тех_Движение!$G$2:$G$5111,Тех_Движение!$D$2:$D$5111,$C3607,Тех_Движение!$B$2:$B$5111,"&lt;="&amp;P$3)-$F3607)))</f>
        <v/>
      </c>
      <c r="Q3607" s="54">
        <f>IF(OR($B3607="",Q$3&lt;$D3607+Настройки!$B$7),0,MAX(0,$E3607-MAX(0,SUMIFS(Тех_Движение!$G$2:$G$5111,Тех_Движение!$D$2:$D$5111,$C3607,Тех_Движение!$B$2:$B$5111,"&lt;="&amp;Q$3)-$F3607)))</f>
        <v/>
      </c>
      <c r="R3607" s="54">
        <f>IF($B3607="","",SUM($K3607:$Q3607))</f>
        <v/>
      </c>
      <c r="S3607" s="56">
        <f>IF($B3607="","",VLOOKUP($C3607,Настройки!$A$11:$L$17,9,FALSE))</f>
        <v/>
      </c>
      <c r="T3607" s="56">
        <f>IF($B3607="","",$R3607*$S3607)</f>
        <v/>
      </c>
    </row>
    <row r="3608">
      <c r="A3608" s="20">
        <f>Тех_Движение!$A$3605</f>
        <v/>
      </c>
      <c r="B3608" s="20">
        <f>IF(Тех_Движение!$F$3605&gt;0,Тех_Движение!$I$3605,"")</f>
        <v/>
      </c>
      <c r="C3608" s="20">
        <f>IF($B3608="","",Тех_Движение!$D$3605)</f>
        <v/>
      </c>
      <c r="D3608" s="42">
        <f>IF($B3608="","",Тех_Движение!$B$3605)</f>
        <v/>
      </c>
      <c r="E3608" s="54">
        <f>IF($B3608="","",Тех_Движение!$F$3605)</f>
        <v/>
      </c>
      <c r="F3608" s="54">
        <f>IF($B3608="","",SUMIFS($E$5:$E3607,$C$5:$C3607,$C3608))</f>
        <v/>
      </c>
      <c r="G3608" s="54">
        <f>IF($B3608="","",MAX(0,$E3608-MAX(0,SUMIFS(Тех_Движение!$G$2:$G$5111,Тех_Движение!$D$2:$D$5111,$C3608,Тех_Движение!$B$2:$B$5111,"&lt;="&amp;Настройки!$B$5-1)-$F3608)))</f>
        <v/>
      </c>
      <c r="H3608" s="54">
        <f>IF($B3608="","",IF(AND($D3608&gt;=Настройки!$B$5,$D3608&lt;=Настройки!$B$6),$E3608,0))</f>
        <v/>
      </c>
      <c r="I3608" s="54">
        <f>IF($B3608="","",$G3608+$H3608-$J3608)</f>
        <v/>
      </c>
      <c r="J3608" s="54">
        <f>IF($B3608="","",MAX(0,$E3608-MAX(0,SUMIFS(Тех_Движение!$G$2:$G$5111,Тех_Движение!$D$2:$D$5111,$C3608,Тех_Движение!$B$2:$B$5111,"&lt;="&amp;Настройки!$B$6)-$F3608)))</f>
        <v/>
      </c>
      <c r="K3608" s="54">
        <f>IF(OR($B3608="",K$3&lt;$D3608+Настройки!$B$7),0,MAX(0,$E3608-MAX(0,SUMIFS(Тех_Движение!$G$2:$G$5111,Тех_Движение!$D$2:$D$5111,$C3608,Тех_Движение!$B$2:$B$5111,"&lt;="&amp;K$3)-$F3608)))</f>
        <v/>
      </c>
      <c r="L3608" s="54">
        <f>IF(OR($B3608="",L$3&lt;$D3608+Настройки!$B$7),0,MAX(0,$E3608-MAX(0,SUMIFS(Тех_Движение!$G$2:$G$5111,Тех_Движение!$D$2:$D$5111,$C3608,Тех_Движение!$B$2:$B$5111,"&lt;="&amp;L$3)-$F3608)))</f>
        <v/>
      </c>
      <c r="M3608" s="54">
        <f>IF(OR($B3608="",M$3&lt;$D3608+Настройки!$B$7),0,MAX(0,$E3608-MAX(0,SUMIFS(Тех_Движение!$G$2:$G$5111,Тех_Движение!$D$2:$D$5111,$C3608,Тех_Движение!$B$2:$B$5111,"&lt;="&amp;M$3)-$F3608)))</f>
        <v/>
      </c>
      <c r="N3608" s="54">
        <f>IF(OR($B3608="",N$3&lt;$D3608+Настройки!$B$7),0,MAX(0,$E3608-MAX(0,SUMIFS(Тех_Движение!$G$2:$G$5111,Тех_Движение!$D$2:$D$5111,$C3608,Тех_Движение!$B$2:$B$5111,"&lt;="&amp;N$3)-$F3608)))</f>
        <v/>
      </c>
      <c r="O3608" s="54">
        <f>IF(OR($B3608="",O$3&lt;$D3608+Настройки!$B$7),0,MAX(0,$E3608-MAX(0,SUMIFS(Тех_Движение!$G$2:$G$5111,Тех_Движение!$D$2:$D$5111,$C3608,Тех_Движение!$B$2:$B$5111,"&lt;="&amp;O$3)-$F3608)))</f>
        <v/>
      </c>
      <c r="P3608" s="54">
        <f>IF(OR($B3608="",P$3&lt;$D3608+Настройки!$B$7),0,MAX(0,$E3608-MAX(0,SUMIFS(Тех_Движение!$G$2:$G$5111,Тех_Движение!$D$2:$D$5111,$C3608,Тех_Движение!$B$2:$B$5111,"&lt;="&amp;P$3)-$F3608)))</f>
        <v/>
      </c>
      <c r="Q3608" s="54">
        <f>IF(OR($B3608="",Q$3&lt;$D3608+Настройки!$B$7),0,MAX(0,$E3608-MAX(0,SUMIFS(Тех_Движение!$G$2:$G$5111,Тех_Движение!$D$2:$D$5111,$C3608,Тех_Движение!$B$2:$B$5111,"&lt;="&amp;Q$3)-$F3608)))</f>
        <v/>
      </c>
      <c r="R3608" s="54">
        <f>IF($B3608="","",SUM($K3608:$Q3608))</f>
        <v/>
      </c>
      <c r="S3608" s="56">
        <f>IF($B3608="","",VLOOKUP($C3608,Настройки!$A$11:$L$17,9,FALSE))</f>
        <v/>
      </c>
      <c r="T3608" s="56">
        <f>IF($B3608="","",$R3608*$S3608)</f>
        <v/>
      </c>
    </row>
    <row r="3609">
      <c r="A3609" s="20">
        <f>Тех_Движение!$A$3606</f>
        <v/>
      </c>
      <c r="B3609" s="20">
        <f>IF(Тех_Движение!$F$3606&gt;0,Тех_Движение!$I$3606,"")</f>
        <v/>
      </c>
      <c r="C3609" s="20">
        <f>IF($B3609="","",Тех_Движение!$D$3606)</f>
        <v/>
      </c>
      <c r="D3609" s="42">
        <f>IF($B3609="","",Тех_Движение!$B$3606)</f>
        <v/>
      </c>
      <c r="E3609" s="54">
        <f>IF($B3609="","",Тех_Движение!$F$3606)</f>
        <v/>
      </c>
      <c r="F3609" s="54">
        <f>IF($B3609="","",SUMIFS($E$5:$E3608,$C$5:$C3608,$C3609))</f>
        <v/>
      </c>
      <c r="G3609" s="54">
        <f>IF($B3609="","",MAX(0,$E3609-MAX(0,SUMIFS(Тех_Движение!$G$2:$G$5111,Тех_Движение!$D$2:$D$5111,$C3609,Тех_Движение!$B$2:$B$5111,"&lt;="&amp;Настройки!$B$5-1)-$F3609)))</f>
        <v/>
      </c>
      <c r="H3609" s="54">
        <f>IF($B3609="","",IF(AND($D3609&gt;=Настройки!$B$5,$D3609&lt;=Настройки!$B$6),$E3609,0))</f>
        <v/>
      </c>
      <c r="I3609" s="54">
        <f>IF($B3609="","",$G3609+$H3609-$J3609)</f>
        <v/>
      </c>
      <c r="J3609" s="54">
        <f>IF($B3609="","",MAX(0,$E3609-MAX(0,SUMIFS(Тех_Движение!$G$2:$G$5111,Тех_Движение!$D$2:$D$5111,$C3609,Тех_Движение!$B$2:$B$5111,"&lt;="&amp;Настройки!$B$6)-$F3609)))</f>
        <v/>
      </c>
      <c r="K3609" s="54">
        <f>IF(OR($B3609="",K$3&lt;$D3609+Настройки!$B$7),0,MAX(0,$E3609-MAX(0,SUMIFS(Тех_Движение!$G$2:$G$5111,Тех_Движение!$D$2:$D$5111,$C3609,Тех_Движение!$B$2:$B$5111,"&lt;="&amp;K$3)-$F3609)))</f>
        <v/>
      </c>
      <c r="L3609" s="54">
        <f>IF(OR($B3609="",L$3&lt;$D3609+Настройки!$B$7),0,MAX(0,$E3609-MAX(0,SUMIFS(Тех_Движение!$G$2:$G$5111,Тех_Движение!$D$2:$D$5111,$C3609,Тех_Движение!$B$2:$B$5111,"&lt;="&amp;L$3)-$F3609)))</f>
        <v/>
      </c>
      <c r="M3609" s="54">
        <f>IF(OR($B3609="",M$3&lt;$D3609+Настройки!$B$7),0,MAX(0,$E3609-MAX(0,SUMIFS(Тех_Движение!$G$2:$G$5111,Тех_Движение!$D$2:$D$5111,$C3609,Тех_Движение!$B$2:$B$5111,"&lt;="&amp;M$3)-$F3609)))</f>
        <v/>
      </c>
      <c r="N3609" s="54">
        <f>IF(OR($B3609="",N$3&lt;$D3609+Настройки!$B$7),0,MAX(0,$E3609-MAX(0,SUMIFS(Тех_Движение!$G$2:$G$5111,Тех_Движение!$D$2:$D$5111,$C3609,Тех_Движение!$B$2:$B$5111,"&lt;="&amp;N$3)-$F3609)))</f>
        <v/>
      </c>
      <c r="O3609" s="54">
        <f>IF(OR($B3609="",O$3&lt;$D3609+Настройки!$B$7),0,MAX(0,$E3609-MAX(0,SUMIFS(Тех_Движение!$G$2:$G$5111,Тех_Движение!$D$2:$D$5111,$C3609,Тех_Движение!$B$2:$B$5111,"&lt;="&amp;O$3)-$F3609)))</f>
        <v/>
      </c>
      <c r="P3609" s="54">
        <f>IF(OR($B3609="",P$3&lt;$D3609+Настройки!$B$7),0,MAX(0,$E3609-MAX(0,SUMIFS(Тех_Движение!$G$2:$G$5111,Тех_Движение!$D$2:$D$5111,$C3609,Тех_Движение!$B$2:$B$5111,"&lt;="&amp;P$3)-$F3609)))</f>
        <v/>
      </c>
      <c r="Q3609" s="54">
        <f>IF(OR($B3609="",Q$3&lt;$D3609+Настройки!$B$7),0,MAX(0,$E3609-MAX(0,SUMIFS(Тех_Движение!$G$2:$G$5111,Тех_Движение!$D$2:$D$5111,$C3609,Тех_Движение!$B$2:$B$5111,"&lt;="&amp;Q$3)-$F3609)))</f>
        <v/>
      </c>
      <c r="R3609" s="54">
        <f>IF($B3609="","",SUM($K3609:$Q3609))</f>
        <v/>
      </c>
      <c r="S3609" s="56">
        <f>IF($B3609="","",VLOOKUP($C3609,Настройки!$A$11:$L$17,9,FALSE))</f>
        <v/>
      </c>
      <c r="T3609" s="56">
        <f>IF($B3609="","",$R3609*$S3609)</f>
        <v/>
      </c>
    </row>
    <row r="3610">
      <c r="A3610" s="20">
        <f>Тех_Движение!$A$3607</f>
        <v/>
      </c>
      <c r="B3610" s="20">
        <f>IF(Тех_Движение!$F$3607&gt;0,Тех_Движение!$I$3607,"")</f>
        <v/>
      </c>
      <c r="C3610" s="20">
        <f>IF($B3610="","",Тех_Движение!$D$3607)</f>
        <v/>
      </c>
      <c r="D3610" s="42">
        <f>IF($B3610="","",Тех_Движение!$B$3607)</f>
        <v/>
      </c>
      <c r="E3610" s="54">
        <f>IF($B3610="","",Тех_Движение!$F$3607)</f>
        <v/>
      </c>
      <c r="F3610" s="54">
        <f>IF($B3610="","",SUMIFS($E$5:$E3609,$C$5:$C3609,$C3610))</f>
        <v/>
      </c>
      <c r="G3610" s="54">
        <f>IF($B3610="","",MAX(0,$E3610-MAX(0,SUMIFS(Тех_Движение!$G$2:$G$5111,Тех_Движение!$D$2:$D$5111,$C3610,Тех_Движение!$B$2:$B$5111,"&lt;="&amp;Настройки!$B$5-1)-$F3610)))</f>
        <v/>
      </c>
      <c r="H3610" s="54">
        <f>IF($B3610="","",IF(AND($D3610&gt;=Настройки!$B$5,$D3610&lt;=Настройки!$B$6),$E3610,0))</f>
        <v/>
      </c>
      <c r="I3610" s="54">
        <f>IF($B3610="","",$G3610+$H3610-$J3610)</f>
        <v/>
      </c>
      <c r="J3610" s="54">
        <f>IF($B3610="","",MAX(0,$E3610-MAX(0,SUMIFS(Тех_Движение!$G$2:$G$5111,Тех_Движение!$D$2:$D$5111,$C3610,Тех_Движение!$B$2:$B$5111,"&lt;="&amp;Настройки!$B$6)-$F3610)))</f>
        <v/>
      </c>
      <c r="K3610" s="54">
        <f>IF(OR($B3610="",K$3&lt;$D3610+Настройки!$B$7),0,MAX(0,$E3610-MAX(0,SUMIFS(Тех_Движение!$G$2:$G$5111,Тех_Движение!$D$2:$D$5111,$C3610,Тех_Движение!$B$2:$B$5111,"&lt;="&amp;K$3)-$F3610)))</f>
        <v/>
      </c>
      <c r="L3610" s="54">
        <f>IF(OR($B3610="",L$3&lt;$D3610+Настройки!$B$7),0,MAX(0,$E3610-MAX(0,SUMIFS(Тех_Движение!$G$2:$G$5111,Тех_Движение!$D$2:$D$5111,$C3610,Тех_Движение!$B$2:$B$5111,"&lt;="&amp;L$3)-$F3610)))</f>
        <v/>
      </c>
      <c r="M3610" s="54">
        <f>IF(OR($B3610="",M$3&lt;$D3610+Настройки!$B$7),0,MAX(0,$E3610-MAX(0,SUMIFS(Тех_Движение!$G$2:$G$5111,Тех_Движение!$D$2:$D$5111,$C3610,Тех_Движение!$B$2:$B$5111,"&lt;="&amp;M$3)-$F3610)))</f>
        <v/>
      </c>
      <c r="N3610" s="54">
        <f>IF(OR($B3610="",N$3&lt;$D3610+Настройки!$B$7),0,MAX(0,$E3610-MAX(0,SUMIFS(Тех_Движение!$G$2:$G$5111,Тех_Движение!$D$2:$D$5111,$C3610,Тех_Движение!$B$2:$B$5111,"&lt;="&amp;N$3)-$F3610)))</f>
        <v/>
      </c>
      <c r="O3610" s="54">
        <f>IF(OR($B3610="",O$3&lt;$D3610+Настройки!$B$7),0,MAX(0,$E3610-MAX(0,SUMIFS(Тех_Движение!$G$2:$G$5111,Тех_Движение!$D$2:$D$5111,$C3610,Тех_Движение!$B$2:$B$5111,"&lt;="&amp;O$3)-$F3610)))</f>
        <v/>
      </c>
      <c r="P3610" s="54">
        <f>IF(OR($B3610="",P$3&lt;$D3610+Настройки!$B$7),0,MAX(0,$E3610-MAX(0,SUMIFS(Тех_Движение!$G$2:$G$5111,Тех_Движение!$D$2:$D$5111,$C3610,Тех_Движение!$B$2:$B$5111,"&lt;="&amp;P$3)-$F3610)))</f>
        <v/>
      </c>
      <c r="Q3610" s="54">
        <f>IF(OR($B3610="",Q$3&lt;$D3610+Настройки!$B$7),0,MAX(0,$E3610-MAX(0,SUMIFS(Тех_Движение!$G$2:$G$5111,Тех_Движение!$D$2:$D$5111,$C3610,Тех_Движение!$B$2:$B$5111,"&lt;="&amp;Q$3)-$F3610)))</f>
        <v/>
      </c>
      <c r="R3610" s="54">
        <f>IF($B3610="","",SUM($K3610:$Q3610))</f>
        <v/>
      </c>
      <c r="S3610" s="56">
        <f>IF($B3610="","",VLOOKUP($C3610,Настройки!$A$11:$L$17,9,FALSE))</f>
        <v/>
      </c>
      <c r="T3610" s="56">
        <f>IF($B3610="","",$R3610*$S3610)</f>
        <v/>
      </c>
    </row>
    <row r="3611">
      <c r="A3611" s="20">
        <f>Тех_Движение!$A$3608</f>
        <v/>
      </c>
      <c r="B3611" s="20">
        <f>IF(Тех_Движение!$F$3608&gt;0,Тех_Движение!$I$3608,"")</f>
        <v/>
      </c>
      <c r="C3611" s="20">
        <f>IF($B3611="","",Тех_Движение!$D$3608)</f>
        <v/>
      </c>
      <c r="D3611" s="42">
        <f>IF($B3611="","",Тех_Движение!$B$3608)</f>
        <v/>
      </c>
      <c r="E3611" s="54">
        <f>IF($B3611="","",Тех_Движение!$F$3608)</f>
        <v/>
      </c>
      <c r="F3611" s="54">
        <f>IF($B3611="","",SUMIFS($E$5:$E3610,$C$5:$C3610,$C3611))</f>
        <v/>
      </c>
      <c r="G3611" s="54">
        <f>IF($B3611="","",MAX(0,$E3611-MAX(0,SUMIFS(Тех_Движение!$G$2:$G$5111,Тех_Движение!$D$2:$D$5111,$C3611,Тех_Движение!$B$2:$B$5111,"&lt;="&amp;Настройки!$B$5-1)-$F3611)))</f>
        <v/>
      </c>
      <c r="H3611" s="54">
        <f>IF($B3611="","",IF(AND($D3611&gt;=Настройки!$B$5,$D3611&lt;=Настройки!$B$6),$E3611,0))</f>
        <v/>
      </c>
      <c r="I3611" s="54">
        <f>IF($B3611="","",$G3611+$H3611-$J3611)</f>
        <v/>
      </c>
      <c r="J3611" s="54">
        <f>IF($B3611="","",MAX(0,$E3611-MAX(0,SUMIFS(Тех_Движение!$G$2:$G$5111,Тех_Движение!$D$2:$D$5111,$C3611,Тех_Движение!$B$2:$B$5111,"&lt;="&amp;Настройки!$B$6)-$F3611)))</f>
        <v/>
      </c>
      <c r="K3611" s="54">
        <f>IF(OR($B3611="",K$3&lt;$D3611+Настройки!$B$7),0,MAX(0,$E3611-MAX(0,SUMIFS(Тех_Движение!$G$2:$G$5111,Тех_Движение!$D$2:$D$5111,$C3611,Тех_Движение!$B$2:$B$5111,"&lt;="&amp;K$3)-$F3611)))</f>
        <v/>
      </c>
      <c r="L3611" s="54">
        <f>IF(OR($B3611="",L$3&lt;$D3611+Настройки!$B$7),0,MAX(0,$E3611-MAX(0,SUMIFS(Тех_Движение!$G$2:$G$5111,Тех_Движение!$D$2:$D$5111,$C3611,Тех_Движение!$B$2:$B$5111,"&lt;="&amp;L$3)-$F3611)))</f>
        <v/>
      </c>
      <c r="M3611" s="54">
        <f>IF(OR($B3611="",M$3&lt;$D3611+Настройки!$B$7),0,MAX(0,$E3611-MAX(0,SUMIFS(Тех_Движение!$G$2:$G$5111,Тех_Движение!$D$2:$D$5111,$C3611,Тех_Движение!$B$2:$B$5111,"&lt;="&amp;M$3)-$F3611)))</f>
        <v/>
      </c>
      <c r="N3611" s="54">
        <f>IF(OR($B3611="",N$3&lt;$D3611+Настройки!$B$7),0,MAX(0,$E3611-MAX(0,SUMIFS(Тех_Движение!$G$2:$G$5111,Тех_Движение!$D$2:$D$5111,$C3611,Тех_Движение!$B$2:$B$5111,"&lt;="&amp;N$3)-$F3611)))</f>
        <v/>
      </c>
      <c r="O3611" s="54">
        <f>IF(OR($B3611="",O$3&lt;$D3611+Настройки!$B$7),0,MAX(0,$E3611-MAX(0,SUMIFS(Тех_Движение!$G$2:$G$5111,Тех_Движение!$D$2:$D$5111,$C3611,Тех_Движение!$B$2:$B$5111,"&lt;="&amp;O$3)-$F3611)))</f>
        <v/>
      </c>
      <c r="P3611" s="54">
        <f>IF(OR($B3611="",P$3&lt;$D3611+Настройки!$B$7),0,MAX(0,$E3611-MAX(0,SUMIFS(Тех_Движение!$G$2:$G$5111,Тех_Движение!$D$2:$D$5111,$C3611,Тех_Движение!$B$2:$B$5111,"&lt;="&amp;P$3)-$F3611)))</f>
        <v/>
      </c>
      <c r="Q3611" s="54">
        <f>IF(OR($B3611="",Q$3&lt;$D3611+Настройки!$B$7),0,MAX(0,$E3611-MAX(0,SUMIFS(Тех_Движение!$G$2:$G$5111,Тех_Движение!$D$2:$D$5111,$C3611,Тех_Движение!$B$2:$B$5111,"&lt;="&amp;Q$3)-$F3611)))</f>
        <v/>
      </c>
      <c r="R3611" s="54">
        <f>IF($B3611="","",SUM($K3611:$Q3611))</f>
        <v/>
      </c>
      <c r="S3611" s="56">
        <f>IF($B3611="","",VLOOKUP($C3611,Настройки!$A$11:$L$17,9,FALSE))</f>
        <v/>
      </c>
      <c r="T3611" s="56">
        <f>IF($B3611="","",$R3611*$S3611)</f>
        <v/>
      </c>
    </row>
    <row r="3612">
      <c r="A3612" s="20">
        <f>Тех_Движение!$A$3609</f>
        <v/>
      </c>
      <c r="B3612" s="20">
        <f>IF(Тех_Движение!$F$3609&gt;0,Тех_Движение!$I$3609,"")</f>
        <v/>
      </c>
      <c r="C3612" s="20">
        <f>IF($B3612="","",Тех_Движение!$D$3609)</f>
        <v/>
      </c>
      <c r="D3612" s="42">
        <f>IF($B3612="","",Тех_Движение!$B$3609)</f>
        <v/>
      </c>
      <c r="E3612" s="54">
        <f>IF($B3612="","",Тех_Движение!$F$3609)</f>
        <v/>
      </c>
      <c r="F3612" s="54">
        <f>IF($B3612="","",SUMIFS($E$5:$E3611,$C$5:$C3611,$C3612))</f>
        <v/>
      </c>
      <c r="G3612" s="54">
        <f>IF($B3612="","",MAX(0,$E3612-MAX(0,SUMIFS(Тех_Движение!$G$2:$G$5111,Тех_Движение!$D$2:$D$5111,$C3612,Тех_Движение!$B$2:$B$5111,"&lt;="&amp;Настройки!$B$5-1)-$F3612)))</f>
        <v/>
      </c>
      <c r="H3612" s="54">
        <f>IF($B3612="","",IF(AND($D3612&gt;=Настройки!$B$5,$D3612&lt;=Настройки!$B$6),$E3612,0))</f>
        <v/>
      </c>
      <c r="I3612" s="54">
        <f>IF($B3612="","",$G3612+$H3612-$J3612)</f>
        <v/>
      </c>
      <c r="J3612" s="54">
        <f>IF($B3612="","",MAX(0,$E3612-MAX(0,SUMIFS(Тех_Движение!$G$2:$G$5111,Тех_Движение!$D$2:$D$5111,$C3612,Тех_Движение!$B$2:$B$5111,"&lt;="&amp;Настройки!$B$6)-$F3612)))</f>
        <v/>
      </c>
      <c r="K3612" s="54">
        <f>IF(OR($B3612="",K$3&lt;$D3612+Настройки!$B$7),0,MAX(0,$E3612-MAX(0,SUMIFS(Тех_Движение!$G$2:$G$5111,Тех_Движение!$D$2:$D$5111,$C3612,Тех_Движение!$B$2:$B$5111,"&lt;="&amp;K$3)-$F3612)))</f>
        <v/>
      </c>
      <c r="L3612" s="54">
        <f>IF(OR($B3612="",L$3&lt;$D3612+Настройки!$B$7),0,MAX(0,$E3612-MAX(0,SUMIFS(Тех_Движение!$G$2:$G$5111,Тех_Движение!$D$2:$D$5111,$C3612,Тех_Движение!$B$2:$B$5111,"&lt;="&amp;L$3)-$F3612)))</f>
        <v/>
      </c>
      <c r="M3612" s="54">
        <f>IF(OR($B3612="",M$3&lt;$D3612+Настройки!$B$7),0,MAX(0,$E3612-MAX(0,SUMIFS(Тех_Движение!$G$2:$G$5111,Тех_Движение!$D$2:$D$5111,$C3612,Тех_Движение!$B$2:$B$5111,"&lt;="&amp;M$3)-$F3612)))</f>
        <v/>
      </c>
      <c r="N3612" s="54">
        <f>IF(OR($B3612="",N$3&lt;$D3612+Настройки!$B$7),0,MAX(0,$E3612-MAX(0,SUMIFS(Тех_Движение!$G$2:$G$5111,Тех_Движение!$D$2:$D$5111,$C3612,Тех_Движение!$B$2:$B$5111,"&lt;="&amp;N$3)-$F3612)))</f>
        <v/>
      </c>
      <c r="O3612" s="54">
        <f>IF(OR($B3612="",O$3&lt;$D3612+Настройки!$B$7),0,MAX(0,$E3612-MAX(0,SUMIFS(Тех_Движение!$G$2:$G$5111,Тех_Движение!$D$2:$D$5111,$C3612,Тех_Движение!$B$2:$B$5111,"&lt;="&amp;O$3)-$F3612)))</f>
        <v/>
      </c>
      <c r="P3612" s="54">
        <f>IF(OR($B3612="",P$3&lt;$D3612+Настройки!$B$7),0,MAX(0,$E3612-MAX(0,SUMIFS(Тех_Движение!$G$2:$G$5111,Тех_Движение!$D$2:$D$5111,$C3612,Тех_Движение!$B$2:$B$5111,"&lt;="&amp;P$3)-$F3612)))</f>
        <v/>
      </c>
      <c r="Q3612" s="54">
        <f>IF(OR($B3612="",Q$3&lt;$D3612+Настройки!$B$7),0,MAX(0,$E3612-MAX(0,SUMIFS(Тех_Движение!$G$2:$G$5111,Тех_Движение!$D$2:$D$5111,$C3612,Тех_Движение!$B$2:$B$5111,"&lt;="&amp;Q$3)-$F3612)))</f>
        <v/>
      </c>
      <c r="R3612" s="54">
        <f>IF($B3612="","",SUM($K3612:$Q3612))</f>
        <v/>
      </c>
      <c r="S3612" s="56">
        <f>IF($B3612="","",VLOOKUP($C3612,Настройки!$A$11:$L$17,9,FALSE))</f>
        <v/>
      </c>
      <c r="T3612" s="56">
        <f>IF($B3612="","",$R3612*$S3612)</f>
        <v/>
      </c>
    </row>
    <row r="3613">
      <c r="A3613" s="20">
        <f>Тех_Движение!$A$3610</f>
        <v/>
      </c>
      <c r="B3613" s="20">
        <f>IF(Тех_Движение!$F$3610&gt;0,Тех_Движение!$I$3610,"")</f>
        <v/>
      </c>
      <c r="C3613" s="20">
        <f>IF($B3613="","",Тех_Движение!$D$3610)</f>
        <v/>
      </c>
      <c r="D3613" s="42">
        <f>IF($B3613="","",Тех_Движение!$B$3610)</f>
        <v/>
      </c>
      <c r="E3613" s="54">
        <f>IF($B3613="","",Тех_Движение!$F$3610)</f>
        <v/>
      </c>
      <c r="F3613" s="54">
        <f>IF($B3613="","",SUMIFS($E$5:$E3612,$C$5:$C3612,$C3613))</f>
        <v/>
      </c>
      <c r="G3613" s="54">
        <f>IF($B3613="","",MAX(0,$E3613-MAX(0,SUMIFS(Тех_Движение!$G$2:$G$5111,Тех_Движение!$D$2:$D$5111,$C3613,Тех_Движение!$B$2:$B$5111,"&lt;="&amp;Настройки!$B$5-1)-$F3613)))</f>
        <v/>
      </c>
      <c r="H3613" s="54">
        <f>IF($B3613="","",IF(AND($D3613&gt;=Настройки!$B$5,$D3613&lt;=Настройки!$B$6),$E3613,0))</f>
        <v/>
      </c>
      <c r="I3613" s="54">
        <f>IF($B3613="","",$G3613+$H3613-$J3613)</f>
        <v/>
      </c>
      <c r="J3613" s="54">
        <f>IF($B3613="","",MAX(0,$E3613-MAX(0,SUMIFS(Тех_Движение!$G$2:$G$5111,Тех_Движение!$D$2:$D$5111,$C3613,Тех_Движение!$B$2:$B$5111,"&lt;="&amp;Настройки!$B$6)-$F3613)))</f>
        <v/>
      </c>
      <c r="K3613" s="54">
        <f>IF(OR($B3613="",K$3&lt;$D3613+Настройки!$B$7),0,MAX(0,$E3613-MAX(0,SUMIFS(Тех_Движение!$G$2:$G$5111,Тех_Движение!$D$2:$D$5111,$C3613,Тех_Движение!$B$2:$B$5111,"&lt;="&amp;K$3)-$F3613)))</f>
        <v/>
      </c>
      <c r="L3613" s="54">
        <f>IF(OR($B3613="",L$3&lt;$D3613+Настройки!$B$7),0,MAX(0,$E3613-MAX(0,SUMIFS(Тех_Движение!$G$2:$G$5111,Тех_Движение!$D$2:$D$5111,$C3613,Тех_Движение!$B$2:$B$5111,"&lt;="&amp;L$3)-$F3613)))</f>
        <v/>
      </c>
      <c r="M3613" s="54">
        <f>IF(OR($B3613="",M$3&lt;$D3613+Настройки!$B$7),0,MAX(0,$E3613-MAX(0,SUMIFS(Тех_Движение!$G$2:$G$5111,Тех_Движение!$D$2:$D$5111,$C3613,Тех_Движение!$B$2:$B$5111,"&lt;="&amp;M$3)-$F3613)))</f>
        <v/>
      </c>
      <c r="N3613" s="54">
        <f>IF(OR($B3613="",N$3&lt;$D3613+Настройки!$B$7),0,MAX(0,$E3613-MAX(0,SUMIFS(Тех_Движение!$G$2:$G$5111,Тех_Движение!$D$2:$D$5111,$C3613,Тех_Движение!$B$2:$B$5111,"&lt;="&amp;N$3)-$F3613)))</f>
        <v/>
      </c>
      <c r="O3613" s="54">
        <f>IF(OR($B3613="",O$3&lt;$D3613+Настройки!$B$7),0,MAX(0,$E3613-MAX(0,SUMIFS(Тех_Движение!$G$2:$G$5111,Тех_Движение!$D$2:$D$5111,$C3613,Тех_Движение!$B$2:$B$5111,"&lt;="&amp;O$3)-$F3613)))</f>
        <v/>
      </c>
      <c r="P3613" s="54">
        <f>IF(OR($B3613="",P$3&lt;$D3613+Настройки!$B$7),0,MAX(0,$E3613-MAX(0,SUMIFS(Тех_Движение!$G$2:$G$5111,Тех_Движение!$D$2:$D$5111,$C3613,Тех_Движение!$B$2:$B$5111,"&lt;="&amp;P$3)-$F3613)))</f>
        <v/>
      </c>
      <c r="Q3613" s="54">
        <f>IF(OR($B3613="",Q$3&lt;$D3613+Настройки!$B$7),0,MAX(0,$E3613-MAX(0,SUMIFS(Тех_Движение!$G$2:$G$5111,Тех_Движение!$D$2:$D$5111,$C3613,Тех_Движение!$B$2:$B$5111,"&lt;="&amp;Q$3)-$F3613)))</f>
        <v/>
      </c>
      <c r="R3613" s="54">
        <f>IF($B3613="","",SUM($K3613:$Q3613))</f>
        <v/>
      </c>
      <c r="S3613" s="56">
        <f>IF($B3613="","",VLOOKUP($C3613,Настройки!$A$11:$L$17,9,FALSE))</f>
        <v/>
      </c>
      <c r="T3613" s="56">
        <f>IF($B3613="","",$R3613*$S3613)</f>
        <v/>
      </c>
    </row>
    <row r="3614">
      <c r="A3614" s="20">
        <f>Тех_Движение!$A$3611</f>
        <v/>
      </c>
      <c r="B3614" s="20">
        <f>IF(Тех_Движение!$F$3611&gt;0,Тех_Движение!$I$3611,"")</f>
        <v/>
      </c>
      <c r="C3614" s="20">
        <f>IF($B3614="","",Тех_Движение!$D$3611)</f>
        <v/>
      </c>
      <c r="D3614" s="42">
        <f>IF($B3614="","",Тех_Движение!$B$3611)</f>
        <v/>
      </c>
      <c r="E3614" s="54">
        <f>IF($B3614="","",Тех_Движение!$F$3611)</f>
        <v/>
      </c>
      <c r="F3614" s="54">
        <f>IF($B3614="","",SUMIFS($E$5:$E3613,$C$5:$C3613,$C3614))</f>
        <v/>
      </c>
      <c r="G3614" s="54">
        <f>IF($B3614="","",MAX(0,$E3614-MAX(0,SUMIFS(Тех_Движение!$G$2:$G$5111,Тех_Движение!$D$2:$D$5111,$C3614,Тех_Движение!$B$2:$B$5111,"&lt;="&amp;Настройки!$B$5-1)-$F3614)))</f>
        <v/>
      </c>
      <c r="H3614" s="54">
        <f>IF($B3614="","",IF(AND($D3614&gt;=Настройки!$B$5,$D3614&lt;=Настройки!$B$6),$E3614,0))</f>
        <v/>
      </c>
      <c r="I3614" s="54">
        <f>IF($B3614="","",$G3614+$H3614-$J3614)</f>
        <v/>
      </c>
      <c r="J3614" s="54">
        <f>IF($B3614="","",MAX(0,$E3614-MAX(0,SUMIFS(Тех_Движение!$G$2:$G$5111,Тех_Движение!$D$2:$D$5111,$C3614,Тех_Движение!$B$2:$B$5111,"&lt;="&amp;Настройки!$B$6)-$F3614)))</f>
        <v/>
      </c>
      <c r="K3614" s="54">
        <f>IF(OR($B3614="",K$3&lt;$D3614+Настройки!$B$7),0,MAX(0,$E3614-MAX(0,SUMIFS(Тех_Движение!$G$2:$G$5111,Тех_Движение!$D$2:$D$5111,$C3614,Тех_Движение!$B$2:$B$5111,"&lt;="&amp;K$3)-$F3614)))</f>
        <v/>
      </c>
      <c r="L3614" s="54">
        <f>IF(OR($B3614="",L$3&lt;$D3614+Настройки!$B$7),0,MAX(0,$E3614-MAX(0,SUMIFS(Тех_Движение!$G$2:$G$5111,Тех_Движение!$D$2:$D$5111,$C3614,Тех_Движение!$B$2:$B$5111,"&lt;="&amp;L$3)-$F3614)))</f>
        <v/>
      </c>
      <c r="M3614" s="54">
        <f>IF(OR($B3614="",M$3&lt;$D3614+Настройки!$B$7),0,MAX(0,$E3614-MAX(0,SUMIFS(Тех_Движение!$G$2:$G$5111,Тех_Движение!$D$2:$D$5111,$C3614,Тех_Движение!$B$2:$B$5111,"&lt;="&amp;M$3)-$F3614)))</f>
        <v/>
      </c>
      <c r="N3614" s="54">
        <f>IF(OR($B3614="",N$3&lt;$D3614+Настройки!$B$7),0,MAX(0,$E3614-MAX(0,SUMIFS(Тех_Движение!$G$2:$G$5111,Тех_Движение!$D$2:$D$5111,$C3614,Тех_Движение!$B$2:$B$5111,"&lt;="&amp;N$3)-$F3614)))</f>
        <v/>
      </c>
      <c r="O3614" s="54">
        <f>IF(OR($B3614="",O$3&lt;$D3614+Настройки!$B$7),0,MAX(0,$E3614-MAX(0,SUMIFS(Тех_Движение!$G$2:$G$5111,Тех_Движение!$D$2:$D$5111,$C3614,Тех_Движение!$B$2:$B$5111,"&lt;="&amp;O$3)-$F3614)))</f>
        <v/>
      </c>
      <c r="P3614" s="54">
        <f>IF(OR($B3614="",P$3&lt;$D3614+Настройки!$B$7),0,MAX(0,$E3614-MAX(0,SUMIFS(Тех_Движение!$G$2:$G$5111,Тех_Движение!$D$2:$D$5111,$C3614,Тех_Движение!$B$2:$B$5111,"&lt;="&amp;P$3)-$F3614)))</f>
        <v/>
      </c>
      <c r="Q3614" s="54">
        <f>IF(OR($B3614="",Q$3&lt;$D3614+Настройки!$B$7),0,MAX(0,$E3614-MAX(0,SUMIFS(Тех_Движение!$G$2:$G$5111,Тех_Движение!$D$2:$D$5111,$C3614,Тех_Движение!$B$2:$B$5111,"&lt;="&amp;Q$3)-$F3614)))</f>
        <v/>
      </c>
      <c r="R3614" s="54">
        <f>IF($B3614="","",SUM($K3614:$Q3614))</f>
        <v/>
      </c>
      <c r="S3614" s="56">
        <f>IF($B3614="","",VLOOKUP($C3614,Настройки!$A$11:$L$17,9,FALSE))</f>
        <v/>
      </c>
      <c r="T3614" s="56">
        <f>IF($B3614="","",$R3614*$S3614)</f>
        <v/>
      </c>
    </row>
    <row r="3615">
      <c r="A3615" s="20">
        <f>Тех_Движение!$A$3612</f>
        <v/>
      </c>
      <c r="B3615" s="20">
        <f>IF(Тех_Движение!$F$3612&gt;0,Тех_Движение!$I$3612,"")</f>
        <v/>
      </c>
      <c r="C3615" s="20">
        <f>IF($B3615="","",Тех_Движение!$D$3612)</f>
        <v/>
      </c>
      <c r="D3615" s="42">
        <f>IF($B3615="","",Тех_Движение!$B$3612)</f>
        <v/>
      </c>
      <c r="E3615" s="54">
        <f>IF($B3615="","",Тех_Движение!$F$3612)</f>
        <v/>
      </c>
      <c r="F3615" s="54">
        <f>IF($B3615="","",SUMIFS($E$5:$E3614,$C$5:$C3614,$C3615))</f>
        <v/>
      </c>
      <c r="G3615" s="54">
        <f>IF($B3615="","",MAX(0,$E3615-MAX(0,SUMIFS(Тех_Движение!$G$2:$G$5111,Тех_Движение!$D$2:$D$5111,$C3615,Тех_Движение!$B$2:$B$5111,"&lt;="&amp;Настройки!$B$5-1)-$F3615)))</f>
        <v/>
      </c>
      <c r="H3615" s="54">
        <f>IF($B3615="","",IF(AND($D3615&gt;=Настройки!$B$5,$D3615&lt;=Настройки!$B$6),$E3615,0))</f>
        <v/>
      </c>
      <c r="I3615" s="54">
        <f>IF($B3615="","",$G3615+$H3615-$J3615)</f>
        <v/>
      </c>
      <c r="J3615" s="54">
        <f>IF($B3615="","",MAX(0,$E3615-MAX(0,SUMIFS(Тех_Движение!$G$2:$G$5111,Тех_Движение!$D$2:$D$5111,$C3615,Тех_Движение!$B$2:$B$5111,"&lt;="&amp;Настройки!$B$6)-$F3615)))</f>
        <v/>
      </c>
      <c r="K3615" s="54">
        <f>IF(OR($B3615="",K$3&lt;$D3615+Настройки!$B$7),0,MAX(0,$E3615-MAX(0,SUMIFS(Тех_Движение!$G$2:$G$5111,Тех_Движение!$D$2:$D$5111,$C3615,Тех_Движение!$B$2:$B$5111,"&lt;="&amp;K$3)-$F3615)))</f>
        <v/>
      </c>
      <c r="L3615" s="54">
        <f>IF(OR($B3615="",L$3&lt;$D3615+Настройки!$B$7),0,MAX(0,$E3615-MAX(0,SUMIFS(Тех_Движение!$G$2:$G$5111,Тех_Движение!$D$2:$D$5111,$C3615,Тех_Движение!$B$2:$B$5111,"&lt;="&amp;L$3)-$F3615)))</f>
        <v/>
      </c>
      <c r="M3615" s="54">
        <f>IF(OR($B3615="",M$3&lt;$D3615+Настройки!$B$7),0,MAX(0,$E3615-MAX(0,SUMIFS(Тех_Движение!$G$2:$G$5111,Тех_Движение!$D$2:$D$5111,$C3615,Тех_Движение!$B$2:$B$5111,"&lt;="&amp;M$3)-$F3615)))</f>
        <v/>
      </c>
      <c r="N3615" s="54">
        <f>IF(OR($B3615="",N$3&lt;$D3615+Настройки!$B$7),0,MAX(0,$E3615-MAX(0,SUMIFS(Тех_Движение!$G$2:$G$5111,Тех_Движение!$D$2:$D$5111,$C3615,Тех_Движение!$B$2:$B$5111,"&lt;="&amp;N$3)-$F3615)))</f>
        <v/>
      </c>
      <c r="O3615" s="54">
        <f>IF(OR($B3615="",O$3&lt;$D3615+Настройки!$B$7),0,MAX(0,$E3615-MAX(0,SUMIFS(Тех_Движение!$G$2:$G$5111,Тех_Движение!$D$2:$D$5111,$C3615,Тех_Движение!$B$2:$B$5111,"&lt;="&amp;O$3)-$F3615)))</f>
        <v/>
      </c>
      <c r="P3615" s="54">
        <f>IF(OR($B3615="",P$3&lt;$D3615+Настройки!$B$7),0,MAX(0,$E3615-MAX(0,SUMIFS(Тех_Движение!$G$2:$G$5111,Тех_Движение!$D$2:$D$5111,$C3615,Тех_Движение!$B$2:$B$5111,"&lt;="&amp;P$3)-$F3615)))</f>
        <v/>
      </c>
      <c r="Q3615" s="54">
        <f>IF(OR($B3615="",Q$3&lt;$D3615+Настройки!$B$7),0,MAX(0,$E3615-MAX(0,SUMIFS(Тех_Движение!$G$2:$G$5111,Тех_Движение!$D$2:$D$5111,$C3615,Тех_Движение!$B$2:$B$5111,"&lt;="&amp;Q$3)-$F3615)))</f>
        <v/>
      </c>
      <c r="R3615" s="54">
        <f>IF($B3615="","",SUM($K3615:$Q3615))</f>
        <v/>
      </c>
      <c r="S3615" s="56">
        <f>IF($B3615="","",VLOOKUP($C3615,Настройки!$A$11:$L$17,9,FALSE))</f>
        <v/>
      </c>
      <c r="T3615" s="56">
        <f>IF($B3615="","",$R3615*$S3615)</f>
        <v/>
      </c>
    </row>
    <row r="3616">
      <c r="A3616" s="20">
        <f>Тех_Движение!$A$3613</f>
        <v/>
      </c>
      <c r="B3616" s="20">
        <f>IF(Тех_Движение!$F$3613&gt;0,Тех_Движение!$I$3613,"")</f>
        <v/>
      </c>
      <c r="C3616" s="20">
        <f>IF($B3616="","",Тех_Движение!$D$3613)</f>
        <v/>
      </c>
      <c r="D3616" s="42">
        <f>IF($B3616="","",Тех_Движение!$B$3613)</f>
        <v/>
      </c>
      <c r="E3616" s="54">
        <f>IF($B3616="","",Тех_Движение!$F$3613)</f>
        <v/>
      </c>
      <c r="F3616" s="54">
        <f>IF($B3616="","",SUMIFS($E$5:$E3615,$C$5:$C3615,$C3616))</f>
        <v/>
      </c>
      <c r="G3616" s="54">
        <f>IF($B3616="","",MAX(0,$E3616-MAX(0,SUMIFS(Тех_Движение!$G$2:$G$5111,Тех_Движение!$D$2:$D$5111,$C3616,Тех_Движение!$B$2:$B$5111,"&lt;="&amp;Настройки!$B$5-1)-$F3616)))</f>
        <v/>
      </c>
      <c r="H3616" s="54">
        <f>IF($B3616="","",IF(AND($D3616&gt;=Настройки!$B$5,$D3616&lt;=Настройки!$B$6),$E3616,0))</f>
        <v/>
      </c>
      <c r="I3616" s="54">
        <f>IF($B3616="","",$G3616+$H3616-$J3616)</f>
        <v/>
      </c>
      <c r="J3616" s="54">
        <f>IF($B3616="","",MAX(0,$E3616-MAX(0,SUMIFS(Тех_Движение!$G$2:$G$5111,Тех_Движение!$D$2:$D$5111,$C3616,Тех_Движение!$B$2:$B$5111,"&lt;="&amp;Настройки!$B$6)-$F3616)))</f>
        <v/>
      </c>
      <c r="K3616" s="54">
        <f>IF(OR($B3616="",K$3&lt;$D3616+Настройки!$B$7),0,MAX(0,$E3616-MAX(0,SUMIFS(Тех_Движение!$G$2:$G$5111,Тех_Движение!$D$2:$D$5111,$C3616,Тех_Движение!$B$2:$B$5111,"&lt;="&amp;K$3)-$F3616)))</f>
        <v/>
      </c>
      <c r="L3616" s="54">
        <f>IF(OR($B3616="",L$3&lt;$D3616+Настройки!$B$7),0,MAX(0,$E3616-MAX(0,SUMIFS(Тех_Движение!$G$2:$G$5111,Тех_Движение!$D$2:$D$5111,$C3616,Тех_Движение!$B$2:$B$5111,"&lt;="&amp;L$3)-$F3616)))</f>
        <v/>
      </c>
      <c r="M3616" s="54">
        <f>IF(OR($B3616="",M$3&lt;$D3616+Настройки!$B$7),0,MAX(0,$E3616-MAX(0,SUMIFS(Тех_Движение!$G$2:$G$5111,Тех_Движение!$D$2:$D$5111,$C3616,Тех_Движение!$B$2:$B$5111,"&lt;="&amp;M$3)-$F3616)))</f>
        <v/>
      </c>
      <c r="N3616" s="54">
        <f>IF(OR($B3616="",N$3&lt;$D3616+Настройки!$B$7),0,MAX(0,$E3616-MAX(0,SUMIFS(Тех_Движение!$G$2:$G$5111,Тех_Движение!$D$2:$D$5111,$C3616,Тех_Движение!$B$2:$B$5111,"&lt;="&amp;N$3)-$F3616)))</f>
        <v/>
      </c>
      <c r="O3616" s="54">
        <f>IF(OR($B3616="",O$3&lt;$D3616+Настройки!$B$7),0,MAX(0,$E3616-MAX(0,SUMIFS(Тех_Движение!$G$2:$G$5111,Тех_Движение!$D$2:$D$5111,$C3616,Тех_Движение!$B$2:$B$5111,"&lt;="&amp;O$3)-$F3616)))</f>
        <v/>
      </c>
      <c r="P3616" s="54">
        <f>IF(OR($B3616="",P$3&lt;$D3616+Настройки!$B$7),0,MAX(0,$E3616-MAX(0,SUMIFS(Тех_Движение!$G$2:$G$5111,Тех_Движение!$D$2:$D$5111,$C3616,Тех_Движение!$B$2:$B$5111,"&lt;="&amp;P$3)-$F3616)))</f>
        <v/>
      </c>
      <c r="Q3616" s="54">
        <f>IF(OR($B3616="",Q$3&lt;$D3616+Настройки!$B$7),0,MAX(0,$E3616-MAX(0,SUMIFS(Тех_Движение!$G$2:$G$5111,Тех_Движение!$D$2:$D$5111,$C3616,Тех_Движение!$B$2:$B$5111,"&lt;="&amp;Q$3)-$F3616)))</f>
        <v/>
      </c>
      <c r="R3616" s="54">
        <f>IF($B3616="","",SUM($K3616:$Q3616))</f>
        <v/>
      </c>
      <c r="S3616" s="56">
        <f>IF($B3616="","",VLOOKUP($C3616,Настройки!$A$11:$L$17,9,FALSE))</f>
        <v/>
      </c>
      <c r="T3616" s="56">
        <f>IF($B3616="","",$R3616*$S3616)</f>
        <v/>
      </c>
    </row>
    <row r="3617">
      <c r="A3617" s="20">
        <f>Тех_Движение!$A$3614</f>
        <v/>
      </c>
      <c r="B3617" s="20">
        <f>IF(Тех_Движение!$F$3614&gt;0,Тех_Движение!$I$3614,"")</f>
        <v/>
      </c>
      <c r="C3617" s="20">
        <f>IF($B3617="","",Тех_Движение!$D$3614)</f>
        <v/>
      </c>
      <c r="D3617" s="42">
        <f>IF($B3617="","",Тех_Движение!$B$3614)</f>
        <v/>
      </c>
      <c r="E3617" s="54">
        <f>IF($B3617="","",Тех_Движение!$F$3614)</f>
        <v/>
      </c>
      <c r="F3617" s="54">
        <f>IF($B3617="","",SUMIFS($E$5:$E3616,$C$5:$C3616,$C3617))</f>
        <v/>
      </c>
      <c r="G3617" s="54">
        <f>IF($B3617="","",MAX(0,$E3617-MAX(0,SUMIFS(Тех_Движение!$G$2:$G$5111,Тех_Движение!$D$2:$D$5111,$C3617,Тех_Движение!$B$2:$B$5111,"&lt;="&amp;Настройки!$B$5-1)-$F3617)))</f>
        <v/>
      </c>
      <c r="H3617" s="54">
        <f>IF($B3617="","",IF(AND($D3617&gt;=Настройки!$B$5,$D3617&lt;=Настройки!$B$6),$E3617,0))</f>
        <v/>
      </c>
      <c r="I3617" s="54">
        <f>IF($B3617="","",$G3617+$H3617-$J3617)</f>
        <v/>
      </c>
      <c r="J3617" s="54">
        <f>IF($B3617="","",MAX(0,$E3617-MAX(0,SUMIFS(Тех_Движение!$G$2:$G$5111,Тех_Движение!$D$2:$D$5111,$C3617,Тех_Движение!$B$2:$B$5111,"&lt;="&amp;Настройки!$B$6)-$F3617)))</f>
        <v/>
      </c>
      <c r="K3617" s="54">
        <f>IF(OR($B3617="",K$3&lt;$D3617+Настройки!$B$7),0,MAX(0,$E3617-MAX(0,SUMIFS(Тех_Движение!$G$2:$G$5111,Тех_Движение!$D$2:$D$5111,$C3617,Тех_Движение!$B$2:$B$5111,"&lt;="&amp;K$3)-$F3617)))</f>
        <v/>
      </c>
      <c r="L3617" s="54">
        <f>IF(OR($B3617="",L$3&lt;$D3617+Настройки!$B$7),0,MAX(0,$E3617-MAX(0,SUMIFS(Тех_Движение!$G$2:$G$5111,Тех_Движение!$D$2:$D$5111,$C3617,Тех_Движение!$B$2:$B$5111,"&lt;="&amp;L$3)-$F3617)))</f>
        <v/>
      </c>
      <c r="M3617" s="54">
        <f>IF(OR($B3617="",M$3&lt;$D3617+Настройки!$B$7),0,MAX(0,$E3617-MAX(0,SUMIFS(Тех_Движение!$G$2:$G$5111,Тех_Движение!$D$2:$D$5111,$C3617,Тех_Движение!$B$2:$B$5111,"&lt;="&amp;M$3)-$F3617)))</f>
        <v/>
      </c>
      <c r="N3617" s="54">
        <f>IF(OR($B3617="",N$3&lt;$D3617+Настройки!$B$7),0,MAX(0,$E3617-MAX(0,SUMIFS(Тех_Движение!$G$2:$G$5111,Тех_Движение!$D$2:$D$5111,$C3617,Тех_Движение!$B$2:$B$5111,"&lt;="&amp;N$3)-$F3617)))</f>
        <v/>
      </c>
      <c r="O3617" s="54">
        <f>IF(OR($B3617="",O$3&lt;$D3617+Настройки!$B$7),0,MAX(0,$E3617-MAX(0,SUMIFS(Тех_Движение!$G$2:$G$5111,Тех_Движение!$D$2:$D$5111,$C3617,Тех_Движение!$B$2:$B$5111,"&lt;="&amp;O$3)-$F3617)))</f>
        <v/>
      </c>
      <c r="P3617" s="54">
        <f>IF(OR($B3617="",P$3&lt;$D3617+Настройки!$B$7),0,MAX(0,$E3617-MAX(0,SUMIFS(Тех_Движение!$G$2:$G$5111,Тех_Движение!$D$2:$D$5111,$C3617,Тех_Движение!$B$2:$B$5111,"&lt;="&amp;P$3)-$F3617)))</f>
        <v/>
      </c>
      <c r="Q3617" s="54">
        <f>IF(OR($B3617="",Q$3&lt;$D3617+Настройки!$B$7),0,MAX(0,$E3617-MAX(0,SUMIFS(Тех_Движение!$G$2:$G$5111,Тех_Движение!$D$2:$D$5111,$C3617,Тех_Движение!$B$2:$B$5111,"&lt;="&amp;Q$3)-$F3617)))</f>
        <v/>
      </c>
      <c r="R3617" s="54">
        <f>IF($B3617="","",SUM($K3617:$Q3617))</f>
        <v/>
      </c>
      <c r="S3617" s="56">
        <f>IF($B3617="","",VLOOKUP($C3617,Настройки!$A$11:$L$17,9,FALSE))</f>
        <v/>
      </c>
      <c r="T3617" s="56">
        <f>IF($B3617="","",$R3617*$S3617)</f>
        <v/>
      </c>
    </row>
    <row r="3618">
      <c r="A3618" s="20">
        <f>Тех_Движение!$A$3615</f>
        <v/>
      </c>
      <c r="B3618" s="20">
        <f>IF(Тех_Движение!$F$3615&gt;0,Тех_Движение!$I$3615,"")</f>
        <v/>
      </c>
      <c r="C3618" s="20">
        <f>IF($B3618="","",Тех_Движение!$D$3615)</f>
        <v/>
      </c>
      <c r="D3618" s="42">
        <f>IF($B3618="","",Тех_Движение!$B$3615)</f>
        <v/>
      </c>
      <c r="E3618" s="54">
        <f>IF($B3618="","",Тех_Движение!$F$3615)</f>
        <v/>
      </c>
      <c r="F3618" s="54">
        <f>IF($B3618="","",SUMIFS($E$5:$E3617,$C$5:$C3617,$C3618))</f>
        <v/>
      </c>
      <c r="G3618" s="54">
        <f>IF($B3618="","",MAX(0,$E3618-MAX(0,SUMIFS(Тех_Движение!$G$2:$G$5111,Тех_Движение!$D$2:$D$5111,$C3618,Тех_Движение!$B$2:$B$5111,"&lt;="&amp;Настройки!$B$5-1)-$F3618)))</f>
        <v/>
      </c>
      <c r="H3618" s="54">
        <f>IF($B3618="","",IF(AND($D3618&gt;=Настройки!$B$5,$D3618&lt;=Настройки!$B$6),$E3618,0))</f>
        <v/>
      </c>
      <c r="I3618" s="54">
        <f>IF($B3618="","",$G3618+$H3618-$J3618)</f>
        <v/>
      </c>
      <c r="J3618" s="54">
        <f>IF($B3618="","",MAX(0,$E3618-MAX(0,SUMIFS(Тех_Движение!$G$2:$G$5111,Тех_Движение!$D$2:$D$5111,$C3618,Тех_Движение!$B$2:$B$5111,"&lt;="&amp;Настройки!$B$6)-$F3618)))</f>
        <v/>
      </c>
      <c r="K3618" s="54">
        <f>IF(OR($B3618="",K$3&lt;$D3618+Настройки!$B$7),0,MAX(0,$E3618-MAX(0,SUMIFS(Тех_Движение!$G$2:$G$5111,Тех_Движение!$D$2:$D$5111,$C3618,Тех_Движение!$B$2:$B$5111,"&lt;="&amp;K$3)-$F3618)))</f>
        <v/>
      </c>
      <c r="L3618" s="54">
        <f>IF(OR($B3618="",L$3&lt;$D3618+Настройки!$B$7),0,MAX(0,$E3618-MAX(0,SUMIFS(Тех_Движение!$G$2:$G$5111,Тех_Движение!$D$2:$D$5111,$C3618,Тех_Движение!$B$2:$B$5111,"&lt;="&amp;L$3)-$F3618)))</f>
        <v/>
      </c>
      <c r="M3618" s="54">
        <f>IF(OR($B3618="",M$3&lt;$D3618+Настройки!$B$7),0,MAX(0,$E3618-MAX(0,SUMIFS(Тех_Движение!$G$2:$G$5111,Тех_Движение!$D$2:$D$5111,$C3618,Тех_Движение!$B$2:$B$5111,"&lt;="&amp;M$3)-$F3618)))</f>
        <v/>
      </c>
      <c r="N3618" s="54">
        <f>IF(OR($B3618="",N$3&lt;$D3618+Настройки!$B$7),0,MAX(0,$E3618-MAX(0,SUMIFS(Тех_Движение!$G$2:$G$5111,Тех_Движение!$D$2:$D$5111,$C3618,Тех_Движение!$B$2:$B$5111,"&lt;="&amp;N$3)-$F3618)))</f>
        <v/>
      </c>
      <c r="O3618" s="54">
        <f>IF(OR($B3618="",O$3&lt;$D3618+Настройки!$B$7),0,MAX(0,$E3618-MAX(0,SUMIFS(Тех_Движение!$G$2:$G$5111,Тех_Движение!$D$2:$D$5111,$C3618,Тех_Движение!$B$2:$B$5111,"&lt;="&amp;O$3)-$F3618)))</f>
        <v/>
      </c>
      <c r="P3618" s="54">
        <f>IF(OR($B3618="",P$3&lt;$D3618+Настройки!$B$7),0,MAX(0,$E3618-MAX(0,SUMIFS(Тех_Движение!$G$2:$G$5111,Тех_Движение!$D$2:$D$5111,$C3618,Тех_Движение!$B$2:$B$5111,"&lt;="&amp;P$3)-$F3618)))</f>
        <v/>
      </c>
      <c r="Q3618" s="54">
        <f>IF(OR($B3618="",Q$3&lt;$D3618+Настройки!$B$7),0,MAX(0,$E3618-MAX(0,SUMIFS(Тех_Движение!$G$2:$G$5111,Тех_Движение!$D$2:$D$5111,$C3618,Тех_Движение!$B$2:$B$5111,"&lt;="&amp;Q$3)-$F3618)))</f>
        <v/>
      </c>
      <c r="R3618" s="54">
        <f>IF($B3618="","",SUM($K3618:$Q3618))</f>
        <v/>
      </c>
      <c r="S3618" s="56">
        <f>IF($B3618="","",VLOOKUP($C3618,Настройки!$A$11:$L$17,9,FALSE))</f>
        <v/>
      </c>
      <c r="T3618" s="56">
        <f>IF($B3618="","",$R3618*$S3618)</f>
        <v/>
      </c>
    </row>
    <row r="3619">
      <c r="A3619" s="20">
        <f>Тех_Движение!$A$3616</f>
        <v/>
      </c>
      <c r="B3619" s="20">
        <f>IF(Тех_Движение!$F$3616&gt;0,Тех_Движение!$I$3616,"")</f>
        <v/>
      </c>
      <c r="C3619" s="20">
        <f>IF($B3619="","",Тех_Движение!$D$3616)</f>
        <v/>
      </c>
      <c r="D3619" s="42">
        <f>IF($B3619="","",Тех_Движение!$B$3616)</f>
        <v/>
      </c>
      <c r="E3619" s="54">
        <f>IF($B3619="","",Тех_Движение!$F$3616)</f>
        <v/>
      </c>
      <c r="F3619" s="54">
        <f>IF($B3619="","",SUMIFS($E$5:$E3618,$C$5:$C3618,$C3619))</f>
        <v/>
      </c>
      <c r="G3619" s="54">
        <f>IF($B3619="","",MAX(0,$E3619-MAX(0,SUMIFS(Тех_Движение!$G$2:$G$5111,Тех_Движение!$D$2:$D$5111,$C3619,Тех_Движение!$B$2:$B$5111,"&lt;="&amp;Настройки!$B$5-1)-$F3619)))</f>
        <v/>
      </c>
      <c r="H3619" s="54">
        <f>IF($B3619="","",IF(AND($D3619&gt;=Настройки!$B$5,$D3619&lt;=Настройки!$B$6),$E3619,0))</f>
        <v/>
      </c>
      <c r="I3619" s="54">
        <f>IF($B3619="","",$G3619+$H3619-$J3619)</f>
        <v/>
      </c>
      <c r="J3619" s="54">
        <f>IF($B3619="","",MAX(0,$E3619-MAX(0,SUMIFS(Тех_Движение!$G$2:$G$5111,Тех_Движение!$D$2:$D$5111,$C3619,Тех_Движение!$B$2:$B$5111,"&lt;="&amp;Настройки!$B$6)-$F3619)))</f>
        <v/>
      </c>
      <c r="K3619" s="54">
        <f>IF(OR($B3619="",K$3&lt;$D3619+Настройки!$B$7),0,MAX(0,$E3619-MAX(0,SUMIFS(Тех_Движение!$G$2:$G$5111,Тех_Движение!$D$2:$D$5111,$C3619,Тех_Движение!$B$2:$B$5111,"&lt;="&amp;K$3)-$F3619)))</f>
        <v/>
      </c>
      <c r="L3619" s="54">
        <f>IF(OR($B3619="",L$3&lt;$D3619+Настройки!$B$7),0,MAX(0,$E3619-MAX(0,SUMIFS(Тех_Движение!$G$2:$G$5111,Тех_Движение!$D$2:$D$5111,$C3619,Тех_Движение!$B$2:$B$5111,"&lt;="&amp;L$3)-$F3619)))</f>
        <v/>
      </c>
      <c r="M3619" s="54">
        <f>IF(OR($B3619="",M$3&lt;$D3619+Настройки!$B$7),0,MAX(0,$E3619-MAX(0,SUMIFS(Тех_Движение!$G$2:$G$5111,Тех_Движение!$D$2:$D$5111,$C3619,Тех_Движение!$B$2:$B$5111,"&lt;="&amp;M$3)-$F3619)))</f>
        <v/>
      </c>
      <c r="N3619" s="54">
        <f>IF(OR($B3619="",N$3&lt;$D3619+Настройки!$B$7),0,MAX(0,$E3619-MAX(0,SUMIFS(Тех_Движение!$G$2:$G$5111,Тех_Движение!$D$2:$D$5111,$C3619,Тех_Движение!$B$2:$B$5111,"&lt;="&amp;N$3)-$F3619)))</f>
        <v/>
      </c>
      <c r="O3619" s="54">
        <f>IF(OR($B3619="",O$3&lt;$D3619+Настройки!$B$7),0,MAX(0,$E3619-MAX(0,SUMIFS(Тех_Движение!$G$2:$G$5111,Тех_Движение!$D$2:$D$5111,$C3619,Тех_Движение!$B$2:$B$5111,"&lt;="&amp;O$3)-$F3619)))</f>
        <v/>
      </c>
      <c r="P3619" s="54">
        <f>IF(OR($B3619="",P$3&lt;$D3619+Настройки!$B$7),0,MAX(0,$E3619-MAX(0,SUMIFS(Тех_Движение!$G$2:$G$5111,Тех_Движение!$D$2:$D$5111,$C3619,Тех_Движение!$B$2:$B$5111,"&lt;="&amp;P$3)-$F3619)))</f>
        <v/>
      </c>
      <c r="Q3619" s="54">
        <f>IF(OR($B3619="",Q$3&lt;$D3619+Настройки!$B$7),0,MAX(0,$E3619-MAX(0,SUMIFS(Тех_Движение!$G$2:$G$5111,Тех_Движение!$D$2:$D$5111,$C3619,Тех_Движение!$B$2:$B$5111,"&lt;="&amp;Q$3)-$F3619)))</f>
        <v/>
      </c>
      <c r="R3619" s="54">
        <f>IF($B3619="","",SUM($K3619:$Q3619))</f>
        <v/>
      </c>
      <c r="S3619" s="56">
        <f>IF($B3619="","",VLOOKUP($C3619,Настройки!$A$11:$L$17,9,FALSE))</f>
        <v/>
      </c>
      <c r="T3619" s="56">
        <f>IF($B3619="","",$R3619*$S3619)</f>
        <v/>
      </c>
    </row>
    <row r="3620">
      <c r="A3620" s="20">
        <f>Тех_Движение!$A$3617</f>
        <v/>
      </c>
      <c r="B3620" s="20">
        <f>IF(Тех_Движение!$F$3617&gt;0,Тех_Движение!$I$3617,"")</f>
        <v/>
      </c>
      <c r="C3620" s="20">
        <f>IF($B3620="","",Тех_Движение!$D$3617)</f>
        <v/>
      </c>
      <c r="D3620" s="42">
        <f>IF($B3620="","",Тех_Движение!$B$3617)</f>
        <v/>
      </c>
      <c r="E3620" s="54">
        <f>IF($B3620="","",Тех_Движение!$F$3617)</f>
        <v/>
      </c>
      <c r="F3620" s="54">
        <f>IF($B3620="","",SUMIFS($E$5:$E3619,$C$5:$C3619,$C3620))</f>
        <v/>
      </c>
      <c r="G3620" s="54">
        <f>IF($B3620="","",MAX(0,$E3620-MAX(0,SUMIFS(Тех_Движение!$G$2:$G$5111,Тех_Движение!$D$2:$D$5111,$C3620,Тех_Движение!$B$2:$B$5111,"&lt;="&amp;Настройки!$B$5-1)-$F3620)))</f>
        <v/>
      </c>
      <c r="H3620" s="54">
        <f>IF($B3620="","",IF(AND($D3620&gt;=Настройки!$B$5,$D3620&lt;=Настройки!$B$6),$E3620,0))</f>
        <v/>
      </c>
      <c r="I3620" s="54">
        <f>IF($B3620="","",$G3620+$H3620-$J3620)</f>
        <v/>
      </c>
      <c r="J3620" s="54">
        <f>IF($B3620="","",MAX(0,$E3620-MAX(0,SUMIFS(Тех_Движение!$G$2:$G$5111,Тех_Движение!$D$2:$D$5111,$C3620,Тех_Движение!$B$2:$B$5111,"&lt;="&amp;Настройки!$B$6)-$F3620)))</f>
        <v/>
      </c>
      <c r="K3620" s="54">
        <f>IF(OR($B3620="",K$3&lt;$D3620+Настройки!$B$7),0,MAX(0,$E3620-MAX(0,SUMIFS(Тех_Движение!$G$2:$G$5111,Тех_Движение!$D$2:$D$5111,$C3620,Тех_Движение!$B$2:$B$5111,"&lt;="&amp;K$3)-$F3620)))</f>
        <v/>
      </c>
      <c r="L3620" s="54">
        <f>IF(OR($B3620="",L$3&lt;$D3620+Настройки!$B$7),0,MAX(0,$E3620-MAX(0,SUMIFS(Тех_Движение!$G$2:$G$5111,Тех_Движение!$D$2:$D$5111,$C3620,Тех_Движение!$B$2:$B$5111,"&lt;="&amp;L$3)-$F3620)))</f>
        <v/>
      </c>
      <c r="M3620" s="54">
        <f>IF(OR($B3620="",M$3&lt;$D3620+Настройки!$B$7),0,MAX(0,$E3620-MAX(0,SUMIFS(Тех_Движение!$G$2:$G$5111,Тех_Движение!$D$2:$D$5111,$C3620,Тех_Движение!$B$2:$B$5111,"&lt;="&amp;M$3)-$F3620)))</f>
        <v/>
      </c>
      <c r="N3620" s="54">
        <f>IF(OR($B3620="",N$3&lt;$D3620+Настройки!$B$7),0,MAX(0,$E3620-MAX(0,SUMIFS(Тех_Движение!$G$2:$G$5111,Тех_Движение!$D$2:$D$5111,$C3620,Тех_Движение!$B$2:$B$5111,"&lt;="&amp;N$3)-$F3620)))</f>
        <v/>
      </c>
      <c r="O3620" s="54">
        <f>IF(OR($B3620="",O$3&lt;$D3620+Настройки!$B$7),0,MAX(0,$E3620-MAX(0,SUMIFS(Тех_Движение!$G$2:$G$5111,Тех_Движение!$D$2:$D$5111,$C3620,Тех_Движение!$B$2:$B$5111,"&lt;="&amp;O$3)-$F3620)))</f>
        <v/>
      </c>
      <c r="P3620" s="54">
        <f>IF(OR($B3620="",P$3&lt;$D3620+Настройки!$B$7),0,MAX(0,$E3620-MAX(0,SUMIFS(Тех_Движение!$G$2:$G$5111,Тех_Движение!$D$2:$D$5111,$C3620,Тех_Движение!$B$2:$B$5111,"&lt;="&amp;P$3)-$F3620)))</f>
        <v/>
      </c>
      <c r="Q3620" s="54">
        <f>IF(OR($B3620="",Q$3&lt;$D3620+Настройки!$B$7),0,MAX(0,$E3620-MAX(0,SUMIFS(Тех_Движение!$G$2:$G$5111,Тех_Движение!$D$2:$D$5111,$C3620,Тех_Движение!$B$2:$B$5111,"&lt;="&amp;Q$3)-$F3620)))</f>
        <v/>
      </c>
      <c r="R3620" s="54">
        <f>IF($B3620="","",SUM($K3620:$Q3620))</f>
        <v/>
      </c>
      <c r="S3620" s="56">
        <f>IF($B3620="","",VLOOKUP($C3620,Настройки!$A$11:$L$17,9,FALSE))</f>
        <v/>
      </c>
      <c r="T3620" s="56">
        <f>IF($B3620="","",$R3620*$S3620)</f>
        <v/>
      </c>
    </row>
    <row r="3621">
      <c r="A3621" s="20">
        <f>Тех_Движение!$A$3618</f>
        <v/>
      </c>
      <c r="B3621" s="20">
        <f>IF(Тех_Движение!$F$3618&gt;0,Тех_Движение!$I$3618,"")</f>
        <v/>
      </c>
      <c r="C3621" s="20">
        <f>IF($B3621="","",Тех_Движение!$D$3618)</f>
        <v/>
      </c>
      <c r="D3621" s="42">
        <f>IF($B3621="","",Тех_Движение!$B$3618)</f>
        <v/>
      </c>
      <c r="E3621" s="54">
        <f>IF($B3621="","",Тех_Движение!$F$3618)</f>
        <v/>
      </c>
      <c r="F3621" s="54">
        <f>IF($B3621="","",SUMIFS($E$5:$E3620,$C$5:$C3620,$C3621))</f>
        <v/>
      </c>
      <c r="G3621" s="54">
        <f>IF($B3621="","",MAX(0,$E3621-MAX(0,SUMIFS(Тех_Движение!$G$2:$G$5111,Тех_Движение!$D$2:$D$5111,$C3621,Тех_Движение!$B$2:$B$5111,"&lt;="&amp;Настройки!$B$5-1)-$F3621)))</f>
        <v/>
      </c>
      <c r="H3621" s="54">
        <f>IF($B3621="","",IF(AND($D3621&gt;=Настройки!$B$5,$D3621&lt;=Настройки!$B$6),$E3621,0))</f>
        <v/>
      </c>
      <c r="I3621" s="54">
        <f>IF($B3621="","",$G3621+$H3621-$J3621)</f>
        <v/>
      </c>
      <c r="J3621" s="54">
        <f>IF($B3621="","",MAX(0,$E3621-MAX(0,SUMIFS(Тех_Движение!$G$2:$G$5111,Тех_Движение!$D$2:$D$5111,$C3621,Тех_Движение!$B$2:$B$5111,"&lt;="&amp;Настройки!$B$6)-$F3621)))</f>
        <v/>
      </c>
      <c r="K3621" s="54">
        <f>IF(OR($B3621="",K$3&lt;$D3621+Настройки!$B$7),0,MAX(0,$E3621-MAX(0,SUMIFS(Тех_Движение!$G$2:$G$5111,Тех_Движение!$D$2:$D$5111,$C3621,Тех_Движение!$B$2:$B$5111,"&lt;="&amp;K$3)-$F3621)))</f>
        <v/>
      </c>
      <c r="L3621" s="54">
        <f>IF(OR($B3621="",L$3&lt;$D3621+Настройки!$B$7),0,MAX(0,$E3621-MAX(0,SUMIFS(Тех_Движение!$G$2:$G$5111,Тех_Движение!$D$2:$D$5111,$C3621,Тех_Движение!$B$2:$B$5111,"&lt;="&amp;L$3)-$F3621)))</f>
        <v/>
      </c>
      <c r="M3621" s="54">
        <f>IF(OR($B3621="",M$3&lt;$D3621+Настройки!$B$7),0,MAX(0,$E3621-MAX(0,SUMIFS(Тех_Движение!$G$2:$G$5111,Тех_Движение!$D$2:$D$5111,$C3621,Тех_Движение!$B$2:$B$5111,"&lt;="&amp;M$3)-$F3621)))</f>
        <v/>
      </c>
      <c r="N3621" s="54">
        <f>IF(OR($B3621="",N$3&lt;$D3621+Настройки!$B$7),0,MAX(0,$E3621-MAX(0,SUMIFS(Тех_Движение!$G$2:$G$5111,Тех_Движение!$D$2:$D$5111,$C3621,Тех_Движение!$B$2:$B$5111,"&lt;="&amp;N$3)-$F3621)))</f>
        <v/>
      </c>
      <c r="O3621" s="54">
        <f>IF(OR($B3621="",O$3&lt;$D3621+Настройки!$B$7),0,MAX(0,$E3621-MAX(0,SUMIFS(Тех_Движение!$G$2:$G$5111,Тех_Движение!$D$2:$D$5111,$C3621,Тех_Движение!$B$2:$B$5111,"&lt;="&amp;O$3)-$F3621)))</f>
        <v/>
      </c>
      <c r="P3621" s="54">
        <f>IF(OR($B3621="",P$3&lt;$D3621+Настройки!$B$7),0,MAX(0,$E3621-MAX(0,SUMIFS(Тех_Движение!$G$2:$G$5111,Тех_Движение!$D$2:$D$5111,$C3621,Тех_Движение!$B$2:$B$5111,"&lt;="&amp;P$3)-$F3621)))</f>
        <v/>
      </c>
      <c r="Q3621" s="54">
        <f>IF(OR($B3621="",Q$3&lt;$D3621+Настройки!$B$7),0,MAX(0,$E3621-MAX(0,SUMIFS(Тех_Движение!$G$2:$G$5111,Тех_Движение!$D$2:$D$5111,$C3621,Тех_Движение!$B$2:$B$5111,"&lt;="&amp;Q$3)-$F3621)))</f>
        <v/>
      </c>
      <c r="R3621" s="54">
        <f>IF($B3621="","",SUM($K3621:$Q3621))</f>
        <v/>
      </c>
      <c r="S3621" s="56">
        <f>IF($B3621="","",VLOOKUP($C3621,Настройки!$A$11:$L$17,9,FALSE))</f>
        <v/>
      </c>
      <c r="T3621" s="56">
        <f>IF($B3621="","",$R3621*$S3621)</f>
        <v/>
      </c>
    </row>
    <row r="3622">
      <c r="A3622" s="20">
        <f>Тех_Движение!$A$3619</f>
        <v/>
      </c>
      <c r="B3622" s="20">
        <f>IF(Тех_Движение!$F$3619&gt;0,Тех_Движение!$I$3619,"")</f>
        <v/>
      </c>
      <c r="C3622" s="20">
        <f>IF($B3622="","",Тех_Движение!$D$3619)</f>
        <v/>
      </c>
      <c r="D3622" s="42">
        <f>IF($B3622="","",Тех_Движение!$B$3619)</f>
        <v/>
      </c>
      <c r="E3622" s="54">
        <f>IF($B3622="","",Тех_Движение!$F$3619)</f>
        <v/>
      </c>
      <c r="F3622" s="54">
        <f>IF($B3622="","",SUMIFS($E$5:$E3621,$C$5:$C3621,$C3622))</f>
        <v/>
      </c>
      <c r="G3622" s="54">
        <f>IF($B3622="","",MAX(0,$E3622-MAX(0,SUMIFS(Тех_Движение!$G$2:$G$5111,Тех_Движение!$D$2:$D$5111,$C3622,Тех_Движение!$B$2:$B$5111,"&lt;="&amp;Настройки!$B$5-1)-$F3622)))</f>
        <v/>
      </c>
      <c r="H3622" s="54">
        <f>IF($B3622="","",IF(AND($D3622&gt;=Настройки!$B$5,$D3622&lt;=Настройки!$B$6),$E3622,0))</f>
        <v/>
      </c>
      <c r="I3622" s="54">
        <f>IF($B3622="","",$G3622+$H3622-$J3622)</f>
        <v/>
      </c>
      <c r="J3622" s="54">
        <f>IF($B3622="","",MAX(0,$E3622-MAX(0,SUMIFS(Тех_Движение!$G$2:$G$5111,Тех_Движение!$D$2:$D$5111,$C3622,Тех_Движение!$B$2:$B$5111,"&lt;="&amp;Настройки!$B$6)-$F3622)))</f>
        <v/>
      </c>
      <c r="K3622" s="54">
        <f>IF(OR($B3622="",K$3&lt;$D3622+Настройки!$B$7),0,MAX(0,$E3622-MAX(0,SUMIFS(Тех_Движение!$G$2:$G$5111,Тех_Движение!$D$2:$D$5111,$C3622,Тех_Движение!$B$2:$B$5111,"&lt;="&amp;K$3)-$F3622)))</f>
        <v/>
      </c>
      <c r="L3622" s="54">
        <f>IF(OR($B3622="",L$3&lt;$D3622+Настройки!$B$7),0,MAX(0,$E3622-MAX(0,SUMIFS(Тех_Движение!$G$2:$G$5111,Тех_Движение!$D$2:$D$5111,$C3622,Тех_Движение!$B$2:$B$5111,"&lt;="&amp;L$3)-$F3622)))</f>
        <v/>
      </c>
      <c r="M3622" s="54">
        <f>IF(OR($B3622="",M$3&lt;$D3622+Настройки!$B$7),0,MAX(0,$E3622-MAX(0,SUMIFS(Тех_Движение!$G$2:$G$5111,Тех_Движение!$D$2:$D$5111,$C3622,Тех_Движение!$B$2:$B$5111,"&lt;="&amp;M$3)-$F3622)))</f>
        <v/>
      </c>
      <c r="N3622" s="54">
        <f>IF(OR($B3622="",N$3&lt;$D3622+Настройки!$B$7),0,MAX(0,$E3622-MAX(0,SUMIFS(Тех_Движение!$G$2:$G$5111,Тех_Движение!$D$2:$D$5111,$C3622,Тех_Движение!$B$2:$B$5111,"&lt;="&amp;N$3)-$F3622)))</f>
        <v/>
      </c>
      <c r="O3622" s="54">
        <f>IF(OR($B3622="",O$3&lt;$D3622+Настройки!$B$7),0,MAX(0,$E3622-MAX(0,SUMIFS(Тех_Движение!$G$2:$G$5111,Тех_Движение!$D$2:$D$5111,$C3622,Тех_Движение!$B$2:$B$5111,"&lt;="&amp;O$3)-$F3622)))</f>
        <v/>
      </c>
      <c r="P3622" s="54">
        <f>IF(OR($B3622="",P$3&lt;$D3622+Настройки!$B$7),0,MAX(0,$E3622-MAX(0,SUMIFS(Тех_Движение!$G$2:$G$5111,Тех_Движение!$D$2:$D$5111,$C3622,Тех_Движение!$B$2:$B$5111,"&lt;="&amp;P$3)-$F3622)))</f>
        <v/>
      </c>
      <c r="Q3622" s="54">
        <f>IF(OR($B3622="",Q$3&lt;$D3622+Настройки!$B$7),0,MAX(0,$E3622-MAX(0,SUMIFS(Тех_Движение!$G$2:$G$5111,Тех_Движение!$D$2:$D$5111,$C3622,Тех_Движение!$B$2:$B$5111,"&lt;="&amp;Q$3)-$F3622)))</f>
        <v/>
      </c>
      <c r="R3622" s="54">
        <f>IF($B3622="","",SUM($K3622:$Q3622))</f>
        <v/>
      </c>
      <c r="S3622" s="56">
        <f>IF($B3622="","",VLOOKUP($C3622,Настройки!$A$11:$L$17,9,FALSE))</f>
        <v/>
      </c>
      <c r="T3622" s="56">
        <f>IF($B3622="","",$R3622*$S3622)</f>
        <v/>
      </c>
    </row>
    <row r="3623">
      <c r="A3623" s="20">
        <f>Тех_Движение!$A$3620</f>
        <v/>
      </c>
      <c r="B3623" s="20">
        <f>IF(Тех_Движение!$F$3620&gt;0,Тех_Движение!$I$3620,"")</f>
        <v/>
      </c>
      <c r="C3623" s="20">
        <f>IF($B3623="","",Тех_Движение!$D$3620)</f>
        <v/>
      </c>
      <c r="D3623" s="42">
        <f>IF($B3623="","",Тех_Движение!$B$3620)</f>
        <v/>
      </c>
      <c r="E3623" s="54">
        <f>IF($B3623="","",Тех_Движение!$F$3620)</f>
        <v/>
      </c>
      <c r="F3623" s="54">
        <f>IF($B3623="","",SUMIFS($E$5:$E3622,$C$5:$C3622,$C3623))</f>
        <v/>
      </c>
      <c r="G3623" s="54">
        <f>IF($B3623="","",MAX(0,$E3623-MAX(0,SUMIFS(Тех_Движение!$G$2:$G$5111,Тех_Движение!$D$2:$D$5111,$C3623,Тех_Движение!$B$2:$B$5111,"&lt;="&amp;Настройки!$B$5-1)-$F3623)))</f>
        <v/>
      </c>
      <c r="H3623" s="54">
        <f>IF($B3623="","",IF(AND($D3623&gt;=Настройки!$B$5,$D3623&lt;=Настройки!$B$6),$E3623,0))</f>
        <v/>
      </c>
      <c r="I3623" s="54">
        <f>IF($B3623="","",$G3623+$H3623-$J3623)</f>
        <v/>
      </c>
      <c r="J3623" s="54">
        <f>IF($B3623="","",MAX(0,$E3623-MAX(0,SUMIFS(Тех_Движение!$G$2:$G$5111,Тех_Движение!$D$2:$D$5111,$C3623,Тех_Движение!$B$2:$B$5111,"&lt;="&amp;Настройки!$B$6)-$F3623)))</f>
        <v/>
      </c>
      <c r="K3623" s="54">
        <f>IF(OR($B3623="",K$3&lt;$D3623+Настройки!$B$7),0,MAX(0,$E3623-MAX(0,SUMIFS(Тех_Движение!$G$2:$G$5111,Тех_Движение!$D$2:$D$5111,$C3623,Тех_Движение!$B$2:$B$5111,"&lt;="&amp;K$3)-$F3623)))</f>
        <v/>
      </c>
      <c r="L3623" s="54">
        <f>IF(OR($B3623="",L$3&lt;$D3623+Настройки!$B$7),0,MAX(0,$E3623-MAX(0,SUMIFS(Тех_Движение!$G$2:$G$5111,Тех_Движение!$D$2:$D$5111,$C3623,Тех_Движение!$B$2:$B$5111,"&lt;="&amp;L$3)-$F3623)))</f>
        <v/>
      </c>
      <c r="M3623" s="54">
        <f>IF(OR($B3623="",M$3&lt;$D3623+Настройки!$B$7),0,MAX(0,$E3623-MAX(0,SUMIFS(Тех_Движение!$G$2:$G$5111,Тех_Движение!$D$2:$D$5111,$C3623,Тех_Движение!$B$2:$B$5111,"&lt;="&amp;M$3)-$F3623)))</f>
        <v/>
      </c>
      <c r="N3623" s="54">
        <f>IF(OR($B3623="",N$3&lt;$D3623+Настройки!$B$7),0,MAX(0,$E3623-MAX(0,SUMIFS(Тех_Движение!$G$2:$G$5111,Тех_Движение!$D$2:$D$5111,$C3623,Тех_Движение!$B$2:$B$5111,"&lt;="&amp;N$3)-$F3623)))</f>
        <v/>
      </c>
      <c r="O3623" s="54">
        <f>IF(OR($B3623="",O$3&lt;$D3623+Настройки!$B$7),0,MAX(0,$E3623-MAX(0,SUMIFS(Тех_Движение!$G$2:$G$5111,Тех_Движение!$D$2:$D$5111,$C3623,Тех_Движение!$B$2:$B$5111,"&lt;="&amp;O$3)-$F3623)))</f>
        <v/>
      </c>
      <c r="P3623" s="54">
        <f>IF(OR($B3623="",P$3&lt;$D3623+Настройки!$B$7),0,MAX(0,$E3623-MAX(0,SUMIFS(Тех_Движение!$G$2:$G$5111,Тех_Движение!$D$2:$D$5111,$C3623,Тех_Движение!$B$2:$B$5111,"&lt;="&amp;P$3)-$F3623)))</f>
        <v/>
      </c>
      <c r="Q3623" s="54">
        <f>IF(OR($B3623="",Q$3&lt;$D3623+Настройки!$B$7),0,MAX(0,$E3623-MAX(0,SUMIFS(Тех_Движение!$G$2:$G$5111,Тех_Движение!$D$2:$D$5111,$C3623,Тех_Движение!$B$2:$B$5111,"&lt;="&amp;Q$3)-$F3623)))</f>
        <v/>
      </c>
      <c r="R3623" s="54">
        <f>IF($B3623="","",SUM($K3623:$Q3623))</f>
        <v/>
      </c>
      <c r="S3623" s="56">
        <f>IF($B3623="","",VLOOKUP($C3623,Настройки!$A$11:$L$17,9,FALSE))</f>
        <v/>
      </c>
      <c r="T3623" s="56">
        <f>IF($B3623="","",$R3623*$S3623)</f>
        <v/>
      </c>
    </row>
    <row r="3624">
      <c r="A3624" s="20">
        <f>Тех_Движение!$A$3621</f>
        <v/>
      </c>
      <c r="B3624" s="20">
        <f>IF(Тех_Движение!$F$3621&gt;0,Тех_Движение!$I$3621,"")</f>
        <v/>
      </c>
      <c r="C3624" s="20">
        <f>IF($B3624="","",Тех_Движение!$D$3621)</f>
        <v/>
      </c>
      <c r="D3624" s="42">
        <f>IF($B3624="","",Тех_Движение!$B$3621)</f>
        <v/>
      </c>
      <c r="E3624" s="54">
        <f>IF($B3624="","",Тех_Движение!$F$3621)</f>
        <v/>
      </c>
      <c r="F3624" s="54">
        <f>IF($B3624="","",SUMIFS($E$5:$E3623,$C$5:$C3623,$C3624))</f>
        <v/>
      </c>
      <c r="G3624" s="54">
        <f>IF($B3624="","",MAX(0,$E3624-MAX(0,SUMIFS(Тех_Движение!$G$2:$G$5111,Тех_Движение!$D$2:$D$5111,$C3624,Тех_Движение!$B$2:$B$5111,"&lt;="&amp;Настройки!$B$5-1)-$F3624)))</f>
        <v/>
      </c>
      <c r="H3624" s="54">
        <f>IF($B3624="","",IF(AND($D3624&gt;=Настройки!$B$5,$D3624&lt;=Настройки!$B$6),$E3624,0))</f>
        <v/>
      </c>
      <c r="I3624" s="54">
        <f>IF($B3624="","",$G3624+$H3624-$J3624)</f>
        <v/>
      </c>
      <c r="J3624" s="54">
        <f>IF($B3624="","",MAX(0,$E3624-MAX(0,SUMIFS(Тех_Движение!$G$2:$G$5111,Тех_Движение!$D$2:$D$5111,$C3624,Тех_Движение!$B$2:$B$5111,"&lt;="&amp;Настройки!$B$6)-$F3624)))</f>
        <v/>
      </c>
      <c r="K3624" s="54">
        <f>IF(OR($B3624="",K$3&lt;$D3624+Настройки!$B$7),0,MAX(0,$E3624-MAX(0,SUMIFS(Тех_Движение!$G$2:$G$5111,Тех_Движение!$D$2:$D$5111,$C3624,Тех_Движение!$B$2:$B$5111,"&lt;="&amp;K$3)-$F3624)))</f>
        <v/>
      </c>
      <c r="L3624" s="54">
        <f>IF(OR($B3624="",L$3&lt;$D3624+Настройки!$B$7),0,MAX(0,$E3624-MAX(0,SUMIFS(Тех_Движение!$G$2:$G$5111,Тех_Движение!$D$2:$D$5111,$C3624,Тех_Движение!$B$2:$B$5111,"&lt;="&amp;L$3)-$F3624)))</f>
        <v/>
      </c>
      <c r="M3624" s="54">
        <f>IF(OR($B3624="",M$3&lt;$D3624+Настройки!$B$7),0,MAX(0,$E3624-MAX(0,SUMIFS(Тех_Движение!$G$2:$G$5111,Тех_Движение!$D$2:$D$5111,$C3624,Тех_Движение!$B$2:$B$5111,"&lt;="&amp;M$3)-$F3624)))</f>
        <v/>
      </c>
      <c r="N3624" s="54">
        <f>IF(OR($B3624="",N$3&lt;$D3624+Настройки!$B$7),0,MAX(0,$E3624-MAX(0,SUMIFS(Тех_Движение!$G$2:$G$5111,Тех_Движение!$D$2:$D$5111,$C3624,Тех_Движение!$B$2:$B$5111,"&lt;="&amp;N$3)-$F3624)))</f>
        <v/>
      </c>
      <c r="O3624" s="54">
        <f>IF(OR($B3624="",O$3&lt;$D3624+Настройки!$B$7),0,MAX(0,$E3624-MAX(0,SUMIFS(Тех_Движение!$G$2:$G$5111,Тех_Движение!$D$2:$D$5111,$C3624,Тех_Движение!$B$2:$B$5111,"&lt;="&amp;O$3)-$F3624)))</f>
        <v/>
      </c>
      <c r="P3624" s="54">
        <f>IF(OR($B3624="",P$3&lt;$D3624+Настройки!$B$7),0,MAX(0,$E3624-MAX(0,SUMIFS(Тех_Движение!$G$2:$G$5111,Тех_Движение!$D$2:$D$5111,$C3624,Тех_Движение!$B$2:$B$5111,"&lt;="&amp;P$3)-$F3624)))</f>
        <v/>
      </c>
      <c r="Q3624" s="54">
        <f>IF(OR($B3624="",Q$3&lt;$D3624+Настройки!$B$7),0,MAX(0,$E3624-MAX(0,SUMIFS(Тех_Движение!$G$2:$G$5111,Тех_Движение!$D$2:$D$5111,$C3624,Тех_Движение!$B$2:$B$5111,"&lt;="&amp;Q$3)-$F3624)))</f>
        <v/>
      </c>
      <c r="R3624" s="54">
        <f>IF($B3624="","",SUM($K3624:$Q3624))</f>
        <v/>
      </c>
      <c r="S3624" s="56">
        <f>IF($B3624="","",VLOOKUP($C3624,Настройки!$A$11:$L$17,9,FALSE))</f>
        <v/>
      </c>
      <c r="T3624" s="56">
        <f>IF($B3624="","",$R3624*$S3624)</f>
        <v/>
      </c>
    </row>
    <row r="3625">
      <c r="A3625" s="20">
        <f>Тех_Движение!$A$3622</f>
        <v/>
      </c>
      <c r="B3625" s="20">
        <f>IF(Тех_Движение!$F$3622&gt;0,Тех_Движение!$I$3622,"")</f>
        <v/>
      </c>
      <c r="C3625" s="20">
        <f>IF($B3625="","",Тех_Движение!$D$3622)</f>
        <v/>
      </c>
      <c r="D3625" s="42">
        <f>IF($B3625="","",Тех_Движение!$B$3622)</f>
        <v/>
      </c>
      <c r="E3625" s="54">
        <f>IF($B3625="","",Тех_Движение!$F$3622)</f>
        <v/>
      </c>
      <c r="F3625" s="54">
        <f>IF($B3625="","",SUMIFS($E$5:$E3624,$C$5:$C3624,$C3625))</f>
        <v/>
      </c>
      <c r="G3625" s="54">
        <f>IF($B3625="","",MAX(0,$E3625-MAX(0,SUMIFS(Тех_Движение!$G$2:$G$5111,Тех_Движение!$D$2:$D$5111,$C3625,Тех_Движение!$B$2:$B$5111,"&lt;="&amp;Настройки!$B$5-1)-$F3625)))</f>
        <v/>
      </c>
      <c r="H3625" s="54">
        <f>IF($B3625="","",IF(AND($D3625&gt;=Настройки!$B$5,$D3625&lt;=Настройки!$B$6),$E3625,0))</f>
        <v/>
      </c>
      <c r="I3625" s="54">
        <f>IF($B3625="","",$G3625+$H3625-$J3625)</f>
        <v/>
      </c>
      <c r="J3625" s="54">
        <f>IF($B3625="","",MAX(0,$E3625-MAX(0,SUMIFS(Тех_Движение!$G$2:$G$5111,Тех_Движение!$D$2:$D$5111,$C3625,Тех_Движение!$B$2:$B$5111,"&lt;="&amp;Настройки!$B$6)-$F3625)))</f>
        <v/>
      </c>
      <c r="K3625" s="54">
        <f>IF(OR($B3625="",K$3&lt;$D3625+Настройки!$B$7),0,MAX(0,$E3625-MAX(0,SUMIFS(Тех_Движение!$G$2:$G$5111,Тех_Движение!$D$2:$D$5111,$C3625,Тех_Движение!$B$2:$B$5111,"&lt;="&amp;K$3)-$F3625)))</f>
        <v/>
      </c>
      <c r="L3625" s="54">
        <f>IF(OR($B3625="",L$3&lt;$D3625+Настройки!$B$7),0,MAX(0,$E3625-MAX(0,SUMIFS(Тех_Движение!$G$2:$G$5111,Тех_Движение!$D$2:$D$5111,$C3625,Тех_Движение!$B$2:$B$5111,"&lt;="&amp;L$3)-$F3625)))</f>
        <v/>
      </c>
      <c r="M3625" s="54">
        <f>IF(OR($B3625="",M$3&lt;$D3625+Настройки!$B$7),0,MAX(0,$E3625-MAX(0,SUMIFS(Тех_Движение!$G$2:$G$5111,Тех_Движение!$D$2:$D$5111,$C3625,Тех_Движение!$B$2:$B$5111,"&lt;="&amp;M$3)-$F3625)))</f>
        <v/>
      </c>
      <c r="N3625" s="54">
        <f>IF(OR($B3625="",N$3&lt;$D3625+Настройки!$B$7),0,MAX(0,$E3625-MAX(0,SUMIFS(Тех_Движение!$G$2:$G$5111,Тех_Движение!$D$2:$D$5111,$C3625,Тех_Движение!$B$2:$B$5111,"&lt;="&amp;N$3)-$F3625)))</f>
        <v/>
      </c>
      <c r="O3625" s="54">
        <f>IF(OR($B3625="",O$3&lt;$D3625+Настройки!$B$7),0,MAX(0,$E3625-MAX(0,SUMIFS(Тех_Движение!$G$2:$G$5111,Тех_Движение!$D$2:$D$5111,$C3625,Тех_Движение!$B$2:$B$5111,"&lt;="&amp;O$3)-$F3625)))</f>
        <v/>
      </c>
      <c r="P3625" s="54">
        <f>IF(OR($B3625="",P$3&lt;$D3625+Настройки!$B$7),0,MAX(0,$E3625-MAX(0,SUMIFS(Тех_Движение!$G$2:$G$5111,Тех_Движение!$D$2:$D$5111,$C3625,Тех_Движение!$B$2:$B$5111,"&lt;="&amp;P$3)-$F3625)))</f>
        <v/>
      </c>
      <c r="Q3625" s="54">
        <f>IF(OR($B3625="",Q$3&lt;$D3625+Настройки!$B$7),0,MAX(0,$E3625-MAX(0,SUMIFS(Тех_Движение!$G$2:$G$5111,Тех_Движение!$D$2:$D$5111,$C3625,Тех_Движение!$B$2:$B$5111,"&lt;="&amp;Q$3)-$F3625)))</f>
        <v/>
      </c>
      <c r="R3625" s="54">
        <f>IF($B3625="","",SUM($K3625:$Q3625))</f>
        <v/>
      </c>
      <c r="S3625" s="56">
        <f>IF($B3625="","",VLOOKUP($C3625,Настройки!$A$11:$L$17,9,FALSE))</f>
        <v/>
      </c>
      <c r="T3625" s="56">
        <f>IF($B3625="","",$R3625*$S3625)</f>
        <v/>
      </c>
    </row>
    <row r="3626">
      <c r="A3626" s="20">
        <f>Тех_Движение!$A$3623</f>
        <v/>
      </c>
      <c r="B3626" s="20">
        <f>IF(Тех_Движение!$F$3623&gt;0,Тех_Движение!$I$3623,"")</f>
        <v/>
      </c>
      <c r="C3626" s="20">
        <f>IF($B3626="","",Тех_Движение!$D$3623)</f>
        <v/>
      </c>
      <c r="D3626" s="42">
        <f>IF($B3626="","",Тех_Движение!$B$3623)</f>
        <v/>
      </c>
      <c r="E3626" s="54">
        <f>IF($B3626="","",Тех_Движение!$F$3623)</f>
        <v/>
      </c>
      <c r="F3626" s="54">
        <f>IF($B3626="","",SUMIFS($E$5:$E3625,$C$5:$C3625,$C3626))</f>
        <v/>
      </c>
      <c r="G3626" s="54">
        <f>IF($B3626="","",MAX(0,$E3626-MAX(0,SUMIFS(Тех_Движение!$G$2:$G$5111,Тех_Движение!$D$2:$D$5111,$C3626,Тех_Движение!$B$2:$B$5111,"&lt;="&amp;Настройки!$B$5-1)-$F3626)))</f>
        <v/>
      </c>
      <c r="H3626" s="54">
        <f>IF($B3626="","",IF(AND($D3626&gt;=Настройки!$B$5,$D3626&lt;=Настройки!$B$6),$E3626,0))</f>
        <v/>
      </c>
      <c r="I3626" s="54">
        <f>IF($B3626="","",$G3626+$H3626-$J3626)</f>
        <v/>
      </c>
      <c r="J3626" s="54">
        <f>IF($B3626="","",MAX(0,$E3626-MAX(0,SUMIFS(Тех_Движение!$G$2:$G$5111,Тех_Движение!$D$2:$D$5111,$C3626,Тех_Движение!$B$2:$B$5111,"&lt;="&amp;Настройки!$B$6)-$F3626)))</f>
        <v/>
      </c>
      <c r="K3626" s="54">
        <f>IF(OR($B3626="",K$3&lt;$D3626+Настройки!$B$7),0,MAX(0,$E3626-MAX(0,SUMIFS(Тех_Движение!$G$2:$G$5111,Тех_Движение!$D$2:$D$5111,$C3626,Тех_Движение!$B$2:$B$5111,"&lt;="&amp;K$3)-$F3626)))</f>
        <v/>
      </c>
      <c r="L3626" s="54">
        <f>IF(OR($B3626="",L$3&lt;$D3626+Настройки!$B$7),0,MAX(0,$E3626-MAX(0,SUMIFS(Тех_Движение!$G$2:$G$5111,Тех_Движение!$D$2:$D$5111,$C3626,Тех_Движение!$B$2:$B$5111,"&lt;="&amp;L$3)-$F3626)))</f>
        <v/>
      </c>
      <c r="M3626" s="54">
        <f>IF(OR($B3626="",M$3&lt;$D3626+Настройки!$B$7),0,MAX(0,$E3626-MAX(0,SUMIFS(Тех_Движение!$G$2:$G$5111,Тех_Движение!$D$2:$D$5111,$C3626,Тех_Движение!$B$2:$B$5111,"&lt;="&amp;M$3)-$F3626)))</f>
        <v/>
      </c>
      <c r="N3626" s="54">
        <f>IF(OR($B3626="",N$3&lt;$D3626+Настройки!$B$7),0,MAX(0,$E3626-MAX(0,SUMIFS(Тех_Движение!$G$2:$G$5111,Тех_Движение!$D$2:$D$5111,$C3626,Тех_Движение!$B$2:$B$5111,"&lt;="&amp;N$3)-$F3626)))</f>
        <v/>
      </c>
      <c r="O3626" s="54">
        <f>IF(OR($B3626="",O$3&lt;$D3626+Настройки!$B$7),0,MAX(0,$E3626-MAX(0,SUMIFS(Тех_Движение!$G$2:$G$5111,Тех_Движение!$D$2:$D$5111,$C3626,Тех_Движение!$B$2:$B$5111,"&lt;="&amp;O$3)-$F3626)))</f>
        <v/>
      </c>
      <c r="P3626" s="54">
        <f>IF(OR($B3626="",P$3&lt;$D3626+Настройки!$B$7),0,MAX(0,$E3626-MAX(0,SUMIFS(Тех_Движение!$G$2:$G$5111,Тех_Движение!$D$2:$D$5111,$C3626,Тех_Движение!$B$2:$B$5111,"&lt;="&amp;P$3)-$F3626)))</f>
        <v/>
      </c>
      <c r="Q3626" s="54">
        <f>IF(OR($B3626="",Q$3&lt;$D3626+Настройки!$B$7),0,MAX(0,$E3626-MAX(0,SUMIFS(Тех_Движение!$G$2:$G$5111,Тех_Движение!$D$2:$D$5111,$C3626,Тех_Движение!$B$2:$B$5111,"&lt;="&amp;Q$3)-$F3626)))</f>
        <v/>
      </c>
      <c r="R3626" s="54">
        <f>IF($B3626="","",SUM($K3626:$Q3626))</f>
        <v/>
      </c>
      <c r="S3626" s="56">
        <f>IF($B3626="","",VLOOKUP($C3626,Настройки!$A$11:$L$17,9,FALSE))</f>
        <v/>
      </c>
      <c r="T3626" s="56">
        <f>IF($B3626="","",$R3626*$S3626)</f>
        <v/>
      </c>
    </row>
    <row r="3627">
      <c r="A3627" s="20">
        <f>Тех_Движение!$A$3624</f>
        <v/>
      </c>
      <c r="B3627" s="20">
        <f>IF(Тех_Движение!$F$3624&gt;0,Тех_Движение!$I$3624,"")</f>
        <v/>
      </c>
      <c r="C3627" s="20">
        <f>IF($B3627="","",Тех_Движение!$D$3624)</f>
        <v/>
      </c>
      <c r="D3627" s="42">
        <f>IF($B3627="","",Тех_Движение!$B$3624)</f>
        <v/>
      </c>
      <c r="E3627" s="54">
        <f>IF($B3627="","",Тех_Движение!$F$3624)</f>
        <v/>
      </c>
      <c r="F3627" s="54">
        <f>IF($B3627="","",SUMIFS($E$5:$E3626,$C$5:$C3626,$C3627))</f>
        <v/>
      </c>
      <c r="G3627" s="54">
        <f>IF($B3627="","",MAX(0,$E3627-MAX(0,SUMIFS(Тех_Движение!$G$2:$G$5111,Тех_Движение!$D$2:$D$5111,$C3627,Тех_Движение!$B$2:$B$5111,"&lt;="&amp;Настройки!$B$5-1)-$F3627)))</f>
        <v/>
      </c>
      <c r="H3627" s="54">
        <f>IF($B3627="","",IF(AND($D3627&gt;=Настройки!$B$5,$D3627&lt;=Настройки!$B$6),$E3627,0))</f>
        <v/>
      </c>
      <c r="I3627" s="54">
        <f>IF($B3627="","",$G3627+$H3627-$J3627)</f>
        <v/>
      </c>
      <c r="J3627" s="54">
        <f>IF($B3627="","",MAX(0,$E3627-MAX(0,SUMIFS(Тех_Движение!$G$2:$G$5111,Тех_Движение!$D$2:$D$5111,$C3627,Тех_Движение!$B$2:$B$5111,"&lt;="&amp;Настройки!$B$6)-$F3627)))</f>
        <v/>
      </c>
      <c r="K3627" s="54">
        <f>IF(OR($B3627="",K$3&lt;$D3627+Настройки!$B$7),0,MAX(0,$E3627-MAX(0,SUMIFS(Тех_Движение!$G$2:$G$5111,Тех_Движение!$D$2:$D$5111,$C3627,Тех_Движение!$B$2:$B$5111,"&lt;="&amp;K$3)-$F3627)))</f>
        <v/>
      </c>
      <c r="L3627" s="54">
        <f>IF(OR($B3627="",L$3&lt;$D3627+Настройки!$B$7),0,MAX(0,$E3627-MAX(0,SUMIFS(Тех_Движение!$G$2:$G$5111,Тех_Движение!$D$2:$D$5111,$C3627,Тех_Движение!$B$2:$B$5111,"&lt;="&amp;L$3)-$F3627)))</f>
        <v/>
      </c>
      <c r="M3627" s="54">
        <f>IF(OR($B3627="",M$3&lt;$D3627+Настройки!$B$7),0,MAX(0,$E3627-MAX(0,SUMIFS(Тех_Движение!$G$2:$G$5111,Тех_Движение!$D$2:$D$5111,$C3627,Тех_Движение!$B$2:$B$5111,"&lt;="&amp;M$3)-$F3627)))</f>
        <v/>
      </c>
      <c r="N3627" s="54">
        <f>IF(OR($B3627="",N$3&lt;$D3627+Настройки!$B$7),0,MAX(0,$E3627-MAX(0,SUMIFS(Тех_Движение!$G$2:$G$5111,Тех_Движение!$D$2:$D$5111,$C3627,Тех_Движение!$B$2:$B$5111,"&lt;="&amp;N$3)-$F3627)))</f>
        <v/>
      </c>
      <c r="O3627" s="54">
        <f>IF(OR($B3627="",O$3&lt;$D3627+Настройки!$B$7),0,MAX(0,$E3627-MAX(0,SUMIFS(Тех_Движение!$G$2:$G$5111,Тех_Движение!$D$2:$D$5111,$C3627,Тех_Движение!$B$2:$B$5111,"&lt;="&amp;O$3)-$F3627)))</f>
        <v/>
      </c>
      <c r="P3627" s="54">
        <f>IF(OR($B3627="",P$3&lt;$D3627+Настройки!$B$7),0,MAX(0,$E3627-MAX(0,SUMIFS(Тех_Движение!$G$2:$G$5111,Тех_Движение!$D$2:$D$5111,$C3627,Тех_Движение!$B$2:$B$5111,"&lt;="&amp;P$3)-$F3627)))</f>
        <v/>
      </c>
      <c r="Q3627" s="54">
        <f>IF(OR($B3627="",Q$3&lt;$D3627+Настройки!$B$7),0,MAX(0,$E3627-MAX(0,SUMIFS(Тех_Движение!$G$2:$G$5111,Тех_Движение!$D$2:$D$5111,$C3627,Тех_Движение!$B$2:$B$5111,"&lt;="&amp;Q$3)-$F3627)))</f>
        <v/>
      </c>
      <c r="R3627" s="54">
        <f>IF($B3627="","",SUM($K3627:$Q3627))</f>
        <v/>
      </c>
      <c r="S3627" s="56">
        <f>IF($B3627="","",VLOOKUP($C3627,Настройки!$A$11:$L$17,9,FALSE))</f>
        <v/>
      </c>
      <c r="T3627" s="56">
        <f>IF($B3627="","",$R3627*$S3627)</f>
        <v/>
      </c>
    </row>
    <row r="3628">
      <c r="A3628" s="20">
        <f>Тех_Движение!$A$3625</f>
        <v/>
      </c>
      <c r="B3628" s="20">
        <f>IF(Тех_Движение!$F$3625&gt;0,Тех_Движение!$I$3625,"")</f>
        <v/>
      </c>
      <c r="C3628" s="20">
        <f>IF($B3628="","",Тех_Движение!$D$3625)</f>
        <v/>
      </c>
      <c r="D3628" s="42">
        <f>IF($B3628="","",Тех_Движение!$B$3625)</f>
        <v/>
      </c>
      <c r="E3628" s="54">
        <f>IF($B3628="","",Тех_Движение!$F$3625)</f>
        <v/>
      </c>
      <c r="F3628" s="54">
        <f>IF($B3628="","",SUMIFS($E$5:$E3627,$C$5:$C3627,$C3628))</f>
        <v/>
      </c>
      <c r="G3628" s="54">
        <f>IF($B3628="","",MAX(0,$E3628-MAX(0,SUMIFS(Тех_Движение!$G$2:$G$5111,Тех_Движение!$D$2:$D$5111,$C3628,Тех_Движение!$B$2:$B$5111,"&lt;="&amp;Настройки!$B$5-1)-$F3628)))</f>
        <v/>
      </c>
      <c r="H3628" s="54">
        <f>IF($B3628="","",IF(AND($D3628&gt;=Настройки!$B$5,$D3628&lt;=Настройки!$B$6),$E3628,0))</f>
        <v/>
      </c>
      <c r="I3628" s="54">
        <f>IF($B3628="","",$G3628+$H3628-$J3628)</f>
        <v/>
      </c>
      <c r="J3628" s="54">
        <f>IF($B3628="","",MAX(0,$E3628-MAX(0,SUMIFS(Тех_Движение!$G$2:$G$5111,Тех_Движение!$D$2:$D$5111,$C3628,Тех_Движение!$B$2:$B$5111,"&lt;="&amp;Настройки!$B$6)-$F3628)))</f>
        <v/>
      </c>
      <c r="K3628" s="54">
        <f>IF(OR($B3628="",K$3&lt;$D3628+Настройки!$B$7),0,MAX(0,$E3628-MAX(0,SUMIFS(Тех_Движение!$G$2:$G$5111,Тех_Движение!$D$2:$D$5111,$C3628,Тех_Движение!$B$2:$B$5111,"&lt;="&amp;K$3)-$F3628)))</f>
        <v/>
      </c>
      <c r="L3628" s="54">
        <f>IF(OR($B3628="",L$3&lt;$D3628+Настройки!$B$7),0,MAX(0,$E3628-MAX(0,SUMIFS(Тех_Движение!$G$2:$G$5111,Тех_Движение!$D$2:$D$5111,$C3628,Тех_Движение!$B$2:$B$5111,"&lt;="&amp;L$3)-$F3628)))</f>
        <v/>
      </c>
      <c r="M3628" s="54">
        <f>IF(OR($B3628="",M$3&lt;$D3628+Настройки!$B$7),0,MAX(0,$E3628-MAX(0,SUMIFS(Тех_Движение!$G$2:$G$5111,Тех_Движение!$D$2:$D$5111,$C3628,Тех_Движение!$B$2:$B$5111,"&lt;="&amp;M$3)-$F3628)))</f>
        <v/>
      </c>
      <c r="N3628" s="54">
        <f>IF(OR($B3628="",N$3&lt;$D3628+Настройки!$B$7),0,MAX(0,$E3628-MAX(0,SUMIFS(Тех_Движение!$G$2:$G$5111,Тех_Движение!$D$2:$D$5111,$C3628,Тех_Движение!$B$2:$B$5111,"&lt;="&amp;N$3)-$F3628)))</f>
        <v/>
      </c>
      <c r="O3628" s="54">
        <f>IF(OR($B3628="",O$3&lt;$D3628+Настройки!$B$7),0,MAX(0,$E3628-MAX(0,SUMIFS(Тех_Движение!$G$2:$G$5111,Тех_Движение!$D$2:$D$5111,$C3628,Тех_Движение!$B$2:$B$5111,"&lt;="&amp;O$3)-$F3628)))</f>
        <v/>
      </c>
      <c r="P3628" s="54">
        <f>IF(OR($B3628="",P$3&lt;$D3628+Настройки!$B$7),0,MAX(0,$E3628-MAX(0,SUMIFS(Тех_Движение!$G$2:$G$5111,Тех_Движение!$D$2:$D$5111,$C3628,Тех_Движение!$B$2:$B$5111,"&lt;="&amp;P$3)-$F3628)))</f>
        <v/>
      </c>
      <c r="Q3628" s="54">
        <f>IF(OR($B3628="",Q$3&lt;$D3628+Настройки!$B$7),0,MAX(0,$E3628-MAX(0,SUMIFS(Тех_Движение!$G$2:$G$5111,Тех_Движение!$D$2:$D$5111,$C3628,Тех_Движение!$B$2:$B$5111,"&lt;="&amp;Q$3)-$F3628)))</f>
        <v/>
      </c>
      <c r="R3628" s="54">
        <f>IF($B3628="","",SUM($K3628:$Q3628))</f>
        <v/>
      </c>
      <c r="S3628" s="56">
        <f>IF($B3628="","",VLOOKUP($C3628,Настройки!$A$11:$L$17,9,FALSE))</f>
        <v/>
      </c>
      <c r="T3628" s="56">
        <f>IF($B3628="","",$R3628*$S3628)</f>
        <v/>
      </c>
    </row>
    <row r="3629">
      <c r="A3629" s="20">
        <f>Тех_Движение!$A$3626</f>
        <v/>
      </c>
      <c r="B3629" s="20">
        <f>IF(Тех_Движение!$F$3626&gt;0,Тех_Движение!$I$3626,"")</f>
        <v/>
      </c>
      <c r="C3629" s="20">
        <f>IF($B3629="","",Тех_Движение!$D$3626)</f>
        <v/>
      </c>
      <c r="D3629" s="42">
        <f>IF($B3629="","",Тех_Движение!$B$3626)</f>
        <v/>
      </c>
      <c r="E3629" s="54">
        <f>IF($B3629="","",Тех_Движение!$F$3626)</f>
        <v/>
      </c>
      <c r="F3629" s="54">
        <f>IF($B3629="","",SUMIFS($E$5:$E3628,$C$5:$C3628,$C3629))</f>
        <v/>
      </c>
      <c r="G3629" s="54">
        <f>IF($B3629="","",MAX(0,$E3629-MAX(0,SUMIFS(Тех_Движение!$G$2:$G$5111,Тех_Движение!$D$2:$D$5111,$C3629,Тех_Движение!$B$2:$B$5111,"&lt;="&amp;Настройки!$B$5-1)-$F3629)))</f>
        <v/>
      </c>
      <c r="H3629" s="54">
        <f>IF($B3629="","",IF(AND($D3629&gt;=Настройки!$B$5,$D3629&lt;=Настройки!$B$6),$E3629,0))</f>
        <v/>
      </c>
      <c r="I3629" s="54">
        <f>IF($B3629="","",$G3629+$H3629-$J3629)</f>
        <v/>
      </c>
      <c r="J3629" s="54">
        <f>IF($B3629="","",MAX(0,$E3629-MAX(0,SUMIFS(Тех_Движение!$G$2:$G$5111,Тех_Движение!$D$2:$D$5111,$C3629,Тех_Движение!$B$2:$B$5111,"&lt;="&amp;Настройки!$B$6)-$F3629)))</f>
        <v/>
      </c>
      <c r="K3629" s="54">
        <f>IF(OR($B3629="",K$3&lt;$D3629+Настройки!$B$7),0,MAX(0,$E3629-MAX(0,SUMIFS(Тех_Движение!$G$2:$G$5111,Тех_Движение!$D$2:$D$5111,$C3629,Тех_Движение!$B$2:$B$5111,"&lt;="&amp;K$3)-$F3629)))</f>
        <v/>
      </c>
      <c r="L3629" s="54">
        <f>IF(OR($B3629="",L$3&lt;$D3629+Настройки!$B$7),0,MAX(0,$E3629-MAX(0,SUMIFS(Тех_Движение!$G$2:$G$5111,Тех_Движение!$D$2:$D$5111,$C3629,Тех_Движение!$B$2:$B$5111,"&lt;="&amp;L$3)-$F3629)))</f>
        <v/>
      </c>
      <c r="M3629" s="54">
        <f>IF(OR($B3629="",M$3&lt;$D3629+Настройки!$B$7),0,MAX(0,$E3629-MAX(0,SUMIFS(Тех_Движение!$G$2:$G$5111,Тех_Движение!$D$2:$D$5111,$C3629,Тех_Движение!$B$2:$B$5111,"&lt;="&amp;M$3)-$F3629)))</f>
        <v/>
      </c>
      <c r="N3629" s="54">
        <f>IF(OR($B3629="",N$3&lt;$D3629+Настройки!$B$7),0,MAX(0,$E3629-MAX(0,SUMIFS(Тех_Движение!$G$2:$G$5111,Тех_Движение!$D$2:$D$5111,$C3629,Тех_Движение!$B$2:$B$5111,"&lt;="&amp;N$3)-$F3629)))</f>
        <v/>
      </c>
      <c r="O3629" s="54">
        <f>IF(OR($B3629="",O$3&lt;$D3629+Настройки!$B$7),0,MAX(0,$E3629-MAX(0,SUMIFS(Тех_Движение!$G$2:$G$5111,Тех_Движение!$D$2:$D$5111,$C3629,Тех_Движение!$B$2:$B$5111,"&lt;="&amp;O$3)-$F3629)))</f>
        <v/>
      </c>
      <c r="P3629" s="54">
        <f>IF(OR($B3629="",P$3&lt;$D3629+Настройки!$B$7),0,MAX(0,$E3629-MAX(0,SUMIFS(Тех_Движение!$G$2:$G$5111,Тех_Движение!$D$2:$D$5111,$C3629,Тех_Движение!$B$2:$B$5111,"&lt;="&amp;P$3)-$F3629)))</f>
        <v/>
      </c>
      <c r="Q3629" s="54">
        <f>IF(OR($B3629="",Q$3&lt;$D3629+Настройки!$B$7),0,MAX(0,$E3629-MAX(0,SUMIFS(Тех_Движение!$G$2:$G$5111,Тех_Движение!$D$2:$D$5111,$C3629,Тех_Движение!$B$2:$B$5111,"&lt;="&amp;Q$3)-$F3629)))</f>
        <v/>
      </c>
      <c r="R3629" s="54">
        <f>IF($B3629="","",SUM($K3629:$Q3629))</f>
        <v/>
      </c>
      <c r="S3629" s="56">
        <f>IF($B3629="","",VLOOKUP($C3629,Настройки!$A$11:$L$17,9,FALSE))</f>
        <v/>
      </c>
      <c r="T3629" s="56">
        <f>IF($B3629="","",$R3629*$S3629)</f>
        <v/>
      </c>
    </row>
    <row r="3630">
      <c r="A3630" s="20">
        <f>Тех_Движение!$A$3627</f>
        <v/>
      </c>
      <c r="B3630" s="20">
        <f>IF(Тех_Движение!$F$3627&gt;0,Тех_Движение!$I$3627,"")</f>
        <v/>
      </c>
      <c r="C3630" s="20">
        <f>IF($B3630="","",Тех_Движение!$D$3627)</f>
        <v/>
      </c>
      <c r="D3630" s="42">
        <f>IF($B3630="","",Тех_Движение!$B$3627)</f>
        <v/>
      </c>
      <c r="E3630" s="54">
        <f>IF($B3630="","",Тех_Движение!$F$3627)</f>
        <v/>
      </c>
      <c r="F3630" s="54">
        <f>IF($B3630="","",SUMIFS($E$5:$E3629,$C$5:$C3629,$C3630))</f>
        <v/>
      </c>
      <c r="G3630" s="54">
        <f>IF($B3630="","",MAX(0,$E3630-MAX(0,SUMIFS(Тех_Движение!$G$2:$G$5111,Тех_Движение!$D$2:$D$5111,$C3630,Тех_Движение!$B$2:$B$5111,"&lt;="&amp;Настройки!$B$5-1)-$F3630)))</f>
        <v/>
      </c>
      <c r="H3630" s="54">
        <f>IF($B3630="","",IF(AND($D3630&gt;=Настройки!$B$5,$D3630&lt;=Настройки!$B$6),$E3630,0))</f>
        <v/>
      </c>
      <c r="I3630" s="54">
        <f>IF($B3630="","",$G3630+$H3630-$J3630)</f>
        <v/>
      </c>
      <c r="J3630" s="54">
        <f>IF($B3630="","",MAX(0,$E3630-MAX(0,SUMIFS(Тех_Движение!$G$2:$G$5111,Тех_Движение!$D$2:$D$5111,$C3630,Тех_Движение!$B$2:$B$5111,"&lt;="&amp;Настройки!$B$6)-$F3630)))</f>
        <v/>
      </c>
      <c r="K3630" s="54">
        <f>IF(OR($B3630="",K$3&lt;$D3630+Настройки!$B$7),0,MAX(0,$E3630-MAX(0,SUMIFS(Тех_Движение!$G$2:$G$5111,Тех_Движение!$D$2:$D$5111,$C3630,Тех_Движение!$B$2:$B$5111,"&lt;="&amp;K$3)-$F3630)))</f>
        <v/>
      </c>
      <c r="L3630" s="54">
        <f>IF(OR($B3630="",L$3&lt;$D3630+Настройки!$B$7),0,MAX(0,$E3630-MAX(0,SUMIFS(Тех_Движение!$G$2:$G$5111,Тех_Движение!$D$2:$D$5111,$C3630,Тех_Движение!$B$2:$B$5111,"&lt;="&amp;L$3)-$F3630)))</f>
        <v/>
      </c>
      <c r="M3630" s="54">
        <f>IF(OR($B3630="",M$3&lt;$D3630+Настройки!$B$7),0,MAX(0,$E3630-MAX(0,SUMIFS(Тех_Движение!$G$2:$G$5111,Тех_Движение!$D$2:$D$5111,$C3630,Тех_Движение!$B$2:$B$5111,"&lt;="&amp;M$3)-$F3630)))</f>
        <v/>
      </c>
      <c r="N3630" s="54">
        <f>IF(OR($B3630="",N$3&lt;$D3630+Настройки!$B$7),0,MAX(0,$E3630-MAX(0,SUMIFS(Тех_Движение!$G$2:$G$5111,Тех_Движение!$D$2:$D$5111,$C3630,Тех_Движение!$B$2:$B$5111,"&lt;="&amp;N$3)-$F3630)))</f>
        <v/>
      </c>
      <c r="O3630" s="54">
        <f>IF(OR($B3630="",O$3&lt;$D3630+Настройки!$B$7),0,MAX(0,$E3630-MAX(0,SUMIFS(Тех_Движение!$G$2:$G$5111,Тех_Движение!$D$2:$D$5111,$C3630,Тех_Движение!$B$2:$B$5111,"&lt;="&amp;O$3)-$F3630)))</f>
        <v/>
      </c>
      <c r="P3630" s="54">
        <f>IF(OR($B3630="",P$3&lt;$D3630+Настройки!$B$7),0,MAX(0,$E3630-MAX(0,SUMIFS(Тех_Движение!$G$2:$G$5111,Тех_Движение!$D$2:$D$5111,$C3630,Тех_Движение!$B$2:$B$5111,"&lt;="&amp;P$3)-$F3630)))</f>
        <v/>
      </c>
      <c r="Q3630" s="54">
        <f>IF(OR($B3630="",Q$3&lt;$D3630+Настройки!$B$7),0,MAX(0,$E3630-MAX(0,SUMIFS(Тех_Движение!$G$2:$G$5111,Тех_Движение!$D$2:$D$5111,$C3630,Тех_Движение!$B$2:$B$5111,"&lt;="&amp;Q$3)-$F3630)))</f>
        <v/>
      </c>
      <c r="R3630" s="54">
        <f>IF($B3630="","",SUM($K3630:$Q3630))</f>
        <v/>
      </c>
      <c r="S3630" s="56">
        <f>IF($B3630="","",VLOOKUP($C3630,Настройки!$A$11:$L$17,9,FALSE))</f>
        <v/>
      </c>
      <c r="T3630" s="56">
        <f>IF($B3630="","",$R3630*$S3630)</f>
        <v/>
      </c>
    </row>
    <row r="3631">
      <c r="A3631" s="20">
        <f>Тех_Движение!$A$3628</f>
        <v/>
      </c>
      <c r="B3631" s="20">
        <f>IF(Тех_Движение!$F$3628&gt;0,Тех_Движение!$I$3628,"")</f>
        <v/>
      </c>
      <c r="C3631" s="20">
        <f>IF($B3631="","",Тех_Движение!$D$3628)</f>
        <v/>
      </c>
      <c r="D3631" s="42">
        <f>IF($B3631="","",Тех_Движение!$B$3628)</f>
        <v/>
      </c>
      <c r="E3631" s="54">
        <f>IF($B3631="","",Тех_Движение!$F$3628)</f>
        <v/>
      </c>
      <c r="F3631" s="54">
        <f>IF($B3631="","",SUMIFS($E$5:$E3630,$C$5:$C3630,$C3631))</f>
        <v/>
      </c>
      <c r="G3631" s="54">
        <f>IF($B3631="","",MAX(0,$E3631-MAX(0,SUMIFS(Тех_Движение!$G$2:$G$5111,Тех_Движение!$D$2:$D$5111,$C3631,Тех_Движение!$B$2:$B$5111,"&lt;="&amp;Настройки!$B$5-1)-$F3631)))</f>
        <v/>
      </c>
      <c r="H3631" s="54">
        <f>IF($B3631="","",IF(AND($D3631&gt;=Настройки!$B$5,$D3631&lt;=Настройки!$B$6),$E3631,0))</f>
        <v/>
      </c>
      <c r="I3631" s="54">
        <f>IF($B3631="","",$G3631+$H3631-$J3631)</f>
        <v/>
      </c>
      <c r="J3631" s="54">
        <f>IF($B3631="","",MAX(0,$E3631-MAX(0,SUMIFS(Тех_Движение!$G$2:$G$5111,Тех_Движение!$D$2:$D$5111,$C3631,Тех_Движение!$B$2:$B$5111,"&lt;="&amp;Настройки!$B$6)-$F3631)))</f>
        <v/>
      </c>
      <c r="K3631" s="54">
        <f>IF(OR($B3631="",K$3&lt;$D3631+Настройки!$B$7),0,MAX(0,$E3631-MAX(0,SUMIFS(Тех_Движение!$G$2:$G$5111,Тех_Движение!$D$2:$D$5111,$C3631,Тех_Движение!$B$2:$B$5111,"&lt;="&amp;K$3)-$F3631)))</f>
        <v/>
      </c>
      <c r="L3631" s="54">
        <f>IF(OR($B3631="",L$3&lt;$D3631+Настройки!$B$7),0,MAX(0,$E3631-MAX(0,SUMIFS(Тех_Движение!$G$2:$G$5111,Тех_Движение!$D$2:$D$5111,$C3631,Тех_Движение!$B$2:$B$5111,"&lt;="&amp;L$3)-$F3631)))</f>
        <v/>
      </c>
      <c r="M3631" s="54">
        <f>IF(OR($B3631="",M$3&lt;$D3631+Настройки!$B$7),0,MAX(0,$E3631-MAX(0,SUMIFS(Тех_Движение!$G$2:$G$5111,Тех_Движение!$D$2:$D$5111,$C3631,Тех_Движение!$B$2:$B$5111,"&lt;="&amp;M$3)-$F3631)))</f>
        <v/>
      </c>
      <c r="N3631" s="54">
        <f>IF(OR($B3631="",N$3&lt;$D3631+Настройки!$B$7),0,MAX(0,$E3631-MAX(0,SUMIFS(Тех_Движение!$G$2:$G$5111,Тех_Движение!$D$2:$D$5111,$C3631,Тех_Движение!$B$2:$B$5111,"&lt;="&amp;N$3)-$F3631)))</f>
        <v/>
      </c>
      <c r="O3631" s="54">
        <f>IF(OR($B3631="",O$3&lt;$D3631+Настройки!$B$7),0,MAX(0,$E3631-MAX(0,SUMIFS(Тех_Движение!$G$2:$G$5111,Тех_Движение!$D$2:$D$5111,$C3631,Тех_Движение!$B$2:$B$5111,"&lt;="&amp;O$3)-$F3631)))</f>
        <v/>
      </c>
      <c r="P3631" s="54">
        <f>IF(OR($B3631="",P$3&lt;$D3631+Настройки!$B$7),0,MAX(0,$E3631-MAX(0,SUMIFS(Тех_Движение!$G$2:$G$5111,Тех_Движение!$D$2:$D$5111,$C3631,Тех_Движение!$B$2:$B$5111,"&lt;="&amp;P$3)-$F3631)))</f>
        <v/>
      </c>
      <c r="Q3631" s="54">
        <f>IF(OR($B3631="",Q$3&lt;$D3631+Настройки!$B$7),0,MAX(0,$E3631-MAX(0,SUMIFS(Тех_Движение!$G$2:$G$5111,Тех_Движение!$D$2:$D$5111,$C3631,Тех_Движение!$B$2:$B$5111,"&lt;="&amp;Q$3)-$F3631)))</f>
        <v/>
      </c>
      <c r="R3631" s="54">
        <f>IF($B3631="","",SUM($K3631:$Q3631))</f>
        <v/>
      </c>
      <c r="S3631" s="56">
        <f>IF($B3631="","",VLOOKUP($C3631,Настройки!$A$11:$L$17,9,FALSE))</f>
        <v/>
      </c>
      <c r="T3631" s="56">
        <f>IF($B3631="","",$R3631*$S3631)</f>
        <v/>
      </c>
    </row>
    <row r="3632">
      <c r="A3632" s="20">
        <f>Тех_Движение!$A$3629</f>
        <v/>
      </c>
      <c r="B3632" s="20">
        <f>IF(Тех_Движение!$F$3629&gt;0,Тех_Движение!$I$3629,"")</f>
        <v/>
      </c>
      <c r="C3632" s="20">
        <f>IF($B3632="","",Тех_Движение!$D$3629)</f>
        <v/>
      </c>
      <c r="D3632" s="42">
        <f>IF($B3632="","",Тех_Движение!$B$3629)</f>
        <v/>
      </c>
      <c r="E3632" s="54">
        <f>IF($B3632="","",Тех_Движение!$F$3629)</f>
        <v/>
      </c>
      <c r="F3632" s="54">
        <f>IF($B3632="","",SUMIFS($E$5:$E3631,$C$5:$C3631,$C3632))</f>
        <v/>
      </c>
      <c r="G3632" s="54">
        <f>IF($B3632="","",MAX(0,$E3632-MAX(0,SUMIFS(Тех_Движение!$G$2:$G$5111,Тех_Движение!$D$2:$D$5111,$C3632,Тех_Движение!$B$2:$B$5111,"&lt;="&amp;Настройки!$B$5-1)-$F3632)))</f>
        <v/>
      </c>
      <c r="H3632" s="54">
        <f>IF($B3632="","",IF(AND($D3632&gt;=Настройки!$B$5,$D3632&lt;=Настройки!$B$6),$E3632,0))</f>
        <v/>
      </c>
      <c r="I3632" s="54">
        <f>IF($B3632="","",$G3632+$H3632-$J3632)</f>
        <v/>
      </c>
      <c r="J3632" s="54">
        <f>IF($B3632="","",MAX(0,$E3632-MAX(0,SUMIFS(Тех_Движение!$G$2:$G$5111,Тех_Движение!$D$2:$D$5111,$C3632,Тех_Движение!$B$2:$B$5111,"&lt;="&amp;Настройки!$B$6)-$F3632)))</f>
        <v/>
      </c>
      <c r="K3632" s="54">
        <f>IF(OR($B3632="",K$3&lt;$D3632+Настройки!$B$7),0,MAX(0,$E3632-MAX(0,SUMIFS(Тех_Движение!$G$2:$G$5111,Тех_Движение!$D$2:$D$5111,$C3632,Тех_Движение!$B$2:$B$5111,"&lt;="&amp;K$3)-$F3632)))</f>
        <v/>
      </c>
      <c r="L3632" s="54">
        <f>IF(OR($B3632="",L$3&lt;$D3632+Настройки!$B$7),0,MAX(0,$E3632-MAX(0,SUMIFS(Тех_Движение!$G$2:$G$5111,Тех_Движение!$D$2:$D$5111,$C3632,Тех_Движение!$B$2:$B$5111,"&lt;="&amp;L$3)-$F3632)))</f>
        <v/>
      </c>
      <c r="M3632" s="54">
        <f>IF(OR($B3632="",M$3&lt;$D3632+Настройки!$B$7),0,MAX(0,$E3632-MAX(0,SUMIFS(Тех_Движение!$G$2:$G$5111,Тех_Движение!$D$2:$D$5111,$C3632,Тех_Движение!$B$2:$B$5111,"&lt;="&amp;M$3)-$F3632)))</f>
        <v/>
      </c>
      <c r="N3632" s="54">
        <f>IF(OR($B3632="",N$3&lt;$D3632+Настройки!$B$7),0,MAX(0,$E3632-MAX(0,SUMIFS(Тех_Движение!$G$2:$G$5111,Тех_Движение!$D$2:$D$5111,$C3632,Тех_Движение!$B$2:$B$5111,"&lt;="&amp;N$3)-$F3632)))</f>
        <v/>
      </c>
      <c r="O3632" s="54">
        <f>IF(OR($B3632="",O$3&lt;$D3632+Настройки!$B$7),0,MAX(0,$E3632-MAX(0,SUMIFS(Тех_Движение!$G$2:$G$5111,Тех_Движение!$D$2:$D$5111,$C3632,Тех_Движение!$B$2:$B$5111,"&lt;="&amp;O$3)-$F3632)))</f>
        <v/>
      </c>
      <c r="P3632" s="54">
        <f>IF(OR($B3632="",P$3&lt;$D3632+Настройки!$B$7),0,MAX(0,$E3632-MAX(0,SUMIFS(Тех_Движение!$G$2:$G$5111,Тех_Движение!$D$2:$D$5111,$C3632,Тех_Движение!$B$2:$B$5111,"&lt;="&amp;P$3)-$F3632)))</f>
        <v/>
      </c>
      <c r="Q3632" s="54">
        <f>IF(OR($B3632="",Q$3&lt;$D3632+Настройки!$B$7),0,MAX(0,$E3632-MAX(0,SUMIFS(Тех_Движение!$G$2:$G$5111,Тех_Движение!$D$2:$D$5111,$C3632,Тех_Движение!$B$2:$B$5111,"&lt;="&amp;Q$3)-$F3632)))</f>
        <v/>
      </c>
      <c r="R3632" s="54">
        <f>IF($B3632="","",SUM($K3632:$Q3632))</f>
        <v/>
      </c>
      <c r="S3632" s="56">
        <f>IF($B3632="","",VLOOKUP($C3632,Настройки!$A$11:$L$17,9,FALSE))</f>
        <v/>
      </c>
      <c r="T3632" s="56">
        <f>IF($B3632="","",$R3632*$S3632)</f>
        <v/>
      </c>
    </row>
    <row r="3633">
      <c r="A3633" s="20">
        <f>Тех_Движение!$A$3630</f>
        <v/>
      </c>
      <c r="B3633" s="20">
        <f>IF(Тех_Движение!$F$3630&gt;0,Тех_Движение!$I$3630,"")</f>
        <v/>
      </c>
      <c r="C3633" s="20">
        <f>IF($B3633="","",Тех_Движение!$D$3630)</f>
        <v/>
      </c>
      <c r="D3633" s="42">
        <f>IF($B3633="","",Тех_Движение!$B$3630)</f>
        <v/>
      </c>
      <c r="E3633" s="54">
        <f>IF($B3633="","",Тех_Движение!$F$3630)</f>
        <v/>
      </c>
      <c r="F3633" s="54">
        <f>IF($B3633="","",SUMIFS($E$5:$E3632,$C$5:$C3632,$C3633))</f>
        <v/>
      </c>
      <c r="G3633" s="54">
        <f>IF($B3633="","",MAX(0,$E3633-MAX(0,SUMIFS(Тех_Движение!$G$2:$G$5111,Тех_Движение!$D$2:$D$5111,$C3633,Тех_Движение!$B$2:$B$5111,"&lt;="&amp;Настройки!$B$5-1)-$F3633)))</f>
        <v/>
      </c>
      <c r="H3633" s="54">
        <f>IF($B3633="","",IF(AND($D3633&gt;=Настройки!$B$5,$D3633&lt;=Настройки!$B$6),$E3633,0))</f>
        <v/>
      </c>
      <c r="I3633" s="54">
        <f>IF($B3633="","",$G3633+$H3633-$J3633)</f>
        <v/>
      </c>
      <c r="J3633" s="54">
        <f>IF($B3633="","",MAX(0,$E3633-MAX(0,SUMIFS(Тех_Движение!$G$2:$G$5111,Тех_Движение!$D$2:$D$5111,$C3633,Тех_Движение!$B$2:$B$5111,"&lt;="&amp;Настройки!$B$6)-$F3633)))</f>
        <v/>
      </c>
      <c r="K3633" s="54">
        <f>IF(OR($B3633="",K$3&lt;$D3633+Настройки!$B$7),0,MAX(0,$E3633-MAX(0,SUMIFS(Тех_Движение!$G$2:$G$5111,Тех_Движение!$D$2:$D$5111,$C3633,Тех_Движение!$B$2:$B$5111,"&lt;="&amp;K$3)-$F3633)))</f>
        <v/>
      </c>
      <c r="L3633" s="54">
        <f>IF(OR($B3633="",L$3&lt;$D3633+Настройки!$B$7),0,MAX(0,$E3633-MAX(0,SUMIFS(Тех_Движение!$G$2:$G$5111,Тех_Движение!$D$2:$D$5111,$C3633,Тех_Движение!$B$2:$B$5111,"&lt;="&amp;L$3)-$F3633)))</f>
        <v/>
      </c>
      <c r="M3633" s="54">
        <f>IF(OR($B3633="",M$3&lt;$D3633+Настройки!$B$7),0,MAX(0,$E3633-MAX(0,SUMIFS(Тех_Движение!$G$2:$G$5111,Тех_Движение!$D$2:$D$5111,$C3633,Тех_Движение!$B$2:$B$5111,"&lt;="&amp;M$3)-$F3633)))</f>
        <v/>
      </c>
      <c r="N3633" s="54">
        <f>IF(OR($B3633="",N$3&lt;$D3633+Настройки!$B$7),0,MAX(0,$E3633-MAX(0,SUMIFS(Тех_Движение!$G$2:$G$5111,Тех_Движение!$D$2:$D$5111,$C3633,Тех_Движение!$B$2:$B$5111,"&lt;="&amp;N$3)-$F3633)))</f>
        <v/>
      </c>
      <c r="O3633" s="54">
        <f>IF(OR($B3633="",O$3&lt;$D3633+Настройки!$B$7),0,MAX(0,$E3633-MAX(0,SUMIFS(Тех_Движение!$G$2:$G$5111,Тех_Движение!$D$2:$D$5111,$C3633,Тех_Движение!$B$2:$B$5111,"&lt;="&amp;O$3)-$F3633)))</f>
        <v/>
      </c>
      <c r="P3633" s="54">
        <f>IF(OR($B3633="",P$3&lt;$D3633+Настройки!$B$7),0,MAX(0,$E3633-MAX(0,SUMIFS(Тех_Движение!$G$2:$G$5111,Тех_Движение!$D$2:$D$5111,$C3633,Тех_Движение!$B$2:$B$5111,"&lt;="&amp;P$3)-$F3633)))</f>
        <v/>
      </c>
      <c r="Q3633" s="54">
        <f>IF(OR($B3633="",Q$3&lt;$D3633+Настройки!$B$7),0,MAX(0,$E3633-MAX(0,SUMIFS(Тех_Движение!$G$2:$G$5111,Тех_Движение!$D$2:$D$5111,$C3633,Тех_Движение!$B$2:$B$5111,"&lt;="&amp;Q$3)-$F3633)))</f>
        <v/>
      </c>
      <c r="R3633" s="54">
        <f>IF($B3633="","",SUM($K3633:$Q3633))</f>
        <v/>
      </c>
      <c r="S3633" s="56">
        <f>IF($B3633="","",VLOOKUP($C3633,Настройки!$A$11:$L$17,9,FALSE))</f>
        <v/>
      </c>
      <c r="T3633" s="56">
        <f>IF($B3633="","",$R3633*$S3633)</f>
        <v/>
      </c>
    </row>
    <row r="3634">
      <c r="A3634" s="20">
        <f>Тех_Движение!$A$3631</f>
        <v/>
      </c>
      <c r="B3634" s="20">
        <f>IF(Тех_Движение!$F$3631&gt;0,Тех_Движение!$I$3631,"")</f>
        <v/>
      </c>
      <c r="C3634" s="20">
        <f>IF($B3634="","",Тех_Движение!$D$3631)</f>
        <v/>
      </c>
      <c r="D3634" s="42">
        <f>IF($B3634="","",Тех_Движение!$B$3631)</f>
        <v/>
      </c>
      <c r="E3634" s="54">
        <f>IF($B3634="","",Тех_Движение!$F$3631)</f>
        <v/>
      </c>
      <c r="F3634" s="54">
        <f>IF($B3634="","",SUMIFS($E$5:$E3633,$C$5:$C3633,$C3634))</f>
        <v/>
      </c>
      <c r="G3634" s="54">
        <f>IF($B3634="","",MAX(0,$E3634-MAX(0,SUMIFS(Тех_Движение!$G$2:$G$5111,Тех_Движение!$D$2:$D$5111,$C3634,Тех_Движение!$B$2:$B$5111,"&lt;="&amp;Настройки!$B$5-1)-$F3634)))</f>
        <v/>
      </c>
      <c r="H3634" s="54">
        <f>IF($B3634="","",IF(AND($D3634&gt;=Настройки!$B$5,$D3634&lt;=Настройки!$B$6),$E3634,0))</f>
        <v/>
      </c>
      <c r="I3634" s="54">
        <f>IF($B3634="","",$G3634+$H3634-$J3634)</f>
        <v/>
      </c>
      <c r="J3634" s="54">
        <f>IF($B3634="","",MAX(0,$E3634-MAX(0,SUMIFS(Тех_Движение!$G$2:$G$5111,Тех_Движение!$D$2:$D$5111,$C3634,Тех_Движение!$B$2:$B$5111,"&lt;="&amp;Настройки!$B$6)-$F3634)))</f>
        <v/>
      </c>
      <c r="K3634" s="54">
        <f>IF(OR($B3634="",K$3&lt;$D3634+Настройки!$B$7),0,MAX(0,$E3634-MAX(0,SUMIFS(Тех_Движение!$G$2:$G$5111,Тех_Движение!$D$2:$D$5111,$C3634,Тех_Движение!$B$2:$B$5111,"&lt;="&amp;K$3)-$F3634)))</f>
        <v/>
      </c>
      <c r="L3634" s="54">
        <f>IF(OR($B3634="",L$3&lt;$D3634+Настройки!$B$7),0,MAX(0,$E3634-MAX(0,SUMIFS(Тех_Движение!$G$2:$G$5111,Тех_Движение!$D$2:$D$5111,$C3634,Тех_Движение!$B$2:$B$5111,"&lt;="&amp;L$3)-$F3634)))</f>
        <v/>
      </c>
      <c r="M3634" s="54">
        <f>IF(OR($B3634="",M$3&lt;$D3634+Настройки!$B$7),0,MAX(0,$E3634-MAX(0,SUMIFS(Тех_Движение!$G$2:$G$5111,Тех_Движение!$D$2:$D$5111,$C3634,Тех_Движение!$B$2:$B$5111,"&lt;="&amp;M$3)-$F3634)))</f>
        <v/>
      </c>
      <c r="N3634" s="54">
        <f>IF(OR($B3634="",N$3&lt;$D3634+Настройки!$B$7),0,MAX(0,$E3634-MAX(0,SUMIFS(Тех_Движение!$G$2:$G$5111,Тех_Движение!$D$2:$D$5111,$C3634,Тех_Движение!$B$2:$B$5111,"&lt;="&amp;N$3)-$F3634)))</f>
        <v/>
      </c>
      <c r="O3634" s="54">
        <f>IF(OR($B3634="",O$3&lt;$D3634+Настройки!$B$7),0,MAX(0,$E3634-MAX(0,SUMIFS(Тех_Движение!$G$2:$G$5111,Тех_Движение!$D$2:$D$5111,$C3634,Тех_Движение!$B$2:$B$5111,"&lt;="&amp;O$3)-$F3634)))</f>
        <v/>
      </c>
      <c r="P3634" s="54">
        <f>IF(OR($B3634="",P$3&lt;$D3634+Настройки!$B$7),0,MAX(0,$E3634-MAX(0,SUMIFS(Тех_Движение!$G$2:$G$5111,Тех_Движение!$D$2:$D$5111,$C3634,Тех_Движение!$B$2:$B$5111,"&lt;="&amp;P$3)-$F3634)))</f>
        <v/>
      </c>
      <c r="Q3634" s="54">
        <f>IF(OR($B3634="",Q$3&lt;$D3634+Настройки!$B$7),0,MAX(0,$E3634-MAX(0,SUMIFS(Тех_Движение!$G$2:$G$5111,Тех_Движение!$D$2:$D$5111,$C3634,Тех_Движение!$B$2:$B$5111,"&lt;="&amp;Q$3)-$F3634)))</f>
        <v/>
      </c>
      <c r="R3634" s="54">
        <f>IF($B3634="","",SUM($K3634:$Q3634))</f>
        <v/>
      </c>
      <c r="S3634" s="56">
        <f>IF($B3634="","",VLOOKUP($C3634,Настройки!$A$11:$L$17,9,FALSE))</f>
        <v/>
      </c>
      <c r="T3634" s="56">
        <f>IF($B3634="","",$R3634*$S3634)</f>
        <v/>
      </c>
    </row>
    <row r="3635">
      <c r="A3635" s="20">
        <f>Тех_Движение!$A$3632</f>
        <v/>
      </c>
      <c r="B3635" s="20">
        <f>IF(Тех_Движение!$F$3632&gt;0,Тех_Движение!$I$3632,"")</f>
        <v/>
      </c>
      <c r="C3635" s="20">
        <f>IF($B3635="","",Тех_Движение!$D$3632)</f>
        <v/>
      </c>
      <c r="D3635" s="42">
        <f>IF($B3635="","",Тех_Движение!$B$3632)</f>
        <v/>
      </c>
      <c r="E3635" s="54">
        <f>IF($B3635="","",Тех_Движение!$F$3632)</f>
        <v/>
      </c>
      <c r="F3635" s="54">
        <f>IF($B3635="","",SUMIFS($E$5:$E3634,$C$5:$C3634,$C3635))</f>
        <v/>
      </c>
      <c r="G3635" s="54">
        <f>IF($B3635="","",MAX(0,$E3635-MAX(0,SUMIFS(Тех_Движение!$G$2:$G$5111,Тех_Движение!$D$2:$D$5111,$C3635,Тех_Движение!$B$2:$B$5111,"&lt;="&amp;Настройки!$B$5-1)-$F3635)))</f>
        <v/>
      </c>
      <c r="H3635" s="54">
        <f>IF($B3635="","",IF(AND($D3635&gt;=Настройки!$B$5,$D3635&lt;=Настройки!$B$6),$E3635,0))</f>
        <v/>
      </c>
      <c r="I3635" s="54">
        <f>IF($B3635="","",$G3635+$H3635-$J3635)</f>
        <v/>
      </c>
      <c r="J3635" s="54">
        <f>IF($B3635="","",MAX(0,$E3635-MAX(0,SUMIFS(Тех_Движение!$G$2:$G$5111,Тех_Движение!$D$2:$D$5111,$C3635,Тех_Движение!$B$2:$B$5111,"&lt;="&amp;Настройки!$B$6)-$F3635)))</f>
        <v/>
      </c>
      <c r="K3635" s="54">
        <f>IF(OR($B3635="",K$3&lt;$D3635+Настройки!$B$7),0,MAX(0,$E3635-MAX(0,SUMIFS(Тех_Движение!$G$2:$G$5111,Тех_Движение!$D$2:$D$5111,$C3635,Тех_Движение!$B$2:$B$5111,"&lt;="&amp;K$3)-$F3635)))</f>
        <v/>
      </c>
      <c r="L3635" s="54">
        <f>IF(OR($B3635="",L$3&lt;$D3635+Настройки!$B$7),0,MAX(0,$E3635-MAX(0,SUMIFS(Тех_Движение!$G$2:$G$5111,Тех_Движение!$D$2:$D$5111,$C3635,Тех_Движение!$B$2:$B$5111,"&lt;="&amp;L$3)-$F3635)))</f>
        <v/>
      </c>
      <c r="M3635" s="54">
        <f>IF(OR($B3635="",M$3&lt;$D3635+Настройки!$B$7),0,MAX(0,$E3635-MAX(0,SUMIFS(Тех_Движение!$G$2:$G$5111,Тех_Движение!$D$2:$D$5111,$C3635,Тех_Движение!$B$2:$B$5111,"&lt;="&amp;M$3)-$F3635)))</f>
        <v/>
      </c>
      <c r="N3635" s="54">
        <f>IF(OR($B3635="",N$3&lt;$D3635+Настройки!$B$7),0,MAX(0,$E3635-MAX(0,SUMIFS(Тех_Движение!$G$2:$G$5111,Тех_Движение!$D$2:$D$5111,$C3635,Тех_Движение!$B$2:$B$5111,"&lt;="&amp;N$3)-$F3635)))</f>
        <v/>
      </c>
      <c r="O3635" s="54">
        <f>IF(OR($B3635="",O$3&lt;$D3635+Настройки!$B$7),0,MAX(0,$E3635-MAX(0,SUMIFS(Тех_Движение!$G$2:$G$5111,Тех_Движение!$D$2:$D$5111,$C3635,Тех_Движение!$B$2:$B$5111,"&lt;="&amp;O$3)-$F3635)))</f>
        <v/>
      </c>
      <c r="P3635" s="54">
        <f>IF(OR($B3635="",P$3&lt;$D3635+Настройки!$B$7),0,MAX(0,$E3635-MAX(0,SUMIFS(Тех_Движение!$G$2:$G$5111,Тех_Движение!$D$2:$D$5111,$C3635,Тех_Движение!$B$2:$B$5111,"&lt;="&amp;P$3)-$F3635)))</f>
        <v/>
      </c>
      <c r="Q3635" s="54">
        <f>IF(OR($B3635="",Q$3&lt;$D3635+Настройки!$B$7),0,MAX(0,$E3635-MAX(0,SUMIFS(Тех_Движение!$G$2:$G$5111,Тех_Движение!$D$2:$D$5111,$C3635,Тех_Движение!$B$2:$B$5111,"&lt;="&amp;Q$3)-$F3635)))</f>
        <v/>
      </c>
      <c r="R3635" s="54">
        <f>IF($B3635="","",SUM($K3635:$Q3635))</f>
        <v/>
      </c>
      <c r="S3635" s="56">
        <f>IF($B3635="","",VLOOKUP($C3635,Настройки!$A$11:$L$17,9,FALSE))</f>
        <v/>
      </c>
      <c r="T3635" s="56">
        <f>IF($B3635="","",$R3635*$S3635)</f>
        <v/>
      </c>
    </row>
    <row r="3636">
      <c r="A3636" s="20">
        <f>Тех_Движение!$A$3633</f>
        <v/>
      </c>
      <c r="B3636" s="20">
        <f>IF(Тех_Движение!$F$3633&gt;0,Тех_Движение!$I$3633,"")</f>
        <v/>
      </c>
      <c r="C3636" s="20">
        <f>IF($B3636="","",Тех_Движение!$D$3633)</f>
        <v/>
      </c>
      <c r="D3636" s="42">
        <f>IF($B3636="","",Тех_Движение!$B$3633)</f>
        <v/>
      </c>
      <c r="E3636" s="54">
        <f>IF($B3636="","",Тех_Движение!$F$3633)</f>
        <v/>
      </c>
      <c r="F3636" s="54">
        <f>IF($B3636="","",SUMIFS($E$5:$E3635,$C$5:$C3635,$C3636))</f>
        <v/>
      </c>
      <c r="G3636" s="54">
        <f>IF($B3636="","",MAX(0,$E3636-MAX(0,SUMIFS(Тех_Движение!$G$2:$G$5111,Тех_Движение!$D$2:$D$5111,$C3636,Тех_Движение!$B$2:$B$5111,"&lt;="&amp;Настройки!$B$5-1)-$F3636)))</f>
        <v/>
      </c>
      <c r="H3636" s="54">
        <f>IF($B3636="","",IF(AND($D3636&gt;=Настройки!$B$5,$D3636&lt;=Настройки!$B$6),$E3636,0))</f>
        <v/>
      </c>
      <c r="I3636" s="54">
        <f>IF($B3636="","",$G3636+$H3636-$J3636)</f>
        <v/>
      </c>
      <c r="J3636" s="54">
        <f>IF($B3636="","",MAX(0,$E3636-MAX(0,SUMIFS(Тех_Движение!$G$2:$G$5111,Тех_Движение!$D$2:$D$5111,$C3636,Тех_Движение!$B$2:$B$5111,"&lt;="&amp;Настройки!$B$6)-$F3636)))</f>
        <v/>
      </c>
      <c r="K3636" s="54">
        <f>IF(OR($B3636="",K$3&lt;$D3636+Настройки!$B$7),0,MAX(0,$E3636-MAX(0,SUMIFS(Тех_Движение!$G$2:$G$5111,Тех_Движение!$D$2:$D$5111,$C3636,Тех_Движение!$B$2:$B$5111,"&lt;="&amp;K$3)-$F3636)))</f>
        <v/>
      </c>
      <c r="L3636" s="54">
        <f>IF(OR($B3636="",L$3&lt;$D3636+Настройки!$B$7),0,MAX(0,$E3636-MAX(0,SUMIFS(Тех_Движение!$G$2:$G$5111,Тех_Движение!$D$2:$D$5111,$C3636,Тех_Движение!$B$2:$B$5111,"&lt;="&amp;L$3)-$F3636)))</f>
        <v/>
      </c>
      <c r="M3636" s="54">
        <f>IF(OR($B3636="",M$3&lt;$D3636+Настройки!$B$7),0,MAX(0,$E3636-MAX(0,SUMIFS(Тех_Движение!$G$2:$G$5111,Тех_Движение!$D$2:$D$5111,$C3636,Тех_Движение!$B$2:$B$5111,"&lt;="&amp;M$3)-$F3636)))</f>
        <v/>
      </c>
      <c r="N3636" s="54">
        <f>IF(OR($B3636="",N$3&lt;$D3636+Настройки!$B$7),0,MAX(0,$E3636-MAX(0,SUMIFS(Тех_Движение!$G$2:$G$5111,Тех_Движение!$D$2:$D$5111,$C3636,Тех_Движение!$B$2:$B$5111,"&lt;="&amp;N$3)-$F3636)))</f>
        <v/>
      </c>
      <c r="O3636" s="54">
        <f>IF(OR($B3636="",O$3&lt;$D3636+Настройки!$B$7),0,MAX(0,$E3636-MAX(0,SUMIFS(Тех_Движение!$G$2:$G$5111,Тех_Движение!$D$2:$D$5111,$C3636,Тех_Движение!$B$2:$B$5111,"&lt;="&amp;O$3)-$F3636)))</f>
        <v/>
      </c>
      <c r="P3636" s="54">
        <f>IF(OR($B3636="",P$3&lt;$D3636+Настройки!$B$7),0,MAX(0,$E3636-MAX(0,SUMIFS(Тех_Движение!$G$2:$G$5111,Тех_Движение!$D$2:$D$5111,$C3636,Тех_Движение!$B$2:$B$5111,"&lt;="&amp;P$3)-$F3636)))</f>
        <v/>
      </c>
      <c r="Q3636" s="54">
        <f>IF(OR($B3636="",Q$3&lt;$D3636+Настройки!$B$7),0,MAX(0,$E3636-MAX(0,SUMIFS(Тех_Движение!$G$2:$G$5111,Тех_Движение!$D$2:$D$5111,$C3636,Тех_Движение!$B$2:$B$5111,"&lt;="&amp;Q$3)-$F3636)))</f>
        <v/>
      </c>
      <c r="R3636" s="54">
        <f>IF($B3636="","",SUM($K3636:$Q3636))</f>
        <v/>
      </c>
      <c r="S3636" s="56">
        <f>IF($B3636="","",VLOOKUP($C3636,Настройки!$A$11:$L$17,9,FALSE))</f>
        <v/>
      </c>
      <c r="T3636" s="56">
        <f>IF($B3636="","",$R3636*$S3636)</f>
        <v/>
      </c>
    </row>
    <row r="3637">
      <c r="A3637" s="20">
        <f>Тех_Движение!$A$3634</f>
        <v/>
      </c>
      <c r="B3637" s="20">
        <f>IF(Тех_Движение!$F$3634&gt;0,Тех_Движение!$I$3634,"")</f>
        <v/>
      </c>
      <c r="C3637" s="20">
        <f>IF($B3637="","",Тех_Движение!$D$3634)</f>
        <v/>
      </c>
      <c r="D3637" s="42">
        <f>IF($B3637="","",Тех_Движение!$B$3634)</f>
        <v/>
      </c>
      <c r="E3637" s="54">
        <f>IF($B3637="","",Тех_Движение!$F$3634)</f>
        <v/>
      </c>
      <c r="F3637" s="54">
        <f>IF($B3637="","",SUMIFS($E$5:$E3636,$C$5:$C3636,$C3637))</f>
        <v/>
      </c>
      <c r="G3637" s="54">
        <f>IF($B3637="","",MAX(0,$E3637-MAX(0,SUMIFS(Тех_Движение!$G$2:$G$5111,Тех_Движение!$D$2:$D$5111,$C3637,Тех_Движение!$B$2:$B$5111,"&lt;="&amp;Настройки!$B$5-1)-$F3637)))</f>
        <v/>
      </c>
      <c r="H3637" s="54">
        <f>IF($B3637="","",IF(AND($D3637&gt;=Настройки!$B$5,$D3637&lt;=Настройки!$B$6),$E3637,0))</f>
        <v/>
      </c>
      <c r="I3637" s="54">
        <f>IF($B3637="","",$G3637+$H3637-$J3637)</f>
        <v/>
      </c>
      <c r="J3637" s="54">
        <f>IF($B3637="","",MAX(0,$E3637-MAX(0,SUMIFS(Тех_Движение!$G$2:$G$5111,Тех_Движение!$D$2:$D$5111,$C3637,Тех_Движение!$B$2:$B$5111,"&lt;="&amp;Настройки!$B$6)-$F3637)))</f>
        <v/>
      </c>
      <c r="K3637" s="54">
        <f>IF(OR($B3637="",K$3&lt;$D3637+Настройки!$B$7),0,MAX(0,$E3637-MAX(0,SUMIFS(Тех_Движение!$G$2:$G$5111,Тех_Движение!$D$2:$D$5111,$C3637,Тех_Движение!$B$2:$B$5111,"&lt;="&amp;K$3)-$F3637)))</f>
        <v/>
      </c>
      <c r="L3637" s="54">
        <f>IF(OR($B3637="",L$3&lt;$D3637+Настройки!$B$7),0,MAX(0,$E3637-MAX(0,SUMIFS(Тех_Движение!$G$2:$G$5111,Тех_Движение!$D$2:$D$5111,$C3637,Тех_Движение!$B$2:$B$5111,"&lt;="&amp;L$3)-$F3637)))</f>
        <v/>
      </c>
      <c r="M3637" s="54">
        <f>IF(OR($B3637="",M$3&lt;$D3637+Настройки!$B$7),0,MAX(0,$E3637-MAX(0,SUMIFS(Тех_Движение!$G$2:$G$5111,Тех_Движение!$D$2:$D$5111,$C3637,Тех_Движение!$B$2:$B$5111,"&lt;="&amp;M$3)-$F3637)))</f>
        <v/>
      </c>
      <c r="N3637" s="54">
        <f>IF(OR($B3637="",N$3&lt;$D3637+Настройки!$B$7),0,MAX(0,$E3637-MAX(0,SUMIFS(Тех_Движение!$G$2:$G$5111,Тех_Движение!$D$2:$D$5111,$C3637,Тех_Движение!$B$2:$B$5111,"&lt;="&amp;N$3)-$F3637)))</f>
        <v/>
      </c>
      <c r="O3637" s="54">
        <f>IF(OR($B3637="",O$3&lt;$D3637+Настройки!$B$7),0,MAX(0,$E3637-MAX(0,SUMIFS(Тех_Движение!$G$2:$G$5111,Тех_Движение!$D$2:$D$5111,$C3637,Тех_Движение!$B$2:$B$5111,"&lt;="&amp;O$3)-$F3637)))</f>
        <v/>
      </c>
      <c r="P3637" s="54">
        <f>IF(OR($B3637="",P$3&lt;$D3637+Настройки!$B$7),0,MAX(0,$E3637-MAX(0,SUMIFS(Тех_Движение!$G$2:$G$5111,Тех_Движение!$D$2:$D$5111,$C3637,Тех_Движение!$B$2:$B$5111,"&lt;="&amp;P$3)-$F3637)))</f>
        <v/>
      </c>
      <c r="Q3637" s="54">
        <f>IF(OR($B3637="",Q$3&lt;$D3637+Настройки!$B$7),0,MAX(0,$E3637-MAX(0,SUMIFS(Тех_Движение!$G$2:$G$5111,Тех_Движение!$D$2:$D$5111,$C3637,Тех_Движение!$B$2:$B$5111,"&lt;="&amp;Q$3)-$F3637)))</f>
        <v/>
      </c>
      <c r="R3637" s="54">
        <f>IF($B3637="","",SUM($K3637:$Q3637))</f>
        <v/>
      </c>
      <c r="S3637" s="56">
        <f>IF($B3637="","",VLOOKUP($C3637,Настройки!$A$11:$L$17,9,FALSE))</f>
        <v/>
      </c>
      <c r="T3637" s="56">
        <f>IF($B3637="","",$R3637*$S3637)</f>
        <v/>
      </c>
    </row>
    <row r="3638">
      <c r="A3638" s="20">
        <f>Тех_Движение!$A$3635</f>
        <v/>
      </c>
      <c r="B3638" s="20">
        <f>IF(Тех_Движение!$F$3635&gt;0,Тех_Движение!$I$3635,"")</f>
        <v/>
      </c>
      <c r="C3638" s="20">
        <f>IF($B3638="","",Тех_Движение!$D$3635)</f>
        <v/>
      </c>
      <c r="D3638" s="42">
        <f>IF($B3638="","",Тех_Движение!$B$3635)</f>
        <v/>
      </c>
      <c r="E3638" s="54">
        <f>IF($B3638="","",Тех_Движение!$F$3635)</f>
        <v/>
      </c>
      <c r="F3638" s="54">
        <f>IF($B3638="","",SUMIFS($E$5:$E3637,$C$5:$C3637,$C3638))</f>
        <v/>
      </c>
      <c r="G3638" s="54">
        <f>IF($B3638="","",MAX(0,$E3638-MAX(0,SUMIFS(Тех_Движение!$G$2:$G$5111,Тех_Движение!$D$2:$D$5111,$C3638,Тех_Движение!$B$2:$B$5111,"&lt;="&amp;Настройки!$B$5-1)-$F3638)))</f>
        <v/>
      </c>
      <c r="H3638" s="54">
        <f>IF($B3638="","",IF(AND($D3638&gt;=Настройки!$B$5,$D3638&lt;=Настройки!$B$6),$E3638,0))</f>
        <v/>
      </c>
      <c r="I3638" s="54">
        <f>IF($B3638="","",$G3638+$H3638-$J3638)</f>
        <v/>
      </c>
      <c r="J3638" s="54">
        <f>IF($B3638="","",MAX(0,$E3638-MAX(0,SUMIFS(Тех_Движение!$G$2:$G$5111,Тех_Движение!$D$2:$D$5111,$C3638,Тех_Движение!$B$2:$B$5111,"&lt;="&amp;Настройки!$B$6)-$F3638)))</f>
        <v/>
      </c>
      <c r="K3638" s="54">
        <f>IF(OR($B3638="",K$3&lt;$D3638+Настройки!$B$7),0,MAX(0,$E3638-MAX(0,SUMIFS(Тех_Движение!$G$2:$G$5111,Тех_Движение!$D$2:$D$5111,$C3638,Тех_Движение!$B$2:$B$5111,"&lt;="&amp;K$3)-$F3638)))</f>
        <v/>
      </c>
      <c r="L3638" s="54">
        <f>IF(OR($B3638="",L$3&lt;$D3638+Настройки!$B$7),0,MAX(0,$E3638-MAX(0,SUMIFS(Тех_Движение!$G$2:$G$5111,Тех_Движение!$D$2:$D$5111,$C3638,Тех_Движение!$B$2:$B$5111,"&lt;="&amp;L$3)-$F3638)))</f>
        <v/>
      </c>
      <c r="M3638" s="54">
        <f>IF(OR($B3638="",M$3&lt;$D3638+Настройки!$B$7),0,MAX(0,$E3638-MAX(0,SUMIFS(Тех_Движение!$G$2:$G$5111,Тех_Движение!$D$2:$D$5111,$C3638,Тех_Движение!$B$2:$B$5111,"&lt;="&amp;M$3)-$F3638)))</f>
        <v/>
      </c>
      <c r="N3638" s="54">
        <f>IF(OR($B3638="",N$3&lt;$D3638+Настройки!$B$7),0,MAX(0,$E3638-MAX(0,SUMIFS(Тех_Движение!$G$2:$G$5111,Тех_Движение!$D$2:$D$5111,$C3638,Тех_Движение!$B$2:$B$5111,"&lt;="&amp;N$3)-$F3638)))</f>
        <v/>
      </c>
      <c r="O3638" s="54">
        <f>IF(OR($B3638="",O$3&lt;$D3638+Настройки!$B$7),0,MAX(0,$E3638-MAX(0,SUMIFS(Тех_Движение!$G$2:$G$5111,Тех_Движение!$D$2:$D$5111,$C3638,Тех_Движение!$B$2:$B$5111,"&lt;="&amp;O$3)-$F3638)))</f>
        <v/>
      </c>
      <c r="P3638" s="54">
        <f>IF(OR($B3638="",P$3&lt;$D3638+Настройки!$B$7),0,MAX(0,$E3638-MAX(0,SUMIFS(Тех_Движение!$G$2:$G$5111,Тех_Движение!$D$2:$D$5111,$C3638,Тех_Движение!$B$2:$B$5111,"&lt;="&amp;P$3)-$F3638)))</f>
        <v/>
      </c>
      <c r="Q3638" s="54">
        <f>IF(OR($B3638="",Q$3&lt;$D3638+Настройки!$B$7),0,MAX(0,$E3638-MAX(0,SUMIFS(Тех_Движение!$G$2:$G$5111,Тех_Движение!$D$2:$D$5111,$C3638,Тех_Движение!$B$2:$B$5111,"&lt;="&amp;Q$3)-$F3638)))</f>
        <v/>
      </c>
      <c r="R3638" s="54">
        <f>IF($B3638="","",SUM($K3638:$Q3638))</f>
        <v/>
      </c>
      <c r="S3638" s="56">
        <f>IF($B3638="","",VLOOKUP($C3638,Настройки!$A$11:$L$17,9,FALSE))</f>
        <v/>
      </c>
      <c r="T3638" s="56">
        <f>IF($B3638="","",$R3638*$S3638)</f>
        <v/>
      </c>
    </row>
    <row r="3639">
      <c r="A3639" s="20">
        <f>Тех_Движение!$A$3636</f>
        <v/>
      </c>
      <c r="B3639" s="20">
        <f>IF(Тех_Движение!$F$3636&gt;0,Тех_Движение!$I$3636,"")</f>
        <v/>
      </c>
      <c r="C3639" s="20">
        <f>IF($B3639="","",Тех_Движение!$D$3636)</f>
        <v/>
      </c>
      <c r="D3639" s="42">
        <f>IF($B3639="","",Тех_Движение!$B$3636)</f>
        <v/>
      </c>
      <c r="E3639" s="54">
        <f>IF($B3639="","",Тех_Движение!$F$3636)</f>
        <v/>
      </c>
      <c r="F3639" s="54">
        <f>IF($B3639="","",SUMIFS($E$5:$E3638,$C$5:$C3638,$C3639))</f>
        <v/>
      </c>
      <c r="G3639" s="54">
        <f>IF($B3639="","",MAX(0,$E3639-MAX(0,SUMIFS(Тех_Движение!$G$2:$G$5111,Тех_Движение!$D$2:$D$5111,$C3639,Тех_Движение!$B$2:$B$5111,"&lt;="&amp;Настройки!$B$5-1)-$F3639)))</f>
        <v/>
      </c>
      <c r="H3639" s="54">
        <f>IF($B3639="","",IF(AND($D3639&gt;=Настройки!$B$5,$D3639&lt;=Настройки!$B$6),$E3639,0))</f>
        <v/>
      </c>
      <c r="I3639" s="54">
        <f>IF($B3639="","",$G3639+$H3639-$J3639)</f>
        <v/>
      </c>
      <c r="J3639" s="54">
        <f>IF($B3639="","",MAX(0,$E3639-MAX(0,SUMIFS(Тех_Движение!$G$2:$G$5111,Тех_Движение!$D$2:$D$5111,$C3639,Тех_Движение!$B$2:$B$5111,"&lt;="&amp;Настройки!$B$6)-$F3639)))</f>
        <v/>
      </c>
      <c r="K3639" s="54">
        <f>IF(OR($B3639="",K$3&lt;$D3639+Настройки!$B$7),0,MAX(0,$E3639-MAX(0,SUMIFS(Тех_Движение!$G$2:$G$5111,Тех_Движение!$D$2:$D$5111,$C3639,Тех_Движение!$B$2:$B$5111,"&lt;="&amp;K$3)-$F3639)))</f>
        <v/>
      </c>
      <c r="L3639" s="54">
        <f>IF(OR($B3639="",L$3&lt;$D3639+Настройки!$B$7),0,MAX(0,$E3639-MAX(0,SUMIFS(Тех_Движение!$G$2:$G$5111,Тех_Движение!$D$2:$D$5111,$C3639,Тех_Движение!$B$2:$B$5111,"&lt;="&amp;L$3)-$F3639)))</f>
        <v/>
      </c>
      <c r="M3639" s="54">
        <f>IF(OR($B3639="",M$3&lt;$D3639+Настройки!$B$7),0,MAX(0,$E3639-MAX(0,SUMIFS(Тех_Движение!$G$2:$G$5111,Тех_Движение!$D$2:$D$5111,$C3639,Тех_Движение!$B$2:$B$5111,"&lt;="&amp;M$3)-$F3639)))</f>
        <v/>
      </c>
      <c r="N3639" s="54">
        <f>IF(OR($B3639="",N$3&lt;$D3639+Настройки!$B$7),0,MAX(0,$E3639-MAX(0,SUMIFS(Тех_Движение!$G$2:$G$5111,Тех_Движение!$D$2:$D$5111,$C3639,Тех_Движение!$B$2:$B$5111,"&lt;="&amp;N$3)-$F3639)))</f>
        <v/>
      </c>
      <c r="O3639" s="54">
        <f>IF(OR($B3639="",O$3&lt;$D3639+Настройки!$B$7),0,MAX(0,$E3639-MAX(0,SUMIFS(Тех_Движение!$G$2:$G$5111,Тех_Движение!$D$2:$D$5111,$C3639,Тех_Движение!$B$2:$B$5111,"&lt;="&amp;O$3)-$F3639)))</f>
        <v/>
      </c>
      <c r="P3639" s="54">
        <f>IF(OR($B3639="",P$3&lt;$D3639+Настройки!$B$7),0,MAX(0,$E3639-MAX(0,SUMIFS(Тех_Движение!$G$2:$G$5111,Тех_Движение!$D$2:$D$5111,$C3639,Тех_Движение!$B$2:$B$5111,"&lt;="&amp;P$3)-$F3639)))</f>
        <v/>
      </c>
      <c r="Q3639" s="54">
        <f>IF(OR($B3639="",Q$3&lt;$D3639+Настройки!$B$7),0,MAX(0,$E3639-MAX(0,SUMIFS(Тех_Движение!$G$2:$G$5111,Тех_Движение!$D$2:$D$5111,$C3639,Тех_Движение!$B$2:$B$5111,"&lt;="&amp;Q$3)-$F3639)))</f>
        <v/>
      </c>
      <c r="R3639" s="54">
        <f>IF($B3639="","",SUM($K3639:$Q3639))</f>
        <v/>
      </c>
      <c r="S3639" s="56">
        <f>IF($B3639="","",VLOOKUP($C3639,Настройки!$A$11:$L$17,9,FALSE))</f>
        <v/>
      </c>
      <c r="T3639" s="56">
        <f>IF($B3639="","",$R3639*$S3639)</f>
        <v/>
      </c>
    </row>
    <row r="3640">
      <c r="A3640" s="20">
        <f>Тех_Движение!$A$3637</f>
        <v/>
      </c>
      <c r="B3640" s="20">
        <f>IF(Тех_Движение!$F$3637&gt;0,Тех_Движение!$I$3637,"")</f>
        <v/>
      </c>
      <c r="C3640" s="20">
        <f>IF($B3640="","",Тех_Движение!$D$3637)</f>
        <v/>
      </c>
      <c r="D3640" s="42">
        <f>IF($B3640="","",Тех_Движение!$B$3637)</f>
        <v/>
      </c>
      <c r="E3640" s="54">
        <f>IF($B3640="","",Тех_Движение!$F$3637)</f>
        <v/>
      </c>
      <c r="F3640" s="54">
        <f>IF($B3640="","",SUMIFS($E$5:$E3639,$C$5:$C3639,$C3640))</f>
        <v/>
      </c>
      <c r="G3640" s="54">
        <f>IF($B3640="","",MAX(0,$E3640-MAX(0,SUMIFS(Тех_Движение!$G$2:$G$5111,Тех_Движение!$D$2:$D$5111,$C3640,Тех_Движение!$B$2:$B$5111,"&lt;="&amp;Настройки!$B$5-1)-$F3640)))</f>
        <v/>
      </c>
      <c r="H3640" s="54">
        <f>IF($B3640="","",IF(AND($D3640&gt;=Настройки!$B$5,$D3640&lt;=Настройки!$B$6),$E3640,0))</f>
        <v/>
      </c>
      <c r="I3640" s="54">
        <f>IF($B3640="","",$G3640+$H3640-$J3640)</f>
        <v/>
      </c>
      <c r="J3640" s="54">
        <f>IF($B3640="","",MAX(0,$E3640-MAX(0,SUMIFS(Тех_Движение!$G$2:$G$5111,Тех_Движение!$D$2:$D$5111,$C3640,Тех_Движение!$B$2:$B$5111,"&lt;="&amp;Настройки!$B$6)-$F3640)))</f>
        <v/>
      </c>
      <c r="K3640" s="54">
        <f>IF(OR($B3640="",K$3&lt;$D3640+Настройки!$B$7),0,MAX(0,$E3640-MAX(0,SUMIFS(Тех_Движение!$G$2:$G$5111,Тех_Движение!$D$2:$D$5111,$C3640,Тех_Движение!$B$2:$B$5111,"&lt;="&amp;K$3)-$F3640)))</f>
        <v/>
      </c>
      <c r="L3640" s="54">
        <f>IF(OR($B3640="",L$3&lt;$D3640+Настройки!$B$7),0,MAX(0,$E3640-MAX(0,SUMIFS(Тех_Движение!$G$2:$G$5111,Тех_Движение!$D$2:$D$5111,$C3640,Тех_Движение!$B$2:$B$5111,"&lt;="&amp;L$3)-$F3640)))</f>
        <v/>
      </c>
      <c r="M3640" s="54">
        <f>IF(OR($B3640="",M$3&lt;$D3640+Настройки!$B$7),0,MAX(0,$E3640-MAX(0,SUMIFS(Тех_Движение!$G$2:$G$5111,Тех_Движение!$D$2:$D$5111,$C3640,Тех_Движение!$B$2:$B$5111,"&lt;="&amp;M$3)-$F3640)))</f>
        <v/>
      </c>
      <c r="N3640" s="54">
        <f>IF(OR($B3640="",N$3&lt;$D3640+Настройки!$B$7),0,MAX(0,$E3640-MAX(0,SUMIFS(Тех_Движение!$G$2:$G$5111,Тех_Движение!$D$2:$D$5111,$C3640,Тех_Движение!$B$2:$B$5111,"&lt;="&amp;N$3)-$F3640)))</f>
        <v/>
      </c>
      <c r="O3640" s="54">
        <f>IF(OR($B3640="",O$3&lt;$D3640+Настройки!$B$7),0,MAX(0,$E3640-MAX(0,SUMIFS(Тех_Движение!$G$2:$G$5111,Тех_Движение!$D$2:$D$5111,$C3640,Тех_Движение!$B$2:$B$5111,"&lt;="&amp;O$3)-$F3640)))</f>
        <v/>
      </c>
      <c r="P3640" s="54">
        <f>IF(OR($B3640="",P$3&lt;$D3640+Настройки!$B$7),0,MAX(0,$E3640-MAX(0,SUMIFS(Тех_Движение!$G$2:$G$5111,Тех_Движение!$D$2:$D$5111,$C3640,Тех_Движение!$B$2:$B$5111,"&lt;="&amp;P$3)-$F3640)))</f>
        <v/>
      </c>
      <c r="Q3640" s="54">
        <f>IF(OR($B3640="",Q$3&lt;$D3640+Настройки!$B$7),0,MAX(0,$E3640-MAX(0,SUMIFS(Тех_Движение!$G$2:$G$5111,Тех_Движение!$D$2:$D$5111,$C3640,Тех_Движение!$B$2:$B$5111,"&lt;="&amp;Q$3)-$F3640)))</f>
        <v/>
      </c>
      <c r="R3640" s="54">
        <f>IF($B3640="","",SUM($K3640:$Q3640))</f>
        <v/>
      </c>
      <c r="S3640" s="56">
        <f>IF($B3640="","",VLOOKUP($C3640,Настройки!$A$11:$L$17,9,FALSE))</f>
        <v/>
      </c>
      <c r="T3640" s="56">
        <f>IF($B3640="","",$R3640*$S3640)</f>
        <v/>
      </c>
    </row>
    <row r="3641">
      <c r="A3641" s="20">
        <f>Тех_Движение!$A$3638</f>
        <v/>
      </c>
      <c r="B3641" s="20">
        <f>IF(Тех_Движение!$F$3638&gt;0,Тех_Движение!$I$3638,"")</f>
        <v/>
      </c>
      <c r="C3641" s="20">
        <f>IF($B3641="","",Тех_Движение!$D$3638)</f>
        <v/>
      </c>
      <c r="D3641" s="42">
        <f>IF($B3641="","",Тех_Движение!$B$3638)</f>
        <v/>
      </c>
      <c r="E3641" s="54">
        <f>IF($B3641="","",Тех_Движение!$F$3638)</f>
        <v/>
      </c>
      <c r="F3641" s="54">
        <f>IF($B3641="","",SUMIFS($E$5:$E3640,$C$5:$C3640,$C3641))</f>
        <v/>
      </c>
      <c r="G3641" s="54">
        <f>IF($B3641="","",MAX(0,$E3641-MAX(0,SUMIFS(Тех_Движение!$G$2:$G$5111,Тех_Движение!$D$2:$D$5111,$C3641,Тех_Движение!$B$2:$B$5111,"&lt;="&amp;Настройки!$B$5-1)-$F3641)))</f>
        <v/>
      </c>
      <c r="H3641" s="54">
        <f>IF($B3641="","",IF(AND($D3641&gt;=Настройки!$B$5,$D3641&lt;=Настройки!$B$6),$E3641,0))</f>
        <v/>
      </c>
      <c r="I3641" s="54">
        <f>IF($B3641="","",$G3641+$H3641-$J3641)</f>
        <v/>
      </c>
      <c r="J3641" s="54">
        <f>IF($B3641="","",MAX(0,$E3641-MAX(0,SUMIFS(Тех_Движение!$G$2:$G$5111,Тех_Движение!$D$2:$D$5111,$C3641,Тех_Движение!$B$2:$B$5111,"&lt;="&amp;Настройки!$B$6)-$F3641)))</f>
        <v/>
      </c>
      <c r="K3641" s="54">
        <f>IF(OR($B3641="",K$3&lt;$D3641+Настройки!$B$7),0,MAX(0,$E3641-MAX(0,SUMIFS(Тех_Движение!$G$2:$G$5111,Тех_Движение!$D$2:$D$5111,$C3641,Тех_Движение!$B$2:$B$5111,"&lt;="&amp;K$3)-$F3641)))</f>
        <v/>
      </c>
      <c r="L3641" s="54">
        <f>IF(OR($B3641="",L$3&lt;$D3641+Настройки!$B$7),0,MAX(0,$E3641-MAX(0,SUMIFS(Тех_Движение!$G$2:$G$5111,Тех_Движение!$D$2:$D$5111,$C3641,Тех_Движение!$B$2:$B$5111,"&lt;="&amp;L$3)-$F3641)))</f>
        <v/>
      </c>
      <c r="M3641" s="54">
        <f>IF(OR($B3641="",M$3&lt;$D3641+Настройки!$B$7),0,MAX(0,$E3641-MAX(0,SUMIFS(Тех_Движение!$G$2:$G$5111,Тех_Движение!$D$2:$D$5111,$C3641,Тех_Движение!$B$2:$B$5111,"&lt;="&amp;M$3)-$F3641)))</f>
        <v/>
      </c>
      <c r="N3641" s="54">
        <f>IF(OR($B3641="",N$3&lt;$D3641+Настройки!$B$7),0,MAX(0,$E3641-MAX(0,SUMIFS(Тех_Движение!$G$2:$G$5111,Тех_Движение!$D$2:$D$5111,$C3641,Тех_Движение!$B$2:$B$5111,"&lt;="&amp;N$3)-$F3641)))</f>
        <v/>
      </c>
      <c r="O3641" s="54">
        <f>IF(OR($B3641="",O$3&lt;$D3641+Настройки!$B$7),0,MAX(0,$E3641-MAX(0,SUMIFS(Тех_Движение!$G$2:$G$5111,Тех_Движение!$D$2:$D$5111,$C3641,Тех_Движение!$B$2:$B$5111,"&lt;="&amp;O$3)-$F3641)))</f>
        <v/>
      </c>
      <c r="P3641" s="54">
        <f>IF(OR($B3641="",P$3&lt;$D3641+Настройки!$B$7),0,MAX(0,$E3641-MAX(0,SUMIFS(Тех_Движение!$G$2:$G$5111,Тех_Движение!$D$2:$D$5111,$C3641,Тех_Движение!$B$2:$B$5111,"&lt;="&amp;P$3)-$F3641)))</f>
        <v/>
      </c>
      <c r="Q3641" s="54">
        <f>IF(OR($B3641="",Q$3&lt;$D3641+Настройки!$B$7),0,MAX(0,$E3641-MAX(0,SUMIFS(Тех_Движение!$G$2:$G$5111,Тех_Движение!$D$2:$D$5111,$C3641,Тех_Движение!$B$2:$B$5111,"&lt;="&amp;Q$3)-$F3641)))</f>
        <v/>
      </c>
      <c r="R3641" s="54">
        <f>IF($B3641="","",SUM($K3641:$Q3641))</f>
        <v/>
      </c>
      <c r="S3641" s="56">
        <f>IF($B3641="","",VLOOKUP($C3641,Настройки!$A$11:$L$17,9,FALSE))</f>
        <v/>
      </c>
      <c r="T3641" s="56">
        <f>IF($B3641="","",$R3641*$S3641)</f>
        <v/>
      </c>
    </row>
    <row r="3642">
      <c r="A3642" s="20">
        <f>Тех_Движение!$A$3639</f>
        <v/>
      </c>
      <c r="B3642" s="20">
        <f>IF(Тех_Движение!$F$3639&gt;0,Тех_Движение!$I$3639,"")</f>
        <v/>
      </c>
      <c r="C3642" s="20">
        <f>IF($B3642="","",Тех_Движение!$D$3639)</f>
        <v/>
      </c>
      <c r="D3642" s="42">
        <f>IF($B3642="","",Тех_Движение!$B$3639)</f>
        <v/>
      </c>
      <c r="E3642" s="54">
        <f>IF($B3642="","",Тех_Движение!$F$3639)</f>
        <v/>
      </c>
      <c r="F3642" s="54">
        <f>IF($B3642="","",SUMIFS($E$5:$E3641,$C$5:$C3641,$C3642))</f>
        <v/>
      </c>
      <c r="G3642" s="54">
        <f>IF($B3642="","",MAX(0,$E3642-MAX(0,SUMIFS(Тех_Движение!$G$2:$G$5111,Тех_Движение!$D$2:$D$5111,$C3642,Тех_Движение!$B$2:$B$5111,"&lt;="&amp;Настройки!$B$5-1)-$F3642)))</f>
        <v/>
      </c>
      <c r="H3642" s="54">
        <f>IF($B3642="","",IF(AND($D3642&gt;=Настройки!$B$5,$D3642&lt;=Настройки!$B$6),$E3642,0))</f>
        <v/>
      </c>
      <c r="I3642" s="54">
        <f>IF($B3642="","",$G3642+$H3642-$J3642)</f>
        <v/>
      </c>
      <c r="J3642" s="54">
        <f>IF($B3642="","",MAX(0,$E3642-MAX(0,SUMIFS(Тех_Движение!$G$2:$G$5111,Тех_Движение!$D$2:$D$5111,$C3642,Тех_Движение!$B$2:$B$5111,"&lt;="&amp;Настройки!$B$6)-$F3642)))</f>
        <v/>
      </c>
      <c r="K3642" s="54">
        <f>IF(OR($B3642="",K$3&lt;$D3642+Настройки!$B$7),0,MAX(0,$E3642-MAX(0,SUMIFS(Тех_Движение!$G$2:$G$5111,Тех_Движение!$D$2:$D$5111,$C3642,Тех_Движение!$B$2:$B$5111,"&lt;="&amp;K$3)-$F3642)))</f>
        <v/>
      </c>
      <c r="L3642" s="54">
        <f>IF(OR($B3642="",L$3&lt;$D3642+Настройки!$B$7),0,MAX(0,$E3642-MAX(0,SUMIFS(Тех_Движение!$G$2:$G$5111,Тех_Движение!$D$2:$D$5111,$C3642,Тех_Движение!$B$2:$B$5111,"&lt;="&amp;L$3)-$F3642)))</f>
        <v/>
      </c>
      <c r="M3642" s="54">
        <f>IF(OR($B3642="",M$3&lt;$D3642+Настройки!$B$7),0,MAX(0,$E3642-MAX(0,SUMIFS(Тех_Движение!$G$2:$G$5111,Тех_Движение!$D$2:$D$5111,$C3642,Тех_Движение!$B$2:$B$5111,"&lt;="&amp;M$3)-$F3642)))</f>
        <v/>
      </c>
      <c r="N3642" s="54">
        <f>IF(OR($B3642="",N$3&lt;$D3642+Настройки!$B$7),0,MAX(0,$E3642-MAX(0,SUMIFS(Тех_Движение!$G$2:$G$5111,Тех_Движение!$D$2:$D$5111,$C3642,Тех_Движение!$B$2:$B$5111,"&lt;="&amp;N$3)-$F3642)))</f>
        <v/>
      </c>
      <c r="O3642" s="54">
        <f>IF(OR($B3642="",O$3&lt;$D3642+Настройки!$B$7),0,MAX(0,$E3642-MAX(0,SUMIFS(Тех_Движение!$G$2:$G$5111,Тех_Движение!$D$2:$D$5111,$C3642,Тех_Движение!$B$2:$B$5111,"&lt;="&amp;O$3)-$F3642)))</f>
        <v/>
      </c>
      <c r="P3642" s="54">
        <f>IF(OR($B3642="",P$3&lt;$D3642+Настройки!$B$7),0,MAX(0,$E3642-MAX(0,SUMIFS(Тех_Движение!$G$2:$G$5111,Тех_Движение!$D$2:$D$5111,$C3642,Тех_Движение!$B$2:$B$5111,"&lt;="&amp;P$3)-$F3642)))</f>
        <v/>
      </c>
      <c r="Q3642" s="54">
        <f>IF(OR($B3642="",Q$3&lt;$D3642+Настройки!$B$7),0,MAX(0,$E3642-MAX(0,SUMIFS(Тех_Движение!$G$2:$G$5111,Тех_Движение!$D$2:$D$5111,$C3642,Тех_Движение!$B$2:$B$5111,"&lt;="&amp;Q$3)-$F3642)))</f>
        <v/>
      </c>
      <c r="R3642" s="54">
        <f>IF($B3642="","",SUM($K3642:$Q3642))</f>
        <v/>
      </c>
      <c r="S3642" s="56">
        <f>IF($B3642="","",VLOOKUP($C3642,Настройки!$A$11:$L$17,9,FALSE))</f>
        <v/>
      </c>
      <c r="T3642" s="56">
        <f>IF($B3642="","",$R3642*$S3642)</f>
        <v/>
      </c>
    </row>
    <row r="3643">
      <c r="A3643" s="20">
        <f>Тех_Движение!$A$3640</f>
        <v/>
      </c>
      <c r="B3643" s="20">
        <f>IF(Тех_Движение!$F$3640&gt;0,Тех_Движение!$I$3640,"")</f>
        <v/>
      </c>
      <c r="C3643" s="20">
        <f>IF($B3643="","",Тех_Движение!$D$3640)</f>
        <v/>
      </c>
      <c r="D3643" s="42">
        <f>IF($B3643="","",Тех_Движение!$B$3640)</f>
        <v/>
      </c>
      <c r="E3643" s="54">
        <f>IF($B3643="","",Тех_Движение!$F$3640)</f>
        <v/>
      </c>
      <c r="F3643" s="54">
        <f>IF($B3643="","",SUMIFS($E$5:$E3642,$C$5:$C3642,$C3643))</f>
        <v/>
      </c>
      <c r="G3643" s="54">
        <f>IF($B3643="","",MAX(0,$E3643-MAX(0,SUMIFS(Тех_Движение!$G$2:$G$5111,Тех_Движение!$D$2:$D$5111,$C3643,Тех_Движение!$B$2:$B$5111,"&lt;="&amp;Настройки!$B$5-1)-$F3643)))</f>
        <v/>
      </c>
      <c r="H3643" s="54">
        <f>IF($B3643="","",IF(AND($D3643&gt;=Настройки!$B$5,$D3643&lt;=Настройки!$B$6),$E3643,0))</f>
        <v/>
      </c>
      <c r="I3643" s="54">
        <f>IF($B3643="","",$G3643+$H3643-$J3643)</f>
        <v/>
      </c>
      <c r="J3643" s="54">
        <f>IF($B3643="","",MAX(0,$E3643-MAX(0,SUMIFS(Тех_Движение!$G$2:$G$5111,Тех_Движение!$D$2:$D$5111,$C3643,Тех_Движение!$B$2:$B$5111,"&lt;="&amp;Настройки!$B$6)-$F3643)))</f>
        <v/>
      </c>
      <c r="K3643" s="54">
        <f>IF(OR($B3643="",K$3&lt;$D3643+Настройки!$B$7),0,MAX(0,$E3643-MAX(0,SUMIFS(Тех_Движение!$G$2:$G$5111,Тех_Движение!$D$2:$D$5111,$C3643,Тех_Движение!$B$2:$B$5111,"&lt;="&amp;K$3)-$F3643)))</f>
        <v/>
      </c>
      <c r="L3643" s="54">
        <f>IF(OR($B3643="",L$3&lt;$D3643+Настройки!$B$7),0,MAX(0,$E3643-MAX(0,SUMIFS(Тех_Движение!$G$2:$G$5111,Тех_Движение!$D$2:$D$5111,$C3643,Тех_Движение!$B$2:$B$5111,"&lt;="&amp;L$3)-$F3643)))</f>
        <v/>
      </c>
      <c r="M3643" s="54">
        <f>IF(OR($B3643="",M$3&lt;$D3643+Настройки!$B$7),0,MAX(0,$E3643-MAX(0,SUMIFS(Тех_Движение!$G$2:$G$5111,Тех_Движение!$D$2:$D$5111,$C3643,Тех_Движение!$B$2:$B$5111,"&lt;="&amp;M$3)-$F3643)))</f>
        <v/>
      </c>
      <c r="N3643" s="54">
        <f>IF(OR($B3643="",N$3&lt;$D3643+Настройки!$B$7),0,MAX(0,$E3643-MAX(0,SUMIFS(Тех_Движение!$G$2:$G$5111,Тех_Движение!$D$2:$D$5111,$C3643,Тех_Движение!$B$2:$B$5111,"&lt;="&amp;N$3)-$F3643)))</f>
        <v/>
      </c>
      <c r="O3643" s="54">
        <f>IF(OR($B3643="",O$3&lt;$D3643+Настройки!$B$7),0,MAX(0,$E3643-MAX(0,SUMIFS(Тех_Движение!$G$2:$G$5111,Тех_Движение!$D$2:$D$5111,$C3643,Тех_Движение!$B$2:$B$5111,"&lt;="&amp;O$3)-$F3643)))</f>
        <v/>
      </c>
      <c r="P3643" s="54">
        <f>IF(OR($B3643="",P$3&lt;$D3643+Настройки!$B$7),0,MAX(0,$E3643-MAX(0,SUMIFS(Тех_Движение!$G$2:$G$5111,Тех_Движение!$D$2:$D$5111,$C3643,Тех_Движение!$B$2:$B$5111,"&lt;="&amp;P$3)-$F3643)))</f>
        <v/>
      </c>
      <c r="Q3643" s="54">
        <f>IF(OR($B3643="",Q$3&lt;$D3643+Настройки!$B$7),0,MAX(0,$E3643-MAX(0,SUMIFS(Тех_Движение!$G$2:$G$5111,Тех_Движение!$D$2:$D$5111,$C3643,Тех_Движение!$B$2:$B$5111,"&lt;="&amp;Q$3)-$F3643)))</f>
        <v/>
      </c>
      <c r="R3643" s="54">
        <f>IF($B3643="","",SUM($K3643:$Q3643))</f>
        <v/>
      </c>
      <c r="S3643" s="56">
        <f>IF($B3643="","",VLOOKUP($C3643,Настройки!$A$11:$L$17,9,FALSE))</f>
        <v/>
      </c>
      <c r="T3643" s="56">
        <f>IF($B3643="","",$R3643*$S3643)</f>
        <v/>
      </c>
    </row>
    <row r="3644">
      <c r="A3644" s="20">
        <f>Тех_Движение!$A$3641</f>
        <v/>
      </c>
      <c r="B3644" s="20">
        <f>IF(Тех_Движение!$F$3641&gt;0,Тех_Движение!$I$3641,"")</f>
        <v/>
      </c>
      <c r="C3644" s="20">
        <f>IF($B3644="","",Тех_Движение!$D$3641)</f>
        <v/>
      </c>
      <c r="D3644" s="42">
        <f>IF($B3644="","",Тех_Движение!$B$3641)</f>
        <v/>
      </c>
      <c r="E3644" s="54">
        <f>IF($B3644="","",Тех_Движение!$F$3641)</f>
        <v/>
      </c>
      <c r="F3644" s="54">
        <f>IF($B3644="","",SUMIFS($E$5:$E3643,$C$5:$C3643,$C3644))</f>
        <v/>
      </c>
      <c r="G3644" s="54">
        <f>IF($B3644="","",MAX(0,$E3644-MAX(0,SUMIFS(Тех_Движение!$G$2:$G$5111,Тех_Движение!$D$2:$D$5111,$C3644,Тех_Движение!$B$2:$B$5111,"&lt;="&amp;Настройки!$B$5-1)-$F3644)))</f>
        <v/>
      </c>
      <c r="H3644" s="54">
        <f>IF($B3644="","",IF(AND($D3644&gt;=Настройки!$B$5,$D3644&lt;=Настройки!$B$6),$E3644,0))</f>
        <v/>
      </c>
      <c r="I3644" s="54">
        <f>IF($B3644="","",$G3644+$H3644-$J3644)</f>
        <v/>
      </c>
      <c r="J3644" s="54">
        <f>IF($B3644="","",MAX(0,$E3644-MAX(0,SUMIFS(Тех_Движение!$G$2:$G$5111,Тех_Движение!$D$2:$D$5111,$C3644,Тех_Движение!$B$2:$B$5111,"&lt;="&amp;Настройки!$B$6)-$F3644)))</f>
        <v/>
      </c>
      <c r="K3644" s="54">
        <f>IF(OR($B3644="",K$3&lt;$D3644+Настройки!$B$7),0,MAX(0,$E3644-MAX(0,SUMIFS(Тех_Движение!$G$2:$G$5111,Тех_Движение!$D$2:$D$5111,$C3644,Тех_Движение!$B$2:$B$5111,"&lt;="&amp;K$3)-$F3644)))</f>
        <v/>
      </c>
      <c r="L3644" s="54">
        <f>IF(OR($B3644="",L$3&lt;$D3644+Настройки!$B$7),0,MAX(0,$E3644-MAX(0,SUMIFS(Тех_Движение!$G$2:$G$5111,Тех_Движение!$D$2:$D$5111,$C3644,Тех_Движение!$B$2:$B$5111,"&lt;="&amp;L$3)-$F3644)))</f>
        <v/>
      </c>
      <c r="M3644" s="54">
        <f>IF(OR($B3644="",M$3&lt;$D3644+Настройки!$B$7),0,MAX(0,$E3644-MAX(0,SUMIFS(Тех_Движение!$G$2:$G$5111,Тех_Движение!$D$2:$D$5111,$C3644,Тех_Движение!$B$2:$B$5111,"&lt;="&amp;M$3)-$F3644)))</f>
        <v/>
      </c>
      <c r="N3644" s="54">
        <f>IF(OR($B3644="",N$3&lt;$D3644+Настройки!$B$7),0,MAX(0,$E3644-MAX(0,SUMIFS(Тех_Движение!$G$2:$G$5111,Тех_Движение!$D$2:$D$5111,$C3644,Тех_Движение!$B$2:$B$5111,"&lt;="&amp;N$3)-$F3644)))</f>
        <v/>
      </c>
      <c r="O3644" s="54">
        <f>IF(OR($B3644="",O$3&lt;$D3644+Настройки!$B$7),0,MAX(0,$E3644-MAX(0,SUMIFS(Тех_Движение!$G$2:$G$5111,Тех_Движение!$D$2:$D$5111,$C3644,Тех_Движение!$B$2:$B$5111,"&lt;="&amp;O$3)-$F3644)))</f>
        <v/>
      </c>
      <c r="P3644" s="54">
        <f>IF(OR($B3644="",P$3&lt;$D3644+Настройки!$B$7),0,MAX(0,$E3644-MAX(0,SUMIFS(Тех_Движение!$G$2:$G$5111,Тех_Движение!$D$2:$D$5111,$C3644,Тех_Движение!$B$2:$B$5111,"&lt;="&amp;P$3)-$F3644)))</f>
        <v/>
      </c>
      <c r="Q3644" s="54">
        <f>IF(OR($B3644="",Q$3&lt;$D3644+Настройки!$B$7),0,MAX(0,$E3644-MAX(0,SUMIFS(Тех_Движение!$G$2:$G$5111,Тех_Движение!$D$2:$D$5111,$C3644,Тех_Движение!$B$2:$B$5111,"&lt;="&amp;Q$3)-$F3644)))</f>
        <v/>
      </c>
      <c r="R3644" s="54">
        <f>IF($B3644="","",SUM($K3644:$Q3644))</f>
        <v/>
      </c>
      <c r="S3644" s="56">
        <f>IF($B3644="","",VLOOKUP($C3644,Настройки!$A$11:$L$17,9,FALSE))</f>
        <v/>
      </c>
      <c r="T3644" s="56">
        <f>IF($B3644="","",$R3644*$S3644)</f>
        <v/>
      </c>
    </row>
    <row r="3645">
      <c r="A3645" s="20">
        <f>Тех_Движение!$A$3642</f>
        <v/>
      </c>
      <c r="B3645" s="20">
        <f>IF(Тех_Движение!$F$3642&gt;0,Тех_Движение!$I$3642,"")</f>
        <v/>
      </c>
      <c r="C3645" s="20">
        <f>IF($B3645="","",Тех_Движение!$D$3642)</f>
        <v/>
      </c>
      <c r="D3645" s="42">
        <f>IF($B3645="","",Тех_Движение!$B$3642)</f>
        <v/>
      </c>
      <c r="E3645" s="54">
        <f>IF($B3645="","",Тех_Движение!$F$3642)</f>
        <v/>
      </c>
      <c r="F3645" s="54">
        <f>IF($B3645="","",SUMIFS($E$5:$E3644,$C$5:$C3644,$C3645))</f>
        <v/>
      </c>
      <c r="G3645" s="54">
        <f>IF($B3645="","",MAX(0,$E3645-MAX(0,SUMIFS(Тех_Движение!$G$2:$G$5111,Тех_Движение!$D$2:$D$5111,$C3645,Тех_Движение!$B$2:$B$5111,"&lt;="&amp;Настройки!$B$5-1)-$F3645)))</f>
        <v/>
      </c>
      <c r="H3645" s="54">
        <f>IF($B3645="","",IF(AND($D3645&gt;=Настройки!$B$5,$D3645&lt;=Настройки!$B$6),$E3645,0))</f>
        <v/>
      </c>
      <c r="I3645" s="54">
        <f>IF($B3645="","",$G3645+$H3645-$J3645)</f>
        <v/>
      </c>
      <c r="J3645" s="54">
        <f>IF($B3645="","",MAX(0,$E3645-MAX(0,SUMIFS(Тех_Движение!$G$2:$G$5111,Тех_Движение!$D$2:$D$5111,$C3645,Тех_Движение!$B$2:$B$5111,"&lt;="&amp;Настройки!$B$6)-$F3645)))</f>
        <v/>
      </c>
      <c r="K3645" s="54">
        <f>IF(OR($B3645="",K$3&lt;$D3645+Настройки!$B$7),0,MAX(0,$E3645-MAX(0,SUMIFS(Тех_Движение!$G$2:$G$5111,Тех_Движение!$D$2:$D$5111,$C3645,Тех_Движение!$B$2:$B$5111,"&lt;="&amp;K$3)-$F3645)))</f>
        <v/>
      </c>
      <c r="L3645" s="54">
        <f>IF(OR($B3645="",L$3&lt;$D3645+Настройки!$B$7),0,MAX(0,$E3645-MAX(0,SUMIFS(Тех_Движение!$G$2:$G$5111,Тех_Движение!$D$2:$D$5111,$C3645,Тех_Движение!$B$2:$B$5111,"&lt;="&amp;L$3)-$F3645)))</f>
        <v/>
      </c>
      <c r="M3645" s="54">
        <f>IF(OR($B3645="",M$3&lt;$D3645+Настройки!$B$7),0,MAX(0,$E3645-MAX(0,SUMIFS(Тех_Движение!$G$2:$G$5111,Тех_Движение!$D$2:$D$5111,$C3645,Тех_Движение!$B$2:$B$5111,"&lt;="&amp;M$3)-$F3645)))</f>
        <v/>
      </c>
      <c r="N3645" s="54">
        <f>IF(OR($B3645="",N$3&lt;$D3645+Настройки!$B$7),0,MAX(0,$E3645-MAX(0,SUMIFS(Тех_Движение!$G$2:$G$5111,Тех_Движение!$D$2:$D$5111,$C3645,Тех_Движение!$B$2:$B$5111,"&lt;="&amp;N$3)-$F3645)))</f>
        <v/>
      </c>
      <c r="O3645" s="54">
        <f>IF(OR($B3645="",O$3&lt;$D3645+Настройки!$B$7),0,MAX(0,$E3645-MAX(0,SUMIFS(Тех_Движение!$G$2:$G$5111,Тех_Движение!$D$2:$D$5111,$C3645,Тех_Движение!$B$2:$B$5111,"&lt;="&amp;O$3)-$F3645)))</f>
        <v/>
      </c>
      <c r="P3645" s="54">
        <f>IF(OR($B3645="",P$3&lt;$D3645+Настройки!$B$7),0,MAX(0,$E3645-MAX(0,SUMIFS(Тех_Движение!$G$2:$G$5111,Тех_Движение!$D$2:$D$5111,$C3645,Тех_Движение!$B$2:$B$5111,"&lt;="&amp;P$3)-$F3645)))</f>
        <v/>
      </c>
      <c r="Q3645" s="54">
        <f>IF(OR($B3645="",Q$3&lt;$D3645+Настройки!$B$7),0,MAX(0,$E3645-MAX(0,SUMIFS(Тех_Движение!$G$2:$G$5111,Тех_Движение!$D$2:$D$5111,$C3645,Тех_Движение!$B$2:$B$5111,"&lt;="&amp;Q$3)-$F3645)))</f>
        <v/>
      </c>
      <c r="R3645" s="54">
        <f>IF($B3645="","",SUM($K3645:$Q3645))</f>
        <v/>
      </c>
      <c r="S3645" s="56">
        <f>IF($B3645="","",VLOOKUP($C3645,Настройки!$A$11:$L$17,9,FALSE))</f>
        <v/>
      </c>
      <c r="T3645" s="56">
        <f>IF($B3645="","",$R3645*$S3645)</f>
        <v/>
      </c>
    </row>
    <row r="3646">
      <c r="A3646" s="20">
        <f>Тех_Движение!$A$3643</f>
        <v/>
      </c>
      <c r="B3646" s="20">
        <f>IF(Тех_Движение!$F$3643&gt;0,Тех_Движение!$I$3643,"")</f>
        <v/>
      </c>
      <c r="C3646" s="20">
        <f>IF($B3646="","",Тех_Движение!$D$3643)</f>
        <v/>
      </c>
      <c r="D3646" s="42">
        <f>IF($B3646="","",Тех_Движение!$B$3643)</f>
        <v/>
      </c>
      <c r="E3646" s="54">
        <f>IF($B3646="","",Тех_Движение!$F$3643)</f>
        <v/>
      </c>
      <c r="F3646" s="54">
        <f>IF($B3646="","",SUMIFS($E$5:$E3645,$C$5:$C3645,$C3646))</f>
        <v/>
      </c>
      <c r="G3646" s="54">
        <f>IF($B3646="","",MAX(0,$E3646-MAX(0,SUMIFS(Тех_Движение!$G$2:$G$5111,Тех_Движение!$D$2:$D$5111,$C3646,Тех_Движение!$B$2:$B$5111,"&lt;="&amp;Настройки!$B$5-1)-$F3646)))</f>
        <v/>
      </c>
      <c r="H3646" s="54">
        <f>IF($B3646="","",IF(AND($D3646&gt;=Настройки!$B$5,$D3646&lt;=Настройки!$B$6),$E3646,0))</f>
        <v/>
      </c>
      <c r="I3646" s="54">
        <f>IF($B3646="","",$G3646+$H3646-$J3646)</f>
        <v/>
      </c>
      <c r="J3646" s="54">
        <f>IF($B3646="","",MAX(0,$E3646-MAX(0,SUMIFS(Тех_Движение!$G$2:$G$5111,Тех_Движение!$D$2:$D$5111,$C3646,Тех_Движение!$B$2:$B$5111,"&lt;="&amp;Настройки!$B$6)-$F3646)))</f>
        <v/>
      </c>
      <c r="K3646" s="54">
        <f>IF(OR($B3646="",K$3&lt;$D3646+Настройки!$B$7),0,MAX(0,$E3646-MAX(0,SUMIFS(Тех_Движение!$G$2:$G$5111,Тех_Движение!$D$2:$D$5111,$C3646,Тех_Движение!$B$2:$B$5111,"&lt;="&amp;K$3)-$F3646)))</f>
        <v/>
      </c>
      <c r="L3646" s="54">
        <f>IF(OR($B3646="",L$3&lt;$D3646+Настройки!$B$7),0,MAX(0,$E3646-MAX(0,SUMIFS(Тех_Движение!$G$2:$G$5111,Тех_Движение!$D$2:$D$5111,$C3646,Тех_Движение!$B$2:$B$5111,"&lt;="&amp;L$3)-$F3646)))</f>
        <v/>
      </c>
      <c r="M3646" s="54">
        <f>IF(OR($B3646="",M$3&lt;$D3646+Настройки!$B$7),0,MAX(0,$E3646-MAX(0,SUMIFS(Тех_Движение!$G$2:$G$5111,Тех_Движение!$D$2:$D$5111,$C3646,Тех_Движение!$B$2:$B$5111,"&lt;="&amp;M$3)-$F3646)))</f>
        <v/>
      </c>
      <c r="N3646" s="54">
        <f>IF(OR($B3646="",N$3&lt;$D3646+Настройки!$B$7),0,MAX(0,$E3646-MAX(0,SUMIFS(Тех_Движение!$G$2:$G$5111,Тех_Движение!$D$2:$D$5111,$C3646,Тех_Движение!$B$2:$B$5111,"&lt;="&amp;N$3)-$F3646)))</f>
        <v/>
      </c>
      <c r="O3646" s="54">
        <f>IF(OR($B3646="",O$3&lt;$D3646+Настройки!$B$7),0,MAX(0,$E3646-MAX(0,SUMIFS(Тех_Движение!$G$2:$G$5111,Тех_Движение!$D$2:$D$5111,$C3646,Тех_Движение!$B$2:$B$5111,"&lt;="&amp;O$3)-$F3646)))</f>
        <v/>
      </c>
      <c r="P3646" s="54">
        <f>IF(OR($B3646="",P$3&lt;$D3646+Настройки!$B$7),0,MAX(0,$E3646-MAX(0,SUMIFS(Тех_Движение!$G$2:$G$5111,Тех_Движение!$D$2:$D$5111,$C3646,Тех_Движение!$B$2:$B$5111,"&lt;="&amp;P$3)-$F3646)))</f>
        <v/>
      </c>
      <c r="Q3646" s="54">
        <f>IF(OR($B3646="",Q$3&lt;$D3646+Настройки!$B$7),0,MAX(0,$E3646-MAX(0,SUMIFS(Тех_Движение!$G$2:$G$5111,Тех_Движение!$D$2:$D$5111,$C3646,Тех_Движение!$B$2:$B$5111,"&lt;="&amp;Q$3)-$F3646)))</f>
        <v/>
      </c>
      <c r="R3646" s="54">
        <f>IF($B3646="","",SUM($K3646:$Q3646))</f>
        <v/>
      </c>
      <c r="S3646" s="56">
        <f>IF($B3646="","",VLOOKUP($C3646,Настройки!$A$11:$L$17,9,FALSE))</f>
        <v/>
      </c>
      <c r="T3646" s="56">
        <f>IF($B3646="","",$R3646*$S3646)</f>
        <v/>
      </c>
    </row>
    <row r="3647">
      <c r="A3647" s="20">
        <f>Тех_Движение!$A$3644</f>
        <v/>
      </c>
      <c r="B3647" s="20">
        <f>IF(Тех_Движение!$F$3644&gt;0,Тех_Движение!$I$3644,"")</f>
        <v/>
      </c>
      <c r="C3647" s="20">
        <f>IF($B3647="","",Тех_Движение!$D$3644)</f>
        <v/>
      </c>
      <c r="D3647" s="42">
        <f>IF($B3647="","",Тех_Движение!$B$3644)</f>
        <v/>
      </c>
      <c r="E3647" s="54">
        <f>IF($B3647="","",Тех_Движение!$F$3644)</f>
        <v/>
      </c>
      <c r="F3647" s="54">
        <f>IF($B3647="","",SUMIFS($E$5:$E3646,$C$5:$C3646,$C3647))</f>
        <v/>
      </c>
      <c r="G3647" s="54">
        <f>IF($B3647="","",MAX(0,$E3647-MAX(0,SUMIFS(Тех_Движение!$G$2:$G$5111,Тех_Движение!$D$2:$D$5111,$C3647,Тех_Движение!$B$2:$B$5111,"&lt;="&amp;Настройки!$B$5-1)-$F3647)))</f>
        <v/>
      </c>
      <c r="H3647" s="54">
        <f>IF($B3647="","",IF(AND($D3647&gt;=Настройки!$B$5,$D3647&lt;=Настройки!$B$6),$E3647,0))</f>
        <v/>
      </c>
      <c r="I3647" s="54">
        <f>IF($B3647="","",$G3647+$H3647-$J3647)</f>
        <v/>
      </c>
      <c r="J3647" s="54">
        <f>IF($B3647="","",MAX(0,$E3647-MAX(0,SUMIFS(Тех_Движение!$G$2:$G$5111,Тех_Движение!$D$2:$D$5111,$C3647,Тех_Движение!$B$2:$B$5111,"&lt;="&amp;Настройки!$B$6)-$F3647)))</f>
        <v/>
      </c>
      <c r="K3647" s="54">
        <f>IF(OR($B3647="",K$3&lt;$D3647+Настройки!$B$7),0,MAX(0,$E3647-MAX(0,SUMIFS(Тех_Движение!$G$2:$G$5111,Тех_Движение!$D$2:$D$5111,$C3647,Тех_Движение!$B$2:$B$5111,"&lt;="&amp;K$3)-$F3647)))</f>
        <v/>
      </c>
      <c r="L3647" s="54">
        <f>IF(OR($B3647="",L$3&lt;$D3647+Настройки!$B$7),0,MAX(0,$E3647-MAX(0,SUMIFS(Тех_Движение!$G$2:$G$5111,Тех_Движение!$D$2:$D$5111,$C3647,Тех_Движение!$B$2:$B$5111,"&lt;="&amp;L$3)-$F3647)))</f>
        <v/>
      </c>
      <c r="M3647" s="54">
        <f>IF(OR($B3647="",M$3&lt;$D3647+Настройки!$B$7),0,MAX(0,$E3647-MAX(0,SUMIFS(Тех_Движение!$G$2:$G$5111,Тех_Движение!$D$2:$D$5111,$C3647,Тех_Движение!$B$2:$B$5111,"&lt;="&amp;M$3)-$F3647)))</f>
        <v/>
      </c>
      <c r="N3647" s="54">
        <f>IF(OR($B3647="",N$3&lt;$D3647+Настройки!$B$7),0,MAX(0,$E3647-MAX(0,SUMIFS(Тех_Движение!$G$2:$G$5111,Тех_Движение!$D$2:$D$5111,$C3647,Тех_Движение!$B$2:$B$5111,"&lt;="&amp;N$3)-$F3647)))</f>
        <v/>
      </c>
      <c r="O3647" s="54">
        <f>IF(OR($B3647="",O$3&lt;$D3647+Настройки!$B$7),0,MAX(0,$E3647-MAX(0,SUMIFS(Тех_Движение!$G$2:$G$5111,Тех_Движение!$D$2:$D$5111,$C3647,Тех_Движение!$B$2:$B$5111,"&lt;="&amp;O$3)-$F3647)))</f>
        <v/>
      </c>
      <c r="P3647" s="54">
        <f>IF(OR($B3647="",P$3&lt;$D3647+Настройки!$B$7),0,MAX(0,$E3647-MAX(0,SUMIFS(Тех_Движение!$G$2:$G$5111,Тех_Движение!$D$2:$D$5111,$C3647,Тех_Движение!$B$2:$B$5111,"&lt;="&amp;P$3)-$F3647)))</f>
        <v/>
      </c>
      <c r="Q3647" s="54">
        <f>IF(OR($B3647="",Q$3&lt;$D3647+Настройки!$B$7),0,MAX(0,$E3647-MAX(0,SUMIFS(Тех_Движение!$G$2:$G$5111,Тех_Движение!$D$2:$D$5111,$C3647,Тех_Движение!$B$2:$B$5111,"&lt;="&amp;Q$3)-$F3647)))</f>
        <v/>
      </c>
      <c r="R3647" s="54">
        <f>IF($B3647="","",SUM($K3647:$Q3647))</f>
        <v/>
      </c>
      <c r="S3647" s="56">
        <f>IF($B3647="","",VLOOKUP($C3647,Настройки!$A$11:$L$17,9,FALSE))</f>
        <v/>
      </c>
      <c r="T3647" s="56">
        <f>IF($B3647="","",$R3647*$S3647)</f>
        <v/>
      </c>
    </row>
    <row r="3648">
      <c r="A3648" s="20">
        <f>Тех_Движение!$A$3645</f>
        <v/>
      </c>
      <c r="B3648" s="20">
        <f>IF(Тех_Движение!$F$3645&gt;0,Тех_Движение!$I$3645,"")</f>
        <v/>
      </c>
      <c r="C3648" s="20">
        <f>IF($B3648="","",Тех_Движение!$D$3645)</f>
        <v/>
      </c>
      <c r="D3648" s="42">
        <f>IF($B3648="","",Тех_Движение!$B$3645)</f>
        <v/>
      </c>
      <c r="E3648" s="54">
        <f>IF($B3648="","",Тех_Движение!$F$3645)</f>
        <v/>
      </c>
      <c r="F3648" s="54">
        <f>IF($B3648="","",SUMIFS($E$5:$E3647,$C$5:$C3647,$C3648))</f>
        <v/>
      </c>
      <c r="G3648" s="54">
        <f>IF($B3648="","",MAX(0,$E3648-MAX(0,SUMIFS(Тех_Движение!$G$2:$G$5111,Тех_Движение!$D$2:$D$5111,$C3648,Тех_Движение!$B$2:$B$5111,"&lt;="&amp;Настройки!$B$5-1)-$F3648)))</f>
        <v/>
      </c>
      <c r="H3648" s="54">
        <f>IF($B3648="","",IF(AND($D3648&gt;=Настройки!$B$5,$D3648&lt;=Настройки!$B$6),$E3648,0))</f>
        <v/>
      </c>
      <c r="I3648" s="54">
        <f>IF($B3648="","",$G3648+$H3648-$J3648)</f>
        <v/>
      </c>
      <c r="J3648" s="54">
        <f>IF($B3648="","",MAX(0,$E3648-MAX(0,SUMIFS(Тех_Движение!$G$2:$G$5111,Тех_Движение!$D$2:$D$5111,$C3648,Тех_Движение!$B$2:$B$5111,"&lt;="&amp;Настройки!$B$6)-$F3648)))</f>
        <v/>
      </c>
      <c r="K3648" s="54">
        <f>IF(OR($B3648="",K$3&lt;$D3648+Настройки!$B$7),0,MAX(0,$E3648-MAX(0,SUMIFS(Тех_Движение!$G$2:$G$5111,Тех_Движение!$D$2:$D$5111,$C3648,Тех_Движение!$B$2:$B$5111,"&lt;="&amp;K$3)-$F3648)))</f>
        <v/>
      </c>
      <c r="L3648" s="54">
        <f>IF(OR($B3648="",L$3&lt;$D3648+Настройки!$B$7),0,MAX(0,$E3648-MAX(0,SUMIFS(Тех_Движение!$G$2:$G$5111,Тех_Движение!$D$2:$D$5111,$C3648,Тех_Движение!$B$2:$B$5111,"&lt;="&amp;L$3)-$F3648)))</f>
        <v/>
      </c>
      <c r="M3648" s="54">
        <f>IF(OR($B3648="",M$3&lt;$D3648+Настройки!$B$7),0,MAX(0,$E3648-MAX(0,SUMIFS(Тех_Движение!$G$2:$G$5111,Тех_Движение!$D$2:$D$5111,$C3648,Тех_Движение!$B$2:$B$5111,"&lt;="&amp;M$3)-$F3648)))</f>
        <v/>
      </c>
      <c r="N3648" s="54">
        <f>IF(OR($B3648="",N$3&lt;$D3648+Настройки!$B$7),0,MAX(0,$E3648-MAX(0,SUMIFS(Тех_Движение!$G$2:$G$5111,Тех_Движение!$D$2:$D$5111,$C3648,Тех_Движение!$B$2:$B$5111,"&lt;="&amp;N$3)-$F3648)))</f>
        <v/>
      </c>
      <c r="O3648" s="54">
        <f>IF(OR($B3648="",O$3&lt;$D3648+Настройки!$B$7),0,MAX(0,$E3648-MAX(0,SUMIFS(Тех_Движение!$G$2:$G$5111,Тех_Движение!$D$2:$D$5111,$C3648,Тех_Движение!$B$2:$B$5111,"&lt;="&amp;O$3)-$F3648)))</f>
        <v/>
      </c>
      <c r="P3648" s="54">
        <f>IF(OR($B3648="",P$3&lt;$D3648+Настройки!$B$7),0,MAX(0,$E3648-MAX(0,SUMIFS(Тех_Движение!$G$2:$G$5111,Тех_Движение!$D$2:$D$5111,$C3648,Тех_Движение!$B$2:$B$5111,"&lt;="&amp;P$3)-$F3648)))</f>
        <v/>
      </c>
      <c r="Q3648" s="54">
        <f>IF(OR($B3648="",Q$3&lt;$D3648+Настройки!$B$7),0,MAX(0,$E3648-MAX(0,SUMIFS(Тех_Движение!$G$2:$G$5111,Тех_Движение!$D$2:$D$5111,$C3648,Тех_Движение!$B$2:$B$5111,"&lt;="&amp;Q$3)-$F3648)))</f>
        <v/>
      </c>
      <c r="R3648" s="54">
        <f>IF($B3648="","",SUM($K3648:$Q3648))</f>
        <v/>
      </c>
      <c r="S3648" s="56">
        <f>IF($B3648="","",VLOOKUP($C3648,Настройки!$A$11:$L$17,9,FALSE))</f>
        <v/>
      </c>
      <c r="T3648" s="56">
        <f>IF($B3648="","",$R3648*$S3648)</f>
        <v/>
      </c>
    </row>
    <row r="3649">
      <c r="A3649" s="20">
        <f>Тех_Движение!$A$3646</f>
        <v/>
      </c>
      <c r="B3649" s="20">
        <f>IF(Тех_Движение!$F$3646&gt;0,Тех_Движение!$I$3646,"")</f>
        <v/>
      </c>
      <c r="C3649" s="20">
        <f>IF($B3649="","",Тех_Движение!$D$3646)</f>
        <v/>
      </c>
      <c r="D3649" s="42">
        <f>IF($B3649="","",Тех_Движение!$B$3646)</f>
        <v/>
      </c>
      <c r="E3649" s="54">
        <f>IF($B3649="","",Тех_Движение!$F$3646)</f>
        <v/>
      </c>
      <c r="F3649" s="54">
        <f>IF($B3649="","",SUMIFS($E$5:$E3648,$C$5:$C3648,$C3649))</f>
        <v/>
      </c>
      <c r="G3649" s="54">
        <f>IF($B3649="","",MAX(0,$E3649-MAX(0,SUMIFS(Тех_Движение!$G$2:$G$5111,Тех_Движение!$D$2:$D$5111,$C3649,Тех_Движение!$B$2:$B$5111,"&lt;="&amp;Настройки!$B$5-1)-$F3649)))</f>
        <v/>
      </c>
      <c r="H3649" s="54">
        <f>IF($B3649="","",IF(AND($D3649&gt;=Настройки!$B$5,$D3649&lt;=Настройки!$B$6),$E3649,0))</f>
        <v/>
      </c>
      <c r="I3649" s="54">
        <f>IF($B3649="","",$G3649+$H3649-$J3649)</f>
        <v/>
      </c>
      <c r="J3649" s="54">
        <f>IF($B3649="","",MAX(0,$E3649-MAX(0,SUMIFS(Тех_Движение!$G$2:$G$5111,Тех_Движение!$D$2:$D$5111,$C3649,Тех_Движение!$B$2:$B$5111,"&lt;="&amp;Настройки!$B$6)-$F3649)))</f>
        <v/>
      </c>
      <c r="K3649" s="54">
        <f>IF(OR($B3649="",K$3&lt;$D3649+Настройки!$B$7),0,MAX(0,$E3649-MAX(0,SUMIFS(Тех_Движение!$G$2:$G$5111,Тех_Движение!$D$2:$D$5111,$C3649,Тех_Движение!$B$2:$B$5111,"&lt;="&amp;K$3)-$F3649)))</f>
        <v/>
      </c>
      <c r="L3649" s="54">
        <f>IF(OR($B3649="",L$3&lt;$D3649+Настройки!$B$7),0,MAX(0,$E3649-MAX(0,SUMIFS(Тех_Движение!$G$2:$G$5111,Тех_Движение!$D$2:$D$5111,$C3649,Тех_Движение!$B$2:$B$5111,"&lt;="&amp;L$3)-$F3649)))</f>
        <v/>
      </c>
      <c r="M3649" s="54">
        <f>IF(OR($B3649="",M$3&lt;$D3649+Настройки!$B$7),0,MAX(0,$E3649-MAX(0,SUMIFS(Тех_Движение!$G$2:$G$5111,Тех_Движение!$D$2:$D$5111,$C3649,Тех_Движение!$B$2:$B$5111,"&lt;="&amp;M$3)-$F3649)))</f>
        <v/>
      </c>
      <c r="N3649" s="54">
        <f>IF(OR($B3649="",N$3&lt;$D3649+Настройки!$B$7),0,MAX(0,$E3649-MAX(0,SUMIFS(Тех_Движение!$G$2:$G$5111,Тех_Движение!$D$2:$D$5111,$C3649,Тех_Движение!$B$2:$B$5111,"&lt;="&amp;N$3)-$F3649)))</f>
        <v/>
      </c>
      <c r="O3649" s="54">
        <f>IF(OR($B3649="",O$3&lt;$D3649+Настройки!$B$7),0,MAX(0,$E3649-MAX(0,SUMIFS(Тех_Движение!$G$2:$G$5111,Тех_Движение!$D$2:$D$5111,$C3649,Тех_Движение!$B$2:$B$5111,"&lt;="&amp;O$3)-$F3649)))</f>
        <v/>
      </c>
      <c r="P3649" s="54">
        <f>IF(OR($B3649="",P$3&lt;$D3649+Настройки!$B$7),0,MAX(0,$E3649-MAX(0,SUMIFS(Тех_Движение!$G$2:$G$5111,Тех_Движение!$D$2:$D$5111,$C3649,Тех_Движение!$B$2:$B$5111,"&lt;="&amp;P$3)-$F3649)))</f>
        <v/>
      </c>
      <c r="Q3649" s="54">
        <f>IF(OR($B3649="",Q$3&lt;$D3649+Настройки!$B$7),0,MAX(0,$E3649-MAX(0,SUMIFS(Тех_Движение!$G$2:$G$5111,Тех_Движение!$D$2:$D$5111,$C3649,Тех_Движение!$B$2:$B$5111,"&lt;="&amp;Q$3)-$F3649)))</f>
        <v/>
      </c>
      <c r="R3649" s="54">
        <f>IF($B3649="","",SUM($K3649:$Q3649))</f>
        <v/>
      </c>
      <c r="S3649" s="56">
        <f>IF($B3649="","",VLOOKUP($C3649,Настройки!$A$11:$L$17,9,FALSE))</f>
        <v/>
      </c>
      <c r="T3649" s="56">
        <f>IF($B3649="","",$R3649*$S3649)</f>
        <v/>
      </c>
    </row>
    <row r="3650">
      <c r="A3650" s="20">
        <f>Тех_Движение!$A$3647</f>
        <v/>
      </c>
      <c r="B3650" s="20">
        <f>IF(Тех_Движение!$F$3647&gt;0,Тех_Движение!$I$3647,"")</f>
        <v/>
      </c>
      <c r="C3650" s="20">
        <f>IF($B3650="","",Тех_Движение!$D$3647)</f>
        <v/>
      </c>
      <c r="D3650" s="42">
        <f>IF($B3650="","",Тех_Движение!$B$3647)</f>
        <v/>
      </c>
      <c r="E3650" s="54">
        <f>IF($B3650="","",Тех_Движение!$F$3647)</f>
        <v/>
      </c>
      <c r="F3650" s="54">
        <f>IF($B3650="","",SUMIFS($E$5:$E3649,$C$5:$C3649,$C3650))</f>
        <v/>
      </c>
      <c r="G3650" s="54">
        <f>IF($B3650="","",MAX(0,$E3650-MAX(0,SUMIFS(Тех_Движение!$G$2:$G$5111,Тех_Движение!$D$2:$D$5111,$C3650,Тех_Движение!$B$2:$B$5111,"&lt;="&amp;Настройки!$B$5-1)-$F3650)))</f>
        <v/>
      </c>
      <c r="H3650" s="54">
        <f>IF($B3650="","",IF(AND($D3650&gt;=Настройки!$B$5,$D3650&lt;=Настройки!$B$6),$E3650,0))</f>
        <v/>
      </c>
      <c r="I3650" s="54">
        <f>IF($B3650="","",$G3650+$H3650-$J3650)</f>
        <v/>
      </c>
      <c r="J3650" s="54">
        <f>IF($B3650="","",MAX(0,$E3650-MAX(0,SUMIFS(Тех_Движение!$G$2:$G$5111,Тех_Движение!$D$2:$D$5111,$C3650,Тех_Движение!$B$2:$B$5111,"&lt;="&amp;Настройки!$B$6)-$F3650)))</f>
        <v/>
      </c>
      <c r="K3650" s="54">
        <f>IF(OR($B3650="",K$3&lt;$D3650+Настройки!$B$7),0,MAX(0,$E3650-MAX(0,SUMIFS(Тех_Движение!$G$2:$G$5111,Тех_Движение!$D$2:$D$5111,$C3650,Тех_Движение!$B$2:$B$5111,"&lt;="&amp;K$3)-$F3650)))</f>
        <v/>
      </c>
      <c r="L3650" s="54">
        <f>IF(OR($B3650="",L$3&lt;$D3650+Настройки!$B$7),0,MAX(0,$E3650-MAX(0,SUMIFS(Тех_Движение!$G$2:$G$5111,Тех_Движение!$D$2:$D$5111,$C3650,Тех_Движение!$B$2:$B$5111,"&lt;="&amp;L$3)-$F3650)))</f>
        <v/>
      </c>
      <c r="M3650" s="54">
        <f>IF(OR($B3650="",M$3&lt;$D3650+Настройки!$B$7),0,MAX(0,$E3650-MAX(0,SUMIFS(Тех_Движение!$G$2:$G$5111,Тех_Движение!$D$2:$D$5111,$C3650,Тех_Движение!$B$2:$B$5111,"&lt;="&amp;M$3)-$F3650)))</f>
        <v/>
      </c>
      <c r="N3650" s="54">
        <f>IF(OR($B3650="",N$3&lt;$D3650+Настройки!$B$7),0,MAX(0,$E3650-MAX(0,SUMIFS(Тех_Движение!$G$2:$G$5111,Тех_Движение!$D$2:$D$5111,$C3650,Тех_Движение!$B$2:$B$5111,"&lt;="&amp;N$3)-$F3650)))</f>
        <v/>
      </c>
      <c r="O3650" s="54">
        <f>IF(OR($B3650="",O$3&lt;$D3650+Настройки!$B$7),0,MAX(0,$E3650-MAX(0,SUMIFS(Тех_Движение!$G$2:$G$5111,Тех_Движение!$D$2:$D$5111,$C3650,Тех_Движение!$B$2:$B$5111,"&lt;="&amp;O$3)-$F3650)))</f>
        <v/>
      </c>
      <c r="P3650" s="54">
        <f>IF(OR($B3650="",P$3&lt;$D3650+Настройки!$B$7),0,MAX(0,$E3650-MAX(0,SUMIFS(Тех_Движение!$G$2:$G$5111,Тех_Движение!$D$2:$D$5111,$C3650,Тех_Движение!$B$2:$B$5111,"&lt;="&amp;P$3)-$F3650)))</f>
        <v/>
      </c>
      <c r="Q3650" s="54">
        <f>IF(OR($B3650="",Q$3&lt;$D3650+Настройки!$B$7),0,MAX(0,$E3650-MAX(0,SUMIFS(Тех_Движение!$G$2:$G$5111,Тех_Движение!$D$2:$D$5111,$C3650,Тех_Движение!$B$2:$B$5111,"&lt;="&amp;Q$3)-$F3650)))</f>
        <v/>
      </c>
      <c r="R3650" s="54">
        <f>IF($B3650="","",SUM($K3650:$Q3650))</f>
        <v/>
      </c>
      <c r="S3650" s="56">
        <f>IF($B3650="","",VLOOKUP($C3650,Настройки!$A$11:$L$17,9,FALSE))</f>
        <v/>
      </c>
      <c r="T3650" s="56">
        <f>IF($B3650="","",$R3650*$S3650)</f>
        <v/>
      </c>
    </row>
    <row r="3651">
      <c r="A3651" s="20">
        <f>Тех_Движение!$A$3648</f>
        <v/>
      </c>
      <c r="B3651" s="20">
        <f>IF(Тех_Движение!$F$3648&gt;0,Тех_Движение!$I$3648,"")</f>
        <v/>
      </c>
      <c r="C3651" s="20">
        <f>IF($B3651="","",Тех_Движение!$D$3648)</f>
        <v/>
      </c>
      <c r="D3651" s="42">
        <f>IF($B3651="","",Тех_Движение!$B$3648)</f>
        <v/>
      </c>
      <c r="E3651" s="54">
        <f>IF($B3651="","",Тех_Движение!$F$3648)</f>
        <v/>
      </c>
      <c r="F3651" s="54">
        <f>IF($B3651="","",SUMIFS($E$5:$E3650,$C$5:$C3650,$C3651))</f>
        <v/>
      </c>
      <c r="G3651" s="54">
        <f>IF($B3651="","",MAX(0,$E3651-MAX(0,SUMIFS(Тех_Движение!$G$2:$G$5111,Тех_Движение!$D$2:$D$5111,$C3651,Тех_Движение!$B$2:$B$5111,"&lt;="&amp;Настройки!$B$5-1)-$F3651)))</f>
        <v/>
      </c>
      <c r="H3651" s="54">
        <f>IF($B3651="","",IF(AND($D3651&gt;=Настройки!$B$5,$D3651&lt;=Настройки!$B$6),$E3651,0))</f>
        <v/>
      </c>
      <c r="I3651" s="54">
        <f>IF($B3651="","",$G3651+$H3651-$J3651)</f>
        <v/>
      </c>
      <c r="J3651" s="54">
        <f>IF($B3651="","",MAX(0,$E3651-MAX(0,SUMIFS(Тех_Движение!$G$2:$G$5111,Тех_Движение!$D$2:$D$5111,$C3651,Тех_Движение!$B$2:$B$5111,"&lt;="&amp;Настройки!$B$6)-$F3651)))</f>
        <v/>
      </c>
      <c r="K3651" s="54">
        <f>IF(OR($B3651="",K$3&lt;$D3651+Настройки!$B$7),0,MAX(0,$E3651-MAX(0,SUMIFS(Тех_Движение!$G$2:$G$5111,Тех_Движение!$D$2:$D$5111,$C3651,Тех_Движение!$B$2:$B$5111,"&lt;="&amp;K$3)-$F3651)))</f>
        <v/>
      </c>
      <c r="L3651" s="54">
        <f>IF(OR($B3651="",L$3&lt;$D3651+Настройки!$B$7),0,MAX(0,$E3651-MAX(0,SUMIFS(Тех_Движение!$G$2:$G$5111,Тех_Движение!$D$2:$D$5111,$C3651,Тех_Движение!$B$2:$B$5111,"&lt;="&amp;L$3)-$F3651)))</f>
        <v/>
      </c>
      <c r="M3651" s="54">
        <f>IF(OR($B3651="",M$3&lt;$D3651+Настройки!$B$7),0,MAX(0,$E3651-MAX(0,SUMIFS(Тех_Движение!$G$2:$G$5111,Тех_Движение!$D$2:$D$5111,$C3651,Тех_Движение!$B$2:$B$5111,"&lt;="&amp;M$3)-$F3651)))</f>
        <v/>
      </c>
      <c r="N3651" s="54">
        <f>IF(OR($B3651="",N$3&lt;$D3651+Настройки!$B$7),0,MAX(0,$E3651-MAX(0,SUMIFS(Тех_Движение!$G$2:$G$5111,Тех_Движение!$D$2:$D$5111,$C3651,Тех_Движение!$B$2:$B$5111,"&lt;="&amp;N$3)-$F3651)))</f>
        <v/>
      </c>
      <c r="O3651" s="54">
        <f>IF(OR($B3651="",O$3&lt;$D3651+Настройки!$B$7),0,MAX(0,$E3651-MAX(0,SUMIFS(Тех_Движение!$G$2:$G$5111,Тех_Движение!$D$2:$D$5111,$C3651,Тех_Движение!$B$2:$B$5111,"&lt;="&amp;O$3)-$F3651)))</f>
        <v/>
      </c>
      <c r="P3651" s="54">
        <f>IF(OR($B3651="",P$3&lt;$D3651+Настройки!$B$7),0,MAX(0,$E3651-MAX(0,SUMIFS(Тех_Движение!$G$2:$G$5111,Тех_Движение!$D$2:$D$5111,$C3651,Тех_Движение!$B$2:$B$5111,"&lt;="&amp;P$3)-$F3651)))</f>
        <v/>
      </c>
      <c r="Q3651" s="54">
        <f>IF(OR($B3651="",Q$3&lt;$D3651+Настройки!$B$7),0,MAX(0,$E3651-MAX(0,SUMIFS(Тех_Движение!$G$2:$G$5111,Тех_Движение!$D$2:$D$5111,$C3651,Тех_Движение!$B$2:$B$5111,"&lt;="&amp;Q$3)-$F3651)))</f>
        <v/>
      </c>
      <c r="R3651" s="54">
        <f>IF($B3651="","",SUM($K3651:$Q3651))</f>
        <v/>
      </c>
      <c r="S3651" s="56">
        <f>IF($B3651="","",VLOOKUP($C3651,Настройки!$A$11:$L$17,9,FALSE))</f>
        <v/>
      </c>
      <c r="T3651" s="56">
        <f>IF($B3651="","",$R3651*$S3651)</f>
        <v/>
      </c>
    </row>
    <row r="3652">
      <c r="A3652" s="20">
        <f>Тех_Движение!$A$3649</f>
        <v/>
      </c>
      <c r="B3652" s="20">
        <f>IF(Тех_Движение!$F$3649&gt;0,Тех_Движение!$I$3649,"")</f>
        <v/>
      </c>
      <c r="C3652" s="20">
        <f>IF($B3652="","",Тех_Движение!$D$3649)</f>
        <v/>
      </c>
      <c r="D3652" s="42">
        <f>IF($B3652="","",Тех_Движение!$B$3649)</f>
        <v/>
      </c>
      <c r="E3652" s="54">
        <f>IF($B3652="","",Тех_Движение!$F$3649)</f>
        <v/>
      </c>
      <c r="F3652" s="54">
        <f>IF($B3652="","",SUMIFS($E$5:$E3651,$C$5:$C3651,$C3652))</f>
        <v/>
      </c>
      <c r="G3652" s="54">
        <f>IF($B3652="","",MAX(0,$E3652-MAX(0,SUMIFS(Тех_Движение!$G$2:$G$5111,Тех_Движение!$D$2:$D$5111,$C3652,Тех_Движение!$B$2:$B$5111,"&lt;="&amp;Настройки!$B$5-1)-$F3652)))</f>
        <v/>
      </c>
      <c r="H3652" s="54">
        <f>IF($B3652="","",IF(AND($D3652&gt;=Настройки!$B$5,$D3652&lt;=Настройки!$B$6),$E3652,0))</f>
        <v/>
      </c>
      <c r="I3652" s="54">
        <f>IF($B3652="","",$G3652+$H3652-$J3652)</f>
        <v/>
      </c>
      <c r="J3652" s="54">
        <f>IF($B3652="","",MAX(0,$E3652-MAX(0,SUMIFS(Тех_Движение!$G$2:$G$5111,Тех_Движение!$D$2:$D$5111,$C3652,Тех_Движение!$B$2:$B$5111,"&lt;="&amp;Настройки!$B$6)-$F3652)))</f>
        <v/>
      </c>
      <c r="K3652" s="54">
        <f>IF(OR($B3652="",K$3&lt;$D3652+Настройки!$B$7),0,MAX(0,$E3652-MAX(0,SUMIFS(Тех_Движение!$G$2:$G$5111,Тех_Движение!$D$2:$D$5111,$C3652,Тех_Движение!$B$2:$B$5111,"&lt;="&amp;K$3)-$F3652)))</f>
        <v/>
      </c>
      <c r="L3652" s="54">
        <f>IF(OR($B3652="",L$3&lt;$D3652+Настройки!$B$7),0,MAX(0,$E3652-MAX(0,SUMIFS(Тех_Движение!$G$2:$G$5111,Тех_Движение!$D$2:$D$5111,$C3652,Тех_Движение!$B$2:$B$5111,"&lt;="&amp;L$3)-$F3652)))</f>
        <v/>
      </c>
      <c r="M3652" s="54">
        <f>IF(OR($B3652="",M$3&lt;$D3652+Настройки!$B$7),0,MAX(0,$E3652-MAX(0,SUMIFS(Тех_Движение!$G$2:$G$5111,Тех_Движение!$D$2:$D$5111,$C3652,Тех_Движение!$B$2:$B$5111,"&lt;="&amp;M$3)-$F3652)))</f>
        <v/>
      </c>
      <c r="N3652" s="54">
        <f>IF(OR($B3652="",N$3&lt;$D3652+Настройки!$B$7),0,MAX(0,$E3652-MAX(0,SUMIFS(Тех_Движение!$G$2:$G$5111,Тех_Движение!$D$2:$D$5111,$C3652,Тех_Движение!$B$2:$B$5111,"&lt;="&amp;N$3)-$F3652)))</f>
        <v/>
      </c>
      <c r="O3652" s="54">
        <f>IF(OR($B3652="",O$3&lt;$D3652+Настройки!$B$7),0,MAX(0,$E3652-MAX(0,SUMIFS(Тех_Движение!$G$2:$G$5111,Тех_Движение!$D$2:$D$5111,$C3652,Тех_Движение!$B$2:$B$5111,"&lt;="&amp;O$3)-$F3652)))</f>
        <v/>
      </c>
      <c r="P3652" s="54">
        <f>IF(OR($B3652="",P$3&lt;$D3652+Настройки!$B$7),0,MAX(0,$E3652-MAX(0,SUMIFS(Тех_Движение!$G$2:$G$5111,Тех_Движение!$D$2:$D$5111,$C3652,Тех_Движение!$B$2:$B$5111,"&lt;="&amp;P$3)-$F3652)))</f>
        <v/>
      </c>
      <c r="Q3652" s="54">
        <f>IF(OR($B3652="",Q$3&lt;$D3652+Настройки!$B$7),0,MAX(0,$E3652-MAX(0,SUMIFS(Тех_Движение!$G$2:$G$5111,Тех_Движение!$D$2:$D$5111,$C3652,Тех_Движение!$B$2:$B$5111,"&lt;="&amp;Q$3)-$F3652)))</f>
        <v/>
      </c>
      <c r="R3652" s="54">
        <f>IF($B3652="","",SUM($K3652:$Q3652))</f>
        <v/>
      </c>
      <c r="S3652" s="56">
        <f>IF($B3652="","",VLOOKUP($C3652,Настройки!$A$11:$L$17,9,FALSE))</f>
        <v/>
      </c>
      <c r="T3652" s="56">
        <f>IF($B3652="","",$R3652*$S3652)</f>
        <v/>
      </c>
    </row>
    <row r="3653">
      <c r="A3653" s="20">
        <f>Тех_Движение!$A$3650</f>
        <v/>
      </c>
      <c r="B3653" s="20">
        <f>IF(Тех_Движение!$F$3650&gt;0,Тех_Движение!$I$3650,"")</f>
        <v/>
      </c>
      <c r="C3653" s="20">
        <f>IF($B3653="","",Тех_Движение!$D$3650)</f>
        <v/>
      </c>
      <c r="D3653" s="42">
        <f>IF($B3653="","",Тех_Движение!$B$3650)</f>
        <v/>
      </c>
      <c r="E3653" s="54">
        <f>IF($B3653="","",Тех_Движение!$F$3650)</f>
        <v/>
      </c>
      <c r="F3653" s="54">
        <f>IF($B3653="","",SUMIFS($E$5:$E3652,$C$5:$C3652,$C3653))</f>
        <v/>
      </c>
      <c r="G3653" s="54">
        <f>IF($B3653="","",MAX(0,$E3653-MAX(0,SUMIFS(Тех_Движение!$G$2:$G$5111,Тех_Движение!$D$2:$D$5111,$C3653,Тех_Движение!$B$2:$B$5111,"&lt;="&amp;Настройки!$B$5-1)-$F3653)))</f>
        <v/>
      </c>
      <c r="H3653" s="54">
        <f>IF($B3653="","",IF(AND($D3653&gt;=Настройки!$B$5,$D3653&lt;=Настройки!$B$6),$E3653,0))</f>
        <v/>
      </c>
      <c r="I3653" s="54">
        <f>IF($B3653="","",$G3653+$H3653-$J3653)</f>
        <v/>
      </c>
      <c r="J3653" s="54">
        <f>IF($B3653="","",MAX(0,$E3653-MAX(0,SUMIFS(Тех_Движение!$G$2:$G$5111,Тех_Движение!$D$2:$D$5111,$C3653,Тех_Движение!$B$2:$B$5111,"&lt;="&amp;Настройки!$B$6)-$F3653)))</f>
        <v/>
      </c>
      <c r="K3653" s="54">
        <f>IF(OR($B3653="",K$3&lt;$D3653+Настройки!$B$7),0,MAX(0,$E3653-MAX(0,SUMIFS(Тех_Движение!$G$2:$G$5111,Тех_Движение!$D$2:$D$5111,$C3653,Тех_Движение!$B$2:$B$5111,"&lt;="&amp;K$3)-$F3653)))</f>
        <v/>
      </c>
      <c r="L3653" s="54">
        <f>IF(OR($B3653="",L$3&lt;$D3653+Настройки!$B$7),0,MAX(0,$E3653-MAX(0,SUMIFS(Тех_Движение!$G$2:$G$5111,Тех_Движение!$D$2:$D$5111,$C3653,Тех_Движение!$B$2:$B$5111,"&lt;="&amp;L$3)-$F3653)))</f>
        <v/>
      </c>
      <c r="M3653" s="54">
        <f>IF(OR($B3653="",M$3&lt;$D3653+Настройки!$B$7),0,MAX(0,$E3653-MAX(0,SUMIFS(Тех_Движение!$G$2:$G$5111,Тех_Движение!$D$2:$D$5111,$C3653,Тех_Движение!$B$2:$B$5111,"&lt;="&amp;M$3)-$F3653)))</f>
        <v/>
      </c>
      <c r="N3653" s="54">
        <f>IF(OR($B3653="",N$3&lt;$D3653+Настройки!$B$7),0,MAX(0,$E3653-MAX(0,SUMIFS(Тех_Движение!$G$2:$G$5111,Тех_Движение!$D$2:$D$5111,$C3653,Тех_Движение!$B$2:$B$5111,"&lt;="&amp;N$3)-$F3653)))</f>
        <v/>
      </c>
      <c r="O3653" s="54">
        <f>IF(OR($B3653="",O$3&lt;$D3653+Настройки!$B$7),0,MAX(0,$E3653-MAX(0,SUMIFS(Тех_Движение!$G$2:$G$5111,Тех_Движение!$D$2:$D$5111,$C3653,Тех_Движение!$B$2:$B$5111,"&lt;="&amp;O$3)-$F3653)))</f>
        <v/>
      </c>
      <c r="P3653" s="54">
        <f>IF(OR($B3653="",P$3&lt;$D3653+Настройки!$B$7),0,MAX(0,$E3653-MAX(0,SUMIFS(Тех_Движение!$G$2:$G$5111,Тех_Движение!$D$2:$D$5111,$C3653,Тех_Движение!$B$2:$B$5111,"&lt;="&amp;P$3)-$F3653)))</f>
        <v/>
      </c>
      <c r="Q3653" s="54">
        <f>IF(OR($B3653="",Q$3&lt;$D3653+Настройки!$B$7),0,MAX(0,$E3653-MAX(0,SUMIFS(Тех_Движение!$G$2:$G$5111,Тех_Движение!$D$2:$D$5111,$C3653,Тех_Движение!$B$2:$B$5111,"&lt;="&amp;Q$3)-$F3653)))</f>
        <v/>
      </c>
      <c r="R3653" s="54">
        <f>IF($B3653="","",SUM($K3653:$Q3653))</f>
        <v/>
      </c>
      <c r="S3653" s="56">
        <f>IF($B3653="","",VLOOKUP($C3653,Настройки!$A$11:$L$17,9,FALSE))</f>
        <v/>
      </c>
      <c r="T3653" s="56">
        <f>IF($B3653="","",$R3653*$S3653)</f>
        <v/>
      </c>
    </row>
    <row r="3654">
      <c r="A3654" s="20">
        <f>Тех_Движение!$A$3651</f>
        <v/>
      </c>
      <c r="B3654" s="20">
        <f>IF(Тех_Движение!$F$3651&gt;0,Тех_Движение!$I$3651,"")</f>
        <v/>
      </c>
      <c r="C3654" s="20">
        <f>IF($B3654="","",Тех_Движение!$D$3651)</f>
        <v/>
      </c>
      <c r="D3654" s="42">
        <f>IF($B3654="","",Тех_Движение!$B$3651)</f>
        <v/>
      </c>
      <c r="E3654" s="54">
        <f>IF($B3654="","",Тех_Движение!$F$3651)</f>
        <v/>
      </c>
      <c r="F3654" s="54">
        <f>IF($B3654="","",SUMIFS($E$5:$E3653,$C$5:$C3653,$C3654))</f>
        <v/>
      </c>
      <c r="G3654" s="54">
        <f>IF($B3654="","",MAX(0,$E3654-MAX(0,SUMIFS(Тех_Движение!$G$2:$G$5111,Тех_Движение!$D$2:$D$5111,$C3654,Тех_Движение!$B$2:$B$5111,"&lt;="&amp;Настройки!$B$5-1)-$F3654)))</f>
        <v/>
      </c>
      <c r="H3654" s="54">
        <f>IF($B3654="","",IF(AND($D3654&gt;=Настройки!$B$5,$D3654&lt;=Настройки!$B$6),$E3654,0))</f>
        <v/>
      </c>
      <c r="I3654" s="54">
        <f>IF($B3654="","",$G3654+$H3654-$J3654)</f>
        <v/>
      </c>
      <c r="J3654" s="54">
        <f>IF($B3654="","",MAX(0,$E3654-MAX(0,SUMIFS(Тех_Движение!$G$2:$G$5111,Тех_Движение!$D$2:$D$5111,$C3654,Тех_Движение!$B$2:$B$5111,"&lt;="&amp;Настройки!$B$6)-$F3654)))</f>
        <v/>
      </c>
      <c r="K3654" s="54">
        <f>IF(OR($B3654="",K$3&lt;$D3654+Настройки!$B$7),0,MAX(0,$E3654-MAX(0,SUMIFS(Тех_Движение!$G$2:$G$5111,Тех_Движение!$D$2:$D$5111,$C3654,Тех_Движение!$B$2:$B$5111,"&lt;="&amp;K$3)-$F3654)))</f>
        <v/>
      </c>
      <c r="L3654" s="54">
        <f>IF(OR($B3654="",L$3&lt;$D3654+Настройки!$B$7),0,MAX(0,$E3654-MAX(0,SUMIFS(Тех_Движение!$G$2:$G$5111,Тех_Движение!$D$2:$D$5111,$C3654,Тех_Движение!$B$2:$B$5111,"&lt;="&amp;L$3)-$F3654)))</f>
        <v/>
      </c>
      <c r="M3654" s="54">
        <f>IF(OR($B3654="",M$3&lt;$D3654+Настройки!$B$7),0,MAX(0,$E3654-MAX(0,SUMIFS(Тех_Движение!$G$2:$G$5111,Тех_Движение!$D$2:$D$5111,$C3654,Тех_Движение!$B$2:$B$5111,"&lt;="&amp;M$3)-$F3654)))</f>
        <v/>
      </c>
      <c r="N3654" s="54">
        <f>IF(OR($B3654="",N$3&lt;$D3654+Настройки!$B$7),0,MAX(0,$E3654-MAX(0,SUMIFS(Тех_Движение!$G$2:$G$5111,Тех_Движение!$D$2:$D$5111,$C3654,Тех_Движение!$B$2:$B$5111,"&lt;="&amp;N$3)-$F3654)))</f>
        <v/>
      </c>
      <c r="O3654" s="54">
        <f>IF(OR($B3654="",O$3&lt;$D3654+Настройки!$B$7),0,MAX(0,$E3654-MAX(0,SUMIFS(Тех_Движение!$G$2:$G$5111,Тех_Движение!$D$2:$D$5111,$C3654,Тех_Движение!$B$2:$B$5111,"&lt;="&amp;O$3)-$F3654)))</f>
        <v/>
      </c>
      <c r="P3654" s="54">
        <f>IF(OR($B3654="",P$3&lt;$D3654+Настройки!$B$7),0,MAX(0,$E3654-MAX(0,SUMIFS(Тех_Движение!$G$2:$G$5111,Тех_Движение!$D$2:$D$5111,$C3654,Тех_Движение!$B$2:$B$5111,"&lt;="&amp;P$3)-$F3654)))</f>
        <v/>
      </c>
      <c r="Q3654" s="54">
        <f>IF(OR($B3654="",Q$3&lt;$D3654+Настройки!$B$7),0,MAX(0,$E3654-MAX(0,SUMIFS(Тех_Движение!$G$2:$G$5111,Тех_Движение!$D$2:$D$5111,$C3654,Тех_Движение!$B$2:$B$5111,"&lt;="&amp;Q$3)-$F3654)))</f>
        <v/>
      </c>
      <c r="R3654" s="54">
        <f>IF($B3654="","",SUM($K3654:$Q3654))</f>
        <v/>
      </c>
      <c r="S3654" s="56">
        <f>IF($B3654="","",VLOOKUP($C3654,Настройки!$A$11:$L$17,9,FALSE))</f>
        <v/>
      </c>
      <c r="T3654" s="56">
        <f>IF($B3654="","",$R3654*$S3654)</f>
        <v/>
      </c>
    </row>
    <row r="3655">
      <c r="A3655" s="20">
        <f>Тех_Движение!$A$3652</f>
        <v/>
      </c>
      <c r="B3655" s="20">
        <f>IF(Тех_Движение!$F$3652&gt;0,Тех_Движение!$I$3652,"")</f>
        <v/>
      </c>
      <c r="C3655" s="20">
        <f>IF($B3655="","",Тех_Движение!$D$3652)</f>
        <v/>
      </c>
      <c r="D3655" s="42">
        <f>IF($B3655="","",Тех_Движение!$B$3652)</f>
        <v/>
      </c>
      <c r="E3655" s="54">
        <f>IF($B3655="","",Тех_Движение!$F$3652)</f>
        <v/>
      </c>
      <c r="F3655" s="54">
        <f>IF($B3655="","",SUMIFS($E$5:$E3654,$C$5:$C3654,$C3655))</f>
        <v/>
      </c>
      <c r="G3655" s="54">
        <f>IF($B3655="","",MAX(0,$E3655-MAX(0,SUMIFS(Тех_Движение!$G$2:$G$5111,Тех_Движение!$D$2:$D$5111,$C3655,Тех_Движение!$B$2:$B$5111,"&lt;="&amp;Настройки!$B$5-1)-$F3655)))</f>
        <v/>
      </c>
      <c r="H3655" s="54">
        <f>IF($B3655="","",IF(AND($D3655&gt;=Настройки!$B$5,$D3655&lt;=Настройки!$B$6),$E3655,0))</f>
        <v/>
      </c>
      <c r="I3655" s="54">
        <f>IF($B3655="","",$G3655+$H3655-$J3655)</f>
        <v/>
      </c>
      <c r="J3655" s="54">
        <f>IF($B3655="","",MAX(0,$E3655-MAX(0,SUMIFS(Тех_Движение!$G$2:$G$5111,Тех_Движение!$D$2:$D$5111,$C3655,Тех_Движение!$B$2:$B$5111,"&lt;="&amp;Настройки!$B$6)-$F3655)))</f>
        <v/>
      </c>
      <c r="K3655" s="54">
        <f>IF(OR($B3655="",K$3&lt;$D3655+Настройки!$B$7),0,MAX(0,$E3655-MAX(0,SUMIFS(Тех_Движение!$G$2:$G$5111,Тех_Движение!$D$2:$D$5111,$C3655,Тех_Движение!$B$2:$B$5111,"&lt;="&amp;K$3)-$F3655)))</f>
        <v/>
      </c>
      <c r="L3655" s="54">
        <f>IF(OR($B3655="",L$3&lt;$D3655+Настройки!$B$7),0,MAX(0,$E3655-MAX(0,SUMIFS(Тех_Движение!$G$2:$G$5111,Тех_Движение!$D$2:$D$5111,$C3655,Тех_Движение!$B$2:$B$5111,"&lt;="&amp;L$3)-$F3655)))</f>
        <v/>
      </c>
      <c r="M3655" s="54">
        <f>IF(OR($B3655="",M$3&lt;$D3655+Настройки!$B$7),0,MAX(0,$E3655-MAX(0,SUMIFS(Тех_Движение!$G$2:$G$5111,Тех_Движение!$D$2:$D$5111,$C3655,Тех_Движение!$B$2:$B$5111,"&lt;="&amp;M$3)-$F3655)))</f>
        <v/>
      </c>
      <c r="N3655" s="54">
        <f>IF(OR($B3655="",N$3&lt;$D3655+Настройки!$B$7),0,MAX(0,$E3655-MAX(0,SUMIFS(Тех_Движение!$G$2:$G$5111,Тех_Движение!$D$2:$D$5111,$C3655,Тех_Движение!$B$2:$B$5111,"&lt;="&amp;N$3)-$F3655)))</f>
        <v/>
      </c>
      <c r="O3655" s="54">
        <f>IF(OR($B3655="",O$3&lt;$D3655+Настройки!$B$7),0,MAX(0,$E3655-MAX(0,SUMIFS(Тех_Движение!$G$2:$G$5111,Тех_Движение!$D$2:$D$5111,$C3655,Тех_Движение!$B$2:$B$5111,"&lt;="&amp;O$3)-$F3655)))</f>
        <v/>
      </c>
      <c r="P3655" s="54">
        <f>IF(OR($B3655="",P$3&lt;$D3655+Настройки!$B$7),0,MAX(0,$E3655-MAX(0,SUMIFS(Тех_Движение!$G$2:$G$5111,Тех_Движение!$D$2:$D$5111,$C3655,Тех_Движение!$B$2:$B$5111,"&lt;="&amp;P$3)-$F3655)))</f>
        <v/>
      </c>
      <c r="Q3655" s="54">
        <f>IF(OR($B3655="",Q$3&lt;$D3655+Настройки!$B$7),0,MAX(0,$E3655-MAX(0,SUMIFS(Тех_Движение!$G$2:$G$5111,Тех_Движение!$D$2:$D$5111,$C3655,Тех_Движение!$B$2:$B$5111,"&lt;="&amp;Q$3)-$F3655)))</f>
        <v/>
      </c>
      <c r="R3655" s="54">
        <f>IF($B3655="","",SUM($K3655:$Q3655))</f>
        <v/>
      </c>
      <c r="S3655" s="56">
        <f>IF($B3655="","",VLOOKUP($C3655,Настройки!$A$11:$L$17,9,FALSE))</f>
        <v/>
      </c>
      <c r="T3655" s="56">
        <f>IF($B3655="","",$R3655*$S3655)</f>
        <v/>
      </c>
    </row>
    <row r="3656">
      <c r="A3656" s="20">
        <f>Тех_Движение!$A$3653</f>
        <v/>
      </c>
      <c r="B3656" s="20">
        <f>IF(Тех_Движение!$F$3653&gt;0,Тех_Движение!$I$3653,"")</f>
        <v/>
      </c>
      <c r="C3656" s="20">
        <f>IF($B3656="","",Тех_Движение!$D$3653)</f>
        <v/>
      </c>
      <c r="D3656" s="42">
        <f>IF($B3656="","",Тех_Движение!$B$3653)</f>
        <v/>
      </c>
      <c r="E3656" s="54">
        <f>IF($B3656="","",Тех_Движение!$F$3653)</f>
        <v/>
      </c>
      <c r="F3656" s="54">
        <f>IF($B3656="","",SUMIFS($E$5:$E3655,$C$5:$C3655,$C3656))</f>
        <v/>
      </c>
      <c r="G3656" s="54">
        <f>IF($B3656="","",MAX(0,$E3656-MAX(0,SUMIFS(Тех_Движение!$G$2:$G$5111,Тех_Движение!$D$2:$D$5111,$C3656,Тех_Движение!$B$2:$B$5111,"&lt;="&amp;Настройки!$B$5-1)-$F3656)))</f>
        <v/>
      </c>
      <c r="H3656" s="54">
        <f>IF($B3656="","",IF(AND($D3656&gt;=Настройки!$B$5,$D3656&lt;=Настройки!$B$6),$E3656,0))</f>
        <v/>
      </c>
      <c r="I3656" s="54">
        <f>IF($B3656="","",$G3656+$H3656-$J3656)</f>
        <v/>
      </c>
      <c r="J3656" s="54">
        <f>IF($B3656="","",MAX(0,$E3656-MAX(0,SUMIFS(Тех_Движение!$G$2:$G$5111,Тех_Движение!$D$2:$D$5111,$C3656,Тех_Движение!$B$2:$B$5111,"&lt;="&amp;Настройки!$B$6)-$F3656)))</f>
        <v/>
      </c>
      <c r="K3656" s="54">
        <f>IF(OR($B3656="",K$3&lt;$D3656+Настройки!$B$7),0,MAX(0,$E3656-MAX(0,SUMIFS(Тех_Движение!$G$2:$G$5111,Тех_Движение!$D$2:$D$5111,$C3656,Тех_Движение!$B$2:$B$5111,"&lt;="&amp;K$3)-$F3656)))</f>
        <v/>
      </c>
      <c r="L3656" s="54">
        <f>IF(OR($B3656="",L$3&lt;$D3656+Настройки!$B$7),0,MAX(0,$E3656-MAX(0,SUMIFS(Тех_Движение!$G$2:$G$5111,Тех_Движение!$D$2:$D$5111,$C3656,Тех_Движение!$B$2:$B$5111,"&lt;="&amp;L$3)-$F3656)))</f>
        <v/>
      </c>
      <c r="M3656" s="54">
        <f>IF(OR($B3656="",M$3&lt;$D3656+Настройки!$B$7),0,MAX(0,$E3656-MAX(0,SUMIFS(Тех_Движение!$G$2:$G$5111,Тех_Движение!$D$2:$D$5111,$C3656,Тех_Движение!$B$2:$B$5111,"&lt;="&amp;M$3)-$F3656)))</f>
        <v/>
      </c>
      <c r="N3656" s="54">
        <f>IF(OR($B3656="",N$3&lt;$D3656+Настройки!$B$7),0,MAX(0,$E3656-MAX(0,SUMIFS(Тех_Движение!$G$2:$G$5111,Тех_Движение!$D$2:$D$5111,$C3656,Тех_Движение!$B$2:$B$5111,"&lt;="&amp;N$3)-$F3656)))</f>
        <v/>
      </c>
      <c r="O3656" s="54">
        <f>IF(OR($B3656="",O$3&lt;$D3656+Настройки!$B$7),0,MAX(0,$E3656-MAX(0,SUMIFS(Тех_Движение!$G$2:$G$5111,Тех_Движение!$D$2:$D$5111,$C3656,Тех_Движение!$B$2:$B$5111,"&lt;="&amp;O$3)-$F3656)))</f>
        <v/>
      </c>
      <c r="P3656" s="54">
        <f>IF(OR($B3656="",P$3&lt;$D3656+Настройки!$B$7),0,MAX(0,$E3656-MAX(0,SUMIFS(Тех_Движение!$G$2:$G$5111,Тех_Движение!$D$2:$D$5111,$C3656,Тех_Движение!$B$2:$B$5111,"&lt;="&amp;P$3)-$F3656)))</f>
        <v/>
      </c>
      <c r="Q3656" s="54">
        <f>IF(OR($B3656="",Q$3&lt;$D3656+Настройки!$B$7),0,MAX(0,$E3656-MAX(0,SUMIFS(Тех_Движение!$G$2:$G$5111,Тех_Движение!$D$2:$D$5111,$C3656,Тех_Движение!$B$2:$B$5111,"&lt;="&amp;Q$3)-$F3656)))</f>
        <v/>
      </c>
      <c r="R3656" s="54">
        <f>IF($B3656="","",SUM($K3656:$Q3656))</f>
        <v/>
      </c>
      <c r="S3656" s="56">
        <f>IF($B3656="","",VLOOKUP($C3656,Настройки!$A$11:$L$17,9,FALSE))</f>
        <v/>
      </c>
      <c r="T3656" s="56">
        <f>IF($B3656="","",$R3656*$S3656)</f>
        <v/>
      </c>
    </row>
    <row r="3657">
      <c r="A3657" s="20">
        <f>Тех_Движение!$A$3654</f>
        <v/>
      </c>
      <c r="B3657" s="20">
        <f>IF(Тех_Движение!$F$3654&gt;0,Тех_Движение!$I$3654,"")</f>
        <v/>
      </c>
      <c r="C3657" s="20">
        <f>IF($B3657="","",Тех_Движение!$D$3654)</f>
        <v/>
      </c>
      <c r="D3657" s="42">
        <f>IF($B3657="","",Тех_Движение!$B$3654)</f>
        <v/>
      </c>
      <c r="E3657" s="54">
        <f>IF($B3657="","",Тех_Движение!$F$3654)</f>
        <v/>
      </c>
      <c r="F3657" s="54">
        <f>IF($B3657="","",SUMIFS($E$5:$E3656,$C$5:$C3656,$C3657))</f>
        <v/>
      </c>
      <c r="G3657" s="54">
        <f>IF($B3657="","",MAX(0,$E3657-MAX(0,SUMIFS(Тех_Движение!$G$2:$G$5111,Тех_Движение!$D$2:$D$5111,$C3657,Тех_Движение!$B$2:$B$5111,"&lt;="&amp;Настройки!$B$5-1)-$F3657)))</f>
        <v/>
      </c>
      <c r="H3657" s="54">
        <f>IF($B3657="","",IF(AND($D3657&gt;=Настройки!$B$5,$D3657&lt;=Настройки!$B$6),$E3657,0))</f>
        <v/>
      </c>
      <c r="I3657" s="54">
        <f>IF($B3657="","",$G3657+$H3657-$J3657)</f>
        <v/>
      </c>
      <c r="J3657" s="54">
        <f>IF($B3657="","",MAX(0,$E3657-MAX(0,SUMIFS(Тех_Движение!$G$2:$G$5111,Тех_Движение!$D$2:$D$5111,$C3657,Тех_Движение!$B$2:$B$5111,"&lt;="&amp;Настройки!$B$6)-$F3657)))</f>
        <v/>
      </c>
      <c r="K3657" s="54">
        <f>IF(OR($B3657="",K$3&lt;$D3657+Настройки!$B$7),0,MAX(0,$E3657-MAX(0,SUMIFS(Тех_Движение!$G$2:$G$5111,Тех_Движение!$D$2:$D$5111,$C3657,Тех_Движение!$B$2:$B$5111,"&lt;="&amp;K$3)-$F3657)))</f>
        <v/>
      </c>
      <c r="L3657" s="54">
        <f>IF(OR($B3657="",L$3&lt;$D3657+Настройки!$B$7),0,MAX(0,$E3657-MAX(0,SUMIFS(Тех_Движение!$G$2:$G$5111,Тех_Движение!$D$2:$D$5111,$C3657,Тех_Движение!$B$2:$B$5111,"&lt;="&amp;L$3)-$F3657)))</f>
        <v/>
      </c>
      <c r="M3657" s="54">
        <f>IF(OR($B3657="",M$3&lt;$D3657+Настройки!$B$7),0,MAX(0,$E3657-MAX(0,SUMIFS(Тех_Движение!$G$2:$G$5111,Тех_Движение!$D$2:$D$5111,$C3657,Тех_Движение!$B$2:$B$5111,"&lt;="&amp;M$3)-$F3657)))</f>
        <v/>
      </c>
      <c r="N3657" s="54">
        <f>IF(OR($B3657="",N$3&lt;$D3657+Настройки!$B$7),0,MAX(0,$E3657-MAX(0,SUMIFS(Тех_Движение!$G$2:$G$5111,Тех_Движение!$D$2:$D$5111,$C3657,Тех_Движение!$B$2:$B$5111,"&lt;="&amp;N$3)-$F3657)))</f>
        <v/>
      </c>
      <c r="O3657" s="54">
        <f>IF(OR($B3657="",O$3&lt;$D3657+Настройки!$B$7),0,MAX(0,$E3657-MAX(0,SUMIFS(Тех_Движение!$G$2:$G$5111,Тех_Движение!$D$2:$D$5111,$C3657,Тех_Движение!$B$2:$B$5111,"&lt;="&amp;O$3)-$F3657)))</f>
        <v/>
      </c>
      <c r="P3657" s="54">
        <f>IF(OR($B3657="",P$3&lt;$D3657+Настройки!$B$7),0,MAX(0,$E3657-MAX(0,SUMIFS(Тех_Движение!$G$2:$G$5111,Тех_Движение!$D$2:$D$5111,$C3657,Тех_Движение!$B$2:$B$5111,"&lt;="&amp;P$3)-$F3657)))</f>
        <v/>
      </c>
      <c r="Q3657" s="54">
        <f>IF(OR($B3657="",Q$3&lt;$D3657+Настройки!$B$7),0,MAX(0,$E3657-MAX(0,SUMIFS(Тех_Движение!$G$2:$G$5111,Тех_Движение!$D$2:$D$5111,$C3657,Тех_Движение!$B$2:$B$5111,"&lt;="&amp;Q$3)-$F3657)))</f>
        <v/>
      </c>
      <c r="R3657" s="54">
        <f>IF($B3657="","",SUM($K3657:$Q3657))</f>
        <v/>
      </c>
      <c r="S3657" s="56">
        <f>IF($B3657="","",VLOOKUP($C3657,Настройки!$A$11:$L$17,9,FALSE))</f>
        <v/>
      </c>
      <c r="T3657" s="56">
        <f>IF($B3657="","",$R3657*$S3657)</f>
        <v/>
      </c>
    </row>
    <row r="3658">
      <c r="A3658" s="20">
        <f>Тех_Движение!$A$3655</f>
        <v/>
      </c>
      <c r="B3658" s="20">
        <f>IF(Тех_Движение!$F$3655&gt;0,Тех_Движение!$I$3655,"")</f>
        <v/>
      </c>
      <c r="C3658" s="20">
        <f>IF($B3658="","",Тех_Движение!$D$3655)</f>
        <v/>
      </c>
      <c r="D3658" s="42">
        <f>IF($B3658="","",Тех_Движение!$B$3655)</f>
        <v/>
      </c>
      <c r="E3658" s="54">
        <f>IF($B3658="","",Тех_Движение!$F$3655)</f>
        <v/>
      </c>
      <c r="F3658" s="54">
        <f>IF($B3658="","",SUMIFS($E$5:$E3657,$C$5:$C3657,$C3658))</f>
        <v/>
      </c>
      <c r="G3658" s="54">
        <f>IF($B3658="","",MAX(0,$E3658-MAX(0,SUMIFS(Тех_Движение!$G$2:$G$5111,Тех_Движение!$D$2:$D$5111,$C3658,Тех_Движение!$B$2:$B$5111,"&lt;="&amp;Настройки!$B$5-1)-$F3658)))</f>
        <v/>
      </c>
      <c r="H3658" s="54">
        <f>IF($B3658="","",IF(AND($D3658&gt;=Настройки!$B$5,$D3658&lt;=Настройки!$B$6),$E3658,0))</f>
        <v/>
      </c>
      <c r="I3658" s="54">
        <f>IF($B3658="","",$G3658+$H3658-$J3658)</f>
        <v/>
      </c>
      <c r="J3658" s="54">
        <f>IF($B3658="","",MAX(0,$E3658-MAX(0,SUMIFS(Тех_Движение!$G$2:$G$5111,Тех_Движение!$D$2:$D$5111,$C3658,Тех_Движение!$B$2:$B$5111,"&lt;="&amp;Настройки!$B$6)-$F3658)))</f>
        <v/>
      </c>
      <c r="K3658" s="54">
        <f>IF(OR($B3658="",K$3&lt;$D3658+Настройки!$B$7),0,MAX(0,$E3658-MAX(0,SUMIFS(Тех_Движение!$G$2:$G$5111,Тех_Движение!$D$2:$D$5111,$C3658,Тех_Движение!$B$2:$B$5111,"&lt;="&amp;K$3)-$F3658)))</f>
        <v/>
      </c>
      <c r="L3658" s="54">
        <f>IF(OR($B3658="",L$3&lt;$D3658+Настройки!$B$7),0,MAX(0,$E3658-MAX(0,SUMIFS(Тех_Движение!$G$2:$G$5111,Тех_Движение!$D$2:$D$5111,$C3658,Тех_Движение!$B$2:$B$5111,"&lt;="&amp;L$3)-$F3658)))</f>
        <v/>
      </c>
      <c r="M3658" s="54">
        <f>IF(OR($B3658="",M$3&lt;$D3658+Настройки!$B$7),0,MAX(0,$E3658-MAX(0,SUMIFS(Тех_Движение!$G$2:$G$5111,Тех_Движение!$D$2:$D$5111,$C3658,Тех_Движение!$B$2:$B$5111,"&lt;="&amp;M$3)-$F3658)))</f>
        <v/>
      </c>
      <c r="N3658" s="54">
        <f>IF(OR($B3658="",N$3&lt;$D3658+Настройки!$B$7),0,MAX(0,$E3658-MAX(0,SUMIFS(Тех_Движение!$G$2:$G$5111,Тех_Движение!$D$2:$D$5111,$C3658,Тех_Движение!$B$2:$B$5111,"&lt;="&amp;N$3)-$F3658)))</f>
        <v/>
      </c>
      <c r="O3658" s="54">
        <f>IF(OR($B3658="",O$3&lt;$D3658+Настройки!$B$7),0,MAX(0,$E3658-MAX(0,SUMIFS(Тех_Движение!$G$2:$G$5111,Тех_Движение!$D$2:$D$5111,$C3658,Тех_Движение!$B$2:$B$5111,"&lt;="&amp;O$3)-$F3658)))</f>
        <v/>
      </c>
      <c r="P3658" s="54">
        <f>IF(OR($B3658="",P$3&lt;$D3658+Настройки!$B$7),0,MAX(0,$E3658-MAX(0,SUMIFS(Тех_Движение!$G$2:$G$5111,Тех_Движение!$D$2:$D$5111,$C3658,Тех_Движение!$B$2:$B$5111,"&lt;="&amp;P$3)-$F3658)))</f>
        <v/>
      </c>
      <c r="Q3658" s="54">
        <f>IF(OR($B3658="",Q$3&lt;$D3658+Настройки!$B$7),0,MAX(0,$E3658-MAX(0,SUMIFS(Тех_Движение!$G$2:$G$5111,Тех_Движение!$D$2:$D$5111,$C3658,Тех_Движение!$B$2:$B$5111,"&lt;="&amp;Q$3)-$F3658)))</f>
        <v/>
      </c>
      <c r="R3658" s="54">
        <f>IF($B3658="","",SUM($K3658:$Q3658))</f>
        <v/>
      </c>
      <c r="S3658" s="56">
        <f>IF($B3658="","",VLOOKUP($C3658,Настройки!$A$11:$L$17,9,FALSE))</f>
        <v/>
      </c>
      <c r="T3658" s="56">
        <f>IF($B3658="","",$R3658*$S3658)</f>
        <v/>
      </c>
    </row>
    <row r="3659">
      <c r="A3659" s="20">
        <f>Тех_Движение!$A$3656</f>
        <v/>
      </c>
      <c r="B3659" s="20">
        <f>IF(Тех_Движение!$F$3656&gt;0,Тех_Движение!$I$3656,"")</f>
        <v/>
      </c>
      <c r="C3659" s="20">
        <f>IF($B3659="","",Тех_Движение!$D$3656)</f>
        <v/>
      </c>
      <c r="D3659" s="42">
        <f>IF($B3659="","",Тех_Движение!$B$3656)</f>
        <v/>
      </c>
      <c r="E3659" s="54">
        <f>IF($B3659="","",Тех_Движение!$F$3656)</f>
        <v/>
      </c>
      <c r="F3659" s="54">
        <f>IF($B3659="","",SUMIFS($E$5:$E3658,$C$5:$C3658,$C3659))</f>
        <v/>
      </c>
      <c r="G3659" s="54">
        <f>IF($B3659="","",MAX(0,$E3659-MAX(0,SUMIFS(Тех_Движение!$G$2:$G$5111,Тех_Движение!$D$2:$D$5111,$C3659,Тех_Движение!$B$2:$B$5111,"&lt;="&amp;Настройки!$B$5-1)-$F3659)))</f>
        <v/>
      </c>
      <c r="H3659" s="54">
        <f>IF($B3659="","",IF(AND($D3659&gt;=Настройки!$B$5,$D3659&lt;=Настройки!$B$6),$E3659,0))</f>
        <v/>
      </c>
      <c r="I3659" s="54">
        <f>IF($B3659="","",$G3659+$H3659-$J3659)</f>
        <v/>
      </c>
      <c r="J3659" s="54">
        <f>IF($B3659="","",MAX(0,$E3659-MAX(0,SUMIFS(Тех_Движение!$G$2:$G$5111,Тех_Движение!$D$2:$D$5111,$C3659,Тех_Движение!$B$2:$B$5111,"&lt;="&amp;Настройки!$B$6)-$F3659)))</f>
        <v/>
      </c>
      <c r="K3659" s="54">
        <f>IF(OR($B3659="",K$3&lt;$D3659+Настройки!$B$7),0,MAX(0,$E3659-MAX(0,SUMIFS(Тех_Движение!$G$2:$G$5111,Тех_Движение!$D$2:$D$5111,$C3659,Тех_Движение!$B$2:$B$5111,"&lt;="&amp;K$3)-$F3659)))</f>
        <v/>
      </c>
      <c r="L3659" s="54">
        <f>IF(OR($B3659="",L$3&lt;$D3659+Настройки!$B$7),0,MAX(0,$E3659-MAX(0,SUMIFS(Тех_Движение!$G$2:$G$5111,Тех_Движение!$D$2:$D$5111,$C3659,Тех_Движение!$B$2:$B$5111,"&lt;="&amp;L$3)-$F3659)))</f>
        <v/>
      </c>
      <c r="M3659" s="54">
        <f>IF(OR($B3659="",M$3&lt;$D3659+Настройки!$B$7),0,MAX(0,$E3659-MAX(0,SUMIFS(Тех_Движение!$G$2:$G$5111,Тех_Движение!$D$2:$D$5111,$C3659,Тех_Движение!$B$2:$B$5111,"&lt;="&amp;M$3)-$F3659)))</f>
        <v/>
      </c>
      <c r="N3659" s="54">
        <f>IF(OR($B3659="",N$3&lt;$D3659+Настройки!$B$7),0,MAX(0,$E3659-MAX(0,SUMIFS(Тех_Движение!$G$2:$G$5111,Тех_Движение!$D$2:$D$5111,$C3659,Тех_Движение!$B$2:$B$5111,"&lt;="&amp;N$3)-$F3659)))</f>
        <v/>
      </c>
      <c r="O3659" s="54">
        <f>IF(OR($B3659="",O$3&lt;$D3659+Настройки!$B$7),0,MAX(0,$E3659-MAX(0,SUMIFS(Тех_Движение!$G$2:$G$5111,Тех_Движение!$D$2:$D$5111,$C3659,Тех_Движение!$B$2:$B$5111,"&lt;="&amp;O$3)-$F3659)))</f>
        <v/>
      </c>
      <c r="P3659" s="54">
        <f>IF(OR($B3659="",P$3&lt;$D3659+Настройки!$B$7),0,MAX(0,$E3659-MAX(0,SUMIFS(Тех_Движение!$G$2:$G$5111,Тех_Движение!$D$2:$D$5111,$C3659,Тех_Движение!$B$2:$B$5111,"&lt;="&amp;P$3)-$F3659)))</f>
        <v/>
      </c>
      <c r="Q3659" s="54">
        <f>IF(OR($B3659="",Q$3&lt;$D3659+Настройки!$B$7),0,MAX(0,$E3659-MAX(0,SUMIFS(Тех_Движение!$G$2:$G$5111,Тех_Движение!$D$2:$D$5111,$C3659,Тех_Движение!$B$2:$B$5111,"&lt;="&amp;Q$3)-$F3659)))</f>
        <v/>
      </c>
      <c r="R3659" s="54">
        <f>IF($B3659="","",SUM($K3659:$Q3659))</f>
        <v/>
      </c>
      <c r="S3659" s="56">
        <f>IF($B3659="","",VLOOKUP($C3659,Настройки!$A$11:$L$17,9,FALSE))</f>
        <v/>
      </c>
      <c r="T3659" s="56">
        <f>IF($B3659="","",$R3659*$S3659)</f>
        <v/>
      </c>
    </row>
    <row r="3660">
      <c r="A3660" s="20">
        <f>Тех_Движение!$A$3657</f>
        <v/>
      </c>
      <c r="B3660" s="20">
        <f>IF(Тех_Движение!$F$3657&gt;0,Тех_Движение!$I$3657,"")</f>
        <v/>
      </c>
      <c r="C3660" s="20">
        <f>IF($B3660="","",Тех_Движение!$D$3657)</f>
        <v/>
      </c>
      <c r="D3660" s="42">
        <f>IF($B3660="","",Тех_Движение!$B$3657)</f>
        <v/>
      </c>
      <c r="E3660" s="54">
        <f>IF($B3660="","",Тех_Движение!$F$3657)</f>
        <v/>
      </c>
      <c r="F3660" s="54">
        <f>IF($B3660="","",SUMIFS($E$5:$E3659,$C$5:$C3659,$C3660))</f>
        <v/>
      </c>
      <c r="G3660" s="54">
        <f>IF($B3660="","",MAX(0,$E3660-MAX(0,SUMIFS(Тех_Движение!$G$2:$G$5111,Тех_Движение!$D$2:$D$5111,$C3660,Тех_Движение!$B$2:$B$5111,"&lt;="&amp;Настройки!$B$5-1)-$F3660)))</f>
        <v/>
      </c>
      <c r="H3660" s="54">
        <f>IF($B3660="","",IF(AND($D3660&gt;=Настройки!$B$5,$D3660&lt;=Настройки!$B$6),$E3660,0))</f>
        <v/>
      </c>
      <c r="I3660" s="54">
        <f>IF($B3660="","",$G3660+$H3660-$J3660)</f>
        <v/>
      </c>
      <c r="J3660" s="54">
        <f>IF($B3660="","",MAX(0,$E3660-MAX(0,SUMIFS(Тех_Движение!$G$2:$G$5111,Тех_Движение!$D$2:$D$5111,$C3660,Тех_Движение!$B$2:$B$5111,"&lt;="&amp;Настройки!$B$6)-$F3660)))</f>
        <v/>
      </c>
      <c r="K3660" s="54">
        <f>IF(OR($B3660="",K$3&lt;$D3660+Настройки!$B$7),0,MAX(0,$E3660-MAX(0,SUMIFS(Тех_Движение!$G$2:$G$5111,Тех_Движение!$D$2:$D$5111,$C3660,Тех_Движение!$B$2:$B$5111,"&lt;="&amp;K$3)-$F3660)))</f>
        <v/>
      </c>
      <c r="L3660" s="54">
        <f>IF(OR($B3660="",L$3&lt;$D3660+Настройки!$B$7),0,MAX(0,$E3660-MAX(0,SUMIFS(Тех_Движение!$G$2:$G$5111,Тех_Движение!$D$2:$D$5111,$C3660,Тех_Движение!$B$2:$B$5111,"&lt;="&amp;L$3)-$F3660)))</f>
        <v/>
      </c>
      <c r="M3660" s="54">
        <f>IF(OR($B3660="",M$3&lt;$D3660+Настройки!$B$7),0,MAX(0,$E3660-MAX(0,SUMIFS(Тех_Движение!$G$2:$G$5111,Тех_Движение!$D$2:$D$5111,$C3660,Тех_Движение!$B$2:$B$5111,"&lt;="&amp;M$3)-$F3660)))</f>
        <v/>
      </c>
      <c r="N3660" s="54">
        <f>IF(OR($B3660="",N$3&lt;$D3660+Настройки!$B$7),0,MAX(0,$E3660-MAX(0,SUMIFS(Тех_Движение!$G$2:$G$5111,Тех_Движение!$D$2:$D$5111,$C3660,Тех_Движение!$B$2:$B$5111,"&lt;="&amp;N$3)-$F3660)))</f>
        <v/>
      </c>
      <c r="O3660" s="54">
        <f>IF(OR($B3660="",O$3&lt;$D3660+Настройки!$B$7),0,MAX(0,$E3660-MAX(0,SUMIFS(Тех_Движение!$G$2:$G$5111,Тех_Движение!$D$2:$D$5111,$C3660,Тех_Движение!$B$2:$B$5111,"&lt;="&amp;O$3)-$F3660)))</f>
        <v/>
      </c>
      <c r="P3660" s="54">
        <f>IF(OR($B3660="",P$3&lt;$D3660+Настройки!$B$7),0,MAX(0,$E3660-MAX(0,SUMIFS(Тех_Движение!$G$2:$G$5111,Тех_Движение!$D$2:$D$5111,$C3660,Тех_Движение!$B$2:$B$5111,"&lt;="&amp;P$3)-$F3660)))</f>
        <v/>
      </c>
      <c r="Q3660" s="54">
        <f>IF(OR($B3660="",Q$3&lt;$D3660+Настройки!$B$7),0,MAX(0,$E3660-MAX(0,SUMIFS(Тех_Движение!$G$2:$G$5111,Тех_Движение!$D$2:$D$5111,$C3660,Тех_Движение!$B$2:$B$5111,"&lt;="&amp;Q$3)-$F3660)))</f>
        <v/>
      </c>
      <c r="R3660" s="54">
        <f>IF($B3660="","",SUM($K3660:$Q3660))</f>
        <v/>
      </c>
      <c r="S3660" s="56">
        <f>IF($B3660="","",VLOOKUP($C3660,Настройки!$A$11:$L$17,9,FALSE))</f>
        <v/>
      </c>
      <c r="T3660" s="56">
        <f>IF($B3660="","",$R3660*$S3660)</f>
        <v/>
      </c>
    </row>
    <row r="3661">
      <c r="A3661" s="20">
        <f>Тех_Движение!$A$3658</f>
        <v/>
      </c>
      <c r="B3661" s="20">
        <f>IF(Тех_Движение!$F$3658&gt;0,Тех_Движение!$I$3658,"")</f>
        <v/>
      </c>
      <c r="C3661" s="20">
        <f>IF($B3661="","",Тех_Движение!$D$3658)</f>
        <v/>
      </c>
      <c r="D3661" s="42">
        <f>IF($B3661="","",Тех_Движение!$B$3658)</f>
        <v/>
      </c>
      <c r="E3661" s="54">
        <f>IF($B3661="","",Тех_Движение!$F$3658)</f>
        <v/>
      </c>
      <c r="F3661" s="54">
        <f>IF($B3661="","",SUMIFS($E$5:$E3660,$C$5:$C3660,$C3661))</f>
        <v/>
      </c>
      <c r="G3661" s="54">
        <f>IF($B3661="","",MAX(0,$E3661-MAX(0,SUMIFS(Тех_Движение!$G$2:$G$5111,Тех_Движение!$D$2:$D$5111,$C3661,Тех_Движение!$B$2:$B$5111,"&lt;="&amp;Настройки!$B$5-1)-$F3661)))</f>
        <v/>
      </c>
      <c r="H3661" s="54">
        <f>IF($B3661="","",IF(AND($D3661&gt;=Настройки!$B$5,$D3661&lt;=Настройки!$B$6),$E3661,0))</f>
        <v/>
      </c>
      <c r="I3661" s="54">
        <f>IF($B3661="","",$G3661+$H3661-$J3661)</f>
        <v/>
      </c>
      <c r="J3661" s="54">
        <f>IF($B3661="","",MAX(0,$E3661-MAX(0,SUMIFS(Тех_Движение!$G$2:$G$5111,Тех_Движение!$D$2:$D$5111,$C3661,Тех_Движение!$B$2:$B$5111,"&lt;="&amp;Настройки!$B$6)-$F3661)))</f>
        <v/>
      </c>
      <c r="K3661" s="54">
        <f>IF(OR($B3661="",K$3&lt;$D3661+Настройки!$B$7),0,MAX(0,$E3661-MAX(0,SUMIFS(Тех_Движение!$G$2:$G$5111,Тех_Движение!$D$2:$D$5111,$C3661,Тех_Движение!$B$2:$B$5111,"&lt;="&amp;K$3)-$F3661)))</f>
        <v/>
      </c>
      <c r="L3661" s="54">
        <f>IF(OR($B3661="",L$3&lt;$D3661+Настройки!$B$7),0,MAX(0,$E3661-MAX(0,SUMIFS(Тех_Движение!$G$2:$G$5111,Тех_Движение!$D$2:$D$5111,$C3661,Тех_Движение!$B$2:$B$5111,"&lt;="&amp;L$3)-$F3661)))</f>
        <v/>
      </c>
      <c r="M3661" s="54">
        <f>IF(OR($B3661="",M$3&lt;$D3661+Настройки!$B$7),0,MAX(0,$E3661-MAX(0,SUMIFS(Тех_Движение!$G$2:$G$5111,Тех_Движение!$D$2:$D$5111,$C3661,Тех_Движение!$B$2:$B$5111,"&lt;="&amp;M$3)-$F3661)))</f>
        <v/>
      </c>
      <c r="N3661" s="54">
        <f>IF(OR($B3661="",N$3&lt;$D3661+Настройки!$B$7),0,MAX(0,$E3661-MAX(0,SUMIFS(Тех_Движение!$G$2:$G$5111,Тех_Движение!$D$2:$D$5111,$C3661,Тех_Движение!$B$2:$B$5111,"&lt;="&amp;N$3)-$F3661)))</f>
        <v/>
      </c>
      <c r="O3661" s="54">
        <f>IF(OR($B3661="",O$3&lt;$D3661+Настройки!$B$7),0,MAX(0,$E3661-MAX(0,SUMIFS(Тех_Движение!$G$2:$G$5111,Тех_Движение!$D$2:$D$5111,$C3661,Тех_Движение!$B$2:$B$5111,"&lt;="&amp;O$3)-$F3661)))</f>
        <v/>
      </c>
      <c r="P3661" s="54">
        <f>IF(OR($B3661="",P$3&lt;$D3661+Настройки!$B$7),0,MAX(0,$E3661-MAX(0,SUMIFS(Тех_Движение!$G$2:$G$5111,Тех_Движение!$D$2:$D$5111,$C3661,Тех_Движение!$B$2:$B$5111,"&lt;="&amp;P$3)-$F3661)))</f>
        <v/>
      </c>
      <c r="Q3661" s="54">
        <f>IF(OR($B3661="",Q$3&lt;$D3661+Настройки!$B$7),0,MAX(0,$E3661-MAX(0,SUMIFS(Тех_Движение!$G$2:$G$5111,Тех_Движение!$D$2:$D$5111,$C3661,Тех_Движение!$B$2:$B$5111,"&lt;="&amp;Q$3)-$F3661)))</f>
        <v/>
      </c>
      <c r="R3661" s="54">
        <f>IF($B3661="","",SUM($K3661:$Q3661))</f>
        <v/>
      </c>
      <c r="S3661" s="56">
        <f>IF($B3661="","",VLOOKUP($C3661,Настройки!$A$11:$L$17,9,FALSE))</f>
        <v/>
      </c>
      <c r="T3661" s="56">
        <f>IF($B3661="","",$R3661*$S3661)</f>
        <v/>
      </c>
    </row>
    <row r="3662">
      <c r="A3662" s="20">
        <f>Тех_Движение!$A$3659</f>
        <v/>
      </c>
      <c r="B3662" s="20">
        <f>IF(Тех_Движение!$F$3659&gt;0,Тех_Движение!$I$3659,"")</f>
        <v/>
      </c>
      <c r="C3662" s="20">
        <f>IF($B3662="","",Тех_Движение!$D$3659)</f>
        <v/>
      </c>
      <c r="D3662" s="42">
        <f>IF($B3662="","",Тех_Движение!$B$3659)</f>
        <v/>
      </c>
      <c r="E3662" s="54">
        <f>IF($B3662="","",Тех_Движение!$F$3659)</f>
        <v/>
      </c>
      <c r="F3662" s="54">
        <f>IF($B3662="","",SUMIFS($E$5:$E3661,$C$5:$C3661,$C3662))</f>
        <v/>
      </c>
      <c r="G3662" s="54">
        <f>IF($B3662="","",MAX(0,$E3662-MAX(0,SUMIFS(Тех_Движение!$G$2:$G$5111,Тех_Движение!$D$2:$D$5111,$C3662,Тех_Движение!$B$2:$B$5111,"&lt;="&amp;Настройки!$B$5-1)-$F3662)))</f>
        <v/>
      </c>
      <c r="H3662" s="54">
        <f>IF($B3662="","",IF(AND($D3662&gt;=Настройки!$B$5,$D3662&lt;=Настройки!$B$6),$E3662,0))</f>
        <v/>
      </c>
      <c r="I3662" s="54">
        <f>IF($B3662="","",$G3662+$H3662-$J3662)</f>
        <v/>
      </c>
      <c r="J3662" s="54">
        <f>IF($B3662="","",MAX(0,$E3662-MAX(0,SUMIFS(Тех_Движение!$G$2:$G$5111,Тех_Движение!$D$2:$D$5111,$C3662,Тех_Движение!$B$2:$B$5111,"&lt;="&amp;Настройки!$B$6)-$F3662)))</f>
        <v/>
      </c>
      <c r="K3662" s="54">
        <f>IF(OR($B3662="",K$3&lt;$D3662+Настройки!$B$7),0,MAX(0,$E3662-MAX(0,SUMIFS(Тех_Движение!$G$2:$G$5111,Тех_Движение!$D$2:$D$5111,$C3662,Тех_Движение!$B$2:$B$5111,"&lt;="&amp;K$3)-$F3662)))</f>
        <v/>
      </c>
      <c r="L3662" s="54">
        <f>IF(OR($B3662="",L$3&lt;$D3662+Настройки!$B$7),0,MAX(0,$E3662-MAX(0,SUMIFS(Тех_Движение!$G$2:$G$5111,Тех_Движение!$D$2:$D$5111,$C3662,Тех_Движение!$B$2:$B$5111,"&lt;="&amp;L$3)-$F3662)))</f>
        <v/>
      </c>
      <c r="M3662" s="54">
        <f>IF(OR($B3662="",M$3&lt;$D3662+Настройки!$B$7),0,MAX(0,$E3662-MAX(0,SUMIFS(Тех_Движение!$G$2:$G$5111,Тех_Движение!$D$2:$D$5111,$C3662,Тех_Движение!$B$2:$B$5111,"&lt;="&amp;M$3)-$F3662)))</f>
        <v/>
      </c>
      <c r="N3662" s="54">
        <f>IF(OR($B3662="",N$3&lt;$D3662+Настройки!$B$7),0,MAX(0,$E3662-MAX(0,SUMIFS(Тех_Движение!$G$2:$G$5111,Тех_Движение!$D$2:$D$5111,$C3662,Тех_Движение!$B$2:$B$5111,"&lt;="&amp;N$3)-$F3662)))</f>
        <v/>
      </c>
      <c r="O3662" s="54">
        <f>IF(OR($B3662="",O$3&lt;$D3662+Настройки!$B$7),0,MAX(0,$E3662-MAX(0,SUMIFS(Тех_Движение!$G$2:$G$5111,Тех_Движение!$D$2:$D$5111,$C3662,Тех_Движение!$B$2:$B$5111,"&lt;="&amp;O$3)-$F3662)))</f>
        <v/>
      </c>
      <c r="P3662" s="54">
        <f>IF(OR($B3662="",P$3&lt;$D3662+Настройки!$B$7),0,MAX(0,$E3662-MAX(0,SUMIFS(Тех_Движение!$G$2:$G$5111,Тех_Движение!$D$2:$D$5111,$C3662,Тех_Движение!$B$2:$B$5111,"&lt;="&amp;P$3)-$F3662)))</f>
        <v/>
      </c>
      <c r="Q3662" s="54">
        <f>IF(OR($B3662="",Q$3&lt;$D3662+Настройки!$B$7),0,MAX(0,$E3662-MAX(0,SUMIFS(Тех_Движение!$G$2:$G$5111,Тех_Движение!$D$2:$D$5111,$C3662,Тех_Движение!$B$2:$B$5111,"&lt;="&amp;Q$3)-$F3662)))</f>
        <v/>
      </c>
      <c r="R3662" s="54">
        <f>IF($B3662="","",SUM($K3662:$Q3662))</f>
        <v/>
      </c>
      <c r="S3662" s="56">
        <f>IF($B3662="","",VLOOKUP($C3662,Настройки!$A$11:$L$17,9,FALSE))</f>
        <v/>
      </c>
      <c r="T3662" s="56">
        <f>IF($B3662="","",$R3662*$S3662)</f>
        <v/>
      </c>
    </row>
    <row r="3663">
      <c r="A3663" s="20">
        <f>Тех_Движение!$A$3660</f>
        <v/>
      </c>
      <c r="B3663" s="20">
        <f>IF(Тех_Движение!$F$3660&gt;0,Тех_Движение!$I$3660,"")</f>
        <v/>
      </c>
      <c r="C3663" s="20">
        <f>IF($B3663="","",Тех_Движение!$D$3660)</f>
        <v/>
      </c>
      <c r="D3663" s="42">
        <f>IF($B3663="","",Тех_Движение!$B$3660)</f>
        <v/>
      </c>
      <c r="E3663" s="54">
        <f>IF($B3663="","",Тех_Движение!$F$3660)</f>
        <v/>
      </c>
      <c r="F3663" s="54">
        <f>IF($B3663="","",SUMIFS($E$5:$E3662,$C$5:$C3662,$C3663))</f>
        <v/>
      </c>
      <c r="G3663" s="54">
        <f>IF($B3663="","",MAX(0,$E3663-MAX(0,SUMIFS(Тех_Движение!$G$2:$G$5111,Тех_Движение!$D$2:$D$5111,$C3663,Тех_Движение!$B$2:$B$5111,"&lt;="&amp;Настройки!$B$5-1)-$F3663)))</f>
        <v/>
      </c>
      <c r="H3663" s="54">
        <f>IF($B3663="","",IF(AND($D3663&gt;=Настройки!$B$5,$D3663&lt;=Настройки!$B$6),$E3663,0))</f>
        <v/>
      </c>
      <c r="I3663" s="54">
        <f>IF($B3663="","",$G3663+$H3663-$J3663)</f>
        <v/>
      </c>
      <c r="J3663" s="54">
        <f>IF($B3663="","",MAX(0,$E3663-MAX(0,SUMIFS(Тех_Движение!$G$2:$G$5111,Тех_Движение!$D$2:$D$5111,$C3663,Тех_Движение!$B$2:$B$5111,"&lt;="&amp;Настройки!$B$6)-$F3663)))</f>
        <v/>
      </c>
      <c r="K3663" s="54">
        <f>IF(OR($B3663="",K$3&lt;$D3663+Настройки!$B$7),0,MAX(0,$E3663-MAX(0,SUMIFS(Тех_Движение!$G$2:$G$5111,Тех_Движение!$D$2:$D$5111,$C3663,Тех_Движение!$B$2:$B$5111,"&lt;="&amp;K$3)-$F3663)))</f>
        <v/>
      </c>
      <c r="L3663" s="54">
        <f>IF(OR($B3663="",L$3&lt;$D3663+Настройки!$B$7),0,MAX(0,$E3663-MAX(0,SUMIFS(Тех_Движение!$G$2:$G$5111,Тех_Движение!$D$2:$D$5111,$C3663,Тех_Движение!$B$2:$B$5111,"&lt;="&amp;L$3)-$F3663)))</f>
        <v/>
      </c>
      <c r="M3663" s="54">
        <f>IF(OR($B3663="",M$3&lt;$D3663+Настройки!$B$7),0,MAX(0,$E3663-MAX(0,SUMIFS(Тех_Движение!$G$2:$G$5111,Тех_Движение!$D$2:$D$5111,$C3663,Тех_Движение!$B$2:$B$5111,"&lt;="&amp;M$3)-$F3663)))</f>
        <v/>
      </c>
      <c r="N3663" s="54">
        <f>IF(OR($B3663="",N$3&lt;$D3663+Настройки!$B$7),0,MAX(0,$E3663-MAX(0,SUMIFS(Тех_Движение!$G$2:$G$5111,Тех_Движение!$D$2:$D$5111,$C3663,Тех_Движение!$B$2:$B$5111,"&lt;="&amp;N$3)-$F3663)))</f>
        <v/>
      </c>
      <c r="O3663" s="54">
        <f>IF(OR($B3663="",O$3&lt;$D3663+Настройки!$B$7),0,MAX(0,$E3663-MAX(0,SUMIFS(Тех_Движение!$G$2:$G$5111,Тех_Движение!$D$2:$D$5111,$C3663,Тех_Движение!$B$2:$B$5111,"&lt;="&amp;O$3)-$F3663)))</f>
        <v/>
      </c>
      <c r="P3663" s="54">
        <f>IF(OR($B3663="",P$3&lt;$D3663+Настройки!$B$7),0,MAX(0,$E3663-MAX(0,SUMIFS(Тех_Движение!$G$2:$G$5111,Тех_Движение!$D$2:$D$5111,$C3663,Тех_Движение!$B$2:$B$5111,"&lt;="&amp;P$3)-$F3663)))</f>
        <v/>
      </c>
      <c r="Q3663" s="54">
        <f>IF(OR($B3663="",Q$3&lt;$D3663+Настройки!$B$7),0,MAX(0,$E3663-MAX(0,SUMIFS(Тех_Движение!$G$2:$G$5111,Тех_Движение!$D$2:$D$5111,$C3663,Тех_Движение!$B$2:$B$5111,"&lt;="&amp;Q$3)-$F3663)))</f>
        <v/>
      </c>
      <c r="R3663" s="54">
        <f>IF($B3663="","",SUM($K3663:$Q3663))</f>
        <v/>
      </c>
      <c r="S3663" s="56">
        <f>IF($B3663="","",VLOOKUP($C3663,Настройки!$A$11:$L$17,9,FALSE))</f>
        <v/>
      </c>
      <c r="T3663" s="56">
        <f>IF($B3663="","",$R3663*$S3663)</f>
        <v/>
      </c>
    </row>
    <row r="3664">
      <c r="A3664" s="20">
        <f>Тех_Движение!$A$3661</f>
        <v/>
      </c>
      <c r="B3664" s="20">
        <f>IF(Тех_Движение!$F$3661&gt;0,Тех_Движение!$I$3661,"")</f>
        <v/>
      </c>
      <c r="C3664" s="20">
        <f>IF($B3664="","",Тех_Движение!$D$3661)</f>
        <v/>
      </c>
      <c r="D3664" s="42">
        <f>IF($B3664="","",Тех_Движение!$B$3661)</f>
        <v/>
      </c>
      <c r="E3664" s="54">
        <f>IF($B3664="","",Тех_Движение!$F$3661)</f>
        <v/>
      </c>
      <c r="F3664" s="54">
        <f>IF($B3664="","",SUMIFS($E$5:$E3663,$C$5:$C3663,$C3664))</f>
        <v/>
      </c>
      <c r="G3664" s="54">
        <f>IF($B3664="","",MAX(0,$E3664-MAX(0,SUMIFS(Тех_Движение!$G$2:$G$5111,Тех_Движение!$D$2:$D$5111,$C3664,Тех_Движение!$B$2:$B$5111,"&lt;="&amp;Настройки!$B$5-1)-$F3664)))</f>
        <v/>
      </c>
      <c r="H3664" s="54">
        <f>IF($B3664="","",IF(AND($D3664&gt;=Настройки!$B$5,$D3664&lt;=Настройки!$B$6),$E3664,0))</f>
        <v/>
      </c>
      <c r="I3664" s="54">
        <f>IF($B3664="","",$G3664+$H3664-$J3664)</f>
        <v/>
      </c>
      <c r="J3664" s="54">
        <f>IF($B3664="","",MAX(0,$E3664-MAX(0,SUMIFS(Тех_Движение!$G$2:$G$5111,Тех_Движение!$D$2:$D$5111,$C3664,Тех_Движение!$B$2:$B$5111,"&lt;="&amp;Настройки!$B$6)-$F3664)))</f>
        <v/>
      </c>
      <c r="K3664" s="54">
        <f>IF(OR($B3664="",K$3&lt;$D3664+Настройки!$B$7),0,MAX(0,$E3664-MAX(0,SUMIFS(Тех_Движение!$G$2:$G$5111,Тех_Движение!$D$2:$D$5111,$C3664,Тех_Движение!$B$2:$B$5111,"&lt;="&amp;K$3)-$F3664)))</f>
        <v/>
      </c>
      <c r="L3664" s="54">
        <f>IF(OR($B3664="",L$3&lt;$D3664+Настройки!$B$7),0,MAX(0,$E3664-MAX(0,SUMIFS(Тех_Движение!$G$2:$G$5111,Тех_Движение!$D$2:$D$5111,$C3664,Тех_Движение!$B$2:$B$5111,"&lt;="&amp;L$3)-$F3664)))</f>
        <v/>
      </c>
      <c r="M3664" s="54">
        <f>IF(OR($B3664="",M$3&lt;$D3664+Настройки!$B$7),0,MAX(0,$E3664-MAX(0,SUMIFS(Тех_Движение!$G$2:$G$5111,Тех_Движение!$D$2:$D$5111,$C3664,Тех_Движение!$B$2:$B$5111,"&lt;="&amp;M$3)-$F3664)))</f>
        <v/>
      </c>
      <c r="N3664" s="54">
        <f>IF(OR($B3664="",N$3&lt;$D3664+Настройки!$B$7),0,MAX(0,$E3664-MAX(0,SUMIFS(Тех_Движение!$G$2:$G$5111,Тех_Движение!$D$2:$D$5111,$C3664,Тех_Движение!$B$2:$B$5111,"&lt;="&amp;N$3)-$F3664)))</f>
        <v/>
      </c>
      <c r="O3664" s="54">
        <f>IF(OR($B3664="",O$3&lt;$D3664+Настройки!$B$7),0,MAX(0,$E3664-MAX(0,SUMIFS(Тех_Движение!$G$2:$G$5111,Тех_Движение!$D$2:$D$5111,$C3664,Тех_Движение!$B$2:$B$5111,"&lt;="&amp;O$3)-$F3664)))</f>
        <v/>
      </c>
      <c r="P3664" s="54">
        <f>IF(OR($B3664="",P$3&lt;$D3664+Настройки!$B$7),0,MAX(0,$E3664-MAX(0,SUMIFS(Тех_Движение!$G$2:$G$5111,Тех_Движение!$D$2:$D$5111,$C3664,Тех_Движение!$B$2:$B$5111,"&lt;="&amp;P$3)-$F3664)))</f>
        <v/>
      </c>
      <c r="Q3664" s="54">
        <f>IF(OR($B3664="",Q$3&lt;$D3664+Настройки!$B$7),0,MAX(0,$E3664-MAX(0,SUMIFS(Тех_Движение!$G$2:$G$5111,Тех_Движение!$D$2:$D$5111,$C3664,Тех_Движение!$B$2:$B$5111,"&lt;="&amp;Q$3)-$F3664)))</f>
        <v/>
      </c>
      <c r="R3664" s="54">
        <f>IF($B3664="","",SUM($K3664:$Q3664))</f>
        <v/>
      </c>
      <c r="S3664" s="56">
        <f>IF($B3664="","",VLOOKUP($C3664,Настройки!$A$11:$L$17,9,FALSE))</f>
        <v/>
      </c>
      <c r="T3664" s="56">
        <f>IF($B3664="","",$R3664*$S3664)</f>
        <v/>
      </c>
    </row>
    <row r="3665">
      <c r="A3665" s="20">
        <f>Тех_Движение!$A$3662</f>
        <v/>
      </c>
      <c r="B3665" s="20">
        <f>IF(Тех_Движение!$F$3662&gt;0,Тех_Движение!$I$3662,"")</f>
        <v/>
      </c>
      <c r="C3665" s="20">
        <f>IF($B3665="","",Тех_Движение!$D$3662)</f>
        <v/>
      </c>
      <c r="D3665" s="42">
        <f>IF($B3665="","",Тех_Движение!$B$3662)</f>
        <v/>
      </c>
      <c r="E3665" s="54">
        <f>IF($B3665="","",Тех_Движение!$F$3662)</f>
        <v/>
      </c>
      <c r="F3665" s="54">
        <f>IF($B3665="","",SUMIFS($E$5:$E3664,$C$5:$C3664,$C3665))</f>
        <v/>
      </c>
      <c r="G3665" s="54">
        <f>IF($B3665="","",MAX(0,$E3665-MAX(0,SUMIFS(Тех_Движение!$G$2:$G$5111,Тех_Движение!$D$2:$D$5111,$C3665,Тех_Движение!$B$2:$B$5111,"&lt;="&amp;Настройки!$B$5-1)-$F3665)))</f>
        <v/>
      </c>
      <c r="H3665" s="54">
        <f>IF($B3665="","",IF(AND($D3665&gt;=Настройки!$B$5,$D3665&lt;=Настройки!$B$6),$E3665,0))</f>
        <v/>
      </c>
      <c r="I3665" s="54">
        <f>IF($B3665="","",$G3665+$H3665-$J3665)</f>
        <v/>
      </c>
      <c r="J3665" s="54">
        <f>IF($B3665="","",MAX(0,$E3665-MAX(0,SUMIFS(Тех_Движение!$G$2:$G$5111,Тех_Движение!$D$2:$D$5111,$C3665,Тех_Движение!$B$2:$B$5111,"&lt;="&amp;Настройки!$B$6)-$F3665)))</f>
        <v/>
      </c>
      <c r="K3665" s="54">
        <f>IF(OR($B3665="",K$3&lt;$D3665+Настройки!$B$7),0,MAX(0,$E3665-MAX(0,SUMIFS(Тех_Движение!$G$2:$G$5111,Тех_Движение!$D$2:$D$5111,$C3665,Тех_Движение!$B$2:$B$5111,"&lt;="&amp;K$3)-$F3665)))</f>
        <v/>
      </c>
      <c r="L3665" s="54">
        <f>IF(OR($B3665="",L$3&lt;$D3665+Настройки!$B$7),0,MAX(0,$E3665-MAX(0,SUMIFS(Тех_Движение!$G$2:$G$5111,Тех_Движение!$D$2:$D$5111,$C3665,Тех_Движение!$B$2:$B$5111,"&lt;="&amp;L$3)-$F3665)))</f>
        <v/>
      </c>
      <c r="M3665" s="54">
        <f>IF(OR($B3665="",M$3&lt;$D3665+Настройки!$B$7),0,MAX(0,$E3665-MAX(0,SUMIFS(Тех_Движение!$G$2:$G$5111,Тех_Движение!$D$2:$D$5111,$C3665,Тех_Движение!$B$2:$B$5111,"&lt;="&amp;M$3)-$F3665)))</f>
        <v/>
      </c>
      <c r="N3665" s="54">
        <f>IF(OR($B3665="",N$3&lt;$D3665+Настройки!$B$7),0,MAX(0,$E3665-MAX(0,SUMIFS(Тех_Движение!$G$2:$G$5111,Тех_Движение!$D$2:$D$5111,$C3665,Тех_Движение!$B$2:$B$5111,"&lt;="&amp;N$3)-$F3665)))</f>
        <v/>
      </c>
      <c r="O3665" s="54">
        <f>IF(OR($B3665="",O$3&lt;$D3665+Настройки!$B$7),0,MAX(0,$E3665-MAX(0,SUMIFS(Тех_Движение!$G$2:$G$5111,Тех_Движение!$D$2:$D$5111,$C3665,Тех_Движение!$B$2:$B$5111,"&lt;="&amp;O$3)-$F3665)))</f>
        <v/>
      </c>
      <c r="P3665" s="54">
        <f>IF(OR($B3665="",P$3&lt;$D3665+Настройки!$B$7),0,MAX(0,$E3665-MAX(0,SUMIFS(Тех_Движение!$G$2:$G$5111,Тех_Движение!$D$2:$D$5111,$C3665,Тех_Движение!$B$2:$B$5111,"&lt;="&amp;P$3)-$F3665)))</f>
        <v/>
      </c>
      <c r="Q3665" s="54">
        <f>IF(OR($B3665="",Q$3&lt;$D3665+Настройки!$B$7),0,MAX(0,$E3665-MAX(0,SUMIFS(Тех_Движение!$G$2:$G$5111,Тех_Движение!$D$2:$D$5111,$C3665,Тех_Движение!$B$2:$B$5111,"&lt;="&amp;Q$3)-$F3665)))</f>
        <v/>
      </c>
      <c r="R3665" s="54">
        <f>IF($B3665="","",SUM($K3665:$Q3665))</f>
        <v/>
      </c>
      <c r="S3665" s="56">
        <f>IF($B3665="","",VLOOKUP($C3665,Настройки!$A$11:$L$17,9,FALSE))</f>
        <v/>
      </c>
      <c r="T3665" s="56">
        <f>IF($B3665="","",$R3665*$S3665)</f>
        <v/>
      </c>
    </row>
    <row r="3666">
      <c r="A3666" s="20">
        <f>Тех_Движение!$A$3663</f>
        <v/>
      </c>
      <c r="B3666" s="20">
        <f>IF(Тех_Движение!$F$3663&gt;0,Тех_Движение!$I$3663,"")</f>
        <v/>
      </c>
      <c r="C3666" s="20">
        <f>IF($B3666="","",Тех_Движение!$D$3663)</f>
        <v/>
      </c>
      <c r="D3666" s="42">
        <f>IF($B3666="","",Тех_Движение!$B$3663)</f>
        <v/>
      </c>
      <c r="E3666" s="54">
        <f>IF($B3666="","",Тех_Движение!$F$3663)</f>
        <v/>
      </c>
      <c r="F3666" s="54">
        <f>IF($B3666="","",SUMIFS($E$5:$E3665,$C$5:$C3665,$C3666))</f>
        <v/>
      </c>
      <c r="G3666" s="54">
        <f>IF($B3666="","",MAX(0,$E3666-MAX(0,SUMIFS(Тех_Движение!$G$2:$G$5111,Тех_Движение!$D$2:$D$5111,$C3666,Тех_Движение!$B$2:$B$5111,"&lt;="&amp;Настройки!$B$5-1)-$F3666)))</f>
        <v/>
      </c>
      <c r="H3666" s="54">
        <f>IF($B3666="","",IF(AND($D3666&gt;=Настройки!$B$5,$D3666&lt;=Настройки!$B$6),$E3666,0))</f>
        <v/>
      </c>
      <c r="I3666" s="54">
        <f>IF($B3666="","",$G3666+$H3666-$J3666)</f>
        <v/>
      </c>
      <c r="J3666" s="54">
        <f>IF($B3666="","",MAX(0,$E3666-MAX(0,SUMIFS(Тех_Движение!$G$2:$G$5111,Тех_Движение!$D$2:$D$5111,$C3666,Тех_Движение!$B$2:$B$5111,"&lt;="&amp;Настройки!$B$6)-$F3666)))</f>
        <v/>
      </c>
      <c r="K3666" s="54">
        <f>IF(OR($B3666="",K$3&lt;$D3666+Настройки!$B$7),0,MAX(0,$E3666-MAX(0,SUMIFS(Тех_Движение!$G$2:$G$5111,Тех_Движение!$D$2:$D$5111,$C3666,Тех_Движение!$B$2:$B$5111,"&lt;="&amp;K$3)-$F3666)))</f>
        <v/>
      </c>
      <c r="L3666" s="54">
        <f>IF(OR($B3666="",L$3&lt;$D3666+Настройки!$B$7),0,MAX(0,$E3666-MAX(0,SUMIFS(Тех_Движение!$G$2:$G$5111,Тех_Движение!$D$2:$D$5111,$C3666,Тех_Движение!$B$2:$B$5111,"&lt;="&amp;L$3)-$F3666)))</f>
        <v/>
      </c>
      <c r="M3666" s="54">
        <f>IF(OR($B3666="",M$3&lt;$D3666+Настройки!$B$7),0,MAX(0,$E3666-MAX(0,SUMIFS(Тех_Движение!$G$2:$G$5111,Тех_Движение!$D$2:$D$5111,$C3666,Тех_Движение!$B$2:$B$5111,"&lt;="&amp;M$3)-$F3666)))</f>
        <v/>
      </c>
      <c r="N3666" s="54">
        <f>IF(OR($B3666="",N$3&lt;$D3666+Настройки!$B$7),0,MAX(0,$E3666-MAX(0,SUMIFS(Тех_Движение!$G$2:$G$5111,Тех_Движение!$D$2:$D$5111,$C3666,Тех_Движение!$B$2:$B$5111,"&lt;="&amp;N$3)-$F3666)))</f>
        <v/>
      </c>
      <c r="O3666" s="54">
        <f>IF(OR($B3666="",O$3&lt;$D3666+Настройки!$B$7),0,MAX(0,$E3666-MAX(0,SUMIFS(Тех_Движение!$G$2:$G$5111,Тех_Движение!$D$2:$D$5111,$C3666,Тех_Движение!$B$2:$B$5111,"&lt;="&amp;O$3)-$F3666)))</f>
        <v/>
      </c>
      <c r="P3666" s="54">
        <f>IF(OR($B3666="",P$3&lt;$D3666+Настройки!$B$7),0,MAX(0,$E3666-MAX(0,SUMIFS(Тех_Движение!$G$2:$G$5111,Тех_Движение!$D$2:$D$5111,$C3666,Тех_Движение!$B$2:$B$5111,"&lt;="&amp;P$3)-$F3666)))</f>
        <v/>
      </c>
      <c r="Q3666" s="54">
        <f>IF(OR($B3666="",Q$3&lt;$D3666+Настройки!$B$7),0,MAX(0,$E3666-MAX(0,SUMIFS(Тех_Движение!$G$2:$G$5111,Тех_Движение!$D$2:$D$5111,$C3666,Тех_Движение!$B$2:$B$5111,"&lt;="&amp;Q$3)-$F3666)))</f>
        <v/>
      </c>
      <c r="R3666" s="54">
        <f>IF($B3666="","",SUM($K3666:$Q3666))</f>
        <v/>
      </c>
      <c r="S3666" s="56">
        <f>IF($B3666="","",VLOOKUP($C3666,Настройки!$A$11:$L$17,9,FALSE))</f>
        <v/>
      </c>
      <c r="T3666" s="56">
        <f>IF($B3666="","",$R3666*$S3666)</f>
        <v/>
      </c>
    </row>
    <row r="3667">
      <c r="A3667" s="20">
        <f>Тех_Движение!$A$3664</f>
        <v/>
      </c>
      <c r="B3667" s="20">
        <f>IF(Тех_Движение!$F$3664&gt;0,Тех_Движение!$I$3664,"")</f>
        <v/>
      </c>
      <c r="C3667" s="20">
        <f>IF($B3667="","",Тех_Движение!$D$3664)</f>
        <v/>
      </c>
      <c r="D3667" s="42">
        <f>IF($B3667="","",Тех_Движение!$B$3664)</f>
        <v/>
      </c>
      <c r="E3667" s="54">
        <f>IF($B3667="","",Тех_Движение!$F$3664)</f>
        <v/>
      </c>
      <c r="F3667" s="54">
        <f>IF($B3667="","",SUMIFS($E$5:$E3666,$C$5:$C3666,$C3667))</f>
        <v/>
      </c>
      <c r="G3667" s="54">
        <f>IF($B3667="","",MAX(0,$E3667-MAX(0,SUMIFS(Тех_Движение!$G$2:$G$5111,Тех_Движение!$D$2:$D$5111,$C3667,Тех_Движение!$B$2:$B$5111,"&lt;="&amp;Настройки!$B$5-1)-$F3667)))</f>
        <v/>
      </c>
      <c r="H3667" s="54">
        <f>IF($B3667="","",IF(AND($D3667&gt;=Настройки!$B$5,$D3667&lt;=Настройки!$B$6),$E3667,0))</f>
        <v/>
      </c>
      <c r="I3667" s="54">
        <f>IF($B3667="","",$G3667+$H3667-$J3667)</f>
        <v/>
      </c>
      <c r="J3667" s="54">
        <f>IF($B3667="","",MAX(0,$E3667-MAX(0,SUMIFS(Тех_Движение!$G$2:$G$5111,Тех_Движение!$D$2:$D$5111,$C3667,Тех_Движение!$B$2:$B$5111,"&lt;="&amp;Настройки!$B$6)-$F3667)))</f>
        <v/>
      </c>
      <c r="K3667" s="54">
        <f>IF(OR($B3667="",K$3&lt;$D3667+Настройки!$B$7),0,MAX(0,$E3667-MAX(0,SUMIFS(Тех_Движение!$G$2:$G$5111,Тех_Движение!$D$2:$D$5111,$C3667,Тех_Движение!$B$2:$B$5111,"&lt;="&amp;K$3)-$F3667)))</f>
        <v/>
      </c>
      <c r="L3667" s="54">
        <f>IF(OR($B3667="",L$3&lt;$D3667+Настройки!$B$7),0,MAX(0,$E3667-MAX(0,SUMIFS(Тех_Движение!$G$2:$G$5111,Тех_Движение!$D$2:$D$5111,$C3667,Тех_Движение!$B$2:$B$5111,"&lt;="&amp;L$3)-$F3667)))</f>
        <v/>
      </c>
      <c r="M3667" s="54">
        <f>IF(OR($B3667="",M$3&lt;$D3667+Настройки!$B$7),0,MAX(0,$E3667-MAX(0,SUMIFS(Тех_Движение!$G$2:$G$5111,Тех_Движение!$D$2:$D$5111,$C3667,Тех_Движение!$B$2:$B$5111,"&lt;="&amp;M$3)-$F3667)))</f>
        <v/>
      </c>
      <c r="N3667" s="54">
        <f>IF(OR($B3667="",N$3&lt;$D3667+Настройки!$B$7),0,MAX(0,$E3667-MAX(0,SUMIFS(Тех_Движение!$G$2:$G$5111,Тех_Движение!$D$2:$D$5111,$C3667,Тех_Движение!$B$2:$B$5111,"&lt;="&amp;N$3)-$F3667)))</f>
        <v/>
      </c>
      <c r="O3667" s="54">
        <f>IF(OR($B3667="",O$3&lt;$D3667+Настройки!$B$7),0,MAX(0,$E3667-MAX(0,SUMIFS(Тех_Движение!$G$2:$G$5111,Тех_Движение!$D$2:$D$5111,$C3667,Тех_Движение!$B$2:$B$5111,"&lt;="&amp;O$3)-$F3667)))</f>
        <v/>
      </c>
      <c r="P3667" s="54">
        <f>IF(OR($B3667="",P$3&lt;$D3667+Настройки!$B$7),0,MAX(0,$E3667-MAX(0,SUMIFS(Тех_Движение!$G$2:$G$5111,Тех_Движение!$D$2:$D$5111,$C3667,Тех_Движение!$B$2:$B$5111,"&lt;="&amp;P$3)-$F3667)))</f>
        <v/>
      </c>
      <c r="Q3667" s="54">
        <f>IF(OR($B3667="",Q$3&lt;$D3667+Настройки!$B$7),0,MAX(0,$E3667-MAX(0,SUMIFS(Тех_Движение!$G$2:$G$5111,Тех_Движение!$D$2:$D$5111,$C3667,Тех_Движение!$B$2:$B$5111,"&lt;="&amp;Q$3)-$F3667)))</f>
        <v/>
      </c>
      <c r="R3667" s="54">
        <f>IF($B3667="","",SUM($K3667:$Q3667))</f>
        <v/>
      </c>
      <c r="S3667" s="56">
        <f>IF($B3667="","",VLOOKUP($C3667,Настройки!$A$11:$L$17,9,FALSE))</f>
        <v/>
      </c>
      <c r="T3667" s="56">
        <f>IF($B3667="","",$R3667*$S3667)</f>
        <v/>
      </c>
    </row>
    <row r="3668">
      <c r="A3668" s="20">
        <f>Тех_Движение!$A$3665</f>
        <v/>
      </c>
      <c r="B3668" s="20">
        <f>IF(Тех_Движение!$F$3665&gt;0,Тех_Движение!$I$3665,"")</f>
        <v/>
      </c>
      <c r="C3668" s="20">
        <f>IF($B3668="","",Тех_Движение!$D$3665)</f>
        <v/>
      </c>
      <c r="D3668" s="42">
        <f>IF($B3668="","",Тех_Движение!$B$3665)</f>
        <v/>
      </c>
      <c r="E3668" s="54">
        <f>IF($B3668="","",Тех_Движение!$F$3665)</f>
        <v/>
      </c>
      <c r="F3668" s="54">
        <f>IF($B3668="","",SUMIFS($E$5:$E3667,$C$5:$C3667,$C3668))</f>
        <v/>
      </c>
      <c r="G3668" s="54">
        <f>IF($B3668="","",MAX(0,$E3668-MAX(0,SUMIFS(Тех_Движение!$G$2:$G$5111,Тех_Движение!$D$2:$D$5111,$C3668,Тех_Движение!$B$2:$B$5111,"&lt;="&amp;Настройки!$B$5-1)-$F3668)))</f>
        <v/>
      </c>
      <c r="H3668" s="54">
        <f>IF($B3668="","",IF(AND($D3668&gt;=Настройки!$B$5,$D3668&lt;=Настройки!$B$6),$E3668,0))</f>
        <v/>
      </c>
      <c r="I3668" s="54">
        <f>IF($B3668="","",$G3668+$H3668-$J3668)</f>
        <v/>
      </c>
      <c r="J3668" s="54">
        <f>IF($B3668="","",MAX(0,$E3668-MAX(0,SUMIFS(Тех_Движение!$G$2:$G$5111,Тех_Движение!$D$2:$D$5111,$C3668,Тех_Движение!$B$2:$B$5111,"&lt;="&amp;Настройки!$B$6)-$F3668)))</f>
        <v/>
      </c>
      <c r="K3668" s="54">
        <f>IF(OR($B3668="",K$3&lt;$D3668+Настройки!$B$7),0,MAX(0,$E3668-MAX(0,SUMIFS(Тех_Движение!$G$2:$G$5111,Тех_Движение!$D$2:$D$5111,$C3668,Тех_Движение!$B$2:$B$5111,"&lt;="&amp;K$3)-$F3668)))</f>
        <v/>
      </c>
      <c r="L3668" s="54">
        <f>IF(OR($B3668="",L$3&lt;$D3668+Настройки!$B$7),0,MAX(0,$E3668-MAX(0,SUMIFS(Тех_Движение!$G$2:$G$5111,Тех_Движение!$D$2:$D$5111,$C3668,Тех_Движение!$B$2:$B$5111,"&lt;="&amp;L$3)-$F3668)))</f>
        <v/>
      </c>
      <c r="M3668" s="54">
        <f>IF(OR($B3668="",M$3&lt;$D3668+Настройки!$B$7),0,MAX(0,$E3668-MAX(0,SUMIFS(Тех_Движение!$G$2:$G$5111,Тех_Движение!$D$2:$D$5111,$C3668,Тех_Движение!$B$2:$B$5111,"&lt;="&amp;M$3)-$F3668)))</f>
        <v/>
      </c>
      <c r="N3668" s="54">
        <f>IF(OR($B3668="",N$3&lt;$D3668+Настройки!$B$7),0,MAX(0,$E3668-MAX(0,SUMIFS(Тех_Движение!$G$2:$G$5111,Тех_Движение!$D$2:$D$5111,$C3668,Тех_Движение!$B$2:$B$5111,"&lt;="&amp;N$3)-$F3668)))</f>
        <v/>
      </c>
      <c r="O3668" s="54">
        <f>IF(OR($B3668="",O$3&lt;$D3668+Настройки!$B$7),0,MAX(0,$E3668-MAX(0,SUMIFS(Тех_Движение!$G$2:$G$5111,Тех_Движение!$D$2:$D$5111,$C3668,Тех_Движение!$B$2:$B$5111,"&lt;="&amp;O$3)-$F3668)))</f>
        <v/>
      </c>
      <c r="P3668" s="54">
        <f>IF(OR($B3668="",P$3&lt;$D3668+Настройки!$B$7),0,MAX(0,$E3668-MAX(0,SUMIFS(Тех_Движение!$G$2:$G$5111,Тех_Движение!$D$2:$D$5111,$C3668,Тех_Движение!$B$2:$B$5111,"&lt;="&amp;P$3)-$F3668)))</f>
        <v/>
      </c>
      <c r="Q3668" s="54">
        <f>IF(OR($B3668="",Q$3&lt;$D3668+Настройки!$B$7),0,MAX(0,$E3668-MAX(0,SUMIFS(Тех_Движение!$G$2:$G$5111,Тех_Движение!$D$2:$D$5111,$C3668,Тех_Движение!$B$2:$B$5111,"&lt;="&amp;Q$3)-$F3668)))</f>
        <v/>
      </c>
      <c r="R3668" s="54">
        <f>IF($B3668="","",SUM($K3668:$Q3668))</f>
        <v/>
      </c>
      <c r="S3668" s="56">
        <f>IF($B3668="","",VLOOKUP($C3668,Настройки!$A$11:$L$17,9,FALSE))</f>
        <v/>
      </c>
      <c r="T3668" s="56">
        <f>IF($B3668="","",$R3668*$S3668)</f>
        <v/>
      </c>
    </row>
    <row r="3669">
      <c r="A3669" s="20">
        <f>Тех_Движение!$A$3666</f>
        <v/>
      </c>
      <c r="B3669" s="20">
        <f>IF(Тех_Движение!$F$3666&gt;0,Тех_Движение!$I$3666,"")</f>
        <v/>
      </c>
      <c r="C3669" s="20">
        <f>IF($B3669="","",Тех_Движение!$D$3666)</f>
        <v/>
      </c>
      <c r="D3669" s="42">
        <f>IF($B3669="","",Тех_Движение!$B$3666)</f>
        <v/>
      </c>
      <c r="E3669" s="54">
        <f>IF($B3669="","",Тех_Движение!$F$3666)</f>
        <v/>
      </c>
      <c r="F3669" s="54">
        <f>IF($B3669="","",SUMIFS($E$5:$E3668,$C$5:$C3668,$C3669))</f>
        <v/>
      </c>
      <c r="G3669" s="54">
        <f>IF($B3669="","",MAX(0,$E3669-MAX(0,SUMIFS(Тех_Движение!$G$2:$G$5111,Тех_Движение!$D$2:$D$5111,$C3669,Тех_Движение!$B$2:$B$5111,"&lt;="&amp;Настройки!$B$5-1)-$F3669)))</f>
        <v/>
      </c>
      <c r="H3669" s="54">
        <f>IF($B3669="","",IF(AND($D3669&gt;=Настройки!$B$5,$D3669&lt;=Настройки!$B$6),$E3669,0))</f>
        <v/>
      </c>
      <c r="I3669" s="54">
        <f>IF($B3669="","",$G3669+$H3669-$J3669)</f>
        <v/>
      </c>
      <c r="J3669" s="54">
        <f>IF($B3669="","",MAX(0,$E3669-MAX(0,SUMIFS(Тех_Движение!$G$2:$G$5111,Тех_Движение!$D$2:$D$5111,$C3669,Тех_Движение!$B$2:$B$5111,"&lt;="&amp;Настройки!$B$6)-$F3669)))</f>
        <v/>
      </c>
      <c r="K3669" s="54">
        <f>IF(OR($B3669="",K$3&lt;$D3669+Настройки!$B$7),0,MAX(0,$E3669-MAX(0,SUMIFS(Тех_Движение!$G$2:$G$5111,Тех_Движение!$D$2:$D$5111,$C3669,Тех_Движение!$B$2:$B$5111,"&lt;="&amp;K$3)-$F3669)))</f>
        <v/>
      </c>
      <c r="L3669" s="54">
        <f>IF(OR($B3669="",L$3&lt;$D3669+Настройки!$B$7),0,MAX(0,$E3669-MAX(0,SUMIFS(Тех_Движение!$G$2:$G$5111,Тех_Движение!$D$2:$D$5111,$C3669,Тех_Движение!$B$2:$B$5111,"&lt;="&amp;L$3)-$F3669)))</f>
        <v/>
      </c>
      <c r="M3669" s="54">
        <f>IF(OR($B3669="",M$3&lt;$D3669+Настройки!$B$7),0,MAX(0,$E3669-MAX(0,SUMIFS(Тех_Движение!$G$2:$G$5111,Тех_Движение!$D$2:$D$5111,$C3669,Тех_Движение!$B$2:$B$5111,"&lt;="&amp;M$3)-$F3669)))</f>
        <v/>
      </c>
      <c r="N3669" s="54">
        <f>IF(OR($B3669="",N$3&lt;$D3669+Настройки!$B$7),0,MAX(0,$E3669-MAX(0,SUMIFS(Тех_Движение!$G$2:$G$5111,Тех_Движение!$D$2:$D$5111,$C3669,Тех_Движение!$B$2:$B$5111,"&lt;="&amp;N$3)-$F3669)))</f>
        <v/>
      </c>
      <c r="O3669" s="54">
        <f>IF(OR($B3669="",O$3&lt;$D3669+Настройки!$B$7),0,MAX(0,$E3669-MAX(0,SUMIFS(Тех_Движение!$G$2:$G$5111,Тех_Движение!$D$2:$D$5111,$C3669,Тех_Движение!$B$2:$B$5111,"&lt;="&amp;O$3)-$F3669)))</f>
        <v/>
      </c>
      <c r="P3669" s="54">
        <f>IF(OR($B3669="",P$3&lt;$D3669+Настройки!$B$7),0,MAX(0,$E3669-MAX(0,SUMIFS(Тех_Движение!$G$2:$G$5111,Тех_Движение!$D$2:$D$5111,$C3669,Тех_Движение!$B$2:$B$5111,"&lt;="&amp;P$3)-$F3669)))</f>
        <v/>
      </c>
      <c r="Q3669" s="54">
        <f>IF(OR($B3669="",Q$3&lt;$D3669+Настройки!$B$7),0,MAX(0,$E3669-MAX(0,SUMIFS(Тех_Движение!$G$2:$G$5111,Тех_Движение!$D$2:$D$5111,$C3669,Тех_Движение!$B$2:$B$5111,"&lt;="&amp;Q$3)-$F3669)))</f>
        <v/>
      </c>
      <c r="R3669" s="54">
        <f>IF($B3669="","",SUM($K3669:$Q3669))</f>
        <v/>
      </c>
      <c r="S3669" s="56">
        <f>IF($B3669="","",VLOOKUP($C3669,Настройки!$A$11:$L$17,9,FALSE))</f>
        <v/>
      </c>
      <c r="T3669" s="56">
        <f>IF($B3669="","",$R3669*$S3669)</f>
        <v/>
      </c>
    </row>
    <row r="3670">
      <c r="A3670" s="20">
        <f>Тех_Движение!$A$3667</f>
        <v/>
      </c>
      <c r="B3670" s="20">
        <f>IF(Тех_Движение!$F$3667&gt;0,Тех_Движение!$I$3667,"")</f>
        <v/>
      </c>
      <c r="C3670" s="20">
        <f>IF($B3670="","",Тех_Движение!$D$3667)</f>
        <v/>
      </c>
      <c r="D3670" s="42">
        <f>IF($B3670="","",Тех_Движение!$B$3667)</f>
        <v/>
      </c>
      <c r="E3670" s="54">
        <f>IF($B3670="","",Тех_Движение!$F$3667)</f>
        <v/>
      </c>
      <c r="F3670" s="54">
        <f>IF($B3670="","",SUMIFS($E$5:$E3669,$C$5:$C3669,$C3670))</f>
        <v/>
      </c>
      <c r="G3670" s="54">
        <f>IF($B3670="","",MAX(0,$E3670-MAX(0,SUMIFS(Тех_Движение!$G$2:$G$5111,Тех_Движение!$D$2:$D$5111,$C3670,Тех_Движение!$B$2:$B$5111,"&lt;="&amp;Настройки!$B$5-1)-$F3670)))</f>
        <v/>
      </c>
      <c r="H3670" s="54">
        <f>IF($B3670="","",IF(AND($D3670&gt;=Настройки!$B$5,$D3670&lt;=Настройки!$B$6),$E3670,0))</f>
        <v/>
      </c>
      <c r="I3670" s="54">
        <f>IF($B3670="","",$G3670+$H3670-$J3670)</f>
        <v/>
      </c>
      <c r="J3670" s="54">
        <f>IF($B3670="","",MAX(0,$E3670-MAX(0,SUMIFS(Тех_Движение!$G$2:$G$5111,Тех_Движение!$D$2:$D$5111,$C3670,Тех_Движение!$B$2:$B$5111,"&lt;="&amp;Настройки!$B$6)-$F3670)))</f>
        <v/>
      </c>
      <c r="K3670" s="54">
        <f>IF(OR($B3670="",K$3&lt;$D3670+Настройки!$B$7),0,MAX(0,$E3670-MAX(0,SUMIFS(Тех_Движение!$G$2:$G$5111,Тех_Движение!$D$2:$D$5111,$C3670,Тех_Движение!$B$2:$B$5111,"&lt;="&amp;K$3)-$F3670)))</f>
        <v/>
      </c>
      <c r="L3670" s="54">
        <f>IF(OR($B3670="",L$3&lt;$D3670+Настройки!$B$7),0,MAX(0,$E3670-MAX(0,SUMIFS(Тех_Движение!$G$2:$G$5111,Тех_Движение!$D$2:$D$5111,$C3670,Тех_Движение!$B$2:$B$5111,"&lt;="&amp;L$3)-$F3670)))</f>
        <v/>
      </c>
      <c r="M3670" s="54">
        <f>IF(OR($B3670="",M$3&lt;$D3670+Настройки!$B$7),0,MAX(0,$E3670-MAX(0,SUMIFS(Тех_Движение!$G$2:$G$5111,Тех_Движение!$D$2:$D$5111,$C3670,Тех_Движение!$B$2:$B$5111,"&lt;="&amp;M$3)-$F3670)))</f>
        <v/>
      </c>
      <c r="N3670" s="54">
        <f>IF(OR($B3670="",N$3&lt;$D3670+Настройки!$B$7),0,MAX(0,$E3670-MAX(0,SUMIFS(Тех_Движение!$G$2:$G$5111,Тех_Движение!$D$2:$D$5111,$C3670,Тех_Движение!$B$2:$B$5111,"&lt;="&amp;N$3)-$F3670)))</f>
        <v/>
      </c>
      <c r="O3670" s="54">
        <f>IF(OR($B3670="",O$3&lt;$D3670+Настройки!$B$7),0,MAX(0,$E3670-MAX(0,SUMIFS(Тех_Движение!$G$2:$G$5111,Тех_Движение!$D$2:$D$5111,$C3670,Тех_Движение!$B$2:$B$5111,"&lt;="&amp;O$3)-$F3670)))</f>
        <v/>
      </c>
      <c r="P3670" s="54">
        <f>IF(OR($B3670="",P$3&lt;$D3670+Настройки!$B$7),0,MAX(0,$E3670-MAX(0,SUMIFS(Тех_Движение!$G$2:$G$5111,Тех_Движение!$D$2:$D$5111,$C3670,Тех_Движение!$B$2:$B$5111,"&lt;="&amp;P$3)-$F3670)))</f>
        <v/>
      </c>
      <c r="Q3670" s="54">
        <f>IF(OR($B3670="",Q$3&lt;$D3670+Настройки!$B$7),0,MAX(0,$E3670-MAX(0,SUMIFS(Тех_Движение!$G$2:$G$5111,Тех_Движение!$D$2:$D$5111,$C3670,Тех_Движение!$B$2:$B$5111,"&lt;="&amp;Q$3)-$F3670)))</f>
        <v/>
      </c>
      <c r="R3670" s="54">
        <f>IF($B3670="","",SUM($K3670:$Q3670))</f>
        <v/>
      </c>
      <c r="S3670" s="56">
        <f>IF($B3670="","",VLOOKUP($C3670,Настройки!$A$11:$L$17,9,FALSE))</f>
        <v/>
      </c>
      <c r="T3670" s="56">
        <f>IF($B3670="","",$R3670*$S3670)</f>
        <v/>
      </c>
    </row>
    <row r="3671">
      <c r="A3671" s="20">
        <f>Тех_Движение!$A$3668</f>
        <v/>
      </c>
      <c r="B3671" s="20">
        <f>IF(Тех_Движение!$F$3668&gt;0,Тех_Движение!$I$3668,"")</f>
        <v/>
      </c>
      <c r="C3671" s="20">
        <f>IF($B3671="","",Тех_Движение!$D$3668)</f>
        <v/>
      </c>
      <c r="D3671" s="42">
        <f>IF($B3671="","",Тех_Движение!$B$3668)</f>
        <v/>
      </c>
      <c r="E3671" s="54">
        <f>IF($B3671="","",Тех_Движение!$F$3668)</f>
        <v/>
      </c>
      <c r="F3671" s="54">
        <f>IF($B3671="","",SUMIFS($E$5:$E3670,$C$5:$C3670,$C3671))</f>
        <v/>
      </c>
      <c r="G3671" s="54">
        <f>IF($B3671="","",MAX(0,$E3671-MAX(0,SUMIFS(Тех_Движение!$G$2:$G$5111,Тех_Движение!$D$2:$D$5111,$C3671,Тех_Движение!$B$2:$B$5111,"&lt;="&amp;Настройки!$B$5-1)-$F3671)))</f>
        <v/>
      </c>
      <c r="H3671" s="54">
        <f>IF($B3671="","",IF(AND($D3671&gt;=Настройки!$B$5,$D3671&lt;=Настройки!$B$6),$E3671,0))</f>
        <v/>
      </c>
      <c r="I3671" s="54">
        <f>IF($B3671="","",$G3671+$H3671-$J3671)</f>
        <v/>
      </c>
      <c r="J3671" s="54">
        <f>IF($B3671="","",MAX(0,$E3671-MAX(0,SUMIFS(Тех_Движение!$G$2:$G$5111,Тех_Движение!$D$2:$D$5111,$C3671,Тех_Движение!$B$2:$B$5111,"&lt;="&amp;Настройки!$B$6)-$F3671)))</f>
        <v/>
      </c>
      <c r="K3671" s="54">
        <f>IF(OR($B3671="",K$3&lt;$D3671+Настройки!$B$7),0,MAX(0,$E3671-MAX(0,SUMIFS(Тех_Движение!$G$2:$G$5111,Тех_Движение!$D$2:$D$5111,$C3671,Тех_Движение!$B$2:$B$5111,"&lt;="&amp;K$3)-$F3671)))</f>
        <v/>
      </c>
      <c r="L3671" s="54">
        <f>IF(OR($B3671="",L$3&lt;$D3671+Настройки!$B$7),0,MAX(0,$E3671-MAX(0,SUMIFS(Тех_Движение!$G$2:$G$5111,Тех_Движение!$D$2:$D$5111,$C3671,Тех_Движение!$B$2:$B$5111,"&lt;="&amp;L$3)-$F3671)))</f>
        <v/>
      </c>
      <c r="M3671" s="54">
        <f>IF(OR($B3671="",M$3&lt;$D3671+Настройки!$B$7),0,MAX(0,$E3671-MAX(0,SUMIFS(Тех_Движение!$G$2:$G$5111,Тех_Движение!$D$2:$D$5111,$C3671,Тех_Движение!$B$2:$B$5111,"&lt;="&amp;M$3)-$F3671)))</f>
        <v/>
      </c>
      <c r="N3671" s="54">
        <f>IF(OR($B3671="",N$3&lt;$D3671+Настройки!$B$7),0,MAX(0,$E3671-MAX(0,SUMIFS(Тех_Движение!$G$2:$G$5111,Тех_Движение!$D$2:$D$5111,$C3671,Тех_Движение!$B$2:$B$5111,"&lt;="&amp;N$3)-$F3671)))</f>
        <v/>
      </c>
      <c r="O3671" s="54">
        <f>IF(OR($B3671="",O$3&lt;$D3671+Настройки!$B$7),0,MAX(0,$E3671-MAX(0,SUMIFS(Тех_Движение!$G$2:$G$5111,Тех_Движение!$D$2:$D$5111,$C3671,Тех_Движение!$B$2:$B$5111,"&lt;="&amp;O$3)-$F3671)))</f>
        <v/>
      </c>
      <c r="P3671" s="54">
        <f>IF(OR($B3671="",P$3&lt;$D3671+Настройки!$B$7),0,MAX(0,$E3671-MAX(0,SUMIFS(Тех_Движение!$G$2:$G$5111,Тех_Движение!$D$2:$D$5111,$C3671,Тех_Движение!$B$2:$B$5111,"&lt;="&amp;P$3)-$F3671)))</f>
        <v/>
      </c>
      <c r="Q3671" s="54">
        <f>IF(OR($B3671="",Q$3&lt;$D3671+Настройки!$B$7),0,MAX(0,$E3671-MAX(0,SUMIFS(Тех_Движение!$G$2:$G$5111,Тех_Движение!$D$2:$D$5111,$C3671,Тех_Движение!$B$2:$B$5111,"&lt;="&amp;Q$3)-$F3671)))</f>
        <v/>
      </c>
      <c r="R3671" s="54">
        <f>IF($B3671="","",SUM($K3671:$Q3671))</f>
        <v/>
      </c>
      <c r="S3671" s="56">
        <f>IF($B3671="","",VLOOKUP($C3671,Настройки!$A$11:$L$17,9,FALSE))</f>
        <v/>
      </c>
      <c r="T3671" s="56">
        <f>IF($B3671="","",$R3671*$S3671)</f>
        <v/>
      </c>
    </row>
    <row r="3672">
      <c r="A3672" s="20">
        <f>Тех_Движение!$A$3669</f>
        <v/>
      </c>
      <c r="B3672" s="20">
        <f>IF(Тех_Движение!$F$3669&gt;0,Тех_Движение!$I$3669,"")</f>
        <v/>
      </c>
      <c r="C3672" s="20">
        <f>IF($B3672="","",Тех_Движение!$D$3669)</f>
        <v/>
      </c>
      <c r="D3672" s="42">
        <f>IF($B3672="","",Тех_Движение!$B$3669)</f>
        <v/>
      </c>
      <c r="E3672" s="54">
        <f>IF($B3672="","",Тех_Движение!$F$3669)</f>
        <v/>
      </c>
      <c r="F3672" s="54">
        <f>IF($B3672="","",SUMIFS($E$5:$E3671,$C$5:$C3671,$C3672))</f>
        <v/>
      </c>
      <c r="G3672" s="54">
        <f>IF($B3672="","",MAX(0,$E3672-MAX(0,SUMIFS(Тех_Движение!$G$2:$G$5111,Тех_Движение!$D$2:$D$5111,$C3672,Тех_Движение!$B$2:$B$5111,"&lt;="&amp;Настройки!$B$5-1)-$F3672)))</f>
        <v/>
      </c>
      <c r="H3672" s="54">
        <f>IF($B3672="","",IF(AND($D3672&gt;=Настройки!$B$5,$D3672&lt;=Настройки!$B$6),$E3672,0))</f>
        <v/>
      </c>
      <c r="I3672" s="54">
        <f>IF($B3672="","",$G3672+$H3672-$J3672)</f>
        <v/>
      </c>
      <c r="J3672" s="54">
        <f>IF($B3672="","",MAX(0,$E3672-MAX(0,SUMIFS(Тех_Движение!$G$2:$G$5111,Тех_Движение!$D$2:$D$5111,$C3672,Тех_Движение!$B$2:$B$5111,"&lt;="&amp;Настройки!$B$6)-$F3672)))</f>
        <v/>
      </c>
      <c r="K3672" s="54">
        <f>IF(OR($B3672="",K$3&lt;$D3672+Настройки!$B$7),0,MAX(0,$E3672-MAX(0,SUMIFS(Тех_Движение!$G$2:$G$5111,Тех_Движение!$D$2:$D$5111,$C3672,Тех_Движение!$B$2:$B$5111,"&lt;="&amp;K$3)-$F3672)))</f>
        <v/>
      </c>
      <c r="L3672" s="54">
        <f>IF(OR($B3672="",L$3&lt;$D3672+Настройки!$B$7),0,MAX(0,$E3672-MAX(0,SUMIFS(Тех_Движение!$G$2:$G$5111,Тех_Движение!$D$2:$D$5111,$C3672,Тех_Движение!$B$2:$B$5111,"&lt;="&amp;L$3)-$F3672)))</f>
        <v/>
      </c>
      <c r="M3672" s="54">
        <f>IF(OR($B3672="",M$3&lt;$D3672+Настройки!$B$7),0,MAX(0,$E3672-MAX(0,SUMIFS(Тех_Движение!$G$2:$G$5111,Тех_Движение!$D$2:$D$5111,$C3672,Тех_Движение!$B$2:$B$5111,"&lt;="&amp;M$3)-$F3672)))</f>
        <v/>
      </c>
      <c r="N3672" s="54">
        <f>IF(OR($B3672="",N$3&lt;$D3672+Настройки!$B$7),0,MAX(0,$E3672-MAX(0,SUMIFS(Тех_Движение!$G$2:$G$5111,Тех_Движение!$D$2:$D$5111,$C3672,Тех_Движение!$B$2:$B$5111,"&lt;="&amp;N$3)-$F3672)))</f>
        <v/>
      </c>
      <c r="O3672" s="54">
        <f>IF(OR($B3672="",O$3&lt;$D3672+Настройки!$B$7),0,MAX(0,$E3672-MAX(0,SUMIFS(Тех_Движение!$G$2:$G$5111,Тех_Движение!$D$2:$D$5111,$C3672,Тех_Движение!$B$2:$B$5111,"&lt;="&amp;O$3)-$F3672)))</f>
        <v/>
      </c>
      <c r="P3672" s="54">
        <f>IF(OR($B3672="",P$3&lt;$D3672+Настройки!$B$7),0,MAX(0,$E3672-MAX(0,SUMIFS(Тех_Движение!$G$2:$G$5111,Тех_Движение!$D$2:$D$5111,$C3672,Тех_Движение!$B$2:$B$5111,"&lt;="&amp;P$3)-$F3672)))</f>
        <v/>
      </c>
      <c r="Q3672" s="54">
        <f>IF(OR($B3672="",Q$3&lt;$D3672+Настройки!$B$7),0,MAX(0,$E3672-MAX(0,SUMIFS(Тех_Движение!$G$2:$G$5111,Тех_Движение!$D$2:$D$5111,$C3672,Тех_Движение!$B$2:$B$5111,"&lt;="&amp;Q$3)-$F3672)))</f>
        <v/>
      </c>
      <c r="R3672" s="54">
        <f>IF($B3672="","",SUM($K3672:$Q3672))</f>
        <v/>
      </c>
      <c r="S3672" s="56">
        <f>IF($B3672="","",VLOOKUP($C3672,Настройки!$A$11:$L$17,9,FALSE))</f>
        <v/>
      </c>
      <c r="T3672" s="56">
        <f>IF($B3672="","",$R3672*$S3672)</f>
        <v/>
      </c>
    </row>
    <row r="3673">
      <c r="A3673" s="20">
        <f>Тех_Движение!$A$3670</f>
        <v/>
      </c>
      <c r="B3673" s="20">
        <f>IF(Тех_Движение!$F$3670&gt;0,Тех_Движение!$I$3670,"")</f>
        <v/>
      </c>
      <c r="C3673" s="20">
        <f>IF($B3673="","",Тех_Движение!$D$3670)</f>
        <v/>
      </c>
      <c r="D3673" s="42">
        <f>IF($B3673="","",Тех_Движение!$B$3670)</f>
        <v/>
      </c>
      <c r="E3673" s="54">
        <f>IF($B3673="","",Тех_Движение!$F$3670)</f>
        <v/>
      </c>
      <c r="F3673" s="54">
        <f>IF($B3673="","",SUMIFS($E$5:$E3672,$C$5:$C3672,$C3673))</f>
        <v/>
      </c>
      <c r="G3673" s="54">
        <f>IF($B3673="","",MAX(0,$E3673-MAX(0,SUMIFS(Тех_Движение!$G$2:$G$5111,Тех_Движение!$D$2:$D$5111,$C3673,Тех_Движение!$B$2:$B$5111,"&lt;="&amp;Настройки!$B$5-1)-$F3673)))</f>
        <v/>
      </c>
      <c r="H3673" s="54">
        <f>IF($B3673="","",IF(AND($D3673&gt;=Настройки!$B$5,$D3673&lt;=Настройки!$B$6),$E3673,0))</f>
        <v/>
      </c>
      <c r="I3673" s="54">
        <f>IF($B3673="","",$G3673+$H3673-$J3673)</f>
        <v/>
      </c>
      <c r="J3673" s="54">
        <f>IF($B3673="","",MAX(0,$E3673-MAX(0,SUMIFS(Тех_Движение!$G$2:$G$5111,Тех_Движение!$D$2:$D$5111,$C3673,Тех_Движение!$B$2:$B$5111,"&lt;="&amp;Настройки!$B$6)-$F3673)))</f>
        <v/>
      </c>
      <c r="K3673" s="54">
        <f>IF(OR($B3673="",K$3&lt;$D3673+Настройки!$B$7),0,MAX(0,$E3673-MAX(0,SUMIFS(Тех_Движение!$G$2:$G$5111,Тех_Движение!$D$2:$D$5111,$C3673,Тех_Движение!$B$2:$B$5111,"&lt;="&amp;K$3)-$F3673)))</f>
        <v/>
      </c>
      <c r="L3673" s="54">
        <f>IF(OR($B3673="",L$3&lt;$D3673+Настройки!$B$7),0,MAX(0,$E3673-MAX(0,SUMIFS(Тех_Движение!$G$2:$G$5111,Тех_Движение!$D$2:$D$5111,$C3673,Тех_Движение!$B$2:$B$5111,"&lt;="&amp;L$3)-$F3673)))</f>
        <v/>
      </c>
      <c r="M3673" s="54">
        <f>IF(OR($B3673="",M$3&lt;$D3673+Настройки!$B$7),0,MAX(0,$E3673-MAX(0,SUMIFS(Тех_Движение!$G$2:$G$5111,Тех_Движение!$D$2:$D$5111,$C3673,Тех_Движение!$B$2:$B$5111,"&lt;="&amp;M$3)-$F3673)))</f>
        <v/>
      </c>
      <c r="N3673" s="54">
        <f>IF(OR($B3673="",N$3&lt;$D3673+Настройки!$B$7),0,MAX(0,$E3673-MAX(0,SUMIFS(Тех_Движение!$G$2:$G$5111,Тех_Движение!$D$2:$D$5111,$C3673,Тех_Движение!$B$2:$B$5111,"&lt;="&amp;N$3)-$F3673)))</f>
        <v/>
      </c>
      <c r="O3673" s="54">
        <f>IF(OR($B3673="",O$3&lt;$D3673+Настройки!$B$7),0,MAX(0,$E3673-MAX(0,SUMIFS(Тех_Движение!$G$2:$G$5111,Тех_Движение!$D$2:$D$5111,$C3673,Тех_Движение!$B$2:$B$5111,"&lt;="&amp;O$3)-$F3673)))</f>
        <v/>
      </c>
      <c r="P3673" s="54">
        <f>IF(OR($B3673="",P$3&lt;$D3673+Настройки!$B$7),0,MAX(0,$E3673-MAX(0,SUMIFS(Тех_Движение!$G$2:$G$5111,Тех_Движение!$D$2:$D$5111,$C3673,Тех_Движение!$B$2:$B$5111,"&lt;="&amp;P$3)-$F3673)))</f>
        <v/>
      </c>
      <c r="Q3673" s="54">
        <f>IF(OR($B3673="",Q$3&lt;$D3673+Настройки!$B$7),0,MAX(0,$E3673-MAX(0,SUMIFS(Тех_Движение!$G$2:$G$5111,Тех_Движение!$D$2:$D$5111,$C3673,Тех_Движение!$B$2:$B$5111,"&lt;="&amp;Q$3)-$F3673)))</f>
        <v/>
      </c>
      <c r="R3673" s="54">
        <f>IF($B3673="","",SUM($K3673:$Q3673))</f>
        <v/>
      </c>
      <c r="S3673" s="56">
        <f>IF($B3673="","",VLOOKUP($C3673,Настройки!$A$11:$L$17,9,FALSE))</f>
        <v/>
      </c>
      <c r="T3673" s="56">
        <f>IF($B3673="","",$R3673*$S3673)</f>
        <v/>
      </c>
    </row>
    <row r="3674">
      <c r="A3674" s="20">
        <f>Тех_Движение!$A$3671</f>
        <v/>
      </c>
      <c r="B3674" s="20">
        <f>IF(Тех_Движение!$F$3671&gt;0,Тех_Движение!$I$3671,"")</f>
        <v/>
      </c>
      <c r="C3674" s="20">
        <f>IF($B3674="","",Тех_Движение!$D$3671)</f>
        <v/>
      </c>
      <c r="D3674" s="42">
        <f>IF($B3674="","",Тех_Движение!$B$3671)</f>
        <v/>
      </c>
      <c r="E3674" s="54">
        <f>IF($B3674="","",Тех_Движение!$F$3671)</f>
        <v/>
      </c>
      <c r="F3674" s="54">
        <f>IF($B3674="","",SUMIFS($E$5:$E3673,$C$5:$C3673,$C3674))</f>
        <v/>
      </c>
      <c r="G3674" s="54">
        <f>IF($B3674="","",MAX(0,$E3674-MAX(0,SUMIFS(Тех_Движение!$G$2:$G$5111,Тех_Движение!$D$2:$D$5111,$C3674,Тех_Движение!$B$2:$B$5111,"&lt;="&amp;Настройки!$B$5-1)-$F3674)))</f>
        <v/>
      </c>
      <c r="H3674" s="54">
        <f>IF($B3674="","",IF(AND($D3674&gt;=Настройки!$B$5,$D3674&lt;=Настройки!$B$6),$E3674,0))</f>
        <v/>
      </c>
      <c r="I3674" s="54">
        <f>IF($B3674="","",$G3674+$H3674-$J3674)</f>
        <v/>
      </c>
      <c r="J3674" s="54">
        <f>IF($B3674="","",MAX(0,$E3674-MAX(0,SUMIFS(Тех_Движение!$G$2:$G$5111,Тех_Движение!$D$2:$D$5111,$C3674,Тех_Движение!$B$2:$B$5111,"&lt;="&amp;Настройки!$B$6)-$F3674)))</f>
        <v/>
      </c>
      <c r="K3674" s="54">
        <f>IF(OR($B3674="",K$3&lt;$D3674+Настройки!$B$7),0,MAX(0,$E3674-MAX(0,SUMIFS(Тех_Движение!$G$2:$G$5111,Тех_Движение!$D$2:$D$5111,$C3674,Тех_Движение!$B$2:$B$5111,"&lt;="&amp;K$3)-$F3674)))</f>
        <v/>
      </c>
      <c r="L3674" s="54">
        <f>IF(OR($B3674="",L$3&lt;$D3674+Настройки!$B$7),0,MAX(0,$E3674-MAX(0,SUMIFS(Тех_Движение!$G$2:$G$5111,Тех_Движение!$D$2:$D$5111,$C3674,Тех_Движение!$B$2:$B$5111,"&lt;="&amp;L$3)-$F3674)))</f>
        <v/>
      </c>
      <c r="M3674" s="54">
        <f>IF(OR($B3674="",M$3&lt;$D3674+Настройки!$B$7),0,MAX(0,$E3674-MAX(0,SUMIFS(Тех_Движение!$G$2:$G$5111,Тех_Движение!$D$2:$D$5111,$C3674,Тех_Движение!$B$2:$B$5111,"&lt;="&amp;M$3)-$F3674)))</f>
        <v/>
      </c>
      <c r="N3674" s="54">
        <f>IF(OR($B3674="",N$3&lt;$D3674+Настройки!$B$7),0,MAX(0,$E3674-MAX(0,SUMIFS(Тех_Движение!$G$2:$G$5111,Тех_Движение!$D$2:$D$5111,$C3674,Тех_Движение!$B$2:$B$5111,"&lt;="&amp;N$3)-$F3674)))</f>
        <v/>
      </c>
      <c r="O3674" s="54">
        <f>IF(OR($B3674="",O$3&lt;$D3674+Настройки!$B$7),0,MAX(0,$E3674-MAX(0,SUMIFS(Тех_Движение!$G$2:$G$5111,Тех_Движение!$D$2:$D$5111,$C3674,Тех_Движение!$B$2:$B$5111,"&lt;="&amp;O$3)-$F3674)))</f>
        <v/>
      </c>
      <c r="P3674" s="54">
        <f>IF(OR($B3674="",P$3&lt;$D3674+Настройки!$B$7),0,MAX(0,$E3674-MAX(0,SUMIFS(Тех_Движение!$G$2:$G$5111,Тех_Движение!$D$2:$D$5111,$C3674,Тех_Движение!$B$2:$B$5111,"&lt;="&amp;P$3)-$F3674)))</f>
        <v/>
      </c>
      <c r="Q3674" s="54">
        <f>IF(OR($B3674="",Q$3&lt;$D3674+Настройки!$B$7),0,MAX(0,$E3674-MAX(0,SUMIFS(Тех_Движение!$G$2:$G$5111,Тех_Движение!$D$2:$D$5111,$C3674,Тех_Движение!$B$2:$B$5111,"&lt;="&amp;Q$3)-$F3674)))</f>
        <v/>
      </c>
      <c r="R3674" s="54">
        <f>IF($B3674="","",SUM($K3674:$Q3674))</f>
        <v/>
      </c>
      <c r="S3674" s="56">
        <f>IF($B3674="","",VLOOKUP($C3674,Настройки!$A$11:$L$17,9,FALSE))</f>
        <v/>
      </c>
      <c r="T3674" s="56">
        <f>IF($B3674="","",$R3674*$S3674)</f>
        <v/>
      </c>
    </row>
    <row r="3675">
      <c r="A3675" s="20">
        <f>Тех_Движение!$A$3672</f>
        <v/>
      </c>
      <c r="B3675" s="20">
        <f>IF(Тех_Движение!$F$3672&gt;0,Тех_Движение!$I$3672,"")</f>
        <v/>
      </c>
      <c r="C3675" s="20">
        <f>IF($B3675="","",Тех_Движение!$D$3672)</f>
        <v/>
      </c>
      <c r="D3675" s="42">
        <f>IF($B3675="","",Тех_Движение!$B$3672)</f>
        <v/>
      </c>
      <c r="E3675" s="54">
        <f>IF($B3675="","",Тех_Движение!$F$3672)</f>
        <v/>
      </c>
      <c r="F3675" s="54">
        <f>IF($B3675="","",SUMIFS($E$5:$E3674,$C$5:$C3674,$C3675))</f>
        <v/>
      </c>
      <c r="G3675" s="54">
        <f>IF($B3675="","",MAX(0,$E3675-MAX(0,SUMIFS(Тех_Движение!$G$2:$G$5111,Тех_Движение!$D$2:$D$5111,$C3675,Тех_Движение!$B$2:$B$5111,"&lt;="&amp;Настройки!$B$5-1)-$F3675)))</f>
        <v/>
      </c>
      <c r="H3675" s="54">
        <f>IF($B3675="","",IF(AND($D3675&gt;=Настройки!$B$5,$D3675&lt;=Настройки!$B$6),$E3675,0))</f>
        <v/>
      </c>
      <c r="I3675" s="54">
        <f>IF($B3675="","",$G3675+$H3675-$J3675)</f>
        <v/>
      </c>
      <c r="J3675" s="54">
        <f>IF($B3675="","",MAX(0,$E3675-MAX(0,SUMIFS(Тех_Движение!$G$2:$G$5111,Тех_Движение!$D$2:$D$5111,$C3675,Тех_Движение!$B$2:$B$5111,"&lt;="&amp;Настройки!$B$6)-$F3675)))</f>
        <v/>
      </c>
      <c r="K3675" s="54">
        <f>IF(OR($B3675="",K$3&lt;$D3675+Настройки!$B$7),0,MAX(0,$E3675-MAX(0,SUMIFS(Тех_Движение!$G$2:$G$5111,Тех_Движение!$D$2:$D$5111,$C3675,Тех_Движение!$B$2:$B$5111,"&lt;="&amp;K$3)-$F3675)))</f>
        <v/>
      </c>
      <c r="L3675" s="54">
        <f>IF(OR($B3675="",L$3&lt;$D3675+Настройки!$B$7),0,MAX(0,$E3675-MAX(0,SUMIFS(Тех_Движение!$G$2:$G$5111,Тех_Движение!$D$2:$D$5111,$C3675,Тех_Движение!$B$2:$B$5111,"&lt;="&amp;L$3)-$F3675)))</f>
        <v/>
      </c>
      <c r="M3675" s="54">
        <f>IF(OR($B3675="",M$3&lt;$D3675+Настройки!$B$7),0,MAX(0,$E3675-MAX(0,SUMIFS(Тех_Движение!$G$2:$G$5111,Тех_Движение!$D$2:$D$5111,$C3675,Тех_Движение!$B$2:$B$5111,"&lt;="&amp;M$3)-$F3675)))</f>
        <v/>
      </c>
      <c r="N3675" s="54">
        <f>IF(OR($B3675="",N$3&lt;$D3675+Настройки!$B$7),0,MAX(0,$E3675-MAX(0,SUMIFS(Тех_Движение!$G$2:$G$5111,Тех_Движение!$D$2:$D$5111,$C3675,Тех_Движение!$B$2:$B$5111,"&lt;="&amp;N$3)-$F3675)))</f>
        <v/>
      </c>
      <c r="O3675" s="54">
        <f>IF(OR($B3675="",O$3&lt;$D3675+Настройки!$B$7),0,MAX(0,$E3675-MAX(0,SUMIFS(Тех_Движение!$G$2:$G$5111,Тех_Движение!$D$2:$D$5111,$C3675,Тех_Движение!$B$2:$B$5111,"&lt;="&amp;O$3)-$F3675)))</f>
        <v/>
      </c>
      <c r="P3675" s="54">
        <f>IF(OR($B3675="",P$3&lt;$D3675+Настройки!$B$7),0,MAX(0,$E3675-MAX(0,SUMIFS(Тех_Движение!$G$2:$G$5111,Тех_Движение!$D$2:$D$5111,$C3675,Тех_Движение!$B$2:$B$5111,"&lt;="&amp;P$3)-$F3675)))</f>
        <v/>
      </c>
      <c r="Q3675" s="54">
        <f>IF(OR($B3675="",Q$3&lt;$D3675+Настройки!$B$7),0,MAX(0,$E3675-MAX(0,SUMIFS(Тех_Движение!$G$2:$G$5111,Тех_Движение!$D$2:$D$5111,$C3675,Тех_Движение!$B$2:$B$5111,"&lt;="&amp;Q$3)-$F3675)))</f>
        <v/>
      </c>
      <c r="R3675" s="54">
        <f>IF($B3675="","",SUM($K3675:$Q3675))</f>
        <v/>
      </c>
      <c r="S3675" s="56">
        <f>IF($B3675="","",VLOOKUP($C3675,Настройки!$A$11:$L$17,9,FALSE))</f>
        <v/>
      </c>
      <c r="T3675" s="56">
        <f>IF($B3675="","",$R3675*$S3675)</f>
        <v/>
      </c>
    </row>
    <row r="3676">
      <c r="A3676" s="20">
        <f>Тех_Движение!$A$3673</f>
        <v/>
      </c>
      <c r="B3676" s="20">
        <f>IF(Тех_Движение!$F$3673&gt;0,Тех_Движение!$I$3673,"")</f>
        <v/>
      </c>
      <c r="C3676" s="20">
        <f>IF($B3676="","",Тех_Движение!$D$3673)</f>
        <v/>
      </c>
      <c r="D3676" s="42">
        <f>IF($B3676="","",Тех_Движение!$B$3673)</f>
        <v/>
      </c>
      <c r="E3676" s="54">
        <f>IF($B3676="","",Тех_Движение!$F$3673)</f>
        <v/>
      </c>
      <c r="F3676" s="54">
        <f>IF($B3676="","",SUMIFS($E$5:$E3675,$C$5:$C3675,$C3676))</f>
        <v/>
      </c>
      <c r="G3676" s="54">
        <f>IF($B3676="","",MAX(0,$E3676-MAX(0,SUMIFS(Тех_Движение!$G$2:$G$5111,Тех_Движение!$D$2:$D$5111,$C3676,Тех_Движение!$B$2:$B$5111,"&lt;="&amp;Настройки!$B$5-1)-$F3676)))</f>
        <v/>
      </c>
      <c r="H3676" s="54">
        <f>IF($B3676="","",IF(AND($D3676&gt;=Настройки!$B$5,$D3676&lt;=Настройки!$B$6),$E3676,0))</f>
        <v/>
      </c>
      <c r="I3676" s="54">
        <f>IF($B3676="","",$G3676+$H3676-$J3676)</f>
        <v/>
      </c>
      <c r="J3676" s="54">
        <f>IF($B3676="","",MAX(0,$E3676-MAX(0,SUMIFS(Тех_Движение!$G$2:$G$5111,Тех_Движение!$D$2:$D$5111,$C3676,Тех_Движение!$B$2:$B$5111,"&lt;="&amp;Настройки!$B$6)-$F3676)))</f>
        <v/>
      </c>
      <c r="K3676" s="54">
        <f>IF(OR($B3676="",K$3&lt;$D3676+Настройки!$B$7),0,MAX(0,$E3676-MAX(0,SUMIFS(Тех_Движение!$G$2:$G$5111,Тех_Движение!$D$2:$D$5111,$C3676,Тех_Движение!$B$2:$B$5111,"&lt;="&amp;K$3)-$F3676)))</f>
        <v/>
      </c>
      <c r="L3676" s="54">
        <f>IF(OR($B3676="",L$3&lt;$D3676+Настройки!$B$7),0,MAX(0,$E3676-MAX(0,SUMIFS(Тех_Движение!$G$2:$G$5111,Тех_Движение!$D$2:$D$5111,$C3676,Тех_Движение!$B$2:$B$5111,"&lt;="&amp;L$3)-$F3676)))</f>
        <v/>
      </c>
      <c r="M3676" s="54">
        <f>IF(OR($B3676="",M$3&lt;$D3676+Настройки!$B$7),0,MAX(0,$E3676-MAX(0,SUMIFS(Тех_Движение!$G$2:$G$5111,Тех_Движение!$D$2:$D$5111,$C3676,Тех_Движение!$B$2:$B$5111,"&lt;="&amp;M$3)-$F3676)))</f>
        <v/>
      </c>
      <c r="N3676" s="54">
        <f>IF(OR($B3676="",N$3&lt;$D3676+Настройки!$B$7),0,MAX(0,$E3676-MAX(0,SUMIFS(Тех_Движение!$G$2:$G$5111,Тех_Движение!$D$2:$D$5111,$C3676,Тех_Движение!$B$2:$B$5111,"&lt;="&amp;N$3)-$F3676)))</f>
        <v/>
      </c>
      <c r="O3676" s="54">
        <f>IF(OR($B3676="",O$3&lt;$D3676+Настройки!$B$7),0,MAX(0,$E3676-MAX(0,SUMIFS(Тех_Движение!$G$2:$G$5111,Тех_Движение!$D$2:$D$5111,$C3676,Тех_Движение!$B$2:$B$5111,"&lt;="&amp;O$3)-$F3676)))</f>
        <v/>
      </c>
      <c r="P3676" s="54">
        <f>IF(OR($B3676="",P$3&lt;$D3676+Настройки!$B$7),0,MAX(0,$E3676-MAX(0,SUMIFS(Тех_Движение!$G$2:$G$5111,Тех_Движение!$D$2:$D$5111,$C3676,Тех_Движение!$B$2:$B$5111,"&lt;="&amp;P$3)-$F3676)))</f>
        <v/>
      </c>
      <c r="Q3676" s="54">
        <f>IF(OR($B3676="",Q$3&lt;$D3676+Настройки!$B$7),0,MAX(0,$E3676-MAX(0,SUMIFS(Тех_Движение!$G$2:$G$5111,Тех_Движение!$D$2:$D$5111,$C3676,Тех_Движение!$B$2:$B$5111,"&lt;="&amp;Q$3)-$F3676)))</f>
        <v/>
      </c>
      <c r="R3676" s="54">
        <f>IF($B3676="","",SUM($K3676:$Q3676))</f>
        <v/>
      </c>
      <c r="S3676" s="56">
        <f>IF($B3676="","",VLOOKUP($C3676,Настройки!$A$11:$L$17,9,FALSE))</f>
        <v/>
      </c>
      <c r="T3676" s="56">
        <f>IF($B3676="","",$R3676*$S3676)</f>
        <v/>
      </c>
    </row>
    <row r="3677">
      <c r="A3677" s="20">
        <f>Тех_Движение!$A$3674</f>
        <v/>
      </c>
      <c r="B3677" s="20">
        <f>IF(Тех_Движение!$F$3674&gt;0,Тех_Движение!$I$3674,"")</f>
        <v/>
      </c>
      <c r="C3677" s="20">
        <f>IF($B3677="","",Тех_Движение!$D$3674)</f>
        <v/>
      </c>
      <c r="D3677" s="42">
        <f>IF($B3677="","",Тех_Движение!$B$3674)</f>
        <v/>
      </c>
      <c r="E3677" s="54">
        <f>IF($B3677="","",Тех_Движение!$F$3674)</f>
        <v/>
      </c>
      <c r="F3677" s="54">
        <f>IF($B3677="","",SUMIFS($E$5:$E3676,$C$5:$C3676,$C3677))</f>
        <v/>
      </c>
      <c r="G3677" s="54">
        <f>IF($B3677="","",MAX(0,$E3677-MAX(0,SUMIFS(Тех_Движение!$G$2:$G$5111,Тех_Движение!$D$2:$D$5111,$C3677,Тех_Движение!$B$2:$B$5111,"&lt;="&amp;Настройки!$B$5-1)-$F3677)))</f>
        <v/>
      </c>
      <c r="H3677" s="54">
        <f>IF($B3677="","",IF(AND($D3677&gt;=Настройки!$B$5,$D3677&lt;=Настройки!$B$6),$E3677,0))</f>
        <v/>
      </c>
      <c r="I3677" s="54">
        <f>IF($B3677="","",$G3677+$H3677-$J3677)</f>
        <v/>
      </c>
      <c r="J3677" s="54">
        <f>IF($B3677="","",MAX(0,$E3677-MAX(0,SUMIFS(Тех_Движение!$G$2:$G$5111,Тех_Движение!$D$2:$D$5111,$C3677,Тех_Движение!$B$2:$B$5111,"&lt;="&amp;Настройки!$B$6)-$F3677)))</f>
        <v/>
      </c>
      <c r="K3677" s="54">
        <f>IF(OR($B3677="",K$3&lt;$D3677+Настройки!$B$7),0,MAX(0,$E3677-MAX(0,SUMIFS(Тех_Движение!$G$2:$G$5111,Тех_Движение!$D$2:$D$5111,$C3677,Тех_Движение!$B$2:$B$5111,"&lt;="&amp;K$3)-$F3677)))</f>
        <v/>
      </c>
      <c r="L3677" s="54">
        <f>IF(OR($B3677="",L$3&lt;$D3677+Настройки!$B$7),0,MAX(0,$E3677-MAX(0,SUMIFS(Тех_Движение!$G$2:$G$5111,Тех_Движение!$D$2:$D$5111,$C3677,Тех_Движение!$B$2:$B$5111,"&lt;="&amp;L$3)-$F3677)))</f>
        <v/>
      </c>
      <c r="M3677" s="54">
        <f>IF(OR($B3677="",M$3&lt;$D3677+Настройки!$B$7),0,MAX(0,$E3677-MAX(0,SUMIFS(Тех_Движение!$G$2:$G$5111,Тех_Движение!$D$2:$D$5111,$C3677,Тех_Движение!$B$2:$B$5111,"&lt;="&amp;M$3)-$F3677)))</f>
        <v/>
      </c>
      <c r="N3677" s="54">
        <f>IF(OR($B3677="",N$3&lt;$D3677+Настройки!$B$7),0,MAX(0,$E3677-MAX(0,SUMIFS(Тех_Движение!$G$2:$G$5111,Тех_Движение!$D$2:$D$5111,$C3677,Тех_Движение!$B$2:$B$5111,"&lt;="&amp;N$3)-$F3677)))</f>
        <v/>
      </c>
      <c r="O3677" s="54">
        <f>IF(OR($B3677="",O$3&lt;$D3677+Настройки!$B$7),0,MAX(0,$E3677-MAX(0,SUMIFS(Тех_Движение!$G$2:$G$5111,Тех_Движение!$D$2:$D$5111,$C3677,Тех_Движение!$B$2:$B$5111,"&lt;="&amp;O$3)-$F3677)))</f>
        <v/>
      </c>
      <c r="P3677" s="54">
        <f>IF(OR($B3677="",P$3&lt;$D3677+Настройки!$B$7),0,MAX(0,$E3677-MAX(0,SUMIFS(Тех_Движение!$G$2:$G$5111,Тех_Движение!$D$2:$D$5111,$C3677,Тех_Движение!$B$2:$B$5111,"&lt;="&amp;P$3)-$F3677)))</f>
        <v/>
      </c>
      <c r="Q3677" s="54">
        <f>IF(OR($B3677="",Q$3&lt;$D3677+Настройки!$B$7),0,MAX(0,$E3677-MAX(0,SUMIFS(Тех_Движение!$G$2:$G$5111,Тех_Движение!$D$2:$D$5111,$C3677,Тех_Движение!$B$2:$B$5111,"&lt;="&amp;Q$3)-$F3677)))</f>
        <v/>
      </c>
      <c r="R3677" s="54">
        <f>IF($B3677="","",SUM($K3677:$Q3677))</f>
        <v/>
      </c>
      <c r="S3677" s="56">
        <f>IF($B3677="","",VLOOKUP($C3677,Настройки!$A$11:$L$17,9,FALSE))</f>
        <v/>
      </c>
      <c r="T3677" s="56">
        <f>IF($B3677="","",$R3677*$S3677)</f>
        <v/>
      </c>
    </row>
    <row r="3678">
      <c r="A3678" s="20">
        <f>Тех_Движение!$A$3675</f>
        <v/>
      </c>
      <c r="B3678" s="20">
        <f>IF(Тех_Движение!$F$3675&gt;0,Тех_Движение!$I$3675,"")</f>
        <v/>
      </c>
      <c r="C3678" s="20">
        <f>IF($B3678="","",Тех_Движение!$D$3675)</f>
        <v/>
      </c>
      <c r="D3678" s="42">
        <f>IF($B3678="","",Тех_Движение!$B$3675)</f>
        <v/>
      </c>
      <c r="E3678" s="54">
        <f>IF($B3678="","",Тех_Движение!$F$3675)</f>
        <v/>
      </c>
      <c r="F3678" s="54">
        <f>IF($B3678="","",SUMIFS($E$5:$E3677,$C$5:$C3677,$C3678))</f>
        <v/>
      </c>
      <c r="G3678" s="54">
        <f>IF($B3678="","",MAX(0,$E3678-MAX(0,SUMIFS(Тех_Движение!$G$2:$G$5111,Тех_Движение!$D$2:$D$5111,$C3678,Тех_Движение!$B$2:$B$5111,"&lt;="&amp;Настройки!$B$5-1)-$F3678)))</f>
        <v/>
      </c>
      <c r="H3678" s="54">
        <f>IF($B3678="","",IF(AND($D3678&gt;=Настройки!$B$5,$D3678&lt;=Настройки!$B$6),$E3678,0))</f>
        <v/>
      </c>
      <c r="I3678" s="54">
        <f>IF($B3678="","",$G3678+$H3678-$J3678)</f>
        <v/>
      </c>
      <c r="J3678" s="54">
        <f>IF($B3678="","",MAX(0,$E3678-MAX(0,SUMIFS(Тех_Движение!$G$2:$G$5111,Тех_Движение!$D$2:$D$5111,$C3678,Тех_Движение!$B$2:$B$5111,"&lt;="&amp;Настройки!$B$6)-$F3678)))</f>
        <v/>
      </c>
      <c r="K3678" s="54">
        <f>IF(OR($B3678="",K$3&lt;$D3678+Настройки!$B$7),0,MAX(0,$E3678-MAX(0,SUMIFS(Тех_Движение!$G$2:$G$5111,Тех_Движение!$D$2:$D$5111,$C3678,Тех_Движение!$B$2:$B$5111,"&lt;="&amp;K$3)-$F3678)))</f>
        <v/>
      </c>
      <c r="L3678" s="54">
        <f>IF(OR($B3678="",L$3&lt;$D3678+Настройки!$B$7),0,MAX(0,$E3678-MAX(0,SUMIFS(Тех_Движение!$G$2:$G$5111,Тех_Движение!$D$2:$D$5111,$C3678,Тех_Движение!$B$2:$B$5111,"&lt;="&amp;L$3)-$F3678)))</f>
        <v/>
      </c>
      <c r="M3678" s="54">
        <f>IF(OR($B3678="",M$3&lt;$D3678+Настройки!$B$7),0,MAX(0,$E3678-MAX(0,SUMIFS(Тех_Движение!$G$2:$G$5111,Тех_Движение!$D$2:$D$5111,$C3678,Тех_Движение!$B$2:$B$5111,"&lt;="&amp;M$3)-$F3678)))</f>
        <v/>
      </c>
      <c r="N3678" s="54">
        <f>IF(OR($B3678="",N$3&lt;$D3678+Настройки!$B$7),0,MAX(0,$E3678-MAX(0,SUMIFS(Тех_Движение!$G$2:$G$5111,Тех_Движение!$D$2:$D$5111,$C3678,Тех_Движение!$B$2:$B$5111,"&lt;="&amp;N$3)-$F3678)))</f>
        <v/>
      </c>
      <c r="O3678" s="54">
        <f>IF(OR($B3678="",O$3&lt;$D3678+Настройки!$B$7),0,MAX(0,$E3678-MAX(0,SUMIFS(Тех_Движение!$G$2:$G$5111,Тех_Движение!$D$2:$D$5111,$C3678,Тех_Движение!$B$2:$B$5111,"&lt;="&amp;O$3)-$F3678)))</f>
        <v/>
      </c>
      <c r="P3678" s="54">
        <f>IF(OR($B3678="",P$3&lt;$D3678+Настройки!$B$7),0,MAX(0,$E3678-MAX(0,SUMIFS(Тех_Движение!$G$2:$G$5111,Тех_Движение!$D$2:$D$5111,$C3678,Тех_Движение!$B$2:$B$5111,"&lt;="&amp;P$3)-$F3678)))</f>
        <v/>
      </c>
      <c r="Q3678" s="54">
        <f>IF(OR($B3678="",Q$3&lt;$D3678+Настройки!$B$7),0,MAX(0,$E3678-MAX(0,SUMIFS(Тех_Движение!$G$2:$G$5111,Тех_Движение!$D$2:$D$5111,$C3678,Тех_Движение!$B$2:$B$5111,"&lt;="&amp;Q$3)-$F3678)))</f>
        <v/>
      </c>
      <c r="R3678" s="54">
        <f>IF($B3678="","",SUM($K3678:$Q3678))</f>
        <v/>
      </c>
      <c r="S3678" s="56">
        <f>IF($B3678="","",VLOOKUP($C3678,Настройки!$A$11:$L$17,9,FALSE))</f>
        <v/>
      </c>
      <c r="T3678" s="56">
        <f>IF($B3678="","",$R3678*$S3678)</f>
        <v/>
      </c>
    </row>
    <row r="3679">
      <c r="A3679" s="20">
        <f>Тех_Движение!$A$3676</f>
        <v/>
      </c>
      <c r="B3679" s="20">
        <f>IF(Тех_Движение!$F$3676&gt;0,Тех_Движение!$I$3676,"")</f>
        <v/>
      </c>
      <c r="C3679" s="20">
        <f>IF($B3679="","",Тех_Движение!$D$3676)</f>
        <v/>
      </c>
      <c r="D3679" s="42">
        <f>IF($B3679="","",Тех_Движение!$B$3676)</f>
        <v/>
      </c>
      <c r="E3679" s="54">
        <f>IF($B3679="","",Тех_Движение!$F$3676)</f>
        <v/>
      </c>
      <c r="F3679" s="54">
        <f>IF($B3679="","",SUMIFS($E$5:$E3678,$C$5:$C3678,$C3679))</f>
        <v/>
      </c>
      <c r="G3679" s="54">
        <f>IF($B3679="","",MAX(0,$E3679-MAX(0,SUMIFS(Тех_Движение!$G$2:$G$5111,Тех_Движение!$D$2:$D$5111,$C3679,Тех_Движение!$B$2:$B$5111,"&lt;="&amp;Настройки!$B$5-1)-$F3679)))</f>
        <v/>
      </c>
      <c r="H3679" s="54">
        <f>IF($B3679="","",IF(AND($D3679&gt;=Настройки!$B$5,$D3679&lt;=Настройки!$B$6),$E3679,0))</f>
        <v/>
      </c>
      <c r="I3679" s="54">
        <f>IF($B3679="","",$G3679+$H3679-$J3679)</f>
        <v/>
      </c>
      <c r="J3679" s="54">
        <f>IF($B3679="","",MAX(0,$E3679-MAX(0,SUMIFS(Тех_Движение!$G$2:$G$5111,Тех_Движение!$D$2:$D$5111,$C3679,Тех_Движение!$B$2:$B$5111,"&lt;="&amp;Настройки!$B$6)-$F3679)))</f>
        <v/>
      </c>
      <c r="K3679" s="54">
        <f>IF(OR($B3679="",K$3&lt;$D3679+Настройки!$B$7),0,MAX(0,$E3679-MAX(0,SUMIFS(Тех_Движение!$G$2:$G$5111,Тех_Движение!$D$2:$D$5111,$C3679,Тех_Движение!$B$2:$B$5111,"&lt;="&amp;K$3)-$F3679)))</f>
        <v/>
      </c>
      <c r="L3679" s="54">
        <f>IF(OR($B3679="",L$3&lt;$D3679+Настройки!$B$7),0,MAX(0,$E3679-MAX(0,SUMIFS(Тех_Движение!$G$2:$G$5111,Тех_Движение!$D$2:$D$5111,$C3679,Тех_Движение!$B$2:$B$5111,"&lt;="&amp;L$3)-$F3679)))</f>
        <v/>
      </c>
      <c r="M3679" s="54">
        <f>IF(OR($B3679="",M$3&lt;$D3679+Настройки!$B$7),0,MAX(0,$E3679-MAX(0,SUMIFS(Тех_Движение!$G$2:$G$5111,Тех_Движение!$D$2:$D$5111,$C3679,Тех_Движение!$B$2:$B$5111,"&lt;="&amp;M$3)-$F3679)))</f>
        <v/>
      </c>
      <c r="N3679" s="54">
        <f>IF(OR($B3679="",N$3&lt;$D3679+Настройки!$B$7),0,MAX(0,$E3679-MAX(0,SUMIFS(Тех_Движение!$G$2:$G$5111,Тех_Движение!$D$2:$D$5111,$C3679,Тех_Движение!$B$2:$B$5111,"&lt;="&amp;N$3)-$F3679)))</f>
        <v/>
      </c>
      <c r="O3679" s="54">
        <f>IF(OR($B3679="",O$3&lt;$D3679+Настройки!$B$7),0,MAX(0,$E3679-MAX(0,SUMIFS(Тех_Движение!$G$2:$G$5111,Тех_Движение!$D$2:$D$5111,$C3679,Тех_Движение!$B$2:$B$5111,"&lt;="&amp;O$3)-$F3679)))</f>
        <v/>
      </c>
      <c r="P3679" s="54">
        <f>IF(OR($B3679="",P$3&lt;$D3679+Настройки!$B$7),0,MAX(0,$E3679-MAX(0,SUMIFS(Тех_Движение!$G$2:$G$5111,Тех_Движение!$D$2:$D$5111,$C3679,Тех_Движение!$B$2:$B$5111,"&lt;="&amp;P$3)-$F3679)))</f>
        <v/>
      </c>
      <c r="Q3679" s="54">
        <f>IF(OR($B3679="",Q$3&lt;$D3679+Настройки!$B$7),0,MAX(0,$E3679-MAX(0,SUMIFS(Тех_Движение!$G$2:$G$5111,Тех_Движение!$D$2:$D$5111,$C3679,Тех_Движение!$B$2:$B$5111,"&lt;="&amp;Q$3)-$F3679)))</f>
        <v/>
      </c>
      <c r="R3679" s="54">
        <f>IF($B3679="","",SUM($K3679:$Q3679))</f>
        <v/>
      </c>
      <c r="S3679" s="56">
        <f>IF($B3679="","",VLOOKUP($C3679,Настройки!$A$11:$L$17,9,FALSE))</f>
        <v/>
      </c>
      <c r="T3679" s="56">
        <f>IF($B3679="","",$R3679*$S3679)</f>
        <v/>
      </c>
    </row>
    <row r="3680">
      <c r="A3680" s="20">
        <f>Тех_Движение!$A$3677</f>
        <v/>
      </c>
      <c r="B3680" s="20">
        <f>IF(Тех_Движение!$F$3677&gt;0,Тех_Движение!$I$3677,"")</f>
        <v/>
      </c>
      <c r="C3680" s="20">
        <f>IF($B3680="","",Тех_Движение!$D$3677)</f>
        <v/>
      </c>
      <c r="D3680" s="42">
        <f>IF($B3680="","",Тех_Движение!$B$3677)</f>
        <v/>
      </c>
      <c r="E3680" s="54">
        <f>IF($B3680="","",Тех_Движение!$F$3677)</f>
        <v/>
      </c>
      <c r="F3680" s="54">
        <f>IF($B3680="","",SUMIFS($E$5:$E3679,$C$5:$C3679,$C3680))</f>
        <v/>
      </c>
      <c r="G3680" s="54">
        <f>IF($B3680="","",MAX(0,$E3680-MAX(0,SUMIFS(Тех_Движение!$G$2:$G$5111,Тех_Движение!$D$2:$D$5111,$C3680,Тех_Движение!$B$2:$B$5111,"&lt;="&amp;Настройки!$B$5-1)-$F3680)))</f>
        <v/>
      </c>
      <c r="H3680" s="54">
        <f>IF($B3680="","",IF(AND($D3680&gt;=Настройки!$B$5,$D3680&lt;=Настройки!$B$6),$E3680,0))</f>
        <v/>
      </c>
      <c r="I3680" s="54">
        <f>IF($B3680="","",$G3680+$H3680-$J3680)</f>
        <v/>
      </c>
      <c r="J3680" s="54">
        <f>IF($B3680="","",MAX(0,$E3680-MAX(0,SUMIFS(Тех_Движение!$G$2:$G$5111,Тех_Движение!$D$2:$D$5111,$C3680,Тех_Движение!$B$2:$B$5111,"&lt;="&amp;Настройки!$B$6)-$F3680)))</f>
        <v/>
      </c>
      <c r="K3680" s="54">
        <f>IF(OR($B3680="",K$3&lt;$D3680+Настройки!$B$7),0,MAX(0,$E3680-MAX(0,SUMIFS(Тех_Движение!$G$2:$G$5111,Тех_Движение!$D$2:$D$5111,$C3680,Тех_Движение!$B$2:$B$5111,"&lt;="&amp;K$3)-$F3680)))</f>
        <v/>
      </c>
      <c r="L3680" s="54">
        <f>IF(OR($B3680="",L$3&lt;$D3680+Настройки!$B$7),0,MAX(0,$E3680-MAX(0,SUMIFS(Тех_Движение!$G$2:$G$5111,Тех_Движение!$D$2:$D$5111,$C3680,Тех_Движение!$B$2:$B$5111,"&lt;="&amp;L$3)-$F3680)))</f>
        <v/>
      </c>
      <c r="M3680" s="54">
        <f>IF(OR($B3680="",M$3&lt;$D3680+Настройки!$B$7),0,MAX(0,$E3680-MAX(0,SUMIFS(Тех_Движение!$G$2:$G$5111,Тех_Движение!$D$2:$D$5111,$C3680,Тех_Движение!$B$2:$B$5111,"&lt;="&amp;M$3)-$F3680)))</f>
        <v/>
      </c>
      <c r="N3680" s="54">
        <f>IF(OR($B3680="",N$3&lt;$D3680+Настройки!$B$7),0,MAX(0,$E3680-MAX(0,SUMIFS(Тех_Движение!$G$2:$G$5111,Тех_Движение!$D$2:$D$5111,$C3680,Тех_Движение!$B$2:$B$5111,"&lt;="&amp;N$3)-$F3680)))</f>
        <v/>
      </c>
      <c r="O3680" s="54">
        <f>IF(OR($B3680="",O$3&lt;$D3680+Настройки!$B$7),0,MAX(0,$E3680-MAX(0,SUMIFS(Тех_Движение!$G$2:$G$5111,Тех_Движение!$D$2:$D$5111,$C3680,Тех_Движение!$B$2:$B$5111,"&lt;="&amp;O$3)-$F3680)))</f>
        <v/>
      </c>
      <c r="P3680" s="54">
        <f>IF(OR($B3680="",P$3&lt;$D3680+Настройки!$B$7),0,MAX(0,$E3680-MAX(0,SUMIFS(Тех_Движение!$G$2:$G$5111,Тех_Движение!$D$2:$D$5111,$C3680,Тех_Движение!$B$2:$B$5111,"&lt;="&amp;P$3)-$F3680)))</f>
        <v/>
      </c>
      <c r="Q3680" s="54">
        <f>IF(OR($B3680="",Q$3&lt;$D3680+Настройки!$B$7),0,MAX(0,$E3680-MAX(0,SUMIFS(Тех_Движение!$G$2:$G$5111,Тех_Движение!$D$2:$D$5111,$C3680,Тех_Движение!$B$2:$B$5111,"&lt;="&amp;Q$3)-$F3680)))</f>
        <v/>
      </c>
      <c r="R3680" s="54">
        <f>IF($B3680="","",SUM($K3680:$Q3680))</f>
        <v/>
      </c>
      <c r="S3680" s="56">
        <f>IF($B3680="","",VLOOKUP($C3680,Настройки!$A$11:$L$17,9,FALSE))</f>
        <v/>
      </c>
      <c r="T3680" s="56">
        <f>IF($B3680="","",$R3680*$S3680)</f>
        <v/>
      </c>
    </row>
    <row r="3681">
      <c r="A3681" s="20">
        <f>Тех_Движение!$A$3678</f>
        <v/>
      </c>
      <c r="B3681" s="20">
        <f>IF(Тех_Движение!$F$3678&gt;0,Тех_Движение!$I$3678,"")</f>
        <v/>
      </c>
      <c r="C3681" s="20">
        <f>IF($B3681="","",Тех_Движение!$D$3678)</f>
        <v/>
      </c>
      <c r="D3681" s="42">
        <f>IF($B3681="","",Тех_Движение!$B$3678)</f>
        <v/>
      </c>
      <c r="E3681" s="54">
        <f>IF($B3681="","",Тех_Движение!$F$3678)</f>
        <v/>
      </c>
      <c r="F3681" s="54">
        <f>IF($B3681="","",SUMIFS($E$5:$E3680,$C$5:$C3680,$C3681))</f>
        <v/>
      </c>
      <c r="G3681" s="54">
        <f>IF($B3681="","",MAX(0,$E3681-MAX(0,SUMIFS(Тех_Движение!$G$2:$G$5111,Тех_Движение!$D$2:$D$5111,$C3681,Тех_Движение!$B$2:$B$5111,"&lt;="&amp;Настройки!$B$5-1)-$F3681)))</f>
        <v/>
      </c>
      <c r="H3681" s="54">
        <f>IF($B3681="","",IF(AND($D3681&gt;=Настройки!$B$5,$D3681&lt;=Настройки!$B$6),$E3681,0))</f>
        <v/>
      </c>
      <c r="I3681" s="54">
        <f>IF($B3681="","",$G3681+$H3681-$J3681)</f>
        <v/>
      </c>
      <c r="J3681" s="54">
        <f>IF($B3681="","",MAX(0,$E3681-MAX(0,SUMIFS(Тех_Движение!$G$2:$G$5111,Тех_Движение!$D$2:$D$5111,$C3681,Тех_Движение!$B$2:$B$5111,"&lt;="&amp;Настройки!$B$6)-$F3681)))</f>
        <v/>
      </c>
      <c r="K3681" s="54">
        <f>IF(OR($B3681="",K$3&lt;$D3681+Настройки!$B$7),0,MAX(0,$E3681-MAX(0,SUMIFS(Тех_Движение!$G$2:$G$5111,Тех_Движение!$D$2:$D$5111,$C3681,Тех_Движение!$B$2:$B$5111,"&lt;="&amp;K$3)-$F3681)))</f>
        <v/>
      </c>
      <c r="L3681" s="54">
        <f>IF(OR($B3681="",L$3&lt;$D3681+Настройки!$B$7),0,MAX(0,$E3681-MAX(0,SUMIFS(Тех_Движение!$G$2:$G$5111,Тех_Движение!$D$2:$D$5111,$C3681,Тех_Движение!$B$2:$B$5111,"&lt;="&amp;L$3)-$F3681)))</f>
        <v/>
      </c>
      <c r="M3681" s="54">
        <f>IF(OR($B3681="",M$3&lt;$D3681+Настройки!$B$7),0,MAX(0,$E3681-MAX(0,SUMIFS(Тех_Движение!$G$2:$G$5111,Тех_Движение!$D$2:$D$5111,$C3681,Тех_Движение!$B$2:$B$5111,"&lt;="&amp;M$3)-$F3681)))</f>
        <v/>
      </c>
      <c r="N3681" s="54">
        <f>IF(OR($B3681="",N$3&lt;$D3681+Настройки!$B$7),0,MAX(0,$E3681-MAX(0,SUMIFS(Тех_Движение!$G$2:$G$5111,Тех_Движение!$D$2:$D$5111,$C3681,Тех_Движение!$B$2:$B$5111,"&lt;="&amp;N$3)-$F3681)))</f>
        <v/>
      </c>
      <c r="O3681" s="54">
        <f>IF(OR($B3681="",O$3&lt;$D3681+Настройки!$B$7),0,MAX(0,$E3681-MAX(0,SUMIFS(Тех_Движение!$G$2:$G$5111,Тех_Движение!$D$2:$D$5111,$C3681,Тех_Движение!$B$2:$B$5111,"&lt;="&amp;O$3)-$F3681)))</f>
        <v/>
      </c>
      <c r="P3681" s="54">
        <f>IF(OR($B3681="",P$3&lt;$D3681+Настройки!$B$7),0,MAX(0,$E3681-MAX(0,SUMIFS(Тех_Движение!$G$2:$G$5111,Тех_Движение!$D$2:$D$5111,$C3681,Тех_Движение!$B$2:$B$5111,"&lt;="&amp;P$3)-$F3681)))</f>
        <v/>
      </c>
      <c r="Q3681" s="54">
        <f>IF(OR($B3681="",Q$3&lt;$D3681+Настройки!$B$7),0,MAX(0,$E3681-MAX(0,SUMIFS(Тех_Движение!$G$2:$G$5111,Тех_Движение!$D$2:$D$5111,$C3681,Тех_Движение!$B$2:$B$5111,"&lt;="&amp;Q$3)-$F3681)))</f>
        <v/>
      </c>
      <c r="R3681" s="54">
        <f>IF($B3681="","",SUM($K3681:$Q3681))</f>
        <v/>
      </c>
      <c r="S3681" s="56">
        <f>IF($B3681="","",VLOOKUP($C3681,Настройки!$A$11:$L$17,9,FALSE))</f>
        <v/>
      </c>
      <c r="T3681" s="56">
        <f>IF($B3681="","",$R3681*$S3681)</f>
        <v/>
      </c>
    </row>
    <row r="3682">
      <c r="A3682" s="20">
        <f>Тех_Движение!$A$3679</f>
        <v/>
      </c>
      <c r="B3682" s="20">
        <f>IF(Тех_Движение!$F$3679&gt;0,Тех_Движение!$I$3679,"")</f>
        <v/>
      </c>
      <c r="C3682" s="20">
        <f>IF($B3682="","",Тех_Движение!$D$3679)</f>
        <v/>
      </c>
      <c r="D3682" s="42">
        <f>IF($B3682="","",Тех_Движение!$B$3679)</f>
        <v/>
      </c>
      <c r="E3682" s="54">
        <f>IF($B3682="","",Тех_Движение!$F$3679)</f>
        <v/>
      </c>
      <c r="F3682" s="54">
        <f>IF($B3682="","",SUMIFS($E$5:$E3681,$C$5:$C3681,$C3682))</f>
        <v/>
      </c>
      <c r="G3682" s="54">
        <f>IF($B3682="","",MAX(0,$E3682-MAX(0,SUMIFS(Тех_Движение!$G$2:$G$5111,Тех_Движение!$D$2:$D$5111,$C3682,Тех_Движение!$B$2:$B$5111,"&lt;="&amp;Настройки!$B$5-1)-$F3682)))</f>
        <v/>
      </c>
      <c r="H3682" s="54">
        <f>IF($B3682="","",IF(AND($D3682&gt;=Настройки!$B$5,$D3682&lt;=Настройки!$B$6),$E3682,0))</f>
        <v/>
      </c>
      <c r="I3682" s="54">
        <f>IF($B3682="","",$G3682+$H3682-$J3682)</f>
        <v/>
      </c>
      <c r="J3682" s="54">
        <f>IF($B3682="","",MAX(0,$E3682-MAX(0,SUMIFS(Тех_Движение!$G$2:$G$5111,Тех_Движение!$D$2:$D$5111,$C3682,Тех_Движение!$B$2:$B$5111,"&lt;="&amp;Настройки!$B$6)-$F3682)))</f>
        <v/>
      </c>
      <c r="K3682" s="54">
        <f>IF(OR($B3682="",K$3&lt;$D3682+Настройки!$B$7),0,MAX(0,$E3682-MAX(0,SUMIFS(Тех_Движение!$G$2:$G$5111,Тех_Движение!$D$2:$D$5111,$C3682,Тех_Движение!$B$2:$B$5111,"&lt;="&amp;K$3)-$F3682)))</f>
        <v/>
      </c>
      <c r="L3682" s="54">
        <f>IF(OR($B3682="",L$3&lt;$D3682+Настройки!$B$7),0,MAX(0,$E3682-MAX(0,SUMIFS(Тех_Движение!$G$2:$G$5111,Тех_Движение!$D$2:$D$5111,$C3682,Тех_Движение!$B$2:$B$5111,"&lt;="&amp;L$3)-$F3682)))</f>
        <v/>
      </c>
      <c r="M3682" s="54">
        <f>IF(OR($B3682="",M$3&lt;$D3682+Настройки!$B$7),0,MAX(0,$E3682-MAX(0,SUMIFS(Тех_Движение!$G$2:$G$5111,Тех_Движение!$D$2:$D$5111,$C3682,Тех_Движение!$B$2:$B$5111,"&lt;="&amp;M$3)-$F3682)))</f>
        <v/>
      </c>
      <c r="N3682" s="54">
        <f>IF(OR($B3682="",N$3&lt;$D3682+Настройки!$B$7),0,MAX(0,$E3682-MAX(0,SUMIFS(Тех_Движение!$G$2:$G$5111,Тех_Движение!$D$2:$D$5111,$C3682,Тех_Движение!$B$2:$B$5111,"&lt;="&amp;N$3)-$F3682)))</f>
        <v/>
      </c>
      <c r="O3682" s="54">
        <f>IF(OR($B3682="",O$3&lt;$D3682+Настройки!$B$7),0,MAX(0,$E3682-MAX(0,SUMIFS(Тех_Движение!$G$2:$G$5111,Тех_Движение!$D$2:$D$5111,$C3682,Тех_Движение!$B$2:$B$5111,"&lt;="&amp;O$3)-$F3682)))</f>
        <v/>
      </c>
      <c r="P3682" s="54">
        <f>IF(OR($B3682="",P$3&lt;$D3682+Настройки!$B$7),0,MAX(0,$E3682-MAX(0,SUMIFS(Тех_Движение!$G$2:$G$5111,Тех_Движение!$D$2:$D$5111,$C3682,Тех_Движение!$B$2:$B$5111,"&lt;="&amp;P$3)-$F3682)))</f>
        <v/>
      </c>
      <c r="Q3682" s="54">
        <f>IF(OR($B3682="",Q$3&lt;$D3682+Настройки!$B$7),0,MAX(0,$E3682-MAX(0,SUMIFS(Тех_Движение!$G$2:$G$5111,Тех_Движение!$D$2:$D$5111,$C3682,Тех_Движение!$B$2:$B$5111,"&lt;="&amp;Q$3)-$F3682)))</f>
        <v/>
      </c>
      <c r="R3682" s="54">
        <f>IF($B3682="","",SUM($K3682:$Q3682))</f>
        <v/>
      </c>
      <c r="S3682" s="56">
        <f>IF($B3682="","",VLOOKUP($C3682,Настройки!$A$11:$L$17,9,FALSE))</f>
        <v/>
      </c>
      <c r="T3682" s="56">
        <f>IF($B3682="","",$R3682*$S3682)</f>
        <v/>
      </c>
    </row>
    <row r="3683">
      <c r="A3683" s="20">
        <f>Тех_Движение!$A$3680</f>
        <v/>
      </c>
      <c r="B3683" s="20">
        <f>IF(Тех_Движение!$F$3680&gt;0,Тех_Движение!$I$3680,"")</f>
        <v/>
      </c>
      <c r="C3683" s="20">
        <f>IF($B3683="","",Тех_Движение!$D$3680)</f>
        <v/>
      </c>
      <c r="D3683" s="42">
        <f>IF($B3683="","",Тех_Движение!$B$3680)</f>
        <v/>
      </c>
      <c r="E3683" s="54">
        <f>IF($B3683="","",Тех_Движение!$F$3680)</f>
        <v/>
      </c>
      <c r="F3683" s="54">
        <f>IF($B3683="","",SUMIFS($E$5:$E3682,$C$5:$C3682,$C3683))</f>
        <v/>
      </c>
      <c r="G3683" s="54">
        <f>IF($B3683="","",MAX(0,$E3683-MAX(0,SUMIFS(Тех_Движение!$G$2:$G$5111,Тех_Движение!$D$2:$D$5111,$C3683,Тех_Движение!$B$2:$B$5111,"&lt;="&amp;Настройки!$B$5-1)-$F3683)))</f>
        <v/>
      </c>
      <c r="H3683" s="54">
        <f>IF($B3683="","",IF(AND($D3683&gt;=Настройки!$B$5,$D3683&lt;=Настройки!$B$6),$E3683,0))</f>
        <v/>
      </c>
      <c r="I3683" s="54">
        <f>IF($B3683="","",$G3683+$H3683-$J3683)</f>
        <v/>
      </c>
      <c r="J3683" s="54">
        <f>IF($B3683="","",MAX(0,$E3683-MAX(0,SUMIFS(Тех_Движение!$G$2:$G$5111,Тех_Движение!$D$2:$D$5111,$C3683,Тех_Движение!$B$2:$B$5111,"&lt;="&amp;Настройки!$B$6)-$F3683)))</f>
        <v/>
      </c>
      <c r="K3683" s="54">
        <f>IF(OR($B3683="",K$3&lt;$D3683+Настройки!$B$7),0,MAX(0,$E3683-MAX(0,SUMIFS(Тех_Движение!$G$2:$G$5111,Тех_Движение!$D$2:$D$5111,$C3683,Тех_Движение!$B$2:$B$5111,"&lt;="&amp;K$3)-$F3683)))</f>
        <v/>
      </c>
      <c r="L3683" s="54">
        <f>IF(OR($B3683="",L$3&lt;$D3683+Настройки!$B$7),0,MAX(0,$E3683-MAX(0,SUMIFS(Тех_Движение!$G$2:$G$5111,Тех_Движение!$D$2:$D$5111,$C3683,Тех_Движение!$B$2:$B$5111,"&lt;="&amp;L$3)-$F3683)))</f>
        <v/>
      </c>
      <c r="M3683" s="54">
        <f>IF(OR($B3683="",M$3&lt;$D3683+Настройки!$B$7),0,MAX(0,$E3683-MAX(0,SUMIFS(Тех_Движение!$G$2:$G$5111,Тех_Движение!$D$2:$D$5111,$C3683,Тех_Движение!$B$2:$B$5111,"&lt;="&amp;M$3)-$F3683)))</f>
        <v/>
      </c>
      <c r="N3683" s="54">
        <f>IF(OR($B3683="",N$3&lt;$D3683+Настройки!$B$7),0,MAX(0,$E3683-MAX(0,SUMIFS(Тех_Движение!$G$2:$G$5111,Тех_Движение!$D$2:$D$5111,$C3683,Тех_Движение!$B$2:$B$5111,"&lt;="&amp;N$3)-$F3683)))</f>
        <v/>
      </c>
      <c r="O3683" s="54">
        <f>IF(OR($B3683="",O$3&lt;$D3683+Настройки!$B$7),0,MAX(0,$E3683-MAX(0,SUMIFS(Тех_Движение!$G$2:$G$5111,Тех_Движение!$D$2:$D$5111,$C3683,Тех_Движение!$B$2:$B$5111,"&lt;="&amp;O$3)-$F3683)))</f>
        <v/>
      </c>
      <c r="P3683" s="54">
        <f>IF(OR($B3683="",P$3&lt;$D3683+Настройки!$B$7),0,MAX(0,$E3683-MAX(0,SUMIFS(Тех_Движение!$G$2:$G$5111,Тех_Движение!$D$2:$D$5111,$C3683,Тех_Движение!$B$2:$B$5111,"&lt;="&amp;P$3)-$F3683)))</f>
        <v/>
      </c>
      <c r="Q3683" s="54">
        <f>IF(OR($B3683="",Q$3&lt;$D3683+Настройки!$B$7),0,MAX(0,$E3683-MAX(0,SUMIFS(Тех_Движение!$G$2:$G$5111,Тех_Движение!$D$2:$D$5111,$C3683,Тех_Движение!$B$2:$B$5111,"&lt;="&amp;Q$3)-$F3683)))</f>
        <v/>
      </c>
      <c r="R3683" s="54">
        <f>IF($B3683="","",SUM($K3683:$Q3683))</f>
        <v/>
      </c>
      <c r="S3683" s="56">
        <f>IF($B3683="","",VLOOKUP($C3683,Настройки!$A$11:$L$17,9,FALSE))</f>
        <v/>
      </c>
      <c r="T3683" s="56">
        <f>IF($B3683="","",$R3683*$S3683)</f>
        <v/>
      </c>
    </row>
    <row r="3684">
      <c r="A3684" s="20">
        <f>Тех_Движение!$A$3681</f>
        <v/>
      </c>
      <c r="B3684" s="20">
        <f>IF(Тех_Движение!$F$3681&gt;0,Тех_Движение!$I$3681,"")</f>
        <v/>
      </c>
      <c r="C3684" s="20">
        <f>IF($B3684="","",Тех_Движение!$D$3681)</f>
        <v/>
      </c>
      <c r="D3684" s="42">
        <f>IF($B3684="","",Тех_Движение!$B$3681)</f>
        <v/>
      </c>
      <c r="E3684" s="54">
        <f>IF($B3684="","",Тех_Движение!$F$3681)</f>
        <v/>
      </c>
      <c r="F3684" s="54">
        <f>IF($B3684="","",SUMIFS($E$5:$E3683,$C$5:$C3683,$C3684))</f>
        <v/>
      </c>
      <c r="G3684" s="54">
        <f>IF($B3684="","",MAX(0,$E3684-MAX(0,SUMIFS(Тех_Движение!$G$2:$G$5111,Тех_Движение!$D$2:$D$5111,$C3684,Тех_Движение!$B$2:$B$5111,"&lt;="&amp;Настройки!$B$5-1)-$F3684)))</f>
        <v/>
      </c>
      <c r="H3684" s="54">
        <f>IF($B3684="","",IF(AND($D3684&gt;=Настройки!$B$5,$D3684&lt;=Настройки!$B$6),$E3684,0))</f>
        <v/>
      </c>
      <c r="I3684" s="54">
        <f>IF($B3684="","",$G3684+$H3684-$J3684)</f>
        <v/>
      </c>
      <c r="J3684" s="54">
        <f>IF($B3684="","",MAX(0,$E3684-MAX(0,SUMIFS(Тех_Движение!$G$2:$G$5111,Тех_Движение!$D$2:$D$5111,$C3684,Тех_Движение!$B$2:$B$5111,"&lt;="&amp;Настройки!$B$6)-$F3684)))</f>
        <v/>
      </c>
      <c r="K3684" s="54">
        <f>IF(OR($B3684="",K$3&lt;$D3684+Настройки!$B$7),0,MAX(0,$E3684-MAX(0,SUMIFS(Тех_Движение!$G$2:$G$5111,Тех_Движение!$D$2:$D$5111,$C3684,Тех_Движение!$B$2:$B$5111,"&lt;="&amp;K$3)-$F3684)))</f>
        <v/>
      </c>
      <c r="L3684" s="54">
        <f>IF(OR($B3684="",L$3&lt;$D3684+Настройки!$B$7),0,MAX(0,$E3684-MAX(0,SUMIFS(Тех_Движение!$G$2:$G$5111,Тех_Движение!$D$2:$D$5111,$C3684,Тех_Движение!$B$2:$B$5111,"&lt;="&amp;L$3)-$F3684)))</f>
        <v/>
      </c>
      <c r="M3684" s="54">
        <f>IF(OR($B3684="",M$3&lt;$D3684+Настройки!$B$7),0,MAX(0,$E3684-MAX(0,SUMIFS(Тех_Движение!$G$2:$G$5111,Тех_Движение!$D$2:$D$5111,$C3684,Тех_Движение!$B$2:$B$5111,"&lt;="&amp;M$3)-$F3684)))</f>
        <v/>
      </c>
      <c r="N3684" s="54">
        <f>IF(OR($B3684="",N$3&lt;$D3684+Настройки!$B$7),0,MAX(0,$E3684-MAX(0,SUMIFS(Тех_Движение!$G$2:$G$5111,Тех_Движение!$D$2:$D$5111,$C3684,Тех_Движение!$B$2:$B$5111,"&lt;="&amp;N$3)-$F3684)))</f>
        <v/>
      </c>
      <c r="O3684" s="54">
        <f>IF(OR($B3684="",O$3&lt;$D3684+Настройки!$B$7),0,MAX(0,$E3684-MAX(0,SUMIFS(Тех_Движение!$G$2:$G$5111,Тех_Движение!$D$2:$D$5111,$C3684,Тех_Движение!$B$2:$B$5111,"&lt;="&amp;O$3)-$F3684)))</f>
        <v/>
      </c>
      <c r="P3684" s="54">
        <f>IF(OR($B3684="",P$3&lt;$D3684+Настройки!$B$7),0,MAX(0,$E3684-MAX(0,SUMIFS(Тех_Движение!$G$2:$G$5111,Тех_Движение!$D$2:$D$5111,$C3684,Тех_Движение!$B$2:$B$5111,"&lt;="&amp;P$3)-$F3684)))</f>
        <v/>
      </c>
      <c r="Q3684" s="54">
        <f>IF(OR($B3684="",Q$3&lt;$D3684+Настройки!$B$7),0,MAX(0,$E3684-MAX(0,SUMIFS(Тех_Движение!$G$2:$G$5111,Тех_Движение!$D$2:$D$5111,$C3684,Тех_Движение!$B$2:$B$5111,"&lt;="&amp;Q$3)-$F3684)))</f>
        <v/>
      </c>
      <c r="R3684" s="54">
        <f>IF($B3684="","",SUM($K3684:$Q3684))</f>
        <v/>
      </c>
      <c r="S3684" s="56">
        <f>IF($B3684="","",VLOOKUP($C3684,Настройки!$A$11:$L$17,9,FALSE))</f>
        <v/>
      </c>
      <c r="T3684" s="56">
        <f>IF($B3684="","",$R3684*$S3684)</f>
        <v/>
      </c>
    </row>
    <row r="3685">
      <c r="A3685" s="20">
        <f>Тех_Движение!$A$3682</f>
        <v/>
      </c>
      <c r="B3685" s="20">
        <f>IF(Тех_Движение!$F$3682&gt;0,Тех_Движение!$I$3682,"")</f>
        <v/>
      </c>
      <c r="C3685" s="20">
        <f>IF($B3685="","",Тех_Движение!$D$3682)</f>
        <v/>
      </c>
      <c r="D3685" s="42">
        <f>IF($B3685="","",Тех_Движение!$B$3682)</f>
        <v/>
      </c>
      <c r="E3685" s="54">
        <f>IF($B3685="","",Тех_Движение!$F$3682)</f>
        <v/>
      </c>
      <c r="F3685" s="54">
        <f>IF($B3685="","",SUMIFS($E$5:$E3684,$C$5:$C3684,$C3685))</f>
        <v/>
      </c>
      <c r="G3685" s="54">
        <f>IF($B3685="","",MAX(0,$E3685-MAX(0,SUMIFS(Тех_Движение!$G$2:$G$5111,Тех_Движение!$D$2:$D$5111,$C3685,Тех_Движение!$B$2:$B$5111,"&lt;="&amp;Настройки!$B$5-1)-$F3685)))</f>
        <v/>
      </c>
      <c r="H3685" s="54">
        <f>IF($B3685="","",IF(AND($D3685&gt;=Настройки!$B$5,$D3685&lt;=Настройки!$B$6),$E3685,0))</f>
        <v/>
      </c>
      <c r="I3685" s="54">
        <f>IF($B3685="","",$G3685+$H3685-$J3685)</f>
        <v/>
      </c>
      <c r="J3685" s="54">
        <f>IF($B3685="","",MAX(0,$E3685-MAX(0,SUMIFS(Тех_Движение!$G$2:$G$5111,Тех_Движение!$D$2:$D$5111,$C3685,Тех_Движение!$B$2:$B$5111,"&lt;="&amp;Настройки!$B$6)-$F3685)))</f>
        <v/>
      </c>
      <c r="K3685" s="54">
        <f>IF(OR($B3685="",K$3&lt;$D3685+Настройки!$B$7),0,MAX(0,$E3685-MAX(0,SUMIFS(Тех_Движение!$G$2:$G$5111,Тех_Движение!$D$2:$D$5111,$C3685,Тех_Движение!$B$2:$B$5111,"&lt;="&amp;K$3)-$F3685)))</f>
        <v/>
      </c>
      <c r="L3685" s="54">
        <f>IF(OR($B3685="",L$3&lt;$D3685+Настройки!$B$7),0,MAX(0,$E3685-MAX(0,SUMIFS(Тех_Движение!$G$2:$G$5111,Тех_Движение!$D$2:$D$5111,$C3685,Тех_Движение!$B$2:$B$5111,"&lt;="&amp;L$3)-$F3685)))</f>
        <v/>
      </c>
      <c r="M3685" s="54">
        <f>IF(OR($B3685="",M$3&lt;$D3685+Настройки!$B$7),0,MAX(0,$E3685-MAX(0,SUMIFS(Тех_Движение!$G$2:$G$5111,Тех_Движение!$D$2:$D$5111,$C3685,Тех_Движение!$B$2:$B$5111,"&lt;="&amp;M$3)-$F3685)))</f>
        <v/>
      </c>
      <c r="N3685" s="54">
        <f>IF(OR($B3685="",N$3&lt;$D3685+Настройки!$B$7),0,MAX(0,$E3685-MAX(0,SUMIFS(Тех_Движение!$G$2:$G$5111,Тех_Движение!$D$2:$D$5111,$C3685,Тех_Движение!$B$2:$B$5111,"&lt;="&amp;N$3)-$F3685)))</f>
        <v/>
      </c>
      <c r="O3685" s="54">
        <f>IF(OR($B3685="",O$3&lt;$D3685+Настройки!$B$7),0,MAX(0,$E3685-MAX(0,SUMIFS(Тех_Движение!$G$2:$G$5111,Тех_Движение!$D$2:$D$5111,$C3685,Тех_Движение!$B$2:$B$5111,"&lt;="&amp;O$3)-$F3685)))</f>
        <v/>
      </c>
      <c r="P3685" s="54">
        <f>IF(OR($B3685="",P$3&lt;$D3685+Настройки!$B$7),0,MAX(0,$E3685-MAX(0,SUMIFS(Тех_Движение!$G$2:$G$5111,Тех_Движение!$D$2:$D$5111,$C3685,Тех_Движение!$B$2:$B$5111,"&lt;="&amp;P$3)-$F3685)))</f>
        <v/>
      </c>
      <c r="Q3685" s="54">
        <f>IF(OR($B3685="",Q$3&lt;$D3685+Настройки!$B$7),0,MAX(0,$E3685-MAX(0,SUMIFS(Тех_Движение!$G$2:$G$5111,Тех_Движение!$D$2:$D$5111,$C3685,Тех_Движение!$B$2:$B$5111,"&lt;="&amp;Q$3)-$F3685)))</f>
        <v/>
      </c>
      <c r="R3685" s="54">
        <f>IF($B3685="","",SUM($K3685:$Q3685))</f>
        <v/>
      </c>
      <c r="S3685" s="56">
        <f>IF($B3685="","",VLOOKUP($C3685,Настройки!$A$11:$L$17,9,FALSE))</f>
        <v/>
      </c>
      <c r="T3685" s="56">
        <f>IF($B3685="","",$R3685*$S3685)</f>
        <v/>
      </c>
    </row>
    <row r="3686">
      <c r="A3686" s="20">
        <f>Тех_Движение!$A$3683</f>
        <v/>
      </c>
      <c r="B3686" s="20">
        <f>IF(Тех_Движение!$F$3683&gt;0,Тех_Движение!$I$3683,"")</f>
        <v/>
      </c>
      <c r="C3686" s="20">
        <f>IF($B3686="","",Тех_Движение!$D$3683)</f>
        <v/>
      </c>
      <c r="D3686" s="42">
        <f>IF($B3686="","",Тех_Движение!$B$3683)</f>
        <v/>
      </c>
      <c r="E3686" s="54">
        <f>IF($B3686="","",Тех_Движение!$F$3683)</f>
        <v/>
      </c>
      <c r="F3686" s="54">
        <f>IF($B3686="","",SUMIFS($E$5:$E3685,$C$5:$C3685,$C3686))</f>
        <v/>
      </c>
      <c r="G3686" s="54">
        <f>IF($B3686="","",MAX(0,$E3686-MAX(0,SUMIFS(Тех_Движение!$G$2:$G$5111,Тех_Движение!$D$2:$D$5111,$C3686,Тех_Движение!$B$2:$B$5111,"&lt;="&amp;Настройки!$B$5-1)-$F3686)))</f>
        <v/>
      </c>
      <c r="H3686" s="54">
        <f>IF($B3686="","",IF(AND($D3686&gt;=Настройки!$B$5,$D3686&lt;=Настройки!$B$6),$E3686,0))</f>
        <v/>
      </c>
      <c r="I3686" s="54">
        <f>IF($B3686="","",$G3686+$H3686-$J3686)</f>
        <v/>
      </c>
      <c r="J3686" s="54">
        <f>IF($B3686="","",MAX(0,$E3686-MAX(0,SUMIFS(Тех_Движение!$G$2:$G$5111,Тех_Движение!$D$2:$D$5111,$C3686,Тех_Движение!$B$2:$B$5111,"&lt;="&amp;Настройки!$B$6)-$F3686)))</f>
        <v/>
      </c>
      <c r="K3686" s="54">
        <f>IF(OR($B3686="",K$3&lt;$D3686+Настройки!$B$7),0,MAX(0,$E3686-MAX(0,SUMIFS(Тех_Движение!$G$2:$G$5111,Тех_Движение!$D$2:$D$5111,$C3686,Тех_Движение!$B$2:$B$5111,"&lt;="&amp;K$3)-$F3686)))</f>
        <v/>
      </c>
      <c r="L3686" s="54">
        <f>IF(OR($B3686="",L$3&lt;$D3686+Настройки!$B$7),0,MAX(0,$E3686-MAX(0,SUMIFS(Тех_Движение!$G$2:$G$5111,Тех_Движение!$D$2:$D$5111,$C3686,Тех_Движение!$B$2:$B$5111,"&lt;="&amp;L$3)-$F3686)))</f>
        <v/>
      </c>
      <c r="M3686" s="54">
        <f>IF(OR($B3686="",M$3&lt;$D3686+Настройки!$B$7),0,MAX(0,$E3686-MAX(0,SUMIFS(Тех_Движение!$G$2:$G$5111,Тех_Движение!$D$2:$D$5111,$C3686,Тех_Движение!$B$2:$B$5111,"&lt;="&amp;M$3)-$F3686)))</f>
        <v/>
      </c>
      <c r="N3686" s="54">
        <f>IF(OR($B3686="",N$3&lt;$D3686+Настройки!$B$7),0,MAX(0,$E3686-MAX(0,SUMIFS(Тех_Движение!$G$2:$G$5111,Тех_Движение!$D$2:$D$5111,$C3686,Тех_Движение!$B$2:$B$5111,"&lt;="&amp;N$3)-$F3686)))</f>
        <v/>
      </c>
      <c r="O3686" s="54">
        <f>IF(OR($B3686="",O$3&lt;$D3686+Настройки!$B$7),0,MAX(0,$E3686-MAX(0,SUMIFS(Тех_Движение!$G$2:$G$5111,Тех_Движение!$D$2:$D$5111,$C3686,Тех_Движение!$B$2:$B$5111,"&lt;="&amp;O$3)-$F3686)))</f>
        <v/>
      </c>
      <c r="P3686" s="54">
        <f>IF(OR($B3686="",P$3&lt;$D3686+Настройки!$B$7),0,MAX(0,$E3686-MAX(0,SUMIFS(Тех_Движение!$G$2:$G$5111,Тех_Движение!$D$2:$D$5111,$C3686,Тех_Движение!$B$2:$B$5111,"&lt;="&amp;P$3)-$F3686)))</f>
        <v/>
      </c>
      <c r="Q3686" s="54">
        <f>IF(OR($B3686="",Q$3&lt;$D3686+Настройки!$B$7),0,MAX(0,$E3686-MAX(0,SUMIFS(Тех_Движение!$G$2:$G$5111,Тех_Движение!$D$2:$D$5111,$C3686,Тех_Движение!$B$2:$B$5111,"&lt;="&amp;Q$3)-$F3686)))</f>
        <v/>
      </c>
      <c r="R3686" s="54">
        <f>IF($B3686="","",SUM($K3686:$Q3686))</f>
        <v/>
      </c>
      <c r="S3686" s="56">
        <f>IF($B3686="","",VLOOKUP($C3686,Настройки!$A$11:$L$17,9,FALSE))</f>
        <v/>
      </c>
      <c r="T3686" s="56">
        <f>IF($B3686="","",$R3686*$S3686)</f>
        <v/>
      </c>
    </row>
    <row r="3687">
      <c r="A3687" s="20">
        <f>Тех_Движение!$A$3684</f>
        <v/>
      </c>
      <c r="B3687" s="20">
        <f>IF(Тех_Движение!$F$3684&gt;0,Тех_Движение!$I$3684,"")</f>
        <v/>
      </c>
      <c r="C3687" s="20">
        <f>IF($B3687="","",Тех_Движение!$D$3684)</f>
        <v/>
      </c>
      <c r="D3687" s="42">
        <f>IF($B3687="","",Тех_Движение!$B$3684)</f>
        <v/>
      </c>
      <c r="E3687" s="54">
        <f>IF($B3687="","",Тех_Движение!$F$3684)</f>
        <v/>
      </c>
      <c r="F3687" s="54">
        <f>IF($B3687="","",SUMIFS($E$5:$E3686,$C$5:$C3686,$C3687))</f>
        <v/>
      </c>
      <c r="G3687" s="54">
        <f>IF($B3687="","",MAX(0,$E3687-MAX(0,SUMIFS(Тех_Движение!$G$2:$G$5111,Тех_Движение!$D$2:$D$5111,$C3687,Тех_Движение!$B$2:$B$5111,"&lt;="&amp;Настройки!$B$5-1)-$F3687)))</f>
        <v/>
      </c>
      <c r="H3687" s="54">
        <f>IF($B3687="","",IF(AND($D3687&gt;=Настройки!$B$5,$D3687&lt;=Настройки!$B$6),$E3687,0))</f>
        <v/>
      </c>
      <c r="I3687" s="54">
        <f>IF($B3687="","",$G3687+$H3687-$J3687)</f>
        <v/>
      </c>
      <c r="J3687" s="54">
        <f>IF($B3687="","",MAX(0,$E3687-MAX(0,SUMIFS(Тех_Движение!$G$2:$G$5111,Тех_Движение!$D$2:$D$5111,$C3687,Тех_Движение!$B$2:$B$5111,"&lt;="&amp;Настройки!$B$6)-$F3687)))</f>
        <v/>
      </c>
      <c r="K3687" s="54">
        <f>IF(OR($B3687="",K$3&lt;$D3687+Настройки!$B$7),0,MAX(0,$E3687-MAX(0,SUMIFS(Тех_Движение!$G$2:$G$5111,Тех_Движение!$D$2:$D$5111,$C3687,Тех_Движение!$B$2:$B$5111,"&lt;="&amp;K$3)-$F3687)))</f>
        <v/>
      </c>
      <c r="L3687" s="54">
        <f>IF(OR($B3687="",L$3&lt;$D3687+Настройки!$B$7),0,MAX(0,$E3687-MAX(0,SUMIFS(Тех_Движение!$G$2:$G$5111,Тех_Движение!$D$2:$D$5111,$C3687,Тех_Движение!$B$2:$B$5111,"&lt;="&amp;L$3)-$F3687)))</f>
        <v/>
      </c>
      <c r="M3687" s="54">
        <f>IF(OR($B3687="",M$3&lt;$D3687+Настройки!$B$7),0,MAX(0,$E3687-MAX(0,SUMIFS(Тех_Движение!$G$2:$G$5111,Тех_Движение!$D$2:$D$5111,$C3687,Тех_Движение!$B$2:$B$5111,"&lt;="&amp;M$3)-$F3687)))</f>
        <v/>
      </c>
      <c r="N3687" s="54">
        <f>IF(OR($B3687="",N$3&lt;$D3687+Настройки!$B$7),0,MAX(0,$E3687-MAX(0,SUMIFS(Тех_Движение!$G$2:$G$5111,Тех_Движение!$D$2:$D$5111,$C3687,Тех_Движение!$B$2:$B$5111,"&lt;="&amp;N$3)-$F3687)))</f>
        <v/>
      </c>
      <c r="O3687" s="54">
        <f>IF(OR($B3687="",O$3&lt;$D3687+Настройки!$B$7),0,MAX(0,$E3687-MAX(0,SUMIFS(Тех_Движение!$G$2:$G$5111,Тех_Движение!$D$2:$D$5111,$C3687,Тех_Движение!$B$2:$B$5111,"&lt;="&amp;O$3)-$F3687)))</f>
        <v/>
      </c>
      <c r="P3687" s="54">
        <f>IF(OR($B3687="",P$3&lt;$D3687+Настройки!$B$7),0,MAX(0,$E3687-MAX(0,SUMIFS(Тех_Движение!$G$2:$G$5111,Тех_Движение!$D$2:$D$5111,$C3687,Тех_Движение!$B$2:$B$5111,"&lt;="&amp;P$3)-$F3687)))</f>
        <v/>
      </c>
      <c r="Q3687" s="54">
        <f>IF(OR($B3687="",Q$3&lt;$D3687+Настройки!$B$7),0,MAX(0,$E3687-MAX(0,SUMIFS(Тех_Движение!$G$2:$G$5111,Тех_Движение!$D$2:$D$5111,$C3687,Тех_Движение!$B$2:$B$5111,"&lt;="&amp;Q$3)-$F3687)))</f>
        <v/>
      </c>
      <c r="R3687" s="54">
        <f>IF($B3687="","",SUM($K3687:$Q3687))</f>
        <v/>
      </c>
      <c r="S3687" s="56">
        <f>IF($B3687="","",VLOOKUP($C3687,Настройки!$A$11:$L$17,9,FALSE))</f>
        <v/>
      </c>
      <c r="T3687" s="56">
        <f>IF($B3687="","",$R3687*$S3687)</f>
        <v/>
      </c>
    </row>
    <row r="3688">
      <c r="A3688" s="20">
        <f>Тех_Движение!$A$3685</f>
        <v/>
      </c>
      <c r="B3688" s="20">
        <f>IF(Тех_Движение!$F$3685&gt;0,Тех_Движение!$I$3685,"")</f>
        <v/>
      </c>
      <c r="C3688" s="20">
        <f>IF($B3688="","",Тех_Движение!$D$3685)</f>
        <v/>
      </c>
      <c r="D3688" s="42">
        <f>IF($B3688="","",Тех_Движение!$B$3685)</f>
        <v/>
      </c>
      <c r="E3688" s="54">
        <f>IF($B3688="","",Тех_Движение!$F$3685)</f>
        <v/>
      </c>
      <c r="F3688" s="54">
        <f>IF($B3688="","",SUMIFS($E$5:$E3687,$C$5:$C3687,$C3688))</f>
        <v/>
      </c>
      <c r="G3688" s="54">
        <f>IF($B3688="","",MAX(0,$E3688-MAX(0,SUMIFS(Тех_Движение!$G$2:$G$5111,Тех_Движение!$D$2:$D$5111,$C3688,Тех_Движение!$B$2:$B$5111,"&lt;="&amp;Настройки!$B$5-1)-$F3688)))</f>
        <v/>
      </c>
      <c r="H3688" s="54">
        <f>IF($B3688="","",IF(AND($D3688&gt;=Настройки!$B$5,$D3688&lt;=Настройки!$B$6),$E3688,0))</f>
        <v/>
      </c>
      <c r="I3688" s="54">
        <f>IF($B3688="","",$G3688+$H3688-$J3688)</f>
        <v/>
      </c>
      <c r="J3688" s="54">
        <f>IF($B3688="","",MAX(0,$E3688-MAX(0,SUMIFS(Тех_Движение!$G$2:$G$5111,Тех_Движение!$D$2:$D$5111,$C3688,Тех_Движение!$B$2:$B$5111,"&lt;="&amp;Настройки!$B$6)-$F3688)))</f>
        <v/>
      </c>
      <c r="K3688" s="54">
        <f>IF(OR($B3688="",K$3&lt;$D3688+Настройки!$B$7),0,MAX(0,$E3688-MAX(0,SUMIFS(Тех_Движение!$G$2:$G$5111,Тех_Движение!$D$2:$D$5111,$C3688,Тех_Движение!$B$2:$B$5111,"&lt;="&amp;K$3)-$F3688)))</f>
        <v/>
      </c>
      <c r="L3688" s="54">
        <f>IF(OR($B3688="",L$3&lt;$D3688+Настройки!$B$7),0,MAX(0,$E3688-MAX(0,SUMIFS(Тех_Движение!$G$2:$G$5111,Тех_Движение!$D$2:$D$5111,$C3688,Тех_Движение!$B$2:$B$5111,"&lt;="&amp;L$3)-$F3688)))</f>
        <v/>
      </c>
      <c r="M3688" s="54">
        <f>IF(OR($B3688="",M$3&lt;$D3688+Настройки!$B$7),0,MAX(0,$E3688-MAX(0,SUMIFS(Тех_Движение!$G$2:$G$5111,Тех_Движение!$D$2:$D$5111,$C3688,Тех_Движение!$B$2:$B$5111,"&lt;="&amp;M$3)-$F3688)))</f>
        <v/>
      </c>
      <c r="N3688" s="54">
        <f>IF(OR($B3688="",N$3&lt;$D3688+Настройки!$B$7),0,MAX(0,$E3688-MAX(0,SUMIFS(Тех_Движение!$G$2:$G$5111,Тех_Движение!$D$2:$D$5111,$C3688,Тех_Движение!$B$2:$B$5111,"&lt;="&amp;N$3)-$F3688)))</f>
        <v/>
      </c>
      <c r="O3688" s="54">
        <f>IF(OR($B3688="",O$3&lt;$D3688+Настройки!$B$7),0,MAX(0,$E3688-MAX(0,SUMIFS(Тех_Движение!$G$2:$G$5111,Тех_Движение!$D$2:$D$5111,$C3688,Тех_Движение!$B$2:$B$5111,"&lt;="&amp;O$3)-$F3688)))</f>
        <v/>
      </c>
      <c r="P3688" s="54">
        <f>IF(OR($B3688="",P$3&lt;$D3688+Настройки!$B$7),0,MAX(0,$E3688-MAX(0,SUMIFS(Тех_Движение!$G$2:$G$5111,Тех_Движение!$D$2:$D$5111,$C3688,Тех_Движение!$B$2:$B$5111,"&lt;="&amp;P$3)-$F3688)))</f>
        <v/>
      </c>
      <c r="Q3688" s="54">
        <f>IF(OR($B3688="",Q$3&lt;$D3688+Настройки!$B$7),0,MAX(0,$E3688-MAX(0,SUMIFS(Тех_Движение!$G$2:$G$5111,Тех_Движение!$D$2:$D$5111,$C3688,Тех_Движение!$B$2:$B$5111,"&lt;="&amp;Q$3)-$F3688)))</f>
        <v/>
      </c>
      <c r="R3688" s="54">
        <f>IF($B3688="","",SUM($K3688:$Q3688))</f>
        <v/>
      </c>
      <c r="S3688" s="56">
        <f>IF($B3688="","",VLOOKUP($C3688,Настройки!$A$11:$L$17,9,FALSE))</f>
        <v/>
      </c>
      <c r="T3688" s="56">
        <f>IF($B3688="","",$R3688*$S3688)</f>
        <v/>
      </c>
    </row>
    <row r="3689">
      <c r="A3689" s="20">
        <f>Тех_Движение!$A$3686</f>
        <v/>
      </c>
      <c r="B3689" s="20">
        <f>IF(Тех_Движение!$F$3686&gt;0,Тех_Движение!$I$3686,"")</f>
        <v/>
      </c>
      <c r="C3689" s="20">
        <f>IF($B3689="","",Тех_Движение!$D$3686)</f>
        <v/>
      </c>
      <c r="D3689" s="42">
        <f>IF($B3689="","",Тех_Движение!$B$3686)</f>
        <v/>
      </c>
      <c r="E3689" s="54">
        <f>IF($B3689="","",Тех_Движение!$F$3686)</f>
        <v/>
      </c>
      <c r="F3689" s="54">
        <f>IF($B3689="","",SUMIFS($E$5:$E3688,$C$5:$C3688,$C3689))</f>
        <v/>
      </c>
      <c r="G3689" s="54">
        <f>IF($B3689="","",MAX(0,$E3689-MAX(0,SUMIFS(Тех_Движение!$G$2:$G$5111,Тех_Движение!$D$2:$D$5111,$C3689,Тех_Движение!$B$2:$B$5111,"&lt;="&amp;Настройки!$B$5-1)-$F3689)))</f>
        <v/>
      </c>
      <c r="H3689" s="54">
        <f>IF($B3689="","",IF(AND($D3689&gt;=Настройки!$B$5,$D3689&lt;=Настройки!$B$6),$E3689,0))</f>
        <v/>
      </c>
      <c r="I3689" s="54">
        <f>IF($B3689="","",$G3689+$H3689-$J3689)</f>
        <v/>
      </c>
      <c r="J3689" s="54">
        <f>IF($B3689="","",MAX(0,$E3689-MAX(0,SUMIFS(Тех_Движение!$G$2:$G$5111,Тех_Движение!$D$2:$D$5111,$C3689,Тех_Движение!$B$2:$B$5111,"&lt;="&amp;Настройки!$B$6)-$F3689)))</f>
        <v/>
      </c>
      <c r="K3689" s="54">
        <f>IF(OR($B3689="",K$3&lt;$D3689+Настройки!$B$7),0,MAX(0,$E3689-MAX(0,SUMIFS(Тех_Движение!$G$2:$G$5111,Тех_Движение!$D$2:$D$5111,$C3689,Тех_Движение!$B$2:$B$5111,"&lt;="&amp;K$3)-$F3689)))</f>
        <v/>
      </c>
      <c r="L3689" s="54">
        <f>IF(OR($B3689="",L$3&lt;$D3689+Настройки!$B$7),0,MAX(0,$E3689-MAX(0,SUMIFS(Тех_Движение!$G$2:$G$5111,Тех_Движение!$D$2:$D$5111,$C3689,Тех_Движение!$B$2:$B$5111,"&lt;="&amp;L$3)-$F3689)))</f>
        <v/>
      </c>
      <c r="M3689" s="54">
        <f>IF(OR($B3689="",M$3&lt;$D3689+Настройки!$B$7),0,MAX(0,$E3689-MAX(0,SUMIFS(Тех_Движение!$G$2:$G$5111,Тех_Движение!$D$2:$D$5111,$C3689,Тех_Движение!$B$2:$B$5111,"&lt;="&amp;M$3)-$F3689)))</f>
        <v/>
      </c>
      <c r="N3689" s="54">
        <f>IF(OR($B3689="",N$3&lt;$D3689+Настройки!$B$7),0,MAX(0,$E3689-MAX(0,SUMIFS(Тех_Движение!$G$2:$G$5111,Тех_Движение!$D$2:$D$5111,$C3689,Тех_Движение!$B$2:$B$5111,"&lt;="&amp;N$3)-$F3689)))</f>
        <v/>
      </c>
      <c r="O3689" s="54">
        <f>IF(OR($B3689="",O$3&lt;$D3689+Настройки!$B$7),0,MAX(0,$E3689-MAX(0,SUMIFS(Тех_Движение!$G$2:$G$5111,Тех_Движение!$D$2:$D$5111,$C3689,Тех_Движение!$B$2:$B$5111,"&lt;="&amp;O$3)-$F3689)))</f>
        <v/>
      </c>
      <c r="P3689" s="54">
        <f>IF(OR($B3689="",P$3&lt;$D3689+Настройки!$B$7),0,MAX(0,$E3689-MAX(0,SUMIFS(Тех_Движение!$G$2:$G$5111,Тех_Движение!$D$2:$D$5111,$C3689,Тех_Движение!$B$2:$B$5111,"&lt;="&amp;P$3)-$F3689)))</f>
        <v/>
      </c>
      <c r="Q3689" s="54">
        <f>IF(OR($B3689="",Q$3&lt;$D3689+Настройки!$B$7),0,MAX(0,$E3689-MAX(0,SUMIFS(Тех_Движение!$G$2:$G$5111,Тех_Движение!$D$2:$D$5111,$C3689,Тех_Движение!$B$2:$B$5111,"&lt;="&amp;Q$3)-$F3689)))</f>
        <v/>
      </c>
      <c r="R3689" s="54">
        <f>IF($B3689="","",SUM($K3689:$Q3689))</f>
        <v/>
      </c>
      <c r="S3689" s="56">
        <f>IF($B3689="","",VLOOKUP($C3689,Настройки!$A$11:$L$17,9,FALSE))</f>
        <v/>
      </c>
      <c r="T3689" s="56">
        <f>IF($B3689="","",$R3689*$S3689)</f>
        <v/>
      </c>
    </row>
    <row r="3690">
      <c r="A3690" s="20">
        <f>Тех_Движение!$A$3687</f>
        <v/>
      </c>
      <c r="B3690" s="20">
        <f>IF(Тех_Движение!$F$3687&gt;0,Тех_Движение!$I$3687,"")</f>
        <v/>
      </c>
      <c r="C3690" s="20">
        <f>IF($B3690="","",Тех_Движение!$D$3687)</f>
        <v/>
      </c>
      <c r="D3690" s="42">
        <f>IF($B3690="","",Тех_Движение!$B$3687)</f>
        <v/>
      </c>
      <c r="E3690" s="54">
        <f>IF($B3690="","",Тех_Движение!$F$3687)</f>
        <v/>
      </c>
      <c r="F3690" s="54">
        <f>IF($B3690="","",SUMIFS($E$5:$E3689,$C$5:$C3689,$C3690))</f>
        <v/>
      </c>
      <c r="G3690" s="54">
        <f>IF($B3690="","",MAX(0,$E3690-MAX(0,SUMIFS(Тех_Движение!$G$2:$G$5111,Тех_Движение!$D$2:$D$5111,$C3690,Тех_Движение!$B$2:$B$5111,"&lt;="&amp;Настройки!$B$5-1)-$F3690)))</f>
        <v/>
      </c>
      <c r="H3690" s="54">
        <f>IF($B3690="","",IF(AND($D3690&gt;=Настройки!$B$5,$D3690&lt;=Настройки!$B$6),$E3690,0))</f>
        <v/>
      </c>
      <c r="I3690" s="54">
        <f>IF($B3690="","",$G3690+$H3690-$J3690)</f>
        <v/>
      </c>
      <c r="J3690" s="54">
        <f>IF($B3690="","",MAX(0,$E3690-MAX(0,SUMIFS(Тех_Движение!$G$2:$G$5111,Тех_Движение!$D$2:$D$5111,$C3690,Тех_Движение!$B$2:$B$5111,"&lt;="&amp;Настройки!$B$6)-$F3690)))</f>
        <v/>
      </c>
      <c r="K3690" s="54">
        <f>IF(OR($B3690="",K$3&lt;$D3690+Настройки!$B$7),0,MAX(0,$E3690-MAX(0,SUMIFS(Тех_Движение!$G$2:$G$5111,Тех_Движение!$D$2:$D$5111,$C3690,Тех_Движение!$B$2:$B$5111,"&lt;="&amp;K$3)-$F3690)))</f>
        <v/>
      </c>
      <c r="L3690" s="54">
        <f>IF(OR($B3690="",L$3&lt;$D3690+Настройки!$B$7),0,MAX(0,$E3690-MAX(0,SUMIFS(Тех_Движение!$G$2:$G$5111,Тех_Движение!$D$2:$D$5111,$C3690,Тех_Движение!$B$2:$B$5111,"&lt;="&amp;L$3)-$F3690)))</f>
        <v/>
      </c>
      <c r="M3690" s="54">
        <f>IF(OR($B3690="",M$3&lt;$D3690+Настройки!$B$7),0,MAX(0,$E3690-MAX(0,SUMIFS(Тех_Движение!$G$2:$G$5111,Тех_Движение!$D$2:$D$5111,$C3690,Тех_Движение!$B$2:$B$5111,"&lt;="&amp;M$3)-$F3690)))</f>
        <v/>
      </c>
      <c r="N3690" s="54">
        <f>IF(OR($B3690="",N$3&lt;$D3690+Настройки!$B$7),0,MAX(0,$E3690-MAX(0,SUMIFS(Тех_Движение!$G$2:$G$5111,Тех_Движение!$D$2:$D$5111,$C3690,Тех_Движение!$B$2:$B$5111,"&lt;="&amp;N$3)-$F3690)))</f>
        <v/>
      </c>
      <c r="O3690" s="54">
        <f>IF(OR($B3690="",O$3&lt;$D3690+Настройки!$B$7),0,MAX(0,$E3690-MAX(0,SUMIFS(Тех_Движение!$G$2:$G$5111,Тех_Движение!$D$2:$D$5111,$C3690,Тех_Движение!$B$2:$B$5111,"&lt;="&amp;O$3)-$F3690)))</f>
        <v/>
      </c>
      <c r="P3690" s="54">
        <f>IF(OR($B3690="",P$3&lt;$D3690+Настройки!$B$7),0,MAX(0,$E3690-MAX(0,SUMIFS(Тех_Движение!$G$2:$G$5111,Тех_Движение!$D$2:$D$5111,$C3690,Тех_Движение!$B$2:$B$5111,"&lt;="&amp;P$3)-$F3690)))</f>
        <v/>
      </c>
      <c r="Q3690" s="54">
        <f>IF(OR($B3690="",Q$3&lt;$D3690+Настройки!$B$7),0,MAX(0,$E3690-MAX(0,SUMIFS(Тех_Движение!$G$2:$G$5111,Тех_Движение!$D$2:$D$5111,$C3690,Тех_Движение!$B$2:$B$5111,"&lt;="&amp;Q$3)-$F3690)))</f>
        <v/>
      </c>
      <c r="R3690" s="54">
        <f>IF($B3690="","",SUM($K3690:$Q3690))</f>
        <v/>
      </c>
      <c r="S3690" s="56">
        <f>IF($B3690="","",VLOOKUP($C3690,Настройки!$A$11:$L$17,9,FALSE))</f>
        <v/>
      </c>
      <c r="T3690" s="56">
        <f>IF($B3690="","",$R3690*$S3690)</f>
        <v/>
      </c>
    </row>
    <row r="3691">
      <c r="A3691" s="20">
        <f>Тех_Движение!$A$3688</f>
        <v/>
      </c>
      <c r="B3691" s="20">
        <f>IF(Тех_Движение!$F$3688&gt;0,Тех_Движение!$I$3688,"")</f>
        <v/>
      </c>
      <c r="C3691" s="20">
        <f>IF($B3691="","",Тех_Движение!$D$3688)</f>
        <v/>
      </c>
      <c r="D3691" s="42">
        <f>IF($B3691="","",Тех_Движение!$B$3688)</f>
        <v/>
      </c>
      <c r="E3691" s="54">
        <f>IF($B3691="","",Тех_Движение!$F$3688)</f>
        <v/>
      </c>
      <c r="F3691" s="54">
        <f>IF($B3691="","",SUMIFS($E$5:$E3690,$C$5:$C3690,$C3691))</f>
        <v/>
      </c>
      <c r="G3691" s="54">
        <f>IF($B3691="","",MAX(0,$E3691-MAX(0,SUMIFS(Тех_Движение!$G$2:$G$5111,Тех_Движение!$D$2:$D$5111,$C3691,Тех_Движение!$B$2:$B$5111,"&lt;="&amp;Настройки!$B$5-1)-$F3691)))</f>
        <v/>
      </c>
      <c r="H3691" s="54">
        <f>IF($B3691="","",IF(AND($D3691&gt;=Настройки!$B$5,$D3691&lt;=Настройки!$B$6),$E3691,0))</f>
        <v/>
      </c>
      <c r="I3691" s="54">
        <f>IF($B3691="","",$G3691+$H3691-$J3691)</f>
        <v/>
      </c>
      <c r="J3691" s="54">
        <f>IF($B3691="","",MAX(0,$E3691-MAX(0,SUMIFS(Тех_Движение!$G$2:$G$5111,Тех_Движение!$D$2:$D$5111,$C3691,Тех_Движение!$B$2:$B$5111,"&lt;="&amp;Настройки!$B$6)-$F3691)))</f>
        <v/>
      </c>
      <c r="K3691" s="54">
        <f>IF(OR($B3691="",K$3&lt;$D3691+Настройки!$B$7),0,MAX(0,$E3691-MAX(0,SUMIFS(Тех_Движение!$G$2:$G$5111,Тех_Движение!$D$2:$D$5111,$C3691,Тех_Движение!$B$2:$B$5111,"&lt;="&amp;K$3)-$F3691)))</f>
        <v/>
      </c>
      <c r="L3691" s="54">
        <f>IF(OR($B3691="",L$3&lt;$D3691+Настройки!$B$7),0,MAX(0,$E3691-MAX(0,SUMIFS(Тех_Движение!$G$2:$G$5111,Тех_Движение!$D$2:$D$5111,$C3691,Тех_Движение!$B$2:$B$5111,"&lt;="&amp;L$3)-$F3691)))</f>
        <v/>
      </c>
      <c r="M3691" s="54">
        <f>IF(OR($B3691="",M$3&lt;$D3691+Настройки!$B$7),0,MAX(0,$E3691-MAX(0,SUMIFS(Тех_Движение!$G$2:$G$5111,Тех_Движение!$D$2:$D$5111,$C3691,Тех_Движение!$B$2:$B$5111,"&lt;="&amp;M$3)-$F3691)))</f>
        <v/>
      </c>
      <c r="N3691" s="54">
        <f>IF(OR($B3691="",N$3&lt;$D3691+Настройки!$B$7),0,MAX(0,$E3691-MAX(0,SUMIFS(Тех_Движение!$G$2:$G$5111,Тех_Движение!$D$2:$D$5111,$C3691,Тех_Движение!$B$2:$B$5111,"&lt;="&amp;N$3)-$F3691)))</f>
        <v/>
      </c>
      <c r="O3691" s="54">
        <f>IF(OR($B3691="",O$3&lt;$D3691+Настройки!$B$7),0,MAX(0,$E3691-MAX(0,SUMIFS(Тех_Движение!$G$2:$G$5111,Тех_Движение!$D$2:$D$5111,$C3691,Тех_Движение!$B$2:$B$5111,"&lt;="&amp;O$3)-$F3691)))</f>
        <v/>
      </c>
      <c r="P3691" s="54">
        <f>IF(OR($B3691="",P$3&lt;$D3691+Настройки!$B$7),0,MAX(0,$E3691-MAX(0,SUMIFS(Тех_Движение!$G$2:$G$5111,Тех_Движение!$D$2:$D$5111,$C3691,Тех_Движение!$B$2:$B$5111,"&lt;="&amp;P$3)-$F3691)))</f>
        <v/>
      </c>
      <c r="Q3691" s="54">
        <f>IF(OR($B3691="",Q$3&lt;$D3691+Настройки!$B$7),0,MAX(0,$E3691-MAX(0,SUMIFS(Тех_Движение!$G$2:$G$5111,Тех_Движение!$D$2:$D$5111,$C3691,Тех_Движение!$B$2:$B$5111,"&lt;="&amp;Q$3)-$F3691)))</f>
        <v/>
      </c>
      <c r="R3691" s="54">
        <f>IF($B3691="","",SUM($K3691:$Q3691))</f>
        <v/>
      </c>
      <c r="S3691" s="56">
        <f>IF($B3691="","",VLOOKUP($C3691,Настройки!$A$11:$L$17,9,FALSE))</f>
        <v/>
      </c>
      <c r="T3691" s="56">
        <f>IF($B3691="","",$R3691*$S3691)</f>
        <v/>
      </c>
    </row>
    <row r="3692">
      <c r="A3692" s="20">
        <f>Тех_Движение!$A$3689</f>
        <v/>
      </c>
      <c r="B3692" s="20">
        <f>IF(Тех_Движение!$F$3689&gt;0,Тех_Движение!$I$3689,"")</f>
        <v/>
      </c>
      <c r="C3692" s="20">
        <f>IF($B3692="","",Тех_Движение!$D$3689)</f>
        <v/>
      </c>
      <c r="D3692" s="42">
        <f>IF($B3692="","",Тех_Движение!$B$3689)</f>
        <v/>
      </c>
      <c r="E3692" s="54">
        <f>IF($B3692="","",Тех_Движение!$F$3689)</f>
        <v/>
      </c>
      <c r="F3692" s="54">
        <f>IF($B3692="","",SUMIFS($E$5:$E3691,$C$5:$C3691,$C3692))</f>
        <v/>
      </c>
      <c r="G3692" s="54">
        <f>IF($B3692="","",MAX(0,$E3692-MAX(0,SUMIFS(Тех_Движение!$G$2:$G$5111,Тех_Движение!$D$2:$D$5111,$C3692,Тех_Движение!$B$2:$B$5111,"&lt;="&amp;Настройки!$B$5-1)-$F3692)))</f>
        <v/>
      </c>
      <c r="H3692" s="54">
        <f>IF($B3692="","",IF(AND($D3692&gt;=Настройки!$B$5,$D3692&lt;=Настройки!$B$6),$E3692,0))</f>
        <v/>
      </c>
      <c r="I3692" s="54">
        <f>IF($B3692="","",$G3692+$H3692-$J3692)</f>
        <v/>
      </c>
      <c r="J3692" s="54">
        <f>IF($B3692="","",MAX(0,$E3692-MAX(0,SUMIFS(Тех_Движение!$G$2:$G$5111,Тех_Движение!$D$2:$D$5111,$C3692,Тех_Движение!$B$2:$B$5111,"&lt;="&amp;Настройки!$B$6)-$F3692)))</f>
        <v/>
      </c>
      <c r="K3692" s="54">
        <f>IF(OR($B3692="",K$3&lt;$D3692+Настройки!$B$7),0,MAX(0,$E3692-MAX(0,SUMIFS(Тех_Движение!$G$2:$G$5111,Тех_Движение!$D$2:$D$5111,$C3692,Тех_Движение!$B$2:$B$5111,"&lt;="&amp;K$3)-$F3692)))</f>
        <v/>
      </c>
      <c r="L3692" s="54">
        <f>IF(OR($B3692="",L$3&lt;$D3692+Настройки!$B$7),0,MAX(0,$E3692-MAX(0,SUMIFS(Тех_Движение!$G$2:$G$5111,Тех_Движение!$D$2:$D$5111,$C3692,Тех_Движение!$B$2:$B$5111,"&lt;="&amp;L$3)-$F3692)))</f>
        <v/>
      </c>
      <c r="M3692" s="54">
        <f>IF(OR($B3692="",M$3&lt;$D3692+Настройки!$B$7),0,MAX(0,$E3692-MAX(0,SUMIFS(Тех_Движение!$G$2:$G$5111,Тех_Движение!$D$2:$D$5111,$C3692,Тех_Движение!$B$2:$B$5111,"&lt;="&amp;M$3)-$F3692)))</f>
        <v/>
      </c>
      <c r="N3692" s="54">
        <f>IF(OR($B3692="",N$3&lt;$D3692+Настройки!$B$7),0,MAX(0,$E3692-MAX(0,SUMIFS(Тех_Движение!$G$2:$G$5111,Тех_Движение!$D$2:$D$5111,$C3692,Тех_Движение!$B$2:$B$5111,"&lt;="&amp;N$3)-$F3692)))</f>
        <v/>
      </c>
      <c r="O3692" s="54">
        <f>IF(OR($B3692="",O$3&lt;$D3692+Настройки!$B$7),0,MAX(0,$E3692-MAX(0,SUMIFS(Тех_Движение!$G$2:$G$5111,Тех_Движение!$D$2:$D$5111,$C3692,Тех_Движение!$B$2:$B$5111,"&lt;="&amp;O$3)-$F3692)))</f>
        <v/>
      </c>
      <c r="P3692" s="54">
        <f>IF(OR($B3692="",P$3&lt;$D3692+Настройки!$B$7),0,MAX(0,$E3692-MAX(0,SUMIFS(Тех_Движение!$G$2:$G$5111,Тех_Движение!$D$2:$D$5111,$C3692,Тех_Движение!$B$2:$B$5111,"&lt;="&amp;P$3)-$F3692)))</f>
        <v/>
      </c>
      <c r="Q3692" s="54">
        <f>IF(OR($B3692="",Q$3&lt;$D3692+Настройки!$B$7),0,MAX(0,$E3692-MAX(0,SUMIFS(Тех_Движение!$G$2:$G$5111,Тех_Движение!$D$2:$D$5111,$C3692,Тех_Движение!$B$2:$B$5111,"&lt;="&amp;Q$3)-$F3692)))</f>
        <v/>
      </c>
      <c r="R3692" s="54">
        <f>IF($B3692="","",SUM($K3692:$Q3692))</f>
        <v/>
      </c>
      <c r="S3692" s="56">
        <f>IF($B3692="","",VLOOKUP($C3692,Настройки!$A$11:$L$17,9,FALSE))</f>
        <v/>
      </c>
      <c r="T3692" s="56">
        <f>IF($B3692="","",$R3692*$S3692)</f>
        <v/>
      </c>
    </row>
    <row r="3693">
      <c r="A3693" s="20">
        <f>Тех_Движение!$A$3690</f>
        <v/>
      </c>
      <c r="B3693" s="20">
        <f>IF(Тех_Движение!$F$3690&gt;0,Тех_Движение!$I$3690,"")</f>
        <v/>
      </c>
      <c r="C3693" s="20">
        <f>IF($B3693="","",Тех_Движение!$D$3690)</f>
        <v/>
      </c>
      <c r="D3693" s="42">
        <f>IF($B3693="","",Тех_Движение!$B$3690)</f>
        <v/>
      </c>
      <c r="E3693" s="54">
        <f>IF($B3693="","",Тех_Движение!$F$3690)</f>
        <v/>
      </c>
      <c r="F3693" s="54">
        <f>IF($B3693="","",SUMIFS($E$5:$E3692,$C$5:$C3692,$C3693))</f>
        <v/>
      </c>
      <c r="G3693" s="54">
        <f>IF($B3693="","",MAX(0,$E3693-MAX(0,SUMIFS(Тех_Движение!$G$2:$G$5111,Тех_Движение!$D$2:$D$5111,$C3693,Тех_Движение!$B$2:$B$5111,"&lt;="&amp;Настройки!$B$5-1)-$F3693)))</f>
        <v/>
      </c>
      <c r="H3693" s="54">
        <f>IF($B3693="","",IF(AND($D3693&gt;=Настройки!$B$5,$D3693&lt;=Настройки!$B$6),$E3693,0))</f>
        <v/>
      </c>
      <c r="I3693" s="54">
        <f>IF($B3693="","",$G3693+$H3693-$J3693)</f>
        <v/>
      </c>
      <c r="J3693" s="54">
        <f>IF($B3693="","",MAX(0,$E3693-MAX(0,SUMIFS(Тех_Движение!$G$2:$G$5111,Тех_Движение!$D$2:$D$5111,$C3693,Тех_Движение!$B$2:$B$5111,"&lt;="&amp;Настройки!$B$6)-$F3693)))</f>
        <v/>
      </c>
      <c r="K3693" s="54">
        <f>IF(OR($B3693="",K$3&lt;$D3693+Настройки!$B$7),0,MAX(0,$E3693-MAX(0,SUMIFS(Тех_Движение!$G$2:$G$5111,Тех_Движение!$D$2:$D$5111,$C3693,Тех_Движение!$B$2:$B$5111,"&lt;="&amp;K$3)-$F3693)))</f>
        <v/>
      </c>
      <c r="L3693" s="54">
        <f>IF(OR($B3693="",L$3&lt;$D3693+Настройки!$B$7),0,MAX(0,$E3693-MAX(0,SUMIFS(Тех_Движение!$G$2:$G$5111,Тех_Движение!$D$2:$D$5111,$C3693,Тех_Движение!$B$2:$B$5111,"&lt;="&amp;L$3)-$F3693)))</f>
        <v/>
      </c>
      <c r="M3693" s="54">
        <f>IF(OR($B3693="",M$3&lt;$D3693+Настройки!$B$7),0,MAX(0,$E3693-MAX(0,SUMIFS(Тех_Движение!$G$2:$G$5111,Тех_Движение!$D$2:$D$5111,$C3693,Тех_Движение!$B$2:$B$5111,"&lt;="&amp;M$3)-$F3693)))</f>
        <v/>
      </c>
      <c r="N3693" s="54">
        <f>IF(OR($B3693="",N$3&lt;$D3693+Настройки!$B$7),0,MAX(0,$E3693-MAX(0,SUMIFS(Тех_Движение!$G$2:$G$5111,Тех_Движение!$D$2:$D$5111,$C3693,Тех_Движение!$B$2:$B$5111,"&lt;="&amp;N$3)-$F3693)))</f>
        <v/>
      </c>
      <c r="O3693" s="54">
        <f>IF(OR($B3693="",O$3&lt;$D3693+Настройки!$B$7),0,MAX(0,$E3693-MAX(0,SUMIFS(Тех_Движение!$G$2:$G$5111,Тех_Движение!$D$2:$D$5111,$C3693,Тех_Движение!$B$2:$B$5111,"&lt;="&amp;O$3)-$F3693)))</f>
        <v/>
      </c>
      <c r="P3693" s="54">
        <f>IF(OR($B3693="",P$3&lt;$D3693+Настройки!$B$7),0,MAX(0,$E3693-MAX(0,SUMIFS(Тех_Движение!$G$2:$G$5111,Тех_Движение!$D$2:$D$5111,$C3693,Тех_Движение!$B$2:$B$5111,"&lt;="&amp;P$3)-$F3693)))</f>
        <v/>
      </c>
      <c r="Q3693" s="54">
        <f>IF(OR($B3693="",Q$3&lt;$D3693+Настройки!$B$7),0,MAX(0,$E3693-MAX(0,SUMIFS(Тех_Движение!$G$2:$G$5111,Тех_Движение!$D$2:$D$5111,$C3693,Тех_Движение!$B$2:$B$5111,"&lt;="&amp;Q$3)-$F3693)))</f>
        <v/>
      </c>
      <c r="R3693" s="54">
        <f>IF($B3693="","",SUM($K3693:$Q3693))</f>
        <v/>
      </c>
      <c r="S3693" s="56">
        <f>IF($B3693="","",VLOOKUP($C3693,Настройки!$A$11:$L$17,9,FALSE))</f>
        <v/>
      </c>
      <c r="T3693" s="56">
        <f>IF($B3693="","",$R3693*$S3693)</f>
        <v/>
      </c>
    </row>
    <row r="3694">
      <c r="A3694" s="20">
        <f>Тех_Движение!$A$3691</f>
        <v/>
      </c>
      <c r="B3694" s="20">
        <f>IF(Тех_Движение!$F$3691&gt;0,Тех_Движение!$I$3691,"")</f>
        <v/>
      </c>
      <c r="C3694" s="20">
        <f>IF($B3694="","",Тех_Движение!$D$3691)</f>
        <v/>
      </c>
      <c r="D3694" s="42">
        <f>IF($B3694="","",Тех_Движение!$B$3691)</f>
        <v/>
      </c>
      <c r="E3694" s="54">
        <f>IF($B3694="","",Тех_Движение!$F$3691)</f>
        <v/>
      </c>
      <c r="F3694" s="54">
        <f>IF($B3694="","",SUMIFS($E$5:$E3693,$C$5:$C3693,$C3694))</f>
        <v/>
      </c>
      <c r="G3694" s="54">
        <f>IF($B3694="","",MAX(0,$E3694-MAX(0,SUMIFS(Тех_Движение!$G$2:$G$5111,Тех_Движение!$D$2:$D$5111,$C3694,Тех_Движение!$B$2:$B$5111,"&lt;="&amp;Настройки!$B$5-1)-$F3694)))</f>
        <v/>
      </c>
      <c r="H3694" s="54">
        <f>IF($B3694="","",IF(AND($D3694&gt;=Настройки!$B$5,$D3694&lt;=Настройки!$B$6),$E3694,0))</f>
        <v/>
      </c>
      <c r="I3694" s="54">
        <f>IF($B3694="","",$G3694+$H3694-$J3694)</f>
        <v/>
      </c>
      <c r="J3694" s="54">
        <f>IF($B3694="","",MAX(0,$E3694-MAX(0,SUMIFS(Тех_Движение!$G$2:$G$5111,Тех_Движение!$D$2:$D$5111,$C3694,Тех_Движение!$B$2:$B$5111,"&lt;="&amp;Настройки!$B$6)-$F3694)))</f>
        <v/>
      </c>
      <c r="K3694" s="54">
        <f>IF(OR($B3694="",K$3&lt;$D3694+Настройки!$B$7),0,MAX(0,$E3694-MAX(0,SUMIFS(Тех_Движение!$G$2:$G$5111,Тех_Движение!$D$2:$D$5111,$C3694,Тех_Движение!$B$2:$B$5111,"&lt;="&amp;K$3)-$F3694)))</f>
        <v/>
      </c>
      <c r="L3694" s="54">
        <f>IF(OR($B3694="",L$3&lt;$D3694+Настройки!$B$7),0,MAX(0,$E3694-MAX(0,SUMIFS(Тех_Движение!$G$2:$G$5111,Тех_Движение!$D$2:$D$5111,$C3694,Тех_Движение!$B$2:$B$5111,"&lt;="&amp;L$3)-$F3694)))</f>
        <v/>
      </c>
      <c r="M3694" s="54">
        <f>IF(OR($B3694="",M$3&lt;$D3694+Настройки!$B$7),0,MAX(0,$E3694-MAX(0,SUMIFS(Тех_Движение!$G$2:$G$5111,Тех_Движение!$D$2:$D$5111,$C3694,Тех_Движение!$B$2:$B$5111,"&lt;="&amp;M$3)-$F3694)))</f>
        <v/>
      </c>
      <c r="N3694" s="54">
        <f>IF(OR($B3694="",N$3&lt;$D3694+Настройки!$B$7),0,MAX(0,$E3694-MAX(0,SUMIFS(Тех_Движение!$G$2:$G$5111,Тех_Движение!$D$2:$D$5111,$C3694,Тех_Движение!$B$2:$B$5111,"&lt;="&amp;N$3)-$F3694)))</f>
        <v/>
      </c>
      <c r="O3694" s="54">
        <f>IF(OR($B3694="",O$3&lt;$D3694+Настройки!$B$7),0,MAX(0,$E3694-MAX(0,SUMIFS(Тех_Движение!$G$2:$G$5111,Тех_Движение!$D$2:$D$5111,$C3694,Тех_Движение!$B$2:$B$5111,"&lt;="&amp;O$3)-$F3694)))</f>
        <v/>
      </c>
      <c r="P3694" s="54">
        <f>IF(OR($B3694="",P$3&lt;$D3694+Настройки!$B$7),0,MAX(0,$E3694-MAX(0,SUMIFS(Тех_Движение!$G$2:$G$5111,Тех_Движение!$D$2:$D$5111,$C3694,Тех_Движение!$B$2:$B$5111,"&lt;="&amp;P$3)-$F3694)))</f>
        <v/>
      </c>
      <c r="Q3694" s="54">
        <f>IF(OR($B3694="",Q$3&lt;$D3694+Настройки!$B$7),0,MAX(0,$E3694-MAX(0,SUMIFS(Тех_Движение!$G$2:$G$5111,Тех_Движение!$D$2:$D$5111,$C3694,Тех_Движение!$B$2:$B$5111,"&lt;="&amp;Q$3)-$F3694)))</f>
        <v/>
      </c>
      <c r="R3694" s="54">
        <f>IF($B3694="","",SUM($K3694:$Q3694))</f>
        <v/>
      </c>
      <c r="S3694" s="56">
        <f>IF($B3694="","",VLOOKUP($C3694,Настройки!$A$11:$L$17,9,FALSE))</f>
        <v/>
      </c>
      <c r="T3694" s="56">
        <f>IF($B3694="","",$R3694*$S3694)</f>
        <v/>
      </c>
    </row>
    <row r="3695">
      <c r="A3695" s="20">
        <f>Тех_Движение!$A$3692</f>
        <v/>
      </c>
      <c r="B3695" s="20">
        <f>IF(Тех_Движение!$F$3692&gt;0,Тех_Движение!$I$3692,"")</f>
        <v/>
      </c>
      <c r="C3695" s="20">
        <f>IF($B3695="","",Тех_Движение!$D$3692)</f>
        <v/>
      </c>
      <c r="D3695" s="42">
        <f>IF($B3695="","",Тех_Движение!$B$3692)</f>
        <v/>
      </c>
      <c r="E3695" s="54">
        <f>IF($B3695="","",Тех_Движение!$F$3692)</f>
        <v/>
      </c>
      <c r="F3695" s="54">
        <f>IF($B3695="","",SUMIFS($E$5:$E3694,$C$5:$C3694,$C3695))</f>
        <v/>
      </c>
      <c r="G3695" s="54">
        <f>IF($B3695="","",MAX(0,$E3695-MAX(0,SUMIFS(Тех_Движение!$G$2:$G$5111,Тех_Движение!$D$2:$D$5111,$C3695,Тех_Движение!$B$2:$B$5111,"&lt;="&amp;Настройки!$B$5-1)-$F3695)))</f>
        <v/>
      </c>
      <c r="H3695" s="54">
        <f>IF($B3695="","",IF(AND($D3695&gt;=Настройки!$B$5,$D3695&lt;=Настройки!$B$6),$E3695,0))</f>
        <v/>
      </c>
      <c r="I3695" s="54">
        <f>IF($B3695="","",$G3695+$H3695-$J3695)</f>
        <v/>
      </c>
      <c r="J3695" s="54">
        <f>IF($B3695="","",MAX(0,$E3695-MAX(0,SUMIFS(Тех_Движение!$G$2:$G$5111,Тех_Движение!$D$2:$D$5111,$C3695,Тех_Движение!$B$2:$B$5111,"&lt;="&amp;Настройки!$B$6)-$F3695)))</f>
        <v/>
      </c>
      <c r="K3695" s="54">
        <f>IF(OR($B3695="",K$3&lt;$D3695+Настройки!$B$7),0,MAX(0,$E3695-MAX(0,SUMIFS(Тех_Движение!$G$2:$G$5111,Тех_Движение!$D$2:$D$5111,$C3695,Тех_Движение!$B$2:$B$5111,"&lt;="&amp;K$3)-$F3695)))</f>
        <v/>
      </c>
      <c r="L3695" s="54">
        <f>IF(OR($B3695="",L$3&lt;$D3695+Настройки!$B$7),0,MAX(0,$E3695-MAX(0,SUMIFS(Тех_Движение!$G$2:$G$5111,Тех_Движение!$D$2:$D$5111,$C3695,Тех_Движение!$B$2:$B$5111,"&lt;="&amp;L$3)-$F3695)))</f>
        <v/>
      </c>
      <c r="M3695" s="54">
        <f>IF(OR($B3695="",M$3&lt;$D3695+Настройки!$B$7),0,MAX(0,$E3695-MAX(0,SUMIFS(Тех_Движение!$G$2:$G$5111,Тех_Движение!$D$2:$D$5111,$C3695,Тех_Движение!$B$2:$B$5111,"&lt;="&amp;M$3)-$F3695)))</f>
        <v/>
      </c>
      <c r="N3695" s="54">
        <f>IF(OR($B3695="",N$3&lt;$D3695+Настройки!$B$7),0,MAX(0,$E3695-MAX(0,SUMIFS(Тех_Движение!$G$2:$G$5111,Тех_Движение!$D$2:$D$5111,$C3695,Тех_Движение!$B$2:$B$5111,"&lt;="&amp;N$3)-$F3695)))</f>
        <v/>
      </c>
      <c r="O3695" s="54">
        <f>IF(OR($B3695="",O$3&lt;$D3695+Настройки!$B$7),0,MAX(0,$E3695-MAX(0,SUMIFS(Тех_Движение!$G$2:$G$5111,Тех_Движение!$D$2:$D$5111,$C3695,Тех_Движение!$B$2:$B$5111,"&lt;="&amp;O$3)-$F3695)))</f>
        <v/>
      </c>
      <c r="P3695" s="54">
        <f>IF(OR($B3695="",P$3&lt;$D3695+Настройки!$B$7),0,MAX(0,$E3695-MAX(0,SUMIFS(Тех_Движение!$G$2:$G$5111,Тех_Движение!$D$2:$D$5111,$C3695,Тех_Движение!$B$2:$B$5111,"&lt;="&amp;P$3)-$F3695)))</f>
        <v/>
      </c>
      <c r="Q3695" s="54">
        <f>IF(OR($B3695="",Q$3&lt;$D3695+Настройки!$B$7),0,MAX(0,$E3695-MAX(0,SUMIFS(Тех_Движение!$G$2:$G$5111,Тех_Движение!$D$2:$D$5111,$C3695,Тех_Движение!$B$2:$B$5111,"&lt;="&amp;Q$3)-$F3695)))</f>
        <v/>
      </c>
      <c r="R3695" s="54">
        <f>IF($B3695="","",SUM($K3695:$Q3695))</f>
        <v/>
      </c>
      <c r="S3695" s="56">
        <f>IF($B3695="","",VLOOKUP($C3695,Настройки!$A$11:$L$17,9,FALSE))</f>
        <v/>
      </c>
      <c r="T3695" s="56">
        <f>IF($B3695="","",$R3695*$S3695)</f>
        <v/>
      </c>
    </row>
    <row r="3696">
      <c r="A3696" s="20">
        <f>Тех_Движение!$A$3693</f>
        <v/>
      </c>
      <c r="B3696" s="20">
        <f>IF(Тех_Движение!$F$3693&gt;0,Тех_Движение!$I$3693,"")</f>
        <v/>
      </c>
      <c r="C3696" s="20">
        <f>IF($B3696="","",Тех_Движение!$D$3693)</f>
        <v/>
      </c>
      <c r="D3696" s="42">
        <f>IF($B3696="","",Тех_Движение!$B$3693)</f>
        <v/>
      </c>
      <c r="E3696" s="54">
        <f>IF($B3696="","",Тех_Движение!$F$3693)</f>
        <v/>
      </c>
      <c r="F3696" s="54">
        <f>IF($B3696="","",SUMIFS($E$5:$E3695,$C$5:$C3695,$C3696))</f>
        <v/>
      </c>
      <c r="G3696" s="54">
        <f>IF($B3696="","",MAX(0,$E3696-MAX(0,SUMIFS(Тех_Движение!$G$2:$G$5111,Тех_Движение!$D$2:$D$5111,$C3696,Тех_Движение!$B$2:$B$5111,"&lt;="&amp;Настройки!$B$5-1)-$F3696)))</f>
        <v/>
      </c>
      <c r="H3696" s="54">
        <f>IF($B3696="","",IF(AND($D3696&gt;=Настройки!$B$5,$D3696&lt;=Настройки!$B$6),$E3696,0))</f>
        <v/>
      </c>
      <c r="I3696" s="54">
        <f>IF($B3696="","",$G3696+$H3696-$J3696)</f>
        <v/>
      </c>
      <c r="J3696" s="54">
        <f>IF($B3696="","",MAX(0,$E3696-MAX(0,SUMIFS(Тех_Движение!$G$2:$G$5111,Тех_Движение!$D$2:$D$5111,$C3696,Тех_Движение!$B$2:$B$5111,"&lt;="&amp;Настройки!$B$6)-$F3696)))</f>
        <v/>
      </c>
      <c r="K3696" s="54">
        <f>IF(OR($B3696="",K$3&lt;$D3696+Настройки!$B$7),0,MAX(0,$E3696-MAX(0,SUMIFS(Тех_Движение!$G$2:$G$5111,Тех_Движение!$D$2:$D$5111,$C3696,Тех_Движение!$B$2:$B$5111,"&lt;="&amp;K$3)-$F3696)))</f>
        <v/>
      </c>
      <c r="L3696" s="54">
        <f>IF(OR($B3696="",L$3&lt;$D3696+Настройки!$B$7),0,MAX(0,$E3696-MAX(0,SUMIFS(Тех_Движение!$G$2:$G$5111,Тех_Движение!$D$2:$D$5111,$C3696,Тех_Движение!$B$2:$B$5111,"&lt;="&amp;L$3)-$F3696)))</f>
        <v/>
      </c>
      <c r="M3696" s="54">
        <f>IF(OR($B3696="",M$3&lt;$D3696+Настройки!$B$7),0,MAX(0,$E3696-MAX(0,SUMIFS(Тех_Движение!$G$2:$G$5111,Тех_Движение!$D$2:$D$5111,$C3696,Тех_Движение!$B$2:$B$5111,"&lt;="&amp;M$3)-$F3696)))</f>
        <v/>
      </c>
      <c r="N3696" s="54">
        <f>IF(OR($B3696="",N$3&lt;$D3696+Настройки!$B$7),0,MAX(0,$E3696-MAX(0,SUMIFS(Тех_Движение!$G$2:$G$5111,Тех_Движение!$D$2:$D$5111,$C3696,Тех_Движение!$B$2:$B$5111,"&lt;="&amp;N$3)-$F3696)))</f>
        <v/>
      </c>
      <c r="O3696" s="54">
        <f>IF(OR($B3696="",O$3&lt;$D3696+Настройки!$B$7),0,MAX(0,$E3696-MAX(0,SUMIFS(Тех_Движение!$G$2:$G$5111,Тех_Движение!$D$2:$D$5111,$C3696,Тех_Движение!$B$2:$B$5111,"&lt;="&amp;O$3)-$F3696)))</f>
        <v/>
      </c>
      <c r="P3696" s="54">
        <f>IF(OR($B3696="",P$3&lt;$D3696+Настройки!$B$7),0,MAX(0,$E3696-MAX(0,SUMIFS(Тех_Движение!$G$2:$G$5111,Тех_Движение!$D$2:$D$5111,$C3696,Тех_Движение!$B$2:$B$5111,"&lt;="&amp;P$3)-$F3696)))</f>
        <v/>
      </c>
      <c r="Q3696" s="54">
        <f>IF(OR($B3696="",Q$3&lt;$D3696+Настройки!$B$7),0,MAX(0,$E3696-MAX(0,SUMIFS(Тех_Движение!$G$2:$G$5111,Тех_Движение!$D$2:$D$5111,$C3696,Тех_Движение!$B$2:$B$5111,"&lt;="&amp;Q$3)-$F3696)))</f>
        <v/>
      </c>
      <c r="R3696" s="54">
        <f>IF($B3696="","",SUM($K3696:$Q3696))</f>
        <v/>
      </c>
      <c r="S3696" s="56">
        <f>IF($B3696="","",VLOOKUP($C3696,Настройки!$A$11:$L$17,9,FALSE))</f>
        <v/>
      </c>
      <c r="T3696" s="56">
        <f>IF($B3696="","",$R3696*$S3696)</f>
        <v/>
      </c>
    </row>
    <row r="3697">
      <c r="A3697" s="20">
        <f>Тех_Движение!$A$3694</f>
        <v/>
      </c>
      <c r="B3697" s="20">
        <f>IF(Тех_Движение!$F$3694&gt;0,Тех_Движение!$I$3694,"")</f>
        <v/>
      </c>
      <c r="C3697" s="20">
        <f>IF($B3697="","",Тех_Движение!$D$3694)</f>
        <v/>
      </c>
      <c r="D3697" s="42">
        <f>IF($B3697="","",Тех_Движение!$B$3694)</f>
        <v/>
      </c>
      <c r="E3697" s="54">
        <f>IF($B3697="","",Тех_Движение!$F$3694)</f>
        <v/>
      </c>
      <c r="F3697" s="54">
        <f>IF($B3697="","",SUMIFS($E$5:$E3696,$C$5:$C3696,$C3697))</f>
        <v/>
      </c>
      <c r="G3697" s="54">
        <f>IF($B3697="","",MAX(0,$E3697-MAX(0,SUMIFS(Тех_Движение!$G$2:$G$5111,Тех_Движение!$D$2:$D$5111,$C3697,Тех_Движение!$B$2:$B$5111,"&lt;="&amp;Настройки!$B$5-1)-$F3697)))</f>
        <v/>
      </c>
      <c r="H3697" s="54">
        <f>IF($B3697="","",IF(AND($D3697&gt;=Настройки!$B$5,$D3697&lt;=Настройки!$B$6),$E3697,0))</f>
        <v/>
      </c>
      <c r="I3697" s="54">
        <f>IF($B3697="","",$G3697+$H3697-$J3697)</f>
        <v/>
      </c>
      <c r="J3697" s="54">
        <f>IF($B3697="","",MAX(0,$E3697-MAX(0,SUMIFS(Тех_Движение!$G$2:$G$5111,Тех_Движение!$D$2:$D$5111,$C3697,Тех_Движение!$B$2:$B$5111,"&lt;="&amp;Настройки!$B$6)-$F3697)))</f>
        <v/>
      </c>
      <c r="K3697" s="54">
        <f>IF(OR($B3697="",K$3&lt;$D3697+Настройки!$B$7),0,MAX(0,$E3697-MAX(0,SUMIFS(Тех_Движение!$G$2:$G$5111,Тех_Движение!$D$2:$D$5111,$C3697,Тех_Движение!$B$2:$B$5111,"&lt;="&amp;K$3)-$F3697)))</f>
        <v/>
      </c>
      <c r="L3697" s="54">
        <f>IF(OR($B3697="",L$3&lt;$D3697+Настройки!$B$7),0,MAX(0,$E3697-MAX(0,SUMIFS(Тех_Движение!$G$2:$G$5111,Тех_Движение!$D$2:$D$5111,$C3697,Тех_Движение!$B$2:$B$5111,"&lt;="&amp;L$3)-$F3697)))</f>
        <v/>
      </c>
      <c r="M3697" s="54">
        <f>IF(OR($B3697="",M$3&lt;$D3697+Настройки!$B$7),0,MAX(0,$E3697-MAX(0,SUMIFS(Тех_Движение!$G$2:$G$5111,Тех_Движение!$D$2:$D$5111,$C3697,Тех_Движение!$B$2:$B$5111,"&lt;="&amp;M$3)-$F3697)))</f>
        <v/>
      </c>
      <c r="N3697" s="54">
        <f>IF(OR($B3697="",N$3&lt;$D3697+Настройки!$B$7),0,MAX(0,$E3697-MAX(0,SUMIFS(Тех_Движение!$G$2:$G$5111,Тех_Движение!$D$2:$D$5111,$C3697,Тех_Движение!$B$2:$B$5111,"&lt;="&amp;N$3)-$F3697)))</f>
        <v/>
      </c>
      <c r="O3697" s="54">
        <f>IF(OR($B3697="",O$3&lt;$D3697+Настройки!$B$7),0,MAX(0,$E3697-MAX(0,SUMIFS(Тех_Движение!$G$2:$G$5111,Тех_Движение!$D$2:$D$5111,$C3697,Тех_Движение!$B$2:$B$5111,"&lt;="&amp;O$3)-$F3697)))</f>
        <v/>
      </c>
      <c r="P3697" s="54">
        <f>IF(OR($B3697="",P$3&lt;$D3697+Настройки!$B$7),0,MAX(0,$E3697-MAX(0,SUMIFS(Тех_Движение!$G$2:$G$5111,Тех_Движение!$D$2:$D$5111,$C3697,Тех_Движение!$B$2:$B$5111,"&lt;="&amp;P$3)-$F3697)))</f>
        <v/>
      </c>
      <c r="Q3697" s="54">
        <f>IF(OR($B3697="",Q$3&lt;$D3697+Настройки!$B$7),0,MAX(0,$E3697-MAX(0,SUMIFS(Тех_Движение!$G$2:$G$5111,Тех_Движение!$D$2:$D$5111,$C3697,Тех_Движение!$B$2:$B$5111,"&lt;="&amp;Q$3)-$F3697)))</f>
        <v/>
      </c>
      <c r="R3697" s="54">
        <f>IF($B3697="","",SUM($K3697:$Q3697))</f>
        <v/>
      </c>
      <c r="S3697" s="56">
        <f>IF($B3697="","",VLOOKUP($C3697,Настройки!$A$11:$L$17,9,FALSE))</f>
        <v/>
      </c>
      <c r="T3697" s="56">
        <f>IF($B3697="","",$R3697*$S3697)</f>
        <v/>
      </c>
    </row>
    <row r="3698">
      <c r="A3698" s="20">
        <f>Тех_Движение!$A$3695</f>
        <v/>
      </c>
      <c r="B3698" s="20">
        <f>IF(Тех_Движение!$F$3695&gt;0,Тех_Движение!$I$3695,"")</f>
        <v/>
      </c>
      <c r="C3698" s="20">
        <f>IF($B3698="","",Тех_Движение!$D$3695)</f>
        <v/>
      </c>
      <c r="D3698" s="42">
        <f>IF($B3698="","",Тех_Движение!$B$3695)</f>
        <v/>
      </c>
      <c r="E3698" s="54">
        <f>IF($B3698="","",Тех_Движение!$F$3695)</f>
        <v/>
      </c>
      <c r="F3698" s="54">
        <f>IF($B3698="","",SUMIFS($E$5:$E3697,$C$5:$C3697,$C3698))</f>
        <v/>
      </c>
      <c r="G3698" s="54">
        <f>IF($B3698="","",MAX(0,$E3698-MAX(0,SUMIFS(Тех_Движение!$G$2:$G$5111,Тех_Движение!$D$2:$D$5111,$C3698,Тех_Движение!$B$2:$B$5111,"&lt;="&amp;Настройки!$B$5-1)-$F3698)))</f>
        <v/>
      </c>
      <c r="H3698" s="54">
        <f>IF($B3698="","",IF(AND($D3698&gt;=Настройки!$B$5,$D3698&lt;=Настройки!$B$6),$E3698,0))</f>
        <v/>
      </c>
      <c r="I3698" s="54">
        <f>IF($B3698="","",$G3698+$H3698-$J3698)</f>
        <v/>
      </c>
      <c r="J3698" s="54">
        <f>IF($B3698="","",MAX(0,$E3698-MAX(0,SUMIFS(Тех_Движение!$G$2:$G$5111,Тех_Движение!$D$2:$D$5111,$C3698,Тех_Движение!$B$2:$B$5111,"&lt;="&amp;Настройки!$B$6)-$F3698)))</f>
        <v/>
      </c>
      <c r="K3698" s="54">
        <f>IF(OR($B3698="",K$3&lt;$D3698+Настройки!$B$7),0,MAX(0,$E3698-MAX(0,SUMIFS(Тех_Движение!$G$2:$G$5111,Тех_Движение!$D$2:$D$5111,$C3698,Тех_Движение!$B$2:$B$5111,"&lt;="&amp;K$3)-$F3698)))</f>
        <v/>
      </c>
      <c r="L3698" s="54">
        <f>IF(OR($B3698="",L$3&lt;$D3698+Настройки!$B$7),0,MAX(0,$E3698-MAX(0,SUMIFS(Тех_Движение!$G$2:$G$5111,Тех_Движение!$D$2:$D$5111,$C3698,Тех_Движение!$B$2:$B$5111,"&lt;="&amp;L$3)-$F3698)))</f>
        <v/>
      </c>
      <c r="M3698" s="54">
        <f>IF(OR($B3698="",M$3&lt;$D3698+Настройки!$B$7),0,MAX(0,$E3698-MAX(0,SUMIFS(Тех_Движение!$G$2:$G$5111,Тех_Движение!$D$2:$D$5111,$C3698,Тех_Движение!$B$2:$B$5111,"&lt;="&amp;M$3)-$F3698)))</f>
        <v/>
      </c>
      <c r="N3698" s="54">
        <f>IF(OR($B3698="",N$3&lt;$D3698+Настройки!$B$7),0,MAX(0,$E3698-MAX(0,SUMIFS(Тех_Движение!$G$2:$G$5111,Тех_Движение!$D$2:$D$5111,$C3698,Тех_Движение!$B$2:$B$5111,"&lt;="&amp;N$3)-$F3698)))</f>
        <v/>
      </c>
      <c r="O3698" s="54">
        <f>IF(OR($B3698="",O$3&lt;$D3698+Настройки!$B$7),0,MAX(0,$E3698-MAX(0,SUMIFS(Тех_Движение!$G$2:$G$5111,Тех_Движение!$D$2:$D$5111,$C3698,Тех_Движение!$B$2:$B$5111,"&lt;="&amp;O$3)-$F3698)))</f>
        <v/>
      </c>
      <c r="P3698" s="54">
        <f>IF(OR($B3698="",P$3&lt;$D3698+Настройки!$B$7),0,MAX(0,$E3698-MAX(0,SUMIFS(Тех_Движение!$G$2:$G$5111,Тех_Движение!$D$2:$D$5111,$C3698,Тех_Движение!$B$2:$B$5111,"&lt;="&amp;P$3)-$F3698)))</f>
        <v/>
      </c>
      <c r="Q3698" s="54">
        <f>IF(OR($B3698="",Q$3&lt;$D3698+Настройки!$B$7),0,MAX(0,$E3698-MAX(0,SUMIFS(Тех_Движение!$G$2:$G$5111,Тех_Движение!$D$2:$D$5111,$C3698,Тех_Движение!$B$2:$B$5111,"&lt;="&amp;Q$3)-$F3698)))</f>
        <v/>
      </c>
      <c r="R3698" s="54">
        <f>IF($B3698="","",SUM($K3698:$Q3698))</f>
        <v/>
      </c>
      <c r="S3698" s="56">
        <f>IF($B3698="","",VLOOKUP($C3698,Настройки!$A$11:$L$17,9,FALSE))</f>
        <v/>
      </c>
      <c r="T3698" s="56">
        <f>IF($B3698="","",$R3698*$S3698)</f>
        <v/>
      </c>
    </row>
    <row r="3699">
      <c r="A3699" s="20">
        <f>Тех_Движение!$A$3696</f>
        <v/>
      </c>
      <c r="B3699" s="20">
        <f>IF(Тех_Движение!$F$3696&gt;0,Тех_Движение!$I$3696,"")</f>
        <v/>
      </c>
      <c r="C3699" s="20">
        <f>IF($B3699="","",Тех_Движение!$D$3696)</f>
        <v/>
      </c>
      <c r="D3699" s="42">
        <f>IF($B3699="","",Тех_Движение!$B$3696)</f>
        <v/>
      </c>
      <c r="E3699" s="54">
        <f>IF($B3699="","",Тех_Движение!$F$3696)</f>
        <v/>
      </c>
      <c r="F3699" s="54">
        <f>IF($B3699="","",SUMIFS($E$5:$E3698,$C$5:$C3698,$C3699))</f>
        <v/>
      </c>
      <c r="G3699" s="54">
        <f>IF($B3699="","",MAX(0,$E3699-MAX(0,SUMIFS(Тех_Движение!$G$2:$G$5111,Тех_Движение!$D$2:$D$5111,$C3699,Тех_Движение!$B$2:$B$5111,"&lt;="&amp;Настройки!$B$5-1)-$F3699)))</f>
        <v/>
      </c>
      <c r="H3699" s="54">
        <f>IF($B3699="","",IF(AND($D3699&gt;=Настройки!$B$5,$D3699&lt;=Настройки!$B$6),$E3699,0))</f>
        <v/>
      </c>
      <c r="I3699" s="54">
        <f>IF($B3699="","",$G3699+$H3699-$J3699)</f>
        <v/>
      </c>
      <c r="J3699" s="54">
        <f>IF($B3699="","",MAX(0,$E3699-MAX(0,SUMIFS(Тех_Движение!$G$2:$G$5111,Тех_Движение!$D$2:$D$5111,$C3699,Тех_Движение!$B$2:$B$5111,"&lt;="&amp;Настройки!$B$6)-$F3699)))</f>
        <v/>
      </c>
      <c r="K3699" s="54">
        <f>IF(OR($B3699="",K$3&lt;$D3699+Настройки!$B$7),0,MAX(0,$E3699-MAX(0,SUMIFS(Тех_Движение!$G$2:$G$5111,Тех_Движение!$D$2:$D$5111,$C3699,Тех_Движение!$B$2:$B$5111,"&lt;="&amp;K$3)-$F3699)))</f>
        <v/>
      </c>
      <c r="L3699" s="54">
        <f>IF(OR($B3699="",L$3&lt;$D3699+Настройки!$B$7),0,MAX(0,$E3699-MAX(0,SUMIFS(Тех_Движение!$G$2:$G$5111,Тех_Движение!$D$2:$D$5111,$C3699,Тех_Движение!$B$2:$B$5111,"&lt;="&amp;L$3)-$F3699)))</f>
        <v/>
      </c>
      <c r="M3699" s="54">
        <f>IF(OR($B3699="",M$3&lt;$D3699+Настройки!$B$7),0,MAX(0,$E3699-MAX(0,SUMIFS(Тех_Движение!$G$2:$G$5111,Тех_Движение!$D$2:$D$5111,$C3699,Тех_Движение!$B$2:$B$5111,"&lt;="&amp;M$3)-$F3699)))</f>
        <v/>
      </c>
      <c r="N3699" s="54">
        <f>IF(OR($B3699="",N$3&lt;$D3699+Настройки!$B$7),0,MAX(0,$E3699-MAX(0,SUMIFS(Тех_Движение!$G$2:$G$5111,Тех_Движение!$D$2:$D$5111,$C3699,Тех_Движение!$B$2:$B$5111,"&lt;="&amp;N$3)-$F3699)))</f>
        <v/>
      </c>
      <c r="O3699" s="54">
        <f>IF(OR($B3699="",O$3&lt;$D3699+Настройки!$B$7),0,MAX(0,$E3699-MAX(0,SUMIFS(Тех_Движение!$G$2:$G$5111,Тех_Движение!$D$2:$D$5111,$C3699,Тех_Движение!$B$2:$B$5111,"&lt;="&amp;O$3)-$F3699)))</f>
        <v/>
      </c>
      <c r="P3699" s="54">
        <f>IF(OR($B3699="",P$3&lt;$D3699+Настройки!$B$7),0,MAX(0,$E3699-MAX(0,SUMIFS(Тех_Движение!$G$2:$G$5111,Тех_Движение!$D$2:$D$5111,$C3699,Тех_Движение!$B$2:$B$5111,"&lt;="&amp;P$3)-$F3699)))</f>
        <v/>
      </c>
      <c r="Q3699" s="54">
        <f>IF(OR($B3699="",Q$3&lt;$D3699+Настройки!$B$7),0,MAX(0,$E3699-MAX(0,SUMIFS(Тех_Движение!$G$2:$G$5111,Тех_Движение!$D$2:$D$5111,$C3699,Тех_Движение!$B$2:$B$5111,"&lt;="&amp;Q$3)-$F3699)))</f>
        <v/>
      </c>
      <c r="R3699" s="54">
        <f>IF($B3699="","",SUM($K3699:$Q3699))</f>
        <v/>
      </c>
      <c r="S3699" s="56">
        <f>IF($B3699="","",VLOOKUP($C3699,Настройки!$A$11:$L$17,9,FALSE))</f>
        <v/>
      </c>
      <c r="T3699" s="56">
        <f>IF($B3699="","",$R3699*$S3699)</f>
        <v/>
      </c>
    </row>
    <row r="3700">
      <c r="A3700" s="20">
        <f>Тех_Движение!$A$3697</f>
        <v/>
      </c>
      <c r="B3700" s="20">
        <f>IF(Тех_Движение!$F$3697&gt;0,Тех_Движение!$I$3697,"")</f>
        <v/>
      </c>
      <c r="C3700" s="20">
        <f>IF($B3700="","",Тех_Движение!$D$3697)</f>
        <v/>
      </c>
      <c r="D3700" s="42">
        <f>IF($B3700="","",Тех_Движение!$B$3697)</f>
        <v/>
      </c>
      <c r="E3700" s="54">
        <f>IF($B3700="","",Тех_Движение!$F$3697)</f>
        <v/>
      </c>
      <c r="F3700" s="54">
        <f>IF($B3700="","",SUMIFS($E$5:$E3699,$C$5:$C3699,$C3700))</f>
        <v/>
      </c>
      <c r="G3700" s="54">
        <f>IF($B3700="","",MAX(0,$E3700-MAX(0,SUMIFS(Тех_Движение!$G$2:$G$5111,Тех_Движение!$D$2:$D$5111,$C3700,Тех_Движение!$B$2:$B$5111,"&lt;="&amp;Настройки!$B$5-1)-$F3700)))</f>
        <v/>
      </c>
      <c r="H3700" s="54">
        <f>IF($B3700="","",IF(AND($D3700&gt;=Настройки!$B$5,$D3700&lt;=Настройки!$B$6),$E3700,0))</f>
        <v/>
      </c>
      <c r="I3700" s="54">
        <f>IF($B3700="","",$G3700+$H3700-$J3700)</f>
        <v/>
      </c>
      <c r="J3700" s="54">
        <f>IF($B3700="","",MAX(0,$E3700-MAX(0,SUMIFS(Тех_Движение!$G$2:$G$5111,Тех_Движение!$D$2:$D$5111,$C3700,Тех_Движение!$B$2:$B$5111,"&lt;="&amp;Настройки!$B$6)-$F3700)))</f>
        <v/>
      </c>
      <c r="K3700" s="54">
        <f>IF(OR($B3700="",K$3&lt;$D3700+Настройки!$B$7),0,MAX(0,$E3700-MAX(0,SUMIFS(Тех_Движение!$G$2:$G$5111,Тех_Движение!$D$2:$D$5111,$C3700,Тех_Движение!$B$2:$B$5111,"&lt;="&amp;K$3)-$F3700)))</f>
        <v/>
      </c>
      <c r="L3700" s="54">
        <f>IF(OR($B3700="",L$3&lt;$D3700+Настройки!$B$7),0,MAX(0,$E3700-MAX(0,SUMIFS(Тех_Движение!$G$2:$G$5111,Тех_Движение!$D$2:$D$5111,$C3700,Тех_Движение!$B$2:$B$5111,"&lt;="&amp;L$3)-$F3700)))</f>
        <v/>
      </c>
      <c r="M3700" s="54">
        <f>IF(OR($B3700="",M$3&lt;$D3700+Настройки!$B$7),0,MAX(0,$E3700-MAX(0,SUMIFS(Тех_Движение!$G$2:$G$5111,Тех_Движение!$D$2:$D$5111,$C3700,Тех_Движение!$B$2:$B$5111,"&lt;="&amp;M$3)-$F3700)))</f>
        <v/>
      </c>
      <c r="N3700" s="54">
        <f>IF(OR($B3700="",N$3&lt;$D3700+Настройки!$B$7),0,MAX(0,$E3700-MAX(0,SUMIFS(Тех_Движение!$G$2:$G$5111,Тех_Движение!$D$2:$D$5111,$C3700,Тех_Движение!$B$2:$B$5111,"&lt;="&amp;N$3)-$F3700)))</f>
        <v/>
      </c>
      <c r="O3700" s="54">
        <f>IF(OR($B3700="",O$3&lt;$D3700+Настройки!$B$7),0,MAX(0,$E3700-MAX(0,SUMIFS(Тех_Движение!$G$2:$G$5111,Тех_Движение!$D$2:$D$5111,$C3700,Тех_Движение!$B$2:$B$5111,"&lt;="&amp;O$3)-$F3700)))</f>
        <v/>
      </c>
      <c r="P3700" s="54">
        <f>IF(OR($B3700="",P$3&lt;$D3700+Настройки!$B$7),0,MAX(0,$E3700-MAX(0,SUMIFS(Тех_Движение!$G$2:$G$5111,Тех_Движение!$D$2:$D$5111,$C3700,Тех_Движение!$B$2:$B$5111,"&lt;="&amp;P$3)-$F3700)))</f>
        <v/>
      </c>
      <c r="Q3700" s="54">
        <f>IF(OR($B3700="",Q$3&lt;$D3700+Настройки!$B$7),0,MAX(0,$E3700-MAX(0,SUMIFS(Тех_Движение!$G$2:$G$5111,Тех_Движение!$D$2:$D$5111,$C3700,Тех_Движение!$B$2:$B$5111,"&lt;="&amp;Q$3)-$F3700)))</f>
        <v/>
      </c>
      <c r="R3700" s="54">
        <f>IF($B3700="","",SUM($K3700:$Q3700))</f>
        <v/>
      </c>
      <c r="S3700" s="56">
        <f>IF($B3700="","",VLOOKUP($C3700,Настройки!$A$11:$L$17,9,FALSE))</f>
        <v/>
      </c>
      <c r="T3700" s="56">
        <f>IF($B3700="","",$R3700*$S3700)</f>
        <v/>
      </c>
    </row>
    <row r="3701">
      <c r="A3701" s="20">
        <f>Тех_Движение!$A$3698</f>
        <v/>
      </c>
      <c r="B3701" s="20">
        <f>IF(Тех_Движение!$F$3698&gt;0,Тех_Движение!$I$3698,"")</f>
        <v/>
      </c>
      <c r="C3701" s="20">
        <f>IF($B3701="","",Тех_Движение!$D$3698)</f>
        <v/>
      </c>
      <c r="D3701" s="42">
        <f>IF($B3701="","",Тех_Движение!$B$3698)</f>
        <v/>
      </c>
      <c r="E3701" s="54">
        <f>IF($B3701="","",Тех_Движение!$F$3698)</f>
        <v/>
      </c>
      <c r="F3701" s="54">
        <f>IF($B3701="","",SUMIFS($E$5:$E3700,$C$5:$C3700,$C3701))</f>
        <v/>
      </c>
      <c r="G3701" s="54">
        <f>IF($B3701="","",MAX(0,$E3701-MAX(0,SUMIFS(Тех_Движение!$G$2:$G$5111,Тех_Движение!$D$2:$D$5111,$C3701,Тех_Движение!$B$2:$B$5111,"&lt;="&amp;Настройки!$B$5-1)-$F3701)))</f>
        <v/>
      </c>
      <c r="H3701" s="54">
        <f>IF($B3701="","",IF(AND($D3701&gt;=Настройки!$B$5,$D3701&lt;=Настройки!$B$6),$E3701,0))</f>
        <v/>
      </c>
      <c r="I3701" s="54">
        <f>IF($B3701="","",$G3701+$H3701-$J3701)</f>
        <v/>
      </c>
      <c r="J3701" s="54">
        <f>IF($B3701="","",MAX(0,$E3701-MAX(0,SUMIFS(Тех_Движение!$G$2:$G$5111,Тех_Движение!$D$2:$D$5111,$C3701,Тех_Движение!$B$2:$B$5111,"&lt;="&amp;Настройки!$B$6)-$F3701)))</f>
        <v/>
      </c>
      <c r="K3701" s="54">
        <f>IF(OR($B3701="",K$3&lt;$D3701+Настройки!$B$7),0,MAX(0,$E3701-MAX(0,SUMIFS(Тех_Движение!$G$2:$G$5111,Тех_Движение!$D$2:$D$5111,$C3701,Тех_Движение!$B$2:$B$5111,"&lt;="&amp;K$3)-$F3701)))</f>
        <v/>
      </c>
      <c r="L3701" s="54">
        <f>IF(OR($B3701="",L$3&lt;$D3701+Настройки!$B$7),0,MAX(0,$E3701-MAX(0,SUMIFS(Тех_Движение!$G$2:$G$5111,Тех_Движение!$D$2:$D$5111,$C3701,Тех_Движение!$B$2:$B$5111,"&lt;="&amp;L$3)-$F3701)))</f>
        <v/>
      </c>
      <c r="M3701" s="54">
        <f>IF(OR($B3701="",M$3&lt;$D3701+Настройки!$B$7),0,MAX(0,$E3701-MAX(0,SUMIFS(Тех_Движение!$G$2:$G$5111,Тех_Движение!$D$2:$D$5111,$C3701,Тех_Движение!$B$2:$B$5111,"&lt;="&amp;M$3)-$F3701)))</f>
        <v/>
      </c>
      <c r="N3701" s="54">
        <f>IF(OR($B3701="",N$3&lt;$D3701+Настройки!$B$7),0,MAX(0,$E3701-MAX(0,SUMIFS(Тех_Движение!$G$2:$G$5111,Тех_Движение!$D$2:$D$5111,$C3701,Тех_Движение!$B$2:$B$5111,"&lt;="&amp;N$3)-$F3701)))</f>
        <v/>
      </c>
      <c r="O3701" s="54">
        <f>IF(OR($B3701="",O$3&lt;$D3701+Настройки!$B$7),0,MAX(0,$E3701-MAX(0,SUMIFS(Тех_Движение!$G$2:$G$5111,Тех_Движение!$D$2:$D$5111,$C3701,Тех_Движение!$B$2:$B$5111,"&lt;="&amp;O$3)-$F3701)))</f>
        <v/>
      </c>
      <c r="P3701" s="54">
        <f>IF(OR($B3701="",P$3&lt;$D3701+Настройки!$B$7),0,MAX(0,$E3701-MAX(0,SUMIFS(Тех_Движение!$G$2:$G$5111,Тех_Движение!$D$2:$D$5111,$C3701,Тех_Движение!$B$2:$B$5111,"&lt;="&amp;P$3)-$F3701)))</f>
        <v/>
      </c>
      <c r="Q3701" s="54">
        <f>IF(OR($B3701="",Q$3&lt;$D3701+Настройки!$B$7),0,MAX(0,$E3701-MAX(0,SUMIFS(Тех_Движение!$G$2:$G$5111,Тех_Движение!$D$2:$D$5111,$C3701,Тех_Движение!$B$2:$B$5111,"&lt;="&amp;Q$3)-$F3701)))</f>
        <v/>
      </c>
      <c r="R3701" s="54">
        <f>IF($B3701="","",SUM($K3701:$Q3701))</f>
        <v/>
      </c>
      <c r="S3701" s="56">
        <f>IF($B3701="","",VLOOKUP($C3701,Настройки!$A$11:$L$17,9,FALSE))</f>
        <v/>
      </c>
      <c r="T3701" s="56">
        <f>IF($B3701="","",$R3701*$S3701)</f>
        <v/>
      </c>
    </row>
    <row r="3702">
      <c r="A3702" s="20">
        <f>Тех_Движение!$A$3699</f>
        <v/>
      </c>
      <c r="B3702" s="20">
        <f>IF(Тех_Движение!$F$3699&gt;0,Тех_Движение!$I$3699,"")</f>
        <v/>
      </c>
      <c r="C3702" s="20">
        <f>IF($B3702="","",Тех_Движение!$D$3699)</f>
        <v/>
      </c>
      <c r="D3702" s="42">
        <f>IF($B3702="","",Тех_Движение!$B$3699)</f>
        <v/>
      </c>
      <c r="E3702" s="54">
        <f>IF($B3702="","",Тех_Движение!$F$3699)</f>
        <v/>
      </c>
      <c r="F3702" s="54">
        <f>IF($B3702="","",SUMIFS($E$5:$E3701,$C$5:$C3701,$C3702))</f>
        <v/>
      </c>
      <c r="G3702" s="54">
        <f>IF($B3702="","",MAX(0,$E3702-MAX(0,SUMIFS(Тех_Движение!$G$2:$G$5111,Тех_Движение!$D$2:$D$5111,$C3702,Тех_Движение!$B$2:$B$5111,"&lt;="&amp;Настройки!$B$5-1)-$F3702)))</f>
        <v/>
      </c>
      <c r="H3702" s="54">
        <f>IF($B3702="","",IF(AND($D3702&gt;=Настройки!$B$5,$D3702&lt;=Настройки!$B$6),$E3702,0))</f>
        <v/>
      </c>
      <c r="I3702" s="54">
        <f>IF($B3702="","",$G3702+$H3702-$J3702)</f>
        <v/>
      </c>
      <c r="J3702" s="54">
        <f>IF($B3702="","",MAX(0,$E3702-MAX(0,SUMIFS(Тех_Движение!$G$2:$G$5111,Тех_Движение!$D$2:$D$5111,$C3702,Тех_Движение!$B$2:$B$5111,"&lt;="&amp;Настройки!$B$6)-$F3702)))</f>
        <v/>
      </c>
      <c r="K3702" s="54">
        <f>IF(OR($B3702="",K$3&lt;$D3702+Настройки!$B$7),0,MAX(0,$E3702-MAX(0,SUMIFS(Тех_Движение!$G$2:$G$5111,Тех_Движение!$D$2:$D$5111,$C3702,Тех_Движение!$B$2:$B$5111,"&lt;="&amp;K$3)-$F3702)))</f>
        <v/>
      </c>
      <c r="L3702" s="54">
        <f>IF(OR($B3702="",L$3&lt;$D3702+Настройки!$B$7),0,MAX(0,$E3702-MAX(0,SUMIFS(Тех_Движение!$G$2:$G$5111,Тех_Движение!$D$2:$D$5111,$C3702,Тех_Движение!$B$2:$B$5111,"&lt;="&amp;L$3)-$F3702)))</f>
        <v/>
      </c>
      <c r="M3702" s="54">
        <f>IF(OR($B3702="",M$3&lt;$D3702+Настройки!$B$7),0,MAX(0,$E3702-MAX(0,SUMIFS(Тех_Движение!$G$2:$G$5111,Тех_Движение!$D$2:$D$5111,$C3702,Тех_Движение!$B$2:$B$5111,"&lt;="&amp;M$3)-$F3702)))</f>
        <v/>
      </c>
      <c r="N3702" s="54">
        <f>IF(OR($B3702="",N$3&lt;$D3702+Настройки!$B$7),0,MAX(0,$E3702-MAX(0,SUMIFS(Тех_Движение!$G$2:$G$5111,Тех_Движение!$D$2:$D$5111,$C3702,Тех_Движение!$B$2:$B$5111,"&lt;="&amp;N$3)-$F3702)))</f>
        <v/>
      </c>
      <c r="O3702" s="54">
        <f>IF(OR($B3702="",O$3&lt;$D3702+Настройки!$B$7),0,MAX(0,$E3702-MAX(0,SUMIFS(Тех_Движение!$G$2:$G$5111,Тех_Движение!$D$2:$D$5111,$C3702,Тех_Движение!$B$2:$B$5111,"&lt;="&amp;O$3)-$F3702)))</f>
        <v/>
      </c>
      <c r="P3702" s="54">
        <f>IF(OR($B3702="",P$3&lt;$D3702+Настройки!$B$7),0,MAX(0,$E3702-MAX(0,SUMIFS(Тех_Движение!$G$2:$G$5111,Тех_Движение!$D$2:$D$5111,$C3702,Тех_Движение!$B$2:$B$5111,"&lt;="&amp;P$3)-$F3702)))</f>
        <v/>
      </c>
      <c r="Q3702" s="54">
        <f>IF(OR($B3702="",Q$3&lt;$D3702+Настройки!$B$7),0,MAX(0,$E3702-MAX(0,SUMIFS(Тех_Движение!$G$2:$G$5111,Тех_Движение!$D$2:$D$5111,$C3702,Тех_Движение!$B$2:$B$5111,"&lt;="&amp;Q$3)-$F3702)))</f>
        <v/>
      </c>
      <c r="R3702" s="54">
        <f>IF($B3702="","",SUM($K3702:$Q3702))</f>
        <v/>
      </c>
      <c r="S3702" s="56">
        <f>IF($B3702="","",VLOOKUP($C3702,Настройки!$A$11:$L$17,9,FALSE))</f>
        <v/>
      </c>
      <c r="T3702" s="56">
        <f>IF($B3702="","",$R3702*$S3702)</f>
        <v/>
      </c>
    </row>
    <row r="3703">
      <c r="A3703" s="20">
        <f>Тех_Движение!$A$3700</f>
        <v/>
      </c>
      <c r="B3703" s="20">
        <f>IF(Тех_Движение!$F$3700&gt;0,Тех_Движение!$I$3700,"")</f>
        <v/>
      </c>
      <c r="C3703" s="20">
        <f>IF($B3703="","",Тех_Движение!$D$3700)</f>
        <v/>
      </c>
      <c r="D3703" s="42">
        <f>IF($B3703="","",Тех_Движение!$B$3700)</f>
        <v/>
      </c>
      <c r="E3703" s="54">
        <f>IF($B3703="","",Тех_Движение!$F$3700)</f>
        <v/>
      </c>
      <c r="F3703" s="54">
        <f>IF($B3703="","",SUMIFS($E$5:$E3702,$C$5:$C3702,$C3703))</f>
        <v/>
      </c>
      <c r="G3703" s="54">
        <f>IF($B3703="","",MAX(0,$E3703-MAX(0,SUMIFS(Тех_Движение!$G$2:$G$5111,Тех_Движение!$D$2:$D$5111,$C3703,Тех_Движение!$B$2:$B$5111,"&lt;="&amp;Настройки!$B$5-1)-$F3703)))</f>
        <v/>
      </c>
      <c r="H3703" s="54">
        <f>IF($B3703="","",IF(AND($D3703&gt;=Настройки!$B$5,$D3703&lt;=Настройки!$B$6),$E3703,0))</f>
        <v/>
      </c>
      <c r="I3703" s="54">
        <f>IF($B3703="","",$G3703+$H3703-$J3703)</f>
        <v/>
      </c>
      <c r="J3703" s="54">
        <f>IF($B3703="","",MAX(0,$E3703-MAX(0,SUMIFS(Тех_Движение!$G$2:$G$5111,Тех_Движение!$D$2:$D$5111,$C3703,Тех_Движение!$B$2:$B$5111,"&lt;="&amp;Настройки!$B$6)-$F3703)))</f>
        <v/>
      </c>
      <c r="K3703" s="54">
        <f>IF(OR($B3703="",K$3&lt;$D3703+Настройки!$B$7),0,MAX(0,$E3703-MAX(0,SUMIFS(Тех_Движение!$G$2:$G$5111,Тех_Движение!$D$2:$D$5111,$C3703,Тех_Движение!$B$2:$B$5111,"&lt;="&amp;K$3)-$F3703)))</f>
        <v/>
      </c>
      <c r="L3703" s="54">
        <f>IF(OR($B3703="",L$3&lt;$D3703+Настройки!$B$7),0,MAX(0,$E3703-MAX(0,SUMIFS(Тех_Движение!$G$2:$G$5111,Тех_Движение!$D$2:$D$5111,$C3703,Тех_Движение!$B$2:$B$5111,"&lt;="&amp;L$3)-$F3703)))</f>
        <v/>
      </c>
      <c r="M3703" s="54">
        <f>IF(OR($B3703="",M$3&lt;$D3703+Настройки!$B$7),0,MAX(0,$E3703-MAX(0,SUMIFS(Тех_Движение!$G$2:$G$5111,Тех_Движение!$D$2:$D$5111,$C3703,Тех_Движение!$B$2:$B$5111,"&lt;="&amp;M$3)-$F3703)))</f>
        <v/>
      </c>
      <c r="N3703" s="54">
        <f>IF(OR($B3703="",N$3&lt;$D3703+Настройки!$B$7),0,MAX(0,$E3703-MAX(0,SUMIFS(Тех_Движение!$G$2:$G$5111,Тех_Движение!$D$2:$D$5111,$C3703,Тех_Движение!$B$2:$B$5111,"&lt;="&amp;N$3)-$F3703)))</f>
        <v/>
      </c>
      <c r="O3703" s="54">
        <f>IF(OR($B3703="",O$3&lt;$D3703+Настройки!$B$7),0,MAX(0,$E3703-MAX(0,SUMIFS(Тех_Движение!$G$2:$G$5111,Тех_Движение!$D$2:$D$5111,$C3703,Тех_Движение!$B$2:$B$5111,"&lt;="&amp;O$3)-$F3703)))</f>
        <v/>
      </c>
      <c r="P3703" s="54">
        <f>IF(OR($B3703="",P$3&lt;$D3703+Настройки!$B$7),0,MAX(0,$E3703-MAX(0,SUMIFS(Тех_Движение!$G$2:$G$5111,Тех_Движение!$D$2:$D$5111,$C3703,Тех_Движение!$B$2:$B$5111,"&lt;="&amp;P$3)-$F3703)))</f>
        <v/>
      </c>
      <c r="Q3703" s="54">
        <f>IF(OR($B3703="",Q$3&lt;$D3703+Настройки!$B$7),0,MAX(0,$E3703-MAX(0,SUMIFS(Тех_Движение!$G$2:$G$5111,Тех_Движение!$D$2:$D$5111,$C3703,Тех_Движение!$B$2:$B$5111,"&lt;="&amp;Q$3)-$F3703)))</f>
        <v/>
      </c>
      <c r="R3703" s="54">
        <f>IF($B3703="","",SUM($K3703:$Q3703))</f>
        <v/>
      </c>
      <c r="S3703" s="56">
        <f>IF($B3703="","",VLOOKUP($C3703,Настройки!$A$11:$L$17,9,FALSE))</f>
        <v/>
      </c>
      <c r="T3703" s="56">
        <f>IF($B3703="","",$R3703*$S3703)</f>
        <v/>
      </c>
    </row>
    <row r="3704">
      <c r="A3704" s="20">
        <f>Тех_Движение!$A$3701</f>
        <v/>
      </c>
      <c r="B3704" s="20">
        <f>IF(Тех_Движение!$F$3701&gt;0,Тех_Движение!$I$3701,"")</f>
        <v/>
      </c>
      <c r="C3704" s="20">
        <f>IF($B3704="","",Тех_Движение!$D$3701)</f>
        <v/>
      </c>
      <c r="D3704" s="42">
        <f>IF($B3704="","",Тех_Движение!$B$3701)</f>
        <v/>
      </c>
      <c r="E3704" s="54">
        <f>IF($B3704="","",Тех_Движение!$F$3701)</f>
        <v/>
      </c>
      <c r="F3704" s="54">
        <f>IF($B3704="","",SUMIFS($E$5:$E3703,$C$5:$C3703,$C3704))</f>
        <v/>
      </c>
      <c r="G3704" s="54">
        <f>IF($B3704="","",MAX(0,$E3704-MAX(0,SUMIFS(Тех_Движение!$G$2:$G$5111,Тех_Движение!$D$2:$D$5111,$C3704,Тех_Движение!$B$2:$B$5111,"&lt;="&amp;Настройки!$B$5-1)-$F3704)))</f>
        <v/>
      </c>
      <c r="H3704" s="54">
        <f>IF($B3704="","",IF(AND($D3704&gt;=Настройки!$B$5,$D3704&lt;=Настройки!$B$6),$E3704,0))</f>
        <v/>
      </c>
      <c r="I3704" s="54">
        <f>IF($B3704="","",$G3704+$H3704-$J3704)</f>
        <v/>
      </c>
      <c r="J3704" s="54">
        <f>IF($B3704="","",MAX(0,$E3704-MAX(0,SUMIFS(Тех_Движение!$G$2:$G$5111,Тех_Движение!$D$2:$D$5111,$C3704,Тех_Движение!$B$2:$B$5111,"&lt;="&amp;Настройки!$B$6)-$F3704)))</f>
        <v/>
      </c>
      <c r="K3704" s="54">
        <f>IF(OR($B3704="",K$3&lt;$D3704+Настройки!$B$7),0,MAX(0,$E3704-MAX(0,SUMIFS(Тех_Движение!$G$2:$G$5111,Тех_Движение!$D$2:$D$5111,$C3704,Тех_Движение!$B$2:$B$5111,"&lt;="&amp;K$3)-$F3704)))</f>
        <v/>
      </c>
      <c r="L3704" s="54">
        <f>IF(OR($B3704="",L$3&lt;$D3704+Настройки!$B$7),0,MAX(0,$E3704-MAX(0,SUMIFS(Тех_Движение!$G$2:$G$5111,Тех_Движение!$D$2:$D$5111,$C3704,Тех_Движение!$B$2:$B$5111,"&lt;="&amp;L$3)-$F3704)))</f>
        <v/>
      </c>
      <c r="M3704" s="54">
        <f>IF(OR($B3704="",M$3&lt;$D3704+Настройки!$B$7),0,MAX(0,$E3704-MAX(0,SUMIFS(Тех_Движение!$G$2:$G$5111,Тех_Движение!$D$2:$D$5111,$C3704,Тех_Движение!$B$2:$B$5111,"&lt;="&amp;M$3)-$F3704)))</f>
        <v/>
      </c>
      <c r="N3704" s="54">
        <f>IF(OR($B3704="",N$3&lt;$D3704+Настройки!$B$7),0,MAX(0,$E3704-MAX(0,SUMIFS(Тех_Движение!$G$2:$G$5111,Тех_Движение!$D$2:$D$5111,$C3704,Тех_Движение!$B$2:$B$5111,"&lt;="&amp;N$3)-$F3704)))</f>
        <v/>
      </c>
      <c r="O3704" s="54">
        <f>IF(OR($B3704="",O$3&lt;$D3704+Настройки!$B$7),0,MAX(0,$E3704-MAX(0,SUMIFS(Тех_Движение!$G$2:$G$5111,Тех_Движение!$D$2:$D$5111,$C3704,Тех_Движение!$B$2:$B$5111,"&lt;="&amp;O$3)-$F3704)))</f>
        <v/>
      </c>
      <c r="P3704" s="54">
        <f>IF(OR($B3704="",P$3&lt;$D3704+Настройки!$B$7),0,MAX(0,$E3704-MAX(0,SUMIFS(Тех_Движение!$G$2:$G$5111,Тех_Движение!$D$2:$D$5111,$C3704,Тех_Движение!$B$2:$B$5111,"&lt;="&amp;P$3)-$F3704)))</f>
        <v/>
      </c>
      <c r="Q3704" s="54">
        <f>IF(OR($B3704="",Q$3&lt;$D3704+Настройки!$B$7),0,MAX(0,$E3704-MAX(0,SUMIFS(Тех_Движение!$G$2:$G$5111,Тех_Движение!$D$2:$D$5111,$C3704,Тех_Движение!$B$2:$B$5111,"&lt;="&amp;Q$3)-$F3704)))</f>
        <v/>
      </c>
      <c r="R3704" s="54">
        <f>IF($B3704="","",SUM($K3704:$Q3704))</f>
        <v/>
      </c>
      <c r="S3704" s="56">
        <f>IF($B3704="","",VLOOKUP($C3704,Настройки!$A$11:$L$17,9,FALSE))</f>
        <v/>
      </c>
      <c r="T3704" s="56">
        <f>IF($B3704="","",$R3704*$S3704)</f>
        <v/>
      </c>
    </row>
    <row r="3705">
      <c r="A3705" s="20">
        <f>Тех_Движение!$A$3702</f>
        <v/>
      </c>
      <c r="B3705" s="20">
        <f>IF(Тех_Движение!$F$3702&gt;0,Тех_Движение!$I$3702,"")</f>
        <v/>
      </c>
      <c r="C3705" s="20">
        <f>IF($B3705="","",Тех_Движение!$D$3702)</f>
        <v/>
      </c>
      <c r="D3705" s="42">
        <f>IF($B3705="","",Тех_Движение!$B$3702)</f>
        <v/>
      </c>
      <c r="E3705" s="54">
        <f>IF($B3705="","",Тех_Движение!$F$3702)</f>
        <v/>
      </c>
      <c r="F3705" s="54">
        <f>IF($B3705="","",SUMIFS($E$5:$E3704,$C$5:$C3704,$C3705))</f>
        <v/>
      </c>
      <c r="G3705" s="54">
        <f>IF($B3705="","",MAX(0,$E3705-MAX(0,SUMIFS(Тех_Движение!$G$2:$G$5111,Тех_Движение!$D$2:$D$5111,$C3705,Тех_Движение!$B$2:$B$5111,"&lt;="&amp;Настройки!$B$5-1)-$F3705)))</f>
        <v/>
      </c>
      <c r="H3705" s="54">
        <f>IF($B3705="","",IF(AND($D3705&gt;=Настройки!$B$5,$D3705&lt;=Настройки!$B$6),$E3705,0))</f>
        <v/>
      </c>
      <c r="I3705" s="54">
        <f>IF($B3705="","",$G3705+$H3705-$J3705)</f>
        <v/>
      </c>
      <c r="J3705" s="54">
        <f>IF($B3705="","",MAX(0,$E3705-MAX(0,SUMIFS(Тех_Движение!$G$2:$G$5111,Тех_Движение!$D$2:$D$5111,$C3705,Тех_Движение!$B$2:$B$5111,"&lt;="&amp;Настройки!$B$6)-$F3705)))</f>
        <v/>
      </c>
      <c r="K3705" s="54">
        <f>IF(OR($B3705="",K$3&lt;$D3705+Настройки!$B$7),0,MAX(0,$E3705-MAX(0,SUMIFS(Тех_Движение!$G$2:$G$5111,Тех_Движение!$D$2:$D$5111,$C3705,Тех_Движение!$B$2:$B$5111,"&lt;="&amp;K$3)-$F3705)))</f>
        <v/>
      </c>
      <c r="L3705" s="54">
        <f>IF(OR($B3705="",L$3&lt;$D3705+Настройки!$B$7),0,MAX(0,$E3705-MAX(0,SUMIFS(Тех_Движение!$G$2:$G$5111,Тех_Движение!$D$2:$D$5111,$C3705,Тех_Движение!$B$2:$B$5111,"&lt;="&amp;L$3)-$F3705)))</f>
        <v/>
      </c>
      <c r="M3705" s="54">
        <f>IF(OR($B3705="",M$3&lt;$D3705+Настройки!$B$7),0,MAX(0,$E3705-MAX(0,SUMIFS(Тех_Движение!$G$2:$G$5111,Тех_Движение!$D$2:$D$5111,$C3705,Тех_Движение!$B$2:$B$5111,"&lt;="&amp;M$3)-$F3705)))</f>
        <v/>
      </c>
      <c r="N3705" s="54">
        <f>IF(OR($B3705="",N$3&lt;$D3705+Настройки!$B$7),0,MAX(0,$E3705-MAX(0,SUMIFS(Тех_Движение!$G$2:$G$5111,Тех_Движение!$D$2:$D$5111,$C3705,Тех_Движение!$B$2:$B$5111,"&lt;="&amp;N$3)-$F3705)))</f>
        <v/>
      </c>
      <c r="O3705" s="54">
        <f>IF(OR($B3705="",O$3&lt;$D3705+Настройки!$B$7),0,MAX(0,$E3705-MAX(0,SUMIFS(Тех_Движение!$G$2:$G$5111,Тех_Движение!$D$2:$D$5111,$C3705,Тех_Движение!$B$2:$B$5111,"&lt;="&amp;O$3)-$F3705)))</f>
        <v/>
      </c>
      <c r="P3705" s="54">
        <f>IF(OR($B3705="",P$3&lt;$D3705+Настройки!$B$7),0,MAX(0,$E3705-MAX(0,SUMIFS(Тех_Движение!$G$2:$G$5111,Тех_Движение!$D$2:$D$5111,$C3705,Тех_Движение!$B$2:$B$5111,"&lt;="&amp;P$3)-$F3705)))</f>
        <v/>
      </c>
      <c r="Q3705" s="54">
        <f>IF(OR($B3705="",Q$3&lt;$D3705+Настройки!$B$7),0,MAX(0,$E3705-MAX(0,SUMIFS(Тех_Движение!$G$2:$G$5111,Тех_Движение!$D$2:$D$5111,$C3705,Тех_Движение!$B$2:$B$5111,"&lt;="&amp;Q$3)-$F3705)))</f>
        <v/>
      </c>
      <c r="R3705" s="54">
        <f>IF($B3705="","",SUM($K3705:$Q3705))</f>
        <v/>
      </c>
      <c r="S3705" s="56">
        <f>IF($B3705="","",VLOOKUP($C3705,Настройки!$A$11:$L$17,9,FALSE))</f>
        <v/>
      </c>
      <c r="T3705" s="56">
        <f>IF($B3705="","",$R3705*$S3705)</f>
        <v/>
      </c>
    </row>
    <row r="3706">
      <c r="A3706" s="20">
        <f>Тех_Движение!$A$3703</f>
        <v/>
      </c>
      <c r="B3706" s="20">
        <f>IF(Тех_Движение!$F$3703&gt;0,Тех_Движение!$I$3703,"")</f>
        <v/>
      </c>
      <c r="C3706" s="20">
        <f>IF($B3706="","",Тех_Движение!$D$3703)</f>
        <v/>
      </c>
      <c r="D3706" s="42">
        <f>IF($B3706="","",Тех_Движение!$B$3703)</f>
        <v/>
      </c>
      <c r="E3706" s="54">
        <f>IF($B3706="","",Тех_Движение!$F$3703)</f>
        <v/>
      </c>
      <c r="F3706" s="54">
        <f>IF($B3706="","",SUMIFS($E$5:$E3705,$C$5:$C3705,$C3706))</f>
        <v/>
      </c>
      <c r="G3706" s="54">
        <f>IF($B3706="","",MAX(0,$E3706-MAX(0,SUMIFS(Тех_Движение!$G$2:$G$5111,Тех_Движение!$D$2:$D$5111,$C3706,Тех_Движение!$B$2:$B$5111,"&lt;="&amp;Настройки!$B$5-1)-$F3706)))</f>
        <v/>
      </c>
      <c r="H3706" s="54">
        <f>IF($B3706="","",IF(AND($D3706&gt;=Настройки!$B$5,$D3706&lt;=Настройки!$B$6),$E3706,0))</f>
        <v/>
      </c>
      <c r="I3706" s="54">
        <f>IF($B3706="","",$G3706+$H3706-$J3706)</f>
        <v/>
      </c>
      <c r="J3706" s="54">
        <f>IF($B3706="","",MAX(0,$E3706-MAX(0,SUMIFS(Тех_Движение!$G$2:$G$5111,Тех_Движение!$D$2:$D$5111,$C3706,Тех_Движение!$B$2:$B$5111,"&lt;="&amp;Настройки!$B$6)-$F3706)))</f>
        <v/>
      </c>
      <c r="K3706" s="54">
        <f>IF(OR($B3706="",K$3&lt;$D3706+Настройки!$B$7),0,MAX(0,$E3706-MAX(0,SUMIFS(Тех_Движение!$G$2:$G$5111,Тех_Движение!$D$2:$D$5111,$C3706,Тех_Движение!$B$2:$B$5111,"&lt;="&amp;K$3)-$F3706)))</f>
        <v/>
      </c>
      <c r="L3706" s="54">
        <f>IF(OR($B3706="",L$3&lt;$D3706+Настройки!$B$7),0,MAX(0,$E3706-MAX(0,SUMIFS(Тех_Движение!$G$2:$G$5111,Тех_Движение!$D$2:$D$5111,$C3706,Тех_Движение!$B$2:$B$5111,"&lt;="&amp;L$3)-$F3706)))</f>
        <v/>
      </c>
      <c r="M3706" s="54">
        <f>IF(OR($B3706="",M$3&lt;$D3706+Настройки!$B$7),0,MAX(0,$E3706-MAX(0,SUMIFS(Тех_Движение!$G$2:$G$5111,Тех_Движение!$D$2:$D$5111,$C3706,Тех_Движение!$B$2:$B$5111,"&lt;="&amp;M$3)-$F3706)))</f>
        <v/>
      </c>
      <c r="N3706" s="54">
        <f>IF(OR($B3706="",N$3&lt;$D3706+Настройки!$B$7),0,MAX(0,$E3706-MAX(0,SUMIFS(Тех_Движение!$G$2:$G$5111,Тех_Движение!$D$2:$D$5111,$C3706,Тех_Движение!$B$2:$B$5111,"&lt;="&amp;N$3)-$F3706)))</f>
        <v/>
      </c>
      <c r="O3706" s="54">
        <f>IF(OR($B3706="",O$3&lt;$D3706+Настройки!$B$7),0,MAX(0,$E3706-MAX(0,SUMIFS(Тех_Движение!$G$2:$G$5111,Тех_Движение!$D$2:$D$5111,$C3706,Тех_Движение!$B$2:$B$5111,"&lt;="&amp;O$3)-$F3706)))</f>
        <v/>
      </c>
      <c r="P3706" s="54">
        <f>IF(OR($B3706="",P$3&lt;$D3706+Настройки!$B$7),0,MAX(0,$E3706-MAX(0,SUMIFS(Тех_Движение!$G$2:$G$5111,Тех_Движение!$D$2:$D$5111,$C3706,Тех_Движение!$B$2:$B$5111,"&lt;="&amp;P$3)-$F3706)))</f>
        <v/>
      </c>
      <c r="Q3706" s="54">
        <f>IF(OR($B3706="",Q$3&lt;$D3706+Настройки!$B$7),0,MAX(0,$E3706-MAX(0,SUMIFS(Тех_Движение!$G$2:$G$5111,Тех_Движение!$D$2:$D$5111,$C3706,Тех_Движение!$B$2:$B$5111,"&lt;="&amp;Q$3)-$F3706)))</f>
        <v/>
      </c>
      <c r="R3706" s="54">
        <f>IF($B3706="","",SUM($K3706:$Q3706))</f>
        <v/>
      </c>
      <c r="S3706" s="56">
        <f>IF($B3706="","",VLOOKUP($C3706,Настройки!$A$11:$L$17,9,FALSE))</f>
        <v/>
      </c>
      <c r="T3706" s="56">
        <f>IF($B3706="","",$R3706*$S3706)</f>
        <v/>
      </c>
    </row>
    <row r="3707">
      <c r="A3707" s="20">
        <f>Тех_Движение!$A$3704</f>
        <v/>
      </c>
      <c r="B3707" s="20">
        <f>IF(Тех_Движение!$F$3704&gt;0,Тех_Движение!$I$3704,"")</f>
        <v/>
      </c>
      <c r="C3707" s="20">
        <f>IF($B3707="","",Тех_Движение!$D$3704)</f>
        <v/>
      </c>
      <c r="D3707" s="42">
        <f>IF($B3707="","",Тех_Движение!$B$3704)</f>
        <v/>
      </c>
      <c r="E3707" s="54">
        <f>IF($B3707="","",Тех_Движение!$F$3704)</f>
        <v/>
      </c>
      <c r="F3707" s="54">
        <f>IF($B3707="","",SUMIFS($E$5:$E3706,$C$5:$C3706,$C3707))</f>
        <v/>
      </c>
      <c r="G3707" s="54">
        <f>IF($B3707="","",MAX(0,$E3707-MAX(0,SUMIFS(Тех_Движение!$G$2:$G$5111,Тех_Движение!$D$2:$D$5111,$C3707,Тех_Движение!$B$2:$B$5111,"&lt;="&amp;Настройки!$B$5-1)-$F3707)))</f>
        <v/>
      </c>
      <c r="H3707" s="54">
        <f>IF($B3707="","",IF(AND($D3707&gt;=Настройки!$B$5,$D3707&lt;=Настройки!$B$6),$E3707,0))</f>
        <v/>
      </c>
      <c r="I3707" s="54">
        <f>IF($B3707="","",$G3707+$H3707-$J3707)</f>
        <v/>
      </c>
      <c r="J3707" s="54">
        <f>IF($B3707="","",MAX(0,$E3707-MAX(0,SUMIFS(Тех_Движение!$G$2:$G$5111,Тех_Движение!$D$2:$D$5111,$C3707,Тех_Движение!$B$2:$B$5111,"&lt;="&amp;Настройки!$B$6)-$F3707)))</f>
        <v/>
      </c>
      <c r="K3707" s="54">
        <f>IF(OR($B3707="",K$3&lt;$D3707+Настройки!$B$7),0,MAX(0,$E3707-MAX(0,SUMIFS(Тех_Движение!$G$2:$G$5111,Тех_Движение!$D$2:$D$5111,$C3707,Тех_Движение!$B$2:$B$5111,"&lt;="&amp;K$3)-$F3707)))</f>
        <v/>
      </c>
      <c r="L3707" s="54">
        <f>IF(OR($B3707="",L$3&lt;$D3707+Настройки!$B$7),0,MAX(0,$E3707-MAX(0,SUMIFS(Тех_Движение!$G$2:$G$5111,Тех_Движение!$D$2:$D$5111,$C3707,Тех_Движение!$B$2:$B$5111,"&lt;="&amp;L$3)-$F3707)))</f>
        <v/>
      </c>
      <c r="M3707" s="54">
        <f>IF(OR($B3707="",M$3&lt;$D3707+Настройки!$B$7),0,MAX(0,$E3707-MAX(0,SUMIFS(Тех_Движение!$G$2:$G$5111,Тех_Движение!$D$2:$D$5111,$C3707,Тех_Движение!$B$2:$B$5111,"&lt;="&amp;M$3)-$F3707)))</f>
        <v/>
      </c>
      <c r="N3707" s="54">
        <f>IF(OR($B3707="",N$3&lt;$D3707+Настройки!$B$7),0,MAX(0,$E3707-MAX(0,SUMIFS(Тех_Движение!$G$2:$G$5111,Тех_Движение!$D$2:$D$5111,$C3707,Тех_Движение!$B$2:$B$5111,"&lt;="&amp;N$3)-$F3707)))</f>
        <v/>
      </c>
      <c r="O3707" s="54">
        <f>IF(OR($B3707="",O$3&lt;$D3707+Настройки!$B$7),0,MAX(0,$E3707-MAX(0,SUMIFS(Тех_Движение!$G$2:$G$5111,Тех_Движение!$D$2:$D$5111,$C3707,Тех_Движение!$B$2:$B$5111,"&lt;="&amp;O$3)-$F3707)))</f>
        <v/>
      </c>
      <c r="P3707" s="54">
        <f>IF(OR($B3707="",P$3&lt;$D3707+Настройки!$B$7),0,MAX(0,$E3707-MAX(0,SUMIFS(Тех_Движение!$G$2:$G$5111,Тех_Движение!$D$2:$D$5111,$C3707,Тех_Движение!$B$2:$B$5111,"&lt;="&amp;P$3)-$F3707)))</f>
        <v/>
      </c>
      <c r="Q3707" s="54">
        <f>IF(OR($B3707="",Q$3&lt;$D3707+Настройки!$B$7),0,MAX(0,$E3707-MAX(0,SUMIFS(Тех_Движение!$G$2:$G$5111,Тех_Движение!$D$2:$D$5111,$C3707,Тех_Движение!$B$2:$B$5111,"&lt;="&amp;Q$3)-$F3707)))</f>
        <v/>
      </c>
      <c r="R3707" s="54">
        <f>IF($B3707="","",SUM($K3707:$Q3707))</f>
        <v/>
      </c>
      <c r="S3707" s="56">
        <f>IF($B3707="","",VLOOKUP($C3707,Настройки!$A$11:$L$17,9,FALSE))</f>
        <v/>
      </c>
      <c r="T3707" s="56">
        <f>IF($B3707="","",$R3707*$S3707)</f>
        <v/>
      </c>
    </row>
    <row r="3708">
      <c r="A3708" s="20">
        <f>Тех_Движение!$A$3705</f>
        <v/>
      </c>
      <c r="B3708" s="20">
        <f>IF(Тех_Движение!$F$3705&gt;0,Тех_Движение!$I$3705,"")</f>
        <v/>
      </c>
      <c r="C3708" s="20">
        <f>IF($B3708="","",Тех_Движение!$D$3705)</f>
        <v/>
      </c>
      <c r="D3708" s="42">
        <f>IF($B3708="","",Тех_Движение!$B$3705)</f>
        <v/>
      </c>
      <c r="E3708" s="54">
        <f>IF($B3708="","",Тех_Движение!$F$3705)</f>
        <v/>
      </c>
      <c r="F3708" s="54">
        <f>IF($B3708="","",SUMIFS($E$5:$E3707,$C$5:$C3707,$C3708))</f>
        <v/>
      </c>
      <c r="G3708" s="54">
        <f>IF($B3708="","",MAX(0,$E3708-MAX(0,SUMIFS(Тех_Движение!$G$2:$G$5111,Тех_Движение!$D$2:$D$5111,$C3708,Тех_Движение!$B$2:$B$5111,"&lt;="&amp;Настройки!$B$5-1)-$F3708)))</f>
        <v/>
      </c>
      <c r="H3708" s="54">
        <f>IF($B3708="","",IF(AND($D3708&gt;=Настройки!$B$5,$D3708&lt;=Настройки!$B$6),$E3708,0))</f>
        <v/>
      </c>
      <c r="I3708" s="54">
        <f>IF($B3708="","",$G3708+$H3708-$J3708)</f>
        <v/>
      </c>
      <c r="J3708" s="54">
        <f>IF($B3708="","",MAX(0,$E3708-MAX(0,SUMIFS(Тех_Движение!$G$2:$G$5111,Тех_Движение!$D$2:$D$5111,$C3708,Тех_Движение!$B$2:$B$5111,"&lt;="&amp;Настройки!$B$6)-$F3708)))</f>
        <v/>
      </c>
      <c r="K3708" s="54">
        <f>IF(OR($B3708="",K$3&lt;$D3708+Настройки!$B$7),0,MAX(0,$E3708-MAX(0,SUMIFS(Тех_Движение!$G$2:$G$5111,Тех_Движение!$D$2:$D$5111,$C3708,Тех_Движение!$B$2:$B$5111,"&lt;="&amp;K$3)-$F3708)))</f>
        <v/>
      </c>
      <c r="L3708" s="54">
        <f>IF(OR($B3708="",L$3&lt;$D3708+Настройки!$B$7),0,MAX(0,$E3708-MAX(0,SUMIFS(Тех_Движение!$G$2:$G$5111,Тех_Движение!$D$2:$D$5111,$C3708,Тех_Движение!$B$2:$B$5111,"&lt;="&amp;L$3)-$F3708)))</f>
        <v/>
      </c>
      <c r="M3708" s="54">
        <f>IF(OR($B3708="",M$3&lt;$D3708+Настройки!$B$7),0,MAX(0,$E3708-MAX(0,SUMIFS(Тех_Движение!$G$2:$G$5111,Тех_Движение!$D$2:$D$5111,$C3708,Тех_Движение!$B$2:$B$5111,"&lt;="&amp;M$3)-$F3708)))</f>
        <v/>
      </c>
      <c r="N3708" s="54">
        <f>IF(OR($B3708="",N$3&lt;$D3708+Настройки!$B$7),0,MAX(0,$E3708-MAX(0,SUMIFS(Тех_Движение!$G$2:$G$5111,Тех_Движение!$D$2:$D$5111,$C3708,Тех_Движение!$B$2:$B$5111,"&lt;="&amp;N$3)-$F3708)))</f>
        <v/>
      </c>
      <c r="O3708" s="54">
        <f>IF(OR($B3708="",O$3&lt;$D3708+Настройки!$B$7),0,MAX(0,$E3708-MAX(0,SUMIFS(Тех_Движение!$G$2:$G$5111,Тех_Движение!$D$2:$D$5111,$C3708,Тех_Движение!$B$2:$B$5111,"&lt;="&amp;O$3)-$F3708)))</f>
        <v/>
      </c>
      <c r="P3708" s="54">
        <f>IF(OR($B3708="",P$3&lt;$D3708+Настройки!$B$7),0,MAX(0,$E3708-MAX(0,SUMIFS(Тех_Движение!$G$2:$G$5111,Тех_Движение!$D$2:$D$5111,$C3708,Тех_Движение!$B$2:$B$5111,"&lt;="&amp;P$3)-$F3708)))</f>
        <v/>
      </c>
      <c r="Q3708" s="54">
        <f>IF(OR($B3708="",Q$3&lt;$D3708+Настройки!$B$7),0,MAX(0,$E3708-MAX(0,SUMIFS(Тех_Движение!$G$2:$G$5111,Тех_Движение!$D$2:$D$5111,$C3708,Тех_Движение!$B$2:$B$5111,"&lt;="&amp;Q$3)-$F3708)))</f>
        <v/>
      </c>
      <c r="R3708" s="54">
        <f>IF($B3708="","",SUM($K3708:$Q3708))</f>
        <v/>
      </c>
      <c r="S3708" s="56">
        <f>IF($B3708="","",VLOOKUP($C3708,Настройки!$A$11:$L$17,9,FALSE))</f>
        <v/>
      </c>
      <c r="T3708" s="56">
        <f>IF($B3708="","",$R3708*$S3708)</f>
        <v/>
      </c>
    </row>
    <row r="3709">
      <c r="A3709" s="20">
        <f>Тех_Движение!$A$3706</f>
        <v/>
      </c>
      <c r="B3709" s="20">
        <f>IF(Тех_Движение!$F$3706&gt;0,Тех_Движение!$I$3706,"")</f>
        <v/>
      </c>
      <c r="C3709" s="20">
        <f>IF($B3709="","",Тех_Движение!$D$3706)</f>
        <v/>
      </c>
      <c r="D3709" s="42">
        <f>IF($B3709="","",Тех_Движение!$B$3706)</f>
        <v/>
      </c>
      <c r="E3709" s="54">
        <f>IF($B3709="","",Тех_Движение!$F$3706)</f>
        <v/>
      </c>
      <c r="F3709" s="54">
        <f>IF($B3709="","",SUMIFS($E$5:$E3708,$C$5:$C3708,$C3709))</f>
        <v/>
      </c>
      <c r="G3709" s="54">
        <f>IF($B3709="","",MAX(0,$E3709-MAX(0,SUMIFS(Тех_Движение!$G$2:$G$5111,Тех_Движение!$D$2:$D$5111,$C3709,Тех_Движение!$B$2:$B$5111,"&lt;="&amp;Настройки!$B$5-1)-$F3709)))</f>
        <v/>
      </c>
      <c r="H3709" s="54">
        <f>IF($B3709="","",IF(AND($D3709&gt;=Настройки!$B$5,$D3709&lt;=Настройки!$B$6),$E3709,0))</f>
        <v/>
      </c>
      <c r="I3709" s="54">
        <f>IF($B3709="","",$G3709+$H3709-$J3709)</f>
        <v/>
      </c>
      <c r="J3709" s="54">
        <f>IF($B3709="","",MAX(0,$E3709-MAX(0,SUMIFS(Тех_Движение!$G$2:$G$5111,Тех_Движение!$D$2:$D$5111,$C3709,Тех_Движение!$B$2:$B$5111,"&lt;="&amp;Настройки!$B$6)-$F3709)))</f>
        <v/>
      </c>
      <c r="K3709" s="54">
        <f>IF(OR($B3709="",K$3&lt;$D3709+Настройки!$B$7),0,MAX(0,$E3709-MAX(0,SUMIFS(Тех_Движение!$G$2:$G$5111,Тех_Движение!$D$2:$D$5111,$C3709,Тех_Движение!$B$2:$B$5111,"&lt;="&amp;K$3)-$F3709)))</f>
        <v/>
      </c>
      <c r="L3709" s="54">
        <f>IF(OR($B3709="",L$3&lt;$D3709+Настройки!$B$7),0,MAX(0,$E3709-MAX(0,SUMIFS(Тех_Движение!$G$2:$G$5111,Тех_Движение!$D$2:$D$5111,$C3709,Тех_Движение!$B$2:$B$5111,"&lt;="&amp;L$3)-$F3709)))</f>
        <v/>
      </c>
      <c r="M3709" s="54">
        <f>IF(OR($B3709="",M$3&lt;$D3709+Настройки!$B$7),0,MAX(0,$E3709-MAX(0,SUMIFS(Тех_Движение!$G$2:$G$5111,Тех_Движение!$D$2:$D$5111,$C3709,Тех_Движение!$B$2:$B$5111,"&lt;="&amp;M$3)-$F3709)))</f>
        <v/>
      </c>
      <c r="N3709" s="54">
        <f>IF(OR($B3709="",N$3&lt;$D3709+Настройки!$B$7),0,MAX(0,$E3709-MAX(0,SUMIFS(Тех_Движение!$G$2:$G$5111,Тех_Движение!$D$2:$D$5111,$C3709,Тех_Движение!$B$2:$B$5111,"&lt;="&amp;N$3)-$F3709)))</f>
        <v/>
      </c>
      <c r="O3709" s="54">
        <f>IF(OR($B3709="",O$3&lt;$D3709+Настройки!$B$7),0,MAX(0,$E3709-MAX(0,SUMIFS(Тех_Движение!$G$2:$G$5111,Тех_Движение!$D$2:$D$5111,$C3709,Тех_Движение!$B$2:$B$5111,"&lt;="&amp;O$3)-$F3709)))</f>
        <v/>
      </c>
      <c r="P3709" s="54">
        <f>IF(OR($B3709="",P$3&lt;$D3709+Настройки!$B$7),0,MAX(0,$E3709-MAX(0,SUMIFS(Тех_Движение!$G$2:$G$5111,Тех_Движение!$D$2:$D$5111,$C3709,Тех_Движение!$B$2:$B$5111,"&lt;="&amp;P$3)-$F3709)))</f>
        <v/>
      </c>
      <c r="Q3709" s="54">
        <f>IF(OR($B3709="",Q$3&lt;$D3709+Настройки!$B$7),0,MAX(0,$E3709-MAX(0,SUMIFS(Тех_Движение!$G$2:$G$5111,Тех_Движение!$D$2:$D$5111,$C3709,Тех_Движение!$B$2:$B$5111,"&lt;="&amp;Q$3)-$F3709)))</f>
        <v/>
      </c>
      <c r="R3709" s="54">
        <f>IF($B3709="","",SUM($K3709:$Q3709))</f>
        <v/>
      </c>
      <c r="S3709" s="56">
        <f>IF($B3709="","",VLOOKUP($C3709,Настройки!$A$11:$L$17,9,FALSE))</f>
        <v/>
      </c>
      <c r="T3709" s="56">
        <f>IF($B3709="","",$R3709*$S3709)</f>
        <v/>
      </c>
    </row>
    <row r="3710">
      <c r="A3710" s="20">
        <f>Тех_Движение!$A$3707</f>
        <v/>
      </c>
      <c r="B3710" s="20">
        <f>IF(Тех_Движение!$F$3707&gt;0,Тех_Движение!$I$3707,"")</f>
        <v/>
      </c>
      <c r="C3710" s="20">
        <f>IF($B3710="","",Тех_Движение!$D$3707)</f>
        <v/>
      </c>
      <c r="D3710" s="42">
        <f>IF($B3710="","",Тех_Движение!$B$3707)</f>
        <v/>
      </c>
      <c r="E3710" s="54">
        <f>IF($B3710="","",Тех_Движение!$F$3707)</f>
        <v/>
      </c>
      <c r="F3710" s="54">
        <f>IF($B3710="","",SUMIFS($E$5:$E3709,$C$5:$C3709,$C3710))</f>
        <v/>
      </c>
      <c r="G3710" s="54">
        <f>IF($B3710="","",MAX(0,$E3710-MAX(0,SUMIFS(Тех_Движение!$G$2:$G$5111,Тех_Движение!$D$2:$D$5111,$C3710,Тех_Движение!$B$2:$B$5111,"&lt;="&amp;Настройки!$B$5-1)-$F3710)))</f>
        <v/>
      </c>
      <c r="H3710" s="54">
        <f>IF($B3710="","",IF(AND($D3710&gt;=Настройки!$B$5,$D3710&lt;=Настройки!$B$6),$E3710,0))</f>
        <v/>
      </c>
      <c r="I3710" s="54">
        <f>IF($B3710="","",$G3710+$H3710-$J3710)</f>
        <v/>
      </c>
      <c r="J3710" s="54">
        <f>IF($B3710="","",MAX(0,$E3710-MAX(0,SUMIFS(Тех_Движение!$G$2:$G$5111,Тех_Движение!$D$2:$D$5111,$C3710,Тех_Движение!$B$2:$B$5111,"&lt;="&amp;Настройки!$B$6)-$F3710)))</f>
        <v/>
      </c>
      <c r="K3710" s="54">
        <f>IF(OR($B3710="",K$3&lt;$D3710+Настройки!$B$7),0,MAX(0,$E3710-MAX(0,SUMIFS(Тех_Движение!$G$2:$G$5111,Тех_Движение!$D$2:$D$5111,$C3710,Тех_Движение!$B$2:$B$5111,"&lt;="&amp;K$3)-$F3710)))</f>
        <v/>
      </c>
      <c r="L3710" s="54">
        <f>IF(OR($B3710="",L$3&lt;$D3710+Настройки!$B$7),0,MAX(0,$E3710-MAX(0,SUMIFS(Тех_Движение!$G$2:$G$5111,Тех_Движение!$D$2:$D$5111,$C3710,Тех_Движение!$B$2:$B$5111,"&lt;="&amp;L$3)-$F3710)))</f>
        <v/>
      </c>
      <c r="M3710" s="54">
        <f>IF(OR($B3710="",M$3&lt;$D3710+Настройки!$B$7),0,MAX(0,$E3710-MAX(0,SUMIFS(Тех_Движение!$G$2:$G$5111,Тех_Движение!$D$2:$D$5111,$C3710,Тех_Движение!$B$2:$B$5111,"&lt;="&amp;M$3)-$F3710)))</f>
        <v/>
      </c>
      <c r="N3710" s="54">
        <f>IF(OR($B3710="",N$3&lt;$D3710+Настройки!$B$7),0,MAX(0,$E3710-MAX(0,SUMIFS(Тех_Движение!$G$2:$G$5111,Тех_Движение!$D$2:$D$5111,$C3710,Тех_Движение!$B$2:$B$5111,"&lt;="&amp;N$3)-$F3710)))</f>
        <v/>
      </c>
      <c r="O3710" s="54">
        <f>IF(OR($B3710="",O$3&lt;$D3710+Настройки!$B$7),0,MAX(0,$E3710-MAX(0,SUMIFS(Тех_Движение!$G$2:$G$5111,Тех_Движение!$D$2:$D$5111,$C3710,Тех_Движение!$B$2:$B$5111,"&lt;="&amp;O$3)-$F3710)))</f>
        <v/>
      </c>
      <c r="P3710" s="54">
        <f>IF(OR($B3710="",P$3&lt;$D3710+Настройки!$B$7),0,MAX(0,$E3710-MAX(0,SUMIFS(Тех_Движение!$G$2:$G$5111,Тех_Движение!$D$2:$D$5111,$C3710,Тех_Движение!$B$2:$B$5111,"&lt;="&amp;P$3)-$F3710)))</f>
        <v/>
      </c>
      <c r="Q3710" s="54">
        <f>IF(OR($B3710="",Q$3&lt;$D3710+Настройки!$B$7),0,MAX(0,$E3710-MAX(0,SUMIFS(Тех_Движение!$G$2:$G$5111,Тех_Движение!$D$2:$D$5111,$C3710,Тех_Движение!$B$2:$B$5111,"&lt;="&amp;Q$3)-$F3710)))</f>
        <v/>
      </c>
      <c r="R3710" s="54">
        <f>IF($B3710="","",SUM($K3710:$Q3710))</f>
        <v/>
      </c>
      <c r="S3710" s="56">
        <f>IF($B3710="","",VLOOKUP($C3710,Настройки!$A$11:$L$17,9,FALSE))</f>
        <v/>
      </c>
      <c r="T3710" s="56">
        <f>IF($B3710="","",$R3710*$S3710)</f>
        <v/>
      </c>
    </row>
    <row r="3711">
      <c r="A3711" s="20">
        <f>Тех_Движение!$A$3708</f>
        <v/>
      </c>
      <c r="B3711" s="20">
        <f>IF(Тех_Движение!$F$3708&gt;0,Тех_Движение!$I$3708,"")</f>
        <v/>
      </c>
      <c r="C3711" s="20">
        <f>IF($B3711="","",Тех_Движение!$D$3708)</f>
        <v/>
      </c>
      <c r="D3711" s="42">
        <f>IF($B3711="","",Тех_Движение!$B$3708)</f>
        <v/>
      </c>
      <c r="E3711" s="54">
        <f>IF($B3711="","",Тех_Движение!$F$3708)</f>
        <v/>
      </c>
      <c r="F3711" s="54">
        <f>IF($B3711="","",SUMIFS($E$5:$E3710,$C$5:$C3710,$C3711))</f>
        <v/>
      </c>
      <c r="G3711" s="54">
        <f>IF($B3711="","",MAX(0,$E3711-MAX(0,SUMIFS(Тех_Движение!$G$2:$G$5111,Тех_Движение!$D$2:$D$5111,$C3711,Тех_Движение!$B$2:$B$5111,"&lt;="&amp;Настройки!$B$5-1)-$F3711)))</f>
        <v/>
      </c>
      <c r="H3711" s="54">
        <f>IF($B3711="","",IF(AND($D3711&gt;=Настройки!$B$5,$D3711&lt;=Настройки!$B$6),$E3711,0))</f>
        <v/>
      </c>
      <c r="I3711" s="54">
        <f>IF($B3711="","",$G3711+$H3711-$J3711)</f>
        <v/>
      </c>
      <c r="J3711" s="54">
        <f>IF($B3711="","",MAX(0,$E3711-MAX(0,SUMIFS(Тех_Движение!$G$2:$G$5111,Тех_Движение!$D$2:$D$5111,$C3711,Тех_Движение!$B$2:$B$5111,"&lt;="&amp;Настройки!$B$6)-$F3711)))</f>
        <v/>
      </c>
      <c r="K3711" s="54">
        <f>IF(OR($B3711="",K$3&lt;$D3711+Настройки!$B$7),0,MAX(0,$E3711-MAX(0,SUMIFS(Тех_Движение!$G$2:$G$5111,Тех_Движение!$D$2:$D$5111,$C3711,Тех_Движение!$B$2:$B$5111,"&lt;="&amp;K$3)-$F3711)))</f>
        <v/>
      </c>
      <c r="L3711" s="54">
        <f>IF(OR($B3711="",L$3&lt;$D3711+Настройки!$B$7),0,MAX(0,$E3711-MAX(0,SUMIFS(Тех_Движение!$G$2:$G$5111,Тех_Движение!$D$2:$D$5111,$C3711,Тех_Движение!$B$2:$B$5111,"&lt;="&amp;L$3)-$F3711)))</f>
        <v/>
      </c>
      <c r="M3711" s="54">
        <f>IF(OR($B3711="",M$3&lt;$D3711+Настройки!$B$7),0,MAX(0,$E3711-MAX(0,SUMIFS(Тех_Движение!$G$2:$G$5111,Тех_Движение!$D$2:$D$5111,$C3711,Тех_Движение!$B$2:$B$5111,"&lt;="&amp;M$3)-$F3711)))</f>
        <v/>
      </c>
      <c r="N3711" s="54">
        <f>IF(OR($B3711="",N$3&lt;$D3711+Настройки!$B$7),0,MAX(0,$E3711-MAX(0,SUMIFS(Тех_Движение!$G$2:$G$5111,Тех_Движение!$D$2:$D$5111,$C3711,Тех_Движение!$B$2:$B$5111,"&lt;="&amp;N$3)-$F3711)))</f>
        <v/>
      </c>
      <c r="O3711" s="54">
        <f>IF(OR($B3711="",O$3&lt;$D3711+Настройки!$B$7),0,MAX(0,$E3711-MAX(0,SUMIFS(Тех_Движение!$G$2:$G$5111,Тех_Движение!$D$2:$D$5111,$C3711,Тех_Движение!$B$2:$B$5111,"&lt;="&amp;O$3)-$F3711)))</f>
        <v/>
      </c>
      <c r="P3711" s="54">
        <f>IF(OR($B3711="",P$3&lt;$D3711+Настройки!$B$7),0,MAX(0,$E3711-MAX(0,SUMIFS(Тех_Движение!$G$2:$G$5111,Тех_Движение!$D$2:$D$5111,$C3711,Тех_Движение!$B$2:$B$5111,"&lt;="&amp;P$3)-$F3711)))</f>
        <v/>
      </c>
      <c r="Q3711" s="54">
        <f>IF(OR($B3711="",Q$3&lt;$D3711+Настройки!$B$7),0,MAX(0,$E3711-MAX(0,SUMIFS(Тех_Движение!$G$2:$G$5111,Тех_Движение!$D$2:$D$5111,$C3711,Тех_Движение!$B$2:$B$5111,"&lt;="&amp;Q$3)-$F3711)))</f>
        <v/>
      </c>
      <c r="R3711" s="54">
        <f>IF($B3711="","",SUM($K3711:$Q3711))</f>
        <v/>
      </c>
      <c r="S3711" s="56">
        <f>IF($B3711="","",VLOOKUP($C3711,Настройки!$A$11:$L$17,9,FALSE))</f>
        <v/>
      </c>
      <c r="T3711" s="56">
        <f>IF($B3711="","",$R3711*$S3711)</f>
        <v/>
      </c>
    </row>
    <row r="3712">
      <c r="A3712" s="20">
        <f>Тех_Движение!$A$3709</f>
        <v/>
      </c>
      <c r="B3712" s="20">
        <f>IF(Тех_Движение!$F$3709&gt;0,Тех_Движение!$I$3709,"")</f>
        <v/>
      </c>
      <c r="C3712" s="20">
        <f>IF($B3712="","",Тех_Движение!$D$3709)</f>
        <v/>
      </c>
      <c r="D3712" s="42">
        <f>IF($B3712="","",Тех_Движение!$B$3709)</f>
        <v/>
      </c>
      <c r="E3712" s="54">
        <f>IF($B3712="","",Тех_Движение!$F$3709)</f>
        <v/>
      </c>
      <c r="F3712" s="54">
        <f>IF($B3712="","",SUMIFS($E$5:$E3711,$C$5:$C3711,$C3712))</f>
        <v/>
      </c>
      <c r="G3712" s="54">
        <f>IF($B3712="","",MAX(0,$E3712-MAX(0,SUMIFS(Тех_Движение!$G$2:$G$5111,Тех_Движение!$D$2:$D$5111,$C3712,Тех_Движение!$B$2:$B$5111,"&lt;="&amp;Настройки!$B$5-1)-$F3712)))</f>
        <v/>
      </c>
      <c r="H3712" s="54">
        <f>IF($B3712="","",IF(AND($D3712&gt;=Настройки!$B$5,$D3712&lt;=Настройки!$B$6),$E3712,0))</f>
        <v/>
      </c>
      <c r="I3712" s="54">
        <f>IF($B3712="","",$G3712+$H3712-$J3712)</f>
        <v/>
      </c>
      <c r="J3712" s="54">
        <f>IF($B3712="","",MAX(0,$E3712-MAX(0,SUMIFS(Тех_Движение!$G$2:$G$5111,Тех_Движение!$D$2:$D$5111,$C3712,Тех_Движение!$B$2:$B$5111,"&lt;="&amp;Настройки!$B$6)-$F3712)))</f>
        <v/>
      </c>
      <c r="K3712" s="54">
        <f>IF(OR($B3712="",K$3&lt;$D3712+Настройки!$B$7),0,MAX(0,$E3712-MAX(0,SUMIFS(Тех_Движение!$G$2:$G$5111,Тех_Движение!$D$2:$D$5111,$C3712,Тех_Движение!$B$2:$B$5111,"&lt;="&amp;K$3)-$F3712)))</f>
        <v/>
      </c>
      <c r="L3712" s="54">
        <f>IF(OR($B3712="",L$3&lt;$D3712+Настройки!$B$7),0,MAX(0,$E3712-MAX(0,SUMIFS(Тех_Движение!$G$2:$G$5111,Тех_Движение!$D$2:$D$5111,$C3712,Тех_Движение!$B$2:$B$5111,"&lt;="&amp;L$3)-$F3712)))</f>
        <v/>
      </c>
      <c r="M3712" s="54">
        <f>IF(OR($B3712="",M$3&lt;$D3712+Настройки!$B$7),0,MAX(0,$E3712-MAX(0,SUMIFS(Тех_Движение!$G$2:$G$5111,Тех_Движение!$D$2:$D$5111,$C3712,Тех_Движение!$B$2:$B$5111,"&lt;="&amp;M$3)-$F3712)))</f>
        <v/>
      </c>
      <c r="N3712" s="54">
        <f>IF(OR($B3712="",N$3&lt;$D3712+Настройки!$B$7),0,MAX(0,$E3712-MAX(0,SUMIFS(Тех_Движение!$G$2:$G$5111,Тех_Движение!$D$2:$D$5111,$C3712,Тех_Движение!$B$2:$B$5111,"&lt;="&amp;N$3)-$F3712)))</f>
        <v/>
      </c>
      <c r="O3712" s="54">
        <f>IF(OR($B3712="",O$3&lt;$D3712+Настройки!$B$7),0,MAX(0,$E3712-MAX(0,SUMIFS(Тех_Движение!$G$2:$G$5111,Тех_Движение!$D$2:$D$5111,$C3712,Тех_Движение!$B$2:$B$5111,"&lt;="&amp;O$3)-$F3712)))</f>
        <v/>
      </c>
      <c r="P3712" s="54">
        <f>IF(OR($B3712="",P$3&lt;$D3712+Настройки!$B$7),0,MAX(0,$E3712-MAX(0,SUMIFS(Тех_Движение!$G$2:$G$5111,Тех_Движение!$D$2:$D$5111,$C3712,Тех_Движение!$B$2:$B$5111,"&lt;="&amp;P$3)-$F3712)))</f>
        <v/>
      </c>
      <c r="Q3712" s="54">
        <f>IF(OR($B3712="",Q$3&lt;$D3712+Настройки!$B$7),0,MAX(0,$E3712-MAX(0,SUMIFS(Тех_Движение!$G$2:$G$5111,Тех_Движение!$D$2:$D$5111,$C3712,Тех_Движение!$B$2:$B$5111,"&lt;="&amp;Q$3)-$F3712)))</f>
        <v/>
      </c>
      <c r="R3712" s="54">
        <f>IF($B3712="","",SUM($K3712:$Q3712))</f>
        <v/>
      </c>
      <c r="S3712" s="56">
        <f>IF($B3712="","",VLOOKUP($C3712,Настройки!$A$11:$L$17,9,FALSE))</f>
        <v/>
      </c>
      <c r="T3712" s="56">
        <f>IF($B3712="","",$R3712*$S3712)</f>
        <v/>
      </c>
    </row>
    <row r="3713">
      <c r="A3713" s="20">
        <f>Тех_Движение!$A$3710</f>
        <v/>
      </c>
      <c r="B3713" s="20">
        <f>IF(Тех_Движение!$F$3710&gt;0,Тех_Движение!$I$3710,"")</f>
        <v/>
      </c>
      <c r="C3713" s="20">
        <f>IF($B3713="","",Тех_Движение!$D$3710)</f>
        <v/>
      </c>
      <c r="D3713" s="42">
        <f>IF($B3713="","",Тех_Движение!$B$3710)</f>
        <v/>
      </c>
      <c r="E3713" s="54">
        <f>IF($B3713="","",Тех_Движение!$F$3710)</f>
        <v/>
      </c>
      <c r="F3713" s="54">
        <f>IF($B3713="","",SUMIFS($E$5:$E3712,$C$5:$C3712,$C3713))</f>
        <v/>
      </c>
      <c r="G3713" s="54">
        <f>IF($B3713="","",MAX(0,$E3713-MAX(0,SUMIFS(Тех_Движение!$G$2:$G$5111,Тех_Движение!$D$2:$D$5111,$C3713,Тех_Движение!$B$2:$B$5111,"&lt;="&amp;Настройки!$B$5-1)-$F3713)))</f>
        <v/>
      </c>
      <c r="H3713" s="54">
        <f>IF($B3713="","",IF(AND($D3713&gt;=Настройки!$B$5,$D3713&lt;=Настройки!$B$6),$E3713,0))</f>
        <v/>
      </c>
      <c r="I3713" s="54">
        <f>IF($B3713="","",$G3713+$H3713-$J3713)</f>
        <v/>
      </c>
      <c r="J3713" s="54">
        <f>IF($B3713="","",MAX(0,$E3713-MAX(0,SUMIFS(Тех_Движение!$G$2:$G$5111,Тех_Движение!$D$2:$D$5111,$C3713,Тех_Движение!$B$2:$B$5111,"&lt;="&amp;Настройки!$B$6)-$F3713)))</f>
        <v/>
      </c>
      <c r="K3713" s="54">
        <f>IF(OR($B3713="",K$3&lt;$D3713+Настройки!$B$7),0,MAX(0,$E3713-MAX(0,SUMIFS(Тех_Движение!$G$2:$G$5111,Тех_Движение!$D$2:$D$5111,$C3713,Тех_Движение!$B$2:$B$5111,"&lt;="&amp;K$3)-$F3713)))</f>
        <v/>
      </c>
      <c r="L3713" s="54">
        <f>IF(OR($B3713="",L$3&lt;$D3713+Настройки!$B$7),0,MAX(0,$E3713-MAX(0,SUMIFS(Тех_Движение!$G$2:$G$5111,Тех_Движение!$D$2:$D$5111,$C3713,Тех_Движение!$B$2:$B$5111,"&lt;="&amp;L$3)-$F3713)))</f>
        <v/>
      </c>
      <c r="M3713" s="54">
        <f>IF(OR($B3713="",M$3&lt;$D3713+Настройки!$B$7),0,MAX(0,$E3713-MAX(0,SUMIFS(Тех_Движение!$G$2:$G$5111,Тех_Движение!$D$2:$D$5111,$C3713,Тех_Движение!$B$2:$B$5111,"&lt;="&amp;M$3)-$F3713)))</f>
        <v/>
      </c>
      <c r="N3713" s="54">
        <f>IF(OR($B3713="",N$3&lt;$D3713+Настройки!$B$7),0,MAX(0,$E3713-MAX(0,SUMIFS(Тех_Движение!$G$2:$G$5111,Тех_Движение!$D$2:$D$5111,$C3713,Тех_Движение!$B$2:$B$5111,"&lt;="&amp;N$3)-$F3713)))</f>
        <v/>
      </c>
      <c r="O3713" s="54">
        <f>IF(OR($B3713="",O$3&lt;$D3713+Настройки!$B$7),0,MAX(0,$E3713-MAX(0,SUMIFS(Тех_Движение!$G$2:$G$5111,Тех_Движение!$D$2:$D$5111,$C3713,Тех_Движение!$B$2:$B$5111,"&lt;="&amp;O$3)-$F3713)))</f>
        <v/>
      </c>
      <c r="P3713" s="54">
        <f>IF(OR($B3713="",P$3&lt;$D3713+Настройки!$B$7),0,MAX(0,$E3713-MAX(0,SUMIFS(Тех_Движение!$G$2:$G$5111,Тех_Движение!$D$2:$D$5111,$C3713,Тех_Движение!$B$2:$B$5111,"&lt;="&amp;P$3)-$F3713)))</f>
        <v/>
      </c>
      <c r="Q3713" s="54">
        <f>IF(OR($B3713="",Q$3&lt;$D3713+Настройки!$B$7),0,MAX(0,$E3713-MAX(0,SUMIFS(Тех_Движение!$G$2:$G$5111,Тех_Движение!$D$2:$D$5111,$C3713,Тех_Движение!$B$2:$B$5111,"&lt;="&amp;Q$3)-$F3713)))</f>
        <v/>
      </c>
      <c r="R3713" s="54">
        <f>IF($B3713="","",SUM($K3713:$Q3713))</f>
        <v/>
      </c>
      <c r="S3713" s="56">
        <f>IF($B3713="","",VLOOKUP($C3713,Настройки!$A$11:$L$17,9,FALSE))</f>
        <v/>
      </c>
      <c r="T3713" s="56">
        <f>IF($B3713="","",$R3713*$S3713)</f>
        <v/>
      </c>
    </row>
    <row r="3714">
      <c r="A3714" s="20">
        <f>Тех_Движение!$A$3711</f>
        <v/>
      </c>
      <c r="B3714" s="20">
        <f>IF(Тех_Движение!$F$3711&gt;0,Тех_Движение!$I$3711,"")</f>
        <v/>
      </c>
      <c r="C3714" s="20">
        <f>IF($B3714="","",Тех_Движение!$D$3711)</f>
        <v/>
      </c>
      <c r="D3714" s="42">
        <f>IF($B3714="","",Тех_Движение!$B$3711)</f>
        <v/>
      </c>
      <c r="E3714" s="54">
        <f>IF($B3714="","",Тех_Движение!$F$3711)</f>
        <v/>
      </c>
      <c r="F3714" s="54">
        <f>IF($B3714="","",SUMIFS($E$5:$E3713,$C$5:$C3713,$C3714))</f>
        <v/>
      </c>
      <c r="G3714" s="54">
        <f>IF($B3714="","",MAX(0,$E3714-MAX(0,SUMIFS(Тех_Движение!$G$2:$G$5111,Тех_Движение!$D$2:$D$5111,$C3714,Тех_Движение!$B$2:$B$5111,"&lt;="&amp;Настройки!$B$5-1)-$F3714)))</f>
        <v/>
      </c>
      <c r="H3714" s="54">
        <f>IF($B3714="","",IF(AND($D3714&gt;=Настройки!$B$5,$D3714&lt;=Настройки!$B$6),$E3714,0))</f>
        <v/>
      </c>
      <c r="I3714" s="54">
        <f>IF($B3714="","",$G3714+$H3714-$J3714)</f>
        <v/>
      </c>
      <c r="J3714" s="54">
        <f>IF($B3714="","",MAX(0,$E3714-MAX(0,SUMIFS(Тех_Движение!$G$2:$G$5111,Тех_Движение!$D$2:$D$5111,$C3714,Тех_Движение!$B$2:$B$5111,"&lt;="&amp;Настройки!$B$6)-$F3714)))</f>
        <v/>
      </c>
      <c r="K3714" s="54">
        <f>IF(OR($B3714="",K$3&lt;$D3714+Настройки!$B$7),0,MAX(0,$E3714-MAX(0,SUMIFS(Тех_Движение!$G$2:$G$5111,Тех_Движение!$D$2:$D$5111,$C3714,Тех_Движение!$B$2:$B$5111,"&lt;="&amp;K$3)-$F3714)))</f>
        <v/>
      </c>
      <c r="L3714" s="54">
        <f>IF(OR($B3714="",L$3&lt;$D3714+Настройки!$B$7),0,MAX(0,$E3714-MAX(0,SUMIFS(Тех_Движение!$G$2:$G$5111,Тех_Движение!$D$2:$D$5111,$C3714,Тех_Движение!$B$2:$B$5111,"&lt;="&amp;L$3)-$F3714)))</f>
        <v/>
      </c>
      <c r="M3714" s="54">
        <f>IF(OR($B3714="",M$3&lt;$D3714+Настройки!$B$7),0,MAX(0,$E3714-MAX(0,SUMIFS(Тех_Движение!$G$2:$G$5111,Тех_Движение!$D$2:$D$5111,$C3714,Тех_Движение!$B$2:$B$5111,"&lt;="&amp;M$3)-$F3714)))</f>
        <v/>
      </c>
      <c r="N3714" s="54">
        <f>IF(OR($B3714="",N$3&lt;$D3714+Настройки!$B$7),0,MAX(0,$E3714-MAX(0,SUMIFS(Тех_Движение!$G$2:$G$5111,Тех_Движение!$D$2:$D$5111,$C3714,Тех_Движение!$B$2:$B$5111,"&lt;="&amp;N$3)-$F3714)))</f>
        <v/>
      </c>
      <c r="O3714" s="54">
        <f>IF(OR($B3714="",O$3&lt;$D3714+Настройки!$B$7),0,MAX(0,$E3714-MAX(0,SUMIFS(Тех_Движение!$G$2:$G$5111,Тех_Движение!$D$2:$D$5111,$C3714,Тех_Движение!$B$2:$B$5111,"&lt;="&amp;O$3)-$F3714)))</f>
        <v/>
      </c>
      <c r="P3714" s="54">
        <f>IF(OR($B3714="",P$3&lt;$D3714+Настройки!$B$7),0,MAX(0,$E3714-MAX(0,SUMIFS(Тех_Движение!$G$2:$G$5111,Тех_Движение!$D$2:$D$5111,$C3714,Тех_Движение!$B$2:$B$5111,"&lt;="&amp;P$3)-$F3714)))</f>
        <v/>
      </c>
      <c r="Q3714" s="54">
        <f>IF(OR($B3714="",Q$3&lt;$D3714+Настройки!$B$7),0,MAX(0,$E3714-MAX(0,SUMIFS(Тех_Движение!$G$2:$G$5111,Тех_Движение!$D$2:$D$5111,$C3714,Тех_Движение!$B$2:$B$5111,"&lt;="&amp;Q$3)-$F3714)))</f>
        <v/>
      </c>
      <c r="R3714" s="54">
        <f>IF($B3714="","",SUM($K3714:$Q3714))</f>
        <v/>
      </c>
      <c r="S3714" s="56">
        <f>IF($B3714="","",VLOOKUP($C3714,Настройки!$A$11:$L$17,9,FALSE))</f>
        <v/>
      </c>
      <c r="T3714" s="56">
        <f>IF($B3714="","",$R3714*$S3714)</f>
        <v/>
      </c>
    </row>
    <row r="3715">
      <c r="A3715" s="20">
        <f>Тех_Движение!$A$3712</f>
        <v/>
      </c>
      <c r="B3715" s="20">
        <f>IF(Тех_Движение!$F$3712&gt;0,Тех_Движение!$I$3712,"")</f>
        <v/>
      </c>
      <c r="C3715" s="20">
        <f>IF($B3715="","",Тех_Движение!$D$3712)</f>
        <v/>
      </c>
      <c r="D3715" s="42">
        <f>IF($B3715="","",Тех_Движение!$B$3712)</f>
        <v/>
      </c>
      <c r="E3715" s="54">
        <f>IF($B3715="","",Тех_Движение!$F$3712)</f>
        <v/>
      </c>
      <c r="F3715" s="54">
        <f>IF($B3715="","",SUMIFS($E$5:$E3714,$C$5:$C3714,$C3715))</f>
        <v/>
      </c>
      <c r="G3715" s="54">
        <f>IF($B3715="","",MAX(0,$E3715-MAX(0,SUMIFS(Тех_Движение!$G$2:$G$5111,Тех_Движение!$D$2:$D$5111,$C3715,Тех_Движение!$B$2:$B$5111,"&lt;="&amp;Настройки!$B$5-1)-$F3715)))</f>
        <v/>
      </c>
      <c r="H3715" s="54">
        <f>IF($B3715="","",IF(AND($D3715&gt;=Настройки!$B$5,$D3715&lt;=Настройки!$B$6),$E3715,0))</f>
        <v/>
      </c>
      <c r="I3715" s="54">
        <f>IF($B3715="","",$G3715+$H3715-$J3715)</f>
        <v/>
      </c>
      <c r="J3715" s="54">
        <f>IF($B3715="","",MAX(0,$E3715-MAX(0,SUMIFS(Тех_Движение!$G$2:$G$5111,Тех_Движение!$D$2:$D$5111,$C3715,Тех_Движение!$B$2:$B$5111,"&lt;="&amp;Настройки!$B$6)-$F3715)))</f>
        <v/>
      </c>
      <c r="K3715" s="54">
        <f>IF(OR($B3715="",K$3&lt;$D3715+Настройки!$B$7),0,MAX(0,$E3715-MAX(0,SUMIFS(Тех_Движение!$G$2:$G$5111,Тех_Движение!$D$2:$D$5111,$C3715,Тех_Движение!$B$2:$B$5111,"&lt;="&amp;K$3)-$F3715)))</f>
        <v/>
      </c>
      <c r="L3715" s="54">
        <f>IF(OR($B3715="",L$3&lt;$D3715+Настройки!$B$7),0,MAX(0,$E3715-MAX(0,SUMIFS(Тех_Движение!$G$2:$G$5111,Тех_Движение!$D$2:$D$5111,$C3715,Тех_Движение!$B$2:$B$5111,"&lt;="&amp;L$3)-$F3715)))</f>
        <v/>
      </c>
      <c r="M3715" s="54">
        <f>IF(OR($B3715="",M$3&lt;$D3715+Настройки!$B$7),0,MAX(0,$E3715-MAX(0,SUMIFS(Тех_Движение!$G$2:$G$5111,Тех_Движение!$D$2:$D$5111,$C3715,Тех_Движение!$B$2:$B$5111,"&lt;="&amp;M$3)-$F3715)))</f>
        <v/>
      </c>
      <c r="N3715" s="54">
        <f>IF(OR($B3715="",N$3&lt;$D3715+Настройки!$B$7),0,MAX(0,$E3715-MAX(0,SUMIFS(Тех_Движение!$G$2:$G$5111,Тех_Движение!$D$2:$D$5111,$C3715,Тех_Движение!$B$2:$B$5111,"&lt;="&amp;N$3)-$F3715)))</f>
        <v/>
      </c>
      <c r="O3715" s="54">
        <f>IF(OR($B3715="",O$3&lt;$D3715+Настройки!$B$7),0,MAX(0,$E3715-MAX(0,SUMIFS(Тех_Движение!$G$2:$G$5111,Тех_Движение!$D$2:$D$5111,$C3715,Тех_Движение!$B$2:$B$5111,"&lt;="&amp;O$3)-$F3715)))</f>
        <v/>
      </c>
      <c r="P3715" s="54">
        <f>IF(OR($B3715="",P$3&lt;$D3715+Настройки!$B$7),0,MAX(0,$E3715-MAX(0,SUMIFS(Тех_Движение!$G$2:$G$5111,Тех_Движение!$D$2:$D$5111,$C3715,Тех_Движение!$B$2:$B$5111,"&lt;="&amp;P$3)-$F3715)))</f>
        <v/>
      </c>
      <c r="Q3715" s="54">
        <f>IF(OR($B3715="",Q$3&lt;$D3715+Настройки!$B$7),0,MAX(0,$E3715-MAX(0,SUMIFS(Тех_Движение!$G$2:$G$5111,Тех_Движение!$D$2:$D$5111,$C3715,Тех_Движение!$B$2:$B$5111,"&lt;="&amp;Q$3)-$F3715)))</f>
        <v/>
      </c>
      <c r="R3715" s="54">
        <f>IF($B3715="","",SUM($K3715:$Q3715))</f>
        <v/>
      </c>
      <c r="S3715" s="56">
        <f>IF($B3715="","",VLOOKUP($C3715,Настройки!$A$11:$L$17,9,FALSE))</f>
        <v/>
      </c>
      <c r="T3715" s="56">
        <f>IF($B3715="","",$R3715*$S3715)</f>
        <v/>
      </c>
    </row>
    <row r="3716">
      <c r="A3716" s="20">
        <f>Тех_Движение!$A$3713</f>
        <v/>
      </c>
      <c r="B3716" s="20">
        <f>IF(Тех_Движение!$F$3713&gt;0,Тех_Движение!$I$3713,"")</f>
        <v/>
      </c>
      <c r="C3716" s="20">
        <f>IF($B3716="","",Тех_Движение!$D$3713)</f>
        <v/>
      </c>
      <c r="D3716" s="42">
        <f>IF($B3716="","",Тех_Движение!$B$3713)</f>
        <v/>
      </c>
      <c r="E3716" s="54">
        <f>IF($B3716="","",Тех_Движение!$F$3713)</f>
        <v/>
      </c>
      <c r="F3716" s="54">
        <f>IF($B3716="","",SUMIFS($E$5:$E3715,$C$5:$C3715,$C3716))</f>
        <v/>
      </c>
      <c r="G3716" s="54">
        <f>IF($B3716="","",MAX(0,$E3716-MAX(0,SUMIFS(Тех_Движение!$G$2:$G$5111,Тех_Движение!$D$2:$D$5111,$C3716,Тех_Движение!$B$2:$B$5111,"&lt;="&amp;Настройки!$B$5-1)-$F3716)))</f>
        <v/>
      </c>
      <c r="H3716" s="54">
        <f>IF($B3716="","",IF(AND($D3716&gt;=Настройки!$B$5,$D3716&lt;=Настройки!$B$6),$E3716,0))</f>
        <v/>
      </c>
      <c r="I3716" s="54">
        <f>IF($B3716="","",$G3716+$H3716-$J3716)</f>
        <v/>
      </c>
      <c r="J3716" s="54">
        <f>IF($B3716="","",MAX(0,$E3716-MAX(0,SUMIFS(Тех_Движение!$G$2:$G$5111,Тех_Движение!$D$2:$D$5111,$C3716,Тех_Движение!$B$2:$B$5111,"&lt;="&amp;Настройки!$B$6)-$F3716)))</f>
        <v/>
      </c>
      <c r="K3716" s="54">
        <f>IF(OR($B3716="",K$3&lt;$D3716+Настройки!$B$7),0,MAX(0,$E3716-MAX(0,SUMIFS(Тех_Движение!$G$2:$G$5111,Тех_Движение!$D$2:$D$5111,$C3716,Тех_Движение!$B$2:$B$5111,"&lt;="&amp;K$3)-$F3716)))</f>
        <v/>
      </c>
      <c r="L3716" s="54">
        <f>IF(OR($B3716="",L$3&lt;$D3716+Настройки!$B$7),0,MAX(0,$E3716-MAX(0,SUMIFS(Тех_Движение!$G$2:$G$5111,Тех_Движение!$D$2:$D$5111,$C3716,Тех_Движение!$B$2:$B$5111,"&lt;="&amp;L$3)-$F3716)))</f>
        <v/>
      </c>
      <c r="M3716" s="54">
        <f>IF(OR($B3716="",M$3&lt;$D3716+Настройки!$B$7),0,MAX(0,$E3716-MAX(0,SUMIFS(Тех_Движение!$G$2:$G$5111,Тех_Движение!$D$2:$D$5111,$C3716,Тех_Движение!$B$2:$B$5111,"&lt;="&amp;M$3)-$F3716)))</f>
        <v/>
      </c>
      <c r="N3716" s="54">
        <f>IF(OR($B3716="",N$3&lt;$D3716+Настройки!$B$7),0,MAX(0,$E3716-MAX(0,SUMIFS(Тех_Движение!$G$2:$G$5111,Тех_Движение!$D$2:$D$5111,$C3716,Тех_Движение!$B$2:$B$5111,"&lt;="&amp;N$3)-$F3716)))</f>
        <v/>
      </c>
      <c r="O3716" s="54">
        <f>IF(OR($B3716="",O$3&lt;$D3716+Настройки!$B$7),0,MAX(0,$E3716-MAX(0,SUMIFS(Тех_Движение!$G$2:$G$5111,Тех_Движение!$D$2:$D$5111,$C3716,Тех_Движение!$B$2:$B$5111,"&lt;="&amp;O$3)-$F3716)))</f>
        <v/>
      </c>
      <c r="P3716" s="54">
        <f>IF(OR($B3716="",P$3&lt;$D3716+Настройки!$B$7),0,MAX(0,$E3716-MAX(0,SUMIFS(Тех_Движение!$G$2:$G$5111,Тех_Движение!$D$2:$D$5111,$C3716,Тех_Движение!$B$2:$B$5111,"&lt;="&amp;P$3)-$F3716)))</f>
        <v/>
      </c>
      <c r="Q3716" s="54">
        <f>IF(OR($B3716="",Q$3&lt;$D3716+Настройки!$B$7),0,MAX(0,$E3716-MAX(0,SUMIFS(Тех_Движение!$G$2:$G$5111,Тех_Движение!$D$2:$D$5111,$C3716,Тех_Движение!$B$2:$B$5111,"&lt;="&amp;Q$3)-$F3716)))</f>
        <v/>
      </c>
      <c r="R3716" s="54">
        <f>IF($B3716="","",SUM($K3716:$Q3716))</f>
        <v/>
      </c>
      <c r="S3716" s="56">
        <f>IF($B3716="","",VLOOKUP($C3716,Настройки!$A$11:$L$17,9,FALSE))</f>
        <v/>
      </c>
      <c r="T3716" s="56">
        <f>IF($B3716="","",$R3716*$S3716)</f>
        <v/>
      </c>
    </row>
    <row r="3717">
      <c r="A3717" s="20">
        <f>Тех_Движение!$A$3714</f>
        <v/>
      </c>
      <c r="B3717" s="20">
        <f>IF(Тех_Движение!$F$3714&gt;0,Тех_Движение!$I$3714,"")</f>
        <v/>
      </c>
      <c r="C3717" s="20">
        <f>IF($B3717="","",Тех_Движение!$D$3714)</f>
        <v/>
      </c>
      <c r="D3717" s="42">
        <f>IF($B3717="","",Тех_Движение!$B$3714)</f>
        <v/>
      </c>
      <c r="E3717" s="54">
        <f>IF($B3717="","",Тех_Движение!$F$3714)</f>
        <v/>
      </c>
      <c r="F3717" s="54">
        <f>IF($B3717="","",SUMIFS($E$5:$E3716,$C$5:$C3716,$C3717))</f>
        <v/>
      </c>
      <c r="G3717" s="54">
        <f>IF($B3717="","",MAX(0,$E3717-MAX(0,SUMIFS(Тех_Движение!$G$2:$G$5111,Тех_Движение!$D$2:$D$5111,$C3717,Тех_Движение!$B$2:$B$5111,"&lt;="&amp;Настройки!$B$5-1)-$F3717)))</f>
        <v/>
      </c>
      <c r="H3717" s="54">
        <f>IF($B3717="","",IF(AND($D3717&gt;=Настройки!$B$5,$D3717&lt;=Настройки!$B$6),$E3717,0))</f>
        <v/>
      </c>
      <c r="I3717" s="54">
        <f>IF($B3717="","",$G3717+$H3717-$J3717)</f>
        <v/>
      </c>
      <c r="J3717" s="54">
        <f>IF($B3717="","",MAX(0,$E3717-MAX(0,SUMIFS(Тех_Движение!$G$2:$G$5111,Тех_Движение!$D$2:$D$5111,$C3717,Тех_Движение!$B$2:$B$5111,"&lt;="&amp;Настройки!$B$6)-$F3717)))</f>
        <v/>
      </c>
      <c r="K3717" s="54">
        <f>IF(OR($B3717="",K$3&lt;$D3717+Настройки!$B$7),0,MAX(0,$E3717-MAX(0,SUMIFS(Тех_Движение!$G$2:$G$5111,Тех_Движение!$D$2:$D$5111,$C3717,Тех_Движение!$B$2:$B$5111,"&lt;="&amp;K$3)-$F3717)))</f>
        <v/>
      </c>
      <c r="L3717" s="54">
        <f>IF(OR($B3717="",L$3&lt;$D3717+Настройки!$B$7),0,MAX(0,$E3717-MAX(0,SUMIFS(Тех_Движение!$G$2:$G$5111,Тех_Движение!$D$2:$D$5111,$C3717,Тех_Движение!$B$2:$B$5111,"&lt;="&amp;L$3)-$F3717)))</f>
        <v/>
      </c>
      <c r="M3717" s="54">
        <f>IF(OR($B3717="",M$3&lt;$D3717+Настройки!$B$7),0,MAX(0,$E3717-MAX(0,SUMIFS(Тех_Движение!$G$2:$G$5111,Тех_Движение!$D$2:$D$5111,$C3717,Тех_Движение!$B$2:$B$5111,"&lt;="&amp;M$3)-$F3717)))</f>
        <v/>
      </c>
      <c r="N3717" s="54">
        <f>IF(OR($B3717="",N$3&lt;$D3717+Настройки!$B$7),0,MAX(0,$E3717-MAX(0,SUMIFS(Тех_Движение!$G$2:$G$5111,Тех_Движение!$D$2:$D$5111,$C3717,Тех_Движение!$B$2:$B$5111,"&lt;="&amp;N$3)-$F3717)))</f>
        <v/>
      </c>
      <c r="O3717" s="54">
        <f>IF(OR($B3717="",O$3&lt;$D3717+Настройки!$B$7),0,MAX(0,$E3717-MAX(0,SUMIFS(Тех_Движение!$G$2:$G$5111,Тех_Движение!$D$2:$D$5111,$C3717,Тех_Движение!$B$2:$B$5111,"&lt;="&amp;O$3)-$F3717)))</f>
        <v/>
      </c>
      <c r="P3717" s="54">
        <f>IF(OR($B3717="",P$3&lt;$D3717+Настройки!$B$7),0,MAX(0,$E3717-MAX(0,SUMIFS(Тех_Движение!$G$2:$G$5111,Тех_Движение!$D$2:$D$5111,$C3717,Тех_Движение!$B$2:$B$5111,"&lt;="&amp;P$3)-$F3717)))</f>
        <v/>
      </c>
      <c r="Q3717" s="54">
        <f>IF(OR($B3717="",Q$3&lt;$D3717+Настройки!$B$7),0,MAX(0,$E3717-MAX(0,SUMIFS(Тех_Движение!$G$2:$G$5111,Тех_Движение!$D$2:$D$5111,$C3717,Тех_Движение!$B$2:$B$5111,"&lt;="&amp;Q$3)-$F3717)))</f>
        <v/>
      </c>
      <c r="R3717" s="54">
        <f>IF($B3717="","",SUM($K3717:$Q3717))</f>
        <v/>
      </c>
      <c r="S3717" s="56">
        <f>IF($B3717="","",VLOOKUP($C3717,Настройки!$A$11:$L$17,9,FALSE))</f>
        <v/>
      </c>
      <c r="T3717" s="56">
        <f>IF($B3717="","",$R3717*$S3717)</f>
        <v/>
      </c>
    </row>
    <row r="3718">
      <c r="A3718" s="20">
        <f>Тех_Движение!$A$3715</f>
        <v/>
      </c>
      <c r="B3718" s="20">
        <f>IF(Тех_Движение!$F$3715&gt;0,Тех_Движение!$I$3715,"")</f>
        <v/>
      </c>
      <c r="C3718" s="20">
        <f>IF($B3718="","",Тех_Движение!$D$3715)</f>
        <v/>
      </c>
      <c r="D3718" s="42">
        <f>IF($B3718="","",Тех_Движение!$B$3715)</f>
        <v/>
      </c>
      <c r="E3718" s="54">
        <f>IF($B3718="","",Тех_Движение!$F$3715)</f>
        <v/>
      </c>
      <c r="F3718" s="54">
        <f>IF($B3718="","",SUMIFS($E$5:$E3717,$C$5:$C3717,$C3718))</f>
        <v/>
      </c>
      <c r="G3718" s="54">
        <f>IF($B3718="","",MAX(0,$E3718-MAX(0,SUMIFS(Тех_Движение!$G$2:$G$5111,Тех_Движение!$D$2:$D$5111,$C3718,Тех_Движение!$B$2:$B$5111,"&lt;="&amp;Настройки!$B$5-1)-$F3718)))</f>
        <v/>
      </c>
      <c r="H3718" s="54">
        <f>IF($B3718="","",IF(AND($D3718&gt;=Настройки!$B$5,$D3718&lt;=Настройки!$B$6),$E3718,0))</f>
        <v/>
      </c>
      <c r="I3718" s="54">
        <f>IF($B3718="","",$G3718+$H3718-$J3718)</f>
        <v/>
      </c>
      <c r="J3718" s="54">
        <f>IF($B3718="","",MAX(0,$E3718-MAX(0,SUMIFS(Тех_Движение!$G$2:$G$5111,Тех_Движение!$D$2:$D$5111,$C3718,Тех_Движение!$B$2:$B$5111,"&lt;="&amp;Настройки!$B$6)-$F3718)))</f>
        <v/>
      </c>
      <c r="K3718" s="54">
        <f>IF(OR($B3718="",K$3&lt;$D3718+Настройки!$B$7),0,MAX(0,$E3718-MAX(0,SUMIFS(Тех_Движение!$G$2:$G$5111,Тех_Движение!$D$2:$D$5111,$C3718,Тех_Движение!$B$2:$B$5111,"&lt;="&amp;K$3)-$F3718)))</f>
        <v/>
      </c>
      <c r="L3718" s="54">
        <f>IF(OR($B3718="",L$3&lt;$D3718+Настройки!$B$7),0,MAX(0,$E3718-MAX(0,SUMIFS(Тех_Движение!$G$2:$G$5111,Тех_Движение!$D$2:$D$5111,$C3718,Тех_Движение!$B$2:$B$5111,"&lt;="&amp;L$3)-$F3718)))</f>
        <v/>
      </c>
      <c r="M3718" s="54">
        <f>IF(OR($B3718="",M$3&lt;$D3718+Настройки!$B$7),0,MAX(0,$E3718-MAX(0,SUMIFS(Тех_Движение!$G$2:$G$5111,Тех_Движение!$D$2:$D$5111,$C3718,Тех_Движение!$B$2:$B$5111,"&lt;="&amp;M$3)-$F3718)))</f>
        <v/>
      </c>
      <c r="N3718" s="54">
        <f>IF(OR($B3718="",N$3&lt;$D3718+Настройки!$B$7),0,MAX(0,$E3718-MAX(0,SUMIFS(Тех_Движение!$G$2:$G$5111,Тех_Движение!$D$2:$D$5111,$C3718,Тех_Движение!$B$2:$B$5111,"&lt;="&amp;N$3)-$F3718)))</f>
        <v/>
      </c>
      <c r="O3718" s="54">
        <f>IF(OR($B3718="",O$3&lt;$D3718+Настройки!$B$7),0,MAX(0,$E3718-MAX(0,SUMIFS(Тех_Движение!$G$2:$G$5111,Тех_Движение!$D$2:$D$5111,$C3718,Тех_Движение!$B$2:$B$5111,"&lt;="&amp;O$3)-$F3718)))</f>
        <v/>
      </c>
      <c r="P3718" s="54">
        <f>IF(OR($B3718="",P$3&lt;$D3718+Настройки!$B$7),0,MAX(0,$E3718-MAX(0,SUMIFS(Тех_Движение!$G$2:$G$5111,Тех_Движение!$D$2:$D$5111,$C3718,Тех_Движение!$B$2:$B$5111,"&lt;="&amp;P$3)-$F3718)))</f>
        <v/>
      </c>
      <c r="Q3718" s="54">
        <f>IF(OR($B3718="",Q$3&lt;$D3718+Настройки!$B$7),0,MAX(0,$E3718-MAX(0,SUMIFS(Тех_Движение!$G$2:$G$5111,Тех_Движение!$D$2:$D$5111,$C3718,Тех_Движение!$B$2:$B$5111,"&lt;="&amp;Q$3)-$F3718)))</f>
        <v/>
      </c>
      <c r="R3718" s="54">
        <f>IF($B3718="","",SUM($K3718:$Q3718))</f>
        <v/>
      </c>
      <c r="S3718" s="56">
        <f>IF($B3718="","",VLOOKUP($C3718,Настройки!$A$11:$L$17,9,FALSE))</f>
        <v/>
      </c>
      <c r="T3718" s="56">
        <f>IF($B3718="","",$R3718*$S3718)</f>
        <v/>
      </c>
    </row>
    <row r="3719">
      <c r="A3719" s="20">
        <f>Тех_Движение!$A$3716</f>
        <v/>
      </c>
      <c r="B3719" s="20">
        <f>IF(Тех_Движение!$F$3716&gt;0,Тех_Движение!$I$3716,"")</f>
        <v/>
      </c>
      <c r="C3719" s="20">
        <f>IF($B3719="","",Тех_Движение!$D$3716)</f>
        <v/>
      </c>
      <c r="D3719" s="42">
        <f>IF($B3719="","",Тех_Движение!$B$3716)</f>
        <v/>
      </c>
      <c r="E3719" s="54">
        <f>IF($B3719="","",Тех_Движение!$F$3716)</f>
        <v/>
      </c>
      <c r="F3719" s="54">
        <f>IF($B3719="","",SUMIFS($E$5:$E3718,$C$5:$C3718,$C3719))</f>
        <v/>
      </c>
      <c r="G3719" s="54">
        <f>IF($B3719="","",MAX(0,$E3719-MAX(0,SUMIFS(Тех_Движение!$G$2:$G$5111,Тех_Движение!$D$2:$D$5111,$C3719,Тех_Движение!$B$2:$B$5111,"&lt;="&amp;Настройки!$B$5-1)-$F3719)))</f>
        <v/>
      </c>
      <c r="H3719" s="54">
        <f>IF($B3719="","",IF(AND($D3719&gt;=Настройки!$B$5,$D3719&lt;=Настройки!$B$6),$E3719,0))</f>
        <v/>
      </c>
      <c r="I3719" s="54">
        <f>IF($B3719="","",$G3719+$H3719-$J3719)</f>
        <v/>
      </c>
      <c r="J3719" s="54">
        <f>IF($B3719="","",MAX(0,$E3719-MAX(0,SUMIFS(Тех_Движение!$G$2:$G$5111,Тех_Движение!$D$2:$D$5111,$C3719,Тех_Движение!$B$2:$B$5111,"&lt;="&amp;Настройки!$B$6)-$F3719)))</f>
        <v/>
      </c>
      <c r="K3719" s="54">
        <f>IF(OR($B3719="",K$3&lt;$D3719+Настройки!$B$7),0,MAX(0,$E3719-MAX(0,SUMIFS(Тех_Движение!$G$2:$G$5111,Тех_Движение!$D$2:$D$5111,$C3719,Тех_Движение!$B$2:$B$5111,"&lt;="&amp;K$3)-$F3719)))</f>
        <v/>
      </c>
      <c r="L3719" s="54">
        <f>IF(OR($B3719="",L$3&lt;$D3719+Настройки!$B$7),0,MAX(0,$E3719-MAX(0,SUMIFS(Тех_Движение!$G$2:$G$5111,Тех_Движение!$D$2:$D$5111,$C3719,Тех_Движение!$B$2:$B$5111,"&lt;="&amp;L$3)-$F3719)))</f>
        <v/>
      </c>
      <c r="M3719" s="54">
        <f>IF(OR($B3719="",M$3&lt;$D3719+Настройки!$B$7),0,MAX(0,$E3719-MAX(0,SUMIFS(Тех_Движение!$G$2:$G$5111,Тех_Движение!$D$2:$D$5111,$C3719,Тех_Движение!$B$2:$B$5111,"&lt;="&amp;M$3)-$F3719)))</f>
        <v/>
      </c>
      <c r="N3719" s="54">
        <f>IF(OR($B3719="",N$3&lt;$D3719+Настройки!$B$7),0,MAX(0,$E3719-MAX(0,SUMIFS(Тех_Движение!$G$2:$G$5111,Тех_Движение!$D$2:$D$5111,$C3719,Тех_Движение!$B$2:$B$5111,"&lt;="&amp;N$3)-$F3719)))</f>
        <v/>
      </c>
      <c r="O3719" s="54">
        <f>IF(OR($B3719="",O$3&lt;$D3719+Настройки!$B$7),0,MAX(0,$E3719-MAX(0,SUMIFS(Тех_Движение!$G$2:$G$5111,Тех_Движение!$D$2:$D$5111,$C3719,Тех_Движение!$B$2:$B$5111,"&lt;="&amp;O$3)-$F3719)))</f>
        <v/>
      </c>
      <c r="P3719" s="54">
        <f>IF(OR($B3719="",P$3&lt;$D3719+Настройки!$B$7),0,MAX(0,$E3719-MAX(0,SUMIFS(Тех_Движение!$G$2:$G$5111,Тех_Движение!$D$2:$D$5111,$C3719,Тех_Движение!$B$2:$B$5111,"&lt;="&amp;P$3)-$F3719)))</f>
        <v/>
      </c>
      <c r="Q3719" s="54">
        <f>IF(OR($B3719="",Q$3&lt;$D3719+Настройки!$B$7),0,MAX(0,$E3719-MAX(0,SUMIFS(Тех_Движение!$G$2:$G$5111,Тех_Движение!$D$2:$D$5111,$C3719,Тех_Движение!$B$2:$B$5111,"&lt;="&amp;Q$3)-$F3719)))</f>
        <v/>
      </c>
      <c r="R3719" s="54">
        <f>IF($B3719="","",SUM($K3719:$Q3719))</f>
        <v/>
      </c>
      <c r="S3719" s="56">
        <f>IF($B3719="","",VLOOKUP($C3719,Настройки!$A$11:$L$17,9,FALSE))</f>
        <v/>
      </c>
      <c r="T3719" s="56">
        <f>IF($B3719="","",$R3719*$S3719)</f>
        <v/>
      </c>
    </row>
    <row r="3720">
      <c r="A3720" s="20">
        <f>Тех_Движение!$A$3717</f>
        <v/>
      </c>
      <c r="B3720" s="20">
        <f>IF(Тех_Движение!$F$3717&gt;0,Тех_Движение!$I$3717,"")</f>
        <v/>
      </c>
      <c r="C3720" s="20">
        <f>IF($B3720="","",Тех_Движение!$D$3717)</f>
        <v/>
      </c>
      <c r="D3720" s="42">
        <f>IF($B3720="","",Тех_Движение!$B$3717)</f>
        <v/>
      </c>
      <c r="E3720" s="54">
        <f>IF($B3720="","",Тех_Движение!$F$3717)</f>
        <v/>
      </c>
      <c r="F3720" s="54">
        <f>IF($B3720="","",SUMIFS($E$5:$E3719,$C$5:$C3719,$C3720))</f>
        <v/>
      </c>
      <c r="G3720" s="54">
        <f>IF($B3720="","",MAX(0,$E3720-MAX(0,SUMIFS(Тех_Движение!$G$2:$G$5111,Тех_Движение!$D$2:$D$5111,$C3720,Тех_Движение!$B$2:$B$5111,"&lt;="&amp;Настройки!$B$5-1)-$F3720)))</f>
        <v/>
      </c>
      <c r="H3720" s="54">
        <f>IF($B3720="","",IF(AND($D3720&gt;=Настройки!$B$5,$D3720&lt;=Настройки!$B$6),$E3720,0))</f>
        <v/>
      </c>
      <c r="I3720" s="54">
        <f>IF($B3720="","",$G3720+$H3720-$J3720)</f>
        <v/>
      </c>
      <c r="J3720" s="54">
        <f>IF($B3720="","",MAX(0,$E3720-MAX(0,SUMIFS(Тех_Движение!$G$2:$G$5111,Тех_Движение!$D$2:$D$5111,$C3720,Тех_Движение!$B$2:$B$5111,"&lt;="&amp;Настройки!$B$6)-$F3720)))</f>
        <v/>
      </c>
      <c r="K3720" s="54">
        <f>IF(OR($B3720="",K$3&lt;$D3720+Настройки!$B$7),0,MAX(0,$E3720-MAX(0,SUMIFS(Тех_Движение!$G$2:$G$5111,Тех_Движение!$D$2:$D$5111,$C3720,Тех_Движение!$B$2:$B$5111,"&lt;="&amp;K$3)-$F3720)))</f>
        <v/>
      </c>
      <c r="L3720" s="54">
        <f>IF(OR($B3720="",L$3&lt;$D3720+Настройки!$B$7),0,MAX(0,$E3720-MAX(0,SUMIFS(Тех_Движение!$G$2:$G$5111,Тех_Движение!$D$2:$D$5111,$C3720,Тех_Движение!$B$2:$B$5111,"&lt;="&amp;L$3)-$F3720)))</f>
        <v/>
      </c>
      <c r="M3720" s="54">
        <f>IF(OR($B3720="",M$3&lt;$D3720+Настройки!$B$7),0,MAX(0,$E3720-MAX(0,SUMIFS(Тех_Движение!$G$2:$G$5111,Тех_Движение!$D$2:$D$5111,$C3720,Тех_Движение!$B$2:$B$5111,"&lt;="&amp;M$3)-$F3720)))</f>
        <v/>
      </c>
      <c r="N3720" s="54">
        <f>IF(OR($B3720="",N$3&lt;$D3720+Настройки!$B$7),0,MAX(0,$E3720-MAX(0,SUMIFS(Тех_Движение!$G$2:$G$5111,Тех_Движение!$D$2:$D$5111,$C3720,Тех_Движение!$B$2:$B$5111,"&lt;="&amp;N$3)-$F3720)))</f>
        <v/>
      </c>
      <c r="O3720" s="54">
        <f>IF(OR($B3720="",O$3&lt;$D3720+Настройки!$B$7),0,MAX(0,$E3720-MAX(0,SUMIFS(Тех_Движение!$G$2:$G$5111,Тех_Движение!$D$2:$D$5111,$C3720,Тех_Движение!$B$2:$B$5111,"&lt;="&amp;O$3)-$F3720)))</f>
        <v/>
      </c>
      <c r="P3720" s="54">
        <f>IF(OR($B3720="",P$3&lt;$D3720+Настройки!$B$7),0,MAX(0,$E3720-MAX(0,SUMIFS(Тех_Движение!$G$2:$G$5111,Тех_Движение!$D$2:$D$5111,$C3720,Тех_Движение!$B$2:$B$5111,"&lt;="&amp;P$3)-$F3720)))</f>
        <v/>
      </c>
      <c r="Q3720" s="54">
        <f>IF(OR($B3720="",Q$3&lt;$D3720+Настройки!$B$7),0,MAX(0,$E3720-MAX(0,SUMIFS(Тех_Движение!$G$2:$G$5111,Тех_Движение!$D$2:$D$5111,$C3720,Тех_Движение!$B$2:$B$5111,"&lt;="&amp;Q$3)-$F3720)))</f>
        <v/>
      </c>
      <c r="R3720" s="54">
        <f>IF($B3720="","",SUM($K3720:$Q3720))</f>
        <v/>
      </c>
      <c r="S3720" s="56">
        <f>IF($B3720="","",VLOOKUP($C3720,Настройки!$A$11:$L$17,9,FALSE))</f>
        <v/>
      </c>
      <c r="T3720" s="56">
        <f>IF($B3720="","",$R3720*$S3720)</f>
        <v/>
      </c>
    </row>
    <row r="3721">
      <c r="A3721" s="20">
        <f>Тех_Движение!$A$3718</f>
        <v/>
      </c>
      <c r="B3721" s="20">
        <f>IF(Тех_Движение!$F$3718&gt;0,Тех_Движение!$I$3718,"")</f>
        <v/>
      </c>
      <c r="C3721" s="20">
        <f>IF($B3721="","",Тех_Движение!$D$3718)</f>
        <v/>
      </c>
      <c r="D3721" s="42">
        <f>IF($B3721="","",Тех_Движение!$B$3718)</f>
        <v/>
      </c>
      <c r="E3721" s="54">
        <f>IF($B3721="","",Тех_Движение!$F$3718)</f>
        <v/>
      </c>
      <c r="F3721" s="54">
        <f>IF($B3721="","",SUMIFS($E$5:$E3720,$C$5:$C3720,$C3721))</f>
        <v/>
      </c>
      <c r="G3721" s="54">
        <f>IF($B3721="","",MAX(0,$E3721-MAX(0,SUMIFS(Тех_Движение!$G$2:$G$5111,Тех_Движение!$D$2:$D$5111,$C3721,Тех_Движение!$B$2:$B$5111,"&lt;="&amp;Настройки!$B$5-1)-$F3721)))</f>
        <v/>
      </c>
      <c r="H3721" s="54">
        <f>IF($B3721="","",IF(AND($D3721&gt;=Настройки!$B$5,$D3721&lt;=Настройки!$B$6),$E3721,0))</f>
        <v/>
      </c>
      <c r="I3721" s="54">
        <f>IF($B3721="","",$G3721+$H3721-$J3721)</f>
        <v/>
      </c>
      <c r="J3721" s="54">
        <f>IF($B3721="","",MAX(0,$E3721-MAX(0,SUMIFS(Тех_Движение!$G$2:$G$5111,Тех_Движение!$D$2:$D$5111,$C3721,Тех_Движение!$B$2:$B$5111,"&lt;="&amp;Настройки!$B$6)-$F3721)))</f>
        <v/>
      </c>
      <c r="K3721" s="54">
        <f>IF(OR($B3721="",K$3&lt;$D3721+Настройки!$B$7),0,MAX(0,$E3721-MAX(0,SUMIFS(Тех_Движение!$G$2:$G$5111,Тех_Движение!$D$2:$D$5111,$C3721,Тех_Движение!$B$2:$B$5111,"&lt;="&amp;K$3)-$F3721)))</f>
        <v/>
      </c>
      <c r="L3721" s="54">
        <f>IF(OR($B3721="",L$3&lt;$D3721+Настройки!$B$7),0,MAX(0,$E3721-MAX(0,SUMIFS(Тех_Движение!$G$2:$G$5111,Тех_Движение!$D$2:$D$5111,$C3721,Тех_Движение!$B$2:$B$5111,"&lt;="&amp;L$3)-$F3721)))</f>
        <v/>
      </c>
      <c r="M3721" s="54">
        <f>IF(OR($B3721="",M$3&lt;$D3721+Настройки!$B$7),0,MAX(0,$E3721-MAX(0,SUMIFS(Тех_Движение!$G$2:$G$5111,Тех_Движение!$D$2:$D$5111,$C3721,Тех_Движение!$B$2:$B$5111,"&lt;="&amp;M$3)-$F3721)))</f>
        <v/>
      </c>
      <c r="N3721" s="54">
        <f>IF(OR($B3721="",N$3&lt;$D3721+Настройки!$B$7),0,MAX(0,$E3721-MAX(0,SUMIFS(Тех_Движение!$G$2:$G$5111,Тех_Движение!$D$2:$D$5111,$C3721,Тех_Движение!$B$2:$B$5111,"&lt;="&amp;N$3)-$F3721)))</f>
        <v/>
      </c>
      <c r="O3721" s="54">
        <f>IF(OR($B3721="",O$3&lt;$D3721+Настройки!$B$7),0,MAX(0,$E3721-MAX(0,SUMIFS(Тех_Движение!$G$2:$G$5111,Тех_Движение!$D$2:$D$5111,$C3721,Тех_Движение!$B$2:$B$5111,"&lt;="&amp;O$3)-$F3721)))</f>
        <v/>
      </c>
      <c r="P3721" s="54">
        <f>IF(OR($B3721="",P$3&lt;$D3721+Настройки!$B$7),0,MAX(0,$E3721-MAX(0,SUMIFS(Тех_Движение!$G$2:$G$5111,Тех_Движение!$D$2:$D$5111,$C3721,Тех_Движение!$B$2:$B$5111,"&lt;="&amp;P$3)-$F3721)))</f>
        <v/>
      </c>
      <c r="Q3721" s="54">
        <f>IF(OR($B3721="",Q$3&lt;$D3721+Настройки!$B$7),0,MAX(0,$E3721-MAX(0,SUMIFS(Тех_Движение!$G$2:$G$5111,Тех_Движение!$D$2:$D$5111,$C3721,Тех_Движение!$B$2:$B$5111,"&lt;="&amp;Q$3)-$F3721)))</f>
        <v/>
      </c>
      <c r="R3721" s="54">
        <f>IF($B3721="","",SUM($K3721:$Q3721))</f>
        <v/>
      </c>
      <c r="S3721" s="56">
        <f>IF($B3721="","",VLOOKUP($C3721,Настройки!$A$11:$L$17,9,FALSE))</f>
        <v/>
      </c>
      <c r="T3721" s="56">
        <f>IF($B3721="","",$R3721*$S3721)</f>
        <v/>
      </c>
    </row>
    <row r="3722">
      <c r="A3722" s="20">
        <f>Тех_Движение!$A$3719</f>
        <v/>
      </c>
      <c r="B3722" s="20">
        <f>IF(Тех_Движение!$F$3719&gt;0,Тех_Движение!$I$3719,"")</f>
        <v/>
      </c>
      <c r="C3722" s="20">
        <f>IF($B3722="","",Тех_Движение!$D$3719)</f>
        <v/>
      </c>
      <c r="D3722" s="42">
        <f>IF($B3722="","",Тех_Движение!$B$3719)</f>
        <v/>
      </c>
      <c r="E3722" s="54">
        <f>IF($B3722="","",Тех_Движение!$F$3719)</f>
        <v/>
      </c>
      <c r="F3722" s="54">
        <f>IF($B3722="","",SUMIFS($E$5:$E3721,$C$5:$C3721,$C3722))</f>
        <v/>
      </c>
      <c r="G3722" s="54">
        <f>IF($B3722="","",MAX(0,$E3722-MAX(0,SUMIFS(Тех_Движение!$G$2:$G$5111,Тех_Движение!$D$2:$D$5111,$C3722,Тех_Движение!$B$2:$B$5111,"&lt;="&amp;Настройки!$B$5-1)-$F3722)))</f>
        <v/>
      </c>
      <c r="H3722" s="54">
        <f>IF($B3722="","",IF(AND($D3722&gt;=Настройки!$B$5,$D3722&lt;=Настройки!$B$6),$E3722,0))</f>
        <v/>
      </c>
      <c r="I3722" s="54">
        <f>IF($B3722="","",$G3722+$H3722-$J3722)</f>
        <v/>
      </c>
      <c r="J3722" s="54">
        <f>IF($B3722="","",MAX(0,$E3722-MAX(0,SUMIFS(Тех_Движение!$G$2:$G$5111,Тех_Движение!$D$2:$D$5111,$C3722,Тех_Движение!$B$2:$B$5111,"&lt;="&amp;Настройки!$B$6)-$F3722)))</f>
        <v/>
      </c>
      <c r="K3722" s="54">
        <f>IF(OR($B3722="",K$3&lt;$D3722+Настройки!$B$7),0,MAX(0,$E3722-MAX(0,SUMIFS(Тех_Движение!$G$2:$G$5111,Тех_Движение!$D$2:$D$5111,$C3722,Тех_Движение!$B$2:$B$5111,"&lt;="&amp;K$3)-$F3722)))</f>
        <v/>
      </c>
      <c r="L3722" s="54">
        <f>IF(OR($B3722="",L$3&lt;$D3722+Настройки!$B$7),0,MAX(0,$E3722-MAX(0,SUMIFS(Тех_Движение!$G$2:$G$5111,Тех_Движение!$D$2:$D$5111,$C3722,Тех_Движение!$B$2:$B$5111,"&lt;="&amp;L$3)-$F3722)))</f>
        <v/>
      </c>
      <c r="M3722" s="54">
        <f>IF(OR($B3722="",M$3&lt;$D3722+Настройки!$B$7),0,MAX(0,$E3722-MAX(0,SUMIFS(Тех_Движение!$G$2:$G$5111,Тех_Движение!$D$2:$D$5111,$C3722,Тех_Движение!$B$2:$B$5111,"&lt;="&amp;M$3)-$F3722)))</f>
        <v/>
      </c>
      <c r="N3722" s="54">
        <f>IF(OR($B3722="",N$3&lt;$D3722+Настройки!$B$7),0,MAX(0,$E3722-MAX(0,SUMIFS(Тех_Движение!$G$2:$G$5111,Тех_Движение!$D$2:$D$5111,$C3722,Тех_Движение!$B$2:$B$5111,"&lt;="&amp;N$3)-$F3722)))</f>
        <v/>
      </c>
      <c r="O3722" s="54">
        <f>IF(OR($B3722="",O$3&lt;$D3722+Настройки!$B$7),0,MAX(0,$E3722-MAX(0,SUMIFS(Тех_Движение!$G$2:$G$5111,Тех_Движение!$D$2:$D$5111,$C3722,Тех_Движение!$B$2:$B$5111,"&lt;="&amp;O$3)-$F3722)))</f>
        <v/>
      </c>
      <c r="P3722" s="54">
        <f>IF(OR($B3722="",P$3&lt;$D3722+Настройки!$B$7),0,MAX(0,$E3722-MAX(0,SUMIFS(Тех_Движение!$G$2:$G$5111,Тех_Движение!$D$2:$D$5111,$C3722,Тех_Движение!$B$2:$B$5111,"&lt;="&amp;P$3)-$F3722)))</f>
        <v/>
      </c>
      <c r="Q3722" s="54">
        <f>IF(OR($B3722="",Q$3&lt;$D3722+Настройки!$B$7),0,MAX(0,$E3722-MAX(0,SUMIFS(Тех_Движение!$G$2:$G$5111,Тех_Движение!$D$2:$D$5111,$C3722,Тех_Движение!$B$2:$B$5111,"&lt;="&amp;Q$3)-$F3722)))</f>
        <v/>
      </c>
      <c r="R3722" s="54">
        <f>IF($B3722="","",SUM($K3722:$Q3722))</f>
        <v/>
      </c>
      <c r="S3722" s="56">
        <f>IF($B3722="","",VLOOKUP($C3722,Настройки!$A$11:$L$17,9,FALSE))</f>
        <v/>
      </c>
      <c r="T3722" s="56">
        <f>IF($B3722="","",$R3722*$S3722)</f>
        <v/>
      </c>
    </row>
    <row r="3723">
      <c r="A3723" s="20">
        <f>Тех_Движение!$A$3720</f>
        <v/>
      </c>
      <c r="B3723" s="20">
        <f>IF(Тех_Движение!$F$3720&gt;0,Тех_Движение!$I$3720,"")</f>
        <v/>
      </c>
      <c r="C3723" s="20">
        <f>IF($B3723="","",Тех_Движение!$D$3720)</f>
        <v/>
      </c>
      <c r="D3723" s="42">
        <f>IF($B3723="","",Тех_Движение!$B$3720)</f>
        <v/>
      </c>
      <c r="E3723" s="54">
        <f>IF($B3723="","",Тех_Движение!$F$3720)</f>
        <v/>
      </c>
      <c r="F3723" s="54">
        <f>IF($B3723="","",SUMIFS($E$5:$E3722,$C$5:$C3722,$C3723))</f>
        <v/>
      </c>
      <c r="G3723" s="54">
        <f>IF($B3723="","",MAX(0,$E3723-MAX(0,SUMIFS(Тех_Движение!$G$2:$G$5111,Тех_Движение!$D$2:$D$5111,$C3723,Тех_Движение!$B$2:$B$5111,"&lt;="&amp;Настройки!$B$5-1)-$F3723)))</f>
        <v/>
      </c>
      <c r="H3723" s="54">
        <f>IF($B3723="","",IF(AND($D3723&gt;=Настройки!$B$5,$D3723&lt;=Настройки!$B$6),$E3723,0))</f>
        <v/>
      </c>
      <c r="I3723" s="54">
        <f>IF($B3723="","",$G3723+$H3723-$J3723)</f>
        <v/>
      </c>
      <c r="J3723" s="54">
        <f>IF($B3723="","",MAX(0,$E3723-MAX(0,SUMIFS(Тех_Движение!$G$2:$G$5111,Тех_Движение!$D$2:$D$5111,$C3723,Тех_Движение!$B$2:$B$5111,"&lt;="&amp;Настройки!$B$6)-$F3723)))</f>
        <v/>
      </c>
      <c r="K3723" s="54">
        <f>IF(OR($B3723="",K$3&lt;$D3723+Настройки!$B$7),0,MAX(0,$E3723-MAX(0,SUMIFS(Тех_Движение!$G$2:$G$5111,Тех_Движение!$D$2:$D$5111,$C3723,Тех_Движение!$B$2:$B$5111,"&lt;="&amp;K$3)-$F3723)))</f>
        <v/>
      </c>
      <c r="L3723" s="54">
        <f>IF(OR($B3723="",L$3&lt;$D3723+Настройки!$B$7),0,MAX(0,$E3723-MAX(0,SUMIFS(Тех_Движение!$G$2:$G$5111,Тех_Движение!$D$2:$D$5111,$C3723,Тех_Движение!$B$2:$B$5111,"&lt;="&amp;L$3)-$F3723)))</f>
        <v/>
      </c>
      <c r="M3723" s="54">
        <f>IF(OR($B3723="",M$3&lt;$D3723+Настройки!$B$7),0,MAX(0,$E3723-MAX(0,SUMIFS(Тех_Движение!$G$2:$G$5111,Тех_Движение!$D$2:$D$5111,$C3723,Тех_Движение!$B$2:$B$5111,"&lt;="&amp;M$3)-$F3723)))</f>
        <v/>
      </c>
      <c r="N3723" s="54">
        <f>IF(OR($B3723="",N$3&lt;$D3723+Настройки!$B$7),0,MAX(0,$E3723-MAX(0,SUMIFS(Тех_Движение!$G$2:$G$5111,Тех_Движение!$D$2:$D$5111,$C3723,Тех_Движение!$B$2:$B$5111,"&lt;="&amp;N$3)-$F3723)))</f>
        <v/>
      </c>
      <c r="O3723" s="54">
        <f>IF(OR($B3723="",O$3&lt;$D3723+Настройки!$B$7),0,MAX(0,$E3723-MAX(0,SUMIFS(Тех_Движение!$G$2:$G$5111,Тех_Движение!$D$2:$D$5111,$C3723,Тех_Движение!$B$2:$B$5111,"&lt;="&amp;O$3)-$F3723)))</f>
        <v/>
      </c>
      <c r="P3723" s="54">
        <f>IF(OR($B3723="",P$3&lt;$D3723+Настройки!$B$7),0,MAX(0,$E3723-MAX(0,SUMIFS(Тех_Движение!$G$2:$G$5111,Тех_Движение!$D$2:$D$5111,$C3723,Тех_Движение!$B$2:$B$5111,"&lt;="&amp;P$3)-$F3723)))</f>
        <v/>
      </c>
      <c r="Q3723" s="54">
        <f>IF(OR($B3723="",Q$3&lt;$D3723+Настройки!$B$7),0,MAX(0,$E3723-MAX(0,SUMIFS(Тех_Движение!$G$2:$G$5111,Тех_Движение!$D$2:$D$5111,$C3723,Тех_Движение!$B$2:$B$5111,"&lt;="&amp;Q$3)-$F3723)))</f>
        <v/>
      </c>
      <c r="R3723" s="54">
        <f>IF($B3723="","",SUM($K3723:$Q3723))</f>
        <v/>
      </c>
      <c r="S3723" s="56">
        <f>IF($B3723="","",VLOOKUP($C3723,Настройки!$A$11:$L$17,9,FALSE))</f>
        <v/>
      </c>
      <c r="T3723" s="56">
        <f>IF($B3723="","",$R3723*$S3723)</f>
        <v/>
      </c>
    </row>
    <row r="3724">
      <c r="A3724" s="20">
        <f>Тех_Движение!$A$3721</f>
        <v/>
      </c>
      <c r="B3724" s="20">
        <f>IF(Тех_Движение!$F$3721&gt;0,Тех_Движение!$I$3721,"")</f>
        <v/>
      </c>
      <c r="C3724" s="20">
        <f>IF($B3724="","",Тех_Движение!$D$3721)</f>
        <v/>
      </c>
      <c r="D3724" s="42">
        <f>IF($B3724="","",Тех_Движение!$B$3721)</f>
        <v/>
      </c>
      <c r="E3724" s="54">
        <f>IF($B3724="","",Тех_Движение!$F$3721)</f>
        <v/>
      </c>
      <c r="F3724" s="54">
        <f>IF($B3724="","",SUMIFS($E$5:$E3723,$C$5:$C3723,$C3724))</f>
        <v/>
      </c>
      <c r="G3724" s="54">
        <f>IF($B3724="","",MAX(0,$E3724-MAX(0,SUMIFS(Тех_Движение!$G$2:$G$5111,Тех_Движение!$D$2:$D$5111,$C3724,Тех_Движение!$B$2:$B$5111,"&lt;="&amp;Настройки!$B$5-1)-$F3724)))</f>
        <v/>
      </c>
      <c r="H3724" s="54">
        <f>IF($B3724="","",IF(AND($D3724&gt;=Настройки!$B$5,$D3724&lt;=Настройки!$B$6),$E3724,0))</f>
        <v/>
      </c>
      <c r="I3724" s="54">
        <f>IF($B3724="","",$G3724+$H3724-$J3724)</f>
        <v/>
      </c>
      <c r="J3724" s="54">
        <f>IF($B3724="","",MAX(0,$E3724-MAX(0,SUMIFS(Тех_Движение!$G$2:$G$5111,Тех_Движение!$D$2:$D$5111,$C3724,Тех_Движение!$B$2:$B$5111,"&lt;="&amp;Настройки!$B$6)-$F3724)))</f>
        <v/>
      </c>
      <c r="K3724" s="54">
        <f>IF(OR($B3724="",K$3&lt;$D3724+Настройки!$B$7),0,MAX(0,$E3724-MAX(0,SUMIFS(Тех_Движение!$G$2:$G$5111,Тех_Движение!$D$2:$D$5111,$C3724,Тех_Движение!$B$2:$B$5111,"&lt;="&amp;K$3)-$F3724)))</f>
        <v/>
      </c>
      <c r="L3724" s="54">
        <f>IF(OR($B3724="",L$3&lt;$D3724+Настройки!$B$7),0,MAX(0,$E3724-MAX(0,SUMIFS(Тех_Движение!$G$2:$G$5111,Тех_Движение!$D$2:$D$5111,$C3724,Тех_Движение!$B$2:$B$5111,"&lt;="&amp;L$3)-$F3724)))</f>
        <v/>
      </c>
      <c r="M3724" s="54">
        <f>IF(OR($B3724="",M$3&lt;$D3724+Настройки!$B$7),0,MAX(0,$E3724-MAX(0,SUMIFS(Тех_Движение!$G$2:$G$5111,Тех_Движение!$D$2:$D$5111,$C3724,Тех_Движение!$B$2:$B$5111,"&lt;="&amp;M$3)-$F3724)))</f>
        <v/>
      </c>
      <c r="N3724" s="54">
        <f>IF(OR($B3724="",N$3&lt;$D3724+Настройки!$B$7),0,MAX(0,$E3724-MAX(0,SUMIFS(Тех_Движение!$G$2:$G$5111,Тех_Движение!$D$2:$D$5111,$C3724,Тех_Движение!$B$2:$B$5111,"&lt;="&amp;N$3)-$F3724)))</f>
        <v/>
      </c>
      <c r="O3724" s="54">
        <f>IF(OR($B3724="",O$3&lt;$D3724+Настройки!$B$7),0,MAX(0,$E3724-MAX(0,SUMIFS(Тех_Движение!$G$2:$G$5111,Тех_Движение!$D$2:$D$5111,$C3724,Тех_Движение!$B$2:$B$5111,"&lt;="&amp;O$3)-$F3724)))</f>
        <v/>
      </c>
      <c r="P3724" s="54">
        <f>IF(OR($B3724="",P$3&lt;$D3724+Настройки!$B$7),0,MAX(0,$E3724-MAX(0,SUMIFS(Тех_Движение!$G$2:$G$5111,Тех_Движение!$D$2:$D$5111,$C3724,Тех_Движение!$B$2:$B$5111,"&lt;="&amp;P$3)-$F3724)))</f>
        <v/>
      </c>
      <c r="Q3724" s="54">
        <f>IF(OR($B3724="",Q$3&lt;$D3724+Настройки!$B$7),0,MAX(0,$E3724-MAX(0,SUMIFS(Тех_Движение!$G$2:$G$5111,Тех_Движение!$D$2:$D$5111,$C3724,Тех_Движение!$B$2:$B$5111,"&lt;="&amp;Q$3)-$F3724)))</f>
        <v/>
      </c>
      <c r="R3724" s="54">
        <f>IF($B3724="","",SUM($K3724:$Q3724))</f>
        <v/>
      </c>
      <c r="S3724" s="56">
        <f>IF($B3724="","",VLOOKUP($C3724,Настройки!$A$11:$L$17,9,FALSE))</f>
        <v/>
      </c>
      <c r="T3724" s="56">
        <f>IF($B3724="","",$R3724*$S3724)</f>
        <v/>
      </c>
    </row>
    <row r="3725">
      <c r="A3725" s="20">
        <f>Тех_Движение!$A$3722</f>
        <v/>
      </c>
      <c r="B3725" s="20">
        <f>IF(Тех_Движение!$F$3722&gt;0,Тех_Движение!$I$3722,"")</f>
        <v/>
      </c>
      <c r="C3725" s="20">
        <f>IF($B3725="","",Тех_Движение!$D$3722)</f>
        <v/>
      </c>
      <c r="D3725" s="42">
        <f>IF($B3725="","",Тех_Движение!$B$3722)</f>
        <v/>
      </c>
      <c r="E3725" s="54">
        <f>IF($B3725="","",Тех_Движение!$F$3722)</f>
        <v/>
      </c>
      <c r="F3725" s="54">
        <f>IF($B3725="","",SUMIFS($E$5:$E3724,$C$5:$C3724,$C3725))</f>
        <v/>
      </c>
      <c r="G3725" s="54">
        <f>IF($B3725="","",MAX(0,$E3725-MAX(0,SUMIFS(Тех_Движение!$G$2:$G$5111,Тех_Движение!$D$2:$D$5111,$C3725,Тех_Движение!$B$2:$B$5111,"&lt;="&amp;Настройки!$B$5-1)-$F3725)))</f>
        <v/>
      </c>
      <c r="H3725" s="54">
        <f>IF($B3725="","",IF(AND($D3725&gt;=Настройки!$B$5,$D3725&lt;=Настройки!$B$6),$E3725,0))</f>
        <v/>
      </c>
      <c r="I3725" s="54">
        <f>IF($B3725="","",$G3725+$H3725-$J3725)</f>
        <v/>
      </c>
      <c r="J3725" s="54">
        <f>IF($B3725="","",MAX(0,$E3725-MAX(0,SUMIFS(Тех_Движение!$G$2:$G$5111,Тех_Движение!$D$2:$D$5111,$C3725,Тех_Движение!$B$2:$B$5111,"&lt;="&amp;Настройки!$B$6)-$F3725)))</f>
        <v/>
      </c>
      <c r="K3725" s="54">
        <f>IF(OR($B3725="",K$3&lt;$D3725+Настройки!$B$7),0,MAX(0,$E3725-MAX(0,SUMIFS(Тех_Движение!$G$2:$G$5111,Тех_Движение!$D$2:$D$5111,$C3725,Тех_Движение!$B$2:$B$5111,"&lt;="&amp;K$3)-$F3725)))</f>
        <v/>
      </c>
      <c r="L3725" s="54">
        <f>IF(OR($B3725="",L$3&lt;$D3725+Настройки!$B$7),0,MAX(0,$E3725-MAX(0,SUMIFS(Тех_Движение!$G$2:$G$5111,Тех_Движение!$D$2:$D$5111,$C3725,Тех_Движение!$B$2:$B$5111,"&lt;="&amp;L$3)-$F3725)))</f>
        <v/>
      </c>
      <c r="M3725" s="54">
        <f>IF(OR($B3725="",M$3&lt;$D3725+Настройки!$B$7),0,MAX(0,$E3725-MAX(0,SUMIFS(Тех_Движение!$G$2:$G$5111,Тех_Движение!$D$2:$D$5111,$C3725,Тех_Движение!$B$2:$B$5111,"&lt;="&amp;M$3)-$F3725)))</f>
        <v/>
      </c>
      <c r="N3725" s="54">
        <f>IF(OR($B3725="",N$3&lt;$D3725+Настройки!$B$7),0,MAX(0,$E3725-MAX(0,SUMIFS(Тех_Движение!$G$2:$G$5111,Тех_Движение!$D$2:$D$5111,$C3725,Тех_Движение!$B$2:$B$5111,"&lt;="&amp;N$3)-$F3725)))</f>
        <v/>
      </c>
      <c r="O3725" s="54">
        <f>IF(OR($B3725="",O$3&lt;$D3725+Настройки!$B$7),0,MAX(0,$E3725-MAX(0,SUMIFS(Тех_Движение!$G$2:$G$5111,Тех_Движение!$D$2:$D$5111,$C3725,Тех_Движение!$B$2:$B$5111,"&lt;="&amp;O$3)-$F3725)))</f>
        <v/>
      </c>
      <c r="P3725" s="54">
        <f>IF(OR($B3725="",P$3&lt;$D3725+Настройки!$B$7),0,MAX(0,$E3725-MAX(0,SUMIFS(Тех_Движение!$G$2:$G$5111,Тех_Движение!$D$2:$D$5111,$C3725,Тех_Движение!$B$2:$B$5111,"&lt;="&amp;P$3)-$F3725)))</f>
        <v/>
      </c>
      <c r="Q3725" s="54">
        <f>IF(OR($B3725="",Q$3&lt;$D3725+Настройки!$B$7),0,MAX(0,$E3725-MAX(0,SUMIFS(Тех_Движение!$G$2:$G$5111,Тех_Движение!$D$2:$D$5111,$C3725,Тех_Движение!$B$2:$B$5111,"&lt;="&amp;Q$3)-$F3725)))</f>
        <v/>
      </c>
      <c r="R3725" s="54">
        <f>IF($B3725="","",SUM($K3725:$Q3725))</f>
        <v/>
      </c>
      <c r="S3725" s="56">
        <f>IF($B3725="","",VLOOKUP($C3725,Настройки!$A$11:$L$17,9,FALSE))</f>
        <v/>
      </c>
      <c r="T3725" s="56">
        <f>IF($B3725="","",$R3725*$S3725)</f>
        <v/>
      </c>
    </row>
    <row r="3726">
      <c r="A3726" s="20">
        <f>Тех_Движение!$A$3723</f>
        <v/>
      </c>
      <c r="B3726" s="20">
        <f>IF(Тех_Движение!$F$3723&gt;0,Тех_Движение!$I$3723,"")</f>
        <v/>
      </c>
      <c r="C3726" s="20">
        <f>IF($B3726="","",Тех_Движение!$D$3723)</f>
        <v/>
      </c>
      <c r="D3726" s="42">
        <f>IF($B3726="","",Тех_Движение!$B$3723)</f>
        <v/>
      </c>
      <c r="E3726" s="54">
        <f>IF($B3726="","",Тех_Движение!$F$3723)</f>
        <v/>
      </c>
      <c r="F3726" s="54">
        <f>IF($B3726="","",SUMIFS($E$5:$E3725,$C$5:$C3725,$C3726))</f>
        <v/>
      </c>
      <c r="G3726" s="54">
        <f>IF($B3726="","",MAX(0,$E3726-MAX(0,SUMIFS(Тех_Движение!$G$2:$G$5111,Тех_Движение!$D$2:$D$5111,$C3726,Тех_Движение!$B$2:$B$5111,"&lt;="&amp;Настройки!$B$5-1)-$F3726)))</f>
        <v/>
      </c>
      <c r="H3726" s="54">
        <f>IF($B3726="","",IF(AND($D3726&gt;=Настройки!$B$5,$D3726&lt;=Настройки!$B$6),$E3726,0))</f>
        <v/>
      </c>
      <c r="I3726" s="54">
        <f>IF($B3726="","",$G3726+$H3726-$J3726)</f>
        <v/>
      </c>
      <c r="J3726" s="54">
        <f>IF($B3726="","",MAX(0,$E3726-MAX(0,SUMIFS(Тех_Движение!$G$2:$G$5111,Тех_Движение!$D$2:$D$5111,$C3726,Тех_Движение!$B$2:$B$5111,"&lt;="&amp;Настройки!$B$6)-$F3726)))</f>
        <v/>
      </c>
      <c r="K3726" s="54">
        <f>IF(OR($B3726="",K$3&lt;$D3726+Настройки!$B$7),0,MAX(0,$E3726-MAX(0,SUMIFS(Тех_Движение!$G$2:$G$5111,Тех_Движение!$D$2:$D$5111,$C3726,Тех_Движение!$B$2:$B$5111,"&lt;="&amp;K$3)-$F3726)))</f>
        <v/>
      </c>
      <c r="L3726" s="54">
        <f>IF(OR($B3726="",L$3&lt;$D3726+Настройки!$B$7),0,MAX(0,$E3726-MAX(0,SUMIFS(Тех_Движение!$G$2:$G$5111,Тех_Движение!$D$2:$D$5111,$C3726,Тех_Движение!$B$2:$B$5111,"&lt;="&amp;L$3)-$F3726)))</f>
        <v/>
      </c>
      <c r="M3726" s="54">
        <f>IF(OR($B3726="",M$3&lt;$D3726+Настройки!$B$7),0,MAX(0,$E3726-MAX(0,SUMIFS(Тех_Движение!$G$2:$G$5111,Тех_Движение!$D$2:$D$5111,$C3726,Тех_Движение!$B$2:$B$5111,"&lt;="&amp;M$3)-$F3726)))</f>
        <v/>
      </c>
      <c r="N3726" s="54">
        <f>IF(OR($B3726="",N$3&lt;$D3726+Настройки!$B$7),0,MAX(0,$E3726-MAX(0,SUMIFS(Тех_Движение!$G$2:$G$5111,Тех_Движение!$D$2:$D$5111,$C3726,Тех_Движение!$B$2:$B$5111,"&lt;="&amp;N$3)-$F3726)))</f>
        <v/>
      </c>
      <c r="O3726" s="54">
        <f>IF(OR($B3726="",O$3&lt;$D3726+Настройки!$B$7),0,MAX(0,$E3726-MAX(0,SUMIFS(Тех_Движение!$G$2:$G$5111,Тех_Движение!$D$2:$D$5111,$C3726,Тех_Движение!$B$2:$B$5111,"&lt;="&amp;O$3)-$F3726)))</f>
        <v/>
      </c>
      <c r="P3726" s="54">
        <f>IF(OR($B3726="",P$3&lt;$D3726+Настройки!$B$7),0,MAX(0,$E3726-MAX(0,SUMIFS(Тех_Движение!$G$2:$G$5111,Тех_Движение!$D$2:$D$5111,$C3726,Тех_Движение!$B$2:$B$5111,"&lt;="&amp;P$3)-$F3726)))</f>
        <v/>
      </c>
      <c r="Q3726" s="54">
        <f>IF(OR($B3726="",Q$3&lt;$D3726+Настройки!$B$7),0,MAX(0,$E3726-MAX(0,SUMIFS(Тех_Движение!$G$2:$G$5111,Тех_Движение!$D$2:$D$5111,$C3726,Тех_Движение!$B$2:$B$5111,"&lt;="&amp;Q$3)-$F3726)))</f>
        <v/>
      </c>
      <c r="R3726" s="54">
        <f>IF($B3726="","",SUM($K3726:$Q3726))</f>
        <v/>
      </c>
      <c r="S3726" s="56">
        <f>IF($B3726="","",VLOOKUP($C3726,Настройки!$A$11:$L$17,9,FALSE))</f>
        <v/>
      </c>
      <c r="T3726" s="56">
        <f>IF($B3726="","",$R3726*$S3726)</f>
        <v/>
      </c>
    </row>
    <row r="3727">
      <c r="A3727" s="20">
        <f>Тех_Движение!$A$3724</f>
        <v/>
      </c>
      <c r="B3727" s="20">
        <f>IF(Тех_Движение!$F$3724&gt;0,Тех_Движение!$I$3724,"")</f>
        <v/>
      </c>
      <c r="C3727" s="20">
        <f>IF($B3727="","",Тех_Движение!$D$3724)</f>
        <v/>
      </c>
      <c r="D3727" s="42">
        <f>IF($B3727="","",Тех_Движение!$B$3724)</f>
        <v/>
      </c>
      <c r="E3727" s="54">
        <f>IF($B3727="","",Тех_Движение!$F$3724)</f>
        <v/>
      </c>
      <c r="F3727" s="54">
        <f>IF($B3727="","",SUMIFS($E$5:$E3726,$C$5:$C3726,$C3727))</f>
        <v/>
      </c>
      <c r="G3727" s="54">
        <f>IF($B3727="","",MAX(0,$E3727-MAX(0,SUMIFS(Тех_Движение!$G$2:$G$5111,Тех_Движение!$D$2:$D$5111,$C3727,Тех_Движение!$B$2:$B$5111,"&lt;="&amp;Настройки!$B$5-1)-$F3727)))</f>
        <v/>
      </c>
      <c r="H3727" s="54">
        <f>IF($B3727="","",IF(AND($D3727&gt;=Настройки!$B$5,$D3727&lt;=Настройки!$B$6),$E3727,0))</f>
        <v/>
      </c>
      <c r="I3727" s="54">
        <f>IF($B3727="","",$G3727+$H3727-$J3727)</f>
        <v/>
      </c>
      <c r="J3727" s="54">
        <f>IF($B3727="","",MAX(0,$E3727-MAX(0,SUMIFS(Тех_Движение!$G$2:$G$5111,Тех_Движение!$D$2:$D$5111,$C3727,Тех_Движение!$B$2:$B$5111,"&lt;="&amp;Настройки!$B$6)-$F3727)))</f>
        <v/>
      </c>
      <c r="K3727" s="54">
        <f>IF(OR($B3727="",K$3&lt;$D3727+Настройки!$B$7),0,MAX(0,$E3727-MAX(0,SUMIFS(Тех_Движение!$G$2:$G$5111,Тех_Движение!$D$2:$D$5111,$C3727,Тех_Движение!$B$2:$B$5111,"&lt;="&amp;K$3)-$F3727)))</f>
        <v/>
      </c>
      <c r="L3727" s="54">
        <f>IF(OR($B3727="",L$3&lt;$D3727+Настройки!$B$7),0,MAX(0,$E3727-MAX(0,SUMIFS(Тех_Движение!$G$2:$G$5111,Тех_Движение!$D$2:$D$5111,$C3727,Тех_Движение!$B$2:$B$5111,"&lt;="&amp;L$3)-$F3727)))</f>
        <v/>
      </c>
      <c r="M3727" s="54">
        <f>IF(OR($B3727="",M$3&lt;$D3727+Настройки!$B$7),0,MAX(0,$E3727-MAX(0,SUMIFS(Тех_Движение!$G$2:$G$5111,Тех_Движение!$D$2:$D$5111,$C3727,Тех_Движение!$B$2:$B$5111,"&lt;="&amp;M$3)-$F3727)))</f>
        <v/>
      </c>
      <c r="N3727" s="54">
        <f>IF(OR($B3727="",N$3&lt;$D3727+Настройки!$B$7),0,MAX(0,$E3727-MAX(0,SUMIFS(Тех_Движение!$G$2:$G$5111,Тех_Движение!$D$2:$D$5111,$C3727,Тех_Движение!$B$2:$B$5111,"&lt;="&amp;N$3)-$F3727)))</f>
        <v/>
      </c>
      <c r="O3727" s="54">
        <f>IF(OR($B3727="",O$3&lt;$D3727+Настройки!$B$7),0,MAX(0,$E3727-MAX(0,SUMIFS(Тех_Движение!$G$2:$G$5111,Тех_Движение!$D$2:$D$5111,$C3727,Тех_Движение!$B$2:$B$5111,"&lt;="&amp;O$3)-$F3727)))</f>
        <v/>
      </c>
      <c r="P3727" s="54">
        <f>IF(OR($B3727="",P$3&lt;$D3727+Настройки!$B$7),0,MAX(0,$E3727-MAX(0,SUMIFS(Тех_Движение!$G$2:$G$5111,Тех_Движение!$D$2:$D$5111,$C3727,Тех_Движение!$B$2:$B$5111,"&lt;="&amp;P$3)-$F3727)))</f>
        <v/>
      </c>
      <c r="Q3727" s="54">
        <f>IF(OR($B3727="",Q$3&lt;$D3727+Настройки!$B$7),0,MAX(0,$E3727-MAX(0,SUMIFS(Тех_Движение!$G$2:$G$5111,Тех_Движение!$D$2:$D$5111,$C3727,Тех_Движение!$B$2:$B$5111,"&lt;="&amp;Q$3)-$F3727)))</f>
        <v/>
      </c>
      <c r="R3727" s="54">
        <f>IF($B3727="","",SUM($K3727:$Q3727))</f>
        <v/>
      </c>
      <c r="S3727" s="56">
        <f>IF($B3727="","",VLOOKUP($C3727,Настройки!$A$11:$L$17,9,FALSE))</f>
        <v/>
      </c>
      <c r="T3727" s="56">
        <f>IF($B3727="","",$R3727*$S3727)</f>
        <v/>
      </c>
    </row>
    <row r="3728">
      <c r="A3728" s="20">
        <f>Тех_Движение!$A$3725</f>
        <v/>
      </c>
      <c r="B3728" s="20">
        <f>IF(Тех_Движение!$F$3725&gt;0,Тех_Движение!$I$3725,"")</f>
        <v/>
      </c>
      <c r="C3728" s="20">
        <f>IF($B3728="","",Тех_Движение!$D$3725)</f>
        <v/>
      </c>
      <c r="D3728" s="42">
        <f>IF($B3728="","",Тех_Движение!$B$3725)</f>
        <v/>
      </c>
      <c r="E3728" s="54">
        <f>IF($B3728="","",Тех_Движение!$F$3725)</f>
        <v/>
      </c>
      <c r="F3728" s="54">
        <f>IF($B3728="","",SUMIFS($E$5:$E3727,$C$5:$C3727,$C3728))</f>
        <v/>
      </c>
      <c r="G3728" s="54">
        <f>IF($B3728="","",MAX(0,$E3728-MAX(0,SUMIFS(Тех_Движение!$G$2:$G$5111,Тех_Движение!$D$2:$D$5111,$C3728,Тех_Движение!$B$2:$B$5111,"&lt;="&amp;Настройки!$B$5-1)-$F3728)))</f>
        <v/>
      </c>
      <c r="H3728" s="54">
        <f>IF($B3728="","",IF(AND($D3728&gt;=Настройки!$B$5,$D3728&lt;=Настройки!$B$6),$E3728,0))</f>
        <v/>
      </c>
      <c r="I3728" s="54">
        <f>IF($B3728="","",$G3728+$H3728-$J3728)</f>
        <v/>
      </c>
      <c r="J3728" s="54">
        <f>IF($B3728="","",MAX(0,$E3728-MAX(0,SUMIFS(Тех_Движение!$G$2:$G$5111,Тех_Движение!$D$2:$D$5111,$C3728,Тех_Движение!$B$2:$B$5111,"&lt;="&amp;Настройки!$B$6)-$F3728)))</f>
        <v/>
      </c>
      <c r="K3728" s="54">
        <f>IF(OR($B3728="",K$3&lt;$D3728+Настройки!$B$7),0,MAX(0,$E3728-MAX(0,SUMIFS(Тех_Движение!$G$2:$G$5111,Тех_Движение!$D$2:$D$5111,$C3728,Тех_Движение!$B$2:$B$5111,"&lt;="&amp;K$3)-$F3728)))</f>
        <v/>
      </c>
      <c r="L3728" s="54">
        <f>IF(OR($B3728="",L$3&lt;$D3728+Настройки!$B$7),0,MAX(0,$E3728-MAX(0,SUMIFS(Тех_Движение!$G$2:$G$5111,Тех_Движение!$D$2:$D$5111,$C3728,Тех_Движение!$B$2:$B$5111,"&lt;="&amp;L$3)-$F3728)))</f>
        <v/>
      </c>
      <c r="M3728" s="54">
        <f>IF(OR($B3728="",M$3&lt;$D3728+Настройки!$B$7),0,MAX(0,$E3728-MAX(0,SUMIFS(Тех_Движение!$G$2:$G$5111,Тех_Движение!$D$2:$D$5111,$C3728,Тех_Движение!$B$2:$B$5111,"&lt;="&amp;M$3)-$F3728)))</f>
        <v/>
      </c>
      <c r="N3728" s="54">
        <f>IF(OR($B3728="",N$3&lt;$D3728+Настройки!$B$7),0,MAX(0,$E3728-MAX(0,SUMIFS(Тех_Движение!$G$2:$G$5111,Тех_Движение!$D$2:$D$5111,$C3728,Тех_Движение!$B$2:$B$5111,"&lt;="&amp;N$3)-$F3728)))</f>
        <v/>
      </c>
      <c r="O3728" s="54">
        <f>IF(OR($B3728="",O$3&lt;$D3728+Настройки!$B$7),0,MAX(0,$E3728-MAX(0,SUMIFS(Тех_Движение!$G$2:$G$5111,Тех_Движение!$D$2:$D$5111,$C3728,Тех_Движение!$B$2:$B$5111,"&lt;="&amp;O$3)-$F3728)))</f>
        <v/>
      </c>
      <c r="P3728" s="54">
        <f>IF(OR($B3728="",P$3&lt;$D3728+Настройки!$B$7),0,MAX(0,$E3728-MAX(0,SUMIFS(Тех_Движение!$G$2:$G$5111,Тех_Движение!$D$2:$D$5111,$C3728,Тех_Движение!$B$2:$B$5111,"&lt;="&amp;P$3)-$F3728)))</f>
        <v/>
      </c>
      <c r="Q3728" s="54">
        <f>IF(OR($B3728="",Q$3&lt;$D3728+Настройки!$B$7),0,MAX(0,$E3728-MAX(0,SUMIFS(Тех_Движение!$G$2:$G$5111,Тех_Движение!$D$2:$D$5111,$C3728,Тех_Движение!$B$2:$B$5111,"&lt;="&amp;Q$3)-$F3728)))</f>
        <v/>
      </c>
      <c r="R3728" s="54">
        <f>IF($B3728="","",SUM($K3728:$Q3728))</f>
        <v/>
      </c>
      <c r="S3728" s="56">
        <f>IF($B3728="","",VLOOKUP($C3728,Настройки!$A$11:$L$17,9,FALSE))</f>
        <v/>
      </c>
      <c r="T3728" s="56">
        <f>IF($B3728="","",$R3728*$S3728)</f>
        <v/>
      </c>
    </row>
    <row r="3729">
      <c r="A3729" s="20">
        <f>Тех_Движение!$A$3726</f>
        <v/>
      </c>
      <c r="B3729" s="20">
        <f>IF(Тех_Движение!$F$3726&gt;0,Тех_Движение!$I$3726,"")</f>
        <v/>
      </c>
      <c r="C3729" s="20">
        <f>IF($B3729="","",Тех_Движение!$D$3726)</f>
        <v/>
      </c>
      <c r="D3729" s="42">
        <f>IF($B3729="","",Тех_Движение!$B$3726)</f>
        <v/>
      </c>
      <c r="E3729" s="54">
        <f>IF($B3729="","",Тех_Движение!$F$3726)</f>
        <v/>
      </c>
      <c r="F3729" s="54">
        <f>IF($B3729="","",SUMIFS($E$5:$E3728,$C$5:$C3728,$C3729))</f>
        <v/>
      </c>
      <c r="G3729" s="54">
        <f>IF($B3729="","",MAX(0,$E3729-MAX(0,SUMIFS(Тех_Движение!$G$2:$G$5111,Тех_Движение!$D$2:$D$5111,$C3729,Тех_Движение!$B$2:$B$5111,"&lt;="&amp;Настройки!$B$5-1)-$F3729)))</f>
        <v/>
      </c>
      <c r="H3729" s="54">
        <f>IF($B3729="","",IF(AND($D3729&gt;=Настройки!$B$5,$D3729&lt;=Настройки!$B$6),$E3729,0))</f>
        <v/>
      </c>
      <c r="I3729" s="54">
        <f>IF($B3729="","",$G3729+$H3729-$J3729)</f>
        <v/>
      </c>
      <c r="J3729" s="54">
        <f>IF($B3729="","",MAX(0,$E3729-MAX(0,SUMIFS(Тех_Движение!$G$2:$G$5111,Тех_Движение!$D$2:$D$5111,$C3729,Тех_Движение!$B$2:$B$5111,"&lt;="&amp;Настройки!$B$6)-$F3729)))</f>
        <v/>
      </c>
      <c r="K3729" s="54">
        <f>IF(OR($B3729="",K$3&lt;$D3729+Настройки!$B$7),0,MAX(0,$E3729-MAX(0,SUMIFS(Тех_Движение!$G$2:$G$5111,Тех_Движение!$D$2:$D$5111,$C3729,Тех_Движение!$B$2:$B$5111,"&lt;="&amp;K$3)-$F3729)))</f>
        <v/>
      </c>
      <c r="L3729" s="54">
        <f>IF(OR($B3729="",L$3&lt;$D3729+Настройки!$B$7),0,MAX(0,$E3729-MAX(0,SUMIFS(Тех_Движение!$G$2:$G$5111,Тех_Движение!$D$2:$D$5111,$C3729,Тех_Движение!$B$2:$B$5111,"&lt;="&amp;L$3)-$F3729)))</f>
        <v/>
      </c>
      <c r="M3729" s="54">
        <f>IF(OR($B3729="",M$3&lt;$D3729+Настройки!$B$7),0,MAX(0,$E3729-MAX(0,SUMIFS(Тех_Движение!$G$2:$G$5111,Тех_Движение!$D$2:$D$5111,$C3729,Тех_Движение!$B$2:$B$5111,"&lt;="&amp;M$3)-$F3729)))</f>
        <v/>
      </c>
      <c r="N3729" s="54">
        <f>IF(OR($B3729="",N$3&lt;$D3729+Настройки!$B$7),0,MAX(0,$E3729-MAX(0,SUMIFS(Тех_Движение!$G$2:$G$5111,Тех_Движение!$D$2:$D$5111,$C3729,Тех_Движение!$B$2:$B$5111,"&lt;="&amp;N$3)-$F3729)))</f>
        <v/>
      </c>
      <c r="O3729" s="54">
        <f>IF(OR($B3729="",O$3&lt;$D3729+Настройки!$B$7),0,MAX(0,$E3729-MAX(0,SUMIFS(Тех_Движение!$G$2:$G$5111,Тех_Движение!$D$2:$D$5111,$C3729,Тех_Движение!$B$2:$B$5111,"&lt;="&amp;O$3)-$F3729)))</f>
        <v/>
      </c>
      <c r="P3729" s="54">
        <f>IF(OR($B3729="",P$3&lt;$D3729+Настройки!$B$7),0,MAX(0,$E3729-MAX(0,SUMIFS(Тех_Движение!$G$2:$G$5111,Тех_Движение!$D$2:$D$5111,$C3729,Тех_Движение!$B$2:$B$5111,"&lt;="&amp;P$3)-$F3729)))</f>
        <v/>
      </c>
      <c r="Q3729" s="54">
        <f>IF(OR($B3729="",Q$3&lt;$D3729+Настройки!$B$7),0,MAX(0,$E3729-MAX(0,SUMIFS(Тех_Движение!$G$2:$G$5111,Тех_Движение!$D$2:$D$5111,$C3729,Тех_Движение!$B$2:$B$5111,"&lt;="&amp;Q$3)-$F3729)))</f>
        <v/>
      </c>
      <c r="R3729" s="54">
        <f>IF($B3729="","",SUM($K3729:$Q3729))</f>
        <v/>
      </c>
      <c r="S3729" s="56">
        <f>IF($B3729="","",VLOOKUP($C3729,Настройки!$A$11:$L$17,9,FALSE))</f>
        <v/>
      </c>
      <c r="T3729" s="56">
        <f>IF($B3729="","",$R3729*$S3729)</f>
        <v/>
      </c>
    </row>
    <row r="3730">
      <c r="A3730" s="20">
        <f>Тех_Движение!$A$3727</f>
        <v/>
      </c>
      <c r="B3730" s="20">
        <f>IF(Тех_Движение!$F$3727&gt;0,Тех_Движение!$I$3727,"")</f>
        <v/>
      </c>
      <c r="C3730" s="20">
        <f>IF($B3730="","",Тех_Движение!$D$3727)</f>
        <v/>
      </c>
      <c r="D3730" s="42">
        <f>IF($B3730="","",Тех_Движение!$B$3727)</f>
        <v/>
      </c>
      <c r="E3730" s="54">
        <f>IF($B3730="","",Тех_Движение!$F$3727)</f>
        <v/>
      </c>
      <c r="F3730" s="54">
        <f>IF($B3730="","",SUMIFS($E$5:$E3729,$C$5:$C3729,$C3730))</f>
        <v/>
      </c>
      <c r="G3730" s="54">
        <f>IF($B3730="","",MAX(0,$E3730-MAX(0,SUMIFS(Тех_Движение!$G$2:$G$5111,Тех_Движение!$D$2:$D$5111,$C3730,Тех_Движение!$B$2:$B$5111,"&lt;="&amp;Настройки!$B$5-1)-$F3730)))</f>
        <v/>
      </c>
      <c r="H3730" s="54">
        <f>IF($B3730="","",IF(AND($D3730&gt;=Настройки!$B$5,$D3730&lt;=Настройки!$B$6),$E3730,0))</f>
        <v/>
      </c>
      <c r="I3730" s="54">
        <f>IF($B3730="","",$G3730+$H3730-$J3730)</f>
        <v/>
      </c>
      <c r="J3730" s="54">
        <f>IF($B3730="","",MAX(0,$E3730-MAX(0,SUMIFS(Тех_Движение!$G$2:$G$5111,Тех_Движение!$D$2:$D$5111,$C3730,Тех_Движение!$B$2:$B$5111,"&lt;="&amp;Настройки!$B$6)-$F3730)))</f>
        <v/>
      </c>
      <c r="K3730" s="54">
        <f>IF(OR($B3730="",K$3&lt;$D3730+Настройки!$B$7),0,MAX(0,$E3730-MAX(0,SUMIFS(Тех_Движение!$G$2:$G$5111,Тех_Движение!$D$2:$D$5111,$C3730,Тех_Движение!$B$2:$B$5111,"&lt;="&amp;K$3)-$F3730)))</f>
        <v/>
      </c>
      <c r="L3730" s="54">
        <f>IF(OR($B3730="",L$3&lt;$D3730+Настройки!$B$7),0,MAX(0,$E3730-MAX(0,SUMIFS(Тех_Движение!$G$2:$G$5111,Тех_Движение!$D$2:$D$5111,$C3730,Тех_Движение!$B$2:$B$5111,"&lt;="&amp;L$3)-$F3730)))</f>
        <v/>
      </c>
      <c r="M3730" s="54">
        <f>IF(OR($B3730="",M$3&lt;$D3730+Настройки!$B$7),0,MAX(0,$E3730-MAX(0,SUMIFS(Тех_Движение!$G$2:$G$5111,Тех_Движение!$D$2:$D$5111,$C3730,Тех_Движение!$B$2:$B$5111,"&lt;="&amp;M$3)-$F3730)))</f>
        <v/>
      </c>
      <c r="N3730" s="54">
        <f>IF(OR($B3730="",N$3&lt;$D3730+Настройки!$B$7),0,MAX(0,$E3730-MAX(0,SUMIFS(Тех_Движение!$G$2:$G$5111,Тех_Движение!$D$2:$D$5111,$C3730,Тех_Движение!$B$2:$B$5111,"&lt;="&amp;N$3)-$F3730)))</f>
        <v/>
      </c>
      <c r="O3730" s="54">
        <f>IF(OR($B3730="",O$3&lt;$D3730+Настройки!$B$7),0,MAX(0,$E3730-MAX(0,SUMIFS(Тех_Движение!$G$2:$G$5111,Тех_Движение!$D$2:$D$5111,$C3730,Тех_Движение!$B$2:$B$5111,"&lt;="&amp;O$3)-$F3730)))</f>
        <v/>
      </c>
      <c r="P3730" s="54">
        <f>IF(OR($B3730="",P$3&lt;$D3730+Настройки!$B$7),0,MAX(0,$E3730-MAX(0,SUMIFS(Тех_Движение!$G$2:$G$5111,Тех_Движение!$D$2:$D$5111,$C3730,Тех_Движение!$B$2:$B$5111,"&lt;="&amp;P$3)-$F3730)))</f>
        <v/>
      </c>
      <c r="Q3730" s="54">
        <f>IF(OR($B3730="",Q$3&lt;$D3730+Настройки!$B$7),0,MAX(0,$E3730-MAX(0,SUMIFS(Тех_Движение!$G$2:$G$5111,Тех_Движение!$D$2:$D$5111,$C3730,Тех_Движение!$B$2:$B$5111,"&lt;="&amp;Q$3)-$F3730)))</f>
        <v/>
      </c>
      <c r="R3730" s="54">
        <f>IF($B3730="","",SUM($K3730:$Q3730))</f>
        <v/>
      </c>
      <c r="S3730" s="56">
        <f>IF($B3730="","",VLOOKUP($C3730,Настройки!$A$11:$L$17,9,FALSE))</f>
        <v/>
      </c>
      <c r="T3730" s="56">
        <f>IF($B3730="","",$R3730*$S3730)</f>
        <v/>
      </c>
    </row>
    <row r="3731">
      <c r="A3731" s="20">
        <f>Тех_Движение!$A$3728</f>
        <v/>
      </c>
      <c r="B3731" s="20">
        <f>IF(Тех_Движение!$F$3728&gt;0,Тех_Движение!$I$3728,"")</f>
        <v/>
      </c>
      <c r="C3731" s="20">
        <f>IF($B3731="","",Тех_Движение!$D$3728)</f>
        <v/>
      </c>
      <c r="D3731" s="42">
        <f>IF($B3731="","",Тех_Движение!$B$3728)</f>
        <v/>
      </c>
      <c r="E3731" s="54">
        <f>IF($B3731="","",Тех_Движение!$F$3728)</f>
        <v/>
      </c>
      <c r="F3731" s="54">
        <f>IF($B3731="","",SUMIFS($E$5:$E3730,$C$5:$C3730,$C3731))</f>
        <v/>
      </c>
      <c r="G3731" s="54">
        <f>IF($B3731="","",MAX(0,$E3731-MAX(0,SUMIFS(Тех_Движение!$G$2:$G$5111,Тех_Движение!$D$2:$D$5111,$C3731,Тех_Движение!$B$2:$B$5111,"&lt;="&amp;Настройки!$B$5-1)-$F3731)))</f>
        <v/>
      </c>
      <c r="H3731" s="54">
        <f>IF($B3731="","",IF(AND($D3731&gt;=Настройки!$B$5,$D3731&lt;=Настройки!$B$6),$E3731,0))</f>
        <v/>
      </c>
      <c r="I3731" s="54">
        <f>IF($B3731="","",$G3731+$H3731-$J3731)</f>
        <v/>
      </c>
      <c r="J3731" s="54">
        <f>IF($B3731="","",MAX(0,$E3731-MAX(0,SUMIFS(Тех_Движение!$G$2:$G$5111,Тех_Движение!$D$2:$D$5111,$C3731,Тех_Движение!$B$2:$B$5111,"&lt;="&amp;Настройки!$B$6)-$F3731)))</f>
        <v/>
      </c>
      <c r="K3731" s="54">
        <f>IF(OR($B3731="",K$3&lt;$D3731+Настройки!$B$7),0,MAX(0,$E3731-MAX(0,SUMIFS(Тех_Движение!$G$2:$G$5111,Тех_Движение!$D$2:$D$5111,$C3731,Тех_Движение!$B$2:$B$5111,"&lt;="&amp;K$3)-$F3731)))</f>
        <v/>
      </c>
      <c r="L3731" s="54">
        <f>IF(OR($B3731="",L$3&lt;$D3731+Настройки!$B$7),0,MAX(0,$E3731-MAX(0,SUMIFS(Тех_Движение!$G$2:$G$5111,Тех_Движение!$D$2:$D$5111,$C3731,Тех_Движение!$B$2:$B$5111,"&lt;="&amp;L$3)-$F3731)))</f>
        <v/>
      </c>
      <c r="M3731" s="54">
        <f>IF(OR($B3731="",M$3&lt;$D3731+Настройки!$B$7),0,MAX(0,$E3731-MAX(0,SUMIFS(Тех_Движение!$G$2:$G$5111,Тех_Движение!$D$2:$D$5111,$C3731,Тех_Движение!$B$2:$B$5111,"&lt;="&amp;M$3)-$F3731)))</f>
        <v/>
      </c>
      <c r="N3731" s="54">
        <f>IF(OR($B3731="",N$3&lt;$D3731+Настройки!$B$7),0,MAX(0,$E3731-MAX(0,SUMIFS(Тех_Движение!$G$2:$G$5111,Тех_Движение!$D$2:$D$5111,$C3731,Тех_Движение!$B$2:$B$5111,"&lt;="&amp;N$3)-$F3731)))</f>
        <v/>
      </c>
      <c r="O3731" s="54">
        <f>IF(OR($B3731="",O$3&lt;$D3731+Настройки!$B$7),0,MAX(0,$E3731-MAX(0,SUMIFS(Тех_Движение!$G$2:$G$5111,Тех_Движение!$D$2:$D$5111,$C3731,Тех_Движение!$B$2:$B$5111,"&lt;="&amp;O$3)-$F3731)))</f>
        <v/>
      </c>
      <c r="P3731" s="54">
        <f>IF(OR($B3731="",P$3&lt;$D3731+Настройки!$B$7),0,MAX(0,$E3731-MAX(0,SUMIFS(Тех_Движение!$G$2:$G$5111,Тех_Движение!$D$2:$D$5111,$C3731,Тех_Движение!$B$2:$B$5111,"&lt;="&amp;P$3)-$F3731)))</f>
        <v/>
      </c>
      <c r="Q3731" s="54">
        <f>IF(OR($B3731="",Q$3&lt;$D3731+Настройки!$B$7),0,MAX(0,$E3731-MAX(0,SUMIFS(Тех_Движение!$G$2:$G$5111,Тех_Движение!$D$2:$D$5111,$C3731,Тех_Движение!$B$2:$B$5111,"&lt;="&amp;Q$3)-$F3731)))</f>
        <v/>
      </c>
      <c r="R3731" s="54">
        <f>IF($B3731="","",SUM($K3731:$Q3731))</f>
        <v/>
      </c>
      <c r="S3731" s="56">
        <f>IF($B3731="","",VLOOKUP($C3731,Настройки!$A$11:$L$17,9,FALSE))</f>
        <v/>
      </c>
      <c r="T3731" s="56">
        <f>IF($B3731="","",$R3731*$S3731)</f>
        <v/>
      </c>
    </row>
    <row r="3732">
      <c r="A3732" s="20">
        <f>Тех_Движение!$A$3729</f>
        <v/>
      </c>
      <c r="B3732" s="20">
        <f>IF(Тех_Движение!$F$3729&gt;0,Тех_Движение!$I$3729,"")</f>
        <v/>
      </c>
      <c r="C3732" s="20">
        <f>IF($B3732="","",Тех_Движение!$D$3729)</f>
        <v/>
      </c>
      <c r="D3732" s="42">
        <f>IF($B3732="","",Тех_Движение!$B$3729)</f>
        <v/>
      </c>
      <c r="E3732" s="54">
        <f>IF($B3732="","",Тех_Движение!$F$3729)</f>
        <v/>
      </c>
      <c r="F3732" s="54">
        <f>IF($B3732="","",SUMIFS($E$5:$E3731,$C$5:$C3731,$C3732))</f>
        <v/>
      </c>
      <c r="G3732" s="54">
        <f>IF($B3732="","",MAX(0,$E3732-MAX(0,SUMIFS(Тех_Движение!$G$2:$G$5111,Тех_Движение!$D$2:$D$5111,$C3732,Тех_Движение!$B$2:$B$5111,"&lt;="&amp;Настройки!$B$5-1)-$F3732)))</f>
        <v/>
      </c>
      <c r="H3732" s="54">
        <f>IF($B3732="","",IF(AND($D3732&gt;=Настройки!$B$5,$D3732&lt;=Настройки!$B$6),$E3732,0))</f>
        <v/>
      </c>
      <c r="I3732" s="54">
        <f>IF($B3732="","",$G3732+$H3732-$J3732)</f>
        <v/>
      </c>
      <c r="J3732" s="54">
        <f>IF($B3732="","",MAX(0,$E3732-MAX(0,SUMIFS(Тех_Движение!$G$2:$G$5111,Тех_Движение!$D$2:$D$5111,$C3732,Тех_Движение!$B$2:$B$5111,"&lt;="&amp;Настройки!$B$6)-$F3732)))</f>
        <v/>
      </c>
      <c r="K3732" s="54">
        <f>IF(OR($B3732="",K$3&lt;$D3732+Настройки!$B$7),0,MAX(0,$E3732-MAX(0,SUMIFS(Тех_Движение!$G$2:$G$5111,Тех_Движение!$D$2:$D$5111,$C3732,Тех_Движение!$B$2:$B$5111,"&lt;="&amp;K$3)-$F3732)))</f>
        <v/>
      </c>
      <c r="L3732" s="54">
        <f>IF(OR($B3732="",L$3&lt;$D3732+Настройки!$B$7),0,MAX(0,$E3732-MAX(0,SUMIFS(Тех_Движение!$G$2:$G$5111,Тех_Движение!$D$2:$D$5111,$C3732,Тех_Движение!$B$2:$B$5111,"&lt;="&amp;L$3)-$F3732)))</f>
        <v/>
      </c>
      <c r="M3732" s="54">
        <f>IF(OR($B3732="",M$3&lt;$D3732+Настройки!$B$7),0,MAX(0,$E3732-MAX(0,SUMIFS(Тех_Движение!$G$2:$G$5111,Тех_Движение!$D$2:$D$5111,$C3732,Тех_Движение!$B$2:$B$5111,"&lt;="&amp;M$3)-$F3732)))</f>
        <v/>
      </c>
      <c r="N3732" s="54">
        <f>IF(OR($B3732="",N$3&lt;$D3732+Настройки!$B$7),0,MAX(0,$E3732-MAX(0,SUMIFS(Тех_Движение!$G$2:$G$5111,Тех_Движение!$D$2:$D$5111,$C3732,Тех_Движение!$B$2:$B$5111,"&lt;="&amp;N$3)-$F3732)))</f>
        <v/>
      </c>
      <c r="O3732" s="54">
        <f>IF(OR($B3732="",O$3&lt;$D3732+Настройки!$B$7),0,MAX(0,$E3732-MAX(0,SUMIFS(Тех_Движение!$G$2:$G$5111,Тех_Движение!$D$2:$D$5111,$C3732,Тех_Движение!$B$2:$B$5111,"&lt;="&amp;O$3)-$F3732)))</f>
        <v/>
      </c>
      <c r="P3732" s="54">
        <f>IF(OR($B3732="",P$3&lt;$D3732+Настройки!$B$7),0,MAX(0,$E3732-MAX(0,SUMIFS(Тех_Движение!$G$2:$G$5111,Тех_Движение!$D$2:$D$5111,$C3732,Тех_Движение!$B$2:$B$5111,"&lt;="&amp;P$3)-$F3732)))</f>
        <v/>
      </c>
      <c r="Q3732" s="54">
        <f>IF(OR($B3732="",Q$3&lt;$D3732+Настройки!$B$7),0,MAX(0,$E3732-MAX(0,SUMIFS(Тех_Движение!$G$2:$G$5111,Тех_Движение!$D$2:$D$5111,$C3732,Тех_Движение!$B$2:$B$5111,"&lt;="&amp;Q$3)-$F3732)))</f>
        <v/>
      </c>
      <c r="R3732" s="54">
        <f>IF($B3732="","",SUM($K3732:$Q3732))</f>
        <v/>
      </c>
      <c r="S3732" s="56">
        <f>IF($B3732="","",VLOOKUP($C3732,Настройки!$A$11:$L$17,9,FALSE))</f>
        <v/>
      </c>
      <c r="T3732" s="56">
        <f>IF($B3732="","",$R3732*$S3732)</f>
        <v/>
      </c>
    </row>
    <row r="3733">
      <c r="A3733" s="20">
        <f>Тех_Движение!$A$3730</f>
        <v/>
      </c>
      <c r="B3733" s="20">
        <f>IF(Тех_Движение!$F$3730&gt;0,Тех_Движение!$I$3730,"")</f>
        <v/>
      </c>
      <c r="C3733" s="20">
        <f>IF($B3733="","",Тех_Движение!$D$3730)</f>
        <v/>
      </c>
      <c r="D3733" s="42">
        <f>IF($B3733="","",Тех_Движение!$B$3730)</f>
        <v/>
      </c>
      <c r="E3733" s="54">
        <f>IF($B3733="","",Тех_Движение!$F$3730)</f>
        <v/>
      </c>
      <c r="F3733" s="54">
        <f>IF($B3733="","",SUMIFS($E$5:$E3732,$C$5:$C3732,$C3733))</f>
        <v/>
      </c>
      <c r="G3733" s="54">
        <f>IF($B3733="","",MAX(0,$E3733-MAX(0,SUMIFS(Тех_Движение!$G$2:$G$5111,Тех_Движение!$D$2:$D$5111,$C3733,Тех_Движение!$B$2:$B$5111,"&lt;="&amp;Настройки!$B$5-1)-$F3733)))</f>
        <v/>
      </c>
      <c r="H3733" s="54">
        <f>IF($B3733="","",IF(AND($D3733&gt;=Настройки!$B$5,$D3733&lt;=Настройки!$B$6),$E3733,0))</f>
        <v/>
      </c>
      <c r="I3733" s="54">
        <f>IF($B3733="","",$G3733+$H3733-$J3733)</f>
        <v/>
      </c>
      <c r="J3733" s="54">
        <f>IF($B3733="","",MAX(0,$E3733-MAX(0,SUMIFS(Тех_Движение!$G$2:$G$5111,Тех_Движение!$D$2:$D$5111,$C3733,Тех_Движение!$B$2:$B$5111,"&lt;="&amp;Настройки!$B$6)-$F3733)))</f>
        <v/>
      </c>
      <c r="K3733" s="54">
        <f>IF(OR($B3733="",K$3&lt;$D3733+Настройки!$B$7),0,MAX(0,$E3733-MAX(0,SUMIFS(Тех_Движение!$G$2:$G$5111,Тех_Движение!$D$2:$D$5111,$C3733,Тех_Движение!$B$2:$B$5111,"&lt;="&amp;K$3)-$F3733)))</f>
        <v/>
      </c>
      <c r="L3733" s="54">
        <f>IF(OR($B3733="",L$3&lt;$D3733+Настройки!$B$7),0,MAX(0,$E3733-MAX(0,SUMIFS(Тех_Движение!$G$2:$G$5111,Тех_Движение!$D$2:$D$5111,$C3733,Тех_Движение!$B$2:$B$5111,"&lt;="&amp;L$3)-$F3733)))</f>
        <v/>
      </c>
      <c r="M3733" s="54">
        <f>IF(OR($B3733="",M$3&lt;$D3733+Настройки!$B$7),0,MAX(0,$E3733-MAX(0,SUMIFS(Тех_Движение!$G$2:$G$5111,Тех_Движение!$D$2:$D$5111,$C3733,Тех_Движение!$B$2:$B$5111,"&lt;="&amp;M$3)-$F3733)))</f>
        <v/>
      </c>
      <c r="N3733" s="54">
        <f>IF(OR($B3733="",N$3&lt;$D3733+Настройки!$B$7),0,MAX(0,$E3733-MAX(0,SUMIFS(Тех_Движение!$G$2:$G$5111,Тех_Движение!$D$2:$D$5111,$C3733,Тех_Движение!$B$2:$B$5111,"&lt;="&amp;N$3)-$F3733)))</f>
        <v/>
      </c>
      <c r="O3733" s="54">
        <f>IF(OR($B3733="",O$3&lt;$D3733+Настройки!$B$7),0,MAX(0,$E3733-MAX(0,SUMIFS(Тех_Движение!$G$2:$G$5111,Тех_Движение!$D$2:$D$5111,$C3733,Тех_Движение!$B$2:$B$5111,"&lt;="&amp;O$3)-$F3733)))</f>
        <v/>
      </c>
      <c r="P3733" s="54">
        <f>IF(OR($B3733="",P$3&lt;$D3733+Настройки!$B$7),0,MAX(0,$E3733-MAX(0,SUMIFS(Тех_Движение!$G$2:$G$5111,Тех_Движение!$D$2:$D$5111,$C3733,Тех_Движение!$B$2:$B$5111,"&lt;="&amp;P$3)-$F3733)))</f>
        <v/>
      </c>
      <c r="Q3733" s="54">
        <f>IF(OR($B3733="",Q$3&lt;$D3733+Настройки!$B$7),0,MAX(0,$E3733-MAX(0,SUMIFS(Тех_Движение!$G$2:$G$5111,Тех_Движение!$D$2:$D$5111,$C3733,Тех_Движение!$B$2:$B$5111,"&lt;="&amp;Q$3)-$F3733)))</f>
        <v/>
      </c>
      <c r="R3733" s="54">
        <f>IF($B3733="","",SUM($K3733:$Q3733))</f>
        <v/>
      </c>
      <c r="S3733" s="56">
        <f>IF($B3733="","",VLOOKUP($C3733,Настройки!$A$11:$L$17,9,FALSE))</f>
        <v/>
      </c>
      <c r="T3733" s="56">
        <f>IF($B3733="","",$R3733*$S3733)</f>
        <v/>
      </c>
    </row>
    <row r="3734">
      <c r="A3734" s="20">
        <f>Тех_Движение!$A$3731</f>
        <v/>
      </c>
      <c r="B3734" s="20">
        <f>IF(Тех_Движение!$F$3731&gt;0,Тех_Движение!$I$3731,"")</f>
        <v/>
      </c>
      <c r="C3734" s="20">
        <f>IF($B3734="","",Тех_Движение!$D$3731)</f>
        <v/>
      </c>
      <c r="D3734" s="42">
        <f>IF($B3734="","",Тех_Движение!$B$3731)</f>
        <v/>
      </c>
      <c r="E3734" s="54">
        <f>IF($B3734="","",Тех_Движение!$F$3731)</f>
        <v/>
      </c>
      <c r="F3734" s="54">
        <f>IF($B3734="","",SUMIFS($E$5:$E3733,$C$5:$C3733,$C3734))</f>
        <v/>
      </c>
      <c r="G3734" s="54">
        <f>IF($B3734="","",MAX(0,$E3734-MAX(0,SUMIFS(Тех_Движение!$G$2:$G$5111,Тех_Движение!$D$2:$D$5111,$C3734,Тех_Движение!$B$2:$B$5111,"&lt;="&amp;Настройки!$B$5-1)-$F3734)))</f>
        <v/>
      </c>
      <c r="H3734" s="54">
        <f>IF($B3734="","",IF(AND($D3734&gt;=Настройки!$B$5,$D3734&lt;=Настройки!$B$6),$E3734,0))</f>
        <v/>
      </c>
      <c r="I3734" s="54">
        <f>IF($B3734="","",$G3734+$H3734-$J3734)</f>
        <v/>
      </c>
      <c r="J3734" s="54">
        <f>IF($B3734="","",MAX(0,$E3734-MAX(0,SUMIFS(Тех_Движение!$G$2:$G$5111,Тех_Движение!$D$2:$D$5111,$C3734,Тех_Движение!$B$2:$B$5111,"&lt;="&amp;Настройки!$B$6)-$F3734)))</f>
        <v/>
      </c>
      <c r="K3734" s="54">
        <f>IF(OR($B3734="",K$3&lt;$D3734+Настройки!$B$7),0,MAX(0,$E3734-MAX(0,SUMIFS(Тех_Движение!$G$2:$G$5111,Тех_Движение!$D$2:$D$5111,$C3734,Тех_Движение!$B$2:$B$5111,"&lt;="&amp;K$3)-$F3734)))</f>
        <v/>
      </c>
      <c r="L3734" s="54">
        <f>IF(OR($B3734="",L$3&lt;$D3734+Настройки!$B$7),0,MAX(0,$E3734-MAX(0,SUMIFS(Тех_Движение!$G$2:$G$5111,Тех_Движение!$D$2:$D$5111,$C3734,Тех_Движение!$B$2:$B$5111,"&lt;="&amp;L$3)-$F3734)))</f>
        <v/>
      </c>
      <c r="M3734" s="54">
        <f>IF(OR($B3734="",M$3&lt;$D3734+Настройки!$B$7),0,MAX(0,$E3734-MAX(0,SUMIFS(Тех_Движение!$G$2:$G$5111,Тех_Движение!$D$2:$D$5111,$C3734,Тех_Движение!$B$2:$B$5111,"&lt;="&amp;M$3)-$F3734)))</f>
        <v/>
      </c>
      <c r="N3734" s="54">
        <f>IF(OR($B3734="",N$3&lt;$D3734+Настройки!$B$7),0,MAX(0,$E3734-MAX(0,SUMIFS(Тех_Движение!$G$2:$G$5111,Тех_Движение!$D$2:$D$5111,$C3734,Тех_Движение!$B$2:$B$5111,"&lt;="&amp;N$3)-$F3734)))</f>
        <v/>
      </c>
      <c r="O3734" s="54">
        <f>IF(OR($B3734="",O$3&lt;$D3734+Настройки!$B$7),0,MAX(0,$E3734-MAX(0,SUMIFS(Тех_Движение!$G$2:$G$5111,Тех_Движение!$D$2:$D$5111,$C3734,Тех_Движение!$B$2:$B$5111,"&lt;="&amp;O$3)-$F3734)))</f>
        <v/>
      </c>
      <c r="P3734" s="54">
        <f>IF(OR($B3734="",P$3&lt;$D3734+Настройки!$B$7),0,MAX(0,$E3734-MAX(0,SUMIFS(Тех_Движение!$G$2:$G$5111,Тех_Движение!$D$2:$D$5111,$C3734,Тех_Движение!$B$2:$B$5111,"&lt;="&amp;P$3)-$F3734)))</f>
        <v/>
      </c>
      <c r="Q3734" s="54">
        <f>IF(OR($B3734="",Q$3&lt;$D3734+Настройки!$B$7),0,MAX(0,$E3734-MAX(0,SUMIFS(Тех_Движение!$G$2:$G$5111,Тех_Движение!$D$2:$D$5111,$C3734,Тех_Движение!$B$2:$B$5111,"&lt;="&amp;Q$3)-$F3734)))</f>
        <v/>
      </c>
      <c r="R3734" s="54">
        <f>IF($B3734="","",SUM($K3734:$Q3734))</f>
        <v/>
      </c>
      <c r="S3734" s="56">
        <f>IF($B3734="","",VLOOKUP($C3734,Настройки!$A$11:$L$17,9,FALSE))</f>
        <v/>
      </c>
      <c r="T3734" s="56">
        <f>IF($B3734="","",$R3734*$S3734)</f>
        <v/>
      </c>
    </row>
    <row r="3735">
      <c r="A3735" s="20">
        <f>Тех_Движение!$A$3732</f>
        <v/>
      </c>
      <c r="B3735" s="20">
        <f>IF(Тех_Движение!$F$3732&gt;0,Тех_Движение!$I$3732,"")</f>
        <v/>
      </c>
      <c r="C3735" s="20">
        <f>IF($B3735="","",Тех_Движение!$D$3732)</f>
        <v/>
      </c>
      <c r="D3735" s="42">
        <f>IF($B3735="","",Тех_Движение!$B$3732)</f>
        <v/>
      </c>
      <c r="E3735" s="54">
        <f>IF($B3735="","",Тех_Движение!$F$3732)</f>
        <v/>
      </c>
      <c r="F3735" s="54">
        <f>IF($B3735="","",SUMIFS($E$5:$E3734,$C$5:$C3734,$C3735))</f>
        <v/>
      </c>
      <c r="G3735" s="54">
        <f>IF($B3735="","",MAX(0,$E3735-MAX(0,SUMIFS(Тех_Движение!$G$2:$G$5111,Тех_Движение!$D$2:$D$5111,$C3735,Тех_Движение!$B$2:$B$5111,"&lt;="&amp;Настройки!$B$5-1)-$F3735)))</f>
        <v/>
      </c>
      <c r="H3735" s="54">
        <f>IF($B3735="","",IF(AND($D3735&gt;=Настройки!$B$5,$D3735&lt;=Настройки!$B$6),$E3735,0))</f>
        <v/>
      </c>
      <c r="I3735" s="54">
        <f>IF($B3735="","",$G3735+$H3735-$J3735)</f>
        <v/>
      </c>
      <c r="J3735" s="54">
        <f>IF($B3735="","",MAX(0,$E3735-MAX(0,SUMIFS(Тех_Движение!$G$2:$G$5111,Тех_Движение!$D$2:$D$5111,$C3735,Тех_Движение!$B$2:$B$5111,"&lt;="&amp;Настройки!$B$6)-$F3735)))</f>
        <v/>
      </c>
      <c r="K3735" s="54">
        <f>IF(OR($B3735="",K$3&lt;$D3735+Настройки!$B$7),0,MAX(0,$E3735-MAX(0,SUMIFS(Тех_Движение!$G$2:$G$5111,Тех_Движение!$D$2:$D$5111,$C3735,Тех_Движение!$B$2:$B$5111,"&lt;="&amp;K$3)-$F3735)))</f>
        <v/>
      </c>
      <c r="L3735" s="54">
        <f>IF(OR($B3735="",L$3&lt;$D3735+Настройки!$B$7),0,MAX(0,$E3735-MAX(0,SUMIFS(Тех_Движение!$G$2:$G$5111,Тех_Движение!$D$2:$D$5111,$C3735,Тех_Движение!$B$2:$B$5111,"&lt;="&amp;L$3)-$F3735)))</f>
        <v/>
      </c>
      <c r="M3735" s="54">
        <f>IF(OR($B3735="",M$3&lt;$D3735+Настройки!$B$7),0,MAX(0,$E3735-MAX(0,SUMIFS(Тех_Движение!$G$2:$G$5111,Тех_Движение!$D$2:$D$5111,$C3735,Тех_Движение!$B$2:$B$5111,"&lt;="&amp;M$3)-$F3735)))</f>
        <v/>
      </c>
      <c r="N3735" s="54">
        <f>IF(OR($B3735="",N$3&lt;$D3735+Настройки!$B$7),0,MAX(0,$E3735-MAX(0,SUMIFS(Тех_Движение!$G$2:$G$5111,Тех_Движение!$D$2:$D$5111,$C3735,Тех_Движение!$B$2:$B$5111,"&lt;="&amp;N$3)-$F3735)))</f>
        <v/>
      </c>
      <c r="O3735" s="54">
        <f>IF(OR($B3735="",O$3&lt;$D3735+Настройки!$B$7),0,MAX(0,$E3735-MAX(0,SUMIFS(Тех_Движение!$G$2:$G$5111,Тех_Движение!$D$2:$D$5111,$C3735,Тех_Движение!$B$2:$B$5111,"&lt;="&amp;O$3)-$F3735)))</f>
        <v/>
      </c>
      <c r="P3735" s="54">
        <f>IF(OR($B3735="",P$3&lt;$D3735+Настройки!$B$7),0,MAX(0,$E3735-MAX(0,SUMIFS(Тех_Движение!$G$2:$G$5111,Тех_Движение!$D$2:$D$5111,$C3735,Тех_Движение!$B$2:$B$5111,"&lt;="&amp;P$3)-$F3735)))</f>
        <v/>
      </c>
      <c r="Q3735" s="54">
        <f>IF(OR($B3735="",Q$3&lt;$D3735+Настройки!$B$7),0,MAX(0,$E3735-MAX(0,SUMIFS(Тех_Движение!$G$2:$G$5111,Тех_Движение!$D$2:$D$5111,$C3735,Тех_Движение!$B$2:$B$5111,"&lt;="&amp;Q$3)-$F3735)))</f>
        <v/>
      </c>
      <c r="R3735" s="54">
        <f>IF($B3735="","",SUM($K3735:$Q3735))</f>
        <v/>
      </c>
      <c r="S3735" s="56">
        <f>IF($B3735="","",VLOOKUP($C3735,Настройки!$A$11:$L$17,9,FALSE))</f>
        <v/>
      </c>
      <c r="T3735" s="56">
        <f>IF($B3735="","",$R3735*$S3735)</f>
        <v/>
      </c>
    </row>
    <row r="3736">
      <c r="A3736" s="20">
        <f>Тех_Движение!$A$3733</f>
        <v/>
      </c>
      <c r="B3736" s="20">
        <f>IF(Тех_Движение!$F$3733&gt;0,Тех_Движение!$I$3733,"")</f>
        <v/>
      </c>
      <c r="C3736" s="20">
        <f>IF($B3736="","",Тех_Движение!$D$3733)</f>
        <v/>
      </c>
      <c r="D3736" s="42">
        <f>IF($B3736="","",Тех_Движение!$B$3733)</f>
        <v/>
      </c>
      <c r="E3736" s="54">
        <f>IF($B3736="","",Тех_Движение!$F$3733)</f>
        <v/>
      </c>
      <c r="F3736" s="54">
        <f>IF($B3736="","",SUMIFS($E$5:$E3735,$C$5:$C3735,$C3736))</f>
        <v/>
      </c>
      <c r="G3736" s="54">
        <f>IF($B3736="","",MAX(0,$E3736-MAX(0,SUMIFS(Тех_Движение!$G$2:$G$5111,Тех_Движение!$D$2:$D$5111,$C3736,Тех_Движение!$B$2:$B$5111,"&lt;="&amp;Настройки!$B$5-1)-$F3736)))</f>
        <v/>
      </c>
      <c r="H3736" s="54">
        <f>IF($B3736="","",IF(AND($D3736&gt;=Настройки!$B$5,$D3736&lt;=Настройки!$B$6),$E3736,0))</f>
        <v/>
      </c>
      <c r="I3736" s="54">
        <f>IF($B3736="","",$G3736+$H3736-$J3736)</f>
        <v/>
      </c>
      <c r="J3736" s="54">
        <f>IF($B3736="","",MAX(0,$E3736-MAX(0,SUMIFS(Тех_Движение!$G$2:$G$5111,Тех_Движение!$D$2:$D$5111,$C3736,Тех_Движение!$B$2:$B$5111,"&lt;="&amp;Настройки!$B$6)-$F3736)))</f>
        <v/>
      </c>
      <c r="K3736" s="54">
        <f>IF(OR($B3736="",K$3&lt;$D3736+Настройки!$B$7),0,MAX(0,$E3736-MAX(0,SUMIFS(Тех_Движение!$G$2:$G$5111,Тех_Движение!$D$2:$D$5111,$C3736,Тех_Движение!$B$2:$B$5111,"&lt;="&amp;K$3)-$F3736)))</f>
        <v/>
      </c>
      <c r="L3736" s="54">
        <f>IF(OR($B3736="",L$3&lt;$D3736+Настройки!$B$7),0,MAX(0,$E3736-MAX(0,SUMIFS(Тех_Движение!$G$2:$G$5111,Тех_Движение!$D$2:$D$5111,$C3736,Тех_Движение!$B$2:$B$5111,"&lt;="&amp;L$3)-$F3736)))</f>
        <v/>
      </c>
      <c r="M3736" s="54">
        <f>IF(OR($B3736="",M$3&lt;$D3736+Настройки!$B$7),0,MAX(0,$E3736-MAX(0,SUMIFS(Тех_Движение!$G$2:$G$5111,Тех_Движение!$D$2:$D$5111,$C3736,Тех_Движение!$B$2:$B$5111,"&lt;="&amp;M$3)-$F3736)))</f>
        <v/>
      </c>
      <c r="N3736" s="54">
        <f>IF(OR($B3736="",N$3&lt;$D3736+Настройки!$B$7),0,MAX(0,$E3736-MAX(0,SUMIFS(Тех_Движение!$G$2:$G$5111,Тех_Движение!$D$2:$D$5111,$C3736,Тех_Движение!$B$2:$B$5111,"&lt;="&amp;N$3)-$F3736)))</f>
        <v/>
      </c>
      <c r="O3736" s="54">
        <f>IF(OR($B3736="",O$3&lt;$D3736+Настройки!$B$7),0,MAX(0,$E3736-MAX(0,SUMIFS(Тех_Движение!$G$2:$G$5111,Тех_Движение!$D$2:$D$5111,$C3736,Тех_Движение!$B$2:$B$5111,"&lt;="&amp;O$3)-$F3736)))</f>
        <v/>
      </c>
      <c r="P3736" s="54">
        <f>IF(OR($B3736="",P$3&lt;$D3736+Настройки!$B$7),0,MAX(0,$E3736-MAX(0,SUMIFS(Тех_Движение!$G$2:$G$5111,Тех_Движение!$D$2:$D$5111,$C3736,Тех_Движение!$B$2:$B$5111,"&lt;="&amp;P$3)-$F3736)))</f>
        <v/>
      </c>
      <c r="Q3736" s="54">
        <f>IF(OR($B3736="",Q$3&lt;$D3736+Настройки!$B$7),0,MAX(0,$E3736-MAX(0,SUMIFS(Тех_Движение!$G$2:$G$5111,Тех_Движение!$D$2:$D$5111,$C3736,Тех_Движение!$B$2:$B$5111,"&lt;="&amp;Q$3)-$F3736)))</f>
        <v/>
      </c>
      <c r="R3736" s="54">
        <f>IF($B3736="","",SUM($K3736:$Q3736))</f>
        <v/>
      </c>
      <c r="S3736" s="56">
        <f>IF($B3736="","",VLOOKUP($C3736,Настройки!$A$11:$L$17,9,FALSE))</f>
        <v/>
      </c>
      <c r="T3736" s="56">
        <f>IF($B3736="","",$R3736*$S3736)</f>
        <v/>
      </c>
    </row>
    <row r="3737">
      <c r="A3737" s="20">
        <f>Тех_Движение!$A$3734</f>
        <v/>
      </c>
      <c r="B3737" s="20">
        <f>IF(Тех_Движение!$F$3734&gt;0,Тех_Движение!$I$3734,"")</f>
        <v/>
      </c>
      <c r="C3737" s="20">
        <f>IF($B3737="","",Тех_Движение!$D$3734)</f>
        <v/>
      </c>
      <c r="D3737" s="42">
        <f>IF($B3737="","",Тех_Движение!$B$3734)</f>
        <v/>
      </c>
      <c r="E3737" s="54">
        <f>IF($B3737="","",Тех_Движение!$F$3734)</f>
        <v/>
      </c>
      <c r="F3737" s="54">
        <f>IF($B3737="","",SUMIFS($E$5:$E3736,$C$5:$C3736,$C3737))</f>
        <v/>
      </c>
      <c r="G3737" s="54">
        <f>IF($B3737="","",MAX(0,$E3737-MAX(0,SUMIFS(Тех_Движение!$G$2:$G$5111,Тех_Движение!$D$2:$D$5111,$C3737,Тех_Движение!$B$2:$B$5111,"&lt;="&amp;Настройки!$B$5-1)-$F3737)))</f>
        <v/>
      </c>
      <c r="H3737" s="54">
        <f>IF($B3737="","",IF(AND($D3737&gt;=Настройки!$B$5,$D3737&lt;=Настройки!$B$6),$E3737,0))</f>
        <v/>
      </c>
      <c r="I3737" s="54">
        <f>IF($B3737="","",$G3737+$H3737-$J3737)</f>
        <v/>
      </c>
      <c r="J3737" s="54">
        <f>IF($B3737="","",MAX(0,$E3737-MAX(0,SUMIFS(Тех_Движение!$G$2:$G$5111,Тех_Движение!$D$2:$D$5111,$C3737,Тех_Движение!$B$2:$B$5111,"&lt;="&amp;Настройки!$B$6)-$F3737)))</f>
        <v/>
      </c>
      <c r="K3737" s="54">
        <f>IF(OR($B3737="",K$3&lt;$D3737+Настройки!$B$7),0,MAX(0,$E3737-MAX(0,SUMIFS(Тех_Движение!$G$2:$G$5111,Тех_Движение!$D$2:$D$5111,$C3737,Тех_Движение!$B$2:$B$5111,"&lt;="&amp;K$3)-$F3737)))</f>
        <v/>
      </c>
      <c r="L3737" s="54">
        <f>IF(OR($B3737="",L$3&lt;$D3737+Настройки!$B$7),0,MAX(0,$E3737-MAX(0,SUMIFS(Тех_Движение!$G$2:$G$5111,Тех_Движение!$D$2:$D$5111,$C3737,Тех_Движение!$B$2:$B$5111,"&lt;="&amp;L$3)-$F3737)))</f>
        <v/>
      </c>
      <c r="M3737" s="54">
        <f>IF(OR($B3737="",M$3&lt;$D3737+Настройки!$B$7),0,MAX(0,$E3737-MAX(0,SUMIFS(Тех_Движение!$G$2:$G$5111,Тех_Движение!$D$2:$D$5111,$C3737,Тех_Движение!$B$2:$B$5111,"&lt;="&amp;M$3)-$F3737)))</f>
        <v/>
      </c>
      <c r="N3737" s="54">
        <f>IF(OR($B3737="",N$3&lt;$D3737+Настройки!$B$7),0,MAX(0,$E3737-MAX(0,SUMIFS(Тех_Движение!$G$2:$G$5111,Тех_Движение!$D$2:$D$5111,$C3737,Тех_Движение!$B$2:$B$5111,"&lt;="&amp;N$3)-$F3737)))</f>
        <v/>
      </c>
      <c r="O3737" s="54">
        <f>IF(OR($B3737="",O$3&lt;$D3737+Настройки!$B$7),0,MAX(0,$E3737-MAX(0,SUMIFS(Тех_Движение!$G$2:$G$5111,Тех_Движение!$D$2:$D$5111,$C3737,Тех_Движение!$B$2:$B$5111,"&lt;="&amp;O$3)-$F3737)))</f>
        <v/>
      </c>
      <c r="P3737" s="54">
        <f>IF(OR($B3737="",P$3&lt;$D3737+Настройки!$B$7),0,MAX(0,$E3737-MAX(0,SUMIFS(Тех_Движение!$G$2:$G$5111,Тех_Движение!$D$2:$D$5111,$C3737,Тех_Движение!$B$2:$B$5111,"&lt;="&amp;P$3)-$F3737)))</f>
        <v/>
      </c>
      <c r="Q3737" s="54">
        <f>IF(OR($B3737="",Q$3&lt;$D3737+Настройки!$B$7),0,MAX(0,$E3737-MAX(0,SUMIFS(Тех_Движение!$G$2:$G$5111,Тех_Движение!$D$2:$D$5111,$C3737,Тех_Движение!$B$2:$B$5111,"&lt;="&amp;Q$3)-$F3737)))</f>
        <v/>
      </c>
      <c r="R3737" s="54">
        <f>IF($B3737="","",SUM($K3737:$Q3737))</f>
        <v/>
      </c>
      <c r="S3737" s="56">
        <f>IF($B3737="","",VLOOKUP($C3737,Настройки!$A$11:$L$17,9,FALSE))</f>
        <v/>
      </c>
      <c r="T3737" s="56">
        <f>IF($B3737="","",$R3737*$S3737)</f>
        <v/>
      </c>
    </row>
    <row r="3738">
      <c r="A3738" s="20">
        <f>Тех_Движение!$A$3735</f>
        <v/>
      </c>
      <c r="B3738" s="20">
        <f>IF(Тех_Движение!$F$3735&gt;0,Тех_Движение!$I$3735,"")</f>
        <v/>
      </c>
      <c r="C3738" s="20">
        <f>IF($B3738="","",Тех_Движение!$D$3735)</f>
        <v/>
      </c>
      <c r="D3738" s="42">
        <f>IF($B3738="","",Тех_Движение!$B$3735)</f>
        <v/>
      </c>
      <c r="E3738" s="54">
        <f>IF($B3738="","",Тех_Движение!$F$3735)</f>
        <v/>
      </c>
      <c r="F3738" s="54">
        <f>IF($B3738="","",SUMIFS($E$5:$E3737,$C$5:$C3737,$C3738))</f>
        <v/>
      </c>
      <c r="G3738" s="54">
        <f>IF($B3738="","",MAX(0,$E3738-MAX(0,SUMIFS(Тех_Движение!$G$2:$G$5111,Тех_Движение!$D$2:$D$5111,$C3738,Тех_Движение!$B$2:$B$5111,"&lt;="&amp;Настройки!$B$5-1)-$F3738)))</f>
        <v/>
      </c>
      <c r="H3738" s="54">
        <f>IF($B3738="","",IF(AND($D3738&gt;=Настройки!$B$5,$D3738&lt;=Настройки!$B$6),$E3738,0))</f>
        <v/>
      </c>
      <c r="I3738" s="54">
        <f>IF($B3738="","",$G3738+$H3738-$J3738)</f>
        <v/>
      </c>
      <c r="J3738" s="54">
        <f>IF($B3738="","",MAX(0,$E3738-MAX(0,SUMIFS(Тех_Движение!$G$2:$G$5111,Тех_Движение!$D$2:$D$5111,$C3738,Тех_Движение!$B$2:$B$5111,"&lt;="&amp;Настройки!$B$6)-$F3738)))</f>
        <v/>
      </c>
      <c r="K3738" s="54">
        <f>IF(OR($B3738="",K$3&lt;$D3738+Настройки!$B$7),0,MAX(0,$E3738-MAX(0,SUMIFS(Тех_Движение!$G$2:$G$5111,Тех_Движение!$D$2:$D$5111,$C3738,Тех_Движение!$B$2:$B$5111,"&lt;="&amp;K$3)-$F3738)))</f>
        <v/>
      </c>
      <c r="L3738" s="54">
        <f>IF(OR($B3738="",L$3&lt;$D3738+Настройки!$B$7),0,MAX(0,$E3738-MAX(0,SUMIFS(Тех_Движение!$G$2:$G$5111,Тех_Движение!$D$2:$D$5111,$C3738,Тех_Движение!$B$2:$B$5111,"&lt;="&amp;L$3)-$F3738)))</f>
        <v/>
      </c>
      <c r="M3738" s="54">
        <f>IF(OR($B3738="",M$3&lt;$D3738+Настройки!$B$7),0,MAX(0,$E3738-MAX(0,SUMIFS(Тех_Движение!$G$2:$G$5111,Тех_Движение!$D$2:$D$5111,$C3738,Тех_Движение!$B$2:$B$5111,"&lt;="&amp;M$3)-$F3738)))</f>
        <v/>
      </c>
      <c r="N3738" s="54">
        <f>IF(OR($B3738="",N$3&lt;$D3738+Настройки!$B$7),0,MAX(0,$E3738-MAX(0,SUMIFS(Тех_Движение!$G$2:$G$5111,Тех_Движение!$D$2:$D$5111,$C3738,Тех_Движение!$B$2:$B$5111,"&lt;="&amp;N$3)-$F3738)))</f>
        <v/>
      </c>
      <c r="O3738" s="54">
        <f>IF(OR($B3738="",O$3&lt;$D3738+Настройки!$B$7),0,MAX(0,$E3738-MAX(0,SUMIFS(Тех_Движение!$G$2:$G$5111,Тех_Движение!$D$2:$D$5111,$C3738,Тех_Движение!$B$2:$B$5111,"&lt;="&amp;O$3)-$F3738)))</f>
        <v/>
      </c>
      <c r="P3738" s="54">
        <f>IF(OR($B3738="",P$3&lt;$D3738+Настройки!$B$7),0,MAX(0,$E3738-MAX(0,SUMIFS(Тех_Движение!$G$2:$G$5111,Тех_Движение!$D$2:$D$5111,$C3738,Тех_Движение!$B$2:$B$5111,"&lt;="&amp;P$3)-$F3738)))</f>
        <v/>
      </c>
      <c r="Q3738" s="54">
        <f>IF(OR($B3738="",Q$3&lt;$D3738+Настройки!$B$7),0,MAX(0,$E3738-MAX(0,SUMIFS(Тех_Движение!$G$2:$G$5111,Тех_Движение!$D$2:$D$5111,$C3738,Тех_Движение!$B$2:$B$5111,"&lt;="&amp;Q$3)-$F3738)))</f>
        <v/>
      </c>
      <c r="R3738" s="54">
        <f>IF($B3738="","",SUM($K3738:$Q3738))</f>
        <v/>
      </c>
      <c r="S3738" s="56">
        <f>IF($B3738="","",VLOOKUP($C3738,Настройки!$A$11:$L$17,9,FALSE))</f>
        <v/>
      </c>
      <c r="T3738" s="56">
        <f>IF($B3738="","",$R3738*$S3738)</f>
        <v/>
      </c>
    </row>
    <row r="3739">
      <c r="A3739" s="20">
        <f>Тех_Движение!$A$3736</f>
        <v/>
      </c>
      <c r="B3739" s="20">
        <f>IF(Тех_Движение!$F$3736&gt;0,Тех_Движение!$I$3736,"")</f>
        <v/>
      </c>
      <c r="C3739" s="20">
        <f>IF($B3739="","",Тех_Движение!$D$3736)</f>
        <v/>
      </c>
      <c r="D3739" s="42">
        <f>IF($B3739="","",Тех_Движение!$B$3736)</f>
        <v/>
      </c>
      <c r="E3739" s="54">
        <f>IF($B3739="","",Тех_Движение!$F$3736)</f>
        <v/>
      </c>
      <c r="F3739" s="54">
        <f>IF($B3739="","",SUMIFS($E$5:$E3738,$C$5:$C3738,$C3739))</f>
        <v/>
      </c>
      <c r="G3739" s="54">
        <f>IF($B3739="","",MAX(0,$E3739-MAX(0,SUMIFS(Тех_Движение!$G$2:$G$5111,Тех_Движение!$D$2:$D$5111,$C3739,Тех_Движение!$B$2:$B$5111,"&lt;="&amp;Настройки!$B$5-1)-$F3739)))</f>
        <v/>
      </c>
      <c r="H3739" s="54">
        <f>IF($B3739="","",IF(AND($D3739&gt;=Настройки!$B$5,$D3739&lt;=Настройки!$B$6),$E3739,0))</f>
        <v/>
      </c>
      <c r="I3739" s="54">
        <f>IF($B3739="","",$G3739+$H3739-$J3739)</f>
        <v/>
      </c>
      <c r="J3739" s="54">
        <f>IF($B3739="","",MAX(0,$E3739-MAX(0,SUMIFS(Тех_Движение!$G$2:$G$5111,Тех_Движение!$D$2:$D$5111,$C3739,Тех_Движение!$B$2:$B$5111,"&lt;="&amp;Настройки!$B$6)-$F3739)))</f>
        <v/>
      </c>
      <c r="K3739" s="54">
        <f>IF(OR($B3739="",K$3&lt;$D3739+Настройки!$B$7),0,MAX(0,$E3739-MAX(0,SUMIFS(Тех_Движение!$G$2:$G$5111,Тех_Движение!$D$2:$D$5111,$C3739,Тех_Движение!$B$2:$B$5111,"&lt;="&amp;K$3)-$F3739)))</f>
        <v/>
      </c>
      <c r="L3739" s="54">
        <f>IF(OR($B3739="",L$3&lt;$D3739+Настройки!$B$7),0,MAX(0,$E3739-MAX(0,SUMIFS(Тех_Движение!$G$2:$G$5111,Тех_Движение!$D$2:$D$5111,$C3739,Тех_Движение!$B$2:$B$5111,"&lt;="&amp;L$3)-$F3739)))</f>
        <v/>
      </c>
      <c r="M3739" s="54">
        <f>IF(OR($B3739="",M$3&lt;$D3739+Настройки!$B$7),0,MAX(0,$E3739-MAX(0,SUMIFS(Тех_Движение!$G$2:$G$5111,Тех_Движение!$D$2:$D$5111,$C3739,Тех_Движение!$B$2:$B$5111,"&lt;="&amp;M$3)-$F3739)))</f>
        <v/>
      </c>
      <c r="N3739" s="54">
        <f>IF(OR($B3739="",N$3&lt;$D3739+Настройки!$B$7),0,MAX(0,$E3739-MAX(0,SUMIFS(Тех_Движение!$G$2:$G$5111,Тех_Движение!$D$2:$D$5111,$C3739,Тех_Движение!$B$2:$B$5111,"&lt;="&amp;N$3)-$F3739)))</f>
        <v/>
      </c>
      <c r="O3739" s="54">
        <f>IF(OR($B3739="",O$3&lt;$D3739+Настройки!$B$7),0,MAX(0,$E3739-MAX(0,SUMIFS(Тех_Движение!$G$2:$G$5111,Тех_Движение!$D$2:$D$5111,$C3739,Тех_Движение!$B$2:$B$5111,"&lt;="&amp;O$3)-$F3739)))</f>
        <v/>
      </c>
      <c r="P3739" s="54">
        <f>IF(OR($B3739="",P$3&lt;$D3739+Настройки!$B$7),0,MAX(0,$E3739-MAX(0,SUMIFS(Тех_Движение!$G$2:$G$5111,Тех_Движение!$D$2:$D$5111,$C3739,Тех_Движение!$B$2:$B$5111,"&lt;="&amp;P$3)-$F3739)))</f>
        <v/>
      </c>
      <c r="Q3739" s="54">
        <f>IF(OR($B3739="",Q$3&lt;$D3739+Настройки!$B$7),0,MAX(0,$E3739-MAX(0,SUMIFS(Тех_Движение!$G$2:$G$5111,Тех_Движение!$D$2:$D$5111,$C3739,Тех_Движение!$B$2:$B$5111,"&lt;="&amp;Q$3)-$F3739)))</f>
        <v/>
      </c>
      <c r="R3739" s="54">
        <f>IF($B3739="","",SUM($K3739:$Q3739))</f>
        <v/>
      </c>
      <c r="S3739" s="56">
        <f>IF($B3739="","",VLOOKUP($C3739,Настройки!$A$11:$L$17,9,FALSE))</f>
        <v/>
      </c>
      <c r="T3739" s="56">
        <f>IF($B3739="","",$R3739*$S3739)</f>
        <v/>
      </c>
    </row>
    <row r="3740">
      <c r="A3740" s="20">
        <f>Тех_Движение!$A$3737</f>
        <v/>
      </c>
      <c r="B3740" s="20">
        <f>IF(Тех_Движение!$F$3737&gt;0,Тех_Движение!$I$3737,"")</f>
        <v/>
      </c>
      <c r="C3740" s="20">
        <f>IF($B3740="","",Тех_Движение!$D$3737)</f>
        <v/>
      </c>
      <c r="D3740" s="42">
        <f>IF($B3740="","",Тех_Движение!$B$3737)</f>
        <v/>
      </c>
      <c r="E3740" s="54">
        <f>IF($B3740="","",Тех_Движение!$F$3737)</f>
        <v/>
      </c>
      <c r="F3740" s="54">
        <f>IF($B3740="","",SUMIFS($E$5:$E3739,$C$5:$C3739,$C3740))</f>
        <v/>
      </c>
      <c r="G3740" s="54">
        <f>IF($B3740="","",MAX(0,$E3740-MAX(0,SUMIFS(Тех_Движение!$G$2:$G$5111,Тех_Движение!$D$2:$D$5111,$C3740,Тех_Движение!$B$2:$B$5111,"&lt;="&amp;Настройки!$B$5-1)-$F3740)))</f>
        <v/>
      </c>
      <c r="H3740" s="54">
        <f>IF($B3740="","",IF(AND($D3740&gt;=Настройки!$B$5,$D3740&lt;=Настройки!$B$6),$E3740,0))</f>
        <v/>
      </c>
      <c r="I3740" s="54">
        <f>IF($B3740="","",$G3740+$H3740-$J3740)</f>
        <v/>
      </c>
      <c r="J3740" s="54">
        <f>IF($B3740="","",MAX(0,$E3740-MAX(0,SUMIFS(Тех_Движение!$G$2:$G$5111,Тех_Движение!$D$2:$D$5111,$C3740,Тех_Движение!$B$2:$B$5111,"&lt;="&amp;Настройки!$B$6)-$F3740)))</f>
        <v/>
      </c>
      <c r="K3740" s="54">
        <f>IF(OR($B3740="",K$3&lt;$D3740+Настройки!$B$7),0,MAX(0,$E3740-MAX(0,SUMIFS(Тех_Движение!$G$2:$G$5111,Тех_Движение!$D$2:$D$5111,$C3740,Тех_Движение!$B$2:$B$5111,"&lt;="&amp;K$3)-$F3740)))</f>
        <v/>
      </c>
      <c r="L3740" s="54">
        <f>IF(OR($B3740="",L$3&lt;$D3740+Настройки!$B$7),0,MAX(0,$E3740-MAX(0,SUMIFS(Тех_Движение!$G$2:$G$5111,Тех_Движение!$D$2:$D$5111,$C3740,Тех_Движение!$B$2:$B$5111,"&lt;="&amp;L$3)-$F3740)))</f>
        <v/>
      </c>
      <c r="M3740" s="54">
        <f>IF(OR($B3740="",M$3&lt;$D3740+Настройки!$B$7),0,MAX(0,$E3740-MAX(0,SUMIFS(Тех_Движение!$G$2:$G$5111,Тех_Движение!$D$2:$D$5111,$C3740,Тех_Движение!$B$2:$B$5111,"&lt;="&amp;M$3)-$F3740)))</f>
        <v/>
      </c>
      <c r="N3740" s="54">
        <f>IF(OR($B3740="",N$3&lt;$D3740+Настройки!$B$7),0,MAX(0,$E3740-MAX(0,SUMIFS(Тех_Движение!$G$2:$G$5111,Тех_Движение!$D$2:$D$5111,$C3740,Тех_Движение!$B$2:$B$5111,"&lt;="&amp;N$3)-$F3740)))</f>
        <v/>
      </c>
      <c r="O3740" s="54">
        <f>IF(OR($B3740="",O$3&lt;$D3740+Настройки!$B$7),0,MAX(0,$E3740-MAX(0,SUMIFS(Тех_Движение!$G$2:$G$5111,Тех_Движение!$D$2:$D$5111,$C3740,Тех_Движение!$B$2:$B$5111,"&lt;="&amp;O$3)-$F3740)))</f>
        <v/>
      </c>
      <c r="P3740" s="54">
        <f>IF(OR($B3740="",P$3&lt;$D3740+Настройки!$B$7),0,MAX(0,$E3740-MAX(0,SUMIFS(Тех_Движение!$G$2:$G$5111,Тех_Движение!$D$2:$D$5111,$C3740,Тех_Движение!$B$2:$B$5111,"&lt;="&amp;P$3)-$F3740)))</f>
        <v/>
      </c>
      <c r="Q3740" s="54">
        <f>IF(OR($B3740="",Q$3&lt;$D3740+Настройки!$B$7),0,MAX(0,$E3740-MAX(0,SUMIFS(Тех_Движение!$G$2:$G$5111,Тех_Движение!$D$2:$D$5111,$C3740,Тех_Движение!$B$2:$B$5111,"&lt;="&amp;Q$3)-$F3740)))</f>
        <v/>
      </c>
      <c r="R3740" s="54">
        <f>IF($B3740="","",SUM($K3740:$Q3740))</f>
        <v/>
      </c>
      <c r="S3740" s="56">
        <f>IF($B3740="","",VLOOKUP($C3740,Настройки!$A$11:$L$17,9,FALSE))</f>
        <v/>
      </c>
      <c r="T3740" s="56">
        <f>IF($B3740="","",$R3740*$S3740)</f>
        <v/>
      </c>
    </row>
    <row r="3741">
      <c r="A3741" s="20">
        <f>Тех_Движение!$A$3738</f>
        <v/>
      </c>
      <c r="B3741" s="20">
        <f>IF(Тех_Движение!$F$3738&gt;0,Тех_Движение!$I$3738,"")</f>
        <v/>
      </c>
      <c r="C3741" s="20">
        <f>IF($B3741="","",Тех_Движение!$D$3738)</f>
        <v/>
      </c>
      <c r="D3741" s="42">
        <f>IF($B3741="","",Тех_Движение!$B$3738)</f>
        <v/>
      </c>
      <c r="E3741" s="54">
        <f>IF($B3741="","",Тех_Движение!$F$3738)</f>
        <v/>
      </c>
      <c r="F3741" s="54">
        <f>IF($B3741="","",SUMIFS($E$5:$E3740,$C$5:$C3740,$C3741))</f>
        <v/>
      </c>
      <c r="G3741" s="54">
        <f>IF($B3741="","",MAX(0,$E3741-MAX(0,SUMIFS(Тех_Движение!$G$2:$G$5111,Тех_Движение!$D$2:$D$5111,$C3741,Тех_Движение!$B$2:$B$5111,"&lt;="&amp;Настройки!$B$5-1)-$F3741)))</f>
        <v/>
      </c>
      <c r="H3741" s="54">
        <f>IF($B3741="","",IF(AND($D3741&gt;=Настройки!$B$5,$D3741&lt;=Настройки!$B$6),$E3741,0))</f>
        <v/>
      </c>
      <c r="I3741" s="54">
        <f>IF($B3741="","",$G3741+$H3741-$J3741)</f>
        <v/>
      </c>
      <c r="J3741" s="54">
        <f>IF($B3741="","",MAX(0,$E3741-MAX(0,SUMIFS(Тех_Движение!$G$2:$G$5111,Тех_Движение!$D$2:$D$5111,$C3741,Тех_Движение!$B$2:$B$5111,"&lt;="&amp;Настройки!$B$6)-$F3741)))</f>
        <v/>
      </c>
      <c r="K3741" s="54">
        <f>IF(OR($B3741="",K$3&lt;$D3741+Настройки!$B$7),0,MAX(0,$E3741-MAX(0,SUMIFS(Тех_Движение!$G$2:$G$5111,Тех_Движение!$D$2:$D$5111,$C3741,Тех_Движение!$B$2:$B$5111,"&lt;="&amp;K$3)-$F3741)))</f>
        <v/>
      </c>
      <c r="L3741" s="54">
        <f>IF(OR($B3741="",L$3&lt;$D3741+Настройки!$B$7),0,MAX(0,$E3741-MAX(0,SUMIFS(Тех_Движение!$G$2:$G$5111,Тех_Движение!$D$2:$D$5111,$C3741,Тех_Движение!$B$2:$B$5111,"&lt;="&amp;L$3)-$F3741)))</f>
        <v/>
      </c>
      <c r="M3741" s="54">
        <f>IF(OR($B3741="",M$3&lt;$D3741+Настройки!$B$7),0,MAX(0,$E3741-MAX(0,SUMIFS(Тех_Движение!$G$2:$G$5111,Тех_Движение!$D$2:$D$5111,$C3741,Тех_Движение!$B$2:$B$5111,"&lt;="&amp;M$3)-$F3741)))</f>
        <v/>
      </c>
      <c r="N3741" s="54">
        <f>IF(OR($B3741="",N$3&lt;$D3741+Настройки!$B$7),0,MAX(0,$E3741-MAX(0,SUMIFS(Тех_Движение!$G$2:$G$5111,Тех_Движение!$D$2:$D$5111,$C3741,Тех_Движение!$B$2:$B$5111,"&lt;="&amp;N$3)-$F3741)))</f>
        <v/>
      </c>
      <c r="O3741" s="54">
        <f>IF(OR($B3741="",O$3&lt;$D3741+Настройки!$B$7),0,MAX(0,$E3741-MAX(0,SUMIFS(Тех_Движение!$G$2:$G$5111,Тех_Движение!$D$2:$D$5111,$C3741,Тех_Движение!$B$2:$B$5111,"&lt;="&amp;O$3)-$F3741)))</f>
        <v/>
      </c>
      <c r="P3741" s="54">
        <f>IF(OR($B3741="",P$3&lt;$D3741+Настройки!$B$7),0,MAX(0,$E3741-MAX(0,SUMIFS(Тех_Движение!$G$2:$G$5111,Тех_Движение!$D$2:$D$5111,$C3741,Тех_Движение!$B$2:$B$5111,"&lt;="&amp;P$3)-$F3741)))</f>
        <v/>
      </c>
      <c r="Q3741" s="54">
        <f>IF(OR($B3741="",Q$3&lt;$D3741+Настройки!$B$7),0,MAX(0,$E3741-MAX(0,SUMIFS(Тех_Движение!$G$2:$G$5111,Тех_Движение!$D$2:$D$5111,$C3741,Тех_Движение!$B$2:$B$5111,"&lt;="&amp;Q$3)-$F3741)))</f>
        <v/>
      </c>
      <c r="R3741" s="54">
        <f>IF($B3741="","",SUM($K3741:$Q3741))</f>
        <v/>
      </c>
      <c r="S3741" s="56">
        <f>IF($B3741="","",VLOOKUP($C3741,Настройки!$A$11:$L$17,9,FALSE))</f>
        <v/>
      </c>
      <c r="T3741" s="56">
        <f>IF($B3741="","",$R3741*$S3741)</f>
        <v/>
      </c>
    </row>
    <row r="3742">
      <c r="A3742" s="20">
        <f>Тех_Движение!$A$3739</f>
        <v/>
      </c>
      <c r="B3742" s="20">
        <f>IF(Тех_Движение!$F$3739&gt;0,Тех_Движение!$I$3739,"")</f>
        <v/>
      </c>
      <c r="C3742" s="20">
        <f>IF($B3742="","",Тех_Движение!$D$3739)</f>
        <v/>
      </c>
      <c r="D3742" s="42">
        <f>IF($B3742="","",Тех_Движение!$B$3739)</f>
        <v/>
      </c>
      <c r="E3742" s="54">
        <f>IF($B3742="","",Тех_Движение!$F$3739)</f>
        <v/>
      </c>
      <c r="F3742" s="54">
        <f>IF($B3742="","",SUMIFS($E$5:$E3741,$C$5:$C3741,$C3742))</f>
        <v/>
      </c>
      <c r="G3742" s="54">
        <f>IF($B3742="","",MAX(0,$E3742-MAX(0,SUMIFS(Тех_Движение!$G$2:$G$5111,Тех_Движение!$D$2:$D$5111,$C3742,Тех_Движение!$B$2:$B$5111,"&lt;="&amp;Настройки!$B$5-1)-$F3742)))</f>
        <v/>
      </c>
      <c r="H3742" s="54">
        <f>IF($B3742="","",IF(AND($D3742&gt;=Настройки!$B$5,$D3742&lt;=Настройки!$B$6),$E3742,0))</f>
        <v/>
      </c>
      <c r="I3742" s="54">
        <f>IF($B3742="","",$G3742+$H3742-$J3742)</f>
        <v/>
      </c>
      <c r="J3742" s="54">
        <f>IF($B3742="","",MAX(0,$E3742-MAX(0,SUMIFS(Тех_Движение!$G$2:$G$5111,Тех_Движение!$D$2:$D$5111,$C3742,Тех_Движение!$B$2:$B$5111,"&lt;="&amp;Настройки!$B$6)-$F3742)))</f>
        <v/>
      </c>
      <c r="K3742" s="54">
        <f>IF(OR($B3742="",K$3&lt;$D3742+Настройки!$B$7),0,MAX(0,$E3742-MAX(0,SUMIFS(Тех_Движение!$G$2:$G$5111,Тех_Движение!$D$2:$D$5111,$C3742,Тех_Движение!$B$2:$B$5111,"&lt;="&amp;K$3)-$F3742)))</f>
        <v/>
      </c>
      <c r="L3742" s="54">
        <f>IF(OR($B3742="",L$3&lt;$D3742+Настройки!$B$7),0,MAX(0,$E3742-MAX(0,SUMIFS(Тех_Движение!$G$2:$G$5111,Тех_Движение!$D$2:$D$5111,$C3742,Тех_Движение!$B$2:$B$5111,"&lt;="&amp;L$3)-$F3742)))</f>
        <v/>
      </c>
      <c r="M3742" s="54">
        <f>IF(OR($B3742="",M$3&lt;$D3742+Настройки!$B$7),0,MAX(0,$E3742-MAX(0,SUMIFS(Тех_Движение!$G$2:$G$5111,Тех_Движение!$D$2:$D$5111,$C3742,Тех_Движение!$B$2:$B$5111,"&lt;="&amp;M$3)-$F3742)))</f>
        <v/>
      </c>
      <c r="N3742" s="54">
        <f>IF(OR($B3742="",N$3&lt;$D3742+Настройки!$B$7),0,MAX(0,$E3742-MAX(0,SUMIFS(Тех_Движение!$G$2:$G$5111,Тех_Движение!$D$2:$D$5111,$C3742,Тех_Движение!$B$2:$B$5111,"&lt;="&amp;N$3)-$F3742)))</f>
        <v/>
      </c>
      <c r="O3742" s="54">
        <f>IF(OR($B3742="",O$3&lt;$D3742+Настройки!$B$7),0,MAX(0,$E3742-MAX(0,SUMIFS(Тех_Движение!$G$2:$G$5111,Тех_Движение!$D$2:$D$5111,$C3742,Тех_Движение!$B$2:$B$5111,"&lt;="&amp;O$3)-$F3742)))</f>
        <v/>
      </c>
      <c r="P3742" s="54">
        <f>IF(OR($B3742="",P$3&lt;$D3742+Настройки!$B$7),0,MAX(0,$E3742-MAX(0,SUMIFS(Тех_Движение!$G$2:$G$5111,Тех_Движение!$D$2:$D$5111,$C3742,Тех_Движение!$B$2:$B$5111,"&lt;="&amp;P$3)-$F3742)))</f>
        <v/>
      </c>
      <c r="Q3742" s="54">
        <f>IF(OR($B3742="",Q$3&lt;$D3742+Настройки!$B$7),0,MAX(0,$E3742-MAX(0,SUMIFS(Тех_Движение!$G$2:$G$5111,Тех_Движение!$D$2:$D$5111,$C3742,Тех_Движение!$B$2:$B$5111,"&lt;="&amp;Q$3)-$F3742)))</f>
        <v/>
      </c>
      <c r="R3742" s="54">
        <f>IF($B3742="","",SUM($K3742:$Q3742))</f>
        <v/>
      </c>
      <c r="S3742" s="56">
        <f>IF($B3742="","",VLOOKUP($C3742,Настройки!$A$11:$L$17,9,FALSE))</f>
        <v/>
      </c>
      <c r="T3742" s="56">
        <f>IF($B3742="","",$R3742*$S3742)</f>
        <v/>
      </c>
    </row>
    <row r="3743">
      <c r="A3743" s="20">
        <f>Тех_Движение!$A$3740</f>
        <v/>
      </c>
      <c r="B3743" s="20">
        <f>IF(Тех_Движение!$F$3740&gt;0,Тех_Движение!$I$3740,"")</f>
        <v/>
      </c>
      <c r="C3743" s="20">
        <f>IF($B3743="","",Тех_Движение!$D$3740)</f>
        <v/>
      </c>
      <c r="D3743" s="42">
        <f>IF($B3743="","",Тех_Движение!$B$3740)</f>
        <v/>
      </c>
      <c r="E3743" s="54">
        <f>IF($B3743="","",Тех_Движение!$F$3740)</f>
        <v/>
      </c>
      <c r="F3743" s="54">
        <f>IF($B3743="","",SUMIFS($E$5:$E3742,$C$5:$C3742,$C3743))</f>
        <v/>
      </c>
      <c r="G3743" s="54">
        <f>IF($B3743="","",MAX(0,$E3743-MAX(0,SUMIFS(Тех_Движение!$G$2:$G$5111,Тех_Движение!$D$2:$D$5111,$C3743,Тех_Движение!$B$2:$B$5111,"&lt;="&amp;Настройки!$B$5-1)-$F3743)))</f>
        <v/>
      </c>
      <c r="H3743" s="54">
        <f>IF($B3743="","",IF(AND($D3743&gt;=Настройки!$B$5,$D3743&lt;=Настройки!$B$6),$E3743,0))</f>
        <v/>
      </c>
      <c r="I3743" s="54">
        <f>IF($B3743="","",$G3743+$H3743-$J3743)</f>
        <v/>
      </c>
      <c r="J3743" s="54">
        <f>IF($B3743="","",MAX(0,$E3743-MAX(0,SUMIFS(Тех_Движение!$G$2:$G$5111,Тех_Движение!$D$2:$D$5111,$C3743,Тех_Движение!$B$2:$B$5111,"&lt;="&amp;Настройки!$B$6)-$F3743)))</f>
        <v/>
      </c>
      <c r="K3743" s="54">
        <f>IF(OR($B3743="",K$3&lt;$D3743+Настройки!$B$7),0,MAX(0,$E3743-MAX(0,SUMIFS(Тех_Движение!$G$2:$G$5111,Тех_Движение!$D$2:$D$5111,$C3743,Тех_Движение!$B$2:$B$5111,"&lt;="&amp;K$3)-$F3743)))</f>
        <v/>
      </c>
      <c r="L3743" s="54">
        <f>IF(OR($B3743="",L$3&lt;$D3743+Настройки!$B$7),0,MAX(0,$E3743-MAX(0,SUMIFS(Тех_Движение!$G$2:$G$5111,Тех_Движение!$D$2:$D$5111,$C3743,Тех_Движение!$B$2:$B$5111,"&lt;="&amp;L$3)-$F3743)))</f>
        <v/>
      </c>
      <c r="M3743" s="54">
        <f>IF(OR($B3743="",M$3&lt;$D3743+Настройки!$B$7),0,MAX(0,$E3743-MAX(0,SUMIFS(Тех_Движение!$G$2:$G$5111,Тех_Движение!$D$2:$D$5111,$C3743,Тех_Движение!$B$2:$B$5111,"&lt;="&amp;M$3)-$F3743)))</f>
        <v/>
      </c>
      <c r="N3743" s="54">
        <f>IF(OR($B3743="",N$3&lt;$D3743+Настройки!$B$7),0,MAX(0,$E3743-MAX(0,SUMIFS(Тех_Движение!$G$2:$G$5111,Тех_Движение!$D$2:$D$5111,$C3743,Тех_Движение!$B$2:$B$5111,"&lt;="&amp;N$3)-$F3743)))</f>
        <v/>
      </c>
      <c r="O3743" s="54">
        <f>IF(OR($B3743="",O$3&lt;$D3743+Настройки!$B$7),0,MAX(0,$E3743-MAX(0,SUMIFS(Тех_Движение!$G$2:$G$5111,Тех_Движение!$D$2:$D$5111,$C3743,Тех_Движение!$B$2:$B$5111,"&lt;="&amp;O$3)-$F3743)))</f>
        <v/>
      </c>
      <c r="P3743" s="54">
        <f>IF(OR($B3743="",P$3&lt;$D3743+Настройки!$B$7),0,MAX(0,$E3743-MAX(0,SUMIFS(Тех_Движение!$G$2:$G$5111,Тех_Движение!$D$2:$D$5111,$C3743,Тех_Движение!$B$2:$B$5111,"&lt;="&amp;P$3)-$F3743)))</f>
        <v/>
      </c>
      <c r="Q3743" s="54">
        <f>IF(OR($B3743="",Q$3&lt;$D3743+Настройки!$B$7),0,MAX(0,$E3743-MAX(0,SUMIFS(Тех_Движение!$G$2:$G$5111,Тех_Движение!$D$2:$D$5111,$C3743,Тех_Движение!$B$2:$B$5111,"&lt;="&amp;Q$3)-$F3743)))</f>
        <v/>
      </c>
      <c r="R3743" s="54">
        <f>IF($B3743="","",SUM($K3743:$Q3743))</f>
        <v/>
      </c>
      <c r="S3743" s="56">
        <f>IF($B3743="","",VLOOKUP($C3743,Настройки!$A$11:$L$17,9,FALSE))</f>
        <v/>
      </c>
      <c r="T3743" s="56">
        <f>IF($B3743="","",$R3743*$S3743)</f>
        <v/>
      </c>
    </row>
    <row r="3744">
      <c r="A3744" s="20">
        <f>Тех_Движение!$A$3741</f>
        <v/>
      </c>
      <c r="B3744" s="20">
        <f>IF(Тех_Движение!$F$3741&gt;0,Тех_Движение!$I$3741,"")</f>
        <v/>
      </c>
      <c r="C3744" s="20">
        <f>IF($B3744="","",Тех_Движение!$D$3741)</f>
        <v/>
      </c>
      <c r="D3744" s="42">
        <f>IF($B3744="","",Тех_Движение!$B$3741)</f>
        <v/>
      </c>
      <c r="E3744" s="54">
        <f>IF($B3744="","",Тех_Движение!$F$3741)</f>
        <v/>
      </c>
      <c r="F3744" s="54">
        <f>IF($B3744="","",SUMIFS($E$5:$E3743,$C$5:$C3743,$C3744))</f>
        <v/>
      </c>
      <c r="G3744" s="54">
        <f>IF($B3744="","",MAX(0,$E3744-MAX(0,SUMIFS(Тех_Движение!$G$2:$G$5111,Тех_Движение!$D$2:$D$5111,$C3744,Тех_Движение!$B$2:$B$5111,"&lt;="&amp;Настройки!$B$5-1)-$F3744)))</f>
        <v/>
      </c>
      <c r="H3744" s="54">
        <f>IF($B3744="","",IF(AND($D3744&gt;=Настройки!$B$5,$D3744&lt;=Настройки!$B$6),$E3744,0))</f>
        <v/>
      </c>
      <c r="I3744" s="54">
        <f>IF($B3744="","",$G3744+$H3744-$J3744)</f>
        <v/>
      </c>
      <c r="J3744" s="54">
        <f>IF($B3744="","",MAX(0,$E3744-MAX(0,SUMIFS(Тех_Движение!$G$2:$G$5111,Тех_Движение!$D$2:$D$5111,$C3744,Тех_Движение!$B$2:$B$5111,"&lt;="&amp;Настройки!$B$6)-$F3744)))</f>
        <v/>
      </c>
      <c r="K3744" s="54">
        <f>IF(OR($B3744="",K$3&lt;$D3744+Настройки!$B$7),0,MAX(0,$E3744-MAX(0,SUMIFS(Тех_Движение!$G$2:$G$5111,Тех_Движение!$D$2:$D$5111,$C3744,Тех_Движение!$B$2:$B$5111,"&lt;="&amp;K$3)-$F3744)))</f>
        <v/>
      </c>
      <c r="L3744" s="54">
        <f>IF(OR($B3744="",L$3&lt;$D3744+Настройки!$B$7),0,MAX(0,$E3744-MAX(0,SUMIFS(Тех_Движение!$G$2:$G$5111,Тех_Движение!$D$2:$D$5111,$C3744,Тех_Движение!$B$2:$B$5111,"&lt;="&amp;L$3)-$F3744)))</f>
        <v/>
      </c>
      <c r="M3744" s="54">
        <f>IF(OR($B3744="",M$3&lt;$D3744+Настройки!$B$7),0,MAX(0,$E3744-MAX(0,SUMIFS(Тех_Движение!$G$2:$G$5111,Тех_Движение!$D$2:$D$5111,$C3744,Тех_Движение!$B$2:$B$5111,"&lt;="&amp;M$3)-$F3744)))</f>
        <v/>
      </c>
      <c r="N3744" s="54">
        <f>IF(OR($B3744="",N$3&lt;$D3744+Настройки!$B$7),0,MAX(0,$E3744-MAX(0,SUMIFS(Тех_Движение!$G$2:$G$5111,Тех_Движение!$D$2:$D$5111,$C3744,Тех_Движение!$B$2:$B$5111,"&lt;="&amp;N$3)-$F3744)))</f>
        <v/>
      </c>
      <c r="O3744" s="54">
        <f>IF(OR($B3744="",O$3&lt;$D3744+Настройки!$B$7),0,MAX(0,$E3744-MAX(0,SUMIFS(Тех_Движение!$G$2:$G$5111,Тех_Движение!$D$2:$D$5111,$C3744,Тех_Движение!$B$2:$B$5111,"&lt;="&amp;O$3)-$F3744)))</f>
        <v/>
      </c>
      <c r="P3744" s="54">
        <f>IF(OR($B3744="",P$3&lt;$D3744+Настройки!$B$7),0,MAX(0,$E3744-MAX(0,SUMIFS(Тех_Движение!$G$2:$G$5111,Тех_Движение!$D$2:$D$5111,$C3744,Тех_Движение!$B$2:$B$5111,"&lt;="&amp;P$3)-$F3744)))</f>
        <v/>
      </c>
      <c r="Q3744" s="54">
        <f>IF(OR($B3744="",Q$3&lt;$D3744+Настройки!$B$7),0,MAX(0,$E3744-MAX(0,SUMIFS(Тех_Движение!$G$2:$G$5111,Тех_Движение!$D$2:$D$5111,$C3744,Тех_Движение!$B$2:$B$5111,"&lt;="&amp;Q$3)-$F3744)))</f>
        <v/>
      </c>
      <c r="R3744" s="54">
        <f>IF($B3744="","",SUM($K3744:$Q3744))</f>
        <v/>
      </c>
      <c r="S3744" s="56">
        <f>IF($B3744="","",VLOOKUP($C3744,Настройки!$A$11:$L$17,9,FALSE))</f>
        <v/>
      </c>
      <c r="T3744" s="56">
        <f>IF($B3744="","",$R3744*$S3744)</f>
        <v/>
      </c>
    </row>
    <row r="3745">
      <c r="A3745" s="20">
        <f>Тех_Движение!$A$3742</f>
        <v/>
      </c>
      <c r="B3745" s="20">
        <f>IF(Тех_Движение!$F$3742&gt;0,Тех_Движение!$I$3742,"")</f>
        <v/>
      </c>
      <c r="C3745" s="20">
        <f>IF($B3745="","",Тех_Движение!$D$3742)</f>
        <v/>
      </c>
      <c r="D3745" s="42">
        <f>IF($B3745="","",Тех_Движение!$B$3742)</f>
        <v/>
      </c>
      <c r="E3745" s="54">
        <f>IF($B3745="","",Тех_Движение!$F$3742)</f>
        <v/>
      </c>
      <c r="F3745" s="54">
        <f>IF($B3745="","",SUMIFS($E$5:$E3744,$C$5:$C3744,$C3745))</f>
        <v/>
      </c>
      <c r="G3745" s="54">
        <f>IF($B3745="","",MAX(0,$E3745-MAX(0,SUMIFS(Тех_Движение!$G$2:$G$5111,Тех_Движение!$D$2:$D$5111,$C3745,Тех_Движение!$B$2:$B$5111,"&lt;="&amp;Настройки!$B$5-1)-$F3745)))</f>
        <v/>
      </c>
      <c r="H3745" s="54">
        <f>IF($B3745="","",IF(AND($D3745&gt;=Настройки!$B$5,$D3745&lt;=Настройки!$B$6),$E3745,0))</f>
        <v/>
      </c>
      <c r="I3745" s="54">
        <f>IF($B3745="","",$G3745+$H3745-$J3745)</f>
        <v/>
      </c>
      <c r="J3745" s="54">
        <f>IF($B3745="","",MAX(0,$E3745-MAX(0,SUMIFS(Тех_Движение!$G$2:$G$5111,Тех_Движение!$D$2:$D$5111,$C3745,Тех_Движение!$B$2:$B$5111,"&lt;="&amp;Настройки!$B$6)-$F3745)))</f>
        <v/>
      </c>
      <c r="K3745" s="54">
        <f>IF(OR($B3745="",K$3&lt;$D3745+Настройки!$B$7),0,MAX(0,$E3745-MAX(0,SUMIFS(Тех_Движение!$G$2:$G$5111,Тех_Движение!$D$2:$D$5111,$C3745,Тех_Движение!$B$2:$B$5111,"&lt;="&amp;K$3)-$F3745)))</f>
        <v/>
      </c>
      <c r="L3745" s="54">
        <f>IF(OR($B3745="",L$3&lt;$D3745+Настройки!$B$7),0,MAX(0,$E3745-MAX(0,SUMIFS(Тех_Движение!$G$2:$G$5111,Тех_Движение!$D$2:$D$5111,$C3745,Тех_Движение!$B$2:$B$5111,"&lt;="&amp;L$3)-$F3745)))</f>
        <v/>
      </c>
      <c r="M3745" s="54">
        <f>IF(OR($B3745="",M$3&lt;$D3745+Настройки!$B$7),0,MAX(0,$E3745-MAX(0,SUMIFS(Тех_Движение!$G$2:$G$5111,Тех_Движение!$D$2:$D$5111,$C3745,Тех_Движение!$B$2:$B$5111,"&lt;="&amp;M$3)-$F3745)))</f>
        <v/>
      </c>
      <c r="N3745" s="54">
        <f>IF(OR($B3745="",N$3&lt;$D3745+Настройки!$B$7),0,MAX(0,$E3745-MAX(0,SUMIFS(Тех_Движение!$G$2:$G$5111,Тех_Движение!$D$2:$D$5111,$C3745,Тех_Движение!$B$2:$B$5111,"&lt;="&amp;N$3)-$F3745)))</f>
        <v/>
      </c>
      <c r="O3745" s="54">
        <f>IF(OR($B3745="",O$3&lt;$D3745+Настройки!$B$7),0,MAX(0,$E3745-MAX(0,SUMIFS(Тех_Движение!$G$2:$G$5111,Тех_Движение!$D$2:$D$5111,$C3745,Тех_Движение!$B$2:$B$5111,"&lt;="&amp;O$3)-$F3745)))</f>
        <v/>
      </c>
      <c r="P3745" s="54">
        <f>IF(OR($B3745="",P$3&lt;$D3745+Настройки!$B$7),0,MAX(0,$E3745-MAX(0,SUMIFS(Тех_Движение!$G$2:$G$5111,Тех_Движение!$D$2:$D$5111,$C3745,Тех_Движение!$B$2:$B$5111,"&lt;="&amp;P$3)-$F3745)))</f>
        <v/>
      </c>
      <c r="Q3745" s="54">
        <f>IF(OR($B3745="",Q$3&lt;$D3745+Настройки!$B$7),0,MAX(0,$E3745-MAX(0,SUMIFS(Тех_Движение!$G$2:$G$5111,Тех_Движение!$D$2:$D$5111,$C3745,Тех_Движение!$B$2:$B$5111,"&lt;="&amp;Q$3)-$F3745)))</f>
        <v/>
      </c>
      <c r="R3745" s="54">
        <f>IF($B3745="","",SUM($K3745:$Q3745))</f>
        <v/>
      </c>
      <c r="S3745" s="56">
        <f>IF($B3745="","",VLOOKUP($C3745,Настройки!$A$11:$L$17,9,FALSE))</f>
        <v/>
      </c>
      <c r="T3745" s="56">
        <f>IF($B3745="","",$R3745*$S3745)</f>
        <v/>
      </c>
    </row>
    <row r="3746">
      <c r="A3746" s="20">
        <f>Тех_Движение!$A$3743</f>
        <v/>
      </c>
      <c r="B3746" s="20">
        <f>IF(Тех_Движение!$F$3743&gt;0,Тех_Движение!$I$3743,"")</f>
        <v/>
      </c>
      <c r="C3746" s="20">
        <f>IF($B3746="","",Тех_Движение!$D$3743)</f>
        <v/>
      </c>
      <c r="D3746" s="42">
        <f>IF($B3746="","",Тех_Движение!$B$3743)</f>
        <v/>
      </c>
      <c r="E3746" s="54">
        <f>IF($B3746="","",Тех_Движение!$F$3743)</f>
        <v/>
      </c>
      <c r="F3746" s="54">
        <f>IF($B3746="","",SUMIFS($E$5:$E3745,$C$5:$C3745,$C3746))</f>
        <v/>
      </c>
      <c r="G3746" s="54">
        <f>IF($B3746="","",MAX(0,$E3746-MAX(0,SUMIFS(Тех_Движение!$G$2:$G$5111,Тех_Движение!$D$2:$D$5111,$C3746,Тех_Движение!$B$2:$B$5111,"&lt;="&amp;Настройки!$B$5-1)-$F3746)))</f>
        <v/>
      </c>
      <c r="H3746" s="54">
        <f>IF($B3746="","",IF(AND($D3746&gt;=Настройки!$B$5,$D3746&lt;=Настройки!$B$6),$E3746,0))</f>
        <v/>
      </c>
      <c r="I3746" s="54">
        <f>IF($B3746="","",$G3746+$H3746-$J3746)</f>
        <v/>
      </c>
      <c r="J3746" s="54">
        <f>IF($B3746="","",MAX(0,$E3746-MAX(0,SUMIFS(Тех_Движение!$G$2:$G$5111,Тех_Движение!$D$2:$D$5111,$C3746,Тех_Движение!$B$2:$B$5111,"&lt;="&amp;Настройки!$B$6)-$F3746)))</f>
        <v/>
      </c>
      <c r="K3746" s="54">
        <f>IF(OR($B3746="",K$3&lt;$D3746+Настройки!$B$7),0,MAX(0,$E3746-MAX(0,SUMIFS(Тех_Движение!$G$2:$G$5111,Тех_Движение!$D$2:$D$5111,$C3746,Тех_Движение!$B$2:$B$5111,"&lt;="&amp;K$3)-$F3746)))</f>
        <v/>
      </c>
      <c r="L3746" s="54">
        <f>IF(OR($B3746="",L$3&lt;$D3746+Настройки!$B$7),0,MAX(0,$E3746-MAX(0,SUMIFS(Тех_Движение!$G$2:$G$5111,Тех_Движение!$D$2:$D$5111,$C3746,Тех_Движение!$B$2:$B$5111,"&lt;="&amp;L$3)-$F3746)))</f>
        <v/>
      </c>
      <c r="M3746" s="54">
        <f>IF(OR($B3746="",M$3&lt;$D3746+Настройки!$B$7),0,MAX(0,$E3746-MAX(0,SUMIFS(Тех_Движение!$G$2:$G$5111,Тех_Движение!$D$2:$D$5111,$C3746,Тех_Движение!$B$2:$B$5111,"&lt;="&amp;M$3)-$F3746)))</f>
        <v/>
      </c>
      <c r="N3746" s="54">
        <f>IF(OR($B3746="",N$3&lt;$D3746+Настройки!$B$7),0,MAX(0,$E3746-MAX(0,SUMIFS(Тех_Движение!$G$2:$G$5111,Тех_Движение!$D$2:$D$5111,$C3746,Тех_Движение!$B$2:$B$5111,"&lt;="&amp;N$3)-$F3746)))</f>
        <v/>
      </c>
      <c r="O3746" s="54">
        <f>IF(OR($B3746="",O$3&lt;$D3746+Настройки!$B$7),0,MAX(0,$E3746-MAX(0,SUMIFS(Тех_Движение!$G$2:$G$5111,Тех_Движение!$D$2:$D$5111,$C3746,Тех_Движение!$B$2:$B$5111,"&lt;="&amp;O$3)-$F3746)))</f>
        <v/>
      </c>
      <c r="P3746" s="54">
        <f>IF(OR($B3746="",P$3&lt;$D3746+Настройки!$B$7),0,MAX(0,$E3746-MAX(0,SUMIFS(Тех_Движение!$G$2:$G$5111,Тех_Движение!$D$2:$D$5111,$C3746,Тех_Движение!$B$2:$B$5111,"&lt;="&amp;P$3)-$F3746)))</f>
        <v/>
      </c>
      <c r="Q3746" s="54">
        <f>IF(OR($B3746="",Q$3&lt;$D3746+Настройки!$B$7),0,MAX(0,$E3746-MAX(0,SUMIFS(Тех_Движение!$G$2:$G$5111,Тех_Движение!$D$2:$D$5111,$C3746,Тех_Движение!$B$2:$B$5111,"&lt;="&amp;Q$3)-$F3746)))</f>
        <v/>
      </c>
      <c r="R3746" s="54">
        <f>IF($B3746="","",SUM($K3746:$Q3746))</f>
        <v/>
      </c>
      <c r="S3746" s="56">
        <f>IF($B3746="","",VLOOKUP($C3746,Настройки!$A$11:$L$17,9,FALSE))</f>
        <v/>
      </c>
      <c r="T3746" s="56">
        <f>IF($B3746="","",$R3746*$S3746)</f>
        <v/>
      </c>
    </row>
    <row r="3747">
      <c r="A3747" s="20">
        <f>Тех_Движение!$A$3744</f>
        <v/>
      </c>
      <c r="B3747" s="20">
        <f>IF(Тех_Движение!$F$3744&gt;0,Тех_Движение!$I$3744,"")</f>
        <v/>
      </c>
      <c r="C3747" s="20">
        <f>IF($B3747="","",Тех_Движение!$D$3744)</f>
        <v/>
      </c>
      <c r="D3747" s="42">
        <f>IF($B3747="","",Тех_Движение!$B$3744)</f>
        <v/>
      </c>
      <c r="E3747" s="54">
        <f>IF($B3747="","",Тех_Движение!$F$3744)</f>
        <v/>
      </c>
      <c r="F3747" s="54">
        <f>IF($B3747="","",SUMIFS($E$5:$E3746,$C$5:$C3746,$C3747))</f>
        <v/>
      </c>
      <c r="G3747" s="54">
        <f>IF($B3747="","",MAX(0,$E3747-MAX(0,SUMIFS(Тех_Движение!$G$2:$G$5111,Тех_Движение!$D$2:$D$5111,$C3747,Тех_Движение!$B$2:$B$5111,"&lt;="&amp;Настройки!$B$5-1)-$F3747)))</f>
        <v/>
      </c>
      <c r="H3747" s="54">
        <f>IF($B3747="","",IF(AND($D3747&gt;=Настройки!$B$5,$D3747&lt;=Настройки!$B$6),$E3747,0))</f>
        <v/>
      </c>
      <c r="I3747" s="54">
        <f>IF($B3747="","",$G3747+$H3747-$J3747)</f>
        <v/>
      </c>
      <c r="J3747" s="54">
        <f>IF($B3747="","",MAX(0,$E3747-MAX(0,SUMIFS(Тех_Движение!$G$2:$G$5111,Тех_Движение!$D$2:$D$5111,$C3747,Тех_Движение!$B$2:$B$5111,"&lt;="&amp;Настройки!$B$6)-$F3747)))</f>
        <v/>
      </c>
      <c r="K3747" s="54">
        <f>IF(OR($B3747="",K$3&lt;$D3747+Настройки!$B$7),0,MAX(0,$E3747-MAX(0,SUMIFS(Тех_Движение!$G$2:$G$5111,Тех_Движение!$D$2:$D$5111,$C3747,Тех_Движение!$B$2:$B$5111,"&lt;="&amp;K$3)-$F3747)))</f>
        <v/>
      </c>
      <c r="L3747" s="54">
        <f>IF(OR($B3747="",L$3&lt;$D3747+Настройки!$B$7),0,MAX(0,$E3747-MAX(0,SUMIFS(Тех_Движение!$G$2:$G$5111,Тех_Движение!$D$2:$D$5111,$C3747,Тех_Движение!$B$2:$B$5111,"&lt;="&amp;L$3)-$F3747)))</f>
        <v/>
      </c>
      <c r="M3747" s="54">
        <f>IF(OR($B3747="",M$3&lt;$D3747+Настройки!$B$7),0,MAX(0,$E3747-MAX(0,SUMIFS(Тех_Движение!$G$2:$G$5111,Тех_Движение!$D$2:$D$5111,$C3747,Тех_Движение!$B$2:$B$5111,"&lt;="&amp;M$3)-$F3747)))</f>
        <v/>
      </c>
      <c r="N3747" s="54">
        <f>IF(OR($B3747="",N$3&lt;$D3747+Настройки!$B$7),0,MAX(0,$E3747-MAX(0,SUMIFS(Тех_Движение!$G$2:$G$5111,Тех_Движение!$D$2:$D$5111,$C3747,Тех_Движение!$B$2:$B$5111,"&lt;="&amp;N$3)-$F3747)))</f>
        <v/>
      </c>
      <c r="O3747" s="54">
        <f>IF(OR($B3747="",O$3&lt;$D3747+Настройки!$B$7),0,MAX(0,$E3747-MAX(0,SUMIFS(Тех_Движение!$G$2:$G$5111,Тех_Движение!$D$2:$D$5111,$C3747,Тех_Движение!$B$2:$B$5111,"&lt;="&amp;O$3)-$F3747)))</f>
        <v/>
      </c>
      <c r="P3747" s="54">
        <f>IF(OR($B3747="",P$3&lt;$D3747+Настройки!$B$7),0,MAX(0,$E3747-MAX(0,SUMIFS(Тех_Движение!$G$2:$G$5111,Тех_Движение!$D$2:$D$5111,$C3747,Тех_Движение!$B$2:$B$5111,"&lt;="&amp;P$3)-$F3747)))</f>
        <v/>
      </c>
      <c r="Q3747" s="54">
        <f>IF(OR($B3747="",Q$3&lt;$D3747+Настройки!$B$7),0,MAX(0,$E3747-MAX(0,SUMIFS(Тех_Движение!$G$2:$G$5111,Тех_Движение!$D$2:$D$5111,$C3747,Тех_Движение!$B$2:$B$5111,"&lt;="&amp;Q$3)-$F3747)))</f>
        <v/>
      </c>
      <c r="R3747" s="54">
        <f>IF($B3747="","",SUM($K3747:$Q3747))</f>
        <v/>
      </c>
      <c r="S3747" s="56">
        <f>IF($B3747="","",VLOOKUP($C3747,Настройки!$A$11:$L$17,9,FALSE))</f>
        <v/>
      </c>
      <c r="T3747" s="56">
        <f>IF($B3747="","",$R3747*$S3747)</f>
        <v/>
      </c>
    </row>
    <row r="3748">
      <c r="A3748" s="20">
        <f>Тех_Движение!$A$3745</f>
        <v/>
      </c>
      <c r="B3748" s="20">
        <f>IF(Тех_Движение!$F$3745&gt;0,Тех_Движение!$I$3745,"")</f>
        <v/>
      </c>
      <c r="C3748" s="20">
        <f>IF($B3748="","",Тех_Движение!$D$3745)</f>
        <v/>
      </c>
      <c r="D3748" s="42">
        <f>IF($B3748="","",Тех_Движение!$B$3745)</f>
        <v/>
      </c>
      <c r="E3748" s="54">
        <f>IF($B3748="","",Тех_Движение!$F$3745)</f>
        <v/>
      </c>
      <c r="F3748" s="54">
        <f>IF($B3748="","",SUMIFS($E$5:$E3747,$C$5:$C3747,$C3748))</f>
        <v/>
      </c>
      <c r="G3748" s="54">
        <f>IF($B3748="","",MAX(0,$E3748-MAX(0,SUMIFS(Тех_Движение!$G$2:$G$5111,Тех_Движение!$D$2:$D$5111,$C3748,Тех_Движение!$B$2:$B$5111,"&lt;="&amp;Настройки!$B$5-1)-$F3748)))</f>
        <v/>
      </c>
      <c r="H3748" s="54">
        <f>IF($B3748="","",IF(AND($D3748&gt;=Настройки!$B$5,$D3748&lt;=Настройки!$B$6),$E3748,0))</f>
        <v/>
      </c>
      <c r="I3748" s="54">
        <f>IF($B3748="","",$G3748+$H3748-$J3748)</f>
        <v/>
      </c>
      <c r="J3748" s="54">
        <f>IF($B3748="","",MAX(0,$E3748-MAX(0,SUMIFS(Тех_Движение!$G$2:$G$5111,Тех_Движение!$D$2:$D$5111,$C3748,Тех_Движение!$B$2:$B$5111,"&lt;="&amp;Настройки!$B$6)-$F3748)))</f>
        <v/>
      </c>
      <c r="K3748" s="54">
        <f>IF(OR($B3748="",K$3&lt;$D3748+Настройки!$B$7),0,MAX(0,$E3748-MAX(0,SUMIFS(Тех_Движение!$G$2:$G$5111,Тех_Движение!$D$2:$D$5111,$C3748,Тех_Движение!$B$2:$B$5111,"&lt;="&amp;K$3)-$F3748)))</f>
        <v/>
      </c>
      <c r="L3748" s="54">
        <f>IF(OR($B3748="",L$3&lt;$D3748+Настройки!$B$7),0,MAX(0,$E3748-MAX(0,SUMIFS(Тех_Движение!$G$2:$G$5111,Тех_Движение!$D$2:$D$5111,$C3748,Тех_Движение!$B$2:$B$5111,"&lt;="&amp;L$3)-$F3748)))</f>
        <v/>
      </c>
      <c r="M3748" s="54">
        <f>IF(OR($B3748="",M$3&lt;$D3748+Настройки!$B$7),0,MAX(0,$E3748-MAX(0,SUMIFS(Тех_Движение!$G$2:$G$5111,Тех_Движение!$D$2:$D$5111,$C3748,Тех_Движение!$B$2:$B$5111,"&lt;="&amp;M$3)-$F3748)))</f>
        <v/>
      </c>
      <c r="N3748" s="54">
        <f>IF(OR($B3748="",N$3&lt;$D3748+Настройки!$B$7),0,MAX(0,$E3748-MAX(0,SUMIFS(Тех_Движение!$G$2:$G$5111,Тех_Движение!$D$2:$D$5111,$C3748,Тех_Движение!$B$2:$B$5111,"&lt;="&amp;N$3)-$F3748)))</f>
        <v/>
      </c>
      <c r="O3748" s="54">
        <f>IF(OR($B3748="",O$3&lt;$D3748+Настройки!$B$7),0,MAX(0,$E3748-MAX(0,SUMIFS(Тех_Движение!$G$2:$G$5111,Тех_Движение!$D$2:$D$5111,$C3748,Тех_Движение!$B$2:$B$5111,"&lt;="&amp;O$3)-$F3748)))</f>
        <v/>
      </c>
      <c r="P3748" s="54">
        <f>IF(OR($B3748="",P$3&lt;$D3748+Настройки!$B$7),0,MAX(0,$E3748-MAX(0,SUMIFS(Тех_Движение!$G$2:$G$5111,Тех_Движение!$D$2:$D$5111,$C3748,Тех_Движение!$B$2:$B$5111,"&lt;="&amp;P$3)-$F3748)))</f>
        <v/>
      </c>
      <c r="Q3748" s="54">
        <f>IF(OR($B3748="",Q$3&lt;$D3748+Настройки!$B$7),0,MAX(0,$E3748-MAX(0,SUMIFS(Тех_Движение!$G$2:$G$5111,Тех_Движение!$D$2:$D$5111,$C3748,Тех_Движение!$B$2:$B$5111,"&lt;="&amp;Q$3)-$F3748)))</f>
        <v/>
      </c>
      <c r="R3748" s="54">
        <f>IF($B3748="","",SUM($K3748:$Q3748))</f>
        <v/>
      </c>
      <c r="S3748" s="56">
        <f>IF($B3748="","",VLOOKUP($C3748,Настройки!$A$11:$L$17,9,FALSE))</f>
        <v/>
      </c>
      <c r="T3748" s="56">
        <f>IF($B3748="","",$R3748*$S3748)</f>
        <v/>
      </c>
    </row>
    <row r="3749">
      <c r="A3749" s="20">
        <f>Тех_Движение!$A$3746</f>
        <v/>
      </c>
      <c r="B3749" s="20">
        <f>IF(Тех_Движение!$F$3746&gt;0,Тех_Движение!$I$3746,"")</f>
        <v/>
      </c>
      <c r="C3749" s="20">
        <f>IF($B3749="","",Тех_Движение!$D$3746)</f>
        <v/>
      </c>
      <c r="D3749" s="42">
        <f>IF($B3749="","",Тех_Движение!$B$3746)</f>
        <v/>
      </c>
      <c r="E3749" s="54">
        <f>IF($B3749="","",Тех_Движение!$F$3746)</f>
        <v/>
      </c>
      <c r="F3749" s="54">
        <f>IF($B3749="","",SUMIFS($E$5:$E3748,$C$5:$C3748,$C3749))</f>
        <v/>
      </c>
      <c r="G3749" s="54">
        <f>IF($B3749="","",MAX(0,$E3749-MAX(0,SUMIFS(Тех_Движение!$G$2:$G$5111,Тех_Движение!$D$2:$D$5111,$C3749,Тех_Движение!$B$2:$B$5111,"&lt;="&amp;Настройки!$B$5-1)-$F3749)))</f>
        <v/>
      </c>
      <c r="H3749" s="54">
        <f>IF($B3749="","",IF(AND($D3749&gt;=Настройки!$B$5,$D3749&lt;=Настройки!$B$6),$E3749,0))</f>
        <v/>
      </c>
      <c r="I3749" s="54">
        <f>IF($B3749="","",$G3749+$H3749-$J3749)</f>
        <v/>
      </c>
      <c r="J3749" s="54">
        <f>IF($B3749="","",MAX(0,$E3749-MAX(0,SUMIFS(Тех_Движение!$G$2:$G$5111,Тех_Движение!$D$2:$D$5111,$C3749,Тех_Движение!$B$2:$B$5111,"&lt;="&amp;Настройки!$B$6)-$F3749)))</f>
        <v/>
      </c>
      <c r="K3749" s="54">
        <f>IF(OR($B3749="",K$3&lt;$D3749+Настройки!$B$7),0,MAX(0,$E3749-MAX(0,SUMIFS(Тех_Движение!$G$2:$G$5111,Тех_Движение!$D$2:$D$5111,$C3749,Тех_Движение!$B$2:$B$5111,"&lt;="&amp;K$3)-$F3749)))</f>
        <v/>
      </c>
      <c r="L3749" s="54">
        <f>IF(OR($B3749="",L$3&lt;$D3749+Настройки!$B$7),0,MAX(0,$E3749-MAX(0,SUMIFS(Тех_Движение!$G$2:$G$5111,Тех_Движение!$D$2:$D$5111,$C3749,Тех_Движение!$B$2:$B$5111,"&lt;="&amp;L$3)-$F3749)))</f>
        <v/>
      </c>
      <c r="M3749" s="54">
        <f>IF(OR($B3749="",M$3&lt;$D3749+Настройки!$B$7),0,MAX(0,$E3749-MAX(0,SUMIFS(Тех_Движение!$G$2:$G$5111,Тех_Движение!$D$2:$D$5111,$C3749,Тех_Движение!$B$2:$B$5111,"&lt;="&amp;M$3)-$F3749)))</f>
        <v/>
      </c>
      <c r="N3749" s="54">
        <f>IF(OR($B3749="",N$3&lt;$D3749+Настройки!$B$7),0,MAX(0,$E3749-MAX(0,SUMIFS(Тех_Движение!$G$2:$G$5111,Тех_Движение!$D$2:$D$5111,$C3749,Тех_Движение!$B$2:$B$5111,"&lt;="&amp;N$3)-$F3749)))</f>
        <v/>
      </c>
      <c r="O3749" s="54">
        <f>IF(OR($B3749="",O$3&lt;$D3749+Настройки!$B$7),0,MAX(0,$E3749-MAX(0,SUMIFS(Тех_Движение!$G$2:$G$5111,Тех_Движение!$D$2:$D$5111,$C3749,Тех_Движение!$B$2:$B$5111,"&lt;="&amp;O$3)-$F3749)))</f>
        <v/>
      </c>
      <c r="P3749" s="54">
        <f>IF(OR($B3749="",P$3&lt;$D3749+Настройки!$B$7),0,MAX(0,$E3749-MAX(0,SUMIFS(Тех_Движение!$G$2:$G$5111,Тех_Движение!$D$2:$D$5111,$C3749,Тех_Движение!$B$2:$B$5111,"&lt;="&amp;P$3)-$F3749)))</f>
        <v/>
      </c>
      <c r="Q3749" s="54">
        <f>IF(OR($B3749="",Q$3&lt;$D3749+Настройки!$B$7),0,MAX(0,$E3749-MAX(0,SUMIFS(Тех_Движение!$G$2:$G$5111,Тех_Движение!$D$2:$D$5111,$C3749,Тех_Движение!$B$2:$B$5111,"&lt;="&amp;Q$3)-$F3749)))</f>
        <v/>
      </c>
      <c r="R3749" s="54">
        <f>IF($B3749="","",SUM($K3749:$Q3749))</f>
        <v/>
      </c>
      <c r="S3749" s="56">
        <f>IF($B3749="","",VLOOKUP($C3749,Настройки!$A$11:$L$17,9,FALSE))</f>
        <v/>
      </c>
      <c r="T3749" s="56">
        <f>IF($B3749="","",$R3749*$S3749)</f>
        <v/>
      </c>
    </row>
    <row r="3750">
      <c r="A3750" s="20">
        <f>Тех_Движение!$A$3747</f>
        <v/>
      </c>
      <c r="B3750" s="20">
        <f>IF(Тех_Движение!$F$3747&gt;0,Тех_Движение!$I$3747,"")</f>
        <v/>
      </c>
      <c r="C3750" s="20">
        <f>IF($B3750="","",Тех_Движение!$D$3747)</f>
        <v/>
      </c>
      <c r="D3750" s="42">
        <f>IF($B3750="","",Тех_Движение!$B$3747)</f>
        <v/>
      </c>
      <c r="E3750" s="54">
        <f>IF($B3750="","",Тех_Движение!$F$3747)</f>
        <v/>
      </c>
      <c r="F3750" s="54">
        <f>IF($B3750="","",SUMIFS($E$5:$E3749,$C$5:$C3749,$C3750))</f>
        <v/>
      </c>
      <c r="G3750" s="54">
        <f>IF($B3750="","",MAX(0,$E3750-MAX(0,SUMIFS(Тех_Движение!$G$2:$G$5111,Тех_Движение!$D$2:$D$5111,$C3750,Тех_Движение!$B$2:$B$5111,"&lt;="&amp;Настройки!$B$5-1)-$F3750)))</f>
        <v/>
      </c>
      <c r="H3750" s="54">
        <f>IF($B3750="","",IF(AND($D3750&gt;=Настройки!$B$5,$D3750&lt;=Настройки!$B$6),$E3750,0))</f>
        <v/>
      </c>
      <c r="I3750" s="54">
        <f>IF($B3750="","",$G3750+$H3750-$J3750)</f>
        <v/>
      </c>
      <c r="J3750" s="54">
        <f>IF($B3750="","",MAX(0,$E3750-MAX(0,SUMIFS(Тех_Движение!$G$2:$G$5111,Тех_Движение!$D$2:$D$5111,$C3750,Тех_Движение!$B$2:$B$5111,"&lt;="&amp;Настройки!$B$6)-$F3750)))</f>
        <v/>
      </c>
      <c r="K3750" s="54">
        <f>IF(OR($B3750="",K$3&lt;$D3750+Настройки!$B$7),0,MAX(0,$E3750-MAX(0,SUMIFS(Тех_Движение!$G$2:$G$5111,Тех_Движение!$D$2:$D$5111,$C3750,Тех_Движение!$B$2:$B$5111,"&lt;="&amp;K$3)-$F3750)))</f>
        <v/>
      </c>
      <c r="L3750" s="54">
        <f>IF(OR($B3750="",L$3&lt;$D3750+Настройки!$B$7),0,MAX(0,$E3750-MAX(0,SUMIFS(Тех_Движение!$G$2:$G$5111,Тех_Движение!$D$2:$D$5111,$C3750,Тех_Движение!$B$2:$B$5111,"&lt;="&amp;L$3)-$F3750)))</f>
        <v/>
      </c>
      <c r="M3750" s="54">
        <f>IF(OR($B3750="",M$3&lt;$D3750+Настройки!$B$7),0,MAX(0,$E3750-MAX(0,SUMIFS(Тех_Движение!$G$2:$G$5111,Тех_Движение!$D$2:$D$5111,$C3750,Тех_Движение!$B$2:$B$5111,"&lt;="&amp;M$3)-$F3750)))</f>
        <v/>
      </c>
      <c r="N3750" s="54">
        <f>IF(OR($B3750="",N$3&lt;$D3750+Настройки!$B$7),0,MAX(0,$E3750-MAX(0,SUMIFS(Тех_Движение!$G$2:$G$5111,Тех_Движение!$D$2:$D$5111,$C3750,Тех_Движение!$B$2:$B$5111,"&lt;="&amp;N$3)-$F3750)))</f>
        <v/>
      </c>
      <c r="O3750" s="54">
        <f>IF(OR($B3750="",O$3&lt;$D3750+Настройки!$B$7),0,MAX(0,$E3750-MAX(0,SUMIFS(Тех_Движение!$G$2:$G$5111,Тех_Движение!$D$2:$D$5111,$C3750,Тех_Движение!$B$2:$B$5111,"&lt;="&amp;O$3)-$F3750)))</f>
        <v/>
      </c>
      <c r="P3750" s="54">
        <f>IF(OR($B3750="",P$3&lt;$D3750+Настройки!$B$7),0,MAX(0,$E3750-MAX(0,SUMIFS(Тех_Движение!$G$2:$G$5111,Тех_Движение!$D$2:$D$5111,$C3750,Тех_Движение!$B$2:$B$5111,"&lt;="&amp;P$3)-$F3750)))</f>
        <v/>
      </c>
      <c r="Q3750" s="54">
        <f>IF(OR($B3750="",Q$3&lt;$D3750+Настройки!$B$7),0,MAX(0,$E3750-MAX(0,SUMIFS(Тех_Движение!$G$2:$G$5111,Тех_Движение!$D$2:$D$5111,$C3750,Тех_Движение!$B$2:$B$5111,"&lt;="&amp;Q$3)-$F3750)))</f>
        <v/>
      </c>
      <c r="R3750" s="54">
        <f>IF($B3750="","",SUM($K3750:$Q3750))</f>
        <v/>
      </c>
      <c r="S3750" s="56">
        <f>IF($B3750="","",VLOOKUP($C3750,Настройки!$A$11:$L$17,9,FALSE))</f>
        <v/>
      </c>
      <c r="T3750" s="56">
        <f>IF($B3750="","",$R3750*$S3750)</f>
        <v/>
      </c>
    </row>
    <row r="3751">
      <c r="A3751" s="20">
        <f>Тех_Движение!$A$3748</f>
        <v/>
      </c>
      <c r="B3751" s="20">
        <f>IF(Тех_Движение!$F$3748&gt;0,Тех_Движение!$I$3748,"")</f>
        <v/>
      </c>
      <c r="C3751" s="20">
        <f>IF($B3751="","",Тех_Движение!$D$3748)</f>
        <v/>
      </c>
      <c r="D3751" s="42">
        <f>IF($B3751="","",Тех_Движение!$B$3748)</f>
        <v/>
      </c>
      <c r="E3751" s="54">
        <f>IF($B3751="","",Тех_Движение!$F$3748)</f>
        <v/>
      </c>
      <c r="F3751" s="54">
        <f>IF($B3751="","",SUMIFS($E$5:$E3750,$C$5:$C3750,$C3751))</f>
        <v/>
      </c>
      <c r="G3751" s="54">
        <f>IF($B3751="","",MAX(0,$E3751-MAX(0,SUMIFS(Тех_Движение!$G$2:$G$5111,Тех_Движение!$D$2:$D$5111,$C3751,Тех_Движение!$B$2:$B$5111,"&lt;="&amp;Настройки!$B$5-1)-$F3751)))</f>
        <v/>
      </c>
      <c r="H3751" s="54">
        <f>IF($B3751="","",IF(AND($D3751&gt;=Настройки!$B$5,$D3751&lt;=Настройки!$B$6),$E3751,0))</f>
        <v/>
      </c>
      <c r="I3751" s="54">
        <f>IF($B3751="","",$G3751+$H3751-$J3751)</f>
        <v/>
      </c>
      <c r="J3751" s="54">
        <f>IF($B3751="","",MAX(0,$E3751-MAX(0,SUMIFS(Тех_Движение!$G$2:$G$5111,Тех_Движение!$D$2:$D$5111,$C3751,Тех_Движение!$B$2:$B$5111,"&lt;="&amp;Настройки!$B$6)-$F3751)))</f>
        <v/>
      </c>
      <c r="K3751" s="54">
        <f>IF(OR($B3751="",K$3&lt;$D3751+Настройки!$B$7),0,MAX(0,$E3751-MAX(0,SUMIFS(Тех_Движение!$G$2:$G$5111,Тех_Движение!$D$2:$D$5111,$C3751,Тех_Движение!$B$2:$B$5111,"&lt;="&amp;K$3)-$F3751)))</f>
        <v/>
      </c>
      <c r="L3751" s="54">
        <f>IF(OR($B3751="",L$3&lt;$D3751+Настройки!$B$7),0,MAX(0,$E3751-MAX(0,SUMIFS(Тех_Движение!$G$2:$G$5111,Тех_Движение!$D$2:$D$5111,$C3751,Тех_Движение!$B$2:$B$5111,"&lt;="&amp;L$3)-$F3751)))</f>
        <v/>
      </c>
      <c r="M3751" s="54">
        <f>IF(OR($B3751="",M$3&lt;$D3751+Настройки!$B$7),0,MAX(0,$E3751-MAX(0,SUMIFS(Тех_Движение!$G$2:$G$5111,Тех_Движение!$D$2:$D$5111,$C3751,Тех_Движение!$B$2:$B$5111,"&lt;="&amp;M$3)-$F3751)))</f>
        <v/>
      </c>
      <c r="N3751" s="54">
        <f>IF(OR($B3751="",N$3&lt;$D3751+Настройки!$B$7),0,MAX(0,$E3751-MAX(0,SUMIFS(Тех_Движение!$G$2:$G$5111,Тех_Движение!$D$2:$D$5111,$C3751,Тех_Движение!$B$2:$B$5111,"&lt;="&amp;N$3)-$F3751)))</f>
        <v/>
      </c>
      <c r="O3751" s="54">
        <f>IF(OR($B3751="",O$3&lt;$D3751+Настройки!$B$7),0,MAX(0,$E3751-MAX(0,SUMIFS(Тех_Движение!$G$2:$G$5111,Тех_Движение!$D$2:$D$5111,$C3751,Тех_Движение!$B$2:$B$5111,"&lt;="&amp;O$3)-$F3751)))</f>
        <v/>
      </c>
      <c r="P3751" s="54">
        <f>IF(OR($B3751="",P$3&lt;$D3751+Настройки!$B$7),0,MAX(0,$E3751-MAX(0,SUMIFS(Тех_Движение!$G$2:$G$5111,Тех_Движение!$D$2:$D$5111,$C3751,Тех_Движение!$B$2:$B$5111,"&lt;="&amp;P$3)-$F3751)))</f>
        <v/>
      </c>
      <c r="Q3751" s="54">
        <f>IF(OR($B3751="",Q$3&lt;$D3751+Настройки!$B$7),0,MAX(0,$E3751-MAX(0,SUMIFS(Тех_Движение!$G$2:$G$5111,Тех_Движение!$D$2:$D$5111,$C3751,Тех_Движение!$B$2:$B$5111,"&lt;="&amp;Q$3)-$F3751)))</f>
        <v/>
      </c>
      <c r="R3751" s="54">
        <f>IF($B3751="","",SUM($K3751:$Q3751))</f>
        <v/>
      </c>
      <c r="S3751" s="56">
        <f>IF($B3751="","",VLOOKUP($C3751,Настройки!$A$11:$L$17,9,FALSE))</f>
        <v/>
      </c>
      <c r="T3751" s="56">
        <f>IF($B3751="","",$R3751*$S3751)</f>
        <v/>
      </c>
    </row>
    <row r="3752">
      <c r="A3752" s="20">
        <f>Тех_Движение!$A$3749</f>
        <v/>
      </c>
      <c r="B3752" s="20">
        <f>IF(Тех_Движение!$F$3749&gt;0,Тех_Движение!$I$3749,"")</f>
        <v/>
      </c>
      <c r="C3752" s="20">
        <f>IF($B3752="","",Тех_Движение!$D$3749)</f>
        <v/>
      </c>
      <c r="D3752" s="42">
        <f>IF($B3752="","",Тех_Движение!$B$3749)</f>
        <v/>
      </c>
      <c r="E3752" s="54">
        <f>IF($B3752="","",Тех_Движение!$F$3749)</f>
        <v/>
      </c>
      <c r="F3752" s="54">
        <f>IF($B3752="","",SUMIFS($E$5:$E3751,$C$5:$C3751,$C3752))</f>
        <v/>
      </c>
      <c r="G3752" s="54">
        <f>IF($B3752="","",MAX(0,$E3752-MAX(0,SUMIFS(Тех_Движение!$G$2:$G$5111,Тех_Движение!$D$2:$D$5111,$C3752,Тех_Движение!$B$2:$B$5111,"&lt;="&amp;Настройки!$B$5-1)-$F3752)))</f>
        <v/>
      </c>
      <c r="H3752" s="54">
        <f>IF($B3752="","",IF(AND($D3752&gt;=Настройки!$B$5,$D3752&lt;=Настройки!$B$6),$E3752,0))</f>
        <v/>
      </c>
      <c r="I3752" s="54">
        <f>IF($B3752="","",$G3752+$H3752-$J3752)</f>
        <v/>
      </c>
      <c r="J3752" s="54">
        <f>IF($B3752="","",MAX(0,$E3752-MAX(0,SUMIFS(Тех_Движение!$G$2:$G$5111,Тех_Движение!$D$2:$D$5111,$C3752,Тех_Движение!$B$2:$B$5111,"&lt;="&amp;Настройки!$B$6)-$F3752)))</f>
        <v/>
      </c>
      <c r="K3752" s="54">
        <f>IF(OR($B3752="",K$3&lt;$D3752+Настройки!$B$7),0,MAX(0,$E3752-MAX(0,SUMIFS(Тех_Движение!$G$2:$G$5111,Тех_Движение!$D$2:$D$5111,$C3752,Тех_Движение!$B$2:$B$5111,"&lt;="&amp;K$3)-$F3752)))</f>
        <v/>
      </c>
      <c r="L3752" s="54">
        <f>IF(OR($B3752="",L$3&lt;$D3752+Настройки!$B$7),0,MAX(0,$E3752-MAX(0,SUMIFS(Тех_Движение!$G$2:$G$5111,Тех_Движение!$D$2:$D$5111,$C3752,Тех_Движение!$B$2:$B$5111,"&lt;="&amp;L$3)-$F3752)))</f>
        <v/>
      </c>
      <c r="M3752" s="54">
        <f>IF(OR($B3752="",M$3&lt;$D3752+Настройки!$B$7),0,MAX(0,$E3752-MAX(0,SUMIFS(Тех_Движение!$G$2:$G$5111,Тех_Движение!$D$2:$D$5111,$C3752,Тех_Движение!$B$2:$B$5111,"&lt;="&amp;M$3)-$F3752)))</f>
        <v/>
      </c>
      <c r="N3752" s="54">
        <f>IF(OR($B3752="",N$3&lt;$D3752+Настройки!$B$7),0,MAX(0,$E3752-MAX(0,SUMIFS(Тех_Движение!$G$2:$G$5111,Тех_Движение!$D$2:$D$5111,$C3752,Тех_Движение!$B$2:$B$5111,"&lt;="&amp;N$3)-$F3752)))</f>
        <v/>
      </c>
      <c r="O3752" s="54">
        <f>IF(OR($B3752="",O$3&lt;$D3752+Настройки!$B$7),0,MAX(0,$E3752-MAX(0,SUMIFS(Тех_Движение!$G$2:$G$5111,Тех_Движение!$D$2:$D$5111,$C3752,Тех_Движение!$B$2:$B$5111,"&lt;="&amp;O$3)-$F3752)))</f>
        <v/>
      </c>
      <c r="P3752" s="54">
        <f>IF(OR($B3752="",P$3&lt;$D3752+Настройки!$B$7),0,MAX(0,$E3752-MAX(0,SUMIFS(Тех_Движение!$G$2:$G$5111,Тех_Движение!$D$2:$D$5111,$C3752,Тех_Движение!$B$2:$B$5111,"&lt;="&amp;P$3)-$F3752)))</f>
        <v/>
      </c>
      <c r="Q3752" s="54">
        <f>IF(OR($B3752="",Q$3&lt;$D3752+Настройки!$B$7),0,MAX(0,$E3752-MAX(0,SUMIFS(Тех_Движение!$G$2:$G$5111,Тех_Движение!$D$2:$D$5111,$C3752,Тех_Движение!$B$2:$B$5111,"&lt;="&amp;Q$3)-$F3752)))</f>
        <v/>
      </c>
      <c r="R3752" s="54">
        <f>IF($B3752="","",SUM($K3752:$Q3752))</f>
        <v/>
      </c>
      <c r="S3752" s="56">
        <f>IF($B3752="","",VLOOKUP($C3752,Настройки!$A$11:$L$17,9,FALSE))</f>
        <v/>
      </c>
      <c r="T3752" s="56">
        <f>IF($B3752="","",$R3752*$S3752)</f>
        <v/>
      </c>
    </row>
    <row r="3753">
      <c r="A3753" s="20">
        <f>Тех_Движение!$A$3750</f>
        <v/>
      </c>
      <c r="B3753" s="20">
        <f>IF(Тех_Движение!$F$3750&gt;0,Тех_Движение!$I$3750,"")</f>
        <v/>
      </c>
      <c r="C3753" s="20">
        <f>IF($B3753="","",Тех_Движение!$D$3750)</f>
        <v/>
      </c>
      <c r="D3753" s="42">
        <f>IF($B3753="","",Тех_Движение!$B$3750)</f>
        <v/>
      </c>
      <c r="E3753" s="54">
        <f>IF($B3753="","",Тех_Движение!$F$3750)</f>
        <v/>
      </c>
      <c r="F3753" s="54">
        <f>IF($B3753="","",SUMIFS($E$5:$E3752,$C$5:$C3752,$C3753))</f>
        <v/>
      </c>
      <c r="G3753" s="54">
        <f>IF($B3753="","",MAX(0,$E3753-MAX(0,SUMIFS(Тех_Движение!$G$2:$G$5111,Тех_Движение!$D$2:$D$5111,$C3753,Тех_Движение!$B$2:$B$5111,"&lt;="&amp;Настройки!$B$5-1)-$F3753)))</f>
        <v/>
      </c>
      <c r="H3753" s="54">
        <f>IF($B3753="","",IF(AND($D3753&gt;=Настройки!$B$5,$D3753&lt;=Настройки!$B$6),$E3753,0))</f>
        <v/>
      </c>
      <c r="I3753" s="54">
        <f>IF($B3753="","",$G3753+$H3753-$J3753)</f>
        <v/>
      </c>
      <c r="J3753" s="54">
        <f>IF($B3753="","",MAX(0,$E3753-MAX(0,SUMIFS(Тех_Движение!$G$2:$G$5111,Тех_Движение!$D$2:$D$5111,$C3753,Тех_Движение!$B$2:$B$5111,"&lt;="&amp;Настройки!$B$6)-$F3753)))</f>
        <v/>
      </c>
      <c r="K3753" s="54">
        <f>IF(OR($B3753="",K$3&lt;$D3753+Настройки!$B$7),0,MAX(0,$E3753-MAX(0,SUMIFS(Тех_Движение!$G$2:$G$5111,Тех_Движение!$D$2:$D$5111,$C3753,Тех_Движение!$B$2:$B$5111,"&lt;="&amp;K$3)-$F3753)))</f>
        <v/>
      </c>
      <c r="L3753" s="54">
        <f>IF(OR($B3753="",L$3&lt;$D3753+Настройки!$B$7),0,MAX(0,$E3753-MAX(0,SUMIFS(Тех_Движение!$G$2:$G$5111,Тех_Движение!$D$2:$D$5111,$C3753,Тех_Движение!$B$2:$B$5111,"&lt;="&amp;L$3)-$F3753)))</f>
        <v/>
      </c>
      <c r="M3753" s="54">
        <f>IF(OR($B3753="",M$3&lt;$D3753+Настройки!$B$7),0,MAX(0,$E3753-MAX(0,SUMIFS(Тех_Движение!$G$2:$G$5111,Тех_Движение!$D$2:$D$5111,$C3753,Тех_Движение!$B$2:$B$5111,"&lt;="&amp;M$3)-$F3753)))</f>
        <v/>
      </c>
      <c r="N3753" s="54">
        <f>IF(OR($B3753="",N$3&lt;$D3753+Настройки!$B$7),0,MAX(0,$E3753-MAX(0,SUMIFS(Тех_Движение!$G$2:$G$5111,Тех_Движение!$D$2:$D$5111,$C3753,Тех_Движение!$B$2:$B$5111,"&lt;="&amp;N$3)-$F3753)))</f>
        <v/>
      </c>
      <c r="O3753" s="54">
        <f>IF(OR($B3753="",O$3&lt;$D3753+Настройки!$B$7),0,MAX(0,$E3753-MAX(0,SUMIFS(Тех_Движение!$G$2:$G$5111,Тех_Движение!$D$2:$D$5111,$C3753,Тех_Движение!$B$2:$B$5111,"&lt;="&amp;O$3)-$F3753)))</f>
        <v/>
      </c>
      <c r="P3753" s="54">
        <f>IF(OR($B3753="",P$3&lt;$D3753+Настройки!$B$7),0,MAX(0,$E3753-MAX(0,SUMIFS(Тех_Движение!$G$2:$G$5111,Тех_Движение!$D$2:$D$5111,$C3753,Тех_Движение!$B$2:$B$5111,"&lt;="&amp;P$3)-$F3753)))</f>
        <v/>
      </c>
      <c r="Q3753" s="54">
        <f>IF(OR($B3753="",Q$3&lt;$D3753+Настройки!$B$7),0,MAX(0,$E3753-MAX(0,SUMIFS(Тех_Движение!$G$2:$G$5111,Тех_Движение!$D$2:$D$5111,$C3753,Тех_Движение!$B$2:$B$5111,"&lt;="&amp;Q$3)-$F3753)))</f>
        <v/>
      </c>
      <c r="R3753" s="54">
        <f>IF($B3753="","",SUM($K3753:$Q3753))</f>
        <v/>
      </c>
      <c r="S3753" s="56">
        <f>IF($B3753="","",VLOOKUP($C3753,Настройки!$A$11:$L$17,9,FALSE))</f>
        <v/>
      </c>
      <c r="T3753" s="56">
        <f>IF($B3753="","",$R3753*$S3753)</f>
        <v/>
      </c>
    </row>
    <row r="3754">
      <c r="A3754" s="20">
        <f>Тех_Движение!$A$3751</f>
        <v/>
      </c>
      <c r="B3754" s="20">
        <f>IF(Тех_Движение!$F$3751&gt;0,Тех_Движение!$I$3751,"")</f>
        <v/>
      </c>
      <c r="C3754" s="20">
        <f>IF($B3754="","",Тех_Движение!$D$3751)</f>
        <v/>
      </c>
      <c r="D3754" s="42">
        <f>IF($B3754="","",Тех_Движение!$B$3751)</f>
        <v/>
      </c>
      <c r="E3754" s="54">
        <f>IF($B3754="","",Тех_Движение!$F$3751)</f>
        <v/>
      </c>
      <c r="F3754" s="54">
        <f>IF($B3754="","",SUMIFS($E$5:$E3753,$C$5:$C3753,$C3754))</f>
        <v/>
      </c>
      <c r="G3754" s="54">
        <f>IF($B3754="","",MAX(0,$E3754-MAX(0,SUMIFS(Тех_Движение!$G$2:$G$5111,Тех_Движение!$D$2:$D$5111,$C3754,Тех_Движение!$B$2:$B$5111,"&lt;="&amp;Настройки!$B$5-1)-$F3754)))</f>
        <v/>
      </c>
      <c r="H3754" s="54">
        <f>IF($B3754="","",IF(AND($D3754&gt;=Настройки!$B$5,$D3754&lt;=Настройки!$B$6),$E3754,0))</f>
        <v/>
      </c>
      <c r="I3754" s="54">
        <f>IF($B3754="","",$G3754+$H3754-$J3754)</f>
        <v/>
      </c>
      <c r="J3754" s="54">
        <f>IF($B3754="","",MAX(0,$E3754-MAX(0,SUMIFS(Тех_Движение!$G$2:$G$5111,Тех_Движение!$D$2:$D$5111,$C3754,Тех_Движение!$B$2:$B$5111,"&lt;="&amp;Настройки!$B$6)-$F3754)))</f>
        <v/>
      </c>
      <c r="K3754" s="54">
        <f>IF(OR($B3754="",K$3&lt;$D3754+Настройки!$B$7),0,MAX(0,$E3754-MAX(0,SUMIFS(Тех_Движение!$G$2:$G$5111,Тех_Движение!$D$2:$D$5111,$C3754,Тех_Движение!$B$2:$B$5111,"&lt;="&amp;K$3)-$F3754)))</f>
        <v/>
      </c>
      <c r="L3754" s="54">
        <f>IF(OR($B3754="",L$3&lt;$D3754+Настройки!$B$7),0,MAX(0,$E3754-MAX(0,SUMIFS(Тех_Движение!$G$2:$G$5111,Тех_Движение!$D$2:$D$5111,$C3754,Тех_Движение!$B$2:$B$5111,"&lt;="&amp;L$3)-$F3754)))</f>
        <v/>
      </c>
      <c r="M3754" s="54">
        <f>IF(OR($B3754="",M$3&lt;$D3754+Настройки!$B$7),0,MAX(0,$E3754-MAX(0,SUMIFS(Тех_Движение!$G$2:$G$5111,Тех_Движение!$D$2:$D$5111,$C3754,Тех_Движение!$B$2:$B$5111,"&lt;="&amp;M$3)-$F3754)))</f>
        <v/>
      </c>
      <c r="N3754" s="54">
        <f>IF(OR($B3754="",N$3&lt;$D3754+Настройки!$B$7),0,MAX(0,$E3754-MAX(0,SUMIFS(Тех_Движение!$G$2:$G$5111,Тех_Движение!$D$2:$D$5111,$C3754,Тех_Движение!$B$2:$B$5111,"&lt;="&amp;N$3)-$F3754)))</f>
        <v/>
      </c>
      <c r="O3754" s="54">
        <f>IF(OR($B3754="",O$3&lt;$D3754+Настройки!$B$7),0,MAX(0,$E3754-MAX(0,SUMIFS(Тех_Движение!$G$2:$G$5111,Тех_Движение!$D$2:$D$5111,$C3754,Тех_Движение!$B$2:$B$5111,"&lt;="&amp;O$3)-$F3754)))</f>
        <v/>
      </c>
      <c r="P3754" s="54">
        <f>IF(OR($B3754="",P$3&lt;$D3754+Настройки!$B$7),0,MAX(0,$E3754-MAX(0,SUMIFS(Тех_Движение!$G$2:$G$5111,Тех_Движение!$D$2:$D$5111,$C3754,Тех_Движение!$B$2:$B$5111,"&lt;="&amp;P$3)-$F3754)))</f>
        <v/>
      </c>
      <c r="Q3754" s="54">
        <f>IF(OR($B3754="",Q$3&lt;$D3754+Настройки!$B$7),0,MAX(0,$E3754-MAX(0,SUMIFS(Тех_Движение!$G$2:$G$5111,Тех_Движение!$D$2:$D$5111,$C3754,Тех_Движение!$B$2:$B$5111,"&lt;="&amp;Q$3)-$F3754)))</f>
        <v/>
      </c>
      <c r="R3754" s="54">
        <f>IF($B3754="","",SUM($K3754:$Q3754))</f>
        <v/>
      </c>
      <c r="S3754" s="56">
        <f>IF($B3754="","",VLOOKUP($C3754,Настройки!$A$11:$L$17,9,FALSE))</f>
        <v/>
      </c>
      <c r="T3754" s="56">
        <f>IF($B3754="","",$R3754*$S3754)</f>
        <v/>
      </c>
    </row>
    <row r="3755">
      <c r="A3755" s="20">
        <f>Тех_Движение!$A$3752</f>
        <v/>
      </c>
      <c r="B3755" s="20">
        <f>IF(Тех_Движение!$F$3752&gt;0,Тех_Движение!$I$3752,"")</f>
        <v/>
      </c>
      <c r="C3755" s="20">
        <f>IF($B3755="","",Тех_Движение!$D$3752)</f>
        <v/>
      </c>
      <c r="D3755" s="42">
        <f>IF($B3755="","",Тех_Движение!$B$3752)</f>
        <v/>
      </c>
      <c r="E3755" s="54">
        <f>IF($B3755="","",Тех_Движение!$F$3752)</f>
        <v/>
      </c>
      <c r="F3755" s="54">
        <f>IF($B3755="","",SUMIFS($E$5:$E3754,$C$5:$C3754,$C3755))</f>
        <v/>
      </c>
      <c r="G3755" s="54">
        <f>IF($B3755="","",MAX(0,$E3755-MAX(0,SUMIFS(Тех_Движение!$G$2:$G$5111,Тех_Движение!$D$2:$D$5111,$C3755,Тех_Движение!$B$2:$B$5111,"&lt;="&amp;Настройки!$B$5-1)-$F3755)))</f>
        <v/>
      </c>
      <c r="H3755" s="54">
        <f>IF($B3755="","",IF(AND($D3755&gt;=Настройки!$B$5,$D3755&lt;=Настройки!$B$6),$E3755,0))</f>
        <v/>
      </c>
      <c r="I3755" s="54">
        <f>IF($B3755="","",$G3755+$H3755-$J3755)</f>
        <v/>
      </c>
      <c r="J3755" s="54">
        <f>IF($B3755="","",MAX(0,$E3755-MAX(0,SUMIFS(Тех_Движение!$G$2:$G$5111,Тех_Движение!$D$2:$D$5111,$C3755,Тех_Движение!$B$2:$B$5111,"&lt;="&amp;Настройки!$B$6)-$F3755)))</f>
        <v/>
      </c>
      <c r="K3755" s="54">
        <f>IF(OR($B3755="",K$3&lt;$D3755+Настройки!$B$7),0,MAX(0,$E3755-MAX(0,SUMIFS(Тех_Движение!$G$2:$G$5111,Тех_Движение!$D$2:$D$5111,$C3755,Тех_Движение!$B$2:$B$5111,"&lt;="&amp;K$3)-$F3755)))</f>
        <v/>
      </c>
      <c r="L3755" s="54">
        <f>IF(OR($B3755="",L$3&lt;$D3755+Настройки!$B$7),0,MAX(0,$E3755-MAX(0,SUMIFS(Тех_Движение!$G$2:$G$5111,Тех_Движение!$D$2:$D$5111,$C3755,Тех_Движение!$B$2:$B$5111,"&lt;="&amp;L$3)-$F3755)))</f>
        <v/>
      </c>
      <c r="M3755" s="54">
        <f>IF(OR($B3755="",M$3&lt;$D3755+Настройки!$B$7),0,MAX(0,$E3755-MAX(0,SUMIFS(Тех_Движение!$G$2:$G$5111,Тех_Движение!$D$2:$D$5111,$C3755,Тех_Движение!$B$2:$B$5111,"&lt;="&amp;M$3)-$F3755)))</f>
        <v/>
      </c>
      <c r="N3755" s="54">
        <f>IF(OR($B3755="",N$3&lt;$D3755+Настройки!$B$7),0,MAX(0,$E3755-MAX(0,SUMIFS(Тех_Движение!$G$2:$G$5111,Тех_Движение!$D$2:$D$5111,$C3755,Тех_Движение!$B$2:$B$5111,"&lt;="&amp;N$3)-$F3755)))</f>
        <v/>
      </c>
      <c r="O3755" s="54">
        <f>IF(OR($B3755="",O$3&lt;$D3755+Настройки!$B$7),0,MAX(0,$E3755-MAX(0,SUMIFS(Тех_Движение!$G$2:$G$5111,Тех_Движение!$D$2:$D$5111,$C3755,Тех_Движение!$B$2:$B$5111,"&lt;="&amp;O$3)-$F3755)))</f>
        <v/>
      </c>
      <c r="P3755" s="54">
        <f>IF(OR($B3755="",P$3&lt;$D3755+Настройки!$B$7),0,MAX(0,$E3755-MAX(0,SUMIFS(Тех_Движение!$G$2:$G$5111,Тех_Движение!$D$2:$D$5111,$C3755,Тех_Движение!$B$2:$B$5111,"&lt;="&amp;P$3)-$F3755)))</f>
        <v/>
      </c>
      <c r="Q3755" s="54">
        <f>IF(OR($B3755="",Q$3&lt;$D3755+Настройки!$B$7),0,MAX(0,$E3755-MAX(0,SUMIFS(Тех_Движение!$G$2:$G$5111,Тех_Движение!$D$2:$D$5111,$C3755,Тех_Движение!$B$2:$B$5111,"&lt;="&amp;Q$3)-$F3755)))</f>
        <v/>
      </c>
      <c r="R3755" s="54">
        <f>IF($B3755="","",SUM($K3755:$Q3755))</f>
        <v/>
      </c>
      <c r="S3755" s="56">
        <f>IF($B3755="","",VLOOKUP($C3755,Настройки!$A$11:$L$17,9,FALSE))</f>
        <v/>
      </c>
      <c r="T3755" s="56">
        <f>IF($B3755="","",$R3755*$S3755)</f>
        <v/>
      </c>
    </row>
    <row r="3756">
      <c r="A3756" s="20">
        <f>Тех_Движение!$A$3753</f>
        <v/>
      </c>
      <c r="B3756" s="20">
        <f>IF(Тех_Движение!$F$3753&gt;0,Тех_Движение!$I$3753,"")</f>
        <v/>
      </c>
      <c r="C3756" s="20">
        <f>IF($B3756="","",Тех_Движение!$D$3753)</f>
        <v/>
      </c>
      <c r="D3756" s="42">
        <f>IF($B3756="","",Тех_Движение!$B$3753)</f>
        <v/>
      </c>
      <c r="E3756" s="54">
        <f>IF($B3756="","",Тех_Движение!$F$3753)</f>
        <v/>
      </c>
      <c r="F3756" s="54">
        <f>IF($B3756="","",SUMIFS($E$5:$E3755,$C$5:$C3755,$C3756))</f>
        <v/>
      </c>
      <c r="G3756" s="54">
        <f>IF($B3756="","",MAX(0,$E3756-MAX(0,SUMIFS(Тех_Движение!$G$2:$G$5111,Тех_Движение!$D$2:$D$5111,$C3756,Тех_Движение!$B$2:$B$5111,"&lt;="&amp;Настройки!$B$5-1)-$F3756)))</f>
        <v/>
      </c>
      <c r="H3756" s="54">
        <f>IF($B3756="","",IF(AND($D3756&gt;=Настройки!$B$5,$D3756&lt;=Настройки!$B$6),$E3756,0))</f>
        <v/>
      </c>
      <c r="I3756" s="54">
        <f>IF($B3756="","",$G3756+$H3756-$J3756)</f>
        <v/>
      </c>
      <c r="J3756" s="54">
        <f>IF($B3756="","",MAX(0,$E3756-MAX(0,SUMIFS(Тех_Движение!$G$2:$G$5111,Тех_Движение!$D$2:$D$5111,$C3756,Тех_Движение!$B$2:$B$5111,"&lt;="&amp;Настройки!$B$6)-$F3756)))</f>
        <v/>
      </c>
      <c r="K3756" s="54">
        <f>IF(OR($B3756="",K$3&lt;$D3756+Настройки!$B$7),0,MAX(0,$E3756-MAX(0,SUMIFS(Тех_Движение!$G$2:$G$5111,Тех_Движение!$D$2:$D$5111,$C3756,Тех_Движение!$B$2:$B$5111,"&lt;="&amp;K$3)-$F3756)))</f>
        <v/>
      </c>
      <c r="L3756" s="54">
        <f>IF(OR($B3756="",L$3&lt;$D3756+Настройки!$B$7),0,MAX(0,$E3756-MAX(0,SUMIFS(Тех_Движение!$G$2:$G$5111,Тех_Движение!$D$2:$D$5111,$C3756,Тех_Движение!$B$2:$B$5111,"&lt;="&amp;L$3)-$F3756)))</f>
        <v/>
      </c>
      <c r="M3756" s="54">
        <f>IF(OR($B3756="",M$3&lt;$D3756+Настройки!$B$7),0,MAX(0,$E3756-MAX(0,SUMIFS(Тех_Движение!$G$2:$G$5111,Тех_Движение!$D$2:$D$5111,$C3756,Тех_Движение!$B$2:$B$5111,"&lt;="&amp;M$3)-$F3756)))</f>
        <v/>
      </c>
      <c r="N3756" s="54">
        <f>IF(OR($B3756="",N$3&lt;$D3756+Настройки!$B$7),0,MAX(0,$E3756-MAX(0,SUMIFS(Тех_Движение!$G$2:$G$5111,Тех_Движение!$D$2:$D$5111,$C3756,Тех_Движение!$B$2:$B$5111,"&lt;="&amp;N$3)-$F3756)))</f>
        <v/>
      </c>
      <c r="O3756" s="54">
        <f>IF(OR($B3756="",O$3&lt;$D3756+Настройки!$B$7),0,MAX(0,$E3756-MAX(0,SUMIFS(Тех_Движение!$G$2:$G$5111,Тех_Движение!$D$2:$D$5111,$C3756,Тех_Движение!$B$2:$B$5111,"&lt;="&amp;O$3)-$F3756)))</f>
        <v/>
      </c>
      <c r="P3756" s="54">
        <f>IF(OR($B3756="",P$3&lt;$D3756+Настройки!$B$7),0,MAX(0,$E3756-MAX(0,SUMIFS(Тех_Движение!$G$2:$G$5111,Тех_Движение!$D$2:$D$5111,$C3756,Тех_Движение!$B$2:$B$5111,"&lt;="&amp;P$3)-$F3756)))</f>
        <v/>
      </c>
      <c r="Q3756" s="54">
        <f>IF(OR($B3756="",Q$3&lt;$D3756+Настройки!$B$7),0,MAX(0,$E3756-MAX(0,SUMIFS(Тех_Движение!$G$2:$G$5111,Тех_Движение!$D$2:$D$5111,$C3756,Тех_Движение!$B$2:$B$5111,"&lt;="&amp;Q$3)-$F3756)))</f>
        <v/>
      </c>
      <c r="R3756" s="54">
        <f>IF($B3756="","",SUM($K3756:$Q3756))</f>
        <v/>
      </c>
      <c r="S3756" s="56">
        <f>IF($B3756="","",VLOOKUP($C3756,Настройки!$A$11:$L$17,9,FALSE))</f>
        <v/>
      </c>
      <c r="T3756" s="56">
        <f>IF($B3756="","",$R3756*$S3756)</f>
        <v/>
      </c>
    </row>
    <row r="3757">
      <c r="A3757" s="20">
        <f>Тех_Движение!$A$3754</f>
        <v/>
      </c>
      <c r="B3757" s="20">
        <f>IF(Тех_Движение!$F$3754&gt;0,Тех_Движение!$I$3754,"")</f>
        <v/>
      </c>
      <c r="C3757" s="20">
        <f>IF($B3757="","",Тех_Движение!$D$3754)</f>
        <v/>
      </c>
      <c r="D3757" s="42">
        <f>IF($B3757="","",Тех_Движение!$B$3754)</f>
        <v/>
      </c>
      <c r="E3757" s="54">
        <f>IF($B3757="","",Тех_Движение!$F$3754)</f>
        <v/>
      </c>
      <c r="F3757" s="54">
        <f>IF($B3757="","",SUMIFS($E$5:$E3756,$C$5:$C3756,$C3757))</f>
        <v/>
      </c>
      <c r="G3757" s="54">
        <f>IF($B3757="","",MAX(0,$E3757-MAX(0,SUMIFS(Тех_Движение!$G$2:$G$5111,Тех_Движение!$D$2:$D$5111,$C3757,Тех_Движение!$B$2:$B$5111,"&lt;="&amp;Настройки!$B$5-1)-$F3757)))</f>
        <v/>
      </c>
      <c r="H3757" s="54">
        <f>IF($B3757="","",IF(AND($D3757&gt;=Настройки!$B$5,$D3757&lt;=Настройки!$B$6),$E3757,0))</f>
        <v/>
      </c>
      <c r="I3757" s="54">
        <f>IF($B3757="","",$G3757+$H3757-$J3757)</f>
        <v/>
      </c>
      <c r="J3757" s="54">
        <f>IF($B3757="","",MAX(0,$E3757-MAX(0,SUMIFS(Тех_Движение!$G$2:$G$5111,Тех_Движение!$D$2:$D$5111,$C3757,Тех_Движение!$B$2:$B$5111,"&lt;="&amp;Настройки!$B$6)-$F3757)))</f>
        <v/>
      </c>
      <c r="K3757" s="54">
        <f>IF(OR($B3757="",K$3&lt;$D3757+Настройки!$B$7),0,MAX(0,$E3757-MAX(0,SUMIFS(Тех_Движение!$G$2:$G$5111,Тех_Движение!$D$2:$D$5111,$C3757,Тех_Движение!$B$2:$B$5111,"&lt;="&amp;K$3)-$F3757)))</f>
        <v/>
      </c>
      <c r="L3757" s="54">
        <f>IF(OR($B3757="",L$3&lt;$D3757+Настройки!$B$7),0,MAX(0,$E3757-MAX(0,SUMIFS(Тех_Движение!$G$2:$G$5111,Тех_Движение!$D$2:$D$5111,$C3757,Тех_Движение!$B$2:$B$5111,"&lt;="&amp;L$3)-$F3757)))</f>
        <v/>
      </c>
      <c r="M3757" s="54">
        <f>IF(OR($B3757="",M$3&lt;$D3757+Настройки!$B$7),0,MAX(0,$E3757-MAX(0,SUMIFS(Тех_Движение!$G$2:$G$5111,Тех_Движение!$D$2:$D$5111,$C3757,Тех_Движение!$B$2:$B$5111,"&lt;="&amp;M$3)-$F3757)))</f>
        <v/>
      </c>
      <c r="N3757" s="54">
        <f>IF(OR($B3757="",N$3&lt;$D3757+Настройки!$B$7),0,MAX(0,$E3757-MAX(0,SUMIFS(Тех_Движение!$G$2:$G$5111,Тех_Движение!$D$2:$D$5111,$C3757,Тех_Движение!$B$2:$B$5111,"&lt;="&amp;N$3)-$F3757)))</f>
        <v/>
      </c>
      <c r="O3757" s="54">
        <f>IF(OR($B3757="",O$3&lt;$D3757+Настройки!$B$7),0,MAX(0,$E3757-MAX(0,SUMIFS(Тех_Движение!$G$2:$G$5111,Тех_Движение!$D$2:$D$5111,$C3757,Тех_Движение!$B$2:$B$5111,"&lt;="&amp;O$3)-$F3757)))</f>
        <v/>
      </c>
      <c r="P3757" s="54">
        <f>IF(OR($B3757="",P$3&lt;$D3757+Настройки!$B$7),0,MAX(0,$E3757-MAX(0,SUMIFS(Тех_Движение!$G$2:$G$5111,Тех_Движение!$D$2:$D$5111,$C3757,Тех_Движение!$B$2:$B$5111,"&lt;="&amp;P$3)-$F3757)))</f>
        <v/>
      </c>
      <c r="Q3757" s="54">
        <f>IF(OR($B3757="",Q$3&lt;$D3757+Настройки!$B$7),0,MAX(0,$E3757-MAX(0,SUMIFS(Тех_Движение!$G$2:$G$5111,Тех_Движение!$D$2:$D$5111,$C3757,Тех_Движение!$B$2:$B$5111,"&lt;="&amp;Q$3)-$F3757)))</f>
        <v/>
      </c>
      <c r="R3757" s="54">
        <f>IF($B3757="","",SUM($K3757:$Q3757))</f>
        <v/>
      </c>
      <c r="S3757" s="56">
        <f>IF($B3757="","",VLOOKUP($C3757,Настройки!$A$11:$L$17,9,FALSE))</f>
        <v/>
      </c>
      <c r="T3757" s="56">
        <f>IF($B3757="","",$R3757*$S3757)</f>
        <v/>
      </c>
    </row>
    <row r="3758">
      <c r="A3758" s="20">
        <f>Тех_Движение!$A$3755</f>
        <v/>
      </c>
      <c r="B3758" s="20">
        <f>IF(Тех_Движение!$F$3755&gt;0,Тех_Движение!$I$3755,"")</f>
        <v/>
      </c>
      <c r="C3758" s="20">
        <f>IF($B3758="","",Тех_Движение!$D$3755)</f>
        <v/>
      </c>
      <c r="D3758" s="42">
        <f>IF($B3758="","",Тех_Движение!$B$3755)</f>
        <v/>
      </c>
      <c r="E3758" s="54">
        <f>IF($B3758="","",Тех_Движение!$F$3755)</f>
        <v/>
      </c>
      <c r="F3758" s="54">
        <f>IF($B3758="","",SUMIFS($E$5:$E3757,$C$5:$C3757,$C3758))</f>
        <v/>
      </c>
      <c r="G3758" s="54">
        <f>IF($B3758="","",MAX(0,$E3758-MAX(0,SUMIFS(Тех_Движение!$G$2:$G$5111,Тех_Движение!$D$2:$D$5111,$C3758,Тех_Движение!$B$2:$B$5111,"&lt;="&amp;Настройки!$B$5-1)-$F3758)))</f>
        <v/>
      </c>
      <c r="H3758" s="54">
        <f>IF($B3758="","",IF(AND($D3758&gt;=Настройки!$B$5,$D3758&lt;=Настройки!$B$6),$E3758,0))</f>
        <v/>
      </c>
      <c r="I3758" s="54">
        <f>IF($B3758="","",$G3758+$H3758-$J3758)</f>
        <v/>
      </c>
      <c r="J3758" s="54">
        <f>IF($B3758="","",MAX(0,$E3758-MAX(0,SUMIFS(Тех_Движение!$G$2:$G$5111,Тех_Движение!$D$2:$D$5111,$C3758,Тех_Движение!$B$2:$B$5111,"&lt;="&amp;Настройки!$B$6)-$F3758)))</f>
        <v/>
      </c>
      <c r="K3758" s="54">
        <f>IF(OR($B3758="",K$3&lt;$D3758+Настройки!$B$7),0,MAX(0,$E3758-MAX(0,SUMIFS(Тех_Движение!$G$2:$G$5111,Тех_Движение!$D$2:$D$5111,$C3758,Тех_Движение!$B$2:$B$5111,"&lt;="&amp;K$3)-$F3758)))</f>
        <v/>
      </c>
      <c r="L3758" s="54">
        <f>IF(OR($B3758="",L$3&lt;$D3758+Настройки!$B$7),0,MAX(0,$E3758-MAX(0,SUMIFS(Тех_Движение!$G$2:$G$5111,Тех_Движение!$D$2:$D$5111,$C3758,Тех_Движение!$B$2:$B$5111,"&lt;="&amp;L$3)-$F3758)))</f>
        <v/>
      </c>
      <c r="M3758" s="54">
        <f>IF(OR($B3758="",M$3&lt;$D3758+Настройки!$B$7),0,MAX(0,$E3758-MAX(0,SUMIFS(Тех_Движение!$G$2:$G$5111,Тех_Движение!$D$2:$D$5111,$C3758,Тех_Движение!$B$2:$B$5111,"&lt;="&amp;M$3)-$F3758)))</f>
        <v/>
      </c>
      <c r="N3758" s="54">
        <f>IF(OR($B3758="",N$3&lt;$D3758+Настройки!$B$7),0,MAX(0,$E3758-MAX(0,SUMIFS(Тех_Движение!$G$2:$G$5111,Тех_Движение!$D$2:$D$5111,$C3758,Тех_Движение!$B$2:$B$5111,"&lt;="&amp;N$3)-$F3758)))</f>
        <v/>
      </c>
      <c r="O3758" s="54">
        <f>IF(OR($B3758="",O$3&lt;$D3758+Настройки!$B$7),0,MAX(0,$E3758-MAX(0,SUMIFS(Тех_Движение!$G$2:$G$5111,Тех_Движение!$D$2:$D$5111,$C3758,Тех_Движение!$B$2:$B$5111,"&lt;="&amp;O$3)-$F3758)))</f>
        <v/>
      </c>
      <c r="P3758" s="54">
        <f>IF(OR($B3758="",P$3&lt;$D3758+Настройки!$B$7),0,MAX(0,$E3758-MAX(0,SUMIFS(Тех_Движение!$G$2:$G$5111,Тех_Движение!$D$2:$D$5111,$C3758,Тех_Движение!$B$2:$B$5111,"&lt;="&amp;P$3)-$F3758)))</f>
        <v/>
      </c>
      <c r="Q3758" s="54">
        <f>IF(OR($B3758="",Q$3&lt;$D3758+Настройки!$B$7),0,MAX(0,$E3758-MAX(0,SUMIFS(Тех_Движение!$G$2:$G$5111,Тех_Движение!$D$2:$D$5111,$C3758,Тех_Движение!$B$2:$B$5111,"&lt;="&amp;Q$3)-$F3758)))</f>
        <v/>
      </c>
      <c r="R3758" s="54">
        <f>IF($B3758="","",SUM($K3758:$Q3758))</f>
        <v/>
      </c>
      <c r="S3758" s="56">
        <f>IF($B3758="","",VLOOKUP($C3758,Настройки!$A$11:$L$17,9,FALSE))</f>
        <v/>
      </c>
      <c r="T3758" s="56">
        <f>IF($B3758="","",$R3758*$S3758)</f>
        <v/>
      </c>
    </row>
    <row r="3759">
      <c r="A3759" s="20">
        <f>Тех_Движение!$A$3756</f>
        <v/>
      </c>
      <c r="B3759" s="20">
        <f>IF(Тех_Движение!$F$3756&gt;0,Тех_Движение!$I$3756,"")</f>
        <v/>
      </c>
      <c r="C3759" s="20">
        <f>IF($B3759="","",Тех_Движение!$D$3756)</f>
        <v/>
      </c>
      <c r="D3759" s="42">
        <f>IF($B3759="","",Тех_Движение!$B$3756)</f>
        <v/>
      </c>
      <c r="E3759" s="54">
        <f>IF($B3759="","",Тех_Движение!$F$3756)</f>
        <v/>
      </c>
      <c r="F3759" s="54">
        <f>IF($B3759="","",SUMIFS($E$5:$E3758,$C$5:$C3758,$C3759))</f>
        <v/>
      </c>
      <c r="G3759" s="54">
        <f>IF($B3759="","",MAX(0,$E3759-MAX(0,SUMIFS(Тех_Движение!$G$2:$G$5111,Тех_Движение!$D$2:$D$5111,$C3759,Тех_Движение!$B$2:$B$5111,"&lt;="&amp;Настройки!$B$5-1)-$F3759)))</f>
        <v/>
      </c>
      <c r="H3759" s="54">
        <f>IF($B3759="","",IF(AND($D3759&gt;=Настройки!$B$5,$D3759&lt;=Настройки!$B$6),$E3759,0))</f>
        <v/>
      </c>
      <c r="I3759" s="54">
        <f>IF($B3759="","",$G3759+$H3759-$J3759)</f>
        <v/>
      </c>
      <c r="J3759" s="54">
        <f>IF($B3759="","",MAX(0,$E3759-MAX(0,SUMIFS(Тех_Движение!$G$2:$G$5111,Тех_Движение!$D$2:$D$5111,$C3759,Тех_Движение!$B$2:$B$5111,"&lt;="&amp;Настройки!$B$6)-$F3759)))</f>
        <v/>
      </c>
      <c r="K3759" s="54">
        <f>IF(OR($B3759="",K$3&lt;$D3759+Настройки!$B$7),0,MAX(0,$E3759-MAX(0,SUMIFS(Тех_Движение!$G$2:$G$5111,Тех_Движение!$D$2:$D$5111,$C3759,Тех_Движение!$B$2:$B$5111,"&lt;="&amp;K$3)-$F3759)))</f>
        <v/>
      </c>
      <c r="L3759" s="54">
        <f>IF(OR($B3759="",L$3&lt;$D3759+Настройки!$B$7),0,MAX(0,$E3759-MAX(0,SUMIFS(Тех_Движение!$G$2:$G$5111,Тех_Движение!$D$2:$D$5111,$C3759,Тех_Движение!$B$2:$B$5111,"&lt;="&amp;L$3)-$F3759)))</f>
        <v/>
      </c>
      <c r="M3759" s="54">
        <f>IF(OR($B3759="",M$3&lt;$D3759+Настройки!$B$7),0,MAX(0,$E3759-MAX(0,SUMIFS(Тех_Движение!$G$2:$G$5111,Тех_Движение!$D$2:$D$5111,$C3759,Тех_Движение!$B$2:$B$5111,"&lt;="&amp;M$3)-$F3759)))</f>
        <v/>
      </c>
      <c r="N3759" s="54">
        <f>IF(OR($B3759="",N$3&lt;$D3759+Настройки!$B$7),0,MAX(0,$E3759-MAX(0,SUMIFS(Тех_Движение!$G$2:$G$5111,Тех_Движение!$D$2:$D$5111,$C3759,Тех_Движение!$B$2:$B$5111,"&lt;="&amp;N$3)-$F3759)))</f>
        <v/>
      </c>
      <c r="O3759" s="54">
        <f>IF(OR($B3759="",O$3&lt;$D3759+Настройки!$B$7),0,MAX(0,$E3759-MAX(0,SUMIFS(Тех_Движение!$G$2:$G$5111,Тех_Движение!$D$2:$D$5111,$C3759,Тех_Движение!$B$2:$B$5111,"&lt;="&amp;O$3)-$F3759)))</f>
        <v/>
      </c>
      <c r="P3759" s="54">
        <f>IF(OR($B3759="",P$3&lt;$D3759+Настройки!$B$7),0,MAX(0,$E3759-MAX(0,SUMIFS(Тех_Движение!$G$2:$G$5111,Тех_Движение!$D$2:$D$5111,$C3759,Тех_Движение!$B$2:$B$5111,"&lt;="&amp;P$3)-$F3759)))</f>
        <v/>
      </c>
      <c r="Q3759" s="54">
        <f>IF(OR($B3759="",Q$3&lt;$D3759+Настройки!$B$7),0,MAX(0,$E3759-MAX(0,SUMIFS(Тех_Движение!$G$2:$G$5111,Тех_Движение!$D$2:$D$5111,$C3759,Тех_Движение!$B$2:$B$5111,"&lt;="&amp;Q$3)-$F3759)))</f>
        <v/>
      </c>
      <c r="R3759" s="54">
        <f>IF($B3759="","",SUM($K3759:$Q3759))</f>
        <v/>
      </c>
      <c r="S3759" s="56">
        <f>IF($B3759="","",VLOOKUP($C3759,Настройки!$A$11:$L$17,9,FALSE))</f>
        <v/>
      </c>
      <c r="T3759" s="56">
        <f>IF($B3759="","",$R3759*$S3759)</f>
        <v/>
      </c>
    </row>
    <row r="3760">
      <c r="A3760" s="20">
        <f>Тех_Движение!$A$3757</f>
        <v/>
      </c>
      <c r="B3760" s="20">
        <f>IF(Тех_Движение!$F$3757&gt;0,Тех_Движение!$I$3757,"")</f>
        <v/>
      </c>
      <c r="C3760" s="20">
        <f>IF($B3760="","",Тех_Движение!$D$3757)</f>
        <v/>
      </c>
      <c r="D3760" s="42">
        <f>IF($B3760="","",Тех_Движение!$B$3757)</f>
        <v/>
      </c>
      <c r="E3760" s="54">
        <f>IF($B3760="","",Тех_Движение!$F$3757)</f>
        <v/>
      </c>
      <c r="F3760" s="54">
        <f>IF($B3760="","",SUMIFS($E$5:$E3759,$C$5:$C3759,$C3760))</f>
        <v/>
      </c>
      <c r="G3760" s="54">
        <f>IF($B3760="","",MAX(0,$E3760-MAX(0,SUMIFS(Тех_Движение!$G$2:$G$5111,Тех_Движение!$D$2:$D$5111,$C3760,Тех_Движение!$B$2:$B$5111,"&lt;="&amp;Настройки!$B$5-1)-$F3760)))</f>
        <v/>
      </c>
      <c r="H3760" s="54">
        <f>IF($B3760="","",IF(AND($D3760&gt;=Настройки!$B$5,$D3760&lt;=Настройки!$B$6),$E3760,0))</f>
        <v/>
      </c>
      <c r="I3760" s="54">
        <f>IF($B3760="","",$G3760+$H3760-$J3760)</f>
        <v/>
      </c>
      <c r="J3760" s="54">
        <f>IF($B3760="","",MAX(0,$E3760-MAX(0,SUMIFS(Тех_Движение!$G$2:$G$5111,Тех_Движение!$D$2:$D$5111,$C3760,Тех_Движение!$B$2:$B$5111,"&lt;="&amp;Настройки!$B$6)-$F3760)))</f>
        <v/>
      </c>
      <c r="K3760" s="54">
        <f>IF(OR($B3760="",K$3&lt;$D3760+Настройки!$B$7),0,MAX(0,$E3760-MAX(0,SUMIFS(Тех_Движение!$G$2:$G$5111,Тех_Движение!$D$2:$D$5111,$C3760,Тех_Движение!$B$2:$B$5111,"&lt;="&amp;K$3)-$F3760)))</f>
        <v/>
      </c>
      <c r="L3760" s="54">
        <f>IF(OR($B3760="",L$3&lt;$D3760+Настройки!$B$7),0,MAX(0,$E3760-MAX(0,SUMIFS(Тех_Движение!$G$2:$G$5111,Тех_Движение!$D$2:$D$5111,$C3760,Тех_Движение!$B$2:$B$5111,"&lt;="&amp;L$3)-$F3760)))</f>
        <v/>
      </c>
      <c r="M3760" s="54">
        <f>IF(OR($B3760="",M$3&lt;$D3760+Настройки!$B$7),0,MAX(0,$E3760-MAX(0,SUMIFS(Тех_Движение!$G$2:$G$5111,Тех_Движение!$D$2:$D$5111,$C3760,Тех_Движение!$B$2:$B$5111,"&lt;="&amp;M$3)-$F3760)))</f>
        <v/>
      </c>
      <c r="N3760" s="54">
        <f>IF(OR($B3760="",N$3&lt;$D3760+Настройки!$B$7),0,MAX(0,$E3760-MAX(0,SUMIFS(Тех_Движение!$G$2:$G$5111,Тех_Движение!$D$2:$D$5111,$C3760,Тех_Движение!$B$2:$B$5111,"&lt;="&amp;N$3)-$F3760)))</f>
        <v/>
      </c>
      <c r="O3760" s="54">
        <f>IF(OR($B3760="",O$3&lt;$D3760+Настройки!$B$7),0,MAX(0,$E3760-MAX(0,SUMIFS(Тех_Движение!$G$2:$G$5111,Тех_Движение!$D$2:$D$5111,$C3760,Тех_Движение!$B$2:$B$5111,"&lt;="&amp;O$3)-$F3760)))</f>
        <v/>
      </c>
      <c r="P3760" s="54">
        <f>IF(OR($B3760="",P$3&lt;$D3760+Настройки!$B$7),0,MAX(0,$E3760-MAX(0,SUMIFS(Тех_Движение!$G$2:$G$5111,Тех_Движение!$D$2:$D$5111,$C3760,Тех_Движение!$B$2:$B$5111,"&lt;="&amp;P$3)-$F3760)))</f>
        <v/>
      </c>
      <c r="Q3760" s="54">
        <f>IF(OR($B3760="",Q$3&lt;$D3760+Настройки!$B$7),0,MAX(0,$E3760-MAX(0,SUMIFS(Тех_Движение!$G$2:$G$5111,Тех_Движение!$D$2:$D$5111,$C3760,Тех_Движение!$B$2:$B$5111,"&lt;="&amp;Q$3)-$F3760)))</f>
        <v/>
      </c>
      <c r="R3760" s="54">
        <f>IF($B3760="","",SUM($K3760:$Q3760))</f>
        <v/>
      </c>
      <c r="S3760" s="56">
        <f>IF($B3760="","",VLOOKUP($C3760,Настройки!$A$11:$L$17,9,FALSE))</f>
        <v/>
      </c>
      <c r="T3760" s="56">
        <f>IF($B3760="","",$R3760*$S3760)</f>
        <v/>
      </c>
    </row>
    <row r="3761">
      <c r="A3761" s="20">
        <f>Тех_Движение!$A$3758</f>
        <v/>
      </c>
      <c r="B3761" s="20">
        <f>IF(Тех_Движение!$F$3758&gt;0,Тех_Движение!$I$3758,"")</f>
        <v/>
      </c>
      <c r="C3761" s="20">
        <f>IF($B3761="","",Тех_Движение!$D$3758)</f>
        <v/>
      </c>
      <c r="D3761" s="42">
        <f>IF($B3761="","",Тех_Движение!$B$3758)</f>
        <v/>
      </c>
      <c r="E3761" s="54">
        <f>IF($B3761="","",Тех_Движение!$F$3758)</f>
        <v/>
      </c>
      <c r="F3761" s="54">
        <f>IF($B3761="","",SUMIFS($E$5:$E3760,$C$5:$C3760,$C3761))</f>
        <v/>
      </c>
      <c r="G3761" s="54">
        <f>IF($B3761="","",MAX(0,$E3761-MAX(0,SUMIFS(Тех_Движение!$G$2:$G$5111,Тех_Движение!$D$2:$D$5111,$C3761,Тех_Движение!$B$2:$B$5111,"&lt;="&amp;Настройки!$B$5-1)-$F3761)))</f>
        <v/>
      </c>
      <c r="H3761" s="54">
        <f>IF($B3761="","",IF(AND($D3761&gt;=Настройки!$B$5,$D3761&lt;=Настройки!$B$6),$E3761,0))</f>
        <v/>
      </c>
      <c r="I3761" s="54">
        <f>IF($B3761="","",$G3761+$H3761-$J3761)</f>
        <v/>
      </c>
      <c r="J3761" s="54">
        <f>IF($B3761="","",MAX(0,$E3761-MAX(0,SUMIFS(Тех_Движение!$G$2:$G$5111,Тех_Движение!$D$2:$D$5111,$C3761,Тех_Движение!$B$2:$B$5111,"&lt;="&amp;Настройки!$B$6)-$F3761)))</f>
        <v/>
      </c>
      <c r="K3761" s="54">
        <f>IF(OR($B3761="",K$3&lt;$D3761+Настройки!$B$7),0,MAX(0,$E3761-MAX(0,SUMIFS(Тех_Движение!$G$2:$G$5111,Тех_Движение!$D$2:$D$5111,$C3761,Тех_Движение!$B$2:$B$5111,"&lt;="&amp;K$3)-$F3761)))</f>
        <v/>
      </c>
      <c r="L3761" s="54">
        <f>IF(OR($B3761="",L$3&lt;$D3761+Настройки!$B$7),0,MAX(0,$E3761-MAX(0,SUMIFS(Тех_Движение!$G$2:$G$5111,Тех_Движение!$D$2:$D$5111,$C3761,Тех_Движение!$B$2:$B$5111,"&lt;="&amp;L$3)-$F3761)))</f>
        <v/>
      </c>
      <c r="M3761" s="54">
        <f>IF(OR($B3761="",M$3&lt;$D3761+Настройки!$B$7),0,MAX(0,$E3761-MAX(0,SUMIFS(Тех_Движение!$G$2:$G$5111,Тех_Движение!$D$2:$D$5111,$C3761,Тех_Движение!$B$2:$B$5111,"&lt;="&amp;M$3)-$F3761)))</f>
        <v/>
      </c>
      <c r="N3761" s="54">
        <f>IF(OR($B3761="",N$3&lt;$D3761+Настройки!$B$7),0,MAX(0,$E3761-MAX(0,SUMIFS(Тех_Движение!$G$2:$G$5111,Тех_Движение!$D$2:$D$5111,$C3761,Тех_Движение!$B$2:$B$5111,"&lt;="&amp;N$3)-$F3761)))</f>
        <v/>
      </c>
      <c r="O3761" s="54">
        <f>IF(OR($B3761="",O$3&lt;$D3761+Настройки!$B$7),0,MAX(0,$E3761-MAX(0,SUMIFS(Тех_Движение!$G$2:$G$5111,Тех_Движение!$D$2:$D$5111,$C3761,Тех_Движение!$B$2:$B$5111,"&lt;="&amp;O$3)-$F3761)))</f>
        <v/>
      </c>
      <c r="P3761" s="54">
        <f>IF(OR($B3761="",P$3&lt;$D3761+Настройки!$B$7),0,MAX(0,$E3761-MAX(0,SUMIFS(Тех_Движение!$G$2:$G$5111,Тех_Движение!$D$2:$D$5111,$C3761,Тех_Движение!$B$2:$B$5111,"&lt;="&amp;P$3)-$F3761)))</f>
        <v/>
      </c>
      <c r="Q3761" s="54">
        <f>IF(OR($B3761="",Q$3&lt;$D3761+Настройки!$B$7),0,MAX(0,$E3761-MAX(0,SUMIFS(Тех_Движение!$G$2:$G$5111,Тех_Движение!$D$2:$D$5111,$C3761,Тех_Движение!$B$2:$B$5111,"&lt;="&amp;Q$3)-$F3761)))</f>
        <v/>
      </c>
      <c r="R3761" s="54">
        <f>IF($B3761="","",SUM($K3761:$Q3761))</f>
        <v/>
      </c>
      <c r="S3761" s="56">
        <f>IF($B3761="","",VLOOKUP($C3761,Настройки!$A$11:$L$17,9,FALSE))</f>
        <v/>
      </c>
      <c r="T3761" s="56">
        <f>IF($B3761="","",$R3761*$S3761)</f>
        <v/>
      </c>
    </row>
    <row r="3762">
      <c r="A3762" s="20">
        <f>Тех_Движение!$A$3759</f>
        <v/>
      </c>
      <c r="B3762" s="20">
        <f>IF(Тех_Движение!$F$3759&gt;0,Тех_Движение!$I$3759,"")</f>
        <v/>
      </c>
      <c r="C3762" s="20">
        <f>IF($B3762="","",Тех_Движение!$D$3759)</f>
        <v/>
      </c>
      <c r="D3762" s="42">
        <f>IF($B3762="","",Тех_Движение!$B$3759)</f>
        <v/>
      </c>
      <c r="E3762" s="54">
        <f>IF($B3762="","",Тех_Движение!$F$3759)</f>
        <v/>
      </c>
      <c r="F3762" s="54">
        <f>IF($B3762="","",SUMIFS($E$5:$E3761,$C$5:$C3761,$C3762))</f>
        <v/>
      </c>
      <c r="G3762" s="54">
        <f>IF($B3762="","",MAX(0,$E3762-MAX(0,SUMIFS(Тех_Движение!$G$2:$G$5111,Тех_Движение!$D$2:$D$5111,$C3762,Тех_Движение!$B$2:$B$5111,"&lt;="&amp;Настройки!$B$5-1)-$F3762)))</f>
        <v/>
      </c>
      <c r="H3762" s="54">
        <f>IF($B3762="","",IF(AND($D3762&gt;=Настройки!$B$5,$D3762&lt;=Настройки!$B$6),$E3762,0))</f>
        <v/>
      </c>
      <c r="I3762" s="54">
        <f>IF($B3762="","",$G3762+$H3762-$J3762)</f>
        <v/>
      </c>
      <c r="J3762" s="54">
        <f>IF($B3762="","",MAX(0,$E3762-MAX(0,SUMIFS(Тех_Движение!$G$2:$G$5111,Тех_Движение!$D$2:$D$5111,$C3762,Тех_Движение!$B$2:$B$5111,"&lt;="&amp;Настройки!$B$6)-$F3762)))</f>
        <v/>
      </c>
      <c r="K3762" s="54">
        <f>IF(OR($B3762="",K$3&lt;$D3762+Настройки!$B$7),0,MAX(0,$E3762-MAX(0,SUMIFS(Тех_Движение!$G$2:$G$5111,Тех_Движение!$D$2:$D$5111,$C3762,Тех_Движение!$B$2:$B$5111,"&lt;="&amp;K$3)-$F3762)))</f>
        <v/>
      </c>
      <c r="L3762" s="54">
        <f>IF(OR($B3762="",L$3&lt;$D3762+Настройки!$B$7),0,MAX(0,$E3762-MAX(0,SUMIFS(Тех_Движение!$G$2:$G$5111,Тех_Движение!$D$2:$D$5111,$C3762,Тех_Движение!$B$2:$B$5111,"&lt;="&amp;L$3)-$F3762)))</f>
        <v/>
      </c>
      <c r="M3762" s="54">
        <f>IF(OR($B3762="",M$3&lt;$D3762+Настройки!$B$7),0,MAX(0,$E3762-MAX(0,SUMIFS(Тех_Движение!$G$2:$G$5111,Тех_Движение!$D$2:$D$5111,$C3762,Тех_Движение!$B$2:$B$5111,"&lt;="&amp;M$3)-$F3762)))</f>
        <v/>
      </c>
      <c r="N3762" s="54">
        <f>IF(OR($B3762="",N$3&lt;$D3762+Настройки!$B$7),0,MAX(0,$E3762-MAX(0,SUMIFS(Тех_Движение!$G$2:$G$5111,Тех_Движение!$D$2:$D$5111,$C3762,Тех_Движение!$B$2:$B$5111,"&lt;="&amp;N$3)-$F3762)))</f>
        <v/>
      </c>
      <c r="O3762" s="54">
        <f>IF(OR($B3762="",O$3&lt;$D3762+Настройки!$B$7),0,MAX(0,$E3762-MAX(0,SUMIFS(Тех_Движение!$G$2:$G$5111,Тех_Движение!$D$2:$D$5111,$C3762,Тех_Движение!$B$2:$B$5111,"&lt;="&amp;O$3)-$F3762)))</f>
        <v/>
      </c>
      <c r="P3762" s="54">
        <f>IF(OR($B3762="",P$3&lt;$D3762+Настройки!$B$7),0,MAX(0,$E3762-MAX(0,SUMIFS(Тех_Движение!$G$2:$G$5111,Тех_Движение!$D$2:$D$5111,$C3762,Тех_Движение!$B$2:$B$5111,"&lt;="&amp;P$3)-$F3762)))</f>
        <v/>
      </c>
      <c r="Q3762" s="54">
        <f>IF(OR($B3762="",Q$3&lt;$D3762+Настройки!$B$7),0,MAX(0,$E3762-MAX(0,SUMIFS(Тех_Движение!$G$2:$G$5111,Тех_Движение!$D$2:$D$5111,$C3762,Тех_Движение!$B$2:$B$5111,"&lt;="&amp;Q$3)-$F3762)))</f>
        <v/>
      </c>
      <c r="R3762" s="54">
        <f>IF($B3762="","",SUM($K3762:$Q3762))</f>
        <v/>
      </c>
      <c r="S3762" s="56">
        <f>IF($B3762="","",VLOOKUP($C3762,Настройки!$A$11:$L$17,9,FALSE))</f>
        <v/>
      </c>
      <c r="T3762" s="56">
        <f>IF($B3762="","",$R3762*$S3762)</f>
        <v/>
      </c>
    </row>
    <row r="3763">
      <c r="A3763" s="20">
        <f>Тех_Движение!$A$3760</f>
        <v/>
      </c>
      <c r="B3763" s="20">
        <f>IF(Тех_Движение!$F$3760&gt;0,Тех_Движение!$I$3760,"")</f>
        <v/>
      </c>
      <c r="C3763" s="20">
        <f>IF($B3763="","",Тех_Движение!$D$3760)</f>
        <v/>
      </c>
      <c r="D3763" s="42">
        <f>IF($B3763="","",Тех_Движение!$B$3760)</f>
        <v/>
      </c>
      <c r="E3763" s="54">
        <f>IF($B3763="","",Тех_Движение!$F$3760)</f>
        <v/>
      </c>
      <c r="F3763" s="54">
        <f>IF($B3763="","",SUMIFS($E$5:$E3762,$C$5:$C3762,$C3763))</f>
        <v/>
      </c>
      <c r="G3763" s="54">
        <f>IF($B3763="","",MAX(0,$E3763-MAX(0,SUMIFS(Тех_Движение!$G$2:$G$5111,Тех_Движение!$D$2:$D$5111,$C3763,Тех_Движение!$B$2:$B$5111,"&lt;="&amp;Настройки!$B$5-1)-$F3763)))</f>
        <v/>
      </c>
      <c r="H3763" s="54">
        <f>IF($B3763="","",IF(AND($D3763&gt;=Настройки!$B$5,$D3763&lt;=Настройки!$B$6),$E3763,0))</f>
        <v/>
      </c>
      <c r="I3763" s="54">
        <f>IF($B3763="","",$G3763+$H3763-$J3763)</f>
        <v/>
      </c>
      <c r="J3763" s="54">
        <f>IF($B3763="","",MAX(0,$E3763-MAX(0,SUMIFS(Тех_Движение!$G$2:$G$5111,Тех_Движение!$D$2:$D$5111,$C3763,Тех_Движение!$B$2:$B$5111,"&lt;="&amp;Настройки!$B$6)-$F3763)))</f>
        <v/>
      </c>
      <c r="K3763" s="54">
        <f>IF(OR($B3763="",K$3&lt;$D3763+Настройки!$B$7),0,MAX(0,$E3763-MAX(0,SUMIFS(Тех_Движение!$G$2:$G$5111,Тех_Движение!$D$2:$D$5111,$C3763,Тех_Движение!$B$2:$B$5111,"&lt;="&amp;K$3)-$F3763)))</f>
        <v/>
      </c>
      <c r="L3763" s="54">
        <f>IF(OR($B3763="",L$3&lt;$D3763+Настройки!$B$7),0,MAX(0,$E3763-MAX(0,SUMIFS(Тех_Движение!$G$2:$G$5111,Тех_Движение!$D$2:$D$5111,$C3763,Тех_Движение!$B$2:$B$5111,"&lt;="&amp;L$3)-$F3763)))</f>
        <v/>
      </c>
      <c r="M3763" s="54">
        <f>IF(OR($B3763="",M$3&lt;$D3763+Настройки!$B$7),0,MAX(0,$E3763-MAX(0,SUMIFS(Тех_Движение!$G$2:$G$5111,Тех_Движение!$D$2:$D$5111,$C3763,Тех_Движение!$B$2:$B$5111,"&lt;="&amp;M$3)-$F3763)))</f>
        <v/>
      </c>
      <c r="N3763" s="54">
        <f>IF(OR($B3763="",N$3&lt;$D3763+Настройки!$B$7),0,MAX(0,$E3763-MAX(0,SUMIFS(Тех_Движение!$G$2:$G$5111,Тех_Движение!$D$2:$D$5111,$C3763,Тех_Движение!$B$2:$B$5111,"&lt;="&amp;N$3)-$F3763)))</f>
        <v/>
      </c>
      <c r="O3763" s="54">
        <f>IF(OR($B3763="",O$3&lt;$D3763+Настройки!$B$7),0,MAX(0,$E3763-MAX(0,SUMIFS(Тех_Движение!$G$2:$G$5111,Тех_Движение!$D$2:$D$5111,$C3763,Тех_Движение!$B$2:$B$5111,"&lt;="&amp;O$3)-$F3763)))</f>
        <v/>
      </c>
      <c r="P3763" s="54">
        <f>IF(OR($B3763="",P$3&lt;$D3763+Настройки!$B$7),0,MAX(0,$E3763-MAX(0,SUMIFS(Тех_Движение!$G$2:$G$5111,Тех_Движение!$D$2:$D$5111,$C3763,Тех_Движение!$B$2:$B$5111,"&lt;="&amp;P$3)-$F3763)))</f>
        <v/>
      </c>
      <c r="Q3763" s="54">
        <f>IF(OR($B3763="",Q$3&lt;$D3763+Настройки!$B$7),0,MAX(0,$E3763-MAX(0,SUMIFS(Тех_Движение!$G$2:$G$5111,Тех_Движение!$D$2:$D$5111,$C3763,Тех_Движение!$B$2:$B$5111,"&lt;="&amp;Q$3)-$F3763)))</f>
        <v/>
      </c>
      <c r="R3763" s="54">
        <f>IF($B3763="","",SUM($K3763:$Q3763))</f>
        <v/>
      </c>
      <c r="S3763" s="56">
        <f>IF($B3763="","",VLOOKUP($C3763,Настройки!$A$11:$L$17,9,FALSE))</f>
        <v/>
      </c>
      <c r="T3763" s="56">
        <f>IF($B3763="","",$R3763*$S3763)</f>
        <v/>
      </c>
    </row>
    <row r="3764">
      <c r="A3764" s="20">
        <f>Тех_Движение!$A$3761</f>
        <v/>
      </c>
      <c r="B3764" s="20">
        <f>IF(Тех_Движение!$F$3761&gt;0,Тех_Движение!$I$3761,"")</f>
        <v/>
      </c>
      <c r="C3764" s="20">
        <f>IF($B3764="","",Тех_Движение!$D$3761)</f>
        <v/>
      </c>
      <c r="D3764" s="42">
        <f>IF($B3764="","",Тех_Движение!$B$3761)</f>
        <v/>
      </c>
      <c r="E3764" s="54">
        <f>IF($B3764="","",Тех_Движение!$F$3761)</f>
        <v/>
      </c>
      <c r="F3764" s="54">
        <f>IF($B3764="","",SUMIFS($E$5:$E3763,$C$5:$C3763,$C3764))</f>
        <v/>
      </c>
      <c r="G3764" s="54">
        <f>IF($B3764="","",MAX(0,$E3764-MAX(0,SUMIFS(Тех_Движение!$G$2:$G$5111,Тех_Движение!$D$2:$D$5111,$C3764,Тех_Движение!$B$2:$B$5111,"&lt;="&amp;Настройки!$B$5-1)-$F3764)))</f>
        <v/>
      </c>
      <c r="H3764" s="54">
        <f>IF($B3764="","",IF(AND($D3764&gt;=Настройки!$B$5,$D3764&lt;=Настройки!$B$6),$E3764,0))</f>
        <v/>
      </c>
      <c r="I3764" s="54">
        <f>IF($B3764="","",$G3764+$H3764-$J3764)</f>
        <v/>
      </c>
      <c r="J3764" s="54">
        <f>IF($B3764="","",MAX(0,$E3764-MAX(0,SUMIFS(Тех_Движение!$G$2:$G$5111,Тех_Движение!$D$2:$D$5111,$C3764,Тех_Движение!$B$2:$B$5111,"&lt;="&amp;Настройки!$B$6)-$F3764)))</f>
        <v/>
      </c>
      <c r="K3764" s="54">
        <f>IF(OR($B3764="",K$3&lt;$D3764+Настройки!$B$7),0,MAX(0,$E3764-MAX(0,SUMIFS(Тех_Движение!$G$2:$G$5111,Тех_Движение!$D$2:$D$5111,$C3764,Тех_Движение!$B$2:$B$5111,"&lt;="&amp;K$3)-$F3764)))</f>
        <v/>
      </c>
      <c r="L3764" s="54">
        <f>IF(OR($B3764="",L$3&lt;$D3764+Настройки!$B$7),0,MAX(0,$E3764-MAX(0,SUMIFS(Тех_Движение!$G$2:$G$5111,Тех_Движение!$D$2:$D$5111,$C3764,Тех_Движение!$B$2:$B$5111,"&lt;="&amp;L$3)-$F3764)))</f>
        <v/>
      </c>
      <c r="M3764" s="54">
        <f>IF(OR($B3764="",M$3&lt;$D3764+Настройки!$B$7),0,MAX(0,$E3764-MAX(0,SUMIFS(Тех_Движение!$G$2:$G$5111,Тех_Движение!$D$2:$D$5111,$C3764,Тех_Движение!$B$2:$B$5111,"&lt;="&amp;M$3)-$F3764)))</f>
        <v/>
      </c>
      <c r="N3764" s="54">
        <f>IF(OR($B3764="",N$3&lt;$D3764+Настройки!$B$7),0,MAX(0,$E3764-MAX(0,SUMIFS(Тех_Движение!$G$2:$G$5111,Тех_Движение!$D$2:$D$5111,$C3764,Тех_Движение!$B$2:$B$5111,"&lt;="&amp;N$3)-$F3764)))</f>
        <v/>
      </c>
      <c r="O3764" s="54">
        <f>IF(OR($B3764="",O$3&lt;$D3764+Настройки!$B$7),0,MAX(0,$E3764-MAX(0,SUMIFS(Тех_Движение!$G$2:$G$5111,Тех_Движение!$D$2:$D$5111,$C3764,Тех_Движение!$B$2:$B$5111,"&lt;="&amp;O$3)-$F3764)))</f>
        <v/>
      </c>
      <c r="P3764" s="54">
        <f>IF(OR($B3764="",P$3&lt;$D3764+Настройки!$B$7),0,MAX(0,$E3764-MAX(0,SUMIFS(Тех_Движение!$G$2:$G$5111,Тех_Движение!$D$2:$D$5111,$C3764,Тех_Движение!$B$2:$B$5111,"&lt;="&amp;P$3)-$F3764)))</f>
        <v/>
      </c>
      <c r="Q3764" s="54">
        <f>IF(OR($B3764="",Q$3&lt;$D3764+Настройки!$B$7),0,MAX(0,$E3764-MAX(0,SUMIFS(Тех_Движение!$G$2:$G$5111,Тех_Движение!$D$2:$D$5111,$C3764,Тех_Движение!$B$2:$B$5111,"&lt;="&amp;Q$3)-$F3764)))</f>
        <v/>
      </c>
      <c r="R3764" s="54">
        <f>IF($B3764="","",SUM($K3764:$Q3764))</f>
        <v/>
      </c>
      <c r="S3764" s="56">
        <f>IF($B3764="","",VLOOKUP($C3764,Настройки!$A$11:$L$17,9,FALSE))</f>
        <v/>
      </c>
      <c r="T3764" s="56">
        <f>IF($B3764="","",$R3764*$S3764)</f>
        <v/>
      </c>
    </row>
    <row r="3765">
      <c r="A3765" s="20">
        <f>Тех_Движение!$A$3762</f>
        <v/>
      </c>
      <c r="B3765" s="20">
        <f>IF(Тех_Движение!$F$3762&gt;0,Тех_Движение!$I$3762,"")</f>
        <v/>
      </c>
      <c r="C3765" s="20">
        <f>IF($B3765="","",Тех_Движение!$D$3762)</f>
        <v/>
      </c>
      <c r="D3765" s="42">
        <f>IF($B3765="","",Тех_Движение!$B$3762)</f>
        <v/>
      </c>
      <c r="E3765" s="54">
        <f>IF($B3765="","",Тех_Движение!$F$3762)</f>
        <v/>
      </c>
      <c r="F3765" s="54">
        <f>IF($B3765="","",SUMIFS($E$5:$E3764,$C$5:$C3764,$C3765))</f>
        <v/>
      </c>
      <c r="G3765" s="54">
        <f>IF($B3765="","",MAX(0,$E3765-MAX(0,SUMIFS(Тех_Движение!$G$2:$G$5111,Тех_Движение!$D$2:$D$5111,$C3765,Тех_Движение!$B$2:$B$5111,"&lt;="&amp;Настройки!$B$5-1)-$F3765)))</f>
        <v/>
      </c>
      <c r="H3765" s="54">
        <f>IF($B3765="","",IF(AND($D3765&gt;=Настройки!$B$5,$D3765&lt;=Настройки!$B$6),$E3765,0))</f>
        <v/>
      </c>
      <c r="I3765" s="54">
        <f>IF($B3765="","",$G3765+$H3765-$J3765)</f>
        <v/>
      </c>
      <c r="J3765" s="54">
        <f>IF($B3765="","",MAX(0,$E3765-MAX(0,SUMIFS(Тех_Движение!$G$2:$G$5111,Тех_Движение!$D$2:$D$5111,$C3765,Тех_Движение!$B$2:$B$5111,"&lt;="&amp;Настройки!$B$6)-$F3765)))</f>
        <v/>
      </c>
      <c r="K3765" s="54">
        <f>IF(OR($B3765="",K$3&lt;$D3765+Настройки!$B$7),0,MAX(0,$E3765-MAX(0,SUMIFS(Тех_Движение!$G$2:$G$5111,Тех_Движение!$D$2:$D$5111,$C3765,Тех_Движение!$B$2:$B$5111,"&lt;="&amp;K$3)-$F3765)))</f>
        <v/>
      </c>
      <c r="L3765" s="54">
        <f>IF(OR($B3765="",L$3&lt;$D3765+Настройки!$B$7),0,MAX(0,$E3765-MAX(0,SUMIFS(Тех_Движение!$G$2:$G$5111,Тех_Движение!$D$2:$D$5111,$C3765,Тех_Движение!$B$2:$B$5111,"&lt;="&amp;L$3)-$F3765)))</f>
        <v/>
      </c>
      <c r="M3765" s="54">
        <f>IF(OR($B3765="",M$3&lt;$D3765+Настройки!$B$7),0,MAX(0,$E3765-MAX(0,SUMIFS(Тех_Движение!$G$2:$G$5111,Тех_Движение!$D$2:$D$5111,$C3765,Тех_Движение!$B$2:$B$5111,"&lt;="&amp;M$3)-$F3765)))</f>
        <v/>
      </c>
      <c r="N3765" s="54">
        <f>IF(OR($B3765="",N$3&lt;$D3765+Настройки!$B$7),0,MAX(0,$E3765-MAX(0,SUMIFS(Тех_Движение!$G$2:$G$5111,Тех_Движение!$D$2:$D$5111,$C3765,Тех_Движение!$B$2:$B$5111,"&lt;="&amp;N$3)-$F3765)))</f>
        <v/>
      </c>
      <c r="O3765" s="54">
        <f>IF(OR($B3765="",O$3&lt;$D3765+Настройки!$B$7),0,MAX(0,$E3765-MAX(0,SUMIFS(Тех_Движение!$G$2:$G$5111,Тех_Движение!$D$2:$D$5111,$C3765,Тех_Движение!$B$2:$B$5111,"&lt;="&amp;O$3)-$F3765)))</f>
        <v/>
      </c>
      <c r="P3765" s="54">
        <f>IF(OR($B3765="",P$3&lt;$D3765+Настройки!$B$7),0,MAX(0,$E3765-MAX(0,SUMIFS(Тех_Движение!$G$2:$G$5111,Тех_Движение!$D$2:$D$5111,$C3765,Тех_Движение!$B$2:$B$5111,"&lt;="&amp;P$3)-$F3765)))</f>
        <v/>
      </c>
      <c r="Q3765" s="54">
        <f>IF(OR($B3765="",Q$3&lt;$D3765+Настройки!$B$7),0,MAX(0,$E3765-MAX(0,SUMIFS(Тех_Движение!$G$2:$G$5111,Тех_Движение!$D$2:$D$5111,$C3765,Тех_Движение!$B$2:$B$5111,"&lt;="&amp;Q$3)-$F3765)))</f>
        <v/>
      </c>
      <c r="R3765" s="54">
        <f>IF($B3765="","",SUM($K3765:$Q3765))</f>
        <v/>
      </c>
      <c r="S3765" s="56">
        <f>IF($B3765="","",VLOOKUP($C3765,Настройки!$A$11:$L$17,9,FALSE))</f>
        <v/>
      </c>
      <c r="T3765" s="56">
        <f>IF($B3765="","",$R3765*$S3765)</f>
        <v/>
      </c>
    </row>
    <row r="3766">
      <c r="A3766" s="20">
        <f>Тех_Движение!$A$3763</f>
        <v/>
      </c>
      <c r="B3766" s="20">
        <f>IF(Тех_Движение!$F$3763&gt;0,Тех_Движение!$I$3763,"")</f>
        <v/>
      </c>
      <c r="C3766" s="20">
        <f>IF($B3766="","",Тех_Движение!$D$3763)</f>
        <v/>
      </c>
      <c r="D3766" s="42">
        <f>IF($B3766="","",Тех_Движение!$B$3763)</f>
        <v/>
      </c>
      <c r="E3766" s="54">
        <f>IF($B3766="","",Тех_Движение!$F$3763)</f>
        <v/>
      </c>
      <c r="F3766" s="54">
        <f>IF($B3766="","",SUMIFS($E$5:$E3765,$C$5:$C3765,$C3766))</f>
        <v/>
      </c>
      <c r="G3766" s="54">
        <f>IF($B3766="","",MAX(0,$E3766-MAX(0,SUMIFS(Тех_Движение!$G$2:$G$5111,Тех_Движение!$D$2:$D$5111,$C3766,Тех_Движение!$B$2:$B$5111,"&lt;="&amp;Настройки!$B$5-1)-$F3766)))</f>
        <v/>
      </c>
      <c r="H3766" s="54">
        <f>IF($B3766="","",IF(AND($D3766&gt;=Настройки!$B$5,$D3766&lt;=Настройки!$B$6),$E3766,0))</f>
        <v/>
      </c>
      <c r="I3766" s="54">
        <f>IF($B3766="","",$G3766+$H3766-$J3766)</f>
        <v/>
      </c>
      <c r="J3766" s="54">
        <f>IF($B3766="","",MAX(0,$E3766-MAX(0,SUMIFS(Тех_Движение!$G$2:$G$5111,Тех_Движение!$D$2:$D$5111,$C3766,Тех_Движение!$B$2:$B$5111,"&lt;="&amp;Настройки!$B$6)-$F3766)))</f>
        <v/>
      </c>
      <c r="K3766" s="54">
        <f>IF(OR($B3766="",K$3&lt;$D3766+Настройки!$B$7),0,MAX(0,$E3766-MAX(0,SUMIFS(Тех_Движение!$G$2:$G$5111,Тех_Движение!$D$2:$D$5111,$C3766,Тех_Движение!$B$2:$B$5111,"&lt;="&amp;K$3)-$F3766)))</f>
        <v/>
      </c>
      <c r="L3766" s="54">
        <f>IF(OR($B3766="",L$3&lt;$D3766+Настройки!$B$7),0,MAX(0,$E3766-MAX(0,SUMIFS(Тех_Движение!$G$2:$G$5111,Тех_Движение!$D$2:$D$5111,$C3766,Тех_Движение!$B$2:$B$5111,"&lt;="&amp;L$3)-$F3766)))</f>
        <v/>
      </c>
      <c r="M3766" s="54">
        <f>IF(OR($B3766="",M$3&lt;$D3766+Настройки!$B$7),0,MAX(0,$E3766-MAX(0,SUMIFS(Тех_Движение!$G$2:$G$5111,Тех_Движение!$D$2:$D$5111,$C3766,Тех_Движение!$B$2:$B$5111,"&lt;="&amp;M$3)-$F3766)))</f>
        <v/>
      </c>
      <c r="N3766" s="54">
        <f>IF(OR($B3766="",N$3&lt;$D3766+Настройки!$B$7),0,MAX(0,$E3766-MAX(0,SUMIFS(Тех_Движение!$G$2:$G$5111,Тех_Движение!$D$2:$D$5111,$C3766,Тех_Движение!$B$2:$B$5111,"&lt;="&amp;N$3)-$F3766)))</f>
        <v/>
      </c>
      <c r="O3766" s="54">
        <f>IF(OR($B3766="",O$3&lt;$D3766+Настройки!$B$7),0,MAX(0,$E3766-MAX(0,SUMIFS(Тех_Движение!$G$2:$G$5111,Тех_Движение!$D$2:$D$5111,$C3766,Тех_Движение!$B$2:$B$5111,"&lt;="&amp;O$3)-$F3766)))</f>
        <v/>
      </c>
      <c r="P3766" s="54">
        <f>IF(OR($B3766="",P$3&lt;$D3766+Настройки!$B$7),0,MAX(0,$E3766-MAX(0,SUMIFS(Тех_Движение!$G$2:$G$5111,Тех_Движение!$D$2:$D$5111,$C3766,Тех_Движение!$B$2:$B$5111,"&lt;="&amp;P$3)-$F3766)))</f>
        <v/>
      </c>
      <c r="Q3766" s="54">
        <f>IF(OR($B3766="",Q$3&lt;$D3766+Настройки!$B$7),0,MAX(0,$E3766-MAX(0,SUMIFS(Тех_Движение!$G$2:$G$5111,Тех_Движение!$D$2:$D$5111,$C3766,Тех_Движение!$B$2:$B$5111,"&lt;="&amp;Q$3)-$F3766)))</f>
        <v/>
      </c>
      <c r="R3766" s="54">
        <f>IF($B3766="","",SUM($K3766:$Q3766))</f>
        <v/>
      </c>
      <c r="S3766" s="56">
        <f>IF($B3766="","",VLOOKUP($C3766,Настройки!$A$11:$L$17,9,FALSE))</f>
        <v/>
      </c>
      <c r="T3766" s="56">
        <f>IF($B3766="","",$R3766*$S3766)</f>
        <v/>
      </c>
    </row>
    <row r="3767">
      <c r="A3767" s="20">
        <f>Тех_Движение!$A$3764</f>
        <v/>
      </c>
      <c r="B3767" s="20">
        <f>IF(Тех_Движение!$F$3764&gt;0,Тех_Движение!$I$3764,"")</f>
        <v/>
      </c>
      <c r="C3767" s="20">
        <f>IF($B3767="","",Тех_Движение!$D$3764)</f>
        <v/>
      </c>
      <c r="D3767" s="42">
        <f>IF($B3767="","",Тех_Движение!$B$3764)</f>
        <v/>
      </c>
      <c r="E3767" s="54">
        <f>IF($B3767="","",Тех_Движение!$F$3764)</f>
        <v/>
      </c>
      <c r="F3767" s="54">
        <f>IF($B3767="","",SUMIFS($E$5:$E3766,$C$5:$C3766,$C3767))</f>
        <v/>
      </c>
      <c r="G3767" s="54">
        <f>IF($B3767="","",MAX(0,$E3767-MAX(0,SUMIFS(Тех_Движение!$G$2:$G$5111,Тех_Движение!$D$2:$D$5111,$C3767,Тех_Движение!$B$2:$B$5111,"&lt;="&amp;Настройки!$B$5-1)-$F3767)))</f>
        <v/>
      </c>
      <c r="H3767" s="54">
        <f>IF($B3767="","",IF(AND($D3767&gt;=Настройки!$B$5,$D3767&lt;=Настройки!$B$6),$E3767,0))</f>
        <v/>
      </c>
      <c r="I3767" s="54">
        <f>IF($B3767="","",$G3767+$H3767-$J3767)</f>
        <v/>
      </c>
      <c r="J3767" s="54">
        <f>IF($B3767="","",MAX(0,$E3767-MAX(0,SUMIFS(Тех_Движение!$G$2:$G$5111,Тех_Движение!$D$2:$D$5111,$C3767,Тех_Движение!$B$2:$B$5111,"&lt;="&amp;Настройки!$B$6)-$F3767)))</f>
        <v/>
      </c>
      <c r="K3767" s="54">
        <f>IF(OR($B3767="",K$3&lt;$D3767+Настройки!$B$7),0,MAX(0,$E3767-MAX(0,SUMIFS(Тех_Движение!$G$2:$G$5111,Тех_Движение!$D$2:$D$5111,$C3767,Тех_Движение!$B$2:$B$5111,"&lt;="&amp;K$3)-$F3767)))</f>
        <v/>
      </c>
      <c r="L3767" s="54">
        <f>IF(OR($B3767="",L$3&lt;$D3767+Настройки!$B$7),0,MAX(0,$E3767-MAX(0,SUMIFS(Тех_Движение!$G$2:$G$5111,Тех_Движение!$D$2:$D$5111,$C3767,Тех_Движение!$B$2:$B$5111,"&lt;="&amp;L$3)-$F3767)))</f>
        <v/>
      </c>
      <c r="M3767" s="54">
        <f>IF(OR($B3767="",M$3&lt;$D3767+Настройки!$B$7),0,MAX(0,$E3767-MAX(0,SUMIFS(Тех_Движение!$G$2:$G$5111,Тех_Движение!$D$2:$D$5111,$C3767,Тех_Движение!$B$2:$B$5111,"&lt;="&amp;M$3)-$F3767)))</f>
        <v/>
      </c>
      <c r="N3767" s="54">
        <f>IF(OR($B3767="",N$3&lt;$D3767+Настройки!$B$7),0,MAX(0,$E3767-MAX(0,SUMIFS(Тех_Движение!$G$2:$G$5111,Тех_Движение!$D$2:$D$5111,$C3767,Тех_Движение!$B$2:$B$5111,"&lt;="&amp;N$3)-$F3767)))</f>
        <v/>
      </c>
      <c r="O3767" s="54">
        <f>IF(OR($B3767="",O$3&lt;$D3767+Настройки!$B$7),0,MAX(0,$E3767-MAX(0,SUMIFS(Тех_Движение!$G$2:$G$5111,Тех_Движение!$D$2:$D$5111,$C3767,Тех_Движение!$B$2:$B$5111,"&lt;="&amp;O$3)-$F3767)))</f>
        <v/>
      </c>
      <c r="P3767" s="54">
        <f>IF(OR($B3767="",P$3&lt;$D3767+Настройки!$B$7),0,MAX(0,$E3767-MAX(0,SUMIFS(Тех_Движение!$G$2:$G$5111,Тех_Движение!$D$2:$D$5111,$C3767,Тех_Движение!$B$2:$B$5111,"&lt;="&amp;P$3)-$F3767)))</f>
        <v/>
      </c>
      <c r="Q3767" s="54">
        <f>IF(OR($B3767="",Q$3&lt;$D3767+Настройки!$B$7),0,MAX(0,$E3767-MAX(0,SUMIFS(Тех_Движение!$G$2:$G$5111,Тех_Движение!$D$2:$D$5111,$C3767,Тех_Движение!$B$2:$B$5111,"&lt;="&amp;Q$3)-$F3767)))</f>
        <v/>
      </c>
      <c r="R3767" s="54">
        <f>IF($B3767="","",SUM($K3767:$Q3767))</f>
        <v/>
      </c>
      <c r="S3767" s="56">
        <f>IF($B3767="","",VLOOKUP($C3767,Настройки!$A$11:$L$17,9,FALSE))</f>
        <v/>
      </c>
      <c r="T3767" s="56">
        <f>IF($B3767="","",$R3767*$S3767)</f>
        <v/>
      </c>
    </row>
    <row r="3768">
      <c r="A3768" s="20">
        <f>Тех_Движение!$A$3765</f>
        <v/>
      </c>
      <c r="B3768" s="20">
        <f>IF(Тех_Движение!$F$3765&gt;0,Тех_Движение!$I$3765,"")</f>
        <v/>
      </c>
      <c r="C3768" s="20">
        <f>IF($B3768="","",Тех_Движение!$D$3765)</f>
        <v/>
      </c>
      <c r="D3768" s="42">
        <f>IF($B3768="","",Тех_Движение!$B$3765)</f>
        <v/>
      </c>
      <c r="E3768" s="54">
        <f>IF($B3768="","",Тех_Движение!$F$3765)</f>
        <v/>
      </c>
      <c r="F3768" s="54">
        <f>IF($B3768="","",SUMIFS($E$5:$E3767,$C$5:$C3767,$C3768))</f>
        <v/>
      </c>
      <c r="G3768" s="54">
        <f>IF($B3768="","",MAX(0,$E3768-MAX(0,SUMIFS(Тех_Движение!$G$2:$G$5111,Тех_Движение!$D$2:$D$5111,$C3768,Тех_Движение!$B$2:$B$5111,"&lt;="&amp;Настройки!$B$5-1)-$F3768)))</f>
        <v/>
      </c>
      <c r="H3768" s="54">
        <f>IF($B3768="","",IF(AND($D3768&gt;=Настройки!$B$5,$D3768&lt;=Настройки!$B$6),$E3768,0))</f>
        <v/>
      </c>
      <c r="I3768" s="54">
        <f>IF($B3768="","",$G3768+$H3768-$J3768)</f>
        <v/>
      </c>
      <c r="J3768" s="54">
        <f>IF($B3768="","",MAX(0,$E3768-MAX(0,SUMIFS(Тех_Движение!$G$2:$G$5111,Тех_Движение!$D$2:$D$5111,$C3768,Тех_Движение!$B$2:$B$5111,"&lt;="&amp;Настройки!$B$6)-$F3768)))</f>
        <v/>
      </c>
      <c r="K3768" s="54">
        <f>IF(OR($B3768="",K$3&lt;$D3768+Настройки!$B$7),0,MAX(0,$E3768-MAX(0,SUMIFS(Тех_Движение!$G$2:$G$5111,Тех_Движение!$D$2:$D$5111,$C3768,Тех_Движение!$B$2:$B$5111,"&lt;="&amp;K$3)-$F3768)))</f>
        <v/>
      </c>
      <c r="L3768" s="54">
        <f>IF(OR($B3768="",L$3&lt;$D3768+Настройки!$B$7),0,MAX(0,$E3768-MAX(0,SUMIFS(Тех_Движение!$G$2:$G$5111,Тех_Движение!$D$2:$D$5111,$C3768,Тех_Движение!$B$2:$B$5111,"&lt;="&amp;L$3)-$F3768)))</f>
        <v/>
      </c>
      <c r="M3768" s="54">
        <f>IF(OR($B3768="",M$3&lt;$D3768+Настройки!$B$7),0,MAX(0,$E3768-MAX(0,SUMIFS(Тех_Движение!$G$2:$G$5111,Тех_Движение!$D$2:$D$5111,$C3768,Тех_Движение!$B$2:$B$5111,"&lt;="&amp;M$3)-$F3768)))</f>
        <v/>
      </c>
      <c r="N3768" s="54">
        <f>IF(OR($B3768="",N$3&lt;$D3768+Настройки!$B$7),0,MAX(0,$E3768-MAX(0,SUMIFS(Тех_Движение!$G$2:$G$5111,Тех_Движение!$D$2:$D$5111,$C3768,Тех_Движение!$B$2:$B$5111,"&lt;="&amp;N$3)-$F3768)))</f>
        <v/>
      </c>
      <c r="O3768" s="54">
        <f>IF(OR($B3768="",O$3&lt;$D3768+Настройки!$B$7),0,MAX(0,$E3768-MAX(0,SUMIFS(Тех_Движение!$G$2:$G$5111,Тех_Движение!$D$2:$D$5111,$C3768,Тех_Движение!$B$2:$B$5111,"&lt;="&amp;O$3)-$F3768)))</f>
        <v/>
      </c>
      <c r="P3768" s="54">
        <f>IF(OR($B3768="",P$3&lt;$D3768+Настройки!$B$7),0,MAX(0,$E3768-MAX(0,SUMIFS(Тех_Движение!$G$2:$G$5111,Тех_Движение!$D$2:$D$5111,$C3768,Тех_Движение!$B$2:$B$5111,"&lt;="&amp;P$3)-$F3768)))</f>
        <v/>
      </c>
      <c r="Q3768" s="54">
        <f>IF(OR($B3768="",Q$3&lt;$D3768+Настройки!$B$7),0,MAX(0,$E3768-MAX(0,SUMIFS(Тех_Движение!$G$2:$G$5111,Тех_Движение!$D$2:$D$5111,$C3768,Тех_Движение!$B$2:$B$5111,"&lt;="&amp;Q$3)-$F3768)))</f>
        <v/>
      </c>
      <c r="R3768" s="54">
        <f>IF($B3768="","",SUM($K3768:$Q3768))</f>
        <v/>
      </c>
      <c r="S3768" s="56">
        <f>IF($B3768="","",VLOOKUP($C3768,Настройки!$A$11:$L$17,9,FALSE))</f>
        <v/>
      </c>
      <c r="T3768" s="56">
        <f>IF($B3768="","",$R3768*$S3768)</f>
        <v/>
      </c>
    </row>
    <row r="3769">
      <c r="A3769" s="20">
        <f>Тех_Движение!$A$3766</f>
        <v/>
      </c>
      <c r="B3769" s="20">
        <f>IF(Тех_Движение!$F$3766&gt;0,Тех_Движение!$I$3766,"")</f>
        <v/>
      </c>
      <c r="C3769" s="20">
        <f>IF($B3769="","",Тех_Движение!$D$3766)</f>
        <v/>
      </c>
      <c r="D3769" s="42">
        <f>IF($B3769="","",Тех_Движение!$B$3766)</f>
        <v/>
      </c>
      <c r="E3769" s="54">
        <f>IF($B3769="","",Тех_Движение!$F$3766)</f>
        <v/>
      </c>
      <c r="F3769" s="54">
        <f>IF($B3769="","",SUMIFS($E$5:$E3768,$C$5:$C3768,$C3769))</f>
        <v/>
      </c>
      <c r="G3769" s="54">
        <f>IF($B3769="","",MAX(0,$E3769-MAX(0,SUMIFS(Тех_Движение!$G$2:$G$5111,Тех_Движение!$D$2:$D$5111,$C3769,Тех_Движение!$B$2:$B$5111,"&lt;="&amp;Настройки!$B$5-1)-$F3769)))</f>
        <v/>
      </c>
      <c r="H3769" s="54">
        <f>IF($B3769="","",IF(AND($D3769&gt;=Настройки!$B$5,$D3769&lt;=Настройки!$B$6),$E3769,0))</f>
        <v/>
      </c>
      <c r="I3769" s="54">
        <f>IF($B3769="","",$G3769+$H3769-$J3769)</f>
        <v/>
      </c>
      <c r="J3769" s="54">
        <f>IF($B3769="","",MAX(0,$E3769-MAX(0,SUMIFS(Тех_Движение!$G$2:$G$5111,Тех_Движение!$D$2:$D$5111,$C3769,Тех_Движение!$B$2:$B$5111,"&lt;="&amp;Настройки!$B$6)-$F3769)))</f>
        <v/>
      </c>
      <c r="K3769" s="54">
        <f>IF(OR($B3769="",K$3&lt;$D3769+Настройки!$B$7),0,MAX(0,$E3769-MAX(0,SUMIFS(Тех_Движение!$G$2:$G$5111,Тех_Движение!$D$2:$D$5111,$C3769,Тех_Движение!$B$2:$B$5111,"&lt;="&amp;K$3)-$F3769)))</f>
        <v/>
      </c>
      <c r="L3769" s="54">
        <f>IF(OR($B3769="",L$3&lt;$D3769+Настройки!$B$7),0,MAX(0,$E3769-MAX(0,SUMIFS(Тех_Движение!$G$2:$G$5111,Тех_Движение!$D$2:$D$5111,$C3769,Тех_Движение!$B$2:$B$5111,"&lt;="&amp;L$3)-$F3769)))</f>
        <v/>
      </c>
      <c r="M3769" s="54">
        <f>IF(OR($B3769="",M$3&lt;$D3769+Настройки!$B$7),0,MAX(0,$E3769-MAX(0,SUMIFS(Тех_Движение!$G$2:$G$5111,Тех_Движение!$D$2:$D$5111,$C3769,Тех_Движение!$B$2:$B$5111,"&lt;="&amp;M$3)-$F3769)))</f>
        <v/>
      </c>
      <c r="N3769" s="54">
        <f>IF(OR($B3769="",N$3&lt;$D3769+Настройки!$B$7),0,MAX(0,$E3769-MAX(0,SUMIFS(Тех_Движение!$G$2:$G$5111,Тех_Движение!$D$2:$D$5111,$C3769,Тех_Движение!$B$2:$B$5111,"&lt;="&amp;N$3)-$F3769)))</f>
        <v/>
      </c>
      <c r="O3769" s="54">
        <f>IF(OR($B3769="",O$3&lt;$D3769+Настройки!$B$7),0,MAX(0,$E3769-MAX(0,SUMIFS(Тех_Движение!$G$2:$G$5111,Тех_Движение!$D$2:$D$5111,$C3769,Тех_Движение!$B$2:$B$5111,"&lt;="&amp;O$3)-$F3769)))</f>
        <v/>
      </c>
      <c r="P3769" s="54">
        <f>IF(OR($B3769="",P$3&lt;$D3769+Настройки!$B$7),0,MAX(0,$E3769-MAX(0,SUMIFS(Тех_Движение!$G$2:$G$5111,Тех_Движение!$D$2:$D$5111,$C3769,Тех_Движение!$B$2:$B$5111,"&lt;="&amp;P$3)-$F3769)))</f>
        <v/>
      </c>
      <c r="Q3769" s="54">
        <f>IF(OR($B3769="",Q$3&lt;$D3769+Настройки!$B$7),0,MAX(0,$E3769-MAX(0,SUMIFS(Тех_Движение!$G$2:$G$5111,Тех_Движение!$D$2:$D$5111,$C3769,Тех_Движение!$B$2:$B$5111,"&lt;="&amp;Q$3)-$F3769)))</f>
        <v/>
      </c>
      <c r="R3769" s="54">
        <f>IF($B3769="","",SUM($K3769:$Q3769))</f>
        <v/>
      </c>
      <c r="S3769" s="56">
        <f>IF($B3769="","",VLOOKUP($C3769,Настройки!$A$11:$L$17,9,FALSE))</f>
        <v/>
      </c>
      <c r="T3769" s="56">
        <f>IF($B3769="","",$R3769*$S3769)</f>
        <v/>
      </c>
    </row>
    <row r="3770">
      <c r="A3770" s="20">
        <f>Тех_Движение!$A$3767</f>
        <v/>
      </c>
      <c r="B3770" s="20">
        <f>IF(Тех_Движение!$F$3767&gt;0,Тех_Движение!$I$3767,"")</f>
        <v/>
      </c>
      <c r="C3770" s="20">
        <f>IF($B3770="","",Тех_Движение!$D$3767)</f>
        <v/>
      </c>
      <c r="D3770" s="42">
        <f>IF($B3770="","",Тех_Движение!$B$3767)</f>
        <v/>
      </c>
      <c r="E3770" s="54">
        <f>IF($B3770="","",Тех_Движение!$F$3767)</f>
        <v/>
      </c>
      <c r="F3770" s="54">
        <f>IF($B3770="","",SUMIFS($E$5:$E3769,$C$5:$C3769,$C3770))</f>
        <v/>
      </c>
      <c r="G3770" s="54">
        <f>IF($B3770="","",MAX(0,$E3770-MAX(0,SUMIFS(Тех_Движение!$G$2:$G$5111,Тех_Движение!$D$2:$D$5111,$C3770,Тех_Движение!$B$2:$B$5111,"&lt;="&amp;Настройки!$B$5-1)-$F3770)))</f>
        <v/>
      </c>
      <c r="H3770" s="54">
        <f>IF($B3770="","",IF(AND($D3770&gt;=Настройки!$B$5,$D3770&lt;=Настройки!$B$6),$E3770,0))</f>
        <v/>
      </c>
      <c r="I3770" s="54">
        <f>IF($B3770="","",$G3770+$H3770-$J3770)</f>
        <v/>
      </c>
      <c r="J3770" s="54">
        <f>IF($B3770="","",MAX(0,$E3770-MAX(0,SUMIFS(Тех_Движение!$G$2:$G$5111,Тех_Движение!$D$2:$D$5111,$C3770,Тех_Движение!$B$2:$B$5111,"&lt;="&amp;Настройки!$B$6)-$F3770)))</f>
        <v/>
      </c>
      <c r="K3770" s="54">
        <f>IF(OR($B3770="",K$3&lt;$D3770+Настройки!$B$7),0,MAX(0,$E3770-MAX(0,SUMIFS(Тех_Движение!$G$2:$G$5111,Тех_Движение!$D$2:$D$5111,$C3770,Тех_Движение!$B$2:$B$5111,"&lt;="&amp;K$3)-$F3770)))</f>
        <v/>
      </c>
      <c r="L3770" s="54">
        <f>IF(OR($B3770="",L$3&lt;$D3770+Настройки!$B$7),0,MAX(0,$E3770-MAX(0,SUMIFS(Тех_Движение!$G$2:$G$5111,Тех_Движение!$D$2:$D$5111,$C3770,Тех_Движение!$B$2:$B$5111,"&lt;="&amp;L$3)-$F3770)))</f>
        <v/>
      </c>
      <c r="M3770" s="54">
        <f>IF(OR($B3770="",M$3&lt;$D3770+Настройки!$B$7),0,MAX(0,$E3770-MAX(0,SUMIFS(Тех_Движение!$G$2:$G$5111,Тех_Движение!$D$2:$D$5111,$C3770,Тех_Движение!$B$2:$B$5111,"&lt;="&amp;M$3)-$F3770)))</f>
        <v/>
      </c>
      <c r="N3770" s="54">
        <f>IF(OR($B3770="",N$3&lt;$D3770+Настройки!$B$7),0,MAX(0,$E3770-MAX(0,SUMIFS(Тех_Движение!$G$2:$G$5111,Тех_Движение!$D$2:$D$5111,$C3770,Тех_Движение!$B$2:$B$5111,"&lt;="&amp;N$3)-$F3770)))</f>
        <v/>
      </c>
      <c r="O3770" s="54">
        <f>IF(OR($B3770="",O$3&lt;$D3770+Настройки!$B$7),0,MAX(0,$E3770-MAX(0,SUMIFS(Тех_Движение!$G$2:$G$5111,Тех_Движение!$D$2:$D$5111,$C3770,Тех_Движение!$B$2:$B$5111,"&lt;="&amp;O$3)-$F3770)))</f>
        <v/>
      </c>
      <c r="P3770" s="54">
        <f>IF(OR($B3770="",P$3&lt;$D3770+Настройки!$B$7),0,MAX(0,$E3770-MAX(0,SUMIFS(Тех_Движение!$G$2:$G$5111,Тех_Движение!$D$2:$D$5111,$C3770,Тех_Движение!$B$2:$B$5111,"&lt;="&amp;P$3)-$F3770)))</f>
        <v/>
      </c>
      <c r="Q3770" s="54">
        <f>IF(OR($B3770="",Q$3&lt;$D3770+Настройки!$B$7),0,MAX(0,$E3770-MAX(0,SUMIFS(Тех_Движение!$G$2:$G$5111,Тех_Движение!$D$2:$D$5111,$C3770,Тех_Движение!$B$2:$B$5111,"&lt;="&amp;Q$3)-$F3770)))</f>
        <v/>
      </c>
      <c r="R3770" s="54">
        <f>IF($B3770="","",SUM($K3770:$Q3770))</f>
        <v/>
      </c>
      <c r="S3770" s="56">
        <f>IF($B3770="","",VLOOKUP($C3770,Настройки!$A$11:$L$17,9,FALSE))</f>
        <v/>
      </c>
      <c r="T3770" s="56">
        <f>IF($B3770="","",$R3770*$S3770)</f>
        <v/>
      </c>
    </row>
    <row r="3771">
      <c r="A3771" s="20">
        <f>Тех_Движение!$A$3768</f>
        <v/>
      </c>
      <c r="B3771" s="20">
        <f>IF(Тех_Движение!$F$3768&gt;0,Тех_Движение!$I$3768,"")</f>
        <v/>
      </c>
      <c r="C3771" s="20">
        <f>IF($B3771="","",Тех_Движение!$D$3768)</f>
        <v/>
      </c>
      <c r="D3771" s="42">
        <f>IF($B3771="","",Тех_Движение!$B$3768)</f>
        <v/>
      </c>
      <c r="E3771" s="54">
        <f>IF($B3771="","",Тех_Движение!$F$3768)</f>
        <v/>
      </c>
      <c r="F3771" s="54">
        <f>IF($B3771="","",SUMIFS($E$5:$E3770,$C$5:$C3770,$C3771))</f>
        <v/>
      </c>
      <c r="G3771" s="54">
        <f>IF($B3771="","",MAX(0,$E3771-MAX(0,SUMIFS(Тех_Движение!$G$2:$G$5111,Тех_Движение!$D$2:$D$5111,$C3771,Тех_Движение!$B$2:$B$5111,"&lt;="&amp;Настройки!$B$5-1)-$F3771)))</f>
        <v/>
      </c>
      <c r="H3771" s="54">
        <f>IF($B3771="","",IF(AND($D3771&gt;=Настройки!$B$5,$D3771&lt;=Настройки!$B$6),$E3771,0))</f>
        <v/>
      </c>
      <c r="I3771" s="54">
        <f>IF($B3771="","",$G3771+$H3771-$J3771)</f>
        <v/>
      </c>
      <c r="J3771" s="54">
        <f>IF($B3771="","",MAX(0,$E3771-MAX(0,SUMIFS(Тех_Движение!$G$2:$G$5111,Тех_Движение!$D$2:$D$5111,$C3771,Тех_Движение!$B$2:$B$5111,"&lt;="&amp;Настройки!$B$6)-$F3771)))</f>
        <v/>
      </c>
      <c r="K3771" s="54">
        <f>IF(OR($B3771="",K$3&lt;$D3771+Настройки!$B$7),0,MAX(0,$E3771-MAX(0,SUMIFS(Тех_Движение!$G$2:$G$5111,Тех_Движение!$D$2:$D$5111,$C3771,Тех_Движение!$B$2:$B$5111,"&lt;="&amp;K$3)-$F3771)))</f>
        <v/>
      </c>
      <c r="L3771" s="54">
        <f>IF(OR($B3771="",L$3&lt;$D3771+Настройки!$B$7),0,MAX(0,$E3771-MAX(0,SUMIFS(Тех_Движение!$G$2:$G$5111,Тех_Движение!$D$2:$D$5111,$C3771,Тех_Движение!$B$2:$B$5111,"&lt;="&amp;L$3)-$F3771)))</f>
        <v/>
      </c>
      <c r="M3771" s="54">
        <f>IF(OR($B3771="",M$3&lt;$D3771+Настройки!$B$7),0,MAX(0,$E3771-MAX(0,SUMIFS(Тех_Движение!$G$2:$G$5111,Тех_Движение!$D$2:$D$5111,$C3771,Тех_Движение!$B$2:$B$5111,"&lt;="&amp;M$3)-$F3771)))</f>
        <v/>
      </c>
      <c r="N3771" s="54">
        <f>IF(OR($B3771="",N$3&lt;$D3771+Настройки!$B$7),0,MAX(0,$E3771-MAX(0,SUMIFS(Тех_Движение!$G$2:$G$5111,Тех_Движение!$D$2:$D$5111,$C3771,Тех_Движение!$B$2:$B$5111,"&lt;="&amp;N$3)-$F3771)))</f>
        <v/>
      </c>
      <c r="O3771" s="54">
        <f>IF(OR($B3771="",O$3&lt;$D3771+Настройки!$B$7),0,MAX(0,$E3771-MAX(0,SUMIFS(Тех_Движение!$G$2:$G$5111,Тех_Движение!$D$2:$D$5111,$C3771,Тех_Движение!$B$2:$B$5111,"&lt;="&amp;O$3)-$F3771)))</f>
        <v/>
      </c>
      <c r="P3771" s="54">
        <f>IF(OR($B3771="",P$3&lt;$D3771+Настройки!$B$7),0,MAX(0,$E3771-MAX(0,SUMIFS(Тех_Движение!$G$2:$G$5111,Тех_Движение!$D$2:$D$5111,$C3771,Тех_Движение!$B$2:$B$5111,"&lt;="&amp;P$3)-$F3771)))</f>
        <v/>
      </c>
      <c r="Q3771" s="54">
        <f>IF(OR($B3771="",Q$3&lt;$D3771+Настройки!$B$7),0,MAX(0,$E3771-MAX(0,SUMIFS(Тех_Движение!$G$2:$G$5111,Тех_Движение!$D$2:$D$5111,$C3771,Тех_Движение!$B$2:$B$5111,"&lt;="&amp;Q$3)-$F3771)))</f>
        <v/>
      </c>
      <c r="R3771" s="54">
        <f>IF($B3771="","",SUM($K3771:$Q3771))</f>
        <v/>
      </c>
      <c r="S3771" s="56">
        <f>IF($B3771="","",VLOOKUP($C3771,Настройки!$A$11:$L$17,9,FALSE))</f>
        <v/>
      </c>
      <c r="T3771" s="56">
        <f>IF($B3771="","",$R3771*$S3771)</f>
        <v/>
      </c>
    </row>
    <row r="3772">
      <c r="A3772" s="20">
        <f>Тех_Движение!$A$3769</f>
        <v/>
      </c>
      <c r="B3772" s="20">
        <f>IF(Тех_Движение!$F$3769&gt;0,Тех_Движение!$I$3769,"")</f>
        <v/>
      </c>
      <c r="C3772" s="20">
        <f>IF($B3772="","",Тех_Движение!$D$3769)</f>
        <v/>
      </c>
      <c r="D3772" s="42">
        <f>IF($B3772="","",Тех_Движение!$B$3769)</f>
        <v/>
      </c>
      <c r="E3772" s="54">
        <f>IF($B3772="","",Тех_Движение!$F$3769)</f>
        <v/>
      </c>
      <c r="F3772" s="54">
        <f>IF($B3772="","",SUMIFS($E$5:$E3771,$C$5:$C3771,$C3772))</f>
        <v/>
      </c>
      <c r="G3772" s="54">
        <f>IF($B3772="","",MAX(0,$E3772-MAX(0,SUMIFS(Тех_Движение!$G$2:$G$5111,Тех_Движение!$D$2:$D$5111,$C3772,Тех_Движение!$B$2:$B$5111,"&lt;="&amp;Настройки!$B$5-1)-$F3772)))</f>
        <v/>
      </c>
      <c r="H3772" s="54">
        <f>IF($B3772="","",IF(AND($D3772&gt;=Настройки!$B$5,$D3772&lt;=Настройки!$B$6),$E3772,0))</f>
        <v/>
      </c>
      <c r="I3772" s="54">
        <f>IF($B3772="","",$G3772+$H3772-$J3772)</f>
        <v/>
      </c>
      <c r="J3772" s="54">
        <f>IF($B3772="","",MAX(0,$E3772-MAX(0,SUMIFS(Тех_Движение!$G$2:$G$5111,Тех_Движение!$D$2:$D$5111,$C3772,Тех_Движение!$B$2:$B$5111,"&lt;="&amp;Настройки!$B$6)-$F3772)))</f>
        <v/>
      </c>
      <c r="K3772" s="54">
        <f>IF(OR($B3772="",K$3&lt;$D3772+Настройки!$B$7),0,MAX(0,$E3772-MAX(0,SUMIFS(Тех_Движение!$G$2:$G$5111,Тех_Движение!$D$2:$D$5111,$C3772,Тех_Движение!$B$2:$B$5111,"&lt;="&amp;K$3)-$F3772)))</f>
        <v/>
      </c>
      <c r="L3772" s="54">
        <f>IF(OR($B3772="",L$3&lt;$D3772+Настройки!$B$7),0,MAX(0,$E3772-MAX(0,SUMIFS(Тех_Движение!$G$2:$G$5111,Тех_Движение!$D$2:$D$5111,$C3772,Тех_Движение!$B$2:$B$5111,"&lt;="&amp;L$3)-$F3772)))</f>
        <v/>
      </c>
      <c r="M3772" s="54">
        <f>IF(OR($B3772="",M$3&lt;$D3772+Настройки!$B$7),0,MAX(0,$E3772-MAX(0,SUMIFS(Тех_Движение!$G$2:$G$5111,Тех_Движение!$D$2:$D$5111,$C3772,Тех_Движение!$B$2:$B$5111,"&lt;="&amp;M$3)-$F3772)))</f>
        <v/>
      </c>
      <c r="N3772" s="54">
        <f>IF(OR($B3772="",N$3&lt;$D3772+Настройки!$B$7),0,MAX(0,$E3772-MAX(0,SUMIFS(Тех_Движение!$G$2:$G$5111,Тех_Движение!$D$2:$D$5111,$C3772,Тех_Движение!$B$2:$B$5111,"&lt;="&amp;N$3)-$F3772)))</f>
        <v/>
      </c>
      <c r="O3772" s="54">
        <f>IF(OR($B3772="",O$3&lt;$D3772+Настройки!$B$7),0,MAX(0,$E3772-MAX(0,SUMIFS(Тех_Движение!$G$2:$G$5111,Тех_Движение!$D$2:$D$5111,$C3772,Тех_Движение!$B$2:$B$5111,"&lt;="&amp;O$3)-$F3772)))</f>
        <v/>
      </c>
      <c r="P3772" s="54">
        <f>IF(OR($B3772="",P$3&lt;$D3772+Настройки!$B$7),0,MAX(0,$E3772-MAX(0,SUMIFS(Тех_Движение!$G$2:$G$5111,Тех_Движение!$D$2:$D$5111,$C3772,Тех_Движение!$B$2:$B$5111,"&lt;="&amp;P$3)-$F3772)))</f>
        <v/>
      </c>
      <c r="Q3772" s="54">
        <f>IF(OR($B3772="",Q$3&lt;$D3772+Настройки!$B$7),0,MAX(0,$E3772-MAX(0,SUMIFS(Тех_Движение!$G$2:$G$5111,Тех_Движение!$D$2:$D$5111,$C3772,Тех_Движение!$B$2:$B$5111,"&lt;="&amp;Q$3)-$F3772)))</f>
        <v/>
      </c>
      <c r="R3772" s="54">
        <f>IF($B3772="","",SUM($K3772:$Q3772))</f>
        <v/>
      </c>
      <c r="S3772" s="56">
        <f>IF($B3772="","",VLOOKUP($C3772,Настройки!$A$11:$L$17,9,FALSE))</f>
        <v/>
      </c>
      <c r="T3772" s="56">
        <f>IF($B3772="","",$R3772*$S3772)</f>
        <v/>
      </c>
    </row>
    <row r="3773">
      <c r="A3773" s="20">
        <f>Тех_Движение!$A$3770</f>
        <v/>
      </c>
      <c r="B3773" s="20">
        <f>IF(Тех_Движение!$F$3770&gt;0,Тех_Движение!$I$3770,"")</f>
        <v/>
      </c>
      <c r="C3773" s="20">
        <f>IF($B3773="","",Тех_Движение!$D$3770)</f>
        <v/>
      </c>
      <c r="D3773" s="42">
        <f>IF($B3773="","",Тех_Движение!$B$3770)</f>
        <v/>
      </c>
      <c r="E3773" s="54">
        <f>IF($B3773="","",Тех_Движение!$F$3770)</f>
        <v/>
      </c>
      <c r="F3773" s="54">
        <f>IF($B3773="","",SUMIFS($E$5:$E3772,$C$5:$C3772,$C3773))</f>
        <v/>
      </c>
      <c r="G3773" s="54">
        <f>IF($B3773="","",MAX(0,$E3773-MAX(0,SUMIFS(Тех_Движение!$G$2:$G$5111,Тех_Движение!$D$2:$D$5111,$C3773,Тех_Движение!$B$2:$B$5111,"&lt;="&amp;Настройки!$B$5-1)-$F3773)))</f>
        <v/>
      </c>
      <c r="H3773" s="54">
        <f>IF($B3773="","",IF(AND($D3773&gt;=Настройки!$B$5,$D3773&lt;=Настройки!$B$6),$E3773,0))</f>
        <v/>
      </c>
      <c r="I3773" s="54">
        <f>IF($B3773="","",$G3773+$H3773-$J3773)</f>
        <v/>
      </c>
      <c r="J3773" s="54">
        <f>IF($B3773="","",MAX(0,$E3773-MAX(0,SUMIFS(Тех_Движение!$G$2:$G$5111,Тех_Движение!$D$2:$D$5111,$C3773,Тех_Движение!$B$2:$B$5111,"&lt;="&amp;Настройки!$B$6)-$F3773)))</f>
        <v/>
      </c>
      <c r="K3773" s="54">
        <f>IF(OR($B3773="",K$3&lt;$D3773+Настройки!$B$7),0,MAX(0,$E3773-MAX(0,SUMIFS(Тех_Движение!$G$2:$G$5111,Тех_Движение!$D$2:$D$5111,$C3773,Тех_Движение!$B$2:$B$5111,"&lt;="&amp;K$3)-$F3773)))</f>
        <v/>
      </c>
      <c r="L3773" s="54">
        <f>IF(OR($B3773="",L$3&lt;$D3773+Настройки!$B$7),0,MAX(0,$E3773-MAX(0,SUMIFS(Тех_Движение!$G$2:$G$5111,Тех_Движение!$D$2:$D$5111,$C3773,Тех_Движение!$B$2:$B$5111,"&lt;="&amp;L$3)-$F3773)))</f>
        <v/>
      </c>
      <c r="M3773" s="54">
        <f>IF(OR($B3773="",M$3&lt;$D3773+Настройки!$B$7),0,MAX(0,$E3773-MAX(0,SUMIFS(Тех_Движение!$G$2:$G$5111,Тех_Движение!$D$2:$D$5111,$C3773,Тех_Движение!$B$2:$B$5111,"&lt;="&amp;M$3)-$F3773)))</f>
        <v/>
      </c>
      <c r="N3773" s="54">
        <f>IF(OR($B3773="",N$3&lt;$D3773+Настройки!$B$7),0,MAX(0,$E3773-MAX(0,SUMIFS(Тех_Движение!$G$2:$G$5111,Тех_Движение!$D$2:$D$5111,$C3773,Тех_Движение!$B$2:$B$5111,"&lt;="&amp;N$3)-$F3773)))</f>
        <v/>
      </c>
      <c r="O3773" s="54">
        <f>IF(OR($B3773="",O$3&lt;$D3773+Настройки!$B$7),0,MAX(0,$E3773-MAX(0,SUMIFS(Тех_Движение!$G$2:$G$5111,Тех_Движение!$D$2:$D$5111,$C3773,Тех_Движение!$B$2:$B$5111,"&lt;="&amp;O$3)-$F3773)))</f>
        <v/>
      </c>
      <c r="P3773" s="54">
        <f>IF(OR($B3773="",P$3&lt;$D3773+Настройки!$B$7),0,MAX(0,$E3773-MAX(0,SUMIFS(Тех_Движение!$G$2:$G$5111,Тех_Движение!$D$2:$D$5111,$C3773,Тех_Движение!$B$2:$B$5111,"&lt;="&amp;P$3)-$F3773)))</f>
        <v/>
      </c>
      <c r="Q3773" s="54">
        <f>IF(OR($B3773="",Q$3&lt;$D3773+Настройки!$B$7),0,MAX(0,$E3773-MAX(0,SUMIFS(Тех_Движение!$G$2:$G$5111,Тех_Движение!$D$2:$D$5111,$C3773,Тех_Движение!$B$2:$B$5111,"&lt;="&amp;Q$3)-$F3773)))</f>
        <v/>
      </c>
      <c r="R3773" s="54">
        <f>IF($B3773="","",SUM($K3773:$Q3773))</f>
        <v/>
      </c>
      <c r="S3773" s="56">
        <f>IF($B3773="","",VLOOKUP($C3773,Настройки!$A$11:$L$17,9,FALSE))</f>
        <v/>
      </c>
      <c r="T3773" s="56">
        <f>IF($B3773="","",$R3773*$S3773)</f>
        <v/>
      </c>
    </row>
    <row r="3774">
      <c r="A3774" s="20">
        <f>Тех_Движение!$A$3771</f>
        <v/>
      </c>
      <c r="B3774" s="20">
        <f>IF(Тех_Движение!$F$3771&gt;0,Тех_Движение!$I$3771,"")</f>
        <v/>
      </c>
      <c r="C3774" s="20">
        <f>IF($B3774="","",Тех_Движение!$D$3771)</f>
        <v/>
      </c>
      <c r="D3774" s="42">
        <f>IF($B3774="","",Тех_Движение!$B$3771)</f>
        <v/>
      </c>
      <c r="E3774" s="54">
        <f>IF($B3774="","",Тех_Движение!$F$3771)</f>
        <v/>
      </c>
      <c r="F3774" s="54">
        <f>IF($B3774="","",SUMIFS($E$5:$E3773,$C$5:$C3773,$C3774))</f>
        <v/>
      </c>
      <c r="G3774" s="54">
        <f>IF($B3774="","",MAX(0,$E3774-MAX(0,SUMIFS(Тех_Движение!$G$2:$G$5111,Тех_Движение!$D$2:$D$5111,$C3774,Тех_Движение!$B$2:$B$5111,"&lt;="&amp;Настройки!$B$5-1)-$F3774)))</f>
        <v/>
      </c>
      <c r="H3774" s="54">
        <f>IF($B3774="","",IF(AND($D3774&gt;=Настройки!$B$5,$D3774&lt;=Настройки!$B$6),$E3774,0))</f>
        <v/>
      </c>
      <c r="I3774" s="54">
        <f>IF($B3774="","",$G3774+$H3774-$J3774)</f>
        <v/>
      </c>
      <c r="J3774" s="54">
        <f>IF($B3774="","",MAX(0,$E3774-MAX(0,SUMIFS(Тех_Движение!$G$2:$G$5111,Тех_Движение!$D$2:$D$5111,$C3774,Тех_Движение!$B$2:$B$5111,"&lt;="&amp;Настройки!$B$6)-$F3774)))</f>
        <v/>
      </c>
      <c r="K3774" s="54">
        <f>IF(OR($B3774="",K$3&lt;$D3774+Настройки!$B$7),0,MAX(0,$E3774-MAX(0,SUMIFS(Тех_Движение!$G$2:$G$5111,Тех_Движение!$D$2:$D$5111,$C3774,Тех_Движение!$B$2:$B$5111,"&lt;="&amp;K$3)-$F3774)))</f>
        <v/>
      </c>
      <c r="L3774" s="54">
        <f>IF(OR($B3774="",L$3&lt;$D3774+Настройки!$B$7),0,MAX(0,$E3774-MAX(0,SUMIFS(Тех_Движение!$G$2:$G$5111,Тех_Движение!$D$2:$D$5111,$C3774,Тех_Движение!$B$2:$B$5111,"&lt;="&amp;L$3)-$F3774)))</f>
        <v/>
      </c>
      <c r="M3774" s="54">
        <f>IF(OR($B3774="",M$3&lt;$D3774+Настройки!$B$7),0,MAX(0,$E3774-MAX(0,SUMIFS(Тех_Движение!$G$2:$G$5111,Тех_Движение!$D$2:$D$5111,$C3774,Тех_Движение!$B$2:$B$5111,"&lt;="&amp;M$3)-$F3774)))</f>
        <v/>
      </c>
      <c r="N3774" s="54">
        <f>IF(OR($B3774="",N$3&lt;$D3774+Настройки!$B$7),0,MAX(0,$E3774-MAX(0,SUMIFS(Тех_Движение!$G$2:$G$5111,Тех_Движение!$D$2:$D$5111,$C3774,Тех_Движение!$B$2:$B$5111,"&lt;="&amp;N$3)-$F3774)))</f>
        <v/>
      </c>
      <c r="O3774" s="54">
        <f>IF(OR($B3774="",O$3&lt;$D3774+Настройки!$B$7),0,MAX(0,$E3774-MAX(0,SUMIFS(Тех_Движение!$G$2:$G$5111,Тех_Движение!$D$2:$D$5111,$C3774,Тех_Движение!$B$2:$B$5111,"&lt;="&amp;O$3)-$F3774)))</f>
        <v/>
      </c>
      <c r="P3774" s="54">
        <f>IF(OR($B3774="",P$3&lt;$D3774+Настройки!$B$7),0,MAX(0,$E3774-MAX(0,SUMIFS(Тех_Движение!$G$2:$G$5111,Тех_Движение!$D$2:$D$5111,$C3774,Тех_Движение!$B$2:$B$5111,"&lt;="&amp;P$3)-$F3774)))</f>
        <v/>
      </c>
      <c r="Q3774" s="54">
        <f>IF(OR($B3774="",Q$3&lt;$D3774+Настройки!$B$7),0,MAX(0,$E3774-MAX(0,SUMIFS(Тех_Движение!$G$2:$G$5111,Тех_Движение!$D$2:$D$5111,$C3774,Тех_Движение!$B$2:$B$5111,"&lt;="&amp;Q$3)-$F3774)))</f>
        <v/>
      </c>
      <c r="R3774" s="54">
        <f>IF($B3774="","",SUM($K3774:$Q3774))</f>
        <v/>
      </c>
      <c r="S3774" s="56">
        <f>IF($B3774="","",VLOOKUP($C3774,Настройки!$A$11:$L$17,9,FALSE))</f>
        <v/>
      </c>
      <c r="T3774" s="56">
        <f>IF($B3774="","",$R3774*$S3774)</f>
        <v/>
      </c>
    </row>
    <row r="3775">
      <c r="A3775" s="20">
        <f>Тех_Движение!$A$3772</f>
        <v/>
      </c>
      <c r="B3775" s="20">
        <f>IF(Тех_Движение!$F$3772&gt;0,Тех_Движение!$I$3772,"")</f>
        <v/>
      </c>
      <c r="C3775" s="20">
        <f>IF($B3775="","",Тех_Движение!$D$3772)</f>
        <v/>
      </c>
      <c r="D3775" s="42">
        <f>IF($B3775="","",Тех_Движение!$B$3772)</f>
        <v/>
      </c>
      <c r="E3775" s="54">
        <f>IF($B3775="","",Тех_Движение!$F$3772)</f>
        <v/>
      </c>
      <c r="F3775" s="54">
        <f>IF($B3775="","",SUMIFS($E$5:$E3774,$C$5:$C3774,$C3775))</f>
        <v/>
      </c>
      <c r="G3775" s="54">
        <f>IF($B3775="","",MAX(0,$E3775-MAX(0,SUMIFS(Тех_Движение!$G$2:$G$5111,Тех_Движение!$D$2:$D$5111,$C3775,Тех_Движение!$B$2:$B$5111,"&lt;="&amp;Настройки!$B$5-1)-$F3775)))</f>
        <v/>
      </c>
      <c r="H3775" s="54">
        <f>IF($B3775="","",IF(AND($D3775&gt;=Настройки!$B$5,$D3775&lt;=Настройки!$B$6),$E3775,0))</f>
        <v/>
      </c>
      <c r="I3775" s="54">
        <f>IF($B3775="","",$G3775+$H3775-$J3775)</f>
        <v/>
      </c>
      <c r="J3775" s="54">
        <f>IF($B3775="","",MAX(0,$E3775-MAX(0,SUMIFS(Тех_Движение!$G$2:$G$5111,Тех_Движение!$D$2:$D$5111,$C3775,Тех_Движение!$B$2:$B$5111,"&lt;="&amp;Настройки!$B$6)-$F3775)))</f>
        <v/>
      </c>
      <c r="K3775" s="54">
        <f>IF(OR($B3775="",K$3&lt;$D3775+Настройки!$B$7),0,MAX(0,$E3775-MAX(0,SUMIFS(Тех_Движение!$G$2:$G$5111,Тех_Движение!$D$2:$D$5111,$C3775,Тех_Движение!$B$2:$B$5111,"&lt;="&amp;K$3)-$F3775)))</f>
        <v/>
      </c>
      <c r="L3775" s="54">
        <f>IF(OR($B3775="",L$3&lt;$D3775+Настройки!$B$7),0,MAX(0,$E3775-MAX(0,SUMIFS(Тех_Движение!$G$2:$G$5111,Тех_Движение!$D$2:$D$5111,$C3775,Тех_Движение!$B$2:$B$5111,"&lt;="&amp;L$3)-$F3775)))</f>
        <v/>
      </c>
      <c r="M3775" s="54">
        <f>IF(OR($B3775="",M$3&lt;$D3775+Настройки!$B$7),0,MAX(0,$E3775-MAX(0,SUMIFS(Тех_Движение!$G$2:$G$5111,Тех_Движение!$D$2:$D$5111,$C3775,Тех_Движение!$B$2:$B$5111,"&lt;="&amp;M$3)-$F3775)))</f>
        <v/>
      </c>
      <c r="N3775" s="54">
        <f>IF(OR($B3775="",N$3&lt;$D3775+Настройки!$B$7),0,MAX(0,$E3775-MAX(0,SUMIFS(Тех_Движение!$G$2:$G$5111,Тех_Движение!$D$2:$D$5111,$C3775,Тех_Движение!$B$2:$B$5111,"&lt;="&amp;N$3)-$F3775)))</f>
        <v/>
      </c>
      <c r="O3775" s="54">
        <f>IF(OR($B3775="",O$3&lt;$D3775+Настройки!$B$7),0,MAX(0,$E3775-MAX(0,SUMIFS(Тех_Движение!$G$2:$G$5111,Тех_Движение!$D$2:$D$5111,$C3775,Тех_Движение!$B$2:$B$5111,"&lt;="&amp;O$3)-$F3775)))</f>
        <v/>
      </c>
      <c r="P3775" s="54">
        <f>IF(OR($B3775="",P$3&lt;$D3775+Настройки!$B$7),0,MAX(0,$E3775-MAX(0,SUMIFS(Тех_Движение!$G$2:$G$5111,Тех_Движение!$D$2:$D$5111,$C3775,Тех_Движение!$B$2:$B$5111,"&lt;="&amp;P$3)-$F3775)))</f>
        <v/>
      </c>
      <c r="Q3775" s="54">
        <f>IF(OR($B3775="",Q$3&lt;$D3775+Настройки!$B$7),0,MAX(0,$E3775-MAX(0,SUMIFS(Тех_Движение!$G$2:$G$5111,Тех_Движение!$D$2:$D$5111,$C3775,Тех_Движение!$B$2:$B$5111,"&lt;="&amp;Q$3)-$F3775)))</f>
        <v/>
      </c>
      <c r="R3775" s="54">
        <f>IF($B3775="","",SUM($K3775:$Q3775))</f>
        <v/>
      </c>
      <c r="S3775" s="56">
        <f>IF($B3775="","",VLOOKUP($C3775,Настройки!$A$11:$L$17,9,FALSE))</f>
        <v/>
      </c>
      <c r="T3775" s="56">
        <f>IF($B3775="","",$R3775*$S3775)</f>
        <v/>
      </c>
    </row>
    <row r="3776">
      <c r="A3776" s="20">
        <f>Тех_Движение!$A$3773</f>
        <v/>
      </c>
      <c r="B3776" s="20">
        <f>IF(Тех_Движение!$F$3773&gt;0,Тех_Движение!$I$3773,"")</f>
        <v/>
      </c>
      <c r="C3776" s="20">
        <f>IF($B3776="","",Тех_Движение!$D$3773)</f>
        <v/>
      </c>
      <c r="D3776" s="42">
        <f>IF($B3776="","",Тех_Движение!$B$3773)</f>
        <v/>
      </c>
      <c r="E3776" s="54">
        <f>IF($B3776="","",Тех_Движение!$F$3773)</f>
        <v/>
      </c>
      <c r="F3776" s="54">
        <f>IF($B3776="","",SUMIFS($E$5:$E3775,$C$5:$C3775,$C3776))</f>
        <v/>
      </c>
      <c r="G3776" s="54">
        <f>IF($B3776="","",MAX(0,$E3776-MAX(0,SUMIFS(Тех_Движение!$G$2:$G$5111,Тех_Движение!$D$2:$D$5111,$C3776,Тех_Движение!$B$2:$B$5111,"&lt;="&amp;Настройки!$B$5-1)-$F3776)))</f>
        <v/>
      </c>
      <c r="H3776" s="54">
        <f>IF($B3776="","",IF(AND($D3776&gt;=Настройки!$B$5,$D3776&lt;=Настройки!$B$6),$E3776,0))</f>
        <v/>
      </c>
      <c r="I3776" s="54">
        <f>IF($B3776="","",$G3776+$H3776-$J3776)</f>
        <v/>
      </c>
      <c r="J3776" s="54">
        <f>IF($B3776="","",MAX(0,$E3776-MAX(0,SUMIFS(Тех_Движение!$G$2:$G$5111,Тех_Движение!$D$2:$D$5111,$C3776,Тех_Движение!$B$2:$B$5111,"&lt;="&amp;Настройки!$B$6)-$F3776)))</f>
        <v/>
      </c>
      <c r="K3776" s="54">
        <f>IF(OR($B3776="",K$3&lt;$D3776+Настройки!$B$7),0,MAX(0,$E3776-MAX(0,SUMIFS(Тех_Движение!$G$2:$G$5111,Тех_Движение!$D$2:$D$5111,$C3776,Тех_Движение!$B$2:$B$5111,"&lt;="&amp;K$3)-$F3776)))</f>
        <v/>
      </c>
      <c r="L3776" s="54">
        <f>IF(OR($B3776="",L$3&lt;$D3776+Настройки!$B$7),0,MAX(0,$E3776-MAX(0,SUMIFS(Тех_Движение!$G$2:$G$5111,Тех_Движение!$D$2:$D$5111,$C3776,Тех_Движение!$B$2:$B$5111,"&lt;="&amp;L$3)-$F3776)))</f>
        <v/>
      </c>
      <c r="M3776" s="54">
        <f>IF(OR($B3776="",M$3&lt;$D3776+Настройки!$B$7),0,MAX(0,$E3776-MAX(0,SUMIFS(Тех_Движение!$G$2:$G$5111,Тех_Движение!$D$2:$D$5111,$C3776,Тех_Движение!$B$2:$B$5111,"&lt;="&amp;M$3)-$F3776)))</f>
        <v/>
      </c>
      <c r="N3776" s="54">
        <f>IF(OR($B3776="",N$3&lt;$D3776+Настройки!$B$7),0,MAX(0,$E3776-MAX(0,SUMIFS(Тех_Движение!$G$2:$G$5111,Тех_Движение!$D$2:$D$5111,$C3776,Тех_Движение!$B$2:$B$5111,"&lt;="&amp;N$3)-$F3776)))</f>
        <v/>
      </c>
      <c r="O3776" s="54">
        <f>IF(OR($B3776="",O$3&lt;$D3776+Настройки!$B$7),0,MAX(0,$E3776-MAX(0,SUMIFS(Тех_Движение!$G$2:$G$5111,Тех_Движение!$D$2:$D$5111,$C3776,Тех_Движение!$B$2:$B$5111,"&lt;="&amp;O$3)-$F3776)))</f>
        <v/>
      </c>
      <c r="P3776" s="54">
        <f>IF(OR($B3776="",P$3&lt;$D3776+Настройки!$B$7),0,MAX(0,$E3776-MAX(0,SUMIFS(Тех_Движение!$G$2:$G$5111,Тех_Движение!$D$2:$D$5111,$C3776,Тех_Движение!$B$2:$B$5111,"&lt;="&amp;P$3)-$F3776)))</f>
        <v/>
      </c>
      <c r="Q3776" s="54">
        <f>IF(OR($B3776="",Q$3&lt;$D3776+Настройки!$B$7),0,MAX(0,$E3776-MAX(0,SUMIFS(Тех_Движение!$G$2:$G$5111,Тех_Движение!$D$2:$D$5111,$C3776,Тех_Движение!$B$2:$B$5111,"&lt;="&amp;Q$3)-$F3776)))</f>
        <v/>
      </c>
      <c r="R3776" s="54">
        <f>IF($B3776="","",SUM($K3776:$Q3776))</f>
        <v/>
      </c>
      <c r="S3776" s="56">
        <f>IF($B3776="","",VLOOKUP($C3776,Настройки!$A$11:$L$17,9,FALSE))</f>
        <v/>
      </c>
      <c r="T3776" s="56">
        <f>IF($B3776="","",$R3776*$S3776)</f>
        <v/>
      </c>
    </row>
    <row r="3777">
      <c r="A3777" s="20">
        <f>Тех_Движение!$A$3774</f>
        <v/>
      </c>
      <c r="B3777" s="20">
        <f>IF(Тех_Движение!$F$3774&gt;0,Тех_Движение!$I$3774,"")</f>
        <v/>
      </c>
      <c r="C3777" s="20">
        <f>IF($B3777="","",Тех_Движение!$D$3774)</f>
        <v/>
      </c>
      <c r="D3777" s="42">
        <f>IF($B3777="","",Тех_Движение!$B$3774)</f>
        <v/>
      </c>
      <c r="E3777" s="54">
        <f>IF($B3777="","",Тех_Движение!$F$3774)</f>
        <v/>
      </c>
      <c r="F3777" s="54">
        <f>IF($B3777="","",SUMIFS($E$5:$E3776,$C$5:$C3776,$C3777))</f>
        <v/>
      </c>
      <c r="G3777" s="54">
        <f>IF($B3777="","",MAX(0,$E3777-MAX(0,SUMIFS(Тех_Движение!$G$2:$G$5111,Тех_Движение!$D$2:$D$5111,$C3777,Тех_Движение!$B$2:$B$5111,"&lt;="&amp;Настройки!$B$5-1)-$F3777)))</f>
        <v/>
      </c>
      <c r="H3777" s="54">
        <f>IF($B3777="","",IF(AND($D3777&gt;=Настройки!$B$5,$D3777&lt;=Настройки!$B$6),$E3777,0))</f>
        <v/>
      </c>
      <c r="I3777" s="54">
        <f>IF($B3777="","",$G3777+$H3777-$J3777)</f>
        <v/>
      </c>
      <c r="J3777" s="54">
        <f>IF($B3777="","",MAX(0,$E3777-MAX(0,SUMIFS(Тех_Движение!$G$2:$G$5111,Тех_Движение!$D$2:$D$5111,$C3777,Тех_Движение!$B$2:$B$5111,"&lt;="&amp;Настройки!$B$6)-$F3777)))</f>
        <v/>
      </c>
      <c r="K3777" s="54">
        <f>IF(OR($B3777="",K$3&lt;$D3777+Настройки!$B$7),0,MAX(0,$E3777-MAX(0,SUMIFS(Тех_Движение!$G$2:$G$5111,Тех_Движение!$D$2:$D$5111,$C3777,Тех_Движение!$B$2:$B$5111,"&lt;="&amp;K$3)-$F3777)))</f>
        <v/>
      </c>
      <c r="L3777" s="54">
        <f>IF(OR($B3777="",L$3&lt;$D3777+Настройки!$B$7),0,MAX(0,$E3777-MAX(0,SUMIFS(Тех_Движение!$G$2:$G$5111,Тех_Движение!$D$2:$D$5111,$C3777,Тех_Движение!$B$2:$B$5111,"&lt;="&amp;L$3)-$F3777)))</f>
        <v/>
      </c>
      <c r="M3777" s="54">
        <f>IF(OR($B3777="",M$3&lt;$D3777+Настройки!$B$7),0,MAX(0,$E3777-MAX(0,SUMIFS(Тех_Движение!$G$2:$G$5111,Тех_Движение!$D$2:$D$5111,$C3777,Тех_Движение!$B$2:$B$5111,"&lt;="&amp;M$3)-$F3777)))</f>
        <v/>
      </c>
      <c r="N3777" s="54">
        <f>IF(OR($B3777="",N$3&lt;$D3777+Настройки!$B$7),0,MAX(0,$E3777-MAX(0,SUMIFS(Тех_Движение!$G$2:$G$5111,Тех_Движение!$D$2:$D$5111,$C3777,Тех_Движение!$B$2:$B$5111,"&lt;="&amp;N$3)-$F3777)))</f>
        <v/>
      </c>
      <c r="O3777" s="54">
        <f>IF(OR($B3777="",O$3&lt;$D3777+Настройки!$B$7),0,MAX(0,$E3777-MAX(0,SUMIFS(Тех_Движение!$G$2:$G$5111,Тех_Движение!$D$2:$D$5111,$C3777,Тех_Движение!$B$2:$B$5111,"&lt;="&amp;O$3)-$F3777)))</f>
        <v/>
      </c>
      <c r="P3777" s="54">
        <f>IF(OR($B3777="",P$3&lt;$D3777+Настройки!$B$7),0,MAX(0,$E3777-MAX(0,SUMIFS(Тех_Движение!$G$2:$G$5111,Тех_Движение!$D$2:$D$5111,$C3777,Тех_Движение!$B$2:$B$5111,"&lt;="&amp;P$3)-$F3777)))</f>
        <v/>
      </c>
      <c r="Q3777" s="54">
        <f>IF(OR($B3777="",Q$3&lt;$D3777+Настройки!$B$7),0,MAX(0,$E3777-MAX(0,SUMIFS(Тех_Движение!$G$2:$G$5111,Тех_Движение!$D$2:$D$5111,$C3777,Тех_Движение!$B$2:$B$5111,"&lt;="&amp;Q$3)-$F3777)))</f>
        <v/>
      </c>
      <c r="R3777" s="54">
        <f>IF($B3777="","",SUM($K3777:$Q3777))</f>
        <v/>
      </c>
      <c r="S3777" s="56">
        <f>IF($B3777="","",VLOOKUP($C3777,Настройки!$A$11:$L$17,9,FALSE))</f>
        <v/>
      </c>
      <c r="T3777" s="56">
        <f>IF($B3777="","",$R3777*$S3777)</f>
        <v/>
      </c>
    </row>
    <row r="3778">
      <c r="A3778" s="20">
        <f>Тех_Движение!$A$3775</f>
        <v/>
      </c>
      <c r="B3778" s="20">
        <f>IF(Тех_Движение!$F$3775&gt;0,Тех_Движение!$I$3775,"")</f>
        <v/>
      </c>
      <c r="C3778" s="20">
        <f>IF($B3778="","",Тех_Движение!$D$3775)</f>
        <v/>
      </c>
      <c r="D3778" s="42">
        <f>IF($B3778="","",Тех_Движение!$B$3775)</f>
        <v/>
      </c>
      <c r="E3778" s="54">
        <f>IF($B3778="","",Тех_Движение!$F$3775)</f>
        <v/>
      </c>
      <c r="F3778" s="54">
        <f>IF($B3778="","",SUMIFS($E$5:$E3777,$C$5:$C3777,$C3778))</f>
        <v/>
      </c>
      <c r="G3778" s="54">
        <f>IF($B3778="","",MAX(0,$E3778-MAX(0,SUMIFS(Тех_Движение!$G$2:$G$5111,Тех_Движение!$D$2:$D$5111,$C3778,Тех_Движение!$B$2:$B$5111,"&lt;="&amp;Настройки!$B$5-1)-$F3778)))</f>
        <v/>
      </c>
      <c r="H3778" s="54">
        <f>IF($B3778="","",IF(AND($D3778&gt;=Настройки!$B$5,$D3778&lt;=Настройки!$B$6),$E3778,0))</f>
        <v/>
      </c>
      <c r="I3778" s="54">
        <f>IF($B3778="","",$G3778+$H3778-$J3778)</f>
        <v/>
      </c>
      <c r="J3778" s="54">
        <f>IF($B3778="","",MAX(0,$E3778-MAX(0,SUMIFS(Тех_Движение!$G$2:$G$5111,Тех_Движение!$D$2:$D$5111,$C3778,Тех_Движение!$B$2:$B$5111,"&lt;="&amp;Настройки!$B$6)-$F3778)))</f>
        <v/>
      </c>
      <c r="K3778" s="54">
        <f>IF(OR($B3778="",K$3&lt;$D3778+Настройки!$B$7),0,MAX(0,$E3778-MAX(0,SUMIFS(Тех_Движение!$G$2:$G$5111,Тех_Движение!$D$2:$D$5111,$C3778,Тех_Движение!$B$2:$B$5111,"&lt;="&amp;K$3)-$F3778)))</f>
        <v/>
      </c>
      <c r="L3778" s="54">
        <f>IF(OR($B3778="",L$3&lt;$D3778+Настройки!$B$7),0,MAX(0,$E3778-MAX(0,SUMIFS(Тех_Движение!$G$2:$G$5111,Тех_Движение!$D$2:$D$5111,$C3778,Тех_Движение!$B$2:$B$5111,"&lt;="&amp;L$3)-$F3778)))</f>
        <v/>
      </c>
      <c r="M3778" s="54">
        <f>IF(OR($B3778="",M$3&lt;$D3778+Настройки!$B$7),0,MAX(0,$E3778-MAX(0,SUMIFS(Тех_Движение!$G$2:$G$5111,Тех_Движение!$D$2:$D$5111,$C3778,Тех_Движение!$B$2:$B$5111,"&lt;="&amp;M$3)-$F3778)))</f>
        <v/>
      </c>
      <c r="N3778" s="54">
        <f>IF(OR($B3778="",N$3&lt;$D3778+Настройки!$B$7),0,MAX(0,$E3778-MAX(0,SUMIFS(Тех_Движение!$G$2:$G$5111,Тех_Движение!$D$2:$D$5111,$C3778,Тех_Движение!$B$2:$B$5111,"&lt;="&amp;N$3)-$F3778)))</f>
        <v/>
      </c>
      <c r="O3778" s="54">
        <f>IF(OR($B3778="",O$3&lt;$D3778+Настройки!$B$7),0,MAX(0,$E3778-MAX(0,SUMIFS(Тех_Движение!$G$2:$G$5111,Тех_Движение!$D$2:$D$5111,$C3778,Тех_Движение!$B$2:$B$5111,"&lt;="&amp;O$3)-$F3778)))</f>
        <v/>
      </c>
      <c r="P3778" s="54">
        <f>IF(OR($B3778="",P$3&lt;$D3778+Настройки!$B$7),0,MAX(0,$E3778-MAX(0,SUMIFS(Тех_Движение!$G$2:$G$5111,Тех_Движение!$D$2:$D$5111,$C3778,Тех_Движение!$B$2:$B$5111,"&lt;="&amp;P$3)-$F3778)))</f>
        <v/>
      </c>
      <c r="Q3778" s="54">
        <f>IF(OR($B3778="",Q$3&lt;$D3778+Настройки!$B$7),0,MAX(0,$E3778-MAX(0,SUMIFS(Тех_Движение!$G$2:$G$5111,Тех_Движение!$D$2:$D$5111,$C3778,Тех_Движение!$B$2:$B$5111,"&lt;="&amp;Q$3)-$F3778)))</f>
        <v/>
      </c>
      <c r="R3778" s="54">
        <f>IF($B3778="","",SUM($K3778:$Q3778))</f>
        <v/>
      </c>
      <c r="S3778" s="56">
        <f>IF($B3778="","",VLOOKUP($C3778,Настройки!$A$11:$L$17,9,FALSE))</f>
        <v/>
      </c>
      <c r="T3778" s="56">
        <f>IF($B3778="","",$R3778*$S3778)</f>
        <v/>
      </c>
    </row>
    <row r="3779">
      <c r="A3779" s="20">
        <f>Тех_Движение!$A$3776</f>
        <v/>
      </c>
      <c r="B3779" s="20">
        <f>IF(Тех_Движение!$F$3776&gt;0,Тех_Движение!$I$3776,"")</f>
        <v/>
      </c>
      <c r="C3779" s="20">
        <f>IF($B3779="","",Тех_Движение!$D$3776)</f>
        <v/>
      </c>
      <c r="D3779" s="42">
        <f>IF($B3779="","",Тех_Движение!$B$3776)</f>
        <v/>
      </c>
      <c r="E3779" s="54">
        <f>IF($B3779="","",Тех_Движение!$F$3776)</f>
        <v/>
      </c>
      <c r="F3779" s="54">
        <f>IF($B3779="","",SUMIFS($E$5:$E3778,$C$5:$C3778,$C3779))</f>
        <v/>
      </c>
      <c r="G3779" s="54">
        <f>IF($B3779="","",MAX(0,$E3779-MAX(0,SUMIFS(Тех_Движение!$G$2:$G$5111,Тех_Движение!$D$2:$D$5111,$C3779,Тех_Движение!$B$2:$B$5111,"&lt;="&amp;Настройки!$B$5-1)-$F3779)))</f>
        <v/>
      </c>
      <c r="H3779" s="54">
        <f>IF($B3779="","",IF(AND($D3779&gt;=Настройки!$B$5,$D3779&lt;=Настройки!$B$6),$E3779,0))</f>
        <v/>
      </c>
      <c r="I3779" s="54">
        <f>IF($B3779="","",$G3779+$H3779-$J3779)</f>
        <v/>
      </c>
      <c r="J3779" s="54">
        <f>IF($B3779="","",MAX(0,$E3779-MAX(0,SUMIFS(Тех_Движение!$G$2:$G$5111,Тех_Движение!$D$2:$D$5111,$C3779,Тех_Движение!$B$2:$B$5111,"&lt;="&amp;Настройки!$B$6)-$F3779)))</f>
        <v/>
      </c>
      <c r="K3779" s="54">
        <f>IF(OR($B3779="",K$3&lt;$D3779+Настройки!$B$7),0,MAX(0,$E3779-MAX(0,SUMIFS(Тех_Движение!$G$2:$G$5111,Тех_Движение!$D$2:$D$5111,$C3779,Тех_Движение!$B$2:$B$5111,"&lt;="&amp;K$3)-$F3779)))</f>
        <v/>
      </c>
      <c r="L3779" s="54">
        <f>IF(OR($B3779="",L$3&lt;$D3779+Настройки!$B$7),0,MAX(0,$E3779-MAX(0,SUMIFS(Тех_Движение!$G$2:$G$5111,Тех_Движение!$D$2:$D$5111,$C3779,Тех_Движение!$B$2:$B$5111,"&lt;="&amp;L$3)-$F3779)))</f>
        <v/>
      </c>
      <c r="M3779" s="54">
        <f>IF(OR($B3779="",M$3&lt;$D3779+Настройки!$B$7),0,MAX(0,$E3779-MAX(0,SUMIFS(Тех_Движение!$G$2:$G$5111,Тех_Движение!$D$2:$D$5111,$C3779,Тех_Движение!$B$2:$B$5111,"&lt;="&amp;M$3)-$F3779)))</f>
        <v/>
      </c>
      <c r="N3779" s="54">
        <f>IF(OR($B3779="",N$3&lt;$D3779+Настройки!$B$7),0,MAX(0,$E3779-MAX(0,SUMIFS(Тех_Движение!$G$2:$G$5111,Тех_Движение!$D$2:$D$5111,$C3779,Тех_Движение!$B$2:$B$5111,"&lt;="&amp;N$3)-$F3779)))</f>
        <v/>
      </c>
      <c r="O3779" s="54">
        <f>IF(OR($B3779="",O$3&lt;$D3779+Настройки!$B$7),0,MAX(0,$E3779-MAX(0,SUMIFS(Тех_Движение!$G$2:$G$5111,Тех_Движение!$D$2:$D$5111,$C3779,Тех_Движение!$B$2:$B$5111,"&lt;="&amp;O$3)-$F3779)))</f>
        <v/>
      </c>
      <c r="P3779" s="54">
        <f>IF(OR($B3779="",P$3&lt;$D3779+Настройки!$B$7),0,MAX(0,$E3779-MAX(0,SUMIFS(Тех_Движение!$G$2:$G$5111,Тех_Движение!$D$2:$D$5111,$C3779,Тех_Движение!$B$2:$B$5111,"&lt;="&amp;P$3)-$F3779)))</f>
        <v/>
      </c>
      <c r="Q3779" s="54">
        <f>IF(OR($B3779="",Q$3&lt;$D3779+Настройки!$B$7),0,MAX(0,$E3779-MAX(0,SUMIFS(Тех_Движение!$G$2:$G$5111,Тех_Движение!$D$2:$D$5111,$C3779,Тех_Движение!$B$2:$B$5111,"&lt;="&amp;Q$3)-$F3779)))</f>
        <v/>
      </c>
      <c r="R3779" s="54">
        <f>IF($B3779="","",SUM($K3779:$Q3779))</f>
        <v/>
      </c>
      <c r="S3779" s="56">
        <f>IF($B3779="","",VLOOKUP($C3779,Настройки!$A$11:$L$17,9,FALSE))</f>
        <v/>
      </c>
      <c r="T3779" s="56">
        <f>IF($B3779="","",$R3779*$S3779)</f>
        <v/>
      </c>
    </row>
    <row r="3780">
      <c r="A3780" s="20">
        <f>Тех_Движение!$A$3777</f>
        <v/>
      </c>
      <c r="B3780" s="20">
        <f>IF(Тех_Движение!$F$3777&gt;0,Тех_Движение!$I$3777,"")</f>
        <v/>
      </c>
      <c r="C3780" s="20">
        <f>IF($B3780="","",Тех_Движение!$D$3777)</f>
        <v/>
      </c>
      <c r="D3780" s="42">
        <f>IF($B3780="","",Тех_Движение!$B$3777)</f>
        <v/>
      </c>
      <c r="E3780" s="54">
        <f>IF($B3780="","",Тех_Движение!$F$3777)</f>
        <v/>
      </c>
      <c r="F3780" s="54">
        <f>IF($B3780="","",SUMIFS($E$5:$E3779,$C$5:$C3779,$C3780))</f>
        <v/>
      </c>
      <c r="G3780" s="54">
        <f>IF($B3780="","",MAX(0,$E3780-MAX(0,SUMIFS(Тех_Движение!$G$2:$G$5111,Тех_Движение!$D$2:$D$5111,$C3780,Тех_Движение!$B$2:$B$5111,"&lt;="&amp;Настройки!$B$5-1)-$F3780)))</f>
        <v/>
      </c>
      <c r="H3780" s="54">
        <f>IF($B3780="","",IF(AND($D3780&gt;=Настройки!$B$5,$D3780&lt;=Настройки!$B$6),$E3780,0))</f>
        <v/>
      </c>
      <c r="I3780" s="54">
        <f>IF($B3780="","",$G3780+$H3780-$J3780)</f>
        <v/>
      </c>
      <c r="J3780" s="54">
        <f>IF($B3780="","",MAX(0,$E3780-MAX(0,SUMIFS(Тех_Движение!$G$2:$G$5111,Тех_Движение!$D$2:$D$5111,$C3780,Тех_Движение!$B$2:$B$5111,"&lt;="&amp;Настройки!$B$6)-$F3780)))</f>
        <v/>
      </c>
      <c r="K3780" s="54">
        <f>IF(OR($B3780="",K$3&lt;$D3780+Настройки!$B$7),0,MAX(0,$E3780-MAX(0,SUMIFS(Тех_Движение!$G$2:$G$5111,Тех_Движение!$D$2:$D$5111,$C3780,Тех_Движение!$B$2:$B$5111,"&lt;="&amp;K$3)-$F3780)))</f>
        <v/>
      </c>
      <c r="L3780" s="54">
        <f>IF(OR($B3780="",L$3&lt;$D3780+Настройки!$B$7),0,MAX(0,$E3780-MAX(0,SUMIFS(Тех_Движение!$G$2:$G$5111,Тех_Движение!$D$2:$D$5111,$C3780,Тех_Движение!$B$2:$B$5111,"&lt;="&amp;L$3)-$F3780)))</f>
        <v/>
      </c>
      <c r="M3780" s="54">
        <f>IF(OR($B3780="",M$3&lt;$D3780+Настройки!$B$7),0,MAX(0,$E3780-MAX(0,SUMIFS(Тех_Движение!$G$2:$G$5111,Тех_Движение!$D$2:$D$5111,$C3780,Тех_Движение!$B$2:$B$5111,"&lt;="&amp;M$3)-$F3780)))</f>
        <v/>
      </c>
      <c r="N3780" s="54">
        <f>IF(OR($B3780="",N$3&lt;$D3780+Настройки!$B$7),0,MAX(0,$E3780-MAX(0,SUMIFS(Тех_Движение!$G$2:$G$5111,Тех_Движение!$D$2:$D$5111,$C3780,Тех_Движение!$B$2:$B$5111,"&lt;="&amp;N$3)-$F3780)))</f>
        <v/>
      </c>
      <c r="O3780" s="54">
        <f>IF(OR($B3780="",O$3&lt;$D3780+Настройки!$B$7),0,MAX(0,$E3780-MAX(0,SUMIFS(Тех_Движение!$G$2:$G$5111,Тех_Движение!$D$2:$D$5111,$C3780,Тех_Движение!$B$2:$B$5111,"&lt;="&amp;O$3)-$F3780)))</f>
        <v/>
      </c>
      <c r="P3780" s="54">
        <f>IF(OR($B3780="",P$3&lt;$D3780+Настройки!$B$7),0,MAX(0,$E3780-MAX(0,SUMIFS(Тех_Движение!$G$2:$G$5111,Тех_Движение!$D$2:$D$5111,$C3780,Тех_Движение!$B$2:$B$5111,"&lt;="&amp;P$3)-$F3780)))</f>
        <v/>
      </c>
      <c r="Q3780" s="54">
        <f>IF(OR($B3780="",Q$3&lt;$D3780+Настройки!$B$7),0,MAX(0,$E3780-MAX(0,SUMIFS(Тех_Движение!$G$2:$G$5111,Тех_Движение!$D$2:$D$5111,$C3780,Тех_Движение!$B$2:$B$5111,"&lt;="&amp;Q$3)-$F3780)))</f>
        <v/>
      </c>
      <c r="R3780" s="54">
        <f>IF($B3780="","",SUM($K3780:$Q3780))</f>
        <v/>
      </c>
      <c r="S3780" s="56">
        <f>IF($B3780="","",VLOOKUP($C3780,Настройки!$A$11:$L$17,9,FALSE))</f>
        <v/>
      </c>
      <c r="T3780" s="56">
        <f>IF($B3780="","",$R3780*$S3780)</f>
        <v/>
      </c>
    </row>
    <row r="3781">
      <c r="A3781" s="20">
        <f>Тех_Движение!$A$3778</f>
        <v/>
      </c>
      <c r="B3781" s="20">
        <f>IF(Тех_Движение!$F$3778&gt;0,Тех_Движение!$I$3778,"")</f>
        <v/>
      </c>
      <c r="C3781" s="20">
        <f>IF($B3781="","",Тех_Движение!$D$3778)</f>
        <v/>
      </c>
      <c r="D3781" s="42">
        <f>IF($B3781="","",Тех_Движение!$B$3778)</f>
        <v/>
      </c>
      <c r="E3781" s="54">
        <f>IF($B3781="","",Тех_Движение!$F$3778)</f>
        <v/>
      </c>
      <c r="F3781" s="54">
        <f>IF($B3781="","",SUMIFS($E$5:$E3780,$C$5:$C3780,$C3781))</f>
        <v/>
      </c>
      <c r="G3781" s="54">
        <f>IF($B3781="","",MAX(0,$E3781-MAX(0,SUMIFS(Тех_Движение!$G$2:$G$5111,Тех_Движение!$D$2:$D$5111,$C3781,Тех_Движение!$B$2:$B$5111,"&lt;="&amp;Настройки!$B$5-1)-$F3781)))</f>
        <v/>
      </c>
      <c r="H3781" s="54">
        <f>IF($B3781="","",IF(AND($D3781&gt;=Настройки!$B$5,$D3781&lt;=Настройки!$B$6),$E3781,0))</f>
        <v/>
      </c>
      <c r="I3781" s="54">
        <f>IF($B3781="","",$G3781+$H3781-$J3781)</f>
        <v/>
      </c>
      <c r="J3781" s="54">
        <f>IF($B3781="","",MAX(0,$E3781-MAX(0,SUMIFS(Тех_Движение!$G$2:$G$5111,Тех_Движение!$D$2:$D$5111,$C3781,Тех_Движение!$B$2:$B$5111,"&lt;="&amp;Настройки!$B$6)-$F3781)))</f>
        <v/>
      </c>
      <c r="K3781" s="54">
        <f>IF(OR($B3781="",K$3&lt;$D3781+Настройки!$B$7),0,MAX(0,$E3781-MAX(0,SUMIFS(Тех_Движение!$G$2:$G$5111,Тех_Движение!$D$2:$D$5111,$C3781,Тех_Движение!$B$2:$B$5111,"&lt;="&amp;K$3)-$F3781)))</f>
        <v/>
      </c>
      <c r="L3781" s="54">
        <f>IF(OR($B3781="",L$3&lt;$D3781+Настройки!$B$7),0,MAX(0,$E3781-MAX(0,SUMIFS(Тех_Движение!$G$2:$G$5111,Тех_Движение!$D$2:$D$5111,$C3781,Тех_Движение!$B$2:$B$5111,"&lt;="&amp;L$3)-$F3781)))</f>
        <v/>
      </c>
      <c r="M3781" s="54">
        <f>IF(OR($B3781="",M$3&lt;$D3781+Настройки!$B$7),0,MAX(0,$E3781-MAX(0,SUMIFS(Тех_Движение!$G$2:$G$5111,Тех_Движение!$D$2:$D$5111,$C3781,Тех_Движение!$B$2:$B$5111,"&lt;="&amp;M$3)-$F3781)))</f>
        <v/>
      </c>
      <c r="N3781" s="54">
        <f>IF(OR($B3781="",N$3&lt;$D3781+Настройки!$B$7),0,MAX(0,$E3781-MAX(0,SUMIFS(Тех_Движение!$G$2:$G$5111,Тех_Движение!$D$2:$D$5111,$C3781,Тех_Движение!$B$2:$B$5111,"&lt;="&amp;N$3)-$F3781)))</f>
        <v/>
      </c>
      <c r="O3781" s="54">
        <f>IF(OR($B3781="",O$3&lt;$D3781+Настройки!$B$7),0,MAX(0,$E3781-MAX(0,SUMIFS(Тех_Движение!$G$2:$G$5111,Тех_Движение!$D$2:$D$5111,$C3781,Тех_Движение!$B$2:$B$5111,"&lt;="&amp;O$3)-$F3781)))</f>
        <v/>
      </c>
      <c r="P3781" s="54">
        <f>IF(OR($B3781="",P$3&lt;$D3781+Настройки!$B$7),0,MAX(0,$E3781-MAX(0,SUMIFS(Тех_Движение!$G$2:$G$5111,Тех_Движение!$D$2:$D$5111,$C3781,Тех_Движение!$B$2:$B$5111,"&lt;="&amp;P$3)-$F3781)))</f>
        <v/>
      </c>
      <c r="Q3781" s="54">
        <f>IF(OR($B3781="",Q$3&lt;$D3781+Настройки!$B$7),0,MAX(0,$E3781-MAX(0,SUMIFS(Тех_Движение!$G$2:$G$5111,Тех_Движение!$D$2:$D$5111,$C3781,Тех_Движение!$B$2:$B$5111,"&lt;="&amp;Q$3)-$F3781)))</f>
        <v/>
      </c>
      <c r="R3781" s="54">
        <f>IF($B3781="","",SUM($K3781:$Q3781))</f>
        <v/>
      </c>
      <c r="S3781" s="56">
        <f>IF($B3781="","",VLOOKUP($C3781,Настройки!$A$11:$L$17,9,FALSE))</f>
        <v/>
      </c>
      <c r="T3781" s="56">
        <f>IF($B3781="","",$R3781*$S3781)</f>
        <v/>
      </c>
    </row>
    <row r="3782">
      <c r="A3782" s="20">
        <f>Тех_Движение!$A$3779</f>
        <v/>
      </c>
      <c r="B3782" s="20">
        <f>IF(Тех_Движение!$F$3779&gt;0,Тех_Движение!$I$3779,"")</f>
        <v/>
      </c>
      <c r="C3782" s="20">
        <f>IF($B3782="","",Тех_Движение!$D$3779)</f>
        <v/>
      </c>
      <c r="D3782" s="42">
        <f>IF($B3782="","",Тех_Движение!$B$3779)</f>
        <v/>
      </c>
      <c r="E3782" s="54">
        <f>IF($B3782="","",Тех_Движение!$F$3779)</f>
        <v/>
      </c>
      <c r="F3782" s="54">
        <f>IF($B3782="","",SUMIFS($E$5:$E3781,$C$5:$C3781,$C3782))</f>
        <v/>
      </c>
      <c r="G3782" s="54">
        <f>IF($B3782="","",MAX(0,$E3782-MAX(0,SUMIFS(Тех_Движение!$G$2:$G$5111,Тех_Движение!$D$2:$D$5111,$C3782,Тех_Движение!$B$2:$B$5111,"&lt;="&amp;Настройки!$B$5-1)-$F3782)))</f>
        <v/>
      </c>
      <c r="H3782" s="54">
        <f>IF($B3782="","",IF(AND($D3782&gt;=Настройки!$B$5,$D3782&lt;=Настройки!$B$6),$E3782,0))</f>
        <v/>
      </c>
      <c r="I3782" s="54">
        <f>IF($B3782="","",$G3782+$H3782-$J3782)</f>
        <v/>
      </c>
      <c r="J3782" s="54">
        <f>IF($B3782="","",MAX(0,$E3782-MAX(0,SUMIFS(Тех_Движение!$G$2:$G$5111,Тех_Движение!$D$2:$D$5111,$C3782,Тех_Движение!$B$2:$B$5111,"&lt;="&amp;Настройки!$B$6)-$F3782)))</f>
        <v/>
      </c>
      <c r="K3782" s="54">
        <f>IF(OR($B3782="",K$3&lt;$D3782+Настройки!$B$7),0,MAX(0,$E3782-MAX(0,SUMIFS(Тех_Движение!$G$2:$G$5111,Тех_Движение!$D$2:$D$5111,$C3782,Тех_Движение!$B$2:$B$5111,"&lt;="&amp;K$3)-$F3782)))</f>
        <v/>
      </c>
      <c r="L3782" s="54">
        <f>IF(OR($B3782="",L$3&lt;$D3782+Настройки!$B$7),0,MAX(0,$E3782-MAX(0,SUMIFS(Тех_Движение!$G$2:$G$5111,Тех_Движение!$D$2:$D$5111,$C3782,Тех_Движение!$B$2:$B$5111,"&lt;="&amp;L$3)-$F3782)))</f>
        <v/>
      </c>
      <c r="M3782" s="54">
        <f>IF(OR($B3782="",M$3&lt;$D3782+Настройки!$B$7),0,MAX(0,$E3782-MAX(0,SUMIFS(Тех_Движение!$G$2:$G$5111,Тех_Движение!$D$2:$D$5111,$C3782,Тех_Движение!$B$2:$B$5111,"&lt;="&amp;M$3)-$F3782)))</f>
        <v/>
      </c>
      <c r="N3782" s="54">
        <f>IF(OR($B3782="",N$3&lt;$D3782+Настройки!$B$7),0,MAX(0,$E3782-MAX(0,SUMIFS(Тех_Движение!$G$2:$G$5111,Тех_Движение!$D$2:$D$5111,$C3782,Тех_Движение!$B$2:$B$5111,"&lt;="&amp;N$3)-$F3782)))</f>
        <v/>
      </c>
      <c r="O3782" s="54">
        <f>IF(OR($B3782="",O$3&lt;$D3782+Настройки!$B$7),0,MAX(0,$E3782-MAX(0,SUMIFS(Тех_Движение!$G$2:$G$5111,Тех_Движение!$D$2:$D$5111,$C3782,Тех_Движение!$B$2:$B$5111,"&lt;="&amp;O$3)-$F3782)))</f>
        <v/>
      </c>
      <c r="P3782" s="54">
        <f>IF(OR($B3782="",P$3&lt;$D3782+Настройки!$B$7),0,MAX(0,$E3782-MAX(0,SUMIFS(Тех_Движение!$G$2:$G$5111,Тех_Движение!$D$2:$D$5111,$C3782,Тех_Движение!$B$2:$B$5111,"&lt;="&amp;P$3)-$F3782)))</f>
        <v/>
      </c>
      <c r="Q3782" s="54">
        <f>IF(OR($B3782="",Q$3&lt;$D3782+Настройки!$B$7),0,MAX(0,$E3782-MAX(0,SUMIFS(Тех_Движение!$G$2:$G$5111,Тех_Движение!$D$2:$D$5111,$C3782,Тех_Движение!$B$2:$B$5111,"&lt;="&amp;Q$3)-$F3782)))</f>
        <v/>
      </c>
      <c r="R3782" s="54">
        <f>IF($B3782="","",SUM($K3782:$Q3782))</f>
        <v/>
      </c>
      <c r="S3782" s="56">
        <f>IF($B3782="","",VLOOKUP($C3782,Настройки!$A$11:$L$17,9,FALSE))</f>
        <v/>
      </c>
      <c r="T3782" s="56">
        <f>IF($B3782="","",$R3782*$S3782)</f>
        <v/>
      </c>
    </row>
    <row r="3783">
      <c r="A3783" s="20">
        <f>Тех_Движение!$A$3780</f>
        <v/>
      </c>
      <c r="B3783" s="20">
        <f>IF(Тех_Движение!$F$3780&gt;0,Тех_Движение!$I$3780,"")</f>
        <v/>
      </c>
      <c r="C3783" s="20">
        <f>IF($B3783="","",Тех_Движение!$D$3780)</f>
        <v/>
      </c>
      <c r="D3783" s="42">
        <f>IF($B3783="","",Тех_Движение!$B$3780)</f>
        <v/>
      </c>
      <c r="E3783" s="54">
        <f>IF($B3783="","",Тех_Движение!$F$3780)</f>
        <v/>
      </c>
      <c r="F3783" s="54">
        <f>IF($B3783="","",SUMIFS($E$5:$E3782,$C$5:$C3782,$C3783))</f>
        <v/>
      </c>
      <c r="G3783" s="54">
        <f>IF($B3783="","",MAX(0,$E3783-MAX(0,SUMIFS(Тех_Движение!$G$2:$G$5111,Тех_Движение!$D$2:$D$5111,$C3783,Тех_Движение!$B$2:$B$5111,"&lt;="&amp;Настройки!$B$5-1)-$F3783)))</f>
        <v/>
      </c>
      <c r="H3783" s="54">
        <f>IF($B3783="","",IF(AND($D3783&gt;=Настройки!$B$5,$D3783&lt;=Настройки!$B$6),$E3783,0))</f>
        <v/>
      </c>
      <c r="I3783" s="54">
        <f>IF($B3783="","",$G3783+$H3783-$J3783)</f>
        <v/>
      </c>
      <c r="J3783" s="54">
        <f>IF($B3783="","",MAX(0,$E3783-MAX(0,SUMIFS(Тех_Движение!$G$2:$G$5111,Тех_Движение!$D$2:$D$5111,$C3783,Тех_Движение!$B$2:$B$5111,"&lt;="&amp;Настройки!$B$6)-$F3783)))</f>
        <v/>
      </c>
      <c r="K3783" s="54">
        <f>IF(OR($B3783="",K$3&lt;$D3783+Настройки!$B$7),0,MAX(0,$E3783-MAX(0,SUMIFS(Тех_Движение!$G$2:$G$5111,Тех_Движение!$D$2:$D$5111,$C3783,Тех_Движение!$B$2:$B$5111,"&lt;="&amp;K$3)-$F3783)))</f>
        <v/>
      </c>
      <c r="L3783" s="54">
        <f>IF(OR($B3783="",L$3&lt;$D3783+Настройки!$B$7),0,MAX(0,$E3783-MAX(0,SUMIFS(Тех_Движение!$G$2:$G$5111,Тех_Движение!$D$2:$D$5111,$C3783,Тех_Движение!$B$2:$B$5111,"&lt;="&amp;L$3)-$F3783)))</f>
        <v/>
      </c>
      <c r="M3783" s="54">
        <f>IF(OR($B3783="",M$3&lt;$D3783+Настройки!$B$7),0,MAX(0,$E3783-MAX(0,SUMIFS(Тех_Движение!$G$2:$G$5111,Тех_Движение!$D$2:$D$5111,$C3783,Тех_Движение!$B$2:$B$5111,"&lt;="&amp;M$3)-$F3783)))</f>
        <v/>
      </c>
      <c r="N3783" s="54">
        <f>IF(OR($B3783="",N$3&lt;$D3783+Настройки!$B$7),0,MAX(0,$E3783-MAX(0,SUMIFS(Тех_Движение!$G$2:$G$5111,Тех_Движение!$D$2:$D$5111,$C3783,Тех_Движение!$B$2:$B$5111,"&lt;="&amp;N$3)-$F3783)))</f>
        <v/>
      </c>
      <c r="O3783" s="54">
        <f>IF(OR($B3783="",O$3&lt;$D3783+Настройки!$B$7),0,MAX(0,$E3783-MAX(0,SUMIFS(Тех_Движение!$G$2:$G$5111,Тех_Движение!$D$2:$D$5111,$C3783,Тех_Движение!$B$2:$B$5111,"&lt;="&amp;O$3)-$F3783)))</f>
        <v/>
      </c>
      <c r="P3783" s="54">
        <f>IF(OR($B3783="",P$3&lt;$D3783+Настройки!$B$7),0,MAX(0,$E3783-MAX(0,SUMIFS(Тех_Движение!$G$2:$G$5111,Тех_Движение!$D$2:$D$5111,$C3783,Тех_Движение!$B$2:$B$5111,"&lt;="&amp;P$3)-$F3783)))</f>
        <v/>
      </c>
      <c r="Q3783" s="54">
        <f>IF(OR($B3783="",Q$3&lt;$D3783+Настройки!$B$7),0,MAX(0,$E3783-MAX(0,SUMIFS(Тех_Движение!$G$2:$G$5111,Тех_Движение!$D$2:$D$5111,$C3783,Тех_Движение!$B$2:$B$5111,"&lt;="&amp;Q$3)-$F3783)))</f>
        <v/>
      </c>
      <c r="R3783" s="54">
        <f>IF($B3783="","",SUM($K3783:$Q3783))</f>
        <v/>
      </c>
      <c r="S3783" s="56">
        <f>IF($B3783="","",VLOOKUP($C3783,Настройки!$A$11:$L$17,9,FALSE))</f>
        <v/>
      </c>
      <c r="T3783" s="56">
        <f>IF($B3783="","",$R3783*$S3783)</f>
        <v/>
      </c>
    </row>
    <row r="3784">
      <c r="A3784" s="20">
        <f>Тех_Движение!$A$3781</f>
        <v/>
      </c>
      <c r="B3784" s="20">
        <f>IF(Тех_Движение!$F$3781&gt;0,Тех_Движение!$I$3781,"")</f>
        <v/>
      </c>
      <c r="C3784" s="20">
        <f>IF($B3784="","",Тех_Движение!$D$3781)</f>
        <v/>
      </c>
      <c r="D3784" s="42">
        <f>IF($B3784="","",Тех_Движение!$B$3781)</f>
        <v/>
      </c>
      <c r="E3784" s="54">
        <f>IF($B3784="","",Тех_Движение!$F$3781)</f>
        <v/>
      </c>
      <c r="F3784" s="54">
        <f>IF($B3784="","",SUMIFS($E$5:$E3783,$C$5:$C3783,$C3784))</f>
        <v/>
      </c>
      <c r="G3784" s="54">
        <f>IF($B3784="","",MAX(0,$E3784-MAX(0,SUMIFS(Тех_Движение!$G$2:$G$5111,Тех_Движение!$D$2:$D$5111,$C3784,Тех_Движение!$B$2:$B$5111,"&lt;="&amp;Настройки!$B$5-1)-$F3784)))</f>
        <v/>
      </c>
      <c r="H3784" s="54">
        <f>IF($B3784="","",IF(AND($D3784&gt;=Настройки!$B$5,$D3784&lt;=Настройки!$B$6),$E3784,0))</f>
        <v/>
      </c>
      <c r="I3784" s="54">
        <f>IF($B3784="","",$G3784+$H3784-$J3784)</f>
        <v/>
      </c>
      <c r="J3784" s="54">
        <f>IF($B3784="","",MAX(0,$E3784-MAX(0,SUMIFS(Тех_Движение!$G$2:$G$5111,Тех_Движение!$D$2:$D$5111,$C3784,Тех_Движение!$B$2:$B$5111,"&lt;="&amp;Настройки!$B$6)-$F3784)))</f>
        <v/>
      </c>
      <c r="K3784" s="54">
        <f>IF(OR($B3784="",K$3&lt;$D3784+Настройки!$B$7),0,MAX(0,$E3784-MAX(0,SUMIFS(Тех_Движение!$G$2:$G$5111,Тех_Движение!$D$2:$D$5111,$C3784,Тех_Движение!$B$2:$B$5111,"&lt;="&amp;K$3)-$F3784)))</f>
        <v/>
      </c>
      <c r="L3784" s="54">
        <f>IF(OR($B3784="",L$3&lt;$D3784+Настройки!$B$7),0,MAX(0,$E3784-MAX(0,SUMIFS(Тех_Движение!$G$2:$G$5111,Тех_Движение!$D$2:$D$5111,$C3784,Тех_Движение!$B$2:$B$5111,"&lt;="&amp;L$3)-$F3784)))</f>
        <v/>
      </c>
      <c r="M3784" s="54">
        <f>IF(OR($B3784="",M$3&lt;$D3784+Настройки!$B$7),0,MAX(0,$E3784-MAX(0,SUMIFS(Тех_Движение!$G$2:$G$5111,Тех_Движение!$D$2:$D$5111,$C3784,Тех_Движение!$B$2:$B$5111,"&lt;="&amp;M$3)-$F3784)))</f>
        <v/>
      </c>
      <c r="N3784" s="54">
        <f>IF(OR($B3784="",N$3&lt;$D3784+Настройки!$B$7),0,MAX(0,$E3784-MAX(0,SUMIFS(Тех_Движение!$G$2:$G$5111,Тех_Движение!$D$2:$D$5111,$C3784,Тех_Движение!$B$2:$B$5111,"&lt;="&amp;N$3)-$F3784)))</f>
        <v/>
      </c>
      <c r="O3784" s="54">
        <f>IF(OR($B3784="",O$3&lt;$D3784+Настройки!$B$7),0,MAX(0,$E3784-MAX(0,SUMIFS(Тех_Движение!$G$2:$G$5111,Тех_Движение!$D$2:$D$5111,$C3784,Тех_Движение!$B$2:$B$5111,"&lt;="&amp;O$3)-$F3784)))</f>
        <v/>
      </c>
      <c r="P3784" s="54">
        <f>IF(OR($B3784="",P$3&lt;$D3784+Настройки!$B$7),0,MAX(0,$E3784-MAX(0,SUMIFS(Тех_Движение!$G$2:$G$5111,Тех_Движение!$D$2:$D$5111,$C3784,Тех_Движение!$B$2:$B$5111,"&lt;="&amp;P$3)-$F3784)))</f>
        <v/>
      </c>
      <c r="Q3784" s="54">
        <f>IF(OR($B3784="",Q$3&lt;$D3784+Настройки!$B$7),0,MAX(0,$E3784-MAX(0,SUMIFS(Тех_Движение!$G$2:$G$5111,Тех_Движение!$D$2:$D$5111,$C3784,Тех_Движение!$B$2:$B$5111,"&lt;="&amp;Q$3)-$F3784)))</f>
        <v/>
      </c>
      <c r="R3784" s="54">
        <f>IF($B3784="","",SUM($K3784:$Q3784))</f>
        <v/>
      </c>
      <c r="S3784" s="56">
        <f>IF($B3784="","",VLOOKUP($C3784,Настройки!$A$11:$L$17,9,FALSE))</f>
        <v/>
      </c>
      <c r="T3784" s="56">
        <f>IF($B3784="","",$R3784*$S3784)</f>
        <v/>
      </c>
    </row>
    <row r="3785">
      <c r="A3785" s="20">
        <f>Тех_Движение!$A$3782</f>
        <v/>
      </c>
      <c r="B3785" s="20">
        <f>IF(Тех_Движение!$F$3782&gt;0,Тех_Движение!$I$3782,"")</f>
        <v/>
      </c>
      <c r="C3785" s="20">
        <f>IF($B3785="","",Тех_Движение!$D$3782)</f>
        <v/>
      </c>
      <c r="D3785" s="42">
        <f>IF($B3785="","",Тех_Движение!$B$3782)</f>
        <v/>
      </c>
      <c r="E3785" s="54">
        <f>IF($B3785="","",Тех_Движение!$F$3782)</f>
        <v/>
      </c>
      <c r="F3785" s="54">
        <f>IF($B3785="","",SUMIFS($E$5:$E3784,$C$5:$C3784,$C3785))</f>
        <v/>
      </c>
      <c r="G3785" s="54">
        <f>IF($B3785="","",MAX(0,$E3785-MAX(0,SUMIFS(Тех_Движение!$G$2:$G$5111,Тех_Движение!$D$2:$D$5111,$C3785,Тех_Движение!$B$2:$B$5111,"&lt;="&amp;Настройки!$B$5-1)-$F3785)))</f>
        <v/>
      </c>
      <c r="H3785" s="54">
        <f>IF($B3785="","",IF(AND($D3785&gt;=Настройки!$B$5,$D3785&lt;=Настройки!$B$6),$E3785,0))</f>
        <v/>
      </c>
      <c r="I3785" s="54">
        <f>IF($B3785="","",$G3785+$H3785-$J3785)</f>
        <v/>
      </c>
      <c r="J3785" s="54">
        <f>IF($B3785="","",MAX(0,$E3785-MAX(0,SUMIFS(Тех_Движение!$G$2:$G$5111,Тех_Движение!$D$2:$D$5111,$C3785,Тех_Движение!$B$2:$B$5111,"&lt;="&amp;Настройки!$B$6)-$F3785)))</f>
        <v/>
      </c>
      <c r="K3785" s="54">
        <f>IF(OR($B3785="",K$3&lt;$D3785+Настройки!$B$7),0,MAX(0,$E3785-MAX(0,SUMIFS(Тех_Движение!$G$2:$G$5111,Тех_Движение!$D$2:$D$5111,$C3785,Тех_Движение!$B$2:$B$5111,"&lt;="&amp;K$3)-$F3785)))</f>
        <v/>
      </c>
      <c r="L3785" s="54">
        <f>IF(OR($B3785="",L$3&lt;$D3785+Настройки!$B$7),0,MAX(0,$E3785-MAX(0,SUMIFS(Тех_Движение!$G$2:$G$5111,Тех_Движение!$D$2:$D$5111,$C3785,Тех_Движение!$B$2:$B$5111,"&lt;="&amp;L$3)-$F3785)))</f>
        <v/>
      </c>
      <c r="M3785" s="54">
        <f>IF(OR($B3785="",M$3&lt;$D3785+Настройки!$B$7),0,MAX(0,$E3785-MAX(0,SUMIFS(Тех_Движение!$G$2:$G$5111,Тех_Движение!$D$2:$D$5111,$C3785,Тех_Движение!$B$2:$B$5111,"&lt;="&amp;M$3)-$F3785)))</f>
        <v/>
      </c>
      <c r="N3785" s="54">
        <f>IF(OR($B3785="",N$3&lt;$D3785+Настройки!$B$7),0,MAX(0,$E3785-MAX(0,SUMIFS(Тех_Движение!$G$2:$G$5111,Тех_Движение!$D$2:$D$5111,$C3785,Тех_Движение!$B$2:$B$5111,"&lt;="&amp;N$3)-$F3785)))</f>
        <v/>
      </c>
      <c r="O3785" s="54">
        <f>IF(OR($B3785="",O$3&lt;$D3785+Настройки!$B$7),0,MAX(0,$E3785-MAX(0,SUMIFS(Тех_Движение!$G$2:$G$5111,Тех_Движение!$D$2:$D$5111,$C3785,Тех_Движение!$B$2:$B$5111,"&lt;="&amp;O$3)-$F3785)))</f>
        <v/>
      </c>
      <c r="P3785" s="54">
        <f>IF(OR($B3785="",P$3&lt;$D3785+Настройки!$B$7),0,MAX(0,$E3785-MAX(0,SUMIFS(Тех_Движение!$G$2:$G$5111,Тех_Движение!$D$2:$D$5111,$C3785,Тех_Движение!$B$2:$B$5111,"&lt;="&amp;P$3)-$F3785)))</f>
        <v/>
      </c>
      <c r="Q3785" s="54">
        <f>IF(OR($B3785="",Q$3&lt;$D3785+Настройки!$B$7),0,MAX(0,$E3785-MAX(0,SUMIFS(Тех_Движение!$G$2:$G$5111,Тех_Движение!$D$2:$D$5111,$C3785,Тех_Движение!$B$2:$B$5111,"&lt;="&amp;Q$3)-$F3785)))</f>
        <v/>
      </c>
      <c r="R3785" s="54">
        <f>IF($B3785="","",SUM($K3785:$Q3785))</f>
        <v/>
      </c>
      <c r="S3785" s="56">
        <f>IF($B3785="","",VLOOKUP($C3785,Настройки!$A$11:$L$17,9,FALSE))</f>
        <v/>
      </c>
      <c r="T3785" s="56">
        <f>IF($B3785="","",$R3785*$S3785)</f>
        <v/>
      </c>
    </row>
    <row r="3786">
      <c r="A3786" s="20">
        <f>Тех_Движение!$A$3783</f>
        <v/>
      </c>
      <c r="B3786" s="20">
        <f>IF(Тех_Движение!$F$3783&gt;0,Тех_Движение!$I$3783,"")</f>
        <v/>
      </c>
      <c r="C3786" s="20">
        <f>IF($B3786="","",Тех_Движение!$D$3783)</f>
        <v/>
      </c>
      <c r="D3786" s="42">
        <f>IF($B3786="","",Тех_Движение!$B$3783)</f>
        <v/>
      </c>
      <c r="E3786" s="54">
        <f>IF($B3786="","",Тех_Движение!$F$3783)</f>
        <v/>
      </c>
      <c r="F3786" s="54">
        <f>IF($B3786="","",SUMIFS($E$5:$E3785,$C$5:$C3785,$C3786))</f>
        <v/>
      </c>
      <c r="G3786" s="54">
        <f>IF($B3786="","",MAX(0,$E3786-MAX(0,SUMIFS(Тех_Движение!$G$2:$G$5111,Тех_Движение!$D$2:$D$5111,$C3786,Тех_Движение!$B$2:$B$5111,"&lt;="&amp;Настройки!$B$5-1)-$F3786)))</f>
        <v/>
      </c>
      <c r="H3786" s="54">
        <f>IF($B3786="","",IF(AND($D3786&gt;=Настройки!$B$5,$D3786&lt;=Настройки!$B$6),$E3786,0))</f>
        <v/>
      </c>
      <c r="I3786" s="54">
        <f>IF($B3786="","",$G3786+$H3786-$J3786)</f>
        <v/>
      </c>
      <c r="J3786" s="54">
        <f>IF($B3786="","",MAX(0,$E3786-MAX(0,SUMIFS(Тех_Движение!$G$2:$G$5111,Тех_Движение!$D$2:$D$5111,$C3786,Тех_Движение!$B$2:$B$5111,"&lt;="&amp;Настройки!$B$6)-$F3786)))</f>
        <v/>
      </c>
      <c r="K3786" s="54">
        <f>IF(OR($B3786="",K$3&lt;$D3786+Настройки!$B$7),0,MAX(0,$E3786-MAX(0,SUMIFS(Тех_Движение!$G$2:$G$5111,Тех_Движение!$D$2:$D$5111,$C3786,Тех_Движение!$B$2:$B$5111,"&lt;="&amp;K$3)-$F3786)))</f>
        <v/>
      </c>
      <c r="L3786" s="54">
        <f>IF(OR($B3786="",L$3&lt;$D3786+Настройки!$B$7),0,MAX(0,$E3786-MAX(0,SUMIFS(Тех_Движение!$G$2:$G$5111,Тех_Движение!$D$2:$D$5111,$C3786,Тех_Движение!$B$2:$B$5111,"&lt;="&amp;L$3)-$F3786)))</f>
        <v/>
      </c>
      <c r="M3786" s="54">
        <f>IF(OR($B3786="",M$3&lt;$D3786+Настройки!$B$7),0,MAX(0,$E3786-MAX(0,SUMIFS(Тех_Движение!$G$2:$G$5111,Тех_Движение!$D$2:$D$5111,$C3786,Тех_Движение!$B$2:$B$5111,"&lt;="&amp;M$3)-$F3786)))</f>
        <v/>
      </c>
      <c r="N3786" s="54">
        <f>IF(OR($B3786="",N$3&lt;$D3786+Настройки!$B$7),0,MAX(0,$E3786-MAX(0,SUMIFS(Тех_Движение!$G$2:$G$5111,Тех_Движение!$D$2:$D$5111,$C3786,Тех_Движение!$B$2:$B$5111,"&lt;="&amp;N$3)-$F3786)))</f>
        <v/>
      </c>
      <c r="O3786" s="54">
        <f>IF(OR($B3786="",O$3&lt;$D3786+Настройки!$B$7),0,MAX(0,$E3786-MAX(0,SUMIFS(Тех_Движение!$G$2:$G$5111,Тех_Движение!$D$2:$D$5111,$C3786,Тех_Движение!$B$2:$B$5111,"&lt;="&amp;O$3)-$F3786)))</f>
        <v/>
      </c>
      <c r="P3786" s="54">
        <f>IF(OR($B3786="",P$3&lt;$D3786+Настройки!$B$7),0,MAX(0,$E3786-MAX(0,SUMIFS(Тех_Движение!$G$2:$G$5111,Тех_Движение!$D$2:$D$5111,$C3786,Тех_Движение!$B$2:$B$5111,"&lt;="&amp;P$3)-$F3786)))</f>
        <v/>
      </c>
      <c r="Q3786" s="54">
        <f>IF(OR($B3786="",Q$3&lt;$D3786+Настройки!$B$7),0,MAX(0,$E3786-MAX(0,SUMIFS(Тех_Движение!$G$2:$G$5111,Тех_Движение!$D$2:$D$5111,$C3786,Тех_Движение!$B$2:$B$5111,"&lt;="&amp;Q$3)-$F3786)))</f>
        <v/>
      </c>
      <c r="R3786" s="54">
        <f>IF($B3786="","",SUM($K3786:$Q3786))</f>
        <v/>
      </c>
      <c r="S3786" s="56">
        <f>IF($B3786="","",VLOOKUP($C3786,Настройки!$A$11:$L$17,9,FALSE))</f>
        <v/>
      </c>
      <c r="T3786" s="56">
        <f>IF($B3786="","",$R3786*$S3786)</f>
        <v/>
      </c>
    </row>
    <row r="3787">
      <c r="A3787" s="20">
        <f>Тех_Движение!$A$3784</f>
        <v/>
      </c>
      <c r="B3787" s="20">
        <f>IF(Тех_Движение!$F$3784&gt;0,Тех_Движение!$I$3784,"")</f>
        <v/>
      </c>
      <c r="C3787" s="20">
        <f>IF($B3787="","",Тех_Движение!$D$3784)</f>
        <v/>
      </c>
      <c r="D3787" s="42">
        <f>IF($B3787="","",Тех_Движение!$B$3784)</f>
        <v/>
      </c>
      <c r="E3787" s="54">
        <f>IF($B3787="","",Тех_Движение!$F$3784)</f>
        <v/>
      </c>
      <c r="F3787" s="54">
        <f>IF($B3787="","",SUMIFS($E$5:$E3786,$C$5:$C3786,$C3787))</f>
        <v/>
      </c>
      <c r="G3787" s="54">
        <f>IF($B3787="","",MAX(0,$E3787-MAX(0,SUMIFS(Тех_Движение!$G$2:$G$5111,Тех_Движение!$D$2:$D$5111,$C3787,Тех_Движение!$B$2:$B$5111,"&lt;="&amp;Настройки!$B$5-1)-$F3787)))</f>
        <v/>
      </c>
      <c r="H3787" s="54">
        <f>IF($B3787="","",IF(AND($D3787&gt;=Настройки!$B$5,$D3787&lt;=Настройки!$B$6),$E3787,0))</f>
        <v/>
      </c>
      <c r="I3787" s="54">
        <f>IF($B3787="","",$G3787+$H3787-$J3787)</f>
        <v/>
      </c>
      <c r="J3787" s="54">
        <f>IF($B3787="","",MAX(0,$E3787-MAX(0,SUMIFS(Тех_Движение!$G$2:$G$5111,Тех_Движение!$D$2:$D$5111,$C3787,Тех_Движение!$B$2:$B$5111,"&lt;="&amp;Настройки!$B$6)-$F3787)))</f>
        <v/>
      </c>
      <c r="K3787" s="54">
        <f>IF(OR($B3787="",K$3&lt;$D3787+Настройки!$B$7),0,MAX(0,$E3787-MAX(0,SUMIFS(Тех_Движение!$G$2:$G$5111,Тех_Движение!$D$2:$D$5111,$C3787,Тех_Движение!$B$2:$B$5111,"&lt;="&amp;K$3)-$F3787)))</f>
        <v/>
      </c>
      <c r="L3787" s="54">
        <f>IF(OR($B3787="",L$3&lt;$D3787+Настройки!$B$7),0,MAX(0,$E3787-MAX(0,SUMIFS(Тех_Движение!$G$2:$G$5111,Тех_Движение!$D$2:$D$5111,$C3787,Тех_Движение!$B$2:$B$5111,"&lt;="&amp;L$3)-$F3787)))</f>
        <v/>
      </c>
      <c r="M3787" s="54">
        <f>IF(OR($B3787="",M$3&lt;$D3787+Настройки!$B$7),0,MAX(0,$E3787-MAX(0,SUMIFS(Тех_Движение!$G$2:$G$5111,Тех_Движение!$D$2:$D$5111,$C3787,Тех_Движение!$B$2:$B$5111,"&lt;="&amp;M$3)-$F3787)))</f>
        <v/>
      </c>
      <c r="N3787" s="54">
        <f>IF(OR($B3787="",N$3&lt;$D3787+Настройки!$B$7),0,MAX(0,$E3787-MAX(0,SUMIFS(Тех_Движение!$G$2:$G$5111,Тех_Движение!$D$2:$D$5111,$C3787,Тех_Движение!$B$2:$B$5111,"&lt;="&amp;N$3)-$F3787)))</f>
        <v/>
      </c>
      <c r="O3787" s="54">
        <f>IF(OR($B3787="",O$3&lt;$D3787+Настройки!$B$7),0,MAX(0,$E3787-MAX(0,SUMIFS(Тех_Движение!$G$2:$G$5111,Тех_Движение!$D$2:$D$5111,$C3787,Тех_Движение!$B$2:$B$5111,"&lt;="&amp;O$3)-$F3787)))</f>
        <v/>
      </c>
      <c r="P3787" s="54">
        <f>IF(OR($B3787="",P$3&lt;$D3787+Настройки!$B$7),0,MAX(0,$E3787-MAX(0,SUMIFS(Тех_Движение!$G$2:$G$5111,Тех_Движение!$D$2:$D$5111,$C3787,Тех_Движение!$B$2:$B$5111,"&lt;="&amp;P$3)-$F3787)))</f>
        <v/>
      </c>
      <c r="Q3787" s="54">
        <f>IF(OR($B3787="",Q$3&lt;$D3787+Настройки!$B$7),0,MAX(0,$E3787-MAX(0,SUMIFS(Тех_Движение!$G$2:$G$5111,Тех_Движение!$D$2:$D$5111,$C3787,Тех_Движение!$B$2:$B$5111,"&lt;="&amp;Q$3)-$F3787)))</f>
        <v/>
      </c>
      <c r="R3787" s="54">
        <f>IF($B3787="","",SUM($K3787:$Q3787))</f>
        <v/>
      </c>
      <c r="S3787" s="56">
        <f>IF($B3787="","",VLOOKUP($C3787,Настройки!$A$11:$L$17,9,FALSE))</f>
        <v/>
      </c>
      <c r="T3787" s="56">
        <f>IF($B3787="","",$R3787*$S3787)</f>
        <v/>
      </c>
    </row>
    <row r="3788">
      <c r="A3788" s="20">
        <f>Тех_Движение!$A$3785</f>
        <v/>
      </c>
      <c r="B3788" s="20">
        <f>IF(Тех_Движение!$F$3785&gt;0,Тех_Движение!$I$3785,"")</f>
        <v/>
      </c>
      <c r="C3788" s="20">
        <f>IF($B3788="","",Тех_Движение!$D$3785)</f>
        <v/>
      </c>
      <c r="D3788" s="42">
        <f>IF($B3788="","",Тех_Движение!$B$3785)</f>
        <v/>
      </c>
      <c r="E3788" s="54">
        <f>IF($B3788="","",Тех_Движение!$F$3785)</f>
        <v/>
      </c>
      <c r="F3788" s="54">
        <f>IF($B3788="","",SUMIFS($E$5:$E3787,$C$5:$C3787,$C3788))</f>
        <v/>
      </c>
      <c r="G3788" s="54">
        <f>IF($B3788="","",MAX(0,$E3788-MAX(0,SUMIFS(Тех_Движение!$G$2:$G$5111,Тех_Движение!$D$2:$D$5111,$C3788,Тех_Движение!$B$2:$B$5111,"&lt;="&amp;Настройки!$B$5-1)-$F3788)))</f>
        <v/>
      </c>
      <c r="H3788" s="54">
        <f>IF($B3788="","",IF(AND($D3788&gt;=Настройки!$B$5,$D3788&lt;=Настройки!$B$6),$E3788,0))</f>
        <v/>
      </c>
      <c r="I3788" s="54">
        <f>IF($B3788="","",$G3788+$H3788-$J3788)</f>
        <v/>
      </c>
      <c r="J3788" s="54">
        <f>IF($B3788="","",MAX(0,$E3788-MAX(0,SUMIFS(Тех_Движение!$G$2:$G$5111,Тех_Движение!$D$2:$D$5111,$C3788,Тех_Движение!$B$2:$B$5111,"&lt;="&amp;Настройки!$B$6)-$F3788)))</f>
        <v/>
      </c>
      <c r="K3788" s="54">
        <f>IF(OR($B3788="",K$3&lt;$D3788+Настройки!$B$7),0,MAX(0,$E3788-MAX(0,SUMIFS(Тех_Движение!$G$2:$G$5111,Тех_Движение!$D$2:$D$5111,$C3788,Тех_Движение!$B$2:$B$5111,"&lt;="&amp;K$3)-$F3788)))</f>
        <v/>
      </c>
      <c r="L3788" s="54">
        <f>IF(OR($B3788="",L$3&lt;$D3788+Настройки!$B$7),0,MAX(0,$E3788-MAX(0,SUMIFS(Тех_Движение!$G$2:$G$5111,Тех_Движение!$D$2:$D$5111,$C3788,Тех_Движение!$B$2:$B$5111,"&lt;="&amp;L$3)-$F3788)))</f>
        <v/>
      </c>
      <c r="M3788" s="54">
        <f>IF(OR($B3788="",M$3&lt;$D3788+Настройки!$B$7),0,MAX(0,$E3788-MAX(0,SUMIFS(Тех_Движение!$G$2:$G$5111,Тех_Движение!$D$2:$D$5111,$C3788,Тех_Движение!$B$2:$B$5111,"&lt;="&amp;M$3)-$F3788)))</f>
        <v/>
      </c>
      <c r="N3788" s="54">
        <f>IF(OR($B3788="",N$3&lt;$D3788+Настройки!$B$7),0,MAX(0,$E3788-MAX(0,SUMIFS(Тех_Движение!$G$2:$G$5111,Тех_Движение!$D$2:$D$5111,$C3788,Тех_Движение!$B$2:$B$5111,"&lt;="&amp;N$3)-$F3788)))</f>
        <v/>
      </c>
      <c r="O3788" s="54">
        <f>IF(OR($B3788="",O$3&lt;$D3788+Настройки!$B$7),0,MAX(0,$E3788-MAX(0,SUMIFS(Тех_Движение!$G$2:$G$5111,Тех_Движение!$D$2:$D$5111,$C3788,Тех_Движение!$B$2:$B$5111,"&lt;="&amp;O$3)-$F3788)))</f>
        <v/>
      </c>
      <c r="P3788" s="54">
        <f>IF(OR($B3788="",P$3&lt;$D3788+Настройки!$B$7),0,MAX(0,$E3788-MAX(0,SUMIFS(Тех_Движение!$G$2:$G$5111,Тех_Движение!$D$2:$D$5111,$C3788,Тех_Движение!$B$2:$B$5111,"&lt;="&amp;P$3)-$F3788)))</f>
        <v/>
      </c>
      <c r="Q3788" s="54">
        <f>IF(OR($B3788="",Q$3&lt;$D3788+Настройки!$B$7),0,MAX(0,$E3788-MAX(0,SUMIFS(Тех_Движение!$G$2:$G$5111,Тех_Движение!$D$2:$D$5111,$C3788,Тех_Движение!$B$2:$B$5111,"&lt;="&amp;Q$3)-$F3788)))</f>
        <v/>
      </c>
      <c r="R3788" s="54">
        <f>IF($B3788="","",SUM($K3788:$Q3788))</f>
        <v/>
      </c>
      <c r="S3788" s="56">
        <f>IF($B3788="","",VLOOKUP($C3788,Настройки!$A$11:$L$17,9,FALSE))</f>
        <v/>
      </c>
      <c r="T3788" s="56">
        <f>IF($B3788="","",$R3788*$S3788)</f>
        <v/>
      </c>
    </row>
    <row r="3789">
      <c r="A3789" s="20">
        <f>Тех_Движение!$A$3786</f>
        <v/>
      </c>
      <c r="B3789" s="20">
        <f>IF(Тех_Движение!$F$3786&gt;0,Тех_Движение!$I$3786,"")</f>
        <v/>
      </c>
      <c r="C3789" s="20">
        <f>IF($B3789="","",Тех_Движение!$D$3786)</f>
        <v/>
      </c>
      <c r="D3789" s="42">
        <f>IF($B3789="","",Тех_Движение!$B$3786)</f>
        <v/>
      </c>
      <c r="E3789" s="54">
        <f>IF($B3789="","",Тех_Движение!$F$3786)</f>
        <v/>
      </c>
      <c r="F3789" s="54">
        <f>IF($B3789="","",SUMIFS($E$5:$E3788,$C$5:$C3788,$C3789))</f>
        <v/>
      </c>
      <c r="G3789" s="54">
        <f>IF($B3789="","",MAX(0,$E3789-MAX(0,SUMIFS(Тех_Движение!$G$2:$G$5111,Тех_Движение!$D$2:$D$5111,$C3789,Тех_Движение!$B$2:$B$5111,"&lt;="&amp;Настройки!$B$5-1)-$F3789)))</f>
        <v/>
      </c>
      <c r="H3789" s="54">
        <f>IF($B3789="","",IF(AND($D3789&gt;=Настройки!$B$5,$D3789&lt;=Настройки!$B$6),$E3789,0))</f>
        <v/>
      </c>
      <c r="I3789" s="54">
        <f>IF($B3789="","",$G3789+$H3789-$J3789)</f>
        <v/>
      </c>
      <c r="J3789" s="54">
        <f>IF($B3789="","",MAX(0,$E3789-MAX(0,SUMIFS(Тех_Движение!$G$2:$G$5111,Тех_Движение!$D$2:$D$5111,$C3789,Тех_Движение!$B$2:$B$5111,"&lt;="&amp;Настройки!$B$6)-$F3789)))</f>
        <v/>
      </c>
      <c r="K3789" s="54">
        <f>IF(OR($B3789="",K$3&lt;$D3789+Настройки!$B$7),0,MAX(0,$E3789-MAX(0,SUMIFS(Тех_Движение!$G$2:$G$5111,Тех_Движение!$D$2:$D$5111,$C3789,Тех_Движение!$B$2:$B$5111,"&lt;="&amp;K$3)-$F3789)))</f>
        <v/>
      </c>
      <c r="L3789" s="54">
        <f>IF(OR($B3789="",L$3&lt;$D3789+Настройки!$B$7),0,MAX(0,$E3789-MAX(0,SUMIFS(Тех_Движение!$G$2:$G$5111,Тех_Движение!$D$2:$D$5111,$C3789,Тех_Движение!$B$2:$B$5111,"&lt;="&amp;L$3)-$F3789)))</f>
        <v/>
      </c>
      <c r="M3789" s="54">
        <f>IF(OR($B3789="",M$3&lt;$D3789+Настройки!$B$7),0,MAX(0,$E3789-MAX(0,SUMIFS(Тех_Движение!$G$2:$G$5111,Тех_Движение!$D$2:$D$5111,$C3789,Тех_Движение!$B$2:$B$5111,"&lt;="&amp;M$3)-$F3789)))</f>
        <v/>
      </c>
      <c r="N3789" s="54">
        <f>IF(OR($B3789="",N$3&lt;$D3789+Настройки!$B$7),0,MAX(0,$E3789-MAX(0,SUMIFS(Тех_Движение!$G$2:$G$5111,Тех_Движение!$D$2:$D$5111,$C3789,Тех_Движение!$B$2:$B$5111,"&lt;="&amp;N$3)-$F3789)))</f>
        <v/>
      </c>
      <c r="O3789" s="54">
        <f>IF(OR($B3789="",O$3&lt;$D3789+Настройки!$B$7),0,MAX(0,$E3789-MAX(0,SUMIFS(Тех_Движение!$G$2:$G$5111,Тех_Движение!$D$2:$D$5111,$C3789,Тех_Движение!$B$2:$B$5111,"&lt;="&amp;O$3)-$F3789)))</f>
        <v/>
      </c>
      <c r="P3789" s="54">
        <f>IF(OR($B3789="",P$3&lt;$D3789+Настройки!$B$7),0,MAX(0,$E3789-MAX(0,SUMIFS(Тех_Движение!$G$2:$G$5111,Тех_Движение!$D$2:$D$5111,$C3789,Тех_Движение!$B$2:$B$5111,"&lt;="&amp;P$3)-$F3789)))</f>
        <v/>
      </c>
      <c r="Q3789" s="54">
        <f>IF(OR($B3789="",Q$3&lt;$D3789+Настройки!$B$7),0,MAX(0,$E3789-MAX(0,SUMIFS(Тех_Движение!$G$2:$G$5111,Тех_Движение!$D$2:$D$5111,$C3789,Тех_Движение!$B$2:$B$5111,"&lt;="&amp;Q$3)-$F3789)))</f>
        <v/>
      </c>
      <c r="R3789" s="54">
        <f>IF($B3789="","",SUM($K3789:$Q3789))</f>
        <v/>
      </c>
      <c r="S3789" s="56">
        <f>IF($B3789="","",VLOOKUP($C3789,Настройки!$A$11:$L$17,9,FALSE))</f>
        <v/>
      </c>
      <c r="T3789" s="56">
        <f>IF($B3789="","",$R3789*$S3789)</f>
        <v/>
      </c>
    </row>
    <row r="3790">
      <c r="A3790" s="20">
        <f>Тех_Движение!$A$3787</f>
        <v/>
      </c>
      <c r="B3790" s="20">
        <f>IF(Тех_Движение!$F$3787&gt;0,Тех_Движение!$I$3787,"")</f>
        <v/>
      </c>
      <c r="C3790" s="20">
        <f>IF($B3790="","",Тех_Движение!$D$3787)</f>
        <v/>
      </c>
      <c r="D3790" s="42">
        <f>IF($B3790="","",Тех_Движение!$B$3787)</f>
        <v/>
      </c>
      <c r="E3790" s="54">
        <f>IF($B3790="","",Тех_Движение!$F$3787)</f>
        <v/>
      </c>
      <c r="F3790" s="54">
        <f>IF($B3790="","",SUMIFS($E$5:$E3789,$C$5:$C3789,$C3790))</f>
        <v/>
      </c>
      <c r="G3790" s="54">
        <f>IF($B3790="","",MAX(0,$E3790-MAX(0,SUMIFS(Тех_Движение!$G$2:$G$5111,Тех_Движение!$D$2:$D$5111,$C3790,Тех_Движение!$B$2:$B$5111,"&lt;="&amp;Настройки!$B$5-1)-$F3790)))</f>
        <v/>
      </c>
      <c r="H3790" s="54">
        <f>IF($B3790="","",IF(AND($D3790&gt;=Настройки!$B$5,$D3790&lt;=Настройки!$B$6),$E3790,0))</f>
        <v/>
      </c>
      <c r="I3790" s="54">
        <f>IF($B3790="","",$G3790+$H3790-$J3790)</f>
        <v/>
      </c>
      <c r="J3790" s="54">
        <f>IF($B3790="","",MAX(0,$E3790-MAX(0,SUMIFS(Тех_Движение!$G$2:$G$5111,Тех_Движение!$D$2:$D$5111,$C3790,Тех_Движение!$B$2:$B$5111,"&lt;="&amp;Настройки!$B$6)-$F3790)))</f>
        <v/>
      </c>
      <c r="K3790" s="54">
        <f>IF(OR($B3790="",K$3&lt;$D3790+Настройки!$B$7),0,MAX(0,$E3790-MAX(0,SUMIFS(Тех_Движение!$G$2:$G$5111,Тех_Движение!$D$2:$D$5111,$C3790,Тех_Движение!$B$2:$B$5111,"&lt;="&amp;K$3)-$F3790)))</f>
        <v/>
      </c>
      <c r="L3790" s="54">
        <f>IF(OR($B3790="",L$3&lt;$D3790+Настройки!$B$7),0,MAX(0,$E3790-MAX(0,SUMIFS(Тех_Движение!$G$2:$G$5111,Тех_Движение!$D$2:$D$5111,$C3790,Тех_Движение!$B$2:$B$5111,"&lt;="&amp;L$3)-$F3790)))</f>
        <v/>
      </c>
      <c r="M3790" s="54">
        <f>IF(OR($B3790="",M$3&lt;$D3790+Настройки!$B$7),0,MAX(0,$E3790-MAX(0,SUMIFS(Тех_Движение!$G$2:$G$5111,Тех_Движение!$D$2:$D$5111,$C3790,Тех_Движение!$B$2:$B$5111,"&lt;="&amp;M$3)-$F3790)))</f>
        <v/>
      </c>
      <c r="N3790" s="54">
        <f>IF(OR($B3790="",N$3&lt;$D3790+Настройки!$B$7),0,MAX(0,$E3790-MAX(0,SUMIFS(Тех_Движение!$G$2:$G$5111,Тех_Движение!$D$2:$D$5111,$C3790,Тех_Движение!$B$2:$B$5111,"&lt;="&amp;N$3)-$F3790)))</f>
        <v/>
      </c>
      <c r="O3790" s="54">
        <f>IF(OR($B3790="",O$3&lt;$D3790+Настройки!$B$7),0,MAX(0,$E3790-MAX(0,SUMIFS(Тех_Движение!$G$2:$G$5111,Тех_Движение!$D$2:$D$5111,$C3790,Тех_Движение!$B$2:$B$5111,"&lt;="&amp;O$3)-$F3790)))</f>
        <v/>
      </c>
      <c r="P3790" s="54">
        <f>IF(OR($B3790="",P$3&lt;$D3790+Настройки!$B$7),0,MAX(0,$E3790-MAX(0,SUMIFS(Тех_Движение!$G$2:$G$5111,Тех_Движение!$D$2:$D$5111,$C3790,Тех_Движение!$B$2:$B$5111,"&lt;="&amp;P$3)-$F3790)))</f>
        <v/>
      </c>
      <c r="Q3790" s="54">
        <f>IF(OR($B3790="",Q$3&lt;$D3790+Настройки!$B$7),0,MAX(0,$E3790-MAX(0,SUMIFS(Тех_Движение!$G$2:$G$5111,Тех_Движение!$D$2:$D$5111,$C3790,Тех_Движение!$B$2:$B$5111,"&lt;="&amp;Q$3)-$F3790)))</f>
        <v/>
      </c>
      <c r="R3790" s="54">
        <f>IF($B3790="","",SUM($K3790:$Q3790))</f>
        <v/>
      </c>
      <c r="S3790" s="56">
        <f>IF($B3790="","",VLOOKUP($C3790,Настройки!$A$11:$L$17,9,FALSE))</f>
        <v/>
      </c>
      <c r="T3790" s="56">
        <f>IF($B3790="","",$R3790*$S3790)</f>
        <v/>
      </c>
    </row>
    <row r="3791">
      <c r="A3791" s="20">
        <f>Тех_Движение!$A$3788</f>
        <v/>
      </c>
      <c r="B3791" s="20">
        <f>IF(Тех_Движение!$F$3788&gt;0,Тех_Движение!$I$3788,"")</f>
        <v/>
      </c>
      <c r="C3791" s="20">
        <f>IF($B3791="","",Тех_Движение!$D$3788)</f>
        <v/>
      </c>
      <c r="D3791" s="42">
        <f>IF($B3791="","",Тех_Движение!$B$3788)</f>
        <v/>
      </c>
      <c r="E3791" s="54">
        <f>IF($B3791="","",Тех_Движение!$F$3788)</f>
        <v/>
      </c>
      <c r="F3791" s="54">
        <f>IF($B3791="","",SUMIFS($E$5:$E3790,$C$5:$C3790,$C3791))</f>
        <v/>
      </c>
      <c r="G3791" s="54">
        <f>IF($B3791="","",MAX(0,$E3791-MAX(0,SUMIFS(Тех_Движение!$G$2:$G$5111,Тех_Движение!$D$2:$D$5111,$C3791,Тех_Движение!$B$2:$B$5111,"&lt;="&amp;Настройки!$B$5-1)-$F3791)))</f>
        <v/>
      </c>
      <c r="H3791" s="54">
        <f>IF($B3791="","",IF(AND($D3791&gt;=Настройки!$B$5,$D3791&lt;=Настройки!$B$6),$E3791,0))</f>
        <v/>
      </c>
      <c r="I3791" s="54">
        <f>IF($B3791="","",$G3791+$H3791-$J3791)</f>
        <v/>
      </c>
      <c r="J3791" s="54">
        <f>IF($B3791="","",MAX(0,$E3791-MAX(0,SUMIFS(Тех_Движение!$G$2:$G$5111,Тех_Движение!$D$2:$D$5111,$C3791,Тех_Движение!$B$2:$B$5111,"&lt;="&amp;Настройки!$B$6)-$F3791)))</f>
        <v/>
      </c>
      <c r="K3791" s="54">
        <f>IF(OR($B3791="",K$3&lt;$D3791+Настройки!$B$7),0,MAX(0,$E3791-MAX(0,SUMIFS(Тех_Движение!$G$2:$G$5111,Тех_Движение!$D$2:$D$5111,$C3791,Тех_Движение!$B$2:$B$5111,"&lt;="&amp;K$3)-$F3791)))</f>
        <v/>
      </c>
      <c r="L3791" s="54">
        <f>IF(OR($B3791="",L$3&lt;$D3791+Настройки!$B$7),0,MAX(0,$E3791-MAX(0,SUMIFS(Тех_Движение!$G$2:$G$5111,Тех_Движение!$D$2:$D$5111,$C3791,Тех_Движение!$B$2:$B$5111,"&lt;="&amp;L$3)-$F3791)))</f>
        <v/>
      </c>
      <c r="M3791" s="54">
        <f>IF(OR($B3791="",M$3&lt;$D3791+Настройки!$B$7),0,MAX(0,$E3791-MAX(0,SUMIFS(Тех_Движение!$G$2:$G$5111,Тех_Движение!$D$2:$D$5111,$C3791,Тех_Движение!$B$2:$B$5111,"&lt;="&amp;M$3)-$F3791)))</f>
        <v/>
      </c>
      <c r="N3791" s="54">
        <f>IF(OR($B3791="",N$3&lt;$D3791+Настройки!$B$7),0,MAX(0,$E3791-MAX(0,SUMIFS(Тех_Движение!$G$2:$G$5111,Тех_Движение!$D$2:$D$5111,$C3791,Тех_Движение!$B$2:$B$5111,"&lt;="&amp;N$3)-$F3791)))</f>
        <v/>
      </c>
      <c r="O3791" s="54">
        <f>IF(OR($B3791="",O$3&lt;$D3791+Настройки!$B$7),0,MAX(0,$E3791-MAX(0,SUMIFS(Тех_Движение!$G$2:$G$5111,Тех_Движение!$D$2:$D$5111,$C3791,Тех_Движение!$B$2:$B$5111,"&lt;="&amp;O$3)-$F3791)))</f>
        <v/>
      </c>
      <c r="P3791" s="54">
        <f>IF(OR($B3791="",P$3&lt;$D3791+Настройки!$B$7),0,MAX(0,$E3791-MAX(0,SUMIFS(Тех_Движение!$G$2:$G$5111,Тех_Движение!$D$2:$D$5111,$C3791,Тех_Движение!$B$2:$B$5111,"&lt;="&amp;P$3)-$F3791)))</f>
        <v/>
      </c>
      <c r="Q3791" s="54">
        <f>IF(OR($B3791="",Q$3&lt;$D3791+Настройки!$B$7),0,MAX(0,$E3791-MAX(0,SUMIFS(Тех_Движение!$G$2:$G$5111,Тех_Движение!$D$2:$D$5111,$C3791,Тех_Движение!$B$2:$B$5111,"&lt;="&amp;Q$3)-$F3791)))</f>
        <v/>
      </c>
      <c r="R3791" s="54">
        <f>IF($B3791="","",SUM($K3791:$Q3791))</f>
        <v/>
      </c>
      <c r="S3791" s="56">
        <f>IF($B3791="","",VLOOKUP($C3791,Настройки!$A$11:$L$17,9,FALSE))</f>
        <v/>
      </c>
      <c r="T3791" s="56">
        <f>IF($B3791="","",$R3791*$S3791)</f>
        <v/>
      </c>
    </row>
    <row r="3792">
      <c r="A3792" s="20">
        <f>Тех_Движение!$A$3789</f>
        <v/>
      </c>
      <c r="B3792" s="20">
        <f>IF(Тех_Движение!$F$3789&gt;0,Тех_Движение!$I$3789,"")</f>
        <v/>
      </c>
      <c r="C3792" s="20">
        <f>IF($B3792="","",Тех_Движение!$D$3789)</f>
        <v/>
      </c>
      <c r="D3792" s="42">
        <f>IF($B3792="","",Тех_Движение!$B$3789)</f>
        <v/>
      </c>
      <c r="E3792" s="54">
        <f>IF($B3792="","",Тех_Движение!$F$3789)</f>
        <v/>
      </c>
      <c r="F3792" s="54">
        <f>IF($B3792="","",SUMIFS($E$5:$E3791,$C$5:$C3791,$C3792))</f>
        <v/>
      </c>
      <c r="G3792" s="54">
        <f>IF($B3792="","",MAX(0,$E3792-MAX(0,SUMIFS(Тех_Движение!$G$2:$G$5111,Тех_Движение!$D$2:$D$5111,$C3792,Тех_Движение!$B$2:$B$5111,"&lt;="&amp;Настройки!$B$5-1)-$F3792)))</f>
        <v/>
      </c>
      <c r="H3792" s="54">
        <f>IF($B3792="","",IF(AND($D3792&gt;=Настройки!$B$5,$D3792&lt;=Настройки!$B$6),$E3792,0))</f>
        <v/>
      </c>
      <c r="I3792" s="54">
        <f>IF($B3792="","",$G3792+$H3792-$J3792)</f>
        <v/>
      </c>
      <c r="J3792" s="54">
        <f>IF($B3792="","",MAX(0,$E3792-MAX(0,SUMIFS(Тех_Движение!$G$2:$G$5111,Тех_Движение!$D$2:$D$5111,$C3792,Тех_Движение!$B$2:$B$5111,"&lt;="&amp;Настройки!$B$6)-$F3792)))</f>
        <v/>
      </c>
      <c r="K3792" s="54">
        <f>IF(OR($B3792="",K$3&lt;$D3792+Настройки!$B$7),0,MAX(0,$E3792-MAX(0,SUMIFS(Тех_Движение!$G$2:$G$5111,Тех_Движение!$D$2:$D$5111,$C3792,Тех_Движение!$B$2:$B$5111,"&lt;="&amp;K$3)-$F3792)))</f>
        <v/>
      </c>
      <c r="L3792" s="54">
        <f>IF(OR($B3792="",L$3&lt;$D3792+Настройки!$B$7),0,MAX(0,$E3792-MAX(0,SUMIFS(Тех_Движение!$G$2:$G$5111,Тех_Движение!$D$2:$D$5111,$C3792,Тех_Движение!$B$2:$B$5111,"&lt;="&amp;L$3)-$F3792)))</f>
        <v/>
      </c>
      <c r="M3792" s="54">
        <f>IF(OR($B3792="",M$3&lt;$D3792+Настройки!$B$7),0,MAX(0,$E3792-MAX(0,SUMIFS(Тех_Движение!$G$2:$G$5111,Тех_Движение!$D$2:$D$5111,$C3792,Тех_Движение!$B$2:$B$5111,"&lt;="&amp;M$3)-$F3792)))</f>
        <v/>
      </c>
      <c r="N3792" s="54">
        <f>IF(OR($B3792="",N$3&lt;$D3792+Настройки!$B$7),0,MAX(0,$E3792-MAX(0,SUMIFS(Тех_Движение!$G$2:$G$5111,Тех_Движение!$D$2:$D$5111,$C3792,Тех_Движение!$B$2:$B$5111,"&lt;="&amp;N$3)-$F3792)))</f>
        <v/>
      </c>
      <c r="O3792" s="54">
        <f>IF(OR($B3792="",O$3&lt;$D3792+Настройки!$B$7),0,MAX(0,$E3792-MAX(0,SUMIFS(Тех_Движение!$G$2:$G$5111,Тех_Движение!$D$2:$D$5111,$C3792,Тех_Движение!$B$2:$B$5111,"&lt;="&amp;O$3)-$F3792)))</f>
        <v/>
      </c>
      <c r="P3792" s="54">
        <f>IF(OR($B3792="",P$3&lt;$D3792+Настройки!$B$7),0,MAX(0,$E3792-MAX(0,SUMIFS(Тех_Движение!$G$2:$G$5111,Тех_Движение!$D$2:$D$5111,$C3792,Тех_Движение!$B$2:$B$5111,"&lt;="&amp;P$3)-$F3792)))</f>
        <v/>
      </c>
      <c r="Q3792" s="54">
        <f>IF(OR($B3792="",Q$3&lt;$D3792+Настройки!$B$7),0,MAX(0,$E3792-MAX(0,SUMIFS(Тех_Движение!$G$2:$G$5111,Тех_Движение!$D$2:$D$5111,$C3792,Тех_Движение!$B$2:$B$5111,"&lt;="&amp;Q$3)-$F3792)))</f>
        <v/>
      </c>
      <c r="R3792" s="54">
        <f>IF($B3792="","",SUM($K3792:$Q3792))</f>
        <v/>
      </c>
      <c r="S3792" s="56">
        <f>IF($B3792="","",VLOOKUP($C3792,Настройки!$A$11:$L$17,9,FALSE))</f>
        <v/>
      </c>
      <c r="T3792" s="56">
        <f>IF($B3792="","",$R3792*$S3792)</f>
        <v/>
      </c>
    </row>
    <row r="3793">
      <c r="A3793" s="20">
        <f>Тех_Движение!$A$3790</f>
        <v/>
      </c>
      <c r="B3793" s="20">
        <f>IF(Тех_Движение!$F$3790&gt;0,Тех_Движение!$I$3790,"")</f>
        <v/>
      </c>
      <c r="C3793" s="20">
        <f>IF($B3793="","",Тех_Движение!$D$3790)</f>
        <v/>
      </c>
      <c r="D3793" s="42">
        <f>IF($B3793="","",Тех_Движение!$B$3790)</f>
        <v/>
      </c>
      <c r="E3793" s="54">
        <f>IF($B3793="","",Тех_Движение!$F$3790)</f>
        <v/>
      </c>
      <c r="F3793" s="54">
        <f>IF($B3793="","",SUMIFS($E$5:$E3792,$C$5:$C3792,$C3793))</f>
        <v/>
      </c>
      <c r="G3793" s="54">
        <f>IF($B3793="","",MAX(0,$E3793-MAX(0,SUMIFS(Тех_Движение!$G$2:$G$5111,Тех_Движение!$D$2:$D$5111,$C3793,Тех_Движение!$B$2:$B$5111,"&lt;="&amp;Настройки!$B$5-1)-$F3793)))</f>
        <v/>
      </c>
      <c r="H3793" s="54">
        <f>IF($B3793="","",IF(AND($D3793&gt;=Настройки!$B$5,$D3793&lt;=Настройки!$B$6),$E3793,0))</f>
        <v/>
      </c>
      <c r="I3793" s="54">
        <f>IF($B3793="","",$G3793+$H3793-$J3793)</f>
        <v/>
      </c>
      <c r="J3793" s="54">
        <f>IF($B3793="","",MAX(0,$E3793-MAX(0,SUMIFS(Тех_Движение!$G$2:$G$5111,Тех_Движение!$D$2:$D$5111,$C3793,Тех_Движение!$B$2:$B$5111,"&lt;="&amp;Настройки!$B$6)-$F3793)))</f>
        <v/>
      </c>
      <c r="K3793" s="54">
        <f>IF(OR($B3793="",K$3&lt;$D3793+Настройки!$B$7),0,MAX(0,$E3793-MAX(0,SUMIFS(Тех_Движение!$G$2:$G$5111,Тех_Движение!$D$2:$D$5111,$C3793,Тех_Движение!$B$2:$B$5111,"&lt;="&amp;K$3)-$F3793)))</f>
        <v/>
      </c>
      <c r="L3793" s="54">
        <f>IF(OR($B3793="",L$3&lt;$D3793+Настройки!$B$7),0,MAX(0,$E3793-MAX(0,SUMIFS(Тех_Движение!$G$2:$G$5111,Тех_Движение!$D$2:$D$5111,$C3793,Тех_Движение!$B$2:$B$5111,"&lt;="&amp;L$3)-$F3793)))</f>
        <v/>
      </c>
      <c r="M3793" s="54">
        <f>IF(OR($B3793="",M$3&lt;$D3793+Настройки!$B$7),0,MAX(0,$E3793-MAX(0,SUMIFS(Тех_Движение!$G$2:$G$5111,Тех_Движение!$D$2:$D$5111,$C3793,Тех_Движение!$B$2:$B$5111,"&lt;="&amp;M$3)-$F3793)))</f>
        <v/>
      </c>
      <c r="N3793" s="54">
        <f>IF(OR($B3793="",N$3&lt;$D3793+Настройки!$B$7),0,MAX(0,$E3793-MAX(0,SUMIFS(Тех_Движение!$G$2:$G$5111,Тех_Движение!$D$2:$D$5111,$C3793,Тех_Движение!$B$2:$B$5111,"&lt;="&amp;N$3)-$F3793)))</f>
        <v/>
      </c>
      <c r="O3793" s="54">
        <f>IF(OR($B3793="",O$3&lt;$D3793+Настройки!$B$7),0,MAX(0,$E3793-MAX(0,SUMIFS(Тех_Движение!$G$2:$G$5111,Тех_Движение!$D$2:$D$5111,$C3793,Тех_Движение!$B$2:$B$5111,"&lt;="&amp;O$3)-$F3793)))</f>
        <v/>
      </c>
      <c r="P3793" s="54">
        <f>IF(OR($B3793="",P$3&lt;$D3793+Настройки!$B$7),0,MAX(0,$E3793-MAX(0,SUMIFS(Тех_Движение!$G$2:$G$5111,Тех_Движение!$D$2:$D$5111,$C3793,Тех_Движение!$B$2:$B$5111,"&lt;="&amp;P$3)-$F3793)))</f>
        <v/>
      </c>
      <c r="Q3793" s="54">
        <f>IF(OR($B3793="",Q$3&lt;$D3793+Настройки!$B$7),0,MAX(0,$E3793-MAX(0,SUMIFS(Тех_Движение!$G$2:$G$5111,Тех_Движение!$D$2:$D$5111,$C3793,Тех_Движение!$B$2:$B$5111,"&lt;="&amp;Q$3)-$F3793)))</f>
        <v/>
      </c>
      <c r="R3793" s="54">
        <f>IF($B3793="","",SUM($K3793:$Q3793))</f>
        <v/>
      </c>
      <c r="S3793" s="56">
        <f>IF($B3793="","",VLOOKUP($C3793,Настройки!$A$11:$L$17,9,FALSE))</f>
        <v/>
      </c>
      <c r="T3793" s="56">
        <f>IF($B3793="","",$R3793*$S3793)</f>
        <v/>
      </c>
    </row>
    <row r="3794">
      <c r="A3794" s="20">
        <f>Тех_Движение!$A$3791</f>
        <v/>
      </c>
      <c r="B3794" s="20">
        <f>IF(Тех_Движение!$F$3791&gt;0,Тех_Движение!$I$3791,"")</f>
        <v/>
      </c>
      <c r="C3794" s="20">
        <f>IF($B3794="","",Тех_Движение!$D$3791)</f>
        <v/>
      </c>
      <c r="D3794" s="42">
        <f>IF($B3794="","",Тех_Движение!$B$3791)</f>
        <v/>
      </c>
      <c r="E3794" s="54">
        <f>IF($B3794="","",Тех_Движение!$F$3791)</f>
        <v/>
      </c>
      <c r="F3794" s="54">
        <f>IF($B3794="","",SUMIFS($E$5:$E3793,$C$5:$C3793,$C3794))</f>
        <v/>
      </c>
      <c r="G3794" s="54">
        <f>IF($B3794="","",MAX(0,$E3794-MAX(0,SUMIFS(Тех_Движение!$G$2:$G$5111,Тех_Движение!$D$2:$D$5111,$C3794,Тех_Движение!$B$2:$B$5111,"&lt;="&amp;Настройки!$B$5-1)-$F3794)))</f>
        <v/>
      </c>
      <c r="H3794" s="54">
        <f>IF($B3794="","",IF(AND($D3794&gt;=Настройки!$B$5,$D3794&lt;=Настройки!$B$6),$E3794,0))</f>
        <v/>
      </c>
      <c r="I3794" s="54">
        <f>IF($B3794="","",$G3794+$H3794-$J3794)</f>
        <v/>
      </c>
      <c r="J3794" s="54">
        <f>IF($B3794="","",MAX(0,$E3794-MAX(0,SUMIFS(Тех_Движение!$G$2:$G$5111,Тех_Движение!$D$2:$D$5111,$C3794,Тех_Движение!$B$2:$B$5111,"&lt;="&amp;Настройки!$B$6)-$F3794)))</f>
        <v/>
      </c>
      <c r="K3794" s="54">
        <f>IF(OR($B3794="",K$3&lt;$D3794+Настройки!$B$7),0,MAX(0,$E3794-MAX(0,SUMIFS(Тех_Движение!$G$2:$G$5111,Тех_Движение!$D$2:$D$5111,$C3794,Тех_Движение!$B$2:$B$5111,"&lt;="&amp;K$3)-$F3794)))</f>
        <v/>
      </c>
      <c r="L3794" s="54">
        <f>IF(OR($B3794="",L$3&lt;$D3794+Настройки!$B$7),0,MAX(0,$E3794-MAX(0,SUMIFS(Тех_Движение!$G$2:$G$5111,Тех_Движение!$D$2:$D$5111,$C3794,Тех_Движение!$B$2:$B$5111,"&lt;="&amp;L$3)-$F3794)))</f>
        <v/>
      </c>
      <c r="M3794" s="54">
        <f>IF(OR($B3794="",M$3&lt;$D3794+Настройки!$B$7),0,MAX(0,$E3794-MAX(0,SUMIFS(Тех_Движение!$G$2:$G$5111,Тех_Движение!$D$2:$D$5111,$C3794,Тех_Движение!$B$2:$B$5111,"&lt;="&amp;M$3)-$F3794)))</f>
        <v/>
      </c>
      <c r="N3794" s="54">
        <f>IF(OR($B3794="",N$3&lt;$D3794+Настройки!$B$7),0,MAX(0,$E3794-MAX(0,SUMIFS(Тех_Движение!$G$2:$G$5111,Тех_Движение!$D$2:$D$5111,$C3794,Тех_Движение!$B$2:$B$5111,"&lt;="&amp;N$3)-$F3794)))</f>
        <v/>
      </c>
      <c r="O3794" s="54">
        <f>IF(OR($B3794="",O$3&lt;$D3794+Настройки!$B$7),0,MAX(0,$E3794-MAX(0,SUMIFS(Тех_Движение!$G$2:$G$5111,Тех_Движение!$D$2:$D$5111,$C3794,Тех_Движение!$B$2:$B$5111,"&lt;="&amp;O$3)-$F3794)))</f>
        <v/>
      </c>
      <c r="P3794" s="54">
        <f>IF(OR($B3794="",P$3&lt;$D3794+Настройки!$B$7),0,MAX(0,$E3794-MAX(0,SUMIFS(Тех_Движение!$G$2:$G$5111,Тех_Движение!$D$2:$D$5111,$C3794,Тех_Движение!$B$2:$B$5111,"&lt;="&amp;P$3)-$F3794)))</f>
        <v/>
      </c>
      <c r="Q3794" s="54">
        <f>IF(OR($B3794="",Q$3&lt;$D3794+Настройки!$B$7),0,MAX(0,$E3794-MAX(0,SUMIFS(Тех_Движение!$G$2:$G$5111,Тех_Движение!$D$2:$D$5111,$C3794,Тех_Движение!$B$2:$B$5111,"&lt;="&amp;Q$3)-$F3794)))</f>
        <v/>
      </c>
      <c r="R3794" s="54">
        <f>IF($B3794="","",SUM($K3794:$Q3794))</f>
        <v/>
      </c>
      <c r="S3794" s="56">
        <f>IF($B3794="","",VLOOKUP($C3794,Настройки!$A$11:$L$17,9,FALSE))</f>
        <v/>
      </c>
      <c r="T3794" s="56">
        <f>IF($B3794="","",$R3794*$S3794)</f>
        <v/>
      </c>
    </row>
    <row r="3795">
      <c r="A3795" s="20">
        <f>Тех_Движение!$A$3792</f>
        <v/>
      </c>
      <c r="B3795" s="20">
        <f>IF(Тех_Движение!$F$3792&gt;0,Тех_Движение!$I$3792,"")</f>
        <v/>
      </c>
      <c r="C3795" s="20">
        <f>IF($B3795="","",Тех_Движение!$D$3792)</f>
        <v/>
      </c>
      <c r="D3795" s="42">
        <f>IF($B3795="","",Тех_Движение!$B$3792)</f>
        <v/>
      </c>
      <c r="E3795" s="54">
        <f>IF($B3795="","",Тех_Движение!$F$3792)</f>
        <v/>
      </c>
      <c r="F3795" s="54">
        <f>IF($B3795="","",SUMIFS($E$5:$E3794,$C$5:$C3794,$C3795))</f>
        <v/>
      </c>
      <c r="G3795" s="54">
        <f>IF($B3795="","",MAX(0,$E3795-MAX(0,SUMIFS(Тех_Движение!$G$2:$G$5111,Тех_Движение!$D$2:$D$5111,$C3795,Тех_Движение!$B$2:$B$5111,"&lt;="&amp;Настройки!$B$5-1)-$F3795)))</f>
        <v/>
      </c>
      <c r="H3795" s="54">
        <f>IF($B3795="","",IF(AND($D3795&gt;=Настройки!$B$5,$D3795&lt;=Настройки!$B$6),$E3795,0))</f>
        <v/>
      </c>
      <c r="I3795" s="54">
        <f>IF($B3795="","",$G3795+$H3795-$J3795)</f>
        <v/>
      </c>
      <c r="J3795" s="54">
        <f>IF($B3795="","",MAX(0,$E3795-MAX(0,SUMIFS(Тех_Движение!$G$2:$G$5111,Тех_Движение!$D$2:$D$5111,$C3795,Тех_Движение!$B$2:$B$5111,"&lt;="&amp;Настройки!$B$6)-$F3795)))</f>
        <v/>
      </c>
      <c r="K3795" s="54">
        <f>IF(OR($B3795="",K$3&lt;$D3795+Настройки!$B$7),0,MAX(0,$E3795-MAX(0,SUMIFS(Тех_Движение!$G$2:$G$5111,Тех_Движение!$D$2:$D$5111,$C3795,Тех_Движение!$B$2:$B$5111,"&lt;="&amp;K$3)-$F3795)))</f>
        <v/>
      </c>
      <c r="L3795" s="54">
        <f>IF(OR($B3795="",L$3&lt;$D3795+Настройки!$B$7),0,MAX(0,$E3795-MAX(0,SUMIFS(Тех_Движение!$G$2:$G$5111,Тех_Движение!$D$2:$D$5111,$C3795,Тех_Движение!$B$2:$B$5111,"&lt;="&amp;L$3)-$F3795)))</f>
        <v/>
      </c>
      <c r="M3795" s="54">
        <f>IF(OR($B3795="",M$3&lt;$D3795+Настройки!$B$7),0,MAX(0,$E3795-MAX(0,SUMIFS(Тех_Движение!$G$2:$G$5111,Тех_Движение!$D$2:$D$5111,$C3795,Тех_Движение!$B$2:$B$5111,"&lt;="&amp;M$3)-$F3795)))</f>
        <v/>
      </c>
      <c r="N3795" s="54">
        <f>IF(OR($B3795="",N$3&lt;$D3795+Настройки!$B$7),0,MAX(0,$E3795-MAX(0,SUMIFS(Тех_Движение!$G$2:$G$5111,Тех_Движение!$D$2:$D$5111,$C3795,Тех_Движение!$B$2:$B$5111,"&lt;="&amp;N$3)-$F3795)))</f>
        <v/>
      </c>
      <c r="O3795" s="54">
        <f>IF(OR($B3795="",O$3&lt;$D3795+Настройки!$B$7),0,MAX(0,$E3795-MAX(0,SUMIFS(Тех_Движение!$G$2:$G$5111,Тех_Движение!$D$2:$D$5111,$C3795,Тех_Движение!$B$2:$B$5111,"&lt;="&amp;O$3)-$F3795)))</f>
        <v/>
      </c>
      <c r="P3795" s="54">
        <f>IF(OR($B3795="",P$3&lt;$D3795+Настройки!$B$7),0,MAX(0,$E3795-MAX(0,SUMIFS(Тех_Движение!$G$2:$G$5111,Тех_Движение!$D$2:$D$5111,$C3795,Тех_Движение!$B$2:$B$5111,"&lt;="&amp;P$3)-$F3795)))</f>
        <v/>
      </c>
      <c r="Q3795" s="54">
        <f>IF(OR($B3795="",Q$3&lt;$D3795+Настройки!$B$7),0,MAX(0,$E3795-MAX(0,SUMIFS(Тех_Движение!$G$2:$G$5111,Тех_Движение!$D$2:$D$5111,$C3795,Тех_Движение!$B$2:$B$5111,"&lt;="&amp;Q$3)-$F3795)))</f>
        <v/>
      </c>
      <c r="R3795" s="54">
        <f>IF($B3795="","",SUM($K3795:$Q3795))</f>
        <v/>
      </c>
      <c r="S3795" s="56">
        <f>IF($B3795="","",VLOOKUP($C3795,Настройки!$A$11:$L$17,9,FALSE))</f>
        <v/>
      </c>
      <c r="T3795" s="56">
        <f>IF($B3795="","",$R3795*$S3795)</f>
        <v/>
      </c>
    </row>
    <row r="3796">
      <c r="A3796" s="20">
        <f>Тех_Движение!$A$3793</f>
        <v/>
      </c>
      <c r="B3796" s="20">
        <f>IF(Тех_Движение!$F$3793&gt;0,Тех_Движение!$I$3793,"")</f>
        <v/>
      </c>
      <c r="C3796" s="20">
        <f>IF($B3796="","",Тех_Движение!$D$3793)</f>
        <v/>
      </c>
      <c r="D3796" s="42">
        <f>IF($B3796="","",Тех_Движение!$B$3793)</f>
        <v/>
      </c>
      <c r="E3796" s="54">
        <f>IF($B3796="","",Тех_Движение!$F$3793)</f>
        <v/>
      </c>
      <c r="F3796" s="54">
        <f>IF($B3796="","",SUMIFS($E$5:$E3795,$C$5:$C3795,$C3796))</f>
        <v/>
      </c>
      <c r="G3796" s="54">
        <f>IF($B3796="","",MAX(0,$E3796-MAX(0,SUMIFS(Тех_Движение!$G$2:$G$5111,Тех_Движение!$D$2:$D$5111,$C3796,Тех_Движение!$B$2:$B$5111,"&lt;="&amp;Настройки!$B$5-1)-$F3796)))</f>
        <v/>
      </c>
      <c r="H3796" s="54">
        <f>IF($B3796="","",IF(AND($D3796&gt;=Настройки!$B$5,$D3796&lt;=Настройки!$B$6),$E3796,0))</f>
        <v/>
      </c>
      <c r="I3796" s="54">
        <f>IF($B3796="","",$G3796+$H3796-$J3796)</f>
        <v/>
      </c>
      <c r="J3796" s="54">
        <f>IF($B3796="","",MAX(0,$E3796-MAX(0,SUMIFS(Тех_Движение!$G$2:$G$5111,Тех_Движение!$D$2:$D$5111,$C3796,Тех_Движение!$B$2:$B$5111,"&lt;="&amp;Настройки!$B$6)-$F3796)))</f>
        <v/>
      </c>
      <c r="K3796" s="54">
        <f>IF(OR($B3796="",K$3&lt;$D3796+Настройки!$B$7),0,MAX(0,$E3796-MAX(0,SUMIFS(Тех_Движение!$G$2:$G$5111,Тех_Движение!$D$2:$D$5111,$C3796,Тех_Движение!$B$2:$B$5111,"&lt;="&amp;K$3)-$F3796)))</f>
        <v/>
      </c>
      <c r="L3796" s="54">
        <f>IF(OR($B3796="",L$3&lt;$D3796+Настройки!$B$7),0,MAX(0,$E3796-MAX(0,SUMIFS(Тех_Движение!$G$2:$G$5111,Тех_Движение!$D$2:$D$5111,$C3796,Тех_Движение!$B$2:$B$5111,"&lt;="&amp;L$3)-$F3796)))</f>
        <v/>
      </c>
      <c r="M3796" s="54">
        <f>IF(OR($B3796="",M$3&lt;$D3796+Настройки!$B$7),0,MAX(0,$E3796-MAX(0,SUMIFS(Тех_Движение!$G$2:$G$5111,Тех_Движение!$D$2:$D$5111,$C3796,Тех_Движение!$B$2:$B$5111,"&lt;="&amp;M$3)-$F3796)))</f>
        <v/>
      </c>
      <c r="N3796" s="54">
        <f>IF(OR($B3796="",N$3&lt;$D3796+Настройки!$B$7),0,MAX(0,$E3796-MAX(0,SUMIFS(Тех_Движение!$G$2:$G$5111,Тех_Движение!$D$2:$D$5111,$C3796,Тех_Движение!$B$2:$B$5111,"&lt;="&amp;N$3)-$F3796)))</f>
        <v/>
      </c>
      <c r="O3796" s="54">
        <f>IF(OR($B3796="",O$3&lt;$D3796+Настройки!$B$7),0,MAX(0,$E3796-MAX(0,SUMIFS(Тех_Движение!$G$2:$G$5111,Тех_Движение!$D$2:$D$5111,$C3796,Тех_Движение!$B$2:$B$5111,"&lt;="&amp;O$3)-$F3796)))</f>
        <v/>
      </c>
      <c r="P3796" s="54">
        <f>IF(OR($B3796="",P$3&lt;$D3796+Настройки!$B$7),0,MAX(0,$E3796-MAX(0,SUMIFS(Тех_Движение!$G$2:$G$5111,Тех_Движение!$D$2:$D$5111,$C3796,Тех_Движение!$B$2:$B$5111,"&lt;="&amp;P$3)-$F3796)))</f>
        <v/>
      </c>
      <c r="Q3796" s="54">
        <f>IF(OR($B3796="",Q$3&lt;$D3796+Настройки!$B$7),0,MAX(0,$E3796-MAX(0,SUMIFS(Тех_Движение!$G$2:$G$5111,Тех_Движение!$D$2:$D$5111,$C3796,Тех_Движение!$B$2:$B$5111,"&lt;="&amp;Q$3)-$F3796)))</f>
        <v/>
      </c>
      <c r="R3796" s="54">
        <f>IF($B3796="","",SUM($K3796:$Q3796))</f>
        <v/>
      </c>
      <c r="S3796" s="56">
        <f>IF($B3796="","",VLOOKUP($C3796,Настройки!$A$11:$L$17,9,FALSE))</f>
        <v/>
      </c>
      <c r="T3796" s="56">
        <f>IF($B3796="","",$R3796*$S3796)</f>
        <v/>
      </c>
    </row>
    <row r="3797">
      <c r="A3797" s="20">
        <f>Тех_Движение!$A$3794</f>
        <v/>
      </c>
      <c r="B3797" s="20">
        <f>IF(Тех_Движение!$F$3794&gt;0,Тех_Движение!$I$3794,"")</f>
        <v/>
      </c>
      <c r="C3797" s="20">
        <f>IF($B3797="","",Тех_Движение!$D$3794)</f>
        <v/>
      </c>
      <c r="D3797" s="42">
        <f>IF($B3797="","",Тех_Движение!$B$3794)</f>
        <v/>
      </c>
      <c r="E3797" s="54">
        <f>IF($B3797="","",Тех_Движение!$F$3794)</f>
        <v/>
      </c>
      <c r="F3797" s="54">
        <f>IF($B3797="","",SUMIFS($E$5:$E3796,$C$5:$C3796,$C3797))</f>
        <v/>
      </c>
      <c r="G3797" s="54">
        <f>IF($B3797="","",MAX(0,$E3797-MAX(0,SUMIFS(Тех_Движение!$G$2:$G$5111,Тех_Движение!$D$2:$D$5111,$C3797,Тех_Движение!$B$2:$B$5111,"&lt;="&amp;Настройки!$B$5-1)-$F3797)))</f>
        <v/>
      </c>
      <c r="H3797" s="54">
        <f>IF($B3797="","",IF(AND($D3797&gt;=Настройки!$B$5,$D3797&lt;=Настройки!$B$6),$E3797,0))</f>
        <v/>
      </c>
      <c r="I3797" s="54">
        <f>IF($B3797="","",$G3797+$H3797-$J3797)</f>
        <v/>
      </c>
      <c r="J3797" s="54">
        <f>IF($B3797="","",MAX(0,$E3797-MAX(0,SUMIFS(Тех_Движение!$G$2:$G$5111,Тех_Движение!$D$2:$D$5111,$C3797,Тех_Движение!$B$2:$B$5111,"&lt;="&amp;Настройки!$B$6)-$F3797)))</f>
        <v/>
      </c>
      <c r="K3797" s="54">
        <f>IF(OR($B3797="",K$3&lt;$D3797+Настройки!$B$7),0,MAX(0,$E3797-MAX(0,SUMIFS(Тех_Движение!$G$2:$G$5111,Тех_Движение!$D$2:$D$5111,$C3797,Тех_Движение!$B$2:$B$5111,"&lt;="&amp;K$3)-$F3797)))</f>
        <v/>
      </c>
      <c r="L3797" s="54">
        <f>IF(OR($B3797="",L$3&lt;$D3797+Настройки!$B$7),0,MAX(0,$E3797-MAX(0,SUMIFS(Тех_Движение!$G$2:$G$5111,Тех_Движение!$D$2:$D$5111,$C3797,Тех_Движение!$B$2:$B$5111,"&lt;="&amp;L$3)-$F3797)))</f>
        <v/>
      </c>
      <c r="M3797" s="54">
        <f>IF(OR($B3797="",M$3&lt;$D3797+Настройки!$B$7),0,MAX(0,$E3797-MAX(0,SUMIFS(Тех_Движение!$G$2:$G$5111,Тех_Движение!$D$2:$D$5111,$C3797,Тех_Движение!$B$2:$B$5111,"&lt;="&amp;M$3)-$F3797)))</f>
        <v/>
      </c>
      <c r="N3797" s="54">
        <f>IF(OR($B3797="",N$3&lt;$D3797+Настройки!$B$7),0,MAX(0,$E3797-MAX(0,SUMIFS(Тех_Движение!$G$2:$G$5111,Тех_Движение!$D$2:$D$5111,$C3797,Тех_Движение!$B$2:$B$5111,"&lt;="&amp;N$3)-$F3797)))</f>
        <v/>
      </c>
      <c r="O3797" s="54">
        <f>IF(OR($B3797="",O$3&lt;$D3797+Настройки!$B$7),0,MAX(0,$E3797-MAX(0,SUMIFS(Тех_Движение!$G$2:$G$5111,Тех_Движение!$D$2:$D$5111,$C3797,Тех_Движение!$B$2:$B$5111,"&lt;="&amp;O$3)-$F3797)))</f>
        <v/>
      </c>
      <c r="P3797" s="54">
        <f>IF(OR($B3797="",P$3&lt;$D3797+Настройки!$B$7),0,MAX(0,$E3797-MAX(0,SUMIFS(Тех_Движение!$G$2:$G$5111,Тех_Движение!$D$2:$D$5111,$C3797,Тех_Движение!$B$2:$B$5111,"&lt;="&amp;P$3)-$F3797)))</f>
        <v/>
      </c>
      <c r="Q3797" s="54">
        <f>IF(OR($B3797="",Q$3&lt;$D3797+Настройки!$B$7),0,MAX(0,$E3797-MAX(0,SUMIFS(Тех_Движение!$G$2:$G$5111,Тех_Движение!$D$2:$D$5111,$C3797,Тех_Движение!$B$2:$B$5111,"&lt;="&amp;Q$3)-$F3797)))</f>
        <v/>
      </c>
      <c r="R3797" s="54">
        <f>IF($B3797="","",SUM($K3797:$Q3797))</f>
        <v/>
      </c>
      <c r="S3797" s="56">
        <f>IF($B3797="","",VLOOKUP($C3797,Настройки!$A$11:$L$17,9,FALSE))</f>
        <v/>
      </c>
      <c r="T3797" s="56">
        <f>IF($B3797="","",$R3797*$S3797)</f>
        <v/>
      </c>
    </row>
    <row r="3798">
      <c r="A3798" s="20">
        <f>Тех_Движение!$A$3795</f>
        <v/>
      </c>
      <c r="B3798" s="20">
        <f>IF(Тех_Движение!$F$3795&gt;0,Тех_Движение!$I$3795,"")</f>
        <v/>
      </c>
      <c r="C3798" s="20">
        <f>IF($B3798="","",Тех_Движение!$D$3795)</f>
        <v/>
      </c>
      <c r="D3798" s="42">
        <f>IF($B3798="","",Тех_Движение!$B$3795)</f>
        <v/>
      </c>
      <c r="E3798" s="54">
        <f>IF($B3798="","",Тех_Движение!$F$3795)</f>
        <v/>
      </c>
      <c r="F3798" s="54">
        <f>IF($B3798="","",SUMIFS($E$5:$E3797,$C$5:$C3797,$C3798))</f>
        <v/>
      </c>
      <c r="G3798" s="54">
        <f>IF($B3798="","",MAX(0,$E3798-MAX(0,SUMIFS(Тех_Движение!$G$2:$G$5111,Тех_Движение!$D$2:$D$5111,$C3798,Тех_Движение!$B$2:$B$5111,"&lt;="&amp;Настройки!$B$5-1)-$F3798)))</f>
        <v/>
      </c>
      <c r="H3798" s="54">
        <f>IF($B3798="","",IF(AND($D3798&gt;=Настройки!$B$5,$D3798&lt;=Настройки!$B$6),$E3798,0))</f>
        <v/>
      </c>
      <c r="I3798" s="54">
        <f>IF($B3798="","",$G3798+$H3798-$J3798)</f>
        <v/>
      </c>
      <c r="J3798" s="54">
        <f>IF($B3798="","",MAX(0,$E3798-MAX(0,SUMIFS(Тех_Движение!$G$2:$G$5111,Тех_Движение!$D$2:$D$5111,$C3798,Тех_Движение!$B$2:$B$5111,"&lt;="&amp;Настройки!$B$6)-$F3798)))</f>
        <v/>
      </c>
      <c r="K3798" s="54">
        <f>IF(OR($B3798="",K$3&lt;$D3798+Настройки!$B$7),0,MAX(0,$E3798-MAX(0,SUMIFS(Тех_Движение!$G$2:$G$5111,Тех_Движение!$D$2:$D$5111,$C3798,Тех_Движение!$B$2:$B$5111,"&lt;="&amp;K$3)-$F3798)))</f>
        <v/>
      </c>
      <c r="L3798" s="54">
        <f>IF(OR($B3798="",L$3&lt;$D3798+Настройки!$B$7),0,MAX(0,$E3798-MAX(0,SUMIFS(Тех_Движение!$G$2:$G$5111,Тех_Движение!$D$2:$D$5111,$C3798,Тех_Движение!$B$2:$B$5111,"&lt;="&amp;L$3)-$F3798)))</f>
        <v/>
      </c>
      <c r="M3798" s="54">
        <f>IF(OR($B3798="",M$3&lt;$D3798+Настройки!$B$7),0,MAX(0,$E3798-MAX(0,SUMIFS(Тех_Движение!$G$2:$G$5111,Тех_Движение!$D$2:$D$5111,$C3798,Тех_Движение!$B$2:$B$5111,"&lt;="&amp;M$3)-$F3798)))</f>
        <v/>
      </c>
      <c r="N3798" s="54">
        <f>IF(OR($B3798="",N$3&lt;$D3798+Настройки!$B$7),0,MAX(0,$E3798-MAX(0,SUMIFS(Тех_Движение!$G$2:$G$5111,Тех_Движение!$D$2:$D$5111,$C3798,Тех_Движение!$B$2:$B$5111,"&lt;="&amp;N$3)-$F3798)))</f>
        <v/>
      </c>
      <c r="O3798" s="54">
        <f>IF(OR($B3798="",O$3&lt;$D3798+Настройки!$B$7),0,MAX(0,$E3798-MAX(0,SUMIFS(Тех_Движение!$G$2:$G$5111,Тех_Движение!$D$2:$D$5111,$C3798,Тех_Движение!$B$2:$B$5111,"&lt;="&amp;O$3)-$F3798)))</f>
        <v/>
      </c>
      <c r="P3798" s="54">
        <f>IF(OR($B3798="",P$3&lt;$D3798+Настройки!$B$7),0,MAX(0,$E3798-MAX(0,SUMIFS(Тех_Движение!$G$2:$G$5111,Тех_Движение!$D$2:$D$5111,$C3798,Тех_Движение!$B$2:$B$5111,"&lt;="&amp;P$3)-$F3798)))</f>
        <v/>
      </c>
      <c r="Q3798" s="54">
        <f>IF(OR($B3798="",Q$3&lt;$D3798+Настройки!$B$7),0,MAX(0,$E3798-MAX(0,SUMIFS(Тех_Движение!$G$2:$G$5111,Тех_Движение!$D$2:$D$5111,$C3798,Тех_Движение!$B$2:$B$5111,"&lt;="&amp;Q$3)-$F3798)))</f>
        <v/>
      </c>
      <c r="R3798" s="54">
        <f>IF($B3798="","",SUM($K3798:$Q3798))</f>
        <v/>
      </c>
      <c r="S3798" s="56">
        <f>IF($B3798="","",VLOOKUP($C3798,Настройки!$A$11:$L$17,9,FALSE))</f>
        <v/>
      </c>
      <c r="T3798" s="56">
        <f>IF($B3798="","",$R3798*$S3798)</f>
        <v/>
      </c>
    </row>
    <row r="3799">
      <c r="A3799" s="20">
        <f>Тех_Движение!$A$3796</f>
        <v/>
      </c>
      <c r="B3799" s="20">
        <f>IF(Тех_Движение!$F$3796&gt;0,Тех_Движение!$I$3796,"")</f>
        <v/>
      </c>
      <c r="C3799" s="20">
        <f>IF($B3799="","",Тех_Движение!$D$3796)</f>
        <v/>
      </c>
      <c r="D3799" s="42">
        <f>IF($B3799="","",Тех_Движение!$B$3796)</f>
        <v/>
      </c>
      <c r="E3799" s="54">
        <f>IF($B3799="","",Тех_Движение!$F$3796)</f>
        <v/>
      </c>
      <c r="F3799" s="54">
        <f>IF($B3799="","",SUMIFS($E$5:$E3798,$C$5:$C3798,$C3799))</f>
        <v/>
      </c>
      <c r="G3799" s="54">
        <f>IF($B3799="","",MAX(0,$E3799-MAX(0,SUMIFS(Тех_Движение!$G$2:$G$5111,Тех_Движение!$D$2:$D$5111,$C3799,Тех_Движение!$B$2:$B$5111,"&lt;="&amp;Настройки!$B$5-1)-$F3799)))</f>
        <v/>
      </c>
      <c r="H3799" s="54">
        <f>IF($B3799="","",IF(AND($D3799&gt;=Настройки!$B$5,$D3799&lt;=Настройки!$B$6),$E3799,0))</f>
        <v/>
      </c>
      <c r="I3799" s="54">
        <f>IF($B3799="","",$G3799+$H3799-$J3799)</f>
        <v/>
      </c>
      <c r="J3799" s="54">
        <f>IF($B3799="","",MAX(0,$E3799-MAX(0,SUMIFS(Тех_Движение!$G$2:$G$5111,Тех_Движение!$D$2:$D$5111,$C3799,Тех_Движение!$B$2:$B$5111,"&lt;="&amp;Настройки!$B$6)-$F3799)))</f>
        <v/>
      </c>
      <c r="K3799" s="54">
        <f>IF(OR($B3799="",K$3&lt;$D3799+Настройки!$B$7),0,MAX(0,$E3799-MAX(0,SUMIFS(Тех_Движение!$G$2:$G$5111,Тех_Движение!$D$2:$D$5111,$C3799,Тех_Движение!$B$2:$B$5111,"&lt;="&amp;K$3)-$F3799)))</f>
        <v/>
      </c>
      <c r="L3799" s="54">
        <f>IF(OR($B3799="",L$3&lt;$D3799+Настройки!$B$7),0,MAX(0,$E3799-MAX(0,SUMIFS(Тех_Движение!$G$2:$G$5111,Тех_Движение!$D$2:$D$5111,$C3799,Тех_Движение!$B$2:$B$5111,"&lt;="&amp;L$3)-$F3799)))</f>
        <v/>
      </c>
      <c r="M3799" s="54">
        <f>IF(OR($B3799="",M$3&lt;$D3799+Настройки!$B$7),0,MAX(0,$E3799-MAX(0,SUMIFS(Тех_Движение!$G$2:$G$5111,Тех_Движение!$D$2:$D$5111,$C3799,Тех_Движение!$B$2:$B$5111,"&lt;="&amp;M$3)-$F3799)))</f>
        <v/>
      </c>
      <c r="N3799" s="54">
        <f>IF(OR($B3799="",N$3&lt;$D3799+Настройки!$B$7),0,MAX(0,$E3799-MAX(0,SUMIFS(Тех_Движение!$G$2:$G$5111,Тех_Движение!$D$2:$D$5111,$C3799,Тех_Движение!$B$2:$B$5111,"&lt;="&amp;N$3)-$F3799)))</f>
        <v/>
      </c>
      <c r="O3799" s="54">
        <f>IF(OR($B3799="",O$3&lt;$D3799+Настройки!$B$7),0,MAX(0,$E3799-MAX(0,SUMIFS(Тех_Движение!$G$2:$G$5111,Тех_Движение!$D$2:$D$5111,$C3799,Тех_Движение!$B$2:$B$5111,"&lt;="&amp;O$3)-$F3799)))</f>
        <v/>
      </c>
      <c r="P3799" s="54">
        <f>IF(OR($B3799="",P$3&lt;$D3799+Настройки!$B$7),0,MAX(0,$E3799-MAX(0,SUMIFS(Тех_Движение!$G$2:$G$5111,Тех_Движение!$D$2:$D$5111,$C3799,Тех_Движение!$B$2:$B$5111,"&lt;="&amp;P$3)-$F3799)))</f>
        <v/>
      </c>
      <c r="Q3799" s="54">
        <f>IF(OR($B3799="",Q$3&lt;$D3799+Настройки!$B$7),0,MAX(0,$E3799-MAX(0,SUMIFS(Тех_Движение!$G$2:$G$5111,Тех_Движение!$D$2:$D$5111,$C3799,Тех_Движение!$B$2:$B$5111,"&lt;="&amp;Q$3)-$F3799)))</f>
        <v/>
      </c>
      <c r="R3799" s="54">
        <f>IF($B3799="","",SUM($K3799:$Q3799))</f>
        <v/>
      </c>
      <c r="S3799" s="56">
        <f>IF($B3799="","",VLOOKUP($C3799,Настройки!$A$11:$L$17,9,FALSE))</f>
        <v/>
      </c>
      <c r="T3799" s="56">
        <f>IF($B3799="","",$R3799*$S3799)</f>
        <v/>
      </c>
    </row>
    <row r="3800">
      <c r="A3800" s="20">
        <f>Тех_Движение!$A$3797</f>
        <v/>
      </c>
      <c r="B3800" s="20">
        <f>IF(Тех_Движение!$F$3797&gt;0,Тех_Движение!$I$3797,"")</f>
        <v/>
      </c>
      <c r="C3800" s="20">
        <f>IF($B3800="","",Тех_Движение!$D$3797)</f>
        <v/>
      </c>
      <c r="D3800" s="42">
        <f>IF($B3800="","",Тех_Движение!$B$3797)</f>
        <v/>
      </c>
      <c r="E3800" s="54">
        <f>IF($B3800="","",Тех_Движение!$F$3797)</f>
        <v/>
      </c>
      <c r="F3800" s="54">
        <f>IF($B3800="","",SUMIFS($E$5:$E3799,$C$5:$C3799,$C3800))</f>
        <v/>
      </c>
      <c r="G3800" s="54">
        <f>IF($B3800="","",MAX(0,$E3800-MAX(0,SUMIFS(Тех_Движение!$G$2:$G$5111,Тех_Движение!$D$2:$D$5111,$C3800,Тех_Движение!$B$2:$B$5111,"&lt;="&amp;Настройки!$B$5-1)-$F3800)))</f>
        <v/>
      </c>
      <c r="H3800" s="54">
        <f>IF($B3800="","",IF(AND($D3800&gt;=Настройки!$B$5,$D3800&lt;=Настройки!$B$6),$E3800,0))</f>
        <v/>
      </c>
      <c r="I3800" s="54">
        <f>IF($B3800="","",$G3800+$H3800-$J3800)</f>
        <v/>
      </c>
      <c r="J3800" s="54">
        <f>IF($B3800="","",MAX(0,$E3800-MAX(0,SUMIFS(Тех_Движение!$G$2:$G$5111,Тех_Движение!$D$2:$D$5111,$C3800,Тех_Движение!$B$2:$B$5111,"&lt;="&amp;Настройки!$B$6)-$F3800)))</f>
        <v/>
      </c>
      <c r="K3800" s="54">
        <f>IF(OR($B3800="",K$3&lt;$D3800+Настройки!$B$7),0,MAX(0,$E3800-MAX(0,SUMIFS(Тех_Движение!$G$2:$G$5111,Тех_Движение!$D$2:$D$5111,$C3800,Тех_Движение!$B$2:$B$5111,"&lt;="&amp;K$3)-$F3800)))</f>
        <v/>
      </c>
      <c r="L3800" s="54">
        <f>IF(OR($B3800="",L$3&lt;$D3800+Настройки!$B$7),0,MAX(0,$E3800-MAX(0,SUMIFS(Тех_Движение!$G$2:$G$5111,Тех_Движение!$D$2:$D$5111,$C3800,Тех_Движение!$B$2:$B$5111,"&lt;="&amp;L$3)-$F3800)))</f>
        <v/>
      </c>
      <c r="M3800" s="54">
        <f>IF(OR($B3800="",M$3&lt;$D3800+Настройки!$B$7),0,MAX(0,$E3800-MAX(0,SUMIFS(Тех_Движение!$G$2:$G$5111,Тех_Движение!$D$2:$D$5111,$C3800,Тех_Движение!$B$2:$B$5111,"&lt;="&amp;M$3)-$F3800)))</f>
        <v/>
      </c>
      <c r="N3800" s="54">
        <f>IF(OR($B3800="",N$3&lt;$D3800+Настройки!$B$7),0,MAX(0,$E3800-MAX(0,SUMIFS(Тех_Движение!$G$2:$G$5111,Тех_Движение!$D$2:$D$5111,$C3800,Тех_Движение!$B$2:$B$5111,"&lt;="&amp;N$3)-$F3800)))</f>
        <v/>
      </c>
      <c r="O3800" s="54">
        <f>IF(OR($B3800="",O$3&lt;$D3800+Настройки!$B$7),0,MAX(0,$E3800-MAX(0,SUMIFS(Тех_Движение!$G$2:$G$5111,Тех_Движение!$D$2:$D$5111,$C3800,Тех_Движение!$B$2:$B$5111,"&lt;="&amp;O$3)-$F3800)))</f>
        <v/>
      </c>
      <c r="P3800" s="54">
        <f>IF(OR($B3800="",P$3&lt;$D3800+Настройки!$B$7),0,MAX(0,$E3800-MAX(0,SUMIFS(Тех_Движение!$G$2:$G$5111,Тех_Движение!$D$2:$D$5111,$C3800,Тех_Движение!$B$2:$B$5111,"&lt;="&amp;P$3)-$F3800)))</f>
        <v/>
      </c>
      <c r="Q3800" s="54">
        <f>IF(OR($B3800="",Q$3&lt;$D3800+Настройки!$B$7),0,MAX(0,$E3800-MAX(0,SUMIFS(Тех_Движение!$G$2:$G$5111,Тех_Движение!$D$2:$D$5111,$C3800,Тех_Движение!$B$2:$B$5111,"&lt;="&amp;Q$3)-$F3800)))</f>
        <v/>
      </c>
      <c r="R3800" s="54">
        <f>IF($B3800="","",SUM($K3800:$Q3800))</f>
        <v/>
      </c>
      <c r="S3800" s="56">
        <f>IF($B3800="","",VLOOKUP($C3800,Настройки!$A$11:$L$17,9,FALSE))</f>
        <v/>
      </c>
      <c r="T3800" s="56">
        <f>IF($B3800="","",$R3800*$S3800)</f>
        <v/>
      </c>
    </row>
    <row r="3801">
      <c r="A3801" s="20">
        <f>Тех_Движение!$A$3798</f>
        <v/>
      </c>
      <c r="B3801" s="20">
        <f>IF(Тех_Движение!$F$3798&gt;0,Тех_Движение!$I$3798,"")</f>
        <v/>
      </c>
      <c r="C3801" s="20">
        <f>IF($B3801="","",Тех_Движение!$D$3798)</f>
        <v/>
      </c>
      <c r="D3801" s="42">
        <f>IF($B3801="","",Тех_Движение!$B$3798)</f>
        <v/>
      </c>
      <c r="E3801" s="54">
        <f>IF($B3801="","",Тех_Движение!$F$3798)</f>
        <v/>
      </c>
      <c r="F3801" s="54">
        <f>IF($B3801="","",SUMIFS($E$5:$E3800,$C$5:$C3800,$C3801))</f>
        <v/>
      </c>
      <c r="G3801" s="54">
        <f>IF($B3801="","",MAX(0,$E3801-MAX(0,SUMIFS(Тех_Движение!$G$2:$G$5111,Тех_Движение!$D$2:$D$5111,$C3801,Тех_Движение!$B$2:$B$5111,"&lt;="&amp;Настройки!$B$5-1)-$F3801)))</f>
        <v/>
      </c>
      <c r="H3801" s="54">
        <f>IF($B3801="","",IF(AND($D3801&gt;=Настройки!$B$5,$D3801&lt;=Настройки!$B$6),$E3801,0))</f>
        <v/>
      </c>
      <c r="I3801" s="54">
        <f>IF($B3801="","",$G3801+$H3801-$J3801)</f>
        <v/>
      </c>
      <c r="J3801" s="54">
        <f>IF($B3801="","",MAX(0,$E3801-MAX(0,SUMIFS(Тех_Движение!$G$2:$G$5111,Тех_Движение!$D$2:$D$5111,$C3801,Тех_Движение!$B$2:$B$5111,"&lt;="&amp;Настройки!$B$6)-$F3801)))</f>
        <v/>
      </c>
      <c r="K3801" s="54">
        <f>IF(OR($B3801="",K$3&lt;$D3801+Настройки!$B$7),0,MAX(0,$E3801-MAX(0,SUMIFS(Тех_Движение!$G$2:$G$5111,Тех_Движение!$D$2:$D$5111,$C3801,Тех_Движение!$B$2:$B$5111,"&lt;="&amp;K$3)-$F3801)))</f>
        <v/>
      </c>
      <c r="L3801" s="54">
        <f>IF(OR($B3801="",L$3&lt;$D3801+Настройки!$B$7),0,MAX(0,$E3801-MAX(0,SUMIFS(Тех_Движение!$G$2:$G$5111,Тех_Движение!$D$2:$D$5111,$C3801,Тех_Движение!$B$2:$B$5111,"&lt;="&amp;L$3)-$F3801)))</f>
        <v/>
      </c>
      <c r="M3801" s="54">
        <f>IF(OR($B3801="",M$3&lt;$D3801+Настройки!$B$7),0,MAX(0,$E3801-MAX(0,SUMIFS(Тех_Движение!$G$2:$G$5111,Тех_Движение!$D$2:$D$5111,$C3801,Тех_Движение!$B$2:$B$5111,"&lt;="&amp;M$3)-$F3801)))</f>
        <v/>
      </c>
      <c r="N3801" s="54">
        <f>IF(OR($B3801="",N$3&lt;$D3801+Настройки!$B$7),0,MAX(0,$E3801-MAX(0,SUMIFS(Тех_Движение!$G$2:$G$5111,Тех_Движение!$D$2:$D$5111,$C3801,Тех_Движение!$B$2:$B$5111,"&lt;="&amp;N$3)-$F3801)))</f>
        <v/>
      </c>
      <c r="O3801" s="54">
        <f>IF(OR($B3801="",O$3&lt;$D3801+Настройки!$B$7),0,MAX(0,$E3801-MAX(0,SUMIFS(Тех_Движение!$G$2:$G$5111,Тех_Движение!$D$2:$D$5111,$C3801,Тех_Движение!$B$2:$B$5111,"&lt;="&amp;O$3)-$F3801)))</f>
        <v/>
      </c>
      <c r="P3801" s="54">
        <f>IF(OR($B3801="",P$3&lt;$D3801+Настройки!$B$7),0,MAX(0,$E3801-MAX(0,SUMIFS(Тех_Движение!$G$2:$G$5111,Тех_Движение!$D$2:$D$5111,$C3801,Тех_Движение!$B$2:$B$5111,"&lt;="&amp;P$3)-$F3801)))</f>
        <v/>
      </c>
      <c r="Q3801" s="54">
        <f>IF(OR($B3801="",Q$3&lt;$D3801+Настройки!$B$7),0,MAX(0,$E3801-MAX(0,SUMIFS(Тех_Движение!$G$2:$G$5111,Тех_Движение!$D$2:$D$5111,$C3801,Тех_Движение!$B$2:$B$5111,"&lt;="&amp;Q$3)-$F3801)))</f>
        <v/>
      </c>
      <c r="R3801" s="54">
        <f>IF($B3801="","",SUM($K3801:$Q3801))</f>
        <v/>
      </c>
      <c r="S3801" s="56">
        <f>IF($B3801="","",VLOOKUP($C3801,Настройки!$A$11:$L$17,9,FALSE))</f>
        <v/>
      </c>
      <c r="T3801" s="56">
        <f>IF($B3801="","",$R3801*$S3801)</f>
        <v/>
      </c>
    </row>
    <row r="3802">
      <c r="A3802" s="20">
        <f>Тех_Движение!$A$3799</f>
        <v/>
      </c>
      <c r="B3802" s="20">
        <f>IF(Тех_Движение!$F$3799&gt;0,Тех_Движение!$I$3799,"")</f>
        <v/>
      </c>
      <c r="C3802" s="20">
        <f>IF($B3802="","",Тех_Движение!$D$3799)</f>
        <v/>
      </c>
      <c r="D3802" s="42">
        <f>IF($B3802="","",Тех_Движение!$B$3799)</f>
        <v/>
      </c>
      <c r="E3802" s="54">
        <f>IF($B3802="","",Тех_Движение!$F$3799)</f>
        <v/>
      </c>
      <c r="F3802" s="54">
        <f>IF($B3802="","",SUMIFS($E$5:$E3801,$C$5:$C3801,$C3802))</f>
        <v/>
      </c>
      <c r="G3802" s="54">
        <f>IF($B3802="","",MAX(0,$E3802-MAX(0,SUMIFS(Тех_Движение!$G$2:$G$5111,Тех_Движение!$D$2:$D$5111,$C3802,Тех_Движение!$B$2:$B$5111,"&lt;="&amp;Настройки!$B$5-1)-$F3802)))</f>
        <v/>
      </c>
      <c r="H3802" s="54">
        <f>IF($B3802="","",IF(AND($D3802&gt;=Настройки!$B$5,$D3802&lt;=Настройки!$B$6),$E3802,0))</f>
        <v/>
      </c>
      <c r="I3802" s="54">
        <f>IF($B3802="","",$G3802+$H3802-$J3802)</f>
        <v/>
      </c>
      <c r="J3802" s="54">
        <f>IF($B3802="","",MAX(0,$E3802-MAX(0,SUMIFS(Тех_Движение!$G$2:$G$5111,Тех_Движение!$D$2:$D$5111,$C3802,Тех_Движение!$B$2:$B$5111,"&lt;="&amp;Настройки!$B$6)-$F3802)))</f>
        <v/>
      </c>
      <c r="K3802" s="54">
        <f>IF(OR($B3802="",K$3&lt;$D3802+Настройки!$B$7),0,MAX(0,$E3802-MAX(0,SUMIFS(Тех_Движение!$G$2:$G$5111,Тех_Движение!$D$2:$D$5111,$C3802,Тех_Движение!$B$2:$B$5111,"&lt;="&amp;K$3)-$F3802)))</f>
        <v/>
      </c>
      <c r="L3802" s="54">
        <f>IF(OR($B3802="",L$3&lt;$D3802+Настройки!$B$7),0,MAX(0,$E3802-MAX(0,SUMIFS(Тех_Движение!$G$2:$G$5111,Тех_Движение!$D$2:$D$5111,$C3802,Тех_Движение!$B$2:$B$5111,"&lt;="&amp;L$3)-$F3802)))</f>
        <v/>
      </c>
      <c r="M3802" s="54">
        <f>IF(OR($B3802="",M$3&lt;$D3802+Настройки!$B$7),0,MAX(0,$E3802-MAX(0,SUMIFS(Тех_Движение!$G$2:$G$5111,Тех_Движение!$D$2:$D$5111,$C3802,Тех_Движение!$B$2:$B$5111,"&lt;="&amp;M$3)-$F3802)))</f>
        <v/>
      </c>
      <c r="N3802" s="54">
        <f>IF(OR($B3802="",N$3&lt;$D3802+Настройки!$B$7),0,MAX(0,$E3802-MAX(0,SUMIFS(Тех_Движение!$G$2:$G$5111,Тех_Движение!$D$2:$D$5111,$C3802,Тех_Движение!$B$2:$B$5111,"&lt;="&amp;N$3)-$F3802)))</f>
        <v/>
      </c>
      <c r="O3802" s="54">
        <f>IF(OR($B3802="",O$3&lt;$D3802+Настройки!$B$7),0,MAX(0,$E3802-MAX(0,SUMIFS(Тех_Движение!$G$2:$G$5111,Тех_Движение!$D$2:$D$5111,$C3802,Тех_Движение!$B$2:$B$5111,"&lt;="&amp;O$3)-$F3802)))</f>
        <v/>
      </c>
      <c r="P3802" s="54">
        <f>IF(OR($B3802="",P$3&lt;$D3802+Настройки!$B$7),0,MAX(0,$E3802-MAX(0,SUMIFS(Тех_Движение!$G$2:$G$5111,Тех_Движение!$D$2:$D$5111,$C3802,Тех_Движение!$B$2:$B$5111,"&lt;="&amp;P$3)-$F3802)))</f>
        <v/>
      </c>
      <c r="Q3802" s="54">
        <f>IF(OR($B3802="",Q$3&lt;$D3802+Настройки!$B$7),0,MAX(0,$E3802-MAX(0,SUMIFS(Тех_Движение!$G$2:$G$5111,Тех_Движение!$D$2:$D$5111,$C3802,Тех_Движение!$B$2:$B$5111,"&lt;="&amp;Q$3)-$F3802)))</f>
        <v/>
      </c>
      <c r="R3802" s="54">
        <f>IF($B3802="","",SUM($K3802:$Q3802))</f>
        <v/>
      </c>
      <c r="S3802" s="56">
        <f>IF($B3802="","",VLOOKUP($C3802,Настройки!$A$11:$L$17,9,FALSE))</f>
        <v/>
      </c>
      <c r="T3802" s="56">
        <f>IF($B3802="","",$R3802*$S3802)</f>
        <v/>
      </c>
    </row>
    <row r="3803">
      <c r="A3803" s="20">
        <f>Тех_Движение!$A$3800</f>
        <v/>
      </c>
      <c r="B3803" s="20">
        <f>IF(Тех_Движение!$F$3800&gt;0,Тех_Движение!$I$3800,"")</f>
        <v/>
      </c>
      <c r="C3803" s="20">
        <f>IF($B3803="","",Тех_Движение!$D$3800)</f>
        <v/>
      </c>
      <c r="D3803" s="42">
        <f>IF($B3803="","",Тех_Движение!$B$3800)</f>
        <v/>
      </c>
      <c r="E3803" s="54">
        <f>IF($B3803="","",Тех_Движение!$F$3800)</f>
        <v/>
      </c>
      <c r="F3803" s="54">
        <f>IF($B3803="","",SUMIFS($E$5:$E3802,$C$5:$C3802,$C3803))</f>
        <v/>
      </c>
      <c r="G3803" s="54">
        <f>IF($B3803="","",MAX(0,$E3803-MAX(0,SUMIFS(Тех_Движение!$G$2:$G$5111,Тех_Движение!$D$2:$D$5111,$C3803,Тех_Движение!$B$2:$B$5111,"&lt;="&amp;Настройки!$B$5-1)-$F3803)))</f>
        <v/>
      </c>
      <c r="H3803" s="54">
        <f>IF($B3803="","",IF(AND($D3803&gt;=Настройки!$B$5,$D3803&lt;=Настройки!$B$6),$E3803,0))</f>
        <v/>
      </c>
      <c r="I3803" s="54">
        <f>IF($B3803="","",$G3803+$H3803-$J3803)</f>
        <v/>
      </c>
      <c r="J3803" s="54">
        <f>IF($B3803="","",MAX(0,$E3803-MAX(0,SUMIFS(Тех_Движение!$G$2:$G$5111,Тех_Движение!$D$2:$D$5111,$C3803,Тех_Движение!$B$2:$B$5111,"&lt;="&amp;Настройки!$B$6)-$F3803)))</f>
        <v/>
      </c>
      <c r="K3803" s="54">
        <f>IF(OR($B3803="",K$3&lt;$D3803+Настройки!$B$7),0,MAX(0,$E3803-MAX(0,SUMIFS(Тех_Движение!$G$2:$G$5111,Тех_Движение!$D$2:$D$5111,$C3803,Тех_Движение!$B$2:$B$5111,"&lt;="&amp;K$3)-$F3803)))</f>
        <v/>
      </c>
      <c r="L3803" s="54">
        <f>IF(OR($B3803="",L$3&lt;$D3803+Настройки!$B$7),0,MAX(0,$E3803-MAX(0,SUMIFS(Тех_Движение!$G$2:$G$5111,Тех_Движение!$D$2:$D$5111,$C3803,Тех_Движение!$B$2:$B$5111,"&lt;="&amp;L$3)-$F3803)))</f>
        <v/>
      </c>
      <c r="M3803" s="54">
        <f>IF(OR($B3803="",M$3&lt;$D3803+Настройки!$B$7),0,MAX(0,$E3803-MAX(0,SUMIFS(Тех_Движение!$G$2:$G$5111,Тех_Движение!$D$2:$D$5111,$C3803,Тех_Движение!$B$2:$B$5111,"&lt;="&amp;M$3)-$F3803)))</f>
        <v/>
      </c>
      <c r="N3803" s="54">
        <f>IF(OR($B3803="",N$3&lt;$D3803+Настройки!$B$7),0,MAX(0,$E3803-MAX(0,SUMIFS(Тех_Движение!$G$2:$G$5111,Тех_Движение!$D$2:$D$5111,$C3803,Тех_Движение!$B$2:$B$5111,"&lt;="&amp;N$3)-$F3803)))</f>
        <v/>
      </c>
      <c r="O3803" s="54">
        <f>IF(OR($B3803="",O$3&lt;$D3803+Настройки!$B$7),0,MAX(0,$E3803-MAX(0,SUMIFS(Тех_Движение!$G$2:$G$5111,Тех_Движение!$D$2:$D$5111,$C3803,Тех_Движение!$B$2:$B$5111,"&lt;="&amp;O$3)-$F3803)))</f>
        <v/>
      </c>
      <c r="P3803" s="54">
        <f>IF(OR($B3803="",P$3&lt;$D3803+Настройки!$B$7),0,MAX(0,$E3803-MAX(0,SUMIFS(Тех_Движение!$G$2:$G$5111,Тех_Движение!$D$2:$D$5111,$C3803,Тех_Движение!$B$2:$B$5111,"&lt;="&amp;P$3)-$F3803)))</f>
        <v/>
      </c>
      <c r="Q3803" s="54">
        <f>IF(OR($B3803="",Q$3&lt;$D3803+Настройки!$B$7),0,MAX(0,$E3803-MAX(0,SUMIFS(Тех_Движение!$G$2:$G$5111,Тех_Движение!$D$2:$D$5111,$C3803,Тех_Движение!$B$2:$B$5111,"&lt;="&amp;Q$3)-$F3803)))</f>
        <v/>
      </c>
      <c r="R3803" s="54">
        <f>IF($B3803="","",SUM($K3803:$Q3803))</f>
        <v/>
      </c>
      <c r="S3803" s="56">
        <f>IF($B3803="","",VLOOKUP($C3803,Настройки!$A$11:$L$17,9,FALSE))</f>
        <v/>
      </c>
      <c r="T3803" s="56">
        <f>IF($B3803="","",$R3803*$S3803)</f>
        <v/>
      </c>
    </row>
    <row r="3804">
      <c r="A3804" s="20">
        <f>Тех_Движение!$A$3801</f>
        <v/>
      </c>
      <c r="B3804" s="20">
        <f>IF(Тех_Движение!$F$3801&gt;0,Тех_Движение!$I$3801,"")</f>
        <v/>
      </c>
      <c r="C3804" s="20">
        <f>IF($B3804="","",Тех_Движение!$D$3801)</f>
        <v/>
      </c>
      <c r="D3804" s="42">
        <f>IF($B3804="","",Тех_Движение!$B$3801)</f>
        <v/>
      </c>
      <c r="E3804" s="54">
        <f>IF($B3804="","",Тех_Движение!$F$3801)</f>
        <v/>
      </c>
      <c r="F3804" s="54">
        <f>IF($B3804="","",SUMIFS($E$5:$E3803,$C$5:$C3803,$C3804))</f>
        <v/>
      </c>
      <c r="G3804" s="54">
        <f>IF($B3804="","",MAX(0,$E3804-MAX(0,SUMIFS(Тех_Движение!$G$2:$G$5111,Тех_Движение!$D$2:$D$5111,$C3804,Тех_Движение!$B$2:$B$5111,"&lt;="&amp;Настройки!$B$5-1)-$F3804)))</f>
        <v/>
      </c>
      <c r="H3804" s="54">
        <f>IF($B3804="","",IF(AND($D3804&gt;=Настройки!$B$5,$D3804&lt;=Настройки!$B$6),$E3804,0))</f>
        <v/>
      </c>
      <c r="I3804" s="54">
        <f>IF($B3804="","",$G3804+$H3804-$J3804)</f>
        <v/>
      </c>
      <c r="J3804" s="54">
        <f>IF($B3804="","",MAX(0,$E3804-MAX(0,SUMIFS(Тех_Движение!$G$2:$G$5111,Тех_Движение!$D$2:$D$5111,$C3804,Тех_Движение!$B$2:$B$5111,"&lt;="&amp;Настройки!$B$6)-$F3804)))</f>
        <v/>
      </c>
      <c r="K3804" s="54">
        <f>IF(OR($B3804="",K$3&lt;$D3804+Настройки!$B$7),0,MAX(0,$E3804-MAX(0,SUMIFS(Тех_Движение!$G$2:$G$5111,Тех_Движение!$D$2:$D$5111,$C3804,Тех_Движение!$B$2:$B$5111,"&lt;="&amp;K$3)-$F3804)))</f>
        <v/>
      </c>
      <c r="L3804" s="54">
        <f>IF(OR($B3804="",L$3&lt;$D3804+Настройки!$B$7),0,MAX(0,$E3804-MAX(0,SUMIFS(Тех_Движение!$G$2:$G$5111,Тех_Движение!$D$2:$D$5111,$C3804,Тех_Движение!$B$2:$B$5111,"&lt;="&amp;L$3)-$F3804)))</f>
        <v/>
      </c>
      <c r="M3804" s="54">
        <f>IF(OR($B3804="",M$3&lt;$D3804+Настройки!$B$7),0,MAX(0,$E3804-MAX(0,SUMIFS(Тех_Движение!$G$2:$G$5111,Тех_Движение!$D$2:$D$5111,$C3804,Тех_Движение!$B$2:$B$5111,"&lt;="&amp;M$3)-$F3804)))</f>
        <v/>
      </c>
      <c r="N3804" s="54">
        <f>IF(OR($B3804="",N$3&lt;$D3804+Настройки!$B$7),0,MAX(0,$E3804-MAX(0,SUMIFS(Тех_Движение!$G$2:$G$5111,Тех_Движение!$D$2:$D$5111,$C3804,Тех_Движение!$B$2:$B$5111,"&lt;="&amp;N$3)-$F3804)))</f>
        <v/>
      </c>
      <c r="O3804" s="54">
        <f>IF(OR($B3804="",O$3&lt;$D3804+Настройки!$B$7),0,MAX(0,$E3804-MAX(0,SUMIFS(Тех_Движение!$G$2:$G$5111,Тех_Движение!$D$2:$D$5111,$C3804,Тех_Движение!$B$2:$B$5111,"&lt;="&amp;O$3)-$F3804)))</f>
        <v/>
      </c>
      <c r="P3804" s="54">
        <f>IF(OR($B3804="",P$3&lt;$D3804+Настройки!$B$7),0,MAX(0,$E3804-MAX(0,SUMIFS(Тех_Движение!$G$2:$G$5111,Тех_Движение!$D$2:$D$5111,$C3804,Тех_Движение!$B$2:$B$5111,"&lt;="&amp;P$3)-$F3804)))</f>
        <v/>
      </c>
      <c r="Q3804" s="54">
        <f>IF(OR($B3804="",Q$3&lt;$D3804+Настройки!$B$7),0,MAX(0,$E3804-MAX(0,SUMIFS(Тех_Движение!$G$2:$G$5111,Тех_Движение!$D$2:$D$5111,$C3804,Тех_Движение!$B$2:$B$5111,"&lt;="&amp;Q$3)-$F3804)))</f>
        <v/>
      </c>
      <c r="R3804" s="54">
        <f>IF($B3804="","",SUM($K3804:$Q3804))</f>
        <v/>
      </c>
      <c r="S3804" s="56">
        <f>IF($B3804="","",VLOOKUP($C3804,Настройки!$A$11:$L$17,9,FALSE))</f>
        <v/>
      </c>
      <c r="T3804" s="56">
        <f>IF($B3804="","",$R3804*$S3804)</f>
        <v/>
      </c>
    </row>
    <row r="3805">
      <c r="A3805" s="20">
        <f>Тех_Движение!$A$3802</f>
        <v/>
      </c>
      <c r="B3805" s="20">
        <f>IF(Тех_Движение!$F$3802&gt;0,Тех_Движение!$I$3802,"")</f>
        <v/>
      </c>
      <c r="C3805" s="20">
        <f>IF($B3805="","",Тех_Движение!$D$3802)</f>
        <v/>
      </c>
      <c r="D3805" s="42">
        <f>IF($B3805="","",Тех_Движение!$B$3802)</f>
        <v/>
      </c>
      <c r="E3805" s="54">
        <f>IF($B3805="","",Тех_Движение!$F$3802)</f>
        <v/>
      </c>
      <c r="F3805" s="54">
        <f>IF($B3805="","",SUMIFS($E$5:$E3804,$C$5:$C3804,$C3805))</f>
        <v/>
      </c>
      <c r="G3805" s="54">
        <f>IF($B3805="","",MAX(0,$E3805-MAX(0,SUMIFS(Тех_Движение!$G$2:$G$5111,Тех_Движение!$D$2:$D$5111,$C3805,Тех_Движение!$B$2:$B$5111,"&lt;="&amp;Настройки!$B$5-1)-$F3805)))</f>
        <v/>
      </c>
      <c r="H3805" s="54">
        <f>IF($B3805="","",IF(AND($D3805&gt;=Настройки!$B$5,$D3805&lt;=Настройки!$B$6),$E3805,0))</f>
        <v/>
      </c>
      <c r="I3805" s="54">
        <f>IF($B3805="","",$G3805+$H3805-$J3805)</f>
        <v/>
      </c>
      <c r="J3805" s="54">
        <f>IF($B3805="","",MAX(0,$E3805-MAX(0,SUMIFS(Тех_Движение!$G$2:$G$5111,Тех_Движение!$D$2:$D$5111,$C3805,Тех_Движение!$B$2:$B$5111,"&lt;="&amp;Настройки!$B$6)-$F3805)))</f>
        <v/>
      </c>
      <c r="K3805" s="54">
        <f>IF(OR($B3805="",K$3&lt;$D3805+Настройки!$B$7),0,MAX(0,$E3805-MAX(0,SUMIFS(Тех_Движение!$G$2:$G$5111,Тех_Движение!$D$2:$D$5111,$C3805,Тех_Движение!$B$2:$B$5111,"&lt;="&amp;K$3)-$F3805)))</f>
        <v/>
      </c>
      <c r="L3805" s="54">
        <f>IF(OR($B3805="",L$3&lt;$D3805+Настройки!$B$7),0,MAX(0,$E3805-MAX(0,SUMIFS(Тех_Движение!$G$2:$G$5111,Тех_Движение!$D$2:$D$5111,$C3805,Тех_Движение!$B$2:$B$5111,"&lt;="&amp;L$3)-$F3805)))</f>
        <v/>
      </c>
      <c r="M3805" s="54">
        <f>IF(OR($B3805="",M$3&lt;$D3805+Настройки!$B$7),0,MAX(0,$E3805-MAX(0,SUMIFS(Тех_Движение!$G$2:$G$5111,Тех_Движение!$D$2:$D$5111,$C3805,Тех_Движение!$B$2:$B$5111,"&lt;="&amp;M$3)-$F3805)))</f>
        <v/>
      </c>
      <c r="N3805" s="54">
        <f>IF(OR($B3805="",N$3&lt;$D3805+Настройки!$B$7),0,MAX(0,$E3805-MAX(0,SUMIFS(Тех_Движение!$G$2:$G$5111,Тех_Движение!$D$2:$D$5111,$C3805,Тех_Движение!$B$2:$B$5111,"&lt;="&amp;N$3)-$F3805)))</f>
        <v/>
      </c>
      <c r="O3805" s="54">
        <f>IF(OR($B3805="",O$3&lt;$D3805+Настройки!$B$7),0,MAX(0,$E3805-MAX(0,SUMIFS(Тех_Движение!$G$2:$G$5111,Тех_Движение!$D$2:$D$5111,$C3805,Тех_Движение!$B$2:$B$5111,"&lt;="&amp;O$3)-$F3805)))</f>
        <v/>
      </c>
      <c r="P3805" s="54">
        <f>IF(OR($B3805="",P$3&lt;$D3805+Настройки!$B$7),0,MAX(0,$E3805-MAX(0,SUMIFS(Тех_Движение!$G$2:$G$5111,Тех_Движение!$D$2:$D$5111,$C3805,Тех_Движение!$B$2:$B$5111,"&lt;="&amp;P$3)-$F3805)))</f>
        <v/>
      </c>
      <c r="Q3805" s="54">
        <f>IF(OR($B3805="",Q$3&lt;$D3805+Настройки!$B$7),0,MAX(0,$E3805-MAX(0,SUMIFS(Тех_Движение!$G$2:$G$5111,Тех_Движение!$D$2:$D$5111,$C3805,Тех_Движение!$B$2:$B$5111,"&lt;="&amp;Q$3)-$F3805)))</f>
        <v/>
      </c>
      <c r="R3805" s="54">
        <f>IF($B3805="","",SUM($K3805:$Q3805))</f>
        <v/>
      </c>
      <c r="S3805" s="56">
        <f>IF($B3805="","",VLOOKUP($C3805,Настройки!$A$11:$L$17,9,FALSE))</f>
        <v/>
      </c>
      <c r="T3805" s="56">
        <f>IF($B3805="","",$R3805*$S3805)</f>
        <v/>
      </c>
    </row>
    <row r="3806">
      <c r="A3806" s="20">
        <f>Тех_Движение!$A$3803</f>
        <v/>
      </c>
      <c r="B3806" s="20">
        <f>IF(Тех_Движение!$F$3803&gt;0,Тех_Движение!$I$3803,"")</f>
        <v/>
      </c>
      <c r="C3806" s="20">
        <f>IF($B3806="","",Тех_Движение!$D$3803)</f>
        <v/>
      </c>
      <c r="D3806" s="42">
        <f>IF($B3806="","",Тех_Движение!$B$3803)</f>
        <v/>
      </c>
      <c r="E3806" s="54">
        <f>IF($B3806="","",Тех_Движение!$F$3803)</f>
        <v/>
      </c>
      <c r="F3806" s="54">
        <f>IF($B3806="","",SUMIFS($E$5:$E3805,$C$5:$C3805,$C3806))</f>
        <v/>
      </c>
      <c r="G3806" s="54">
        <f>IF($B3806="","",MAX(0,$E3806-MAX(0,SUMIFS(Тех_Движение!$G$2:$G$5111,Тех_Движение!$D$2:$D$5111,$C3806,Тех_Движение!$B$2:$B$5111,"&lt;="&amp;Настройки!$B$5-1)-$F3806)))</f>
        <v/>
      </c>
      <c r="H3806" s="54">
        <f>IF($B3806="","",IF(AND($D3806&gt;=Настройки!$B$5,$D3806&lt;=Настройки!$B$6),$E3806,0))</f>
        <v/>
      </c>
      <c r="I3806" s="54">
        <f>IF($B3806="","",$G3806+$H3806-$J3806)</f>
        <v/>
      </c>
      <c r="J3806" s="54">
        <f>IF($B3806="","",MAX(0,$E3806-MAX(0,SUMIFS(Тех_Движение!$G$2:$G$5111,Тех_Движение!$D$2:$D$5111,$C3806,Тех_Движение!$B$2:$B$5111,"&lt;="&amp;Настройки!$B$6)-$F3806)))</f>
        <v/>
      </c>
      <c r="K3806" s="54">
        <f>IF(OR($B3806="",K$3&lt;$D3806+Настройки!$B$7),0,MAX(0,$E3806-MAX(0,SUMIFS(Тех_Движение!$G$2:$G$5111,Тех_Движение!$D$2:$D$5111,$C3806,Тех_Движение!$B$2:$B$5111,"&lt;="&amp;K$3)-$F3806)))</f>
        <v/>
      </c>
      <c r="L3806" s="54">
        <f>IF(OR($B3806="",L$3&lt;$D3806+Настройки!$B$7),0,MAX(0,$E3806-MAX(0,SUMIFS(Тех_Движение!$G$2:$G$5111,Тех_Движение!$D$2:$D$5111,$C3806,Тех_Движение!$B$2:$B$5111,"&lt;="&amp;L$3)-$F3806)))</f>
        <v/>
      </c>
      <c r="M3806" s="54">
        <f>IF(OR($B3806="",M$3&lt;$D3806+Настройки!$B$7),0,MAX(0,$E3806-MAX(0,SUMIFS(Тех_Движение!$G$2:$G$5111,Тех_Движение!$D$2:$D$5111,$C3806,Тех_Движение!$B$2:$B$5111,"&lt;="&amp;M$3)-$F3806)))</f>
        <v/>
      </c>
      <c r="N3806" s="54">
        <f>IF(OR($B3806="",N$3&lt;$D3806+Настройки!$B$7),0,MAX(0,$E3806-MAX(0,SUMIFS(Тех_Движение!$G$2:$G$5111,Тех_Движение!$D$2:$D$5111,$C3806,Тех_Движение!$B$2:$B$5111,"&lt;="&amp;N$3)-$F3806)))</f>
        <v/>
      </c>
      <c r="O3806" s="54">
        <f>IF(OR($B3806="",O$3&lt;$D3806+Настройки!$B$7),0,MAX(0,$E3806-MAX(0,SUMIFS(Тех_Движение!$G$2:$G$5111,Тех_Движение!$D$2:$D$5111,$C3806,Тех_Движение!$B$2:$B$5111,"&lt;="&amp;O$3)-$F3806)))</f>
        <v/>
      </c>
      <c r="P3806" s="54">
        <f>IF(OR($B3806="",P$3&lt;$D3806+Настройки!$B$7),0,MAX(0,$E3806-MAX(0,SUMIFS(Тех_Движение!$G$2:$G$5111,Тех_Движение!$D$2:$D$5111,$C3806,Тех_Движение!$B$2:$B$5111,"&lt;="&amp;P$3)-$F3806)))</f>
        <v/>
      </c>
      <c r="Q3806" s="54">
        <f>IF(OR($B3806="",Q$3&lt;$D3806+Настройки!$B$7),0,MAX(0,$E3806-MAX(0,SUMIFS(Тех_Движение!$G$2:$G$5111,Тех_Движение!$D$2:$D$5111,$C3806,Тех_Движение!$B$2:$B$5111,"&lt;="&amp;Q$3)-$F3806)))</f>
        <v/>
      </c>
      <c r="R3806" s="54">
        <f>IF($B3806="","",SUM($K3806:$Q3806))</f>
        <v/>
      </c>
      <c r="S3806" s="56">
        <f>IF($B3806="","",VLOOKUP($C3806,Настройки!$A$11:$L$17,9,FALSE))</f>
        <v/>
      </c>
      <c r="T3806" s="56">
        <f>IF($B3806="","",$R3806*$S3806)</f>
        <v/>
      </c>
    </row>
    <row r="3807">
      <c r="A3807" s="20">
        <f>Тех_Движение!$A$3804</f>
        <v/>
      </c>
      <c r="B3807" s="20">
        <f>IF(Тех_Движение!$F$3804&gt;0,Тех_Движение!$I$3804,"")</f>
        <v/>
      </c>
      <c r="C3807" s="20">
        <f>IF($B3807="","",Тех_Движение!$D$3804)</f>
        <v/>
      </c>
      <c r="D3807" s="42">
        <f>IF($B3807="","",Тех_Движение!$B$3804)</f>
        <v/>
      </c>
      <c r="E3807" s="54">
        <f>IF($B3807="","",Тех_Движение!$F$3804)</f>
        <v/>
      </c>
      <c r="F3807" s="54">
        <f>IF($B3807="","",SUMIFS($E$5:$E3806,$C$5:$C3806,$C3807))</f>
        <v/>
      </c>
      <c r="G3807" s="54">
        <f>IF($B3807="","",MAX(0,$E3807-MAX(0,SUMIFS(Тех_Движение!$G$2:$G$5111,Тех_Движение!$D$2:$D$5111,$C3807,Тех_Движение!$B$2:$B$5111,"&lt;="&amp;Настройки!$B$5-1)-$F3807)))</f>
        <v/>
      </c>
      <c r="H3807" s="54">
        <f>IF($B3807="","",IF(AND($D3807&gt;=Настройки!$B$5,$D3807&lt;=Настройки!$B$6),$E3807,0))</f>
        <v/>
      </c>
      <c r="I3807" s="54">
        <f>IF($B3807="","",$G3807+$H3807-$J3807)</f>
        <v/>
      </c>
      <c r="J3807" s="54">
        <f>IF($B3807="","",MAX(0,$E3807-MAX(0,SUMIFS(Тех_Движение!$G$2:$G$5111,Тех_Движение!$D$2:$D$5111,$C3807,Тех_Движение!$B$2:$B$5111,"&lt;="&amp;Настройки!$B$6)-$F3807)))</f>
        <v/>
      </c>
      <c r="K3807" s="54">
        <f>IF(OR($B3807="",K$3&lt;$D3807+Настройки!$B$7),0,MAX(0,$E3807-MAX(0,SUMIFS(Тех_Движение!$G$2:$G$5111,Тех_Движение!$D$2:$D$5111,$C3807,Тех_Движение!$B$2:$B$5111,"&lt;="&amp;K$3)-$F3807)))</f>
        <v/>
      </c>
      <c r="L3807" s="54">
        <f>IF(OR($B3807="",L$3&lt;$D3807+Настройки!$B$7),0,MAX(0,$E3807-MAX(0,SUMIFS(Тех_Движение!$G$2:$G$5111,Тех_Движение!$D$2:$D$5111,$C3807,Тех_Движение!$B$2:$B$5111,"&lt;="&amp;L$3)-$F3807)))</f>
        <v/>
      </c>
      <c r="M3807" s="54">
        <f>IF(OR($B3807="",M$3&lt;$D3807+Настройки!$B$7),0,MAX(0,$E3807-MAX(0,SUMIFS(Тех_Движение!$G$2:$G$5111,Тех_Движение!$D$2:$D$5111,$C3807,Тех_Движение!$B$2:$B$5111,"&lt;="&amp;M$3)-$F3807)))</f>
        <v/>
      </c>
      <c r="N3807" s="54">
        <f>IF(OR($B3807="",N$3&lt;$D3807+Настройки!$B$7),0,MAX(0,$E3807-MAX(0,SUMIFS(Тех_Движение!$G$2:$G$5111,Тех_Движение!$D$2:$D$5111,$C3807,Тех_Движение!$B$2:$B$5111,"&lt;="&amp;N$3)-$F3807)))</f>
        <v/>
      </c>
      <c r="O3807" s="54">
        <f>IF(OR($B3807="",O$3&lt;$D3807+Настройки!$B$7),0,MAX(0,$E3807-MAX(0,SUMIFS(Тех_Движение!$G$2:$G$5111,Тех_Движение!$D$2:$D$5111,$C3807,Тех_Движение!$B$2:$B$5111,"&lt;="&amp;O$3)-$F3807)))</f>
        <v/>
      </c>
      <c r="P3807" s="54">
        <f>IF(OR($B3807="",P$3&lt;$D3807+Настройки!$B$7),0,MAX(0,$E3807-MAX(0,SUMIFS(Тех_Движение!$G$2:$G$5111,Тех_Движение!$D$2:$D$5111,$C3807,Тех_Движение!$B$2:$B$5111,"&lt;="&amp;P$3)-$F3807)))</f>
        <v/>
      </c>
      <c r="Q3807" s="54">
        <f>IF(OR($B3807="",Q$3&lt;$D3807+Настройки!$B$7),0,MAX(0,$E3807-MAX(0,SUMIFS(Тех_Движение!$G$2:$G$5111,Тех_Движение!$D$2:$D$5111,$C3807,Тех_Движение!$B$2:$B$5111,"&lt;="&amp;Q$3)-$F3807)))</f>
        <v/>
      </c>
      <c r="R3807" s="54">
        <f>IF($B3807="","",SUM($K3807:$Q3807))</f>
        <v/>
      </c>
      <c r="S3807" s="56">
        <f>IF($B3807="","",VLOOKUP($C3807,Настройки!$A$11:$L$17,9,FALSE))</f>
        <v/>
      </c>
      <c r="T3807" s="56">
        <f>IF($B3807="","",$R3807*$S3807)</f>
        <v/>
      </c>
    </row>
    <row r="3808">
      <c r="A3808" s="20">
        <f>Тех_Движение!$A$3805</f>
        <v/>
      </c>
      <c r="B3808" s="20">
        <f>IF(Тех_Движение!$F$3805&gt;0,Тех_Движение!$I$3805,"")</f>
        <v/>
      </c>
      <c r="C3808" s="20">
        <f>IF($B3808="","",Тех_Движение!$D$3805)</f>
        <v/>
      </c>
      <c r="D3808" s="42">
        <f>IF($B3808="","",Тех_Движение!$B$3805)</f>
        <v/>
      </c>
      <c r="E3808" s="54">
        <f>IF($B3808="","",Тех_Движение!$F$3805)</f>
        <v/>
      </c>
      <c r="F3808" s="54">
        <f>IF($B3808="","",SUMIFS($E$5:$E3807,$C$5:$C3807,$C3808))</f>
        <v/>
      </c>
      <c r="G3808" s="54">
        <f>IF($B3808="","",MAX(0,$E3808-MAX(0,SUMIFS(Тех_Движение!$G$2:$G$5111,Тех_Движение!$D$2:$D$5111,$C3808,Тех_Движение!$B$2:$B$5111,"&lt;="&amp;Настройки!$B$5-1)-$F3808)))</f>
        <v/>
      </c>
      <c r="H3808" s="54">
        <f>IF($B3808="","",IF(AND($D3808&gt;=Настройки!$B$5,$D3808&lt;=Настройки!$B$6),$E3808,0))</f>
        <v/>
      </c>
      <c r="I3808" s="54">
        <f>IF($B3808="","",$G3808+$H3808-$J3808)</f>
        <v/>
      </c>
      <c r="J3808" s="54">
        <f>IF($B3808="","",MAX(0,$E3808-MAX(0,SUMIFS(Тех_Движение!$G$2:$G$5111,Тех_Движение!$D$2:$D$5111,$C3808,Тех_Движение!$B$2:$B$5111,"&lt;="&amp;Настройки!$B$6)-$F3808)))</f>
        <v/>
      </c>
      <c r="K3808" s="54">
        <f>IF(OR($B3808="",K$3&lt;$D3808+Настройки!$B$7),0,MAX(0,$E3808-MAX(0,SUMIFS(Тех_Движение!$G$2:$G$5111,Тех_Движение!$D$2:$D$5111,$C3808,Тех_Движение!$B$2:$B$5111,"&lt;="&amp;K$3)-$F3808)))</f>
        <v/>
      </c>
      <c r="L3808" s="54">
        <f>IF(OR($B3808="",L$3&lt;$D3808+Настройки!$B$7),0,MAX(0,$E3808-MAX(0,SUMIFS(Тех_Движение!$G$2:$G$5111,Тех_Движение!$D$2:$D$5111,$C3808,Тех_Движение!$B$2:$B$5111,"&lt;="&amp;L$3)-$F3808)))</f>
        <v/>
      </c>
      <c r="M3808" s="54">
        <f>IF(OR($B3808="",M$3&lt;$D3808+Настройки!$B$7),0,MAX(0,$E3808-MAX(0,SUMIFS(Тех_Движение!$G$2:$G$5111,Тех_Движение!$D$2:$D$5111,$C3808,Тех_Движение!$B$2:$B$5111,"&lt;="&amp;M$3)-$F3808)))</f>
        <v/>
      </c>
      <c r="N3808" s="54">
        <f>IF(OR($B3808="",N$3&lt;$D3808+Настройки!$B$7),0,MAX(0,$E3808-MAX(0,SUMIFS(Тех_Движение!$G$2:$G$5111,Тех_Движение!$D$2:$D$5111,$C3808,Тех_Движение!$B$2:$B$5111,"&lt;="&amp;N$3)-$F3808)))</f>
        <v/>
      </c>
      <c r="O3808" s="54">
        <f>IF(OR($B3808="",O$3&lt;$D3808+Настройки!$B$7),0,MAX(0,$E3808-MAX(0,SUMIFS(Тех_Движение!$G$2:$G$5111,Тех_Движение!$D$2:$D$5111,$C3808,Тех_Движение!$B$2:$B$5111,"&lt;="&amp;O$3)-$F3808)))</f>
        <v/>
      </c>
      <c r="P3808" s="54">
        <f>IF(OR($B3808="",P$3&lt;$D3808+Настройки!$B$7),0,MAX(0,$E3808-MAX(0,SUMIFS(Тех_Движение!$G$2:$G$5111,Тех_Движение!$D$2:$D$5111,$C3808,Тех_Движение!$B$2:$B$5111,"&lt;="&amp;P$3)-$F3808)))</f>
        <v/>
      </c>
      <c r="Q3808" s="54">
        <f>IF(OR($B3808="",Q$3&lt;$D3808+Настройки!$B$7),0,MAX(0,$E3808-MAX(0,SUMIFS(Тех_Движение!$G$2:$G$5111,Тех_Движение!$D$2:$D$5111,$C3808,Тех_Движение!$B$2:$B$5111,"&lt;="&amp;Q$3)-$F3808)))</f>
        <v/>
      </c>
      <c r="R3808" s="54">
        <f>IF($B3808="","",SUM($K3808:$Q3808))</f>
        <v/>
      </c>
      <c r="S3808" s="56">
        <f>IF($B3808="","",VLOOKUP($C3808,Настройки!$A$11:$L$17,9,FALSE))</f>
        <v/>
      </c>
      <c r="T3808" s="56">
        <f>IF($B3808="","",$R3808*$S3808)</f>
        <v/>
      </c>
    </row>
    <row r="3809">
      <c r="A3809" s="20">
        <f>Тех_Движение!$A$3806</f>
        <v/>
      </c>
      <c r="B3809" s="20">
        <f>IF(Тех_Движение!$F$3806&gt;0,Тех_Движение!$I$3806,"")</f>
        <v/>
      </c>
      <c r="C3809" s="20">
        <f>IF($B3809="","",Тех_Движение!$D$3806)</f>
        <v/>
      </c>
      <c r="D3809" s="42">
        <f>IF($B3809="","",Тех_Движение!$B$3806)</f>
        <v/>
      </c>
      <c r="E3809" s="54">
        <f>IF($B3809="","",Тех_Движение!$F$3806)</f>
        <v/>
      </c>
      <c r="F3809" s="54">
        <f>IF($B3809="","",SUMIFS($E$5:$E3808,$C$5:$C3808,$C3809))</f>
        <v/>
      </c>
      <c r="G3809" s="54">
        <f>IF($B3809="","",MAX(0,$E3809-MAX(0,SUMIFS(Тех_Движение!$G$2:$G$5111,Тех_Движение!$D$2:$D$5111,$C3809,Тех_Движение!$B$2:$B$5111,"&lt;="&amp;Настройки!$B$5-1)-$F3809)))</f>
        <v/>
      </c>
      <c r="H3809" s="54">
        <f>IF($B3809="","",IF(AND($D3809&gt;=Настройки!$B$5,$D3809&lt;=Настройки!$B$6),$E3809,0))</f>
        <v/>
      </c>
      <c r="I3809" s="54">
        <f>IF($B3809="","",$G3809+$H3809-$J3809)</f>
        <v/>
      </c>
      <c r="J3809" s="54">
        <f>IF($B3809="","",MAX(0,$E3809-MAX(0,SUMIFS(Тех_Движение!$G$2:$G$5111,Тех_Движение!$D$2:$D$5111,$C3809,Тех_Движение!$B$2:$B$5111,"&lt;="&amp;Настройки!$B$6)-$F3809)))</f>
        <v/>
      </c>
      <c r="K3809" s="54">
        <f>IF(OR($B3809="",K$3&lt;$D3809+Настройки!$B$7),0,MAX(0,$E3809-MAX(0,SUMIFS(Тех_Движение!$G$2:$G$5111,Тех_Движение!$D$2:$D$5111,$C3809,Тех_Движение!$B$2:$B$5111,"&lt;="&amp;K$3)-$F3809)))</f>
        <v/>
      </c>
      <c r="L3809" s="54">
        <f>IF(OR($B3809="",L$3&lt;$D3809+Настройки!$B$7),0,MAX(0,$E3809-MAX(0,SUMIFS(Тех_Движение!$G$2:$G$5111,Тех_Движение!$D$2:$D$5111,$C3809,Тех_Движение!$B$2:$B$5111,"&lt;="&amp;L$3)-$F3809)))</f>
        <v/>
      </c>
      <c r="M3809" s="54">
        <f>IF(OR($B3809="",M$3&lt;$D3809+Настройки!$B$7),0,MAX(0,$E3809-MAX(0,SUMIFS(Тех_Движение!$G$2:$G$5111,Тех_Движение!$D$2:$D$5111,$C3809,Тех_Движение!$B$2:$B$5111,"&lt;="&amp;M$3)-$F3809)))</f>
        <v/>
      </c>
      <c r="N3809" s="54">
        <f>IF(OR($B3809="",N$3&lt;$D3809+Настройки!$B$7),0,MAX(0,$E3809-MAX(0,SUMIFS(Тех_Движение!$G$2:$G$5111,Тех_Движение!$D$2:$D$5111,$C3809,Тех_Движение!$B$2:$B$5111,"&lt;="&amp;N$3)-$F3809)))</f>
        <v/>
      </c>
      <c r="O3809" s="54">
        <f>IF(OR($B3809="",O$3&lt;$D3809+Настройки!$B$7),0,MAX(0,$E3809-MAX(0,SUMIFS(Тех_Движение!$G$2:$G$5111,Тех_Движение!$D$2:$D$5111,$C3809,Тех_Движение!$B$2:$B$5111,"&lt;="&amp;O$3)-$F3809)))</f>
        <v/>
      </c>
      <c r="P3809" s="54">
        <f>IF(OR($B3809="",P$3&lt;$D3809+Настройки!$B$7),0,MAX(0,$E3809-MAX(0,SUMIFS(Тех_Движение!$G$2:$G$5111,Тех_Движение!$D$2:$D$5111,$C3809,Тех_Движение!$B$2:$B$5111,"&lt;="&amp;P$3)-$F3809)))</f>
        <v/>
      </c>
      <c r="Q3809" s="54">
        <f>IF(OR($B3809="",Q$3&lt;$D3809+Настройки!$B$7),0,MAX(0,$E3809-MAX(0,SUMIFS(Тех_Движение!$G$2:$G$5111,Тех_Движение!$D$2:$D$5111,$C3809,Тех_Движение!$B$2:$B$5111,"&lt;="&amp;Q$3)-$F3809)))</f>
        <v/>
      </c>
      <c r="R3809" s="54">
        <f>IF($B3809="","",SUM($K3809:$Q3809))</f>
        <v/>
      </c>
      <c r="S3809" s="56">
        <f>IF($B3809="","",VLOOKUP($C3809,Настройки!$A$11:$L$17,9,FALSE))</f>
        <v/>
      </c>
      <c r="T3809" s="56">
        <f>IF($B3809="","",$R3809*$S3809)</f>
        <v/>
      </c>
    </row>
    <row r="3810">
      <c r="A3810" s="20">
        <f>Тех_Движение!$A$3807</f>
        <v/>
      </c>
      <c r="B3810" s="20">
        <f>IF(Тех_Движение!$F$3807&gt;0,Тех_Движение!$I$3807,"")</f>
        <v/>
      </c>
      <c r="C3810" s="20">
        <f>IF($B3810="","",Тех_Движение!$D$3807)</f>
        <v/>
      </c>
      <c r="D3810" s="42">
        <f>IF($B3810="","",Тех_Движение!$B$3807)</f>
        <v/>
      </c>
      <c r="E3810" s="54">
        <f>IF($B3810="","",Тех_Движение!$F$3807)</f>
        <v/>
      </c>
      <c r="F3810" s="54">
        <f>IF($B3810="","",SUMIFS($E$5:$E3809,$C$5:$C3809,$C3810))</f>
        <v/>
      </c>
      <c r="G3810" s="54">
        <f>IF($B3810="","",MAX(0,$E3810-MAX(0,SUMIFS(Тех_Движение!$G$2:$G$5111,Тех_Движение!$D$2:$D$5111,$C3810,Тех_Движение!$B$2:$B$5111,"&lt;="&amp;Настройки!$B$5-1)-$F3810)))</f>
        <v/>
      </c>
      <c r="H3810" s="54">
        <f>IF($B3810="","",IF(AND($D3810&gt;=Настройки!$B$5,$D3810&lt;=Настройки!$B$6),$E3810,0))</f>
        <v/>
      </c>
      <c r="I3810" s="54">
        <f>IF($B3810="","",$G3810+$H3810-$J3810)</f>
        <v/>
      </c>
      <c r="J3810" s="54">
        <f>IF($B3810="","",MAX(0,$E3810-MAX(0,SUMIFS(Тех_Движение!$G$2:$G$5111,Тех_Движение!$D$2:$D$5111,$C3810,Тех_Движение!$B$2:$B$5111,"&lt;="&amp;Настройки!$B$6)-$F3810)))</f>
        <v/>
      </c>
      <c r="K3810" s="54">
        <f>IF(OR($B3810="",K$3&lt;$D3810+Настройки!$B$7),0,MAX(0,$E3810-MAX(0,SUMIFS(Тех_Движение!$G$2:$G$5111,Тех_Движение!$D$2:$D$5111,$C3810,Тех_Движение!$B$2:$B$5111,"&lt;="&amp;K$3)-$F3810)))</f>
        <v/>
      </c>
      <c r="L3810" s="54">
        <f>IF(OR($B3810="",L$3&lt;$D3810+Настройки!$B$7),0,MAX(0,$E3810-MAX(0,SUMIFS(Тех_Движение!$G$2:$G$5111,Тех_Движение!$D$2:$D$5111,$C3810,Тех_Движение!$B$2:$B$5111,"&lt;="&amp;L$3)-$F3810)))</f>
        <v/>
      </c>
      <c r="M3810" s="54">
        <f>IF(OR($B3810="",M$3&lt;$D3810+Настройки!$B$7),0,MAX(0,$E3810-MAX(0,SUMIFS(Тех_Движение!$G$2:$G$5111,Тех_Движение!$D$2:$D$5111,$C3810,Тех_Движение!$B$2:$B$5111,"&lt;="&amp;M$3)-$F3810)))</f>
        <v/>
      </c>
      <c r="N3810" s="54">
        <f>IF(OR($B3810="",N$3&lt;$D3810+Настройки!$B$7),0,MAX(0,$E3810-MAX(0,SUMIFS(Тех_Движение!$G$2:$G$5111,Тех_Движение!$D$2:$D$5111,$C3810,Тех_Движение!$B$2:$B$5111,"&lt;="&amp;N$3)-$F3810)))</f>
        <v/>
      </c>
      <c r="O3810" s="54">
        <f>IF(OR($B3810="",O$3&lt;$D3810+Настройки!$B$7),0,MAX(0,$E3810-MAX(0,SUMIFS(Тех_Движение!$G$2:$G$5111,Тех_Движение!$D$2:$D$5111,$C3810,Тех_Движение!$B$2:$B$5111,"&lt;="&amp;O$3)-$F3810)))</f>
        <v/>
      </c>
      <c r="P3810" s="54">
        <f>IF(OR($B3810="",P$3&lt;$D3810+Настройки!$B$7),0,MAX(0,$E3810-MAX(0,SUMIFS(Тех_Движение!$G$2:$G$5111,Тех_Движение!$D$2:$D$5111,$C3810,Тех_Движение!$B$2:$B$5111,"&lt;="&amp;P$3)-$F3810)))</f>
        <v/>
      </c>
      <c r="Q3810" s="54">
        <f>IF(OR($B3810="",Q$3&lt;$D3810+Настройки!$B$7),0,MAX(0,$E3810-MAX(0,SUMIFS(Тех_Движение!$G$2:$G$5111,Тех_Движение!$D$2:$D$5111,$C3810,Тех_Движение!$B$2:$B$5111,"&lt;="&amp;Q$3)-$F3810)))</f>
        <v/>
      </c>
      <c r="R3810" s="54">
        <f>IF($B3810="","",SUM($K3810:$Q3810))</f>
        <v/>
      </c>
      <c r="S3810" s="56">
        <f>IF($B3810="","",VLOOKUP($C3810,Настройки!$A$11:$L$17,9,FALSE))</f>
        <v/>
      </c>
      <c r="T3810" s="56">
        <f>IF($B3810="","",$R3810*$S3810)</f>
        <v/>
      </c>
    </row>
    <row r="3811">
      <c r="A3811" s="20">
        <f>Тех_Движение!$A$3808</f>
        <v/>
      </c>
      <c r="B3811" s="20">
        <f>IF(Тех_Движение!$F$3808&gt;0,Тех_Движение!$I$3808,"")</f>
        <v/>
      </c>
      <c r="C3811" s="20">
        <f>IF($B3811="","",Тех_Движение!$D$3808)</f>
        <v/>
      </c>
      <c r="D3811" s="42">
        <f>IF($B3811="","",Тех_Движение!$B$3808)</f>
        <v/>
      </c>
      <c r="E3811" s="54">
        <f>IF($B3811="","",Тех_Движение!$F$3808)</f>
        <v/>
      </c>
      <c r="F3811" s="54">
        <f>IF($B3811="","",SUMIFS($E$5:$E3810,$C$5:$C3810,$C3811))</f>
        <v/>
      </c>
      <c r="G3811" s="54">
        <f>IF($B3811="","",MAX(0,$E3811-MAX(0,SUMIFS(Тех_Движение!$G$2:$G$5111,Тех_Движение!$D$2:$D$5111,$C3811,Тех_Движение!$B$2:$B$5111,"&lt;="&amp;Настройки!$B$5-1)-$F3811)))</f>
        <v/>
      </c>
      <c r="H3811" s="54">
        <f>IF($B3811="","",IF(AND($D3811&gt;=Настройки!$B$5,$D3811&lt;=Настройки!$B$6),$E3811,0))</f>
        <v/>
      </c>
      <c r="I3811" s="54">
        <f>IF($B3811="","",$G3811+$H3811-$J3811)</f>
        <v/>
      </c>
      <c r="J3811" s="54">
        <f>IF($B3811="","",MAX(0,$E3811-MAX(0,SUMIFS(Тех_Движение!$G$2:$G$5111,Тех_Движение!$D$2:$D$5111,$C3811,Тех_Движение!$B$2:$B$5111,"&lt;="&amp;Настройки!$B$6)-$F3811)))</f>
        <v/>
      </c>
      <c r="K3811" s="54">
        <f>IF(OR($B3811="",K$3&lt;$D3811+Настройки!$B$7),0,MAX(0,$E3811-MAX(0,SUMIFS(Тех_Движение!$G$2:$G$5111,Тех_Движение!$D$2:$D$5111,$C3811,Тех_Движение!$B$2:$B$5111,"&lt;="&amp;K$3)-$F3811)))</f>
        <v/>
      </c>
      <c r="L3811" s="54">
        <f>IF(OR($B3811="",L$3&lt;$D3811+Настройки!$B$7),0,MAX(0,$E3811-MAX(0,SUMIFS(Тех_Движение!$G$2:$G$5111,Тех_Движение!$D$2:$D$5111,$C3811,Тех_Движение!$B$2:$B$5111,"&lt;="&amp;L$3)-$F3811)))</f>
        <v/>
      </c>
      <c r="M3811" s="54">
        <f>IF(OR($B3811="",M$3&lt;$D3811+Настройки!$B$7),0,MAX(0,$E3811-MAX(0,SUMIFS(Тех_Движение!$G$2:$G$5111,Тех_Движение!$D$2:$D$5111,$C3811,Тех_Движение!$B$2:$B$5111,"&lt;="&amp;M$3)-$F3811)))</f>
        <v/>
      </c>
      <c r="N3811" s="54">
        <f>IF(OR($B3811="",N$3&lt;$D3811+Настройки!$B$7),0,MAX(0,$E3811-MAX(0,SUMIFS(Тех_Движение!$G$2:$G$5111,Тех_Движение!$D$2:$D$5111,$C3811,Тех_Движение!$B$2:$B$5111,"&lt;="&amp;N$3)-$F3811)))</f>
        <v/>
      </c>
      <c r="O3811" s="54">
        <f>IF(OR($B3811="",O$3&lt;$D3811+Настройки!$B$7),0,MAX(0,$E3811-MAX(0,SUMIFS(Тех_Движение!$G$2:$G$5111,Тех_Движение!$D$2:$D$5111,$C3811,Тех_Движение!$B$2:$B$5111,"&lt;="&amp;O$3)-$F3811)))</f>
        <v/>
      </c>
      <c r="P3811" s="54">
        <f>IF(OR($B3811="",P$3&lt;$D3811+Настройки!$B$7),0,MAX(0,$E3811-MAX(0,SUMIFS(Тех_Движение!$G$2:$G$5111,Тех_Движение!$D$2:$D$5111,$C3811,Тех_Движение!$B$2:$B$5111,"&lt;="&amp;P$3)-$F3811)))</f>
        <v/>
      </c>
      <c r="Q3811" s="54">
        <f>IF(OR($B3811="",Q$3&lt;$D3811+Настройки!$B$7),0,MAX(0,$E3811-MAX(0,SUMIFS(Тех_Движение!$G$2:$G$5111,Тех_Движение!$D$2:$D$5111,$C3811,Тех_Движение!$B$2:$B$5111,"&lt;="&amp;Q$3)-$F3811)))</f>
        <v/>
      </c>
      <c r="R3811" s="54">
        <f>IF($B3811="","",SUM($K3811:$Q3811))</f>
        <v/>
      </c>
      <c r="S3811" s="56">
        <f>IF($B3811="","",VLOOKUP($C3811,Настройки!$A$11:$L$17,9,FALSE))</f>
        <v/>
      </c>
      <c r="T3811" s="56">
        <f>IF($B3811="","",$R3811*$S3811)</f>
        <v/>
      </c>
    </row>
    <row r="3812">
      <c r="A3812" s="20">
        <f>Тех_Движение!$A$3809</f>
        <v/>
      </c>
      <c r="B3812" s="20">
        <f>IF(Тех_Движение!$F$3809&gt;0,Тех_Движение!$I$3809,"")</f>
        <v/>
      </c>
      <c r="C3812" s="20">
        <f>IF($B3812="","",Тех_Движение!$D$3809)</f>
        <v/>
      </c>
      <c r="D3812" s="42">
        <f>IF($B3812="","",Тех_Движение!$B$3809)</f>
        <v/>
      </c>
      <c r="E3812" s="54">
        <f>IF($B3812="","",Тех_Движение!$F$3809)</f>
        <v/>
      </c>
      <c r="F3812" s="54">
        <f>IF($B3812="","",SUMIFS($E$5:$E3811,$C$5:$C3811,$C3812))</f>
        <v/>
      </c>
      <c r="G3812" s="54">
        <f>IF($B3812="","",MAX(0,$E3812-MAX(0,SUMIFS(Тех_Движение!$G$2:$G$5111,Тех_Движение!$D$2:$D$5111,$C3812,Тех_Движение!$B$2:$B$5111,"&lt;="&amp;Настройки!$B$5-1)-$F3812)))</f>
        <v/>
      </c>
      <c r="H3812" s="54">
        <f>IF($B3812="","",IF(AND($D3812&gt;=Настройки!$B$5,$D3812&lt;=Настройки!$B$6),$E3812,0))</f>
        <v/>
      </c>
      <c r="I3812" s="54">
        <f>IF($B3812="","",$G3812+$H3812-$J3812)</f>
        <v/>
      </c>
      <c r="J3812" s="54">
        <f>IF($B3812="","",MAX(0,$E3812-MAX(0,SUMIFS(Тех_Движение!$G$2:$G$5111,Тех_Движение!$D$2:$D$5111,$C3812,Тех_Движение!$B$2:$B$5111,"&lt;="&amp;Настройки!$B$6)-$F3812)))</f>
        <v/>
      </c>
      <c r="K3812" s="54">
        <f>IF(OR($B3812="",K$3&lt;$D3812+Настройки!$B$7),0,MAX(0,$E3812-MAX(0,SUMIFS(Тех_Движение!$G$2:$G$5111,Тех_Движение!$D$2:$D$5111,$C3812,Тех_Движение!$B$2:$B$5111,"&lt;="&amp;K$3)-$F3812)))</f>
        <v/>
      </c>
      <c r="L3812" s="54">
        <f>IF(OR($B3812="",L$3&lt;$D3812+Настройки!$B$7),0,MAX(0,$E3812-MAX(0,SUMIFS(Тех_Движение!$G$2:$G$5111,Тех_Движение!$D$2:$D$5111,$C3812,Тех_Движение!$B$2:$B$5111,"&lt;="&amp;L$3)-$F3812)))</f>
        <v/>
      </c>
      <c r="M3812" s="54">
        <f>IF(OR($B3812="",M$3&lt;$D3812+Настройки!$B$7),0,MAX(0,$E3812-MAX(0,SUMIFS(Тех_Движение!$G$2:$G$5111,Тех_Движение!$D$2:$D$5111,$C3812,Тех_Движение!$B$2:$B$5111,"&lt;="&amp;M$3)-$F3812)))</f>
        <v/>
      </c>
      <c r="N3812" s="54">
        <f>IF(OR($B3812="",N$3&lt;$D3812+Настройки!$B$7),0,MAX(0,$E3812-MAX(0,SUMIFS(Тех_Движение!$G$2:$G$5111,Тех_Движение!$D$2:$D$5111,$C3812,Тех_Движение!$B$2:$B$5111,"&lt;="&amp;N$3)-$F3812)))</f>
        <v/>
      </c>
      <c r="O3812" s="54">
        <f>IF(OR($B3812="",O$3&lt;$D3812+Настройки!$B$7),0,MAX(0,$E3812-MAX(0,SUMIFS(Тех_Движение!$G$2:$G$5111,Тех_Движение!$D$2:$D$5111,$C3812,Тех_Движение!$B$2:$B$5111,"&lt;="&amp;O$3)-$F3812)))</f>
        <v/>
      </c>
      <c r="P3812" s="54">
        <f>IF(OR($B3812="",P$3&lt;$D3812+Настройки!$B$7),0,MAX(0,$E3812-MAX(0,SUMIFS(Тех_Движение!$G$2:$G$5111,Тех_Движение!$D$2:$D$5111,$C3812,Тех_Движение!$B$2:$B$5111,"&lt;="&amp;P$3)-$F3812)))</f>
        <v/>
      </c>
      <c r="Q3812" s="54">
        <f>IF(OR($B3812="",Q$3&lt;$D3812+Настройки!$B$7),0,MAX(0,$E3812-MAX(0,SUMIFS(Тех_Движение!$G$2:$G$5111,Тех_Движение!$D$2:$D$5111,$C3812,Тех_Движение!$B$2:$B$5111,"&lt;="&amp;Q$3)-$F3812)))</f>
        <v/>
      </c>
      <c r="R3812" s="54">
        <f>IF($B3812="","",SUM($K3812:$Q3812))</f>
        <v/>
      </c>
      <c r="S3812" s="56">
        <f>IF($B3812="","",VLOOKUP($C3812,Настройки!$A$11:$L$17,9,FALSE))</f>
        <v/>
      </c>
      <c r="T3812" s="56">
        <f>IF($B3812="","",$R3812*$S3812)</f>
        <v/>
      </c>
    </row>
    <row r="3813">
      <c r="A3813" s="20">
        <f>Тех_Движение!$A$3810</f>
        <v/>
      </c>
      <c r="B3813" s="20">
        <f>IF(Тех_Движение!$F$3810&gt;0,Тех_Движение!$I$3810,"")</f>
        <v/>
      </c>
      <c r="C3813" s="20">
        <f>IF($B3813="","",Тех_Движение!$D$3810)</f>
        <v/>
      </c>
      <c r="D3813" s="42">
        <f>IF($B3813="","",Тех_Движение!$B$3810)</f>
        <v/>
      </c>
      <c r="E3813" s="54">
        <f>IF($B3813="","",Тех_Движение!$F$3810)</f>
        <v/>
      </c>
      <c r="F3813" s="54">
        <f>IF($B3813="","",SUMIFS($E$5:$E3812,$C$5:$C3812,$C3813))</f>
        <v/>
      </c>
      <c r="G3813" s="54">
        <f>IF($B3813="","",MAX(0,$E3813-MAX(0,SUMIFS(Тех_Движение!$G$2:$G$5111,Тех_Движение!$D$2:$D$5111,$C3813,Тех_Движение!$B$2:$B$5111,"&lt;="&amp;Настройки!$B$5-1)-$F3813)))</f>
        <v/>
      </c>
      <c r="H3813" s="54">
        <f>IF($B3813="","",IF(AND($D3813&gt;=Настройки!$B$5,$D3813&lt;=Настройки!$B$6),$E3813,0))</f>
        <v/>
      </c>
      <c r="I3813" s="54">
        <f>IF($B3813="","",$G3813+$H3813-$J3813)</f>
        <v/>
      </c>
      <c r="J3813" s="54">
        <f>IF($B3813="","",MAX(0,$E3813-MAX(0,SUMIFS(Тех_Движение!$G$2:$G$5111,Тех_Движение!$D$2:$D$5111,$C3813,Тех_Движение!$B$2:$B$5111,"&lt;="&amp;Настройки!$B$6)-$F3813)))</f>
        <v/>
      </c>
      <c r="K3813" s="54">
        <f>IF(OR($B3813="",K$3&lt;$D3813+Настройки!$B$7),0,MAX(0,$E3813-MAX(0,SUMIFS(Тех_Движение!$G$2:$G$5111,Тех_Движение!$D$2:$D$5111,$C3813,Тех_Движение!$B$2:$B$5111,"&lt;="&amp;K$3)-$F3813)))</f>
        <v/>
      </c>
      <c r="L3813" s="54">
        <f>IF(OR($B3813="",L$3&lt;$D3813+Настройки!$B$7),0,MAX(0,$E3813-MAX(0,SUMIFS(Тех_Движение!$G$2:$G$5111,Тех_Движение!$D$2:$D$5111,$C3813,Тех_Движение!$B$2:$B$5111,"&lt;="&amp;L$3)-$F3813)))</f>
        <v/>
      </c>
      <c r="M3813" s="54">
        <f>IF(OR($B3813="",M$3&lt;$D3813+Настройки!$B$7),0,MAX(0,$E3813-MAX(0,SUMIFS(Тех_Движение!$G$2:$G$5111,Тех_Движение!$D$2:$D$5111,$C3813,Тех_Движение!$B$2:$B$5111,"&lt;="&amp;M$3)-$F3813)))</f>
        <v/>
      </c>
      <c r="N3813" s="54">
        <f>IF(OR($B3813="",N$3&lt;$D3813+Настройки!$B$7),0,MAX(0,$E3813-MAX(0,SUMIFS(Тех_Движение!$G$2:$G$5111,Тех_Движение!$D$2:$D$5111,$C3813,Тех_Движение!$B$2:$B$5111,"&lt;="&amp;N$3)-$F3813)))</f>
        <v/>
      </c>
      <c r="O3813" s="54">
        <f>IF(OR($B3813="",O$3&lt;$D3813+Настройки!$B$7),0,MAX(0,$E3813-MAX(0,SUMIFS(Тех_Движение!$G$2:$G$5111,Тех_Движение!$D$2:$D$5111,$C3813,Тех_Движение!$B$2:$B$5111,"&lt;="&amp;O$3)-$F3813)))</f>
        <v/>
      </c>
      <c r="P3813" s="54">
        <f>IF(OR($B3813="",P$3&lt;$D3813+Настройки!$B$7),0,MAX(0,$E3813-MAX(0,SUMIFS(Тех_Движение!$G$2:$G$5111,Тех_Движение!$D$2:$D$5111,$C3813,Тех_Движение!$B$2:$B$5111,"&lt;="&amp;P$3)-$F3813)))</f>
        <v/>
      </c>
      <c r="Q3813" s="54">
        <f>IF(OR($B3813="",Q$3&lt;$D3813+Настройки!$B$7),0,MAX(0,$E3813-MAX(0,SUMIFS(Тех_Движение!$G$2:$G$5111,Тех_Движение!$D$2:$D$5111,$C3813,Тех_Движение!$B$2:$B$5111,"&lt;="&amp;Q$3)-$F3813)))</f>
        <v/>
      </c>
      <c r="R3813" s="54">
        <f>IF($B3813="","",SUM($K3813:$Q3813))</f>
        <v/>
      </c>
      <c r="S3813" s="56">
        <f>IF($B3813="","",VLOOKUP($C3813,Настройки!$A$11:$L$17,9,FALSE))</f>
        <v/>
      </c>
      <c r="T3813" s="56">
        <f>IF($B3813="","",$R3813*$S3813)</f>
        <v/>
      </c>
    </row>
    <row r="3814">
      <c r="A3814" s="20">
        <f>Тех_Движение!$A$3811</f>
        <v/>
      </c>
      <c r="B3814" s="20">
        <f>IF(Тех_Движение!$F$3811&gt;0,Тех_Движение!$I$3811,"")</f>
        <v/>
      </c>
      <c r="C3814" s="20">
        <f>IF($B3814="","",Тех_Движение!$D$3811)</f>
        <v/>
      </c>
      <c r="D3814" s="42">
        <f>IF($B3814="","",Тех_Движение!$B$3811)</f>
        <v/>
      </c>
      <c r="E3814" s="54">
        <f>IF($B3814="","",Тех_Движение!$F$3811)</f>
        <v/>
      </c>
      <c r="F3814" s="54">
        <f>IF($B3814="","",SUMIFS($E$5:$E3813,$C$5:$C3813,$C3814))</f>
        <v/>
      </c>
      <c r="G3814" s="54">
        <f>IF($B3814="","",MAX(0,$E3814-MAX(0,SUMIFS(Тех_Движение!$G$2:$G$5111,Тех_Движение!$D$2:$D$5111,$C3814,Тех_Движение!$B$2:$B$5111,"&lt;="&amp;Настройки!$B$5-1)-$F3814)))</f>
        <v/>
      </c>
      <c r="H3814" s="54">
        <f>IF($B3814="","",IF(AND($D3814&gt;=Настройки!$B$5,$D3814&lt;=Настройки!$B$6),$E3814,0))</f>
        <v/>
      </c>
      <c r="I3814" s="54">
        <f>IF($B3814="","",$G3814+$H3814-$J3814)</f>
        <v/>
      </c>
      <c r="J3814" s="54">
        <f>IF($B3814="","",MAX(0,$E3814-MAX(0,SUMIFS(Тех_Движение!$G$2:$G$5111,Тех_Движение!$D$2:$D$5111,$C3814,Тех_Движение!$B$2:$B$5111,"&lt;="&amp;Настройки!$B$6)-$F3814)))</f>
        <v/>
      </c>
      <c r="K3814" s="54">
        <f>IF(OR($B3814="",K$3&lt;$D3814+Настройки!$B$7),0,MAX(0,$E3814-MAX(0,SUMIFS(Тех_Движение!$G$2:$G$5111,Тех_Движение!$D$2:$D$5111,$C3814,Тех_Движение!$B$2:$B$5111,"&lt;="&amp;K$3)-$F3814)))</f>
        <v/>
      </c>
      <c r="L3814" s="54">
        <f>IF(OR($B3814="",L$3&lt;$D3814+Настройки!$B$7),0,MAX(0,$E3814-MAX(0,SUMIFS(Тех_Движение!$G$2:$G$5111,Тех_Движение!$D$2:$D$5111,$C3814,Тех_Движение!$B$2:$B$5111,"&lt;="&amp;L$3)-$F3814)))</f>
        <v/>
      </c>
      <c r="M3814" s="54">
        <f>IF(OR($B3814="",M$3&lt;$D3814+Настройки!$B$7),0,MAX(0,$E3814-MAX(0,SUMIFS(Тех_Движение!$G$2:$G$5111,Тех_Движение!$D$2:$D$5111,$C3814,Тех_Движение!$B$2:$B$5111,"&lt;="&amp;M$3)-$F3814)))</f>
        <v/>
      </c>
      <c r="N3814" s="54">
        <f>IF(OR($B3814="",N$3&lt;$D3814+Настройки!$B$7),0,MAX(0,$E3814-MAX(0,SUMIFS(Тех_Движение!$G$2:$G$5111,Тех_Движение!$D$2:$D$5111,$C3814,Тех_Движение!$B$2:$B$5111,"&lt;="&amp;N$3)-$F3814)))</f>
        <v/>
      </c>
      <c r="O3814" s="54">
        <f>IF(OR($B3814="",O$3&lt;$D3814+Настройки!$B$7),0,MAX(0,$E3814-MAX(0,SUMIFS(Тех_Движение!$G$2:$G$5111,Тех_Движение!$D$2:$D$5111,$C3814,Тех_Движение!$B$2:$B$5111,"&lt;="&amp;O$3)-$F3814)))</f>
        <v/>
      </c>
      <c r="P3814" s="54">
        <f>IF(OR($B3814="",P$3&lt;$D3814+Настройки!$B$7),0,MAX(0,$E3814-MAX(0,SUMIFS(Тех_Движение!$G$2:$G$5111,Тех_Движение!$D$2:$D$5111,$C3814,Тех_Движение!$B$2:$B$5111,"&lt;="&amp;P$3)-$F3814)))</f>
        <v/>
      </c>
      <c r="Q3814" s="54">
        <f>IF(OR($B3814="",Q$3&lt;$D3814+Настройки!$B$7),0,MAX(0,$E3814-MAX(0,SUMIFS(Тех_Движение!$G$2:$G$5111,Тех_Движение!$D$2:$D$5111,$C3814,Тех_Движение!$B$2:$B$5111,"&lt;="&amp;Q$3)-$F3814)))</f>
        <v/>
      </c>
      <c r="R3814" s="54">
        <f>IF($B3814="","",SUM($K3814:$Q3814))</f>
        <v/>
      </c>
      <c r="S3814" s="56">
        <f>IF($B3814="","",VLOOKUP($C3814,Настройки!$A$11:$L$17,9,FALSE))</f>
        <v/>
      </c>
      <c r="T3814" s="56">
        <f>IF($B3814="","",$R3814*$S3814)</f>
        <v/>
      </c>
    </row>
    <row r="3815">
      <c r="A3815" s="20">
        <f>Тех_Движение!$A$3812</f>
        <v/>
      </c>
      <c r="B3815" s="20">
        <f>IF(Тех_Движение!$F$3812&gt;0,Тех_Движение!$I$3812,"")</f>
        <v/>
      </c>
      <c r="C3815" s="20">
        <f>IF($B3815="","",Тех_Движение!$D$3812)</f>
        <v/>
      </c>
      <c r="D3815" s="42">
        <f>IF($B3815="","",Тех_Движение!$B$3812)</f>
        <v/>
      </c>
      <c r="E3815" s="54">
        <f>IF($B3815="","",Тех_Движение!$F$3812)</f>
        <v/>
      </c>
      <c r="F3815" s="54">
        <f>IF($B3815="","",SUMIFS($E$5:$E3814,$C$5:$C3814,$C3815))</f>
        <v/>
      </c>
      <c r="G3815" s="54">
        <f>IF($B3815="","",MAX(0,$E3815-MAX(0,SUMIFS(Тех_Движение!$G$2:$G$5111,Тех_Движение!$D$2:$D$5111,$C3815,Тех_Движение!$B$2:$B$5111,"&lt;="&amp;Настройки!$B$5-1)-$F3815)))</f>
        <v/>
      </c>
      <c r="H3815" s="54">
        <f>IF($B3815="","",IF(AND($D3815&gt;=Настройки!$B$5,$D3815&lt;=Настройки!$B$6),$E3815,0))</f>
        <v/>
      </c>
      <c r="I3815" s="54">
        <f>IF($B3815="","",$G3815+$H3815-$J3815)</f>
        <v/>
      </c>
      <c r="J3815" s="54">
        <f>IF($B3815="","",MAX(0,$E3815-MAX(0,SUMIFS(Тех_Движение!$G$2:$G$5111,Тех_Движение!$D$2:$D$5111,$C3815,Тех_Движение!$B$2:$B$5111,"&lt;="&amp;Настройки!$B$6)-$F3815)))</f>
        <v/>
      </c>
      <c r="K3815" s="54">
        <f>IF(OR($B3815="",K$3&lt;$D3815+Настройки!$B$7),0,MAX(0,$E3815-MAX(0,SUMIFS(Тех_Движение!$G$2:$G$5111,Тех_Движение!$D$2:$D$5111,$C3815,Тех_Движение!$B$2:$B$5111,"&lt;="&amp;K$3)-$F3815)))</f>
        <v/>
      </c>
      <c r="L3815" s="54">
        <f>IF(OR($B3815="",L$3&lt;$D3815+Настройки!$B$7),0,MAX(0,$E3815-MAX(0,SUMIFS(Тех_Движение!$G$2:$G$5111,Тех_Движение!$D$2:$D$5111,$C3815,Тех_Движение!$B$2:$B$5111,"&lt;="&amp;L$3)-$F3815)))</f>
        <v/>
      </c>
      <c r="M3815" s="54">
        <f>IF(OR($B3815="",M$3&lt;$D3815+Настройки!$B$7),0,MAX(0,$E3815-MAX(0,SUMIFS(Тех_Движение!$G$2:$G$5111,Тех_Движение!$D$2:$D$5111,$C3815,Тех_Движение!$B$2:$B$5111,"&lt;="&amp;M$3)-$F3815)))</f>
        <v/>
      </c>
      <c r="N3815" s="54">
        <f>IF(OR($B3815="",N$3&lt;$D3815+Настройки!$B$7),0,MAX(0,$E3815-MAX(0,SUMIFS(Тех_Движение!$G$2:$G$5111,Тех_Движение!$D$2:$D$5111,$C3815,Тех_Движение!$B$2:$B$5111,"&lt;="&amp;N$3)-$F3815)))</f>
        <v/>
      </c>
      <c r="O3815" s="54">
        <f>IF(OR($B3815="",O$3&lt;$D3815+Настройки!$B$7),0,MAX(0,$E3815-MAX(0,SUMIFS(Тех_Движение!$G$2:$G$5111,Тех_Движение!$D$2:$D$5111,$C3815,Тех_Движение!$B$2:$B$5111,"&lt;="&amp;O$3)-$F3815)))</f>
        <v/>
      </c>
      <c r="P3815" s="54">
        <f>IF(OR($B3815="",P$3&lt;$D3815+Настройки!$B$7),0,MAX(0,$E3815-MAX(0,SUMIFS(Тех_Движение!$G$2:$G$5111,Тех_Движение!$D$2:$D$5111,$C3815,Тех_Движение!$B$2:$B$5111,"&lt;="&amp;P$3)-$F3815)))</f>
        <v/>
      </c>
      <c r="Q3815" s="54">
        <f>IF(OR($B3815="",Q$3&lt;$D3815+Настройки!$B$7),0,MAX(0,$E3815-MAX(0,SUMIFS(Тех_Движение!$G$2:$G$5111,Тех_Движение!$D$2:$D$5111,$C3815,Тех_Движение!$B$2:$B$5111,"&lt;="&amp;Q$3)-$F3815)))</f>
        <v/>
      </c>
      <c r="R3815" s="54">
        <f>IF($B3815="","",SUM($K3815:$Q3815))</f>
        <v/>
      </c>
      <c r="S3815" s="56">
        <f>IF($B3815="","",VLOOKUP($C3815,Настройки!$A$11:$L$17,9,FALSE))</f>
        <v/>
      </c>
      <c r="T3815" s="56">
        <f>IF($B3815="","",$R3815*$S3815)</f>
        <v/>
      </c>
    </row>
    <row r="3816">
      <c r="A3816" s="20">
        <f>Тех_Движение!$A$3813</f>
        <v/>
      </c>
      <c r="B3816" s="20">
        <f>IF(Тех_Движение!$F$3813&gt;0,Тех_Движение!$I$3813,"")</f>
        <v/>
      </c>
      <c r="C3816" s="20">
        <f>IF($B3816="","",Тех_Движение!$D$3813)</f>
        <v/>
      </c>
      <c r="D3816" s="42">
        <f>IF($B3816="","",Тех_Движение!$B$3813)</f>
        <v/>
      </c>
      <c r="E3816" s="54">
        <f>IF($B3816="","",Тех_Движение!$F$3813)</f>
        <v/>
      </c>
      <c r="F3816" s="54">
        <f>IF($B3816="","",SUMIFS($E$5:$E3815,$C$5:$C3815,$C3816))</f>
        <v/>
      </c>
      <c r="G3816" s="54">
        <f>IF($B3816="","",MAX(0,$E3816-MAX(0,SUMIFS(Тех_Движение!$G$2:$G$5111,Тех_Движение!$D$2:$D$5111,$C3816,Тех_Движение!$B$2:$B$5111,"&lt;="&amp;Настройки!$B$5-1)-$F3816)))</f>
        <v/>
      </c>
      <c r="H3816" s="54">
        <f>IF($B3816="","",IF(AND($D3816&gt;=Настройки!$B$5,$D3816&lt;=Настройки!$B$6),$E3816,0))</f>
        <v/>
      </c>
      <c r="I3816" s="54">
        <f>IF($B3816="","",$G3816+$H3816-$J3816)</f>
        <v/>
      </c>
      <c r="J3816" s="54">
        <f>IF($B3816="","",MAX(0,$E3816-MAX(0,SUMIFS(Тех_Движение!$G$2:$G$5111,Тех_Движение!$D$2:$D$5111,$C3816,Тех_Движение!$B$2:$B$5111,"&lt;="&amp;Настройки!$B$6)-$F3816)))</f>
        <v/>
      </c>
      <c r="K3816" s="54">
        <f>IF(OR($B3816="",K$3&lt;$D3816+Настройки!$B$7),0,MAX(0,$E3816-MAX(0,SUMIFS(Тех_Движение!$G$2:$G$5111,Тех_Движение!$D$2:$D$5111,$C3816,Тех_Движение!$B$2:$B$5111,"&lt;="&amp;K$3)-$F3816)))</f>
        <v/>
      </c>
      <c r="L3816" s="54">
        <f>IF(OR($B3816="",L$3&lt;$D3816+Настройки!$B$7),0,MAX(0,$E3816-MAX(0,SUMIFS(Тех_Движение!$G$2:$G$5111,Тех_Движение!$D$2:$D$5111,$C3816,Тех_Движение!$B$2:$B$5111,"&lt;="&amp;L$3)-$F3816)))</f>
        <v/>
      </c>
      <c r="M3816" s="54">
        <f>IF(OR($B3816="",M$3&lt;$D3816+Настройки!$B$7),0,MAX(0,$E3816-MAX(0,SUMIFS(Тех_Движение!$G$2:$G$5111,Тех_Движение!$D$2:$D$5111,$C3816,Тех_Движение!$B$2:$B$5111,"&lt;="&amp;M$3)-$F3816)))</f>
        <v/>
      </c>
      <c r="N3816" s="54">
        <f>IF(OR($B3816="",N$3&lt;$D3816+Настройки!$B$7),0,MAX(0,$E3816-MAX(0,SUMIFS(Тех_Движение!$G$2:$G$5111,Тех_Движение!$D$2:$D$5111,$C3816,Тех_Движение!$B$2:$B$5111,"&lt;="&amp;N$3)-$F3816)))</f>
        <v/>
      </c>
      <c r="O3816" s="54">
        <f>IF(OR($B3816="",O$3&lt;$D3816+Настройки!$B$7),0,MAX(0,$E3816-MAX(0,SUMIFS(Тех_Движение!$G$2:$G$5111,Тех_Движение!$D$2:$D$5111,$C3816,Тех_Движение!$B$2:$B$5111,"&lt;="&amp;O$3)-$F3816)))</f>
        <v/>
      </c>
      <c r="P3816" s="54">
        <f>IF(OR($B3816="",P$3&lt;$D3816+Настройки!$B$7),0,MAX(0,$E3816-MAX(0,SUMIFS(Тех_Движение!$G$2:$G$5111,Тех_Движение!$D$2:$D$5111,$C3816,Тех_Движение!$B$2:$B$5111,"&lt;="&amp;P$3)-$F3816)))</f>
        <v/>
      </c>
      <c r="Q3816" s="54">
        <f>IF(OR($B3816="",Q$3&lt;$D3816+Настройки!$B$7),0,MAX(0,$E3816-MAX(0,SUMIFS(Тех_Движение!$G$2:$G$5111,Тех_Движение!$D$2:$D$5111,$C3816,Тех_Движение!$B$2:$B$5111,"&lt;="&amp;Q$3)-$F3816)))</f>
        <v/>
      </c>
      <c r="R3816" s="54">
        <f>IF($B3816="","",SUM($K3816:$Q3816))</f>
        <v/>
      </c>
      <c r="S3816" s="56">
        <f>IF($B3816="","",VLOOKUP($C3816,Настройки!$A$11:$L$17,9,FALSE))</f>
        <v/>
      </c>
      <c r="T3816" s="56">
        <f>IF($B3816="","",$R3816*$S3816)</f>
        <v/>
      </c>
    </row>
    <row r="3817">
      <c r="A3817" s="20">
        <f>Тех_Движение!$A$3814</f>
        <v/>
      </c>
      <c r="B3817" s="20">
        <f>IF(Тех_Движение!$F$3814&gt;0,Тех_Движение!$I$3814,"")</f>
        <v/>
      </c>
      <c r="C3817" s="20">
        <f>IF($B3817="","",Тех_Движение!$D$3814)</f>
        <v/>
      </c>
      <c r="D3817" s="42">
        <f>IF($B3817="","",Тех_Движение!$B$3814)</f>
        <v/>
      </c>
      <c r="E3817" s="54">
        <f>IF($B3817="","",Тех_Движение!$F$3814)</f>
        <v/>
      </c>
      <c r="F3817" s="54">
        <f>IF($B3817="","",SUMIFS($E$5:$E3816,$C$5:$C3816,$C3817))</f>
        <v/>
      </c>
      <c r="G3817" s="54">
        <f>IF($B3817="","",MAX(0,$E3817-MAX(0,SUMIFS(Тех_Движение!$G$2:$G$5111,Тех_Движение!$D$2:$D$5111,$C3817,Тех_Движение!$B$2:$B$5111,"&lt;="&amp;Настройки!$B$5-1)-$F3817)))</f>
        <v/>
      </c>
      <c r="H3817" s="54">
        <f>IF($B3817="","",IF(AND($D3817&gt;=Настройки!$B$5,$D3817&lt;=Настройки!$B$6),$E3817,0))</f>
        <v/>
      </c>
      <c r="I3817" s="54">
        <f>IF($B3817="","",$G3817+$H3817-$J3817)</f>
        <v/>
      </c>
      <c r="J3817" s="54">
        <f>IF($B3817="","",MAX(0,$E3817-MAX(0,SUMIFS(Тех_Движение!$G$2:$G$5111,Тех_Движение!$D$2:$D$5111,$C3817,Тех_Движение!$B$2:$B$5111,"&lt;="&amp;Настройки!$B$6)-$F3817)))</f>
        <v/>
      </c>
      <c r="K3817" s="54">
        <f>IF(OR($B3817="",K$3&lt;$D3817+Настройки!$B$7),0,MAX(0,$E3817-MAX(0,SUMIFS(Тех_Движение!$G$2:$G$5111,Тех_Движение!$D$2:$D$5111,$C3817,Тех_Движение!$B$2:$B$5111,"&lt;="&amp;K$3)-$F3817)))</f>
        <v/>
      </c>
      <c r="L3817" s="54">
        <f>IF(OR($B3817="",L$3&lt;$D3817+Настройки!$B$7),0,MAX(0,$E3817-MAX(0,SUMIFS(Тех_Движение!$G$2:$G$5111,Тех_Движение!$D$2:$D$5111,$C3817,Тех_Движение!$B$2:$B$5111,"&lt;="&amp;L$3)-$F3817)))</f>
        <v/>
      </c>
      <c r="M3817" s="54">
        <f>IF(OR($B3817="",M$3&lt;$D3817+Настройки!$B$7),0,MAX(0,$E3817-MAX(0,SUMIFS(Тех_Движение!$G$2:$G$5111,Тех_Движение!$D$2:$D$5111,$C3817,Тех_Движение!$B$2:$B$5111,"&lt;="&amp;M$3)-$F3817)))</f>
        <v/>
      </c>
      <c r="N3817" s="54">
        <f>IF(OR($B3817="",N$3&lt;$D3817+Настройки!$B$7),0,MAX(0,$E3817-MAX(0,SUMIFS(Тех_Движение!$G$2:$G$5111,Тех_Движение!$D$2:$D$5111,$C3817,Тех_Движение!$B$2:$B$5111,"&lt;="&amp;N$3)-$F3817)))</f>
        <v/>
      </c>
      <c r="O3817" s="54">
        <f>IF(OR($B3817="",O$3&lt;$D3817+Настройки!$B$7),0,MAX(0,$E3817-MAX(0,SUMIFS(Тех_Движение!$G$2:$G$5111,Тех_Движение!$D$2:$D$5111,$C3817,Тех_Движение!$B$2:$B$5111,"&lt;="&amp;O$3)-$F3817)))</f>
        <v/>
      </c>
      <c r="P3817" s="54">
        <f>IF(OR($B3817="",P$3&lt;$D3817+Настройки!$B$7),0,MAX(0,$E3817-MAX(0,SUMIFS(Тех_Движение!$G$2:$G$5111,Тех_Движение!$D$2:$D$5111,$C3817,Тех_Движение!$B$2:$B$5111,"&lt;="&amp;P$3)-$F3817)))</f>
        <v/>
      </c>
      <c r="Q3817" s="54">
        <f>IF(OR($B3817="",Q$3&lt;$D3817+Настройки!$B$7),0,MAX(0,$E3817-MAX(0,SUMIFS(Тех_Движение!$G$2:$G$5111,Тех_Движение!$D$2:$D$5111,$C3817,Тех_Движение!$B$2:$B$5111,"&lt;="&amp;Q$3)-$F3817)))</f>
        <v/>
      </c>
      <c r="R3817" s="54">
        <f>IF($B3817="","",SUM($K3817:$Q3817))</f>
        <v/>
      </c>
      <c r="S3817" s="56">
        <f>IF($B3817="","",VLOOKUP($C3817,Настройки!$A$11:$L$17,9,FALSE))</f>
        <v/>
      </c>
      <c r="T3817" s="56">
        <f>IF($B3817="","",$R3817*$S3817)</f>
        <v/>
      </c>
    </row>
    <row r="3818">
      <c r="A3818" s="20">
        <f>Тех_Движение!$A$3815</f>
        <v/>
      </c>
      <c r="B3818" s="20">
        <f>IF(Тех_Движение!$F$3815&gt;0,Тех_Движение!$I$3815,"")</f>
        <v/>
      </c>
      <c r="C3818" s="20">
        <f>IF($B3818="","",Тех_Движение!$D$3815)</f>
        <v/>
      </c>
      <c r="D3818" s="42">
        <f>IF($B3818="","",Тех_Движение!$B$3815)</f>
        <v/>
      </c>
      <c r="E3818" s="54">
        <f>IF($B3818="","",Тех_Движение!$F$3815)</f>
        <v/>
      </c>
      <c r="F3818" s="54">
        <f>IF($B3818="","",SUMIFS($E$5:$E3817,$C$5:$C3817,$C3818))</f>
        <v/>
      </c>
      <c r="G3818" s="54">
        <f>IF($B3818="","",MAX(0,$E3818-MAX(0,SUMIFS(Тех_Движение!$G$2:$G$5111,Тех_Движение!$D$2:$D$5111,$C3818,Тех_Движение!$B$2:$B$5111,"&lt;="&amp;Настройки!$B$5-1)-$F3818)))</f>
        <v/>
      </c>
      <c r="H3818" s="54">
        <f>IF($B3818="","",IF(AND($D3818&gt;=Настройки!$B$5,$D3818&lt;=Настройки!$B$6),$E3818,0))</f>
        <v/>
      </c>
      <c r="I3818" s="54">
        <f>IF($B3818="","",$G3818+$H3818-$J3818)</f>
        <v/>
      </c>
      <c r="J3818" s="54">
        <f>IF($B3818="","",MAX(0,$E3818-MAX(0,SUMIFS(Тех_Движение!$G$2:$G$5111,Тех_Движение!$D$2:$D$5111,$C3818,Тех_Движение!$B$2:$B$5111,"&lt;="&amp;Настройки!$B$6)-$F3818)))</f>
        <v/>
      </c>
      <c r="K3818" s="54">
        <f>IF(OR($B3818="",K$3&lt;$D3818+Настройки!$B$7),0,MAX(0,$E3818-MAX(0,SUMIFS(Тех_Движение!$G$2:$G$5111,Тех_Движение!$D$2:$D$5111,$C3818,Тех_Движение!$B$2:$B$5111,"&lt;="&amp;K$3)-$F3818)))</f>
        <v/>
      </c>
      <c r="L3818" s="54">
        <f>IF(OR($B3818="",L$3&lt;$D3818+Настройки!$B$7),0,MAX(0,$E3818-MAX(0,SUMIFS(Тех_Движение!$G$2:$G$5111,Тех_Движение!$D$2:$D$5111,$C3818,Тех_Движение!$B$2:$B$5111,"&lt;="&amp;L$3)-$F3818)))</f>
        <v/>
      </c>
      <c r="M3818" s="54">
        <f>IF(OR($B3818="",M$3&lt;$D3818+Настройки!$B$7),0,MAX(0,$E3818-MAX(0,SUMIFS(Тех_Движение!$G$2:$G$5111,Тех_Движение!$D$2:$D$5111,$C3818,Тех_Движение!$B$2:$B$5111,"&lt;="&amp;M$3)-$F3818)))</f>
        <v/>
      </c>
      <c r="N3818" s="54">
        <f>IF(OR($B3818="",N$3&lt;$D3818+Настройки!$B$7),0,MAX(0,$E3818-MAX(0,SUMIFS(Тех_Движение!$G$2:$G$5111,Тех_Движение!$D$2:$D$5111,$C3818,Тех_Движение!$B$2:$B$5111,"&lt;="&amp;N$3)-$F3818)))</f>
        <v/>
      </c>
      <c r="O3818" s="54">
        <f>IF(OR($B3818="",O$3&lt;$D3818+Настройки!$B$7),0,MAX(0,$E3818-MAX(0,SUMIFS(Тех_Движение!$G$2:$G$5111,Тех_Движение!$D$2:$D$5111,$C3818,Тех_Движение!$B$2:$B$5111,"&lt;="&amp;O$3)-$F3818)))</f>
        <v/>
      </c>
      <c r="P3818" s="54">
        <f>IF(OR($B3818="",P$3&lt;$D3818+Настройки!$B$7),0,MAX(0,$E3818-MAX(0,SUMIFS(Тех_Движение!$G$2:$G$5111,Тех_Движение!$D$2:$D$5111,$C3818,Тех_Движение!$B$2:$B$5111,"&lt;="&amp;P$3)-$F3818)))</f>
        <v/>
      </c>
      <c r="Q3818" s="54">
        <f>IF(OR($B3818="",Q$3&lt;$D3818+Настройки!$B$7),0,MAX(0,$E3818-MAX(0,SUMIFS(Тех_Движение!$G$2:$G$5111,Тех_Движение!$D$2:$D$5111,$C3818,Тех_Движение!$B$2:$B$5111,"&lt;="&amp;Q$3)-$F3818)))</f>
        <v/>
      </c>
      <c r="R3818" s="54">
        <f>IF($B3818="","",SUM($K3818:$Q3818))</f>
        <v/>
      </c>
      <c r="S3818" s="56">
        <f>IF($B3818="","",VLOOKUP($C3818,Настройки!$A$11:$L$17,9,FALSE))</f>
        <v/>
      </c>
      <c r="T3818" s="56">
        <f>IF($B3818="","",$R3818*$S3818)</f>
        <v/>
      </c>
    </row>
    <row r="3819">
      <c r="A3819" s="20">
        <f>Тех_Движение!$A$3816</f>
        <v/>
      </c>
      <c r="B3819" s="20">
        <f>IF(Тех_Движение!$F$3816&gt;0,Тех_Движение!$I$3816,"")</f>
        <v/>
      </c>
      <c r="C3819" s="20">
        <f>IF($B3819="","",Тех_Движение!$D$3816)</f>
        <v/>
      </c>
      <c r="D3819" s="42">
        <f>IF($B3819="","",Тех_Движение!$B$3816)</f>
        <v/>
      </c>
      <c r="E3819" s="54">
        <f>IF($B3819="","",Тех_Движение!$F$3816)</f>
        <v/>
      </c>
      <c r="F3819" s="54">
        <f>IF($B3819="","",SUMIFS($E$5:$E3818,$C$5:$C3818,$C3819))</f>
        <v/>
      </c>
      <c r="G3819" s="54">
        <f>IF($B3819="","",MAX(0,$E3819-MAX(0,SUMIFS(Тех_Движение!$G$2:$G$5111,Тех_Движение!$D$2:$D$5111,$C3819,Тех_Движение!$B$2:$B$5111,"&lt;="&amp;Настройки!$B$5-1)-$F3819)))</f>
        <v/>
      </c>
      <c r="H3819" s="54">
        <f>IF($B3819="","",IF(AND($D3819&gt;=Настройки!$B$5,$D3819&lt;=Настройки!$B$6),$E3819,0))</f>
        <v/>
      </c>
      <c r="I3819" s="54">
        <f>IF($B3819="","",$G3819+$H3819-$J3819)</f>
        <v/>
      </c>
      <c r="J3819" s="54">
        <f>IF($B3819="","",MAX(0,$E3819-MAX(0,SUMIFS(Тех_Движение!$G$2:$G$5111,Тех_Движение!$D$2:$D$5111,$C3819,Тех_Движение!$B$2:$B$5111,"&lt;="&amp;Настройки!$B$6)-$F3819)))</f>
        <v/>
      </c>
      <c r="K3819" s="54">
        <f>IF(OR($B3819="",K$3&lt;$D3819+Настройки!$B$7),0,MAX(0,$E3819-MAX(0,SUMIFS(Тех_Движение!$G$2:$G$5111,Тех_Движение!$D$2:$D$5111,$C3819,Тех_Движение!$B$2:$B$5111,"&lt;="&amp;K$3)-$F3819)))</f>
        <v/>
      </c>
      <c r="L3819" s="54">
        <f>IF(OR($B3819="",L$3&lt;$D3819+Настройки!$B$7),0,MAX(0,$E3819-MAX(0,SUMIFS(Тех_Движение!$G$2:$G$5111,Тех_Движение!$D$2:$D$5111,$C3819,Тех_Движение!$B$2:$B$5111,"&lt;="&amp;L$3)-$F3819)))</f>
        <v/>
      </c>
      <c r="M3819" s="54">
        <f>IF(OR($B3819="",M$3&lt;$D3819+Настройки!$B$7),0,MAX(0,$E3819-MAX(0,SUMIFS(Тех_Движение!$G$2:$G$5111,Тех_Движение!$D$2:$D$5111,$C3819,Тех_Движение!$B$2:$B$5111,"&lt;="&amp;M$3)-$F3819)))</f>
        <v/>
      </c>
      <c r="N3819" s="54">
        <f>IF(OR($B3819="",N$3&lt;$D3819+Настройки!$B$7),0,MAX(0,$E3819-MAX(0,SUMIFS(Тех_Движение!$G$2:$G$5111,Тех_Движение!$D$2:$D$5111,$C3819,Тех_Движение!$B$2:$B$5111,"&lt;="&amp;N$3)-$F3819)))</f>
        <v/>
      </c>
      <c r="O3819" s="54">
        <f>IF(OR($B3819="",O$3&lt;$D3819+Настройки!$B$7),0,MAX(0,$E3819-MAX(0,SUMIFS(Тех_Движение!$G$2:$G$5111,Тех_Движение!$D$2:$D$5111,$C3819,Тех_Движение!$B$2:$B$5111,"&lt;="&amp;O$3)-$F3819)))</f>
        <v/>
      </c>
      <c r="P3819" s="54">
        <f>IF(OR($B3819="",P$3&lt;$D3819+Настройки!$B$7),0,MAX(0,$E3819-MAX(0,SUMIFS(Тех_Движение!$G$2:$G$5111,Тех_Движение!$D$2:$D$5111,$C3819,Тех_Движение!$B$2:$B$5111,"&lt;="&amp;P$3)-$F3819)))</f>
        <v/>
      </c>
      <c r="Q3819" s="54">
        <f>IF(OR($B3819="",Q$3&lt;$D3819+Настройки!$B$7),0,MAX(0,$E3819-MAX(0,SUMIFS(Тех_Движение!$G$2:$G$5111,Тех_Движение!$D$2:$D$5111,$C3819,Тех_Движение!$B$2:$B$5111,"&lt;="&amp;Q$3)-$F3819)))</f>
        <v/>
      </c>
      <c r="R3819" s="54">
        <f>IF($B3819="","",SUM($K3819:$Q3819))</f>
        <v/>
      </c>
      <c r="S3819" s="56">
        <f>IF($B3819="","",VLOOKUP($C3819,Настройки!$A$11:$L$17,9,FALSE))</f>
        <v/>
      </c>
      <c r="T3819" s="56">
        <f>IF($B3819="","",$R3819*$S3819)</f>
        <v/>
      </c>
    </row>
    <row r="3820">
      <c r="A3820" s="20">
        <f>Тех_Движение!$A$3817</f>
        <v/>
      </c>
      <c r="B3820" s="20">
        <f>IF(Тех_Движение!$F$3817&gt;0,Тех_Движение!$I$3817,"")</f>
        <v/>
      </c>
      <c r="C3820" s="20">
        <f>IF($B3820="","",Тех_Движение!$D$3817)</f>
        <v/>
      </c>
      <c r="D3820" s="42">
        <f>IF($B3820="","",Тех_Движение!$B$3817)</f>
        <v/>
      </c>
      <c r="E3820" s="54">
        <f>IF($B3820="","",Тех_Движение!$F$3817)</f>
        <v/>
      </c>
      <c r="F3820" s="54">
        <f>IF($B3820="","",SUMIFS($E$5:$E3819,$C$5:$C3819,$C3820))</f>
        <v/>
      </c>
      <c r="G3820" s="54">
        <f>IF($B3820="","",MAX(0,$E3820-MAX(0,SUMIFS(Тех_Движение!$G$2:$G$5111,Тех_Движение!$D$2:$D$5111,$C3820,Тех_Движение!$B$2:$B$5111,"&lt;="&amp;Настройки!$B$5-1)-$F3820)))</f>
        <v/>
      </c>
      <c r="H3820" s="54">
        <f>IF($B3820="","",IF(AND($D3820&gt;=Настройки!$B$5,$D3820&lt;=Настройки!$B$6),$E3820,0))</f>
        <v/>
      </c>
      <c r="I3820" s="54">
        <f>IF($B3820="","",$G3820+$H3820-$J3820)</f>
        <v/>
      </c>
      <c r="J3820" s="54">
        <f>IF($B3820="","",MAX(0,$E3820-MAX(0,SUMIFS(Тех_Движение!$G$2:$G$5111,Тех_Движение!$D$2:$D$5111,$C3820,Тех_Движение!$B$2:$B$5111,"&lt;="&amp;Настройки!$B$6)-$F3820)))</f>
        <v/>
      </c>
      <c r="K3820" s="54">
        <f>IF(OR($B3820="",K$3&lt;$D3820+Настройки!$B$7),0,MAX(0,$E3820-MAX(0,SUMIFS(Тех_Движение!$G$2:$G$5111,Тех_Движение!$D$2:$D$5111,$C3820,Тех_Движение!$B$2:$B$5111,"&lt;="&amp;K$3)-$F3820)))</f>
        <v/>
      </c>
      <c r="L3820" s="54">
        <f>IF(OR($B3820="",L$3&lt;$D3820+Настройки!$B$7),0,MAX(0,$E3820-MAX(0,SUMIFS(Тех_Движение!$G$2:$G$5111,Тех_Движение!$D$2:$D$5111,$C3820,Тех_Движение!$B$2:$B$5111,"&lt;="&amp;L$3)-$F3820)))</f>
        <v/>
      </c>
      <c r="M3820" s="54">
        <f>IF(OR($B3820="",M$3&lt;$D3820+Настройки!$B$7),0,MAX(0,$E3820-MAX(0,SUMIFS(Тех_Движение!$G$2:$G$5111,Тех_Движение!$D$2:$D$5111,$C3820,Тех_Движение!$B$2:$B$5111,"&lt;="&amp;M$3)-$F3820)))</f>
        <v/>
      </c>
      <c r="N3820" s="54">
        <f>IF(OR($B3820="",N$3&lt;$D3820+Настройки!$B$7),0,MAX(0,$E3820-MAX(0,SUMIFS(Тех_Движение!$G$2:$G$5111,Тех_Движение!$D$2:$D$5111,$C3820,Тех_Движение!$B$2:$B$5111,"&lt;="&amp;N$3)-$F3820)))</f>
        <v/>
      </c>
      <c r="O3820" s="54">
        <f>IF(OR($B3820="",O$3&lt;$D3820+Настройки!$B$7),0,MAX(0,$E3820-MAX(0,SUMIFS(Тех_Движение!$G$2:$G$5111,Тех_Движение!$D$2:$D$5111,$C3820,Тех_Движение!$B$2:$B$5111,"&lt;="&amp;O$3)-$F3820)))</f>
        <v/>
      </c>
      <c r="P3820" s="54">
        <f>IF(OR($B3820="",P$3&lt;$D3820+Настройки!$B$7),0,MAX(0,$E3820-MAX(0,SUMIFS(Тех_Движение!$G$2:$G$5111,Тех_Движение!$D$2:$D$5111,$C3820,Тех_Движение!$B$2:$B$5111,"&lt;="&amp;P$3)-$F3820)))</f>
        <v/>
      </c>
      <c r="Q3820" s="54">
        <f>IF(OR($B3820="",Q$3&lt;$D3820+Настройки!$B$7),0,MAX(0,$E3820-MAX(0,SUMIFS(Тех_Движение!$G$2:$G$5111,Тех_Движение!$D$2:$D$5111,$C3820,Тех_Движение!$B$2:$B$5111,"&lt;="&amp;Q$3)-$F3820)))</f>
        <v/>
      </c>
      <c r="R3820" s="54">
        <f>IF($B3820="","",SUM($K3820:$Q3820))</f>
        <v/>
      </c>
      <c r="S3820" s="56">
        <f>IF($B3820="","",VLOOKUP($C3820,Настройки!$A$11:$L$17,9,FALSE))</f>
        <v/>
      </c>
      <c r="T3820" s="56">
        <f>IF($B3820="","",$R3820*$S3820)</f>
        <v/>
      </c>
    </row>
    <row r="3821">
      <c r="A3821" s="20">
        <f>Тех_Движение!$A$3818</f>
        <v/>
      </c>
      <c r="B3821" s="20">
        <f>IF(Тех_Движение!$F$3818&gt;0,Тех_Движение!$I$3818,"")</f>
        <v/>
      </c>
      <c r="C3821" s="20">
        <f>IF($B3821="","",Тех_Движение!$D$3818)</f>
        <v/>
      </c>
      <c r="D3821" s="42">
        <f>IF($B3821="","",Тех_Движение!$B$3818)</f>
        <v/>
      </c>
      <c r="E3821" s="54">
        <f>IF($B3821="","",Тех_Движение!$F$3818)</f>
        <v/>
      </c>
      <c r="F3821" s="54">
        <f>IF($B3821="","",SUMIFS($E$5:$E3820,$C$5:$C3820,$C3821))</f>
        <v/>
      </c>
      <c r="G3821" s="54">
        <f>IF($B3821="","",MAX(0,$E3821-MAX(0,SUMIFS(Тех_Движение!$G$2:$G$5111,Тех_Движение!$D$2:$D$5111,$C3821,Тех_Движение!$B$2:$B$5111,"&lt;="&amp;Настройки!$B$5-1)-$F3821)))</f>
        <v/>
      </c>
      <c r="H3821" s="54">
        <f>IF($B3821="","",IF(AND($D3821&gt;=Настройки!$B$5,$D3821&lt;=Настройки!$B$6),$E3821,0))</f>
        <v/>
      </c>
      <c r="I3821" s="54">
        <f>IF($B3821="","",$G3821+$H3821-$J3821)</f>
        <v/>
      </c>
      <c r="J3821" s="54">
        <f>IF($B3821="","",MAX(0,$E3821-MAX(0,SUMIFS(Тех_Движение!$G$2:$G$5111,Тех_Движение!$D$2:$D$5111,$C3821,Тех_Движение!$B$2:$B$5111,"&lt;="&amp;Настройки!$B$6)-$F3821)))</f>
        <v/>
      </c>
      <c r="K3821" s="54">
        <f>IF(OR($B3821="",K$3&lt;$D3821+Настройки!$B$7),0,MAX(0,$E3821-MAX(0,SUMIFS(Тех_Движение!$G$2:$G$5111,Тех_Движение!$D$2:$D$5111,$C3821,Тех_Движение!$B$2:$B$5111,"&lt;="&amp;K$3)-$F3821)))</f>
        <v/>
      </c>
      <c r="L3821" s="54">
        <f>IF(OR($B3821="",L$3&lt;$D3821+Настройки!$B$7),0,MAX(0,$E3821-MAX(0,SUMIFS(Тех_Движение!$G$2:$G$5111,Тех_Движение!$D$2:$D$5111,$C3821,Тех_Движение!$B$2:$B$5111,"&lt;="&amp;L$3)-$F3821)))</f>
        <v/>
      </c>
      <c r="M3821" s="54">
        <f>IF(OR($B3821="",M$3&lt;$D3821+Настройки!$B$7),0,MAX(0,$E3821-MAX(0,SUMIFS(Тех_Движение!$G$2:$G$5111,Тех_Движение!$D$2:$D$5111,$C3821,Тех_Движение!$B$2:$B$5111,"&lt;="&amp;M$3)-$F3821)))</f>
        <v/>
      </c>
      <c r="N3821" s="54">
        <f>IF(OR($B3821="",N$3&lt;$D3821+Настройки!$B$7),0,MAX(0,$E3821-MAX(0,SUMIFS(Тех_Движение!$G$2:$G$5111,Тех_Движение!$D$2:$D$5111,$C3821,Тех_Движение!$B$2:$B$5111,"&lt;="&amp;N$3)-$F3821)))</f>
        <v/>
      </c>
      <c r="O3821" s="54">
        <f>IF(OR($B3821="",O$3&lt;$D3821+Настройки!$B$7),0,MAX(0,$E3821-MAX(0,SUMIFS(Тех_Движение!$G$2:$G$5111,Тех_Движение!$D$2:$D$5111,$C3821,Тех_Движение!$B$2:$B$5111,"&lt;="&amp;O$3)-$F3821)))</f>
        <v/>
      </c>
      <c r="P3821" s="54">
        <f>IF(OR($B3821="",P$3&lt;$D3821+Настройки!$B$7),0,MAX(0,$E3821-MAX(0,SUMIFS(Тех_Движение!$G$2:$G$5111,Тех_Движение!$D$2:$D$5111,$C3821,Тех_Движение!$B$2:$B$5111,"&lt;="&amp;P$3)-$F3821)))</f>
        <v/>
      </c>
      <c r="Q3821" s="54">
        <f>IF(OR($B3821="",Q$3&lt;$D3821+Настройки!$B$7),0,MAX(0,$E3821-MAX(0,SUMIFS(Тех_Движение!$G$2:$G$5111,Тех_Движение!$D$2:$D$5111,$C3821,Тех_Движение!$B$2:$B$5111,"&lt;="&amp;Q$3)-$F3821)))</f>
        <v/>
      </c>
      <c r="R3821" s="54">
        <f>IF($B3821="","",SUM($K3821:$Q3821))</f>
        <v/>
      </c>
      <c r="S3821" s="56">
        <f>IF($B3821="","",VLOOKUP($C3821,Настройки!$A$11:$L$17,9,FALSE))</f>
        <v/>
      </c>
      <c r="T3821" s="56">
        <f>IF($B3821="","",$R3821*$S3821)</f>
        <v/>
      </c>
    </row>
    <row r="3822">
      <c r="A3822" s="20">
        <f>Тех_Движение!$A$3819</f>
        <v/>
      </c>
      <c r="B3822" s="20">
        <f>IF(Тех_Движение!$F$3819&gt;0,Тех_Движение!$I$3819,"")</f>
        <v/>
      </c>
      <c r="C3822" s="20">
        <f>IF($B3822="","",Тех_Движение!$D$3819)</f>
        <v/>
      </c>
      <c r="D3822" s="42">
        <f>IF($B3822="","",Тех_Движение!$B$3819)</f>
        <v/>
      </c>
      <c r="E3822" s="54">
        <f>IF($B3822="","",Тех_Движение!$F$3819)</f>
        <v/>
      </c>
      <c r="F3822" s="54">
        <f>IF($B3822="","",SUMIFS($E$5:$E3821,$C$5:$C3821,$C3822))</f>
        <v/>
      </c>
      <c r="G3822" s="54">
        <f>IF($B3822="","",MAX(0,$E3822-MAX(0,SUMIFS(Тех_Движение!$G$2:$G$5111,Тех_Движение!$D$2:$D$5111,$C3822,Тех_Движение!$B$2:$B$5111,"&lt;="&amp;Настройки!$B$5-1)-$F3822)))</f>
        <v/>
      </c>
      <c r="H3822" s="54">
        <f>IF($B3822="","",IF(AND($D3822&gt;=Настройки!$B$5,$D3822&lt;=Настройки!$B$6),$E3822,0))</f>
        <v/>
      </c>
      <c r="I3822" s="54">
        <f>IF($B3822="","",$G3822+$H3822-$J3822)</f>
        <v/>
      </c>
      <c r="J3822" s="54">
        <f>IF($B3822="","",MAX(0,$E3822-MAX(0,SUMIFS(Тех_Движение!$G$2:$G$5111,Тех_Движение!$D$2:$D$5111,$C3822,Тех_Движение!$B$2:$B$5111,"&lt;="&amp;Настройки!$B$6)-$F3822)))</f>
        <v/>
      </c>
      <c r="K3822" s="54">
        <f>IF(OR($B3822="",K$3&lt;$D3822+Настройки!$B$7),0,MAX(0,$E3822-MAX(0,SUMIFS(Тех_Движение!$G$2:$G$5111,Тех_Движение!$D$2:$D$5111,$C3822,Тех_Движение!$B$2:$B$5111,"&lt;="&amp;K$3)-$F3822)))</f>
        <v/>
      </c>
      <c r="L3822" s="54">
        <f>IF(OR($B3822="",L$3&lt;$D3822+Настройки!$B$7),0,MAX(0,$E3822-MAX(0,SUMIFS(Тех_Движение!$G$2:$G$5111,Тех_Движение!$D$2:$D$5111,$C3822,Тех_Движение!$B$2:$B$5111,"&lt;="&amp;L$3)-$F3822)))</f>
        <v/>
      </c>
      <c r="M3822" s="54">
        <f>IF(OR($B3822="",M$3&lt;$D3822+Настройки!$B$7),0,MAX(0,$E3822-MAX(0,SUMIFS(Тех_Движение!$G$2:$G$5111,Тех_Движение!$D$2:$D$5111,$C3822,Тех_Движение!$B$2:$B$5111,"&lt;="&amp;M$3)-$F3822)))</f>
        <v/>
      </c>
      <c r="N3822" s="54">
        <f>IF(OR($B3822="",N$3&lt;$D3822+Настройки!$B$7),0,MAX(0,$E3822-MAX(0,SUMIFS(Тех_Движение!$G$2:$G$5111,Тех_Движение!$D$2:$D$5111,$C3822,Тех_Движение!$B$2:$B$5111,"&lt;="&amp;N$3)-$F3822)))</f>
        <v/>
      </c>
      <c r="O3822" s="54">
        <f>IF(OR($B3822="",O$3&lt;$D3822+Настройки!$B$7),0,MAX(0,$E3822-MAX(0,SUMIFS(Тех_Движение!$G$2:$G$5111,Тех_Движение!$D$2:$D$5111,$C3822,Тех_Движение!$B$2:$B$5111,"&lt;="&amp;O$3)-$F3822)))</f>
        <v/>
      </c>
      <c r="P3822" s="54">
        <f>IF(OR($B3822="",P$3&lt;$D3822+Настройки!$B$7),0,MAX(0,$E3822-MAX(0,SUMIFS(Тех_Движение!$G$2:$G$5111,Тех_Движение!$D$2:$D$5111,$C3822,Тех_Движение!$B$2:$B$5111,"&lt;="&amp;P$3)-$F3822)))</f>
        <v/>
      </c>
      <c r="Q3822" s="54">
        <f>IF(OR($B3822="",Q$3&lt;$D3822+Настройки!$B$7),0,MAX(0,$E3822-MAX(0,SUMIFS(Тех_Движение!$G$2:$G$5111,Тех_Движение!$D$2:$D$5111,$C3822,Тех_Движение!$B$2:$B$5111,"&lt;="&amp;Q$3)-$F3822)))</f>
        <v/>
      </c>
      <c r="R3822" s="54">
        <f>IF($B3822="","",SUM($K3822:$Q3822))</f>
        <v/>
      </c>
      <c r="S3822" s="56">
        <f>IF($B3822="","",VLOOKUP($C3822,Настройки!$A$11:$L$17,9,FALSE))</f>
        <v/>
      </c>
      <c r="T3822" s="56">
        <f>IF($B3822="","",$R3822*$S3822)</f>
        <v/>
      </c>
    </row>
    <row r="3823">
      <c r="A3823" s="20">
        <f>Тех_Движение!$A$3820</f>
        <v/>
      </c>
      <c r="B3823" s="20">
        <f>IF(Тех_Движение!$F$3820&gt;0,Тех_Движение!$I$3820,"")</f>
        <v/>
      </c>
      <c r="C3823" s="20">
        <f>IF($B3823="","",Тех_Движение!$D$3820)</f>
        <v/>
      </c>
      <c r="D3823" s="42">
        <f>IF($B3823="","",Тех_Движение!$B$3820)</f>
        <v/>
      </c>
      <c r="E3823" s="54">
        <f>IF($B3823="","",Тех_Движение!$F$3820)</f>
        <v/>
      </c>
      <c r="F3823" s="54">
        <f>IF($B3823="","",SUMIFS($E$5:$E3822,$C$5:$C3822,$C3823))</f>
        <v/>
      </c>
      <c r="G3823" s="54">
        <f>IF($B3823="","",MAX(0,$E3823-MAX(0,SUMIFS(Тех_Движение!$G$2:$G$5111,Тех_Движение!$D$2:$D$5111,$C3823,Тех_Движение!$B$2:$B$5111,"&lt;="&amp;Настройки!$B$5-1)-$F3823)))</f>
        <v/>
      </c>
      <c r="H3823" s="54">
        <f>IF($B3823="","",IF(AND($D3823&gt;=Настройки!$B$5,$D3823&lt;=Настройки!$B$6),$E3823,0))</f>
        <v/>
      </c>
      <c r="I3823" s="54">
        <f>IF($B3823="","",$G3823+$H3823-$J3823)</f>
        <v/>
      </c>
      <c r="J3823" s="54">
        <f>IF($B3823="","",MAX(0,$E3823-MAX(0,SUMIFS(Тех_Движение!$G$2:$G$5111,Тех_Движение!$D$2:$D$5111,$C3823,Тех_Движение!$B$2:$B$5111,"&lt;="&amp;Настройки!$B$6)-$F3823)))</f>
        <v/>
      </c>
      <c r="K3823" s="54">
        <f>IF(OR($B3823="",K$3&lt;$D3823+Настройки!$B$7),0,MAX(0,$E3823-MAX(0,SUMIFS(Тех_Движение!$G$2:$G$5111,Тех_Движение!$D$2:$D$5111,$C3823,Тех_Движение!$B$2:$B$5111,"&lt;="&amp;K$3)-$F3823)))</f>
        <v/>
      </c>
      <c r="L3823" s="54">
        <f>IF(OR($B3823="",L$3&lt;$D3823+Настройки!$B$7),0,MAX(0,$E3823-MAX(0,SUMIFS(Тех_Движение!$G$2:$G$5111,Тех_Движение!$D$2:$D$5111,$C3823,Тех_Движение!$B$2:$B$5111,"&lt;="&amp;L$3)-$F3823)))</f>
        <v/>
      </c>
      <c r="M3823" s="54">
        <f>IF(OR($B3823="",M$3&lt;$D3823+Настройки!$B$7),0,MAX(0,$E3823-MAX(0,SUMIFS(Тех_Движение!$G$2:$G$5111,Тех_Движение!$D$2:$D$5111,$C3823,Тех_Движение!$B$2:$B$5111,"&lt;="&amp;M$3)-$F3823)))</f>
        <v/>
      </c>
      <c r="N3823" s="54">
        <f>IF(OR($B3823="",N$3&lt;$D3823+Настройки!$B$7),0,MAX(0,$E3823-MAX(0,SUMIFS(Тех_Движение!$G$2:$G$5111,Тех_Движение!$D$2:$D$5111,$C3823,Тех_Движение!$B$2:$B$5111,"&lt;="&amp;N$3)-$F3823)))</f>
        <v/>
      </c>
      <c r="O3823" s="54">
        <f>IF(OR($B3823="",O$3&lt;$D3823+Настройки!$B$7),0,MAX(0,$E3823-MAX(0,SUMIFS(Тех_Движение!$G$2:$G$5111,Тех_Движение!$D$2:$D$5111,$C3823,Тех_Движение!$B$2:$B$5111,"&lt;="&amp;O$3)-$F3823)))</f>
        <v/>
      </c>
      <c r="P3823" s="54">
        <f>IF(OR($B3823="",P$3&lt;$D3823+Настройки!$B$7),0,MAX(0,$E3823-MAX(0,SUMIFS(Тех_Движение!$G$2:$G$5111,Тех_Движение!$D$2:$D$5111,$C3823,Тех_Движение!$B$2:$B$5111,"&lt;="&amp;P$3)-$F3823)))</f>
        <v/>
      </c>
      <c r="Q3823" s="54">
        <f>IF(OR($B3823="",Q$3&lt;$D3823+Настройки!$B$7),0,MAX(0,$E3823-MAX(0,SUMIFS(Тех_Движение!$G$2:$G$5111,Тех_Движение!$D$2:$D$5111,$C3823,Тех_Движение!$B$2:$B$5111,"&lt;="&amp;Q$3)-$F3823)))</f>
        <v/>
      </c>
      <c r="R3823" s="54">
        <f>IF($B3823="","",SUM($K3823:$Q3823))</f>
        <v/>
      </c>
      <c r="S3823" s="56">
        <f>IF($B3823="","",VLOOKUP($C3823,Настройки!$A$11:$L$17,9,FALSE))</f>
        <v/>
      </c>
      <c r="T3823" s="56">
        <f>IF($B3823="","",$R3823*$S3823)</f>
        <v/>
      </c>
    </row>
    <row r="3824">
      <c r="A3824" s="20">
        <f>Тех_Движение!$A$3821</f>
        <v/>
      </c>
      <c r="B3824" s="20">
        <f>IF(Тех_Движение!$F$3821&gt;0,Тех_Движение!$I$3821,"")</f>
        <v/>
      </c>
      <c r="C3824" s="20">
        <f>IF($B3824="","",Тех_Движение!$D$3821)</f>
        <v/>
      </c>
      <c r="D3824" s="42">
        <f>IF($B3824="","",Тех_Движение!$B$3821)</f>
        <v/>
      </c>
      <c r="E3824" s="54">
        <f>IF($B3824="","",Тех_Движение!$F$3821)</f>
        <v/>
      </c>
      <c r="F3824" s="54">
        <f>IF($B3824="","",SUMIFS($E$5:$E3823,$C$5:$C3823,$C3824))</f>
        <v/>
      </c>
      <c r="G3824" s="54">
        <f>IF($B3824="","",MAX(0,$E3824-MAX(0,SUMIFS(Тех_Движение!$G$2:$G$5111,Тех_Движение!$D$2:$D$5111,$C3824,Тех_Движение!$B$2:$B$5111,"&lt;="&amp;Настройки!$B$5-1)-$F3824)))</f>
        <v/>
      </c>
      <c r="H3824" s="54">
        <f>IF($B3824="","",IF(AND($D3824&gt;=Настройки!$B$5,$D3824&lt;=Настройки!$B$6),$E3824,0))</f>
        <v/>
      </c>
      <c r="I3824" s="54">
        <f>IF($B3824="","",$G3824+$H3824-$J3824)</f>
        <v/>
      </c>
      <c r="J3824" s="54">
        <f>IF($B3824="","",MAX(0,$E3824-MAX(0,SUMIFS(Тех_Движение!$G$2:$G$5111,Тех_Движение!$D$2:$D$5111,$C3824,Тех_Движение!$B$2:$B$5111,"&lt;="&amp;Настройки!$B$6)-$F3824)))</f>
        <v/>
      </c>
      <c r="K3824" s="54">
        <f>IF(OR($B3824="",K$3&lt;$D3824+Настройки!$B$7),0,MAX(0,$E3824-MAX(0,SUMIFS(Тех_Движение!$G$2:$G$5111,Тех_Движение!$D$2:$D$5111,$C3824,Тех_Движение!$B$2:$B$5111,"&lt;="&amp;K$3)-$F3824)))</f>
        <v/>
      </c>
      <c r="L3824" s="54">
        <f>IF(OR($B3824="",L$3&lt;$D3824+Настройки!$B$7),0,MAX(0,$E3824-MAX(0,SUMIFS(Тех_Движение!$G$2:$G$5111,Тех_Движение!$D$2:$D$5111,$C3824,Тех_Движение!$B$2:$B$5111,"&lt;="&amp;L$3)-$F3824)))</f>
        <v/>
      </c>
      <c r="M3824" s="54">
        <f>IF(OR($B3824="",M$3&lt;$D3824+Настройки!$B$7),0,MAX(0,$E3824-MAX(0,SUMIFS(Тех_Движение!$G$2:$G$5111,Тех_Движение!$D$2:$D$5111,$C3824,Тех_Движение!$B$2:$B$5111,"&lt;="&amp;M$3)-$F3824)))</f>
        <v/>
      </c>
      <c r="N3824" s="54">
        <f>IF(OR($B3824="",N$3&lt;$D3824+Настройки!$B$7),0,MAX(0,$E3824-MAX(0,SUMIFS(Тех_Движение!$G$2:$G$5111,Тех_Движение!$D$2:$D$5111,$C3824,Тех_Движение!$B$2:$B$5111,"&lt;="&amp;N$3)-$F3824)))</f>
        <v/>
      </c>
      <c r="O3824" s="54">
        <f>IF(OR($B3824="",O$3&lt;$D3824+Настройки!$B$7),0,MAX(0,$E3824-MAX(0,SUMIFS(Тех_Движение!$G$2:$G$5111,Тех_Движение!$D$2:$D$5111,$C3824,Тех_Движение!$B$2:$B$5111,"&lt;="&amp;O$3)-$F3824)))</f>
        <v/>
      </c>
      <c r="P3824" s="54">
        <f>IF(OR($B3824="",P$3&lt;$D3824+Настройки!$B$7),0,MAX(0,$E3824-MAX(0,SUMIFS(Тех_Движение!$G$2:$G$5111,Тех_Движение!$D$2:$D$5111,$C3824,Тех_Движение!$B$2:$B$5111,"&lt;="&amp;P$3)-$F3824)))</f>
        <v/>
      </c>
      <c r="Q3824" s="54">
        <f>IF(OR($B3824="",Q$3&lt;$D3824+Настройки!$B$7),0,MAX(0,$E3824-MAX(0,SUMIFS(Тех_Движение!$G$2:$G$5111,Тех_Движение!$D$2:$D$5111,$C3824,Тех_Движение!$B$2:$B$5111,"&lt;="&amp;Q$3)-$F3824)))</f>
        <v/>
      </c>
      <c r="R3824" s="54">
        <f>IF($B3824="","",SUM($K3824:$Q3824))</f>
        <v/>
      </c>
      <c r="S3824" s="56">
        <f>IF($B3824="","",VLOOKUP($C3824,Настройки!$A$11:$L$17,9,FALSE))</f>
        <v/>
      </c>
      <c r="T3824" s="56">
        <f>IF($B3824="","",$R3824*$S3824)</f>
        <v/>
      </c>
    </row>
    <row r="3825">
      <c r="A3825" s="20">
        <f>Тех_Движение!$A$3822</f>
        <v/>
      </c>
      <c r="B3825" s="20">
        <f>IF(Тех_Движение!$F$3822&gt;0,Тех_Движение!$I$3822,"")</f>
        <v/>
      </c>
      <c r="C3825" s="20">
        <f>IF($B3825="","",Тех_Движение!$D$3822)</f>
        <v/>
      </c>
      <c r="D3825" s="42">
        <f>IF($B3825="","",Тех_Движение!$B$3822)</f>
        <v/>
      </c>
      <c r="E3825" s="54">
        <f>IF($B3825="","",Тех_Движение!$F$3822)</f>
        <v/>
      </c>
      <c r="F3825" s="54">
        <f>IF($B3825="","",SUMIFS($E$5:$E3824,$C$5:$C3824,$C3825))</f>
        <v/>
      </c>
      <c r="G3825" s="54">
        <f>IF($B3825="","",MAX(0,$E3825-MAX(0,SUMIFS(Тех_Движение!$G$2:$G$5111,Тех_Движение!$D$2:$D$5111,$C3825,Тех_Движение!$B$2:$B$5111,"&lt;="&amp;Настройки!$B$5-1)-$F3825)))</f>
        <v/>
      </c>
      <c r="H3825" s="54">
        <f>IF($B3825="","",IF(AND($D3825&gt;=Настройки!$B$5,$D3825&lt;=Настройки!$B$6),$E3825,0))</f>
        <v/>
      </c>
      <c r="I3825" s="54">
        <f>IF($B3825="","",$G3825+$H3825-$J3825)</f>
        <v/>
      </c>
      <c r="J3825" s="54">
        <f>IF($B3825="","",MAX(0,$E3825-MAX(0,SUMIFS(Тех_Движение!$G$2:$G$5111,Тех_Движение!$D$2:$D$5111,$C3825,Тех_Движение!$B$2:$B$5111,"&lt;="&amp;Настройки!$B$6)-$F3825)))</f>
        <v/>
      </c>
      <c r="K3825" s="54">
        <f>IF(OR($B3825="",K$3&lt;$D3825+Настройки!$B$7),0,MAX(0,$E3825-MAX(0,SUMIFS(Тех_Движение!$G$2:$G$5111,Тех_Движение!$D$2:$D$5111,$C3825,Тех_Движение!$B$2:$B$5111,"&lt;="&amp;K$3)-$F3825)))</f>
        <v/>
      </c>
      <c r="L3825" s="54">
        <f>IF(OR($B3825="",L$3&lt;$D3825+Настройки!$B$7),0,MAX(0,$E3825-MAX(0,SUMIFS(Тех_Движение!$G$2:$G$5111,Тех_Движение!$D$2:$D$5111,$C3825,Тех_Движение!$B$2:$B$5111,"&lt;="&amp;L$3)-$F3825)))</f>
        <v/>
      </c>
      <c r="M3825" s="54">
        <f>IF(OR($B3825="",M$3&lt;$D3825+Настройки!$B$7),0,MAX(0,$E3825-MAX(0,SUMIFS(Тех_Движение!$G$2:$G$5111,Тех_Движение!$D$2:$D$5111,$C3825,Тех_Движение!$B$2:$B$5111,"&lt;="&amp;M$3)-$F3825)))</f>
        <v/>
      </c>
      <c r="N3825" s="54">
        <f>IF(OR($B3825="",N$3&lt;$D3825+Настройки!$B$7),0,MAX(0,$E3825-MAX(0,SUMIFS(Тех_Движение!$G$2:$G$5111,Тех_Движение!$D$2:$D$5111,$C3825,Тех_Движение!$B$2:$B$5111,"&lt;="&amp;N$3)-$F3825)))</f>
        <v/>
      </c>
      <c r="O3825" s="54">
        <f>IF(OR($B3825="",O$3&lt;$D3825+Настройки!$B$7),0,MAX(0,$E3825-MAX(0,SUMIFS(Тех_Движение!$G$2:$G$5111,Тех_Движение!$D$2:$D$5111,$C3825,Тех_Движение!$B$2:$B$5111,"&lt;="&amp;O$3)-$F3825)))</f>
        <v/>
      </c>
      <c r="P3825" s="54">
        <f>IF(OR($B3825="",P$3&lt;$D3825+Настройки!$B$7),0,MAX(0,$E3825-MAX(0,SUMIFS(Тех_Движение!$G$2:$G$5111,Тех_Движение!$D$2:$D$5111,$C3825,Тех_Движение!$B$2:$B$5111,"&lt;="&amp;P$3)-$F3825)))</f>
        <v/>
      </c>
      <c r="Q3825" s="54">
        <f>IF(OR($B3825="",Q$3&lt;$D3825+Настройки!$B$7),0,MAX(0,$E3825-MAX(0,SUMIFS(Тех_Движение!$G$2:$G$5111,Тех_Движение!$D$2:$D$5111,$C3825,Тех_Движение!$B$2:$B$5111,"&lt;="&amp;Q$3)-$F3825)))</f>
        <v/>
      </c>
      <c r="R3825" s="54">
        <f>IF($B3825="","",SUM($K3825:$Q3825))</f>
        <v/>
      </c>
      <c r="S3825" s="56">
        <f>IF($B3825="","",VLOOKUP($C3825,Настройки!$A$11:$L$17,9,FALSE))</f>
        <v/>
      </c>
      <c r="T3825" s="56">
        <f>IF($B3825="","",$R3825*$S3825)</f>
        <v/>
      </c>
    </row>
    <row r="3826">
      <c r="A3826" s="20">
        <f>Тех_Движение!$A$3823</f>
        <v/>
      </c>
      <c r="B3826" s="20">
        <f>IF(Тех_Движение!$F$3823&gt;0,Тех_Движение!$I$3823,"")</f>
        <v/>
      </c>
      <c r="C3826" s="20">
        <f>IF($B3826="","",Тех_Движение!$D$3823)</f>
        <v/>
      </c>
      <c r="D3826" s="42">
        <f>IF($B3826="","",Тех_Движение!$B$3823)</f>
        <v/>
      </c>
      <c r="E3826" s="54">
        <f>IF($B3826="","",Тех_Движение!$F$3823)</f>
        <v/>
      </c>
      <c r="F3826" s="54">
        <f>IF($B3826="","",SUMIFS($E$5:$E3825,$C$5:$C3825,$C3826))</f>
        <v/>
      </c>
      <c r="G3826" s="54">
        <f>IF($B3826="","",MAX(0,$E3826-MAX(0,SUMIFS(Тех_Движение!$G$2:$G$5111,Тех_Движение!$D$2:$D$5111,$C3826,Тех_Движение!$B$2:$B$5111,"&lt;="&amp;Настройки!$B$5-1)-$F3826)))</f>
        <v/>
      </c>
      <c r="H3826" s="54">
        <f>IF($B3826="","",IF(AND($D3826&gt;=Настройки!$B$5,$D3826&lt;=Настройки!$B$6),$E3826,0))</f>
        <v/>
      </c>
      <c r="I3826" s="54">
        <f>IF($B3826="","",$G3826+$H3826-$J3826)</f>
        <v/>
      </c>
      <c r="J3826" s="54">
        <f>IF($B3826="","",MAX(0,$E3826-MAX(0,SUMIFS(Тех_Движение!$G$2:$G$5111,Тех_Движение!$D$2:$D$5111,$C3826,Тех_Движение!$B$2:$B$5111,"&lt;="&amp;Настройки!$B$6)-$F3826)))</f>
        <v/>
      </c>
      <c r="K3826" s="54">
        <f>IF(OR($B3826="",K$3&lt;$D3826+Настройки!$B$7),0,MAX(0,$E3826-MAX(0,SUMIFS(Тех_Движение!$G$2:$G$5111,Тех_Движение!$D$2:$D$5111,$C3826,Тех_Движение!$B$2:$B$5111,"&lt;="&amp;K$3)-$F3826)))</f>
        <v/>
      </c>
      <c r="L3826" s="54">
        <f>IF(OR($B3826="",L$3&lt;$D3826+Настройки!$B$7),0,MAX(0,$E3826-MAX(0,SUMIFS(Тех_Движение!$G$2:$G$5111,Тех_Движение!$D$2:$D$5111,$C3826,Тех_Движение!$B$2:$B$5111,"&lt;="&amp;L$3)-$F3826)))</f>
        <v/>
      </c>
      <c r="M3826" s="54">
        <f>IF(OR($B3826="",M$3&lt;$D3826+Настройки!$B$7),0,MAX(0,$E3826-MAX(0,SUMIFS(Тех_Движение!$G$2:$G$5111,Тех_Движение!$D$2:$D$5111,$C3826,Тех_Движение!$B$2:$B$5111,"&lt;="&amp;M$3)-$F3826)))</f>
        <v/>
      </c>
      <c r="N3826" s="54">
        <f>IF(OR($B3826="",N$3&lt;$D3826+Настройки!$B$7),0,MAX(0,$E3826-MAX(0,SUMIFS(Тех_Движение!$G$2:$G$5111,Тех_Движение!$D$2:$D$5111,$C3826,Тех_Движение!$B$2:$B$5111,"&lt;="&amp;N$3)-$F3826)))</f>
        <v/>
      </c>
      <c r="O3826" s="54">
        <f>IF(OR($B3826="",O$3&lt;$D3826+Настройки!$B$7),0,MAX(0,$E3826-MAX(0,SUMIFS(Тех_Движение!$G$2:$G$5111,Тех_Движение!$D$2:$D$5111,$C3826,Тех_Движение!$B$2:$B$5111,"&lt;="&amp;O$3)-$F3826)))</f>
        <v/>
      </c>
      <c r="P3826" s="54">
        <f>IF(OR($B3826="",P$3&lt;$D3826+Настройки!$B$7),0,MAX(0,$E3826-MAX(0,SUMIFS(Тех_Движение!$G$2:$G$5111,Тех_Движение!$D$2:$D$5111,$C3826,Тех_Движение!$B$2:$B$5111,"&lt;="&amp;P$3)-$F3826)))</f>
        <v/>
      </c>
      <c r="Q3826" s="54">
        <f>IF(OR($B3826="",Q$3&lt;$D3826+Настройки!$B$7),0,MAX(0,$E3826-MAX(0,SUMIFS(Тех_Движение!$G$2:$G$5111,Тех_Движение!$D$2:$D$5111,$C3826,Тех_Движение!$B$2:$B$5111,"&lt;="&amp;Q$3)-$F3826)))</f>
        <v/>
      </c>
      <c r="R3826" s="54">
        <f>IF($B3826="","",SUM($K3826:$Q3826))</f>
        <v/>
      </c>
      <c r="S3826" s="56">
        <f>IF($B3826="","",VLOOKUP($C3826,Настройки!$A$11:$L$17,9,FALSE))</f>
        <v/>
      </c>
      <c r="T3826" s="56">
        <f>IF($B3826="","",$R3826*$S3826)</f>
        <v/>
      </c>
    </row>
    <row r="3827">
      <c r="A3827" s="20">
        <f>Тех_Движение!$A$3824</f>
        <v/>
      </c>
      <c r="B3827" s="20">
        <f>IF(Тех_Движение!$F$3824&gt;0,Тех_Движение!$I$3824,"")</f>
        <v/>
      </c>
      <c r="C3827" s="20">
        <f>IF($B3827="","",Тех_Движение!$D$3824)</f>
        <v/>
      </c>
      <c r="D3827" s="42">
        <f>IF($B3827="","",Тех_Движение!$B$3824)</f>
        <v/>
      </c>
      <c r="E3827" s="54">
        <f>IF($B3827="","",Тех_Движение!$F$3824)</f>
        <v/>
      </c>
      <c r="F3827" s="54">
        <f>IF($B3827="","",SUMIFS($E$5:$E3826,$C$5:$C3826,$C3827))</f>
        <v/>
      </c>
      <c r="G3827" s="54">
        <f>IF($B3827="","",MAX(0,$E3827-MAX(0,SUMIFS(Тех_Движение!$G$2:$G$5111,Тех_Движение!$D$2:$D$5111,$C3827,Тех_Движение!$B$2:$B$5111,"&lt;="&amp;Настройки!$B$5-1)-$F3827)))</f>
        <v/>
      </c>
      <c r="H3827" s="54">
        <f>IF($B3827="","",IF(AND($D3827&gt;=Настройки!$B$5,$D3827&lt;=Настройки!$B$6),$E3827,0))</f>
        <v/>
      </c>
      <c r="I3827" s="54">
        <f>IF($B3827="","",$G3827+$H3827-$J3827)</f>
        <v/>
      </c>
      <c r="J3827" s="54">
        <f>IF($B3827="","",MAX(0,$E3827-MAX(0,SUMIFS(Тех_Движение!$G$2:$G$5111,Тех_Движение!$D$2:$D$5111,$C3827,Тех_Движение!$B$2:$B$5111,"&lt;="&amp;Настройки!$B$6)-$F3827)))</f>
        <v/>
      </c>
      <c r="K3827" s="54">
        <f>IF(OR($B3827="",K$3&lt;$D3827+Настройки!$B$7),0,MAX(0,$E3827-MAX(0,SUMIFS(Тех_Движение!$G$2:$G$5111,Тех_Движение!$D$2:$D$5111,$C3827,Тех_Движение!$B$2:$B$5111,"&lt;="&amp;K$3)-$F3827)))</f>
        <v/>
      </c>
      <c r="L3827" s="54">
        <f>IF(OR($B3827="",L$3&lt;$D3827+Настройки!$B$7),0,MAX(0,$E3827-MAX(0,SUMIFS(Тех_Движение!$G$2:$G$5111,Тех_Движение!$D$2:$D$5111,$C3827,Тех_Движение!$B$2:$B$5111,"&lt;="&amp;L$3)-$F3827)))</f>
        <v/>
      </c>
      <c r="M3827" s="54">
        <f>IF(OR($B3827="",M$3&lt;$D3827+Настройки!$B$7),0,MAX(0,$E3827-MAX(0,SUMIFS(Тех_Движение!$G$2:$G$5111,Тех_Движение!$D$2:$D$5111,$C3827,Тех_Движение!$B$2:$B$5111,"&lt;="&amp;M$3)-$F3827)))</f>
        <v/>
      </c>
      <c r="N3827" s="54">
        <f>IF(OR($B3827="",N$3&lt;$D3827+Настройки!$B$7),0,MAX(0,$E3827-MAX(0,SUMIFS(Тех_Движение!$G$2:$G$5111,Тех_Движение!$D$2:$D$5111,$C3827,Тех_Движение!$B$2:$B$5111,"&lt;="&amp;N$3)-$F3827)))</f>
        <v/>
      </c>
      <c r="O3827" s="54">
        <f>IF(OR($B3827="",O$3&lt;$D3827+Настройки!$B$7),0,MAX(0,$E3827-MAX(0,SUMIFS(Тех_Движение!$G$2:$G$5111,Тех_Движение!$D$2:$D$5111,$C3827,Тех_Движение!$B$2:$B$5111,"&lt;="&amp;O$3)-$F3827)))</f>
        <v/>
      </c>
      <c r="P3827" s="54">
        <f>IF(OR($B3827="",P$3&lt;$D3827+Настройки!$B$7),0,MAX(0,$E3827-MAX(0,SUMIFS(Тех_Движение!$G$2:$G$5111,Тех_Движение!$D$2:$D$5111,$C3827,Тех_Движение!$B$2:$B$5111,"&lt;="&amp;P$3)-$F3827)))</f>
        <v/>
      </c>
      <c r="Q3827" s="54">
        <f>IF(OR($B3827="",Q$3&lt;$D3827+Настройки!$B$7),0,MAX(0,$E3827-MAX(0,SUMIFS(Тех_Движение!$G$2:$G$5111,Тех_Движение!$D$2:$D$5111,$C3827,Тех_Движение!$B$2:$B$5111,"&lt;="&amp;Q$3)-$F3827)))</f>
        <v/>
      </c>
      <c r="R3827" s="54">
        <f>IF($B3827="","",SUM($K3827:$Q3827))</f>
        <v/>
      </c>
      <c r="S3827" s="56">
        <f>IF($B3827="","",VLOOKUP($C3827,Настройки!$A$11:$L$17,9,FALSE))</f>
        <v/>
      </c>
      <c r="T3827" s="56">
        <f>IF($B3827="","",$R3827*$S3827)</f>
        <v/>
      </c>
    </row>
    <row r="3828">
      <c r="A3828" s="20">
        <f>Тех_Движение!$A$3825</f>
        <v/>
      </c>
      <c r="B3828" s="20">
        <f>IF(Тех_Движение!$F$3825&gt;0,Тех_Движение!$I$3825,"")</f>
        <v/>
      </c>
      <c r="C3828" s="20">
        <f>IF($B3828="","",Тех_Движение!$D$3825)</f>
        <v/>
      </c>
      <c r="D3828" s="42">
        <f>IF($B3828="","",Тех_Движение!$B$3825)</f>
        <v/>
      </c>
      <c r="E3828" s="54">
        <f>IF($B3828="","",Тех_Движение!$F$3825)</f>
        <v/>
      </c>
      <c r="F3828" s="54">
        <f>IF($B3828="","",SUMIFS($E$5:$E3827,$C$5:$C3827,$C3828))</f>
        <v/>
      </c>
      <c r="G3828" s="54">
        <f>IF($B3828="","",MAX(0,$E3828-MAX(0,SUMIFS(Тех_Движение!$G$2:$G$5111,Тех_Движение!$D$2:$D$5111,$C3828,Тех_Движение!$B$2:$B$5111,"&lt;="&amp;Настройки!$B$5-1)-$F3828)))</f>
        <v/>
      </c>
      <c r="H3828" s="54">
        <f>IF($B3828="","",IF(AND($D3828&gt;=Настройки!$B$5,$D3828&lt;=Настройки!$B$6),$E3828,0))</f>
        <v/>
      </c>
      <c r="I3828" s="54">
        <f>IF($B3828="","",$G3828+$H3828-$J3828)</f>
        <v/>
      </c>
      <c r="J3828" s="54">
        <f>IF($B3828="","",MAX(0,$E3828-MAX(0,SUMIFS(Тех_Движение!$G$2:$G$5111,Тех_Движение!$D$2:$D$5111,$C3828,Тех_Движение!$B$2:$B$5111,"&lt;="&amp;Настройки!$B$6)-$F3828)))</f>
        <v/>
      </c>
      <c r="K3828" s="54">
        <f>IF(OR($B3828="",K$3&lt;$D3828+Настройки!$B$7),0,MAX(0,$E3828-MAX(0,SUMIFS(Тех_Движение!$G$2:$G$5111,Тех_Движение!$D$2:$D$5111,$C3828,Тех_Движение!$B$2:$B$5111,"&lt;="&amp;K$3)-$F3828)))</f>
        <v/>
      </c>
      <c r="L3828" s="54">
        <f>IF(OR($B3828="",L$3&lt;$D3828+Настройки!$B$7),0,MAX(0,$E3828-MAX(0,SUMIFS(Тех_Движение!$G$2:$G$5111,Тех_Движение!$D$2:$D$5111,$C3828,Тех_Движение!$B$2:$B$5111,"&lt;="&amp;L$3)-$F3828)))</f>
        <v/>
      </c>
      <c r="M3828" s="54">
        <f>IF(OR($B3828="",M$3&lt;$D3828+Настройки!$B$7),0,MAX(0,$E3828-MAX(0,SUMIFS(Тех_Движение!$G$2:$G$5111,Тех_Движение!$D$2:$D$5111,$C3828,Тех_Движение!$B$2:$B$5111,"&lt;="&amp;M$3)-$F3828)))</f>
        <v/>
      </c>
      <c r="N3828" s="54">
        <f>IF(OR($B3828="",N$3&lt;$D3828+Настройки!$B$7),0,MAX(0,$E3828-MAX(0,SUMIFS(Тех_Движение!$G$2:$G$5111,Тех_Движение!$D$2:$D$5111,$C3828,Тех_Движение!$B$2:$B$5111,"&lt;="&amp;N$3)-$F3828)))</f>
        <v/>
      </c>
      <c r="O3828" s="54">
        <f>IF(OR($B3828="",O$3&lt;$D3828+Настройки!$B$7),0,MAX(0,$E3828-MAX(0,SUMIFS(Тех_Движение!$G$2:$G$5111,Тех_Движение!$D$2:$D$5111,$C3828,Тех_Движение!$B$2:$B$5111,"&lt;="&amp;O$3)-$F3828)))</f>
        <v/>
      </c>
      <c r="P3828" s="54">
        <f>IF(OR($B3828="",P$3&lt;$D3828+Настройки!$B$7),0,MAX(0,$E3828-MAX(0,SUMIFS(Тех_Движение!$G$2:$G$5111,Тех_Движение!$D$2:$D$5111,$C3828,Тех_Движение!$B$2:$B$5111,"&lt;="&amp;P$3)-$F3828)))</f>
        <v/>
      </c>
      <c r="Q3828" s="54">
        <f>IF(OR($B3828="",Q$3&lt;$D3828+Настройки!$B$7),0,MAX(0,$E3828-MAX(0,SUMIFS(Тех_Движение!$G$2:$G$5111,Тех_Движение!$D$2:$D$5111,$C3828,Тех_Движение!$B$2:$B$5111,"&lt;="&amp;Q$3)-$F3828)))</f>
        <v/>
      </c>
      <c r="R3828" s="54">
        <f>IF($B3828="","",SUM($K3828:$Q3828))</f>
        <v/>
      </c>
      <c r="S3828" s="56">
        <f>IF($B3828="","",VLOOKUP($C3828,Настройки!$A$11:$L$17,9,FALSE))</f>
        <v/>
      </c>
      <c r="T3828" s="56">
        <f>IF($B3828="","",$R3828*$S3828)</f>
        <v/>
      </c>
    </row>
    <row r="3829">
      <c r="A3829" s="20">
        <f>Тех_Движение!$A$3826</f>
        <v/>
      </c>
      <c r="B3829" s="20">
        <f>IF(Тех_Движение!$F$3826&gt;0,Тех_Движение!$I$3826,"")</f>
        <v/>
      </c>
      <c r="C3829" s="20">
        <f>IF($B3829="","",Тех_Движение!$D$3826)</f>
        <v/>
      </c>
      <c r="D3829" s="42">
        <f>IF($B3829="","",Тех_Движение!$B$3826)</f>
        <v/>
      </c>
      <c r="E3829" s="54">
        <f>IF($B3829="","",Тех_Движение!$F$3826)</f>
        <v/>
      </c>
      <c r="F3829" s="54">
        <f>IF($B3829="","",SUMIFS($E$5:$E3828,$C$5:$C3828,$C3829))</f>
        <v/>
      </c>
      <c r="G3829" s="54">
        <f>IF($B3829="","",MAX(0,$E3829-MAX(0,SUMIFS(Тех_Движение!$G$2:$G$5111,Тех_Движение!$D$2:$D$5111,$C3829,Тех_Движение!$B$2:$B$5111,"&lt;="&amp;Настройки!$B$5-1)-$F3829)))</f>
        <v/>
      </c>
      <c r="H3829" s="54">
        <f>IF($B3829="","",IF(AND($D3829&gt;=Настройки!$B$5,$D3829&lt;=Настройки!$B$6),$E3829,0))</f>
        <v/>
      </c>
      <c r="I3829" s="54">
        <f>IF($B3829="","",$G3829+$H3829-$J3829)</f>
        <v/>
      </c>
      <c r="J3829" s="54">
        <f>IF($B3829="","",MAX(0,$E3829-MAX(0,SUMIFS(Тех_Движение!$G$2:$G$5111,Тех_Движение!$D$2:$D$5111,$C3829,Тех_Движение!$B$2:$B$5111,"&lt;="&amp;Настройки!$B$6)-$F3829)))</f>
        <v/>
      </c>
      <c r="K3829" s="54">
        <f>IF(OR($B3829="",K$3&lt;$D3829+Настройки!$B$7),0,MAX(0,$E3829-MAX(0,SUMIFS(Тех_Движение!$G$2:$G$5111,Тех_Движение!$D$2:$D$5111,$C3829,Тех_Движение!$B$2:$B$5111,"&lt;="&amp;K$3)-$F3829)))</f>
        <v/>
      </c>
      <c r="L3829" s="54">
        <f>IF(OR($B3829="",L$3&lt;$D3829+Настройки!$B$7),0,MAX(0,$E3829-MAX(0,SUMIFS(Тех_Движение!$G$2:$G$5111,Тех_Движение!$D$2:$D$5111,$C3829,Тех_Движение!$B$2:$B$5111,"&lt;="&amp;L$3)-$F3829)))</f>
        <v/>
      </c>
      <c r="M3829" s="54">
        <f>IF(OR($B3829="",M$3&lt;$D3829+Настройки!$B$7),0,MAX(0,$E3829-MAX(0,SUMIFS(Тех_Движение!$G$2:$G$5111,Тех_Движение!$D$2:$D$5111,$C3829,Тех_Движение!$B$2:$B$5111,"&lt;="&amp;M$3)-$F3829)))</f>
        <v/>
      </c>
      <c r="N3829" s="54">
        <f>IF(OR($B3829="",N$3&lt;$D3829+Настройки!$B$7),0,MAX(0,$E3829-MAX(0,SUMIFS(Тех_Движение!$G$2:$G$5111,Тех_Движение!$D$2:$D$5111,$C3829,Тех_Движение!$B$2:$B$5111,"&lt;="&amp;N$3)-$F3829)))</f>
        <v/>
      </c>
      <c r="O3829" s="54">
        <f>IF(OR($B3829="",O$3&lt;$D3829+Настройки!$B$7),0,MAX(0,$E3829-MAX(0,SUMIFS(Тех_Движение!$G$2:$G$5111,Тех_Движение!$D$2:$D$5111,$C3829,Тех_Движение!$B$2:$B$5111,"&lt;="&amp;O$3)-$F3829)))</f>
        <v/>
      </c>
      <c r="P3829" s="54">
        <f>IF(OR($B3829="",P$3&lt;$D3829+Настройки!$B$7),0,MAX(0,$E3829-MAX(0,SUMIFS(Тех_Движение!$G$2:$G$5111,Тех_Движение!$D$2:$D$5111,$C3829,Тех_Движение!$B$2:$B$5111,"&lt;="&amp;P$3)-$F3829)))</f>
        <v/>
      </c>
      <c r="Q3829" s="54">
        <f>IF(OR($B3829="",Q$3&lt;$D3829+Настройки!$B$7),0,MAX(0,$E3829-MAX(0,SUMIFS(Тех_Движение!$G$2:$G$5111,Тех_Движение!$D$2:$D$5111,$C3829,Тех_Движение!$B$2:$B$5111,"&lt;="&amp;Q$3)-$F3829)))</f>
        <v/>
      </c>
      <c r="R3829" s="54">
        <f>IF($B3829="","",SUM($K3829:$Q3829))</f>
        <v/>
      </c>
      <c r="S3829" s="56">
        <f>IF($B3829="","",VLOOKUP($C3829,Настройки!$A$11:$L$17,9,FALSE))</f>
        <v/>
      </c>
      <c r="T3829" s="56">
        <f>IF($B3829="","",$R3829*$S3829)</f>
        <v/>
      </c>
    </row>
    <row r="3830">
      <c r="A3830" s="20">
        <f>Тех_Движение!$A$3827</f>
        <v/>
      </c>
      <c r="B3830" s="20">
        <f>IF(Тех_Движение!$F$3827&gt;0,Тех_Движение!$I$3827,"")</f>
        <v/>
      </c>
      <c r="C3830" s="20">
        <f>IF($B3830="","",Тех_Движение!$D$3827)</f>
        <v/>
      </c>
      <c r="D3830" s="42">
        <f>IF($B3830="","",Тех_Движение!$B$3827)</f>
        <v/>
      </c>
      <c r="E3830" s="54">
        <f>IF($B3830="","",Тех_Движение!$F$3827)</f>
        <v/>
      </c>
      <c r="F3830" s="54">
        <f>IF($B3830="","",SUMIFS($E$5:$E3829,$C$5:$C3829,$C3830))</f>
        <v/>
      </c>
      <c r="G3830" s="54">
        <f>IF($B3830="","",MAX(0,$E3830-MAX(0,SUMIFS(Тех_Движение!$G$2:$G$5111,Тех_Движение!$D$2:$D$5111,$C3830,Тех_Движение!$B$2:$B$5111,"&lt;="&amp;Настройки!$B$5-1)-$F3830)))</f>
        <v/>
      </c>
      <c r="H3830" s="54">
        <f>IF($B3830="","",IF(AND($D3830&gt;=Настройки!$B$5,$D3830&lt;=Настройки!$B$6),$E3830,0))</f>
        <v/>
      </c>
      <c r="I3830" s="54">
        <f>IF($B3830="","",$G3830+$H3830-$J3830)</f>
        <v/>
      </c>
      <c r="J3830" s="54">
        <f>IF($B3830="","",MAX(0,$E3830-MAX(0,SUMIFS(Тех_Движение!$G$2:$G$5111,Тех_Движение!$D$2:$D$5111,$C3830,Тех_Движение!$B$2:$B$5111,"&lt;="&amp;Настройки!$B$6)-$F3830)))</f>
        <v/>
      </c>
      <c r="K3830" s="54">
        <f>IF(OR($B3830="",K$3&lt;$D3830+Настройки!$B$7),0,MAX(0,$E3830-MAX(0,SUMIFS(Тех_Движение!$G$2:$G$5111,Тех_Движение!$D$2:$D$5111,$C3830,Тех_Движение!$B$2:$B$5111,"&lt;="&amp;K$3)-$F3830)))</f>
        <v/>
      </c>
      <c r="L3830" s="54">
        <f>IF(OR($B3830="",L$3&lt;$D3830+Настройки!$B$7),0,MAX(0,$E3830-MAX(0,SUMIFS(Тех_Движение!$G$2:$G$5111,Тех_Движение!$D$2:$D$5111,$C3830,Тех_Движение!$B$2:$B$5111,"&lt;="&amp;L$3)-$F3830)))</f>
        <v/>
      </c>
      <c r="M3830" s="54">
        <f>IF(OR($B3830="",M$3&lt;$D3830+Настройки!$B$7),0,MAX(0,$E3830-MAX(0,SUMIFS(Тех_Движение!$G$2:$G$5111,Тех_Движение!$D$2:$D$5111,$C3830,Тех_Движение!$B$2:$B$5111,"&lt;="&amp;M$3)-$F3830)))</f>
        <v/>
      </c>
      <c r="N3830" s="54">
        <f>IF(OR($B3830="",N$3&lt;$D3830+Настройки!$B$7),0,MAX(0,$E3830-MAX(0,SUMIFS(Тех_Движение!$G$2:$G$5111,Тех_Движение!$D$2:$D$5111,$C3830,Тех_Движение!$B$2:$B$5111,"&lt;="&amp;N$3)-$F3830)))</f>
        <v/>
      </c>
      <c r="O3830" s="54">
        <f>IF(OR($B3830="",O$3&lt;$D3830+Настройки!$B$7),0,MAX(0,$E3830-MAX(0,SUMIFS(Тех_Движение!$G$2:$G$5111,Тех_Движение!$D$2:$D$5111,$C3830,Тех_Движение!$B$2:$B$5111,"&lt;="&amp;O$3)-$F3830)))</f>
        <v/>
      </c>
      <c r="P3830" s="54">
        <f>IF(OR($B3830="",P$3&lt;$D3830+Настройки!$B$7),0,MAX(0,$E3830-MAX(0,SUMIFS(Тех_Движение!$G$2:$G$5111,Тех_Движение!$D$2:$D$5111,$C3830,Тех_Движение!$B$2:$B$5111,"&lt;="&amp;P$3)-$F3830)))</f>
        <v/>
      </c>
      <c r="Q3830" s="54">
        <f>IF(OR($B3830="",Q$3&lt;$D3830+Настройки!$B$7),0,MAX(0,$E3830-MAX(0,SUMIFS(Тех_Движение!$G$2:$G$5111,Тех_Движение!$D$2:$D$5111,$C3830,Тех_Движение!$B$2:$B$5111,"&lt;="&amp;Q$3)-$F3830)))</f>
        <v/>
      </c>
      <c r="R3830" s="54">
        <f>IF($B3830="","",SUM($K3830:$Q3830))</f>
        <v/>
      </c>
      <c r="S3830" s="56">
        <f>IF($B3830="","",VLOOKUP($C3830,Настройки!$A$11:$L$17,9,FALSE))</f>
        <v/>
      </c>
      <c r="T3830" s="56">
        <f>IF($B3830="","",$R3830*$S3830)</f>
        <v/>
      </c>
    </row>
    <row r="3831">
      <c r="A3831" s="20">
        <f>Тех_Движение!$A$3828</f>
        <v/>
      </c>
      <c r="B3831" s="20">
        <f>IF(Тех_Движение!$F$3828&gt;0,Тех_Движение!$I$3828,"")</f>
        <v/>
      </c>
      <c r="C3831" s="20">
        <f>IF($B3831="","",Тех_Движение!$D$3828)</f>
        <v/>
      </c>
      <c r="D3831" s="42">
        <f>IF($B3831="","",Тех_Движение!$B$3828)</f>
        <v/>
      </c>
      <c r="E3831" s="54">
        <f>IF($B3831="","",Тех_Движение!$F$3828)</f>
        <v/>
      </c>
      <c r="F3831" s="54">
        <f>IF($B3831="","",SUMIFS($E$5:$E3830,$C$5:$C3830,$C3831))</f>
        <v/>
      </c>
      <c r="G3831" s="54">
        <f>IF($B3831="","",MAX(0,$E3831-MAX(0,SUMIFS(Тех_Движение!$G$2:$G$5111,Тех_Движение!$D$2:$D$5111,$C3831,Тех_Движение!$B$2:$B$5111,"&lt;="&amp;Настройки!$B$5-1)-$F3831)))</f>
        <v/>
      </c>
      <c r="H3831" s="54">
        <f>IF($B3831="","",IF(AND($D3831&gt;=Настройки!$B$5,$D3831&lt;=Настройки!$B$6),$E3831,0))</f>
        <v/>
      </c>
      <c r="I3831" s="54">
        <f>IF($B3831="","",$G3831+$H3831-$J3831)</f>
        <v/>
      </c>
      <c r="J3831" s="54">
        <f>IF($B3831="","",MAX(0,$E3831-MAX(0,SUMIFS(Тех_Движение!$G$2:$G$5111,Тех_Движение!$D$2:$D$5111,$C3831,Тех_Движение!$B$2:$B$5111,"&lt;="&amp;Настройки!$B$6)-$F3831)))</f>
        <v/>
      </c>
      <c r="K3831" s="54">
        <f>IF(OR($B3831="",K$3&lt;$D3831+Настройки!$B$7),0,MAX(0,$E3831-MAX(0,SUMIFS(Тех_Движение!$G$2:$G$5111,Тех_Движение!$D$2:$D$5111,$C3831,Тех_Движение!$B$2:$B$5111,"&lt;="&amp;K$3)-$F3831)))</f>
        <v/>
      </c>
      <c r="L3831" s="54">
        <f>IF(OR($B3831="",L$3&lt;$D3831+Настройки!$B$7),0,MAX(0,$E3831-MAX(0,SUMIFS(Тех_Движение!$G$2:$G$5111,Тех_Движение!$D$2:$D$5111,$C3831,Тех_Движение!$B$2:$B$5111,"&lt;="&amp;L$3)-$F3831)))</f>
        <v/>
      </c>
      <c r="M3831" s="54">
        <f>IF(OR($B3831="",M$3&lt;$D3831+Настройки!$B$7),0,MAX(0,$E3831-MAX(0,SUMIFS(Тех_Движение!$G$2:$G$5111,Тех_Движение!$D$2:$D$5111,$C3831,Тех_Движение!$B$2:$B$5111,"&lt;="&amp;M$3)-$F3831)))</f>
        <v/>
      </c>
      <c r="N3831" s="54">
        <f>IF(OR($B3831="",N$3&lt;$D3831+Настройки!$B$7),0,MAX(0,$E3831-MAX(0,SUMIFS(Тех_Движение!$G$2:$G$5111,Тех_Движение!$D$2:$D$5111,$C3831,Тех_Движение!$B$2:$B$5111,"&lt;="&amp;N$3)-$F3831)))</f>
        <v/>
      </c>
      <c r="O3831" s="54">
        <f>IF(OR($B3831="",O$3&lt;$D3831+Настройки!$B$7),0,MAX(0,$E3831-MAX(0,SUMIFS(Тех_Движение!$G$2:$G$5111,Тех_Движение!$D$2:$D$5111,$C3831,Тех_Движение!$B$2:$B$5111,"&lt;="&amp;O$3)-$F3831)))</f>
        <v/>
      </c>
      <c r="P3831" s="54">
        <f>IF(OR($B3831="",P$3&lt;$D3831+Настройки!$B$7),0,MAX(0,$E3831-MAX(0,SUMIFS(Тех_Движение!$G$2:$G$5111,Тех_Движение!$D$2:$D$5111,$C3831,Тех_Движение!$B$2:$B$5111,"&lt;="&amp;P$3)-$F3831)))</f>
        <v/>
      </c>
      <c r="Q3831" s="54">
        <f>IF(OR($B3831="",Q$3&lt;$D3831+Настройки!$B$7),0,MAX(0,$E3831-MAX(0,SUMIFS(Тех_Движение!$G$2:$G$5111,Тех_Движение!$D$2:$D$5111,$C3831,Тех_Движение!$B$2:$B$5111,"&lt;="&amp;Q$3)-$F3831)))</f>
        <v/>
      </c>
      <c r="R3831" s="54">
        <f>IF($B3831="","",SUM($K3831:$Q3831))</f>
        <v/>
      </c>
      <c r="S3831" s="56">
        <f>IF($B3831="","",VLOOKUP($C3831,Настройки!$A$11:$L$17,9,FALSE))</f>
        <v/>
      </c>
      <c r="T3831" s="56">
        <f>IF($B3831="","",$R3831*$S3831)</f>
        <v/>
      </c>
    </row>
    <row r="3832">
      <c r="A3832" s="20">
        <f>Тех_Движение!$A$3829</f>
        <v/>
      </c>
      <c r="B3832" s="20">
        <f>IF(Тех_Движение!$F$3829&gt;0,Тех_Движение!$I$3829,"")</f>
        <v/>
      </c>
      <c r="C3832" s="20">
        <f>IF($B3832="","",Тех_Движение!$D$3829)</f>
        <v/>
      </c>
      <c r="D3832" s="42">
        <f>IF($B3832="","",Тех_Движение!$B$3829)</f>
        <v/>
      </c>
      <c r="E3832" s="54">
        <f>IF($B3832="","",Тех_Движение!$F$3829)</f>
        <v/>
      </c>
      <c r="F3832" s="54">
        <f>IF($B3832="","",SUMIFS($E$5:$E3831,$C$5:$C3831,$C3832))</f>
        <v/>
      </c>
      <c r="G3832" s="54">
        <f>IF($B3832="","",MAX(0,$E3832-MAX(0,SUMIFS(Тех_Движение!$G$2:$G$5111,Тех_Движение!$D$2:$D$5111,$C3832,Тех_Движение!$B$2:$B$5111,"&lt;="&amp;Настройки!$B$5-1)-$F3832)))</f>
        <v/>
      </c>
      <c r="H3832" s="54">
        <f>IF($B3832="","",IF(AND($D3832&gt;=Настройки!$B$5,$D3832&lt;=Настройки!$B$6),$E3832,0))</f>
        <v/>
      </c>
      <c r="I3832" s="54">
        <f>IF($B3832="","",$G3832+$H3832-$J3832)</f>
        <v/>
      </c>
      <c r="J3832" s="54">
        <f>IF($B3832="","",MAX(0,$E3832-MAX(0,SUMIFS(Тех_Движение!$G$2:$G$5111,Тех_Движение!$D$2:$D$5111,$C3832,Тех_Движение!$B$2:$B$5111,"&lt;="&amp;Настройки!$B$6)-$F3832)))</f>
        <v/>
      </c>
      <c r="K3832" s="54">
        <f>IF(OR($B3832="",K$3&lt;$D3832+Настройки!$B$7),0,MAX(0,$E3832-MAX(0,SUMIFS(Тех_Движение!$G$2:$G$5111,Тех_Движение!$D$2:$D$5111,$C3832,Тех_Движение!$B$2:$B$5111,"&lt;="&amp;K$3)-$F3832)))</f>
        <v/>
      </c>
      <c r="L3832" s="54">
        <f>IF(OR($B3832="",L$3&lt;$D3832+Настройки!$B$7),0,MAX(0,$E3832-MAX(0,SUMIFS(Тех_Движение!$G$2:$G$5111,Тех_Движение!$D$2:$D$5111,$C3832,Тех_Движение!$B$2:$B$5111,"&lt;="&amp;L$3)-$F3832)))</f>
        <v/>
      </c>
      <c r="M3832" s="54">
        <f>IF(OR($B3832="",M$3&lt;$D3832+Настройки!$B$7),0,MAX(0,$E3832-MAX(0,SUMIFS(Тех_Движение!$G$2:$G$5111,Тех_Движение!$D$2:$D$5111,$C3832,Тех_Движение!$B$2:$B$5111,"&lt;="&amp;M$3)-$F3832)))</f>
        <v/>
      </c>
      <c r="N3832" s="54">
        <f>IF(OR($B3832="",N$3&lt;$D3832+Настройки!$B$7),0,MAX(0,$E3832-MAX(0,SUMIFS(Тех_Движение!$G$2:$G$5111,Тех_Движение!$D$2:$D$5111,$C3832,Тех_Движение!$B$2:$B$5111,"&lt;="&amp;N$3)-$F3832)))</f>
        <v/>
      </c>
      <c r="O3832" s="54">
        <f>IF(OR($B3832="",O$3&lt;$D3832+Настройки!$B$7),0,MAX(0,$E3832-MAX(0,SUMIFS(Тех_Движение!$G$2:$G$5111,Тех_Движение!$D$2:$D$5111,$C3832,Тех_Движение!$B$2:$B$5111,"&lt;="&amp;O$3)-$F3832)))</f>
        <v/>
      </c>
      <c r="P3832" s="54">
        <f>IF(OR($B3832="",P$3&lt;$D3832+Настройки!$B$7),0,MAX(0,$E3832-MAX(0,SUMIFS(Тех_Движение!$G$2:$G$5111,Тех_Движение!$D$2:$D$5111,$C3832,Тех_Движение!$B$2:$B$5111,"&lt;="&amp;P$3)-$F3832)))</f>
        <v/>
      </c>
      <c r="Q3832" s="54">
        <f>IF(OR($B3832="",Q$3&lt;$D3832+Настройки!$B$7),0,MAX(0,$E3832-MAX(0,SUMIFS(Тех_Движение!$G$2:$G$5111,Тех_Движение!$D$2:$D$5111,$C3832,Тех_Движение!$B$2:$B$5111,"&lt;="&amp;Q$3)-$F3832)))</f>
        <v/>
      </c>
      <c r="R3832" s="54">
        <f>IF($B3832="","",SUM($K3832:$Q3832))</f>
        <v/>
      </c>
      <c r="S3832" s="56">
        <f>IF($B3832="","",VLOOKUP($C3832,Настройки!$A$11:$L$17,9,FALSE))</f>
        <v/>
      </c>
      <c r="T3832" s="56">
        <f>IF($B3832="","",$R3832*$S3832)</f>
        <v/>
      </c>
    </row>
    <row r="3833">
      <c r="A3833" s="20">
        <f>Тех_Движение!$A$3830</f>
        <v/>
      </c>
      <c r="B3833" s="20">
        <f>IF(Тех_Движение!$F$3830&gt;0,Тех_Движение!$I$3830,"")</f>
        <v/>
      </c>
      <c r="C3833" s="20">
        <f>IF($B3833="","",Тех_Движение!$D$3830)</f>
        <v/>
      </c>
      <c r="D3833" s="42">
        <f>IF($B3833="","",Тех_Движение!$B$3830)</f>
        <v/>
      </c>
      <c r="E3833" s="54">
        <f>IF($B3833="","",Тех_Движение!$F$3830)</f>
        <v/>
      </c>
      <c r="F3833" s="54">
        <f>IF($B3833="","",SUMIFS($E$5:$E3832,$C$5:$C3832,$C3833))</f>
        <v/>
      </c>
      <c r="G3833" s="54">
        <f>IF($B3833="","",MAX(0,$E3833-MAX(0,SUMIFS(Тех_Движение!$G$2:$G$5111,Тех_Движение!$D$2:$D$5111,$C3833,Тех_Движение!$B$2:$B$5111,"&lt;="&amp;Настройки!$B$5-1)-$F3833)))</f>
        <v/>
      </c>
      <c r="H3833" s="54">
        <f>IF($B3833="","",IF(AND($D3833&gt;=Настройки!$B$5,$D3833&lt;=Настройки!$B$6),$E3833,0))</f>
        <v/>
      </c>
      <c r="I3833" s="54">
        <f>IF($B3833="","",$G3833+$H3833-$J3833)</f>
        <v/>
      </c>
      <c r="J3833" s="54">
        <f>IF($B3833="","",MAX(0,$E3833-MAX(0,SUMIFS(Тех_Движение!$G$2:$G$5111,Тех_Движение!$D$2:$D$5111,$C3833,Тех_Движение!$B$2:$B$5111,"&lt;="&amp;Настройки!$B$6)-$F3833)))</f>
        <v/>
      </c>
      <c r="K3833" s="54">
        <f>IF(OR($B3833="",K$3&lt;$D3833+Настройки!$B$7),0,MAX(0,$E3833-MAX(0,SUMIFS(Тех_Движение!$G$2:$G$5111,Тех_Движение!$D$2:$D$5111,$C3833,Тех_Движение!$B$2:$B$5111,"&lt;="&amp;K$3)-$F3833)))</f>
        <v/>
      </c>
      <c r="L3833" s="54">
        <f>IF(OR($B3833="",L$3&lt;$D3833+Настройки!$B$7),0,MAX(0,$E3833-MAX(0,SUMIFS(Тех_Движение!$G$2:$G$5111,Тех_Движение!$D$2:$D$5111,$C3833,Тех_Движение!$B$2:$B$5111,"&lt;="&amp;L$3)-$F3833)))</f>
        <v/>
      </c>
      <c r="M3833" s="54">
        <f>IF(OR($B3833="",M$3&lt;$D3833+Настройки!$B$7),0,MAX(0,$E3833-MAX(0,SUMIFS(Тех_Движение!$G$2:$G$5111,Тех_Движение!$D$2:$D$5111,$C3833,Тех_Движение!$B$2:$B$5111,"&lt;="&amp;M$3)-$F3833)))</f>
        <v/>
      </c>
      <c r="N3833" s="54">
        <f>IF(OR($B3833="",N$3&lt;$D3833+Настройки!$B$7),0,MAX(0,$E3833-MAX(0,SUMIFS(Тех_Движение!$G$2:$G$5111,Тех_Движение!$D$2:$D$5111,$C3833,Тех_Движение!$B$2:$B$5111,"&lt;="&amp;N$3)-$F3833)))</f>
        <v/>
      </c>
      <c r="O3833" s="54">
        <f>IF(OR($B3833="",O$3&lt;$D3833+Настройки!$B$7),0,MAX(0,$E3833-MAX(0,SUMIFS(Тех_Движение!$G$2:$G$5111,Тех_Движение!$D$2:$D$5111,$C3833,Тех_Движение!$B$2:$B$5111,"&lt;="&amp;O$3)-$F3833)))</f>
        <v/>
      </c>
      <c r="P3833" s="54">
        <f>IF(OR($B3833="",P$3&lt;$D3833+Настройки!$B$7),0,MAX(0,$E3833-MAX(0,SUMIFS(Тех_Движение!$G$2:$G$5111,Тех_Движение!$D$2:$D$5111,$C3833,Тех_Движение!$B$2:$B$5111,"&lt;="&amp;P$3)-$F3833)))</f>
        <v/>
      </c>
      <c r="Q3833" s="54">
        <f>IF(OR($B3833="",Q$3&lt;$D3833+Настройки!$B$7),0,MAX(0,$E3833-MAX(0,SUMIFS(Тех_Движение!$G$2:$G$5111,Тех_Движение!$D$2:$D$5111,$C3833,Тех_Движение!$B$2:$B$5111,"&lt;="&amp;Q$3)-$F3833)))</f>
        <v/>
      </c>
      <c r="R3833" s="54">
        <f>IF($B3833="","",SUM($K3833:$Q3833))</f>
        <v/>
      </c>
      <c r="S3833" s="56">
        <f>IF($B3833="","",VLOOKUP($C3833,Настройки!$A$11:$L$17,9,FALSE))</f>
        <v/>
      </c>
      <c r="T3833" s="56">
        <f>IF($B3833="","",$R3833*$S3833)</f>
        <v/>
      </c>
    </row>
    <row r="3834">
      <c r="A3834" s="20">
        <f>Тех_Движение!$A$3831</f>
        <v/>
      </c>
      <c r="B3834" s="20">
        <f>IF(Тех_Движение!$F$3831&gt;0,Тех_Движение!$I$3831,"")</f>
        <v/>
      </c>
      <c r="C3834" s="20">
        <f>IF($B3834="","",Тех_Движение!$D$3831)</f>
        <v/>
      </c>
      <c r="D3834" s="42">
        <f>IF($B3834="","",Тех_Движение!$B$3831)</f>
        <v/>
      </c>
      <c r="E3834" s="54">
        <f>IF($B3834="","",Тех_Движение!$F$3831)</f>
        <v/>
      </c>
      <c r="F3834" s="54">
        <f>IF($B3834="","",SUMIFS($E$5:$E3833,$C$5:$C3833,$C3834))</f>
        <v/>
      </c>
      <c r="G3834" s="54">
        <f>IF($B3834="","",MAX(0,$E3834-MAX(0,SUMIFS(Тех_Движение!$G$2:$G$5111,Тех_Движение!$D$2:$D$5111,$C3834,Тех_Движение!$B$2:$B$5111,"&lt;="&amp;Настройки!$B$5-1)-$F3834)))</f>
        <v/>
      </c>
      <c r="H3834" s="54">
        <f>IF($B3834="","",IF(AND($D3834&gt;=Настройки!$B$5,$D3834&lt;=Настройки!$B$6),$E3834,0))</f>
        <v/>
      </c>
      <c r="I3834" s="54">
        <f>IF($B3834="","",$G3834+$H3834-$J3834)</f>
        <v/>
      </c>
      <c r="J3834" s="54">
        <f>IF($B3834="","",MAX(0,$E3834-MAX(0,SUMIFS(Тех_Движение!$G$2:$G$5111,Тех_Движение!$D$2:$D$5111,$C3834,Тех_Движение!$B$2:$B$5111,"&lt;="&amp;Настройки!$B$6)-$F3834)))</f>
        <v/>
      </c>
      <c r="K3834" s="54">
        <f>IF(OR($B3834="",K$3&lt;$D3834+Настройки!$B$7),0,MAX(0,$E3834-MAX(0,SUMIFS(Тех_Движение!$G$2:$G$5111,Тех_Движение!$D$2:$D$5111,$C3834,Тех_Движение!$B$2:$B$5111,"&lt;="&amp;K$3)-$F3834)))</f>
        <v/>
      </c>
      <c r="L3834" s="54">
        <f>IF(OR($B3834="",L$3&lt;$D3834+Настройки!$B$7),0,MAX(0,$E3834-MAX(0,SUMIFS(Тех_Движение!$G$2:$G$5111,Тех_Движение!$D$2:$D$5111,$C3834,Тех_Движение!$B$2:$B$5111,"&lt;="&amp;L$3)-$F3834)))</f>
        <v/>
      </c>
      <c r="M3834" s="54">
        <f>IF(OR($B3834="",M$3&lt;$D3834+Настройки!$B$7),0,MAX(0,$E3834-MAX(0,SUMIFS(Тех_Движение!$G$2:$G$5111,Тех_Движение!$D$2:$D$5111,$C3834,Тех_Движение!$B$2:$B$5111,"&lt;="&amp;M$3)-$F3834)))</f>
        <v/>
      </c>
      <c r="N3834" s="54">
        <f>IF(OR($B3834="",N$3&lt;$D3834+Настройки!$B$7),0,MAX(0,$E3834-MAX(0,SUMIFS(Тех_Движение!$G$2:$G$5111,Тех_Движение!$D$2:$D$5111,$C3834,Тех_Движение!$B$2:$B$5111,"&lt;="&amp;N$3)-$F3834)))</f>
        <v/>
      </c>
      <c r="O3834" s="54">
        <f>IF(OR($B3834="",O$3&lt;$D3834+Настройки!$B$7),0,MAX(0,$E3834-MAX(0,SUMIFS(Тех_Движение!$G$2:$G$5111,Тех_Движение!$D$2:$D$5111,$C3834,Тех_Движение!$B$2:$B$5111,"&lt;="&amp;O$3)-$F3834)))</f>
        <v/>
      </c>
      <c r="P3834" s="54">
        <f>IF(OR($B3834="",P$3&lt;$D3834+Настройки!$B$7),0,MAX(0,$E3834-MAX(0,SUMIFS(Тех_Движение!$G$2:$G$5111,Тех_Движение!$D$2:$D$5111,$C3834,Тех_Движение!$B$2:$B$5111,"&lt;="&amp;P$3)-$F3834)))</f>
        <v/>
      </c>
      <c r="Q3834" s="54">
        <f>IF(OR($B3834="",Q$3&lt;$D3834+Настройки!$B$7),0,MAX(0,$E3834-MAX(0,SUMIFS(Тех_Движение!$G$2:$G$5111,Тех_Движение!$D$2:$D$5111,$C3834,Тех_Движение!$B$2:$B$5111,"&lt;="&amp;Q$3)-$F3834)))</f>
        <v/>
      </c>
      <c r="R3834" s="54">
        <f>IF($B3834="","",SUM($K3834:$Q3834))</f>
        <v/>
      </c>
      <c r="S3834" s="56">
        <f>IF($B3834="","",VLOOKUP($C3834,Настройки!$A$11:$L$17,9,FALSE))</f>
        <v/>
      </c>
      <c r="T3834" s="56">
        <f>IF($B3834="","",$R3834*$S3834)</f>
        <v/>
      </c>
    </row>
    <row r="3835">
      <c r="A3835" s="20">
        <f>Тех_Движение!$A$3832</f>
        <v/>
      </c>
      <c r="B3835" s="20">
        <f>IF(Тех_Движение!$F$3832&gt;0,Тех_Движение!$I$3832,"")</f>
        <v/>
      </c>
      <c r="C3835" s="20">
        <f>IF($B3835="","",Тех_Движение!$D$3832)</f>
        <v/>
      </c>
      <c r="D3835" s="42">
        <f>IF($B3835="","",Тех_Движение!$B$3832)</f>
        <v/>
      </c>
      <c r="E3835" s="54">
        <f>IF($B3835="","",Тех_Движение!$F$3832)</f>
        <v/>
      </c>
      <c r="F3835" s="54">
        <f>IF($B3835="","",SUMIFS($E$5:$E3834,$C$5:$C3834,$C3835))</f>
        <v/>
      </c>
      <c r="G3835" s="54">
        <f>IF($B3835="","",MAX(0,$E3835-MAX(0,SUMIFS(Тех_Движение!$G$2:$G$5111,Тех_Движение!$D$2:$D$5111,$C3835,Тех_Движение!$B$2:$B$5111,"&lt;="&amp;Настройки!$B$5-1)-$F3835)))</f>
        <v/>
      </c>
      <c r="H3835" s="54">
        <f>IF($B3835="","",IF(AND($D3835&gt;=Настройки!$B$5,$D3835&lt;=Настройки!$B$6),$E3835,0))</f>
        <v/>
      </c>
      <c r="I3835" s="54">
        <f>IF($B3835="","",$G3835+$H3835-$J3835)</f>
        <v/>
      </c>
      <c r="J3835" s="54">
        <f>IF($B3835="","",MAX(0,$E3835-MAX(0,SUMIFS(Тех_Движение!$G$2:$G$5111,Тех_Движение!$D$2:$D$5111,$C3835,Тех_Движение!$B$2:$B$5111,"&lt;="&amp;Настройки!$B$6)-$F3835)))</f>
        <v/>
      </c>
      <c r="K3835" s="54">
        <f>IF(OR($B3835="",K$3&lt;$D3835+Настройки!$B$7),0,MAX(0,$E3835-MAX(0,SUMIFS(Тех_Движение!$G$2:$G$5111,Тех_Движение!$D$2:$D$5111,$C3835,Тех_Движение!$B$2:$B$5111,"&lt;="&amp;K$3)-$F3835)))</f>
        <v/>
      </c>
      <c r="L3835" s="54">
        <f>IF(OR($B3835="",L$3&lt;$D3835+Настройки!$B$7),0,MAX(0,$E3835-MAX(0,SUMIFS(Тех_Движение!$G$2:$G$5111,Тех_Движение!$D$2:$D$5111,$C3835,Тех_Движение!$B$2:$B$5111,"&lt;="&amp;L$3)-$F3835)))</f>
        <v/>
      </c>
      <c r="M3835" s="54">
        <f>IF(OR($B3835="",M$3&lt;$D3835+Настройки!$B$7),0,MAX(0,$E3835-MAX(0,SUMIFS(Тех_Движение!$G$2:$G$5111,Тех_Движение!$D$2:$D$5111,$C3835,Тех_Движение!$B$2:$B$5111,"&lt;="&amp;M$3)-$F3835)))</f>
        <v/>
      </c>
      <c r="N3835" s="54">
        <f>IF(OR($B3835="",N$3&lt;$D3835+Настройки!$B$7),0,MAX(0,$E3835-MAX(0,SUMIFS(Тех_Движение!$G$2:$G$5111,Тех_Движение!$D$2:$D$5111,$C3835,Тех_Движение!$B$2:$B$5111,"&lt;="&amp;N$3)-$F3835)))</f>
        <v/>
      </c>
      <c r="O3835" s="54">
        <f>IF(OR($B3835="",O$3&lt;$D3835+Настройки!$B$7),0,MAX(0,$E3835-MAX(0,SUMIFS(Тех_Движение!$G$2:$G$5111,Тех_Движение!$D$2:$D$5111,$C3835,Тех_Движение!$B$2:$B$5111,"&lt;="&amp;O$3)-$F3835)))</f>
        <v/>
      </c>
      <c r="P3835" s="54">
        <f>IF(OR($B3835="",P$3&lt;$D3835+Настройки!$B$7),0,MAX(0,$E3835-MAX(0,SUMIFS(Тех_Движение!$G$2:$G$5111,Тех_Движение!$D$2:$D$5111,$C3835,Тех_Движение!$B$2:$B$5111,"&lt;="&amp;P$3)-$F3835)))</f>
        <v/>
      </c>
      <c r="Q3835" s="54">
        <f>IF(OR($B3835="",Q$3&lt;$D3835+Настройки!$B$7),0,MAX(0,$E3835-MAX(0,SUMIFS(Тех_Движение!$G$2:$G$5111,Тех_Движение!$D$2:$D$5111,$C3835,Тех_Движение!$B$2:$B$5111,"&lt;="&amp;Q$3)-$F3835)))</f>
        <v/>
      </c>
      <c r="R3835" s="54">
        <f>IF($B3835="","",SUM($K3835:$Q3835))</f>
        <v/>
      </c>
      <c r="S3835" s="56">
        <f>IF($B3835="","",VLOOKUP($C3835,Настройки!$A$11:$L$17,9,FALSE))</f>
        <v/>
      </c>
      <c r="T3835" s="56">
        <f>IF($B3835="","",$R3835*$S3835)</f>
        <v/>
      </c>
    </row>
    <row r="3836">
      <c r="A3836" s="20">
        <f>Тех_Движение!$A$3833</f>
        <v/>
      </c>
      <c r="B3836" s="20">
        <f>IF(Тех_Движение!$F$3833&gt;0,Тех_Движение!$I$3833,"")</f>
        <v/>
      </c>
      <c r="C3836" s="20">
        <f>IF($B3836="","",Тех_Движение!$D$3833)</f>
        <v/>
      </c>
      <c r="D3836" s="42">
        <f>IF($B3836="","",Тех_Движение!$B$3833)</f>
        <v/>
      </c>
      <c r="E3836" s="54">
        <f>IF($B3836="","",Тех_Движение!$F$3833)</f>
        <v/>
      </c>
      <c r="F3836" s="54">
        <f>IF($B3836="","",SUMIFS($E$5:$E3835,$C$5:$C3835,$C3836))</f>
        <v/>
      </c>
      <c r="G3836" s="54">
        <f>IF($B3836="","",MAX(0,$E3836-MAX(0,SUMIFS(Тех_Движение!$G$2:$G$5111,Тех_Движение!$D$2:$D$5111,$C3836,Тех_Движение!$B$2:$B$5111,"&lt;="&amp;Настройки!$B$5-1)-$F3836)))</f>
        <v/>
      </c>
      <c r="H3836" s="54">
        <f>IF($B3836="","",IF(AND($D3836&gt;=Настройки!$B$5,$D3836&lt;=Настройки!$B$6),$E3836,0))</f>
        <v/>
      </c>
      <c r="I3836" s="54">
        <f>IF($B3836="","",$G3836+$H3836-$J3836)</f>
        <v/>
      </c>
      <c r="J3836" s="54">
        <f>IF($B3836="","",MAX(0,$E3836-MAX(0,SUMIFS(Тех_Движение!$G$2:$G$5111,Тех_Движение!$D$2:$D$5111,$C3836,Тех_Движение!$B$2:$B$5111,"&lt;="&amp;Настройки!$B$6)-$F3836)))</f>
        <v/>
      </c>
      <c r="K3836" s="54">
        <f>IF(OR($B3836="",K$3&lt;$D3836+Настройки!$B$7),0,MAX(0,$E3836-MAX(0,SUMIFS(Тех_Движение!$G$2:$G$5111,Тех_Движение!$D$2:$D$5111,$C3836,Тех_Движение!$B$2:$B$5111,"&lt;="&amp;K$3)-$F3836)))</f>
        <v/>
      </c>
      <c r="L3836" s="54">
        <f>IF(OR($B3836="",L$3&lt;$D3836+Настройки!$B$7),0,MAX(0,$E3836-MAX(0,SUMIFS(Тех_Движение!$G$2:$G$5111,Тех_Движение!$D$2:$D$5111,$C3836,Тех_Движение!$B$2:$B$5111,"&lt;="&amp;L$3)-$F3836)))</f>
        <v/>
      </c>
      <c r="M3836" s="54">
        <f>IF(OR($B3836="",M$3&lt;$D3836+Настройки!$B$7),0,MAX(0,$E3836-MAX(0,SUMIFS(Тех_Движение!$G$2:$G$5111,Тех_Движение!$D$2:$D$5111,$C3836,Тех_Движение!$B$2:$B$5111,"&lt;="&amp;M$3)-$F3836)))</f>
        <v/>
      </c>
      <c r="N3836" s="54">
        <f>IF(OR($B3836="",N$3&lt;$D3836+Настройки!$B$7),0,MAX(0,$E3836-MAX(0,SUMIFS(Тех_Движение!$G$2:$G$5111,Тех_Движение!$D$2:$D$5111,$C3836,Тех_Движение!$B$2:$B$5111,"&lt;="&amp;N$3)-$F3836)))</f>
        <v/>
      </c>
      <c r="O3836" s="54">
        <f>IF(OR($B3836="",O$3&lt;$D3836+Настройки!$B$7),0,MAX(0,$E3836-MAX(0,SUMIFS(Тех_Движение!$G$2:$G$5111,Тех_Движение!$D$2:$D$5111,$C3836,Тех_Движение!$B$2:$B$5111,"&lt;="&amp;O$3)-$F3836)))</f>
        <v/>
      </c>
      <c r="P3836" s="54">
        <f>IF(OR($B3836="",P$3&lt;$D3836+Настройки!$B$7),0,MAX(0,$E3836-MAX(0,SUMIFS(Тех_Движение!$G$2:$G$5111,Тех_Движение!$D$2:$D$5111,$C3836,Тех_Движение!$B$2:$B$5111,"&lt;="&amp;P$3)-$F3836)))</f>
        <v/>
      </c>
      <c r="Q3836" s="54">
        <f>IF(OR($B3836="",Q$3&lt;$D3836+Настройки!$B$7),0,MAX(0,$E3836-MAX(0,SUMIFS(Тех_Движение!$G$2:$G$5111,Тех_Движение!$D$2:$D$5111,$C3836,Тех_Движение!$B$2:$B$5111,"&lt;="&amp;Q$3)-$F3836)))</f>
        <v/>
      </c>
      <c r="R3836" s="54">
        <f>IF($B3836="","",SUM($K3836:$Q3836))</f>
        <v/>
      </c>
      <c r="S3836" s="56">
        <f>IF($B3836="","",VLOOKUP($C3836,Настройки!$A$11:$L$17,9,FALSE))</f>
        <v/>
      </c>
      <c r="T3836" s="56">
        <f>IF($B3836="","",$R3836*$S3836)</f>
        <v/>
      </c>
    </row>
    <row r="3837">
      <c r="A3837" s="20">
        <f>Тех_Движение!$A$3834</f>
        <v/>
      </c>
      <c r="B3837" s="20">
        <f>IF(Тех_Движение!$F$3834&gt;0,Тех_Движение!$I$3834,"")</f>
        <v/>
      </c>
      <c r="C3837" s="20">
        <f>IF($B3837="","",Тех_Движение!$D$3834)</f>
        <v/>
      </c>
      <c r="D3837" s="42">
        <f>IF($B3837="","",Тех_Движение!$B$3834)</f>
        <v/>
      </c>
      <c r="E3837" s="54">
        <f>IF($B3837="","",Тех_Движение!$F$3834)</f>
        <v/>
      </c>
      <c r="F3837" s="54">
        <f>IF($B3837="","",SUMIFS($E$5:$E3836,$C$5:$C3836,$C3837))</f>
        <v/>
      </c>
      <c r="G3837" s="54">
        <f>IF($B3837="","",MAX(0,$E3837-MAX(0,SUMIFS(Тех_Движение!$G$2:$G$5111,Тех_Движение!$D$2:$D$5111,$C3837,Тех_Движение!$B$2:$B$5111,"&lt;="&amp;Настройки!$B$5-1)-$F3837)))</f>
        <v/>
      </c>
      <c r="H3837" s="54">
        <f>IF($B3837="","",IF(AND($D3837&gt;=Настройки!$B$5,$D3837&lt;=Настройки!$B$6),$E3837,0))</f>
        <v/>
      </c>
      <c r="I3837" s="54">
        <f>IF($B3837="","",$G3837+$H3837-$J3837)</f>
        <v/>
      </c>
      <c r="J3837" s="54">
        <f>IF($B3837="","",MAX(0,$E3837-MAX(0,SUMIFS(Тех_Движение!$G$2:$G$5111,Тех_Движение!$D$2:$D$5111,$C3837,Тех_Движение!$B$2:$B$5111,"&lt;="&amp;Настройки!$B$6)-$F3837)))</f>
        <v/>
      </c>
      <c r="K3837" s="54">
        <f>IF(OR($B3837="",K$3&lt;$D3837+Настройки!$B$7),0,MAX(0,$E3837-MAX(0,SUMIFS(Тех_Движение!$G$2:$G$5111,Тех_Движение!$D$2:$D$5111,$C3837,Тех_Движение!$B$2:$B$5111,"&lt;="&amp;K$3)-$F3837)))</f>
        <v/>
      </c>
      <c r="L3837" s="54">
        <f>IF(OR($B3837="",L$3&lt;$D3837+Настройки!$B$7),0,MAX(0,$E3837-MAX(0,SUMIFS(Тех_Движение!$G$2:$G$5111,Тех_Движение!$D$2:$D$5111,$C3837,Тех_Движение!$B$2:$B$5111,"&lt;="&amp;L$3)-$F3837)))</f>
        <v/>
      </c>
      <c r="M3837" s="54">
        <f>IF(OR($B3837="",M$3&lt;$D3837+Настройки!$B$7),0,MAX(0,$E3837-MAX(0,SUMIFS(Тех_Движение!$G$2:$G$5111,Тех_Движение!$D$2:$D$5111,$C3837,Тех_Движение!$B$2:$B$5111,"&lt;="&amp;M$3)-$F3837)))</f>
        <v/>
      </c>
      <c r="N3837" s="54">
        <f>IF(OR($B3837="",N$3&lt;$D3837+Настройки!$B$7),0,MAX(0,$E3837-MAX(0,SUMIFS(Тех_Движение!$G$2:$G$5111,Тех_Движение!$D$2:$D$5111,$C3837,Тех_Движение!$B$2:$B$5111,"&lt;="&amp;N$3)-$F3837)))</f>
        <v/>
      </c>
      <c r="O3837" s="54">
        <f>IF(OR($B3837="",O$3&lt;$D3837+Настройки!$B$7),0,MAX(0,$E3837-MAX(0,SUMIFS(Тех_Движение!$G$2:$G$5111,Тех_Движение!$D$2:$D$5111,$C3837,Тех_Движение!$B$2:$B$5111,"&lt;="&amp;O$3)-$F3837)))</f>
        <v/>
      </c>
      <c r="P3837" s="54">
        <f>IF(OR($B3837="",P$3&lt;$D3837+Настройки!$B$7),0,MAX(0,$E3837-MAX(0,SUMIFS(Тех_Движение!$G$2:$G$5111,Тех_Движение!$D$2:$D$5111,$C3837,Тех_Движение!$B$2:$B$5111,"&lt;="&amp;P$3)-$F3837)))</f>
        <v/>
      </c>
      <c r="Q3837" s="54">
        <f>IF(OR($B3837="",Q$3&lt;$D3837+Настройки!$B$7),0,MAX(0,$E3837-MAX(0,SUMIFS(Тех_Движение!$G$2:$G$5111,Тех_Движение!$D$2:$D$5111,$C3837,Тех_Движение!$B$2:$B$5111,"&lt;="&amp;Q$3)-$F3837)))</f>
        <v/>
      </c>
      <c r="R3837" s="54">
        <f>IF($B3837="","",SUM($K3837:$Q3837))</f>
        <v/>
      </c>
      <c r="S3837" s="56">
        <f>IF($B3837="","",VLOOKUP($C3837,Настройки!$A$11:$L$17,9,FALSE))</f>
        <v/>
      </c>
      <c r="T3837" s="56">
        <f>IF($B3837="","",$R3837*$S3837)</f>
        <v/>
      </c>
    </row>
    <row r="3838">
      <c r="A3838" s="20">
        <f>Тех_Движение!$A$3835</f>
        <v/>
      </c>
      <c r="B3838" s="20">
        <f>IF(Тех_Движение!$F$3835&gt;0,Тех_Движение!$I$3835,"")</f>
        <v/>
      </c>
      <c r="C3838" s="20">
        <f>IF($B3838="","",Тех_Движение!$D$3835)</f>
        <v/>
      </c>
      <c r="D3838" s="42">
        <f>IF($B3838="","",Тех_Движение!$B$3835)</f>
        <v/>
      </c>
      <c r="E3838" s="54">
        <f>IF($B3838="","",Тех_Движение!$F$3835)</f>
        <v/>
      </c>
      <c r="F3838" s="54">
        <f>IF($B3838="","",SUMIFS($E$5:$E3837,$C$5:$C3837,$C3838))</f>
        <v/>
      </c>
      <c r="G3838" s="54">
        <f>IF($B3838="","",MAX(0,$E3838-MAX(0,SUMIFS(Тех_Движение!$G$2:$G$5111,Тех_Движение!$D$2:$D$5111,$C3838,Тех_Движение!$B$2:$B$5111,"&lt;="&amp;Настройки!$B$5-1)-$F3838)))</f>
        <v/>
      </c>
      <c r="H3838" s="54">
        <f>IF($B3838="","",IF(AND($D3838&gt;=Настройки!$B$5,$D3838&lt;=Настройки!$B$6),$E3838,0))</f>
        <v/>
      </c>
      <c r="I3838" s="54">
        <f>IF($B3838="","",$G3838+$H3838-$J3838)</f>
        <v/>
      </c>
      <c r="J3838" s="54">
        <f>IF($B3838="","",MAX(0,$E3838-MAX(0,SUMIFS(Тех_Движение!$G$2:$G$5111,Тех_Движение!$D$2:$D$5111,$C3838,Тех_Движение!$B$2:$B$5111,"&lt;="&amp;Настройки!$B$6)-$F3838)))</f>
        <v/>
      </c>
      <c r="K3838" s="54">
        <f>IF(OR($B3838="",K$3&lt;$D3838+Настройки!$B$7),0,MAX(0,$E3838-MAX(0,SUMIFS(Тех_Движение!$G$2:$G$5111,Тех_Движение!$D$2:$D$5111,$C3838,Тех_Движение!$B$2:$B$5111,"&lt;="&amp;K$3)-$F3838)))</f>
        <v/>
      </c>
      <c r="L3838" s="54">
        <f>IF(OR($B3838="",L$3&lt;$D3838+Настройки!$B$7),0,MAX(0,$E3838-MAX(0,SUMIFS(Тех_Движение!$G$2:$G$5111,Тех_Движение!$D$2:$D$5111,$C3838,Тех_Движение!$B$2:$B$5111,"&lt;="&amp;L$3)-$F3838)))</f>
        <v/>
      </c>
      <c r="M3838" s="54">
        <f>IF(OR($B3838="",M$3&lt;$D3838+Настройки!$B$7),0,MAX(0,$E3838-MAX(0,SUMIFS(Тех_Движение!$G$2:$G$5111,Тех_Движение!$D$2:$D$5111,$C3838,Тех_Движение!$B$2:$B$5111,"&lt;="&amp;M$3)-$F3838)))</f>
        <v/>
      </c>
      <c r="N3838" s="54">
        <f>IF(OR($B3838="",N$3&lt;$D3838+Настройки!$B$7),0,MAX(0,$E3838-MAX(0,SUMIFS(Тех_Движение!$G$2:$G$5111,Тех_Движение!$D$2:$D$5111,$C3838,Тех_Движение!$B$2:$B$5111,"&lt;="&amp;N$3)-$F3838)))</f>
        <v/>
      </c>
      <c r="O3838" s="54">
        <f>IF(OR($B3838="",O$3&lt;$D3838+Настройки!$B$7),0,MAX(0,$E3838-MAX(0,SUMIFS(Тех_Движение!$G$2:$G$5111,Тех_Движение!$D$2:$D$5111,$C3838,Тех_Движение!$B$2:$B$5111,"&lt;="&amp;O$3)-$F3838)))</f>
        <v/>
      </c>
      <c r="P3838" s="54">
        <f>IF(OR($B3838="",P$3&lt;$D3838+Настройки!$B$7),0,MAX(0,$E3838-MAX(0,SUMIFS(Тех_Движение!$G$2:$G$5111,Тех_Движение!$D$2:$D$5111,$C3838,Тех_Движение!$B$2:$B$5111,"&lt;="&amp;P$3)-$F3838)))</f>
        <v/>
      </c>
      <c r="Q3838" s="54">
        <f>IF(OR($B3838="",Q$3&lt;$D3838+Настройки!$B$7),0,MAX(0,$E3838-MAX(0,SUMIFS(Тех_Движение!$G$2:$G$5111,Тех_Движение!$D$2:$D$5111,$C3838,Тех_Движение!$B$2:$B$5111,"&lt;="&amp;Q$3)-$F3838)))</f>
        <v/>
      </c>
      <c r="R3838" s="54">
        <f>IF($B3838="","",SUM($K3838:$Q3838))</f>
        <v/>
      </c>
      <c r="S3838" s="56">
        <f>IF($B3838="","",VLOOKUP($C3838,Настройки!$A$11:$L$17,9,FALSE))</f>
        <v/>
      </c>
      <c r="T3838" s="56">
        <f>IF($B3838="","",$R3838*$S3838)</f>
        <v/>
      </c>
    </row>
    <row r="3839">
      <c r="A3839" s="20">
        <f>Тех_Движение!$A$3836</f>
        <v/>
      </c>
      <c r="B3839" s="20">
        <f>IF(Тех_Движение!$F$3836&gt;0,Тех_Движение!$I$3836,"")</f>
        <v/>
      </c>
      <c r="C3839" s="20">
        <f>IF($B3839="","",Тех_Движение!$D$3836)</f>
        <v/>
      </c>
      <c r="D3839" s="42">
        <f>IF($B3839="","",Тех_Движение!$B$3836)</f>
        <v/>
      </c>
      <c r="E3839" s="54">
        <f>IF($B3839="","",Тех_Движение!$F$3836)</f>
        <v/>
      </c>
      <c r="F3839" s="54">
        <f>IF($B3839="","",SUMIFS($E$5:$E3838,$C$5:$C3838,$C3839))</f>
        <v/>
      </c>
      <c r="G3839" s="54">
        <f>IF($B3839="","",MAX(0,$E3839-MAX(0,SUMIFS(Тех_Движение!$G$2:$G$5111,Тех_Движение!$D$2:$D$5111,$C3839,Тех_Движение!$B$2:$B$5111,"&lt;="&amp;Настройки!$B$5-1)-$F3839)))</f>
        <v/>
      </c>
      <c r="H3839" s="54">
        <f>IF($B3839="","",IF(AND($D3839&gt;=Настройки!$B$5,$D3839&lt;=Настройки!$B$6),$E3839,0))</f>
        <v/>
      </c>
      <c r="I3839" s="54">
        <f>IF($B3839="","",$G3839+$H3839-$J3839)</f>
        <v/>
      </c>
      <c r="J3839" s="54">
        <f>IF($B3839="","",MAX(0,$E3839-MAX(0,SUMIFS(Тех_Движение!$G$2:$G$5111,Тех_Движение!$D$2:$D$5111,$C3839,Тех_Движение!$B$2:$B$5111,"&lt;="&amp;Настройки!$B$6)-$F3839)))</f>
        <v/>
      </c>
      <c r="K3839" s="54">
        <f>IF(OR($B3839="",K$3&lt;$D3839+Настройки!$B$7),0,MAX(0,$E3839-MAX(0,SUMIFS(Тех_Движение!$G$2:$G$5111,Тех_Движение!$D$2:$D$5111,$C3839,Тех_Движение!$B$2:$B$5111,"&lt;="&amp;K$3)-$F3839)))</f>
        <v/>
      </c>
      <c r="L3839" s="54">
        <f>IF(OR($B3839="",L$3&lt;$D3839+Настройки!$B$7),0,MAX(0,$E3839-MAX(0,SUMIFS(Тех_Движение!$G$2:$G$5111,Тех_Движение!$D$2:$D$5111,$C3839,Тех_Движение!$B$2:$B$5111,"&lt;="&amp;L$3)-$F3839)))</f>
        <v/>
      </c>
      <c r="M3839" s="54">
        <f>IF(OR($B3839="",M$3&lt;$D3839+Настройки!$B$7),0,MAX(0,$E3839-MAX(0,SUMIFS(Тех_Движение!$G$2:$G$5111,Тех_Движение!$D$2:$D$5111,$C3839,Тех_Движение!$B$2:$B$5111,"&lt;="&amp;M$3)-$F3839)))</f>
        <v/>
      </c>
      <c r="N3839" s="54">
        <f>IF(OR($B3839="",N$3&lt;$D3839+Настройки!$B$7),0,MAX(0,$E3839-MAX(0,SUMIFS(Тех_Движение!$G$2:$G$5111,Тех_Движение!$D$2:$D$5111,$C3839,Тех_Движение!$B$2:$B$5111,"&lt;="&amp;N$3)-$F3839)))</f>
        <v/>
      </c>
      <c r="O3839" s="54">
        <f>IF(OR($B3839="",O$3&lt;$D3839+Настройки!$B$7),0,MAX(0,$E3839-MAX(0,SUMIFS(Тех_Движение!$G$2:$G$5111,Тех_Движение!$D$2:$D$5111,$C3839,Тех_Движение!$B$2:$B$5111,"&lt;="&amp;O$3)-$F3839)))</f>
        <v/>
      </c>
      <c r="P3839" s="54">
        <f>IF(OR($B3839="",P$3&lt;$D3839+Настройки!$B$7),0,MAX(0,$E3839-MAX(0,SUMIFS(Тех_Движение!$G$2:$G$5111,Тех_Движение!$D$2:$D$5111,$C3839,Тех_Движение!$B$2:$B$5111,"&lt;="&amp;P$3)-$F3839)))</f>
        <v/>
      </c>
      <c r="Q3839" s="54">
        <f>IF(OR($B3839="",Q$3&lt;$D3839+Настройки!$B$7),0,MAX(0,$E3839-MAX(0,SUMIFS(Тех_Движение!$G$2:$G$5111,Тех_Движение!$D$2:$D$5111,$C3839,Тех_Движение!$B$2:$B$5111,"&lt;="&amp;Q$3)-$F3839)))</f>
        <v/>
      </c>
      <c r="R3839" s="54">
        <f>IF($B3839="","",SUM($K3839:$Q3839))</f>
        <v/>
      </c>
      <c r="S3839" s="56">
        <f>IF($B3839="","",VLOOKUP($C3839,Настройки!$A$11:$L$17,9,FALSE))</f>
        <v/>
      </c>
      <c r="T3839" s="56">
        <f>IF($B3839="","",$R3839*$S3839)</f>
        <v/>
      </c>
    </row>
    <row r="3840">
      <c r="A3840" s="20">
        <f>Тех_Движение!$A$3837</f>
        <v/>
      </c>
      <c r="B3840" s="20">
        <f>IF(Тех_Движение!$F$3837&gt;0,Тех_Движение!$I$3837,"")</f>
        <v/>
      </c>
      <c r="C3840" s="20">
        <f>IF($B3840="","",Тех_Движение!$D$3837)</f>
        <v/>
      </c>
      <c r="D3840" s="42">
        <f>IF($B3840="","",Тех_Движение!$B$3837)</f>
        <v/>
      </c>
      <c r="E3840" s="54">
        <f>IF($B3840="","",Тех_Движение!$F$3837)</f>
        <v/>
      </c>
      <c r="F3840" s="54">
        <f>IF($B3840="","",SUMIFS($E$5:$E3839,$C$5:$C3839,$C3840))</f>
        <v/>
      </c>
      <c r="G3840" s="54">
        <f>IF($B3840="","",MAX(0,$E3840-MAX(0,SUMIFS(Тех_Движение!$G$2:$G$5111,Тех_Движение!$D$2:$D$5111,$C3840,Тех_Движение!$B$2:$B$5111,"&lt;="&amp;Настройки!$B$5-1)-$F3840)))</f>
        <v/>
      </c>
      <c r="H3840" s="54">
        <f>IF($B3840="","",IF(AND($D3840&gt;=Настройки!$B$5,$D3840&lt;=Настройки!$B$6),$E3840,0))</f>
        <v/>
      </c>
      <c r="I3840" s="54">
        <f>IF($B3840="","",$G3840+$H3840-$J3840)</f>
        <v/>
      </c>
      <c r="J3840" s="54">
        <f>IF($B3840="","",MAX(0,$E3840-MAX(0,SUMIFS(Тех_Движение!$G$2:$G$5111,Тех_Движение!$D$2:$D$5111,$C3840,Тех_Движение!$B$2:$B$5111,"&lt;="&amp;Настройки!$B$6)-$F3840)))</f>
        <v/>
      </c>
      <c r="K3840" s="54">
        <f>IF(OR($B3840="",K$3&lt;$D3840+Настройки!$B$7),0,MAX(0,$E3840-MAX(0,SUMIFS(Тех_Движение!$G$2:$G$5111,Тех_Движение!$D$2:$D$5111,$C3840,Тех_Движение!$B$2:$B$5111,"&lt;="&amp;K$3)-$F3840)))</f>
        <v/>
      </c>
      <c r="L3840" s="54">
        <f>IF(OR($B3840="",L$3&lt;$D3840+Настройки!$B$7),0,MAX(0,$E3840-MAX(0,SUMIFS(Тех_Движение!$G$2:$G$5111,Тех_Движение!$D$2:$D$5111,$C3840,Тех_Движение!$B$2:$B$5111,"&lt;="&amp;L$3)-$F3840)))</f>
        <v/>
      </c>
      <c r="M3840" s="54">
        <f>IF(OR($B3840="",M$3&lt;$D3840+Настройки!$B$7),0,MAX(0,$E3840-MAX(0,SUMIFS(Тех_Движение!$G$2:$G$5111,Тех_Движение!$D$2:$D$5111,$C3840,Тех_Движение!$B$2:$B$5111,"&lt;="&amp;M$3)-$F3840)))</f>
        <v/>
      </c>
      <c r="N3840" s="54">
        <f>IF(OR($B3840="",N$3&lt;$D3840+Настройки!$B$7),0,MAX(0,$E3840-MAX(0,SUMIFS(Тех_Движение!$G$2:$G$5111,Тех_Движение!$D$2:$D$5111,$C3840,Тех_Движение!$B$2:$B$5111,"&lt;="&amp;N$3)-$F3840)))</f>
        <v/>
      </c>
      <c r="O3840" s="54">
        <f>IF(OR($B3840="",O$3&lt;$D3840+Настройки!$B$7),0,MAX(0,$E3840-MAX(0,SUMIFS(Тех_Движение!$G$2:$G$5111,Тех_Движение!$D$2:$D$5111,$C3840,Тех_Движение!$B$2:$B$5111,"&lt;="&amp;O$3)-$F3840)))</f>
        <v/>
      </c>
      <c r="P3840" s="54">
        <f>IF(OR($B3840="",P$3&lt;$D3840+Настройки!$B$7),0,MAX(0,$E3840-MAX(0,SUMIFS(Тех_Движение!$G$2:$G$5111,Тех_Движение!$D$2:$D$5111,$C3840,Тех_Движение!$B$2:$B$5111,"&lt;="&amp;P$3)-$F3840)))</f>
        <v/>
      </c>
      <c r="Q3840" s="54">
        <f>IF(OR($B3840="",Q$3&lt;$D3840+Настройки!$B$7),0,MAX(0,$E3840-MAX(0,SUMIFS(Тех_Движение!$G$2:$G$5111,Тех_Движение!$D$2:$D$5111,$C3840,Тех_Движение!$B$2:$B$5111,"&lt;="&amp;Q$3)-$F3840)))</f>
        <v/>
      </c>
      <c r="R3840" s="54">
        <f>IF($B3840="","",SUM($K3840:$Q3840))</f>
        <v/>
      </c>
      <c r="S3840" s="56">
        <f>IF($B3840="","",VLOOKUP($C3840,Настройки!$A$11:$L$17,9,FALSE))</f>
        <v/>
      </c>
      <c r="T3840" s="56">
        <f>IF($B3840="","",$R3840*$S3840)</f>
        <v/>
      </c>
    </row>
    <row r="3841">
      <c r="A3841" s="20">
        <f>Тех_Движение!$A$3838</f>
        <v/>
      </c>
      <c r="B3841" s="20">
        <f>IF(Тех_Движение!$F$3838&gt;0,Тех_Движение!$I$3838,"")</f>
        <v/>
      </c>
      <c r="C3841" s="20">
        <f>IF($B3841="","",Тех_Движение!$D$3838)</f>
        <v/>
      </c>
      <c r="D3841" s="42">
        <f>IF($B3841="","",Тех_Движение!$B$3838)</f>
        <v/>
      </c>
      <c r="E3841" s="54">
        <f>IF($B3841="","",Тех_Движение!$F$3838)</f>
        <v/>
      </c>
      <c r="F3841" s="54">
        <f>IF($B3841="","",SUMIFS($E$5:$E3840,$C$5:$C3840,$C3841))</f>
        <v/>
      </c>
      <c r="G3841" s="54">
        <f>IF($B3841="","",MAX(0,$E3841-MAX(0,SUMIFS(Тех_Движение!$G$2:$G$5111,Тех_Движение!$D$2:$D$5111,$C3841,Тех_Движение!$B$2:$B$5111,"&lt;="&amp;Настройки!$B$5-1)-$F3841)))</f>
        <v/>
      </c>
      <c r="H3841" s="54">
        <f>IF($B3841="","",IF(AND($D3841&gt;=Настройки!$B$5,$D3841&lt;=Настройки!$B$6),$E3841,0))</f>
        <v/>
      </c>
      <c r="I3841" s="54">
        <f>IF($B3841="","",$G3841+$H3841-$J3841)</f>
        <v/>
      </c>
      <c r="J3841" s="54">
        <f>IF($B3841="","",MAX(0,$E3841-MAX(0,SUMIFS(Тех_Движение!$G$2:$G$5111,Тех_Движение!$D$2:$D$5111,$C3841,Тех_Движение!$B$2:$B$5111,"&lt;="&amp;Настройки!$B$6)-$F3841)))</f>
        <v/>
      </c>
      <c r="K3841" s="54">
        <f>IF(OR($B3841="",K$3&lt;$D3841+Настройки!$B$7),0,MAX(0,$E3841-MAX(0,SUMIFS(Тех_Движение!$G$2:$G$5111,Тех_Движение!$D$2:$D$5111,$C3841,Тех_Движение!$B$2:$B$5111,"&lt;="&amp;K$3)-$F3841)))</f>
        <v/>
      </c>
      <c r="L3841" s="54">
        <f>IF(OR($B3841="",L$3&lt;$D3841+Настройки!$B$7),0,MAX(0,$E3841-MAX(0,SUMIFS(Тех_Движение!$G$2:$G$5111,Тех_Движение!$D$2:$D$5111,$C3841,Тех_Движение!$B$2:$B$5111,"&lt;="&amp;L$3)-$F3841)))</f>
        <v/>
      </c>
      <c r="M3841" s="54">
        <f>IF(OR($B3841="",M$3&lt;$D3841+Настройки!$B$7),0,MAX(0,$E3841-MAX(0,SUMIFS(Тех_Движение!$G$2:$G$5111,Тех_Движение!$D$2:$D$5111,$C3841,Тех_Движение!$B$2:$B$5111,"&lt;="&amp;M$3)-$F3841)))</f>
        <v/>
      </c>
      <c r="N3841" s="54">
        <f>IF(OR($B3841="",N$3&lt;$D3841+Настройки!$B$7),0,MAX(0,$E3841-MAX(0,SUMIFS(Тех_Движение!$G$2:$G$5111,Тех_Движение!$D$2:$D$5111,$C3841,Тех_Движение!$B$2:$B$5111,"&lt;="&amp;N$3)-$F3841)))</f>
        <v/>
      </c>
      <c r="O3841" s="54">
        <f>IF(OR($B3841="",O$3&lt;$D3841+Настройки!$B$7),0,MAX(0,$E3841-MAX(0,SUMIFS(Тех_Движение!$G$2:$G$5111,Тех_Движение!$D$2:$D$5111,$C3841,Тех_Движение!$B$2:$B$5111,"&lt;="&amp;O$3)-$F3841)))</f>
        <v/>
      </c>
      <c r="P3841" s="54">
        <f>IF(OR($B3841="",P$3&lt;$D3841+Настройки!$B$7),0,MAX(0,$E3841-MAX(0,SUMIFS(Тех_Движение!$G$2:$G$5111,Тех_Движение!$D$2:$D$5111,$C3841,Тех_Движение!$B$2:$B$5111,"&lt;="&amp;P$3)-$F3841)))</f>
        <v/>
      </c>
      <c r="Q3841" s="54">
        <f>IF(OR($B3841="",Q$3&lt;$D3841+Настройки!$B$7),0,MAX(0,$E3841-MAX(0,SUMIFS(Тех_Движение!$G$2:$G$5111,Тех_Движение!$D$2:$D$5111,$C3841,Тех_Движение!$B$2:$B$5111,"&lt;="&amp;Q$3)-$F3841)))</f>
        <v/>
      </c>
      <c r="R3841" s="54">
        <f>IF($B3841="","",SUM($K3841:$Q3841))</f>
        <v/>
      </c>
      <c r="S3841" s="56">
        <f>IF($B3841="","",VLOOKUP($C3841,Настройки!$A$11:$L$17,9,FALSE))</f>
        <v/>
      </c>
      <c r="T3841" s="56">
        <f>IF($B3841="","",$R3841*$S3841)</f>
        <v/>
      </c>
    </row>
    <row r="3842">
      <c r="A3842" s="20">
        <f>Тех_Движение!$A$3839</f>
        <v/>
      </c>
      <c r="B3842" s="20">
        <f>IF(Тех_Движение!$F$3839&gt;0,Тех_Движение!$I$3839,"")</f>
        <v/>
      </c>
      <c r="C3842" s="20">
        <f>IF($B3842="","",Тех_Движение!$D$3839)</f>
        <v/>
      </c>
      <c r="D3842" s="42">
        <f>IF($B3842="","",Тех_Движение!$B$3839)</f>
        <v/>
      </c>
      <c r="E3842" s="54">
        <f>IF($B3842="","",Тех_Движение!$F$3839)</f>
        <v/>
      </c>
      <c r="F3842" s="54">
        <f>IF($B3842="","",SUMIFS($E$5:$E3841,$C$5:$C3841,$C3842))</f>
        <v/>
      </c>
      <c r="G3842" s="54">
        <f>IF($B3842="","",MAX(0,$E3842-MAX(0,SUMIFS(Тех_Движение!$G$2:$G$5111,Тех_Движение!$D$2:$D$5111,$C3842,Тех_Движение!$B$2:$B$5111,"&lt;="&amp;Настройки!$B$5-1)-$F3842)))</f>
        <v/>
      </c>
      <c r="H3842" s="54">
        <f>IF($B3842="","",IF(AND($D3842&gt;=Настройки!$B$5,$D3842&lt;=Настройки!$B$6),$E3842,0))</f>
        <v/>
      </c>
      <c r="I3842" s="54">
        <f>IF($B3842="","",$G3842+$H3842-$J3842)</f>
        <v/>
      </c>
      <c r="J3842" s="54">
        <f>IF($B3842="","",MAX(0,$E3842-MAX(0,SUMIFS(Тех_Движение!$G$2:$G$5111,Тех_Движение!$D$2:$D$5111,$C3842,Тех_Движение!$B$2:$B$5111,"&lt;="&amp;Настройки!$B$6)-$F3842)))</f>
        <v/>
      </c>
      <c r="K3842" s="54">
        <f>IF(OR($B3842="",K$3&lt;$D3842+Настройки!$B$7),0,MAX(0,$E3842-MAX(0,SUMIFS(Тех_Движение!$G$2:$G$5111,Тех_Движение!$D$2:$D$5111,$C3842,Тех_Движение!$B$2:$B$5111,"&lt;="&amp;K$3)-$F3842)))</f>
        <v/>
      </c>
      <c r="L3842" s="54">
        <f>IF(OR($B3842="",L$3&lt;$D3842+Настройки!$B$7),0,MAX(0,$E3842-MAX(0,SUMIFS(Тех_Движение!$G$2:$G$5111,Тех_Движение!$D$2:$D$5111,$C3842,Тех_Движение!$B$2:$B$5111,"&lt;="&amp;L$3)-$F3842)))</f>
        <v/>
      </c>
      <c r="M3842" s="54">
        <f>IF(OR($B3842="",M$3&lt;$D3842+Настройки!$B$7),0,MAX(0,$E3842-MAX(0,SUMIFS(Тех_Движение!$G$2:$G$5111,Тех_Движение!$D$2:$D$5111,$C3842,Тех_Движение!$B$2:$B$5111,"&lt;="&amp;M$3)-$F3842)))</f>
        <v/>
      </c>
      <c r="N3842" s="54">
        <f>IF(OR($B3842="",N$3&lt;$D3842+Настройки!$B$7),0,MAX(0,$E3842-MAX(0,SUMIFS(Тех_Движение!$G$2:$G$5111,Тех_Движение!$D$2:$D$5111,$C3842,Тех_Движение!$B$2:$B$5111,"&lt;="&amp;N$3)-$F3842)))</f>
        <v/>
      </c>
      <c r="O3842" s="54">
        <f>IF(OR($B3842="",O$3&lt;$D3842+Настройки!$B$7),0,MAX(0,$E3842-MAX(0,SUMIFS(Тех_Движение!$G$2:$G$5111,Тех_Движение!$D$2:$D$5111,$C3842,Тех_Движение!$B$2:$B$5111,"&lt;="&amp;O$3)-$F3842)))</f>
        <v/>
      </c>
      <c r="P3842" s="54">
        <f>IF(OR($B3842="",P$3&lt;$D3842+Настройки!$B$7),0,MAX(0,$E3842-MAX(0,SUMIFS(Тех_Движение!$G$2:$G$5111,Тех_Движение!$D$2:$D$5111,$C3842,Тех_Движение!$B$2:$B$5111,"&lt;="&amp;P$3)-$F3842)))</f>
        <v/>
      </c>
      <c r="Q3842" s="54">
        <f>IF(OR($B3842="",Q$3&lt;$D3842+Настройки!$B$7),0,MAX(0,$E3842-MAX(0,SUMIFS(Тех_Движение!$G$2:$G$5111,Тех_Движение!$D$2:$D$5111,$C3842,Тех_Движение!$B$2:$B$5111,"&lt;="&amp;Q$3)-$F3842)))</f>
        <v/>
      </c>
      <c r="R3842" s="54">
        <f>IF($B3842="","",SUM($K3842:$Q3842))</f>
        <v/>
      </c>
      <c r="S3842" s="56">
        <f>IF($B3842="","",VLOOKUP($C3842,Настройки!$A$11:$L$17,9,FALSE))</f>
        <v/>
      </c>
      <c r="T3842" s="56">
        <f>IF($B3842="","",$R3842*$S3842)</f>
        <v/>
      </c>
    </row>
    <row r="3843">
      <c r="A3843" s="20">
        <f>Тех_Движение!$A$3840</f>
        <v/>
      </c>
      <c r="B3843" s="20">
        <f>IF(Тех_Движение!$F$3840&gt;0,Тех_Движение!$I$3840,"")</f>
        <v/>
      </c>
      <c r="C3843" s="20">
        <f>IF($B3843="","",Тех_Движение!$D$3840)</f>
        <v/>
      </c>
      <c r="D3843" s="42">
        <f>IF($B3843="","",Тех_Движение!$B$3840)</f>
        <v/>
      </c>
      <c r="E3843" s="54">
        <f>IF($B3843="","",Тех_Движение!$F$3840)</f>
        <v/>
      </c>
      <c r="F3843" s="54">
        <f>IF($B3843="","",SUMIFS($E$5:$E3842,$C$5:$C3842,$C3843))</f>
        <v/>
      </c>
      <c r="G3843" s="54">
        <f>IF($B3843="","",MAX(0,$E3843-MAX(0,SUMIFS(Тех_Движение!$G$2:$G$5111,Тех_Движение!$D$2:$D$5111,$C3843,Тех_Движение!$B$2:$B$5111,"&lt;="&amp;Настройки!$B$5-1)-$F3843)))</f>
        <v/>
      </c>
      <c r="H3843" s="54">
        <f>IF($B3843="","",IF(AND($D3843&gt;=Настройки!$B$5,$D3843&lt;=Настройки!$B$6),$E3843,0))</f>
        <v/>
      </c>
      <c r="I3843" s="54">
        <f>IF($B3843="","",$G3843+$H3843-$J3843)</f>
        <v/>
      </c>
      <c r="J3843" s="54">
        <f>IF($B3843="","",MAX(0,$E3843-MAX(0,SUMIFS(Тех_Движение!$G$2:$G$5111,Тех_Движение!$D$2:$D$5111,$C3843,Тех_Движение!$B$2:$B$5111,"&lt;="&amp;Настройки!$B$6)-$F3843)))</f>
        <v/>
      </c>
      <c r="K3843" s="54">
        <f>IF(OR($B3843="",K$3&lt;$D3843+Настройки!$B$7),0,MAX(0,$E3843-MAX(0,SUMIFS(Тех_Движение!$G$2:$G$5111,Тех_Движение!$D$2:$D$5111,$C3843,Тех_Движение!$B$2:$B$5111,"&lt;="&amp;K$3)-$F3843)))</f>
        <v/>
      </c>
      <c r="L3843" s="54">
        <f>IF(OR($B3843="",L$3&lt;$D3843+Настройки!$B$7),0,MAX(0,$E3843-MAX(0,SUMIFS(Тех_Движение!$G$2:$G$5111,Тех_Движение!$D$2:$D$5111,$C3843,Тех_Движение!$B$2:$B$5111,"&lt;="&amp;L$3)-$F3843)))</f>
        <v/>
      </c>
      <c r="M3843" s="54">
        <f>IF(OR($B3843="",M$3&lt;$D3843+Настройки!$B$7),0,MAX(0,$E3843-MAX(0,SUMIFS(Тех_Движение!$G$2:$G$5111,Тех_Движение!$D$2:$D$5111,$C3843,Тех_Движение!$B$2:$B$5111,"&lt;="&amp;M$3)-$F3843)))</f>
        <v/>
      </c>
      <c r="N3843" s="54">
        <f>IF(OR($B3843="",N$3&lt;$D3843+Настройки!$B$7),0,MAX(0,$E3843-MAX(0,SUMIFS(Тех_Движение!$G$2:$G$5111,Тех_Движение!$D$2:$D$5111,$C3843,Тех_Движение!$B$2:$B$5111,"&lt;="&amp;N$3)-$F3843)))</f>
        <v/>
      </c>
      <c r="O3843" s="54">
        <f>IF(OR($B3843="",O$3&lt;$D3843+Настройки!$B$7),0,MAX(0,$E3843-MAX(0,SUMIFS(Тех_Движение!$G$2:$G$5111,Тех_Движение!$D$2:$D$5111,$C3843,Тех_Движение!$B$2:$B$5111,"&lt;="&amp;O$3)-$F3843)))</f>
        <v/>
      </c>
      <c r="P3843" s="54">
        <f>IF(OR($B3843="",P$3&lt;$D3843+Настройки!$B$7),0,MAX(0,$E3843-MAX(0,SUMIFS(Тех_Движение!$G$2:$G$5111,Тех_Движение!$D$2:$D$5111,$C3843,Тех_Движение!$B$2:$B$5111,"&lt;="&amp;P$3)-$F3843)))</f>
        <v/>
      </c>
      <c r="Q3843" s="54">
        <f>IF(OR($B3843="",Q$3&lt;$D3843+Настройки!$B$7),0,MAX(0,$E3843-MAX(0,SUMIFS(Тех_Движение!$G$2:$G$5111,Тех_Движение!$D$2:$D$5111,$C3843,Тех_Движение!$B$2:$B$5111,"&lt;="&amp;Q$3)-$F3843)))</f>
        <v/>
      </c>
      <c r="R3843" s="54">
        <f>IF($B3843="","",SUM($K3843:$Q3843))</f>
        <v/>
      </c>
      <c r="S3843" s="56">
        <f>IF($B3843="","",VLOOKUP($C3843,Настройки!$A$11:$L$17,9,FALSE))</f>
        <v/>
      </c>
      <c r="T3843" s="56">
        <f>IF($B3843="","",$R3843*$S3843)</f>
        <v/>
      </c>
    </row>
    <row r="3844">
      <c r="A3844" s="20">
        <f>Тех_Движение!$A$3841</f>
        <v/>
      </c>
      <c r="B3844" s="20">
        <f>IF(Тех_Движение!$F$3841&gt;0,Тех_Движение!$I$3841,"")</f>
        <v/>
      </c>
      <c r="C3844" s="20">
        <f>IF($B3844="","",Тех_Движение!$D$3841)</f>
        <v/>
      </c>
      <c r="D3844" s="42">
        <f>IF($B3844="","",Тех_Движение!$B$3841)</f>
        <v/>
      </c>
      <c r="E3844" s="54">
        <f>IF($B3844="","",Тех_Движение!$F$3841)</f>
        <v/>
      </c>
      <c r="F3844" s="54">
        <f>IF($B3844="","",SUMIFS($E$5:$E3843,$C$5:$C3843,$C3844))</f>
        <v/>
      </c>
      <c r="G3844" s="54">
        <f>IF($B3844="","",MAX(0,$E3844-MAX(0,SUMIFS(Тех_Движение!$G$2:$G$5111,Тех_Движение!$D$2:$D$5111,$C3844,Тех_Движение!$B$2:$B$5111,"&lt;="&amp;Настройки!$B$5-1)-$F3844)))</f>
        <v/>
      </c>
      <c r="H3844" s="54">
        <f>IF($B3844="","",IF(AND($D3844&gt;=Настройки!$B$5,$D3844&lt;=Настройки!$B$6),$E3844,0))</f>
        <v/>
      </c>
      <c r="I3844" s="54">
        <f>IF($B3844="","",$G3844+$H3844-$J3844)</f>
        <v/>
      </c>
      <c r="J3844" s="54">
        <f>IF($B3844="","",MAX(0,$E3844-MAX(0,SUMIFS(Тех_Движение!$G$2:$G$5111,Тех_Движение!$D$2:$D$5111,$C3844,Тех_Движение!$B$2:$B$5111,"&lt;="&amp;Настройки!$B$6)-$F3844)))</f>
        <v/>
      </c>
      <c r="K3844" s="54">
        <f>IF(OR($B3844="",K$3&lt;$D3844+Настройки!$B$7),0,MAX(0,$E3844-MAX(0,SUMIFS(Тех_Движение!$G$2:$G$5111,Тех_Движение!$D$2:$D$5111,$C3844,Тех_Движение!$B$2:$B$5111,"&lt;="&amp;K$3)-$F3844)))</f>
        <v/>
      </c>
      <c r="L3844" s="54">
        <f>IF(OR($B3844="",L$3&lt;$D3844+Настройки!$B$7),0,MAX(0,$E3844-MAX(0,SUMIFS(Тех_Движение!$G$2:$G$5111,Тех_Движение!$D$2:$D$5111,$C3844,Тех_Движение!$B$2:$B$5111,"&lt;="&amp;L$3)-$F3844)))</f>
        <v/>
      </c>
      <c r="M3844" s="54">
        <f>IF(OR($B3844="",M$3&lt;$D3844+Настройки!$B$7),0,MAX(0,$E3844-MAX(0,SUMIFS(Тех_Движение!$G$2:$G$5111,Тех_Движение!$D$2:$D$5111,$C3844,Тех_Движение!$B$2:$B$5111,"&lt;="&amp;M$3)-$F3844)))</f>
        <v/>
      </c>
      <c r="N3844" s="54">
        <f>IF(OR($B3844="",N$3&lt;$D3844+Настройки!$B$7),0,MAX(0,$E3844-MAX(0,SUMIFS(Тех_Движение!$G$2:$G$5111,Тех_Движение!$D$2:$D$5111,$C3844,Тех_Движение!$B$2:$B$5111,"&lt;="&amp;N$3)-$F3844)))</f>
        <v/>
      </c>
      <c r="O3844" s="54">
        <f>IF(OR($B3844="",O$3&lt;$D3844+Настройки!$B$7),0,MAX(0,$E3844-MAX(0,SUMIFS(Тех_Движение!$G$2:$G$5111,Тех_Движение!$D$2:$D$5111,$C3844,Тех_Движение!$B$2:$B$5111,"&lt;="&amp;O$3)-$F3844)))</f>
        <v/>
      </c>
      <c r="P3844" s="54">
        <f>IF(OR($B3844="",P$3&lt;$D3844+Настройки!$B$7),0,MAX(0,$E3844-MAX(0,SUMIFS(Тех_Движение!$G$2:$G$5111,Тех_Движение!$D$2:$D$5111,$C3844,Тех_Движение!$B$2:$B$5111,"&lt;="&amp;P$3)-$F3844)))</f>
        <v/>
      </c>
      <c r="Q3844" s="54">
        <f>IF(OR($B3844="",Q$3&lt;$D3844+Настройки!$B$7),0,MAX(0,$E3844-MAX(0,SUMIFS(Тех_Движение!$G$2:$G$5111,Тех_Движение!$D$2:$D$5111,$C3844,Тех_Движение!$B$2:$B$5111,"&lt;="&amp;Q$3)-$F3844)))</f>
        <v/>
      </c>
      <c r="R3844" s="54">
        <f>IF($B3844="","",SUM($K3844:$Q3844))</f>
        <v/>
      </c>
      <c r="S3844" s="56">
        <f>IF($B3844="","",VLOOKUP($C3844,Настройки!$A$11:$L$17,9,FALSE))</f>
        <v/>
      </c>
      <c r="T3844" s="56">
        <f>IF($B3844="","",$R3844*$S3844)</f>
        <v/>
      </c>
    </row>
    <row r="3845">
      <c r="A3845" s="20">
        <f>Тех_Движение!$A$3842</f>
        <v/>
      </c>
      <c r="B3845" s="20">
        <f>IF(Тех_Движение!$F$3842&gt;0,Тех_Движение!$I$3842,"")</f>
        <v/>
      </c>
      <c r="C3845" s="20">
        <f>IF($B3845="","",Тех_Движение!$D$3842)</f>
        <v/>
      </c>
      <c r="D3845" s="42">
        <f>IF($B3845="","",Тех_Движение!$B$3842)</f>
        <v/>
      </c>
      <c r="E3845" s="54">
        <f>IF($B3845="","",Тех_Движение!$F$3842)</f>
        <v/>
      </c>
      <c r="F3845" s="54">
        <f>IF($B3845="","",SUMIFS($E$5:$E3844,$C$5:$C3844,$C3845))</f>
        <v/>
      </c>
      <c r="G3845" s="54">
        <f>IF($B3845="","",MAX(0,$E3845-MAX(0,SUMIFS(Тех_Движение!$G$2:$G$5111,Тех_Движение!$D$2:$D$5111,$C3845,Тех_Движение!$B$2:$B$5111,"&lt;="&amp;Настройки!$B$5-1)-$F3845)))</f>
        <v/>
      </c>
      <c r="H3845" s="54">
        <f>IF($B3845="","",IF(AND($D3845&gt;=Настройки!$B$5,$D3845&lt;=Настройки!$B$6),$E3845,0))</f>
        <v/>
      </c>
      <c r="I3845" s="54">
        <f>IF($B3845="","",$G3845+$H3845-$J3845)</f>
        <v/>
      </c>
      <c r="J3845" s="54">
        <f>IF($B3845="","",MAX(0,$E3845-MAX(0,SUMIFS(Тех_Движение!$G$2:$G$5111,Тех_Движение!$D$2:$D$5111,$C3845,Тех_Движение!$B$2:$B$5111,"&lt;="&amp;Настройки!$B$6)-$F3845)))</f>
        <v/>
      </c>
      <c r="K3845" s="54">
        <f>IF(OR($B3845="",K$3&lt;$D3845+Настройки!$B$7),0,MAX(0,$E3845-MAX(0,SUMIFS(Тех_Движение!$G$2:$G$5111,Тех_Движение!$D$2:$D$5111,$C3845,Тех_Движение!$B$2:$B$5111,"&lt;="&amp;K$3)-$F3845)))</f>
        <v/>
      </c>
      <c r="L3845" s="54">
        <f>IF(OR($B3845="",L$3&lt;$D3845+Настройки!$B$7),0,MAX(0,$E3845-MAX(0,SUMIFS(Тех_Движение!$G$2:$G$5111,Тех_Движение!$D$2:$D$5111,$C3845,Тех_Движение!$B$2:$B$5111,"&lt;="&amp;L$3)-$F3845)))</f>
        <v/>
      </c>
      <c r="M3845" s="54">
        <f>IF(OR($B3845="",M$3&lt;$D3845+Настройки!$B$7),0,MAX(0,$E3845-MAX(0,SUMIFS(Тех_Движение!$G$2:$G$5111,Тех_Движение!$D$2:$D$5111,$C3845,Тех_Движение!$B$2:$B$5111,"&lt;="&amp;M$3)-$F3845)))</f>
        <v/>
      </c>
      <c r="N3845" s="54">
        <f>IF(OR($B3845="",N$3&lt;$D3845+Настройки!$B$7),0,MAX(0,$E3845-MAX(0,SUMIFS(Тех_Движение!$G$2:$G$5111,Тех_Движение!$D$2:$D$5111,$C3845,Тех_Движение!$B$2:$B$5111,"&lt;="&amp;N$3)-$F3845)))</f>
        <v/>
      </c>
      <c r="O3845" s="54">
        <f>IF(OR($B3845="",O$3&lt;$D3845+Настройки!$B$7),0,MAX(0,$E3845-MAX(0,SUMIFS(Тех_Движение!$G$2:$G$5111,Тех_Движение!$D$2:$D$5111,$C3845,Тех_Движение!$B$2:$B$5111,"&lt;="&amp;O$3)-$F3845)))</f>
        <v/>
      </c>
      <c r="P3845" s="54">
        <f>IF(OR($B3845="",P$3&lt;$D3845+Настройки!$B$7),0,MAX(0,$E3845-MAX(0,SUMIFS(Тех_Движение!$G$2:$G$5111,Тех_Движение!$D$2:$D$5111,$C3845,Тех_Движение!$B$2:$B$5111,"&lt;="&amp;P$3)-$F3845)))</f>
        <v/>
      </c>
      <c r="Q3845" s="54">
        <f>IF(OR($B3845="",Q$3&lt;$D3845+Настройки!$B$7),0,MAX(0,$E3845-MAX(0,SUMIFS(Тех_Движение!$G$2:$G$5111,Тех_Движение!$D$2:$D$5111,$C3845,Тех_Движение!$B$2:$B$5111,"&lt;="&amp;Q$3)-$F3845)))</f>
        <v/>
      </c>
      <c r="R3845" s="54">
        <f>IF($B3845="","",SUM($K3845:$Q3845))</f>
        <v/>
      </c>
      <c r="S3845" s="56">
        <f>IF($B3845="","",VLOOKUP($C3845,Настройки!$A$11:$L$17,9,FALSE))</f>
        <v/>
      </c>
      <c r="T3845" s="56">
        <f>IF($B3845="","",$R3845*$S3845)</f>
        <v/>
      </c>
    </row>
    <row r="3846">
      <c r="A3846" s="20">
        <f>Тех_Движение!$A$3843</f>
        <v/>
      </c>
      <c r="B3846" s="20">
        <f>IF(Тех_Движение!$F$3843&gt;0,Тех_Движение!$I$3843,"")</f>
        <v/>
      </c>
      <c r="C3846" s="20">
        <f>IF($B3846="","",Тех_Движение!$D$3843)</f>
        <v/>
      </c>
      <c r="D3846" s="42">
        <f>IF($B3846="","",Тех_Движение!$B$3843)</f>
        <v/>
      </c>
      <c r="E3846" s="54">
        <f>IF($B3846="","",Тех_Движение!$F$3843)</f>
        <v/>
      </c>
      <c r="F3846" s="54">
        <f>IF($B3846="","",SUMIFS($E$5:$E3845,$C$5:$C3845,$C3846))</f>
        <v/>
      </c>
      <c r="G3846" s="54">
        <f>IF($B3846="","",MAX(0,$E3846-MAX(0,SUMIFS(Тех_Движение!$G$2:$G$5111,Тех_Движение!$D$2:$D$5111,$C3846,Тех_Движение!$B$2:$B$5111,"&lt;="&amp;Настройки!$B$5-1)-$F3846)))</f>
        <v/>
      </c>
      <c r="H3846" s="54">
        <f>IF($B3846="","",IF(AND($D3846&gt;=Настройки!$B$5,$D3846&lt;=Настройки!$B$6),$E3846,0))</f>
        <v/>
      </c>
      <c r="I3846" s="54">
        <f>IF($B3846="","",$G3846+$H3846-$J3846)</f>
        <v/>
      </c>
      <c r="J3846" s="54">
        <f>IF($B3846="","",MAX(0,$E3846-MAX(0,SUMIFS(Тех_Движение!$G$2:$G$5111,Тех_Движение!$D$2:$D$5111,$C3846,Тех_Движение!$B$2:$B$5111,"&lt;="&amp;Настройки!$B$6)-$F3846)))</f>
        <v/>
      </c>
      <c r="K3846" s="54">
        <f>IF(OR($B3846="",K$3&lt;$D3846+Настройки!$B$7),0,MAX(0,$E3846-MAX(0,SUMIFS(Тех_Движение!$G$2:$G$5111,Тех_Движение!$D$2:$D$5111,$C3846,Тех_Движение!$B$2:$B$5111,"&lt;="&amp;K$3)-$F3846)))</f>
        <v/>
      </c>
      <c r="L3846" s="54">
        <f>IF(OR($B3846="",L$3&lt;$D3846+Настройки!$B$7),0,MAX(0,$E3846-MAX(0,SUMIFS(Тех_Движение!$G$2:$G$5111,Тех_Движение!$D$2:$D$5111,$C3846,Тех_Движение!$B$2:$B$5111,"&lt;="&amp;L$3)-$F3846)))</f>
        <v/>
      </c>
      <c r="M3846" s="54">
        <f>IF(OR($B3846="",M$3&lt;$D3846+Настройки!$B$7),0,MAX(0,$E3846-MAX(0,SUMIFS(Тех_Движение!$G$2:$G$5111,Тех_Движение!$D$2:$D$5111,$C3846,Тех_Движение!$B$2:$B$5111,"&lt;="&amp;M$3)-$F3846)))</f>
        <v/>
      </c>
      <c r="N3846" s="54">
        <f>IF(OR($B3846="",N$3&lt;$D3846+Настройки!$B$7),0,MAX(0,$E3846-MAX(0,SUMIFS(Тех_Движение!$G$2:$G$5111,Тех_Движение!$D$2:$D$5111,$C3846,Тех_Движение!$B$2:$B$5111,"&lt;="&amp;N$3)-$F3846)))</f>
        <v/>
      </c>
      <c r="O3846" s="54">
        <f>IF(OR($B3846="",O$3&lt;$D3846+Настройки!$B$7),0,MAX(0,$E3846-MAX(0,SUMIFS(Тех_Движение!$G$2:$G$5111,Тех_Движение!$D$2:$D$5111,$C3846,Тех_Движение!$B$2:$B$5111,"&lt;="&amp;O$3)-$F3846)))</f>
        <v/>
      </c>
      <c r="P3846" s="54">
        <f>IF(OR($B3846="",P$3&lt;$D3846+Настройки!$B$7),0,MAX(0,$E3846-MAX(0,SUMIFS(Тех_Движение!$G$2:$G$5111,Тех_Движение!$D$2:$D$5111,$C3846,Тех_Движение!$B$2:$B$5111,"&lt;="&amp;P$3)-$F3846)))</f>
        <v/>
      </c>
      <c r="Q3846" s="54">
        <f>IF(OR($B3846="",Q$3&lt;$D3846+Настройки!$B$7),0,MAX(0,$E3846-MAX(0,SUMIFS(Тех_Движение!$G$2:$G$5111,Тех_Движение!$D$2:$D$5111,$C3846,Тех_Движение!$B$2:$B$5111,"&lt;="&amp;Q$3)-$F3846)))</f>
        <v/>
      </c>
      <c r="R3846" s="54">
        <f>IF($B3846="","",SUM($K3846:$Q3846))</f>
        <v/>
      </c>
      <c r="S3846" s="56">
        <f>IF($B3846="","",VLOOKUP($C3846,Настройки!$A$11:$L$17,9,FALSE))</f>
        <v/>
      </c>
      <c r="T3846" s="56">
        <f>IF($B3846="","",$R3846*$S3846)</f>
        <v/>
      </c>
    </row>
    <row r="3847">
      <c r="A3847" s="20">
        <f>Тех_Движение!$A$3844</f>
        <v/>
      </c>
      <c r="B3847" s="20">
        <f>IF(Тех_Движение!$F$3844&gt;0,Тех_Движение!$I$3844,"")</f>
        <v/>
      </c>
      <c r="C3847" s="20">
        <f>IF($B3847="","",Тех_Движение!$D$3844)</f>
        <v/>
      </c>
      <c r="D3847" s="42">
        <f>IF($B3847="","",Тех_Движение!$B$3844)</f>
        <v/>
      </c>
      <c r="E3847" s="54">
        <f>IF($B3847="","",Тех_Движение!$F$3844)</f>
        <v/>
      </c>
      <c r="F3847" s="54">
        <f>IF($B3847="","",SUMIFS($E$5:$E3846,$C$5:$C3846,$C3847))</f>
        <v/>
      </c>
      <c r="G3847" s="54">
        <f>IF($B3847="","",MAX(0,$E3847-MAX(0,SUMIFS(Тех_Движение!$G$2:$G$5111,Тех_Движение!$D$2:$D$5111,$C3847,Тех_Движение!$B$2:$B$5111,"&lt;="&amp;Настройки!$B$5-1)-$F3847)))</f>
        <v/>
      </c>
      <c r="H3847" s="54">
        <f>IF($B3847="","",IF(AND($D3847&gt;=Настройки!$B$5,$D3847&lt;=Настройки!$B$6),$E3847,0))</f>
        <v/>
      </c>
      <c r="I3847" s="54">
        <f>IF($B3847="","",$G3847+$H3847-$J3847)</f>
        <v/>
      </c>
      <c r="J3847" s="54">
        <f>IF($B3847="","",MAX(0,$E3847-MAX(0,SUMIFS(Тех_Движение!$G$2:$G$5111,Тех_Движение!$D$2:$D$5111,$C3847,Тех_Движение!$B$2:$B$5111,"&lt;="&amp;Настройки!$B$6)-$F3847)))</f>
        <v/>
      </c>
      <c r="K3847" s="54">
        <f>IF(OR($B3847="",K$3&lt;$D3847+Настройки!$B$7),0,MAX(0,$E3847-MAX(0,SUMIFS(Тех_Движение!$G$2:$G$5111,Тех_Движение!$D$2:$D$5111,$C3847,Тех_Движение!$B$2:$B$5111,"&lt;="&amp;K$3)-$F3847)))</f>
        <v/>
      </c>
      <c r="L3847" s="54">
        <f>IF(OR($B3847="",L$3&lt;$D3847+Настройки!$B$7),0,MAX(0,$E3847-MAX(0,SUMIFS(Тех_Движение!$G$2:$G$5111,Тех_Движение!$D$2:$D$5111,$C3847,Тех_Движение!$B$2:$B$5111,"&lt;="&amp;L$3)-$F3847)))</f>
        <v/>
      </c>
      <c r="M3847" s="54">
        <f>IF(OR($B3847="",M$3&lt;$D3847+Настройки!$B$7),0,MAX(0,$E3847-MAX(0,SUMIFS(Тех_Движение!$G$2:$G$5111,Тех_Движение!$D$2:$D$5111,$C3847,Тех_Движение!$B$2:$B$5111,"&lt;="&amp;M$3)-$F3847)))</f>
        <v/>
      </c>
      <c r="N3847" s="54">
        <f>IF(OR($B3847="",N$3&lt;$D3847+Настройки!$B$7),0,MAX(0,$E3847-MAX(0,SUMIFS(Тех_Движение!$G$2:$G$5111,Тех_Движение!$D$2:$D$5111,$C3847,Тех_Движение!$B$2:$B$5111,"&lt;="&amp;N$3)-$F3847)))</f>
        <v/>
      </c>
      <c r="O3847" s="54">
        <f>IF(OR($B3847="",O$3&lt;$D3847+Настройки!$B$7),0,MAX(0,$E3847-MAX(0,SUMIFS(Тех_Движение!$G$2:$G$5111,Тех_Движение!$D$2:$D$5111,$C3847,Тех_Движение!$B$2:$B$5111,"&lt;="&amp;O$3)-$F3847)))</f>
        <v/>
      </c>
      <c r="P3847" s="54">
        <f>IF(OR($B3847="",P$3&lt;$D3847+Настройки!$B$7),0,MAX(0,$E3847-MAX(0,SUMIFS(Тех_Движение!$G$2:$G$5111,Тех_Движение!$D$2:$D$5111,$C3847,Тех_Движение!$B$2:$B$5111,"&lt;="&amp;P$3)-$F3847)))</f>
        <v/>
      </c>
      <c r="Q3847" s="54">
        <f>IF(OR($B3847="",Q$3&lt;$D3847+Настройки!$B$7),0,MAX(0,$E3847-MAX(0,SUMIFS(Тех_Движение!$G$2:$G$5111,Тех_Движение!$D$2:$D$5111,$C3847,Тех_Движение!$B$2:$B$5111,"&lt;="&amp;Q$3)-$F3847)))</f>
        <v/>
      </c>
      <c r="R3847" s="54">
        <f>IF($B3847="","",SUM($K3847:$Q3847))</f>
        <v/>
      </c>
      <c r="S3847" s="56">
        <f>IF($B3847="","",VLOOKUP($C3847,Настройки!$A$11:$L$17,9,FALSE))</f>
        <v/>
      </c>
      <c r="T3847" s="56">
        <f>IF($B3847="","",$R3847*$S3847)</f>
        <v/>
      </c>
    </row>
    <row r="3848">
      <c r="A3848" s="20">
        <f>Тех_Движение!$A$3845</f>
        <v/>
      </c>
      <c r="B3848" s="20">
        <f>IF(Тех_Движение!$F$3845&gt;0,Тех_Движение!$I$3845,"")</f>
        <v/>
      </c>
      <c r="C3848" s="20">
        <f>IF($B3848="","",Тех_Движение!$D$3845)</f>
        <v/>
      </c>
      <c r="D3848" s="42">
        <f>IF($B3848="","",Тех_Движение!$B$3845)</f>
        <v/>
      </c>
      <c r="E3848" s="54">
        <f>IF($B3848="","",Тех_Движение!$F$3845)</f>
        <v/>
      </c>
      <c r="F3848" s="54">
        <f>IF($B3848="","",SUMIFS($E$5:$E3847,$C$5:$C3847,$C3848))</f>
        <v/>
      </c>
      <c r="G3848" s="54">
        <f>IF($B3848="","",MAX(0,$E3848-MAX(0,SUMIFS(Тех_Движение!$G$2:$G$5111,Тех_Движение!$D$2:$D$5111,$C3848,Тех_Движение!$B$2:$B$5111,"&lt;="&amp;Настройки!$B$5-1)-$F3848)))</f>
        <v/>
      </c>
      <c r="H3848" s="54">
        <f>IF($B3848="","",IF(AND($D3848&gt;=Настройки!$B$5,$D3848&lt;=Настройки!$B$6),$E3848,0))</f>
        <v/>
      </c>
      <c r="I3848" s="54">
        <f>IF($B3848="","",$G3848+$H3848-$J3848)</f>
        <v/>
      </c>
      <c r="J3848" s="54">
        <f>IF($B3848="","",MAX(0,$E3848-MAX(0,SUMIFS(Тех_Движение!$G$2:$G$5111,Тех_Движение!$D$2:$D$5111,$C3848,Тех_Движение!$B$2:$B$5111,"&lt;="&amp;Настройки!$B$6)-$F3848)))</f>
        <v/>
      </c>
      <c r="K3848" s="54">
        <f>IF(OR($B3848="",K$3&lt;$D3848+Настройки!$B$7),0,MAX(0,$E3848-MAX(0,SUMIFS(Тех_Движение!$G$2:$G$5111,Тех_Движение!$D$2:$D$5111,$C3848,Тех_Движение!$B$2:$B$5111,"&lt;="&amp;K$3)-$F3848)))</f>
        <v/>
      </c>
      <c r="L3848" s="54">
        <f>IF(OR($B3848="",L$3&lt;$D3848+Настройки!$B$7),0,MAX(0,$E3848-MAX(0,SUMIFS(Тех_Движение!$G$2:$G$5111,Тех_Движение!$D$2:$D$5111,$C3848,Тех_Движение!$B$2:$B$5111,"&lt;="&amp;L$3)-$F3848)))</f>
        <v/>
      </c>
      <c r="M3848" s="54">
        <f>IF(OR($B3848="",M$3&lt;$D3848+Настройки!$B$7),0,MAX(0,$E3848-MAX(0,SUMIFS(Тех_Движение!$G$2:$G$5111,Тех_Движение!$D$2:$D$5111,$C3848,Тех_Движение!$B$2:$B$5111,"&lt;="&amp;M$3)-$F3848)))</f>
        <v/>
      </c>
      <c r="N3848" s="54">
        <f>IF(OR($B3848="",N$3&lt;$D3848+Настройки!$B$7),0,MAX(0,$E3848-MAX(0,SUMIFS(Тех_Движение!$G$2:$G$5111,Тех_Движение!$D$2:$D$5111,$C3848,Тех_Движение!$B$2:$B$5111,"&lt;="&amp;N$3)-$F3848)))</f>
        <v/>
      </c>
      <c r="O3848" s="54">
        <f>IF(OR($B3848="",O$3&lt;$D3848+Настройки!$B$7),0,MAX(0,$E3848-MAX(0,SUMIFS(Тех_Движение!$G$2:$G$5111,Тех_Движение!$D$2:$D$5111,$C3848,Тех_Движение!$B$2:$B$5111,"&lt;="&amp;O$3)-$F3848)))</f>
        <v/>
      </c>
      <c r="P3848" s="54">
        <f>IF(OR($B3848="",P$3&lt;$D3848+Настройки!$B$7),0,MAX(0,$E3848-MAX(0,SUMIFS(Тех_Движение!$G$2:$G$5111,Тех_Движение!$D$2:$D$5111,$C3848,Тех_Движение!$B$2:$B$5111,"&lt;="&amp;P$3)-$F3848)))</f>
        <v/>
      </c>
      <c r="Q3848" s="54">
        <f>IF(OR($B3848="",Q$3&lt;$D3848+Настройки!$B$7),0,MAX(0,$E3848-MAX(0,SUMIFS(Тех_Движение!$G$2:$G$5111,Тех_Движение!$D$2:$D$5111,$C3848,Тех_Движение!$B$2:$B$5111,"&lt;="&amp;Q$3)-$F3848)))</f>
        <v/>
      </c>
      <c r="R3848" s="54">
        <f>IF($B3848="","",SUM($K3848:$Q3848))</f>
        <v/>
      </c>
      <c r="S3848" s="56">
        <f>IF($B3848="","",VLOOKUP($C3848,Настройки!$A$11:$L$17,9,FALSE))</f>
        <v/>
      </c>
      <c r="T3848" s="56">
        <f>IF($B3848="","",$R3848*$S3848)</f>
        <v/>
      </c>
    </row>
    <row r="3849">
      <c r="A3849" s="20">
        <f>Тех_Движение!$A$3846</f>
        <v/>
      </c>
      <c r="B3849" s="20">
        <f>IF(Тех_Движение!$F$3846&gt;0,Тех_Движение!$I$3846,"")</f>
        <v/>
      </c>
      <c r="C3849" s="20">
        <f>IF($B3849="","",Тех_Движение!$D$3846)</f>
        <v/>
      </c>
      <c r="D3849" s="42">
        <f>IF($B3849="","",Тех_Движение!$B$3846)</f>
        <v/>
      </c>
      <c r="E3849" s="54">
        <f>IF($B3849="","",Тех_Движение!$F$3846)</f>
        <v/>
      </c>
      <c r="F3849" s="54">
        <f>IF($B3849="","",SUMIFS($E$5:$E3848,$C$5:$C3848,$C3849))</f>
        <v/>
      </c>
      <c r="G3849" s="54">
        <f>IF($B3849="","",MAX(0,$E3849-MAX(0,SUMIFS(Тех_Движение!$G$2:$G$5111,Тех_Движение!$D$2:$D$5111,$C3849,Тех_Движение!$B$2:$B$5111,"&lt;="&amp;Настройки!$B$5-1)-$F3849)))</f>
        <v/>
      </c>
      <c r="H3849" s="54">
        <f>IF($B3849="","",IF(AND($D3849&gt;=Настройки!$B$5,$D3849&lt;=Настройки!$B$6),$E3849,0))</f>
        <v/>
      </c>
      <c r="I3849" s="54">
        <f>IF($B3849="","",$G3849+$H3849-$J3849)</f>
        <v/>
      </c>
      <c r="J3849" s="54">
        <f>IF($B3849="","",MAX(0,$E3849-MAX(0,SUMIFS(Тех_Движение!$G$2:$G$5111,Тех_Движение!$D$2:$D$5111,$C3849,Тех_Движение!$B$2:$B$5111,"&lt;="&amp;Настройки!$B$6)-$F3849)))</f>
        <v/>
      </c>
      <c r="K3849" s="54">
        <f>IF(OR($B3849="",K$3&lt;$D3849+Настройки!$B$7),0,MAX(0,$E3849-MAX(0,SUMIFS(Тех_Движение!$G$2:$G$5111,Тех_Движение!$D$2:$D$5111,$C3849,Тех_Движение!$B$2:$B$5111,"&lt;="&amp;K$3)-$F3849)))</f>
        <v/>
      </c>
      <c r="L3849" s="54">
        <f>IF(OR($B3849="",L$3&lt;$D3849+Настройки!$B$7),0,MAX(0,$E3849-MAX(0,SUMIFS(Тех_Движение!$G$2:$G$5111,Тех_Движение!$D$2:$D$5111,$C3849,Тех_Движение!$B$2:$B$5111,"&lt;="&amp;L$3)-$F3849)))</f>
        <v/>
      </c>
      <c r="M3849" s="54">
        <f>IF(OR($B3849="",M$3&lt;$D3849+Настройки!$B$7),0,MAX(0,$E3849-MAX(0,SUMIFS(Тех_Движение!$G$2:$G$5111,Тех_Движение!$D$2:$D$5111,$C3849,Тех_Движение!$B$2:$B$5111,"&lt;="&amp;M$3)-$F3849)))</f>
        <v/>
      </c>
      <c r="N3849" s="54">
        <f>IF(OR($B3849="",N$3&lt;$D3849+Настройки!$B$7),0,MAX(0,$E3849-MAX(0,SUMIFS(Тех_Движение!$G$2:$G$5111,Тех_Движение!$D$2:$D$5111,$C3849,Тех_Движение!$B$2:$B$5111,"&lt;="&amp;N$3)-$F3849)))</f>
        <v/>
      </c>
      <c r="O3849" s="54">
        <f>IF(OR($B3849="",O$3&lt;$D3849+Настройки!$B$7),0,MAX(0,$E3849-MAX(0,SUMIFS(Тех_Движение!$G$2:$G$5111,Тех_Движение!$D$2:$D$5111,$C3849,Тех_Движение!$B$2:$B$5111,"&lt;="&amp;O$3)-$F3849)))</f>
        <v/>
      </c>
      <c r="P3849" s="54">
        <f>IF(OR($B3849="",P$3&lt;$D3849+Настройки!$B$7),0,MAX(0,$E3849-MAX(0,SUMIFS(Тех_Движение!$G$2:$G$5111,Тех_Движение!$D$2:$D$5111,$C3849,Тех_Движение!$B$2:$B$5111,"&lt;="&amp;P$3)-$F3849)))</f>
        <v/>
      </c>
      <c r="Q3849" s="54">
        <f>IF(OR($B3849="",Q$3&lt;$D3849+Настройки!$B$7),0,MAX(0,$E3849-MAX(0,SUMIFS(Тех_Движение!$G$2:$G$5111,Тех_Движение!$D$2:$D$5111,$C3849,Тех_Движение!$B$2:$B$5111,"&lt;="&amp;Q$3)-$F3849)))</f>
        <v/>
      </c>
      <c r="R3849" s="54">
        <f>IF($B3849="","",SUM($K3849:$Q3849))</f>
        <v/>
      </c>
      <c r="S3849" s="56">
        <f>IF($B3849="","",VLOOKUP($C3849,Настройки!$A$11:$L$17,9,FALSE))</f>
        <v/>
      </c>
      <c r="T3849" s="56">
        <f>IF($B3849="","",$R3849*$S3849)</f>
        <v/>
      </c>
    </row>
    <row r="3850">
      <c r="A3850" s="20">
        <f>Тех_Движение!$A$3847</f>
        <v/>
      </c>
      <c r="B3850" s="20">
        <f>IF(Тех_Движение!$F$3847&gt;0,Тех_Движение!$I$3847,"")</f>
        <v/>
      </c>
      <c r="C3850" s="20">
        <f>IF($B3850="","",Тех_Движение!$D$3847)</f>
        <v/>
      </c>
      <c r="D3850" s="42">
        <f>IF($B3850="","",Тех_Движение!$B$3847)</f>
        <v/>
      </c>
      <c r="E3850" s="54">
        <f>IF($B3850="","",Тех_Движение!$F$3847)</f>
        <v/>
      </c>
      <c r="F3850" s="54">
        <f>IF($B3850="","",SUMIFS($E$5:$E3849,$C$5:$C3849,$C3850))</f>
        <v/>
      </c>
      <c r="G3850" s="54">
        <f>IF($B3850="","",MAX(0,$E3850-MAX(0,SUMIFS(Тех_Движение!$G$2:$G$5111,Тех_Движение!$D$2:$D$5111,$C3850,Тех_Движение!$B$2:$B$5111,"&lt;="&amp;Настройки!$B$5-1)-$F3850)))</f>
        <v/>
      </c>
      <c r="H3850" s="54">
        <f>IF($B3850="","",IF(AND($D3850&gt;=Настройки!$B$5,$D3850&lt;=Настройки!$B$6),$E3850,0))</f>
        <v/>
      </c>
      <c r="I3850" s="54">
        <f>IF($B3850="","",$G3850+$H3850-$J3850)</f>
        <v/>
      </c>
      <c r="J3850" s="54">
        <f>IF($B3850="","",MAX(0,$E3850-MAX(0,SUMIFS(Тех_Движение!$G$2:$G$5111,Тех_Движение!$D$2:$D$5111,$C3850,Тех_Движение!$B$2:$B$5111,"&lt;="&amp;Настройки!$B$6)-$F3850)))</f>
        <v/>
      </c>
      <c r="K3850" s="54">
        <f>IF(OR($B3850="",K$3&lt;$D3850+Настройки!$B$7),0,MAX(0,$E3850-MAX(0,SUMIFS(Тех_Движение!$G$2:$G$5111,Тех_Движение!$D$2:$D$5111,$C3850,Тех_Движение!$B$2:$B$5111,"&lt;="&amp;K$3)-$F3850)))</f>
        <v/>
      </c>
      <c r="L3850" s="54">
        <f>IF(OR($B3850="",L$3&lt;$D3850+Настройки!$B$7),0,MAX(0,$E3850-MAX(0,SUMIFS(Тех_Движение!$G$2:$G$5111,Тех_Движение!$D$2:$D$5111,$C3850,Тех_Движение!$B$2:$B$5111,"&lt;="&amp;L$3)-$F3850)))</f>
        <v/>
      </c>
      <c r="M3850" s="54">
        <f>IF(OR($B3850="",M$3&lt;$D3850+Настройки!$B$7),0,MAX(0,$E3850-MAX(0,SUMIFS(Тех_Движение!$G$2:$G$5111,Тех_Движение!$D$2:$D$5111,$C3850,Тех_Движение!$B$2:$B$5111,"&lt;="&amp;M$3)-$F3850)))</f>
        <v/>
      </c>
      <c r="N3850" s="54">
        <f>IF(OR($B3850="",N$3&lt;$D3850+Настройки!$B$7),0,MAX(0,$E3850-MAX(0,SUMIFS(Тех_Движение!$G$2:$G$5111,Тех_Движение!$D$2:$D$5111,$C3850,Тех_Движение!$B$2:$B$5111,"&lt;="&amp;N$3)-$F3850)))</f>
        <v/>
      </c>
      <c r="O3850" s="54">
        <f>IF(OR($B3850="",O$3&lt;$D3850+Настройки!$B$7),0,MAX(0,$E3850-MAX(0,SUMIFS(Тех_Движение!$G$2:$G$5111,Тех_Движение!$D$2:$D$5111,$C3850,Тех_Движение!$B$2:$B$5111,"&lt;="&amp;O$3)-$F3850)))</f>
        <v/>
      </c>
      <c r="P3850" s="54">
        <f>IF(OR($B3850="",P$3&lt;$D3850+Настройки!$B$7),0,MAX(0,$E3850-MAX(0,SUMIFS(Тех_Движение!$G$2:$G$5111,Тех_Движение!$D$2:$D$5111,$C3850,Тех_Движение!$B$2:$B$5111,"&lt;="&amp;P$3)-$F3850)))</f>
        <v/>
      </c>
      <c r="Q3850" s="54">
        <f>IF(OR($B3850="",Q$3&lt;$D3850+Настройки!$B$7),0,MAX(0,$E3850-MAX(0,SUMIFS(Тех_Движение!$G$2:$G$5111,Тех_Движение!$D$2:$D$5111,$C3850,Тех_Движение!$B$2:$B$5111,"&lt;="&amp;Q$3)-$F3850)))</f>
        <v/>
      </c>
      <c r="R3850" s="54">
        <f>IF($B3850="","",SUM($K3850:$Q3850))</f>
        <v/>
      </c>
      <c r="S3850" s="56">
        <f>IF($B3850="","",VLOOKUP($C3850,Настройки!$A$11:$L$17,9,FALSE))</f>
        <v/>
      </c>
      <c r="T3850" s="56">
        <f>IF($B3850="","",$R3850*$S3850)</f>
        <v/>
      </c>
    </row>
    <row r="3851">
      <c r="A3851" s="20">
        <f>Тех_Движение!$A$3848</f>
        <v/>
      </c>
      <c r="B3851" s="20">
        <f>IF(Тех_Движение!$F$3848&gt;0,Тех_Движение!$I$3848,"")</f>
        <v/>
      </c>
      <c r="C3851" s="20">
        <f>IF($B3851="","",Тех_Движение!$D$3848)</f>
        <v/>
      </c>
      <c r="D3851" s="42">
        <f>IF($B3851="","",Тех_Движение!$B$3848)</f>
        <v/>
      </c>
      <c r="E3851" s="54">
        <f>IF($B3851="","",Тех_Движение!$F$3848)</f>
        <v/>
      </c>
      <c r="F3851" s="54">
        <f>IF($B3851="","",SUMIFS($E$5:$E3850,$C$5:$C3850,$C3851))</f>
        <v/>
      </c>
      <c r="G3851" s="54">
        <f>IF($B3851="","",MAX(0,$E3851-MAX(0,SUMIFS(Тех_Движение!$G$2:$G$5111,Тех_Движение!$D$2:$D$5111,$C3851,Тех_Движение!$B$2:$B$5111,"&lt;="&amp;Настройки!$B$5-1)-$F3851)))</f>
        <v/>
      </c>
      <c r="H3851" s="54">
        <f>IF($B3851="","",IF(AND($D3851&gt;=Настройки!$B$5,$D3851&lt;=Настройки!$B$6),$E3851,0))</f>
        <v/>
      </c>
      <c r="I3851" s="54">
        <f>IF($B3851="","",$G3851+$H3851-$J3851)</f>
        <v/>
      </c>
      <c r="J3851" s="54">
        <f>IF($B3851="","",MAX(0,$E3851-MAX(0,SUMIFS(Тех_Движение!$G$2:$G$5111,Тех_Движение!$D$2:$D$5111,$C3851,Тех_Движение!$B$2:$B$5111,"&lt;="&amp;Настройки!$B$6)-$F3851)))</f>
        <v/>
      </c>
      <c r="K3851" s="54">
        <f>IF(OR($B3851="",K$3&lt;$D3851+Настройки!$B$7),0,MAX(0,$E3851-MAX(0,SUMIFS(Тех_Движение!$G$2:$G$5111,Тех_Движение!$D$2:$D$5111,$C3851,Тех_Движение!$B$2:$B$5111,"&lt;="&amp;K$3)-$F3851)))</f>
        <v/>
      </c>
      <c r="L3851" s="54">
        <f>IF(OR($B3851="",L$3&lt;$D3851+Настройки!$B$7),0,MAX(0,$E3851-MAX(0,SUMIFS(Тех_Движение!$G$2:$G$5111,Тех_Движение!$D$2:$D$5111,$C3851,Тех_Движение!$B$2:$B$5111,"&lt;="&amp;L$3)-$F3851)))</f>
        <v/>
      </c>
      <c r="M3851" s="54">
        <f>IF(OR($B3851="",M$3&lt;$D3851+Настройки!$B$7),0,MAX(0,$E3851-MAX(0,SUMIFS(Тех_Движение!$G$2:$G$5111,Тех_Движение!$D$2:$D$5111,$C3851,Тех_Движение!$B$2:$B$5111,"&lt;="&amp;M$3)-$F3851)))</f>
        <v/>
      </c>
      <c r="N3851" s="54">
        <f>IF(OR($B3851="",N$3&lt;$D3851+Настройки!$B$7),0,MAX(0,$E3851-MAX(0,SUMIFS(Тех_Движение!$G$2:$G$5111,Тех_Движение!$D$2:$D$5111,$C3851,Тех_Движение!$B$2:$B$5111,"&lt;="&amp;N$3)-$F3851)))</f>
        <v/>
      </c>
      <c r="O3851" s="54">
        <f>IF(OR($B3851="",O$3&lt;$D3851+Настройки!$B$7),0,MAX(0,$E3851-MAX(0,SUMIFS(Тех_Движение!$G$2:$G$5111,Тех_Движение!$D$2:$D$5111,$C3851,Тех_Движение!$B$2:$B$5111,"&lt;="&amp;O$3)-$F3851)))</f>
        <v/>
      </c>
      <c r="P3851" s="54">
        <f>IF(OR($B3851="",P$3&lt;$D3851+Настройки!$B$7),0,MAX(0,$E3851-MAX(0,SUMIFS(Тех_Движение!$G$2:$G$5111,Тех_Движение!$D$2:$D$5111,$C3851,Тех_Движение!$B$2:$B$5111,"&lt;="&amp;P$3)-$F3851)))</f>
        <v/>
      </c>
      <c r="Q3851" s="54">
        <f>IF(OR($B3851="",Q$3&lt;$D3851+Настройки!$B$7),0,MAX(0,$E3851-MAX(0,SUMIFS(Тех_Движение!$G$2:$G$5111,Тех_Движение!$D$2:$D$5111,$C3851,Тех_Движение!$B$2:$B$5111,"&lt;="&amp;Q$3)-$F3851)))</f>
        <v/>
      </c>
      <c r="R3851" s="54">
        <f>IF($B3851="","",SUM($K3851:$Q3851))</f>
        <v/>
      </c>
      <c r="S3851" s="56">
        <f>IF($B3851="","",VLOOKUP($C3851,Настройки!$A$11:$L$17,9,FALSE))</f>
        <v/>
      </c>
      <c r="T3851" s="56">
        <f>IF($B3851="","",$R3851*$S3851)</f>
        <v/>
      </c>
    </row>
    <row r="3852">
      <c r="A3852" s="20">
        <f>Тех_Движение!$A$3849</f>
        <v/>
      </c>
      <c r="B3852" s="20">
        <f>IF(Тех_Движение!$F$3849&gt;0,Тех_Движение!$I$3849,"")</f>
        <v/>
      </c>
      <c r="C3852" s="20">
        <f>IF($B3852="","",Тех_Движение!$D$3849)</f>
        <v/>
      </c>
      <c r="D3852" s="42">
        <f>IF($B3852="","",Тех_Движение!$B$3849)</f>
        <v/>
      </c>
      <c r="E3852" s="54">
        <f>IF($B3852="","",Тех_Движение!$F$3849)</f>
        <v/>
      </c>
      <c r="F3852" s="54">
        <f>IF($B3852="","",SUMIFS($E$5:$E3851,$C$5:$C3851,$C3852))</f>
        <v/>
      </c>
      <c r="G3852" s="54">
        <f>IF($B3852="","",MAX(0,$E3852-MAX(0,SUMIFS(Тех_Движение!$G$2:$G$5111,Тех_Движение!$D$2:$D$5111,$C3852,Тех_Движение!$B$2:$B$5111,"&lt;="&amp;Настройки!$B$5-1)-$F3852)))</f>
        <v/>
      </c>
      <c r="H3852" s="54">
        <f>IF($B3852="","",IF(AND($D3852&gt;=Настройки!$B$5,$D3852&lt;=Настройки!$B$6),$E3852,0))</f>
        <v/>
      </c>
      <c r="I3852" s="54">
        <f>IF($B3852="","",$G3852+$H3852-$J3852)</f>
        <v/>
      </c>
      <c r="J3852" s="54">
        <f>IF($B3852="","",MAX(0,$E3852-MAX(0,SUMIFS(Тех_Движение!$G$2:$G$5111,Тех_Движение!$D$2:$D$5111,$C3852,Тех_Движение!$B$2:$B$5111,"&lt;="&amp;Настройки!$B$6)-$F3852)))</f>
        <v/>
      </c>
      <c r="K3852" s="54">
        <f>IF(OR($B3852="",K$3&lt;$D3852+Настройки!$B$7),0,MAX(0,$E3852-MAX(0,SUMIFS(Тех_Движение!$G$2:$G$5111,Тех_Движение!$D$2:$D$5111,$C3852,Тех_Движение!$B$2:$B$5111,"&lt;="&amp;K$3)-$F3852)))</f>
        <v/>
      </c>
      <c r="L3852" s="54">
        <f>IF(OR($B3852="",L$3&lt;$D3852+Настройки!$B$7),0,MAX(0,$E3852-MAX(0,SUMIFS(Тех_Движение!$G$2:$G$5111,Тех_Движение!$D$2:$D$5111,$C3852,Тех_Движение!$B$2:$B$5111,"&lt;="&amp;L$3)-$F3852)))</f>
        <v/>
      </c>
      <c r="M3852" s="54">
        <f>IF(OR($B3852="",M$3&lt;$D3852+Настройки!$B$7),0,MAX(0,$E3852-MAX(0,SUMIFS(Тех_Движение!$G$2:$G$5111,Тех_Движение!$D$2:$D$5111,$C3852,Тех_Движение!$B$2:$B$5111,"&lt;="&amp;M$3)-$F3852)))</f>
        <v/>
      </c>
      <c r="N3852" s="54">
        <f>IF(OR($B3852="",N$3&lt;$D3852+Настройки!$B$7),0,MAX(0,$E3852-MAX(0,SUMIFS(Тех_Движение!$G$2:$G$5111,Тех_Движение!$D$2:$D$5111,$C3852,Тех_Движение!$B$2:$B$5111,"&lt;="&amp;N$3)-$F3852)))</f>
        <v/>
      </c>
      <c r="O3852" s="54">
        <f>IF(OR($B3852="",O$3&lt;$D3852+Настройки!$B$7),0,MAX(0,$E3852-MAX(0,SUMIFS(Тех_Движение!$G$2:$G$5111,Тех_Движение!$D$2:$D$5111,$C3852,Тех_Движение!$B$2:$B$5111,"&lt;="&amp;O$3)-$F3852)))</f>
        <v/>
      </c>
      <c r="P3852" s="54">
        <f>IF(OR($B3852="",P$3&lt;$D3852+Настройки!$B$7),0,MAX(0,$E3852-MAX(0,SUMIFS(Тех_Движение!$G$2:$G$5111,Тех_Движение!$D$2:$D$5111,$C3852,Тех_Движение!$B$2:$B$5111,"&lt;="&amp;P$3)-$F3852)))</f>
        <v/>
      </c>
      <c r="Q3852" s="54">
        <f>IF(OR($B3852="",Q$3&lt;$D3852+Настройки!$B$7),0,MAX(0,$E3852-MAX(0,SUMIFS(Тех_Движение!$G$2:$G$5111,Тех_Движение!$D$2:$D$5111,$C3852,Тех_Движение!$B$2:$B$5111,"&lt;="&amp;Q$3)-$F3852)))</f>
        <v/>
      </c>
      <c r="R3852" s="54">
        <f>IF($B3852="","",SUM($K3852:$Q3852))</f>
        <v/>
      </c>
      <c r="S3852" s="56">
        <f>IF($B3852="","",VLOOKUP($C3852,Настройки!$A$11:$L$17,9,FALSE))</f>
        <v/>
      </c>
      <c r="T3852" s="56">
        <f>IF($B3852="","",$R3852*$S3852)</f>
        <v/>
      </c>
    </row>
    <row r="3853">
      <c r="A3853" s="20">
        <f>Тех_Движение!$A$3850</f>
        <v/>
      </c>
      <c r="B3853" s="20">
        <f>IF(Тех_Движение!$F$3850&gt;0,Тех_Движение!$I$3850,"")</f>
        <v/>
      </c>
      <c r="C3853" s="20">
        <f>IF($B3853="","",Тех_Движение!$D$3850)</f>
        <v/>
      </c>
      <c r="D3853" s="42">
        <f>IF($B3853="","",Тех_Движение!$B$3850)</f>
        <v/>
      </c>
      <c r="E3853" s="54">
        <f>IF($B3853="","",Тех_Движение!$F$3850)</f>
        <v/>
      </c>
      <c r="F3853" s="54">
        <f>IF($B3853="","",SUMIFS($E$5:$E3852,$C$5:$C3852,$C3853))</f>
        <v/>
      </c>
      <c r="G3853" s="54">
        <f>IF($B3853="","",MAX(0,$E3853-MAX(0,SUMIFS(Тех_Движение!$G$2:$G$5111,Тех_Движение!$D$2:$D$5111,$C3853,Тех_Движение!$B$2:$B$5111,"&lt;="&amp;Настройки!$B$5-1)-$F3853)))</f>
        <v/>
      </c>
      <c r="H3853" s="54">
        <f>IF($B3853="","",IF(AND($D3853&gt;=Настройки!$B$5,$D3853&lt;=Настройки!$B$6),$E3853,0))</f>
        <v/>
      </c>
      <c r="I3853" s="54">
        <f>IF($B3853="","",$G3853+$H3853-$J3853)</f>
        <v/>
      </c>
      <c r="J3853" s="54">
        <f>IF($B3853="","",MAX(0,$E3853-MAX(0,SUMIFS(Тех_Движение!$G$2:$G$5111,Тех_Движение!$D$2:$D$5111,$C3853,Тех_Движение!$B$2:$B$5111,"&lt;="&amp;Настройки!$B$6)-$F3853)))</f>
        <v/>
      </c>
      <c r="K3853" s="54">
        <f>IF(OR($B3853="",K$3&lt;$D3853+Настройки!$B$7),0,MAX(0,$E3853-MAX(0,SUMIFS(Тех_Движение!$G$2:$G$5111,Тех_Движение!$D$2:$D$5111,$C3853,Тех_Движение!$B$2:$B$5111,"&lt;="&amp;K$3)-$F3853)))</f>
        <v/>
      </c>
      <c r="L3853" s="54">
        <f>IF(OR($B3853="",L$3&lt;$D3853+Настройки!$B$7),0,MAX(0,$E3853-MAX(0,SUMIFS(Тех_Движение!$G$2:$G$5111,Тех_Движение!$D$2:$D$5111,$C3853,Тех_Движение!$B$2:$B$5111,"&lt;="&amp;L$3)-$F3853)))</f>
        <v/>
      </c>
      <c r="M3853" s="54">
        <f>IF(OR($B3853="",M$3&lt;$D3853+Настройки!$B$7),0,MAX(0,$E3853-MAX(0,SUMIFS(Тех_Движение!$G$2:$G$5111,Тех_Движение!$D$2:$D$5111,$C3853,Тех_Движение!$B$2:$B$5111,"&lt;="&amp;M$3)-$F3853)))</f>
        <v/>
      </c>
      <c r="N3853" s="54">
        <f>IF(OR($B3853="",N$3&lt;$D3853+Настройки!$B$7),0,MAX(0,$E3853-MAX(0,SUMIFS(Тех_Движение!$G$2:$G$5111,Тех_Движение!$D$2:$D$5111,$C3853,Тех_Движение!$B$2:$B$5111,"&lt;="&amp;N$3)-$F3853)))</f>
        <v/>
      </c>
      <c r="O3853" s="54">
        <f>IF(OR($B3853="",O$3&lt;$D3853+Настройки!$B$7),0,MAX(0,$E3853-MAX(0,SUMIFS(Тех_Движение!$G$2:$G$5111,Тех_Движение!$D$2:$D$5111,$C3853,Тех_Движение!$B$2:$B$5111,"&lt;="&amp;O$3)-$F3853)))</f>
        <v/>
      </c>
      <c r="P3853" s="54">
        <f>IF(OR($B3853="",P$3&lt;$D3853+Настройки!$B$7),0,MAX(0,$E3853-MAX(0,SUMIFS(Тех_Движение!$G$2:$G$5111,Тех_Движение!$D$2:$D$5111,$C3853,Тех_Движение!$B$2:$B$5111,"&lt;="&amp;P$3)-$F3853)))</f>
        <v/>
      </c>
      <c r="Q3853" s="54">
        <f>IF(OR($B3853="",Q$3&lt;$D3853+Настройки!$B$7),0,MAX(0,$E3853-MAX(0,SUMIFS(Тех_Движение!$G$2:$G$5111,Тех_Движение!$D$2:$D$5111,$C3853,Тех_Движение!$B$2:$B$5111,"&lt;="&amp;Q$3)-$F3853)))</f>
        <v/>
      </c>
      <c r="R3853" s="54">
        <f>IF($B3853="","",SUM($K3853:$Q3853))</f>
        <v/>
      </c>
      <c r="S3853" s="56">
        <f>IF($B3853="","",VLOOKUP($C3853,Настройки!$A$11:$L$17,9,FALSE))</f>
        <v/>
      </c>
      <c r="T3853" s="56">
        <f>IF($B3853="","",$R3853*$S3853)</f>
        <v/>
      </c>
    </row>
    <row r="3854">
      <c r="A3854" s="20">
        <f>Тех_Движение!$A$3851</f>
        <v/>
      </c>
      <c r="B3854" s="20">
        <f>IF(Тех_Движение!$F$3851&gt;0,Тех_Движение!$I$3851,"")</f>
        <v/>
      </c>
      <c r="C3854" s="20">
        <f>IF($B3854="","",Тех_Движение!$D$3851)</f>
        <v/>
      </c>
      <c r="D3854" s="42">
        <f>IF($B3854="","",Тех_Движение!$B$3851)</f>
        <v/>
      </c>
      <c r="E3854" s="54">
        <f>IF($B3854="","",Тех_Движение!$F$3851)</f>
        <v/>
      </c>
      <c r="F3854" s="54">
        <f>IF($B3854="","",SUMIFS($E$5:$E3853,$C$5:$C3853,$C3854))</f>
        <v/>
      </c>
      <c r="G3854" s="54">
        <f>IF($B3854="","",MAX(0,$E3854-MAX(0,SUMIFS(Тех_Движение!$G$2:$G$5111,Тех_Движение!$D$2:$D$5111,$C3854,Тех_Движение!$B$2:$B$5111,"&lt;="&amp;Настройки!$B$5-1)-$F3854)))</f>
        <v/>
      </c>
      <c r="H3854" s="54">
        <f>IF($B3854="","",IF(AND($D3854&gt;=Настройки!$B$5,$D3854&lt;=Настройки!$B$6),$E3854,0))</f>
        <v/>
      </c>
      <c r="I3854" s="54">
        <f>IF($B3854="","",$G3854+$H3854-$J3854)</f>
        <v/>
      </c>
      <c r="J3854" s="54">
        <f>IF($B3854="","",MAX(0,$E3854-MAX(0,SUMIFS(Тех_Движение!$G$2:$G$5111,Тех_Движение!$D$2:$D$5111,$C3854,Тех_Движение!$B$2:$B$5111,"&lt;="&amp;Настройки!$B$6)-$F3854)))</f>
        <v/>
      </c>
      <c r="K3854" s="54">
        <f>IF(OR($B3854="",K$3&lt;$D3854+Настройки!$B$7),0,MAX(0,$E3854-MAX(0,SUMIFS(Тех_Движение!$G$2:$G$5111,Тех_Движение!$D$2:$D$5111,$C3854,Тех_Движение!$B$2:$B$5111,"&lt;="&amp;K$3)-$F3854)))</f>
        <v/>
      </c>
      <c r="L3854" s="54">
        <f>IF(OR($B3854="",L$3&lt;$D3854+Настройки!$B$7),0,MAX(0,$E3854-MAX(0,SUMIFS(Тех_Движение!$G$2:$G$5111,Тех_Движение!$D$2:$D$5111,$C3854,Тех_Движение!$B$2:$B$5111,"&lt;="&amp;L$3)-$F3854)))</f>
        <v/>
      </c>
      <c r="M3854" s="54">
        <f>IF(OR($B3854="",M$3&lt;$D3854+Настройки!$B$7),0,MAX(0,$E3854-MAX(0,SUMIFS(Тех_Движение!$G$2:$G$5111,Тех_Движение!$D$2:$D$5111,$C3854,Тех_Движение!$B$2:$B$5111,"&lt;="&amp;M$3)-$F3854)))</f>
        <v/>
      </c>
      <c r="N3854" s="54">
        <f>IF(OR($B3854="",N$3&lt;$D3854+Настройки!$B$7),0,MAX(0,$E3854-MAX(0,SUMIFS(Тех_Движение!$G$2:$G$5111,Тех_Движение!$D$2:$D$5111,$C3854,Тех_Движение!$B$2:$B$5111,"&lt;="&amp;N$3)-$F3854)))</f>
        <v/>
      </c>
      <c r="O3854" s="54">
        <f>IF(OR($B3854="",O$3&lt;$D3854+Настройки!$B$7),0,MAX(0,$E3854-MAX(0,SUMIFS(Тех_Движение!$G$2:$G$5111,Тех_Движение!$D$2:$D$5111,$C3854,Тех_Движение!$B$2:$B$5111,"&lt;="&amp;O$3)-$F3854)))</f>
        <v/>
      </c>
      <c r="P3854" s="54">
        <f>IF(OR($B3854="",P$3&lt;$D3854+Настройки!$B$7),0,MAX(0,$E3854-MAX(0,SUMIFS(Тех_Движение!$G$2:$G$5111,Тех_Движение!$D$2:$D$5111,$C3854,Тех_Движение!$B$2:$B$5111,"&lt;="&amp;P$3)-$F3854)))</f>
        <v/>
      </c>
      <c r="Q3854" s="54">
        <f>IF(OR($B3854="",Q$3&lt;$D3854+Настройки!$B$7),0,MAX(0,$E3854-MAX(0,SUMIFS(Тех_Движение!$G$2:$G$5111,Тех_Движение!$D$2:$D$5111,$C3854,Тех_Движение!$B$2:$B$5111,"&lt;="&amp;Q$3)-$F3854)))</f>
        <v/>
      </c>
      <c r="R3854" s="54">
        <f>IF($B3854="","",SUM($K3854:$Q3854))</f>
        <v/>
      </c>
      <c r="S3854" s="56">
        <f>IF($B3854="","",VLOOKUP($C3854,Настройки!$A$11:$L$17,9,FALSE))</f>
        <v/>
      </c>
      <c r="T3854" s="56">
        <f>IF($B3854="","",$R3854*$S3854)</f>
        <v/>
      </c>
    </row>
    <row r="3855">
      <c r="A3855" s="20">
        <f>Тех_Движение!$A$3852</f>
        <v/>
      </c>
      <c r="B3855" s="20">
        <f>IF(Тех_Движение!$F$3852&gt;0,Тех_Движение!$I$3852,"")</f>
        <v/>
      </c>
      <c r="C3855" s="20">
        <f>IF($B3855="","",Тех_Движение!$D$3852)</f>
        <v/>
      </c>
      <c r="D3855" s="42">
        <f>IF($B3855="","",Тех_Движение!$B$3852)</f>
        <v/>
      </c>
      <c r="E3855" s="54">
        <f>IF($B3855="","",Тех_Движение!$F$3852)</f>
        <v/>
      </c>
      <c r="F3855" s="54">
        <f>IF($B3855="","",SUMIFS($E$5:$E3854,$C$5:$C3854,$C3855))</f>
        <v/>
      </c>
      <c r="G3855" s="54">
        <f>IF($B3855="","",MAX(0,$E3855-MAX(0,SUMIFS(Тех_Движение!$G$2:$G$5111,Тех_Движение!$D$2:$D$5111,$C3855,Тех_Движение!$B$2:$B$5111,"&lt;="&amp;Настройки!$B$5-1)-$F3855)))</f>
        <v/>
      </c>
      <c r="H3855" s="54">
        <f>IF($B3855="","",IF(AND($D3855&gt;=Настройки!$B$5,$D3855&lt;=Настройки!$B$6),$E3855,0))</f>
        <v/>
      </c>
      <c r="I3855" s="54">
        <f>IF($B3855="","",$G3855+$H3855-$J3855)</f>
        <v/>
      </c>
      <c r="J3855" s="54">
        <f>IF($B3855="","",MAX(0,$E3855-MAX(0,SUMIFS(Тех_Движение!$G$2:$G$5111,Тех_Движение!$D$2:$D$5111,$C3855,Тех_Движение!$B$2:$B$5111,"&lt;="&amp;Настройки!$B$6)-$F3855)))</f>
        <v/>
      </c>
      <c r="K3855" s="54">
        <f>IF(OR($B3855="",K$3&lt;$D3855+Настройки!$B$7),0,MAX(0,$E3855-MAX(0,SUMIFS(Тех_Движение!$G$2:$G$5111,Тех_Движение!$D$2:$D$5111,$C3855,Тех_Движение!$B$2:$B$5111,"&lt;="&amp;K$3)-$F3855)))</f>
        <v/>
      </c>
      <c r="L3855" s="54">
        <f>IF(OR($B3855="",L$3&lt;$D3855+Настройки!$B$7),0,MAX(0,$E3855-MAX(0,SUMIFS(Тех_Движение!$G$2:$G$5111,Тех_Движение!$D$2:$D$5111,$C3855,Тех_Движение!$B$2:$B$5111,"&lt;="&amp;L$3)-$F3855)))</f>
        <v/>
      </c>
      <c r="M3855" s="54">
        <f>IF(OR($B3855="",M$3&lt;$D3855+Настройки!$B$7),0,MAX(0,$E3855-MAX(0,SUMIFS(Тех_Движение!$G$2:$G$5111,Тех_Движение!$D$2:$D$5111,$C3855,Тех_Движение!$B$2:$B$5111,"&lt;="&amp;M$3)-$F3855)))</f>
        <v/>
      </c>
      <c r="N3855" s="54">
        <f>IF(OR($B3855="",N$3&lt;$D3855+Настройки!$B$7),0,MAX(0,$E3855-MAX(0,SUMIFS(Тех_Движение!$G$2:$G$5111,Тех_Движение!$D$2:$D$5111,$C3855,Тех_Движение!$B$2:$B$5111,"&lt;="&amp;N$3)-$F3855)))</f>
        <v/>
      </c>
      <c r="O3855" s="54">
        <f>IF(OR($B3855="",O$3&lt;$D3855+Настройки!$B$7),0,MAX(0,$E3855-MAX(0,SUMIFS(Тех_Движение!$G$2:$G$5111,Тех_Движение!$D$2:$D$5111,$C3855,Тех_Движение!$B$2:$B$5111,"&lt;="&amp;O$3)-$F3855)))</f>
        <v/>
      </c>
      <c r="P3855" s="54">
        <f>IF(OR($B3855="",P$3&lt;$D3855+Настройки!$B$7),0,MAX(0,$E3855-MAX(0,SUMIFS(Тех_Движение!$G$2:$G$5111,Тех_Движение!$D$2:$D$5111,$C3855,Тех_Движение!$B$2:$B$5111,"&lt;="&amp;P$3)-$F3855)))</f>
        <v/>
      </c>
      <c r="Q3855" s="54">
        <f>IF(OR($B3855="",Q$3&lt;$D3855+Настройки!$B$7),0,MAX(0,$E3855-MAX(0,SUMIFS(Тех_Движение!$G$2:$G$5111,Тех_Движение!$D$2:$D$5111,$C3855,Тех_Движение!$B$2:$B$5111,"&lt;="&amp;Q$3)-$F3855)))</f>
        <v/>
      </c>
      <c r="R3855" s="54">
        <f>IF($B3855="","",SUM($K3855:$Q3855))</f>
        <v/>
      </c>
      <c r="S3855" s="56">
        <f>IF($B3855="","",VLOOKUP($C3855,Настройки!$A$11:$L$17,9,FALSE))</f>
        <v/>
      </c>
      <c r="T3855" s="56">
        <f>IF($B3855="","",$R3855*$S3855)</f>
        <v/>
      </c>
    </row>
    <row r="3856">
      <c r="A3856" s="20">
        <f>Тех_Движение!$A$3853</f>
        <v/>
      </c>
      <c r="B3856" s="20">
        <f>IF(Тех_Движение!$F$3853&gt;0,Тех_Движение!$I$3853,"")</f>
        <v/>
      </c>
      <c r="C3856" s="20">
        <f>IF($B3856="","",Тех_Движение!$D$3853)</f>
        <v/>
      </c>
      <c r="D3856" s="42">
        <f>IF($B3856="","",Тех_Движение!$B$3853)</f>
        <v/>
      </c>
      <c r="E3856" s="54">
        <f>IF($B3856="","",Тех_Движение!$F$3853)</f>
        <v/>
      </c>
      <c r="F3856" s="54">
        <f>IF($B3856="","",SUMIFS($E$5:$E3855,$C$5:$C3855,$C3856))</f>
        <v/>
      </c>
      <c r="G3856" s="54">
        <f>IF($B3856="","",MAX(0,$E3856-MAX(0,SUMIFS(Тех_Движение!$G$2:$G$5111,Тех_Движение!$D$2:$D$5111,$C3856,Тех_Движение!$B$2:$B$5111,"&lt;="&amp;Настройки!$B$5-1)-$F3856)))</f>
        <v/>
      </c>
      <c r="H3856" s="54">
        <f>IF($B3856="","",IF(AND($D3856&gt;=Настройки!$B$5,$D3856&lt;=Настройки!$B$6),$E3856,0))</f>
        <v/>
      </c>
      <c r="I3856" s="54">
        <f>IF($B3856="","",$G3856+$H3856-$J3856)</f>
        <v/>
      </c>
      <c r="J3856" s="54">
        <f>IF($B3856="","",MAX(0,$E3856-MAX(0,SUMIFS(Тех_Движение!$G$2:$G$5111,Тех_Движение!$D$2:$D$5111,$C3856,Тех_Движение!$B$2:$B$5111,"&lt;="&amp;Настройки!$B$6)-$F3856)))</f>
        <v/>
      </c>
      <c r="K3856" s="54">
        <f>IF(OR($B3856="",K$3&lt;$D3856+Настройки!$B$7),0,MAX(0,$E3856-MAX(0,SUMIFS(Тех_Движение!$G$2:$G$5111,Тех_Движение!$D$2:$D$5111,$C3856,Тех_Движение!$B$2:$B$5111,"&lt;="&amp;K$3)-$F3856)))</f>
        <v/>
      </c>
      <c r="L3856" s="54">
        <f>IF(OR($B3856="",L$3&lt;$D3856+Настройки!$B$7),0,MAX(0,$E3856-MAX(0,SUMIFS(Тех_Движение!$G$2:$G$5111,Тех_Движение!$D$2:$D$5111,$C3856,Тех_Движение!$B$2:$B$5111,"&lt;="&amp;L$3)-$F3856)))</f>
        <v/>
      </c>
      <c r="M3856" s="54">
        <f>IF(OR($B3856="",M$3&lt;$D3856+Настройки!$B$7),0,MAX(0,$E3856-MAX(0,SUMIFS(Тех_Движение!$G$2:$G$5111,Тех_Движение!$D$2:$D$5111,$C3856,Тех_Движение!$B$2:$B$5111,"&lt;="&amp;M$3)-$F3856)))</f>
        <v/>
      </c>
      <c r="N3856" s="54">
        <f>IF(OR($B3856="",N$3&lt;$D3856+Настройки!$B$7),0,MAX(0,$E3856-MAX(0,SUMIFS(Тех_Движение!$G$2:$G$5111,Тех_Движение!$D$2:$D$5111,$C3856,Тех_Движение!$B$2:$B$5111,"&lt;="&amp;N$3)-$F3856)))</f>
        <v/>
      </c>
      <c r="O3856" s="54">
        <f>IF(OR($B3856="",O$3&lt;$D3856+Настройки!$B$7),0,MAX(0,$E3856-MAX(0,SUMIFS(Тех_Движение!$G$2:$G$5111,Тех_Движение!$D$2:$D$5111,$C3856,Тех_Движение!$B$2:$B$5111,"&lt;="&amp;O$3)-$F3856)))</f>
        <v/>
      </c>
      <c r="P3856" s="54">
        <f>IF(OR($B3856="",P$3&lt;$D3856+Настройки!$B$7),0,MAX(0,$E3856-MAX(0,SUMIFS(Тех_Движение!$G$2:$G$5111,Тех_Движение!$D$2:$D$5111,$C3856,Тех_Движение!$B$2:$B$5111,"&lt;="&amp;P$3)-$F3856)))</f>
        <v/>
      </c>
      <c r="Q3856" s="54">
        <f>IF(OR($B3856="",Q$3&lt;$D3856+Настройки!$B$7),0,MAX(0,$E3856-MAX(0,SUMIFS(Тех_Движение!$G$2:$G$5111,Тех_Движение!$D$2:$D$5111,$C3856,Тех_Движение!$B$2:$B$5111,"&lt;="&amp;Q$3)-$F3856)))</f>
        <v/>
      </c>
      <c r="R3856" s="54">
        <f>IF($B3856="","",SUM($K3856:$Q3856))</f>
        <v/>
      </c>
      <c r="S3856" s="56">
        <f>IF($B3856="","",VLOOKUP($C3856,Настройки!$A$11:$L$17,9,FALSE))</f>
        <v/>
      </c>
      <c r="T3856" s="56">
        <f>IF($B3856="","",$R3856*$S3856)</f>
        <v/>
      </c>
    </row>
    <row r="3857">
      <c r="A3857" s="20">
        <f>Тех_Движение!$A$3854</f>
        <v/>
      </c>
      <c r="B3857" s="20">
        <f>IF(Тех_Движение!$F$3854&gt;0,Тех_Движение!$I$3854,"")</f>
        <v/>
      </c>
      <c r="C3857" s="20">
        <f>IF($B3857="","",Тех_Движение!$D$3854)</f>
        <v/>
      </c>
      <c r="D3857" s="42">
        <f>IF($B3857="","",Тех_Движение!$B$3854)</f>
        <v/>
      </c>
      <c r="E3857" s="54">
        <f>IF($B3857="","",Тех_Движение!$F$3854)</f>
        <v/>
      </c>
      <c r="F3857" s="54">
        <f>IF($B3857="","",SUMIFS($E$5:$E3856,$C$5:$C3856,$C3857))</f>
        <v/>
      </c>
      <c r="G3857" s="54">
        <f>IF($B3857="","",MAX(0,$E3857-MAX(0,SUMIFS(Тех_Движение!$G$2:$G$5111,Тех_Движение!$D$2:$D$5111,$C3857,Тех_Движение!$B$2:$B$5111,"&lt;="&amp;Настройки!$B$5-1)-$F3857)))</f>
        <v/>
      </c>
      <c r="H3857" s="54">
        <f>IF($B3857="","",IF(AND($D3857&gt;=Настройки!$B$5,$D3857&lt;=Настройки!$B$6),$E3857,0))</f>
        <v/>
      </c>
      <c r="I3857" s="54">
        <f>IF($B3857="","",$G3857+$H3857-$J3857)</f>
        <v/>
      </c>
      <c r="J3857" s="54">
        <f>IF($B3857="","",MAX(0,$E3857-MAX(0,SUMIFS(Тех_Движение!$G$2:$G$5111,Тех_Движение!$D$2:$D$5111,$C3857,Тех_Движение!$B$2:$B$5111,"&lt;="&amp;Настройки!$B$6)-$F3857)))</f>
        <v/>
      </c>
      <c r="K3857" s="54">
        <f>IF(OR($B3857="",K$3&lt;$D3857+Настройки!$B$7),0,MAX(0,$E3857-MAX(0,SUMIFS(Тех_Движение!$G$2:$G$5111,Тех_Движение!$D$2:$D$5111,$C3857,Тех_Движение!$B$2:$B$5111,"&lt;="&amp;K$3)-$F3857)))</f>
        <v/>
      </c>
      <c r="L3857" s="54">
        <f>IF(OR($B3857="",L$3&lt;$D3857+Настройки!$B$7),0,MAX(0,$E3857-MAX(0,SUMIFS(Тех_Движение!$G$2:$G$5111,Тех_Движение!$D$2:$D$5111,$C3857,Тех_Движение!$B$2:$B$5111,"&lt;="&amp;L$3)-$F3857)))</f>
        <v/>
      </c>
      <c r="M3857" s="54">
        <f>IF(OR($B3857="",M$3&lt;$D3857+Настройки!$B$7),0,MAX(0,$E3857-MAX(0,SUMIFS(Тех_Движение!$G$2:$G$5111,Тех_Движение!$D$2:$D$5111,$C3857,Тех_Движение!$B$2:$B$5111,"&lt;="&amp;M$3)-$F3857)))</f>
        <v/>
      </c>
      <c r="N3857" s="54">
        <f>IF(OR($B3857="",N$3&lt;$D3857+Настройки!$B$7),0,MAX(0,$E3857-MAX(0,SUMIFS(Тех_Движение!$G$2:$G$5111,Тех_Движение!$D$2:$D$5111,$C3857,Тех_Движение!$B$2:$B$5111,"&lt;="&amp;N$3)-$F3857)))</f>
        <v/>
      </c>
      <c r="O3857" s="54">
        <f>IF(OR($B3857="",O$3&lt;$D3857+Настройки!$B$7),0,MAX(0,$E3857-MAX(0,SUMIFS(Тех_Движение!$G$2:$G$5111,Тех_Движение!$D$2:$D$5111,$C3857,Тех_Движение!$B$2:$B$5111,"&lt;="&amp;O$3)-$F3857)))</f>
        <v/>
      </c>
      <c r="P3857" s="54">
        <f>IF(OR($B3857="",P$3&lt;$D3857+Настройки!$B$7),0,MAX(0,$E3857-MAX(0,SUMIFS(Тех_Движение!$G$2:$G$5111,Тех_Движение!$D$2:$D$5111,$C3857,Тех_Движение!$B$2:$B$5111,"&lt;="&amp;P$3)-$F3857)))</f>
        <v/>
      </c>
      <c r="Q3857" s="54">
        <f>IF(OR($B3857="",Q$3&lt;$D3857+Настройки!$B$7),0,MAX(0,$E3857-MAX(0,SUMIFS(Тех_Движение!$G$2:$G$5111,Тех_Движение!$D$2:$D$5111,$C3857,Тех_Движение!$B$2:$B$5111,"&lt;="&amp;Q$3)-$F3857)))</f>
        <v/>
      </c>
      <c r="R3857" s="54">
        <f>IF($B3857="","",SUM($K3857:$Q3857))</f>
        <v/>
      </c>
      <c r="S3857" s="56">
        <f>IF($B3857="","",VLOOKUP($C3857,Настройки!$A$11:$L$17,9,FALSE))</f>
        <v/>
      </c>
      <c r="T3857" s="56">
        <f>IF($B3857="","",$R3857*$S3857)</f>
        <v/>
      </c>
    </row>
    <row r="3858">
      <c r="A3858" s="20">
        <f>Тех_Движение!$A$3855</f>
        <v/>
      </c>
      <c r="B3858" s="20">
        <f>IF(Тех_Движение!$F$3855&gt;0,Тех_Движение!$I$3855,"")</f>
        <v/>
      </c>
      <c r="C3858" s="20">
        <f>IF($B3858="","",Тех_Движение!$D$3855)</f>
        <v/>
      </c>
      <c r="D3858" s="42">
        <f>IF($B3858="","",Тех_Движение!$B$3855)</f>
        <v/>
      </c>
      <c r="E3858" s="54">
        <f>IF($B3858="","",Тех_Движение!$F$3855)</f>
        <v/>
      </c>
      <c r="F3858" s="54">
        <f>IF($B3858="","",SUMIFS($E$5:$E3857,$C$5:$C3857,$C3858))</f>
        <v/>
      </c>
      <c r="G3858" s="54">
        <f>IF($B3858="","",MAX(0,$E3858-MAX(0,SUMIFS(Тех_Движение!$G$2:$G$5111,Тех_Движение!$D$2:$D$5111,$C3858,Тех_Движение!$B$2:$B$5111,"&lt;="&amp;Настройки!$B$5-1)-$F3858)))</f>
        <v/>
      </c>
      <c r="H3858" s="54">
        <f>IF($B3858="","",IF(AND($D3858&gt;=Настройки!$B$5,$D3858&lt;=Настройки!$B$6),$E3858,0))</f>
        <v/>
      </c>
      <c r="I3858" s="54">
        <f>IF($B3858="","",$G3858+$H3858-$J3858)</f>
        <v/>
      </c>
      <c r="J3858" s="54">
        <f>IF($B3858="","",MAX(0,$E3858-MAX(0,SUMIFS(Тех_Движение!$G$2:$G$5111,Тех_Движение!$D$2:$D$5111,$C3858,Тех_Движение!$B$2:$B$5111,"&lt;="&amp;Настройки!$B$6)-$F3858)))</f>
        <v/>
      </c>
      <c r="K3858" s="54">
        <f>IF(OR($B3858="",K$3&lt;$D3858+Настройки!$B$7),0,MAX(0,$E3858-MAX(0,SUMIFS(Тех_Движение!$G$2:$G$5111,Тех_Движение!$D$2:$D$5111,$C3858,Тех_Движение!$B$2:$B$5111,"&lt;="&amp;K$3)-$F3858)))</f>
        <v/>
      </c>
      <c r="L3858" s="54">
        <f>IF(OR($B3858="",L$3&lt;$D3858+Настройки!$B$7),0,MAX(0,$E3858-MAX(0,SUMIFS(Тех_Движение!$G$2:$G$5111,Тех_Движение!$D$2:$D$5111,$C3858,Тех_Движение!$B$2:$B$5111,"&lt;="&amp;L$3)-$F3858)))</f>
        <v/>
      </c>
      <c r="M3858" s="54">
        <f>IF(OR($B3858="",M$3&lt;$D3858+Настройки!$B$7),0,MAX(0,$E3858-MAX(0,SUMIFS(Тех_Движение!$G$2:$G$5111,Тех_Движение!$D$2:$D$5111,$C3858,Тех_Движение!$B$2:$B$5111,"&lt;="&amp;M$3)-$F3858)))</f>
        <v/>
      </c>
      <c r="N3858" s="54">
        <f>IF(OR($B3858="",N$3&lt;$D3858+Настройки!$B$7),0,MAX(0,$E3858-MAX(0,SUMIFS(Тех_Движение!$G$2:$G$5111,Тех_Движение!$D$2:$D$5111,$C3858,Тех_Движение!$B$2:$B$5111,"&lt;="&amp;N$3)-$F3858)))</f>
        <v/>
      </c>
      <c r="O3858" s="54">
        <f>IF(OR($B3858="",O$3&lt;$D3858+Настройки!$B$7),0,MAX(0,$E3858-MAX(0,SUMIFS(Тех_Движение!$G$2:$G$5111,Тех_Движение!$D$2:$D$5111,$C3858,Тех_Движение!$B$2:$B$5111,"&lt;="&amp;O$3)-$F3858)))</f>
        <v/>
      </c>
      <c r="P3858" s="54">
        <f>IF(OR($B3858="",P$3&lt;$D3858+Настройки!$B$7),0,MAX(0,$E3858-MAX(0,SUMIFS(Тех_Движение!$G$2:$G$5111,Тех_Движение!$D$2:$D$5111,$C3858,Тех_Движение!$B$2:$B$5111,"&lt;="&amp;P$3)-$F3858)))</f>
        <v/>
      </c>
      <c r="Q3858" s="54">
        <f>IF(OR($B3858="",Q$3&lt;$D3858+Настройки!$B$7),0,MAX(0,$E3858-MAX(0,SUMIFS(Тех_Движение!$G$2:$G$5111,Тех_Движение!$D$2:$D$5111,$C3858,Тех_Движение!$B$2:$B$5111,"&lt;="&amp;Q$3)-$F3858)))</f>
        <v/>
      </c>
      <c r="R3858" s="54">
        <f>IF($B3858="","",SUM($K3858:$Q3858))</f>
        <v/>
      </c>
      <c r="S3858" s="56">
        <f>IF($B3858="","",VLOOKUP($C3858,Настройки!$A$11:$L$17,9,FALSE))</f>
        <v/>
      </c>
      <c r="T3858" s="56">
        <f>IF($B3858="","",$R3858*$S3858)</f>
        <v/>
      </c>
    </row>
    <row r="3859">
      <c r="A3859" s="20">
        <f>Тех_Движение!$A$3856</f>
        <v/>
      </c>
      <c r="B3859" s="20">
        <f>IF(Тех_Движение!$F$3856&gt;0,Тех_Движение!$I$3856,"")</f>
        <v/>
      </c>
      <c r="C3859" s="20">
        <f>IF($B3859="","",Тех_Движение!$D$3856)</f>
        <v/>
      </c>
      <c r="D3859" s="42">
        <f>IF($B3859="","",Тех_Движение!$B$3856)</f>
        <v/>
      </c>
      <c r="E3859" s="54">
        <f>IF($B3859="","",Тех_Движение!$F$3856)</f>
        <v/>
      </c>
      <c r="F3859" s="54">
        <f>IF($B3859="","",SUMIFS($E$5:$E3858,$C$5:$C3858,$C3859))</f>
        <v/>
      </c>
      <c r="G3859" s="54">
        <f>IF($B3859="","",MAX(0,$E3859-MAX(0,SUMIFS(Тех_Движение!$G$2:$G$5111,Тех_Движение!$D$2:$D$5111,$C3859,Тех_Движение!$B$2:$B$5111,"&lt;="&amp;Настройки!$B$5-1)-$F3859)))</f>
        <v/>
      </c>
      <c r="H3859" s="54">
        <f>IF($B3859="","",IF(AND($D3859&gt;=Настройки!$B$5,$D3859&lt;=Настройки!$B$6),$E3859,0))</f>
        <v/>
      </c>
      <c r="I3859" s="54">
        <f>IF($B3859="","",$G3859+$H3859-$J3859)</f>
        <v/>
      </c>
      <c r="J3859" s="54">
        <f>IF($B3859="","",MAX(0,$E3859-MAX(0,SUMIFS(Тех_Движение!$G$2:$G$5111,Тех_Движение!$D$2:$D$5111,$C3859,Тех_Движение!$B$2:$B$5111,"&lt;="&amp;Настройки!$B$6)-$F3859)))</f>
        <v/>
      </c>
      <c r="K3859" s="54">
        <f>IF(OR($B3859="",K$3&lt;$D3859+Настройки!$B$7),0,MAX(0,$E3859-MAX(0,SUMIFS(Тех_Движение!$G$2:$G$5111,Тех_Движение!$D$2:$D$5111,$C3859,Тех_Движение!$B$2:$B$5111,"&lt;="&amp;K$3)-$F3859)))</f>
        <v/>
      </c>
      <c r="L3859" s="54">
        <f>IF(OR($B3859="",L$3&lt;$D3859+Настройки!$B$7),0,MAX(0,$E3859-MAX(0,SUMIFS(Тех_Движение!$G$2:$G$5111,Тех_Движение!$D$2:$D$5111,$C3859,Тех_Движение!$B$2:$B$5111,"&lt;="&amp;L$3)-$F3859)))</f>
        <v/>
      </c>
      <c r="M3859" s="54">
        <f>IF(OR($B3859="",M$3&lt;$D3859+Настройки!$B$7),0,MAX(0,$E3859-MAX(0,SUMIFS(Тех_Движение!$G$2:$G$5111,Тех_Движение!$D$2:$D$5111,$C3859,Тех_Движение!$B$2:$B$5111,"&lt;="&amp;M$3)-$F3859)))</f>
        <v/>
      </c>
      <c r="N3859" s="54">
        <f>IF(OR($B3859="",N$3&lt;$D3859+Настройки!$B$7),0,MAX(0,$E3859-MAX(0,SUMIFS(Тех_Движение!$G$2:$G$5111,Тех_Движение!$D$2:$D$5111,$C3859,Тех_Движение!$B$2:$B$5111,"&lt;="&amp;N$3)-$F3859)))</f>
        <v/>
      </c>
      <c r="O3859" s="54">
        <f>IF(OR($B3859="",O$3&lt;$D3859+Настройки!$B$7),0,MAX(0,$E3859-MAX(0,SUMIFS(Тех_Движение!$G$2:$G$5111,Тех_Движение!$D$2:$D$5111,$C3859,Тех_Движение!$B$2:$B$5111,"&lt;="&amp;O$3)-$F3859)))</f>
        <v/>
      </c>
      <c r="P3859" s="54">
        <f>IF(OR($B3859="",P$3&lt;$D3859+Настройки!$B$7),0,MAX(0,$E3859-MAX(0,SUMIFS(Тех_Движение!$G$2:$G$5111,Тех_Движение!$D$2:$D$5111,$C3859,Тех_Движение!$B$2:$B$5111,"&lt;="&amp;P$3)-$F3859)))</f>
        <v/>
      </c>
      <c r="Q3859" s="54">
        <f>IF(OR($B3859="",Q$3&lt;$D3859+Настройки!$B$7),0,MAX(0,$E3859-MAX(0,SUMIFS(Тех_Движение!$G$2:$G$5111,Тех_Движение!$D$2:$D$5111,$C3859,Тех_Движение!$B$2:$B$5111,"&lt;="&amp;Q$3)-$F3859)))</f>
        <v/>
      </c>
      <c r="R3859" s="54">
        <f>IF($B3859="","",SUM($K3859:$Q3859))</f>
        <v/>
      </c>
      <c r="S3859" s="56">
        <f>IF($B3859="","",VLOOKUP($C3859,Настройки!$A$11:$L$17,9,FALSE))</f>
        <v/>
      </c>
      <c r="T3859" s="56">
        <f>IF($B3859="","",$R3859*$S3859)</f>
        <v/>
      </c>
    </row>
    <row r="3860">
      <c r="A3860" s="20">
        <f>Тех_Движение!$A$3857</f>
        <v/>
      </c>
      <c r="B3860" s="20">
        <f>IF(Тех_Движение!$F$3857&gt;0,Тех_Движение!$I$3857,"")</f>
        <v/>
      </c>
      <c r="C3860" s="20">
        <f>IF($B3860="","",Тех_Движение!$D$3857)</f>
        <v/>
      </c>
      <c r="D3860" s="42">
        <f>IF($B3860="","",Тех_Движение!$B$3857)</f>
        <v/>
      </c>
      <c r="E3860" s="54">
        <f>IF($B3860="","",Тех_Движение!$F$3857)</f>
        <v/>
      </c>
      <c r="F3860" s="54">
        <f>IF($B3860="","",SUMIFS($E$5:$E3859,$C$5:$C3859,$C3860))</f>
        <v/>
      </c>
      <c r="G3860" s="54">
        <f>IF($B3860="","",MAX(0,$E3860-MAX(0,SUMIFS(Тех_Движение!$G$2:$G$5111,Тех_Движение!$D$2:$D$5111,$C3860,Тех_Движение!$B$2:$B$5111,"&lt;="&amp;Настройки!$B$5-1)-$F3860)))</f>
        <v/>
      </c>
      <c r="H3860" s="54">
        <f>IF($B3860="","",IF(AND($D3860&gt;=Настройки!$B$5,$D3860&lt;=Настройки!$B$6),$E3860,0))</f>
        <v/>
      </c>
      <c r="I3860" s="54">
        <f>IF($B3860="","",$G3860+$H3860-$J3860)</f>
        <v/>
      </c>
      <c r="J3860" s="54">
        <f>IF($B3860="","",MAX(0,$E3860-MAX(0,SUMIFS(Тех_Движение!$G$2:$G$5111,Тех_Движение!$D$2:$D$5111,$C3860,Тех_Движение!$B$2:$B$5111,"&lt;="&amp;Настройки!$B$6)-$F3860)))</f>
        <v/>
      </c>
      <c r="K3860" s="54">
        <f>IF(OR($B3860="",K$3&lt;$D3860+Настройки!$B$7),0,MAX(0,$E3860-MAX(0,SUMIFS(Тех_Движение!$G$2:$G$5111,Тех_Движение!$D$2:$D$5111,$C3860,Тех_Движение!$B$2:$B$5111,"&lt;="&amp;K$3)-$F3860)))</f>
        <v/>
      </c>
      <c r="L3860" s="54">
        <f>IF(OR($B3860="",L$3&lt;$D3860+Настройки!$B$7),0,MAX(0,$E3860-MAX(0,SUMIFS(Тех_Движение!$G$2:$G$5111,Тех_Движение!$D$2:$D$5111,$C3860,Тех_Движение!$B$2:$B$5111,"&lt;="&amp;L$3)-$F3860)))</f>
        <v/>
      </c>
      <c r="M3860" s="54">
        <f>IF(OR($B3860="",M$3&lt;$D3860+Настройки!$B$7),0,MAX(0,$E3860-MAX(0,SUMIFS(Тех_Движение!$G$2:$G$5111,Тех_Движение!$D$2:$D$5111,$C3860,Тех_Движение!$B$2:$B$5111,"&lt;="&amp;M$3)-$F3860)))</f>
        <v/>
      </c>
      <c r="N3860" s="54">
        <f>IF(OR($B3860="",N$3&lt;$D3860+Настройки!$B$7),0,MAX(0,$E3860-MAX(0,SUMIFS(Тех_Движение!$G$2:$G$5111,Тех_Движение!$D$2:$D$5111,$C3860,Тех_Движение!$B$2:$B$5111,"&lt;="&amp;N$3)-$F3860)))</f>
        <v/>
      </c>
      <c r="O3860" s="54">
        <f>IF(OR($B3860="",O$3&lt;$D3860+Настройки!$B$7),0,MAX(0,$E3860-MAX(0,SUMIFS(Тех_Движение!$G$2:$G$5111,Тех_Движение!$D$2:$D$5111,$C3860,Тех_Движение!$B$2:$B$5111,"&lt;="&amp;O$3)-$F3860)))</f>
        <v/>
      </c>
      <c r="P3860" s="54">
        <f>IF(OR($B3860="",P$3&lt;$D3860+Настройки!$B$7),0,MAX(0,$E3860-MAX(0,SUMIFS(Тех_Движение!$G$2:$G$5111,Тех_Движение!$D$2:$D$5111,$C3860,Тех_Движение!$B$2:$B$5111,"&lt;="&amp;P$3)-$F3860)))</f>
        <v/>
      </c>
      <c r="Q3860" s="54">
        <f>IF(OR($B3860="",Q$3&lt;$D3860+Настройки!$B$7),0,MAX(0,$E3860-MAX(0,SUMIFS(Тех_Движение!$G$2:$G$5111,Тех_Движение!$D$2:$D$5111,$C3860,Тех_Движение!$B$2:$B$5111,"&lt;="&amp;Q$3)-$F3860)))</f>
        <v/>
      </c>
      <c r="R3860" s="54">
        <f>IF($B3860="","",SUM($K3860:$Q3860))</f>
        <v/>
      </c>
      <c r="S3860" s="56">
        <f>IF($B3860="","",VLOOKUP($C3860,Настройки!$A$11:$L$17,9,FALSE))</f>
        <v/>
      </c>
      <c r="T3860" s="56">
        <f>IF($B3860="","",$R3860*$S3860)</f>
        <v/>
      </c>
    </row>
    <row r="3861">
      <c r="A3861" s="20">
        <f>Тех_Движение!$A$3858</f>
        <v/>
      </c>
      <c r="B3861" s="20">
        <f>IF(Тех_Движение!$F$3858&gt;0,Тех_Движение!$I$3858,"")</f>
        <v/>
      </c>
      <c r="C3861" s="20">
        <f>IF($B3861="","",Тех_Движение!$D$3858)</f>
        <v/>
      </c>
      <c r="D3861" s="42">
        <f>IF($B3861="","",Тех_Движение!$B$3858)</f>
        <v/>
      </c>
      <c r="E3861" s="54">
        <f>IF($B3861="","",Тех_Движение!$F$3858)</f>
        <v/>
      </c>
      <c r="F3861" s="54">
        <f>IF($B3861="","",SUMIFS($E$5:$E3860,$C$5:$C3860,$C3861))</f>
        <v/>
      </c>
      <c r="G3861" s="54">
        <f>IF($B3861="","",MAX(0,$E3861-MAX(0,SUMIFS(Тех_Движение!$G$2:$G$5111,Тех_Движение!$D$2:$D$5111,$C3861,Тех_Движение!$B$2:$B$5111,"&lt;="&amp;Настройки!$B$5-1)-$F3861)))</f>
        <v/>
      </c>
      <c r="H3861" s="54">
        <f>IF($B3861="","",IF(AND($D3861&gt;=Настройки!$B$5,$D3861&lt;=Настройки!$B$6),$E3861,0))</f>
        <v/>
      </c>
      <c r="I3861" s="54">
        <f>IF($B3861="","",$G3861+$H3861-$J3861)</f>
        <v/>
      </c>
      <c r="J3861" s="54">
        <f>IF($B3861="","",MAX(0,$E3861-MAX(0,SUMIFS(Тех_Движение!$G$2:$G$5111,Тех_Движение!$D$2:$D$5111,$C3861,Тех_Движение!$B$2:$B$5111,"&lt;="&amp;Настройки!$B$6)-$F3861)))</f>
        <v/>
      </c>
      <c r="K3861" s="54">
        <f>IF(OR($B3861="",K$3&lt;$D3861+Настройки!$B$7),0,MAX(0,$E3861-MAX(0,SUMIFS(Тех_Движение!$G$2:$G$5111,Тех_Движение!$D$2:$D$5111,$C3861,Тех_Движение!$B$2:$B$5111,"&lt;="&amp;K$3)-$F3861)))</f>
        <v/>
      </c>
      <c r="L3861" s="54">
        <f>IF(OR($B3861="",L$3&lt;$D3861+Настройки!$B$7),0,MAX(0,$E3861-MAX(0,SUMIFS(Тех_Движение!$G$2:$G$5111,Тех_Движение!$D$2:$D$5111,$C3861,Тех_Движение!$B$2:$B$5111,"&lt;="&amp;L$3)-$F3861)))</f>
        <v/>
      </c>
      <c r="M3861" s="54">
        <f>IF(OR($B3861="",M$3&lt;$D3861+Настройки!$B$7),0,MAX(0,$E3861-MAX(0,SUMIFS(Тех_Движение!$G$2:$G$5111,Тех_Движение!$D$2:$D$5111,$C3861,Тех_Движение!$B$2:$B$5111,"&lt;="&amp;M$3)-$F3861)))</f>
        <v/>
      </c>
      <c r="N3861" s="54">
        <f>IF(OR($B3861="",N$3&lt;$D3861+Настройки!$B$7),0,MAX(0,$E3861-MAX(0,SUMIFS(Тех_Движение!$G$2:$G$5111,Тех_Движение!$D$2:$D$5111,$C3861,Тех_Движение!$B$2:$B$5111,"&lt;="&amp;N$3)-$F3861)))</f>
        <v/>
      </c>
      <c r="O3861" s="54">
        <f>IF(OR($B3861="",O$3&lt;$D3861+Настройки!$B$7),0,MAX(0,$E3861-MAX(0,SUMIFS(Тех_Движение!$G$2:$G$5111,Тех_Движение!$D$2:$D$5111,$C3861,Тех_Движение!$B$2:$B$5111,"&lt;="&amp;O$3)-$F3861)))</f>
        <v/>
      </c>
      <c r="P3861" s="54">
        <f>IF(OR($B3861="",P$3&lt;$D3861+Настройки!$B$7),0,MAX(0,$E3861-MAX(0,SUMIFS(Тех_Движение!$G$2:$G$5111,Тех_Движение!$D$2:$D$5111,$C3861,Тех_Движение!$B$2:$B$5111,"&lt;="&amp;P$3)-$F3861)))</f>
        <v/>
      </c>
      <c r="Q3861" s="54">
        <f>IF(OR($B3861="",Q$3&lt;$D3861+Настройки!$B$7),0,MAX(0,$E3861-MAX(0,SUMIFS(Тех_Движение!$G$2:$G$5111,Тех_Движение!$D$2:$D$5111,$C3861,Тех_Движение!$B$2:$B$5111,"&lt;="&amp;Q$3)-$F3861)))</f>
        <v/>
      </c>
      <c r="R3861" s="54">
        <f>IF($B3861="","",SUM($K3861:$Q3861))</f>
        <v/>
      </c>
      <c r="S3861" s="56">
        <f>IF($B3861="","",VLOOKUP($C3861,Настройки!$A$11:$L$17,9,FALSE))</f>
        <v/>
      </c>
      <c r="T3861" s="56">
        <f>IF($B3861="","",$R3861*$S3861)</f>
        <v/>
      </c>
    </row>
    <row r="3862">
      <c r="A3862" s="20">
        <f>Тех_Движение!$A$3859</f>
        <v/>
      </c>
      <c r="B3862" s="20">
        <f>IF(Тех_Движение!$F$3859&gt;0,Тех_Движение!$I$3859,"")</f>
        <v/>
      </c>
      <c r="C3862" s="20">
        <f>IF($B3862="","",Тех_Движение!$D$3859)</f>
        <v/>
      </c>
      <c r="D3862" s="42">
        <f>IF($B3862="","",Тех_Движение!$B$3859)</f>
        <v/>
      </c>
      <c r="E3862" s="54">
        <f>IF($B3862="","",Тех_Движение!$F$3859)</f>
        <v/>
      </c>
      <c r="F3862" s="54">
        <f>IF($B3862="","",SUMIFS($E$5:$E3861,$C$5:$C3861,$C3862))</f>
        <v/>
      </c>
      <c r="G3862" s="54">
        <f>IF($B3862="","",MAX(0,$E3862-MAX(0,SUMIFS(Тех_Движение!$G$2:$G$5111,Тех_Движение!$D$2:$D$5111,$C3862,Тех_Движение!$B$2:$B$5111,"&lt;="&amp;Настройки!$B$5-1)-$F3862)))</f>
        <v/>
      </c>
      <c r="H3862" s="54">
        <f>IF($B3862="","",IF(AND($D3862&gt;=Настройки!$B$5,$D3862&lt;=Настройки!$B$6),$E3862,0))</f>
        <v/>
      </c>
      <c r="I3862" s="54">
        <f>IF($B3862="","",$G3862+$H3862-$J3862)</f>
        <v/>
      </c>
      <c r="J3862" s="54">
        <f>IF($B3862="","",MAX(0,$E3862-MAX(0,SUMIFS(Тех_Движение!$G$2:$G$5111,Тех_Движение!$D$2:$D$5111,$C3862,Тех_Движение!$B$2:$B$5111,"&lt;="&amp;Настройки!$B$6)-$F3862)))</f>
        <v/>
      </c>
      <c r="K3862" s="54">
        <f>IF(OR($B3862="",K$3&lt;$D3862+Настройки!$B$7),0,MAX(0,$E3862-MAX(0,SUMIFS(Тех_Движение!$G$2:$G$5111,Тех_Движение!$D$2:$D$5111,$C3862,Тех_Движение!$B$2:$B$5111,"&lt;="&amp;K$3)-$F3862)))</f>
        <v/>
      </c>
      <c r="L3862" s="54">
        <f>IF(OR($B3862="",L$3&lt;$D3862+Настройки!$B$7),0,MAX(0,$E3862-MAX(0,SUMIFS(Тех_Движение!$G$2:$G$5111,Тех_Движение!$D$2:$D$5111,$C3862,Тех_Движение!$B$2:$B$5111,"&lt;="&amp;L$3)-$F3862)))</f>
        <v/>
      </c>
      <c r="M3862" s="54">
        <f>IF(OR($B3862="",M$3&lt;$D3862+Настройки!$B$7),0,MAX(0,$E3862-MAX(0,SUMIFS(Тех_Движение!$G$2:$G$5111,Тех_Движение!$D$2:$D$5111,$C3862,Тех_Движение!$B$2:$B$5111,"&lt;="&amp;M$3)-$F3862)))</f>
        <v/>
      </c>
      <c r="N3862" s="54">
        <f>IF(OR($B3862="",N$3&lt;$D3862+Настройки!$B$7),0,MAX(0,$E3862-MAX(0,SUMIFS(Тех_Движение!$G$2:$G$5111,Тех_Движение!$D$2:$D$5111,$C3862,Тех_Движение!$B$2:$B$5111,"&lt;="&amp;N$3)-$F3862)))</f>
        <v/>
      </c>
      <c r="O3862" s="54">
        <f>IF(OR($B3862="",O$3&lt;$D3862+Настройки!$B$7),0,MAX(0,$E3862-MAX(0,SUMIFS(Тех_Движение!$G$2:$G$5111,Тех_Движение!$D$2:$D$5111,$C3862,Тех_Движение!$B$2:$B$5111,"&lt;="&amp;O$3)-$F3862)))</f>
        <v/>
      </c>
      <c r="P3862" s="54">
        <f>IF(OR($B3862="",P$3&lt;$D3862+Настройки!$B$7),0,MAX(0,$E3862-MAX(0,SUMIFS(Тех_Движение!$G$2:$G$5111,Тех_Движение!$D$2:$D$5111,$C3862,Тех_Движение!$B$2:$B$5111,"&lt;="&amp;P$3)-$F3862)))</f>
        <v/>
      </c>
      <c r="Q3862" s="54">
        <f>IF(OR($B3862="",Q$3&lt;$D3862+Настройки!$B$7),0,MAX(0,$E3862-MAX(0,SUMIFS(Тех_Движение!$G$2:$G$5111,Тех_Движение!$D$2:$D$5111,$C3862,Тех_Движение!$B$2:$B$5111,"&lt;="&amp;Q$3)-$F3862)))</f>
        <v/>
      </c>
      <c r="R3862" s="54">
        <f>IF($B3862="","",SUM($K3862:$Q3862))</f>
        <v/>
      </c>
      <c r="S3862" s="56">
        <f>IF($B3862="","",VLOOKUP($C3862,Настройки!$A$11:$L$17,9,FALSE))</f>
        <v/>
      </c>
      <c r="T3862" s="56">
        <f>IF($B3862="","",$R3862*$S3862)</f>
        <v/>
      </c>
    </row>
    <row r="3863">
      <c r="A3863" s="20">
        <f>Тех_Движение!$A$3860</f>
        <v/>
      </c>
      <c r="B3863" s="20">
        <f>IF(Тех_Движение!$F$3860&gt;0,Тех_Движение!$I$3860,"")</f>
        <v/>
      </c>
      <c r="C3863" s="20">
        <f>IF($B3863="","",Тех_Движение!$D$3860)</f>
        <v/>
      </c>
      <c r="D3863" s="42">
        <f>IF($B3863="","",Тех_Движение!$B$3860)</f>
        <v/>
      </c>
      <c r="E3863" s="54">
        <f>IF($B3863="","",Тех_Движение!$F$3860)</f>
        <v/>
      </c>
      <c r="F3863" s="54">
        <f>IF($B3863="","",SUMIFS($E$5:$E3862,$C$5:$C3862,$C3863))</f>
        <v/>
      </c>
      <c r="G3863" s="54">
        <f>IF($B3863="","",MAX(0,$E3863-MAX(0,SUMIFS(Тех_Движение!$G$2:$G$5111,Тех_Движение!$D$2:$D$5111,$C3863,Тех_Движение!$B$2:$B$5111,"&lt;="&amp;Настройки!$B$5-1)-$F3863)))</f>
        <v/>
      </c>
      <c r="H3863" s="54">
        <f>IF($B3863="","",IF(AND($D3863&gt;=Настройки!$B$5,$D3863&lt;=Настройки!$B$6),$E3863,0))</f>
        <v/>
      </c>
      <c r="I3863" s="54">
        <f>IF($B3863="","",$G3863+$H3863-$J3863)</f>
        <v/>
      </c>
      <c r="J3863" s="54">
        <f>IF($B3863="","",MAX(0,$E3863-MAX(0,SUMIFS(Тех_Движение!$G$2:$G$5111,Тех_Движение!$D$2:$D$5111,$C3863,Тех_Движение!$B$2:$B$5111,"&lt;="&amp;Настройки!$B$6)-$F3863)))</f>
        <v/>
      </c>
      <c r="K3863" s="54">
        <f>IF(OR($B3863="",K$3&lt;$D3863+Настройки!$B$7),0,MAX(0,$E3863-MAX(0,SUMIFS(Тех_Движение!$G$2:$G$5111,Тех_Движение!$D$2:$D$5111,$C3863,Тех_Движение!$B$2:$B$5111,"&lt;="&amp;K$3)-$F3863)))</f>
        <v/>
      </c>
      <c r="L3863" s="54">
        <f>IF(OR($B3863="",L$3&lt;$D3863+Настройки!$B$7),0,MAX(0,$E3863-MAX(0,SUMIFS(Тех_Движение!$G$2:$G$5111,Тех_Движение!$D$2:$D$5111,$C3863,Тех_Движение!$B$2:$B$5111,"&lt;="&amp;L$3)-$F3863)))</f>
        <v/>
      </c>
      <c r="M3863" s="54">
        <f>IF(OR($B3863="",M$3&lt;$D3863+Настройки!$B$7),0,MAX(0,$E3863-MAX(0,SUMIFS(Тех_Движение!$G$2:$G$5111,Тех_Движение!$D$2:$D$5111,$C3863,Тех_Движение!$B$2:$B$5111,"&lt;="&amp;M$3)-$F3863)))</f>
        <v/>
      </c>
      <c r="N3863" s="54">
        <f>IF(OR($B3863="",N$3&lt;$D3863+Настройки!$B$7),0,MAX(0,$E3863-MAX(0,SUMIFS(Тех_Движение!$G$2:$G$5111,Тех_Движение!$D$2:$D$5111,$C3863,Тех_Движение!$B$2:$B$5111,"&lt;="&amp;N$3)-$F3863)))</f>
        <v/>
      </c>
      <c r="O3863" s="54">
        <f>IF(OR($B3863="",O$3&lt;$D3863+Настройки!$B$7),0,MAX(0,$E3863-MAX(0,SUMIFS(Тех_Движение!$G$2:$G$5111,Тех_Движение!$D$2:$D$5111,$C3863,Тех_Движение!$B$2:$B$5111,"&lt;="&amp;O$3)-$F3863)))</f>
        <v/>
      </c>
      <c r="P3863" s="54">
        <f>IF(OR($B3863="",P$3&lt;$D3863+Настройки!$B$7),0,MAX(0,$E3863-MAX(0,SUMIFS(Тех_Движение!$G$2:$G$5111,Тех_Движение!$D$2:$D$5111,$C3863,Тех_Движение!$B$2:$B$5111,"&lt;="&amp;P$3)-$F3863)))</f>
        <v/>
      </c>
      <c r="Q3863" s="54">
        <f>IF(OR($B3863="",Q$3&lt;$D3863+Настройки!$B$7),0,MAX(0,$E3863-MAX(0,SUMIFS(Тех_Движение!$G$2:$G$5111,Тех_Движение!$D$2:$D$5111,$C3863,Тех_Движение!$B$2:$B$5111,"&lt;="&amp;Q$3)-$F3863)))</f>
        <v/>
      </c>
      <c r="R3863" s="54">
        <f>IF($B3863="","",SUM($K3863:$Q3863))</f>
        <v/>
      </c>
      <c r="S3863" s="56">
        <f>IF($B3863="","",VLOOKUP($C3863,Настройки!$A$11:$L$17,9,FALSE))</f>
        <v/>
      </c>
      <c r="T3863" s="56">
        <f>IF($B3863="","",$R3863*$S3863)</f>
        <v/>
      </c>
    </row>
    <row r="3864">
      <c r="A3864" s="20">
        <f>Тех_Движение!$A$3861</f>
        <v/>
      </c>
      <c r="B3864" s="20">
        <f>IF(Тех_Движение!$F$3861&gt;0,Тех_Движение!$I$3861,"")</f>
        <v/>
      </c>
      <c r="C3864" s="20">
        <f>IF($B3864="","",Тех_Движение!$D$3861)</f>
        <v/>
      </c>
      <c r="D3864" s="42">
        <f>IF($B3864="","",Тех_Движение!$B$3861)</f>
        <v/>
      </c>
      <c r="E3864" s="54">
        <f>IF($B3864="","",Тех_Движение!$F$3861)</f>
        <v/>
      </c>
      <c r="F3864" s="54">
        <f>IF($B3864="","",SUMIFS($E$5:$E3863,$C$5:$C3863,$C3864))</f>
        <v/>
      </c>
      <c r="G3864" s="54">
        <f>IF($B3864="","",MAX(0,$E3864-MAX(0,SUMIFS(Тех_Движение!$G$2:$G$5111,Тех_Движение!$D$2:$D$5111,$C3864,Тех_Движение!$B$2:$B$5111,"&lt;="&amp;Настройки!$B$5-1)-$F3864)))</f>
        <v/>
      </c>
      <c r="H3864" s="54">
        <f>IF($B3864="","",IF(AND($D3864&gt;=Настройки!$B$5,$D3864&lt;=Настройки!$B$6),$E3864,0))</f>
        <v/>
      </c>
      <c r="I3864" s="54">
        <f>IF($B3864="","",$G3864+$H3864-$J3864)</f>
        <v/>
      </c>
      <c r="J3864" s="54">
        <f>IF($B3864="","",MAX(0,$E3864-MAX(0,SUMIFS(Тех_Движение!$G$2:$G$5111,Тех_Движение!$D$2:$D$5111,$C3864,Тех_Движение!$B$2:$B$5111,"&lt;="&amp;Настройки!$B$6)-$F3864)))</f>
        <v/>
      </c>
      <c r="K3864" s="54">
        <f>IF(OR($B3864="",K$3&lt;$D3864+Настройки!$B$7),0,MAX(0,$E3864-MAX(0,SUMIFS(Тех_Движение!$G$2:$G$5111,Тех_Движение!$D$2:$D$5111,$C3864,Тех_Движение!$B$2:$B$5111,"&lt;="&amp;K$3)-$F3864)))</f>
        <v/>
      </c>
      <c r="L3864" s="54">
        <f>IF(OR($B3864="",L$3&lt;$D3864+Настройки!$B$7),0,MAX(0,$E3864-MAX(0,SUMIFS(Тех_Движение!$G$2:$G$5111,Тех_Движение!$D$2:$D$5111,$C3864,Тех_Движение!$B$2:$B$5111,"&lt;="&amp;L$3)-$F3864)))</f>
        <v/>
      </c>
      <c r="M3864" s="54">
        <f>IF(OR($B3864="",M$3&lt;$D3864+Настройки!$B$7),0,MAX(0,$E3864-MAX(0,SUMIFS(Тех_Движение!$G$2:$G$5111,Тех_Движение!$D$2:$D$5111,$C3864,Тех_Движение!$B$2:$B$5111,"&lt;="&amp;M$3)-$F3864)))</f>
        <v/>
      </c>
      <c r="N3864" s="54">
        <f>IF(OR($B3864="",N$3&lt;$D3864+Настройки!$B$7),0,MAX(0,$E3864-MAX(0,SUMIFS(Тех_Движение!$G$2:$G$5111,Тех_Движение!$D$2:$D$5111,$C3864,Тех_Движение!$B$2:$B$5111,"&lt;="&amp;N$3)-$F3864)))</f>
        <v/>
      </c>
      <c r="O3864" s="54">
        <f>IF(OR($B3864="",O$3&lt;$D3864+Настройки!$B$7),0,MAX(0,$E3864-MAX(0,SUMIFS(Тех_Движение!$G$2:$G$5111,Тех_Движение!$D$2:$D$5111,$C3864,Тех_Движение!$B$2:$B$5111,"&lt;="&amp;O$3)-$F3864)))</f>
        <v/>
      </c>
      <c r="P3864" s="54">
        <f>IF(OR($B3864="",P$3&lt;$D3864+Настройки!$B$7),0,MAX(0,$E3864-MAX(0,SUMIFS(Тех_Движение!$G$2:$G$5111,Тех_Движение!$D$2:$D$5111,$C3864,Тех_Движение!$B$2:$B$5111,"&lt;="&amp;P$3)-$F3864)))</f>
        <v/>
      </c>
      <c r="Q3864" s="54">
        <f>IF(OR($B3864="",Q$3&lt;$D3864+Настройки!$B$7),0,MAX(0,$E3864-MAX(0,SUMIFS(Тех_Движение!$G$2:$G$5111,Тех_Движение!$D$2:$D$5111,$C3864,Тех_Движение!$B$2:$B$5111,"&lt;="&amp;Q$3)-$F3864)))</f>
        <v/>
      </c>
      <c r="R3864" s="54">
        <f>IF($B3864="","",SUM($K3864:$Q3864))</f>
        <v/>
      </c>
      <c r="S3864" s="56">
        <f>IF($B3864="","",VLOOKUP($C3864,Настройки!$A$11:$L$17,9,FALSE))</f>
        <v/>
      </c>
      <c r="T3864" s="56">
        <f>IF($B3864="","",$R3864*$S3864)</f>
        <v/>
      </c>
    </row>
    <row r="3865">
      <c r="A3865" s="20">
        <f>Тех_Движение!$A$3862</f>
        <v/>
      </c>
      <c r="B3865" s="20">
        <f>IF(Тех_Движение!$F$3862&gt;0,Тех_Движение!$I$3862,"")</f>
        <v/>
      </c>
      <c r="C3865" s="20">
        <f>IF($B3865="","",Тех_Движение!$D$3862)</f>
        <v/>
      </c>
      <c r="D3865" s="42">
        <f>IF($B3865="","",Тех_Движение!$B$3862)</f>
        <v/>
      </c>
      <c r="E3865" s="54">
        <f>IF($B3865="","",Тех_Движение!$F$3862)</f>
        <v/>
      </c>
      <c r="F3865" s="54">
        <f>IF($B3865="","",SUMIFS($E$5:$E3864,$C$5:$C3864,$C3865))</f>
        <v/>
      </c>
      <c r="G3865" s="54">
        <f>IF($B3865="","",MAX(0,$E3865-MAX(0,SUMIFS(Тех_Движение!$G$2:$G$5111,Тех_Движение!$D$2:$D$5111,$C3865,Тех_Движение!$B$2:$B$5111,"&lt;="&amp;Настройки!$B$5-1)-$F3865)))</f>
        <v/>
      </c>
      <c r="H3865" s="54">
        <f>IF($B3865="","",IF(AND($D3865&gt;=Настройки!$B$5,$D3865&lt;=Настройки!$B$6),$E3865,0))</f>
        <v/>
      </c>
      <c r="I3865" s="54">
        <f>IF($B3865="","",$G3865+$H3865-$J3865)</f>
        <v/>
      </c>
      <c r="J3865" s="54">
        <f>IF($B3865="","",MAX(0,$E3865-MAX(0,SUMIFS(Тех_Движение!$G$2:$G$5111,Тех_Движение!$D$2:$D$5111,$C3865,Тех_Движение!$B$2:$B$5111,"&lt;="&amp;Настройки!$B$6)-$F3865)))</f>
        <v/>
      </c>
      <c r="K3865" s="54">
        <f>IF(OR($B3865="",K$3&lt;$D3865+Настройки!$B$7),0,MAX(0,$E3865-MAX(0,SUMIFS(Тех_Движение!$G$2:$G$5111,Тех_Движение!$D$2:$D$5111,$C3865,Тех_Движение!$B$2:$B$5111,"&lt;="&amp;K$3)-$F3865)))</f>
        <v/>
      </c>
      <c r="L3865" s="54">
        <f>IF(OR($B3865="",L$3&lt;$D3865+Настройки!$B$7),0,MAX(0,$E3865-MAX(0,SUMIFS(Тех_Движение!$G$2:$G$5111,Тех_Движение!$D$2:$D$5111,$C3865,Тех_Движение!$B$2:$B$5111,"&lt;="&amp;L$3)-$F3865)))</f>
        <v/>
      </c>
      <c r="M3865" s="54">
        <f>IF(OR($B3865="",M$3&lt;$D3865+Настройки!$B$7),0,MAX(0,$E3865-MAX(0,SUMIFS(Тех_Движение!$G$2:$G$5111,Тех_Движение!$D$2:$D$5111,$C3865,Тех_Движение!$B$2:$B$5111,"&lt;="&amp;M$3)-$F3865)))</f>
        <v/>
      </c>
      <c r="N3865" s="54">
        <f>IF(OR($B3865="",N$3&lt;$D3865+Настройки!$B$7),0,MAX(0,$E3865-MAX(0,SUMIFS(Тех_Движение!$G$2:$G$5111,Тех_Движение!$D$2:$D$5111,$C3865,Тех_Движение!$B$2:$B$5111,"&lt;="&amp;N$3)-$F3865)))</f>
        <v/>
      </c>
      <c r="O3865" s="54">
        <f>IF(OR($B3865="",O$3&lt;$D3865+Настройки!$B$7),0,MAX(0,$E3865-MAX(0,SUMIFS(Тех_Движение!$G$2:$G$5111,Тех_Движение!$D$2:$D$5111,$C3865,Тех_Движение!$B$2:$B$5111,"&lt;="&amp;O$3)-$F3865)))</f>
        <v/>
      </c>
      <c r="P3865" s="54">
        <f>IF(OR($B3865="",P$3&lt;$D3865+Настройки!$B$7),0,MAX(0,$E3865-MAX(0,SUMIFS(Тех_Движение!$G$2:$G$5111,Тех_Движение!$D$2:$D$5111,$C3865,Тех_Движение!$B$2:$B$5111,"&lt;="&amp;P$3)-$F3865)))</f>
        <v/>
      </c>
      <c r="Q3865" s="54">
        <f>IF(OR($B3865="",Q$3&lt;$D3865+Настройки!$B$7),0,MAX(0,$E3865-MAX(0,SUMIFS(Тех_Движение!$G$2:$G$5111,Тех_Движение!$D$2:$D$5111,$C3865,Тех_Движение!$B$2:$B$5111,"&lt;="&amp;Q$3)-$F3865)))</f>
        <v/>
      </c>
      <c r="R3865" s="54">
        <f>IF($B3865="","",SUM($K3865:$Q3865))</f>
        <v/>
      </c>
      <c r="S3865" s="56">
        <f>IF($B3865="","",VLOOKUP($C3865,Настройки!$A$11:$L$17,9,FALSE))</f>
        <v/>
      </c>
      <c r="T3865" s="56">
        <f>IF($B3865="","",$R3865*$S3865)</f>
        <v/>
      </c>
    </row>
    <row r="3866">
      <c r="A3866" s="20">
        <f>Тех_Движение!$A$3863</f>
        <v/>
      </c>
      <c r="B3866" s="20">
        <f>IF(Тех_Движение!$F$3863&gt;0,Тех_Движение!$I$3863,"")</f>
        <v/>
      </c>
      <c r="C3866" s="20">
        <f>IF($B3866="","",Тех_Движение!$D$3863)</f>
        <v/>
      </c>
      <c r="D3866" s="42">
        <f>IF($B3866="","",Тех_Движение!$B$3863)</f>
        <v/>
      </c>
      <c r="E3866" s="54">
        <f>IF($B3866="","",Тех_Движение!$F$3863)</f>
        <v/>
      </c>
      <c r="F3866" s="54">
        <f>IF($B3866="","",SUMIFS($E$5:$E3865,$C$5:$C3865,$C3866))</f>
        <v/>
      </c>
      <c r="G3866" s="54">
        <f>IF($B3866="","",MAX(0,$E3866-MAX(0,SUMIFS(Тех_Движение!$G$2:$G$5111,Тех_Движение!$D$2:$D$5111,$C3866,Тех_Движение!$B$2:$B$5111,"&lt;="&amp;Настройки!$B$5-1)-$F3866)))</f>
        <v/>
      </c>
      <c r="H3866" s="54">
        <f>IF($B3866="","",IF(AND($D3866&gt;=Настройки!$B$5,$D3866&lt;=Настройки!$B$6),$E3866,0))</f>
        <v/>
      </c>
      <c r="I3866" s="54">
        <f>IF($B3866="","",$G3866+$H3866-$J3866)</f>
        <v/>
      </c>
      <c r="J3866" s="54">
        <f>IF($B3866="","",MAX(0,$E3866-MAX(0,SUMIFS(Тех_Движение!$G$2:$G$5111,Тех_Движение!$D$2:$D$5111,$C3866,Тех_Движение!$B$2:$B$5111,"&lt;="&amp;Настройки!$B$6)-$F3866)))</f>
        <v/>
      </c>
      <c r="K3866" s="54">
        <f>IF(OR($B3866="",K$3&lt;$D3866+Настройки!$B$7),0,MAX(0,$E3866-MAX(0,SUMIFS(Тех_Движение!$G$2:$G$5111,Тех_Движение!$D$2:$D$5111,$C3866,Тех_Движение!$B$2:$B$5111,"&lt;="&amp;K$3)-$F3866)))</f>
        <v/>
      </c>
      <c r="L3866" s="54">
        <f>IF(OR($B3866="",L$3&lt;$D3866+Настройки!$B$7),0,MAX(0,$E3866-MAX(0,SUMIFS(Тех_Движение!$G$2:$G$5111,Тех_Движение!$D$2:$D$5111,$C3866,Тех_Движение!$B$2:$B$5111,"&lt;="&amp;L$3)-$F3866)))</f>
        <v/>
      </c>
      <c r="M3866" s="54">
        <f>IF(OR($B3866="",M$3&lt;$D3866+Настройки!$B$7),0,MAX(0,$E3866-MAX(0,SUMIFS(Тех_Движение!$G$2:$G$5111,Тех_Движение!$D$2:$D$5111,$C3866,Тех_Движение!$B$2:$B$5111,"&lt;="&amp;M$3)-$F3866)))</f>
        <v/>
      </c>
      <c r="N3866" s="54">
        <f>IF(OR($B3866="",N$3&lt;$D3866+Настройки!$B$7),0,MAX(0,$E3866-MAX(0,SUMIFS(Тех_Движение!$G$2:$G$5111,Тех_Движение!$D$2:$D$5111,$C3866,Тех_Движение!$B$2:$B$5111,"&lt;="&amp;N$3)-$F3866)))</f>
        <v/>
      </c>
      <c r="O3866" s="54">
        <f>IF(OR($B3866="",O$3&lt;$D3866+Настройки!$B$7),0,MAX(0,$E3866-MAX(0,SUMIFS(Тех_Движение!$G$2:$G$5111,Тех_Движение!$D$2:$D$5111,$C3866,Тех_Движение!$B$2:$B$5111,"&lt;="&amp;O$3)-$F3866)))</f>
        <v/>
      </c>
      <c r="P3866" s="54">
        <f>IF(OR($B3866="",P$3&lt;$D3866+Настройки!$B$7),0,MAX(0,$E3866-MAX(0,SUMIFS(Тех_Движение!$G$2:$G$5111,Тех_Движение!$D$2:$D$5111,$C3866,Тех_Движение!$B$2:$B$5111,"&lt;="&amp;P$3)-$F3866)))</f>
        <v/>
      </c>
      <c r="Q3866" s="54">
        <f>IF(OR($B3866="",Q$3&lt;$D3866+Настройки!$B$7),0,MAX(0,$E3866-MAX(0,SUMIFS(Тех_Движение!$G$2:$G$5111,Тех_Движение!$D$2:$D$5111,$C3866,Тех_Движение!$B$2:$B$5111,"&lt;="&amp;Q$3)-$F3866)))</f>
        <v/>
      </c>
      <c r="R3866" s="54">
        <f>IF($B3866="","",SUM($K3866:$Q3866))</f>
        <v/>
      </c>
      <c r="S3866" s="56">
        <f>IF($B3866="","",VLOOKUP($C3866,Настройки!$A$11:$L$17,9,FALSE))</f>
        <v/>
      </c>
      <c r="T3866" s="56">
        <f>IF($B3866="","",$R3866*$S3866)</f>
        <v/>
      </c>
    </row>
    <row r="3867">
      <c r="A3867" s="20">
        <f>Тех_Движение!$A$3864</f>
        <v/>
      </c>
      <c r="B3867" s="20">
        <f>IF(Тех_Движение!$F$3864&gt;0,Тех_Движение!$I$3864,"")</f>
        <v/>
      </c>
      <c r="C3867" s="20">
        <f>IF($B3867="","",Тех_Движение!$D$3864)</f>
        <v/>
      </c>
      <c r="D3867" s="42">
        <f>IF($B3867="","",Тех_Движение!$B$3864)</f>
        <v/>
      </c>
      <c r="E3867" s="54">
        <f>IF($B3867="","",Тех_Движение!$F$3864)</f>
        <v/>
      </c>
      <c r="F3867" s="54">
        <f>IF($B3867="","",SUMIFS($E$5:$E3866,$C$5:$C3866,$C3867))</f>
        <v/>
      </c>
      <c r="G3867" s="54">
        <f>IF($B3867="","",MAX(0,$E3867-MAX(0,SUMIFS(Тех_Движение!$G$2:$G$5111,Тех_Движение!$D$2:$D$5111,$C3867,Тех_Движение!$B$2:$B$5111,"&lt;="&amp;Настройки!$B$5-1)-$F3867)))</f>
        <v/>
      </c>
      <c r="H3867" s="54">
        <f>IF($B3867="","",IF(AND($D3867&gt;=Настройки!$B$5,$D3867&lt;=Настройки!$B$6),$E3867,0))</f>
        <v/>
      </c>
      <c r="I3867" s="54">
        <f>IF($B3867="","",$G3867+$H3867-$J3867)</f>
        <v/>
      </c>
      <c r="J3867" s="54">
        <f>IF($B3867="","",MAX(0,$E3867-MAX(0,SUMIFS(Тех_Движение!$G$2:$G$5111,Тех_Движение!$D$2:$D$5111,$C3867,Тех_Движение!$B$2:$B$5111,"&lt;="&amp;Настройки!$B$6)-$F3867)))</f>
        <v/>
      </c>
      <c r="K3867" s="54">
        <f>IF(OR($B3867="",K$3&lt;$D3867+Настройки!$B$7),0,MAX(0,$E3867-MAX(0,SUMIFS(Тех_Движение!$G$2:$G$5111,Тех_Движение!$D$2:$D$5111,$C3867,Тех_Движение!$B$2:$B$5111,"&lt;="&amp;K$3)-$F3867)))</f>
        <v/>
      </c>
      <c r="L3867" s="54">
        <f>IF(OR($B3867="",L$3&lt;$D3867+Настройки!$B$7),0,MAX(0,$E3867-MAX(0,SUMIFS(Тех_Движение!$G$2:$G$5111,Тех_Движение!$D$2:$D$5111,$C3867,Тех_Движение!$B$2:$B$5111,"&lt;="&amp;L$3)-$F3867)))</f>
        <v/>
      </c>
      <c r="M3867" s="54">
        <f>IF(OR($B3867="",M$3&lt;$D3867+Настройки!$B$7),0,MAX(0,$E3867-MAX(0,SUMIFS(Тех_Движение!$G$2:$G$5111,Тех_Движение!$D$2:$D$5111,$C3867,Тех_Движение!$B$2:$B$5111,"&lt;="&amp;M$3)-$F3867)))</f>
        <v/>
      </c>
      <c r="N3867" s="54">
        <f>IF(OR($B3867="",N$3&lt;$D3867+Настройки!$B$7),0,MAX(0,$E3867-MAX(0,SUMIFS(Тех_Движение!$G$2:$G$5111,Тех_Движение!$D$2:$D$5111,$C3867,Тех_Движение!$B$2:$B$5111,"&lt;="&amp;N$3)-$F3867)))</f>
        <v/>
      </c>
      <c r="O3867" s="54">
        <f>IF(OR($B3867="",O$3&lt;$D3867+Настройки!$B$7),0,MAX(0,$E3867-MAX(0,SUMIFS(Тех_Движение!$G$2:$G$5111,Тех_Движение!$D$2:$D$5111,$C3867,Тех_Движение!$B$2:$B$5111,"&lt;="&amp;O$3)-$F3867)))</f>
        <v/>
      </c>
      <c r="P3867" s="54">
        <f>IF(OR($B3867="",P$3&lt;$D3867+Настройки!$B$7),0,MAX(0,$E3867-MAX(0,SUMIFS(Тех_Движение!$G$2:$G$5111,Тех_Движение!$D$2:$D$5111,$C3867,Тех_Движение!$B$2:$B$5111,"&lt;="&amp;P$3)-$F3867)))</f>
        <v/>
      </c>
      <c r="Q3867" s="54">
        <f>IF(OR($B3867="",Q$3&lt;$D3867+Настройки!$B$7),0,MAX(0,$E3867-MAX(0,SUMIFS(Тех_Движение!$G$2:$G$5111,Тех_Движение!$D$2:$D$5111,$C3867,Тех_Движение!$B$2:$B$5111,"&lt;="&amp;Q$3)-$F3867)))</f>
        <v/>
      </c>
      <c r="R3867" s="54">
        <f>IF($B3867="","",SUM($K3867:$Q3867))</f>
        <v/>
      </c>
      <c r="S3867" s="56">
        <f>IF($B3867="","",VLOOKUP($C3867,Настройки!$A$11:$L$17,9,FALSE))</f>
        <v/>
      </c>
      <c r="T3867" s="56">
        <f>IF($B3867="","",$R3867*$S3867)</f>
        <v/>
      </c>
    </row>
    <row r="3868">
      <c r="A3868" s="20">
        <f>Тех_Движение!$A$3865</f>
        <v/>
      </c>
      <c r="B3868" s="20">
        <f>IF(Тех_Движение!$F$3865&gt;0,Тех_Движение!$I$3865,"")</f>
        <v/>
      </c>
      <c r="C3868" s="20">
        <f>IF($B3868="","",Тех_Движение!$D$3865)</f>
        <v/>
      </c>
      <c r="D3868" s="42">
        <f>IF($B3868="","",Тех_Движение!$B$3865)</f>
        <v/>
      </c>
      <c r="E3868" s="54">
        <f>IF($B3868="","",Тех_Движение!$F$3865)</f>
        <v/>
      </c>
      <c r="F3868" s="54">
        <f>IF($B3868="","",SUMIFS($E$5:$E3867,$C$5:$C3867,$C3868))</f>
        <v/>
      </c>
      <c r="G3868" s="54">
        <f>IF($B3868="","",MAX(0,$E3868-MAX(0,SUMIFS(Тех_Движение!$G$2:$G$5111,Тех_Движение!$D$2:$D$5111,$C3868,Тех_Движение!$B$2:$B$5111,"&lt;="&amp;Настройки!$B$5-1)-$F3868)))</f>
        <v/>
      </c>
      <c r="H3868" s="54">
        <f>IF($B3868="","",IF(AND($D3868&gt;=Настройки!$B$5,$D3868&lt;=Настройки!$B$6),$E3868,0))</f>
        <v/>
      </c>
      <c r="I3868" s="54">
        <f>IF($B3868="","",$G3868+$H3868-$J3868)</f>
        <v/>
      </c>
      <c r="J3868" s="54">
        <f>IF($B3868="","",MAX(0,$E3868-MAX(0,SUMIFS(Тех_Движение!$G$2:$G$5111,Тех_Движение!$D$2:$D$5111,$C3868,Тех_Движение!$B$2:$B$5111,"&lt;="&amp;Настройки!$B$6)-$F3868)))</f>
        <v/>
      </c>
      <c r="K3868" s="54">
        <f>IF(OR($B3868="",K$3&lt;$D3868+Настройки!$B$7),0,MAX(0,$E3868-MAX(0,SUMIFS(Тех_Движение!$G$2:$G$5111,Тех_Движение!$D$2:$D$5111,$C3868,Тех_Движение!$B$2:$B$5111,"&lt;="&amp;K$3)-$F3868)))</f>
        <v/>
      </c>
      <c r="L3868" s="54">
        <f>IF(OR($B3868="",L$3&lt;$D3868+Настройки!$B$7),0,MAX(0,$E3868-MAX(0,SUMIFS(Тех_Движение!$G$2:$G$5111,Тех_Движение!$D$2:$D$5111,$C3868,Тех_Движение!$B$2:$B$5111,"&lt;="&amp;L$3)-$F3868)))</f>
        <v/>
      </c>
      <c r="M3868" s="54">
        <f>IF(OR($B3868="",M$3&lt;$D3868+Настройки!$B$7),0,MAX(0,$E3868-MAX(0,SUMIFS(Тех_Движение!$G$2:$G$5111,Тех_Движение!$D$2:$D$5111,$C3868,Тех_Движение!$B$2:$B$5111,"&lt;="&amp;M$3)-$F3868)))</f>
        <v/>
      </c>
      <c r="N3868" s="54">
        <f>IF(OR($B3868="",N$3&lt;$D3868+Настройки!$B$7),0,MAX(0,$E3868-MAX(0,SUMIFS(Тех_Движение!$G$2:$G$5111,Тех_Движение!$D$2:$D$5111,$C3868,Тех_Движение!$B$2:$B$5111,"&lt;="&amp;N$3)-$F3868)))</f>
        <v/>
      </c>
      <c r="O3868" s="54">
        <f>IF(OR($B3868="",O$3&lt;$D3868+Настройки!$B$7),0,MAX(0,$E3868-MAX(0,SUMIFS(Тех_Движение!$G$2:$G$5111,Тех_Движение!$D$2:$D$5111,$C3868,Тех_Движение!$B$2:$B$5111,"&lt;="&amp;O$3)-$F3868)))</f>
        <v/>
      </c>
      <c r="P3868" s="54">
        <f>IF(OR($B3868="",P$3&lt;$D3868+Настройки!$B$7),0,MAX(0,$E3868-MAX(0,SUMIFS(Тех_Движение!$G$2:$G$5111,Тех_Движение!$D$2:$D$5111,$C3868,Тех_Движение!$B$2:$B$5111,"&lt;="&amp;P$3)-$F3868)))</f>
        <v/>
      </c>
      <c r="Q3868" s="54">
        <f>IF(OR($B3868="",Q$3&lt;$D3868+Настройки!$B$7),0,MAX(0,$E3868-MAX(0,SUMIFS(Тех_Движение!$G$2:$G$5111,Тех_Движение!$D$2:$D$5111,$C3868,Тех_Движение!$B$2:$B$5111,"&lt;="&amp;Q$3)-$F3868)))</f>
        <v/>
      </c>
      <c r="R3868" s="54">
        <f>IF($B3868="","",SUM($K3868:$Q3868))</f>
        <v/>
      </c>
      <c r="S3868" s="56">
        <f>IF($B3868="","",VLOOKUP($C3868,Настройки!$A$11:$L$17,9,FALSE))</f>
        <v/>
      </c>
      <c r="T3868" s="56">
        <f>IF($B3868="","",$R3868*$S3868)</f>
        <v/>
      </c>
    </row>
    <row r="3869">
      <c r="A3869" s="20">
        <f>Тех_Движение!$A$3866</f>
        <v/>
      </c>
      <c r="B3869" s="20">
        <f>IF(Тех_Движение!$F$3866&gt;0,Тех_Движение!$I$3866,"")</f>
        <v/>
      </c>
      <c r="C3869" s="20">
        <f>IF($B3869="","",Тех_Движение!$D$3866)</f>
        <v/>
      </c>
      <c r="D3869" s="42">
        <f>IF($B3869="","",Тех_Движение!$B$3866)</f>
        <v/>
      </c>
      <c r="E3869" s="54">
        <f>IF($B3869="","",Тех_Движение!$F$3866)</f>
        <v/>
      </c>
      <c r="F3869" s="54">
        <f>IF($B3869="","",SUMIFS($E$5:$E3868,$C$5:$C3868,$C3869))</f>
        <v/>
      </c>
      <c r="G3869" s="54">
        <f>IF($B3869="","",MAX(0,$E3869-MAX(0,SUMIFS(Тех_Движение!$G$2:$G$5111,Тех_Движение!$D$2:$D$5111,$C3869,Тех_Движение!$B$2:$B$5111,"&lt;="&amp;Настройки!$B$5-1)-$F3869)))</f>
        <v/>
      </c>
      <c r="H3869" s="54">
        <f>IF($B3869="","",IF(AND($D3869&gt;=Настройки!$B$5,$D3869&lt;=Настройки!$B$6),$E3869,0))</f>
        <v/>
      </c>
      <c r="I3869" s="54">
        <f>IF($B3869="","",$G3869+$H3869-$J3869)</f>
        <v/>
      </c>
      <c r="J3869" s="54">
        <f>IF($B3869="","",MAX(0,$E3869-MAX(0,SUMIFS(Тех_Движение!$G$2:$G$5111,Тех_Движение!$D$2:$D$5111,$C3869,Тех_Движение!$B$2:$B$5111,"&lt;="&amp;Настройки!$B$6)-$F3869)))</f>
        <v/>
      </c>
      <c r="K3869" s="54">
        <f>IF(OR($B3869="",K$3&lt;$D3869+Настройки!$B$7),0,MAX(0,$E3869-MAX(0,SUMIFS(Тех_Движение!$G$2:$G$5111,Тех_Движение!$D$2:$D$5111,$C3869,Тех_Движение!$B$2:$B$5111,"&lt;="&amp;K$3)-$F3869)))</f>
        <v/>
      </c>
      <c r="L3869" s="54">
        <f>IF(OR($B3869="",L$3&lt;$D3869+Настройки!$B$7),0,MAX(0,$E3869-MAX(0,SUMIFS(Тех_Движение!$G$2:$G$5111,Тех_Движение!$D$2:$D$5111,$C3869,Тех_Движение!$B$2:$B$5111,"&lt;="&amp;L$3)-$F3869)))</f>
        <v/>
      </c>
      <c r="M3869" s="54">
        <f>IF(OR($B3869="",M$3&lt;$D3869+Настройки!$B$7),0,MAX(0,$E3869-MAX(0,SUMIFS(Тех_Движение!$G$2:$G$5111,Тех_Движение!$D$2:$D$5111,$C3869,Тех_Движение!$B$2:$B$5111,"&lt;="&amp;M$3)-$F3869)))</f>
        <v/>
      </c>
      <c r="N3869" s="54">
        <f>IF(OR($B3869="",N$3&lt;$D3869+Настройки!$B$7),0,MAX(0,$E3869-MAX(0,SUMIFS(Тех_Движение!$G$2:$G$5111,Тех_Движение!$D$2:$D$5111,$C3869,Тех_Движение!$B$2:$B$5111,"&lt;="&amp;N$3)-$F3869)))</f>
        <v/>
      </c>
      <c r="O3869" s="54">
        <f>IF(OR($B3869="",O$3&lt;$D3869+Настройки!$B$7),0,MAX(0,$E3869-MAX(0,SUMIFS(Тех_Движение!$G$2:$G$5111,Тех_Движение!$D$2:$D$5111,$C3869,Тех_Движение!$B$2:$B$5111,"&lt;="&amp;O$3)-$F3869)))</f>
        <v/>
      </c>
      <c r="P3869" s="54">
        <f>IF(OR($B3869="",P$3&lt;$D3869+Настройки!$B$7),0,MAX(0,$E3869-MAX(0,SUMIFS(Тех_Движение!$G$2:$G$5111,Тех_Движение!$D$2:$D$5111,$C3869,Тех_Движение!$B$2:$B$5111,"&lt;="&amp;P$3)-$F3869)))</f>
        <v/>
      </c>
      <c r="Q3869" s="54">
        <f>IF(OR($B3869="",Q$3&lt;$D3869+Настройки!$B$7),0,MAX(0,$E3869-MAX(0,SUMIFS(Тех_Движение!$G$2:$G$5111,Тех_Движение!$D$2:$D$5111,$C3869,Тех_Движение!$B$2:$B$5111,"&lt;="&amp;Q$3)-$F3869)))</f>
        <v/>
      </c>
      <c r="R3869" s="54">
        <f>IF($B3869="","",SUM($K3869:$Q3869))</f>
        <v/>
      </c>
      <c r="S3869" s="56">
        <f>IF($B3869="","",VLOOKUP($C3869,Настройки!$A$11:$L$17,9,FALSE))</f>
        <v/>
      </c>
      <c r="T3869" s="56">
        <f>IF($B3869="","",$R3869*$S3869)</f>
        <v/>
      </c>
    </row>
    <row r="3870">
      <c r="A3870" s="20">
        <f>Тех_Движение!$A$3867</f>
        <v/>
      </c>
      <c r="B3870" s="20">
        <f>IF(Тех_Движение!$F$3867&gt;0,Тех_Движение!$I$3867,"")</f>
        <v/>
      </c>
      <c r="C3870" s="20">
        <f>IF($B3870="","",Тех_Движение!$D$3867)</f>
        <v/>
      </c>
      <c r="D3870" s="42">
        <f>IF($B3870="","",Тех_Движение!$B$3867)</f>
        <v/>
      </c>
      <c r="E3870" s="54">
        <f>IF($B3870="","",Тех_Движение!$F$3867)</f>
        <v/>
      </c>
      <c r="F3870" s="54">
        <f>IF($B3870="","",SUMIFS($E$5:$E3869,$C$5:$C3869,$C3870))</f>
        <v/>
      </c>
      <c r="G3870" s="54">
        <f>IF($B3870="","",MAX(0,$E3870-MAX(0,SUMIFS(Тех_Движение!$G$2:$G$5111,Тех_Движение!$D$2:$D$5111,$C3870,Тех_Движение!$B$2:$B$5111,"&lt;="&amp;Настройки!$B$5-1)-$F3870)))</f>
        <v/>
      </c>
      <c r="H3870" s="54">
        <f>IF($B3870="","",IF(AND($D3870&gt;=Настройки!$B$5,$D3870&lt;=Настройки!$B$6),$E3870,0))</f>
        <v/>
      </c>
      <c r="I3870" s="54">
        <f>IF($B3870="","",$G3870+$H3870-$J3870)</f>
        <v/>
      </c>
      <c r="J3870" s="54">
        <f>IF($B3870="","",MAX(0,$E3870-MAX(0,SUMIFS(Тех_Движение!$G$2:$G$5111,Тех_Движение!$D$2:$D$5111,$C3870,Тех_Движение!$B$2:$B$5111,"&lt;="&amp;Настройки!$B$6)-$F3870)))</f>
        <v/>
      </c>
      <c r="K3870" s="54">
        <f>IF(OR($B3870="",K$3&lt;$D3870+Настройки!$B$7),0,MAX(0,$E3870-MAX(0,SUMIFS(Тех_Движение!$G$2:$G$5111,Тех_Движение!$D$2:$D$5111,$C3870,Тех_Движение!$B$2:$B$5111,"&lt;="&amp;K$3)-$F3870)))</f>
        <v/>
      </c>
      <c r="L3870" s="54">
        <f>IF(OR($B3870="",L$3&lt;$D3870+Настройки!$B$7),0,MAX(0,$E3870-MAX(0,SUMIFS(Тех_Движение!$G$2:$G$5111,Тех_Движение!$D$2:$D$5111,$C3870,Тех_Движение!$B$2:$B$5111,"&lt;="&amp;L$3)-$F3870)))</f>
        <v/>
      </c>
      <c r="M3870" s="54">
        <f>IF(OR($B3870="",M$3&lt;$D3870+Настройки!$B$7),0,MAX(0,$E3870-MAX(0,SUMIFS(Тех_Движение!$G$2:$G$5111,Тех_Движение!$D$2:$D$5111,$C3870,Тех_Движение!$B$2:$B$5111,"&lt;="&amp;M$3)-$F3870)))</f>
        <v/>
      </c>
      <c r="N3870" s="54">
        <f>IF(OR($B3870="",N$3&lt;$D3870+Настройки!$B$7),0,MAX(0,$E3870-MAX(0,SUMIFS(Тех_Движение!$G$2:$G$5111,Тех_Движение!$D$2:$D$5111,$C3870,Тех_Движение!$B$2:$B$5111,"&lt;="&amp;N$3)-$F3870)))</f>
        <v/>
      </c>
      <c r="O3870" s="54">
        <f>IF(OR($B3870="",O$3&lt;$D3870+Настройки!$B$7),0,MAX(0,$E3870-MAX(0,SUMIFS(Тех_Движение!$G$2:$G$5111,Тех_Движение!$D$2:$D$5111,$C3870,Тех_Движение!$B$2:$B$5111,"&lt;="&amp;O$3)-$F3870)))</f>
        <v/>
      </c>
      <c r="P3870" s="54">
        <f>IF(OR($B3870="",P$3&lt;$D3870+Настройки!$B$7),0,MAX(0,$E3870-MAX(0,SUMIFS(Тех_Движение!$G$2:$G$5111,Тех_Движение!$D$2:$D$5111,$C3870,Тех_Движение!$B$2:$B$5111,"&lt;="&amp;P$3)-$F3870)))</f>
        <v/>
      </c>
      <c r="Q3870" s="54">
        <f>IF(OR($B3870="",Q$3&lt;$D3870+Настройки!$B$7),0,MAX(0,$E3870-MAX(0,SUMIFS(Тех_Движение!$G$2:$G$5111,Тех_Движение!$D$2:$D$5111,$C3870,Тех_Движение!$B$2:$B$5111,"&lt;="&amp;Q$3)-$F3870)))</f>
        <v/>
      </c>
      <c r="R3870" s="54">
        <f>IF($B3870="","",SUM($K3870:$Q3870))</f>
        <v/>
      </c>
      <c r="S3870" s="56">
        <f>IF($B3870="","",VLOOKUP($C3870,Настройки!$A$11:$L$17,9,FALSE))</f>
        <v/>
      </c>
      <c r="T3870" s="56">
        <f>IF($B3870="","",$R3870*$S3870)</f>
        <v/>
      </c>
    </row>
    <row r="3871">
      <c r="A3871" s="20">
        <f>Тех_Движение!$A$3868</f>
        <v/>
      </c>
      <c r="B3871" s="20">
        <f>IF(Тех_Движение!$F$3868&gt;0,Тех_Движение!$I$3868,"")</f>
        <v/>
      </c>
      <c r="C3871" s="20">
        <f>IF($B3871="","",Тех_Движение!$D$3868)</f>
        <v/>
      </c>
      <c r="D3871" s="42">
        <f>IF($B3871="","",Тех_Движение!$B$3868)</f>
        <v/>
      </c>
      <c r="E3871" s="54">
        <f>IF($B3871="","",Тех_Движение!$F$3868)</f>
        <v/>
      </c>
      <c r="F3871" s="54">
        <f>IF($B3871="","",SUMIFS($E$5:$E3870,$C$5:$C3870,$C3871))</f>
        <v/>
      </c>
      <c r="G3871" s="54">
        <f>IF($B3871="","",MAX(0,$E3871-MAX(0,SUMIFS(Тех_Движение!$G$2:$G$5111,Тех_Движение!$D$2:$D$5111,$C3871,Тех_Движение!$B$2:$B$5111,"&lt;="&amp;Настройки!$B$5-1)-$F3871)))</f>
        <v/>
      </c>
      <c r="H3871" s="54">
        <f>IF($B3871="","",IF(AND($D3871&gt;=Настройки!$B$5,$D3871&lt;=Настройки!$B$6),$E3871,0))</f>
        <v/>
      </c>
      <c r="I3871" s="54">
        <f>IF($B3871="","",$G3871+$H3871-$J3871)</f>
        <v/>
      </c>
      <c r="J3871" s="54">
        <f>IF($B3871="","",MAX(0,$E3871-MAX(0,SUMIFS(Тех_Движение!$G$2:$G$5111,Тех_Движение!$D$2:$D$5111,$C3871,Тех_Движение!$B$2:$B$5111,"&lt;="&amp;Настройки!$B$6)-$F3871)))</f>
        <v/>
      </c>
      <c r="K3871" s="54">
        <f>IF(OR($B3871="",K$3&lt;$D3871+Настройки!$B$7),0,MAX(0,$E3871-MAX(0,SUMIFS(Тех_Движение!$G$2:$G$5111,Тех_Движение!$D$2:$D$5111,$C3871,Тех_Движение!$B$2:$B$5111,"&lt;="&amp;K$3)-$F3871)))</f>
        <v/>
      </c>
      <c r="L3871" s="54">
        <f>IF(OR($B3871="",L$3&lt;$D3871+Настройки!$B$7),0,MAX(0,$E3871-MAX(0,SUMIFS(Тех_Движение!$G$2:$G$5111,Тех_Движение!$D$2:$D$5111,$C3871,Тех_Движение!$B$2:$B$5111,"&lt;="&amp;L$3)-$F3871)))</f>
        <v/>
      </c>
      <c r="M3871" s="54">
        <f>IF(OR($B3871="",M$3&lt;$D3871+Настройки!$B$7),0,MAX(0,$E3871-MAX(0,SUMIFS(Тех_Движение!$G$2:$G$5111,Тех_Движение!$D$2:$D$5111,$C3871,Тех_Движение!$B$2:$B$5111,"&lt;="&amp;M$3)-$F3871)))</f>
        <v/>
      </c>
      <c r="N3871" s="54">
        <f>IF(OR($B3871="",N$3&lt;$D3871+Настройки!$B$7),0,MAX(0,$E3871-MAX(0,SUMIFS(Тех_Движение!$G$2:$G$5111,Тех_Движение!$D$2:$D$5111,$C3871,Тех_Движение!$B$2:$B$5111,"&lt;="&amp;N$3)-$F3871)))</f>
        <v/>
      </c>
      <c r="O3871" s="54">
        <f>IF(OR($B3871="",O$3&lt;$D3871+Настройки!$B$7),0,MAX(0,$E3871-MAX(0,SUMIFS(Тех_Движение!$G$2:$G$5111,Тех_Движение!$D$2:$D$5111,$C3871,Тех_Движение!$B$2:$B$5111,"&lt;="&amp;O$3)-$F3871)))</f>
        <v/>
      </c>
      <c r="P3871" s="54">
        <f>IF(OR($B3871="",P$3&lt;$D3871+Настройки!$B$7),0,MAX(0,$E3871-MAX(0,SUMIFS(Тех_Движение!$G$2:$G$5111,Тех_Движение!$D$2:$D$5111,$C3871,Тех_Движение!$B$2:$B$5111,"&lt;="&amp;P$3)-$F3871)))</f>
        <v/>
      </c>
      <c r="Q3871" s="54">
        <f>IF(OR($B3871="",Q$3&lt;$D3871+Настройки!$B$7),0,MAX(0,$E3871-MAX(0,SUMIFS(Тех_Движение!$G$2:$G$5111,Тех_Движение!$D$2:$D$5111,$C3871,Тех_Движение!$B$2:$B$5111,"&lt;="&amp;Q$3)-$F3871)))</f>
        <v/>
      </c>
      <c r="R3871" s="54">
        <f>IF($B3871="","",SUM($K3871:$Q3871))</f>
        <v/>
      </c>
      <c r="S3871" s="56">
        <f>IF($B3871="","",VLOOKUP($C3871,Настройки!$A$11:$L$17,9,FALSE))</f>
        <v/>
      </c>
      <c r="T3871" s="56">
        <f>IF($B3871="","",$R3871*$S3871)</f>
        <v/>
      </c>
    </row>
    <row r="3872">
      <c r="A3872" s="20">
        <f>Тех_Движение!$A$3869</f>
        <v/>
      </c>
      <c r="B3872" s="20">
        <f>IF(Тех_Движение!$F$3869&gt;0,Тех_Движение!$I$3869,"")</f>
        <v/>
      </c>
      <c r="C3872" s="20">
        <f>IF($B3872="","",Тех_Движение!$D$3869)</f>
        <v/>
      </c>
      <c r="D3872" s="42">
        <f>IF($B3872="","",Тех_Движение!$B$3869)</f>
        <v/>
      </c>
      <c r="E3872" s="54">
        <f>IF($B3872="","",Тех_Движение!$F$3869)</f>
        <v/>
      </c>
      <c r="F3872" s="54">
        <f>IF($B3872="","",SUMIFS($E$5:$E3871,$C$5:$C3871,$C3872))</f>
        <v/>
      </c>
      <c r="G3872" s="54">
        <f>IF($B3872="","",MAX(0,$E3872-MAX(0,SUMIFS(Тех_Движение!$G$2:$G$5111,Тех_Движение!$D$2:$D$5111,$C3872,Тех_Движение!$B$2:$B$5111,"&lt;="&amp;Настройки!$B$5-1)-$F3872)))</f>
        <v/>
      </c>
      <c r="H3872" s="54">
        <f>IF($B3872="","",IF(AND($D3872&gt;=Настройки!$B$5,$D3872&lt;=Настройки!$B$6),$E3872,0))</f>
        <v/>
      </c>
      <c r="I3872" s="54">
        <f>IF($B3872="","",$G3872+$H3872-$J3872)</f>
        <v/>
      </c>
      <c r="J3872" s="54">
        <f>IF($B3872="","",MAX(0,$E3872-MAX(0,SUMIFS(Тех_Движение!$G$2:$G$5111,Тех_Движение!$D$2:$D$5111,$C3872,Тех_Движение!$B$2:$B$5111,"&lt;="&amp;Настройки!$B$6)-$F3872)))</f>
        <v/>
      </c>
      <c r="K3872" s="54">
        <f>IF(OR($B3872="",K$3&lt;$D3872+Настройки!$B$7),0,MAX(0,$E3872-MAX(0,SUMIFS(Тех_Движение!$G$2:$G$5111,Тех_Движение!$D$2:$D$5111,$C3872,Тех_Движение!$B$2:$B$5111,"&lt;="&amp;K$3)-$F3872)))</f>
        <v/>
      </c>
      <c r="L3872" s="54">
        <f>IF(OR($B3872="",L$3&lt;$D3872+Настройки!$B$7),0,MAX(0,$E3872-MAX(0,SUMIFS(Тех_Движение!$G$2:$G$5111,Тех_Движение!$D$2:$D$5111,$C3872,Тех_Движение!$B$2:$B$5111,"&lt;="&amp;L$3)-$F3872)))</f>
        <v/>
      </c>
      <c r="M3872" s="54">
        <f>IF(OR($B3872="",M$3&lt;$D3872+Настройки!$B$7),0,MAX(0,$E3872-MAX(0,SUMIFS(Тех_Движение!$G$2:$G$5111,Тех_Движение!$D$2:$D$5111,$C3872,Тех_Движение!$B$2:$B$5111,"&lt;="&amp;M$3)-$F3872)))</f>
        <v/>
      </c>
      <c r="N3872" s="54">
        <f>IF(OR($B3872="",N$3&lt;$D3872+Настройки!$B$7),0,MAX(0,$E3872-MAX(0,SUMIFS(Тех_Движение!$G$2:$G$5111,Тех_Движение!$D$2:$D$5111,$C3872,Тех_Движение!$B$2:$B$5111,"&lt;="&amp;N$3)-$F3872)))</f>
        <v/>
      </c>
      <c r="O3872" s="54">
        <f>IF(OR($B3872="",O$3&lt;$D3872+Настройки!$B$7),0,MAX(0,$E3872-MAX(0,SUMIFS(Тех_Движение!$G$2:$G$5111,Тех_Движение!$D$2:$D$5111,$C3872,Тех_Движение!$B$2:$B$5111,"&lt;="&amp;O$3)-$F3872)))</f>
        <v/>
      </c>
      <c r="P3872" s="54">
        <f>IF(OR($B3872="",P$3&lt;$D3872+Настройки!$B$7),0,MAX(0,$E3872-MAX(0,SUMIFS(Тех_Движение!$G$2:$G$5111,Тех_Движение!$D$2:$D$5111,$C3872,Тех_Движение!$B$2:$B$5111,"&lt;="&amp;P$3)-$F3872)))</f>
        <v/>
      </c>
      <c r="Q3872" s="54">
        <f>IF(OR($B3872="",Q$3&lt;$D3872+Настройки!$B$7),0,MAX(0,$E3872-MAX(0,SUMIFS(Тех_Движение!$G$2:$G$5111,Тех_Движение!$D$2:$D$5111,$C3872,Тех_Движение!$B$2:$B$5111,"&lt;="&amp;Q$3)-$F3872)))</f>
        <v/>
      </c>
      <c r="R3872" s="54">
        <f>IF($B3872="","",SUM($K3872:$Q3872))</f>
        <v/>
      </c>
      <c r="S3872" s="56">
        <f>IF($B3872="","",VLOOKUP($C3872,Настройки!$A$11:$L$17,9,FALSE))</f>
        <v/>
      </c>
      <c r="T3872" s="56">
        <f>IF($B3872="","",$R3872*$S3872)</f>
        <v/>
      </c>
    </row>
    <row r="3873">
      <c r="A3873" s="20">
        <f>Тех_Движение!$A$3870</f>
        <v/>
      </c>
      <c r="B3873" s="20">
        <f>IF(Тех_Движение!$F$3870&gt;0,Тех_Движение!$I$3870,"")</f>
        <v/>
      </c>
      <c r="C3873" s="20">
        <f>IF($B3873="","",Тех_Движение!$D$3870)</f>
        <v/>
      </c>
      <c r="D3873" s="42">
        <f>IF($B3873="","",Тех_Движение!$B$3870)</f>
        <v/>
      </c>
      <c r="E3873" s="54">
        <f>IF($B3873="","",Тех_Движение!$F$3870)</f>
        <v/>
      </c>
      <c r="F3873" s="54">
        <f>IF($B3873="","",SUMIFS($E$5:$E3872,$C$5:$C3872,$C3873))</f>
        <v/>
      </c>
      <c r="G3873" s="54">
        <f>IF($B3873="","",MAX(0,$E3873-MAX(0,SUMIFS(Тех_Движение!$G$2:$G$5111,Тех_Движение!$D$2:$D$5111,$C3873,Тех_Движение!$B$2:$B$5111,"&lt;="&amp;Настройки!$B$5-1)-$F3873)))</f>
        <v/>
      </c>
      <c r="H3873" s="54">
        <f>IF($B3873="","",IF(AND($D3873&gt;=Настройки!$B$5,$D3873&lt;=Настройки!$B$6),$E3873,0))</f>
        <v/>
      </c>
      <c r="I3873" s="54">
        <f>IF($B3873="","",$G3873+$H3873-$J3873)</f>
        <v/>
      </c>
      <c r="J3873" s="54">
        <f>IF($B3873="","",MAX(0,$E3873-MAX(0,SUMIFS(Тех_Движение!$G$2:$G$5111,Тех_Движение!$D$2:$D$5111,$C3873,Тех_Движение!$B$2:$B$5111,"&lt;="&amp;Настройки!$B$6)-$F3873)))</f>
        <v/>
      </c>
      <c r="K3873" s="54">
        <f>IF(OR($B3873="",K$3&lt;$D3873+Настройки!$B$7),0,MAX(0,$E3873-MAX(0,SUMIFS(Тех_Движение!$G$2:$G$5111,Тех_Движение!$D$2:$D$5111,$C3873,Тех_Движение!$B$2:$B$5111,"&lt;="&amp;K$3)-$F3873)))</f>
        <v/>
      </c>
      <c r="L3873" s="54">
        <f>IF(OR($B3873="",L$3&lt;$D3873+Настройки!$B$7),0,MAX(0,$E3873-MAX(0,SUMIFS(Тех_Движение!$G$2:$G$5111,Тех_Движение!$D$2:$D$5111,$C3873,Тех_Движение!$B$2:$B$5111,"&lt;="&amp;L$3)-$F3873)))</f>
        <v/>
      </c>
      <c r="M3873" s="54">
        <f>IF(OR($B3873="",M$3&lt;$D3873+Настройки!$B$7),0,MAX(0,$E3873-MAX(0,SUMIFS(Тех_Движение!$G$2:$G$5111,Тех_Движение!$D$2:$D$5111,$C3873,Тех_Движение!$B$2:$B$5111,"&lt;="&amp;M$3)-$F3873)))</f>
        <v/>
      </c>
      <c r="N3873" s="54">
        <f>IF(OR($B3873="",N$3&lt;$D3873+Настройки!$B$7),0,MAX(0,$E3873-MAX(0,SUMIFS(Тех_Движение!$G$2:$G$5111,Тех_Движение!$D$2:$D$5111,$C3873,Тех_Движение!$B$2:$B$5111,"&lt;="&amp;N$3)-$F3873)))</f>
        <v/>
      </c>
      <c r="O3873" s="54">
        <f>IF(OR($B3873="",O$3&lt;$D3873+Настройки!$B$7),0,MAX(0,$E3873-MAX(0,SUMIFS(Тех_Движение!$G$2:$G$5111,Тех_Движение!$D$2:$D$5111,$C3873,Тех_Движение!$B$2:$B$5111,"&lt;="&amp;O$3)-$F3873)))</f>
        <v/>
      </c>
      <c r="P3873" s="54">
        <f>IF(OR($B3873="",P$3&lt;$D3873+Настройки!$B$7),0,MAX(0,$E3873-MAX(0,SUMIFS(Тех_Движение!$G$2:$G$5111,Тех_Движение!$D$2:$D$5111,$C3873,Тех_Движение!$B$2:$B$5111,"&lt;="&amp;P$3)-$F3873)))</f>
        <v/>
      </c>
      <c r="Q3873" s="54">
        <f>IF(OR($B3873="",Q$3&lt;$D3873+Настройки!$B$7),0,MAX(0,$E3873-MAX(0,SUMIFS(Тех_Движение!$G$2:$G$5111,Тех_Движение!$D$2:$D$5111,$C3873,Тех_Движение!$B$2:$B$5111,"&lt;="&amp;Q$3)-$F3873)))</f>
        <v/>
      </c>
      <c r="R3873" s="54">
        <f>IF($B3873="","",SUM($K3873:$Q3873))</f>
        <v/>
      </c>
      <c r="S3873" s="56">
        <f>IF($B3873="","",VLOOKUP($C3873,Настройки!$A$11:$L$17,9,FALSE))</f>
        <v/>
      </c>
      <c r="T3873" s="56">
        <f>IF($B3873="","",$R3873*$S3873)</f>
        <v/>
      </c>
    </row>
    <row r="3874">
      <c r="A3874" s="20">
        <f>Тех_Движение!$A$3871</f>
        <v/>
      </c>
      <c r="B3874" s="20">
        <f>IF(Тех_Движение!$F$3871&gt;0,Тех_Движение!$I$3871,"")</f>
        <v/>
      </c>
      <c r="C3874" s="20">
        <f>IF($B3874="","",Тех_Движение!$D$3871)</f>
        <v/>
      </c>
      <c r="D3874" s="42">
        <f>IF($B3874="","",Тех_Движение!$B$3871)</f>
        <v/>
      </c>
      <c r="E3874" s="54">
        <f>IF($B3874="","",Тех_Движение!$F$3871)</f>
        <v/>
      </c>
      <c r="F3874" s="54">
        <f>IF($B3874="","",SUMIFS($E$5:$E3873,$C$5:$C3873,$C3874))</f>
        <v/>
      </c>
      <c r="G3874" s="54">
        <f>IF($B3874="","",MAX(0,$E3874-MAX(0,SUMIFS(Тех_Движение!$G$2:$G$5111,Тех_Движение!$D$2:$D$5111,$C3874,Тех_Движение!$B$2:$B$5111,"&lt;="&amp;Настройки!$B$5-1)-$F3874)))</f>
        <v/>
      </c>
      <c r="H3874" s="54">
        <f>IF($B3874="","",IF(AND($D3874&gt;=Настройки!$B$5,$D3874&lt;=Настройки!$B$6),$E3874,0))</f>
        <v/>
      </c>
      <c r="I3874" s="54">
        <f>IF($B3874="","",$G3874+$H3874-$J3874)</f>
        <v/>
      </c>
      <c r="J3874" s="54">
        <f>IF($B3874="","",MAX(0,$E3874-MAX(0,SUMIFS(Тех_Движение!$G$2:$G$5111,Тех_Движение!$D$2:$D$5111,$C3874,Тех_Движение!$B$2:$B$5111,"&lt;="&amp;Настройки!$B$6)-$F3874)))</f>
        <v/>
      </c>
      <c r="K3874" s="54">
        <f>IF(OR($B3874="",K$3&lt;$D3874+Настройки!$B$7),0,MAX(0,$E3874-MAX(0,SUMIFS(Тех_Движение!$G$2:$G$5111,Тех_Движение!$D$2:$D$5111,$C3874,Тех_Движение!$B$2:$B$5111,"&lt;="&amp;K$3)-$F3874)))</f>
        <v/>
      </c>
      <c r="L3874" s="54">
        <f>IF(OR($B3874="",L$3&lt;$D3874+Настройки!$B$7),0,MAX(0,$E3874-MAX(0,SUMIFS(Тех_Движение!$G$2:$G$5111,Тех_Движение!$D$2:$D$5111,$C3874,Тех_Движение!$B$2:$B$5111,"&lt;="&amp;L$3)-$F3874)))</f>
        <v/>
      </c>
      <c r="M3874" s="54">
        <f>IF(OR($B3874="",M$3&lt;$D3874+Настройки!$B$7),0,MAX(0,$E3874-MAX(0,SUMIFS(Тех_Движение!$G$2:$G$5111,Тех_Движение!$D$2:$D$5111,$C3874,Тех_Движение!$B$2:$B$5111,"&lt;="&amp;M$3)-$F3874)))</f>
        <v/>
      </c>
      <c r="N3874" s="54">
        <f>IF(OR($B3874="",N$3&lt;$D3874+Настройки!$B$7),0,MAX(0,$E3874-MAX(0,SUMIFS(Тех_Движение!$G$2:$G$5111,Тех_Движение!$D$2:$D$5111,$C3874,Тех_Движение!$B$2:$B$5111,"&lt;="&amp;N$3)-$F3874)))</f>
        <v/>
      </c>
      <c r="O3874" s="54">
        <f>IF(OR($B3874="",O$3&lt;$D3874+Настройки!$B$7),0,MAX(0,$E3874-MAX(0,SUMIFS(Тех_Движение!$G$2:$G$5111,Тех_Движение!$D$2:$D$5111,$C3874,Тех_Движение!$B$2:$B$5111,"&lt;="&amp;O$3)-$F3874)))</f>
        <v/>
      </c>
      <c r="P3874" s="54">
        <f>IF(OR($B3874="",P$3&lt;$D3874+Настройки!$B$7),0,MAX(0,$E3874-MAX(0,SUMIFS(Тех_Движение!$G$2:$G$5111,Тех_Движение!$D$2:$D$5111,$C3874,Тех_Движение!$B$2:$B$5111,"&lt;="&amp;P$3)-$F3874)))</f>
        <v/>
      </c>
      <c r="Q3874" s="54">
        <f>IF(OR($B3874="",Q$3&lt;$D3874+Настройки!$B$7),0,MAX(0,$E3874-MAX(0,SUMIFS(Тех_Движение!$G$2:$G$5111,Тех_Движение!$D$2:$D$5111,$C3874,Тех_Движение!$B$2:$B$5111,"&lt;="&amp;Q$3)-$F3874)))</f>
        <v/>
      </c>
      <c r="R3874" s="54">
        <f>IF($B3874="","",SUM($K3874:$Q3874))</f>
        <v/>
      </c>
      <c r="S3874" s="56">
        <f>IF($B3874="","",VLOOKUP($C3874,Настройки!$A$11:$L$17,9,FALSE))</f>
        <v/>
      </c>
      <c r="T3874" s="56">
        <f>IF($B3874="","",$R3874*$S3874)</f>
        <v/>
      </c>
    </row>
    <row r="3875">
      <c r="A3875" s="20">
        <f>Тех_Движение!$A$3872</f>
        <v/>
      </c>
      <c r="B3875" s="20">
        <f>IF(Тех_Движение!$F$3872&gt;0,Тех_Движение!$I$3872,"")</f>
        <v/>
      </c>
      <c r="C3875" s="20">
        <f>IF($B3875="","",Тех_Движение!$D$3872)</f>
        <v/>
      </c>
      <c r="D3875" s="42">
        <f>IF($B3875="","",Тех_Движение!$B$3872)</f>
        <v/>
      </c>
      <c r="E3875" s="54">
        <f>IF($B3875="","",Тех_Движение!$F$3872)</f>
        <v/>
      </c>
      <c r="F3875" s="54">
        <f>IF($B3875="","",SUMIFS($E$5:$E3874,$C$5:$C3874,$C3875))</f>
        <v/>
      </c>
      <c r="G3875" s="54">
        <f>IF($B3875="","",MAX(0,$E3875-MAX(0,SUMIFS(Тех_Движение!$G$2:$G$5111,Тех_Движение!$D$2:$D$5111,$C3875,Тех_Движение!$B$2:$B$5111,"&lt;="&amp;Настройки!$B$5-1)-$F3875)))</f>
        <v/>
      </c>
      <c r="H3875" s="54">
        <f>IF($B3875="","",IF(AND($D3875&gt;=Настройки!$B$5,$D3875&lt;=Настройки!$B$6),$E3875,0))</f>
        <v/>
      </c>
      <c r="I3875" s="54">
        <f>IF($B3875="","",$G3875+$H3875-$J3875)</f>
        <v/>
      </c>
      <c r="J3875" s="54">
        <f>IF($B3875="","",MAX(0,$E3875-MAX(0,SUMIFS(Тех_Движение!$G$2:$G$5111,Тех_Движение!$D$2:$D$5111,$C3875,Тех_Движение!$B$2:$B$5111,"&lt;="&amp;Настройки!$B$6)-$F3875)))</f>
        <v/>
      </c>
      <c r="K3875" s="54">
        <f>IF(OR($B3875="",K$3&lt;$D3875+Настройки!$B$7),0,MAX(0,$E3875-MAX(0,SUMIFS(Тех_Движение!$G$2:$G$5111,Тех_Движение!$D$2:$D$5111,$C3875,Тех_Движение!$B$2:$B$5111,"&lt;="&amp;K$3)-$F3875)))</f>
        <v/>
      </c>
      <c r="L3875" s="54">
        <f>IF(OR($B3875="",L$3&lt;$D3875+Настройки!$B$7),0,MAX(0,$E3875-MAX(0,SUMIFS(Тех_Движение!$G$2:$G$5111,Тех_Движение!$D$2:$D$5111,$C3875,Тех_Движение!$B$2:$B$5111,"&lt;="&amp;L$3)-$F3875)))</f>
        <v/>
      </c>
      <c r="M3875" s="54">
        <f>IF(OR($B3875="",M$3&lt;$D3875+Настройки!$B$7),0,MAX(0,$E3875-MAX(0,SUMIFS(Тех_Движение!$G$2:$G$5111,Тех_Движение!$D$2:$D$5111,$C3875,Тех_Движение!$B$2:$B$5111,"&lt;="&amp;M$3)-$F3875)))</f>
        <v/>
      </c>
      <c r="N3875" s="54">
        <f>IF(OR($B3875="",N$3&lt;$D3875+Настройки!$B$7),0,MAX(0,$E3875-MAX(0,SUMIFS(Тех_Движение!$G$2:$G$5111,Тех_Движение!$D$2:$D$5111,$C3875,Тех_Движение!$B$2:$B$5111,"&lt;="&amp;N$3)-$F3875)))</f>
        <v/>
      </c>
      <c r="O3875" s="54">
        <f>IF(OR($B3875="",O$3&lt;$D3875+Настройки!$B$7),0,MAX(0,$E3875-MAX(0,SUMIFS(Тех_Движение!$G$2:$G$5111,Тех_Движение!$D$2:$D$5111,$C3875,Тех_Движение!$B$2:$B$5111,"&lt;="&amp;O$3)-$F3875)))</f>
        <v/>
      </c>
      <c r="P3875" s="54">
        <f>IF(OR($B3875="",P$3&lt;$D3875+Настройки!$B$7),0,MAX(0,$E3875-MAX(0,SUMIFS(Тех_Движение!$G$2:$G$5111,Тех_Движение!$D$2:$D$5111,$C3875,Тех_Движение!$B$2:$B$5111,"&lt;="&amp;P$3)-$F3875)))</f>
        <v/>
      </c>
      <c r="Q3875" s="54">
        <f>IF(OR($B3875="",Q$3&lt;$D3875+Настройки!$B$7),0,MAX(0,$E3875-MAX(0,SUMIFS(Тех_Движение!$G$2:$G$5111,Тех_Движение!$D$2:$D$5111,$C3875,Тех_Движение!$B$2:$B$5111,"&lt;="&amp;Q$3)-$F3875)))</f>
        <v/>
      </c>
      <c r="R3875" s="54">
        <f>IF($B3875="","",SUM($K3875:$Q3875))</f>
        <v/>
      </c>
      <c r="S3875" s="56">
        <f>IF($B3875="","",VLOOKUP($C3875,Настройки!$A$11:$L$17,9,FALSE))</f>
        <v/>
      </c>
      <c r="T3875" s="56">
        <f>IF($B3875="","",$R3875*$S3875)</f>
        <v/>
      </c>
    </row>
    <row r="3876">
      <c r="A3876" s="20">
        <f>Тех_Движение!$A$3873</f>
        <v/>
      </c>
      <c r="B3876" s="20">
        <f>IF(Тех_Движение!$F$3873&gt;0,Тех_Движение!$I$3873,"")</f>
        <v/>
      </c>
      <c r="C3876" s="20">
        <f>IF($B3876="","",Тех_Движение!$D$3873)</f>
        <v/>
      </c>
      <c r="D3876" s="42">
        <f>IF($B3876="","",Тех_Движение!$B$3873)</f>
        <v/>
      </c>
      <c r="E3876" s="54">
        <f>IF($B3876="","",Тех_Движение!$F$3873)</f>
        <v/>
      </c>
      <c r="F3876" s="54">
        <f>IF($B3876="","",SUMIFS($E$5:$E3875,$C$5:$C3875,$C3876))</f>
        <v/>
      </c>
      <c r="G3876" s="54">
        <f>IF($B3876="","",MAX(0,$E3876-MAX(0,SUMIFS(Тех_Движение!$G$2:$G$5111,Тех_Движение!$D$2:$D$5111,$C3876,Тех_Движение!$B$2:$B$5111,"&lt;="&amp;Настройки!$B$5-1)-$F3876)))</f>
        <v/>
      </c>
      <c r="H3876" s="54">
        <f>IF($B3876="","",IF(AND($D3876&gt;=Настройки!$B$5,$D3876&lt;=Настройки!$B$6),$E3876,0))</f>
        <v/>
      </c>
      <c r="I3876" s="54">
        <f>IF($B3876="","",$G3876+$H3876-$J3876)</f>
        <v/>
      </c>
      <c r="J3876" s="54">
        <f>IF($B3876="","",MAX(0,$E3876-MAX(0,SUMIFS(Тех_Движение!$G$2:$G$5111,Тех_Движение!$D$2:$D$5111,$C3876,Тех_Движение!$B$2:$B$5111,"&lt;="&amp;Настройки!$B$6)-$F3876)))</f>
        <v/>
      </c>
      <c r="K3876" s="54">
        <f>IF(OR($B3876="",K$3&lt;$D3876+Настройки!$B$7),0,MAX(0,$E3876-MAX(0,SUMIFS(Тех_Движение!$G$2:$G$5111,Тех_Движение!$D$2:$D$5111,$C3876,Тех_Движение!$B$2:$B$5111,"&lt;="&amp;K$3)-$F3876)))</f>
        <v/>
      </c>
      <c r="L3876" s="54">
        <f>IF(OR($B3876="",L$3&lt;$D3876+Настройки!$B$7),0,MAX(0,$E3876-MAX(0,SUMIFS(Тех_Движение!$G$2:$G$5111,Тех_Движение!$D$2:$D$5111,$C3876,Тех_Движение!$B$2:$B$5111,"&lt;="&amp;L$3)-$F3876)))</f>
        <v/>
      </c>
      <c r="M3876" s="54">
        <f>IF(OR($B3876="",M$3&lt;$D3876+Настройки!$B$7),0,MAX(0,$E3876-MAX(0,SUMIFS(Тех_Движение!$G$2:$G$5111,Тех_Движение!$D$2:$D$5111,$C3876,Тех_Движение!$B$2:$B$5111,"&lt;="&amp;M$3)-$F3876)))</f>
        <v/>
      </c>
      <c r="N3876" s="54">
        <f>IF(OR($B3876="",N$3&lt;$D3876+Настройки!$B$7),0,MAX(0,$E3876-MAX(0,SUMIFS(Тех_Движение!$G$2:$G$5111,Тех_Движение!$D$2:$D$5111,$C3876,Тех_Движение!$B$2:$B$5111,"&lt;="&amp;N$3)-$F3876)))</f>
        <v/>
      </c>
      <c r="O3876" s="54">
        <f>IF(OR($B3876="",O$3&lt;$D3876+Настройки!$B$7),0,MAX(0,$E3876-MAX(0,SUMIFS(Тех_Движение!$G$2:$G$5111,Тех_Движение!$D$2:$D$5111,$C3876,Тех_Движение!$B$2:$B$5111,"&lt;="&amp;O$3)-$F3876)))</f>
        <v/>
      </c>
      <c r="P3876" s="54">
        <f>IF(OR($B3876="",P$3&lt;$D3876+Настройки!$B$7),0,MAX(0,$E3876-MAX(0,SUMIFS(Тех_Движение!$G$2:$G$5111,Тех_Движение!$D$2:$D$5111,$C3876,Тех_Движение!$B$2:$B$5111,"&lt;="&amp;P$3)-$F3876)))</f>
        <v/>
      </c>
      <c r="Q3876" s="54">
        <f>IF(OR($B3876="",Q$3&lt;$D3876+Настройки!$B$7),0,MAX(0,$E3876-MAX(0,SUMIFS(Тех_Движение!$G$2:$G$5111,Тех_Движение!$D$2:$D$5111,$C3876,Тех_Движение!$B$2:$B$5111,"&lt;="&amp;Q$3)-$F3876)))</f>
        <v/>
      </c>
      <c r="R3876" s="54">
        <f>IF($B3876="","",SUM($K3876:$Q3876))</f>
        <v/>
      </c>
      <c r="S3876" s="56">
        <f>IF($B3876="","",VLOOKUP($C3876,Настройки!$A$11:$L$17,9,FALSE))</f>
        <v/>
      </c>
      <c r="T3876" s="56">
        <f>IF($B3876="","",$R3876*$S3876)</f>
        <v/>
      </c>
    </row>
    <row r="3877">
      <c r="A3877" s="20">
        <f>Тех_Движение!$A$3874</f>
        <v/>
      </c>
      <c r="B3877" s="20">
        <f>IF(Тех_Движение!$F$3874&gt;0,Тех_Движение!$I$3874,"")</f>
        <v/>
      </c>
      <c r="C3877" s="20">
        <f>IF($B3877="","",Тех_Движение!$D$3874)</f>
        <v/>
      </c>
      <c r="D3877" s="42">
        <f>IF($B3877="","",Тех_Движение!$B$3874)</f>
        <v/>
      </c>
      <c r="E3877" s="54">
        <f>IF($B3877="","",Тех_Движение!$F$3874)</f>
        <v/>
      </c>
      <c r="F3877" s="54">
        <f>IF($B3877="","",SUMIFS($E$5:$E3876,$C$5:$C3876,$C3877))</f>
        <v/>
      </c>
      <c r="G3877" s="54">
        <f>IF($B3877="","",MAX(0,$E3877-MAX(0,SUMIFS(Тех_Движение!$G$2:$G$5111,Тех_Движение!$D$2:$D$5111,$C3877,Тех_Движение!$B$2:$B$5111,"&lt;="&amp;Настройки!$B$5-1)-$F3877)))</f>
        <v/>
      </c>
      <c r="H3877" s="54">
        <f>IF($B3877="","",IF(AND($D3877&gt;=Настройки!$B$5,$D3877&lt;=Настройки!$B$6),$E3877,0))</f>
        <v/>
      </c>
      <c r="I3877" s="54">
        <f>IF($B3877="","",$G3877+$H3877-$J3877)</f>
        <v/>
      </c>
      <c r="J3877" s="54">
        <f>IF($B3877="","",MAX(0,$E3877-MAX(0,SUMIFS(Тех_Движение!$G$2:$G$5111,Тех_Движение!$D$2:$D$5111,$C3877,Тех_Движение!$B$2:$B$5111,"&lt;="&amp;Настройки!$B$6)-$F3877)))</f>
        <v/>
      </c>
      <c r="K3877" s="54">
        <f>IF(OR($B3877="",K$3&lt;$D3877+Настройки!$B$7),0,MAX(0,$E3877-MAX(0,SUMIFS(Тех_Движение!$G$2:$G$5111,Тех_Движение!$D$2:$D$5111,$C3877,Тех_Движение!$B$2:$B$5111,"&lt;="&amp;K$3)-$F3877)))</f>
        <v/>
      </c>
      <c r="L3877" s="54">
        <f>IF(OR($B3877="",L$3&lt;$D3877+Настройки!$B$7),0,MAX(0,$E3877-MAX(0,SUMIFS(Тех_Движение!$G$2:$G$5111,Тех_Движение!$D$2:$D$5111,$C3877,Тех_Движение!$B$2:$B$5111,"&lt;="&amp;L$3)-$F3877)))</f>
        <v/>
      </c>
      <c r="M3877" s="54">
        <f>IF(OR($B3877="",M$3&lt;$D3877+Настройки!$B$7),0,MAX(0,$E3877-MAX(0,SUMIFS(Тех_Движение!$G$2:$G$5111,Тех_Движение!$D$2:$D$5111,$C3877,Тех_Движение!$B$2:$B$5111,"&lt;="&amp;M$3)-$F3877)))</f>
        <v/>
      </c>
      <c r="N3877" s="54">
        <f>IF(OR($B3877="",N$3&lt;$D3877+Настройки!$B$7),0,MAX(0,$E3877-MAX(0,SUMIFS(Тех_Движение!$G$2:$G$5111,Тех_Движение!$D$2:$D$5111,$C3877,Тех_Движение!$B$2:$B$5111,"&lt;="&amp;N$3)-$F3877)))</f>
        <v/>
      </c>
      <c r="O3877" s="54">
        <f>IF(OR($B3877="",O$3&lt;$D3877+Настройки!$B$7),0,MAX(0,$E3877-MAX(0,SUMIFS(Тех_Движение!$G$2:$G$5111,Тех_Движение!$D$2:$D$5111,$C3877,Тех_Движение!$B$2:$B$5111,"&lt;="&amp;O$3)-$F3877)))</f>
        <v/>
      </c>
      <c r="P3877" s="54">
        <f>IF(OR($B3877="",P$3&lt;$D3877+Настройки!$B$7),0,MAX(0,$E3877-MAX(0,SUMIFS(Тех_Движение!$G$2:$G$5111,Тех_Движение!$D$2:$D$5111,$C3877,Тех_Движение!$B$2:$B$5111,"&lt;="&amp;P$3)-$F3877)))</f>
        <v/>
      </c>
      <c r="Q3877" s="54">
        <f>IF(OR($B3877="",Q$3&lt;$D3877+Настройки!$B$7),0,MAX(0,$E3877-MAX(0,SUMIFS(Тех_Движение!$G$2:$G$5111,Тех_Движение!$D$2:$D$5111,$C3877,Тех_Движение!$B$2:$B$5111,"&lt;="&amp;Q$3)-$F3877)))</f>
        <v/>
      </c>
      <c r="R3877" s="54">
        <f>IF($B3877="","",SUM($K3877:$Q3877))</f>
        <v/>
      </c>
      <c r="S3877" s="56">
        <f>IF($B3877="","",VLOOKUP($C3877,Настройки!$A$11:$L$17,9,FALSE))</f>
        <v/>
      </c>
      <c r="T3877" s="56">
        <f>IF($B3877="","",$R3877*$S3877)</f>
        <v/>
      </c>
    </row>
    <row r="3878">
      <c r="A3878" s="20">
        <f>Тех_Движение!$A$3875</f>
        <v/>
      </c>
      <c r="B3878" s="20">
        <f>IF(Тех_Движение!$F$3875&gt;0,Тех_Движение!$I$3875,"")</f>
        <v/>
      </c>
      <c r="C3878" s="20">
        <f>IF($B3878="","",Тех_Движение!$D$3875)</f>
        <v/>
      </c>
      <c r="D3878" s="42">
        <f>IF($B3878="","",Тех_Движение!$B$3875)</f>
        <v/>
      </c>
      <c r="E3878" s="54">
        <f>IF($B3878="","",Тех_Движение!$F$3875)</f>
        <v/>
      </c>
      <c r="F3878" s="54">
        <f>IF($B3878="","",SUMIFS($E$5:$E3877,$C$5:$C3877,$C3878))</f>
        <v/>
      </c>
      <c r="G3878" s="54">
        <f>IF($B3878="","",MAX(0,$E3878-MAX(0,SUMIFS(Тех_Движение!$G$2:$G$5111,Тех_Движение!$D$2:$D$5111,$C3878,Тех_Движение!$B$2:$B$5111,"&lt;="&amp;Настройки!$B$5-1)-$F3878)))</f>
        <v/>
      </c>
      <c r="H3878" s="54">
        <f>IF($B3878="","",IF(AND($D3878&gt;=Настройки!$B$5,$D3878&lt;=Настройки!$B$6),$E3878,0))</f>
        <v/>
      </c>
      <c r="I3878" s="54">
        <f>IF($B3878="","",$G3878+$H3878-$J3878)</f>
        <v/>
      </c>
      <c r="J3878" s="54">
        <f>IF($B3878="","",MAX(0,$E3878-MAX(0,SUMIFS(Тех_Движение!$G$2:$G$5111,Тех_Движение!$D$2:$D$5111,$C3878,Тех_Движение!$B$2:$B$5111,"&lt;="&amp;Настройки!$B$6)-$F3878)))</f>
        <v/>
      </c>
      <c r="K3878" s="54">
        <f>IF(OR($B3878="",K$3&lt;$D3878+Настройки!$B$7),0,MAX(0,$E3878-MAX(0,SUMIFS(Тех_Движение!$G$2:$G$5111,Тех_Движение!$D$2:$D$5111,$C3878,Тех_Движение!$B$2:$B$5111,"&lt;="&amp;K$3)-$F3878)))</f>
        <v/>
      </c>
      <c r="L3878" s="54">
        <f>IF(OR($B3878="",L$3&lt;$D3878+Настройки!$B$7),0,MAX(0,$E3878-MAX(0,SUMIFS(Тех_Движение!$G$2:$G$5111,Тех_Движение!$D$2:$D$5111,$C3878,Тех_Движение!$B$2:$B$5111,"&lt;="&amp;L$3)-$F3878)))</f>
        <v/>
      </c>
      <c r="M3878" s="54">
        <f>IF(OR($B3878="",M$3&lt;$D3878+Настройки!$B$7),0,MAX(0,$E3878-MAX(0,SUMIFS(Тех_Движение!$G$2:$G$5111,Тех_Движение!$D$2:$D$5111,$C3878,Тех_Движение!$B$2:$B$5111,"&lt;="&amp;M$3)-$F3878)))</f>
        <v/>
      </c>
      <c r="N3878" s="54">
        <f>IF(OR($B3878="",N$3&lt;$D3878+Настройки!$B$7),0,MAX(0,$E3878-MAX(0,SUMIFS(Тех_Движение!$G$2:$G$5111,Тех_Движение!$D$2:$D$5111,$C3878,Тех_Движение!$B$2:$B$5111,"&lt;="&amp;N$3)-$F3878)))</f>
        <v/>
      </c>
      <c r="O3878" s="54">
        <f>IF(OR($B3878="",O$3&lt;$D3878+Настройки!$B$7),0,MAX(0,$E3878-MAX(0,SUMIFS(Тех_Движение!$G$2:$G$5111,Тех_Движение!$D$2:$D$5111,$C3878,Тех_Движение!$B$2:$B$5111,"&lt;="&amp;O$3)-$F3878)))</f>
        <v/>
      </c>
      <c r="P3878" s="54">
        <f>IF(OR($B3878="",P$3&lt;$D3878+Настройки!$B$7),0,MAX(0,$E3878-MAX(0,SUMIFS(Тех_Движение!$G$2:$G$5111,Тех_Движение!$D$2:$D$5111,$C3878,Тех_Движение!$B$2:$B$5111,"&lt;="&amp;P$3)-$F3878)))</f>
        <v/>
      </c>
      <c r="Q3878" s="54">
        <f>IF(OR($B3878="",Q$3&lt;$D3878+Настройки!$B$7),0,MAX(0,$E3878-MAX(0,SUMIFS(Тех_Движение!$G$2:$G$5111,Тех_Движение!$D$2:$D$5111,$C3878,Тех_Движение!$B$2:$B$5111,"&lt;="&amp;Q$3)-$F3878)))</f>
        <v/>
      </c>
      <c r="R3878" s="54">
        <f>IF($B3878="","",SUM($K3878:$Q3878))</f>
        <v/>
      </c>
      <c r="S3878" s="56">
        <f>IF($B3878="","",VLOOKUP($C3878,Настройки!$A$11:$L$17,9,FALSE))</f>
        <v/>
      </c>
      <c r="T3878" s="56">
        <f>IF($B3878="","",$R3878*$S3878)</f>
        <v/>
      </c>
    </row>
    <row r="3879">
      <c r="A3879" s="20">
        <f>Тех_Движение!$A$3876</f>
        <v/>
      </c>
      <c r="B3879" s="20">
        <f>IF(Тех_Движение!$F$3876&gt;0,Тех_Движение!$I$3876,"")</f>
        <v/>
      </c>
      <c r="C3879" s="20">
        <f>IF($B3879="","",Тех_Движение!$D$3876)</f>
        <v/>
      </c>
      <c r="D3879" s="42">
        <f>IF($B3879="","",Тех_Движение!$B$3876)</f>
        <v/>
      </c>
      <c r="E3879" s="54">
        <f>IF($B3879="","",Тех_Движение!$F$3876)</f>
        <v/>
      </c>
      <c r="F3879" s="54">
        <f>IF($B3879="","",SUMIFS($E$5:$E3878,$C$5:$C3878,$C3879))</f>
        <v/>
      </c>
      <c r="G3879" s="54">
        <f>IF($B3879="","",MAX(0,$E3879-MAX(0,SUMIFS(Тех_Движение!$G$2:$G$5111,Тех_Движение!$D$2:$D$5111,$C3879,Тех_Движение!$B$2:$B$5111,"&lt;="&amp;Настройки!$B$5-1)-$F3879)))</f>
        <v/>
      </c>
      <c r="H3879" s="54">
        <f>IF($B3879="","",IF(AND($D3879&gt;=Настройки!$B$5,$D3879&lt;=Настройки!$B$6),$E3879,0))</f>
        <v/>
      </c>
      <c r="I3879" s="54">
        <f>IF($B3879="","",$G3879+$H3879-$J3879)</f>
        <v/>
      </c>
      <c r="J3879" s="54">
        <f>IF($B3879="","",MAX(0,$E3879-MAX(0,SUMIFS(Тех_Движение!$G$2:$G$5111,Тех_Движение!$D$2:$D$5111,$C3879,Тех_Движение!$B$2:$B$5111,"&lt;="&amp;Настройки!$B$6)-$F3879)))</f>
        <v/>
      </c>
      <c r="K3879" s="54">
        <f>IF(OR($B3879="",K$3&lt;$D3879+Настройки!$B$7),0,MAX(0,$E3879-MAX(0,SUMIFS(Тех_Движение!$G$2:$G$5111,Тех_Движение!$D$2:$D$5111,$C3879,Тех_Движение!$B$2:$B$5111,"&lt;="&amp;K$3)-$F3879)))</f>
        <v/>
      </c>
      <c r="L3879" s="54">
        <f>IF(OR($B3879="",L$3&lt;$D3879+Настройки!$B$7),0,MAX(0,$E3879-MAX(0,SUMIFS(Тех_Движение!$G$2:$G$5111,Тех_Движение!$D$2:$D$5111,$C3879,Тех_Движение!$B$2:$B$5111,"&lt;="&amp;L$3)-$F3879)))</f>
        <v/>
      </c>
      <c r="M3879" s="54">
        <f>IF(OR($B3879="",M$3&lt;$D3879+Настройки!$B$7),0,MAX(0,$E3879-MAX(0,SUMIFS(Тех_Движение!$G$2:$G$5111,Тех_Движение!$D$2:$D$5111,$C3879,Тех_Движение!$B$2:$B$5111,"&lt;="&amp;M$3)-$F3879)))</f>
        <v/>
      </c>
      <c r="N3879" s="54">
        <f>IF(OR($B3879="",N$3&lt;$D3879+Настройки!$B$7),0,MAX(0,$E3879-MAX(0,SUMIFS(Тех_Движение!$G$2:$G$5111,Тех_Движение!$D$2:$D$5111,$C3879,Тех_Движение!$B$2:$B$5111,"&lt;="&amp;N$3)-$F3879)))</f>
        <v/>
      </c>
      <c r="O3879" s="54">
        <f>IF(OR($B3879="",O$3&lt;$D3879+Настройки!$B$7),0,MAX(0,$E3879-MAX(0,SUMIFS(Тех_Движение!$G$2:$G$5111,Тех_Движение!$D$2:$D$5111,$C3879,Тех_Движение!$B$2:$B$5111,"&lt;="&amp;O$3)-$F3879)))</f>
        <v/>
      </c>
      <c r="P3879" s="54">
        <f>IF(OR($B3879="",P$3&lt;$D3879+Настройки!$B$7),0,MAX(0,$E3879-MAX(0,SUMIFS(Тех_Движение!$G$2:$G$5111,Тех_Движение!$D$2:$D$5111,$C3879,Тех_Движение!$B$2:$B$5111,"&lt;="&amp;P$3)-$F3879)))</f>
        <v/>
      </c>
      <c r="Q3879" s="54">
        <f>IF(OR($B3879="",Q$3&lt;$D3879+Настройки!$B$7),0,MAX(0,$E3879-MAX(0,SUMIFS(Тех_Движение!$G$2:$G$5111,Тех_Движение!$D$2:$D$5111,$C3879,Тех_Движение!$B$2:$B$5111,"&lt;="&amp;Q$3)-$F3879)))</f>
        <v/>
      </c>
      <c r="R3879" s="54">
        <f>IF($B3879="","",SUM($K3879:$Q3879))</f>
        <v/>
      </c>
      <c r="S3879" s="56">
        <f>IF($B3879="","",VLOOKUP($C3879,Настройки!$A$11:$L$17,9,FALSE))</f>
        <v/>
      </c>
      <c r="T3879" s="56">
        <f>IF($B3879="","",$R3879*$S3879)</f>
        <v/>
      </c>
    </row>
    <row r="3880">
      <c r="A3880" s="20">
        <f>Тех_Движение!$A$3877</f>
        <v/>
      </c>
      <c r="B3880" s="20">
        <f>IF(Тех_Движение!$F$3877&gt;0,Тех_Движение!$I$3877,"")</f>
        <v/>
      </c>
      <c r="C3880" s="20">
        <f>IF($B3880="","",Тех_Движение!$D$3877)</f>
        <v/>
      </c>
      <c r="D3880" s="42">
        <f>IF($B3880="","",Тех_Движение!$B$3877)</f>
        <v/>
      </c>
      <c r="E3880" s="54">
        <f>IF($B3880="","",Тех_Движение!$F$3877)</f>
        <v/>
      </c>
      <c r="F3880" s="54">
        <f>IF($B3880="","",SUMIFS($E$5:$E3879,$C$5:$C3879,$C3880))</f>
        <v/>
      </c>
      <c r="G3880" s="54">
        <f>IF($B3880="","",MAX(0,$E3880-MAX(0,SUMIFS(Тех_Движение!$G$2:$G$5111,Тех_Движение!$D$2:$D$5111,$C3880,Тех_Движение!$B$2:$B$5111,"&lt;="&amp;Настройки!$B$5-1)-$F3880)))</f>
        <v/>
      </c>
      <c r="H3880" s="54">
        <f>IF($B3880="","",IF(AND($D3880&gt;=Настройки!$B$5,$D3880&lt;=Настройки!$B$6),$E3880,0))</f>
        <v/>
      </c>
      <c r="I3880" s="54">
        <f>IF($B3880="","",$G3880+$H3880-$J3880)</f>
        <v/>
      </c>
      <c r="J3880" s="54">
        <f>IF($B3880="","",MAX(0,$E3880-MAX(0,SUMIFS(Тех_Движение!$G$2:$G$5111,Тех_Движение!$D$2:$D$5111,$C3880,Тех_Движение!$B$2:$B$5111,"&lt;="&amp;Настройки!$B$6)-$F3880)))</f>
        <v/>
      </c>
      <c r="K3880" s="54">
        <f>IF(OR($B3880="",K$3&lt;$D3880+Настройки!$B$7),0,MAX(0,$E3880-MAX(0,SUMIFS(Тех_Движение!$G$2:$G$5111,Тех_Движение!$D$2:$D$5111,$C3880,Тех_Движение!$B$2:$B$5111,"&lt;="&amp;K$3)-$F3880)))</f>
        <v/>
      </c>
      <c r="L3880" s="54">
        <f>IF(OR($B3880="",L$3&lt;$D3880+Настройки!$B$7),0,MAX(0,$E3880-MAX(0,SUMIFS(Тех_Движение!$G$2:$G$5111,Тех_Движение!$D$2:$D$5111,$C3880,Тех_Движение!$B$2:$B$5111,"&lt;="&amp;L$3)-$F3880)))</f>
        <v/>
      </c>
      <c r="M3880" s="54">
        <f>IF(OR($B3880="",M$3&lt;$D3880+Настройки!$B$7),0,MAX(0,$E3880-MAX(0,SUMIFS(Тех_Движение!$G$2:$G$5111,Тех_Движение!$D$2:$D$5111,$C3880,Тех_Движение!$B$2:$B$5111,"&lt;="&amp;M$3)-$F3880)))</f>
        <v/>
      </c>
      <c r="N3880" s="54">
        <f>IF(OR($B3880="",N$3&lt;$D3880+Настройки!$B$7),0,MAX(0,$E3880-MAX(0,SUMIFS(Тех_Движение!$G$2:$G$5111,Тех_Движение!$D$2:$D$5111,$C3880,Тех_Движение!$B$2:$B$5111,"&lt;="&amp;N$3)-$F3880)))</f>
        <v/>
      </c>
      <c r="O3880" s="54">
        <f>IF(OR($B3880="",O$3&lt;$D3880+Настройки!$B$7),0,MAX(0,$E3880-MAX(0,SUMIFS(Тех_Движение!$G$2:$G$5111,Тех_Движение!$D$2:$D$5111,$C3880,Тех_Движение!$B$2:$B$5111,"&lt;="&amp;O$3)-$F3880)))</f>
        <v/>
      </c>
      <c r="P3880" s="54">
        <f>IF(OR($B3880="",P$3&lt;$D3880+Настройки!$B$7),0,MAX(0,$E3880-MAX(0,SUMIFS(Тех_Движение!$G$2:$G$5111,Тех_Движение!$D$2:$D$5111,$C3880,Тех_Движение!$B$2:$B$5111,"&lt;="&amp;P$3)-$F3880)))</f>
        <v/>
      </c>
      <c r="Q3880" s="54">
        <f>IF(OR($B3880="",Q$3&lt;$D3880+Настройки!$B$7),0,MAX(0,$E3880-MAX(0,SUMIFS(Тех_Движение!$G$2:$G$5111,Тех_Движение!$D$2:$D$5111,$C3880,Тех_Движение!$B$2:$B$5111,"&lt;="&amp;Q$3)-$F3880)))</f>
        <v/>
      </c>
      <c r="R3880" s="54">
        <f>IF($B3880="","",SUM($K3880:$Q3880))</f>
        <v/>
      </c>
      <c r="S3880" s="56">
        <f>IF($B3880="","",VLOOKUP($C3880,Настройки!$A$11:$L$17,9,FALSE))</f>
        <v/>
      </c>
      <c r="T3880" s="56">
        <f>IF($B3880="","",$R3880*$S3880)</f>
        <v/>
      </c>
    </row>
    <row r="3881">
      <c r="A3881" s="20">
        <f>Тех_Движение!$A$3878</f>
        <v/>
      </c>
      <c r="B3881" s="20">
        <f>IF(Тех_Движение!$F$3878&gt;0,Тех_Движение!$I$3878,"")</f>
        <v/>
      </c>
      <c r="C3881" s="20">
        <f>IF($B3881="","",Тех_Движение!$D$3878)</f>
        <v/>
      </c>
      <c r="D3881" s="42">
        <f>IF($B3881="","",Тех_Движение!$B$3878)</f>
        <v/>
      </c>
      <c r="E3881" s="54">
        <f>IF($B3881="","",Тех_Движение!$F$3878)</f>
        <v/>
      </c>
      <c r="F3881" s="54">
        <f>IF($B3881="","",SUMIFS($E$5:$E3880,$C$5:$C3880,$C3881))</f>
        <v/>
      </c>
      <c r="G3881" s="54">
        <f>IF($B3881="","",MAX(0,$E3881-MAX(0,SUMIFS(Тех_Движение!$G$2:$G$5111,Тех_Движение!$D$2:$D$5111,$C3881,Тех_Движение!$B$2:$B$5111,"&lt;="&amp;Настройки!$B$5-1)-$F3881)))</f>
        <v/>
      </c>
      <c r="H3881" s="54">
        <f>IF($B3881="","",IF(AND($D3881&gt;=Настройки!$B$5,$D3881&lt;=Настройки!$B$6),$E3881,0))</f>
        <v/>
      </c>
      <c r="I3881" s="54">
        <f>IF($B3881="","",$G3881+$H3881-$J3881)</f>
        <v/>
      </c>
      <c r="J3881" s="54">
        <f>IF($B3881="","",MAX(0,$E3881-MAX(0,SUMIFS(Тех_Движение!$G$2:$G$5111,Тех_Движение!$D$2:$D$5111,$C3881,Тех_Движение!$B$2:$B$5111,"&lt;="&amp;Настройки!$B$6)-$F3881)))</f>
        <v/>
      </c>
      <c r="K3881" s="54">
        <f>IF(OR($B3881="",K$3&lt;$D3881+Настройки!$B$7),0,MAX(0,$E3881-MAX(0,SUMIFS(Тех_Движение!$G$2:$G$5111,Тех_Движение!$D$2:$D$5111,$C3881,Тех_Движение!$B$2:$B$5111,"&lt;="&amp;K$3)-$F3881)))</f>
        <v/>
      </c>
      <c r="L3881" s="54">
        <f>IF(OR($B3881="",L$3&lt;$D3881+Настройки!$B$7),0,MAX(0,$E3881-MAX(0,SUMIFS(Тех_Движение!$G$2:$G$5111,Тех_Движение!$D$2:$D$5111,$C3881,Тех_Движение!$B$2:$B$5111,"&lt;="&amp;L$3)-$F3881)))</f>
        <v/>
      </c>
      <c r="M3881" s="54">
        <f>IF(OR($B3881="",M$3&lt;$D3881+Настройки!$B$7),0,MAX(0,$E3881-MAX(0,SUMIFS(Тех_Движение!$G$2:$G$5111,Тех_Движение!$D$2:$D$5111,$C3881,Тех_Движение!$B$2:$B$5111,"&lt;="&amp;M$3)-$F3881)))</f>
        <v/>
      </c>
      <c r="N3881" s="54">
        <f>IF(OR($B3881="",N$3&lt;$D3881+Настройки!$B$7),0,MAX(0,$E3881-MAX(0,SUMIFS(Тех_Движение!$G$2:$G$5111,Тех_Движение!$D$2:$D$5111,$C3881,Тех_Движение!$B$2:$B$5111,"&lt;="&amp;N$3)-$F3881)))</f>
        <v/>
      </c>
      <c r="O3881" s="54">
        <f>IF(OR($B3881="",O$3&lt;$D3881+Настройки!$B$7),0,MAX(0,$E3881-MAX(0,SUMIFS(Тех_Движение!$G$2:$G$5111,Тех_Движение!$D$2:$D$5111,$C3881,Тех_Движение!$B$2:$B$5111,"&lt;="&amp;O$3)-$F3881)))</f>
        <v/>
      </c>
      <c r="P3881" s="54">
        <f>IF(OR($B3881="",P$3&lt;$D3881+Настройки!$B$7),0,MAX(0,$E3881-MAX(0,SUMIFS(Тех_Движение!$G$2:$G$5111,Тех_Движение!$D$2:$D$5111,$C3881,Тех_Движение!$B$2:$B$5111,"&lt;="&amp;P$3)-$F3881)))</f>
        <v/>
      </c>
      <c r="Q3881" s="54">
        <f>IF(OR($B3881="",Q$3&lt;$D3881+Настройки!$B$7),0,MAX(0,$E3881-MAX(0,SUMIFS(Тех_Движение!$G$2:$G$5111,Тех_Движение!$D$2:$D$5111,$C3881,Тех_Движение!$B$2:$B$5111,"&lt;="&amp;Q$3)-$F3881)))</f>
        <v/>
      </c>
      <c r="R3881" s="54">
        <f>IF($B3881="","",SUM($K3881:$Q3881))</f>
        <v/>
      </c>
      <c r="S3881" s="56">
        <f>IF($B3881="","",VLOOKUP($C3881,Настройки!$A$11:$L$17,9,FALSE))</f>
        <v/>
      </c>
      <c r="T3881" s="56">
        <f>IF($B3881="","",$R3881*$S3881)</f>
        <v/>
      </c>
    </row>
    <row r="3882">
      <c r="A3882" s="20">
        <f>Тех_Движение!$A$3879</f>
        <v/>
      </c>
      <c r="B3882" s="20">
        <f>IF(Тех_Движение!$F$3879&gt;0,Тех_Движение!$I$3879,"")</f>
        <v/>
      </c>
      <c r="C3882" s="20">
        <f>IF($B3882="","",Тех_Движение!$D$3879)</f>
        <v/>
      </c>
      <c r="D3882" s="42">
        <f>IF($B3882="","",Тех_Движение!$B$3879)</f>
        <v/>
      </c>
      <c r="E3882" s="54">
        <f>IF($B3882="","",Тех_Движение!$F$3879)</f>
        <v/>
      </c>
      <c r="F3882" s="54">
        <f>IF($B3882="","",SUMIFS($E$5:$E3881,$C$5:$C3881,$C3882))</f>
        <v/>
      </c>
      <c r="G3882" s="54">
        <f>IF($B3882="","",MAX(0,$E3882-MAX(0,SUMIFS(Тех_Движение!$G$2:$G$5111,Тех_Движение!$D$2:$D$5111,$C3882,Тех_Движение!$B$2:$B$5111,"&lt;="&amp;Настройки!$B$5-1)-$F3882)))</f>
        <v/>
      </c>
      <c r="H3882" s="54">
        <f>IF($B3882="","",IF(AND($D3882&gt;=Настройки!$B$5,$D3882&lt;=Настройки!$B$6),$E3882,0))</f>
        <v/>
      </c>
      <c r="I3882" s="54">
        <f>IF($B3882="","",$G3882+$H3882-$J3882)</f>
        <v/>
      </c>
      <c r="J3882" s="54">
        <f>IF($B3882="","",MAX(0,$E3882-MAX(0,SUMIFS(Тех_Движение!$G$2:$G$5111,Тех_Движение!$D$2:$D$5111,$C3882,Тех_Движение!$B$2:$B$5111,"&lt;="&amp;Настройки!$B$6)-$F3882)))</f>
        <v/>
      </c>
      <c r="K3882" s="54">
        <f>IF(OR($B3882="",K$3&lt;$D3882+Настройки!$B$7),0,MAX(0,$E3882-MAX(0,SUMIFS(Тех_Движение!$G$2:$G$5111,Тех_Движение!$D$2:$D$5111,$C3882,Тех_Движение!$B$2:$B$5111,"&lt;="&amp;K$3)-$F3882)))</f>
        <v/>
      </c>
      <c r="L3882" s="54">
        <f>IF(OR($B3882="",L$3&lt;$D3882+Настройки!$B$7),0,MAX(0,$E3882-MAX(0,SUMIFS(Тех_Движение!$G$2:$G$5111,Тех_Движение!$D$2:$D$5111,$C3882,Тех_Движение!$B$2:$B$5111,"&lt;="&amp;L$3)-$F3882)))</f>
        <v/>
      </c>
      <c r="M3882" s="54">
        <f>IF(OR($B3882="",M$3&lt;$D3882+Настройки!$B$7),0,MAX(0,$E3882-MAX(0,SUMIFS(Тех_Движение!$G$2:$G$5111,Тех_Движение!$D$2:$D$5111,$C3882,Тех_Движение!$B$2:$B$5111,"&lt;="&amp;M$3)-$F3882)))</f>
        <v/>
      </c>
      <c r="N3882" s="54">
        <f>IF(OR($B3882="",N$3&lt;$D3882+Настройки!$B$7),0,MAX(0,$E3882-MAX(0,SUMIFS(Тех_Движение!$G$2:$G$5111,Тех_Движение!$D$2:$D$5111,$C3882,Тех_Движение!$B$2:$B$5111,"&lt;="&amp;N$3)-$F3882)))</f>
        <v/>
      </c>
      <c r="O3882" s="54">
        <f>IF(OR($B3882="",O$3&lt;$D3882+Настройки!$B$7),0,MAX(0,$E3882-MAX(0,SUMIFS(Тех_Движение!$G$2:$G$5111,Тех_Движение!$D$2:$D$5111,$C3882,Тех_Движение!$B$2:$B$5111,"&lt;="&amp;O$3)-$F3882)))</f>
        <v/>
      </c>
      <c r="P3882" s="54">
        <f>IF(OR($B3882="",P$3&lt;$D3882+Настройки!$B$7),0,MAX(0,$E3882-MAX(0,SUMIFS(Тех_Движение!$G$2:$G$5111,Тех_Движение!$D$2:$D$5111,$C3882,Тех_Движение!$B$2:$B$5111,"&lt;="&amp;P$3)-$F3882)))</f>
        <v/>
      </c>
      <c r="Q3882" s="54">
        <f>IF(OR($B3882="",Q$3&lt;$D3882+Настройки!$B$7),0,MAX(0,$E3882-MAX(0,SUMIFS(Тех_Движение!$G$2:$G$5111,Тех_Движение!$D$2:$D$5111,$C3882,Тех_Движение!$B$2:$B$5111,"&lt;="&amp;Q$3)-$F3882)))</f>
        <v/>
      </c>
      <c r="R3882" s="54">
        <f>IF($B3882="","",SUM($K3882:$Q3882))</f>
        <v/>
      </c>
      <c r="S3882" s="56">
        <f>IF($B3882="","",VLOOKUP($C3882,Настройки!$A$11:$L$17,9,FALSE))</f>
        <v/>
      </c>
      <c r="T3882" s="56">
        <f>IF($B3882="","",$R3882*$S3882)</f>
        <v/>
      </c>
    </row>
    <row r="3883">
      <c r="A3883" s="20">
        <f>Тех_Движение!$A$3880</f>
        <v/>
      </c>
      <c r="B3883" s="20">
        <f>IF(Тех_Движение!$F$3880&gt;0,Тех_Движение!$I$3880,"")</f>
        <v/>
      </c>
      <c r="C3883" s="20">
        <f>IF($B3883="","",Тех_Движение!$D$3880)</f>
        <v/>
      </c>
      <c r="D3883" s="42">
        <f>IF($B3883="","",Тех_Движение!$B$3880)</f>
        <v/>
      </c>
      <c r="E3883" s="54">
        <f>IF($B3883="","",Тех_Движение!$F$3880)</f>
        <v/>
      </c>
      <c r="F3883" s="54">
        <f>IF($B3883="","",SUMIFS($E$5:$E3882,$C$5:$C3882,$C3883))</f>
        <v/>
      </c>
      <c r="G3883" s="54">
        <f>IF($B3883="","",MAX(0,$E3883-MAX(0,SUMIFS(Тех_Движение!$G$2:$G$5111,Тех_Движение!$D$2:$D$5111,$C3883,Тех_Движение!$B$2:$B$5111,"&lt;="&amp;Настройки!$B$5-1)-$F3883)))</f>
        <v/>
      </c>
      <c r="H3883" s="54">
        <f>IF($B3883="","",IF(AND($D3883&gt;=Настройки!$B$5,$D3883&lt;=Настройки!$B$6),$E3883,0))</f>
        <v/>
      </c>
      <c r="I3883" s="54">
        <f>IF($B3883="","",$G3883+$H3883-$J3883)</f>
        <v/>
      </c>
      <c r="J3883" s="54">
        <f>IF($B3883="","",MAX(0,$E3883-MAX(0,SUMIFS(Тех_Движение!$G$2:$G$5111,Тех_Движение!$D$2:$D$5111,$C3883,Тех_Движение!$B$2:$B$5111,"&lt;="&amp;Настройки!$B$6)-$F3883)))</f>
        <v/>
      </c>
      <c r="K3883" s="54">
        <f>IF(OR($B3883="",K$3&lt;$D3883+Настройки!$B$7),0,MAX(0,$E3883-MAX(0,SUMIFS(Тех_Движение!$G$2:$G$5111,Тех_Движение!$D$2:$D$5111,$C3883,Тех_Движение!$B$2:$B$5111,"&lt;="&amp;K$3)-$F3883)))</f>
        <v/>
      </c>
      <c r="L3883" s="54">
        <f>IF(OR($B3883="",L$3&lt;$D3883+Настройки!$B$7),0,MAX(0,$E3883-MAX(0,SUMIFS(Тех_Движение!$G$2:$G$5111,Тех_Движение!$D$2:$D$5111,$C3883,Тех_Движение!$B$2:$B$5111,"&lt;="&amp;L$3)-$F3883)))</f>
        <v/>
      </c>
      <c r="M3883" s="54">
        <f>IF(OR($B3883="",M$3&lt;$D3883+Настройки!$B$7),0,MAX(0,$E3883-MAX(0,SUMIFS(Тех_Движение!$G$2:$G$5111,Тех_Движение!$D$2:$D$5111,$C3883,Тех_Движение!$B$2:$B$5111,"&lt;="&amp;M$3)-$F3883)))</f>
        <v/>
      </c>
      <c r="N3883" s="54">
        <f>IF(OR($B3883="",N$3&lt;$D3883+Настройки!$B$7),0,MAX(0,$E3883-MAX(0,SUMIFS(Тех_Движение!$G$2:$G$5111,Тех_Движение!$D$2:$D$5111,$C3883,Тех_Движение!$B$2:$B$5111,"&lt;="&amp;N$3)-$F3883)))</f>
        <v/>
      </c>
      <c r="O3883" s="54">
        <f>IF(OR($B3883="",O$3&lt;$D3883+Настройки!$B$7),0,MAX(0,$E3883-MAX(0,SUMIFS(Тех_Движение!$G$2:$G$5111,Тех_Движение!$D$2:$D$5111,$C3883,Тех_Движение!$B$2:$B$5111,"&lt;="&amp;O$3)-$F3883)))</f>
        <v/>
      </c>
      <c r="P3883" s="54">
        <f>IF(OR($B3883="",P$3&lt;$D3883+Настройки!$B$7),0,MAX(0,$E3883-MAX(0,SUMIFS(Тех_Движение!$G$2:$G$5111,Тех_Движение!$D$2:$D$5111,$C3883,Тех_Движение!$B$2:$B$5111,"&lt;="&amp;P$3)-$F3883)))</f>
        <v/>
      </c>
      <c r="Q3883" s="54">
        <f>IF(OR($B3883="",Q$3&lt;$D3883+Настройки!$B$7),0,MAX(0,$E3883-MAX(0,SUMIFS(Тех_Движение!$G$2:$G$5111,Тех_Движение!$D$2:$D$5111,$C3883,Тех_Движение!$B$2:$B$5111,"&lt;="&amp;Q$3)-$F3883)))</f>
        <v/>
      </c>
      <c r="R3883" s="54">
        <f>IF($B3883="","",SUM($K3883:$Q3883))</f>
        <v/>
      </c>
      <c r="S3883" s="56">
        <f>IF($B3883="","",VLOOKUP($C3883,Настройки!$A$11:$L$17,9,FALSE))</f>
        <v/>
      </c>
      <c r="T3883" s="56">
        <f>IF($B3883="","",$R3883*$S3883)</f>
        <v/>
      </c>
    </row>
    <row r="3884">
      <c r="A3884" s="20">
        <f>Тех_Движение!$A$3881</f>
        <v/>
      </c>
      <c r="B3884" s="20">
        <f>IF(Тех_Движение!$F$3881&gt;0,Тех_Движение!$I$3881,"")</f>
        <v/>
      </c>
      <c r="C3884" s="20">
        <f>IF($B3884="","",Тех_Движение!$D$3881)</f>
        <v/>
      </c>
      <c r="D3884" s="42">
        <f>IF($B3884="","",Тех_Движение!$B$3881)</f>
        <v/>
      </c>
      <c r="E3884" s="54">
        <f>IF($B3884="","",Тех_Движение!$F$3881)</f>
        <v/>
      </c>
      <c r="F3884" s="54">
        <f>IF($B3884="","",SUMIFS($E$5:$E3883,$C$5:$C3883,$C3884))</f>
        <v/>
      </c>
      <c r="G3884" s="54">
        <f>IF($B3884="","",MAX(0,$E3884-MAX(0,SUMIFS(Тех_Движение!$G$2:$G$5111,Тех_Движение!$D$2:$D$5111,$C3884,Тех_Движение!$B$2:$B$5111,"&lt;="&amp;Настройки!$B$5-1)-$F3884)))</f>
        <v/>
      </c>
      <c r="H3884" s="54">
        <f>IF($B3884="","",IF(AND($D3884&gt;=Настройки!$B$5,$D3884&lt;=Настройки!$B$6),$E3884,0))</f>
        <v/>
      </c>
      <c r="I3884" s="54">
        <f>IF($B3884="","",$G3884+$H3884-$J3884)</f>
        <v/>
      </c>
      <c r="J3884" s="54">
        <f>IF($B3884="","",MAX(0,$E3884-MAX(0,SUMIFS(Тех_Движение!$G$2:$G$5111,Тех_Движение!$D$2:$D$5111,$C3884,Тех_Движение!$B$2:$B$5111,"&lt;="&amp;Настройки!$B$6)-$F3884)))</f>
        <v/>
      </c>
      <c r="K3884" s="54">
        <f>IF(OR($B3884="",K$3&lt;$D3884+Настройки!$B$7),0,MAX(0,$E3884-MAX(0,SUMIFS(Тех_Движение!$G$2:$G$5111,Тех_Движение!$D$2:$D$5111,$C3884,Тех_Движение!$B$2:$B$5111,"&lt;="&amp;K$3)-$F3884)))</f>
        <v/>
      </c>
      <c r="L3884" s="54">
        <f>IF(OR($B3884="",L$3&lt;$D3884+Настройки!$B$7),0,MAX(0,$E3884-MAX(0,SUMIFS(Тех_Движение!$G$2:$G$5111,Тех_Движение!$D$2:$D$5111,$C3884,Тех_Движение!$B$2:$B$5111,"&lt;="&amp;L$3)-$F3884)))</f>
        <v/>
      </c>
      <c r="M3884" s="54">
        <f>IF(OR($B3884="",M$3&lt;$D3884+Настройки!$B$7),0,MAX(0,$E3884-MAX(0,SUMIFS(Тех_Движение!$G$2:$G$5111,Тех_Движение!$D$2:$D$5111,$C3884,Тех_Движение!$B$2:$B$5111,"&lt;="&amp;M$3)-$F3884)))</f>
        <v/>
      </c>
      <c r="N3884" s="54">
        <f>IF(OR($B3884="",N$3&lt;$D3884+Настройки!$B$7),0,MAX(0,$E3884-MAX(0,SUMIFS(Тех_Движение!$G$2:$G$5111,Тех_Движение!$D$2:$D$5111,$C3884,Тех_Движение!$B$2:$B$5111,"&lt;="&amp;N$3)-$F3884)))</f>
        <v/>
      </c>
      <c r="O3884" s="54">
        <f>IF(OR($B3884="",O$3&lt;$D3884+Настройки!$B$7),0,MAX(0,$E3884-MAX(0,SUMIFS(Тех_Движение!$G$2:$G$5111,Тех_Движение!$D$2:$D$5111,$C3884,Тех_Движение!$B$2:$B$5111,"&lt;="&amp;O$3)-$F3884)))</f>
        <v/>
      </c>
      <c r="P3884" s="54">
        <f>IF(OR($B3884="",P$3&lt;$D3884+Настройки!$B$7),0,MAX(0,$E3884-MAX(0,SUMIFS(Тех_Движение!$G$2:$G$5111,Тех_Движение!$D$2:$D$5111,$C3884,Тех_Движение!$B$2:$B$5111,"&lt;="&amp;P$3)-$F3884)))</f>
        <v/>
      </c>
      <c r="Q3884" s="54">
        <f>IF(OR($B3884="",Q$3&lt;$D3884+Настройки!$B$7),0,MAX(0,$E3884-MAX(0,SUMIFS(Тех_Движение!$G$2:$G$5111,Тех_Движение!$D$2:$D$5111,$C3884,Тех_Движение!$B$2:$B$5111,"&lt;="&amp;Q$3)-$F3884)))</f>
        <v/>
      </c>
      <c r="R3884" s="54">
        <f>IF($B3884="","",SUM($K3884:$Q3884))</f>
        <v/>
      </c>
      <c r="S3884" s="56">
        <f>IF($B3884="","",VLOOKUP($C3884,Настройки!$A$11:$L$17,9,FALSE))</f>
        <v/>
      </c>
      <c r="T3884" s="56">
        <f>IF($B3884="","",$R3884*$S3884)</f>
        <v/>
      </c>
    </row>
    <row r="3885">
      <c r="A3885" s="20">
        <f>Тех_Движение!$A$3882</f>
        <v/>
      </c>
      <c r="B3885" s="20">
        <f>IF(Тех_Движение!$F$3882&gt;0,Тех_Движение!$I$3882,"")</f>
        <v/>
      </c>
      <c r="C3885" s="20">
        <f>IF($B3885="","",Тех_Движение!$D$3882)</f>
        <v/>
      </c>
      <c r="D3885" s="42">
        <f>IF($B3885="","",Тех_Движение!$B$3882)</f>
        <v/>
      </c>
      <c r="E3885" s="54">
        <f>IF($B3885="","",Тех_Движение!$F$3882)</f>
        <v/>
      </c>
      <c r="F3885" s="54">
        <f>IF($B3885="","",SUMIFS($E$5:$E3884,$C$5:$C3884,$C3885))</f>
        <v/>
      </c>
      <c r="G3885" s="54">
        <f>IF($B3885="","",MAX(0,$E3885-MAX(0,SUMIFS(Тех_Движение!$G$2:$G$5111,Тех_Движение!$D$2:$D$5111,$C3885,Тех_Движение!$B$2:$B$5111,"&lt;="&amp;Настройки!$B$5-1)-$F3885)))</f>
        <v/>
      </c>
      <c r="H3885" s="54">
        <f>IF($B3885="","",IF(AND($D3885&gt;=Настройки!$B$5,$D3885&lt;=Настройки!$B$6),$E3885,0))</f>
        <v/>
      </c>
      <c r="I3885" s="54">
        <f>IF($B3885="","",$G3885+$H3885-$J3885)</f>
        <v/>
      </c>
      <c r="J3885" s="54">
        <f>IF($B3885="","",MAX(0,$E3885-MAX(0,SUMIFS(Тех_Движение!$G$2:$G$5111,Тех_Движение!$D$2:$D$5111,$C3885,Тех_Движение!$B$2:$B$5111,"&lt;="&amp;Настройки!$B$6)-$F3885)))</f>
        <v/>
      </c>
      <c r="K3885" s="54">
        <f>IF(OR($B3885="",K$3&lt;$D3885+Настройки!$B$7),0,MAX(0,$E3885-MAX(0,SUMIFS(Тех_Движение!$G$2:$G$5111,Тех_Движение!$D$2:$D$5111,$C3885,Тех_Движение!$B$2:$B$5111,"&lt;="&amp;K$3)-$F3885)))</f>
        <v/>
      </c>
      <c r="L3885" s="54">
        <f>IF(OR($B3885="",L$3&lt;$D3885+Настройки!$B$7),0,MAX(0,$E3885-MAX(0,SUMIFS(Тех_Движение!$G$2:$G$5111,Тех_Движение!$D$2:$D$5111,$C3885,Тех_Движение!$B$2:$B$5111,"&lt;="&amp;L$3)-$F3885)))</f>
        <v/>
      </c>
      <c r="M3885" s="54">
        <f>IF(OR($B3885="",M$3&lt;$D3885+Настройки!$B$7),0,MAX(0,$E3885-MAX(0,SUMIFS(Тех_Движение!$G$2:$G$5111,Тех_Движение!$D$2:$D$5111,$C3885,Тех_Движение!$B$2:$B$5111,"&lt;="&amp;M$3)-$F3885)))</f>
        <v/>
      </c>
      <c r="N3885" s="54">
        <f>IF(OR($B3885="",N$3&lt;$D3885+Настройки!$B$7),0,MAX(0,$E3885-MAX(0,SUMIFS(Тех_Движение!$G$2:$G$5111,Тех_Движение!$D$2:$D$5111,$C3885,Тех_Движение!$B$2:$B$5111,"&lt;="&amp;N$3)-$F3885)))</f>
        <v/>
      </c>
      <c r="O3885" s="54">
        <f>IF(OR($B3885="",O$3&lt;$D3885+Настройки!$B$7),0,MAX(0,$E3885-MAX(0,SUMIFS(Тех_Движение!$G$2:$G$5111,Тех_Движение!$D$2:$D$5111,$C3885,Тех_Движение!$B$2:$B$5111,"&lt;="&amp;O$3)-$F3885)))</f>
        <v/>
      </c>
      <c r="P3885" s="54">
        <f>IF(OR($B3885="",P$3&lt;$D3885+Настройки!$B$7),0,MAX(0,$E3885-MAX(0,SUMIFS(Тех_Движение!$G$2:$G$5111,Тех_Движение!$D$2:$D$5111,$C3885,Тех_Движение!$B$2:$B$5111,"&lt;="&amp;P$3)-$F3885)))</f>
        <v/>
      </c>
      <c r="Q3885" s="54">
        <f>IF(OR($B3885="",Q$3&lt;$D3885+Настройки!$B$7),0,MAX(0,$E3885-MAX(0,SUMIFS(Тех_Движение!$G$2:$G$5111,Тех_Движение!$D$2:$D$5111,$C3885,Тех_Движение!$B$2:$B$5111,"&lt;="&amp;Q$3)-$F3885)))</f>
        <v/>
      </c>
      <c r="R3885" s="54">
        <f>IF($B3885="","",SUM($K3885:$Q3885))</f>
        <v/>
      </c>
      <c r="S3885" s="56">
        <f>IF($B3885="","",VLOOKUP($C3885,Настройки!$A$11:$L$17,9,FALSE))</f>
        <v/>
      </c>
      <c r="T3885" s="56">
        <f>IF($B3885="","",$R3885*$S3885)</f>
        <v/>
      </c>
    </row>
    <row r="3886">
      <c r="A3886" s="20">
        <f>Тех_Движение!$A$3883</f>
        <v/>
      </c>
      <c r="B3886" s="20">
        <f>IF(Тех_Движение!$F$3883&gt;0,Тех_Движение!$I$3883,"")</f>
        <v/>
      </c>
      <c r="C3886" s="20">
        <f>IF($B3886="","",Тех_Движение!$D$3883)</f>
        <v/>
      </c>
      <c r="D3886" s="42">
        <f>IF($B3886="","",Тех_Движение!$B$3883)</f>
        <v/>
      </c>
      <c r="E3886" s="54">
        <f>IF($B3886="","",Тех_Движение!$F$3883)</f>
        <v/>
      </c>
      <c r="F3886" s="54">
        <f>IF($B3886="","",SUMIFS($E$5:$E3885,$C$5:$C3885,$C3886))</f>
        <v/>
      </c>
      <c r="G3886" s="54">
        <f>IF($B3886="","",MAX(0,$E3886-MAX(0,SUMIFS(Тех_Движение!$G$2:$G$5111,Тех_Движение!$D$2:$D$5111,$C3886,Тех_Движение!$B$2:$B$5111,"&lt;="&amp;Настройки!$B$5-1)-$F3886)))</f>
        <v/>
      </c>
      <c r="H3886" s="54">
        <f>IF($B3886="","",IF(AND($D3886&gt;=Настройки!$B$5,$D3886&lt;=Настройки!$B$6),$E3886,0))</f>
        <v/>
      </c>
      <c r="I3886" s="54">
        <f>IF($B3886="","",$G3886+$H3886-$J3886)</f>
        <v/>
      </c>
      <c r="J3886" s="54">
        <f>IF($B3886="","",MAX(0,$E3886-MAX(0,SUMIFS(Тех_Движение!$G$2:$G$5111,Тех_Движение!$D$2:$D$5111,$C3886,Тех_Движение!$B$2:$B$5111,"&lt;="&amp;Настройки!$B$6)-$F3886)))</f>
        <v/>
      </c>
      <c r="K3886" s="54">
        <f>IF(OR($B3886="",K$3&lt;$D3886+Настройки!$B$7),0,MAX(0,$E3886-MAX(0,SUMIFS(Тех_Движение!$G$2:$G$5111,Тех_Движение!$D$2:$D$5111,$C3886,Тех_Движение!$B$2:$B$5111,"&lt;="&amp;K$3)-$F3886)))</f>
        <v/>
      </c>
      <c r="L3886" s="54">
        <f>IF(OR($B3886="",L$3&lt;$D3886+Настройки!$B$7),0,MAX(0,$E3886-MAX(0,SUMIFS(Тех_Движение!$G$2:$G$5111,Тех_Движение!$D$2:$D$5111,$C3886,Тех_Движение!$B$2:$B$5111,"&lt;="&amp;L$3)-$F3886)))</f>
        <v/>
      </c>
      <c r="M3886" s="54">
        <f>IF(OR($B3886="",M$3&lt;$D3886+Настройки!$B$7),0,MAX(0,$E3886-MAX(0,SUMIFS(Тех_Движение!$G$2:$G$5111,Тех_Движение!$D$2:$D$5111,$C3886,Тех_Движение!$B$2:$B$5111,"&lt;="&amp;M$3)-$F3886)))</f>
        <v/>
      </c>
      <c r="N3886" s="54">
        <f>IF(OR($B3886="",N$3&lt;$D3886+Настройки!$B$7),0,MAX(0,$E3886-MAX(0,SUMIFS(Тех_Движение!$G$2:$G$5111,Тех_Движение!$D$2:$D$5111,$C3886,Тех_Движение!$B$2:$B$5111,"&lt;="&amp;N$3)-$F3886)))</f>
        <v/>
      </c>
      <c r="O3886" s="54">
        <f>IF(OR($B3886="",O$3&lt;$D3886+Настройки!$B$7),0,MAX(0,$E3886-MAX(0,SUMIFS(Тех_Движение!$G$2:$G$5111,Тех_Движение!$D$2:$D$5111,$C3886,Тех_Движение!$B$2:$B$5111,"&lt;="&amp;O$3)-$F3886)))</f>
        <v/>
      </c>
      <c r="P3886" s="54">
        <f>IF(OR($B3886="",P$3&lt;$D3886+Настройки!$B$7),0,MAX(0,$E3886-MAX(0,SUMIFS(Тех_Движение!$G$2:$G$5111,Тех_Движение!$D$2:$D$5111,$C3886,Тех_Движение!$B$2:$B$5111,"&lt;="&amp;P$3)-$F3886)))</f>
        <v/>
      </c>
      <c r="Q3886" s="54">
        <f>IF(OR($B3886="",Q$3&lt;$D3886+Настройки!$B$7),0,MAX(0,$E3886-MAX(0,SUMIFS(Тех_Движение!$G$2:$G$5111,Тех_Движение!$D$2:$D$5111,$C3886,Тех_Движение!$B$2:$B$5111,"&lt;="&amp;Q$3)-$F3886)))</f>
        <v/>
      </c>
      <c r="R3886" s="54">
        <f>IF($B3886="","",SUM($K3886:$Q3886))</f>
        <v/>
      </c>
      <c r="S3886" s="56">
        <f>IF($B3886="","",VLOOKUP($C3886,Настройки!$A$11:$L$17,9,FALSE))</f>
        <v/>
      </c>
      <c r="T3886" s="56">
        <f>IF($B3886="","",$R3886*$S3886)</f>
        <v/>
      </c>
    </row>
    <row r="3887">
      <c r="A3887" s="20">
        <f>Тех_Движение!$A$3884</f>
        <v/>
      </c>
      <c r="B3887" s="20">
        <f>IF(Тех_Движение!$F$3884&gt;0,Тех_Движение!$I$3884,"")</f>
        <v/>
      </c>
      <c r="C3887" s="20">
        <f>IF($B3887="","",Тех_Движение!$D$3884)</f>
        <v/>
      </c>
      <c r="D3887" s="42">
        <f>IF($B3887="","",Тех_Движение!$B$3884)</f>
        <v/>
      </c>
      <c r="E3887" s="54">
        <f>IF($B3887="","",Тех_Движение!$F$3884)</f>
        <v/>
      </c>
      <c r="F3887" s="54">
        <f>IF($B3887="","",SUMIFS($E$5:$E3886,$C$5:$C3886,$C3887))</f>
        <v/>
      </c>
      <c r="G3887" s="54">
        <f>IF($B3887="","",MAX(0,$E3887-MAX(0,SUMIFS(Тех_Движение!$G$2:$G$5111,Тех_Движение!$D$2:$D$5111,$C3887,Тех_Движение!$B$2:$B$5111,"&lt;="&amp;Настройки!$B$5-1)-$F3887)))</f>
        <v/>
      </c>
      <c r="H3887" s="54">
        <f>IF($B3887="","",IF(AND($D3887&gt;=Настройки!$B$5,$D3887&lt;=Настройки!$B$6),$E3887,0))</f>
        <v/>
      </c>
      <c r="I3887" s="54">
        <f>IF($B3887="","",$G3887+$H3887-$J3887)</f>
        <v/>
      </c>
      <c r="J3887" s="54">
        <f>IF($B3887="","",MAX(0,$E3887-MAX(0,SUMIFS(Тех_Движение!$G$2:$G$5111,Тех_Движение!$D$2:$D$5111,$C3887,Тех_Движение!$B$2:$B$5111,"&lt;="&amp;Настройки!$B$6)-$F3887)))</f>
        <v/>
      </c>
      <c r="K3887" s="54">
        <f>IF(OR($B3887="",K$3&lt;$D3887+Настройки!$B$7),0,MAX(0,$E3887-MAX(0,SUMIFS(Тех_Движение!$G$2:$G$5111,Тех_Движение!$D$2:$D$5111,$C3887,Тех_Движение!$B$2:$B$5111,"&lt;="&amp;K$3)-$F3887)))</f>
        <v/>
      </c>
      <c r="L3887" s="54">
        <f>IF(OR($B3887="",L$3&lt;$D3887+Настройки!$B$7),0,MAX(0,$E3887-MAX(0,SUMIFS(Тех_Движение!$G$2:$G$5111,Тех_Движение!$D$2:$D$5111,$C3887,Тех_Движение!$B$2:$B$5111,"&lt;="&amp;L$3)-$F3887)))</f>
        <v/>
      </c>
      <c r="M3887" s="54">
        <f>IF(OR($B3887="",M$3&lt;$D3887+Настройки!$B$7),0,MAX(0,$E3887-MAX(0,SUMIFS(Тех_Движение!$G$2:$G$5111,Тех_Движение!$D$2:$D$5111,$C3887,Тех_Движение!$B$2:$B$5111,"&lt;="&amp;M$3)-$F3887)))</f>
        <v/>
      </c>
      <c r="N3887" s="54">
        <f>IF(OR($B3887="",N$3&lt;$D3887+Настройки!$B$7),0,MAX(0,$E3887-MAX(0,SUMIFS(Тех_Движение!$G$2:$G$5111,Тех_Движение!$D$2:$D$5111,$C3887,Тех_Движение!$B$2:$B$5111,"&lt;="&amp;N$3)-$F3887)))</f>
        <v/>
      </c>
      <c r="O3887" s="54">
        <f>IF(OR($B3887="",O$3&lt;$D3887+Настройки!$B$7),0,MAX(0,$E3887-MAX(0,SUMIFS(Тех_Движение!$G$2:$G$5111,Тех_Движение!$D$2:$D$5111,$C3887,Тех_Движение!$B$2:$B$5111,"&lt;="&amp;O$3)-$F3887)))</f>
        <v/>
      </c>
      <c r="P3887" s="54">
        <f>IF(OR($B3887="",P$3&lt;$D3887+Настройки!$B$7),0,MAX(0,$E3887-MAX(0,SUMIFS(Тех_Движение!$G$2:$G$5111,Тех_Движение!$D$2:$D$5111,$C3887,Тех_Движение!$B$2:$B$5111,"&lt;="&amp;P$3)-$F3887)))</f>
        <v/>
      </c>
      <c r="Q3887" s="54">
        <f>IF(OR($B3887="",Q$3&lt;$D3887+Настройки!$B$7),0,MAX(0,$E3887-MAX(0,SUMIFS(Тех_Движение!$G$2:$G$5111,Тех_Движение!$D$2:$D$5111,$C3887,Тех_Движение!$B$2:$B$5111,"&lt;="&amp;Q$3)-$F3887)))</f>
        <v/>
      </c>
      <c r="R3887" s="54">
        <f>IF($B3887="","",SUM($K3887:$Q3887))</f>
        <v/>
      </c>
      <c r="S3887" s="56">
        <f>IF($B3887="","",VLOOKUP($C3887,Настройки!$A$11:$L$17,9,FALSE))</f>
        <v/>
      </c>
      <c r="T3887" s="56">
        <f>IF($B3887="","",$R3887*$S3887)</f>
        <v/>
      </c>
    </row>
    <row r="3888">
      <c r="A3888" s="20">
        <f>Тех_Движение!$A$3885</f>
        <v/>
      </c>
      <c r="B3888" s="20">
        <f>IF(Тех_Движение!$F$3885&gt;0,Тех_Движение!$I$3885,"")</f>
        <v/>
      </c>
      <c r="C3888" s="20">
        <f>IF($B3888="","",Тех_Движение!$D$3885)</f>
        <v/>
      </c>
      <c r="D3888" s="42">
        <f>IF($B3888="","",Тех_Движение!$B$3885)</f>
        <v/>
      </c>
      <c r="E3888" s="54">
        <f>IF($B3888="","",Тех_Движение!$F$3885)</f>
        <v/>
      </c>
      <c r="F3888" s="54">
        <f>IF($B3888="","",SUMIFS($E$5:$E3887,$C$5:$C3887,$C3888))</f>
        <v/>
      </c>
      <c r="G3888" s="54">
        <f>IF($B3888="","",MAX(0,$E3888-MAX(0,SUMIFS(Тех_Движение!$G$2:$G$5111,Тех_Движение!$D$2:$D$5111,$C3888,Тех_Движение!$B$2:$B$5111,"&lt;="&amp;Настройки!$B$5-1)-$F3888)))</f>
        <v/>
      </c>
      <c r="H3888" s="54">
        <f>IF($B3888="","",IF(AND($D3888&gt;=Настройки!$B$5,$D3888&lt;=Настройки!$B$6),$E3888,0))</f>
        <v/>
      </c>
      <c r="I3888" s="54">
        <f>IF($B3888="","",$G3888+$H3888-$J3888)</f>
        <v/>
      </c>
      <c r="J3888" s="54">
        <f>IF($B3888="","",MAX(0,$E3888-MAX(0,SUMIFS(Тех_Движение!$G$2:$G$5111,Тех_Движение!$D$2:$D$5111,$C3888,Тех_Движение!$B$2:$B$5111,"&lt;="&amp;Настройки!$B$6)-$F3888)))</f>
        <v/>
      </c>
      <c r="K3888" s="54">
        <f>IF(OR($B3888="",K$3&lt;$D3888+Настройки!$B$7),0,MAX(0,$E3888-MAX(0,SUMIFS(Тех_Движение!$G$2:$G$5111,Тех_Движение!$D$2:$D$5111,$C3888,Тех_Движение!$B$2:$B$5111,"&lt;="&amp;K$3)-$F3888)))</f>
        <v/>
      </c>
      <c r="L3888" s="54">
        <f>IF(OR($B3888="",L$3&lt;$D3888+Настройки!$B$7),0,MAX(0,$E3888-MAX(0,SUMIFS(Тех_Движение!$G$2:$G$5111,Тех_Движение!$D$2:$D$5111,$C3888,Тех_Движение!$B$2:$B$5111,"&lt;="&amp;L$3)-$F3888)))</f>
        <v/>
      </c>
      <c r="M3888" s="54">
        <f>IF(OR($B3888="",M$3&lt;$D3888+Настройки!$B$7),0,MAX(0,$E3888-MAX(0,SUMIFS(Тех_Движение!$G$2:$G$5111,Тех_Движение!$D$2:$D$5111,$C3888,Тех_Движение!$B$2:$B$5111,"&lt;="&amp;M$3)-$F3888)))</f>
        <v/>
      </c>
      <c r="N3888" s="54">
        <f>IF(OR($B3888="",N$3&lt;$D3888+Настройки!$B$7),0,MAX(0,$E3888-MAX(0,SUMIFS(Тех_Движение!$G$2:$G$5111,Тех_Движение!$D$2:$D$5111,$C3888,Тех_Движение!$B$2:$B$5111,"&lt;="&amp;N$3)-$F3888)))</f>
        <v/>
      </c>
      <c r="O3888" s="54">
        <f>IF(OR($B3888="",O$3&lt;$D3888+Настройки!$B$7),0,MAX(0,$E3888-MAX(0,SUMIFS(Тех_Движение!$G$2:$G$5111,Тех_Движение!$D$2:$D$5111,$C3888,Тех_Движение!$B$2:$B$5111,"&lt;="&amp;O$3)-$F3888)))</f>
        <v/>
      </c>
      <c r="P3888" s="54">
        <f>IF(OR($B3888="",P$3&lt;$D3888+Настройки!$B$7),0,MAX(0,$E3888-MAX(0,SUMIFS(Тех_Движение!$G$2:$G$5111,Тех_Движение!$D$2:$D$5111,$C3888,Тех_Движение!$B$2:$B$5111,"&lt;="&amp;P$3)-$F3888)))</f>
        <v/>
      </c>
      <c r="Q3888" s="54">
        <f>IF(OR($B3888="",Q$3&lt;$D3888+Настройки!$B$7),0,MAX(0,$E3888-MAX(0,SUMIFS(Тех_Движение!$G$2:$G$5111,Тех_Движение!$D$2:$D$5111,$C3888,Тех_Движение!$B$2:$B$5111,"&lt;="&amp;Q$3)-$F3888)))</f>
        <v/>
      </c>
      <c r="R3888" s="54">
        <f>IF($B3888="","",SUM($K3888:$Q3888))</f>
        <v/>
      </c>
      <c r="S3888" s="56">
        <f>IF($B3888="","",VLOOKUP($C3888,Настройки!$A$11:$L$17,9,FALSE))</f>
        <v/>
      </c>
      <c r="T3888" s="56">
        <f>IF($B3888="","",$R3888*$S3888)</f>
        <v/>
      </c>
    </row>
    <row r="3889">
      <c r="A3889" s="20">
        <f>Тех_Движение!$A$3886</f>
        <v/>
      </c>
      <c r="B3889" s="20">
        <f>IF(Тех_Движение!$F$3886&gt;0,Тех_Движение!$I$3886,"")</f>
        <v/>
      </c>
      <c r="C3889" s="20">
        <f>IF($B3889="","",Тех_Движение!$D$3886)</f>
        <v/>
      </c>
      <c r="D3889" s="42">
        <f>IF($B3889="","",Тех_Движение!$B$3886)</f>
        <v/>
      </c>
      <c r="E3889" s="54">
        <f>IF($B3889="","",Тех_Движение!$F$3886)</f>
        <v/>
      </c>
      <c r="F3889" s="54">
        <f>IF($B3889="","",SUMIFS($E$5:$E3888,$C$5:$C3888,$C3889))</f>
        <v/>
      </c>
      <c r="G3889" s="54">
        <f>IF($B3889="","",MAX(0,$E3889-MAX(0,SUMIFS(Тех_Движение!$G$2:$G$5111,Тех_Движение!$D$2:$D$5111,$C3889,Тех_Движение!$B$2:$B$5111,"&lt;="&amp;Настройки!$B$5-1)-$F3889)))</f>
        <v/>
      </c>
      <c r="H3889" s="54">
        <f>IF($B3889="","",IF(AND($D3889&gt;=Настройки!$B$5,$D3889&lt;=Настройки!$B$6),$E3889,0))</f>
        <v/>
      </c>
      <c r="I3889" s="54">
        <f>IF($B3889="","",$G3889+$H3889-$J3889)</f>
        <v/>
      </c>
      <c r="J3889" s="54">
        <f>IF($B3889="","",MAX(0,$E3889-MAX(0,SUMIFS(Тех_Движение!$G$2:$G$5111,Тех_Движение!$D$2:$D$5111,$C3889,Тех_Движение!$B$2:$B$5111,"&lt;="&amp;Настройки!$B$6)-$F3889)))</f>
        <v/>
      </c>
      <c r="K3889" s="54">
        <f>IF(OR($B3889="",K$3&lt;$D3889+Настройки!$B$7),0,MAX(0,$E3889-MAX(0,SUMIFS(Тех_Движение!$G$2:$G$5111,Тех_Движение!$D$2:$D$5111,$C3889,Тех_Движение!$B$2:$B$5111,"&lt;="&amp;K$3)-$F3889)))</f>
        <v/>
      </c>
      <c r="L3889" s="54">
        <f>IF(OR($B3889="",L$3&lt;$D3889+Настройки!$B$7),0,MAX(0,$E3889-MAX(0,SUMIFS(Тех_Движение!$G$2:$G$5111,Тех_Движение!$D$2:$D$5111,$C3889,Тех_Движение!$B$2:$B$5111,"&lt;="&amp;L$3)-$F3889)))</f>
        <v/>
      </c>
      <c r="M3889" s="54">
        <f>IF(OR($B3889="",M$3&lt;$D3889+Настройки!$B$7),0,MAX(0,$E3889-MAX(0,SUMIFS(Тех_Движение!$G$2:$G$5111,Тех_Движение!$D$2:$D$5111,$C3889,Тех_Движение!$B$2:$B$5111,"&lt;="&amp;M$3)-$F3889)))</f>
        <v/>
      </c>
      <c r="N3889" s="54">
        <f>IF(OR($B3889="",N$3&lt;$D3889+Настройки!$B$7),0,MAX(0,$E3889-MAX(0,SUMIFS(Тех_Движение!$G$2:$G$5111,Тех_Движение!$D$2:$D$5111,$C3889,Тех_Движение!$B$2:$B$5111,"&lt;="&amp;N$3)-$F3889)))</f>
        <v/>
      </c>
      <c r="O3889" s="54">
        <f>IF(OR($B3889="",O$3&lt;$D3889+Настройки!$B$7),0,MAX(0,$E3889-MAX(0,SUMIFS(Тех_Движение!$G$2:$G$5111,Тех_Движение!$D$2:$D$5111,$C3889,Тех_Движение!$B$2:$B$5111,"&lt;="&amp;O$3)-$F3889)))</f>
        <v/>
      </c>
      <c r="P3889" s="54">
        <f>IF(OR($B3889="",P$3&lt;$D3889+Настройки!$B$7),0,MAX(0,$E3889-MAX(0,SUMIFS(Тех_Движение!$G$2:$G$5111,Тех_Движение!$D$2:$D$5111,$C3889,Тех_Движение!$B$2:$B$5111,"&lt;="&amp;P$3)-$F3889)))</f>
        <v/>
      </c>
      <c r="Q3889" s="54">
        <f>IF(OR($B3889="",Q$3&lt;$D3889+Настройки!$B$7),0,MAX(0,$E3889-MAX(0,SUMIFS(Тех_Движение!$G$2:$G$5111,Тех_Движение!$D$2:$D$5111,$C3889,Тех_Движение!$B$2:$B$5111,"&lt;="&amp;Q$3)-$F3889)))</f>
        <v/>
      </c>
      <c r="R3889" s="54">
        <f>IF($B3889="","",SUM($K3889:$Q3889))</f>
        <v/>
      </c>
      <c r="S3889" s="56">
        <f>IF($B3889="","",VLOOKUP($C3889,Настройки!$A$11:$L$17,9,FALSE))</f>
        <v/>
      </c>
      <c r="T3889" s="56">
        <f>IF($B3889="","",$R3889*$S3889)</f>
        <v/>
      </c>
    </row>
    <row r="3890">
      <c r="A3890" s="20">
        <f>Тех_Движение!$A$3887</f>
        <v/>
      </c>
      <c r="B3890" s="20">
        <f>IF(Тех_Движение!$F$3887&gt;0,Тех_Движение!$I$3887,"")</f>
        <v/>
      </c>
      <c r="C3890" s="20">
        <f>IF($B3890="","",Тех_Движение!$D$3887)</f>
        <v/>
      </c>
      <c r="D3890" s="42">
        <f>IF($B3890="","",Тех_Движение!$B$3887)</f>
        <v/>
      </c>
      <c r="E3890" s="54">
        <f>IF($B3890="","",Тех_Движение!$F$3887)</f>
        <v/>
      </c>
      <c r="F3890" s="54">
        <f>IF($B3890="","",SUMIFS($E$5:$E3889,$C$5:$C3889,$C3890))</f>
        <v/>
      </c>
      <c r="G3890" s="54">
        <f>IF($B3890="","",MAX(0,$E3890-MAX(0,SUMIFS(Тех_Движение!$G$2:$G$5111,Тех_Движение!$D$2:$D$5111,$C3890,Тех_Движение!$B$2:$B$5111,"&lt;="&amp;Настройки!$B$5-1)-$F3890)))</f>
        <v/>
      </c>
      <c r="H3890" s="54">
        <f>IF($B3890="","",IF(AND($D3890&gt;=Настройки!$B$5,$D3890&lt;=Настройки!$B$6),$E3890,0))</f>
        <v/>
      </c>
      <c r="I3890" s="54">
        <f>IF($B3890="","",$G3890+$H3890-$J3890)</f>
        <v/>
      </c>
      <c r="J3890" s="54">
        <f>IF($B3890="","",MAX(0,$E3890-MAX(0,SUMIFS(Тех_Движение!$G$2:$G$5111,Тех_Движение!$D$2:$D$5111,$C3890,Тех_Движение!$B$2:$B$5111,"&lt;="&amp;Настройки!$B$6)-$F3890)))</f>
        <v/>
      </c>
      <c r="K3890" s="54">
        <f>IF(OR($B3890="",K$3&lt;$D3890+Настройки!$B$7),0,MAX(0,$E3890-MAX(0,SUMIFS(Тех_Движение!$G$2:$G$5111,Тех_Движение!$D$2:$D$5111,$C3890,Тех_Движение!$B$2:$B$5111,"&lt;="&amp;K$3)-$F3890)))</f>
        <v/>
      </c>
      <c r="L3890" s="54">
        <f>IF(OR($B3890="",L$3&lt;$D3890+Настройки!$B$7),0,MAX(0,$E3890-MAX(0,SUMIFS(Тех_Движение!$G$2:$G$5111,Тех_Движение!$D$2:$D$5111,$C3890,Тех_Движение!$B$2:$B$5111,"&lt;="&amp;L$3)-$F3890)))</f>
        <v/>
      </c>
      <c r="M3890" s="54">
        <f>IF(OR($B3890="",M$3&lt;$D3890+Настройки!$B$7),0,MAX(0,$E3890-MAX(0,SUMIFS(Тех_Движение!$G$2:$G$5111,Тех_Движение!$D$2:$D$5111,$C3890,Тех_Движение!$B$2:$B$5111,"&lt;="&amp;M$3)-$F3890)))</f>
        <v/>
      </c>
      <c r="N3890" s="54">
        <f>IF(OR($B3890="",N$3&lt;$D3890+Настройки!$B$7),0,MAX(0,$E3890-MAX(0,SUMIFS(Тех_Движение!$G$2:$G$5111,Тех_Движение!$D$2:$D$5111,$C3890,Тех_Движение!$B$2:$B$5111,"&lt;="&amp;N$3)-$F3890)))</f>
        <v/>
      </c>
      <c r="O3890" s="54">
        <f>IF(OR($B3890="",O$3&lt;$D3890+Настройки!$B$7),0,MAX(0,$E3890-MAX(0,SUMIFS(Тех_Движение!$G$2:$G$5111,Тех_Движение!$D$2:$D$5111,$C3890,Тех_Движение!$B$2:$B$5111,"&lt;="&amp;O$3)-$F3890)))</f>
        <v/>
      </c>
      <c r="P3890" s="54">
        <f>IF(OR($B3890="",P$3&lt;$D3890+Настройки!$B$7),0,MAX(0,$E3890-MAX(0,SUMIFS(Тех_Движение!$G$2:$G$5111,Тех_Движение!$D$2:$D$5111,$C3890,Тех_Движение!$B$2:$B$5111,"&lt;="&amp;P$3)-$F3890)))</f>
        <v/>
      </c>
      <c r="Q3890" s="54">
        <f>IF(OR($B3890="",Q$3&lt;$D3890+Настройки!$B$7),0,MAX(0,$E3890-MAX(0,SUMIFS(Тех_Движение!$G$2:$G$5111,Тех_Движение!$D$2:$D$5111,$C3890,Тех_Движение!$B$2:$B$5111,"&lt;="&amp;Q$3)-$F3890)))</f>
        <v/>
      </c>
      <c r="R3890" s="54">
        <f>IF($B3890="","",SUM($K3890:$Q3890))</f>
        <v/>
      </c>
      <c r="S3890" s="56">
        <f>IF($B3890="","",VLOOKUP($C3890,Настройки!$A$11:$L$17,9,FALSE))</f>
        <v/>
      </c>
      <c r="T3890" s="56">
        <f>IF($B3890="","",$R3890*$S3890)</f>
        <v/>
      </c>
    </row>
    <row r="3891">
      <c r="A3891" s="20">
        <f>Тех_Движение!$A$3888</f>
        <v/>
      </c>
      <c r="B3891" s="20">
        <f>IF(Тех_Движение!$F$3888&gt;0,Тех_Движение!$I$3888,"")</f>
        <v/>
      </c>
      <c r="C3891" s="20">
        <f>IF($B3891="","",Тех_Движение!$D$3888)</f>
        <v/>
      </c>
      <c r="D3891" s="42">
        <f>IF($B3891="","",Тех_Движение!$B$3888)</f>
        <v/>
      </c>
      <c r="E3891" s="54">
        <f>IF($B3891="","",Тех_Движение!$F$3888)</f>
        <v/>
      </c>
      <c r="F3891" s="54">
        <f>IF($B3891="","",SUMIFS($E$5:$E3890,$C$5:$C3890,$C3891))</f>
        <v/>
      </c>
      <c r="G3891" s="54">
        <f>IF($B3891="","",MAX(0,$E3891-MAX(0,SUMIFS(Тех_Движение!$G$2:$G$5111,Тех_Движение!$D$2:$D$5111,$C3891,Тех_Движение!$B$2:$B$5111,"&lt;="&amp;Настройки!$B$5-1)-$F3891)))</f>
        <v/>
      </c>
      <c r="H3891" s="54">
        <f>IF($B3891="","",IF(AND($D3891&gt;=Настройки!$B$5,$D3891&lt;=Настройки!$B$6),$E3891,0))</f>
        <v/>
      </c>
      <c r="I3891" s="54">
        <f>IF($B3891="","",$G3891+$H3891-$J3891)</f>
        <v/>
      </c>
      <c r="J3891" s="54">
        <f>IF($B3891="","",MAX(0,$E3891-MAX(0,SUMIFS(Тех_Движение!$G$2:$G$5111,Тех_Движение!$D$2:$D$5111,$C3891,Тех_Движение!$B$2:$B$5111,"&lt;="&amp;Настройки!$B$6)-$F3891)))</f>
        <v/>
      </c>
      <c r="K3891" s="54">
        <f>IF(OR($B3891="",K$3&lt;$D3891+Настройки!$B$7),0,MAX(0,$E3891-MAX(0,SUMIFS(Тех_Движение!$G$2:$G$5111,Тех_Движение!$D$2:$D$5111,$C3891,Тех_Движение!$B$2:$B$5111,"&lt;="&amp;K$3)-$F3891)))</f>
        <v/>
      </c>
      <c r="L3891" s="54">
        <f>IF(OR($B3891="",L$3&lt;$D3891+Настройки!$B$7),0,MAX(0,$E3891-MAX(0,SUMIFS(Тех_Движение!$G$2:$G$5111,Тех_Движение!$D$2:$D$5111,$C3891,Тех_Движение!$B$2:$B$5111,"&lt;="&amp;L$3)-$F3891)))</f>
        <v/>
      </c>
      <c r="M3891" s="54">
        <f>IF(OR($B3891="",M$3&lt;$D3891+Настройки!$B$7),0,MAX(0,$E3891-MAX(0,SUMIFS(Тех_Движение!$G$2:$G$5111,Тех_Движение!$D$2:$D$5111,$C3891,Тех_Движение!$B$2:$B$5111,"&lt;="&amp;M$3)-$F3891)))</f>
        <v/>
      </c>
      <c r="N3891" s="54">
        <f>IF(OR($B3891="",N$3&lt;$D3891+Настройки!$B$7),0,MAX(0,$E3891-MAX(0,SUMIFS(Тех_Движение!$G$2:$G$5111,Тех_Движение!$D$2:$D$5111,$C3891,Тех_Движение!$B$2:$B$5111,"&lt;="&amp;N$3)-$F3891)))</f>
        <v/>
      </c>
      <c r="O3891" s="54">
        <f>IF(OR($B3891="",O$3&lt;$D3891+Настройки!$B$7),0,MAX(0,$E3891-MAX(0,SUMIFS(Тех_Движение!$G$2:$G$5111,Тех_Движение!$D$2:$D$5111,$C3891,Тех_Движение!$B$2:$B$5111,"&lt;="&amp;O$3)-$F3891)))</f>
        <v/>
      </c>
      <c r="P3891" s="54">
        <f>IF(OR($B3891="",P$3&lt;$D3891+Настройки!$B$7),0,MAX(0,$E3891-MAX(0,SUMIFS(Тех_Движение!$G$2:$G$5111,Тех_Движение!$D$2:$D$5111,$C3891,Тех_Движение!$B$2:$B$5111,"&lt;="&amp;P$3)-$F3891)))</f>
        <v/>
      </c>
      <c r="Q3891" s="54">
        <f>IF(OR($B3891="",Q$3&lt;$D3891+Настройки!$B$7),0,MAX(0,$E3891-MAX(0,SUMIFS(Тех_Движение!$G$2:$G$5111,Тех_Движение!$D$2:$D$5111,$C3891,Тех_Движение!$B$2:$B$5111,"&lt;="&amp;Q$3)-$F3891)))</f>
        <v/>
      </c>
      <c r="R3891" s="54">
        <f>IF($B3891="","",SUM($K3891:$Q3891))</f>
        <v/>
      </c>
      <c r="S3891" s="56">
        <f>IF($B3891="","",VLOOKUP($C3891,Настройки!$A$11:$L$17,9,FALSE))</f>
        <v/>
      </c>
      <c r="T3891" s="56">
        <f>IF($B3891="","",$R3891*$S3891)</f>
        <v/>
      </c>
    </row>
    <row r="3892">
      <c r="A3892" s="20">
        <f>Тех_Движение!$A$3889</f>
        <v/>
      </c>
      <c r="B3892" s="20">
        <f>IF(Тех_Движение!$F$3889&gt;0,Тех_Движение!$I$3889,"")</f>
        <v/>
      </c>
      <c r="C3892" s="20">
        <f>IF($B3892="","",Тех_Движение!$D$3889)</f>
        <v/>
      </c>
      <c r="D3892" s="42">
        <f>IF($B3892="","",Тех_Движение!$B$3889)</f>
        <v/>
      </c>
      <c r="E3892" s="54">
        <f>IF($B3892="","",Тех_Движение!$F$3889)</f>
        <v/>
      </c>
      <c r="F3892" s="54">
        <f>IF($B3892="","",SUMIFS($E$5:$E3891,$C$5:$C3891,$C3892))</f>
        <v/>
      </c>
      <c r="G3892" s="54">
        <f>IF($B3892="","",MAX(0,$E3892-MAX(0,SUMIFS(Тех_Движение!$G$2:$G$5111,Тех_Движение!$D$2:$D$5111,$C3892,Тех_Движение!$B$2:$B$5111,"&lt;="&amp;Настройки!$B$5-1)-$F3892)))</f>
        <v/>
      </c>
      <c r="H3892" s="54">
        <f>IF($B3892="","",IF(AND($D3892&gt;=Настройки!$B$5,$D3892&lt;=Настройки!$B$6),$E3892,0))</f>
        <v/>
      </c>
      <c r="I3892" s="54">
        <f>IF($B3892="","",$G3892+$H3892-$J3892)</f>
        <v/>
      </c>
      <c r="J3892" s="54">
        <f>IF($B3892="","",MAX(0,$E3892-MAX(0,SUMIFS(Тех_Движение!$G$2:$G$5111,Тех_Движение!$D$2:$D$5111,$C3892,Тех_Движение!$B$2:$B$5111,"&lt;="&amp;Настройки!$B$6)-$F3892)))</f>
        <v/>
      </c>
      <c r="K3892" s="54">
        <f>IF(OR($B3892="",K$3&lt;$D3892+Настройки!$B$7),0,MAX(0,$E3892-MAX(0,SUMIFS(Тех_Движение!$G$2:$G$5111,Тех_Движение!$D$2:$D$5111,$C3892,Тех_Движение!$B$2:$B$5111,"&lt;="&amp;K$3)-$F3892)))</f>
        <v/>
      </c>
      <c r="L3892" s="54">
        <f>IF(OR($B3892="",L$3&lt;$D3892+Настройки!$B$7),0,MAX(0,$E3892-MAX(0,SUMIFS(Тех_Движение!$G$2:$G$5111,Тех_Движение!$D$2:$D$5111,$C3892,Тех_Движение!$B$2:$B$5111,"&lt;="&amp;L$3)-$F3892)))</f>
        <v/>
      </c>
      <c r="M3892" s="54">
        <f>IF(OR($B3892="",M$3&lt;$D3892+Настройки!$B$7),0,MAX(0,$E3892-MAX(0,SUMIFS(Тех_Движение!$G$2:$G$5111,Тех_Движение!$D$2:$D$5111,$C3892,Тех_Движение!$B$2:$B$5111,"&lt;="&amp;M$3)-$F3892)))</f>
        <v/>
      </c>
      <c r="N3892" s="54">
        <f>IF(OR($B3892="",N$3&lt;$D3892+Настройки!$B$7),0,MAX(0,$E3892-MAX(0,SUMIFS(Тех_Движение!$G$2:$G$5111,Тех_Движение!$D$2:$D$5111,$C3892,Тех_Движение!$B$2:$B$5111,"&lt;="&amp;N$3)-$F3892)))</f>
        <v/>
      </c>
      <c r="O3892" s="54">
        <f>IF(OR($B3892="",O$3&lt;$D3892+Настройки!$B$7),0,MAX(0,$E3892-MAX(0,SUMIFS(Тех_Движение!$G$2:$G$5111,Тех_Движение!$D$2:$D$5111,$C3892,Тех_Движение!$B$2:$B$5111,"&lt;="&amp;O$3)-$F3892)))</f>
        <v/>
      </c>
      <c r="P3892" s="54">
        <f>IF(OR($B3892="",P$3&lt;$D3892+Настройки!$B$7),0,MAX(0,$E3892-MAX(0,SUMIFS(Тех_Движение!$G$2:$G$5111,Тех_Движение!$D$2:$D$5111,$C3892,Тех_Движение!$B$2:$B$5111,"&lt;="&amp;P$3)-$F3892)))</f>
        <v/>
      </c>
      <c r="Q3892" s="54">
        <f>IF(OR($B3892="",Q$3&lt;$D3892+Настройки!$B$7),0,MAX(0,$E3892-MAX(0,SUMIFS(Тех_Движение!$G$2:$G$5111,Тех_Движение!$D$2:$D$5111,$C3892,Тех_Движение!$B$2:$B$5111,"&lt;="&amp;Q$3)-$F3892)))</f>
        <v/>
      </c>
      <c r="R3892" s="54">
        <f>IF($B3892="","",SUM($K3892:$Q3892))</f>
        <v/>
      </c>
      <c r="S3892" s="56">
        <f>IF($B3892="","",VLOOKUP($C3892,Настройки!$A$11:$L$17,9,FALSE))</f>
        <v/>
      </c>
      <c r="T3892" s="56">
        <f>IF($B3892="","",$R3892*$S3892)</f>
        <v/>
      </c>
    </row>
    <row r="3893">
      <c r="A3893" s="20">
        <f>Тех_Движение!$A$3890</f>
        <v/>
      </c>
      <c r="B3893" s="20">
        <f>IF(Тех_Движение!$F$3890&gt;0,Тех_Движение!$I$3890,"")</f>
        <v/>
      </c>
      <c r="C3893" s="20">
        <f>IF($B3893="","",Тех_Движение!$D$3890)</f>
        <v/>
      </c>
      <c r="D3893" s="42">
        <f>IF($B3893="","",Тех_Движение!$B$3890)</f>
        <v/>
      </c>
      <c r="E3893" s="54">
        <f>IF($B3893="","",Тех_Движение!$F$3890)</f>
        <v/>
      </c>
      <c r="F3893" s="54">
        <f>IF($B3893="","",SUMIFS($E$5:$E3892,$C$5:$C3892,$C3893))</f>
        <v/>
      </c>
      <c r="G3893" s="54">
        <f>IF($B3893="","",MAX(0,$E3893-MAX(0,SUMIFS(Тех_Движение!$G$2:$G$5111,Тех_Движение!$D$2:$D$5111,$C3893,Тех_Движение!$B$2:$B$5111,"&lt;="&amp;Настройки!$B$5-1)-$F3893)))</f>
        <v/>
      </c>
      <c r="H3893" s="54">
        <f>IF($B3893="","",IF(AND($D3893&gt;=Настройки!$B$5,$D3893&lt;=Настройки!$B$6),$E3893,0))</f>
        <v/>
      </c>
      <c r="I3893" s="54">
        <f>IF($B3893="","",$G3893+$H3893-$J3893)</f>
        <v/>
      </c>
      <c r="J3893" s="54">
        <f>IF($B3893="","",MAX(0,$E3893-MAX(0,SUMIFS(Тех_Движение!$G$2:$G$5111,Тех_Движение!$D$2:$D$5111,$C3893,Тех_Движение!$B$2:$B$5111,"&lt;="&amp;Настройки!$B$6)-$F3893)))</f>
        <v/>
      </c>
      <c r="K3893" s="54">
        <f>IF(OR($B3893="",K$3&lt;$D3893+Настройки!$B$7),0,MAX(0,$E3893-MAX(0,SUMIFS(Тех_Движение!$G$2:$G$5111,Тех_Движение!$D$2:$D$5111,$C3893,Тех_Движение!$B$2:$B$5111,"&lt;="&amp;K$3)-$F3893)))</f>
        <v/>
      </c>
      <c r="L3893" s="54">
        <f>IF(OR($B3893="",L$3&lt;$D3893+Настройки!$B$7),0,MAX(0,$E3893-MAX(0,SUMIFS(Тех_Движение!$G$2:$G$5111,Тех_Движение!$D$2:$D$5111,$C3893,Тех_Движение!$B$2:$B$5111,"&lt;="&amp;L$3)-$F3893)))</f>
        <v/>
      </c>
      <c r="M3893" s="54">
        <f>IF(OR($B3893="",M$3&lt;$D3893+Настройки!$B$7),0,MAX(0,$E3893-MAX(0,SUMIFS(Тех_Движение!$G$2:$G$5111,Тех_Движение!$D$2:$D$5111,$C3893,Тех_Движение!$B$2:$B$5111,"&lt;="&amp;M$3)-$F3893)))</f>
        <v/>
      </c>
      <c r="N3893" s="54">
        <f>IF(OR($B3893="",N$3&lt;$D3893+Настройки!$B$7),0,MAX(0,$E3893-MAX(0,SUMIFS(Тех_Движение!$G$2:$G$5111,Тех_Движение!$D$2:$D$5111,$C3893,Тех_Движение!$B$2:$B$5111,"&lt;="&amp;N$3)-$F3893)))</f>
        <v/>
      </c>
      <c r="O3893" s="54">
        <f>IF(OR($B3893="",O$3&lt;$D3893+Настройки!$B$7),0,MAX(0,$E3893-MAX(0,SUMIFS(Тех_Движение!$G$2:$G$5111,Тех_Движение!$D$2:$D$5111,$C3893,Тех_Движение!$B$2:$B$5111,"&lt;="&amp;O$3)-$F3893)))</f>
        <v/>
      </c>
      <c r="P3893" s="54">
        <f>IF(OR($B3893="",P$3&lt;$D3893+Настройки!$B$7),0,MAX(0,$E3893-MAX(0,SUMIFS(Тех_Движение!$G$2:$G$5111,Тех_Движение!$D$2:$D$5111,$C3893,Тех_Движение!$B$2:$B$5111,"&lt;="&amp;P$3)-$F3893)))</f>
        <v/>
      </c>
      <c r="Q3893" s="54">
        <f>IF(OR($B3893="",Q$3&lt;$D3893+Настройки!$B$7),0,MAX(0,$E3893-MAX(0,SUMIFS(Тех_Движение!$G$2:$G$5111,Тех_Движение!$D$2:$D$5111,$C3893,Тех_Движение!$B$2:$B$5111,"&lt;="&amp;Q$3)-$F3893)))</f>
        <v/>
      </c>
      <c r="R3893" s="54">
        <f>IF($B3893="","",SUM($K3893:$Q3893))</f>
        <v/>
      </c>
      <c r="S3893" s="56">
        <f>IF($B3893="","",VLOOKUP($C3893,Настройки!$A$11:$L$17,9,FALSE))</f>
        <v/>
      </c>
      <c r="T3893" s="56">
        <f>IF($B3893="","",$R3893*$S3893)</f>
        <v/>
      </c>
    </row>
    <row r="3894">
      <c r="A3894" s="20">
        <f>Тех_Движение!$A$3891</f>
        <v/>
      </c>
      <c r="B3894" s="20">
        <f>IF(Тех_Движение!$F$3891&gt;0,Тех_Движение!$I$3891,"")</f>
        <v/>
      </c>
      <c r="C3894" s="20">
        <f>IF($B3894="","",Тех_Движение!$D$3891)</f>
        <v/>
      </c>
      <c r="D3894" s="42">
        <f>IF($B3894="","",Тех_Движение!$B$3891)</f>
        <v/>
      </c>
      <c r="E3894" s="54">
        <f>IF($B3894="","",Тех_Движение!$F$3891)</f>
        <v/>
      </c>
      <c r="F3894" s="54">
        <f>IF($B3894="","",SUMIFS($E$5:$E3893,$C$5:$C3893,$C3894))</f>
        <v/>
      </c>
      <c r="G3894" s="54">
        <f>IF($B3894="","",MAX(0,$E3894-MAX(0,SUMIFS(Тех_Движение!$G$2:$G$5111,Тех_Движение!$D$2:$D$5111,$C3894,Тех_Движение!$B$2:$B$5111,"&lt;="&amp;Настройки!$B$5-1)-$F3894)))</f>
        <v/>
      </c>
      <c r="H3894" s="54">
        <f>IF($B3894="","",IF(AND($D3894&gt;=Настройки!$B$5,$D3894&lt;=Настройки!$B$6),$E3894,0))</f>
        <v/>
      </c>
      <c r="I3894" s="54">
        <f>IF($B3894="","",$G3894+$H3894-$J3894)</f>
        <v/>
      </c>
      <c r="J3894" s="54">
        <f>IF($B3894="","",MAX(0,$E3894-MAX(0,SUMIFS(Тех_Движение!$G$2:$G$5111,Тех_Движение!$D$2:$D$5111,$C3894,Тех_Движение!$B$2:$B$5111,"&lt;="&amp;Настройки!$B$6)-$F3894)))</f>
        <v/>
      </c>
      <c r="K3894" s="54">
        <f>IF(OR($B3894="",K$3&lt;$D3894+Настройки!$B$7),0,MAX(0,$E3894-MAX(0,SUMIFS(Тех_Движение!$G$2:$G$5111,Тех_Движение!$D$2:$D$5111,$C3894,Тех_Движение!$B$2:$B$5111,"&lt;="&amp;K$3)-$F3894)))</f>
        <v/>
      </c>
      <c r="L3894" s="54">
        <f>IF(OR($B3894="",L$3&lt;$D3894+Настройки!$B$7),0,MAX(0,$E3894-MAX(0,SUMIFS(Тех_Движение!$G$2:$G$5111,Тех_Движение!$D$2:$D$5111,$C3894,Тех_Движение!$B$2:$B$5111,"&lt;="&amp;L$3)-$F3894)))</f>
        <v/>
      </c>
      <c r="M3894" s="54">
        <f>IF(OR($B3894="",M$3&lt;$D3894+Настройки!$B$7),0,MAX(0,$E3894-MAX(0,SUMIFS(Тех_Движение!$G$2:$G$5111,Тех_Движение!$D$2:$D$5111,$C3894,Тех_Движение!$B$2:$B$5111,"&lt;="&amp;M$3)-$F3894)))</f>
        <v/>
      </c>
      <c r="N3894" s="54">
        <f>IF(OR($B3894="",N$3&lt;$D3894+Настройки!$B$7),0,MAX(0,$E3894-MAX(0,SUMIFS(Тех_Движение!$G$2:$G$5111,Тех_Движение!$D$2:$D$5111,$C3894,Тех_Движение!$B$2:$B$5111,"&lt;="&amp;N$3)-$F3894)))</f>
        <v/>
      </c>
      <c r="O3894" s="54">
        <f>IF(OR($B3894="",O$3&lt;$D3894+Настройки!$B$7),0,MAX(0,$E3894-MAX(0,SUMIFS(Тех_Движение!$G$2:$G$5111,Тех_Движение!$D$2:$D$5111,$C3894,Тех_Движение!$B$2:$B$5111,"&lt;="&amp;O$3)-$F3894)))</f>
        <v/>
      </c>
      <c r="P3894" s="54">
        <f>IF(OR($B3894="",P$3&lt;$D3894+Настройки!$B$7),0,MAX(0,$E3894-MAX(0,SUMIFS(Тех_Движение!$G$2:$G$5111,Тех_Движение!$D$2:$D$5111,$C3894,Тех_Движение!$B$2:$B$5111,"&lt;="&amp;P$3)-$F3894)))</f>
        <v/>
      </c>
      <c r="Q3894" s="54">
        <f>IF(OR($B3894="",Q$3&lt;$D3894+Настройки!$B$7),0,MAX(0,$E3894-MAX(0,SUMIFS(Тех_Движение!$G$2:$G$5111,Тех_Движение!$D$2:$D$5111,$C3894,Тех_Движение!$B$2:$B$5111,"&lt;="&amp;Q$3)-$F3894)))</f>
        <v/>
      </c>
      <c r="R3894" s="54">
        <f>IF($B3894="","",SUM($K3894:$Q3894))</f>
        <v/>
      </c>
      <c r="S3894" s="56">
        <f>IF($B3894="","",VLOOKUP($C3894,Настройки!$A$11:$L$17,9,FALSE))</f>
        <v/>
      </c>
      <c r="T3894" s="56">
        <f>IF($B3894="","",$R3894*$S3894)</f>
        <v/>
      </c>
    </row>
    <row r="3895">
      <c r="A3895" s="20">
        <f>Тех_Движение!$A$3892</f>
        <v/>
      </c>
      <c r="B3895" s="20">
        <f>IF(Тех_Движение!$F$3892&gt;0,Тех_Движение!$I$3892,"")</f>
        <v/>
      </c>
      <c r="C3895" s="20">
        <f>IF($B3895="","",Тех_Движение!$D$3892)</f>
        <v/>
      </c>
      <c r="D3895" s="42">
        <f>IF($B3895="","",Тех_Движение!$B$3892)</f>
        <v/>
      </c>
      <c r="E3895" s="54">
        <f>IF($B3895="","",Тех_Движение!$F$3892)</f>
        <v/>
      </c>
      <c r="F3895" s="54">
        <f>IF($B3895="","",SUMIFS($E$5:$E3894,$C$5:$C3894,$C3895))</f>
        <v/>
      </c>
      <c r="G3895" s="54">
        <f>IF($B3895="","",MAX(0,$E3895-MAX(0,SUMIFS(Тех_Движение!$G$2:$G$5111,Тех_Движение!$D$2:$D$5111,$C3895,Тех_Движение!$B$2:$B$5111,"&lt;="&amp;Настройки!$B$5-1)-$F3895)))</f>
        <v/>
      </c>
      <c r="H3895" s="54">
        <f>IF($B3895="","",IF(AND($D3895&gt;=Настройки!$B$5,$D3895&lt;=Настройки!$B$6),$E3895,0))</f>
        <v/>
      </c>
      <c r="I3895" s="54">
        <f>IF($B3895="","",$G3895+$H3895-$J3895)</f>
        <v/>
      </c>
      <c r="J3895" s="54">
        <f>IF($B3895="","",MAX(0,$E3895-MAX(0,SUMIFS(Тех_Движение!$G$2:$G$5111,Тех_Движение!$D$2:$D$5111,$C3895,Тех_Движение!$B$2:$B$5111,"&lt;="&amp;Настройки!$B$6)-$F3895)))</f>
        <v/>
      </c>
      <c r="K3895" s="54">
        <f>IF(OR($B3895="",K$3&lt;$D3895+Настройки!$B$7),0,MAX(0,$E3895-MAX(0,SUMIFS(Тех_Движение!$G$2:$G$5111,Тех_Движение!$D$2:$D$5111,$C3895,Тех_Движение!$B$2:$B$5111,"&lt;="&amp;K$3)-$F3895)))</f>
        <v/>
      </c>
      <c r="L3895" s="54">
        <f>IF(OR($B3895="",L$3&lt;$D3895+Настройки!$B$7),0,MAX(0,$E3895-MAX(0,SUMIFS(Тех_Движение!$G$2:$G$5111,Тех_Движение!$D$2:$D$5111,$C3895,Тех_Движение!$B$2:$B$5111,"&lt;="&amp;L$3)-$F3895)))</f>
        <v/>
      </c>
      <c r="M3895" s="54">
        <f>IF(OR($B3895="",M$3&lt;$D3895+Настройки!$B$7),0,MAX(0,$E3895-MAX(0,SUMIFS(Тех_Движение!$G$2:$G$5111,Тех_Движение!$D$2:$D$5111,$C3895,Тех_Движение!$B$2:$B$5111,"&lt;="&amp;M$3)-$F3895)))</f>
        <v/>
      </c>
      <c r="N3895" s="54">
        <f>IF(OR($B3895="",N$3&lt;$D3895+Настройки!$B$7),0,MAX(0,$E3895-MAX(0,SUMIFS(Тех_Движение!$G$2:$G$5111,Тех_Движение!$D$2:$D$5111,$C3895,Тех_Движение!$B$2:$B$5111,"&lt;="&amp;N$3)-$F3895)))</f>
        <v/>
      </c>
      <c r="O3895" s="54">
        <f>IF(OR($B3895="",O$3&lt;$D3895+Настройки!$B$7),0,MAX(0,$E3895-MAX(0,SUMIFS(Тех_Движение!$G$2:$G$5111,Тех_Движение!$D$2:$D$5111,$C3895,Тех_Движение!$B$2:$B$5111,"&lt;="&amp;O$3)-$F3895)))</f>
        <v/>
      </c>
      <c r="P3895" s="54">
        <f>IF(OR($B3895="",P$3&lt;$D3895+Настройки!$B$7),0,MAX(0,$E3895-MAX(0,SUMIFS(Тех_Движение!$G$2:$G$5111,Тех_Движение!$D$2:$D$5111,$C3895,Тех_Движение!$B$2:$B$5111,"&lt;="&amp;P$3)-$F3895)))</f>
        <v/>
      </c>
      <c r="Q3895" s="54">
        <f>IF(OR($B3895="",Q$3&lt;$D3895+Настройки!$B$7),0,MAX(0,$E3895-MAX(0,SUMIFS(Тех_Движение!$G$2:$G$5111,Тех_Движение!$D$2:$D$5111,$C3895,Тех_Движение!$B$2:$B$5111,"&lt;="&amp;Q$3)-$F3895)))</f>
        <v/>
      </c>
      <c r="R3895" s="54">
        <f>IF($B3895="","",SUM($K3895:$Q3895))</f>
        <v/>
      </c>
      <c r="S3895" s="56">
        <f>IF($B3895="","",VLOOKUP($C3895,Настройки!$A$11:$L$17,9,FALSE))</f>
        <v/>
      </c>
      <c r="T3895" s="56">
        <f>IF($B3895="","",$R3895*$S3895)</f>
        <v/>
      </c>
    </row>
    <row r="3896">
      <c r="A3896" s="20">
        <f>Тех_Движение!$A$3893</f>
        <v/>
      </c>
      <c r="B3896" s="20">
        <f>IF(Тех_Движение!$F$3893&gt;0,Тех_Движение!$I$3893,"")</f>
        <v/>
      </c>
      <c r="C3896" s="20">
        <f>IF($B3896="","",Тех_Движение!$D$3893)</f>
        <v/>
      </c>
      <c r="D3896" s="42">
        <f>IF($B3896="","",Тех_Движение!$B$3893)</f>
        <v/>
      </c>
      <c r="E3896" s="54">
        <f>IF($B3896="","",Тех_Движение!$F$3893)</f>
        <v/>
      </c>
      <c r="F3896" s="54">
        <f>IF($B3896="","",SUMIFS($E$5:$E3895,$C$5:$C3895,$C3896))</f>
        <v/>
      </c>
      <c r="G3896" s="54">
        <f>IF($B3896="","",MAX(0,$E3896-MAX(0,SUMIFS(Тех_Движение!$G$2:$G$5111,Тех_Движение!$D$2:$D$5111,$C3896,Тех_Движение!$B$2:$B$5111,"&lt;="&amp;Настройки!$B$5-1)-$F3896)))</f>
        <v/>
      </c>
      <c r="H3896" s="54">
        <f>IF($B3896="","",IF(AND($D3896&gt;=Настройки!$B$5,$D3896&lt;=Настройки!$B$6),$E3896,0))</f>
        <v/>
      </c>
      <c r="I3896" s="54">
        <f>IF($B3896="","",$G3896+$H3896-$J3896)</f>
        <v/>
      </c>
      <c r="J3896" s="54">
        <f>IF($B3896="","",MAX(0,$E3896-MAX(0,SUMIFS(Тех_Движение!$G$2:$G$5111,Тех_Движение!$D$2:$D$5111,$C3896,Тех_Движение!$B$2:$B$5111,"&lt;="&amp;Настройки!$B$6)-$F3896)))</f>
        <v/>
      </c>
      <c r="K3896" s="54">
        <f>IF(OR($B3896="",K$3&lt;$D3896+Настройки!$B$7),0,MAX(0,$E3896-MAX(0,SUMIFS(Тех_Движение!$G$2:$G$5111,Тех_Движение!$D$2:$D$5111,$C3896,Тех_Движение!$B$2:$B$5111,"&lt;="&amp;K$3)-$F3896)))</f>
        <v/>
      </c>
      <c r="L3896" s="54">
        <f>IF(OR($B3896="",L$3&lt;$D3896+Настройки!$B$7),0,MAX(0,$E3896-MAX(0,SUMIFS(Тех_Движение!$G$2:$G$5111,Тех_Движение!$D$2:$D$5111,$C3896,Тех_Движение!$B$2:$B$5111,"&lt;="&amp;L$3)-$F3896)))</f>
        <v/>
      </c>
      <c r="M3896" s="54">
        <f>IF(OR($B3896="",M$3&lt;$D3896+Настройки!$B$7),0,MAX(0,$E3896-MAX(0,SUMIFS(Тех_Движение!$G$2:$G$5111,Тех_Движение!$D$2:$D$5111,$C3896,Тех_Движение!$B$2:$B$5111,"&lt;="&amp;M$3)-$F3896)))</f>
        <v/>
      </c>
      <c r="N3896" s="54">
        <f>IF(OR($B3896="",N$3&lt;$D3896+Настройки!$B$7),0,MAX(0,$E3896-MAX(0,SUMIFS(Тех_Движение!$G$2:$G$5111,Тех_Движение!$D$2:$D$5111,$C3896,Тех_Движение!$B$2:$B$5111,"&lt;="&amp;N$3)-$F3896)))</f>
        <v/>
      </c>
      <c r="O3896" s="54">
        <f>IF(OR($B3896="",O$3&lt;$D3896+Настройки!$B$7),0,MAX(0,$E3896-MAX(0,SUMIFS(Тех_Движение!$G$2:$G$5111,Тех_Движение!$D$2:$D$5111,$C3896,Тех_Движение!$B$2:$B$5111,"&lt;="&amp;O$3)-$F3896)))</f>
        <v/>
      </c>
      <c r="P3896" s="54">
        <f>IF(OR($B3896="",P$3&lt;$D3896+Настройки!$B$7),0,MAX(0,$E3896-MAX(0,SUMIFS(Тех_Движение!$G$2:$G$5111,Тех_Движение!$D$2:$D$5111,$C3896,Тех_Движение!$B$2:$B$5111,"&lt;="&amp;P$3)-$F3896)))</f>
        <v/>
      </c>
      <c r="Q3896" s="54">
        <f>IF(OR($B3896="",Q$3&lt;$D3896+Настройки!$B$7),0,MAX(0,$E3896-MAX(0,SUMIFS(Тех_Движение!$G$2:$G$5111,Тех_Движение!$D$2:$D$5111,$C3896,Тех_Движение!$B$2:$B$5111,"&lt;="&amp;Q$3)-$F3896)))</f>
        <v/>
      </c>
      <c r="R3896" s="54">
        <f>IF($B3896="","",SUM($K3896:$Q3896))</f>
        <v/>
      </c>
      <c r="S3896" s="56">
        <f>IF($B3896="","",VLOOKUP($C3896,Настройки!$A$11:$L$17,9,FALSE))</f>
        <v/>
      </c>
      <c r="T3896" s="56">
        <f>IF($B3896="","",$R3896*$S3896)</f>
        <v/>
      </c>
    </row>
    <row r="3897">
      <c r="A3897" s="20">
        <f>Тех_Движение!$A$3894</f>
        <v/>
      </c>
      <c r="B3897" s="20">
        <f>IF(Тех_Движение!$F$3894&gt;0,Тех_Движение!$I$3894,"")</f>
        <v/>
      </c>
      <c r="C3897" s="20">
        <f>IF($B3897="","",Тех_Движение!$D$3894)</f>
        <v/>
      </c>
      <c r="D3897" s="42">
        <f>IF($B3897="","",Тех_Движение!$B$3894)</f>
        <v/>
      </c>
      <c r="E3897" s="54">
        <f>IF($B3897="","",Тех_Движение!$F$3894)</f>
        <v/>
      </c>
      <c r="F3897" s="54">
        <f>IF($B3897="","",SUMIFS($E$5:$E3896,$C$5:$C3896,$C3897))</f>
        <v/>
      </c>
      <c r="G3897" s="54">
        <f>IF($B3897="","",MAX(0,$E3897-MAX(0,SUMIFS(Тех_Движение!$G$2:$G$5111,Тех_Движение!$D$2:$D$5111,$C3897,Тех_Движение!$B$2:$B$5111,"&lt;="&amp;Настройки!$B$5-1)-$F3897)))</f>
        <v/>
      </c>
      <c r="H3897" s="54">
        <f>IF($B3897="","",IF(AND($D3897&gt;=Настройки!$B$5,$D3897&lt;=Настройки!$B$6),$E3897,0))</f>
        <v/>
      </c>
      <c r="I3897" s="54">
        <f>IF($B3897="","",$G3897+$H3897-$J3897)</f>
        <v/>
      </c>
      <c r="J3897" s="54">
        <f>IF($B3897="","",MAX(0,$E3897-MAX(0,SUMIFS(Тех_Движение!$G$2:$G$5111,Тех_Движение!$D$2:$D$5111,$C3897,Тех_Движение!$B$2:$B$5111,"&lt;="&amp;Настройки!$B$6)-$F3897)))</f>
        <v/>
      </c>
      <c r="K3897" s="54">
        <f>IF(OR($B3897="",K$3&lt;$D3897+Настройки!$B$7),0,MAX(0,$E3897-MAX(0,SUMIFS(Тех_Движение!$G$2:$G$5111,Тех_Движение!$D$2:$D$5111,$C3897,Тех_Движение!$B$2:$B$5111,"&lt;="&amp;K$3)-$F3897)))</f>
        <v/>
      </c>
      <c r="L3897" s="54">
        <f>IF(OR($B3897="",L$3&lt;$D3897+Настройки!$B$7),0,MAX(0,$E3897-MAX(0,SUMIFS(Тех_Движение!$G$2:$G$5111,Тех_Движение!$D$2:$D$5111,$C3897,Тех_Движение!$B$2:$B$5111,"&lt;="&amp;L$3)-$F3897)))</f>
        <v/>
      </c>
      <c r="M3897" s="54">
        <f>IF(OR($B3897="",M$3&lt;$D3897+Настройки!$B$7),0,MAX(0,$E3897-MAX(0,SUMIFS(Тех_Движение!$G$2:$G$5111,Тех_Движение!$D$2:$D$5111,$C3897,Тех_Движение!$B$2:$B$5111,"&lt;="&amp;M$3)-$F3897)))</f>
        <v/>
      </c>
      <c r="N3897" s="54">
        <f>IF(OR($B3897="",N$3&lt;$D3897+Настройки!$B$7),0,MAX(0,$E3897-MAX(0,SUMIFS(Тех_Движение!$G$2:$G$5111,Тех_Движение!$D$2:$D$5111,$C3897,Тех_Движение!$B$2:$B$5111,"&lt;="&amp;N$3)-$F3897)))</f>
        <v/>
      </c>
      <c r="O3897" s="54">
        <f>IF(OR($B3897="",O$3&lt;$D3897+Настройки!$B$7),0,MAX(0,$E3897-MAX(0,SUMIFS(Тех_Движение!$G$2:$G$5111,Тех_Движение!$D$2:$D$5111,$C3897,Тех_Движение!$B$2:$B$5111,"&lt;="&amp;O$3)-$F3897)))</f>
        <v/>
      </c>
      <c r="P3897" s="54">
        <f>IF(OR($B3897="",P$3&lt;$D3897+Настройки!$B$7),0,MAX(0,$E3897-MAX(0,SUMIFS(Тех_Движение!$G$2:$G$5111,Тех_Движение!$D$2:$D$5111,$C3897,Тех_Движение!$B$2:$B$5111,"&lt;="&amp;P$3)-$F3897)))</f>
        <v/>
      </c>
      <c r="Q3897" s="54">
        <f>IF(OR($B3897="",Q$3&lt;$D3897+Настройки!$B$7),0,MAX(0,$E3897-MAX(0,SUMIFS(Тех_Движение!$G$2:$G$5111,Тех_Движение!$D$2:$D$5111,$C3897,Тех_Движение!$B$2:$B$5111,"&lt;="&amp;Q$3)-$F3897)))</f>
        <v/>
      </c>
      <c r="R3897" s="54">
        <f>IF($B3897="","",SUM($K3897:$Q3897))</f>
        <v/>
      </c>
      <c r="S3897" s="56">
        <f>IF($B3897="","",VLOOKUP($C3897,Настройки!$A$11:$L$17,9,FALSE))</f>
        <v/>
      </c>
      <c r="T3897" s="56">
        <f>IF($B3897="","",$R3897*$S3897)</f>
        <v/>
      </c>
    </row>
    <row r="3898">
      <c r="A3898" s="20">
        <f>Тех_Движение!$A$3895</f>
        <v/>
      </c>
      <c r="B3898" s="20">
        <f>IF(Тех_Движение!$F$3895&gt;0,Тех_Движение!$I$3895,"")</f>
        <v/>
      </c>
      <c r="C3898" s="20">
        <f>IF($B3898="","",Тех_Движение!$D$3895)</f>
        <v/>
      </c>
      <c r="D3898" s="42">
        <f>IF($B3898="","",Тех_Движение!$B$3895)</f>
        <v/>
      </c>
      <c r="E3898" s="54">
        <f>IF($B3898="","",Тех_Движение!$F$3895)</f>
        <v/>
      </c>
      <c r="F3898" s="54">
        <f>IF($B3898="","",SUMIFS($E$5:$E3897,$C$5:$C3897,$C3898))</f>
        <v/>
      </c>
      <c r="G3898" s="54">
        <f>IF($B3898="","",MAX(0,$E3898-MAX(0,SUMIFS(Тех_Движение!$G$2:$G$5111,Тех_Движение!$D$2:$D$5111,$C3898,Тех_Движение!$B$2:$B$5111,"&lt;="&amp;Настройки!$B$5-1)-$F3898)))</f>
        <v/>
      </c>
      <c r="H3898" s="54">
        <f>IF($B3898="","",IF(AND($D3898&gt;=Настройки!$B$5,$D3898&lt;=Настройки!$B$6),$E3898,0))</f>
        <v/>
      </c>
      <c r="I3898" s="54">
        <f>IF($B3898="","",$G3898+$H3898-$J3898)</f>
        <v/>
      </c>
      <c r="J3898" s="54">
        <f>IF($B3898="","",MAX(0,$E3898-MAX(0,SUMIFS(Тех_Движение!$G$2:$G$5111,Тех_Движение!$D$2:$D$5111,$C3898,Тех_Движение!$B$2:$B$5111,"&lt;="&amp;Настройки!$B$6)-$F3898)))</f>
        <v/>
      </c>
      <c r="K3898" s="54">
        <f>IF(OR($B3898="",K$3&lt;$D3898+Настройки!$B$7),0,MAX(0,$E3898-MAX(0,SUMIFS(Тех_Движение!$G$2:$G$5111,Тех_Движение!$D$2:$D$5111,$C3898,Тех_Движение!$B$2:$B$5111,"&lt;="&amp;K$3)-$F3898)))</f>
        <v/>
      </c>
      <c r="L3898" s="54">
        <f>IF(OR($B3898="",L$3&lt;$D3898+Настройки!$B$7),0,MAX(0,$E3898-MAX(0,SUMIFS(Тех_Движение!$G$2:$G$5111,Тех_Движение!$D$2:$D$5111,$C3898,Тех_Движение!$B$2:$B$5111,"&lt;="&amp;L$3)-$F3898)))</f>
        <v/>
      </c>
      <c r="M3898" s="54">
        <f>IF(OR($B3898="",M$3&lt;$D3898+Настройки!$B$7),0,MAX(0,$E3898-MAX(0,SUMIFS(Тех_Движение!$G$2:$G$5111,Тех_Движение!$D$2:$D$5111,$C3898,Тех_Движение!$B$2:$B$5111,"&lt;="&amp;M$3)-$F3898)))</f>
        <v/>
      </c>
      <c r="N3898" s="54">
        <f>IF(OR($B3898="",N$3&lt;$D3898+Настройки!$B$7),0,MAX(0,$E3898-MAX(0,SUMIFS(Тех_Движение!$G$2:$G$5111,Тех_Движение!$D$2:$D$5111,$C3898,Тех_Движение!$B$2:$B$5111,"&lt;="&amp;N$3)-$F3898)))</f>
        <v/>
      </c>
      <c r="O3898" s="54">
        <f>IF(OR($B3898="",O$3&lt;$D3898+Настройки!$B$7),0,MAX(0,$E3898-MAX(0,SUMIFS(Тех_Движение!$G$2:$G$5111,Тех_Движение!$D$2:$D$5111,$C3898,Тех_Движение!$B$2:$B$5111,"&lt;="&amp;O$3)-$F3898)))</f>
        <v/>
      </c>
      <c r="P3898" s="54">
        <f>IF(OR($B3898="",P$3&lt;$D3898+Настройки!$B$7),0,MAX(0,$E3898-MAX(0,SUMIFS(Тех_Движение!$G$2:$G$5111,Тех_Движение!$D$2:$D$5111,$C3898,Тех_Движение!$B$2:$B$5111,"&lt;="&amp;P$3)-$F3898)))</f>
        <v/>
      </c>
      <c r="Q3898" s="54">
        <f>IF(OR($B3898="",Q$3&lt;$D3898+Настройки!$B$7),0,MAX(0,$E3898-MAX(0,SUMIFS(Тех_Движение!$G$2:$G$5111,Тех_Движение!$D$2:$D$5111,$C3898,Тех_Движение!$B$2:$B$5111,"&lt;="&amp;Q$3)-$F3898)))</f>
        <v/>
      </c>
      <c r="R3898" s="54">
        <f>IF($B3898="","",SUM($K3898:$Q3898))</f>
        <v/>
      </c>
      <c r="S3898" s="56">
        <f>IF($B3898="","",VLOOKUP($C3898,Настройки!$A$11:$L$17,9,FALSE))</f>
        <v/>
      </c>
      <c r="T3898" s="56">
        <f>IF($B3898="","",$R3898*$S3898)</f>
        <v/>
      </c>
    </row>
    <row r="3899">
      <c r="A3899" s="20">
        <f>Тех_Движение!$A$3896</f>
        <v/>
      </c>
      <c r="B3899" s="20">
        <f>IF(Тех_Движение!$F$3896&gt;0,Тех_Движение!$I$3896,"")</f>
        <v/>
      </c>
      <c r="C3899" s="20">
        <f>IF($B3899="","",Тех_Движение!$D$3896)</f>
        <v/>
      </c>
      <c r="D3899" s="42">
        <f>IF($B3899="","",Тех_Движение!$B$3896)</f>
        <v/>
      </c>
      <c r="E3899" s="54">
        <f>IF($B3899="","",Тех_Движение!$F$3896)</f>
        <v/>
      </c>
      <c r="F3899" s="54">
        <f>IF($B3899="","",SUMIFS($E$5:$E3898,$C$5:$C3898,$C3899))</f>
        <v/>
      </c>
      <c r="G3899" s="54">
        <f>IF($B3899="","",MAX(0,$E3899-MAX(0,SUMIFS(Тех_Движение!$G$2:$G$5111,Тех_Движение!$D$2:$D$5111,$C3899,Тех_Движение!$B$2:$B$5111,"&lt;="&amp;Настройки!$B$5-1)-$F3899)))</f>
        <v/>
      </c>
      <c r="H3899" s="54">
        <f>IF($B3899="","",IF(AND($D3899&gt;=Настройки!$B$5,$D3899&lt;=Настройки!$B$6),$E3899,0))</f>
        <v/>
      </c>
      <c r="I3899" s="54">
        <f>IF($B3899="","",$G3899+$H3899-$J3899)</f>
        <v/>
      </c>
      <c r="J3899" s="54">
        <f>IF($B3899="","",MAX(0,$E3899-MAX(0,SUMIFS(Тех_Движение!$G$2:$G$5111,Тех_Движение!$D$2:$D$5111,$C3899,Тех_Движение!$B$2:$B$5111,"&lt;="&amp;Настройки!$B$6)-$F3899)))</f>
        <v/>
      </c>
      <c r="K3899" s="54">
        <f>IF(OR($B3899="",K$3&lt;$D3899+Настройки!$B$7),0,MAX(0,$E3899-MAX(0,SUMIFS(Тех_Движение!$G$2:$G$5111,Тех_Движение!$D$2:$D$5111,$C3899,Тех_Движение!$B$2:$B$5111,"&lt;="&amp;K$3)-$F3899)))</f>
        <v/>
      </c>
      <c r="L3899" s="54">
        <f>IF(OR($B3899="",L$3&lt;$D3899+Настройки!$B$7),0,MAX(0,$E3899-MAX(0,SUMIFS(Тех_Движение!$G$2:$G$5111,Тех_Движение!$D$2:$D$5111,$C3899,Тех_Движение!$B$2:$B$5111,"&lt;="&amp;L$3)-$F3899)))</f>
        <v/>
      </c>
      <c r="M3899" s="54">
        <f>IF(OR($B3899="",M$3&lt;$D3899+Настройки!$B$7),0,MAX(0,$E3899-MAX(0,SUMIFS(Тех_Движение!$G$2:$G$5111,Тех_Движение!$D$2:$D$5111,$C3899,Тех_Движение!$B$2:$B$5111,"&lt;="&amp;M$3)-$F3899)))</f>
        <v/>
      </c>
      <c r="N3899" s="54">
        <f>IF(OR($B3899="",N$3&lt;$D3899+Настройки!$B$7),0,MAX(0,$E3899-MAX(0,SUMIFS(Тех_Движение!$G$2:$G$5111,Тех_Движение!$D$2:$D$5111,$C3899,Тех_Движение!$B$2:$B$5111,"&lt;="&amp;N$3)-$F3899)))</f>
        <v/>
      </c>
      <c r="O3899" s="54">
        <f>IF(OR($B3899="",O$3&lt;$D3899+Настройки!$B$7),0,MAX(0,$E3899-MAX(0,SUMIFS(Тех_Движение!$G$2:$G$5111,Тех_Движение!$D$2:$D$5111,$C3899,Тех_Движение!$B$2:$B$5111,"&lt;="&amp;O$3)-$F3899)))</f>
        <v/>
      </c>
      <c r="P3899" s="54">
        <f>IF(OR($B3899="",P$3&lt;$D3899+Настройки!$B$7),0,MAX(0,$E3899-MAX(0,SUMIFS(Тех_Движение!$G$2:$G$5111,Тех_Движение!$D$2:$D$5111,$C3899,Тех_Движение!$B$2:$B$5111,"&lt;="&amp;P$3)-$F3899)))</f>
        <v/>
      </c>
      <c r="Q3899" s="54">
        <f>IF(OR($B3899="",Q$3&lt;$D3899+Настройки!$B$7),0,MAX(0,$E3899-MAX(0,SUMIFS(Тех_Движение!$G$2:$G$5111,Тех_Движение!$D$2:$D$5111,$C3899,Тех_Движение!$B$2:$B$5111,"&lt;="&amp;Q$3)-$F3899)))</f>
        <v/>
      </c>
      <c r="R3899" s="54">
        <f>IF($B3899="","",SUM($K3899:$Q3899))</f>
        <v/>
      </c>
      <c r="S3899" s="56">
        <f>IF($B3899="","",VLOOKUP($C3899,Настройки!$A$11:$L$17,9,FALSE))</f>
        <v/>
      </c>
      <c r="T3899" s="56">
        <f>IF($B3899="","",$R3899*$S3899)</f>
        <v/>
      </c>
    </row>
    <row r="3900">
      <c r="A3900" s="20">
        <f>Тех_Движение!$A$3897</f>
        <v/>
      </c>
      <c r="B3900" s="20">
        <f>IF(Тех_Движение!$F$3897&gt;0,Тех_Движение!$I$3897,"")</f>
        <v/>
      </c>
      <c r="C3900" s="20">
        <f>IF($B3900="","",Тех_Движение!$D$3897)</f>
        <v/>
      </c>
      <c r="D3900" s="42">
        <f>IF($B3900="","",Тех_Движение!$B$3897)</f>
        <v/>
      </c>
      <c r="E3900" s="54">
        <f>IF($B3900="","",Тех_Движение!$F$3897)</f>
        <v/>
      </c>
      <c r="F3900" s="54">
        <f>IF($B3900="","",SUMIFS($E$5:$E3899,$C$5:$C3899,$C3900))</f>
        <v/>
      </c>
      <c r="G3900" s="54">
        <f>IF($B3900="","",MAX(0,$E3900-MAX(0,SUMIFS(Тех_Движение!$G$2:$G$5111,Тех_Движение!$D$2:$D$5111,$C3900,Тех_Движение!$B$2:$B$5111,"&lt;="&amp;Настройки!$B$5-1)-$F3900)))</f>
        <v/>
      </c>
      <c r="H3900" s="54">
        <f>IF($B3900="","",IF(AND($D3900&gt;=Настройки!$B$5,$D3900&lt;=Настройки!$B$6),$E3900,0))</f>
        <v/>
      </c>
      <c r="I3900" s="54">
        <f>IF($B3900="","",$G3900+$H3900-$J3900)</f>
        <v/>
      </c>
      <c r="J3900" s="54">
        <f>IF($B3900="","",MAX(0,$E3900-MAX(0,SUMIFS(Тех_Движение!$G$2:$G$5111,Тех_Движение!$D$2:$D$5111,$C3900,Тех_Движение!$B$2:$B$5111,"&lt;="&amp;Настройки!$B$6)-$F3900)))</f>
        <v/>
      </c>
      <c r="K3900" s="54">
        <f>IF(OR($B3900="",K$3&lt;$D3900+Настройки!$B$7),0,MAX(0,$E3900-MAX(0,SUMIFS(Тех_Движение!$G$2:$G$5111,Тех_Движение!$D$2:$D$5111,$C3900,Тех_Движение!$B$2:$B$5111,"&lt;="&amp;K$3)-$F3900)))</f>
        <v/>
      </c>
      <c r="L3900" s="54">
        <f>IF(OR($B3900="",L$3&lt;$D3900+Настройки!$B$7),0,MAX(0,$E3900-MAX(0,SUMIFS(Тех_Движение!$G$2:$G$5111,Тех_Движение!$D$2:$D$5111,$C3900,Тех_Движение!$B$2:$B$5111,"&lt;="&amp;L$3)-$F3900)))</f>
        <v/>
      </c>
      <c r="M3900" s="54">
        <f>IF(OR($B3900="",M$3&lt;$D3900+Настройки!$B$7),0,MAX(0,$E3900-MAX(0,SUMIFS(Тех_Движение!$G$2:$G$5111,Тех_Движение!$D$2:$D$5111,$C3900,Тех_Движение!$B$2:$B$5111,"&lt;="&amp;M$3)-$F3900)))</f>
        <v/>
      </c>
      <c r="N3900" s="54">
        <f>IF(OR($B3900="",N$3&lt;$D3900+Настройки!$B$7),0,MAX(0,$E3900-MAX(0,SUMIFS(Тех_Движение!$G$2:$G$5111,Тех_Движение!$D$2:$D$5111,$C3900,Тех_Движение!$B$2:$B$5111,"&lt;="&amp;N$3)-$F3900)))</f>
        <v/>
      </c>
      <c r="O3900" s="54">
        <f>IF(OR($B3900="",O$3&lt;$D3900+Настройки!$B$7),0,MAX(0,$E3900-MAX(0,SUMIFS(Тех_Движение!$G$2:$G$5111,Тех_Движение!$D$2:$D$5111,$C3900,Тех_Движение!$B$2:$B$5111,"&lt;="&amp;O$3)-$F3900)))</f>
        <v/>
      </c>
      <c r="P3900" s="54">
        <f>IF(OR($B3900="",P$3&lt;$D3900+Настройки!$B$7),0,MAX(0,$E3900-MAX(0,SUMIFS(Тех_Движение!$G$2:$G$5111,Тех_Движение!$D$2:$D$5111,$C3900,Тех_Движение!$B$2:$B$5111,"&lt;="&amp;P$3)-$F3900)))</f>
        <v/>
      </c>
      <c r="Q3900" s="54">
        <f>IF(OR($B3900="",Q$3&lt;$D3900+Настройки!$B$7),0,MAX(0,$E3900-MAX(0,SUMIFS(Тех_Движение!$G$2:$G$5111,Тех_Движение!$D$2:$D$5111,$C3900,Тех_Движение!$B$2:$B$5111,"&lt;="&amp;Q$3)-$F3900)))</f>
        <v/>
      </c>
      <c r="R3900" s="54">
        <f>IF($B3900="","",SUM($K3900:$Q3900))</f>
        <v/>
      </c>
      <c r="S3900" s="56">
        <f>IF($B3900="","",VLOOKUP($C3900,Настройки!$A$11:$L$17,9,FALSE))</f>
        <v/>
      </c>
      <c r="T3900" s="56">
        <f>IF($B3900="","",$R3900*$S3900)</f>
        <v/>
      </c>
    </row>
    <row r="3901">
      <c r="A3901" s="20">
        <f>Тех_Движение!$A$3898</f>
        <v/>
      </c>
      <c r="B3901" s="20">
        <f>IF(Тех_Движение!$F$3898&gt;0,Тех_Движение!$I$3898,"")</f>
        <v/>
      </c>
      <c r="C3901" s="20">
        <f>IF($B3901="","",Тех_Движение!$D$3898)</f>
        <v/>
      </c>
      <c r="D3901" s="42">
        <f>IF($B3901="","",Тех_Движение!$B$3898)</f>
        <v/>
      </c>
      <c r="E3901" s="54">
        <f>IF($B3901="","",Тех_Движение!$F$3898)</f>
        <v/>
      </c>
      <c r="F3901" s="54">
        <f>IF($B3901="","",SUMIFS($E$5:$E3900,$C$5:$C3900,$C3901))</f>
        <v/>
      </c>
      <c r="G3901" s="54">
        <f>IF($B3901="","",MAX(0,$E3901-MAX(0,SUMIFS(Тех_Движение!$G$2:$G$5111,Тех_Движение!$D$2:$D$5111,$C3901,Тех_Движение!$B$2:$B$5111,"&lt;="&amp;Настройки!$B$5-1)-$F3901)))</f>
        <v/>
      </c>
      <c r="H3901" s="54">
        <f>IF($B3901="","",IF(AND($D3901&gt;=Настройки!$B$5,$D3901&lt;=Настройки!$B$6),$E3901,0))</f>
        <v/>
      </c>
      <c r="I3901" s="54">
        <f>IF($B3901="","",$G3901+$H3901-$J3901)</f>
        <v/>
      </c>
      <c r="J3901" s="54">
        <f>IF($B3901="","",MAX(0,$E3901-MAX(0,SUMIFS(Тех_Движение!$G$2:$G$5111,Тех_Движение!$D$2:$D$5111,$C3901,Тех_Движение!$B$2:$B$5111,"&lt;="&amp;Настройки!$B$6)-$F3901)))</f>
        <v/>
      </c>
      <c r="K3901" s="54">
        <f>IF(OR($B3901="",K$3&lt;$D3901+Настройки!$B$7),0,MAX(0,$E3901-MAX(0,SUMIFS(Тех_Движение!$G$2:$G$5111,Тех_Движение!$D$2:$D$5111,$C3901,Тех_Движение!$B$2:$B$5111,"&lt;="&amp;K$3)-$F3901)))</f>
        <v/>
      </c>
      <c r="L3901" s="54">
        <f>IF(OR($B3901="",L$3&lt;$D3901+Настройки!$B$7),0,MAX(0,$E3901-MAX(0,SUMIFS(Тех_Движение!$G$2:$G$5111,Тех_Движение!$D$2:$D$5111,$C3901,Тех_Движение!$B$2:$B$5111,"&lt;="&amp;L$3)-$F3901)))</f>
        <v/>
      </c>
      <c r="M3901" s="54">
        <f>IF(OR($B3901="",M$3&lt;$D3901+Настройки!$B$7),0,MAX(0,$E3901-MAX(0,SUMIFS(Тех_Движение!$G$2:$G$5111,Тех_Движение!$D$2:$D$5111,$C3901,Тех_Движение!$B$2:$B$5111,"&lt;="&amp;M$3)-$F3901)))</f>
        <v/>
      </c>
      <c r="N3901" s="54">
        <f>IF(OR($B3901="",N$3&lt;$D3901+Настройки!$B$7),0,MAX(0,$E3901-MAX(0,SUMIFS(Тех_Движение!$G$2:$G$5111,Тех_Движение!$D$2:$D$5111,$C3901,Тех_Движение!$B$2:$B$5111,"&lt;="&amp;N$3)-$F3901)))</f>
        <v/>
      </c>
      <c r="O3901" s="54">
        <f>IF(OR($B3901="",O$3&lt;$D3901+Настройки!$B$7),0,MAX(0,$E3901-MAX(0,SUMIFS(Тех_Движение!$G$2:$G$5111,Тех_Движение!$D$2:$D$5111,$C3901,Тех_Движение!$B$2:$B$5111,"&lt;="&amp;O$3)-$F3901)))</f>
        <v/>
      </c>
      <c r="P3901" s="54">
        <f>IF(OR($B3901="",P$3&lt;$D3901+Настройки!$B$7),0,MAX(0,$E3901-MAX(0,SUMIFS(Тех_Движение!$G$2:$G$5111,Тех_Движение!$D$2:$D$5111,$C3901,Тех_Движение!$B$2:$B$5111,"&lt;="&amp;P$3)-$F3901)))</f>
        <v/>
      </c>
      <c r="Q3901" s="54">
        <f>IF(OR($B3901="",Q$3&lt;$D3901+Настройки!$B$7),0,MAX(0,$E3901-MAX(0,SUMIFS(Тех_Движение!$G$2:$G$5111,Тех_Движение!$D$2:$D$5111,$C3901,Тех_Движение!$B$2:$B$5111,"&lt;="&amp;Q$3)-$F3901)))</f>
        <v/>
      </c>
      <c r="R3901" s="54">
        <f>IF($B3901="","",SUM($K3901:$Q3901))</f>
        <v/>
      </c>
      <c r="S3901" s="56">
        <f>IF($B3901="","",VLOOKUP($C3901,Настройки!$A$11:$L$17,9,FALSE))</f>
        <v/>
      </c>
      <c r="T3901" s="56">
        <f>IF($B3901="","",$R3901*$S3901)</f>
        <v/>
      </c>
    </row>
    <row r="3902">
      <c r="A3902" s="20">
        <f>Тех_Движение!$A$3899</f>
        <v/>
      </c>
      <c r="B3902" s="20">
        <f>IF(Тех_Движение!$F$3899&gt;0,Тех_Движение!$I$3899,"")</f>
        <v/>
      </c>
      <c r="C3902" s="20">
        <f>IF($B3902="","",Тех_Движение!$D$3899)</f>
        <v/>
      </c>
      <c r="D3902" s="42">
        <f>IF($B3902="","",Тех_Движение!$B$3899)</f>
        <v/>
      </c>
      <c r="E3902" s="54">
        <f>IF($B3902="","",Тех_Движение!$F$3899)</f>
        <v/>
      </c>
      <c r="F3902" s="54">
        <f>IF($B3902="","",SUMIFS($E$5:$E3901,$C$5:$C3901,$C3902))</f>
        <v/>
      </c>
      <c r="G3902" s="54">
        <f>IF($B3902="","",MAX(0,$E3902-MAX(0,SUMIFS(Тех_Движение!$G$2:$G$5111,Тех_Движение!$D$2:$D$5111,$C3902,Тех_Движение!$B$2:$B$5111,"&lt;="&amp;Настройки!$B$5-1)-$F3902)))</f>
        <v/>
      </c>
      <c r="H3902" s="54">
        <f>IF($B3902="","",IF(AND($D3902&gt;=Настройки!$B$5,$D3902&lt;=Настройки!$B$6),$E3902,0))</f>
        <v/>
      </c>
      <c r="I3902" s="54">
        <f>IF($B3902="","",$G3902+$H3902-$J3902)</f>
        <v/>
      </c>
      <c r="J3902" s="54">
        <f>IF($B3902="","",MAX(0,$E3902-MAX(0,SUMIFS(Тех_Движение!$G$2:$G$5111,Тех_Движение!$D$2:$D$5111,$C3902,Тех_Движение!$B$2:$B$5111,"&lt;="&amp;Настройки!$B$6)-$F3902)))</f>
        <v/>
      </c>
      <c r="K3902" s="54">
        <f>IF(OR($B3902="",K$3&lt;$D3902+Настройки!$B$7),0,MAX(0,$E3902-MAX(0,SUMIFS(Тех_Движение!$G$2:$G$5111,Тех_Движение!$D$2:$D$5111,$C3902,Тех_Движение!$B$2:$B$5111,"&lt;="&amp;K$3)-$F3902)))</f>
        <v/>
      </c>
      <c r="L3902" s="54">
        <f>IF(OR($B3902="",L$3&lt;$D3902+Настройки!$B$7),0,MAX(0,$E3902-MAX(0,SUMIFS(Тех_Движение!$G$2:$G$5111,Тех_Движение!$D$2:$D$5111,$C3902,Тех_Движение!$B$2:$B$5111,"&lt;="&amp;L$3)-$F3902)))</f>
        <v/>
      </c>
      <c r="M3902" s="54">
        <f>IF(OR($B3902="",M$3&lt;$D3902+Настройки!$B$7),0,MAX(0,$E3902-MAX(0,SUMIFS(Тех_Движение!$G$2:$G$5111,Тех_Движение!$D$2:$D$5111,$C3902,Тех_Движение!$B$2:$B$5111,"&lt;="&amp;M$3)-$F3902)))</f>
        <v/>
      </c>
      <c r="N3902" s="54">
        <f>IF(OR($B3902="",N$3&lt;$D3902+Настройки!$B$7),0,MAX(0,$E3902-MAX(0,SUMIFS(Тех_Движение!$G$2:$G$5111,Тех_Движение!$D$2:$D$5111,$C3902,Тех_Движение!$B$2:$B$5111,"&lt;="&amp;N$3)-$F3902)))</f>
        <v/>
      </c>
      <c r="O3902" s="54">
        <f>IF(OR($B3902="",O$3&lt;$D3902+Настройки!$B$7),0,MAX(0,$E3902-MAX(0,SUMIFS(Тех_Движение!$G$2:$G$5111,Тех_Движение!$D$2:$D$5111,$C3902,Тех_Движение!$B$2:$B$5111,"&lt;="&amp;O$3)-$F3902)))</f>
        <v/>
      </c>
      <c r="P3902" s="54">
        <f>IF(OR($B3902="",P$3&lt;$D3902+Настройки!$B$7),0,MAX(0,$E3902-MAX(0,SUMIFS(Тех_Движение!$G$2:$G$5111,Тех_Движение!$D$2:$D$5111,$C3902,Тех_Движение!$B$2:$B$5111,"&lt;="&amp;P$3)-$F3902)))</f>
        <v/>
      </c>
      <c r="Q3902" s="54">
        <f>IF(OR($B3902="",Q$3&lt;$D3902+Настройки!$B$7),0,MAX(0,$E3902-MAX(0,SUMIFS(Тех_Движение!$G$2:$G$5111,Тех_Движение!$D$2:$D$5111,$C3902,Тех_Движение!$B$2:$B$5111,"&lt;="&amp;Q$3)-$F3902)))</f>
        <v/>
      </c>
      <c r="R3902" s="54">
        <f>IF($B3902="","",SUM($K3902:$Q3902))</f>
        <v/>
      </c>
      <c r="S3902" s="56">
        <f>IF($B3902="","",VLOOKUP($C3902,Настройки!$A$11:$L$17,9,FALSE))</f>
        <v/>
      </c>
      <c r="T3902" s="56">
        <f>IF($B3902="","",$R3902*$S3902)</f>
        <v/>
      </c>
    </row>
    <row r="3903">
      <c r="A3903" s="20">
        <f>Тех_Движение!$A$3900</f>
        <v/>
      </c>
      <c r="B3903" s="20">
        <f>IF(Тех_Движение!$F$3900&gt;0,Тех_Движение!$I$3900,"")</f>
        <v/>
      </c>
      <c r="C3903" s="20">
        <f>IF($B3903="","",Тех_Движение!$D$3900)</f>
        <v/>
      </c>
      <c r="D3903" s="42">
        <f>IF($B3903="","",Тех_Движение!$B$3900)</f>
        <v/>
      </c>
      <c r="E3903" s="54">
        <f>IF($B3903="","",Тех_Движение!$F$3900)</f>
        <v/>
      </c>
      <c r="F3903" s="54">
        <f>IF($B3903="","",SUMIFS($E$5:$E3902,$C$5:$C3902,$C3903))</f>
        <v/>
      </c>
      <c r="G3903" s="54">
        <f>IF($B3903="","",MAX(0,$E3903-MAX(0,SUMIFS(Тех_Движение!$G$2:$G$5111,Тех_Движение!$D$2:$D$5111,$C3903,Тех_Движение!$B$2:$B$5111,"&lt;="&amp;Настройки!$B$5-1)-$F3903)))</f>
        <v/>
      </c>
      <c r="H3903" s="54">
        <f>IF($B3903="","",IF(AND($D3903&gt;=Настройки!$B$5,$D3903&lt;=Настройки!$B$6),$E3903,0))</f>
        <v/>
      </c>
      <c r="I3903" s="54">
        <f>IF($B3903="","",$G3903+$H3903-$J3903)</f>
        <v/>
      </c>
      <c r="J3903" s="54">
        <f>IF($B3903="","",MAX(0,$E3903-MAX(0,SUMIFS(Тех_Движение!$G$2:$G$5111,Тех_Движение!$D$2:$D$5111,$C3903,Тех_Движение!$B$2:$B$5111,"&lt;="&amp;Настройки!$B$6)-$F3903)))</f>
        <v/>
      </c>
      <c r="K3903" s="54">
        <f>IF(OR($B3903="",K$3&lt;$D3903+Настройки!$B$7),0,MAX(0,$E3903-MAX(0,SUMIFS(Тех_Движение!$G$2:$G$5111,Тех_Движение!$D$2:$D$5111,$C3903,Тех_Движение!$B$2:$B$5111,"&lt;="&amp;K$3)-$F3903)))</f>
        <v/>
      </c>
      <c r="L3903" s="54">
        <f>IF(OR($B3903="",L$3&lt;$D3903+Настройки!$B$7),0,MAX(0,$E3903-MAX(0,SUMIFS(Тех_Движение!$G$2:$G$5111,Тех_Движение!$D$2:$D$5111,$C3903,Тех_Движение!$B$2:$B$5111,"&lt;="&amp;L$3)-$F3903)))</f>
        <v/>
      </c>
      <c r="M3903" s="54">
        <f>IF(OR($B3903="",M$3&lt;$D3903+Настройки!$B$7),0,MAX(0,$E3903-MAX(0,SUMIFS(Тех_Движение!$G$2:$G$5111,Тех_Движение!$D$2:$D$5111,$C3903,Тех_Движение!$B$2:$B$5111,"&lt;="&amp;M$3)-$F3903)))</f>
        <v/>
      </c>
      <c r="N3903" s="54">
        <f>IF(OR($B3903="",N$3&lt;$D3903+Настройки!$B$7),0,MAX(0,$E3903-MAX(0,SUMIFS(Тех_Движение!$G$2:$G$5111,Тех_Движение!$D$2:$D$5111,$C3903,Тех_Движение!$B$2:$B$5111,"&lt;="&amp;N$3)-$F3903)))</f>
        <v/>
      </c>
      <c r="O3903" s="54">
        <f>IF(OR($B3903="",O$3&lt;$D3903+Настройки!$B$7),0,MAX(0,$E3903-MAX(0,SUMIFS(Тех_Движение!$G$2:$G$5111,Тех_Движение!$D$2:$D$5111,$C3903,Тех_Движение!$B$2:$B$5111,"&lt;="&amp;O$3)-$F3903)))</f>
        <v/>
      </c>
      <c r="P3903" s="54">
        <f>IF(OR($B3903="",P$3&lt;$D3903+Настройки!$B$7),0,MAX(0,$E3903-MAX(0,SUMIFS(Тех_Движение!$G$2:$G$5111,Тех_Движение!$D$2:$D$5111,$C3903,Тех_Движение!$B$2:$B$5111,"&lt;="&amp;P$3)-$F3903)))</f>
        <v/>
      </c>
      <c r="Q3903" s="54">
        <f>IF(OR($B3903="",Q$3&lt;$D3903+Настройки!$B$7),0,MAX(0,$E3903-MAX(0,SUMIFS(Тех_Движение!$G$2:$G$5111,Тех_Движение!$D$2:$D$5111,$C3903,Тех_Движение!$B$2:$B$5111,"&lt;="&amp;Q$3)-$F3903)))</f>
        <v/>
      </c>
      <c r="R3903" s="54">
        <f>IF($B3903="","",SUM($K3903:$Q3903))</f>
        <v/>
      </c>
      <c r="S3903" s="56">
        <f>IF($B3903="","",VLOOKUP($C3903,Настройки!$A$11:$L$17,9,FALSE))</f>
        <v/>
      </c>
      <c r="T3903" s="56">
        <f>IF($B3903="","",$R3903*$S3903)</f>
        <v/>
      </c>
    </row>
    <row r="3904">
      <c r="A3904" s="20">
        <f>Тех_Движение!$A$3901</f>
        <v/>
      </c>
      <c r="B3904" s="20">
        <f>IF(Тех_Движение!$F$3901&gt;0,Тех_Движение!$I$3901,"")</f>
        <v/>
      </c>
      <c r="C3904" s="20">
        <f>IF($B3904="","",Тех_Движение!$D$3901)</f>
        <v/>
      </c>
      <c r="D3904" s="42">
        <f>IF($B3904="","",Тех_Движение!$B$3901)</f>
        <v/>
      </c>
      <c r="E3904" s="54">
        <f>IF($B3904="","",Тех_Движение!$F$3901)</f>
        <v/>
      </c>
      <c r="F3904" s="54">
        <f>IF($B3904="","",SUMIFS($E$5:$E3903,$C$5:$C3903,$C3904))</f>
        <v/>
      </c>
      <c r="G3904" s="54">
        <f>IF($B3904="","",MAX(0,$E3904-MAX(0,SUMIFS(Тех_Движение!$G$2:$G$5111,Тех_Движение!$D$2:$D$5111,$C3904,Тех_Движение!$B$2:$B$5111,"&lt;="&amp;Настройки!$B$5-1)-$F3904)))</f>
        <v/>
      </c>
      <c r="H3904" s="54">
        <f>IF($B3904="","",IF(AND($D3904&gt;=Настройки!$B$5,$D3904&lt;=Настройки!$B$6),$E3904,0))</f>
        <v/>
      </c>
      <c r="I3904" s="54">
        <f>IF($B3904="","",$G3904+$H3904-$J3904)</f>
        <v/>
      </c>
      <c r="J3904" s="54">
        <f>IF($B3904="","",MAX(0,$E3904-MAX(0,SUMIFS(Тех_Движение!$G$2:$G$5111,Тех_Движение!$D$2:$D$5111,$C3904,Тех_Движение!$B$2:$B$5111,"&lt;="&amp;Настройки!$B$6)-$F3904)))</f>
        <v/>
      </c>
      <c r="K3904" s="54">
        <f>IF(OR($B3904="",K$3&lt;$D3904+Настройки!$B$7),0,MAX(0,$E3904-MAX(0,SUMIFS(Тех_Движение!$G$2:$G$5111,Тех_Движение!$D$2:$D$5111,$C3904,Тех_Движение!$B$2:$B$5111,"&lt;="&amp;K$3)-$F3904)))</f>
        <v/>
      </c>
      <c r="L3904" s="54">
        <f>IF(OR($B3904="",L$3&lt;$D3904+Настройки!$B$7),0,MAX(0,$E3904-MAX(0,SUMIFS(Тех_Движение!$G$2:$G$5111,Тех_Движение!$D$2:$D$5111,$C3904,Тех_Движение!$B$2:$B$5111,"&lt;="&amp;L$3)-$F3904)))</f>
        <v/>
      </c>
      <c r="M3904" s="54">
        <f>IF(OR($B3904="",M$3&lt;$D3904+Настройки!$B$7),0,MAX(0,$E3904-MAX(0,SUMIFS(Тех_Движение!$G$2:$G$5111,Тех_Движение!$D$2:$D$5111,$C3904,Тех_Движение!$B$2:$B$5111,"&lt;="&amp;M$3)-$F3904)))</f>
        <v/>
      </c>
      <c r="N3904" s="54">
        <f>IF(OR($B3904="",N$3&lt;$D3904+Настройки!$B$7),0,MAX(0,$E3904-MAX(0,SUMIFS(Тех_Движение!$G$2:$G$5111,Тех_Движение!$D$2:$D$5111,$C3904,Тех_Движение!$B$2:$B$5111,"&lt;="&amp;N$3)-$F3904)))</f>
        <v/>
      </c>
      <c r="O3904" s="54">
        <f>IF(OR($B3904="",O$3&lt;$D3904+Настройки!$B$7),0,MAX(0,$E3904-MAX(0,SUMIFS(Тех_Движение!$G$2:$G$5111,Тех_Движение!$D$2:$D$5111,$C3904,Тех_Движение!$B$2:$B$5111,"&lt;="&amp;O$3)-$F3904)))</f>
        <v/>
      </c>
      <c r="P3904" s="54">
        <f>IF(OR($B3904="",P$3&lt;$D3904+Настройки!$B$7),0,MAX(0,$E3904-MAX(0,SUMIFS(Тех_Движение!$G$2:$G$5111,Тех_Движение!$D$2:$D$5111,$C3904,Тех_Движение!$B$2:$B$5111,"&lt;="&amp;P$3)-$F3904)))</f>
        <v/>
      </c>
      <c r="Q3904" s="54">
        <f>IF(OR($B3904="",Q$3&lt;$D3904+Настройки!$B$7),0,MAX(0,$E3904-MAX(0,SUMIFS(Тех_Движение!$G$2:$G$5111,Тех_Движение!$D$2:$D$5111,$C3904,Тех_Движение!$B$2:$B$5111,"&lt;="&amp;Q$3)-$F3904)))</f>
        <v/>
      </c>
      <c r="R3904" s="54">
        <f>IF($B3904="","",SUM($K3904:$Q3904))</f>
        <v/>
      </c>
      <c r="S3904" s="56">
        <f>IF($B3904="","",VLOOKUP($C3904,Настройки!$A$11:$L$17,9,FALSE))</f>
        <v/>
      </c>
      <c r="T3904" s="56">
        <f>IF($B3904="","",$R3904*$S3904)</f>
        <v/>
      </c>
    </row>
    <row r="3905">
      <c r="A3905" s="20">
        <f>Тех_Движение!$A$3902</f>
        <v/>
      </c>
      <c r="B3905" s="20">
        <f>IF(Тех_Движение!$F$3902&gt;0,Тех_Движение!$I$3902,"")</f>
        <v/>
      </c>
      <c r="C3905" s="20">
        <f>IF($B3905="","",Тех_Движение!$D$3902)</f>
        <v/>
      </c>
      <c r="D3905" s="42">
        <f>IF($B3905="","",Тех_Движение!$B$3902)</f>
        <v/>
      </c>
      <c r="E3905" s="54">
        <f>IF($B3905="","",Тех_Движение!$F$3902)</f>
        <v/>
      </c>
      <c r="F3905" s="54">
        <f>IF($B3905="","",SUMIFS($E$5:$E3904,$C$5:$C3904,$C3905))</f>
        <v/>
      </c>
      <c r="G3905" s="54">
        <f>IF($B3905="","",MAX(0,$E3905-MAX(0,SUMIFS(Тех_Движение!$G$2:$G$5111,Тех_Движение!$D$2:$D$5111,$C3905,Тех_Движение!$B$2:$B$5111,"&lt;="&amp;Настройки!$B$5-1)-$F3905)))</f>
        <v/>
      </c>
      <c r="H3905" s="54">
        <f>IF($B3905="","",IF(AND($D3905&gt;=Настройки!$B$5,$D3905&lt;=Настройки!$B$6),$E3905,0))</f>
        <v/>
      </c>
      <c r="I3905" s="54">
        <f>IF($B3905="","",$G3905+$H3905-$J3905)</f>
        <v/>
      </c>
      <c r="J3905" s="54">
        <f>IF($B3905="","",MAX(0,$E3905-MAX(0,SUMIFS(Тех_Движение!$G$2:$G$5111,Тех_Движение!$D$2:$D$5111,$C3905,Тех_Движение!$B$2:$B$5111,"&lt;="&amp;Настройки!$B$6)-$F3905)))</f>
        <v/>
      </c>
      <c r="K3905" s="54">
        <f>IF(OR($B3905="",K$3&lt;$D3905+Настройки!$B$7),0,MAX(0,$E3905-MAX(0,SUMIFS(Тех_Движение!$G$2:$G$5111,Тех_Движение!$D$2:$D$5111,$C3905,Тех_Движение!$B$2:$B$5111,"&lt;="&amp;K$3)-$F3905)))</f>
        <v/>
      </c>
      <c r="L3905" s="54">
        <f>IF(OR($B3905="",L$3&lt;$D3905+Настройки!$B$7),0,MAX(0,$E3905-MAX(0,SUMIFS(Тех_Движение!$G$2:$G$5111,Тех_Движение!$D$2:$D$5111,$C3905,Тех_Движение!$B$2:$B$5111,"&lt;="&amp;L$3)-$F3905)))</f>
        <v/>
      </c>
      <c r="M3905" s="54">
        <f>IF(OR($B3905="",M$3&lt;$D3905+Настройки!$B$7),0,MAX(0,$E3905-MAX(0,SUMIFS(Тех_Движение!$G$2:$G$5111,Тех_Движение!$D$2:$D$5111,$C3905,Тех_Движение!$B$2:$B$5111,"&lt;="&amp;M$3)-$F3905)))</f>
        <v/>
      </c>
      <c r="N3905" s="54">
        <f>IF(OR($B3905="",N$3&lt;$D3905+Настройки!$B$7),0,MAX(0,$E3905-MAX(0,SUMIFS(Тех_Движение!$G$2:$G$5111,Тех_Движение!$D$2:$D$5111,$C3905,Тех_Движение!$B$2:$B$5111,"&lt;="&amp;N$3)-$F3905)))</f>
        <v/>
      </c>
      <c r="O3905" s="54">
        <f>IF(OR($B3905="",O$3&lt;$D3905+Настройки!$B$7),0,MAX(0,$E3905-MAX(0,SUMIFS(Тех_Движение!$G$2:$G$5111,Тех_Движение!$D$2:$D$5111,$C3905,Тех_Движение!$B$2:$B$5111,"&lt;="&amp;O$3)-$F3905)))</f>
        <v/>
      </c>
      <c r="P3905" s="54">
        <f>IF(OR($B3905="",P$3&lt;$D3905+Настройки!$B$7),0,MAX(0,$E3905-MAX(0,SUMIFS(Тех_Движение!$G$2:$G$5111,Тех_Движение!$D$2:$D$5111,$C3905,Тех_Движение!$B$2:$B$5111,"&lt;="&amp;P$3)-$F3905)))</f>
        <v/>
      </c>
      <c r="Q3905" s="54">
        <f>IF(OR($B3905="",Q$3&lt;$D3905+Настройки!$B$7),0,MAX(0,$E3905-MAX(0,SUMIFS(Тех_Движение!$G$2:$G$5111,Тех_Движение!$D$2:$D$5111,$C3905,Тех_Движение!$B$2:$B$5111,"&lt;="&amp;Q$3)-$F3905)))</f>
        <v/>
      </c>
      <c r="R3905" s="54">
        <f>IF($B3905="","",SUM($K3905:$Q3905))</f>
        <v/>
      </c>
      <c r="S3905" s="56">
        <f>IF($B3905="","",VLOOKUP($C3905,Настройки!$A$11:$L$17,9,FALSE))</f>
        <v/>
      </c>
      <c r="T3905" s="56">
        <f>IF($B3905="","",$R3905*$S3905)</f>
        <v/>
      </c>
    </row>
    <row r="3906">
      <c r="A3906" s="20">
        <f>Тех_Движение!$A$3903</f>
        <v/>
      </c>
      <c r="B3906" s="20">
        <f>IF(Тех_Движение!$F$3903&gt;0,Тех_Движение!$I$3903,"")</f>
        <v/>
      </c>
      <c r="C3906" s="20">
        <f>IF($B3906="","",Тех_Движение!$D$3903)</f>
        <v/>
      </c>
      <c r="D3906" s="42">
        <f>IF($B3906="","",Тех_Движение!$B$3903)</f>
        <v/>
      </c>
      <c r="E3906" s="54">
        <f>IF($B3906="","",Тех_Движение!$F$3903)</f>
        <v/>
      </c>
      <c r="F3906" s="54">
        <f>IF($B3906="","",SUMIFS($E$5:$E3905,$C$5:$C3905,$C3906))</f>
        <v/>
      </c>
      <c r="G3906" s="54">
        <f>IF($B3906="","",MAX(0,$E3906-MAX(0,SUMIFS(Тех_Движение!$G$2:$G$5111,Тех_Движение!$D$2:$D$5111,$C3906,Тех_Движение!$B$2:$B$5111,"&lt;="&amp;Настройки!$B$5-1)-$F3906)))</f>
        <v/>
      </c>
      <c r="H3906" s="54">
        <f>IF($B3906="","",IF(AND($D3906&gt;=Настройки!$B$5,$D3906&lt;=Настройки!$B$6),$E3906,0))</f>
        <v/>
      </c>
      <c r="I3906" s="54">
        <f>IF($B3906="","",$G3906+$H3906-$J3906)</f>
        <v/>
      </c>
      <c r="J3906" s="54">
        <f>IF($B3906="","",MAX(0,$E3906-MAX(0,SUMIFS(Тех_Движение!$G$2:$G$5111,Тех_Движение!$D$2:$D$5111,$C3906,Тех_Движение!$B$2:$B$5111,"&lt;="&amp;Настройки!$B$6)-$F3906)))</f>
        <v/>
      </c>
      <c r="K3906" s="54">
        <f>IF(OR($B3906="",K$3&lt;$D3906+Настройки!$B$7),0,MAX(0,$E3906-MAX(0,SUMIFS(Тех_Движение!$G$2:$G$5111,Тех_Движение!$D$2:$D$5111,$C3906,Тех_Движение!$B$2:$B$5111,"&lt;="&amp;K$3)-$F3906)))</f>
        <v/>
      </c>
      <c r="L3906" s="54">
        <f>IF(OR($B3906="",L$3&lt;$D3906+Настройки!$B$7),0,MAX(0,$E3906-MAX(0,SUMIFS(Тех_Движение!$G$2:$G$5111,Тех_Движение!$D$2:$D$5111,$C3906,Тех_Движение!$B$2:$B$5111,"&lt;="&amp;L$3)-$F3906)))</f>
        <v/>
      </c>
      <c r="M3906" s="54">
        <f>IF(OR($B3906="",M$3&lt;$D3906+Настройки!$B$7),0,MAX(0,$E3906-MAX(0,SUMIFS(Тех_Движение!$G$2:$G$5111,Тех_Движение!$D$2:$D$5111,$C3906,Тех_Движение!$B$2:$B$5111,"&lt;="&amp;M$3)-$F3906)))</f>
        <v/>
      </c>
      <c r="N3906" s="54">
        <f>IF(OR($B3906="",N$3&lt;$D3906+Настройки!$B$7),0,MAX(0,$E3906-MAX(0,SUMIFS(Тех_Движение!$G$2:$G$5111,Тех_Движение!$D$2:$D$5111,$C3906,Тех_Движение!$B$2:$B$5111,"&lt;="&amp;N$3)-$F3906)))</f>
        <v/>
      </c>
      <c r="O3906" s="54">
        <f>IF(OR($B3906="",O$3&lt;$D3906+Настройки!$B$7),0,MAX(0,$E3906-MAX(0,SUMIFS(Тех_Движение!$G$2:$G$5111,Тех_Движение!$D$2:$D$5111,$C3906,Тех_Движение!$B$2:$B$5111,"&lt;="&amp;O$3)-$F3906)))</f>
        <v/>
      </c>
      <c r="P3906" s="54">
        <f>IF(OR($B3906="",P$3&lt;$D3906+Настройки!$B$7),0,MAX(0,$E3906-MAX(0,SUMIFS(Тех_Движение!$G$2:$G$5111,Тех_Движение!$D$2:$D$5111,$C3906,Тех_Движение!$B$2:$B$5111,"&lt;="&amp;P$3)-$F3906)))</f>
        <v/>
      </c>
      <c r="Q3906" s="54">
        <f>IF(OR($B3906="",Q$3&lt;$D3906+Настройки!$B$7),0,MAX(0,$E3906-MAX(0,SUMIFS(Тех_Движение!$G$2:$G$5111,Тех_Движение!$D$2:$D$5111,$C3906,Тех_Движение!$B$2:$B$5111,"&lt;="&amp;Q$3)-$F3906)))</f>
        <v/>
      </c>
      <c r="R3906" s="54">
        <f>IF($B3906="","",SUM($K3906:$Q3906))</f>
        <v/>
      </c>
      <c r="S3906" s="56">
        <f>IF($B3906="","",VLOOKUP($C3906,Настройки!$A$11:$L$17,9,FALSE))</f>
        <v/>
      </c>
      <c r="T3906" s="56">
        <f>IF($B3906="","",$R3906*$S3906)</f>
        <v/>
      </c>
    </row>
    <row r="3907">
      <c r="A3907" s="20">
        <f>Тех_Движение!$A$3904</f>
        <v/>
      </c>
      <c r="B3907" s="20">
        <f>IF(Тех_Движение!$F$3904&gt;0,Тех_Движение!$I$3904,"")</f>
        <v/>
      </c>
      <c r="C3907" s="20">
        <f>IF($B3907="","",Тех_Движение!$D$3904)</f>
        <v/>
      </c>
      <c r="D3907" s="42">
        <f>IF($B3907="","",Тех_Движение!$B$3904)</f>
        <v/>
      </c>
      <c r="E3907" s="54">
        <f>IF($B3907="","",Тех_Движение!$F$3904)</f>
        <v/>
      </c>
      <c r="F3907" s="54">
        <f>IF($B3907="","",SUMIFS($E$5:$E3906,$C$5:$C3906,$C3907))</f>
        <v/>
      </c>
      <c r="G3907" s="54">
        <f>IF($B3907="","",MAX(0,$E3907-MAX(0,SUMIFS(Тех_Движение!$G$2:$G$5111,Тех_Движение!$D$2:$D$5111,$C3907,Тех_Движение!$B$2:$B$5111,"&lt;="&amp;Настройки!$B$5-1)-$F3907)))</f>
        <v/>
      </c>
      <c r="H3907" s="54">
        <f>IF($B3907="","",IF(AND($D3907&gt;=Настройки!$B$5,$D3907&lt;=Настройки!$B$6),$E3907,0))</f>
        <v/>
      </c>
      <c r="I3907" s="54">
        <f>IF($B3907="","",$G3907+$H3907-$J3907)</f>
        <v/>
      </c>
      <c r="J3907" s="54">
        <f>IF($B3907="","",MAX(0,$E3907-MAX(0,SUMIFS(Тех_Движение!$G$2:$G$5111,Тех_Движение!$D$2:$D$5111,$C3907,Тех_Движение!$B$2:$B$5111,"&lt;="&amp;Настройки!$B$6)-$F3907)))</f>
        <v/>
      </c>
      <c r="K3907" s="54">
        <f>IF(OR($B3907="",K$3&lt;$D3907+Настройки!$B$7),0,MAX(0,$E3907-MAX(0,SUMIFS(Тех_Движение!$G$2:$G$5111,Тех_Движение!$D$2:$D$5111,$C3907,Тех_Движение!$B$2:$B$5111,"&lt;="&amp;K$3)-$F3907)))</f>
        <v/>
      </c>
      <c r="L3907" s="54">
        <f>IF(OR($B3907="",L$3&lt;$D3907+Настройки!$B$7),0,MAX(0,$E3907-MAX(0,SUMIFS(Тех_Движение!$G$2:$G$5111,Тех_Движение!$D$2:$D$5111,$C3907,Тех_Движение!$B$2:$B$5111,"&lt;="&amp;L$3)-$F3907)))</f>
        <v/>
      </c>
      <c r="M3907" s="54">
        <f>IF(OR($B3907="",M$3&lt;$D3907+Настройки!$B$7),0,MAX(0,$E3907-MAX(0,SUMIFS(Тех_Движение!$G$2:$G$5111,Тех_Движение!$D$2:$D$5111,$C3907,Тех_Движение!$B$2:$B$5111,"&lt;="&amp;M$3)-$F3907)))</f>
        <v/>
      </c>
      <c r="N3907" s="54">
        <f>IF(OR($B3907="",N$3&lt;$D3907+Настройки!$B$7),0,MAX(0,$E3907-MAX(0,SUMIFS(Тех_Движение!$G$2:$G$5111,Тех_Движение!$D$2:$D$5111,$C3907,Тех_Движение!$B$2:$B$5111,"&lt;="&amp;N$3)-$F3907)))</f>
        <v/>
      </c>
      <c r="O3907" s="54">
        <f>IF(OR($B3907="",O$3&lt;$D3907+Настройки!$B$7),0,MAX(0,$E3907-MAX(0,SUMIFS(Тех_Движение!$G$2:$G$5111,Тех_Движение!$D$2:$D$5111,$C3907,Тех_Движение!$B$2:$B$5111,"&lt;="&amp;O$3)-$F3907)))</f>
        <v/>
      </c>
      <c r="P3907" s="54">
        <f>IF(OR($B3907="",P$3&lt;$D3907+Настройки!$B$7),0,MAX(0,$E3907-MAX(0,SUMIFS(Тех_Движение!$G$2:$G$5111,Тех_Движение!$D$2:$D$5111,$C3907,Тех_Движение!$B$2:$B$5111,"&lt;="&amp;P$3)-$F3907)))</f>
        <v/>
      </c>
      <c r="Q3907" s="54">
        <f>IF(OR($B3907="",Q$3&lt;$D3907+Настройки!$B$7),0,MAX(0,$E3907-MAX(0,SUMIFS(Тех_Движение!$G$2:$G$5111,Тех_Движение!$D$2:$D$5111,$C3907,Тех_Движение!$B$2:$B$5111,"&lt;="&amp;Q$3)-$F3907)))</f>
        <v/>
      </c>
      <c r="R3907" s="54">
        <f>IF($B3907="","",SUM($K3907:$Q3907))</f>
        <v/>
      </c>
      <c r="S3907" s="56">
        <f>IF($B3907="","",VLOOKUP($C3907,Настройки!$A$11:$L$17,9,FALSE))</f>
        <v/>
      </c>
      <c r="T3907" s="56">
        <f>IF($B3907="","",$R3907*$S3907)</f>
        <v/>
      </c>
    </row>
    <row r="3908">
      <c r="A3908" s="20">
        <f>Тех_Движение!$A$3905</f>
        <v/>
      </c>
      <c r="B3908" s="20">
        <f>IF(Тех_Движение!$F$3905&gt;0,Тех_Движение!$I$3905,"")</f>
        <v/>
      </c>
      <c r="C3908" s="20">
        <f>IF($B3908="","",Тех_Движение!$D$3905)</f>
        <v/>
      </c>
      <c r="D3908" s="42">
        <f>IF($B3908="","",Тех_Движение!$B$3905)</f>
        <v/>
      </c>
      <c r="E3908" s="54">
        <f>IF($B3908="","",Тех_Движение!$F$3905)</f>
        <v/>
      </c>
      <c r="F3908" s="54">
        <f>IF($B3908="","",SUMIFS($E$5:$E3907,$C$5:$C3907,$C3908))</f>
        <v/>
      </c>
      <c r="G3908" s="54">
        <f>IF($B3908="","",MAX(0,$E3908-MAX(0,SUMIFS(Тех_Движение!$G$2:$G$5111,Тех_Движение!$D$2:$D$5111,$C3908,Тех_Движение!$B$2:$B$5111,"&lt;="&amp;Настройки!$B$5-1)-$F3908)))</f>
        <v/>
      </c>
      <c r="H3908" s="54">
        <f>IF($B3908="","",IF(AND($D3908&gt;=Настройки!$B$5,$D3908&lt;=Настройки!$B$6),$E3908,0))</f>
        <v/>
      </c>
      <c r="I3908" s="54">
        <f>IF($B3908="","",$G3908+$H3908-$J3908)</f>
        <v/>
      </c>
      <c r="J3908" s="54">
        <f>IF($B3908="","",MAX(0,$E3908-MAX(0,SUMIFS(Тех_Движение!$G$2:$G$5111,Тех_Движение!$D$2:$D$5111,$C3908,Тех_Движение!$B$2:$B$5111,"&lt;="&amp;Настройки!$B$6)-$F3908)))</f>
        <v/>
      </c>
      <c r="K3908" s="54">
        <f>IF(OR($B3908="",K$3&lt;$D3908+Настройки!$B$7),0,MAX(0,$E3908-MAX(0,SUMIFS(Тех_Движение!$G$2:$G$5111,Тех_Движение!$D$2:$D$5111,$C3908,Тех_Движение!$B$2:$B$5111,"&lt;="&amp;K$3)-$F3908)))</f>
        <v/>
      </c>
      <c r="L3908" s="54">
        <f>IF(OR($B3908="",L$3&lt;$D3908+Настройки!$B$7),0,MAX(0,$E3908-MAX(0,SUMIFS(Тех_Движение!$G$2:$G$5111,Тех_Движение!$D$2:$D$5111,$C3908,Тех_Движение!$B$2:$B$5111,"&lt;="&amp;L$3)-$F3908)))</f>
        <v/>
      </c>
      <c r="M3908" s="54">
        <f>IF(OR($B3908="",M$3&lt;$D3908+Настройки!$B$7),0,MAX(0,$E3908-MAX(0,SUMIFS(Тех_Движение!$G$2:$G$5111,Тех_Движение!$D$2:$D$5111,$C3908,Тех_Движение!$B$2:$B$5111,"&lt;="&amp;M$3)-$F3908)))</f>
        <v/>
      </c>
      <c r="N3908" s="54">
        <f>IF(OR($B3908="",N$3&lt;$D3908+Настройки!$B$7),0,MAX(0,$E3908-MAX(0,SUMIFS(Тех_Движение!$G$2:$G$5111,Тех_Движение!$D$2:$D$5111,$C3908,Тех_Движение!$B$2:$B$5111,"&lt;="&amp;N$3)-$F3908)))</f>
        <v/>
      </c>
      <c r="O3908" s="54">
        <f>IF(OR($B3908="",O$3&lt;$D3908+Настройки!$B$7),0,MAX(0,$E3908-MAX(0,SUMIFS(Тех_Движение!$G$2:$G$5111,Тех_Движение!$D$2:$D$5111,$C3908,Тех_Движение!$B$2:$B$5111,"&lt;="&amp;O$3)-$F3908)))</f>
        <v/>
      </c>
      <c r="P3908" s="54">
        <f>IF(OR($B3908="",P$3&lt;$D3908+Настройки!$B$7),0,MAX(0,$E3908-MAX(0,SUMIFS(Тех_Движение!$G$2:$G$5111,Тех_Движение!$D$2:$D$5111,$C3908,Тех_Движение!$B$2:$B$5111,"&lt;="&amp;P$3)-$F3908)))</f>
        <v/>
      </c>
      <c r="Q3908" s="54">
        <f>IF(OR($B3908="",Q$3&lt;$D3908+Настройки!$B$7),0,MAX(0,$E3908-MAX(0,SUMIFS(Тех_Движение!$G$2:$G$5111,Тех_Движение!$D$2:$D$5111,$C3908,Тех_Движение!$B$2:$B$5111,"&lt;="&amp;Q$3)-$F3908)))</f>
        <v/>
      </c>
      <c r="R3908" s="54">
        <f>IF($B3908="","",SUM($K3908:$Q3908))</f>
        <v/>
      </c>
      <c r="S3908" s="56">
        <f>IF($B3908="","",VLOOKUP($C3908,Настройки!$A$11:$L$17,9,FALSE))</f>
        <v/>
      </c>
      <c r="T3908" s="56">
        <f>IF($B3908="","",$R3908*$S3908)</f>
        <v/>
      </c>
    </row>
    <row r="3909">
      <c r="A3909" s="20">
        <f>Тех_Движение!$A$3906</f>
        <v/>
      </c>
      <c r="B3909" s="20">
        <f>IF(Тех_Движение!$F$3906&gt;0,Тех_Движение!$I$3906,"")</f>
        <v/>
      </c>
      <c r="C3909" s="20">
        <f>IF($B3909="","",Тех_Движение!$D$3906)</f>
        <v/>
      </c>
      <c r="D3909" s="42">
        <f>IF($B3909="","",Тех_Движение!$B$3906)</f>
        <v/>
      </c>
      <c r="E3909" s="54">
        <f>IF($B3909="","",Тех_Движение!$F$3906)</f>
        <v/>
      </c>
      <c r="F3909" s="54">
        <f>IF($B3909="","",SUMIFS($E$5:$E3908,$C$5:$C3908,$C3909))</f>
        <v/>
      </c>
      <c r="G3909" s="54">
        <f>IF($B3909="","",MAX(0,$E3909-MAX(0,SUMIFS(Тех_Движение!$G$2:$G$5111,Тех_Движение!$D$2:$D$5111,$C3909,Тех_Движение!$B$2:$B$5111,"&lt;="&amp;Настройки!$B$5-1)-$F3909)))</f>
        <v/>
      </c>
      <c r="H3909" s="54">
        <f>IF($B3909="","",IF(AND($D3909&gt;=Настройки!$B$5,$D3909&lt;=Настройки!$B$6),$E3909,0))</f>
        <v/>
      </c>
      <c r="I3909" s="54">
        <f>IF($B3909="","",$G3909+$H3909-$J3909)</f>
        <v/>
      </c>
      <c r="J3909" s="54">
        <f>IF($B3909="","",MAX(0,$E3909-MAX(0,SUMIFS(Тех_Движение!$G$2:$G$5111,Тех_Движение!$D$2:$D$5111,$C3909,Тех_Движение!$B$2:$B$5111,"&lt;="&amp;Настройки!$B$6)-$F3909)))</f>
        <v/>
      </c>
      <c r="K3909" s="54">
        <f>IF(OR($B3909="",K$3&lt;$D3909+Настройки!$B$7),0,MAX(0,$E3909-MAX(0,SUMIFS(Тех_Движение!$G$2:$G$5111,Тех_Движение!$D$2:$D$5111,$C3909,Тех_Движение!$B$2:$B$5111,"&lt;="&amp;K$3)-$F3909)))</f>
        <v/>
      </c>
      <c r="L3909" s="54">
        <f>IF(OR($B3909="",L$3&lt;$D3909+Настройки!$B$7),0,MAX(0,$E3909-MAX(0,SUMIFS(Тех_Движение!$G$2:$G$5111,Тех_Движение!$D$2:$D$5111,$C3909,Тех_Движение!$B$2:$B$5111,"&lt;="&amp;L$3)-$F3909)))</f>
        <v/>
      </c>
      <c r="M3909" s="54">
        <f>IF(OR($B3909="",M$3&lt;$D3909+Настройки!$B$7),0,MAX(0,$E3909-MAX(0,SUMIFS(Тех_Движение!$G$2:$G$5111,Тех_Движение!$D$2:$D$5111,$C3909,Тех_Движение!$B$2:$B$5111,"&lt;="&amp;M$3)-$F3909)))</f>
        <v/>
      </c>
      <c r="N3909" s="54">
        <f>IF(OR($B3909="",N$3&lt;$D3909+Настройки!$B$7),0,MAX(0,$E3909-MAX(0,SUMIFS(Тех_Движение!$G$2:$G$5111,Тех_Движение!$D$2:$D$5111,$C3909,Тех_Движение!$B$2:$B$5111,"&lt;="&amp;N$3)-$F3909)))</f>
        <v/>
      </c>
      <c r="O3909" s="54">
        <f>IF(OR($B3909="",O$3&lt;$D3909+Настройки!$B$7),0,MAX(0,$E3909-MAX(0,SUMIFS(Тех_Движение!$G$2:$G$5111,Тех_Движение!$D$2:$D$5111,$C3909,Тех_Движение!$B$2:$B$5111,"&lt;="&amp;O$3)-$F3909)))</f>
        <v/>
      </c>
      <c r="P3909" s="54">
        <f>IF(OR($B3909="",P$3&lt;$D3909+Настройки!$B$7),0,MAX(0,$E3909-MAX(0,SUMIFS(Тех_Движение!$G$2:$G$5111,Тех_Движение!$D$2:$D$5111,$C3909,Тех_Движение!$B$2:$B$5111,"&lt;="&amp;P$3)-$F3909)))</f>
        <v/>
      </c>
      <c r="Q3909" s="54">
        <f>IF(OR($B3909="",Q$3&lt;$D3909+Настройки!$B$7),0,MAX(0,$E3909-MAX(0,SUMIFS(Тех_Движение!$G$2:$G$5111,Тех_Движение!$D$2:$D$5111,$C3909,Тех_Движение!$B$2:$B$5111,"&lt;="&amp;Q$3)-$F3909)))</f>
        <v/>
      </c>
      <c r="R3909" s="54">
        <f>IF($B3909="","",SUM($K3909:$Q3909))</f>
        <v/>
      </c>
      <c r="S3909" s="56">
        <f>IF($B3909="","",VLOOKUP($C3909,Настройки!$A$11:$L$17,9,FALSE))</f>
        <v/>
      </c>
      <c r="T3909" s="56">
        <f>IF($B3909="","",$R3909*$S3909)</f>
        <v/>
      </c>
    </row>
    <row r="3910">
      <c r="A3910" s="20">
        <f>Тех_Движение!$A$3907</f>
        <v/>
      </c>
      <c r="B3910" s="20">
        <f>IF(Тех_Движение!$F$3907&gt;0,Тех_Движение!$I$3907,"")</f>
        <v/>
      </c>
      <c r="C3910" s="20">
        <f>IF($B3910="","",Тех_Движение!$D$3907)</f>
        <v/>
      </c>
      <c r="D3910" s="42">
        <f>IF($B3910="","",Тех_Движение!$B$3907)</f>
        <v/>
      </c>
      <c r="E3910" s="54">
        <f>IF($B3910="","",Тех_Движение!$F$3907)</f>
        <v/>
      </c>
      <c r="F3910" s="54">
        <f>IF($B3910="","",SUMIFS($E$5:$E3909,$C$5:$C3909,$C3910))</f>
        <v/>
      </c>
      <c r="G3910" s="54">
        <f>IF($B3910="","",MAX(0,$E3910-MAX(0,SUMIFS(Тех_Движение!$G$2:$G$5111,Тех_Движение!$D$2:$D$5111,$C3910,Тех_Движение!$B$2:$B$5111,"&lt;="&amp;Настройки!$B$5-1)-$F3910)))</f>
        <v/>
      </c>
      <c r="H3910" s="54">
        <f>IF($B3910="","",IF(AND($D3910&gt;=Настройки!$B$5,$D3910&lt;=Настройки!$B$6),$E3910,0))</f>
        <v/>
      </c>
      <c r="I3910" s="54">
        <f>IF($B3910="","",$G3910+$H3910-$J3910)</f>
        <v/>
      </c>
      <c r="J3910" s="54">
        <f>IF($B3910="","",MAX(0,$E3910-MAX(0,SUMIFS(Тех_Движение!$G$2:$G$5111,Тех_Движение!$D$2:$D$5111,$C3910,Тех_Движение!$B$2:$B$5111,"&lt;="&amp;Настройки!$B$6)-$F3910)))</f>
        <v/>
      </c>
      <c r="K3910" s="54">
        <f>IF(OR($B3910="",K$3&lt;$D3910+Настройки!$B$7),0,MAX(0,$E3910-MAX(0,SUMIFS(Тех_Движение!$G$2:$G$5111,Тех_Движение!$D$2:$D$5111,$C3910,Тех_Движение!$B$2:$B$5111,"&lt;="&amp;K$3)-$F3910)))</f>
        <v/>
      </c>
      <c r="L3910" s="54">
        <f>IF(OR($B3910="",L$3&lt;$D3910+Настройки!$B$7),0,MAX(0,$E3910-MAX(0,SUMIFS(Тех_Движение!$G$2:$G$5111,Тех_Движение!$D$2:$D$5111,$C3910,Тех_Движение!$B$2:$B$5111,"&lt;="&amp;L$3)-$F3910)))</f>
        <v/>
      </c>
      <c r="M3910" s="54">
        <f>IF(OR($B3910="",M$3&lt;$D3910+Настройки!$B$7),0,MAX(0,$E3910-MAX(0,SUMIFS(Тех_Движение!$G$2:$G$5111,Тех_Движение!$D$2:$D$5111,$C3910,Тех_Движение!$B$2:$B$5111,"&lt;="&amp;M$3)-$F3910)))</f>
        <v/>
      </c>
      <c r="N3910" s="54">
        <f>IF(OR($B3910="",N$3&lt;$D3910+Настройки!$B$7),0,MAX(0,$E3910-MAX(0,SUMIFS(Тех_Движение!$G$2:$G$5111,Тех_Движение!$D$2:$D$5111,$C3910,Тех_Движение!$B$2:$B$5111,"&lt;="&amp;N$3)-$F3910)))</f>
        <v/>
      </c>
      <c r="O3910" s="54">
        <f>IF(OR($B3910="",O$3&lt;$D3910+Настройки!$B$7),0,MAX(0,$E3910-MAX(0,SUMIFS(Тех_Движение!$G$2:$G$5111,Тех_Движение!$D$2:$D$5111,$C3910,Тех_Движение!$B$2:$B$5111,"&lt;="&amp;O$3)-$F3910)))</f>
        <v/>
      </c>
      <c r="P3910" s="54">
        <f>IF(OR($B3910="",P$3&lt;$D3910+Настройки!$B$7),0,MAX(0,$E3910-MAX(0,SUMIFS(Тех_Движение!$G$2:$G$5111,Тех_Движение!$D$2:$D$5111,$C3910,Тех_Движение!$B$2:$B$5111,"&lt;="&amp;P$3)-$F3910)))</f>
        <v/>
      </c>
      <c r="Q3910" s="54">
        <f>IF(OR($B3910="",Q$3&lt;$D3910+Настройки!$B$7),0,MAX(0,$E3910-MAX(0,SUMIFS(Тех_Движение!$G$2:$G$5111,Тех_Движение!$D$2:$D$5111,$C3910,Тех_Движение!$B$2:$B$5111,"&lt;="&amp;Q$3)-$F3910)))</f>
        <v/>
      </c>
      <c r="R3910" s="54">
        <f>IF($B3910="","",SUM($K3910:$Q3910))</f>
        <v/>
      </c>
      <c r="S3910" s="56">
        <f>IF($B3910="","",VLOOKUP($C3910,Настройки!$A$11:$L$17,9,FALSE))</f>
        <v/>
      </c>
      <c r="T3910" s="56">
        <f>IF($B3910="","",$R3910*$S3910)</f>
        <v/>
      </c>
    </row>
    <row r="3911">
      <c r="A3911" s="20">
        <f>Тех_Движение!$A$3908</f>
        <v/>
      </c>
      <c r="B3911" s="20">
        <f>IF(Тех_Движение!$F$3908&gt;0,Тех_Движение!$I$3908,"")</f>
        <v/>
      </c>
      <c r="C3911" s="20">
        <f>IF($B3911="","",Тех_Движение!$D$3908)</f>
        <v/>
      </c>
      <c r="D3911" s="42">
        <f>IF($B3911="","",Тех_Движение!$B$3908)</f>
        <v/>
      </c>
      <c r="E3911" s="54">
        <f>IF($B3911="","",Тех_Движение!$F$3908)</f>
        <v/>
      </c>
      <c r="F3911" s="54">
        <f>IF($B3911="","",SUMIFS($E$5:$E3910,$C$5:$C3910,$C3911))</f>
        <v/>
      </c>
      <c r="G3911" s="54">
        <f>IF($B3911="","",MAX(0,$E3911-MAX(0,SUMIFS(Тех_Движение!$G$2:$G$5111,Тех_Движение!$D$2:$D$5111,$C3911,Тех_Движение!$B$2:$B$5111,"&lt;="&amp;Настройки!$B$5-1)-$F3911)))</f>
        <v/>
      </c>
      <c r="H3911" s="54">
        <f>IF($B3911="","",IF(AND($D3911&gt;=Настройки!$B$5,$D3911&lt;=Настройки!$B$6),$E3911,0))</f>
        <v/>
      </c>
      <c r="I3911" s="54">
        <f>IF($B3911="","",$G3911+$H3911-$J3911)</f>
        <v/>
      </c>
      <c r="J3911" s="54">
        <f>IF($B3911="","",MAX(0,$E3911-MAX(0,SUMIFS(Тех_Движение!$G$2:$G$5111,Тех_Движение!$D$2:$D$5111,$C3911,Тех_Движение!$B$2:$B$5111,"&lt;="&amp;Настройки!$B$6)-$F3911)))</f>
        <v/>
      </c>
      <c r="K3911" s="54">
        <f>IF(OR($B3911="",K$3&lt;$D3911+Настройки!$B$7),0,MAX(0,$E3911-MAX(0,SUMIFS(Тех_Движение!$G$2:$G$5111,Тех_Движение!$D$2:$D$5111,$C3911,Тех_Движение!$B$2:$B$5111,"&lt;="&amp;K$3)-$F3911)))</f>
        <v/>
      </c>
      <c r="L3911" s="54">
        <f>IF(OR($B3911="",L$3&lt;$D3911+Настройки!$B$7),0,MAX(0,$E3911-MAX(0,SUMIFS(Тех_Движение!$G$2:$G$5111,Тех_Движение!$D$2:$D$5111,$C3911,Тех_Движение!$B$2:$B$5111,"&lt;="&amp;L$3)-$F3911)))</f>
        <v/>
      </c>
      <c r="M3911" s="54">
        <f>IF(OR($B3911="",M$3&lt;$D3911+Настройки!$B$7),0,MAX(0,$E3911-MAX(0,SUMIFS(Тех_Движение!$G$2:$G$5111,Тех_Движение!$D$2:$D$5111,$C3911,Тех_Движение!$B$2:$B$5111,"&lt;="&amp;M$3)-$F3911)))</f>
        <v/>
      </c>
      <c r="N3911" s="54">
        <f>IF(OR($B3911="",N$3&lt;$D3911+Настройки!$B$7),0,MAX(0,$E3911-MAX(0,SUMIFS(Тех_Движение!$G$2:$G$5111,Тех_Движение!$D$2:$D$5111,$C3911,Тех_Движение!$B$2:$B$5111,"&lt;="&amp;N$3)-$F3911)))</f>
        <v/>
      </c>
      <c r="O3911" s="54">
        <f>IF(OR($B3911="",O$3&lt;$D3911+Настройки!$B$7),0,MAX(0,$E3911-MAX(0,SUMIFS(Тех_Движение!$G$2:$G$5111,Тех_Движение!$D$2:$D$5111,$C3911,Тех_Движение!$B$2:$B$5111,"&lt;="&amp;O$3)-$F3911)))</f>
        <v/>
      </c>
      <c r="P3911" s="54">
        <f>IF(OR($B3911="",P$3&lt;$D3911+Настройки!$B$7),0,MAX(0,$E3911-MAX(0,SUMIFS(Тех_Движение!$G$2:$G$5111,Тех_Движение!$D$2:$D$5111,$C3911,Тех_Движение!$B$2:$B$5111,"&lt;="&amp;P$3)-$F3911)))</f>
        <v/>
      </c>
      <c r="Q3911" s="54">
        <f>IF(OR($B3911="",Q$3&lt;$D3911+Настройки!$B$7),0,MAX(0,$E3911-MAX(0,SUMIFS(Тех_Движение!$G$2:$G$5111,Тех_Движение!$D$2:$D$5111,$C3911,Тех_Движение!$B$2:$B$5111,"&lt;="&amp;Q$3)-$F3911)))</f>
        <v/>
      </c>
      <c r="R3911" s="54">
        <f>IF($B3911="","",SUM($K3911:$Q3911))</f>
        <v/>
      </c>
      <c r="S3911" s="56">
        <f>IF($B3911="","",VLOOKUP($C3911,Настройки!$A$11:$L$17,9,FALSE))</f>
        <v/>
      </c>
      <c r="T3911" s="56">
        <f>IF($B3911="","",$R3911*$S3911)</f>
        <v/>
      </c>
    </row>
    <row r="3912">
      <c r="A3912" s="20">
        <f>Тех_Движение!$A$3909</f>
        <v/>
      </c>
      <c r="B3912" s="20">
        <f>IF(Тех_Движение!$F$3909&gt;0,Тех_Движение!$I$3909,"")</f>
        <v/>
      </c>
      <c r="C3912" s="20">
        <f>IF($B3912="","",Тех_Движение!$D$3909)</f>
        <v/>
      </c>
      <c r="D3912" s="42">
        <f>IF($B3912="","",Тех_Движение!$B$3909)</f>
        <v/>
      </c>
      <c r="E3912" s="54">
        <f>IF($B3912="","",Тех_Движение!$F$3909)</f>
        <v/>
      </c>
      <c r="F3912" s="54">
        <f>IF($B3912="","",SUMIFS($E$5:$E3911,$C$5:$C3911,$C3912))</f>
        <v/>
      </c>
      <c r="G3912" s="54">
        <f>IF($B3912="","",MAX(0,$E3912-MAX(0,SUMIFS(Тех_Движение!$G$2:$G$5111,Тех_Движение!$D$2:$D$5111,$C3912,Тех_Движение!$B$2:$B$5111,"&lt;="&amp;Настройки!$B$5-1)-$F3912)))</f>
        <v/>
      </c>
      <c r="H3912" s="54">
        <f>IF($B3912="","",IF(AND($D3912&gt;=Настройки!$B$5,$D3912&lt;=Настройки!$B$6),$E3912,0))</f>
        <v/>
      </c>
      <c r="I3912" s="54">
        <f>IF($B3912="","",$G3912+$H3912-$J3912)</f>
        <v/>
      </c>
      <c r="J3912" s="54">
        <f>IF($B3912="","",MAX(0,$E3912-MAX(0,SUMIFS(Тех_Движение!$G$2:$G$5111,Тех_Движение!$D$2:$D$5111,$C3912,Тех_Движение!$B$2:$B$5111,"&lt;="&amp;Настройки!$B$6)-$F3912)))</f>
        <v/>
      </c>
      <c r="K3912" s="54">
        <f>IF(OR($B3912="",K$3&lt;$D3912+Настройки!$B$7),0,MAX(0,$E3912-MAX(0,SUMIFS(Тех_Движение!$G$2:$G$5111,Тех_Движение!$D$2:$D$5111,$C3912,Тех_Движение!$B$2:$B$5111,"&lt;="&amp;K$3)-$F3912)))</f>
        <v/>
      </c>
      <c r="L3912" s="54">
        <f>IF(OR($B3912="",L$3&lt;$D3912+Настройки!$B$7),0,MAX(0,$E3912-MAX(0,SUMIFS(Тех_Движение!$G$2:$G$5111,Тех_Движение!$D$2:$D$5111,$C3912,Тех_Движение!$B$2:$B$5111,"&lt;="&amp;L$3)-$F3912)))</f>
        <v/>
      </c>
      <c r="M3912" s="54">
        <f>IF(OR($B3912="",M$3&lt;$D3912+Настройки!$B$7),0,MAX(0,$E3912-MAX(0,SUMIFS(Тех_Движение!$G$2:$G$5111,Тех_Движение!$D$2:$D$5111,$C3912,Тех_Движение!$B$2:$B$5111,"&lt;="&amp;M$3)-$F3912)))</f>
        <v/>
      </c>
      <c r="N3912" s="54">
        <f>IF(OR($B3912="",N$3&lt;$D3912+Настройки!$B$7),0,MAX(0,$E3912-MAX(0,SUMIFS(Тех_Движение!$G$2:$G$5111,Тех_Движение!$D$2:$D$5111,$C3912,Тех_Движение!$B$2:$B$5111,"&lt;="&amp;N$3)-$F3912)))</f>
        <v/>
      </c>
      <c r="O3912" s="54">
        <f>IF(OR($B3912="",O$3&lt;$D3912+Настройки!$B$7),0,MAX(0,$E3912-MAX(0,SUMIFS(Тех_Движение!$G$2:$G$5111,Тех_Движение!$D$2:$D$5111,$C3912,Тех_Движение!$B$2:$B$5111,"&lt;="&amp;O$3)-$F3912)))</f>
        <v/>
      </c>
      <c r="P3912" s="54">
        <f>IF(OR($B3912="",P$3&lt;$D3912+Настройки!$B$7),0,MAX(0,$E3912-MAX(0,SUMIFS(Тех_Движение!$G$2:$G$5111,Тех_Движение!$D$2:$D$5111,$C3912,Тех_Движение!$B$2:$B$5111,"&lt;="&amp;P$3)-$F3912)))</f>
        <v/>
      </c>
      <c r="Q3912" s="54">
        <f>IF(OR($B3912="",Q$3&lt;$D3912+Настройки!$B$7),0,MAX(0,$E3912-MAX(0,SUMIFS(Тех_Движение!$G$2:$G$5111,Тех_Движение!$D$2:$D$5111,$C3912,Тех_Движение!$B$2:$B$5111,"&lt;="&amp;Q$3)-$F3912)))</f>
        <v/>
      </c>
      <c r="R3912" s="54">
        <f>IF($B3912="","",SUM($K3912:$Q3912))</f>
        <v/>
      </c>
      <c r="S3912" s="56">
        <f>IF($B3912="","",VLOOKUP($C3912,Настройки!$A$11:$L$17,9,FALSE))</f>
        <v/>
      </c>
      <c r="T3912" s="56">
        <f>IF($B3912="","",$R3912*$S3912)</f>
        <v/>
      </c>
    </row>
    <row r="3913">
      <c r="A3913" s="20">
        <f>Тех_Движение!$A$3910</f>
        <v/>
      </c>
      <c r="B3913" s="20">
        <f>IF(Тех_Движение!$F$3910&gt;0,Тех_Движение!$I$3910,"")</f>
        <v/>
      </c>
      <c r="C3913" s="20">
        <f>IF($B3913="","",Тех_Движение!$D$3910)</f>
        <v/>
      </c>
      <c r="D3913" s="42">
        <f>IF($B3913="","",Тех_Движение!$B$3910)</f>
        <v/>
      </c>
      <c r="E3913" s="54">
        <f>IF($B3913="","",Тех_Движение!$F$3910)</f>
        <v/>
      </c>
      <c r="F3913" s="54">
        <f>IF($B3913="","",SUMIFS($E$5:$E3912,$C$5:$C3912,$C3913))</f>
        <v/>
      </c>
      <c r="G3913" s="54">
        <f>IF($B3913="","",MAX(0,$E3913-MAX(0,SUMIFS(Тех_Движение!$G$2:$G$5111,Тех_Движение!$D$2:$D$5111,$C3913,Тех_Движение!$B$2:$B$5111,"&lt;="&amp;Настройки!$B$5-1)-$F3913)))</f>
        <v/>
      </c>
      <c r="H3913" s="54">
        <f>IF($B3913="","",IF(AND($D3913&gt;=Настройки!$B$5,$D3913&lt;=Настройки!$B$6),$E3913,0))</f>
        <v/>
      </c>
      <c r="I3913" s="54">
        <f>IF($B3913="","",$G3913+$H3913-$J3913)</f>
        <v/>
      </c>
      <c r="J3913" s="54">
        <f>IF($B3913="","",MAX(0,$E3913-MAX(0,SUMIFS(Тех_Движение!$G$2:$G$5111,Тех_Движение!$D$2:$D$5111,$C3913,Тех_Движение!$B$2:$B$5111,"&lt;="&amp;Настройки!$B$6)-$F3913)))</f>
        <v/>
      </c>
      <c r="K3913" s="54">
        <f>IF(OR($B3913="",K$3&lt;$D3913+Настройки!$B$7),0,MAX(0,$E3913-MAX(0,SUMIFS(Тех_Движение!$G$2:$G$5111,Тех_Движение!$D$2:$D$5111,$C3913,Тех_Движение!$B$2:$B$5111,"&lt;="&amp;K$3)-$F3913)))</f>
        <v/>
      </c>
      <c r="L3913" s="54">
        <f>IF(OR($B3913="",L$3&lt;$D3913+Настройки!$B$7),0,MAX(0,$E3913-MAX(0,SUMIFS(Тех_Движение!$G$2:$G$5111,Тех_Движение!$D$2:$D$5111,$C3913,Тех_Движение!$B$2:$B$5111,"&lt;="&amp;L$3)-$F3913)))</f>
        <v/>
      </c>
      <c r="M3913" s="54">
        <f>IF(OR($B3913="",M$3&lt;$D3913+Настройки!$B$7),0,MAX(0,$E3913-MAX(0,SUMIFS(Тех_Движение!$G$2:$G$5111,Тех_Движение!$D$2:$D$5111,$C3913,Тех_Движение!$B$2:$B$5111,"&lt;="&amp;M$3)-$F3913)))</f>
        <v/>
      </c>
      <c r="N3913" s="54">
        <f>IF(OR($B3913="",N$3&lt;$D3913+Настройки!$B$7),0,MAX(0,$E3913-MAX(0,SUMIFS(Тех_Движение!$G$2:$G$5111,Тех_Движение!$D$2:$D$5111,$C3913,Тех_Движение!$B$2:$B$5111,"&lt;="&amp;N$3)-$F3913)))</f>
        <v/>
      </c>
      <c r="O3913" s="54">
        <f>IF(OR($B3913="",O$3&lt;$D3913+Настройки!$B$7),0,MAX(0,$E3913-MAX(0,SUMIFS(Тех_Движение!$G$2:$G$5111,Тех_Движение!$D$2:$D$5111,$C3913,Тех_Движение!$B$2:$B$5111,"&lt;="&amp;O$3)-$F3913)))</f>
        <v/>
      </c>
      <c r="P3913" s="54">
        <f>IF(OR($B3913="",P$3&lt;$D3913+Настройки!$B$7),0,MAX(0,$E3913-MAX(0,SUMIFS(Тех_Движение!$G$2:$G$5111,Тех_Движение!$D$2:$D$5111,$C3913,Тех_Движение!$B$2:$B$5111,"&lt;="&amp;P$3)-$F3913)))</f>
        <v/>
      </c>
      <c r="Q3913" s="54">
        <f>IF(OR($B3913="",Q$3&lt;$D3913+Настройки!$B$7),0,MAX(0,$E3913-MAX(0,SUMIFS(Тех_Движение!$G$2:$G$5111,Тех_Движение!$D$2:$D$5111,$C3913,Тех_Движение!$B$2:$B$5111,"&lt;="&amp;Q$3)-$F3913)))</f>
        <v/>
      </c>
      <c r="R3913" s="54">
        <f>IF($B3913="","",SUM($K3913:$Q3913))</f>
        <v/>
      </c>
      <c r="S3913" s="56">
        <f>IF($B3913="","",VLOOKUP($C3913,Настройки!$A$11:$L$17,9,FALSE))</f>
        <v/>
      </c>
      <c r="T3913" s="56">
        <f>IF($B3913="","",$R3913*$S3913)</f>
        <v/>
      </c>
    </row>
    <row r="3914">
      <c r="A3914" s="20">
        <f>Тех_Движение!$A$3911</f>
        <v/>
      </c>
      <c r="B3914" s="20">
        <f>IF(Тех_Движение!$F$3911&gt;0,Тех_Движение!$I$3911,"")</f>
        <v/>
      </c>
      <c r="C3914" s="20">
        <f>IF($B3914="","",Тех_Движение!$D$3911)</f>
        <v/>
      </c>
      <c r="D3914" s="42">
        <f>IF($B3914="","",Тех_Движение!$B$3911)</f>
        <v/>
      </c>
      <c r="E3914" s="54">
        <f>IF($B3914="","",Тех_Движение!$F$3911)</f>
        <v/>
      </c>
      <c r="F3914" s="54">
        <f>IF($B3914="","",SUMIFS($E$5:$E3913,$C$5:$C3913,$C3914))</f>
        <v/>
      </c>
      <c r="G3914" s="54">
        <f>IF($B3914="","",MAX(0,$E3914-MAX(0,SUMIFS(Тех_Движение!$G$2:$G$5111,Тех_Движение!$D$2:$D$5111,$C3914,Тех_Движение!$B$2:$B$5111,"&lt;="&amp;Настройки!$B$5-1)-$F3914)))</f>
        <v/>
      </c>
      <c r="H3914" s="54">
        <f>IF($B3914="","",IF(AND($D3914&gt;=Настройки!$B$5,$D3914&lt;=Настройки!$B$6),$E3914,0))</f>
        <v/>
      </c>
      <c r="I3914" s="54">
        <f>IF($B3914="","",$G3914+$H3914-$J3914)</f>
        <v/>
      </c>
      <c r="J3914" s="54">
        <f>IF($B3914="","",MAX(0,$E3914-MAX(0,SUMIFS(Тех_Движение!$G$2:$G$5111,Тех_Движение!$D$2:$D$5111,$C3914,Тех_Движение!$B$2:$B$5111,"&lt;="&amp;Настройки!$B$6)-$F3914)))</f>
        <v/>
      </c>
      <c r="K3914" s="54">
        <f>IF(OR($B3914="",K$3&lt;$D3914+Настройки!$B$7),0,MAX(0,$E3914-MAX(0,SUMIFS(Тех_Движение!$G$2:$G$5111,Тех_Движение!$D$2:$D$5111,$C3914,Тех_Движение!$B$2:$B$5111,"&lt;="&amp;K$3)-$F3914)))</f>
        <v/>
      </c>
      <c r="L3914" s="54">
        <f>IF(OR($B3914="",L$3&lt;$D3914+Настройки!$B$7),0,MAX(0,$E3914-MAX(0,SUMIFS(Тех_Движение!$G$2:$G$5111,Тех_Движение!$D$2:$D$5111,$C3914,Тех_Движение!$B$2:$B$5111,"&lt;="&amp;L$3)-$F3914)))</f>
        <v/>
      </c>
      <c r="M3914" s="54">
        <f>IF(OR($B3914="",M$3&lt;$D3914+Настройки!$B$7),0,MAX(0,$E3914-MAX(0,SUMIFS(Тех_Движение!$G$2:$G$5111,Тех_Движение!$D$2:$D$5111,$C3914,Тех_Движение!$B$2:$B$5111,"&lt;="&amp;M$3)-$F3914)))</f>
        <v/>
      </c>
      <c r="N3914" s="54">
        <f>IF(OR($B3914="",N$3&lt;$D3914+Настройки!$B$7),0,MAX(0,$E3914-MAX(0,SUMIFS(Тех_Движение!$G$2:$G$5111,Тех_Движение!$D$2:$D$5111,$C3914,Тех_Движение!$B$2:$B$5111,"&lt;="&amp;N$3)-$F3914)))</f>
        <v/>
      </c>
      <c r="O3914" s="54">
        <f>IF(OR($B3914="",O$3&lt;$D3914+Настройки!$B$7),0,MAX(0,$E3914-MAX(0,SUMIFS(Тех_Движение!$G$2:$G$5111,Тех_Движение!$D$2:$D$5111,$C3914,Тех_Движение!$B$2:$B$5111,"&lt;="&amp;O$3)-$F3914)))</f>
        <v/>
      </c>
      <c r="P3914" s="54">
        <f>IF(OR($B3914="",P$3&lt;$D3914+Настройки!$B$7),0,MAX(0,$E3914-MAX(0,SUMIFS(Тех_Движение!$G$2:$G$5111,Тех_Движение!$D$2:$D$5111,$C3914,Тех_Движение!$B$2:$B$5111,"&lt;="&amp;P$3)-$F3914)))</f>
        <v/>
      </c>
      <c r="Q3914" s="54">
        <f>IF(OR($B3914="",Q$3&lt;$D3914+Настройки!$B$7),0,MAX(0,$E3914-MAX(0,SUMIFS(Тех_Движение!$G$2:$G$5111,Тех_Движение!$D$2:$D$5111,$C3914,Тех_Движение!$B$2:$B$5111,"&lt;="&amp;Q$3)-$F3914)))</f>
        <v/>
      </c>
      <c r="R3914" s="54">
        <f>IF($B3914="","",SUM($K3914:$Q3914))</f>
        <v/>
      </c>
      <c r="S3914" s="56">
        <f>IF($B3914="","",VLOOKUP($C3914,Настройки!$A$11:$L$17,9,FALSE))</f>
        <v/>
      </c>
      <c r="T3914" s="56">
        <f>IF($B3914="","",$R3914*$S3914)</f>
        <v/>
      </c>
    </row>
    <row r="3915">
      <c r="A3915" s="20">
        <f>Тех_Движение!$A$3912</f>
        <v/>
      </c>
      <c r="B3915" s="20">
        <f>IF(Тех_Движение!$F$3912&gt;0,Тех_Движение!$I$3912,"")</f>
        <v/>
      </c>
      <c r="C3915" s="20">
        <f>IF($B3915="","",Тех_Движение!$D$3912)</f>
        <v/>
      </c>
      <c r="D3915" s="42">
        <f>IF($B3915="","",Тех_Движение!$B$3912)</f>
        <v/>
      </c>
      <c r="E3915" s="54">
        <f>IF($B3915="","",Тех_Движение!$F$3912)</f>
        <v/>
      </c>
      <c r="F3915" s="54">
        <f>IF($B3915="","",SUMIFS($E$5:$E3914,$C$5:$C3914,$C3915))</f>
        <v/>
      </c>
      <c r="G3915" s="54">
        <f>IF($B3915="","",MAX(0,$E3915-MAX(0,SUMIFS(Тех_Движение!$G$2:$G$5111,Тех_Движение!$D$2:$D$5111,$C3915,Тех_Движение!$B$2:$B$5111,"&lt;="&amp;Настройки!$B$5-1)-$F3915)))</f>
        <v/>
      </c>
      <c r="H3915" s="54">
        <f>IF($B3915="","",IF(AND($D3915&gt;=Настройки!$B$5,$D3915&lt;=Настройки!$B$6),$E3915,0))</f>
        <v/>
      </c>
      <c r="I3915" s="54">
        <f>IF($B3915="","",$G3915+$H3915-$J3915)</f>
        <v/>
      </c>
      <c r="J3915" s="54">
        <f>IF($B3915="","",MAX(0,$E3915-MAX(0,SUMIFS(Тех_Движение!$G$2:$G$5111,Тех_Движение!$D$2:$D$5111,$C3915,Тех_Движение!$B$2:$B$5111,"&lt;="&amp;Настройки!$B$6)-$F3915)))</f>
        <v/>
      </c>
      <c r="K3915" s="54">
        <f>IF(OR($B3915="",K$3&lt;$D3915+Настройки!$B$7),0,MAX(0,$E3915-MAX(0,SUMIFS(Тех_Движение!$G$2:$G$5111,Тех_Движение!$D$2:$D$5111,$C3915,Тех_Движение!$B$2:$B$5111,"&lt;="&amp;K$3)-$F3915)))</f>
        <v/>
      </c>
      <c r="L3915" s="54">
        <f>IF(OR($B3915="",L$3&lt;$D3915+Настройки!$B$7),0,MAX(0,$E3915-MAX(0,SUMIFS(Тех_Движение!$G$2:$G$5111,Тех_Движение!$D$2:$D$5111,$C3915,Тех_Движение!$B$2:$B$5111,"&lt;="&amp;L$3)-$F3915)))</f>
        <v/>
      </c>
      <c r="M3915" s="54">
        <f>IF(OR($B3915="",M$3&lt;$D3915+Настройки!$B$7),0,MAX(0,$E3915-MAX(0,SUMIFS(Тех_Движение!$G$2:$G$5111,Тех_Движение!$D$2:$D$5111,$C3915,Тех_Движение!$B$2:$B$5111,"&lt;="&amp;M$3)-$F3915)))</f>
        <v/>
      </c>
      <c r="N3915" s="54">
        <f>IF(OR($B3915="",N$3&lt;$D3915+Настройки!$B$7),0,MAX(0,$E3915-MAX(0,SUMIFS(Тех_Движение!$G$2:$G$5111,Тех_Движение!$D$2:$D$5111,$C3915,Тех_Движение!$B$2:$B$5111,"&lt;="&amp;N$3)-$F3915)))</f>
        <v/>
      </c>
      <c r="O3915" s="54">
        <f>IF(OR($B3915="",O$3&lt;$D3915+Настройки!$B$7),0,MAX(0,$E3915-MAX(0,SUMIFS(Тех_Движение!$G$2:$G$5111,Тех_Движение!$D$2:$D$5111,$C3915,Тех_Движение!$B$2:$B$5111,"&lt;="&amp;O$3)-$F3915)))</f>
        <v/>
      </c>
      <c r="P3915" s="54">
        <f>IF(OR($B3915="",P$3&lt;$D3915+Настройки!$B$7),0,MAX(0,$E3915-MAX(0,SUMIFS(Тех_Движение!$G$2:$G$5111,Тех_Движение!$D$2:$D$5111,$C3915,Тех_Движение!$B$2:$B$5111,"&lt;="&amp;P$3)-$F3915)))</f>
        <v/>
      </c>
      <c r="Q3915" s="54">
        <f>IF(OR($B3915="",Q$3&lt;$D3915+Настройки!$B$7),0,MAX(0,$E3915-MAX(0,SUMIFS(Тех_Движение!$G$2:$G$5111,Тех_Движение!$D$2:$D$5111,$C3915,Тех_Движение!$B$2:$B$5111,"&lt;="&amp;Q$3)-$F3915)))</f>
        <v/>
      </c>
      <c r="R3915" s="54">
        <f>IF($B3915="","",SUM($K3915:$Q3915))</f>
        <v/>
      </c>
      <c r="S3915" s="56">
        <f>IF($B3915="","",VLOOKUP($C3915,Настройки!$A$11:$L$17,9,FALSE))</f>
        <v/>
      </c>
      <c r="T3915" s="56">
        <f>IF($B3915="","",$R3915*$S3915)</f>
        <v/>
      </c>
    </row>
    <row r="3916">
      <c r="A3916" s="20">
        <f>Тех_Движение!$A$3913</f>
        <v/>
      </c>
      <c r="B3916" s="20">
        <f>IF(Тех_Движение!$F$3913&gt;0,Тех_Движение!$I$3913,"")</f>
        <v/>
      </c>
      <c r="C3916" s="20">
        <f>IF($B3916="","",Тех_Движение!$D$3913)</f>
        <v/>
      </c>
      <c r="D3916" s="42">
        <f>IF($B3916="","",Тех_Движение!$B$3913)</f>
        <v/>
      </c>
      <c r="E3916" s="54">
        <f>IF($B3916="","",Тех_Движение!$F$3913)</f>
        <v/>
      </c>
      <c r="F3916" s="54">
        <f>IF($B3916="","",SUMIFS($E$5:$E3915,$C$5:$C3915,$C3916))</f>
        <v/>
      </c>
      <c r="G3916" s="54">
        <f>IF($B3916="","",MAX(0,$E3916-MAX(0,SUMIFS(Тех_Движение!$G$2:$G$5111,Тех_Движение!$D$2:$D$5111,$C3916,Тех_Движение!$B$2:$B$5111,"&lt;="&amp;Настройки!$B$5-1)-$F3916)))</f>
        <v/>
      </c>
      <c r="H3916" s="54">
        <f>IF($B3916="","",IF(AND($D3916&gt;=Настройки!$B$5,$D3916&lt;=Настройки!$B$6),$E3916,0))</f>
        <v/>
      </c>
      <c r="I3916" s="54">
        <f>IF($B3916="","",$G3916+$H3916-$J3916)</f>
        <v/>
      </c>
      <c r="J3916" s="54">
        <f>IF($B3916="","",MAX(0,$E3916-MAX(0,SUMIFS(Тех_Движение!$G$2:$G$5111,Тех_Движение!$D$2:$D$5111,$C3916,Тех_Движение!$B$2:$B$5111,"&lt;="&amp;Настройки!$B$6)-$F3916)))</f>
        <v/>
      </c>
      <c r="K3916" s="54">
        <f>IF(OR($B3916="",K$3&lt;$D3916+Настройки!$B$7),0,MAX(0,$E3916-MAX(0,SUMIFS(Тех_Движение!$G$2:$G$5111,Тех_Движение!$D$2:$D$5111,$C3916,Тех_Движение!$B$2:$B$5111,"&lt;="&amp;K$3)-$F3916)))</f>
        <v/>
      </c>
      <c r="L3916" s="54">
        <f>IF(OR($B3916="",L$3&lt;$D3916+Настройки!$B$7),0,MAX(0,$E3916-MAX(0,SUMIFS(Тех_Движение!$G$2:$G$5111,Тех_Движение!$D$2:$D$5111,$C3916,Тех_Движение!$B$2:$B$5111,"&lt;="&amp;L$3)-$F3916)))</f>
        <v/>
      </c>
      <c r="M3916" s="54">
        <f>IF(OR($B3916="",M$3&lt;$D3916+Настройки!$B$7),0,MAX(0,$E3916-MAX(0,SUMIFS(Тех_Движение!$G$2:$G$5111,Тех_Движение!$D$2:$D$5111,$C3916,Тех_Движение!$B$2:$B$5111,"&lt;="&amp;M$3)-$F3916)))</f>
        <v/>
      </c>
      <c r="N3916" s="54">
        <f>IF(OR($B3916="",N$3&lt;$D3916+Настройки!$B$7),0,MAX(0,$E3916-MAX(0,SUMIFS(Тех_Движение!$G$2:$G$5111,Тех_Движение!$D$2:$D$5111,$C3916,Тех_Движение!$B$2:$B$5111,"&lt;="&amp;N$3)-$F3916)))</f>
        <v/>
      </c>
      <c r="O3916" s="54">
        <f>IF(OR($B3916="",O$3&lt;$D3916+Настройки!$B$7),0,MAX(0,$E3916-MAX(0,SUMIFS(Тех_Движение!$G$2:$G$5111,Тех_Движение!$D$2:$D$5111,$C3916,Тех_Движение!$B$2:$B$5111,"&lt;="&amp;O$3)-$F3916)))</f>
        <v/>
      </c>
      <c r="P3916" s="54">
        <f>IF(OR($B3916="",P$3&lt;$D3916+Настройки!$B$7),0,MAX(0,$E3916-MAX(0,SUMIFS(Тех_Движение!$G$2:$G$5111,Тех_Движение!$D$2:$D$5111,$C3916,Тех_Движение!$B$2:$B$5111,"&lt;="&amp;P$3)-$F3916)))</f>
        <v/>
      </c>
      <c r="Q3916" s="54">
        <f>IF(OR($B3916="",Q$3&lt;$D3916+Настройки!$B$7),0,MAX(0,$E3916-MAX(0,SUMIFS(Тех_Движение!$G$2:$G$5111,Тех_Движение!$D$2:$D$5111,$C3916,Тех_Движение!$B$2:$B$5111,"&lt;="&amp;Q$3)-$F3916)))</f>
        <v/>
      </c>
      <c r="R3916" s="54">
        <f>IF($B3916="","",SUM($K3916:$Q3916))</f>
        <v/>
      </c>
      <c r="S3916" s="56">
        <f>IF($B3916="","",VLOOKUP($C3916,Настройки!$A$11:$L$17,9,FALSE))</f>
        <v/>
      </c>
      <c r="T3916" s="56">
        <f>IF($B3916="","",$R3916*$S3916)</f>
        <v/>
      </c>
    </row>
    <row r="3917">
      <c r="A3917" s="20">
        <f>Тех_Движение!$A$3914</f>
        <v/>
      </c>
      <c r="B3917" s="20">
        <f>IF(Тех_Движение!$F$3914&gt;0,Тех_Движение!$I$3914,"")</f>
        <v/>
      </c>
      <c r="C3917" s="20">
        <f>IF($B3917="","",Тех_Движение!$D$3914)</f>
        <v/>
      </c>
      <c r="D3917" s="42">
        <f>IF($B3917="","",Тех_Движение!$B$3914)</f>
        <v/>
      </c>
      <c r="E3917" s="54">
        <f>IF($B3917="","",Тех_Движение!$F$3914)</f>
        <v/>
      </c>
      <c r="F3917" s="54">
        <f>IF($B3917="","",SUMIFS($E$5:$E3916,$C$5:$C3916,$C3917))</f>
        <v/>
      </c>
      <c r="G3917" s="54">
        <f>IF($B3917="","",MAX(0,$E3917-MAX(0,SUMIFS(Тех_Движение!$G$2:$G$5111,Тех_Движение!$D$2:$D$5111,$C3917,Тех_Движение!$B$2:$B$5111,"&lt;="&amp;Настройки!$B$5-1)-$F3917)))</f>
        <v/>
      </c>
      <c r="H3917" s="54">
        <f>IF($B3917="","",IF(AND($D3917&gt;=Настройки!$B$5,$D3917&lt;=Настройки!$B$6),$E3917,0))</f>
        <v/>
      </c>
      <c r="I3917" s="54">
        <f>IF($B3917="","",$G3917+$H3917-$J3917)</f>
        <v/>
      </c>
      <c r="J3917" s="54">
        <f>IF($B3917="","",MAX(0,$E3917-MAX(0,SUMIFS(Тех_Движение!$G$2:$G$5111,Тех_Движение!$D$2:$D$5111,$C3917,Тех_Движение!$B$2:$B$5111,"&lt;="&amp;Настройки!$B$6)-$F3917)))</f>
        <v/>
      </c>
      <c r="K3917" s="54">
        <f>IF(OR($B3917="",K$3&lt;$D3917+Настройки!$B$7),0,MAX(0,$E3917-MAX(0,SUMIFS(Тех_Движение!$G$2:$G$5111,Тех_Движение!$D$2:$D$5111,$C3917,Тех_Движение!$B$2:$B$5111,"&lt;="&amp;K$3)-$F3917)))</f>
        <v/>
      </c>
      <c r="L3917" s="54">
        <f>IF(OR($B3917="",L$3&lt;$D3917+Настройки!$B$7),0,MAX(0,$E3917-MAX(0,SUMIFS(Тех_Движение!$G$2:$G$5111,Тех_Движение!$D$2:$D$5111,$C3917,Тех_Движение!$B$2:$B$5111,"&lt;="&amp;L$3)-$F3917)))</f>
        <v/>
      </c>
      <c r="M3917" s="54">
        <f>IF(OR($B3917="",M$3&lt;$D3917+Настройки!$B$7),0,MAX(0,$E3917-MAX(0,SUMIFS(Тех_Движение!$G$2:$G$5111,Тех_Движение!$D$2:$D$5111,$C3917,Тех_Движение!$B$2:$B$5111,"&lt;="&amp;M$3)-$F3917)))</f>
        <v/>
      </c>
      <c r="N3917" s="54">
        <f>IF(OR($B3917="",N$3&lt;$D3917+Настройки!$B$7),0,MAX(0,$E3917-MAX(0,SUMIFS(Тех_Движение!$G$2:$G$5111,Тех_Движение!$D$2:$D$5111,$C3917,Тех_Движение!$B$2:$B$5111,"&lt;="&amp;N$3)-$F3917)))</f>
        <v/>
      </c>
      <c r="O3917" s="54">
        <f>IF(OR($B3917="",O$3&lt;$D3917+Настройки!$B$7),0,MAX(0,$E3917-MAX(0,SUMIFS(Тех_Движение!$G$2:$G$5111,Тех_Движение!$D$2:$D$5111,$C3917,Тех_Движение!$B$2:$B$5111,"&lt;="&amp;O$3)-$F3917)))</f>
        <v/>
      </c>
      <c r="P3917" s="54">
        <f>IF(OR($B3917="",P$3&lt;$D3917+Настройки!$B$7),0,MAX(0,$E3917-MAX(0,SUMIFS(Тех_Движение!$G$2:$G$5111,Тех_Движение!$D$2:$D$5111,$C3917,Тех_Движение!$B$2:$B$5111,"&lt;="&amp;P$3)-$F3917)))</f>
        <v/>
      </c>
      <c r="Q3917" s="54">
        <f>IF(OR($B3917="",Q$3&lt;$D3917+Настройки!$B$7),0,MAX(0,$E3917-MAX(0,SUMIFS(Тех_Движение!$G$2:$G$5111,Тех_Движение!$D$2:$D$5111,$C3917,Тех_Движение!$B$2:$B$5111,"&lt;="&amp;Q$3)-$F3917)))</f>
        <v/>
      </c>
      <c r="R3917" s="54">
        <f>IF($B3917="","",SUM($K3917:$Q3917))</f>
        <v/>
      </c>
      <c r="S3917" s="56">
        <f>IF($B3917="","",VLOOKUP($C3917,Настройки!$A$11:$L$17,9,FALSE))</f>
        <v/>
      </c>
      <c r="T3917" s="56">
        <f>IF($B3917="","",$R3917*$S3917)</f>
        <v/>
      </c>
    </row>
    <row r="3918">
      <c r="A3918" s="20">
        <f>Тех_Движение!$A$3915</f>
        <v/>
      </c>
      <c r="B3918" s="20">
        <f>IF(Тех_Движение!$F$3915&gt;0,Тех_Движение!$I$3915,"")</f>
        <v/>
      </c>
      <c r="C3918" s="20">
        <f>IF($B3918="","",Тех_Движение!$D$3915)</f>
        <v/>
      </c>
      <c r="D3918" s="42">
        <f>IF($B3918="","",Тех_Движение!$B$3915)</f>
        <v/>
      </c>
      <c r="E3918" s="54">
        <f>IF($B3918="","",Тех_Движение!$F$3915)</f>
        <v/>
      </c>
      <c r="F3918" s="54">
        <f>IF($B3918="","",SUMIFS($E$5:$E3917,$C$5:$C3917,$C3918))</f>
        <v/>
      </c>
      <c r="G3918" s="54">
        <f>IF($B3918="","",MAX(0,$E3918-MAX(0,SUMIFS(Тех_Движение!$G$2:$G$5111,Тех_Движение!$D$2:$D$5111,$C3918,Тех_Движение!$B$2:$B$5111,"&lt;="&amp;Настройки!$B$5-1)-$F3918)))</f>
        <v/>
      </c>
      <c r="H3918" s="54">
        <f>IF($B3918="","",IF(AND($D3918&gt;=Настройки!$B$5,$D3918&lt;=Настройки!$B$6),$E3918,0))</f>
        <v/>
      </c>
      <c r="I3918" s="54">
        <f>IF($B3918="","",$G3918+$H3918-$J3918)</f>
        <v/>
      </c>
      <c r="J3918" s="54">
        <f>IF($B3918="","",MAX(0,$E3918-MAX(0,SUMIFS(Тех_Движение!$G$2:$G$5111,Тех_Движение!$D$2:$D$5111,$C3918,Тех_Движение!$B$2:$B$5111,"&lt;="&amp;Настройки!$B$6)-$F3918)))</f>
        <v/>
      </c>
      <c r="K3918" s="54">
        <f>IF(OR($B3918="",K$3&lt;$D3918+Настройки!$B$7),0,MAX(0,$E3918-MAX(0,SUMIFS(Тех_Движение!$G$2:$G$5111,Тех_Движение!$D$2:$D$5111,$C3918,Тех_Движение!$B$2:$B$5111,"&lt;="&amp;K$3)-$F3918)))</f>
        <v/>
      </c>
      <c r="L3918" s="54">
        <f>IF(OR($B3918="",L$3&lt;$D3918+Настройки!$B$7),0,MAX(0,$E3918-MAX(0,SUMIFS(Тех_Движение!$G$2:$G$5111,Тех_Движение!$D$2:$D$5111,$C3918,Тех_Движение!$B$2:$B$5111,"&lt;="&amp;L$3)-$F3918)))</f>
        <v/>
      </c>
      <c r="M3918" s="54">
        <f>IF(OR($B3918="",M$3&lt;$D3918+Настройки!$B$7),0,MAX(0,$E3918-MAX(0,SUMIFS(Тех_Движение!$G$2:$G$5111,Тех_Движение!$D$2:$D$5111,$C3918,Тех_Движение!$B$2:$B$5111,"&lt;="&amp;M$3)-$F3918)))</f>
        <v/>
      </c>
      <c r="N3918" s="54">
        <f>IF(OR($B3918="",N$3&lt;$D3918+Настройки!$B$7),0,MAX(0,$E3918-MAX(0,SUMIFS(Тех_Движение!$G$2:$G$5111,Тех_Движение!$D$2:$D$5111,$C3918,Тех_Движение!$B$2:$B$5111,"&lt;="&amp;N$3)-$F3918)))</f>
        <v/>
      </c>
      <c r="O3918" s="54">
        <f>IF(OR($B3918="",O$3&lt;$D3918+Настройки!$B$7),0,MAX(0,$E3918-MAX(0,SUMIFS(Тех_Движение!$G$2:$G$5111,Тех_Движение!$D$2:$D$5111,$C3918,Тех_Движение!$B$2:$B$5111,"&lt;="&amp;O$3)-$F3918)))</f>
        <v/>
      </c>
      <c r="P3918" s="54">
        <f>IF(OR($B3918="",P$3&lt;$D3918+Настройки!$B$7),0,MAX(0,$E3918-MAX(0,SUMIFS(Тех_Движение!$G$2:$G$5111,Тех_Движение!$D$2:$D$5111,$C3918,Тех_Движение!$B$2:$B$5111,"&lt;="&amp;P$3)-$F3918)))</f>
        <v/>
      </c>
      <c r="Q3918" s="54">
        <f>IF(OR($B3918="",Q$3&lt;$D3918+Настройки!$B$7),0,MAX(0,$E3918-MAX(0,SUMIFS(Тех_Движение!$G$2:$G$5111,Тех_Движение!$D$2:$D$5111,$C3918,Тех_Движение!$B$2:$B$5111,"&lt;="&amp;Q$3)-$F3918)))</f>
        <v/>
      </c>
      <c r="R3918" s="54">
        <f>IF($B3918="","",SUM($K3918:$Q3918))</f>
        <v/>
      </c>
      <c r="S3918" s="56">
        <f>IF($B3918="","",VLOOKUP($C3918,Настройки!$A$11:$L$17,9,FALSE))</f>
        <v/>
      </c>
      <c r="T3918" s="56">
        <f>IF($B3918="","",$R3918*$S3918)</f>
        <v/>
      </c>
    </row>
    <row r="3919">
      <c r="A3919" s="20">
        <f>Тех_Движение!$A$3916</f>
        <v/>
      </c>
      <c r="B3919" s="20">
        <f>IF(Тех_Движение!$F$3916&gt;0,Тех_Движение!$I$3916,"")</f>
        <v/>
      </c>
      <c r="C3919" s="20">
        <f>IF($B3919="","",Тех_Движение!$D$3916)</f>
        <v/>
      </c>
      <c r="D3919" s="42">
        <f>IF($B3919="","",Тех_Движение!$B$3916)</f>
        <v/>
      </c>
      <c r="E3919" s="54">
        <f>IF($B3919="","",Тех_Движение!$F$3916)</f>
        <v/>
      </c>
      <c r="F3919" s="54">
        <f>IF($B3919="","",SUMIFS($E$5:$E3918,$C$5:$C3918,$C3919))</f>
        <v/>
      </c>
      <c r="G3919" s="54">
        <f>IF($B3919="","",MAX(0,$E3919-MAX(0,SUMIFS(Тех_Движение!$G$2:$G$5111,Тех_Движение!$D$2:$D$5111,$C3919,Тех_Движение!$B$2:$B$5111,"&lt;="&amp;Настройки!$B$5-1)-$F3919)))</f>
        <v/>
      </c>
      <c r="H3919" s="54">
        <f>IF($B3919="","",IF(AND($D3919&gt;=Настройки!$B$5,$D3919&lt;=Настройки!$B$6),$E3919,0))</f>
        <v/>
      </c>
      <c r="I3919" s="54">
        <f>IF($B3919="","",$G3919+$H3919-$J3919)</f>
        <v/>
      </c>
      <c r="J3919" s="54">
        <f>IF($B3919="","",MAX(0,$E3919-MAX(0,SUMIFS(Тех_Движение!$G$2:$G$5111,Тех_Движение!$D$2:$D$5111,$C3919,Тех_Движение!$B$2:$B$5111,"&lt;="&amp;Настройки!$B$6)-$F3919)))</f>
        <v/>
      </c>
      <c r="K3919" s="54">
        <f>IF(OR($B3919="",K$3&lt;$D3919+Настройки!$B$7),0,MAX(0,$E3919-MAX(0,SUMIFS(Тех_Движение!$G$2:$G$5111,Тех_Движение!$D$2:$D$5111,$C3919,Тех_Движение!$B$2:$B$5111,"&lt;="&amp;K$3)-$F3919)))</f>
        <v/>
      </c>
      <c r="L3919" s="54">
        <f>IF(OR($B3919="",L$3&lt;$D3919+Настройки!$B$7),0,MAX(0,$E3919-MAX(0,SUMIFS(Тех_Движение!$G$2:$G$5111,Тех_Движение!$D$2:$D$5111,$C3919,Тех_Движение!$B$2:$B$5111,"&lt;="&amp;L$3)-$F3919)))</f>
        <v/>
      </c>
      <c r="M3919" s="54">
        <f>IF(OR($B3919="",M$3&lt;$D3919+Настройки!$B$7),0,MAX(0,$E3919-MAX(0,SUMIFS(Тех_Движение!$G$2:$G$5111,Тех_Движение!$D$2:$D$5111,$C3919,Тех_Движение!$B$2:$B$5111,"&lt;="&amp;M$3)-$F3919)))</f>
        <v/>
      </c>
      <c r="N3919" s="54">
        <f>IF(OR($B3919="",N$3&lt;$D3919+Настройки!$B$7),0,MAX(0,$E3919-MAX(0,SUMIFS(Тех_Движение!$G$2:$G$5111,Тех_Движение!$D$2:$D$5111,$C3919,Тех_Движение!$B$2:$B$5111,"&lt;="&amp;N$3)-$F3919)))</f>
        <v/>
      </c>
      <c r="O3919" s="54">
        <f>IF(OR($B3919="",O$3&lt;$D3919+Настройки!$B$7),0,MAX(0,$E3919-MAX(0,SUMIFS(Тех_Движение!$G$2:$G$5111,Тех_Движение!$D$2:$D$5111,$C3919,Тех_Движение!$B$2:$B$5111,"&lt;="&amp;O$3)-$F3919)))</f>
        <v/>
      </c>
      <c r="P3919" s="54">
        <f>IF(OR($B3919="",P$3&lt;$D3919+Настройки!$B$7),0,MAX(0,$E3919-MAX(0,SUMIFS(Тех_Движение!$G$2:$G$5111,Тех_Движение!$D$2:$D$5111,$C3919,Тех_Движение!$B$2:$B$5111,"&lt;="&amp;P$3)-$F3919)))</f>
        <v/>
      </c>
      <c r="Q3919" s="54">
        <f>IF(OR($B3919="",Q$3&lt;$D3919+Настройки!$B$7),0,MAX(0,$E3919-MAX(0,SUMIFS(Тех_Движение!$G$2:$G$5111,Тех_Движение!$D$2:$D$5111,$C3919,Тех_Движение!$B$2:$B$5111,"&lt;="&amp;Q$3)-$F3919)))</f>
        <v/>
      </c>
      <c r="R3919" s="54">
        <f>IF($B3919="","",SUM($K3919:$Q3919))</f>
        <v/>
      </c>
      <c r="S3919" s="56">
        <f>IF($B3919="","",VLOOKUP($C3919,Настройки!$A$11:$L$17,9,FALSE))</f>
        <v/>
      </c>
      <c r="T3919" s="56">
        <f>IF($B3919="","",$R3919*$S3919)</f>
        <v/>
      </c>
    </row>
    <row r="3920">
      <c r="A3920" s="20">
        <f>Тех_Движение!$A$3917</f>
        <v/>
      </c>
      <c r="B3920" s="20">
        <f>IF(Тех_Движение!$F$3917&gt;0,Тех_Движение!$I$3917,"")</f>
        <v/>
      </c>
      <c r="C3920" s="20">
        <f>IF($B3920="","",Тех_Движение!$D$3917)</f>
        <v/>
      </c>
      <c r="D3920" s="42">
        <f>IF($B3920="","",Тех_Движение!$B$3917)</f>
        <v/>
      </c>
      <c r="E3920" s="54">
        <f>IF($B3920="","",Тех_Движение!$F$3917)</f>
        <v/>
      </c>
      <c r="F3920" s="54">
        <f>IF($B3920="","",SUMIFS($E$5:$E3919,$C$5:$C3919,$C3920))</f>
        <v/>
      </c>
      <c r="G3920" s="54">
        <f>IF($B3920="","",MAX(0,$E3920-MAX(0,SUMIFS(Тех_Движение!$G$2:$G$5111,Тех_Движение!$D$2:$D$5111,$C3920,Тех_Движение!$B$2:$B$5111,"&lt;="&amp;Настройки!$B$5-1)-$F3920)))</f>
        <v/>
      </c>
      <c r="H3920" s="54">
        <f>IF($B3920="","",IF(AND($D3920&gt;=Настройки!$B$5,$D3920&lt;=Настройки!$B$6),$E3920,0))</f>
        <v/>
      </c>
      <c r="I3920" s="54">
        <f>IF($B3920="","",$G3920+$H3920-$J3920)</f>
        <v/>
      </c>
      <c r="J3920" s="54">
        <f>IF($B3920="","",MAX(0,$E3920-MAX(0,SUMIFS(Тех_Движение!$G$2:$G$5111,Тех_Движение!$D$2:$D$5111,$C3920,Тех_Движение!$B$2:$B$5111,"&lt;="&amp;Настройки!$B$6)-$F3920)))</f>
        <v/>
      </c>
      <c r="K3920" s="54">
        <f>IF(OR($B3920="",K$3&lt;$D3920+Настройки!$B$7),0,MAX(0,$E3920-MAX(0,SUMIFS(Тех_Движение!$G$2:$G$5111,Тех_Движение!$D$2:$D$5111,$C3920,Тех_Движение!$B$2:$B$5111,"&lt;="&amp;K$3)-$F3920)))</f>
        <v/>
      </c>
      <c r="L3920" s="54">
        <f>IF(OR($B3920="",L$3&lt;$D3920+Настройки!$B$7),0,MAX(0,$E3920-MAX(0,SUMIFS(Тех_Движение!$G$2:$G$5111,Тех_Движение!$D$2:$D$5111,$C3920,Тех_Движение!$B$2:$B$5111,"&lt;="&amp;L$3)-$F3920)))</f>
        <v/>
      </c>
      <c r="M3920" s="54">
        <f>IF(OR($B3920="",M$3&lt;$D3920+Настройки!$B$7),0,MAX(0,$E3920-MAX(0,SUMIFS(Тех_Движение!$G$2:$G$5111,Тех_Движение!$D$2:$D$5111,$C3920,Тех_Движение!$B$2:$B$5111,"&lt;="&amp;M$3)-$F3920)))</f>
        <v/>
      </c>
      <c r="N3920" s="54">
        <f>IF(OR($B3920="",N$3&lt;$D3920+Настройки!$B$7),0,MAX(0,$E3920-MAX(0,SUMIFS(Тех_Движение!$G$2:$G$5111,Тех_Движение!$D$2:$D$5111,$C3920,Тех_Движение!$B$2:$B$5111,"&lt;="&amp;N$3)-$F3920)))</f>
        <v/>
      </c>
      <c r="O3920" s="54">
        <f>IF(OR($B3920="",O$3&lt;$D3920+Настройки!$B$7),0,MAX(0,$E3920-MAX(0,SUMIFS(Тех_Движение!$G$2:$G$5111,Тех_Движение!$D$2:$D$5111,$C3920,Тех_Движение!$B$2:$B$5111,"&lt;="&amp;O$3)-$F3920)))</f>
        <v/>
      </c>
      <c r="P3920" s="54">
        <f>IF(OR($B3920="",P$3&lt;$D3920+Настройки!$B$7),0,MAX(0,$E3920-MAX(0,SUMIFS(Тех_Движение!$G$2:$G$5111,Тех_Движение!$D$2:$D$5111,$C3920,Тех_Движение!$B$2:$B$5111,"&lt;="&amp;P$3)-$F3920)))</f>
        <v/>
      </c>
      <c r="Q3920" s="54">
        <f>IF(OR($B3920="",Q$3&lt;$D3920+Настройки!$B$7),0,MAX(0,$E3920-MAX(0,SUMIFS(Тех_Движение!$G$2:$G$5111,Тех_Движение!$D$2:$D$5111,$C3920,Тех_Движение!$B$2:$B$5111,"&lt;="&amp;Q$3)-$F3920)))</f>
        <v/>
      </c>
      <c r="R3920" s="54">
        <f>IF($B3920="","",SUM($K3920:$Q3920))</f>
        <v/>
      </c>
      <c r="S3920" s="56">
        <f>IF($B3920="","",VLOOKUP($C3920,Настройки!$A$11:$L$17,9,FALSE))</f>
        <v/>
      </c>
      <c r="T3920" s="56">
        <f>IF($B3920="","",$R3920*$S3920)</f>
        <v/>
      </c>
    </row>
    <row r="3921">
      <c r="A3921" s="20">
        <f>Тех_Движение!$A$3918</f>
        <v/>
      </c>
      <c r="B3921" s="20">
        <f>IF(Тех_Движение!$F$3918&gt;0,Тех_Движение!$I$3918,"")</f>
        <v/>
      </c>
      <c r="C3921" s="20">
        <f>IF($B3921="","",Тех_Движение!$D$3918)</f>
        <v/>
      </c>
      <c r="D3921" s="42">
        <f>IF($B3921="","",Тех_Движение!$B$3918)</f>
        <v/>
      </c>
      <c r="E3921" s="54">
        <f>IF($B3921="","",Тех_Движение!$F$3918)</f>
        <v/>
      </c>
      <c r="F3921" s="54">
        <f>IF($B3921="","",SUMIFS($E$5:$E3920,$C$5:$C3920,$C3921))</f>
        <v/>
      </c>
      <c r="G3921" s="54">
        <f>IF($B3921="","",MAX(0,$E3921-MAX(0,SUMIFS(Тех_Движение!$G$2:$G$5111,Тех_Движение!$D$2:$D$5111,$C3921,Тех_Движение!$B$2:$B$5111,"&lt;="&amp;Настройки!$B$5-1)-$F3921)))</f>
        <v/>
      </c>
      <c r="H3921" s="54">
        <f>IF($B3921="","",IF(AND($D3921&gt;=Настройки!$B$5,$D3921&lt;=Настройки!$B$6),$E3921,0))</f>
        <v/>
      </c>
      <c r="I3921" s="54">
        <f>IF($B3921="","",$G3921+$H3921-$J3921)</f>
        <v/>
      </c>
      <c r="J3921" s="54">
        <f>IF($B3921="","",MAX(0,$E3921-MAX(0,SUMIFS(Тех_Движение!$G$2:$G$5111,Тех_Движение!$D$2:$D$5111,$C3921,Тех_Движение!$B$2:$B$5111,"&lt;="&amp;Настройки!$B$6)-$F3921)))</f>
        <v/>
      </c>
      <c r="K3921" s="54">
        <f>IF(OR($B3921="",K$3&lt;$D3921+Настройки!$B$7),0,MAX(0,$E3921-MAX(0,SUMIFS(Тех_Движение!$G$2:$G$5111,Тех_Движение!$D$2:$D$5111,$C3921,Тех_Движение!$B$2:$B$5111,"&lt;="&amp;K$3)-$F3921)))</f>
        <v/>
      </c>
      <c r="L3921" s="54">
        <f>IF(OR($B3921="",L$3&lt;$D3921+Настройки!$B$7),0,MAX(0,$E3921-MAX(0,SUMIFS(Тех_Движение!$G$2:$G$5111,Тех_Движение!$D$2:$D$5111,$C3921,Тех_Движение!$B$2:$B$5111,"&lt;="&amp;L$3)-$F3921)))</f>
        <v/>
      </c>
      <c r="M3921" s="54">
        <f>IF(OR($B3921="",M$3&lt;$D3921+Настройки!$B$7),0,MAX(0,$E3921-MAX(0,SUMIFS(Тех_Движение!$G$2:$G$5111,Тех_Движение!$D$2:$D$5111,$C3921,Тех_Движение!$B$2:$B$5111,"&lt;="&amp;M$3)-$F3921)))</f>
        <v/>
      </c>
      <c r="N3921" s="54">
        <f>IF(OR($B3921="",N$3&lt;$D3921+Настройки!$B$7),0,MAX(0,$E3921-MAX(0,SUMIFS(Тех_Движение!$G$2:$G$5111,Тех_Движение!$D$2:$D$5111,$C3921,Тех_Движение!$B$2:$B$5111,"&lt;="&amp;N$3)-$F3921)))</f>
        <v/>
      </c>
      <c r="O3921" s="54">
        <f>IF(OR($B3921="",O$3&lt;$D3921+Настройки!$B$7),0,MAX(0,$E3921-MAX(0,SUMIFS(Тех_Движение!$G$2:$G$5111,Тех_Движение!$D$2:$D$5111,$C3921,Тех_Движение!$B$2:$B$5111,"&lt;="&amp;O$3)-$F3921)))</f>
        <v/>
      </c>
      <c r="P3921" s="54">
        <f>IF(OR($B3921="",P$3&lt;$D3921+Настройки!$B$7),0,MAX(0,$E3921-MAX(0,SUMIFS(Тех_Движение!$G$2:$G$5111,Тех_Движение!$D$2:$D$5111,$C3921,Тех_Движение!$B$2:$B$5111,"&lt;="&amp;P$3)-$F3921)))</f>
        <v/>
      </c>
      <c r="Q3921" s="54">
        <f>IF(OR($B3921="",Q$3&lt;$D3921+Настройки!$B$7),0,MAX(0,$E3921-MAX(0,SUMIFS(Тех_Движение!$G$2:$G$5111,Тех_Движение!$D$2:$D$5111,$C3921,Тех_Движение!$B$2:$B$5111,"&lt;="&amp;Q$3)-$F3921)))</f>
        <v/>
      </c>
      <c r="R3921" s="54">
        <f>IF($B3921="","",SUM($K3921:$Q3921))</f>
        <v/>
      </c>
      <c r="S3921" s="56">
        <f>IF($B3921="","",VLOOKUP($C3921,Настройки!$A$11:$L$17,9,FALSE))</f>
        <v/>
      </c>
      <c r="T3921" s="56">
        <f>IF($B3921="","",$R3921*$S3921)</f>
        <v/>
      </c>
    </row>
    <row r="3922">
      <c r="A3922" s="20">
        <f>Тех_Движение!$A$3919</f>
        <v/>
      </c>
      <c r="B3922" s="20">
        <f>IF(Тех_Движение!$F$3919&gt;0,Тех_Движение!$I$3919,"")</f>
        <v/>
      </c>
      <c r="C3922" s="20">
        <f>IF($B3922="","",Тех_Движение!$D$3919)</f>
        <v/>
      </c>
      <c r="D3922" s="42">
        <f>IF($B3922="","",Тех_Движение!$B$3919)</f>
        <v/>
      </c>
      <c r="E3922" s="54">
        <f>IF($B3922="","",Тех_Движение!$F$3919)</f>
        <v/>
      </c>
      <c r="F3922" s="54">
        <f>IF($B3922="","",SUMIFS($E$5:$E3921,$C$5:$C3921,$C3922))</f>
        <v/>
      </c>
      <c r="G3922" s="54">
        <f>IF($B3922="","",MAX(0,$E3922-MAX(0,SUMIFS(Тех_Движение!$G$2:$G$5111,Тех_Движение!$D$2:$D$5111,$C3922,Тех_Движение!$B$2:$B$5111,"&lt;="&amp;Настройки!$B$5-1)-$F3922)))</f>
        <v/>
      </c>
      <c r="H3922" s="54">
        <f>IF($B3922="","",IF(AND($D3922&gt;=Настройки!$B$5,$D3922&lt;=Настройки!$B$6),$E3922,0))</f>
        <v/>
      </c>
      <c r="I3922" s="54">
        <f>IF($B3922="","",$G3922+$H3922-$J3922)</f>
        <v/>
      </c>
      <c r="J3922" s="54">
        <f>IF($B3922="","",MAX(0,$E3922-MAX(0,SUMIFS(Тех_Движение!$G$2:$G$5111,Тех_Движение!$D$2:$D$5111,$C3922,Тех_Движение!$B$2:$B$5111,"&lt;="&amp;Настройки!$B$6)-$F3922)))</f>
        <v/>
      </c>
      <c r="K3922" s="54">
        <f>IF(OR($B3922="",K$3&lt;$D3922+Настройки!$B$7),0,MAX(0,$E3922-MAX(0,SUMIFS(Тех_Движение!$G$2:$G$5111,Тех_Движение!$D$2:$D$5111,$C3922,Тех_Движение!$B$2:$B$5111,"&lt;="&amp;K$3)-$F3922)))</f>
        <v/>
      </c>
      <c r="L3922" s="54">
        <f>IF(OR($B3922="",L$3&lt;$D3922+Настройки!$B$7),0,MAX(0,$E3922-MAX(0,SUMIFS(Тех_Движение!$G$2:$G$5111,Тех_Движение!$D$2:$D$5111,$C3922,Тех_Движение!$B$2:$B$5111,"&lt;="&amp;L$3)-$F3922)))</f>
        <v/>
      </c>
      <c r="M3922" s="54">
        <f>IF(OR($B3922="",M$3&lt;$D3922+Настройки!$B$7),0,MAX(0,$E3922-MAX(0,SUMIFS(Тех_Движение!$G$2:$G$5111,Тех_Движение!$D$2:$D$5111,$C3922,Тех_Движение!$B$2:$B$5111,"&lt;="&amp;M$3)-$F3922)))</f>
        <v/>
      </c>
      <c r="N3922" s="54">
        <f>IF(OR($B3922="",N$3&lt;$D3922+Настройки!$B$7),0,MAX(0,$E3922-MAX(0,SUMIFS(Тех_Движение!$G$2:$G$5111,Тех_Движение!$D$2:$D$5111,$C3922,Тех_Движение!$B$2:$B$5111,"&lt;="&amp;N$3)-$F3922)))</f>
        <v/>
      </c>
      <c r="O3922" s="54">
        <f>IF(OR($B3922="",O$3&lt;$D3922+Настройки!$B$7),0,MAX(0,$E3922-MAX(0,SUMIFS(Тех_Движение!$G$2:$G$5111,Тех_Движение!$D$2:$D$5111,$C3922,Тех_Движение!$B$2:$B$5111,"&lt;="&amp;O$3)-$F3922)))</f>
        <v/>
      </c>
      <c r="P3922" s="54">
        <f>IF(OR($B3922="",P$3&lt;$D3922+Настройки!$B$7),0,MAX(0,$E3922-MAX(0,SUMIFS(Тех_Движение!$G$2:$G$5111,Тех_Движение!$D$2:$D$5111,$C3922,Тех_Движение!$B$2:$B$5111,"&lt;="&amp;P$3)-$F3922)))</f>
        <v/>
      </c>
      <c r="Q3922" s="54">
        <f>IF(OR($B3922="",Q$3&lt;$D3922+Настройки!$B$7),0,MAX(0,$E3922-MAX(0,SUMIFS(Тех_Движение!$G$2:$G$5111,Тех_Движение!$D$2:$D$5111,$C3922,Тех_Движение!$B$2:$B$5111,"&lt;="&amp;Q$3)-$F3922)))</f>
        <v/>
      </c>
      <c r="R3922" s="54">
        <f>IF($B3922="","",SUM($K3922:$Q3922))</f>
        <v/>
      </c>
      <c r="S3922" s="56">
        <f>IF($B3922="","",VLOOKUP($C3922,Настройки!$A$11:$L$17,9,FALSE))</f>
        <v/>
      </c>
      <c r="T3922" s="56">
        <f>IF($B3922="","",$R3922*$S3922)</f>
        <v/>
      </c>
    </row>
    <row r="3923">
      <c r="A3923" s="20">
        <f>Тех_Движение!$A$3920</f>
        <v/>
      </c>
      <c r="B3923" s="20">
        <f>IF(Тех_Движение!$F$3920&gt;0,Тех_Движение!$I$3920,"")</f>
        <v/>
      </c>
      <c r="C3923" s="20">
        <f>IF($B3923="","",Тех_Движение!$D$3920)</f>
        <v/>
      </c>
      <c r="D3923" s="42">
        <f>IF($B3923="","",Тех_Движение!$B$3920)</f>
        <v/>
      </c>
      <c r="E3923" s="54">
        <f>IF($B3923="","",Тех_Движение!$F$3920)</f>
        <v/>
      </c>
      <c r="F3923" s="54">
        <f>IF($B3923="","",SUMIFS($E$5:$E3922,$C$5:$C3922,$C3923))</f>
        <v/>
      </c>
      <c r="G3923" s="54">
        <f>IF($B3923="","",MAX(0,$E3923-MAX(0,SUMIFS(Тех_Движение!$G$2:$G$5111,Тех_Движение!$D$2:$D$5111,$C3923,Тех_Движение!$B$2:$B$5111,"&lt;="&amp;Настройки!$B$5-1)-$F3923)))</f>
        <v/>
      </c>
      <c r="H3923" s="54">
        <f>IF($B3923="","",IF(AND($D3923&gt;=Настройки!$B$5,$D3923&lt;=Настройки!$B$6),$E3923,0))</f>
        <v/>
      </c>
      <c r="I3923" s="54">
        <f>IF($B3923="","",$G3923+$H3923-$J3923)</f>
        <v/>
      </c>
      <c r="J3923" s="54">
        <f>IF($B3923="","",MAX(0,$E3923-MAX(0,SUMIFS(Тех_Движение!$G$2:$G$5111,Тех_Движение!$D$2:$D$5111,$C3923,Тех_Движение!$B$2:$B$5111,"&lt;="&amp;Настройки!$B$6)-$F3923)))</f>
        <v/>
      </c>
      <c r="K3923" s="54">
        <f>IF(OR($B3923="",K$3&lt;$D3923+Настройки!$B$7),0,MAX(0,$E3923-MAX(0,SUMIFS(Тех_Движение!$G$2:$G$5111,Тех_Движение!$D$2:$D$5111,$C3923,Тех_Движение!$B$2:$B$5111,"&lt;="&amp;K$3)-$F3923)))</f>
        <v/>
      </c>
      <c r="L3923" s="54">
        <f>IF(OR($B3923="",L$3&lt;$D3923+Настройки!$B$7),0,MAX(0,$E3923-MAX(0,SUMIFS(Тех_Движение!$G$2:$G$5111,Тех_Движение!$D$2:$D$5111,$C3923,Тех_Движение!$B$2:$B$5111,"&lt;="&amp;L$3)-$F3923)))</f>
        <v/>
      </c>
      <c r="M3923" s="54">
        <f>IF(OR($B3923="",M$3&lt;$D3923+Настройки!$B$7),0,MAX(0,$E3923-MAX(0,SUMIFS(Тех_Движение!$G$2:$G$5111,Тех_Движение!$D$2:$D$5111,$C3923,Тех_Движение!$B$2:$B$5111,"&lt;="&amp;M$3)-$F3923)))</f>
        <v/>
      </c>
      <c r="N3923" s="54">
        <f>IF(OR($B3923="",N$3&lt;$D3923+Настройки!$B$7),0,MAX(0,$E3923-MAX(0,SUMIFS(Тех_Движение!$G$2:$G$5111,Тех_Движение!$D$2:$D$5111,$C3923,Тех_Движение!$B$2:$B$5111,"&lt;="&amp;N$3)-$F3923)))</f>
        <v/>
      </c>
      <c r="O3923" s="54">
        <f>IF(OR($B3923="",O$3&lt;$D3923+Настройки!$B$7),0,MAX(0,$E3923-MAX(0,SUMIFS(Тех_Движение!$G$2:$G$5111,Тех_Движение!$D$2:$D$5111,$C3923,Тех_Движение!$B$2:$B$5111,"&lt;="&amp;O$3)-$F3923)))</f>
        <v/>
      </c>
      <c r="P3923" s="54">
        <f>IF(OR($B3923="",P$3&lt;$D3923+Настройки!$B$7),0,MAX(0,$E3923-MAX(0,SUMIFS(Тех_Движение!$G$2:$G$5111,Тех_Движение!$D$2:$D$5111,$C3923,Тех_Движение!$B$2:$B$5111,"&lt;="&amp;P$3)-$F3923)))</f>
        <v/>
      </c>
      <c r="Q3923" s="54">
        <f>IF(OR($B3923="",Q$3&lt;$D3923+Настройки!$B$7),0,MAX(0,$E3923-MAX(0,SUMIFS(Тех_Движение!$G$2:$G$5111,Тех_Движение!$D$2:$D$5111,$C3923,Тех_Движение!$B$2:$B$5111,"&lt;="&amp;Q$3)-$F3923)))</f>
        <v/>
      </c>
      <c r="R3923" s="54">
        <f>IF($B3923="","",SUM($K3923:$Q3923))</f>
        <v/>
      </c>
      <c r="S3923" s="56">
        <f>IF($B3923="","",VLOOKUP($C3923,Настройки!$A$11:$L$17,9,FALSE))</f>
        <v/>
      </c>
      <c r="T3923" s="56">
        <f>IF($B3923="","",$R3923*$S3923)</f>
        <v/>
      </c>
    </row>
    <row r="3924">
      <c r="A3924" s="20">
        <f>Тех_Движение!$A$3921</f>
        <v/>
      </c>
      <c r="B3924" s="20">
        <f>IF(Тех_Движение!$F$3921&gt;0,Тех_Движение!$I$3921,"")</f>
        <v/>
      </c>
      <c r="C3924" s="20">
        <f>IF($B3924="","",Тех_Движение!$D$3921)</f>
        <v/>
      </c>
      <c r="D3924" s="42">
        <f>IF($B3924="","",Тех_Движение!$B$3921)</f>
        <v/>
      </c>
      <c r="E3924" s="54">
        <f>IF($B3924="","",Тех_Движение!$F$3921)</f>
        <v/>
      </c>
      <c r="F3924" s="54">
        <f>IF($B3924="","",SUMIFS($E$5:$E3923,$C$5:$C3923,$C3924))</f>
        <v/>
      </c>
      <c r="G3924" s="54">
        <f>IF($B3924="","",MAX(0,$E3924-MAX(0,SUMIFS(Тех_Движение!$G$2:$G$5111,Тех_Движение!$D$2:$D$5111,$C3924,Тех_Движение!$B$2:$B$5111,"&lt;="&amp;Настройки!$B$5-1)-$F3924)))</f>
        <v/>
      </c>
      <c r="H3924" s="54">
        <f>IF($B3924="","",IF(AND($D3924&gt;=Настройки!$B$5,$D3924&lt;=Настройки!$B$6),$E3924,0))</f>
        <v/>
      </c>
      <c r="I3924" s="54">
        <f>IF($B3924="","",$G3924+$H3924-$J3924)</f>
        <v/>
      </c>
      <c r="J3924" s="54">
        <f>IF($B3924="","",MAX(0,$E3924-MAX(0,SUMIFS(Тех_Движение!$G$2:$G$5111,Тех_Движение!$D$2:$D$5111,$C3924,Тех_Движение!$B$2:$B$5111,"&lt;="&amp;Настройки!$B$6)-$F3924)))</f>
        <v/>
      </c>
      <c r="K3924" s="54">
        <f>IF(OR($B3924="",K$3&lt;$D3924+Настройки!$B$7),0,MAX(0,$E3924-MAX(0,SUMIFS(Тех_Движение!$G$2:$G$5111,Тех_Движение!$D$2:$D$5111,$C3924,Тех_Движение!$B$2:$B$5111,"&lt;="&amp;K$3)-$F3924)))</f>
        <v/>
      </c>
      <c r="L3924" s="54">
        <f>IF(OR($B3924="",L$3&lt;$D3924+Настройки!$B$7),0,MAX(0,$E3924-MAX(0,SUMIFS(Тех_Движение!$G$2:$G$5111,Тех_Движение!$D$2:$D$5111,$C3924,Тех_Движение!$B$2:$B$5111,"&lt;="&amp;L$3)-$F3924)))</f>
        <v/>
      </c>
      <c r="M3924" s="54">
        <f>IF(OR($B3924="",M$3&lt;$D3924+Настройки!$B$7),0,MAX(0,$E3924-MAX(0,SUMIFS(Тех_Движение!$G$2:$G$5111,Тех_Движение!$D$2:$D$5111,$C3924,Тех_Движение!$B$2:$B$5111,"&lt;="&amp;M$3)-$F3924)))</f>
        <v/>
      </c>
      <c r="N3924" s="54">
        <f>IF(OR($B3924="",N$3&lt;$D3924+Настройки!$B$7),0,MAX(0,$E3924-MAX(0,SUMIFS(Тех_Движение!$G$2:$G$5111,Тех_Движение!$D$2:$D$5111,$C3924,Тех_Движение!$B$2:$B$5111,"&lt;="&amp;N$3)-$F3924)))</f>
        <v/>
      </c>
      <c r="O3924" s="54">
        <f>IF(OR($B3924="",O$3&lt;$D3924+Настройки!$B$7),0,MAX(0,$E3924-MAX(0,SUMIFS(Тех_Движение!$G$2:$G$5111,Тех_Движение!$D$2:$D$5111,$C3924,Тех_Движение!$B$2:$B$5111,"&lt;="&amp;O$3)-$F3924)))</f>
        <v/>
      </c>
      <c r="P3924" s="54">
        <f>IF(OR($B3924="",P$3&lt;$D3924+Настройки!$B$7),0,MAX(0,$E3924-MAX(0,SUMIFS(Тех_Движение!$G$2:$G$5111,Тех_Движение!$D$2:$D$5111,$C3924,Тех_Движение!$B$2:$B$5111,"&lt;="&amp;P$3)-$F3924)))</f>
        <v/>
      </c>
      <c r="Q3924" s="54">
        <f>IF(OR($B3924="",Q$3&lt;$D3924+Настройки!$B$7),0,MAX(0,$E3924-MAX(0,SUMIFS(Тех_Движение!$G$2:$G$5111,Тех_Движение!$D$2:$D$5111,$C3924,Тех_Движение!$B$2:$B$5111,"&lt;="&amp;Q$3)-$F3924)))</f>
        <v/>
      </c>
      <c r="R3924" s="54">
        <f>IF($B3924="","",SUM($K3924:$Q3924))</f>
        <v/>
      </c>
      <c r="S3924" s="56">
        <f>IF($B3924="","",VLOOKUP($C3924,Настройки!$A$11:$L$17,9,FALSE))</f>
        <v/>
      </c>
      <c r="T3924" s="56">
        <f>IF($B3924="","",$R3924*$S3924)</f>
        <v/>
      </c>
    </row>
    <row r="3925">
      <c r="A3925" s="20">
        <f>Тех_Движение!$A$3922</f>
        <v/>
      </c>
      <c r="B3925" s="20">
        <f>IF(Тех_Движение!$F$3922&gt;0,Тех_Движение!$I$3922,"")</f>
        <v/>
      </c>
      <c r="C3925" s="20">
        <f>IF($B3925="","",Тех_Движение!$D$3922)</f>
        <v/>
      </c>
      <c r="D3925" s="42">
        <f>IF($B3925="","",Тех_Движение!$B$3922)</f>
        <v/>
      </c>
      <c r="E3925" s="54">
        <f>IF($B3925="","",Тех_Движение!$F$3922)</f>
        <v/>
      </c>
      <c r="F3925" s="54">
        <f>IF($B3925="","",SUMIFS($E$5:$E3924,$C$5:$C3924,$C3925))</f>
        <v/>
      </c>
      <c r="G3925" s="54">
        <f>IF($B3925="","",MAX(0,$E3925-MAX(0,SUMIFS(Тех_Движение!$G$2:$G$5111,Тех_Движение!$D$2:$D$5111,$C3925,Тех_Движение!$B$2:$B$5111,"&lt;="&amp;Настройки!$B$5-1)-$F3925)))</f>
        <v/>
      </c>
      <c r="H3925" s="54">
        <f>IF($B3925="","",IF(AND($D3925&gt;=Настройки!$B$5,$D3925&lt;=Настройки!$B$6),$E3925,0))</f>
        <v/>
      </c>
      <c r="I3925" s="54">
        <f>IF($B3925="","",$G3925+$H3925-$J3925)</f>
        <v/>
      </c>
      <c r="J3925" s="54">
        <f>IF($B3925="","",MAX(0,$E3925-MAX(0,SUMIFS(Тех_Движение!$G$2:$G$5111,Тех_Движение!$D$2:$D$5111,$C3925,Тех_Движение!$B$2:$B$5111,"&lt;="&amp;Настройки!$B$6)-$F3925)))</f>
        <v/>
      </c>
      <c r="K3925" s="54">
        <f>IF(OR($B3925="",K$3&lt;$D3925+Настройки!$B$7),0,MAX(0,$E3925-MAX(0,SUMIFS(Тех_Движение!$G$2:$G$5111,Тех_Движение!$D$2:$D$5111,$C3925,Тех_Движение!$B$2:$B$5111,"&lt;="&amp;K$3)-$F3925)))</f>
        <v/>
      </c>
      <c r="L3925" s="54">
        <f>IF(OR($B3925="",L$3&lt;$D3925+Настройки!$B$7),0,MAX(0,$E3925-MAX(0,SUMIFS(Тех_Движение!$G$2:$G$5111,Тех_Движение!$D$2:$D$5111,$C3925,Тех_Движение!$B$2:$B$5111,"&lt;="&amp;L$3)-$F3925)))</f>
        <v/>
      </c>
      <c r="M3925" s="54">
        <f>IF(OR($B3925="",M$3&lt;$D3925+Настройки!$B$7),0,MAX(0,$E3925-MAX(0,SUMIFS(Тех_Движение!$G$2:$G$5111,Тех_Движение!$D$2:$D$5111,$C3925,Тех_Движение!$B$2:$B$5111,"&lt;="&amp;M$3)-$F3925)))</f>
        <v/>
      </c>
      <c r="N3925" s="54">
        <f>IF(OR($B3925="",N$3&lt;$D3925+Настройки!$B$7),0,MAX(0,$E3925-MAX(0,SUMIFS(Тех_Движение!$G$2:$G$5111,Тех_Движение!$D$2:$D$5111,$C3925,Тех_Движение!$B$2:$B$5111,"&lt;="&amp;N$3)-$F3925)))</f>
        <v/>
      </c>
      <c r="O3925" s="54">
        <f>IF(OR($B3925="",O$3&lt;$D3925+Настройки!$B$7),0,MAX(0,$E3925-MAX(0,SUMIFS(Тех_Движение!$G$2:$G$5111,Тех_Движение!$D$2:$D$5111,$C3925,Тех_Движение!$B$2:$B$5111,"&lt;="&amp;O$3)-$F3925)))</f>
        <v/>
      </c>
      <c r="P3925" s="54">
        <f>IF(OR($B3925="",P$3&lt;$D3925+Настройки!$B$7),0,MAX(0,$E3925-MAX(0,SUMIFS(Тех_Движение!$G$2:$G$5111,Тех_Движение!$D$2:$D$5111,$C3925,Тех_Движение!$B$2:$B$5111,"&lt;="&amp;P$3)-$F3925)))</f>
        <v/>
      </c>
      <c r="Q3925" s="54">
        <f>IF(OR($B3925="",Q$3&lt;$D3925+Настройки!$B$7),0,MAX(0,$E3925-MAX(0,SUMIFS(Тех_Движение!$G$2:$G$5111,Тех_Движение!$D$2:$D$5111,$C3925,Тех_Движение!$B$2:$B$5111,"&lt;="&amp;Q$3)-$F3925)))</f>
        <v/>
      </c>
      <c r="R3925" s="54">
        <f>IF($B3925="","",SUM($K3925:$Q3925))</f>
        <v/>
      </c>
      <c r="S3925" s="56">
        <f>IF($B3925="","",VLOOKUP($C3925,Настройки!$A$11:$L$17,9,FALSE))</f>
        <v/>
      </c>
      <c r="T3925" s="56">
        <f>IF($B3925="","",$R3925*$S3925)</f>
        <v/>
      </c>
    </row>
    <row r="3926">
      <c r="A3926" s="20">
        <f>Тех_Движение!$A$3923</f>
        <v/>
      </c>
      <c r="B3926" s="20">
        <f>IF(Тех_Движение!$F$3923&gt;0,Тех_Движение!$I$3923,"")</f>
        <v/>
      </c>
      <c r="C3926" s="20">
        <f>IF($B3926="","",Тех_Движение!$D$3923)</f>
        <v/>
      </c>
      <c r="D3926" s="42">
        <f>IF($B3926="","",Тех_Движение!$B$3923)</f>
        <v/>
      </c>
      <c r="E3926" s="54">
        <f>IF($B3926="","",Тех_Движение!$F$3923)</f>
        <v/>
      </c>
      <c r="F3926" s="54">
        <f>IF($B3926="","",SUMIFS($E$5:$E3925,$C$5:$C3925,$C3926))</f>
        <v/>
      </c>
      <c r="G3926" s="54">
        <f>IF($B3926="","",MAX(0,$E3926-MAX(0,SUMIFS(Тех_Движение!$G$2:$G$5111,Тех_Движение!$D$2:$D$5111,$C3926,Тех_Движение!$B$2:$B$5111,"&lt;="&amp;Настройки!$B$5-1)-$F3926)))</f>
        <v/>
      </c>
      <c r="H3926" s="54">
        <f>IF($B3926="","",IF(AND($D3926&gt;=Настройки!$B$5,$D3926&lt;=Настройки!$B$6),$E3926,0))</f>
        <v/>
      </c>
      <c r="I3926" s="54">
        <f>IF($B3926="","",$G3926+$H3926-$J3926)</f>
        <v/>
      </c>
      <c r="J3926" s="54">
        <f>IF($B3926="","",MAX(0,$E3926-MAX(0,SUMIFS(Тех_Движение!$G$2:$G$5111,Тех_Движение!$D$2:$D$5111,$C3926,Тех_Движение!$B$2:$B$5111,"&lt;="&amp;Настройки!$B$6)-$F3926)))</f>
        <v/>
      </c>
      <c r="K3926" s="54">
        <f>IF(OR($B3926="",K$3&lt;$D3926+Настройки!$B$7),0,MAX(0,$E3926-MAX(0,SUMIFS(Тех_Движение!$G$2:$G$5111,Тех_Движение!$D$2:$D$5111,$C3926,Тех_Движение!$B$2:$B$5111,"&lt;="&amp;K$3)-$F3926)))</f>
        <v/>
      </c>
      <c r="L3926" s="54">
        <f>IF(OR($B3926="",L$3&lt;$D3926+Настройки!$B$7),0,MAX(0,$E3926-MAX(0,SUMIFS(Тех_Движение!$G$2:$G$5111,Тех_Движение!$D$2:$D$5111,$C3926,Тех_Движение!$B$2:$B$5111,"&lt;="&amp;L$3)-$F3926)))</f>
        <v/>
      </c>
      <c r="M3926" s="54">
        <f>IF(OR($B3926="",M$3&lt;$D3926+Настройки!$B$7),0,MAX(0,$E3926-MAX(0,SUMIFS(Тех_Движение!$G$2:$G$5111,Тех_Движение!$D$2:$D$5111,$C3926,Тех_Движение!$B$2:$B$5111,"&lt;="&amp;M$3)-$F3926)))</f>
        <v/>
      </c>
      <c r="N3926" s="54">
        <f>IF(OR($B3926="",N$3&lt;$D3926+Настройки!$B$7),0,MAX(0,$E3926-MAX(0,SUMIFS(Тех_Движение!$G$2:$G$5111,Тех_Движение!$D$2:$D$5111,$C3926,Тех_Движение!$B$2:$B$5111,"&lt;="&amp;N$3)-$F3926)))</f>
        <v/>
      </c>
      <c r="O3926" s="54">
        <f>IF(OR($B3926="",O$3&lt;$D3926+Настройки!$B$7),0,MAX(0,$E3926-MAX(0,SUMIFS(Тех_Движение!$G$2:$G$5111,Тех_Движение!$D$2:$D$5111,$C3926,Тех_Движение!$B$2:$B$5111,"&lt;="&amp;O$3)-$F3926)))</f>
        <v/>
      </c>
      <c r="P3926" s="54">
        <f>IF(OR($B3926="",P$3&lt;$D3926+Настройки!$B$7),0,MAX(0,$E3926-MAX(0,SUMIFS(Тех_Движение!$G$2:$G$5111,Тех_Движение!$D$2:$D$5111,$C3926,Тех_Движение!$B$2:$B$5111,"&lt;="&amp;P$3)-$F3926)))</f>
        <v/>
      </c>
      <c r="Q3926" s="54">
        <f>IF(OR($B3926="",Q$3&lt;$D3926+Настройки!$B$7),0,MAX(0,$E3926-MAX(0,SUMIFS(Тех_Движение!$G$2:$G$5111,Тех_Движение!$D$2:$D$5111,$C3926,Тех_Движение!$B$2:$B$5111,"&lt;="&amp;Q$3)-$F3926)))</f>
        <v/>
      </c>
      <c r="R3926" s="54">
        <f>IF($B3926="","",SUM($K3926:$Q3926))</f>
        <v/>
      </c>
      <c r="S3926" s="56">
        <f>IF($B3926="","",VLOOKUP($C3926,Настройки!$A$11:$L$17,9,FALSE))</f>
        <v/>
      </c>
      <c r="T3926" s="56">
        <f>IF($B3926="","",$R3926*$S3926)</f>
        <v/>
      </c>
    </row>
    <row r="3927">
      <c r="A3927" s="20">
        <f>Тех_Движение!$A$3924</f>
        <v/>
      </c>
      <c r="B3927" s="20">
        <f>IF(Тех_Движение!$F$3924&gt;0,Тех_Движение!$I$3924,"")</f>
        <v/>
      </c>
      <c r="C3927" s="20">
        <f>IF($B3927="","",Тех_Движение!$D$3924)</f>
        <v/>
      </c>
      <c r="D3927" s="42">
        <f>IF($B3927="","",Тех_Движение!$B$3924)</f>
        <v/>
      </c>
      <c r="E3927" s="54">
        <f>IF($B3927="","",Тех_Движение!$F$3924)</f>
        <v/>
      </c>
      <c r="F3927" s="54">
        <f>IF($B3927="","",SUMIFS($E$5:$E3926,$C$5:$C3926,$C3927))</f>
        <v/>
      </c>
      <c r="G3927" s="54">
        <f>IF($B3927="","",MAX(0,$E3927-MAX(0,SUMIFS(Тех_Движение!$G$2:$G$5111,Тех_Движение!$D$2:$D$5111,$C3927,Тех_Движение!$B$2:$B$5111,"&lt;="&amp;Настройки!$B$5-1)-$F3927)))</f>
        <v/>
      </c>
      <c r="H3927" s="54">
        <f>IF($B3927="","",IF(AND($D3927&gt;=Настройки!$B$5,$D3927&lt;=Настройки!$B$6),$E3927,0))</f>
        <v/>
      </c>
      <c r="I3927" s="54">
        <f>IF($B3927="","",$G3927+$H3927-$J3927)</f>
        <v/>
      </c>
      <c r="J3927" s="54">
        <f>IF($B3927="","",MAX(0,$E3927-MAX(0,SUMIFS(Тех_Движение!$G$2:$G$5111,Тех_Движение!$D$2:$D$5111,$C3927,Тех_Движение!$B$2:$B$5111,"&lt;="&amp;Настройки!$B$6)-$F3927)))</f>
        <v/>
      </c>
      <c r="K3927" s="54">
        <f>IF(OR($B3927="",K$3&lt;$D3927+Настройки!$B$7),0,MAX(0,$E3927-MAX(0,SUMIFS(Тех_Движение!$G$2:$G$5111,Тех_Движение!$D$2:$D$5111,$C3927,Тех_Движение!$B$2:$B$5111,"&lt;="&amp;K$3)-$F3927)))</f>
        <v/>
      </c>
      <c r="L3927" s="54">
        <f>IF(OR($B3927="",L$3&lt;$D3927+Настройки!$B$7),0,MAX(0,$E3927-MAX(0,SUMIFS(Тех_Движение!$G$2:$G$5111,Тех_Движение!$D$2:$D$5111,$C3927,Тех_Движение!$B$2:$B$5111,"&lt;="&amp;L$3)-$F3927)))</f>
        <v/>
      </c>
      <c r="M3927" s="54">
        <f>IF(OR($B3927="",M$3&lt;$D3927+Настройки!$B$7),0,MAX(0,$E3927-MAX(0,SUMIFS(Тех_Движение!$G$2:$G$5111,Тех_Движение!$D$2:$D$5111,$C3927,Тех_Движение!$B$2:$B$5111,"&lt;="&amp;M$3)-$F3927)))</f>
        <v/>
      </c>
      <c r="N3927" s="54">
        <f>IF(OR($B3927="",N$3&lt;$D3927+Настройки!$B$7),0,MAX(0,$E3927-MAX(0,SUMIFS(Тех_Движение!$G$2:$G$5111,Тех_Движение!$D$2:$D$5111,$C3927,Тех_Движение!$B$2:$B$5111,"&lt;="&amp;N$3)-$F3927)))</f>
        <v/>
      </c>
      <c r="O3927" s="54">
        <f>IF(OR($B3927="",O$3&lt;$D3927+Настройки!$B$7),0,MAX(0,$E3927-MAX(0,SUMIFS(Тех_Движение!$G$2:$G$5111,Тех_Движение!$D$2:$D$5111,$C3927,Тех_Движение!$B$2:$B$5111,"&lt;="&amp;O$3)-$F3927)))</f>
        <v/>
      </c>
      <c r="P3927" s="54">
        <f>IF(OR($B3927="",P$3&lt;$D3927+Настройки!$B$7),0,MAX(0,$E3927-MAX(0,SUMIFS(Тех_Движение!$G$2:$G$5111,Тех_Движение!$D$2:$D$5111,$C3927,Тех_Движение!$B$2:$B$5111,"&lt;="&amp;P$3)-$F3927)))</f>
        <v/>
      </c>
      <c r="Q3927" s="54">
        <f>IF(OR($B3927="",Q$3&lt;$D3927+Настройки!$B$7),0,MAX(0,$E3927-MAX(0,SUMIFS(Тех_Движение!$G$2:$G$5111,Тех_Движение!$D$2:$D$5111,$C3927,Тех_Движение!$B$2:$B$5111,"&lt;="&amp;Q$3)-$F3927)))</f>
        <v/>
      </c>
      <c r="R3927" s="54">
        <f>IF($B3927="","",SUM($K3927:$Q3927))</f>
        <v/>
      </c>
      <c r="S3927" s="56">
        <f>IF($B3927="","",VLOOKUP($C3927,Настройки!$A$11:$L$17,9,FALSE))</f>
        <v/>
      </c>
      <c r="T3927" s="56">
        <f>IF($B3927="","",$R3927*$S3927)</f>
        <v/>
      </c>
    </row>
    <row r="3928">
      <c r="A3928" s="20">
        <f>Тех_Движение!$A$3925</f>
        <v/>
      </c>
      <c r="B3928" s="20">
        <f>IF(Тех_Движение!$F$3925&gt;0,Тех_Движение!$I$3925,"")</f>
        <v/>
      </c>
      <c r="C3928" s="20">
        <f>IF($B3928="","",Тех_Движение!$D$3925)</f>
        <v/>
      </c>
      <c r="D3928" s="42">
        <f>IF($B3928="","",Тех_Движение!$B$3925)</f>
        <v/>
      </c>
      <c r="E3928" s="54">
        <f>IF($B3928="","",Тех_Движение!$F$3925)</f>
        <v/>
      </c>
      <c r="F3928" s="54">
        <f>IF($B3928="","",SUMIFS($E$5:$E3927,$C$5:$C3927,$C3928))</f>
        <v/>
      </c>
      <c r="G3928" s="54">
        <f>IF($B3928="","",MAX(0,$E3928-MAX(0,SUMIFS(Тех_Движение!$G$2:$G$5111,Тех_Движение!$D$2:$D$5111,$C3928,Тех_Движение!$B$2:$B$5111,"&lt;="&amp;Настройки!$B$5-1)-$F3928)))</f>
        <v/>
      </c>
      <c r="H3928" s="54">
        <f>IF($B3928="","",IF(AND($D3928&gt;=Настройки!$B$5,$D3928&lt;=Настройки!$B$6),$E3928,0))</f>
        <v/>
      </c>
      <c r="I3928" s="54">
        <f>IF($B3928="","",$G3928+$H3928-$J3928)</f>
        <v/>
      </c>
      <c r="J3928" s="54">
        <f>IF($B3928="","",MAX(0,$E3928-MAX(0,SUMIFS(Тех_Движение!$G$2:$G$5111,Тех_Движение!$D$2:$D$5111,$C3928,Тех_Движение!$B$2:$B$5111,"&lt;="&amp;Настройки!$B$6)-$F3928)))</f>
        <v/>
      </c>
      <c r="K3928" s="54">
        <f>IF(OR($B3928="",K$3&lt;$D3928+Настройки!$B$7),0,MAX(0,$E3928-MAX(0,SUMIFS(Тех_Движение!$G$2:$G$5111,Тех_Движение!$D$2:$D$5111,$C3928,Тех_Движение!$B$2:$B$5111,"&lt;="&amp;K$3)-$F3928)))</f>
        <v/>
      </c>
      <c r="L3928" s="54">
        <f>IF(OR($B3928="",L$3&lt;$D3928+Настройки!$B$7),0,MAX(0,$E3928-MAX(0,SUMIFS(Тех_Движение!$G$2:$G$5111,Тех_Движение!$D$2:$D$5111,$C3928,Тех_Движение!$B$2:$B$5111,"&lt;="&amp;L$3)-$F3928)))</f>
        <v/>
      </c>
      <c r="M3928" s="54">
        <f>IF(OR($B3928="",M$3&lt;$D3928+Настройки!$B$7),0,MAX(0,$E3928-MAX(0,SUMIFS(Тех_Движение!$G$2:$G$5111,Тех_Движение!$D$2:$D$5111,$C3928,Тех_Движение!$B$2:$B$5111,"&lt;="&amp;M$3)-$F3928)))</f>
        <v/>
      </c>
      <c r="N3928" s="54">
        <f>IF(OR($B3928="",N$3&lt;$D3928+Настройки!$B$7),0,MAX(0,$E3928-MAX(0,SUMIFS(Тех_Движение!$G$2:$G$5111,Тех_Движение!$D$2:$D$5111,$C3928,Тех_Движение!$B$2:$B$5111,"&lt;="&amp;N$3)-$F3928)))</f>
        <v/>
      </c>
      <c r="O3928" s="54">
        <f>IF(OR($B3928="",O$3&lt;$D3928+Настройки!$B$7),0,MAX(0,$E3928-MAX(0,SUMIFS(Тех_Движение!$G$2:$G$5111,Тех_Движение!$D$2:$D$5111,$C3928,Тех_Движение!$B$2:$B$5111,"&lt;="&amp;O$3)-$F3928)))</f>
        <v/>
      </c>
      <c r="P3928" s="54">
        <f>IF(OR($B3928="",P$3&lt;$D3928+Настройки!$B$7),0,MAX(0,$E3928-MAX(0,SUMIFS(Тех_Движение!$G$2:$G$5111,Тех_Движение!$D$2:$D$5111,$C3928,Тех_Движение!$B$2:$B$5111,"&lt;="&amp;P$3)-$F3928)))</f>
        <v/>
      </c>
      <c r="Q3928" s="54">
        <f>IF(OR($B3928="",Q$3&lt;$D3928+Настройки!$B$7),0,MAX(0,$E3928-MAX(0,SUMIFS(Тех_Движение!$G$2:$G$5111,Тех_Движение!$D$2:$D$5111,$C3928,Тех_Движение!$B$2:$B$5111,"&lt;="&amp;Q$3)-$F3928)))</f>
        <v/>
      </c>
      <c r="R3928" s="54">
        <f>IF($B3928="","",SUM($K3928:$Q3928))</f>
        <v/>
      </c>
      <c r="S3928" s="56">
        <f>IF($B3928="","",VLOOKUP($C3928,Настройки!$A$11:$L$17,9,FALSE))</f>
        <v/>
      </c>
      <c r="T3928" s="56">
        <f>IF($B3928="","",$R3928*$S3928)</f>
        <v/>
      </c>
    </row>
    <row r="3929">
      <c r="A3929" s="20">
        <f>Тех_Движение!$A$3926</f>
        <v/>
      </c>
      <c r="B3929" s="20">
        <f>IF(Тех_Движение!$F$3926&gt;0,Тех_Движение!$I$3926,"")</f>
        <v/>
      </c>
      <c r="C3929" s="20">
        <f>IF($B3929="","",Тех_Движение!$D$3926)</f>
        <v/>
      </c>
      <c r="D3929" s="42">
        <f>IF($B3929="","",Тех_Движение!$B$3926)</f>
        <v/>
      </c>
      <c r="E3929" s="54">
        <f>IF($B3929="","",Тех_Движение!$F$3926)</f>
        <v/>
      </c>
      <c r="F3929" s="54">
        <f>IF($B3929="","",SUMIFS($E$5:$E3928,$C$5:$C3928,$C3929))</f>
        <v/>
      </c>
      <c r="G3929" s="54">
        <f>IF($B3929="","",MAX(0,$E3929-MAX(0,SUMIFS(Тех_Движение!$G$2:$G$5111,Тех_Движение!$D$2:$D$5111,$C3929,Тех_Движение!$B$2:$B$5111,"&lt;="&amp;Настройки!$B$5-1)-$F3929)))</f>
        <v/>
      </c>
      <c r="H3929" s="54">
        <f>IF($B3929="","",IF(AND($D3929&gt;=Настройки!$B$5,$D3929&lt;=Настройки!$B$6),$E3929,0))</f>
        <v/>
      </c>
      <c r="I3929" s="54">
        <f>IF($B3929="","",$G3929+$H3929-$J3929)</f>
        <v/>
      </c>
      <c r="J3929" s="54">
        <f>IF($B3929="","",MAX(0,$E3929-MAX(0,SUMIFS(Тех_Движение!$G$2:$G$5111,Тех_Движение!$D$2:$D$5111,$C3929,Тех_Движение!$B$2:$B$5111,"&lt;="&amp;Настройки!$B$6)-$F3929)))</f>
        <v/>
      </c>
      <c r="K3929" s="54">
        <f>IF(OR($B3929="",K$3&lt;$D3929+Настройки!$B$7),0,MAX(0,$E3929-MAX(0,SUMIFS(Тех_Движение!$G$2:$G$5111,Тех_Движение!$D$2:$D$5111,$C3929,Тех_Движение!$B$2:$B$5111,"&lt;="&amp;K$3)-$F3929)))</f>
        <v/>
      </c>
      <c r="L3929" s="54">
        <f>IF(OR($B3929="",L$3&lt;$D3929+Настройки!$B$7),0,MAX(0,$E3929-MAX(0,SUMIFS(Тех_Движение!$G$2:$G$5111,Тех_Движение!$D$2:$D$5111,$C3929,Тех_Движение!$B$2:$B$5111,"&lt;="&amp;L$3)-$F3929)))</f>
        <v/>
      </c>
      <c r="M3929" s="54">
        <f>IF(OR($B3929="",M$3&lt;$D3929+Настройки!$B$7),0,MAX(0,$E3929-MAX(0,SUMIFS(Тех_Движение!$G$2:$G$5111,Тех_Движение!$D$2:$D$5111,$C3929,Тех_Движение!$B$2:$B$5111,"&lt;="&amp;M$3)-$F3929)))</f>
        <v/>
      </c>
      <c r="N3929" s="54">
        <f>IF(OR($B3929="",N$3&lt;$D3929+Настройки!$B$7),0,MAX(0,$E3929-MAX(0,SUMIFS(Тех_Движение!$G$2:$G$5111,Тех_Движение!$D$2:$D$5111,$C3929,Тех_Движение!$B$2:$B$5111,"&lt;="&amp;N$3)-$F3929)))</f>
        <v/>
      </c>
      <c r="O3929" s="54">
        <f>IF(OR($B3929="",O$3&lt;$D3929+Настройки!$B$7),0,MAX(0,$E3929-MAX(0,SUMIFS(Тех_Движение!$G$2:$G$5111,Тех_Движение!$D$2:$D$5111,$C3929,Тех_Движение!$B$2:$B$5111,"&lt;="&amp;O$3)-$F3929)))</f>
        <v/>
      </c>
      <c r="P3929" s="54">
        <f>IF(OR($B3929="",P$3&lt;$D3929+Настройки!$B$7),0,MAX(0,$E3929-MAX(0,SUMIFS(Тех_Движение!$G$2:$G$5111,Тех_Движение!$D$2:$D$5111,$C3929,Тех_Движение!$B$2:$B$5111,"&lt;="&amp;P$3)-$F3929)))</f>
        <v/>
      </c>
      <c r="Q3929" s="54">
        <f>IF(OR($B3929="",Q$3&lt;$D3929+Настройки!$B$7),0,MAX(0,$E3929-MAX(0,SUMIFS(Тех_Движение!$G$2:$G$5111,Тех_Движение!$D$2:$D$5111,$C3929,Тех_Движение!$B$2:$B$5111,"&lt;="&amp;Q$3)-$F3929)))</f>
        <v/>
      </c>
      <c r="R3929" s="54">
        <f>IF($B3929="","",SUM($K3929:$Q3929))</f>
        <v/>
      </c>
      <c r="S3929" s="56">
        <f>IF($B3929="","",VLOOKUP($C3929,Настройки!$A$11:$L$17,9,FALSE))</f>
        <v/>
      </c>
      <c r="T3929" s="56">
        <f>IF($B3929="","",$R3929*$S3929)</f>
        <v/>
      </c>
    </row>
    <row r="3930">
      <c r="A3930" s="20">
        <f>Тех_Движение!$A$3927</f>
        <v/>
      </c>
      <c r="B3930" s="20">
        <f>IF(Тех_Движение!$F$3927&gt;0,Тех_Движение!$I$3927,"")</f>
        <v/>
      </c>
      <c r="C3930" s="20">
        <f>IF($B3930="","",Тех_Движение!$D$3927)</f>
        <v/>
      </c>
      <c r="D3930" s="42">
        <f>IF($B3930="","",Тех_Движение!$B$3927)</f>
        <v/>
      </c>
      <c r="E3930" s="54">
        <f>IF($B3930="","",Тех_Движение!$F$3927)</f>
        <v/>
      </c>
      <c r="F3930" s="54">
        <f>IF($B3930="","",SUMIFS($E$5:$E3929,$C$5:$C3929,$C3930))</f>
        <v/>
      </c>
      <c r="G3930" s="54">
        <f>IF($B3930="","",MAX(0,$E3930-MAX(0,SUMIFS(Тех_Движение!$G$2:$G$5111,Тех_Движение!$D$2:$D$5111,$C3930,Тех_Движение!$B$2:$B$5111,"&lt;="&amp;Настройки!$B$5-1)-$F3930)))</f>
        <v/>
      </c>
      <c r="H3930" s="54">
        <f>IF($B3930="","",IF(AND($D3930&gt;=Настройки!$B$5,$D3930&lt;=Настройки!$B$6),$E3930,0))</f>
        <v/>
      </c>
      <c r="I3930" s="54">
        <f>IF($B3930="","",$G3930+$H3930-$J3930)</f>
        <v/>
      </c>
      <c r="J3930" s="54">
        <f>IF($B3930="","",MAX(0,$E3930-MAX(0,SUMIFS(Тех_Движение!$G$2:$G$5111,Тех_Движение!$D$2:$D$5111,$C3930,Тех_Движение!$B$2:$B$5111,"&lt;="&amp;Настройки!$B$6)-$F3930)))</f>
        <v/>
      </c>
      <c r="K3930" s="54">
        <f>IF(OR($B3930="",K$3&lt;$D3930+Настройки!$B$7),0,MAX(0,$E3930-MAX(0,SUMIFS(Тех_Движение!$G$2:$G$5111,Тех_Движение!$D$2:$D$5111,$C3930,Тех_Движение!$B$2:$B$5111,"&lt;="&amp;K$3)-$F3930)))</f>
        <v/>
      </c>
      <c r="L3930" s="54">
        <f>IF(OR($B3930="",L$3&lt;$D3930+Настройки!$B$7),0,MAX(0,$E3930-MAX(0,SUMIFS(Тех_Движение!$G$2:$G$5111,Тех_Движение!$D$2:$D$5111,$C3930,Тех_Движение!$B$2:$B$5111,"&lt;="&amp;L$3)-$F3930)))</f>
        <v/>
      </c>
      <c r="M3930" s="54">
        <f>IF(OR($B3930="",M$3&lt;$D3930+Настройки!$B$7),0,MAX(0,$E3930-MAX(0,SUMIFS(Тех_Движение!$G$2:$G$5111,Тех_Движение!$D$2:$D$5111,$C3930,Тех_Движение!$B$2:$B$5111,"&lt;="&amp;M$3)-$F3930)))</f>
        <v/>
      </c>
      <c r="N3930" s="54">
        <f>IF(OR($B3930="",N$3&lt;$D3930+Настройки!$B$7),0,MAX(0,$E3930-MAX(0,SUMIFS(Тех_Движение!$G$2:$G$5111,Тех_Движение!$D$2:$D$5111,$C3930,Тех_Движение!$B$2:$B$5111,"&lt;="&amp;N$3)-$F3930)))</f>
        <v/>
      </c>
      <c r="O3930" s="54">
        <f>IF(OR($B3930="",O$3&lt;$D3930+Настройки!$B$7),0,MAX(0,$E3930-MAX(0,SUMIFS(Тех_Движение!$G$2:$G$5111,Тех_Движение!$D$2:$D$5111,$C3930,Тех_Движение!$B$2:$B$5111,"&lt;="&amp;O$3)-$F3930)))</f>
        <v/>
      </c>
      <c r="P3930" s="54">
        <f>IF(OR($B3930="",P$3&lt;$D3930+Настройки!$B$7),0,MAX(0,$E3930-MAX(0,SUMIFS(Тех_Движение!$G$2:$G$5111,Тех_Движение!$D$2:$D$5111,$C3930,Тех_Движение!$B$2:$B$5111,"&lt;="&amp;P$3)-$F3930)))</f>
        <v/>
      </c>
      <c r="Q3930" s="54">
        <f>IF(OR($B3930="",Q$3&lt;$D3930+Настройки!$B$7),0,MAX(0,$E3930-MAX(0,SUMIFS(Тех_Движение!$G$2:$G$5111,Тех_Движение!$D$2:$D$5111,$C3930,Тех_Движение!$B$2:$B$5111,"&lt;="&amp;Q$3)-$F3930)))</f>
        <v/>
      </c>
      <c r="R3930" s="54">
        <f>IF($B3930="","",SUM($K3930:$Q3930))</f>
        <v/>
      </c>
      <c r="S3930" s="56">
        <f>IF($B3930="","",VLOOKUP($C3930,Настройки!$A$11:$L$17,9,FALSE))</f>
        <v/>
      </c>
      <c r="T3930" s="56">
        <f>IF($B3930="","",$R3930*$S3930)</f>
        <v/>
      </c>
    </row>
    <row r="3931">
      <c r="A3931" s="20">
        <f>Тех_Движение!$A$3928</f>
        <v/>
      </c>
      <c r="B3931" s="20">
        <f>IF(Тех_Движение!$F$3928&gt;0,Тех_Движение!$I$3928,"")</f>
        <v/>
      </c>
      <c r="C3931" s="20">
        <f>IF($B3931="","",Тех_Движение!$D$3928)</f>
        <v/>
      </c>
      <c r="D3931" s="42">
        <f>IF($B3931="","",Тех_Движение!$B$3928)</f>
        <v/>
      </c>
      <c r="E3931" s="54">
        <f>IF($B3931="","",Тех_Движение!$F$3928)</f>
        <v/>
      </c>
      <c r="F3931" s="54">
        <f>IF($B3931="","",SUMIFS($E$5:$E3930,$C$5:$C3930,$C3931))</f>
        <v/>
      </c>
      <c r="G3931" s="54">
        <f>IF($B3931="","",MAX(0,$E3931-MAX(0,SUMIFS(Тех_Движение!$G$2:$G$5111,Тех_Движение!$D$2:$D$5111,$C3931,Тех_Движение!$B$2:$B$5111,"&lt;="&amp;Настройки!$B$5-1)-$F3931)))</f>
        <v/>
      </c>
      <c r="H3931" s="54">
        <f>IF($B3931="","",IF(AND($D3931&gt;=Настройки!$B$5,$D3931&lt;=Настройки!$B$6),$E3931,0))</f>
        <v/>
      </c>
      <c r="I3931" s="54">
        <f>IF($B3931="","",$G3931+$H3931-$J3931)</f>
        <v/>
      </c>
      <c r="J3931" s="54">
        <f>IF($B3931="","",MAX(0,$E3931-MAX(0,SUMIFS(Тех_Движение!$G$2:$G$5111,Тех_Движение!$D$2:$D$5111,$C3931,Тех_Движение!$B$2:$B$5111,"&lt;="&amp;Настройки!$B$6)-$F3931)))</f>
        <v/>
      </c>
      <c r="K3931" s="54">
        <f>IF(OR($B3931="",K$3&lt;$D3931+Настройки!$B$7),0,MAX(0,$E3931-MAX(0,SUMIFS(Тех_Движение!$G$2:$G$5111,Тех_Движение!$D$2:$D$5111,$C3931,Тех_Движение!$B$2:$B$5111,"&lt;="&amp;K$3)-$F3931)))</f>
        <v/>
      </c>
      <c r="L3931" s="54">
        <f>IF(OR($B3931="",L$3&lt;$D3931+Настройки!$B$7),0,MAX(0,$E3931-MAX(0,SUMIFS(Тех_Движение!$G$2:$G$5111,Тех_Движение!$D$2:$D$5111,$C3931,Тех_Движение!$B$2:$B$5111,"&lt;="&amp;L$3)-$F3931)))</f>
        <v/>
      </c>
      <c r="M3931" s="54">
        <f>IF(OR($B3931="",M$3&lt;$D3931+Настройки!$B$7),0,MAX(0,$E3931-MAX(0,SUMIFS(Тех_Движение!$G$2:$G$5111,Тех_Движение!$D$2:$D$5111,$C3931,Тех_Движение!$B$2:$B$5111,"&lt;="&amp;M$3)-$F3931)))</f>
        <v/>
      </c>
      <c r="N3931" s="54">
        <f>IF(OR($B3931="",N$3&lt;$D3931+Настройки!$B$7),0,MAX(0,$E3931-MAX(0,SUMIFS(Тех_Движение!$G$2:$G$5111,Тех_Движение!$D$2:$D$5111,$C3931,Тех_Движение!$B$2:$B$5111,"&lt;="&amp;N$3)-$F3931)))</f>
        <v/>
      </c>
      <c r="O3931" s="54">
        <f>IF(OR($B3931="",O$3&lt;$D3931+Настройки!$B$7),0,MAX(0,$E3931-MAX(0,SUMIFS(Тех_Движение!$G$2:$G$5111,Тех_Движение!$D$2:$D$5111,$C3931,Тех_Движение!$B$2:$B$5111,"&lt;="&amp;O$3)-$F3931)))</f>
        <v/>
      </c>
      <c r="P3931" s="54">
        <f>IF(OR($B3931="",P$3&lt;$D3931+Настройки!$B$7),0,MAX(0,$E3931-MAX(0,SUMIFS(Тех_Движение!$G$2:$G$5111,Тех_Движение!$D$2:$D$5111,$C3931,Тех_Движение!$B$2:$B$5111,"&lt;="&amp;P$3)-$F3931)))</f>
        <v/>
      </c>
      <c r="Q3931" s="54">
        <f>IF(OR($B3931="",Q$3&lt;$D3931+Настройки!$B$7),0,MAX(0,$E3931-MAX(0,SUMIFS(Тех_Движение!$G$2:$G$5111,Тех_Движение!$D$2:$D$5111,$C3931,Тех_Движение!$B$2:$B$5111,"&lt;="&amp;Q$3)-$F3931)))</f>
        <v/>
      </c>
      <c r="R3931" s="54">
        <f>IF($B3931="","",SUM($K3931:$Q3931))</f>
        <v/>
      </c>
      <c r="S3931" s="56">
        <f>IF($B3931="","",VLOOKUP($C3931,Настройки!$A$11:$L$17,9,FALSE))</f>
        <v/>
      </c>
      <c r="T3931" s="56">
        <f>IF($B3931="","",$R3931*$S3931)</f>
        <v/>
      </c>
    </row>
    <row r="3932">
      <c r="A3932" s="20">
        <f>Тех_Движение!$A$3929</f>
        <v/>
      </c>
      <c r="B3932" s="20">
        <f>IF(Тех_Движение!$F$3929&gt;0,Тех_Движение!$I$3929,"")</f>
        <v/>
      </c>
      <c r="C3932" s="20">
        <f>IF($B3932="","",Тех_Движение!$D$3929)</f>
        <v/>
      </c>
      <c r="D3932" s="42">
        <f>IF($B3932="","",Тех_Движение!$B$3929)</f>
        <v/>
      </c>
      <c r="E3932" s="54">
        <f>IF($B3932="","",Тех_Движение!$F$3929)</f>
        <v/>
      </c>
      <c r="F3932" s="54">
        <f>IF($B3932="","",SUMIFS($E$5:$E3931,$C$5:$C3931,$C3932))</f>
        <v/>
      </c>
      <c r="G3932" s="54">
        <f>IF($B3932="","",MAX(0,$E3932-MAX(0,SUMIFS(Тех_Движение!$G$2:$G$5111,Тех_Движение!$D$2:$D$5111,$C3932,Тех_Движение!$B$2:$B$5111,"&lt;="&amp;Настройки!$B$5-1)-$F3932)))</f>
        <v/>
      </c>
      <c r="H3932" s="54">
        <f>IF($B3932="","",IF(AND($D3932&gt;=Настройки!$B$5,$D3932&lt;=Настройки!$B$6),$E3932,0))</f>
        <v/>
      </c>
      <c r="I3932" s="54">
        <f>IF($B3932="","",$G3932+$H3932-$J3932)</f>
        <v/>
      </c>
      <c r="J3932" s="54">
        <f>IF($B3932="","",MAX(0,$E3932-MAX(0,SUMIFS(Тех_Движение!$G$2:$G$5111,Тех_Движение!$D$2:$D$5111,$C3932,Тех_Движение!$B$2:$B$5111,"&lt;="&amp;Настройки!$B$6)-$F3932)))</f>
        <v/>
      </c>
      <c r="K3932" s="54">
        <f>IF(OR($B3932="",K$3&lt;$D3932+Настройки!$B$7),0,MAX(0,$E3932-MAX(0,SUMIFS(Тех_Движение!$G$2:$G$5111,Тех_Движение!$D$2:$D$5111,$C3932,Тех_Движение!$B$2:$B$5111,"&lt;="&amp;K$3)-$F3932)))</f>
        <v/>
      </c>
      <c r="L3932" s="54">
        <f>IF(OR($B3932="",L$3&lt;$D3932+Настройки!$B$7),0,MAX(0,$E3932-MAX(0,SUMIFS(Тех_Движение!$G$2:$G$5111,Тех_Движение!$D$2:$D$5111,$C3932,Тех_Движение!$B$2:$B$5111,"&lt;="&amp;L$3)-$F3932)))</f>
        <v/>
      </c>
      <c r="M3932" s="54">
        <f>IF(OR($B3932="",M$3&lt;$D3932+Настройки!$B$7),0,MAX(0,$E3932-MAX(0,SUMIFS(Тех_Движение!$G$2:$G$5111,Тех_Движение!$D$2:$D$5111,$C3932,Тех_Движение!$B$2:$B$5111,"&lt;="&amp;M$3)-$F3932)))</f>
        <v/>
      </c>
      <c r="N3932" s="54">
        <f>IF(OR($B3932="",N$3&lt;$D3932+Настройки!$B$7),0,MAX(0,$E3932-MAX(0,SUMIFS(Тех_Движение!$G$2:$G$5111,Тех_Движение!$D$2:$D$5111,$C3932,Тех_Движение!$B$2:$B$5111,"&lt;="&amp;N$3)-$F3932)))</f>
        <v/>
      </c>
      <c r="O3932" s="54">
        <f>IF(OR($B3932="",O$3&lt;$D3932+Настройки!$B$7),0,MAX(0,$E3932-MAX(0,SUMIFS(Тех_Движение!$G$2:$G$5111,Тех_Движение!$D$2:$D$5111,$C3932,Тех_Движение!$B$2:$B$5111,"&lt;="&amp;O$3)-$F3932)))</f>
        <v/>
      </c>
      <c r="P3932" s="54">
        <f>IF(OR($B3932="",P$3&lt;$D3932+Настройки!$B$7),0,MAX(0,$E3932-MAX(0,SUMIFS(Тех_Движение!$G$2:$G$5111,Тех_Движение!$D$2:$D$5111,$C3932,Тех_Движение!$B$2:$B$5111,"&lt;="&amp;P$3)-$F3932)))</f>
        <v/>
      </c>
      <c r="Q3932" s="54">
        <f>IF(OR($B3932="",Q$3&lt;$D3932+Настройки!$B$7),0,MAX(0,$E3932-MAX(0,SUMIFS(Тех_Движение!$G$2:$G$5111,Тех_Движение!$D$2:$D$5111,$C3932,Тех_Движение!$B$2:$B$5111,"&lt;="&amp;Q$3)-$F3932)))</f>
        <v/>
      </c>
      <c r="R3932" s="54">
        <f>IF($B3932="","",SUM($K3932:$Q3932))</f>
        <v/>
      </c>
      <c r="S3932" s="56">
        <f>IF($B3932="","",VLOOKUP($C3932,Настройки!$A$11:$L$17,9,FALSE))</f>
        <v/>
      </c>
      <c r="T3932" s="56">
        <f>IF($B3932="","",$R3932*$S3932)</f>
        <v/>
      </c>
    </row>
    <row r="3933">
      <c r="A3933" s="20">
        <f>Тех_Движение!$A$3930</f>
        <v/>
      </c>
      <c r="B3933" s="20">
        <f>IF(Тех_Движение!$F$3930&gt;0,Тех_Движение!$I$3930,"")</f>
        <v/>
      </c>
      <c r="C3933" s="20">
        <f>IF($B3933="","",Тех_Движение!$D$3930)</f>
        <v/>
      </c>
      <c r="D3933" s="42">
        <f>IF($B3933="","",Тех_Движение!$B$3930)</f>
        <v/>
      </c>
      <c r="E3933" s="54">
        <f>IF($B3933="","",Тех_Движение!$F$3930)</f>
        <v/>
      </c>
      <c r="F3933" s="54">
        <f>IF($B3933="","",SUMIFS($E$5:$E3932,$C$5:$C3932,$C3933))</f>
        <v/>
      </c>
      <c r="G3933" s="54">
        <f>IF($B3933="","",MAX(0,$E3933-MAX(0,SUMIFS(Тех_Движение!$G$2:$G$5111,Тех_Движение!$D$2:$D$5111,$C3933,Тех_Движение!$B$2:$B$5111,"&lt;="&amp;Настройки!$B$5-1)-$F3933)))</f>
        <v/>
      </c>
      <c r="H3933" s="54">
        <f>IF($B3933="","",IF(AND($D3933&gt;=Настройки!$B$5,$D3933&lt;=Настройки!$B$6),$E3933,0))</f>
        <v/>
      </c>
      <c r="I3933" s="54">
        <f>IF($B3933="","",$G3933+$H3933-$J3933)</f>
        <v/>
      </c>
      <c r="J3933" s="54">
        <f>IF($B3933="","",MAX(0,$E3933-MAX(0,SUMIFS(Тех_Движение!$G$2:$G$5111,Тех_Движение!$D$2:$D$5111,$C3933,Тех_Движение!$B$2:$B$5111,"&lt;="&amp;Настройки!$B$6)-$F3933)))</f>
        <v/>
      </c>
      <c r="K3933" s="54">
        <f>IF(OR($B3933="",K$3&lt;$D3933+Настройки!$B$7),0,MAX(0,$E3933-MAX(0,SUMIFS(Тех_Движение!$G$2:$G$5111,Тех_Движение!$D$2:$D$5111,$C3933,Тех_Движение!$B$2:$B$5111,"&lt;="&amp;K$3)-$F3933)))</f>
        <v/>
      </c>
      <c r="L3933" s="54">
        <f>IF(OR($B3933="",L$3&lt;$D3933+Настройки!$B$7),0,MAX(0,$E3933-MAX(0,SUMIFS(Тех_Движение!$G$2:$G$5111,Тех_Движение!$D$2:$D$5111,$C3933,Тех_Движение!$B$2:$B$5111,"&lt;="&amp;L$3)-$F3933)))</f>
        <v/>
      </c>
      <c r="M3933" s="54">
        <f>IF(OR($B3933="",M$3&lt;$D3933+Настройки!$B$7),0,MAX(0,$E3933-MAX(0,SUMIFS(Тех_Движение!$G$2:$G$5111,Тех_Движение!$D$2:$D$5111,$C3933,Тех_Движение!$B$2:$B$5111,"&lt;="&amp;M$3)-$F3933)))</f>
        <v/>
      </c>
      <c r="N3933" s="54">
        <f>IF(OR($B3933="",N$3&lt;$D3933+Настройки!$B$7),0,MAX(0,$E3933-MAX(0,SUMIFS(Тех_Движение!$G$2:$G$5111,Тех_Движение!$D$2:$D$5111,$C3933,Тех_Движение!$B$2:$B$5111,"&lt;="&amp;N$3)-$F3933)))</f>
        <v/>
      </c>
      <c r="O3933" s="54">
        <f>IF(OR($B3933="",O$3&lt;$D3933+Настройки!$B$7),0,MAX(0,$E3933-MAX(0,SUMIFS(Тех_Движение!$G$2:$G$5111,Тех_Движение!$D$2:$D$5111,$C3933,Тех_Движение!$B$2:$B$5111,"&lt;="&amp;O$3)-$F3933)))</f>
        <v/>
      </c>
      <c r="P3933" s="54">
        <f>IF(OR($B3933="",P$3&lt;$D3933+Настройки!$B$7),0,MAX(0,$E3933-MAX(0,SUMIFS(Тех_Движение!$G$2:$G$5111,Тех_Движение!$D$2:$D$5111,$C3933,Тех_Движение!$B$2:$B$5111,"&lt;="&amp;P$3)-$F3933)))</f>
        <v/>
      </c>
      <c r="Q3933" s="54">
        <f>IF(OR($B3933="",Q$3&lt;$D3933+Настройки!$B$7),0,MAX(0,$E3933-MAX(0,SUMIFS(Тех_Движение!$G$2:$G$5111,Тех_Движение!$D$2:$D$5111,$C3933,Тех_Движение!$B$2:$B$5111,"&lt;="&amp;Q$3)-$F3933)))</f>
        <v/>
      </c>
      <c r="R3933" s="54">
        <f>IF($B3933="","",SUM($K3933:$Q3933))</f>
        <v/>
      </c>
      <c r="S3933" s="56">
        <f>IF($B3933="","",VLOOKUP($C3933,Настройки!$A$11:$L$17,9,FALSE))</f>
        <v/>
      </c>
      <c r="T3933" s="56">
        <f>IF($B3933="","",$R3933*$S3933)</f>
        <v/>
      </c>
    </row>
    <row r="3934">
      <c r="A3934" s="20">
        <f>Тех_Движение!$A$3931</f>
        <v/>
      </c>
      <c r="B3934" s="20">
        <f>IF(Тех_Движение!$F$3931&gt;0,Тех_Движение!$I$3931,"")</f>
        <v/>
      </c>
      <c r="C3934" s="20">
        <f>IF($B3934="","",Тех_Движение!$D$3931)</f>
        <v/>
      </c>
      <c r="D3934" s="42">
        <f>IF($B3934="","",Тех_Движение!$B$3931)</f>
        <v/>
      </c>
      <c r="E3934" s="54">
        <f>IF($B3934="","",Тех_Движение!$F$3931)</f>
        <v/>
      </c>
      <c r="F3934" s="54">
        <f>IF($B3934="","",SUMIFS($E$5:$E3933,$C$5:$C3933,$C3934))</f>
        <v/>
      </c>
      <c r="G3934" s="54">
        <f>IF($B3934="","",MAX(0,$E3934-MAX(0,SUMIFS(Тех_Движение!$G$2:$G$5111,Тех_Движение!$D$2:$D$5111,$C3934,Тех_Движение!$B$2:$B$5111,"&lt;="&amp;Настройки!$B$5-1)-$F3934)))</f>
        <v/>
      </c>
      <c r="H3934" s="54">
        <f>IF($B3934="","",IF(AND($D3934&gt;=Настройки!$B$5,$D3934&lt;=Настройки!$B$6),$E3934,0))</f>
        <v/>
      </c>
      <c r="I3934" s="54">
        <f>IF($B3934="","",$G3934+$H3934-$J3934)</f>
        <v/>
      </c>
      <c r="J3934" s="54">
        <f>IF($B3934="","",MAX(0,$E3934-MAX(0,SUMIFS(Тех_Движение!$G$2:$G$5111,Тех_Движение!$D$2:$D$5111,$C3934,Тех_Движение!$B$2:$B$5111,"&lt;="&amp;Настройки!$B$6)-$F3934)))</f>
        <v/>
      </c>
      <c r="K3934" s="54">
        <f>IF(OR($B3934="",K$3&lt;$D3934+Настройки!$B$7),0,MAX(0,$E3934-MAX(0,SUMIFS(Тех_Движение!$G$2:$G$5111,Тех_Движение!$D$2:$D$5111,$C3934,Тех_Движение!$B$2:$B$5111,"&lt;="&amp;K$3)-$F3934)))</f>
        <v/>
      </c>
      <c r="L3934" s="54">
        <f>IF(OR($B3934="",L$3&lt;$D3934+Настройки!$B$7),0,MAX(0,$E3934-MAX(0,SUMIFS(Тех_Движение!$G$2:$G$5111,Тех_Движение!$D$2:$D$5111,$C3934,Тех_Движение!$B$2:$B$5111,"&lt;="&amp;L$3)-$F3934)))</f>
        <v/>
      </c>
      <c r="M3934" s="54">
        <f>IF(OR($B3934="",M$3&lt;$D3934+Настройки!$B$7),0,MAX(0,$E3934-MAX(0,SUMIFS(Тех_Движение!$G$2:$G$5111,Тех_Движение!$D$2:$D$5111,$C3934,Тех_Движение!$B$2:$B$5111,"&lt;="&amp;M$3)-$F3934)))</f>
        <v/>
      </c>
      <c r="N3934" s="54">
        <f>IF(OR($B3934="",N$3&lt;$D3934+Настройки!$B$7),0,MAX(0,$E3934-MAX(0,SUMIFS(Тех_Движение!$G$2:$G$5111,Тех_Движение!$D$2:$D$5111,$C3934,Тех_Движение!$B$2:$B$5111,"&lt;="&amp;N$3)-$F3934)))</f>
        <v/>
      </c>
      <c r="O3934" s="54">
        <f>IF(OR($B3934="",O$3&lt;$D3934+Настройки!$B$7),0,MAX(0,$E3934-MAX(0,SUMIFS(Тех_Движение!$G$2:$G$5111,Тех_Движение!$D$2:$D$5111,$C3934,Тех_Движение!$B$2:$B$5111,"&lt;="&amp;O$3)-$F3934)))</f>
        <v/>
      </c>
      <c r="P3934" s="54">
        <f>IF(OR($B3934="",P$3&lt;$D3934+Настройки!$B$7),0,MAX(0,$E3934-MAX(0,SUMIFS(Тех_Движение!$G$2:$G$5111,Тех_Движение!$D$2:$D$5111,$C3934,Тех_Движение!$B$2:$B$5111,"&lt;="&amp;P$3)-$F3934)))</f>
        <v/>
      </c>
      <c r="Q3934" s="54">
        <f>IF(OR($B3934="",Q$3&lt;$D3934+Настройки!$B$7),0,MAX(0,$E3934-MAX(0,SUMIFS(Тех_Движение!$G$2:$G$5111,Тех_Движение!$D$2:$D$5111,$C3934,Тех_Движение!$B$2:$B$5111,"&lt;="&amp;Q$3)-$F3934)))</f>
        <v/>
      </c>
      <c r="R3934" s="54">
        <f>IF($B3934="","",SUM($K3934:$Q3934))</f>
        <v/>
      </c>
      <c r="S3934" s="56">
        <f>IF($B3934="","",VLOOKUP($C3934,Настройки!$A$11:$L$17,9,FALSE))</f>
        <v/>
      </c>
      <c r="T3934" s="56">
        <f>IF($B3934="","",$R3934*$S3934)</f>
        <v/>
      </c>
    </row>
    <row r="3935">
      <c r="A3935" s="20">
        <f>Тех_Движение!$A$3932</f>
        <v/>
      </c>
      <c r="B3935" s="20">
        <f>IF(Тех_Движение!$F$3932&gt;0,Тех_Движение!$I$3932,"")</f>
        <v/>
      </c>
      <c r="C3935" s="20">
        <f>IF($B3935="","",Тех_Движение!$D$3932)</f>
        <v/>
      </c>
      <c r="D3935" s="42">
        <f>IF($B3935="","",Тех_Движение!$B$3932)</f>
        <v/>
      </c>
      <c r="E3935" s="54">
        <f>IF($B3935="","",Тех_Движение!$F$3932)</f>
        <v/>
      </c>
      <c r="F3935" s="54">
        <f>IF($B3935="","",SUMIFS($E$5:$E3934,$C$5:$C3934,$C3935))</f>
        <v/>
      </c>
      <c r="G3935" s="54">
        <f>IF($B3935="","",MAX(0,$E3935-MAX(0,SUMIFS(Тех_Движение!$G$2:$G$5111,Тех_Движение!$D$2:$D$5111,$C3935,Тех_Движение!$B$2:$B$5111,"&lt;="&amp;Настройки!$B$5-1)-$F3935)))</f>
        <v/>
      </c>
      <c r="H3935" s="54">
        <f>IF($B3935="","",IF(AND($D3935&gt;=Настройки!$B$5,$D3935&lt;=Настройки!$B$6),$E3935,0))</f>
        <v/>
      </c>
      <c r="I3935" s="54">
        <f>IF($B3935="","",$G3935+$H3935-$J3935)</f>
        <v/>
      </c>
      <c r="J3935" s="54">
        <f>IF($B3935="","",MAX(0,$E3935-MAX(0,SUMIFS(Тех_Движение!$G$2:$G$5111,Тех_Движение!$D$2:$D$5111,$C3935,Тех_Движение!$B$2:$B$5111,"&lt;="&amp;Настройки!$B$6)-$F3935)))</f>
        <v/>
      </c>
      <c r="K3935" s="54">
        <f>IF(OR($B3935="",K$3&lt;$D3935+Настройки!$B$7),0,MAX(0,$E3935-MAX(0,SUMIFS(Тех_Движение!$G$2:$G$5111,Тех_Движение!$D$2:$D$5111,$C3935,Тех_Движение!$B$2:$B$5111,"&lt;="&amp;K$3)-$F3935)))</f>
        <v/>
      </c>
      <c r="L3935" s="54">
        <f>IF(OR($B3935="",L$3&lt;$D3935+Настройки!$B$7),0,MAX(0,$E3935-MAX(0,SUMIFS(Тех_Движение!$G$2:$G$5111,Тех_Движение!$D$2:$D$5111,$C3935,Тех_Движение!$B$2:$B$5111,"&lt;="&amp;L$3)-$F3935)))</f>
        <v/>
      </c>
      <c r="M3935" s="54">
        <f>IF(OR($B3935="",M$3&lt;$D3935+Настройки!$B$7),0,MAX(0,$E3935-MAX(0,SUMIFS(Тех_Движение!$G$2:$G$5111,Тех_Движение!$D$2:$D$5111,$C3935,Тех_Движение!$B$2:$B$5111,"&lt;="&amp;M$3)-$F3935)))</f>
        <v/>
      </c>
      <c r="N3935" s="54">
        <f>IF(OR($B3935="",N$3&lt;$D3935+Настройки!$B$7),0,MAX(0,$E3935-MAX(0,SUMIFS(Тех_Движение!$G$2:$G$5111,Тех_Движение!$D$2:$D$5111,$C3935,Тех_Движение!$B$2:$B$5111,"&lt;="&amp;N$3)-$F3935)))</f>
        <v/>
      </c>
      <c r="O3935" s="54">
        <f>IF(OR($B3935="",O$3&lt;$D3935+Настройки!$B$7),0,MAX(0,$E3935-MAX(0,SUMIFS(Тех_Движение!$G$2:$G$5111,Тех_Движение!$D$2:$D$5111,$C3935,Тех_Движение!$B$2:$B$5111,"&lt;="&amp;O$3)-$F3935)))</f>
        <v/>
      </c>
      <c r="P3935" s="54">
        <f>IF(OR($B3935="",P$3&lt;$D3935+Настройки!$B$7),0,MAX(0,$E3935-MAX(0,SUMIFS(Тех_Движение!$G$2:$G$5111,Тех_Движение!$D$2:$D$5111,$C3935,Тех_Движение!$B$2:$B$5111,"&lt;="&amp;P$3)-$F3935)))</f>
        <v/>
      </c>
      <c r="Q3935" s="54">
        <f>IF(OR($B3935="",Q$3&lt;$D3935+Настройки!$B$7),0,MAX(0,$E3935-MAX(0,SUMIFS(Тех_Движение!$G$2:$G$5111,Тех_Движение!$D$2:$D$5111,$C3935,Тех_Движение!$B$2:$B$5111,"&lt;="&amp;Q$3)-$F3935)))</f>
        <v/>
      </c>
      <c r="R3935" s="54">
        <f>IF($B3935="","",SUM($K3935:$Q3935))</f>
        <v/>
      </c>
      <c r="S3935" s="56">
        <f>IF($B3935="","",VLOOKUP($C3935,Настройки!$A$11:$L$17,9,FALSE))</f>
        <v/>
      </c>
      <c r="T3935" s="56">
        <f>IF($B3935="","",$R3935*$S3935)</f>
        <v/>
      </c>
    </row>
    <row r="3936">
      <c r="A3936" s="20">
        <f>Тех_Движение!$A$3933</f>
        <v/>
      </c>
      <c r="B3936" s="20">
        <f>IF(Тех_Движение!$F$3933&gt;0,Тех_Движение!$I$3933,"")</f>
        <v/>
      </c>
      <c r="C3936" s="20">
        <f>IF($B3936="","",Тех_Движение!$D$3933)</f>
        <v/>
      </c>
      <c r="D3936" s="42">
        <f>IF($B3936="","",Тех_Движение!$B$3933)</f>
        <v/>
      </c>
      <c r="E3936" s="54">
        <f>IF($B3936="","",Тех_Движение!$F$3933)</f>
        <v/>
      </c>
      <c r="F3936" s="54">
        <f>IF($B3936="","",SUMIFS($E$5:$E3935,$C$5:$C3935,$C3936))</f>
        <v/>
      </c>
      <c r="G3936" s="54">
        <f>IF($B3936="","",MAX(0,$E3936-MAX(0,SUMIFS(Тех_Движение!$G$2:$G$5111,Тех_Движение!$D$2:$D$5111,$C3936,Тех_Движение!$B$2:$B$5111,"&lt;="&amp;Настройки!$B$5-1)-$F3936)))</f>
        <v/>
      </c>
      <c r="H3936" s="54">
        <f>IF($B3936="","",IF(AND($D3936&gt;=Настройки!$B$5,$D3936&lt;=Настройки!$B$6),$E3936,0))</f>
        <v/>
      </c>
      <c r="I3936" s="54">
        <f>IF($B3936="","",$G3936+$H3936-$J3936)</f>
        <v/>
      </c>
      <c r="J3936" s="54">
        <f>IF($B3936="","",MAX(0,$E3936-MAX(0,SUMIFS(Тех_Движение!$G$2:$G$5111,Тех_Движение!$D$2:$D$5111,$C3936,Тех_Движение!$B$2:$B$5111,"&lt;="&amp;Настройки!$B$6)-$F3936)))</f>
        <v/>
      </c>
      <c r="K3936" s="54">
        <f>IF(OR($B3936="",K$3&lt;$D3936+Настройки!$B$7),0,MAX(0,$E3936-MAX(0,SUMIFS(Тех_Движение!$G$2:$G$5111,Тех_Движение!$D$2:$D$5111,$C3936,Тех_Движение!$B$2:$B$5111,"&lt;="&amp;K$3)-$F3936)))</f>
        <v/>
      </c>
      <c r="L3936" s="54">
        <f>IF(OR($B3936="",L$3&lt;$D3936+Настройки!$B$7),0,MAX(0,$E3936-MAX(0,SUMIFS(Тех_Движение!$G$2:$G$5111,Тех_Движение!$D$2:$D$5111,$C3936,Тех_Движение!$B$2:$B$5111,"&lt;="&amp;L$3)-$F3936)))</f>
        <v/>
      </c>
      <c r="M3936" s="54">
        <f>IF(OR($B3936="",M$3&lt;$D3936+Настройки!$B$7),0,MAX(0,$E3936-MAX(0,SUMIFS(Тех_Движение!$G$2:$G$5111,Тех_Движение!$D$2:$D$5111,$C3936,Тех_Движение!$B$2:$B$5111,"&lt;="&amp;M$3)-$F3936)))</f>
        <v/>
      </c>
      <c r="N3936" s="54">
        <f>IF(OR($B3936="",N$3&lt;$D3936+Настройки!$B$7),0,MAX(0,$E3936-MAX(0,SUMIFS(Тех_Движение!$G$2:$G$5111,Тех_Движение!$D$2:$D$5111,$C3936,Тех_Движение!$B$2:$B$5111,"&lt;="&amp;N$3)-$F3936)))</f>
        <v/>
      </c>
      <c r="O3936" s="54">
        <f>IF(OR($B3936="",O$3&lt;$D3936+Настройки!$B$7),0,MAX(0,$E3936-MAX(0,SUMIFS(Тех_Движение!$G$2:$G$5111,Тех_Движение!$D$2:$D$5111,$C3936,Тех_Движение!$B$2:$B$5111,"&lt;="&amp;O$3)-$F3936)))</f>
        <v/>
      </c>
      <c r="P3936" s="54">
        <f>IF(OR($B3936="",P$3&lt;$D3936+Настройки!$B$7),0,MAX(0,$E3936-MAX(0,SUMIFS(Тех_Движение!$G$2:$G$5111,Тех_Движение!$D$2:$D$5111,$C3936,Тех_Движение!$B$2:$B$5111,"&lt;="&amp;P$3)-$F3936)))</f>
        <v/>
      </c>
      <c r="Q3936" s="54">
        <f>IF(OR($B3936="",Q$3&lt;$D3936+Настройки!$B$7),0,MAX(0,$E3936-MAX(0,SUMIFS(Тех_Движение!$G$2:$G$5111,Тех_Движение!$D$2:$D$5111,$C3936,Тех_Движение!$B$2:$B$5111,"&lt;="&amp;Q$3)-$F3936)))</f>
        <v/>
      </c>
      <c r="R3936" s="54">
        <f>IF($B3936="","",SUM($K3936:$Q3936))</f>
        <v/>
      </c>
      <c r="S3936" s="56">
        <f>IF($B3936="","",VLOOKUP($C3936,Настройки!$A$11:$L$17,9,FALSE))</f>
        <v/>
      </c>
      <c r="T3936" s="56">
        <f>IF($B3936="","",$R3936*$S3936)</f>
        <v/>
      </c>
    </row>
    <row r="3937">
      <c r="A3937" s="20">
        <f>Тех_Движение!$A$3934</f>
        <v/>
      </c>
      <c r="B3937" s="20">
        <f>IF(Тех_Движение!$F$3934&gt;0,Тех_Движение!$I$3934,"")</f>
        <v/>
      </c>
      <c r="C3937" s="20">
        <f>IF($B3937="","",Тех_Движение!$D$3934)</f>
        <v/>
      </c>
      <c r="D3937" s="42">
        <f>IF($B3937="","",Тех_Движение!$B$3934)</f>
        <v/>
      </c>
      <c r="E3937" s="54">
        <f>IF($B3937="","",Тех_Движение!$F$3934)</f>
        <v/>
      </c>
      <c r="F3937" s="54">
        <f>IF($B3937="","",SUMIFS($E$5:$E3936,$C$5:$C3936,$C3937))</f>
        <v/>
      </c>
      <c r="G3937" s="54">
        <f>IF($B3937="","",MAX(0,$E3937-MAX(0,SUMIFS(Тех_Движение!$G$2:$G$5111,Тех_Движение!$D$2:$D$5111,$C3937,Тех_Движение!$B$2:$B$5111,"&lt;="&amp;Настройки!$B$5-1)-$F3937)))</f>
        <v/>
      </c>
      <c r="H3937" s="54">
        <f>IF($B3937="","",IF(AND($D3937&gt;=Настройки!$B$5,$D3937&lt;=Настройки!$B$6),$E3937,0))</f>
        <v/>
      </c>
      <c r="I3937" s="54">
        <f>IF($B3937="","",$G3937+$H3937-$J3937)</f>
        <v/>
      </c>
      <c r="J3937" s="54">
        <f>IF($B3937="","",MAX(0,$E3937-MAX(0,SUMIFS(Тех_Движение!$G$2:$G$5111,Тех_Движение!$D$2:$D$5111,$C3937,Тех_Движение!$B$2:$B$5111,"&lt;="&amp;Настройки!$B$6)-$F3937)))</f>
        <v/>
      </c>
      <c r="K3937" s="54">
        <f>IF(OR($B3937="",K$3&lt;$D3937+Настройки!$B$7),0,MAX(0,$E3937-MAX(0,SUMIFS(Тех_Движение!$G$2:$G$5111,Тех_Движение!$D$2:$D$5111,$C3937,Тех_Движение!$B$2:$B$5111,"&lt;="&amp;K$3)-$F3937)))</f>
        <v/>
      </c>
      <c r="L3937" s="54">
        <f>IF(OR($B3937="",L$3&lt;$D3937+Настройки!$B$7),0,MAX(0,$E3937-MAX(0,SUMIFS(Тех_Движение!$G$2:$G$5111,Тех_Движение!$D$2:$D$5111,$C3937,Тех_Движение!$B$2:$B$5111,"&lt;="&amp;L$3)-$F3937)))</f>
        <v/>
      </c>
      <c r="M3937" s="54">
        <f>IF(OR($B3937="",M$3&lt;$D3937+Настройки!$B$7),0,MAX(0,$E3937-MAX(0,SUMIFS(Тех_Движение!$G$2:$G$5111,Тех_Движение!$D$2:$D$5111,$C3937,Тех_Движение!$B$2:$B$5111,"&lt;="&amp;M$3)-$F3937)))</f>
        <v/>
      </c>
      <c r="N3937" s="54">
        <f>IF(OR($B3937="",N$3&lt;$D3937+Настройки!$B$7),0,MAX(0,$E3937-MAX(0,SUMIFS(Тех_Движение!$G$2:$G$5111,Тех_Движение!$D$2:$D$5111,$C3937,Тех_Движение!$B$2:$B$5111,"&lt;="&amp;N$3)-$F3937)))</f>
        <v/>
      </c>
      <c r="O3937" s="54">
        <f>IF(OR($B3937="",O$3&lt;$D3937+Настройки!$B$7),0,MAX(0,$E3937-MAX(0,SUMIFS(Тех_Движение!$G$2:$G$5111,Тех_Движение!$D$2:$D$5111,$C3937,Тех_Движение!$B$2:$B$5111,"&lt;="&amp;O$3)-$F3937)))</f>
        <v/>
      </c>
      <c r="P3937" s="54">
        <f>IF(OR($B3937="",P$3&lt;$D3937+Настройки!$B$7),0,MAX(0,$E3937-MAX(0,SUMIFS(Тех_Движение!$G$2:$G$5111,Тех_Движение!$D$2:$D$5111,$C3937,Тех_Движение!$B$2:$B$5111,"&lt;="&amp;P$3)-$F3937)))</f>
        <v/>
      </c>
      <c r="Q3937" s="54">
        <f>IF(OR($B3937="",Q$3&lt;$D3937+Настройки!$B$7),0,MAX(0,$E3937-MAX(0,SUMIFS(Тех_Движение!$G$2:$G$5111,Тех_Движение!$D$2:$D$5111,$C3937,Тех_Движение!$B$2:$B$5111,"&lt;="&amp;Q$3)-$F3937)))</f>
        <v/>
      </c>
      <c r="R3937" s="54">
        <f>IF($B3937="","",SUM($K3937:$Q3937))</f>
        <v/>
      </c>
      <c r="S3937" s="56">
        <f>IF($B3937="","",VLOOKUP($C3937,Настройки!$A$11:$L$17,9,FALSE))</f>
        <v/>
      </c>
      <c r="T3937" s="56">
        <f>IF($B3937="","",$R3937*$S3937)</f>
        <v/>
      </c>
    </row>
    <row r="3938">
      <c r="A3938" s="20">
        <f>Тех_Движение!$A$3935</f>
        <v/>
      </c>
      <c r="B3938" s="20">
        <f>IF(Тех_Движение!$F$3935&gt;0,Тех_Движение!$I$3935,"")</f>
        <v/>
      </c>
      <c r="C3938" s="20">
        <f>IF($B3938="","",Тех_Движение!$D$3935)</f>
        <v/>
      </c>
      <c r="D3938" s="42">
        <f>IF($B3938="","",Тех_Движение!$B$3935)</f>
        <v/>
      </c>
      <c r="E3938" s="54">
        <f>IF($B3938="","",Тех_Движение!$F$3935)</f>
        <v/>
      </c>
      <c r="F3938" s="54">
        <f>IF($B3938="","",SUMIFS($E$5:$E3937,$C$5:$C3937,$C3938))</f>
        <v/>
      </c>
      <c r="G3938" s="54">
        <f>IF($B3938="","",MAX(0,$E3938-MAX(0,SUMIFS(Тех_Движение!$G$2:$G$5111,Тех_Движение!$D$2:$D$5111,$C3938,Тех_Движение!$B$2:$B$5111,"&lt;="&amp;Настройки!$B$5-1)-$F3938)))</f>
        <v/>
      </c>
      <c r="H3938" s="54">
        <f>IF($B3938="","",IF(AND($D3938&gt;=Настройки!$B$5,$D3938&lt;=Настройки!$B$6),$E3938,0))</f>
        <v/>
      </c>
      <c r="I3938" s="54">
        <f>IF($B3938="","",$G3938+$H3938-$J3938)</f>
        <v/>
      </c>
      <c r="J3938" s="54">
        <f>IF($B3938="","",MAX(0,$E3938-MAX(0,SUMIFS(Тех_Движение!$G$2:$G$5111,Тех_Движение!$D$2:$D$5111,$C3938,Тех_Движение!$B$2:$B$5111,"&lt;="&amp;Настройки!$B$6)-$F3938)))</f>
        <v/>
      </c>
      <c r="K3938" s="54">
        <f>IF(OR($B3938="",K$3&lt;$D3938+Настройки!$B$7),0,MAX(0,$E3938-MAX(0,SUMIFS(Тех_Движение!$G$2:$G$5111,Тех_Движение!$D$2:$D$5111,$C3938,Тех_Движение!$B$2:$B$5111,"&lt;="&amp;K$3)-$F3938)))</f>
        <v/>
      </c>
      <c r="L3938" s="54">
        <f>IF(OR($B3938="",L$3&lt;$D3938+Настройки!$B$7),0,MAX(0,$E3938-MAX(0,SUMIFS(Тех_Движение!$G$2:$G$5111,Тех_Движение!$D$2:$D$5111,$C3938,Тех_Движение!$B$2:$B$5111,"&lt;="&amp;L$3)-$F3938)))</f>
        <v/>
      </c>
      <c r="M3938" s="54">
        <f>IF(OR($B3938="",M$3&lt;$D3938+Настройки!$B$7),0,MAX(0,$E3938-MAX(0,SUMIFS(Тех_Движение!$G$2:$G$5111,Тех_Движение!$D$2:$D$5111,$C3938,Тех_Движение!$B$2:$B$5111,"&lt;="&amp;M$3)-$F3938)))</f>
        <v/>
      </c>
      <c r="N3938" s="54">
        <f>IF(OR($B3938="",N$3&lt;$D3938+Настройки!$B$7),0,MAX(0,$E3938-MAX(0,SUMIFS(Тех_Движение!$G$2:$G$5111,Тех_Движение!$D$2:$D$5111,$C3938,Тех_Движение!$B$2:$B$5111,"&lt;="&amp;N$3)-$F3938)))</f>
        <v/>
      </c>
      <c r="O3938" s="54">
        <f>IF(OR($B3938="",O$3&lt;$D3938+Настройки!$B$7),0,MAX(0,$E3938-MAX(0,SUMIFS(Тех_Движение!$G$2:$G$5111,Тех_Движение!$D$2:$D$5111,$C3938,Тех_Движение!$B$2:$B$5111,"&lt;="&amp;O$3)-$F3938)))</f>
        <v/>
      </c>
      <c r="P3938" s="54">
        <f>IF(OR($B3938="",P$3&lt;$D3938+Настройки!$B$7),0,MAX(0,$E3938-MAX(0,SUMIFS(Тех_Движение!$G$2:$G$5111,Тех_Движение!$D$2:$D$5111,$C3938,Тех_Движение!$B$2:$B$5111,"&lt;="&amp;P$3)-$F3938)))</f>
        <v/>
      </c>
      <c r="Q3938" s="54">
        <f>IF(OR($B3938="",Q$3&lt;$D3938+Настройки!$B$7),0,MAX(0,$E3938-MAX(0,SUMIFS(Тех_Движение!$G$2:$G$5111,Тех_Движение!$D$2:$D$5111,$C3938,Тех_Движение!$B$2:$B$5111,"&lt;="&amp;Q$3)-$F3938)))</f>
        <v/>
      </c>
      <c r="R3938" s="54">
        <f>IF($B3938="","",SUM($K3938:$Q3938))</f>
        <v/>
      </c>
      <c r="S3938" s="56">
        <f>IF($B3938="","",VLOOKUP($C3938,Настройки!$A$11:$L$17,9,FALSE))</f>
        <v/>
      </c>
      <c r="T3938" s="56">
        <f>IF($B3938="","",$R3938*$S3938)</f>
        <v/>
      </c>
    </row>
    <row r="3939">
      <c r="A3939" s="20">
        <f>Тех_Движение!$A$3936</f>
        <v/>
      </c>
      <c r="B3939" s="20">
        <f>IF(Тех_Движение!$F$3936&gt;0,Тех_Движение!$I$3936,"")</f>
        <v/>
      </c>
      <c r="C3939" s="20">
        <f>IF($B3939="","",Тех_Движение!$D$3936)</f>
        <v/>
      </c>
      <c r="D3939" s="42">
        <f>IF($B3939="","",Тех_Движение!$B$3936)</f>
        <v/>
      </c>
      <c r="E3939" s="54">
        <f>IF($B3939="","",Тех_Движение!$F$3936)</f>
        <v/>
      </c>
      <c r="F3939" s="54">
        <f>IF($B3939="","",SUMIFS($E$5:$E3938,$C$5:$C3938,$C3939))</f>
        <v/>
      </c>
      <c r="G3939" s="54">
        <f>IF($B3939="","",MAX(0,$E3939-MAX(0,SUMIFS(Тех_Движение!$G$2:$G$5111,Тех_Движение!$D$2:$D$5111,$C3939,Тех_Движение!$B$2:$B$5111,"&lt;="&amp;Настройки!$B$5-1)-$F3939)))</f>
        <v/>
      </c>
      <c r="H3939" s="54">
        <f>IF($B3939="","",IF(AND($D3939&gt;=Настройки!$B$5,$D3939&lt;=Настройки!$B$6),$E3939,0))</f>
        <v/>
      </c>
      <c r="I3939" s="54">
        <f>IF($B3939="","",$G3939+$H3939-$J3939)</f>
        <v/>
      </c>
      <c r="J3939" s="54">
        <f>IF($B3939="","",MAX(0,$E3939-MAX(0,SUMIFS(Тех_Движение!$G$2:$G$5111,Тех_Движение!$D$2:$D$5111,$C3939,Тех_Движение!$B$2:$B$5111,"&lt;="&amp;Настройки!$B$6)-$F3939)))</f>
        <v/>
      </c>
      <c r="K3939" s="54">
        <f>IF(OR($B3939="",K$3&lt;$D3939+Настройки!$B$7),0,MAX(0,$E3939-MAX(0,SUMIFS(Тех_Движение!$G$2:$G$5111,Тех_Движение!$D$2:$D$5111,$C3939,Тех_Движение!$B$2:$B$5111,"&lt;="&amp;K$3)-$F3939)))</f>
        <v/>
      </c>
      <c r="L3939" s="54">
        <f>IF(OR($B3939="",L$3&lt;$D3939+Настройки!$B$7),0,MAX(0,$E3939-MAX(0,SUMIFS(Тех_Движение!$G$2:$G$5111,Тех_Движение!$D$2:$D$5111,$C3939,Тех_Движение!$B$2:$B$5111,"&lt;="&amp;L$3)-$F3939)))</f>
        <v/>
      </c>
      <c r="M3939" s="54">
        <f>IF(OR($B3939="",M$3&lt;$D3939+Настройки!$B$7),0,MAX(0,$E3939-MAX(0,SUMIFS(Тех_Движение!$G$2:$G$5111,Тех_Движение!$D$2:$D$5111,$C3939,Тех_Движение!$B$2:$B$5111,"&lt;="&amp;M$3)-$F3939)))</f>
        <v/>
      </c>
      <c r="N3939" s="54">
        <f>IF(OR($B3939="",N$3&lt;$D3939+Настройки!$B$7),0,MAX(0,$E3939-MAX(0,SUMIFS(Тех_Движение!$G$2:$G$5111,Тех_Движение!$D$2:$D$5111,$C3939,Тех_Движение!$B$2:$B$5111,"&lt;="&amp;N$3)-$F3939)))</f>
        <v/>
      </c>
      <c r="O3939" s="54">
        <f>IF(OR($B3939="",O$3&lt;$D3939+Настройки!$B$7),0,MAX(0,$E3939-MAX(0,SUMIFS(Тех_Движение!$G$2:$G$5111,Тех_Движение!$D$2:$D$5111,$C3939,Тех_Движение!$B$2:$B$5111,"&lt;="&amp;O$3)-$F3939)))</f>
        <v/>
      </c>
      <c r="P3939" s="54">
        <f>IF(OR($B3939="",P$3&lt;$D3939+Настройки!$B$7),0,MAX(0,$E3939-MAX(0,SUMIFS(Тех_Движение!$G$2:$G$5111,Тех_Движение!$D$2:$D$5111,$C3939,Тех_Движение!$B$2:$B$5111,"&lt;="&amp;P$3)-$F3939)))</f>
        <v/>
      </c>
      <c r="Q3939" s="54">
        <f>IF(OR($B3939="",Q$3&lt;$D3939+Настройки!$B$7),0,MAX(0,$E3939-MAX(0,SUMIFS(Тех_Движение!$G$2:$G$5111,Тех_Движение!$D$2:$D$5111,$C3939,Тех_Движение!$B$2:$B$5111,"&lt;="&amp;Q$3)-$F3939)))</f>
        <v/>
      </c>
      <c r="R3939" s="54">
        <f>IF($B3939="","",SUM($K3939:$Q3939))</f>
        <v/>
      </c>
      <c r="S3939" s="56">
        <f>IF($B3939="","",VLOOKUP($C3939,Настройки!$A$11:$L$17,9,FALSE))</f>
        <v/>
      </c>
      <c r="T3939" s="56">
        <f>IF($B3939="","",$R3939*$S3939)</f>
        <v/>
      </c>
    </row>
    <row r="3940">
      <c r="A3940" s="20">
        <f>Тех_Движение!$A$3937</f>
        <v/>
      </c>
      <c r="B3940" s="20">
        <f>IF(Тех_Движение!$F$3937&gt;0,Тех_Движение!$I$3937,"")</f>
        <v/>
      </c>
      <c r="C3940" s="20">
        <f>IF($B3940="","",Тех_Движение!$D$3937)</f>
        <v/>
      </c>
      <c r="D3940" s="42">
        <f>IF($B3940="","",Тех_Движение!$B$3937)</f>
        <v/>
      </c>
      <c r="E3940" s="54">
        <f>IF($B3940="","",Тех_Движение!$F$3937)</f>
        <v/>
      </c>
      <c r="F3940" s="54">
        <f>IF($B3940="","",SUMIFS($E$5:$E3939,$C$5:$C3939,$C3940))</f>
        <v/>
      </c>
      <c r="G3940" s="54">
        <f>IF($B3940="","",MAX(0,$E3940-MAX(0,SUMIFS(Тех_Движение!$G$2:$G$5111,Тех_Движение!$D$2:$D$5111,$C3940,Тех_Движение!$B$2:$B$5111,"&lt;="&amp;Настройки!$B$5-1)-$F3940)))</f>
        <v/>
      </c>
      <c r="H3940" s="54">
        <f>IF($B3940="","",IF(AND($D3940&gt;=Настройки!$B$5,$D3940&lt;=Настройки!$B$6),$E3940,0))</f>
        <v/>
      </c>
      <c r="I3940" s="54">
        <f>IF($B3940="","",$G3940+$H3940-$J3940)</f>
        <v/>
      </c>
      <c r="J3940" s="54">
        <f>IF($B3940="","",MAX(0,$E3940-MAX(0,SUMIFS(Тех_Движение!$G$2:$G$5111,Тех_Движение!$D$2:$D$5111,$C3940,Тех_Движение!$B$2:$B$5111,"&lt;="&amp;Настройки!$B$6)-$F3940)))</f>
        <v/>
      </c>
      <c r="K3940" s="54">
        <f>IF(OR($B3940="",K$3&lt;$D3940+Настройки!$B$7),0,MAX(0,$E3940-MAX(0,SUMIFS(Тех_Движение!$G$2:$G$5111,Тех_Движение!$D$2:$D$5111,$C3940,Тех_Движение!$B$2:$B$5111,"&lt;="&amp;K$3)-$F3940)))</f>
        <v/>
      </c>
      <c r="L3940" s="54">
        <f>IF(OR($B3940="",L$3&lt;$D3940+Настройки!$B$7),0,MAX(0,$E3940-MAX(0,SUMIFS(Тех_Движение!$G$2:$G$5111,Тех_Движение!$D$2:$D$5111,$C3940,Тех_Движение!$B$2:$B$5111,"&lt;="&amp;L$3)-$F3940)))</f>
        <v/>
      </c>
      <c r="M3940" s="54">
        <f>IF(OR($B3940="",M$3&lt;$D3940+Настройки!$B$7),0,MAX(0,$E3940-MAX(0,SUMIFS(Тех_Движение!$G$2:$G$5111,Тех_Движение!$D$2:$D$5111,$C3940,Тех_Движение!$B$2:$B$5111,"&lt;="&amp;M$3)-$F3940)))</f>
        <v/>
      </c>
      <c r="N3940" s="54">
        <f>IF(OR($B3940="",N$3&lt;$D3940+Настройки!$B$7),0,MAX(0,$E3940-MAX(0,SUMIFS(Тех_Движение!$G$2:$G$5111,Тех_Движение!$D$2:$D$5111,$C3940,Тех_Движение!$B$2:$B$5111,"&lt;="&amp;N$3)-$F3940)))</f>
        <v/>
      </c>
      <c r="O3940" s="54">
        <f>IF(OR($B3940="",O$3&lt;$D3940+Настройки!$B$7),0,MAX(0,$E3940-MAX(0,SUMIFS(Тех_Движение!$G$2:$G$5111,Тех_Движение!$D$2:$D$5111,$C3940,Тех_Движение!$B$2:$B$5111,"&lt;="&amp;O$3)-$F3940)))</f>
        <v/>
      </c>
      <c r="P3940" s="54">
        <f>IF(OR($B3940="",P$3&lt;$D3940+Настройки!$B$7),0,MAX(0,$E3940-MAX(0,SUMIFS(Тех_Движение!$G$2:$G$5111,Тех_Движение!$D$2:$D$5111,$C3940,Тех_Движение!$B$2:$B$5111,"&lt;="&amp;P$3)-$F3940)))</f>
        <v/>
      </c>
      <c r="Q3940" s="54">
        <f>IF(OR($B3940="",Q$3&lt;$D3940+Настройки!$B$7),0,MAX(0,$E3940-MAX(0,SUMIFS(Тех_Движение!$G$2:$G$5111,Тех_Движение!$D$2:$D$5111,$C3940,Тех_Движение!$B$2:$B$5111,"&lt;="&amp;Q$3)-$F3940)))</f>
        <v/>
      </c>
      <c r="R3940" s="54">
        <f>IF($B3940="","",SUM($K3940:$Q3940))</f>
        <v/>
      </c>
      <c r="S3940" s="56">
        <f>IF($B3940="","",VLOOKUP($C3940,Настройки!$A$11:$L$17,9,FALSE))</f>
        <v/>
      </c>
      <c r="T3940" s="56">
        <f>IF($B3940="","",$R3940*$S3940)</f>
        <v/>
      </c>
    </row>
    <row r="3941">
      <c r="A3941" s="20">
        <f>Тех_Движение!$A$3938</f>
        <v/>
      </c>
      <c r="B3941" s="20">
        <f>IF(Тех_Движение!$F$3938&gt;0,Тех_Движение!$I$3938,"")</f>
        <v/>
      </c>
      <c r="C3941" s="20">
        <f>IF($B3941="","",Тех_Движение!$D$3938)</f>
        <v/>
      </c>
      <c r="D3941" s="42">
        <f>IF($B3941="","",Тех_Движение!$B$3938)</f>
        <v/>
      </c>
      <c r="E3941" s="54">
        <f>IF($B3941="","",Тех_Движение!$F$3938)</f>
        <v/>
      </c>
      <c r="F3941" s="54">
        <f>IF($B3941="","",SUMIFS($E$5:$E3940,$C$5:$C3940,$C3941))</f>
        <v/>
      </c>
      <c r="G3941" s="54">
        <f>IF($B3941="","",MAX(0,$E3941-MAX(0,SUMIFS(Тех_Движение!$G$2:$G$5111,Тех_Движение!$D$2:$D$5111,$C3941,Тех_Движение!$B$2:$B$5111,"&lt;="&amp;Настройки!$B$5-1)-$F3941)))</f>
        <v/>
      </c>
      <c r="H3941" s="54">
        <f>IF($B3941="","",IF(AND($D3941&gt;=Настройки!$B$5,$D3941&lt;=Настройки!$B$6),$E3941,0))</f>
        <v/>
      </c>
      <c r="I3941" s="54">
        <f>IF($B3941="","",$G3941+$H3941-$J3941)</f>
        <v/>
      </c>
      <c r="J3941" s="54">
        <f>IF($B3941="","",MAX(0,$E3941-MAX(0,SUMIFS(Тех_Движение!$G$2:$G$5111,Тех_Движение!$D$2:$D$5111,$C3941,Тех_Движение!$B$2:$B$5111,"&lt;="&amp;Настройки!$B$6)-$F3941)))</f>
        <v/>
      </c>
      <c r="K3941" s="54">
        <f>IF(OR($B3941="",K$3&lt;$D3941+Настройки!$B$7),0,MAX(0,$E3941-MAX(0,SUMIFS(Тех_Движение!$G$2:$G$5111,Тех_Движение!$D$2:$D$5111,$C3941,Тех_Движение!$B$2:$B$5111,"&lt;="&amp;K$3)-$F3941)))</f>
        <v/>
      </c>
      <c r="L3941" s="54">
        <f>IF(OR($B3941="",L$3&lt;$D3941+Настройки!$B$7),0,MAX(0,$E3941-MAX(0,SUMIFS(Тех_Движение!$G$2:$G$5111,Тех_Движение!$D$2:$D$5111,$C3941,Тех_Движение!$B$2:$B$5111,"&lt;="&amp;L$3)-$F3941)))</f>
        <v/>
      </c>
      <c r="M3941" s="54">
        <f>IF(OR($B3941="",M$3&lt;$D3941+Настройки!$B$7),0,MAX(0,$E3941-MAX(0,SUMIFS(Тех_Движение!$G$2:$G$5111,Тех_Движение!$D$2:$D$5111,$C3941,Тех_Движение!$B$2:$B$5111,"&lt;="&amp;M$3)-$F3941)))</f>
        <v/>
      </c>
      <c r="N3941" s="54">
        <f>IF(OR($B3941="",N$3&lt;$D3941+Настройки!$B$7),0,MAX(0,$E3941-MAX(0,SUMIFS(Тех_Движение!$G$2:$G$5111,Тех_Движение!$D$2:$D$5111,$C3941,Тех_Движение!$B$2:$B$5111,"&lt;="&amp;N$3)-$F3941)))</f>
        <v/>
      </c>
      <c r="O3941" s="54">
        <f>IF(OR($B3941="",O$3&lt;$D3941+Настройки!$B$7),0,MAX(0,$E3941-MAX(0,SUMIFS(Тех_Движение!$G$2:$G$5111,Тех_Движение!$D$2:$D$5111,$C3941,Тех_Движение!$B$2:$B$5111,"&lt;="&amp;O$3)-$F3941)))</f>
        <v/>
      </c>
      <c r="P3941" s="54">
        <f>IF(OR($B3941="",P$3&lt;$D3941+Настройки!$B$7),0,MAX(0,$E3941-MAX(0,SUMIFS(Тех_Движение!$G$2:$G$5111,Тех_Движение!$D$2:$D$5111,$C3941,Тех_Движение!$B$2:$B$5111,"&lt;="&amp;P$3)-$F3941)))</f>
        <v/>
      </c>
      <c r="Q3941" s="54">
        <f>IF(OR($B3941="",Q$3&lt;$D3941+Настройки!$B$7),0,MAX(0,$E3941-MAX(0,SUMIFS(Тех_Движение!$G$2:$G$5111,Тех_Движение!$D$2:$D$5111,$C3941,Тех_Движение!$B$2:$B$5111,"&lt;="&amp;Q$3)-$F3941)))</f>
        <v/>
      </c>
      <c r="R3941" s="54">
        <f>IF($B3941="","",SUM($K3941:$Q3941))</f>
        <v/>
      </c>
      <c r="S3941" s="56">
        <f>IF($B3941="","",VLOOKUP($C3941,Настройки!$A$11:$L$17,9,FALSE))</f>
        <v/>
      </c>
      <c r="T3941" s="56">
        <f>IF($B3941="","",$R3941*$S3941)</f>
        <v/>
      </c>
    </row>
    <row r="3942">
      <c r="A3942" s="20">
        <f>Тех_Движение!$A$3939</f>
        <v/>
      </c>
      <c r="B3942" s="20">
        <f>IF(Тех_Движение!$F$3939&gt;0,Тех_Движение!$I$3939,"")</f>
        <v/>
      </c>
      <c r="C3942" s="20">
        <f>IF($B3942="","",Тех_Движение!$D$3939)</f>
        <v/>
      </c>
      <c r="D3942" s="42">
        <f>IF($B3942="","",Тех_Движение!$B$3939)</f>
        <v/>
      </c>
      <c r="E3942" s="54">
        <f>IF($B3942="","",Тех_Движение!$F$3939)</f>
        <v/>
      </c>
      <c r="F3942" s="54">
        <f>IF($B3942="","",SUMIFS($E$5:$E3941,$C$5:$C3941,$C3942))</f>
        <v/>
      </c>
      <c r="G3942" s="54">
        <f>IF($B3942="","",MAX(0,$E3942-MAX(0,SUMIFS(Тех_Движение!$G$2:$G$5111,Тех_Движение!$D$2:$D$5111,$C3942,Тех_Движение!$B$2:$B$5111,"&lt;="&amp;Настройки!$B$5-1)-$F3942)))</f>
        <v/>
      </c>
      <c r="H3942" s="54">
        <f>IF($B3942="","",IF(AND($D3942&gt;=Настройки!$B$5,$D3942&lt;=Настройки!$B$6),$E3942,0))</f>
        <v/>
      </c>
      <c r="I3942" s="54">
        <f>IF($B3942="","",$G3942+$H3942-$J3942)</f>
        <v/>
      </c>
      <c r="J3942" s="54">
        <f>IF($B3942="","",MAX(0,$E3942-MAX(0,SUMIFS(Тех_Движение!$G$2:$G$5111,Тех_Движение!$D$2:$D$5111,$C3942,Тех_Движение!$B$2:$B$5111,"&lt;="&amp;Настройки!$B$6)-$F3942)))</f>
        <v/>
      </c>
      <c r="K3942" s="54">
        <f>IF(OR($B3942="",K$3&lt;$D3942+Настройки!$B$7),0,MAX(0,$E3942-MAX(0,SUMIFS(Тех_Движение!$G$2:$G$5111,Тех_Движение!$D$2:$D$5111,$C3942,Тех_Движение!$B$2:$B$5111,"&lt;="&amp;K$3)-$F3942)))</f>
        <v/>
      </c>
      <c r="L3942" s="54">
        <f>IF(OR($B3942="",L$3&lt;$D3942+Настройки!$B$7),0,MAX(0,$E3942-MAX(0,SUMIFS(Тех_Движение!$G$2:$G$5111,Тех_Движение!$D$2:$D$5111,$C3942,Тех_Движение!$B$2:$B$5111,"&lt;="&amp;L$3)-$F3942)))</f>
        <v/>
      </c>
      <c r="M3942" s="54">
        <f>IF(OR($B3942="",M$3&lt;$D3942+Настройки!$B$7),0,MAX(0,$E3942-MAX(0,SUMIFS(Тех_Движение!$G$2:$G$5111,Тех_Движение!$D$2:$D$5111,$C3942,Тех_Движение!$B$2:$B$5111,"&lt;="&amp;M$3)-$F3942)))</f>
        <v/>
      </c>
      <c r="N3942" s="54">
        <f>IF(OR($B3942="",N$3&lt;$D3942+Настройки!$B$7),0,MAX(0,$E3942-MAX(0,SUMIFS(Тех_Движение!$G$2:$G$5111,Тех_Движение!$D$2:$D$5111,$C3942,Тех_Движение!$B$2:$B$5111,"&lt;="&amp;N$3)-$F3942)))</f>
        <v/>
      </c>
      <c r="O3942" s="54">
        <f>IF(OR($B3942="",O$3&lt;$D3942+Настройки!$B$7),0,MAX(0,$E3942-MAX(0,SUMIFS(Тех_Движение!$G$2:$G$5111,Тех_Движение!$D$2:$D$5111,$C3942,Тех_Движение!$B$2:$B$5111,"&lt;="&amp;O$3)-$F3942)))</f>
        <v/>
      </c>
      <c r="P3942" s="54">
        <f>IF(OR($B3942="",P$3&lt;$D3942+Настройки!$B$7),0,MAX(0,$E3942-MAX(0,SUMIFS(Тех_Движение!$G$2:$G$5111,Тех_Движение!$D$2:$D$5111,$C3942,Тех_Движение!$B$2:$B$5111,"&lt;="&amp;P$3)-$F3942)))</f>
        <v/>
      </c>
      <c r="Q3942" s="54">
        <f>IF(OR($B3942="",Q$3&lt;$D3942+Настройки!$B$7),0,MAX(0,$E3942-MAX(0,SUMIFS(Тех_Движение!$G$2:$G$5111,Тех_Движение!$D$2:$D$5111,$C3942,Тех_Движение!$B$2:$B$5111,"&lt;="&amp;Q$3)-$F3942)))</f>
        <v/>
      </c>
      <c r="R3942" s="54">
        <f>IF($B3942="","",SUM($K3942:$Q3942))</f>
        <v/>
      </c>
      <c r="S3942" s="56">
        <f>IF($B3942="","",VLOOKUP($C3942,Настройки!$A$11:$L$17,9,FALSE))</f>
        <v/>
      </c>
      <c r="T3942" s="56">
        <f>IF($B3942="","",$R3942*$S3942)</f>
        <v/>
      </c>
    </row>
    <row r="3943">
      <c r="A3943" s="20">
        <f>Тех_Движение!$A$3940</f>
        <v/>
      </c>
      <c r="B3943" s="20">
        <f>IF(Тех_Движение!$F$3940&gt;0,Тех_Движение!$I$3940,"")</f>
        <v/>
      </c>
      <c r="C3943" s="20">
        <f>IF($B3943="","",Тех_Движение!$D$3940)</f>
        <v/>
      </c>
      <c r="D3943" s="42">
        <f>IF($B3943="","",Тех_Движение!$B$3940)</f>
        <v/>
      </c>
      <c r="E3943" s="54">
        <f>IF($B3943="","",Тех_Движение!$F$3940)</f>
        <v/>
      </c>
      <c r="F3943" s="54">
        <f>IF($B3943="","",SUMIFS($E$5:$E3942,$C$5:$C3942,$C3943))</f>
        <v/>
      </c>
      <c r="G3943" s="54">
        <f>IF($B3943="","",MAX(0,$E3943-MAX(0,SUMIFS(Тех_Движение!$G$2:$G$5111,Тех_Движение!$D$2:$D$5111,$C3943,Тех_Движение!$B$2:$B$5111,"&lt;="&amp;Настройки!$B$5-1)-$F3943)))</f>
        <v/>
      </c>
      <c r="H3943" s="54">
        <f>IF($B3943="","",IF(AND($D3943&gt;=Настройки!$B$5,$D3943&lt;=Настройки!$B$6),$E3943,0))</f>
        <v/>
      </c>
      <c r="I3943" s="54">
        <f>IF($B3943="","",$G3943+$H3943-$J3943)</f>
        <v/>
      </c>
      <c r="J3943" s="54">
        <f>IF($B3943="","",MAX(0,$E3943-MAX(0,SUMIFS(Тех_Движение!$G$2:$G$5111,Тех_Движение!$D$2:$D$5111,$C3943,Тех_Движение!$B$2:$B$5111,"&lt;="&amp;Настройки!$B$6)-$F3943)))</f>
        <v/>
      </c>
      <c r="K3943" s="54">
        <f>IF(OR($B3943="",K$3&lt;$D3943+Настройки!$B$7),0,MAX(0,$E3943-MAX(0,SUMIFS(Тех_Движение!$G$2:$G$5111,Тех_Движение!$D$2:$D$5111,$C3943,Тех_Движение!$B$2:$B$5111,"&lt;="&amp;K$3)-$F3943)))</f>
        <v/>
      </c>
      <c r="L3943" s="54">
        <f>IF(OR($B3943="",L$3&lt;$D3943+Настройки!$B$7),0,MAX(0,$E3943-MAX(0,SUMIFS(Тех_Движение!$G$2:$G$5111,Тех_Движение!$D$2:$D$5111,$C3943,Тех_Движение!$B$2:$B$5111,"&lt;="&amp;L$3)-$F3943)))</f>
        <v/>
      </c>
      <c r="M3943" s="54">
        <f>IF(OR($B3943="",M$3&lt;$D3943+Настройки!$B$7),0,MAX(0,$E3943-MAX(0,SUMIFS(Тех_Движение!$G$2:$G$5111,Тех_Движение!$D$2:$D$5111,$C3943,Тех_Движение!$B$2:$B$5111,"&lt;="&amp;M$3)-$F3943)))</f>
        <v/>
      </c>
      <c r="N3943" s="54">
        <f>IF(OR($B3943="",N$3&lt;$D3943+Настройки!$B$7),0,MAX(0,$E3943-MAX(0,SUMIFS(Тех_Движение!$G$2:$G$5111,Тех_Движение!$D$2:$D$5111,$C3943,Тех_Движение!$B$2:$B$5111,"&lt;="&amp;N$3)-$F3943)))</f>
        <v/>
      </c>
      <c r="O3943" s="54">
        <f>IF(OR($B3943="",O$3&lt;$D3943+Настройки!$B$7),0,MAX(0,$E3943-MAX(0,SUMIFS(Тех_Движение!$G$2:$G$5111,Тех_Движение!$D$2:$D$5111,$C3943,Тех_Движение!$B$2:$B$5111,"&lt;="&amp;O$3)-$F3943)))</f>
        <v/>
      </c>
      <c r="P3943" s="54">
        <f>IF(OR($B3943="",P$3&lt;$D3943+Настройки!$B$7),0,MAX(0,$E3943-MAX(0,SUMIFS(Тех_Движение!$G$2:$G$5111,Тех_Движение!$D$2:$D$5111,$C3943,Тех_Движение!$B$2:$B$5111,"&lt;="&amp;P$3)-$F3943)))</f>
        <v/>
      </c>
      <c r="Q3943" s="54">
        <f>IF(OR($B3943="",Q$3&lt;$D3943+Настройки!$B$7),0,MAX(0,$E3943-MAX(0,SUMIFS(Тех_Движение!$G$2:$G$5111,Тех_Движение!$D$2:$D$5111,$C3943,Тех_Движение!$B$2:$B$5111,"&lt;="&amp;Q$3)-$F3943)))</f>
        <v/>
      </c>
      <c r="R3943" s="54">
        <f>IF($B3943="","",SUM($K3943:$Q3943))</f>
        <v/>
      </c>
      <c r="S3943" s="56">
        <f>IF($B3943="","",VLOOKUP($C3943,Настройки!$A$11:$L$17,9,FALSE))</f>
        <v/>
      </c>
      <c r="T3943" s="56">
        <f>IF($B3943="","",$R3943*$S3943)</f>
        <v/>
      </c>
    </row>
    <row r="3944">
      <c r="A3944" s="20">
        <f>Тех_Движение!$A$3941</f>
        <v/>
      </c>
      <c r="B3944" s="20">
        <f>IF(Тех_Движение!$F$3941&gt;0,Тех_Движение!$I$3941,"")</f>
        <v/>
      </c>
      <c r="C3944" s="20">
        <f>IF($B3944="","",Тех_Движение!$D$3941)</f>
        <v/>
      </c>
      <c r="D3944" s="42">
        <f>IF($B3944="","",Тех_Движение!$B$3941)</f>
        <v/>
      </c>
      <c r="E3944" s="54">
        <f>IF($B3944="","",Тех_Движение!$F$3941)</f>
        <v/>
      </c>
      <c r="F3944" s="54">
        <f>IF($B3944="","",SUMIFS($E$5:$E3943,$C$5:$C3943,$C3944))</f>
        <v/>
      </c>
      <c r="G3944" s="54">
        <f>IF($B3944="","",MAX(0,$E3944-MAX(0,SUMIFS(Тех_Движение!$G$2:$G$5111,Тех_Движение!$D$2:$D$5111,$C3944,Тех_Движение!$B$2:$B$5111,"&lt;="&amp;Настройки!$B$5-1)-$F3944)))</f>
        <v/>
      </c>
      <c r="H3944" s="54">
        <f>IF($B3944="","",IF(AND($D3944&gt;=Настройки!$B$5,$D3944&lt;=Настройки!$B$6),$E3944,0))</f>
        <v/>
      </c>
      <c r="I3944" s="54">
        <f>IF($B3944="","",$G3944+$H3944-$J3944)</f>
        <v/>
      </c>
      <c r="J3944" s="54">
        <f>IF($B3944="","",MAX(0,$E3944-MAX(0,SUMIFS(Тех_Движение!$G$2:$G$5111,Тех_Движение!$D$2:$D$5111,$C3944,Тех_Движение!$B$2:$B$5111,"&lt;="&amp;Настройки!$B$6)-$F3944)))</f>
        <v/>
      </c>
      <c r="K3944" s="54">
        <f>IF(OR($B3944="",K$3&lt;$D3944+Настройки!$B$7),0,MAX(0,$E3944-MAX(0,SUMIFS(Тех_Движение!$G$2:$G$5111,Тех_Движение!$D$2:$D$5111,$C3944,Тех_Движение!$B$2:$B$5111,"&lt;="&amp;K$3)-$F3944)))</f>
        <v/>
      </c>
      <c r="L3944" s="54">
        <f>IF(OR($B3944="",L$3&lt;$D3944+Настройки!$B$7),0,MAX(0,$E3944-MAX(0,SUMIFS(Тех_Движение!$G$2:$G$5111,Тех_Движение!$D$2:$D$5111,$C3944,Тех_Движение!$B$2:$B$5111,"&lt;="&amp;L$3)-$F3944)))</f>
        <v/>
      </c>
      <c r="M3944" s="54">
        <f>IF(OR($B3944="",M$3&lt;$D3944+Настройки!$B$7),0,MAX(0,$E3944-MAX(0,SUMIFS(Тех_Движение!$G$2:$G$5111,Тех_Движение!$D$2:$D$5111,$C3944,Тех_Движение!$B$2:$B$5111,"&lt;="&amp;M$3)-$F3944)))</f>
        <v/>
      </c>
      <c r="N3944" s="54">
        <f>IF(OR($B3944="",N$3&lt;$D3944+Настройки!$B$7),0,MAX(0,$E3944-MAX(0,SUMIFS(Тех_Движение!$G$2:$G$5111,Тех_Движение!$D$2:$D$5111,$C3944,Тех_Движение!$B$2:$B$5111,"&lt;="&amp;N$3)-$F3944)))</f>
        <v/>
      </c>
      <c r="O3944" s="54">
        <f>IF(OR($B3944="",O$3&lt;$D3944+Настройки!$B$7),0,MAX(0,$E3944-MAX(0,SUMIFS(Тех_Движение!$G$2:$G$5111,Тех_Движение!$D$2:$D$5111,$C3944,Тех_Движение!$B$2:$B$5111,"&lt;="&amp;O$3)-$F3944)))</f>
        <v/>
      </c>
      <c r="P3944" s="54">
        <f>IF(OR($B3944="",P$3&lt;$D3944+Настройки!$B$7),0,MAX(0,$E3944-MAX(0,SUMIFS(Тех_Движение!$G$2:$G$5111,Тех_Движение!$D$2:$D$5111,$C3944,Тех_Движение!$B$2:$B$5111,"&lt;="&amp;P$3)-$F3944)))</f>
        <v/>
      </c>
      <c r="Q3944" s="54">
        <f>IF(OR($B3944="",Q$3&lt;$D3944+Настройки!$B$7),0,MAX(0,$E3944-MAX(0,SUMIFS(Тех_Движение!$G$2:$G$5111,Тех_Движение!$D$2:$D$5111,$C3944,Тех_Движение!$B$2:$B$5111,"&lt;="&amp;Q$3)-$F3944)))</f>
        <v/>
      </c>
      <c r="R3944" s="54">
        <f>IF($B3944="","",SUM($K3944:$Q3944))</f>
        <v/>
      </c>
      <c r="S3944" s="56">
        <f>IF($B3944="","",VLOOKUP($C3944,Настройки!$A$11:$L$17,9,FALSE))</f>
        <v/>
      </c>
      <c r="T3944" s="56">
        <f>IF($B3944="","",$R3944*$S3944)</f>
        <v/>
      </c>
    </row>
    <row r="3945">
      <c r="A3945" s="20">
        <f>Тех_Движение!$A$3942</f>
        <v/>
      </c>
      <c r="B3945" s="20">
        <f>IF(Тех_Движение!$F$3942&gt;0,Тех_Движение!$I$3942,"")</f>
        <v/>
      </c>
      <c r="C3945" s="20">
        <f>IF($B3945="","",Тех_Движение!$D$3942)</f>
        <v/>
      </c>
      <c r="D3945" s="42">
        <f>IF($B3945="","",Тех_Движение!$B$3942)</f>
        <v/>
      </c>
      <c r="E3945" s="54">
        <f>IF($B3945="","",Тех_Движение!$F$3942)</f>
        <v/>
      </c>
      <c r="F3945" s="54">
        <f>IF($B3945="","",SUMIFS($E$5:$E3944,$C$5:$C3944,$C3945))</f>
        <v/>
      </c>
      <c r="G3945" s="54">
        <f>IF($B3945="","",MAX(0,$E3945-MAX(0,SUMIFS(Тех_Движение!$G$2:$G$5111,Тех_Движение!$D$2:$D$5111,$C3945,Тех_Движение!$B$2:$B$5111,"&lt;="&amp;Настройки!$B$5-1)-$F3945)))</f>
        <v/>
      </c>
      <c r="H3945" s="54">
        <f>IF($B3945="","",IF(AND($D3945&gt;=Настройки!$B$5,$D3945&lt;=Настройки!$B$6),$E3945,0))</f>
        <v/>
      </c>
      <c r="I3945" s="54">
        <f>IF($B3945="","",$G3945+$H3945-$J3945)</f>
        <v/>
      </c>
      <c r="J3945" s="54">
        <f>IF($B3945="","",MAX(0,$E3945-MAX(0,SUMIFS(Тех_Движение!$G$2:$G$5111,Тех_Движение!$D$2:$D$5111,$C3945,Тех_Движение!$B$2:$B$5111,"&lt;="&amp;Настройки!$B$6)-$F3945)))</f>
        <v/>
      </c>
      <c r="K3945" s="54">
        <f>IF(OR($B3945="",K$3&lt;$D3945+Настройки!$B$7),0,MAX(0,$E3945-MAX(0,SUMIFS(Тех_Движение!$G$2:$G$5111,Тех_Движение!$D$2:$D$5111,$C3945,Тех_Движение!$B$2:$B$5111,"&lt;="&amp;K$3)-$F3945)))</f>
        <v/>
      </c>
      <c r="L3945" s="54">
        <f>IF(OR($B3945="",L$3&lt;$D3945+Настройки!$B$7),0,MAX(0,$E3945-MAX(0,SUMIFS(Тех_Движение!$G$2:$G$5111,Тех_Движение!$D$2:$D$5111,$C3945,Тех_Движение!$B$2:$B$5111,"&lt;="&amp;L$3)-$F3945)))</f>
        <v/>
      </c>
      <c r="M3945" s="54">
        <f>IF(OR($B3945="",M$3&lt;$D3945+Настройки!$B$7),0,MAX(0,$E3945-MAX(0,SUMIFS(Тех_Движение!$G$2:$G$5111,Тех_Движение!$D$2:$D$5111,$C3945,Тех_Движение!$B$2:$B$5111,"&lt;="&amp;M$3)-$F3945)))</f>
        <v/>
      </c>
      <c r="N3945" s="54">
        <f>IF(OR($B3945="",N$3&lt;$D3945+Настройки!$B$7),0,MAX(0,$E3945-MAX(0,SUMIFS(Тех_Движение!$G$2:$G$5111,Тех_Движение!$D$2:$D$5111,$C3945,Тех_Движение!$B$2:$B$5111,"&lt;="&amp;N$3)-$F3945)))</f>
        <v/>
      </c>
      <c r="O3945" s="54">
        <f>IF(OR($B3945="",O$3&lt;$D3945+Настройки!$B$7),0,MAX(0,$E3945-MAX(0,SUMIFS(Тех_Движение!$G$2:$G$5111,Тех_Движение!$D$2:$D$5111,$C3945,Тех_Движение!$B$2:$B$5111,"&lt;="&amp;O$3)-$F3945)))</f>
        <v/>
      </c>
      <c r="P3945" s="54">
        <f>IF(OR($B3945="",P$3&lt;$D3945+Настройки!$B$7),0,MAX(0,$E3945-MAX(0,SUMIFS(Тех_Движение!$G$2:$G$5111,Тех_Движение!$D$2:$D$5111,$C3945,Тех_Движение!$B$2:$B$5111,"&lt;="&amp;P$3)-$F3945)))</f>
        <v/>
      </c>
      <c r="Q3945" s="54">
        <f>IF(OR($B3945="",Q$3&lt;$D3945+Настройки!$B$7),0,MAX(0,$E3945-MAX(0,SUMIFS(Тех_Движение!$G$2:$G$5111,Тех_Движение!$D$2:$D$5111,$C3945,Тех_Движение!$B$2:$B$5111,"&lt;="&amp;Q$3)-$F3945)))</f>
        <v/>
      </c>
      <c r="R3945" s="54">
        <f>IF($B3945="","",SUM($K3945:$Q3945))</f>
        <v/>
      </c>
      <c r="S3945" s="56">
        <f>IF($B3945="","",VLOOKUP($C3945,Настройки!$A$11:$L$17,9,FALSE))</f>
        <v/>
      </c>
      <c r="T3945" s="56">
        <f>IF($B3945="","",$R3945*$S3945)</f>
        <v/>
      </c>
    </row>
    <row r="3946">
      <c r="A3946" s="20">
        <f>Тех_Движение!$A$3943</f>
        <v/>
      </c>
      <c r="B3946" s="20">
        <f>IF(Тех_Движение!$F$3943&gt;0,Тех_Движение!$I$3943,"")</f>
        <v/>
      </c>
      <c r="C3946" s="20">
        <f>IF($B3946="","",Тех_Движение!$D$3943)</f>
        <v/>
      </c>
      <c r="D3946" s="42">
        <f>IF($B3946="","",Тех_Движение!$B$3943)</f>
        <v/>
      </c>
      <c r="E3946" s="54">
        <f>IF($B3946="","",Тех_Движение!$F$3943)</f>
        <v/>
      </c>
      <c r="F3946" s="54">
        <f>IF($B3946="","",SUMIFS($E$5:$E3945,$C$5:$C3945,$C3946))</f>
        <v/>
      </c>
      <c r="G3946" s="54">
        <f>IF($B3946="","",MAX(0,$E3946-MAX(0,SUMIFS(Тех_Движение!$G$2:$G$5111,Тех_Движение!$D$2:$D$5111,$C3946,Тех_Движение!$B$2:$B$5111,"&lt;="&amp;Настройки!$B$5-1)-$F3946)))</f>
        <v/>
      </c>
      <c r="H3946" s="54">
        <f>IF($B3946="","",IF(AND($D3946&gt;=Настройки!$B$5,$D3946&lt;=Настройки!$B$6),$E3946,0))</f>
        <v/>
      </c>
      <c r="I3946" s="54">
        <f>IF($B3946="","",$G3946+$H3946-$J3946)</f>
        <v/>
      </c>
      <c r="J3946" s="54">
        <f>IF($B3946="","",MAX(0,$E3946-MAX(0,SUMIFS(Тех_Движение!$G$2:$G$5111,Тех_Движение!$D$2:$D$5111,$C3946,Тех_Движение!$B$2:$B$5111,"&lt;="&amp;Настройки!$B$6)-$F3946)))</f>
        <v/>
      </c>
      <c r="K3946" s="54">
        <f>IF(OR($B3946="",K$3&lt;$D3946+Настройки!$B$7),0,MAX(0,$E3946-MAX(0,SUMIFS(Тех_Движение!$G$2:$G$5111,Тех_Движение!$D$2:$D$5111,$C3946,Тех_Движение!$B$2:$B$5111,"&lt;="&amp;K$3)-$F3946)))</f>
        <v/>
      </c>
      <c r="L3946" s="54">
        <f>IF(OR($B3946="",L$3&lt;$D3946+Настройки!$B$7),0,MAX(0,$E3946-MAX(0,SUMIFS(Тех_Движение!$G$2:$G$5111,Тех_Движение!$D$2:$D$5111,$C3946,Тех_Движение!$B$2:$B$5111,"&lt;="&amp;L$3)-$F3946)))</f>
        <v/>
      </c>
      <c r="M3946" s="54">
        <f>IF(OR($B3946="",M$3&lt;$D3946+Настройки!$B$7),0,MAX(0,$E3946-MAX(0,SUMIFS(Тех_Движение!$G$2:$G$5111,Тех_Движение!$D$2:$D$5111,$C3946,Тех_Движение!$B$2:$B$5111,"&lt;="&amp;M$3)-$F3946)))</f>
        <v/>
      </c>
      <c r="N3946" s="54">
        <f>IF(OR($B3946="",N$3&lt;$D3946+Настройки!$B$7),0,MAX(0,$E3946-MAX(0,SUMIFS(Тех_Движение!$G$2:$G$5111,Тех_Движение!$D$2:$D$5111,$C3946,Тех_Движение!$B$2:$B$5111,"&lt;="&amp;N$3)-$F3946)))</f>
        <v/>
      </c>
      <c r="O3946" s="54">
        <f>IF(OR($B3946="",O$3&lt;$D3946+Настройки!$B$7),0,MAX(0,$E3946-MAX(0,SUMIFS(Тех_Движение!$G$2:$G$5111,Тех_Движение!$D$2:$D$5111,$C3946,Тех_Движение!$B$2:$B$5111,"&lt;="&amp;O$3)-$F3946)))</f>
        <v/>
      </c>
      <c r="P3946" s="54">
        <f>IF(OR($B3946="",P$3&lt;$D3946+Настройки!$B$7),0,MAX(0,$E3946-MAX(0,SUMIFS(Тех_Движение!$G$2:$G$5111,Тех_Движение!$D$2:$D$5111,$C3946,Тех_Движение!$B$2:$B$5111,"&lt;="&amp;P$3)-$F3946)))</f>
        <v/>
      </c>
      <c r="Q3946" s="54">
        <f>IF(OR($B3946="",Q$3&lt;$D3946+Настройки!$B$7),0,MAX(0,$E3946-MAX(0,SUMIFS(Тех_Движение!$G$2:$G$5111,Тех_Движение!$D$2:$D$5111,$C3946,Тех_Движение!$B$2:$B$5111,"&lt;="&amp;Q$3)-$F3946)))</f>
        <v/>
      </c>
      <c r="R3946" s="54">
        <f>IF($B3946="","",SUM($K3946:$Q3946))</f>
        <v/>
      </c>
      <c r="S3946" s="56">
        <f>IF($B3946="","",VLOOKUP($C3946,Настройки!$A$11:$L$17,9,FALSE))</f>
        <v/>
      </c>
      <c r="T3946" s="56">
        <f>IF($B3946="","",$R3946*$S3946)</f>
        <v/>
      </c>
    </row>
    <row r="3947">
      <c r="A3947" s="20">
        <f>Тех_Движение!$A$3944</f>
        <v/>
      </c>
      <c r="B3947" s="20">
        <f>IF(Тех_Движение!$F$3944&gt;0,Тех_Движение!$I$3944,"")</f>
        <v/>
      </c>
      <c r="C3947" s="20">
        <f>IF($B3947="","",Тех_Движение!$D$3944)</f>
        <v/>
      </c>
      <c r="D3947" s="42">
        <f>IF($B3947="","",Тех_Движение!$B$3944)</f>
        <v/>
      </c>
      <c r="E3947" s="54">
        <f>IF($B3947="","",Тех_Движение!$F$3944)</f>
        <v/>
      </c>
      <c r="F3947" s="54">
        <f>IF($B3947="","",SUMIFS($E$5:$E3946,$C$5:$C3946,$C3947))</f>
        <v/>
      </c>
      <c r="G3947" s="54">
        <f>IF($B3947="","",MAX(0,$E3947-MAX(0,SUMIFS(Тех_Движение!$G$2:$G$5111,Тех_Движение!$D$2:$D$5111,$C3947,Тех_Движение!$B$2:$B$5111,"&lt;="&amp;Настройки!$B$5-1)-$F3947)))</f>
        <v/>
      </c>
      <c r="H3947" s="54">
        <f>IF($B3947="","",IF(AND($D3947&gt;=Настройки!$B$5,$D3947&lt;=Настройки!$B$6),$E3947,0))</f>
        <v/>
      </c>
      <c r="I3947" s="54">
        <f>IF($B3947="","",$G3947+$H3947-$J3947)</f>
        <v/>
      </c>
      <c r="J3947" s="54">
        <f>IF($B3947="","",MAX(0,$E3947-MAX(0,SUMIFS(Тех_Движение!$G$2:$G$5111,Тех_Движение!$D$2:$D$5111,$C3947,Тех_Движение!$B$2:$B$5111,"&lt;="&amp;Настройки!$B$6)-$F3947)))</f>
        <v/>
      </c>
      <c r="K3947" s="54">
        <f>IF(OR($B3947="",K$3&lt;$D3947+Настройки!$B$7),0,MAX(0,$E3947-MAX(0,SUMIFS(Тех_Движение!$G$2:$G$5111,Тех_Движение!$D$2:$D$5111,$C3947,Тех_Движение!$B$2:$B$5111,"&lt;="&amp;K$3)-$F3947)))</f>
        <v/>
      </c>
      <c r="L3947" s="54">
        <f>IF(OR($B3947="",L$3&lt;$D3947+Настройки!$B$7),0,MAX(0,$E3947-MAX(0,SUMIFS(Тех_Движение!$G$2:$G$5111,Тех_Движение!$D$2:$D$5111,$C3947,Тех_Движение!$B$2:$B$5111,"&lt;="&amp;L$3)-$F3947)))</f>
        <v/>
      </c>
      <c r="M3947" s="54">
        <f>IF(OR($B3947="",M$3&lt;$D3947+Настройки!$B$7),0,MAX(0,$E3947-MAX(0,SUMIFS(Тех_Движение!$G$2:$G$5111,Тех_Движение!$D$2:$D$5111,$C3947,Тех_Движение!$B$2:$B$5111,"&lt;="&amp;M$3)-$F3947)))</f>
        <v/>
      </c>
      <c r="N3947" s="54">
        <f>IF(OR($B3947="",N$3&lt;$D3947+Настройки!$B$7),0,MAX(0,$E3947-MAX(0,SUMIFS(Тех_Движение!$G$2:$G$5111,Тех_Движение!$D$2:$D$5111,$C3947,Тех_Движение!$B$2:$B$5111,"&lt;="&amp;N$3)-$F3947)))</f>
        <v/>
      </c>
      <c r="O3947" s="54">
        <f>IF(OR($B3947="",O$3&lt;$D3947+Настройки!$B$7),0,MAX(0,$E3947-MAX(0,SUMIFS(Тех_Движение!$G$2:$G$5111,Тех_Движение!$D$2:$D$5111,$C3947,Тех_Движение!$B$2:$B$5111,"&lt;="&amp;O$3)-$F3947)))</f>
        <v/>
      </c>
      <c r="P3947" s="54">
        <f>IF(OR($B3947="",P$3&lt;$D3947+Настройки!$B$7),0,MAX(0,$E3947-MAX(0,SUMIFS(Тех_Движение!$G$2:$G$5111,Тех_Движение!$D$2:$D$5111,$C3947,Тех_Движение!$B$2:$B$5111,"&lt;="&amp;P$3)-$F3947)))</f>
        <v/>
      </c>
      <c r="Q3947" s="54">
        <f>IF(OR($B3947="",Q$3&lt;$D3947+Настройки!$B$7),0,MAX(0,$E3947-MAX(0,SUMIFS(Тех_Движение!$G$2:$G$5111,Тех_Движение!$D$2:$D$5111,$C3947,Тех_Движение!$B$2:$B$5111,"&lt;="&amp;Q$3)-$F3947)))</f>
        <v/>
      </c>
      <c r="R3947" s="54">
        <f>IF($B3947="","",SUM($K3947:$Q3947))</f>
        <v/>
      </c>
      <c r="S3947" s="56">
        <f>IF($B3947="","",VLOOKUP($C3947,Настройки!$A$11:$L$17,9,FALSE))</f>
        <v/>
      </c>
      <c r="T3947" s="56">
        <f>IF($B3947="","",$R3947*$S3947)</f>
        <v/>
      </c>
    </row>
    <row r="3948">
      <c r="A3948" s="20">
        <f>Тех_Движение!$A$3945</f>
        <v/>
      </c>
      <c r="B3948" s="20">
        <f>IF(Тех_Движение!$F$3945&gt;0,Тех_Движение!$I$3945,"")</f>
        <v/>
      </c>
      <c r="C3948" s="20">
        <f>IF($B3948="","",Тех_Движение!$D$3945)</f>
        <v/>
      </c>
      <c r="D3948" s="42">
        <f>IF($B3948="","",Тех_Движение!$B$3945)</f>
        <v/>
      </c>
      <c r="E3948" s="54">
        <f>IF($B3948="","",Тех_Движение!$F$3945)</f>
        <v/>
      </c>
      <c r="F3948" s="54">
        <f>IF($B3948="","",SUMIFS($E$5:$E3947,$C$5:$C3947,$C3948))</f>
        <v/>
      </c>
      <c r="G3948" s="54">
        <f>IF($B3948="","",MAX(0,$E3948-MAX(0,SUMIFS(Тех_Движение!$G$2:$G$5111,Тех_Движение!$D$2:$D$5111,$C3948,Тех_Движение!$B$2:$B$5111,"&lt;="&amp;Настройки!$B$5-1)-$F3948)))</f>
        <v/>
      </c>
      <c r="H3948" s="54">
        <f>IF($B3948="","",IF(AND($D3948&gt;=Настройки!$B$5,$D3948&lt;=Настройки!$B$6),$E3948,0))</f>
        <v/>
      </c>
      <c r="I3948" s="54">
        <f>IF($B3948="","",$G3948+$H3948-$J3948)</f>
        <v/>
      </c>
      <c r="J3948" s="54">
        <f>IF($B3948="","",MAX(0,$E3948-MAX(0,SUMIFS(Тех_Движение!$G$2:$G$5111,Тех_Движение!$D$2:$D$5111,$C3948,Тех_Движение!$B$2:$B$5111,"&lt;="&amp;Настройки!$B$6)-$F3948)))</f>
        <v/>
      </c>
      <c r="K3948" s="54">
        <f>IF(OR($B3948="",K$3&lt;$D3948+Настройки!$B$7),0,MAX(0,$E3948-MAX(0,SUMIFS(Тех_Движение!$G$2:$G$5111,Тех_Движение!$D$2:$D$5111,$C3948,Тех_Движение!$B$2:$B$5111,"&lt;="&amp;K$3)-$F3948)))</f>
        <v/>
      </c>
      <c r="L3948" s="54">
        <f>IF(OR($B3948="",L$3&lt;$D3948+Настройки!$B$7),0,MAX(0,$E3948-MAX(0,SUMIFS(Тех_Движение!$G$2:$G$5111,Тех_Движение!$D$2:$D$5111,$C3948,Тех_Движение!$B$2:$B$5111,"&lt;="&amp;L$3)-$F3948)))</f>
        <v/>
      </c>
      <c r="M3948" s="54">
        <f>IF(OR($B3948="",M$3&lt;$D3948+Настройки!$B$7),0,MAX(0,$E3948-MAX(0,SUMIFS(Тех_Движение!$G$2:$G$5111,Тех_Движение!$D$2:$D$5111,$C3948,Тех_Движение!$B$2:$B$5111,"&lt;="&amp;M$3)-$F3948)))</f>
        <v/>
      </c>
      <c r="N3948" s="54">
        <f>IF(OR($B3948="",N$3&lt;$D3948+Настройки!$B$7),0,MAX(0,$E3948-MAX(0,SUMIFS(Тех_Движение!$G$2:$G$5111,Тех_Движение!$D$2:$D$5111,$C3948,Тех_Движение!$B$2:$B$5111,"&lt;="&amp;N$3)-$F3948)))</f>
        <v/>
      </c>
      <c r="O3948" s="54">
        <f>IF(OR($B3948="",O$3&lt;$D3948+Настройки!$B$7),0,MAX(0,$E3948-MAX(0,SUMIFS(Тех_Движение!$G$2:$G$5111,Тех_Движение!$D$2:$D$5111,$C3948,Тех_Движение!$B$2:$B$5111,"&lt;="&amp;O$3)-$F3948)))</f>
        <v/>
      </c>
      <c r="P3948" s="54">
        <f>IF(OR($B3948="",P$3&lt;$D3948+Настройки!$B$7),0,MAX(0,$E3948-MAX(0,SUMIFS(Тех_Движение!$G$2:$G$5111,Тех_Движение!$D$2:$D$5111,$C3948,Тех_Движение!$B$2:$B$5111,"&lt;="&amp;P$3)-$F3948)))</f>
        <v/>
      </c>
      <c r="Q3948" s="54">
        <f>IF(OR($B3948="",Q$3&lt;$D3948+Настройки!$B$7),0,MAX(0,$E3948-MAX(0,SUMIFS(Тех_Движение!$G$2:$G$5111,Тех_Движение!$D$2:$D$5111,$C3948,Тех_Движение!$B$2:$B$5111,"&lt;="&amp;Q$3)-$F3948)))</f>
        <v/>
      </c>
      <c r="R3948" s="54">
        <f>IF($B3948="","",SUM($K3948:$Q3948))</f>
        <v/>
      </c>
      <c r="S3948" s="56">
        <f>IF($B3948="","",VLOOKUP($C3948,Настройки!$A$11:$L$17,9,FALSE))</f>
        <v/>
      </c>
      <c r="T3948" s="56">
        <f>IF($B3948="","",$R3948*$S3948)</f>
        <v/>
      </c>
    </row>
    <row r="3949">
      <c r="A3949" s="20">
        <f>Тех_Движение!$A$3946</f>
        <v/>
      </c>
      <c r="B3949" s="20">
        <f>IF(Тех_Движение!$F$3946&gt;0,Тех_Движение!$I$3946,"")</f>
        <v/>
      </c>
      <c r="C3949" s="20">
        <f>IF($B3949="","",Тех_Движение!$D$3946)</f>
        <v/>
      </c>
      <c r="D3949" s="42">
        <f>IF($B3949="","",Тех_Движение!$B$3946)</f>
        <v/>
      </c>
      <c r="E3949" s="54">
        <f>IF($B3949="","",Тех_Движение!$F$3946)</f>
        <v/>
      </c>
      <c r="F3949" s="54">
        <f>IF($B3949="","",SUMIFS($E$5:$E3948,$C$5:$C3948,$C3949))</f>
        <v/>
      </c>
      <c r="G3949" s="54">
        <f>IF($B3949="","",MAX(0,$E3949-MAX(0,SUMIFS(Тех_Движение!$G$2:$G$5111,Тех_Движение!$D$2:$D$5111,$C3949,Тех_Движение!$B$2:$B$5111,"&lt;="&amp;Настройки!$B$5-1)-$F3949)))</f>
        <v/>
      </c>
      <c r="H3949" s="54">
        <f>IF($B3949="","",IF(AND($D3949&gt;=Настройки!$B$5,$D3949&lt;=Настройки!$B$6),$E3949,0))</f>
        <v/>
      </c>
      <c r="I3949" s="54">
        <f>IF($B3949="","",$G3949+$H3949-$J3949)</f>
        <v/>
      </c>
      <c r="J3949" s="54">
        <f>IF($B3949="","",MAX(0,$E3949-MAX(0,SUMIFS(Тех_Движение!$G$2:$G$5111,Тех_Движение!$D$2:$D$5111,$C3949,Тех_Движение!$B$2:$B$5111,"&lt;="&amp;Настройки!$B$6)-$F3949)))</f>
        <v/>
      </c>
      <c r="K3949" s="54">
        <f>IF(OR($B3949="",K$3&lt;$D3949+Настройки!$B$7),0,MAX(0,$E3949-MAX(0,SUMIFS(Тех_Движение!$G$2:$G$5111,Тех_Движение!$D$2:$D$5111,$C3949,Тех_Движение!$B$2:$B$5111,"&lt;="&amp;K$3)-$F3949)))</f>
        <v/>
      </c>
      <c r="L3949" s="54">
        <f>IF(OR($B3949="",L$3&lt;$D3949+Настройки!$B$7),0,MAX(0,$E3949-MAX(0,SUMIFS(Тех_Движение!$G$2:$G$5111,Тех_Движение!$D$2:$D$5111,$C3949,Тех_Движение!$B$2:$B$5111,"&lt;="&amp;L$3)-$F3949)))</f>
        <v/>
      </c>
      <c r="M3949" s="54">
        <f>IF(OR($B3949="",M$3&lt;$D3949+Настройки!$B$7),0,MAX(0,$E3949-MAX(0,SUMIFS(Тех_Движение!$G$2:$G$5111,Тех_Движение!$D$2:$D$5111,$C3949,Тех_Движение!$B$2:$B$5111,"&lt;="&amp;M$3)-$F3949)))</f>
        <v/>
      </c>
      <c r="N3949" s="54">
        <f>IF(OR($B3949="",N$3&lt;$D3949+Настройки!$B$7),0,MAX(0,$E3949-MAX(0,SUMIFS(Тех_Движение!$G$2:$G$5111,Тех_Движение!$D$2:$D$5111,$C3949,Тех_Движение!$B$2:$B$5111,"&lt;="&amp;N$3)-$F3949)))</f>
        <v/>
      </c>
      <c r="O3949" s="54">
        <f>IF(OR($B3949="",O$3&lt;$D3949+Настройки!$B$7),0,MAX(0,$E3949-MAX(0,SUMIFS(Тех_Движение!$G$2:$G$5111,Тех_Движение!$D$2:$D$5111,$C3949,Тех_Движение!$B$2:$B$5111,"&lt;="&amp;O$3)-$F3949)))</f>
        <v/>
      </c>
      <c r="P3949" s="54">
        <f>IF(OR($B3949="",P$3&lt;$D3949+Настройки!$B$7),0,MAX(0,$E3949-MAX(0,SUMIFS(Тех_Движение!$G$2:$G$5111,Тех_Движение!$D$2:$D$5111,$C3949,Тех_Движение!$B$2:$B$5111,"&lt;="&amp;P$3)-$F3949)))</f>
        <v/>
      </c>
      <c r="Q3949" s="54">
        <f>IF(OR($B3949="",Q$3&lt;$D3949+Настройки!$B$7),0,MAX(0,$E3949-MAX(0,SUMIFS(Тех_Движение!$G$2:$G$5111,Тех_Движение!$D$2:$D$5111,$C3949,Тех_Движение!$B$2:$B$5111,"&lt;="&amp;Q$3)-$F3949)))</f>
        <v/>
      </c>
      <c r="R3949" s="54">
        <f>IF($B3949="","",SUM($K3949:$Q3949))</f>
        <v/>
      </c>
      <c r="S3949" s="56">
        <f>IF($B3949="","",VLOOKUP($C3949,Настройки!$A$11:$L$17,9,FALSE))</f>
        <v/>
      </c>
      <c r="T3949" s="56">
        <f>IF($B3949="","",$R3949*$S3949)</f>
        <v/>
      </c>
    </row>
    <row r="3950">
      <c r="A3950" s="20">
        <f>Тех_Движение!$A$3947</f>
        <v/>
      </c>
      <c r="B3950" s="20">
        <f>IF(Тех_Движение!$F$3947&gt;0,Тех_Движение!$I$3947,"")</f>
        <v/>
      </c>
      <c r="C3950" s="20">
        <f>IF($B3950="","",Тех_Движение!$D$3947)</f>
        <v/>
      </c>
      <c r="D3950" s="42">
        <f>IF($B3950="","",Тех_Движение!$B$3947)</f>
        <v/>
      </c>
      <c r="E3950" s="54">
        <f>IF($B3950="","",Тех_Движение!$F$3947)</f>
        <v/>
      </c>
      <c r="F3950" s="54">
        <f>IF($B3950="","",SUMIFS($E$5:$E3949,$C$5:$C3949,$C3950))</f>
        <v/>
      </c>
      <c r="G3950" s="54">
        <f>IF($B3950="","",MAX(0,$E3950-MAX(0,SUMIFS(Тех_Движение!$G$2:$G$5111,Тех_Движение!$D$2:$D$5111,$C3950,Тех_Движение!$B$2:$B$5111,"&lt;="&amp;Настройки!$B$5-1)-$F3950)))</f>
        <v/>
      </c>
      <c r="H3950" s="54">
        <f>IF($B3950="","",IF(AND($D3950&gt;=Настройки!$B$5,$D3950&lt;=Настройки!$B$6),$E3950,0))</f>
        <v/>
      </c>
      <c r="I3950" s="54">
        <f>IF($B3950="","",$G3950+$H3950-$J3950)</f>
        <v/>
      </c>
      <c r="J3950" s="54">
        <f>IF($B3950="","",MAX(0,$E3950-MAX(0,SUMIFS(Тех_Движение!$G$2:$G$5111,Тех_Движение!$D$2:$D$5111,$C3950,Тех_Движение!$B$2:$B$5111,"&lt;="&amp;Настройки!$B$6)-$F3950)))</f>
        <v/>
      </c>
      <c r="K3950" s="54">
        <f>IF(OR($B3950="",K$3&lt;$D3950+Настройки!$B$7),0,MAX(0,$E3950-MAX(0,SUMIFS(Тех_Движение!$G$2:$G$5111,Тех_Движение!$D$2:$D$5111,$C3950,Тех_Движение!$B$2:$B$5111,"&lt;="&amp;K$3)-$F3950)))</f>
        <v/>
      </c>
      <c r="L3950" s="54">
        <f>IF(OR($B3950="",L$3&lt;$D3950+Настройки!$B$7),0,MAX(0,$E3950-MAX(0,SUMIFS(Тех_Движение!$G$2:$G$5111,Тех_Движение!$D$2:$D$5111,$C3950,Тех_Движение!$B$2:$B$5111,"&lt;="&amp;L$3)-$F3950)))</f>
        <v/>
      </c>
      <c r="M3950" s="54">
        <f>IF(OR($B3950="",M$3&lt;$D3950+Настройки!$B$7),0,MAX(0,$E3950-MAX(0,SUMIFS(Тех_Движение!$G$2:$G$5111,Тех_Движение!$D$2:$D$5111,$C3950,Тех_Движение!$B$2:$B$5111,"&lt;="&amp;M$3)-$F3950)))</f>
        <v/>
      </c>
      <c r="N3950" s="54">
        <f>IF(OR($B3950="",N$3&lt;$D3950+Настройки!$B$7),0,MAX(0,$E3950-MAX(0,SUMIFS(Тех_Движение!$G$2:$G$5111,Тех_Движение!$D$2:$D$5111,$C3950,Тех_Движение!$B$2:$B$5111,"&lt;="&amp;N$3)-$F3950)))</f>
        <v/>
      </c>
      <c r="O3950" s="54">
        <f>IF(OR($B3950="",O$3&lt;$D3950+Настройки!$B$7),0,MAX(0,$E3950-MAX(0,SUMIFS(Тех_Движение!$G$2:$G$5111,Тех_Движение!$D$2:$D$5111,$C3950,Тех_Движение!$B$2:$B$5111,"&lt;="&amp;O$3)-$F3950)))</f>
        <v/>
      </c>
      <c r="P3950" s="54">
        <f>IF(OR($B3950="",P$3&lt;$D3950+Настройки!$B$7),0,MAX(0,$E3950-MAX(0,SUMIFS(Тех_Движение!$G$2:$G$5111,Тех_Движение!$D$2:$D$5111,$C3950,Тех_Движение!$B$2:$B$5111,"&lt;="&amp;P$3)-$F3950)))</f>
        <v/>
      </c>
      <c r="Q3950" s="54">
        <f>IF(OR($B3950="",Q$3&lt;$D3950+Настройки!$B$7),0,MAX(0,$E3950-MAX(0,SUMIFS(Тех_Движение!$G$2:$G$5111,Тех_Движение!$D$2:$D$5111,$C3950,Тех_Движение!$B$2:$B$5111,"&lt;="&amp;Q$3)-$F3950)))</f>
        <v/>
      </c>
      <c r="R3950" s="54">
        <f>IF($B3950="","",SUM($K3950:$Q3950))</f>
        <v/>
      </c>
      <c r="S3950" s="56">
        <f>IF($B3950="","",VLOOKUP($C3950,Настройки!$A$11:$L$17,9,FALSE))</f>
        <v/>
      </c>
      <c r="T3950" s="56">
        <f>IF($B3950="","",$R3950*$S3950)</f>
        <v/>
      </c>
    </row>
    <row r="3951">
      <c r="A3951" s="20">
        <f>Тех_Движение!$A$3948</f>
        <v/>
      </c>
      <c r="B3951" s="20">
        <f>IF(Тех_Движение!$F$3948&gt;0,Тех_Движение!$I$3948,"")</f>
        <v/>
      </c>
      <c r="C3951" s="20">
        <f>IF($B3951="","",Тех_Движение!$D$3948)</f>
        <v/>
      </c>
      <c r="D3951" s="42">
        <f>IF($B3951="","",Тех_Движение!$B$3948)</f>
        <v/>
      </c>
      <c r="E3951" s="54">
        <f>IF($B3951="","",Тех_Движение!$F$3948)</f>
        <v/>
      </c>
      <c r="F3951" s="54">
        <f>IF($B3951="","",SUMIFS($E$5:$E3950,$C$5:$C3950,$C3951))</f>
        <v/>
      </c>
      <c r="G3951" s="54">
        <f>IF($B3951="","",MAX(0,$E3951-MAX(0,SUMIFS(Тех_Движение!$G$2:$G$5111,Тех_Движение!$D$2:$D$5111,$C3951,Тех_Движение!$B$2:$B$5111,"&lt;="&amp;Настройки!$B$5-1)-$F3951)))</f>
        <v/>
      </c>
      <c r="H3951" s="54">
        <f>IF($B3951="","",IF(AND($D3951&gt;=Настройки!$B$5,$D3951&lt;=Настройки!$B$6),$E3951,0))</f>
        <v/>
      </c>
      <c r="I3951" s="54">
        <f>IF($B3951="","",$G3951+$H3951-$J3951)</f>
        <v/>
      </c>
      <c r="J3951" s="54">
        <f>IF($B3951="","",MAX(0,$E3951-MAX(0,SUMIFS(Тех_Движение!$G$2:$G$5111,Тех_Движение!$D$2:$D$5111,$C3951,Тех_Движение!$B$2:$B$5111,"&lt;="&amp;Настройки!$B$6)-$F3951)))</f>
        <v/>
      </c>
      <c r="K3951" s="54">
        <f>IF(OR($B3951="",K$3&lt;$D3951+Настройки!$B$7),0,MAX(0,$E3951-MAX(0,SUMIFS(Тех_Движение!$G$2:$G$5111,Тех_Движение!$D$2:$D$5111,$C3951,Тех_Движение!$B$2:$B$5111,"&lt;="&amp;K$3)-$F3951)))</f>
        <v/>
      </c>
      <c r="L3951" s="54">
        <f>IF(OR($B3951="",L$3&lt;$D3951+Настройки!$B$7),0,MAX(0,$E3951-MAX(0,SUMIFS(Тех_Движение!$G$2:$G$5111,Тех_Движение!$D$2:$D$5111,$C3951,Тех_Движение!$B$2:$B$5111,"&lt;="&amp;L$3)-$F3951)))</f>
        <v/>
      </c>
      <c r="M3951" s="54">
        <f>IF(OR($B3951="",M$3&lt;$D3951+Настройки!$B$7),0,MAX(0,$E3951-MAX(0,SUMIFS(Тех_Движение!$G$2:$G$5111,Тех_Движение!$D$2:$D$5111,$C3951,Тех_Движение!$B$2:$B$5111,"&lt;="&amp;M$3)-$F3951)))</f>
        <v/>
      </c>
      <c r="N3951" s="54">
        <f>IF(OR($B3951="",N$3&lt;$D3951+Настройки!$B$7),0,MAX(0,$E3951-MAX(0,SUMIFS(Тех_Движение!$G$2:$G$5111,Тех_Движение!$D$2:$D$5111,$C3951,Тех_Движение!$B$2:$B$5111,"&lt;="&amp;N$3)-$F3951)))</f>
        <v/>
      </c>
      <c r="O3951" s="54">
        <f>IF(OR($B3951="",O$3&lt;$D3951+Настройки!$B$7),0,MAX(0,$E3951-MAX(0,SUMIFS(Тех_Движение!$G$2:$G$5111,Тех_Движение!$D$2:$D$5111,$C3951,Тех_Движение!$B$2:$B$5111,"&lt;="&amp;O$3)-$F3951)))</f>
        <v/>
      </c>
      <c r="P3951" s="54">
        <f>IF(OR($B3951="",P$3&lt;$D3951+Настройки!$B$7),0,MAX(0,$E3951-MAX(0,SUMIFS(Тех_Движение!$G$2:$G$5111,Тех_Движение!$D$2:$D$5111,$C3951,Тех_Движение!$B$2:$B$5111,"&lt;="&amp;P$3)-$F3951)))</f>
        <v/>
      </c>
      <c r="Q3951" s="54">
        <f>IF(OR($B3951="",Q$3&lt;$D3951+Настройки!$B$7),0,MAX(0,$E3951-MAX(0,SUMIFS(Тех_Движение!$G$2:$G$5111,Тех_Движение!$D$2:$D$5111,$C3951,Тех_Движение!$B$2:$B$5111,"&lt;="&amp;Q$3)-$F3951)))</f>
        <v/>
      </c>
      <c r="R3951" s="54">
        <f>IF($B3951="","",SUM($K3951:$Q3951))</f>
        <v/>
      </c>
      <c r="S3951" s="56">
        <f>IF($B3951="","",VLOOKUP($C3951,Настройки!$A$11:$L$17,9,FALSE))</f>
        <v/>
      </c>
      <c r="T3951" s="56">
        <f>IF($B3951="","",$R3951*$S3951)</f>
        <v/>
      </c>
    </row>
    <row r="3952">
      <c r="A3952" s="20">
        <f>Тех_Движение!$A$3949</f>
        <v/>
      </c>
      <c r="B3952" s="20">
        <f>IF(Тех_Движение!$F$3949&gt;0,Тех_Движение!$I$3949,"")</f>
        <v/>
      </c>
      <c r="C3952" s="20">
        <f>IF($B3952="","",Тех_Движение!$D$3949)</f>
        <v/>
      </c>
      <c r="D3952" s="42">
        <f>IF($B3952="","",Тех_Движение!$B$3949)</f>
        <v/>
      </c>
      <c r="E3952" s="54">
        <f>IF($B3952="","",Тех_Движение!$F$3949)</f>
        <v/>
      </c>
      <c r="F3952" s="54">
        <f>IF($B3952="","",SUMIFS($E$5:$E3951,$C$5:$C3951,$C3952))</f>
        <v/>
      </c>
      <c r="G3952" s="54">
        <f>IF($B3952="","",MAX(0,$E3952-MAX(0,SUMIFS(Тех_Движение!$G$2:$G$5111,Тех_Движение!$D$2:$D$5111,$C3952,Тех_Движение!$B$2:$B$5111,"&lt;="&amp;Настройки!$B$5-1)-$F3952)))</f>
        <v/>
      </c>
      <c r="H3952" s="54">
        <f>IF($B3952="","",IF(AND($D3952&gt;=Настройки!$B$5,$D3952&lt;=Настройки!$B$6),$E3952,0))</f>
        <v/>
      </c>
      <c r="I3952" s="54">
        <f>IF($B3952="","",$G3952+$H3952-$J3952)</f>
        <v/>
      </c>
      <c r="J3952" s="54">
        <f>IF($B3952="","",MAX(0,$E3952-MAX(0,SUMIFS(Тех_Движение!$G$2:$G$5111,Тех_Движение!$D$2:$D$5111,$C3952,Тех_Движение!$B$2:$B$5111,"&lt;="&amp;Настройки!$B$6)-$F3952)))</f>
        <v/>
      </c>
      <c r="K3952" s="54">
        <f>IF(OR($B3952="",K$3&lt;$D3952+Настройки!$B$7),0,MAX(0,$E3952-MAX(0,SUMIFS(Тех_Движение!$G$2:$G$5111,Тех_Движение!$D$2:$D$5111,$C3952,Тех_Движение!$B$2:$B$5111,"&lt;="&amp;K$3)-$F3952)))</f>
        <v/>
      </c>
      <c r="L3952" s="54">
        <f>IF(OR($B3952="",L$3&lt;$D3952+Настройки!$B$7),0,MAX(0,$E3952-MAX(0,SUMIFS(Тех_Движение!$G$2:$G$5111,Тех_Движение!$D$2:$D$5111,$C3952,Тех_Движение!$B$2:$B$5111,"&lt;="&amp;L$3)-$F3952)))</f>
        <v/>
      </c>
      <c r="M3952" s="54">
        <f>IF(OR($B3952="",M$3&lt;$D3952+Настройки!$B$7),0,MAX(0,$E3952-MAX(0,SUMIFS(Тех_Движение!$G$2:$G$5111,Тех_Движение!$D$2:$D$5111,$C3952,Тех_Движение!$B$2:$B$5111,"&lt;="&amp;M$3)-$F3952)))</f>
        <v/>
      </c>
      <c r="N3952" s="54">
        <f>IF(OR($B3952="",N$3&lt;$D3952+Настройки!$B$7),0,MAX(0,$E3952-MAX(0,SUMIFS(Тех_Движение!$G$2:$G$5111,Тех_Движение!$D$2:$D$5111,$C3952,Тех_Движение!$B$2:$B$5111,"&lt;="&amp;N$3)-$F3952)))</f>
        <v/>
      </c>
      <c r="O3952" s="54">
        <f>IF(OR($B3952="",O$3&lt;$D3952+Настройки!$B$7),0,MAX(0,$E3952-MAX(0,SUMIFS(Тех_Движение!$G$2:$G$5111,Тех_Движение!$D$2:$D$5111,$C3952,Тех_Движение!$B$2:$B$5111,"&lt;="&amp;O$3)-$F3952)))</f>
        <v/>
      </c>
      <c r="P3952" s="54">
        <f>IF(OR($B3952="",P$3&lt;$D3952+Настройки!$B$7),0,MAX(0,$E3952-MAX(0,SUMIFS(Тех_Движение!$G$2:$G$5111,Тех_Движение!$D$2:$D$5111,$C3952,Тех_Движение!$B$2:$B$5111,"&lt;="&amp;P$3)-$F3952)))</f>
        <v/>
      </c>
      <c r="Q3952" s="54">
        <f>IF(OR($B3952="",Q$3&lt;$D3952+Настройки!$B$7),0,MAX(0,$E3952-MAX(0,SUMIFS(Тех_Движение!$G$2:$G$5111,Тех_Движение!$D$2:$D$5111,$C3952,Тех_Движение!$B$2:$B$5111,"&lt;="&amp;Q$3)-$F3952)))</f>
        <v/>
      </c>
      <c r="R3952" s="54">
        <f>IF($B3952="","",SUM($K3952:$Q3952))</f>
        <v/>
      </c>
      <c r="S3952" s="56">
        <f>IF($B3952="","",VLOOKUP($C3952,Настройки!$A$11:$L$17,9,FALSE))</f>
        <v/>
      </c>
      <c r="T3952" s="56">
        <f>IF($B3952="","",$R3952*$S3952)</f>
        <v/>
      </c>
    </row>
    <row r="3953">
      <c r="A3953" s="20">
        <f>Тех_Движение!$A$3950</f>
        <v/>
      </c>
      <c r="B3953" s="20">
        <f>IF(Тех_Движение!$F$3950&gt;0,Тех_Движение!$I$3950,"")</f>
        <v/>
      </c>
      <c r="C3953" s="20">
        <f>IF($B3953="","",Тех_Движение!$D$3950)</f>
        <v/>
      </c>
      <c r="D3953" s="42">
        <f>IF($B3953="","",Тех_Движение!$B$3950)</f>
        <v/>
      </c>
      <c r="E3953" s="54">
        <f>IF($B3953="","",Тех_Движение!$F$3950)</f>
        <v/>
      </c>
      <c r="F3953" s="54">
        <f>IF($B3953="","",SUMIFS($E$5:$E3952,$C$5:$C3952,$C3953))</f>
        <v/>
      </c>
      <c r="G3953" s="54">
        <f>IF($B3953="","",MAX(0,$E3953-MAX(0,SUMIFS(Тех_Движение!$G$2:$G$5111,Тех_Движение!$D$2:$D$5111,$C3953,Тех_Движение!$B$2:$B$5111,"&lt;="&amp;Настройки!$B$5-1)-$F3953)))</f>
        <v/>
      </c>
      <c r="H3953" s="54">
        <f>IF($B3953="","",IF(AND($D3953&gt;=Настройки!$B$5,$D3953&lt;=Настройки!$B$6),$E3953,0))</f>
        <v/>
      </c>
      <c r="I3953" s="54">
        <f>IF($B3953="","",$G3953+$H3953-$J3953)</f>
        <v/>
      </c>
      <c r="J3953" s="54">
        <f>IF($B3953="","",MAX(0,$E3953-MAX(0,SUMIFS(Тех_Движение!$G$2:$G$5111,Тех_Движение!$D$2:$D$5111,$C3953,Тех_Движение!$B$2:$B$5111,"&lt;="&amp;Настройки!$B$6)-$F3953)))</f>
        <v/>
      </c>
      <c r="K3953" s="54">
        <f>IF(OR($B3953="",K$3&lt;$D3953+Настройки!$B$7),0,MAX(0,$E3953-MAX(0,SUMIFS(Тех_Движение!$G$2:$G$5111,Тех_Движение!$D$2:$D$5111,$C3953,Тех_Движение!$B$2:$B$5111,"&lt;="&amp;K$3)-$F3953)))</f>
        <v/>
      </c>
      <c r="L3953" s="54">
        <f>IF(OR($B3953="",L$3&lt;$D3953+Настройки!$B$7),0,MAX(0,$E3953-MAX(0,SUMIFS(Тех_Движение!$G$2:$G$5111,Тех_Движение!$D$2:$D$5111,$C3953,Тех_Движение!$B$2:$B$5111,"&lt;="&amp;L$3)-$F3953)))</f>
        <v/>
      </c>
      <c r="M3953" s="54">
        <f>IF(OR($B3953="",M$3&lt;$D3953+Настройки!$B$7),0,MAX(0,$E3953-MAX(0,SUMIFS(Тех_Движение!$G$2:$G$5111,Тех_Движение!$D$2:$D$5111,$C3953,Тех_Движение!$B$2:$B$5111,"&lt;="&amp;M$3)-$F3953)))</f>
        <v/>
      </c>
      <c r="N3953" s="54">
        <f>IF(OR($B3953="",N$3&lt;$D3953+Настройки!$B$7),0,MAX(0,$E3953-MAX(0,SUMIFS(Тех_Движение!$G$2:$G$5111,Тех_Движение!$D$2:$D$5111,$C3953,Тех_Движение!$B$2:$B$5111,"&lt;="&amp;N$3)-$F3953)))</f>
        <v/>
      </c>
      <c r="O3953" s="54">
        <f>IF(OR($B3953="",O$3&lt;$D3953+Настройки!$B$7),0,MAX(0,$E3953-MAX(0,SUMIFS(Тех_Движение!$G$2:$G$5111,Тех_Движение!$D$2:$D$5111,$C3953,Тех_Движение!$B$2:$B$5111,"&lt;="&amp;O$3)-$F3953)))</f>
        <v/>
      </c>
      <c r="P3953" s="54">
        <f>IF(OR($B3953="",P$3&lt;$D3953+Настройки!$B$7),0,MAX(0,$E3953-MAX(0,SUMIFS(Тех_Движение!$G$2:$G$5111,Тех_Движение!$D$2:$D$5111,$C3953,Тех_Движение!$B$2:$B$5111,"&lt;="&amp;P$3)-$F3953)))</f>
        <v/>
      </c>
      <c r="Q3953" s="54">
        <f>IF(OR($B3953="",Q$3&lt;$D3953+Настройки!$B$7),0,MAX(0,$E3953-MAX(0,SUMIFS(Тех_Движение!$G$2:$G$5111,Тех_Движение!$D$2:$D$5111,$C3953,Тех_Движение!$B$2:$B$5111,"&lt;="&amp;Q$3)-$F3953)))</f>
        <v/>
      </c>
      <c r="R3953" s="54">
        <f>IF($B3953="","",SUM($K3953:$Q3953))</f>
        <v/>
      </c>
      <c r="S3953" s="56">
        <f>IF($B3953="","",VLOOKUP($C3953,Настройки!$A$11:$L$17,9,FALSE))</f>
        <v/>
      </c>
      <c r="T3953" s="56">
        <f>IF($B3953="","",$R3953*$S3953)</f>
        <v/>
      </c>
    </row>
    <row r="3954">
      <c r="A3954" s="20">
        <f>Тех_Движение!$A$3951</f>
        <v/>
      </c>
      <c r="B3954" s="20">
        <f>IF(Тех_Движение!$F$3951&gt;0,Тех_Движение!$I$3951,"")</f>
        <v/>
      </c>
      <c r="C3954" s="20">
        <f>IF($B3954="","",Тех_Движение!$D$3951)</f>
        <v/>
      </c>
      <c r="D3954" s="42">
        <f>IF($B3954="","",Тех_Движение!$B$3951)</f>
        <v/>
      </c>
      <c r="E3954" s="54">
        <f>IF($B3954="","",Тех_Движение!$F$3951)</f>
        <v/>
      </c>
      <c r="F3954" s="54">
        <f>IF($B3954="","",SUMIFS($E$5:$E3953,$C$5:$C3953,$C3954))</f>
        <v/>
      </c>
      <c r="G3954" s="54">
        <f>IF($B3954="","",MAX(0,$E3954-MAX(0,SUMIFS(Тех_Движение!$G$2:$G$5111,Тех_Движение!$D$2:$D$5111,$C3954,Тех_Движение!$B$2:$B$5111,"&lt;="&amp;Настройки!$B$5-1)-$F3954)))</f>
        <v/>
      </c>
      <c r="H3954" s="54">
        <f>IF($B3954="","",IF(AND($D3954&gt;=Настройки!$B$5,$D3954&lt;=Настройки!$B$6),$E3954,0))</f>
        <v/>
      </c>
      <c r="I3954" s="54">
        <f>IF($B3954="","",$G3954+$H3954-$J3954)</f>
        <v/>
      </c>
      <c r="J3954" s="54">
        <f>IF($B3954="","",MAX(0,$E3954-MAX(0,SUMIFS(Тех_Движение!$G$2:$G$5111,Тех_Движение!$D$2:$D$5111,$C3954,Тех_Движение!$B$2:$B$5111,"&lt;="&amp;Настройки!$B$6)-$F3954)))</f>
        <v/>
      </c>
      <c r="K3954" s="54">
        <f>IF(OR($B3954="",K$3&lt;$D3954+Настройки!$B$7),0,MAX(0,$E3954-MAX(0,SUMIFS(Тех_Движение!$G$2:$G$5111,Тех_Движение!$D$2:$D$5111,$C3954,Тех_Движение!$B$2:$B$5111,"&lt;="&amp;K$3)-$F3954)))</f>
        <v/>
      </c>
      <c r="L3954" s="54">
        <f>IF(OR($B3954="",L$3&lt;$D3954+Настройки!$B$7),0,MAX(0,$E3954-MAX(0,SUMIFS(Тех_Движение!$G$2:$G$5111,Тех_Движение!$D$2:$D$5111,$C3954,Тех_Движение!$B$2:$B$5111,"&lt;="&amp;L$3)-$F3954)))</f>
        <v/>
      </c>
      <c r="M3954" s="54">
        <f>IF(OR($B3954="",M$3&lt;$D3954+Настройки!$B$7),0,MAX(0,$E3954-MAX(0,SUMIFS(Тех_Движение!$G$2:$G$5111,Тех_Движение!$D$2:$D$5111,$C3954,Тех_Движение!$B$2:$B$5111,"&lt;="&amp;M$3)-$F3954)))</f>
        <v/>
      </c>
      <c r="N3954" s="54">
        <f>IF(OR($B3954="",N$3&lt;$D3954+Настройки!$B$7),0,MAX(0,$E3954-MAX(0,SUMIFS(Тех_Движение!$G$2:$G$5111,Тех_Движение!$D$2:$D$5111,$C3954,Тех_Движение!$B$2:$B$5111,"&lt;="&amp;N$3)-$F3954)))</f>
        <v/>
      </c>
      <c r="O3954" s="54">
        <f>IF(OR($B3954="",O$3&lt;$D3954+Настройки!$B$7),0,MAX(0,$E3954-MAX(0,SUMIFS(Тех_Движение!$G$2:$G$5111,Тех_Движение!$D$2:$D$5111,$C3954,Тех_Движение!$B$2:$B$5111,"&lt;="&amp;O$3)-$F3954)))</f>
        <v/>
      </c>
      <c r="P3954" s="54">
        <f>IF(OR($B3954="",P$3&lt;$D3954+Настройки!$B$7),0,MAX(0,$E3954-MAX(0,SUMIFS(Тех_Движение!$G$2:$G$5111,Тех_Движение!$D$2:$D$5111,$C3954,Тех_Движение!$B$2:$B$5111,"&lt;="&amp;P$3)-$F3954)))</f>
        <v/>
      </c>
      <c r="Q3954" s="54">
        <f>IF(OR($B3954="",Q$3&lt;$D3954+Настройки!$B$7),0,MAX(0,$E3954-MAX(0,SUMIFS(Тех_Движение!$G$2:$G$5111,Тех_Движение!$D$2:$D$5111,$C3954,Тех_Движение!$B$2:$B$5111,"&lt;="&amp;Q$3)-$F3954)))</f>
        <v/>
      </c>
      <c r="R3954" s="54">
        <f>IF($B3954="","",SUM($K3954:$Q3954))</f>
        <v/>
      </c>
      <c r="S3954" s="56">
        <f>IF($B3954="","",VLOOKUP($C3954,Настройки!$A$11:$L$17,9,FALSE))</f>
        <v/>
      </c>
      <c r="T3954" s="56">
        <f>IF($B3954="","",$R3954*$S3954)</f>
        <v/>
      </c>
    </row>
    <row r="3955">
      <c r="A3955" s="20">
        <f>Тех_Движение!$A$3952</f>
        <v/>
      </c>
      <c r="B3955" s="20">
        <f>IF(Тех_Движение!$F$3952&gt;0,Тех_Движение!$I$3952,"")</f>
        <v/>
      </c>
      <c r="C3955" s="20">
        <f>IF($B3955="","",Тех_Движение!$D$3952)</f>
        <v/>
      </c>
      <c r="D3955" s="42">
        <f>IF($B3955="","",Тех_Движение!$B$3952)</f>
        <v/>
      </c>
      <c r="E3955" s="54">
        <f>IF($B3955="","",Тех_Движение!$F$3952)</f>
        <v/>
      </c>
      <c r="F3955" s="54">
        <f>IF($B3955="","",SUMIFS($E$5:$E3954,$C$5:$C3954,$C3955))</f>
        <v/>
      </c>
      <c r="G3955" s="54">
        <f>IF($B3955="","",MAX(0,$E3955-MAX(0,SUMIFS(Тех_Движение!$G$2:$G$5111,Тех_Движение!$D$2:$D$5111,$C3955,Тех_Движение!$B$2:$B$5111,"&lt;="&amp;Настройки!$B$5-1)-$F3955)))</f>
        <v/>
      </c>
      <c r="H3955" s="54">
        <f>IF($B3955="","",IF(AND($D3955&gt;=Настройки!$B$5,$D3955&lt;=Настройки!$B$6),$E3955,0))</f>
        <v/>
      </c>
      <c r="I3955" s="54">
        <f>IF($B3955="","",$G3955+$H3955-$J3955)</f>
        <v/>
      </c>
      <c r="J3955" s="54">
        <f>IF($B3955="","",MAX(0,$E3955-MAX(0,SUMIFS(Тех_Движение!$G$2:$G$5111,Тех_Движение!$D$2:$D$5111,$C3955,Тех_Движение!$B$2:$B$5111,"&lt;="&amp;Настройки!$B$6)-$F3955)))</f>
        <v/>
      </c>
      <c r="K3955" s="54">
        <f>IF(OR($B3955="",K$3&lt;$D3955+Настройки!$B$7),0,MAX(0,$E3955-MAX(0,SUMIFS(Тех_Движение!$G$2:$G$5111,Тех_Движение!$D$2:$D$5111,$C3955,Тех_Движение!$B$2:$B$5111,"&lt;="&amp;K$3)-$F3955)))</f>
        <v/>
      </c>
      <c r="L3955" s="54">
        <f>IF(OR($B3955="",L$3&lt;$D3955+Настройки!$B$7),0,MAX(0,$E3955-MAX(0,SUMIFS(Тех_Движение!$G$2:$G$5111,Тех_Движение!$D$2:$D$5111,$C3955,Тех_Движение!$B$2:$B$5111,"&lt;="&amp;L$3)-$F3955)))</f>
        <v/>
      </c>
      <c r="M3955" s="54">
        <f>IF(OR($B3955="",M$3&lt;$D3955+Настройки!$B$7),0,MAX(0,$E3955-MAX(0,SUMIFS(Тех_Движение!$G$2:$G$5111,Тех_Движение!$D$2:$D$5111,$C3955,Тех_Движение!$B$2:$B$5111,"&lt;="&amp;M$3)-$F3955)))</f>
        <v/>
      </c>
      <c r="N3955" s="54">
        <f>IF(OR($B3955="",N$3&lt;$D3955+Настройки!$B$7),0,MAX(0,$E3955-MAX(0,SUMIFS(Тех_Движение!$G$2:$G$5111,Тех_Движение!$D$2:$D$5111,$C3955,Тех_Движение!$B$2:$B$5111,"&lt;="&amp;N$3)-$F3955)))</f>
        <v/>
      </c>
      <c r="O3955" s="54">
        <f>IF(OR($B3955="",O$3&lt;$D3955+Настройки!$B$7),0,MAX(0,$E3955-MAX(0,SUMIFS(Тех_Движение!$G$2:$G$5111,Тех_Движение!$D$2:$D$5111,$C3955,Тех_Движение!$B$2:$B$5111,"&lt;="&amp;O$3)-$F3955)))</f>
        <v/>
      </c>
      <c r="P3955" s="54">
        <f>IF(OR($B3955="",P$3&lt;$D3955+Настройки!$B$7),0,MAX(0,$E3955-MAX(0,SUMIFS(Тех_Движение!$G$2:$G$5111,Тех_Движение!$D$2:$D$5111,$C3955,Тех_Движение!$B$2:$B$5111,"&lt;="&amp;P$3)-$F3955)))</f>
        <v/>
      </c>
      <c r="Q3955" s="54">
        <f>IF(OR($B3955="",Q$3&lt;$D3955+Настройки!$B$7),0,MAX(0,$E3955-MAX(0,SUMIFS(Тех_Движение!$G$2:$G$5111,Тех_Движение!$D$2:$D$5111,$C3955,Тех_Движение!$B$2:$B$5111,"&lt;="&amp;Q$3)-$F3955)))</f>
        <v/>
      </c>
      <c r="R3955" s="54">
        <f>IF($B3955="","",SUM($K3955:$Q3955))</f>
        <v/>
      </c>
      <c r="S3955" s="56">
        <f>IF($B3955="","",VLOOKUP($C3955,Настройки!$A$11:$L$17,9,FALSE))</f>
        <v/>
      </c>
      <c r="T3955" s="56">
        <f>IF($B3955="","",$R3955*$S3955)</f>
        <v/>
      </c>
    </row>
    <row r="3956">
      <c r="A3956" s="20">
        <f>Тех_Движение!$A$3953</f>
        <v/>
      </c>
      <c r="B3956" s="20">
        <f>IF(Тех_Движение!$F$3953&gt;0,Тех_Движение!$I$3953,"")</f>
        <v/>
      </c>
      <c r="C3956" s="20">
        <f>IF($B3956="","",Тех_Движение!$D$3953)</f>
        <v/>
      </c>
      <c r="D3956" s="42">
        <f>IF($B3956="","",Тех_Движение!$B$3953)</f>
        <v/>
      </c>
      <c r="E3956" s="54">
        <f>IF($B3956="","",Тех_Движение!$F$3953)</f>
        <v/>
      </c>
      <c r="F3956" s="54">
        <f>IF($B3956="","",SUMIFS($E$5:$E3955,$C$5:$C3955,$C3956))</f>
        <v/>
      </c>
      <c r="G3956" s="54">
        <f>IF($B3956="","",MAX(0,$E3956-MAX(0,SUMIFS(Тех_Движение!$G$2:$G$5111,Тех_Движение!$D$2:$D$5111,$C3956,Тех_Движение!$B$2:$B$5111,"&lt;="&amp;Настройки!$B$5-1)-$F3956)))</f>
        <v/>
      </c>
      <c r="H3956" s="54">
        <f>IF($B3956="","",IF(AND($D3956&gt;=Настройки!$B$5,$D3956&lt;=Настройки!$B$6),$E3956,0))</f>
        <v/>
      </c>
      <c r="I3956" s="54">
        <f>IF($B3956="","",$G3956+$H3956-$J3956)</f>
        <v/>
      </c>
      <c r="J3956" s="54">
        <f>IF($B3956="","",MAX(0,$E3956-MAX(0,SUMIFS(Тех_Движение!$G$2:$G$5111,Тех_Движение!$D$2:$D$5111,$C3956,Тех_Движение!$B$2:$B$5111,"&lt;="&amp;Настройки!$B$6)-$F3956)))</f>
        <v/>
      </c>
      <c r="K3956" s="54">
        <f>IF(OR($B3956="",K$3&lt;$D3956+Настройки!$B$7),0,MAX(0,$E3956-MAX(0,SUMIFS(Тех_Движение!$G$2:$G$5111,Тех_Движение!$D$2:$D$5111,$C3956,Тех_Движение!$B$2:$B$5111,"&lt;="&amp;K$3)-$F3956)))</f>
        <v/>
      </c>
      <c r="L3956" s="54">
        <f>IF(OR($B3956="",L$3&lt;$D3956+Настройки!$B$7),0,MAX(0,$E3956-MAX(0,SUMIFS(Тех_Движение!$G$2:$G$5111,Тех_Движение!$D$2:$D$5111,$C3956,Тех_Движение!$B$2:$B$5111,"&lt;="&amp;L$3)-$F3956)))</f>
        <v/>
      </c>
      <c r="M3956" s="54">
        <f>IF(OR($B3956="",M$3&lt;$D3956+Настройки!$B$7),0,MAX(0,$E3956-MAX(0,SUMIFS(Тех_Движение!$G$2:$G$5111,Тех_Движение!$D$2:$D$5111,$C3956,Тех_Движение!$B$2:$B$5111,"&lt;="&amp;M$3)-$F3956)))</f>
        <v/>
      </c>
      <c r="N3956" s="54">
        <f>IF(OR($B3956="",N$3&lt;$D3956+Настройки!$B$7),0,MAX(0,$E3956-MAX(0,SUMIFS(Тех_Движение!$G$2:$G$5111,Тех_Движение!$D$2:$D$5111,$C3956,Тех_Движение!$B$2:$B$5111,"&lt;="&amp;N$3)-$F3956)))</f>
        <v/>
      </c>
      <c r="O3956" s="54">
        <f>IF(OR($B3956="",O$3&lt;$D3956+Настройки!$B$7),0,MAX(0,$E3956-MAX(0,SUMIFS(Тех_Движение!$G$2:$G$5111,Тех_Движение!$D$2:$D$5111,$C3956,Тех_Движение!$B$2:$B$5111,"&lt;="&amp;O$3)-$F3956)))</f>
        <v/>
      </c>
      <c r="P3956" s="54">
        <f>IF(OR($B3956="",P$3&lt;$D3956+Настройки!$B$7),0,MAX(0,$E3956-MAX(0,SUMIFS(Тех_Движение!$G$2:$G$5111,Тех_Движение!$D$2:$D$5111,$C3956,Тех_Движение!$B$2:$B$5111,"&lt;="&amp;P$3)-$F3956)))</f>
        <v/>
      </c>
      <c r="Q3956" s="54">
        <f>IF(OR($B3956="",Q$3&lt;$D3956+Настройки!$B$7),0,MAX(0,$E3956-MAX(0,SUMIFS(Тех_Движение!$G$2:$G$5111,Тех_Движение!$D$2:$D$5111,$C3956,Тех_Движение!$B$2:$B$5111,"&lt;="&amp;Q$3)-$F3956)))</f>
        <v/>
      </c>
      <c r="R3956" s="54">
        <f>IF($B3956="","",SUM($K3956:$Q3956))</f>
        <v/>
      </c>
      <c r="S3956" s="56">
        <f>IF($B3956="","",VLOOKUP($C3956,Настройки!$A$11:$L$17,9,FALSE))</f>
        <v/>
      </c>
      <c r="T3956" s="56">
        <f>IF($B3956="","",$R3956*$S3956)</f>
        <v/>
      </c>
    </row>
    <row r="3957">
      <c r="A3957" s="20">
        <f>Тех_Движение!$A$3954</f>
        <v/>
      </c>
      <c r="B3957" s="20">
        <f>IF(Тех_Движение!$F$3954&gt;0,Тех_Движение!$I$3954,"")</f>
        <v/>
      </c>
      <c r="C3957" s="20">
        <f>IF($B3957="","",Тех_Движение!$D$3954)</f>
        <v/>
      </c>
      <c r="D3957" s="42">
        <f>IF($B3957="","",Тех_Движение!$B$3954)</f>
        <v/>
      </c>
      <c r="E3957" s="54">
        <f>IF($B3957="","",Тех_Движение!$F$3954)</f>
        <v/>
      </c>
      <c r="F3957" s="54">
        <f>IF($B3957="","",SUMIFS($E$5:$E3956,$C$5:$C3956,$C3957))</f>
        <v/>
      </c>
      <c r="G3957" s="54">
        <f>IF($B3957="","",MAX(0,$E3957-MAX(0,SUMIFS(Тех_Движение!$G$2:$G$5111,Тех_Движение!$D$2:$D$5111,$C3957,Тех_Движение!$B$2:$B$5111,"&lt;="&amp;Настройки!$B$5-1)-$F3957)))</f>
        <v/>
      </c>
      <c r="H3957" s="54">
        <f>IF($B3957="","",IF(AND($D3957&gt;=Настройки!$B$5,$D3957&lt;=Настройки!$B$6),$E3957,0))</f>
        <v/>
      </c>
      <c r="I3957" s="54">
        <f>IF($B3957="","",$G3957+$H3957-$J3957)</f>
        <v/>
      </c>
      <c r="J3957" s="54">
        <f>IF($B3957="","",MAX(0,$E3957-MAX(0,SUMIFS(Тех_Движение!$G$2:$G$5111,Тех_Движение!$D$2:$D$5111,$C3957,Тех_Движение!$B$2:$B$5111,"&lt;="&amp;Настройки!$B$6)-$F3957)))</f>
        <v/>
      </c>
      <c r="K3957" s="54">
        <f>IF(OR($B3957="",K$3&lt;$D3957+Настройки!$B$7),0,MAX(0,$E3957-MAX(0,SUMIFS(Тех_Движение!$G$2:$G$5111,Тех_Движение!$D$2:$D$5111,$C3957,Тех_Движение!$B$2:$B$5111,"&lt;="&amp;K$3)-$F3957)))</f>
        <v/>
      </c>
      <c r="L3957" s="54">
        <f>IF(OR($B3957="",L$3&lt;$D3957+Настройки!$B$7),0,MAX(0,$E3957-MAX(0,SUMIFS(Тех_Движение!$G$2:$G$5111,Тех_Движение!$D$2:$D$5111,$C3957,Тех_Движение!$B$2:$B$5111,"&lt;="&amp;L$3)-$F3957)))</f>
        <v/>
      </c>
      <c r="M3957" s="54">
        <f>IF(OR($B3957="",M$3&lt;$D3957+Настройки!$B$7),0,MAX(0,$E3957-MAX(0,SUMIFS(Тех_Движение!$G$2:$G$5111,Тех_Движение!$D$2:$D$5111,$C3957,Тех_Движение!$B$2:$B$5111,"&lt;="&amp;M$3)-$F3957)))</f>
        <v/>
      </c>
      <c r="N3957" s="54">
        <f>IF(OR($B3957="",N$3&lt;$D3957+Настройки!$B$7),0,MAX(0,$E3957-MAX(0,SUMIFS(Тех_Движение!$G$2:$G$5111,Тех_Движение!$D$2:$D$5111,$C3957,Тех_Движение!$B$2:$B$5111,"&lt;="&amp;N$3)-$F3957)))</f>
        <v/>
      </c>
      <c r="O3957" s="54">
        <f>IF(OR($B3957="",O$3&lt;$D3957+Настройки!$B$7),0,MAX(0,$E3957-MAX(0,SUMIFS(Тех_Движение!$G$2:$G$5111,Тех_Движение!$D$2:$D$5111,$C3957,Тех_Движение!$B$2:$B$5111,"&lt;="&amp;O$3)-$F3957)))</f>
        <v/>
      </c>
      <c r="P3957" s="54">
        <f>IF(OR($B3957="",P$3&lt;$D3957+Настройки!$B$7),0,MAX(0,$E3957-MAX(0,SUMIFS(Тех_Движение!$G$2:$G$5111,Тех_Движение!$D$2:$D$5111,$C3957,Тех_Движение!$B$2:$B$5111,"&lt;="&amp;P$3)-$F3957)))</f>
        <v/>
      </c>
      <c r="Q3957" s="54">
        <f>IF(OR($B3957="",Q$3&lt;$D3957+Настройки!$B$7),0,MAX(0,$E3957-MAX(0,SUMIFS(Тех_Движение!$G$2:$G$5111,Тех_Движение!$D$2:$D$5111,$C3957,Тех_Движение!$B$2:$B$5111,"&lt;="&amp;Q$3)-$F3957)))</f>
        <v/>
      </c>
      <c r="R3957" s="54">
        <f>IF($B3957="","",SUM($K3957:$Q3957))</f>
        <v/>
      </c>
      <c r="S3957" s="56">
        <f>IF($B3957="","",VLOOKUP($C3957,Настройки!$A$11:$L$17,9,FALSE))</f>
        <v/>
      </c>
      <c r="T3957" s="56">
        <f>IF($B3957="","",$R3957*$S3957)</f>
        <v/>
      </c>
    </row>
    <row r="3958">
      <c r="A3958" s="20">
        <f>Тех_Движение!$A$3955</f>
        <v/>
      </c>
      <c r="B3958" s="20">
        <f>IF(Тех_Движение!$F$3955&gt;0,Тех_Движение!$I$3955,"")</f>
        <v/>
      </c>
      <c r="C3958" s="20">
        <f>IF($B3958="","",Тех_Движение!$D$3955)</f>
        <v/>
      </c>
      <c r="D3958" s="42">
        <f>IF($B3958="","",Тех_Движение!$B$3955)</f>
        <v/>
      </c>
      <c r="E3958" s="54">
        <f>IF($B3958="","",Тех_Движение!$F$3955)</f>
        <v/>
      </c>
      <c r="F3958" s="54">
        <f>IF($B3958="","",SUMIFS($E$5:$E3957,$C$5:$C3957,$C3958))</f>
        <v/>
      </c>
      <c r="G3958" s="54">
        <f>IF($B3958="","",MAX(0,$E3958-MAX(0,SUMIFS(Тех_Движение!$G$2:$G$5111,Тех_Движение!$D$2:$D$5111,$C3958,Тех_Движение!$B$2:$B$5111,"&lt;="&amp;Настройки!$B$5-1)-$F3958)))</f>
        <v/>
      </c>
      <c r="H3958" s="54">
        <f>IF($B3958="","",IF(AND($D3958&gt;=Настройки!$B$5,$D3958&lt;=Настройки!$B$6),$E3958,0))</f>
        <v/>
      </c>
      <c r="I3958" s="54">
        <f>IF($B3958="","",$G3958+$H3958-$J3958)</f>
        <v/>
      </c>
      <c r="J3958" s="54">
        <f>IF($B3958="","",MAX(0,$E3958-MAX(0,SUMIFS(Тех_Движение!$G$2:$G$5111,Тех_Движение!$D$2:$D$5111,$C3958,Тех_Движение!$B$2:$B$5111,"&lt;="&amp;Настройки!$B$6)-$F3958)))</f>
        <v/>
      </c>
      <c r="K3958" s="54">
        <f>IF(OR($B3958="",K$3&lt;$D3958+Настройки!$B$7),0,MAX(0,$E3958-MAX(0,SUMIFS(Тех_Движение!$G$2:$G$5111,Тех_Движение!$D$2:$D$5111,$C3958,Тех_Движение!$B$2:$B$5111,"&lt;="&amp;K$3)-$F3958)))</f>
        <v/>
      </c>
      <c r="L3958" s="54">
        <f>IF(OR($B3958="",L$3&lt;$D3958+Настройки!$B$7),0,MAX(0,$E3958-MAX(0,SUMIFS(Тех_Движение!$G$2:$G$5111,Тех_Движение!$D$2:$D$5111,$C3958,Тех_Движение!$B$2:$B$5111,"&lt;="&amp;L$3)-$F3958)))</f>
        <v/>
      </c>
      <c r="M3958" s="54">
        <f>IF(OR($B3958="",M$3&lt;$D3958+Настройки!$B$7),0,MAX(0,$E3958-MAX(0,SUMIFS(Тех_Движение!$G$2:$G$5111,Тех_Движение!$D$2:$D$5111,$C3958,Тех_Движение!$B$2:$B$5111,"&lt;="&amp;M$3)-$F3958)))</f>
        <v/>
      </c>
      <c r="N3958" s="54">
        <f>IF(OR($B3958="",N$3&lt;$D3958+Настройки!$B$7),0,MAX(0,$E3958-MAX(0,SUMIFS(Тех_Движение!$G$2:$G$5111,Тех_Движение!$D$2:$D$5111,$C3958,Тех_Движение!$B$2:$B$5111,"&lt;="&amp;N$3)-$F3958)))</f>
        <v/>
      </c>
      <c r="O3958" s="54">
        <f>IF(OR($B3958="",O$3&lt;$D3958+Настройки!$B$7),0,MAX(0,$E3958-MAX(0,SUMIFS(Тех_Движение!$G$2:$G$5111,Тех_Движение!$D$2:$D$5111,$C3958,Тех_Движение!$B$2:$B$5111,"&lt;="&amp;O$3)-$F3958)))</f>
        <v/>
      </c>
      <c r="P3958" s="54">
        <f>IF(OR($B3958="",P$3&lt;$D3958+Настройки!$B$7),0,MAX(0,$E3958-MAX(0,SUMIFS(Тех_Движение!$G$2:$G$5111,Тех_Движение!$D$2:$D$5111,$C3958,Тех_Движение!$B$2:$B$5111,"&lt;="&amp;P$3)-$F3958)))</f>
        <v/>
      </c>
      <c r="Q3958" s="54">
        <f>IF(OR($B3958="",Q$3&lt;$D3958+Настройки!$B$7),0,MAX(0,$E3958-MAX(0,SUMIFS(Тех_Движение!$G$2:$G$5111,Тех_Движение!$D$2:$D$5111,$C3958,Тех_Движение!$B$2:$B$5111,"&lt;="&amp;Q$3)-$F3958)))</f>
        <v/>
      </c>
      <c r="R3958" s="54">
        <f>IF($B3958="","",SUM($K3958:$Q3958))</f>
        <v/>
      </c>
      <c r="S3958" s="56">
        <f>IF($B3958="","",VLOOKUP($C3958,Настройки!$A$11:$L$17,9,FALSE))</f>
        <v/>
      </c>
      <c r="T3958" s="56">
        <f>IF($B3958="","",$R3958*$S3958)</f>
        <v/>
      </c>
    </row>
    <row r="3959">
      <c r="A3959" s="20">
        <f>Тех_Движение!$A$3956</f>
        <v/>
      </c>
      <c r="B3959" s="20">
        <f>IF(Тех_Движение!$F$3956&gt;0,Тех_Движение!$I$3956,"")</f>
        <v/>
      </c>
      <c r="C3959" s="20">
        <f>IF($B3959="","",Тех_Движение!$D$3956)</f>
        <v/>
      </c>
      <c r="D3959" s="42">
        <f>IF($B3959="","",Тех_Движение!$B$3956)</f>
        <v/>
      </c>
      <c r="E3959" s="54">
        <f>IF($B3959="","",Тех_Движение!$F$3956)</f>
        <v/>
      </c>
      <c r="F3959" s="54">
        <f>IF($B3959="","",SUMIFS($E$5:$E3958,$C$5:$C3958,$C3959))</f>
        <v/>
      </c>
      <c r="G3959" s="54">
        <f>IF($B3959="","",MAX(0,$E3959-MAX(0,SUMIFS(Тех_Движение!$G$2:$G$5111,Тех_Движение!$D$2:$D$5111,$C3959,Тех_Движение!$B$2:$B$5111,"&lt;="&amp;Настройки!$B$5-1)-$F3959)))</f>
        <v/>
      </c>
      <c r="H3959" s="54">
        <f>IF($B3959="","",IF(AND($D3959&gt;=Настройки!$B$5,$D3959&lt;=Настройки!$B$6),$E3959,0))</f>
        <v/>
      </c>
      <c r="I3959" s="54">
        <f>IF($B3959="","",$G3959+$H3959-$J3959)</f>
        <v/>
      </c>
      <c r="J3959" s="54">
        <f>IF($B3959="","",MAX(0,$E3959-MAX(0,SUMIFS(Тех_Движение!$G$2:$G$5111,Тех_Движение!$D$2:$D$5111,$C3959,Тех_Движение!$B$2:$B$5111,"&lt;="&amp;Настройки!$B$6)-$F3959)))</f>
        <v/>
      </c>
      <c r="K3959" s="54">
        <f>IF(OR($B3959="",K$3&lt;$D3959+Настройки!$B$7),0,MAX(0,$E3959-MAX(0,SUMIFS(Тех_Движение!$G$2:$G$5111,Тех_Движение!$D$2:$D$5111,$C3959,Тех_Движение!$B$2:$B$5111,"&lt;="&amp;K$3)-$F3959)))</f>
        <v/>
      </c>
      <c r="L3959" s="54">
        <f>IF(OR($B3959="",L$3&lt;$D3959+Настройки!$B$7),0,MAX(0,$E3959-MAX(0,SUMIFS(Тех_Движение!$G$2:$G$5111,Тех_Движение!$D$2:$D$5111,$C3959,Тех_Движение!$B$2:$B$5111,"&lt;="&amp;L$3)-$F3959)))</f>
        <v/>
      </c>
      <c r="M3959" s="54">
        <f>IF(OR($B3959="",M$3&lt;$D3959+Настройки!$B$7),0,MAX(0,$E3959-MAX(0,SUMIFS(Тех_Движение!$G$2:$G$5111,Тех_Движение!$D$2:$D$5111,$C3959,Тех_Движение!$B$2:$B$5111,"&lt;="&amp;M$3)-$F3959)))</f>
        <v/>
      </c>
      <c r="N3959" s="54">
        <f>IF(OR($B3959="",N$3&lt;$D3959+Настройки!$B$7),0,MAX(0,$E3959-MAX(0,SUMIFS(Тех_Движение!$G$2:$G$5111,Тех_Движение!$D$2:$D$5111,$C3959,Тех_Движение!$B$2:$B$5111,"&lt;="&amp;N$3)-$F3959)))</f>
        <v/>
      </c>
      <c r="O3959" s="54">
        <f>IF(OR($B3959="",O$3&lt;$D3959+Настройки!$B$7),0,MAX(0,$E3959-MAX(0,SUMIFS(Тех_Движение!$G$2:$G$5111,Тех_Движение!$D$2:$D$5111,$C3959,Тех_Движение!$B$2:$B$5111,"&lt;="&amp;O$3)-$F3959)))</f>
        <v/>
      </c>
      <c r="P3959" s="54">
        <f>IF(OR($B3959="",P$3&lt;$D3959+Настройки!$B$7),0,MAX(0,$E3959-MAX(0,SUMIFS(Тех_Движение!$G$2:$G$5111,Тех_Движение!$D$2:$D$5111,$C3959,Тех_Движение!$B$2:$B$5111,"&lt;="&amp;P$3)-$F3959)))</f>
        <v/>
      </c>
      <c r="Q3959" s="54">
        <f>IF(OR($B3959="",Q$3&lt;$D3959+Настройки!$B$7),0,MAX(0,$E3959-MAX(0,SUMIFS(Тех_Движение!$G$2:$G$5111,Тех_Движение!$D$2:$D$5111,$C3959,Тех_Движение!$B$2:$B$5111,"&lt;="&amp;Q$3)-$F3959)))</f>
        <v/>
      </c>
      <c r="R3959" s="54">
        <f>IF($B3959="","",SUM($K3959:$Q3959))</f>
        <v/>
      </c>
      <c r="S3959" s="56">
        <f>IF($B3959="","",VLOOKUP($C3959,Настройки!$A$11:$L$17,9,FALSE))</f>
        <v/>
      </c>
      <c r="T3959" s="56">
        <f>IF($B3959="","",$R3959*$S3959)</f>
        <v/>
      </c>
    </row>
    <row r="3960">
      <c r="A3960" s="20">
        <f>Тех_Движение!$A$3957</f>
        <v/>
      </c>
      <c r="B3960" s="20">
        <f>IF(Тех_Движение!$F$3957&gt;0,Тех_Движение!$I$3957,"")</f>
        <v/>
      </c>
      <c r="C3960" s="20">
        <f>IF($B3960="","",Тех_Движение!$D$3957)</f>
        <v/>
      </c>
      <c r="D3960" s="42">
        <f>IF($B3960="","",Тех_Движение!$B$3957)</f>
        <v/>
      </c>
      <c r="E3960" s="54">
        <f>IF($B3960="","",Тех_Движение!$F$3957)</f>
        <v/>
      </c>
      <c r="F3960" s="54">
        <f>IF($B3960="","",SUMIFS($E$5:$E3959,$C$5:$C3959,$C3960))</f>
        <v/>
      </c>
      <c r="G3960" s="54">
        <f>IF($B3960="","",MAX(0,$E3960-MAX(0,SUMIFS(Тех_Движение!$G$2:$G$5111,Тех_Движение!$D$2:$D$5111,$C3960,Тех_Движение!$B$2:$B$5111,"&lt;="&amp;Настройки!$B$5-1)-$F3960)))</f>
        <v/>
      </c>
      <c r="H3960" s="54">
        <f>IF($B3960="","",IF(AND($D3960&gt;=Настройки!$B$5,$D3960&lt;=Настройки!$B$6),$E3960,0))</f>
        <v/>
      </c>
      <c r="I3960" s="54">
        <f>IF($B3960="","",$G3960+$H3960-$J3960)</f>
        <v/>
      </c>
      <c r="J3960" s="54">
        <f>IF($B3960="","",MAX(0,$E3960-MAX(0,SUMIFS(Тех_Движение!$G$2:$G$5111,Тех_Движение!$D$2:$D$5111,$C3960,Тех_Движение!$B$2:$B$5111,"&lt;="&amp;Настройки!$B$6)-$F3960)))</f>
        <v/>
      </c>
      <c r="K3960" s="54">
        <f>IF(OR($B3960="",K$3&lt;$D3960+Настройки!$B$7),0,MAX(0,$E3960-MAX(0,SUMIFS(Тех_Движение!$G$2:$G$5111,Тех_Движение!$D$2:$D$5111,$C3960,Тех_Движение!$B$2:$B$5111,"&lt;="&amp;K$3)-$F3960)))</f>
        <v/>
      </c>
      <c r="L3960" s="54">
        <f>IF(OR($B3960="",L$3&lt;$D3960+Настройки!$B$7),0,MAX(0,$E3960-MAX(0,SUMIFS(Тех_Движение!$G$2:$G$5111,Тех_Движение!$D$2:$D$5111,$C3960,Тех_Движение!$B$2:$B$5111,"&lt;="&amp;L$3)-$F3960)))</f>
        <v/>
      </c>
      <c r="M3960" s="54">
        <f>IF(OR($B3960="",M$3&lt;$D3960+Настройки!$B$7),0,MAX(0,$E3960-MAX(0,SUMIFS(Тех_Движение!$G$2:$G$5111,Тех_Движение!$D$2:$D$5111,$C3960,Тех_Движение!$B$2:$B$5111,"&lt;="&amp;M$3)-$F3960)))</f>
        <v/>
      </c>
      <c r="N3960" s="54">
        <f>IF(OR($B3960="",N$3&lt;$D3960+Настройки!$B$7),0,MAX(0,$E3960-MAX(0,SUMIFS(Тех_Движение!$G$2:$G$5111,Тех_Движение!$D$2:$D$5111,$C3960,Тех_Движение!$B$2:$B$5111,"&lt;="&amp;N$3)-$F3960)))</f>
        <v/>
      </c>
      <c r="O3960" s="54">
        <f>IF(OR($B3960="",O$3&lt;$D3960+Настройки!$B$7),0,MAX(0,$E3960-MAX(0,SUMIFS(Тех_Движение!$G$2:$G$5111,Тех_Движение!$D$2:$D$5111,$C3960,Тех_Движение!$B$2:$B$5111,"&lt;="&amp;O$3)-$F3960)))</f>
        <v/>
      </c>
      <c r="P3960" s="54">
        <f>IF(OR($B3960="",P$3&lt;$D3960+Настройки!$B$7),0,MAX(0,$E3960-MAX(0,SUMIFS(Тех_Движение!$G$2:$G$5111,Тех_Движение!$D$2:$D$5111,$C3960,Тех_Движение!$B$2:$B$5111,"&lt;="&amp;P$3)-$F3960)))</f>
        <v/>
      </c>
      <c r="Q3960" s="54">
        <f>IF(OR($B3960="",Q$3&lt;$D3960+Настройки!$B$7),0,MAX(0,$E3960-MAX(0,SUMIFS(Тех_Движение!$G$2:$G$5111,Тех_Движение!$D$2:$D$5111,$C3960,Тех_Движение!$B$2:$B$5111,"&lt;="&amp;Q$3)-$F3960)))</f>
        <v/>
      </c>
      <c r="R3960" s="54">
        <f>IF($B3960="","",SUM($K3960:$Q3960))</f>
        <v/>
      </c>
      <c r="S3960" s="56">
        <f>IF($B3960="","",VLOOKUP($C3960,Настройки!$A$11:$L$17,9,FALSE))</f>
        <v/>
      </c>
      <c r="T3960" s="56">
        <f>IF($B3960="","",$R3960*$S3960)</f>
        <v/>
      </c>
    </row>
    <row r="3961">
      <c r="A3961" s="20">
        <f>Тех_Движение!$A$3958</f>
        <v/>
      </c>
      <c r="B3961" s="20">
        <f>IF(Тех_Движение!$F$3958&gt;0,Тех_Движение!$I$3958,"")</f>
        <v/>
      </c>
      <c r="C3961" s="20">
        <f>IF($B3961="","",Тех_Движение!$D$3958)</f>
        <v/>
      </c>
      <c r="D3961" s="42">
        <f>IF($B3961="","",Тех_Движение!$B$3958)</f>
        <v/>
      </c>
      <c r="E3961" s="54">
        <f>IF($B3961="","",Тех_Движение!$F$3958)</f>
        <v/>
      </c>
      <c r="F3961" s="54">
        <f>IF($B3961="","",SUMIFS($E$5:$E3960,$C$5:$C3960,$C3961))</f>
        <v/>
      </c>
      <c r="G3961" s="54">
        <f>IF($B3961="","",MAX(0,$E3961-MAX(0,SUMIFS(Тех_Движение!$G$2:$G$5111,Тех_Движение!$D$2:$D$5111,$C3961,Тех_Движение!$B$2:$B$5111,"&lt;="&amp;Настройки!$B$5-1)-$F3961)))</f>
        <v/>
      </c>
      <c r="H3961" s="54">
        <f>IF($B3961="","",IF(AND($D3961&gt;=Настройки!$B$5,$D3961&lt;=Настройки!$B$6),$E3961,0))</f>
        <v/>
      </c>
      <c r="I3961" s="54">
        <f>IF($B3961="","",$G3961+$H3961-$J3961)</f>
        <v/>
      </c>
      <c r="J3961" s="54">
        <f>IF($B3961="","",MAX(0,$E3961-MAX(0,SUMIFS(Тех_Движение!$G$2:$G$5111,Тех_Движение!$D$2:$D$5111,$C3961,Тех_Движение!$B$2:$B$5111,"&lt;="&amp;Настройки!$B$6)-$F3961)))</f>
        <v/>
      </c>
      <c r="K3961" s="54">
        <f>IF(OR($B3961="",K$3&lt;$D3961+Настройки!$B$7),0,MAX(0,$E3961-MAX(0,SUMIFS(Тех_Движение!$G$2:$G$5111,Тех_Движение!$D$2:$D$5111,$C3961,Тех_Движение!$B$2:$B$5111,"&lt;="&amp;K$3)-$F3961)))</f>
        <v/>
      </c>
      <c r="L3961" s="54">
        <f>IF(OR($B3961="",L$3&lt;$D3961+Настройки!$B$7),0,MAX(0,$E3961-MAX(0,SUMIFS(Тех_Движение!$G$2:$G$5111,Тех_Движение!$D$2:$D$5111,$C3961,Тех_Движение!$B$2:$B$5111,"&lt;="&amp;L$3)-$F3961)))</f>
        <v/>
      </c>
      <c r="M3961" s="54">
        <f>IF(OR($B3961="",M$3&lt;$D3961+Настройки!$B$7),0,MAX(0,$E3961-MAX(0,SUMIFS(Тех_Движение!$G$2:$G$5111,Тех_Движение!$D$2:$D$5111,$C3961,Тех_Движение!$B$2:$B$5111,"&lt;="&amp;M$3)-$F3961)))</f>
        <v/>
      </c>
      <c r="N3961" s="54">
        <f>IF(OR($B3961="",N$3&lt;$D3961+Настройки!$B$7),0,MAX(0,$E3961-MAX(0,SUMIFS(Тех_Движение!$G$2:$G$5111,Тех_Движение!$D$2:$D$5111,$C3961,Тех_Движение!$B$2:$B$5111,"&lt;="&amp;N$3)-$F3961)))</f>
        <v/>
      </c>
      <c r="O3961" s="54">
        <f>IF(OR($B3961="",O$3&lt;$D3961+Настройки!$B$7),0,MAX(0,$E3961-MAX(0,SUMIFS(Тех_Движение!$G$2:$G$5111,Тех_Движение!$D$2:$D$5111,$C3961,Тех_Движение!$B$2:$B$5111,"&lt;="&amp;O$3)-$F3961)))</f>
        <v/>
      </c>
      <c r="P3961" s="54">
        <f>IF(OR($B3961="",P$3&lt;$D3961+Настройки!$B$7),0,MAX(0,$E3961-MAX(0,SUMIFS(Тех_Движение!$G$2:$G$5111,Тех_Движение!$D$2:$D$5111,$C3961,Тех_Движение!$B$2:$B$5111,"&lt;="&amp;P$3)-$F3961)))</f>
        <v/>
      </c>
      <c r="Q3961" s="54">
        <f>IF(OR($B3961="",Q$3&lt;$D3961+Настройки!$B$7),0,MAX(0,$E3961-MAX(0,SUMIFS(Тех_Движение!$G$2:$G$5111,Тех_Движение!$D$2:$D$5111,$C3961,Тех_Движение!$B$2:$B$5111,"&lt;="&amp;Q$3)-$F3961)))</f>
        <v/>
      </c>
      <c r="R3961" s="54">
        <f>IF($B3961="","",SUM($K3961:$Q3961))</f>
        <v/>
      </c>
      <c r="S3961" s="56">
        <f>IF($B3961="","",VLOOKUP($C3961,Настройки!$A$11:$L$17,9,FALSE))</f>
        <v/>
      </c>
      <c r="T3961" s="56">
        <f>IF($B3961="","",$R3961*$S3961)</f>
        <v/>
      </c>
    </row>
    <row r="3962">
      <c r="A3962" s="20">
        <f>Тех_Движение!$A$3959</f>
        <v/>
      </c>
      <c r="B3962" s="20">
        <f>IF(Тех_Движение!$F$3959&gt;0,Тех_Движение!$I$3959,"")</f>
        <v/>
      </c>
      <c r="C3962" s="20">
        <f>IF($B3962="","",Тех_Движение!$D$3959)</f>
        <v/>
      </c>
      <c r="D3962" s="42">
        <f>IF($B3962="","",Тех_Движение!$B$3959)</f>
        <v/>
      </c>
      <c r="E3962" s="54">
        <f>IF($B3962="","",Тех_Движение!$F$3959)</f>
        <v/>
      </c>
      <c r="F3962" s="54">
        <f>IF($B3962="","",SUMIFS($E$5:$E3961,$C$5:$C3961,$C3962))</f>
        <v/>
      </c>
      <c r="G3962" s="54">
        <f>IF($B3962="","",MAX(0,$E3962-MAX(0,SUMIFS(Тех_Движение!$G$2:$G$5111,Тех_Движение!$D$2:$D$5111,$C3962,Тех_Движение!$B$2:$B$5111,"&lt;="&amp;Настройки!$B$5-1)-$F3962)))</f>
        <v/>
      </c>
      <c r="H3962" s="54">
        <f>IF($B3962="","",IF(AND($D3962&gt;=Настройки!$B$5,$D3962&lt;=Настройки!$B$6),$E3962,0))</f>
        <v/>
      </c>
      <c r="I3962" s="54">
        <f>IF($B3962="","",$G3962+$H3962-$J3962)</f>
        <v/>
      </c>
      <c r="J3962" s="54">
        <f>IF($B3962="","",MAX(0,$E3962-MAX(0,SUMIFS(Тех_Движение!$G$2:$G$5111,Тех_Движение!$D$2:$D$5111,$C3962,Тех_Движение!$B$2:$B$5111,"&lt;="&amp;Настройки!$B$6)-$F3962)))</f>
        <v/>
      </c>
      <c r="K3962" s="54">
        <f>IF(OR($B3962="",K$3&lt;$D3962+Настройки!$B$7),0,MAX(0,$E3962-MAX(0,SUMIFS(Тех_Движение!$G$2:$G$5111,Тех_Движение!$D$2:$D$5111,$C3962,Тех_Движение!$B$2:$B$5111,"&lt;="&amp;K$3)-$F3962)))</f>
        <v/>
      </c>
      <c r="L3962" s="54">
        <f>IF(OR($B3962="",L$3&lt;$D3962+Настройки!$B$7),0,MAX(0,$E3962-MAX(0,SUMIFS(Тех_Движение!$G$2:$G$5111,Тех_Движение!$D$2:$D$5111,$C3962,Тех_Движение!$B$2:$B$5111,"&lt;="&amp;L$3)-$F3962)))</f>
        <v/>
      </c>
      <c r="M3962" s="54">
        <f>IF(OR($B3962="",M$3&lt;$D3962+Настройки!$B$7),0,MAX(0,$E3962-MAX(0,SUMIFS(Тех_Движение!$G$2:$G$5111,Тех_Движение!$D$2:$D$5111,$C3962,Тех_Движение!$B$2:$B$5111,"&lt;="&amp;M$3)-$F3962)))</f>
        <v/>
      </c>
      <c r="N3962" s="54">
        <f>IF(OR($B3962="",N$3&lt;$D3962+Настройки!$B$7),0,MAX(0,$E3962-MAX(0,SUMIFS(Тех_Движение!$G$2:$G$5111,Тех_Движение!$D$2:$D$5111,$C3962,Тех_Движение!$B$2:$B$5111,"&lt;="&amp;N$3)-$F3962)))</f>
        <v/>
      </c>
      <c r="O3962" s="54">
        <f>IF(OR($B3962="",O$3&lt;$D3962+Настройки!$B$7),0,MAX(0,$E3962-MAX(0,SUMIFS(Тех_Движение!$G$2:$G$5111,Тех_Движение!$D$2:$D$5111,$C3962,Тех_Движение!$B$2:$B$5111,"&lt;="&amp;O$3)-$F3962)))</f>
        <v/>
      </c>
      <c r="P3962" s="54">
        <f>IF(OR($B3962="",P$3&lt;$D3962+Настройки!$B$7),0,MAX(0,$E3962-MAX(0,SUMIFS(Тех_Движение!$G$2:$G$5111,Тех_Движение!$D$2:$D$5111,$C3962,Тех_Движение!$B$2:$B$5111,"&lt;="&amp;P$3)-$F3962)))</f>
        <v/>
      </c>
      <c r="Q3962" s="54">
        <f>IF(OR($B3962="",Q$3&lt;$D3962+Настройки!$B$7),0,MAX(0,$E3962-MAX(0,SUMIFS(Тех_Движение!$G$2:$G$5111,Тех_Движение!$D$2:$D$5111,$C3962,Тех_Движение!$B$2:$B$5111,"&lt;="&amp;Q$3)-$F3962)))</f>
        <v/>
      </c>
      <c r="R3962" s="54">
        <f>IF($B3962="","",SUM($K3962:$Q3962))</f>
        <v/>
      </c>
      <c r="S3962" s="56">
        <f>IF($B3962="","",VLOOKUP($C3962,Настройки!$A$11:$L$17,9,FALSE))</f>
        <v/>
      </c>
      <c r="T3962" s="56">
        <f>IF($B3962="","",$R3962*$S3962)</f>
        <v/>
      </c>
    </row>
    <row r="3963">
      <c r="A3963" s="20">
        <f>Тех_Движение!$A$3960</f>
        <v/>
      </c>
      <c r="B3963" s="20">
        <f>IF(Тех_Движение!$F$3960&gt;0,Тех_Движение!$I$3960,"")</f>
        <v/>
      </c>
      <c r="C3963" s="20">
        <f>IF($B3963="","",Тех_Движение!$D$3960)</f>
        <v/>
      </c>
      <c r="D3963" s="42">
        <f>IF($B3963="","",Тех_Движение!$B$3960)</f>
        <v/>
      </c>
      <c r="E3963" s="54">
        <f>IF($B3963="","",Тех_Движение!$F$3960)</f>
        <v/>
      </c>
      <c r="F3963" s="54">
        <f>IF($B3963="","",SUMIFS($E$5:$E3962,$C$5:$C3962,$C3963))</f>
        <v/>
      </c>
      <c r="G3963" s="54">
        <f>IF($B3963="","",MAX(0,$E3963-MAX(0,SUMIFS(Тех_Движение!$G$2:$G$5111,Тех_Движение!$D$2:$D$5111,$C3963,Тех_Движение!$B$2:$B$5111,"&lt;="&amp;Настройки!$B$5-1)-$F3963)))</f>
        <v/>
      </c>
      <c r="H3963" s="54">
        <f>IF($B3963="","",IF(AND($D3963&gt;=Настройки!$B$5,$D3963&lt;=Настройки!$B$6),$E3963,0))</f>
        <v/>
      </c>
      <c r="I3963" s="54">
        <f>IF($B3963="","",$G3963+$H3963-$J3963)</f>
        <v/>
      </c>
      <c r="J3963" s="54">
        <f>IF($B3963="","",MAX(0,$E3963-MAX(0,SUMIFS(Тех_Движение!$G$2:$G$5111,Тех_Движение!$D$2:$D$5111,$C3963,Тех_Движение!$B$2:$B$5111,"&lt;="&amp;Настройки!$B$6)-$F3963)))</f>
        <v/>
      </c>
      <c r="K3963" s="54">
        <f>IF(OR($B3963="",K$3&lt;$D3963+Настройки!$B$7),0,MAX(0,$E3963-MAX(0,SUMIFS(Тех_Движение!$G$2:$G$5111,Тех_Движение!$D$2:$D$5111,$C3963,Тех_Движение!$B$2:$B$5111,"&lt;="&amp;K$3)-$F3963)))</f>
        <v/>
      </c>
      <c r="L3963" s="54">
        <f>IF(OR($B3963="",L$3&lt;$D3963+Настройки!$B$7),0,MAX(0,$E3963-MAX(0,SUMIFS(Тех_Движение!$G$2:$G$5111,Тех_Движение!$D$2:$D$5111,$C3963,Тех_Движение!$B$2:$B$5111,"&lt;="&amp;L$3)-$F3963)))</f>
        <v/>
      </c>
      <c r="M3963" s="54">
        <f>IF(OR($B3963="",M$3&lt;$D3963+Настройки!$B$7),0,MAX(0,$E3963-MAX(0,SUMIFS(Тех_Движение!$G$2:$G$5111,Тех_Движение!$D$2:$D$5111,$C3963,Тех_Движение!$B$2:$B$5111,"&lt;="&amp;M$3)-$F3963)))</f>
        <v/>
      </c>
      <c r="N3963" s="54">
        <f>IF(OR($B3963="",N$3&lt;$D3963+Настройки!$B$7),0,MAX(0,$E3963-MAX(0,SUMIFS(Тех_Движение!$G$2:$G$5111,Тех_Движение!$D$2:$D$5111,$C3963,Тех_Движение!$B$2:$B$5111,"&lt;="&amp;N$3)-$F3963)))</f>
        <v/>
      </c>
      <c r="O3963" s="54">
        <f>IF(OR($B3963="",O$3&lt;$D3963+Настройки!$B$7),0,MAX(0,$E3963-MAX(0,SUMIFS(Тех_Движение!$G$2:$G$5111,Тех_Движение!$D$2:$D$5111,$C3963,Тех_Движение!$B$2:$B$5111,"&lt;="&amp;O$3)-$F3963)))</f>
        <v/>
      </c>
      <c r="P3963" s="54">
        <f>IF(OR($B3963="",P$3&lt;$D3963+Настройки!$B$7),0,MAX(0,$E3963-MAX(0,SUMIFS(Тех_Движение!$G$2:$G$5111,Тех_Движение!$D$2:$D$5111,$C3963,Тех_Движение!$B$2:$B$5111,"&lt;="&amp;P$3)-$F3963)))</f>
        <v/>
      </c>
      <c r="Q3963" s="54">
        <f>IF(OR($B3963="",Q$3&lt;$D3963+Настройки!$B$7),0,MAX(0,$E3963-MAX(0,SUMIFS(Тех_Движение!$G$2:$G$5111,Тех_Движение!$D$2:$D$5111,$C3963,Тех_Движение!$B$2:$B$5111,"&lt;="&amp;Q$3)-$F3963)))</f>
        <v/>
      </c>
      <c r="R3963" s="54">
        <f>IF($B3963="","",SUM($K3963:$Q3963))</f>
        <v/>
      </c>
      <c r="S3963" s="56">
        <f>IF($B3963="","",VLOOKUP($C3963,Настройки!$A$11:$L$17,9,FALSE))</f>
        <v/>
      </c>
      <c r="T3963" s="56">
        <f>IF($B3963="","",$R3963*$S3963)</f>
        <v/>
      </c>
    </row>
    <row r="3964">
      <c r="A3964" s="20">
        <f>Тех_Движение!$A$3961</f>
        <v/>
      </c>
      <c r="B3964" s="20">
        <f>IF(Тех_Движение!$F$3961&gt;0,Тех_Движение!$I$3961,"")</f>
        <v/>
      </c>
      <c r="C3964" s="20">
        <f>IF($B3964="","",Тех_Движение!$D$3961)</f>
        <v/>
      </c>
      <c r="D3964" s="42">
        <f>IF($B3964="","",Тех_Движение!$B$3961)</f>
        <v/>
      </c>
      <c r="E3964" s="54">
        <f>IF($B3964="","",Тех_Движение!$F$3961)</f>
        <v/>
      </c>
      <c r="F3964" s="54">
        <f>IF($B3964="","",SUMIFS($E$5:$E3963,$C$5:$C3963,$C3964))</f>
        <v/>
      </c>
      <c r="G3964" s="54">
        <f>IF($B3964="","",MAX(0,$E3964-MAX(0,SUMIFS(Тех_Движение!$G$2:$G$5111,Тех_Движение!$D$2:$D$5111,$C3964,Тех_Движение!$B$2:$B$5111,"&lt;="&amp;Настройки!$B$5-1)-$F3964)))</f>
        <v/>
      </c>
      <c r="H3964" s="54">
        <f>IF($B3964="","",IF(AND($D3964&gt;=Настройки!$B$5,$D3964&lt;=Настройки!$B$6),$E3964,0))</f>
        <v/>
      </c>
      <c r="I3964" s="54">
        <f>IF($B3964="","",$G3964+$H3964-$J3964)</f>
        <v/>
      </c>
      <c r="J3964" s="54">
        <f>IF($B3964="","",MAX(0,$E3964-MAX(0,SUMIFS(Тех_Движение!$G$2:$G$5111,Тех_Движение!$D$2:$D$5111,$C3964,Тех_Движение!$B$2:$B$5111,"&lt;="&amp;Настройки!$B$6)-$F3964)))</f>
        <v/>
      </c>
      <c r="K3964" s="54">
        <f>IF(OR($B3964="",K$3&lt;$D3964+Настройки!$B$7),0,MAX(0,$E3964-MAX(0,SUMIFS(Тех_Движение!$G$2:$G$5111,Тех_Движение!$D$2:$D$5111,$C3964,Тех_Движение!$B$2:$B$5111,"&lt;="&amp;K$3)-$F3964)))</f>
        <v/>
      </c>
      <c r="L3964" s="54">
        <f>IF(OR($B3964="",L$3&lt;$D3964+Настройки!$B$7),0,MAX(0,$E3964-MAX(0,SUMIFS(Тех_Движение!$G$2:$G$5111,Тех_Движение!$D$2:$D$5111,$C3964,Тех_Движение!$B$2:$B$5111,"&lt;="&amp;L$3)-$F3964)))</f>
        <v/>
      </c>
      <c r="M3964" s="54">
        <f>IF(OR($B3964="",M$3&lt;$D3964+Настройки!$B$7),0,MAX(0,$E3964-MAX(0,SUMIFS(Тех_Движение!$G$2:$G$5111,Тех_Движение!$D$2:$D$5111,$C3964,Тех_Движение!$B$2:$B$5111,"&lt;="&amp;M$3)-$F3964)))</f>
        <v/>
      </c>
      <c r="N3964" s="54">
        <f>IF(OR($B3964="",N$3&lt;$D3964+Настройки!$B$7),0,MAX(0,$E3964-MAX(0,SUMIFS(Тех_Движение!$G$2:$G$5111,Тех_Движение!$D$2:$D$5111,$C3964,Тех_Движение!$B$2:$B$5111,"&lt;="&amp;N$3)-$F3964)))</f>
        <v/>
      </c>
      <c r="O3964" s="54">
        <f>IF(OR($B3964="",O$3&lt;$D3964+Настройки!$B$7),0,MAX(0,$E3964-MAX(0,SUMIFS(Тех_Движение!$G$2:$G$5111,Тех_Движение!$D$2:$D$5111,$C3964,Тех_Движение!$B$2:$B$5111,"&lt;="&amp;O$3)-$F3964)))</f>
        <v/>
      </c>
      <c r="P3964" s="54">
        <f>IF(OR($B3964="",P$3&lt;$D3964+Настройки!$B$7),0,MAX(0,$E3964-MAX(0,SUMIFS(Тех_Движение!$G$2:$G$5111,Тех_Движение!$D$2:$D$5111,$C3964,Тех_Движение!$B$2:$B$5111,"&lt;="&amp;P$3)-$F3964)))</f>
        <v/>
      </c>
      <c r="Q3964" s="54">
        <f>IF(OR($B3964="",Q$3&lt;$D3964+Настройки!$B$7),0,MAX(0,$E3964-MAX(0,SUMIFS(Тех_Движение!$G$2:$G$5111,Тех_Движение!$D$2:$D$5111,$C3964,Тех_Движение!$B$2:$B$5111,"&lt;="&amp;Q$3)-$F3964)))</f>
        <v/>
      </c>
      <c r="R3964" s="54">
        <f>IF($B3964="","",SUM($K3964:$Q3964))</f>
        <v/>
      </c>
      <c r="S3964" s="56">
        <f>IF($B3964="","",VLOOKUP($C3964,Настройки!$A$11:$L$17,9,FALSE))</f>
        <v/>
      </c>
      <c r="T3964" s="56">
        <f>IF($B3964="","",$R3964*$S3964)</f>
        <v/>
      </c>
    </row>
    <row r="3965">
      <c r="A3965" s="20">
        <f>Тех_Движение!$A$3962</f>
        <v/>
      </c>
      <c r="B3965" s="20">
        <f>IF(Тех_Движение!$F$3962&gt;0,Тех_Движение!$I$3962,"")</f>
        <v/>
      </c>
      <c r="C3965" s="20">
        <f>IF($B3965="","",Тех_Движение!$D$3962)</f>
        <v/>
      </c>
      <c r="D3965" s="42">
        <f>IF($B3965="","",Тех_Движение!$B$3962)</f>
        <v/>
      </c>
      <c r="E3965" s="54">
        <f>IF($B3965="","",Тех_Движение!$F$3962)</f>
        <v/>
      </c>
      <c r="F3965" s="54">
        <f>IF($B3965="","",SUMIFS($E$5:$E3964,$C$5:$C3964,$C3965))</f>
        <v/>
      </c>
      <c r="G3965" s="54">
        <f>IF($B3965="","",MAX(0,$E3965-MAX(0,SUMIFS(Тех_Движение!$G$2:$G$5111,Тех_Движение!$D$2:$D$5111,$C3965,Тех_Движение!$B$2:$B$5111,"&lt;="&amp;Настройки!$B$5-1)-$F3965)))</f>
        <v/>
      </c>
      <c r="H3965" s="54">
        <f>IF($B3965="","",IF(AND($D3965&gt;=Настройки!$B$5,$D3965&lt;=Настройки!$B$6),$E3965,0))</f>
        <v/>
      </c>
      <c r="I3965" s="54">
        <f>IF($B3965="","",$G3965+$H3965-$J3965)</f>
        <v/>
      </c>
      <c r="J3965" s="54">
        <f>IF($B3965="","",MAX(0,$E3965-MAX(0,SUMIFS(Тех_Движение!$G$2:$G$5111,Тех_Движение!$D$2:$D$5111,$C3965,Тех_Движение!$B$2:$B$5111,"&lt;="&amp;Настройки!$B$6)-$F3965)))</f>
        <v/>
      </c>
      <c r="K3965" s="54">
        <f>IF(OR($B3965="",K$3&lt;$D3965+Настройки!$B$7),0,MAX(0,$E3965-MAX(0,SUMIFS(Тех_Движение!$G$2:$G$5111,Тех_Движение!$D$2:$D$5111,$C3965,Тех_Движение!$B$2:$B$5111,"&lt;="&amp;K$3)-$F3965)))</f>
        <v/>
      </c>
      <c r="L3965" s="54">
        <f>IF(OR($B3965="",L$3&lt;$D3965+Настройки!$B$7),0,MAX(0,$E3965-MAX(0,SUMIFS(Тех_Движение!$G$2:$G$5111,Тех_Движение!$D$2:$D$5111,$C3965,Тех_Движение!$B$2:$B$5111,"&lt;="&amp;L$3)-$F3965)))</f>
        <v/>
      </c>
      <c r="M3965" s="54">
        <f>IF(OR($B3965="",M$3&lt;$D3965+Настройки!$B$7),0,MAX(0,$E3965-MAX(0,SUMIFS(Тех_Движение!$G$2:$G$5111,Тех_Движение!$D$2:$D$5111,$C3965,Тех_Движение!$B$2:$B$5111,"&lt;="&amp;M$3)-$F3965)))</f>
        <v/>
      </c>
      <c r="N3965" s="54">
        <f>IF(OR($B3965="",N$3&lt;$D3965+Настройки!$B$7),0,MAX(0,$E3965-MAX(0,SUMIFS(Тех_Движение!$G$2:$G$5111,Тех_Движение!$D$2:$D$5111,$C3965,Тех_Движение!$B$2:$B$5111,"&lt;="&amp;N$3)-$F3965)))</f>
        <v/>
      </c>
      <c r="O3965" s="54">
        <f>IF(OR($B3965="",O$3&lt;$D3965+Настройки!$B$7),0,MAX(0,$E3965-MAX(0,SUMIFS(Тех_Движение!$G$2:$G$5111,Тех_Движение!$D$2:$D$5111,$C3965,Тех_Движение!$B$2:$B$5111,"&lt;="&amp;O$3)-$F3965)))</f>
        <v/>
      </c>
      <c r="P3965" s="54">
        <f>IF(OR($B3965="",P$3&lt;$D3965+Настройки!$B$7),0,MAX(0,$E3965-MAX(0,SUMIFS(Тех_Движение!$G$2:$G$5111,Тех_Движение!$D$2:$D$5111,$C3965,Тех_Движение!$B$2:$B$5111,"&lt;="&amp;P$3)-$F3965)))</f>
        <v/>
      </c>
      <c r="Q3965" s="54">
        <f>IF(OR($B3965="",Q$3&lt;$D3965+Настройки!$B$7),0,MAX(0,$E3965-MAX(0,SUMIFS(Тех_Движение!$G$2:$G$5111,Тех_Движение!$D$2:$D$5111,$C3965,Тех_Движение!$B$2:$B$5111,"&lt;="&amp;Q$3)-$F3965)))</f>
        <v/>
      </c>
      <c r="R3965" s="54">
        <f>IF($B3965="","",SUM($K3965:$Q3965))</f>
        <v/>
      </c>
      <c r="S3965" s="56">
        <f>IF($B3965="","",VLOOKUP($C3965,Настройки!$A$11:$L$17,9,FALSE))</f>
        <v/>
      </c>
      <c r="T3965" s="56">
        <f>IF($B3965="","",$R3965*$S3965)</f>
        <v/>
      </c>
    </row>
    <row r="3966">
      <c r="A3966" s="20">
        <f>Тех_Движение!$A$3963</f>
        <v/>
      </c>
      <c r="B3966" s="20">
        <f>IF(Тех_Движение!$F$3963&gt;0,Тех_Движение!$I$3963,"")</f>
        <v/>
      </c>
      <c r="C3966" s="20">
        <f>IF($B3966="","",Тех_Движение!$D$3963)</f>
        <v/>
      </c>
      <c r="D3966" s="42">
        <f>IF($B3966="","",Тех_Движение!$B$3963)</f>
        <v/>
      </c>
      <c r="E3966" s="54">
        <f>IF($B3966="","",Тех_Движение!$F$3963)</f>
        <v/>
      </c>
      <c r="F3966" s="54">
        <f>IF($B3966="","",SUMIFS($E$5:$E3965,$C$5:$C3965,$C3966))</f>
        <v/>
      </c>
      <c r="G3966" s="54">
        <f>IF($B3966="","",MAX(0,$E3966-MAX(0,SUMIFS(Тех_Движение!$G$2:$G$5111,Тех_Движение!$D$2:$D$5111,$C3966,Тех_Движение!$B$2:$B$5111,"&lt;="&amp;Настройки!$B$5-1)-$F3966)))</f>
        <v/>
      </c>
      <c r="H3966" s="54">
        <f>IF($B3966="","",IF(AND($D3966&gt;=Настройки!$B$5,$D3966&lt;=Настройки!$B$6),$E3966,0))</f>
        <v/>
      </c>
      <c r="I3966" s="54">
        <f>IF($B3966="","",$G3966+$H3966-$J3966)</f>
        <v/>
      </c>
      <c r="J3966" s="54">
        <f>IF($B3966="","",MAX(0,$E3966-MAX(0,SUMIFS(Тех_Движение!$G$2:$G$5111,Тех_Движение!$D$2:$D$5111,$C3966,Тех_Движение!$B$2:$B$5111,"&lt;="&amp;Настройки!$B$6)-$F3966)))</f>
        <v/>
      </c>
      <c r="K3966" s="54">
        <f>IF(OR($B3966="",K$3&lt;$D3966+Настройки!$B$7),0,MAX(0,$E3966-MAX(0,SUMIFS(Тех_Движение!$G$2:$G$5111,Тех_Движение!$D$2:$D$5111,$C3966,Тех_Движение!$B$2:$B$5111,"&lt;="&amp;K$3)-$F3966)))</f>
        <v/>
      </c>
      <c r="L3966" s="54">
        <f>IF(OR($B3966="",L$3&lt;$D3966+Настройки!$B$7),0,MAX(0,$E3966-MAX(0,SUMIFS(Тех_Движение!$G$2:$G$5111,Тех_Движение!$D$2:$D$5111,$C3966,Тех_Движение!$B$2:$B$5111,"&lt;="&amp;L$3)-$F3966)))</f>
        <v/>
      </c>
      <c r="M3966" s="54">
        <f>IF(OR($B3966="",M$3&lt;$D3966+Настройки!$B$7),0,MAX(0,$E3966-MAX(0,SUMIFS(Тех_Движение!$G$2:$G$5111,Тех_Движение!$D$2:$D$5111,$C3966,Тех_Движение!$B$2:$B$5111,"&lt;="&amp;M$3)-$F3966)))</f>
        <v/>
      </c>
      <c r="N3966" s="54">
        <f>IF(OR($B3966="",N$3&lt;$D3966+Настройки!$B$7),0,MAX(0,$E3966-MAX(0,SUMIFS(Тех_Движение!$G$2:$G$5111,Тех_Движение!$D$2:$D$5111,$C3966,Тех_Движение!$B$2:$B$5111,"&lt;="&amp;N$3)-$F3966)))</f>
        <v/>
      </c>
      <c r="O3966" s="54">
        <f>IF(OR($B3966="",O$3&lt;$D3966+Настройки!$B$7),0,MAX(0,$E3966-MAX(0,SUMIFS(Тех_Движение!$G$2:$G$5111,Тех_Движение!$D$2:$D$5111,$C3966,Тех_Движение!$B$2:$B$5111,"&lt;="&amp;O$3)-$F3966)))</f>
        <v/>
      </c>
      <c r="P3966" s="54">
        <f>IF(OR($B3966="",P$3&lt;$D3966+Настройки!$B$7),0,MAX(0,$E3966-MAX(0,SUMIFS(Тех_Движение!$G$2:$G$5111,Тех_Движение!$D$2:$D$5111,$C3966,Тех_Движение!$B$2:$B$5111,"&lt;="&amp;P$3)-$F3966)))</f>
        <v/>
      </c>
      <c r="Q3966" s="54">
        <f>IF(OR($B3966="",Q$3&lt;$D3966+Настройки!$B$7),0,MAX(0,$E3966-MAX(0,SUMIFS(Тех_Движение!$G$2:$G$5111,Тех_Движение!$D$2:$D$5111,$C3966,Тех_Движение!$B$2:$B$5111,"&lt;="&amp;Q$3)-$F3966)))</f>
        <v/>
      </c>
      <c r="R3966" s="54">
        <f>IF($B3966="","",SUM($K3966:$Q3966))</f>
        <v/>
      </c>
      <c r="S3966" s="56">
        <f>IF($B3966="","",VLOOKUP($C3966,Настройки!$A$11:$L$17,9,FALSE))</f>
        <v/>
      </c>
      <c r="T3966" s="56">
        <f>IF($B3966="","",$R3966*$S3966)</f>
        <v/>
      </c>
    </row>
    <row r="3967">
      <c r="A3967" s="20">
        <f>Тех_Движение!$A$3964</f>
        <v/>
      </c>
      <c r="B3967" s="20">
        <f>IF(Тех_Движение!$F$3964&gt;0,Тех_Движение!$I$3964,"")</f>
        <v/>
      </c>
      <c r="C3967" s="20">
        <f>IF($B3967="","",Тех_Движение!$D$3964)</f>
        <v/>
      </c>
      <c r="D3967" s="42">
        <f>IF($B3967="","",Тех_Движение!$B$3964)</f>
        <v/>
      </c>
      <c r="E3967" s="54">
        <f>IF($B3967="","",Тех_Движение!$F$3964)</f>
        <v/>
      </c>
      <c r="F3967" s="54">
        <f>IF($B3967="","",SUMIFS($E$5:$E3966,$C$5:$C3966,$C3967))</f>
        <v/>
      </c>
      <c r="G3967" s="54">
        <f>IF($B3967="","",MAX(0,$E3967-MAX(0,SUMIFS(Тех_Движение!$G$2:$G$5111,Тех_Движение!$D$2:$D$5111,$C3967,Тех_Движение!$B$2:$B$5111,"&lt;="&amp;Настройки!$B$5-1)-$F3967)))</f>
        <v/>
      </c>
      <c r="H3967" s="54">
        <f>IF($B3967="","",IF(AND($D3967&gt;=Настройки!$B$5,$D3967&lt;=Настройки!$B$6),$E3967,0))</f>
        <v/>
      </c>
      <c r="I3967" s="54">
        <f>IF($B3967="","",$G3967+$H3967-$J3967)</f>
        <v/>
      </c>
      <c r="J3967" s="54">
        <f>IF($B3967="","",MAX(0,$E3967-MAX(0,SUMIFS(Тех_Движение!$G$2:$G$5111,Тех_Движение!$D$2:$D$5111,$C3967,Тех_Движение!$B$2:$B$5111,"&lt;="&amp;Настройки!$B$6)-$F3967)))</f>
        <v/>
      </c>
      <c r="K3967" s="54">
        <f>IF(OR($B3967="",K$3&lt;$D3967+Настройки!$B$7),0,MAX(0,$E3967-MAX(0,SUMIFS(Тех_Движение!$G$2:$G$5111,Тех_Движение!$D$2:$D$5111,$C3967,Тех_Движение!$B$2:$B$5111,"&lt;="&amp;K$3)-$F3967)))</f>
        <v/>
      </c>
      <c r="L3967" s="54">
        <f>IF(OR($B3967="",L$3&lt;$D3967+Настройки!$B$7),0,MAX(0,$E3967-MAX(0,SUMIFS(Тех_Движение!$G$2:$G$5111,Тех_Движение!$D$2:$D$5111,$C3967,Тех_Движение!$B$2:$B$5111,"&lt;="&amp;L$3)-$F3967)))</f>
        <v/>
      </c>
      <c r="M3967" s="54">
        <f>IF(OR($B3967="",M$3&lt;$D3967+Настройки!$B$7),0,MAX(0,$E3967-MAX(0,SUMIFS(Тех_Движение!$G$2:$G$5111,Тех_Движение!$D$2:$D$5111,$C3967,Тех_Движение!$B$2:$B$5111,"&lt;="&amp;M$3)-$F3967)))</f>
        <v/>
      </c>
      <c r="N3967" s="54">
        <f>IF(OR($B3967="",N$3&lt;$D3967+Настройки!$B$7),0,MAX(0,$E3967-MAX(0,SUMIFS(Тех_Движение!$G$2:$G$5111,Тех_Движение!$D$2:$D$5111,$C3967,Тех_Движение!$B$2:$B$5111,"&lt;="&amp;N$3)-$F3967)))</f>
        <v/>
      </c>
      <c r="O3967" s="54">
        <f>IF(OR($B3967="",O$3&lt;$D3967+Настройки!$B$7),0,MAX(0,$E3967-MAX(0,SUMIFS(Тех_Движение!$G$2:$G$5111,Тех_Движение!$D$2:$D$5111,$C3967,Тех_Движение!$B$2:$B$5111,"&lt;="&amp;O$3)-$F3967)))</f>
        <v/>
      </c>
      <c r="P3967" s="54">
        <f>IF(OR($B3967="",P$3&lt;$D3967+Настройки!$B$7),0,MAX(0,$E3967-MAX(0,SUMIFS(Тех_Движение!$G$2:$G$5111,Тех_Движение!$D$2:$D$5111,$C3967,Тех_Движение!$B$2:$B$5111,"&lt;="&amp;P$3)-$F3967)))</f>
        <v/>
      </c>
      <c r="Q3967" s="54">
        <f>IF(OR($B3967="",Q$3&lt;$D3967+Настройки!$B$7),0,MAX(0,$E3967-MAX(0,SUMIFS(Тех_Движение!$G$2:$G$5111,Тех_Движение!$D$2:$D$5111,$C3967,Тех_Движение!$B$2:$B$5111,"&lt;="&amp;Q$3)-$F3967)))</f>
        <v/>
      </c>
      <c r="R3967" s="54">
        <f>IF($B3967="","",SUM($K3967:$Q3967))</f>
        <v/>
      </c>
      <c r="S3967" s="56">
        <f>IF($B3967="","",VLOOKUP($C3967,Настройки!$A$11:$L$17,9,FALSE))</f>
        <v/>
      </c>
      <c r="T3967" s="56">
        <f>IF($B3967="","",$R3967*$S3967)</f>
        <v/>
      </c>
    </row>
    <row r="3968">
      <c r="A3968" s="20">
        <f>Тех_Движение!$A$3965</f>
        <v/>
      </c>
      <c r="B3968" s="20">
        <f>IF(Тех_Движение!$F$3965&gt;0,Тех_Движение!$I$3965,"")</f>
        <v/>
      </c>
      <c r="C3968" s="20">
        <f>IF($B3968="","",Тех_Движение!$D$3965)</f>
        <v/>
      </c>
      <c r="D3968" s="42">
        <f>IF($B3968="","",Тех_Движение!$B$3965)</f>
        <v/>
      </c>
      <c r="E3968" s="54">
        <f>IF($B3968="","",Тех_Движение!$F$3965)</f>
        <v/>
      </c>
      <c r="F3968" s="54">
        <f>IF($B3968="","",SUMIFS($E$5:$E3967,$C$5:$C3967,$C3968))</f>
        <v/>
      </c>
      <c r="G3968" s="54">
        <f>IF($B3968="","",MAX(0,$E3968-MAX(0,SUMIFS(Тех_Движение!$G$2:$G$5111,Тех_Движение!$D$2:$D$5111,$C3968,Тех_Движение!$B$2:$B$5111,"&lt;="&amp;Настройки!$B$5-1)-$F3968)))</f>
        <v/>
      </c>
      <c r="H3968" s="54">
        <f>IF($B3968="","",IF(AND($D3968&gt;=Настройки!$B$5,$D3968&lt;=Настройки!$B$6),$E3968,0))</f>
        <v/>
      </c>
      <c r="I3968" s="54">
        <f>IF($B3968="","",$G3968+$H3968-$J3968)</f>
        <v/>
      </c>
      <c r="J3968" s="54">
        <f>IF($B3968="","",MAX(0,$E3968-MAX(0,SUMIFS(Тех_Движение!$G$2:$G$5111,Тех_Движение!$D$2:$D$5111,$C3968,Тех_Движение!$B$2:$B$5111,"&lt;="&amp;Настройки!$B$6)-$F3968)))</f>
        <v/>
      </c>
      <c r="K3968" s="54">
        <f>IF(OR($B3968="",K$3&lt;$D3968+Настройки!$B$7),0,MAX(0,$E3968-MAX(0,SUMIFS(Тех_Движение!$G$2:$G$5111,Тех_Движение!$D$2:$D$5111,$C3968,Тех_Движение!$B$2:$B$5111,"&lt;="&amp;K$3)-$F3968)))</f>
        <v/>
      </c>
      <c r="L3968" s="54">
        <f>IF(OR($B3968="",L$3&lt;$D3968+Настройки!$B$7),0,MAX(0,$E3968-MAX(0,SUMIFS(Тех_Движение!$G$2:$G$5111,Тех_Движение!$D$2:$D$5111,$C3968,Тех_Движение!$B$2:$B$5111,"&lt;="&amp;L$3)-$F3968)))</f>
        <v/>
      </c>
      <c r="M3968" s="54">
        <f>IF(OR($B3968="",M$3&lt;$D3968+Настройки!$B$7),0,MAX(0,$E3968-MAX(0,SUMIFS(Тех_Движение!$G$2:$G$5111,Тех_Движение!$D$2:$D$5111,$C3968,Тех_Движение!$B$2:$B$5111,"&lt;="&amp;M$3)-$F3968)))</f>
        <v/>
      </c>
      <c r="N3968" s="54">
        <f>IF(OR($B3968="",N$3&lt;$D3968+Настройки!$B$7),0,MAX(0,$E3968-MAX(0,SUMIFS(Тех_Движение!$G$2:$G$5111,Тех_Движение!$D$2:$D$5111,$C3968,Тех_Движение!$B$2:$B$5111,"&lt;="&amp;N$3)-$F3968)))</f>
        <v/>
      </c>
      <c r="O3968" s="54">
        <f>IF(OR($B3968="",O$3&lt;$D3968+Настройки!$B$7),0,MAX(0,$E3968-MAX(0,SUMIFS(Тех_Движение!$G$2:$G$5111,Тех_Движение!$D$2:$D$5111,$C3968,Тех_Движение!$B$2:$B$5111,"&lt;="&amp;O$3)-$F3968)))</f>
        <v/>
      </c>
      <c r="P3968" s="54">
        <f>IF(OR($B3968="",P$3&lt;$D3968+Настройки!$B$7),0,MAX(0,$E3968-MAX(0,SUMIFS(Тех_Движение!$G$2:$G$5111,Тех_Движение!$D$2:$D$5111,$C3968,Тех_Движение!$B$2:$B$5111,"&lt;="&amp;P$3)-$F3968)))</f>
        <v/>
      </c>
      <c r="Q3968" s="54">
        <f>IF(OR($B3968="",Q$3&lt;$D3968+Настройки!$B$7),0,MAX(0,$E3968-MAX(0,SUMIFS(Тех_Движение!$G$2:$G$5111,Тех_Движение!$D$2:$D$5111,$C3968,Тех_Движение!$B$2:$B$5111,"&lt;="&amp;Q$3)-$F3968)))</f>
        <v/>
      </c>
      <c r="R3968" s="54">
        <f>IF($B3968="","",SUM($K3968:$Q3968))</f>
        <v/>
      </c>
      <c r="S3968" s="56">
        <f>IF($B3968="","",VLOOKUP($C3968,Настройки!$A$11:$L$17,9,FALSE))</f>
        <v/>
      </c>
      <c r="T3968" s="56">
        <f>IF($B3968="","",$R3968*$S3968)</f>
        <v/>
      </c>
    </row>
    <row r="3969">
      <c r="A3969" s="20">
        <f>Тех_Движение!$A$3966</f>
        <v/>
      </c>
      <c r="B3969" s="20">
        <f>IF(Тех_Движение!$F$3966&gt;0,Тех_Движение!$I$3966,"")</f>
        <v/>
      </c>
      <c r="C3969" s="20">
        <f>IF($B3969="","",Тех_Движение!$D$3966)</f>
        <v/>
      </c>
      <c r="D3969" s="42">
        <f>IF($B3969="","",Тех_Движение!$B$3966)</f>
        <v/>
      </c>
      <c r="E3969" s="54">
        <f>IF($B3969="","",Тех_Движение!$F$3966)</f>
        <v/>
      </c>
      <c r="F3969" s="54">
        <f>IF($B3969="","",SUMIFS($E$5:$E3968,$C$5:$C3968,$C3969))</f>
        <v/>
      </c>
      <c r="G3969" s="54">
        <f>IF($B3969="","",MAX(0,$E3969-MAX(0,SUMIFS(Тех_Движение!$G$2:$G$5111,Тех_Движение!$D$2:$D$5111,$C3969,Тех_Движение!$B$2:$B$5111,"&lt;="&amp;Настройки!$B$5-1)-$F3969)))</f>
        <v/>
      </c>
      <c r="H3969" s="54">
        <f>IF($B3969="","",IF(AND($D3969&gt;=Настройки!$B$5,$D3969&lt;=Настройки!$B$6),$E3969,0))</f>
        <v/>
      </c>
      <c r="I3969" s="54">
        <f>IF($B3969="","",$G3969+$H3969-$J3969)</f>
        <v/>
      </c>
      <c r="J3969" s="54">
        <f>IF($B3969="","",MAX(0,$E3969-MAX(0,SUMIFS(Тех_Движение!$G$2:$G$5111,Тех_Движение!$D$2:$D$5111,$C3969,Тех_Движение!$B$2:$B$5111,"&lt;="&amp;Настройки!$B$6)-$F3969)))</f>
        <v/>
      </c>
      <c r="K3969" s="54">
        <f>IF(OR($B3969="",K$3&lt;$D3969+Настройки!$B$7),0,MAX(0,$E3969-MAX(0,SUMIFS(Тех_Движение!$G$2:$G$5111,Тех_Движение!$D$2:$D$5111,$C3969,Тех_Движение!$B$2:$B$5111,"&lt;="&amp;K$3)-$F3969)))</f>
        <v/>
      </c>
      <c r="L3969" s="54">
        <f>IF(OR($B3969="",L$3&lt;$D3969+Настройки!$B$7),0,MAX(0,$E3969-MAX(0,SUMIFS(Тех_Движение!$G$2:$G$5111,Тех_Движение!$D$2:$D$5111,$C3969,Тех_Движение!$B$2:$B$5111,"&lt;="&amp;L$3)-$F3969)))</f>
        <v/>
      </c>
      <c r="M3969" s="54">
        <f>IF(OR($B3969="",M$3&lt;$D3969+Настройки!$B$7),0,MAX(0,$E3969-MAX(0,SUMIFS(Тех_Движение!$G$2:$G$5111,Тех_Движение!$D$2:$D$5111,$C3969,Тех_Движение!$B$2:$B$5111,"&lt;="&amp;M$3)-$F3969)))</f>
        <v/>
      </c>
      <c r="N3969" s="54">
        <f>IF(OR($B3969="",N$3&lt;$D3969+Настройки!$B$7),0,MAX(0,$E3969-MAX(0,SUMIFS(Тех_Движение!$G$2:$G$5111,Тех_Движение!$D$2:$D$5111,$C3969,Тех_Движение!$B$2:$B$5111,"&lt;="&amp;N$3)-$F3969)))</f>
        <v/>
      </c>
      <c r="O3969" s="54">
        <f>IF(OR($B3969="",O$3&lt;$D3969+Настройки!$B$7),0,MAX(0,$E3969-MAX(0,SUMIFS(Тех_Движение!$G$2:$G$5111,Тех_Движение!$D$2:$D$5111,$C3969,Тех_Движение!$B$2:$B$5111,"&lt;="&amp;O$3)-$F3969)))</f>
        <v/>
      </c>
      <c r="P3969" s="54">
        <f>IF(OR($B3969="",P$3&lt;$D3969+Настройки!$B$7),0,MAX(0,$E3969-MAX(0,SUMIFS(Тех_Движение!$G$2:$G$5111,Тех_Движение!$D$2:$D$5111,$C3969,Тех_Движение!$B$2:$B$5111,"&lt;="&amp;P$3)-$F3969)))</f>
        <v/>
      </c>
      <c r="Q3969" s="54">
        <f>IF(OR($B3969="",Q$3&lt;$D3969+Настройки!$B$7),0,MAX(0,$E3969-MAX(0,SUMIFS(Тех_Движение!$G$2:$G$5111,Тех_Движение!$D$2:$D$5111,$C3969,Тех_Движение!$B$2:$B$5111,"&lt;="&amp;Q$3)-$F3969)))</f>
        <v/>
      </c>
      <c r="R3969" s="54">
        <f>IF($B3969="","",SUM($K3969:$Q3969))</f>
        <v/>
      </c>
      <c r="S3969" s="56">
        <f>IF($B3969="","",VLOOKUP($C3969,Настройки!$A$11:$L$17,9,FALSE))</f>
        <v/>
      </c>
      <c r="T3969" s="56">
        <f>IF($B3969="","",$R3969*$S3969)</f>
        <v/>
      </c>
    </row>
    <row r="3970">
      <c r="A3970" s="20">
        <f>Тех_Движение!$A$3967</f>
        <v/>
      </c>
      <c r="B3970" s="20">
        <f>IF(Тех_Движение!$F$3967&gt;0,Тех_Движение!$I$3967,"")</f>
        <v/>
      </c>
      <c r="C3970" s="20">
        <f>IF($B3970="","",Тех_Движение!$D$3967)</f>
        <v/>
      </c>
      <c r="D3970" s="42">
        <f>IF($B3970="","",Тех_Движение!$B$3967)</f>
        <v/>
      </c>
      <c r="E3970" s="54">
        <f>IF($B3970="","",Тех_Движение!$F$3967)</f>
        <v/>
      </c>
      <c r="F3970" s="54">
        <f>IF($B3970="","",SUMIFS($E$5:$E3969,$C$5:$C3969,$C3970))</f>
        <v/>
      </c>
      <c r="G3970" s="54">
        <f>IF($B3970="","",MAX(0,$E3970-MAX(0,SUMIFS(Тех_Движение!$G$2:$G$5111,Тех_Движение!$D$2:$D$5111,$C3970,Тех_Движение!$B$2:$B$5111,"&lt;="&amp;Настройки!$B$5-1)-$F3970)))</f>
        <v/>
      </c>
      <c r="H3970" s="54">
        <f>IF($B3970="","",IF(AND($D3970&gt;=Настройки!$B$5,$D3970&lt;=Настройки!$B$6),$E3970,0))</f>
        <v/>
      </c>
      <c r="I3970" s="54">
        <f>IF($B3970="","",$G3970+$H3970-$J3970)</f>
        <v/>
      </c>
      <c r="J3970" s="54">
        <f>IF($B3970="","",MAX(0,$E3970-MAX(0,SUMIFS(Тех_Движение!$G$2:$G$5111,Тех_Движение!$D$2:$D$5111,$C3970,Тех_Движение!$B$2:$B$5111,"&lt;="&amp;Настройки!$B$6)-$F3970)))</f>
        <v/>
      </c>
      <c r="K3970" s="54">
        <f>IF(OR($B3970="",K$3&lt;$D3970+Настройки!$B$7),0,MAX(0,$E3970-MAX(0,SUMIFS(Тех_Движение!$G$2:$G$5111,Тех_Движение!$D$2:$D$5111,$C3970,Тех_Движение!$B$2:$B$5111,"&lt;="&amp;K$3)-$F3970)))</f>
        <v/>
      </c>
      <c r="L3970" s="54">
        <f>IF(OR($B3970="",L$3&lt;$D3970+Настройки!$B$7),0,MAX(0,$E3970-MAX(0,SUMIFS(Тех_Движение!$G$2:$G$5111,Тех_Движение!$D$2:$D$5111,$C3970,Тех_Движение!$B$2:$B$5111,"&lt;="&amp;L$3)-$F3970)))</f>
        <v/>
      </c>
      <c r="M3970" s="54">
        <f>IF(OR($B3970="",M$3&lt;$D3970+Настройки!$B$7),0,MAX(0,$E3970-MAX(0,SUMIFS(Тех_Движение!$G$2:$G$5111,Тех_Движение!$D$2:$D$5111,$C3970,Тех_Движение!$B$2:$B$5111,"&lt;="&amp;M$3)-$F3970)))</f>
        <v/>
      </c>
      <c r="N3970" s="54">
        <f>IF(OR($B3970="",N$3&lt;$D3970+Настройки!$B$7),0,MAX(0,$E3970-MAX(0,SUMIFS(Тех_Движение!$G$2:$G$5111,Тех_Движение!$D$2:$D$5111,$C3970,Тех_Движение!$B$2:$B$5111,"&lt;="&amp;N$3)-$F3970)))</f>
        <v/>
      </c>
      <c r="O3970" s="54">
        <f>IF(OR($B3970="",O$3&lt;$D3970+Настройки!$B$7),0,MAX(0,$E3970-MAX(0,SUMIFS(Тех_Движение!$G$2:$G$5111,Тех_Движение!$D$2:$D$5111,$C3970,Тех_Движение!$B$2:$B$5111,"&lt;="&amp;O$3)-$F3970)))</f>
        <v/>
      </c>
      <c r="P3970" s="54">
        <f>IF(OR($B3970="",P$3&lt;$D3970+Настройки!$B$7),0,MAX(0,$E3970-MAX(0,SUMIFS(Тех_Движение!$G$2:$G$5111,Тех_Движение!$D$2:$D$5111,$C3970,Тех_Движение!$B$2:$B$5111,"&lt;="&amp;P$3)-$F3970)))</f>
        <v/>
      </c>
      <c r="Q3970" s="54">
        <f>IF(OR($B3970="",Q$3&lt;$D3970+Настройки!$B$7),0,MAX(0,$E3970-MAX(0,SUMIFS(Тех_Движение!$G$2:$G$5111,Тех_Движение!$D$2:$D$5111,$C3970,Тех_Движение!$B$2:$B$5111,"&lt;="&amp;Q$3)-$F3970)))</f>
        <v/>
      </c>
      <c r="R3970" s="54">
        <f>IF($B3970="","",SUM($K3970:$Q3970))</f>
        <v/>
      </c>
      <c r="S3970" s="56">
        <f>IF($B3970="","",VLOOKUP($C3970,Настройки!$A$11:$L$17,9,FALSE))</f>
        <v/>
      </c>
      <c r="T3970" s="56">
        <f>IF($B3970="","",$R3970*$S3970)</f>
        <v/>
      </c>
    </row>
    <row r="3971">
      <c r="A3971" s="20">
        <f>Тех_Движение!$A$3968</f>
        <v/>
      </c>
      <c r="B3971" s="20">
        <f>IF(Тех_Движение!$F$3968&gt;0,Тех_Движение!$I$3968,"")</f>
        <v/>
      </c>
      <c r="C3971" s="20">
        <f>IF($B3971="","",Тех_Движение!$D$3968)</f>
        <v/>
      </c>
      <c r="D3971" s="42">
        <f>IF($B3971="","",Тех_Движение!$B$3968)</f>
        <v/>
      </c>
      <c r="E3971" s="54">
        <f>IF($B3971="","",Тех_Движение!$F$3968)</f>
        <v/>
      </c>
      <c r="F3971" s="54">
        <f>IF($B3971="","",SUMIFS($E$5:$E3970,$C$5:$C3970,$C3971))</f>
        <v/>
      </c>
      <c r="G3971" s="54">
        <f>IF($B3971="","",MAX(0,$E3971-MAX(0,SUMIFS(Тех_Движение!$G$2:$G$5111,Тех_Движение!$D$2:$D$5111,$C3971,Тех_Движение!$B$2:$B$5111,"&lt;="&amp;Настройки!$B$5-1)-$F3971)))</f>
        <v/>
      </c>
      <c r="H3971" s="54">
        <f>IF($B3971="","",IF(AND($D3971&gt;=Настройки!$B$5,$D3971&lt;=Настройки!$B$6),$E3971,0))</f>
        <v/>
      </c>
      <c r="I3971" s="54">
        <f>IF($B3971="","",$G3971+$H3971-$J3971)</f>
        <v/>
      </c>
      <c r="J3971" s="54">
        <f>IF($B3971="","",MAX(0,$E3971-MAX(0,SUMIFS(Тех_Движение!$G$2:$G$5111,Тех_Движение!$D$2:$D$5111,$C3971,Тех_Движение!$B$2:$B$5111,"&lt;="&amp;Настройки!$B$6)-$F3971)))</f>
        <v/>
      </c>
      <c r="K3971" s="54">
        <f>IF(OR($B3971="",K$3&lt;$D3971+Настройки!$B$7),0,MAX(0,$E3971-MAX(0,SUMIFS(Тех_Движение!$G$2:$G$5111,Тех_Движение!$D$2:$D$5111,$C3971,Тех_Движение!$B$2:$B$5111,"&lt;="&amp;K$3)-$F3971)))</f>
        <v/>
      </c>
      <c r="L3971" s="54">
        <f>IF(OR($B3971="",L$3&lt;$D3971+Настройки!$B$7),0,MAX(0,$E3971-MAX(0,SUMIFS(Тех_Движение!$G$2:$G$5111,Тех_Движение!$D$2:$D$5111,$C3971,Тех_Движение!$B$2:$B$5111,"&lt;="&amp;L$3)-$F3971)))</f>
        <v/>
      </c>
      <c r="M3971" s="54">
        <f>IF(OR($B3971="",M$3&lt;$D3971+Настройки!$B$7),0,MAX(0,$E3971-MAX(0,SUMIFS(Тех_Движение!$G$2:$G$5111,Тех_Движение!$D$2:$D$5111,$C3971,Тех_Движение!$B$2:$B$5111,"&lt;="&amp;M$3)-$F3971)))</f>
        <v/>
      </c>
      <c r="N3971" s="54">
        <f>IF(OR($B3971="",N$3&lt;$D3971+Настройки!$B$7),0,MAX(0,$E3971-MAX(0,SUMIFS(Тех_Движение!$G$2:$G$5111,Тех_Движение!$D$2:$D$5111,$C3971,Тех_Движение!$B$2:$B$5111,"&lt;="&amp;N$3)-$F3971)))</f>
        <v/>
      </c>
      <c r="O3971" s="54">
        <f>IF(OR($B3971="",O$3&lt;$D3971+Настройки!$B$7),0,MAX(0,$E3971-MAX(0,SUMIFS(Тех_Движение!$G$2:$G$5111,Тех_Движение!$D$2:$D$5111,$C3971,Тех_Движение!$B$2:$B$5111,"&lt;="&amp;O$3)-$F3971)))</f>
        <v/>
      </c>
      <c r="P3971" s="54">
        <f>IF(OR($B3971="",P$3&lt;$D3971+Настройки!$B$7),0,MAX(0,$E3971-MAX(0,SUMIFS(Тех_Движение!$G$2:$G$5111,Тех_Движение!$D$2:$D$5111,$C3971,Тех_Движение!$B$2:$B$5111,"&lt;="&amp;P$3)-$F3971)))</f>
        <v/>
      </c>
      <c r="Q3971" s="54">
        <f>IF(OR($B3971="",Q$3&lt;$D3971+Настройки!$B$7),0,MAX(0,$E3971-MAX(0,SUMIFS(Тех_Движение!$G$2:$G$5111,Тех_Движение!$D$2:$D$5111,$C3971,Тех_Движение!$B$2:$B$5111,"&lt;="&amp;Q$3)-$F3971)))</f>
        <v/>
      </c>
      <c r="R3971" s="54">
        <f>IF($B3971="","",SUM($K3971:$Q3971))</f>
        <v/>
      </c>
      <c r="S3971" s="56">
        <f>IF($B3971="","",VLOOKUP($C3971,Настройки!$A$11:$L$17,9,FALSE))</f>
        <v/>
      </c>
      <c r="T3971" s="56">
        <f>IF($B3971="","",$R3971*$S3971)</f>
        <v/>
      </c>
    </row>
    <row r="3972">
      <c r="A3972" s="20">
        <f>Тех_Движение!$A$3969</f>
        <v/>
      </c>
      <c r="B3972" s="20">
        <f>IF(Тех_Движение!$F$3969&gt;0,Тех_Движение!$I$3969,"")</f>
        <v/>
      </c>
      <c r="C3972" s="20">
        <f>IF($B3972="","",Тех_Движение!$D$3969)</f>
        <v/>
      </c>
      <c r="D3972" s="42">
        <f>IF($B3972="","",Тех_Движение!$B$3969)</f>
        <v/>
      </c>
      <c r="E3972" s="54">
        <f>IF($B3972="","",Тех_Движение!$F$3969)</f>
        <v/>
      </c>
      <c r="F3972" s="54">
        <f>IF($B3972="","",SUMIFS($E$5:$E3971,$C$5:$C3971,$C3972))</f>
        <v/>
      </c>
      <c r="G3972" s="54">
        <f>IF($B3972="","",MAX(0,$E3972-MAX(0,SUMIFS(Тех_Движение!$G$2:$G$5111,Тех_Движение!$D$2:$D$5111,$C3972,Тех_Движение!$B$2:$B$5111,"&lt;="&amp;Настройки!$B$5-1)-$F3972)))</f>
        <v/>
      </c>
      <c r="H3972" s="54">
        <f>IF($B3972="","",IF(AND($D3972&gt;=Настройки!$B$5,$D3972&lt;=Настройки!$B$6),$E3972,0))</f>
        <v/>
      </c>
      <c r="I3972" s="54">
        <f>IF($B3972="","",$G3972+$H3972-$J3972)</f>
        <v/>
      </c>
      <c r="J3972" s="54">
        <f>IF($B3972="","",MAX(0,$E3972-MAX(0,SUMIFS(Тех_Движение!$G$2:$G$5111,Тех_Движение!$D$2:$D$5111,$C3972,Тех_Движение!$B$2:$B$5111,"&lt;="&amp;Настройки!$B$6)-$F3972)))</f>
        <v/>
      </c>
      <c r="K3972" s="54">
        <f>IF(OR($B3972="",K$3&lt;$D3972+Настройки!$B$7),0,MAX(0,$E3972-MAX(0,SUMIFS(Тех_Движение!$G$2:$G$5111,Тех_Движение!$D$2:$D$5111,$C3972,Тех_Движение!$B$2:$B$5111,"&lt;="&amp;K$3)-$F3972)))</f>
        <v/>
      </c>
      <c r="L3972" s="54">
        <f>IF(OR($B3972="",L$3&lt;$D3972+Настройки!$B$7),0,MAX(0,$E3972-MAX(0,SUMIFS(Тех_Движение!$G$2:$G$5111,Тех_Движение!$D$2:$D$5111,$C3972,Тех_Движение!$B$2:$B$5111,"&lt;="&amp;L$3)-$F3972)))</f>
        <v/>
      </c>
      <c r="M3972" s="54">
        <f>IF(OR($B3972="",M$3&lt;$D3972+Настройки!$B$7),0,MAX(0,$E3972-MAX(0,SUMIFS(Тех_Движение!$G$2:$G$5111,Тех_Движение!$D$2:$D$5111,$C3972,Тех_Движение!$B$2:$B$5111,"&lt;="&amp;M$3)-$F3972)))</f>
        <v/>
      </c>
      <c r="N3972" s="54">
        <f>IF(OR($B3972="",N$3&lt;$D3972+Настройки!$B$7),0,MAX(0,$E3972-MAX(0,SUMIFS(Тех_Движение!$G$2:$G$5111,Тех_Движение!$D$2:$D$5111,$C3972,Тех_Движение!$B$2:$B$5111,"&lt;="&amp;N$3)-$F3972)))</f>
        <v/>
      </c>
      <c r="O3972" s="54">
        <f>IF(OR($B3972="",O$3&lt;$D3972+Настройки!$B$7),0,MAX(0,$E3972-MAX(0,SUMIFS(Тех_Движение!$G$2:$G$5111,Тех_Движение!$D$2:$D$5111,$C3972,Тех_Движение!$B$2:$B$5111,"&lt;="&amp;O$3)-$F3972)))</f>
        <v/>
      </c>
      <c r="P3972" s="54">
        <f>IF(OR($B3972="",P$3&lt;$D3972+Настройки!$B$7),0,MAX(0,$E3972-MAX(0,SUMIFS(Тех_Движение!$G$2:$G$5111,Тех_Движение!$D$2:$D$5111,$C3972,Тех_Движение!$B$2:$B$5111,"&lt;="&amp;P$3)-$F3972)))</f>
        <v/>
      </c>
      <c r="Q3972" s="54">
        <f>IF(OR($B3972="",Q$3&lt;$D3972+Настройки!$B$7),0,MAX(0,$E3972-MAX(0,SUMIFS(Тех_Движение!$G$2:$G$5111,Тех_Движение!$D$2:$D$5111,$C3972,Тех_Движение!$B$2:$B$5111,"&lt;="&amp;Q$3)-$F3972)))</f>
        <v/>
      </c>
      <c r="R3972" s="54">
        <f>IF($B3972="","",SUM($K3972:$Q3972))</f>
        <v/>
      </c>
      <c r="S3972" s="56">
        <f>IF($B3972="","",VLOOKUP($C3972,Настройки!$A$11:$L$17,9,FALSE))</f>
        <v/>
      </c>
      <c r="T3972" s="56">
        <f>IF($B3972="","",$R3972*$S3972)</f>
        <v/>
      </c>
    </row>
    <row r="3973">
      <c r="A3973" s="20">
        <f>Тех_Движение!$A$3970</f>
        <v/>
      </c>
      <c r="B3973" s="20">
        <f>IF(Тех_Движение!$F$3970&gt;0,Тех_Движение!$I$3970,"")</f>
        <v/>
      </c>
      <c r="C3973" s="20">
        <f>IF($B3973="","",Тех_Движение!$D$3970)</f>
        <v/>
      </c>
      <c r="D3973" s="42">
        <f>IF($B3973="","",Тех_Движение!$B$3970)</f>
        <v/>
      </c>
      <c r="E3973" s="54">
        <f>IF($B3973="","",Тех_Движение!$F$3970)</f>
        <v/>
      </c>
      <c r="F3973" s="54">
        <f>IF($B3973="","",SUMIFS($E$5:$E3972,$C$5:$C3972,$C3973))</f>
        <v/>
      </c>
      <c r="G3973" s="54">
        <f>IF($B3973="","",MAX(0,$E3973-MAX(0,SUMIFS(Тех_Движение!$G$2:$G$5111,Тех_Движение!$D$2:$D$5111,$C3973,Тех_Движение!$B$2:$B$5111,"&lt;="&amp;Настройки!$B$5-1)-$F3973)))</f>
        <v/>
      </c>
      <c r="H3973" s="54">
        <f>IF($B3973="","",IF(AND($D3973&gt;=Настройки!$B$5,$D3973&lt;=Настройки!$B$6),$E3973,0))</f>
        <v/>
      </c>
      <c r="I3973" s="54">
        <f>IF($B3973="","",$G3973+$H3973-$J3973)</f>
        <v/>
      </c>
      <c r="J3973" s="54">
        <f>IF($B3973="","",MAX(0,$E3973-MAX(0,SUMIFS(Тех_Движение!$G$2:$G$5111,Тех_Движение!$D$2:$D$5111,$C3973,Тех_Движение!$B$2:$B$5111,"&lt;="&amp;Настройки!$B$6)-$F3973)))</f>
        <v/>
      </c>
      <c r="K3973" s="54">
        <f>IF(OR($B3973="",K$3&lt;$D3973+Настройки!$B$7),0,MAX(0,$E3973-MAX(0,SUMIFS(Тех_Движение!$G$2:$G$5111,Тех_Движение!$D$2:$D$5111,$C3973,Тех_Движение!$B$2:$B$5111,"&lt;="&amp;K$3)-$F3973)))</f>
        <v/>
      </c>
      <c r="L3973" s="54">
        <f>IF(OR($B3973="",L$3&lt;$D3973+Настройки!$B$7),0,MAX(0,$E3973-MAX(0,SUMIFS(Тех_Движение!$G$2:$G$5111,Тех_Движение!$D$2:$D$5111,$C3973,Тех_Движение!$B$2:$B$5111,"&lt;="&amp;L$3)-$F3973)))</f>
        <v/>
      </c>
      <c r="M3973" s="54">
        <f>IF(OR($B3973="",M$3&lt;$D3973+Настройки!$B$7),0,MAX(0,$E3973-MAX(0,SUMIFS(Тех_Движение!$G$2:$G$5111,Тех_Движение!$D$2:$D$5111,$C3973,Тех_Движение!$B$2:$B$5111,"&lt;="&amp;M$3)-$F3973)))</f>
        <v/>
      </c>
      <c r="N3973" s="54">
        <f>IF(OR($B3973="",N$3&lt;$D3973+Настройки!$B$7),0,MAX(0,$E3973-MAX(0,SUMIFS(Тех_Движение!$G$2:$G$5111,Тех_Движение!$D$2:$D$5111,$C3973,Тех_Движение!$B$2:$B$5111,"&lt;="&amp;N$3)-$F3973)))</f>
        <v/>
      </c>
      <c r="O3973" s="54">
        <f>IF(OR($B3973="",O$3&lt;$D3973+Настройки!$B$7),0,MAX(0,$E3973-MAX(0,SUMIFS(Тех_Движение!$G$2:$G$5111,Тех_Движение!$D$2:$D$5111,$C3973,Тех_Движение!$B$2:$B$5111,"&lt;="&amp;O$3)-$F3973)))</f>
        <v/>
      </c>
      <c r="P3973" s="54">
        <f>IF(OR($B3973="",P$3&lt;$D3973+Настройки!$B$7),0,MAX(0,$E3973-MAX(0,SUMIFS(Тех_Движение!$G$2:$G$5111,Тех_Движение!$D$2:$D$5111,$C3973,Тех_Движение!$B$2:$B$5111,"&lt;="&amp;P$3)-$F3973)))</f>
        <v/>
      </c>
      <c r="Q3973" s="54">
        <f>IF(OR($B3973="",Q$3&lt;$D3973+Настройки!$B$7),0,MAX(0,$E3973-MAX(0,SUMIFS(Тех_Движение!$G$2:$G$5111,Тех_Движение!$D$2:$D$5111,$C3973,Тех_Движение!$B$2:$B$5111,"&lt;="&amp;Q$3)-$F3973)))</f>
        <v/>
      </c>
      <c r="R3973" s="54">
        <f>IF($B3973="","",SUM($K3973:$Q3973))</f>
        <v/>
      </c>
      <c r="S3973" s="56">
        <f>IF($B3973="","",VLOOKUP($C3973,Настройки!$A$11:$L$17,9,FALSE))</f>
        <v/>
      </c>
      <c r="T3973" s="56">
        <f>IF($B3973="","",$R3973*$S3973)</f>
        <v/>
      </c>
    </row>
    <row r="3974">
      <c r="A3974" s="20">
        <f>Тех_Движение!$A$3971</f>
        <v/>
      </c>
      <c r="B3974" s="20">
        <f>IF(Тех_Движение!$F$3971&gt;0,Тех_Движение!$I$3971,"")</f>
        <v/>
      </c>
      <c r="C3974" s="20">
        <f>IF($B3974="","",Тех_Движение!$D$3971)</f>
        <v/>
      </c>
      <c r="D3974" s="42">
        <f>IF($B3974="","",Тех_Движение!$B$3971)</f>
        <v/>
      </c>
      <c r="E3974" s="54">
        <f>IF($B3974="","",Тех_Движение!$F$3971)</f>
        <v/>
      </c>
      <c r="F3974" s="54">
        <f>IF($B3974="","",SUMIFS($E$5:$E3973,$C$5:$C3973,$C3974))</f>
        <v/>
      </c>
      <c r="G3974" s="54">
        <f>IF($B3974="","",MAX(0,$E3974-MAX(0,SUMIFS(Тех_Движение!$G$2:$G$5111,Тех_Движение!$D$2:$D$5111,$C3974,Тех_Движение!$B$2:$B$5111,"&lt;="&amp;Настройки!$B$5-1)-$F3974)))</f>
        <v/>
      </c>
      <c r="H3974" s="54">
        <f>IF($B3974="","",IF(AND($D3974&gt;=Настройки!$B$5,$D3974&lt;=Настройки!$B$6),$E3974,0))</f>
        <v/>
      </c>
      <c r="I3974" s="54">
        <f>IF($B3974="","",$G3974+$H3974-$J3974)</f>
        <v/>
      </c>
      <c r="J3974" s="54">
        <f>IF($B3974="","",MAX(0,$E3974-MAX(0,SUMIFS(Тех_Движение!$G$2:$G$5111,Тех_Движение!$D$2:$D$5111,$C3974,Тех_Движение!$B$2:$B$5111,"&lt;="&amp;Настройки!$B$6)-$F3974)))</f>
        <v/>
      </c>
      <c r="K3974" s="54">
        <f>IF(OR($B3974="",K$3&lt;$D3974+Настройки!$B$7),0,MAX(0,$E3974-MAX(0,SUMIFS(Тех_Движение!$G$2:$G$5111,Тех_Движение!$D$2:$D$5111,$C3974,Тех_Движение!$B$2:$B$5111,"&lt;="&amp;K$3)-$F3974)))</f>
        <v/>
      </c>
      <c r="L3974" s="54">
        <f>IF(OR($B3974="",L$3&lt;$D3974+Настройки!$B$7),0,MAX(0,$E3974-MAX(0,SUMIFS(Тех_Движение!$G$2:$G$5111,Тех_Движение!$D$2:$D$5111,$C3974,Тех_Движение!$B$2:$B$5111,"&lt;="&amp;L$3)-$F3974)))</f>
        <v/>
      </c>
      <c r="M3974" s="54">
        <f>IF(OR($B3974="",M$3&lt;$D3974+Настройки!$B$7),0,MAX(0,$E3974-MAX(0,SUMIFS(Тех_Движение!$G$2:$G$5111,Тех_Движение!$D$2:$D$5111,$C3974,Тех_Движение!$B$2:$B$5111,"&lt;="&amp;M$3)-$F3974)))</f>
        <v/>
      </c>
      <c r="N3974" s="54">
        <f>IF(OR($B3974="",N$3&lt;$D3974+Настройки!$B$7),0,MAX(0,$E3974-MAX(0,SUMIFS(Тех_Движение!$G$2:$G$5111,Тех_Движение!$D$2:$D$5111,$C3974,Тех_Движение!$B$2:$B$5111,"&lt;="&amp;N$3)-$F3974)))</f>
        <v/>
      </c>
      <c r="O3974" s="54">
        <f>IF(OR($B3974="",O$3&lt;$D3974+Настройки!$B$7),0,MAX(0,$E3974-MAX(0,SUMIFS(Тех_Движение!$G$2:$G$5111,Тех_Движение!$D$2:$D$5111,$C3974,Тех_Движение!$B$2:$B$5111,"&lt;="&amp;O$3)-$F3974)))</f>
        <v/>
      </c>
      <c r="P3974" s="54">
        <f>IF(OR($B3974="",P$3&lt;$D3974+Настройки!$B$7),0,MAX(0,$E3974-MAX(0,SUMIFS(Тех_Движение!$G$2:$G$5111,Тех_Движение!$D$2:$D$5111,$C3974,Тех_Движение!$B$2:$B$5111,"&lt;="&amp;P$3)-$F3974)))</f>
        <v/>
      </c>
      <c r="Q3974" s="54">
        <f>IF(OR($B3974="",Q$3&lt;$D3974+Настройки!$B$7),0,MAX(0,$E3974-MAX(0,SUMIFS(Тех_Движение!$G$2:$G$5111,Тех_Движение!$D$2:$D$5111,$C3974,Тех_Движение!$B$2:$B$5111,"&lt;="&amp;Q$3)-$F3974)))</f>
        <v/>
      </c>
      <c r="R3974" s="54">
        <f>IF($B3974="","",SUM($K3974:$Q3974))</f>
        <v/>
      </c>
      <c r="S3974" s="56">
        <f>IF($B3974="","",VLOOKUP($C3974,Настройки!$A$11:$L$17,9,FALSE))</f>
        <v/>
      </c>
      <c r="T3974" s="56">
        <f>IF($B3974="","",$R3974*$S3974)</f>
        <v/>
      </c>
    </row>
    <row r="3975">
      <c r="A3975" s="20">
        <f>Тех_Движение!$A$3972</f>
        <v/>
      </c>
      <c r="B3975" s="20">
        <f>IF(Тех_Движение!$F$3972&gt;0,Тех_Движение!$I$3972,"")</f>
        <v/>
      </c>
      <c r="C3975" s="20">
        <f>IF($B3975="","",Тех_Движение!$D$3972)</f>
        <v/>
      </c>
      <c r="D3975" s="42">
        <f>IF($B3975="","",Тех_Движение!$B$3972)</f>
        <v/>
      </c>
      <c r="E3975" s="54">
        <f>IF($B3975="","",Тех_Движение!$F$3972)</f>
        <v/>
      </c>
      <c r="F3975" s="54">
        <f>IF($B3975="","",SUMIFS($E$5:$E3974,$C$5:$C3974,$C3975))</f>
        <v/>
      </c>
      <c r="G3975" s="54">
        <f>IF($B3975="","",MAX(0,$E3975-MAX(0,SUMIFS(Тех_Движение!$G$2:$G$5111,Тех_Движение!$D$2:$D$5111,$C3975,Тех_Движение!$B$2:$B$5111,"&lt;="&amp;Настройки!$B$5-1)-$F3975)))</f>
        <v/>
      </c>
      <c r="H3975" s="54">
        <f>IF($B3975="","",IF(AND($D3975&gt;=Настройки!$B$5,$D3975&lt;=Настройки!$B$6),$E3975,0))</f>
        <v/>
      </c>
      <c r="I3975" s="54">
        <f>IF($B3975="","",$G3975+$H3975-$J3975)</f>
        <v/>
      </c>
      <c r="J3975" s="54">
        <f>IF($B3975="","",MAX(0,$E3975-MAX(0,SUMIFS(Тех_Движение!$G$2:$G$5111,Тех_Движение!$D$2:$D$5111,$C3975,Тех_Движение!$B$2:$B$5111,"&lt;="&amp;Настройки!$B$6)-$F3975)))</f>
        <v/>
      </c>
      <c r="K3975" s="54">
        <f>IF(OR($B3975="",K$3&lt;$D3975+Настройки!$B$7),0,MAX(0,$E3975-MAX(0,SUMIFS(Тех_Движение!$G$2:$G$5111,Тех_Движение!$D$2:$D$5111,$C3975,Тех_Движение!$B$2:$B$5111,"&lt;="&amp;K$3)-$F3975)))</f>
        <v/>
      </c>
      <c r="L3975" s="54">
        <f>IF(OR($B3975="",L$3&lt;$D3975+Настройки!$B$7),0,MAX(0,$E3975-MAX(0,SUMIFS(Тех_Движение!$G$2:$G$5111,Тех_Движение!$D$2:$D$5111,$C3975,Тех_Движение!$B$2:$B$5111,"&lt;="&amp;L$3)-$F3975)))</f>
        <v/>
      </c>
      <c r="M3975" s="54">
        <f>IF(OR($B3975="",M$3&lt;$D3975+Настройки!$B$7),0,MAX(0,$E3975-MAX(0,SUMIFS(Тех_Движение!$G$2:$G$5111,Тех_Движение!$D$2:$D$5111,$C3975,Тех_Движение!$B$2:$B$5111,"&lt;="&amp;M$3)-$F3975)))</f>
        <v/>
      </c>
      <c r="N3975" s="54">
        <f>IF(OR($B3975="",N$3&lt;$D3975+Настройки!$B$7),0,MAX(0,$E3975-MAX(0,SUMIFS(Тех_Движение!$G$2:$G$5111,Тех_Движение!$D$2:$D$5111,$C3975,Тех_Движение!$B$2:$B$5111,"&lt;="&amp;N$3)-$F3975)))</f>
        <v/>
      </c>
      <c r="O3975" s="54">
        <f>IF(OR($B3975="",O$3&lt;$D3975+Настройки!$B$7),0,MAX(0,$E3975-MAX(0,SUMIFS(Тех_Движение!$G$2:$G$5111,Тех_Движение!$D$2:$D$5111,$C3975,Тех_Движение!$B$2:$B$5111,"&lt;="&amp;O$3)-$F3975)))</f>
        <v/>
      </c>
      <c r="P3975" s="54">
        <f>IF(OR($B3975="",P$3&lt;$D3975+Настройки!$B$7),0,MAX(0,$E3975-MAX(0,SUMIFS(Тех_Движение!$G$2:$G$5111,Тех_Движение!$D$2:$D$5111,$C3975,Тех_Движение!$B$2:$B$5111,"&lt;="&amp;P$3)-$F3975)))</f>
        <v/>
      </c>
      <c r="Q3975" s="54">
        <f>IF(OR($B3975="",Q$3&lt;$D3975+Настройки!$B$7),0,MAX(0,$E3975-MAX(0,SUMIFS(Тех_Движение!$G$2:$G$5111,Тех_Движение!$D$2:$D$5111,$C3975,Тех_Движение!$B$2:$B$5111,"&lt;="&amp;Q$3)-$F3975)))</f>
        <v/>
      </c>
      <c r="R3975" s="54">
        <f>IF($B3975="","",SUM($K3975:$Q3975))</f>
        <v/>
      </c>
      <c r="S3975" s="56">
        <f>IF($B3975="","",VLOOKUP($C3975,Настройки!$A$11:$L$17,9,FALSE))</f>
        <v/>
      </c>
      <c r="T3975" s="56">
        <f>IF($B3975="","",$R3975*$S3975)</f>
        <v/>
      </c>
    </row>
    <row r="3976">
      <c r="A3976" s="20">
        <f>Тех_Движение!$A$3973</f>
        <v/>
      </c>
      <c r="B3976" s="20">
        <f>IF(Тех_Движение!$F$3973&gt;0,Тех_Движение!$I$3973,"")</f>
        <v/>
      </c>
      <c r="C3976" s="20">
        <f>IF($B3976="","",Тех_Движение!$D$3973)</f>
        <v/>
      </c>
      <c r="D3976" s="42">
        <f>IF($B3976="","",Тех_Движение!$B$3973)</f>
        <v/>
      </c>
      <c r="E3976" s="54">
        <f>IF($B3976="","",Тех_Движение!$F$3973)</f>
        <v/>
      </c>
      <c r="F3976" s="54">
        <f>IF($B3976="","",SUMIFS($E$5:$E3975,$C$5:$C3975,$C3976))</f>
        <v/>
      </c>
      <c r="G3976" s="54">
        <f>IF($B3976="","",MAX(0,$E3976-MAX(0,SUMIFS(Тех_Движение!$G$2:$G$5111,Тех_Движение!$D$2:$D$5111,$C3976,Тех_Движение!$B$2:$B$5111,"&lt;="&amp;Настройки!$B$5-1)-$F3976)))</f>
        <v/>
      </c>
      <c r="H3976" s="54">
        <f>IF($B3976="","",IF(AND($D3976&gt;=Настройки!$B$5,$D3976&lt;=Настройки!$B$6),$E3976,0))</f>
        <v/>
      </c>
      <c r="I3976" s="54">
        <f>IF($B3976="","",$G3976+$H3976-$J3976)</f>
        <v/>
      </c>
      <c r="J3976" s="54">
        <f>IF($B3976="","",MAX(0,$E3976-MAX(0,SUMIFS(Тех_Движение!$G$2:$G$5111,Тех_Движение!$D$2:$D$5111,$C3976,Тех_Движение!$B$2:$B$5111,"&lt;="&amp;Настройки!$B$6)-$F3976)))</f>
        <v/>
      </c>
      <c r="K3976" s="54">
        <f>IF(OR($B3976="",K$3&lt;$D3976+Настройки!$B$7),0,MAX(0,$E3976-MAX(0,SUMIFS(Тех_Движение!$G$2:$G$5111,Тех_Движение!$D$2:$D$5111,$C3976,Тех_Движение!$B$2:$B$5111,"&lt;="&amp;K$3)-$F3976)))</f>
        <v/>
      </c>
      <c r="L3976" s="54">
        <f>IF(OR($B3976="",L$3&lt;$D3976+Настройки!$B$7),0,MAX(0,$E3976-MAX(0,SUMIFS(Тех_Движение!$G$2:$G$5111,Тех_Движение!$D$2:$D$5111,$C3976,Тех_Движение!$B$2:$B$5111,"&lt;="&amp;L$3)-$F3976)))</f>
        <v/>
      </c>
      <c r="M3976" s="54">
        <f>IF(OR($B3976="",M$3&lt;$D3976+Настройки!$B$7),0,MAX(0,$E3976-MAX(0,SUMIFS(Тех_Движение!$G$2:$G$5111,Тех_Движение!$D$2:$D$5111,$C3976,Тех_Движение!$B$2:$B$5111,"&lt;="&amp;M$3)-$F3976)))</f>
        <v/>
      </c>
      <c r="N3976" s="54">
        <f>IF(OR($B3976="",N$3&lt;$D3976+Настройки!$B$7),0,MAX(0,$E3976-MAX(0,SUMIFS(Тех_Движение!$G$2:$G$5111,Тех_Движение!$D$2:$D$5111,$C3976,Тех_Движение!$B$2:$B$5111,"&lt;="&amp;N$3)-$F3976)))</f>
        <v/>
      </c>
      <c r="O3976" s="54">
        <f>IF(OR($B3976="",O$3&lt;$D3976+Настройки!$B$7),0,MAX(0,$E3976-MAX(0,SUMIFS(Тех_Движение!$G$2:$G$5111,Тех_Движение!$D$2:$D$5111,$C3976,Тех_Движение!$B$2:$B$5111,"&lt;="&amp;O$3)-$F3976)))</f>
        <v/>
      </c>
      <c r="P3976" s="54">
        <f>IF(OR($B3976="",P$3&lt;$D3976+Настройки!$B$7),0,MAX(0,$E3976-MAX(0,SUMIFS(Тех_Движение!$G$2:$G$5111,Тех_Движение!$D$2:$D$5111,$C3976,Тех_Движение!$B$2:$B$5111,"&lt;="&amp;P$3)-$F3976)))</f>
        <v/>
      </c>
      <c r="Q3976" s="54">
        <f>IF(OR($B3976="",Q$3&lt;$D3976+Настройки!$B$7),0,MAX(0,$E3976-MAX(0,SUMIFS(Тех_Движение!$G$2:$G$5111,Тех_Движение!$D$2:$D$5111,$C3976,Тех_Движение!$B$2:$B$5111,"&lt;="&amp;Q$3)-$F3976)))</f>
        <v/>
      </c>
      <c r="R3976" s="54">
        <f>IF($B3976="","",SUM($K3976:$Q3976))</f>
        <v/>
      </c>
      <c r="S3976" s="56">
        <f>IF($B3976="","",VLOOKUP($C3976,Настройки!$A$11:$L$17,9,FALSE))</f>
        <v/>
      </c>
      <c r="T3976" s="56">
        <f>IF($B3976="","",$R3976*$S3976)</f>
        <v/>
      </c>
    </row>
    <row r="3977">
      <c r="A3977" s="20">
        <f>Тех_Движение!$A$3974</f>
        <v/>
      </c>
      <c r="B3977" s="20">
        <f>IF(Тех_Движение!$F$3974&gt;0,Тех_Движение!$I$3974,"")</f>
        <v/>
      </c>
      <c r="C3977" s="20">
        <f>IF($B3977="","",Тех_Движение!$D$3974)</f>
        <v/>
      </c>
      <c r="D3977" s="42">
        <f>IF($B3977="","",Тех_Движение!$B$3974)</f>
        <v/>
      </c>
      <c r="E3977" s="54">
        <f>IF($B3977="","",Тех_Движение!$F$3974)</f>
        <v/>
      </c>
      <c r="F3977" s="54">
        <f>IF($B3977="","",SUMIFS($E$5:$E3976,$C$5:$C3976,$C3977))</f>
        <v/>
      </c>
      <c r="G3977" s="54">
        <f>IF($B3977="","",MAX(0,$E3977-MAX(0,SUMIFS(Тех_Движение!$G$2:$G$5111,Тех_Движение!$D$2:$D$5111,$C3977,Тех_Движение!$B$2:$B$5111,"&lt;="&amp;Настройки!$B$5-1)-$F3977)))</f>
        <v/>
      </c>
      <c r="H3977" s="54">
        <f>IF($B3977="","",IF(AND($D3977&gt;=Настройки!$B$5,$D3977&lt;=Настройки!$B$6),$E3977,0))</f>
        <v/>
      </c>
      <c r="I3977" s="54">
        <f>IF($B3977="","",$G3977+$H3977-$J3977)</f>
        <v/>
      </c>
      <c r="J3977" s="54">
        <f>IF($B3977="","",MAX(0,$E3977-MAX(0,SUMIFS(Тех_Движение!$G$2:$G$5111,Тех_Движение!$D$2:$D$5111,$C3977,Тех_Движение!$B$2:$B$5111,"&lt;="&amp;Настройки!$B$6)-$F3977)))</f>
        <v/>
      </c>
      <c r="K3977" s="54">
        <f>IF(OR($B3977="",K$3&lt;$D3977+Настройки!$B$7),0,MAX(0,$E3977-MAX(0,SUMIFS(Тех_Движение!$G$2:$G$5111,Тех_Движение!$D$2:$D$5111,$C3977,Тех_Движение!$B$2:$B$5111,"&lt;="&amp;K$3)-$F3977)))</f>
        <v/>
      </c>
      <c r="L3977" s="54">
        <f>IF(OR($B3977="",L$3&lt;$D3977+Настройки!$B$7),0,MAX(0,$E3977-MAX(0,SUMIFS(Тех_Движение!$G$2:$G$5111,Тех_Движение!$D$2:$D$5111,$C3977,Тех_Движение!$B$2:$B$5111,"&lt;="&amp;L$3)-$F3977)))</f>
        <v/>
      </c>
      <c r="M3977" s="54">
        <f>IF(OR($B3977="",M$3&lt;$D3977+Настройки!$B$7),0,MAX(0,$E3977-MAX(0,SUMIFS(Тех_Движение!$G$2:$G$5111,Тех_Движение!$D$2:$D$5111,$C3977,Тех_Движение!$B$2:$B$5111,"&lt;="&amp;M$3)-$F3977)))</f>
        <v/>
      </c>
      <c r="N3977" s="54">
        <f>IF(OR($B3977="",N$3&lt;$D3977+Настройки!$B$7),0,MAX(0,$E3977-MAX(0,SUMIFS(Тех_Движение!$G$2:$G$5111,Тех_Движение!$D$2:$D$5111,$C3977,Тех_Движение!$B$2:$B$5111,"&lt;="&amp;N$3)-$F3977)))</f>
        <v/>
      </c>
      <c r="O3977" s="54">
        <f>IF(OR($B3977="",O$3&lt;$D3977+Настройки!$B$7),0,MAX(0,$E3977-MAX(0,SUMIFS(Тех_Движение!$G$2:$G$5111,Тех_Движение!$D$2:$D$5111,$C3977,Тех_Движение!$B$2:$B$5111,"&lt;="&amp;O$3)-$F3977)))</f>
        <v/>
      </c>
      <c r="P3977" s="54">
        <f>IF(OR($B3977="",P$3&lt;$D3977+Настройки!$B$7),0,MAX(0,$E3977-MAX(0,SUMIFS(Тех_Движение!$G$2:$G$5111,Тех_Движение!$D$2:$D$5111,$C3977,Тех_Движение!$B$2:$B$5111,"&lt;="&amp;P$3)-$F3977)))</f>
        <v/>
      </c>
      <c r="Q3977" s="54">
        <f>IF(OR($B3977="",Q$3&lt;$D3977+Настройки!$B$7),0,MAX(0,$E3977-MAX(0,SUMIFS(Тех_Движение!$G$2:$G$5111,Тех_Движение!$D$2:$D$5111,$C3977,Тех_Движение!$B$2:$B$5111,"&lt;="&amp;Q$3)-$F3977)))</f>
        <v/>
      </c>
      <c r="R3977" s="54">
        <f>IF($B3977="","",SUM($K3977:$Q3977))</f>
        <v/>
      </c>
      <c r="S3977" s="56">
        <f>IF($B3977="","",VLOOKUP($C3977,Настройки!$A$11:$L$17,9,FALSE))</f>
        <v/>
      </c>
      <c r="T3977" s="56">
        <f>IF($B3977="","",$R3977*$S3977)</f>
        <v/>
      </c>
    </row>
    <row r="3978">
      <c r="A3978" s="20">
        <f>Тех_Движение!$A$3975</f>
        <v/>
      </c>
      <c r="B3978" s="20">
        <f>IF(Тех_Движение!$F$3975&gt;0,Тех_Движение!$I$3975,"")</f>
        <v/>
      </c>
      <c r="C3978" s="20">
        <f>IF($B3978="","",Тех_Движение!$D$3975)</f>
        <v/>
      </c>
      <c r="D3978" s="42">
        <f>IF($B3978="","",Тех_Движение!$B$3975)</f>
        <v/>
      </c>
      <c r="E3978" s="54">
        <f>IF($B3978="","",Тех_Движение!$F$3975)</f>
        <v/>
      </c>
      <c r="F3978" s="54">
        <f>IF($B3978="","",SUMIFS($E$5:$E3977,$C$5:$C3977,$C3978))</f>
        <v/>
      </c>
      <c r="G3978" s="54">
        <f>IF($B3978="","",MAX(0,$E3978-MAX(0,SUMIFS(Тех_Движение!$G$2:$G$5111,Тех_Движение!$D$2:$D$5111,$C3978,Тех_Движение!$B$2:$B$5111,"&lt;="&amp;Настройки!$B$5-1)-$F3978)))</f>
        <v/>
      </c>
      <c r="H3978" s="54">
        <f>IF($B3978="","",IF(AND($D3978&gt;=Настройки!$B$5,$D3978&lt;=Настройки!$B$6),$E3978,0))</f>
        <v/>
      </c>
      <c r="I3978" s="54">
        <f>IF($B3978="","",$G3978+$H3978-$J3978)</f>
        <v/>
      </c>
      <c r="J3978" s="54">
        <f>IF($B3978="","",MAX(0,$E3978-MAX(0,SUMIFS(Тех_Движение!$G$2:$G$5111,Тех_Движение!$D$2:$D$5111,$C3978,Тех_Движение!$B$2:$B$5111,"&lt;="&amp;Настройки!$B$6)-$F3978)))</f>
        <v/>
      </c>
      <c r="K3978" s="54">
        <f>IF(OR($B3978="",K$3&lt;$D3978+Настройки!$B$7),0,MAX(0,$E3978-MAX(0,SUMIFS(Тех_Движение!$G$2:$G$5111,Тех_Движение!$D$2:$D$5111,$C3978,Тех_Движение!$B$2:$B$5111,"&lt;="&amp;K$3)-$F3978)))</f>
        <v/>
      </c>
      <c r="L3978" s="54">
        <f>IF(OR($B3978="",L$3&lt;$D3978+Настройки!$B$7),0,MAX(0,$E3978-MAX(0,SUMIFS(Тех_Движение!$G$2:$G$5111,Тех_Движение!$D$2:$D$5111,$C3978,Тех_Движение!$B$2:$B$5111,"&lt;="&amp;L$3)-$F3978)))</f>
        <v/>
      </c>
      <c r="M3978" s="54">
        <f>IF(OR($B3978="",M$3&lt;$D3978+Настройки!$B$7),0,MAX(0,$E3978-MAX(0,SUMIFS(Тех_Движение!$G$2:$G$5111,Тех_Движение!$D$2:$D$5111,$C3978,Тех_Движение!$B$2:$B$5111,"&lt;="&amp;M$3)-$F3978)))</f>
        <v/>
      </c>
      <c r="N3978" s="54">
        <f>IF(OR($B3978="",N$3&lt;$D3978+Настройки!$B$7),0,MAX(0,$E3978-MAX(0,SUMIFS(Тех_Движение!$G$2:$G$5111,Тех_Движение!$D$2:$D$5111,$C3978,Тех_Движение!$B$2:$B$5111,"&lt;="&amp;N$3)-$F3978)))</f>
        <v/>
      </c>
      <c r="O3978" s="54">
        <f>IF(OR($B3978="",O$3&lt;$D3978+Настройки!$B$7),0,MAX(0,$E3978-MAX(0,SUMIFS(Тех_Движение!$G$2:$G$5111,Тех_Движение!$D$2:$D$5111,$C3978,Тех_Движение!$B$2:$B$5111,"&lt;="&amp;O$3)-$F3978)))</f>
        <v/>
      </c>
      <c r="P3978" s="54">
        <f>IF(OR($B3978="",P$3&lt;$D3978+Настройки!$B$7),0,MAX(0,$E3978-MAX(0,SUMIFS(Тех_Движение!$G$2:$G$5111,Тех_Движение!$D$2:$D$5111,$C3978,Тех_Движение!$B$2:$B$5111,"&lt;="&amp;P$3)-$F3978)))</f>
        <v/>
      </c>
      <c r="Q3978" s="54">
        <f>IF(OR($B3978="",Q$3&lt;$D3978+Настройки!$B$7),0,MAX(0,$E3978-MAX(0,SUMIFS(Тех_Движение!$G$2:$G$5111,Тех_Движение!$D$2:$D$5111,$C3978,Тех_Движение!$B$2:$B$5111,"&lt;="&amp;Q$3)-$F3978)))</f>
        <v/>
      </c>
      <c r="R3978" s="54">
        <f>IF($B3978="","",SUM($K3978:$Q3978))</f>
        <v/>
      </c>
      <c r="S3978" s="56">
        <f>IF($B3978="","",VLOOKUP($C3978,Настройки!$A$11:$L$17,9,FALSE))</f>
        <v/>
      </c>
      <c r="T3978" s="56">
        <f>IF($B3978="","",$R3978*$S3978)</f>
        <v/>
      </c>
    </row>
    <row r="3979">
      <c r="A3979" s="20">
        <f>Тех_Движение!$A$3976</f>
        <v/>
      </c>
      <c r="B3979" s="20">
        <f>IF(Тех_Движение!$F$3976&gt;0,Тех_Движение!$I$3976,"")</f>
        <v/>
      </c>
      <c r="C3979" s="20">
        <f>IF($B3979="","",Тех_Движение!$D$3976)</f>
        <v/>
      </c>
      <c r="D3979" s="42">
        <f>IF($B3979="","",Тех_Движение!$B$3976)</f>
        <v/>
      </c>
      <c r="E3979" s="54">
        <f>IF($B3979="","",Тех_Движение!$F$3976)</f>
        <v/>
      </c>
      <c r="F3979" s="54">
        <f>IF($B3979="","",SUMIFS($E$5:$E3978,$C$5:$C3978,$C3979))</f>
        <v/>
      </c>
      <c r="G3979" s="54">
        <f>IF($B3979="","",MAX(0,$E3979-MAX(0,SUMIFS(Тех_Движение!$G$2:$G$5111,Тех_Движение!$D$2:$D$5111,$C3979,Тех_Движение!$B$2:$B$5111,"&lt;="&amp;Настройки!$B$5-1)-$F3979)))</f>
        <v/>
      </c>
      <c r="H3979" s="54">
        <f>IF($B3979="","",IF(AND($D3979&gt;=Настройки!$B$5,$D3979&lt;=Настройки!$B$6),$E3979,0))</f>
        <v/>
      </c>
      <c r="I3979" s="54">
        <f>IF($B3979="","",$G3979+$H3979-$J3979)</f>
        <v/>
      </c>
      <c r="J3979" s="54">
        <f>IF($B3979="","",MAX(0,$E3979-MAX(0,SUMIFS(Тех_Движение!$G$2:$G$5111,Тех_Движение!$D$2:$D$5111,$C3979,Тех_Движение!$B$2:$B$5111,"&lt;="&amp;Настройки!$B$6)-$F3979)))</f>
        <v/>
      </c>
      <c r="K3979" s="54">
        <f>IF(OR($B3979="",K$3&lt;$D3979+Настройки!$B$7),0,MAX(0,$E3979-MAX(0,SUMIFS(Тех_Движение!$G$2:$G$5111,Тех_Движение!$D$2:$D$5111,$C3979,Тех_Движение!$B$2:$B$5111,"&lt;="&amp;K$3)-$F3979)))</f>
        <v/>
      </c>
      <c r="L3979" s="54">
        <f>IF(OR($B3979="",L$3&lt;$D3979+Настройки!$B$7),0,MAX(0,$E3979-MAX(0,SUMIFS(Тех_Движение!$G$2:$G$5111,Тех_Движение!$D$2:$D$5111,$C3979,Тех_Движение!$B$2:$B$5111,"&lt;="&amp;L$3)-$F3979)))</f>
        <v/>
      </c>
      <c r="M3979" s="54">
        <f>IF(OR($B3979="",M$3&lt;$D3979+Настройки!$B$7),0,MAX(0,$E3979-MAX(0,SUMIFS(Тех_Движение!$G$2:$G$5111,Тех_Движение!$D$2:$D$5111,$C3979,Тех_Движение!$B$2:$B$5111,"&lt;="&amp;M$3)-$F3979)))</f>
        <v/>
      </c>
      <c r="N3979" s="54">
        <f>IF(OR($B3979="",N$3&lt;$D3979+Настройки!$B$7),0,MAX(0,$E3979-MAX(0,SUMIFS(Тех_Движение!$G$2:$G$5111,Тех_Движение!$D$2:$D$5111,$C3979,Тех_Движение!$B$2:$B$5111,"&lt;="&amp;N$3)-$F3979)))</f>
        <v/>
      </c>
      <c r="O3979" s="54">
        <f>IF(OR($B3979="",O$3&lt;$D3979+Настройки!$B$7),0,MAX(0,$E3979-MAX(0,SUMIFS(Тех_Движение!$G$2:$G$5111,Тех_Движение!$D$2:$D$5111,$C3979,Тех_Движение!$B$2:$B$5111,"&lt;="&amp;O$3)-$F3979)))</f>
        <v/>
      </c>
      <c r="P3979" s="54">
        <f>IF(OR($B3979="",P$3&lt;$D3979+Настройки!$B$7),0,MAX(0,$E3979-MAX(0,SUMIFS(Тех_Движение!$G$2:$G$5111,Тех_Движение!$D$2:$D$5111,$C3979,Тех_Движение!$B$2:$B$5111,"&lt;="&amp;P$3)-$F3979)))</f>
        <v/>
      </c>
      <c r="Q3979" s="54">
        <f>IF(OR($B3979="",Q$3&lt;$D3979+Настройки!$B$7),0,MAX(0,$E3979-MAX(0,SUMIFS(Тех_Движение!$G$2:$G$5111,Тех_Движение!$D$2:$D$5111,$C3979,Тех_Движение!$B$2:$B$5111,"&lt;="&amp;Q$3)-$F3979)))</f>
        <v/>
      </c>
      <c r="R3979" s="54">
        <f>IF($B3979="","",SUM($K3979:$Q3979))</f>
        <v/>
      </c>
      <c r="S3979" s="56">
        <f>IF($B3979="","",VLOOKUP($C3979,Настройки!$A$11:$L$17,9,FALSE))</f>
        <v/>
      </c>
      <c r="T3979" s="56">
        <f>IF($B3979="","",$R3979*$S3979)</f>
        <v/>
      </c>
    </row>
    <row r="3980">
      <c r="A3980" s="20">
        <f>Тех_Движение!$A$3977</f>
        <v/>
      </c>
      <c r="B3980" s="20">
        <f>IF(Тех_Движение!$F$3977&gt;0,Тех_Движение!$I$3977,"")</f>
        <v/>
      </c>
      <c r="C3980" s="20">
        <f>IF($B3980="","",Тех_Движение!$D$3977)</f>
        <v/>
      </c>
      <c r="D3980" s="42">
        <f>IF($B3980="","",Тех_Движение!$B$3977)</f>
        <v/>
      </c>
      <c r="E3980" s="54">
        <f>IF($B3980="","",Тех_Движение!$F$3977)</f>
        <v/>
      </c>
      <c r="F3980" s="54">
        <f>IF($B3980="","",SUMIFS($E$5:$E3979,$C$5:$C3979,$C3980))</f>
        <v/>
      </c>
      <c r="G3980" s="54">
        <f>IF($B3980="","",MAX(0,$E3980-MAX(0,SUMIFS(Тех_Движение!$G$2:$G$5111,Тех_Движение!$D$2:$D$5111,$C3980,Тех_Движение!$B$2:$B$5111,"&lt;="&amp;Настройки!$B$5-1)-$F3980)))</f>
        <v/>
      </c>
      <c r="H3980" s="54">
        <f>IF($B3980="","",IF(AND($D3980&gt;=Настройки!$B$5,$D3980&lt;=Настройки!$B$6),$E3980,0))</f>
        <v/>
      </c>
      <c r="I3980" s="54">
        <f>IF($B3980="","",$G3980+$H3980-$J3980)</f>
        <v/>
      </c>
      <c r="J3980" s="54">
        <f>IF($B3980="","",MAX(0,$E3980-MAX(0,SUMIFS(Тех_Движение!$G$2:$G$5111,Тех_Движение!$D$2:$D$5111,$C3980,Тех_Движение!$B$2:$B$5111,"&lt;="&amp;Настройки!$B$6)-$F3980)))</f>
        <v/>
      </c>
      <c r="K3980" s="54">
        <f>IF(OR($B3980="",K$3&lt;$D3980+Настройки!$B$7),0,MAX(0,$E3980-MAX(0,SUMIFS(Тех_Движение!$G$2:$G$5111,Тех_Движение!$D$2:$D$5111,$C3980,Тех_Движение!$B$2:$B$5111,"&lt;="&amp;K$3)-$F3980)))</f>
        <v/>
      </c>
      <c r="L3980" s="54">
        <f>IF(OR($B3980="",L$3&lt;$D3980+Настройки!$B$7),0,MAX(0,$E3980-MAX(0,SUMIFS(Тех_Движение!$G$2:$G$5111,Тех_Движение!$D$2:$D$5111,$C3980,Тех_Движение!$B$2:$B$5111,"&lt;="&amp;L$3)-$F3980)))</f>
        <v/>
      </c>
      <c r="M3980" s="54">
        <f>IF(OR($B3980="",M$3&lt;$D3980+Настройки!$B$7),0,MAX(0,$E3980-MAX(0,SUMIFS(Тех_Движение!$G$2:$G$5111,Тех_Движение!$D$2:$D$5111,$C3980,Тех_Движение!$B$2:$B$5111,"&lt;="&amp;M$3)-$F3980)))</f>
        <v/>
      </c>
      <c r="N3980" s="54">
        <f>IF(OR($B3980="",N$3&lt;$D3980+Настройки!$B$7),0,MAX(0,$E3980-MAX(0,SUMIFS(Тех_Движение!$G$2:$G$5111,Тех_Движение!$D$2:$D$5111,$C3980,Тех_Движение!$B$2:$B$5111,"&lt;="&amp;N$3)-$F3980)))</f>
        <v/>
      </c>
      <c r="O3980" s="54">
        <f>IF(OR($B3980="",O$3&lt;$D3980+Настройки!$B$7),0,MAX(0,$E3980-MAX(0,SUMIFS(Тех_Движение!$G$2:$G$5111,Тех_Движение!$D$2:$D$5111,$C3980,Тех_Движение!$B$2:$B$5111,"&lt;="&amp;O$3)-$F3980)))</f>
        <v/>
      </c>
      <c r="P3980" s="54">
        <f>IF(OR($B3980="",P$3&lt;$D3980+Настройки!$B$7),0,MAX(0,$E3980-MAX(0,SUMIFS(Тех_Движение!$G$2:$G$5111,Тех_Движение!$D$2:$D$5111,$C3980,Тех_Движение!$B$2:$B$5111,"&lt;="&amp;P$3)-$F3980)))</f>
        <v/>
      </c>
      <c r="Q3980" s="54">
        <f>IF(OR($B3980="",Q$3&lt;$D3980+Настройки!$B$7),0,MAX(0,$E3980-MAX(0,SUMIFS(Тех_Движение!$G$2:$G$5111,Тех_Движение!$D$2:$D$5111,$C3980,Тех_Движение!$B$2:$B$5111,"&lt;="&amp;Q$3)-$F3980)))</f>
        <v/>
      </c>
      <c r="R3980" s="54">
        <f>IF($B3980="","",SUM($K3980:$Q3980))</f>
        <v/>
      </c>
      <c r="S3980" s="56">
        <f>IF($B3980="","",VLOOKUP($C3980,Настройки!$A$11:$L$17,9,FALSE))</f>
        <v/>
      </c>
      <c r="T3980" s="56">
        <f>IF($B3980="","",$R3980*$S3980)</f>
        <v/>
      </c>
    </row>
    <row r="3981">
      <c r="A3981" s="20">
        <f>Тех_Движение!$A$3978</f>
        <v/>
      </c>
      <c r="B3981" s="20">
        <f>IF(Тех_Движение!$F$3978&gt;0,Тех_Движение!$I$3978,"")</f>
        <v/>
      </c>
      <c r="C3981" s="20">
        <f>IF($B3981="","",Тех_Движение!$D$3978)</f>
        <v/>
      </c>
      <c r="D3981" s="42">
        <f>IF($B3981="","",Тех_Движение!$B$3978)</f>
        <v/>
      </c>
      <c r="E3981" s="54">
        <f>IF($B3981="","",Тех_Движение!$F$3978)</f>
        <v/>
      </c>
      <c r="F3981" s="54">
        <f>IF($B3981="","",SUMIFS($E$5:$E3980,$C$5:$C3980,$C3981))</f>
        <v/>
      </c>
      <c r="G3981" s="54">
        <f>IF($B3981="","",MAX(0,$E3981-MAX(0,SUMIFS(Тех_Движение!$G$2:$G$5111,Тех_Движение!$D$2:$D$5111,$C3981,Тех_Движение!$B$2:$B$5111,"&lt;="&amp;Настройки!$B$5-1)-$F3981)))</f>
        <v/>
      </c>
      <c r="H3981" s="54">
        <f>IF($B3981="","",IF(AND($D3981&gt;=Настройки!$B$5,$D3981&lt;=Настройки!$B$6),$E3981,0))</f>
        <v/>
      </c>
      <c r="I3981" s="54">
        <f>IF($B3981="","",$G3981+$H3981-$J3981)</f>
        <v/>
      </c>
      <c r="J3981" s="54">
        <f>IF($B3981="","",MAX(0,$E3981-MAX(0,SUMIFS(Тех_Движение!$G$2:$G$5111,Тех_Движение!$D$2:$D$5111,$C3981,Тех_Движение!$B$2:$B$5111,"&lt;="&amp;Настройки!$B$6)-$F3981)))</f>
        <v/>
      </c>
      <c r="K3981" s="54">
        <f>IF(OR($B3981="",K$3&lt;$D3981+Настройки!$B$7),0,MAX(0,$E3981-MAX(0,SUMIFS(Тех_Движение!$G$2:$G$5111,Тех_Движение!$D$2:$D$5111,$C3981,Тех_Движение!$B$2:$B$5111,"&lt;="&amp;K$3)-$F3981)))</f>
        <v/>
      </c>
      <c r="L3981" s="54">
        <f>IF(OR($B3981="",L$3&lt;$D3981+Настройки!$B$7),0,MAX(0,$E3981-MAX(0,SUMIFS(Тех_Движение!$G$2:$G$5111,Тех_Движение!$D$2:$D$5111,$C3981,Тех_Движение!$B$2:$B$5111,"&lt;="&amp;L$3)-$F3981)))</f>
        <v/>
      </c>
      <c r="M3981" s="54">
        <f>IF(OR($B3981="",M$3&lt;$D3981+Настройки!$B$7),0,MAX(0,$E3981-MAX(0,SUMIFS(Тех_Движение!$G$2:$G$5111,Тех_Движение!$D$2:$D$5111,$C3981,Тех_Движение!$B$2:$B$5111,"&lt;="&amp;M$3)-$F3981)))</f>
        <v/>
      </c>
      <c r="N3981" s="54">
        <f>IF(OR($B3981="",N$3&lt;$D3981+Настройки!$B$7),0,MAX(0,$E3981-MAX(0,SUMIFS(Тех_Движение!$G$2:$G$5111,Тех_Движение!$D$2:$D$5111,$C3981,Тех_Движение!$B$2:$B$5111,"&lt;="&amp;N$3)-$F3981)))</f>
        <v/>
      </c>
      <c r="O3981" s="54">
        <f>IF(OR($B3981="",O$3&lt;$D3981+Настройки!$B$7),0,MAX(0,$E3981-MAX(0,SUMIFS(Тех_Движение!$G$2:$G$5111,Тех_Движение!$D$2:$D$5111,$C3981,Тех_Движение!$B$2:$B$5111,"&lt;="&amp;O$3)-$F3981)))</f>
        <v/>
      </c>
      <c r="P3981" s="54">
        <f>IF(OR($B3981="",P$3&lt;$D3981+Настройки!$B$7),0,MAX(0,$E3981-MAX(0,SUMIFS(Тех_Движение!$G$2:$G$5111,Тех_Движение!$D$2:$D$5111,$C3981,Тех_Движение!$B$2:$B$5111,"&lt;="&amp;P$3)-$F3981)))</f>
        <v/>
      </c>
      <c r="Q3981" s="54">
        <f>IF(OR($B3981="",Q$3&lt;$D3981+Настройки!$B$7),0,MAX(0,$E3981-MAX(0,SUMIFS(Тех_Движение!$G$2:$G$5111,Тех_Движение!$D$2:$D$5111,$C3981,Тех_Движение!$B$2:$B$5111,"&lt;="&amp;Q$3)-$F3981)))</f>
        <v/>
      </c>
      <c r="R3981" s="54">
        <f>IF($B3981="","",SUM($K3981:$Q3981))</f>
        <v/>
      </c>
      <c r="S3981" s="56">
        <f>IF($B3981="","",VLOOKUP($C3981,Настройки!$A$11:$L$17,9,FALSE))</f>
        <v/>
      </c>
      <c r="T3981" s="56">
        <f>IF($B3981="","",$R3981*$S3981)</f>
        <v/>
      </c>
    </row>
    <row r="3982">
      <c r="A3982" s="20">
        <f>Тех_Движение!$A$3979</f>
        <v/>
      </c>
      <c r="B3982" s="20">
        <f>IF(Тех_Движение!$F$3979&gt;0,Тех_Движение!$I$3979,"")</f>
        <v/>
      </c>
      <c r="C3982" s="20">
        <f>IF($B3982="","",Тех_Движение!$D$3979)</f>
        <v/>
      </c>
      <c r="D3982" s="42">
        <f>IF($B3982="","",Тех_Движение!$B$3979)</f>
        <v/>
      </c>
      <c r="E3982" s="54">
        <f>IF($B3982="","",Тех_Движение!$F$3979)</f>
        <v/>
      </c>
      <c r="F3982" s="54">
        <f>IF($B3982="","",SUMIFS($E$5:$E3981,$C$5:$C3981,$C3982))</f>
        <v/>
      </c>
      <c r="G3982" s="54">
        <f>IF($B3982="","",MAX(0,$E3982-MAX(0,SUMIFS(Тех_Движение!$G$2:$G$5111,Тех_Движение!$D$2:$D$5111,$C3982,Тех_Движение!$B$2:$B$5111,"&lt;="&amp;Настройки!$B$5-1)-$F3982)))</f>
        <v/>
      </c>
      <c r="H3982" s="54">
        <f>IF($B3982="","",IF(AND($D3982&gt;=Настройки!$B$5,$D3982&lt;=Настройки!$B$6),$E3982,0))</f>
        <v/>
      </c>
      <c r="I3982" s="54">
        <f>IF($B3982="","",$G3982+$H3982-$J3982)</f>
        <v/>
      </c>
      <c r="J3982" s="54">
        <f>IF($B3982="","",MAX(0,$E3982-MAX(0,SUMIFS(Тех_Движение!$G$2:$G$5111,Тех_Движение!$D$2:$D$5111,$C3982,Тех_Движение!$B$2:$B$5111,"&lt;="&amp;Настройки!$B$6)-$F3982)))</f>
        <v/>
      </c>
      <c r="K3982" s="54">
        <f>IF(OR($B3982="",K$3&lt;$D3982+Настройки!$B$7),0,MAX(0,$E3982-MAX(0,SUMIFS(Тех_Движение!$G$2:$G$5111,Тех_Движение!$D$2:$D$5111,$C3982,Тех_Движение!$B$2:$B$5111,"&lt;="&amp;K$3)-$F3982)))</f>
        <v/>
      </c>
      <c r="L3982" s="54">
        <f>IF(OR($B3982="",L$3&lt;$D3982+Настройки!$B$7),0,MAX(0,$E3982-MAX(0,SUMIFS(Тех_Движение!$G$2:$G$5111,Тех_Движение!$D$2:$D$5111,$C3982,Тех_Движение!$B$2:$B$5111,"&lt;="&amp;L$3)-$F3982)))</f>
        <v/>
      </c>
      <c r="M3982" s="54">
        <f>IF(OR($B3982="",M$3&lt;$D3982+Настройки!$B$7),0,MAX(0,$E3982-MAX(0,SUMIFS(Тех_Движение!$G$2:$G$5111,Тех_Движение!$D$2:$D$5111,$C3982,Тех_Движение!$B$2:$B$5111,"&lt;="&amp;M$3)-$F3982)))</f>
        <v/>
      </c>
      <c r="N3982" s="54">
        <f>IF(OR($B3982="",N$3&lt;$D3982+Настройки!$B$7),0,MAX(0,$E3982-MAX(0,SUMIFS(Тех_Движение!$G$2:$G$5111,Тех_Движение!$D$2:$D$5111,$C3982,Тех_Движение!$B$2:$B$5111,"&lt;="&amp;N$3)-$F3982)))</f>
        <v/>
      </c>
      <c r="O3982" s="54">
        <f>IF(OR($B3982="",O$3&lt;$D3982+Настройки!$B$7),0,MAX(0,$E3982-MAX(0,SUMIFS(Тех_Движение!$G$2:$G$5111,Тех_Движение!$D$2:$D$5111,$C3982,Тех_Движение!$B$2:$B$5111,"&lt;="&amp;O$3)-$F3982)))</f>
        <v/>
      </c>
      <c r="P3982" s="54">
        <f>IF(OR($B3982="",P$3&lt;$D3982+Настройки!$B$7),0,MAX(0,$E3982-MAX(0,SUMIFS(Тех_Движение!$G$2:$G$5111,Тех_Движение!$D$2:$D$5111,$C3982,Тех_Движение!$B$2:$B$5111,"&lt;="&amp;P$3)-$F3982)))</f>
        <v/>
      </c>
      <c r="Q3982" s="54">
        <f>IF(OR($B3982="",Q$3&lt;$D3982+Настройки!$B$7),0,MAX(0,$E3982-MAX(0,SUMIFS(Тех_Движение!$G$2:$G$5111,Тех_Движение!$D$2:$D$5111,$C3982,Тех_Движение!$B$2:$B$5111,"&lt;="&amp;Q$3)-$F3982)))</f>
        <v/>
      </c>
      <c r="R3982" s="54">
        <f>IF($B3982="","",SUM($K3982:$Q3982))</f>
        <v/>
      </c>
      <c r="S3982" s="56">
        <f>IF($B3982="","",VLOOKUP($C3982,Настройки!$A$11:$L$17,9,FALSE))</f>
        <v/>
      </c>
      <c r="T3982" s="56">
        <f>IF($B3982="","",$R3982*$S3982)</f>
        <v/>
      </c>
    </row>
    <row r="3983">
      <c r="A3983" s="20">
        <f>Тех_Движение!$A$3980</f>
        <v/>
      </c>
      <c r="B3983" s="20">
        <f>IF(Тех_Движение!$F$3980&gt;0,Тех_Движение!$I$3980,"")</f>
        <v/>
      </c>
      <c r="C3983" s="20">
        <f>IF($B3983="","",Тех_Движение!$D$3980)</f>
        <v/>
      </c>
      <c r="D3983" s="42">
        <f>IF($B3983="","",Тех_Движение!$B$3980)</f>
        <v/>
      </c>
      <c r="E3983" s="54">
        <f>IF($B3983="","",Тех_Движение!$F$3980)</f>
        <v/>
      </c>
      <c r="F3983" s="54">
        <f>IF($B3983="","",SUMIFS($E$5:$E3982,$C$5:$C3982,$C3983))</f>
        <v/>
      </c>
      <c r="G3983" s="54">
        <f>IF($B3983="","",MAX(0,$E3983-MAX(0,SUMIFS(Тех_Движение!$G$2:$G$5111,Тех_Движение!$D$2:$D$5111,$C3983,Тех_Движение!$B$2:$B$5111,"&lt;="&amp;Настройки!$B$5-1)-$F3983)))</f>
        <v/>
      </c>
      <c r="H3983" s="54">
        <f>IF($B3983="","",IF(AND($D3983&gt;=Настройки!$B$5,$D3983&lt;=Настройки!$B$6),$E3983,0))</f>
        <v/>
      </c>
      <c r="I3983" s="54">
        <f>IF($B3983="","",$G3983+$H3983-$J3983)</f>
        <v/>
      </c>
      <c r="J3983" s="54">
        <f>IF($B3983="","",MAX(0,$E3983-MAX(0,SUMIFS(Тех_Движение!$G$2:$G$5111,Тех_Движение!$D$2:$D$5111,$C3983,Тех_Движение!$B$2:$B$5111,"&lt;="&amp;Настройки!$B$6)-$F3983)))</f>
        <v/>
      </c>
      <c r="K3983" s="54">
        <f>IF(OR($B3983="",K$3&lt;$D3983+Настройки!$B$7),0,MAX(0,$E3983-MAX(0,SUMIFS(Тех_Движение!$G$2:$G$5111,Тех_Движение!$D$2:$D$5111,$C3983,Тех_Движение!$B$2:$B$5111,"&lt;="&amp;K$3)-$F3983)))</f>
        <v/>
      </c>
      <c r="L3983" s="54">
        <f>IF(OR($B3983="",L$3&lt;$D3983+Настройки!$B$7),0,MAX(0,$E3983-MAX(0,SUMIFS(Тех_Движение!$G$2:$G$5111,Тех_Движение!$D$2:$D$5111,$C3983,Тех_Движение!$B$2:$B$5111,"&lt;="&amp;L$3)-$F3983)))</f>
        <v/>
      </c>
      <c r="M3983" s="54">
        <f>IF(OR($B3983="",M$3&lt;$D3983+Настройки!$B$7),0,MAX(0,$E3983-MAX(0,SUMIFS(Тех_Движение!$G$2:$G$5111,Тех_Движение!$D$2:$D$5111,$C3983,Тех_Движение!$B$2:$B$5111,"&lt;="&amp;M$3)-$F3983)))</f>
        <v/>
      </c>
      <c r="N3983" s="54">
        <f>IF(OR($B3983="",N$3&lt;$D3983+Настройки!$B$7),0,MAX(0,$E3983-MAX(0,SUMIFS(Тех_Движение!$G$2:$G$5111,Тех_Движение!$D$2:$D$5111,$C3983,Тех_Движение!$B$2:$B$5111,"&lt;="&amp;N$3)-$F3983)))</f>
        <v/>
      </c>
      <c r="O3983" s="54">
        <f>IF(OR($B3983="",O$3&lt;$D3983+Настройки!$B$7),0,MAX(0,$E3983-MAX(0,SUMIFS(Тех_Движение!$G$2:$G$5111,Тех_Движение!$D$2:$D$5111,$C3983,Тех_Движение!$B$2:$B$5111,"&lt;="&amp;O$3)-$F3983)))</f>
        <v/>
      </c>
      <c r="P3983" s="54">
        <f>IF(OR($B3983="",P$3&lt;$D3983+Настройки!$B$7),0,MAX(0,$E3983-MAX(0,SUMIFS(Тех_Движение!$G$2:$G$5111,Тех_Движение!$D$2:$D$5111,$C3983,Тех_Движение!$B$2:$B$5111,"&lt;="&amp;P$3)-$F3983)))</f>
        <v/>
      </c>
      <c r="Q3983" s="54">
        <f>IF(OR($B3983="",Q$3&lt;$D3983+Настройки!$B$7),0,MAX(0,$E3983-MAX(0,SUMIFS(Тех_Движение!$G$2:$G$5111,Тех_Движение!$D$2:$D$5111,$C3983,Тех_Движение!$B$2:$B$5111,"&lt;="&amp;Q$3)-$F3983)))</f>
        <v/>
      </c>
      <c r="R3983" s="54">
        <f>IF($B3983="","",SUM($K3983:$Q3983))</f>
        <v/>
      </c>
      <c r="S3983" s="56">
        <f>IF($B3983="","",VLOOKUP($C3983,Настройки!$A$11:$L$17,9,FALSE))</f>
        <v/>
      </c>
      <c r="T3983" s="56">
        <f>IF($B3983="","",$R3983*$S3983)</f>
        <v/>
      </c>
    </row>
    <row r="3984">
      <c r="A3984" s="20">
        <f>Тех_Движение!$A$3981</f>
        <v/>
      </c>
      <c r="B3984" s="20">
        <f>IF(Тех_Движение!$F$3981&gt;0,Тех_Движение!$I$3981,"")</f>
        <v/>
      </c>
      <c r="C3984" s="20">
        <f>IF($B3984="","",Тех_Движение!$D$3981)</f>
        <v/>
      </c>
      <c r="D3984" s="42">
        <f>IF($B3984="","",Тех_Движение!$B$3981)</f>
        <v/>
      </c>
      <c r="E3984" s="54">
        <f>IF($B3984="","",Тех_Движение!$F$3981)</f>
        <v/>
      </c>
      <c r="F3984" s="54">
        <f>IF($B3984="","",SUMIFS($E$5:$E3983,$C$5:$C3983,$C3984))</f>
        <v/>
      </c>
      <c r="G3984" s="54">
        <f>IF($B3984="","",MAX(0,$E3984-MAX(0,SUMIFS(Тех_Движение!$G$2:$G$5111,Тех_Движение!$D$2:$D$5111,$C3984,Тех_Движение!$B$2:$B$5111,"&lt;="&amp;Настройки!$B$5-1)-$F3984)))</f>
        <v/>
      </c>
      <c r="H3984" s="54">
        <f>IF($B3984="","",IF(AND($D3984&gt;=Настройки!$B$5,$D3984&lt;=Настройки!$B$6),$E3984,0))</f>
        <v/>
      </c>
      <c r="I3984" s="54">
        <f>IF($B3984="","",$G3984+$H3984-$J3984)</f>
        <v/>
      </c>
      <c r="J3984" s="54">
        <f>IF($B3984="","",MAX(0,$E3984-MAX(0,SUMIFS(Тех_Движение!$G$2:$G$5111,Тех_Движение!$D$2:$D$5111,$C3984,Тех_Движение!$B$2:$B$5111,"&lt;="&amp;Настройки!$B$6)-$F3984)))</f>
        <v/>
      </c>
      <c r="K3984" s="54">
        <f>IF(OR($B3984="",K$3&lt;$D3984+Настройки!$B$7),0,MAX(0,$E3984-MAX(0,SUMIFS(Тех_Движение!$G$2:$G$5111,Тех_Движение!$D$2:$D$5111,$C3984,Тех_Движение!$B$2:$B$5111,"&lt;="&amp;K$3)-$F3984)))</f>
        <v/>
      </c>
      <c r="L3984" s="54">
        <f>IF(OR($B3984="",L$3&lt;$D3984+Настройки!$B$7),0,MAX(0,$E3984-MAX(0,SUMIFS(Тех_Движение!$G$2:$G$5111,Тех_Движение!$D$2:$D$5111,$C3984,Тех_Движение!$B$2:$B$5111,"&lt;="&amp;L$3)-$F3984)))</f>
        <v/>
      </c>
      <c r="M3984" s="54">
        <f>IF(OR($B3984="",M$3&lt;$D3984+Настройки!$B$7),0,MAX(0,$E3984-MAX(0,SUMIFS(Тех_Движение!$G$2:$G$5111,Тех_Движение!$D$2:$D$5111,$C3984,Тех_Движение!$B$2:$B$5111,"&lt;="&amp;M$3)-$F3984)))</f>
        <v/>
      </c>
      <c r="N3984" s="54">
        <f>IF(OR($B3984="",N$3&lt;$D3984+Настройки!$B$7),0,MAX(0,$E3984-MAX(0,SUMIFS(Тех_Движение!$G$2:$G$5111,Тех_Движение!$D$2:$D$5111,$C3984,Тех_Движение!$B$2:$B$5111,"&lt;="&amp;N$3)-$F3984)))</f>
        <v/>
      </c>
      <c r="O3984" s="54">
        <f>IF(OR($B3984="",O$3&lt;$D3984+Настройки!$B$7),0,MAX(0,$E3984-MAX(0,SUMIFS(Тех_Движение!$G$2:$G$5111,Тех_Движение!$D$2:$D$5111,$C3984,Тех_Движение!$B$2:$B$5111,"&lt;="&amp;O$3)-$F3984)))</f>
        <v/>
      </c>
      <c r="P3984" s="54">
        <f>IF(OR($B3984="",P$3&lt;$D3984+Настройки!$B$7),0,MAX(0,$E3984-MAX(0,SUMIFS(Тех_Движение!$G$2:$G$5111,Тех_Движение!$D$2:$D$5111,$C3984,Тех_Движение!$B$2:$B$5111,"&lt;="&amp;P$3)-$F3984)))</f>
        <v/>
      </c>
      <c r="Q3984" s="54">
        <f>IF(OR($B3984="",Q$3&lt;$D3984+Настройки!$B$7),0,MAX(0,$E3984-MAX(0,SUMIFS(Тех_Движение!$G$2:$G$5111,Тех_Движение!$D$2:$D$5111,$C3984,Тех_Движение!$B$2:$B$5111,"&lt;="&amp;Q$3)-$F3984)))</f>
        <v/>
      </c>
      <c r="R3984" s="54">
        <f>IF($B3984="","",SUM($K3984:$Q3984))</f>
        <v/>
      </c>
      <c r="S3984" s="56">
        <f>IF($B3984="","",VLOOKUP($C3984,Настройки!$A$11:$L$17,9,FALSE))</f>
        <v/>
      </c>
      <c r="T3984" s="56">
        <f>IF($B3984="","",$R3984*$S3984)</f>
        <v/>
      </c>
    </row>
    <row r="3985">
      <c r="A3985" s="20">
        <f>Тех_Движение!$A$3982</f>
        <v/>
      </c>
      <c r="B3985" s="20">
        <f>IF(Тех_Движение!$F$3982&gt;0,Тех_Движение!$I$3982,"")</f>
        <v/>
      </c>
      <c r="C3985" s="20">
        <f>IF($B3985="","",Тех_Движение!$D$3982)</f>
        <v/>
      </c>
      <c r="D3985" s="42">
        <f>IF($B3985="","",Тех_Движение!$B$3982)</f>
        <v/>
      </c>
      <c r="E3985" s="54">
        <f>IF($B3985="","",Тех_Движение!$F$3982)</f>
        <v/>
      </c>
      <c r="F3985" s="54">
        <f>IF($B3985="","",SUMIFS($E$5:$E3984,$C$5:$C3984,$C3985))</f>
        <v/>
      </c>
      <c r="G3985" s="54">
        <f>IF($B3985="","",MAX(0,$E3985-MAX(0,SUMIFS(Тех_Движение!$G$2:$G$5111,Тех_Движение!$D$2:$D$5111,$C3985,Тех_Движение!$B$2:$B$5111,"&lt;="&amp;Настройки!$B$5-1)-$F3985)))</f>
        <v/>
      </c>
      <c r="H3985" s="54">
        <f>IF($B3985="","",IF(AND($D3985&gt;=Настройки!$B$5,$D3985&lt;=Настройки!$B$6),$E3985,0))</f>
        <v/>
      </c>
      <c r="I3985" s="54">
        <f>IF($B3985="","",$G3985+$H3985-$J3985)</f>
        <v/>
      </c>
      <c r="J3985" s="54">
        <f>IF($B3985="","",MAX(0,$E3985-MAX(0,SUMIFS(Тех_Движение!$G$2:$G$5111,Тех_Движение!$D$2:$D$5111,$C3985,Тех_Движение!$B$2:$B$5111,"&lt;="&amp;Настройки!$B$6)-$F3985)))</f>
        <v/>
      </c>
      <c r="K3985" s="54">
        <f>IF(OR($B3985="",K$3&lt;$D3985+Настройки!$B$7),0,MAX(0,$E3985-MAX(0,SUMIFS(Тех_Движение!$G$2:$G$5111,Тех_Движение!$D$2:$D$5111,$C3985,Тех_Движение!$B$2:$B$5111,"&lt;="&amp;K$3)-$F3985)))</f>
        <v/>
      </c>
      <c r="L3985" s="54">
        <f>IF(OR($B3985="",L$3&lt;$D3985+Настройки!$B$7),0,MAX(0,$E3985-MAX(0,SUMIFS(Тех_Движение!$G$2:$G$5111,Тех_Движение!$D$2:$D$5111,$C3985,Тех_Движение!$B$2:$B$5111,"&lt;="&amp;L$3)-$F3985)))</f>
        <v/>
      </c>
      <c r="M3985" s="54">
        <f>IF(OR($B3985="",M$3&lt;$D3985+Настройки!$B$7),0,MAX(0,$E3985-MAX(0,SUMIFS(Тех_Движение!$G$2:$G$5111,Тех_Движение!$D$2:$D$5111,$C3985,Тех_Движение!$B$2:$B$5111,"&lt;="&amp;M$3)-$F3985)))</f>
        <v/>
      </c>
      <c r="N3985" s="54">
        <f>IF(OR($B3985="",N$3&lt;$D3985+Настройки!$B$7),0,MAX(0,$E3985-MAX(0,SUMIFS(Тех_Движение!$G$2:$G$5111,Тех_Движение!$D$2:$D$5111,$C3985,Тех_Движение!$B$2:$B$5111,"&lt;="&amp;N$3)-$F3985)))</f>
        <v/>
      </c>
      <c r="O3985" s="54">
        <f>IF(OR($B3985="",O$3&lt;$D3985+Настройки!$B$7),0,MAX(0,$E3985-MAX(0,SUMIFS(Тех_Движение!$G$2:$G$5111,Тех_Движение!$D$2:$D$5111,$C3985,Тех_Движение!$B$2:$B$5111,"&lt;="&amp;O$3)-$F3985)))</f>
        <v/>
      </c>
      <c r="P3985" s="54">
        <f>IF(OR($B3985="",P$3&lt;$D3985+Настройки!$B$7),0,MAX(0,$E3985-MAX(0,SUMIFS(Тех_Движение!$G$2:$G$5111,Тех_Движение!$D$2:$D$5111,$C3985,Тех_Движение!$B$2:$B$5111,"&lt;="&amp;P$3)-$F3985)))</f>
        <v/>
      </c>
      <c r="Q3985" s="54">
        <f>IF(OR($B3985="",Q$3&lt;$D3985+Настройки!$B$7),0,MAX(0,$E3985-MAX(0,SUMIFS(Тех_Движение!$G$2:$G$5111,Тех_Движение!$D$2:$D$5111,$C3985,Тех_Движение!$B$2:$B$5111,"&lt;="&amp;Q$3)-$F3985)))</f>
        <v/>
      </c>
      <c r="R3985" s="54">
        <f>IF($B3985="","",SUM($K3985:$Q3985))</f>
        <v/>
      </c>
      <c r="S3985" s="56">
        <f>IF($B3985="","",VLOOKUP($C3985,Настройки!$A$11:$L$17,9,FALSE))</f>
        <v/>
      </c>
      <c r="T3985" s="56">
        <f>IF($B3985="","",$R3985*$S3985)</f>
        <v/>
      </c>
    </row>
    <row r="3986">
      <c r="A3986" s="20">
        <f>Тех_Движение!$A$3983</f>
        <v/>
      </c>
      <c r="B3986" s="20">
        <f>IF(Тех_Движение!$F$3983&gt;0,Тех_Движение!$I$3983,"")</f>
        <v/>
      </c>
      <c r="C3986" s="20">
        <f>IF($B3986="","",Тех_Движение!$D$3983)</f>
        <v/>
      </c>
      <c r="D3986" s="42">
        <f>IF($B3986="","",Тех_Движение!$B$3983)</f>
        <v/>
      </c>
      <c r="E3986" s="54">
        <f>IF($B3986="","",Тех_Движение!$F$3983)</f>
        <v/>
      </c>
      <c r="F3986" s="54">
        <f>IF($B3986="","",SUMIFS($E$5:$E3985,$C$5:$C3985,$C3986))</f>
        <v/>
      </c>
      <c r="G3986" s="54">
        <f>IF($B3986="","",MAX(0,$E3986-MAX(0,SUMIFS(Тех_Движение!$G$2:$G$5111,Тех_Движение!$D$2:$D$5111,$C3986,Тех_Движение!$B$2:$B$5111,"&lt;="&amp;Настройки!$B$5-1)-$F3986)))</f>
        <v/>
      </c>
      <c r="H3986" s="54">
        <f>IF($B3986="","",IF(AND($D3986&gt;=Настройки!$B$5,$D3986&lt;=Настройки!$B$6),$E3986,0))</f>
        <v/>
      </c>
      <c r="I3986" s="54">
        <f>IF($B3986="","",$G3986+$H3986-$J3986)</f>
        <v/>
      </c>
      <c r="J3986" s="54">
        <f>IF($B3986="","",MAX(0,$E3986-MAX(0,SUMIFS(Тех_Движение!$G$2:$G$5111,Тех_Движение!$D$2:$D$5111,$C3986,Тех_Движение!$B$2:$B$5111,"&lt;="&amp;Настройки!$B$6)-$F3986)))</f>
        <v/>
      </c>
      <c r="K3986" s="54">
        <f>IF(OR($B3986="",K$3&lt;$D3986+Настройки!$B$7),0,MAX(0,$E3986-MAX(0,SUMIFS(Тех_Движение!$G$2:$G$5111,Тех_Движение!$D$2:$D$5111,$C3986,Тех_Движение!$B$2:$B$5111,"&lt;="&amp;K$3)-$F3986)))</f>
        <v/>
      </c>
      <c r="L3986" s="54">
        <f>IF(OR($B3986="",L$3&lt;$D3986+Настройки!$B$7),0,MAX(0,$E3986-MAX(0,SUMIFS(Тех_Движение!$G$2:$G$5111,Тех_Движение!$D$2:$D$5111,$C3986,Тех_Движение!$B$2:$B$5111,"&lt;="&amp;L$3)-$F3986)))</f>
        <v/>
      </c>
      <c r="M3986" s="54">
        <f>IF(OR($B3986="",M$3&lt;$D3986+Настройки!$B$7),0,MAX(0,$E3986-MAX(0,SUMIFS(Тех_Движение!$G$2:$G$5111,Тех_Движение!$D$2:$D$5111,$C3986,Тех_Движение!$B$2:$B$5111,"&lt;="&amp;M$3)-$F3986)))</f>
        <v/>
      </c>
      <c r="N3986" s="54">
        <f>IF(OR($B3986="",N$3&lt;$D3986+Настройки!$B$7),0,MAX(0,$E3986-MAX(0,SUMIFS(Тех_Движение!$G$2:$G$5111,Тех_Движение!$D$2:$D$5111,$C3986,Тех_Движение!$B$2:$B$5111,"&lt;="&amp;N$3)-$F3986)))</f>
        <v/>
      </c>
      <c r="O3986" s="54">
        <f>IF(OR($B3986="",O$3&lt;$D3986+Настройки!$B$7),0,MAX(0,$E3986-MAX(0,SUMIFS(Тех_Движение!$G$2:$G$5111,Тех_Движение!$D$2:$D$5111,$C3986,Тех_Движение!$B$2:$B$5111,"&lt;="&amp;O$3)-$F3986)))</f>
        <v/>
      </c>
      <c r="P3986" s="54">
        <f>IF(OR($B3986="",P$3&lt;$D3986+Настройки!$B$7),0,MAX(0,$E3986-MAX(0,SUMIFS(Тех_Движение!$G$2:$G$5111,Тех_Движение!$D$2:$D$5111,$C3986,Тех_Движение!$B$2:$B$5111,"&lt;="&amp;P$3)-$F3986)))</f>
        <v/>
      </c>
      <c r="Q3986" s="54">
        <f>IF(OR($B3986="",Q$3&lt;$D3986+Настройки!$B$7),0,MAX(0,$E3986-MAX(0,SUMIFS(Тех_Движение!$G$2:$G$5111,Тех_Движение!$D$2:$D$5111,$C3986,Тех_Движение!$B$2:$B$5111,"&lt;="&amp;Q$3)-$F3986)))</f>
        <v/>
      </c>
      <c r="R3986" s="54">
        <f>IF($B3986="","",SUM($K3986:$Q3986))</f>
        <v/>
      </c>
      <c r="S3986" s="56">
        <f>IF($B3986="","",VLOOKUP($C3986,Настройки!$A$11:$L$17,9,FALSE))</f>
        <v/>
      </c>
      <c r="T3986" s="56">
        <f>IF($B3986="","",$R3986*$S3986)</f>
        <v/>
      </c>
    </row>
    <row r="3987">
      <c r="A3987" s="20">
        <f>Тех_Движение!$A$3984</f>
        <v/>
      </c>
      <c r="B3987" s="20">
        <f>IF(Тех_Движение!$F$3984&gt;0,Тех_Движение!$I$3984,"")</f>
        <v/>
      </c>
      <c r="C3987" s="20">
        <f>IF($B3987="","",Тех_Движение!$D$3984)</f>
        <v/>
      </c>
      <c r="D3987" s="42">
        <f>IF($B3987="","",Тех_Движение!$B$3984)</f>
        <v/>
      </c>
      <c r="E3987" s="54">
        <f>IF($B3987="","",Тех_Движение!$F$3984)</f>
        <v/>
      </c>
      <c r="F3987" s="54">
        <f>IF($B3987="","",SUMIFS($E$5:$E3986,$C$5:$C3986,$C3987))</f>
        <v/>
      </c>
      <c r="G3987" s="54">
        <f>IF($B3987="","",MAX(0,$E3987-MAX(0,SUMIFS(Тех_Движение!$G$2:$G$5111,Тех_Движение!$D$2:$D$5111,$C3987,Тех_Движение!$B$2:$B$5111,"&lt;="&amp;Настройки!$B$5-1)-$F3987)))</f>
        <v/>
      </c>
      <c r="H3987" s="54">
        <f>IF($B3987="","",IF(AND($D3987&gt;=Настройки!$B$5,$D3987&lt;=Настройки!$B$6),$E3987,0))</f>
        <v/>
      </c>
      <c r="I3987" s="54">
        <f>IF($B3987="","",$G3987+$H3987-$J3987)</f>
        <v/>
      </c>
      <c r="J3987" s="54">
        <f>IF($B3987="","",MAX(0,$E3987-MAX(0,SUMIFS(Тех_Движение!$G$2:$G$5111,Тех_Движение!$D$2:$D$5111,$C3987,Тех_Движение!$B$2:$B$5111,"&lt;="&amp;Настройки!$B$6)-$F3987)))</f>
        <v/>
      </c>
      <c r="K3987" s="54">
        <f>IF(OR($B3987="",K$3&lt;$D3987+Настройки!$B$7),0,MAX(0,$E3987-MAX(0,SUMIFS(Тех_Движение!$G$2:$G$5111,Тех_Движение!$D$2:$D$5111,$C3987,Тех_Движение!$B$2:$B$5111,"&lt;="&amp;K$3)-$F3987)))</f>
        <v/>
      </c>
      <c r="L3987" s="54">
        <f>IF(OR($B3987="",L$3&lt;$D3987+Настройки!$B$7),0,MAX(0,$E3987-MAX(0,SUMIFS(Тех_Движение!$G$2:$G$5111,Тех_Движение!$D$2:$D$5111,$C3987,Тех_Движение!$B$2:$B$5111,"&lt;="&amp;L$3)-$F3987)))</f>
        <v/>
      </c>
      <c r="M3987" s="54">
        <f>IF(OR($B3987="",M$3&lt;$D3987+Настройки!$B$7),0,MAX(0,$E3987-MAX(0,SUMIFS(Тех_Движение!$G$2:$G$5111,Тех_Движение!$D$2:$D$5111,$C3987,Тех_Движение!$B$2:$B$5111,"&lt;="&amp;M$3)-$F3987)))</f>
        <v/>
      </c>
      <c r="N3987" s="54">
        <f>IF(OR($B3987="",N$3&lt;$D3987+Настройки!$B$7),0,MAX(0,$E3987-MAX(0,SUMIFS(Тех_Движение!$G$2:$G$5111,Тех_Движение!$D$2:$D$5111,$C3987,Тех_Движение!$B$2:$B$5111,"&lt;="&amp;N$3)-$F3987)))</f>
        <v/>
      </c>
      <c r="O3987" s="54">
        <f>IF(OR($B3987="",O$3&lt;$D3987+Настройки!$B$7),0,MAX(0,$E3987-MAX(0,SUMIFS(Тех_Движение!$G$2:$G$5111,Тех_Движение!$D$2:$D$5111,$C3987,Тех_Движение!$B$2:$B$5111,"&lt;="&amp;O$3)-$F3987)))</f>
        <v/>
      </c>
      <c r="P3987" s="54">
        <f>IF(OR($B3987="",P$3&lt;$D3987+Настройки!$B$7),0,MAX(0,$E3987-MAX(0,SUMIFS(Тех_Движение!$G$2:$G$5111,Тех_Движение!$D$2:$D$5111,$C3987,Тех_Движение!$B$2:$B$5111,"&lt;="&amp;P$3)-$F3987)))</f>
        <v/>
      </c>
      <c r="Q3987" s="54">
        <f>IF(OR($B3987="",Q$3&lt;$D3987+Настройки!$B$7),0,MAX(0,$E3987-MAX(0,SUMIFS(Тех_Движение!$G$2:$G$5111,Тех_Движение!$D$2:$D$5111,$C3987,Тех_Движение!$B$2:$B$5111,"&lt;="&amp;Q$3)-$F3987)))</f>
        <v/>
      </c>
      <c r="R3987" s="54">
        <f>IF($B3987="","",SUM($K3987:$Q3987))</f>
        <v/>
      </c>
      <c r="S3987" s="56">
        <f>IF($B3987="","",VLOOKUP($C3987,Настройки!$A$11:$L$17,9,FALSE))</f>
        <v/>
      </c>
      <c r="T3987" s="56">
        <f>IF($B3987="","",$R3987*$S3987)</f>
        <v/>
      </c>
    </row>
    <row r="3988">
      <c r="A3988" s="20">
        <f>Тех_Движение!$A$3985</f>
        <v/>
      </c>
      <c r="B3988" s="20">
        <f>IF(Тех_Движение!$F$3985&gt;0,Тех_Движение!$I$3985,"")</f>
        <v/>
      </c>
      <c r="C3988" s="20">
        <f>IF($B3988="","",Тех_Движение!$D$3985)</f>
        <v/>
      </c>
      <c r="D3988" s="42">
        <f>IF($B3988="","",Тех_Движение!$B$3985)</f>
        <v/>
      </c>
      <c r="E3988" s="54">
        <f>IF($B3988="","",Тех_Движение!$F$3985)</f>
        <v/>
      </c>
      <c r="F3988" s="54">
        <f>IF($B3988="","",SUMIFS($E$5:$E3987,$C$5:$C3987,$C3988))</f>
        <v/>
      </c>
      <c r="G3988" s="54">
        <f>IF($B3988="","",MAX(0,$E3988-MAX(0,SUMIFS(Тех_Движение!$G$2:$G$5111,Тех_Движение!$D$2:$D$5111,$C3988,Тех_Движение!$B$2:$B$5111,"&lt;="&amp;Настройки!$B$5-1)-$F3988)))</f>
        <v/>
      </c>
      <c r="H3988" s="54">
        <f>IF($B3988="","",IF(AND($D3988&gt;=Настройки!$B$5,$D3988&lt;=Настройки!$B$6),$E3988,0))</f>
        <v/>
      </c>
      <c r="I3988" s="54">
        <f>IF($B3988="","",$G3988+$H3988-$J3988)</f>
        <v/>
      </c>
      <c r="J3988" s="54">
        <f>IF($B3988="","",MAX(0,$E3988-MAX(0,SUMIFS(Тех_Движение!$G$2:$G$5111,Тех_Движение!$D$2:$D$5111,$C3988,Тех_Движение!$B$2:$B$5111,"&lt;="&amp;Настройки!$B$6)-$F3988)))</f>
        <v/>
      </c>
      <c r="K3988" s="54">
        <f>IF(OR($B3988="",K$3&lt;$D3988+Настройки!$B$7),0,MAX(0,$E3988-MAX(0,SUMIFS(Тех_Движение!$G$2:$G$5111,Тех_Движение!$D$2:$D$5111,$C3988,Тех_Движение!$B$2:$B$5111,"&lt;="&amp;K$3)-$F3988)))</f>
        <v/>
      </c>
      <c r="L3988" s="54">
        <f>IF(OR($B3988="",L$3&lt;$D3988+Настройки!$B$7),0,MAX(0,$E3988-MAX(0,SUMIFS(Тех_Движение!$G$2:$G$5111,Тех_Движение!$D$2:$D$5111,$C3988,Тех_Движение!$B$2:$B$5111,"&lt;="&amp;L$3)-$F3988)))</f>
        <v/>
      </c>
      <c r="M3988" s="54">
        <f>IF(OR($B3988="",M$3&lt;$D3988+Настройки!$B$7),0,MAX(0,$E3988-MAX(0,SUMIFS(Тех_Движение!$G$2:$G$5111,Тех_Движение!$D$2:$D$5111,$C3988,Тех_Движение!$B$2:$B$5111,"&lt;="&amp;M$3)-$F3988)))</f>
        <v/>
      </c>
      <c r="N3988" s="54">
        <f>IF(OR($B3988="",N$3&lt;$D3988+Настройки!$B$7),0,MAX(0,$E3988-MAX(0,SUMIFS(Тех_Движение!$G$2:$G$5111,Тех_Движение!$D$2:$D$5111,$C3988,Тех_Движение!$B$2:$B$5111,"&lt;="&amp;N$3)-$F3988)))</f>
        <v/>
      </c>
      <c r="O3988" s="54">
        <f>IF(OR($B3988="",O$3&lt;$D3988+Настройки!$B$7),0,MAX(0,$E3988-MAX(0,SUMIFS(Тех_Движение!$G$2:$G$5111,Тех_Движение!$D$2:$D$5111,$C3988,Тех_Движение!$B$2:$B$5111,"&lt;="&amp;O$3)-$F3988)))</f>
        <v/>
      </c>
      <c r="P3988" s="54">
        <f>IF(OR($B3988="",P$3&lt;$D3988+Настройки!$B$7),0,MAX(0,$E3988-MAX(0,SUMIFS(Тех_Движение!$G$2:$G$5111,Тех_Движение!$D$2:$D$5111,$C3988,Тех_Движение!$B$2:$B$5111,"&lt;="&amp;P$3)-$F3988)))</f>
        <v/>
      </c>
      <c r="Q3988" s="54">
        <f>IF(OR($B3988="",Q$3&lt;$D3988+Настройки!$B$7),0,MAX(0,$E3988-MAX(0,SUMIFS(Тех_Движение!$G$2:$G$5111,Тех_Движение!$D$2:$D$5111,$C3988,Тех_Движение!$B$2:$B$5111,"&lt;="&amp;Q$3)-$F3988)))</f>
        <v/>
      </c>
      <c r="R3988" s="54">
        <f>IF($B3988="","",SUM($K3988:$Q3988))</f>
        <v/>
      </c>
      <c r="S3988" s="56">
        <f>IF($B3988="","",VLOOKUP($C3988,Настройки!$A$11:$L$17,9,FALSE))</f>
        <v/>
      </c>
      <c r="T3988" s="56">
        <f>IF($B3988="","",$R3988*$S3988)</f>
        <v/>
      </c>
    </row>
    <row r="3989">
      <c r="A3989" s="20">
        <f>Тех_Движение!$A$3986</f>
        <v/>
      </c>
      <c r="B3989" s="20">
        <f>IF(Тех_Движение!$F$3986&gt;0,Тех_Движение!$I$3986,"")</f>
        <v/>
      </c>
      <c r="C3989" s="20">
        <f>IF($B3989="","",Тех_Движение!$D$3986)</f>
        <v/>
      </c>
      <c r="D3989" s="42">
        <f>IF($B3989="","",Тех_Движение!$B$3986)</f>
        <v/>
      </c>
      <c r="E3989" s="54">
        <f>IF($B3989="","",Тех_Движение!$F$3986)</f>
        <v/>
      </c>
      <c r="F3989" s="54">
        <f>IF($B3989="","",SUMIFS($E$5:$E3988,$C$5:$C3988,$C3989))</f>
        <v/>
      </c>
      <c r="G3989" s="54">
        <f>IF($B3989="","",MAX(0,$E3989-MAX(0,SUMIFS(Тех_Движение!$G$2:$G$5111,Тех_Движение!$D$2:$D$5111,$C3989,Тех_Движение!$B$2:$B$5111,"&lt;="&amp;Настройки!$B$5-1)-$F3989)))</f>
        <v/>
      </c>
      <c r="H3989" s="54">
        <f>IF($B3989="","",IF(AND($D3989&gt;=Настройки!$B$5,$D3989&lt;=Настройки!$B$6),$E3989,0))</f>
        <v/>
      </c>
      <c r="I3989" s="54">
        <f>IF($B3989="","",$G3989+$H3989-$J3989)</f>
        <v/>
      </c>
      <c r="J3989" s="54">
        <f>IF($B3989="","",MAX(0,$E3989-MAX(0,SUMIFS(Тех_Движение!$G$2:$G$5111,Тех_Движение!$D$2:$D$5111,$C3989,Тех_Движение!$B$2:$B$5111,"&lt;="&amp;Настройки!$B$6)-$F3989)))</f>
        <v/>
      </c>
      <c r="K3989" s="54">
        <f>IF(OR($B3989="",K$3&lt;$D3989+Настройки!$B$7),0,MAX(0,$E3989-MAX(0,SUMIFS(Тех_Движение!$G$2:$G$5111,Тех_Движение!$D$2:$D$5111,$C3989,Тех_Движение!$B$2:$B$5111,"&lt;="&amp;K$3)-$F3989)))</f>
        <v/>
      </c>
      <c r="L3989" s="54">
        <f>IF(OR($B3989="",L$3&lt;$D3989+Настройки!$B$7),0,MAX(0,$E3989-MAX(0,SUMIFS(Тех_Движение!$G$2:$G$5111,Тех_Движение!$D$2:$D$5111,$C3989,Тех_Движение!$B$2:$B$5111,"&lt;="&amp;L$3)-$F3989)))</f>
        <v/>
      </c>
      <c r="M3989" s="54">
        <f>IF(OR($B3989="",M$3&lt;$D3989+Настройки!$B$7),0,MAX(0,$E3989-MAX(0,SUMIFS(Тех_Движение!$G$2:$G$5111,Тех_Движение!$D$2:$D$5111,$C3989,Тех_Движение!$B$2:$B$5111,"&lt;="&amp;M$3)-$F3989)))</f>
        <v/>
      </c>
      <c r="N3989" s="54">
        <f>IF(OR($B3989="",N$3&lt;$D3989+Настройки!$B$7),0,MAX(0,$E3989-MAX(0,SUMIFS(Тех_Движение!$G$2:$G$5111,Тех_Движение!$D$2:$D$5111,$C3989,Тех_Движение!$B$2:$B$5111,"&lt;="&amp;N$3)-$F3989)))</f>
        <v/>
      </c>
      <c r="O3989" s="54">
        <f>IF(OR($B3989="",O$3&lt;$D3989+Настройки!$B$7),0,MAX(0,$E3989-MAX(0,SUMIFS(Тех_Движение!$G$2:$G$5111,Тех_Движение!$D$2:$D$5111,$C3989,Тех_Движение!$B$2:$B$5111,"&lt;="&amp;O$3)-$F3989)))</f>
        <v/>
      </c>
      <c r="P3989" s="54">
        <f>IF(OR($B3989="",P$3&lt;$D3989+Настройки!$B$7),0,MAX(0,$E3989-MAX(0,SUMIFS(Тех_Движение!$G$2:$G$5111,Тех_Движение!$D$2:$D$5111,$C3989,Тех_Движение!$B$2:$B$5111,"&lt;="&amp;P$3)-$F3989)))</f>
        <v/>
      </c>
      <c r="Q3989" s="54">
        <f>IF(OR($B3989="",Q$3&lt;$D3989+Настройки!$B$7),0,MAX(0,$E3989-MAX(0,SUMIFS(Тех_Движение!$G$2:$G$5111,Тех_Движение!$D$2:$D$5111,$C3989,Тех_Движение!$B$2:$B$5111,"&lt;="&amp;Q$3)-$F3989)))</f>
        <v/>
      </c>
      <c r="R3989" s="54">
        <f>IF($B3989="","",SUM($K3989:$Q3989))</f>
        <v/>
      </c>
      <c r="S3989" s="56">
        <f>IF($B3989="","",VLOOKUP($C3989,Настройки!$A$11:$L$17,9,FALSE))</f>
        <v/>
      </c>
      <c r="T3989" s="56">
        <f>IF($B3989="","",$R3989*$S3989)</f>
        <v/>
      </c>
    </row>
    <row r="3990">
      <c r="A3990" s="20">
        <f>Тех_Движение!$A$3987</f>
        <v/>
      </c>
      <c r="B3990" s="20">
        <f>IF(Тех_Движение!$F$3987&gt;0,Тех_Движение!$I$3987,"")</f>
        <v/>
      </c>
      <c r="C3990" s="20">
        <f>IF($B3990="","",Тех_Движение!$D$3987)</f>
        <v/>
      </c>
      <c r="D3990" s="42">
        <f>IF($B3990="","",Тех_Движение!$B$3987)</f>
        <v/>
      </c>
      <c r="E3990" s="54">
        <f>IF($B3990="","",Тех_Движение!$F$3987)</f>
        <v/>
      </c>
      <c r="F3990" s="54">
        <f>IF($B3990="","",SUMIFS($E$5:$E3989,$C$5:$C3989,$C3990))</f>
        <v/>
      </c>
      <c r="G3990" s="54">
        <f>IF($B3990="","",MAX(0,$E3990-MAX(0,SUMIFS(Тех_Движение!$G$2:$G$5111,Тех_Движение!$D$2:$D$5111,$C3990,Тех_Движение!$B$2:$B$5111,"&lt;="&amp;Настройки!$B$5-1)-$F3990)))</f>
        <v/>
      </c>
      <c r="H3990" s="54">
        <f>IF($B3990="","",IF(AND($D3990&gt;=Настройки!$B$5,$D3990&lt;=Настройки!$B$6),$E3990,0))</f>
        <v/>
      </c>
      <c r="I3990" s="54">
        <f>IF($B3990="","",$G3990+$H3990-$J3990)</f>
        <v/>
      </c>
      <c r="J3990" s="54">
        <f>IF($B3990="","",MAX(0,$E3990-MAX(0,SUMIFS(Тех_Движение!$G$2:$G$5111,Тех_Движение!$D$2:$D$5111,$C3990,Тех_Движение!$B$2:$B$5111,"&lt;="&amp;Настройки!$B$6)-$F3990)))</f>
        <v/>
      </c>
      <c r="K3990" s="54">
        <f>IF(OR($B3990="",K$3&lt;$D3990+Настройки!$B$7),0,MAX(0,$E3990-MAX(0,SUMIFS(Тех_Движение!$G$2:$G$5111,Тех_Движение!$D$2:$D$5111,$C3990,Тех_Движение!$B$2:$B$5111,"&lt;="&amp;K$3)-$F3990)))</f>
        <v/>
      </c>
      <c r="L3990" s="54">
        <f>IF(OR($B3990="",L$3&lt;$D3990+Настройки!$B$7),0,MAX(0,$E3990-MAX(0,SUMIFS(Тех_Движение!$G$2:$G$5111,Тех_Движение!$D$2:$D$5111,$C3990,Тех_Движение!$B$2:$B$5111,"&lt;="&amp;L$3)-$F3990)))</f>
        <v/>
      </c>
      <c r="M3990" s="54">
        <f>IF(OR($B3990="",M$3&lt;$D3990+Настройки!$B$7),0,MAX(0,$E3990-MAX(0,SUMIFS(Тех_Движение!$G$2:$G$5111,Тех_Движение!$D$2:$D$5111,$C3990,Тех_Движение!$B$2:$B$5111,"&lt;="&amp;M$3)-$F3990)))</f>
        <v/>
      </c>
      <c r="N3990" s="54">
        <f>IF(OR($B3990="",N$3&lt;$D3990+Настройки!$B$7),0,MAX(0,$E3990-MAX(0,SUMIFS(Тех_Движение!$G$2:$G$5111,Тех_Движение!$D$2:$D$5111,$C3990,Тех_Движение!$B$2:$B$5111,"&lt;="&amp;N$3)-$F3990)))</f>
        <v/>
      </c>
      <c r="O3990" s="54">
        <f>IF(OR($B3990="",O$3&lt;$D3990+Настройки!$B$7),0,MAX(0,$E3990-MAX(0,SUMIFS(Тех_Движение!$G$2:$G$5111,Тех_Движение!$D$2:$D$5111,$C3990,Тех_Движение!$B$2:$B$5111,"&lt;="&amp;O$3)-$F3990)))</f>
        <v/>
      </c>
      <c r="P3990" s="54">
        <f>IF(OR($B3990="",P$3&lt;$D3990+Настройки!$B$7),0,MAX(0,$E3990-MAX(0,SUMIFS(Тех_Движение!$G$2:$G$5111,Тех_Движение!$D$2:$D$5111,$C3990,Тех_Движение!$B$2:$B$5111,"&lt;="&amp;P$3)-$F3990)))</f>
        <v/>
      </c>
      <c r="Q3990" s="54">
        <f>IF(OR($B3990="",Q$3&lt;$D3990+Настройки!$B$7),0,MAX(0,$E3990-MAX(0,SUMIFS(Тех_Движение!$G$2:$G$5111,Тех_Движение!$D$2:$D$5111,$C3990,Тех_Движение!$B$2:$B$5111,"&lt;="&amp;Q$3)-$F3990)))</f>
        <v/>
      </c>
      <c r="R3990" s="54">
        <f>IF($B3990="","",SUM($K3990:$Q3990))</f>
        <v/>
      </c>
      <c r="S3990" s="56">
        <f>IF($B3990="","",VLOOKUP($C3990,Настройки!$A$11:$L$17,9,FALSE))</f>
        <v/>
      </c>
      <c r="T3990" s="56">
        <f>IF($B3990="","",$R3990*$S3990)</f>
        <v/>
      </c>
    </row>
    <row r="3991">
      <c r="A3991" s="20">
        <f>Тех_Движение!$A$3988</f>
        <v/>
      </c>
      <c r="B3991" s="20">
        <f>IF(Тех_Движение!$F$3988&gt;0,Тех_Движение!$I$3988,"")</f>
        <v/>
      </c>
      <c r="C3991" s="20">
        <f>IF($B3991="","",Тех_Движение!$D$3988)</f>
        <v/>
      </c>
      <c r="D3991" s="42">
        <f>IF($B3991="","",Тех_Движение!$B$3988)</f>
        <v/>
      </c>
      <c r="E3991" s="54">
        <f>IF($B3991="","",Тех_Движение!$F$3988)</f>
        <v/>
      </c>
      <c r="F3991" s="54">
        <f>IF($B3991="","",SUMIFS($E$5:$E3990,$C$5:$C3990,$C3991))</f>
        <v/>
      </c>
      <c r="G3991" s="54">
        <f>IF($B3991="","",MAX(0,$E3991-MAX(0,SUMIFS(Тех_Движение!$G$2:$G$5111,Тех_Движение!$D$2:$D$5111,$C3991,Тех_Движение!$B$2:$B$5111,"&lt;="&amp;Настройки!$B$5-1)-$F3991)))</f>
        <v/>
      </c>
      <c r="H3991" s="54">
        <f>IF($B3991="","",IF(AND($D3991&gt;=Настройки!$B$5,$D3991&lt;=Настройки!$B$6),$E3991,0))</f>
        <v/>
      </c>
      <c r="I3991" s="54">
        <f>IF($B3991="","",$G3991+$H3991-$J3991)</f>
        <v/>
      </c>
      <c r="J3991" s="54">
        <f>IF($B3991="","",MAX(0,$E3991-MAX(0,SUMIFS(Тех_Движение!$G$2:$G$5111,Тех_Движение!$D$2:$D$5111,$C3991,Тех_Движение!$B$2:$B$5111,"&lt;="&amp;Настройки!$B$6)-$F3991)))</f>
        <v/>
      </c>
      <c r="K3991" s="54">
        <f>IF(OR($B3991="",K$3&lt;$D3991+Настройки!$B$7),0,MAX(0,$E3991-MAX(0,SUMIFS(Тех_Движение!$G$2:$G$5111,Тех_Движение!$D$2:$D$5111,$C3991,Тех_Движение!$B$2:$B$5111,"&lt;="&amp;K$3)-$F3991)))</f>
        <v/>
      </c>
      <c r="L3991" s="54">
        <f>IF(OR($B3991="",L$3&lt;$D3991+Настройки!$B$7),0,MAX(0,$E3991-MAX(0,SUMIFS(Тех_Движение!$G$2:$G$5111,Тех_Движение!$D$2:$D$5111,$C3991,Тех_Движение!$B$2:$B$5111,"&lt;="&amp;L$3)-$F3991)))</f>
        <v/>
      </c>
      <c r="M3991" s="54">
        <f>IF(OR($B3991="",M$3&lt;$D3991+Настройки!$B$7),0,MAX(0,$E3991-MAX(0,SUMIFS(Тех_Движение!$G$2:$G$5111,Тех_Движение!$D$2:$D$5111,$C3991,Тех_Движение!$B$2:$B$5111,"&lt;="&amp;M$3)-$F3991)))</f>
        <v/>
      </c>
      <c r="N3991" s="54">
        <f>IF(OR($B3991="",N$3&lt;$D3991+Настройки!$B$7),0,MAX(0,$E3991-MAX(0,SUMIFS(Тех_Движение!$G$2:$G$5111,Тех_Движение!$D$2:$D$5111,$C3991,Тех_Движение!$B$2:$B$5111,"&lt;="&amp;N$3)-$F3991)))</f>
        <v/>
      </c>
      <c r="O3991" s="54">
        <f>IF(OR($B3991="",O$3&lt;$D3991+Настройки!$B$7),0,MAX(0,$E3991-MAX(0,SUMIFS(Тех_Движение!$G$2:$G$5111,Тех_Движение!$D$2:$D$5111,$C3991,Тех_Движение!$B$2:$B$5111,"&lt;="&amp;O$3)-$F3991)))</f>
        <v/>
      </c>
      <c r="P3991" s="54">
        <f>IF(OR($B3991="",P$3&lt;$D3991+Настройки!$B$7),0,MAX(0,$E3991-MAX(0,SUMIFS(Тех_Движение!$G$2:$G$5111,Тех_Движение!$D$2:$D$5111,$C3991,Тех_Движение!$B$2:$B$5111,"&lt;="&amp;P$3)-$F3991)))</f>
        <v/>
      </c>
      <c r="Q3991" s="54">
        <f>IF(OR($B3991="",Q$3&lt;$D3991+Настройки!$B$7),0,MAX(0,$E3991-MAX(0,SUMIFS(Тех_Движение!$G$2:$G$5111,Тех_Движение!$D$2:$D$5111,$C3991,Тех_Движение!$B$2:$B$5111,"&lt;="&amp;Q$3)-$F3991)))</f>
        <v/>
      </c>
      <c r="R3991" s="54">
        <f>IF($B3991="","",SUM($K3991:$Q3991))</f>
        <v/>
      </c>
      <c r="S3991" s="56">
        <f>IF($B3991="","",VLOOKUP($C3991,Настройки!$A$11:$L$17,9,FALSE))</f>
        <v/>
      </c>
      <c r="T3991" s="56">
        <f>IF($B3991="","",$R3991*$S3991)</f>
        <v/>
      </c>
    </row>
    <row r="3992">
      <c r="A3992" s="20">
        <f>Тех_Движение!$A$3989</f>
        <v/>
      </c>
      <c r="B3992" s="20">
        <f>IF(Тех_Движение!$F$3989&gt;0,Тех_Движение!$I$3989,"")</f>
        <v/>
      </c>
      <c r="C3992" s="20">
        <f>IF($B3992="","",Тех_Движение!$D$3989)</f>
        <v/>
      </c>
      <c r="D3992" s="42">
        <f>IF($B3992="","",Тех_Движение!$B$3989)</f>
        <v/>
      </c>
      <c r="E3992" s="54">
        <f>IF($B3992="","",Тех_Движение!$F$3989)</f>
        <v/>
      </c>
      <c r="F3992" s="54">
        <f>IF($B3992="","",SUMIFS($E$5:$E3991,$C$5:$C3991,$C3992))</f>
        <v/>
      </c>
      <c r="G3992" s="54">
        <f>IF($B3992="","",MAX(0,$E3992-MAX(0,SUMIFS(Тех_Движение!$G$2:$G$5111,Тех_Движение!$D$2:$D$5111,$C3992,Тех_Движение!$B$2:$B$5111,"&lt;="&amp;Настройки!$B$5-1)-$F3992)))</f>
        <v/>
      </c>
      <c r="H3992" s="54">
        <f>IF($B3992="","",IF(AND($D3992&gt;=Настройки!$B$5,$D3992&lt;=Настройки!$B$6),$E3992,0))</f>
        <v/>
      </c>
      <c r="I3992" s="54">
        <f>IF($B3992="","",$G3992+$H3992-$J3992)</f>
        <v/>
      </c>
      <c r="J3992" s="54">
        <f>IF($B3992="","",MAX(0,$E3992-MAX(0,SUMIFS(Тех_Движение!$G$2:$G$5111,Тех_Движение!$D$2:$D$5111,$C3992,Тех_Движение!$B$2:$B$5111,"&lt;="&amp;Настройки!$B$6)-$F3992)))</f>
        <v/>
      </c>
      <c r="K3992" s="54">
        <f>IF(OR($B3992="",K$3&lt;$D3992+Настройки!$B$7),0,MAX(0,$E3992-MAX(0,SUMIFS(Тех_Движение!$G$2:$G$5111,Тех_Движение!$D$2:$D$5111,$C3992,Тех_Движение!$B$2:$B$5111,"&lt;="&amp;K$3)-$F3992)))</f>
        <v/>
      </c>
      <c r="L3992" s="54">
        <f>IF(OR($B3992="",L$3&lt;$D3992+Настройки!$B$7),0,MAX(0,$E3992-MAX(0,SUMIFS(Тех_Движение!$G$2:$G$5111,Тех_Движение!$D$2:$D$5111,$C3992,Тех_Движение!$B$2:$B$5111,"&lt;="&amp;L$3)-$F3992)))</f>
        <v/>
      </c>
      <c r="M3992" s="54">
        <f>IF(OR($B3992="",M$3&lt;$D3992+Настройки!$B$7),0,MAX(0,$E3992-MAX(0,SUMIFS(Тех_Движение!$G$2:$G$5111,Тех_Движение!$D$2:$D$5111,$C3992,Тех_Движение!$B$2:$B$5111,"&lt;="&amp;M$3)-$F3992)))</f>
        <v/>
      </c>
      <c r="N3992" s="54">
        <f>IF(OR($B3992="",N$3&lt;$D3992+Настройки!$B$7),0,MAX(0,$E3992-MAX(0,SUMIFS(Тех_Движение!$G$2:$G$5111,Тех_Движение!$D$2:$D$5111,$C3992,Тех_Движение!$B$2:$B$5111,"&lt;="&amp;N$3)-$F3992)))</f>
        <v/>
      </c>
      <c r="O3992" s="54">
        <f>IF(OR($B3992="",O$3&lt;$D3992+Настройки!$B$7),0,MAX(0,$E3992-MAX(0,SUMIFS(Тех_Движение!$G$2:$G$5111,Тех_Движение!$D$2:$D$5111,$C3992,Тех_Движение!$B$2:$B$5111,"&lt;="&amp;O$3)-$F3992)))</f>
        <v/>
      </c>
      <c r="P3992" s="54">
        <f>IF(OR($B3992="",P$3&lt;$D3992+Настройки!$B$7),0,MAX(0,$E3992-MAX(0,SUMIFS(Тех_Движение!$G$2:$G$5111,Тех_Движение!$D$2:$D$5111,$C3992,Тех_Движение!$B$2:$B$5111,"&lt;="&amp;P$3)-$F3992)))</f>
        <v/>
      </c>
      <c r="Q3992" s="54">
        <f>IF(OR($B3992="",Q$3&lt;$D3992+Настройки!$B$7),0,MAX(0,$E3992-MAX(0,SUMIFS(Тех_Движение!$G$2:$G$5111,Тех_Движение!$D$2:$D$5111,$C3992,Тех_Движение!$B$2:$B$5111,"&lt;="&amp;Q$3)-$F3992)))</f>
        <v/>
      </c>
      <c r="R3992" s="54">
        <f>IF($B3992="","",SUM($K3992:$Q3992))</f>
        <v/>
      </c>
      <c r="S3992" s="56">
        <f>IF($B3992="","",VLOOKUP($C3992,Настройки!$A$11:$L$17,9,FALSE))</f>
        <v/>
      </c>
      <c r="T3992" s="56">
        <f>IF($B3992="","",$R3992*$S3992)</f>
        <v/>
      </c>
    </row>
    <row r="3993">
      <c r="A3993" s="20">
        <f>Тех_Движение!$A$3990</f>
        <v/>
      </c>
      <c r="B3993" s="20">
        <f>IF(Тех_Движение!$F$3990&gt;0,Тех_Движение!$I$3990,"")</f>
        <v/>
      </c>
      <c r="C3993" s="20">
        <f>IF($B3993="","",Тех_Движение!$D$3990)</f>
        <v/>
      </c>
      <c r="D3993" s="42">
        <f>IF($B3993="","",Тех_Движение!$B$3990)</f>
        <v/>
      </c>
      <c r="E3993" s="54">
        <f>IF($B3993="","",Тех_Движение!$F$3990)</f>
        <v/>
      </c>
      <c r="F3993" s="54">
        <f>IF($B3993="","",SUMIFS($E$5:$E3992,$C$5:$C3992,$C3993))</f>
        <v/>
      </c>
      <c r="G3993" s="54">
        <f>IF($B3993="","",MAX(0,$E3993-MAX(0,SUMIFS(Тех_Движение!$G$2:$G$5111,Тех_Движение!$D$2:$D$5111,$C3993,Тех_Движение!$B$2:$B$5111,"&lt;="&amp;Настройки!$B$5-1)-$F3993)))</f>
        <v/>
      </c>
      <c r="H3993" s="54">
        <f>IF($B3993="","",IF(AND($D3993&gt;=Настройки!$B$5,$D3993&lt;=Настройки!$B$6),$E3993,0))</f>
        <v/>
      </c>
      <c r="I3993" s="54">
        <f>IF($B3993="","",$G3993+$H3993-$J3993)</f>
        <v/>
      </c>
      <c r="J3993" s="54">
        <f>IF($B3993="","",MAX(0,$E3993-MAX(0,SUMIFS(Тех_Движение!$G$2:$G$5111,Тех_Движение!$D$2:$D$5111,$C3993,Тех_Движение!$B$2:$B$5111,"&lt;="&amp;Настройки!$B$6)-$F3993)))</f>
        <v/>
      </c>
      <c r="K3993" s="54">
        <f>IF(OR($B3993="",K$3&lt;$D3993+Настройки!$B$7),0,MAX(0,$E3993-MAX(0,SUMIFS(Тех_Движение!$G$2:$G$5111,Тех_Движение!$D$2:$D$5111,$C3993,Тех_Движение!$B$2:$B$5111,"&lt;="&amp;K$3)-$F3993)))</f>
        <v/>
      </c>
      <c r="L3993" s="54">
        <f>IF(OR($B3993="",L$3&lt;$D3993+Настройки!$B$7),0,MAX(0,$E3993-MAX(0,SUMIFS(Тех_Движение!$G$2:$G$5111,Тех_Движение!$D$2:$D$5111,$C3993,Тех_Движение!$B$2:$B$5111,"&lt;="&amp;L$3)-$F3993)))</f>
        <v/>
      </c>
      <c r="M3993" s="54">
        <f>IF(OR($B3993="",M$3&lt;$D3993+Настройки!$B$7),0,MAX(0,$E3993-MAX(0,SUMIFS(Тех_Движение!$G$2:$G$5111,Тех_Движение!$D$2:$D$5111,$C3993,Тех_Движение!$B$2:$B$5111,"&lt;="&amp;M$3)-$F3993)))</f>
        <v/>
      </c>
      <c r="N3993" s="54">
        <f>IF(OR($B3993="",N$3&lt;$D3993+Настройки!$B$7),0,MAX(0,$E3993-MAX(0,SUMIFS(Тех_Движение!$G$2:$G$5111,Тех_Движение!$D$2:$D$5111,$C3993,Тех_Движение!$B$2:$B$5111,"&lt;="&amp;N$3)-$F3993)))</f>
        <v/>
      </c>
      <c r="O3993" s="54">
        <f>IF(OR($B3993="",O$3&lt;$D3993+Настройки!$B$7),0,MAX(0,$E3993-MAX(0,SUMIFS(Тех_Движение!$G$2:$G$5111,Тех_Движение!$D$2:$D$5111,$C3993,Тех_Движение!$B$2:$B$5111,"&lt;="&amp;O$3)-$F3993)))</f>
        <v/>
      </c>
      <c r="P3993" s="54">
        <f>IF(OR($B3993="",P$3&lt;$D3993+Настройки!$B$7),0,MAX(0,$E3993-MAX(0,SUMIFS(Тех_Движение!$G$2:$G$5111,Тех_Движение!$D$2:$D$5111,$C3993,Тех_Движение!$B$2:$B$5111,"&lt;="&amp;P$3)-$F3993)))</f>
        <v/>
      </c>
      <c r="Q3993" s="54">
        <f>IF(OR($B3993="",Q$3&lt;$D3993+Настройки!$B$7),0,MAX(0,$E3993-MAX(0,SUMIFS(Тех_Движение!$G$2:$G$5111,Тех_Движение!$D$2:$D$5111,$C3993,Тех_Движение!$B$2:$B$5111,"&lt;="&amp;Q$3)-$F3993)))</f>
        <v/>
      </c>
      <c r="R3993" s="54">
        <f>IF($B3993="","",SUM($K3993:$Q3993))</f>
        <v/>
      </c>
      <c r="S3993" s="56">
        <f>IF($B3993="","",VLOOKUP($C3993,Настройки!$A$11:$L$17,9,FALSE))</f>
        <v/>
      </c>
      <c r="T3993" s="56">
        <f>IF($B3993="","",$R3993*$S3993)</f>
        <v/>
      </c>
    </row>
    <row r="3994">
      <c r="A3994" s="20">
        <f>Тех_Движение!$A$3991</f>
        <v/>
      </c>
      <c r="B3994" s="20">
        <f>IF(Тех_Движение!$F$3991&gt;0,Тех_Движение!$I$3991,"")</f>
        <v/>
      </c>
      <c r="C3994" s="20">
        <f>IF($B3994="","",Тех_Движение!$D$3991)</f>
        <v/>
      </c>
      <c r="D3994" s="42">
        <f>IF($B3994="","",Тех_Движение!$B$3991)</f>
        <v/>
      </c>
      <c r="E3994" s="54">
        <f>IF($B3994="","",Тех_Движение!$F$3991)</f>
        <v/>
      </c>
      <c r="F3994" s="54">
        <f>IF($B3994="","",SUMIFS($E$5:$E3993,$C$5:$C3993,$C3994))</f>
        <v/>
      </c>
      <c r="G3994" s="54">
        <f>IF($B3994="","",MAX(0,$E3994-MAX(0,SUMIFS(Тех_Движение!$G$2:$G$5111,Тех_Движение!$D$2:$D$5111,$C3994,Тех_Движение!$B$2:$B$5111,"&lt;="&amp;Настройки!$B$5-1)-$F3994)))</f>
        <v/>
      </c>
      <c r="H3994" s="54">
        <f>IF($B3994="","",IF(AND($D3994&gt;=Настройки!$B$5,$D3994&lt;=Настройки!$B$6),$E3994,0))</f>
        <v/>
      </c>
      <c r="I3994" s="54">
        <f>IF($B3994="","",$G3994+$H3994-$J3994)</f>
        <v/>
      </c>
      <c r="J3994" s="54">
        <f>IF($B3994="","",MAX(0,$E3994-MAX(0,SUMIFS(Тех_Движение!$G$2:$G$5111,Тех_Движение!$D$2:$D$5111,$C3994,Тех_Движение!$B$2:$B$5111,"&lt;="&amp;Настройки!$B$6)-$F3994)))</f>
        <v/>
      </c>
      <c r="K3994" s="54">
        <f>IF(OR($B3994="",K$3&lt;$D3994+Настройки!$B$7),0,MAX(0,$E3994-MAX(0,SUMIFS(Тех_Движение!$G$2:$G$5111,Тех_Движение!$D$2:$D$5111,$C3994,Тех_Движение!$B$2:$B$5111,"&lt;="&amp;K$3)-$F3994)))</f>
        <v/>
      </c>
      <c r="L3994" s="54">
        <f>IF(OR($B3994="",L$3&lt;$D3994+Настройки!$B$7),0,MAX(0,$E3994-MAX(0,SUMIFS(Тех_Движение!$G$2:$G$5111,Тех_Движение!$D$2:$D$5111,$C3994,Тех_Движение!$B$2:$B$5111,"&lt;="&amp;L$3)-$F3994)))</f>
        <v/>
      </c>
      <c r="M3994" s="54">
        <f>IF(OR($B3994="",M$3&lt;$D3994+Настройки!$B$7),0,MAX(0,$E3994-MAX(0,SUMIFS(Тех_Движение!$G$2:$G$5111,Тех_Движение!$D$2:$D$5111,$C3994,Тех_Движение!$B$2:$B$5111,"&lt;="&amp;M$3)-$F3994)))</f>
        <v/>
      </c>
      <c r="N3994" s="54">
        <f>IF(OR($B3994="",N$3&lt;$D3994+Настройки!$B$7),0,MAX(0,$E3994-MAX(0,SUMIFS(Тех_Движение!$G$2:$G$5111,Тех_Движение!$D$2:$D$5111,$C3994,Тех_Движение!$B$2:$B$5111,"&lt;="&amp;N$3)-$F3994)))</f>
        <v/>
      </c>
      <c r="O3994" s="54">
        <f>IF(OR($B3994="",O$3&lt;$D3994+Настройки!$B$7),0,MAX(0,$E3994-MAX(0,SUMIFS(Тех_Движение!$G$2:$G$5111,Тех_Движение!$D$2:$D$5111,$C3994,Тех_Движение!$B$2:$B$5111,"&lt;="&amp;O$3)-$F3994)))</f>
        <v/>
      </c>
      <c r="P3994" s="54">
        <f>IF(OR($B3994="",P$3&lt;$D3994+Настройки!$B$7),0,MAX(0,$E3994-MAX(0,SUMIFS(Тех_Движение!$G$2:$G$5111,Тех_Движение!$D$2:$D$5111,$C3994,Тех_Движение!$B$2:$B$5111,"&lt;="&amp;P$3)-$F3994)))</f>
        <v/>
      </c>
      <c r="Q3994" s="54">
        <f>IF(OR($B3994="",Q$3&lt;$D3994+Настройки!$B$7),0,MAX(0,$E3994-MAX(0,SUMIFS(Тех_Движение!$G$2:$G$5111,Тех_Движение!$D$2:$D$5111,$C3994,Тех_Движение!$B$2:$B$5111,"&lt;="&amp;Q$3)-$F3994)))</f>
        <v/>
      </c>
      <c r="R3994" s="54">
        <f>IF($B3994="","",SUM($K3994:$Q3994))</f>
        <v/>
      </c>
      <c r="S3994" s="56">
        <f>IF($B3994="","",VLOOKUP($C3994,Настройки!$A$11:$L$17,9,FALSE))</f>
        <v/>
      </c>
      <c r="T3994" s="56">
        <f>IF($B3994="","",$R3994*$S3994)</f>
        <v/>
      </c>
    </row>
    <row r="3995">
      <c r="A3995" s="20">
        <f>Тех_Движение!$A$3992</f>
        <v/>
      </c>
      <c r="B3995" s="20">
        <f>IF(Тех_Движение!$F$3992&gt;0,Тех_Движение!$I$3992,"")</f>
        <v/>
      </c>
      <c r="C3995" s="20">
        <f>IF($B3995="","",Тех_Движение!$D$3992)</f>
        <v/>
      </c>
      <c r="D3995" s="42">
        <f>IF($B3995="","",Тех_Движение!$B$3992)</f>
        <v/>
      </c>
      <c r="E3995" s="54">
        <f>IF($B3995="","",Тех_Движение!$F$3992)</f>
        <v/>
      </c>
      <c r="F3995" s="54">
        <f>IF($B3995="","",SUMIFS($E$5:$E3994,$C$5:$C3994,$C3995))</f>
        <v/>
      </c>
      <c r="G3995" s="54">
        <f>IF($B3995="","",MAX(0,$E3995-MAX(0,SUMIFS(Тех_Движение!$G$2:$G$5111,Тех_Движение!$D$2:$D$5111,$C3995,Тех_Движение!$B$2:$B$5111,"&lt;="&amp;Настройки!$B$5-1)-$F3995)))</f>
        <v/>
      </c>
      <c r="H3995" s="54">
        <f>IF($B3995="","",IF(AND($D3995&gt;=Настройки!$B$5,$D3995&lt;=Настройки!$B$6),$E3995,0))</f>
        <v/>
      </c>
      <c r="I3995" s="54">
        <f>IF($B3995="","",$G3995+$H3995-$J3995)</f>
        <v/>
      </c>
      <c r="J3995" s="54">
        <f>IF($B3995="","",MAX(0,$E3995-MAX(0,SUMIFS(Тех_Движение!$G$2:$G$5111,Тех_Движение!$D$2:$D$5111,$C3995,Тех_Движение!$B$2:$B$5111,"&lt;="&amp;Настройки!$B$6)-$F3995)))</f>
        <v/>
      </c>
      <c r="K3995" s="54">
        <f>IF(OR($B3995="",K$3&lt;$D3995+Настройки!$B$7),0,MAX(0,$E3995-MAX(0,SUMIFS(Тех_Движение!$G$2:$G$5111,Тех_Движение!$D$2:$D$5111,$C3995,Тех_Движение!$B$2:$B$5111,"&lt;="&amp;K$3)-$F3995)))</f>
        <v/>
      </c>
      <c r="L3995" s="54">
        <f>IF(OR($B3995="",L$3&lt;$D3995+Настройки!$B$7),0,MAX(0,$E3995-MAX(0,SUMIFS(Тех_Движение!$G$2:$G$5111,Тех_Движение!$D$2:$D$5111,$C3995,Тех_Движение!$B$2:$B$5111,"&lt;="&amp;L$3)-$F3995)))</f>
        <v/>
      </c>
      <c r="M3995" s="54">
        <f>IF(OR($B3995="",M$3&lt;$D3995+Настройки!$B$7),0,MAX(0,$E3995-MAX(0,SUMIFS(Тех_Движение!$G$2:$G$5111,Тех_Движение!$D$2:$D$5111,$C3995,Тех_Движение!$B$2:$B$5111,"&lt;="&amp;M$3)-$F3995)))</f>
        <v/>
      </c>
      <c r="N3995" s="54">
        <f>IF(OR($B3995="",N$3&lt;$D3995+Настройки!$B$7),0,MAX(0,$E3995-MAX(0,SUMIFS(Тех_Движение!$G$2:$G$5111,Тех_Движение!$D$2:$D$5111,$C3995,Тех_Движение!$B$2:$B$5111,"&lt;="&amp;N$3)-$F3995)))</f>
        <v/>
      </c>
      <c r="O3995" s="54">
        <f>IF(OR($B3995="",O$3&lt;$D3995+Настройки!$B$7),0,MAX(0,$E3995-MAX(0,SUMIFS(Тех_Движение!$G$2:$G$5111,Тех_Движение!$D$2:$D$5111,$C3995,Тех_Движение!$B$2:$B$5111,"&lt;="&amp;O$3)-$F3995)))</f>
        <v/>
      </c>
      <c r="P3995" s="54">
        <f>IF(OR($B3995="",P$3&lt;$D3995+Настройки!$B$7),0,MAX(0,$E3995-MAX(0,SUMIFS(Тех_Движение!$G$2:$G$5111,Тех_Движение!$D$2:$D$5111,$C3995,Тех_Движение!$B$2:$B$5111,"&lt;="&amp;P$3)-$F3995)))</f>
        <v/>
      </c>
      <c r="Q3995" s="54">
        <f>IF(OR($B3995="",Q$3&lt;$D3995+Настройки!$B$7),0,MAX(0,$E3995-MAX(0,SUMIFS(Тех_Движение!$G$2:$G$5111,Тех_Движение!$D$2:$D$5111,$C3995,Тех_Движение!$B$2:$B$5111,"&lt;="&amp;Q$3)-$F3995)))</f>
        <v/>
      </c>
      <c r="R3995" s="54">
        <f>IF($B3995="","",SUM($K3995:$Q3995))</f>
        <v/>
      </c>
      <c r="S3995" s="56">
        <f>IF($B3995="","",VLOOKUP($C3995,Настройки!$A$11:$L$17,9,FALSE))</f>
        <v/>
      </c>
      <c r="T3995" s="56">
        <f>IF($B3995="","",$R3995*$S3995)</f>
        <v/>
      </c>
    </row>
    <row r="3996">
      <c r="A3996" s="20">
        <f>Тех_Движение!$A$3993</f>
        <v/>
      </c>
      <c r="B3996" s="20">
        <f>IF(Тех_Движение!$F$3993&gt;0,Тех_Движение!$I$3993,"")</f>
        <v/>
      </c>
      <c r="C3996" s="20">
        <f>IF($B3996="","",Тех_Движение!$D$3993)</f>
        <v/>
      </c>
      <c r="D3996" s="42">
        <f>IF($B3996="","",Тех_Движение!$B$3993)</f>
        <v/>
      </c>
      <c r="E3996" s="54">
        <f>IF($B3996="","",Тех_Движение!$F$3993)</f>
        <v/>
      </c>
      <c r="F3996" s="54">
        <f>IF($B3996="","",SUMIFS($E$5:$E3995,$C$5:$C3995,$C3996))</f>
        <v/>
      </c>
      <c r="G3996" s="54">
        <f>IF($B3996="","",MAX(0,$E3996-MAX(0,SUMIFS(Тех_Движение!$G$2:$G$5111,Тех_Движение!$D$2:$D$5111,$C3996,Тех_Движение!$B$2:$B$5111,"&lt;="&amp;Настройки!$B$5-1)-$F3996)))</f>
        <v/>
      </c>
      <c r="H3996" s="54">
        <f>IF($B3996="","",IF(AND($D3996&gt;=Настройки!$B$5,$D3996&lt;=Настройки!$B$6),$E3996,0))</f>
        <v/>
      </c>
      <c r="I3996" s="54">
        <f>IF($B3996="","",$G3996+$H3996-$J3996)</f>
        <v/>
      </c>
      <c r="J3996" s="54">
        <f>IF($B3996="","",MAX(0,$E3996-MAX(0,SUMIFS(Тех_Движение!$G$2:$G$5111,Тех_Движение!$D$2:$D$5111,$C3996,Тех_Движение!$B$2:$B$5111,"&lt;="&amp;Настройки!$B$6)-$F3996)))</f>
        <v/>
      </c>
      <c r="K3996" s="54">
        <f>IF(OR($B3996="",K$3&lt;$D3996+Настройки!$B$7),0,MAX(0,$E3996-MAX(0,SUMIFS(Тех_Движение!$G$2:$G$5111,Тех_Движение!$D$2:$D$5111,$C3996,Тех_Движение!$B$2:$B$5111,"&lt;="&amp;K$3)-$F3996)))</f>
        <v/>
      </c>
      <c r="L3996" s="54">
        <f>IF(OR($B3996="",L$3&lt;$D3996+Настройки!$B$7),0,MAX(0,$E3996-MAX(0,SUMIFS(Тех_Движение!$G$2:$G$5111,Тех_Движение!$D$2:$D$5111,$C3996,Тех_Движение!$B$2:$B$5111,"&lt;="&amp;L$3)-$F3996)))</f>
        <v/>
      </c>
      <c r="M3996" s="54">
        <f>IF(OR($B3996="",M$3&lt;$D3996+Настройки!$B$7),0,MAX(0,$E3996-MAX(0,SUMIFS(Тех_Движение!$G$2:$G$5111,Тех_Движение!$D$2:$D$5111,$C3996,Тех_Движение!$B$2:$B$5111,"&lt;="&amp;M$3)-$F3996)))</f>
        <v/>
      </c>
      <c r="N3996" s="54">
        <f>IF(OR($B3996="",N$3&lt;$D3996+Настройки!$B$7),0,MAX(0,$E3996-MAX(0,SUMIFS(Тех_Движение!$G$2:$G$5111,Тех_Движение!$D$2:$D$5111,$C3996,Тех_Движение!$B$2:$B$5111,"&lt;="&amp;N$3)-$F3996)))</f>
        <v/>
      </c>
      <c r="O3996" s="54">
        <f>IF(OR($B3996="",O$3&lt;$D3996+Настройки!$B$7),0,MAX(0,$E3996-MAX(0,SUMIFS(Тех_Движение!$G$2:$G$5111,Тех_Движение!$D$2:$D$5111,$C3996,Тех_Движение!$B$2:$B$5111,"&lt;="&amp;O$3)-$F3996)))</f>
        <v/>
      </c>
      <c r="P3996" s="54">
        <f>IF(OR($B3996="",P$3&lt;$D3996+Настройки!$B$7),0,MAX(0,$E3996-MAX(0,SUMIFS(Тех_Движение!$G$2:$G$5111,Тех_Движение!$D$2:$D$5111,$C3996,Тех_Движение!$B$2:$B$5111,"&lt;="&amp;P$3)-$F3996)))</f>
        <v/>
      </c>
      <c r="Q3996" s="54">
        <f>IF(OR($B3996="",Q$3&lt;$D3996+Настройки!$B$7),0,MAX(0,$E3996-MAX(0,SUMIFS(Тех_Движение!$G$2:$G$5111,Тех_Движение!$D$2:$D$5111,$C3996,Тех_Движение!$B$2:$B$5111,"&lt;="&amp;Q$3)-$F3996)))</f>
        <v/>
      </c>
      <c r="R3996" s="54">
        <f>IF($B3996="","",SUM($K3996:$Q3996))</f>
        <v/>
      </c>
      <c r="S3996" s="56">
        <f>IF($B3996="","",VLOOKUP($C3996,Настройки!$A$11:$L$17,9,FALSE))</f>
        <v/>
      </c>
      <c r="T3996" s="56">
        <f>IF($B3996="","",$R3996*$S3996)</f>
        <v/>
      </c>
    </row>
    <row r="3997">
      <c r="A3997" s="20">
        <f>Тех_Движение!$A$3994</f>
        <v/>
      </c>
      <c r="B3997" s="20">
        <f>IF(Тех_Движение!$F$3994&gt;0,Тех_Движение!$I$3994,"")</f>
        <v/>
      </c>
      <c r="C3997" s="20">
        <f>IF($B3997="","",Тех_Движение!$D$3994)</f>
        <v/>
      </c>
      <c r="D3997" s="42">
        <f>IF($B3997="","",Тех_Движение!$B$3994)</f>
        <v/>
      </c>
      <c r="E3997" s="54">
        <f>IF($B3997="","",Тех_Движение!$F$3994)</f>
        <v/>
      </c>
      <c r="F3997" s="54">
        <f>IF($B3997="","",SUMIFS($E$5:$E3996,$C$5:$C3996,$C3997))</f>
        <v/>
      </c>
      <c r="G3997" s="54">
        <f>IF($B3997="","",MAX(0,$E3997-MAX(0,SUMIFS(Тех_Движение!$G$2:$G$5111,Тех_Движение!$D$2:$D$5111,$C3997,Тех_Движение!$B$2:$B$5111,"&lt;="&amp;Настройки!$B$5-1)-$F3997)))</f>
        <v/>
      </c>
      <c r="H3997" s="54">
        <f>IF($B3997="","",IF(AND($D3997&gt;=Настройки!$B$5,$D3997&lt;=Настройки!$B$6),$E3997,0))</f>
        <v/>
      </c>
      <c r="I3997" s="54">
        <f>IF($B3997="","",$G3997+$H3997-$J3997)</f>
        <v/>
      </c>
      <c r="J3997" s="54">
        <f>IF($B3997="","",MAX(0,$E3997-MAX(0,SUMIFS(Тех_Движение!$G$2:$G$5111,Тех_Движение!$D$2:$D$5111,$C3997,Тех_Движение!$B$2:$B$5111,"&lt;="&amp;Настройки!$B$6)-$F3997)))</f>
        <v/>
      </c>
      <c r="K3997" s="54">
        <f>IF(OR($B3997="",K$3&lt;$D3997+Настройки!$B$7),0,MAX(0,$E3997-MAX(0,SUMIFS(Тех_Движение!$G$2:$G$5111,Тех_Движение!$D$2:$D$5111,$C3997,Тех_Движение!$B$2:$B$5111,"&lt;="&amp;K$3)-$F3997)))</f>
        <v/>
      </c>
      <c r="L3997" s="54">
        <f>IF(OR($B3997="",L$3&lt;$D3997+Настройки!$B$7),0,MAX(0,$E3997-MAX(0,SUMIFS(Тех_Движение!$G$2:$G$5111,Тех_Движение!$D$2:$D$5111,$C3997,Тех_Движение!$B$2:$B$5111,"&lt;="&amp;L$3)-$F3997)))</f>
        <v/>
      </c>
      <c r="M3997" s="54">
        <f>IF(OR($B3997="",M$3&lt;$D3997+Настройки!$B$7),0,MAX(0,$E3997-MAX(0,SUMIFS(Тех_Движение!$G$2:$G$5111,Тех_Движение!$D$2:$D$5111,$C3997,Тех_Движение!$B$2:$B$5111,"&lt;="&amp;M$3)-$F3997)))</f>
        <v/>
      </c>
      <c r="N3997" s="54">
        <f>IF(OR($B3997="",N$3&lt;$D3997+Настройки!$B$7),0,MAX(0,$E3997-MAX(0,SUMIFS(Тех_Движение!$G$2:$G$5111,Тех_Движение!$D$2:$D$5111,$C3997,Тех_Движение!$B$2:$B$5111,"&lt;="&amp;N$3)-$F3997)))</f>
        <v/>
      </c>
      <c r="O3997" s="54">
        <f>IF(OR($B3997="",O$3&lt;$D3997+Настройки!$B$7),0,MAX(0,$E3997-MAX(0,SUMIFS(Тех_Движение!$G$2:$G$5111,Тех_Движение!$D$2:$D$5111,$C3997,Тех_Движение!$B$2:$B$5111,"&lt;="&amp;O$3)-$F3997)))</f>
        <v/>
      </c>
      <c r="P3997" s="54">
        <f>IF(OR($B3997="",P$3&lt;$D3997+Настройки!$B$7),0,MAX(0,$E3997-MAX(0,SUMIFS(Тех_Движение!$G$2:$G$5111,Тех_Движение!$D$2:$D$5111,$C3997,Тех_Движение!$B$2:$B$5111,"&lt;="&amp;P$3)-$F3997)))</f>
        <v/>
      </c>
      <c r="Q3997" s="54">
        <f>IF(OR($B3997="",Q$3&lt;$D3997+Настройки!$B$7),0,MAX(0,$E3997-MAX(0,SUMIFS(Тех_Движение!$G$2:$G$5111,Тех_Движение!$D$2:$D$5111,$C3997,Тех_Движение!$B$2:$B$5111,"&lt;="&amp;Q$3)-$F3997)))</f>
        <v/>
      </c>
      <c r="R3997" s="54">
        <f>IF($B3997="","",SUM($K3997:$Q3997))</f>
        <v/>
      </c>
      <c r="S3997" s="56">
        <f>IF($B3997="","",VLOOKUP($C3997,Настройки!$A$11:$L$17,9,FALSE))</f>
        <v/>
      </c>
      <c r="T3997" s="56">
        <f>IF($B3997="","",$R3997*$S3997)</f>
        <v/>
      </c>
    </row>
    <row r="3998">
      <c r="A3998" s="20">
        <f>Тех_Движение!$A$3995</f>
        <v/>
      </c>
      <c r="B3998" s="20">
        <f>IF(Тех_Движение!$F$3995&gt;0,Тех_Движение!$I$3995,"")</f>
        <v/>
      </c>
      <c r="C3998" s="20">
        <f>IF($B3998="","",Тех_Движение!$D$3995)</f>
        <v/>
      </c>
      <c r="D3998" s="42">
        <f>IF($B3998="","",Тех_Движение!$B$3995)</f>
        <v/>
      </c>
      <c r="E3998" s="54">
        <f>IF($B3998="","",Тех_Движение!$F$3995)</f>
        <v/>
      </c>
      <c r="F3998" s="54">
        <f>IF($B3998="","",SUMIFS($E$5:$E3997,$C$5:$C3997,$C3998))</f>
        <v/>
      </c>
      <c r="G3998" s="54">
        <f>IF($B3998="","",MAX(0,$E3998-MAX(0,SUMIFS(Тех_Движение!$G$2:$G$5111,Тех_Движение!$D$2:$D$5111,$C3998,Тех_Движение!$B$2:$B$5111,"&lt;="&amp;Настройки!$B$5-1)-$F3998)))</f>
        <v/>
      </c>
      <c r="H3998" s="54">
        <f>IF($B3998="","",IF(AND($D3998&gt;=Настройки!$B$5,$D3998&lt;=Настройки!$B$6),$E3998,0))</f>
        <v/>
      </c>
      <c r="I3998" s="54">
        <f>IF($B3998="","",$G3998+$H3998-$J3998)</f>
        <v/>
      </c>
      <c r="J3998" s="54">
        <f>IF($B3998="","",MAX(0,$E3998-MAX(0,SUMIFS(Тех_Движение!$G$2:$G$5111,Тех_Движение!$D$2:$D$5111,$C3998,Тех_Движение!$B$2:$B$5111,"&lt;="&amp;Настройки!$B$6)-$F3998)))</f>
        <v/>
      </c>
      <c r="K3998" s="54">
        <f>IF(OR($B3998="",K$3&lt;$D3998+Настройки!$B$7),0,MAX(0,$E3998-MAX(0,SUMIFS(Тех_Движение!$G$2:$G$5111,Тех_Движение!$D$2:$D$5111,$C3998,Тех_Движение!$B$2:$B$5111,"&lt;="&amp;K$3)-$F3998)))</f>
        <v/>
      </c>
      <c r="L3998" s="54">
        <f>IF(OR($B3998="",L$3&lt;$D3998+Настройки!$B$7),0,MAX(0,$E3998-MAX(0,SUMIFS(Тех_Движение!$G$2:$G$5111,Тех_Движение!$D$2:$D$5111,$C3998,Тех_Движение!$B$2:$B$5111,"&lt;="&amp;L$3)-$F3998)))</f>
        <v/>
      </c>
      <c r="M3998" s="54">
        <f>IF(OR($B3998="",M$3&lt;$D3998+Настройки!$B$7),0,MAX(0,$E3998-MAX(0,SUMIFS(Тех_Движение!$G$2:$G$5111,Тех_Движение!$D$2:$D$5111,$C3998,Тех_Движение!$B$2:$B$5111,"&lt;="&amp;M$3)-$F3998)))</f>
        <v/>
      </c>
      <c r="N3998" s="54">
        <f>IF(OR($B3998="",N$3&lt;$D3998+Настройки!$B$7),0,MAX(0,$E3998-MAX(0,SUMIFS(Тех_Движение!$G$2:$G$5111,Тех_Движение!$D$2:$D$5111,$C3998,Тех_Движение!$B$2:$B$5111,"&lt;="&amp;N$3)-$F3998)))</f>
        <v/>
      </c>
      <c r="O3998" s="54">
        <f>IF(OR($B3998="",O$3&lt;$D3998+Настройки!$B$7),0,MAX(0,$E3998-MAX(0,SUMIFS(Тех_Движение!$G$2:$G$5111,Тех_Движение!$D$2:$D$5111,$C3998,Тех_Движение!$B$2:$B$5111,"&lt;="&amp;O$3)-$F3998)))</f>
        <v/>
      </c>
      <c r="P3998" s="54">
        <f>IF(OR($B3998="",P$3&lt;$D3998+Настройки!$B$7),0,MAX(0,$E3998-MAX(0,SUMIFS(Тех_Движение!$G$2:$G$5111,Тех_Движение!$D$2:$D$5111,$C3998,Тех_Движение!$B$2:$B$5111,"&lt;="&amp;P$3)-$F3998)))</f>
        <v/>
      </c>
      <c r="Q3998" s="54">
        <f>IF(OR($B3998="",Q$3&lt;$D3998+Настройки!$B$7),0,MAX(0,$E3998-MAX(0,SUMIFS(Тех_Движение!$G$2:$G$5111,Тех_Движение!$D$2:$D$5111,$C3998,Тех_Движение!$B$2:$B$5111,"&lt;="&amp;Q$3)-$F3998)))</f>
        <v/>
      </c>
      <c r="R3998" s="54">
        <f>IF($B3998="","",SUM($K3998:$Q3998))</f>
        <v/>
      </c>
      <c r="S3998" s="56">
        <f>IF($B3998="","",VLOOKUP($C3998,Настройки!$A$11:$L$17,9,FALSE))</f>
        <v/>
      </c>
      <c r="T3998" s="56">
        <f>IF($B3998="","",$R3998*$S3998)</f>
        <v/>
      </c>
    </row>
    <row r="3999">
      <c r="A3999" s="20">
        <f>Тех_Движение!$A$3996</f>
        <v/>
      </c>
      <c r="B3999" s="20">
        <f>IF(Тех_Движение!$F$3996&gt;0,Тех_Движение!$I$3996,"")</f>
        <v/>
      </c>
      <c r="C3999" s="20">
        <f>IF($B3999="","",Тех_Движение!$D$3996)</f>
        <v/>
      </c>
      <c r="D3999" s="42">
        <f>IF($B3999="","",Тех_Движение!$B$3996)</f>
        <v/>
      </c>
      <c r="E3999" s="54">
        <f>IF($B3999="","",Тех_Движение!$F$3996)</f>
        <v/>
      </c>
      <c r="F3999" s="54">
        <f>IF($B3999="","",SUMIFS($E$5:$E3998,$C$5:$C3998,$C3999))</f>
        <v/>
      </c>
      <c r="G3999" s="54">
        <f>IF($B3999="","",MAX(0,$E3999-MAX(0,SUMIFS(Тех_Движение!$G$2:$G$5111,Тех_Движение!$D$2:$D$5111,$C3999,Тех_Движение!$B$2:$B$5111,"&lt;="&amp;Настройки!$B$5-1)-$F3999)))</f>
        <v/>
      </c>
      <c r="H3999" s="54">
        <f>IF($B3999="","",IF(AND($D3999&gt;=Настройки!$B$5,$D3999&lt;=Настройки!$B$6),$E3999,0))</f>
        <v/>
      </c>
      <c r="I3999" s="54">
        <f>IF($B3999="","",$G3999+$H3999-$J3999)</f>
        <v/>
      </c>
      <c r="J3999" s="54">
        <f>IF($B3999="","",MAX(0,$E3999-MAX(0,SUMIFS(Тех_Движение!$G$2:$G$5111,Тех_Движение!$D$2:$D$5111,$C3999,Тех_Движение!$B$2:$B$5111,"&lt;="&amp;Настройки!$B$6)-$F3999)))</f>
        <v/>
      </c>
      <c r="K3999" s="54">
        <f>IF(OR($B3999="",K$3&lt;$D3999+Настройки!$B$7),0,MAX(0,$E3999-MAX(0,SUMIFS(Тех_Движение!$G$2:$G$5111,Тех_Движение!$D$2:$D$5111,$C3999,Тех_Движение!$B$2:$B$5111,"&lt;="&amp;K$3)-$F3999)))</f>
        <v/>
      </c>
      <c r="L3999" s="54">
        <f>IF(OR($B3999="",L$3&lt;$D3999+Настройки!$B$7),0,MAX(0,$E3999-MAX(0,SUMIFS(Тех_Движение!$G$2:$G$5111,Тех_Движение!$D$2:$D$5111,$C3999,Тех_Движение!$B$2:$B$5111,"&lt;="&amp;L$3)-$F3999)))</f>
        <v/>
      </c>
      <c r="M3999" s="54">
        <f>IF(OR($B3999="",M$3&lt;$D3999+Настройки!$B$7),0,MAX(0,$E3999-MAX(0,SUMIFS(Тех_Движение!$G$2:$G$5111,Тех_Движение!$D$2:$D$5111,$C3999,Тех_Движение!$B$2:$B$5111,"&lt;="&amp;M$3)-$F3999)))</f>
        <v/>
      </c>
      <c r="N3999" s="54">
        <f>IF(OR($B3999="",N$3&lt;$D3999+Настройки!$B$7),0,MAX(0,$E3999-MAX(0,SUMIFS(Тех_Движение!$G$2:$G$5111,Тех_Движение!$D$2:$D$5111,$C3999,Тех_Движение!$B$2:$B$5111,"&lt;="&amp;N$3)-$F3999)))</f>
        <v/>
      </c>
      <c r="O3999" s="54">
        <f>IF(OR($B3999="",O$3&lt;$D3999+Настройки!$B$7),0,MAX(0,$E3999-MAX(0,SUMIFS(Тех_Движение!$G$2:$G$5111,Тех_Движение!$D$2:$D$5111,$C3999,Тех_Движение!$B$2:$B$5111,"&lt;="&amp;O$3)-$F3999)))</f>
        <v/>
      </c>
      <c r="P3999" s="54">
        <f>IF(OR($B3999="",P$3&lt;$D3999+Настройки!$B$7),0,MAX(0,$E3999-MAX(0,SUMIFS(Тех_Движение!$G$2:$G$5111,Тех_Движение!$D$2:$D$5111,$C3999,Тех_Движение!$B$2:$B$5111,"&lt;="&amp;P$3)-$F3999)))</f>
        <v/>
      </c>
      <c r="Q3999" s="54">
        <f>IF(OR($B3999="",Q$3&lt;$D3999+Настройки!$B$7),0,MAX(0,$E3999-MAX(0,SUMIFS(Тех_Движение!$G$2:$G$5111,Тех_Движение!$D$2:$D$5111,$C3999,Тех_Движение!$B$2:$B$5111,"&lt;="&amp;Q$3)-$F3999)))</f>
        <v/>
      </c>
      <c r="R3999" s="54">
        <f>IF($B3999="","",SUM($K3999:$Q3999))</f>
        <v/>
      </c>
      <c r="S3999" s="56">
        <f>IF($B3999="","",VLOOKUP($C3999,Настройки!$A$11:$L$17,9,FALSE))</f>
        <v/>
      </c>
      <c r="T3999" s="56">
        <f>IF($B3999="","",$R3999*$S3999)</f>
        <v/>
      </c>
    </row>
    <row r="4000">
      <c r="A4000" s="20">
        <f>Тех_Движение!$A$3997</f>
        <v/>
      </c>
      <c r="B4000" s="20">
        <f>IF(Тех_Движение!$F$3997&gt;0,Тех_Движение!$I$3997,"")</f>
        <v/>
      </c>
      <c r="C4000" s="20">
        <f>IF($B4000="","",Тех_Движение!$D$3997)</f>
        <v/>
      </c>
      <c r="D4000" s="42">
        <f>IF($B4000="","",Тех_Движение!$B$3997)</f>
        <v/>
      </c>
      <c r="E4000" s="54">
        <f>IF($B4000="","",Тех_Движение!$F$3997)</f>
        <v/>
      </c>
      <c r="F4000" s="54">
        <f>IF($B4000="","",SUMIFS($E$5:$E3999,$C$5:$C3999,$C4000))</f>
        <v/>
      </c>
      <c r="G4000" s="54">
        <f>IF($B4000="","",MAX(0,$E4000-MAX(0,SUMIFS(Тех_Движение!$G$2:$G$5111,Тех_Движение!$D$2:$D$5111,$C4000,Тех_Движение!$B$2:$B$5111,"&lt;="&amp;Настройки!$B$5-1)-$F4000)))</f>
        <v/>
      </c>
      <c r="H4000" s="54">
        <f>IF($B4000="","",IF(AND($D4000&gt;=Настройки!$B$5,$D4000&lt;=Настройки!$B$6),$E4000,0))</f>
        <v/>
      </c>
      <c r="I4000" s="54">
        <f>IF($B4000="","",$G4000+$H4000-$J4000)</f>
        <v/>
      </c>
      <c r="J4000" s="54">
        <f>IF($B4000="","",MAX(0,$E4000-MAX(0,SUMIFS(Тех_Движение!$G$2:$G$5111,Тех_Движение!$D$2:$D$5111,$C4000,Тех_Движение!$B$2:$B$5111,"&lt;="&amp;Настройки!$B$6)-$F4000)))</f>
        <v/>
      </c>
      <c r="K4000" s="54">
        <f>IF(OR($B4000="",K$3&lt;$D4000+Настройки!$B$7),0,MAX(0,$E4000-MAX(0,SUMIFS(Тех_Движение!$G$2:$G$5111,Тех_Движение!$D$2:$D$5111,$C4000,Тех_Движение!$B$2:$B$5111,"&lt;="&amp;K$3)-$F4000)))</f>
        <v/>
      </c>
      <c r="L4000" s="54">
        <f>IF(OR($B4000="",L$3&lt;$D4000+Настройки!$B$7),0,MAX(0,$E4000-MAX(0,SUMIFS(Тех_Движение!$G$2:$G$5111,Тех_Движение!$D$2:$D$5111,$C4000,Тех_Движение!$B$2:$B$5111,"&lt;="&amp;L$3)-$F4000)))</f>
        <v/>
      </c>
      <c r="M4000" s="54">
        <f>IF(OR($B4000="",M$3&lt;$D4000+Настройки!$B$7),0,MAX(0,$E4000-MAX(0,SUMIFS(Тех_Движение!$G$2:$G$5111,Тех_Движение!$D$2:$D$5111,$C4000,Тех_Движение!$B$2:$B$5111,"&lt;="&amp;M$3)-$F4000)))</f>
        <v/>
      </c>
      <c r="N4000" s="54">
        <f>IF(OR($B4000="",N$3&lt;$D4000+Настройки!$B$7),0,MAX(0,$E4000-MAX(0,SUMIFS(Тех_Движение!$G$2:$G$5111,Тех_Движение!$D$2:$D$5111,$C4000,Тех_Движение!$B$2:$B$5111,"&lt;="&amp;N$3)-$F4000)))</f>
        <v/>
      </c>
      <c r="O4000" s="54">
        <f>IF(OR($B4000="",O$3&lt;$D4000+Настройки!$B$7),0,MAX(0,$E4000-MAX(0,SUMIFS(Тех_Движение!$G$2:$G$5111,Тех_Движение!$D$2:$D$5111,$C4000,Тех_Движение!$B$2:$B$5111,"&lt;="&amp;O$3)-$F4000)))</f>
        <v/>
      </c>
      <c r="P4000" s="54">
        <f>IF(OR($B4000="",P$3&lt;$D4000+Настройки!$B$7),0,MAX(0,$E4000-MAX(0,SUMIFS(Тех_Движение!$G$2:$G$5111,Тех_Движение!$D$2:$D$5111,$C4000,Тех_Движение!$B$2:$B$5111,"&lt;="&amp;P$3)-$F4000)))</f>
        <v/>
      </c>
      <c r="Q4000" s="54">
        <f>IF(OR($B4000="",Q$3&lt;$D4000+Настройки!$B$7),0,MAX(0,$E4000-MAX(0,SUMIFS(Тех_Движение!$G$2:$G$5111,Тех_Движение!$D$2:$D$5111,$C4000,Тех_Движение!$B$2:$B$5111,"&lt;="&amp;Q$3)-$F4000)))</f>
        <v/>
      </c>
      <c r="R4000" s="54">
        <f>IF($B4000="","",SUM($K4000:$Q4000))</f>
        <v/>
      </c>
      <c r="S4000" s="56">
        <f>IF($B4000="","",VLOOKUP($C4000,Настройки!$A$11:$L$17,9,FALSE))</f>
        <v/>
      </c>
      <c r="T4000" s="56">
        <f>IF($B4000="","",$R4000*$S4000)</f>
        <v/>
      </c>
    </row>
    <row r="4001">
      <c r="A4001" s="20">
        <f>Тех_Движение!$A$3998</f>
        <v/>
      </c>
      <c r="B4001" s="20">
        <f>IF(Тех_Движение!$F$3998&gt;0,Тех_Движение!$I$3998,"")</f>
        <v/>
      </c>
      <c r="C4001" s="20">
        <f>IF($B4001="","",Тех_Движение!$D$3998)</f>
        <v/>
      </c>
      <c r="D4001" s="42">
        <f>IF($B4001="","",Тех_Движение!$B$3998)</f>
        <v/>
      </c>
      <c r="E4001" s="54">
        <f>IF($B4001="","",Тех_Движение!$F$3998)</f>
        <v/>
      </c>
      <c r="F4001" s="54">
        <f>IF($B4001="","",SUMIFS($E$5:$E4000,$C$5:$C4000,$C4001))</f>
        <v/>
      </c>
      <c r="G4001" s="54">
        <f>IF($B4001="","",MAX(0,$E4001-MAX(0,SUMIFS(Тех_Движение!$G$2:$G$5111,Тех_Движение!$D$2:$D$5111,$C4001,Тех_Движение!$B$2:$B$5111,"&lt;="&amp;Настройки!$B$5-1)-$F4001)))</f>
        <v/>
      </c>
      <c r="H4001" s="54">
        <f>IF($B4001="","",IF(AND($D4001&gt;=Настройки!$B$5,$D4001&lt;=Настройки!$B$6),$E4001,0))</f>
        <v/>
      </c>
      <c r="I4001" s="54">
        <f>IF($B4001="","",$G4001+$H4001-$J4001)</f>
        <v/>
      </c>
      <c r="J4001" s="54">
        <f>IF($B4001="","",MAX(0,$E4001-MAX(0,SUMIFS(Тех_Движение!$G$2:$G$5111,Тех_Движение!$D$2:$D$5111,$C4001,Тех_Движение!$B$2:$B$5111,"&lt;="&amp;Настройки!$B$6)-$F4001)))</f>
        <v/>
      </c>
      <c r="K4001" s="54">
        <f>IF(OR($B4001="",K$3&lt;$D4001+Настройки!$B$7),0,MAX(0,$E4001-MAX(0,SUMIFS(Тех_Движение!$G$2:$G$5111,Тех_Движение!$D$2:$D$5111,$C4001,Тех_Движение!$B$2:$B$5111,"&lt;="&amp;K$3)-$F4001)))</f>
        <v/>
      </c>
      <c r="L4001" s="54">
        <f>IF(OR($B4001="",L$3&lt;$D4001+Настройки!$B$7),0,MAX(0,$E4001-MAX(0,SUMIFS(Тех_Движение!$G$2:$G$5111,Тех_Движение!$D$2:$D$5111,$C4001,Тех_Движение!$B$2:$B$5111,"&lt;="&amp;L$3)-$F4001)))</f>
        <v/>
      </c>
      <c r="M4001" s="54">
        <f>IF(OR($B4001="",M$3&lt;$D4001+Настройки!$B$7),0,MAX(0,$E4001-MAX(0,SUMIFS(Тех_Движение!$G$2:$G$5111,Тех_Движение!$D$2:$D$5111,$C4001,Тех_Движение!$B$2:$B$5111,"&lt;="&amp;M$3)-$F4001)))</f>
        <v/>
      </c>
      <c r="N4001" s="54">
        <f>IF(OR($B4001="",N$3&lt;$D4001+Настройки!$B$7),0,MAX(0,$E4001-MAX(0,SUMIFS(Тех_Движение!$G$2:$G$5111,Тех_Движение!$D$2:$D$5111,$C4001,Тех_Движение!$B$2:$B$5111,"&lt;="&amp;N$3)-$F4001)))</f>
        <v/>
      </c>
      <c r="O4001" s="54">
        <f>IF(OR($B4001="",O$3&lt;$D4001+Настройки!$B$7),0,MAX(0,$E4001-MAX(0,SUMIFS(Тех_Движение!$G$2:$G$5111,Тех_Движение!$D$2:$D$5111,$C4001,Тех_Движение!$B$2:$B$5111,"&lt;="&amp;O$3)-$F4001)))</f>
        <v/>
      </c>
      <c r="P4001" s="54">
        <f>IF(OR($B4001="",P$3&lt;$D4001+Настройки!$B$7),0,MAX(0,$E4001-MAX(0,SUMIFS(Тех_Движение!$G$2:$G$5111,Тех_Движение!$D$2:$D$5111,$C4001,Тех_Движение!$B$2:$B$5111,"&lt;="&amp;P$3)-$F4001)))</f>
        <v/>
      </c>
      <c r="Q4001" s="54">
        <f>IF(OR($B4001="",Q$3&lt;$D4001+Настройки!$B$7),0,MAX(0,$E4001-MAX(0,SUMIFS(Тех_Движение!$G$2:$G$5111,Тех_Движение!$D$2:$D$5111,$C4001,Тех_Движение!$B$2:$B$5111,"&lt;="&amp;Q$3)-$F4001)))</f>
        <v/>
      </c>
      <c r="R4001" s="54">
        <f>IF($B4001="","",SUM($K4001:$Q4001))</f>
        <v/>
      </c>
      <c r="S4001" s="56">
        <f>IF($B4001="","",VLOOKUP($C4001,Настройки!$A$11:$L$17,9,FALSE))</f>
        <v/>
      </c>
      <c r="T4001" s="56">
        <f>IF($B4001="","",$R4001*$S4001)</f>
        <v/>
      </c>
    </row>
    <row r="4002">
      <c r="A4002" s="20">
        <f>Тех_Движение!$A$3999</f>
        <v/>
      </c>
      <c r="B4002" s="20">
        <f>IF(Тех_Движение!$F$3999&gt;0,Тех_Движение!$I$3999,"")</f>
        <v/>
      </c>
      <c r="C4002" s="20">
        <f>IF($B4002="","",Тех_Движение!$D$3999)</f>
        <v/>
      </c>
      <c r="D4002" s="42">
        <f>IF($B4002="","",Тех_Движение!$B$3999)</f>
        <v/>
      </c>
      <c r="E4002" s="54">
        <f>IF($B4002="","",Тех_Движение!$F$3999)</f>
        <v/>
      </c>
      <c r="F4002" s="54">
        <f>IF($B4002="","",SUMIFS($E$5:$E4001,$C$5:$C4001,$C4002))</f>
        <v/>
      </c>
      <c r="G4002" s="54">
        <f>IF($B4002="","",MAX(0,$E4002-MAX(0,SUMIFS(Тех_Движение!$G$2:$G$5111,Тех_Движение!$D$2:$D$5111,$C4002,Тех_Движение!$B$2:$B$5111,"&lt;="&amp;Настройки!$B$5-1)-$F4002)))</f>
        <v/>
      </c>
      <c r="H4002" s="54">
        <f>IF($B4002="","",IF(AND($D4002&gt;=Настройки!$B$5,$D4002&lt;=Настройки!$B$6),$E4002,0))</f>
        <v/>
      </c>
      <c r="I4002" s="54">
        <f>IF($B4002="","",$G4002+$H4002-$J4002)</f>
        <v/>
      </c>
      <c r="J4002" s="54">
        <f>IF($B4002="","",MAX(0,$E4002-MAX(0,SUMIFS(Тех_Движение!$G$2:$G$5111,Тех_Движение!$D$2:$D$5111,$C4002,Тех_Движение!$B$2:$B$5111,"&lt;="&amp;Настройки!$B$6)-$F4002)))</f>
        <v/>
      </c>
      <c r="K4002" s="54">
        <f>IF(OR($B4002="",K$3&lt;$D4002+Настройки!$B$7),0,MAX(0,$E4002-MAX(0,SUMIFS(Тех_Движение!$G$2:$G$5111,Тех_Движение!$D$2:$D$5111,$C4002,Тех_Движение!$B$2:$B$5111,"&lt;="&amp;K$3)-$F4002)))</f>
        <v/>
      </c>
      <c r="L4002" s="54">
        <f>IF(OR($B4002="",L$3&lt;$D4002+Настройки!$B$7),0,MAX(0,$E4002-MAX(0,SUMIFS(Тех_Движение!$G$2:$G$5111,Тех_Движение!$D$2:$D$5111,$C4002,Тех_Движение!$B$2:$B$5111,"&lt;="&amp;L$3)-$F4002)))</f>
        <v/>
      </c>
      <c r="M4002" s="54">
        <f>IF(OR($B4002="",M$3&lt;$D4002+Настройки!$B$7),0,MAX(0,$E4002-MAX(0,SUMIFS(Тех_Движение!$G$2:$G$5111,Тех_Движение!$D$2:$D$5111,$C4002,Тех_Движение!$B$2:$B$5111,"&lt;="&amp;M$3)-$F4002)))</f>
        <v/>
      </c>
      <c r="N4002" s="54">
        <f>IF(OR($B4002="",N$3&lt;$D4002+Настройки!$B$7),0,MAX(0,$E4002-MAX(0,SUMIFS(Тех_Движение!$G$2:$G$5111,Тех_Движение!$D$2:$D$5111,$C4002,Тех_Движение!$B$2:$B$5111,"&lt;="&amp;N$3)-$F4002)))</f>
        <v/>
      </c>
      <c r="O4002" s="54">
        <f>IF(OR($B4002="",O$3&lt;$D4002+Настройки!$B$7),0,MAX(0,$E4002-MAX(0,SUMIFS(Тех_Движение!$G$2:$G$5111,Тех_Движение!$D$2:$D$5111,$C4002,Тех_Движение!$B$2:$B$5111,"&lt;="&amp;O$3)-$F4002)))</f>
        <v/>
      </c>
      <c r="P4002" s="54">
        <f>IF(OR($B4002="",P$3&lt;$D4002+Настройки!$B$7),0,MAX(0,$E4002-MAX(0,SUMIFS(Тех_Движение!$G$2:$G$5111,Тех_Движение!$D$2:$D$5111,$C4002,Тех_Движение!$B$2:$B$5111,"&lt;="&amp;P$3)-$F4002)))</f>
        <v/>
      </c>
      <c r="Q4002" s="54">
        <f>IF(OR($B4002="",Q$3&lt;$D4002+Настройки!$B$7),0,MAX(0,$E4002-MAX(0,SUMIFS(Тех_Движение!$G$2:$G$5111,Тех_Движение!$D$2:$D$5111,$C4002,Тех_Движение!$B$2:$B$5111,"&lt;="&amp;Q$3)-$F4002)))</f>
        <v/>
      </c>
      <c r="R4002" s="54">
        <f>IF($B4002="","",SUM($K4002:$Q4002))</f>
        <v/>
      </c>
      <c r="S4002" s="56">
        <f>IF($B4002="","",VLOOKUP($C4002,Настройки!$A$11:$L$17,9,FALSE))</f>
        <v/>
      </c>
      <c r="T4002" s="56">
        <f>IF($B4002="","",$R4002*$S4002)</f>
        <v/>
      </c>
    </row>
    <row r="4003">
      <c r="A4003" s="20">
        <f>Тех_Движение!$A$4000</f>
        <v/>
      </c>
      <c r="B4003" s="20">
        <f>IF(Тех_Движение!$F$4000&gt;0,Тех_Движение!$I$4000,"")</f>
        <v/>
      </c>
      <c r="C4003" s="20">
        <f>IF($B4003="","",Тех_Движение!$D$4000)</f>
        <v/>
      </c>
      <c r="D4003" s="42">
        <f>IF($B4003="","",Тех_Движение!$B$4000)</f>
        <v/>
      </c>
      <c r="E4003" s="54">
        <f>IF($B4003="","",Тех_Движение!$F$4000)</f>
        <v/>
      </c>
      <c r="F4003" s="54">
        <f>IF($B4003="","",SUMIFS($E$5:$E4002,$C$5:$C4002,$C4003))</f>
        <v/>
      </c>
      <c r="G4003" s="54">
        <f>IF($B4003="","",MAX(0,$E4003-MAX(0,SUMIFS(Тех_Движение!$G$2:$G$5111,Тех_Движение!$D$2:$D$5111,$C4003,Тех_Движение!$B$2:$B$5111,"&lt;="&amp;Настройки!$B$5-1)-$F4003)))</f>
        <v/>
      </c>
      <c r="H4003" s="54">
        <f>IF($B4003="","",IF(AND($D4003&gt;=Настройки!$B$5,$D4003&lt;=Настройки!$B$6),$E4003,0))</f>
        <v/>
      </c>
      <c r="I4003" s="54">
        <f>IF($B4003="","",$G4003+$H4003-$J4003)</f>
        <v/>
      </c>
      <c r="J4003" s="54">
        <f>IF($B4003="","",MAX(0,$E4003-MAX(0,SUMIFS(Тех_Движение!$G$2:$G$5111,Тех_Движение!$D$2:$D$5111,$C4003,Тех_Движение!$B$2:$B$5111,"&lt;="&amp;Настройки!$B$6)-$F4003)))</f>
        <v/>
      </c>
      <c r="K4003" s="54">
        <f>IF(OR($B4003="",K$3&lt;$D4003+Настройки!$B$7),0,MAX(0,$E4003-MAX(0,SUMIFS(Тех_Движение!$G$2:$G$5111,Тех_Движение!$D$2:$D$5111,$C4003,Тех_Движение!$B$2:$B$5111,"&lt;="&amp;K$3)-$F4003)))</f>
        <v/>
      </c>
      <c r="L4003" s="54">
        <f>IF(OR($B4003="",L$3&lt;$D4003+Настройки!$B$7),0,MAX(0,$E4003-MAX(0,SUMIFS(Тех_Движение!$G$2:$G$5111,Тех_Движение!$D$2:$D$5111,$C4003,Тех_Движение!$B$2:$B$5111,"&lt;="&amp;L$3)-$F4003)))</f>
        <v/>
      </c>
      <c r="M4003" s="54">
        <f>IF(OR($B4003="",M$3&lt;$D4003+Настройки!$B$7),0,MAX(0,$E4003-MAX(0,SUMIFS(Тех_Движение!$G$2:$G$5111,Тех_Движение!$D$2:$D$5111,$C4003,Тех_Движение!$B$2:$B$5111,"&lt;="&amp;M$3)-$F4003)))</f>
        <v/>
      </c>
      <c r="N4003" s="54">
        <f>IF(OR($B4003="",N$3&lt;$D4003+Настройки!$B$7),0,MAX(0,$E4003-MAX(0,SUMIFS(Тех_Движение!$G$2:$G$5111,Тех_Движение!$D$2:$D$5111,$C4003,Тех_Движение!$B$2:$B$5111,"&lt;="&amp;N$3)-$F4003)))</f>
        <v/>
      </c>
      <c r="O4003" s="54">
        <f>IF(OR($B4003="",O$3&lt;$D4003+Настройки!$B$7),0,MAX(0,$E4003-MAX(0,SUMIFS(Тех_Движение!$G$2:$G$5111,Тех_Движение!$D$2:$D$5111,$C4003,Тех_Движение!$B$2:$B$5111,"&lt;="&amp;O$3)-$F4003)))</f>
        <v/>
      </c>
      <c r="P4003" s="54">
        <f>IF(OR($B4003="",P$3&lt;$D4003+Настройки!$B$7),0,MAX(0,$E4003-MAX(0,SUMIFS(Тех_Движение!$G$2:$G$5111,Тех_Движение!$D$2:$D$5111,$C4003,Тех_Движение!$B$2:$B$5111,"&lt;="&amp;P$3)-$F4003)))</f>
        <v/>
      </c>
      <c r="Q4003" s="54">
        <f>IF(OR($B4003="",Q$3&lt;$D4003+Настройки!$B$7),0,MAX(0,$E4003-MAX(0,SUMIFS(Тех_Движение!$G$2:$G$5111,Тех_Движение!$D$2:$D$5111,$C4003,Тех_Движение!$B$2:$B$5111,"&lt;="&amp;Q$3)-$F4003)))</f>
        <v/>
      </c>
      <c r="R4003" s="54">
        <f>IF($B4003="","",SUM($K4003:$Q4003))</f>
        <v/>
      </c>
      <c r="S4003" s="56">
        <f>IF($B4003="","",VLOOKUP($C4003,Настройки!$A$11:$L$17,9,FALSE))</f>
        <v/>
      </c>
      <c r="T4003" s="56">
        <f>IF($B4003="","",$R4003*$S4003)</f>
        <v/>
      </c>
    </row>
    <row r="4004">
      <c r="A4004" s="20">
        <f>Тех_Движение!$A$4001</f>
        <v/>
      </c>
      <c r="B4004" s="20">
        <f>IF(Тех_Движение!$F$4001&gt;0,Тех_Движение!$I$4001,"")</f>
        <v/>
      </c>
      <c r="C4004" s="20">
        <f>IF($B4004="","",Тех_Движение!$D$4001)</f>
        <v/>
      </c>
      <c r="D4004" s="42">
        <f>IF($B4004="","",Тех_Движение!$B$4001)</f>
        <v/>
      </c>
      <c r="E4004" s="54">
        <f>IF($B4004="","",Тех_Движение!$F$4001)</f>
        <v/>
      </c>
      <c r="F4004" s="54">
        <f>IF($B4004="","",SUMIFS($E$5:$E4003,$C$5:$C4003,$C4004))</f>
        <v/>
      </c>
      <c r="G4004" s="54">
        <f>IF($B4004="","",MAX(0,$E4004-MAX(0,SUMIFS(Тех_Движение!$G$2:$G$5111,Тех_Движение!$D$2:$D$5111,$C4004,Тех_Движение!$B$2:$B$5111,"&lt;="&amp;Настройки!$B$5-1)-$F4004)))</f>
        <v/>
      </c>
      <c r="H4004" s="54">
        <f>IF($B4004="","",IF(AND($D4004&gt;=Настройки!$B$5,$D4004&lt;=Настройки!$B$6),$E4004,0))</f>
        <v/>
      </c>
      <c r="I4004" s="54">
        <f>IF($B4004="","",$G4004+$H4004-$J4004)</f>
        <v/>
      </c>
      <c r="J4004" s="54">
        <f>IF($B4004="","",MAX(0,$E4004-MAX(0,SUMIFS(Тех_Движение!$G$2:$G$5111,Тех_Движение!$D$2:$D$5111,$C4004,Тех_Движение!$B$2:$B$5111,"&lt;="&amp;Настройки!$B$6)-$F4004)))</f>
        <v/>
      </c>
      <c r="K4004" s="54">
        <f>IF(OR($B4004="",K$3&lt;$D4004+Настройки!$B$7),0,MAX(0,$E4004-MAX(0,SUMIFS(Тех_Движение!$G$2:$G$5111,Тех_Движение!$D$2:$D$5111,$C4004,Тех_Движение!$B$2:$B$5111,"&lt;="&amp;K$3)-$F4004)))</f>
        <v/>
      </c>
      <c r="L4004" s="54">
        <f>IF(OR($B4004="",L$3&lt;$D4004+Настройки!$B$7),0,MAX(0,$E4004-MAX(0,SUMIFS(Тех_Движение!$G$2:$G$5111,Тех_Движение!$D$2:$D$5111,$C4004,Тех_Движение!$B$2:$B$5111,"&lt;="&amp;L$3)-$F4004)))</f>
        <v/>
      </c>
      <c r="M4004" s="54">
        <f>IF(OR($B4004="",M$3&lt;$D4004+Настройки!$B$7),0,MAX(0,$E4004-MAX(0,SUMIFS(Тех_Движение!$G$2:$G$5111,Тех_Движение!$D$2:$D$5111,$C4004,Тех_Движение!$B$2:$B$5111,"&lt;="&amp;M$3)-$F4004)))</f>
        <v/>
      </c>
      <c r="N4004" s="54">
        <f>IF(OR($B4004="",N$3&lt;$D4004+Настройки!$B$7),0,MAX(0,$E4004-MAX(0,SUMIFS(Тех_Движение!$G$2:$G$5111,Тех_Движение!$D$2:$D$5111,$C4004,Тех_Движение!$B$2:$B$5111,"&lt;="&amp;N$3)-$F4004)))</f>
        <v/>
      </c>
      <c r="O4004" s="54">
        <f>IF(OR($B4004="",O$3&lt;$D4004+Настройки!$B$7),0,MAX(0,$E4004-MAX(0,SUMIFS(Тех_Движение!$G$2:$G$5111,Тех_Движение!$D$2:$D$5111,$C4004,Тех_Движение!$B$2:$B$5111,"&lt;="&amp;O$3)-$F4004)))</f>
        <v/>
      </c>
      <c r="P4004" s="54">
        <f>IF(OR($B4004="",P$3&lt;$D4004+Настройки!$B$7),0,MAX(0,$E4004-MAX(0,SUMIFS(Тех_Движение!$G$2:$G$5111,Тех_Движение!$D$2:$D$5111,$C4004,Тех_Движение!$B$2:$B$5111,"&lt;="&amp;P$3)-$F4004)))</f>
        <v/>
      </c>
      <c r="Q4004" s="54">
        <f>IF(OR($B4004="",Q$3&lt;$D4004+Настройки!$B$7),0,MAX(0,$E4004-MAX(0,SUMIFS(Тех_Движение!$G$2:$G$5111,Тех_Движение!$D$2:$D$5111,$C4004,Тех_Движение!$B$2:$B$5111,"&lt;="&amp;Q$3)-$F4004)))</f>
        <v/>
      </c>
      <c r="R4004" s="54">
        <f>IF($B4004="","",SUM($K4004:$Q4004))</f>
        <v/>
      </c>
      <c r="S4004" s="56">
        <f>IF($B4004="","",VLOOKUP($C4004,Настройки!$A$11:$L$17,9,FALSE))</f>
        <v/>
      </c>
      <c r="T4004" s="56">
        <f>IF($B4004="","",$R4004*$S4004)</f>
        <v/>
      </c>
    </row>
    <row r="4005">
      <c r="A4005" s="20">
        <f>Тех_Движение!$A$4002</f>
        <v/>
      </c>
      <c r="B4005" s="20">
        <f>IF(Тех_Движение!$F$4002&gt;0,Тех_Движение!$I$4002,"")</f>
        <v/>
      </c>
      <c r="C4005" s="20">
        <f>IF($B4005="","",Тех_Движение!$D$4002)</f>
        <v/>
      </c>
      <c r="D4005" s="42">
        <f>IF($B4005="","",Тех_Движение!$B$4002)</f>
        <v/>
      </c>
      <c r="E4005" s="54">
        <f>IF($B4005="","",Тех_Движение!$F$4002)</f>
        <v/>
      </c>
      <c r="F4005" s="54">
        <f>IF($B4005="","",SUMIFS($E$5:$E4004,$C$5:$C4004,$C4005))</f>
        <v/>
      </c>
      <c r="G4005" s="54">
        <f>IF($B4005="","",MAX(0,$E4005-MAX(0,SUMIFS(Тех_Движение!$G$2:$G$5111,Тех_Движение!$D$2:$D$5111,$C4005,Тех_Движение!$B$2:$B$5111,"&lt;="&amp;Настройки!$B$5-1)-$F4005)))</f>
        <v/>
      </c>
      <c r="H4005" s="54">
        <f>IF($B4005="","",IF(AND($D4005&gt;=Настройки!$B$5,$D4005&lt;=Настройки!$B$6),$E4005,0))</f>
        <v/>
      </c>
      <c r="I4005" s="54">
        <f>IF($B4005="","",$G4005+$H4005-$J4005)</f>
        <v/>
      </c>
      <c r="J4005" s="54">
        <f>IF($B4005="","",MAX(0,$E4005-MAX(0,SUMIFS(Тех_Движение!$G$2:$G$5111,Тех_Движение!$D$2:$D$5111,$C4005,Тех_Движение!$B$2:$B$5111,"&lt;="&amp;Настройки!$B$6)-$F4005)))</f>
        <v/>
      </c>
      <c r="K4005" s="54">
        <f>IF(OR($B4005="",K$3&lt;$D4005+Настройки!$B$7),0,MAX(0,$E4005-MAX(0,SUMIFS(Тех_Движение!$G$2:$G$5111,Тех_Движение!$D$2:$D$5111,$C4005,Тех_Движение!$B$2:$B$5111,"&lt;="&amp;K$3)-$F4005)))</f>
        <v/>
      </c>
      <c r="L4005" s="54">
        <f>IF(OR($B4005="",L$3&lt;$D4005+Настройки!$B$7),0,MAX(0,$E4005-MAX(0,SUMIFS(Тех_Движение!$G$2:$G$5111,Тех_Движение!$D$2:$D$5111,$C4005,Тех_Движение!$B$2:$B$5111,"&lt;="&amp;L$3)-$F4005)))</f>
        <v/>
      </c>
      <c r="M4005" s="54">
        <f>IF(OR($B4005="",M$3&lt;$D4005+Настройки!$B$7),0,MAX(0,$E4005-MAX(0,SUMIFS(Тех_Движение!$G$2:$G$5111,Тех_Движение!$D$2:$D$5111,$C4005,Тех_Движение!$B$2:$B$5111,"&lt;="&amp;M$3)-$F4005)))</f>
        <v/>
      </c>
      <c r="N4005" s="54">
        <f>IF(OR($B4005="",N$3&lt;$D4005+Настройки!$B$7),0,MAX(0,$E4005-MAX(0,SUMIFS(Тех_Движение!$G$2:$G$5111,Тех_Движение!$D$2:$D$5111,$C4005,Тех_Движение!$B$2:$B$5111,"&lt;="&amp;N$3)-$F4005)))</f>
        <v/>
      </c>
      <c r="O4005" s="54">
        <f>IF(OR($B4005="",O$3&lt;$D4005+Настройки!$B$7),0,MAX(0,$E4005-MAX(0,SUMIFS(Тех_Движение!$G$2:$G$5111,Тех_Движение!$D$2:$D$5111,$C4005,Тех_Движение!$B$2:$B$5111,"&lt;="&amp;O$3)-$F4005)))</f>
        <v/>
      </c>
      <c r="P4005" s="54">
        <f>IF(OR($B4005="",P$3&lt;$D4005+Настройки!$B$7),0,MAX(0,$E4005-MAX(0,SUMIFS(Тех_Движение!$G$2:$G$5111,Тех_Движение!$D$2:$D$5111,$C4005,Тех_Движение!$B$2:$B$5111,"&lt;="&amp;P$3)-$F4005)))</f>
        <v/>
      </c>
      <c r="Q4005" s="54">
        <f>IF(OR($B4005="",Q$3&lt;$D4005+Настройки!$B$7),0,MAX(0,$E4005-MAX(0,SUMIFS(Тех_Движение!$G$2:$G$5111,Тех_Движение!$D$2:$D$5111,$C4005,Тех_Движение!$B$2:$B$5111,"&lt;="&amp;Q$3)-$F4005)))</f>
        <v/>
      </c>
      <c r="R4005" s="54">
        <f>IF($B4005="","",SUM($K4005:$Q4005))</f>
        <v/>
      </c>
      <c r="S4005" s="56">
        <f>IF($B4005="","",VLOOKUP($C4005,Настройки!$A$11:$L$17,9,FALSE))</f>
        <v/>
      </c>
      <c r="T4005" s="56">
        <f>IF($B4005="","",$R4005*$S4005)</f>
        <v/>
      </c>
    </row>
    <row r="4006">
      <c r="A4006" s="20">
        <f>Тех_Движение!$A$4003</f>
        <v/>
      </c>
      <c r="B4006" s="20">
        <f>IF(Тех_Движение!$F$4003&gt;0,Тех_Движение!$I$4003,"")</f>
        <v/>
      </c>
      <c r="C4006" s="20">
        <f>IF($B4006="","",Тех_Движение!$D$4003)</f>
        <v/>
      </c>
      <c r="D4006" s="42">
        <f>IF($B4006="","",Тех_Движение!$B$4003)</f>
        <v/>
      </c>
      <c r="E4006" s="54">
        <f>IF($B4006="","",Тех_Движение!$F$4003)</f>
        <v/>
      </c>
      <c r="F4006" s="54">
        <f>IF($B4006="","",SUMIFS($E$5:$E4005,$C$5:$C4005,$C4006))</f>
        <v/>
      </c>
      <c r="G4006" s="54">
        <f>IF($B4006="","",MAX(0,$E4006-MAX(0,SUMIFS(Тех_Движение!$G$2:$G$5111,Тех_Движение!$D$2:$D$5111,$C4006,Тех_Движение!$B$2:$B$5111,"&lt;="&amp;Настройки!$B$5-1)-$F4006)))</f>
        <v/>
      </c>
      <c r="H4006" s="54">
        <f>IF($B4006="","",IF(AND($D4006&gt;=Настройки!$B$5,$D4006&lt;=Настройки!$B$6),$E4006,0))</f>
        <v/>
      </c>
      <c r="I4006" s="54">
        <f>IF($B4006="","",$G4006+$H4006-$J4006)</f>
        <v/>
      </c>
      <c r="J4006" s="54">
        <f>IF($B4006="","",MAX(0,$E4006-MAX(0,SUMIFS(Тех_Движение!$G$2:$G$5111,Тех_Движение!$D$2:$D$5111,$C4006,Тех_Движение!$B$2:$B$5111,"&lt;="&amp;Настройки!$B$6)-$F4006)))</f>
        <v/>
      </c>
      <c r="K4006" s="54">
        <f>IF(OR($B4006="",K$3&lt;$D4006+Настройки!$B$7),0,MAX(0,$E4006-MAX(0,SUMIFS(Тех_Движение!$G$2:$G$5111,Тех_Движение!$D$2:$D$5111,$C4006,Тех_Движение!$B$2:$B$5111,"&lt;="&amp;K$3)-$F4006)))</f>
        <v/>
      </c>
      <c r="L4006" s="54">
        <f>IF(OR($B4006="",L$3&lt;$D4006+Настройки!$B$7),0,MAX(0,$E4006-MAX(0,SUMIFS(Тех_Движение!$G$2:$G$5111,Тех_Движение!$D$2:$D$5111,$C4006,Тех_Движение!$B$2:$B$5111,"&lt;="&amp;L$3)-$F4006)))</f>
        <v/>
      </c>
      <c r="M4006" s="54">
        <f>IF(OR($B4006="",M$3&lt;$D4006+Настройки!$B$7),0,MAX(0,$E4006-MAX(0,SUMIFS(Тех_Движение!$G$2:$G$5111,Тех_Движение!$D$2:$D$5111,$C4006,Тех_Движение!$B$2:$B$5111,"&lt;="&amp;M$3)-$F4006)))</f>
        <v/>
      </c>
      <c r="N4006" s="54">
        <f>IF(OR($B4006="",N$3&lt;$D4006+Настройки!$B$7),0,MAX(0,$E4006-MAX(0,SUMIFS(Тех_Движение!$G$2:$G$5111,Тех_Движение!$D$2:$D$5111,$C4006,Тех_Движение!$B$2:$B$5111,"&lt;="&amp;N$3)-$F4006)))</f>
        <v/>
      </c>
      <c r="O4006" s="54">
        <f>IF(OR($B4006="",O$3&lt;$D4006+Настройки!$B$7),0,MAX(0,$E4006-MAX(0,SUMIFS(Тех_Движение!$G$2:$G$5111,Тех_Движение!$D$2:$D$5111,$C4006,Тех_Движение!$B$2:$B$5111,"&lt;="&amp;O$3)-$F4006)))</f>
        <v/>
      </c>
      <c r="P4006" s="54">
        <f>IF(OR($B4006="",P$3&lt;$D4006+Настройки!$B$7),0,MAX(0,$E4006-MAX(0,SUMIFS(Тех_Движение!$G$2:$G$5111,Тех_Движение!$D$2:$D$5111,$C4006,Тех_Движение!$B$2:$B$5111,"&lt;="&amp;P$3)-$F4006)))</f>
        <v/>
      </c>
      <c r="Q4006" s="54">
        <f>IF(OR($B4006="",Q$3&lt;$D4006+Настройки!$B$7),0,MAX(0,$E4006-MAX(0,SUMIFS(Тех_Движение!$G$2:$G$5111,Тех_Движение!$D$2:$D$5111,$C4006,Тех_Движение!$B$2:$B$5111,"&lt;="&amp;Q$3)-$F4006)))</f>
        <v/>
      </c>
      <c r="R4006" s="54">
        <f>IF($B4006="","",SUM($K4006:$Q4006))</f>
        <v/>
      </c>
      <c r="S4006" s="56">
        <f>IF($B4006="","",VLOOKUP($C4006,Настройки!$A$11:$L$17,9,FALSE))</f>
        <v/>
      </c>
      <c r="T4006" s="56">
        <f>IF($B4006="","",$R4006*$S4006)</f>
        <v/>
      </c>
    </row>
    <row r="4007">
      <c r="A4007" s="20">
        <f>Тех_Движение!$A$4004</f>
        <v/>
      </c>
      <c r="B4007" s="20">
        <f>IF(Тех_Движение!$F$4004&gt;0,Тех_Движение!$I$4004,"")</f>
        <v/>
      </c>
      <c r="C4007" s="20">
        <f>IF($B4007="","",Тех_Движение!$D$4004)</f>
        <v/>
      </c>
      <c r="D4007" s="42">
        <f>IF($B4007="","",Тех_Движение!$B$4004)</f>
        <v/>
      </c>
      <c r="E4007" s="54">
        <f>IF($B4007="","",Тех_Движение!$F$4004)</f>
        <v/>
      </c>
      <c r="F4007" s="54">
        <f>IF($B4007="","",SUMIFS($E$5:$E4006,$C$5:$C4006,$C4007))</f>
        <v/>
      </c>
      <c r="G4007" s="54">
        <f>IF($B4007="","",MAX(0,$E4007-MAX(0,SUMIFS(Тех_Движение!$G$2:$G$5111,Тех_Движение!$D$2:$D$5111,$C4007,Тех_Движение!$B$2:$B$5111,"&lt;="&amp;Настройки!$B$5-1)-$F4007)))</f>
        <v/>
      </c>
      <c r="H4007" s="54">
        <f>IF($B4007="","",IF(AND($D4007&gt;=Настройки!$B$5,$D4007&lt;=Настройки!$B$6),$E4007,0))</f>
        <v/>
      </c>
      <c r="I4007" s="54">
        <f>IF($B4007="","",$G4007+$H4007-$J4007)</f>
        <v/>
      </c>
      <c r="J4007" s="54">
        <f>IF($B4007="","",MAX(0,$E4007-MAX(0,SUMIFS(Тех_Движение!$G$2:$G$5111,Тех_Движение!$D$2:$D$5111,$C4007,Тех_Движение!$B$2:$B$5111,"&lt;="&amp;Настройки!$B$6)-$F4007)))</f>
        <v/>
      </c>
      <c r="K4007" s="54">
        <f>IF(OR($B4007="",K$3&lt;$D4007+Настройки!$B$7),0,MAX(0,$E4007-MAX(0,SUMIFS(Тех_Движение!$G$2:$G$5111,Тех_Движение!$D$2:$D$5111,$C4007,Тех_Движение!$B$2:$B$5111,"&lt;="&amp;K$3)-$F4007)))</f>
        <v/>
      </c>
      <c r="L4007" s="54">
        <f>IF(OR($B4007="",L$3&lt;$D4007+Настройки!$B$7),0,MAX(0,$E4007-MAX(0,SUMIFS(Тех_Движение!$G$2:$G$5111,Тех_Движение!$D$2:$D$5111,$C4007,Тех_Движение!$B$2:$B$5111,"&lt;="&amp;L$3)-$F4007)))</f>
        <v/>
      </c>
      <c r="M4007" s="54">
        <f>IF(OR($B4007="",M$3&lt;$D4007+Настройки!$B$7),0,MAX(0,$E4007-MAX(0,SUMIFS(Тех_Движение!$G$2:$G$5111,Тех_Движение!$D$2:$D$5111,$C4007,Тех_Движение!$B$2:$B$5111,"&lt;="&amp;M$3)-$F4007)))</f>
        <v/>
      </c>
      <c r="N4007" s="54">
        <f>IF(OR($B4007="",N$3&lt;$D4007+Настройки!$B$7),0,MAX(0,$E4007-MAX(0,SUMIFS(Тех_Движение!$G$2:$G$5111,Тех_Движение!$D$2:$D$5111,$C4007,Тех_Движение!$B$2:$B$5111,"&lt;="&amp;N$3)-$F4007)))</f>
        <v/>
      </c>
      <c r="O4007" s="54">
        <f>IF(OR($B4007="",O$3&lt;$D4007+Настройки!$B$7),0,MAX(0,$E4007-MAX(0,SUMIFS(Тех_Движение!$G$2:$G$5111,Тех_Движение!$D$2:$D$5111,$C4007,Тех_Движение!$B$2:$B$5111,"&lt;="&amp;O$3)-$F4007)))</f>
        <v/>
      </c>
      <c r="P4007" s="54">
        <f>IF(OR($B4007="",P$3&lt;$D4007+Настройки!$B$7),0,MAX(0,$E4007-MAX(0,SUMIFS(Тех_Движение!$G$2:$G$5111,Тех_Движение!$D$2:$D$5111,$C4007,Тех_Движение!$B$2:$B$5111,"&lt;="&amp;P$3)-$F4007)))</f>
        <v/>
      </c>
      <c r="Q4007" s="54">
        <f>IF(OR($B4007="",Q$3&lt;$D4007+Настройки!$B$7),0,MAX(0,$E4007-MAX(0,SUMIFS(Тех_Движение!$G$2:$G$5111,Тех_Движение!$D$2:$D$5111,$C4007,Тех_Движение!$B$2:$B$5111,"&lt;="&amp;Q$3)-$F4007)))</f>
        <v/>
      </c>
      <c r="R4007" s="54">
        <f>IF($B4007="","",SUM($K4007:$Q4007))</f>
        <v/>
      </c>
      <c r="S4007" s="56">
        <f>IF($B4007="","",VLOOKUP($C4007,Настройки!$A$11:$L$17,9,FALSE))</f>
        <v/>
      </c>
      <c r="T4007" s="56">
        <f>IF($B4007="","",$R4007*$S4007)</f>
        <v/>
      </c>
    </row>
    <row r="4008">
      <c r="A4008" s="20">
        <f>Тех_Движение!$A$4005</f>
        <v/>
      </c>
      <c r="B4008" s="20">
        <f>IF(Тех_Движение!$F$4005&gt;0,Тех_Движение!$I$4005,"")</f>
        <v/>
      </c>
      <c r="C4008" s="20">
        <f>IF($B4008="","",Тех_Движение!$D$4005)</f>
        <v/>
      </c>
      <c r="D4008" s="42">
        <f>IF($B4008="","",Тех_Движение!$B$4005)</f>
        <v/>
      </c>
      <c r="E4008" s="54">
        <f>IF($B4008="","",Тех_Движение!$F$4005)</f>
        <v/>
      </c>
      <c r="F4008" s="54">
        <f>IF($B4008="","",SUMIFS($E$5:$E4007,$C$5:$C4007,$C4008))</f>
        <v/>
      </c>
      <c r="G4008" s="54">
        <f>IF($B4008="","",MAX(0,$E4008-MAX(0,SUMIFS(Тех_Движение!$G$2:$G$5111,Тех_Движение!$D$2:$D$5111,$C4008,Тех_Движение!$B$2:$B$5111,"&lt;="&amp;Настройки!$B$5-1)-$F4008)))</f>
        <v/>
      </c>
      <c r="H4008" s="54">
        <f>IF($B4008="","",IF(AND($D4008&gt;=Настройки!$B$5,$D4008&lt;=Настройки!$B$6),$E4008,0))</f>
        <v/>
      </c>
      <c r="I4008" s="54">
        <f>IF($B4008="","",$G4008+$H4008-$J4008)</f>
        <v/>
      </c>
      <c r="J4008" s="54">
        <f>IF($B4008="","",MAX(0,$E4008-MAX(0,SUMIFS(Тех_Движение!$G$2:$G$5111,Тех_Движение!$D$2:$D$5111,$C4008,Тех_Движение!$B$2:$B$5111,"&lt;="&amp;Настройки!$B$6)-$F4008)))</f>
        <v/>
      </c>
      <c r="K4008" s="54">
        <f>IF(OR($B4008="",K$3&lt;$D4008+Настройки!$B$7),0,MAX(0,$E4008-MAX(0,SUMIFS(Тех_Движение!$G$2:$G$5111,Тех_Движение!$D$2:$D$5111,$C4008,Тех_Движение!$B$2:$B$5111,"&lt;="&amp;K$3)-$F4008)))</f>
        <v/>
      </c>
      <c r="L4008" s="54">
        <f>IF(OR($B4008="",L$3&lt;$D4008+Настройки!$B$7),0,MAX(0,$E4008-MAX(0,SUMIFS(Тех_Движение!$G$2:$G$5111,Тех_Движение!$D$2:$D$5111,$C4008,Тех_Движение!$B$2:$B$5111,"&lt;="&amp;L$3)-$F4008)))</f>
        <v/>
      </c>
      <c r="M4008" s="54">
        <f>IF(OR($B4008="",M$3&lt;$D4008+Настройки!$B$7),0,MAX(0,$E4008-MAX(0,SUMIFS(Тех_Движение!$G$2:$G$5111,Тех_Движение!$D$2:$D$5111,$C4008,Тех_Движение!$B$2:$B$5111,"&lt;="&amp;M$3)-$F4008)))</f>
        <v/>
      </c>
      <c r="N4008" s="54">
        <f>IF(OR($B4008="",N$3&lt;$D4008+Настройки!$B$7),0,MAX(0,$E4008-MAX(0,SUMIFS(Тех_Движение!$G$2:$G$5111,Тех_Движение!$D$2:$D$5111,$C4008,Тех_Движение!$B$2:$B$5111,"&lt;="&amp;N$3)-$F4008)))</f>
        <v/>
      </c>
      <c r="O4008" s="54">
        <f>IF(OR($B4008="",O$3&lt;$D4008+Настройки!$B$7),0,MAX(0,$E4008-MAX(0,SUMIFS(Тех_Движение!$G$2:$G$5111,Тех_Движение!$D$2:$D$5111,$C4008,Тех_Движение!$B$2:$B$5111,"&lt;="&amp;O$3)-$F4008)))</f>
        <v/>
      </c>
      <c r="P4008" s="54">
        <f>IF(OR($B4008="",P$3&lt;$D4008+Настройки!$B$7),0,MAX(0,$E4008-MAX(0,SUMIFS(Тех_Движение!$G$2:$G$5111,Тех_Движение!$D$2:$D$5111,$C4008,Тех_Движение!$B$2:$B$5111,"&lt;="&amp;P$3)-$F4008)))</f>
        <v/>
      </c>
      <c r="Q4008" s="54">
        <f>IF(OR($B4008="",Q$3&lt;$D4008+Настройки!$B$7),0,MAX(0,$E4008-MAX(0,SUMIFS(Тех_Движение!$G$2:$G$5111,Тех_Движение!$D$2:$D$5111,$C4008,Тех_Движение!$B$2:$B$5111,"&lt;="&amp;Q$3)-$F4008)))</f>
        <v/>
      </c>
      <c r="R4008" s="54">
        <f>IF($B4008="","",SUM($K4008:$Q4008))</f>
        <v/>
      </c>
      <c r="S4008" s="56">
        <f>IF($B4008="","",VLOOKUP($C4008,Настройки!$A$11:$L$17,9,FALSE))</f>
        <v/>
      </c>
      <c r="T4008" s="56">
        <f>IF($B4008="","",$R4008*$S4008)</f>
        <v/>
      </c>
    </row>
    <row r="4009">
      <c r="A4009" s="20">
        <f>Тех_Движение!$A$4006</f>
        <v/>
      </c>
      <c r="B4009" s="20">
        <f>IF(Тех_Движение!$F$4006&gt;0,Тех_Движение!$I$4006,"")</f>
        <v/>
      </c>
      <c r="C4009" s="20">
        <f>IF($B4009="","",Тех_Движение!$D$4006)</f>
        <v/>
      </c>
      <c r="D4009" s="42">
        <f>IF($B4009="","",Тех_Движение!$B$4006)</f>
        <v/>
      </c>
      <c r="E4009" s="54">
        <f>IF($B4009="","",Тех_Движение!$F$4006)</f>
        <v/>
      </c>
      <c r="F4009" s="54">
        <f>IF($B4009="","",SUMIFS($E$5:$E4008,$C$5:$C4008,$C4009))</f>
        <v/>
      </c>
      <c r="G4009" s="54">
        <f>IF($B4009="","",MAX(0,$E4009-MAX(0,SUMIFS(Тех_Движение!$G$2:$G$5111,Тех_Движение!$D$2:$D$5111,$C4009,Тех_Движение!$B$2:$B$5111,"&lt;="&amp;Настройки!$B$5-1)-$F4009)))</f>
        <v/>
      </c>
      <c r="H4009" s="54">
        <f>IF($B4009="","",IF(AND($D4009&gt;=Настройки!$B$5,$D4009&lt;=Настройки!$B$6),$E4009,0))</f>
        <v/>
      </c>
      <c r="I4009" s="54">
        <f>IF($B4009="","",$G4009+$H4009-$J4009)</f>
        <v/>
      </c>
      <c r="J4009" s="54">
        <f>IF($B4009="","",MAX(0,$E4009-MAX(0,SUMIFS(Тех_Движение!$G$2:$G$5111,Тех_Движение!$D$2:$D$5111,$C4009,Тех_Движение!$B$2:$B$5111,"&lt;="&amp;Настройки!$B$6)-$F4009)))</f>
        <v/>
      </c>
      <c r="K4009" s="54">
        <f>IF(OR($B4009="",K$3&lt;$D4009+Настройки!$B$7),0,MAX(0,$E4009-MAX(0,SUMIFS(Тех_Движение!$G$2:$G$5111,Тех_Движение!$D$2:$D$5111,$C4009,Тех_Движение!$B$2:$B$5111,"&lt;="&amp;K$3)-$F4009)))</f>
        <v/>
      </c>
      <c r="L4009" s="54">
        <f>IF(OR($B4009="",L$3&lt;$D4009+Настройки!$B$7),0,MAX(0,$E4009-MAX(0,SUMIFS(Тех_Движение!$G$2:$G$5111,Тех_Движение!$D$2:$D$5111,$C4009,Тех_Движение!$B$2:$B$5111,"&lt;="&amp;L$3)-$F4009)))</f>
        <v/>
      </c>
      <c r="M4009" s="54">
        <f>IF(OR($B4009="",M$3&lt;$D4009+Настройки!$B$7),0,MAX(0,$E4009-MAX(0,SUMIFS(Тех_Движение!$G$2:$G$5111,Тех_Движение!$D$2:$D$5111,$C4009,Тех_Движение!$B$2:$B$5111,"&lt;="&amp;M$3)-$F4009)))</f>
        <v/>
      </c>
      <c r="N4009" s="54">
        <f>IF(OR($B4009="",N$3&lt;$D4009+Настройки!$B$7),0,MAX(0,$E4009-MAX(0,SUMIFS(Тех_Движение!$G$2:$G$5111,Тех_Движение!$D$2:$D$5111,$C4009,Тех_Движение!$B$2:$B$5111,"&lt;="&amp;N$3)-$F4009)))</f>
        <v/>
      </c>
      <c r="O4009" s="54">
        <f>IF(OR($B4009="",O$3&lt;$D4009+Настройки!$B$7),0,MAX(0,$E4009-MAX(0,SUMIFS(Тех_Движение!$G$2:$G$5111,Тех_Движение!$D$2:$D$5111,$C4009,Тех_Движение!$B$2:$B$5111,"&lt;="&amp;O$3)-$F4009)))</f>
        <v/>
      </c>
      <c r="P4009" s="54">
        <f>IF(OR($B4009="",P$3&lt;$D4009+Настройки!$B$7),0,MAX(0,$E4009-MAX(0,SUMIFS(Тех_Движение!$G$2:$G$5111,Тех_Движение!$D$2:$D$5111,$C4009,Тех_Движение!$B$2:$B$5111,"&lt;="&amp;P$3)-$F4009)))</f>
        <v/>
      </c>
      <c r="Q4009" s="54">
        <f>IF(OR($B4009="",Q$3&lt;$D4009+Настройки!$B$7),0,MAX(0,$E4009-MAX(0,SUMIFS(Тех_Движение!$G$2:$G$5111,Тех_Движение!$D$2:$D$5111,$C4009,Тех_Движение!$B$2:$B$5111,"&lt;="&amp;Q$3)-$F4009)))</f>
        <v/>
      </c>
      <c r="R4009" s="54">
        <f>IF($B4009="","",SUM($K4009:$Q4009))</f>
        <v/>
      </c>
      <c r="S4009" s="56">
        <f>IF($B4009="","",VLOOKUP($C4009,Настройки!$A$11:$L$17,9,FALSE))</f>
        <v/>
      </c>
      <c r="T4009" s="56">
        <f>IF($B4009="","",$R4009*$S4009)</f>
        <v/>
      </c>
    </row>
    <row r="4010">
      <c r="A4010" s="20">
        <f>Тех_Движение!$A$4007</f>
        <v/>
      </c>
      <c r="B4010" s="20">
        <f>IF(Тех_Движение!$F$4007&gt;0,Тех_Движение!$I$4007,"")</f>
        <v/>
      </c>
      <c r="C4010" s="20">
        <f>IF($B4010="","",Тех_Движение!$D$4007)</f>
        <v/>
      </c>
      <c r="D4010" s="42">
        <f>IF($B4010="","",Тех_Движение!$B$4007)</f>
        <v/>
      </c>
      <c r="E4010" s="54">
        <f>IF($B4010="","",Тех_Движение!$F$4007)</f>
        <v/>
      </c>
      <c r="F4010" s="54">
        <f>IF($B4010="","",SUMIFS($E$5:$E4009,$C$5:$C4009,$C4010))</f>
        <v/>
      </c>
      <c r="G4010" s="54">
        <f>IF($B4010="","",MAX(0,$E4010-MAX(0,SUMIFS(Тех_Движение!$G$2:$G$5111,Тех_Движение!$D$2:$D$5111,$C4010,Тех_Движение!$B$2:$B$5111,"&lt;="&amp;Настройки!$B$5-1)-$F4010)))</f>
        <v/>
      </c>
      <c r="H4010" s="54">
        <f>IF($B4010="","",IF(AND($D4010&gt;=Настройки!$B$5,$D4010&lt;=Настройки!$B$6),$E4010,0))</f>
        <v/>
      </c>
      <c r="I4010" s="54">
        <f>IF($B4010="","",$G4010+$H4010-$J4010)</f>
        <v/>
      </c>
      <c r="J4010" s="54">
        <f>IF($B4010="","",MAX(0,$E4010-MAX(0,SUMIFS(Тех_Движение!$G$2:$G$5111,Тех_Движение!$D$2:$D$5111,$C4010,Тех_Движение!$B$2:$B$5111,"&lt;="&amp;Настройки!$B$6)-$F4010)))</f>
        <v/>
      </c>
      <c r="K4010" s="54">
        <f>IF(OR($B4010="",K$3&lt;$D4010+Настройки!$B$7),0,MAX(0,$E4010-MAX(0,SUMIFS(Тех_Движение!$G$2:$G$5111,Тех_Движение!$D$2:$D$5111,$C4010,Тех_Движение!$B$2:$B$5111,"&lt;="&amp;K$3)-$F4010)))</f>
        <v/>
      </c>
      <c r="L4010" s="54">
        <f>IF(OR($B4010="",L$3&lt;$D4010+Настройки!$B$7),0,MAX(0,$E4010-MAX(0,SUMIFS(Тех_Движение!$G$2:$G$5111,Тех_Движение!$D$2:$D$5111,$C4010,Тех_Движение!$B$2:$B$5111,"&lt;="&amp;L$3)-$F4010)))</f>
        <v/>
      </c>
      <c r="M4010" s="54">
        <f>IF(OR($B4010="",M$3&lt;$D4010+Настройки!$B$7),0,MAX(0,$E4010-MAX(0,SUMIFS(Тех_Движение!$G$2:$G$5111,Тех_Движение!$D$2:$D$5111,$C4010,Тех_Движение!$B$2:$B$5111,"&lt;="&amp;M$3)-$F4010)))</f>
        <v/>
      </c>
      <c r="N4010" s="54">
        <f>IF(OR($B4010="",N$3&lt;$D4010+Настройки!$B$7),0,MAX(0,$E4010-MAX(0,SUMIFS(Тех_Движение!$G$2:$G$5111,Тех_Движение!$D$2:$D$5111,$C4010,Тех_Движение!$B$2:$B$5111,"&lt;="&amp;N$3)-$F4010)))</f>
        <v/>
      </c>
      <c r="O4010" s="54">
        <f>IF(OR($B4010="",O$3&lt;$D4010+Настройки!$B$7),0,MAX(0,$E4010-MAX(0,SUMIFS(Тех_Движение!$G$2:$G$5111,Тех_Движение!$D$2:$D$5111,$C4010,Тех_Движение!$B$2:$B$5111,"&lt;="&amp;O$3)-$F4010)))</f>
        <v/>
      </c>
      <c r="P4010" s="54">
        <f>IF(OR($B4010="",P$3&lt;$D4010+Настройки!$B$7),0,MAX(0,$E4010-MAX(0,SUMIFS(Тех_Движение!$G$2:$G$5111,Тех_Движение!$D$2:$D$5111,$C4010,Тех_Движение!$B$2:$B$5111,"&lt;="&amp;P$3)-$F4010)))</f>
        <v/>
      </c>
      <c r="Q4010" s="54">
        <f>IF(OR($B4010="",Q$3&lt;$D4010+Настройки!$B$7),0,MAX(0,$E4010-MAX(0,SUMIFS(Тех_Движение!$G$2:$G$5111,Тех_Движение!$D$2:$D$5111,$C4010,Тех_Движение!$B$2:$B$5111,"&lt;="&amp;Q$3)-$F4010)))</f>
        <v/>
      </c>
      <c r="R4010" s="54">
        <f>IF($B4010="","",SUM($K4010:$Q4010))</f>
        <v/>
      </c>
      <c r="S4010" s="56">
        <f>IF($B4010="","",VLOOKUP($C4010,Настройки!$A$11:$L$17,9,FALSE))</f>
        <v/>
      </c>
      <c r="T4010" s="56">
        <f>IF($B4010="","",$R4010*$S4010)</f>
        <v/>
      </c>
    </row>
    <row r="4011">
      <c r="A4011" s="20">
        <f>Тех_Движение!$A$4008</f>
        <v/>
      </c>
      <c r="B4011" s="20">
        <f>IF(Тех_Движение!$F$4008&gt;0,Тех_Движение!$I$4008,"")</f>
        <v/>
      </c>
      <c r="C4011" s="20">
        <f>IF($B4011="","",Тех_Движение!$D$4008)</f>
        <v/>
      </c>
      <c r="D4011" s="42">
        <f>IF($B4011="","",Тех_Движение!$B$4008)</f>
        <v/>
      </c>
      <c r="E4011" s="54">
        <f>IF($B4011="","",Тех_Движение!$F$4008)</f>
        <v/>
      </c>
      <c r="F4011" s="54">
        <f>IF($B4011="","",SUMIFS($E$5:$E4010,$C$5:$C4010,$C4011))</f>
        <v/>
      </c>
      <c r="G4011" s="54">
        <f>IF($B4011="","",MAX(0,$E4011-MAX(0,SUMIFS(Тех_Движение!$G$2:$G$5111,Тех_Движение!$D$2:$D$5111,$C4011,Тех_Движение!$B$2:$B$5111,"&lt;="&amp;Настройки!$B$5-1)-$F4011)))</f>
        <v/>
      </c>
      <c r="H4011" s="54">
        <f>IF($B4011="","",IF(AND($D4011&gt;=Настройки!$B$5,$D4011&lt;=Настройки!$B$6),$E4011,0))</f>
        <v/>
      </c>
      <c r="I4011" s="54">
        <f>IF($B4011="","",$G4011+$H4011-$J4011)</f>
        <v/>
      </c>
      <c r="J4011" s="54">
        <f>IF($B4011="","",MAX(0,$E4011-MAX(0,SUMIFS(Тех_Движение!$G$2:$G$5111,Тех_Движение!$D$2:$D$5111,$C4011,Тех_Движение!$B$2:$B$5111,"&lt;="&amp;Настройки!$B$6)-$F4011)))</f>
        <v/>
      </c>
      <c r="K4011" s="54">
        <f>IF(OR($B4011="",K$3&lt;$D4011+Настройки!$B$7),0,MAX(0,$E4011-MAX(0,SUMIFS(Тех_Движение!$G$2:$G$5111,Тех_Движение!$D$2:$D$5111,$C4011,Тех_Движение!$B$2:$B$5111,"&lt;="&amp;K$3)-$F4011)))</f>
        <v/>
      </c>
      <c r="L4011" s="54">
        <f>IF(OR($B4011="",L$3&lt;$D4011+Настройки!$B$7),0,MAX(0,$E4011-MAX(0,SUMIFS(Тех_Движение!$G$2:$G$5111,Тех_Движение!$D$2:$D$5111,$C4011,Тех_Движение!$B$2:$B$5111,"&lt;="&amp;L$3)-$F4011)))</f>
        <v/>
      </c>
      <c r="M4011" s="54">
        <f>IF(OR($B4011="",M$3&lt;$D4011+Настройки!$B$7),0,MAX(0,$E4011-MAX(0,SUMIFS(Тех_Движение!$G$2:$G$5111,Тех_Движение!$D$2:$D$5111,$C4011,Тех_Движение!$B$2:$B$5111,"&lt;="&amp;M$3)-$F4011)))</f>
        <v/>
      </c>
      <c r="N4011" s="54">
        <f>IF(OR($B4011="",N$3&lt;$D4011+Настройки!$B$7),0,MAX(0,$E4011-MAX(0,SUMIFS(Тех_Движение!$G$2:$G$5111,Тех_Движение!$D$2:$D$5111,$C4011,Тех_Движение!$B$2:$B$5111,"&lt;="&amp;N$3)-$F4011)))</f>
        <v/>
      </c>
      <c r="O4011" s="54">
        <f>IF(OR($B4011="",O$3&lt;$D4011+Настройки!$B$7),0,MAX(0,$E4011-MAX(0,SUMIFS(Тех_Движение!$G$2:$G$5111,Тех_Движение!$D$2:$D$5111,$C4011,Тех_Движение!$B$2:$B$5111,"&lt;="&amp;O$3)-$F4011)))</f>
        <v/>
      </c>
      <c r="P4011" s="54">
        <f>IF(OR($B4011="",P$3&lt;$D4011+Настройки!$B$7),0,MAX(0,$E4011-MAX(0,SUMIFS(Тех_Движение!$G$2:$G$5111,Тех_Движение!$D$2:$D$5111,$C4011,Тех_Движение!$B$2:$B$5111,"&lt;="&amp;P$3)-$F4011)))</f>
        <v/>
      </c>
      <c r="Q4011" s="54">
        <f>IF(OR($B4011="",Q$3&lt;$D4011+Настройки!$B$7),0,MAX(0,$E4011-MAX(0,SUMIFS(Тех_Движение!$G$2:$G$5111,Тех_Движение!$D$2:$D$5111,$C4011,Тех_Движение!$B$2:$B$5111,"&lt;="&amp;Q$3)-$F4011)))</f>
        <v/>
      </c>
      <c r="R4011" s="54">
        <f>IF($B4011="","",SUM($K4011:$Q4011))</f>
        <v/>
      </c>
      <c r="S4011" s="56">
        <f>IF($B4011="","",VLOOKUP($C4011,Настройки!$A$11:$L$17,9,FALSE))</f>
        <v/>
      </c>
      <c r="T4011" s="56">
        <f>IF($B4011="","",$R4011*$S4011)</f>
        <v/>
      </c>
    </row>
    <row r="4012">
      <c r="A4012" s="20">
        <f>Тех_Движение!$A$4009</f>
        <v/>
      </c>
      <c r="B4012" s="20">
        <f>IF(Тех_Движение!$F$4009&gt;0,Тех_Движение!$I$4009,"")</f>
        <v/>
      </c>
      <c r="C4012" s="20">
        <f>IF($B4012="","",Тех_Движение!$D$4009)</f>
        <v/>
      </c>
      <c r="D4012" s="42">
        <f>IF($B4012="","",Тех_Движение!$B$4009)</f>
        <v/>
      </c>
      <c r="E4012" s="54">
        <f>IF($B4012="","",Тех_Движение!$F$4009)</f>
        <v/>
      </c>
      <c r="F4012" s="54">
        <f>IF($B4012="","",SUMIFS($E$5:$E4011,$C$5:$C4011,$C4012))</f>
        <v/>
      </c>
      <c r="G4012" s="54">
        <f>IF($B4012="","",MAX(0,$E4012-MAX(0,SUMIFS(Тех_Движение!$G$2:$G$5111,Тех_Движение!$D$2:$D$5111,$C4012,Тех_Движение!$B$2:$B$5111,"&lt;="&amp;Настройки!$B$5-1)-$F4012)))</f>
        <v/>
      </c>
      <c r="H4012" s="54">
        <f>IF($B4012="","",IF(AND($D4012&gt;=Настройки!$B$5,$D4012&lt;=Настройки!$B$6),$E4012,0))</f>
        <v/>
      </c>
      <c r="I4012" s="54">
        <f>IF($B4012="","",$G4012+$H4012-$J4012)</f>
        <v/>
      </c>
      <c r="J4012" s="54">
        <f>IF($B4012="","",MAX(0,$E4012-MAX(0,SUMIFS(Тех_Движение!$G$2:$G$5111,Тех_Движение!$D$2:$D$5111,$C4012,Тех_Движение!$B$2:$B$5111,"&lt;="&amp;Настройки!$B$6)-$F4012)))</f>
        <v/>
      </c>
      <c r="K4012" s="54">
        <f>IF(OR($B4012="",K$3&lt;$D4012+Настройки!$B$7),0,MAX(0,$E4012-MAX(0,SUMIFS(Тех_Движение!$G$2:$G$5111,Тех_Движение!$D$2:$D$5111,$C4012,Тех_Движение!$B$2:$B$5111,"&lt;="&amp;K$3)-$F4012)))</f>
        <v/>
      </c>
      <c r="L4012" s="54">
        <f>IF(OR($B4012="",L$3&lt;$D4012+Настройки!$B$7),0,MAX(0,$E4012-MAX(0,SUMIFS(Тех_Движение!$G$2:$G$5111,Тех_Движение!$D$2:$D$5111,$C4012,Тех_Движение!$B$2:$B$5111,"&lt;="&amp;L$3)-$F4012)))</f>
        <v/>
      </c>
      <c r="M4012" s="54">
        <f>IF(OR($B4012="",M$3&lt;$D4012+Настройки!$B$7),0,MAX(0,$E4012-MAX(0,SUMIFS(Тех_Движение!$G$2:$G$5111,Тех_Движение!$D$2:$D$5111,$C4012,Тех_Движение!$B$2:$B$5111,"&lt;="&amp;M$3)-$F4012)))</f>
        <v/>
      </c>
      <c r="N4012" s="54">
        <f>IF(OR($B4012="",N$3&lt;$D4012+Настройки!$B$7),0,MAX(0,$E4012-MAX(0,SUMIFS(Тех_Движение!$G$2:$G$5111,Тех_Движение!$D$2:$D$5111,$C4012,Тех_Движение!$B$2:$B$5111,"&lt;="&amp;N$3)-$F4012)))</f>
        <v/>
      </c>
      <c r="O4012" s="54">
        <f>IF(OR($B4012="",O$3&lt;$D4012+Настройки!$B$7),0,MAX(0,$E4012-MAX(0,SUMIFS(Тех_Движение!$G$2:$G$5111,Тех_Движение!$D$2:$D$5111,$C4012,Тех_Движение!$B$2:$B$5111,"&lt;="&amp;O$3)-$F4012)))</f>
        <v/>
      </c>
      <c r="P4012" s="54">
        <f>IF(OR($B4012="",P$3&lt;$D4012+Настройки!$B$7),0,MAX(0,$E4012-MAX(0,SUMIFS(Тех_Движение!$G$2:$G$5111,Тех_Движение!$D$2:$D$5111,$C4012,Тех_Движение!$B$2:$B$5111,"&lt;="&amp;P$3)-$F4012)))</f>
        <v/>
      </c>
      <c r="Q4012" s="54">
        <f>IF(OR($B4012="",Q$3&lt;$D4012+Настройки!$B$7),0,MAX(0,$E4012-MAX(0,SUMIFS(Тех_Движение!$G$2:$G$5111,Тех_Движение!$D$2:$D$5111,$C4012,Тех_Движение!$B$2:$B$5111,"&lt;="&amp;Q$3)-$F4012)))</f>
        <v/>
      </c>
      <c r="R4012" s="54">
        <f>IF($B4012="","",SUM($K4012:$Q4012))</f>
        <v/>
      </c>
      <c r="S4012" s="56">
        <f>IF($B4012="","",VLOOKUP($C4012,Настройки!$A$11:$L$17,9,FALSE))</f>
        <v/>
      </c>
      <c r="T4012" s="56">
        <f>IF($B4012="","",$R4012*$S4012)</f>
        <v/>
      </c>
    </row>
    <row r="4013">
      <c r="A4013" s="20">
        <f>Тех_Движение!$A$4010</f>
        <v/>
      </c>
      <c r="B4013" s="20">
        <f>IF(Тех_Движение!$F$4010&gt;0,Тех_Движение!$I$4010,"")</f>
        <v/>
      </c>
      <c r="C4013" s="20">
        <f>IF($B4013="","",Тех_Движение!$D$4010)</f>
        <v/>
      </c>
      <c r="D4013" s="42">
        <f>IF($B4013="","",Тех_Движение!$B$4010)</f>
        <v/>
      </c>
      <c r="E4013" s="54">
        <f>IF($B4013="","",Тех_Движение!$F$4010)</f>
        <v/>
      </c>
      <c r="F4013" s="54">
        <f>IF($B4013="","",SUMIFS($E$5:$E4012,$C$5:$C4012,$C4013))</f>
        <v/>
      </c>
      <c r="G4013" s="54">
        <f>IF($B4013="","",MAX(0,$E4013-MAX(0,SUMIFS(Тех_Движение!$G$2:$G$5111,Тех_Движение!$D$2:$D$5111,$C4013,Тех_Движение!$B$2:$B$5111,"&lt;="&amp;Настройки!$B$5-1)-$F4013)))</f>
        <v/>
      </c>
      <c r="H4013" s="54">
        <f>IF($B4013="","",IF(AND($D4013&gt;=Настройки!$B$5,$D4013&lt;=Настройки!$B$6),$E4013,0))</f>
        <v/>
      </c>
      <c r="I4013" s="54">
        <f>IF($B4013="","",$G4013+$H4013-$J4013)</f>
        <v/>
      </c>
      <c r="J4013" s="54">
        <f>IF($B4013="","",MAX(0,$E4013-MAX(0,SUMIFS(Тех_Движение!$G$2:$G$5111,Тех_Движение!$D$2:$D$5111,$C4013,Тех_Движение!$B$2:$B$5111,"&lt;="&amp;Настройки!$B$6)-$F4013)))</f>
        <v/>
      </c>
      <c r="K4013" s="54">
        <f>IF(OR($B4013="",K$3&lt;$D4013+Настройки!$B$7),0,MAX(0,$E4013-MAX(0,SUMIFS(Тех_Движение!$G$2:$G$5111,Тех_Движение!$D$2:$D$5111,$C4013,Тех_Движение!$B$2:$B$5111,"&lt;="&amp;K$3)-$F4013)))</f>
        <v/>
      </c>
      <c r="L4013" s="54">
        <f>IF(OR($B4013="",L$3&lt;$D4013+Настройки!$B$7),0,MAX(0,$E4013-MAX(0,SUMIFS(Тех_Движение!$G$2:$G$5111,Тех_Движение!$D$2:$D$5111,$C4013,Тех_Движение!$B$2:$B$5111,"&lt;="&amp;L$3)-$F4013)))</f>
        <v/>
      </c>
      <c r="M4013" s="54">
        <f>IF(OR($B4013="",M$3&lt;$D4013+Настройки!$B$7),0,MAX(0,$E4013-MAX(0,SUMIFS(Тех_Движение!$G$2:$G$5111,Тех_Движение!$D$2:$D$5111,$C4013,Тех_Движение!$B$2:$B$5111,"&lt;="&amp;M$3)-$F4013)))</f>
        <v/>
      </c>
      <c r="N4013" s="54">
        <f>IF(OR($B4013="",N$3&lt;$D4013+Настройки!$B$7),0,MAX(0,$E4013-MAX(0,SUMIFS(Тех_Движение!$G$2:$G$5111,Тех_Движение!$D$2:$D$5111,$C4013,Тех_Движение!$B$2:$B$5111,"&lt;="&amp;N$3)-$F4013)))</f>
        <v/>
      </c>
      <c r="O4013" s="54">
        <f>IF(OR($B4013="",O$3&lt;$D4013+Настройки!$B$7),0,MAX(0,$E4013-MAX(0,SUMIFS(Тех_Движение!$G$2:$G$5111,Тех_Движение!$D$2:$D$5111,$C4013,Тех_Движение!$B$2:$B$5111,"&lt;="&amp;O$3)-$F4013)))</f>
        <v/>
      </c>
      <c r="P4013" s="54">
        <f>IF(OR($B4013="",P$3&lt;$D4013+Настройки!$B$7),0,MAX(0,$E4013-MAX(0,SUMIFS(Тех_Движение!$G$2:$G$5111,Тех_Движение!$D$2:$D$5111,$C4013,Тех_Движение!$B$2:$B$5111,"&lt;="&amp;P$3)-$F4013)))</f>
        <v/>
      </c>
      <c r="Q4013" s="54">
        <f>IF(OR($B4013="",Q$3&lt;$D4013+Настройки!$B$7),0,MAX(0,$E4013-MAX(0,SUMIFS(Тех_Движение!$G$2:$G$5111,Тех_Движение!$D$2:$D$5111,$C4013,Тех_Движение!$B$2:$B$5111,"&lt;="&amp;Q$3)-$F4013)))</f>
        <v/>
      </c>
      <c r="R4013" s="54">
        <f>IF($B4013="","",SUM($K4013:$Q4013))</f>
        <v/>
      </c>
      <c r="S4013" s="56">
        <f>IF($B4013="","",VLOOKUP($C4013,Настройки!$A$11:$L$17,9,FALSE))</f>
        <v/>
      </c>
      <c r="T4013" s="56">
        <f>IF($B4013="","",$R4013*$S4013)</f>
        <v/>
      </c>
    </row>
    <row r="4014">
      <c r="A4014" s="20">
        <f>Тех_Движение!$A$4011</f>
        <v/>
      </c>
      <c r="B4014" s="20">
        <f>IF(Тех_Движение!$F$4011&gt;0,Тех_Движение!$I$4011,"")</f>
        <v/>
      </c>
      <c r="C4014" s="20">
        <f>IF($B4014="","",Тех_Движение!$D$4011)</f>
        <v/>
      </c>
      <c r="D4014" s="42">
        <f>IF($B4014="","",Тех_Движение!$B$4011)</f>
        <v/>
      </c>
      <c r="E4014" s="54">
        <f>IF($B4014="","",Тех_Движение!$F$4011)</f>
        <v/>
      </c>
      <c r="F4014" s="54">
        <f>IF($B4014="","",SUMIFS($E$5:$E4013,$C$5:$C4013,$C4014))</f>
        <v/>
      </c>
      <c r="G4014" s="54">
        <f>IF($B4014="","",MAX(0,$E4014-MAX(0,SUMIFS(Тех_Движение!$G$2:$G$5111,Тех_Движение!$D$2:$D$5111,$C4014,Тех_Движение!$B$2:$B$5111,"&lt;="&amp;Настройки!$B$5-1)-$F4014)))</f>
        <v/>
      </c>
      <c r="H4014" s="54">
        <f>IF($B4014="","",IF(AND($D4014&gt;=Настройки!$B$5,$D4014&lt;=Настройки!$B$6),$E4014,0))</f>
        <v/>
      </c>
      <c r="I4014" s="54">
        <f>IF($B4014="","",$G4014+$H4014-$J4014)</f>
        <v/>
      </c>
      <c r="J4014" s="54">
        <f>IF($B4014="","",MAX(0,$E4014-MAX(0,SUMIFS(Тех_Движение!$G$2:$G$5111,Тех_Движение!$D$2:$D$5111,$C4014,Тех_Движение!$B$2:$B$5111,"&lt;="&amp;Настройки!$B$6)-$F4014)))</f>
        <v/>
      </c>
      <c r="K4014" s="54">
        <f>IF(OR($B4014="",K$3&lt;$D4014+Настройки!$B$7),0,MAX(0,$E4014-MAX(0,SUMIFS(Тех_Движение!$G$2:$G$5111,Тех_Движение!$D$2:$D$5111,$C4014,Тех_Движение!$B$2:$B$5111,"&lt;="&amp;K$3)-$F4014)))</f>
        <v/>
      </c>
      <c r="L4014" s="54">
        <f>IF(OR($B4014="",L$3&lt;$D4014+Настройки!$B$7),0,MAX(0,$E4014-MAX(0,SUMIFS(Тех_Движение!$G$2:$G$5111,Тех_Движение!$D$2:$D$5111,$C4014,Тех_Движение!$B$2:$B$5111,"&lt;="&amp;L$3)-$F4014)))</f>
        <v/>
      </c>
      <c r="M4014" s="54">
        <f>IF(OR($B4014="",M$3&lt;$D4014+Настройки!$B$7),0,MAX(0,$E4014-MAX(0,SUMIFS(Тех_Движение!$G$2:$G$5111,Тех_Движение!$D$2:$D$5111,$C4014,Тех_Движение!$B$2:$B$5111,"&lt;="&amp;M$3)-$F4014)))</f>
        <v/>
      </c>
      <c r="N4014" s="54">
        <f>IF(OR($B4014="",N$3&lt;$D4014+Настройки!$B$7),0,MAX(0,$E4014-MAX(0,SUMIFS(Тех_Движение!$G$2:$G$5111,Тех_Движение!$D$2:$D$5111,$C4014,Тех_Движение!$B$2:$B$5111,"&lt;="&amp;N$3)-$F4014)))</f>
        <v/>
      </c>
      <c r="O4014" s="54">
        <f>IF(OR($B4014="",O$3&lt;$D4014+Настройки!$B$7),0,MAX(0,$E4014-MAX(0,SUMIFS(Тех_Движение!$G$2:$G$5111,Тех_Движение!$D$2:$D$5111,$C4014,Тех_Движение!$B$2:$B$5111,"&lt;="&amp;O$3)-$F4014)))</f>
        <v/>
      </c>
      <c r="P4014" s="54">
        <f>IF(OR($B4014="",P$3&lt;$D4014+Настройки!$B$7),0,MAX(0,$E4014-MAX(0,SUMIFS(Тех_Движение!$G$2:$G$5111,Тех_Движение!$D$2:$D$5111,$C4014,Тех_Движение!$B$2:$B$5111,"&lt;="&amp;P$3)-$F4014)))</f>
        <v/>
      </c>
      <c r="Q4014" s="54">
        <f>IF(OR($B4014="",Q$3&lt;$D4014+Настройки!$B$7),0,MAX(0,$E4014-MAX(0,SUMIFS(Тех_Движение!$G$2:$G$5111,Тех_Движение!$D$2:$D$5111,$C4014,Тех_Движение!$B$2:$B$5111,"&lt;="&amp;Q$3)-$F4014)))</f>
        <v/>
      </c>
      <c r="R4014" s="54">
        <f>IF($B4014="","",SUM($K4014:$Q4014))</f>
        <v/>
      </c>
      <c r="S4014" s="56">
        <f>IF($B4014="","",VLOOKUP($C4014,Настройки!$A$11:$L$17,9,FALSE))</f>
        <v/>
      </c>
      <c r="T4014" s="56">
        <f>IF($B4014="","",$R4014*$S4014)</f>
        <v/>
      </c>
    </row>
    <row r="4015">
      <c r="A4015" s="20">
        <f>Тех_Движение!$A$4012</f>
        <v/>
      </c>
      <c r="B4015" s="20">
        <f>IF(Тех_Движение!$F$4012&gt;0,Тех_Движение!$I$4012,"")</f>
        <v/>
      </c>
      <c r="C4015" s="20">
        <f>IF($B4015="","",Тех_Движение!$D$4012)</f>
        <v/>
      </c>
      <c r="D4015" s="42">
        <f>IF($B4015="","",Тех_Движение!$B$4012)</f>
        <v/>
      </c>
      <c r="E4015" s="54">
        <f>IF($B4015="","",Тех_Движение!$F$4012)</f>
        <v/>
      </c>
      <c r="F4015" s="54">
        <f>IF($B4015="","",SUMIFS($E$5:$E4014,$C$5:$C4014,$C4015))</f>
        <v/>
      </c>
      <c r="G4015" s="54">
        <f>IF($B4015="","",MAX(0,$E4015-MAX(0,SUMIFS(Тех_Движение!$G$2:$G$5111,Тех_Движение!$D$2:$D$5111,$C4015,Тех_Движение!$B$2:$B$5111,"&lt;="&amp;Настройки!$B$5-1)-$F4015)))</f>
        <v/>
      </c>
      <c r="H4015" s="54">
        <f>IF($B4015="","",IF(AND($D4015&gt;=Настройки!$B$5,$D4015&lt;=Настройки!$B$6),$E4015,0))</f>
        <v/>
      </c>
      <c r="I4015" s="54">
        <f>IF($B4015="","",$G4015+$H4015-$J4015)</f>
        <v/>
      </c>
      <c r="J4015" s="54">
        <f>IF($B4015="","",MAX(0,$E4015-MAX(0,SUMIFS(Тех_Движение!$G$2:$G$5111,Тех_Движение!$D$2:$D$5111,$C4015,Тех_Движение!$B$2:$B$5111,"&lt;="&amp;Настройки!$B$6)-$F4015)))</f>
        <v/>
      </c>
      <c r="K4015" s="54">
        <f>IF(OR($B4015="",K$3&lt;$D4015+Настройки!$B$7),0,MAX(0,$E4015-MAX(0,SUMIFS(Тех_Движение!$G$2:$G$5111,Тех_Движение!$D$2:$D$5111,$C4015,Тех_Движение!$B$2:$B$5111,"&lt;="&amp;K$3)-$F4015)))</f>
        <v/>
      </c>
      <c r="L4015" s="54">
        <f>IF(OR($B4015="",L$3&lt;$D4015+Настройки!$B$7),0,MAX(0,$E4015-MAX(0,SUMIFS(Тех_Движение!$G$2:$G$5111,Тех_Движение!$D$2:$D$5111,$C4015,Тех_Движение!$B$2:$B$5111,"&lt;="&amp;L$3)-$F4015)))</f>
        <v/>
      </c>
      <c r="M4015" s="54">
        <f>IF(OR($B4015="",M$3&lt;$D4015+Настройки!$B$7),0,MAX(0,$E4015-MAX(0,SUMIFS(Тех_Движение!$G$2:$G$5111,Тех_Движение!$D$2:$D$5111,$C4015,Тех_Движение!$B$2:$B$5111,"&lt;="&amp;M$3)-$F4015)))</f>
        <v/>
      </c>
      <c r="N4015" s="54">
        <f>IF(OR($B4015="",N$3&lt;$D4015+Настройки!$B$7),0,MAX(0,$E4015-MAX(0,SUMIFS(Тех_Движение!$G$2:$G$5111,Тех_Движение!$D$2:$D$5111,$C4015,Тех_Движение!$B$2:$B$5111,"&lt;="&amp;N$3)-$F4015)))</f>
        <v/>
      </c>
      <c r="O4015" s="54">
        <f>IF(OR($B4015="",O$3&lt;$D4015+Настройки!$B$7),0,MAX(0,$E4015-MAX(0,SUMIFS(Тех_Движение!$G$2:$G$5111,Тех_Движение!$D$2:$D$5111,$C4015,Тех_Движение!$B$2:$B$5111,"&lt;="&amp;O$3)-$F4015)))</f>
        <v/>
      </c>
      <c r="P4015" s="54">
        <f>IF(OR($B4015="",P$3&lt;$D4015+Настройки!$B$7),0,MAX(0,$E4015-MAX(0,SUMIFS(Тех_Движение!$G$2:$G$5111,Тех_Движение!$D$2:$D$5111,$C4015,Тех_Движение!$B$2:$B$5111,"&lt;="&amp;P$3)-$F4015)))</f>
        <v/>
      </c>
      <c r="Q4015" s="54">
        <f>IF(OR($B4015="",Q$3&lt;$D4015+Настройки!$B$7),0,MAX(0,$E4015-MAX(0,SUMIFS(Тех_Движение!$G$2:$G$5111,Тех_Движение!$D$2:$D$5111,$C4015,Тех_Движение!$B$2:$B$5111,"&lt;="&amp;Q$3)-$F4015)))</f>
        <v/>
      </c>
      <c r="R4015" s="54">
        <f>IF($B4015="","",SUM($K4015:$Q4015))</f>
        <v/>
      </c>
      <c r="S4015" s="56">
        <f>IF($B4015="","",VLOOKUP($C4015,Настройки!$A$11:$L$17,9,FALSE))</f>
        <v/>
      </c>
      <c r="T4015" s="56">
        <f>IF($B4015="","",$R4015*$S4015)</f>
        <v/>
      </c>
    </row>
    <row r="4016">
      <c r="A4016" s="20">
        <f>Тех_Движение!$A$4013</f>
        <v/>
      </c>
      <c r="B4016" s="20">
        <f>IF(Тех_Движение!$F$4013&gt;0,Тех_Движение!$I$4013,"")</f>
        <v/>
      </c>
      <c r="C4016" s="20">
        <f>IF($B4016="","",Тех_Движение!$D$4013)</f>
        <v/>
      </c>
      <c r="D4016" s="42">
        <f>IF($B4016="","",Тех_Движение!$B$4013)</f>
        <v/>
      </c>
      <c r="E4016" s="54">
        <f>IF($B4016="","",Тех_Движение!$F$4013)</f>
        <v/>
      </c>
      <c r="F4016" s="54">
        <f>IF($B4016="","",SUMIFS($E$5:$E4015,$C$5:$C4015,$C4016))</f>
        <v/>
      </c>
      <c r="G4016" s="54">
        <f>IF($B4016="","",MAX(0,$E4016-MAX(0,SUMIFS(Тех_Движение!$G$2:$G$5111,Тех_Движение!$D$2:$D$5111,$C4016,Тех_Движение!$B$2:$B$5111,"&lt;="&amp;Настройки!$B$5-1)-$F4016)))</f>
        <v/>
      </c>
      <c r="H4016" s="54">
        <f>IF($B4016="","",IF(AND($D4016&gt;=Настройки!$B$5,$D4016&lt;=Настройки!$B$6),$E4016,0))</f>
        <v/>
      </c>
      <c r="I4016" s="54">
        <f>IF($B4016="","",$G4016+$H4016-$J4016)</f>
        <v/>
      </c>
      <c r="J4016" s="54">
        <f>IF($B4016="","",MAX(0,$E4016-MAX(0,SUMIFS(Тех_Движение!$G$2:$G$5111,Тех_Движение!$D$2:$D$5111,$C4016,Тех_Движение!$B$2:$B$5111,"&lt;="&amp;Настройки!$B$6)-$F4016)))</f>
        <v/>
      </c>
      <c r="K4016" s="54">
        <f>IF(OR($B4016="",K$3&lt;$D4016+Настройки!$B$7),0,MAX(0,$E4016-MAX(0,SUMIFS(Тех_Движение!$G$2:$G$5111,Тех_Движение!$D$2:$D$5111,$C4016,Тех_Движение!$B$2:$B$5111,"&lt;="&amp;K$3)-$F4016)))</f>
        <v/>
      </c>
      <c r="L4016" s="54">
        <f>IF(OR($B4016="",L$3&lt;$D4016+Настройки!$B$7),0,MAX(0,$E4016-MAX(0,SUMIFS(Тех_Движение!$G$2:$G$5111,Тех_Движение!$D$2:$D$5111,$C4016,Тех_Движение!$B$2:$B$5111,"&lt;="&amp;L$3)-$F4016)))</f>
        <v/>
      </c>
      <c r="M4016" s="54">
        <f>IF(OR($B4016="",M$3&lt;$D4016+Настройки!$B$7),0,MAX(0,$E4016-MAX(0,SUMIFS(Тех_Движение!$G$2:$G$5111,Тех_Движение!$D$2:$D$5111,$C4016,Тех_Движение!$B$2:$B$5111,"&lt;="&amp;M$3)-$F4016)))</f>
        <v/>
      </c>
      <c r="N4016" s="54">
        <f>IF(OR($B4016="",N$3&lt;$D4016+Настройки!$B$7),0,MAX(0,$E4016-MAX(0,SUMIFS(Тех_Движение!$G$2:$G$5111,Тех_Движение!$D$2:$D$5111,$C4016,Тех_Движение!$B$2:$B$5111,"&lt;="&amp;N$3)-$F4016)))</f>
        <v/>
      </c>
      <c r="O4016" s="54">
        <f>IF(OR($B4016="",O$3&lt;$D4016+Настройки!$B$7),0,MAX(0,$E4016-MAX(0,SUMIFS(Тех_Движение!$G$2:$G$5111,Тех_Движение!$D$2:$D$5111,$C4016,Тех_Движение!$B$2:$B$5111,"&lt;="&amp;O$3)-$F4016)))</f>
        <v/>
      </c>
      <c r="P4016" s="54">
        <f>IF(OR($B4016="",P$3&lt;$D4016+Настройки!$B$7),0,MAX(0,$E4016-MAX(0,SUMIFS(Тех_Движение!$G$2:$G$5111,Тех_Движение!$D$2:$D$5111,$C4016,Тех_Движение!$B$2:$B$5111,"&lt;="&amp;P$3)-$F4016)))</f>
        <v/>
      </c>
      <c r="Q4016" s="54">
        <f>IF(OR($B4016="",Q$3&lt;$D4016+Настройки!$B$7),0,MAX(0,$E4016-MAX(0,SUMIFS(Тех_Движение!$G$2:$G$5111,Тех_Движение!$D$2:$D$5111,$C4016,Тех_Движение!$B$2:$B$5111,"&lt;="&amp;Q$3)-$F4016)))</f>
        <v/>
      </c>
      <c r="R4016" s="54">
        <f>IF($B4016="","",SUM($K4016:$Q4016))</f>
        <v/>
      </c>
      <c r="S4016" s="56">
        <f>IF($B4016="","",VLOOKUP($C4016,Настройки!$A$11:$L$17,9,FALSE))</f>
        <v/>
      </c>
      <c r="T4016" s="56">
        <f>IF($B4016="","",$R4016*$S4016)</f>
        <v/>
      </c>
    </row>
    <row r="4017">
      <c r="A4017" s="20">
        <f>Тех_Движение!$A$4014</f>
        <v/>
      </c>
      <c r="B4017" s="20">
        <f>IF(Тех_Движение!$F$4014&gt;0,Тех_Движение!$I$4014,"")</f>
        <v/>
      </c>
      <c r="C4017" s="20">
        <f>IF($B4017="","",Тех_Движение!$D$4014)</f>
        <v/>
      </c>
      <c r="D4017" s="42">
        <f>IF($B4017="","",Тех_Движение!$B$4014)</f>
        <v/>
      </c>
      <c r="E4017" s="54">
        <f>IF($B4017="","",Тех_Движение!$F$4014)</f>
        <v/>
      </c>
      <c r="F4017" s="54">
        <f>IF($B4017="","",SUMIFS($E$5:$E4016,$C$5:$C4016,$C4017))</f>
        <v/>
      </c>
      <c r="G4017" s="54">
        <f>IF($B4017="","",MAX(0,$E4017-MAX(0,SUMIFS(Тех_Движение!$G$2:$G$5111,Тех_Движение!$D$2:$D$5111,$C4017,Тех_Движение!$B$2:$B$5111,"&lt;="&amp;Настройки!$B$5-1)-$F4017)))</f>
        <v/>
      </c>
      <c r="H4017" s="54">
        <f>IF($B4017="","",IF(AND($D4017&gt;=Настройки!$B$5,$D4017&lt;=Настройки!$B$6),$E4017,0))</f>
        <v/>
      </c>
      <c r="I4017" s="54">
        <f>IF($B4017="","",$G4017+$H4017-$J4017)</f>
        <v/>
      </c>
      <c r="J4017" s="54">
        <f>IF($B4017="","",MAX(0,$E4017-MAX(0,SUMIFS(Тех_Движение!$G$2:$G$5111,Тех_Движение!$D$2:$D$5111,$C4017,Тех_Движение!$B$2:$B$5111,"&lt;="&amp;Настройки!$B$6)-$F4017)))</f>
        <v/>
      </c>
      <c r="K4017" s="54">
        <f>IF(OR($B4017="",K$3&lt;$D4017+Настройки!$B$7),0,MAX(0,$E4017-MAX(0,SUMIFS(Тех_Движение!$G$2:$G$5111,Тех_Движение!$D$2:$D$5111,$C4017,Тех_Движение!$B$2:$B$5111,"&lt;="&amp;K$3)-$F4017)))</f>
        <v/>
      </c>
      <c r="L4017" s="54">
        <f>IF(OR($B4017="",L$3&lt;$D4017+Настройки!$B$7),0,MAX(0,$E4017-MAX(0,SUMIFS(Тех_Движение!$G$2:$G$5111,Тех_Движение!$D$2:$D$5111,$C4017,Тех_Движение!$B$2:$B$5111,"&lt;="&amp;L$3)-$F4017)))</f>
        <v/>
      </c>
      <c r="M4017" s="54">
        <f>IF(OR($B4017="",M$3&lt;$D4017+Настройки!$B$7),0,MAX(0,$E4017-MAX(0,SUMIFS(Тех_Движение!$G$2:$G$5111,Тех_Движение!$D$2:$D$5111,$C4017,Тех_Движение!$B$2:$B$5111,"&lt;="&amp;M$3)-$F4017)))</f>
        <v/>
      </c>
      <c r="N4017" s="54">
        <f>IF(OR($B4017="",N$3&lt;$D4017+Настройки!$B$7),0,MAX(0,$E4017-MAX(0,SUMIFS(Тех_Движение!$G$2:$G$5111,Тех_Движение!$D$2:$D$5111,$C4017,Тех_Движение!$B$2:$B$5111,"&lt;="&amp;N$3)-$F4017)))</f>
        <v/>
      </c>
      <c r="O4017" s="54">
        <f>IF(OR($B4017="",O$3&lt;$D4017+Настройки!$B$7),0,MAX(0,$E4017-MAX(0,SUMIFS(Тех_Движение!$G$2:$G$5111,Тех_Движение!$D$2:$D$5111,$C4017,Тех_Движение!$B$2:$B$5111,"&lt;="&amp;O$3)-$F4017)))</f>
        <v/>
      </c>
      <c r="P4017" s="54">
        <f>IF(OR($B4017="",P$3&lt;$D4017+Настройки!$B$7),0,MAX(0,$E4017-MAX(0,SUMIFS(Тех_Движение!$G$2:$G$5111,Тех_Движение!$D$2:$D$5111,$C4017,Тех_Движение!$B$2:$B$5111,"&lt;="&amp;P$3)-$F4017)))</f>
        <v/>
      </c>
      <c r="Q4017" s="54">
        <f>IF(OR($B4017="",Q$3&lt;$D4017+Настройки!$B$7),0,MAX(0,$E4017-MAX(0,SUMIFS(Тех_Движение!$G$2:$G$5111,Тех_Движение!$D$2:$D$5111,$C4017,Тех_Движение!$B$2:$B$5111,"&lt;="&amp;Q$3)-$F4017)))</f>
        <v/>
      </c>
      <c r="R4017" s="54">
        <f>IF($B4017="","",SUM($K4017:$Q4017))</f>
        <v/>
      </c>
      <c r="S4017" s="56">
        <f>IF($B4017="","",VLOOKUP($C4017,Настройки!$A$11:$L$17,9,FALSE))</f>
        <v/>
      </c>
      <c r="T4017" s="56">
        <f>IF($B4017="","",$R4017*$S4017)</f>
        <v/>
      </c>
    </row>
    <row r="4018">
      <c r="A4018" s="20">
        <f>Тех_Движение!$A$4015</f>
        <v/>
      </c>
      <c r="B4018" s="20">
        <f>IF(Тех_Движение!$F$4015&gt;0,Тех_Движение!$I$4015,"")</f>
        <v/>
      </c>
      <c r="C4018" s="20">
        <f>IF($B4018="","",Тех_Движение!$D$4015)</f>
        <v/>
      </c>
      <c r="D4018" s="42">
        <f>IF($B4018="","",Тех_Движение!$B$4015)</f>
        <v/>
      </c>
      <c r="E4018" s="54">
        <f>IF($B4018="","",Тех_Движение!$F$4015)</f>
        <v/>
      </c>
      <c r="F4018" s="54">
        <f>IF($B4018="","",SUMIFS($E$5:$E4017,$C$5:$C4017,$C4018))</f>
        <v/>
      </c>
      <c r="G4018" s="54">
        <f>IF($B4018="","",MAX(0,$E4018-MAX(0,SUMIFS(Тех_Движение!$G$2:$G$5111,Тех_Движение!$D$2:$D$5111,$C4018,Тех_Движение!$B$2:$B$5111,"&lt;="&amp;Настройки!$B$5-1)-$F4018)))</f>
        <v/>
      </c>
      <c r="H4018" s="54">
        <f>IF($B4018="","",IF(AND($D4018&gt;=Настройки!$B$5,$D4018&lt;=Настройки!$B$6),$E4018,0))</f>
        <v/>
      </c>
      <c r="I4018" s="54">
        <f>IF($B4018="","",$G4018+$H4018-$J4018)</f>
        <v/>
      </c>
      <c r="J4018" s="54">
        <f>IF($B4018="","",MAX(0,$E4018-MAX(0,SUMIFS(Тех_Движение!$G$2:$G$5111,Тех_Движение!$D$2:$D$5111,$C4018,Тех_Движение!$B$2:$B$5111,"&lt;="&amp;Настройки!$B$6)-$F4018)))</f>
        <v/>
      </c>
      <c r="K4018" s="54">
        <f>IF(OR($B4018="",K$3&lt;$D4018+Настройки!$B$7),0,MAX(0,$E4018-MAX(0,SUMIFS(Тех_Движение!$G$2:$G$5111,Тех_Движение!$D$2:$D$5111,$C4018,Тех_Движение!$B$2:$B$5111,"&lt;="&amp;K$3)-$F4018)))</f>
        <v/>
      </c>
      <c r="L4018" s="54">
        <f>IF(OR($B4018="",L$3&lt;$D4018+Настройки!$B$7),0,MAX(0,$E4018-MAX(0,SUMIFS(Тех_Движение!$G$2:$G$5111,Тех_Движение!$D$2:$D$5111,$C4018,Тех_Движение!$B$2:$B$5111,"&lt;="&amp;L$3)-$F4018)))</f>
        <v/>
      </c>
      <c r="M4018" s="54">
        <f>IF(OR($B4018="",M$3&lt;$D4018+Настройки!$B$7),0,MAX(0,$E4018-MAX(0,SUMIFS(Тех_Движение!$G$2:$G$5111,Тех_Движение!$D$2:$D$5111,$C4018,Тех_Движение!$B$2:$B$5111,"&lt;="&amp;M$3)-$F4018)))</f>
        <v/>
      </c>
      <c r="N4018" s="54">
        <f>IF(OR($B4018="",N$3&lt;$D4018+Настройки!$B$7),0,MAX(0,$E4018-MAX(0,SUMIFS(Тех_Движение!$G$2:$G$5111,Тех_Движение!$D$2:$D$5111,$C4018,Тех_Движение!$B$2:$B$5111,"&lt;="&amp;N$3)-$F4018)))</f>
        <v/>
      </c>
      <c r="O4018" s="54">
        <f>IF(OR($B4018="",O$3&lt;$D4018+Настройки!$B$7),0,MAX(0,$E4018-MAX(0,SUMIFS(Тех_Движение!$G$2:$G$5111,Тех_Движение!$D$2:$D$5111,$C4018,Тех_Движение!$B$2:$B$5111,"&lt;="&amp;O$3)-$F4018)))</f>
        <v/>
      </c>
      <c r="P4018" s="54">
        <f>IF(OR($B4018="",P$3&lt;$D4018+Настройки!$B$7),0,MAX(0,$E4018-MAX(0,SUMIFS(Тех_Движение!$G$2:$G$5111,Тех_Движение!$D$2:$D$5111,$C4018,Тех_Движение!$B$2:$B$5111,"&lt;="&amp;P$3)-$F4018)))</f>
        <v/>
      </c>
      <c r="Q4018" s="54">
        <f>IF(OR($B4018="",Q$3&lt;$D4018+Настройки!$B$7),0,MAX(0,$E4018-MAX(0,SUMIFS(Тех_Движение!$G$2:$G$5111,Тех_Движение!$D$2:$D$5111,$C4018,Тех_Движение!$B$2:$B$5111,"&lt;="&amp;Q$3)-$F4018)))</f>
        <v/>
      </c>
      <c r="R4018" s="54">
        <f>IF($B4018="","",SUM($K4018:$Q4018))</f>
        <v/>
      </c>
      <c r="S4018" s="56">
        <f>IF($B4018="","",VLOOKUP($C4018,Настройки!$A$11:$L$17,9,FALSE))</f>
        <v/>
      </c>
      <c r="T4018" s="56">
        <f>IF($B4018="","",$R4018*$S4018)</f>
        <v/>
      </c>
    </row>
    <row r="4019">
      <c r="A4019" s="20">
        <f>Тех_Движение!$A$4016</f>
        <v/>
      </c>
      <c r="B4019" s="20">
        <f>IF(Тех_Движение!$F$4016&gt;0,Тех_Движение!$I$4016,"")</f>
        <v/>
      </c>
      <c r="C4019" s="20">
        <f>IF($B4019="","",Тех_Движение!$D$4016)</f>
        <v/>
      </c>
      <c r="D4019" s="42">
        <f>IF($B4019="","",Тех_Движение!$B$4016)</f>
        <v/>
      </c>
      <c r="E4019" s="54">
        <f>IF($B4019="","",Тех_Движение!$F$4016)</f>
        <v/>
      </c>
      <c r="F4019" s="54">
        <f>IF($B4019="","",SUMIFS($E$5:$E4018,$C$5:$C4018,$C4019))</f>
        <v/>
      </c>
      <c r="G4019" s="54">
        <f>IF($B4019="","",MAX(0,$E4019-MAX(0,SUMIFS(Тех_Движение!$G$2:$G$5111,Тех_Движение!$D$2:$D$5111,$C4019,Тех_Движение!$B$2:$B$5111,"&lt;="&amp;Настройки!$B$5-1)-$F4019)))</f>
        <v/>
      </c>
      <c r="H4019" s="54">
        <f>IF($B4019="","",IF(AND($D4019&gt;=Настройки!$B$5,$D4019&lt;=Настройки!$B$6),$E4019,0))</f>
        <v/>
      </c>
      <c r="I4019" s="54">
        <f>IF($B4019="","",$G4019+$H4019-$J4019)</f>
        <v/>
      </c>
      <c r="J4019" s="54">
        <f>IF($B4019="","",MAX(0,$E4019-MAX(0,SUMIFS(Тех_Движение!$G$2:$G$5111,Тех_Движение!$D$2:$D$5111,$C4019,Тех_Движение!$B$2:$B$5111,"&lt;="&amp;Настройки!$B$6)-$F4019)))</f>
        <v/>
      </c>
      <c r="K4019" s="54">
        <f>IF(OR($B4019="",K$3&lt;$D4019+Настройки!$B$7),0,MAX(0,$E4019-MAX(0,SUMIFS(Тех_Движение!$G$2:$G$5111,Тех_Движение!$D$2:$D$5111,$C4019,Тех_Движение!$B$2:$B$5111,"&lt;="&amp;K$3)-$F4019)))</f>
        <v/>
      </c>
      <c r="L4019" s="54">
        <f>IF(OR($B4019="",L$3&lt;$D4019+Настройки!$B$7),0,MAX(0,$E4019-MAX(0,SUMIFS(Тех_Движение!$G$2:$G$5111,Тех_Движение!$D$2:$D$5111,$C4019,Тех_Движение!$B$2:$B$5111,"&lt;="&amp;L$3)-$F4019)))</f>
        <v/>
      </c>
      <c r="M4019" s="54">
        <f>IF(OR($B4019="",M$3&lt;$D4019+Настройки!$B$7),0,MAX(0,$E4019-MAX(0,SUMIFS(Тех_Движение!$G$2:$G$5111,Тех_Движение!$D$2:$D$5111,$C4019,Тех_Движение!$B$2:$B$5111,"&lt;="&amp;M$3)-$F4019)))</f>
        <v/>
      </c>
      <c r="N4019" s="54">
        <f>IF(OR($B4019="",N$3&lt;$D4019+Настройки!$B$7),0,MAX(0,$E4019-MAX(0,SUMIFS(Тех_Движение!$G$2:$G$5111,Тех_Движение!$D$2:$D$5111,$C4019,Тех_Движение!$B$2:$B$5111,"&lt;="&amp;N$3)-$F4019)))</f>
        <v/>
      </c>
      <c r="O4019" s="54">
        <f>IF(OR($B4019="",O$3&lt;$D4019+Настройки!$B$7),0,MAX(0,$E4019-MAX(0,SUMIFS(Тех_Движение!$G$2:$G$5111,Тех_Движение!$D$2:$D$5111,$C4019,Тех_Движение!$B$2:$B$5111,"&lt;="&amp;O$3)-$F4019)))</f>
        <v/>
      </c>
      <c r="P4019" s="54">
        <f>IF(OR($B4019="",P$3&lt;$D4019+Настройки!$B$7),0,MAX(0,$E4019-MAX(0,SUMIFS(Тех_Движение!$G$2:$G$5111,Тех_Движение!$D$2:$D$5111,$C4019,Тех_Движение!$B$2:$B$5111,"&lt;="&amp;P$3)-$F4019)))</f>
        <v/>
      </c>
      <c r="Q4019" s="54">
        <f>IF(OR($B4019="",Q$3&lt;$D4019+Настройки!$B$7),0,MAX(0,$E4019-MAX(0,SUMIFS(Тех_Движение!$G$2:$G$5111,Тех_Движение!$D$2:$D$5111,$C4019,Тех_Движение!$B$2:$B$5111,"&lt;="&amp;Q$3)-$F4019)))</f>
        <v/>
      </c>
      <c r="R4019" s="54">
        <f>IF($B4019="","",SUM($K4019:$Q4019))</f>
        <v/>
      </c>
      <c r="S4019" s="56">
        <f>IF($B4019="","",VLOOKUP($C4019,Настройки!$A$11:$L$17,9,FALSE))</f>
        <v/>
      </c>
      <c r="T4019" s="56">
        <f>IF($B4019="","",$R4019*$S4019)</f>
        <v/>
      </c>
    </row>
    <row r="4020">
      <c r="A4020" s="20">
        <f>Тех_Движение!$A$4017</f>
        <v/>
      </c>
      <c r="B4020" s="20">
        <f>IF(Тех_Движение!$F$4017&gt;0,Тех_Движение!$I$4017,"")</f>
        <v/>
      </c>
      <c r="C4020" s="20">
        <f>IF($B4020="","",Тех_Движение!$D$4017)</f>
        <v/>
      </c>
      <c r="D4020" s="42">
        <f>IF($B4020="","",Тех_Движение!$B$4017)</f>
        <v/>
      </c>
      <c r="E4020" s="54">
        <f>IF($B4020="","",Тех_Движение!$F$4017)</f>
        <v/>
      </c>
      <c r="F4020" s="54">
        <f>IF($B4020="","",SUMIFS($E$5:$E4019,$C$5:$C4019,$C4020))</f>
        <v/>
      </c>
      <c r="G4020" s="54">
        <f>IF($B4020="","",MAX(0,$E4020-MAX(0,SUMIFS(Тех_Движение!$G$2:$G$5111,Тех_Движение!$D$2:$D$5111,$C4020,Тех_Движение!$B$2:$B$5111,"&lt;="&amp;Настройки!$B$5-1)-$F4020)))</f>
        <v/>
      </c>
      <c r="H4020" s="54">
        <f>IF($B4020="","",IF(AND($D4020&gt;=Настройки!$B$5,$D4020&lt;=Настройки!$B$6),$E4020,0))</f>
        <v/>
      </c>
      <c r="I4020" s="54">
        <f>IF($B4020="","",$G4020+$H4020-$J4020)</f>
        <v/>
      </c>
      <c r="J4020" s="54">
        <f>IF($B4020="","",MAX(0,$E4020-MAX(0,SUMIFS(Тех_Движение!$G$2:$G$5111,Тех_Движение!$D$2:$D$5111,$C4020,Тех_Движение!$B$2:$B$5111,"&lt;="&amp;Настройки!$B$6)-$F4020)))</f>
        <v/>
      </c>
      <c r="K4020" s="54">
        <f>IF(OR($B4020="",K$3&lt;$D4020+Настройки!$B$7),0,MAX(0,$E4020-MAX(0,SUMIFS(Тех_Движение!$G$2:$G$5111,Тех_Движение!$D$2:$D$5111,$C4020,Тех_Движение!$B$2:$B$5111,"&lt;="&amp;K$3)-$F4020)))</f>
        <v/>
      </c>
      <c r="L4020" s="54">
        <f>IF(OR($B4020="",L$3&lt;$D4020+Настройки!$B$7),0,MAX(0,$E4020-MAX(0,SUMIFS(Тех_Движение!$G$2:$G$5111,Тех_Движение!$D$2:$D$5111,$C4020,Тех_Движение!$B$2:$B$5111,"&lt;="&amp;L$3)-$F4020)))</f>
        <v/>
      </c>
      <c r="M4020" s="54">
        <f>IF(OR($B4020="",M$3&lt;$D4020+Настройки!$B$7),0,MAX(0,$E4020-MAX(0,SUMIFS(Тех_Движение!$G$2:$G$5111,Тех_Движение!$D$2:$D$5111,$C4020,Тех_Движение!$B$2:$B$5111,"&lt;="&amp;M$3)-$F4020)))</f>
        <v/>
      </c>
      <c r="N4020" s="54">
        <f>IF(OR($B4020="",N$3&lt;$D4020+Настройки!$B$7),0,MAX(0,$E4020-MAX(0,SUMIFS(Тех_Движение!$G$2:$G$5111,Тех_Движение!$D$2:$D$5111,$C4020,Тех_Движение!$B$2:$B$5111,"&lt;="&amp;N$3)-$F4020)))</f>
        <v/>
      </c>
      <c r="O4020" s="54">
        <f>IF(OR($B4020="",O$3&lt;$D4020+Настройки!$B$7),0,MAX(0,$E4020-MAX(0,SUMIFS(Тех_Движение!$G$2:$G$5111,Тех_Движение!$D$2:$D$5111,$C4020,Тех_Движение!$B$2:$B$5111,"&lt;="&amp;O$3)-$F4020)))</f>
        <v/>
      </c>
      <c r="P4020" s="54">
        <f>IF(OR($B4020="",P$3&lt;$D4020+Настройки!$B$7),0,MAX(0,$E4020-MAX(0,SUMIFS(Тех_Движение!$G$2:$G$5111,Тех_Движение!$D$2:$D$5111,$C4020,Тех_Движение!$B$2:$B$5111,"&lt;="&amp;P$3)-$F4020)))</f>
        <v/>
      </c>
      <c r="Q4020" s="54">
        <f>IF(OR($B4020="",Q$3&lt;$D4020+Настройки!$B$7),0,MAX(0,$E4020-MAX(0,SUMIFS(Тех_Движение!$G$2:$G$5111,Тех_Движение!$D$2:$D$5111,$C4020,Тех_Движение!$B$2:$B$5111,"&lt;="&amp;Q$3)-$F4020)))</f>
        <v/>
      </c>
      <c r="R4020" s="54">
        <f>IF($B4020="","",SUM($K4020:$Q4020))</f>
        <v/>
      </c>
      <c r="S4020" s="56">
        <f>IF($B4020="","",VLOOKUP($C4020,Настройки!$A$11:$L$17,9,FALSE))</f>
        <v/>
      </c>
      <c r="T4020" s="56">
        <f>IF($B4020="","",$R4020*$S4020)</f>
        <v/>
      </c>
    </row>
    <row r="4021">
      <c r="A4021" s="20">
        <f>Тех_Движение!$A$4018</f>
        <v/>
      </c>
      <c r="B4021" s="20">
        <f>IF(Тех_Движение!$F$4018&gt;0,Тех_Движение!$I$4018,"")</f>
        <v/>
      </c>
      <c r="C4021" s="20">
        <f>IF($B4021="","",Тех_Движение!$D$4018)</f>
        <v/>
      </c>
      <c r="D4021" s="42">
        <f>IF($B4021="","",Тех_Движение!$B$4018)</f>
        <v/>
      </c>
      <c r="E4021" s="54">
        <f>IF($B4021="","",Тех_Движение!$F$4018)</f>
        <v/>
      </c>
      <c r="F4021" s="54">
        <f>IF($B4021="","",SUMIFS($E$5:$E4020,$C$5:$C4020,$C4021))</f>
        <v/>
      </c>
      <c r="G4021" s="54">
        <f>IF($B4021="","",MAX(0,$E4021-MAX(0,SUMIFS(Тех_Движение!$G$2:$G$5111,Тех_Движение!$D$2:$D$5111,$C4021,Тех_Движение!$B$2:$B$5111,"&lt;="&amp;Настройки!$B$5-1)-$F4021)))</f>
        <v/>
      </c>
      <c r="H4021" s="54">
        <f>IF($B4021="","",IF(AND($D4021&gt;=Настройки!$B$5,$D4021&lt;=Настройки!$B$6),$E4021,0))</f>
        <v/>
      </c>
      <c r="I4021" s="54">
        <f>IF($B4021="","",$G4021+$H4021-$J4021)</f>
        <v/>
      </c>
      <c r="J4021" s="54">
        <f>IF($B4021="","",MAX(0,$E4021-MAX(0,SUMIFS(Тех_Движение!$G$2:$G$5111,Тех_Движение!$D$2:$D$5111,$C4021,Тех_Движение!$B$2:$B$5111,"&lt;="&amp;Настройки!$B$6)-$F4021)))</f>
        <v/>
      </c>
      <c r="K4021" s="54">
        <f>IF(OR($B4021="",K$3&lt;$D4021+Настройки!$B$7),0,MAX(0,$E4021-MAX(0,SUMIFS(Тех_Движение!$G$2:$G$5111,Тех_Движение!$D$2:$D$5111,$C4021,Тех_Движение!$B$2:$B$5111,"&lt;="&amp;K$3)-$F4021)))</f>
        <v/>
      </c>
      <c r="L4021" s="54">
        <f>IF(OR($B4021="",L$3&lt;$D4021+Настройки!$B$7),0,MAX(0,$E4021-MAX(0,SUMIFS(Тех_Движение!$G$2:$G$5111,Тех_Движение!$D$2:$D$5111,$C4021,Тех_Движение!$B$2:$B$5111,"&lt;="&amp;L$3)-$F4021)))</f>
        <v/>
      </c>
      <c r="M4021" s="54">
        <f>IF(OR($B4021="",M$3&lt;$D4021+Настройки!$B$7),0,MAX(0,$E4021-MAX(0,SUMIFS(Тех_Движение!$G$2:$G$5111,Тех_Движение!$D$2:$D$5111,$C4021,Тех_Движение!$B$2:$B$5111,"&lt;="&amp;M$3)-$F4021)))</f>
        <v/>
      </c>
      <c r="N4021" s="54">
        <f>IF(OR($B4021="",N$3&lt;$D4021+Настройки!$B$7),0,MAX(0,$E4021-MAX(0,SUMIFS(Тех_Движение!$G$2:$G$5111,Тех_Движение!$D$2:$D$5111,$C4021,Тех_Движение!$B$2:$B$5111,"&lt;="&amp;N$3)-$F4021)))</f>
        <v/>
      </c>
      <c r="O4021" s="54">
        <f>IF(OR($B4021="",O$3&lt;$D4021+Настройки!$B$7),0,MAX(0,$E4021-MAX(0,SUMIFS(Тех_Движение!$G$2:$G$5111,Тех_Движение!$D$2:$D$5111,$C4021,Тех_Движение!$B$2:$B$5111,"&lt;="&amp;O$3)-$F4021)))</f>
        <v/>
      </c>
      <c r="P4021" s="54">
        <f>IF(OR($B4021="",P$3&lt;$D4021+Настройки!$B$7),0,MAX(0,$E4021-MAX(0,SUMIFS(Тех_Движение!$G$2:$G$5111,Тех_Движение!$D$2:$D$5111,$C4021,Тех_Движение!$B$2:$B$5111,"&lt;="&amp;P$3)-$F4021)))</f>
        <v/>
      </c>
      <c r="Q4021" s="54">
        <f>IF(OR($B4021="",Q$3&lt;$D4021+Настройки!$B$7),0,MAX(0,$E4021-MAX(0,SUMIFS(Тех_Движение!$G$2:$G$5111,Тех_Движение!$D$2:$D$5111,$C4021,Тех_Движение!$B$2:$B$5111,"&lt;="&amp;Q$3)-$F4021)))</f>
        <v/>
      </c>
      <c r="R4021" s="54">
        <f>IF($B4021="","",SUM($K4021:$Q4021))</f>
        <v/>
      </c>
      <c r="S4021" s="56">
        <f>IF($B4021="","",VLOOKUP($C4021,Настройки!$A$11:$L$17,9,FALSE))</f>
        <v/>
      </c>
      <c r="T4021" s="56">
        <f>IF($B4021="","",$R4021*$S4021)</f>
        <v/>
      </c>
    </row>
    <row r="4022">
      <c r="A4022" s="20">
        <f>Тех_Движение!$A$4019</f>
        <v/>
      </c>
      <c r="B4022" s="20">
        <f>IF(Тех_Движение!$F$4019&gt;0,Тех_Движение!$I$4019,"")</f>
        <v/>
      </c>
      <c r="C4022" s="20">
        <f>IF($B4022="","",Тех_Движение!$D$4019)</f>
        <v/>
      </c>
      <c r="D4022" s="42">
        <f>IF($B4022="","",Тех_Движение!$B$4019)</f>
        <v/>
      </c>
      <c r="E4022" s="54">
        <f>IF($B4022="","",Тех_Движение!$F$4019)</f>
        <v/>
      </c>
      <c r="F4022" s="54">
        <f>IF($B4022="","",SUMIFS($E$5:$E4021,$C$5:$C4021,$C4022))</f>
        <v/>
      </c>
      <c r="G4022" s="54">
        <f>IF($B4022="","",MAX(0,$E4022-MAX(0,SUMIFS(Тех_Движение!$G$2:$G$5111,Тех_Движение!$D$2:$D$5111,$C4022,Тех_Движение!$B$2:$B$5111,"&lt;="&amp;Настройки!$B$5-1)-$F4022)))</f>
        <v/>
      </c>
      <c r="H4022" s="54">
        <f>IF($B4022="","",IF(AND($D4022&gt;=Настройки!$B$5,$D4022&lt;=Настройки!$B$6),$E4022,0))</f>
        <v/>
      </c>
      <c r="I4022" s="54">
        <f>IF($B4022="","",$G4022+$H4022-$J4022)</f>
        <v/>
      </c>
      <c r="J4022" s="54">
        <f>IF($B4022="","",MAX(0,$E4022-MAX(0,SUMIFS(Тех_Движение!$G$2:$G$5111,Тех_Движение!$D$2:$D$5111,$C4022,Тех_Движение!$B$2:$B$5111,"&lt;="&amp;Настройки!$B$6)-$F4022)))</f>
        <v/>
      </c>
      <c r="K4022" s="54">
        <f>IF(OR($B4022="",K$3&lt;$D4022+Настройки!$B$7),0,MAX(0,$E4022-MAX(0,SUMIFS(Тех_Движение!$G$2:$G$5111,Тех_Движение!$D$2:$D$5111,$C4022,Тех_Движение!$B$2:$B$5111,"&lt;="&amp;K$3)-$F4022)))</f>
        <v/>
      </c>
      <c r="L4022" s="54">
        <f>IF(OR($B4022="",L$3&lt;$D4022+Настройки!$B$7),0,MAX(0,$E4022-MAX(0,SUMIFS(Тех_Движение!$G$2:$G$5111,Тех_Движение!$D$2:$D$5111,$C4022,Тех_Движение!$B$2:$B$5111,"&lt;="&amp;L$3)-$F4022)))</f>
        <v/>
      </c>
      <c r="M4022" s="54">
        <f>IF(OR($B4022="",M$3&lt;$D4022+Настройки!$B$7),0,MAX(0,$E4022-MAX(0,SUMIFS(Тех_Движение!$G$2:$G$5111,Тех_Движение!$D$2:$D$5111,$C4022,Тех_Движение!$B$2:$B$5111,"&lt;="&amp;M$3)-$F4022)))</f>
        <v/>
      </c>
      <c r="N4022" s="54">
        <f>IF(OR($B4022="",N$3&lt;$D4022+Настройки!$B$7),0,MAX(0,$E4022-MAX(0,SUMIFS(Тех_Движение!$G$2:$G$5111,Тех_Движение!$D$2:$D$5111,$C4022,Тех_Движение!$B$2:$B$5111,"&lt;="&amp;N$3)-$F4022)))</f>
        <v/>
      </c>
      <c r="O4022" s="54">
        <f>IF(OR($B4022="",O$3&lt;$D4022+Настройки!$B$7),0,MAX(0,$E4022-MAX(0,SUMIFS(Тех_Движение!$G$2:$G$5111,Тех_Движение!$D$2:$D$5111,$C4022,Тех_Движение!$B$2:$B$5111,"&lt;="&amp;O$3)-$F4022)))</f>
        <v/>
      </c>
      <c r="P4022" s="54">
        <f>IF(OR($B4022="",P$3&lt;$D4022+Настройки!$B$7),0,MAX(0,$E4022-MAX(0,SUMIFS(Тех_Движение!$G$2:$G$5111,Тех_Движение!$D$2:$D$5111,$C4022,Тех_Движение!$B$2:$B$5111,"&lt;="&amp;P$3)-$F4022)))</f>
        <v/>
      </c>
      <c r="Q4022" s="54">
        <f>IF(OR($B4022="",Q$3&lt;$D4022+Настройки!$B$7),0,MAX(0,$E4022-MAX(0,SUMIFS(Тех_Движение!$G$2:$G$5111,Тех_Движение!$D$2:$D$5111,$C4022,Тех_Движение!$B$2:$B$5111,"&lt;="&amp;Q$3)-$F4022)))</f>
        <v/>
      </c>
      <c r="R4022" s="54">
        <f>IF($B4022="","",SUM($K4022:$Q4022))</f>
        <v/>
      </c>
      <c r="S4022" s="56">
        <f>IF($B4022="","",VLOOKUP($C4022,Настройки!$A$11:$L$17,9,FALSE))</f>
        <v/>
      </c>
      <c r="T4022" s="56">
        <f>IF($B4022="","",$R4022*$S4022)</f>
        <v/>
      </c>
    </row>
    <row r="4023">
      <c r="A4023" s="20">
        <f>Тех_Движение!$A$4020</f>
        <v/>
      </c>
      <c r="B4023" s="20">
        <f>IF(Тех_Движение!$F$4020&gt;0,Тех_Движение!$I$4020,"")</f>
        <v/>
      </c>
      <c r="C4023" s="20">
        <f>IF($B4023="","",Тех_Движение!$D$4020)</f>
        <v/>
      </c>
      <c r="D4023" s="42">
        <f>IF($B4023="","",Тех_Движение!$B$4020)</f>
        <v/>
      </c>
      <c r="E4023" s="54">
        <f>IF($B4023="","",Тех_Движение!$F$4020)</f>
        <v/>
      </c>
      <c r="F4023" s="54">
        <f>IF($B4023="","",SUMIFS($E$5:$E4022,$C$5:$C4022,$C4023))</f>
        <v/>
      </c>
      <c r="G4023" s="54">
        <f>IF($B4023="","",MAX(0,$E4023-MAX(0,SUMIFS(Тех_Движение!$G$2:$G$5111,Тех_Движение!$D$2:$D$5111,$C4023,Тех_Движение!$B$2:$B$5111,"&lt;="&amp;Настройки!$B$5-1)-$F4023)))</f>
        <v/>
      </c>
      <c r="H4023" s="54">
        <f>IF($B4023="","",IF(AND($D4023&gt;=Настройки!$B$5,$D4023&lt;=Настройки!$B$6),$E4023,0))</f>
        <v/>
      </c>
      <c r="I4023" s="54">
        <f>IF($B4023="","",$G4023+$H4023-$J4023)</f>
        <v/>
      </c>
      <c r="J4023" s="54">
        <f>IF($B4023="","",MAX(0,$E4023-MAX(0,SUMIFS(Тех_Движение!$G$2:$G$5111,Тех_Движение!$D$2:$D$5111,$C4023,Тех_Движение!$B$2:$B$5111,"&lt;="&amp;Настройки!$B$6)-$F4023)))</f>
        <v/>
      </c>
      <c r="K4023" s="54">
        <f>IF(OR($B4023="",K$3&lt;$D4023+Настройки!$B$7),0,MAX(0,$E4023-MAX(0,SUMIFS(Тех_Движение!$G$2:$G$5111,Тех_Движение!$D$2:$D$5111,$C4023,Тех_Движение!$B$2:$B$5111,"&lt;="&amp;K$3)-$F4023)))</f>
        <v/>
      </c>
      <c r="L4023" s="54">
        <f>IF(OR($B4023="",L$3&lt;$D4023+Настройки!$B$7),0,MAX(0,$E4023-MAX(0,SUMIFS(Тех_Движение!$G$2:$G$5111,Тех_Движение!$D$2:$D$5111,$C4023,Тех_Движение!$B$2:$B$5111,"&lt;="&amp;L$3)-$F4023)))</f>
        <v/>
      </c>
      <c r="M4023" s="54">
        <f>IF(OR($B4023="",M$3&lt;$D4023+Настройки!$B$7),0,MAX(0,$E4023-MAX(0,SUMIFS(Тех_Движение!$G$2:$G$5111,Тех_Движение!$D$2:$D$5111,$C4023,Тех_Движение!$B$2:$B$5111,"&lt;="&amp;M$3)-$F4023)))</f>
        <v/>
      </c>
      <c r="N4023" s="54">
        <f>IF(OR($B4023="",N$3&lt;$D4023+Настройки!$B$7),0,MAX(0,$E4023-MAX(0,SUMIFS(Тех_Движение!$G$2:$G$5111,Тех_Движение!$D$2:$D$5111,$C4023,Тех_Движение!$B$2:$B$5111,"&lt;="&amp;N$3)-$F4023)))</f>
        <v/>
      </c>
      <c r="O4023" s="54">
        <f>IF(OR($B4023="",O$3&lt;$D4023+Настройки!$B$7),0,MAX(0,$E4023-MAX(0,SUMIFS(Тех_Движение!$G$2:$G$5111,Тех_Движение!$D$2:$D$5111,$C4023,Тех_Движение!$B$2:$B$5111,"&lt;="&amp;O$3)-$F4023)))</f>
        <v/>
      </c>
      <c r="P4023" s="54">
        <f>IF(OR($B4023="",P$3&lt;$D4023+Настройки!$B$7),0,MAX(0,$E4023-MAX(0,SUMIFS(Тех_Движение!$G$2:$G$5111,Тех_Движение!$D$2:$D$5111,$C4023,Тех_Движение!$B$2:$B$5111,"&lt;="&amp;P$3)-$F4023)))</f>
        <v/>
      </c>
      <c r="Q4023" s="54">
        <f>IF(OR($B4023="",Q$3&lt;$D4023+Настройки!$B$7),0,MAX(0,$E4023-MAX(0,SUMIFS(Тех_Движение!$G$2:$G$5111,Тех_Движение!$D$2:$D$5111,$C4023,Тех_Движение!$B$2:$B$5111,"&lt;="&amp;Q$3)-$F4023)))</f>
        <v/>
      </c>
      <c r="R4023" s="54">
        <f>IF($B4023="","",SUM($K4023:$Q4023))</f>
        <v/>
      </c>
      <c r="S4023" s="56">
        <f>IF($B4023="","",VLOOKUP($C4023,Настройки!$A$11:$L$17,9,FALSE))</f>
        <v/>
      </c>
      <c r="T4023" s="56">
        <f>IF($B4023="","",$R4023*$S4023)</f>
        <v/>
      </c>
    </row>
    <row r="4024">
      <c r="A4024" s="20">
        <f>Тех_Движение!$A$4021</f>
        <v/>
      </c>
      <c r="B4024" s="20">
        <f>IF(Тех_Движение!$F$4021&gt;0,Тех_Движение!$I$4021,"")</f>
        <v/>
      </c>
      <c r="C4024" s="20">
        <f>IF($B4024="","",Тех_Движение!$D$4021)</f>
        <v/>
      </c>
      <c r="D4024" s="42">
        <f>IF($B4024="","",Тех_Движение!$B$4021)</f>
        <v/>
      </c>
      <c r="E4024" s="54">
        <f>IF($B4024="","",Тех_Движение!$F$4021)</f>
        <v/>
      </c>
      <c r="F4024" s="54">
        <f>IF($B4024="","",SUMIFS($E$5:$E4023,$C$5:$C4023,$C4024))</f>
        <v/>
      </c>
      <c r="G4024" s="54">
        <f>IF($B4024="","",MAX(0,$E4024-MAX(0,SUMIFS(Тех_Движение!$G$2:$G$5111,Тех_Движение!$D$2:$D$5111,$C4024,Тех_Движение!$B$2:$B$5111,"&lt;="&amp;Настройки!$B$5-1)-$F4024)))</f>
        <v/>
      </c>
      <c r="H4024" s="54">
        <f>IF($B4024="","",IF(AND($D4024&gt;=Настройки!$B$5,$D4024&lt;=Настройки!$B$6),$E4024,0))</f>
        <v/>
      </c>
      <c r="I4024" s="54">
        <f>IF($B4024="","",$G4024+$H4024-$J4024)</f>
        <v/>
      </c>
      <c r="J4024" s="54">
        <f>IF($B4024="","",MAX(0,$E4024-MAX(0,SUMIFS(Тех_Движение!$G$2:$G$5111,Тех_Движение!$D$2:$D$5111,$C4024,Тех_Движение!$B$2:$B$5111,"&lt;="&amp;Настройки!$B$6)-$F4024)))</f>
        <v/>
      </c>
      <c r="K4024" s="54">
        <f>IF(OR($B4024="",K$3&lt;$D4024+Настройки!$B$7),0,MAX(0,$E4024-MAX(0,SUMIFS(Тех_Движение!$G$2:$G$5111,Тех_Движение!$D$2:$D$5111,$C4024,Тех_Движение!$B$2:$B$5111,"&lt;="&amp;K$3)-$F4024)))</f>
        <v/>
      </c>
      <c r="L4024" s="54">
        <f>IF(OR($B4024="",L$3&lt;$D4024+Настройки!$B$7),0,MAX(0,$E4024-MAX(0,SUMIFS(Тех_Движение!$G$2:$G$5111,Тех_Движение!$D$2:$D$5111,$C4024,Тех_Движение!$B$2:$B$5111,"&lt;="&amp;L$3)-$F4024)))</f>
        <v/>
      </c>
      <c r="M4024" s="54">
        <f>IF(OR($B4024="",M$3&lt;$D4024+Настройки!$B$7),0,MAX(0,$E4024-MAX(0,SUMIFS(Тех_Движение!$G$2:$G$5111,Тех_Движение!$D$2:$D$5111,$C4024,Тех_Движение!$B$2:$B$5111,"&lt;="&amp;M$3)-$F4024)))</f>
        <v/>
      </c>
      <c r="N4024" s="54">
        <f>IF(OR($B4024="",N$3&lt;$D4024+Настройки!$B$7),0,MAX(0,$E4024-MAX(0,SUMIFS(Тех_Движение!$G$2:$G$5111,Тех_Движение!$D$2:$D$5111,$C4024,Тех_Движение!$B$2:$B$5111,"&lt;="&amp;N$3)-$F4024)))</f>
        <v/>
      </c>
      <c r="O4024" s="54">
        <f>IF(OR($B4024="",O$3&lt;$D4024+Настройки!$B$7),0,MAX(0,$E4024-MAX(0,SUMIFS(Тех_Движение!$G$2:$G$5111,Тех_Движение!$D$2:$D$5111,$C4024,Тех_Движение!$B$2:$B$5111,"&lt;="&amp;O$3)-$F4024)))</f>
        <v/>
      </c>
      <c r="P4024" s="54">
        <f>IF(OR($B4024="",P$3&lt;$D4024+Настройки!$B$7),0,MAX(0,$E4024-MAX(0,SUMIFS(Тех_Движение!$G$2:$G$5111,Тех_Движение!$D$2:$D$5111,$C4024,Тех_Движение!$B$2:$B$5111,"&lt;="&amp;P$3)-$F4024)))</f>
        <v/>
      </c>
      <c r="Q4024" s="54">
        <f>IF(OR($B4024="",Q$3&lt;$D4024+Настройки!$B$7),0,MAX(0,$E4024-MAX(0,SUMIFS(Тех_Движение!$G$2:$G$5111,Тех_Движение!$D$2:$D$5111,$C4024,Тех_Движение!$B$2:$B$5111,"&lt;="&amp;Q$3)-$F4024)))</f>
        <v/>
      </c>
      <c r="R4024" s="54">
        <f>IF($B4024="","",SUM($K4024:$Q4024))</f>
        <v/>
      </c>
      <c r="S4024" s="56">
        <f>IF($B4024="","",VLOOKUP($C4024,Настройки!$A$11:$L$17,9,FALSE))</f>
        <v/>
      </c>
      <c r="T4024" s="56">
        <f>IF($B4024="","",$R4024*$S4024)</f>
        <v/>
      </c>
    </row>
    <row r="4025">
      <c r="A4025" s="20">
        <f>Тех_Движение!$A$4022</f>
        <v/>
      </c>
      <c r="B4025" s="20">
        <f>IF(Тех_Движение!$F$4022&gt;0,Тех_Движение!$I$4022,"")</f>
        <v/>
      </c>
      <c r="C4025" s="20">
        <f>IF($B4025="","",Тех_Движение!$D$4022)</f>
        <v/>
      </c>
      <c r="D4025" s="42">
        <f>IF($B4025="","",Тех_Движение!$B$4022)</f>
        <v/>
      </c>
      <c r="E4025" s="54">
        <f>IF($B4025="","",Тех_Движение!$F$4022)</f>
        <v/>
      </c>
      <c r="F4025" s="54">
        <f>IF($B4025="","",SUMIFS($E$5:$E4024,$C$5:$C4024,$C4025))</f>
        <v/>
      </c>
      <c r="G4025" s="54">
        <f>IF($B4025="","",MAX(0,$E4025-MAX(0,SUMIFS(Тех_Движение!$G$2:$G$5111,Тех_Движение!$D$2:$D$5111,$C4025,Тех_Движение!$B$2:$B$5111,"&lt;="&amp;Настройки!$B$5-1)-$F4025)))</f>
        <v/>
      </c>
      <c r="H4025" s="54">
        <f>IF($B4025="","",IF(AND($D4025&gt;=Настройки!$B$5,$D4025&lt;=Настройки!$B$6),$E4025,0))</f>
        <v/>
      </c>
      <c r="I4025" s="54">
        <f>IF($B4025="","",$G4025+$H4025-$J4025)</f>
        <v/>
      </c>
      <c r="J4025" s="54">
        <f>IF($B4025="","",MAX(0,$E4025-MAX(0,SUMIFS(Тех_Движение!$G$2:$G$5111,Тех_Движение!$D$2:$D$5111,$C4025,Тех_Движение!$B$2:$B$5111,"&lt;="&amp;Настройки!$B$6)-$F4025)))</f>
        <v/>
      </c>
      <c r="K4025" s="54">
        <f>IF(OR($B4025="",K$3&lt;$D4025+Настройки!$B$7),0,MAX(0,$E4025-MAX(0,SUMIFS(Тех_Движение!$G$2:$G$5111,Тех_Движение!$D$2:$D$5111,$C4025,Тех_Движение!$B$2:$B$5111,"&lt;="&amp;K$3)-$F4025)))</f>
        <v/>
      </c>
      <c r="L4025" s="54">
        <f>IF(OR($B4025="",L$3&lt;$D4025+Настройки!$B$7),0,MAX(0,$E4025-MAX(0,SUMIFS(Тех_Движение!$G$2:$G$5111,Тех_Движение!$D$2:$D$5111,$C4025,Тех_Движение!$B$2:$B$5111,"&lt;="&amp;L$3)-$F4025)))</f>
        <v/>
      </c>
      <c r="M4025" s="54">
        <f>IF(OR($B4025="",M$3&lt;$D4025+Настройки!$B$7),0,MAX(0,$E4025-MAX(0,SUMIFS(Тех_Движение!$G$2:$G$5111,Тех_Движение!$D$2:$D$5111,$C4025,Тех_Движение!$B$2:$B$5111,"&lt;="&amp;M$3)-$F4025)))</f>
        <v/>
      </c>
      <c r="N4025" s="54">
        <f>IF(OR($B4025="",N$3&lt;$D4025+Настройки!$B$7),0,MAX(0,$E4025-MAX(0,SUMIFS(Тех_Движение!$G$2:$G$5111,Тех_Движение!$D$2:$D$5111,$C4025,Тех_Движение!$B$2:$B$5111,"&lt;="&amp;N$3)-$F4025)))</f>
        <v/>
      </c>
      <c r="O4025" s="54">
        <f>IF(OR($B4025="",O$3&lt;$D4025+Настройки!$B$7),0,MAX(0,$E4025-MAX(0,SUMIFS(Тех_Движение!$G$2:$G$5111,Тех_Движение!$D$2:$D$5111,$C4025,Тех_Движение!$B$2:$B$5111,"&lt;="&amp;O$3)-$F4025)))</f>
        <v/>
      </c>
      <c r="P4025" s="54">
        <f>IF(OR($B4025="",P$3&lt;$D4025+Настройки!$B$7),0,MAX(0,$E4025-MAX(0,SUMIFS(Тех_Движение!$G$2:$G$5111,Тех_Движение!$D$2:$D$5111,$C4025,Тех_Движение!$B$2:$B$5111,"&lt;="&amp;P$3)-$F4025)))</f>
        <v/>
      </c>
      <c r="Q4025" s="54">
        <f>IF(OR($B4025="",Q$3&lt;$D4025+Настройки!$B$7),0,MAX(0,$E4025-MAX(0,SUMIFS(Тех_Движение!$G$2:$G$5111,Тех_Движение!$D$2:$D$5111,$C4025,Тех_Движение!$B$2:$B$5111,"&lt;="&amp;Q$3)-$F4025)))</f>
        <v/>
      </c>
      <c r="R4025" s="54">
        <f>IF($B4025="","",SUM($K4025:$Q4025))</f>
        <v/>
      </c>
      <c r="S4025" s="56">
        <f>IF($B4025="","",VLOOKUP($C4025,Настройки!$A$11:$L$17,9,FALSE))</f>
        <v/>
      </c>
      <c r="T4025" s="56">
        <f>IF($B4025="","",$R4025*$S4025)</f>
        <v/>
      </c>
    </row>
    <row r="4026">
      <c r="A4026" s="20">
        <f>Тех_Движение!$A$4023</f>
        <v/>
      </c>
      <c r="B4026" s="20">
        <f>IF(Тех_Движение!$F$4023&gt;0,Тех_Движение!$I$4023,"")</f>
        <v/>
      </c>
      <c r="C4026" s="20">
        <f>IF($B4026="","",Тех_Движение!$D$4023)</f>
        <v/>
      </c>
      <c r="D4026" s="42">
        <f>IF($B4026="","",Тех_Движение!$B$4023)</f>
        <v/>
      </c>
      <c r="E4026" s="54">
        <f>IF($B4026="","",Тех_Движение!$F$4023)</f>
        <v/>
      </c>
      <c r="F4026" s="54">
        <f>IF($B4026="","",SUMIFS($E$5:$E4025,$C$5:$C4025,$C4026))</f>
        <v/>
      </c>
      <c r="G4026" s="54">
        <f>IF($B4026="","",MAX(0,$E4026-MAX(0,SUMIFS(Тех_Движение!$G$2:$G$5111,Тех_Движение!$D$2:$D$5111,$C4026,Тех_Движение!$B$2:$B$5111,"&lt;="&amp;Настройки!$B$5-1)-$F4026)))</f>
        <v/>
      </c>
      <c r="H4026" s="54">
        <f>IF($B4026="","",IF(AND($D4026&gt;=Настройки!$B$5,$D4026&lt;=Настройки!$B$6),$E4026,0))</f>
        <v/>
      </c>
      <c r="I4026" s="54">
        <f>IF($B4026="","",$G4026+$H4026-$J4026)</f>
        <v/>
      </c>
      <c r="J4026" s="54">
        <f>IF($B4026="","",MAX(0,$E4026-MAX(0,SUMIFS(Тех_Движение!$G$2:$G$5111,Тех_Движение!$D$2:$D$5111,$C4026,Тех_Движение!$B$2:$B$5111,"&lt;="&amp;Настройки!$B$6)-$F4026)))</f>
        <v/>
      </c>
      <c r="K4026" s="54">
        <f>IF(OR($B4026="",K$3&lt;$D4026+Настройки!$B$7),0,MAX(0,$E4026-MAX(0,SUMIFS(Тех_Движение!$G$2:$G$5111,Тех_Движение!$D$2:$D$5111,$C4026,Тех_Движение!$B$2:$B$5111,"&lt;="&amp;K$3)-$F4026)))</f>
        <v/>
      </c>
      <c r="L4026" s="54">
        <f>IF(OR($B4026="",L$3&lt;$D4026+Настройки!$B$7),0,MAX(0,$E4026-MAX(0,SUMIFS(Тех_Движение!$G$2:$G$5111,Тех_Движение!$D$2:$D$5111,$C4026,Тех_Движение!$B$2:$B$5111,"&lt;="&amp;L$3)-$F4026)))</f>
        <v/>
      </c>
      <c r="M4026" s="54">
        <f>IF(OR($B4026="",M$3&lt;$D4026+Настройки!$B$7),0,MAX(0,$E4026-MAX(0,SUMIFS(Тех_Движение!$G$2:$G$5111,Тех_Движение!$D$2:$D$5111,$C4026,Тех_Движение!$B$2:$B$5111,"&lt;="&amp;M$3)-$F4026)))</f>
        <v/>
      </c>
      <c r="N4026" s="54">
        <f>IF(OR($B4026="",N$3&lt;$D4026+Настройки!$B$7),0,MAX(0,$E4026-MAX(0,SUMIFS(Тех_Движение!$G$2:$G$5111,Тех_Движение!$D$2:$D$5111,$C4026,Тех_Движение!$B$2:$B$5111,"&lt;="&amp;N$3)-$F4026)))</f>
        <v/>
      </c>
      <c r="O4026" s="54">
        <f>IF(OR($B4026="",O$3&lt;$D4026+Настройки!$B$7),0,MAX(0,$E4026-MAX(0,SUMIFS(Тех_Движение!$G$2:$G$5111,Тех_Движение!$D$2:$D$5111,$C4026,Тех_Движение!$B$2:$B$5111,"&lt;="&amp;O$3)-$F4026)))</f>
        <v/>
      </c>
      <c r="P4026" s="54">
        <f>IF(OR($B4026="",P$3&lt;$D4026+Настройки!$B$7),0,MAX(0,$E4026-MAX(0,SUMIFS(Тех_Движение!$G$2:$G$5111,Тех_Движение!$D$2:$D$5111,$C4026,Тех_Движение!$B$2:$B$5111,"&lt;="&amp;P$3)-$F4026)))</f>
        <v/>
      </c>
      <c r="Q4026" s="54">
        <f>IF(OR($B4026="",Q$3&lt;$D4026+Настройки!$B$7),0,MAX(0,$E4026-MAX(0,SUMIFS(Тех_Движение!$G$2:$G$5111,Тех_Движение!$D$2:$D$5111,$C4026,Тех_Движение!$B$2:$B$5111,"&lt;="&amp;Q$3)-$F4026)))</f>
        <v/>
      </c>
      <c r="R4026" s="54">
        <f>IF($B4026="","",SUM($K4026:$Q4026))</f>
        <v/>
      </c>
      <c r="S4026" s="56">
        <f>IF($B4026="","",VLOOKUP($C4026,Настройки!$A$11:$L$17,9,FALSE))</f>
        <v/>
      </c>
      <c r="T4026" s="56">
        <f>IF($B4026="","",$R4026*$S4026)</f>
        <v/>
      </c>
    </row>
    <row r="4027">
      <c r="A4027" s="20">
        <f>Тех_Движение!$A$4024</f>
        <v/>
      </c>
      <c r="B4027" s="20">
        <f>IF(Тех_Движение!$F$4024&gt;0,Тех_Движение!$I$4024,"")</f>
        <v/>
      </c>
      <c r="C4027" s="20">
        <f>IF($B4027="","",Тех_Движение!$D$4024)</f>
        <v/>
      </c>
      <c r="D4027" s="42">
        <f>IF($B4027="","",Тех_Движение!$B$4024)</f>
        <v/>
      </c>
      <c r="E4027" s="54">
        <f>IF($B4027="","",Тех_Движение!$F$4024)</f>
        <v/>
      </c>
      <c r="F4027" s="54">
        <f>IF($B4027="","",SUMIFS($E$5:$E4026,$C$5:$C4026,$C4027))</f>
        <v/>
      </c>
      <c r="G4027" s="54">
        <f>IF($B4027="","",MAX(0,$E4027-MAX(0,SUMIFS(Тех_Движение!$G$2:$G$5111,Тех_Движение!$D$2:$D$5111,$C4027,Тех_Движение!$B$2:$B$5111,"&lt;="&amp;Настройки!$B$5-1)-$F4027)))</f>
        <v/>
      </c>
      <c r="H4027" s="54">
        <f>IF($B4027="","",IF(AND($D4027&gt;=Настройки!$B$5,$D4027&lt;=Настройки!$B$6),$E4027,0))</f>
        <v/>
      </c>
      <c r="I4027" s="54">
        <f>IF($B4027="","",$G4027+$H4027-$J4027)</f>
        <v/>
      </c>
      <c r="J4027" s="54">
        <f>IF($B4027="","",MAX(0,$E4027-MAX(0,SUMIFS(Тех_Движение!$G$2:$G$5111,Тех_Движение!$D$2:$D$5111,$C4027,Тех_Движение!$B$2:$B$5111,"&lt;="&amp;Настройки!$B$6)-$F4027)))</f>
        <v/>
      </c>
      <c r="K4027" s="54">
        <f>IF(OR($B4027="",K$3&lt;$D4027+Настройки!$B$7),0,MAX(0,$E4027-MAX(0,SUMIFS(Тех_Движение!$G$2:$G$5111,Тех_Движение!$D$2:$D$5111,$C4027,Тех_Движение!$B$2:$B$5111,"&lt;="&amp;K$3)-$F4027)))</f>
        <v/>
      </c>
      <c r="L4027" s="54">
        <f>IF(OR($B4027="",L$3&lt;$D4027+Настройки!$B$7),0,MAX(0,$E4027-MAX(0,SUMIFS(Тех_Движение!$G$2:$G$5111,Тех_Движение!$D$2:$D$5111,$C4027,Тех_Движение!$B$2:$B$5111,"&lt;="&amp;L$3)-$F4027)))</f>
        <v/>
      </c>
      <c r="M4027" s="54">
        <f>IF(OR($B4027="",M$3&lt;$D4027+Настройки!$B$7),0,MAX(0,$E4027-MAX(0,SUMIFS(Тех_Движение!$G$2:$G$5111,Тех_Движение!$D$2:$D$5111,$C4027,Тех_Движение!$B$2:$B$5111,"&lt;="&amp;M$3)-$F4027)))</f>
        <v/>
      </c>
      <c r="N4027" s="54">
        <f>IF(OR($B4027="",N$3&lt;$D4027+Настройки!$B$7),0,MAX(0,$E4027-MAX(0,SUMIFS(Тех_Движение!$G$2:$G$5111,Тех_Движение!$D$2:$D$5111,$C4027,Тех_Движение!$B$2:$B$5111,"&lt;="&amp;N$3)-$F4027)))</f>
        <v/>
      </c>
      <c r="O4027" s="54">
        <f>IF(OR($B4027="",O$3&lt;$D4027+Настройки!$B$7),0,MAX(0,$E4027-MAX(0,SUMIFS(Тех_Движение!$G$2:$G$5111,Тех_Движение!$D$2:$D$5111,$C4027,Тех_Движение!$B$2:$B$5111,"&lt;="&amp;O$3)-$F4027)))</f>
        <v/>
      </c>
      <c r="P4027" s="54">
        <f>IF(OR($B4027="",P$3&lt;$D4027+Настройки!$B$7),0,MAX(0,$E4027-MAX(0,SUMIFS(Тех_Движение!$G$2:$G$5111,Тех_Движение!$D$2:$D$5111,$C4027,Тех_Движение!$B$2:$B$5111,"&lt;="&amp;P$3)-$F4027)))</f>
        <v/>
      </c>
      <c r="Q4027" s="54">
        <f>IF(OR($B4027="",Q$3&lt;$D4027+Настройки!$B$7),0,MAX(0,$E4027-MAX(0,SUMIFS(Тех_Движение!$G$2:$G$5111,Тех_Движение!$D$2:$D$5111,$C4027,Тех_Движение!$B$2:$B$5111,"&lt;="&amp;Q$3)-$F4027)))</f>
        <v/>
      </c>
      <c r="R4027" s="54">
        <f>IF($B4027="","",SUM($K4027:$Q4027))</f>
        <v/>
      </c>
      <c r="S4027" s="56">
        <f>IF($B4027="","",VLOOKUP($C4027,Настройки!$A$11:$L$17,9,FALSE))</f>
        <v/>
      </c>
      <c r="T4027" s="56">
        <f>IF($B4027="","",$R4027*$S4027)</f>
        <v/>
      </c>
    </row>
    <row r="4028">
      <c r="A4028" s="20">
        <f>Тех_Движение!$A$4025</f>
        <v/>
      </c>
      <c r="B4028" s="20">
        <f>IF(Тех_Движение!$F$4025&gt;0,Тех_Движение!$I$4025,"")</f>
        <v/>
      </c>
      <c r="C4028" s="20">
        <f>IF($B4028="","",Тех_Движение!$D$4025)</f>
        <v/>
      </c>
      <c r="D4028" s="42">
        <f>IF($B4028="","",Тех_Движение!$B$4025)</f>
        <v/>
      </c>
      <c r="E4028" s="54">
        <f>IF($B4028="","",Тех_Движение!$F$4025)</f>
        <v/>
      </c>
      <c r="F4028" s="54">
        <f>IF($B4028="","",SUMIFS($E$5:$E4027,$C$5:$C4027,$C4028))</f>
        <v/>
      </c>
      <c r="G4028" s="54">
        <f>IF($B4028="","",MAX(0,$E4028-MAX(0,SUMIFS(Тех_Движение!$G$2:$G$5111,Тех_Движение!$D$2:$D$5111,$C4028,Тех_Движение!$B$2:$B$5111,"&lt;="&amp;Настройки!$B$5-1)-$F4028)))</f>
        <v/>
      </c>
      <c r="H4028" s="54">
        <f>IF($B4028="","",IF(AND($D4028&gt;=Настройки!$B$5,$D4028&lt;=Настройки!$B$6),$E4028,0))</f>
        <v/>
      </c>
      <c r="I4028" s="54">
        <f>IF($B4028="","",$G4028+$H4028-$J4028)</f>
        <v/>
      </c>
      <c r="J4028" s="54">
        <f>IF($B4028="","",MAX(0,$E4028-MAX(0,SUMIFS(Тех_Движение!$G$2:$G$5111,Тех_Движение!$D$2:$D$5111,$C4028,Тех_Движение!$B$2:$B$5111,"&lt;="&amp;Настройки!$B$6)-$F4028)))</f>
        <v/>
      </c>
      <c r="K4028" s="54">
        <f>IF(OR($B4028="",K$3&lt;$D4028+Настройки!$B$7),0,MAX(0,$E4028-MAX(0,SUMIFS(Тех_Движение!$G$2:$G$5111,Тех_Движение!$D$2:$D$5111,$C4028,Тех_Движение!$B$2:$B$5111,"&lt;="&amp;K$3)-$F4028)))</f>
        <v/>
      </c>
      <c r="L4028" s="54">
        <f>IF(OR($B4028="",L$3&lt;$D4028+Настройки!$B$7),0,MAX(0,$E4028-MAX(0,SUMIFS(Тех_Движение!$G$2:$G$5111,Тех_Движение!$D$2:$D$5111,$C4028,Тех_Движение!$B$2:$B$5111,"&lt;="&amp;L$3)-$F4028)))</f>
        <v/>
      </c>
      <c r="M4028" s="54">
        <f>IF(OR($B4028="",M$3&lt;$D4028+Настройки!$B$7),0,MAX(0,$E4028-MAX(0,SUMIFS(Тех_Движение!$G$2:$G$5111,Тех_Движение!$D$2:$D$5111,$C4028,Тех_Движение!$B$2:$B$5111,"&lt;="&amp;M$3)-$F4028)))</f>
        <v/>
      </c>
      <c r="N4028" s="54">
        <f>IF(OR($B4028="",N$3&lt;$D4028+Настройки!$B$7),0,MAX(0,$E4028-MAX(0,SUMIFS(Тех_Движение!$G$2:$G$5111,Тех_Движение!$D$2:$D$5111,$C4028,Тех_Движение!$B$2:$B$5111,"&lt;="&amp;N$3)-$F4028)))</f>
        <v/>
      </c>
      <c r="O4028" s="54">
        <f>IF(OR($B4028="",O$3&lt;$D4028+Настройки!$B$7),0,MAX(0,$E4028-MAX(0,SUMIFS(Тех_Движение!$G$2:$G$5111,Тех_Движение!$D$2:$D$5111,$C4028,Тех_Движение!$B$2:$B$5111,"&lt;="&amp;O$3)-$F4028)))</f>
        <v/>
      </c>
      <c r="P4028" s="54">
        <f>IF(OR($B4028="",P$3&lt;$D4028+Настройки!$B$7),0,MAX(0,$E4028-MAX(0,SUMIFS(Тех_Движение!$G$2:$G$5111,Тех_Движение!$D$2:$D$5111,$C4028,Тех_Движение!$B$2:$B$5111,"&lt;="&amp;P$3)-$F4028)))</f>
        <v/>
      </c>
      <c r="Q4028" s="54">
        <f>IF(OR($B4028="",Q$3&lt;$D4028+Настройки!$B$7),0,MAX(0,$E4028-MAX(0,SUMIFS(Тех_Движение!$G$2:$G$5111,Тех_Движение!$D$2:$D$5111,$C4028,Тех_Движение!$B$2:$B$5111,"&lt;="&amp;Q$3)-$F4028)))</f>
        <v/>
      </c>
      <c r="R4028" s="54">
        <f>IF($B4028="","",SUM($K4028:$Q4028))</f>
        <v/>
      </c>
      <c r="S4028" s="56">
        <f>IF($B4028="","",VLOOKUP($C4028,Настройки!$A$11:$L$17,9,FALSE))</f>
        <v/>
      </c>
      <c r="T4028" s="56">
        <f>IF($B4028="","",$R4028*$S4028)</f>
        <v/>
      </c>
    </row>
    <row r="4029">
      <c r="A4029" s="20">
        <f>Тех_Движение!$A$4026</f>
        <v/>
      </c>
      <c r="B4029" s="20">
        <f>IF(Тех_Движение!$F$4026&gt;0,Тех_Движение!$I$4026,"")</f>
        <v/>
      </c>
      <c r="C4029" s="20">
        <f>IF($B4029="","",Тех_Движение!$D$4026)</f>
        <v/>
      </c>
      <c r="D4029" s="42">
        <f>IF($B4029="","",Тех_Движение!$B$4026)</f>
        <v/>
      </c>
      <c r="E4029" s="54">
        <f>IF($B4029="","",Тех_Движение!$F$4026)</f>
        <v/>
      </c>
      <c r="F4029" s="54">
        <f>IF($B4029="","",SUMIFS($E$5:$E4028,$C$5:$C4028,$C4029))</f>
        <v/>
      </c>
      <c r="G4029" s="54">
        <f>IF($B4029="","",MAX(0,$E4029-MAX(0,SUMIFS(Тех_Движение!$G$2:$G$5111,Тех_Движение!$D$2:$D$5111,$C4029,Тех_Движение!$B$2:$B$5111,"&lt;="&amp;Настройки!$B$5-1)-$F4029)))</f>
        <v/>
      </c>
      <c r="H4029" s="54">
        <f>IF($B4029="","",IF(AND($D4029&gt;=Настройки!$B$5,$D4029&lt;=Настройки!$B$6),$E4029,0))</f>
        <v/>
      </c>
      <c r="I4029" s="54">
        <f>IF($B4029="","",$G4029+$H4029-$J4029)</f>
        <v/>
      </c>
      <c r="J4029" s="54">
        <f>IF($B4029="","",MAX(0,$E4029-MAX(0,SUMIFS(Тех_Движение!$G$2:$G$5111,Тех_Движение!$D$2:$D$5111,$C4029,Тех_Движение!$B$2:$B$5111,"&lt;="&amp;Настройки!$B$6)-$F4029)))</f>
        <v/>
      </c>
      <c r="K4029" s="54">
        <f>IF(OR($B4029="",K$3&lt;$D4029+Настройки!$B$7),0,MAX(0,$E4029-MAX(0,SUMIFS(Тех_Движение!$G$2:$G$5111,Тех_Движение!$D$2:$D$5111,$C4029,Тех_Движение!$B$2:$B$5111,"&lt;="&amp;K$3)-$F4029)))</f>
        <v/>
      </c>
      <c r="L4029" s="54">
        <f>IF(OR($B4029="",L$3&lt;$D4029+Настройки!$B$7),0,MAX(0,$E4029-MAX(0,SUMIFS(Тех_Движение!$G$2:$G$5111,Тех_Движение!$D$2:$D$5111,$C4029,Тех_Движение!$B$2:$B$5111,"&lt;="&amp;L$3)-$F4029)))</f>
        <v/>
      </c>
      <c r="M4029" s="54">
        <f>IF(OR($B4029="",M$3&lt;$D4029+Настройки!$B$7),0,MAX(0,$E4029-MAX(0,SUMIFS(Тех_Движение!$G$2:$G$5111,Тех_Движение!$D$2:$D$5111,$C4029,Тех_Движение!$B$2:$B$5111,"&lt;="&amp;M$3)-$F4029)))</f>
        <v/>
      </c>
      <c r="N4029" s="54">
        <f>IF(OR($B4029="",N$3&lt;$D4029+Настройки!$B$7),0,MAX(0,$E4029-MAX(0,SUMIFS(Тех_Движение!$G$2:$G$5111,Тех_Движение!$D$2:$D$5111,$C4029,Тех_Движение!$B$2:$B$5111,"&lt;="&amp;N$3)-$F4029)))</f>
        <v/>
      </c>
      <c r="O4029" s="54">
        <f>IF(OR($B4029="",O$3&lt;$D4029+Настройки!$B$7),0,MAX(0,$E4029-MAX(0,SUMIFS(Тех_Движение!$G$2:$G$5111,Тех_Движение!$D$2:$D$5111,$C4029,Тех_Движение!$B$2:$B$5111,"&lt;="&amp;O$3)-$F4029)))</f>
        <v/>
      </c>
      <c r="P4029" s="54">
        <f>IF(OR($B4029="",P$3&lt;$D4029+Настройки!$B$7),0,MAX(0,$E4029-MAX(0,SUMIFS(Тех_Движение!$G$2:$G$5111,Тех_Движение!$D$2:$D$5111,$C4029,Тех_Движение!$B$2:$B$5111,"&lt;="&amp;P$3)-$F4029)))</f>
        <v/>
      </c>
      <c r="Q4029" s="54">
        <f>IF(OR($B4029="",Q$3&lt;$D4029+Настройки!$B$7),0,MAX(0,$E4029-MAX(0,SUMIFS(Тех_Движение!$G$2:$G$5111,Тех_Движение!$D$2:$D$5111,$C4029,Тех_Движение!$B$2:$B$5111,"&lt;="&amp;Q$3)-$F4029)))</f>
        <v/>
      </c>
      <c r="R4029" s="54">
        <f>IF($B4029="","",SUM($K4029:$Q4029))</f>
        <v/>
      </c>
      <c r="S4029" s="56">
        <f>IF($B4029="","",VLOOKUP($C4029,Настройки!$A$11:$L$17,9,FALSE))</f>
        <v/>
      </c>
      <c r="T4029" s="56">
        <f>IF($B4029="","",$R4029*$S4029)</f>
        <v/>
      </c>
    </row>
    <row r="4030">
      <c r="A4030" s="20">
        <f>Тех_Движение!$A$4027</f>
        <v/>
      </c>
      <c r="B4030" s="20">
        <f>IF(Тех_Движение!$F$4027&gt;0,Тех_Движение!$I$4027,"")</f>
        <v/>
      </c>
      <c r="C4030" s="20">
        <f>IF($B4030="","",Тех_Движение!$D$4027)</f>
        <v/>
      </c>
      <c r="D4030" s="42">
        <f>IF($B4030="","",Тех_Движение!$B$4027)</f>
        <v/>
      </c>
      <c r="E4030" s="54">
        <f>IF($B4030="","",Тех_Движение!$F$4027)</f>
        <v/>
      </c>
      <c r="F4030" s="54">
        <f>IF($B4030="","",SUMIFS($E$5:$E4029,$C$5:$C4029,$C4030))</f>
        <v/>
      </c>
      <c r="G4030" s="54">
        <f>IF($B4030="","",MAX(0,$E4030-MAX(0,SUMIFS(Тех_Движение!$G$2:$G$5111,Тех_Движение!$D$2:$D$5111,$C4030,Тех_Движение!$B$2:$B$5111,"&lt;="&amp;Настройки!$B$5-1)-$F4030)))</f>
        <v/>
      </c>
      <c r="H4030" s="54">
        <f>IF($B4030="","",IF(AND($D4030&gt;=Настройки!$B$5,$D4030&lt;=Настройки!$B$6),$E4030,0))</f>
        <v/>
      </c>
      <c r="I4030" s="54">
        <f>IF($B4030="","",$G4030+$H4030-$J4030)</f>
        <v/>
      </c>
      <c r="J4030" s="54">
        <f>IF($B4030="","",MAX(0,$E4030-MAX(0,SUMIFS(Тех_Движение!$G$2:$G$5111,Тех_Движение!$D$2:$D$5111,$C4030,Тех_Движение!$B$2:$B$5111,"&lt;="&amp;Настройки!$B$6)-$F4030)))</f>
        <v/>
      </c>
      <c r="K4030" s="54">
        <f>IF(OR($B4030="",K$3&lt;$D4030+Настройки!$B$7),0,MAX(0,$E4030-MAX(0,SUMIFS(Тех_Движение!$G$2:$G$5111,Тех_Движение!$D$2:$D$5111,$C4030,Тех_Движение!$B$2:$B$5111,"&lt;="&amp;K$3)-$F4030)))</f>
        <v/>
      </c>
      <c r="L4030" s="54">
        <f>IF(OR($B4030="",L$3&lt;$D4030+Настройки!$B$7),0,MAX(0,$E4030-MAX(0,SUMIFS(Тех_Движение!$G$2:$G$5111,Тех_Движение!$D$2:$D$5111,$C4030,Тех_Движение!$B$2:$B$5111,"&lt;="&amp;L$3)-$F4030)))</f>
        <v/>
      </c>
      <c r="M4030" s="54">
        <f>IF(OR($B4030="",M$3&lt;$D4030+Настройки!$B$7),0,MAX(0,$E4030-MAX(0,SUMIFS(Тех_Движение!$G$2:$G$5111,Тех_Движение!$D$2:$D$5111,$C4030,Тех_Движение!$B$2:$B$5111,"&lt;="&amp;M$3)-$F4030)))</f>
        <v/>
      </c>
      <c r="N4030" s="54">
        <f>IF(OR($B4030="",N$3&lt;$D4030+Настройки!$B$7),0,MAX(0,$E4030-MAX(0,SUMIFS(Тех_Движение!$G$2:$G$5111,Тех_Движение!$D$2:$D$5111,$C4030,Тех_Движение!$B$2:$B$5111,"&lt;="&amp;N$3)-$F4030)))</f>
        <v/>
      </c>
      <c r="O4030" s="54">
        <f>IF(OR($B4030="",O$3&lt;$D4030+Настройки!$B$7),0,MAX(0,$E4030-MAX(0,SUMIFS(Тех_Движение!$G$2:$G$5111,Тех_Движение!$D$2:$D$5111,$C4030,Тех_Движение!$B$2:$B$5111,"&lt;="&amp;O$3)-$F4030)))</f>
        <v/>
      </c>
      <c r="P4030" s="54">
        <f>IF(OR($B4030="",P$3&lt;$D4030+Настройки!$B$7),0,MAX(0,$E4030-MAX(0,SUMIFS(Тех_Движение!$G$2:$G$5111,Тех_Движение!$D$2:$D$5111,$C4030,Тех_Движение!$B$2:$B$5111,"&lt;="&amp;P$3)-$F4030)))</f>
        <v/>
      </c>
      <c r="Q4030" s="54">
        <f>IF(OR($B4030="",Q$3&lt;$D4030+Настройки!$B$7),0,MAX(0,$E4030-MAX(0,SUMIFS(Тех_Движение!$G$2:$G$5111,Тех_Движение!$D$2:$D$5111,$C4030,Тех_Движение!$B$2:$B$5111,"&lt;="&amp;Q$3)-$F4030)))</f>
        <v/>
      </c>
      <c r="R4030" s="54">
        <f>IF($B4030="","",SUM($K4030:$Q4030))</f>
        <v/>
      </c>
      <c r="S4030" s="56">
        <f>IF($B4030="","",VLOOKUP($C4030,Настройки!$A$11:$L$17,9,FALSE))</f>
        <v/>
      </c>
      <c r="T4030" s="56">
        <f>IF($B4030="","",$R4030*$S4030)</f>
        <v/>
      </c>
    </row>
    <row r="4031">
      <c r="A4031" s="20">
        <f>Тех_Движение!$A$4028</f>
        <v/>
      </c>
      <c r="B4031" s="20">
        <f>IF(Тех_Движение!$F$4028&gt;0,Тех_Движение!$I$4028,"")</f>
        <v/>
      </c>
      <c r="C4031" s="20">
        <f>IF($B4031="","",Тех_Движение!$D$4028)</f>
        <v/>
      </c>
      <c r="D4031" s="42">
        <f>IF($B4031="","",Тех_Движение!$B$4028)</f>
        <v/>
      </c>
      <c r="E4031" s="54">
        <f>IF($B4031="","",Тех_Движение!$F$4028)</f>
        <v/>
      </c>
      <c r="F4031" s="54">
        <f>IF($B4031="","",SUMIFS($E$5:$E4030,$C$5:$C4030,$C4031))</f>
        <v/>
      </c>
      <c r="G4031" s="54">
        <f>IF($B4031="","",MAX(0,$E4031-MAX(0,SUMIFS(Тех_Движение!$G$2:$G$5111,Тех_Движение!$D$2:$D$5111,$C4031,Тех_Движение!$B$2:$B$5111,"&lt;="&amp;Настройки!$B$5-1)-$F4031)))</f>
        <v/>
      </c>
      <c r="H4031" s="54">
        <f>IF($B4031="","",IF(AND($D4031&gt;=Настройки!$B$5,$D4031&lt;=Настройки!$B$6),$E4031,0))</f>
        <v/>
      </c>
      <c r="I4031" s="54">
        <f>IF($B4031="","",$G4031+$H4031-$J4031)</f>
        <v/>
      </c>
      <c r="J4031" s="54">
        <f>IF($B4031="","",MAX(0,$E4031-MAX(0,SUMIFS(Тех_Движение!$G$2:$G$5111,Тех_Движение!$D$2:$D$5111,$C4031,Тех_Движение!$B$2:$B$5111,"&lt;="&amp;Настройки!$B$6)-$F4031)))</f>
        <v/>
      </c>
      <c r="K4031" s="54">
        <f>IF(OR($B4031="",K$3&lt;$D4031+Настройки!$B$7),0,MAX(0,$E4031-MAX(0,SUMIFS(Тех_Движение!$G$2:$G$5111,Тех_Движение!$D$2:$D$5111,$C4031,Тех_Движение!$B$2:$B$5111,"&lt;="&amp;K$3)-$F4031)))</f>
        <v/>
      </c>
      <c r="L4031" s="54">
        <f>IF(OR($B4031="",L$3&lt;$D4031+Настройки!$B$7),0,MAX(0,$E4031-MAX(0,SUMIFS(Тех_Движение!$G$2:$G$5111,Тех_Движение!$D$2:$D$5111,$C4031,Тех_Движение!$B$2:$B$5111,"&lt;="&amp;L$3)-$F4031)))</f>
        <v/>
      </c>
      <c r="M4031" s="54">
        <f>IF(OR($B4031="",M$3&lt;$D4031+Настройки!$B$7),0,MAX(0,$E4031-MAX(0,SUMIFS(Тех_Движение!$G$2:$G$5111,Тех_Движение!$D$2:$D$5111,$C4031,Тех_Движение!$B$2:$B$5111,"&lt;="&amp;M$3)-$F4031)))</f>
        <v/>
      </c>
      <c r="N4031" s="54">
        <f>IF(OR($B4031="",N$3&lt;$D4031+Настройки!$B$7),0,MAX(0,$E4031-MAX(0,SUMIFS(Тех_Движение!$G$2:$G$5111,Тех_Движение!$D$2:$D$5111,$C4031,Тех_Движение!$B$2:$B$5111,"&lt;="&amp;N$3)-$F4031)))</f>
        <v/>
      </c>
      <c r="O4031" s="54">
        <f>IF(OR($B4031="",O$3&lt;$D4031+Настройки!$B$7),0,MAX(0,$E4031-MAX(0,SUMIFS(Тех_Движение!$G$2:$G$5111,Тех_Движение!$D$2:$D$5111,$C4031,Тех_Движение!$B$2:$B$5111,"&lt;="&amp;O$3)-$F4031)))</f>
        <v/>
      </c>
      <c r="P4031" s="54">
        <f>IF(OR($B4031="",P$3&lt;$D4031+Настройки!$B$7),0,MAX(0,$E4031-MAX(0,SUMIFS(Тех_Движение!$G$2:$G$5111,Тех_Движение!$D$2:$D$5111,$C4031,Тех_Движение!$B$2:$B$5111,"&lt;="&amp;P$3)-$F4031)))</f>
        <v/>
      </c>
      <c r="Q4031" s="54">
        <f>IF(OR($B4031="",Q$3&lt;$D4031+Настройки!$B$7),0,MAX(0,$E4031-MAX(0,SUMIFS(Тех_Движение!$G$2:$G$5111,Тех_Движение!$D$2:$D$5111,$C4031,Тех_Движение!$B$2:$B$5111,"&lt;="&amp;Q$3)-$F4031)))</f>
        <v/>
      </c>
      <c r="R4031" s="54">
        <f>IF($B4031="","",SUM($K4031:$Q4031))</f>
        <v/>
      </c>
      <c r="S4031" s="56">
        <f>IF($B4031="","",VLOOKUP($C4031,Настройки!$A$11:$L$17,9,FALSE))</f>
        <v/>
      </c>
      <c r="T4031" s="56">
        <f>IF($B4031="","",$R4031*$S4031)</f>
        <v/>
      </c>
    </row>
    <row r="4032">
      <c r="A4032" s="20">
        <f>Тех_Движение!$A$4029</f>
        <v/>
      </c>
      <c r="B4032" s="20">
        <f>IF(Тех_Движение!$F$4029&gt;0,Тех_Движение!$I$4029,"")</f>
        <v/>
      </c>
      <c r="C4032" s="20">
        <f>IF($B4032="","",Тех_Движение!$D$4029)</f>
        <v/>
      </c>
      <c r="D4032" s="42">
        <f>IF($B4032="","",Тех_Движение!$B$4029)</f>
        <v/>
      </c>
      <c r="E4032" s="54">
        <f>IF($B4032="","",Тех_Движение!$F$4029)</f>
        <v/>
      </c>
      <c r="F4032" s="54">
        <f>IF($B4032="","",SUMIFS($E$5:$E4031,$C$5:$C4031,$C4032))</f>
        <v/>
      </c>
      <c r="G4032" s="54">
        <f>IF($B4032="","",MAX(0,$E4032-MAX(0,SUMIFS(Тех_Движение!$G$2:$G$5111,Тех_Движение!$D$2:$D$5111,$C4032,Тех_Движение!$B$2:$B$5111,"&lt;="&amp;Настройки!$B$5-1)-$F4032)))</f>
        <v/>
      </c>
      <c r="H4032" s="54">
        <f>IF($B4032="","",IF(AND($D4032&gt;=Настройки!$B$5,$D4032&lt;=Настройки!$B$6),$E4032,0))</f>
        <v/>
      </c>
      <c r="I4032" s="54">
        <f>IF($B4032="","",$G4032+$H4032-$J4032)</f>
        <v/>
      </c>
      <c r="J4032" s="54">
        <f>IF($B4032="","",MAX(0,$E4032-MAX(0,SUMIFS(Тех_Движение!$G$2:$G$5111,Тех_Движение!$D$2:$D$5111,$C4032,Тех_Движение!$B$2:$B$5111,"&lt;="&amp;Настройки!$B$6)-$F4032)))</f>
        <v/>
      </c>
      <c r="K4032" s="54">
        <f>IF(OR($B4032="",K$3&lt;$D4032+Настройки!$B$7),0,MAX(0,$E4032-MAX(0,SUMIFS(Тех_Движение!$G$2:$G$5111,Тех_Движение!$D$2:$D$5111,$C4032,Тех_Движение!$B$2:$B$5111,"&lt;="&amp;K$3)-$F4032)))</f>
        <v/>
      </c>
      <c r="L4032" s="54">
        <f>IF(OR($B4032="",L$3&lt;$D4032+Настройки!$B$7),0,MAX(0,$E4032-MAX(0,SUMIFS(Тех_Движение!$G$2:$G$5111,Тех_Движение!$D$2:$D$5111,$C4032,Тех_Движение!$B$2:$B$5111,"&lt;="&amp;L$3)-$F4032)))</f>
        <v/>
      </c>
      <c r="M4032" s="54">
        <f>IF(OR($B4032="",M$3&lt;$D4032+Настройки!$B$7),0,MAX(0,$E4032-MAX(0,SUMIFS(Тех_Движение!$G$2:$G$5111,Тех_Движение!$D$2:$D$5111,$C4032,Тех_Движение!$B$2:$B$5111,"&lt;="&amp;M$3)-$F4032)))</f>
        <v/>
      </c>
      <c r="N4032" s="54">
        <f>IF(OR($B4032="",N$3&lt;$D4032+Настройки!$B$7),0,MAX(0,$E4032-MAX(0,SUMIFS(Тех_Движение!$G$2:$G$5111,Тех_Движение!$D$2:$D$5111,$C4032,Тех_Движение!$B$2:$B$5111,"&lt;="&amp;N$3)-$F4032)))</f>
        <v/>
      </c>
      <c r="O4032" s="54">
        <f>IF(OR($B4032="",O$3&lt;$D4032+Настройки!$B$7),0,MAX(0,$E4032-MAX(0,SUMIFS(Тех_Движение!$G$2:$G$5111,Тех_Движение!$D$2:$D$5111,$C4032,Тех_Движение!$B$2:$B$5111,"&lt;="&amp;O$3)-$F4032)))</f>
        <v/>
      </c>
      <c r="P4032" s="54">
        <f>IF(OR($B4032="",P$3&lt;$D4032+Настройки!$B$7),0,MAX(0,$E4032-MAX(0,SUMIFS(Тех_Движение!$G$2:$G$5111,Тех_Движение!$D$2:$D$5111,$C4032,Тех_Движение!$B$2:$B$5111,"&lt;="&amp;P$3)-$F4032)))</f>
        <v/>
      </c>
      <c r="Q4032" s="54">
        <f>IF(OR($B4032="",Q$3&lt;$D4032+Настройки!$B$7),0,MAX(0,$E4032-MAX(0,SUMIFS(Тех_Движение!$G$2:$G$5111,Тех_Движение!$D$2:$D$5111,$C4032,Тех_Движение!$B$2:$B$5111,"&lt;="&amp;Q$3)-$F4032)))</f>
        <v/>
      </c>
      <c r="R4032" s="54">
        <f>IF($B4032="","",SUM($K4032:$Q4032))</f>
        <v/>
      </c>
      <c r="S4032" s="56">
        <f>IF($B4032="","",VLOOKUP($C4032,Настройки!$A$11:$L$17,9,FALSE))</f>
        <v/>
      </c>
      <c r="T4032" s="56">
        <f>IF($B4032="","",$R4032*$S4032)</f>
        <v/>
      </c>
    </row>
    <row r="4033">
      <c r="A4033" s="20">
        <f>Тех_Движение!$A$4030</f>
        <v/>
      </c>
      <c r="B4033" s="20">
        <f>IF(Тех_Движение!$F$4030&gt;0,Тех_Движение!$I$4030,"")</f>
        <v/>
      </c>
      <c r="C4033" s="20">
        <f>IF($B4033="","",Тех_Движение!$D$4030)</f>
        <v/>
      </c>
      <c r="D4033" s="42">
        <f>IF($B4033="","",Тех_Движение!$B$4030)</f>
        <v/>
      </c>
      <c r="E4033" s="54">
        <f>IF($B4033="","",Тех_Движение!$F$4030)</f>
        <v/>
      </c>
      <c r="F4033" s="54">
        <f>IF($B4033="","",SUMIFS($E$5:$E4032,$C$5:$C4032,$C4033))</f>
        <v/>
      </c>
      <c r="G4033" s="54">
        <f>IF($B4033="","",MAX(0,$E4033-MAX(0,SUMIFS(Тех_Движение!$G$2:$G$5111,Тех_Движение!$D$2:$D$5111,$C4033,Тех_Движение!$B$2:$B$5111,"&lt;="&amp;Настройки!$B$5-1)-$F4033)))</f>
        <v/>
      </c>
      <c r="H4033" s="54">
        <f>IF($B4033="","",IF(AND($D4033&gt;=Настройки!$B$5,$D4033&lt;=Настройки!$B$6),$E4033,0))</f>
        <v/>
      </c>
      <c r="I4033" s="54">
        <f>IF($B4033="","",$G4033+$H4033-$J4033)</f>
        <v/>
      </c>
      <c r="J4033" s="54">
        <f>IF($B4033="","",MAX(0,$E4033-MAX(0,SUMIFS(Тех_Движение!$G$2:$G$5111,Тех_Движение!$D$2:$D$5111,$C4033,Тех_Движение!$B$2:$B$5111,"&lt;="&amp;Настройки!$B$6)-$F4033)))</f>
        <v/>
      </c>
      <c r="K4033" s="54">
        <f>IF(OR($B4033="",K$3&lt;$D4033+Настройки!$B$7),0,MAX(0,$E4033-MAX(0,SUMIFS(Тех_Движение!$G$2:$G$5111,Тех_Движение!$D$2:$D$5111,$C4033,Тех_Движение!$B$2:$B$5111,"&lt;="&amp;K$3)-$F4033)))</f>
        <v/>
      </c>
      <c r="L4033" s="54">
        <f>IF(OR($B4033="",L$3&lt;$D4033+Настройки!$B$7),0,MAX(0,$E4033-MAX(0,SUMIFS(Тех_Движение!$G$2:$G$5111,Тех_Движение!$D$2:$D$5111,$C4033,Тех_Движение!$B$2:$B$5111,"&lt;="&amp;L$3)-$F4033)))</f>
        <v/>
      </c>
      <c r="M4033" s="54">
        <f>IF(OR($B4033="",M$3&lt;$D4033+Настройки!$B$7),0,MAX(0,$E4033-MAX(0,SUMIFS(Тех_Движение!$G$2:$G$5111,Тех_Движение!$D$2:$D$5111,$C4033,Тех_Движение!$B$2:$B$5111,"&lt;="&amp;M$3)-$F4033)))</f>
        <v/>
      </c>
      <c r="N4033" s="54">
        <f>IF(OR($B4033="",N$3&lt;$D4033+Настройки!$B$7),0,MAX(0,$E4033-MAX(0,SUMIFS(Тех_Движение!$G$2:$G$5111,Тех_Движение!$D$2:$D$5111,$C4033,Тех_Движение!$B$2:$B$5111,"&lt;="&amp;N$3)-$F4033)))</f>
        <v/>
      </c>
      <c r="O4033" s="54">
        <f>IF(OR($B4033="",O$3&lt;$D4033+Настройки!$B$7),0,MAX(0,$E4033-MAX(0,SUMIFS(Тех_Движение!$G$2:$G$5111,Тех_Движение!$D$2:$D$5111,$C4033,Тех_Движение!$B$2:$B$5111,"&lt;="&amp;O$3)-$F4033)))</f>
        <v/>
      </c>
      <c r="P4033" s="54">
        <f>IF(OR($B4033="",P$3&lt;$D4033+Настройки!$B$7),0,MAX(0,$E4033-MAX(0,SUMIFS(Тех_Движение!$G$2:$G$5111,Тех_Движение!$D$2:$D$5111,$C4033,Тех_Движение!$B$2:$B$5111,"&lt;="&amp;P$3)-$F4033)))</f>
        <v/>
      </c>
      <c r="Q4033" s="54">
        <f>IF(OR($B4033="",Q$3&lt;$D4033+Настройки!$B$7),0,MAX(0,$E4033-MAX(0,SUMIFS(Тех_Движение!$G$2:$G$5111,Тех_Движение!$D$2:$D$5111,$C4033,Тех_Движение!$B$2:$B$5111,"&lt;="&amp;Q$3)-$F4033)))</f>
        <v/>
      </c>
      <c r="R4033" s="54">
        <f>IF($B4033="","",SUM($K4033:$Q4033))</f>
        <v/>
      </c>
      <c r="S4033" s="56">
        <f>IF($B4033="","",VLOOKUP($C4033,Настройки!$A$11:$L$17,9,FALSE))</f>
        <v/>
      </c>
      <c r="T4033" s="56">
        <f>IF($B4033="","",$R4033*$S4033)</f>
        <v/>
      </c>
    </row>
    <row r="4034">
      <c r="A4034" s="20">
        <f>Тех_Движение!$A$4031</f>
        <v/>
      </c>
      <c r="B4034" s="20">
        <f>IF(Тех_Движение!$F$4031&gt;0,Тех_Движение!$I$4031,"")</f>
        <v/>
      </c>
      <c r="C4034" s="20">
        <f>IF($B4034="","",Тех_Движение!$D$4031)</f>
        <v/>
      </c>
      <c r="D4034" s="42">
        <f>IF($B4034="","",Тех_Движение!$B$4031)</f>
        <v/>
      </c>
      <c r="E4034" s="54">
        <f>IF($B4034="","",Тех_Движение!$F$4031)</f>
        <v/>
      </c>
      <c r="F4034" s="54">
        <f>IF($B4034="","",SUMIFS($E$5:$E4033,$C$5:$C4033,$C4034))</f>
        <v/>
      </c>
      <c r="G4034" s="54">
        <f>IF($B4034="","",MAX(0,$E4034-MAX(0,SUMIFS(Тех_Движение!$G$2:$G$5111,Тех_Движение!$D$2:$D$5111,$C4034,Тех_Движение!$B$2:$B$5111,"&lt;="&amp;Настройки!$B$5-1)-$F4034)))</f>
        <v/>
      </c>
      <c r="H4034" s="54">
        <f>IF($B4034="","",IF(AND($D4034&gt;=Настройки!$B$5,$D4034&lt;=Настройки!$B$6),$E4034,0))</f>
        <v/>
      </c>
      <c r="I4034" s="54">
        <f>IF($B4034="","",$G4034+$H4034-$J4034)</f>
        <v/>
      </c>
      <c r="J4034" s="54">
        <f>IF($B4034="","",MAX(0,$E4034-MAX(0,SUMIFS(Тех_Движение!$G$2:$G$5111,Тех_Движение!$D$2:$D$5111,$C4034,Тех_Движение!$B$2:$B$5111,"&lt;="&amp;Настройки!$B$6)-$F4034)))</f>
        <v/>
      </c>
      <c r="K4034" s="54">
        <f>IF(OR($B4034="",K$3&lt;$D4034+Настройки!$B$7),0,MAX(0,$E4034-MAX(0,SUMIFS(Тех_Движение!$G$2:$G$5111,Тех_Движение!$D$2:$D$5111,$C4034,Тех_Движение!$B$2:$B$5111,"&lt;="&amp;K$3)-$F4034)))</f>
        <v/>
      </c>
      <c r="L4034" s="54">
        <f>IF(OR($B4034="",L$3&lt;$D4034+Настройки!$B$7),0,MAX(0,$E4034-MAX(0,SUMIFS(Тех_Движение!$G$2:$G$5111,Тех_Движение!$D$2:$D$5111,$C4034,Тех_Движение!$B$2:$B$5111,"&lt;="&amp;L$3)-$F4034)))</f>
        <v/>
      </c>
      <c r="M4034" s="54">
        <f>IF(OR($B4034="",M$3&lt;$D4034+Настройки!$B$7),0,MAX(0,$E4034-MAX(0,SUMIFS(Тех_Движение!$G$2:$G$5111,Тех_Движение!$D$2:$D$5111,$C4034,Тех_Движение!$B$2:$B$5111,"&lt;="&amp;M$3)-$F4034)))</f>
        <v/>
      </c>
      <c r="N4034" s="54">
        <f>IF(OR($B4034="",N$3&lt;$D4034+Настройки!$B$7),0,MAX(0,$E4034-MAX(0,SUMIFS(Тех_Движение!$G$2:$G$5111,Тех_Движение!$D$2:$D$5111,$C4034,Тех_Движение!$B$2:$B$5111,"&lt;="&amp;N$3)-$F4034)))</f>
        <v/>
      </c>
      <c r="O4034" s="54">
        <f>IF(OR($B4034="",O$3&lt;$D4034+Настройки!$B$7),0,MAX(0,$E4034-MAX(0,SUMIFS(Тех_Движение!$G$2:$G$5111,Тех_Движение!$D$2:$D$5111,$C4034,Тех_Движение!$B$2:$B$5111,"&lt;="&amp;O$3)-$F4034)))</f>
        <v/>
      </c>
      <c r="P4034" s="54">
        <f>IF(OR($B4034="",P$3&lt;$D4034+Настройки!$B$7),0,MAX(0,$E4034-MAX(0,SUMIFS(Тех_Движение!$G$2:$G$5111,Тех_Движение!$D$2:$D$5111,$C4034,Тех_Движение!$B$2:$B$5111,"&lt;="&amp;P$3)-$F4034)))</f>
        <v/>
      </c>
      <c r="Q4034" s="54">
        <f>IF(OR($B4034="",Q$3&lt;$D4034+Настройки!$B$7),0,MAX(0,$E4034-MAX(0,SUMIFS(Тех_Движение!$G$2:$G$5111,Тех_Движение!$D$2:$D$5111,$C4034,Тех_Движение!$B$2:$B$5111,"&lt;="&amp;Q$3)-$F4034)))</f>
        <v/>
      </c>
      <c r="R4034" s="54">
        <f>IF($B4034="","",SUM($K4034:$Q4034))</f>
        <v/>
      </c>
      <c r="S4034" s="56">
        <f>IF($B4034="","",VLOOKUP($C4034,Настройки!$A$11:$L$17,9,FALSE))</f>
        <v/>
      </c>
      <c r="T4034" s="56">
        <f>IF($B4034="","",$R4034*$S4034)</f>
        <v/>
      </c>
    </row>
    <row r="4035">
      <c r="A4035" s="20">
        <f>Тех_Движение!$A$4032</f>
        <v/>
      </c>
      <c r="B4035" s="20">
        <f>IF(Тех_Движение!$F$4032&gt;0,Тех_Движение!$I$4032,"")</f>
        <v/>
      </c>
      <c r="C4035" s="20">
        <f>IF($B4035="","",Тех_Движение!$D$4032)</f>
        <v/>
      </c>
      <c r="D4035" s="42">
        <f>IF($B4035="","",Тех_Движение!$B$4032)</f>
        <v/>
      </c>
      <c r="E4035" s="54">
        <f>IF($B4035="","",Тех_Движение!$F$4032)</f>
        <v/>
      </c>
      <c r="F4035" s="54">
        <f>IF($B4035="","",SUMIFS($E$5:$E4034,$C$5:$C4034,$C4035))</f>
        <v/>
      </c>
      <c r="G4035" s="54">
        <f>IF($B4035="","",MAX(0,$E4035-MAX(0,SUMIFS(Тех_Движение!$G$2:$G$5111,Тех_Движение!$D$2:$D$5111,$C4035,Тех_Движение!$B$2:$B$5111,"&lt;="&amp;Настройки!$B$5-1)-$F4035)))</f>
        <v/>
      </c>
      <c r="H4035" s="54">
        <f>IF($B4035="","",IF(AND($D4035&gt;=Настройки!$B$5,$D4035&lt;=Настройки!$B$6),$E4035,0))</f>
        <v/>
      </c>
      <c r="I4035" s="54">
        <f>IF($B4035="","",$G4035+$H4035-$J4035)</f>
        <v/>
      </c>
      <c r="J4035" s="54">
        <f>IF($B4035="","",MAX(0,$E4035-MAX(0,SUMIFS(Тех_Движение!$G$2:$G$5111,Тех_Движение!$D$2:$D$5111,$C4035,Тех_Движение!$B$2:$B$5111,"&lt;="&amp;Настройки!$B$6)-$F4035)))</f>
        <v/>
      </c>
      <c r="K4035" s="54">
        <f>IF(OR($B4035="",K$3&lt;$D4035+Настройки!$B$7),0,MAX(0,$E4035-MAX(0,SUMIFS(Тех_Движение!$G$2:$G$5111,Тех_Движение!$D$2:$D$5111,$C4035,Тех_Движение!$B$2:$B$5111,"&lt;="&amp;K$3)-$F4035)))</f>
        <v/>
      </c>
      <c r="L4035" s="54">
        <f>IF(OR($B4035="",L$3&lt;$D4035+Настройки!$B$7),0,MAX(0,$E4035-MAX(0,SUMIFS(Тех_Движение!$G$2:$G$5111,Тех_Движение!$D$2:$D$5111,$C4035,Тех_Движение!$B$2:$B$5111,"&lt;="&amp;L$3)-$F4035)))</f>
        <v/>
      </c>
      <c r="M4035" s="54">
        <f>IF(OR($B4035="",M$3&lt;$D4035+Настройки!$B$7),0,MAX(0,$E4035-MAX(0,SUMIFS(Тех_Движение!$G$2:$G$5111,Тех_Движение!$D$2:$D$5111,$C4035,Тех_Движение!$B$2:$B$5111,"&lt;="&amp;M$3)-$F4035)))</f>
        <v/>
      </c>
      <c r="N4035" s="54">
        <f>IF(OR($B4035="",N$3&lt;$D4035+Настройки!$B$7),0,MAX(0,$E4035-MAX(0,SUMIFS(Тех_Движение!$G$2:$G$5111,Тех_Движение!$D$2:$D$5111,$C4035,Тех_Движение!$B$2:$B$5111,"&lt;="&amp;N$3)-$F4035)))</f>
        <v/>
      </c>
      <c r="O4035" s="54">
        <f>IF(OR($B4035="",O$3&lt;$D4035+Настройки!$B$7),0,MAX(0,$E4035-MAX(0,SUMIFS(Тех_Движение!$G$2:$G$5111,Тех_Движение!$D$2:$D$5111,$C4035,Тех_Движение!$B$2:$B$5111,"&lt;="&amp;O$3)-$F4035)))</f>
        <v/>
      </c>
      <c r="P4035" s="54">
        <f>IF(OR($B4035="",P$3&lt;$D4035+Настройки!$B$7),0,MAX(0,$E4035-MAX(0,SUMIFS(Тех_Движение!$G$2:$G$5111,Тех_Движение!$D$2:$D$5111,$C4035,Тех_Движение!$B$2:$B$5111,"&lt;="&amp;P$3)-$F4035)))</f>
        <v/>
      </c>
      <c r="Q4035" s="54">
        <f>IF(OR($B4035="",Q$3&lt;$D4035+Настройки!$B$7),0,MAX(0,$E4035-MAX(0,SUMIFS(Тех_Движение!$G$2:$G$5111,Тех_Движение!$D$2:$D$5111,$C4035,Тех_Движение!$B$2:$B$5111,"&lt;="&amp;Q$3)-$F4035)))</f>
        <v/>
      </c>
      <c r="R4035" s="54">
        <f>IF($B4035="","",SUM($K4035:$Q4035))</f>
        <v/>
      </c>
      <c r="S4035" s="56">
        <f>IF($B4035="","",VLOOKUP($C4035,Настройки!$A$11:$L$17,9,FALSE))</f>
        <v/>
      </c>
      <c r="T4035" s="56">
        <f>IF($B4035="","",$R4035*$S4035)</f>
        <v/>
      </c>
    </row>
    <row r="4036">
      <c r="A4036" s="20">
        <f>Тех_Движение!$A$4033</f>
        <v/>
      </c>
      <c r="B4036" s="20">
        <f>IF(Тех_Движение!$F$4033&gt;0,Тех_Движение!$I$4033,"")</f>
        <v/>
      </c>
      <c r="C4036" s="20">
        <f>IF($B4036="","",Тех_Движение!$D$4033)</f>
        <v/>
      </c>
      <c r="D4036" s="42">
        <f>IF($B4036="","",Тех_Движение!$B$4033)</f>
        <v/>
      </c>
      <c r="E4036" s="54">
        <f>IF($B4036="","",Тех_Движение!$F$4033)</f>
        <v/>
      </c>
      <c r="F4036" s="54">
        <f>IF($B4036="","",SUMIFS($E$5:$E4035,$C$5:$C4035,$C4036))</f>
        <v/>
      </c>
      <c r="G4036" s="54">
        <f>IF($B4036="","",MAX(0,$E4036-MAX(0,SUMIFS(Тех_Движение!$G$2:$G$5111,Тех_Движение!$D$2:$D$5111,$C4036,Тех_Движение!$B$2:$B$5111,"&lt;="&amp;Настройки!$B$5-1)-$F4036)))</f>
        <v/>
      </c>
      <c r="H4036" s="54">
        <f>IF($B4036="","",IF(AND($D4036&gt;=Настройки!$B$5,$D4036&lt;=Настройки!$B$6),$E4036,0))</f>
        <v/>
      </c>
      <c r="I4036" s="54">
        <f>IF($B4036="","",$G4036+$H4036-$J4036)</f>
        <v/>
      </c>
      <c r="J4036" s="54">
        <f>IF($B4036="","",MAX(0,$E4036-MAX(0,SUMIFS(Тех_Движение!$G$2:$G$5111,Тех_Движение!$D$2:$D$5111,$C4036,Тех_Движение!$B$2:$B$5111,"&lt;="&amp;Настройки!$B$6)-$F4036)))</f>
        <v/>
      </c>
      <c r="K4036" s="54">
        <f>IF(OR($B4036="",K$3&lt;$D4036+Настройки!$B$7),0,MAX(0,$E4036-MAX(0,SUMIFS(Тех_Движение!$G$2:$G$5111,Тех_Движение!$D$2:$D$5111,$C4036,Тех_Движение!$B$2:$B$5111,"&lt;="&amp;K$3)-$F4036)))</f>
        <v/>
      </c>
      <c r="L4036" s="54">
        <f>IF(OR($B4036="",L$3&lt;$D4036+Настройки!$B$7),0,MAX(0,$E4036-MAX(0,SUMIFS(Тех_Движение!$G$2:$G$5111,Тех_Движение!$D$2:$D$5111,$C4036,Тех_Движение!$B$2:$B$5111,"&lt;="&amp;L$3)-$F4036)))</f>
        <v/>
      </c>
      <c r="M4036" s="54">
        <f>IF(OR($B4036="",M$3&lt;$D4036+Настройки!$B$7),0,MAX(0,$E4036-MAX(0,SUMIFS(Тех_Движение!$G$2:$G$5111,Тех_Движение!$D$2:$D$5111,$C4036,Тех_Движение!$B$2:$B$5111,"&lt;="&amp;M$3)-$F4036)))</f>
        <v/>
      </c>
      <c r="N4036" s="54">
        <f>IF(OR($B4036="",N$3&lt;$D4036+Настройки!$B$7),0,MAX(0,$E4036-MAX(0,SUMIFS(Тех_Движение!$G$2:$G$5111,Тех_Движение!$D$2:$D$5111,$C4036,Тех_Движение!$B$2:$B$5111,"&lt;="&amp;N$3)-$F4036)))</f>
        <v/>
      </c>
      <c r="O4036" s="54">
        <f>IF(OR($B4036="",O$3&lt;$D4036+Настройки!$B$7),0,MAX(0,$E4036-MAX(0,SUMIFS(Тех_Движение!$G$2:$G$5111,Тех_Движение!$D$2:$D$5111,$C4036,Тех_Движение!$B$2:$B$5111,"&lt;="&amp;O$3)-$F4036)))</f>
        <v/>
      </c>
      <c r="P4036" s="54">
        <f>IF(OR($B4036="",P$3&lt;$D4036+Настройки!$B$7),0,MAX(0,$E4036-MAX(0,SUMIFS(Тех_Движение!$G$2:$G$5111,Тех_Движение!$D$2:$D$5111,$C4036,Тех_Движение!$B$2:$B$5111,"&lt;="&amp;P$3)-$F4036)))</f>
        <v/>
      </c>
      <c r="Q4036" s="54">
        <f>IF(OR($B4036="",Q$3&lt;$D4036+Настройки!$B$7),0,MAX(0,$E4036-MAX(0,SUMIFS(Тех_Движение!$G$2:$G$5111,Тех_Движение!$D$2:$D$5111,$C4036,Тех_Движение!$B$2:$B$5111,"&lt;="&amp;Q$3)-$F4036)))</f>
        <v/>
      </c>
      <c r="R4036" s="54">
        <f>IF($B4036="","",SUM($K4036:$Q4036))</f>
        <v/>
      </c>
      <c r="S4036" s="56">
        <f>IF($B4036="","",VLOOKUP($C4036,Настройки!$A$11:$L$17,9,FALSE))</f>
        <v/>
      </c>
      <c r="T4036" s="56">
        <f>IF($B4036="","",$R4036*$S4036)</f>
        <v/>
      </c>
    </row>
    <row r="4037">
      <c r="A4037" s="20">
        <f>Тех_Движение!$A$4034</f>
        <v/>
      </c>
      <c r="B4037" s="20">
        <f>IF(Тех_Движение!$F$4034&gt;0,Тех_Движение!$I$4034,"")</f>
        <v/>
      </c>
      <c r="C4037" s="20">
        <f>IF($B4037="","",Тех_Движение!$D$4034)</f>
        <v/>
      </c>
      <c r="D4037" s="42">
        <f>IF($B4037="","",Тех_Движение!$B$4034)</f>
        <v/>
      </c>
      <c r="E4037" s="54">
        <f>IF($B4037="","",Тех_Движение!$F$4034)</f>
        <v/>
      </c>
      <c r="F4037" s="54">
        <f>IF($B4037="","",SUMIFS($E$5:$E4036,$C$5:$C4036,$C4037))</f>
        <v/>
      </c>
      <c r="G4037" s="54">
        <f>IF($B4037="","",MAX(0,$E4037-MAX(0,SUMIFS(Тех_Движение!$G$2:$G$5111,Тех_Движение!$D$2:$D$5111,$C4037,Тех_Движение!$B$2:$B$5111,"&lt;="&amp;Настройки!$B$5-1)-$F4037)))</f>
        <v/>
      </c>
      <c r="H4037" s="54">
        <f>IF($B4037="","",IF(AND($D4037&gt;=Настройки!$B$5,$D4037&lt;=Настройки!$B$6),$E4037,0))</f>
        <v/>
      </c>
      <c r="I4037" s="54">
        <f>IF($B4037="","",$G4037+$H4037-$J4037)</f>
        <v/>
      </c>
      <c r="J4037" s="54">
        <f>IF($B4037="","",MAX(0,$E4037-MAX(0,SUMIFS(Тех_Движение!$G$2:$G$5111,Тех_Движение!$D$2:$D$5111,$C4037,Тех_Движение!$B$2:$B$5111,"&lt;="&amp;Настройки!$B$6)-$F4037)))</f>
        <v/>
      </c>
      <c r="K4037" s="54">
        <f>IF(OR($B4037="",K$3&lt;$D4037+Настройки!$B$7),0,MAX(0,$E4037-MAX(0,SUMIFS(Тех_Движение!$G$2:$G$5111,Тех_Движение!$D$2:$D$5111,$C4037,Тех_Движение!$B$2:$B$5111,"&lt;="&amp;K$3)-$F4037)))</f>
        <v/>
      </c>
      <c r="L4037" s="54">
        <f>IF(OR($B4037="",L$3&lt;$D4037+Настройки!$B$7),0,MAX(0,$E4037-MAX(0,SUMIFS(Тех_Движение!$G$2:$G$5111,Тех_Движение!$D$2:$D$5111,$C4037,Тех_Движение!$B$2:$B$5111,"&lt;="&amp;L$3)-$F4037)))</f>
        <v/>
      </c>
      <c r="M4037" s="54">
        <f>IF(OR($B4037="",M$3&lt;$D4037+Настройки!$B$7),0,MAX(0,$E4037-MAX(0,SUMIFS(Тех_Движение!$G$2:$G$5111,Тех_Движение!$D$2:$D$5111,$C4037,Тех_Движение!$B$2:$B$5111,"&lt;="&amp;M$3)-$F4037)))</f>
        <v/>
      </c>
      <c r="N4037" s="54">
        <f>IF(OR($B4037="",N$3&lt;$D4037+Настройки!$B$7),0,MAX(0,$E4037-MAX(0,SUMIFS(Тех_Движение!$G$2:$G$5111,Тех_Движение!$D$2:$D$5111,$C4037,Тех_Движение!$B$2:$B$5111,"&lt;="&amp;N$3)-$F4037)))</f>
        <v/>
      </c>
      <c r="O4037" s="54">
        <f>IF(OR($B4037="",O$3&lt;$D4037+Настройки!$B$7),0,MAX(0,$E4037-MAX(0,SUMIFS(Тех_Движение!$G$2:$G$5111,Тех_Движение!$D$2:$D$5111,$C4037,Тех_Движение!$B$2:$B$5111,"&lt;="&amp;O$3)-$F4037)))</f>
        <v/>
      </c>
      <c r="P4037" s="54">
        <f>IF(OR($B4037="",P$3&lt;$D4037+Настройки!$B$7),0,MAX(0,$E4037-MAX(0,SUMIFS(Тех_Движение!$G$2:$G$5111,Тех_Движение!$D$2:$D$5111,$C4037,Тех_Движение!$B$2:$B$5111,"&lt;="&amp;P$3)-$F4037)))</f>
        <v/>
      </c>
      <c r="Q4037" s="54">
        <f>IF(OR($B4037="",Q$3&lt;$D4037+Настройки!$B$7),0,MAX(0,$E4037-MAX(0,SUMIFS(Тех_Движение!$G$2:$G$5111,Тех_Движение!$D$2:$D$5111,$C4037,Тех_Движение!$B$2:$B$5111,"&lt;="&amp;Q$3)-$F4037)))</f>
        <v/>
      </c>
      <c r="R4037" s="54">
        <f>IF($B4037="","",SUM($K4037:$Q4037))</f>
        <v/>
      </c>
      <c r="S4037" s="56">
        <f>IF($B4037="","",VLOOKUP($C4037,Настройки!$A$11:$L$17,9,FALSE))</f>
        <v/>
      </c>
      <c r="T4037" s="56">
        <f>IF($B4037="","",$R4037*$S4037)</f>
        <v/>
      </c>
    </row>
    <row r="4038">
      <c r="A4038" s="20">
        <f>Тех_Движение!$A$4035</f>
        <v/>
      </c>
      <c r="B4038" s="20">
        <f>IF(Тех_Движение!$F$4035&gt;0,Тех_Движение!$I$4035,"")</f>
        <v/>
      </c>
      <c r="C4038" s="20">
        <f>IF($B4038="","",Тех_Движение!$D$4035)</f>
        <v/>
      </c>
      <c r="D4038" s="42">
        <f>IF($B4038="","",Тех_Движение!$B$4035)</f>
        <v/>
      </c>
      <c r="E4038" s="54">
        <f>IF($B4038="","",Тех_Движение!$F$4035)</f>
        <v/>
      </c>
      <c r="F4038" s="54">
        <f>IF($B4038="","",SUMIFS($E$5:$E4037,$C$5:$C4037,$C4038))</f>
        <v/>
      </c>
      <c r="G4038" s="54">
        <f>IF($B4038="","",MAX(0,$E4038-MAX(0,SUMIFS(Тех_Движение!$G$2:$G$5111,Тех_Движение!$D$2:$D$5111,$C4038,Тех_Движение!$B$2:$B$5111,"&lt;="&amp;Настройки!$B$5-1)-$F4038)))</f>
        <v/>
      </c>
      <c r="H4038" s="54">
        <f>IF($B4038="","",IF(AND($D4038&gt;=Настройки!$B$5,$D4038&lt;=Настройки!$B$6),$E4038,0))</f>
        <v/>
      </c>
      <c r="I4038" s="54">
        <f>IF($B4038="","",$G4038+$H4038-$J4038)</f>
        <v/>
      </c>
      <c r="J4038" s="54">
        <f>IF($B4038="","",MAX(0,$E4038-MAX(0,SUMIFS(Тех_Движение!$G$2:$G$5111,Тех_Движение!$D$2:$D$5111,$C4038,Тех_Движение!$B$2:$B$5111,"&lt;="&amp;Настройки!$B$6)-$F4038)))</f>
        <v/>
      </c>
      <c r="K4038" s="54">
        <f>IF(OR($B4038="",K$3&lt;$D4038+Настройки!$B$7),0,MAX(0,$E4038-MAX(0,SUMIFS(Тех_Движение!$G$2:$G$5111,Тех_Движение!$D$2:$D$5111,$C4038,Тех_Движение!$B$2:$B$5111,"&lt;="&amp;K$3)-$F4038)))</f>
        <v/>
      </c>
      <c r="L4038" s="54">
        <f>IF(OR($B4038="",L$3&lt;$D4038+Настройки!$B$7),0,MAX(0,$E4038-MAX(0,SUMIFS(Тех_Движение!$G$2:$G$5111,Тех_Движение!$D$2:$D$5111,$C4038,Тех_Движение!$B$2:$B$5111,"&lt;="&amp;L$3)-$F4038)))</f>
        <v/>
      </c>
      <c r="M4038" s="54">
        <f>IF(OR($B4038="",M$3&lt;$D4038+Настройки!$B$7),0,MAX(0,$E4038-MAX(0,SUMIFS(Тех_Движение!$G$2:$G$5111,Тех_Движение!$D$2:$D$5111,$C4038,Тех_Движение!$B$2:$B$5111,"&lt;="&amp;M$3)-$F4038)))</f>
        <v/>
      </c>
      <c r="N4038" s="54">
        <f>IF(OR($B4038="",N$3&lt;$D4038+Настройки!$B$7),0,MAX(0,$E4038-MAX(0,SUMIFS(Тех_Движение!$G$2:$G$5111,Тех_Движение!$D$2:$D$5111,$C4038,Тех_Движение!$B$2:$B$5111,"&lt;="&amp;N$3)-$F4038)))</f>
        <v/>
      </c>
      <c r="O4038" s="54">
        <f>IF(OR($B4038="",O$3&lt;$D4038+Настройки!$B$7),0,MAX(0,$E4038-MAX(0,SUMIFS(Тех_Движение!$G$2:$G$5111,Тех_Движение!$D$2:$D$5111,$C4038,Тех_Движение!$B$2:$B$5111,"&lt;="&amp;O$3)-$F4038)))</f>
        <v/>
      </c>
      <c r="P4038" s="54">
        <f>IF(OR($B4038="",P$3&lt;$D4038+Настройки!$B$7),0,MAX(0,$E4038-MAX(0,SUMIFS(Тех_Движение!$G$2:$G$5111,Тех_Движение!$D$2:$D$5111,$C4038,Тех_Движение!$B$2:$B$5111,"&lt;="&amp;P$3)-$F4038)))</f>
        <v/>
      </c>
      <c r="Q4038" s="54">
        <f>IF(OR($B4038="",Q$3&lt;$D4038+Настройки!$B$7),0,MAX(0,$E4038-MAX(0,SUMIFS(Тех_Движение!$G$2:$G$5111,Тех_Движение!$D$2:$D$5111,$C4038,Тех_Движение!$B$2:$B$5111,"&lt;="&amp;Q$3)-$F4038)))</f>
        <v/>
      </c>
      <c r="R4038" s="54">
        <f>IF($B4038="","",SUM($K4038:$Q4038))</f>
        <v/>
      </c>
      <c r="S4038" s="56">
        <f>IF($B4038="","",VLOOKUP($C4038,Настройки!$A$11:$L$17,9,FALSE))</f>
        <v/>
      </c>
      <c r="T4038" s="56">
        <f>IF($B4038="","",$R4038*$S4038)</f>
        <v/>
      </c>
    </row>
    <row r="4039">
      <c r="A4039" s="20">
        <f>Тех_Движение!$A$4036</f>
        <v/>
      </c>
      <c r="B4039" s="20">
        <f>IF(Тех_Движение!$F$4036&gt;0,Тех_Движение!$I$4036,"")</f>
        <v/>
      </c>
      <c r="C4039" s="20">
        <f>IF($B4039="","",Тех_Движение!$D$4036)</f>
        <v/>
      </c>
      <c r="D4039" s="42">
        <f>IF($B4039="","",Тех_Движение!$B$4036)</f>
        <v/>
      </c>
      <c r="E4039" s="54">
        <f>IF($B4039="","",Тех_Движение!$F$4036)</f>
        <v/>
      </c>
      <c r="F4039" s="54">
        <f>IF($B4039="","",SUMIFS($E$5:$E4038,$C$5:$C4038,$C4039))</f>
        <v/>
      </c>
      <c r="G4039" s="54">
        <f>IF($B4039="","",MAX(0,$E4039-MAX(0,SUMIFS(Тех_Движение!$G$2:$G$5111,Тех_Движение!$D$2:$D$5111,$C4039,Тех_Движение!$B$2:$B$5111,"&lt;="&amp;Настройки!$B$5-1)-$F4039)))</f>
        <v/>
      </c>
      <c r="H4039" s="54">
        <f>IF($B4039="","",IF(AND($D4039&gt;=Настройки!$B$5,$D4039&lt;=Настройки!$B$6),$E4039,0))</f>
        <v/>
      </c>
      <c r="I4039" s="54">
        <f>IF($B4039="","",$G4039+$H4039-$J4039)</f>
        <v/>
      </c>
      <c r="J4039" s="54">
        <f>IF($B4039="","",MAX(0,$E4039-MAX(0,SUMIFS(Тех_Движение!$G$2:$G$5111,Тех_Движение!$D$2:$D$5111,$C4039,Тех_Движение!$B$2:$B$5111,"&lt;="&amp;Настройки!$B$6)-$F4039)))</f>
        <v/>
      </c>
      <c r="K4039" s="54">
        <f>IF(OR($B4039="",K$3&lt;$D4039+Настройки!$B$7),0,MAX(0,$E4039-MAX(0,SUMIFS(Тех_Движение!$G$2:$G$5111,Тех_Движение!$D$2:$D$5111,$C4039,Тех_Движение!$B$2:$B$5111,"&lt;="&amp;K$3)-$F4039)))</f>
        <v/>
      </c>
      <c r="L4039" s="54">
        <f>IF(OR($B4039="",L$3&lt;$D4039+Настройки!$B$7),0,MAX(0,$E4039-MAX(0,SUMIFS(Тех_Движение!$G$2:$G$5111,Тех_Движение!$D$2:$D$5111,$C4039,Тех_Движение!$B$2:$B$5111,"&lt;="&amp;L$3)-$F4039)))</f>
        <v/>
      </c>
      <c r="M4039" s="54">
        <f>IF(OR($B4039="",M$3&lt;$D4039+Настройки!$B$7),0,MAX(0,$E4039-MAX(0,SUMIFS(Тех_Движение!$G$2:$G$5111,Тех_Движение!$D$2:$D$5111,$C4039,Тех_Движение!$B$2:$B$5111,"&lt;="&amp;M$3)-$F4039)))</f>
        <v/>
      </c>
      <c r="N4039" s="54">
        <f>IF(OR($B4039="",N$3&lt;$D4039+Настройки!$B$7),0,MAX(0,$E4039-MAX(0,SUMIFS(Тех_Движение!$G$2:$G$5111,Тех_Движение!$D$2:$D$5111,$C4039,Тех_Движение!$B$2:$B$5111,"&lt;="&amp;N$3)-$F4039)))</f>
        <v/>
      </c>
      <c r="O4039" s="54">
        <f>IF(OR($B4039="",O$3&lt;$D4039+Настройки!$B$7),0,MAX(0,$E4039-MAX(0,SUMIFS(Тех_Движение!$G$2:$G$5111,Тех_Движение!$D$2:$D$5111,$C4039,Тех_Движение!$B$2:$B$5111,"&lt;="&amp;O$3)-$F4039)))</f>
        <v/>
      </c>
      <c r="P4039" s="54">
        <f>IF(OR($B4039="",P$3&lt;$D4039+Настройки!$B$7),0,MAX(0,$E4039-MAX(0,SUMIFS(Тех_Движение!$G$2:$G$5111,Тех_Движение!$D$2:$D$5111,$C4039,Тех_Движение!$B$2:$B$5111,"&lt;="&amp;P$3)-$F4039)))</f>
        <v/>
      </c>
      <c r="Q4039" s="54">
        <f>IF(OR($B4039="",Q$3&lt;$D4039+Настройки!$B$7),0,MAX(0,$E4039-MAX(0,SUMIFS(Тех_Движение!$G$2:$G$5111,Тех_Движение!$D$2:$D$5111,$C4039,Тех_Движение!$B$2:$B$5111,"&lt;="&amp;Q$3)-$F4039)))</f>
        <v/>
      </c>
      <c r="R4039" s="54">
        <f>IF($B4039="","",SUM($K4039:$Q4039))</f>
        <v/>
      </c>
      <c r="S4039" s="56">
        <f>IF($B4039="","",VLOOKUP($C4039,Настройки!$A$11:$L$17,9,FALSE))</f>
        <v/>
      </c>
      <c r="T4039" s="56">
        <f>IF($B4039="","",$R4039*$S4039)</f>
        <v/>
      </c>
    </row>
    <row r="4040">
      <c r="A4040" s="20">
        <f>Тех_Движение!$A$4037</f>
        <v/>
      </c>
      <c r="B4040" s="20">
        <f>IF(Тех_Движение!$F$4037&gt;0,Тех_Движение!$I$4037,"")</f>
        <v/>
      </c>
      <c r="C4040" s="20">
        <f>IF($B4040="","",Тех_Движение!$D$4037)</f>
        <v/>
      </c>
      <c r="D4040" s="42">
        <f>IF($B4040="","",Тех_Движение!$B$4037)</f>
        <v/>
      </c>
      <c r="E4040" s="54">
        <f>IF($B4040="","",Тех_Движение!$F$4037)</f>
        <v/>
      </c>
      <c r="F4040" s="54">
        <f>IF($B4040="","",SUMIFS($E$5:$E4039,$C$5:$C4039,$C4040))</f>
        <v/>
      </c>
      <c r="G4040" s="54">
        <f>IF($B4040="","",MAX(0,$E4040-MAX(0,SUMIFS(Тех_Движение!$G$2:$G$5111,Тех_Движение!$D$2:$D$5111,$C4040,Тех_Движение!$B$2:$B$5111,"&lt;="&amp;Настройки!$B$5-1)-$F4040)))</f>
        <v/>
      </c>
      <c r="H4040" s="54">
        <f>IF($B4040="","",IF(AND($D4040&gt;=Настройки!$B$5,$D4040&lt;=Настройки!$B$6),$E4040,0))</f>
        <v/>
      </c>
      <c r="I4040" s="54">
        <f>IF($B4040="","",$G4040+$H4040-$J4040)</f>
        <v/>
      </c>
      <c r="J4040" s="54">
        <f>IF($B4040="","",MAX(0,$E4040-MAX(0,SUMIFS(Тех_Движение!$G$2:$G$5111,Тех_Движение!$D$2:$D$5111,$C4040,Тех_Движение!$B$2:$B$5111,"&lt;="&amp;Настройки!$B$6)-$F4040)))</f>
        <v/>
      </c>
      <c r="K4040" s="54">
        <f>IF(OR($B4040="",K$3&lt;$D4040+Настройки!$B$7),0,MAX(0,$E4040-MAX(0,SUMIFS(Тех_Движение!$G$2:$G$5111,Тех_Движение!$D$2:$D$5111,$C4040,Тех_Движение!$B$2:$B$5111,"&lt;="&amp;K$3)-$F4040)))</f>
        <v/>
      </c>
      <c r="L4040" s="54">
        <f>IF(OR($B4040="",L$3&lt;$D4040+Настройки!$B$7),0,MAX(0,$E4040-MAX(0,SUMIFS(Тех_Движение!$G$2:$G$5111,Тех_Движение!$D$2:$D$5111,$C4040,Тех_Движение!$B$2:$B$5111,"&lt;="&amp;L$3)-$F4040)))</f>
        <v/>
      </c>
      <c r="M4040" s="54">
        <f>IF(OR($B4040="",M$3&lt;$D4040+Настройки!$B$7),0,MAX(0,$E4040-MAX(0,SUMIFS(Тех_Движение!$G$2:$G$5111,Тех_Движение!$D$2:$D$5111,$C4040,Тех_Движение!$B$2:$B$5111,"&lt;="&amp;M$3)-$F4040)))</f>
        <v/>
      </c>
      <c r="N4040" s="54">
        <f>IF(OR($B4040="",N$3&lt;$D4040+Настройки!$B$7),0,MAX(0,$E4040-MAX(0,SUMIFS(Тех_Движение!$G$2:$G$5111,Тех_Движение!$D$2:$D$5111,$C4040,Тех_Движение!$B$2:$B$5111,"&lt;="&amp;N$3)-$F4040)))</f>
        <v/>
      </c>
      <c r="O4040" s="54">
        <f>IF(OR($B4040="",O$3&lt;$D4040+Настройки!$B$7),0,MAX(0,$E4040-MAX(0,SUMIFS(Тех_Движение!$G$2:$G$5111,Тех_Движение!$D$2:$D$5111,$C4040,Тех_Движение!$B$2:$B$5111,"&lt;="&amp;O$3)-$F4040)))</f>
        <v/>
      </c>
      <c r="P4040" s="54">
        <f>IF(OR($B4040="",P$3&lt;$D4040+Настройки!$B$7),0,MAX(0,$E4040-MAX(0,SUMIFS(Тех_Движение!$G$2:$G$5111,Тех_Движение!$D$2:$D$5111,$C4040,Тех_Движение!$B$2:$B$5111,"&lt;="&amp;P$3)-$F4040)))</f>
        <v/>
      </c>
      <c r="Q4040" s="54">
        <f>IF(OR($B4040="",Q$3&lt;$D4040+Настройки!$B$7),0,MAX(0,$E4040-MAX(0,SUMIFS(Тех_Движение!$G$2:$G$5111,Тех_Движение!$D$2:$D$5111,$C4040,Тех_Движение!$B$2:$B$5111,"&lt;="&amp;Q$3)-$F4040)))</f>
        <v/>
      </c>
      <c r="R4040" s="54">
        <f>IF($B4040="","",SUM($K4040:$Q4040))</f>
        <v/>
      </c>
      <c r="S4040" s="56">
        <f>IF($B4040="","",VLOOKUP($C4040,Настройки!$A$11:$L$17,9,FALSE))</f>
        <v/>
      </c>
      <c r="T4040" s="56">
        <f>IF($B4040="","",$R4040*$S4040)</f>
        <v/>
      </c>
    </row>
    <row r="4041">
      <c r="A4041" s="20">
        <f>Тех_Движение!$A$4038</f>
        <v/>
      </c>
      <c r="B4041" s="20">
        <f>IF(Тех_Движение!$F$4038&gt;0,Тех_Движение!$I$4038,"")</f>
        <v/>
      </c>
      <c r="C4041" s="20">
        <f>IF($B4041="","",Тех_Движение!$D$4038)</f>
        <v/>
      </c>
      <c r="D4041" s="42">
        <f>IF($B4041="","",Тех_Движение!$B$4038)</f>
        <v/>
      </c>
      <c r="E4041" s="54">
        <f>IF($B4041="","",Тех_Движение!$F$4038)</f>
        <v/>
      </c>
      <c r="F4041" s="54">
        <f>IF($B4041="","",SUMIFS($E$5:$E4040,$C$5:$C4040,$C4041))</f>
        <v/>
      </c>
      <c r="G4041" s="54">
        <f>IF($B4041="","",MAX(0,$E4041-MAX(0,SUMIFS(Тех_Движение!$G$2:$G$5111,Тех_Движение!$D$2:$D$5111,$C4041,Тех_Движение!$B$2:$B$5111,"&lt;="&amp;Настройки!$B$5-1)-$F4041)))</f>
        <v/>
      </c>
      <c r="H4041" s="54">
        <f>IF($B4041="","",IF(AND($D4041&gt;=Настройки!$B$5,$D4041&lt;=Настройки!$B$6),$E4041,0))</f>
        <v/>
      </c>
      <c r="I4041" s="54">
        <f>IF($B4041="","",$G4041+$H4041-$J4041)</f>
        <v/>
      </c>
      <c r="J4041" s="54">
        <f>IF($B4041="","",MAX(0,$E4041-MAX(0,SUMIFS(Тех_Движение!$G$2:$G$5111,Тех_Движение!$D$2:$D$5111,$C4041,Тех_Движение!$B$2:$B$5111,"&lt;="&amp;Настройки!$B$6)-$F4041)))</f>
        <v/>
      </c>
      <c r="K4041" s="54">
        <f>IF(OR($B4041="",K$3&lt;$D4041+Настройки!$B$7),0,MAX(0,$E4041-MAX(0,SUMIFS(Тех_Движение!$G$2:$G$5111,Тех_Движение!$D$2:$D$5111,$C4041,Тех_Движение!$B$2:$B$5111,"&lt;="&amp;K$3)-$F4041)))</f>
        <v/>
      </c>
      <c r="L4041" s="54">
        <f>IF(OR($B4041="",L$3&lt;$D4041+Настройки!$B$7),0,MAX(0,$E4041-MAX(0,SUMIFS(Тех_Движение!$G$2:$G$5111,Тех_Движение!$D$2:$D$5111,$C4041,Тех_Движение!$B$2:$B$5111,"&lt;="&amp;L$3)-$F4041)))</f>
        <v/>
      </c>
      <c r="M4041" s="54">
        <f>IF(OR($B4041="",M$3&lt;$D4041+Настройки!$B$7),0,MAX(0,$E4041-MAX(0,SUMIFS(Тех_Движение!$G$2:$G$5111,Тех_Движение!$D$2:$D$5111,$C4041,Тех_Движение!$B$2:$B$5111,"&lt;="&amp;M$3)-$F4041)))</f>
        <v/>
      </c>
      <c r="N4041" s="54">
        <f>IF(OR($B4041="",N$3&lt;$D4041+Настройки!$B$7),0,MAX(0,$E4041-MAX(0,SUMIFS(Тех_Движение!$G$2:$G$5111,Тех_Движение!$D$2:$D$5111,$C4041,Тех_Движение!$B$2:$B$5111,"&lt;="&amp;N$3)-$F4041)))</f>
        <v/>
      </c>
      <c r="O4041" s="54">
        <f>IF(OR($B4041="",O$3&lt;$D4041+Настройки!$B$7),0,MAX(0,$E4041-MAX(0,SUMIFS(Тех_Движение!$G$2:$G$5111,Тех_Движение!$D$2:$D$5111,$C4041,Тех_Движение!$B$2:$B$5111,"&lt;="&amp;O$3)-$F4041)))</f>
        <v/>
      </c>
      <c r="P4041" s="54">
        <f>IF(OR($B4041="",P$3&lt;$D4041+Настройки!$B$7),0,MAX(0,$E4041-MAX(0,SUMIFS(Тех_Движение!$G$2:$G$5111,Тех_Движение!$D$2:$D$5111,$C4041,Тех_Движение!$B$2:$B$5111,"&lt;="&amp;P$3)-$F4041)))</f>
        <v/>
      </c>
      <c r="Q4041" s="54">
        <f>IF(OR($B4041="",Q$3&lt;$D4041+Настройки!$B$7),0,MAX(0,$E4041-MAX(0,SUMIFS(Тех_Движение!$G$2:$G$5111,Тех_Движение!$D$2:$D$5111,$C4041,Тех_Движение!$B$2:$B$5111,"&lt;="&amp;Q$3)-$F4041)))</f>
        <v/>
      </c>
      <c r="R4041" s="54">
        <f>IF($B4041="","",SUM($K4041:$Q4041))</f>
        <v/>
      </c>
      <c r="S4041" s="56">
        <f>IF($B4041="","",VLOOKUP($C4041,Настройки!$A$11:$L$17,9,FALSE))</f>
        <v/>
      </c>
      <c r="T4041" s="56">
        <f>IF($B4041="","",$R4041*$S4041)</f>
        <v/>
      </c>
    </row>
    <row r="4042">
      <c r="A4042" s="20">
        <f>Тех_Движение!$A$4039</f>
        <v/>
      </c>
      <c r="B4042" s="20">
        <f>IF(Тех_Движение!$F$4039&gt;0,Тех_Движение!$I$4039,"")</f>
        <v/>
      </c>
      <c r="C4042" s="20">
        <f>IF($B4042="","",Тех_Движение!$D$4039)</f>
        <v/>
      </c>
      <c r="D4042" s="42">
        <f>IF($B4042="","",Тех_Движение!$B$4039)</f>
        <v/>
      </c>
      <c r="E4042" s="54">
        <f>IF($B4042="","",Тех_Движение!$F$4039)</f>
        <v/>
      </c>
      <c r="F4042" s="54">
        <f>IF($B4042="","",SUMIFS($E$5:$E4041,$C$5:$C4041,$C4042))</f>
        <v/>
      </c>
      <c r="G4042" s="54">
        <f>IF($B4042="","",MAX(0,$E4042-MAX(0,SUMIFS(Тех_Движение!$G$2:$G$5111,Тех_Движение!$D$2:$D$5111,$C4042,Тех_Движение!$B$2:$B$5111,"&lt;="&amp;Настройки!$B$5-1)-$F4042)))</f>
        <v/>
      </c>
      <c r="H4042" s="54">
        <f>IF($B4042="","",IF(AND($D4042&gt;=Настройки!$B$5,$D4042&lt;=Настройки!$B$6),$E4042,0))</f>
        <v/>
      </c>
      <c r="I4042" s="54">
        <f>IF($B4042="","",$G4042+$H4042-$J4042)</f>
        <v/>
      </c>
      <c r="J4042" s="54">
        <f>IF($B4042="","",MAX(0,$E4042-MAX(0,SUMIFS(Тех_Движение!$G$2:$G$5111,Тех_Движение!$D$2:$D$5111,$C4042,Тех_Движение!$B$2:$B$5111,"&lt;="&amp;Настройки!$B$6)-$F4042)))</f>
        <v/>
      </c>
      <c r="K4042" s="54">
        <f>IF(OR($B4042="",K$3&lt;$D4042+Настройки!$B$7),0,MAX(0,$E4042-MAX(0,SUMIFS(Тех_Движение!$G$2:$G$5111,Тех_Движение!$D$2:$D$5111,$C4042,Тех_Движение!$B$2:$B$5111,"&lt;="&amp;K$3)-$F4042)))</f>
        <v/>
      </c>
      <c r="L4042" s="54">
        <f>IF(OR($B4042="",L$3&lt;$D4042+Настройки!$B$7),0,MAX(0,$E4042-MAX(0,SUMIFS(Тех_Движение!$G$2:$G$5111,Тех_Движение!$D$2:$D$5111,$C4042,Тех_Движение!$B$2:$B$5111,"&lt;="&amp;L$3)-$F4042)))</f>
        <v/>
      </c>
      <c r="M4042" s="54">
        <f>IF(OR($B4042="",M$3&lt;$D4042+Настройки!$B$7),0,MAX(0,$E4042-MAX(0,SUMIFS(Тех_Движение!$G$2:$G$5111,Тех_Движение!$D$2:$D$5111,$C4042,Тех_Движение!$B$2:$B$5111,"&lt;="&amp;M$3)-$F4042)))</f>
        <v/>
      </c>
      <c r="N4042" s="54">
        <f>IF(OR($B4042="",N$3&lt;$D4042+Настройки!$B$7),0,MAX(0,$E4042-MAX(0,SUMIFS(Тех_Движение!$G$2:$G$5111,Тех_Движение!$D$2:$D$5111,$C4042,Тех_Движение!$B$2:$B$5111,"&lt;="&amp;N$3)-$F4042)))</f>
        <v/>
      </c>
      <c r="O4042" s="54">
        <f>IF(OR($B4042="",O$3&lt;$D4042+Настройки!$B$7),0,MAX(0,$E4042-MAX(0,SUMIFS(Тех_Движение!$G$2:$G$5111,Тех_Движение!$D$2:$D$5111,$C4042,Тех_Движение!$B$2:$B$5111,"&lt;="&amp;O$3)-$F4042)))</f>
        <v/>
      </c>
      <c r="P4042" s="54">
        <f>IF(OR($B4042="",P$3&lt;$D4042+Настройки!$B$7),0,MAX(0,$E4042-MAX(0,SUMIFS(Тех_Движение!$G$2:$G$5111,Тех_Движение!$D$2:$D$5111,$C4042,Тех_Движение!$B$2:$B$5111,"&lt;="&amp;P$3)-$F4042)))</f>
        <v/>
      </c>
      <c r="Q4042" s="54">
        <f>IF(OR($B4042="",Q$3&lt;$D4042+Настройки!$B$7),0,MAX(0,$E4042-MAX(0,SUMIFS(Тех_Движение!$G$2:$G$5111,Тех_Движение!$D$2:$D$5111,$C4042,Тех_Движение!$B$2:$B$5111,"&lt;="&amp;Q$3)-$F4042)))</f>
        <v/>
      </c>
      <c r="R4042" s="54">
        <f>IF($B4042="","",SUM($K4042:$Q4042))</f>
        <v/>
      </c>
      <c r="S4042" s="56">
        <f>IF($B4042="","",VLOOKUP($C4042,Настройки!$A$11:$L$17,9,FALSE))</f>
        <v/>
      </c>
      <c r="T4042" s="56">
        <f>IF($B4042="","",$R4042*$S4042)</f>
        <v/>
      </c>
    </row>
    <row r="4043">
      <c r="A4043" s="20">
        <f>Тех_Движение!$A$4040</f>
        <v/>
      </c>
      <c r="B4043" s="20">
        <f>IF(Тех_Движение!$F$4040&gt;0,Тех_Движение!$I$4040,"")</f>
        <v/>
      </c>
      <c r="C4043" s="20">
        <f>IF($B4043="","",Тех_Движение!$D$4040)</f>
        <v/>
      </c>
      <c r="D4043" s="42">
        <f>IF($B4043="","",Тех_Движение!$B$4040)</f>
        <v/>
      </c>
      <c r="E4043" s="54">
        <f>IF($B4043="","",Тех_Движение!$F$4040)</f>
        <v/>
      </c>
      <c r="F4043" s="54">
        <f>IF($B4043="","",SUMIFS($E$5:$E4042,$C$5:$C4042,$C4043))</f>
        <v/>
      </c>
      <c r="G4043" s="54">
        <f>IF($B4043="","",MAX(0,$E4043-MAX(0,SUMIFS(Тех_Движение!$G$2:$G$5111,Тех_Движение!$D$2:$D$5111,$C4043,Тех_Движение!$B$2:$B$5111,"&lt;="&amp;Настройки!$B$5-1)-$F4043)))</f>
        <v/>
      </c>
      <c r="H4043" s="54">
        <f>IF($B4043="","",IF(AND($D4043&gt;=Настройки!$B$5,$D4043&lt;=Настройки!$B$6),$E4043,0))</f>
        <v/>
      </c>
      <c r="I4043" s="54">
        <f>IF($B4043="","",$G4043+$H4043-$J4043)</f>
        <v/>
      </c>
      <c r="J4043" s="54">
        <f>IF($B4043="","",MAX(0,$E4043-MAX(0,SUMIFS(Тех_Движение!$G$2:$G$5111,Тех_Движение!$D$2:$D$5111,$C4043,Тех_Движение!$B$2:$B$5111,"&lt;="&amp;Настройки!$B$6)-$F4043)))</f>
        <v/>
      </c>
      <c r="K4043" s="54">
        <f>IF(OR($B4043="",K$3&lt;$D4043+Настройки!$B$7),0,MAX(0,$E4043-MAX(0,SUMIFS(Тех_Движение!$G$2:$G$5111,Тех_Движение!$D$2:$D$5111,$C4043,Тех_Движение!$B$2:$B$5111,"&lt;="&amp;K$3)-$F4043)))</f>
        <v/>
      </c>
      <c r="L4043" s="54">
        <f>IF(OR($B4043="",L$3&lt;$D4043+Настройки!$B$7),0,MAX(0,$E4043-MAX(0,SUMIFS(Тех_Движение!$G$2:$G$5111,Тех_Движение!$D$2:$D$5111,$C4043,Тех_Движение!$B$2:$B$5111,"&lt;="&amp;L$3)-$F4043)))</f>
        <v/>
      </c>
      <c r="M4043" s="54">
        <f>IF(OR($B4043="",M$3&lt;$D4043+Настройки!$B$7),0,MAX(0,$E4043-MAX(0,SUMIFS(Тех_Движение!$G$2:$G$5111,Тех_Движение!$D$2:$D$5111,$C4043,Тех_Движение!$B$2:$B$5111,"&lt;="&amp;M$3)-$F4043)))</f>
        <v/>
      </c>
      <c r="N4043" s="54">
        <f>IF(OR($B4043="",N$3&lt;$D4043+Настройки!$B$7),0,MAX(0,$E4043-MAX(0,SUMIFS(Тех_Движение!$G$2:$G$5111,Тех_Движение!$D$2:$D$5111,$C4043,Тех_Движение!$B$2:$B$5111,"&lt;="&amp;N$3)-$F4043)))</f>
        <v/>
      </c>
      <c r="O4043" s="54">
        <f>IF(OR($B4043="",O$3&lt;$D4043+Настройки!$B$7),0,MAX(0,$E4043-MAX(0,SUMIFS(Тех_Движение!$G$2:$G$5111,Тех_Движение!$D$2:$D$5111,$C4043,Тех_Движение!$B$2:$B$5111,"&lt;="&amp;O$3)-$F4043)))</f>
        <v/>
      </c>
      <c r="P4043" s="54">
        <f>IF(OR($B4043="",P$3&lt;$D4043+Настройки!$B$7),0,MAX(0,$E4043-MAX(0,SUMIFS(Тех_Движение!$G$2:$G$5111,Тех_Движение!$D$2:$D$5111,$C4043,Тех_Движение!$B$2:$B$5111,"&lt;="&amp;P$3)-$F4043)))</f>
        <v/>
      </c>
      <c r="Q4043" s="54">
        <f>IF(OR($B4043="",Q$3&lt;$D4043+Настройки!$B$7),0,MAX(0,$E4043-MAX(0,SUMIFS(Тех_Движение!$G$2:$G$5111,Тех_Движение!$D$2:$D$5111,$C4043,Тех_Движение!$B$2:$B$5111,"&lt;="&amp;Q$3)-$F4043)))</f>
        <v/>
      </c>
      <c r="R4043" s="54">
        <f>IF($B4043="","",SUM($K4043:$Q4043))</f>
        <v/>
      </c>
      <c r="S4043" s="56">
        <f>IF($B4043="","",VLOOKUP($C4043,Настройки!$A$11:$L$17,9,FALSE))</f>
        <v/>
      </c>
      <c r="T4043" s="56">
        <f>IF($B4043="","",$R4043*$S4043)</f>
        <v/>
      </c>
    </row>
    <row r="4044">
      <c r="A4044" s="20">
        <f>Тех_Движение!$A$4041</f>
        <v/>
      </c>
      <c r="B4044" s="20">
        <f>IF(Тех_Движение!$F$4041&gt;0,Тех_Движение!$I$4041,"")</f>
        <v/>
      </c>
      <c r="C4044" s="20">
        <f>IF($B4044="","",Тех_Движение!$D$4041)</f>
        <v/>
      </c>
      <c r="D4044" s="42">
        <f>IF($B4044="","",Тех_Движение!$B$4041)</f>
        <v/>
      </c>
      <c r="E4044" s="54">
        <f>IF($B4044="","",Тех_Движение!$F$4041)</f>
        <v/>
      </c>
      <c r="F4044" s="54">
        <f>IF($B4044="","",SUMIFS($E$5:$E4043,$C$5:$C4043,$C4044))</f>
        <v/>
      </c>
      <c r="G4044" s="54">
        <f>IF($B4044="","",MAX(0,$E4044-MAX(0,SUMIFS(Тех_Движение!$G$2:$G$5111,Тех_Движение!$D$2:$D$5111,$C4044,Тех_Движение!$B$2:$B$5111,"&lt;="&amp;Настройки!$B$5-1)-$F4044)))</f>
        <v/>
      </c>
      <c r="H4044" s="54">
        <f>IF($B4044="","",IF(AND($D4044&gt;=Настройки!$B$5,$D4044&lt;=Настройки!$B$6),$E4044,0))</f>
        <v/>
      </c>
      <c r="I4044" s="54">
        <f>IF($B4044="","",$G4044+$H4044-$J4044)</f>
        <v/>
      </c>
      <c r="J4044" s="54">
        <f>IF($B4044="","",MAX(0,$E4044-MAX(0,SUMIFS(Тех_Движение!$G$2:$G$5111,Тех_Движение!$D$2:$D$5111,$C4044,Тех_Движение!$B$2:$B$5111,"&lt;="&amp;Настройки!$B$6)-$F4044)))</f>
        <v/>
      </c>
      <c r="K4044" s="54">
        <f>IF(OR($B4044="",K$3&lt;$D4044+Настройки!$B$7),0,MAX(0,$E4044-MAX(0,SUMIFS(Тех_Движение!$G$2:$G$5111,Тех_Движение!$D$2:$D$5111,$C4044,Тех_Движение!$B$2:$B$5111,"&lt;="&amp;K$3)-$F4044)))</f>
        <v/>
      </c>
      <c r="L4044" s="54">
        <f>IF(OR($B4044="",L$3&lt;$D4044+Настройки!$B$7),0,MAX(0,$E4044-MAX(0,SUMIFS(Тех_Движение!$G$2:$G$5111,Тех_Движение!$D$2:$D$5111,$C4044,Тех_Движение!$B$2:$B$5111,"&lt;="&amp;L$3)-$F4044)))</f>
        <v/>
      </c>
      <c r="M4044" s="54">
        <f>IF(OR($B4044="",M$3&lt;$D4044+Настройки!$B$7),0,MAX(0,$E4044-MAX(0,SUMIFS(Тех_Движение!$G$2:$G$5111,Тех_Движение!$D$2:$D$5111,$C4044,Тех_Движение!$B$2:$B$5111,"&lt;="&amp;M$3)-$F4044)))</f>
        <v/>
      </c>
      <c r="N4044" s="54">
        <f>IF(OR($B4044="",N$3&lt;$D4044+Настройки!$B$7),0,MAX(0,$E4044-MAX(0,SUMIFS(Тех_Движение!$G$2:$G$5111,Тех_Движение!$D$2:$D$5111,$C4044,Тех_Движение!$B$2:$B$5111,"&lt;="&amp;N$3)-$F4044)))</f>
        <v/>
      </c>
      <c r="O4044" s="54">
        <f>IF(OR($B4044="",O$3&lt;$D4044+Настройки!$B$7),0,MAX(0,$E4044-MAX(0,SUMIFS(Тех_Движение!$G$2:$G$5111,Тех_Движение!$D$2:$D$5111,$C4044,Тех_Движение!$B$2:$B$5111,"&lt;="&amp;O$3)-$F4044)))</f>
        <v/>
      </c>
      <c r="P4044" s="54">
        <f>IF(OR($B4044="",P$3&lt;$D4044+Настройки!$B$7),0,MAX(0,$E4044-MAX(0,SUMIFS(Тех_Движение!$G$2:$G$5111,Тех_Движение!$D$2:$D$5111,$C4044,Тех_Движение!$B$2:$B$5111,"&lt;="&amp;P$3)-$F4044)))</f>
        <v/>
      </c>
      <c r="Q4044" s="54">
        <f>IF(OR($B4044="",Q$3&lt;$D4044+Настройки!$B$7),0,MAX(0,$E4044-MAX(0,SUMIFS(Тех_Движение!$G$2:$G$5111,Тех_Движение!$D$2:$D$5111,$C4044,Тех_Движение!$B$2:$B$5111,"&lt;="&amp;Q$3)-$F4044)))</f>
        <v/>
      </c>
      <c r="R4044" s="54">
        <f>IF($B4044="","",SUM($K4044:$Q4044))</f>
        <v/>
      </c>
      <c r="S4044" s="56">
        <f>IF($B4044="","",VLOOKUP($C4044,Настройки!$A$11:$L$17,9,FALSE))</f>
        <v/>
      </c>
      <c r="T4044" s="56">
        <f>IF($B4044="","",$R4044*$S4044)</f>
        <v/>
      </c>
    </row>
    <row r="4045">
      <c r="A4045" s="20">
        <f>Тех_Движение!$A$4042</f>
        <v/>
      </c>
      <c r="B4045" s="20">
        <f>IF(Тех_Движение!$F$4042&gt;0,Тех_Движение!$I$4042,"")</f>
        <v/>
      </c>
      <c r="C4045" s="20">
        <f>IF($B4045="","",Тех_Движение!$D$4042)</f>
        <v/>
      </c>
      <c r="D4045" s="42">
        <f>IF($B4045="","",Тех_Движение!$B$4042)</f>
        <v/>
      </c>
      <c r="E4045" s="54">
        <f>IF($B4045="","",Тех_Движение!$F$4042)</f>
        <v/>
      </c>
      <c r="F4045" s="54">
        <f>IF($B4045="","",SUMIFS($E$5:$E4044,$C$5:$C4044,$C4045))</f>
        <v/>
      </c>
      <c r="G4045" s="54">
        <f>IF($B4045="","",MAX(0,$E4045-MAX(0,SUMIFS(Тех_Движение!$G$2:$G$5111,Тех_Движение!$D$2:$D$5111,$C4045,Тех_Движение!$B$2:$B$5111,"&lt;="&amp;Настройки!$B$5-1)-$F4045)))</f>
        <v/>
      </c>
      <c r="H4045" s="54">
        <f>IF($B4045="","",IF(AND($D4045&gt;=Настройки!$B$5,$D4045&lt;=Настройки!$B$6),$E4045,0))</f>
        <v/>
      </c>
      <c r="I4045" s="54">
        <f>IF($B4045="","",$G4045+$H4045-$J4045)</f>
        <v/>
      </c>
      <c r="J4045" s="54">
        <f>IF($B4045="","",MAX(0,$E4045-MAX(0,SUMIFS(Тех_Движение!$G$2:$G$5111,Тех_Движение!$D$2:$D$5111,$C4045,Тех_Движение!$B$2:$B$5111,"&lt;="&amp;Настройки!$B$6)-$F4045)))</f>
        <v/>
      </c>
      <c r="K4045" s="54">
        <f>IF(OR($B4045="",K$3&lt;$D4045+Настройки!$B$7),0,MAX(0,$E4045-MAX(0,SUMIFS(Тех_Движение!$G$2:$G$5111,Тех_Движение!$D$2:$D$5111,$C4045,Тех_Движение!$B$2:$B$5111,"&lt;="&amp;K$3)-$F4045)))</f>
        <v/>
      </c>
      <c r="L4045" s="54">
        <f>IF(OR($B4045="",L$3&lt;$D4045+Настройки!$B$7),0,MAX(0,$E4045-MAX(0,SUMIFS(Тех_Движение!$G$2:$G$5111,Тех_Движение!$D$2:$D$5111,$C4045,Тех_Движение!$B$2:$B$5111,"&lt;="&amp;L$3)-$F4045)))</f>
        <v/>
      </c>
      <c r="M4045" s="54">
        <f>IF(OR($B4045="",M$3&lt;$D4045+Настройки!$B$7),0,MAX(0,$E4045-MAX(0,SUMIFS(Тех_Движение!$G$2:$G$5111,Тех_Движение!$D$2:$D$5111,$C4045,Тех_Движение!$B$2:$B$5111,"&lt;="&amp;M$3)-$F4045)))</f>
        <v/>
      </c>
      <c r="N4045" s="54">
        <f>IF(OR($B4045="",N$3&lt;$D4045+Настройки!$B$7),0,MAX(0,$E4045-MAX(0,SUMIFS(Тех_Движение!$G$2:$G$5111,Тех_Движение!$D$2:$D$5111,$C4045,Тех_Движение!$B$2:$B$5111,"&lt;="&amp;N$3)-$F4045)))</f>
        <v/>
      </c>
      <c r="O4045" s="54">
        <f>IF(OR($B4045="",O$3&lt;$D4045+Настройки!$B$7),0,MAX(0,$E4045-MAX(0,SUMIFS(Тех_Движение!$G$2:$G$5111,Тех_Движение!$D$2:$D$5111,$C4045,Тех_Движение!$B$2:$B$5111,"&lt;="&amp;O$3)-$F4045)))</f>
        <v/>
      </c>
      <c r="P4045" s="54">
        <f>IF(OR($B4045="",P$3&lt;$D4045+Настройки!$B$7),0,MAX(0,$E4045-MAX(0,SUMIFS(Тех_Движение!$G$2:$G$5111,Тех_Движение!$D$2:$D$5111,$C4045,Тех_Движение!$B$2:$B$5111,"&lt;="&amp;P$3)-$F4045)))</f>
        <v/>
      </c>
      <c r="Q4045" s="54">
        <f>IF(OR($B4045="",Q$3&lt;$D4045+Настройки!$B$7),0,MAX(0,$E4045-MAX(0,SUMIFS(Тех_Движение!$G$2:$G$5111,Тех_Движение!$D$2:$D$5111,$C4045,Тех_Движение!$B$2:$B$5111,"&lt;="&amp;Q$3)-$F4045)))</f>
        <v/>
      </c>
      <c r="R4045" s="54">
        <f>IF($B4045="","",SUM($K4045:$Q4045))</f>
        <v/>
      </c>
      <c r="S4045" s="56">
        <f>IF($B4045="","",VLOOKUP($C4045,Настройки!$A$11:$L$17,9,FALSE))</f>
        <v/>
      </c>
      <c r="T4045" s="56">
        <f>IF($B4045="","",$R4045*$S4045)</f>
        <v/>
      </c>
    </row>
    <row r="4046">
      <c r="A4046" s="20">
        <f>Тех_Движение!$A$4043</f>
        <v/>
      </c>
      <c r="B4046" s="20">
        <f>IF(Тех_Движение!$F$4043&gt;0,Тех_Движение!$I$4043,"")</f>
        <v/>
      </c>
      <c r="C4046" s="20">
        <f>IF($B4046="","",Тех_Движение!$D$4043)</f>
        <v/>
      </c>
      <c r="D4046" s="42">
        <f>IF($B4046="","",Тех_Движение!$B$4043)</f>
        <v/>
      </c>
      <c r="E4046" s="54">
        <f>IF($B4046="","",Тех_Движение!$F$4043)</f>
        <v/>
      </c>
      <c r="F4046" s="54">
        <f>IF($B4046="","",SUMIFS($E$5:$E4045,$C$5:$C4045,$C4046))</f>
        <v/>
      </c>
      <c r="G4046" s="54">
        <f>IF($B4046="","",MAX(0,$E4046-MAX(0,SUMIFS(Тех_Движение!$G$2:$G$5111,Тех_Движение!$D$2:$D$5111,$C4046,Тех_Движение!$B$2:$B$5111,"&lt;="&amp;Настройки!$B$5-1)-$F4046)))</f>
        <v/>
      </c>
      <c r="H4046" s="54">
        <f>IF($B4046="","",IF(AND($D4046&gt;=Настройки!$B$5,$D4046&lt;=Настройки!$B$6),$E4046,0))</f>
        <v/>
      </c>
      <c r="I4046" s="54">
        <f>IF($B4046="","",$G4046+$H4046-$J4046)</f>
        <v/>
      </c>
      <c r="J4046" s="54">
        <f>IF($B4046="","",MAX(0,$E4046-MAX(0,SUMIFS(Тех_Движение!$G$2:$G$5111,Тех_Движение!$D$2:$D$5111,$C4046,Тех_Движение!$B$2:$B$5111,"&lt;="&amp;Настройки!$B$6)-$F4046)))</f>
        <v/>
      </c>
      <c r="K4046" s="54">
        <f>IF(OR($B4046="",K$3&lt;$D4046+Настройки!$B$7),0,MAX(0,$E4046-MAX(0,SUMIFS(Тех_Движение!$G$2:$G$5111,Тех_Движение!$D$2:$D$5111,$C4046,Тех_Движение!$B$2:$B$5111,"&lt;="&amp;K$3)-$F4046)))</f>
        <v/>
      </c>
      <c r="L4046" s="54">
        <f>IF(OR($B4046="",L$3&lt;$D4046+Настройки!$B$7),0,MAX(0,$E4046-MAX(0,SUMIFS(Тех_Движение!$G$2:$G$5111,Тех_Движение!$D$2:$D$5111,$C4046,Тех_Движение!$B$2:$B$5111,"&lt;="&amp;L$3)-$F4046)))</f>
        <v/>
      </c>
      <c r="M4046" s="54">
        <f>IF(OR($B4046="",M$3&lt;$D4046+Настройки!$B$7),0,MAX(0,$E4046-MAX(0,SUMIFS(Тех_Движение!$G$2:$G$5111,Тех_Движение!$D$2:$D$5111,$C4046,Тех_Движение!$B$2:$B$5111,"&lt;="&amp;M$3)-$F4046)))</f>
        <v/>
      </c>
      <c r="N4046" s="54">
        <f>IF(OR($B4046="",N$3&lt;$D4046+Настройки!$B$7),0,MAX(0,$E4046-MAX(0,SUMIFS(Тех_Движение!$G$2:$G$5111,Тех_Движение!$D$2:$D$5111,$C4046,Тех_Движение!$B$2:$B$5111,"&lt;="&amp;N$3)-$F4046)))</f>
        <v/>
      </c>
      <c r="O4046" s="54">
        <f>IF(OR($B4046="",O$3&lt;$D4046+Настройки!$B$7),0,MAX(0,$E4046-MAX(0,SUMIFS(Тех_Движение!$G$2:$G$5111,Тех_Движение!$D$2:$D$5111,$C4046,Тех_Движение!$B$2:$B$5111,"&lt;="&amp;O$3)-$F4046)))</f>
        <v/>
      </c>
      <c r="P4046" s="54">
        <f>IF(OR($B4046="",P$3&lt;$D4046+Настройки!$B$7),0,MAX(0,$E4046-MAX(0,SUMIFS(Тех_Движение!$G$2:$G$5111,Тех_Движение!$D$2:$D$5111,$C4046,Тех_Движение!$B$2:$B$5111,"&lt;="&amp;P$3)-$F4046)))</f>
        <v/>
      </c>
      <c r="Q4046" s="54">
        <f>IF(OR($B4046="",Q$3&lt;$D4046+Настройки!$B$7),0,MAX(0,$E4046-MAX(0,SUMIFS(Тех_Движение!$G$2:$G$5111,Тех_Движение!$D$2:$D$5111,$C4046,Тех_Движение!$B$2:$B$5111,"&lt;="&amp;Q$3)-$F4046)))</f>
        <v/>
      </c>
      <c r="R4046" s="54">
        <f>IF($B4046="","",SUM($K4046:$Q4046))</f>
        <v/>
      </c>
      <c r="S4046" s="56">
        <f>IF($B4046="","",VLOOKUP($C4046,Настройки!$A$11:$L$17,9,FALSE))</f>
        <v/>
      </c>
      <c r="T4046" s="56">
        <f>IF($B4046="","",$R4046*$S4046)</f>
        <v/>
      </c>
    </row>
    <row r="4047">
      <c r="A4047" s="20">
        <f>Тех_Движение!$A$4044</f>
        <v/>
      </c>
      <c r="B4047" s="20">
        <f>IF(Тех_Движение!$F$4044&gt;0,Тех_Движение!$I$4044,"")</f>
        <v/>
      </c>
      <c r="C4047" s="20">
        <f>IF($B4047="","",Тех_Движение!$D$4044)</f>
        <v/>
      </c>
      <c r="D4047" s="42">
        <f>IF($B4047="","",Тех_Движение!$B$4044)</f>
        <v/>
      </c>
      <c r="E4047" s="54">
        <f>IF($B4047="","",Тех_Движение!$F$4044)</f>
        <v/>
      </c>
      <c r="F4047" s="54">
        <f>IF($B4047="","",SUMIFS($E$5:$E4046,$C$5:$C4046,$C4047))</f>
        <v/>
      </c>
      <c r="G4047" s="54">
        <f>IF($B4047="","",MAX(0,$E4047-MAX(0,SUMIFS(Тех_Движение!$G$2:$G$5111,Тех_Движение!$D$2:$D$5111,$C4047,Тех_Движение!$B$2:$B$5111,"&lt;="&amp;Настройки!$B$5-1)-$F4047)))</f>
        <v/>
      </c>
      <c r="H4047" s="54">
        <f>IF($B4047="","",IF(AND($D4047&gt;=Настройки!$B$5,$D4047&lt;=Настройки!$B$6),$E4047,0))</f>
        <v/>
      </c>
      <c r="I4047" s="54">
        <f>IF($B4047="","",$G4047+$H4047-$J4047)</f>
        <v/>
      </c>
      <c r="J4047" s="54">
        <f>IF($B4047="","",MAX(0,$E4047-MAX(0,SUMIFS(Тех_Движение!$G$2:$G$5111,Тех_Движение!$D$2:$D$5111,$C4047,Тех_Движение!$B$2:$B$5111,"&lt;="&amp;Настройки!$B$6)-$F4047)))</f>
        <v/>
      </c>
      <c r="K4047" s="54">
        <f>IF(OR($B4047="",K$3&lt;$D4047+Настройки!$B$7),0,MAX(0,$E4047-MAX(0,SUMIFS(Тех_Движение!$G$2:$G$5111,Тех_Движение!$D$2:$D$5111,$C4047,Тех_Движение!$B$2:$B$5111,"&lt;="&amp;K$3)-$F4047)))</f>
        <v/>
      </c>
      <c r="L4047" s="54">
        <f>IF(OR($B4047="",L$3&lt;$D4047+Настройки!$B$7),0,MAX(0,$E4047-MAX(0,SUMIFS(Тех_Движение!$G$2:$G$5111,Тех_Движение!$D$2:$D$5111,$C4047,Тех_Движение!$B$2:$B$5111,"&lt;="&amp;L$3)-$F4047)))</f>
        <v/>
      </c>
      <c r="M4047" s="54">
        <f>IF(OR($B4047="",M$3&lt;$D4047+Настройки!$B$7),0,MAX(0,$E4047-MAX(0,SUMIFS(Тех_Движение!$G$2:$G$5111,Тех_Движение!$D$2:$D$5111,$C4047,Тех_Движение!$B$2:$B$5111,"&lt;="&amp;M$3)-$F4047)))</f>
        <v/>
      </c>
      <c r="N4047" s="54">
        <f>IF(OR($B4047="",N$3&lt;$D4047+Настройки!$B$7),0,MAX(0,$E4047-MAX(0,SUMIFS(Тех_Движение!$G$2:$G$5111,Тех_Движение!$D$2:$D$5111,$C4047,Тех_Движение!$B$2:$B$5111,"&lt;="&amp;N$3)-$F4047)))</f>
        <v/>
      </c>
      <c r="O4047" s="54">
        <f>IF(OR($B4047="",O$3&lt;$D4047+Настройки!$B$7),0,MAX(0,$E4047-MAX(0,SUMIFS(Тех_Движение!$G$2:$G$5111,Тех_Движение!$D$2:$D$5111,$C4047,Тех_Движение!$B$2:$B$5111,"&lt;="&amp;O$3)-$F4047)))</f>
        <v/>
      </c>
      <c r="P4047" s="54">
        <f>IF(OR($B4047="",P$3&lt;$D4047+Настройки!$B$7),0,MAX(0,$E4047-MAX(0,SUMIFS(Тех_Движение!$G$2:$G$5111,Тех_Движение!$D$2:$D$5111,$C4047,Тех_Движение!$B$2:$B$5111,"&lt;="&amp;P$3)-$F4047)))</f>
        <v/>
      </c>
      <c r="Q4047" s="54">
        <f>IF(OR($B4047="",Q$3&lt;$D4047+Настройки!$B$7),0,MAX(0,$E4047-MAX(0,SUMIFS(Тех_Движение!$G$2:$G$5111,Тех_Движение!$D$2:$D$5111,$C4047,Тех_Движение!$B$2:$B$5111,"&lt;="&amp;Q$3)-$F4047)))</f>
        <v/>
      </c>
      <c r="R4047" s="54">
        <f>IF($B4047="","",SUM($K4047:$Q4047))</f>
        <v/>
      </c>
      <c r="S4047" s="56">
        <f>IF($B4047="","",VLOOKUP($C4047,Настройки!$A$11:$L$17,9,FALSE))</f>
        <v/>
      </c>
      <c r="T4047" s="56">
        <f>IF($B4047="","",$R4047*$S4047)</f>
        <v/>
      </c>
    </row>
    <row r="4048">
      <c r="A4048" s="20">
        <f>Тех_Движение!$A$4045</f>
        <v/>
      </c>
      <c r="B4048" s="20">
        <f>IF(Тех_Движение!$F$4045&gt;0,Тех_Движение!$I$4045,"")</f>
        <v/>
      </c>
      <c r="C4048" s="20">
        <f>IF($B4048="","",Тех_Движение!$D$4045)</f>
        <v/>
      </c>
      <c r="D4048" s="42">
        <f>IF($B4048="","",Тех_Движение!$B$4045)</f>
        <v/>
      </c>
      <c r="E4048" s="54">
        <f>IF($B4048="","",Тех_Движение!$F$4045)</f>
        <v/>
      </c>
      <c r="F4048" s="54">
        <f>IF($B4048="","",SUMIFS($E$5:$E4047,$C$5:$C4047,$C4048))</f>
        <v/>
      </c>
      <c r="G4048" s="54">
        <f>IF($B4048="","",MAX(0,$E4048-MAX(0,SUMIFS(Тех_Движение!$G$2:$G$5111,Тех_Движение!$D$2:$D$5111,$C4048,Тех_Движение!$B$2:$B$5111,"&lt;="&amp;Настройки!$B$5-1)-$F4048)))</f>
        <v/>
      </c>
      <c r="H4048" s="54">
        <f>IF($B4048="","",IF(AND($D4048&gt;=Настройки!$B$5,$D4048&lt;=Настройки!$B$6),$E4048,0))</f>
        <v/>
      </c>
      <c r="I4048" s="54">
        <f>IF($B4048="","",$G4048+$H4048-$J4048)</f>
        <v/>
      </c>
      <c r="J4048" s="54">
        <f>IF($B4048="","",MAX(0,$E4048-MAX(0,SUMIFS(Тех_Движение!$G$2:$G$5111,Тех_Движение!$D$2:$D$5111,$C4048,Тех_Движение!$B$2:$B$5111,"&lt;="&amp;Настройки!$B$6)-$F4048)))</f>
        <v/>
      </c>
      <c r="K4048" s="54">
        <f>IF(OR($B4048="",K$3&lt;$D4048+Настройки!$B$7),0,MAX(0,$E4048-MAX(0,SUMIFS(Тех_Движение!$G$2:$G$5111,Тех_Движение!$D$2:$D$5111,$C4048,Тех_Движение!$B$2:$B$5111,"&lt;="&amp;K$3)-$F4048)))</f>
        <v/>
      </c>
      <c r="L4048" s="54">
        <f>IF(OR($B4048="",L$3&lt;$D4048+Настройки!$B$7),0,MAX(0,$E4048-MAX(0,SUMIFS(Тех_Движение!$G$2:$G$5111,Тех_Движение!$D$2:$D$5111,$C4048,Тех_Движение!$B$2:$B$5111,"&lt;="&amp;L$3)-$F4048)))</f>
        <v/>
      </c>
      <c r="M4048" s="54">
        <f>IF(OR($B4048="",M$3&lt;$D4048+Настройки!$B$7),0,MAX(0,$E4048-MAX(0,SUMIFS(Тех_Движение!$G$2:$G$5111,Тех_Движение!$D$2:$D$5111,$C4048,Тех_Движение!$B$2:$B$5111,"&lt;="&amp;M$3)-$F4048)))</f>
        <v/>
      </c>
      <c r="N4048" s="54">
        <f>IF(OR($B4048="",N$3&lt;$D4048+Настройки!$B$7),0,MAX(0,$E4048-MAX(0,SUMIFS(Тех_Движение!$G$2:$G$5111,Тех_Движение!$D$2:$D$5111,$C4048,Тех_Движение!$B$2:$B$5111,"&lt;="&amp;N$3)-$F4048)))</f>
        <v/>
      </c>
      <c r="O4048" s="54">
        <f>IF(OR($B4048="",O$3&lt;$D4048+Настройки!$B$7),0,MAX(0,$E4048-MAX(0,SUMIFS(Тех_Движение!$G$2:$G$5111,Тех_Движение!$D$2:$D$5111,$C4048,Тех_Движение!$B$2:$B$5111,"&lt;="&amp;O$3)-$F4048)))</f>
        <v/>
      </c>
      <c r="P4048" s="54">
        <f>IF(OR($B4048="",P$3&lt;$D4048+Настройки!$B$7),0,MAX(0,$E4048-MAX(0,SUMIFS(Тех_Движение!$G$2:$G$5111,Тех_Движение!$D$2:$D$5111,$C4048,Тех_Движение!$B$2:$B$5111,"&lt;="&amp;P$3)-$F4048)))</f>
        <v/>
      </c>
      <c r="Q4048" s="54">
        <f>IF(OR($B4048="",Q$3&lt;$D4048+Настройки!$B$7),0,MAX(0,$E4048-MAX(0,SUMIFS(Тех_Движение!$G$2:$G$5111,Тех_Движение!$D$2:$D$5111,$C4048,Тех_Движение!$B$2:$B$5111,"&lt;="&amp;Q$3)-$F4048)))</f>
        <v/>
      </c>
      <c r="R4048" s="54">
        <f>IF($B4048="","",SUM($K4048:$Q4048))</f>
        <v/>
      </c>
      <c r="S4048" s="56">
        <f>IF($B4048="","",VLOOKUP($C4048,Настройки!$A$11:$L$17,9,FALSE))</f>
        <v/>
      </c>
      <c r="T4048" s="56">
        <f>IF($B4048="","",$R4048*$S4048)</f>
        <v/>
      </c>
    </row>
    <row r="4049">
      <c r="A4049" s="20">
        <f>Тех_Движение!$A$4046</f>
        <v/>
      </c>
      <c r="B4049" s="20">
        <f>IF(Тех_Движение!$F$4046&gt;0,Тех_Движение!$I$4046,"")</f>
        <v/>
      </c>
      <c r="C4049" s="20">
        <f>IF($B4049="","",Тех_Движение!$D$4046)</f>
        <v/>
      </c>
      <c r="D4049" s="42">
        <f>IF($B4049="","",Тех_Движение!$B$4046)</f>
        <v/>
      </c>
      <c r="E4049" s="54">
        <f>IF($B4049="","",Тех_Движение!$F$4046)</f>
        <v/>
      </c>
      <c r="F4049" s="54">
        <f>IF($B4049="","",SUMIFS($E$5:$E4048,$C$5:$C4048,$C4049))</f>
        <v/>
      </c>
      <c r="G4049" s="54">
        <f>IF($B4049="","",MAX(0,$E4049-MAX(0,SUMIFS(Тех_Движение!$G$2:$G$5111,Тех_Движение!$D$2:$D$5111,$C4049,Тех_Движение!$B$2:$B$5111,"&lt;="&amp;Настройки!$B$5-1)-$F4049)))</f>
        <v/>
      </c>
      <c r="H4049" s="54">
        <f>IF($B4049="","",IF(AND($D4049&gt;=Настройки!$B$5,$D4049&lt;=Настройки!$B$6),$E4049,0))</f>
        <v/>
      </c>
      <c r="I4049" s="54">
        <f>IF($B4049="","",$G4049+$H4049-$J4049)</f>
        <v/>
      </c>
      <c r="J4049" s="54">
        <f>IF($B4049="","",MAX(0,$E4049-MAX(0,SUMIFS(Тех_Движение!$G$2:$G$5111,Тех_Движение!$D$2:$D$5111,$C4049,Тех_Движение!$B$2:$B$5111,"&lt;="&amp;Настройки!$B$6)-$F4049)))</f>
        <v/>
      </c>
      <c r="K4049" s="54">
        <f>IF(OR($B4049="",K$3&lt;$D4049+Настройки!$B$7),0,MAX(0,$E4049-MAX(0,SUMIFS(Тех_Движение!$G$2:$G$5111,Тех_Движение!$D$2:$D$5111,$C4049,Тех_Движение!$B$2:$B$5111,"&lt;="&amp;K$3)-$F4049)))</f>
        <v/>
      </c>
      <c r="L4049" s="54">
        <f>IF(OR($B4049="",L$3&lt;$D4049+Настройки!$B$7),0,MAX(0,$E4049-MAX(0,SUMIFS(Тех_Движение!$G$2:$G$5111,Тех_Движение!$D$2:$D$5111,$C4049,Тех_Движение!$B$2:$B$5111,"&lt;="&amp;L$3)-$F4049)))</f>
        <v/>
      </c>
      <c r="M4049" s="54">
        <f>IF(OR($B4049="",M$3&lt;$D4049+Настройки!$B$7),0,MAX(0,$E4049-MAX(0,SUMIFS(Тех_Движение!$G$2:$G$5111,Тех_Движение!$D$2:$D$5111,$C4049,Тех_Движение!$B$2:$B$5111,"&lt;="&amp;M$3)-$F4049)))</f>
        <v/>
      </c>
      <c r="N4049" s="54">
        <f>IF(OR($B4049="",N$3&lt;$D4049+Настройки!$B$7),0,MAX(0,$E4049-MAX(0,SUMIFS(Тех_Движение!$G$2:$G$5111,Тех_Движение!$D$2:$D$5111,$C4049,Тех_Движение!$B$2:$B$5111,"&lt;="&amp;N$3)-$F4049)))</f>
        <v/>
      </c>
      <c r="O4049" s="54">
        <f>IF(OR($B4049="",O$3&lt;$D4049+Настройки!$B$7),0,MAX(0,$E4049-MAX(0,SUMIFS(Тех_Движение!$G$2:$G$5111,Тех_Движение!$D$2:$D$5111,$C4049,Тех_Движение!$B$2:$B$5111,"&lt;="&amp;O$3)-$F4049)))</f>
        <v/>
      </c>
      <c r="P4049" s="54">
        <f>IF(OR($B4049="",P$3&lt;$D4049+Настройки!$B$7),0,MAX(0,$E4049-MAX(0,SUMIFS(Тех_Движение!$G$2:$G$5111,Тех_Движение!$D$2:$D$5111,$C4049,Тех_Движение!$B$2:$B$5111,"&lt;="&amp;P$3)-$F4049)))</f>
        <v/>
      </c>
      <c r="Q4049" s="54">
        <f>IF(OR($B4049="",Q$3&lt;$D4049+Настройки!$B$7),0,MAX(0,$E4049-MAX(0,SUMIFS(Тех_Движение!$G$2:$G$5111,Тех_Движение!$D$2:$D$5111,$C4049,Тех_Движение!$B$2:$B$5111,"&lt;="&amp;Q$3)-$F4049)))</f>
        <v/>
      </c>
      <c r="R4049" s="54">
        <f>IF($B4049="","",SUM($K4049:$Q4049))</f>
        <v/>
      </c>
      <c r="S4049" s="56">
        <f>IF($B4049="","",VLOOKUP($C4049,Настройки!$A$11:$L$17,9,FALSE))</f>
        <v/>
      </c>
      <c r="T4049" s="56">
        <f>IF($B4049="","",$R4049*$S4049)</f>
        <v/>
      </c>
    </row>
    <row r="4050">
      <c r="A4050" s="20">
        <f>Тех_Движение!$A$4047</f>
        <v/>
      </c>
      <c r="B4050" s="20">
        <f>IF(Тех_Движение!$F$4047&gt;0,Тех_Движение!$I$4047,"")</f>
        <v/>
      </c>
      <c r="C4050" s="20">
        <f>IF($B4050="","",Тех_Движение!$D$4047)</f>
        <v/>
      </c>
      <c r="D4050" s="42">
        <f>IF($B4050="","",Тех_Движение!$B$4047)</f>
        <v/>
      </c>
      <c r="E4050" s="54">
        <f>IF($B4050="","",Тех_Движение!$F$4047)</f>
        <v/>
      </c>
      <c r="F4050" s="54">
        <f>IF($B4050="","",SUMIFS($E$5:$E4049,$C$5:$C4049,$C4050))</f>
        <v/>
      </c>
      <c r="G4050" s="54">
        <f>IF($B4050="","",MAX(0,$E4050-MAX(0,SUMIFS(Тех_Движение!$G$2:$G$5111,Тех_Движение!$D$2:$D$5111,$C4050,Тех_Движение!$B$2:$B$5111,"&lt;="&amp;Настройки!$B$5-1)-$F4050)))</f>
        <v/>
      </c>
      <c r="H4050" s="54">
        <f>IF($B4050="","",IF(AND($D4050&gt;=Настройки!$B$5,$D4050&lt;=Настройки!$B$6),$E4050,0))</f>
        <v/>
      </c>
      <c r="I4050" s="54">
        <f>IF($B4050="","",$G4050+$H4050-$J4050)</f>
        <v/>
      </c>
      <c r="J4050" s="54">
        <f>IF($B4050="","",MAX(0,$E4050-MAX(0,SUMIFS(Тех_Движение!$G$2:$G$5111,Тех_Движение!$D$2:$D$5111,$C4050,Тех_Движение!$B$2:$B$5111,"&lt;="&amp;Настройки!$B$6)-$F4050)))</f>
        <v/>
      </c>
      <c r="K4050" s="54">
        <f>IF(OR($B4050="",K$3&lt;$D4050+Настройки!$B$7),0,MAX(0,$E4050-MAX(0,SUMIFS(Тех_Движение!$G$2:$G$5111,Тех_Движение!$D$2:$D$5111,$C4050,Тех_Движение!$B$2:$B$5111,"&lt;="&amp;K$3)-$F4050)))</f>
        <v/>
      </c>
      <c r="L4050" s="54">
        <f>IF(OR($B4050="",L$3&lt;$D4050+Настройки!$B$7),0,MAX(0,$E4050-MAX(0,SUMIFS(Тех_Движение!$G$2:$G$5111,Тех_Движение!$D$2:$D$5111,$C4050,Тех_Движение!$B$2:$B$5111,"&lt;="&amp;L$3)-$F4050)))</f>
        <v/>
      </c>
      <c r="M4050" s="54">
        <f>IF(OR($B4050="",M$3&lt;$D4050+Настройки!$B$7),0,MAX(0,$E4050-MAX(0,SUMIFS(Тех_Движение!$G$2:$G$5111,Тех_Движение!$D$2:$D$5111,$C4050,Тех_Движение!$B$2:$B$5111,"&lt;="&amp;M$3)-$F4050)))</f>
        <v/>
      </c>
      <c r="N4050" s="54">
        <f>IF(OR($B4050="",N$3&lt;$D4050+Настройки!$B$7),0,MAX(0,$E4050-MAX(0,SUMIFS(Тех_Движение!$G$2:$G$5111,Тех_Движение!$D$2:$D$5111,$C4050,Тех_Движение!$B$2:$B$5111,"&lt;="&amp;N$3)-$F4050)))</f>
        <v/>
      </c>
      <c r="O4050" s="54">
        <f>IF(OR($B4050="",O$3&lt;$D4050+Настройки!$B$7),0,MAX(0,$E4050-MAX(0,SUMIFS(Тех_Движение!$G$2:$G$5111,Тех_Движение!$D$2:$D$5111,$C4050,Тех_Движение!$B$2:$B$5111,"&lt;="&amp;O$3)-$F4050)))</f>
        <v/>
      </c>
      <c r="P4050" s="54">
        <f>IF(OR($B4050="",P$3&lt;$D4050+Настройки!$B$7),0,MAX(0,$E4050-MAX(0,SUMIFS(Тех_Движение!$G$2:$G$5111,Тех_Движение!$D$2:$D$5111,$C4050,Тех_Движение!$B$2:$B$5111,"&lt;="&amp;P$3)-$F4050)))</f>
        <v/>
      </c>
      <c r="Q4050" s="54">
        <f>IF(OR($B4050="",Q$3&lt;$D4050+Настройки!$B$7),0,MAX(0,$E4050-MAX(0,SUMIFS(Тех_Движение!$G$2:$G$5111,Тех_Движение!$D$2:$D$5111,$C4050,Тех_Движение!$B$2:$B$5111,"&lt;="&amp;Q$3)-$F4050)))</f>
        <v/>
      </c>
      <c r="R4050" s="54">
        <f>IF($B4050="","",SUM($K4050:$Q4050))</f>
        <v/>
      </c>
      <c r="S4050" s="56">
        <f>IF($B4050="","",VLOOKUP($C4050,Настройки!$A$11:$L$17,9,FALSE))</f>
        <v/>
      </c>
      <c r="T4050" s="56">
        <f>IF($B4050="","",$R4050*$S4050)</f>
        <v/>
      </c>
    </row>
    <row r="4051">
      <c r="A4051" s="20">
        <f>Тех_Движение!$A$4048</f>
        <v/>
      </c>
      <c r="B4051" s="20">
        <f>IF(Тех_Движение!$F$4048&gt;0,Тех_Движение!$I$4048,"")</f>
        <v/>
      </c>
      <c r="C4051" s="20">
        <f>IF($B4051="","",Тех_Движение!$D$4048)</f>
        <v/>
      </c>
      <c r="D4051" s="42">
        <f>IF($B4051="","",Тех_Движение!$B$4048)</f>
        <v/>
      </c>
      <c r="E4051" s="54">
        <f>IF($B4051="","",Тех_Движение!$F$4048)</f>
        <v/>
      </c>
      <c r="F4051" s="54">
        <f>IF($B4051="","",SUMIFS($E$5:$E4050,$C$5:$C4050,$C4051))</f>
        <v/>
      </c>
      <c r="G4051" s="54">
        <f>IF($B4051="","",MAX(0,$E4051-MAX(0,SUMIFS(Тех_Движение!$G$2:$G$5111,Тех_Движение!$D$2:$D$5111,$C4051,Тех_Движение!$B$2:$B$5111,"&lt;="&amp;Настройки!$B$5-1)-$F4051)))</f>
        <v/>
      </c>
      <c r="H4051" s="54">
        <f>IF($B4051="","",IF(AND($D4051&gt;=Настройки!$B$5,$D4051&lt;=Настройки!$B$6),$E4051,0))</f>
        <v/>
      </c>
      <c r="I4051" s="54">
        <f>IF($B4051="","",$G4051+$H4051-$J4051)</f>
        <v/>
      </c>
      <c r="J4051" s="54">
        <f>IF($B4051="","",MAX(0,$E4051-MAX(0,SUMIFS(Тех_Движение!$G$2:$G$5111,Тех_Движение!$D$2:$D$5111,$C4051,Тех_Движение!$B$2:$B$5111,"&lt;="&amp;Настройки!$B$6)-$F4051)))</f>
        <v/>
      </c>
      <c r="K4051" s="54">
        <f>IF(OR($B4051="",K$3&lt;$D4051+Настройки!$B$7),0,MAX(0,$E4051-MAX(0,SUMIFS(Тех_Движение!$G$2:$G$5111,Тех_Движение!$D$2:$D$5111,$C4051,Тех_Движение!$B$2:$B$5111,"&lt;="&amp;K$3)-$F4051)))</f>
        <v/>
      </c>
      <c r="L4051" s="54">
        <f>IF(OR($B4051="",L$3&lt;$D4051+Настройки!$B$7),0,MAX(0,$E4051-MAX(0,SUMIFS(Тех_Движение!$G$2:$G$5111,Тех_Движение!$D$2:$D$5111,$C4051,Тех_Движение!$B$2:$B$5111,"&lt;="&amp;L$3)-$F4051)))</f>
        <v/>
      </c>
      <c r="M4051" s="54">
        <f>IF(OR($B4051="",M$3&lt;$D4051+Настройки!$B$7),0,MAX(0,$E4051-MAX(0,SUMIFS(Тех_Движение!$G$2:$G$5111,Тех_Движение!$D$2:$D$5111,$C4051,Тех_Движение!$B$2:$B$5111,"&lt;="&amp;M$3)-$F4051)))</f>
        <v/>
      </c>
      <c r="N4051" s="54">
        <f>IF(OR($B4051="",N$3&lt;$D4051+Настройки!$B$7),0,MAX(0,$E4051-MAX(0,SUMIFS(Тех_Движение!$G$2:$G$5111,Тех_Движение!$D$2:$D$5111,$C4051,Тех_Движение!$B$2:$B$5111,"&lt;="&amp;N$3)-$F4051)))</f>
        <v/>
      </c>
      <c r="O4051" s="54">
        <f>IF(OR($B4051="",O$3&lt;$D4051+Настройки!$B$7),0,MAX(0,$E4051-MAX(0,SUMIFS(Тех_Движение!$G$2:$G$5111,Тех_Движение!$D$2:$D$5111,$C4051,Тех_Движение!$B$2:$B$5111,"&lt;="&amp;O$3)-$F4051)))</f>
        <v/>
      </c>
      <c r="P4051" s="54">
        <f>IF(OR($B4051="",P$3&lt;$D4051+Настройки!$B$7),0,MAX(0,$E4051-MAX(0,SUMIFS(Тех_Движение!$G$2:$G$5111,Тех_Движение!$D$2:$D$5111,$C4051,Тех_Движение!$B$2:$B$5111,"&lt;="&amp;P$3)-$F4051)))</f>
        <v/>
      </c>
      <c r="Q4051" s="54">
        <f>IF(OR($B4051="",Q$3&lt;$D4051+Настройки!$B$7),0,MAX(0,$E4051-MAX(0,SUMIFS(Тех_Движение!$G$2:$G$5111,Тех_Движение!$D$2:$D$5111,$C4051,Тех_Движение!$B$2:$B$5111,"&lt;="&amp;Q$3)-$F4051)))</f>
        <v/>
      </c>
      <c r="R4051" s="54">
        <f>IF($B4051="","",SUM($K4051:$Q4051))</f>
        <v/>
      </c>
      <c r="S4051" s="56">
        <f>IF($B4051="","",VLOOKUP($C4051,Настройки!$A$11:$L$17,9,FALSE))</f>
        <v/>
      </c>
      <c r="T4051" s="56">
        <f>IF($B4051="","",$R4051*$S4051)</f>
        <v/>
      </c>
    </row>
    <row r="4052">
      <c r="A4052" s="20">
        <f>Тех_Движение!$A$4049</f>
        <v/>
      </c>
      <c r="B4052" s="20">
        <f>IF(Тех_Движение!$F$4049&gt;0,Тех_Движение!$I$4049,"")</f>
        <v/>
      </c>
      <c r="C4052" s="20">
        <f>IF($B4052="","",Тех_Движение!$D$4049)</f>
        <v/>
      </c>
      <c r="D4052" s="42">
        <f>IF($B4052="","",Тех_Движение!$B$4049)</f>
        <v/>
      </c>
      <c r="E4052" s="54">
        <f>IF($B4052="","",Тех_Движение!$F$4049)</f>
        <v/>
      </c>
      <c r="F4052" s="54">
        <f>IF($B4052="","",SUMIFS($E$5:$E4051,$C$5:$C4051,$C4052))</f>
        <v/>
      </c>
      <c r="G4052" s="54">
        <f>IF($B4052="","",MAX(0,$E4052-MAX(0,SUMIFS(Тех_Движение!$G$2:$G$5111,Тех_Движение!$D$2:$D$5111,$C4052,Тех_Движение!$B$2:$B$5111,"&lt;="&amp;Настройки!$B$5-1)-$F4052)))</f>
        <v/>
      </c>
      <c r="H4052" s="54">
        <f>IF($B4052="","",IF(AND($D4052&gt;=Настройки!$B$5,$D4052&lt;=Настройки!$B$6),$E4052,0))</f>
        <v/>
      </c>
      <c r="I4052" s="54">
        <f>IF($B4052="","",$G4052+$H4052-$J4052)</f>
        <v/>
      </c>
      <c r="J4052" s="54">
        <f>IF($B4052="","",MAX(0,$E4052-MAX(0,SUMIFS(Тех_Движение!$G$2:$G$5111,Тех_Движение!$D$2:$D$5111,$C4052,Тех_Движение!$B$2:$B$5111,"&lt;="&amp;Настройки!$B$6)-$F4052)))</f>
        <v/>
      </c>
      <c r="K4052" s="54">
        <f>IF(OR($B4052="",K$3&lt;$D4052+Настройки!$B$7),0,MAX(0,$E4052-MAX(0,SUMIFS(Тех_Движение!$G$2:$G$5111,Тех_Движение!$D$2:$D$5111,$C4052,Тех_Движение!$B$2:$B$5111,"&lt;="&amp;K$3)-$F4052)))</f>
        <v/>
      </c>
      <c r="L4052" s="54">
        <f>IF(OR($B4052="",L$3&lt;$D4052+Настройки!$B$7),0,MAX(0,$E4052-MAX(0,SUMIFS(Тех_Движение!$G$2:$G$5111,Тех_Движение!$D$2:$D$5111,$C4052,Тех_Движение!$B$2:$B$5111,"&lt;="&amp;L$3)-$F4052)))</f>
        <v/>
      </c>
      <c r="M4052" s="54">
        <f>IF(OR($B4052="",M$3&lt;$D4052+Настройки!$B$7),0,MAX(0,$E4052-MAX(0,SUMIFS(Тех_Движение!$G$2:$G$5111,Тех_Движение!$D$2:$D$5111,$C4052,Тех_Движение!$B$2:$B$5111,"&lt;="&amp;M$3)-$F4052)))</f>
        <v/>
      </c>
      <c r="N4052" s="54">
        <f>IF(OR($B4052="",N$3&lt;$D4052+Настройки!$B$7),0,MAX(0,$E4052-MAX(0,SUMIFS(Тех_Движение!$G$2:$G$5111,Тех_Движение!$D$2:$D$5111,$C4052,Тех_Движение!$B$2:$B$5111,"&lt;="&amp;N$3)-$F4052)))</f>
        <v/>
      </c>
      <c r="O4052" s="54">
        <f>IF(OR($B4052="",O$3&lt;$D4052+Настройки!$B$7),0,MAX(0,$E4052-MAX(0,SUMIFS(Тех_Движение!$G$2:$G$5111,Тех_Движение!$D$2:$D$5111,$C4052,Тех_Движение!$B$2:$B$5111,"&lt;="&amp;O$3)-$F4052)))</f>
        <v/>
      </c>
      <c r="P4052" s="54">
        <f>IF(OR($B4052="",P$3&lt;$D4052+Настройки!$B$7),0,MAX(0,$E4052-MAX(0,SUMIFS(Тех_Движение!$G$2:$G$5111,Тех_Движение!$D$2:$D$5111,$C4052,Тех_Движение!$B$2:$B$5111,"&lt;="&amp;P$3)-$F4052)))</f>
        <v/>
      </c>
      <c r="Q4052" s="54">
        <f>IF(OR($B4052="",Q$3&lt;$D4052+Настройки!$B$7),0,MAX(0,$E4052-MAX(0,SUMIFS(Тех_Движение!$G$2:$G$5111,Тех_Движение!$D$2:$D$5111,$C4052,Тех_Движение!$B$2:$B$5111,"&lt;="&amp;Q$3)-$F4052)))</f>
        <v/>
      </c>
      <c r="R4052" s="54">
        <f>IF($B4052="","",SUM($K4052:$Q4052))</f>
        <v/>
      </c>
      <c r="S4052" s="56">
        <f>IF($B4052="","",VLOOKUP($C4052,Настройки!$A$11:$L$17,9,FALSE))</f>
        <v/>
      </c>
      <c r="T4052" s="56">
        <f>IF($B4052="","",$R4052*$S4052)</f>
        <v/>
      </c>
    </row>
    <row r="4053">
      <c r="A4053" s="20">
        <f>Тех_Движение!$A$4050</f>
        <v/>
      </c>
      <c r="B4053" s="20">
        <f>IF(Тех_Движение!$F$4050&gt;0,Тех_Движение!$I$4050,"")</f>
        <v/>
      </c>
      <c r="C4053" s="20">
        <f>IF($B4053="","",Тех_Движение!$D$4050)</f>
        <v/>
      </c>
      <c r="D4053" s="42">
        <f>IF($B4053="","",Тех_Движение!$B$4050)</f>
        <v/>
      </c>
      <c r="E4053" s="54">
        <f>IF($B4053="","",Тех_Движение!$F$4050)</f>
        <v/>
      </c>
      <c r="F4053" s="54">
        <f>IF($B4053="","",SUMIFS($E$5:$E4052,$C$5:$C4052,$C4053))</f>
        <v/>
      </c>
      <c r="G4053" s="54">
        <f>IF($B4053="","",MAX(0,$E4053-MAX(0,SUMIFS(Тех_Движение!$G$2:$G$5111,Тех_Движение!$D$2:$D$5111,$C4053,Тех_Движение!$B$2:$B$5111,"&lt;="&amp;Настройки!$B$5-1)-$F4053)))</f>
        <v/>
      </c>
      <c r="H4053" s="54">
        <f>IF($B4053="","",IF(AND($D4053&gt;=Настройки!$B$5,$D4053&lt;=Настройки!$B$6),$E4053,0))</f>
        <v/>
      </c>
      <c r="I4053" s="54">
        <f>IF($B4053="","",$G4053+$H4053-$J4053)</f>
        <v/>
      </c>
      <c r="J4053" s="54">
        <f>IF($B4053="","",MAX(0,$E4053-MAX(0,SUMIFS(Тех_Движение!$G$2:$G$5111,Тех_Движение!$D$2:$D$5111,$C4053,Тех_Движение!$B$2:$B$5111,"&lt;="&amp;Настройки!$B$6)-$F4053)))</f>
        <v/>
      </c>
      <c r="K4053" s="54">
        <f>IF(OR($B4053="",K$3&lt;$D4053+Настройки!$B$7),0,MAX(0,$E4053-MAX(0,SUMIFS(Тех_Движение!$G$2:$G$5111,Тех_Движение!$D$2:$D$5111,$C4053,Тех_Движение!$B$2:$B$5111,"&lt;="&amp;K$3)-$F4053)))</f>
        <v/>
      </c>
      <c r="L4053" s="54">
        <f>IF(OR($B4053="",L$3&lt;$D4053+Настройки!$B$7),0,MAX(0,$E4053-MAX(0,SUMIFS(Тех_Движение!$G$2:$G$5111,Тех_Движение!$D$2:$D$5111,$C4053,Тех_Движение!$B$2:$B$5111,"&lt;="&amp;L$3)-$F4053)))</f>
        <v/>
      </c>
      <c r="M4053" s="54">
        <f>IF(OR($B4053="",M$3&lt;$D4053+Настройки!$B$7),0,MAX(0,$E4053-MAX(0,SUMIFS(Тех_Движение!$G$2:$G$5111,Тех_Движение!$D$2:$D$5111,$C4053,Тех_Движение!$B$2:$B$5111,"&lt;="&amp;M$3)-$F4053)))</f>
        <v/>
      </c>
      <c r="N4053" s="54">
        <f>IF(OR($B4053="",N$3&lt;$D4053+Настройки!$B$7),0,MAX(0,$E4053-MAX(0,SUMIFS(Тех_Движение!$G$2:$G$5111,Тех_Движение!$D$2:$D$5111,$C4053,Тех_Движение!$B$2:$B$5111,"&lt;="&amp;N$3)-$F4053)))</f>
        <v/>
      </c>
      <c r="O4053" s="54">
        <f>IF(OR($B4053="",O$3&lt;$D4053+Настройки!$B$7),0,MAX(0,$E4053-MAX(0,SUMIFS(Тех_Движение!$G$2:$G$5111,Тех_Движение!$D$2:$D$5111,$C4053,Тех_Движение!$B$2:$B$5111,"&lt;="&amp;O$3)-$F4053)))</f>
        <v/>
      </c>
      <c r="P4053" s="54">
        <f>IF(OR($B4053="",P$3&lt;$D4053+Настройки!$B$7),0,MAX(0,$E4053-MAX(0,SUMIFS(Тех_Движение!$G$2:$G$5111,Тех_Движение!$D$2:$D$5111,$C4053,Тех_Движение!$B$2:$B$5111,"&lt;="&amp;P$3)-$F4053)))</f>
        <v/>
      </c>
      <c r="Q4053" s="54">
        <f>IF(OR($B4053="",Q$3&lt;$D4053+Настройки!$B$7),0,MAX(0,$E4053-MAX(0,SUMIFS(Тех_Движение!$G$2:$G$5111,Тех_Движение!$D$2:$D$5111,$C4053,Тех_Движение!$B$2:$B$5111,"&lt;="&amp;Q$3)-$F4053)))</f>
        <v/>
      </c>
      <c r="R4053" s="54">
        <f>IF($B4053="","",SUM($K4053:$Q4053))</f>
        <v/>
      </c>
      <c r="S4053" s="56">
        <f>IF($B4053="","",VLOOKUP($C4053,Настройки!$A$11:$L$17,9,FALSE))</f>
        <v/>
      </c>
      <c r="T4053" s="56">
        <f>IF($B4053="","",$R4053*$S4053)</f>
        <v/>
      </c>
    </row>
    <row r="4054">
      <c r="A4054" s="20">
        <f>Тех_Движение!$A$4051</f>
        <v/>
      </c>
      <c r="B4054" s="20">
        <f>IF(Тех_Движение!$F$4051&gt;0,Тех_Движение!$I$4051,"")</f>
        <v/>
      </c>
      <c r="C4054" s="20">
        <f>IF($B4054="","",Тех_Движение!$D$4051)</f>
        <v/>
      </c>
      <c r="D4054" s="42">
        <f>IF($B4054="","",Тех_Движение!$B$4051)</f>
        <v/>
      </c>
      <c r="E4054" s="54">
        <f>IF($B4054="","",Тех_Движение!$F$4051)</f>
        <v/>
      </c>
      <c r="F4054" s="54">
        <f>IF($B4054="","",SUMIFS($E$5:$E4053,$C$5:$C4053,$C4054))</f>
        <v/>
      </c>
      <c r="G4054" s="54">
        <f>IF($B4054="","",MAX(0,$E4054-MAX(0,SUMIFS(Тех_Движение!$G$2:$G$5111,Тех_Движение!$D$2:$D$5111,$C4054,Тех_Движение!$B$2:$B$5111,"&lt;="&amp;Настройки!$B$5-1)-$F4054)))</f>
        <v/>
      </c>
      <c r="H4054" s="54">
        <f>IF($B4054="","",IF(AND($D4054&gt;=Настройки!$B$5,$D4054&lt;=Настройки!$B$6),$E4054,0))</f>
        <v/>
      </c>
      <c r="I4054" s="54">
        <f>IF($B4054="","",$G4054+$H4054-$J4054)</f>
        <v/>
      </c>
      <c r="J4054" s="54">
        <f>IF($B4054="","",MAX(0,$E4054-MAX(0,SUMIFS(Тех_Движение!$G$2:$G$5111,Тех_Движение!$D$2:$D$5111,$C4054,Тех_Движение!$B$2:$B$5111,"&lt;="&amp;Настройки!$B$6)-$F4054)))</f>
        <v/>
      </c>
      <c r="K4054" s="54">
        <f>IF(OR($B4054="",K$3&lt;$D4054+Настройки!$B$7),0,MAX(0,$E4054-MAX(0,SUMIFS(Тех_Движение!$G$2:$G$5111,Тех_Движение!$D$2:$D$5111,$C4054,Тех_Движение!$B$2:$B$5111,"&lt;="&amp;K$3)-$F4054)))</f>
        <v/>
      </c>
      <c r="L4054" s="54">
        <f>IF(OR($B4054="",L$3&lt;$D4054+Настройки!$B$7),0,MAX(0,$E4054-MAX(0,SUMIFS(Тех_Движение!$G$2:$G$5111,Тех_Движение!$D$2:$D$5111,$C4054,Тех_Движение!$B$2:$B$5111,"&lt;="&amp;L$3)-$F4054)))</f>
        <v/>
      </c>
      <c r="M4054" s="54">
        <f>IF(OR($B4054="",M$3&lt;$D4054+Настройки!$B$7),0,MAX(0,$E4054-MAX(0,SUMIFS(Тех_Движение!$G$2:$G$5111,Тех_Движение!$D$2:$D$5111,$C4054,Тех_Движение!$B$2:$B$5111,"&lt;="&amp;M$3)-$F4054)))</f>
        <v/>
      </c>
      <c r="N4054" s="54">
        <f>IF(OR($B4054="",N$3&lt;$D4054+Настройки!$B$7),0,MAX(0,$E4054-MAX(0,SUMIFS(Тех_Движение!$G$2:$G$5111,Тех_Движение!$D$2:$D$5111,$C4054,Тех_Движение!$B$2:$B$5111,"&lt;="&amp;N$3)-$F4054)))</f>
        <v/>
      </c>
      <c r="O4054" s="54">
        <f>IF(OR($B4054="",O$3&lt;$D4054+Настройки!$B$7),0,MAX(0,$E4054-MAX(0,SUMIFS(Тех_Движение!$G$2:$G$5111,Тех_Движение!$D$2:$D$5111,$C4054,Тех_Движение!$B$2:$B$5111,"&lt;="&amp;O$3)-$F4054)))</f>
        <v/>
      </c>
      <c r="P4054" s="54">
        <f>IF(OR($B4054="",P$3&lt;$D4054+Настройки!$B$7),0,MAX(0,$E4054-MAX(0,SUMIFS(Тех_Движение!$G$2:$G$5111,Тех_Движение!$D$2:$D$5111,$C4054,Тех_Движение!$B$2:$B$5111,"&lt;="&amp;P$3)-$F4054)))</f>
        <v/>
      </c>
      <c r="Q4054" s="54">
        <f>IF(OR($B4054="",Q$3&lt;$D4054+Настройки!$B$7),0,MAX(0,$E4054-MAX(0,SUMIFS(Тех_Движение!$G$2:$G$5111,Тех_Движение!$D$2:$D$5111,$C4054,Тех_Движение!$B$2:$B$5111,"&lt;="&amp;Q$3)-$F4054)))</f>
        <v/>
      </c>
      <c r="R4054" s="54">
        <f>IF($B4054="","",SUM($K4054:$Q4054))</f>
        <v/>
      </c>
      <c r="S4054" s="56">
        <f>IF($B4054="","",VLOOKUP($C4054,Настройки!$A$11:$L$17,9,FALSE))</f>
        <v/>
      </c>
      <c r="T4054" s="56">
        <f>IF($B4054="","",$R4054*$S4054)</f>
        <v/>
      </c>
    </row>
    <row r="4055">
      <c r="A4055" s="20">
        <f>Тех_Движение!$A$4052</f>
        <v/>
      </c>
      <c r="B4055" s="20">
        <f>IF(Тех_Движение!$F$4052&gt;0,Тех_Движение!$I$4052,"")</f>
        <v/>
      </c>
      <c r="C4055" s="20">
        <f>IF($B4055="","",Тех_Движение!$D$4052)</f>
        <v/>
      </c>
      <c r="D4055" s="42">
        <f>IF($B4055="","",Тех_Движение!$B$4052)</f>
        <v/>
      </c>
      <c r="E4055" s="54">
        <f>IF($B4055="","",Тех_Движение!$F$4052)</f>
        <v/>
      </c>
      <c r="F4055" s="54">
        <f>IF($B4055="","",SUMIFS($E$5:$E4054,$C$5:$C4054,$C4055))</f>
        <v/>
      </c>
      <c r="G4055" s="54">
        <f>IF($B4055="","",MAX(0,$E4055-MAX(0,SUMIFS(Тех_Движение!$G$2:$G$5111,Тех_Движение!$D$2:$D$5111,$C4055,Тех_Движение!$B$2:$B$5111,"&lt;="&amp;Настройки!$B$5-1)-$F4055)))</f>
        <v/>
      </c>
      <c r="H4055" s="54">
        <f>IF($B4055="","",IF(AND($D4055&gt;=Настройки!$B$5,$D4055&lt;=Настройки!$B$6),$E4055,0))</f>
        <v/>
      </c>
      <c r="I4055" s="54">
        <f>IF($B4055="","",$G4055+$H4055-$J4055)</f>
        <v/>
      </c>
      <c r="J4055" s="54">
        <f>IF($B4055="","",MAX(0,$E4055-MAX(0,SUMIFS(Тех_Движение!$G$2:$G$5111,Тех_Движение!$D$2:$D$5111,$C4055,Тех_Движение!$B$2:$B$5111,"&lt;="&amp;Настройки!$B$6)-$F4055)))</f>
        <v/>
      </c>
      <c r="K4055" s="54">
        <f>IF(OR($B4055="",K$3&lt;$D4055+Настройки!$B$7),0,MAX(0,$E4055-MAX(0,SUMIFS(Тех_Движение!$G$2:$G$5111,Тех_Движение!$D$2:$D$5111,$C4055,Тех_Движение!$B$2:$B$5111,"&lt;="&amp;K$3)-$F4055)))</f>
        <v/>
      </c>
      <c r="L4055" s="54">
        <f>IF(OR($B4055="",L$3&lt;$D4055+Настройки!$B$7),0,MAX(0,$E4055-MAX(0,SUMIFS(Тех_Движение!$G$2:$G$5111,Тех_Движение!$D$2:$D$5111,$C4055,Тех_Движение!$B$2:$B$5111,"&lt;="&amp;L$3)-$F4055)))</f>
        <v/>
      </c>
      <c r="M4055" s="54">
        <f>IF(OR($B4055="",M$3&lt;$D4055+Настройки!$B$7),0,MAX(0,$E4055-MAX(0,SUMIFS(Тех_Движение!$G$2:$G$5111,Тех_Движение!$D$2:$D$5111,$C4055,Тех_Движение!$B$2:$B$5111,"&lt;="&amp;M$3)-$F4055)))</f>
        <v/>
      </c>
      <c r="N4055" s="54">
        <f>IF(OR($B4055="",N$3&lt;$D4055+Настройки!$B$7),0,MAX(0,$E4055-MAX(0,SUMIFS(Тех_Движение!$G$2:$G$5111,Тех_Движение!$D$2:$D$5111,$C4055,Тех_Движение!$B$2:$B$5111,"&lt;="&amp;N$3)-$F4055)))</f>
        <v/>
      </c>
      <c r="O4055" s="54">
        <f>IF(OR($B4055="",O$3&lt;$D4055+Настройки!$B$7),0,MAX(0,$E4055-MAX(0,SUMIFS(Тех_Движение!$G$2:$G$5111,Тех_Движение!$D$2:$D$5111,$C4055,Тех_Движение!$B$2:$B$5111,"&lt;="&amp;O$3)-$F4055)))</f>
        <v/>
      </c>
      <c r="P4055" s="54">
        <f>IF(OR($B4055="",P$3&lt;$D4055+Настройки!$B$7),0,MAX(0,$E4055-MAX(0,SUMIFS(Тех_Движение!$G$2:$G$5111,Тех_Движение!$D$2:$D$5111,$C4055,Тех_Движение!$B$2:$B$5111,"&lt;="&amp;P$3)-$F4055)))</f>
        <v/>
      </c>
      <c r="Q4055" s="54">
        <f>IF(OR($B4055="",Q$3&lt;$D4055+Настройки!$B$7),0,MAX(0,$E4055-MAX(0,SUMIFS(Тех_Движение!$G$2:$G$5111,Тех_Движение!$D$2:$D$5111,$C4055,Тех_Движение!$B$2:$B$5111,"&lt;="&amp;Q$3)-$F4055)))</f>
        <v/>
      </c>
      <c r="R4055" s="54">
        <f>IF($B4055="","",SUM($K4055:$Q4055))</f>
        <v/>
      </c>
      <c r="S4055" s="56">
        <f>IF($B4055="","",VLOOKUP($C4055,Настройки!$A$11:$L$17,9,FALSE))</f>
        <v/>
      </c>
      <c r="T4055" s="56">
        <f>IF($B4055="","",$R4055*$S4055)</f>
        <v/>
      </c>
    </row>
    <row r="4056">
      <c r="A4056" s="20">
        <f>Тех_Движение!$A$4053</f>
        <v/>
      </c>
      <c r="B4056" s="20">
        <f>IF(Тех_Движение!$F$4053&gt;0,Тех_Движение!$I$4053,"")</f>
        <v/>
      </c>
      <c r="C4056" s="20">
        <f>IF($B4056="","",Тех_Движение!$D$4053)</f>
        <v/>
      </c>
      <c r="D4056" s="42">
        <f>IF($B4056="","",Тех_Движение!$B$4053)</f>
        <v/>
      </c>
      <c r="E4056" s="54">
        <f>IF($B4056="","",Тех_Движение!$F$4053)</f>
        <v/>
      </c>
      <c r="F4056" s="54">
        <f>IF($B4056="","",SUMIFS($E$5:$E4055,$C$5:$C4055,$C4056))</f>
        <v/>
      </c>
      <c r="G4056" s="54">
        <f>IF($B4056="","",MAX(0,$E4056-MAX(0,SUMIFS(Тех_Движение!$G$2:$G$5111,Тех_Движение!$D$2:$D$5111,$C4056,Тех_Движение!$B$2:$B$5111,"&lt;="&amp;Настройки!$B$5-1)-$F4056)))</f>
        <v/>
      </c>
      <c r="H4056" s="54">
        <f>IF($B4056="","",IF(AND($D4056&gt;=Настройки!$B$5,$D4056&lt;=Настройки!$B$6),$E4056,0))</f>
        <v/>
      </c>
      <c r="I4056" s="54">
        <f>IF($B4056="","",$G4056+$H4056-$J4056)</f>
        <v/>
      </c>
      <c r="J4056" s="54">
        <f>IF($B4056="","",MAX(0,$E4056-MAX(0,SUMIFS(Тех_Движение!$G$2:$G$5111,Тех_Движение!$D$2:$D$5111,$C4056,Тех_Движение!$B$2:$B$5111,"&lt;="&amp;Настройки!$B$6)-$F4056)))</f>
        <v/>
      </c>
      <c r="K4056" s="54">
        <f>IF(OR($B4056="",K$3&lt;$D4056+Настройки!$B$7),0,MAX(0,$E4056-MAX(0,SUMIFS(Тех_Движение!$G$2:$G$5111,Тех_Движение!$D$2:$D$5111,$C4056,Тех_Движение!$B$2:$B$5111,"&lt;="&amp;K$3)-$F4056)))</f>
        <v/>
      </c>
      <c r="L4056" s="54">
        <f>IF(OR($B4056="",L$3&lt;$D4056+Настройки!$B$7),0,MAX(0,$E4056-MAX(0,SUMIFS(Тех_Движение!$G$2:$G$5111,Тех_Движение!$D$2:$D$5111,$C4056,Тех_Движение!$B$2:$B$5111,"&lt;="&amp;L$3)-$F4056)))</f>
        <v/>
      </c>
      <c r="M4056" s="54">
        <f>IF(OR($B4056="",M$3&lt;$D4056+Настройки!$B$7),0,MAX(0,$E4056-MAX(0,SUMIFS(Тех_Движение!$G$2:$G$5111,Тех_Движение!$D$2:$D$5111,$C4056,Тех_Движение!$B$2:$B$5111,"&lt;="&amp;M$3)-$F4056)))</f>
        <v/>
      </c>
      <c r="N4056" s="54">
        <f>IF(OR($B4056="",N$3&lt;$D4056+Настройки!$B$7),0,MAX(0,$E4056-MAX(0,SUMIFS(Тех_Движение!$G$2:$G$5111,Тех_Движение!$D$2:$D$5111,$C4056,Тех_Движение!$B$2:$B$5111,"&lt;="&amp;N$3)-$F4056)))</f>
        <v/>
      </c>
      <c r="O4056" s="54">
        <f>IF(OR($B4056="",O$3&lt;$D4056+Настройки!$B$7),0,MAX(0,$E4056-MAX(0,SUMIFS(Тех_Движение!$G$2:$G$5111,Тех_Движение!$D$2:$D$5111,$C4056,Тех_Движение!$B$2:$B$5111,"&lt;="&amp;O$3)-$F4056)))</f>
        <v/>
      </c>
      <c r="P4056" s="54">
        <f>IF(OR($B4056="",P$3&lt;$D4056+Настройки!$B$7),0,MAX(0,$E4056-MAX(0,SUMIFS(Тех_Движение!$G$2:$G$5111,Тех_Движение!$D$2:$D$5111,$C4056,Тех_Движение!$B$2:$B$5111,"&lt;="&amp;P$3)-$F4056)))</f>
        <v/>
      </c>
      <c r="Q4056" s="54">
        <f>IF(OR($B4056="",Q$3&lt;$D4056+Настройки!$B$7),0,MAX(0,$E4056-MAX(0,SUMIFS(Тех_Движение!$G$2:$G$5111,Тех_Движение!$D$2:$D$5111,$C4056,Тех_Движение!$B$2:$B$5111,"&lt;="&amp;Q$3)-$F4056)))</f>
        <v/>
      </c>
      <c r="R4056" s="54">
        <f>IF($B4056="","",SUM($K4056:$Q4056))</f>
        <v/>
      </c>
      <c r="S4056" s="56">
        <f>IF($B4056="","",VLOOKUP($C4056,Настройки!$A$11:$L$17,9,FALSE))</f>
        <v/>
      </c>
      <c r="T4056" s="56">
        <f>IF($B4056="","",$R4056*$S4056)</f>
        <v/>
      </c>
    </row>
    <row r="4057">
      <c r="A4057" s="20">
        <f>Тех_Движение!$A$4054</f>
        <v/>
      </c>
      <c r="B4057" s="20">
        <f>IF(Тех_Движение!$F$4054&gt;0,Тех_Движение!$I$4054,"")</f>
        <v/>
      </c>
      <c r="C4057" s="20">
        <f>IF($B4057="","",Тех_Движение!$D$4054)</f>
        <v/>
      </c>
      <c r="D4057" s="42">
        <f>IF($B4057="","",Тех_Движение!$B$4054)</f>
        <v/>
      </c>
      <c r="E4057" s="54">
        <f>IF($B4057="","",Тех_Движение!$F$4054)</f>
        <v/>
      </c>
      <c r="F4057" s="54">
        <f>IF($B4057="","",SUMIFS($E$5:$E4056,$C$5:$C4056,$C4057))</f>
        <v/>
      </c>
      <c r="G4057" s="54">
        <f>IF($B4057="","",MAX(0,$E4057-MAX(0,SUMIFS(Тех_Движение!$G$2:$G$5111,Тех_Движение!$D$2:$D$5111,$C4057,Тех_Движение!$B$2:$B$5111,"&lt;="&amp;Настройки!$B$5-1)-$F4057)))</f>
        <v/>
      </c>
      <c r="H4057" s="54">
        <f>IF($B4057="","",IF(AND($D4057&gt;=Настройки!$B$5,$D4057&lt;=Настройки!$B$6),$E4057,0))</f>
        <v/>
      </c>
      <c r="I4057" s="54">
        <f>IF($B4057="","",$G4057+$H4057-$J4057)</f>
        <v/>
      </c>
      <c r="J4057" s="54">
        <f>IF($B4057="","",MAX(0,$E4057-MAX(0,SUMIFS(Тех_Движение!$G$2:$G$5111,Тех_Движение!$D$2:$D$5111,$C4057,Тех_Движение!$B$2:$B$5111,"&lt;="&amp;Настройки!$B$6)-$F4057)))</f>
        <v/>
      </c>
      <c r="K4057" s="54">
        <f>IF(OR($B4057="",K$3&lt;$D4057+Настройки!$B$7),0,MAX(0,$E4057-MAX(0,SUMIFS(Тех_Движение!$G$2:$G$5111,Тех_Движение!$D$2:$D$5111,$C4057,Тех_Движение!$B$2:$B$5111,"&lt;="&amp;K$3)-$F4057)))</f>
        <v/>
      </c>
      <c r="L4057" s="54">
        <f>IF(OR($B4057="",L$3&lt;$D4057+Настройки!$B$7),0,MAX(0,$E4057-MAX(0,SUMIFS(Тех_Движение!$G$2:$G$5111,Тех_Движение!$D$2:$D$5111,$C4057,Тех_Движение!$B$2:$B$5111,"&lt;="&amp;L$3)-$F4057)))</f>
        <v/>
      </c>
      <c r="M4057" s="54">
        <f>IF(OR($B4057="",M$3&lt;$D4057+Настройки!$B$7),0,MAX(0,$E4057-MAX(0,SUMIFS(Тех_Движение!$G$2:$G$5111,Тех_Движение!$D$2:$D$5111,$C4057,Тех_Движение!$B$2:$B$5111,"&lt;="&amp;M$3)-$F4057)))</f>
        <v/>
      </c>
      <c r="N4057" s="54">
        <f>IF(OR($B4057="",N$3&lt;$D4057+Настройки!$B$7),0,MAX(0,$E4057-MAX(0,SUMIFS(Тех_Движение!$G$2:$G$5111,Тех_Движение!$D$2:$D$5111,$C4057,Тех_Движение!$B$2:$B$5111,"&lt;="&amp;N$3)-$F4057)))</f>
        <v/>
      </c>
      <c r="O4057" s="54">
        <f>IF(OR($B4057="",O$3&lt;$D4057+Настройки!$B$7),0,MAX(0,$E4057-MAX(0,SUMIFS(Тех_Движение!$G$2:$G$5111,Тех_Движение!$D$2:$D$5111,$C4057,Тех_Движение!$B$2:$B$5111,"&lt;="&amp;O$3)-$F4057)))</f>
        <v/>
      </c>
      <c r="P4057" s="54">
        <f>IF(OR($B4057="",P$3&lt;$D4057+Настройки!$B$7),0,MAX(0,$E4057-MAX(0,SUMIFS(Тех_Движение!$G$2:$G$5111,Тех_Движение!$D$2:$D$5111,$C4057,Тех_Движение!$B$2:$B$5111,"&lt;="&amp;P$3)-$F4057)))</f>
        <v/>
      </c>
      <c r="Q4057" s="54">
        <f>IF(OR($B4057="",Q$3&lt;$D4057+Настройки!$B$7),0,MAX(0,$E4057-MAX(0,SUMIFS(Тех_Движение!$G$2:$G$5111,Тех_Движение!$D$2:$D$5111,$C4057,Тех_Движение!$B$2:$B$5111,"&lt;="&amp;Q$3)-$F4057)))</f>
        <v/>
      </c>
      <c r="R4057" s="54">
        <f>IF($B4057="","",SUM($K4057:$Q4057))</f>
        <v/>
      </c>
      <c r="S4057" s="56">
        <f>IF($B4057="","",VLOOKUP($C4057,Настройки!$A$11:$L$17,9,FALSE))</f>
        <v/>
      </c>
      <c r="T4057" s="56">
        <f>IF($B4057="","",$R4057*$S4057)</f>
        <v/>
      </c>
    </row>
    <row r="4058">
      <c r="A4058" s="20">
        <f>Тех_Движение!$A$4055</f>
        <v/>
      </c>
      <c r="B4058" s="20">
        <f>IF(Тех_Движение!$F$4055&gt;0,Тех_Движение!$I$4055,"")</f>
        <v/>
      </c>
      <c r="C4058" s="20">
        <f>IF($B4058="","",Тех_Движение!$D$4055)</f>
        <v/>
      </c>
      <c r="D4058" s="42">
        <f>IF($B4058="","",Тех_Движение!$B$4055)</f>
        <v/>
      </c>
      <c r="E4058" s="54">
        <f>IF($B4058="","",Тех_Движение!$F$4055)</f>
        <v/>
      </c>
      <c r="F4058" s="54">
        <f>IF($B4058="","",SUMIFS($E$5:$E4057,$C$5:$C4057,$C4058))</f>
        <v/>
      </c>
      <c r="G4058" s="54">
        <f>IF($B4058="","",MAX(0,$E4058-MAX(0,SUMIFS(Тех_Движение!$G$2:$G$5111,Тех_Движение!$D$2:$D$5111,$C4058,Тех_Движение!$B$2:$B$5111,"&lt;="&amp;Настройки!$B$5-1)-$F4058)))</f>
        <v/>
      </c>
      <c r="H4058" s="54">
        <f>IF($B4058="","",IF(AND($D4058&gt;=Настройки!$B$5,$D4058&lt;=Настройки!$B$6),$E4058,0))</f>
        <v/>
      </c>
      <c r="I4058" s="54">
        <f>IF($B4058="","",$G4058+$H4058-$J4058)</f>
        <v/>
      </c>
      <c r="J4058" s="54">
        <f>IF($B4058="","",MAX(0,$E4058-MAX(0,SUMIFS(Тех_Движение!$G$2:$G$5111,Тех_Движение!$D$2:$D$5111,$C4058,Тех_Движение!$B$2:$B$5111,"&lt;="&amp;Настройки!$B$6)-$F4058)))</f>
        <v/>
      </c>
      <c r="K4058" s="54">
        <f>IF(OR($B4058="",K$3&lt;$D4058+Настройки!$B$7),0,MAX(0,$E4058-MAX(0,SUMIFS(Тех_Движение!$G$2:$G$5111,Тех_Движение!$D$2:$D$5111,$C4058,Тех_Движение!$B$2:$B$5111,"&lt;="&amp;K$3)-$F4058)))</f>
        <v/>
      </c>
      <c r="L4058" s="54">
        <f>IF(OR($B4058="",L$3&lt;$D4058+Настройки!$B$7),0,MAX(0,$E4058-MAX(0,SUMIFS(Тех_Движение!$G$2:$G$5111,Тех_Движение!$D$2:$D$5111,$C4058,Тех_Движение!$B$2:$B$5111,"&lt;="&amp;L$3)-$F4058)))</f>
        <v/>
      </c>
      <c r="M4058" s="54">
        <f>IF(OR($B4058="",M$3&lt;$D4058+Настройки!$B$7),0,MAX(0,$E4058-MAX(0,SUMIFS(Тех_Движение!$G$2:$G$5111,Тех_Движение!$D$2:$D$5111,$C4058,Тех_Движение!$B$2:$B$5111,"&lt;="&amp;M$3)-$F4058)))</f>
        <v/>
      </c>
      <c r="N4058" s="54">
        <f>IF(OR($B4058="",N$3&lt;$D4058+Настройки!$B$7),0,MAX(0,$E4058-MAX(0,SUMIFS(Тех_Движение!$G$2:$G$5111,Тех_Движение!$D$2:$D$5111,$C4058,Тех_Движение!$B$2:$B$5111,"&lt;="&amp;N$3)-$F4058)))</f>
        <v/>
      </c>
      <c r="O4058" s="54">
        <f>IF(OR($B4058="",O$3&lt;$D4058+Настройки!$B$7),0,MAX(0,$E4058-MAX(0,SUMIFS(Тех_Движение!$G$2:$G$5111,Тех_Движение!$D$2:$D$5111,$C4058,Тех_Движение!$B$2:$B$5111,"&lt;="&amp;O$3)-$F4058)))</f>
        <v/>
      </c>
      <c r="P4058" s="54">
        <f>IF(OR($B4058="",P$3&lt;$D4058+Настройки!$B$7),0,MAX(0,$E4058-MAX(0,SUMIFS(Тех_Движение!$G$2:$G$5111,Тех_Движение!$D$2:$D$5111,$C4058,Тех_Движение!$B$2:$B$5111,"&lt;="&amp;P$3)-$F4058)))</f>
        <v/>
      </c>
      <c r="Q4058" s="54">
        <f>IF(OR($B4058="",Q$3&lt;$D4058+Настройки!$B$7),0,MAX(0,$E4058-MAX(0,SUMIFS(Тех_Движение!$G$2:$G$5111,Тех_Движение!$D$2:$D$5111,$C4058,Тех_Движение!$B$2:$B$5111,"&lt;="&amp;Q$3)-$F4058)))</f>
        <v/>
      </c>
      <c r="R4058" s="54">
        <f>IF($B4058="","",SUM($K4058:$Q4058))</f>
        <v/>
      </c>
      <c r="S4058" s="56">
        <f>IF($B4058="","",VLOOKUP($C4058,Настройки!$A$11:$L$17,9,FALSE))</f>
        <v/>
      </c>
      <c r="T4058" s="56">
        <f>IF($B4058="","",$R4058*$S4058)</f>
        <v/>
      </c>
    </row>
    <row r="4059">
      <c r="A4059" s="20">
        <f>Тех_Движение!$A$4056</f>
        <v/>
      </c>
      <c r="B4059" s="20">
        <f>IF(Тех_Движение!$F$4056&gt;0,Тех_Движение!$I$4056,"")</f>
        <v/>
      </c>
      <c r="C4059" s="20">
        <f>IF($B4059="","",Тех_Движение!$D$4056)</f>
        <v/>
      </c>
      <c r="D4059" s="42">
        <f>IF($B4059="","",Тех_Движение!$B$4056)</f>
        <v/>
      </c>
      <c r="E4059" s="54">
        <f>IF($B4059="","",Тех_Движение!$F$4056)</f>
        <v/>
      </c>
      <c r="F4059" s="54">
        <f>IF($B4059="","",SUMIFS($E$5:$E4058,$C$5:$C4058,$C4059))</f>
        <v/>
      </c>
      <c r="G4059" s="54">
        <f>IF($B4059="","",MAX(0,$E4059-MAX(0,SUMIFS(Тех_Движение!$G$2:$G$5111,Тех_Движение!$D$2:$D$5111,$C4059,Тех_Движение!$B$2:$B$5111,"&lt;="&amp;Настройки!$B$5-1)-$F4059)))</f>
        <v/>
      </c>
      <c r="H4059" s="54">
        <f>IF($B4059="","",IF(AND($D4059&gt;=Настройки!$B$5,$D4059&lt;=Настройки!$B$6),$E4059,0))</f>
        <v/>
      </c>
      <c r="I4059" s="54">
        <f>IF($B4059="","",$G4059+$H4059-$J4059)</f>
        <v/>
      </c>
      <c r="J4059" s="54">
        <f>IF($B4059="","",MAX(0,$E4059-MAX(0,SUMIFS(Тех_Движение!$G$2:$G$5111,Тех_Движение!$D$2:$D$5111,$C4059,Тех_Движение!$B$2:$B$5111,"&lt;="&amp;Настройки!$B$6)-$F4059)))</f>
        <v/>
      </c>
      <c r="K4059" s="54">
        <f>IF(OR($B4059="",K$3&lt;$D4059+Настройки!$B$7),0,MAX(0,$E4059-MAX(0,SUMIFS(Тех_Движение!$G$2:$G$5111,Тех_Движение!$D$2:$D$5111,$C4059,Тех_Движение!$B$2:$B$5111,"&lt;="&amp;K$3)-$F4059)))</f>
        <v/>
      </c>
      <c r="L4059" s="54">
        <f>IF(OR($B4059="",L$3&lt;$D4059+Настройки!$B$7),0,MAX(0,$E4059-MAX(0,SUMIFS(Тех_Движение!$G$2:$G$5111,Тех_Движение!$D$2:$D$5111,$C4059,Тех_Движение!$B$2:$B$5111,"&lt;="&amp;L$3)-$F4059)))</f>
        <v/>
      </c>
      <c r="M4059" s="54">
        <f>IF(OR($B4059="",M$3&lt;$D4059+Настройки!$B$7),0,MAX(0,$E4059-MAX(0,SUMIFS(Тех_Движение!$G$2:$G$5111,Тех_Движение!$D$2:$D$5111,$C4059,Тех_Движение!$B$2:$B$5111,"&lt;="&amp;M$3)-$F4059)))</f>
        <v/>
      </c>
      <c r="N4059" s="54">
        <f>IF(OR($B4059="",N$3&lt;$D4059+Настройки!$B$7),0,MAX(0,$E4059-MAX(0,SUMIFS(Тех_Движение!$G$2:$G$5111,Тех_Движение!$D$2:$D$5111,$C4059,Тех_Движение!$B$2:$B$5111,"&lt;="&amp;N$3)-$F4059)))</f>
        <v/>
      </c>
      <c r="O4059" s="54">
        <f>IF(OR($B4059="",O$3&lt;$D4059+Настройки!$B$7),0,MAX(0,$E4059-MAX(0,SUMIFS(Тех_Движение!$G$2:$G$5111,Тех_Движение!$D$2:$D$5111,$C4059,Тех_Движение!$B$2:$B$5111,"&lt;="&amp;O$3)-$F4059)))</f>
        <v/>
      </c>
      <c r="P4059" s="54">
        <f>IF(OR($B4059="",P$3&lt;$D4059+Настройки!$B$7),0,MAX(0,$E4059-MAX(0,SUMIFS(Тех_Движение!$G$2:$G$5111,Тех_Движение!$D$2:$D$5111,$C4059,Тех_Движение!$B$2:$B$5111,"&lt;="&amp;P$3)-$F4059)))</f>
        <v/>
      </c>
      <c r="Q4059" s="54">
        <f>IF(OR($B4059="",Q$3&lt;$D4059+Настройки!$B$7),0,MAX(0,$E4059-MAX(0,SUMIFS(Тех_Движение!$G$2:$G$5111,Тех_Движение!$D$2:$D$5111,$C4059,Тех_Движение!$B$2:$B$5111,"&lt;="&amp;Q$3)-$F4059)))</f>
        <v/>
      </c>
      <c r="R4059" s="54">
        <f>IF($B4059="","",SUM($K4059:$Q4059))</f>
        <v/>
      </c>
      <c r="S4059" s="56">
        <f>IF($B4059="","",VLOOKUP($C4059,Настройки!$A$11:$L$17,9,FALSE))</f>
        <v/>
      </c>
      <c r="T4059" s="56">
        <f>IF($B4059="","",$R4059*$S4059)</f>
        <v/>
      </c>
    </row>
    <row r="4060">
      <c r="A4060" s="20">
        <f>Тех_Движение!$A$4057</f>
        <v/>
      </c>
      <c r="B4060" s="20">
        <f>IF(Тех_Движение!$F$4057&gt;0,Тех_Движение!$I$4057,"")</f>
        <v/>
      </c>
      <c r="C4060" s="20">
        <f>IF($B4060="","",Тех_Движение!$D$4057)</f>
        <v/>
      </c>
      <c r="D4060" s="42">
        <f>IF($B4060="","",Тех_Движение!$B$4057)</f>
        <v/>
      </c>
      <c r="E4060" s="54">
        <f>IF($B4060="","",Тех_Движение!$F$4057)</f>
        <v/>
      </c>
      <c r="F4060" s="54">
        <f>IF($B4060="","",SUMIFS($E$5:$E4059,$C$5:$C4059,$C4060))</f>
        <v/>
      </c>
      <c r="G4060" s="54">
        <f>IF($B4060="","",MAX(0,$E4060-MAX(0,SUMIFS(Тех_Движение!$G$2:$G$5111,Тех_Движение!$D$2:$D$5111,$C4060,Тех_Движение!$B$2:$B$5111,"&lt;="&amp;Настройки!$B$5-1)-$F4060)))</f>
        <v/>
      </c>
      <c r="H4060" s="54">
        <f>IF($B4060="","",IF(AND($D4060&gt;=Настройки!$B$5,$D4060&lt;=Настройки!$B$6),$E4060,0))</f>
        <v/>
      </c>
      <c r="I4060" s="54">
        <f>IF($B4060="","",$G4060+$H4060-$J4060)</f>
        <v/>
      </c>
      <c r="J4060" s="54">
        <f>IF($B4060="","",MAX(0,$E4060-MAX(0,SUMIFS(Тех_Движение!$G$2:$G$5111,Тех_Движение!$D$2:$D$5111,$C4060,Тех_Движение!$B$2:$B$5111,"&lt;="&amp;Настройки!$B$6)-$F4060)))</f>
        <v/>
      </c>
      <c r="K4060" s="54">
        <f>IF(OR($B4060="",K$3&lt;$D4060+Настройки!$B$7),0,MAX(0,$E4060-MAX(0,SUMIFS(Тех_Движение!$G$2:$G$5111,Тех_Движение!$D$2:$D$5111,$C4060,Тех_Движение!$B$2:$B$5111,"&lt;="&amp;K$3)-$F4060)))</f>
        <v/>
      </c>
      <c r="L4060" s="54">
        <f>IF(OR($B4060="",L$3&lt;$D4060+Настройки!$B$7),0,MAX(0,$E4060-MAX(0,SUMIFS(Тех_Движение!$G$2:$G$5111,Тех_Движение!$D$2:$D$5111,$C4060,Тех_Движение!$B$2:$B$5111,"&lt;="&amp;L$3)-$F4060)))</f>
        <v/>
      </c>
      <c r="M4060" s="54">
        <f>IF(OR($B4060="",M$3&lt;$D4060+Настройки!$B$7),0,MAX(0,$E4060-MAX(0,SUMIFS(Тех_Движение!$G$2:$G$5111,Тех_Движение!$D$2:$D$5111,$C4060,Тех_Движение!$B$2:$B$5111,"&lt;="&amp;M$3)-$F4060)))</f>
        <v/>
      </c>
      <c r="N4060" s="54">
        <f>IF(OR($B4060="",N$3&lt;$D4060+Настройки!$B$7),0,MAX(0,$E4060-MAX(0,SUMIFS(Тех_Движение!$G$2:$G$5111,Тех_Движение!$D$2:$D$5111,$C4060,Тех_Движение!$B$2:$B$5111,"&lt;="&amp;N$3)-$F4060)))</f>
        <v/>
      </c>
      <c r="O4060" s="54">
        <f>IF(OR($B4060="",O$3&lt;$D4060+Настройки!$B$7),0,MAX(0,$E4060-MAX(0,SUMIFS(Тех_Движение!$G$2:$G$5111,Тех_Движение!$D$2:$D$5111,$C4060,Тех_Движение!$B$2:$B$5111,"&lt;="&amp;O$3)-$F4060)))</f>
        <v/>
      </c>
      <c r="P4060" s="54">
        <f>IF(OR($B4060="",P$3&lt;$D4060+Настройки!$B$7),0,MAX(0,$E4060-MAX(0,SUMIFS(Тех_Движение!$G$2:$G$5111,Тех_Движение!$D$2:$D$5111,$C4060,Тех_Движение!$B$2:$B$5111,"&lt;="&amp;P$3)-$F4060)))</f>
        <v/>
      </c>
      <c r="Q4060" s="54">
        <f>IF(OR($B4060="",Q$3&lt;$D4060+Настройки!$B$7),0,MAX(0,$E4060-MAX(0,SUMIFS(Тех_Движение!$G$2:$G$5111,Тех_Движение!$D$2:$D$5111,$C4060,Тех_Движение!$B$2:$B$5111,"&lt;="&amp;Q$3)-$F4060)))</f>
        <v/>
      </c>
      <c r="R4060" s="54">
        <f>IF($B4060="","",SUM($K4060:$Q4060))</f>
        <v/>
      </c>
      <c r="S4060" s="56">
        <f>IF($B4060="","",VLOOKUP($C4060,Настройки!$A$11:$L$17,9,FALSE))</f>
        <v/>
      </c>
      <c r="T4060" s="56">
        <f>IF($B4060="","",$R4060*$S4060)</f>
        <v/>
      </c>
    </row>
    <row r="4061">
      <c r="A4061" s="20">
        <f>Тех_Движение!$A$4058</f>
        <v/>
      </c>
      <c r="B4061" s="20">
        <f>IF(Тех_Движение!$F$4058&gt;0,Тех_Движение!$I$4058,"")</f>
        <v/>
      </c>
      <c r="C4061" s="20">
        <f>IF($B4061="","",Тех_Движение!$D$4058)</f>
        <v/>
      </c>
      <c r="D4061" s="42">
        <f>IF($B4061="","",Тех_Движение!$B$4058)</f>
        <v/>
      </c>
      <c r="E4061" s="54">
        <f>IF($B4061="","",Тех_Движение!$F$4058)</f>
        <v/>
      </c>
      <c r="F4061" s="54">
        <f>IF($B4061="","",SUMIFS($E$5:$E4060,$C$5:$C4060,$C4061))</f>
        <v/>
      </c>
      <c r="G4061" s="54">
        <f>IF($B4061="","",MAX(0,$E4061-MAX(0,SUMIFS(Тех_Движение!$G$2:$G$5111,Тех_Движение!$D$2:$D$5111,$C4061,Тех_Движение!$B$2:$B$5111,"&lt;="&amp;Настройки!$B$5-1)-$F4061)))</f>
        <v/>
      </c>
      <c r="H4061" s="54">
        <f>IF($B4061="","",IF(AND($D4061&gt;=Настройки!$B$5,$D4061&lt;=Настройки!$B$6),$E4061,0))</f>
        <v/>
      </c>
      <c r="I4061" s="54">
        <f>IF($B4061="","",$G4061+$H4061-$J4061)</f>
        <v/>
      </c>
      <c r="J4061" s="54">
        <f>IF($B4061="","",MAX(0,$E4061-MAX(0,SUMIFS(Тех_Движение!$G$2:$G$5111,Тех_Движение!$D$2:$D$5111,$C4061,Тех_Движение!$B$2:$B$5111,"&lt;="&amp;Настройки!$B$6)-$F4061)))</f>
        <v/>
      </c>
      <c r="K4061" s="54">
        <f>IF(OR($B4061="",K$3&lt;$D4061+Настройки!$B$7),0,MAX(0,$E4061-MAX(0,SUMIFS(Тех_Движение!$G$2:$G$5111,Тех_Движение!$D$2:$D$5111,$C4061,Тех_Движение!$B$2:$B$5111,"&lt;="&amp;K$3)-$F4061)))</f>
        <v/>
      </c>
      <c r="L4061" s="54">
        <f>IF(OR($B4061="",L$3&lt;$D4061+Настройки!$B$7),0,MAX(0,$E4061-MAX(0,SUMIFS(Тех_Движение!$G$2:$G$5111,Тех_Движение!$D$2:$D$5111,$C4061,Тех_Движение!$B$2:$B$5111,"&lt;="&amp;L$3)-$F4061)))</f>
        <v/>
      </c>
      <c r="M4061" s="54">
        <f>IF(OR($B4061="",M$3&lt;$D4061+Настройки!$B$7),0,MAX(0,$E4061-MAX(0,SUMIFS(Тех_Движение!$G$2:$G$5111,Тех_Движение!$D$2:$D$5111,$C4061,Тех_Движение!$B$2:$B$5111,"&lt;="&amp;M$3)-$F4061)))</f>
        <v/>
      </c>
      <c r="N4061" s="54">
        <f>IF(OR($B4061="",N$3&lt;$D4061+Настройки!$B$7),0,MAX(0,$E4061-MAX(0,SUMIFS(Тех_Движение!$G$2:$G$5111,Тех_Движение!$D$2:$D$5111,$C4061,Тех_Движение!$B$2:$B$5111,"&lt;="&amp;N$3)-$F4061)))</f>
        <v/>
      </c>
      <c r="O4061" s="54">
        <f>IF(OR($B4061="",O$3&lt;$D4061+Настройки!$B$7),0,MAX(0,$E4061-MAX(0,SUMIFS(Тех_Движение!$G$2:$G$5111,Тех_Движение!$D$2:$D$5111,$C4061,Тех_Движение!$B$2:$B$5111,"&lt;="&amp;O$3)-$F4061)))</f>
        <v/>
      </c>
      <c r="P4061" s="54">
        <f>IF(OR($B4061="",P$3&lt;$D4061+Настройки!$B$7),0,MAX(0,$E4061-MAX(0,SUMIFS(Тех_Движение!$G$2:$G$5111,Тех_Движение!$D$2:$D$5111,$C4061,Тех_Движение!$B$2:$B$5111,"&lt;="&amp;P$3)-$F4061)))</f>
        <v/>
      </c>
      <c r="Q4061" s="54">
        <f>IF(OR($B4061="",Q$3&lt;$D4061+Настройки!$B$7),0,MAX(0,$E4061-MAX(0,SUMIFS(Тех_Движение!$G$2:$G$5111,Тех_Движение!$D$2:$D$5111,$C4061,Тех_Движение!$B$2:$B$5111,"&lt;="&amp;Q$3)-$F4061)))</f>
        <v/>
      </c>
      <c r="R4061" s="54">
        <f>IF($B4061="","",SUM($K4061:$Q4061))</f>
        <v/>
      </c>
      <c r="S4061" s="56">
        <f>IF($B4061="","",VLOOKUP($C4061,Настройки!$A$11:$L$17,9,FALSE))</f>
        <v/>
      </c>
      <c r="T4061" s="56">
        <f>IF($B4061="","",$R4061*$S4061)</f>
        <v/>
      </c>
    </row>
    <row r="4062">
      <c r="A4062" s="20">
        <f>Тех_Движение!$A$4059</f>
        <v/>
      </c>
      <c r="B4062" s="20">
        <f>IF(Тех_Движение!$F$4059&gt;0,Тех_Движение!$I$4059,"")</f>
        <v/>
      </c>
      <c r="C4062" s="20">
        <f>IF($B4062="","",Тех_Движение!$D$4059)</f>
        <v/>
      </c>
      <c r="D4062" s="42">
        <f>IF($B4062="","",Тех_Движение!$B$4059)</f>
        <v/>
      </c>
      <c r="E4062" s="54">
        <f>IF($B4062="","",Тех_Движение!$F$4059)</f>
        <v/>
      </c>
      <c r="F4062" s="54">
        <f>IF($B4062="","",SUMIFS($E$5:$E4061,$C$5:$C4061,$C4062))</f>
        <v/>
      </c>
      <c r="G4062" s="54">
        <f>IF($B4062="","",MAX(0,$E4062-MAX(0,SUMIFS(Тех_Движение!$G$2:$G$5111,Тех_Движение!$D$2:$D$5111,$C4062,Тех_Движение!$B$2:$B$5111,"&lt;="&amp;Настройки!$B$5-1)-$F4062)))</f>
        <v/>
      </c>
      <c r="H4062" s="54">
        <f>IF($B4062="","",IF(AND($D4062&gt;=Настройки!$B$5,$D4062&lt;=Настройки!$B$6),$E4062,0))</f>
        <v/>
      </c>
      <c r="I4062" s="54">
        <f>IF($B4062="","",$G4062+$H4062-$J4062)</f>
        <v/>
      </c>
      <c r="J4062" s="54">
        <f>IF($B4062="","",MAX(0,$E4062-MAX(0,SUMIFS(Тех_Движение!$G$2:$G$5111,Тех_Движение!$D$2:$D$5111,$C4062,Тех_Движение!$B$2:$B$5111,"&lt;="&amp;Настройки!$B$6)-$F4062)))</f>
        <v/>
      </c>
      <c r="K4062" s="54">
        <f>IF(OR($B4062="",K$3&lt;$D4062+Настройки!$B$7),0,MAX(0,$E4062-MAX(0,SUMIFS(Тех_Движение!$G$2:$G$5111,Тех_Движение!$D$2:$D$5111,$C4062,Тех_Движение!$B$2:$B$5111,"&lt;="&amp;K$3)-$F4062)))</f>
        <v/>
      </c>
      <c r="L4062" s="54">
        <f>IF(OR($B4062="",L$3&lt;$D4062+Настройки!$B$7),0,MAX(0,$E4062-MAX(0,SUMIFS(Тех_Движение!$G$2:$G$5111,Тех_Движение!$D$2:$D$5111,$C4062,Тех_Движение!$B$2:$B$5111,"&lt;="&amp;L$3)-$F4062)))</f>
        <v/>
      </c>
      <c r="M4062" s="54">
        <f>IF(OR($B4062="",M$3&lt;$D4062+Настройки!$B$7),0,MAX(0,$E4062-MAX(0,SUMIFS(Тех_Движение!$G$2:$G$5111,Тех_Движение!$D$2:$D$5111,$C4062,Тех_Движение!$B$2:$B$5111,"&lt;="&amp;M$3)-$F4062)))</f>
        <v/>
      </c>
      <c r="N4062" s="54">
        <f>IF(OR($B4062="",N$3&lt;$D4062+Настройки!$B$7),0,MAX(0,$E4062-MAX(0,SUMIFS(Тех_Движение!$G$2:$G$5111,Тех_Движение!$D$2:$D$5111,$C4062,Тех_Движение!$B$2:$B$5111,"&lt;="&amp;N$3)-$F4062)))</f>
        <v/>
      </c>
      <c r="O4062" s="54">
        <f>IF(OR($B4062="",O$3&lt;$D4062+Настройки!$B$7),0,MAX(0,$E4062-MAX(0,SUMIFS(Тех_Движение!$G$2:$G$5111,Тех_Движение!$D$2:$D$5111,$C4062,Тех_Движение!$B$2:$B$5111,"&lt;="&amp;O$3)-$F4062)))</f>
        <v/>
      </c>
      <c r="P4062" s="54">
        <f>IF(OR($B4062="",P$3&lt;$D4062+Настройки!$B$7),0,MAX(0,$E4062-MAX(0,SUMIFS(Тех_Движение!$G$2:$G$5111,Тех_Движение!$D$2:$D$5111,$C4062,Тех_Движение!$B$2:$B$5111,"&lt;="&amp;P$3)-$F4062)))</f>
        <v/>
      </c>
      <c r="Q4062" s="54">
        <f>IF(OR($B4062="",Q$3&lt;$D4062+Настройки!$B$7),0,MAX(0,$E4062-MAX(0,SUMIFS(Тех_Движение!$G$2:$G$5111,Тех_Движение!$D$2:$D$5111,$C4062,Тех_Движение!$B$2:$B$5111,"&lt;="&amp;Q$3)-$F4062)))</f>
        <v/>
      </c>
      <c r="R4062" s="54">
        <f>IF($B4062="","",SUM($K4062:$Q4062))</f>
        <v/>
      </c>
      <c r="S4062" s="56">
        <f>IF($B4062="","",VLOOKUP($C4062,Настройки!$A$11:$L$17,9,FALSE))</f>
        <v/>
      </c>
      <c r="T4062" s="56">
        <f>IF($B4062="","",$R4062*$S4062)</f>
        <v/>
      </c>
    </row>
    <row r="4063">
      <c r="A4063" s="20">
        <f>Тех_Движение!$A$4060</f>
        <v/>
      </c>
      <c r="B4063" s="20">
        <f>IF(Тех_Движение!$F$4060&gt;0,Тех_Движение!$I$4060,"")</f>
        <v/>
      </c>
      <c r="C4063" s="20">
        <f>IF($B4063="","",Тех_Движение!$D$4060)</f>
        <v/>
      </c>
      <c r="D4063" s="42">
        <f>IF($B4063="","",Тех_Движение!$B$4060)</f>
        <v/>
      </c>
      <c r="E4063" s="54">
        <f>IF($B4063="","",Тех_Движение!$F$4060)</f>
        <v/>
      </c>
      <c r="F4063" s="54">
        <f>IF($B4063="","",SUMIFS($E$5:$E4062,$C$5:$C4062,$C4063))</f>
        <v/>
      </c>
      <c r="G4063" s="54">
        <f>IF($B4063="","",MAX(0,$E4063-MAX(0,SUMIFS(Тех_Движение!$G$2:$G$5111,Тех_Движение!$D$2:$D$5111,$C4063,Тех_Движение!$B$2:$B$5111,"&lt;="&amp;Настройки!$B$5-1)-$F4063)))</f>
        <v/>
      </c>
      <c r="H4063" s="54">
        <f>IF($B4063="","",IF(AND($D4063&gt;=Настройки!$B$5,$D4063&lt;=Настройки!$B$6),$E4063,0))</f>
        <v/>
      </c>
      <c r="I4063" s="54">
        <f>IF($B4063="","",$G4063+$H4063-$J4063)</f>
        <v/>
      </c>
      <c r="J4063" s="54">
        <f>IF($B4063="","",MAX(0,$E4063-MAX(0,SUMIFS(Тех_Движение!$G$2:$G$5111,Тех_Движение!$D$2:$D$5111,$C4063,Тех_Движение!$B$2:$B$5111,"&lt;="&amp;Настройки!$B$6)-$F4063)))</f>
        <v/>
      </c>
      <c r="K4063" s="54">
        <f>IF(OR($B4063="",K$3&lt;$D4063+Настройки!$B$7),0,MAX(0,$E4063-MAX(0,SUMIFS(Тех_Движение!$G$2:$G$5111,Тех_Движение!$D$2:$D$5111,$C4063,Тех_Движение!$B$2:$B$5111,"&lt;="&amp;K$3)-$F4063)))</f>
        <v/>
      </c>
      <c r="L4063" s="54">
        <f>IF(OR($B4063="",L$3&lt;$D4063+Настройки!$B$7),0,MAX(0,$E4063-MAX(0,SUMIFS(Тех_Движение!$G$2:$G$5111,Тех_Движение!$D$2:$D$5111,$C4063,Тех_Движение!$B$2:$B$5111,"&lt;="&amp;L$3)-$F4063)))</f>
        <v/>
      </c>
      <c r="M4063" s="54">
        <f>IF(OR($B4063="",M$3&lt;$D4063+Настройки!$B$7),0,MAX(0,$E4063-MAX(0,SUMIFS(Тех_Движение!$G$2:$G$5111,Тех_Движение!$D$2:$D$5111,$C4063,Тех_Движение!$B$2:$B$5111,"&lt;="&amp;M$3)-$F4063)))</f>
        <v/>
      </c>
      <c r="N4063" s="54">
        <f>IF(OR($B4063="",N$3&lt;$D4063+Настройки!$B$7),0,MAX(0,$E4063-MAX(0,SUMIFS(Тех_Движение!$G$2:$G$5111,Тех_Движение!$D$2:$D$5111,$C4063,Тех_Движение!$B$2:$B$5111,"&lt;="&amp;N$3)-$F4063)))</f>
        <v/>
      </c>
      <c r="O4063" s="54">
        <f>IF(OR($B4063="",O$3&lt;$D4063+Настройки!$B$7),0,MAX(0,$E4063-MAX(0,SUMIFS(Тех_Движение!$G$2:$G$5111,Тех_Движение!$D$2:$D$5111,$C4063,Тех_Движение!$B$2:$B$5111,"&lt;="&amp;O$3)-$F4063)))</f>
        <v/>
      </c>
      <c r="P4063" s="54">
        <f>IF(OR($B4063="",P$3&lt;$D4063+Настройки!$B$7),0,MAX(0,$E4063-MAX(0,SUMIFS(Тех_Движение!$G$2:$G$5111,Тех_Движение!$D$2:$D$5111,$C4063,Тех_Движение!$B$2:$B$5111,"&lt;="&amp;P$3)-$F4063)))</f>
        <v/>
      </c>
      <c r="Q4063" s="54">
        <f>IF(OR($B4063="",Q$3&lt;$D4063+Настройки!$B$7),0,MAX(0,$E4063-MAX(0,SUMIFS(Тех_Движение!$G$2:$G$5111,Тех_Движение!$D$2:$D$5111,$C4063,Тех_Движение!$B$2:$B$5111,"&lt;="&amp;Q$3)-$F4063)))</f>
        <v/>
      </c>
      <c r="R4063" s="54">
        <f>IF($B4063="","",SUM($K4063:$Q4063))</f>
        <v/>
      </c>
      <c r="S4063" s="56">
        <f>IF($B4063="","",VLOOKUP($C4063,Настройки!$A$11:$L$17,9,FALSE))</f>
        <v/>
      </c>
      <c r="T4063" s="56">
        <f>IF($B4063="","",$R4063*$S4063)</f>
        <v/>
      </c>
    </row>
    <row r="4064">
      <c r="A4064" s="20">
        <f>Тех_Движение!$A$4061</f>
        <v/>
      </c>
      <c r="B4064" s="20">
        <f>IF(Тех_Движение!$F$4061&gt;0,Тех_Движение!$I$4061,"")</f>
        <v/>
      </c>
      <c r="C4064" s="20">
        <f>IF($B4064="","",Тех_Движение!$D$4061)</f>
        <v/>
      </c>
      <c r="D4064" s="42">
        <f>IF($B4064="","",Тех_Движение!$B$4061)</f>
        <v/>
      </c>
      <c r="E4064" s="54">
        <f>IF($B4064="","",Тех_Движение!$F$4061)</f>
        <v/>
      </c>
      <c r="F4064" s="54">
        <f>IF($B4064="","",SUMIFS($E$5:$E4063,$C$5:$C4063,$C4064))</f>
        <v/>
      </c>
      <c r="G4064" s="54">
        <f>IF($B4064="","",MAX(0,$E4064-MAX(0,SUMIFS(Тех_Движение!$G$2:$G$5111,Тех_Движение!$D$2:$D$5111,$C4064,Тех_Движение!$B$2:$B$5111,"&lt;="&amp;Настройки!$B$5-1)-$F4064)))</f>
        <v/>
      </c>
      <c r="H4064" s="54">
        <f>IF($B4064="","",IF(AND($D4064&gt;=Настройки!$B$5,$D4064&lt;=Настройки!$B$6),$E4064,0))</f>
        <v/>
      </c>
      <c r="I4064" s="54">
        <f>IF($B4064="","",$G4064+$H4064-$J4064)</f>
        <v/>
      </c>
      <c r="J4064" s="54">
        <f>IF($B4064="","",MAX(0,$E4064-MAX(0,SUMIFS(Тех_Движение!$G$2:$G$5111,Тех_Движение!$D$2:$D$5111,$C4064,Тех_Движение!$B$2:$B$5111,"&lt;="&amp;Настройки!$B$6)-$F4064)))</f>
        <v/>
      </c>
      <c r="K4064" s="54">
        <f>IF(OR($B4064="",K$3&lt;$D4064+Настройки!$B$7),0,MAX(0,$E4064-MAX(0,SUMIFS(Тех_Движение!$G$2:$G$5111,Тех_Движение!$D$2:$D$5111,$C4064,Тех_Движение!$B$2:$B$5111,"&lt;="&amp;K$3)-$F4064)))</f>
        <v/>
      </c>
      <c r="L4064" s="54">
        <f>IF(OR($B4064="",L$3&lt;$D4064+Настройки!$B$7),0,MAX(0,$E4064-MAX(0,SUMIFS(Тех_Движение!$G$2:$G$5111,Тех_Движение!$D$2:$D$5111,$C4064,Тех_Движение!$B$2:$B$5111,"&lt;="&amp;L$3)-$F4064)))</f>
        <v/>
      </c>
      <c r="M4064" s="54">
        <f>IF(OR($B4064="",M$3&lt;$D4064+Настройки!$B$7),0,MAX(0,$E4064-MAX(0,SUMIFS(Тех_Движение!$G$2:$G$5111,Тех_Движение!$D$2:$D$5111,$C4064,Тех_Движение!$B$2:$B$5111,"&lt;="&amp;M$3)-$F4064)))</f>
        <v/>
      </c>
      <c r="N4064" s="54">
        <f>IF(OR($B4064="",N$3&lt;$D4064+Настройки!$B$7),0,MAX(0,$E4064-MAX(0,SUMIFS(Тех_Движение!$G$2:$G$5111,Тех_Движение!$D$2:$D$5111,$C4064,Тех_Движение!$B$2:$B$5111,"&lt;="&amp;N$3)-$F4064)))</f>
        <v/>
      </c>
      <c r="O4064" s="54">
        <f>IF(OR($B4064="",O$3&lt;$D4064+Настройки!$B$7),0,MAX(0,$E4064-MAX(0,SUMIFS(Тех_Движение!$G$2:$G$5111,Тех_Движение!$D$2:$D$5111,$C4064,Тех_Движение!$B$2:$B$5111,"&lt;="&amp;O$3)-$F4064)))</f>
        <v/>
      </c>
      <c r="P4064" s="54">
        <f>IF(OR($B4064="",P$3&lt;$D4064+Настройки!$B$7),0,MAX(0,$E4064-MAX(0,SUMIFS(Тех_Движение!$G$2:$G$5111,Тех_Движение!$D$2:$D$5111,$C4064,Тех_Движение!$B$2:$B$5111,"&lt;="&amp;P$3)-$F4064)))</f>
        <v/>
      </c>
      <c r="Q4064" s="54">
        <f>IF(OR($B4064="",Q$3&lt;$D4064+Настройки!$B$7),0,MAX(0,$E4064-MAX(0,SUMIFS(Тех_Движение!$G$2:$G$5111,Тех_Движение!$D$2:$D$5111,$C4064,Тех_Движение!$B$2:$B$5111,"&lt;="&amp;Q$3)-$F4064)))</f>
        <v/>
      </c>
      <c r="R4064" s="54">
        <f>IF($B4064="","",SUM($K4064:$Q4064))</f>
        <v/>
      </c>
      <c r="S4064" s="56">
        <f>IF($B4064="","",VLOOKUP($C4064,Настройки!$A$11:$L$17,9,FALSE))</f>
        <v/>
      </c>
      <c r="T4064" s="56">
        <f>IF($B4064="","",$R4064*$S4064)</f>
        <v/>
      </c>
    </row>
    <row r="4065">
      <c r="A4065" s="20">
        <f>Тех_Движение!$A$4062</f>
        <v/>
      </c>
      <c r="B4065" s="20">
        <f>IF(Тех_Движение!$F$4062&gt;0,Тех_Движение!$I$4062,"")</f>
        <v/>
      </c>
      <c r="C4065" s="20">
        <f>IF($B4065="","",Тех_Движение!$D$4062)</f>
        <v/>
      </c>
      <c r="D4065" s="42">
        <f>IF($B4065="","",Тех_Движение!$B$4062)</f>
        <v/>
      </c>
      <c r="E4065" s="54">
        <f>IF($B4065="","",Тех_Движение!$F$4062)</f>
        <v/>
      </c>
      <c r="F4065" s="54">
        <f>IF($B4065="","",SUMIFS($E$5:$E4064,$C$5:$C4064,$C4065))</f>
        <v/>
      </c>
      <c r="G4065" s="54">
        <f>IF($B4065="","",MAX(0,$E4065-MAX(0,SUMIFS(Тех_Движение!$G$2:$G$5111,Тех_Движение!$D$2:$D$5111,$C4065,Тех_Движение!$B$2:$B$5111,"&lt;="&amp;Настройки!$B$5-1)-$F4065)))</f>
        <v/>
      </c>
      <c r="H4065" s="54">
        <f>IF($B4065="","",IF(AND($D4065&gt;=Настройки!$B$5,$D4065&lt;=Настройки!$B$6),$E4065,0))</f>
        <v/>
      </c>
      <c r="I4065" s="54">
        <f>IF($B4065="","",$G4065+$H4065-$J4065)</f>
        <v/>
      </c>
      <c r="J4065" s="54">
        <f>IF($B4065="","",MAX(0,$E4065-MAX(0,SUMIFS(Тех_Движение!$G$2:$G$5111,Тех_Движение!$D$2:$D$5111,$C4065,Тех_Движение!$B$2:$B$5111,"&lt;="&amp;Настройки!$B$6)-$F4065)))</f>
        <v/>
      </c>
      <c r="K4065" s="54">
        <f>IF(OR($B4065="",K$3&lt;$D4065+Настройки!$B$7),0,MAX(0,$E4065-MAX(0,SUMIFS(Тех_Движение!$G$2:$G$5111,Тех_Движение!$D$2:$D$5111,$C4065,Тех_Движение!$B$2:$B$5111,"&lt;="&amp;K$3)-$F4065)))</f>
        <v/>
      </c>
      <c r="L4065" s="54">
        <f>IF(OR($B4065="",L$3&lt;$D4065+Настройки!$B$7),0,MAX(0,$E4065-MAX(0,SUMIFS(Тех_Движение!$G$2:$G$5111,Тех_Движение!$D$2:$D$5111,$C4065,Тех_Движение!$B$2:$B$5111,"&lt;="&amp;L$3)-$F4065)))</f>
        <v/>
      </c>
      <c r="M4065" s="54">
        <f>IF(OR($B4065="",M$3&lt;$D4065+Настройки!$B$7),0,MAX(0,$E4065-MAX(0,SUMIFS(Тех_Движение!$G$2:$G$5111,Тех_Движение!$D$2:$D$5111,$C4065,Тех_Движение!$B$2:$B$5111,"&lt;="&amp;M$3)-$F4065)))</f>
        <v/>
      </c>
      <c r="N4065" s="54">
        <f>IF(OR($B4065="",N$3&lt;$D4065+Настройки!$B$7),0,MAX(0,$E4065-MAX(0,SUMIFS(Тех_Движение!$G$2:$G$5111,Тех_Движение!$D$2:$D$5111,$C4065,Тех_Движение!$B$2:$B$5111,"&lt;="&amp;N$3)-$F4065)))</f>
        <v/>
      </c>
      <c r="O4065" s="54">
        <f>IF(OR($B4065="",O$3&lt;$D4065+Настройки!$B$7),0,MAX(0,$E4065-MAX(0,SUMIFS(Тех_Движение!$G$2:$G$5111,Тех_Движение!$D$2:$D$5111,$C4065,Тех_Движение!$B$2:$B$5111,"&lt;="&amp;O$3)-$F4065)))</f>
        <v/>
      </c>
      <c r="P4065" s="54">
        <f>IF(OR($B4065="",P$3&lt;$D4065+Настройки!$B$7),0,MAX(0,$E4065-MAX(0,SUMIFS(Тех_Движение!$G$2:$G$5111,Тех_Движение!$D$2:$D$5111,$C4065,Тех_Движение!$B$2:$B$5111,"&lt;="&amp;P$3)-$F4065)))</f>
        <v/>
      </c>
      <c r="Q4065" s="54">
        <f>IF(OR($B4065="",Q$3&lt;$D4065+Настройки!$B$7),0,MAX(0,$E4065-MAX(0,SUMIFS(Тех_Движение!$G$2:$G$5111,Тех_Движение!$D$2:$D$5111,$C4065,Тех_Движение!$B$2:$B$5111,"&lt;="&amp;Q$3)-$F4065)))</f>
        <v/>
      </c>
      <c r="R4065" s="54">
        <f>IF($B4065="","",SUM($K4065:$Q4065))</f>
        <v/>
      </c>
      <c r="S4065" s="56">
        <f>IF($B4065="","",VLOOKUP($C4065,Настройки!$A$11:$L$17,9,FALSE))</f>
        <v/>
      </c>
      <c r="T4065" s="56">
        <f>IF($B4065="","",$R4065*$S4065)</f>
        <v/>
      </c>
    </row>
    <row r="4066">
      <c r="A4066" s="20">
        <f>Тех_Движение!$A$4063</f>
        <v/>
      </c>
      <c r="B4066" s="20">
        <f>IF(Тех_Движение!$F$4063&gt;0,Тех_Движение!$I$4063,"")</f>
        <v/>
      </c>
      <c r="C4066" s="20">
        <f>IF($B4066="","",Тех_Движение!$D$4063)</f>
        <v/>
      </c>
      <c r="D4066" s="42">
        <f>IF($B4066="","",Тех_Движение!$B$4063)</f>
        <v/>
      </c>
      <c r="E4066" s="54">
        <f>IF($B4066="","",Тех_Движение!$F$4063)</f>
        <v/>
      </c>
      <c r="F4066" s="54">
        <f>IF($B4066="","",SUMIFS($E$5:$E4065,$C$5:$C4065,$C4066))</f>
        <v/>
      </c>
      <c r="G4066" s="54">
        <f>IF($B4066="","",MAX(0,$E4066-MAX(0,SUMIFS(Тех_Движение!$G$2:$G$5111,Тех_Движение!$D$2:$D$5111,$C4066,Тех_Движение!$B$2:$B$5111,"&lt;="&amp;Настройки!$B$5-1)-$F4066)))</f>
        <v/>
      </c>
      <c r="H4066" s="54">
        <f>IF($B4066="","",IF(AND($D4066&gt;=Настройки!$B$5,$D4066&lt;=Настройки!$B$6),$E4066,0))</f>
        <v/>
      </c>
      <c r="I4066" s="54">
        <f>IF($B4066="","",$G4066+$H4066-$J4066)</f>
        <v/>
      </c>
      <c r="J4066" s="54">
        <f>IF($B4066="","",MAX(0,$E4066-MAX(0,SUMIFS(Тех_Движение!$G$2:$G$5111,Тех_Движение!$D$2:$D$5111,$C4066,Тех_Движение!$B$2:$B$5111,"&lt;="&amp;Настройки!$B$6)-$F4066)))</f>
        <v/>
      </c>
      <c r="K4066" s="54">
        <f>IF(OR($B4066="",K$3&lt;$D4066+Настройки!$B$7),0,MAX(0,$E4066-MAX(0,SUMIFS(Тех_Движение!$G$2:$G$5111,Тех_Движение!$D$2:$D$5111,$C4066,Тех_Движение!$B$2:$B$5111,"&lt;="&amp;K$3)-$F4066)))</f>
        <v/>
      </c>
      <c r="L4066" s="54">
        <f>IF(OR($B4066="",L$3&lt;$D4066+Настройки!$B$7),0,MAX(0,$E4066-MAX(0,SUMIFS(Тех_Движение!$G$2:$G$5111,Тех_Движение!$D$2:$D$5111,$C4066,Тех_Движение!$B$2:$B$5111,"&lt;="&amp;L$3)-$F4066)))</f>
        <v/>
      </c>
      <c r="M4066" s="54">
        <f>IF(OR($B4066="",M$3&lt;$D4066+Настройки!$B$7),0,MAX(0,$E4066-MAX(0,SUMIFS(Тех_Движение!$G$2:$G$5111,Тех_Движение!$D$2:$D$5111,$C4066,Тех_Движение!$B$2:$B$5111,"&lt;="&amp;M$3)-$F4066)))</f>
        <v/>
      </c>
      <c r="N4066" s="54">
        <f>IF(OR($B4066="",N$3&lt;$D4066+Настройки!$B$7),0,MAX(0,$E4066-MAX(0,SUMIFS(Тех_Движение!$G$2:$G$5111,Тех_Движение!$D$2:$D$5111,$C4066,Тех_Движение!$B$2:$B$5111,"&lt;="&amp;N$3)-$F4066)))</f>
        <v/>
      </c>
      <c r="O4066" s="54">
        <f>IF(OR($B4066="",O$3&lt;$D4066+Настройки!$B$7),0,MAX(0,$E4066-MAX(0,SUMIFS(Тех_Движение!$G$2:$G$5111,Тех_Движение!$D$2:$D$5111,$C4066,Тех_Движение!$B$2:$B$5111,"&lt;="&amp;O$3)-$F4066)))</f>
        <v/>
      </c>
      <c r="P4066" s="54">
        <f>IF(OR($B4066="",P$3&lt;$D4066+Настройки!$B$7),0,MAX(0,$E4066-MAX(0,SUMIFS(Тех_Движение!$G$2:$G$5111,Тех_Движение!$D$2:$D$5111,$C4066,Тех_Движение!$B$2:$B$5111,"&lt;="&amp;P$3)-$F4066)))</f>
        <v/>
      </c>
      <c r="Q4066" s="54">
        <f>IF(OR($B4066="",Q$3&lt;$D4066+Настройки!$B$7),0,MAX(0,$E4066-MAX(0,SUMIFS(Тех_Движение!$G$2:$G$5111,Тех_Движение!$D$2:$D$5111,$C4066,Тех_Движение!$B$2:$B$5111,"&lt;="&amp;Q$3)-$F4066)))</f>
        <v/>
      </c>
      <c r="R4066" s="54">
        <f>IF($B4066="","",SUM($K4066:$Q4066))</f>
        <v/>
      </c>
      <c r="S4066" s="56">
        <f>IF($B4066="","",VLOOKUP($C4066,Настройки!$A$11:$L$17,9,FALSE))</f>
        <v/>
      </c>
      <c r="T4066" s="56">
        <f>IF($B4066="","",$R4066*$S4066)</f>
        <v/>
      </c>
    </row>
    <row r="4067">
      <c r="A4067" s="20">
        <f>Тех_Движение!$A$4064</f>
        <v/>
      </c>
      <c r="B4067" s="20">
        <f>IF(Тех_Движение!$F$4064&gt;0,Тех_Движение!$I$4064,"")</f>
        <v/>
      </c>
      <c r="C4067" s="20">
        <f>IF($B4067="","",Тех_Движение!$D$4064)</f>
        <v/>
      </c>
      <c r="D4067" s="42">
        <f>IF($B4067="","",Тех_Движение!$B$4064)</f>
        <v/>
      </c>
      <c r="E4067" s="54">
        <f>IF($B4067="","",Тех_Движение!$F$4064)</f>
        <v/>
      </c>
      <c r="F4067" s="54">
        <f>IF($B4067="","",SUMIFS($E$5:$E4066,$C$5:$C4066,$C4067))</f>
        <v/>
      </c>
      <c r="G4067" s="54">
        <f>IF($B4067="","",MAX(0,$E4067-MAX(0,SUMIFS(Тех_Движение!$G$2:$G$5111,Тех_Движение!$D$2:$D$5111,$C4067,Тех_Движение!$B$2:$B$5111,"&lt;="&amp;Настройки!$B$5-1)-$F4067)))</f>
        <v/>
      </c>
      <c r="H4067" s="54">
        <f>IF($B4067="","",IF(AND($D4067&gt;=Настройки!$B$5,$D4067&lt;=Настройки!$B$6),$E4067,0))</f>
        <v/>
      </c>
      <c r="I4067" s="54">
        <f>IF($B4067="","",$G4067+$H4067-$J4067)</f>
        <v/>
      </c>
      <c r="J4067" s="54">
        <f>IF($B4067="","",MAX(0,$E4067-MAX(0,SUMIFS(Тех_Движение!$G$2:$G$5111,Тех_Движение!$D$2:$D$5111,$C4067,Тех_Движение!$B$2:$B$5111,"&lt;="&amp;Настройки!$B$6)-$F4067)))</f>
        <v/>
      </c>
      <c r="K4067" s="54">
        <f>IF(OR($B4067="",K$3&lt;$D4067+Настройки!$B$7),0,MAX(0,$E4067-MAX(0,SUMIFS(Тех_Движение!$G$2:$G$5111,Тех_Движение!$D$2:$D$5111,$C4067,Тех_Движение!$B$2:$B$5111,"&lt;="&amp;K$3)-$F4067)))</f>
        <v/>
      </c>
      <c r="L4067" s="54">
        <f>IF(OR($B4067="",L$3&lt;$D4067+Настройки!$B$7),0,MAX(0,$E4067-MAX(0,SUMIFS(Тех_Движение!$G$2:$G$5111,Тех_Движение!$D$2:$D$5111,$C4067,Тех_Движение!$B$2:$B$5111,"&lt;="&amp;L$3)-$F4067)))</f>
        <v/>
      </c>
      <c r="M4067" s="54">
        <f>IF(OR($B4067="",M$3&lt;$D4067+Настройки!$B$7),0,MAX(0,$E4067-MAX(0,SUMIFS(Тех_Движение!$G$2:$G$5111,Тех_Движение!$D$2:$D$5111,$C4067,Тех_Движение!$B$2:$B$5111,"&lt;="&amp;M$3)-$F4067)))</f>
        <v/>
      </c>
      <c r="N4067" s="54">
        <f>IF(OR($B4067="",N$3&lt;$D4067+Настройки!$B$7),0,MAX(0,$E4067-MAX(0,SUMIFS(Тех_Движение!$G$2:$G$5111,Тех_Движение!$D$2:$D$5111,$C4067,Тех_Движение!$B$2:$B$5111,"&lt;="&amp;N$3)-$F4067)))</f>
        <v/>
      </c>
      <c r="O4067" s="54">
        <f>IF(OR($B4067="",O$3&lt;$D4067+Настройки!$B$7),0,MAX(0,$E4067-MAX(0,SUMIFS(Тех_Движение!$G$2:$G$5111,Тех_Движение!$D$2:$D$5111,$C4067,Тех_Движение!$B$2:$B$5111,"&lt;="&amp;O$3)-$F4067)))</f>
        <v/>
      </c>
      <c r="P4067" s="54">
        <f>IF(OR($B4067="",P$3&lt;$D4067+Настройки!$B$7),0,MAX(0,$E4067-MAX(0,SUMIFS(Тех_Движение!$G$2:$G$5111,Тех_Движение!$D$2:$D$5111,$C4067,Тех_Движение!$B$2:$B$5111,"&lt;="&amp;P$3)-$F4067)))</f>
        <v/>
      </c>
      <c r="Q4067" s="54">
        <f>IF(OR($B4067="",Q$3&lt;$D4067+Настройки!$B$7),0,MAX(0,$E4067-MAX(0,SUMIFS(Тех_Движение!$G$2:$G$5111,Тех_Движение!$D$2:$D$5111,$C4067,Тех_Движение!$B$2:$B$5111,"&lt;="&amp;Q$3)-$F4067)))</f>
        <v/>
      </c>
      <c r="R4067" s="54">
        <f>IF($B4067="","",SUM($K4067:$Q4067))</f>
        <v/>
      </c>
      <c r="S4067" s="56">
        <f>IF($B4067="","",VLOOKUP($C4067,Настройки!$A$11:$L$17,9,FALSE))</f>
        <v/>
      </c>
      <c r="T4067" s="56">
        <f>IF($B4067="","",$R4067*$S4067)</f>
        <v/>
      </c>
    </row>
    <row r="4068">
      <c r="A4068" s="20">
        <f>Тех_Движение!$A$4065</f>
        <v/>
      </c>
      <c r="B4068" s="20">
        <f>IF(Тех_Движение!$F$4065&gt;0,Тех_Движение!$I$4065,"")</f>
        <v/>
      </c>
      <c r="C4068" s="20">
        <f>IF($B4068="","",Тех_Движение!$D$4065)</f>
        <v/>
      </c>
      <c r="D4068" s="42">
        <f>IF($B4068="","",Тех_Движение!$B$4065)</f>
        <v/>
      </c>
      <c r="E4068" s="54">
        <f>IF($B4068="","",Тех_Движение!$F$4065)</f>
        <v/>
      </c>
      <c r="F4068" s="54">
        <f>IF($B4068="","",SUMIFS($E$5:$E4067,$C$5:$C4067,$C4068))</f>
        <v/>
      </c>
      <c r="G4068" s="54">
        <f>IF($B4068="","",MAX(0,$E4068-MAX(0,SUMIFS(Тех_Движение!$G$2:$G$5111,Тех_Движение!$D$2:$D$5111,$C4068,Тех_Движение!$B$2:$B$5111,"&lt;="&amp;Настройки!$B$5-1)-$F4068)))</f>
        <v/>
      </c>
      <c r="H4068" s="54">
        <f>IF($B4068="","",IF(AND($D4068&gt;=Настройки!$B$5,$D4068&lt;=Настройки!$B$6),$E4068,0))</f>
        <v/>
      </c>
      <c r="I4068" s="54">
        <f>IF($B4068="","",$G4068+$H4068-$J4068)</f>
        <v/>
      </c>
      <c r="J4068" s="54">
        <f>IF($B4068="","",MAX(0,$E4068-MAX(0,SUMIFS(Тех_Движение!$G$2:$G$5111,Тех_Движение!$D$2:$D$5111,$C4068,Тех_Движение!$B$2:$B$5111,"&lt;="&amp;Настройки!$B$6)-$F4068)))</f>
        <v/>
      </c>
      <c r="K4068" s="54">
        <f>IF(OR($B4068="",K$3&lt;$D4068+Настройки!$B$7),0,MAX(0,$E4068-MAX(0,SUMIFS(Тех_Движение!$G$2:$G$5111,Тех_Движение!$D$2:$D$5111,$C4068,Тех_Движение!$B$2:$B$5111,"&lt;="&amp;K$3)-$F4068)))</f>
        <v/>
      </c>
      <c r="L4068" s="54">
        <f>IF(OR($B4068="",L$3&lt;$D4068+Настройки!$B$7),0,MAX(0,$E4068-MAX(0,SUMIFS(Тех_Движение!$G$2:$G$5111,Тех_Движение!$D$2:$D$5111,$C4068,Тех_Движение!$B$2:$B$5111,"&lt;="&amp;L$3)-$F4068)))</f>
        <v/>
      </c>
      <c r="M4068" s="54">
        <f>IF(OR($B4068="",M$3&lt;$D4068+Настройки!$B$7),0,MAX(0,$E4068-MAX(0,SUMIFS(Тех_Движение!$G$2:$G$5111,Тех_Движение!$D$2:$D$5111,$C4068,Тех_Движение!$B$2:$B$5111,"&lt;="&amp;M$3)-$F4068)))</f>
        <v/>
      </c>
      <c r="N4068" s="54">
        <f>IF(OR($B4068="",N$3&lt;$D4068+Настройки!$B$7),0,MAX(0,$E4068-MAX(0,SUMIFS(Тех_Движение!$G$2:$G$5111,Тех_Движение!$D$2:$D$5111,$C4068,Тех_Движение!$B$2:$B$5111,"&lt;="&amp;N$3)-$F4068)))</f>
        <v/>
      </c>
      <c r="O4068" s="54">
        <f>IF(OR($B4068="",O$3&lt;$D4068+Настройки!$B$7),0,MAX(0,$E4068-MAX(0,SUMIFS(Тех_Движение!$G$2:$G$5111,Тех_Движение!$D$2:$D$5111,$C4068,Тех_Движение!$B$2:$B$5111,"&lt;="&amp;O$3)-$F4068)))</f>
        <v/>
      </c>
      <c r="P4068" s="54">
        <f>IF(OR($B4068="",P$3&lt;$D4068+Настройки!$B$7),0,MAX(0,$E4068-MAX(0,SUMIFS(Тех_Движение!$G$2:$G$5111,Тех_Движение!$D$2:$D$5111,$C4068,Тех_Движение!$B$2:$B$5111,"&lt;="&amp;P$3)-$F4068)))</f>
        <v/>
      </c>
      <c r="Q4068" s="54">
        <f>IF(OR($B4068="",Q$3&lt;$D4068+Настройки!$B$7),0,MAX(0,$E4068-MAX(0,SUMIFS(Тех_Движение!$G$2:$G$5111,Тех_Движение!$D$2:$D$5111,$C4068,Тех_Движение!$B$2:$B$5111,"&lt;="&amp;Q$3)-$F4068)))</f>
        <v/>
      </c>
      <c r="R4068" s="54">
        <f>IF($B4068="","",SUM($K4068:$Q4068))</f>
        <v/>
      </c>
      <c r="S4068" s="56">
        <f>IF($B4068="","",VLOOKUP($C4068,Настройки!$A$11:$L$17,9,FALSE))</f>
        <v/>
      </c>
      <c r="T4068" s="56">
        <f>IF($B4068="","",$R4068*$S4068)</f>
        <v/>
      </c>
    </row>
    <row r="4069">
      <c r="A4069" s="20">
        <f>Тех_Движение!$A$4066</f>
        <v/>
      </c>
      <c r="B4069" s="20">
        <f>IF(Тех_Движение!$F$4066&gt;0,Тех_Движение!$I$4066,"")</f>
        <v/>
      </c>
      <c r="C4069" s="20">
        <f>IF($B4069="","",Тех_Движение!$D$4066)</f>
        <v/>
      </c>
      <c r="D4069" s="42">
        <f>IF($B4069="","",Тех_Движение!$B$4066)</f>
        <v/>
      </c>
      <c r="E4069" s="54">
        <f>IF($B4069="","",Тех_Движение!$F$4066)</f>
        <v/>
      </c>
      <c r="F4069" s="54">
        <f>IF($B4069="","",SUMIFS($E$5:$E4068,$C$5:$C4068,$C4069))</f>
        <v/>
      </c>
      <c r="G4069" s="54">
        <f>IF($B4069="","",MAX(0,$E4069-MAX(0,SUMIFS(Тех_Движение!$G$2:$G$5111,Тех_Движение!$D$2:$D$5111,$C4069,Тех_Движение!$B$2:$B$5111,"&lt;="&amp;Настройки!$B$5-1)-$F4069)))</f>
        <v/>
      </c>
      <c r="H4069" s="54">
        <f>IF($B4069="","",IF(AND($D4069&gt;=Настройки!$B$5,$D4069&lt;=Настройки!$B$6),$E4069,0))</f>
        <v/>
      </c>
      <c r="I4069" s="54">
        <f>IF($B4069="","",$G4069+$H4069-$J4069)</f>
        <v/>
      </c>
      <c r="J4069" s="54">
        <f>IF($B4069="","",MAX(0,$E4069-MAX(0,SUMIFS(Тех_Движение!$G$2:$G$5111,Тех_Движение!$D$2:$D$5111,$C4069,Тех_Движение!$B$2:$B$5111,"&lt;="&amp;Настройки!$B$6)-$F4069)))</f>
        <v/>
      </c>
      <c r="K4069" s="54">
        <f>IF(OR($B4069="",K$3&lt;$D4069+Настройки!$B$7),0,MAX(0,$E4069-MAX(0,SUMIFS(Тех_Движение!$G$2:$G$5111,Тех_Движение!$D$2:$D$5111,$C4069,Тех_Движение!$B$2:$B$5111,"&lt;="&amp;K$3)-$F4069)))</f>
        <v/>
      </c>
      <c r="L4069" s="54">
        <f>IF(OR($B4069="",L$3&lt;$D4069+Настройки!$B$7),0,MAX(0,$E4069-MAX(0,SUMIFS(Тех_Движение!$G$2:$G$5111,Тех_Движение!$D$2:$D$5111,$C4069,Тех_Движение!$B$2:$B$5111,"&lt;="&amp;L$3)-$F4069)))</f>
        <v/>
      </c>
      <c r="M4069" s="54">
        <f>IF(OR($B4069="",M$3&lt;$D4069+Настройки!$B$7),0,MAX(0,$E4069-MAX(0,SUMIFS(Тех_Движение!$G$2:$G$5111,Тех_Движение!$D$2:$D$5111,$C4069,Тех_Движение!$B$2:$B$5111,"&lt;="&amp;M$3)-$F4069)))</f>
        <v/>
      </c>
      <c r="N4069" s="54">
        <f>IF(OR($B4069="",N$3&lt;$D4069+Настройки!$B$7),0,MAX(0,$E4069-MAX(0,SUMIFS(Тех_Движение!$G$2:$G$5111,Тех_Движение!$D$2:$D$5111,$C4069,Тех_Движение!$B$2:$B$5111,"&lt;="&amp;N$3)-$F4069)))</f>
        <v/>
      </c>
      <c r="O4069" s="54">
        <f>IF(OR($B4069="",O$3&lt;$D4069+Настройки!$B$7),0,MAX(0,$E4069-MAX(0,SUMIFS(Тех_Движение!$G$2:$G$5111,Тех_Движение!$D$2:$D$5111,$C4069,Тех_Движение!$B$2:$B$5111,"&lt;="&amp;O$3)-$F4069)))</f>
        <v/>
      </c>
      <c r="P4069" s="54">
        <f>IF(OR($B4069="",P$3&lt;$D4069+Настройки!$B$7),0,MAX(0,$E4069-MAX(0,SUMIFS(Тех_Движение!$G$2:$G$5111,Тех_Движение!$D$2:$D$5111,$C4069,Тех_Движение!$B$2:$B$5111,"&lt;="&amp;P$3)-$F4069)))</f>
        <v/>
      </c>
      <c r="Q4069" s="54">
        <f>IF(OR($B4069="",Q$3&lt;$D4069+Настройки!$B$7),0,MAX(0,$E4069-MAX(0,SUMIFS(Тех_Движение!$G$2:$G$5111,Тех_Движение!$D$2:$D$5111,$C4069,Тех_Движение!$B$2:$B$5111,"&lt;="&amp;Q$3)-$F4069)))</f>
        <v/>
      </c>
      <c r="R4069" s="54">
        <f>IF($B4069="","",SUM($K4069:$Q4069))</f>
        <v/>
      </c>
      <c r="S4069" s="56">
        <f>IF($B4069="","",VLOOKUP($C4069,Настройки!$A$11:$L$17,9,FALSE))</f>
        <v/>
      </c>
      <c r="T4069" s="56">
        <f>IF($B4069="","",$R4069*$S4069)</f>
        <v/>
      </c>
    </row>
    <row r="4070">
      <c r="A4070" s="20">
        <f>Тех_Движение!$A$4067</f>
        <v/>
      </c>
      <c r="B4070" s="20">
        <f>IF(Тех_Движение!$F$4067&gt;0,Тех_Движение!$I$4067,"")</f>
        <v/>
      </c>
      <c r="C4070" s="20">
        <f>IF($B4070="","",Тех_Движение!$D$4067)</f>
        <v/>
      </c>
      <c r="D4070" s="42">
        <f>IF($B4070="","",Тех_Движение!$B$4067)</f>
        <v/>
      </c>
      <c r="E4070" s="54">
        <f>IF($B4070="","",Тех_Движение!$F$4067)</f>
        <v/>
      </c>
      <c r="F4070" s="54">
        <f>IF($B4070="","",SUMIFS($E$5:$E4069,$C$5:$C4069,$C4070))</f>
        <v/>
      </c>
      <c r="G4070" s="54">
        <f>IF($B4070="","",MAX(0,$E4070-MAX(0,SUMIFS(Тех_Движение!$G$2:$G$5111,Тех_Движение!$D$2:$D$5111,$C4070,Тех_Движение!$B$2:$B$5111,"&lt;="&amp;Настройки!$B$5-1)-$F4070)))</f>
        <v/>
      </c>
      <c r="H4070" s="54">
        <f>IF($B4070="","",IF(AND($D4070&gt;=Настройки!$B$5,$D4070&lt;=Настройки!$B$6),$E4070,0))</f>
        <v/>
      </c>
      <c r="I4070" s="54">
        <f>IF($B4070="","",$G4070+$H4070-$J4070)</f>
        <v/>
      </c>
      <c r="J4070" s="54">
        <f>IF($B4070="","",MAX(0,$E4070-MAX(0,SUMIFS(Тех_Движение!$G$2:$G$5111,Тех_Движение!$D$2:$D$5111,$C4070,Тех_Движение!$B$2:$B$5111,"&lt;="&amp;Настройки!$B$6)-$F4070)))</f>
        <v/>
      </c>
      <c r="K4070" s="54">
        <f>IF(OR($B4070="",K$3&lt;$D4070+Настройки!$B$7),0,MAX(0,$E4070-MAX(0,SUMIFS(Тех_Движение!$G$2:$G$5111,Тех_Движение!$D$2:$D$5111,$C4070,Тех_Движение!$B$2:$B$5111,"&lt;="&amp;K$3)-$F4070)))</f>
        <v/>
      </c>
      <c r="L4070" s="54">
        <f>IF(OR($B4070="",L$3&lt;$D4070+Настройки!$B$7),0,MAX(0,$E4070-MAX(0,SUMIFS(Тех_Движение!$G$2:$G$5111,Тех_Движение!$D$2:$D$5111,$C4070,Тех_Движение!$B$2:$B$5111,"&lt;="&amp;L$3)-$F4070)))</f>
        <v/>
      </c>
      <c r="M4070" s="54">
        <f>IF(OR($B4070="",M$3&lt;$D4070+Настройки!$B$7),0,MAX(0,$E4070-MAX(0,SUMIFS(Тех_Движение!$G$2:$G$5111,Тех_Движение!$D$2:$D$5111,$C4070,Тех_Движение!$B$2:$B$5111,"&lt;="&amp;M$3)-$F4070)))</f>
        <v/>
      </c>
      <c r="N4070" s="54">
        <f>IF(OR($B4070="",N$3&lt;$D4070+Настройки!$B$7),0,MAX(0,$E4070-MAX(0,SUMIFS(Тех_Движение!$G$2:$G$5111,Тех_Движение!$D$2:$D$5111,$C4070,Тех_Движение!$B$2:$B$5111,"&lt;="&amp;N$3)-$F4070)))</f>
        <v/>
      </c>
      <c r="O4070" s="54">
        <f>IF(OR($B4070="",O$3&lt;$D4070+Настройки!$B$7),0,MAX(0,$E4070-MAX(0,SUMIFS(Тех_Движение!$G$2:$G$5111,Тех_Движение!$D$2:$D$5111,$C4070,Тех_Движение!$B$2:$B$5111,"&lt;="&amp;O$3)-$F4070)))</f>
        <v/>
      </c>
      <c r="P4070" s="54">
        <f>IF(OR($B4070="",P$3&lt;$D4070+Настройки!$B$7),0,MAX(0,$E4070-MAX(0,SUMIFS(Тех_Движение!$G$2:$G$5111,Тех_Движение!$D$2:$D$5111,$C4070,Тех_Движение!$B$2:$B$5111,"&lt;="&amp;P$3)-$F4070)))</f>
        <v/>
      </c>
      <c r="Q4070" s="54">
        <f>IF(OR($B4070="",Q$3&lt;$D4070+Настройки!$B$7),0,MAX(0,$E4070-MAX(0,SUMIFS(Тех_Движение!$G$2:$G$5111,Тех_Движение!$D$2:$D$5111,$C4070,Тех_Движение!$B$2:$B$5111,"&lt;="&amp;Q$3)-$F4070)))</f>
        <v/>
      </c>
      <c r="R4070" s="54">
        <f>IF($B4070="","",SUM($K4070:$Q4070))</f>
        <v/>
      </c>
      <c r="S4070" s="56">
        <f>IF($B4070="","",VLOOKUP($C4070,Настройки!$A$11:$L$17,9,FALSE))</f>
        <v/>
      </c>
      <c r="T4070" s="56">
        <f>IF($B4070="","",$R4070*$S4070)</f>
        <v/>
      </c>
    </row>
    <row r="4071">
      <c r="A4071" s="20">
        <f>Тех_Движение!$A$4068</f>
        <v/>
      </c>
      <c r="B4071" s="20">
        <f>IF(Тех_Движение!$F$4068&gt;0,Тех_Движение!$I$4068,"")</f>
        <v/>
      </c>
      <c r="C4071" s="20">
        <f>IF($B4071="","",Тех_Движение!$D$4068)</f>
        <v/>
      </c>
      <c r="D4071" s="42">
        <f>IF($B4071="","",Тех_Движение!$B$4068)</f>
        <v/>
      </c>
      <c r="E4071" s="54">
        <f>IF($B4071="","",Тех_Движение!$F$4068)</f>
        <v/>
      </c>
      <c r="F4071" s="54">
        <f>IF($B4071="","",SUMIFS($E$5:$E4070,$C$5:$C4070,$C4071))</f>
        <v/>
      </c>
      <c r="G4071" s="54">
        <f>IF($B4071="","",MAX(0,$E4071-MAX(0,SUMIFS(Тех_Движение!$G$2:$G$5111,Тех_Движение!$D$2:$D$5111,$C4071,Тех_Движение!$B$2:$B$5111,"&lt;="&amp;Настройки!$B$5-1)-$F4071)))</f>
        <v/>
      </c>
      <c r="H4071" s="54">
        <f>IF($B4071="","",IF(AND($D4071&gt;=Настройки!$B$5,$D4071&lt;=Настройки!$B$6),$E4071,0))</f>
        <v/>
      </c>
      <c r="I4071" s="54">
        <f>IF($B4071="","",$G4071+$H4071-$J4071)</f>
        <v/>
      </c>
      <c r="J4071" s="54">
        <f>IF($B4071="","",MAX(0,$E4071-MAX(0,SUMIFS(Тех_Движение!$G$2:$G$5111,Тех_Движение!$D$2:$D$5111,$C4071,Тех_Движение!$B$2:$B$5111,"&lt;="&amp;Настройки!$B$6)-$F4071)))</f>
        <v/>
      </c>
      <c r="K4071" s="54">
        <f>IF(OR($B4071="",K$3&lt;$D4071+Настройки!$B$7),0,MAX(0,$E4071-MAX(0,SUMIFS(Тех_Движение!$G$2:$G$5111,Тех_Движение!$D$2:$D$5111,$C4071,Тех_Движение!$B$2:$B$5111,"&lt;="&amp;K$3)-$F4071)))</f>
        <v/>
      </c>
      <c r="L4071" s="54">
        <f>IF(OR($B4071="",L$3&lt;$D4071+Настройки!$B$7),0,MAX(0,$E4071-MAX(0,SUMIFS(Тех_Движение!$G$2:$G$5111,Тех_Движение!$D$2:$D$5111,$C4071,Тех_Движение!$B$2:$B$5111,"&lt;="&amp;L$3)-$F4071)))</f>
        <v/>
      </c>
      <c r="M4071" s="54">
        <f>IF(OR($B4071="",M$3&lt;$D4071+Настройки!$B$7),0,MAX(0,$E4071-MAX(0,SUMIFS(Тех_Движение!$G$2:$G$5111,Тех_Движение!$D$2:$D$5111,$C4071,Тех_Движение!$B$2:$B$5111,"&lt;="&amp;M$3)-$F4071)))</f>
        <v/>
      </c>
      <c r="N4071" s="54">
        <f>IF(OR($B4071="",N$3&lt;$D4071+Настройки!$B$7),0,MAX(0,$E4071-MAX(0,SUMIFS(Тех_Движение!$G$2:$G$5111,Тех_Движение!$D$2:$D$5111,$C4071,Тех_Движение!$B$2:$B$5111,"&lt;="&amp;N$3)-$F4071)))</f>
        <v/>
      </c>
      <c r="O4071" s="54">
        <f>IF(OR($B4071="",O$3&lt;$D4071+Настройки!$B$7),0,MAX(0,$E4071-MAX(0,SUMIFS(Тех_Движение!$G$2:$G$5111,Тех_Движение!$D$2:$D$5111,$C4071,Тех_Движение!$B$2:$B$5111,"&lt;="&amp;O$3)-$F4071)))</f>
        <v/>
      </c>
      <c r="P4071" s="54">
        <f>IF(OR($B4071="",P$3&lt;$D4071+Настройки!$B$7),0,MAX(0,$E4071-MAX(0,SUMIFS(Тех_Движение!$G$2:$G$5111,Тех_Движение!$D$2:$D$5111,$C4071,Тех_Движение!$B$2:$B$5111,"&lt;="&amp;P$3)-$F4071)))</f>
        <v/>
      </c>
      <c r="Q4071" s="54">
        <f>IF(OR($B4071="",Q$3&lt;$D4071+Настройки!$B$7),0,MAX(0,$E4071-MAX(0,SUMIFS(Тех_Движение!$G$2:$G$5111,Тех_Движение!$D$2:$D$5111,$C4071,Тех_Движение!$B$2:$B$5111,"&lt;="&amp;Q$3)-$F4071)))</f>
        <v/>
      </c>
      <c r="R4071" s="54">
        <f>IF($B4071="","",SUM($K4071:$Q4071))</f>
        <v/>
      </c>
      <c r="S4071" s="56">
        <f>IF($B4071="","",VLOOKUP($C4071,Настройки!$A$11:$L$17,9,FALSE))</f>
        <v/>
      </c>
      <c r="T4071" s="56">
        <f>IF($B4071="","",$R4071*$S4071)</f>
        <v/>
      </c>
    </row>
    <row r="4072">
      <c r="A4072" s="20">
        <f>Тех_Движение!$A$4069</f>
        <v/>
      </c>
      <c r="B4072" s="20">
        <f>IF(Тех_Движение!$F$4069&gt;0,Тех_Движение!$I$4069,"")</f>
        <v/>
      </c>
      <c r="C4072" s="20">
        <f>IF($B4072="","",Тех_Движение!$D$4069)</f>
        <v/>
      </c>
      <c r="D4072" s="42">
        <f>IF($B4072="","",Тех_Движение!$B$4069)</f>
        <v/>
      </c>
      <c r="E4072" s="54">
        <f>IF($B4072="","",Тех_Движение!$F$4069)</f>
        <v/>
      </c>
      <c r="F4072" s="54">
        <f>IF($B4072="","",SUMIFS($E$5:$E4071,$C$5:$C4071,$C4072))</f>
        <v/>
      </c>
      <c r="G4072" s="54">
        <f>IF($B4072="","",MAX(0,$E4072-MAX(0,SUMIFS(Тех_Движение!$G$2:$G$5111,Тех_Движение!$D$2:$D$5111,$C4072,Тех_Движение!$B$2:$B$5111,"&lt;="&amp;Настройки!$B$5-1)-$F4072)))</f>
        <v/>
      </c>
      <c r="H4072" s="54">
        <f>IF($B4072="","",IF(AND($D4072&gt;=Настройки!$B$5,$D4072&lt;=Настройки!$B$6),$E4072,0))</f>
        <v/>
      </c>
      <c r="I4072" s="54">
        <f>IF($B4072="","",$G4072+$H4072-$J4072)</f>
        <v/>
      </c>
      <c r="J4072" s="54">
        <f>IF($B4072="","",MAX(0,$E4072-MAX(0,SUMIFS(Тех_Движение!$G$2:$G$5111,Тех_Движение!$D$2:$D$5111,$C4072,Тех_Движение!$B$2:$B$5111,"&lt;="&amp;Настройки!$B$6)-$F4072)))</f>
        <v/>
      </c>
      <c r="K4072" s="54">
        <f>IF(OR($B4072="",K$3&lt;$D4072+Настройки!$B$7),0,MAX(0,$E4072-MAX(0,SUMIFS(Тех_Движение!$G$2:$G$5111,Тех_Движение!$D$2:$D$5111,$C4072,Тех_Движение!$B$2:$B$5111,"&lt;="&amp;K$3)-$F4072)))</f>
        <v/>
      </c>
      <c r="L4072" s="54">
        <f>IF(OR($B4072="",L$3&lt;$D4072+Настройки!$B$7),0,MAX(0,$E4072-MAX(0,SUMIFS(Тех_Движение!$G$2:$G$5111,Тех_Движение!$D$2:$D$5111,$C4072,Тех_Движение!$B$2:$B$5111,"&lt;="&amp;L$3)-$F4072)))</f>
        <v/>
      </c>
      <c r="M4072" s="54">
        <f>IF(OR($B4072="",M$3&lt;$D4072+Настройки!$B$7),0,MAX(0,$E4072-MAX(0,SUMIFS(Тех_Движение!$G$2:$G$5111,Тех_Движение!$D$2:$D$5111,$C4072,Тех_Движение!$B$2:$B$5111,"&lt;="&amp;M$3)-$F4072)))</f>
        <v/>
      </c>
      <c r="N4072" s="54">
        <f>IF(OR($B4072="",N$3&lt;$D4072+Настройки!$B$7),0,MAX(0,$E4072-MAX(0,SUMIFS(Тех_Движение!$G$2:$G$5111,Тех_Движение!$D$2:$D$5111,$C4072,Тех_Движение!$B$2:$B$5111,"&lt;="&amp;N$3)-$F4072)))</f>
        <v/>
      </c>
      <c r="O4072" s="54">
        <f>IF(OR($B4072="",O$3&lt;$D4072+Настройки!$B$7),0,MAX(0,$E4072-MAX(0,SUMIFS(Тех_Движение!$G$2:$G$5111,Тех_Движение!$D$2:$D$5111,$C4072,Тех_Движение!$B$2:$B$5111,"&lt;="&amp;O$3)-$F4072)))</f>
        <v/>
      </c>
      <c r="P4072" s="54">
        <f>IF(OR($B4072="",P$3&lt;$D4072+Настройки!$B$7),0,MAX(0,$E4072-MAX(0,SUMIFS(Тех_Движение!$G$2:$G$5111,Тех_Движение!$D$2:$D$5111,$C4072,Тех_Движение!$B$2:$B$5111,"&lt;="&amp;P$3)-$F4072)))</f>
        <v/>
      </c>
      <c r="Q4072" s="54">
        <f>IF(OR($B4072="",Q$3&lt;$D4072+Настройки!$B$7),0,MAX(0,$E4072-MAX(0,SUMIFS(Тех_Движение!$G$2:$G$5111,Тех_Движение!$D$2:$D$5111,$C4072,Тех_Движение!$B$2:$B$5111,"&lt;="&amp;Q$3)-$F4072)))</f>
        <v/>
      </c>
      <c r="R4072" s="54">
        <f>IF($B4072="","",SUM($K4072:$Q4072))</f>
        <v/>
      </c>
      <c r="S4072" s="56">
        <f>IF($B4072="","",VLOOKUP($C4072,Настройки!$A$11:$L$17,9,FALSE))</f>
        <v/>
      </c>
      <c r="T4072" s="56">
        <f>IF($B4072="","",$R4072*$S4072)</f>
        <v/>
      </c>
    </row>
    <row r="4073">
      <c r="A4073" s="20">
        <f>Тех_Движение!$A$4070</f>
        <v/>
      </c>
      <c r="B4073" s="20">
        <f>IF(Тех_Движение!$F$4070&gt;0,Тех_Движение!$I$4070,"")</f>
        <v/>
      </c>
      <c r="C4073" s="20">
        <f>IF($B4073="","",Тех_Движение!$D$4070)</f>
        <v/>
      </c>
      <c r="D4073" s="42">
        <f>IF($B4073="","",Тех_Движение!$B$4070)</f>
        <v/>
      </c>
      <c r="E4073" s="54">
        <f>IF($B4073="","",Тех_Движение!$F$4070)</f>
        <v/>
      </c>
      <c r="F4073" s="54">
        <f>IF($B4073="","",SUMIFS($E$5:$E4072,$C$5:$C4072,$C4073))</f>
        <v/>
      </c>
      <c r="G4073" s="54">
        <f>IF($B4073="","",MAX(0,$E4073-MAX(0,SUMIFS(Тех_Движение!$G$2:$G$5111,Тех_Движение!$D$2:$D$5111,$C4073,Тех_Движение!$B$2:$B$5111,"&lt;="&amp;Настройки!$B$5-1)-$F4073)))</f>
        <v/>
      </c>
      <c r="H4073" s="54">
        <f>IF($B4073="","",IF(AND($D4073&gt;=Настройки!$B$5,$D4073&lt;=Настройки!$B$6),$E4073,0))</f>
        <v/>
      </c>
      <c r="I4073" s="54">
        <f>IF($B4073="","",$G4073+$H4073-$J4073)</f>
        <v/>
      </c>
      <c r="J4073" s="54">
        <f>IF($B4073="","",MAX(0,$E4073-MAX(0,SUMIFS(Тех_Движение!$G$2:$G$5111,Тех_Движение!$D$2:$D$5111,$C4073,Тех_Движение!$B$2:$B$5111,"&lt;="&amp;Настройки!$B$6)-$F4073)))</f>
        <v/>
      </c>
      <c r="K4073" s="54">
        <f>IF(OR($B4073="",K$3&lt;$D4073+Настройки!$B$7),0,MAX(0,$E4073-MAX(0,SUMIFS(Тех_Движение!$G$2:$G$5111,Тех_Движение!$D$2:$D$5111,$C4073,Тех_Движение!$B$2:$B$5111,"&lt;="&amp;K$3)-$F4073)))</f>
        <v/>
      </c>
      <c r="L4073" s="54">
        <f>IF(OR($B4073="",L$3&lt;$D4073+Настройки!$B$7),0,MAX(0,$E4073-MAX(0,SUMIFS(Тех_Движение!$G$2:$G$5111,Тех_Движение!$D$2:$D$5111,$C4073,Тех_Движение!$B$2:$B$5111,"&lt;="&amp;L$3)-$F4073)))</f>
        <v/>
      </c>
      <c r="M4073" s="54">
        <f>IF(OR($B4073="",M$3&lt;$D4073+Настройки!$B$7),0,MAX(0,$E4073-MAX(0,SUMIFS(Тех_Движение!$G$2:$G$5111,Тех_Движение!$D$2:$D$5111,$C4073,Тех_Движение!$B$2:$B$5111,"&lt;="&amp;M$3)-$F4073)))</f>
        <v/>
      </c>
      <c r="N4073" s="54">
        <f>IF(OR($B4073="",N$3&lt;$D4073+Настройки!$B$7),0,MAX(0,$E4073-MAX(0,SUMIFS(Тех_Движение!$G$2:$G$5111,Тех_Движение!$D$2:$D$5111,$C4073,Тех_Движение!$B$2:$B$5111,"&lt;="&amp;N$3)-$F4073)))</f>
        <v/>
      </c>
      <c r="O4073" s="54">
        <f>IF(OR($B4073="",O$3&lt;$D4073+Настройки!$B$7),0,MAX(0,$E4073-MAX(0,SUMIFS(Тех_Движение!$G$2:$G$5111,Тех_Движение!$D$2:$D$5111,$C4073,Тех_Движение!$B$2:$B$5111,"&lt;="&amp;O$3)-$F4073)))</f>
        <v/>
      </c>
      <c r="P4073" s="54">
        <f>IF(OR($B4073="",P$3&lt;$D4073+Настройки!$B$7),0,MAX(0,$E4073-MAX(0,SUMIFS(Тех_Движение!$G$2:$G$5111,Тех_Движение!$D$2:$D$5111,$C4073,Тех_Движение!$B$2:$B$5111,"&lt;="&amp;P$3)-$F4073)))</f>
        <v/>
      </c>
      <c r="Q4073" s="54">
        <f>IF(OR($B4073="",Q$3&lt;$D4073+Настройки!$B$7),0,MAX(0,$E4073-MAX(0,SUMIFS(Тех_Движение!$G$2:$G$5111,Тех_Движение!$D$2:$D$5111,$C4073,Тех_Движение!$B$2:$B$5111,"&lt;="&amp;Q$3)-$F4073)))</f>
        <v/>
      </c>
      <c r="R4073" s="54">
        <f>IF($B4073="","",SUM($K4073:$Q4073))</f>
        <v/>
      </c>
      <c r="S4073" s="56">
        <f>IF($B4073="","",VLOOKUP($C4073,Настройки!$A$11:$L$17,9,FALSE))</f>
        <v/>
      </c>
      <c r="T4073" s="56">
        <f>IF($B4073="","",$R4073*$S4073)</f>
        <v/>
      </c>
    </row>
    <row r="4074">
      <c r="A4074" s="20">
        <f>Тех_Движение!$A$4071</f>
        <v/>
      </c>
      <c r="B4074" s="20">
        <f>IF(Тех_Движение!$F$4071&gt;0,Тех_Движение!$I$4071,"")</f>
        <v/>
      </c>
      <c r="C4074" s="20">
        <f>IF($B4074="","",Тех_Движение!$D$4071)</f>
        <v/>
      </c>
      <c r="D4074" s="42">
        <f>IF($B4074="","",Тех_Движение!$B$4071)</f>
        <v/>
      </c>
      <c r="E4074" s="54">
        <f>IF($B4074="","",Тех_Движение!$F$4071)</f>
        <v/>
      </c>
      <c r="F4074" s="54">
        <f>IF($B4074="","",SUMIFS($E$5:$E4073,$C$5:$C4073,$C4074))</f>
        <v/>
      </c>
      <c r="G4074" s="54">
        <f>IF($B4074="","",MAX(0,$E4074-MAX(0,SUMIFS(Тех_Движение!$G$2:$G$5111,Тех_Движение!$D$2:$D$5111,$C4074,Тех_Движение!$B$2:$B$5111,"&lt;="&amp;Настройки!$B$5-1)-$F4074)))</f>
        <v/>
      </c>
      <c r="H4074" s="54">
        <f>IF($B4074="","",IF(AND($D4074&gt;=Настройки!$B$5,$D4074&lt;=Настройки!$B$6),$E4074,0))</f>
        <v/>
      </c>
      <c r="I4074" s="54">
        <f>IF($B4074="","",$G4074+$H4074-$J4074)</f>
        <v/>
      </c>
      <c r="J4074" s="54">
        <f>IF($B4074="","",MAX(0,$E4074-MAX(0,SUMIFS(Тех_Движение!$G$2:$G$5111,Тех_Движение!$D$2:$D$5111,$C4074,Тех_Движение!$B$2:$B$5111,"&lt;="&amp;Настройки!$B$6)-$F4074)))</f>
        <v/>
      </c>
      <c r="K4074" s="54">
        <f>IF(OR($B4074="",K$3&lt;$D4074+Настройки!$B$7),0,MAX(0,$E4074-MAX(0,SUMIFS(Тех_Движение!$G$2:$G$5111,Тех_Движение!$D$2:$D$5111,$C4074,Тех_Движение!$B$2:$B$5111,"&lt;="&amp;K$3)-$F4074)))</f>
        <v/>
      </c>
      <c r="L4074" s="54">
        <f>IF(OR($B4074="",L$3&lt;$D4074+Настройки!$B$7),0,MAX(0,$E4074-MAX(0,SUMIFS(Тех_Движение!$G$2:$G$5111,Тех_Движение!$D$2:$D$5111,$C4074,Тех_Движение!$B$2:$B$5111,"&lt;="&amp;L$3)-$F4074)))</f>
        <v/>
      </c>
      <c r="M4074" s="54">
        <f>IF(OR($B4074="",M$3&lt;$D4074+Настройки!$B$7),0,MAX(0,$E4074-MAX(0,SUMIFS(Тех_Движение!$G$2:$G$5111,Тех_Движение!$D$2:$D$5111,$C4074,Тех_Движение!$B$2:$B$5111,"&lt;="&amp;M$3)-$F4074)))</f>
        <v/>
      </c>
      <c r="N4074" s="54">
        <f>IF(OR($B4074="",N$3&lt;$D4074+Настройки!$B$7),0,MAX(0,$E4074-MAX(0,SUMIFS(Тех_Движение!$G$2:$G$5111,Тех_Движение!$D$2:$D$5111,$C4074,Тех_Движение!$B$2:$B$5111,"&lt;="&amp;N$3)-$F4074)))</f>
        <v/>
      </c>
      <c r="O4074" s="54">
        <f>IF(OR($B4074="",O$3&lt;$D4074+Настройки!$B$7),0,MAX(0,$E4074-MAX(0,SUMIFS(Тех_Движение!$G$2:$G$5111,Тех_Движение!$D$2:$D$5111,$C4074,Тех_Движение!$B$2:$B$5111,"&lt;="&amp;O$3)-$F4074)))</f>
        <v/>
      </c>
      <c r="P4074" s="54">
        <f>IF(OR($B4074="",P$3&lt;$D4074+Настройки!$B$7),0,MAX(0,$E4074-MAX(0,SUMIFS(Тех_Движение!$G$2:$G$5111,Тех_Движение!$D$2:$D$5111,$C4074,Тех_Движение!$B$2:$B$5111,"&lt;="&amp;P$3)-$F4074)))</f>
        <v/>
      </c>
      <c r="Q4074" s="54">
        <f>IF(OR($B4074="",Q$3&lt;$D4074+Настройки!$B$7),0,MAX(0,$E4074-MAX(0,SUMIFS(Тех_Движение!$G$2:$G$5111,Тех_Движение!$D$2:$D$5111,$C4074,Тех_Движение!$B$2:$B$5111,"&lt;="&amp;Q$3)-$F4074)))</f>
        <v/>
      </c>
      <c r="R4074" s="54">
        <f>IF($B4074="","",SUM($K4074:$Q4074))</f>
        <v/>
      </c>
      <c r="S4074" s="56">
        <f>IF($B4074="","",VLOOKUP($C4074,Настройки!$A$11:$L$17,9,FALSE))</f>
        <v/>
      </c>
      <c r="T4074" s="56">
        <f>IF($B4074="","",$R4074*$S4074)</f>
        <v/>
      </c>
    </row>
    <row r="4075">
      <c r="A4075" s="20">
        <f>Тех_Движение!$A$4072</f>
        <v/>
      </c>
      <c r="B4075" s="20">
        <f>IF(Тех_Движение!$F$4072&gt;0,Тех_Движение!$I$4072,"")</f>
        <v/>
      </c>
      <c r="C4075" s="20">
        <f>IF($B4075="","",Тех_Движение!$D$4072)</f>
        <v/>
      </c>
      <c r="D4075" s="42">
        <f>IF($B4075="","",Тех_Движение!$B$4072)</f>
        <v/>
      </c>
      <c r="E4075" s="54">
        <f>IF($B4075="","",Тех_Движение!$F$4072)</f>
        <v/>
      </c>
      <c r="F4075" s="54">
        <f>IF($B4075="","",SUMIFS($E$5:$E4074,$C$5:$C4074,$C4075))</f>
        <v/>
      </c>
      <c r="G4075" s="54">
        <f>IF($B4075="","",MAX(0,$E4075-MAX(0,SUMIFS(Тех_Движение!$G$2:$G$5111,Тех_Движение!$D$2:$D$5111,$C4075,Тех_Движение!$B$2:$B$5111,"&lt;="&amp;Настройки!$B$5-1)-$F4075)))</f>
        <v/>
      </c>
      <c r="H4075" s="54">
        <f>IF($B4075="","",IF(AND($D4075&gt;=Настройки!$B$5,$D4075&lt;=Настройки!$B$6),$E4075,0))</f>
        <v/>
      </c>
      <c r="I4075" s="54">
        <f>IF($B4075="","",$G4075+$H4075-$J4075)</f>
        <v/>
      </c>
      <c r="J4075" s="54">
        <f>IF($B4075="","",MAX(0,$E4075-MAX(0,SUMIFS(Тех_Движение!$G$2:$G$5111,Тех_Движение!$D$2:$D$5111,$C4075,Тех_Движение!$B$2:$B$5111,"&lt;="&amp;Настройки!$B$6)-$F4075)))</f>
        <v/>
      </c>
      <c r="K4075" s="54">
        <f>IF(OR($B4075="",K$3&lt;$D4075+Настройки!$B$7),0,MAX(0,$E4075-MAX(0,SUMIFS(Тех_Движение!$G$2:$G$5111,Тех_Движение!$D$2:$D$5111,$C4075,Тех_Движение!$B$2:$B$5111,"&lt;="&amp;K$3)-$F4075)))</f>
        <v/>
      </c>
      <c r="L4075" s="54">
        <f>IF(OR($B4075="",L$3&lt;$D4075+Настройки!$B$7),0,MAX(0,$E4075-MAX(0,SUMIFS(Тех_Движение!$G$2:$G$5111,Тех_Движение!$D$2:$D$5111,$C4075,Тех_Движение!$B$2:$B$5111,"&lt;="&amp;L$3)-$F4075)))</f>
        <v/>
      </c>
      <c r="M4075" s="54">
        <f>IF(OR($B4075="",M$3&lt;$D4075+Настройки!$B$7),0,MAX(0,$E4075-MAX(0,SUMIFS(Тех_Движение!$G$2:$G$5111,Тех_Движение!$D$2:$D$5111,$C4075,Тех_Движение!$B$2:$B$5111,"&lt;="&amp;M$3)-$F4075)))</f>
        <v/>
      </c>
      <c r="N4075" s="54">
        <f>IF(OR($B4075="",N$3&lt;$D4075+Настройки!$B$7),0,MAX(0,$E4075-MAX(0,SUMIFS(Тех_Движение!$G$2:$G$5111,Тех_Движение!$D$2:$D$5111,$C4075,Тех_Движение!$B$2:$B$5111,"&lt;="&amp;N$3)-$F4075)))</f>
        <v/>
      </c>
      <c r="O4075" s="54">
        <f>IF(OR($B4075="",O$3&lt;$D4075+Настройки!$B$7),0,MAX(0,$E4075-MAX(0,SUMIFS(Тех_Движение!$G$2:$G$5111,Тех_Движение!$D$2:$D$5111,$C4075,Тех_Движение!$B$2:$B$5111,"&lt;="&amp;O$3)-$F4075)))</f>
        <v/>
      </c>
      <c r="P4075" s="54">
        <f>IF(OR($B4075="",P$3&lt;$D4075+Настройки!$B$7),0,MAX(0,$E4075-MAX(0,SUMIFS(Тех_Движение!$G$2:$G$5111,Тех_Движение!$D$2:$D$5111,$C4075,Тех_Движение!$B$2:$B$5111,"&lt;="&amp;P$3)-$F4075)))</f>
        <v/>
      </c>
      <c r="Q4075" s="54">
        <f>IF(OR($B4075="",Q$3&lt;$D4075+Настройки!$B$7),0,MAX(0,$E4075-MAX(0,SUMIFS(Тех_Движение!$G$2:$G$5111,Тех_Движение!$D$2:$D$5111,$C4075,Тех_Движение!$B$2:$B$5111,"&lt;="&amp;Q$3)-$F4075)))</f>
        <v/>
      </c>
      <c r="R4075" s="54">
        <f>IF($B4075="","",SUM($K4075:$Q4075))</f>
        <v/>
      </c>
      <c r="S4075" s="56">
        <f>IF($B4075="","",VLOOKUP($C4075,Настройки!$A$11:$L$17,9,FALSE))</f>
        <v/>
      </c>
      <c r="T4075" s="56">
        <f>IF($B4075="","",$R4075*$S4075)</f>
        <v/>
      </c>
    </row>
    <row r="4076">
      <c r="A4076" s="20">
        <f>Тех_Движение!$A$4073</f>
        <v/>
      </c>
      <c r="B4076" s="20">
        <f>IF(Тех_Движение!$F$4073&gt;0,Тех_Движение!$I$4073,"")</f>
        <v/>
      </c>
      <c r="C4076" s="20">
        <f>IF($B4076="","",Тех_Движение!$D$4073)</f>
        <v/>
      </c>
      <c r="D4076" s="42">
        <f>IF($B4076="","",Тех_Движение!$B$4073)</f>
        <v/>
      </c>
      <c r="E4076" s="54">
        <f>IF($B4076="","",Тех_Движение!$F$4073)</f>
        <v/>
      </c>
      <c r="F4076" s="54">
        <f>IF($B4076="","",SUMIFS($E$5:$E4075,$C$5:$C4075,$C4076))</f>
        <v/>
      </c>
      <c r="G4076" s="54">
        <f>IF($B4076="","",MAX(0,$E4076-MAX(0,SUMIFS(Тех_Движение!$G$2:$G$5111,Тех_Движение!$D$2:$D$5111,$C4076,Тех_Движение!$B$2:$B$5111,"&lt;="&amp;Настройки!$B$5-1)-$F4076)))</f>
        <v/>
      </c>
      <c r="H4076" s="54">
        <f>IF($B4076="","",IF(AND($D4076&gt;=Настройки!$B$5,$D4076&lt;=Настройки!$B$6),$E4076,0))</f>
        <v/>
      </c>
      <c r="I4076" s="54">
        <f>IF($B4076="","",$G4076+$H4076-$J4076)</f>
        <v/>
      </c>
      <c r="J4076" s="54">
        <f>IF($B4076="","",MAX(0,$E4076-MAX(0,SUMIFS(Тех_Движение!$G$2:$G$5111,Тех_Движение!$D$2:$D$5111,$C4076,Тех_Движение!$B$2:$B$5111,"&lt;="&amp;Настройки!$B$6)-$F4076)))</f>
        <v/>
      </c>
      <c r="K4076" s="54">
        <f>IF(OR($B4076="",K$3&lt;$D4076+Настройки!$B$7),0,MAX(0,$E4076-MAX(0,SUMIFS(Тех_Движение!$G$2:$G$5111,Тех_Движение!$D$2:$D$5111,$C4076,Тех_Движение!$B$2:$B$5111,"&lt;="&amp;K$3)-$F4076)))</f>
        <v/>
      </c>
      <c r="L4076" s="54">
        <f>IF(OR($B4076="",L$3&lt;$D4076+Настройки!$B$7),0,MAX(0,$E4076-MAX(0,SUMIFS(Тех_Движение!$G$2:$G$5111,Тех_Движение!$D$2:$D$5111,$C4076,Тех_Движение!$B$2:$B$5111,"&lt;="&amp;L$3)-$F4076)))</f>
        <v/>
      </c>
      <c r="M4076" s="54">
        <f>IF(OR($B4076="",M$3&lt;$D4076+Настройки!$B$7),0,MAX(0,$E4076-MAX(0,SUMIFS(Тех_Движение!$G$2:$G$5111,Тех_Движение!$D$2:$D$5111,$C4076,Тех_Движение!$B$2:$B$5111,"&lt;="&amp;M$3)-$F4076)))</f>
        <v/>
      </c>
      <c r="N4076" s="54">
        <f>IF(OR($B4076="",N$3&lt;$D4076+Настройки!$B$7),0,MAX(0,$E4076-MAX(0,SUMIFS(Тех_Движение!$G$2:$G$5111,Тех_Движение!$D$2:$D$5111,$C4076,Тех_Движение!$B$2:$B$5111,"&lt;="&amp;N$3)-$F4076)))</f>
        <v/>
      </c>
      <c r="O4076" s="54">
        <f>IF(OR($B4076="",O$3&lt;$D4076+Настройки!$B$7),0,MAX(0,$E4076-MAX(0,SUMIFS(Тех_Движение!$G$2:$G$5111,Тех_Движение!$D$2:$D$5111,$C4076,Тех_Движение!$B$2:$B$5111,"&lt;="&amp;O$3)-$F4076)))</f>
        <v/>
      </c>
      <c r="P4076" s="54">
        <f>IF(OR($B4076="",P$3&lt;$D4076+Настройки!$B$7),0,MAX(0,$E4076-MAX(0,SUMIFS(Тех_Движение!$G$2:$G$5111,Тех_Движение!$D$2:$D$5111,$C4076,Тех_Движение!$B$2:$B$5111,"&lt;="&amp;P$3)-$F4076)))</f>
        <v/>
      </c>
      <c r="Q4076" s="54">
        <f>IF(OR($B4076="",Q$3&lt;$D4076+Настройки!$B$7),0,MAX(0,$E4076-MAX(0,SUMIFS(Тех_Движение!$G$2:$G$5111,Тех_Движение!$D$2:$D$5111,$C4076,Тех_Движение!$B$2:$B$5111,"&lt;="&amp;Q$3)-$F4076)))</f>
        <v/>
      </c>
      <c r="R4076" s="54">
        <f>IF($B4076="","",SUM($K4076:$Q4076))</f>
        <v/>
      </c>
      <c r="S4076" s="56">
        <f>IF($B4076="","",VLOOKUP($C4076,Настройки!$A$11:$L$17,9,FALSE))</f>
        <v/>
      </c>
      <c r="T4076" s="56">
        <f>IF($B4076="","",$R4076*$S4076)</f>
        <v/>
      </c>
    </row>
    <row r="4077">
      <c r="A4077" s="20">
        <f>Тех_Движение!$A$4074</f>
        <v/>
      </c>
      <c r="B4077" s="20">
        <f>IF(Тех_Движение!$F$4074&gt;0,Тех_Движение!$I$4074,"")</f>
        <v/>
      </c>
      <c r="C4077" s="20">
        <f>IF($B4077="","",Тех_Движение!$D$4074)</f>
        <v/>
      </c>
      <c r="D4077" s="42">
        <f>IF($B4077="","",Тех_Движение!$B$4074)</f>
        <v/>
      </c>
      <c r="E4077" s="54">
        <f>IF($B4077="","",Тех_Движение!$F$4074)</f>
        <v/>
      </c>
      <c r="F4077" s="54">
        <f>IF($B4077="","",SUMIFS($E$5:$E4076,$C$5:$C4076,$C4077))</f>
        <v/>
      </c>
      <c r="G4077" s="54">
        <f>IF($B4077="","",MAX(0,$E4077-MAX(0,SUMIFS(Тех_Движение!$G$2:$G$5111,Тех_Движение!$D$2:$D$5111,$C4077,Тех_Движение!$B$2:$B$5111,"&lt;="&amp;Настройки!$B$5-1)-$F4077)))</f>
        <v/>
      </c>
      <c r="H4077" s="54">
        <f>IF($B4077="","",IF(AND($D4077&gt;=Настройки!$B$5,$D4077&lt;=Настройки!$B$6),$E4077,0))</f>
        <v/>
      </c>
      <c r="I4077" s="54">
        <f>IF($B4077="","",$G4077+$H4077-$J4077)</f>
        <v/>
      </c>
      <c r="J4077" s="54">
        <f>IF($B4077="","",MAX(0,$E4077-MAX(0,SUMIFS(Тех_Движение!$G$2:$G$5111,Тех_Движение!$D$2:$D$5111,$C4077,Тех_Движение!$B$2:$B$5111,"&lt;="&amp;Настройки!$B$6)-$F4077)))</f>
        <v/>
      </c>
      <c r="K4077" s="54">
        <f>IF(OR($B4077="",K$3&lt;$D4077+Настройки!$B$7),0,MAX(0,$E4077-MAX(0,SUMIFS(Тех_Движение!$G$2:$G$5111,Тех_Движение!$D$2:$D$5111,$C4077,Тех_Движение!$B$2:$B$5111,"&lt;="&amp;K$3)-$F4077)))</f>
        <v/>
      </c>
      <c r="L4077" s="54">
        <f>IF(OR($B4077="",L$3&lt;$D4077+Настройки!$B$7),0,MAX(0,$E4077-MAX(0,SUMIFS(Тех_Движение!$G$2:$G$5111,Тех_Движение!$D$2:$D$5111,$C4077,Тех_Движение!$B$2:$B$5111,"&lt;="&amp;L$3)-$F4077)))</f>
        <v/>
      </c>
      <c r="M4077" s="54">
        <f>IF(OR($B4077="",M$3&lt;$D4077+Настройки!$B$7),0,MAX(0,$E4077-MAX(0,SUMIFS(Тех_Движение!$G$2:$G$5111,Тех_Движение!$D$2:$D$5111,$C4077,Тех_Движение!$B$2:$B$5111,"&lt;="&amp;M$3)-$F4077)))</f>
        <v/>
      </c>
      <c r="N4077" s="54">
        <f>IF(OR($B4077="",N$3&lt;$D4077+Настройки!$B$7),0,MAX(0,$E4077-MAX(0,SUMIFS(Тех_Движение!$G$2:$G$5111,Тех_Движение!$D$2:$D$5111,$C4077,Тех_Движение!$B$2:$B$5111,"&lt;="&amp;N$3)-$F4077)))</f>
        <v/>
      </c>
      <c r="O4077" s="54">
        <f>IF(OR($B4077="",O$3&lt;$D4077+Настройки!$B$7),0,MAX(0,$E4077-MAX(0,SUMIFS(Тех_Движение!$G$2:$G$5111,Тех_Движение!$D$2:$D$5111,$C4077,Тех_Движение!$B$2:$B$5111,"&lt;="&amp;O$3)-$F4077)))</f>
        <v/>
      </c>
      <c r="P4077" s="54">
        <f>IF(OR($B4077="",P$3&lt;$D4077+Настройки!$B$7),0,MAX(0,$E4077-MAX(0,SUMIFS(Тех_Движение!$G$2:$G$5111,Тех_Движение!$D$2:$D$5111,$C4077,Тех_Движение!$B$2:$B$5111,"&lt;="&amp;P$3)-$F4077)))</f>
        <v/>
      </c>
      <c r="Q4077" s="54">
        <f>IF(OR($B4077="",Q$3&lt;$D4077+Настройки!$B$7),0,MAX(0,$E4077-MAX(0,SUMIFS(Тех_Движение!$G$2:$G$5111,Тех_Движение!$D$2:$D$5111,$C4077,Тех_Движение!$B$2:$B$5111,"&lt;="&amp;Q$3)-$F4077)))</f>
        <v/>
      </c>
      <c r="R4077" s="54">
        <f>IF($B4077="","",SUM($K4077:$Q4077))</f>
        <v/>
      </c>
      <c r="S4077" s="56">
        <f>IF($B4077="","",VLOOKUP($C4077,Настройки!$A$11:$L$17,9,FALSE))</f>
        <v/>
      </c>
      <c r="T4077" s="56">
        <f>IF($B4077="","",$R4077*$S4077)</f>
        <v/>
      </c>
    </row>
    <row r="4078">
      <c r="A4078" s="20">
        <f>Тех_Движение!$A$4075</f>
        <v/>
      </c>
      <c r="B4078" s="20">
        <f>IF(Тех_Движение!$F$4075&gt;0,Тех_Движение!$I$4075,"")</f>
        <v/>
      </c>
      <c r="C4078" s="20">
        <f>IF($B4078="","",Тех_Движение!$D$4075)</f>
        <v/>
      </c>
      <c r="D4078" s="42">
        <f>IF($B4078="","",Тех_Движение!$B$4075)</f>
        <v/>
      </c>
      <c r="E4078" s="54">
        <f>IF($B4078="","",Тех_Движение!$F$4075)</f>
        <v/>
      </c>
      <c r="F4078" s="54">
        <f>IF($B4078="","",SUMIFS($E$5:$E4077,$C$5:$C4077,$C4078))</f>
        <v/>
      </c>
      <c r="G4078" s="54">
        <f>IF($B4078="","",MAX(0,$E4078-MAX(0,SUMIFS(Тех_Движение!$G$2:$G$5111,Тех_Движение!$D$2:$D$5111,$C4078,Тех_Движение!$B$2:$B$5111,"&lt;="&amp;Настройки!$B$5-1)-$F4078)))</f>
        <v/>
      </c>
      <c r="H4078" s="54">
        <f>IF($B4078="","",IF(AND($D4078&gt;=Настройки!$B$5,$D4078&lt;=Настройки!$B$6),$E4078,0))</f>
        <v/>
      </c>
      <c r="I4078" s="54">
        <f>IF($B4078="","",$G4078+$H4078-$J4078)</f>
        <v/>
      </c>
      <c r="J4078" s="54">
        <f>IF($B4078="","",MAX(0,$E4078-MAX(0,SUMIFS(Тех_Движение!$G$2:$G$5111,Тех_Движение!$D$2:$D$5111,$C4078,Тех_Движение!$B$2:$B$5111,"&lt;="&amp;Настройки!$B$6)-$F4078)))</f>
        <v/>
      </c>
      <c r="K4078" s="54">
        <f>IF(OR($B4078="",K$3&lt;$D4078+Настройки!$B$7),0,MAX(0,$E4078-MAX(0,SUMIFS(Тех_Движение!$G$2:$G$5111,Тех_Движение!$D$2:$D$5111,$C4078,Тех_Движение!$B$2:$B$5111,"&lt;="&amp;K$3)-$F4078)))</f>
        <v/>
      </c>
      <c r="L4078" s="54">
        <f>IF(OR($B4078="",L$3&lt;$D4078+Настройки!$B$7),0,MAX(0,$E4078-MAX(0,SUMIFS(Тех_Движение!$G$2:$G$5111,Тех_Движение!$D$2:$D$5111,$C4078,Тех_Движение!$B$2:$B$5111,"&lt;="&amp;L$3)-$F4078)))</f>
        <v/>
      </c>
      <c r="M4078" s="54">
        <f>IF(OR($B4078="",M$3&lt;$D4078+Настройки!$B$7),0,MAX(0,$E4078-MAX(0,SUMIFS(Тех_Движение!$G$2:$G$5111,Тех_Движение!$D$2:$D$5111,$C4078,Тех_Движение!$B$2:$B$5111,"&lt;="&amp;M$3)-$F4078)))</f>
        <v/>
      </c>
      <c r="N4078" s="54">
        <f>IF(OR($B4078="",N$3&lt;$D4078+Настройки!$B$7),0,MAX(0,$E4078-MAX(0,SUMIFS(Тех_Движение!$G$2:$G$5111,Тех_Движение!$D$2:$D$5111,$C4078,Тех_Движение!$B$2:$B$5111,"&lt;="&amp;N$3)-$F4078)))</f>
        <v/>
      </c>
      <c r="O4078" s="54">
        <f>IF(OR($B4078="",O$3&lt;$D4078+Настройки!$B$7),0,MAX(0,$E4078-MAX(0,SUMIFS(Тех_Движение!$G$2:$G$5111,Тех_Движение!$D$2:$D$5111,$C4078,Тех_Движение!$B$2:$B$5111,"&lt;="&amp;O$3)-$F4078)))</f>
        <v/>
      </c>
      <c r="P4078" s="54">
        <f>IF(OR($B4078="",P$3&lt;$D4078+Настройки!$B$7),0,MAX(0,$E4078-MAX(0,SUMIFS(Тех_Движение!$G$2:$G$5111,Тех_Движение!$D$2:$D$5111,$C4078,Тех_Движение!$B$2:$B$5111,"&lt;="&amp;P$3)-$F4078)))</f>
        <v/>
      </c>
      <c r="Q4078" s="54">
        <f>IF(OR($B4078="",Q$3&lt;$D4078+Настройки!$B$7),0,MAX(0,$E4078-MAX(0,SUMIFS(Тех_Движение!$G$2:$G$5111,Тех_Движение!$D$2:$D$5111,$C4078,Тех_Движение!$B$2:$B$5111,"&lt;="&amp;Q$3)-$F4078)))</f>
        <v/>
      </c>
      <c r="R4078" s="54">
        <f>IF($B4078="","",SUM($K4078:$Q4078))</f>
        <v/>
      </c>
      <c r="S4078" s="56">
        <f>IF($B4078="","",VLOOKUP($C4078,Настройки!$A$11:$L$17,9,FALSE))</f>
        <v/>
      </c>
      <c r="T4078" s="56">
        <f>IF($B4078="","",$R4078*$S4078)</f>
        <v/>
      </c>
    </row>
    <row r="4079">
      <c r="A4079" s="20">
        <f>Тех_Движение!$A$4076</f>
        <v/>
      </c>
      <c r="B4079" s="20">
        <f>IF(Тех_Движение!$F$4076&gt;0,Тех_Движение!$I$4076,"")</f>
        <v/>
      </c>
      <c r="C4079" s="20">
        <f>IF($B4079="","",Тех_Движение!$D$4076)</f>
        <v/>
      </c>
      <c r="D4079" s="42">
        <f>IF($B4079="","",Тех_Движение!$B$4076)</f>
        <v/>
      </c>
      <c r="E4079" s="54">
        <f>IF($B4079="","",Тех_Движение!$F$4076)</f>
        <v/>
      </c>
      <c r="F4079" s="54">
        <f>IF($B4079="","",SUMIFS($E$5:$E4078,$C$5:$C4078,$C4079))</f>
        <v/>
      </c>
      <c r="G4079" s="54">
        <f>IF($B4079="","",MAX(0,$E4079-MAX(0,SUMIFS(Тех_Движение!$G$2:$G$5111,Тех_Движение!$D$2:$D$5111,$C4079,Тех_Движение!$B$2:$B$5111,"&lt;="&amp;Настройки!$B$5-1)-$F4079)))</f>
        <v/>
      </c>
      <c r="H4079" s="54">
        <f>IF($B4079="","",IF(AND($D4079&gt;=Настройки!$B$5,$D4079&lt;=Настройки!$B$6),$E4079,0))</f>
        <v/>
      </c>
      <c r="I4079" s="54">
        <f>IF($B4079="","",$G4079+$H4079-$J4079)</f>
        <v/>
      </c>
      <c r="J4079" s="54">
        <f>IF($B4079="","",MAX(0,$E4079-MAX(0,SUMIFS(Тех_Движение!$G$2:$G$5111,Тех_Движение!$D$2:$D$5111,$C4079,Тех_Движение!$B$2:$B$5111,"&lt;="&amp;Настройки!$B$6)-$F4079)))</f>
        <v/>
      </c>
      <c r="K4079" s="54">
        <f>IF(OR($B4079="",K$3&lt;$D4079+Настройки!$B$7),0,MAX(0,$E4079-MAX(0,SUMIFS(Тех_Движение!$G$2:$G$5111,Тех_Движение!$D$2:$D$5111,$C4079,Тех_Движение!$B$2:$B$5111,"&lt;="&amp;K$3)-$F4079)))</f>
        <v/>
      </c>
      <c r="L4079" s="54">
        <f>IF(OR($B4079="",L$3&lt;$D4079+Настройки!$B$7),0,MAX(0,$E4079-MAX(0,SUMIFS(Тех_Движение!$G$2:$G$5111,Тех_Движение!$D$2:$D$5111,$C4079,Тех_Движение!$B$2:$B$5111,"&lt;="&amp;L$3)-$F4079)))</f>
        <v/>
      </c>
      <c r="M4079" s="54">
        <f>IF(OR($B4079="",M$3&lt;$D4079+Настройки!$B$7),0,MAX(0,$E4079-MAX(0,SUMIFS(Тех_Движение!$G$2:$G$5111,Тех_Движение!$D$2:$D$5111,$C4079,Тех_Движение!$B$2:$B$5111,"&lt;="&amp;M$3)-$F4079)))</f>
        <v/>
      </c>
      <c r="N4079" s="54">
        <f>IF(OR($B4079="",N$3&lt;$D4079+Настройки!$B$7),0,MAX(0,$E4079-MAX(0,SUMIFS(Тех_Движение!$G$2:$G$5111,Тех_Движение!$D$2:$D$5111,$C4079,Тех_Движение!$B$2:$B$5111,"&lt;="&amp;N$3)-$F4079)))</f>
        <v/>
      </c>
      <c r="O4079" s="54">
        <f>IF(OR($B4079="",O$3&lt;$D4079+Настройки!$B$7),0,MAX(0,$E4079-MAX(0,SUMIFS(Тех_Движение!$G$2:$G$5111,Тех_Движение!$D$2:$D$5111,$C4079,Тех_Движение!$B$2:$B$5111,"&lt;="&amp;O$3)-$F4079)))</f>
        <v/>
      </c>
      <c r="P4079" s="54">
        <f>IF(OR($B4079="",P$3&lt;$D4079+Настройки!$B$7),0,MAX(0,$E4079-MAX(0,SUMIFS(Тех_Движение!$G$2:$G$5111,Тех_Движение!$D$2:$D$5111,$C4079,Тех_Движение!$B$2:$B$5111,"&lt;="&amp;P$3)-$F4079)))</f>
        <v/>
      </c>
      <c r="Q4079" s="54">
        <f>IF(OR($B4079="",Q$3&lt;$D4079+Настройки!$B$7),0,MAX(0,$E4079-MAX(0,SUMIFS(Тех_Движение!$G$2:$G$5111,Тех_Движение!$D$2:$D$5111,$C4079,Тех_Движение!$B$2:$B$5111,"&lt;="&amp;Q$3)-$F4079)))</f>
        <v/>
      </c>
      <c r="R4079" s="54">
        <f>IF($B4079="","",SUM($K4079:$Q4079))</f>
        <v/>
      </c>
      <c r="S4079" s="56">
        <f>IF($B4079="","",VLOOKUP($C4079,Настройки!$A$11:$L$17,9,FALSE))</f>
        <v/>
      </c>
      <c r="T4079" s="56">
        <f>IF($B4079="","",$R4079*$S4079)</f>
        <v/>
      </c>
    </row>
    <row r="4080">
      <c r="A4080" s="20">
        <f>Тех_Движение!$A$4077</f>
        <v/>
      </c>
      <c r="B4080" s="20">
        <f>IF(Тех_Движение!$F$4077&gt;0,Тех_Движение!$I$4077,"")</f>
        <v/>
      </c>
      <c r="C4080" s="20">
        <f>IF($B4080="","",Тех_Движение!$D$4077)</f>
        <v/>
      </c>
      <c r="D4080" s="42">
        <f>IF($B4080="","",Тех_Движение!$B$4077)</f>
        <v/>
      </c>
      <c r="E4080" s="54">
        <f>IF($B4080="","",Тех_Движение!$F$4077)</f>
        <v/>
      </c>
      <c r="F4080" s="54">
        <f>IF($B4080="","",SUMIFS($E$5:$E4079,$C$5:$C4079,$C4080))</f>
        <v/>
      </c>
      <c r="G4080" s="54">
        <f>IF($B4080="","",MAX(0,$E4080-MAX(0,SUMIFS(Тех_Движение!$G$2:$G$5111,Тех_Движение!$D$2:$D$5111,$C4080,Тех_Движение!$B$2:$B$5111,"&lt;="&amp;Настройки!$B$5-1)-$F4080)))</f>
        <v/>
      </c>
      <c r="H4080" s="54">
        <f>IF($B4080="","",IF(AND($D4080&gt;=Настройки!$B$5,$D4080&lt;=Настройки!$B$6),$E4080,0))</f>
        <v/>
      </c>
      <c r="I4080" s="54">
        <f>IF($B4080="","",$G4080+$H4080-$J4080)</f>
        <v/>
      </c>
      <c r="J4080" s="54">
        <f>IF($B4080="","",MAX(0,$E4080-MAX(0,SUMIFS(Тех_Движение!$G$2:$G$5111,Тех_Движение!$D$2:$D$5111,$C4080,Тех_Движение!$B$2:$B$5111,"&lt;="&amp;Настройки!$B$6)-$F4080)))</f>
        <v/>
      </c>
      <c r="K4080" s="54">
        <f>IF(OR($B4080="",K$3&lt;$D4080+Настройки!$B$7),0,MAX(0,$E4080-MAX(0,SUMIFS(Тех_Движение!$G$2:$G$5111,Тех_Движение!$D$2:$D$5111,$C4080,Тех_Движение!$B$2:$B$5111,"&lt;="&amp;K$3)-$F4080)))</f>
        <v/>
      </c>
      <c r="L4080" s="54">
        <f>IF(OR($B4080="",L$3&lt;$D4080+Настройки!$B$7),0,MAX(0,$E4080-MAX(0,SUMIFS(Тех_Движение!$G$2:$G$5111,Тех_Движение!$D$2:$D$5111,$C4080,Тех_Движение!$B$2:$B$5111,"&lt;="&amp;L$3)-$F4080)))</f>
        <v/>
      </c>
      <c r="M4080" s="54">
        <f>IF(OR($B4080="",M$3&lt;$D4080+Настройки!$B$7),0,MAX(0,$E4080-MAX(0,SUMIFS(Тех_Движение!$G$2:$G$5111,Тех_Движение!$D$2:$D$5111,$C4080,Тех_Движение!$B$2:$B$5111,"&lt;="&amp;M$3)-$F4080)))</f>
        <v/>
      </c>
      <c r="N4080" s="54">
        <f>IF(OR($B4080="",N$3&lt;$D4080+Настройки!$B$7),0,MAX(0,$E4080-MAX(0,SUMIFS(Тех_Движение!$G$2:$G$5111,Тех_Движение!$D$2:$D$5111,$C4080,Тех_Движение!$B$2:$B$5111,"&lt;="&amp;N$3)-$F4080)))</f>
        <v/>
      </c>
      <c r="O4080" s="54">
        <f>IF(OR($B4080="",O$3&lt;$D4080+Настройки!$B$7),0,MAX(0,$E4080-MAX(0,SUMIFS(Тех_Движение!$G$2:$G$5111,Тех_Движение!$D$2:$D$5111,$C4080,Тех_Движение!$B$2:$B$5111,"&lt;="&amp;O$3)-$F4080)))</f>
        <v/>
      </c>
      <c r="P4080" s="54">
        <f>IF(OR($B4080="",P$3&lt;$D4080+Настройки!$B$7),0,MAX(0,$E4080-MAX(0,SUMIFS(Тех_Движение!$G$2:$G$5111,Тех_Движение!$D$2:$D$5111,$C4080,Тех_Движение!$B$2:$B$5111,"&lt;="&amp;P$3)-$F4080)))</f>
        <v/>
      </c>
      <c r="Q4080" s="54">
        <f>IF(OR($B4080="",Q$3&lt;$D4080+Настройки!$B$7),0,MAX(0,$E4080-MAX(0,SUMIFS(Тех_Движение!$G$2:$G$5111,Тех_Движение!$D$2:$D$5111,$C4080,Тех_Движение!$B$2:$B$5111,"&lt;="&amp;Q$3)-$F4080)))</f>
        <v/>
      </c>
      <c r="R4080" s="54">
        <f>IF($B4080="","",SUM($K4080:$Q4080))</f>
        <v/>
      </c>
      <c r="S4080" s="56">
        <f>IF($B4080="","",VLOOKUP($C4080,Настройки!$A$11:$L$17,9,FALSE))</f>
        <v/>
      </c>
      <c r="T4080" s="56">
        <f>IF($B4080="","",$R4080*$S4080)</f>
        <v/>
      </c>
    </row>
    <row r="4081">
      <c r="A4081" s="20">
        <f>Тех_Движение!$A$4078</f>
        <v/>
      </c>
      <c r="B4081" s="20">
        <f>IF(Тех_Движение!$F$4078&gt;0,Тех_Движение!$I$4078,"")</f>
        <v/>
      </c>
      <c r="C4081" s="20">
        <f>IF($B4081="","",Тех_Движение!$D$4078)</f>
        <v/>
      </c>
      <c r="D4081" s="42">
        <f>IF($B4081="","",Тех_Движение!$B$4078)</f>
        <v/>
      </c>
      <c r="E4081" s="54">
        <f>IF($B4081="","",Тех_Движение!$F$4078)</f>
        <v/>
      </c>
      <c r="F4081" s="54">
        <f>IF($B4081="","",SUMIFS($E$5:$E4080,$C$5:$C4080,$C4081))</f>
        <v/>
      </c>
      <c r="G4081" s="54">
        <f>IF($B4081="","",MAX(0,$E4081-MAX(0,SUMIFS(Тех_Движение!$G$2:$G$5111,Тех_Движение!$D$2:$D$5111,$C4081,Тех_Движение!$B$2:$B$5111,"&lt;="&amp;Настройки!$B$5-1)-$F4081)))</f>
        <v/>
      </c>
      <c r="H4081" s="54">
        <f>IF($B4081="","",IF(AND($D4081&gt;=Настройки!$B$5,$D4081&lt;=Настройки!$B$6),$E4081,0))</f>
        <v/>
      </c>
      <c r="I4081" s="54">
        <f>IF($B4081="","",$G4081+$H4081-$J4081)</f>
        <v/>
      </c>
      <c r="J4081" s="54">
        <f>IF($B4081="","",MAX(0,$E4081-MAX(0,SUMIFS(Тех_Движение!$G$2:$G$5111,Тех_Движение!$D$2:$D$5111,$C4081,Тех_Движение!$B$2:$B$5111,"&lt;="&amp;Настройки!$B$6)-$F4081)))</f>
        <v/>
      </c>
      <c r="K4081" s="54">
        <f>IF(OR($B4081="",K$3&lt;$D4081+Настройки!$B$7),0,MAX(0,$E4081-MAX(0,SUMIFS(Тех_Движение!$G$2:$G$5111,Тех_Движение!$D$2:$D$5111,$C4081,Тех_Движение!$B$2:$B$5111,"&lt;="&amp;K$3)-$F4081)))</f>
        <v/>
      </c>
      <c r="L4081" s="54">
        <f>IF(OR($B4081="",L$3&lt;$D4081+Настройки!$B$7),0,MAX(0,$E4081-MAX(0,SUMIFS(Тех_Движение!$G$2:$G$5111,Тех_Движение!$D$2:$D$5111,$C4081,Тех_Движение!$B$2:$B$5111,"&lt;="&amp;L$3)-$F4081)))</f>
        <v/>
      </c>
      <c r="M4081" s="54">
        <f>IF(OR($B4081="",M$3&lt;$D4081+Настройки!$B$7),0,MAX(0,$E4081-MAX(0,SUMIFS(Тех_Движение!$G$2:$G$5111,Тех_Движение!$D$2:$D$5111,$C4081,Тех_Движение!$B$2:$B$5111,"&lt;="&amp;M$3)-$F4081)))</f>
        <v/>
      </c>
      <c r="N4081" s="54">
        <f>IF(OR($B4081="",N$3&lt;$D4081+Настройки!$B$7),0,MAX(0,$E4081-MAX(0,SUMIFS(Тех_Движение!$G$2:$G$5111,Тех_Движение!$D$2:$D$5111,$C4081,Тех_Движение!$B$2:$B$5111,"&lt;="&amp;N$3)-$F4081)))</f>
        <v/>
      </c>
      <c r="O4081" s="54">
        <f>IF(OR($B4081="",O$3&lt;$D4081+Настройки!$B$7),0,MAX(0,$E4081-MAX(0,SUMIFS(Тех_Движение!$G$2:$G$5111,Тех_Движение!$D$2:$D$5111,$C4081,Тех_Движение!$B$2:$B$5111,"&lt;="&amp;O$3)-$F4081)))</f>
        <v/>
      </c>
      <c r="P4081" s="54">
        <f>IF(OR($B4081="",P$3&lt;$D4081+Настройки!$B$7),0,MAX(0,$E4081-MAX(0,SUMIFS(Тех_Движение!$G$2:$G$5111,Тех_Движение!$D$2:$D$5111,$C4081,Тех_Движение!$B$2:$B$5111,"&lt;="&amp;P$3)-$F4081)))</f>
        <v/>
      </c>
      <c r="Q4081" s="54">
        <f>IF(OR($B4081="",Q$3&lt;$D4081+Настройки!$B$7),0,MAX(0,$E4081-MAX(0,SUMIFS(Тех_Движение!$G$2:$G$5111,Тех_Движение!$D$2:$D$5111,$C4081,Тех_Движение!$B$2:$B$5111,"&lt;="&amp;Q$3)-$F4081)))</f>
        <v/>
      </c>
      <c r="R4081" s="54">
        <f>IF($B4081="","",SUM($K4081:$Q4081))</f>
        <v/>
      </c>
      <c r="S4081" s="56">
        <f>IF($B4081="","",VLOOKUP($C4081,Настройки!$A$11:$L$17,9,FALSE))</f>
        <v/>
      </c>
      <c r="T4081" s="56">
        <f>IF($B4081="","",$R4081*$S4081)</f>
        <v/>
      </c>
    </row>
    <row r="4082">
      <c r="A4082" s="20">
        <f>Тех_Движение!$A$4079</f>
        <v/>
      </c>
      <c r="B4082" s="20">
        <f>IF(Тех_Движение!$F$4079&gt;0,Тех_Движение!$I$4079,"")</f>
        <v/>
      </c>
      <c r="C4082" s="20">
        <f>IF($B4082="","",Тех_Движение!$D$4079)</f>
        <v/>
      </c>
      <c r="D4082" s="42">
        <f>IF($B4082="","",Тех_Движение!$B$4079)</f>
        <v/>
      </c>
      <c r="E4082" s="54">
        <f>IF($B4082="","",Тех_Движение!$F$4079)</f>
        <v/>
      </c>
      <c r="F4082" s="54">
        <f>IF($B4082="","",SUMIFS($E$5:$E4081,$C$5:$C4081,$C4082))</f>
        <v/>
      </c>
      <c r="G4082" s="54">
        <f>IF($B4082="","",MAX(0,$E4082-MAX(0,SUMIFS(Тех_Движение!$G$2:$G$5111,Тех_Движение!$D$2:$D$5111,$C4082,Тех_Движение!$B$2:$B$5111,"&lt;="&amp;Настройки!$B$5-1)-$F4082)))</f>
        <v/>
      </c>
      <c r="H4082" s="54">
        <f>IF($B4082="","",IF(AND($D4082&gt;=Настройки!$B$5,$D4082&lt;=Настройки!$B$6),$E4082,0))</f>
        <v/>
      </c>
      <c r="I4082" s="54">
        <f>IF($B4082="","",$G4082+$H4082-$J4082)</f>
        <v/>
      </c>
      <c r="J4082" s="54">
        <f>IF($B4082="","",MAX(0,$E4082-MAX(0,SUMIFS(Тех_Движение!$G$2:$G$5111,Тех_Движение!$D$2:$D$5111,$C4082,Тех_Движение!$B$2:$B$5111,"&lt;="&amp;Настройки!$B$6)-$F4082)))</f>
        <v/>
      </c>
      <c r="K4082" s="54">
        <f>IF(OR($B4082="",K$3&lt;$D4082+Настройки!$B$7),0,MAX(0,$E4082-MAX(0,SUMIFS(Тех_Движение!$G$2:$G$5111,Тех_Движение!$D$2:$D$5111,$C4082,Тех_Движение!$B$2:$B$5111,"&lt;="&amp;K$3)-$F4082)))</f>
        <v/>
      </c>
      <c r="L4082" s="54">
        <f>IF(OR($B4082="",L$3&lt;$D4082+Настройки!$B$7),0,MAX(0,$E4082-MAX(0,SUMIFS(Тех_Движение!$G$2:$G$5111,Тех_Движение!$D$2:$D$5111,$C4082,Тех_Движение!$B$2:$B$5111,"&lt;="&amp;L$3)-$F4082)))</f>
        <v/>
      </c>
      <c r="M4082" s="54">
        <f>IF(OR($B4082="",M$3&lt;$D4082+Настройки!$B$7),0,MAX(0,$E4082-MAX(0,SUMIFS(Тех_Движение!$G$2:$G$5111,Тех_Движение!$D$2:$D$5111,$C4082,Тех_Движение!$B$2:$B$5111,"&lt;="&amp;M$3)-$F4082)))</f>
        <v/>
      </c>
      <c r="N4082" s="54">
        <f>IF(OR($B4082="",N$3&lt;$D4082+Настройки!$B$7),0,MAX(0,$E4082-MAX(0,SUMIFS(Тех_Движение!$G$2:$G$5111,Тех_Движение!$D$2:$D$5111,$C4082,Тех_Движение!$B$2:$B$5111,"&lt;="&amp;N$3)-$F4082)))</f>
        <v/>
      </c>
      <c r="O4082" s="54">
        <f>IF(OR($B4082="",O$3&lt;$D4082+Настройки!$B$7),0,MAX(0,$E4082-MAX(0,SUMIFS(Тех_Движение!$G$2:$G$5111,Тех_Движение!$D$2:$D$5111,$C4082,Тех_Движение!$B$2:$B$5111,"&lt;="&amp;O$3)-$F4082)))</f>
        <v/>
      </c>
      <c r="P4082" s="54">
        <f>IF(OR($B4082="",P$3&lt;$D4082+Настройки!$B$7),0,MAX(0,$E4082-MAX(0,SUMIFS(Тех_Движение!$G$2:$G$5111,Тех_Движение!$D$2:$D$5111,$C4082,Тех_Движение!$B$2:$B$5111,"&lt;="&amp;P$3)-$F4082)))</f>
        <v/>
      </c>
      <c r="Q4082" s="54">
        <f>IF(OR($B4082="",Q$3&lt;$D4082+Настройки!$B$7),0,MAX(0,$E4082-MAX(0,SUMIFS(Тех_Движение!$G$2:$G$5111,Тех_Движение!$D$2:$D$5111,$C4082,Тех_Движение!$B$2:$B$5111,"&lt;="&amp;Q$3)-$F4082)))</f>
        <v/>
      </c>
      <c r="R4082" s="54">
        <f>IF($B4082="","",SUM($K4082:$Q4082))</f>
        <v/>
      </c>
      <c r="S4082" s="56">
        <f>IF($B4082="","",VLOOKUP($C4082,Настройки!$A$11:$L$17,9,FALSE))</f>
        <v/>
      </c>
      <c r="T4082" s="56">
        <f>IF($B4082="","",$R4082*$S4082)</f>
        <v/>
      </c>
    </row>
    <row r="4083">
      <c r="A4083" s="20">
        <f>Тех_Движение!$A$4080</f>
        <v/>
      </c>
      <c r="B4083" s="20">
        <f>IF(Тех_Движение!$F$4080&gt;0,Тех_Движение!$I$4080,"")</f>
        <v/>
      </c>
      <c r="C4083" s="20">
        <f>IF($B4083="","",Тех_Движение!$D$4080)</f>
        <v/>
      </c>
      <c r="D4083" s="42">
        <f>IF($B4083="","",Тех_Движение!$B$4080)</f>
        <v/>
      </c>
      <c r="E4083" s="54">
        <f>IF($B4083="","",Тех_Движение!$F$4080)</f>
        <v/>
      </c>
      <c r="F4083" s="54">
        <f>IF($B4083="","",SUMIFS($E$5:$E4082,$C$5:$C4082,$C4083))</f>
        <v/>
      </c>
      <c r="G4083" s="54">
        <f>IF($B4083="","",MAX(0,$E4083-MAX(0,SUMIFS(Тех_Движение!$G$2:$G$5111,Тех_Движение!$D$2:$D$5111,$C4083,Тех_Движение!$B$2:$B$5111,"&lt;="&amp;Настройки!$B$5-1)-$F4083)))</f>
        <v/>
      </c>
      <c r="H4083" s="54">
        <f>IF($B4083="","",IF(AND($D4083&gt;=Настройки!$B$5,$D4083&lt;=Настройки!$B$6),$E4083,0))</f>
        <v/>
      </c>
      <c r="I4083" s="54">
        <f>IF($B4083="","",$G4083+$H4083-$J4083)</f>
        <v/>
      </c>
      <c r="J4083" s="54">
        <f>IF($B4083="","",MAX(0,$E4083-MAX(0,SUMIFS(Тех_Движение!$G$2:$G$5111,Тех_Движение!$D$2:$D$5111,$C4083,Тех_Движение!$B$2:$B$5111,"&lt;="&amp;Настройки!$B$6)-$F4083)))</f>
        <v/>
      </c>
      <c r="K4083" s="54">
        <f>IF(OR($B4083="",K$3&lt;$D4083+Настройки!$B$7),0,MAX(0,$E4083-MAX(0,SUMIFS(Тех_Движение!$G$2:$G$5111,Тех_Движение!$D$2:$D$5111,$C4083,Тех_Движение!$B$2:$B$5111,"&lt;="&amp;K$3)-$F4083)))</f>
        <v/>
      </c>
      <c r="L4083" s="54">
        <f>IF(OR($B4083="",L$3&lt;$D4083+Настройки!$B$7),0,MAX(0,$E4083-MAX(0,SUMIFS(Тех_Движение!$G$2:$G$5111,Тех_Движение!$D$2:$D$5111,$C4083,Тех_Движение!$B$2:$B$5111,"&lt;="&amp;L$3)-$F4083)))</f>
        <v/>
      </c>
      <c r="M4083" s="54">
        <f>IF(OR($B4083="",M$3&lt;$D4083+Настройки!$B$7),0,MAX(0,$E4083-MAX(0,SUMIFS(Тех_Движение!$G$2:$G$5111,Тех_Движение!$D$2:$D$5111,$C4083,Тех_Движение!$B$2:$B$5111,"&lt;="&amp;M$3)-$F4083)))</f>
        <v/>
      </c>
      <c r="N4083" s="54">
        <f>IF(OR($B4083="",N$3&lt;$D4083+Настройки!$B$7),0,MAX(0,$E4083-MAX(0,SUMIFS(Тех_Движение!$G$2:$G$5111,Тех_Движение!$D$2:$D$5111,$C4083,Тех_Движение!$B$2:$B$5111,"&lt;="&amp;N$3)-$F4083)))</f>
        <v/>
      </c>
      <c r="O4083" s="54">
        <f>IF(OR($B4083="",O$3&lt;$D4083+Настройки!$B$7),0,MAX(0,$E4083-MAX(0,SUMIFS(Тех_Движение!$G$2:$G$5111,Тех_Движение!$D$2:$D$5111,$C4083,Тех_Движение!$B$2:$B$5111,"&lt;="&amp;O$3)-$F4083)))</f>
        <v/>
      </c>
      <c r="P4083" s="54">
        <f>IF(OR($B4083="",P$3&lt;$D4083+Настройки!$B$7),0,MAX(0,$E4083-MAX(0,SUMIFS(Тех_Движение!$G$2:$G$5111,Тех_Движение!$D$2:$D$5111,$C4083,Тех_Движение!$B$2:$B$5111,"&lt;="&amp;P$3)-$F4083)))</f>
        <v/>
      </c>
      <c r="Q4083" s="54">
        <f>IF(OR($B4083="",Q$3&lt;$D4083+Настройки!$B$7),0,MAX(0,$E4083-MAX(0,SUMIFS(Тех_Движение!$G$2:$G$5111,Тех_Движение!$D$2:$D$5111,$C4083,Тех_Движение!$B$2:$B$5111,"&lt;="&amp;Q$3)-$F4083)))</f>
        <v/>
      </c>
      <c r="R4083" s="54">
        <f>IF($B4083="","",SUM($K4083:$Q4083))</f>
        <v/>
      </c>
      <c r="S4083" s="56">
        <f>IF($B4083="","",VLOOKUP($C4083,Настройки!$A$11:$L$17,9,FALSE))</f>
        <v/>
      </c>
      <c r="T4083" s="56">
        <f>IF($B4083="","",$R4083*$S4083)</f>
        <v/>
      </c>
    </row>
    <row r="4084">
      <c r="A4084" s="20">
        <f>Тех_Движение!$A$4081</f>
        <v/>
      </c>
      <c r="B4084" s="20">
        <f>IF(Тех_Движение!$F$4081&gt;0,Тех_Движение!$I$4081,"")</f>
        <v/>
      </c>
      <c r="C4084" s="20">
        <f>IF($B4084="","",Тех_Движение!$D$4081)</f>
        <v/>
      </c>
      <c r="D4084" s="42">
        <f>IF($B4084="","",Тех_Движение!$B$4081)</f>
        <v/>
      </c>
      <c r="E4084" s="54">
        <f>IF($B4084="","",Тех_Движение!$F$4081)</f>
        <v/>
      </c>
      <c r="F4084" s="54">
        <f>IF($B4084="","",SUMIFS($E$5:$E4083,$C$5:$C4083,$C4084))</f>
        <v/>
      </c>
      <c r="G4084" s="54">
        <f>IF($B4084="","",MAX(0,$E4084-MAX(0,SUMIFS(Тех_Движение!$G$2:$G$5111,Тех_Движение!$D$2:$D$5111,$C4084,Тех_Движение!$B$2:$B$5111,"&lt;="&amp;Настройки!$B$5-1)-$F4084)))</f>
        <v/>
      </c>
      <c r="H4084" s="54">
        <f>IF($B4084="","",IF(AND($D4084&gt;=Настройки!$B$5,$D4084&lt;=Настройки!$B$6),$E4084,0))</f>
        <v/>
      </c>
      <c r="I4084" s="54">
        <f>IF($B4084="","",$G4084+$H4084-$J4084)</f>
        <v/>
      </c>
      <c r="J4084" s="54">
        <f>IF($B4084="","",MAX(0,$E4084-MAX(0,SUMIFS(Тех_Движение!$G$2:$G$5111,Тех_Движение!$D$2:$D$5111,$C4084,Тех_Движение!$B$2:$B$5111,"&lt;="&amp;Настройки!$B$6)-$F4084)))</f>
        <v/>
      </c>
      <c r="K4084" s="54">
        <f>IF(OR($B4084="",K$3&lt;$D4084+Настройки!$B$7),0,MAX(0,$E4084-MAX(0,SUMIFS(Тех_Движение!$G$2:$G$5111,Тех_Движение!$D$2:$D$5111,$C4084,Тех_Движение!$B$2:$B$5111,"&lt;="&amp;K$3)-$F4084)))</f>
        <v/>
      </c>
      <c r="L4084" s="54">
        <f>IF(OR($B4084="",L$3&lt;$D4084+Настройки!$B$7),0,MAX(0,$E4084-MAX(0,SUMIFS(Тех_Движение!$G$2:$G$5111,Тех_Движение!$D$2:$D$5111,$C4084,Тех_Движение!$B$2:$B$5111,"&lt;="&amp;L$3)-$F4084)))</f>
        <v/>
      </c>
      <c r="M4084" s="54">
        <f>IF(OR($B4084="",M$3&lt;$D4084+Настройки!$B$7),0,MAX(0,$E4084-MAX(0,SUMIFS(Тех_Движение!$G$2:$G$5111,Тех_Движение!$D$2:$D$5111,$C4084,Тех_Движение!$B$2:$B$5111,"&lt;="&amp;M$3)-$F4084)))</f>
        <v/>
      </c>
      <c r="N4084" s="54">
        <f>IF(OR($B4084="",N$3&lt;$D4084+Настройки!$B$7),0,MAX(0,$E4084-MAX(0,SUMIFS(Тех_Движение!$G$2:$G$5111,Тех_Движение!$D$2:$D$5111,$C4084,Тех_Движение!$B$2:$B$5111,"&lt;="&amp;N$3)-$F4084)))</f>
        <v/>
      </c>
      <c r="O4084" s="54">
        <f>IF(OR($B4084="",O$3&lt;$D4084+Настройки!$B$7),0,MAX(0,$E4084-MAX(0,SUMIFS(Тех_Движение!$G$2:$G$5111,Тех_Движение!$D$2:$D$5111,$C4084,Тех_Движение!$B$2:$B$5111,"&lt;="&amp;O$3)-$F4084)))</f>
        <v/>
      </c>
      <c r="P4084" s="54">
        <f>IF(OR($B4084="",P$3&lt;$D4084+Настройки!$B$7),0,MAX(0,$E4084-MAX(0,SUMIFS(Тех_Движение!$G$2:$G$5111,Тех_Движение!$D$2:$D$5111,$C4084,Тех_Движение!$B$2:$B$5111,"&lt;="&amp;P$3)-$F4084)))</f>
        <v/>
      </c>
      <c r="Q4084" s="54">
        <f>IF(OR($B4084="",Q$3&lt;$D4084+Настройки!$B$7),0,MAX(0,$E4084-MAX(0,SUMIFS(Тех_Движение!$G$2:$G$5111,Тех_Движение!$D$2:$D$5111,$C4084,Тех_Движение!$B$2:$B$5111,"&lt;="&amp;Q$3)-$F4084)))</f>
        <v/>
      </c>
      <c r="R4084" s="54">
        <f>IF($B4084="","",SUM($K4084:$Q4084))</f>
        <v/>
      </c>
      <c r="S4084" s="56">
        <f>IF($B4084="","",VLOOKUP($C4084,Настройки!$A$11:$L$17,9,FALSE))</f>
        <v/>
      </c>
      <c r="T4084" s="56">
        <f>IF($B4084="","",$R4084*$S4084)</f>
        <v/>
      </c>
    </row>
    <row r="4085">
      <c r="A4085" s="20">
        <f>Тех_Движение!$A$4082</f>
        <v/>
      </c>
      <c r="B4085" s="20">
        <f>IF(Тех_Движение!$F$4082&gt;0,Тех_Движение!$I$4082,"")</f>
        <v/>
      </c>
      <c r="C4085" s="20">
        <f>IF($B4085="","",Тех_Движение!$D$4082)</f>
        <v/>
      </c>
      <c r="D4085" s="42">
        <f>IF($B4085="","",Тех_Движение!$B$4082)</f>
        <v/>
      </c>
      <c r="E4085" s="54">
        <f>IF($B4085="","",Тех_Движение!$F$4082)</f>
        <v/>
      </c>
      <c r="F4085" s="54">
        <f>IF($B4085="","",SUMIFS($E$5:$E4084,$C$5:$C4084,$C4085))</f>
        <v/>
      </c>
      <c r="G4085" s="54">
        <f>IF($B4085="","",MAX(0,$E4085-MAX(0,SUMIFS(Тех_Движение!$G$2:$G$5111,Тех_Движение!$D$2:$D$5111,$C4085,Тех_Движение!$B$2:$B$5111,"&lt;="&amp;Настройки!$B$5-1)-$F4085)))</f>
        <v/>
      </c>
      <c r="H4085" s="54">
        <f>IF($B4085="","",IF(AND($D4085&gt;=Настройки!$B$5,$D4085&lt;=Настройки!$B$6),$E4085,0))</f>
        <v/>
      </c>
      <c r="I4085" s="54">
        <f>IF($B4085="","",$G4085+$H4085-$J4085)</f>
        <v/>
      </c>
      <c r="J4085" s="54">
        <f>IF($B4085="","",MAX(0,$E4085-MAX(0,SUMIFS(Тех_Движение!$G$2:$G$5111,Тех_Движение!$D$2:$D$5111,$C4085,Тех_Движение!$B$2:$B$5111,"&lt;="&amp;Настройки!$B$6)-$F4085)))</f>
        <v/>
      </c>
      <c r="K4085" s="54">
        <f>IF(OR($B4085="",K$3&lt;$D4085+Настройки!$B$7),0,MAX(0,$E4085-MAX(0,SUMIFS(Тех_Движение!$G$2:$G$5111,Тех_Движение!$D$2:$D$5111,$C4085,Тех_Движение!$B$2:$B$5111,"&lt;="&amp;K$3)-$F4085)))</f>
        <v/>
      </c>
      <c r="L4085" s="54">
        <f>IF(OR($B4085="",L$3&lt;$D4085+Настройки!$B$7),0,MAX(0,$E4085-MAX(0,SUMIFS(Тех_Движение!$G$2:$G$5111,Тех_Движение!$D$2:$D$5111,$C4085,Тех_Движение!$B$2:$B$5111,"&lt;="&amp;L$3)-$F4085)))</f>
        <v/>
      </c>
      <c r="M4085" s="54">
        <f>IF(OR($B4085="",M$3&lt;$D4085+Настройки!$B$7),0,MAX(0,$E4085-MAX(0,SUMIFS(Тех_Движение!$G$2:$G$5111,Тех_Движение!$D$2:$D$5111,$C4085,Тех_Движение!$B$2:$B$5111,"&lt;="&amp;M$3)-$F4085)))</f>
        <v/>
      </c>
      <c r="N4085" s="54">
        <f>IF(OR($B4085="",N$3&lt;$D4085+Настройки!$B$7),0,MAX(0,$E4085-MAX(0,SUMIFS(Тех_Движение!$G$2:$G$5111,Тех_Движение!$D$2:$D$5111,$C4085,Тех_Движение!$B$2:$B$5111,"&lt;="&amp;N$3)-$F4085)))</f>
        <v/>
      </c>
      <c r="O4085" s="54">
        <f>IF(OR($B4085="",O$3&lt;$D4085+Настройки!$B$7),0,MAX(0,$E4085-MAX(0,SUMIFS(Тех_Движение!$G$2:$G$5111,Тех_Движение!$D$2:$D$5111,$C4085,Тех_Движение!$B$2:$B$5111,"&lt;="&amp;O$3)-$F4085)))</f>
        <v/>
      </c>
      <c r="P4085" s="54">
        <f>IF(OR($B4085="",P$3&lt;$D4085+Настройки!$B$7),0,MAX(0,$E4085-MAX(0,SUMIFS(Тех_Движение!$G$2:$G$5111,Тех_Движение!$D$2:$D$5111,$C4085,Тех_Движение!$B$2:$B$5111,"&lt;="&amp;P$3)-$F4085)))</f>
        <v/>
      </c>
      <c r="Q4085" s="54">
        <f>IF(OR($B4085="",Q$3&lt;$D4085+Настройки!$B$7),0,MAX(0,$E4085-MAX(0,SUMIFS(Тех_Движение!$G$2:$G$5111,Тех_Движение!$D$2:$D$5111,$C4085,Тех_Движение!$B$2:$B$5111,"&lt;="&amp;Q$3)-$F4085)))</f>
        <v/>
      </c>
      <c r="R4085" s="54">
        <f>IF($B4085="","",SUM($K4085:$Q4085))</f>
        <v/>
      </c>
      <c r="S4085" s="56">
        <f>IF($B4085="","",VLOOKUP($C4085,Настройки!$A$11:$L$17,9,FALSE))</f>
        <v/>
      </c>
      <c r="T4085" s="56">
        <f>IF($B4085="","",$R4085*$S4085)</f>
        <v/>
      </c>
    </row>
    <row r="4086">
      <c r="A4086" s="20">
        <f>Тех_Движение!$A$4083</f>
        <v/>
      </c>
      <c r="B4086" s="20">
        <f>IF(Тех_Движение!$F$4083&gt;0,Тех_Движение!$I$4083,"")</f>
        <v/>
      </c>
      <c r="C4086" s="20">
        <f>IF($B4086="","",Тех_Движение!$D$4083)</f>
        <v/>
      </c>
      <c r="D4086" s="42">
        <f>IF($B4086="","",Тех_Движение!$B$4083)</f>
        <v/>
      </c>
      <c r="E4086" s="54">
        <f>IF($B4086="","",Тех_Движение!$F$4083)</f>
        <v/>
      </c>
      <c r="F4086" s="54">
        <f>IF($B4086="","",SUMIFS($E$5:$E4085,$C$5:$C4085,$C4086))</f>
        <v/>
      </c>
      <c r="G4086" s="54">
        <f>IF($B4086="","",MAX(0,$E4086-MAX(0,SUMIFS(Тех_Движение!$G$2:$G$5111,Тех_Движение!$D$2:$D$5111,$C4086,Тех_Движение!$B$2:$B$5111,"&lt;="&amp;Настройки!$B$5-1)-$F4086)))</f>
        <v/>
      </c>
      <c r="H4086" s="54">
        <f>IF($B4086="","",IF(AND($D4086&gt;=Настройки!$B$5,$D4086&lt;=Настройки!$B$6),$E4086,0))</f>
        <v/>
      </c>
      <c r="I4086" s="54">
        <f>IF($B4086="","",$G4086+$H4086-$J4086)</f>
        <v/>
      </c>
      <c r="J4086" s="54">
        <f>IF($B4086="","",MAX(0,$E4086-MAX(0,SUMIFS(Тех_Движение!$G$2:$G$5111,Тех_Движение!$D$2:$D$5111,$C4086,Тех_Движение!$B$2:$B$5111,"&lt;="&amp;Настройки!$B$6)-$F4086)))</f>
        <v/>
      </c>
      <c r="K4086" s="54">
        <f>IF(OR($B4086="",K$3&lt;$D4086+Настройки!$B$7),0,MAX(0,$E4086-MAX(0,SUMIFS(Тех_Движение!$G$2:$G$5111,Тех_Движение!$D$2:$D$5111,$C4086,Тех_Движение!$B$2:$B$5111,"&lt;="&amp;K$3)-$F4086)))</f>
        <v/>
      </c>
      <c r="L4086" s="54">
        <f>IF(OR($B4086="",L$3&lt;$D4086+Настройки!$B$7),0,MAX(0,$E4086-MAX(0,SUMIFS(Тех_Движение!$G$2:$G$5111,Тех_Движение!$D$2:$D$5111,$C4086,Тех_Движение!$B$2:$B$5111,"&lt;="&amp;L$3)-$F4086)))</f>
        <v/>
      </c>
      <c r="M4086" s="54">
        <f>IF(OR($B4086="",M$3&lt;$D4086+Настройки!$B$7),0,MAX(0,$E4086-MAX(0,SUMIFS(Тех_Движение!$G$2:$G$5111,Тех_Движение!$D$2:$D$5111,$C4086,Тех_Движение!$B$2:$B$5111,"&lt;="&amp;M$3)-$F4086)))</f>
        <v/>
      </c>
      <c r="N4086" s="54">
        <f>IF(OR($B4086="",N$3&lt;$D4086+Настройки!$B$7),0,MAX(0,$E4086-MAX(0,SUMIFS(Тех_Движение!$G$2:$G$5111,Тех_Движение!$D$2:$D$5111,$C4086,Тех_Движение!$B$2:$B$5111,"&lt;="&amp;N$3)-$F4086)))</f>
        <v/>
      </c>
      <c r="O4086" s="54">
        <f>IF(OR($B4086="",O$3&lt;$D4086+Настройки!$B$7),0,MAX(0,$E4086-MAX(0,SUMIFS(Тех_Движение!$G$2:$G$5111,Тех_Движение!$D$2:$D$5111,$C4086,Тех_Движение!$B$2:$B$5111,"&lt;="&amp;O$3)-$F4086)))</f>
        <v/>
      </c>
      <c r="P4086" s="54">
        <f>IF(OR($B4086="",P$3&lt;$D4086+Настройки!$B$7),0,MAX(0,$E4086-MAX(0,SUMIFS(Тех_Движение!$G$2:$G$5111,Тех_Движение!$D$2:$D$5111,$C4086,Тех_Движение!$B$2:$B$5111,"&lt;="&amp;P$3)-$F4086)))</f>
        <v/>
      </c>
      <c r="Q4086" s="54">
        <f>IF(OR($B4086="",Q$3&lt;$D4086+Настройки!$B$7),0,MAX(0,$E4086-MAX(0,SUMIFS(Тех_Движение!$G$2:$G$5111,Тех_Движение!$D$2:$D$5111,$C4086,Тех_Движение!$B$2:$B$5111,"&lt;="&amp;Q$3)-$F4086)))</f>
        <v/>
      </c>
      <c r="R4086" s="54">
        <f>IF($B4086="","",SUM($K4086:$Q4086))</f>
        <v/>
      </c>
      <c r="S4086" s="56">
        <f>IF($B4086="","",VLOOKUP($C4086,Настройки!$A$11:$L$17,9,FALSE))</f>
        <v/>
      </c>
      <c r="T4086" s="56">
        <f>IF($B4086="","",$R4086*$S4086)</f>
        <v/>
      </c>
    </row>
    <row r="4087">
      <c r="A4087" s="20">
        <f>Тех_Движение!$A$4084</f>
        <v/>
      </c>
      <c r="B4087" s="20">
        <f>IF(Тех_Движение!$F$4084&gt;0,Тех_Движение!$I$4084,"")</f>
        <v/>
      </c>
      <c r="C4087" s="20">
        <f>IF($B4087="","",Тех_Движение!$D$4084)</f>
        <v/>
      </c>
      <c r="D4087" s="42">
        <f>IF($B4087="","",Тех_Движение!$B$4084)</f>
        <v/>
      </c>
      <c r="E4087" s="54">
        <f>IF($B4087="","",Тех_Движение!$F$4084)</f>
        <v/>
      </c>
      <c r="F4087" s="54">
        <f>IF($B4087="","",SUMIFS($E$5:$E4086,$C$5:$C4086,$C4087))</f>
        <v/>
      </c>
      <c r="G4087" s="54">
        <f>IF($B4087="","",MAX(0,$E4087-MAX(0,SUMIFS(Тех_Движение!$G$2:$G$5111,Тех_Движение!$D$2:$D$5111,$C4087,Тех_Движение!$B$2:$B$5111,"&lt;="&amp;Настройки!$B$5-1)-$F4087)))</f>
        <v/>
      </c>
      <c r="H4087" s="54">
        <f>IF($B4087="","",IF(AND($D4087&gt;=Настройки!$B$5,$D4087&lt;=Настройки!$B$6),$E4087,0))</f>
        <v/>
      </c>
      <c r="I4087" s="54">
        <f>IF($B4087="","",$G4087+$H4087-$J4087)</f>
        <v/>
      </c>
      <c r="J4087" s="54">
        <f>IF($B4087="","",MAX(0,$E4087-MAX(0,SUMIFS(Тех_Движение!$G$2:$G$5111,Тех_Движение!$D$2:$D$5111,$C4087,Тех_Движение!$B$2:$B$5111,"&lt;="&amp;Настройки!$B$6)-$F4087)))</f>
        <v/>
      </c>
      <c r="K4087" s="54">
        <f>IF(OR($B4087="",K$3&lt;$D4087+Настройки!$B$7),0,MAX(0,$E4087-MAX(0,SUMIFS(Тех_Движение!$G$2:$G$5111,Тех_Движение!$D$2:$D$5111,$C4087,Тех_Движение!$B$2:$B$5111,"&lt;="&amp;K$3)-$F4087)))</f>
        <v/>
      </c>
      <c r="L4087" s="54">
        <f>IF(OR($B4087="",L$3&lt;$D4087+Настройки!$B$7),0,MAX(0,$E4087-MAX(0,SUMIFS(Тех_Движение!$G$2:$G$5111,Тех_Движение!$D$2:$D$5111,$C4087,Тех_Движение!$B$2:$B$5111,"&lt;="&amp;L$3)-$F4087)))</f>
        <v/>
      </c>
      <c r="M4087" s="54">
        <f>IF(OR($B4087="",M$3&lt;$D4087+Настройки!$B$7),0,MAX(0,$E4087-MAX(0,SUMIFS(Тех_Движение!$G$2:$G$5111,Тех_Движение!$D$2:$D$5111,$C4087,Тех_Движение!$B$2:$B$5111,"&lt;="&amp;M$3)-$F4087)))</f>
        <v/>
      </c>
      <c r="N4087" s="54">
        <f>IF(OR($B4087="",N$3&lt;$D4087+Настройки!$B$7),0,MAX(0,$E4087-MAX(0,SUMIFS(Тех_Движение!$G$2:$G$5111,Тех_Движение!$D$2:$D$5111,$C4087,Тех_Движение!$B$2:$B$5111,"&lt;="&amp;N$3)-$F4087)))</f>
        <v/>
      </c>
      <c r="O4087" s="54">
        <f>IF(OR($B4087="",O$3&lt;$D4087+Настройки!$B$7),0,MAX(0,$E4087-MAX(0,SUMIFS(Тех_Движение!$G$2:$G$5111,Тех_Движение!$D$2:$D$5111,$C4087,Тех_Движение!$B$2:$B$5111,"&lt;="&amp;O$3)-$F4087)))</f>
        <v/>
      </c>
      <c r="P4087" s="54">
        <f>IF(OR($B4087="",P$3&lt;$D4087+Настройки!$B$7),0,MAX(0,$E4087-MAX(0,SUMIFS(Тех_Движение!$G$2:$G$5111,Тех_Движение!$D$2:$D$5111,$C4087,Тех_Движение!$B$2:$B$5111,"&lt;="&amp;P$3)-$F4087)))</f>
        <v/>
      </c>
      <c r="Q4087" s="54">
        <f>IF(OR($B4087="",Q$3&lt;$D4087+Настройки!$B$7),0,MAX(0,$E4087-MAX(0,SUMIFS(Тех_Движение!$G$2:$G$5111,Тех_Движение!$D$2:$D$5111,$C4087,Тех_Движение!$B$2:$B$5111,"&lt;="&amp;Q$3)-$F4087)))</f>
        <v/>
      </c>
      <c r="R4087" s="54">
        <f>IF($B4087="","",SUM($K4087:$Q4087))</f>
        <v/>
      </c>
      <c r="S4087" s="56">
        <f>IF($B4087="","",VLOOKUP($C4087,Настройки!$A$11:$L$17,9,FALSE))</f>
        <v/>
      </c>
      <c r="T4087" s="56">
        <f>IF($B4087="","",$R4087*$S4087)</f>
        <v/>
      </c>
    </row>
    <row r="4088">
      <c r="A4088" s="20">
        <f>Тех_Движение!$A$4085</f>
        <v/>
      </c>
      <c r="B4088" s="20">
        <f>IF(Тех_Движение!$F$4085&gt;0,Тех_Движение!$I$4085,"")</f>
        <v/>
      </c>
      <c r="C4088" s="20">
        <f>IF($B4088="","",Тех_Движение!$D$4085)</f>
        <v/>
      </c>
      <c r="D4088" s="42">
        <f>IF($B4088="","",Тех_Движение!$B$4085)</f>
        <v/>
      </c>
      <c r="E4088" s="54">
        <f>IF($B4088="","",Тех_Движение!$F$4085)</f>
        <v/>
      </c>
      <c r="F4088" s="54">
        <f>IF($B4088="","",SUMIFS($E$5:$E4087,$C$5:$C4087,$C4088))</f>
        <v/>
      </c>
      <c r="G4088" s="54">
        <f>IF($B4088="","",MAX(0,$E4088-MAX(0,SUMIFS(Тех_Движение!$G$2:$G$5111,Тех_Движение!$D$2:$D$5111,$C4088,Тех_Движение!$B$2:$B$5111,"&lt;="&amp;Настройки!$B$5-1)-$F4088)))</f>
        <v/>
      </c>
      <c r="H4088" s="54">
        <f>IF($B4088="","",IF(AND($D4088&gt;=Настройки!$B$5,$D4088&lt;=Настройки!$B$6),$E4088,0))</f>
        <v/>
      </c>
      <c r="I4088" s="54">
        <f>IF($B4088="","",$G4088+$H4088-$J4088)</f>
        <v/>
      </c>
      <c r="J4088" s="54">
        <f>IF($B4088="","",MAX(0,$E4088-MAX(0,SUMIFS(Тех_Движение!$G$2:$G$5111,Тех_Движение!$D$2:$D$5111,$C4088,Тех_Движение!$B$2:$B$5111,"&lt;="&amp;Настройки!$B$6)-$F4088)))</f>
        <v/>
      </c>
      <c r="K4088" s="54">
        <f>IF(OR($B4088="",K$3&lt;$D4088+Настройки!$B$7),0,MAX(0,$E4088-MAX(0,SUMIFS(Тех_Движение!$G$2:$G$5111,Тех_Движение!$D$2:$D$5111,$C4088,Тех_Движение!$B$2:$B$5111,"&lt;="&amp;K$3)-$F4088)))</f>
        <v/>
      </c>
      <c r="L4088" s="54">
        <f>IF(OR($B4088="",L$3&lt;$D4088+Настройки!$B$7),0,MAX(0,$E4088-MAX(0,SUMIFS(Тех_Движение!$G$2:$G$5111,Тех_Движение!$D$2:$D$5111,$C4088,Тех_Движение!$B$2:$B$5111,"&lt;="&amp;L$3)-$F4088)))</f>
        <v/>
      </c>
      <c r="M4088" s="54">
        <f>IF(OR($B4088="",M$3&lt;$D4088+Настройки!$B$7),0,MAX(0,$E4088-MAX(0,SUMIFS(Тех_Движение!$G$2:$G$5111,Тех_Движение!$D$2:$D$5111,$C4088,Тех_Движение!$B$2:$B$5111,"&lt;="&amp;M$3)-$F4088)))</f>
        <v/>
      </c>
      <c r="N4088" s="54">
        <f>IF(OR($B4088="",N$3&lt;$D4088+Настройки!$B$7),0,MAX(0,$E4088-MAX(0,SUMIFS(Тех_Движение!$G$2:$G$5111,Тех_Движение!$D$2:$D$5111,$C4088,Тех_Движение!$B$2:$B$5111,"&lt;="&amp;N$3)-$F4088)))</f>
        <v/>
      </c>
      <c r="O4088" s="54">
        <f>IF(OR($B4088="",O$3&lt;$D4088+Настройки!$B$7),0,MAX(0,$E4088-MAX(0,SUMIFS(Тех_Движение!$G$2:$G$5111,Тех_Движение!$D$2:$D$5111,$C4088,Тех_Движение!$B$2:$B$5111,"&lt;="&amp;O$3)-$F4088)))</f>
        <v/>
      </c>
      <c r="P4088" s="54">
        <f>IF(OR($B4088="",P$3&lt;$D4088+Настройки!$B$7),0,MAX(0,$E4088-MAX(0,SUMIFS(Тех_Движение!$G$2:$G$5111,Тех_Движение!$D$2:$D$5111,$C4088,Тех_Движение!$B$2:$B$5111,"&lt;="&amp;P$3)-$F4088)))</f>
        <v/>
      </c>
      <c r="Q4088" s="54">
        <f>IF(OR($B4088="",Q$3&lt;$D4088+Настройки!$B$7),0,MAX(0,$E4088-MAX(0,SUMIFS(Тех_Движение!$G$2:$G$5111,Тех_Движение!$D$2:$D$5111,$C4088,Тех_Движение!$B$2:$B$5111,"&lt;="&amp;Q$3)-$F4088)))</f>
        <v/>
      </c>
      <c r="R4088" s="54">
        <f>IF($B4088="","",SUM($K4088:$Q4088))</f>
        <v/>
      </c>
      <c r="S4088" s="56">
        <f>IF($B4088="","",VLOOKUP($C4088,Настройки!$A$11:$L$17,9,FALSE))</f>
        <v/>
      </c>
      <c r="T4088" s="56">
        <f>IF($B4088="","",$R4088*$S4088)</f>
        <v/>
      </c>
    </row>
    <row r="4089">
      <c r="A4089" s="20">
        <f>Тех_Движение!$A$4086</f>
        <v/>
      </c>
      <c r="B4089" s="20">
        <f>IF(Тех_Движение!$F$4086&gt;0,Тех_Движение!$I$4086,"")</f>
        <v/>
      </c>
      <c r="C4089" s="20">
        <f>IF($B4089="","",Тех_Движение!$D$4086)</f>
        <v/>
      </c>
      <c r="D4089" s="42">
        <f>IF($B4089="","",Тех_Движение!$B$4086)</f>
        <v/>
      </c>
      <c r="E4089" s="54">
        <f>IF($B4089="","",Тех_Движение!$F$4086)</f>
        <v/>
      </c>
      <c r="F4089" s="54">
        <f>IF($B4089="","",SUMIFS($E$5:$E4088,$C$5:$C4088,$C4089))</f>
        <v/>
      </c>
      <c r="G4089" s="54">
        <f>IF($B4089="","",MAX(0,$E4089-MAX(0,SUMIFS(Тех_Движение!$G$2:$G$5111,Тех_Движение!$D$2:$D$5111,$C4089,Тех_Движение!$B$2:$B$5111,"&lt;="&amp;Настройки!$B$5-1)-$F4089)))</f>
        <v/>
      </c>
      <c r="H4089" s="54">
        <f>IF($B4089="","",IF(AND($D4089&gt;=Настройки!$B$5,$D4089&lt;=Настройки!$B$6),$E4089,0))</f>
        <v/>
      </c>
      <c r="I4089" s="54">
        <f>IF($B4089="","",$G4089+$H4089-$J4089)</f>
        <v/>
      </c>
      <c r="J4089" s="54">
        <f>IF($B4089="","",MAX(0,$E4089-MAX(0,SUMIFS(Тех_Движение!$G$2:$G$5111,Тех_Движение!$D$2:$D$5111,$C4089,Тех_Движение!$B$2:$B$5111,"&lt;="&amp;Настройки!$B$6)-$F4089)))</f>
        <v/>
      </c>
      <c r="K4089" s="54">
        <f>IF(OR($B4089="",K$3&lt;$D4089+Настройки!$B$7),0,MAX(0,$E4089-MAX(0,SUMIFS(Тех_Движение!$G$2:$G$5111,Тех_Движение!$D$2:$D$5111,$C4089,Тех_Движение!$B$2:$B$5111,"&lt;="&amp;K$3)-$F4089)))</f>
        <v/>
      </c>
      <c r="L4089" s="54">
        <f>IF(OR($B4089="",L$3&lt;$D4089+Настройки!$B$7),0,MAX(0,$E4089-MAX(0,SUMIFS(Тех_Движение!$G$2:$G$5111,Тех_Движение!$D$2:$D$5111,$C4089,Тех_Движение!$B$2:$B$5111,"&lt;="&amp;L$3)-$F4089)))</f>
        <v/>
      </c>
      <c r="M4089" s="54">
        <f>IF(OR($B4089="",M$3&lt;$D4089+Настройки!$B$7),0,MAX(0,$E4089-MAX(0,SUMIFS(Тех_Движение!$G$2:$G$5111,Тех_Движение!$D$2:$D$5111,$C4089,Тех_Движение!$B$2:$B$5111,"&lt;="&amp;M$3)-$F4089)))</f>
        <v/>
      </c>
      <c r="N4089" s="54">
        <f>IF(OR($B4089="",N$3&lt;$D4089+Настройки!$B$7),0,MAX(0,$E4089-MAX(0,SUMIFS(Тех_Движение!$G$2:$G$5111,Тех_Движение!$D$2:$D$5111,$C4089,Тех_Движение!$B$2:$B$5111,"&lt;="&amp;N$3)-$F4089)))</f>
        <v/>
      </c>
      <c r="O4089" s="54">
        <f>IF(OR($B4089="",O$3&lt;$D4089+Настройки!$B$7),0,MAX(0,$E4089-MAX(0,SUMIFS(Тех_Движение!$G$2:$G$5111,Тех_Движение!$D$2:$D$5111,$C4089,Тех_Движение!$B$2:$B$5111,"&lt;="&amp;O$3)-$F4089)))</f>
        <v/>
      </c>
      <c r="P4089" s="54">
        <f>IF(OR($B4089="",P$3&lt;$D4089+Настройки!$B$7),0,MAX(0,$E4089-MAX(0,SUMIFS(Тех_Движение!$G$2:$G$5111,Тех_Движение!$D$2:$D$5111,$C4089,Тех_Движение!$B$2:$B$5111,"&lt;="&amp;P$3)-$F4089)))</f>
        <v/>
      </c>
      <c r="Q4089" s="54">
        <f>IF(OR($B4089="",Q$3&lt;$D4089+Настройки!$B$7),0,MAX(0,$E4089-MAX(0,SUMIFS(Тех_Движение!$G$2:$G$5111,Тех_Движение!$D$2:$D$5111,$C4089,Тех_Движение!$B$2:$B$5111,"&lt;="&amp;Q$3)-$F4089)))</f>
        <v/>
      </c>
      <c r="R4089" s="54">
        <f>IF($B4089="","",SUM($K4089:$Q4089))</f>
        <v/>
      </c>
      <c r="S4089" s="56">
        <f>IF($B4089="","",VLOOKUP($C4089,Настройки!$A$11:$L$17,9,FALSE))</f>
        <v/>
      </c>
      <c r="T4089" s="56">
        <f>IF($B4089="","",$R4089*$S4089)</f>
        <v/>
      </c>
    </row>
    <row r="4090">
      <c r="A4090" s="20">
        <f>Тех_Движение!$A$4087</f>
        <v/>
      </c>
      <c r="B4090" s="20">
        <f>IF(Тех_Движение!$F$4087&gt;0,Тех_Движение!$I$4087,"")</f>
        <v/>
      </c>
      <c r="C4090" s="20">
        <f>IF($B4090="","",Тех_Движение!$D$4087)</f>
        <v/>
      </c>
      <c r="D4090" s="42">
        <f>IF($B4090="","",Тех_Движение!$B$4087)</f>
        <v/>
      </c>
      <c r="E4090" s="54">
        <f>IF($B4090="","",Тех_Движение!$F$4087)</f>
        <v/>
      </c>
      <c r="F4090" s="54">
        <f>IF($B4090="","",SUMIFS($E$5:$E4089,$C$5:$C4089,$C4090))</f>
        <v/>
      </c>
      <c r="G4090" s="54">
        <f>IF($B4090="","",MAX(0,$E4090-MAX(0,SUMIFS(Тех_Движение!$G$2:$G$5111,Тех_Движение!$D$2:$D$5111,$C4090,Тех_Движение!$B$2:$B$5111,"&lt;="&amp;Настройки!$B$5-1)-$F4090)))</f>
        <v/>
      </c>
      <c r="H4090" s="54">
        <f>IF($B4090="","",IF(AND($D4090&gt;=Настройки!$B$5,$D4090&lt;=Настройки!$B$6),$E4090,0))</f>
        <v/>
      </c>
      <c r="I4090" s="54">
        <f>IF($B4090="","",$G4090+$H4090-$J4090)</f>
        <v/>
      </c>
      <c r="J4090" s="54">
        <f>IF($B4090="","",MAX(0,$E4090-MAX(0,SUMIFS(Тех_Движение!$G$2:$G$5111,Тех_Движение!$D$2:$D$5111,$C4090,Тех_Движение!$B$2:$B$5111,"&lt;="&amp;Настройки!$B$6)-$F4090)))</f>
        <v/>
      </c>
      <c r="K4090" s="54">
        <f>IF(OR($B4090="",K$3&lt;$D4090+Настройки!$B$7),0,MAX(0,$E4090-MAX(0,SUMIFS(Тех_Движение!$G$2:$G$5111,Тех_Движение!$D$2:$D$5111,$C4090,Тех_Движение!$B$2:$B$5111,"&lt;="&amp;K$3)-$F4090)))</f>
        <v/>
      </c>
      <c r="L4090" s="54">
        <f>IF(OR($B4090="",L$3&lt;$D4090+Настройки!$B$7),0,MAX(0,$E4090-MAX(0,SUMIFS(Тех_Движение!$G$2:$G$5111,Тех_Движение!$D$2:$D$5111,$C4090,Тех_Движение!$B$2:$B$5111,"&lt;="&amp;L$3)-$F4090)))</f>
        <v/>
      </c>
      <c r="M4090" s="54">
        <f>IF(OR($B4090="",M$3&lt;$D4090+Настройки!$B$7),0,MAX(0,$E4090-MAX(0,SUMIFS(Тех_Движение!$G$2:$G$5111,Тех_Движение!$D$2:$D$5111,$C4090,Тех_Движение!$B$2:$B$5111,"&lt;="&amp;M$3)-$F4090)))</f>
        <v/>
      </c>
      <c r="N4090" s="54">
        <f>IF(OR($B4090="",N$3&lt;$D4090+Настройки!$B$7),0,MAX(0,$E4090-MAX(0,SUMIFS(Тех_Движение!$G$2:$G$5111,Тех_Движение!$D$2:$D$5111,$C4090,Тех_Движение!$B$2:$B$5111,"&lt;="&amp;N$3)-$F4090)))</f>
        <v/>
      </c>
      <c r="O4090" s="54">
        <f>IF(OR($B4090="",O$3&lt;$D4090+Настройки!$B$7),0,MAX(0,$E4090-MAX(0,SUMIFS(Тех_Движение!$G$2:$G$5111,Тех_Движение!$D$2:$D$5111,$C4090,Тех_Движение!$B$2:$B$5111,"&lt;="&amp;O$3)-$F4090)))</f>
        <v/>
      </c>
      <c r="P4090" s="54">
        <f>IF(OR($B4090="",P$3&lt;$D4090+Настройки!$B$7),0,MAX(0,$E4090-MAX(0,SUMIFS(Тех_Движение!$G$2:$G$5111,Тех_Движение!$D$2:$D$5111,$C4090,Тех_Движение!$B$2:$B$5111,"&lt;="&amp;P$3)-$F4090)))</f>
        <v/>
      </c>
      <c r="Q4090" s="54">
        <f>IF(OR($B4090="",Q$3&lt;$D4090+Настройки!$B$7),0,MAX(0,$E4090-MAX(0,SUMIFS(Тех_Движение!$G$2:$G$5111,Тех_Движение!$D$2:$D$5111,$C4090,Тех_Движение!$B$2:$B$5111,"&lt;="&amp;Q$3)-$F4090)))</f>
        <v/>
      </c>
      <c r="R4090" s="54">
        <f>IF($B4090="","",SUM($K4090:$Q4090))</f>
        <v/>
      </c>
      <c r="S4090" s="56">
        <f>IF($B4090="","",VLOOKUP($C4090,Настройки!$A$11:$L$17,9,FALSE))</f>
        <v/>
      </c>
      <c r="T4090" s="56">
        <f>IF($B4090="","",$R4090*$S4090)</f>
        <v/>
      </c>
    </row>
    <row r="4091">
      <c r="A4091" s="20">
        <f>Тех_Движение!$A$4088</f>
        <v/>
      </c>
      <c r="B4091" s="20">
        <f>IF(Тех_Движение!$F$4088&gt;0,Тех_Движение!$I$4088,"")</f>
        <v/>
      </c>
      <c r="C4091" s="20">
        <f>IF($B4091="","",Тех_Движение!$D$4088)</f>
        <v/>
      </c>
      <c r="D4091" s="42">
        <f>IF($B4091="","",Тех_Движение!$B$4088)</f>
        <v/>
      </c>
      <c r="E4091" s="54">
        <f>IF($B4091="","",Тех_Движение!$F$4088)</f>
        <v/>
      </c>
      <c r="F4091" s="54">
        <f>IF($B4091="","",SUMIFS($E$5:$E4090,$C$5:$C4090,$C4091))</f>
        <v/>
      </c>
      <c r="G4091" s="54">
        <f>IF($B4091="","",MAX(0,$E4091-MAX(0,SUMIFS(Тех_Движение!$G$2:$G$5111,Тех_Движение!$D$2:$D$5111,$C4091,Тех_Движение!$B$2:$B$5111,"&lt;="&amp;Настройки!$B$5-1)-$F4091)))</f>
        <v/>
      </c>
      <c r="H4091" s="54">
        <f>IF($B4091="","",IF(AND($D4091&gt;=Настройки!$B$5,$D4091&lt;=Настройки!$B$6),$E4091,0))</f>
        <v/>
      </c>
      <c r="I4091" s="54">
        <f>IF($B4091="","",$G4091+$H4091-$J4091)</f>
        <v/>
      </c>
      <c r="J4091" s="54">
        <f>IF($B4091="","",MAX(0,$E4091-MAX(0,SUMIFS(Тех_Движение!$G$2:$G$5111,Тех_Движение!$D$2:$D$5111,$C4091,Тех_Движение!$B$2:$B$5111,"&lt;="&amp;Настройки!$B$6)-$F4091)))</f>
        <v/>
      </c>
      <c r="K4091" s="54">
        <f>IF(OR($B4091="",K$3&lt;$D4091+Настройки!$B$7),0,MAX(0,$E4091-MAX(0,SUMIFS(Тех_Движение!$G$2:$G$5111,Тех_Движение!$D$2:$D$5111,$C4091,Тех_Движение!$B$2:$B$5111,"&lt;="&amp;K$3)-$F4091)))</f>
        <v/>
      </c>
      <c r="L4091" s="54">
        <f>IF(OR($B4091="",L$3&lt;$D4091+Настройки!$B$7),0,MAX(0,$E4091-MAX(0,SUMIFS(Тех_Движение!$G$2:$G$5111,Тех_Движение!$D$2:$D$5111,$C4091,Тех_Движение!$B$2:$B$5111,"&lt;="&amp;L$3)-$F4091)))</f>
        <v/>
      </c>
      <c r="M4091" s="54">
        <f>IF(OR($B4091="",M$3&lt;$D4091+Настройки!$B$7),0,MAX(0,$E4091-MAX(0,SUMIFS(Тех_Движение!$G$2:$G$5111,Тех_Движение!$D$2:$D$5111,$C4091,Тех_Движение!$B$2:$B$5111,"&lt;="&amp;M$3)-$F4091)))</f>
        <v/>
      </c>
      <c r="N4091" s="54">
        <f>IF(OR($B4091="",N$3&lt;$D4091+Настройки!$B$7),0,MAX(0,$E4091-MAX(0,SUMIFS(Тех_Движение!$G$2:$G$5111,Тех_Движение!$D$2:$D$5111,$C4091,Тех_Движение!$B$2:$B$5111,"&lt;="&amp;N$3)-$F4091)))</f>
        <v/>
      </c>
      <c r="O4091" s="54">
        <f>IF(OR($B4091="",O$3&lt;$D4091+Настройки!$B$7),0,MAX(0,$E4091-MAX(0,SUMIFS(Тех_Движение!$G$2:$G$5111,Тех_Движение!$D$2:$D$5111,$C4091,Тех_Движение!$B$2:$B$5111,"&lt;="&amp;O$3)-$F4091)))</f>
        <v/>
      </c>
      <c r="P4091" s="54">
        <f>IF(OR($B4091="",P$3&lt;$D4091+Настройки!$B$7),0,MAX(0,$E4091-MAX(0,SUMIFS(Тех_Движение!$G$2:$G$5111,Тех_Движение!$D$2:$D$5111,$C4091,Тех_Движение!$B$2:$B$5111,"&lt;="&amp;P$3)-$F4091)))</f>
        <v/>
      </c>
      <c r="Q4091" s="54">
        <f>IF(OR($B4091="",Q$3&lt;$D4091+Настройки!$B$7),0,MAX(0,$E4091-MAX(0,SUMIFS(Тех_Движение!$G$2:$G$5111,Тех_Движение!$D$2:$D$5111,$C4091,Тех_Движение!$B$2:$B$5111,"&lt;="&amp;Q$3)-$F4091)))</f>
        <v/>
      </c>
      <c r="R4091" s="54">
        <f>IF($B4091="","",SUM($K4091:$Q4091))</f>
        <v/>
      </c>
      <c r="S4091" s="56">
        <f>IF($B4091="","",VLOOKUP($C4091,Настройки!$A$11:$L$17,9,FALSE))</f>
        <v/>
      </c>
      <c r="T4091" s="56">
        <f>IF($B4091="","",$R4091*$S4091)</f>
        <v/>
      </c>
    </row>
    <row r="4092">
      <c r="A4092" s="20">
        <f>Тех_Движение!$A$4089</f>
        <v/>
      </c>
      <c r="B4092" s="20">
        <f>IF(Тех_Движение!$F$4089&gt;0,Тех_Движение!$I$4089,"")</f>
        <v/>
      </c>
      <c r="C4092" s="20">
        <f>IF($B4092="","",Тех_Движение!$D$4089)</f>
        <v/>
      </c>
      <c r="D4092" s="42">
        <f>IF($B4092="","",Тех_Движение!$B$4089)</f>
        <v/>
      </c>
      <c r="E4092" s="54">
        <f>IF($B4092="","",Тех_Движение!$F$4089)</f>
        <v/>
      </c>
      <c r="F4092" s="54">
        <f>IF($B4092="","",SUMIFS($E$5:$E4091,$C$5:$C4091,$C4092))</f>
        <v/>
      </c>
      <c r="G4092" s="54">
        <f>IF($B4092="","",MAX(0,$E4092-MAX(0,SUMIFS(Тех_Движение!$G$2:$G$5111,Тех_Движение!$D$2:$D$5111,$C4092,Тех_Движение!$B$2:$B$5111,"&lt;="&amp;Настройки!$B$5-1)-$F4092)))</f>
        <v/>
      </c>
      <c r="H4092" s="54">
        <f>IF($B4092="","",IF(AND($D4092&gt;=Настройки!$B$5,$D4092&lt;=Настройки!$B$6),$E4092,0))</f>
        <v/>
      </c>
      <c r="I4092" s="54">
        <f>IF($B4092="","",$G4092+$H4092-$J4092)</f>
        <v/>
      </c>
      <c r="J4092" s="54">
        <f>IF($B4092="","",MAX(0,$E4092-MAX(0,SUMIFS(Тех_Движение!$G$2:$G$5111,Тех_Движение!$D$2:$D$5111,$C4092,Тех_Движение!$B$2:$B$5111,"&lt;="&amp;Настройки!$B$6)-$F4092)))</f>
        <v/>
      </c>
      <c r="K4092" s="54">
        <f>IF(OR($B4092="",K$3&lt;$D4092+Настройки!$B$7),0,MAX(0,$E4092-MAX(0,SUMIFS(Тех_Движение!$G$2:$G$5111,Тех_Движение!$D$2:$D$5111,$C4092,Тех_Движение!$B$2:$B$5111,"&lt;="&amp;K$3)-$F4092)))</f>
        <v/>
      </c>
      <c r="L4092" s="54">
        <f>IF(OR($B4092="",L$3&lt;$D4092+Настройки!$B$7),0,MAX(0,$E4092-MAX(0,SUMIFS(Тех_Движение!$G$2:$G$5111,Тех_Движение!$D$2:$D$5111,$C4092,Тех_Движение!$B$2:$B$5111,"&lt;="&amp;L$3)-$F4092)))</f>
        <v/>
      </c>
      <c r="M4092" s="54">
        <f>IF(OR($B4092="",M$3&lt;$D4092+Настройки!$B$7),0,MAX(0,$E4092-MAX(0,SUMIFS(Тех_Движение!$G$2:$G$5111,Тех_Движение!$D$2:$D$5111,$C4092,Тех_Движение!$B$2:$B$5111,"&lt;="&amp;M$3)-$F4092)))</f>
        <v/>
      </c>
      <c r="N4092" s="54">
        <f>IF(OR($B4092="",N$3&lt;$D4092+Настройки!$B$7),0,MAX(0,$E4092-MAX(0,SUMIFS(Тех_Движение!$G$2:$G$5111,Тех_Движение!$D$2:$D$5111,$C4092,Тех_Движение!$B$2:$B$5111,"&lt;="&amp;N$3)-$F4092)))</f>
        <v/>
      </c>
      <c r="O4092" s="54">
        <f>IF(OR($B4092="",O$3&lt;$D4092+Настройки!$B$7),0,MAX(0,$E4092-MAX(0,SUMIFS(Тех_Движение!$G$2:$G$5111,Тех_Движение!$D$2:$D$5111,$C4092,Тех_Движение!$B$2:$B$5111,"&lt;="&amp;O$3)-$F4092)))</f>
        <v/>
      </c>
      <c r="P4092" s="54">
        <f>IF(OR($B4092="",P$3&lt;$D4092+Настройки!$B$7),0,MAX(0,$E4092-MAX(0,SUMIFS(Тех_Движение!$G$2:$G$5111,Тех_Движение!$D$2:$D$5111,$C4092,Тех_Движение!$B$2:$B$5111,"&lt;="&amp;P$3)-$F4092)))</f>
        <v/>
      </c>
      <c r="Q4092" s="54">
        <f>IF(OR($B4092="",Q$3&lt;$D4092+Настройки!$B$7),0,MAX(0,$E4092-MAX(0,SUMIFS(Тех_Движение!$G$2:$G$5111,Тех_Движение!$D$2:$D$5111,$C4092,Тех_Движение!$B$2:$B$5111,"&lt;="&amp;Q$3)-$F4092)))</f>
        <v/>
      </c>
      <c r="R4092" s="54">
        <f>IF($B4092="","",SUM($K4092:$Q4092))</f>
        <v/>
      </c>
      <c r="S4092" s="56">
        <f>IF($B4092="","",VLOOKUP($C4092,Настройки!$A$11:$L$17,9,FALSE))</f>
        <v/>
      </c>
      <c r="T4092" s="56">
        <f>IF($B4092="","",$R4092*$S4092)</f>
        <v/>
      </c>
    </row>
    <row r="4093">
      <c r="A4093" s="20">
        <f>Тех_Движение!$A$4090</f>
        <v/>
      </c>
      <c r="B4093" s="20">
        <f>IF(Тех_Движение!$F$4090&gt;0,Тех_Движение!$I$4090,"")</f>
        <v/>
      </c>
      <c r="C4093" s="20">
        <f>IF($B4093="","",Тех_Движение!$D$4090)</f>
        <v/>
      </c>
      <c r="D4093" s="42">
        <f>IF($B4093="","",Тех_Движение!$B$4090)</f>
        <v/>
      </c>
      <c r="E4093" s="54">
        <f>IF($B4093="","",Тех_Движение!$F$4090)</f>
        <v/>
      </c>
      <c r="F4093" s="54">
        <f>IF($B4093="","",SUMIFS($E$5:$E4092,$C$5:$C4092,$C4093))</f>
        <v/>
      </c>
      <c r="G4093" s="54">
        <f>IF($B4093="","",MAX(0,$E4093-MAX(0,SUMIFS(Тех_Движение!$G$2:$G$5111,Тех_Движение!$D$2:$D$5111,$C4093,Тех_Движение!$B$2:$B$5111,"&lt;="&amp;Настройки!$B$5-1)-$F4093)))</f>
        <v/>
      </c>
      <c r="H4093" s="54">
        <f>IF($B4093="","",IF(AND($D4093&gt;=Настройки!$B$5,$D4093&lt;=Настройки!$B$6),$E4093,0))</f>
        <v/>
      </c>
      <c r="I4093" s="54">
        <f>IF($B4093="","",$G4093+$H4093-$J4093)</f>
        <v/>
      </c>
      <c r="J4093" s="54">
        <f>IF($B4093="","",MAX(0,$E4093-MAX(0,SUMIFS(Тех_Движение!$G$2:$G$5111,Тех_Движение!$D$2:$D$5111,$C4093,Тех_Движение!$B$2:$B$5111,"&lt;="&amp;Настройки!$B$6)-$F4093)))</f>
        <v/>
      </c>
      <c r="K4093" s="54">
        <f>IF(OR($B4093="",K$3&lt;$D4093+Настройки!$B$7),0,MAX(0,$E4093-MAX(0,SUMIFS(Тех_Движение!$G$2:$G$5111,Тех_Движение!$D$2:$D$5111,$C4093,Тех_Движение!$B$2:$B$5111,"&lt;="&amp;K$3)-$F4093)))</f>
        <v/>
      </c>
      <c r="L4093" s="54">
        <f>IF(OR($B4093="",L$3&lt;$D4093+Настройки!$B$7),0,MAX(0,$E4093-MAX(0,SUMIFS(Тех_Движение!$G$2:$G$5111,Тех_Движение!$D$2:$D$5111,$C4093,Тех_Движение!$B$2:$B$5111,"&lt;="&amp;L$3)-$F4093)))</f>
        <v/>
      </c>
      <c r="M4093" s="54">
        <f>IF(OR($B4093="",M$3&lt;$D4093+Настройки!$B$7),0,MAX(0,$E4093-MAX(0,SUMIFS(Тех_Движение!$G$2:$G$5111,Тех_Движение!$D$2:$D$5111,$C4093,Тех_Движение!$B$2:$B$5111,"&lt;="&amp;M$3)-$F4093)))</f>
        <v/>
      </c>
      <c r="N4093" s="54">
        <f>IF(OR($B4093="",N$3&lt;$D4093+Настройки!$B$7),0,MAX(0,$E4093-MAX(0,SUMIFS(Тех_Движение!$G$2:$G$5111,Тех_Движение!$D$2:$D$5111,$C4093,Тех_Движение!$B$2:$B$5111,"&lt;="&amp;N$3)-$F4093)))</f>
        <v/>
      </c>
      <c r="O4093" s="54">
        <f>IF(OR($B4093="",O$3&lt;$D4093+Настройки!$B$7),0,MAX(0,$E4093-MAX(0,SUMIFS(Тех_Движение!$G$2:$G$5111,Тех_Движение!$D$2:$D$5111,$C4093,Тех_Движение!$B$2:$B$5111,"&lt;="&amp;O$3)-$F4093)))</f>
        <v/>
      </c>
      <c r="P4093" s="54">
        <f>IF(OR($B4093="",P$3&lt;$D4093+Настройки!$B$7),0,MAX(0,$E4093-MAX(0,SUMIFS(Тех_Движение!$G$2:$G$5111,Тех_Движение!$D$2:$D$5111,$C4093,Тех_Движение!$B$2:$B$5111,"&lt;="&amp;P$3)-$F4093)))</f>
        <v/>
      </c>
      <c r="Q4093" s="54">
        <f>IF(OR($B4093="",Q$3&lt;$D4093+Настройки!$B$7),0,MAX(0,$E4093-MAX(0,SUMIFS(Тех_Движение!$G$2:$G$5111,Тех_Движение!$D$2:$D$5111,$C4093,Тех_Движение!$B$2:$B$5111,"&lt;="&amp;Q$3)-$F4093)))</f>
        <v/>
      </c>
      <c r="R4093" s="54">
        <f>IF($B4093="","",SUM($K4093:$Q4093))</f>
        <v/>
      </c>
      <c r="S4093" s="56">
        <f>IF($B4093="","",VLOOKUP($C4093,Настройки!$A$11:$L$17,9,FALSE))</f>
        <v/>
      </c>
      <c r="T4093" s="56">
        <f>IF($B4093="","",$R4093*$S4093)</f>
        <v/>
      </c>
    </row>
    <row r="4094">
      <c r="A4094" s="20">
        <f>Тех_Движение!$A$4091</f>
        <v/>
      </c>
      <c r="B4094" s="20">
        <f>IF(Тех_Движение!$F$4091&gt;0,Тех_Движение!$I$4091,"")</f>
        <v/>
      </c>
      <c r="C4094" s="20">
        <f>IF($B4094="","",Тех_Движение!$D$4091)</f>
        <v/>
      </c>
      <c r="D4094" s="42">
        <f>IF($B4094="","",Тех_Движение!$B$4091)</f>
        <v/>
      </c>
      <c r="E4094" s="54">
        <f>IF($B4094="","",Тех_Движение!$F$4091)</f>
        <v/>
      </c>
      <c r="F4094" s="54">
        <f>IF($B4094="","",SUMIFS($E$5:$E4093,$C$5:$C4093,$C4094))</f>
        <v/>
      </c>
      <c r="G4094" s="54">
        <f>IF($B4094="","",MAX(0,$E4094-MAX(0,SUMIFS(Тех_Движение!$G$2:$G$5111,Тех_Движение!$D$2:$D$5111,$C4094,Тех_Движение!$B$2:$B$5111,"&lt;="&amp;Настройки!$B$5-1)-$F4094)))</f>
        <v/>
      </c>
      <c r="H4094" s="54">
        <f>IF($B4094="","",IF(AND($D4094&gt;=Настройки!$B$5,$D4094&lt;=Настройки!$B$6),$E4094,0))</f>
        <v/>
      </c>
      <c r="I4094" s="54">
        <f>IF($B4094="","",$G4094+$H4094-$J4094)</f>
        <v/>
      </c>
      <c r="J4094" s="54">
        <f>IF($B4094="","",MAX(0,$E4094-MAX(0,SUMIFS(Тех_Движение!$G$2:$G$5111,Тех_Движение!$D$2:$D$5111,$C4094,Тех_Движение!$B$2:$B$5111,"&lt;="&amp;Настройки!$B$6)-$F4094)))</f>
        <v/>
      </c>
      <c r="K4094" s="54">
        <f>IF(OR($B4094="",K$3&lt;$D4094+Настройки!$B$7),0,MAX(0,$E4094-MAX(0,SUMIFS(Тех_Движение!$G$2:$G$5111,Тех_Движение!$D$2:$D$5111,$C4094,Тех_Движение!$B$2:$B$5111,"&lt;="&amp;K$3)-$F4094)))</f>
        <v/>
      </c>
      <c r="L4094" s="54">
        <f>IF(OR($B4094="",L$3&lt;$D4094+Настройки!$B$7),0,MAX(0,$E4094-MAX(0,SUMIFS(Тех_Движение!$G$2:$G$5111,Тех_Движение!$D$2:$D$5111,$C4094,Тех_Движение!$B$2:$B$5111,"&lt;="&amp;L$3)-$F4094)))</f>
        <v/>
      </c>
      <c r="M4094" s="54">
        <f>IF(OR($B4094="",M$3&lt;$D4094+Настройки!$B$7),0,MAX(0,$E4094-MAX(0,SUMIFS(Тех_Движение!$G$2:$G$5111,Тех_Движение!$D$2:$D$5111,$C4094,Тех_Движение!$B$2:$B$5111,"&lt;="&amp;M$3)-$F4094)))</f>
        <v/>
      </c>
      <c r="N4094" s="54">
        <f>IF(OR($B4094="",N$3&lt;$D4094+Настройки!$B$7),0,MAX(0,$E4094-MAX(0,SUMIFS(Тех_Движение!$G$2:$G$5111,Тех_Движение!$D$2:$D$5111,$C4094,Тех_Движение!$B$2:$B$5111,"&lt;="&amp;N$3)-$F4094)))</f>
        <v/>
      </c>
      <c r="O4094" s="54">
        <f>IF(OR($B4094="",O$3&lt;$D4094+Настройки!$B$7),0,MAX(0,$E4094-MAX(0,SUMIFS(Тех_Движение!$G$2:$G$5111,Тех_Движение!$D$2:$D$5111,$C4094,Тех_Движение!$B$2:$B$5111,"&lt;="&amp;O$3)-$F4094)))</f>
        <v/>
      </c>
      <c r="P4094" s="54">
        <f>IF(OR($B4094="",P$3&lt;$D4094+Настройки!$B$7),0,MAX(0,$E4094-MAX(0,SUMIFS(Тех_Движение!$G$2:$G$5111,Тех_Движение!$D$2:$D$5111,$C4094,Тех_Движение!$B$2:$B$5111,"&lt;="&amp;P$3)-$F4094)))</f>
        <v/>
      </c>
      <c r="Q4094" s="54">
        <f>IF(OR($B4094="",Q$3&lt;$D4094+Настройки!$B$7),0,MAX(0,$E4094-MAX(0,SUMIFS(Тех_Движение!$G$2:$G$5111,Тех_Движение!$D$2:$D$5111,$C4094,Тех_Движение!$B$2:$B$5111,"&lt;="&amp;Q$3)-$F4094)))</f>
        <v/>
      </c>
      <c r="R4094" s="54">
        <f>IF($B4094="","",SUM($K4094:$Q4094))</f>
        <v/>
      </c>
      <c r="S4094" s="56">
        <f>IF($B4094="","",VLOOKUP($C4094,Настройки!$A$11:$L$17,9,FALSE))</f>
        <v/>
      </c>
      <c r="T4094" s="56">
        <f>IF($B4094="","",$R4094*$S4094)</f>
        <v/>
      </c>
    </row>
    <row r="4095">
      <c r="A4095" s="20">
        <f>Тех_Движение!$A$4092</f>
        <v/>
      </c>
      <c r="B4095" s="20">
        <f>IF(Тех_Движение!$F$4092&gt;0,Тех_Движение!$I$4092,"")</f>
        <v/>
      </c>
      <c r="C4095" s="20">
        <f>IF($B4095="","",Тех_Движение!$D$4092)</f>
        <v/>
      </c>
      <c r="D4095" s="42">
        <f>IF($B4095="","",Тех_Движение!$B$4092)</f>
        <v/>
      </c>
      <c r="E4095" s="54">
        <f>IF($B4095="","",Тех_Движение!$F$4092)</f>
        <v/>
      </c>
      <c r="F4095" s="54">
        <f>IF($B4095="","",SUMIFS($E$5:$E4094,$C$5:$C4094,$C4095))</f>
        <v/>
      </c>
      <c r="G4095" s="54">
        <f>IF($B4095="","",MAX(0,$E4095-MAX(0,SUMIFS(Тех_Движение!$G$2:$G$5111,Тех_Движение!$D$2:$D$5111,$C4095,Тех_Движение!$B$2:$B$5111,"&lt;="&amp;Настройки!$B$5-1)-$F4095)))</f>
        <v/>
      </c>
      <c r="H4095" s="54">
        <f>IF($B4095="","",IF(AND($D4095&gt;=Настройки!$B$5,$D4095&lt;=Настройки!$B$6),$E4095,0))</f>
        <v/>
      </c>
      <c r="I4095" s="54">
        <f>IF($B4095="","",$G4095+$H4095-$J4095)</f>
        <v/>
      </c>
      <c r="J4095" s="54">
        <f>IF($B4095="","",MAX(0,$E4095-MAX(0,SUMIFS(Тех_Движение!$G$2:$G$5111,Тех_Движение!$D$2:$D$5111,$C4095,Тех_Движение!$B$2:$B$5111,"&lt;="&amp;Настройки!$B$6)-$F4095)))</f>
        <v/>
      </c>
      <c r="K4095" s="54">
        <f>IF(OR($B4095="",K$3&lt;$D4095+Настройки!$B$7),0,MAX(0,$E4095-MAX(0,SUMIFS(Тех_Движение!$G$2:$G$5111,Тех_Движение!$D$2:$D$5111,$C4095,Тех_Движение!$B$2:$B$5111,"&lt;="&amp;K$3)-$F4095)))</f>
        <v/>
      </c>
      <c r="L4095" s="54">
        <f>IF(OR($B4095="",L$3&lt;$D4095+Настройки!$B$7),0,MAX(0,$E4095-MAX(0,SUMIFS(Тех_Движение!$G$2:$G$5111,Тех_Движение!$D$2:$D$5111,$C4095,Тех_Движение!$B$2:$B$5111,"&lt;="&amp;L$3)-$F4095)))</f>
        <v/>
      </c>
      <c r="M4095" s="54">
        <f>IF(OR($B4095="",M$3&lt;$D4095+Настройки!$B$7),0,MAX(0,$E4095-MAX(0,SUMIFS(Тех_Движение!$G$2:$G$5111,Тех_Движение!$D$2:$D$5111,$C4095,Тех_Движение!$B$2:$B$5111,"&lt;="&amp;M$3)-$F4095)))</f>
        <v/>
      </c>
      <c r="N4095" s="54">
        <f>IF(OR($B4095="",N$3&lt;$D4095+Настройки!$B$7),0,MAX(0,$E4095-MAX(0,SUMIFS(Тех_Движение!$G$2:$G$5111,Тех_Движение!$D$2:$D$5111,$C4095,Тех_Движение!$B$2:$B$5111,"&lt;="&amp;N$3)-$F4095)))</f>
        <v/>
      </c>
      <c r="O4095" s="54">
        <f>IF(OR($B4095="",O$3&lt;$D4095+Настройки!$B$7),0,MAX(0,$E4095-MAX(0,SUMIFS(Тех_Движение!$G$2:$G$5111,Тех_Движение!$D$2:$D$5111,$C4095,Тех_Движение!$B$2:$B$5111,"&lt;="&amp;O$3)-$F4095)))</f>
        <v/>
      </c>
      <c r="P4095" s="54">
        <f>IF(OR($B4095="",P$3&lt;$D4095+Настройки!$B$7),0,MAX(0,$E4095-MAX(0,SUMIFS(Тех_Движение!$G$2:$G$5111,Тех_Движение!$D$2:$D$5111,$C4095,Тех_Движение!$B$2:$B$5111,"&lt;="&amp;P$3)-$F4095)))</f>
        <v/>
      </c>
      <c r="Q4095" s="54">
        <f>IF(OR($B4095="",Q$3&lt;$D4095+Настройки!$B$7),0,MAX(0,$E4095-MAX(0,SUMIFS(Тех_Движение!$G$2:$G$5111,Тех_Движение!$D$2:$D$5111,$C4095,Тех_Движение!$B$2:$B$5111,"&lt;="&amp;Q$3)-$F4095)))</f>
        <v/>
      </c>
      <c r="R4095" s="54">
        <f>IF($B4095="","",SUM($K4095:$Q4095))</f>
        <v/>
      </c>
      <c r="S4095" s="56">
        <f>IF($B4095="","",VLOOKUP($C4095,Настройки!$A$11:$L$17,9,FALSE))</f>
        <v/>
      </c>
      <c r="T4095" s="56">
        <f>IF($B4095="","",$R4095*$S4095)</f>
        <v/>
      </c>
    </row>
    <row r="4096">
      <c r="A4096" s="20">
        <f>Тех_Движение!$A$4093</f>
        <v/>
      </c>
      <c r="B4096" s="20">
        <f>IF(Тех_Движение!$F$4093&gt;0,Тех_Движение!$I$4093,"")</f>
        <v/>
      </c>
      <c r="C4096" s="20">
        <f>IF($B4096="","",Тех_Движение!$D$4093)</f>
        <v/>
      </c>
      <c r="D4096" s="42">
        <f>IF($B4096="","",Тех_Движение!$B$4093)</f>
        <v/>
      </c>
      <c r="E4096" s="54">
        <f>IF($B4096="","",Тех_Движение!$F$4093)</f>
        <v/>
      </c>
      <c r="F4096" s="54">
        <f>IF($B4096="","",SUMIFS($E$5:$E4095,$C$5:$C4095,$C4096))</f>
        <v/>
      </c>
      <c r="G4096" s="54">
        <f>IF($B4096="","",MAX(0,$E4096-MAX(0,SUMIFS(Тех_Движение!$G$2:$G$5111,Тех_Движение!$D$2:$D$5111,$C4096,Тех_Движение!$B$2:$B$5111,"&lt;="&amp;Настройки!$B$5-1)-$F4096)))</f>
        <v/>
      </c>
      <c r="H4096" s="54">
        <f>IF($B4096="","",IF(AND($D4096&gt;=Настройки!$B$5,$D4096&lt;=Настройки!$B$6),$E4096,0))</f>
        <v/>
      </c>
      <c r="I4096" s="54">
        <f>IF($B4096="","",$G4096+$H4096-$J4096)</f>
        <v/>
      </c>
      <c r="J4096" s="54">
        <f>IF($B4096="","",MAX(0,$E4096-MAX(0,SUMIFS(Тех_Движение!$G$2:$G$5111,Тех_Движение!$D$2:$D$5111,$C4096,Тех_Движение!$B$2:$B$5111,"&lt;="&amp;Настройки!$B$6)-$F4096)))</f>
        <v/>
      </c>
      <c r="K4096" s="54">
        <f>IF(OR($B4096="",K$3&lt;$D4096+Настройки!$B$7),0,MAX(0,$E4096-MAX(0,SUMIFS(Тех_Движение!$G$2:$G$5111,Тех_Движение!$D$2:$D$5111,$C4096,Тех_Движение!$B$2:$B$5111,"&lt;="&amp;K$3)-$F4096)))</f>
        <v/>
      </c>
      <c r="L4096" s="54">
        <f>IF(OR($B4096="",L$3&lt;$D4096+Настройки!$B$7),0,MAX(0,$E4096-MAX(0,SUMIFS(Тех_Движение!$G$2:$G$5111,Тех_Движение!$D$2:$D$5111,$C4096,Тех_Движение!$B$2:$B$5111,"&lt;="&amp;L$3)-$F4096)))</f>
        <v/>
      </c>
      <c r="M4096" s="54">
        <f>IF(OR($B4096="",M$3&lt;$D4096+Настройки!$B$7),0,MAX(0,$E4096-MAX(0,SUMIFS(Тех_Движение!$G$2:$G$5111,Тех_Движение!$D$2:$D$5111,$C4096,Тех_Движение!$B$2:$B$5111,"&lt;="&amp;M$3)-$F4096)))</f>
        <v/>
      </c>
      <c r="N4096" s="54">
        <f>IF(OR($B4096="",N$3&lt;$D4096+Настройки!$B$7),0,MAX(0,$E4096-MAX(0,SUMIFS(Тех_Движение!$G$2:$G$5111,Тех_Движение!$D$2:$D$5111,$C4096,Тех_Движение!$B$2:$B$5111,"&lt;="&amp;N$3)-$F4096)))</f>
        <v/>
      </c>
      <c r="O4096" s="54">
        <f>IF(OR($B4096="",O$3&lt;$D4096+Настройки!$B$7),0,MAX(0,$E4096-MAX(0,SUMIFS(Тех_Движение!$G$2:$G$5111,Тех_Движение!$D$2:$D$5111,$C4096,Тех_Движение!$B$2:$B$5111,"&lt;="&amp;O$3)-$F4096)))</f>
        <v/>
      </c>
      <c r="P4096" s="54">
        <f>IF(OR($B4096="",P$3&lt;$D4096+Настройки!$B$7),0,MAX(0,$E4096-MAX(0,SUMIFS(Тех_Движение!$G$2:$G$5111,Тех_Движение!$D$2:$D$5111,$C4096,Тех_Движение!$B$2:$B$5111,"&lt;="&amp;P$3)-$F4096)))</f>
        <v/>
      </c>
      <c r="Q4096" s="54">
        <f>IF(OR($B4096="",Q$3&lt;$D4096+Настройки!$B$7),0,MAX(0,$E4096-MAX(0,SUMIFS(Тех_Движение!$G$2:$G$5111,Тех_Движение!$D$2:$D$5111,$C4096,Тех_Движение!$B$2:$B$5111,"&lt;="&amp;Q$3)-$F4096)))</f>
        <v/>
      </c>
      <c r="R4096" s="54">
        <f>IF($B4096="","",SUM($K4096:$Q4096))</f>
        <v/>
      </c>
      <c r="S4096" s="56">
        <f>IF($B4096="","",VLOOKUP($C4096,Настройки!$A$11:$L$17,9,FALSE))</f>
        <v/>
      </c>
      <c r="T4096" s="56">
        <f>IF($B4096="","",$R4096*$S4096)</f>
        <v/>
      </c>
    </row>
    <row r="4097">
      <c r="A4097" s="20">
        <f>Тех_Движение!$A$4094</f>
        <v/>
      </c>
      <c r="B4097" s="20">
        <f>IF(Тех_Движение!$F$4094&gt;0,Тех_Движение!$I$4094,"")</f>
        <v/>
      </c>
      <c r="C4097" s="20">
        <f>IF($B4097="","",Тех_Движение!$D$4094)</f>
        <v/>
      </c>
      <c r="D4097" s="42">
        <f>IF($B4097="","",Тех_Движение!$B$4094)</f>
        <v/>
      </c>
      <c r="E4097" s="54">
        <f>IF($B4097="","",Тех_Движение!$F$4094)</f>
        <v/>
      </c>
      <c r="F4097" s="54">
        <f>IF($B4097="","",SUMIFS($E$5:$E4096,$C$5:$C4096,$C4097))</f>
        <v/>
      </c>
      <c r="G4097" s="54">
        <f>IF($B4097="","",MAX(0,$E4097-MAX(0,SUMIFS(Тех_Движение!$G$2:$G$5111,Тех_Движение!$D$2:$D$5111,$C4097,Тех_Движение!$B$2:$B$5111,"&lt;="&amp;Настройки!$B$5-1)-$F4097)))</f>
        <v/>
      </c>
      <c r="H4097" s="54">
        <f>IF($B4097="","",IF(AND($D4097&gt;=Настройки!$B$5,$D4097&lt;=Настройки!$B$6),$E4097,0))</f>
        <v/>
      </c>
      <c r="I4097" s="54">
        <f>IF($B4097="","",$G4097+$H4097-$J4097)</f>
        <v/>
      </c>
      <c r="J4097" s="54">
        <f>IF($B4097="","",MAX(0,$E4097-MAX(0,SUMIFS(Тех_Движение!$G$2:$G$5111,Тех_Движение!$D$2:$D$5111,$C4097,Тех_Движение!$B$2:$B$5111,"&lt;="&amp;Настройки!$B$6)-$F4097)))</f>
        <v/>
      </c>
      <c r="K4097" s="54">
        <f>IF(OR($B4097="",K$3&lt;$D4097+Настройки!$B$7),0,MAX(0,$E4097-MAX(0,SUMIFS(Тех_Движение!$G$2:$G$5111,Тех_Движение!$D$2:$D$5111,$C4097,Тех_Движение!$B$2:$B$5111,"&lt;="&amp;K$3)-$F4097)))</f>
        <v/>
      </c>
      <c r="L4097" s="54">
        <f>IF(OR($B4097="",L$3&lt;$D4097+Настройки!$B$7),0,MAX(0,$E4097-MAX(0,SUMIFS(Тех_Движение!$G$2:$G$5111,Тех_Движение!$D$2:$D$5111,$C4097,Тех_Движение!$B$2:$B$5111,"&lt;="&amp;L$3)-$F4097)))</f>
        <v/>
      </c>
      <c r="M4097" s="54">
        <f>IF(OR($B4097="",M$3&lt;$D4097+Настройки!$B$7),0,MAX(0,$E4097-MAX(0,SUMIFS(Тех_Движение!$G$2:$G$5111,Тех_Движение!$D$2:$D$5111,$C4097,Тех_Движение!$B$2:$B$5111,"&lt;="&amp;M$3)-$F4097)))</f>
        <v/>
      </c>
      <c r="N4097" s="54">
        <f>IF(OR($B4097="",N$3&lt;$D4097+Настройки!$B$7),0,MAX(0,$E4097-MAX(0,SUMIFS(Тех_Движение!$G$2:$G$5111,Тех_Движение!$D$2:$D$5111,$C4097,Тех_Движение!$B$2:$B$5111,"&lt;="&amp;N$3)-$F4097)))</f>
        <v/>
      </c>
      <c r="O4097" s="54">
        <f>IF(OR($B4097="",O$3&lt;$D4097+Настройки!$B$7),0,MAX(0,$E4097-MAX(0,SUMIFS(Тех_Движение!$G$2:$G$5111,Тех_Движение!$D$2:$D$5111,$C4097,Тех_Движение!$B$2:$B$5111,"&lt;="&amp;O$3)-$F4097)))</f>
        <v/>
      </c>
      <c r="P4097" s="54">
        <f>IF(OR($B4097="",P$3&lt;$D4097+Настройки!$B$7),0,MAX(0,$E4097-MAX(0,SUMIFS(Тех_Движение!$G$2:$G$5111,Тех_Движение!$D$2:$D$5111,$C4097,Тех_Движение!$B$2:$B$5111,"&lt;="&amp;P$3)-$F4097)))</f>
        <v/>
      </c>
      <c r="Q4097" s="54">
        <f>IF(OR($B4097="",Q$3&lt;$D4097+Настройки!$B$7),0,MAX(0,$E4097-MAX(0,SUMIFS(Тех_Движение!$G$2:$G$5111,Тех_Движение!$D$2:$D$5111,$C4097,Тех_Движение!$B$2:$B$5111,"&lt;="&amp;Q$3)-$F4097)))</f>
        <v/>
      </c>
      <c r="R4097" s="54">
        <f>IF($B4097="","",SUM($K4097:$Q4097))</f>
        <v/>
      </c>
      <c r="S4097" s="56">
        <f>IF($B4097="","",VLOOKUP($C4097,Настройки!$A$11:$L$17,9,FALSE))</f>
        <v/>
      </c>
      <c r="T4097" s="56">
        <f>IF($B4097="","",$R4097*$S4097)</f>
        <v/>
      </c>
    </row>
    <row r="4098">
      <c r="A4098" s="20">
        <f>Тех_Движение!$A$4095</f>
        <v/>
      </c>
      <c r="B4098" s="20">
        <f>IF(Тех_Движение!$F$4095&gt;0,Тех_Движение!$I$4095,"")</f>
        <v/>
      </c>
      <c r="C4098" s="20">
        <f>IF($B4098="","",Тех_Движение!$D$4095)</f>
        <v/>
      </c>
      <c r="D4098" s="42">
        <f>IF($B4098="","",Тех_Движение!$B$4095)</f>
        <v/>
      </c>
      <c r="E4098" s="54">
        <f>IF($B4098="","",Тех_Движение!$F$4095)</f>
        <v/>
      </c>
      <c r="F4098" s="54">
        <f>IF($B4098="","",SUMIFS($E$5:$E4097,$C$5:$C4097,$C4098))</f>
        <v/>
      </c>
      <c r="G4098" s="54">
        <f>IF($B4098="","",MAX(0,$E4098-MAX(0,SUMIFS(Тех_Движение!$G$2:$G$5111,Тех_Движение!$D$2:$D$5111,$C4098,Тех_Движение!$B$2:$B$5111,"&lt;="&amp;Настройки!$B$5-1)-$F4098)))</f>
        <v/>
      </c>
      <c r="H4098" s="54">
        <f>IF($B4098="","",IF(AND($D4098&gt;=Настройки!$B$5,$D4098&lt;=Настройки!$B$6),$E4098,0))</f>
        <v/>
      </c>
      <c r="I4098" s="54">
        <f>IF($B4098="","",$G4098+$H4098-$J4098)</f>
        <v/>
      </c>
      <c r="J4098" s="54">
        <f>IF($B4098="","",MAX(0,$E4098-MAX(0,SUMIFS(Тех_Движение!$G$2:$G$5111,Тех_Движение!$D$2:$D$5111,$C4098,Тех_Движение!$B$2:$B$5111,"&lt;="&amp;Настройки!$B$6)-$F4098)))</f>
        <v/>
      </c>
      <c r="K4098" s="54">
        <f>IF(OR($B4098="",K$3&lt;$D4098+Настройки!$B$7),0,MAX(0,$E4098-MAX(0,SUMIFS(Тех_Движение!$G$2:$G$5111,Тех_Движение!$D$2:$D$5111,$C4098,Тех_Движение!$B$2:$B$5111,"&lt;="&amp;K$3)-$F4098)))</f>
        <v/>
      </c>
      <c r="L4098" s="54">
        <f>IF(OR($B4098="",L$3&lt;$D4098+Настройки!$B$7),0,MAX(0,$E4098-MAX(0,SUMIFS(Тех_Движение!$G$2:$G$5111,Тех_Движение!$D$2:$D$5111,$C4098,Тех_Движение!$B$2:$B$5111,"&lt;="&amp;L$3)-$F4098)))</f>
        <v/>
      </c>
      <c r="M4098" s="54">
        <f>IF(OR($B4098="",M$3&lt;$D4098+Настройки!$B$7),0,MAX(0,$E4098-MAX(0,SUMIFS(Тех_Движение!$G$2:$G$5111,Тех_Движение!$D$2:$D$5111,$C4098,Тех_Движение!$B$2:$B$5111,"&lt;="&amp;M$3)-$F4098)))</f>
        <v/>
      </c>
      <c r="N4098" s="54">
        <f>IF(OR($B4098="",N$3&lt;$D4098+Настройки!$B$7),0,MAX(0,$E4098-MAX(0,SUMIFS(Тех_Движение!$G$2:$G$5111,Тех_Движение!$D$2:$D$5111,$C4098,Тех_Движение!$B$2:$B$5111,"&lt;="&amp;N$3)-$F4098)))</f>
        <v/>
      </c>
      <c r="O4098" s="54">
        <f>IF(OR($B4098="",O$3&lt;$D4098+Настройки!$B$7),0,MAX(0,$E4098-MAX(0,SUMIFS(Тех_Движение!$G$2:$G$5111,Тех_Движение!$D$2:$D$5111,$C4098,Тех_Движение!$B$2:$B$5111,"&lt;="&amp;O$3)-$F4098)))</f>
        <v/>
      </c>
      <c r="P4098" s="54">
        <f>IF(OR($B4098="",P$3&lt;$D4098+Настройки!$B$7),0,MAX(0,$E4098-MAX(0,SUMIFS(Тех_Движение!$G$2:$G$5111,Тех_Движение!$D$2:$D$5111,$C4098,Тех_Движение!$B$2:$B$5111,"&lt;="&amp;P$3)-$F4098)))</f>
        <v/>
      </c>
      <c r="Q4098" s="54">
        <f>IF(OR($B4098="",Q$3&lt;$D4098+Настройки!$B$7),0,MAX(0,$E4098-MAX(0,SUMIFS(Тех_Движение!$G$2:$G$5111,Тех_Движение!$D$2:$D$5111,$C4098,Тех_Движение!$B$2:$B$5111,"&lt;="&amp;Q$3)-$F4098)))</f>
        <v/>
      </c>
      <c r="R4098" s="54">
        <f>IF($B4098="","",SUM($K4098:$Q4098))</f>
        <v/>
      </c>
      <c r="S4098" s="56">
        <f>IF($B4098="","",VLOOKUP($C4098,Настройки!$A$11:$L$17,9,FALSE))</f>
        <v/>
      </c>
      <c r="T4098" s="56">
        <f>IF($B4098="","",$R4098*$S4098)</f>
        <v/>
      </c>
    </row>
    <row r="4099">
      <c r="A4099" s="20">
        <f>Тех_Движение!$A$4096</f>
        <v/>
      </c>
      <c r="B4099" s="20">
        <f>IF(Тех_Движение!$F$4096&gt;0,Тех_Движение!$I$4096,"")</f>
        <v/>
      </c>
      <c r="C4099" s="20">
        <f>IF($B4099="","",Тех_Движение!$D$4096)</f>
        <v/>
      </c>
      <c r="D4099" s="42">
        <f>IF($B4099="","",Тех_Движение!$B$4096)</f>
        <v/>
      </c>
      <c r="E4099" s="54">
        <f>IF($B4099="","",Тех_Движение!$F$4096)</f>
        <v/>
      </c>
      <c r="F4099" s="54">
        <f>IF($B4099="","",SUMIFS($E$5:$E4098,$C$5:$C4098,$C4099))</f>
        <v/>
      </c>
      <c r="G4099" s="54">
        <f>IF($B4099="","",MAX(0,$E4099-MAX(0,SUMIFS(Тех_Движение!$G$2:$G$5111,Тех_Движение!$D$2:$D$5111,$C4099,Тех_Движение!$B$2:$B$5111,"&lt;="&amp;Настройки!$B$5-1)-$F4099)))</f>
        <v/>
      </c>
      <c r="H4099" s="54">
        <f>IF($B4099="","",IF(AND($D4099&gt;=Настройки!$B$5,$D4099&lt;=Настройки!$B$6),$E4099,0))</f>
        <v/>
      </c>
      <c r="I4099" s="54">
        <f>IF($B4099="","",$G4099+$H4099-$J4099)</f>
        <v/>
      </c>
      <c r="J4099" s="54">
        <f>IF($B4099="","",MAX(0,$E4099-MAX(0,SUMIFS(Тех_Движение!$G$2:$G$5111,Тех_Движение!$D$2:$D$5111,$C4099,Тех_Движение!$B$2:$B$5111,"&lt;="&amp;Настройки!$B$6)-$F4099)))</f>
        <v/>
      </c>
      <c r="K4099" s="54">
        <f>IF(OR($B4099="",K$3&lt;$D4099+Настройки!$B$7),0,MAX(0,$E4099-MAX(0,SUMIFS(Тех_Движение!$G$2:$G$5111,Тех_Движение!$D$2:$D$5111,$C4099,Тех_Движение!$B$2:$B$5111,"&lt;="&amp;K$3)-$F4099)))</f>
        <v/>
      </c>
      <c r="L4099" s="54">
        <f>IF(OR($B4099="",L$3&lt;$D4099+Настройки!$B$7),0,MAX(0,$E4099-MAX(0,SUMIFS(Тех_Движение!$G$2:$G$5111,Тех_Движение!$D$2:$D$5111,$C4099,Тех_Движение!$B$2:$B$5111,"&lt;="&amp;L$3)-$F4099)))</f>
        <v/>
      </c>
      <c r="M4099" s="54">
        <f>IF(OR($B4099="",M$3&lt;$D4099+Настройки!$B$7),0,MAX(0,$E4099-MAX(0,SUMIFS(Тех_Движение!$G$2:$G$5111,Тех_Движение!$D$2:$D$5111,$C4099,Тех_Движение!$B$2:$B$5111,"&lt;="&amp;M$3)-$F4099)))</f>
        <v/>
      </c>
      <c r="N4099" s="54">
        <f>IF(OR($B4099="",N$3&lt;$D4099+Настройки!$B$7),0,MAX(0,$E4099-MAX(0,SUMIFS(Тех_Движение!$G$2:$G$5111,Тех_Движение!$D$2:$D$5111,$C4099,Тех_Движение!$B$2:$B$5111,"&lt;="&amp;N$3)-$F4099)))</f>
        <v/>
      </c>
      <c r="O4099" s="54">
        <f>IF(OR($B4099="",O$3&lt;$D4099+Настройки!$B$7),0,MAX(0,$E4099-MAX(0,SUMIFS(Тех_Движение!$G$2:$G$5111,Тех_Движение!$D$2:$D$5111,$C4099,Тех_Движение!$B$2:$B$5111,"&lt;="&amp;O$3)-$F4099)))</f>
        <v/>
      </c>
      <c r="P4099" s="54">
        <f>IF(OR($B4099="",P$3&lt;$D4099+Настройки!$B$7),0,MAX(0,$E4099-MAX(0,SUMIFS(Тех_Движение!$G$2:$G$5111,Тех_Движение!$D$2:$D$5111,$C4099,Тех_Движение!$B$2:$B$5111,"&lt;="&amp;P$3)-$F4099)))</f>
        <v/>
      </c>
      <c r="Q4099" s="54">
        <f>IF(OR($B4099="",Q$3&lt;$D4099+Настройки!$B$7),0,MAX(0,$E4099-MAX(0,SUMIFS(Тех_Движение!$G$2:$G$5111,Тех_Движение!$D$2:$D$5111,$C4099,Тех_Движение!$B$2:$B$5111,"&lt;="&amp;Q$3)-$F4099)))</f>
        <v/>
      </c>
      <c r="R4099" s="54">
        <f>IF($B4099="","",SUM($K4099:$Q4099))</f>
        <v/>
      </c>
      <c r="S4099" s="56">
        <f>IF($B4099="","",VLOOKUP($C4099,Настройки!$A$11:$L$17,9,FALSE))</f>
        <v/>
      </c>
      <c r="T4099" s="56">
        <f>IF($B4099="","",$R4099*$S4099)</f>
        <v/>
      </c>
    </row>
    <row r="4100">
      <c r="A4100" s="20">
        <f>Тех_Движение!$A$4097</f>
        <v/>
      </c>
      <c r="B4100" s="20">
        <f>IF(Тех_Движение!$F$4097&gt;0,Тех_Движение!$I$4097,"")</f>
        <v/>
      </c>
      <c r="C4100" s="20">
        <f>IF($B4100="","",Тех_Движение!$D$4097)</f>
        <v/>
      </c>
      <c r="D4100" s="42">
        <f>IF($B4100="","",Тех_Движение!$B$4097)</f>
        <v/>
      </c>
      <c r="E4100" s="54">
        <f>IF($B4100="","",Тех_Движение!$F$4097)</f>
        <v/>
      </c>
      <c r="F4100" s="54">
        <f>IF($B4100="","",SUMIFS($E$5:$E4099,$C$5:$C4099,$C4100))</f>
        <v/>
      </c>
      <c r="G4100" s="54">
        <f>IF($B4100="","",MAX(0,$E4100-MAX(0,SUMIFS(Тех_Движение!$G$2:$G$5111,Тех_Движение!$D$2:$D$5111,$C4100,Тех_Движение!$B$2:$B$5111,"&lt;="&amp;Настройки!$B$5-1)-$F4100)))</f>
        <v/>
      </c>
      <c r="H4100" s="54">
        <f>IF($B4100="","",IF(AND($D4100&gt;=Настройки!$B$5,$D4100&lt;=Настройки!$B$6),$E4100,0))</f>
        <v/>
      </c>
      <c r="I4100" s="54">
        <f>IF($B4100="","",$G4100+$H4100-$J4100)</f>
        <v/>
      </c>
      <c r="J4100" s="54">
        <f>IF($B4100="","",MAX(0,$E4100-MAX(0,SUMIFS(Тех_Движение!$G$2:$G$5111,Тех_Движение!$D$2:$D$5111,$C4100,Тех_Движение!$B$2:$B$5111,"&lt;="&amp;Настройки!$B$6)-$F4100)))</f>
        <v/>
      </c>
      <c r="K4100" s="54">
        <f>IF(OR($B4100="",K$3&lt;$D4100+Настройки!$B$7),0,MAX(0,$E4100-MAX(0,SUMIFS(Тех_Движение!$G$2:$G$5111,Тех_Движение!$D$2:$D$5111,$C4100,Тех_Движение!$B$2:$B$5111,"&lt;="&amp;K$3)-$F4100)))</f>
        <v/>
      </c>
      <c r="L4100" s="54">
        <f>IF(OR($B4100="",L$3&lt;$D4100+Настройки!$B$7),0,MAX(0,$E4100-MAX(0,SUMIFS(Тех_Движение!$G$2:$G$5111,Тех_Движение!$D$2:$D$5111,$C4100,Тех_Движение!$B$2:$B$5111,"&lt;="&amp;L$3)-$F4100)))</f>
        <v/>
      </c>
      <c r="M4100" s="54">
        <f>IF(OR($B4100="",M$3&lt;$D4100+Настройки!$B$7),0,MAX(0,$E4100-MAX(0,SUMIFS(Тех_Движение!$G$2:$G$5111,Тех_Движение!$D$2:$D$5111,$C4100,Тех_Движение!$B$2:$B$5111,"&lt;="&amp;M$3)-$F4100)))</f>
        <v/>
      </c>
      <c r="N4100" s="54">
        <f>IF(OR($B4100="",N$3&lt;$D4100+Настройки!$B$7),0,MAX(0,$E4100-MAX(0,SUMIFS(Тех_Движение!$G$2:$G$5111,Тех_Движение!$D$2:$D$5111,$C4100,Тех_Движение!$B$2:$B$5111,"&lt;="&amp;N$3)-$F4100)))</f>
        <v/>
      </c>
      <c r="O4100" s="54">
        <f>IF(OR($B4100="",O$3&lt;$D4100+Настройки!$B$7),0,MAX(0,$E4100-MAX(0,SUMIFS(Тех_Движение!$G$2:$G$5111,Тех_Движение!$D$2:$D$5111,$C4100,Тех_Движение!$B$2:$B$5111,"&lt;="&amp;O$3)-$F4100)))</f>
        <v/>
      </c>
      <c r="P4100" s="54">
        <f>IF(OR($B4100="",P$3&lt;$D4100+Настройки!$B$7),0,MAX(0,$E4100-MAX(0,SUMIFS(Тех_Движение!$G$2:$G$5111,Тех_Движение!$D$2:$D$5111,$C4100,Тех_Движение!$B$2:$B$5111,"&lt;="&amp;P$3)-$F4100)))</f>
        <v/>
      </c>
      <c r="Q4100" s="54">
        <f>IF(OR($B4100="",Q$3&lt;$D4100+Настройки!$B$7),0,MAX(0,$E4100-MAX(0,SUMIFS(Тех_Движение!$G$2:$G$5111,Тех_Движение!$D$2:$D$5111,$C4100,Тех_Движение!$B$2:$B$5111,"&lt;="&amp;Q$3)-$F4100)))</f>
        <v/>
      </c>
      <c r="R4100" s="54">
        <f>IF($B4100="","",SUM($K4100:$Q4100))</f>
        <v/>
      </c>
      <c r="S4100" s="56">
        <f>IF($B4100="","",VLOOKUP($C4100,Настройки!$A$11:$L$17,9,FALSE))</f>
        <v/>
      </c>
      <c r="T4100" s="56">
        <f>IF($B4100="","",$R4100*$S4100)</f>
        <v/>
      </c>
    </row>
    <row r="4101">
      <c r="A4101" s="20">
        <f>Тех_Движение!$A$4098</f>
        <v/>
      </c>
      <c r="B4101" s="20">
        <f>IF(Тех_Движение!$F$4098&gt;0,Тех_Движение!$I$4098,"")</f>
        <v/>
      </c>
      <c r="C4101" s="20">
        <f>IF($B4101="","",Тех_Движение!$D$4098)</f>
        <v/>
      </c>
      <c r="D4101" s="42">
        <f>IF($B4101="","",Тех_Движение!$B$4098)</f>
        <v/>
      </c>
      <c r="E4101" s="54">
        <f>IF($B4101="","",Тех_Движение!$F$4098)</f>
        <v/>
      </c>
      <c r="F4101" s="54">
        <f>IF($B4101="","",SUMIFS($E$5:$E4100,$C$5:$C4100,$C4101))</f>
        <v/>
      </c>
      <c r="G4101" s="54">
        <f>IF($B4101="","",MAX(0,$E4101-MAX(0,SUMIFS(Тех_Движение!$G$2:$G$5111,Тех_Движение!$D$2:$D$5111,$C4101,Тех_Движение!$B$2:$B$5111,"&lt;="&amp;Настройки!$B$5-1)-$F4101)))</f>
        <v/>
      </c>
      <c r="H4101" s="54">
        <f>IF($B4101="","",IF(AND($D4101&gt;=Настройки!$B$5,$D4101&lt;=Настройки!$B$6),$E4101,0))</f>
        <v/>
      </c>
      <c r="I4101" s="54">
        <f>IF($B4101="","",$G4101+$H4101-$J4101)</f>
        <v/>
      </c>
      <c r="J4101" s="54">
        <f>IF($B4101="","",MAX(0,$E4101-MAX(0,SUMIFS(Тех_Движение!$G$2:$G$5111,Тех_Движение!$D$2:$D$5111,$C4101,Тех_Движение!$B$2:$B$5111,"&lt;="&amp;Настройки!$B$6)-$F4101)))</f>
        <v/>
      </c>
      <c r="K4101" s="54">
        <f>IF(OR($B4101="",K$3&lt;$D4101+Настройки!$B$7),0,MAX(0,$E4101-MAX(0,SUMIFS(Тех_Движение!$G$2:$G$5111,Тех_Движение!$D$2:$D$5111,$C4101,Тех_Движение!$B$2:$B$5111,"&lt;="&amp;K$3)-$F4101)))</f>
        <v/>
      </c>
      <c r="L4101" s="54">
        <f>IF(OR($B4101="",L$3&lt;$D4101+Настройки!$B$7),0,MAX(0,$E4101-MAX(0,SUMIFS(Тех_Движение!$G$2:$G$5111,Тех_Движение!$D$2:$D$5111,$C4101,Тех_Движение!$B$2:$B$5111,"&lt;="&amp;L$3)-$F4101)))</f>
        <v/>
      </c>
      <c r="M4101" s="54">
        <f>IF(OR($B4101="",M$3&lt;$D4101+Настройки!$B$7),0,MAX(0,$E4101-MAX(0,SUMIFS(Тех_Движение!$G$2:$G$5111,Тех_Движение!$D$2:$D$5111,$C4101,Тех_Движение!$B$2:$B$5111,"&lt;="&amp;M$3)-$F4101)))</f>
        <v/>
      </c>
      <c r="N4101" s="54">
        <f>IF(OR($B4101="",N$3&lt;$D4101+Настройки!$B$7),0,MAX(0,$E4101-MAX(0,SUMIFS(Тех_Движение!$G$2:$G$5111,Тех_Движение!$D$2:$D$5111,$C4101,Тех_Движение!$B$2:$B$5111,"&lt;="&amp;N$3)-$F4101)))</f>
        <v/>
      </c>
      <c r="O4101" s="54">
        <f>IF(OR($B4101="",O$3&lt;$D4101+Настройки!$B$7),0,MAX(0,$E4101-MAX(0,SUMIFS(Тех_Движение!$G$2:$G$5111,Тех_Движение!$D$2:$D$5111,$C4101,Тех_Движение!$B$2:$B$5111,"&lt;="&amp;O$3)-$F4101)))</f>
        <v/>
      </c>
      <c r="P4101" s="54">
        <f>IF(OR($B4101="",P$3&lt;$D4101+Настройки!$B$7),0,MAX(0,$E4101-MAX(0,SUMIFS(Тех_Движение!$G$2:$G$5111,Тех_Движение!$D$2:$D$5111,$C4101,Тех_Движение!$B$2:$B$5111,"&lt;="&amp;P$3)-$F4101)))</f>
        <v/>
      </c>
      <c r="Q4101" s="54">
        <f>IF(OR($B4101="",Q$3&lt;$D4101+Настройки!$B$7),0,MAX(0,$E4101-MAX(0,SUMIFS(Тех_Движение!$G$2:$G$5111,Тех_Движение!$D$2:$D$5111,$C4101,Тех_Движение!$B$2:$B$5111,"&lt;="&amp;Q$3)-$F4101)))</f>
        <v/>
      </c>
      <c r="R4101" s="54">
        <f>IF($B4101="","",SUM($K4101:$Q4101))</f>
        <v/>
      </c>
      <c r="S4101" s="56">
        <f>IF($B4101="","",VLOOKUP($C4101,Настройки!$A$11:$L$17,9,FALSE))</f>
        <v/>
      </c>
      <c r="T4101" s="56">
        <f>IF($B4101="","",$R4101*$S4101)</f>
        <v/>
      </c>
    </row>
    <row r="4102">
      <c r="A4102" s="20">
        <f>Тех_Движение!$A$4099</f>
        <v/>
      </c>
      <c r="B4102" s="20">
        <f>IF(Тех_Движение!$F$4099&gt;0,Тех_Движение!$I$4099,"")</f>
        <v/>
      </c>
      <c r="C4102" s="20">
        <f>IF($B4102="","",Тех_Движение!$D$4099)</f>
        <v/>
      </c>
      <c r="D4102" s="42">
        <f>IF($B4102="","",Тех_Движение!$B$4099)</f>
        <v/>
      </c>
      <c r="E4102" s="54">
        <f>IF($B4102="","",Тех_Движение!$F$4099)</f>
        <v/>
      </c>
      <c r="F4102" s="54">
        <f>IF($B4102="","",SUMIFS($E$5:$E4101,$C$5:$C4101,$C4102))</f>
        <v/>
      </c>
      <c r="G4102" s="54">
        <f>IF($B4102="","",MAX(0,$E4102-MAX(0,SUMIFS(Тех_Движение!$G$2:$G$5111,Тех_Движение!$D$2:$D$5111,$C4102,Тех_Движение!$B$2:$B$5111,"&lt;="&amp;Настройки!$B$5-1)-$F4102)))</f>
        <v/>
      </c>
      <c r="H4102" s="54">
        <f>IF($B4102="","",IF(AND($D4102&gt;=Настройки!$B$5,$D4102&lt;=Настройки!$B$6),$E4102,0))</f>
        <v/>
      </c>
      <c r="I4102" s="54">
        <f>IF($B4102="","",$G4102+$H4102-$J4102)</f>
        <v/>
      </c>
      <c r="J4102" s="54">
        <f>IF($B4102="","",MAX(0,$E4102-MAX(0,SUMIFS(Тех_Движение!$G$2:$G$5111,Тех_Движение!$D$2:$D$5111,$C4102,Тех_Движение!$B$2:$B$5111,"&lt;="&amp;Настройки!$B$6)-$F4102)))</f>
        <v/>
      </c>
      <c r="K4102" s="54">
        <f>IF(OR($B4102="",K$3&lt;$D4102+Настройки!$B$7),0,MAX(0,$E4102-MAX(0,SUMIFS(Тех_Движение!$G$2:$G$5111,Тех_Движение!$D$2:$D$5111,$C4102,Тех_Движение!$B$2:$B$5111,"&lt;="&amp;K$3)-$F4102)))</f>
        <v/>
      </c>
      <c r="L4102" s="54">
        <f>IF(OR($B4102="",L$3&lt;$D4102+Настройки!$B$7),0,MAX(0,$E4102-MAX(0,SUMIFS(Тех_Движение!$G$2:$G$5111,Тех_Движение!$D$2:$D$5111,$C4102,Тех_Движение!$B$2:$B$5111,"&lt;="&amp;L$3)-$F4102)))</f>
        <v/>
      </c>
      <c r="M4102" s="54">
        <f>IF(OR($B4102="",M$3&lt;$D4102+Настройки!$B$7),0,MAX(0,$E4102-MAX(0,SUMIFS(Тех_Движение!$G$2:$G$5111,Тех_Движение!$D$2:$D$5111,$C4102,Тех_Движение!$B$2:$B$5111,"&lt;="&amp;M$3)-$F4102)))</f>
        <v/>
      </c>
      <c r="N4102" s="54">
        <f>IF(OR($B4102="",N$3&lt;$D4102+Настройки!$B$7),0,MAX(0,$E4102-MAX(0,SUMIFS(Тех_Движение!$G$2:$G$5111,Тех_Движение!$D$2:$D$5111,$C4102,Тех_Движение!$B$2:$B$5111,"&lt;="&amp;N$3)-$F4102)))</f>
        <v/>
      </c>
      <c r="O4102" s="54">
        <f>IF(OR($B4102="",O$3&lt;$D4102+Настройки!$B$7),0,MAX(0,$E4102-MAX(0,SUMIFS(Тех_Движение!$G$2:$G$5111,Тех_Движение!$D$2:$D$5111,$C4102,Тех_Движение!$B$2:$B$5111,"&lt;="&amp;O$3)-$F4102)))</f>
        <v/>
      </c>
      <c r="P4102" s="54">
        <f>IF(OR($B4102="",P$3&lt;$D4102+Настройки!$B$7),0,MAX(0,$E4102-MAX(0,SUMIFS(Тех_Движение!$G$2:$G$5111,Тех_Движение!$D$2:$D$5111,$C4102,Тех_Движение!$B$2:$B$5111,"&lt;="&amp;P$3)-$F4102)))</f>
        <v/>
      </c>
      <c r="Q4102" s="54">
        <f>IF(OR($B4102="",Q$3&lt;$D4102+Настройки!$B$7),0,MAX(0,$E4102-MAX(0,SUMIFS(Тех_Движение!$G$2:$G$5111,Тех_Движение!$D$2:$D$5111,$C4102,Тех_Движение!$B$2:$B$5111,"&lt;="&amp;Q$3)-$F4102)))</f>
        <v/>
      </c>
      <c r="R4102" s="54">
        <f>IF($B4102="","",SUM($K4102:$Q4102))</f>
        <v/>
      </c>
      <c r="S4102" s="56">
        <f>IF($B4102="","",VLOOKUP($C4102,Настройки!$A$11:$L$17,9,FALSE))</f>
        <v/>
      </c>
      <c r="T4102" s="56">
        <f>IF($B4102="","",$R4102*$S4102)</f>
        <v/>
      </c>
    </row>
    <row r="4103">
      <c r="A4103" s="20">
        <f>Тех_Движение!$A$4100</f>
        <v/>
      </c>
      <c r="B4103" s="20">
        <f>IF(Тех_Движение!$F$4100&gt;0,Тех_Движение!$I$4100,"")</f>
        <v/>
      </c>
      <c r="C4103" s="20">
        <f>IF($B4103="","",Тех_Движение!$D$4100)</f>
        <v/>
      </c>
      <c r="D4103" s="42">
        <f>IF($B4103="","",Тех_Движение!$B$4100)</f>
        <v/>
      </c>
      <c r="E4103" s="54">
        <f>IF($B4103="","",Тех_Движение!$F$4100)</f>
        <v/>
      </c>
      <c r="F4103" s="54">
        <f>IF($B4103="","",SUMIFS($E$5:$E4102,$C$5:$C4102,$C4103))</f>
        <v/>
      </c>
      <c r="G4103" s="54">
        <f>IF($B4103="","",MAX(0,$E4103-MAX(0,SUMIFS(Тех_Движение!$G$2:$G$5111,Тех_Движение!$D$2:$D$5111,$C4103,Тех_Движение!$B$2:$B$5111,"&lt;="&amp;Настройки!$B$5-1)-$F4103)))</f>
        <v/>
      </c>
      <c r="H4103" s="54">
        <f>IF($B4103="","",IF(AND($D4103&gt;=Настройки!$B$5,$D4103&lt;=Настройки!$B$6),$E4103,0))</f>
        <v/>
      </c>
      <c r="I4103" s="54">
        <f>IF($B4103="","",$G4103+$H4103-$J4103)</f>
        <v/>
      </c>
      <c r="J4103" s="54">
        <f>IF($B4103="","",MAX(0,$E4103-MAX(0,SUMIFS(Тех_Движение!$G$2:$G$5111,Тех_Движение!$D$2:$D$5111,$C4103,Тех_Движение!$B$2:$B$5111,"&lt;="&amp;Настройки!$B$6)-$F4103)))</f>
        <v/>
      </c>
      <c r="K4103" s="54">
        <f>IF(OR($B4103="",K$3&lt;$D4103+Настройки!$B$7),0,MAX(0,$E4103-MAX(0,SUMIFS(Тех_Движение!$G$2:$G$5111,Тех_Движение!$D$2:$D$5111,$C4103,Тех_Движение!$B$2:$B$5111,"&lt;="&amp;K$3)-$F4103)))</f>
        <v/>
      </c>
      <c r="L4103" s="54">
        <f>IF(OR($B4103="",L$3&lt;$D4103+Настройки!$B$7),0,MAX(0,$E4103-MAX(0,SUMIFS(Тех_Движение!$G$2:$G$5111,Тех_Движение!$D$2:$D$5111,$C4103,Тех_Движение!$B$2:$B$5111,"&lt;="&amp;L$3)-$F4103)))</f>
        <v/>
      </c>
      <c r="M4103" s="54">
        <f>IF(OR($B4103="",M$3&lt;$D4103+Настройки!$B$7),0,MAX(0,$E4103-MAX(0,SUMIFS(Тех_Движение!$G$2:$G$5111,Тех_Движение!$D$2:$D$5111,$C4103,Тех_Движение!$B$2:$B$5111,"&lt;="&amp;M$3)-$F4103)))</f>
        <v/>
      </c>
      <c r="N4103" s="54">
        <f>IF(OR($B4103="",N$3&lt;$D4103+Настройки!$B$7),0,MAX(0,$E4103-MAX(0,SUMIFS(Тех_Движение!$G$2:$G$5111,Тех_Движение!$D$2:$D$5111,$C4103,Тех_Движение!$B$2:$B$5111,"&lt;="&amp;N$3)-$F4103)))</f>
        <v/>
      </c>
      <c r="O4103" s="54">
        <f>IF(OR($B4103="",O$3&lt;$D4103+Настройки!$B$7),0,MAX(0,$E4103-MAX(0,SUMIFS(Тех_Движение!$G$2:$G$5111,Тех_Движение!$D$2:$D$5111,$C4103,Тех_Движение!$B$2:$B$5111,"&lt;="&amp;O$3)-$F4103)))</f>
        <v/>
      </c>
      <c r="P4103" s="54">
        <f>IF(OR($B4103="",P$3&lt;$D4103+Настройки!$B$7),0,MAX(0,$E4103-MAX(0,SUMIFS(Тех_Движение!$G$2:$G$5111,Тех_Движение!$D$2:$D$5111,$C4103,Тех_Движение!$B$2:$B$5111,"&lt;="&amp;P$3)-$F4103)))</f>
        <v/>
      </c>
      <c r="Q4103" s="54">
        <f>IF(OR($B4103="",Q$3&lt;$D4103+Настройки!$B$7),0,MAX(0,$E4103-MAX(0,SUMIFS(Тех_Движение!$G$2:$G$5111,Тех_Движение!$D$2:$D$5111,$C4103,Тех_Движение!$B$2:$B$5111,"&lt;="&amp;Q$3)-$F4103)))</f>
        <v/>
      </c>
      <c r="R4103" s="54">
        <f>IF($B4103="","",SUM($K4103:$Q4103))</f>
        <v/>
      </c>
      <c r="S4103" s="56">
        <f>IF($B4103="","",VLOOKUP($C4103,Настройки!$A$11:$L$17,9,FALSE))</f>
        <v/>
      </c>
      <c r="T4103" s="56">
        <f>IF($B4103="","",$R4103*$S4103)</f>
        <v/>
      </c>
    </row>
    <row r="4104">
      <c r="A4104" s="20">
        <f>Тех_Движение!$A$4101</f>
        <v/>
      </c>
      <c r="B4104" s="20">
        <f>IF(Тех_Движение!$F$4101&gt;0,Тех_Движение!$I$4101,"")</f>
        <v/>
      </c>
      <c r="C4104" s="20">
        <f>IF($B4104="","",Тех_Движение!$D$4101)</f>
        <v/>
      </c>
      <c r="D4104" s="42">
        <f>IF($B4104="","",Тех_Движение!$B$4101)</f>
        <v/>
      </c>
      <c r="E4104" s="54">
        <f>IF($B4104="","",Тех_Движение!$F$4101)</f>
        <v/>
      </c>
      <c r="F4104" s="54">
        <f>IF($B4104="","",SUMIFS($E$5:$E4103,$C$5:$C4103,$C4104))</f>
        <v/>
      </c>
      <c r="G4104" s="54">
        <f>IF($B4104="","",MAX(0,$E4104-MAX(0,SUMIFS(Тех_Движение!$G$2:$G$5111,Тех_Движение!$D$2:$D$5111,$C4104,Тех_Движение!$B$2:$B$5111,"&lt;="&amp;Настройки!$B$5-1)-$F4104)))</f>
        <v/>
      </c>
      <c r="H4104" s="54">
        <f>IF($B4104="","",IF(AND($D4104&gt;=Настройки!$B$5,$D4104&lt;=Настройки!$B$6),$E4104,0))</f>
        <v/>
      </c>
      <c r="I4104" s="54">
        <f>IF($B4104="","",$G4104+$H4104-$J4104)</f>
        <v/>
      </c>
      <c r="J4104" s="54">
        <f>IF($B4104="","",MAX(0,$E4104-MAX(0,SUMIFS(Тех_Движение!$G$2:$G$5111,Тех_Движение!$D$2:$D$5111,$C4104,Тех_Движение!$B$2:$B$5111,"&lt;="&amp;Настройки!$B$6)-$F4104)))</f>
        <v/>
      </c>
      <c r="K4104" s="54">
        <f>IF(OR($B4104="",K$3&lt;$D4104+Настройки!$B$7),0,MAX(0,$E4104-MAX(0,SUMIFS(Тех_Движение!$G$2:$G$5111,Тех_Движение!$D$2:$D$5111,$C4104,Тех_Движение!$B$2:$B$5111,"&lt;="&amp;K$3)-$F4104)))</f>
        <v/>
      </c>
      <c r="L4104" s="54">
        <f>IF(OR($B4104="",L$3&lt;$D4104+Настройки!$B$7),0,MAX(0,$E4104-MAX(0,SUMIFS(Тех_Движение!$G$2:$G$5111,Тех_Движение!$D$2:$D$5111,$C4104,Тех_Движение!$B$2:$B$5111,"&lt;="&amp;L$3)-$F4104)))</f>
        <v/>
      </c>
      <c r="M4104" s="54">
        <f>IF(OR($B4104="",M$3&lt;$D4104+Настройки!$B$7),0,MAX(0,$E4104-MAX(0,SUMIFS(Тех_Движение!$G$2:$G$5111,Тех_Движение!$D$2:$D$5111,$C4104,Тех_Движение!$B$2:$B$5111,"&lt;="&amp;M$3)-$F4104)))</f>
        <v/>
      </c>
      <c r="N4104" s="54">
        <f>IF(OR($B4104="",N$3&lt;$D4104+Настройки!$B$7),0,MAX(0,$E4104-MAX(0,SUMIFS(Тех_Движение!$G$2:$G$5111,Тех_Движение!$D$2:$D$5111,$C4104,Тех_Движение!$B$2:$B$5111,"&lt;="&amp;N$3)-$F4104)))</f>
        <v/>
      </c>
      <c r="O4104" s="54">
        <f>IF(OR($B4104="",O$3&lt;$D4104+Настройки!$B$7),0,MAX(0,$E4104-MAX(0,SUMIFS(Тех_Движение!$G$2:$G$5111,Тех_Движение!$D$2:$D$5111,$C4104,Тех_Движение!$B$2:$B$5111,"&lt;="&amp;O$3)-$F4104)))</f>
        <v/>
      </c>
      <c r="P4104" s="54">
        <f>IF(OR($B4104="",P$3&lt;$D4104+Настройки!$B$7),0,MAX(0,$E4104-MAX(0,SUMIFS(Тех_Движение!$G$2:$G$5111,Тех_Движение!$D$2:$D$5111,$C4104,Тех_Движение!$B$2:$B$5111,"&lt;="&amp;P$3)-$F4104)))</f>
        <v/>
      </c>
      <c r="Q4104" s="54">
        <f>IF(OR($B4104="",Q$3&lt;$D4104+Настройки!$B$7),0,MAX(0,$E4104-MAX(0,SUMIFS(Тех_Движение!$G$2:$G$5111,Тех_Движение!$D$2:$D$5111,$C4104,Тех_Движение!$B$2:$B$5111,"&lt;="&amp;Q$3)-$F4104)))</f>
        <v/>
      </c>
      <c r="R4104" s="54">
        <f>IF($B4104="","",SUM($K4104:$Q4104))</f>
        <v/>
      </c>
      <c r="S4104" s="56">
        <f>IF($B4104="","",VLOOKUP($C4104,Настройки!$A$11:$L$17,9,FALSE))</f>
        <v/>
      </c>
      <c r="T4104" s="56">
        <f>IF($B4104="","",$R4104*$S4104)</f>
        <v/>
      </c>
    </row>
    <row r="4105">
      <c r="A4105" s="20">
        <f>Тех_Движение!$A$4102</f>
        <v/>
      </c>
      <c r="B4105" s="20">
        <f>IF(Тех_Движение!$F$4102&gt;0,Тех_Движение!$I$4102,"")</f>
        <v/>
      </c>
      <c r="C4105" s="20">
        <f>IF($B4105="","",Тех_Движение!$D$4102)</f>
        <v/>
      </c>
      <c r="D4105" s="42">
        <f>IF($B4105="","",Тех_Движение!$B$4102)</f>
        <v/>
      </c>
      <c r="E4105" s="54">
        <f>IF($B4105="","",Тех_Движение!$F$4102)</f>
        <v/>
      </c>
      <c r="F4105" s="54">
        <f>IF($B4105="","",SUMIFS($E$5:$E4104,$C$5:$C4104,$C4105))</f>
        <v/>
      </c>
      <c r="G4105" s="54">
        <f>IF($B4105="","",MAX(0,$E4105-MAX(0,SUMIFS(Тех_Движение!$G$2:$G$5111,Тех_Движение!$D$2:$D$5111,$C4105,Тех_Движение!$B$2:$B$5111,"&lt;="&amp;Настройки!$B$5-1)-$F4105)))</f>
        <v/>
      </c>
      <c r="H4105" s="54">
        <f>IF($B4105="","",IF(AND($D4105&gt;=Настройки!$B$5,$D4105&lt;=Настройки!$B$6),$E4105,0))</f>
        <v/>
      </c>
      <c r="I4105" s="54">
        <f>IF($B4105="","",$G4105+$H4105-$J4105)</f>
        <v/>
      </c>
      <c r="J4105" s="54">
        <f>IF($B4105="","",MAX(0,$E4105-MAX(0,SUMIFS(Тех_Движение!$G$2:$G$5111,Тех_Движение!$D$2:$D$5111,$C4105,Тех_Движение!$B$2:$B$5111,"&lt;="&amp;Настройки!$B$6)-$F4105)))</f>
        <v/>
      </c>
      <c r="K4105" s="54">
        <f>IF(OR($B4105="",K$3&lt;$D4105+Настройки!$B$7),0,MAX(0,$E4105-MAX(0,SUMIFS(Тех_Движение!$G$2:$G$5111,Тех_Движение!$D$2:$D$5111,$C4105,Тех_Движение!$B$2:$B$5111,"&lt;="&amp;K$3)-$F4105)))</f>
        <v/>
      </c>
      <c r="L4105" s="54">
        <f>IF(OR($B4105="",L$3&lt;$D4105+Настройки!$B$7),0,MAX(0,$E4105-MAX(0,SUMIFS(Тех_Движение!$G$2:$G$5111,Тех_Движение!$D$2:$D$5111,$C4105,Тех_Движение!$B$2:$B$5111,"&lt;="&amp;L$3)-$F4105)))</f>
        <v/>
      </c>
      <c r="M4105" s="54">
        <f>IF(OR($B4105="",M$3&lt;$D4105+Настройки!$B$7),0,MAX(0,$E4105-MAX(0,SUMIFS(Тех_Движение!$G$2:$G$5111,Тех_Движение!$D$2:$D$5111,$C4105,Тех_Движение!$B$2:$B$5111,"&lt;="&amp;M$3)-$F4105)))</f>
        <v/>
      </c>
      <c r="N4105" s="54">
        <f>IF(OR($B4105="",N$3&lt;$D4105+Настройки!$B$7),0,MAX(0,$E4105-MAX(0,SUMIFS(Тех_Движение!$G$2:$G$5111,Тех_Движение!$D$2:$D$5111,$C4105,Тех_Движение!$B$2:$B$5111,"&lt;="&amp;N$3)-$F4105)))</f>
        <v/>
      </c>
      <c r="O4105" s="54">
        <f>IF(OR($B4105="",O$3&lt;$D4105+Настройки!$B$7),0,MAX(0,$E4105-MAX(0,SUMIFS(Тех_Движение!$G$2:$G$5111,Тех_Движение!$D$2:$D$5111,$C4105,Тех_Движение!$B$2:$B$5111,"&lt;="&amp;O$3)-$F4105)))</f>
        <v/>
      </c>
      <c r="P4105" s="54">
        <f>IF(OR($B4105="",P$3&lt;$D4105+Настройки!$B$7),0,MAX(0,$E4105-MAX(0,SUMIFS(Тех_Движение!$G$2:$G$5111,Тех_Движение!$D$2:$D$5111,$C4105,Тех_Движение!$B$2:$B$5111,"&lt;="&amp;P$3)-$F4105)))</f>
        <v/>
      </c>
      <c r="Q4105" s="54">
        <f>IF(OR($B4105="",Q$3&lt;$D4105+Настройки!$B$7),0,MAX(0,$E4105-MAX(0,SUMIFS(Тех_Движение!$G$2:$G$5111,Тех_Движение!$D$2:$D$5111,$C4105,Тех_Движение!$B$2:$B$5111,"&lt;="&amp;Q$3)-$F4105)))</f>
        <v/>
      </c>
      <c r="R4105" s="54">
        <f>IF($B4105="","",SUM($K4105:$Q4105))</f>
        <v/>
      </c>
      <c r="S4105" s="56">
        <f>IF($B4105="","",VLOOKUP($C4105,Настройки!$A$11:$L$17,9,FALSE))</f>
        <v/>
      </c>
      <c r="T4105" s="56">
        <f>IF($B4105="","",$R4105*$S4105)</f>
        <v/>
      </c>
    </row>
    <row r="4106">
      <c r="A4106" s="20">
        <f>Тех_Движение!$A$4103</f>
        <v/>
      </c>
      <c r="B4106" s="20">
        <f>IF(Тех_Движение!$F$4103&gt;0,Тех_Движение!$I$4103,"")</f>
        <v/>
      </c>
      <c r="C4106" s="20">
        <f>IF($B4106="","",Тех_Движение!$D$4103)</f>
        <v/>
      </c>
      <c r="D4106" s="42">
        <f>IF($B4106="","",Тех_Движение!$B$4103)</f>
        <v/>
      </c>
      <c r="E4106" s="54">
        <f>IF($B4106="","",Тех_Движение!$F$4103)</f>
        <v/>
      </c>
      <c r="F4106" s="54">
        <f>IF($B4106="","",SUMIFS($E$5:$E4105,$C$5:$C4105,$C4106))</f>
        <v/>
      </c>
      <c r="G4106" s="54">
        <f>IF($B4106="","",MAX(0,$E4106-MAX(0,SUMIFS(Тех_Движение!$G$2:$G$5111,Тех_Движение!$D$2:$D$5111,$C4106,Тех_Движение!$B$2:$B$5111,"&lt;="&amp;Настройки!$B$5-1)-$F4106)))</f>
        <v/>
      </c>
      <c r="H4106" s="54">
        <f>IF($B4106="","",IF(AND($D4106&gt;=Настройки!$B$5,$D4106&lt;=Настройки!$B$6),$E4106,0))</f>
        <v/>
      </c>
      <c r="I4106" s="54">
        <f>IF($B4106="","",$G4106+$H4106-$J4106)</f>
        <v/>
      </c>
      <c r="J4106" s="54">
        <f>IF($B4106="","",MAX(0,$E4106-MAX(0,SUMIFS(Тех_Движение!$G$2:$G$5111,Тех_Движение!$D$2:$D$5111,$C4106,Тех_Движение!$B$2:$B$5111,"&lt;="&amp;Настройки!$B$6)-$F4106)))</f>
        <v/>
      </c>
      <c r="K4106" s="54">
        <f>IF(OR($B4106="",K$3&lt;$D4106+Настройки!$B$7),0,MAX(0,$E4106-MAX(0,SUMIFS(Тех_Движение!$G$2:$G$5111,Тех_Движение!$D$2:$D$5111,$C4106,Тех_Движение!$B$2:$B$5111,"&lt;="&amp;K$3)-$F4106)))</f>
        <v/>
      </c>
      <c r="L4106" s="54">
        <f>IF(OR($B4106="",L$3&lt;$D4106+Настройки!$B$7),0,MAX(0,$E4106-MAX(0,SUMIFS(Тех_Движение!$G$2:$G$5111,Тех_Движение!$D$2:$D$5111,$C4106,Тех_Движение!$B$2:$B$5111,"&lt;="&amp;L$3)-$F4106)))</f>
        <v/>
      </c>
      <c r="M4106" s="54">
        <f>IF(OR($B4106="",M$3&lt;$D4106+Настройки!$B$7),0,MAX(0,$E4106-MAX(0,SUMIFS(Тех_Движение!$G$2:$G$5111,Тех_Движение!$D$2:$D$5111,$C4106,Тех_Движение!$B$2:$B$5111,"&lt;="&amp;M$3)-$F4106)))</f>
        <v/>
      </c>
      <c r="N4106" s="54">
        <f>IF(OR($B4106="",N$3&lt;$D4106+Настройки!$B$7),0,MAX(0,$E4106-MAX(0,SUMIFS(Тех_Движение!$G$2:$G$5111,Тех_Движение!$D$2:$D$5111,$C4106,Тех_Движение!$B$2:$B$5111,"&lt;="&amp;N$3)-$F4106)))</f>
        <v/>
      </c>
      <c r="O4106" s="54">
        <f>IF(OR($B4106="",O$3&lt;$D4106+Настройки!$B$7),0,MAX(0,$E4106-MAX(0,SUMIFS(Тех_Движение!$G$2:$G$5111,Тех_Движение!$D$2:$D$5111,$C4106,Тех_Движение!$B$2:$B$5111,"&lt;="&amp;O$3)-$F4106)))</f>
        <v/>
      </c>
      <c r="P4106" s="54">
        <f>IF(OR($B4106="",P$3&lt;$D4106+Настройки!$B$7),0,MAX(0,$E4106-MAX(0,SUMIFS(Тех_Движение!$G$2:$G$5111,Тех_Движение!$D$2:$D$5111,$C4106,Тех_Движение!$B$2:$B$5111,"&lt;="&amp;P$3)-$F4106)))</f>
        <v/>
      </c>
      <c r="Q4106" s="54">
        <f>IF(OR($B4106="",Q$3&lt;$D4106+Настройки!$B$7),0,MAX(0,$E4106-MAX(0,SUMIFS(Тех_Движение!$G$2:$G$5111,Тех_Движение!$D$2:$D$5111,$C4106,Тех_Движение!$B$2:$B$5111,"&lt;="&amp;Q$3)-$F4106)))</f>
        <v/>
      </c>
      <c r="R4106" s="54">
        <f>IF($B4106="","",SUM($K4106:$Q4106))</f>
        <v/>
      </c>
      <c r="S4106" s="56">
        <f>IF($B4106="","",VLOOKUP($C4106,Настройки!$A$11:$L$17,9,FALSE))</f>
        <v/>
      </c>
      <c r="T4106" s="56">
        <f>IF($B4106="","",$R4106*$S4106)</f>
        <v/>
      </c>
    </row>
    <row r="4107">
      <c r="A4107" s="20">
        <f>Тех_Движение!$A$4104</f>
        <v/>
      </c>
      <c r="B4107" s="20">
        <f>IF(Тех_Движение!$F$4104&gt;0,Тех_Движение!$I$4104,"")</f>
        <v/>
      </c>
      <c r="C4107" s="20">
        <f>IF($B4107="","",Тех_Движение!$D$4104)</f>
        <v/>
      </c>
      <c r="D4107" s="42">
        <f>IF($B4107="","",Тех_Движение!$B$4104)</f>
        <v/>
      </c>
      <c r="E4107" s="54">
        <f>IF($B4107="","",Тех_Движение!$F$4104)</f>
        <v/>
      </c>
      <c r="F4107" s="54">
        <f>IF($B4107="","",SUMIFS($E$5:$E4106,$C$5:$C4106,$C4107))</f>
        <v/>
      </c>
      <c r="G4107" s="54">
        <f>IF($B4107="","",MAX(0,$E4107-MAX(0,SUMIFS(Тех_Движение!$G$2:$G$5111,Тех_Движение!$D$2:$D$5111,$C4107,Тех_Движение!$B$2:$B$5111,"&lt;="&amp;Настройки!$B$5-1)-$F4107)))</f>
        <v/>
      </c>
      <c r="H4107" s="54">
        <f>IF($B4107="","",IF(AND($D4107&gt;=Настройки!$B$5,$D4107&lt;=Настройки!$B$6),$E4107,0))</f>
        <v/>
      </c>
      <c r="I4107" s="54">
        <f>IF($B4107="","",$G4107+$H4107-$J4107)</f>
        <v/>
      </c>
      <c r="J4107" s="54">
        <f>IF($B4107="","",MAX(0,$E4107-MAX(0,SUMIFS(Тех_Движение!$G$2:$G$5111,Тех_Движение!$D$2:$D$5111,$C4107,Тех_Движение!$B$2:$B$5111,"&lt;="&amp;Настройки!$B$6)-$F4107)))</f>
        <v/>
      </c>
      <c r="K4107" s="54">
        <f>IF(OR($B4107="",K$3&lt;$D4107+Настройки!$B$7),0,MAX(0,$E4107-MAX(0,SUMIFS(Тех_Движение!$G$2:$G$5111,Тех_Движение!$D$2:$D$5111,$C4107,Тех_Движение!$B$2:$B$5111,"&lt;="&amp;K$3)-$F4107)))</f>
        <v/>
      </c>
      <c r="L4107" s="54">
        <f>IF(OR($B4107="",L$3&lt;$D4107+Настройки!$B$7),0,MAX(0,$E4107-MAX(0,SUMIFS(Тех_Движение!$G$2:$G$5111,Тех_Движение!$D$2:$D$5111,$C4107,Тех_Движение!$B$2:$B$5111,"&lt;="&amp;L$3)-$F4107)))</f>
        <v/>
      </c>
      <c r="M4107" s="54">
        <f>IF(OR($B4107="",M$3&lt;$D4107+Настройки!$B$7),0,MAX(0,$E4107-MAX(0,SUMIFS(Тех_Движение!$G$2:$G$5111,Тех_Движение!$D$2:$D$5111,$C4107,Тех_Движение!$B$2:$B$5111,"&lt;="&amp;M$3)-$F4107)))</f>
        <v/>
      </c>
      <c r="N4107" s="54">
        <f>IF(OR($B4107="",N$3&lt;$D4107+Настройки!$B$7),0,MAX(0,$E4107-MAX(0,SUMIFS(Тех_Движение!$G$2:$G$5111,Тех_Движение!$D$2:$D$5111,$C4107,Тех_Движение!$B$2:$B$5111,"&lt;="&amp;N$3)-$F4107)))</f>
        <v/>
      </c>
      <c r="O4107" s="54">
        <f>IF(OR($B4107="",O$3&lt;$D4107+Настройки!$B$7),0,MAX(0,$E4107-MAX(0,SUMIFS(Тех_Движение!$G$2:$G$5111,Тех_Движение!$D$2:$D$5111,$C4107,Тех_Движение!$B$2:$B$5111,"&lt;="&amp;O$3)-$F4107)))</f>
        <v/>
      </c>
      <c r="P4107" s="54">
        <f>IF(OR($B4107="",P$3&lt;$D4107+Настройки!$B$7),0,MAX(0,$E4107-MAX(0,SUMIFS(Тех_Движение!$G$2:$G$5111,Тех_Движение!$D$2:$D$5111,$C4107,Тех_Движение!$B$2:$B$5111,"&lt;="&amp;P$3)-$F4107)))</f>
        <v/>
      </c>
      <c r="Q4107" s="54">
        <f>IF(OR($B4107="",Q$3&lt;$D4107+Настройки!$B$7),0,MAX(0,$E4107-MAX(0,SUMIFS(Тех_Движение!$G$2:$G$5111,Тех_Движение!$D$2:$D$5111,$C4107,Тех_Движение!$B$2:$B$5111,"&lt;="&amp;Q$3)-$F4107)))</f>
        <v/>
      </c>
      <c r="R4107" s="54">
        <f>IF($B4107="","",SUM($K4107:$Q4107))</f>
        <v/>
      </c>
      <c r="S4107" s="56">
        <f>IF($B4107="","",VLOOKUP($C4107,Настройки!$A$11:$L$17,9,FALSE))</f>
        <v/>
      </c>
      <c r="T4107" s="56">
        <f>IF($B4107="","",$R4107*$S4107)</f>
        <v/>
      </c>
    </row>
    <row r="4108">
      <c r="A4108" s="20">
        <f>Тех_Движение!$A$4105</f>
        <v/>
      </c>
      <c r="B4108" s="20">
        <f>IF(Тех_Движение!$F$4105&gt;0,Тех_Движение!$I$4105,"")</f>
        <v/>
      </c>
      <c r="C4108" s="20">
        <f>IF($B4108="","",Тех_Движение!$D$4105)</f>
        <v/>
      </c>
      <c r="D4108" s="42">
        <f>IF($B4108="","",Тех_Движение!$B$4105)</f>
        <v/>
      </c>
      <c r="E4108" s="54">
        <f>IF($B4108="","",Тех_Движение!$F$4105)</f>
        <v/>
      </c>
      <c r="F4108" s="54">
        <f>IF($B4108="","",SUMIFS($E$5:$E4107,$C$5:$C4107,$C4108))</f>
        <v/>
      </c>
      <c r="G4108" s="54">
        <f>IF($B4108="","",MAX(0,$E4108-MAX(0,SUMIFS(Тех_Движение!$G$2:$G$5111,Тех_Движение!$D$2:$D$5111,$C4108,Тех_Движение!$B$2:$B$5111,"&lt;="&amp;Настройки!$B$5-1)-$F4108)))</f>
        <v/>
      </c>
      <c r="H4108" s="54">
        <f>IF($B4108="","",IF(AND($D4108&gt;=Настройки!$B$5,$D4108&lt;=Настройки!$B$6),$E4108,0))</f>
        <v/>
      </c>
      <c r="I4108" s="54">
        <f>IF($B4108="","",$G4108+$H4108-$J4108)</f>
        <v/>
      </c>
      <c r="J4108" s="54">
        <f>IF($B4108="","",MAX(0,$E4108-MAX(0,SUMIFS(Тех_Движение!$G$2:$G$5111,Тех_Движение!$D$2:$D$5111,$C4108,Тех_Движение!$B$2:$B$5111,"&lt;="&amp;Настройки!$B$6)-$F4108)))</f>
        <v/>
      </c>
      <c r="K4108" s="54">
        <f>IF(OR($B4108="",K$3&lt;$D4108+Настройки!$B$7),0,MAX(0,$E4108-MAX(0,SUMIFS(Тех_Движение!$G$2:$G$5111,Тех_Движение!$D$2:$D$5111,$C4108,Тех_Движение!$B$2:$B$5111,"&lt;="&amp;K$3)-$F4108)))</f>
        <v/>
      </c>
      <c r="L4108" s="54">
        <f>IF(OR($B4108="",L$3&lt;$D4108+Настройки!$B$7),0,MAX(0,$E4108-MAX(0,SUMIFS(Тех_Движение!$G$2:$G$5111,Тех_Движение!$D$2:$D$5111,$C4108,Тех_Движение!$B$2:$B$5111,"&lt;="&amp;L$3)-$F4108)))</f>
        <v/>
      </c>
      <c r="M4108" s="54">
        <f>IF(OR($B4108="",M$3&lt;$D4108+Настройки!$B$7),0,MAX(0,$E4108-MAX(0,SUMIFS(Тех_Движение!$G$2:$G$5111,Тех_Движение!$D$2:$D$5111,$C4108,Тех_Движение!$B$2:$B$5111,"&lt;="&amp;M$3)-$F4108)))</f>
        <v/>
      </c>
      <c r="N4108" s="54">
        <f>IF(OR($B4108="",N$3&lt;$D4108+Настройки!$B$7),0,MAX(0,$E4108-MAX(0,SUMIFS(Тех_Движение!$G$2:$G$5111,Тех_Движение!$D$2:$D$5111,$C4108,Тех_Движение!$B$2:$B$5111,"&lt;="&amp;N$3)-$F4108)))</f>
        <v/>
      </c>
      <c r="O4108" s="54">
        <f>IF(OR($B4108="",O$3&lt;$D4108+Настройки!$B$7),0,MAX(0,$E4108-MAX(0,SUMIFS(Тех_Движение!$G$2:$G$5111,Тех_Движение!$D$2:$D$5111,$C4108,Тех_Движение!$B$2:$B$5111,"&lt;="&amp;O$3)-$F4108)))</f>
        <v/>
      </c>
      <c r="P4108" s="54">
        <f>IF(OR($B4108="",P$3&lt;$D4108+Настройки!$B$7),0,MAX(0,$E4108-MAX(0,SUMIFS(Тех_Движение!$G$2:$G$5111,Тех_Движение!$D$2:$D$5111,$C4108,Тех_Движение!$B$2:$B$5111,"&lt;="&amp;P$3)-$F4108)))</f>
        <v/>
      </c>
      <c r="Q4108" s="54">
        <f>IF(OR($B4108="",Q$3&lt;$D4108+Настройки!$B$7),0,MAX(0,$E4108-MAX(0,SUMIFS(Тех_Движение!$G$2:$G$5111,Тех_Движение!$D$2:$D$5111,$C4108,Тех_Движение!$B$2:$B$5111,"&lt;="&amp;Q$3)-$F4108)))</f>
        <v/>
      </c>
      <c r="R4108" s="54">
        <f>IF($B4108="","",SUM($K4108:$Q4108))</f>
        <v/>
      </c>
      <c r="S4108" s="56">
        <f>IF($B4108="","",VLOOKUP($C4108,Настройки!$A$11:$L$17,9,FALSE))</f>
        <v/>
      </c>
      <c r="T4108" s="56">
        <f>IF($B4108="","",$R4108*$S4108)</f>
        <v/>
      </c>
    </row>
    <row r="4109">
      <c r="A4109" s="20">
        <f>Тех_Движение!$A$4106</f>
        <v/>
      </c>
      <c r="B4109" s="20">
        <f>IF(Тех_Движение!$F$4106&gt;0,Тех_Движение!$I$4106,"")</f>
        <v/>
      </c>
      <c r="C4109" s="20">
        <f>IF($B4109="","",Тех_Движение!$D$4106)</f>
        <v/>
      </c>
      <c r="D4109" s="42">
        <f>IF($B4109="","",Тех_Движение!$B$4106)</f>
        <v/>
      </c>
      <c r="E4109" s="54">
        <f>IF($B4109="","",Тех_Движение!$F$4106)</f>
        <v/>
      </c>
      <c r="F4109" s="54">
        <f>IF($B4109="","",SUMIFS($E$5:$E4108,$C$5:$C4108,$C4109))</f>
        <v/>
      </c>
      <c r="G4109" s="54">
        <f>IF($B4109="","",MAX(0,$E4109-MAX(0,SUMIFS(Тех_Движение!$G$2:$G$5111,Тех_Движение!$D$2:$D$5111,$C4109,Тех_Движение!$B$2:$B$5111,"&lt;="&amp;Настройки!$B$5-1)-$F4109)))</f>
        <v/>
      </c>
      <c r="H4109" s="54">
        <f>IF($B4109="","",IF(AND($D4109&gt;=Настройки!$B$5,$D4109&lt;=Настройки!$B$6),$E4109,0))</f>
        <v/>
      </c>
      <c r="I4109" s="54">
        <f>IF($B4109="","",$G4109+$H4109-$J4109)</f>
        <v/>
      </c>
      <c r="J4109" s="54">
        <f>IF($B4109="","",MAX(0,$E4109-MAX(0,SUMIFS(Тех_Движение!$G$2:$G$5111,Тех_Движение!$D$2:$D$5111,$C4109,Тех_Движение!$B$2:$B$5111,"&lt;="&amp;Настройки!$B$6)-$F4109)))</f>
        <v/>
      </c>
      <c r="K4109" s="54">
        <f>IF(OR($B4109="",K$3&lt;$D4109+Настройки!$B$7),0,MAX(0,$E4109-MAX(0,SUMIFS(Тех_Движение!$G$2:$G$5111,Тех_Движение!$D$2:$D$5111,$C4109,Тех_Движение!$B$2:$B$5111,"&lt;="&amp;K$3)-$F4109)))</f>
        <v/>
      </c>
      <c r="L4109" s="54">
        <f>IF(OR($B4109="",L$3&lt;$D4109+Настройки!$B$7),0,MAX(0,$E4109-MAX(0,SUMIFS(Тех_Движение!$G$2:$G$5111,Тех_Движение!$D$2:$D$5111,$C4109,Тех_Движение!$B$2:$B$5111,"&lt;="&amp;L$3)-$F4109)))</f>
        <v/>
      </c>
      <c r="M4109" s="54">
        <f>IF(OR($B4109="",M$3&lt;$D4109+Настройки!$B$7),0,MAX(0,$E4109-MAX(0,SUMIFS(Тех_Движение!$G$2:$G$5111,Тех_Движение!$D$2:$D$5111,$C4109,Тех_Движение!$B$2:$B$5111,"&lt;="&amp;M$3)-$F4109)))</f>
        <v/>
      </c>
      <c r="N4109" s="54">
        <f>IF(OR($B4109="",N$3&lt;$D4109+Настройки!$B$7),0,MAX(0,$E4109-MAX(0,SUMIFS(Тех_Движение!$G$2:$G$5111,Тех_Движение!$D$2:$D$5111,$C4109,Тех_Движение!$B$2:$B$5111,"&lt;="&amp;N$3)-$F4109)))</f>
        <v/>
      </c>
      <c r="O4109" s="54">
        <f>IF(OR($B4109="",O$3&lt;$D4109+Настройки!$B$7),0,MAX(0,$E4109-MAX(0,SUMIFS(Тех_Движение!$G$2:$G$5111,Тех_Движение!$D$2:$D$5111,$C4109,Тех_Движение!$B$2:$B$5111,"&lt;="&amp;O$3)-$F4109)))</f>
        <v/>
      </c>
      <c r="P4109" s="54">
        <f>IF(OR($B4109="",P$3&lt;$D4109+Настройки!$B$7),0,MAX(0,$E4109-MAX(0,SUMIFS(Тех_Движение!$G$2:$G$5111,Тех_Движение!$D$2:$D$5111,$C4109,Тех_Движение!$B$2:$B$5111,"&lt;="&amp;P$3)-$F4109)))</f>
        <v/>
      </c>
      <c r="Q4109" s="54">
        <f>IF(OR($B4109="",Q$3&lt;$D4109+Настройки!$B$7),0,MAX(0,$E4109-MAX(0,SUMIFS(Тех_Движение!$G$2:$G$5111,Тех_Движение!$D$2:$D$5111,$C4109,Тех_Движение!$B$2:$B$5111,"&lt;="&amp;Q$3)-$F4109)))</f>
        <v/>
      </c>
      <c r="R4109" s="54">
        <f>IF($B4109="","",SUM($K4109:$Q4109))</f>
        <v/>
      </c>
      <c r="S4109" s="56">
        <f>IF($B4109="","",VLOOKUP($C4109,Настройки!$A$11:$L$17,9,FALSE))</f>
        <v/>
      </c>
      <c r="T4109" s="56">
        <f>IF($B4109="","",$R4109*$S4109)</f>
        <v/>
      </c>
    </row>
    <row r="4110">
      <c r="A4110" s="20">
        <f>Тех_Движение!$A$4107</f>
        <v/>
      </c>
      <c r="B4110" s="20">
        <f>IF(Тех_Движение!$F$4107&gt;0,Тех_Движение!$I$4107,"")</f>
        <v/>
      </c>
      <c r="C4110" s="20">
        <f>IF($B4110="","",Тех_Движение!$D$4107)</f>
        <v/>
      </c>
      <c r="D4110" s="42">
        <f>IF($B4110="","",Тех_Движение!$B$4107)</f>
        <v/>
      </c>
      <c r="E4110" s="54">
        <f>IF($B4110="","",Тех_Движение!$F$4107)</f>
        <v/>
      </c>
      <c r="F4110" s="54">
        <f>IF($B4110="","",SUMIFS($E$5:$E4109,$C$5:$C4109,$C4110))</f>
        <v/>
      </c>
      <c r="G4110" s="54">
        <f>IF($B4110="","",MAX(0,$E4110-MAX(0,SUMIFS(Тех_Движение!$G$2:$G$5111,Тех_Движение!$D$2:$D$5111,$C4110,Тех_Движение!$B$2:$B$5111,"&lt;="&amp;Настройки!$B$5-1)-$F4110)))</f>
        <v/>
      </c>
      <c r="H4110" s="54">
        <f>IF($B4110="","",IF(AND($D4110&gt;=Настройки!$B$5,$D4110&lt;=Настройки!$B$6),$E4110,0))</f>
        <v/>
      </c>
      <c r="I4110" s="54">
        <f>IF($B4110="","",$G4110+$H4110-$J4110)</f>
        <v/>
      </c>
      <c r="J4110" s="54">
        <f>IF($B4110="","",MAX(0,$E4110-MAX(0,SUMIFS(Тех_Движение!$G$2:$G$5111,Тех_Движение!$D$2:$D$5111,$C4110,Тех_Движение!$B$2:$B$5111,"&lt;="&amp;Настройки!$B$6)-$F4110)))</f>
        <v/>
      </c>
      <c r="K4110" s="54">
        <f>IF(OR($B4110="",K$3&lt;$D4110+Настройки!$B$7),0,MAX(0,$E4110-MAX(0,SUMIFS(Тех_Движение!$G$2:$G$5111,Тех_Движение!$D$2:$D$5111,$C4110,Тех_Движение!$B$2:$B$5111,"&lt;="&amp;K$3)-$F4110)))</f>
        <v/>
      </c>
      <c r="L4110" s="54">
        <f>IF(OR($B4110="",L$3&lt;$D4110+Настройки!$B$7),0,MAX(0,$E4110-MAX(0,SUMIFS(Тех_Движение!$G$2:$G$5111,Тех_Движение!$D$2:$D$5111,$C4110,Тех_Движение!$B$2:$B$5111,"&lt;="&amp;L$3)-$F4110)))</f>
        <v/>
      </c>
      <c r="M4110" s="54">
        <f>IF(OR($B4110="",M$3&lt;$D4110+Настройки!$B$7),0,MAX(0,$E4110-MAX(0,SUMIFS(Тех_Движение!$G$2:$G$5111,Тех_Движение!$D$2:$D$5111,$C4110,Тех_Движение!$B$2:$B$5111,"&lt;="&amp;M$3)-$F4110)))</f>
        <v/>
      </c>
      <c r="N4110" s="54">
        <f>IF(OR($B4110="",N$3&lt;$D4110+Настройки!$B$7),0,MAX(0,$E4110-MAX(0,SUMIFS(Тех_Движение!$G$2:$G$5111,Тех_Движение!$D$2:$D$5111,$C4110,Тех_Движение!$B$2:$B$5111,"&lt;="&amp;N$3)-$F4110)))</f>
        <v/>
      </c>
      <c r="O4110" s="54">
        <f>IF(OR($B4110="",O$3&lt;$D4110+Настройки!$B$7),0,MAX(0,$E4110-MAX(0,SUMIFS(Тех_Движение!$G$2:$G$5111,Тех_Движение!$D$2:$D$5111,$C4110,Тех_Движение!$B$2:$B$5111,"&lt;="&amp;O$3)-$F4110)))</f>
        <v/>
      </c>
      <c r="P4110" s="54">
        <f>IF(OR($B4110="",P$3&lt;$D4110+Настройки!$B$7),0,MAX(0,$E4110-MAX(0,SUMIFS(Тех_Движение!$G$2:$G$5111,Тех_Движение!$D$2:$D$5111,$C4110,Тех_Движение!$B$2:$B$5111,"&lt;="&amp;P$3)-$F4110)))</f>
        <v/>
      </c>
      <c r="Q4110" s="54">
        <f>IF(OR($B4110="",Q$3&lt;$D4110+Настройки!$B$7),0,MAX(0,$E4110-MAX(0,SUMIFS(Тех_Движение!$G$2:$G$5111,Тех_Движение!$D$2:$D$5111,$C4110,Тех_Движение!$B$2:$B$5111,"&lt;="&amp;Q$3)-$F4110)))</f>
        <v/>
      </c>
      <c r="R4110" s="54">
        <f>IF($B4110="","",SUM($K4110:$Q4110))</f>
        <v/>
      </c>
      <c r="S4110" s="56">
        <f>IF($B4110="","",VLOOKUP($C4110,Настройки!$A$11:$L$17,9,FALSE))</f>
        <v/>
      </c>
      <c r="T4110" s="56">
        <f>IF($B4110="","",$R4110*$S4110)</f>
        <v/>
      </c>
    </row>
    <row r="4111">
      <c r="A4111" s="20">
        <f>Тех_Движение!$A$4108</f>
        <v/>
      </c>
      <c r="B4111" s="20">
        <f>IF(Тех_Движение!$F$4108&gt;0,Тех_Движение!$I$4108,"")</f>
        <v/>
      </c>
      <c r="C4111" s="20">
        <f>IF($B4111="","",Тех_Движение!$D$4108)</f>
        <v/>
      </c>
      <c r="D4111" s="42">
        <f>IF($B4111="","",Тех_Движение!$B$4108)</f>
        <v/>
      </c>
      <c r="E4111" s="54">
        <f>IF($B4111="","",Тех_Движение!$F$4108)</f>
        <v/>
      </c>
      <c r="F4111" s="54">
        <f>IF($B4111="","",SUMIFS($E$5:$E4110,$C$5:$C4110,$C4111))</f>
        <v/>
      </c>
      <c r="G4111" s="54">
        <f>IF($B4111="","",MAX(0,$E4111-MAX(0,SUMIFS(Тех_Движение!$G$2:$G$5111,Тех_Движение!$D$2:$D$5111,$C4111,Тех_Движение!$B$2:$B$5111,"&lt;="&amp;Настройки!$B$5-1)-$F4111)))</f>
        <v/>
      </c>
      <c r="H4111" s="54">
        <f>IF($B4111="","",IF(AND($D4111&gt;=Настройки!$B$5,$D4111&lt;=Настройки!$B$6),$E4111,0))</f>
        <v/>
      </c>
      <c r="I4111" s="54">
        <f>IF($B4111="","",$G4111+$H4111-$J4111)</f>
        <v/>
      </c>
      <c r="J4111" s="54">
        <f>IF($B4111="","",MAX(0,$E4111-MAX(0,SUMIFS(Тех_Движение!$G$2:$G$5111,Тех_Движение!$D$2:$D$5111,$C4111,Тех_Движение!$B$2:$B$5111,"&lt;="&amp;Настройки!$B$6)-$F4111)))</f>
        <v/>
      </c>
      <c r="K4111" s="54">
        <f>IF(OR($B4111="",K$3&lt;$D4111+Настройки!$B$7),0,MAX(0,$E4111-MAX(0,SUMIFS(Тех_Движение!$G$2:$G$5111,Тех_Движение!$D$2:$D$5111,$C4111,Тех_Движение!$B$2:$B$5111,"&lt;="&amp;K$3)-$F4111)))</f>
        <v/>
      </c>
      <c r="L4111" s="54">
        <f>IF(OR($B4111="",L$3&lt;$D4111+Настройки!$B$7),0,MAX(0,$E4111-MAX(0,SUMIFS(Тех_Движение!$G$2:$G$5111,Тех_Движение!$D$2:$D$5111,$C4111,Тех_Движение!$B$2:$B$5111,"&lt;="&amp;L$3)-$F4111)))</f>
        <v/>
      </c>
      <c r="M4111" s="54">
        <f>IF(OR($B4111="",M$3&lt;$D4111+Настройки!$B$7),0,MAX(0,$E4111-MAX(0,SUMIFS(Тех_Движение!$G$2:$G$5111,Тех_Движение!$D$2:$D$5111,$C4111,Тех_Движение!$B$2:$B$5111,"&lt;="&amp;M$3)-$F4111)))</f>
        <v/>
      </c>
      <c r="N4111" s="54">
        <f>IF(OR($B4111="",N$3&lt;$D4111+Настройки!$B$7),0,MAX(0,$E4111-MAX(0,SUMIFS(Тех_Движение!$G$2:$G$5111,Тех_Движение!$D$2:$D$5111,$C4111,Тех_Движение!$B$2:$B$5111,"&lt;="&amp;N$3)-$F4111)))</f>
        <v/>
      </c>
      <c r="O4111" s="54">
        <f>IF(OR($B4111="",O$3&lt;$D4111+Настройки!$B$7),0,MAX(0,$E4111-MAX(0,SUMIFS(Тех_Движение!$G$2:$G$5111,Тех_Движение!$D$2:$D$5111,$C4111,Тех_Движение!$B$2:$B$5111,"&lt;="&amp;O$3)-$F4111)))</f>
        <v/>
      </c>
      <c r="P4111" s="54">
        <f>IF(OR($B4111="",P$3&lt;$D4111+Настройки!$B$7),0,MAX(0,$E4111-MAX(0,SUMIFS(Тех_Движение!$G$2:$G$5111,Тех_Движение!$D$2:$D$5111,$C4111,Тех_Движение!$B$2:$B$5111,"&lt;="&amp;P$3)-$F4111)))</f>
        <v/>
      </c>
      <c r="Q4111" s="54">
        <f>IF(OR($B4111="",Q$3&lt;$D4111+Настройки!$B$7),0,MAX(0,$E4111-MAX(0,SUMIFS(Тех_Движение!$G$2:$G$5111,Тех_Движение!$D$2:$D$5111,$C4111,Тех_Движение!$B$2:$B$5111,"&lt;="&amp;Q$3)-$F4111)))</f>
        <v/>
      </c>
      <c r="R4111" s="54">
        <f>IF($B4111="","",SUM($K4111:$Q4111))</f>
        <v/>
      </c>
      <c r="S4111" s="56">
        <f>IF($B4111="","",VLOOKUP($C4111,Настройки!$A$11:$L$17,9,FALSE))</f>
        <v/>
      </c>
      <c r="T4111" s="56">
        <f>IF($B4111="","",$R4111*$S4111)</f>
        <v/>
      </c>
    </row>
    <row r="4112">
      <c r="A4112" s="20">
        <f>Тех_Движение!$A$4109</f>
        <v/>
      </c>
      <c r="B4112" s="20">
        <f>IF(Тех_Движение!$F$4109&gt;0,Тех_Движение!$I$4109,"")</f>
        <v/>
      </c>
      <c r="C4112" s="20">
        <f>IF($B4112="","",Тех_Движение!$D$4109)</f>
        <v/>
      </c>
      <c r="D4112" s="42">
        <f>IF($B4112="","",Тех_Движение!$B$4109)</f>
        <v/>
      </c>
      <c r="E4112" s="54">
        <f>IF($B4112="","",Тех_Движение!$F$4109)</f>
        <v/>
      </c>
      <c r="F4112" s="54">
        <f>IF($B4112="","",SUMIFS($E$5:$E4111,$C$5:$C4111,$C4112))</f>
        <v/>
      </c>
      <c r="G4112" s="54">
        <f>IF($B4112="","",MAX(0,$E4112-MAX(0,SUMIFS(Тех_Движение!$G$2:$G$5111,Тех_Движение!$D$2:$D$5111,$C4112,Тех_Движение!$B$2:$B$5111,"&lt;="&amp;Настройки!$B$5-1)-$F4112)))</f>
        <v/>
      </c>
      <c r="H4112" s="54">
        <f>IF($B4112="","",IF(AND($D4112&gt;=Настройки!$B$5,$D4112&lt;=Настройки!$B$6),$E4112,0))</f>
        <v/>
      </c>
      <c r="I4112" s="54">
        <f>IF($B4112="","",$G4112+$H4112-$J4112)</f>
        <v/>
      </c>
      <c r="J4112" s="54">
        <f>IF($B4112="","",MAX(0,$E4112-MAX(0,SUMIFS(Тех_Движение!$G$2:$G$5111,Тех_Движение!$D$2:$D$5111,$C4112,Тех_Движение!$B$2:$B$5111,"&lt;="&amp;Настройки!$B$6)-$F4112)))</f>
        <v/>
      </c>
      <c r="K4112" s="54">
        <f>IF(OR($B4112="",K$3&lt;$D4112+Настройки!$B$7),0,MAX(0,$E4112-MAX(0,SUMIFS(Тех_Движение!$G$2:$G$5111,Тех_Движение!$D$2:$D$5111,$C4112,Тех_Движение!$B$2:$B$5111,"&lt;="&amp;K$3)-$F4112)))</f>
        <v/>
      </c>
      <c r="L4112" s="54">
        <f>IF(OR($B4112="",L$3&lt;$D4112+Настройки!$B$7),0,MAX(0,$E4112-MAX(0,SUMIFS(Тех_Движение!$G$2:$G$5111,Тех_Движение!$D$2:$D$5111,$C4112,Тех_Движение!$B$2:$B$5111,"&lt;="&amp;L$3)-$F4112)))</f>
        <v/>
      </c>
      <c r="M4112" s="54">
        <f>IF(OR($B4112="",M$3&lt;$D4112+Настройки!$B$7),0,MAX(0,$E4112-MAX(0,SUMIFS(Тех_Движение!$G$2:$G$5111,Тех_Движение!$D$2:$D$5111,$C4112,Тех_Движение!$B$2:$B$5111,"&lt;="&amp;M$3)-$F4112)))</f>
        <v/>
      </c>
      <c r="N4112" s="54">
        <f>IF(OR($B4112="",N$3&lt;$D4112+Настройки!$B$7),0,MAX(0,$E4112-MAX(0,SUMIFS(Тех_Движение!$G$2:$G$5111,Тех_Движение!$D$2:$D$5111,$C4112,Тех_Движение!$B$2:$B$5111,"&lt;="&amp;N$3)-$F4112)))</f>
        <v/>
      </c>
      <c r="O4112" s="54">
        <f>IF(OR($B4112="",O$3&lt;$D4112+Настройки!$B$7),0,MAX(0,$E4112-MAX(0,SUMIFS(Тех_Движение!$G$2:$G$5111,Тех_Движение!$D$2:$D$5111,$C4112,Тех_Движение!$B$2:$B$5111,"&lt;="&amp;O$3)-$F4112)))</f>
        <v/>
      </c>
      <c r="P4112" s="54">
        <f>IF(OR($B4112="",P$3&lt;$D4112+Настройки!$B$7),0,MAX(0,$E4112-MAX(0,SUMIFS(Тех_Движение!$G$2:$G$5111,Тех_Движение!$D$2:$D$5111,$C4112,Тех_Движение!$B$2:$B$5111,"&lt;="&amp;P$3)-$F4112)))</f>
        <v/>
      </c>
      <c r="Q4112" s="54">
        <f>IF(OR($B4112="",Q$3&lt;$D4112+Настройки!$B$7),0,MAX(0,$E4112-MAX(0,SUMIFS(Тех_Движение!$G$2:$G$5111,Тех_Движение!$D$2:$D$5111,$C4112,Тех_Движение!$B$2:$B$5111,"&lt;="&amp;Q$3)-$F4112)))</f>
        <v/>
      </c>
      <c r="R4112" s="54">
        <f>IF($B4112="","",SUM($K4112:$Q4112))</f>
        <v/>
      </c>
      <c r="S4112" s="56">
        <f>IF($B4112="","",VLOOKUP($C4112,Настройки!$A$11:$L$17,9,FALSE))</f>
        <v/>
      </c>
      <c r="T4112" s="56">
        <f>IF($B4112="","",$R4112*$S4112)</f>
        <v/>
      </c>
    </row>
    <row r="4113">
      <c r="A4113" s="20">
        <f>Тех_Движение!$A$4110</f>
        <v/>
      </c>
      <c r="B4113" s="20">
        <f>IF(Тех_Движение!$F$4110&gt;0,Тех_Движение!$I$4110,"")</f>
        <v/>
      </c>
      <c r="C4113" s="20">
        <f>IF($B4113="","",Тех_Движение!$D$4110)</f>
        <v/>
      </c>
      <c r="D4113" s="42">
        <f>IF($B4113="","",Тех_Движение!$B$4110)</f>
        <v/>
      </c>
      <c r="E4113" s="54">
        <f>IF($B4113="","",Тех_Движение!$F$4110)</f>
        <v/>
      </c>
      <c r="F4113" s="54">
        <f>IF($B4113="","",SUMIFS($E$5:$E4112,$C$5:$C4112,$C4113))</f>
        <v/>
      </c>
      <c r="G4113" s="54">
        <f>IF($B4113="","",MAX(0,$E4113-MAX(0,SUMIFS(Тех_Движение!$G$2:$G$5111,Тех_Движение!$D$2:$D$5111,$C4113,Тех_Движение!$B$2:$B$5111,"&lt;="&amp;Настройки!$B$5-1)-$F4113)))</f>
        <v/>
      </c>
      <c r="H4113" s="54">
        <f>IF($B4113="","",IF(AND($D4113&gt;=Настройки!$B$5,$D4113&lt;=Настройки!$B$6),$E4113,0))</f>
        <v/>
      </c>
      <c r="I4113" s="54">
        <f>IF($B4113="","",$G4113+$H4113-$J4113)</f>
        <v/>
      </c>
      <c r="J4113" s="54">
        <f>IF($B4113="","",MAX(0,$E4113-MAX(0,SUMIFS(Тех_Движение!$G$2:$G$5111,Тех_Движение!$D$2:$D$5111,$C4113,Тех_Движение!$B$2:$B$5111,"&lt;="&amp;Настройки!$B$6)-$F4113)))</f>
        <v/>
      </c>
      <c r="K4113" s="54">
        <f>IF(OR($B4113="",K$3&lt;$D4113+Настройки!$B$7),0,MAX(0,$E4113-MAX(0,SUMIFS(Тех_Движение!$G$2:$G$5111,Тех_Движение!$D$2:$D$5111,$C4113,Тех_Движение!$B$2:$B$5111,"&lt;="&amp;K$3)-$F4113)))</f>
        <v/>
      </c>
      <c r="L4113" s="54">
        <f>IF(OR($B4113="",L$3&lt;$D4113+Настройки!$B$7),0,MAX(0,$E4113-MAX(0,SUMIFS(Тех_Движение!$G$2:$G$5111,Тех_Движение!$D$2:$D$5111,$C4113,Тех_Движение!$B$2:$B$5111,"&lt;="&amp;L$3)-$F4113)))</f>
        <v/>
      </c>
      <c r="M4113" s="54">
        <f>IF(OR($B4113="",M$3&lt;$D4113+Настройки!$B$7),0,MAX(0,$E4113-MAX(0,SUMIFS(Тех_Движение!$G$2:$G$5111,Тех_Движение!$D$2:$D$5111,$C4113,Тех_Движение!$B$2:$B$5111,"&lt;="&amp;M$3)-$F4113)))</f>
        <v/>
      </c>
      <c r="N4113" s="54">
        <f>IF(OR($B4113="",N$3&lt;$D4113+Настройки!$B$7),0,MAX(0,$E4113-MAX(0,SUMIFS(Тех_Движение!$G$2:$G$5111,Тех_Движение!$D$2:$D$5111,$C4113,Тех_Движение!$B$2:$B$5111,"&lt;="&amp;N$3)-$F4113)))</f>
        <v/>
      </c>
      <c r="O4113" s="54">
        <f>IF(OR($B4113="",O$3&lt;$D4113+Настройки!$B$7),0,MAX(0,$E4113-MAX(0,SUMIFS(Тех_Движение!$G$2:$G$5111,Тех_Движение!$D$2:$D$5111,$C4113,Тех_Движение!$B$2:$B$5111,"&lt;="&amp;O$3)-$F4113)))</f>
        <v/>
      </c>
      <c r="P4113" s="54">
        <f>IF(OR($B4113="",P$3&lt;$D4113+Настройки!$B$7),0,MAX(0,$E4113-MAX(0,SUMIFS(Тех_Движение!$G$2:$G$5111,Тех_Движение!$D$2:$D$5111,$C4113,Тех_Движение!$B$2:$B$5111,"&lt;="&amp;P$3)-$F4113)))</f>
        <v/>
      </c>
      <c r="Q4113" s="54">
        <f>IF(OR($B4113="",Q$3&lt;$D4113+Настройки!$B$7),0,MAX(0,$E4113-MAX(0,SUMIFS(Тех_Движение!$G$2:$G$5111,Тех_Движение!$D$2:$D$5111,$C4113,Тех_Движение!$B$2:$B$5111,"&lt;="&amp;Q$3)-$F4113)))</f>
        <v/>
      </c>
      <c r="R4113" s="54">
        <f>IF($B4113="","",SUM($K4113:$Q4113))</f>
        <v/>
      </c>
      <c r="S4113" s="56">
        <f>IF($B4113="","",VLOOKUP($C4113,Настройки!$A$11:$L$17,9,FALSE))</f>
        <v/>
      </c>
      <c r="T4113" s="56">
        <f>IF($B4113="","",$R4113*$S4113)</f>
        <v/>
      </c>
    </row>
    <row r="4114">
      <c r="A4114" s="20">
        <f>Тех_Движение!$A$4111</f>
        <v/>
      </c>
      <c r="B4114" s="20">
        <f>IF(Тех_Движение!$F$4111&gt;0,Тех_Движение!$I$4111,"")</f>
        <v/>
      </c>
      <c r="C4114" s="20">
        <f>IF($B4114="","",Тех_Движение!$D$4111)</f>
        <v/>
      </c>
      <c r="D4114" s="42">
        <f>IF($B4114="","",Тех_Движение!$B$4111)</f>
        <v/>
      </c>
      <c r="E4114" s="54">
        <f>IF($B4114="","",Тех_Движение!$F$4111)</f>
        <v/>
      </c>
      <c r="F4114" s="54">
        <f>IF($B4114="","",SUMIFS($E$5:$E4113,$C$5:$C4113,$C4114))</f>
        <v/>
      </c>
      <c r="G4114" s="54">
        <f>IF($B4114="","",MAX(0,$E4114-MAX(0,SUMIFS(Тех_Движение!$G$2:$G$5111,Тех_Движение!$D$2:$D$5111,$C4114,Тех_Движение!$B$2:$B$5111,"&lt;="&amp;Настройки!$B$5-1)-$F4114)))</f>
        <v/>
      </c>
      <c r="H4114" s="54">
        <f>IF($B4114="","",IF(AND($D4114&gt;=Настройки!$B$5,$D4114&lt;=Настройки!$B$6),$E4114,0))</f>
        <v/>
      </c>
      <c r="I4114" s="54">
        <f>IF($B4114="","",$G4114+$H4114-$J4114)</f>
        <v/>
      </c>
      <c r="J4114" s="54">
        <f>IF($B4114="","",MAX(0,$E4114-MAX(0,SUMIFS(Тех_Движение!$G$2:$G$5111,Тех_Движение!$D$2:$D$5111,$C4114,Тех_Движение!$B$2:$B$5111,"&lt;="&amp;Настройки!$B$6)-$F4114)))</f>
        <v/>
      </c>
      <c r="K4114" s="54">
        <f>IF(OR($B4114="",K$3&lt;$D4114+Настройки!$B$7),0,MAX(0,$E4114-MAX(0,SUMIFS(Тех_Движение!$G$2:$G$5111,Тех_Движение!$D$2:$D$5111,$C4114,Тех_Движение!$B$2:$B$5111,"&lt;="&amp;K$3)-$F4114)))</f>
        <v/>
      </c>
      <c r="L4114" s="54">
        <f>IF(OR($B4114="",L$3&lt;$D4114+Настройки!$B$7),0,MAX(0,$E4114-MAX(0,SUMIFS(Тех_Движение!$G$2:$G$5111,Тех_Движение!$D$2:$D$5111,$C4114,Тех_Движение!$B$2:$B$5111,"&lt;="&amp;L$3)-$F4114)))</f>
        <v/>
      </c>
      <c r="M4114" s="54">
        <f>IF(OR($B4114="",M$3&lt;$D4114+Настройки!$B$7),0,MAX(0,$E4114-MAX(0,SUMIFS(Тех_Движение!$G$2:$G$5111,Тех_Движение!$D$2:$D$5111,$C4114,Тех_Движение!$B$2:$B$5111,"&lt;="&amp;M$3)-$F4114)))</f>
        <v/>
      </c>
      <c r="N4114" s="54">
        <f>IF(OR($B4114="",N$3&lt;$D4114+Настройки!$B$7),0,MAX(0,$E4114-MAX(0,SUMIFS(Тех_Движение!$G$2:$G$5111,Тех_Движение!$D$2:$D$5111,$C4114,Тех_Движение!$B$2:$B$5111,"&lt;="&amp;N$3)-$F4114)))</f>
        <v/>
      </c>
      <c r="O4114" s="54">
        <f>IF(OR($B4114="",O$3&lt;$D4114+Настройки!$B$7),0,MAX(0,$E4114-MAX(0,SUMIFS(Тех_Движение!$G$2:$G$5111,Тех_Движение!$D$2:$D$5111,$C4114,Тех_Движение!$B$2:$B$5111,"&lt;="&amp;O$3)-$F4114)))</f>
        <v/>
      </c>
      <c r="P4114" s="54">
        <f>IF(OR($B4114="",P$3&lt;$D4114+Настройки!$B$7),0,MAX(0,$E4114-MAX(0,SUMIFS(Тех_Движение!$G$2:$G$5111,Тех_Движение!$D$2:$D$5111,$C4114,Тех_Движение!$B$2:$B$5111,"&lt;="&amp;P$3)-$F4114)))</f>
        <v/>
      </c>
      <c r="Q4114" s="54">
        <f>IF(OR($B4114="",Q$3&lt;$D4114+Настройки!$B$7),0,MAX(0,$E4114-MAX(0,SUMIFS(Тех_Движение!$G$2:$G$5111,Тех_Движение!$D$2:$D$5111,$C4114,Тех_Движение!$B$2:$B$5111,"&lt;="&amp;Q$3)-$F4114)))</f>
        <v/>
      </c>
      <c r="R4114" s="54">
        <f>IF($B4114="","",SUM($K4114:$Q4114))</f>
        <v/>
      </c>
      <c r="S4114" s="56">
        <f>IF($B4114="","",VLOOKUP($C4114,Настройки!$A$11:$L$17,9,FALSE))</f>
        <v/>
      </c>
      <c r="T4114" s="56">
        <f>IF($B4114="","",$R4114*$S4114)</f>
        <v/>
      </c>
    </row>
    <row r="4115">
      <c r="A4115" s="20">
        <f>Тех_Движение!$A$4112</f>
        <v/>
      </c>
      <c r="B4115" s="20">
        <f>IF(Тех_Движение!$F$4112&gt;0,Тех_Движение!$I$4112,"")</f>
        <v/>
      </c>
      <c r="C4115" s="20">
        <f>IF($B4115="","",Тех_Движение!$D$4112)</f>
        <v/>
      </c>
      <c r="D4115" s="42">
        <f>IF($B4115="","",Тех_Движение!$B$4112)</f>
        <v/>
      </c>
      <c r="E4115" s="54">
        <f>IF($B4115="","",Тех_Движение!$F$4112)</f>
        <v/>
      </c>
      <c r="F4115" s="54">
        <f>IF($B4115="","",SUMIFS($E$5:$E4114,$C$5:$C4114,$C4115))</f>
        <v/>
      </c>
      <c r="G4115" s="54">
        <f>IF($B4115="","",MAX(0,$E4115-MAX(0,SUMIFS(Тех_Движение!$G$2:$G$5111,Тех_Движение!$D$2:$D$5111,$C4115,Тех_Движение!$B$2:$B$5111,"&lt;="&amp;Настройки!$B$5-1)-$F4115)))</f>
        <v/>
      </c>
      <c r="H4115" s="54">
        <f>IF($B4115="","",IF(AND($D4115&gt;=Настройки!$B$5,$D4115&lt;=Настройки!$B$6),$E4115,0))</f>
        <v/>
      </c>
      <c r="I4115" s="54">
        <f>IF($B4115="","",$G4115+$H4115-$J4115)</f>
        <v/>
      </c>
      <c r="J4115" s="54">
        <f>IF($B4115="","",MAX(0,$E4115-MAX(0,SUMIFS(Тех_Движение!$G$2:$G$5111,Тех_Движение!$D$2:$D$5111,$C4115,Тех_Движение!$B$2:$B$5111,"&lt;="&amp;Настройки!$B$6)-$F4115)))</f>
        <v/>
      </c>
      <c r="K4115" s="54">
        <f>IF(OR($B4115="",K$3&lt;$D4115+Настройки!$B$7),0,MAX(0,$E4115-MAX(0,SUMIFS(Тех_Движение!$G$2:$G$5111,Тех_Движение!$D$2:$D$5111,$C4115,Тех_Движение!$B$2:$B$5111,"&lt;="&amp;K$3)-$F4115)))</f>
        <v/>
      </c>
      <c r="L4115" s="54">
        <f>IF(OR($B4115="",L$3&lt;$D4115+Настройки!$B$7),0,MAX(0,$E4115-MAX(0,SUMIFS(Тех_Движение!$G$2:$G$5111,Тех_Движение!$D$2:$D$5111,$C4115,Тех_Движение!$B$2:$B$5111,"&lt;="&amp;L$3)-$F4115)))</f>
        <v/>
      </c>
      <c r="M4115" s="54">
        <f>IF(OR($B4115="",M$3&lt;$D4115+Настройки!$B$7),0,MAX(0,$E4115-MAX(0,SUMIFS(Тех_Движение!$G$2:$G$5111,Тех_Движение!$D$2:$D$5111,$C4115,Тех_Движение!$B$2:$B$5111,"&lt;="&amp;M$3)-$F4115)))</f>
        <v/>
      </c>
      <c r="N4115" s="54">
        <f>IF(OR($B4115="",N$3&lt;$D4115+Настройки!$B$7),0,MAX(0,$E4115-MAX(0,SUMIFS(Тех_Движение!$G$2:$G$5111,Тех_Движение!$D$2:$D$5111,$C4115,Тех_Движение!$B$2:$B$5111,"&lt;="&amp;N$3)-$F4115)))</f>
        <v/>
      </c>
      <c r="O4115" s="54">
        <f>IF(OR($B4115="",O$3&lt;$D4115+Настройки!$B$7),0,MAX(0,$E4115-MAX(0,SUMIFS(Тех_Движение!$G$2:$G$5111,Тех_Движение!$D$2:$D$5111,$C4115,Тех_Движение!$B$2:$B$5111,"&lt;="&amp;O$3)-$F4115)))</f>
        <v/>
      </c>
      <c r="P4115" s="54">
        <f>IF(OR($B4115="",P$3&lt;$D4115+Настройки!$B$7),0,MAX(0,$E4115-MAX(0,SUMIFS(Тех_Движение!$G$2:$G$5111,Тех_Движение!$D$2:$D$5111,$C4115,Тех_Движение!$B$2:$B$5111,"&lt;="&amp;P$3)-$F4115)))</f>
        <v/>
      </c>
      <c r="Q4115" s="54">
        <f>IF(OR($B4115="",Q$3&lt;$D4115+Настройки!$B$7),0,MAX(0,$E4115-MAX(0,SUMIFS(Тех_Движение!$G$2:$G$5111,Тех_Движение!$D$2:$D$5111,$C4115,Тех_Движение!$B$2:$B$5111,"&lt;="&amp;Q$3)-$F4115)))</f>
        <v/>
      </c>
      <c r="R4115" s="54">
        <f>IF($B4115="","",SUM($K4115:$Q4115))</f>
        <v/>
      </c>
      <c r="S4115" s="56">
        <f>IF($B4115="","",VLOOKUP($C4115,Настройки!$A$11:$L$17,9,FALSE))</f>
        <v/>
      </c>
      <c r="T4115" s="56">
        <f>IF($B4115="","",$R4115*$S4115)</f>
        <v/>
      </c>
    </row>
    <row r="4116">
      <c r="A4116" s="20">
        <f>Тех_Движение!$A$4113</f>
        <v/>
      </c>
      <c r="B4116" s="20">
        <f>IF(Тех_Движение!$F$4113&gt;0,Тех_Движение!$I$4113,"")</f>
        <v/>
      </c>
      <c r="C4116" s="20">
        <f>IF($B4116="","",Тех_Движение!$D$4113)</f>
        <v/>
      </c>
      <c r="D4116" s="42">
        <f>IF($B4116="","",Тех_Движение!$B$4113)</f>
        <v/>
      </c>
      <c r="E4116" s="54">
        <f>IF($B4116="","",Тех_Движение!$F$4113)</f>
        <v/>
      </c>
      <c r="F4116" s="54">
        <f>IF($B4116="","",SUMIFS($E$5:$E4115,$C$5:$C4115,$C4116))</f>
        <v/>
      </c>
      <c r="G4116" s="54">
        <f>IF($B4116="","",MAX(0,$E4116-MAX(0,SUMIFS(Тех_Движение!$G$2:$G$5111,Тех_Движение!$D$2:$D$5111,$C4116,Тех_Движение!$B$2:$B$5111,"&lt;="&amp;Настройки!$B$5-1)-$F4116)))</f>
        <v/>
      </c>
      <c r="H4116" s="54">
        <f>IF($B4116="","",IF(AND($D4116&gt;=Настройки!$B$5,$D4116&lt;=Настройки!$B$6),$E4116,0))</f>
        <v/>
      </c>
      <c r="I4116" s="54">
        <f>IF($B4116="","",$G4116+$H4116-$J4116)</f>
        <v/>
      </c>
      <c r="J4116" s="54">
        <f>IF($B4116="","",MAX(0,$E4116-MAX(0,SUMIFS(Тех_Движение!$G$2:$G$5111,Тех_Движение!$D$2:$D$5111,$C4116,Тех_Движение!$B$2:$B$5111,"&lt;="&amp;Настройки!$B$6)-$F4116)))</f>
        <v/>
      </c>
      <c r="K4116" s="54">
        <f>IF(OR($B4116="",K$3&lt;$D4116+Настройки!$B$7),0,MAX(0,$E4116-MAX(0,SUMIFS(Тех_Движение!$G$2:$G$5111,Тех_Движение!$D$2:$D$5111,$C4116,Тех_Движение!$B$2:$B$5111,"&lt;="&amp;K$3)-$F4116)))</f>
        <v/>
      </c>
      <c r="L4116" s="54">
        <f>IF(OR($B4116="",L$3&lt;$D4116+Настройки!$B$7),0,MAX(0,$E4116-MAX(0,SUMIFS(Тех_Движение!$G$2:$G$5111,Тех_Движение!$D$2:$D$5111,$C4116,Тех_Движение!$B$2:$B$5111,"&lt;="&amp;L$3)-$F4116)))</f>
        <v/>
      </c>
      <c r="M4116" s="54">
        <f>IF(OR($B4116="",M$3&lt;$D4116+Настройки!$B$7),0,MAX(0,$E4116-MAX(0,SUMIFS(Тех_Движение!$G$2:$G$5111,Тех_Движение!$D$2:$D$5111,$C4116,Тех_Движение!$B$2:$B$5111,"&lt;="&amp;M$3)-$F4116)))</f>
        <v/>
      </c>
      <c r="N4116" s="54">
        <f>IF(OR($B4116="",N$3&lt;$D4116+Настройки!$B$7),0,MAX(0,$E4116-MAX(0,SUMIFS(Тех_Движение!$G$2:$G$5111,Тех_Движение!$D$2:$D$5111,$C4116,Тех_Движение!$B$2:$B$5111,"&lt;="&amp;N$3)-$F4116)))</f>
        <v/>
      </c>
      <c r="O4116" s="54">
        <f>IF(OR($B4116="",O$3&lt;$D4116+Настройки!$B$7),0,MAX(0,$E4116-MAX(0,SUMIFS(Тех_Движение!$G$2:$G$5111,Тех_Движение!$D$2:$D$5111,$C4116,Тех_Движение!$B$2:$B$5111,"&lt;="&amp;O$3)-$F4116)))</f>
        <v/>
      </c>
      <c r="P4116" s="54">
        <f>IF(OR($B4116="",P$3&lt;$D4116+Настройки!$B$7),0,MAX(0,$E4116-MAX(0,SUMIFS(Тех_Движение!$G$2:$G$5111,Тех_Движение!$D$2:$D$5111,$C4116,Тех_Движение!$B$2:$B$5111,"&lt;="&amp;P$3)-$F4116)))</f>
        <v/>
      </c>
      <c r="Q4116" s="54">
        <f>IF(OR($B4116="",Q$3&lt;$D4116+Настройки!$B$7),0,MAX(0,$E4116-MAX(0,SUMIFS(Тех_Движение!$G$2:$G$5111,Тех_Движение!$D$2:$D$5111,$C4116,Тех_Движение!$B$2:$B$5111,"&lt;="&amp;Q$3)-$F4116)))</f>
        <v/>
      </c>
      <c r="R4116" s="54">
        <f>IF($B4116="","",SUM($K4116:$Q4116))</f>
        <v/>
      </c>
      <c r="S4116" s="56">
        <f>IF($B4116="","",VLOOKUP($C4116,Настройки!$A$11:$L$17,9,FALSE))</f>
        <v/>
      </c>
      <c r="T4116" s="56">
        <f>IF($B4116="","",$R4116*$S4116)</f>
        <v/>
      </c>
    </row>
    <row r="4117">
      <c r="A4117" s="20">
        <f>Тех_Движение!$A$4114</f>
        <v/>
      </c>
      <c r="B4117" s="20">
        <f>IF(Тех_Движение!$F$4114&gt;0,Тех_Движение!$I$4114,"")</f>
        <v/>
      </c>
      <c r="C4117" s="20">
        <f>IF($B4117="","",Тех_Движение!$D$4114)</f>
        <v/>
      </c>
      <c r="D4117" s="42">
        <f>IF($B4117="","",Тех_Движение!$B$4114)</f>
        <v/>
      </c>
      <c r="E4117" s="54">
        <f>IF($B4117="","",Тех_Движение!$F$4114)</f>
        <v/>
      </c>
      <c r="F4117" s="54">
        <f>IF($B4117="","",SUMIFS($E$5:$E4116,$C$5:$C4116,$C4117))</f>
        <v/>
      </c>
      <c r="G4117" s="54">
        <f>IF($B4117="","",MAX(0,$E4117-MAX(0,SUMIFS(Тех_Движение!$G$2:$G$5111,Тех_Движение!$D$2:$D$5111,$C4117,Тех_Движение!$B$2:$B$5111,"&lt;="&amp;Настройки!$B$5-1)-$F4117)))</f>
        <v/>
      </c>
      <c r="H4117" s="54">
        <f>IF($B4117="","",IF(AND($D4117&gt;=Настройки!$B$5,$D4117&lt;=Настройки!$B$6),$E4117,0))</f>
        <v/>
      </c>
      <c r="I4117" s="54">
        <f>IF($B4117="","",$G4117+$H4117-$J4117)</f>
        <v/>
      </c>
      <c r="J4117" s="54">
        <f>IF($B4117="","",MAX(0,$E4117-MAX(0,SUMIFS(Тех_Движение!$G$2:$G$5111,Тех_Движение!$D$2:$D$5111,$C4117,Тех_Движение!$B$2:$B$5111,"&lt;="&amp;Настройки!$B$6)-$F4117)))</f>
        <v/>
      </c>
      <c r="K4117" s="54">
        <f>IF(OR($B4117="",K$3&lt;$D4117+Настройки!$B$7),0,MAX(0,$E4117-MAX(0,SUMIFS(Тех_Движение!$G$2:$G$5111,Тех_Движение!$D$2:$D$5111,$C4117,Тех_Движение!$B$2:$B$5111,"&lt;="&amp;K$3)-$F4117)))</f>
        <v/>
      </c>
      <c r="L4117" s="54">
        <f>IF(OR($B4117="",L$3&lt;$D4117+Настройки!$B$7),0,MAX(0,$E4117-MAX(0,SUMIFS(Тех_Движение!$G$2:$G$5111,Тех_Движение!$D$2:$D$5111,$C4117,Тех_Движение!$B$2:$B$5111,"&lt;="&amp;L$3)-$F4117)))</f>
        <v/>
      </c>
      <c r="M4117" s="54">
        <f>IF(OR($B4117="",M$3&lt;$D4117+Настройки!$B$7),0,MAX(0,$E4117-MAX(0,SUMIFS(Тех_Движение!$G$2:$G$5111,Тех_Движение!$D$2:$D$5111,$C4117,Тех_Движение!$B$2:$B$5111,"&lt;="&amp;M$3)-$F4117)))</f>
        <v/>
      </c>
      <c r="N4117" s="54">
        <f>IF(OR($B4117="",N$3&lt;$D4117+Настройки!$B$7),0,MAX(0,$E4117-MAX(0,SUMIFS(Тех_Движение!$G$2:$G$5111,Тех_Движение!$D$2:$D$5111,$C4117,Тех_Движение!$B$2:$B$5111,"&lt;="&amp;N$3)-$F4117)))</f>
        <v/>
      </c>
      <c r="O4117" s="54">
        <f>IF(OR($B4117="",O$3&lt;$D4117+Настройки!$B$7),0,MAX(0,$E4117-MAX(0,SUMIFS(Тех_Движение!$G$2:$G$5111,Тех_Движение!$D$2:$D$5111,$C4117,Тех_Движение!$B$2:$B$5111,"&lt;="&amp;O$3)-$F4117)))</f>
        <v/>
      </c>
      <c r="P4117" s="54">
        <f>IF(OR($B4117="",P$3&lt;$D4117+Настройки!$B$7),0,MAX(0,$E4117-MAX(0,SUMIFS(Тех_Движение!$G$2:$G$5111,Тех_Движение!$D$2:$D$5111,$C4117,Тех_Движение!$B$2:$B$5111,"&lt;="&amp;P$3)-$F4117)))</f>
        <v/>
      </c>
      <c r="Q4117" s="54">
        <f>IF(OR($B4117="",Q$3&lt;$D4117+Настройки!$B$7),0,MAX(0,$E4117-MAX(0,SUMIFS(Тех_Движение!$G$2:$G$5111,Тех_Движение!$D$2:$D$5111,$C4117,Тех_Движение!$B$2:$B$5111,"&lt;="&amp;Q$3)-$F4117)))</f>
        <v/>
      </c>
      <c r="R4117" s="54">
        <f>IF($B4117="","",SUM($K4117:$Q4117))</f>
        <v/>
      </c>
      <c r="S4117" s="56">
        <f>IF($B4117="","",VLOOKUP($C4117,Настройки!$A$11:$L$17,9,FALSE))</f>
        <v/>
      </c>
      <c r="T4117" s="56">
        <f>IF($B4117="","",$R4117*$S4117)</f>
        <v/>
      </c>
    </row>
    <row r="4118">
      <c r="A4118" s="20">
        <f>Тех_Движение!$A$4115</f>
        <v/>
      </c>
      <c r="B4118" s="20">
        <f>IF(Тех_Движение!$F$4115&gt;0,Тех_Движение!$I$4115,"")</f>
        <v/>
      </c>
      <c r="C4118" s="20">
        <f>IF($B4118="","",Тех_Движение!$D$4115)</f>
        <v/>
      </c>
      <c r="D4118" s="42">
        <f>IF($B4118="","",Тех_Движение!$B$4115)</f>
        <v/>
      </c>
      <c r="E4118" s="54">
        <f>IF($B4118="","",Тех_Движение!$F$4115)</f>
        <v/>
      </c>
      <c r="F4118" s="54">
        <f>IF($B4118="","",SUMIFS($E$5:$E4117,$C$5:$C4117,$C4118))</f>
        <v/>
      </c>
      <c r="G4118" s="54">
        <f>IF($B4118="","",MAX(0,$E4118-MAX(0,SUMIFS(Тех_Движение!$G$2:$G$5111,Тех_Движение!$D$2:$D$5111,$C4118,Тех_Движение!$B$2:$B$5111,"&lt;="&amp;Настройки!$B$5-1)-$F4118)))</f>
        <v/>
      </c>
      <c r="H4118" s="54">
        <f>IF($B4118="","",IF(AND($D4118&gt;=Настройки!$B$5,$D4118&lt;=Настройки!$B$6),$E4118,0))</f>
        <v/>
      </c>
      <c r="I4118" s="54">
        <f>IF($B4118="","",$G4118+$H4118-$J4118)</f>
        <v/>
      </c>
      <c r="J4118" s="54">
        <f>IF($B4118="","",MAX(0,$E4118-MAX(0,SUMIFS(Тех_Движение!$G$2:$G$5111,Тех_Движение!$D$2:$D$5111,$C4118,Тех_Движение!$B$2:$B$5111,"&lt;="&amp;Настройки!$B$6)-$F4118)))</f>
        <v/>
      </c>
      <c r="K4118" s="54">
        <f>IF(OR($B4118="",K$3&lt;$D4118+Настройки!$B$7),0,MAX(0,$E4118-MAX(0,SUMIFS(Тех_Движение!$G$2:$G$5111,Тех_Движение!$D$2:$D$5111,$C4118,Тех_Движение!$B$2:$B$5111,"&lt;="&amp;K$3)-$F4118)))</f>
        <v/>
      </c>
      <c r="L4118" s="54">
        <f>IF(OR($B4118="",L$3&lt;$D4118+Настройки!$B$7),0,MAX(0,$E4118-MAX(0,SUMIFS(Тех_Движение!$G$2:$G$5111,Тех_Движение!$D$2:$D$5111,$C4118,Тех_Движение!$B$2:$B$5111,"&lt;="&amp;L$3)-$F4118)))</f>
        <v/>
      </c>
      <c r="M4118" s="54">
        <f>IF(OR($B4118="",M$3&lt;$D4118+Настройки!$B$7),0,MAX(0,$E4118-MAX(0,SUMIFS(Тех_Движение!$G$2:$G$5111,Тех_Движение!$D$2:$D$5111,$C4118,Тех_Движение!$B$2:$B$5111,"&lt;="&amp;M$3)-$F4118)))</f>
        <v/>
      </c>
      <c r="N4118" s="54">
        <f>IF(OR($B4118="",N$3&lt;$D4118+Настройки!$B$7),0,MAX(0,$E4118-MAX(0,SUMIFS(Тех_Движение!$G$2:$G$5111,Тех_Движение!$D$2:$D$5111,$C4118,Тех_Движение!$B$2:$B$5111,"&lt;="&amp;N$3)-$F4118)))</f>
        <v/>
      </c>
      <c r="O4118" s="54">
        <f>IF(OR($B4118="",O$3&lt;$D4118+Настройки!$B$7),0,MAX(0,$E4118-MAX(0,SUMIFS(Тех_Движение!$G$2:$G$5111,Тех_Движение!$D$2:$D$5111,$C4118,Тех_Движение!$B$2:$B$5111,"&lt;="&amp;O$3)-$F4118)))</f>
        <v/>
      </c>
      <c r="P4118" s="54">
        <f>IF(OR($B4118="",P$3&lt;$D4118+Настройки!$B$7),0,MAX(0,$E4118-MAX(0,SUMIFS(Тех_Движение!$G$2:$G$5111,Тех_Движение!$D$2:$D$5111,$C4118,Тех_Движение!$B$2:$B$5111,"&lt;="&amp;P$3)-$F4118)))</f>
        <v/>
      </c>
      <c r="Q4118" s="54">
        <f>IF(OR($B4118="",Q$3&lt;$D4118+Настройки!$B$7),0,MAX(0,$E4118-MAX(0,SUMIFS(Тех_Движение!$G$2:$G$5111,Тех_Движение!$D$2:$D$5111,$C4118,Тех_Движение!$B$2:$B$5111,"&lt;="&amp;Q$3)-$F4118)))</f>
        <v/>
      </c>
      <c r="R4118" s="54">
        <f>IF($B4118="","",SUM($K4118:$Q4118))</f>
        <v/>
      </c>
      <c r="S4118" s="56">
        <f>IF($B4118="","",VLOOKUP($C4118,Настройки!$A$11:$L$17,9,FALSE))</f>
        <v/>
      </c>
      <c r="T4118" s="56">
        <f>IF($B4118="","",$R4118*$S4118)</f>
        <v/>
      </c>
    </row>
    <row r="4119">
      <c r="A4119" s="20">
        <f>Тех_Движение!$A$4116</f>
        <v/>
      </c>
      <c r="B4119" s="20">
        <f>IF(Тех_Движение!$F$4116&gt;0,Тех_Движение!$I$4116,"")</f>
        <v/>
      </c>
      <c r="C4119" s="20">
        <f>IF($B4119="","",Тех_Движение!$D$4116)</f>
        <v/>
      </c>
      <c r="D4119" s="42">
        <f>IF($B4119="","",Тех_Движение!$B$4116)</f>
        <v/>
      </c>
      <c r="E4119" s="54">
        <f>IF($B4119="","",Тех_Движение!$F$4116)</f>
        <v/>
      </c>
      <c r="F4119" s="54">
        <f>IF($B4119="","",SUMIFS($E$5:$E4118,$C$5:$C4118,$C4119))</f>
        <v/>
      </c>
      <c r="G4119" s="54">
        <f>IF($B4119="","",MAX(0,$E4119-MAX(0,SUMIFS(Тех_Движение!$G$2:$G$5111,Тех_Движение!$D$2:$D$5111,$C4119,Тех_Движение!$B$2:$B$5111,"&lt;="&amp;Настройки!$B$5-1)-$F4119)))</f>
        <v/>
      </c>
      <c r="H4119" s="54">
        <f>IF($B4119="","",IF(AND($D4119&gt;=Настройки!$B$5,$D4119&lt;=Настройки!$B$6),$E4119,0))</f>
        <v/>
      </c>
      <c r="I4119" s="54">
        <f>IF($B4119="","",$G4119+$H4119-$J4119)</f>
        <v/>
      </c>
      <c r="J4119" s="54">
        <f>IF($B4119="","",MAX(0,$E4119-MAX(0,SUMIFS(Тех_Движение!$G$2:$G$5111,Тех_Движение!$D$2:$D$5111,$C4119,Тех_Движение!$B$2:$B$5111,"&lt;="&amp;Настройки!$B$6)-$F4119)))</f>
        <v/>
      </c>
      <c r="K4119" s="54">
        <f>IF(OR($B4119="",K$3&lt;$D4119+Настройки!$B$7),0,MAX(0,$E4119-MAX(0,SUMIFS(Тех_Движение!$G$2:$G$5111,Тех_Движение!$D$2:$D$5111,$C4119,Тех_Движение!$B$2:$B$5111,"&lt;="&amp;K$3)-$F4119)))</f>
        <v/>
      </c>
      <c r="L4119" s="54">
        <f>IF(OR($B4119="",L$3&lt;$D4119+Настройки!$B$7),0,MAX(0,$E4119-MAX(0,SUMIFS(Тех_Движение!$G$2:$G$5111,Тех_Движение!$D$2:$D$5111,$C4119,Тех_Движение!$B$2:$B$5111,"&lt;="&amp;L$3)-$F4119)))</f>
        <v/>
      </c>
      <c r="M4119" s="54">
        <f>IF(OR($B4119="",M$3&lt;$D4119+Настройки!$B$7),0,MAX(0,$E4119-MAX(0,SUMIFS(Тех_Движение!$G$2:$G$5111,Тех_Движение!$D$2:$D$5111,$C4119,Тех_Движение!$B$2:$B$5111,"&lt;="&amp;M$3)-$F4119)))</f>
        <v/>
      </c>
      <c r="N4119" s="54">
        <f>IF(OR($B4119="",N$3&lt;$D4119+Настройки!$B$7),0,MAX(0,$E4119-MAX(0,SUMIFS(Тех_Движение!$G$2:$G$5111,Тех_Движение!$D$2:$D$5111,$C4119,Тех_Движение!$B$2:$B$5111,"&lt;="&amp;N$3)-$F4119)))</f>
        <v/>
      </c>
      <c r="O4119" s="54">
        <f>IF(OR($B4119="",O$3&lt;$D4119+Настройки!$B$7),0,MAX(0,$E4119-MAX(0,SUMIFS(Тех_Движение!$G$2:$G$5111,Тех_Движение!$D$2:$D$5111,$C4119,Тех_Движение!$B$2:$B$5111,"&lt;="&amp;O$3)-$F4119)))</f>
        <v/>
      </c>
      <c r="P4119" s="54">
        <f>IF(OR($B4119="",P$3&lt;$D4119+Настройки!$B$7),0,MAX(0,$E4119-MAX(0,SUMIFS(Тех_Движение!$G$2:$G$5111,Тех_Движение!$D$2:$D$5111,$C4119,Тех_Движение!$B$2:$B$5111,"&lt;="&amp;P$3)-$F4119)))</f>
        <v/>
      </c>
      <c r="Q4119" s="54">
        <f>IF(OR($B4119="",Q$3&lt;$D4119+Настройки!$B$7),0,MAX(0,$E4119-MAX(0,SUMIFS(Тех_Движение!$G$2:$G$5111,Тех_Движение!$D$2:$D$5111,$C4119,Тех_Движение!$B$2:$B$5111,"&lt;="&amp;Q$3)-$F4119)))</f>
        <v/>
      </c>
      <c r="R4119" s="54">
        <f>IF($B4119="","",SUM($K4119:$Q4119))</f>
        <v/>
      </c>
      <c r="S4119" s="56">
        <f>IF($B4119="","",VLOOKUP($C4119,Настройки!$A$11:$L$17,9,FALSE))</f>
        <v/>
      </c>
      <c r="T4119" s="56">
        <f>IF($B4119="","",$R4119*$S4119)</f>
        <v/>
      </c>
    </row>
    <row r="4120">
      <c r="A4120" s="20">
        <f>Тех_Движение!$A$4117</f>
        <v/>
      </c>
      <c r="B4120" s="20">
        <f>IF(Тех_Движение!$F$4117&gt;0,Тех_Движение!$I$4117,"")</f>
        <v/>
      </c>
      <c r="C4120" s="20">
        <f>IF($B4120="","",Тех_Движение!$D$4117)</f>
        <v/>
      </c>
      <c r="D4120" s="42">
        <f>IF($B4120="","",Тех_Движение!$B$4117)</f>
        <v/>
      </c>
      <c r="E4120" s="54">
        <f>IF($B4120="","",Тех_Движение!$F$4117)</f>
        <v/>
      </c>
      <c r="F4120" s="54">
        <f>IF($B4120="","",SUMIFS($E$5:$E4119,$C$5:$C4119,$C4120))</f>
        <v/>
      </c>
      <c r="G4120" s="54">
        <f>IF($B4120="","",MAX(0,$E4120-MAX(0,SUMIFS(Тех_Движение!$G$2:$G$5111,Тех_Движение!$D$2:$D$5111,$C4120,Тех_Движение!$B$2:$B$5111,"&lt;="&amp;Настройки!$B$5-1)-$F4120)))</f>
        <v/>
      </c>
      <c r="H4120" s="54">
        <f>IF($B4120="","",IF(AND($D4120&gt;=Настройки!$B$5,$D4120&lt;=Настройки!$B$6),$E4120,0))</f>
        <v/>
      </c>
      <c r="I4120" s="54">
        <f>IF($B4120="","",$G4120+$H4120-$J4120)</f>
        <v/>
      </c>
      <c r="J4120" s="54">
        <f>IF($B4120="","",MAX(0,$E4120-MAX(0,SUMIFS(Тех_Движение!$G$2:$G$5111,Тех_Движение!$D$2:$D$5111,$C4120,Тех_Движение!$B$2:$B$5111,"&lt;="&amp;Настройки!$B$6)-$F4120)))</f>
        <v/>
      </c>
      <c r="K4120" s="54">
        <f>IF(OR($B4120="",K$3&lt;$D4120+Настройки!$B$7),0,MAX(0,$E4120-MAX(0,SUMIFS(Тех_Движение!$G$2:$G$5111,Тех_Движение!$D$2:$D$5111,$C4120,Тех_Движение!$B$2:$B$5111,"&lt;="&amp;K$3)-$F4120)))</f>
        <v/>
      </c>
      <c r="L4120" s="54">
        <f>IF(OR($B4120="",L$3&lt;$D4120+Настройки!$B$7),0,MAX(0,$E4120-MAX(0,SUMIFS(Тех_Движение!$G$2:$G$5111,Тех_Движение!$D$2:$D$5111,$C4120,Тех_Движение!$B$2:$B$5111,"&lt;="&amp;L$3)-$F4120)))</f>
        <v/>
      </c>
      <c r="M4120" s="54">
        <f>IF(OR($B4120="",M$3&lt;$D4120+Настройки!$B$7),0,MAX(0,$E4120-MAX(0,SUMIFS(Тех_Движение!$G$2:$G$5111,Тех_Движение!$D$2:$D$5111,$C4120,Тех_Движение!$B$2:$B$5111,"&lt;="&amp;M$3)-$F4120)))</f>
        <v/>
      </c>
      <c r="N4120" s="54">
        <f>IF(OR($B4120="",N$3&lt;$D4120+Настройки!$B$7),0,MAX(0,$E4120-MAX(0,SUMIFS(Тех_Движение!$G$2:$G$5111,Тех_Движение!$D$2:$D$5111,$C4120,Тех_Движение!$B$2:$B$5111,"&lt;="&amp;N$3)-$F4120)))</f>
        <v/>
      </c>
      <c r="O4120" s="54">
        <f>IF(OR($B4120="",O$3&lt;$D4120+Настройки!$B$7),0,MAX(0,$E4120-MAX(0,SUMIFS(Тех_Движение!$G$2:$G$5111,Тех_Движение!$D$2:$D$5111,$C4120,Тех_Движение!$B$2:$B$5111,"&lt;="&amp;O$3)-$F4120)))</f>
        <v/>
      </c>
      <c r="P4120" s="54">
        <f>IF(OR($B4120="",P$3&lt;$D4120+Настройки!$B$7),0,MAX(0,$E4120-MAX(0,SUMIFS(Тех_Движение!$G$2:$G$5111,Тех_Движение!$D$2:$D$5111,$C4120,Тех_Движение!$B$2:$B$5111,"&lt;="&amp;P$3)-$F4120)))</f>
        <v/>
      </c>
      <c r="Q4120" s="54">
        <f>IF(OR($B4120="",Q$3&lt;$D4120+Настройки!$B$7),0,MAX(0,$E4120-MAX(0,SUMIFS(Тех_Движение!$G$2:$G$5111,Тех_Движение!$D$2:$D$5111,$C4120,Тех_Движение!$B$2:$B$5111,"&lt;="&amp;Q$3)-$F4120)))</f>
        <v/>
      </c>
      <c r="R4120" s="54">
        <f>IF($B4120="","",SUM($K4120:$Q4120))</f>
        <v/>
      </c>
      <c r="S4120" s="56">
        <f>IF($B4120="","",VLOOKUP($C4120,Настройки!$A$11:$L$17,9,FALSE))</f>
        <v/>
      </c>
      <c r="T4120" s="56">
        <f>IF($B4120="","",$R4120*$S4120)</f>
        <v/>
      </c>
    </row>
    <row r="4121">
      <c r="A4121" s="20">
        <f>Тех_Движение!$A$4118</f>
        <v/>
      </c>
      <c r="B4121" s="20">
        <f>IF(Тех_Движение!$F$4118&gt;0,Тех_Движение!$I$4118,"")</f>
        <v/>
      </c>
      <c r="C4121" s="20">
        <f>IF($B4121="","",Тех_Движение!$D$4118)</f>
        <v/>
      </c>
      <c r="D4121" s="42">
        <f>IF($B4121="","",Тех_Движение!$B$4118)</f>
        <v/>
      </c>
      <c r="E4121" s="54">
        <f>IF($B4121="","",Тех_Движение!$F$4118)</f>
        <v/>
      </c>
      <c r="F4121" s="54">
        <f>IF($B4121="","",SUMIFS($E$5:$E4120,$C$5:$C4120,$C4121))</f>
        <v/>
      </c>
      <c r="G4121" s="54">
        <f>IF($B4121="","",MAX(0,$E4121-MAX(0,SUMIFS(Тех_Движение!$G$2:$G$5111,Тех_Движение!$D$2:$D$5111,$C4121,Тех_Движение!$B$2:$B$5111,"&lt;="&amp;Настройки!$B$5-1)-$F4121)))</f>
        <v/>
      </c>
      <c r="H4121" s="54">
        <f>IF($B4121="","",IF(AND($D4121&gt;=Настройки!$B$5,$D4121&lt;=Настройки!$B$6),$E4121,0))</f>
        <v/>
      </c>
      <c r="I4121" s="54">
        <f>IF($B4121="","",$G4121+$H4121-$J4121)</f>
        <v/>
      </c>
      <c r="J4121" s="54">
        <f>IF($B4121="","",MAX(0,$E4121-MAX(0,SUMIFS(Тех_Движение!$G$2:$G$5111,Тех_Движение!$D$2:$D$5111,$C4121,Тех_Движение!$B$2:$B$5111,"&lt;="&amp;Настройки!$B$6)-$F4121)))</f>
        <v/>
      </c>
      <c r="K4121" s="54">
        <f>IF(OR($B4121="",K$3&lt;$D4121+Настройки!$B$7),0,MAX(0,$E4121-MAX(0,SUMIFS(Тех_Движение!$G$2:$G$5111,Тех_Движение!$D$2:$D$5111,$C4121,Тех_Движение!$B$2:$B$5111,"&lt;="&amp;K$3)-$F4121)))</f>
        <v/>
      </c>
      <c r="L4121" s="54">
        <f>IF(OR($B4121="",L$3&lt;$D4121+Настройки!$B$7),0,MAX(0,$E4121-MAX(0,SUMIFS(Тех_Движение!$G$2:$G$5111,Тех_Движение!$D$2:$D$5111,$C4121,Тех_Движение!$B$2:$B$5111,"&lt;="&amp;L$3)-$F4121)))</f>
        <v/>
      </c>
      <c r="M4121" s="54">
        <f>IF(OR($B4121="",M$3&lt;$D4121+Настройки!$B$7),0,MAX(0,$E4121-MAX(0,SUMIFS(Тех_Движение!$G$2:$G$5111,Тех_Движение!$D$2:$D$5111,$C4121,Тех_Движение!$B$2:$B$5111,"&lt;="&amp;M$3)-$F4121)))</f>
        <v/>
      </c>
      <c r="N4121" s="54">
        <f>IF(OR($B4121="",N$3&lt;$D4121+Настройки!$B$7),0,MAX(0,$E4121-MAX(0,SUMIFS(Тех_Движение!$G$2:$G$5111,Тех_Движение!$D$2:$D$5111,$C4121,Тех_Движение!$B$2:$B$5111,"&lt;="&amp;N$3)-$F4121)))</f>
        <v/>
      </c>
      <c r="O4121" s="54">
        <f>IF(OR($B4121="",O$3&lt;$D4121+Настройки!$B$7),0,MAX(0,$E4121-MAX(0,SUMIFS(Тех_Движение!$G$2:$G$5111,Тех_Движение!$D$2:$D$5111,$C4121,Тех_Движение!$B$2:$B$5111,"&lt;="&amp;O$3)-$F4121)))</f>
        <v/>
      </c>
      <c r="P4121" s="54">
        <f>IF(OR($B4121="",P$3&lt;$D4121+Настройки!$B$7),0,MAX(0,$E4121-MAX(0,SUMIFS(Тех_Движение!$G$2:$G$5111,Тех_Движение!$D$2:$D$5111,$C4121,Тех_Движение!$B$2:$B$5111,"&lt;="&amp;P$3)-$F4121)))</f>
        <v/>
      </c>
      <c r="Q4121" s="54">
        <f>IF(OR($B4121="",Q$3&lt;$D4121+Настройки!$B$7),0,MAX(0,$E4121-MAX(0,SUMIFS(Тех_Движение!$G$2:$G$5111,Тех_Движение!$D$2:$D$5111,$C4121,Тех_Движение!$B$2:$B$5111,"&lt;="&amp;Q$3)-$F4121)))</f>
        <v/>
      </c>
      <c r="R4121" s="54">
        <f>IF($B4121="","",SUM($K4121:$Q4121))</f>
        <v/>
      </c>
      <c r="S4121" s="56">
        <f>IF($B4121="","",VLOOKUP($C4121,Настройки!$A$11:$L$17,9,FALSE))</f>
        <v/>
      </c>
      <c r="T4121" s="56">
        <f>IF($B4121="","",$R4121*$S4121)</f>
        <v/>
      </c>
    </row>
    <row r="4122">
      <c r="A4122" s="20">
        <f>Тех_Движение!$A$4119</f>
        <v/>
      </c>
      <c r="B4122" s="20">
        <f>IF(Тех_Движение!$F$4119&gt;0,Тех_Движение!$I$4119,"")</f>
        <v/>
      </c>
      <c r="C4122" s="20">
        <f>IF($B4122="","",Тех_Движение!$D$4119)</f>
        <v/>
      </c>
      <c r="D4122" s="42">
        <f>IF($B4122="","",Тех_Движение!$B$4119)</f>
        <v/>
      </c>
      <c r="E4122" s="54">
        <f>IF($B4122="","",Тех_Движение!$F$4119)</f>
        <v/>
      </c>
      <c r="F4122" s="54">
        <f>IF($B4122="","",SUMIFS($E$5:$E4121,$C$5:$C4121,$C4122))</f>
        <v/>
      </c>
      <c r="G4122" s="54">
        <f>IF($B4122="","",MAX(0,$E4122-MAX(0,SUMIFS(Тех_Движение!$G$2:$G$5111,Тех_Движение!$D$2:$D$5111,$C4122,Тех_Движение!$B$2:$B$5111,"&lt;="&amp;Настройки!$B$5-1)-$F4122)))</f>
        <v/>
      </c>
      <c r="H4122" s="54">
        <f>IF($B4122="","",IF(AND($D4122&gt;=Настройки!$B$5,$D4122&lt;=Настройки!$B$6),$E4122,0))</f>
        <v/>
      </c>
      <c r="I4122" s="54">
        <f>IF($B4122="","",$G4122+$H4122-$J4122)</f>
        <v/>
      </c>
      <c r="J4122" s="54">
        <f>IF($B4122="","",MAX(0,$E4122-MAX(0,SUMIFS(Тех_Движение!$G$2:$G$5111,Тех_Движение!$D$2:$D$5111,$C4122,Тех_Движение!$B$2:$B$5111,"&lt;="&amp;Настройки!$B$6)-$F4122)))</f>
        <v/>
      </c>
      <c r="K4122" s="54">
        <f>IF(OR($B4122="",K$3&lt;$D4122+Настройки!$B$7),0,MAX(0,$E4122-MAX(0,SUMIFS(Тех_Движение!$G$2:$G$5111,Тех_Движение!$D$2:$D$5111,$C4122,Тех_Движение!$B$2:$B$5111,"&lt;="&amp;K$3)-$F4122)))</f>
        <v/>
      </c>
      <c r="L4122" s="54">
        <f>IF(OR($B4122="",L$3&lt;$D4122+Настройки!$B$7),0,MAX(0,$E4122-MAX(0,SUMIFS(Тех_Движение!$G$2:$G$5111,Тех_Движение!$D$2:$D$5111,$C4122,Тех_Движение!$B$2:$B$5111,"&lt;="&amp;L$3)-$F4122)))</f>
        <v/>
      </c>
      <c r="M4122" s="54">
        <f>IF(OR($B4122="",M$3&lt;$D4122+Настройки!$B$7),0,MAX(0,$E4122-MAX(0,SUMIFS(Тех_Движение!$G$2:$G$5111,Тех_Движение!$D$2:$D$5111,$C4122,Тех_Движение!$B$2:$B$5111,"&lt;="&amp;M$3)-$F4122)))</f>
        <v/>
      </c>
      <c r="N4122" s="54">
        <f>IF(OR($B4122="",N$3&lt;$D4122+Настройки!$B$7),0,MAX(0,$E4122-MAX(0,SUMIFS(Тех_Движение!$G$2:$G$5111,Тех_Движение!$D$2:$D$5111,$C4122,Тех_Движение!$B$2:$B$5111,"&lt;="&amp;N$3)-$F4122)))</f>
        <v/>
      </c>
      <c r="O4122" s="54">
        <f>IF(OR($B4122="",O$3&lt;$D4122+Настройки!$B$7),0,MAX(0,$E4122-MAX(0,SUMIFS(Тех_Движение!$G$2:$G$5111,Тех_Движение!$D$2:$D$5111,$C4122,Тех_Движение!$B$2:$B$5111,"&lt;="&amp;O$3)-$F4122)))</f>
        <v/>
      </c>
      <c r="P4122" s="54">
        <f>IF(OR($B4122="",P$3&lt;$D4122+Настройки!$B$7),0,MAX(0,$E4122-MAX(0,SUMIFS(Тех_Движение!$G$2:$G$5111,Тех_Движение!$D$2:$D$5111,$C4122,Тех_Движение!$B$2:$B$5111,"&lt;="&amp;P$3)-$F4122)))</f>
        <v/>
      </c>
      <c r="Q4122" s="54">
        <f>IF(OR($B4122="",Q$3&lt;$D4122+Настройки!$B$7),0,MAX(0,$E4122-MAX(0,SUMIFS(Тех_Движение!$G$2:$G$5111,Тех_Движение!$D$2:$D$5111,$C4122,Тех_Движение!$B$2:$B$5111,"&lt;="&amp;Q$3)-$F4122)))</f>
        <v/>
      </c>
      <c r="R4122" s="54">
        <f>IF($B4122="","",SUM($K4122:$Q4122))</f>
        <v/>
      </c>
      <c r="S4122" s="56">
        <f>IF($B4122="","",VLOOKUP($C4122,Настройки!$A$11:$L$17,9,FALSE))</f>
        <v/>
      </c>
      <c r="T4122" s="56">
        <f>IF($B4122="","",$R4122*$S4122)</f>
        <v/>
      </c>
    </row>
    <row r="4123">
      <c r="A4123" s="20">
        <f>Тех_Движение!$A$4120</f>
        <v/>
      </c>
      <c r="B4123" s="20">
        <f>IF(Тех_Движение!$F$4120&gt;0,Тех_Движение!$I$4120,"")</f>
        <v/>
      </c>
      <c r="C4123" s="20">
        <f>IF($B4123="","",Тех_Движение!$D$4120)</f>
        <v/>
      </c>
      <c r="D4123" s="42">
        <f>IF($B4123="","",Тех_Движение!$B$4120)</f>
        <v/>
      </c>
      <c r="E4123" s="54">
        <f>IF($B4123="","",Тех_Движение!$F$4120)</f>
        <v/>
      </c>
      <c r="F4123" s="54">
        <f>IF($B4123="","",SUMIFS($E$5:$E4122,$C$5:$C4122,$C4123))</f>
        <v/>
      </c>
      <c r="G4123" s="54">
        <f>IF($B4123="","",MAX(0,$E4123-MAX(0,SUMIFS(Тех_Движение!$G$2:$G$5111,Тех_Движение!$D$2:$D$5111,$C4123,Тех_Движение!$B$2:$B$5111,"&lt;="&amp;Настройки!$B$5-1)-$F4123)))</f>
        <v/>
      </c>
      <c r="H4123" s="54">
        <f>IF($B4123="","",IF(AND($D4123&gt;=Настройки!$B$5,$D4123&lt;=Настройки!$B$6),$E4123,0))</f>
        <v/>
      </c>
      <c r="I4123" s="54">
        <f>IF($B4123="","",$G4123+$H4123-$J4123)</f>
        <v/>
      </c>
      <c r="J4123" s="54">
        <f>IF($B4123="","",MAX(0,$E4123-MAX(0,SUMIFS(Тех_Движение!$G$2:$G$5111,Тех_Движение!$D$2:$D$5111,$C4123,Тех_Движение!$B$2:$B$5111,"&lt;="&amp;Настройки!$B$6)-$F4123)))</f>
        <v/>
      </c>
      <c r="K4123" s="54">
        <f>IF(OR($B4123="",K$3&lt;$D4123+Настройки!$B$7),0,MAX(0,$E4123-MAX(0,SUMIFS(Тех_Движение!$G$2:$G$5111,Тех_Движение!$D$2:$D$5111,$C4123,Тех_Движение!$B$2:$B$5111,"&lt;="&amp;K$3)-$F4123)))</f>
        <v/>
      </c>
      <c r="L4123" s="54">
        <f>IF(OR($B4123="",L$3&lt;$D4123+Настройки!$B$7),0,MAX(0,$E4123-MAX(0,SUMIFS(Тех_Движение!$G$2:$G$5111,Тех_Движение!$D$2:$D$5111,$C4123,Тех_Движение!$B$2:$B$5111,"&lt;="&amp;L$3)-$F4123)))</f>
        <v/>
      </c>
      <c r="M4123" s="54">
        <f>IF(OR($B4123="",M$3&lt;$D4123+Настройки!$B$7),0,MAX(0,$E4123-MAX(0,SUMIFS(Тех_Движение!$G$2:$G$5111,Тех_Движение!$D$2:$D$5111,$C4123,Тех_Движение!$B$2:$B$5111,"&lt;="&amp;M$3)-$F4123)))</f>
        <v/>
      </c>
      <c r="N4123" s="54">
        <f>IF(OR($B4123="",N$3&lt;$D4123+Настройки!$B$7),0,MAX(0,$E4123-MAX(0,SUMIFS(Тех_Движение!$G$2:$G$5111,Тех_Движение!$D$2:$D$5111,$C4123,Тех_Движение!$B$2:$B$5111,"&lt;="&amp;N$3)-$F4123)))</f>
        <v/>
      </c>
      <c r="O4123" s="54">
        <f>IF(OR($B4123="",O$3&lt;$D4123+Настройки!$B$7),0,MAX(0,$E4123-MAX(0,SUMIFS(Тех_Движение!$G$2:$G$5111,Тех_Движение!$D$2:$D$5111,$C4123,Тех_Движение!$B$2:$B$5111,"&lt;="&amp;O$3)-$F4123)))</f>
        <v/>
      </c>
      <c r="P4123" s="54">
        <f>IF(OR($B4123="",P$3&lt;$D4123+Настройки!$B$7),0,MAX(0,$E4123-MAX(0,SUMIFS(Тех_Движение!$G$2:$G$5111,Тех_Движение!$D$2:$D$5111,$C4123,Тех_Движение!$B$2:$B$5111,"&lt;="&amp;P$3)-$F4123)))</f>
        <v/>
      </c>
      <c r="Q4123" s="54">
        <f>IF(OR($B4123="",Q$3&lt;$D4123+Настройки!$B$7),0,MAX(0,$E4123-MAX(0,SUMIFS(Тех_Движение!$G$2:$G$5111,Тех_Движение!$D$2:$D$5111,$C4123,Тех_Движение!$B$2:$B$5111,"&lt;="&amp;Q$3)-$F4123)))</f>
        <v/>
      </c>
      <c r="R4123" s="54">
        <f>IF($B4123="","",SUM($K4123:$Q4123))</f>
        <v/>
      </c>
      <c r="S4123" s="56">
        <f>IF($B4123="","",VLOOKUP($C4123,Настройки!$A$11:$L$17,9,FALSE))</f>
        <v/>
      </c>
      <c r="T4123" s="56">
        <f>IF($B4123="","",$R4123*$S4123)</f>
        <v/>
      </c>
    </row>
    <row r="4124">
      <c r="A4124" s="20">
        <f>Тех_Движение!$A$4121</f>
        <v/>
      </c>
      <c r="B4124" s="20">
        <f>IF(Тех_Движение!$F$4121&gt;0,Тех_Движение!$I$4121,"")</f>
        <v/>
      </c>
      <c r="C4124" s="20">
        <f>IF($B4124="","",Тех_Движение!$D$4121)</f>
        <v/>
      </c>
      <c r="D4124" s="42">
        <f>IF($B4124="","",Тех_Движение!$B$4121)</f>
        <v/>
      </c>
      <c r="E4124" s="54">
        <f>IF($B4124="","",Тех_Движение!$F$4121)</f>
        <v/>
      </c>
      <c r="F4124" s="54">
        <f>IF($B4124="","",SUMIFS($E$5:$E4123,$C$5:$C4123,$C4124))</f>
        <v/>
      </c>
      <c r="G4124" s="54">
        <f>IF($B4124="","",MAX(0,$E4124-MAX(0,SUMIFS(Тех_Движение!$G$2:$G$5111,Тех_Движение!$D$2:$D$5111,$C4124,Тех_Движение!$B$2:$B$5111,"&lt;="&amp;Настройки!$B$5-1)-$F4124)))</f>
        <v/>
      </c>
      <c r="H4124" s="54">
        <f>IF($B4124="","",IF(AND($D4124&gt;=Настройки!$B$5,$D4124&lt;=Настройки!$B$6),$E4124,0))</f>
        <v/>
      </c>
      <c r="I4124" s="54">
        <f>IF($B4124="","",$G4124+$H4124-$J4124)</f>
        <v/>
      </c>
      <c r="J4124" s="54">
        <f>IF($B4124="","",MAX(0,$E4124-MAX(0,SUMIFS(Тех_Движение!$G$2:$G$5111,Тех_Движение!$D$2:$D$5111,$C4124,Тех_Движение!$B$2:$B$5111,"&lt;="&amp;Настройки!$B$6)-$F4124)))</f>
        <v/>
      </c>
      <c r="K4124" s="54">
        <f>IF(OR($B4124="",K$3&lt;$D4124+Настройки!$B$7),0,MAX(0,$E4124-MAX(0,SUMIFS(Тех_Движение!$G$2:$G$5111,Тех_Движение!$D$2:$D$5111,$C4124,Тех_Движение!$B$2:$B$5111,"&lt;="&amp;K$3)-$F4124)))</f>
        <v/>
      </c>
      <c r="L4124" s="54">
        <f>IF(OR($B4124="",L$3&lt;$D4124+Настройки!$B$7),0,MAX(0,$E4124-MAX(0,SUMIFS(Тех_Движение!$G$2:$G$5111,Тех_Движение!$D$2:$D$5111,$C4124,Тех_Движение!$B$2:$B$5111,"&lt;="&amp;L$3)-$F4124)))</f>
        <v/>
      </c>
      <c r="M4124" s="54">
        <f>IF(OR($B4124="",M$3&lt;$D4124+Настройки!$B$7),0,MAX(0,$E4124-MAX(0,SUMIFS(Тех_Движение!$G$2:$G$5111,Тех_Движение!$D$2:$D$5111,$C4124,Тех_Движение!$B$2:$B$5111,"&lt;="&amp;M$3)-$F4124)))</f>
        <v/>
      </c>
      <c r="N4124" s="54">
        <f>IF(OR($B4124="",N$3&lt;$D4124+Настройки!$B$7),0,MAX(0,$E4124-MAX(0,SUMIFS(Тех_Движение!$G$2:$G$5111,Тех_Движение!$D$2:$D$5111,$C4124,Тех_Движение!$B$2:$B$5111,"&lt;="&amp;N$3)-$F4124)))</f>
        <v/>
      </c>
      <c r="O4124" s="54">
        <f>IF(OR($B4124="",O$3&lt;$D4124+Настройки!$B$7),0,MAX(0,$E4124-MAX(0,SUMIFS(Тех_Движение!$G$2:$G$5111,Тех_Движение!$D$2:$D$5111,$C4124,Тех_Движение!$B$2:$B$5111,"&lt;="&amp;O$3)-$F4124)))</f>
        <v/>
      </c>
      <c r="P4124" s="54">
        <f>IF(OR($B4124="",P$3&lt;$D4124+Настройки!$B$7),0,MAX(0,$E4124-MAX(0,SUMIFS(Тех_Движение!$G$2:$G$5111,Тех_Движение!$D$2:$D$5111,$C4124,Тех_Движение!$B$2:$B$5111,"&lt;="&amp;P$3)-$F4124)))</f>
        <v/>
      </c>
      <c r="Q4124" s="54">
        <f>IF(OR($B4124="",Q$3&lt;$D4124+Настройки!$B$7),0,MAX(0,$E4124-MAX(0,SUMIFS(Тех_Движение!$G$2:$G$5111,Тех_Движение!$D$2:$D$5111,$C4124,Тех_Движение!$B$2:$B$5111,"&lt;="&amp;Q$3)-$F4124)))</f>
        <v/>
      </c>
      <c r="R4124" s="54">
        <f>IF($B4124="","",SUM($K4124:$Q4124))</f>
        <v/>
      </c>
      <c r="S4124" s="56">
        <f>IF($B4124="","",VLOOKUP($C4124,Настройки!$A$11:$L$17,9,FALSE))</f>
        <v/>
      </c>
      <c r="T4124" s="56">
        <f>IF($B4124="","",$R4124*$S4124)</f>
        <v/>
      </c>
    </row>
    <row r="4125">
      <c r="A4125" s="20">
        <f>Тех_Движение!$A$4122</f>
        <v/>
      </c>
      <c r="B4125" s="20">
        <f>IF(Тех_Движение!$F$4122&gt;0,Тех_Движение!$I$4122,"")</f>
        <v/>
      </c>
      <c r="C4125" s="20">
        <f>IF($B4125="","",Тех_Движение!$D$4122)</f>
        <v/>
      </c>
      <c r="D4125" s="42">
        <f>IF($B4125="","",Тех_Движение!$B$4122)</f>
        <v/>
      </c>
      <c r="E4125" s="54">
        <f>IF($B4125="","",Тех_Движение!$F$4122)</f>
        <v/>
      </c>
      <c r="F4125" s="54">
        <f>IF($B4125="","",SUMIFS($E$5:$E4124,$C$5:$C4124,$C4125))</f>
        <v/>
      </c>
      <c r="G4125" s="54">
        <f>IF($B4125="","",MAX(0,$E4125-MAX(0,SUMIFS(Тех_Движение!$G$2:$G$5111,Тех_Движение!$D$2:$D$5111,$C4125,Тех_Движение!$B$2:$B$5111,"&lt;="&amp;Настройки!$B$5-1)-$F4125)))</f>
        <v/>
      </c>
      <c r="H4125" s="54">
        <f>IF($B4125="","",IF(AND($D4125&gt;=Настройки!$B$5,$D4125&lt;=Настройки!$B$6),$E4125,0))</f>
        <v/>
      </c>
      <c r="I4125" s="54">
        <f>IF($B4125="","",$G4125+$H4125-$J4125)</f>
        <v/>
      </c>
      <c r="J4125" s="54">
        <f>IF($B4125="","",MAX(0,$E4125-MAX(0,SUMIFS(Тех_Движение!$G$2:$G$5111,Тех_Движение!$D$2:$D$5111,$C4125,Тех_Движение!$B$2:$B$5111,"&lt;="&amp;Настройки!$B$6)-$F4125)))</f>
        <v/>
      </c>
      <c r="K4125" s="54">
        <f>IF(OR($B4125="",K$3&lt;$D4125+Настройки!$B$7),0,MAX(0,$E4125-MAX(0,SUMIFS(Тех_Движение!$G$2:$G$5111,Тех_Движение!$D$2:$D$5111,$C4125,Тех_Движение!$B$2:$B$5111,"&lt;="&amp;K$3)-$F4125)))</f>
        <v/>
      </c>
      <c r="L4125" s="54">
        <f>IF(OR($B4125="",L$3&lt;$D4125+Настройки!$B$7),0,MAX(0,$E4125-MAX(0,SUMIFS(Тех_Движение!$G$2:$G$5111,Тех_Движение!$D$2:$D$5111,$C4125,Тех_Движение!$B$2:$B$5111,"&lt;="&amp;L$3)-$F4125)))</f>
        <v/>
      </c>
      <c r="M4125" s="54">
        <f>IF(OR($B4125="",M$3&lt;$D4125+Настройки!$B$7),0,MAX(0,$E4125-MAX(0,SUMIFS(Тех_Движение!$G$2:$G$5111,Тех_Движение!$D$2:$D$5111,$C4125,Тех_Движение!$B$2:$B$5111,"&lt;="&amp;M$3)-$F4125)))</f>
        <v/>
      </c>
      <c r="N4125" s="54">
        <f>IF(OR($B4125="",N$3&lt;$D4125+Настройки!$B$7),0,MAX(0,$E4125-MAX(0,SUMIFS(Тех_Движение!$G$2:$G$5111,Тех_Движение!$D$2:$D$5111,$C4125,Тех_Движение!$B$2:$B$5111,"&lt;="&amp;N$3)-$F4125)))</f>
        <v/>
      </c>
      <c r="O4125" s="54">
        <f>IF(OR($B4125="",O$3&lt;$D4125+Настройки!$B$7),0,MAX(0,$E4125-MAX(0,SUMIFS(Тех_Движение!$G$2:$G$5111,Тех_Движение!$D$2:$D$5111,$C4125,Тех_Движение!$B$2:$B$5111,"&lt;="&amp;O$3)-$F4125)))</f>
        <v/>
      </c>
      <c r="P4125" s="54">
        <f>IF(OR($B4125="",P$3&lt;$D4125+Настройки!$B$7),0,MAX(0,$E4125-MAX(0,SUMIFS(Тех_Движение!$G$2:$G$5111,Тех_Движение!$D$2:$D$5111,$C4125,Тех_Движение!$B$2:$B$5111,"&lt;="&amp;P$3)-$F4125)))</f>
        <v/>
      </c>
      <c r="Q4125" s="54">
        <f>IF(OR($B4125="",Q$3&lt;$D4125+Настройки!$B$7),0,MAX(0,$E4125-MAX(0,SUMIFS(Тех_Движение!$G$2:$G$5111,Тех_Движение!$D$2:$D$5111,$C4125,Тех_Движение!$B$2:$B$5111,"&lt;="&amp;Q$3)-$F4125)))</f>
        <v/>
      </c>
      <c r="R4125" s="54">
        <f>IF($B4125="","",SUM($K4125:$Q4125))</f>
        <v/>
      </c>
      <c r="S4125" s="56">
        <f>IF($B4125="","",VLOOKUP($C4125,Настройки!$A$11:$L$17,9,FALSE))</f>
        <v/>
      </c>
      <c r="T4125" s="56">
        <f>IF($B4125="","",$R4125*$S4125)</f>
        <v/>
      </c>
    </row>
    <row r="4126">
      <c r="A4126" s="20">
        <f>Тех_Движение!$A$4123</f>
        <v/>
      </c>
      <c r="B4126" s="20">
        <f>IF(Тех_Движение!$F$4123&gt;0,Тех_Движение!$I$4123,"")</f>
        <v/>
      </c>
      <c r="C4126" s="20">
        <f>IF($B4126="","",Тех_Движение!$D$4123)</f>
        <v/>
      </c>
      <c r="D4126" s="42">
        <f>IF($B4126="","",Тех_Движение!$B$4123)</f>
        <v/>
      </c>
      <c r="E4126" s="54">
        <f>IF($B4126="","",Тех_Движение!$F$4123)</f>
        <v/>
      </c>
      <c r="F4126" s="54">
        <f>IF($B4126="","",SUMIFS($E$5:$E4125,$C$5:$C4125,$C4126))</f>
        <v/>
      </c>
      <c r="G4126" s="54">
        <f>IF($B4126="","",MAX(0,$E4126-MAX(0,SUMIFS(Тех_Движение!$G$2:$G$5111,Тех_Движение!$D$2:$D$5111,$C4126,Тех_Движение!$B$2:$B$5111,"&lt;="&amp;Настройки!$B$5-1)-$F4126)))</f>
        <v/>
      </c>
      <c r="H4126" s="54">
        <f>IF($B4126="","",IF(AND($D4126&gt;=Настройки!$B$5,$D4126&lt;=Настройки!$B$6),$E4126,0))</f>
        <v/>
      </c>
      <c r="I4126" s="54">
        <f>IF($B4126="","",$G4126+$H4126-$J4126)</f>
        <v/>
      </c>
      <c r="J4126" s="54">
        <f>IF($B4126="","",MAX(0,$E4126-MAX(0,SUMIFS(Тех_Движение!$G$2:$G$5111,Тех_Движение!$D$2:$D$5111,$C4126,Тех_Движение!$B$2:$B$5111,"&lt;="&amp;Настройки!$B$6)-$F4126)))</f>
        <v/>
      </c>
      <c r="K4126" s="54">
        <f>IF(OR($B4126="",K$3&lt;$D4126+Настройки!$B$7),0,MAX(0,$E4126-MAX(0,SUMIFS(Тех_Движение!$G$2:$G$5111,Тех_Движение!$D$2:$D$5111,$C4126,Тех_Движение!$B$2:$B$5111,"&lt;="&amp;K$3)-$F4126)))</f>
        <v/>
      </c>
      <c r="L4126" s="54">
        <f>IF(OR($B4126="",L$3&lt;$D4126+Настройки!$B$7),0,MAX(0,$E4126-MAX(0,SUMIFS(Тех_Движение!$G$2:$G$5111,Тех_Движение!$D$2:$D$5111,$C4126,Тех_Движение!$B$2:$B$5111,"&lt;="&amp;L$3)-$F4126)))</f>
        <v/>
      </c>
      <c r="M4126" s="54">
        <f>IF(OR($B4126="",M$3&lt;$D4126+Настройки!$B$7),0,MAX(0,$E4126-MAX(0,SUMIFS(Тех_Движение!$G$2:$G$5111,Тех_Движение!$D$2:$D$5111,$C4126,Тех_Движение!$B$2:$B$5111,"&lt;="&amp;M$3)-$F4126)))</f>
        <v/>
      </c>
      <c r="N4126" s="54">
        <f>IF(OR($B4126="",N$3&lt;$D4126+Настройки!$B$7),0,MAX(0,$E4126-MAX(0,SUMIFS(Тех_Движение!$G$2:$G$5111,Тех_Движение!$D$2:$D$5111,$C4126,Тех_Движение!$B$2:$B$5111,"&lt;="&amp;N$3)-$F4126)))</f>
        <v/>
      </c>
      <c r="O4126" s="54">
        <f>IF(OR($B4126="",O$3&lt;$D4126+Настройки!$B$7),0,MAX(0,$E4126-MAX(0,SUMIFS(Тех_Движение!$G$2:$G$5111,Тех_Движение!$D$2:$D$5111,$C4126,Тех_Движение!$B$2:$B$5111,"&lt;="&amp;O$3)-$F4126)))</f>
        <v/>
      </c>
      <c r="P4126" s="54">
        <f>IF(OR($B4126="",P$3&lt;$D4126+Настройки!$B$7),0,MAX(0,$E4126-MAX(0,SUMIFS(Тех_Движение!$G$2:$G$5111,Тех_Движение!$D$2:$D$5111,$C4126,Тех_Движение!$B$2:$B$5111,"&lt;="&amp;P$3)-$F4126)))</f>
        <v/>
      </c>
      <c r="Q4126" s="54">
        <f>IF(OR($B4126="",Q$3&lt;$D4126+Настройки!$B$7),0,MAX(0,$E4126-MAX(0,SUMIFS(Тех_Движение!$G$2:$G$5111,Тех_Движение!$D$2:$D$5111,$C4126,Тех_Движение!$B$2:$B$5111,"&lt;="&amp;Q$3)-$F4126)))</f>
        <v/>
      </c>
      <c r="R4126" s="54">
        <f>IF($B4126="","",SUM($K4126:$Q4126))</f>
        <v/>
      </c>
      <c r="S4126" s="56">
        <f>IF($B4126="","",VLOOKUP($C4126,Настройки!$A$11:$L$17,9,FALSE))</f>
        <v/>
      </c>
      <c r="T4126" s="56">
        <f>IF($B4126="","",$R4126*$S4126)</f>
        <v/>
      </c>
    </row>
    <row r="4127">
      <c r="A4127" s="20">
        <f>Тех_Движение!$A$4124</f>
        <v/>
      </c>
      <c r="B4127" s="20">
        <f>IF(Тех_Движение!$F$4124&gt;0,Тех_Движение!$I$4124,"")</f>
        <v/>
      </c>
      <c r="C4127" s="20">
        <f>IF($B4127="","",Тех_Движение!$D$4124)</f>
        <v/>
      </c>
      <c r="D4127" s="42">
        <f>IF($B4127="","",Тех_Движение!$B$4124)</f>
        <v/>
      </c>
      <c r="E4127" s="54">
        <f>IF($B4127="","",Тех_Движение!$F$4124)</f>
        <v/>
      </c>
      <c r="F4127" s="54">
        <f>IF($B4127="","",SUMIFS($E$5:$E4126,$C$5:$C4126,$C4127))</f>
        <v/>
      </c>
      <c r="G4127" s="54">
        <f>IF($B4127="","",MAX(0,$E4127-MAX(0,SUMIFS(Тех_Движение!$G$2:$G$5111,Тех_Движение!$D$2:$D$5111,$C4127,Тех_Движение!$B$2:$B$5111,"&lt;="&amp;Настройки!$B$5-1)-$F4127)))</f>
        <v/>
      </c>
      <c r="H4127" s="54">
        <f>IF($B4127="","",IF(AND($D4127&gt;=Настройки!$B$5,$D4127&lt;=Настройки!$B$6),$E4127,0))</f>
        <v/>
      </c>
      <c r="I4127" s="54">
        <f>IF($B4127="","",$G4127+$H4127-$J4127)</f>
        <v/>
      </c>
      <c r="J4127" s="54">
        <f>IF($B4127="","",MAX(0,$E4127-MAX(0,SUMIFS(Тех_Движение!$G$2:$G$5111,Тех_Движение!$D$2:$D$5111,$C4127,Тех_Движение!$B$2:$B$5111,"&lt;="&amp;Настройки!$B$6)-$F4127)))</f>
        <v/>
      </c>
      <c r="K4127" s="54">
        <f>IF(OR($B4127="",K$3&lt;$D4127+Настройки!$B$7),0,MAX(0,$E4127-MAX(0,SUMIFS(Тех_Движение!$G$2:$G$5111,Тех_Движение!$D$2:$D$5111,$C4127,Тех_Движение!$B$2:$B$5111,"&lt;="&amp;K$3)-$F4127)))</f>
        <v/>
      </c>
      <c r="L4127" s="54">
        <f>IF(OR($B4127="",L$3&lt;$D4127+Настройки!$B$7),0,MAX(0,$E4127-MAX(0,SUMIFS(Тех_Движение!$G$2:$G$5111,Тех_Движение!$D$2:$D$5111,$C4127,Тех_Движение!$B$2:$B$5111,"&lt;="&amp;L$3)-$F4127)))</f>
        <v/>
      </c>
      <c r="M4127" s="54">
        <f>IF(OR($B4127="",M$3&lt;$D4127+Настройки!$B$7),0,MAX(0,$E4127-MAX(0,SUMIFS(Тех_Движение!$G$2:$G$5111,Тех_Движение!$D$2:$D$5111,$C4127,Тех_Движение!$B$2:$B$5111,"&lt;="&amp;M$3)-$F4127)))</f>
        <v/>
      </c>
      <c r="N4127" s="54">
        <f>IF(OR($B4127="",N$3&lt;$D4127+Настройки!$B$7),0,MAX(0,$E4127-MAX(0,SUMIFS(Тех_Движение!$G$2:$G$5111,Тех_Движение!$D$2:$D$5111,$C4127,Тех_Движение!$B$2:$B$5111,"&lt;="&amp;N$3)-$F4127)))</f>
        <v/>
      </c>
      <c r="O4127" s="54">
        <f>IF(OR($B4127="",O$3&lt;$D4127+Настройки!$B$7),0,MAX(0,$E4127-MAX(0,SUMIFS(Тех_Движение!$G$2:$G$5111,Тех_Движение!$D$2:$D$5111,$C4127,Тех_Движение!$B$2:$B$5111,"&lt;="&amp;O$3)-$F4127)))</f>
        <v/>
      </c>
      <c r="P4127" s="54">
        <f>IF(OR($B4127="",P$3&lt;$D4127+Настройки!$B$7),0,MAX(0,$E4127-MAX(0,SUMIFS(Тех_Движение!$G$2:$G$5111,Тех_Движение!$D$2:$D$5111,$C4127,Тех_Движение!$B$2:$B$5111,"&lt;="&amp;P$3)-$F4127)))</f>
        <v/>
      </c>
      <c r="Q4127" s="54">
        <f>IF(OR($B4127="",Q$3&lt;$D4127+Настройки!$B$7),0,MAX(0,$E4127-MAX(0,SUMIFS(Тех_Движение!$G$2:$G$5111,Тех_Движение!$D$2:$D$5111,$C4127,Тех_Движение!$B$2:$B$5111,"&lt;="&amp;Q$3)-$F4127)))</f>
        <v/>
      </c>
      <c r="R4127" s="54">
        <f>IF($B4127="","",SUM($K4127:$Q4127))</f>
        <v/>
      </c>
      <c r="S4127" s="56">
        <f>IF($B4127="","",VLOOKUP($C4127,Настройки!$A$11:$L$17,9,FALSE))</f>
        <v/>
      </c>
      <c r="T4127" s="56">
        <f>IF($B4127="","",$R4127*$S4127)</f>
        <v/>
      </c>
    </row>
    <row r="4128">
      <c r="A4128" s="20">
        <f>Тех_Движение!$A$4125</f>
        <v/>
      </c>
      <c r="B4128" s="20">
        <f>IF(Тех_Движение!$F$4125&gt;0,Тех_Движение!$I$4125,"")</f>
        <v/>
      </c>
      <c r="C4128" s="20">
        <f>IF($B4128="","",Тех_Движение!$D$4125)</f>
        <v/>
      </c>
      <c r="D4128" s="42">
        <f>IF($B4128="","",Тех_Движение!$B$4125)</f>
        <v/>
      </c>
      <c r="E4128" s="54">
        <f>IF($B4128="","",Тех_Движение!$F$4125)</f>
        <v/>
      </c>
      <c r="F4128" s="54">
        <f>IF($B4128="","",SUMIFS($E$5:$E4127,$C$5:$C4127,$C4128))</f>
        <v/>
      </c>
      <c r="G4128" s="54">
        <f>IF($B4128="","",MAX(0,$E4128-MAX(0,SUMIFS(Тех_Движение!$G$2:$G$5111,Тех_Движение!$D$2:$D$5111,$C4128,Тех_Движение!$B$2:$B$5111,"&lt;="&amp;Настройки!$B$5-1)-$F4128)))</f>
        <v/>
      </c>
      <c r="H4128" s="54">
        <f>IF($B4128="","",IF(AND($D4128&gt;=Настройки!$B$5,$D4128&lt;=Настройки!$B$6),$E4128,0))</f>
        <v/>
      </c>
      <c r="I4128" s="54">
        <f>IF($B4128="","",$G4128+$H4128-$J4128)</f>
        <v/>
      </c>
      <c r="J4128" s="54">
        <f>IF($B4128="","",MAX(0,$E4128-MAX(0,SUMIFS(Тех_Движение!$G$2:$G$5111,Тех_Движение!$D$2:$D$5111,$C4128,Тех_Движение!$B$2:$B$5111,"&lt;="&amp;Настройки!$B$6)-$F4128)))</f>
        <v/>
      </c>
      <c r="K4128" s="54">
        <f>IF(OR($B4128="",K$3&lt;$D4128+Настройки!$B$7),0,MAX(0,$E4128-MAX(0,SUMIFS(Тех_Движение!$G$2:$G$5111,Тех_Движение!$D$2:$D$5111,$C4128,Тех_Движение!$B$2:$B$5111,"&lt;="&amp;K$3)-$F4128)))</f>
        <v/>
      </c>
      <c r="L4128" s="54">
        <f>IF(OR($B4128="",L$3&lt;$D4128+Настройки!$B$7),0,MAX(0,$E4128-MAX(0,SUMIFS(Тех_Движение!$G$2:$G$5111,Тех_Движение!$D$2:$D$5111,$C4128,Тех_Движение!$B$2:$B$5111,"&lt;="&amp;L$3)-$F4128)))</f>
        <v/>
      </c>
      <c r="M4128" s="54">
        <f>IF(OR($B4128="",M$3&lt;$D4128+Настройки!$B$7),0,MAX(0,$E4128-MAX(0,SUMIFS(Тех_Движение!$G$2:$G$5111,Тех_Движение!$D$2:$D$5111,$C4128,Тех_Движение!$B$2:$B$5111,"&lt;="&amp;M$3)-$F4128)))</f>
        <v/>
      </c>
      <c r="N4128" s="54">
        <f>IF(OR($B4128="",N$3&lt;$D4128+Настройки!$B$7),0,MAX(0,$E4128-MAX(0,SUMIFS(Тех_Движение!$G$2:$G$5111,Тех_Движение!$D$2:$D$5111,$C4128,Тех_Движение!$B$2:$B$5111,"&lt;="&amp;N$3)-$F4128)))</f>
        <v/>
      </c>
      <c r="O4128" s="54">
        <f>IF(OR($B4128="",O$3&lt;$D4128+Настройки!$B$7),0,MAX(0,$E4128-MAX(0,SUMIFS(Тех_Движение!$G$2:$G$5111,Тех_Движение!$D$2:$D$5111,$C4128,Тех_Движение!$B$2:$B$5111,"&lt;="&amp;O$3)-$F4128)))</f>
        <v/>
      </c>
      <c r="P4128" s="54">
        <f>IF(OR($B4128="",P$3&lt;$D4128+Настройки!$B$7),0,MAX(0,$E4128-MAX(0,SUMIFS(Тех_Движение!$G$2:$G$5111,Тех_Движение!$D$2:$D$5111,$C4128,Тех_Движение!$B$2:$B$5111,"&lt;="&amp;P$3)-$F4128)))</f>
        <v/>
      </c>
      <c r="Q4128" s="54">
        <f>IF(OR($B4128="",Q$3&lt;$D4128+Настройки!$B$7),0,MAX(0,$E4128-MAX(0,SUMIFS(Тех_Движение!$G$2:$G$5111,Тех_Движение!$D$2:$D$5111,$C4128,Тех_Движение!$B$2:$B$5111,"&lt;="&amp;Q$3)-$F4128)))</f>
        <v/>
      </c>
      <c r="R4128" s="54">
        <f>IF($B4128="","",SUM($K4128:$Q4128))</f>
        <v/>
      </c>
      <c r="S4128" s="56">
        <f>IF($B4128="","",VLOOKUP($C4128,Настройки!$A$11:$L$17,9,FALSE))</f>
        <v/>
      </c>
      <c r="T4128" s="56">
        <f>IF($B4128="","",$R4128*$S4128)</f>
        <v/>
      </c>
    </row>
    <row r="4129">
      <c r="A4129" s="20">
        <f>Тех_Движение!$A$4126</f>
        <v/>
      </c>
      <c r="B4129" s="20">
        <f>IF(Тех_Движение!$F$4126&gt;0,Тех_Движение!$I$4126,"")</f>
        <v/>
      </c>
      <c r="C4129" s="20">
        <f>IF($B4129="","",Тех_Движение!$D$4126)</f>
        <v/>
      </c>
      <c r="D4129" s="42">
        <f>IF($B4129="","",Тех_Движение!$B$4126)</f>
        <v/>
      </c>
      <c r="E4129" s="54">
        <f>IF($B4129="","",Тех_Движение!$F$4126)</f>
        <v/>
      </c>
      <c r="F4129" s="54">
        <f>IF($B4129="","",SUMIFS($E$5:$E4128,$C$5:$C4128,$C4129))</f>
        <v/>
      </c>
      <c r="G4129" s="54">
        <f>IF($B4129="","",MAX(0,$E4129-MAX(0,SUMIFS(Тех_Движение!$G$2:$G$5111,Тех_Движение!$D$2:$D$5111,$C4129,Тех_Движение!$B$2:$B$5111,"&lt;="&amp;Настройки!$B$5-1)-$F4129)))</f>
        <v/>
      </c>
      <c r="H4129" s="54">
        <f>IF($B4129="","",IF(AND($D4129&gt;=Настройки!$B$5,$D4129&lt;=Настройки!$B$6),$E4129,0))</f>
        <v/>
      </c>
      <c r="I4129" s="54">
        <f>IF($B4129="","",$G4129+$H4129-$J4129)</f>
        <v/>
      </c>
      <c r="J4129" s="54">
        <f>IF($B4129="","",MAX(0,$E4129-MAX(0,SUMIFS(Тех_Движение!$G$2:$G$5111,Тех_Движение!$D$2:$D$5111,$C4129,Тех_Движение!$B$2:$B$5111,"&lt;="&amp;Настройки!$B$6)-$F4129)))</f>
        <v/>
      </c>
      <c r="K4129" s="54">
        <f>IF(OR($B4129="",K$3&lt;$D4129+Настройки!$B$7),0,MAX(0,$E4129-MAX(0,SUMIFS(Тех_Движение!$G$2:$G$5111,Тех_Движение!$D$2:$D$5111,$C4129,Тех_Движение!$B$2:$B$5111,"&lt;="&amp;K$3)-$F4129)))</f>
        <v/>
      </c>
      <c r="L4129" s="54">
        <f>IF(OR($B4129="",L$3&lt;$D4129+Настройки!$B$7),0,MAX(0,$E4129-MAX(0,SUMIFS(Тех_Движение!$G$2:$G$5111,Тех_Движение!$D$2:$D$5111,$C4129,Тех_Движение!$B$2:$B$5111,"&lt;="&amp;L$3)-$F4129)))</f>
        <v/>
      </c>
      <c r="M4129" s="54">
        <f>IF(OR($B4129="",M$3&lt;$D4129+Настройки!$B$7),0,MAX(0,$E4129-MAX(0,SUMIFS(Тех_Движение!$G$2:$G$5111,Тех_Движение!$D$2:$D$5111,$C4129,Тех_Движение!$B$2:$B$5111,"&lt;="&amp;M$3)-$F4129)))</f>
        <v/>
      </c>
      <c r="N4129" s="54">
        <f>IF(OR($B4129="",N$3&lt;$D4129+Настройки!$B$7),0,MAX(0,$E4129-MAX(0,SUMIFS(Тех_Движение!$G$2:$G$5111,Тех_Движение!$D$2:$D$5111,$C4129,Тех_Движение!$B$2:$B$5111,"&lt;="&amp;N$3)-$F4129)))</f>
        <v/>
      </c>
      <c r="O4129" s="54">
        <f>IF(OR($B4129="",O$3&lt;$D4129+Настройки!$B$7),0,MAX(0,$E4129-MAX(0,SUMIFS(Тех_Движение!$G$2:$G$5111,Тех_Движение!$D$2:$D$5111,$C4129,Тех_Движение!$B$2:$B$5111,"&lt;="&amp;O$3)-$F4129)))</f>
        <v/>
      </c>
      <c r="P4129" s="54">
        <f>IF(OR($B4129="",P$3&lt;$D4129+Настройки!$B$7),0,MAX(0,$E4129-MAX(0,SUMIFS(Тех_Движение!$G$2:$G$5111,Тех_Движение!$D$2:$D$5111,$C4129,Тех_Движение!$B$2:$B$5111,"&lt;="&amp;P$3)-$F4129)))</f>
        <v/>
      </c>
      <c r="Q4129" s="54">
        <f>IF(OR($B4129="",Q$3&lt;$D4129+Настройки!$B$7),0,MAX(0,$E4129-MAX(0,SUMIFS(Тех_Движение!$G$2:$G$5111,Тех_Движение!$D$2:$D$5111,$C4129,Тех_Движение!$B$2:$B$5111,"&lt;="&amp;Q$3)-$F4129)))</f>
        <v/>
      </c>
      <c r="R4129" s="54">
        <f>IF($B4129="","",SUM($K4129:$Q4129))</f>
        <v/>
      </c>
      <c r="S4129" s="56">
        <f>IF($B4129="","",VLOOKUP($C4129,Настройки!$A$11:$L$17,9,FALSE))</f>
        <v/>
      </c>
      <c r="T4129" s="56">
        <f>IF($B4129="","",$R4129*$S4129)</f>
        <v/>
      </c>
    </row>
    <row r="4130">
      <c r="A4130" s="20">
        <f>Тех_Движение!$A$4127</f>
        <v/>
      </c>
      <c r="B4130" s="20">
        <f>IF(Тех_Движение!$F$4127&gt;0,Тех_Движение!$I$4127,"")</f>
        <v/>
      </c>
      <c r="C4130" s="20">
        <f>IF($B4130="","",Тех_Движение!$D$4127)</f>
        <v/>
      </c>
      <c r="D4130" s="42">
        <f>IF($B4130="","",Тех_Движение!$B$4127)</f>
        <v/>
      </c>
      <c r="E4130" s="54">
        <f>IF($B4130="","",Тех_Движение!$F$4127)</f>
        <v/>
      </c>
      <c r="F4130" s="54">
        <f>IF($B4130="","",SUMIFS($E$5:$E4129,$C$5:$C4129,$C4130))</f>
        <v/>
      </c>
      <c r="G4130" s="54">
        <f>IF($B4130="","",MAX(0,$E4130-MAX(0,SUMIFS(Тех_Движение!$G$2:$G$5111,Тех_Движение!$D$2:$D$5111,$C4130,Тех_Движение!$B$2:$B$5111,"&lt;="&amp;Настройки!$B$5-1)-$F4130)))</f>
        <v/>
      </c>
      <c r="H4130" s="54">
        <f>IF($B4130="","",IF(AND($D4130&gt;=Настройки!$B$5,$D4130&lt;=Настройки!$B$6),$E4130,0))</f>
        <v/>
      </c>
      <c r="I4130" s="54">
        <f>IF($B4130="","",$G4130+$H4130-$J4130)</f>
        <v/>
      </c>
      <c r="J4130" s="54">
        <f>IF($B4130="","",MAX(0,$E4130-MAX(0,SUMIFS(Тех_Движение!$G$2:$G$5111,Тех_Движение!$D$2:$D$5111,$C4130,Тех_Движение!$B$2:$B$5111,"&lt;="&amp;Настройки!$B$6)-$F4130)))</f>
        <v/>
      </c>
      <c r="K4130" s="54">
        <f>IF(OR($B4130="",K$3&lt;$D4130+Настройки!$B$7),0,MAX(0,$E4130-MAX(0,SUMIFS(Тех_Движение!$G$2:$G$5111,Тех_Движение!$D$2:$D$5111,$C4130,Тех_Движение!$B$2:$B$5111,"&lt;="&amp;K$3)-$F4130)))</f>
        <v/>
      </c>
      <c r="L4130" s="54">
        <f>IF(OR($B4130="",L$3&lt;$D4130+Настройки!$B$7),0,MAX(0,$E4130-MAX(0,SUMIFS(Тех_Движение!$G$2:$G$5111,Тех_Движение!$D$2:$D$5111,$C4130,Тех_Движение!$B$2:$B$5111,"&lt;="&amp;L$3)-$F4130)))</f>
        <v/>
      </c>
      <c r="M4130" s="54">
        <f>IF(OR($B4130="",M$3&lt;$D4130+Настройки!$B$7),0,MAX(0,$E4130-MAX(0,SUMIFS(Тех_Движение!$G$2:$G$5111,Тех_Движение!$D$2:$D$5111,$C4130,Тех_Движение!$B$2:$B$5111,"&lt;="&amp;M$3)-$F4130)))</f>
        <v/>
      </c>
      <c r="N4130" s="54">
        <f>IF(OR($B4130="",N$3&lt;$D4130+Настройки!$B$7),0,MAX(0,$E4130-MAX(0,SUMIFS(Тех_Движение!$G$2:$G$5111,Тех_Движение!$D$2:$D$5111,$C4130,Тех_Движение!$B$2:$B$5111,"&lt;="&amp;N$3)-$F4130)))</f>
        <v/>
      </c>
      <c r="O4130" s="54">
        <f>IF(OR($B4130="",O$3&lt;$D4130+Настройки!$B$7),0,MAX(0,$E4130-MAX(0,SUMIFS(Тех_Движение!$G$2:$G$5111,Тех_Движение!$D$2:$D$5111,$C4130,Тех_Движение!$B$2:$B$5111,"&lt;="&amp;O$3)-$F4130)))</f>
        <v/>
      </c>
      <c r="P4130" s="54">
        <f>IF(OR($B4130="",P$3&lt;$D4130+Настройки!$B$7),0,MAX(0,$E4130-MAX(0,SUMIFS(Тех_Движение!$G$2:$G$5111,Тех_Движение!$D$2:$D$5111,$C4130,Тех_Движение!$B$2:$B$5111,"&lt;="&amp;P$3)-$F4130)))</f>
        <v/>
      </c>
      <c r="Q4130" s="54">
        <f>IF(OR($B4130="",Q$3&lt;$D4130+Настройки!$B$7),0,MAX(0,$E4130-MAX(0,SUMIFS(Тех_Движение!$G$2:$G$5111,Тех_Движение!$D$2:$D$5111,$C4130,Тех_Движение!$B$2:$B$5111,"&lt;="&amp;Q$3)-$F4130)))</f>
        <v/>
      </c>
      <c r="R4130" s="54">
        <f>IF($B4130="","",SUM($K4130:$Q4130))</f>
        <v/>
      </c>
      <c r="S4130" s="56">
        <f>IF($B4130="","",VLOOKUP($C4130,Настройки!$A$11:$L$17,9,FALSE))</f>
        <v/>
      </c>
      <c r="T4130" s="56">
        <f>IF($B4130="","",$R4130*$S4130)</f>
        <v/>
      </c>
    </row>
    <row r="4131">
      <c r="A4131" s="20">
        <f>Тех_Движение!$A$4128</f>
        <v/>
      </c>
      <c r="B4131" s="20">
        <f>IF(Тех_Движение!$F$4128&gt;0,Тех_Движение!$I$4128,"")</f>
        <v/>
      </c>
      <c r="C4131" s="20">
        <f>IF($B4131="","",Тех_Движение!$D$4128)</f>
        <v/>
      </c>
      <c r="D4131" s="42">
        <f>IF($B4131="","",Тех_Движение!$B$4128)</f>
        <v/>
      </c>
      <c r="E4131" s="54">
        <f>IF($B4131="","",Тех_Движение!$F$4128)</f>
        <v/>
      </c>
      <c r="F4131" s="54">
        <f>IF($B4131="","",SUMIFS($E$5:$E4130,$C$5:$C4130,$C4131))</f>
        <v/>
      </c>
      <c r="G4131" s="54">
        <f>IF($B4131="","",MAX(0,$E4131-MAX(0,SUMIFS(Тех_Движение!$G$2:$G$5111,Тех_Движение!$D$2:$D$5111,$C4131,Тех_Движение!$B$2:$B$5111,"&lt;="&amp;Настройки!$B$5-1)-$F4131)))</f>
        <v/>
      </c>
      <c r="H4131" s="54">
        <f>IF($B4131="","",IF(AND($D4131&gt;=Настройки!$B$5,$D4131&lt;=Настройки!$B$6),$E4131,0))</f>
        <v/>
      </c>
      <c r="I4131" s="54">
        <f>IF($B4131="","",$G4131+$H4131-$J4131)</f>
        <v/>
      </c>
      <c r="J4131" s="54">
        <f>IF($B4131="","",MAX(0,$E4131-MAX(0,SUMIFS(Тех_Движение!$G$2:$G$5111,Тех_Движение!$D$2:$D$5111,$C4131,Тех_Движение!$B$2:$B$5111,"&lt;="&amp;Настройки!$B$6)-$F4131)))</f>
        <v/>
      </c>
      <c r="K4131" s="54">
        <f>IF(OR($B4131="",K$3&lt;$D4131+Настройки!$B$7),0,MAX(0,$E4131-MAX(0,SUMIFS(Тех_Движение!$G$2:$G$5111,Тех_Движение!$D$2:$D$5111,$C4131,Тех_Движение!$B$2:$B$5111,"&lt;="&amp;K$3)-$F4131)))</f>
        <v/>
      </c>
      <c r="L4131" s="54">
        <f>IF(OR($B4131="",L$3&lt;$D4131+Настройки!$B$7),0,MAX(0,$E4131-MAX(0,SUMIFS(Тех_Движение!$G$2:$G$5111,Тех_Движение!$D$2:$D$5111,$C4131,Тех_Движение!$B$2:$B$5111,"&lt;="&amp;L$3)-$F4131)))</f>
        <v/>
      </c>
      <c r="M4131" s="54">
        <f>IF(OR($B4131="",M$3&lt;$D4131+Настройки!$B$7),0,MAX(0,$E4131-MAX(0,SUMIFS(Тех_Движение!$G$2:$G$5111,Тех_Движение!$D$2:$D$5111,$C4131,Тех_Движение!$B$2:$B$5111,"&lt;="&amp;M$3)-$F4131)))</f>
        <v/>
      </c>
      <c r="N4131" s="54">
        <f>IF(OR($B4131="",N$3&lt;$D4131+Настройки!$B$7),0,MAX(0,$E4131-MAX(0,SUMIFS(Тех_Движение!$G$2:$G$5111,Тех_Движение!$D$2:$D$5111,$C4131,Тех_Движение!$B$2:$B$5111,"&lt;="&amp;N$3)-$F4131)))</f>
        <v/>
      </c>
      <c r="O4131" s="54">
        <f>IF(OR($B4131="",O$3&lt;$D4131+Настройки!$B$7),0,MAX(0,$E4131-MAX(0,SUMIFS(Тех_Движение!$G$2:$G$5111,Тех_Движение!$D$2:$D$5111,$C4131,Тех_Движение!$B$2:$B$5111,"&lt;="&amp;O$3)-$F4131)))</f>
        <v/>
      </c>
      <c r="P4131" s="54">
        <f>IF(OR($B4131="",P$3&lt;$D4131+Настройки!$B$7),0,MAX(0,$E4131-MAX(0,SUMIFS(Тех_Движение!$G$2:$G$5111,Тех_Движение!$D$2:$D$5111,$C4131,Тех_Движение!$B$2:$B$5111,"&lt;="&amp;P$3)-$F4131)))</f>
        <v/>
      </c>
      <c r="Q4131" s="54">
        <f>IF(OR($B4131="",Q$3&lt;$D4131+Настройки!$B$7),0,MAX(0,$E4131-MAX(0,SUMIFS(Тех_Движение!$G$2:$G$5111,Тех_Движение!$D$2:$D$5111,$C4131,Тех_Движение!$B$2:$B$5111,"&lt;="&amp;Q$3)-$F4131)))</f>
        <v/>
      </c>
      <c r="R4131" s="54">
        <f>IF($B4131="","",SUM($K4131:$Q4131))</f>
        <v/>
      </c>
      <c r="S4131" s="56">
        <f>IF($B4131="","",VLOOKUP($C4131,Настройки!$A$11:$L$17,9,FALSE))</f>
        <v/>
      </c>
      <c r="T4131" s="56">
        <f>IF($B4131="","",$R4131*$S4131)</f>
        <v/>
      </c>
    </row>
    <row r="4132">
      <c r="A4132" s="20">
        <f>Тех_Движение!$A$4129</f>
        <v/>
      </c>
      <c r="B4132" s="20">
        <f>IF(Тех_Движение!$F$4129&gt;0,Тех_Движение!$I$4129,"")</f>
        <v/>
      </c>
      <c r="C4132" s="20">
        <f>IF($B4132="","",Тех_Движение!$D$4129)</f>
        <v/>
      </c>
      <c r="D4132" s="42">
        <f>IF($B4132="","",Тех_Движение!$B$4129)</f>
        <v/>
      </c>
      <c r="E4132" s="54">
        <f>IF($B4132="","",Тех_Движение!$F$4129)</f>
        <v/>
      </c>
      <c r="F4132" s="54">
        <f>IF($B4132="","",SUMIFS($E$5:$E4131,$C$5:$C4131,$C4132))</f>
        <v/>
      </c>
      <c r="G4132" s="54">
        <f>IF($B4132="","",MAX(0,$E4132-MAX(0,SUMIFS(Тех_Движение!$G$2:$G$5111,Тех_Движение!$D$2:$D$5111,$C4132,Тех_Движение!$B$2:$B$5111,"&lt;="&amp;Настройки!$B$5-1)-$F4132)))</f>
        <v/>
      </c>
      <c r="H4132" s="54">
        <f>IF($B4132="","",IF(AND($D4132&gt;=Настройки!$B$5,$D4132&lt;=Настройки!$B$6),$E4132,0))</f>
        <v/>
      </c>
      <c r="I4132" s="54">
        <f>IF($B4132="","",$G4132+$H4132-$J4132)</f>
        <v/>
      </c>
      <c r="J4132" s="54">
        <f>IF($B4132="","",MAX(0,$E4132-MAX(0,SUMIFS(Тех_Движение!$G$2:$G$5111,Тех_Движение!$D$2:$D$5111,$C4132,Тех_Движение!$B$2:$B$5111,"&lt;="&amp;Настройки!$B$6)-$F4132)))</f>
        <v/>
      </c>
      <c r="K4132" s="54">
        <f>IF(OR($B4132="",K$3&lt;$D4132+Настройки!$B$7),0,MAX(0,$E4132-MAX(0,SUMIFS(Тех_Движение!$G$2:$G$5111,Тех_Движение!$D$2:$D$5111,$C4132,Тех_Движение!$B$2:$B$5111,"&lt;="&amp;K$3)-$F4132)))</f>
        <v/>
      </c>
      <c r="L4132" s="54">
        <f>IF(OR($B4132="",L$3&lt;$D4132+Настройки!$B$7),0,MAX(0,$E4132-MAX(0,SUMIFS(Тех_Движение!$G$2:$G$5111,Тех_Движение!$D$2:$D$5111,$C4132,Тех_Движение!$B$2:$B$5111,"&lt;="&amp;L$3)-$F4132)))</f>
        <v/>
      </c>
      <c r="M4132" s="54">
        <f>IF(OR($B4132="",M$3&lt;$D4132+Настройки!$B$7),0,MAX(0,$E4132-MAX(0,SUMIFS(Тех_Движение!$G$2:$G$5111,Тех_Движение!$D$2:$D$5111,$C4132,Тех_Движение!$B$2:$B$5111,"&lt;="&amp;M$3)-$F4132)))</f>
        <v/>
      </c>
      <c r="N4132" s="54">
        <f>IF(OR($B4132="",N$3&lt;$D4132+Настройки!$B$7),0,MAX(0,$E4132-MAX(0,SUMIFS(Тех_Движение!$G$2:$G$5111,Тех_Движение!$D$2:$D$5111,$C4132,Тех_Движение!$B$2:$B$5111,"&lt;="&amp;N$3)-$F4132)))</f>
        <v/>
      </c>
      <c r="O4132" s="54">
        <f>IF(OR($B4132="",O$3&lt;$D4132+Настройки!$B$7),0,MAX(0,$E4132-MAX(0,SUMIFS(Тех_Движение!$G$2:$G$5111,Тех_Движение!$D$2:$D$5111,$C4132,Тех_Движение!$B$2:$B$5111,"&lt;="&amp;O$3)-$F4132)))</f>
        <v/>
      </c>
      <c r="P4132" s="54">
        <f>IF(OR($B4132="",P$3&lt;$D4132+Настройки!$B$7),0,MAX(0,$E4132-MAX(0,SUMIFS(Тех_Движение!$G$2:$G$5111,Тех_Движение!$D$2:$D$5111,$C4132,Тех_Движение!$B$2:$B$5111,"&lt;="&amp;P$3)-$F4132)))</f>
        <v/>
      </c>
      <c r="Q4132" s="54">
        <f>IF(OR($B4132="",Q$3&lt;$D4132+Настройки!$B$7),0,MAX(0,$E4132-MAX(0,SUMIFS(Тех_Движение!$G$2:$G$5111,Тех_Движение!$D$2:$D$5111,$C4132,Тех_Движение!$B$2:$B$5111,"&lt;="&amp;Q$3)-$F4132)))</f>
        <v/>
      </c>
      <c r="R4132" s="54">
        <f>IF($B4132="","",SUM($K4132:$Q4132))</f>
        <v/>
      </c>
      <c r="S4132" s="56">
        <f>IF($B4132="","",VLOOKUP($C4132,Настройки!$A$11:$L$17,9,FALSE))</f>
        <v/>
      </c>
      <c r="T4132" s="56">
        <f>IF($B4132="","",$R4132*$S4132)</f>
        <v/>
      </c>
    </row>
    <row r="4133">
      <c r="A4133" s="20">
        <f>Тех_Движение!$A$4130</f>
        <v/>
      </c>
      <c r="B4133" s="20">
        <f>IF(Тех_Движение!$F$4130&gt;0,Тех_Движение!$I$4130,"")</f>
        <v/>
      </c>
      <c r="C4133" s="20">
        <f>IF($B4133="","",Тех_Движение!$D$4130)</f>
        <v/>
      </c>
      <c r="D4133" s="42">
        <f>IF($B4133="","",Тех_Движение!$B$4130)</f>
        <v/>
      </c>
      <c r="E4133" s="54">
        <f>IF($B4133="","",Тех_Движение!$F$4130)</f>
        <v/>
      </c>
      <c r="F4133" s="54">
        <f>IF($B4133="","",SUMIFS($E$5:$E4132,$C$5:$C4132,$C4133))</f>
        <v/>
      </c>
      <c r="G4133" s="54">
        <f>IF($B4133="","",MAX(0,$E4133-MAX(0,SUMIFS(Тех_Движение!$G$2:$G$5111,Тех_Движение!$D$2:$D$5111,$C4133,Тех_Движение!$B$2:$B$5111,"&lt;="&amp;Настройки!$B$5-1)-$F4133)))</f>
        <v/>
      </c>
      <c r="H4133" s="54">
        <f>IF($B4133="","",IF(AND($D4133&gt;=Настройки!$B$5,$D4133&lt;=Настройки!$B$6),$E4133,0))</f>
        <v/>
      </c>
      <c r="I4133" s="54">
        <f>IF($B4133="","",$G4133+$H4133-$J4133)</f>
        <v/>
      </c>
      <c r="J4133" s="54">
        <f>IF($B4133="","",MAX(0,$E4133-MAX(0,SUMIFS(Тех_Движение!$G$2:$G$5111,Тех_Движение!$D$2:$D$5111,$C4133,Тех_Движение!$B$2:$B$5111,"&lt;="&amp;Настройки!$B$6)-$F4133)))</f>
        <v/>
      </c>
      <c r="K4133" s="54">
        <f>IF(OR($B4133="",K$3&lt;$D4133+Настройки!$B$7),0,MAX(0,$E4133-MAX(0,SUMIFS(Тех_Движение!$G$2:$G$5111,Тех_Движение!$D$2:$D$5111,$C4133,Тех_Движение!$B$2:$B$5111,"&lt;="&amp;K$3)-$F4133)))</f>
        <v/>
      </c>
      <c r="L4133" s="54">
        <f>IF(OR($B4133="",L$3&lt;$D4133+Настройки!$B$7),0,MAX(0,$E4133-MAX(0,SUMIFS(Тех_Движение!$G$2:$G$5111,Тех_Движение!$D$2:$D$5111,$C4133,Тех_Движение!$B$2:$B$5111,"&lt;="&amp;L$3)-$F4133)))</f>
        <v/>
      </c>
      <c r="M4133" s="54">
        <f>IF(OR($B4133="",M$3&lt;$D4133+Настройки!$B$7),0,MAX(0,$E4133-MAX(0,SUMIFS(Тех_Движение!$G$2:$G$5111,Тех_Движение!$D$2:$D$5111,$C4133,Тех_Движение!$B$2:$B$5111,"&lt;="&amp;M$3)-$F4133)))</f>
        <v/>
      </c>
      <c r="N4133" s="54">
        <f>IF(OR($B4133="",N$3&lt;$D4133+Настройки!$B$7),0,MAX(0,$E4133-MAX(0,SUMIFS(Тех_Движение!$G$2:$G$5111,Тех_Движение!$D$2:$D$5111,$C4133,Тех_Движение!$B$2:$B$5111,"&lt;="&amp;N$3)-$F4133)))</f>
        <v/>
      </c>
      <c r="O4133" s="54">
        <f>IF(OR($B4133="",O$3&lt;$D4133+Настройки!$B$7),0,MAX(0,$E4133-MAX(0,SUMIFS(Тех_Движение!$G$2:$G$5111,Тех_Движение!$D$2:$D$5111,$C4133,Тех_Движение!$B$2:$B$5111,"&lt;="&amp;O$3)-$F4133)))</f>
        <v/>
      </c>
      <c r="P4133" s="54">
        <f>IF(OR($B4133="",P$3&lt;$D4133+Настройки!$B$7),0,MAX(0,$E4133-MAX(0,SUMIFS(Тех_Движение!$G$2:$G$5111,Тех_Движение!$D$2:$D$5111,$C4133,Тех_Движение!$B$2:$B$5111,"&lt;="&amp;P$3)-$F4133)))</f>
        <v/>
      </c>
      <c r="Q4133" s="54">
        <f>IF(OR($B4133="",Q$3&lt;$D4133+Настройки!$B$7),0,MAX(0,$E4133-MAX(0,SUMIFS(Тех_Движение!$G$2:$G$5111,Тех_Движение!$D$2:$D$5111,$C4133,Тех_Движение!$B$2:$B$5111,"&lt;="&amp;Q$3)-$F4133)))</f>
        <v/>
      </c>
      <c r="R4133" s="54">
        <f>IF($B4133="","",SUM($K4133:$Q4133))</f>
        <v/>
      </c>
      <c r="S4133" s="56">
        <f>IF($B4133="","",VLOOKUP($C4133,Настройки!$A$11:$L$17,9,FALSE))</f>
        <v/>
      </c>
      <c r="T4133" s="56">
        <f>IF($B4133="","",$R4133*$S4133)</f>
        <v/>
      </c>
    </row>
    <row r="4134">
      <c r="A4134" s="20">
        <f>Тех_Движение!$A$4131</f>
        <v/>
      </c>
      <c r="B4134" s="20">
        <f>IF(Тех_Движение!$F$4131&gt;0,Тех_Движение!$I$4131,"")</f>
        <v/>
      </c>
      <c r="C4134" s="20">
        <f>IF($B4134="","",Тех_Движение!$D$4131)</f>
        <v/>
      </c>
      <c r="D4134" s="42">
        <f>IF($B4134="","",Тех_Движение!$B$4131)</f>
        <v/>
      </c>
      <c r="E4134" s="54">
        <f>IF($B4134="","",Тех_Движение!$F$4131)</f>
        <v/>
      </c>
      <c r="F4134" s="54">
        <f>IF($B4134="","",SUMIFS($E$5:$E4133,$C$5:$C4133,$C4134))</f>
        <v/>
      </c>
      <c r="G4134" s="54">
        <f>IF($B4134="","",MAX(0,$E4134-MAX(0,SUMIFS(Тех_Движение!$G$2:$G$5111,Тех_Движение!$D$2:$D$5111,$C4134,Тех_Движение!$B$2:$B$5111,"&lt;="&amp;Настройки!$B$5-1)-$F4134)))</f>
        <v/>
      </c>
      <c r="H4134" s="54">
        <f>IF($B4134="","",IF(AND($D4134&gt;=Настройки!$B$5,$D4134&lt;=Настройки!$B$6),$E4134,0))</f>
        <v/>
      </c>
      <c r="I4134" s="54">
        <f>IF($B4134="","",$G4134+$H4134-$J4134)</f>
        <v/>
      </c>
      <c r="J4134" s="54">
        <f>IF($B4134="","",MAX(0,$E4134-MAX(0,SUMIFS(Тех_Движение!$G$2:$G$5111,Тех_Движение!$D$2:$D$5111,$C4134,Тех_Движение!$B$2:$B$5111,"&lt;="&amp;Настройки!$B$6)-$F4134)))</f>
        <v/>
      </c>
      <c r="K4134" s="54">
        <f>IF(OR($B4134="",K$3&lt;$D4134+Настройки!$B$7),0,MAX(0,$E4134-MAX(0,SUMIFS(Тех_Движение!$G$2:$G$5111,Тех_Движение!$D$2:$D$5111,$C4134,Тех_Движение!$B$2:$B$5111,"&lt;="&amp;K$3)-$F4134)))</f>
        <v/>
      </c>
      <c r="L4134" s="54">
        <f>IF(OR($B4134="",L$3&lt;$D4134+Настройки!$B$7),0,MAX(0,$E4134-MAX(0,SUMIFS(Тех_Движение!$G$2:$G$5111,Тех_Движение!$D$2:$D$5111,$C4134,Тех_Движение!$B$2:$B$5111,"&lt;="&amp;L$3)-$F4134)))</f>
        <v/>
      </c>
      <c r="M4134" s="54">
        <f>IF(OR($B4134="",M$3&lt;$D4134+Настройки!$B$7),0,MAX(0,$E4134-MAX(0,SUMIFS(Тех_Движение!$G$2:$G$5111,Тех_Движение!$D$2:$D$5111,$C4134,Тех_Движение!$B$2:$B$5111,"&lt;="&amp;M$3)-$F4134)))</f>
        <v/>
      </c>
      <c r="N4134" s="54">
        <f>IF(OR($B4134="",N$3&lt;$D4134+Настройки!$B$7),0,MAX(0,$E4134-MAX(0,SUMIFS(Тех_Движение!$G$2:$G$5111,Тех_Движение!$D$2:$D$5111,$C4134,Тех_Движение!$B$2:$B$5111,"&lt;="&amp;N$3)-$F4134)))</f>
        <v/>
      </c>
      <c r="O4134" s="54">
        <f>IF(OR($B4134="",O$3&lt;$D4134+Настройки!$B$7),0,MAX(0,$E4134-MAX(0,SUMIFS(Тех_Движение!$G$2:$G$5111,Тех_Движение!$D$2:$D$5111,$C4134,Тех_Движение!$B$2:$B$5111,"&lt;="&amp;O$3)-$F4134)))</f>
        <v/>
      </c>
      <c r="P4134" s="54">
        <f>IF(OR($B4134="",P$3&lt;$D4134+Настройки!$B$7),0,MAX(0,$E4134-MAX(0,SUMIFS(Тех_Движение!$G$2:$G$5111,Тех_Движение!$D$2:$D$5111,$C4134,Тех_Движение!$B$2:$B$5111,"&lt;="&amp;P$3)-$F4134)))</f>
        <v/>
      </c>
      <c r="Q4134" s="54">
        <f>IF(OR($B4134="",Q$3&lt;$D4134+Настройки!$B$7),0,MAX(0,$E4134-MAX(0,SUMIFS(Тех_Движение!$G$2:$G$5111,Тех_Движение!$D$2:$D$5111,$C4134,Тех_Движение!$B$2:$B$5111,"&lt;="&amp;Q$3)-$F4134)))</f>
        <v/>
      </c>
      <c r="R4134" s="54">
        <f>IF($B4134="","",SUM($K4134:$Q4134))</f>
        <v/>
      </c>
      <c r="S4134" s="56">
        <f>IF($B4134="","",VLOOKUP($C4134,Настройки!$A$11:$L$17,9,FALSE))</f>
        <v/>
      </c>
      <c r="T4134" s="56">
        <f>IF($B4134="","",$R4134*$S4134)</f>
        <v/>
      </c>
    </row>
    <row r="4135">
      <c r="A4135" s="20">
        <f>Тех_Движение!$A$4132</f>
        <v/>
      </c>
      <c r="B4135" s="20">
        <f>IF(Тех_Движение!$F$4132&gt;0,Тех_Движение!$I$4132,"")</f>
        <v/>
      </c>
      <c r="C4135" s="20">
        <f>IF($B4135="","",Тех_Движение!$D$4132)</f>
        <v/>
      </c>
      <c r="D4135" s="42">
        <f>IF($B4135="","",Тех_Движение!$B$4132)</f>
        <v/>
      </c>
      <c r="E4135" s="54">
        <f>IF($B4135="","",Тех_Движение!$F$4132)</f>
        <v/>
      </c>
      <c r="F4135" s="54">
        <f>IF($B4135="","",SUMIFS($E$5:$E4134,$C$5:$C4134,$C4135))</f>
        <v/>
      </c>
      <c r="G4135" s="54">
        <f>IF($B4135="","",MAX(0,$E4135-MAX(0,SUMIFS(Тех_Движение!$G$2:$G$5111,Тех_Движение!$D$2:$D$5111,$C4135,Тех_Движение!$B$2:$B$5111,"&lt;="&amp;Настройки!$B$5-1)-$F4135)))</f>
        <v/>
      </c>
      <c r="H4135" s="54">
        <f>IF($B4135="","",IF(AND($D4135&gt;=Настройки!$B$5,$D4135&lt;=Настройки!$B$6),$E4135,0))</f>
        <v/>
      </c>
      <c r="I4135" s="54">
        <f>IF($B4135="","",$G4135+$H4135-$J4135)</f>
        <v/>
      </c>
      <c r="J4135" s="54">
        <f>IF($B4135="","",MAX(0,$E4135-MAX(0,SUMIFS(Тех_Движение!$G$2:$G$5111,Тех_Движение!$D$2:$D$5111,$C4135,Тех_Движение!$B$2:$B$5111,"&lt;="&amp;Настройки!$B$6)-$F4135)))</f>
        <v/>
      </c>
      <c r="K4135" s="54">
        <f>IF(OR($B4135="",K$3&lt;$D4135+Настройки!$B$7),0,MAX(0,$E4135-MAX(0,SUMIFS(Тех_Движение!$G$2:$G$5111,Тех_Движение!$D$2:$D$5111,$C4135,Тех_Движение!$B$2:$B$5111,"&lt;="&amp;K$3)-$F4135)))</f>
        <v/>
      </c>
      <c r="L4135" s="54">
        <f>IF(OR($B4135="",L$3&lt;$D4135+Настройки!$B$7),0,MAX(0,$E4135-MAX(0,SUMIFS(Тех_Движение!$G$2:$G$5111,Тех_Движение!$D$2:$D$5111,$C4135,Тех_Движение!$B$2:$B$5111,"&lt;="&amp;L$3)-$F4135)))</f>
        <v/>
      </c>
      <c r="M4135" s="54">
        <f>IF(OR($B4135="",M$3&lt;$D4135+Настройки!$B$7),0,MAX(0,$E4135-MAX(0,SUMIFS(Тех_Движение!$G$2:$G$5111,Тех_Движение!$D$2:$D$5111,$C4135,Тех_Движение!$B$2:$B$5111,"&lt;="&amp;M$3)-$F4135)))</f>
        <v/>
      </c>
      <c r="N4135" s="54">
        <f>IF(OR($B4135="",N$3&lt;$D4135+Настройки!$B$7),0,MAX(0,$E4135-MAX(0,SUMIFS(Тех_Движение!$G$2:$G$5111,Тех_Движение!$D$2:$D$5111,$C4135,Тех_Движение!$B$2:$B$5111,"&lt;="&amp;N$3)-$F4135)))</f>
        <v/>
      </c>
      <c r="O4135" s="54">
        <f>IF(OR($B4135="",O$3&lt;$D4135+Настройки!$B$7),0,MAX(0,$E4135-MAX(0,SUMIFS(Тех_Движение!$G$2:$G$5111,Тех_Движение!$D$2:$D$5111,$C4135,Тех_Движение!$B$2:$B$5111,"&lt;="&amp;O$3)-$F4135)))</f>
        <v/>
      </c>
      <c r="P4135" s="54">
        <f>IF(OR($B4135="",P$3&lt;$D4135+Настройки!$B$7),0,MAX(0,$E4135-MAX(0,SUMIFS(Тех_Движение!$G$2:$G$5111,Тех_Движение!$D$2:$D$5111,$C4135,Тех_Движение!$B$2:$B$5111,"&lt;="&amp;P$3)-$F4135)))</f>
        <v/>
      </c>
      <c r="Q4135" s="54">
        <f>IF(OR($B4135="",Q$3&lt;$D4135+Настройки!$B$7),0,MAX(0,$E4135-MAX(0,SUMIFS(Тех_Движение!$G$2:$G$5111,Тех_Движение!$D$2:$D$5111,$C4135,Тех_Движение!$B$2:$B$5111,"&lt;="&amp;Q$3)-$F4135)))</f>
        <v/>
      </c>
      <c r="R4135" s="54">
        <f>IF($B4135="","",SUM($K4135:$Q4135))</f>
        <v/>
      </c>
      <c r="S4135" s="56">
        <f>IF($B4135="","",VLOOKUP($C4135,Настройки!$A$11:$L$17,9,FALSE))</f>
        <v/>
      </c>
      <c r="T4135" s="56">
        <f>IF($B4135="","",$R4135*$S4135)</f>
        <v/>
      </c>
    </row>
    <row r="4136">
      <c r="A4136" s="20">
        <f>Тех_Движение!$A$4133</f>
        <v/>
      </c>
      <c r="B4136" s="20">
        <f>IF(Тех_Движение!$F$4133&gt;0,Тех_Движение!$I$4133,"")</f>
        <v/>
      </c>
      <c r="C4136" s="20">
        <f>IF($B4136="","",Тех_Движение!$D$4133)</f>
        <v/>
      </c>
      <c r="D4136" s="42">
        <f>IF($B4136="","",Тех_Движение!$B$4133)</f>
        <v/>
      </c>
      <c r="E4136" s="54">
        <f>IF($B4136="","",Тех_Движение!$F$4133)</f>
        <v/>
      </c>
      <c r="F4136" s="54">
        <f>IF($B4136="","",SUMIFS($E$5:$E4135,$C$5:$C4135,$C4136))</f>
        <v/>
      </c>
      <c r="G4136" s="54">
        <f>IF($B4136="","",MAX(0,$E4136-MAX(0,SUMIFS(Тех_Движение!$G$2:$G$5111,Тех_Движение!$D$2:$D$5111,$C4136,Тех_Движение!$B$2:$B$5111,"&lt;="&amp;Настройки!$B$5-1)-$F4136)))</f>
        <v/>
      </c>
      <c r="H4136" s="54">
        <f>IF($B4136="","",IF(AND($D4136&gt;=Настройки!$B$5,$D4136&lt;=Настройки!$B$6),$E4136,0))</f>
        <v/>
      </c>
      <c r="I4136" s="54">
        <f>IF($B4136="","",$G4136+$H4136-$J4136)</f>
        <v/>
      </c>
      <c r="J4136" s="54">
        <f>IF($B4136="","",MAX(0,$E4136-MAX(0,SUMIFS(Тех_Движение!$G$2:$G$5111,Тех_Движение!$D$2:$D$5111,$C4136,Тех_Движение!$B$2:$B$5111,"&lt;="&amp;Настройки!$B$6)-$F4136)))</f>
        <v/>
      </c>
      <c r="K4136" s="54">
        <f>IF(OR($B4136="",K$3&lt;$D4136+Настройки!$B$7),0,MAX(0,$E4136-MAX(0,SUMIFS(Тех_Движение!$G$2:$G$5111,Тех_Движение!$D$2:$D$5111,$C4136,Тех_Движение!$B$2:$B$5111,"&lt;="&amp;K$3)-$F4136)))</f>
        <v/>
      </c>
      <c r="L4136" s="54">
        <f>IF(OR($B4136="",L$3&lt;$D4136+Настройки!$B$7),0,MAX(0,$E4136-MAX(0,SUMIFS(Тех_Движение!$G$2:$G$5111,Тех_Движение!$D$2:$D$5111,$C4136,Тех_Движение!$B$2:$B$5111,"&lt;="&amp;L$3)-$F4136)))</f>
        <v/>
      </c>
      <c r="M4136" s="54">
        <f>IF(OR($B4136="",M$3&lt;$D4136+Настройки!$B$7),0,MAX(0,$E4136-MAX(0,SUMIFS(Тех_Движение!$G$2:$G$5111,Тех_Движение!$D$2:$D$5111,$C4136,Тех_Движение!$B$2:$B$5111,"&lt;="&amp;M$3)-$F4136)))</f>
        <v/>
      </c>
      <c r="N4136" s="54">
        <f>IF(OR($B4136="",N$3&lt;$D4136+Настройки!$B$7),0,MAX(0,$E4136-MAX(0,SUMIFS(Тех_Движение!$G$2:$G$5111,Тех_Движение!$D$2:$D$5111,$C4136,Тех_Движение!$B$2:$B$5111,"&lt;="&amp;N$3)-$F4136)))</f>
        <v/>
      </c>
      <c r="O4136" s="54">
        <f>IF(OR($B4136="",O$3&lt;$D4136+Настройки!$B$7),0,MAX(0,$E4136-MAX(0,SUMIFS(Тех_Движение!$G$2:$G$5111,Тех_Движение!$D$2:$D$5111,$C4136,Тех_Движение!$B$2:$B$5111,"&lt;="&amp;O$3)-$F4136)))</f>
        <v/>
      </c>
      <c r="P4136" s="54">
        <f>IF(OR($B4136="",P$3&lt;$D4136+Настройки!$B$7),0,MAX(0,$E4136-MAX(0,SUMIFS(Тех_Движение!$G$2:$G$5111,Тех_Движение!$D$2:$D$5111,$C4136,Тех_Движение!$B$2:$B$5111,"&lt;="&amp;P$3)-$F4136)))</f>
        <v/>
      </c>
      <c r="Q4136" s="54">
        <f>IF(OR($B4136="",Q$3&lt;$D4136+Настройки!$B$7),0,MAX(0,$E4136-MAX(0,SUMIFS(Тех_Движение!$G$2:$G$5111,Тех_Движение!$D$2:$D$5111,$C4136,Тех_Движение!$B$2:$B$5111,"&lt;="&amp;Q$3)-$F4136)))</f>
        <v/>
      </c>
      <c r="R4136" s="54">
        <f>IF($B4136="","",SUM($K4136:$Q4136))</f>
        <v/>
      </c>
      <c r="S4136" s="56">
        <f>IF($B4136="","",VLOOKUP($C4136,Настройки!$A$11:$L$17,9,FALSE))</f>
        <v/>
      </c>
      <c r="T4136" s="56">
        <f>IF($B4136="","",$R4136*$S4136)</f>
        <v/>
      </c>
    </row>
    <row r="4137">
      <c r="A4137" s="20">
        <f>Тех_Движение!$A$4134</f>
        <v/>
      </c>
      <c r="B4137" s="20">
        <f>IF(Тех_Движение!$F$4134&gt;0,Тех_Движение!$I$4134,"")</f>
        <v/>
      </c>
      <c r="C4137" s="20">
        <f>IF($B4137="","",Тех_Движение!$D$4134)</f>
        <v/>
      </c>
      <c r="D4137" s="42">
        <f>IF($B4137="","",Тех_Движение!$B$4134)</f>
        <v/>
      </c>
      <c r="E4137" s="54">
        <f>IF($B4137="","",Тех_Движение!$F$4134)</f>
        <v/>
      </c>
      <c r="F4137" s="54">
        <f>IF($B4137="","",SUMIFS($E$5:$E4136,$C$5:$C4136,$C4137))</f>
        <v/>
      </c>
      <c r="G4137" s="54">
        <f>IF($B4137="","",MAX(0,$E4137-MAX(0,SUMIFS(Тех_Движение!$G$2:$G$5111,Тех_Движение!$D$2:$D$5111,$C4137,Тех_Движение!$B$2:$B$5111,"&lt;="&amp;Настройки!$B$5-1)-$F4137)))</f>
        <v/>
      </c>
      <c r="H4137" s="54">
        <f>IF($B4137="","",IF(AND($D4137&gt;=Настройки!$B$5,$D4137&lt;=Настройки!$B$6),$E4137,0))</f>
        <v/>
      </c>
      <c r="I4137" s="54">
        <f>IF($B4137="","",$G4137+$H4137-$J4137)</f>
        <v/>
      </c>
      <c r="J4137" s="54">
        <f>IF($B4137="","",MAX(0,$E4137-MAX(0,SUMIFS(Тех_Движение!$G$2:$G$5111,Тех_Движение!$D$2:$D$5111,$C4137,Тех_Движение!$B$2:$B$5111,"&lt;="&amp;Настройки!$B$6)-$F4137)))</f>
        <v/>
      </c>
      <c r="K4137" s="54">
        <f>IF(OR($B4137="",K$3&lt;$D4137+Настройки!$B$7),0,MAX(0,$E4137-MAX(0,SUMIFS(Тех_Движение!$G$2:$G$5111,Тех_Движение!$D$2:$D$5111,$C4137,Тех_Движение!$B$2:$B$5111,"&lt;="&amp;K$3)-$F4137)))</f>
        <v/>
      </c>
      <c r="L4137" s="54">
        <f>IF(OR($B4137="",L$3&lt;$D4137+Настройки!$B$7),0,MAX(0,$E4137-MAX(0,SUMIFS(Тех_Движение!$G$2:$G$5111,Тех_Движение!$D$2:$D$5111,$C4137,Тех_Движение!$B$2:$B$5111,"&lt;="&amp;L$3)-$F4137)))</f>
        <v/>
      </c>
      <c r="M4137" s="54">
        <f>IF(OR($B4137="",M$3&lt;$D4137+Настройки!$B$7),0,MAX(0,$E4137-MAX(0,SUMIFS(Тех_Движение!$G$2:$G$5111,Тех_Движение!$D$2:$D$5111,$C4137,Тех_Движение!$B$2:$B$5111,"&lt;="&amp;M$3)-$F4137)))</f>
        <v/>
      </c>
      <c r="N4137" s="54">
        <f>IF(OR($B4137="",N$3&lt;$D4137+Настройки!$B$7),0,MAX(0,$E4137-MAX(0,SUMIFS(Тех_Движение!$G$2:$G$5111,Тех_Движение!$D$2:$D$5111,$C4137,Тех_Движение!$B$2:$B$5111,"&lt;="&amp;N$3)-$F4137)))</f>
        <v/>
      </c>
      <c r="O4137" s="54">
        <f>IF(OR($B4137="",O$3&lt;$D4137+Настройки!$B$7),0,MAX(0,$E4137-MAX(0,SUMIFS(Тех_Движение!$G$2:$G$5111,Тех_Движение!$D$2:$D$5111,$C4137,Тех_Движение!$B$2:$B$5111,"&lt;="&amp;O$3)-$F4137)))</f>
        <v/>
      </c>
      <c r="P4137" s="54">
        <f>IF(OR($B4137="",P$3&lt;$D4137+Настройки!$B$7),0,MAX(0,$E4137-MAX(0,SUMIFS(Тех_Движение!$G$2:$G$5111,Тех_Движение!$D$2:$D$5111,$C4137,Тех_Движение!$B$2:$B$5111,"&lt;="&amp;P$3)-$F4137)))</f>
        <v/>
      </c>
      <c r="Q4137" s="54">
        <f>IF(OR($B4137="",Q$3&lt;$D4137+Настройки!$B$7),0,MAX(0,$E4137-MAX(0,SUMIFS(Тех_Движение!$G$2:$G$5111,Тех_Движение!$D$2:$D$5111,$C4137,Тех_Движение!$B$2:$B$5111,"&lt;="&amp;Q$3)-$F4137)))</f>
        <v/>
      </c>
      <c r="R4137" s="54">
        <f>IF($B4137="","",SUM($K4137:$Q4137))</f>
        <v/>
      </c>
      <c r="S4137" s="56">
        <f>IF($B4137="","",VLOOKUP($C4137,Настройки!$A$11:$L$17,9,FALSE))</f>
        <v/>
      </c>
      <c r="T4137" s="56">
        <f>IF($B4137="","",$R4137*$S4137)</f>
        <v/>
      </c>
    </row>
    <row r="4138">
      <c r="A4138" s="20">
        <f>Тех_Движение!$A$4135</f>
        <v/>
      </c>
      <c r="B4138" s="20">
        <f>IF(Тех_Движение!$F$4135&gt;0,Тех_Движение!$I$4135,"")</f>
        <v/>
      </c>
      <c r="C4138" s="20">
        <f>IF($B4138="","",Тех_Движение!$D$4135)</f>
        <v/>
      </c>
      <c r="D4138" s="42">
        <f>IF($B4138="","",Тех_Движение!$B$4135)</f>
        <v/>
      </c>
      <c r="E4138" s="54">
        <f>IF($B4138="","",Тех_Движение!$F$4135)</f>
        <v/>
      </c>
      <c r="F4138" s="54">
        <f>IF($B4138="","",SUMIFS($E$5:$E4137,$C$5:$C4137,$C4138))</f>
        <v/>
      </c>
      <c r="G4138" s="54">
        <f>IF($B4138="","",MAX(0,$E4138-MAX(0,SUMIFS(Тех_Движение!$G$2:$G$5111,Тех_Движение!$D$2:$D$5111,$C4138,Тех_Движение!$B$2:$B$5111,"&lt;="&amp;Настройки!$B$5-1)-$F4138)))</f>
        <v/>
      </c>
      <c r="H4138" s="54">
        <f>IF($B4138="","",IF(AND($D4138&gt;=Настройки!$B$5,$D4138&lt;=Настройки!$B$6),$E4138,0))</f>
        <v/>
      </c>
      <c r="I4138" s="54">
        <f>IF($B4138="","",$G4138+$H4138-$J4138)</f>
        <v/>
      </c>
      <c r="J4138" s="54">
        <f>IF($B4138="","",MAX(0,$E4138-MAX(0,SUMIFS(Тех_Движение!$G$2:$G$5111,Тех_Движение!$D$2:$D$5111,$C4138,Тех_Движение!$B$2:$B$5111,"&lt;="&amp;Настройки!$B$6)-$F4138)))</f>
        <v/>
      </c>
      <c r="K4138" s="54">
        <f>IF(OR($B4138="",K$3&lt;$D4138+Настройки!$B$7),0,MAX(0,$E4138-MAX(0,SUMIFS(Тех_Движение!$G$2:$G$5111,Тех_Движение!$D$2:$D$5111,$C4138,Тех_Движение!$B$2:$B$5111,"&lt;="&amp;K$3)-$F4138)))</f>
        <v/>
      </c>
      <c r="L4138" s="54">
        <f>IF(OR($B4138="",L$3&lt;$D4138+Настройки!$B$7),0,MAX(0,$E4138-MAX(0,SUMIFS(Тех_Движение!$G$2:$G$5111,Тех_Движение!$D$2:$D$5111,$C4138,Тех_Движение!$B$2:$B$5111,"&lt;="&amp;L$3)-$F4138)))</f>
        <v/>
      </c>
      <c r="M4138" s="54">
        <f>IF(OR($B4138="",M$3&lt;$D4138+Настройки!$B$7),0,MAX(0,$E4138-MAX(0,SUMIFS(Тех_Движение!$G$2:$G$5111,Тех_Движение!$D$2:$D$5111,$C4138,Тех_Движение!$B$2:$B$5111,"&lt;="&amp;M$3)-$F4138)))</f>
        <v/>
      </c>
      <c r="N4138" s="54">
        <f>IF(OR($B4138="",N$3&lt;$D4138+Настройки!$B$7),0,MAX(0,$E4138-MAX(0,SUMIFS(Тех_Движение!$G$2:$G$5111,Тех_Движение!$D$2:$D$5111,$C4138,Тех_Движение!$B$2:$B$5111,"&lt;="&amp;N$3)-$F4138)))</f>
        <v/>
      </c>
      <c r="O4138" s="54">
        <f>IF(OR($B4138="",O$3&lt;$D4138+Настройки!$B$7),0,MAX(0,$E4138-MAX(0,SUMIFS(Тех_Движение!$G$2:$G$5111,Тех_Движение!$D$2:$D$5111,$C4138,Тех_Движение!$B$2:$B$5111,"&lt;="&amp;O$3)-$F4138)))</f>
        <v/>
      </c>
      <c r="P4138" s="54">
        <f>IF(OR($B4138="",P$3&lt;$D4138+Настройки!$B$7),0,MAX(0,$E4138-MAX(0,SUMIFS(Тех_Движение!$G$2:$G$5111,Тех_Движение!$D$2:$D$5111,$C4138,Тех_Движение!$B$2:$B$5111,"&lt;="&amp;P$3)-$F4138)))</f>
        <v/>
      </c>
      <c r="Q4138" s="54">
        <f>IF(OR($B4138="",Q$3&lt;$D4138+Настройки!$B$7),0,MAX(0,$E4138-MAX(0,SUMIFS(Тех_Движение!$G$2:$G$5111,Тех_Движение!$D$2:$D$5111,$C4138,Тех_Движение!$B$2:$B$5111,"&lt;="&amp;Q$3)-$F4138)))</f>
        <v/>
      </c>
      <c r="R4138" s="54">
        <f>IF($B4138="","",SUM($K4138:$Q4138))</f>
        <v/>
      </c>
      <c r="S4138" s="56">
        <f>IF($B4138="","",VLOOKUP($C4138,Настройки!$A$11:$L$17,9,FALSE))</f>
        <v/>
      </c>
      <c r="T4138" s="56">
        <f>IF($B4138="","",$R4138*$S4138)</f>
        <v/>
      </c>
    </row>
    <row r="4139">
      <c r="A4139" s="20">
        <f>Тех_Движение!$A$4136</f>
        <v/>
      </c>
      <c r="B4139" s="20">
        <f>IF(Тех_Движение!$F$4136&gt;0,Тех_Движение!$I$4136,"")</f>
        <v/>
      </c>
      <c r="C4139" s="20">
        <f>IF($B4139="","",Тех_Движение!$D$4136)</f>
        <v/>
      </c>
      <c r="D4139" s="42">
        <f>IF($B4139="","",Тех_Движение!$B$4136)</f>
        <v/>
      </c>
      <c r="E4139" s="54">
        <f>IF($B4139="","",Тех_Движение!$F$4136)</f>
        <v/>
      </c>
      <c r="F4139" s="54">
        <f>IF($B4139="","",SUMIFS($E$5:$E4138,$C$5:$C4138,$C4139))</f>
        <v/>
      </c>
      <c r="G4139" s="54">
        <f>IF($B4139="","",MAX(0,$E4139-MAX(0,SUMIFS(Тех_Движение!$G$2:$G$5111,Тех_Движение!$D$2:$D$5111,$C4139,Тех_Движение!$B$2:$B$5111,"&lt;="&amp;Настройки!$B$5-1)-$F4139)))</f>
        <v/>
      </c>
      <c r="H4139" s="54">
        <f>IF($B4139="","",IF(AND($D4139&gt;=Настройки!$B$5,$D4139&lt;=Настройки!$B$6),$E4139,0))</f>
        <v/>
      </c>
      <c r="I4139" s="54">
        <f>IF($B4139="","",$G4139+$H4139-$J4139)</f>
        <v/>
      </c>
      <c r="J4139" s="54">
        <f>IF($B4139="","",MAX(0,$E4139-MAX(0,SUMIFS(Тех_Движение!$G$2:$G$5111,Тех_Движение!$D$2:$D$5111,$C4139,Тех_Движение!$B$2:$B$5111,"&lt;="&amp;Настройки!$B$6)-$F4139)))</f>
        <v/>
      </c>
      <c r="K4139" s="54">
        <f>IF(OR($B4139="",K$3&lt;$D4139+Настройки!$B$7),0,MAX(0,$E4139-MAX(0,SUMIFS(Тех_Движение!$G$2:$G$5111,Тех_Движение!$D$2:$D$5111,$C4139,Тех_Движение!$B$2:$B$5111,"&lt;="&amp;K$3)-$F4139)))</f>
        <v/>
      </c>
      <c r="L4139" s="54">
        <f>IF(OR($B4139="",L$3&lt;$D4139+Настройки!$B$7),0,MAX(0,$E4139-MAX(0,SUMIFS(Тех_Движение!$G$2:$G$5111,Тех_Движение!$D$2:$D$5111,$C4139,Тех_Движение!$B$2:$B$5111,"&lt;="&amp;L$3)-$F4139)))</f>
        <v/>
      </c>
      <c r="M4139" s="54">
        <f>IF(OR($B4139="",M$3&lt;$D4139+Настройки!$B$7),0,MAX(0,$E4139-MAX(0,SUMIFS(Тех_Движение!$G$2:$G$5111,Тех_Движение!$D$2:$D$5111,$C4139,Тех_Движение!$B$2:$B$5111,"&lt;="&amp;M$3)-$F4139)))</f>
        <v/>
      </c>
      <c r="N4139" s="54">
        <f>IF(OR($B4139="",N$3&lt;$D4139+Настройки!$B$7),0,MAX(0,$E4139-MAX(0,SUMIFS(Тех_Движение!$G$2:$G$5111,Тех_Движение!$D$2:$D$5111,$C4139,Тех_Движение!$B$2:$B$5111,"&lt;="&amp;N$3)-$F4139)))</f>
        <v/>
      </c>
      <c r="O4139" s="54">
        <f>IF(OR($B4139="",O$3&lt;$D4139+Настройки!$B$7),0,MAX(0,$E4139-MAX(0,SUMIFS(Тех_Движение!$G$2:$G$5111,Тех_Движение!$D$2:$D$5111,$C4139,Тех_Движение!$B$2:$B$5111,"&lt;="&amp;O$3)-$F4139)))</f>
        <v/>
      </c>
      <c r="P4139" s="54">
        <f>IF(OR($B4139="",P$3&lt;$D4139+Настройки!$B$7),0,MAX(0,$E4139-MAX(0,SUMIFS(Тех_Движение!$G$2:$G$5111,Тех_Движение!$D$2:$D$5111,$C4139,Тех_Движение!$B$2:$B$5111,"&lt;="&amp;P$3)-$F4139)))</f>
        <v/>
      </c>
      <c r="Q4139" s="54">
        <f>IF(OR($B4139="",Q$3&lt;$D4139+Настройки!$B$7),0,MAX(0,$E4139-MAX(0,SUMIFS(Тех_Движение!$G$2:$G$5111,Тех_Движение!$D$2:$D$5111,$C4139,Тех_Движение!$B$2:$B$5111,"&lt;="&amp;Q$3)-$F4139)))</f>
        <v/>
      </c>
      <c r="R4139" s="54">
        <f>IF($B4139="","",SUM($K4139:$Q4139))</f>
        <v/>
      </c>
      <c r="S4139" s="56">
        <f>IF($B4139="","",VLOOKUP($C4139,Настройки!$A$11:$L$17,9,FALSE))</f>
        <v/>
      </c>
      <c r="T4139" s="56">
        <f>IF($B4139="","",$R4139*$S4139)</f>
        <v/>
      </c>
    </row>
    <row r="4140">
      <c r="A4140" s="20">
        <f>Тех_Движение!$A$4137</f>
        <v/>
      </c>
      <c r="B4140" s="20">
        <f>IF(Тех_Движение!$F$4137&gt;0,Тех_Движение!$I$4137,"")</f>
        <v/>
      </c>
      <c r="C4140" s="20">
        <f>IF($B4140="","",Тех_Движение!$D$4137)</f>
        <v/>
      </c>
      <c r="D4140" s="42">
        <f>IF($B4140="","",Тех_Движение!$B$4137)</f>
        <v/>
      </c>
      <c r="E4140" s="54">
        <f>IF($B4140="","",Тех_Движение!$F$4137)</f>
        <v/>
      </c>
      <c r="F4140" s="54">
        <f>IF($B4140="","",SUMIFS($E$5:$E4139,$C$5:$C4139,$C4140))</f>
        <v/>
      </c>
      <c r="G4140" s="54">
        <f>IF($B4140="","",MAX(0,$E4140-MAX(0,SUMIFS(Тех_Движение!$G$2:$G$5111,Тех_Движение!$D$2:$D$5111,$C4140,Тех_Движение!$B$2:$B$5111,"&lt;="&amp;Настройки!$B$5-1)-$F4140)))</f>
        <v/>
      </c>
      <c r="H4140" s="54">
        <f>IF($B4140="","",IF(AND($D4140&gt;=Настройки!$B$5,$D4140&lt;=Настройки!$B$6),$E4140,0))</f>
        <v/>
      </c>
      <c r="I4140" s="54">
        <f>IF($B4140="","",$G4140+$H4140-$J4140)</f>
        <v/>
      </c>
      <c r="J4140" s="54">
        <f>IF($B4140="","",MAX(0,$E4140-MAX(0,SUMIFS(Тех_Движение!$G$2:$G$5111,Тех_Движение!$D$2:$D$5111,$C4140,Тех_Движение!$B$2:$B$5111,"&lt;="&amp;Настройки!$B$6)-$F4140)))</f>
        <v/>
      </c>
      <c r="K4140" s="54">
        <f>IF(OR($B4140="",K$3&lt;$D4140+Настройки!$B$7),0,MAX(0,$E4140-MAX(0,SUMIFS(Тех_Движение!$G$2:$G$5111,Тех_Движение!$D$2:$D$5111,$C4140,Тех_Движение!$B$2:$B$5111,"&lt;="&amp;K$3)-$F4140)))</f>
        <v/>
      </c>
      <c r="L4140" s="54">
        <f>IF(OR($B4140="",L$3&lt;$D4140+Настройки!$B$7),0,MAX(0,$E4140-MAX(0,SUMIFS(Тех_Движение!$G$2:$G$5111,Тех_Движение!$D$2:$D$5111,$C4140,Тех_Движение!$B$2:$B$5111,"&lt;="&amp;L$3)-$F4140)))</f>
        <v/>
      </c>
      <c r="M4140" s="54">
        <f>IF(OR($B4140="",M$3&lt;$D4140+Настройки!$B$7),0,MAX(0,$E4140-MAX(0,SUMIFS(Тех_Движение!$G$2:$G$5111,Тех_Движение!$D$2:$D$5111,$C4140,Тех_Движение!$B$2:$B$5111,"&lt;="&amp;M$3)-$F4140)))</f>
        <v/>
      </c>
      <c r="N4140" s="54">
        <f>IF(OR($B4140="",N$3&lt;$D4140+Настройки!$B$7),0,MAX(0,$E4140-MAX(0,SUMIFS(Тех_Движение!$G$2:$G$5111,Тех_Движение!$D$2:$D$5111,$C4140,Тех_Движение!$B$2:$B$5111,"&lt;="&amp;N$3)-$F4140)))</f>
        <v/>
      </c>
      <c r="O4140" s="54">
        <f>IF(OR($B4140="",O$3&lt;$D4140+Настройки!$B$7),0,MAX(0,$E4140-MAX(0,SUMIFS(Тех_Движение!$G$2:$G$5111,Тех_Движение!$D$2:$D$5111,$C4140,Тех_Движение!$B$2:$B$5111,"&lt;="&amp;O$3)-$F4140)))</f>
        <v/>
      </c>
      <c r="P4140" s="54">
        <f>IF(OR($B4140="",P$3&lt;$D4140+Настройки!$B$7),0,MAX(0,$E4140-MAX(0,SUMIFS(Тех_Движение!$G$2:$G$5111,Тех_Движение!$D$2:$D$5111,$C4140,Тех_Движение!$B$2:$B$5111,"&lt;="&amp;P$3)-$F4140)))</f>
        <v/>
      </c>
      <c r="Q4140" s="54">
        <f>IF(OR($B4140="",Q$3&lt;$D4140+Настройки!$B$7),0,MAX(0,$E4140-MAX(0,SUMIFS(Тех_Движение!$G$2:$G$5111,Тех_Движение!$D$2:$D$5111,$C4140,Тех_Движение!$B$2:$B$5111,"&lt;="&amp;Q$3)-$F4140)))</f>
        <v/>
      </c>
      <c r="R4140" s="54">
        <f>IF($B4140="","",SUM($K4140:$Q4140))</f>
        <v/>
      </c>
      <c r="S4140" s="56">
        <f>IF($B4140="","",VLOOKUP($C4140,Настройки!$A$11:$L$17,9,FALSE))</f>
        <v/>
      </c>
      <c r="T4140" s="56">
        <f>IF($B4140="","",$R4140*$S4140)</f>
        <v/>
      </c>
    </row>
    <row r="4141">
      <c r="A4141" s="20">
        <f>Тех_Движение!$A$4138</f>
        <v/>
      </c>
      <c r="B4141" s="20">
        <f>IF(Тех_Движение!$F$4138&gt;0,Тех_Движение!$I$4138,"")</f>
        <v/>
      </c>
      <c r="C4141" s="20">
        <f>IF($B4141="","",Тех_Движение!$D$4138)</f>
        <v/>
      </c>
      <c r="D4141" s="42">
        <f>IF($B4141="","",Тех_Движение!$B$4138)</f>
        <v/>
      </c>
      <c r="E4141" s="54">
        <f>IF($B4141="","",Тех_Движение!$F$4138)</f>
        <v/>
      </c>
      <c r="F4141" s="54">
        <f>IF($B4141="","",SUMIFS($E$5:$E4140,$C$5:$C4140,$C4141))</f>
        <v/>
      </c>
      <c r="G4141" s="54">
        <f>IF($B4141="","",MAX(0,$E4141-MAX(0,SUMIFS(Тех_Движение!$G$2:$G$5111,Тех_Движение!$D$2:$D$5111,$C4141,Тех_Движение!$B$2:$B$5111,"&lt;="&amp;Настройки!$B$5-1)-$F4141)))</f>
        <v/>
      </c>
      <c r="H4141" s="54">
        <f>IF($B4141="","",IF(AND($D4141&gt;=Настройки!$B$5,$D4141&lt;=Настройки!$B$6),$E4141,0))</f>
        <v/>
      </c>
      <c r="I4141" s="54">
        <f>IF($B4141="","",$G4141+$H4141-$J4141)</f>
        <v/>
      </c>
      <c r="J4141" s="54">
        <f>IF($B4141="","",MAX(0,$E4141-MAX(0,SUMIFS(Тех_Движение!$G$2:$G$5111,Тех_Движение!$D$2:$D$5111,$C4141,Тех_Движение!$B$2:$B$5111,"&lt;="&amp;Настройки!$B$6)-$F4141)))</f>
        <v/>
      </c>
      <c r="K4141" s="54">
        <f>IF(OR($B4141="",K$3&lt;$D4141+Настройки!$B$7),0,MAX(0,$E4141-MAX(0,SUMIFS(Тех_Движение!$G$2:$G$5111,Тех_Движение!$D$2:$D$5111,$C4141,Тех_Движение!$B$2:$B$5111,"&lt;="&amp;K$3)-$F4141)))</f>
        <v/>
      </c>
      <c r="L4141" s="54">
        <f>IF(OR($B4141="",L$3&lt;$D4141+Настройки!$B$7),0,MAX(0,$E4141-MAX(0,SUMIFS(Тех_Движение!$G$2:$G$5111,Тех_Движение!$D$2:$D$5111,$C4141,Тех_Движение!$B$2:$B$5111,"&lt;="&amp;L$3)-$F4141)))</f>
        <v/>
      </c>
      <c r="M4141" s="54">
        <f>IF(OR($B4141="",M$3&lt;$D4141+Настройки!$B$7),0,MAX(0,$E4141-MAX(0,SUMIFS(Тех_Движение!$G$2:$G$5111,Тех_Движение!$D$2:$D$5111,$C4141,Тех_Движение!$B$2:$B$5111,"&lt;="&amp;M$3)-$F4141)))</f>
        <v/>
      </c>
      <c r="N4141" s="54">
        <f>IF(OR($B4141="",N$3&lt;$D4141+Настройки!$B$7),0,MAX(0,$E4141-MAX(0,SUMIFS(Тех_Движение!$G$2:$G$5111,Тех_Движение!$D$2:$D$5111,$C4141,Тех_Движение!$B$2:$B$5111,"&lt;="&amp;N$3)-$F4141)))</f>
        <v/>
      </c>
      <c r="O4141" s="54">
        <f>IF(OR($B4141="",O$3&lt;$D4141+Настройки!$B$7),0,MAX(0,$E4141-MAX(0,SUMIFS(Тех_Движение!$G$2:$G$5111,Тех_Движение!$D$2:$D$5111,$C4141,Тех_Движение!$B$2:$B$5111,"&lt;="&amp;O$3)-$F4141)))</f>
        <v/>
      </c>
      <c r="P4141" s="54">
        <f>IF(OR($B4141="",P$3&lt;$D4141+Настройки!$B$7),0,MAX(0,$E4141-MAX(0,SUMIFS(Тех_Движение!$G$2:$G$5111,Тех_Движение!$D$2:$D$5111,$C4141,Тех_Движение!$B$2:$B$5111,"&lt;="&amp;P$3)-$F4141)))</f>
        <v/>
      </c>
      <c r="Q4141" s="54">
        <f>IF(OR($B4141="",Q$3&lt;$D4141+Настройки!$B$7),0,MAX(0,$E4141-MAX(0,SUMIFS(Тех_Движение!$G$2:$G$5111,Тех_Движение!$D$2:$D$5111,$C4141,Тех_Движение!$B$2:$B$5111,"&lt;="&amp;Q$3)-$F4141)))</f>
        <v/>
      </c>
      <c r="R4141" s="54">
        <f>IF($B4141="","",SUM($K4141:$Q4141))</f>
        <v/>
      </c>
      <c r="S4141" s="56">
        <f>IF($B4141="","",VLOOKUP($C4141,Настройки!$A$11:$L$17,9,FALSE))</f>
        <v/>
      </c>
      <c r="T4141" s="56">
        <f>IF($B4141="","",$R4141*$S4141)</f>
        <v/>
      </c>
    </row>
    <row r="4142">
      <c r="A4142" s="20">
        <f>Тех_Движение!$A$4139</f>
        <v/>
      </c>
      <c r="B4142" s="20">
        <f>IF(Тех_Движение!$F$4139&gt;0,Тех_Движение!$I$4139,"")</f>
        <v/>
      </c>
      <c r="C4142" s="20">
        <f>IF($B4142="","",Тех_Движение!$D$4139)</f>
        <v/>
      </c>
      <c r="D4142" s="42">
        <f>IF($B4142="","",Тех_Движение!$B$4139)</f>
        <v/>
      </c>
      <c r="E4142" s="54">
        <f>IF($B4142="","",Тех_Движение!$F$4139)</f>
        <v/>
      </c>
      <c r="F4142" s="54">
        <f>IF($B4142="","",SUMIFS($E$5:$E4141,$C$5:$C4141,$C4142))</f>
        <v/>
      </c>
      <c r="G4142" s="54">
        <f>IF($B4142="","",MAX(0,$E4142-MAX(0,SUMIFS(Тех_Движение!$G$2:$G$5111,Тех_Движение!$D$2:$D$5111,$C4142,Тех_Движение!$B$2:$B$5111,"&lt;="&amp;Настройки!$B$5-1)-$F4142)))</f>
        <v/>
      </c>
      <c r="H4142" s="54">
        <f>IF($B4142="","",IF(AND($D4142&gt;=Настройки!$B$5,$D4142&lt;=Настройки!$B$6),$E4142,0))</f>
        <v/>
      </c>
      <c r="I4142" s="54">
        <f>IF($B4142="","",$G4142+$H4142-$J4142)</f>
        <v/>
      </c>
      <c r="J4142" s="54">
        <f>IF($B4142="","",MAX(0,$E4142-MAX(0,SUMIFS(Тех_Движение!$G$2:$G$5111,Тех_Движение!$D$2:$D$5111,$C4142,Тех_Движение!$B$2:$B$5111,"&lt;="&amp;Настройки!$B$6)-$F4142)))</f>
        <v/>
      </c>
      <c r="K4142" s="54">
        <f>IF(OR($B4142="",K$3&lt;$D4142+Настройки!$B$7),0,MAX(0,$E4142-MAX(0,SUMIFS(Тех_Движение!$G$2:$G$5111,Тех_Движение!$D$2:$D$5111,$C4142,Тех_Движение!$B$2:$B$5111,"&lt;="&amp;K$3)-$F4142)))</f>
        <v/>
      </c>
      <c r="L4142" s="54">
        <f>IF(OR($B4142="",L$3&lt;$D4142+Настройки!$B$7),0,MAX(0,$E4142-MAX(0,SUMIFS(Тех_Движение!$G$2:$G$5111,Тех_Движение!$D$2:$D$5111,$C4142,Тех_Движение!$B$2:$B$5111,"&lt;="&amp;L$3)-$F4142)))</f>
        <v/>
      </c>
      <c r="M4142" s="54">
        <f>IF(OR($B4142="",M$3&lt;$D4142+Настройки!$B$7),0,MAX(0,$E4142-MAX(0,SUMIFS(Тех_Движение!$G$2:$G$5111,Тех_Движение!$D$2:$D$5111,$C4142,Тех_Движение!$B$2:$B$5111,"&lt;="&amp;M$3)-$F4142)))</f>
        <v/>
      </c>
      <c r="N4142" s="54">
        <f>IF(OR($B4142="",N$3&lt;$D4142+Настройки!$B$7),0,MAX(0,$E4142-MAX(0,SUMIFS(Тех_Движение!$G$2:$G$5111,Тех_Движение!$D$2:$D$5111,$C4142,Тех_Движение!$B$2:$B$5111,"&lt;="&amp;N$3)-$F4142)))</f>
        <v/>
      </c>
      <c r="O4142" s="54">
        <f>IF(OR($B4142="",O$3&lt;$D4142+Настройки!$B$7),0,MAX(0,$E4142-MAX(0,SUMIFS(Тех_Движение!$G$2:$G$5111,Тех_Движение!$D$2:$D$5111,$C4142,Тех_Движение!$B$2:$B$5111,"&lt;="&amp;O$3)-$F4142)))</f>
        <v/>
      </c>
      <c r="P4142" s="54">
        <f>IF(OR($B4142="",P$3&lt;$D4142+Настройки!$B$7),0,MAX(0,$E4142-MAX(0,SUMIFS(Тех_Движение!$G$2:$G$5111,Тех_Движение!$D$2:$D$5111,$C4142,Тех_Движение!$B$2:$B$5111,"&lt;="&amp;P$3)-$F4142)))</f>
        <v/>
      </c>
      <c r="Q4142" s="54">
        <f>IF(OR($B4142="",Q$3&lt;$D4142+Настройки!$B$7),0,MAX(0,$E4142-MAX(0,SUMIFS(Тех_Движение!$G$2:$G$5111,Тех_Движение!$D$2:$D$5111,$C4142,Тех_Движение!$B$2:$B$5111,"&lt;="&amp;Q$3)-$F4142)))</f>
        <v/>
      </c>
      <c r="R4142" s="54">
        <f>IF($B4142="","",SUM($K4142:$Q4142))</f>
        <v/>
      </c>
      <c r="S4142" s="56">
        <f>IF($B4142="","",VLOOKUP($C4142,Настройки!$A$11:$L$17,9,FALSE))</f>
        <v/>
      </c>
      <c r="T4142" s="56">
        <f>IF($B4142="","",$R4142*$S4142)</f>
        <v/>
      </c>
    </row>
    <row r="4143">
      <c r="A4143" s="20">
        <f>Тех_Движение!$A$4140</f>
        <v/>
      </c>
      <c r="B4143" s="20">
        <f>IF(Тех_Движение!$F$4140&gt;0,Тех_Движение!$I$4140,"")</f>
        <v/>
      </c>
      <c r="C4143" s="20">
        <f>IF($B4143="","",Тех_Движение!$D$4140)</f>
        <v/>
      </c>
      <c r="D4143" s="42">
        <f>IF($B4143="","",Тех_Движение!$B$4140)</f>
        <v/>
      </c>
      <c r="E4143" s="54">
        <f>IF($B4143="","",Тех_Движение!$F$4140)</f>
        <v/>
      </c>
      <c r="F4143" s="54">
        <f>IF($B4143="","",SUMIFS($E$5:$E4142,$C$5:$C4142,$C4143))</f>
        <v/>
      </c>
      <c r="G4143" s="54">
        <f>IF($B4143="","",MAX(0,$E4143-MAX(0,SUMIFS(Тех_Движение!$G$2:$G$5111,Тех_Движение!$D$2:$D$5111,$C4143,Тех_Движение!$B$2:$B$5111,"&lt;="&amp;Настройки!$B$5-1)-$F4143)))</f>
        <v/>
      </c>
      <c r="H4143" s="54">
        <f>IF($B4143="","",IF(AND($D4143&gt;=Настройки!$B$5,$D4143&lt;=Настройки!$B$6),$E4143,0))</f>
        <v/>
      </c>
      <c r="I4143" s="54">
        <f>IF($B4143="","",$G4143+$H4143-$J4143)</f>
        <v/>
      </c>
      <c r="J4143" s="54">
        <f>IF($B4143="","",MAX(0,$E4143-MAX(0,SUMIFS(Тех_Движение!$G$2:$G$5111,Тех_Движение!$D$2:$D$5111,$C4143,Тех_Движение!$B$2:$B$5111,"&lt;="&amp;Настройки!$B$6)-$F4143)))</f>
        <v/>
      </c>
      <c r="K4143" s="54">
        <f>IF(OR($B4143="",K$3&lt;$D4143+Настройки!$B$7),0,MAX(0,$E4143-MAX(0,SUMIFS(Тех_Движение!$G$2:$G$5111,Тех_Движение!$D$2:$D$5111,$C4143,Тех_Движение!$B$2:$B$5111,"&lt;="&amp;K$3)-$F4143)))</f>
        <v/>
      </c>
      <c r="L4143" s="54">
        <f>IF(OR($B4143="",L$3&lt;$D4143+Настройки!$B$7),0,MAX(0,$E4143-MAX(0,SUMIFS(Тех_Движение!$G$2:$G$5111,Тех_Движение!$D$2:$D$5111,$C4143,Тех_Движение!$B$2:$B$5111,"&lt;="&amp;L$3)-$F4143)))</f>
        <v/>
      </c>
      <c r="M4143" s="54">
        <f>IF(OR($B4143="",M$3&lt;$D4143+Настройки!$B$7),0,MAX(0,$E4143-MAX(0,SUMIFS(Тех_Движение!$G$2:$G$5111,Тех_Движение!$D$2:$D$5111,$C4143,Тех_Движение!$B$2:$B$5111,"&lt;="&amp;M$3)-$F4143)))</f>
        <v/>
      </c>
      <c r="N4143" s="54">
        <f>IF(OR($B4143="",N$3&lt;$D4143+Настройки!$B$7),0,MAX(0,$E4143-MAX(0,SUMIFS(Тех_Движение!$G$2:$G$5111,Тех_Движение!$D$2:$D$5111,$C4143,Тех_Движение!$B$2:$B$5111,"&lt;="&amp;N$3)-$F4143)))</f>
        <v/>
      </c>
      <c r="O4143" s="54">
        <f>IF(OR($B4143="",O$3&lt;$D4143+Настройки!$B$7),0,MAX(0,$E4143-MAX(0,SUMIFS(Тех_Движение!$G$2:$G$5111,Тех_Движение!$D$2:$D$5111,$C4143,Тех_Движение!$B$2:$B$5111,"&lt;="&amp;O$3)-$F4143)))</f>
        <v/>
      </c>
      <c r="P4143" s="54">
        <f>IF(OR($B4143="",P$3&lt;$D4143+Настройки!$B$7),0,MAX(0,$E4143-MAX(0,SUMIFS(Тех_Движение!$G$2:$G$5111,Тех_Движение!$D$2:$D$5111,$C4143,Тех_Движение!$B$2:$B$5111,"&lt;="&amp;P$3)-$F4143)))</f>
        <v/>
      </c>
      <c r="Q4143" s="54">
        <f>IF(OR($B4143="",Q$3&lt;$D4143+Настройки!$B$7),0,MAX(0,$E4143-MAX(0,SUMIFS(Тех_Движение!$G$2:$G$5111,Тех_Движение!$D$2:$D$5111,$C4143,Тех_Движение!$B$2:$B$5111,"&lt;="&amp;Q$3)-$F4143)))</f>
        <v/>
      </c>
      <c r="R4143" s="54">
        <f>IF($B4143="","",SUM($K4143:$Q4143))</f>
        <v/>
      </c>
      <c r="S4143" s="56">
        <f>IF($B4143="","",VLOOKUP($C4143,Настройки!$A$11:$L$17,9,FALSE))</f>
        <v/>
      </c>
      <c r="T4143" s="56">
        <f>IF($B4143="","",$R4143*$S4143)</f>
        <v/>
      </c>
    </row>
    <row r="4144">
      <c r="A4144" s="20">
        <f>Тех_Движение!$A$4141</f>
        <v/>
      </c>
      <c r="B4144" s="20">
        <f>IF(Тех_Движение!$F$4141&gt;0,Тех_Движение!$I$4141,"")</f>
        <v/>
      </c>
      <c r="C4144" s="20">
        <f>IF($B4144="","",Тех_Движение!$D$4141)</f>
        <v/>
      </c>
      <c r="D4144" s="42">
        <f>IF($B4144="","",Тех_Движение!$B$4141)</f>
        <v/>
      </c>
      <c r="E4144" s="54">
        <f>IF($B4144="","",Тех_Движение!$F$4141)</f>
        <v/>
      </c>
      <c r="F4144" s="54">
        <f>IF($B4144="","",SUMIFS($E$5:$E4143,$C$5:$C4143,$C4144))</f>
        <v/>
      </c>
      <c r="G4144" s="54">
        <f>IF($B4144="","",MAX(0,$E4144-MAX(0,SUMIFS(Тех_Движение!$G$2:$G$5111,Тех_Движение!$D$2:$D$5111,$C4144,Тех_Движение!$B$2:$B$5111,"&lt;="&amp;Настройки!$B$5-1)-$F4144)))</f>
        <v/>
      </c>
      <c r="H4144" s="54">
        <f>IF($B4144="","",IF(AND($D4144&gt;=Настройки!$B$5,$D4144&lt;=Настройки!$B$6),$E4144,0))</f>
        <v/>
      </c>
      <c r="I4144" s="54">
        <f>IF($B4144="","",$G4144+$H4144-$J4144)</f>
        <v/>
      </c>
      <c r="J4144" s="54">
        <f>IF($B4144="","",MAX(0,$E4144-MAX(0,SUMIFS(Тех_Движение!$G$2:$G$5111,Тех_Движение!$D$2:$D$5111,$C4144,Тех_Движение!$B$2:$B$5111,"&lt;="&amp;Настройки!$B$6)-$F4144)))</f>
        <v/>
      </c>
      <c r="K4144" s="54">
        <f>IF(OR($B4144="",K$3&lt;$D4144+Настройки!$B$7),0,MAX(0,$E4144-MAX(0,SUMIFS(Тех_Движение!$G$2:$G$5111,Тех_Движение!$D$2:$D$5111,$C4144,Тех_Движение!$B$2:$B$5111,"&lt;="&amp;K$3)-$F4144)))</f>
        <v/>
      </c>
      <c r="L4144" s="54">
        <f>IF(OR($B4144="",L$3&lt;$D4144+Настройки!$B$7),0,MAX(0,$E4144-MAX(0,SUMIFS(Тех_Движение!$G$2:$G$5111,Тех_Движение!$D$2:$D$5111,$C4144,Тех_Движение!$B$2:$B$5111,"&lt;="&amp;L$3)-$F4144)))</f>
        <v/>
      </c>
      <c r="M4144" s="54">
        <f>IF(OR($B4144="",M$3&lt;$D4144+Настройки!$B$7),0,MAX(0,$E4144-MAX(0,SUMIFS(Тех_Движение!$G$2:$G$5111,Тех_Движение!$D$2:$D$5111,$C4144,Тех_Движение!$B$2:$B$5111,"&lt;="&amp;M$3)-$F4144)))</f>
        <v/>
      </c>
      <c r="N4144" s="54">
        <f>IF(OR($B4144="",N$3&lt;$D4144+Настройки!$B$7),0,MAX(0,$E4144-MAX(0,SUMIFS(Тех_Движение!$G$2:$G$5111,Тех_Движение!$D$2:$D$5111,$C4144,Тех_Движение!$B$2:$B$5111,"&lt;="&amp;N$3)-$F4144)))</f>
        <v/>
      </c>
      <c r="O4144" s="54">
        <f>IF(OR($B4144="",O$3&lt;$D4144+Настройки!$B$7),0,MAX(0,$E4144-MAX(0,SUMIFS(Тех_Движение!$G$2:$G$5111,Тех_Движение!$D$2:$D$5111,$C4144,Тех_Движение!$B$2:$B$5111,"&lt;="&amp;O$3)-$F4144)))</f>
        <v/>
      </c>
      <c r="P4144" s="54">
        <f>IF(OR($B4144="",P$3&lt;$D4144+Настройки!$B$7),0,MAX(0,$E4144-MAX(0,SUMIFS(Тех_Движение!$G$2:$G$5111,Тех_Движение!$D$2:$D$5111,$C4144,Тех_Движение!$B$2:$B$5111,"&lt;="&amp;P$3)-$F4144)))</f>
        <v/>
      </c>
      <c r="Q4144" s="54">
        <f>IF(OR($B4144="",Q$3&lt;$D4144+Настройки!$B$7),0,MAX(0,$E4144-MAX(0,SUMIFS(Тех_Движение!$G$2:$G$5111,Тех_Движение!$D$2:$D$5111,$C4144,Тех_Движение!$B$2:$B$5111,"&lt;="&amp;Q$3)-$F4144)))</f>
        <v/>
      </c>
      <c r="R4144" s="54">
        <f>IF($B4144="","",SUM($K4144:$Q4144))</f>
        <v/>
      </c>
      <c r="S4144" s="56">
        <f>IF($B4144="","",VLOOKUP($C4144,Настройки!$A$11:$L$17,9,FALSE))</f>
        <v/>
      </c>
      <c r="T4144" s="56">
        <f>IF($B4144="","",$R4144*$S4144)</f>
        <v/>
      </c>
    </row>
    <row r="4145">
      <c r="A4145" s="20">
        <f>Тех_Движение!$A$4142</f>
        <v/>
      </c>
      <c r="B4145" s="20">
        <f>IF(Тех_Движение!$F$4142&gt;0,Тех_Движение!$I$4142,"")</f>
        <v/>
      </c>
      <c r="C4145" s="20">
        <f>IF($B4145="","",Тех_Движение!$D$4142)</f>
        <v/>
      </c>
      <c r="D4145" s="42">
        <f>IF($B4145="","",Тех_Движение!$B$4142)</f>
        <v/>
      </c>
      <c r="E4145" s="54">
        <f>IF($B4145="","",Тех_Движение!$F$4142)</f>
        <v/>
      </c>
      <c r="F4145" s="54">
        <f>IF($B4145="","",SUMIFS($E$5:$E4144,$C$5:$C4144,$C4145))</f>
        <v/>
      </c>
      <c r="G4145" s="54">
        <f>IF($B4145="","",MAX(0,$E4145-MAX(0,SUMIFS(Тех_Движение!$G$2:$G$5111,Тех_Движение!$D$2:$D$5111,$C4145,Тех_Движение!$B$2:$B$5111,"&lt;="&amp;Настройки!$B$5-1)-$F4145)))</f>
        <v/>
      </c>
      <c r="H4145" s="54">
        <f>IF($B4145="","",IF(AND($D4145&gt;=Настройки!$B$5,$D4145&lt;=Настройки!$B$6),$E4145,0))</f>
        <v/>
      </c>
      <c r="I4145" s="54">
        <f>IF($B4145="","",$G4145+$H4145-$J4145)</f>
        <v/>
      </c>
      <c r="J4145" s="54">
        <f>IF($B4145="","",MAX(0,$E4145-MAX(0,SUMIFS(Тех_Движение!$G$2:$G$5111,Тех_Движение!$D$2:$D$5111,$C4145,Тех_Движение!$B$2:$B$5111,"&lt;="&amp;Настройки!$B$6)-$F4145)))</f>
        <v/>
      </c>
      <c r="K4145" s="54">
        <f>IF(OR($B4145="",K$3&lt;$D4145+Настройки!$B$7),0,MAX(0,$E4145-MAX(0,SUMIFS(Тех_Движение!$G$2:$G$5111,Тех_Движение!$D$2:$D$5111,$C4145,Тех_Движение!$B$2:$B$5111,"&lt;="&amp;K$3)-$F4145)))</f>
        <v/>
      </c>
      <c r="L4145" s="54">
        <f>IF(OR($B4145="",L$3&lt;$D4145+Настройки!$B$7),0,MAX(0,$E4145-MAX(0,SUMIFS(Тех_Движение!$G$2:$G$5111,Тех_Движение!$D$2:$D$5111,$C4145,Тех_Движение!$B$2:$B$5111,"&lt;="&amp;L$3)-$F4145)))</f>
        <v/>
      </c>
      <c r="M4145" s="54">
        <f>IF(OR($B4145="",M$3&lt;$D4145+Настройки!$B$7),0,MAX(0,$E4145-MAX(0,SUMIFS(Тех_Движение!$G$2:$G$5111,Тех_Движение!$D$2:$D$5111,$C4145,Тех_Движение!$B$2:$B$5111,"&lt;="&amp;M$3)-$F4145)))</f>
        <v/>
      </c>
      <c r="N4145" s="54">
        <f>IF(OR($B4145="",N$3&lt;$D4145+Настройки!$B$7),0,MAX(0,$E4145-MAX(0,SUMIFS(Тех_Движение!$G$2:$G$5111,Тех_Движение!$D$2:$D$5111,$C4145,Тех_Движение!$B$2:$B$5111,"&lt;="&amp;N$3)-$F4145)))</f>
        <v/>
      </c>
      <c r="O4145" s="54">
        <f>IF(OR($B4145="",O$3&lt;$D4145+Настройки!$B$7),0,MAX(0,$E4145-MAX(0,SUMIFS(Тех_Движение!$G$2:$G$5111,Тех_Движение!$D$2:$D$5111,$C4145,Тех_Движение!$B$2:$B$5111,"&lt;="&amp;O$3)-$F4145)))</f>
        <v/>
      </c>
      <c r="P4145" s="54">
        <f>IF(OR($B4145="",P$3&lt;$D4145+Настройки!$B$7),0,MAX(0,$E4145-MAX(0,SUMIFS(Тех_Движение!$G$2:$G$5111,Тех_Движение!$D$2:$D$5111,$C4145,Тех_Движение!$B$2:$B$5111,"&lt;="&amp;P$3)-$F4145)))</f>
        <v/>
      </c>
      <c r="Q4145" s="54">
        <f>IF(OR($B4145="",Q$3&lt;$D4145+Настройки!$B$7),0,MAX(0,$E4145-MAX(0,SUMIFS(Тех_Движение!$G$2:$G$5111,Тех_Движение!$D$2:$D$5111,$C4145,Тех_Движение!$B$2:$B$5111,"&lt;="&amp;Q$3)-$F4145)))</f>
        <v/>
      </c>
      <c r="R4145" s="54">
        <f>IF($B4145="","",SUM($K4145:$Q4145))</f>
        <v/>
      </c>
      <c r="S4145" s="56">
        <f>IF($B4145="","",VLOOKUP($C4145,Настройки!$A$11:$L$17,9,FALSE))</f>
        <v/>
      </c>
      <c r="T4145" s="56">
        <f>IF($B4145="","",$R4145*$S4145)</f>
        <v/>
      </c>
    </row>
    <row r="4146">
      <c r="A4146" s="20">
        <f>Тех_Движение!$A$4143</f>
        <v/>
      </c>
      <c r="B4146" s="20">
        <f>IF(Тех_Движение!$F$4143&gt;0,Тех_Движение!$I$4143,"")</f>
        <v/>
      </c>
      <c r="C4146" s="20">
        <f>IF($B4146="","",Тех_Движение!$D$4143)</f>
        <v/>
      </c>
      <c r="D4146" s="42">
        <f>IF($B4146="","",Тех_Движение!$B$4143)</f>
        <v/>
      </c>
      <c r="E4146" s="54">
        <f>IF($B4146="","",Тех_Движение!$F$4143)</f>
        <v/>
      </c>
      <c r="F4146" s="54">
        <f>IF($B4146="","",SUMIFS($E$5:$E4145,$C$5:$C4145,$C4146))</f>
        <v/>
      </c>
      <c r="G4146" s="54">
        <f>IF($B4146="","",MAX(0,$E4146-MAX(0,SUMIFS(Тех_Движение!$G$2:$G$5111,Тех_Движение!$D$2:$D$5111,$C4146,Тех_Движение!$B$2:$B$5111,"&lt;="&amp;Настройки!$B$5-1)-$F4146)))</f>
        <v/>
      </c>
      <c r="H4146" s="54">
        <f>IF($B4146="","",IF(AND($D4146&gt;=Настройки!$B$5,$D4146&lt;=Настройки!$B$6),$E4146,0))</f>
        <v/>
      </c>
      <c r="I4146" s="54">
        <f>IF($B4146="","",$G4146+$H4146-$J4146)</f>
        <v/>
      </c>
      <c r="J4146" s="54">
        <f>IF($B4146="","",MAX(0,$E4146-MAX(0,SUMIFS(Тех_Движение!$G$2:$G$5111,Тех_Движение!$D$2:$D$5111,$C4146,Тех_Движение!$B$2:$B$5111,"&lt;="&amp;Настройки!$B$6)-$F4146)))</f>
        <v/>
      </c>
      <c r="K4146" s="54">
        <f>IF(OR($B4146="",K$3&lt;$D4146+Настройки!$B$7),0,MAX(0,$E4146-MAX(0,SUMIFS(Тех_Движение!$G$2:$G$5111,Тех_Движение!$D$2:$D$5111,$C4146,Тех_Движение!$B$2:$B$5111,"&lt;="&amp;K$3)-$F4146)))</f>
        <v/>
      </c>
      <c r="L4146" s="54">
        <f>IF(OR($B4146="",L$3&lt;$D4146+Настройки!$B$7),0,MAX(0,$E4146-MAX(0,SUMIFS(Тех_Движение!$G$2:$G$5111,Тех_Движение!$D$2:$D$5111,$C4146,Тех_Движение!$B$2:$B$5111,"&lt;="&amp;L$3)-$F4146)))</f>
        <v/>
      </c>
      <c r="M4146" s="54">
        <f>IF(OR($B4146="",M$3&lt;$D4146+Настройки!$B$7),0,MAX(0,$E4146-MAX(0,SUMIFS(Тех_Движение!$G$2:$G$5111,Тех_Движение!$D$2:$D$5111,$C4146,Тех_Движение!$B$2:$B$5111,"&lt;="&amp;M$3)-$F4146)))</f>
        <v/>
      </c>
      <c r="N4146" s="54">
        <f>IF(OR($B4146="",N$3&lt;$D4146+Настройки!$B$7),0,MAX(0,$E4146-MAX(0,SUMIFS(Тех_Движение!$G$2:$G$5111,Тех_Движение!$D$2:$D$5111,$C4146,Тех_Движение!$B$2:$B$5111,"&lt;="&amp;N$3)-$F4146)))</f>
        <v/>
      </c>
      <c r="O4146" s="54">
        <f>IF(OR($B4146="",O$3&lt;$D4146+Настройки!$B$7),0,MAX(0,$E4146-MAX(0,SUMIFS(Тех_Движение!$G$2:$G$5111,Тех_Движение!$D$2:$D$5111,$C4146,Тех_Движение!$B$2:$B$5111,"&lt;="&amp;O$3)-$F4146)))</f>
        <v/>
      </c>
      <c r="P4146" s="54">
        <f>IF(OR($B4146="",P$3&lt;$D4146+Настройки!$B$7),0,MAX(0,$E4146-MAX(0,SUMIFS(Тех_Движение!$G$2:$G$5111,Тех_Движение!$D$2:$D$5111,$C4146,Тех_Движение!$B$2:$B$5111,"&lt;="&amp;P$3)-$F4146)))</f>
        <v/>
      </c>
      <c r="Q4146" s="54">
        <f>IF(OR($B4146="",Q$3&lt;$D4146+Настройки!$B$7),0,MAX(0,$E4146-MAX(0,SUMIFS(Тех_Движение!$G$2:$G$5111,Тех_Движение!$D$2:$D$5111,$C4146,Тех_Движение!$B$2:$B$5111,"&lt;="&amp;Q$3)-$F4146)))</f>
        <v/>
      </c>
      <c r="R4146" s="54">
        <f>IF($B4146="","",SUM($K4146:$Q4146))</f>
        <v/>
      </c>
      <c r="S4146" s="56">
        <f>IF($B4146="","",VLOOKUP($C4146,Настройки!$A$11:$L$17,9,FALSE))</f>
        <v/>
      </c>
      <c r="T4146" s="56">
        <f>IF($B4146="","",$R4146*$S4146)</f>
        <v/>
      </c>
    </row>
    <row r="4147">
      <c r="A4147" s="20">
        <f>Тех_Движение!$A$4144</f>
        <v/>
      </c>
      <c r="B4147" s="20">
        <f>IF(Тех_Движение!$F$4144&gt;0,Тех_Движение!$I$4144,"")</f>
        <v/>
      </c>
      <c r="C4147" s="20">
        <f>IF($B4147="","",Тех_Движение!$D$4144)</f>
        <v/>
      </c>
      <c r="D4147" s="42">
        <f>IF($B4147="","",Тех_Движение!$B$4144)</f>
        <v/>
      </c>
      <c r="E4147" s="54">
        <f>IF($B4147="","",Тех_Движение!$F$4144)</f>
        <v/>
      </c>
      <c r="F4147" s="54">
        <f>IF($B4147="","",SUMIFS($E$5:$E4146,$C$5:$C4146,$C4147))</f>
        <v/>
      </c>
      <c r="G4147" s="54">
        <f>IF($B4147="","",MAX(0,$E4147-MAX(0,SUMIFS(Тех_Движение!$G$2:$G$5111,Тех_Движение!$D$2:$D$5111,$C4147,Тех_Движение!$B$2:$B$5111,"&lt;="&amp;Настройки!$B$5-1)-$F4147)))</f>
        <v/>
      </c>
      <c r="H4147" s="54">
        <f>IF($B4147="","",IF(AND($D4147&gt;=Настройки!$B$5,$D4147&lt;=Настройки!$B$6),$E4147,0))</f>
        <v/>
      </c>
      <c r="I4147" s="54">
        <f>IF($B4147="","",$G4147+$H4147-$J4147)</f>
        <v/>
      </c>
      <c r="J4147" s="54">
        <f>IF($B4147="","",MAX(0,$E4147-MAX(0,SUMIFS(Тех_Движение!$G$2:$G$5111,Тех_Движение!$D$2:$D$5111,$C4147,Тех_Движение!$B$2:$B$5111,"&lt;="&amp;Настройки!$B$6)-$F4147)))</f>
        <v/>
      </c>
      <c r="K4147" s="54">
        <f>IF(OR($B4147="",K$3&lt;$D4147+Настройки!$B$7),0,MAX(0,$E4147-MAX(0,SUMIFS(Тех_Движение!$G$2:$G$5111,Тех_Движение!$D$2:$D$5111,$C4147,Тех_Движение!$B$2:$B$5111,"&lt;="&amp;K$3)-$F4147)))</f>
        <v/>
      </c>
      <c r="L4147" s="54">
        <f>IF(OR($B4147="",L$3&lt;$D4147+Настройки!$B$7),0,MAX(0,$E4147-MAX(0,SUMIFS(Тех_Движение!$G$2:$G$5111,Тех_Движение!$D$2:$D$5111,$C4147,Тех_Движение!$B$2:$B$5111,"&lt;="&amp;L$3)-$F4147)))</f>
        <v/>
      </c>
      <c r="M4147" s="54">
        <f>IF(OR($B4147="",M$3&lt;$D4147+Настройки!$B$7),0,MAX(0,$E4147-MAX(0,SUMIFS(Тех_Движение!$G$2:$G$5111,Тех_Движение!$D$2:$D$5111,$C4147,Тех_Движение!$B$2:$B$5111,"&lt;="&amp;M$3)-$F4147)))</f>
        <v/>
      </c>
      <c r="N4147" s="54">
        <f>IF(OR($B4147="",N$3&lt;$D4147+Настройки!$B$7),0,MAX(0,$E4147-MAX(0,SUMIFS(Тех_Движение!$G$2:$G$5111,Тех_Движение!$D$2:$D$5111,$C4147,Тех_Движение!$B$2:$B$5111,"&lt;="&amp;N$3)-$F4147)))</f>
        <v/>
      </c>
      <c r="O4147" s="54">
        <f>IF(OR($B4147="",O$3&lt;$D4147+Настройки!$B$7),0,MAX(0,$E4147-MAX(0,SUMIFS(Тех_Движение!$G$2:$G$5111,Тех_Движение!$D$2:$D$5111,$C4147,Тех_Движение!$B$2:$B$5111,"&lt;="&amp;O$3)-$F4147)))</f>
        <v/>
      </c>
      <c r="P4147" s="54">
        <f>IF(OR($B4147="",P$3&lt;$D4147+Настройки!$B$7),0,MAX(0,$E4147-MAX(0,SUMIFS(Тех_Движение!$G$2:$G$5111,Тех_Движение!$D$2:$D$5111,$C4147,Тех_Движение!$B$2:$B$5111,"&lt;="&amp;P$3)-$F4147)))</f>
        <v/>
      </c>
      <c r="Q4147" s="54">
        <f>IF(OR($B4147="",Q$3&lt;$D4147+Настройки!$B$7),0,MAX(0,$E4147-MAX(0,SUMIFS(Тех_Движение!$G$2:$G$5111,Тех_Движение!$D$2:$D$5111,$C4147,Тех_Движение!$B$2:$B$5111,"&lt;="&amp;Q$3)-$F4147)))</f>
        <v/>
      </c>
      <c r="R4147" s="54">
        <f>IF($B4147="","",SUM($K4147:$Q4147))</f>
        <v/>
      </c>
      <c r="S4147" s="56">
        <f>IF($B4147="","",VLOOKUP($C4147,Настройки!$A$11:$L$17,9,FALSE))</f>
        <v/>
      </c>
      <c r="T4147" s="56">
        <f>IF($B4147="","",$R4147*$S4147)</f>
        <v/>
      </c>
    </row>
    <row r="4148">
      <c r="A4148" s="20">
        <f>Тех_Движение!$A$4145</f>
        <v/>
      </c>
      <c r="B4148" s="20">
        <f>IF(Тех_Движение!$F$4145&gt;0,Тех_Движение!$I$4145,"")</f>
        <v/>
      </c>
      <c r="C4148" s="20">
        <f>IF($B4148="","",Тех_Движение!$D$4145)</f>
        <v/>
      </c>
      <c r="D4148" s="42">
        <f>IF($B4148="","",Тех_Движение!$B$4145)</f>
        <v/>
      </c>
      <c r="E4148" s="54">
        <f>IF($B4148="","",Тех_Движение!$F$4145)</f>
        <v/>
      </c>
      <c r="F4148" s="54">
        <f>IF($B4148="","",SUMIFS($E$5:$E4147,$C$5:$C4147,$C4148))</f>
        <v/>
      </c>
      <c r="G4148" s="54">
        <f>IF($B4148="","",MAX(0,$E4148-MAX(0,SUMIFS(Тех_Движение!$G$2:$G$5111,Тех_Движение!$D$2:$D$5111,$C4148,Тех_Движение!$B$2:$B$5111,"&lt;="&amp;Настройки!$B$5-1)-$F4148)))</f>
        <v/>
      </c>
      <c r="H4148" s="54">
        <f>IF($B4148="","",IF(AND($D4148&gt;=Настройки!$B$5,$D4148&lt;=Настройки!$B$6),$E4148,0))</f>
        <v/>
      </c>
      <c r="I4148" s="54">
        <f>IF($B4148="","",$G4148+$H4148-$J4148)</f>
        <v/>
      </c>
      <c r="J4148" s="54">
        <f>IF($B4148="","",MAX(0,$E4148-MAX(0,SUMIFS(Тех_Движение!$G$2:$G$5111,Тех_Движение!$D$2:$D$5111,$C4148,Тех_Движение!$B$2:$B$5111,"&lt;="&amp;Настройки!$B$6)-$F4148)))</f>
        <v/>
      </c>
      <c r="K4148" s="54">
        <f>IF(OR($B4148="",K$3&lt;$D4148+Настройки!$B$7),0,MAX(0,$E4148-MAX(0,SUMIFS(Тех_Движение!$G$2:$G$5111,Тех_Движение!$D$2:$D$5111,$C4148,Тех_Движение!$B$2:$B$5111,"&lt;="&amp;K$3)-$F4148)))</f>
        <v/>
      </c>
      <c r="L4148" s="54">
        <f>IF(OR($B4148="",L$3&lt;$D4148+Настройки!$B$7),0,MAX(0,$E4148-MAX(0,SUMIFS(Тех_Движение!$G$2:$G$5111,Тех_Движение!$D$2:$D$5111,$C4148,Тех_Движение!$B$2:$B$5111,"&lt;="&amp;L$3)-$F4148)))</f>
        <v/>
      </c>
      <c r="M4148" s="54">
        <f>IF(OR($B4148="",M$3&lt;$D4148+Настройки!$B$7),0,MAX(0,$E4148-MAX(0,SUMIFS(Тех_Движение!$G$2:$G$5111,Тех_Движение!$D$2:$D$5111,$C4148,Тех_Движение!$B$2:$B$5111,"&lt;="&amp;M$3)-$F4148)))</f>
        <v/>
      </c>
      <c r="N4148" s="54">
        <f>IF(OR($B4148="",N$3&lt;$D4148+Настройки!$B$7),0,MAX(0,$E4148-MAX(0,SUMIFS(Тех_Движение!$G$2:$G$5111,Тех_Движение!$D$2:$D$5111,$C4148,Тех_Движение!$B$2:$B$5111,"&lt;="&amp;N$3)-$F4148)))</f>
        <v/>
      </c>
      <c r="O4148" s="54">
        <f>IF(OR($B4148="",O$3&lt;$D4148+Настройки!$B$7),0,MAX(0,$E4148-MAX(0,SUMIFS(Тех_Движение!$G$2:$G$5111,Тех_Движение!$D$2:$D$5111,$C4148,Тех_Движение!$B$2:$B$5111,"&lt;="&amp;O$3)-$F4148)))</f>
        <v/>
      </c>
      <c r="P4148" s="54">
        <f>IF(OR($B4148="",P$3&lt;$D4148+Настройки!$B$7),0,MAX(0,$E4148-MAX(0,SUMIFS(Тех_Движение!$G$2:$G$5111,Тех_Движение!$D$2:$D$5111,$C4148,Тех_Движение!$B$2:$B$5111,"&lt;="&amp;P$3)-$F4148)))</f>
        <v/>
      </c>
      <c r="Q4148" s="54">
        <f>IF(OR($B4148="",Q$3&lt;$D4148+Настройки!$B$7),0,MAX(0,$E4148-MAX(0,SUMIFS(Тех_Движение!$G$2:$G$5111,Тех_Движение!$D$2:$D$5111,$C4148,Тех_Движение!$B$2:$B$5111,"&lt;="&amp;Q$3)-$F4148)))</f>
        <v/>
      </c>
      <c r="R4148" s="54">
        <f>IF($B4148="","",SUM($K4148:$Q4148))</f>
        <v/>
      </c>
      <c r="S4148" s="56">
        <f>IF($B4148="","",VLOOKUP($C4148,Настройки!$A$11:$L$17,9,FALSE))</f>
        <v/>
      </c>
      <c r="T4148" s="56">
        <f>IF($B4148="","",$R4148*$S4148)</f>
        <v/>
      </c>
    </row>
    <row r="4149">
      <c r="A4149" s="20">
        <f>Тех_Движение!$A$4146</f>
        <v/>
      </c>
      <c r="B4149" s="20">
        <f>IF(Тех_Движение!$F$4146&gt;0,Тех_Движение!$I$4146,"")</f>
        <v/>
      </c>
      <c r="C4149" s="20">
        <f>IF($B4149="","",Тех_Движение!$D$4146)</f>
        <v/>
      </c>
      <c r="D4149" s="42">
        <f>IF($B4149="","",Тех_Движение!$B$4146)</f>
        <v/>
      </c>
      <c r="E4149" s="54">
        <f>IF($B4149="","",Тех_Движение!$F$4146)</f>
        <v/>
      </c>
      <c r="F4149" s="54">
        <f>IF($B4149="","",SUMIFS($E$5:$E4148,$C$5:$C4148,$C4149))</f>
        <v/>
      </c>
      <c r="G4149" s="54">
        <f>IF($B4149="","",MAX(0,$E4149-MAX(0,SUMIFS(Тех_Движение!$G$2:$G$5111,Тех_Движение!$D$2:$D$5111,$C4149,Тех_Движение!$B$2:$B$5111,"&lt;="&amp;Настройки!$B$5-1)-$F4149)))</f>
        <v/>
      </c>
      <c r="H4149" s="54">
        <f>IF($B4149="","",IF(AND($D4149&gt;=Настройки!$B$5,$D4149&lt;=Настройки!$B$6),$E4149,0))</f>
        <v/>
      </c>
      <c r="I4149" s="54">
        <f>IF($B4149="","",$G4149+$H4149-$J4149)</f>
        <v/>
      </c>
      <c r="J4149" s="54">
        <f>IF($B4149="","",MAX(0,$E4149-MAX(0,SUMIFS(Тех_Движение!$G$2:$G$5111,Тех_Движение!$D$2:$D$5111,$C4149,Тех_Движение!$B$2:$B$5111,"&lt;="&amp;Настройки!$B$6)-$F4149)))</f>
        <v/>
      </c>
      <c r="K4149" s="54">
        <f>IF(OR($B4149="",K$3&lt;$D4149+Настройки!$B$7),0,MAX(0,$E4149-MAX(0,SUMIFS(Тех_Движение!$G$2:$G$5111,Тех_Движение!$D$2:$D$5111,$C4149,Тех_Движение!$B$2:$B$5111,"&lt;="&amp;K$3)-$F4149)))</f>
        <v/>
      </c>
      <c r="L4149" s="54">
        <f>IF(OR($B4149="",L$3&lt;$D4149+Настройки!$B$7),0,MAX(0,$E4149-MAX(0,SUMIFS(Тех_Движение!$G$2:$G$5111,Тех_Движение!$D$2:$D$5111,$C4149,Тех_Движение!$B$2:$B$5111,"&lt;="&amp;L$3)-$F4149)))</f>
        <v/>
      </c>
      <c r="M4149" s="54">
        <f>IF(OR($B4149="",M$3&lt;$D4149+Настройки!$B$7),0,MAX(0,$E4149-MAX(0,SUMIFS(Тех_Движение!$G$2:$G$5111,Тех_Движение!$D$2:$D$5111,$C4149,Тех_Движение!$B$2:$B$5111,"&lt;="&amp;M$3)-$F4149)))</f>
        <v/>
      </c>
      <c r="N4149" s="54">
        <f>IF(OR($B4149="",N$3&lt;$D4149+Настройки!$B$7),0,MAX(0,$E4149-MAX(0,SUMIFS(Тех_Движение!$G$2:$G$5111,Тех_Движение!$D$2:$D$5111,$C4149,Тех_Движение!$B$2:$B$5111,"&lt;="&amp;N$3)-$F4149)))</f>
        <v/>
      </c>
      <c r="O4149" s="54">
        <f>IF(OR($B4149="",O$3&lt;$D4149+Настройки!$B$7),0,MAX(0,$E4149-MAX(0,SUMIFS(Тех_Движение!$G$2:$G$5111,Тех_Движение!$D$2:$D$5111,$C4149,Тех_Движение!$B$2:$B$5111,"&lt;="&amp;O$3)-$F4149)))</f>
        <v/>
      </c>
      <c r="P4149" s="54">
        <f>IF(OR($B4149="",P$3&lt;$D4149+Настройки!$B$7),0,MAX(0,$E4149-MAX(0,SUMIFS(Тех_Движение!$G$2:$G$5111,Тех_Движение!$D$2:$D$5111,$C4149,Тех_Движение!$B$2:$B$5111,"&lt;="&amp;P$3)-$F4149)))</f>
        <v/>
      </c>
      <c r="Q4149" s="54">
        <f>IF(OR($B4149="",Q$3&lt;$D4149+Настройки!$B$7),0,MAX(0,$E4149-MAX(0,SUMIFS(Тех_Движение!$G$2:$G$5111,Тех_Движение!$D$2:$D$5111,$C4149,Тех_Движение!$B$2:$B$5111,"&lt;="&amp;Q$3)-$F4149)))</f>
        <v/>
      </c>
      <c r="R4149" s="54">
        <f>IF($B4149="","",SUM($K4149:$Q4149))</f>
        <v/>
      </c>
      <c r="S4149" s="56">
        <f>IF($B4149="","",VLOOKUP($C4149,Настройки!$A$11:$L$17,9,FALSE))</f>
        <v/>
      </c>
      <c r="T4149" s="56">
        <f>IF($B4149="","",$R4149*$S4149)</f>
        <v/>
      </c>
    </row>
    <row r="4150">
      <c r="A4150" s="20">
        <f>Тех_Движение!$A$4147</f>
        <v/>
      </c>
      <c r="B4150" s="20">
        <f>IF(Тех_Движение!$F$4147&gt;0,Тех_Движение!$I$4147,"")</f>
        <v/>
      </c>
      <c r="C4150" s="20">
        <f>IF($B4150="","",Тех_Движение!$D$4147)</f>
        <v/>
      </c>
      <c r="D4150" s="42">
        <f>IF($B4150="","",Тех_Движение!$B$4147)</f>
        <v/>
      </c>
      <c r="E4150" s="54">
        <f>IF($B4150="","",Тех_Движение!$F$4147)</f>
        <v/>
      </c>
      <c r="F4150" s="54">
        <f>IF($B4150="","",SUMIFS($E$5:$E4149,$C$5:$C4149,$C4150))</f>
        <v/>
      </c>
      <c r="G4150" s="54">
        <f>IF($B4150="","",MAX(0,$E4150-MAX(0,SUMIFS(Тех_Движение!$G$2:$G$5111,Тех_Движение!$D$2:$D$5111,$C4150,Тех_Движение!$B$2:$B$5111,"&lt;="&amp;Настройки!$B$5-1)-$F4150)))</f>
        <v/>
      </c>
      <c r="H4150" s="54">
        <f>IF($B4150="","",IF(AND($D4150&gt;=Настройки!$B$5,$D4150&lt;=Настройки!$B$6),$E4150,0))</f>
        <v/>
      </c>
      <c r="I4150" s="54">
        <f>IF($B4150="","",$G4150+$H4150-$J4150)</f>
        <v/>
      </c>
      <c r="J4150" s="54">
        <f>IF($B4150="","",MAX(0,$E4150-MAX(0,SUMIFS(Тех_Движение!$G$2:$G$5111,Тех_Движение!$D$2:$D$5111,$C4150,Тех_Движение!$B$2:$B$5111,"&lt;="&amp;Настройки!$B$6)-$F4150)))</f>
        <v/>
      </c>
      <c r="K4150" s="54">
        <f>IF(OR($B4150="",K$3&lt;$D4150+Настройки!$B$7),0,MAX(0,$E4150-MAX(0,SUMIFS(Тех_Движение!$G$2:$G$5111,Тех_Движение!$D$2:$D$5111,$C4150,Тех_Движение!$B$2:$B$5111,"&lt;="&amp;K$3)-$F4150)))</f>
        <v/>
      </c>
      <c r="L4150" s="54">
        <f>IF(OR($B4150="",L$3&lt;$D4150+Настройки!$B$7),0,MAX(0,$E4150-MAX(0,SUMIFS(Тех_Движение!$G$2:$G$5111,Тех_Движение!$D$2:$D$5111,$C4150,Тех_Движение!$B$2:$B$5111,"&lt;="&amp;L$3)-$F4150)))</f>
        <v/>
      </c>
      <c r="M4150" s="54">
        <f>IF(OR($B4150="",M$3&lt;$D4150+Настройки!$B$7),0,MAX(0,$E4150-MAX(0,SUMIFS(Тех_Движение!$G$2:$G$5111,Тех_Движение!$D$2:$D$5111,$C4150,Тех_Движение!$B$2:$B$5111,"&lt;="&amp;M$3)-$F4150)))</f>
        <v/>
      </c>
      <c r="N4150" s="54">
        <f>IF(OR($B4150="",N$3&lt;$D4150+Настройки!$B$7),0,MAX(0,$E4150-MAX(0,SUMIFS(Тех_Движение!$G$2:$G$5111,Тех_Движение!$D$2:$D$5111,$C4150,Тех_Движение!$B$2:$B$5111,"&lt;="&amp;N$3)-$F4150)))</f>
        <v/>
      </c>
      <c r="O4150" s="54">
        <f>IF(OR($B4150="",O$3&lt;$D4150+Настройки!$B$7),0,MAX(0,$E4150-MAX(0,SUMIFS(Тех_Движение!$G$2:$G$5111,Тех_Движение!$D$2:$D$5111,$C4150,Тех_Движение!$B$2:$B$5111,"&lt;="&amp;O$3)-$F4150)))</f>
        <v/>
      </c>
      <c r="P4150" s="54">
        <f>IF(OR($B4150="",P$3&lt;$D4150+Настройки!$B$7),0,MAX(0,$E4150-MAX(0,SUMIFS(Тех_Движение!$G$2:$G$5111,Тех_Движение!$D$2:$D$5111,$C4150,Тех_Движение!$B$2:$B$5111,"&lt;="&amp;P$3)-$F4150)))</f>
        <v/>
      </c>
      <c r="Q4150" s="54">
        <f>IF(OR($B4150="",Q$3&lt;$D4150+Настройки!$B$7),0,MAX(0,$E4150-MAX(0,SUMIFS(Тех_Движение!$G$2:$G$5111,Тех_Движение!$D$2:$D$5111,$C4150,Тех_Движение!$B$2:$B$5111,"&lt;="&amp;Q$3)-$F4150)))</f>
        <v/>
      </c>
      <c r="R4150" s="54">
        <f>IF($B4150="","",SUM($K4150:$Q4150))</f>
        <v/>
      </c>
      <c r="S4150" s="56">
        <f>IF($B4150="","",VLOOKUP($C4150,Настройки!$A$11:$L$17,9,FALSE))</f>
        <v/>
      </c>
      <c r="T4150" s="56">
        <f>IF($B4150="","",$R4150*$S4150)</f>
        <v/>
      </c>
    </row>
    <row r="4151">
      <c r="A4151" s="20">
        <f>Тех_Движение!$A$4148</f>
        <v/>
      </c>
      <c r="B4151" s="20">
        <f>IF(Тех_Движение!$F$4148&gt;0,Тех_Движение!$I$4148,"")</f>
        <v/>
      </c>
      <c r="C4151" s="20">
        <f>IF($B4151="","",Тех_Движение!$D$4148)</f>
        <v/>
      </c>
      <c r="D4151" s="42">
        <f>IF($B4151="","",Тех_Движение!$B$4148)</f>
        <v/>
      </c>
      <c r="E4151" s="54">
        <f>IF($B4151="","",Тех_Движение!$F$4148)</f>
        <v/>
      </c>
      <c r="F4151" s="54">
        <f>IF($B4151="","",SUMIFS($E$5:$E4150,$C$5:$C4150,$C4151))</f>
        <v/>
      </c>
      <c r="G4151" s="54">
        <f>IF($B4151="","",MAX(0,$E4151-MAX(0,SUMIFS(Тех_Движение!$G$2:$G$5111,Тех_Движение!$D$2:$D$5111,$C4151,Тех_Движение!$B$2:$B$5111,"&lt;="&amp;Настройки!$B$5-1)-$F4151)))</f>
        <v/>
      </c>
      <c r="H4151" s="54">
        <f>IF($B4151="","",IF(AND($D4151&gt;=Настройки!$B$5,$D4151&lt;=Настройки!$B$6),$E4151,0))</f>
        <v/>
      </c>
      <c r="I4151" s="54">
        <f>IF($B4151="","",$G4151+$H4151-$J4151)</f>
        <v/>
      </c>
      <c r="J4151" s="54">
        <f>IF($B4151="","",MAX(0,$E4151-MAX(0,SUMIFS(Тех_Движение!$G$2:$G$5111,Тех_Движение!$D$2:$D$5111,$C4151,Тех_Движение!$B$2:$B$5111,"&lt;="&amp;Настройки!$B$6)-$F4151)))</f>
        <v/>
      </c>
      <c r="K4151" s="54">
        <f>IF(OR($B4151="",K$3&lt;$D4151+Настройки!$B$7),0,MAX(0,$E4151-MAX(0,SUMIFS(Тех_Движение!$G$2:$G$5111,Тех_Движение!$D$2:$D$5111,$C4151,Тех_Движение!$B$2:$B$5111,"&lt;="&amp;K$3)-$F4151)))</f>
        <v/>
      </c>
      <c r="L4151" s="54">
        <f>IF(OR($B4151="",L$3&lt;$D4151+Настройки!$B$7),0,MAX(0,$E4151-MAX(0,SUMIFS(Тех_Движение!$G$2:$G$5111,Тех_Движение!$D$2:$D$5111,$C4151,Тех_Движение!$B$2:$B$5111,"&lt;="&amp;L$3)-$F4151)))</f>
        <v/>
      </c>
      <c r="M4151" s="54">
        <f>IF(OR($B4151="",M$3&lt;$D4151+Настройки!$B$7),0,MAX(0,$E4151-MAX(0,SUMIFS(Тех_Движение!$G$2:$G$5111,Тех_Движение!$D$2:$D$5111,$C4151,Тех_Движение!$B$2:$B$5111,"&lt;="&amp;M$3)-$F4151)))</f>
        <v/>
      </c>
      <c r="N4151" s="54">
        <f>IF(OR($B4151="",N$3&lt;$D4151+Настройки!$B$7),0,MAX(0,$E4151-MAX(0,SUMIFS(Тех_Движение!$G$2:$G$5111,Тех_Движение!$D$2:$D$5111,$C4151,Тех_Движение!$B$2:$B$5111,"&lt;="&amp;N$3)-$F4151)))</f>
        <v/>
      </c>
      <c r="O4151" s="54">
        <f>IF(OR($B4151="",O$3&lt;$D4151+Настройки!$B$7),0,MAX(0,$E4151-MAX(0,SUMIFS(Тех_Движение!$G$2:$G$5111,Тех_Движение!$D$2:$D$5111,$C4151,Тех_Движение!$B$2:$B$5111,"&lt;="&amp;O$3)-$F4151)))</f>
        <v/>
      </c>
      <c r="P4151" s="54">
        <f>IF(OR($B4151="",P$3&lt;$D4151+Настройки!$B$7),0,MAX(0,$E4151-MAX(0,SUMIFS(Тех_Движение!$G$2:$G$5111,Тех_Движение!$D$2:$D$5111,$C4151,Тех_Движение!$B$2:$B$5111,"&lt;="&amp;P$3)-$F4151)))</f>
        <v/>
      </c>
      <c r="Q4151" s="54">
        <f>IF(OR($B4151="",Q$3&lt;$D4151+Настройки!$B$7),0,MAX(0,$E4151-MAX(0,SUMIFS(Тех_Движение!$G$2:$G$5111,Тех_Движение!$D$2:$D$5111,$C4151,Тех_Движение!$B$2:$B$5111,"&lt;="&amp;Q$3)-$F4151)))</f>
        <v/>
      </c>
      <c r="R4151" s="54">
        <f>IF($B4151="","",SUM($K4151:$Q4151))</f>
        <v/>
      </c>
      <c r="S4151" s="56">
        <f>IF($B4151="","",VLOOKUP($C4151,Настройки!$A$11:$L$17,9,FALSE))</f>
        <v/>
      </c>
      <c r="T4151" s="56">
        <f>IF($B4151="","",$R4151*$S4151)</f>
        <v/>
      </c>
    </row>
    <row r="4152">
      <c r="A4152" s="20">
        <f>Тех_Движение!$A$4149</f>
        <v/>
      </c>
      <c r="B4152" s="20">
        <f>IF(Тех_Движение!$F$4149&gt;0,Тех_Движение!$I$4149,"")</f>
        <v/>
      </c>
      <c r="C4152" s="20">
        <f>IF($B4152="","",Тех_Движение!$D$4149)</f>
        <v/>
      </c>
      <c r="D4152" s="42">
        <f>IF($B4152="","",Тех_Движение!$B$4149)</f>
        <v/>
      </c>
      <c r="E4152" s="54">
        <f>IF($B4152="","",Тех_Движение!$F$4149)</f>
        <v/>
      </c>
      <c r="F4152" s="54">
        <f>IF($B4152="","",SUMIFS($E$5:$E4151,$C$5:$C4151,$C4152))</f>
        <v/>
      </c>
      <c r="G4152" s="54">
        <f>IF($B4152="","",MAX(0,$E4152-MAX(0,SUMIFS(Тех_Движение!$G$2:$G$5111,Тех_Движение!$D$2:$D$5111,$C4152,Тех_Движение!$B$2:$B$5111,"&lt;="&amp;Настройки!$B$5-1)-$F4152)))</f>
        <v/>
      </c>
      <c r="H4152" s="54">
        <f>IF($B4152="","",IF(AND($D4152&gt;=Настройки!$B$5,$D4152&lt;=Настройки!$B$6),$E4152,0))</f>
        <v/>
      </c>
      <c r="I4152" s="54">
        <f>IF($B4152="","",$G4152+$H4152-$J4152)</f>
        <v/>
      </c>
      <c r="J4152" s="54">
        <f>IF($B4152="","",MAX(0,$E4152-MAX(0,SUMIFS(Тех_Движение!$G$2:$G$5111,Тех_Движение!$D$2:$D$5111,$C4152,Тех_Движение!$B$2:$B$5111,"&lt;="&amp;Настройки!$B$6)-$F4152)))</f>
        <v/>
      </c>
      <c r="K4152" s="54">
        <f>IF(OR($B4152="",K$3&lt;$D4152+Настройки!$B$7),0,MAX(0,$E4152-MAX(0,SUMIFS(Тех_Движение!$G$2:$G$5111,Тех_Движение!$D$2:$D$5111,$C4152,Тех_Движение!$B$2:$B$5111,"&lt;="&amp;K$3)-$F4152)))</f>
        <v/>
      </c>
      <c r="L4152" s="54">
        <f>IF(OR($B4152="",L$3&lt;$D4152+Настройки!$B$7),0,MAX(0,$E4152-MAX(0,SUMIFS(Тех_Движение!$G$2:$G$5111,Тех_Движение!$D$2:$D$5111,$C4152,Тех_Движение!$B$2:$B$5111,"&lt;="&amp;L$3)-$F4152)))</f>
        <v/>
      </c>
      <c r="M4152" s="54">
        <f>IF(OR($B4152="",M$3&lt;$D4152+Настройки!$B$7),0,MAX(0,$E4152-MAX(0,SUMIFS(Тех_Движение!$G$2:$G$5111,Тех_Движение!$D$2:$D$5111,$C4152,Тех_Движение!$B$2:$B$5111,"&lt;="&amp;M$3)-$F4152)))</f>
        <v/>
      </c>
      <c r="N4152" s="54">
        <f>IF(OR($B4152="",N$3&lt;$D4152+Настройки!$B$7),0,MAX(0,$E4152-MAX(0,SUMIFS(Тех_Движение!$G$2:$G$5111,Тех_Движение!$D$2:$D$5111,$C4152,Тех_Движение!$B$2:$B$5111,"&lt;="&amp;N$3)-$F4152)))</f>
        <v/>
      </c>
      <c r="O4152" s="54">
        <f>IF(OR($B4152="",O$3&lt;$D4152+Настройки!$B$7),0,MAX(0,$E4152-MAX(0,SUMIFS(Тех_Движение!$G$2:$G$5111,Тех_Движение!$D$2:$D$5111,$C4152,Тех_Движение!$B$2:$B$5111,"&lt;="&amp;O$3)-$F4152)))</f>
        <v/>
      </c>
      <c r="P4152" s="54">
        <f>IF(OR($B4152="",P$3&lt;$D4152+Настройки!$B$7),0,MAX(0,$E4152-MAX(0,SUMIFS(Тех_Движение!$G$2:$G$5111,Тех_Движение!$D$2:$D$5111,$C4152,Тех_Движение!$B$2:$B$5111,"&lt;="&amp;P$3)-$F4152)))</f>
        <v/>
      </c>
      <c r="Q4152" s="54">
        <f>IF(OR($B4152="",Q$3&lt;$D4152+Настройки!$B$7),0,MAX(0,$E4152-MAX(0,SUMIFS(Тех_Движение!$G$2:$G$5111,Тех_Движение!$D$2:$D$5111,$C4152,Тех_Движение!$B$2:$B$5111,"&lt;="&amp;Q$3)-$F4152)))</f>
        <v/>
      </c>
      <c r="R4152" s="54">
        <f>IF($B4152="","",SUM($K4152:$Q4152))</f>
        <v/>
      </c>
      <c r="S4152" s="56">
        <f>IF($B4152="","",VLOOKUP($C4152,Настройки!$A$11:$L$17,9,FALSE))</f>
        <v/>
      </c>
      <c r="T4152" s="56">
        <f>IF($B4152="","",$R4152*$S4152)</f>
        <v/>
      </c>
    </row>
    <row r="4153">
      <c r="A4153" s="20">
        <f>Тех_Движение!$A$4150</f>
        <v/>
      </c>
      <c r="B4153" s="20">
        <f>IF(Тех_Движение!$F$4150&gt;0,Тех_Движение!$I$4150,"")</f>
        <v/>
      </c>
      <c r="C4153" s="20">
        <f>IF($B4153="","",Тех_Движение!$D$4150)</f>
        <v/>
      </c>
      <c r="D4153" s="42">
        <f>IF($B4153="","",Тех_Движение!$B$4150)</f>
        <v/>
      </c>
      <c r="E4153" s="54">
        <f>IF($B4153="","",Тех_Движение!$F$4150)</f>
        <v/>
      </c>
      <c r="F4153" s="54">
        <f>IF($B4153="","",SUMIFS($E$5:$E4152,$C$5:$C4152,$C4153))</f>
        <v/>
      </c>
      <c r="G4153" s="54">
        <f>IF($B4153="","",MAX(0,$E4153-MAX(0,SUMIFS(Тех_Движение!$G$2:$G$5111,Тех_Движение!$D$2:$D$5111,$C4153,Тех_Движение!$B$2:$B$5111,"&lt;="&amp;Настройки!$B$5-1)-$F4153)))</f>
        <v/>
      </c>
      <c r="H4153" s="54">
        <f>IF($B4153="","",IF(AND($D4153&gt;=Настройки!$B$5,$D4153&lt;=Настройки!$B$6),$E4153,0))</f>
        <v/>
      </c>
      <c r="I4153" s="54">
        <f>IF($B4153="","",$G4153+$H4153-$J4153)</f>
        <v/>
      </c>
      <c r="J4153" s="54">
        <f>IF($B4153="","",MAX(0,$E4153-MAX(0,SUMIFS(Тех_Движение!$G$2:$G$5111,Тех_Движение!$D$2:$D$5111,$C4153,Тех_Движение!$B$2:$B$5111,"&lt;="&amp;Настройки!$B$6)-$F4153)))</f>
        <v/>
      </c>
      <c r="K4153" s="54">
        <f>IF(OR($B4153="",K$3&lt;$D4153+Настройки!$B$7),0,MAX(0,$E4153-MAX(0,SUMIFS(Тех_Движение!$G$2:$G$5111,Тех_Движение!$D$2:$D$5111,$C4153,Тех_Движение!$B$2:$B$5111,"&lt;="&amp;K$3)-$F4153)))</f>
        <v/>
      </c>
      <c r="L4153" s="54">
        <f>IF(OR($B4153="",L$3&lt;$D4153+Настройки!$B$7),0,MAX(0,$E4153-MAX(0,SUMIFS(Тех_Движение!$G$2:$G$5111,Тех_Движение!$D$2:$D$5111,$C4153,Тех_Движение!$B$2:$B$5111,"&lt;="&amp;L$3)-$F4153)))</f>
        <v/>
      </c>
      <c r="M4153" s="54">
        <f>IF(OR($B4153="",M$3&lt;$D4153+Настройки!$B$7),0,MAX(0,$E4153-MAX(0,SUMIFS(Тех_Движение!$G$2:$G$5111,Тех_Движение!$D$2:$D$5111,$C4153,Тех_Движение!$B$2:$B$5111,"&lt;="&amp;M$3)-$F4153)))</f>
        <v/>
      </c>
      <c r="N4153" s="54">
        <f>IF(OR($B4153="",N$3&lt;$D4153+Настройки!$B$7),0,MAX(0,$E4153-MAX(0,SUMIFS(Тех_Движение!$G$2:$G$5111,Тех_Движение!$D$2:$D$5111,$C4153,Тех_Движение!$B$2:$B$5111,"&lt;="&amp;N$3)-$F4153)))</f>
        <v/>
      </c>
      <c r="O4153" s="54">
        <f>IF(OR($B4153="",O$3&lt;$D4153+Настройки!$B$7),0,MAX(0,$E4153-MAX(0,SUMIFS(Тех_Движение!$G$2:$G$5111,Тех_Движение!$D$2:$D$5111,$C4153,Тех_Движение!$B$2:$B$5111,"&lt;="&amp;O$3)-$F4153)))</f>
        <v/>
      </c>
      <c r="P4153" s="54">
        <f>IF(OR($B4153="",P$3&lt;$D4153+Настройки!$B$7),0,MAX(0,$E4153-MAX(0,SUMIFS(Тех_Движение!$G$2:$G$5111,Тех_Движение!$D$2:$D$5111,$C4153,Тех_Движение!$B$2:$B$5111,"&lt;="&amp;P$3)-$F4153)))</f>
        <v/>
      </c>
      <c r="Q4153" s="54">
        <f>IF(OR($B4153="",Q$3&lt;$D4153+Настройки!$B$7),0,MAX(0,$E4153-MAX(0,SUMIFS(Тех_Движение!$G$2:$G$5111,Тех_Движение!$D$2:$D$5111,$C4153,Тех_Движение!$B$2:$B$5111,"&lt;="&amp;Q$3)-$F4153)))</f>
        <v/>
      </c>
      <c r="R4153" s="54">
        <f>IF($B4153="","",SUM($K4153:$Q4153))</f>
        <v/>
      </c>
      <c r="S4153" s="56">
        <f>IF($B4153="","",VLOOKUP($C4153,Настройки!$A$11:$L$17,9,FALSE))</f>
        <v/>
      </c>
      <c r="T4153" s="56">
        <f>IF($B4153="","",$R4153*$S4153)</f>
        <v/>
      </c>
    </row>
    <row r="4154">
      <c r="A4154" s="20">
        <f>Тех_Движение!$A$4151</f>
        <v/>
      </c>
      <c r="B4154" s="20">
        <f>IF(Тех_Движение!$F$4151&gt;0,Тех_Движение!$I$4151,"")</f>
        <v/>
      </c>
      <c r="C4154" s="20">
        <f>IF($B4154="","",Тех_Движение!$D$4151)</f>
        <v/>
      </c>
      <c r="D4154" s="42">
        <f>IF($B4154="","",Тех_Движение!$B$4151)</f>
        <v/>
      </c>
      <c r="E4154" s="54">
        <f>IF($B4154="","",Тех_Движение!$F$4151)</f>
        <v/>
      </c>
      <c r="F4154" s="54">
        <f>IF($B4154="","",SUMIFS($E$5:$E4153,$C$5:$C4153,$C4154))</f>
        <v/>
      </c>
      <c r="G4154" s="54">
        <f>IF($B4154="","",MAX(0,$E4154-MAX(0,SUMIFS(Тех_Движение!$G$2:$G$5111,Тех_Движение!$D$2:$D$5111,$C4154,Тех_Движение!$B$2:$B$5111,"&lt;="&amp;Настройки!$B$5-1)-$F4154)))</f>
        <v/>
      </c>
      <c r="H4154" s="54">
        <f>IF($B4154="","",IF(AND($D4154&gt;=Настройки!$B$5,$D4154&lt;=Настройки!$B$6),$E4154,0))</f>
        <v/>
      </c>
      <c r="I4154" s="54">
        <f>IF($B4154="","",$G4154+$H4154-$J4154)</f>
        <v/>
      </c>
      <c r="J4154" s="54">
        <f>IF($B4154="","",MAX(0,$E4154-MAX(0,SUMIFS(Тех_Движение!$G$2:$G$5111,Тех_Движение!$D$2:$D$5111,$C4154,Тех_Движение!$B$2:$B$5111,"&lt;="&amp;Настройки!$B$6)-$F4154)))</f>
        <v/>
      </c>
      <c r="K4154" s="54">
        <f>IF(OR($B4154="",K$3&lt;$D4154+Настройки!$B$7),0,MAX(0,$E4154-MAX(0,SUMIFS(Тех_Движение!$G$2:$G$5111,Тех_Движение!$D$2:$D$5111,$C4154,Тех_Движение!$B$2:$B$5111,"&lt;="&amp;K$3)-$F4154)))</f>
        <v/>
      </c>
      <c r="L4154" s="54">
        <f>IF(OR($B4154="",L$3&lt;$D4154+Настройки!$B$7),0,MAX(0,$E4154-MAX(0,SUMIFS(Тех_Движение!$G$2:$G$5111,Тех_Движение!$D$2:$D$5111,$C4154,Тех_Движение!$B$2:$B$5111,"&lt;="&amp;L$3)-$F4154)))</f>
        <v/>
      </c>
      <c r="M4154" s="54">
        <f>IF(OR($B4154="",M$3&lt;$D4154+Настройки!$B$7),0,MAX(0,$E4154-MAX(0,SUMIFS(Тех_Движение!$G$2:$G$5111,Тех_Движение!$D$2:$D$5111,$C4154,Тех_Движение!$B$2:$B$5111,"&lt;="&amp;M$3)-$F4154)))</f>
        <v/>
      </c>
      <c r="N4154" s="54">
        <f>IF(OR($B4154="",N$3&lt;$D4154+Настройки!$B$7),0,MAX(0,$E4154-MAX(0,SUMIFS(Тех_Движение!$G$2:$G$5111,Тех_Движение!$D$2:$D$5111,$C4154,Тех_Движение!$B$2:$B$5111,"&lt;="&amp;N$3)-$F4154)))</f>
        <v/>
      </c>
      <c r="O4154" s="54">
        <f>IF(OR($B4154="",O$3&lt;$D4154+Настройки!$B$7),0,MAX(0,$E4154-MAX(0,SUMIFS(Тех_Движение!$G$2:$G$5111,Тех_Движение!$D$2:$D$5111,$C4154,Тех_Движение!$B$2:$B$5111,"&lt;="&amp;O$3)-$F4154)))</f>
        <v/>
      </c>
      <c r="P4154" s="54">
        <f>IF(OR($B4154="",P$3&lt;$D4154+Настройки!$B$7),0,MAX(0,$E4154-MAX(0,SUMIFS(Тех_Движение!$G$2:$G$5111,Тех_Движение!$D$2:$D$5111,$C4154,Тех_Движение!$B$2:$B$5111,"&lt;="&amp;P$3)-$F4154)))</f>
        <v/>
      </c>
      <c r="Q4154" s="54">
        <f>IF(OR($B4154="",Q$3&lt;$D4154+Настройки!$B$7),0,MAX(0,$E4154-MAX(0,SUMIFS(Тех_Движение!$G$2:$G$5111,Тех_Движение!$D$2:$D$5111,$C4154,Тех_Движение!$B$2:$B$5111,"&lt;="&amp;Q$3)-$F4154)))</f>
        <v/>
      </c>
      <c r="R4154" s="54">
        <f>IF($B4154="","",SUM($K4154:$Q4154))</f>
        <v/>
      </c>
      <c r="S4154" s="56">
        <f>IF($B4154="","",VLOOKUP($C4154,Настройки!$A$11:$L$17,9,FALSE))</f>
        <v/>
      </c>
      <c r="T4154" s="56">
        <f>IF($B4154="","",$R4154*$S4154)</f>
        <v/>
      </c>
    </row>
    <row r="4155">
      <c r="A4155" s="20">
        <f>Тех_Движение!$A$4152</f>
        <v/>
      </c>
      <c r="B4155" s="20">
        <f>IF(Тех_Движение!$F$4152&gt;0,Тех_Движение!$I$4152,"")</f>
        <v/>
      </c>
      <c r="C4155" s="20">
        <f>IF($B4155="","",Тех_Движение!$D$4152)</f>
        <v/>
      </c>
      <c r="D4155" s="42">
        <f>IF($B4155="","",Тех_Движение!$B$4152)</f>
        <v/>
      </c>
      <c r="E4155" s="54">
        <f>IF($B4155="","",Тех_Движение!$F$4152)</f>
        <v/>
      </c>
      <c r="F4155" s="54">
        <f>IF($B4155="","",SUMIFS($E$5:$E4154,$C$5:$C4154,$C4155))</f>
        <v/>
      </c>
      <c r="G4155" s="54">
        <f>IF($B4155="","",MAX(0,$E4155-MAX(0,SUMIFS(Тех_Движение!$G$2:$G$5111,Тех_Движение!$D$2:$D$5111,$C4155,Тех_Движение!$B$2:$B$5111,"&lt;="&amp;Настройки!$B$5-1)-$F4155)))</f>
        <v/>
      </c>
      <c r="H4155" s="54">
        <f>IF($B4155="","",IF(AND($D4155&gt;=Настройки!$B$5,$D4155&lt;=Настройки!$B$6),$E4155,0))</f>
        <v/>
      </c>
      <c r="I4155" s="54">
        <f>IF($B4155="","",$G4155+$H4155-$J4155)</f>
        <v/>
      </c>
      <c r="J4155" s="54">
        <f>IF($B4155="","",MAX(0,$E4155-MAX(0,SUMIFS(Тех_Движение!$G$2:$G$5111,Тех_Движение!$D$2:$D$5111,$C4155,Тех_Движение!$B$2:$B$5111,"&lt;="&amp;Настройки!$B$6)-$F4155)))</f>
        <v/>
      </c>
      <c r="K4155" s="54">
        <f>IF(OR($B4155="",K$3&lt;$D4155+Настройки!$B$7),0,MAX(0,$E4155-MAX(0,SUMIFS(Тех_Движение!$G$2:$G$5111,Тех_Движение!$D$2:$D$5111,$C4155,Тех_Движение!$B$2:$B$5111,"&lt;="&amp;K$3)-$F4155)))</f>
        <v/>
      </c>
      <c r="L4155" s="54">
        <f>IF(OR($B4155="",L$3&lt;$D4155+Настройки!$B$7),0,MAX(0,$E4155-MAX(0,SUMIFS(Тех_Движение!$G$2:$G$5111,Тех_Движение!$D$2:$D$5111,$C4155,Тех_Движение!$B$2:$B$5111,"&lt;="&amp;L$3)-$F4155)))</f>
        <v/>
      </c>
      <c r="M4155" s="54">
        <f>IF(OR($B4155="",M$3&lt;$D4155+Настройки!$B$7),0,MAX(0,$E4155-MAX(0,SUMIFS(Тех_Движение!$G$2:$G$5111,Тех_Движение!$D$2:$D$5111,$C4155,Тех_Движение!$B$2:$B$5111,"&lt;="&amp;M$3)-$F4155)))</f>
        <v/>
      </c>
      <c r="N4155" s="54">
        <f>IF(OR($B4155="",N$3&lt;$D4155+Настройки!$B$7),0,MAX(0,$E4155-MAX(0,SUMIFS(Тех_Движение!$G$2:$G$5111,Тех_Движение!$D$2:$D$5111,$C4155,Тех_Движение!$B$2:$B$5111,"&lt;="&amp;N$3)-$F4155)))</f>
        <v/>
      </c>
      <c r="O4155" s="54">
        <f>IF(OR($B4155="",O$3&lt;$D4155+Настройки!$B$7),0,MAX(0,$E4155-MAX(0,SUMIFS(Тех_Движение!$G$2:$G$5111,Тех_Движение!$D$2:$D$5111,$C4155,Тех_Движение!$B$2:$B$5111,"&lt;="&amp;O$3)-$F4155)))</f>
        <v/>
      </c>
      <c r="P4155" s="54">
        <f>IF(OR($B4155="",P$3&lt;$D4155+Настройки!$B$7),0,MAX(0,$E4155-MAX(0,SUMIFS(Тех_Движение!$G$2:$G$5111,Тех_Движение!$D$2:$D$5111,$C4155,Тех_Движение!$B$2:$B$5111,"&lt;="&amp;P$3)-$F4155)))</f>
        <v/>
      </c>
      <c r="Q4155" s="54">
        <f>IF(OR($B4155="",Q$3&lt;$D4155+Настройки!$B$7),0,MAX(0,$E4155-MAX(0,SUMIFS(Тех_Движение!$G$2:$G$5111,Тех_Движение!$D$2:$D$5111,$C4155,Тех_Движение!$B$2:$B$5111,"&lt;="&amp;Q$3)-$F4155)))</f>
        <v/>
      </c>
      <c r="R4155" s="54">
        <f>IF($B4155="","",SUM($K4155:$Q4155))</f>
        <v/>
      </c>
      <c r="S4155" s="56">
        <f>IF($B4155="","",VLOOKUP($C4155,Настройки!$A$11:$L$17,9,FALSE))</f>
        <v/>
      </c>
      <c r="T4155" s="56">
        <f>IF($B4155="","",$R4155*$S4155)</f>
        <v/>
      </c>
    </row>
    <row r="4156">
      <c r="A4156" s="20">
        <f>Тех_Движение!$A$4153</f>
        <v/>
      </c>
      <c r="B4156" s="20">
        <f>IF(Тех_Движение!$F$4153&gt;0,Тех_Движение!$I$4153,"")</f>
        <v/>
      </c>
      <c r="C4156" s="20">
        <f>IF($B4156="","",Тех_Движение!$D$4153)</f>
        <v/>
      </c>
      <c r="D4156" s="42">
        <f>IF($B4156="","",Тех_Движение!$B$4153)</f>
        <v/>
      </c>
      <c r="E4156" s="54">
        <f>IF($B4156="","",Тех_Движение!$F$4153)</f>
        <v/>
      </c>
      <c r="F4156" s="54">
        <f>IF($B4156="","",SUMIFS($E$5:$E4155,$C$5:$C4155,$C4156))</f>
        <v/>
      </c>
      <c r="G4156" s="54">
        <f>IF($B4156="","",MAX(0,$E4156-MAX(0,SUMIFS(Тех_Движение!$G$2:$G$5111,Тех_Движение!$D$2:$D$5111,$C4156,Тех_Движение!$B$2:$B$5111,"&lt;="&amp;Настройки!$B$5-1)-$F4156)))</f>
        <v/>
      </c>
      <c r="H4156" s="54">
        <f>IF($B4156="","",IF(AND($D4156&gt;=Настройки!$B$5,$D4156&lt;=Настройки!$B$6),$E4156,0))</f>
        <v/>
      </c>
      <c r="I4156" s="54">
        <f>IF($B4156="","",$G4156+$H4156-$J4156)</f>
        <v/>
      </c>
      <c r="J4156" s="54">
        <f>IF($B4156="","",MAX(0,$E4156-MAX(0,SUMIFS(Тех_Движение!$G$2:$G$5111,Тех_Движение!$D$2:$D$5111,$C4156,Тех_Движение!$B$2:$B$5111,"&lt;="&amp;Настройки!$B$6)-$F4156)))</f>
        <v/>
      </c>
      <c r="K4156" s="54">
        <f>IF(OR($B4156="",K$3&lt;$D4156+Настройки!$B$7),0,MAX(0,$E4156-MAX(0,SUMIFS(Тех_Движение!$G$2:$G$5111,Тех_Движение!$D$2:$D$5111,$C4156,Тех_Движение!$B$2:$B$5111,"&lt;="&amp;K$3)-$F4156)))</f>
        <v/>
      </c>
      <c r="L4156" s="54">
        <f>IF(OR($B4156="",L$3&lt;$D4156+Настройки!$B$7),0,MAX(0,$E4156-MAX(0,SUMIFS(Тех_Движение!$G$2:$G$5111,Тех_Движение!$D$2:$D$5111,$C4156,Тех_Движение!$B$2:$B$5111,"&lt;="&amp;L$3)-$F4156)))</f>
        <v/>
      </c>
      <c r="M4156" s="54">
        <f>IF(OR($B4156="",M$3&lt;$D4156+Настройки!$B$7),0,MAX(0,$E4156-MAX(0,SUMIFS(Тех_Движение!$G$2:$G$5111,Тех_Движение!$D$2:$D$5111,$C4156,Тех_Движение!$B$2:$B$5111,"&lt;="&amp;M$3)-$F4156)))</f>
        <v/>
      </c>
      <c r="N4156" s="54">
        <f>IF(OR($B4156="",N$3&lt;$D4156+Настройки!$B$7),0,MAX(0,$E4156-MAX(0,SUMIFS(Тех_Движение!$G$2:$G$5111,Тех_Движение!$D$2:$D$5111,$C4156,Тех_Движение!$B$2:$B$5111,"&lt;="&amp;N$3)-$F4156)))</f>
        <v/>
      </c>
      <c r="O4156" s="54">
        <f>IF(OR($B4156="",O$3&lt;$D4156+Настройки!$B$7),0,MAX(0,$E4156-MAX(0,SUMIFS(Тех_Движение!$G$2:$G$5111,Тех_Движение!$D$2:$D$5111,$C4156,Тех_Движение!$B$2:$B$5111,"&lt;="&amp;O$3)-$F4156)))</f>
        <v/>
      </c>
      <c r="P4156" s="54">
        <f>IF(OR($B4156="",P$3&lt;$D4156+Настройки!$B$7),0,MAX(0,$E4156-MAX(0,SUMIFS(Тех_Движение!$G$2:$G$5111,Тех_Движение!$D$2:$D$5111,$C4156,Тех_Движение!$B$2:$B$5111,"&lt;="&amp;P$3)-$F4156)))</f>
        <v/>
      </c>
      <c r="Q4156" s="54">
        <f>IF(OR($B4156="",Q$3&lt;$D4156+Настройки!$B$7),0,MAX(0,$E4156-MAX(0,SUMIFS(Тех_Движение!$G$2:$G$5111,Тех_Движение!$D$2:$D$5111,$C4156,Тех_Движение!$B$2:$B$5111,"&lt;="&amp;Q$3)-$F4156)))</f>
        <v/>
      </c>
      <c r="R4156" s="54">
        <f>IF($B4156="","",SUM($K4156:$Q4156))</f>
        <v/>
      </c>
      <c r="S4156" s="56">
        <f>IF($B4156="","",VLOOKUP($C4156,Настройки!$A$11:$L$17,9,FALSE))</f>
        <v/>
      </c>
      <c r="T4156" s="56">
        <f>IF($B4156="","",$R4156*$S4156)</f>
        <v/>
      </c>
    </row>
    <row r="4157">
      <c r="A4157" s="20">
        <f>Тех_Движение!$A$4154</f>
        <v/>
      </c>
      <c r="B4157" s="20">
        <f>IF(Тех_Движение!$F$4154&gt;0,Тех_Движение!$I$4154,"")</f>
        <v/>
      </c>
      <c r="C4157" s="20">
        <f>IF($B4157="","",Тех_Движение!$D$4154)</f>
        <v/>
      </c>
      <c r="D4157" s="42">
        <f>IF($B4157="","",Тех_Движение!$B$4154)</f>
        <v/>
      </c>
      <c r="E4157" s="54">
        <f>IF($B4157="","",Тех_Движение!$F$4154)</f>
        <v/>
      </c>
      <c r="F4157" s="54">
        <f>IF($B4157="","",SUMIFS($E$5:$E4156,$C$5:$C4156,$C4157))</f>
        <v/>
      </c>
      <c r="G4157" s="54">
        <f>IF($B4157="","",MAX(0,$E4157-MAX(0,SUMIFS(Тех_Движение!$G$2:$G$5111,Тех_Движение!$D$2:$D$5111,$C4157,Тех_Движение!$B$2:$B$5111,"&lt;="&amp;Настройки!$B$5-1)-$F4157)))</f>
        <v/>
      </c>
      <c r="H4157" s="54">
        <f>IF($B4157="","",IF(AND($D4157&gt;=Настройки!$B$5,$D4157&lt;=Настройки!$B$6),$E4157,0))</f>
        <v/>
      </c>
      <c r="I4157" s="54">
        <f>IF($B4157="","",$G4157+$H4157-$J4157)</f>
        <v/>
      </c>
      <c r="J4157" s="54">
        <f>IF($B4157="","",MAX(0,$E4157-MAX(0,SUMIFS(Тех_Движение!$G$2:$G$5111,Тех_Движение!$D$2:$D$5111,$C4157,Тех_Движение!$B$2:$B$5111,"&lt;="&amp;Настройки!$B$6)-$F4157)))</f>
        <v/>
      </c>
      <c r="K4157" s="54">
        <f>IF(OR($B4157="",K$3&lt;$D4157+Настройки!$B$7),0,MAX(0,$E4157-MAX(0,SUMIFS(Тех_Движение!$G$2:$G$5111,Тех_Движение!$D$2:$D$5111,$C4157,Тех_Движение!$B$2:$B$5111,"&lt;="&amp;K$3)-$F4157)))</f>
        <v/>
      </c>
      <c r="L4157" s="54">
        <f>IF(OR($B4157="",L$3&lt;$D4157+Настройки!$B$7),0,MAX(0,$E4157-MAX(0,SUMIFS(Тех_Движение!$G$2:$G$5111,Тех_Движение!$D$2:$D$5111,$C4157,Тех_Движение!$B$2:$B$5111,"&lt;="&amp;L$3)-$F4157)))</f>
        <v/>
      </c>
      <c r="M4157" s="54">
        <f>IF(OR($B4157="",M$3&lt;$D4157+Настройки!$B$7),0,MAX(0,$E4157-MAX(0,SUMIFS(Тех_Движение!$G$2:$G$5111,Тех_Движение!$D$2:$D$5111,$C4157,Тех_Движение!$B$2:$B$5111,"&lt;="&amp;M$3)-$F4157)))</f>
        <v/>
      </c>
      <c r="N4157" s="54">
        <f>IF(OR($B4157="",N$3&lt;$D4157+Настройки!$B$7),0,MAX(0,$E4157-MAX(0,SUMIFS(Тех_Движение!$G$2:$G$5111,Тех_Движение!$D$2:$D$5111,$C4157,Тех_Движение!$B$2:$B$5111,"&lt;="&amp;N$3)-$F4157)))</f>
        <v/>
      </c>
      <c r="O4157" s="54">
        <f>IF(OR($B4157="",O$3&lt;$D4157+Настройки!$B$7),0,MAX(0,$E4157-MAX(0,SUMIFS(Тех_Движение!$G$2:$G$5111,Тех_Движение!$D$2:$D$5111,$C4157,Тех_Движение!$B$2:$B$5111,"&lt;="&amp;O$3)-$F4157)))</f>
        <v/>
      </c>
      <c r="P4157" s="54">
        <f>IF(OR($B4157="",P$3&lt;$D4157+Настройки!$B$7),0,MAX(0,$E4157-MAX(0,SUMIFS(Тех_Движение!$G$2:$G$5111,Тех_Движение!$D$2:$D$5111,$C4157,Тех_Движение!$B$2:$B$5111,"&lt;="&amp;P$3)-$F4157)))</f>
        <v/>
      </c>
      <c r="Q4157" s="54">
        <f>IF(OR($B4157="",Q$3&lt;$D4157+Настройки!$B$7),0,MAX(0,$E4157-MAX(0,SUMIFS(Тех_Движение!$G$2:$G$5111,Тех_Движение!$D$2:$D$5111,$C4157,Тех_Движение!$B$2:$B$5111,"&lt;="&amp;Q$3)-$F4157)))</f>
        <v/>
      </c>
      <c r="R4157" s="54">
        <f>IF($B4157="","",SUM($K4157:$Q4157))</f>
        <v/>
      </c>
      <c r="S4157" s="56">
        <f>IF($B4157="","",VLOOKUP($C4157,Настройки!$A$11:$L$17,9,FALSE))</f>
        <v/>
      </c>
      <c r="T4157" s="56">
        <f>IF($B4157="","",$R4157*$S4157)</f>
        <v/>
      </c>
    </row>
    <row r="4158">
      <c r="A4158" s="20">
        <f>Тех_Движение!$A$4155</f>
        <v/>
      </c>
      <c r="B4158" s="20">
        <f>IF(Тех_Движение!$F$4155&gt;0,Тех_Движение!$I$4155,"")</f>
        <v/>
      </c>
      <c r="C4158" s="20">
        <f>IF($B4158="","",Тех_Движение!$D$4155)</f>
        <v/>
      </c>
      <c r="D4158" s="42">
        <f>IF($B4158="","",Тех_Движение!$B$4155)</f>
        <v/>
      </c>
      <c r="E4158" s="54">
        <f>IF($B4158="","",Тех_Движение!$F$4155)</f>
        <v/>
      </c>
      <c r="F4158" s="54">
        <f>IF($B4158="","",SUMIFS($E$5:$E4157,$C$5:$C4157,$C4158))</f>
        <v/>
      </c>
      <c r="G4158" s="54">
        <f>IF($B4158="","",MAX(0,$E4158-MAX(0,SUMIFS(Тех_Движение!$G$2:$G$5111,Тех_Движение!$D$2:$D$5111,$C4158,Тех_Движение!$B$2:$B$5111,"&lt;="&amp;Настройки!$B$5-1)-$F4158)))</f>
        <v/>
      </c>
      <c r="H4158" s="54">
        <f>IF($B4158="","",IF(AND($D4158&gt;=Настройки!$B$5,$D4158&lt;=Настройки!$B$6),$E4158,0))</f>
        <v/>
      </c>
      <c r="I4158" s="54">
        <f>IF($B4158="","",$G4158+$H4158-$J4158)</f>
        <v/>
      </c>
      <c r="J4158" s="54">
        <f>IF($B4158="","",MAX(0,$E4158-MAX(0,SUMIFS(Тех_Движение!$G$2:$G$5111,Тех_Движение!$D$2:$D$5111,$C4158,Тех_Движение!$B$2:$B$5111,"&lt;="&amp;Настройки!$B$6)-$F4158)))</f>
        <v/>
      </c>
      <c r="K4158" s="54">
        <f>IF(OR($B4158="",K$3&lt;$D4158+Настройки!$B$7),0,MAX(0,$E4158-MAX(0,SUMIFS(Тех_Движение!$G$2:$G$5111,Тех_Движение!$D$2:$D$5111,$C4158,Тех_Движение!$B$2:$B$5111,"&lt;="&amp;K$3)-$F4158)))</f>
        <v/>
      </c>
      <c r="L4158" s="54">
        <f>IF(OR($B4158="",L$3&lt;$D4158+Настройки!$B$7),0,MAX(0,$E4158-MAX(0,SUMIFS(Тех_Движение!$G$2:$G$5111,Тех_Движение!$D$2:$D$5111,$C4158,Тех_Движение!$B$2:$B$5111,"&lt;="&amp;L$3)-$F4158)))</f>
        <v/>
      </c>
      <c r="M4158" s="54">
        <f>IF(OR($B4158="",M$3&lt;$D4158+Настройки!$B$7),0,MAX(0,$E4158-MAX(0,SUMIFS(Тех_Движение!$G$2:$G$5111,Тех_Движение!$D$2:$D$5111,$C4158,Тех_Движение!$B$2:$B$5111,"&lt;="&amp;M$3)-$F4158)))</f>
        <v/>
      </c>
      <c r="N4158" s="54">
        <f>IF(OR($B4158="",N$3&lt;$D4158+Настройки!$B$7),0,MAX(0,$E4158-MAX(0,SUMIFS(Тех_Движение!$G$2:$G$5111,Тех_Движение!$D$2:$D$5111,$C4158,Тех_Движение!$B$2:$B$5111,"&lt;="&amp;N$3)-$F4158)))</f>
        <v/>
      </c>
      <c r="O4158" s="54">
        <f>IF(OR($B4158="",O$3&lt;$D4158+Настройки!$B$7),0,MAX(0,$E4158-MAX(0,SUMIFS(Тех_Движение!$G$2:$G$5111,Тех_Движение!$D$2:$D$5111,$C4158,Тех_Движение!$B$2:$B$5111,"&lt;="&amp;O$3)-$F4158)))</f>
        <v/>
      </c>
      <c r="P4158" s="54">
        <f>IF(OR($B4158="",P$3&lt;$D4158+Настройки!$B$7),0,MAX(0,$E4158-MAX(0,SUMIFS(Тех_Движение!$G$2:$G$5111,Тех_Движение!$D$2:$D$5111,$C4158,Тех_Движение!$B$2:$B$5111,"&lt;="&amp;P$3)-$F4158)))</f>
        <v/>
      </c>
      <c r="Q4158" s="54">
        <f>IF(OR($B4158="",Q$3&lt;$D4158+Настройки!$B$7),0,MAX(0,$E4158-MAX(0,SUMIFS(Тех_Движение!$G$2:$G$5111,Тех_Движение!$D$2:$D$5111,$C4158,Тех_Движение!$B$2:$B$5111,"&lt;="&amp;Q$3)-$F4158)))</f>
        <v/>
      </c>
      <c r="R4158" s="54">
        <f>IF($B4158="","",SUM($K4158:$Q4158))</f>
        <v/>
      </c>
      <c r="S4158" s="56">
        <f>IF($B4158="","",VLOOKUP($C4158,Настройки!$A$11:$L$17,9,FALSE))</f>
        <v/>
      </c>
      <c r="T4158" s="56">
        <f>IF($B4158="","",$R4158*$S4158)</f>
        <v/>
      </c>
    </row>
    <row r="4159">
      <c r="A4159" s="20">
        <f>Тех_Движение!$A$4156</f>
        <v/>
      </c>
      <c r="B4159" s="20">
        <f>IF(Тех_Движение!$F$4156&gt;0,Тех_Движение!$I$4156,"")</f>
        <v/>
      </c>
      <c r="C4159" s="20">
        <f>IF($B4159="","",Тех_Движение!$D$4156)</f>
        <v/>
      </c>
      <c r="D4159" s="42">
        <f>IF($B4159="","",Тех_Движение!$B$4156)</f>
        <v/>
      </c>
      <c r="E4159" s="54">
        <f>IF($B4159="","",Тех_Движение!$F$4156)</f>
        <v/>
      </c>
      <c r="F4159" s="54">
        <f>IF($B4159="","",SUMIFS($E$5:$E4158,$C$5:$C4158,$C4159))</f>
        <v/>
      </c>
      <c r="G4159" s="54">
        <f>IF($B4159="","",MAX(0,$E4159-MAX(0,SUMIFS(Тех_Движение!$G$2:$G$5111,Тех_Движение!$D$2:$D$5111,$C4159,Тех_Движение!$B$2:$B$5111,"&lt;="&amp;Настройки!$B$5-1)-$F4159)))</f>
        <v/>
      </c>
      <c r="H4159" s="54">
        <f>IF($B4159="","",IF(AND($D4159&gt;=Настройки!$B$5,$D4159&lt;=Настройки!$B$6),$E4159,0))</f>
        <v/>
      </c>
      <c r="I4159" s="54">
        <f>IF($B4159="","",$G4159+$H4159-$J4159)</f>
        <v/>
      </c>
      <c r="J4159" s="54">
        <f>IF($B4159="","",MAX(0,$E4159-MAX(0,SUMIFS(Тех_Движение!$G$2:$G$5111,Тех_Движение!$D$2:$D$5111,$C4159,Тех_Движение!$B$2:$B$5111,"&lt;="&amp;Настройки!$B$6)-$F4159)))</f>
        <v/>
      </c>
      <c r="K4159" s="54">
        <f>IF(OR($B4159="",K$3&lt;$D4159+Настройки!$B$7),0,MAX(0,$E4159-MAX(0,SUMIFS(Тех_Движение!$G$2:$G$5111,Тех_Движение!$D$2:$D$5111,$C4159,Тех_Движение!$B$2:$B$5111,"&lt;="&amp;K$3)-$F4159)))</f>
        <v/>
      </c>
      <c r="L4159" s="54">
        <f>IF(OR($B4159="",L$3&lt;$D4159+Настройки!$B$7),0,MAX(0,$E4159-MAX(0,SUMIFS(Тех_Движение!$G$2:$G$5111,Тех_Движение!$D$2:$D$5111,$C4159,Тех_Движение!$B$2:$B$5111,"&lt;="&amp;L$3)-$F4159)))</f>
        <v/>
      </c>
      <c r="M4159" s="54">
        <f>IF(OR($B4159="",M$3&lt;$D4159+Настройки!$B$7),0,MAX(0,$E4159-MAX(0,SUMIFS(Тех_Движение!$G$2:$G$5111,Тех_Движение!$D$2:$D$5111,$C4159,Тех_Движение!$B$2:$B$5111,"&lt;="&amp;M$3)-$F4159)))</f>
        <v/>
      </c>
      <c r="N4159" s="54">
        <f>IF(OR($B4159="",N$3&lt;$D4159+Настройки!$B$7),0,MAX(0,$E4159-MAX(0,SUMIFS(Тех_Движение!$G$2:$G$5111,Тех_Движение!$D$2:$D$5111,$C4159,Тех_Движение!$B$2:$B$5111,"&lt;="&amp;N$3)-$F4159)))</f>
        <v/>
      </c>
      <c r="O4159" s="54">
        <f>IF(OR($B4159="",O$3&lt;$D4159+Настройки!$B$7),0,MAX(0,$E4159-MAX(0,SUMIFS(Тех_Движение!$G$2:$G$5111,Тех_Движение!$D$2:$D$5111,$C4159,Тех_Движение!$B$2:$B$5111,"&lt;="&amp;O$3)-$F4159)))</f>
        <v/>
      </c>
      <c r="P4159" s="54">
        <f>IF(OR($B4159="",P$3&lt;$D4159+Настройки!$B$7),0,MAX(0,$E4159-MAX(0,SUMIFS(Тех_Движение!$G$2:$G$5111,Тех_Движение!$D$2:$D$5111,$C4159,Тех_Движение!$B$2:$B$5111,"&lt;="&amp;P$3)-$F4159)))</f>
        <v/>
      </c>
      <c r="Q4159" s="54">
        <f>IF(OR($B4159="",Q$3&lt;$D4159+Настройки!$B$7),0,MAX(0,$E4159-MAX(0,SUMIFS(Тех_Движение!$G$2:$G$5111,Тех_Движение!$D$2:$D$5111,$C4159,Тех_Движение!$B$2:$B$5111,"&lt;="&amp;Q$3)-$F4159)))</f>
        <v/>
      </c>
      <c r="R4159" s="54">
        <f>IF($B4159="","",SUM($K4159:$Q4159))</f>
        <v/>
      </c>
      <c r="S4159" s="56">
        <f>IF($B4159="","",VLOOKUP($C4159,Настройки!$A$11:$L$17,9,FALSE))</f>
        <v/>
      </c>
      <c r="T4159" s="56">
        <f>IF($B4159="","",$R4159*$S4159)</f>
        <v/>
      </c>
    </row>
    <row r="4160">
      <c r="A4160" s="20">
        <f>Тех_Движение!$A$4157</f>
        <v/>
      </c>
      <c r="B4160" s="20">
        <f>IF(Тех_Движение!$F$4157&gt;0,Тех_Движение!$I$4157,"")</f>
        <v/>
      </c>
      <c r="C4160" s="20">
        <f>IF($B4160="","",Тех_Движение!$D$4157)</f>
        <v/>
      </c>
      <c r="D4160" s="42">
        <f>IF($B4160="","",Тех_Движение!$B$4157)</f>
        <v/>
      </c>
      <c r="E4160" s="54">
        <f>IF($B4160="","",Тех_Движение!$F$4157)</f>
        <v/>
      </c>
      <c r="F4160" s="54">
        <f>IF($B4160="","",SUMIFS($E$5:$E4159,$C$5:$C4159,$C4160))</f>
        <v/>
      </c>
      <c r="G4160" s="54">
        <f>IF($B4160="","",MAX(0,$E4160-MAX(0,SUMIFS(Тех_Движение!$G$2:$G$5111,Тех_Движение!$D$2:$D$5111,$C4160,Тех_Движение!$B$2:$B$5111,"&lt;="&amp;Настройки!$B$5-1)-$F4160)))</f>
        <v/>
      </c>
      <c r="H4160" s="54">
        <f>IF($B4160="","",IF(AND($D4160&gt;=Настройки!$B$5,$D4160&lt;=Настройки!$B$6),$E4160,0))</f>
        <v/>
      </c>
      <c r="I4160" s="54">
        <f>IF($B4160="","",$G4160+$H4160-$J4160)</f>
        <v/>
      </c>
      <c r="J4160" s="54">
        <f>IF($B4160="","",MAX(0,$E4160-MAX(0,SUMIFS(Тех_Движение!$G$2:$G$5111,Тех_Движение!$D$2:$D$5111,$C4160,Тех_Движение!$B$2:$B$5111,"&lt;="&amp;Настройки!$B$6)-$F4160)))</f>
        <v/>
      </c>
      <c r="K4160" s="54">
        <f>IF(OR($B4160="",K$3&lt;$D4160+Настройки!$B$7),0,MAX(0,$E4160-MAX(0,SUMIFS(Тех_Движение!$G$2:$G$5111,Тех_Движение!$D$2:$D$5111,$C4160,Тех_Движение!$B$2:$B$5111,"&lt;="&amp;K$3)-$F4160)))</f>
        <v/>
      </c>
      <c r="L4160" s="54">
        <f>IF(OR($B4160="",L$3&lt;$D4160+Настройки!$B$7),0,MAX(0,$E4160-MAX(0,SUMIFS(Тех_Движение!$G$2:$G$5111,Тех_Движение!$D$2:$D$5111,$C4160,Тех_Движение!$B$2:$B$5111,"&lt;="&amp;L$3)-$F4160)))</f>
        <v/>
      </c>
      <c r="M4160" s="54">
        <f>IF(OR($B4160="",M$3&lt;$D4160+Настройки!$B$7),0,MAX(0,$E4160-MAX(0,SUMIFS(Тех_Движение!$G$2:$G$5111,Тех_Движение!$D$2:$D$5111,$C4160,Тех_Движение!$B$2:$B$5111,"&lt;="&amp;M$3)-$F4160)))</f>
        <v/>
      </c>
      <c r="N4160" s="54">
        <f>IF(OR($B4160="",N$3&lt;$D4160+Настройки!$B$7),0,MAX(0,$E4160-MAX(0,SUMIFS(Тех_Движение!$G$2:$G$5111,Тех_Движение!$D$2:$D$5111,$C4160,Тех_Движение!$B$2:$B$5111,"&lt;="&amp;N$3)-$F4160)))</f>
        <v/>
      </c>
      <c r="O4160" s="54">
        <f>IF(OR($B4160="",O$3&lt;$D4160+Настройки!$B$7),0,MAX(0,$E4160-MAX(0,SUMIFS(Тех_Движение!$G$2:$G$5111,Тех_Движение!$D$2:$D$5111,$C4160,Тех_Движение!$B$2:$B$5111,"&lt;="&amp;O$3)-$F4160)))</f>
        <v/>
      </c>
      <c r="P4160" s="54">
        <f>IF(OR($B4160="",P$3&lt;$D4160+Настройки!$B$7),0,MAX(0,$E4160-MAX(0,SUMIFS(Тех_Движение!$G$2:$G$5111,Тех_Движение!$D$2:$D$5111,$C4160,Тех_Движение!$B$2:$B$5111,"&lt;="&amp;P$3)-$F4160)))</f>
        <v/>
      </c>
      <c r="Q4160" s="54">
        <f>IF(OR($B4160="",Q$3&lt;$D4160+Настройки!$B$7),0,MAX(0,$E4160-MAX(0,SUMIFS(Тех_Движение!$G$2:$G$5111,Тех_Движение!$D$2:$D$5111,$C4160,Тех_Движение!$B$2:$B$5111,"&lt;="&amp;Q$3)-$F4160)))</f>
        <v/>
      </c>
      <c r="R4160" s="54">
        <f>IF($B4160="","",SUM($K4160:$Q4160))</f>
        <v/>
      </c>
      <c r="S4160" s="56">
        <f>IF($B4160="","",VLOOKUP($C4160,Настройки!$A$11:$L$17,9,FALSE))</f>
        <v/>
      </c>
      <c r="T4160" s="56">
        <f>IF($B4160="","",$R4160*$S4160)</f>
        <v/>
      </c>
    </row>
    <row r="4161">
      <c r="A4161" s="20">
        <f>Тех_Движение!$A$4158</f>
        <v/>
      </c>
      <c r="B4161" s="20">
        <f>IF(Тех_Движение!$F$4158&gt;0,Тех_Движение!$I$4158,"")</f>
        <v/>
      </c>
      <c r="C4161" s="20">
        <f>IF($B4161="","",Тех_Движение!$D$4158)</f>
        <v/>
      </c>
      <c r="D4161" s="42">
        <f>IF($B4161="","",Тех_Движение!$B$4158)</f>
        <v/>
      </c>
      <c r="E4161" s="54">
        <f>IF($B4161="","",Тех_Движение!$F$4158)</f>
        <v/>
      </c>
      <c r="F4161" s="54">
        <f>IF($B4161="","",SUMIFS($E$5:$E4160,$C$5:$C4160,$C4161))</f>
        <v/>
      </c>
      <c r="G4161" s="54">
        <f>IF($B4161="","",MAX(0,$E4161-MAX(0,SUMIFS(Тех_Движение!$G$2:$G$5111,Тех_Движение!$D$2:$D$5111,$C4161,Тех_Движение!$B$2:$B$5111,"&lt;="&amp;Настройки!$B$5-1)-$F4161)))</f>
        <v/>
      </c>
      <c r="H4161" s="54">
        <f>IF($B4161="","",IF(AND($D4161&gt;=Настройки!$B$5,$D4161&lt;=Настройки!$B$6),$E4161,0))</f>
        <v/>
      </c>
      <c r="I4161" s="54">
        <f>IF($B4161="","",$G4161+$H4161-$J4161)</f>
        <v/>
      </c>
      <c r="J4161" s="54">
        <f>IF($B4161="","",MAX(0,$E4161-MAX(0,SUMIFS(Тех_Движение!$G$2:$G$5111,Тех_Движение!$D$2:$D$5111,$C4161,Тех_Движение!$B$2:$B$5111,"&lt;="&amp;Настройки!$B$6)-$F4161)))</f>
        <v/>
      </c>
      <c r="K4161" s="54">
        <f>IF(OR($B4161="",K$3&lt;$D4161+Настройки!$B$7),0,MAX(0,$E4161-MAX(0,SUMIFS(Тех_Движение!$G$2:$G$5111,Тех_Движение!$D$2:$D$5111,$C4161,Тех_Движение!$B$2:$B$5111,"&lt;="&amp;K$3)-$F4161)))</f>
        <v/>
      </c>
      <c r="L4161" s="54">
        <f>IF(OR($B4161="",L$3&lt;$D4161+Настройки!$B$7),0,MAX(0,$E4161-MAX(0,SUMIFS(Тех_Движение!$G$2:$G$5111,Тех_Движение!$D$2:$D$5111,$C4161,Тех_Движение!$B$2:$B$5111,"&lt;="&amp;L$3)-$F4161)))</f>
        <v/>
      </c>
      <c r="M4161" s="54">
        <f>IF(OR($B4161="",M$3&lt;$D4161+Настройки!$B$7),0,MAX(0,$E4161-MAX(0,SUMIFS(Тех_Движение!$G$2:$G$5111,Тех_Движение!$D$2:$D$5111,$C4161,Тех_Движение!$B$2:$B$5111,"&lt;="&amp;M$3)-$F4161)))</f>
        <v/>
      </c>
      <c r="N4161" s="54">
        <f>IF(OR($B4161="",N$3&lt;$D4161+Настройки!$B$7),0,MAX(0,$E4161-MAX(0,SUMIFS(Тех_Движение!$G$2:$G$5111,Тех_Движение!$D$2:$D$5111,$C4161,Тех_Движение!$B$2:$B$5111,"&lt;="&amp;N$3)-$F4161)))</f>
        <v/>
      </c>
      <c r="O4161" s="54">
        <f>IF(OR($B4161="",O$3&lt;$D4161+Настройки!$B$7),0,MAX(0,$E4161-MAX(0,SUMIFS(Тех_Движение!$G$2:$G$5111,Тех_Движение!$D$2:$D$5111,$C4161,Тех_Движение!$B$2:$B$5111,"&lt;="&amp;O$3)-$F4161)))</f>
        <v/>
      </c>
      <c r="P4161" s="54">
        <f>IF(OR($B4161="",P$3&lt;$D4161+Настройки!$B$7),0,MAX(0,$E4161-MAX(0,SUMIFS(Тех_Движение!$G$2:$G$5111,Тех_Движение!$D$2:$D$5111,$C4161,Тех_Движение!$B$2:$B$5111,"&lt;="&amp;P$3)-$F4161)))</f>
        <v/>
      </c>
      <c r="Q4161" s="54">
        <f>IF(OR($B4161="",Q$3&lt;$D4161+Настройки!$B$7),0,MAX(0,$E4161-MAX(0,SUMIFS(Тех_Движение!$G$2:$G$5111,Тех_Движение!$D$2:$D$5111,$C4161,Тех_Движение!$B$2:$B$5111,"&lt;="&amp;Q$3)-$F4161)))</f>
        <v/>
      </c>
      <c r="R4161" s="54">
        <f>IF($B4161="","",SUM($K4161:$Q4161))</f>
        <v/>
      </c>
      <c r="S4161" s="56">
        <f>IF($B4161="","",VLOOKUP($C4161,Настройки!$A$11:$L$17,9,FALSE))</f>
        <v/>
      </c>
      <c r="T4161" s="56">
        <f>IF($B4161="","",$R4161*$S4161)</f>
        <v/>
      </c>
    </row>
    <row r="4162">
      <c r="A4162" s="20">
        <f>Тех_Движение!$A$4159</f>
        <v/>
      </c>
      <c r="B4162" s="20">
        <f>IF(Тех_Движение!$F$4159&gt;0,Тех_Движение!$I$4159,"")</f>
        <v/>
      </c>
      <c r="C4162" s="20">
        <f>IF($B4162="","",Тех_Движение!$D$4159)</f>
        <v/>
      </c>
      <c r="D4162" s="42">
        <f>IF($B4162="","",Тех_Движение!$B$4159)</f>
        <v/>
      </c>
      <c r="E4162" s="54">
        <f>IF($B4162="","",Тех_Движение!$F$4159)</f>
        <v/>
      </c>
      <c r="F4162" s="54">
        <f>IF($B4162="","",SUMIFS($E$5:$E4161,$C$5:$C4161,$C4162))</f>
        <v/>
      </c>
      <c r="G4162" s="54">
        <f>IF($B4162="","",MAX(0,$E4162-MAX(0,SUMIFS(Тех_Движение!$G$2:$G$5111,Тех_Движение!$D$2:$D$5111,$C4162,Тех_Движение!$B$2:$B$5111,"&lt;="&amp;Настройки!$B$5-1)-$F4162)))</f>
        <v/>
      </c>
      <c r="H4162" s="54">
        <f>IF($B4162="","",IF(AND($D4162&gt;=Настройки!$B$5,$D4162&lt;=Настройки!$B$6),$E4162,0))</f>
        <v/>
      </c>
      <c r="I4162" s="54">
        <f>IF($B4162="","",$G4162+$H4162-$J4162)</f>
        <v/>
      </c>
      <c r="J4162" s="54">
        <f>IF($B4162="","",MAX(0,$E4162-MAX(0,SUMIFS(Тех_Движение!$G$2:$G$5111,Тех_Движение!$D$2:$D$5111,$C4162,Тех_Движение!$B$2:$B$5111,"&lt;="&amp;Настройки!$B$6)-$F4162)))</f>
        <v/>
      </c>
      <c r="K4162" s="54">
        <f>IF(OR($B4162="",K$3&lt;$D4162+Настройки!$B$7),0,MAX(0,$E4162-MAX(0,SUMIFS(Тех_Движение!$G$2:$G$5111,Тех_Движение!$D$2:$D$5111,$C4162,Тех_Движение!$B$2:$B$5111,"&lt;="&amp;K$3)-$F4162)))</f>
        <v/>
      </c>
      <c r="L4162" s="54">
        <f>IF(OR($B4162="",L$3&lt;$D4162+Настройки!$B$7),0,MAX(0,$E4162-MAX(0,SUMIFS(Тех_Движение!$G$2:$G$5111,Тех_Движение!$D$2:$D$5111,$C4162,Тех_Движение!$B$2:$B$5111,"&lt;="&amp;L$3)-$F4162)))</f>
        <v/>
      </c>
      <c r="M4162" s="54">
        <f>IF(OR($B4162="",M$3&lt;$D4162+Настройки!$B$7),0,MAX(0,$E4162-MAX(0,SUMIFS(Тех_Движение!$G$2:$G$5111,Тех_Движение!$D$2:$D$5111,$C4162,Тех_Движение!$B$2:$B$5111,"&lt;="&amp;M$3)-$F4162)))</f>
        <v/>
      </c>
      <c r="N4162" s="54">
        <f>IF(OR($B4162="",N$3&lt;$D4162+Настройки!$B$7),0,MAX(0,$E4162-MAX(0,SUMIFS(Тех_Движение!$G$2:$G$5111,Тех_Движение!$D$2:$D$5111,$C4162,Тех_Движение!$B$2:$B$5111,"&lt;="&amp;N$3)-$F4162)))</f>
        <v/>
      </c>
      <c r="O4162" s="54">
        <f>IF(OR($B4162="",O$3&lt;$D4162+Настройки!$B$7),0,MAX(0,$E4162-MAX(0,SUMIFS(Тех_Движение!$G$2:$G$5111,Тех_Движение!$D$2:$D$5111,$C4162,Тех_Движение!$B$2:$B$5111,"&lt;="&amp;O$3)-$F4162)))</f>
        <v/>
      </c>
      <c r="P4162" s="54">
        <f>IF(OR($B4162="",P$3&lt;$D4162+Настройки!$B$7),0,MAX(0,$E4162-MAX(0,SUMIFS(Тех_Движение!$G$2:$G$5111,Тех_Движение!$D$2:$D$5111,$C4162,Тех_Движение!$B$2:$B$5111,"&lt;="&amp;P$3)-$F4162)))</f>
        <v/>
      </c>
      <c r="Q4162" s="54">
        <f>IF(OR($B4162="",Q$3&lt;$D4162+Настройки!$B$7),0,MAX(0,$E4162-MAX(0,SUMIFS(Тех_Движение!$G$2:$G$5111,Тех_Движение!$D$2:$D$5111,$C4162,Тех_Движение!$B$2:$B$5111,"&lt;="&amp;Q$3)-$F4162)))</f>
        <v/>
      </c>
      <c r="R4162" s="54">
        <f>IF($B4162="","",SUM($K4162:$Q4162))</f>
        <v/>
      </c>
      <c r="S4162" s="56">
        <f>IF($B4162="","",VLOOKUP($C4162,Настройки!$A$11:$L$17,9,FALSE))</f>
        <v/>
      </c>
      <c r="T4162" s="56">
        <f>IF($B4162="","",$R4162*$S4162)</f>
        <v/>
      </c>
    </row>
    <row r="4163">
      <c r="A4163" s="20">
        <f>Тех_Движение!$A$4160</f>
        <v/>
      </c>
      <c r="B4163" s="20">
        <f>IF(Тех_Движение!$F$4160&gt;0,Тех_Движение!$I$4160,"")</f>
        <v/>
      </c>
      <c r="C4163" s="20">
        <f>IF($B4163="","",Тех_Движение!$D$4160)</f>
        <v/>
      </c>
      <c r="D4163" s="42">
        <f>IF($B4163="","",Тех_Движение!$B$4160)</f>
        <v/>
      </c>
      <c r="E4163" s="54">
        <f>IF($B4163="","",Тех_Движение!$F$4160)</f>
        <v/>
      </c>
      <c r="F4163" s="54">
        <f>IF($B4163="","",SUMIFS($E$5:$E4162,$C$5:$C4162,$C4163))</f>
        <v/>
      </c>
      <c r="G4163" s="54">
        <f>IF($B4163="","",MAX(0,$E4163-MAX(0,SUMIFS(Тех_Движение!$G$2:$G$5111,Тех_Движение!$D$2:$D$5111,$C4163,Тех_Движение!$B$2:$B$5111,"&lt;="&amp;Настройки!$B$5-1)-$F4163)))</f>
        <v/>
      </c>
      <c r="H4163" s="54">
        <f>IF($B4163="","",IF(AND($D4163&gt;=Настройки!$B$5,$D4163&lt;=Настройки!$B$6),$E4163,0))</f>
        <v/>
      </c>
      <c r="I4163" s="54">
        <f>IF($B4163="","",$G4163+$H4163-$J4163)</f>
        <v/>
      </c>
      <c r="J4163" s="54">
        <f>IF($B4163="","",MAX(0,$E4163-MAX(0,SUMIFS(Тех_Движение!$G$2:$G$5111,Тех_Движение!$D$2:$D$5111,$C4163,Тех_Движение!$B$2:$B$5111,"&lt;="&amp;Настройки!$B$6)-$F4163)))</f>
        <v/>
      </c>
      <c r="K4163" s="54">
        <f>IF(OR($B4163="",K$3&lt;$D4163+Настройки!$B$7),0,MAX(0,$E4163-MAX(0,SUMIFS(Тех_Движение!$G$2:$G$5111,Тех_Движение!$D$2:$D$5111,$C4163,Тех_Движение!$B$2:$B$5111,"&lt;="&amp;K$3)-$F4163)))</f>
        <v/>
      </c>
      <c r="L4163" s="54">
        <f>IF(OR($B4163="",L$3&lt;$D4163+Настройки!$B$7),0,MAX(0,$E4163-MAX(0,SUMIFS(Тех_Движение!$G$2:$G$5111,Тех_Движение!$D$2:$D$5111,$C4163,Тех_Движение!$B$2:$B$5111,"&lt;="&amp;L$3)-$F4163)))</f>
        <v/>
      </c>
      <c r="M4163" s="54">
        <f>IF(OR($B4163="",M$3&lt;$D4163+Настройки!$B$7),0,MAX(0,$E4163-MAX(0,SUMIFS(Тех_Движение!$G$2:$G$5111,Тех_Движение!$D$2:$D$5111,$C4163,Тех_Движение!$B$2:$B$5111,"&lt;="&amp;M$3)-$F4163)))</f>
        <v/>
      </c>
      <c r="N4163" s="54">
        <f>IF(OR($B4163="",N$3&lt;$D4163+Настройки!$B$7),0,MAX(0,$E4163-MAX(0,SUMIFS(Тех_Движение!$G$2:$G$5111,Тех_Движение!$D$2:$D$5111,$C4163,Тех_Движение!$B$2:$B$5111,"&lt;="&amp;N$3)-$F4163)))</f>
        <v/>
      </c>
      <c r="O4163" s="54">
        <f>IF(OR($B4163="",O$3&lt;$D4163+Настройки!$B$7),0,MAX(0,$E4163-MAX(0,SUMIFS(Тех_Движение!$G$2:$G$5111,Тех_Движение!$D$2:$D$5111,$C4163,Тех_Движение!$B$2:$B$5111,"&lt;="&amp;O$3)-$F4163)))</f>
        <v/>
      </c>
      <c r="P4163" s="54">
        <f>IF(OR($B4163="",P$3&lt;$D4163+Настройки!$B$7),0,MAX(0,$E4163-MAX(0,SUMIFS(Тех_Движение!$G$2:$G$5111,Тех_Движение!$D$2:$D$5111,$C4163,Тех_Движение!$B$2:$B$5111,"&lt;="&amp;P$3)-$F4163)))</f>
        <v/>
      </c>
      <c r="Q4163" s="54">
        <f>IF(OR($B4163="",Q$3&lt;$D4163+Настройки!$B$7),0,MAX(0,$E4163-MAX(0,SUMIFS(Тех_Движение!$G$2:$G$5111,Тех_Движение!$D$2:$D$5111,$C4163,Тех_Движение!$B$2:$B$5111,"&lt;="&amp;Q$3)-$F4163)))</f>
        <v/>
      </c>
      <c r="R4163" s="54">
        <f>IF($B4163="","",SUM($K4163:$Q4163))</f>
        <v/>
      </c>
      <c r="S4163" s="56">
        <f>IF($B4163="","",VLOOKUP($C4163,Настройки!$A$11:$L$17,9,FALSE))</f>
        <v/>
      </c>
      <c r="T4163" s="56">
        <f>IF($B4163="","",$R4163*$S4163)</f>
        <v/>
      </c>
    </row>
    <row r="4164">
      <c r="A4164" s="20">
        <f>Тех_Движение!$A$4161</f>
        <v/>
      </c>
      <c r="B4164" s="20">
        <f>IF(Тех_Движение!$F$4161&gt;0,Тех_Движение!$I$4161,"")</f>
        <v/>
      </c>
      <c r="C4164" s="20">
        <f>IF($B4164="","",Тех_Движение!$D$4161)</f>
        <v/>
      </c>
      <c r="D4164" s="42">
        <f>IF($B4164="","",Тех_Движение!$B$4161)</f>
        <v/>
      </c>
      <c r="E4164" s="54">
        <f>IF($B4164="","",Тех_Движение!$F$4161)</f>
        <v/>
      </c>
      <c r="F4164" s="54">
        <f>IF($B4164="","",SUMIFS($E$5:$E4163,$C$5:$C4163,$C4164))</f>
        <v/>
      </c>
      <c r="G4164" s="54">
        <f>IF($B4164="","",MAX(0,$E4164-MAX(0,SUMIFS(Тех_Движение!$G$2:$G$5111,Тех_Движение!$D$2:$D$5111,$C4164,Тех_Движение!$B$2:$B$5111,"&lt;="&amp;Настройки!$B$5-1)-$F4164)))</f>
        <v/>
      </c>
      <c r="H4164" s="54">
        <f>IF($B4164="","",IF(AND($D4164&gt;=Настройки!$B$5,$D4164&lt;=Настройки!$B$6),$E4164,0))</f>
        <v/>
      </c>
      <c r="I4164" s="54">
        <f>IF($B4164="","",$G4164+$H4164-$J4164)</f>
        <v/>
      </c>
      <c r="J4164" s="54">
        <f>IF($B4164="","",MAX(0,$E4164-MAX(0,SUMIFS(Тех_Движение!$G$2:$G$5111,Тех_Движение!$D$2:$D$5111,$C4164,Тех_Движение!$B$2:$B$5111,"&lt;="&amp;Настройки!$B$6)-$F4164)))</f>
        <v/>
      </c>
      <c r="K4164" s="54">
        <f>IF(OR($B4164="",K$3&lt;$D4164+Настройки!$B$7),0,MAX(0,$E4164-MAX(0,SUMIFS(Тех_Движение!$G$2:$G$5111,Тех_Движение!$D$2:$D$5111,$C4164,Тех_Движение!$B$2:$B$5111,"&lt;="&amp;K$3)-$F4164)))</f>
        <v/>
      </c>
      <c r="L4164" s="54">
        <f>IF(OR($B4164="",L$3&lt;$D4164+Настройки!$B$7),0,MAX(0,$E4164-MAX(0,SUMIFS(Тех_Движение!$G$2:$G$5111,Тех_Движение!$D$2:$D$5111,$C4164,Тех_Движение!$B$2:$B$5111,"&lt;="&amp;L$3)-$F4164)))</f>
        <v/>
      </c>
      <c r="M4164" s="54">
        <f>IF(OR($B4164="",M$3&lt;$D4164+Настройки!$B$7),0,MAX(0,$E4164-MAX(0,SUMIFS(Тех_Движение!$G$2:$G$5111,Тех_Движение!$D$2:$D$5111,$C4164,Тех_Движение!$B$2:$B$5111,"&lt;="&amp;M$3)-$F4164)))</f>
        <v/>
      </c>
      <c r="N4164" s="54">
        <f>IF(OR($B4164="",N$3&lt;$D4164+Настройки!$B$7),0,MAX(0,$E4164-MAX(0,SUMIFS(Тех_Движение!$G$2:$G$5111,Тех_Движение!$D$2:$D$5111,$C4164,Тех_Движение!$B$2:$B$5111,"&lt;="&amp;N$3)-$F4164)))</f>
        <v/>
      </c>
      <c r="O4164" s="54">
        <f>IF(OR($B4164="",O$3&lt;$D4164+Настройки!$B$7),0,MAX(0,$E4164-MAX(0,SUMIFS(Тех_Движение!$G$2:$G$5111,Тех_Движение!$D$2:$D$5111,$C4164,Тех_Движение!$B$2:$B$5111,"&lt;="&amp;O$3)-$F4164)))</f>
        <v/>
      </c>
      <c r="P4164" s="54">
        <f>IF(OR($B4164="",P$3&lt;$D4164+Настройки!$B$7),0,MAX(0,$E4164-MAX(0,SUMIFS(Тех_Движение!$G$2:$G$5111,Тех_Движение!$D$2:$D$5111,$C4164,Тех_Движение!$B$2:$B$5111,"&lt;="&amp;P$3)-$F4164)))</f>
        <v/>
      </c>
      <c r="Q4164" s="54">
        <f>IF(OR($B4164="",Q$3&lt;$D4164+Настройки!$B$7),0,MAX(0,$E4164-MAX(0,SUMIFS(Тех_Движение!$G$2:$G$5111,Тех_Движение!$D$2:$D$5111,$C4164,Тех_Движение!$B$2:$B$5111,"&lt;="&amp;Q$3)-$F4164)))</f>
        <v/>
      </c>
      <c r="R4164" s="54">
        <f>IF($B4164="","",SUM($K4164:$Q4164))</f>
        <v/>
      </c>
      <c r="S4164" s="56">
        <f>IF($B4164="","",VLOOKUP($C4164,Настройки!$A$11:$L$17,9,FALSE))</f>
        <v/>
      </c>
      <c r="T4164" s="56">
        <f>IF($B4164="","",$R4164*$S4164)</f>
        <v/>
      </c>
    </row>
    <row r="4165">
      <c r="A4165" s="20">
        <f>Тех_Движение!$A$4162</f>
        <v/>
      </c>
      <c r="B4165" s="20">
        <f>IF(Тех_Движение!$F$4162&gt;0,Тех_Движение!$I$4162,"")</f>
        <v/>
      </c>
      <c r="C4165" s="20">
        <f>IF($B4165="","",Тех_Движение!$D$4162)</f>
        <v/>
      </c>
      <c r="D4165" s="42">
        <f>IF($B4165="","",Тех_Движение!$B$4162)</f>
        <v/>
      </c>
      <c r="E4165" s="54">
        <f>IF($B4165="","",Тех_Движение!$F$4162)</f>
        <v/>
      </c>
      <c r="F4165" s="54">
        <f>IF($B4165="","",SUMIFS($E$5:$E4164,$C$5:$C4164,$C4165))</f>
        <v/>
      </c>
      <c r="G4165" s="54">
        <f>IF($B4165="","",MAX(0,$E4165-MAX(0,SUMIFS(Тех_Движение!$G$2:$G$5111,Тех_Движение!$D$2:$D$5111,$C4165,Тех_Движение!$B$2:$B$5111,"&lt;="&amp;Настройки!$B$5-1)-$F4165)))</f>
        <v/>
      </c>
      <c r="H4165" s="54">
        <f>IF($B4165="","",IF(AND($D4165&gt;=Настройки!$B$5,$D4165&lt;=Настройки!$B$6),$E4165,0))</f>
        <v/>
      </c>
      <c r="I4165" s="54">
        <f>IF($B4165="","",$G4165+$H4165-$J4165)</f>
        <v/>
      </c>
      <c r="J4165" s="54">
        <f>IF($B4165="","",MAX(0,$E4165-MAX(0,SUMIFS(Тех_Движение!$G$2:$G$5111,Тех_Движение!$D$2:$D$5111,$C4165,Тех_Движение!$B$2:$B$5111,"&lt;="&amp;Настройки!$B$6)-$F4165)))</f>
        <v/>
      </c>
      <c r="K4165" s="54">
        <f>IF(OR($B4165="",K$3&lt;$D4165+Настройки!$B$7),0,MAX(0,$E4165-MAX(0,SUMIFS(Тех_Движение!$G$2:$G$5111,Тех_Движение!$D$2:$D$5111,$C4165,Тех_Движение!$B$2:$B$5111,"&lt;="&amp;K$3)-$F4165)))</f>
        <v/>
      </c>
      <c r="L4165" s="54">
        <f>IF(OR($B4165="",L$3&lt;$D4165+Настройки!$B$7),0,MAX(0,$E4165-MAX(0,SUMIFS(Тех_Движение!$G$2:$G$5111,Тех_Движение!$D$2:$D$5111,$C4165,Тех_Движение!$B$2:$B$5111,"&lt;="&amp;L$3)-$F4165)))</f>
        <v/>
      </c>
      <c r="M4165" s="54">
        <f>IF(OR($B4165="",M$3&lt;$D4165+Настройки!$B$7),0,MAX(0,$E4165-MAX(0,SUMIFS(Тех_Движение!$G$2:$G$5111,Тех_Движение!$D$2:$D$5111,$C4165,Тех_Движение!$B$2:$B$5111,"&lt;="&amp;M$3)-$F4165)))</f>
        <v/>
      </c>
      <c r="N4165" s="54">
        <f>IF(OR($B4165="",N$3&lt;$D4165+Настройки!$B$7),0,MAX(0,$E4165-MAX(0,SUMIFS(Тех_Движение!$G$2:$G$5111,Тех_Движение!$D$2:$D$5111,$C4165,Тех_Движение!$B$2:$B$5111,"&lt;="&amp;N$3)-$F4165)))</f>
        <v/>
      </c>
      <c r="O4165" s="54">
        <f>IF(OR($B4165="",O$3&lt;$D4165+Настройки!$B$7),0,MAX(0,$E4165-MAX(0,SUMIFS(Тех_Движение!$G$2:$G$5111,Тех_Движение!$D$2:$D$5111,$C4165,Тех_Движение!$B$2:$B$5111,"&lt;="&amp;O$3)-$F4165)))</f>
        <v/>
      </c>
      <c r="P4165" s="54">
        <f>IF(OR($B4165="",P$3&lt;$D4165+Настройки!$B$7),0,MAX(0,$E4165-MAX(0,SUMIFS(Тех_Движение!$G$2:$G$5111,Тех_Движение!$D$2:$D$5111,$C4165,Тех_Движение!$B$2:$B$5111,"&lt;="&amp;P$3)-$F4165)))</f>
        <v/>
      </c>
      <c r="Q4165" s="54">
        <f>IF(OR($B4165="",Q$3&lt;$D4165+Настройки!$B$7),0,MAX(0,$E4165-MAX(0,SUMIFS(Тех_Движение!$G$2:$G$5111,Тех_Движение!$D$2:$D$5111,$C4165,Тех_Движение!$B$2:$B$5111,"&lt;="&amp;Q$3)-$F4165)))</f>
        <v/>
      </c>
      <c r="R4165" s="54">
        <f>IF($B4165="","",SUM($K4165:$Q4165))</f>
        <v/>
      </c>
      <c r="S4165" s="56">
        <f>IF($B4165="","",VLOOKUP($C4165,Настройки!$A$11:$L$17,9,FALSE))</f>
        <v/>
      </c>
      <c r="T4165" s="56">
        <f>IF($B4165="","",$R4165*$S4165)</f>
        <v/>
      </c>
    </row>
    <row r="4166">
      <c r="A4166" s="20">
        <f>Тех_Движение!$A$4163</f>
        <v/>
      </c>
      <c r="B4166" s="20">
        <f>IF(Тех_Движение!$F$4163&gt;0,Тех_Движение!$I$4163,"")</f>
        <v/>
      </c>
      <c r="C4166" s="20">
        <f>IF($B4166="","",Тех_Движение!$D$4163)</f>
        <v/>
      </c>
      <c r="D4166" s="42">
        <f>IF($B4166="","",Тех_Движение!$B$4163)</f>
        <v/>
      </c>
      <c r="E4166" s="54">
        <f>IF($B4166="","",Тех_Движение!$F$4163)</f>
        <v/>
      </c>
      <c r="F4166" s="54">
        <f>IF($B4166="","",SUMIFS($E$5:$E4165,$C$5:$C4165,$C4166))</f>
        <v/>
      </c>
      <c r="G4166" s="54">
        <f>IF($B4166="","",MAX(0,$E4166-MAX(0,SUMIFS(Тех_Движение!$G$2:$G$5111,Тех_Движение!$D$2:$D$5111,$C4166,Тех_Движение!$B$2:$B$5111,"&lt;="&amp;Настройки!$B$5-1)-$F4166)))</f>
        <v/>
      </c>
      <c r="H4166" s="54">
        <f>IF($B4166="","",IF(AND($D4166&gt;=Настройки!$B$5,$D4166&lt;=Настройки!$B$6),$E4166,0))</f>
        <v/>
      </c>
      <c r="I4166" s="54">
        <f>IF($B4166="","",$G4166+$H4166-$J4166)</f>
        <v/>
      </c>
      <c r="J4166" s="54">
        <f>IF($B4166="","",MAX(0,$E4166-MAX(0,SUMIFS(Тех_Движение!$G$2:$G$5111,Тех_Движение!$D$2:$D$5111,$C4166,Тех_Движение!$B$2:$B$5111,"&lt;="&amp;Настройки!$B$6)-$F4166)))</f>
        <v/>
      </c>
      <c r="K4166" s="54">
        <f>IF(OR($B4166="",K$3&lt;$D4166+Настройки!$B$7),0,MAX(0,$E4166-MAX(0,SUMIFS(Тех_Движение!$G$2:$G$5111,Тех_Движение!$D$2:$D$5111,$C4166,Тех_Движение!$B$2:$B$5111,"&lt;="&amp;K$3)-$F4166)))</f>
        <v/>
      </c>
      <c r="L4166" s="54">
        <f>IF(OR($B4166="",L$3&lt;$D4166+Настройки!$B$7),0,MAX(0,$E4166-MAX(0,SUMIFS(Тех_Движение!$G$2:$G$5111,Тех_Движение!$D$2:$D$5111,$C4166,Тех_Движение!$B$2:$B$5111,"&lt;="&amp;L$3)-$F4166)))</f>
        <v/>
      </c>
      <c r="M4166" s="54">
        <f>IF(OR($B4166="",M$3&lt;$D4166+Настройки!$B$7),0,MAX(0,$E4166-MAX(0,SUMIFS(Тех_Движение!$G$2:$G$5111,Тех_Движение!$D$2:$D$5111,$C4166,Тех_Движение!$B$2:$B$5111,"&lt;="&amp;M$3)-$F4166)))</f>
        <v/>
      </c>
      <c r="N4166" s="54">
        <f>IF(OR($B4166="",N$3&lt;$D4166+Настройки!$B$7),0,MAX(0,$E4166-MAX(0,SUMIFS(Тех_Движение!$G$2:$G$5111,Тех_Движение!$D$2:$D$5111,$C4166,Тех_Движение!$B$2:$B$5111,"&lt;="&amp;N$3)-$F4166)))</f>
        <v/>
      </c>
      <c r="O4166" s="54">
        <f>IF(OR($B4166="",O$3&lt;$D4166+Настройки!$B$7),0,MAX(0,$E4166-MAX(0,SUMIFS(Тех_Движение!$G$2:$G$5111,Тех_Движение!$D$2:$D$5111,$C4166,Тех_Движение!$B$2:$B$5111,"&lt;="&amp;O$3)-$F4166)))</f>
        <v/>
      </c>
      <c r="P4166" s="54">
        <f>IF(OR($B4166="",P$3&lt;$D4166+Настройки!$B$7),0,MAX(0,$E4166-MAX(0,SUMIFS(Тех_Движение!$G$2:$G$5111,Тех_Движение!$D$2:$D$5111,$C4166,Тех_Движение!$B$2:$B$5111,"&lt;="&amp;P$3)-$F4166)))</f>
        <v/>
      </c>
      <c r="Q4166" s="54">
        <f>IF(OR($B4166="",Q$3&lt;$D4166+Настройки!$B$7),0,MAX(0,$E4166-MAX(0,SUMIFS(Тех_Движение!$G$2:$G$5111,Тех_Движение!$D$2:$D$5111,$C4166,Тех_Движение!$B$2:$B$5111,"&lt;="&amp;Q$3)-$F4166)))</f>
        <v/>
      </c>
      <c r="R4166" s="54">
        <f>IF($B4166="","",SUM($K4166:$Q4166))</f>
        <v/>
      </c>
      <c r="S4166" s="56">
        <f>IF($B4166="","",VLOOKUP($C4166,Настройки!$A$11:$L$17,9,FALSE))</f>
        <v/>
      </c>
      <c r="T4166" s="56">
        <f>IF($B4166="","",$R4166*$S4166)</f>
        <v/>
      </c>
    </row>
    <row r="4167">
      <c r="A4167" s="20">
        <f>Тех_Движение!$A$4164</f>
        <v/>
      </c>
      <c r="B4167" s="20">
        <f>IF(Тех_Движение!$F$4164&gt;0,Тех_Движение!$I$4164,"")</f>
        <v/>
      </c>
      <c r="C4167" s="20">
        <f>IF($B4167="","",Тех_Движение!$D$4164)</f>
        <v/>
      </c>
      <c r="D4167" s="42">
        <f>IF($B4167="","",Тех_Движение!$B$4164)</f>
        <v/>
      </c>
      <c r="E4167" s="54">
        <f>IF($B4167="","",Тех_Движение!$F$4164)</f>
        <v/>
      </c>
      <c r="F4167" s="54">
        <f>IF($B4167="","",SUMIFS($E$5:$E4166,$C$5:$C4166,$C4167))</f>
        <v/>
      </c>
      <c r="G4167" s="54">
        <f>IF($B4167="","",MAX(0,$E4167-MAX(0,SUMIFS(Тех_Движение!$G$2:$G$5111,Тех_Движение!$D$2:$D$5111,$C4167,Тех_Движение!$B$2:$B$5111,"&lt;="&amp;Настройки!$B$5-1)-$F4167)))</f>
        <v/>
      </c>
      <c r="H4167" s="54">
        <f>IF($B4167="","",IF(AND($D4167&gt;=Настройки!$B$5,$D4167&lt;=Настройки!$B$6),$E4167,0))</f>
        <v/>
      </c>
      <c r="I4167" s="54">
        <f>IF($B4167="","",$G4167+$H4167-$J4167)</f>
        <v/>
      </c>
      <c r="J4167" s="54">
        <f>IF($B4167="","",MAX(0,$E4167-MAX(0,SUMIFS(Тех_Движение!$G$2:$G$5111,Тех_Движение!$D$2:$D$5111,$C4167,Тех_Движение!$B$2:$B$5111,"&lt;="&amp;Настройки!$B$6)-$F4167)))</f>
        <v/>
      </c>
      <c r="K4167" s="54">
        <f>IF(OR($B4167="",K$3&lt;$D4167+Настройки!$B$7),0,MAX(0,$E4167-MAX(0,SUMIFS(Тех_Движение!$G$2:$G$5111,Тех_Движение!$D$2:$D$5111,$C4167,Тех_Движение!$B$2:$B$5111,"&lt;="&amp;K$3)-$F4167)))</f>
        <v/>
      </c>
      <c r="L4167" s="54">
        <f>IF(OR($B4167="",L$3&lt;$D4167+Настройки!$B$7),0,MAX(0,$E4167-MAX(0,SUMIFS(Тех_Движение!$G$2:$G$5111,Тех_Движение!$D$2:$D$5111,$C4167,Тех_Движение!$B$2:$B$5111,"&lt;="&amp;L$3)-$F4167)))</f>
        <v/>
      </c>
      <c r="M4167" s="54">
        <f>IF(OR($B4167="",M$3&lt;$D4167+Настройки!$B$7),0,MAX(0,$E4167-MAX(0,SUMIFS(Тех_Движение!$G$2:$G$5111,Тех_Движение!$D$2:$D$5111,$C4167,Тех_Движение!$B$2:$B$5111,"&lt;="&amp;M$3)-$F4167)))</f>
        <v/>
      </c>
      <c r="N4167" s="54">
        <f>IF(OR($B4167="",N$3&lt;$D4167+Настройки!$B$7),0,MAX(0,$E4167-MAX(0,SUMIFS(Тех_Движение!$G$2:$G$5111,Тех_Движение!$D$2:$D$5111,$C4167,Тех_Движение!$B$2:$B$5111,"&lt;="&amp;N$3)-$F4167)))</f>
        <v/>
      </c>
      <c r="O4167" s="54">
        <f>IF(OR($B4167="",O$3&lt;$D4167+Настройки!$B$7),0,MAX(0,$E4167-MAX(0,SUMIFS(Тех_Движение!$G$2:$G$5111,Тех_Движение!$D$2:$D$5111,$C4167,Тех_Движение!$B$2:$B$5111,"&lt;="&amp;O$3)-$F4167)))</f>
        <v/>
      </c>
      <c r="P4167" s="54">
        <f>IF(OR($B4167="",P$3&lt;$D4167+Настройки!$B$7),0,MAX(0,$E4167-MAX(0,SUMIFS(Тех_Движение!$G$2:$G$5111,Тех_Движение!$D$2:$D$5111,$C4167,Тех_Движение!$B$2:$B$5111,"&lt;="&amp;P$3)-$F4167)))</f>
        <v/>
      </c>
      <c r="Q4167" s="54">
        <f>IF(OR($B4167="",Q$3&lt;$D4167+Настройки!$B$7),0,MAX(0,$E4167-MAX(0,SUMIFS(Тех_Движение!$G$2:$G$5111,Тех_Движение!$D$2:$D$5111,$C4167,Тех_Движение!$B$2:$B$5111,"&lt;="&amp;Q$3)-$F4167)))</f>
        <v/>
      </c>
      <c r="R4167" s="54">
        <f>IF($B4167="","",SUM($K4167:$Q4167))</f>
        <v/>
      </c>
      <c r="S4167" s="56">
        <f>IF($B4167="","",VLOOKUP($C4167,Настройки!$A$11:$L$17,9,FALSE))</f>
        <v/>
      </c>
      <c r="T4167" s="56">
        <f>IF($B4167="","",$R4167*$S4167)</f>
        <v/>
      </c>
    </row>
    <row r="4168">
      <c r="A4168" s="20">
        <f>Тех_Движение!$A$4165</f>
        <v/>
      </c>
      <c r="B4168" s="20">
        <f>IF(Тех_Движение!$F$4165&gt;0,Тех_Движение!$I$4165,"")</f>
        <v/>
      </c>
      <c r="C4168" s="20">
        <f>IF($B4168="","",Тех_Движение!$D$4165)</f>
        <v/>
      </c>
      <c r="D4168" s="42">
        <f>IF($B4168="","",Тех_Движение!$B$4165)</f>
        <v/>
      </c>
      <c r="E4168" s="54">
        <f>IF($B4168="","",Тех_Движение!$F$4165)</f>
        <v/>
      </c>
      <c r="F4168" s="54">
        <f>IF($B4168="","",SUMIFS($E$5:$E4167,$C$5:$C4167,$C4168))</f>
        <v/>
      </c>
      <c r="G4168" s="54">
        <f>IF($B4168="","",MAX(0,$E4168-MAX(0,SUMIFS(Тех_Движение!$G$2:$G$5111,Тех_Движение!$D$2:$D$5111,$C4168,Тех_Движение!$B$2:$B$5111,"&lt;="&amp;Настройки!$B$5-1)-$F4168)))</f>
        <v/>
      </c>
      <c r="H4168" s="54">
        <f>IF($B4168="","",IF(AND($D4168&gt;=Настройки!$B$5,$D4168&lt;=Настройки!$B$6),$E4168,0))</f>
        <v/>
      </c>
      <c r="I4168" s="54">
        <f>IF($B4168="","",$G4168+$H4168-$J4168)</f>
        <v/>
      </c>
      <c r="J4168" s="54">
        <f>IF($B4168="","",MAX(0,$E4168-MAX(0,SUMIFS(Тех_Движение!$G$2:$G$5111,Тех_Движение!$D$2:$D$5111,$C4168,Тех_Движение!$B$2:$B$5111,"&lt;="&amp;Настройки!$B$6)-$F4168)))</f>
        <v/>
      </c>
      <c r="K4168" s="54">
        <f>IF(OR($B4168="",K$3&lt;$D4168+Настройки!$B$7),0,MAX(0,$E4168-MAX(0,SUMIFS(Тех_Движение!$G$2:$G$5111,Тех_Движение!$D$2:$D$5111,$C4168,Тех_Движение!$B$2:$B$5111,"&lt;="&amp;K$3)-$F4168)))</f>
        <v/>
      </c>
      <c r="L4168" s="54">
        <f>IF(OR($B4168="",L$3&lt;$D4168+Настройки!$B$7),0,MAX(0,$E4168-MAX(0,SUMIFS(Тех_Движение!$G$2:$G$5111,Тех_Движение!$D$2:$D$5111,$C4168,Тех_Движение!$B$2:$B$5111,"&lt;="&amp;L$3)-$F4168)))</f>
        <v/>
      </c>
      <c r="M4168" s="54">
        <f>IF(OR($B4168="",M$3&lt;$D4168+Настройки!$B$7),0,MAX(0,$E4168-MAX(0,SUMIFS(Тех_Движение!$G$2:$G$5111,Тех_Движение!$D$2:$D$5111,$C4168,Тех_Движение!$B$2:$B$5111,"&lt;="&amp;M$3)-$F4168)))</f>
        <v/>
      </c>
      <c r="N4168" s="54">
        <f>IF(OR($B4168="",N$3&lt;$D4168+Настройки!$B$7),0,MAX(0,$E4168-MAX(0,SUMIFS(Тех_Движение!$G$2:$G$5111,Тех_Движение!$D$2:$D$5111,$C4168,Тех_Движение!$B$2:$B$5111,"&lt;="&amp;N$3)-$F4168)))</f>
        <v/>
      </c>
      <c r="O4168" s="54">
        <f>IF(OR($B4168="",O$3&lt;$D4168+Настройки!$B$7),0,MAX(0,$E4168-MAX(0,SUMIFS(Тех_Движение!$G$2:$G$5111,Тех_Движение!$D$2:$D$5111,$C4168,Тех_Движение!$B$2:$B$5111,"&lt;="&amp;O$3)-$F4168)))</f>
        <v/>
      </c>
      <c r="P4168" s="54">
        <f>IF(OR($B4168="",P$3&lt;$D4168+Настройки!$B$7),0,MAX(0,$E4168-MAX(0,SUMIFS(Тех_Движение!$G$2:$G$5111,Тех_Движение!$D$2:$D$5111,$C4168,Тех_Движение!$B$2:$B$5111,"&lt;="&amp;P$3)-$F4168)))</f>
        <v/>
      </c>
      <c r="Q4168" s="54">
        <f>IF(OR($B4168="",Q$3&lt;$D4168+Настройки!$B$7),0,MAX(0,$E4168-MAX(0,SUMIFS(Тех_Движение!$G$2:$G$5111,Тех_Движение!$D$2:$D$5111,$C4168,Тех_Движение!$B$2:$B$5111,"&lt;="&amp;Q$3)-$F4168)))</f>
        <v/>
      </c>
      <c r="R4168" s="54">
        <f>IF($B4168="","",SUM($K4168:$Q4168))</f>
        <v/>
      </c>
      <c r="S4168" s="56">
        <f>IF($B4168="","",VLOOKUP($C4168,Настройки!$A$11:$L$17,9,FALSE))</f>
        <v/>
      </c>
      <c r="T4168" s="56">
        <f>IF($B4168="","",$R4168*$S4168)</f>
        <v/>
      </c>
    </row>
    <row r="4169">
      <c r="A4169" s="20">
        <f>Тех_Движение!$A$4166</f>
        <v/>
      </c>
      <c r="B4169" s="20">
        <f>IF(Тех_Движение!$F$4166&gt;0,Тех_Движение!$I$4166,"")</f>
        <v/>
      </c>
      <c r="C4169" s="20">
        <f>IF($B4169="","",Тех_Движение!$D$4166)</f>
        <v/>
      </c>
      <c r="D4169" s="42">
        <f>IF($B4169="","",Тех_Движение!$B$4166)</f>
        <v/>
      </c>
      <c r="E4169" s="54">
        <f>IF($B4169="","",Тех_Движение!$F$4166)</f>
        <v/>
      </c>
      <c r="F4169" s="54">
        <f>IF($B4169="","",SUMIFS($E$5:$E4168,$C$5:$C4168,$C4169))</f>
        <v/>
      </c>
      <c r="G4169" s="54">
        <f>IF($B4169="","",MAX(0,$E4169-MAX(0,SUMIFS(Тех_Движение!$G$2:$G$5111,Тех_Движение!$D$2:$D$5111,$C4169,Тех_Движение!$B$2:$B$5111,"&lt;="&amp;Настройки!$B$5-1)-$F4169)))</f>
        <v/>
      </c>
      <c r="H4169" s="54">
        <f>IF($B4169="","",IF(AND($D4169&gt;=Настройки!$B$5,$D4169&lt;=Настройки!$B$6),$E4169,0))</f>
        <v/>
      </c>
      <c r="I4169" s="54">
        <f>IF($B4169="","",$G4169+$H4169-$J4169)</f>
        <v/>
      </c>
      <c r="J4169" s="54">
        <f>IF($B4169="","",MAX(0,$E4169-MAX(0,SUMIFS(Тех_Движение!$G$2:$G$5111,Тех_Движение!$D$2:$D$5111,$C4169,Тех_Движение!$B$2:$B$5111,"&lt;="&amp;Настройки!$B$6)-$F4169)))</f>
        <v/>
      </c>
      <c r="K4169" s="54">
        <f>IF(OR($B4169="",K$3&lt;$D4169+Настройки!$B$7),0,MAX(0,$E4169-MAX(0,SUMIFS(Тех_Движение!$G$2:$G$5111,Тех_Движение!$D$2:$D$5111,$C4169,Тех_Движение!$B$2:$B$5111,"&lt;="&amp;K$3)-$F4169)))</f>
        <v/>
      </c>
      <c r="L4169" s="54">
        <f>IF(OR($B4169="",L$3&lt;$D4169+Настройки!$B$7),0,MAX(0,$E4169-MAX(0,SUMIFS(Тех_Движение!$G$2:$G$5111,Тех_Движение!$D$2:$D$5111,$C4169,Тех_Движение!$B$2:$B$5111,"&lt;="&amp;L$3)-$F4169)))</f>
        <v/>
      </c>
      <c r="M4169" s="54">
        <f>IF(OR($B4169="",M$3&lt;$D4169+Настройки!$B$7),0,MAX(0,$E4169-MAX(0,SUMIFS(Тех_Движение!$G$2:$G$5111,Тех_Движение!$D$2:$D$5111,$C4169,Тех_Движение!$B$2:$B$5111,"&lt;="&amp;M$3)-$F4169)))</f>
        <v/>
      </c>
      <c r="N4169" s="54">
        <f>IF(OR($B4169="",N$3&lt;$D4169+Настройки!$B$7),0,MAX(0,$E4169-MAX(0,SUMIFS(Тех_Движение!$G$2:$G$5111,Тех_Движение!$D$2:$D$5111,$C4169,Тех_Движение!$B$2:$B$5111,"&lt;="&amp;N$3)-$F4169)))</f>
        <v/>
      </c>
      <c r="O4169" s="54">
        <f>IF(OR($B4169="",O$3&lt;$D4169+Настройки!$B$7),0,MAX(0,$E4169-MAX(0,SUMIFS(Тех_Движение!$G$2:$G$5111,Тех_Движение!$D$2:$D$5111,$C4169,Тех_Движение!$B$2:$B$5111,"&lt;="&amp;O$3)-$F4169)))</f>
        <v/>
      </c>
      <c r="P4169" s="54">
        <f>IF(OR($B4169="",P$3&lt;$D4169+Настройки!$B$7),0,MAX(0,$E4169-MAX(0,SUMIFS(Тех_Движение!$G$2:$G$5111,Тех_Движение!$D$2:$D$5111,$C4169,Тех_Движение!$B$2:$B$5111,"&lt;="&amp;P$3)-$F4169)))</f>
        <v/>
      </c>
      <c r="Q4169" s="54">
        <f>IF(OR($B4169="",Q$3&lt;$D4169+Настройки!$B$7),0,MAX(0,$E4169-MAX(0,SUMIFS(Тех_Движение!$G$2:$G$5111,Тех_Движение!$D$2:$D$5111,$C4169,Тех_Движение!$B$2:$B$5111,"&lt;="&amp;Q$3)-$F4169)))</f>
        <v/>
      </c>
      <c r="R4169" s="54">
        <f>IF($B4169="","",SUM($K4169:$Q4169))</f>
        <v/>
      </c>
      <c r="S4169" s="56">
        <f>IF($B4169="","",VLOOKUP($C4169,Настройки!$A$11:$L$17,9,FALSE))</f>
        <v/>
      </c>
      <c r="T4169" s="56">
        <f>IF($B4169="","",$R4169*$S4169)</f>
        <v/>
      </c>
    </row>
    <row r="4170">
      <c r="A4170" s="20">
        <f>Тех_Движение!$A$4167</f>
        <v/>
      </c>
      <c r="B4170" s="20">
        <f>IF(Тех_Движение!$F$4167&gt;0,Тех_Движение!$I$4167,"")</f>
        <v/>
      </c>
      <c r="C4170" s="20">
        <f>IF($B4170="","",Тех_Движение!$D$4167)</f>
        <v/>
      </c>
      <c r="D4170" s="42">
        <f>IF($B4170="","",Тех_Движение!$B$4167)</f>
        <v/>
      </c>
      <c r="E4170" s="54">
        <f>IF($B4170="","",Тех_Движение!$F$4167)</f>
        <v/>
      </c>
      <c r="F4170" s="54">
        <f>IF($B4170="","",SUMIFS($E$5:$E4169,$C$5:$C4169,$C4170))</f>
        <v/>
      </c>
      <c r="G4170" s="54">
        <f>IF($B4170="","",MAX(0,$E4170-MAX(0,SUMIFS(Тех_Движение!$G$2:$G$5111,Тех_Движение!$D$2:$D$5111,$C4170,Тех_Движение!$B$2:$B$5111,"&lt;="&amp;Настройки!$B$5-1)-$F4170)))</f>
        <v/>
      </c>
      <c r="H4170" s="54">
        <f>IF($B4170="","",IF(AND($D4170&gt;=Настройки!$B$5,$D4170&lt;=Настройки!$B$6),$E4170,0))</f>
        <v/>
      </c>
      <c r="I4170" s="54">
        <f>IF($B4170="","",$G4170+$H4170-$J4170)</f>
        <v/>
      </c>
      <c r="J4170" s="54">
        <f>IF($B4170="","",MAX(0,$E4170-MAX(0,SUMIFS(Тех_Движение!$G$2:$G$5111,Тех_Движение!$D$2:$D$5111,$C4170,Тех_Движение!$B$2:$B$5111,"&lt;="&amp;Настройки!$B$6)-$F4170)))</f>
        <v/>
      </c>
      <c r="K4170" s="54">
        <f>IF(OR($B4170="",K$3&lt;$D4170+Настройки!$B$7),0,MAX(0,$E4170-MAX(0,SUMIFS(Тех_Движение!$G$2:$G$5111,Тех_Движение!$D$2:$D$5111,$C4170,Тех_Движение!$B$2:$B$5111,"&lt;="&amp;K$3)-$F4170)))</f>
        <v/>
      </c>
      <c r="L4170" s="54">
        <f>IF(OR($B4170="",L$3&lt;$D4170+Настройки!$B$7),0,MAX(0,$E4170-MAX(0,SUMIFS(Тех_Движение!$G$2:$G$5111,Тех_Движение!$D$2:$D$5111,$C4170,Тех_Движение!$B$2:$B$5111,"&lt;="&amp;L$3)-$F4170)))</f>
        <v/>
      </c>
      <c r="M4170" s="54">
        <f>IF(OR($B4170="",M$3&lt;$D4170+Настройки!$B$7),0,MAX(0,$E4170-MAX(0,SUMIFS(Тех_Движение!$G$2:$G$5111,Тех_Движение!$D$2:$D$5111,$C4170,Тех_Движение!$B$2:$B$5111,"&lt;="&amp;M$3)-$F4170)))</f>
        <v/>
      </c>
      <c r="N4170" s="54">
        <f>IF(OR($B4170="",N$3&lt;$D4170+Настройки!$B$7),0,MAX(0,$E4170-MAX(0,SUMIFS(Тех_Движение!$G$2:$G$5111,Тех_Движение!$D$2:$D$5111,$C4170,Тех_Движение!$B$2:$B$5111,"&lt;="&amp;N$3)-$F4170)))</f>
        <v/>
      </c>
      <c r="O4170" s="54">
        <f>IF(OR($B4170="",O$3&lt;$D4170+Настройки!$B$7),0,MAX(0,$E4170-MAX(0,SUMIFS(Тех_Движение!$G$2:$G$5111,Тех_Движение!$D$2:$D$5111,$C4170,Тех_Движение!$B$2:$B$5111,"&lt;="&amp;O$3)-$F4170)))</f>
        <v/>
      </c>
      <c r="P4170" s="54">
        <f>IF(OR($B4170="",P$3&lt;$D4170+Настройки!$B$7),0,MAX(0,$E4170-MAX(0,SUMIFS(Тех_Движение!$G$2:$G$5111,Тех_Движение!$D$2:$D$5111,$C4170,Тех_Движение!$B$2:$B$5111,"&lt;="&amp;P$3)-$F4170)))</f>
        <v/>
      </c>
      <c r="Q4170" s="54">
        <f>IF(OR($B4170="",Q$3&lt;$D4170+Настройки!$B$7),0,MAX(0,$E4170-MAX(0,SUMIFS(Тех_Движение!$G$2:$G$5111,Тех_Движение!$D$2:$D$5111,$C4170,Тех_Движение!$B$2:$B$5111,"&lt;="&amp;Q$3)-$F4170)))</f>
        <v/>
      </c>
      <c r="R4170" s="54">
        <f>IF($B4170="","",SUM($K4170:$Q4170))</f>
        <v/>
      </c>
      <c r="S4170" s="56">
        <f>IF($B4170="","",VLOOKUP($C4170,Настройки!$A$11:$L$17,9,FALSE))</f>
        <v/>
      </c>
      <c r="T4170" s="56">
        <f>IF($B4170="","",$R4170*$S4170)</f>
        <v/>
      </c>
    </row>
    <row r="4171">
      <c r="A4171" s="20">
        <f>Тех_Движение!$A$4168</f>
        <v/>
      </c>
      <c r="B4171" s="20">
        <f>IF(Тех_Движение!$F$4168&gt;0,Тех_Движение!$I$4168,"")</f>
        <v/>
      </c>
      <c r="C4171" s="20">
        <f>IF($B4171="","",Тех_Движение!$D$4168)</f>
        <v/>
      </c>
      <c r="D4171" s="42">
        <f>IF($B4171="","",Тех_Движение!$B$4168)</f>
        <v/>
      </c>
      <c r="E4171" s="54">
        <f>IF($B4171="","",Тех_Движение!$F$4168)</f>
        <v/>
      </c>
      <c r="F4171" s="54">
        <f>IF($B4171="","",SUMIFS($E$5:$E4170,$C$5:$C4170,$C4171))</f>
        <v/>
      </c>
      <c r="G4171" s="54">
        <f>IF($B4171="","",MAX(0,$E4171-MAX(0,SUMIFS(Тех_Движение!$G$2:$G$5111,Тех_Движение!$D$2:$D$5111,$C4171,Тех_Движение!$B$2:$B$5111,"&lt;="&amp;Настройки!$B$5-1)-$F4171)))</f>
        <v/>
      </c>
      <c r="H4171" s="54">
        <f>IF($B4171="","",IF(AND($D4171&gt;=Настройки!$B$5,$D4171&lt;=Настройки!$B$6),$E4171,0))</f>
        <v/>
      </c>
      <c r="I4171" s="54">
        <f>IF($B4171="","",$G4171+$H4171-$J4171)</f>
        <v/>
      </c>
      <c r="J4171" s="54">
        <f>IF($B4171="","",MAX(0,$E4171-MAX(0,SUMIFS(Тех_Движение!$G$2:$G$5111,Тех_Движение!$D$2:$D$5111,$C4171,Тех_Движение!$B$2:$B$5111,"&lt;="&amp;Настройки!$B$6)-$F4171)))</f>
        <v/>
      </c>
      <c r="K4171" s="54">
        <f>IF(OR($B4171="",K$3&lt;$D4171+Настройки!$B$7),0,MAX(0,$E4171-MAX(0,SUMIFS(Тех_Движение!$G$2:$G$5111,Тех_Движение!$D$2:$D$5111,$C4171,Тех_Движение!$B$2:$B$5111,"&lt;="&amp;K$3)-$F4171)))</f>
        <v/>
      </c>
      <c r="L4171" s="54">
        <f>IF(OR($B4171="",L$3&lt;$D4171+Настройки!$B$7),0,MAX(0,$E4171-MAX(0,SUMIFS(Тех_Движение!$G$2:$G$5111,Тех_Движение!$D$2:$D$5111,$C4171,Тех_Движение!$B$2:$B$5111,"&lt;="&amp;L$3)-$F4171)))</f>
        <v/>
      </c>
      <c r="M4171" s="54">
        <f>IF(OR($B4171="",M$3&lt;$D4171+Настройки!$B$7),0,MAX(0,$E4171-MAX(0,SUMIFS(Тех_Движение!$G$2:$G$5111,Тех_Движение!$D$2:$D$5111,$C4171,Тех_Движение!$B$2:$B$5111,"&lt;="&amp;M$3)-$F4171)))</f>
        <v/>
      </c>
      <c r="N4171" s="54">
        <f>IF(OR($B4171="",N$3&lt;$D4171+Настройки!$B$7),0,MAX(0,$E4171-MAX(0,SUMIFS(Тех_Движение!$G$2:$G$5111,Тех_Движение!$D$2:$D$5111,$C4171,Тех_Движение!$B$2:$B$5111,"&lt;="&amp;N$3)-$F4171)))</f>
        <v/>
      </c>
      <c r="O4171" s="54">
        <f>IF(OR($B4171="",O$3&lt;$D4171+Настройки!$B$7),0,MAX(0,$E4171-MAX(0,SUMIFS(Тех_Движение!$G$2:$G$5111,Тех_Движение!$D$2:$D$5111,$C4171,Тех_Движение!$B$2:$B$5111,"&lt;="&amp;O$3)-$F4171)))</f>
        <v/>
      </c>
      <c r="P4171" s="54">
        <f>IF(OR($B4171="",P$3&lt;$D4171+Настройки!$B$7),0,MAX(0,$E4171-MAX(0,SUMIFS(Тех_Движение!$G$2:$G$5111,Тех_Движение!$D$2:$D$5111,$C4171,Тех_Движение!$B$2:$B$5111,"&lt;="&amp;P$3)-$F4171)))</f>
        <v/>
      </c>
      <c r="Q4171" s="54">
        <f>IF(OR($B4171="",Q$3&lt;$D4171+Настройки!$B$7),0,MAX(0,$E4171-MAX(0,SUMIFS(Тех_Движение!$G$2:$G$5111,Тех_Движение!$D$2:$D$5111,$C4171,Тех_Движение!$B$2:$B$5111,"&lt;="&amp;Q$3)-$F4171)))</f>
        <v/>
      </c>
      <c r="R4171" s="54">
        <f>IF($B4171="","",SUM($K4171:$Q4171))</f>
        <v/>
      </c>
      <c r="S4171" s="56">
        <f>IF($B4171="","",VLOOKUP($C4171,Настройки!$A$11:$L$17,9,FALSE))</f>
        <v/>
      </c>
      <c r="T4171" s="56">
        <f>IF($B4171="","",$R4171*$S4171)</f>
        <v/>
      </c>
    </row>
    <row r="4172">
      <c r="A4172" s="20">
        <f>Тех_Движение!$A$4169</f>
        <v/>
      </c>
      <c r="B4172" s="20">
        <f>IF(Тех_Движение!$F$4169&gt;0,Тех_Движение!$I$4169,"")</f>
        <v/>
      </c>
      <c r="C4172" s="20">
        <f>IF($B4172="","",Тех_Движение!$D$4169)</f>
        <v/>
      </c>
      <c r="D4172" s="42">
        <f>IF($B4172="","",Тех_Движение!$B$4169)</f>
        <v/>
      </c>
      <c r="E4172" s="54">
        <f>IF($B4172="","",Тех_Движение!$F$4169)</f>
        <v/>
      </c>
      <c r="F4172" s="54">
        <f>IF($B4172="","",SUMIFS($E$5:$E4171,$C$5:$C4171,$C4172))</f>
        <v/>
      </c>
      <c r="G4172" s="54">
        <f>IF($B4172="","",MAX(0,$E4172-MAX(0,SUMIFS(Тех_Движение!$G$2:$G$5111,Тех_Движение!$D$2:$D$5111,$C4172,Тех_Движение!$B$2:$B$5111,"&lt;="&amp;Настройки!$B$5-1)-$F4172)))</f>
        <v/>
      </c>
      <c r="H4172" s="54">
        <f>IF($B4172="","",IF(AND($D4172&gt;=Настройки!$B$5,$D4172&lt;=Настройки!$B$6),$E4172,0))</f>
        <v/>
      </c>
      <c r="I4172" s="54">
        <f>IF($B4172="","",$G4172+$H4172-$J4172)</f>
        <v/>
      </c>
      <c r="J4172" s="54">
        <f>IF($B4172="","",MAX(0,$E4172-MAX(0,SUMIFS(Тех_Движение!$G$2:$G$5111,Тех_Движение!$D$2:$D$5111,$C4172,Тех_Движение!$B$2:$B$5111,"&lt;="&amp;Настройки!$B$6)-$F4172)))</f>
        <v/>
      </c>
      <c r="K4172" s="54">
        <f>IF(OR($B4172="",K$3&lt;$D4172+Настройки!$B$7),0,MAX(0,$E4172-MAX(0,SUMIFS(Тех_Движение!$G$2:$G$5111,Тех_Движение!$D$2:$D$5111,$C4172,Тех_Движение!$B$2:$B$5111,"&lt;="&amp;K$3)-$F4172)))</f>
        <v/>
      </c>
      <c r="L4172" s="54">
        <f>IF(OR($B4172="",L$3&lt;$D4172+Настройки!$B$7),0,MAX(0,$E4172-MAX(0,SUMIFS(Тех_Движение!$G$2:$G$5111,Тех_Движение!$D$2:$D$5111,$C4172,Тех_Движение!$B$2:$B$5111,"&lt;="&amp;L$3)-$F4172)))</f>
        <v/>
      </c>
      <c r="M4172" s="54">
        <f>IF(OR($B4172="",M$3&lt;$D4172+Настройки!$B$7),0,MAX(0,$E4172-MAX(0,SUMIFS(Тех_Движение!$G$2:$G$5111,Тех_Движение!$D$2:$D$5111,$C4172,Тех_Движение!$B$2:$B$5111,"&lt;="&amp;M$3)-$F4172)))</f>
        <v/>
      </c>
      <c r="N4172" s="54">
        <f>IF(OR($B4172="",N$3&lt;$D4172+Настройки!$B$7),0,MAX(0,$E4172-MAX(0,SUMIFS(Тех_Движение!$G$2:$G$5111,Тех_Движение!$D$2:$D$5111,$C4172,Тех_Движение!$B$2:$B$5111,"&lt;="&amp;N$3)-$F4172)))</f>
        <v/>
      </c>
      <c r="O4172" s="54">
        <f>IF(OR($B4172="",O$3&lt;$D4172+Настройки!$B$7),0,MAX(0,$E4172-MAX(0,SUMIFS(Тех_Движение!$G$2:$G$5111,Тех_Движение!$D$2:$D$5111,$C4172,Тех_Движение!$B$2:$B$5111,"&lt;="&amp;O$3)-$F4172)))</f>
        <v/>
      </c>
      <c r="P4172" s="54">
        <f>IF(OR($B4172="",P$3&lt;$D4172+Настройки!$B$7),0,MAX(0,$E4172-MAX(0,SUMIFS(Тех_Движение!$G$2:$G$5111,Тех_Движение!$D$2:$D$5111,$C4172,Тех_Движение!$B$2:$B$5111,"&lt;="&amp;P$3)-$F4172)))</f>
        <v/>
      </c>
      <c r="Q4172" s="54">
        <f>IF(OR($B4172="",Q$3&lt;$D4172+Настройки!$B$7),0,MAX(0,$E4172-MAX(0,SUMIFS(Тех_Движение!$G$2:$G$5111,Тех_Движение!$D$2:$D$5111,$C4172,Тех_Движение!$B$2:$B$5111,"&lt;="&amp;Q$3)-$F4172)))</f>
        <v/>
      </c>
      <c r="R4172" s="54">
        <f>IF($B4172="","",SUM($K4172:$Q4172))</f>
        <v/>
      </c>
      <c r="S4172" s="56">
        <f>IF($B4172="","",VLOOKUP($C4172,Настройки!$A$11:$L$17,9,FALSE))</f>
        <v/>
      </c>
      <c r="T4172" s="56">
        <f>IF($B4172="","",$R4172*$S4172)</f>
        <v/>
      </c>
    </row>
    <row r="4173">
      <c r="A4173" s="20">
        <f>Тех_Движение!$A$4170</f>
        <v/>
      </c>
      <c r="B4173" s="20">
        <f>IF(Тех_Движение!$F$4170&gt;0,Тех_Движение!$I$4170,"")</f>
        <v/>
      </c>
      <c r="C4173" s="20">
        <f>IF($B4173="","",Тех_Движение!$D$4170)</f>
        <v/>
      </c>
      <c r="D4173" s="42">
        <f>IF($B4173="","",Тех_Движение!$B$4170)</f>
        <v/>
      </c>
      <c r="E4173" s="54">
        <f>IF($B4173="","",Тех_Движение!$F$4170)</f>
        <v/>
      </c>
      <c r="F4173" s="54">
        <f>IF($B4173="","",SUMIFS($E$5:$E4172,$C$5:$C4172,$C4173))</f>
        <v/>
      </c>
      <c r="G4173" s="54">
        <f>IF($B4173="","",MAX(0,$E4173-MAX(0,SUMIFS(Тех_Движение!$G$2:$G$5111,Тех_Движение!$D$2:$D$5111,$C4173,Тех_Движение!$B$2:$B$5111,"&lt;="&amp;Настройки!$B$5-1)-$F4173)))</f>
        <v/>
      </c>
      <c r="H4173" s="54">
        <f>IF($B4173="","",IF(AND($D4173&gt;=Настройки!$B$5,$D4173&lt;=Настройки!$B$6),$E4173,0))</f>
        <v/>
      </c>
      <c r="I4173" s="54">
        <f>IF($B4173="","",$G4173+$H4173-$J4173)</f>
        <v/>
      </c>
      <c r="J4173" s="54">
        <f>IF($B4173="","",MAX(0,$E4173-MAX(0,SUMIFS(Тех_Движение!$G$2:$G$5111,Тех_Движение!$D$2:$D$5111,$C4173,Тех_Движение!$B$2:$B$5111,"&lt;="&amp;Настройки!$B$6)-$F4173)))</f>
        <v/>
      </c>
      <c r="K4173" s="54">
        <f>IF(OR($B4173="",K$3&lt;$D4173+Настройки!$B$7),0,MAX(0,$E4173-MAX(0,SUMIFS(Тех_Движение!$G$2:$G$5111,Тех_Движение!$D$2:$D$5111,$C4173,Тех_Движение!$B$2:$B$5111,"&lt;="&amp;K$3)-$F4173)))</f>
        <v/>
      </c>
      <c r="L4173" s="54">
        <f>IF(OR($B4173="",L$3&lt;$D4173+Настройки!$B$7),0,MAX(0,$E4173-MAX(0,SUMIFS(Тех_Движение!$G$2:$G$5111,Тех_Движение!$D$2:$D$5111,$C4173,Тех_Движение!$B$2:$B$5111,"&lt;="&amp;L$3)-$F4173)))</f>
        <v/>
      </c>
      <c r="M4173" s="54">
        <f>IF(OR($B4173="",M$3&lt;$D4173+Настройки!$B$7),0,MAX(0,$E4173-MAX(0,SUMIFS(Тех_Движение!$G$2:$G$5111,Тех_Движение!$D$2:$D$5111,$C4173,Тех_Движение!$B$2:$B$5111,"&lt;="&amp;M$3)-$F4173)))</f>
        <v/>
      </c>
      <c r="N4173" s="54">
        <f>IF(OR($B4173="",N$3&lt;$D4173+Настройки!$B$7),0,MAX(0,$E4173-MAX(0,SUMIFS(Тех_Движение!$G$2:$G$5111,Тех_Движение!$D$2:$D$5111,$C4173,Тех_Движение!$B$2:$B$5111,"&lt;="&amp;N$3)-$F4173)))</f>
        <v/>
      </c>
      <c r="O4173" s="54">
        <f>IF(OR($B4173="",O$3&lt;$D4173+Настройки!$B$7),0,MAX(0,$E4173-MAX(0,SUMIFS(Тех_Движение!$G$2:$G$5111,Тех_Движение!$D$2:$D$5111,$C4173,Тех_Движение!$B$2:$B$5111,"&lt;="&amp;O$3)-$F4173)))</f>
        <v/>
      </c>
      <c r="P4173" s="54">
        <f>IF(OR($B4173="",P$3&lt;$D4173+Настройки!$B$7),0,MAX(0,$E4173-MAX(0,SUMIFS(Тех_Движение!$G$2:$G$5111,Тех_Движение!$D$2:$D$5111,$C4173,Тех_Движение!$B$2:$B$5111,"&lt;="&amp;P$3)-$F4173)))</f>
        <v/>
      </c>
      <c r="Q4173" s="54">
        <f>IF(OR($B4173="",Q$3&lt;$D4173+Настройки!$B$7),0,MAX(0,$E4173-MAX(0,SUMIFS(Тех_Движение!$G$2:$G$5111,Тех_Движение!$D$2:$D$5111,$C4173,Тех_Движение!$B$2:$B$5111,"&lt;="&amp;Q$3)-$F4173)))</f>
        <v/>
      </c>
      <c r="R4173" s="54">
        <f>IF($B4173="","",SUM($K4173:$Q4173))</f>
        <v/>
      </c>
      <c r="S4173" s="56">
        <f>IF($B4173="","",VLOOKUP($C4173,Настройки!$A$11:$L$17,9,FALSE))</f>
        <v/>
      </c>
      <c r="T4173" s="56">
        <f>IF($B4173="","",$R4173*$S4173)</f>
        <v/>
      </c>
    </row>
    <row r="4174">
      <c r="A4174" s="20">
        <f>Тех_Движение!$A$4171</f>
        <v/>
      </c>
      <c r="B4174" s="20">
        <f>IF(Тех_Движение!$F$4171&gt;0,Тех_Движение!$I$4171,"")</f>
        <v/>
      </c>
      <c r="C4174" s="20">
        <f>IF($B4174="","",Тех_Движение!$D$4171)</f>
        <v/>
      </c>
      <c r="D4174" s="42">
        <f>IF($B4174="","",Тех_Движение!$B$4171)</f>
        <v/>
      </c>
      <c r="E4174" s="54">
        <f>IF($B4174="","",Тех_Движение!$F$4171)</f>
        <v/>
      </c>
      <c r="F4174" s="54">
        <f>IF($B4174="","",SUMIFS($E$5:$E4173,$C$5:$C4173,$C4174))</f>
        <v/>
      </c>
      <c r="G4174" s="54">
        <f>IF($B4174="","",MAX(0,$E4174-MAX(0,SUMIFS(Тех_Движение!$G$2:$G$5111,Тех_Движение!$D$2:$D$5111,$C4174,Тех_Движение!$B$2:$B$5111,"&lt;="&amp;Настройки!$B$5-1)-$F4174)))</f>
        <v/>
      </c>
      <c r="H4174" s="54">
        <f>IF($B4174="","",IF(AND($D4174&gt;=Настройки!$B$5,$D4174&lt;=Настройки!$B$6),$E4174,0))</f>
        <v/>
      </c>
      <c r="I4174" s="54">
        <f>IF($B4174="","",$G4174+$H4174-$J4174)</f>
        <v/>
      </c>
      <c r="J4174" s="54">
        <f>IF($B4174="","",MAX(0,$E4174-MAX(0,SUMIFS(Тех_Движение!$G$2:$G$5111,Тех_Движение!$D$2:$D$5111,$C4174,Тех_Движение!$B$2:$B$5111,"&lt;="&amp;Настройки!$B$6)-$F4174)))</f>
        <v/>
      </c>
      <c r="K4174" s="54">
        <f>IF(OR($B4174="",K$3&lt;$D4174+Настройки!$B$7),0,MAX(0,$E4174-MAX(0,SUMIFS(Тех_Движение!$G$2:$G$5111,Тех_Движение!$D$2:$D$5111,$C4174,Тех_Движение!$B$2:$B$5111,"&lt;="&amp;K$3)-$F4174)))</f>
        <v/>
      </c>
      <c r="L4174" s="54">
        <f>IF(OR($B4174="",L$3&lt;$D4174+Настройки!$B$7),0,MAX(0,$E4174-MAX(0,SUMIFS(Тех_Движение!$G$2:$G$5111,Тех_Движение!$D$2:$D$5111,$C4174,Тех_Движение!$B$2:$B$5111,"&lt;="&amp;L$3)-$F4174)))</f>
        <v/>
      </c>
      <c r="M4174" s="54">
        <f>IF(OR($B4174="",M$3&lt;$D4174+Настройки!$B$7),0,MAX(0,$E4174-MAX(0,SUMIFS(Тех_Движение!$G$2:$G$5111,Тех_Движение!$D$2:$D$5111,$C4174,Тех_Движение!$B$2:$B$5111,"&lt;="&amp;M$3)-$F4174)))</f>
        <v/>
      </c>
      <c r="N4174" s="54">
        <f>IF(OR($B4174="",N$3&lt;$D4174+Настройки!$B$7),0,MAX(0,$E4174-MAX(0,SUMIFS(Тех_Движение!$G$2:$G$5111,Тех_Движение!$D$2:$D$5111,$C4174,Тех_Движение!$B$2:$B$5111,"&lt;="&amp;N$3)-$F4174)))</f>
        <v/>
      </c>
      <c r="O4174" s="54">
        <f>IF(OR($B4174="",O$3&lt;$D4174+Настройки!$B$7),0,MAX(0,$E4174-MAX(0,SUMIFS(Тех_Движение!$G$2:$G$5111,Тех_Движение!$D$2:$D$5111,$C4174,Тех_Движение!$B$2:$B$5111,"&lt;="&amp;O$3)-$F4174)))</f>
        <v/>
      </c>
      <c r="P4174" s="54">
        <f>IF(OR($B4174="",P$3&lt;$D4174+Настройки!$B$7),0,MAX(0,$E4174-MAX(0,SUMIFS(Тех_Движение!$G$2:$G$5111,Тех_Движение!$D$2:$D$5111,$C4174,Тех_Движение!$B$2:$B$5111,"&lt;="&amp;P$3)-$F4174)))</f>
        <v/>
      </c>
      <c r="Q4174" s="54">
        <f>IF(OR($B4174="",Q$3&lt;$D4174+Настройки!$B$7),0,MAX(0,$E4174-MAX(0,SUMIFS(Тех_Движение!$G$2:$G$5111,Тех_Движение!$D$2:$D$5111,$C4174,Тех_Движение!$B$2:$B$5111,"&lt;="&amp;Q$3)-$F4174)))</f>
        <v/>
      </c>
      <c r="R4174" s="54">
        <f>IF($B4174="","",SUM($K4174:$Q4174))</f>
        <v/>
      </c>
      <c r="S4174" s="56">
        <f>IF($B4174="","",VLOOKUP($C4174,Настройки!$A$11:$L$17,9,FALSE))</f>
        <v/>
      </c>
      <c r="T4174" s="56">
        <f>IF($B4174="","",$R4174*$S4174)</f>
        <v/>
      </c>
    </row>
    <row r="4175">
      <c r="A4175" s="20">
        <f>Тех_Движение!$A$4172</f>
        <v/>
      </c>
      <c r="B4175" s="20">
        <f>IF(Тех_Движение!$F$4172&gt;0,Тех_Движение!$I$4172,"")</f>
        <v/>
      </c>
      <c r="C4175" s="20">
        <f>IF($B4175="","",Тех_Движение!$D$4172)</f>
        <v/>
      </c>
      <c r="D4175" s="42">
        <f>IF($B4175="","",Тех_Движение!$B$4172)</f>
        <v/>
      </c>
      <c r="E4175" s="54">
        <f>IF($B4175="","",Тех_Движение!$F$4172)</f>
        <v/>
      </c>
      <c r="F4175" s="54">
        <f>IF($B4175="","",SUMIFS($E$5:$E4174,$C$5:$C4174,$C4175))</f>
        <v/>
      </c>
      <c r="G4175" s="54">
        <f>IF($B4175="","",MAX(0,$E4175-MAX(0,SUMIFS(Тех_Движение!$G$2:$G$5111,Тех_Движение!$D$2:$D$5111,$C4175,Тех_Движение!$B$2:$B$5111,"&lt;="&amp;Настройки!$B$5-1)-$F4175)))</f>
        <v/>
      </c>
      <c r="H4175" s="54">
        <f>IF($B4175="","",IF(AND($D4175&gt;=Настройки!$B$5,$D4175&lt;=Настройки!$B$6),$E4175,0))</f>
        <v/>
      </c>
      <c r="I4175" s="54">
        <f>IF($B4175="","",$G4175+$H4175-$J4175)</f>
        <v/>
      </c>
      <c r="J4175" s="54">
        <f>IF($B4175="","",MAX(0,$E4175-MAX(0,SUMIFS(Тех_Движение!$G$2:$G$5111,Тех_Движение!$D$2:$D$5111,$C4175,Тех_Движение!$B$2:$B$5111,"&lt;="&amp;Настройки!$B$6)-$F4175)))</f>
        <v/>
      </c>
      <c r="K4175" s="54">
        <f>IF(OR($B4175="",K$3&lt;$D4175+Настройки!$B$7),0,MAX(0,$E4175-MAX(0,SUMIFS(Тех_Движение!$G$2:$G$5111,Тех_Движение!$D$2:$D$5111,$C4175,Тех_Движение!$B$2:$B$5111,"&lt;="&amp;K$3)-$F4175)))</f>
        <v/>
      </c>
      <c r="L4175" s="54">
        <f>IF(OR($B4175="",L$3&lt;$D4175+Настройки!$B$7),0,MAX(0,$E4175-MAX(0,SUMIFS(Тех_Движение!$G$2:$G$5111,Тех_Движение!$D$2:$D$5111,$C4175,Тех_Движение!$B$2:$B$5111,"&lt;="&amp;L$3)-$F4175)))</f>
        <v/>
      </c>
      <c r="M4175" s="54">
        <f>IF(OR($B4175="",M$3&lt;$D4175+Настройки!$B$7),0,MAX(0,$E4175-MAX(0,SUMIFS(Тех_Движение!$G$2:$G$5111,Тех_Движение!$D$2:$D$5111,$C4175,Тех_Движение!$B$2:$B$5111,"&lt;="&amp;M$3)-$F4175)))</f>
        <v/>
      </c>
      <c r="N4175" s="54">
        <f>IF(OR($B4175="",N$3&lt;$D4175+Настройки!$B$7),0,MAX(0,$E4175-MAX(0,SUMIFS(Тех_Движение!$G$2:$G$5111,Тех_Движение!$D$2:$D$5111,$C4175,Тех_Движение!$B$2:$B$5111,"&lt;="&amp;N$3)-$F4175)))</f>
        <v/>
      </c>
      <c r="O4175" s="54">
        <f>IF(OR($B4175="",O$3&lt;$D4175+Настройки!$B$7),0,MAX(0,$E4175-MAX(0,SUMIFS(Тех_Движение!$G$2:$G$5111,Тех_Движение!$D$2:$D$5111,$C4175,Тех_Движение!$B$2:$B$5111,"&lt;="&amp;O$3)-$F4175)))</f>
        <v/>
      </c>
      <c r="P4175" s="54">
        <f>IF(OR($B4175="",P$3&lt;$D4175+Настройки!$B$7),0,MAX(0,$E4175-MAX(0,SUMIFS(Тех_Движение!$G$2:$G$5111,Тех_Движение!$D$2:$D$5111,$C4175,Тех_Движение!$B$2:$B$5111,"&lt;="&amp;P$3)-$F4175)))</f>
        <v/>
      </c>
      <c r="Q4175" s="54">
        <f>IF(OR($B4175="",Q$3&lt;$D4175+Настройки!$B$7),0,MAX(0,$E4175-MAX(0,SUMIFS(Тех_Движение!$G$2:$G$5111,Тех_Движение!$D$2:$D$5111,$C4175,Тех_Движение!$B$2:$B$5111,"&lt;="&amp;Q$3)-$F4175)))</f>
        <v/>
      </c>
      <c r="R4175" s="54">
        <f>IF($B4175="","",SUM($K4175:$Q4175))</f>
        <v/>
      </c>
      <c r="S4175" s="56">
        <f>IF($B4175="","",VLOOKUP($C4175,Настройки!$A$11:$L$17,9,FALSE))</f>
        <v/>
      </c>
      <c r="T4175" s="56">
        <f>IF($B4175="","",$R4175*$S4175)</f>
        <v/>
      </c>
    </row>
    <row r="4176">
      <c r="A4176" s="20">
        <f>Тех_Движение!$A$4173</f>
        <v/>
      </c>
      <c r="B4176" s="20">
        <f>IF(Тех_Движение!$F$4173&gt;0,Тех_Движение!$I$4173,"")</f>
        <v/>
      </c>
      <c r="C4176" s="20">
        <f>IF($B4176="","",Тех_Движение!$D$4173)</f>
        <v/>
      </c>
      <c r="D4176" s="42">
        <f>IF($B4176="","",Тех_Движение!$B$4173)</f>
        <v/>
      </c>
      <c r="E4176" s="54">
        <f>IF($B4176="","",Тех_Движение!$F$4173)</f>
        <v/>
      </c>
      <c r="F4176" s="54">
        <f>IF($B4176="","",SUMIFS($E$5:$E4175,$C$5:$C4175,$C4176))</f>
        <v/>
      </c>
      <c r="G4176" s="54">
        <f>IF($B4176="","",MAX(0,$E4176-MAX(0,SUMIFS(Тех_Движение!$G$2:$G$5111,Тех_Движение!$D$2:$D$5111,$C4176,Тех_Движение!$B$2:$B$5111,"&lt;="&amp;Настройки!$B$5-1)-$F4176)))</f>
        <v/>
      </c>
      <c r="H4176" s="54">
        <f>IF($B4176="","",IF(AND($D4176&gt;=Настройки!$B$5,$D4176&lt;=Настройки!$B$6),$E4176,0))</f>
        <v/>
      </c>
      <c r="I4176" s="54">
        <f>IF($B4176="","",$G4176+$H4176-$J4176)</f>
        <v/>
      </c>
      <c r="J4176" s="54">
        <f>IF($B4176="","",MAX(0,$E4176-MAX(0,SUMIFS(Тех_Движение!$G$2:$G$5111,Тех_Движение!$D$2:$D$5111,$C4176,Тех_Движение!$B$2:$B$5111,"&lt;="&amp;Настройки!$B$6)-$F4176)))</f>
        <v/>
      </c>
      <c r="K4176" s="54">
        <f>IF(OR($B4176="",K$3&lt;$D4176+Настройки!$B$7),0,MAX(0,$E4176-MAX(0,SUMIFS(Тех_Движение!$G$2:$G$5111,Тех_Движение!$D$2:$D$5111,$C4176,Тех_Движение!$B$2:$B$5111,"&lt;="&amp;K$3)-$F4176)))</f>
        <v/>
      </c>
      <c r="L4176" s="54">
        <f>IF(OR($B4176="",L$3&lt;$D4176+Настройки!$B$7),0,MAX(0,$E4176-MAX(0,SUMIFS(Тех_Движение!$G$2:$G$5111,Тех_Движение!$D$2:$D$5111,$C4176,Тех_Движение!$B$2:$B$5111,"&lt;="&amp;L$3)-$F4176)))</f>
        <v/>
      </c>
      <c r="M4176" s="54">
        <f>IF(OR($B4176="",M$3&lt;$D4176+Настройки!$B$7),0,MAX(0,$E4176-MAX(0,SUMIFS(Тех_Движение!$G$2:$G$5111,Тех_Движение!$D$2:$D$5111,$C4176,Тех_Движение!$B$2:$B$5111,"&lt;="&amp;M$3)-$F4176)))</f>
        <v/>
      </c>
      <c r="N4176" s="54">
        <f>IF(OR($B4176="",N$3&lt;$D4176+Настройки!$B$7),0,MAX(0,$E4176-MAX(0,SUMIFS(Тех_Движение!$G$2:$G$5111,Тех_Движение!$D$2:$D$5111,$C4176,Тех_Движение!$B$2:$B$5111,"&lt;="&amp;N$3)-$F4176)))</f>
        <v/>
      </c>
      <c r="O4176" s="54">
        <f>IF(OR($B4176="",O$3&lt;$D4176+Настройки!$B$7),0,MAX(0,$E4176-MAX(0,SUMIFS(Тех_Движение!$G$2:$G$5111,Тех_Движение!$D$2:$D$5111,$C4176,Тех_Движение!$B$2:$B$5111,"&lt;="&amp;O$3)-$F4176)))</f>
        <v/>
      </c>
      <c r="P4176" s="54">
        <f>IF(OR($B4176="",P$3&lt;$D4176+Настройки!$B$7),0,MAX(0,$E4176-MAX(0,SUMIFS(Тех_Движение!$G$2:$G$5111,Тех_Движение!$D$2:$D$5111,$C4176,Тех_Движение!$B$2:$B$5111,"&lt;="&amp;P$3)-$F4176)))</f>
        <v/>
      </c>
      <c r="Q4176" s="54">
        <f>IF(OR($B4176="",Q$3&lt;$D4176+Настройки!$B$7),0,MAX(0,$E4176-MAX(0,SUMIFS(Тех_Движение!$G$2:$G$5111,Тех_Движение!$D$2:$D$5111,$C4176,Тех_Движение!$B$2:$B$5111,"&lt;="&amp;Q$3)-$F4176)))</f>
        <v/>
      </c>
      <c r="R4176" s="54">
        <f>IF($B4176="","",SUM($K4176:$Q4176))</f>
        <v/>
      </c>
      <c r="S4176" s="56">
        <f>IF($B4176="","",VLOOKUP($C4176,Настройки!$A$11:$L$17,9,FALSE))</f>
        <v/>
      </c>
      <c r="T4176" s="56">
        <f>IF($B4176="","",$R4176*$S4176)</f>
        <v/>
      </c>
    </row>
    <row r="4177">
      <c r="A4177" s="20">
        <f>Тех_Движение!$A$4174</f>
        <v/>
      </c>
      <c r="B4177" s="20">
        <f>IF(Тех_Движение!$F$4174&gt;0,Тех_Движение!$I$4174,"")</f>
        <v/>
      </c>
      <c r="C4177" s="20">
        <f>IF($B4177="","",Тех_Движение!$D$4174)</f>
        <v/>
      </c>
      <c r="D4177" s="42">
        <f>IF($B4177="","",Тех_Движение!$B$4174)</f>
        <v/>
      </c>
      <c r="E4177" s="54">
        <f>IF($B4177="","",Тех_Движение!$F$4174)</f>
        <v/>
      </c>
      <c r="F4177" s="54">
        <f>IF($B4177="","",SUMIFS($E$5:$E4176,$C$5:$C4176,$C4177))</f>
        <v/>
      </c>
      <c r="G4177" s="54">
        <f>IF($B4177="","",MAX(0,$E4177-MAX(0,SUMIFS(Тех_Движение!$G$2:$G$5111,Тех_Движение!$D$2:$D$5111,$C4177,Тех_Движение!$B$2:$B$5111,"&lt;="&amp;Настройки!$B$5-1)-$F4177)))</f>
        <v/>
      </c>
      <c r="H4177" s="54">
        <f>IF($B4177="","",IF(AND($D4177&gt;=Настройки!$B$5,$D4177&lt;=Настройки!$B$6),$E4177,0))</f>
        <v/>
      </c>
      <c r="I4177" s="54">
        <f>IF($B4177="","",$G4177+$H4177-$J4177)</f>
        <v/>
      </c>
      <c r="J4177" s="54">
        <f>IF($B4177="","",MAX(0,$E4177-MAX(0,SUMIFS(Тех_Движение!$G$2:$G$5111,Тех_Движение!$D$2:$D$5111,$C4177,Тех_Движение!$B$2:$B$5111,"&lt;="&amp;Настройки!$B$6)-$F4177)))</f>
        <v/>
      </c>
      <c r="K4177" s="54">
        <f>IF(OR($B4177="",K$3&lt;$D4177+Настройки!$B$7),0,MAX(0,$E4177-MAX(0,SUMIFS(Тех_Движение!$G$2:$G$5111,Тех_Движение!$D$2:$D$5111,$C4177,Тех_Движение!$B$2:$B$5111,"&lt;="&amp;K$3)-$F4177)))</f>
        <v/>
      </c>
      <c r="L4177" s="54">
        <f>IF(OR($B4177="",L$3&lt;$D4177+Настройки!$B$7),0,MAX(0,$E4177-MAX(0,SUMIFS(Тех_Движение!$G$2:$G$5111,Тех_Движение!$D$2:$D$5111,$C4177,Тех_Движение!$B$2:$B$5111,"&lt;="&amp;L$3)-$F4177)))</f>
        <v/>
      </c>
      <c r="M4177" s="54">
        <f>IF(OR($B4177="",M$3&lt;$D4177+Настройки!$B$7),0,MAX(0,$E4177-MAX(0,SUMIFS(Тех_Движение!$G$2:$G$5111,Тех_Движение!$D$2:$D$5111,$C4177,Тех_Движение!$B$2:$B$5111,"&lt;="&amp;M$3)-$F4177)))</f>
        <v/>
      </c>
      <c r="N4177" s="54">
        <f>IF(OR($B4177="",N$3&lt;$D4177+Настройки!$B$7),0,MAX(0,$E4177-MAX(0,SUMIFS(Тех_Движение!$G$2:$G$5111,Тех_Движение!$D$2:$D$5111,$C4177,Тех_Движение!$B$2:$B$5111,"&lt;="&amp;N$3)-$F4177)))</f>
        <v/>
      </c>
      <c r="O4177" s="54">
        <f>IF(OR($B4177="",O$3&lt;$D4177+Настройки!$B$7),0,MAX(0,$E4177-MAX(0,SUMIFS(Тех_Движение!$G$2:$G$5111,Тех_Движение!$D$2:$D$5111,$C4177,Тех_Движение!$B$2:$B$5111,"&lt;="&amp;O$3)-$F4177)))</f>
        <v/>
      </c>
      <c r="P4177" s="54">
        <f>IF(OR($B4177="",P$3&lt;$D4177+Настройки!$B$7),0,MAX(0,$E4177-MAX(0,SUMIFS(Тех_Движение!$G$2:$G$5111,Тех_Движение!$D$2:$D$5111,$C4177,Тех_Движение!$B$2:$B$5111,"&lt;="&amp;P$3)-$F4177)))</f>
        <v/>
      </c>
      <c r="Q4177" s="54">
        <f>IF(OR($B4177="",Q$3&lt;$D4177+Настройки!$B$7),0,MAX(0,$E4177-MAX(0,SUMIFS(Тех_Движение!$G$2:$G$5111,Тех_Движение!$D$2:$D$5111,$C4177,Тех_Движение!$B$2:$B$5111,"&lt;="&amp;Q$3)-$F4177)))</f>
        <v/>
      </c>
      <c r="R4177" s="54">
        <f>IF($B4177="","",SUM($K4177:$Q4177))</f>
        <v/>
      </c>
      <c r="S4177" s="56">
        <f>IF($B4177="","",VLOOKUP($C4177,Настройки!$A$11:$L$17,9,FALSE))</f>
        <v/>
      </c>
      <c r="T4177" s="56">
        <f>IF($B4177="","",$R4177*$S4177)</f>
        <v/>
      </c>
    </row>
    <row r="4178">
      <c r="A4178" s="20">
        <f>Тех_Движение!$A$4175</f>
        <v/>
      </c>
      <c r="B4178" s="20">
        <f>IF(Тех_Движение!$F$4175&gt;0,Тех_Движение!$I$4175,"")</f>
        <v/>
      </c>
      <c r="C4178" s="20">
        <f>IF($B4178="","",Тех_Движение!$D$4175)</f>
        <v/>
      </c>
      <c r="D4178" s="42">
        <f>IF($B4178="","",Тех_Движение!$B$4175)</f>
        <v/>
      </c>
      <c r="E4178" s="54">
        <f>IF($B4178="","",Тех_Движение!$F$4175)</f>
        <v/>
      </c>
      <c r="F4178" s="54">
        <f>IF($B4178="","",SUMIFS($E$5:$E4177,$C$5:$C4177,$C4178))</f>
        <v/>
      </c>
      <c r="G4178" s="54">
        <f>IF($B4178="","",MAX(0,$E4178-MAX(0,SUMIFS(Тех_Движение!$G$2:$G$5111,Тех_Движение!$D$2:$D$5111,$C4178,Тех_Движение!$B$2:$B$5111,"&lt;="&amp;Настройки!$B$5-1)-$F4178)))</f>
        <v/>
      </c>
      <c r="H4178" s="54">
        <f>IF($B4178="","",IF(AND($D4178&gt;=Настройки!$B$5,$D4178&lt;=Настройки!$B$6),$E4178,0))</f>
        <v/>
      </c>
      <c r="I4178" s="54">
        <f>IF($B4178="","",$G4178+$H4178-$J4178)</f>
        <v/>
      </c>
      <c r="J4178" s="54">
        <f>IF($B4178="","",MAX(0,$E4178-MAX(0,SUMIFS(Тех_Движение!$G$2:$G$5111,Тех_Движение!$D$2:$D$5111,$C4178,Тех_Движение!$B$2:$B$5111,"&lt;="&amp;Настройки!$B$6)-$F4178)))</f>
        <v/>
      </c>
      <c r="K4178" s="54">
        <f>IF(OR($B4178="",K$3&lt;$D4178+Настройки!$B$7),0,MAX(0,$E4178-MAX(0,SUMIFS(Тех_Движение!$G$2:$G$5111,Тех_Движение!$D$2:$D$5111,$C4178,Тех_Движение!$B$2:$B$5111,"&lt;="&amp;K$3)-$F4178)))</f>
        <v/>
      </c>
      <c r="L4178" s="54">
        <f>IF(OR($B4178="",L$3&lt;$D4178+Настройки!$B$7),0,MAX(0,$E4178-MAX(0,SUMIFS(Тех_Движение!$G$2:$G$5111,Тех_Движение!$D$2:$D$5111,$C4178,Тех_Движение!$B$2:$B$5111,"&lt;="&amp;L$3)-$F4178)))</f>
        <v/>
      </c>
      <c r="M4178" s="54">
        <f>IF(OR($B4178="",M$3&lt;$D4178+Настройки!$B$7),0,MAX(0,$E4178-MAX(0,SUMIFS(Тех_Движение!$G$2:$G$5111,Тех_Движение!$D$2:$D$5111,$C4178,Тех_Движение!$B$2:$B$5111,"&lt;="&amp;M$3)-$F4178)))</f>
        <v/>
      </c>
      <c r="N4178" s="54">
        <f>IF(OR($B4178="",N$3&lt;$D4178+Настройки!$B$7),0,MAX(0,$E4178-MAX(0,SUMIFS(Тех_Движение!$G$2:$G$5111,Тех_Движение!$D$2:$D$5111,$C4178,Тех_Движение!$B$2:$B$5111,"&lt;="&amp;N$3)-$F4178)))</f>
        <v/>
      </c>
      <c r="O4178" s="54">
        <f>IF(OR($B4178="",O$3&lt;$D4178+Настройки!$B$7),0,MAX(0,$E4178-MAX(0,SUMIFS(Тех_Движение!$G$2:$G$5111,Тех_Движение!$D$2:$D$5111,$C4178,Тех_Движение!$B$2:$B$5111,"&lt;="&amp;O$3)-$F4178)))</f>
        <v/>
      </c>
      <c r="P4178" s="54">
        <f>IF(OR($B4178="",P$3&lt;$D4178+Настройки!$B$7),0,MAX(0,$E4178-MAX(0,SUMIFS(Тех_Движение!$G$2:$G$5111,Тех_Движение!$D$2:$D$5111,$C4178,Тех_Движение!$B$2:$B$5111,"&lt;="&amp;P$3)-$F4178)))</f>
        <v/>
      </c>
      <c r="Q4178" s="54">
        <f>IF(OR($B4178="",Q$3&lt;$D4178+Настройки!$B$7),0,MAX(0,$E4178-MAX(0,SUMIFS(Тех_Движение!$G$2:$G$5111,Тех_Движение!$D$2:$D$5111,$C4178,Тех_Движение!$B$2:$B$5111,"&lt;="&amp;Q$3)-$F4178)))</f>
        <v/>
      </c>
      <c r="R4178" s="54">
        <f>IF($B4178="","",SUM($K4178:$Q4178))</f>
        <v/>
      </c>
      <c r="S4178" s="56">
        <f>IF($B4178="","",VLOOKUP($C4178,Настройки!$A$11:$L$17,9,FALSE))</f>
        <v/>
      </c>
      <c r="T4178" s="56">
        <f>IF($B4178="","",$R4178*$S4178)</f>
        <v/>
      </c>
    </row>
    <row r="4179">
      <c r="A4179" s="20">
        <f>Тех_Движение!$A$4176</f>
        <v/>
      </c>
      <c r="B4179" s="20">
        <f>IF(Тех_Движение!$F$4176&gt;0,Тех_Движение!$I$4176,"")</f>
        <v/>
      </c>
      <c r="C4179" s="20">
        <f>IF($B4179="","",Тех_Движение!$D$4176)</f>
        <v/>
      </c>
      <c r="D4179" s="42">
        <f>IF($B4179="","",Тех_Движение!$B$4176)</f>
        <v/>
      </c>
      <c r="E4179" s="54">
        <f>IF($B4179="","",Тех_Движение!$F$4176)</f>
        <v/>
      </c>
      <c r="F4179" s="54">
        <f>IF($B4179="","",SUMIFS($E$5:$E4178,$C$5:$C4178,$C4179))</f>
        <v/>
      </c>
      <c r="G4179" s="54">
        <f>IF($B4179="","",MAX(0,$E4179-MAX(0,SUMIFS(Тех_Движение!$G$2:$G$5111,Тех_Движение!$D$2:$D$5111,$C4179,Тех_Движение!$B$2:$B$5111,"&lt;="&amp;Настройки!$B$5-1)-$F4179)))</f>
        <v/>
      </c>
      <c r="H4179" s="54">
        <f>IF($B4179="","",IF(AND($D4179&gt;=Настройки!$B$5,$D4179&lt;=Настройки!$B$6),$E4179,0))</f>
        <v/>
      </c>
      <c r="I4179" s="54">
        <f>IF($B4179="","",$G4179+$H4179-$J4179)</f>
        <v/>
      </c>
      <c r="J4179" s="54">
        <f>IF($B4179="","",MAX(0,$E4179-MAX(0,SUMIFS(Тех_Движение!$G$2:$G$5111,Тех_Движение!$D$2:$D$5111,$C4179,Тех_Движение!$B$2:$B$5111,"&lt;="&amp;Настройки!$B$6)-$F4179)))</f>
        <v/>
      </c>
      <c r="K4179" s="54">
        <f>IF(OR($B4179="",K$3&lt;$D4179+Настройки!$B$7),0,MAX(0,$E4179-MAX(0,SUMIFS(Тех_Движение!$G$2:$G$5111,Тех_Движение!$D$2:$D$5111,$C4179,Тех_Движение!$B$2:$B$5111,"&lt;="&amp;K$3)-$F4179)))</f>
        <v/>
      </c>
      <c r="L4179" s="54">
        <f>IF(OR($B4179="",L$3&lt;$D4179+Настройки!$B$7),0,MAX(0,$E4179-MAX(0,SUMIFS(Тех_Движение!$G$2:$G$5111,Тех_Движение!$D$2:$D$5111,$C4179,Тех_Движение!$B$2:$B$5111,"&lt;="&amp;L$3)-$F4179)))</f>
        <v/>
      </c>
      <c r="M4179" s="54">
        <f>IF(OR($B4179="",M$3&lt;$D4179+Настройки!$B$7),0,MAX(0,$E4179-MAX(0,SUMIFS(Тех_Движение!$G$2:$G$5111,Тех_Движение!$D$2:$D$5111,$C4179,Тех_Движение!$B$2:$B$5111,"&lt;="&amp;M$3)-$F4179)))</f>
        <v/>
      </c>
      <c r="N4179" s="54">
        <f>IF(OR($B4179="",N$3&lt;$D4179+Настройки!$B$7),0,MAX(0,$E4179-MAX(0,SUMIFS(Тех_Движение!$G$2:$G$5111,Тех_Движение!$D$2:$D$5111,$C4179,Тех_Движение!$B$2:$B$5111,"&lt;="&amp;N$3)-$F4179)))</f>
        <v/>
      </c>
      <c r="O4179" s="54">
        <f>IF(OR($B4179="",O$3&lt;$D4179+Настройки!$B$7),0,MAX(0,$E4179-MAX(0,SUMIFS(Тех_Движение!$G$2:$G$5111,Тех_Движение!$D$2:$D$5111,$C4179,Тех_Движение!$B$2:$B$5111,"&lt;="&amp;O$3)-$F4179)))</f>
        <v/>
      </c>
      <c r="P4179" s="54">
        <f>IF(OR($B4179="",P$3&lt;$D4179+Настройки!$B$7),0,MAX(0,$E4179-MAX(0,SUMIFS(Тех_Движение!$G$2:$G$5111,Тех_Движение!$D$2:$D$5111,$C4179,Тех_Движение!$B$2:$B$5111,"&lt;="&amp;P$3)-$F4179)))</f>
        <v/>
      </c>
      <c r="Q4179" s="54">
        <f>IF(OR($B4179="",Q$3&lt;$D4179+Настройки!$B$7),0,MAX(0,$E4179-MAX(0,SUMIFS(Тех_Движение!$G$2:$G$5111,Тех_Движение!$D$2:$D$5111,$C4179,Тех_Движение!$B$2:$B$5111,"&lt;="&amp;Q$3)-$F4179)))</f>
        <v/>
      </c>
      <c r="R4179" s="54">
        <f>IF($B4179="","",SUM($K4179:$Q4179))</f>
        <v/>
      </c>
      <c r="S4179" s="56">
        <f>IF($B4179="","",VLOOKUP($C4179,Настройки!$A$11:$L$17,9,FALSE))</f>
        <v/>
      </c>
      <c r="T4179" s="56">
        <f>IF($B4179="","",$R4179*$S4179)</f>
        <v/>
      </c>
    </row>
    <row r="4180">
      <c r="A4180" s="20">
        <f>Тех_Движение!$A$4177</f>
        <v/>
      </c>
      <c r="B4180" s="20">
        <f>IF(Тех_Движение!$F$4177&gt;0,Тех_Движение!$I$4177,"")</f>
        <v/>
      </c>
      <c r="C4180" s="20">
        <f>IF($B4180="","",Тех_Движение!$D$4177)</f>
        <v/>
      </c>
      <c r="D4180" s="42">
        <f>IF($B4180="","",Тех_Движение!$B$4177)</f>
        <v/>
      </c>
      <c r="E4180" s="54">
        <f>IF($B4180="","",Тех_Движение!$F$4177)</f>
        <v/>
      </c>
      <c r="F4180" s="54">
        <f>IF($B4180="","",SUMIFS($E$5:$E4179,$C$5:$C4179,$C4180))</f>
        <v/>
      </c>
      <c r="G4180" s="54">
        <f>IF($B4180="","",MAX(0,$E4180-MAX(0,SUMIFS(Тех_Движение!$G$2:$G$5111,Тех_Движение!$D$2:$D$5111,$C4180,Тех_Движение!$B$2:$B$5111,"&lt;="&amp;Настройки!$B$5-1)-$F4180)))</f>
        <v/>
      </c>
      <c r="H4180" s="54">
        <f>IF($B4180="","",IF(AND($D4180&gt;=Настройки!$B$5,$D4180&lt;=Настройки!$B$6),$E4180,0))</f>
        <v/>
      </c>
      <c r="I4180" s="54">
        <f>IF($B4180="","",$G4180+$H4180-$J4180)</f>
        <v/>
      </c>
      <c r="J4180" s="54">
        <f>IF($B4180="","",MAX(0,$E4180-MAX(0,SUMIFS(Тех_Движение!$G$2:$G$5111,Тех_Движение!$D$2:$D$5111,$C4180,Тех_Движение!$B$2:$B$5111,"&lt;="&amp;Настройки!$B$6)-$F4180)))</f>
        <v/>
      </c>
      <c r="K4180" s="54">
        <f>IF(OR($B4180="",K$3&lt;$D4180+Настройки!$B$7),0,MAX(0,$E4180-MAX(0,SUMIFS(Тех_Движение!$G$2:$G$5111,Тех_Движение!$D$2:$D$5111,$C4180,Тех_Движение!$B$2:$B$5111,"&lt;="&amp;K$3)-$F4180)))</f>
        <v/>
      </c>
      <c r="L4180" s="54">
        <f>IF(OR($B4180="",L$3&lt;$D4180+Настройки!$B$7),0,MAX(0,$E4180-MAX(0,SUMIFS(Тех_Движение!$G$2:$G$5111,Тех_Движение!$D$2:$D$5111,$C4180,Тех_Движение!$B$2:$B$5111,"&lt;="&amp;L$3)-$F4180)))</f>
        <v/>
      </c>
      <c r="M4180" s="54">
        <f>IF(OR($B4180="",M$3&lt;$D4180+Настройки!$B$7),0,MAX(0,$E4180-MAX(0,SUMIFS(Тех_Движение!$G$2:$G$5111,Тех_Движение!$D$2:$D$5111,$C4180,Тех_Движение!$B$2:$B$5111,"&lt;="&amp;M$3)-$F4180)))</f>
        <v/>
      </c>
      <c r="N4180" s="54">
        <f>IF(OR($B4180="",N$3&lt;$D4180+Настройки!$B$7),0,MAX(0,$E4180-MAX(0,SUMIFS(Тех_Движение!$G$2:$G$5111,Тех_Движение!$D$2:$D$5111,$C4180,Тех_Движение!$B$2:$B$5111,"&lt;="&amp;N$3)-$F4180)))</f>
        <v/>
      </c>
      <c r="O4180" s="54">
        <f>IF(OR($B4180="",O$3&lt;$D4180+Настройки!$B$7),0,MAX(0,$E4180-MAX(0,SUMIFS(Тех_Движение!$G$2:$G$5111,Тех_Движение!$D$2:$D$5111,$C4180,Тех_Движение!$B$2:$B$5111,"&lt;="&amp;O$3)-$F4180)))</f>
        <v/>
      </c>
      <c r="P4180" s="54">
        <f>IF(OR($B4180="",P$3&lt;$D4180+Настройки!$B$7),0,MAX(0,$E4180-MAX(0,SUMIFS(Тех_Движение!$G$2:$G$5111,Тех_Движение!$D$2:$D$5111,$C4180,Тех_Движение!$B$2:$B$5111,"&lt;="&amp;P$3)-$F4180)))</f>
        <v/>
      </c>
      <c r="Q4180" s="54">
        <f>IF(OR($B4180="",Q$3&lt;$D4180+Настройки!$B$7),0,MAX(0,$E4180-MAX(0,SUMIFS(Тех_Движение!$G$2:$G$5111,Тех_Движение!$D$2:$D$5111,$C4180,Тех_Движение!$B$2:$B$5111,"&lt;="&amp;Q$3)-$F4180)))</f>
        <v/>
      </c>
      <c r="R4180" s="54">
        <f>IF($B4180="","",SUM($K4180:$Q4180))</f>
        <v/>
      </c>
      <c r="S4180" s="56">
        <f>IF($B4180="","",VLOOKUP($C4180,Настройки!$A$11:$L$17,9,FALSE))</f>
        <v/>
      </c>
      <c r="T4180" s="56">
        <f>IF($B4180="","",$R4180*$S4180)</f>
        <v/>
      </c>
    </row>
    <row r="4181">
      <c r="A4181" s="20">
        <f>Тех_Движение!$A$4178</f>
        <v/>
      </c>
      <c r="B4181" s="20">
        <f>IF(Тех_Движение!$F$4178&gt;0,Тех_Движение!$I$4178,"")</f>
        <v/>
      </c>
      <c r="C4181" s="20">
        <f>IF($B4181="","",Тех_Движение!$D$4178)</f>
        <v/>
      </c>
      <c r="D4181" s="42">
        <f>IF($B4181="","",Тех_Движение!$B$4178)</f>
        <v/>
      </c>
      <c r="E4181" s="54">
        <f>IF($B4181="","",Тех_Движение!$F$4178)</f>
        <v/>
      </c>
      <c r="F4181" s="54">
        <f>IF($B4181="","",SUMIFS($E$5:$E4180,$C$5:$C4180,$C4181))</f>
        <v/>
      </c>
      <c r="G4181" s="54">
        <f>IF($B4181="","",MAX(0,$E4181-MAX(0,SUMIFS(Тех_Движение!$G$2:$G$5111,Тех_Движение!$D$2:$D$5111,$C4181,Тех_Движение!$B$2:$B$5111,"&lt;="&amp;Настройки!$B$5-1)-$F4181)))</f>
        <v/>
      </c>
      <c r="H4181" s="54">
        <f>IF($B4181="","",IF(AND($D4181&gt;=Настройки!$B$5,$D4181&lt;=Настройки!$B$6),$E4181,0))</f>
        <v/>
      </c>
      <c r="I4181" s="54">
        <f>IF($B4181="","",$G4181+$H4181-$J4181)</f>
        <v/>
      </c>
      <c r="J4181" s="54">
        <f>IF($B4181="","",MAX(0,$E4181-MAX(0,SUMIFS(Тех_Движение!$G$2:$G$5111,Тех_Движение!$D$2:$D$5111,$C4181,Тех_Движение!$B$2:$B$5111,"&lt;="&amp;Настройки!$B$6)-$F4181)))</f>
        <v/>
      </c>
      <c r="K4181" s="54">
        <f>IF(OR($B4181="",K$3&lt;$D4181+Настройки!$B$7),0,MAX(0,$E4181-MAX(0,SUMIFS(Тех_Движение!$G$2:$G$5111,Тех_Движение!$D$2:$D$5111,$C4181,Тех_Движение!$B$2:$B$5111,"&lt;="&amp;K$3)-$F4181)))</f>
        <v/>
      </c>
      <c r="L4181" s="54">
        <f>IF(OR($B4181="",L$3&lt;$D4181+Настройки!$B$7),0,MAX(0,$E4181-MAX(0,SUMIFS(Тех_Движение!$G$2:$G$5111,Тех_Движение!$D$2:$D$5111,$C4181,Тех_Движение!$B$2:$B$5111,"&lt;="&amp;L$3)-$F4181)))</f>
        <v/>
      </c>
      <c r="M4181" s="54">
        <f>IF(OR($B4181="",M$3&lt;$D4181+Настройки!$B$7),0,MAX(0,$E4181-MAX(0,SUMIFS(Тех_Движение!$G$2:$G$5111,Тех_Движение!$D$2:$D$5111,$C4181,Тех_Движение!$B$2:$B$5111,"&lt;="&amp;M$3)-$F4181)))</f>
        <v/>
      </c>
      <c r="N4181" s="54">
        <f>IF(OR($B4181="",N$3&lt;$D4181+Настройки!$B$7),0,MAX(0,$E4181-MAX(0,SUMIFS(Тех_Движение!$G$2:$G$5111,Тех_Движение!$D$2:$D$5111,$C4181,Тех_Движение!$B$2:$B$5111,"&lt;="&amp;N$3)-$F4181)))</f>
        <v/>
      </c>
      <c r="O4181" s="54">
        <f>IF(OR($B4181="",O$3&lt;$D4181+Настройки!$B$7),0,MAX(0,$E4181-MAX(0,SUMIFS(Тех_Движение!$G$2:$G$5111,Тех_Движение!$D$2:$D$5111,$C4181,Тех_Движение!$B$2:$B$5111,"&lt;="&amp;O$3)-$F4181)))</f>
        <v/>
      </c>
      <c r="P4181" s="54">
        <f>IF(OR($B4181="",P$3&lt;$D4181+Настройки!$B$7),0,MAX(0,$E4181-MAX(0,SUMIFS(Тех_Движение!$G$2:$G$5111,Тех_Движение!$D$2:$D$5111,$C4181,Тех_Движение!$B$2:$B$5111,"&lt;="&amp;P$3)-$F4181)))</f>
        <v/>
      </c>
      <c r="Q4181" s="54">
        <f>IF(OR($B4181="",Q$3&lt;$D4181+Настройки!$B$7),0,MAX(0,$E4181-MAX(0,SUMIFS(Тех_Движение!$G$2:$G$5111,Тех_Движение!$D$2:$D$5111,$C4181,Тех_Движение!$B$2:$B$5111,"&lt;="&amp;Q$3)-$F4181)))</f>
        <v/>
      </c>
      <c r="R4181" s="54">
        <f>IF($B4181="","",SUM($K4181:$Q4181))</f>
        <v/>
      </c>
      <c r="S4181" s="56">
        <f>IF($B4181="","",VLOOKUP($C4181,Настройки!$A$11:$L$17,9,FALSE))</f>
        <v/>
      </c>
      <c r="T4181" s="56">
        <f>IF($B4181="","",$R4181*$S4181)</f>
        <v/>
      </c>
    </row>
    <row r="4182">
      <c r="A4182" s="20">
        <f>Тех_Движение!$A$4179</f>
        <v/>
      </c>
      <c r="B4182" s="20">
        <f>IF(Тех_Движение!$F$4179&gt;0,Тех_Движение!$I$4179,"")</f>
        <v/>
      </c>
      <c r="C4182" s="20">
        <f>IF($B4182="","",Тех_Движение!$D$4179)</f>
        <v/>
      </c>
      <c r="D4182" s="42">
        <f>IF($B4182="","",Тех_Движение!$B$4179)</f>
        <v/>
      </c>
      <c r="E4182" s="54">
        <f>IF($B4182="","",Тех_Движение!$F$4179)</f>
        <v/>
      </c>
      <c r="F4182" s="54">
        <f>IF($B4182="","",SUMIFS($E$5:$E4181,$C$5:$C4181,$C4182))</f>
        <v/>
      </c>
      <c r="G4182" s="54">
        <f>IF($B4182="","",MAX(0,$E4182-MAX(0,SUMIFS(Тех_Движение!$G$2:$G$5111,Тех_Движение!$D$2:$D$5111,$C4182,Тех_Движение!$B$2:$B$5111,"&lt;="&amp;Настройки!$B$5-1)-$F4182)))</f>
        <v/>
      </c>
      <c r="H4182" s="54">
        <f>IF($B4182="","",IF(AND($D4182&gt;=Настройки!$B$5,$D4182&lt;=Настройки!$B$6),$E4182,0))</f>
        <v/>
      </c>
      <c r="I4182" s="54">
        <f>IF($B4182="","",$G4182+$H4182-$J4182)</f>
        <v/>
      </c>
      <c r="J4182" s="54">
        <f>IF($B4182="","",MAX(0,$E4182-MAX(0,SUMIFS(Тех_Движение!$G$2:$G$5111,Тех_Движение!$D$2:$D$5111,$C4182,Тех_Движение!$B$2:$B$5111,"&lt;="&amp;Настройки!$B$6)-$F4182)))</f>
        <v/>
      </c>
      <c r="K4182" s="54">
        <f>IF(OR($B4182="",K$3&lt;$D4182+Настройки!$B$7),0,MAX(0,$E4182-MAX(0,SUMIFS(Тех_Движение!$G$2:$G$5111,Тех_Движение!$D$2:$D$5111,$C4182,Тех_Движение!$B$2:$B$5111,"&lt;="&amp;K$3)-$F4182)))</f>
        <v/>
      </c>
      <c r="L4182" s="54">
        <f>IF(OR($B4182="",L$3&lt;$D4182+Настройки!$B$7),0,MAX(0,$E4182-MAX(0,SUMIFS(Тех_Движение!$G$2:$G$5111,Тех_Движение!$D$2:$D$5111,$C4182,Тех_Движение!$B$2:$B$5111,"&lt;="&amp;L$3)-$F4182)))</f>
        <v/>
      </c>
      <c r="M4182" s="54">
        <f>IF(OR($B4182="",M$3&lt;$D4182+Настройки!$B$7),0,MAX(0,$E4182-MAX(0,SUMIFS(Тех_Движение!$G$2:$G$5111,Тех_Движение!$D$2:$D$5111,$C4182,Тех_Движение!$B$2:$B$5111,"&lt;="&amp;M$3)-$F4182)))</f>
        <v/>
      </c>
      <c r="N4182" s="54">
        <f>IF(OR($B4182="",N$3&lt;$D4182+Настройки!$B$7),0,MAX(0,$E4182-MAX(0,SUMIFS(Тех_Движение!$G$2:$G$5111,Тех_Движение!$D$2:$D$5111,$C4182,Тех_Движение!$B$2:$B$5111,"&lt;="&amp;N$3)-$F4182)))</f>
        <v/>
      </c>
      <c r="O4182" s="54">
        <f>IF(OR($B4182="",O$3&lt;$D4182+Настройки!$B$7),0,MAX(0,$E4182-MAX(0,SUMIFS(Тех_Движение!$G$2:$G$5111,Тех_Движение!$D$2:$D$5111,$C4182,Тех_Движение!$B$2:$B$5111,"&lt;="&amp;O$3)-$F4182)))</f>
        <v/>
      </c>
      <c r="P4182" s="54">
        <f>IF(OR($B4182="",P$3&lt;$D4182+Настройки!$B$7),0,MAX(0,$E4182-MAX(0,SUMIFS(Тех_Движение!$G$2:$G$5111,Тех_Движение!$D$2:$D$5111,$C4182,Тех_Движение!$B$2:$B$5111,"&lt;="&amp;P$3)-$F4182)))</f>
        <v/>
      </c>
      <c r="Q4182" s="54">
        <f>IF(OR($B4182="",Q$3&lt;$D4182+Настройки!$B$7),0,MAX(0,$E4182-MAX(0,SUMIFS(Тех_Движение!$G$2:$G$5111,Тех_Движение!$D$2:$D$5111,$C4182,Тех_Движение!$B$2:$B$5111,"&lt;="&amp;Q$3)-$F4182)))</f>
        <v/>
      </c>
      <c r="R4182" s="54">
        <f>IF($B4182="","",SUM($K4182:$Q4182))</f>
        <v/>
      </c>
      <c r="S4182" s="56">
        <f>IF($B4182="","",VLOOKUP($C4182,Настройки!$A$11:$L$17,9,FALSE))</f>
        <v/>
      </c>
      <c r="T4182" s="56">
        <f>IF($B4182="","",$R4182*$S4182)</f>
        <v/>
      </c>
    </row>
    <row r="4183">
      <c r="A4183" s="20">
        <f>Тех_Движение!$A$4180</f>
        <v/>
      </c>
      <c r="B4183" s="20">
        <f>IF(Тех_Движение!$F$4180&gt;0,Тех_Движение!$I$4180,"")</f>
        <v/>
      </c>
      <c r="C4183" s="20">
        <f>IF($B4183="","",Тех_Движение!$D$4180)</f>
        <v/>
      </c>
      <c r="D4183" s="42">
        <f>IF($B4183="","",Тех_Движение!$B$4180)</f>
        <v/>
      </c>
      <c r="E4183" s="54">
        <f>IF($B4183="","",Тех_Движение!$F$4180)</f>
        <v/>
      </c>
      <c r="F4183" s="54">
        <f>IF($B4183="","",SUMIFS($E$5:$E4182,$C$5:$C4182,$C4183))</f>
        <v/>
      </c>
      <c r="G4183" s="54">
        <f>IF($B4183="","",MAX(0,$E4183-MAX(0,SUMIFS(Тех_Движение!$G$2:$G$5111,Тех_Движение!$D$2:$D$5111,$C4183,Тех_Движение!$B$2:$B$5111,"&lt;="&amp;Настройки!$B$5-1)-$F4183)))</f>
        <v/>
      </c>
      <c r="H4183" s="54">
        <f>IF($B4183="","",IF(AND($D4183&gt;=Настройки!$B$5,$D4183&lt;=Настройки!$B$6),$E4183,0))</f>
        <v/>
      </c>
      <c r="I4183" s="54">
        <f>IF($B4183="","",$G4183+$H4183-$J4183)</f>
        <v/>
      </c>
      <c r="J4183" s="54">
        <f>IF($B4183="","",MAX(0,$E4183-MAX(0,SUMIFS(Тех_Движение!$G$2:$G$5111,Тех_Движение!$D$2:$D$5111,$C4183,Тех_Движение!$B$2:$B$5111,"&lt;="&amp;Настройки!$B$6)-$F4183)))</f>
        <v/>
      </c>
      <c r="K4183" s="54">
        <f>IF(OR($B4183="",K$3&lt;$D4183+Настройки!$B$7),0,MAX(0,$E4183-MAX(0,SUMIFS(Тех_Движение!$G$2:$G$5111,Тех_Движение!$D$2:$D$5111,$C4183,Тех_Движение!$B$2:$B$5111,"&lt;="&amp;K$3)-$F4183)))</f>
        <v/>
      </c>
      <c r="L4183" s="54">
        <f>IF(OR($B4183="",L$3&lt;$D4183+Настройки!$B$7),0,MAX(0,$E4183-MAX(0,SUMIFS(Тех_Движение!$G$2:$G$5111,Тех_Движение!$D$2:$D$5111,$C4183,Тех_Движение!$B$2:$B$5111,"&lt;="&amp;L$3)-$F4183)))</f>
        <v/>
      </c>
      <c r="M4183" s="54">
        <f>IF(OR($B4183="",M$3&lt;$D4183+Настройки!$B$7),0,MAX(0,$E4183-MAX(0,SUMIFS(Тех_Движение!$G$2:$G$5111,Тех_Движение!$D$2:$D$5111,$C4183,Тех_Движение!$B$2:$B$5111,"&lt;="&amp;M$3)-$F4183)))</f>
        <v/>
      </c>
      <c r="N4183" s="54">
        <f>IF(OR($B4183="",N$3&lt;$D4183+Настройки!$B$7),0,MAX(0,$E4183-MAX(0,SUMIFS(Тех_Движение!$G$2:$G$5111,Тех_Движение!$D$2:$D$5111,$C4183,Тех_Движение!$B$2:$B$5111,"&lt;="&amp;N$3)-$F4183)))</f>
        <v/>
      </c>
      <c r="O4183" s="54">
        <f>IF(OR($B4183="",O$3&lt;$D4183+Настройки!$B$7),0,MAX(0,$E4183-MAX(0,SUMIFS(Тех_Движение!$G$2:$G$5111,Тех_Движение!$D$2:$D$5111,$C4183,Тех_Движение!$B$2:$B$5111,"&lt;="&amp;O$3)-$F4183)))</f>
        <v/>
      </c>
      <c r="P4183" s="54">
        <f>IF(OR($B4183="",P$3&lt;$D4183+Настройки!$B$7),0,MAX(0,$E4183-MAX(0,SUMIFS(Тех_Движение!$G$2:$G$5111,Тех_Движение!$D$2:$D$5111,$C4183,Тех_Движение!$B$2:$B$5111,"&lt;="&amp;P$3)-$F4183)))</f>
        <v/>
      </c>
      <c r="Q4183" s="54">
        <f>IF(OR($B4183="",Q$3&lt;$D4183+Настройки!$B$7),0,MAX(0,$E4183-MAX(0,SUMIFS(Тех_Движение!$G$2:$G$5111,Тех_Движение!$D$2:$D$5111,$C4183,Тех_Движение!$B$2:$B$5111,"&lt;="&amp;Q$3)-$F4183)))</f>
        <v/>
      </c>
      <c r="R4183" s="54">
        <f>IF($B4183="","",SUM($K4183:$Q4183))</f>
        <v/>
      </c>
      <c r="S4183" s="56">
        <f>IF($B4183="","",VLOOKUP($C4183,Настройки!$A$11:$L$17,9,FALSE))</f>
        <v/>
      </c>
      <c r="T4183" s="56">
        <f>IF($B4183="","",$R4183*$S4183)</f>
        <v/>
      </c>
    </row>
    <row r="4184">
      <c r="A4184" s="20">
        <f>Тех_Движение!$A$4181</f>
        <v/>
      </c>
      <c r="B4184" s="20">
        <f>IF(Тех_Движение!$F$4181&gt;0,Тех_Движение!$I$4181,"")</f>
        <v/>
      </c>
      <c r="C4184" s="20">
        <f>IF($B4184="","",Тех_Движение!$D$4181)</f>
        <v/>
      </c>
      <c r="D4184" s="42">
        <f>IF($B4184="","",Тех_Движение!$B$4181)</f>
        <v/>
      </c>
      <c r="E4184" s="54">
        <f>IF($B4184="","",Тех_Движение!$F$4181)</f>
        <v/>
      </c>
      <c r="F4184" s="54">
        <f>IF($B4184="","",SUMIFS($E$5:$E4183,$C$5:$C4183,$C4184))</f>
        <v/>
      </c>
      <c r="G4184" s="54">
        <f>IF($B4184="","",MAX(0,$E4184-MAX(0,SUMIFS(Тех_Движение!$G$2:$G$5111,Тех_Движение!$D$2:$D$5111,$C4184,Тех_Движение!$B$2:$B$5111,"&lt;="&amp;Настройки!$B$5-1)-$F4184)))</f>
        <v/>
      </c>
      <c r="H4184" s="54">
        <f>IF($B4184="","",IF(AND($D4184&gt;=Настройки!$B$5,$D4184&lt;=Настройки!$B$6),$E4184,0))</f>
        <v/>
      </c>
      <c r="I4184" s="54">
        <f>IF($B4184="","",$G4184+$H4184-$J4184)</f>
        <v/>
      </c>
      <c r="J4184" s="54">
        <f>IF($B4184="","",MAX(0,$E4184-MAX(0,SUMIFS(Тех_Движение!$G$2:$G$5111,Тех_Движение!$D$2:$D$5111,$C4184,Тех_Движение!$B$2:$B$5111,"&lt;="&amp;Настройки!$B$6)-$F4184)))</f>
        <v/>
      </c>
      <c r="K4184" s="54">
        <f>IF(OR($B4184="",K$3&lt;$D4184+Настройки!$B$7),0,MAX(0,$E4184-MAX(0,SUMIFS(Тех_Движение!$G$2:$G$5111,Тех_Движение!$D$2:$D$5111,$C4184,Тех_Движение!$B$2:$B$5111,"&lt;="&amp;K$3)-$F4184)))</f>
        <v/>
      </c>
      <c r="L4184" s="54">
        <f>IF(OR($B4184="",L$3&lt;$D4184+Настройки!$B$7),0,MAX(0,$E4184-MAX(0,SUMIFS(Тех_Движение!$G$2:$G$5111,Тех_Движение!$D$2:$D$5111,$C4184,Тех_Движение!$B$2:$B$5111,"&lt;="&amp;L$3)-$F4184)))</f>
        <v/>
      </c>
      <c r="M4184" s="54">
        <f>IF(OR($B4184="",M$3&lt;$D4184+Настройки!$B$7),0,MAX(0,$E4184-MAX(0,SUMIFS(Тех_Движение!$G$2:$G$5111,Тех_Движение!$D$2:$D$5111,$C4184,Тех_Движение!$B$2:$B$5111,"&lt;="&amp;M$3)-$F4184)))</f>
        <v/>
      </c>
      <c r="N4184" s="54">
        <f>IF(OR($B4184="",N$3&lt;$D4184+Настройки!$B$7),0,MAX(0,$E4184-MAX(0,SUMIFS(Тех_Движение!$G$2:$G$5111,Тех_Движение!$D$2:$D$5111,$C4184,Тех_Движение!$B$2:$B$5111,"&lt;="&amp;N$3)-$F4184)))</f>
        <v/>
      </c>
      <c r="O4184" s="54">
        <f>IF(OR($B4184="",O$3&lt;$D4184+Настройки!$B$7),0,MAX(0,$E4184-MAX(0,SUMIFS(Тех_Движение!$G$2:$G$5111,Тех_Движение!$D$2:$D$5111,$C4184,Тех_Движение!$B$2:$B$5111,"&lt;="&amp;O$3)-$F4184)))</f>
        <v/>
      </c>
      <c r="P4184" s="54">
        <f>IF(OR($B4184="",P$3&lt;$D4184+Настройки!$B$7),0,MAX(0,$E4184-MAX(0,SUMIFS(Тех_Движение!$G$2:$G$5111,Тех_Движение!$D$2:$D$5111,$C4184,Тех_Движение!$B$2:$B$5111,"&lt;="&amp;P$3)-$F4184)))</f>
        <v/>
      </c>
      <c r="Q4184" s="54">
        <f>IF(OR($B4184="",Q$3&lt;$D4184+Настройки!$B$7),0,MAX(0,$E4184-MAX(0,SUMIFS(Тех_Движение!$G$2:$G$5111,Тех_Движение!$D$2:$D$5111,$C4184,Тех_Движение!$B$2:$B$5111,"&lt;="&amp;Q$3)-$F4184)))</f>
        <v/>
      </c>
      <c r="R4184" s="54">
        <f>IF($B4184="","",SUM($K4184:$Q4184))</f>
        <v/>
      </c>
      <c r="S4184" s="56">
        <f>IF($B4184="","",VLOOKUP($C4184,Настройки!$A$11:$L$17,9,FALSE))</f>
        <v/>
      </c>
      <c r="T4184" s="56">
        <f>IF($B4184="","",$R4184*$S4184)</f>
        <v/>
      </c>
    </row>
    <row r="4185">
      <c r="A4185" s="20">
        <f>Тех_Движение!$A$4182</f>
        <v/>
      </c>
      <c r="B4185" s="20">
        <f>IF(Тех_Движение!$F$4182&gt;0,Тех_Движение!$I$4182,"")</f>
        <v/>
      </c>
      <c r="C4185" s="20">
        <f>IF($B4185="","",Тех_Движение!$D$4182)</f>
        <v/>
      </c>
      <c r="D4185" s="42">
        <f>IF($B4185="","",Тех_Движение!$B$4182)</f>
        <v/>
      </c>
      <c r="E4185" s="54">
        <f>IF($B4185="","",Тех_Движение!$F$4182)</f>
        <v/>
      </c>
      <c r="F4185" s="54">
        <f>IF($B4185="","",SUMIFS($E$5:$E4184,$C$5:$C4184,$C4185))</f>
        <v/>
      </c>
      <c r="G4185" s="54">
        <f>IF($B4185="","",MAX(0,$E4185-MAX(0,SUMIFS(Тех_Движение!$G$2:$G$5111,Тех_Движение!$D$2:$D$5111,$C4185,Тех_Движение!$B$2:$B$5111,"&lt;="&amp;Настройки!$B$5-1)-$F4185)))</f>
        <v/>
      </c>
      <c r="H4185" s="54">
        <f>IF($B4185="","",IF(AND($D4185&gt;=Настройки!$B$5,$D4185&lt;=Настройки!$B$6),$E4185,0))</f>
        <v/>
      </c>
      <c r="I4185" s="54">
        <f>IF($B4185="","",$G4185+$H4185-$J4185)</f>
        <v/>
      </c>
      <c r="J4185" s="54">
        <f>IF($B4185="","",MAX(0,$E4185-MAX(0,SUMIFS(Тех_Движение!$G$2:$G$5111,Тех_Движение!$D$2:$D$5111,$C4185,Тех_Движение!$B$2:$B$5111,"&lt;="&amp;Настройки!$B$6)-$F4185)))</f>
        <v/>
      </c>
      <c r="K4185" s="54">
        <f>IF(OR($B4185="",K$3&lt;$D4185+Настройки!$B$7),0,MAX(0,$E4185-MAX(0,SUMIFS(Тех_Движение!$G$2:$G$5111,Тех_Движение!$D$2:$D$5111,$C4185,Тех_Движение!$B$2:$B$5111,"&lt;="&amp;K$3)-$F4185)))</f>
        <v/>
      </c>
      <c r="L4185" s="54">
        <f>IF(OR($B4185="",L$3&lt;$D4185+Настройки!$B$7),0,MAX(0,$E4185-MAX(0,SUMIFS(Тех_Движение!$G$2:$G$5111,Тех_Движение!$D$2:$D$5111,$C4185,Тех_Движение!$B$2:$B$5111,"&lt;="&amp;L$3)-$F4185)))</f>
        <v/>
      </c>
      <c r="M4185" s="54">
        <f>IF(OR($B4185="",M$3&lt;$D4185+Настройки!$B$7),0,MAX(0,$E4185-MAX(0,SUMIFS(Тех_Движение!$G$2:$G$5111,Тех_Движение!$D$2:$D$5111,$C4185,Тех_Движение!$B$2:$B$5111,"&lt;="&amp;M$3)-$F4185)))</f>
        <v/>
      </c>
      <c r="N4185" s="54">
        <f>IF(OR($B4185="",N$3&lt;$D4185+Настройки!$B$7),0,MAX(0,$E4185-MAX(0,SUMIFS(Тех_Движение!$G$2:$G$5111,Тех_Движение!$D$2:$D$5111,$C4185,Тех_Движение!$B$2:$B$5111,"&lt;="&amp;N$3)-$F4185)))</f>
        <v/>
      </c>
      <c r="O4185" s="54">
        <f>IF(OR($B4185="",O$3&lt;$D4185+Настройки!$B$7),0,MAX(0,$E4185-MAX(0,SUMIFS(Тех_Движение!$G$2:$G$5111,Тех_Движение!$D$2:$D$5111,$C4185,Тех_Движение!$B$2:$B$5111,"&lt;="&amp;O$3)-$F4185)))</f>
        <v/>
      </c>
      <c r="P4185" s="54">
        <f>IF(OR($B4185="",P$3&lt;$D4185+Настройки!$B$7),0,MAX(0,$E4185-MAX(0,SUMIFS(Тех_Движение!$G$2:$G$5111,Тех_Движение!$D$2:$D$5111,$C4185,Тех_Движение!$B$2:$B$5111,"&lt;="&amp;P$3)-$F4185)))</f>
        <v/>
      </c>
      <c r="Q4185" s="54">
        <f>IF(OR($B4185="",Q$3&lt;$D4185+Настройки!$B$7),0,MAX(0,$E4185-MAX(0,SUMIFS(Тех_Движение!$G$2:$G$5111,Тех_Движение!$D$2:$D$5111,$C4185,Тех_Движение!$B$2:$B$5111,"&lt;="&amp;Q$3)-$F4185)))</f>
        <v/>
      </c>
      <c r="R4185" s="54">
        <f>IF($B4185="","",SUM($K4185:$Q4185))</f>
        <v/>
      </c>
      <c r="S4185" s="56">
        <f>IF($B4185="","",VLOOKUP($C4185,Настройки!$A$11:$L$17,9,FALSE))</f>
        <v/>
      </c>
      <c r="T4185" s="56">
        <f>IF($B4185="","",$R4185*$S4185)</f>
        <v/>
      </c>
    </row>
    <row r="4186">
      <c r="A4186" s="20">
        <f>Тех_Движение!$A$4183</f>
        <v/>
      </c>
      <c r="B4186" s="20">
        <f>IF(Тех_Движение!$F$4183&gt;0,Тех_Движение!$I$4183,"")</f>
        <v/>
      </c>
      <c r="C4186" s="20">
        <f>IF($B4186="","",Тех_Движение!$D$4183)</f>
        <v/>
      </c>
      <c r="D4186" s="42">
        <f>IF($B4186="","",Тех_Движение!$B$4183)</f>
        <v/>
      </c>
      <c r="E4186" s="54">
        <f>IF($B4186="","",Тех_Движение!$F$4183)</f>
        <v/>
      </c>
      <c r="F4186" s="54">
        <f>IF($B4186="","",SUMIFS($E$5:$E4185,$C$5:$C4185,$C4186))</f>
        <v/>
      </c>
      <c r="G4186" s="54">
        <f>IF($B4186="","",MAX(0,$E4186-MAX(0,SUMIFS(Тех_Движение!$G$2:$G$5111,Тех_Движение!$D$2:$D$5111,$C4186,Тех_Движение!$B$2:$B$5111,"&lt;="&amp;Настройки!$B$5-1)-$F4186)))</f>
        <v/>
      </c>
      <c r="H4186" s="54">
        <f>IF($B4186="","",IF(AND($D4186&gt;=Настройки!$B$5,$D4186&lt;=Настройки!$B$6),$E4186,0))</f>
        <v/>
      </c>
      <c r="I4186" s="54">
        <f>IF($B4186="","",$G4186+$H4186-$J4186)</f>
        <v/>
      </c>
      <c r="J4186" s="54">
        <f>IF($B4186="","",MAX(0,$E4186-MAX(0,SUMIFS(Тех_Движение!$G$2:$G$5111,Тех_Движение!$D$2:$D$5111,$C4186,Тех_Движение!$B$2:$B$5111,"&lt;="&amp;Настройки!$B$6)-$F4186)))</f>
        <v/>
      </c>
      <c r="K4186" s="54">
        <f>IF(OR($B4186="",K$3&lt;$D4186+Настройки!$B$7),0,MAX(0,$E4186-MAX(0,SUMIFS(Тех_Движение!$G$2:$G$5111,Тех_Движение!$D$2:$D$5111,$C4186,Тех_Движение!$B$2:$B$5111,"&lt;="&amp;K$3)-$F4186)))</f>
        <v/>
      </c>
      <c r="L4186" s="54">
        <f>IF(OR($B4186="",L$3&lt;$D4186+Настройки!$B$7),0,MAX(0,$E4186-MAX(0,SUMIFS(Тех_Движение!$G$2:$G$5111,Тех_Движение!$D$2:$D$5111,$C4186,Тех_Движение!$B$2:$B$5111,"&lt;="&amp;L$3)-$F4186)))</f>
        <v/>
      </c>
      <c r="M4186" s="54">
        <f>IF(OR($B4186="",M$3&lt;$D4186+Настройки!$B$7),0,MAX(0,$E4186-MAX(0,SUMIFS(Тех_Движение!$G$2:$G$5111,Тех_Движение!$D$2:$D$5111,$C4186,Тех_Движение!$B$2:$B$5111,"&lt;="&amp;M$3)-$F4186)))</f>
        <v/>
      </c>
      <c r="N4186" s="54">
        <f>IF(OR($B4186="",N$3&lt;$D4186+Настройки!$B$7),0,MAX(0,$E4186-MAX(0,SUMIFS(Тех_Движение!$G$2:$G$5111,Тех_Движение!$D$2:$D$5111,$C4186,Тех_Движение!$B$2:$B$5111,"&lt;="&amp;N$3)-$F4186)))</f>
        <v/>
      </c>
      <c r="O4186" s="54">
        <f>IF(OR($B4186="",O$3&lt;$D4186+Настройки!$B$7),0,MAX(0,$E4186-MAX(0,SUMIFS(Тех_Движение!$G$2:$G$5111,Тех_Движение!$D$2:$D$5111,$C4186,Тех_Движение!$B$2:$B$5111,"&lt;="&amp;O$3)-$F4186)))</f>
        <v/>
      </c>
      <c r="P4186" s="54">
        <f>IF(OR($B4186="",P$3&lt;$D4186+Настройки!$B$7),0,MAX(0,$E4186-MAX(0,SUMIFS(Тех_Движение!$G$2:$G$5111,Тех_Движение!$D$2:$D$5111,$C4186,Тех_Движение!$B$2:$B$5111,"&lt;="&amp;P$3)-$F4186)))</f>
        <v/>
      </c>
      <c r="Q4186" s="54">
        <f>IF(OR($B4186="",Q$3&lt;$D4186+Настройки!$B$7),0,MAX(0,$E4186-MAX(0,SUMIFS(Тех_Движение!$G$2:$G$5111,Тех_Движение!$D$2:$D$5111,$C4186,Тех_Движение!$B$2:$B$5111,"&lt;="&amp;Q$3)-$F4186)))</f>
        <v/>
      </c>
      <c r="R4186" s="54">
        <f>IF($B4186="","",SUM($K4186:$Q4186))</f>
        <v/>
      </c>
      <c r="S4186" s="56">
        <f>IF($B4186="","",VLOOKUP($C4186,Настройки!$A$11:$L$17,9,FALSE))</f>
        <v/>
      </c>
      <c r="T4186" s="56">
        <f>IF($B4186="","",$R4186*$S4186)</f>
        <v/>
      </c>
    </row>
    <row r="4187">
      <c r="A4187" s="20">
        <f>Тех_Движение!$A$4184</f>
        <v/>
      </c>
      <c r="B4187" s="20">
        <f>IF(Тех_Движение!$F$4184&gt;0,Тех_Движение!$I$4184,"")</f>
        <v/>
      </c>
      <c r="C4187" s="20">
        <f>IF($B4187="","",Тех_Движение!$D$4184)</f>
        <v/>
      </c>
      <c r="D4187" s="42">
        <f>IF($B4187="","",Тех_Движение!$B$4184)</f>
        <v/>
      </c>
      <c r="E4187" s="54">
        <f>IF($B4187="","",Тех_Движение!$F$4184)</f>
        <v/>
      </c>
      <c r="F4187" s="54">
        <f>IF($B4187="","",SUMIFS($E$5:$E4186,$C$5:$C4186,$C4187))</f>
        <v/>
      </c>
      <c r="G4187" s="54">
        <f>IF($B4187="","",MAX(0,$E4187-MAX(0,SUMIFS(Тех_Движение!$G$2:$G$5111,Тех_Движение!$D$2:$D$5111,$C4187,Тех_Движение!$B$2:$B$5111,"&lt;="&amp;Настройки!$B$5-1)-$F4187)))</f>
        <v/>
      </c>
      <c r="H4187" s="54">
        <f>IF($B4187="","",IF(AND($D4187&gt;=Настройки!$B$5,$D4187&lt;=Настройки!$B$6),$E4187,0))</f>
        <v/>
      </c>
      <c r="I4187" s="54">
        <f>IF($B4187="","",$G4187+$H4187-$J4187)</f>
        <v/>
      </c>
      <c r="J4187" s="54">
        <f>IF($B4187="","",MAX(0,$E4187-MAX(0,SUMIFS(Тех_Движение!$G$2:$G$5111,Тех_Движение!$D$2:$D$5111,$C4187,Тех_Движение!$B$2:$B$5111,"&lt;="&amp;Настройки!$B$6)-$F4187)))</f>
        <v/>
      </c>
      <c r="K4187" s="54">
        <f>IF(OR($B4187="",K$3&lt;$D4187+Настройки!$B$7),0,MAX(0,$E4187-MAX(0,SUMIFS(Тех_Движение!$G$2:$G$5111,Тех_Движение!$D$2:$D$5111,$C4187,Тех_Движение!$B$2:$B$5111,"&lt;="&amp;K$3)-$F4187)))</f>
        <v/>
      </c>
      <c r="L4187" s="54">
        <f>IF(OR($B4187="",L$3&lt;$D4187+Настройки!$B$7),0,MAX(0,$E4187-MAX(0,SUMIFS(Тех_Движение!$G$2:$G$5111,Тех_Движение!$D$2:$D$5111,$C4187,Тех_Движение!$B$2:$B$5111,"&lt;="&amp;L$3)-$F4187)))</f>
        <v/>
      </c>
      <c r="M4187" s="54">
        <f>IF(OR($B4187="",M$3&lt;$D4187+Настройки!$B$7),0,MAX(0,$E4187-MAX(0,SUMIFS(Тех_Движение!$G$2:$G$5111,Тех_Движение!$D$2:$D$5111,$C4187,Тех_Движение!$B$2:$B$5111,"&lt;="&amp;M$3)-$F4187)))</f>
        <v/>
      </c>
      <c r="N4187" s="54">
        <f>IF(OR($B4187="",N$3&lt;$D4187+Настройки!$B$7),0,MAX(0,$E4187-MAX(0,SUMIFS(Тех_Движение!$G$2:$G$5111,Тех_Движение!$D$2:$D$5111,$C4187,Тех_Движение!$B$2:$B$5111,"&lt;="&amp;N$3)-$F4187)))</f>
        <v/>
      </c>
      <c r="O4187" s="54">
        <f>IF(OR($B4187="",O$3&lt;$D4187+Настройки!$B$7),0,MAX(0,$E4187-MAX(0,SUMIFS(Тех_Движение!$G$2:$G$5111,Тех_Движение!$D$2:$D$5111,$C4187,Тех_Движение!$B$2:$B$5111,"&lt;="&amp;O$3)-$F4187)))</f>
        <v/>
      </c>
      <c r="P4187" s="54">
        <f>IF(OR($B4187="",P$3&lt;$D4187+Настройки!$B$7),0,MAX(0,$E4187-MAX(0,SUMIFS(Тех_Движение!$G$2:$G$5111,Тех_Движение!$D$2:$D$5111,$C4187,Тех_Движение!$B$2:$B$5111,"&lt;="&amp;P$3)-$F4187)))</f>
        <v/>
      </c>
      <c r="Q4187" s="54">
        <f>IF(OR($B4187="",Q$3&lt;$D4187+Настройки!$B$7),0,MAX(0,$E4187-MAX(0,SUMIFS(Тех_Движение!$G$2:$G$5111,Тех_Движение!$D$2:$D$5111,$C4187,Тех_Движение!$B$2:$B$5111,"&lt;="&amp;Q$3)-$F4187)))</f>
        <v/>
      </c>
      <c r="R4187" s="54">
        <f>IF($B4187="","",SUM($K4187:$Q4187))</f>
        <v/>
      </c>
      <c r="S4187" s="56">
        <f>IF($B4187="","",VLOOKUP($C4187,Настройки!$A$11:$L$17,9,FALSE))</f>
        <v/>
      </c>
      <c r="T4187" s="56">
        <f>IF($B4187="","",$R4187*$S4187)</f>
        <v/>
      </c>
    </row>
    <row r="4188">
      <c r="A4188" s="20">
        <f>Тех_Движение!$A$4185</f>
        <v/>
      </c>
      <c r="B4188" s="20">
        <f>IF(Тех_Движение!$F$4185&gt;0,Тех_Движение!$I$4185,"")</f>
        <v/>
      </c>
      <c r="C4188" s="20">
        <f>IF($B4188="","",Тех_Движение!$D$4185)</f>
        <v/>
      </c>
      <c r="D4188" s="42">
        <f>IF($B4188="","",Тех_Движение!$B$4185)</f>
        <v/>
      </c>
      <c r="E4188" s="54">
        <f>IF($B4188="","",Тех_Движение!$F$4185)</f>
        <v/>
      </c>
      <c r="F4188" s="54">
        <f>IF($B4188="","",SUMIFS($E$5:$E4187,$C$5:$C4187,$C4188))</f>
        <v/>
      </c>
      <c r="G4188" s="54">
        <f>IF($B4188="","",MAX(0,$E4188-MAX(0,SUMIFS(Тех_Движение!$G$2:$G$5111,Тех_Движение!$D$2:$D$5111,$C4188,Тех_Движение!$B$2:$B$5111,"&lt;="&amp;Настройки!$B$5-1)-$F4188)))</f>
        <v/>
      </c>
      <c r="H4188" s="54">
        <f>IF($B4188="","",IF(AND($D4188&gt;=Настройки!$B$5,$D4188&lt;=Настройки!$B$6),$E4188,0))</f>
        <v/>
      </c>
      <c r="I4188" s="54">
        <f>IF($B4188="","",$G4188+$H4188-$J4188)</f>
        <v/>
      </c>
      <c r="J4188" s="54">
        <f>IF($B4188="","",MAX(0,$E4188-MAX(0,SUMIFS(Тех_Движение!$G$2:$G$5111,Тех_Движение!$D$2:$D$5111,$C4188,Тех_Движение!$B$2:$B$5111,"&lt;="&amp;Настройки!$B$6)-$F4188)))</f>
        <v/>
      </c>
      <c r="K4188" s="54">
        <f>IF(OR($B4188="",K$3&lt;$D4188+Настройки!$B$7),0,MAX(0,$E4188-MAX(0,SUMIFS(Тех_Движение!$G$2:$G$5111,Тех_Движение!$D$2:$D$5111,$C4188,Тех_Движение!$B$2:$B$5111,"&lt;="&amp;K$3)-$F4188)))</f>
        <v/>
      </c>
      <c r="L4188" s="54">
        <f>IF(OR($B4188="",L$3&lt;$D4188+Настройки!$B$7),0,MAX(0,$E4188-MAX(0,SUMIFS(Тех_Движение!$G$2:$G$5111,Тех_Движение!$D$2:$D$5111,$C4188,Тех_Движение!$B$2:$B$5111,"&lt;="&amp;L$3)-$F4188)))</f>
        <v/>
      </c>
      <c r="M4188" s="54">
        <f>IF(OR($B4188="",M$3&lt;$D4188+Настройки!$B$7),0,MAX(0,$E4188-MAX(0,SUMIFS(Тех_Движение!$G$2:$G$5111,Тех_Движение!$D$2:$D$5111,$C4188,Тех_Движение!$B$2:$B$5111,"&lt;="&amp;M$3)-$F4188)))</f>
        <v/>
      </c>
      <c r="N4188" s="54">
        <f>IF(OR($B4188="",N$3&lt;$D4188+Настройки!$B$7),0,MAX(0,$E4188-MAX(0,SUMIFS(Тех_Движение!$G$2:$G$5111,Тех_Движение!$D$2:$D$5111,$C4188,Тех_Движение!$B$2:$B$5111,"&lt;="&amp;N$3)-$F4188)))</f>
        <v/>
      </c>
      <c r="O4188" s="54">
        <f>IF(OR($B4188="",O$3&lt;$D4188+Настройки!$B$7),0,MAX(0,$E4188-MAX(0,SUMIFS(Тех_Движение!$G$2:$G$5111,Тех_Движение!$D$2:$D$5111,$C4188,Тех_Движение!$B$2:$B$5111,"&lt;="&amp;O$3)-$F4188)))</f>
        <v/>
      </c>
      <c r="P4188" s="54">
        <f>IF(OR($B4188="",P$3&lt;$D4188+Настройки!$B$7),0,MAX(0,$E4188-MAX(0,SUMIFS(Тех_Движение!$G$2:$G$5111,Тех_Движение!$D$2:$D$5111,$C4188,Тех_Движение!$B$2:$B$5111,"&lt;="&amp;P$3)-$F4188)))</f>
        <v/>
      </c>
      <c r="Q4188" s="54">
        <f>IF(OR($B4188="",Q$3&lt;$D4188+Настройки!$B$7),0,MAX(0,$E4188-MAX(0,SUMIFS(Тех_Движение!$G$2:$G$5111,Тех_Движение!$D$2:$D$5111,$C4188,Тех_Движение!$B$2:$B$5111,"&lt;="&amp;Q$3)-$F4188)))</f>
        <v/>
      </c>
      <c r="R4188" s="54">
        <f>IF($B4188="","",SUM($K4188:$Q4188))</f>
        <v/>
      </c>
      <c r="S4188" s="56">
        <f>IF($B4188="","",VLOOKUP($C4188,Настройки!$A$11:$L$17,9,FALSE))</f>
        <v/>
      </c>
      <c r="T4188" s="56">
        <f>IF($B4188="","",$R4188*$S4188)</f>
        <v/>
      </c>
    </row>
    <row r="4189">
      <c r="A4189" s="20">
        <f>Тех_Движение!$A$4186</f>
        <v/>
      </c>
      <c r="B4189" s="20">
        <f>IF(Тех_Движение!$F$4186&gt;0,Тех_Движение!$I$4186,"")</f>
        <v/>
      </c>
      <c r="C4189" s="20">
        <f>IF($B4189="","",Тех_Движение!$D$4186)</f>
        <v/>
      </c>
      <c r="D4189" s="42">
        <f>IF($B4189="","",Тех_Движение!$B$4186)</f>
        <v/>
      </c>
      <c r="E4189" s="54">
        <f>IF($B4189="","",Тех_Движение!$F$4186)</f>
        <v/>
      </c>
      <c r="F4189" s="54">
        <f>IF($B4189="","",SUMIFS($E$5:$E4188,$C$5:$C4188,$C4189))</f>
        <v/>
      </c>
      <c r="G4189" s="54">
        <f>IF($B4189="","",MAX(0,$E4189-MAX(0,SUMIFS(Тех_Движение!$G$2:$G$5111,Тех_Движение!$D$2:$D$5111,$C4189,Тех_Движение!$B$2:$B$5111,"&lt;="&amp;Настройки!$B$5-1)-$F4189)))</f>
        <v/>
      </c>
      <c r="H4189" s="54">
        <f>IF($B4189="","",IF(AND($D4189&gt;=Настройки!$B$5,$D4189&lt;=Настройки!$B$6),$E4189,0))</f>
        <v/>
      </c>
      <c r="I4189" s="54">
        <f>IF($B4189="","",$G4189+$H4189-$J4189)</f>
        <v/>
      </c>
      <c r="J4189" s="54">
        <f>IF($B4189="","",MAX(0,$E4189-MAX(0,SUMIFS(Тех_Движение!$G$2:$G$5111,Тех_Движение!$D$2:$D$5111,$C4189,Тех_Движение!$B$2:$B$5111,"&lt;="&amp;Настройки!$B$6)-$F4189)))</f>
        <v/>
      </c>
      <c r="K4189" s="54">
        <f>IF(OR($B4189="",K$3&lt;$D4189+Настройки!$B$7),0,MAX(0,$E4189-MAX(0,SUMIFS(Тех_Движение!$G$2:$G$5111,Тех_Движение!$D$2:$D$5111,$C4189,Тех_Движение!$B$2:$B$5111,"&lt;="&amp;K$3)-$F4189)))</f>
        <v/>
      </c>
      <c r="L4189" s="54">
        <f>IF(OR($B4189="",L$3&lt;$D4189+Настройки!$B$7),0,MAX(0,$E4189-MAX(0,SUMIFS(Тех_Движение!$G$2:$G$5111,Тех_Движение!$D$2:$D$5111,$C4189,Тех_Движение!$B$2:$B$5111,"&lt;="&amp;L$3)-$F4189)))</f>
        <v/>
      </c>
      <c r="M4189" s="54">
        <f>IF(OR($B4189="",M$3&lt;$D4189+Настройки!$B$7),0,MAX(0,$E4189-MAX(0,SUMIFS(Тех_Движение!$G$2:$G$5111,Тех_Движение!$D$2:$D$5111,$C4189,Тех_Движение!$B$2:$B$5111,"&lt;="&amp;M$3)-$F4189)))</f>
        <v/>
      </c>
      <c r="N4189" s="54">
        <f>IF(OR($B4189="",N$3&lt;$D4189+Настройки!$B$7),0,MAX(0,$E4189-MAX(0,SUMIFS(Тех_Движение!$G$2:$G$5111,Тех_Движение!$D$2:$D$5111,$C4189,Тех_Движение!$B$2:$B$5111,"&lt;="&amp;N$3)-$F4189)))</f>
        <v/>
      </c>
      <c r="O4189" s="54">
        <f>IF(OR($B4189="",O$3&lt;$D4189+Настройки!$B$7),0,MAX(0,$E4189-MAX(0,SUMIFS(Тех_Движение!$G$2:$G$5111,Тех_Движение!$D$2:$D$5111,$C4189,Тех_Движение!$B$2:$B$5111,"&lt;="&amp;O$3)-$F4189)))</f>
        <v/>
      </c>
      <c r="P4189" s="54">
        <f>IF(OR($B4189="",P$3&lt;$D4189+Настройки!$B$7),0,MAX(0,$E4189-MAX(0,SUMIFS(Тех_Движение!$G$2:$G$5111,Тех_Движение!$D$2:$D$5111,$C4189,Тех_Движение!$B$2:$B$5111,"&lt;="&amp;P$3)-$F4189)))</f>
        <v/>
      </c>
      <c r="Q4189" s="54">
        <f>IF(OR($B4189="",Q$3&lt;$D4189+Настройки!$B$7),0,MAX(0,$E4189-MAX(0,SUMIFS(Тех_Движение!$G$2:$G$5111,Тех_Движение!$D$2:$D$5111,$C4189,Тех_Движение!$B$2:$B$5111,"&lt;="&amp;Q$3)-$F4189)))</f>
        <v/>
      </c>
      <c r="R4189" s="54">
        <f>IF($B4189="","",SUM($K4189:$Q4189))</f>
        <v/>
      </c>
      <c r="S4189" s="56">
        <f>IF($B4189="","",VLOOKUP($C4189,Настройки!$A$11:$L$17,9,FALSE))</f>
        <v/>
      </c>
      <c r="T4189" s="56">
        <f>IF($B4189="","",$R4189*$S4189)</f>
        <v/>
      </c>
    </row>
    <row r="4190">
      <c r="A4190" s="20">
        <f>Тех_Движение!$A$4187</f>
        <v/>
      </c>
      <c r="B4190" s="20">
        <f>IF(Тех_Движение!$F$4187&gt;0,Тех_Движение!$I$4187,"")</f>
        <v/>
      </c>
      <c r="C4190" s="20">
        <f>IF($B4190="","",Тех_Движение!$D$4187)</f>
        <v/>
      </c>
      <c r="D4190" s="42">
        <f>IF($B4190="","",Тех_Движение!$B$4187)</f>
        <v/>
      </c>
      <c r="E4190" s="54">
        <f>IF($B4190="","",Тех_Движение!$F$4187)</f>
        <v/>
      </c>
      <c r="F4190" s="54">
        <f>IF($B4190="","",SUMIFS($E$5:$E4189,$C$5:$C4189,$C4190))</f>
        <v/>
      </c>
      <c r="G4190" s="54">
        <f>IF($B4190="","",MAX(0,$E4190-MAX(0,SUMIFS(Тех_Движение!$G$2:$G$5111,Тех_Движение!$D$2:$D$5111,$C4190,Тех_Движение!$B$2:$B$5111,"&lt;="&amp;Настройки!$B$5-1)-$F4190)))</f>
        <v/>
      </c>
      <c r="H4190" s="54">
        <f>IF($B4190="","",IF(AND($D4190&gt;=Настройки!$B$5,$D4190&lt;=Настройки!$B$6),$E4190,0))</f>
        <v/>
      </c>
      <c r="I4190" s="54">
        <f>IF($B4190="","",$G4190+$H4190-$J4190)</f>
        <v/>
      </c>
      <c r="J4190" s="54">
        <f>IF($B4190="","",MAX(0,$E4190-MAX(0,SUMIFS(Тех_Движение!$G$2:$G$5111,Тех_Движение!$D$2:$D$5111,$C4190,Тех_Движение!$B$2:$B$5111,"&lt;="&amp;Настройки!$B$6)-$F4190)))</f>
        <v/>
      </c>
      <c r="K4190" s="54">
        <f>IF(OR($B4190="",K$3&lt;$D4190+Настройки!$B$7),0,MAX(0,$E4190-MAX(0,SUMIFS(Тех_Движение!$G$2:$G$5111,Тех_Движение!$D$2:$D$5111,$C4190,Тех_Движение!$B$2:$B$5111,"&lt;="&amp;K$3)-$F4190)))</f>
        <v/>
      </c>
      <c r="L4190" s="54">
        <f>IF(OR($B4190="",L$3&lt;$D4190+Настройки!$B$7),0,MAX(0,$E4190-MAX(0,SUMIFS(Тех_Движение!$G$2:$G$5111,Тех_Движение!$D$2:$D$5111,$C4190,Тех_Движение!$B$2:$B$5111,"&lt;="&amp;L$3)-$F4190)))</f>
        <v/>
      </c>
      <c r="M4190" s="54">
        <f>IF(OR($B4190="",M$3&lt;$D4190+Настройки!$B$7),0,MAX(0,$E4190-MAX(0,SUMIFS(Тех_Движение!$G$2:$G$5111,Тех_Движение!$D$2:$D$5111,$C4190,Тех_Движение!$B$2:$B$5111,"&lt;="&amp;M$3)-$F4190)))</f>
        <v/>
      </c>
      <c r="N4190" s="54">
        <f>IF(OR($B4190="",N$3&lt;$D4190+Настройки!$B$7),0,MAX(0,$E4190-MAX(0,SUMIFS(Тех_Движение!$G$2:$G$5111,Тех_Движение!$D$2:$D$5111,$C4190,Тех_Движение!$B$2:$B$5111,"&lt;="&amp;N$3)-$F4190)))</f>
        <v/>
      </c>
      <c r="O4190" s="54">
        <f>IF(OR($B4190="",O$3&lt;$D4190+Настройки!$B$7),0,MAX(0,$E4190-MAX(0,SUMIFS(Тех_Движение!$G$2:$G$5111,Тех_Движение!$D$2:$D$5111,$C4190,Тех_Движение!$B$2:$B$5111,"&lt;="&amp;O$3)-$F4190)))</f>
        <v/>
      </c>
      <c r="P4190" s="54">
        <f>IF(OR($B4190="",P$3&lt;$D4190+Настройки!$B$7),0,MAX(0,$E4190-MAX(0,SUMIFS(Тех_Движение!$G$2:$G$5111,Тех_Движение!$D$2:$D$5111,$C4190,Тех_Движение!$B$2:$B$5111,"&lt;="&amp;P$3)-$F4190)))</f>
        <v/>
      </c>
      <c r="Q4190" s="54">
        <f>IF(OR($B4190="",Q$3&lt;$D4190+Настройки!$B$7),0,MAX(0,$E4190-MAX(0,SUMIFS(Тех_Движение!$G$2:$G$5111,Тех_Движение!$D$2:$D$5111,$C4190,Тех_Движение!$B$2:$B$5111,"&lt;="&amp;Q$3)-$F4190)))</f>
        <v/>
      </c>
      <c r="R4190" s="54">
        <f>IF($B4190="","",SUM($K4190:$Q4190))</f>
        <v/>
      </c>
      <c r="S4190" s="56">
        <f>IF($B4190="","",VLOOKUP($C4190,Настройки!$A$11:$L$17,9,FALSE))</f>
        <v/>
      </c>
      <c r="T4190" s="56">
        <f>IF($B4190="","",$R4190*$S4190)</f>
        <v/>
      </c>
    </row>
    <row r="4191">
      <c r="A4191" s="20">
        <f>Тех_Движение!$A$4188</f>
        <v/>
      </c>
      <c r="B4191" s="20">
        <f>IF(Тех_Движение!$F$4188&gt;0,Тех_Движение!$I$4188,"")</f>
        <v/>
      </c>
      <c r="C4191" s="20">
        <f>IF($B4191="","",Тех_Движение!$D$4188)</f>
        <v/>
      </c>
      <c r="D4191" s="42">
        <f>IF($B4191="","",Тех_Движение!$B$4188)</f>
        <v/>
      </c>
      <c r="E4191" s="54">
        <f>IF($B4191="","",Тех_Движение!$F$4188)</f>
        <v/>
      </c>
      <c r="F4191" s="54">
        <f>IF($B4191="","",SUMIFS($E$5:$E4190,$C$5:$C4190,$C4191))</f>
        <v/>
      </c>
      <c r="G4191" s="54">
        <f>IF($B4191="","",MAX(0,$E4191-MAX(0,SUMIFS(Тех_Движение!$G$2:$G$5111,Тех_Движение!$D$2:$D$5111,$C4191,Тех_Движение!$B$2:$B$5111,"&lt;="&amp;Настройки!$B$5-1)-$F4191)))</f>
        <v/>
      </c>
      <c r="H4191" s="54">
        <f>IF($B4191="","",IF(AND($D4191&gt;=Настройки!$B$5,$D4191&lt;=Настройки!$B$6),$E4191,0))</f>
        <v/>
      </c>
      <c r="I4191" s="54">
        <f>IF($B4191="","",$G4191+$H4191-$J4191)</f>
        <v/>
      </c>
      <c r="J4191" s="54">
        <f>IF($B4191="","",MAX(0,$E4191-MAX(0,SUMIFS(Тех_Движение!$G$2:$G$5111,Тех_Движение!$D$2:$D$5111,$C4191,Тех_Движение!$B$2:$B$5111,"&lt;="&amp;Настройки!$B$6)-$F4191)))</f>
        <v/>
      </c>
      <c r="K4191" s="54">
        <f>IF(OR($B4191="",K$3&lt;$D4191+Настройки!$B$7),0,MAX(0,$E4191-MAX(0,SUMIFS(Тех_Движение!$G$2:$G$5111,Тех_Движение!$D$2:$D$5111,$C4191,Тех_Движение!$B$2:$B$5111,"&lt;="&amp;K$3)-$F4191)))</f>
        <v/>
      </c>
      <c r="L4191" s="54">
        <f>IF(OR($B4191="",L$3&lt;$D4191+Настройки!$B$7),0,MAX(0,$E4191-MAX(0,SUMIFS(Тех_Движение!$G$2:$G$5111,Тех_Движение!$D$2:$D$5111,$C4191,Тех_Движение!$B$2:$B$5111,"&lt;="&amp;L$3)-$F4191)))</f>
        <v/>
      </c>
      <c r="M4191" s="54">
        <f>IF(OR($B4191="",M$3&lt;$D4191+Настройки!$B$7),0,MAX(0,$E4191-MAX(0,SUMIFS(Тех_Движение!$G$2:$G$5111,Тех_Движение!$D$2:$D$5111,$C4191,Тех_Движение!$B$2:$B$5111,"&lt;="&amp;M$3)-$F4191)))</f>
        <v/>
      </c>
      <c r="N4191" s="54">
        <f>IF(OR($B4191="",N$3&lt;$D4191+Настройки!$B$7),0,MAX(0,$E4191-MAX(0,SUMIFS(Тех_Движение!$G$2:$G$5111,Тех_Движение!$D$2:$D$5111,$C4191,Тех_Движение!$B$2:$B$5111,"&lt;="&amp;N$3)-$F4191)))</f>
        <v/>
      </c>
      <c r="O4191" s="54">
        <f>IF(OR($B4191="",O$3&lt;$D4191+Настройки!$B$7),0,MAX(0,$E4191-MAX(0,SUMIFS(Тех_Движение!$G$2:$G$5111,Тех_Движение!$D$2:$D$5111,$C4191,Тех_Движение!$B$2:$B$5111,"&lt;="&amp;O$3)-$F4191)))</f>
        <v/>
      </c>
      <c r="P4191" s="54">
        <f>IF(OR($B4191="",P$3&lt;$D4191+Настройки!$B$7),0,MAX(0,$E4191-MAX(0,SUMIFS(Тех_Движение!$G$2:$G$5111,Тех_Движение!$D$2:$D$5111,$C4191,Тех_Движение!$B$2:$B$5111,"&lt;="&amp;P$3)-$F4191)))</f>
        <v/>
      </c>
      <c r="Q4191" s="54">
        <f>IF(OR($B4191="",Q$3&lt;$D4191+Настройки!$B$7),0,MAX(0,$E4191-MAX(0,SUMIFS(Тех_Движение!$G$2:$G$5111,Тех_Движение!$D$2:$D$5111,$C4191,Тех_Движение!$B$2:$B$5111,"&lt;="&amp;Q$3)-$F4191)))</f>
        <v/>
      </c>
      <c r="R4191" s="54">
        <f>IF($B4191="","",SUM($K4191:$Q4191))</f>
        <v/>
      </c>
      <c r="S4191" s="56">
        <f>IF($B4191="","",VLOOKUP($C4191,Настройки!$A$11:$L$17,9,FALSE))</f>
        <v/>
      </c>
      <c r="T4191" s="56">
        <f>IF($B4191="","",$R4191*$S4191)</f>
        <v/>
      </c>
    </row>
    <row r="4192">
      <c r="A4192" s="20">
        <f>Тех_Движение!$A$4189</f>
        <v/>
      </c>
      <c r="B4192" s="20">
        <f>IF(Тех_Движение!$F$4189&gt;0,Тех_Движение!$I$4189,"")</f>
        <v/>
      </c>
      <c r="C4192" s="20">
        <f>IF($B4192="","",Тех_Движение!$D$4189)</f>
        <v/>
      </c>
      <c r="D4192" s="42">
        <f>IF($B4192="","",Тех_Движение!$B$4189)</f>
        <v/>
      </c>
      <c r="E4192" s="54">
        <f>IF($B4192="","",Тех_Движение!$F$4189)</f>
        <v/>
      </c>
      <c r="F4192" s="54">
        <f>IF($B4192="","",SUMIFS($E$5:$E4191,$C$5:$C4191,$C4192))</f>
        <v/>
      </c>
      <c r="G4192" s="54">
        <f>IF($B4192="","",MAX(0,$E4192-MAX(0,SUMIFS(Тех_Движение!$G$2:$G$5111,Тех_Движение!$D$2:$D$5111,$C4192,Тех_Движение!$B$2:$B$5111,"&lt;="&amp;Настройки!$B$5-1)-$F4192)))</f>
        <v/>
      </c>
      <c r="H4192" s="54">
        <f>IF($B4192="","",IF(AND($D4192&gt;=Настройки!$B$5,$D4192&lt;=Настройки!$B$6),$E4192,0))</f>
        <v/>
      </c>
      <c r="I4192" s="54">
        <f>IF($B4192="","",$G4192+$H4192-$J4192)</f>
        <v/>
      </c>
      <c r="J4192" s="54">
        <f>IF($B4192="","",MAX(0,$E4192-MAX(0,SUMIFS(Тех_Движение!$G$2:$G$5111,Тех_Движение!$D$2:$D$5111,$C4192,Тех_Движение!$B$2:$B$5111,"&lt;="&amp;Настройки!$B$6)-$F4192)))</f>
        <v/>
      </c>
      <c r="K4192" s="54">
        <f>IF(OR($B4192="",K$3&lt;$D4192+Настройки!$B$7),0,MAX(0,$E4192-MAX(0,SUMIFS(Тех_Движение!$G$2:$G$5111,Тех_Движение!$D$2:$D$5111,$C4192,Тех_Движение!$B$2:$B$5111,"&lt;="&amp;K$3)-$F4192)))</f>
        <v/>
      </c>
      <c r="L4192" s="54">
        <f>IF(OR($B4192="",L$3&lt;$D4192+Настройки!$B$7),0,MAX(0,$E4192-MAX(0,SUMIFS(Тех_Движение!$G$2:$G$5111,Тех_Движение!$D$2:$D$5111,$C4192,Тех_Движение!$B$2:$B$5111,"&lt;="&amp;L$3)-$F4192)))</f>
        <v/>
      </c>
      <c r="M4192" s="54">
        <f>IF(OR($B4192="",M$3&lt;$D4192+Настройки!$B$7),0,MAX(0,$E4192-MAX(0,SUMIFS(Тех_Движение!$G$2:$G$5111,Тех_Движение!$D$2:$D$5111,$C4192,Тех_Движение!$B$2:$B$5111,"&lt;="&amp;M$3)-$F4192)))</f>
        <v/>
      </c>
      <c r="N4192" s="54">
        <f>IF(OR($B4192="",N$3&lt;$D4192+Настройки!$B$7),0,MAX(0,$E4192-MAX(0,SUMIFS(Тех_Движение!$G$2:$G$5111,Тех_Движение!$D$2:$D$5111,$C4192,Тех_Движение!$B$2:$B$5111,"&lt;="&amp;N$3)-$F4192)))</f>
        <v/>
      </c>
      <c r="O4192" s="54">
        <f>IF(OR($B4192="",O$3&lt;$D4192+Настройки!$B$7),0,MAX(0,$E4192-MAX(0,SUMIFS(Тех_Движение!$G$2:$G$5111,Тех_Движение!$D$2:$D$5111,$C4192,Тех_Движение!$B$2:$B$5111,"&lt;="&amp;O$3)-$F4192)))</f>
        <v/>
      </c>
      <c r="P4192" s="54">
        <f>IF(OR($B4192="",P$3&lt;$D4192+Настройки!$B$7),0,MAX(0,$E4192-MAX(0,SUMIFS(Тех_Движение!$G$2:$G$5111,Тех_Движение!$D$2:$D$5111,$C4192,Тех_Движение!$B$2:$B$5111,"&lt;="&amp;P$3)-$F4192)))</f>
        <v/>
      </c>
      <c r="Q4192" s="54">
        <f>IF(OR($B4192="",Q$3&lt;$D4192+Настройки!$B$7),0,MAX(0,$E4192-MAX(0,SUMIFS(Тех_Движение!$G$2:$G$5111,Тех_Движение!$D$2:$D$5111,$C4192,Тех_Движение!$B$2:$B$5111,"&lt;="&amp;Q$3)-$F4192)))</f>
        <v/>
      </c>
      <c r="R4192" s="54">
        <f>IF($B4192="","",SUM($K4192:$Q4192))</f>
        <v/>
      </c>
      <c r="S4192" s="56">
        <f>IF($B4192="","",VLOOKUP($C4192,Настройки!$A$11:$L$17,9,FALSE))</f>
        <v/>
      </c>
      <c r="T4192" s="56">
        <f>IF($B4192="","",$R4192*$S4192)</f>
        <v/>
      </c>
    </row>
    <row r="4193">
      <c r="A4193" s="20">
        <f>Тех_Движение!$A$4190</f>
        <v/>
      </c>
      <c r="B4193" s="20">
        <f>IF(Тех_Движение!$F$4190&gt;0,Тех_Движение!$I$4190,"")</f>
        <v/>
      </c>
      <c r="C4193" s="20">
        <f>IF($B4193="","",Тех_Движение!$D$4190)</f>
        <v/>
      </c>
      <c r="D4193" s="42">
        <f>IF($B4193="","",Тех_Движение!$B$4190)</f>
        <v/>
      </c>
      <c r="E4193" s="54">
        <f>IF($B4193="","",Тех_Движение!$F$4190)</f>
        <v/>
      </c>
      <c r="F4193" s="54">
        <f>IF($B4193="","",SUMIFS($E$5:$E4192,$C$5:$C4192,$C4193))</f>
        <v/>
      </c>
      <c r="G4193" s="54">
        <f>IF($B4193="","",MAX(0,$E4193-MAX(0,SUMIFS(Тех_Движение!$G$2:$G$5111,Тех_Движение!$D$2:$D$5111,$C4193,Тех_Движение!$B$2:$B$5111,"&lt;="&amp;Настройки!$B$5-1)-$F4193)))</f>
        <v/>
      </c>
      <c r="H4193" s="54">
        <f>IF($B4193="","",IF(AND($D4193&gt;=Настройки!$B$5,$D4193&lt;=Настройки!$B$6),$E4193,0))</f>
        <v/>
      </c>
      <c r="I4193" s="54">
        <f>IF($B4193="","",$G4193+$H4193-$J4193)</f>
        <v/>
      </c>
      <c r="J4193" s="54">
        <f>IF($B4193="","",MAX(0,$E4193-MAX(0,SUMIFS(Тех_Движение!$G$2:$G$5111,Тех_Движение!$D$2:$D$5111,$C4193,Тех_Движение!$B$2:$B$5111,"&lt;="&amp;Настройки!$B$6)-$F4193)))</f>
        <v/>
      </c>
      <c r="K4193" s="54">
        <f>IF(OR($B4193="",K$3&lt;$D4193+Настройки!$B$7),0,MAX(0,$E4193-MAX(0,SUMIFS(Тех_Движение!$G$2:$G$5111,Тех_Движение!$D$2:$D$5111,$C4193,Тех_Движение!$B$2:$B$5111,"&lt;="&amp;K$3)-$F4193)))</f>
        <v/>
      </c>
      <c r="L4193" s="54">
        <f>IF(OR($B4193="",L$3&lt;$D4193+Настройки!$B$7),0,MAX(0,$E4193-MAX(0,SUMIFS(Тех_Движение!$G$2:$G$5111,Тех_Движение!$D$2:$D$5111,$C4193,Тех_Движение!$B$2:$B$5111,"&lt;="&amp;L$3)-$F4193)))</f>
        <v/>
      </c>
      <c r="M4193" s="54">
        <f>IF(OR($B4193="",M$3&lt;$D4193+Настройки!$B$7),0,MAX(0,$E4193-MAX(0,SUMIFS(Тех_Движение!$G$2:$G$5111,Тех_Движение!$D$2:$D$5111,$C4193,Тех_Движение!$B$2:$B$5111,"&lt;="&amp;M$3)-$F4193)))</f>
        <v/>
      </c>
      <c r="N4193" s="54">
        <f>IF(OR($B4193="",N$3&lt;$D4193+Настройки!$B$7),0,MAX(0,$E4193-MAX(0,SUMIFS(Тех_Движение!$G$2:$G$5111,Тех_Движение!$D$2:$D$5111,$C4193,Тех_Движение!$B$2:$B$5111,"&lt;="&amp;N$3)-$F4193)))</f>
        <v/>
      </c>
      <c r="O4193" s="54">
        <f>IF(OR($B4193="",O$3&lt;$D4193+Настройки!$B$7),0,MAX(0,$E4193-MAX(0,SUMIFS(Тех_Движение!$G$2:$G$5111,Тех_Движение!$D$2:$D$5111,$C4193,Тех_Движение!$B$2:$B$5111,"&lt;="&amp;O$3)-$F4193)))</f>
        <v/>
      </c>
      <c r="P4193" s="54">
        <f>IF(OR($B4193="",P$3&lt;$D4193+Настройки!$B$7),0,MAX(0,$E4193-MAX(0,SUMIFS(Тех_Движение!$G$2:$G$5111,Тех_Движение!$D$2:$D$5111,$C4193,Тех_Движение!$B$2:$B$5111,"&lt;="&amp;P$3)-$F4193)))</f>
        <v/>
      </c>
      <c r="Q4193" s="54">
        <f>IF(OR($B4193="",Q$3&lt;$D4193+Настройки!$B$7),0,MAX(0,$E4193-MAX(0,SUMIFS(Тех_Движение!$G$2:$G$5111,Тех_Движение!$D$2:$D$5111,$C4193,Тех_Движение!$B$2:$B$5111,"&lt;="&amp;Q$3)-$F4193)))</f>
        <v/>
      </c>
      <c r="R4193" s="54">
        <f>IF($B4193="","",SUM($K4193:$Q4193))</f>
        <v/>
      </c>
      <c r="S4193" s="56">
        <f>IF($B4193="","",VLOOKUP($C4193,Настройки!$A$11:$L$17,9,FALSE))</f>
        <v/>
      </c>
      <c r="T4193" s="56">
        <f>IF($B4193="","",$R4193*$S4193)</f>
        <v/>
      </c>
    </row>
    <row r="4194">
      <c r="A4194" s="20">
        <f>Тех_Движение!$A$4191</f>
        <v/>
      </c>
      <c r="B4194" s="20">
        <f>IF(Тех_Движение!$F$4191&gt;0,Тех_Движение!$I$4191,"")</f>
        <v/>
      </c>
      <c r="C4194" s="20">
        <f>IF($B4194="","",Тех_Движение!$D$4191)</f>
        <v/>
      </c>
      <c r="D4194" s="42">
        <f>IF($B4194="","",Тех_Движение!$B$4191)</f>
        <v/>
      </c>
      <c r="E4194" s="54">
        <f>IF($B4194="","",Тех_Движение!$F$4191)</f>
        <v/>
      </c>
      <c r="F4194" s="54">
        <f>IF($B4194="","",SUMIFS($E$5:$E4193,$C$5:$C4193,$C4194))</f>
        <v/>
      </c>
      <c r="G4194" s="54">
        <f>IF($B4194="","",MAX(0,$E4194-MAX(0,SUMIFS(Тех_Движение!$G$2:$G$5111,Тех_Движение!$D$2:$D$5111,$C4194,Тех_Движение!$B$2:$B$5111,"&lt;="&amp;Настройки!$B$5-1)-$F4194)))</f>
        <v/>
      </c>
      <c r="H4194" s="54">
        <f>IF($B4194="","",IF(AND($D4194&gt;=Настройки!$B$5,$D4194&lt;=Настройки!$B$6),$E4194,0))</f>
        <v/>
      </c>
      <c r="I4194" s="54">
        <f>IF($B4194="","",$G4194+$H4194-$J4194)</f>
        <v/>
      </c>
      <c r="J4194" s="54">
        <f>IF($B4194="","",MAX(0,$E4194-MAX(0,SUMIFS(Тех_Движение!$G$2:$G$5111,Тех_Движение!$D$2:$D$5111,$C4194,Тех_Движение!$B$2:$B$5111,"&lt;="&amp;Настройки!$B$6)-$F4194)))</f>
        <v/>
      </c>
      <c r="K4194" s="54">
        <f>IF(OR($B4194="",K$3&lt;$D4194+Настройки!$B$7),0,MAX(0,$E4194-MAX(0,SUMIFS(Тех_Движение!$G$2:$G$5111,Тех_Движение!$D$2:$D$5111,$C4194,Тех_Движение!$B$2:$B$5111,"&lt;="&amp;K$3)-$F4194)))</f>
        <v/>
      </c>
      <c r="L4194" s="54">
        <f>IF(OR($B4194="",L$3&lt;$D4194+Настройки!$B$7),0,MAX(0,$E4194-MAX(0,SUMIFS(Тех_Движение!$G$2:$G$5111,Тех_Движение!$D$2:$D$5111,$C4194,Тех_Движение!$B$2:$B$5111,"&lt;="&amp;L$3)-$F4194)))</f>
        <v/>
      </c>
      <c r="M4194" s="54">
        <f>IF(OR($B4194="",M$3&lt;$D4194+Настройки!$B$7),0,MAX(0,$E4194-MAX(0,SUMIFS(Тех_Движение!$G$2:$G$5111,Тех_Движение!$D$2:$D$5111,$C4194,Тех_Движение!$B$2:$B$5111,"&lt;="&amp;M$3)-$F4194)))</f>
        <v/>
      </c>
      <c r="N4194" s="54">
        <f>IF(OR($B4194="",N$3&lt;$D4194+Настройки!$B$7),0,MAX(0,$E4194-MAX(0,SUMIFS(Тех_Движение!$G$2:$G$5111,Тех_Движение!$D$2:$D$5111,$C4194,Тех_Движение!$B$2:$B$5111,"&lt;="&amp;N$3)-$F4194)))</f>
        <v/>
      </c>
      <c r="O4194" s="54">
        <f>IF(OR($B4194="",O$3&lt;$D4194+Настройки!$B$7),0,MAX(0,$E4194-MAX(0,SUMIFS(Тех_Движение!$G$2:$G$5111,Тех_Движение!$D$2:$D$5111,$C4194,Тех_Движение!$B$2:$B$5111,"&lt;="&amp;O$3)-$F4194)))</f>
        <v/>
      </c>
      <c r="P4194" s="54">
        <f>IF(OR($B4194="",P$3&lt;$D4194+Настройки!$B$7),0,MAX(0,$E4194-MAX(0,SUMIFS(Тех_Движение!$G$2:$G$5111,Тех_Движение!$D$2:$D$5111,$C4194,Тех_Движение!$B$2:$B$5111,"&lt;="&amp;P$3)-$F4194)))</f>
        <v/>
      </c>
      <c r="Q4194" s="54">
        <f>IF(OR($B4194="",Q$3&lt;$D4194+Настройки!$B$7),0,MAX(0,$E4194-MAX(0,SUMIFS(Тех_Движение!$G$2:$G$5111,Тех_Движение!$D$2:$D$5111,$C4194,Тех_Движение!$B$2:$B$5111,"&lt;="&amp;Q$3)-$F4194)))</f>
        <v/>
      </c>
      <c r="R4194" s="54">
        <f>IF($B4194="","",SUM($K4194:$Q4194))</f>
        <v/>
      </c>
      <c r="S4194" s="56">
        <f>IF($B4194="","",VLOOKUP($C4194,Настройки!$A$11:$L$17,9,FALSE))</f>
        <v/>
      </c>
      <c r="T4194" s="56">
        <f>IF($B4194="","",$R4194*$S4194)</f>
        <v/>
      </c>
    </row>
    <row r="4195">
      <c r="A4195" s="20">
        <f>Тех_Движение!$A$4192</f>
        <v/>
      </c>
      <c r="B4195" s="20">
        <f>IF(Тех_Движение!$F$4192&gt;0,Тех_Движение!$I$4192,"")</f>
        <v/>
      </c>
      <c r="C4195" s="20">
        <f>IF($B4195="","",Тех_Движение!$D$4192)</f>
        <v/>
      </c>
      <c r="D4195" s="42">
        <f>IF($B4195="","",Тех_Движение!$B$4192)</f>
        <v/>
      </c>
      <c r="E4195" s="54">
        <f>IF($B4195="","",Тех_Движение!$F$4192)</f>
        <v/>
      </c>
      <c r="F4195" s="54">
        <f>IF($B4195="","",SUMIFS($E$5:$E4194,$C$5:$C4194,$C4195))</f>
        <v/>
      </c>
      <c r="G4195" s="54">
        <f>IF($B4195="","",MAX(0,$E4195-MAX(0,SUMIFS(Тех_Движение!$G$2:$G$5111,Тех_Движение!$D$2:$D$5111,$C4195,Тех_Движение!$B$2:$B$5111,"&lt;="&amp;Настройки!$B$5-1)-$F4195)))</f>
        <v/>
      </c>
      <c r="H4195" s="54">
        <f>IF($B4195="","",IF(AND($D4195&gt;=Настройки!$B$5,$D4195&lt;=Настройки!$B$6),$E4195,0))</f>
        <v/>
      </c>
      <c r="I4195" s="54">
        <f>IF($B4195="","",$G4195+$H4195-$J4195)</f>
        <v/>
      </c>
      <c r="J4195" s="54">
        <f>IF($B4195="","",MAX(0,$E4195-MAX(0,SUMIFS(Тех_Движение!$G$2:$G$5111,Тех_Движение!$D$2:$D$5111,$C4195,Тех_Движение!$B$2:$B$5111,"&lt;="&amp;Настройки!$B$6)-$F4195)))</f>
        <v/>
      </c>
      <c r="K4195" s="54">
        <f>IF(OR($B4195="",K$3&lt;$D4195+Настройки!$B$7),0,MAX(0,$E4195-MAX(0,SUMIFS(Тех_Движение!$G$2:$G$5111,Тех_Движение!$D$2:$D$5111,$C4195,Тех_Движение!$B$2:$B$5111,"&lt;="&amp;K$3)-$F4195)))</f>
        <v/>
      </c>
      <c r="L4195" s="54">
        <f>IF(OR($B4195="",L$3&lt;$D4195+Настройки!$B$7),0,MAX(0,$E4195-MAX(0,SUMIFS(Тех_Движение!$G$2:$G$5111,Тех_Движение!$D$2:$D$5111,$C4195,Тех_Движение!$B$2:$B$5111,"&lt;="&amp;L$3)-$F4195)))</f>
        <v/>
      </c>
      <c r="M4195" s="54">
        <f>IF(OR($B4195="",M$3&lt;$D4195+Настройки!$B$7),0,MAX(0,$E4195-MAX(0,SUMIFS(Тех_Движение!$G$2:$G$5111,Тех_Движение!$D$2:$D$5111,$C4195,Тех_Движение!$B$2:$B$5111,"&lt;="&amp;M$3)-$F4195)))</f>
        <v/>
      </c>
      <c r="N4195" s="54">
        <f>IF(OR($B4195="",N$3&lt;$D4195+Настройки!$B$7),0,MAX(0,$E4195-MAX(0,SUMIFS(Тех_Движение!$G$2:$G$5111,Тех_Движение!$D$2:$D$5111,$C4195,Тех_Движение!$B$2:$B$5111,"&lt;="&amp;N$3)-$F4195)))</f>
        <v/>
      </c>
      <c r="O4195" s="54">
        <f>IF(OR($B4195="",O$3&lt;$D4195+Настройки!$B$7),0,MAX(0,$E4195-MAX(0,SUMIFS(Тех_Движение!$G$2:$G$5111,Тех_Движение!$D$2:$D$5111,$C4195,Тех_Движение!$B$2:$B$5111,"&lt;="&amp;O$3)-$F4195)))</f>
        <v/>
      </c>
      <c r="P4195" s="54">
        <f>IF(OR($B4195="",P$3&lt;$D4195+Настройки!$B$7),0,MAX(0,$E4195-MAX(0,SUMIFS(Тех_Движение!$G$2:$G$5111,Тех_Движение!$D$2:$D$5111,$C4195,Тех_Движение!$B$2:$B$5111,"&lt;="&amp;P$3)-$F4195)))</f>
        <v/>
      </c>
      <c r="Q4195" s="54">
        <f>IF(OR($B4195="",Q$3&lt;$D4195+Настройки!$B$7),0,MAX(0,$E4195-MAX(0,SUMIFS(Тех_Движение!$G$2:$G$5111,Тех_Движение!$D$2:$D$5111,$C4195,Тех_Движение!$B$2:$B$5111,"&lt;="&amp;Q$3)-$F4195)))</f>
        <v/>
      </c>
      <c r="R4195" s="54">
        <f>IF($B4195="","",SUM($K4195:$Q4195))</f>
        <v/>
      </c>
      <c r="S4195" s="56">
        <f>IF($B4195="","",VLOOKUP($C4195,Настройки!$A$11:$L$17,9,FALSE))</f>
        <v/>
      </c>
      <c r="T4195" s="56">
        <f>IF($B4195="","",$R4195*$S4195)</f>
        <v/>
      </c>
    </row>
    <row r="4196">
      <c r="A4196" s="20">
        <f>Тех_Движение!$A$4193</f>
        <v/>
      </c>
      <c r="B4196" s="20">
        <f>IF(Тех_Движение!$F$4193&gt;0,Тех_Движение!$I$4193,"")</f>
        <v/>
      </c>
      <c r="C4196" s="20">
        <f>IF($B4196="","",Тех_Движение!$D$4193)</f>
        <v/>
      </c>
      <c r="D4196" s="42">
        <f>IF($B4196="","",Тех_Движение!$B$4193)</f>
        <v/>
      </c>
      <c r="E4196" s="54">
        <f>IF($B4196="","",Тех_Движение!$F$4193)</f>
        <v/>
      </c>
      <c r="F4196" s="54">
        <f>IF($B4196="","",SUMIFS($E$5:$E4195,$C$5:$C4195,$C4196))</f>
        <v/>
      </c>
      <c r="G4196" s="54">
        <f>IF($B4196="","",MAX(0,$E4196-MAX(0,SUMIFS(Тех_Движение!$G$2:$G$5111,Тех_Движение!$D$2:$D$5111,$C4196,Тех_Движение!$B$2:$B$5111,"&lt;="&amp;Настройки!$B$5-1)-$F4196)))</f>
        <v/>
      </c>
      <c r="H4196" s="54">
        <f>IF($B4196="","",IF(AND($D4196&gt;=Настройки!$B$5,$D4196&lt;=Настройки!$B$6),$E4196,0))</f>
        <v/>
      </c>
      <c r="I4196" s="54">
        <f>IF($B4196="","",$G4196+$H4196-$J4196)</f>
        <v/>
      </c>
      <c r="J4196" s="54">
        <f>IF($B4196="","",MAX(0,$E4196-MAX(0,SUMIFS(Тех_Движение!$G$2:$G$5111,Тех_Движение!$D$2:$D$5111,$C4196,Тех_Движение!$B$2:$B$5111,"&lt;="&amp;Настройки!$B$6)-$F4196)))</f>
        <v/>
      </c>
      <c r="K4196" s="54">
        <f>IF(OR($B4196="",K$3&lt;$D4196+Настройки!$B$7),0,MAX(0,$E4196-MAX(0,SUMIFS(Тех_Движение!$G$2:$G$5111,Тех_Движение!$D$2:$D$5111,$C4196,Тех_Движение!$B$2:$B$5111,"&lt;="&amp;K$3)-$F4196)))</f>
        <v/>
      </c>
      <c r="L4196" s="54">
        <f>IF(OR($B4196="",L$3&lt;$D4196+Настройки!$B$7),0,MAX(0,$E4196-MAX(0,SUMIFS(Тех_Движение!$G$2:$G$5111,Тех_Движение!$D$2:$D$5111,$C4196,Тех_Движение!$B$2:$B$5111,"&lt;="&amp;L$3)-$F4196)))</f>
        <v/>
      </c>
      <c r="M4196" s="54">
        <f>IF(OR($B4196="",M$3&lt;$D4196+Настройки!$B$7),0,MAX(0,$E4196-MAX(0,SUMIFS(Тех_Движение!$G$2:$G$5111,Тех_Движение!$D$2:$D$5111,$C4196,Тех_Движение!$B$2:$B$5111,"&lt;="&amp;M$3)-$F4196)))</f>
        <v/>
      </c>
      <c r="N4196" s="54">
        <f>IF(OR($B4196="",N$3&lt;$D4196+Настройки!$B$7),0,MAX(0,$E4196-MAX(0,SUMIFS(Тех_Движение!$G$2:$G$5111,Тех_Движение!$D$2:$D$5111,$C4196,Тех_Движение!$B$2:$B$5111,"&lt;="&amp;N$3)-$F4196)))</f>
        <v/>
      </c>
      <c r="O4196" s="54">
        <f>IF(OR($B4196="",O$3&lt;$D4196+Настройки!$B$7),0,MAX(0,$E4196-MAX(0,SUMIFS(Тех_Движение!$G$2:$G$5111,Тех_Движение!$D$2:$D$5111,$C4196,Тех_Движение!$B$2:$B$5111,"&lt;="&amp;O$3)-$F4196)))</f>
        <v/>
      </c>
      <c r="P4196" s="54">
        <f>IF(OR($B4196="",P$3&lt;$D4196+Настройки!$B$7),0,MAX(0,$E4196-MAX(0,SUMIFS(Тех_Движение!$G$2:$G$5111,Тех_Движение!$D$2:$D$5111,$C4196,Тех_Движение!$B$2:$B$5111,"&lt;="&amp;P$3)-$F4196)))</f>
        <v/>
      </c>
      <c r="Q4196" s="54">
        <f>IF(OR($B4196="",Q$3&lt;$D4196+Настройки!$B$7),0,MAX(0,$E4196-MAX(0,SUMIFS(Тех_Движение!$G$2:$G$5111,Тех_Движение!$D$2:$D$5111,$C4196,Тех_Движение!$B$2:$B$5111,"&lt;="&amp;Q$3)-$F4196)))</f>
        <v/>
      </c>
      <c r="R4196" s="54">
        <f>IF($B4196="","",SUM($K4196:$Q4196))</f>
        <v/>
      </c>
      <c r="S4196" s="56">
        <f>IF($B4196="","",VLOOKUP($C4196,Настройки!$A$11:$L$17,9,FALSE))</f>
        <v/>
      </c>
      <c r="T4196" s="56">
        <f>IF($B4196="","",$R4196*$S4196)</f>
        <v/>
      </c>
    </row>
    <row r="4197">
      <c r="A4197" s="20">
        <f>Тех_Движение!$A$4194</f>
        <v/>
      </c>
      <c r="B4197" s="20">
        <f>IF(Тех_Движение!$F$4194&gt;0,Тех_Движение!$I$4194,"")</f>
        <v/>
      </c>
      <c r="C4197" s="20">
        <f>IF($B4197="","",Тех_Движение!$D$4194)</f>
        <v/>
      </c>
      <c r="D4197" s="42">
        <f>IF($B4197="","",Тех_Движение!$B$4194)</f>
        <v/>
      </c>
      <c r="E4197" s="54">
        <f>IF($B4197="","",Тех_Движение!$F$4194)</f>
        <v/>
      </c>
      <c r="F4197" s="54">
        <f>IF($B4197="","",SUMIFS($E$5:$E4196,$C$5:$C4196,$C4197))</f>
        <v/>
      </c>
      <c r="G4197" s="54">
        <f>IF($B4197="","",MAX(0,$E4197-MAX(0,SUMIFS(Тех_Движение!$G$2:$G$5111,Тех_Движение!$D$2:$D$5111,$C4197,Тех_Движение!$B$2:$B$5111,"&lt;="&amp;Настройки!$B$5-1)-$F4197)))</f>
        <v/>
      </c>
      <c r="H4197" s="54">
        <f>IF($B4197="","",IF(AND($D4197&gt;=Настройки!$B$5,$D4197&lt;=Настройки!$B$6),$E4197,0))</f>
        <v/>
      </c>
      <c r="I4197" s="54">
        <f>IF($B4197="","",$G4197+$H4197-$J4197)</f>
        <v/>
      </c>
      <c r="J4197" s="54">
        <f>IF($B4197="","",MAX(0,$E4197-MAX(0,SUMIFS(Тех_Движение!$G$2:$G$5111,Тех_Движение!$D$2:$D$5111,$C4197,Тех_Движение!$B$2:$B$5111,"&lt;="&amp;Настройки!$B$6)-$F4197)))</f>
        <v/>
      </c>
      <c r="K4197" s="54">
        <f>IF(OR($B4197="",K$3&lt;$D4197+Настройки!$B$7),0,MAX(0,$E4197-MAX(0,SUMIFS(Тех_Движение!$G$2:$G$5111,Тех_Движение!$D$2:$D$5111,$C4197,Тех_Движение!$B$2:$B$5111,"&lt;="&amp;K$3)-$F4197)))</f>
        <v/>
      </c>
      <c r="L4197" s="54">
        <f>IF(OR($B4197="",L$3&lt;$D4197+Настройки!$B$7),0,MAX(0,$E4197-MAX(0,SUMIFS(Тех_Движение!$G$2:$G$5111,Тех_Движение!$D$2:$D$5111,$C4197,Тех_Движение!$B$2:$B$5111,"&lt;="&amp;L$3)-$F4197)))</f>
        <v/>
      </c>
      <c r="M4197" s="54">
        <f>IF(OR($B4197="",M$3&lt;$D4197+Настройки!$B$7),0,MAX(0,$E4197-MAX(0,SUMIFS(Тех_Движение!$G$2:$G$5111,Тех_Движение!$D$2:$D$5111,$C4197,Тех_Движение!$B$2:$B$5111,"&lt;="&amp;M$3)-$F4197)))</f>
        <v/>
      </c>
      <c r="N4197" s="54">
        <f>IF(OR($B4197="",N$3&lt;$D4197+Настройки!$B$7),0,MAX(0,$E4197-MAX(0,SUMIFS(Тех_Движение!$G$2:$G$5111,Тех_Движение!$D$2:$D$5111,$C4197,Тех_Движение!$B$2:$B$5111,"&lt;="&amp;N$3)-$F4197)))</f>
        <v/>
      </c>
      <c r="O4197" s="54">
        <f>IF(OR($B4197="",O$3&lt;$D4197+Настройки!$B$7),0,MAX(0,$E4197-MAX(0,SUMIFS(Тех_Движение!$G$2:$G$5111,Тех_Движение!$D$2:$D$5111,$C4197,Тех_Движение!$B$2:$B$5111,"&lt;="&amp;O$3)-$F4197)))</f>
        <v/>
      </c>
      <c r="P4197" s="54">
        <f>IF(OR($B4197="",P$3&lt;$D4197+Настройки!$B$7),0,MAX(0,$E4197-MAX(0,SUMIFS(Тех_Движение!$G$2:$G$5111,Тех_Движение!$D$2:$D$5111,$C4197,Тех_Движение!$B$2:$B$5111,"&lt;="&amp;P$3)-$F4197)))</f>
        <v/>
      </c>
      <c r="Q4197" s="54">
        <f>IF(OR($B4197="",Q$3&lt;$D4197+Настройки!$B$7),0,MAX(0,$E4197-MAX(0,SUMIFS(Тех_Движение!$G$2:$G$5111,Тех_Движение!$D$2:$D$5111,$C4197,Тех_Движение!$B$2:$B$5111,"&lt;="&amp;Q$3)-$F4197)))</f>
        <v/>
      </c>
      <c r="R4197" s="54">
        <f>IF($B4197="","",SUM($K4197:$Q4197))</f>
        <v/>
      </c>
      <c r="S4197" s="56">
        <f>IF($B4197="","",VLOOKUP($C4197,Настройки!$A$11:$L$17,9,FALSE))</f>
        <v/>
      </c>
      <c r="T4197" s="56">
        <f>IF($B4197="","",$R4197*$S4197)</f>
        <v/>
      </c>
    </row>
    <row r="4198">
      <c r="A4198" s="20">
        <f>Тех_Движение!$A$4195</f>
        <v/>
      </c>
      <c r="B4198" s="20">
        <f>IF(Тех_Движение!$F$4195&gt;0,Тех_Движение!$I$4195,"")</f>
        <v/>
      </c>
      <c r="C4198" s="20">
        <f>IF($B4198="","",Тех_Движение!$D$4195)</f>
        <v/>
      </c>
      <c r="D4198" s="42">
        <f>IF($B4198="","",Тех_Движение!$B$4195)</f>
        <v/>
      </c>
      <c r="E4198" s="54">
        <f>IF($B4198="","",Тех_Движение!$F$4195)</f>
        <v/>
      </c>
      <c r="F4198" s="54">
        <f>IF($B4198="","",SUMIFS($E$5:$E4197,$C$5:$C4197,$C4198))</f>
        <v/>
      </c>
      <c r="G4198" s="54">
        <f>IF($B4198="","",MAX(0,$E4198-MAX(0,SUMIFS(Тех_Движение!$G$2:$G$5111,Тех_Движение!$D$2:$D$5111,$C4198,Тех_Движение!$B$2:$B$5111,"&lt;="&amp;Настройки!$B$5-1)-$F4198)))</f>
        <v/>
      </c>
      <c r="H4198" s="54">
        <f>IF($B4198="","",IF(AND($D4198&gt;=Настройки!$B$5,$D4198&lt;=Настройки!$B$6),$E4198,0))</f>
        <v/>
      </c>
      <c r="I4198" s="54">
        <f>IF($B4198="","",$G4198+$H4198-$J4198)</f>
        <v/>
      </c>
      <c r="J4198" s="54">
        <f>IF($B4198="","",MAX(0,$E4198-MAX(0,SUMIFS(Тех_Движение!$G$2:$G$5111,Тех_Движение!$D$2:$D$5111,$C4198,Тех_Движение!$B$2:$B$5111,"&lt;="&amp;Настройки!$B$6)-$F4198)))</f>
        <v/>
      </c>
      <c r="K4198" s="54">
        <f>IF(OR($B4198="",K$3&lt;$D4198+Настройки!$B$7),0,MAX(0,$E4198-MAX(0,SUMIFS(Тех_Движение!$G$2:$G$5111,Тех_Движение!$D$2:$D$5111,$C4198,Тех_Движение!$B$2:$B$5111,"&lt;="&amp;K$3)-$F4198)))</f>
        <v/>
      </c>
      <c r="L4198" s="54">
        <f>IF(OR($B4198="",L$3&lt;$D4198+Настройки!$B$7),0,MAX(0,$E4198-MAX(0,SUMIFS(Тех_Движение!$G$2:$G$5111,Тех_Движение!$D$2:$D$5111,$C4198,Тех_Движение!$B$2:$B$5111,"&lt;="&amp;L$3)-$F4198)))</f>
        <v/>
      </c>
      <c r="M4198" s="54">
        <f>IF(OR($B4198="",M$3&lt;$D4198+Настройки!$B$7),0,MAX(0,$E4198-MAX(0,SUMIFS(Тех_Движение!$G$2:$G$5111,Тех_Движение!$D$2:$D$5111,$C4198,Тех_Движение!$B$2:$B$5111,"&lt;="&amp;M$3)-$F4198)))</f>
        <v/>
      </c>
      <c r="N4198" s="54">
        <f>IF(OR($B4198="",N$3&lt;$D4198+Настройки!$B$7),0,MAX(0,$E4198-MAX(0,SUMIFS(Тех_Движение!$G$2:$G$5111,Тех_Движение!$D$2:$D$5111,$C4198,Тех_Движение!$B$2:$B$5111,"&lt;="&amp;N$3)-$F4198)))</f>
        <v/>
      </c>
      <c r="O4198" s="54">
        <f>IF(OR($B4198="",O$3&lt;$D4198+Настройки!$B$7),0,MAX(0,$E4198-MAX(0,SUMIFS(Тех_Движение!$G$2:$G$5111,Тех_Движение!$D$2:$D$5111,$C4198,Тех_Движение!$B$2:$B$5111,"&lt;="&amp;O$3)-$F4198)))</f>
        <v/>
      </c>
      <c r="P4198" s="54">
        <f>IF(OR($B4198="",P$3&lt;$D4198+Настройки!$B$7),0,MAX(0,$E4198-MAX(0,SUMIFS(Тех_Движение!$G$2:$G$5111,Тех_Движение!$D$2:$D$5111,$C4198,Тех_Движение!$B$2:$B$5111,"&lt;="&amp;P$3)-$F4198)))</f>
        <v/>
      </c>
      <c r="Q4198" s="54">
        <f>IF(OR($B4198="",Q$3&lt;$D4198+Настройки!$B$7),0,MAX(0,$E4198-MAX(0,SUMIFS(Тех_Движение!$G$2:$G$5111,Тех_Движение!$D$2:$D$5111,$C4198,Тех_Движение!$B$2:$B$5111,"&lt;="&amp;Q$3)-$F4198)))</f>
        <v/>
      </c>
      <c r="R4198" s="54">
        <f>IF($B4198="","",SUM($K4198:$Q4198))</f>
        <v/>
      </c>
      <c r="S4198" s="56">
        <f>IF($B4198="","",VLOOKUP($C4198,Настройки!$A$11:$L$17,9,FALSE))</f>
        <v/>
      </c>
      <c r="T4198" s="56">
        <f>IF($B4198="","",$R4198*$S4198)</f>
        <v/>
      </c>
    </row>
    <row r="4199">
      <c r="A4199" s="20">
        <f>Тех_Движение!$A$4196</f>
        <v/>
      </c>
      <c r="B4199" s="20">
        <f>IF(Тех_Движение!$F$4196&gt;0,Тех_Движение!$I$4196,"")</f>
        <v/>
      </c>
      <c r="C4199" s="20">
        <f>IF($B4199="","",Тех_Движение!$D$4196)</f>
        <v/>
      </c>
      <c r="D4199" s="42">
        <f>IF($B4199="","",Тех_Движение!$B$4196)</f>
        <v/>
      </c>
      <c r="E4199" s="54">
        <f>IF($B4199="","",Тех_Движение!$F$4196)</f>
        <v/>
      </c>
      <c r="F4199" s="54">
        <f>IF($B4199="","",SUMIFS($E$5:$E4198,$C$5:$C4198,$C4199))</f>
        <v/>
      </c>
      <c r="G4199" s="54">
        <f>IF($B4199="","",MAX(0,$E4199-MAX(0,SUMIFS(Тех_Движение!$G$2:$G$5111,Тех_Движение!$D$2:$D$5111,$C4199,Тех_Движение!$B$2:$B$5111,"&lt;="&amp;Настройки!$B$5-1)-$F4199)))</f>
        <v/>
      </c>
      <c r="H4199" s="54">
        <f>IF($B4199="","",IF(AND($D4199&gt;=Настройки!$B$5,$D4199&lt;=Настройки!$B$6),$E4199,0))</f>
        <v/>
      </c>
      <c r="I4199" s="54">
        <f>IF($B4199="","",$G4199+$H4199-$J4199)</f>
        <v/>
      </c>
      <c r="J4199" s="54">
        <f>IF($B4199="","",MAX(0,$E4199-MAX(0,SUMIFS(Тех_Движение!$G$2:$G$5111,Тех_Движение!$D$2:$D$5111,$C4199,Тех_Движение!$B$2:$B$5111,"&lt;="&amp;Настройки!$B$6)-$F4199)))</f>
        <v/>
      </c>
      <c r="K4199" s="54">
        <f>IF(OR($B4199="",K$3&lt;$D4199+Настройки!$B$7),0,MAX(0,$E4199-MAX(0,SUMIFS(Тех_Движение!$G$2:$G$5111,Тех_Движение!$D$2:$D$5111,$C4199,Тех_Движение!$B$2:$B$5111,"&lt;="&amp;K$3)-$F4199)))</f>
        <v/>
      </c>
      <c r="L4199" s="54">
        <f>IF(OR($B4199="",L$3&lt;$D4199+Настройки!$B$7),0,MAX(0,$E4199-MAX(0,SUMIFS(Тех_Движение!$G$2:$G$5111,Тех_Движение!$D$2:$D$5111,$C4199,Тех_Движение!$B$2:$B$5111,"&lt;="&amp;L$3)-$F4199)))</f>
        <v/>
      </c>
      <c r="M4199" s="54">
        <f>IF(OR($B4199="",M$3&lt;$D4199+Настройки!$B$7),0,MAX(0,$E4199-MAX(0,SUMIFS(Тех_Движение!$G$2:$G$5111,Тех_Движение!$D$2:$D$5111,$C4199,Тех_Движение!$B$2:$B$5111,"&lt;="&amp;M$3)-$F4199)))</f>
        <v/>
      </c>
      <c r="N4199" s="54">
        <f>IF(OR($B4199="",N$3&lt;$D4199+Настройки!$B$7),0,MAX(0,$E4199-MAX(0,SUMIFS(Тех_Движение!$G$2:$G$5111,Тех_Движение!$D$2:$D$5111,$C4199,Тех_Движение!$B$2:$B$5111,"&lt;="&amp;N$3)-$F4199)))</f>
        <v/>
      </c>
      <c r="O4199" s="54">
        <f>IF(OR($B4199="",O$3&lt;$D4199+Настройки!$B$7),0,MAX(0,$E4199-MAX(0,SUMIFS(Тех_Движение!$G$2:$G$5111,Тех_Движение!$D$2:$D$5111,$C4199,Тех_Движение!$B$2:$B$5111,"&lt;="&amp;O$3)-$F4199)))</f>
        <v/>
      </c>
      <c r="P4199" s="54">
        <f>IF(OR($B4199="",P$3&lt;$D4199+Настройки!$B$7),0,MAX(0,$E4199-MAX(0,SUMIFS(Тех_Движение!$G$2:$G$5111,Тех_Движение!$D$2:$D$5111,$C4199,Тех_Движение!$B$2:$B$5111,"&lt;="&amp;P$3)-$F4199)))</f>
        <v/>
      </c>
      <c r="Q4199" s="54">
        <f>IF(OR($B4199="",Q$3&lt;$D4199+Настройки!$B$7),0,MAX(0,$E4199-MAX(0,SUMIFS(Тех_Движение!$G$2:$G$5111,Тех_Движение!$D$2:$D$5111,$C4199,Тех_Движение!$B$2:$B$5111,"&lt;="&amp;Q$3)-$F4199)))</f>
        <v/>
      </c>
      <c r="R4199" s="54">
        <f>IF($B4199="","",SUM($K4199:$Q4199))</f>
        <v/>
      </c>
      <c r="S4199" s="56">
        <f>IF($B4199="","",VLOOKUP($C4199,Настройки!$A$11:$L$17,9,FALSE))</f>
        <v/>
      </c>
      <c r="T4199" s="56">
        <f>IF($B4199="","",$R4199*$S4199)</f>
        <v/>
      </c>
    </row>
    <row r="4200">
      <c r="A4200" s="20">
        <f>Тех_Движение!$A$4197</f>
        <v/>
      </c>
      <c r="B4200" s="20">
        <f>IF(Тех_Движение!$F$4197&gt;0,Тех_Движение!$I$4197,"")</f>
        <v/>
      </c>
      <c r="C4200" s="20">
        <f>IF($B4200="","",Тех_Движение!$D$4197)</f>
        <v/>
      </c>
      <c r="D4200" s="42">
        <f>IF($B4200="","",Тех_Движение!$B$4197)</f>
        <v/>
      </c>
      <c r="E4200" s="54">
        <f>IF($B4200="","",Тех_Движение!$F$4197)</f>
        <v/>
      </c>
      <c r="F4200" s="54">
        <f>IF($B4200="","",SUMIFS($E$5:$E4199,$C$5:$C4199,$C4200))</f>
        <v/>
      </c>
      <c r="G4200" s="54">
        <f>IF($B4200="","",MAX(0,$E4200-MAX(0,SUMIFS(Тех_Движение!$G$2:$G$5111,Тех_Движение!$D$2:$D$5111,$C4200,Тех_Движение!$B$2:$B$5111,"&lt;="&amp;Настройки!$B$5-1)-$F4200)))</f>
        <v/>
      </c>
      <c r="H4200" s="54">
        <f>IF($B4200="","",IF(AND($D4200&gt;=Настройки!$B$5,$D4200&lt;=Настройки!$B$6),$E4200,0))</f>
        <v/>
      </c>
      <c r="I4200" s="54">
        <f>IF($B4200="","",$G4200+$H4200-$J4200)</f>
        <v/>
      </c>
      <c r="J4200" s="54">
        <f>IF($B4200="","",MAX(0,$E4200-MAX(0,SUMIFS(Тех_Движение!$G$2:$G$5111,Тех_Движение!$D$2:$D$5111,$C4200,Тех_Движение!$B$2:$B$5111,"&lt;="&amp;Настройки!$B$6)-$F4200)))</f>
        <v/>
      </c>
      <c r="K4200" s="54">
        <f>IF(OR($B4200="",K$3&lt;$D4200+Настройки!$B$7),0,MAX(0,$E4200-MAX(0,SUMIFS(Тех_Движение!$G$2:$G$5111,Тех_Движение!$D$2:$D$5111,$C4200,Тех_Движение!$B$2:$B$5111,"&lt;="&amp;K$3)-$F4200)))</f>
        <v/>
      </c>
      <c r="L4200" s="54">
        <f>IF(OR($B4200="",L$3&lt;$D4200+Настройки!$B$7),0,MAX(0,$E4200-MAX(0,SUMIFS(Тех_Движение!$G$2:$G$5111,Тех_Движение!$D$2:$D$5111,$C4200,Тех_Движение!$B$2:$B$5111,"&lt;="&amp;L$3)-$F4200)))</f>
        <v/>
      </c>
      <c r="M4200" s="54">
        <f>IF(OR($B4200="",M$3&lt;$D4200+Настройки!$B$7),0,MAX(0,$E4200-MAX(0,SUMIFS(Тех_Движение!$G$2:$G$5111,Тех_Движение!$D$2:$D$5111,$C4200,Тех_Движение!$B$2:$B$5111,"&lt;="&amp;M$3)-$F4200)))</f>
        <v/>
      </c>
      <c r="N4200" s="54">
        <f>IF(OR($B4200="",N$3&lt;$D4200+Настройки!$B$7),0,MAX(0,$E4200-MAX(0,SUMIFS(Тех_Движение!$G$2:$G$5111,Тех_Движение!$D$2:$D$5111,$C4200,Тех_Движение!$B$2:$B$5111,"&lt;="&amp;N$3)-$F4200)))</f>
        <v/>
      </c>
      <c r="O4200" s="54">
        <f>IF(OR($B4200="",O$3&lt;$D4200+Настройки!$B$7),0,MAX(0,$E4200-MAX(0,SUMIFS(Тех_Движение!$G$2:$G$5111,Тех_Движение!$D$2:$D$5111,$C4200,Тех_Движение!$B$2:$B$5111,"&lt;="&amp;O$3)-$F4200)))</f>
        <v/>
      </c>
      <c r="P4200" s="54">
        <f>IF(OR($B4200="",P$3&lt;$D4200+Настройки!$B$7),0,MAX(0,$E4200-MAX(0,SUMIFS(Тех_Движение!$G$2:$G$5111,Тех_Движение!$D$2:$D$5111,$C4200,Тех_Движение!$B$2:$B$5111,"&lt;="&amp;P$3)-$F4200)))</f>
        <v/>
      </c>
      <c r="Q4200" s="54">
        <f>IF(OR($B4200="",Q$3&lt;$D4200+Настройки!$B$7),0,MAX(0,$E4200-MAX(0,SUMIFS(Тех_Движение!$G$2:$G$5111,Тех_Движение!$D$2:$D$5111,$C4200,Тех_Движение!$B$2:$B$5111,"&lt;="&amp;Q$3)-$F4200)))</f>
        <v/>
      </c>
      <c r="R4200" s="54">
        <f>IF($B4200="","",SUM($K4200:$Q4200))</f>
        <v/>
      </c>
      <c r="S4200" s="56">
        <f>IF($B4200="","",VLOOKUP($C4200,Настройки!$A$11:$L$17,9,FALSE))</f>
        <v/>
      </c>
      <c r="T4200" s="56">
        <f>IF($B4200="","",$R4200*$S4200)</f>
        <v/>
      </c>
    </row>
    <row r="4201">
      <c r="A4201" s="20">
        <f>Тех_Движение!$A$4198</f>
        <v/>
      </c>
      <c r="B4201" s="20">
        <f>IF(Тех_Движение!$F$4198&gt;0,Тех_Движение!$I$4198,"")</f>
        <v/>
      </c>
      <c r="C4201" s="20">
        <f>IF($B4201="","",Тех_Движение!$D$4198)</f>
        <v/>
      </c>
      <c r="D4201" s="42">
        <f>IF($B4201="","",Тех_Движение!$B$4198)</f>
        <v/>
      </c>
      <c r="E4201" s="54">
        <f>IF($B4201="","",Тех_Движение!$F$4198)</f>
        <v/>
      </c>
      <c r="F4201" s="54">
        <f>IF($B4201="","",SUMIFS($E$5:$E4200,$C$5:$C4200,$C4201))</f>
        <v/>
      </c>
      <c r="G4201" s="54">
        <f>IF($B4201="","",MAX(0,$E4201-MAX(0,SUMIFS(Тех_Движение!$G$2:$G$5111,Тех_Движение!$D$2:$D$5111,$C4201,Тех_Движение!$B$2:$B$5111,"&lt;="&amp;Настройки!$B$5-1)-$F4201)))</f>
        <v/>
      </c>
      <c r="H4201" s="54">
        <f>IF($B4201="","",IF(AND($D4201&gt;=Настройки!$B$5,$D4201&lt;=Настройки!$B$6),$E4201,0))</f>
        <v/>
      </c>
      <c r="I4201" s="54">
        <f>IF($B4201="","",$G4201+$H4201-$J4201)</f>
        <v/>
      </c>
      <c r="J4201" s="54">
        <f>IF($B4201="","",MAX(0,$E4201-MAX(0,SUMIFS(Тех_Движение!$G$2:$G$5111,Тех_Движение!$D$2:$D$5111,$C4201,Тех_Движение!$B$2:$B$5111,"&lt;="&amp;Настройки!$B$6)-$F4201)))</f>
        <v/>
      </c>
      <c r="K4201" s="54">
        <f>IF(OR($B4201="",K$3&lt;$D4201+Настройки!$B$7),0,MAX(0,$E4201-MAX(0,SUMIFS(Тех_Движение!$G$2:$G$5111,Тех_Движение!$D$2:$D$5111,$C4201,Тех_Движение!$B$2:$B$5111,"&lt;="&amp;K$3)-$F4201)))</f>
        <v/>
      </c>
      <c r="L4201" s="54">
        <f>IF(OR($B4201="",L$3&lt;$D4201+Настройки!$B$7),0,MAX(0,$E4201-MAX(0,SUMIFS(Тех_Движение!$G$2:$G$5111,Тех_Движение!$D$2:$D$5111,$C4201,Тех_Движение!$B$2:$B$5111,"&lt;="&amp;L$3)-$F4201)))</f>
        <v/>
      </c>
      <c r="M4201" s="54">
        <f>IF(OR($B4201="",M$3&lt;$D4201+Настройки!$B$7),0,MAX(0,$E4201-MAX(0,SUMIFS(Тех_Движение!$G$2:$G$5111,Тех_Движение!$D$2:$D$5111,$C4201,Тех_Движение!$B$2:$B$5111,"&lt;="&amp;M$3)-$F4201)))</f>
        <v/>
      </c>
      <c r="N4201" s="54">
        <f>IF(OR($B4201="",N$3&lt;$D4201+Настройки!$B$7),0,MAX(0,$E4201-MAX(0,SUMIFS(Тех_Движение!$G$2:$G$5111,Тех_Движение!$D$2:$D$5111,$C4201,Тех_Движение!$B$2:$B$5111,"&lt;="&amp;N$3)-$F4201)))</f>
        <v/>
      </c>
      <c r="O4201" s="54">
        <f>IF(OR($B4201="",O$3&lt;$D4201+Настройки!$B$7),0,MAX(0,$E4201-MAX(0,SUMIFS(Тех_Движение!$G$2:$G$5111,Тех_Движение!$D$2:$D$5111,$C4201,Тех_Движение!$B$2:$B$5111,"&lt;="&amp;O$3)-$F4201)))</f>
        <v/>
      </c>
      <c r="P4201" s="54">
        <f>IF(OR($B4201="",P$3&lt;$D4201+Настройки!$B$7),0,MAX(0,$E4201-MAX(0,SUMIFS(Тех_Движение!$G$2:$G$5111,Тех_Движение!$D$2:$D$5111,$C4201,Тех_Движение!$B$2:$B$5111,"&lt;="&amp;P$3)-$F4201)))</f>
        <v/>
      </c>
      <c r="Q4201" s="54">
        <f>IF(OR($B4201="",Q$3&lt;$D4201+Настройки!$B$7),0,MAX(0,$E4201-MAX(0,SUMIFS(Тех_Движение!$G$2:$G$5111,Тех_Движение!$D$2:$D$5111,$C4201,Тех_Движение!$B$2:$B$5111,"&lt;="&amp;Q$3)-$F4201)))</f>
        <v/>
      </c>
      <c r="R4201" s="54">
        <f>IF($B4201="","",SUM($K4201:$Q4201))</f>
        <v/>
      </c>
      <c r="S4201" s="56">
        <f>IF($B4201="","",VLOOKUP($C4201,Настройки!$A$11:$L$17,9,FALSE))</f>
        <v/>
      </c>
      <c r="T4201" s="56">
        <f>IF($B4201="","",$R4201*$S4201)</f>
        <v/>
      </c>
    </row>
    <row r="4202">
      <c r="A4202" s="20">
        <f>Тех_Движение!$A$4199</f>
        <v/>
      </c>
      <c r="B4202" s="20">
        <f>IF(Тех_Движение!$F$4199&gt;0,Тех_Движение!$I$4199,"")</f>
        <v/>
      </c>
      <c r="C4202" s="20">
        <f>IF($B4202="","",Тех_Движение!$D$4199)</f>
        <v/>
      </c>
      <c r="D4202" s="42">
        <f>IF($B4202="","",Тех_Движение!$B$4199)</f>
        <v/>
      </c>
      <c r="E4202" s="54">
        <f>IF($B4202="","",Тех_Движение!$F$4199)</f>
        <v/>
      </c>
      <c r="F4202" s="54">
        <f>IF($B4202="","",SUMIFS($E$5:$E4201,$C$5:$C4201,$C4202))</f>
        <v/>
      </c>
      <c r="G4202" s="54">
        <f>IF($B4202="","",MAX(0,$E4202-MAX(0,SUMIFS(Тех_Движение!$G$2:$G$5111,Тех_Движение!$D$2:$D$5111,$C4202,Тех_Движение!$B$2:$B$5111,"&lt;="&amp;Настройки!$B$5-1)-$F4202)))</f>
        <v/>
      </c>
      <c r="H4202" s="54">
        <f>IF($B4202="","",IF(AND($D4202&gt;=Настройки!$B$5,$D4202&lt;=Настройки!$B$6),$E4202,0))</f>
        <v/>
      </c>
      <c r="I4202" s="54">
        <f>IF($B4202="","",$G4202+$H4202-$J4202)</f>
        <v/>
      </c>
      <c r="J4202" s="54">
        <f>IF($B4202="","",MAX(0,$E4202-MAX(0,SUMIFS(Тех_Движение!$G$2:$G$5111,Тех_Движение!$D$2:$D$5111,$C4202,Тех_Движение!$B$2:$B$5111,"&lt;="&amp;Настройки!$B$6)-$F4202)))</f>
        <v/>
      </c>
      <c r="K4202" s="54">
        <f>IF(OR($B4202="",K$3&lt;$D4202+Настройки!$B$7),0,MAX(0,$E4202-MAX(0,SUMIFS(Тех_Движение!$G$2:$G$5111,Тех_Движение!$D$2:$D$5111,$C4202,Тех_Движение!$B$2:$B$5111,"&lt;="&amp;K$3)-$F4202)))</f>
        <v/>
      </c>
      <c r="L4202" s="54">
        <f>IF(OR($B4202="",L$3&lt;$D4202+Настройки!$B$7),0,MAX(0,$E4202-MAX(0,SUMIFS(Тех_Движение!$G$2:$G$5111,Тех_Движение!$D$2:$D$5111,$C4202,Тех_Движение!$B$2:$B$5111,"&lt;="&amp;L$3)-$F4202)))</f>
        <v/>
      </c>
      <c r="M4202" s="54">
        <f>IF(OR($B4202="",M$3&lt;$D4202+Настройки!$B$7),0,MAX(0,$E4202-MAX(0,SUMIFS(Тех_Движение!$G$2:$G$5111,Тех_Движение!$D$2:$D$5111,$C4202,Тех_Движение!$B$2:$B$5111,"&lt;="&amp;M$3)-$F4202)))</f>
        <v/>
      </c>
      <c r="N4202" s="54">
        <f>IF(OR($B4202="",N$3&lt;$D4202+Настройки!$B$7),0,MAX(0,$E4202-MAX(0,SUMIFS(Тех_Движение!$G$2:$G$5111,Тех_Движение!$D$2:$D$5111,$C4202,Тех_Движение!$B$2:$B$5111,"&lt;="&amp;N$3)-$F4202)))</f>
        <v/>
      </c>
      <c r="O4202" s="54">
        <f>IF(OR($B4202="",O$3&lt;$D4202+Настройки!$B$7),0,MAX(0,$E4202-MAX(0,SUMIFS(Тех_Движение!$G$2:$G$5111,Тех_Движение!$D$2:$D$5111,$C4202,Тех_Движение!$B$2:$B$5111,"&lt;="&amp;O$3)-$F4202)))</f>
        <v/>
      </c>
      <c r="P4202" s="54">
        <f>IF(OR($B4202="",P$3&lt;$D4202+Настройки!$B$7),0,MAX(0,$E4202-MAX(0,SUMIFS(Тех_Движение!$G$2:$G$5111,Тех_Движение!$D$2:$D$5111,$C4202,Тех_Движение!$B$2:$B$5111,"&lt;="&amp;P$3)-$F4202)))</f>
        <v/>
      </c>
      <c r="Q4202" s="54">
        <f>IF(OR($B4202="",Q$3&lt;$D4202+Настройки!$B$7),0,MAX(0,$E4202-MAX(0,SUMIFS(Тех_Движение!$G$2:$G$5111,Тех_Движение!$D$2:$D$5111,$C4202,Тех_Движение!$B$2:$B$5111,"&lt;="&amp;Q$3)-$F4202)))</f>
        <v/>
      </c>
      <c r="R4202" s="54">
        <f>IF($B4202="","",SUM($K4202:$Q4202))</f>
        <v/>
      </c>
      <c r="S4202" s="56">
        <f>IF($B4202="","",VLOOKUP($C4202,Настройки!$A$11:$L$17,9,FALSE))</f>
        <v/>
      </c>
      <c r="T4202" s="56">
        <f>IF($B4202="","",$R4202*$S4202)</f>
        <v/>
      </c>
    </row>
    <row r="4203">
      <c r="A4203" s="20">
        <f>Тех_Движение!$A$4200</f>
        <v/>
      </c>
      <c r="B4203" s="20">
        <f>IF(Тех_Движение!$F$4200&gt;0,Тех_Движение!$I$4200,"")</f>
        <v/>
      </c>
      <c r="C4203" s="20">
        <f>IF($B4203="","",Тех_Движение!$D$4200)</f>
        <v/>
      </c>
      <c r="D4203" s="42">
        <f>IF($B4203="","",Тех_Движение!$B$4200)</f>
        <v/>
      </c>
      <c r="E4203" s="54">
        <f>IF($B4203="","",Тех_Движение!$F$4200)</f>
        <v/>
      </c>
      <c r="F4203" s="54">
        <f>IF($B4203="","",SUMIFS($E$5:$E4202,$C$5:$C4202,$C4203))</f>
        <v/>
      </c>
      <c r="G4203" s="54">
        <f>IF($B4203="","",MAX(0,$E4203-MAX(0,SUMIFS(Тех_Движение!$G$2:$G$5111,Тех_Движение!$D$2:$D$5111,$C4203,Тех_Движение!$B$2:$B$5111,"&lt;="&amp;Настройки!$B$5-1)-$F4203)))</f>
        <v/>
      </c>
      <c r="H4203" s="54">
        <f>IF($B4203="","",IF(AND($D4203&gt;=Настройки!$B$5,$D4203&lt;=Настройки!$B$6),$E4203,0))</f>
        <v/>
      </c>
      <c r="I4203" s="54">
        <f>IF($B4203="","",$G4203+$H4203-$J4203)</f>
        <v/>
      </c>
      <c r="J4203" s="54">
        <f>IF($B4203="","",MAX(0,$E4203-MAX(0,SUMIFS(Тех_Движение!$G$2:$G$5111,Тех_Движение!$D$2:$D$5111,$C4203,Тех_Движение!$B$2:$B$5111,"&lt;="&amp;Настройки!$B$6)-$F4203)))</f>
        <v/>
      </c>
      <c r="K4203" s="54">
        <f>IF(OR($B4203="",K$3&lt;$D4203+Настройки!$B$7),0,MAX(0,$E4203-MAX(0,SUMIFS(Тех_Движение!$G$2:$G$5111,Тех_Движение!$D$2:$D$5111,$C4203,Тех_Движение!$B$2:$B$5111,"&lt;="&amp;K$3)-$F4203)))</f>
        <v/>
      </c>
      <c r="L4203" s="54">
        <f>IF(OR($B4203="",L$3&lt;$D4203+Настройки!$B$7),0,MAX(0,$E4203-MAX(0,SUMIFS(Тех_Движение!$G$2:$G$5111,Тех_Движение!$D$2:$D$5111,$C4203,Тех_Движение!$B$2:$B$5111,"&lt;="&amp;L$3)-$F4203)))</f>
        <v/>
      </c>
      <c r="M4203" s="54">
        <f>IF(OR($B4203="",M$3&lt;$D4203+Настройки!$B$7),0,MAX(0,$E4203-MAX(0,SUMIFS(Тех_Движение!$G$2:$G$5111,Тех_Движение!$D$2:$D$5111,$C4203,Тех_Движение!$B$2:$B$5111,"&lt;="&amp;M$3)-$F4203)))</f>
        <v/>
      </c>
      <c r="N4203" s="54">
        <f>IF(OR($B4203="",N$3&lt;$D4203+Настройки!$B$7),0,MAX(0,$E4203-MAX(0,SUMIFS(Тех_Движение!$G$2:$G$5111,Тех_Движение!$D$2:$D$5111,$C4203,Тех_Движение!$B$2:$B$5111,"&lt;="&amp;N$3)-$F4203)))</f>
        <v/>
      </c>
      <c r="O4203" s="54">
        <f>IF(OR($B4203="",O$3&lt;$D4203+Настройки!$B$7),0,MAX(0,$E4203-MAX(0,SUMIFS(Тех_Движение!$G$2:$G$5111,Тех_Движение!$D$2:$D$5111,$C4203,Тех_Движение!$B$2:$B$5111,"&lt;="&amp;O$3)-$F4203)))</f>
        <v/>
      </c>
      <c r="P4203" s="54">
        <f>IF(OR($B4203="",P$3&lt;$D4203+Настройки!$B$7),0,MAX(0,$E4203-MAX(0,SUMIFS(Тех_Движение!$G$2:$G$5111,Тех_Движение!$D$2:$D$5111,$C4203,Тех_Движение!$B$2:$B$5111,"&lt;="&amp;P$3)-$F4203)))</f>
        <v/>
      </c>
      <c r="Q4203" s="54">
        <f>IF(OR($B4203="",Q$3&lt;$D4203+Настройки!$B$7),0,MAX(0,$E4203-MAX(0,SUMIFS(Тех_Движение!$G$2:$G$5111,Тех_Движение!$D$2:$D$5111,$C4203,Тех_Движение!$B$2:$B$5111,"&lt;="&amp;Q$3)-$F4203)))</f>
        <v/>
      </c>
      <c r="R4203" s="54">
        <f>IF($B4203="","",SUM($K4203:$Q4203))</f>
        <v/>
      </c>
      <c r="S4203" s="56">
        <f>IF($B4203="","",VLOOKUP($C4203,Настройки!$A$11:$L$17,9,FALSE))</f>
        <v/>
      </c>
      <c r="T4203" s="56">
        <f>IF($B4203="","",$R4203*$S4203)</f>
        <v/>
      </c>
    </row>
    <row r="4204">
      <c r="A4204" s="20">
        <f>Тех_Движение!$A$4201</f>
        <v/>
      </c>
      <c r="B4204" s="20">
        <f>IF(Тех_Движение!$F$4201&gt;0,Тех_Движение!$I$4201,"")</f>
        <v/>
      </c>
      <c r="C4204" s="20">
        <f>IF($B4204="","",Тех_Движение!$D$4201)</f>
        <v/>
      </c>
      <c r="D4204" s="42">
        <f>IF($B4204="","",Тех_Движение!$B$4201)</f>
        <v/>
      </c>
      <c r="E4204" s="54">
        <f>IF($B4204="","",Тех_Движение!$F$4201)</f>
        <v/>
      </c>
      <c r="F4204" s="54">
        <f>IF($B4204="","",SUMIFS($E$5:$E4203,$C$5:$C4203,$C4204))</f>
        <v/>
      </c>
      <c r="G4204" s="54">
        <f>IF($B4204="","",MAX(0,$E4204-MAX(0,SUMIFS(Тех_Движение!$G$2:$G$5111,Тех_Движение!$D$2:$D$5111,$C4204,Тех_Движение!$B$2:$B$5111,"&lt;="&amp;Настройки!$B$5-1)-$F4204)))</f>
        <v/>
      </c>
      <c r="H4204" s="54">
        <f>IF($B4204="","",IF(AND($D4204&gt;=Настройки!$B$5,$D4204&lt;=Настройки!$B$6),$E4204,0))</f>
        <v/>
      </c>
      <c r="I4204" s="54">
        <f>IF($B4204="","",$G4204+$H4204-$J4204)</f>
        <v/>
      </c>
      <c r="J4204" s="54">
        <f>IF($B4204="","",MAX(0,$E4204-MAX(0,SUMIFS(Тех_Движение!$G$2:$G$5111,Тех_Движение!$D$2:$D$5111,$C4204,Тех_Движение!$B$2:$B$5111,"&lt;="&amp;Настройки!$B$6)-$F4204)))</f>
        <v/>
      </c>
      <c r="K4204" s="54">
        <f>IF(OR($B4204="",K$3&lt;$D4204+Настройки!$B$7),0,MAX(0,$E4204-MAX(0,SUMIFS(Тех_Движение!$G$2:$G$5111,Тех_Движение!$D$2:$D$5111,$C4204,Тех_Движение!$B$2:$B$5111,"&lt;="&amp;K$3)-$F4204)))</f>
        <v/>
      </c>
      <c r="L4204" s="54">
        <f>IF(OR($B4204="",L$3&lt;$D4204+Настройки!$B$7),0,MAX(0,$E4204-MAX(0,SUMIFS(Тех_Движение!$G$2:$G$5111,Тех_Движение!$D$2:$D$5111,$C4204,Тех_Движение!$B$2:$B$5111,"&lt;="&amp;L$3)-$F4204)))</f>
        <v/>
      </c>
      <c r="M4204" s="54">
        <f>IF(OR($B4204="",M$3&lt;$D4204+Настройки!$B$7),0,MAX(0,$E4204-MAX(0,SUMIFS(Тех_Движение!$G$2:$G$5111,Тех_Движение!$D$2:$D$5111,$C4204,Тех_Движение!$B$2:$B$5111,"&lt;="&amp;M$3)-$F4204)))</f>
        <v/>
      </c>
      <c r="N4204" s="54">
        <f>IF(OR($B4204="",N$3&lt;$D4204+Настройки!$B$7),0,MAX(0,$E4204-MAX(0,SUMIFS(Тех_Движение!$G$2:$G$5111,Тех_Движение!$D$2:$D$5111,$C4204,Тех_Движение!$B$2:$B$5111,"&lt;="&amp;N$3)-$F4204)))</f>
        <v/>
      </c>
      <c r="O4204" s="54">
        <f>IF(OR($B4204="",O$3&lt;$D4204+Настройки!$B$7),0,MAX(0,$E4204-MAX(0,SUMIFS(Тех_Движение!$G$2:$G$5111,Тех_Движение!$D$2:$D$5111,$C4204,Тех_Движение!$B$2:$B$5111,"&lt;="&amp;O$3)-$F4204)))</f>
        <v/>
      </c>
      <c r="P4204" s="54">
        <f>IF(OR($B4204="",P$3&lt;$D4204+Настройки!$B$7),0,MAX(0,$E4204-MAX(0,SUMIFS(Тех_Движение!$G$2:$G$5111,Тех_Движение!$D$2:$D$5111,$C4204,Тех_Движение!$B$2:$B$5111,"&lt;="&amp;P$3)-$F4204)))</f>
        <v/>
      </c>
      <c r="Q4204" s="54">
        <f>IF(OR($B4204="",Q$3&lt;$D4204+Настройки!$B$7),0,MAX(0,$E4204-MAX(0,SUMIFS(Тех_Движение!$G$2:$G$5111,Тех_Движение!$D$2:$D$5111,$C4204,Тех_Движение!$B$2:$B$5111,"&lt;="&amp;Q$3)-$F4204)))</f>
        <v/>
      </c>
      <c r="R4204" s="54">
        <f>IF($B4204="","",SUM($K4204:$Q4204))</f>
        <v/>
      </c>
      <c r="S4204" s="56">
        <f>IF($B4204="","",VLOOKUP($C4204,Настройки!$A$11:$L$17,9,FALSE))</f>
        <v/>
      </c>
      <c r="T4204" s="56">
        <f>IF($B4204="","",$R4204*$S4204)</f>
        <v/>
      </c>
    </row>
    <row r="4205">
      <c r="A4205" s="20">
        <f>Тех_Движение!$A$4202</f>
        <v/>
      </c>
      <c r="B4205" s="20">
        <f>IF(Тех_Движение!$F$4202&gt;0,Тех_Движение!$I$4202,"")</f>
        <v/>
      </c>
      <c r="C4205" s="20">
        <f>IF($B4205="","",Тех_Движение!$D$4202)</f>
        <v/>
      </c>
      <c r="D4205" s="42">
        <f>IF($B4205="","",Тех_Движение!$B$4202)</f>
        <v/>
      </c>
      <c r="E4205" s="54">
        <f>IF($B4205="","",Тех_Движение!$F$4202)</f>
        <v/>
      </c>
      <c r="F4205" s="54">
        <f>IF($B4205="","",SUMIFS($E$5:$E4204,$C$5:$C4204,$C4205))</f>
        <v/>
      </c>
      <c r="G4205" s="54">
        <f>IF($B4205="","",MAX(0,$E4205-MAX(0,SUMIFS(Тех_Движение!$G$2:$G$5111,Тех_Движение!$D$2:$D$5111,$C4205,Тех_Движение!$B$2:$B$5111,"&lt;="&amp;Настройки!$B$5-1)-$F4205)))</f>
        <v/>
      </c>
      <c r="H4205" s="54">
        <f>IF($B4205="","",IF(AND($D4205&gt;=Настройки!$B$5,$D4205&lt;=Настройки!$B$6),$E4205,0))</f>
        <v/>
      </c>
      <c r="I4205" s="54">
        <f>IF($B4205="","",$G4205+$H4205-$J4205)</f>
        <v/>
      </c>
      <c r="J4205" s="54">
        <f>IF($B4205="","",MAX(0,$E4205-MAX(0,SUMIFS(Тех_Движение!$G$2:$G$5111,Тех_Движение!$D$2:$D$5111,$C4205,Тех_Движение!$B$2:$B$5111,"&lt;="&amp;Настройки!$B$6)-$F4205)))</f>
        <v/>
      </c>
      <c r="K4205" s="54">
        <f>IF(OR($B4205="",K$3&lt;$D4205+Настройки!$B$7),0,MAX(0,$E4205-MAX(0,SUMIFS(Тех_Движение!$G$2:$G$5111,Тех_Движение!$D$2:$D$5111,$C4205,Тех_Движение!$B$2:$B$5111,"&lt;="&amp;K$3)-$F4205)))</f>
        <v/>
      </c>
      <c r="L4205" s="54">
        <f>IF(OR($B4205="",L$3&lt;$D4205+Настройки!$B$7),0,MAX(0,$E4205-MAX(0,SUMIFS(Тех_Движение!$G$2:$G$5111,Тех_Движение!$D$2:$D$5111,$C4205,Тех_Движение!$B$2:$B$5111,"&lt;="&amp;L$3)-$F4205)))</f>
        <v/>
      </c>
      <c r="M4205" s="54">
        <f>IF(OR($B4205="",M$3&lt;$D4205+Настройки!$B$7),0,MAX(0,$E4205-MAX(0,SUMIFS(Тех_Движение!$G$2:$G$5111,Тех_Движение!$D$2:$D$5111,$C4205,Тех_Движение!$B$2:$B$5111,"&lt;="&amp;M$3)-$F4205)))</f>
        <v/>
      </c>
      <c r="N4205" s="54">
        <f>IF(OR($B4205="",N$3&lt;$D4205+Настройки!$B$7),0,MAX(0,$E4205-MAX(0,SUMIFS(Тех_Движение!$G$2:$G$5111,Тех_Движение!$D$2:$D$5111,$C4205,Тех_Движение!$B$2:$B$5111,"&lt;="&amp;N$3)-$F4205)))</f>
        <v/>
      </c>
      <c r="O4205" s="54">
        <f>IF(OR($B4205="",O$3&lt;$D4205+Настройки!$B$7),0,MAX(0,$E4205-MAX(0,SUMIFS(Тех_Движение!$G$2:$G$5111,Тех_Движение!$D$2:$D$5111,$C4205,Тех_Движение!$B$2:$B$5111,"&lt;="&amp;O$3)-$F4205)))</f>
        <v/>
      </c>
      <c r="P4205" s="54">
        <f>IF(OR($B4205="",P$3&lt;$D4205+Настройки!$B$7),0,MAX(0,$E4205-MAX(0,SUMIFS(Тех_Движение!$G$2:$G$5111,Тех_Движение!$D$2:$D$5111,$C4205,Тех_Движение!$B$2:$B$5111,"&lt;="&amp;P$3)-$F4205)))</f>
        <v/>
      </c>
      <c r="Q4205" s="54">
        <f>IF(OR($B4205="",Q$3&lt;$D4205+Настройки!$B$7),0,MAX(0,$E4205-MAX(0,SUMIFS(Тех_Движение!$G$2:$G$5111,Тех_Движение!$D$2:$D$5111,$C4205,Тех_Движение!$B$2:$B$5111,"&lt;="&amp;Q$3)-$F4205)))</f>
        <v/>
      </c>
      <c r="R4205" s="54">
        <f>IF($B4205="","",SUM($K4205:$Q4205))</f>
        <v/>
      </c>
      <c r="S4205" s="56">
        <f>IF($B4205="","",VLOOKUP($C4205,Настройки!$A$11:$L$17,9,FALSE))</f>
        <v/>
      </c>
      <c r="T4205" s="56">
        <f>IF($B4205="","",$R4205*$S4205)</f>
        <v/>
      </c>
    </row>
    <row r="4206">
      <c r="A4206" s="20">
        <f>Тех_Движение!$A$4203</f>
        <v/>
      </c>
      <c r="B4206" s="20">
        <f>IF(Тех_Движение!$F$4203&gt;0,Тех_Движение!$I$4203,"")</f>
        <v/>
      </c>
      <c r="C4206" s="20">
        <f>IF($B4206="","",Тех_Движение!$D$4203)</f>
        <v/>
      </c>
      <c r="D4206" s="42">
        <f>IF($B4206="","",Тех_Движение!$B$4203)</f>
        <v/>
      </c>
      <c r="E4206" s="54">
        <f>IF($B4206="","",Тех_Движение!$F$4203)</f>
        <v/>
      </c>
      <c r="F4206" s="54">
        <f>IF($B4206="","",SUMIFS($E$5:$E4205,$C$5:$C4205,$C4206))</f>
        <v/>
      </c>
      <c r="G4206" s="54">
        <f>IF($B4206="","",MAX(0,$E4206-MAX(0,SUMIFS(Тех_Движение!$G$2:$G$5111,Тех_Движение!$D$2:$D$5111,$C4206,Тех_Движение!$B$2:$B$5111,"&lt;="&amp;Настройки!$B$5-1)-$F4206)))</f>
        <v/>
      </c>
      <c r="H4206" s="54">
        <f>IF($B4206="","",IF(AND($D4206&gt;=Настройки!$B$5,$D4206&lt;=Настройки!$B$6),$E4206,0))</f>
        <v/>
      </c>
      <c r="I4206" s="54">
        <f>IF($B4206="","",$G4206+$H4206-$J4206)</f>
        <v/>
      </c>
      <c r="J4206" s="54">
        <f>IF($B4206="","",MAX(0,$E4206-MAX(0,SUMIFS(Тех_Движение!$G$2:$G$5111,Тех_Движение!$D$2:$D$5111,$C4206,Тех_Движение!$B$2:$B$5111,"&lt;="&amp;Настройки!$B$6)-$F4206)))</f>
        <v/>
      </c>
      <c r="K4206" s="54">
        <f>IF(OR($B4206="",K$3&lt;$D4206+Настройки!$B$7),0,MAX(0,$E4206-MAX(0,SUMIFS(Тех_Движение!$G$2:$G$5111,Тех_Движение!$D$2:$D$5111,$C4206,Тех_Движение!$B$2:$B$5111,"&lt;="&amp;K$3)-$F4206)))</f>
        <v/>
      </c>
      <c r="L4206" s="54">
        <f>IF(OR($B4206="",L$3&lt;$D4206+Настройки!$B$7),0,MAX(0,$E4206-MAX(0,SUMIFS(Тех_Движение!$G$2:$G$5111,Тех_Движение!$D$2:$D$5111,$C4206,Тех_Движение!$B$2:$B$5111,"&lt;="&amp;L$3)-$F4206)))</f>
        <v/>
      </c>
      <c r="M4206" s="54">
        <f>IF(OR($B4206="",M$3&lt;$D4206+Настройки!$B$7),0,MAX(0,$E4206-MAX(0,SUMIFS(Тех_Движение!$G$2:$G$5111,Тех_Движение!$D$2:$D$5111,$C4206,Тех_Движение!$B$2:$B$5111,"&lt;="&amp;M$3)-$F4206)))</f>
        <v/>
      </c>
      <c r="N4206" s="54">
        <f>IF(OR($B4206="",N$3&lt;$D4206+Настройки!$B$7),0,MAX(0,$E4206-MAX(0,SUMIFS(Тех_Движение!$G$2:$G$5111,Тех_Движение!$D$2:$D$5111,$C4206,Тех_Движение!$B$2:$B$5111,"&lt;="&amp;N$3)-$F4206)))</f>
        <v/>
      </c>
      <c r="O4206" s="54">
        <f>IF(OR($B4206="",O$3&lt;$D4206+Настройки!$B$7),0,MAX(0,$E4206-MAX(0,SUMIFS(Тех_Движение!$G$2:$G$5111,Тех_Движение!$D$2:$D$5111,$C4206,Тех_Движение!$B$2:$B$5111,"&lt;="&amp;O$3)-$F4206)))</f>
        <v/>
      </c>
      <c r="P4206" s="54">
        <f>IF(OR($B4206="",P$3&lt;$D4206+Настройки!$B$7),0,MAX(0,$E4206-MAX(0,SUMIFS(Тех_Движение!$G$2:$G$5111,Тех_Движение!$D$2:$D$5111,$C4206,Тех_Движение!$B$2:$B$5111,"&lt;="&amp;P$3)-$F4206)))</f>
        <v/>
      </c>
      <c r="Q4206" s="54">
        <f>IF(OR($B4206="",Q$3&lt;$D4206+Настройки!$B$7),0,MAX(0,$E4206-MAX(0,SUMIFS(Тех_Движение!$G$2:$G$5111,Тех_Движение!$D$2:$D$5111,$C4206,Тех_Движение!$B$2:$B$5111,"&lt;="&amp;Q$3)-$F4206)))</f>
        <v/>
      </c>
      <c r="R4206" s="54">
        <f>IF($B4206="","",SUM($K4206:$Q4206))</f>
        <v/>
      </c>
      <c r="S4206" s="56">
        <f>IF($B4206="","",VLOOKUP($C4206,Настройки!$A$11:$L$17,9,FALSE))</f>
        <v/>
      </c>
      <c r="T4206" s="56">
        <f>IF($B4206="","",$R4206*$S4206)</f>
        <v/>
      </c>
    </row>
    <row r="4207">
      <c r="A4207" s="20">
        <f>Тех_Движение!$A$4204</f>
        <v/>
      </c>
      <c r="B4207" s="20">
        <f>IF(Тех_Движение!$F$4204&gt;0,Тех_Движение!$I$4204,"")</f>
        <v/>
      </c>
      <c r="C4207" s="20">
        <f>IF($B4207="","",Тех_Движение!$D$4204)</f>
        <v/>
      </c>
      <c r="D4207" s="42">
        <f>IF($B4207="","",Тех_Движение!$B$4204)</f>
        <v/>
      </c>
      <c r="E4207" s="54">
        <f>IF($B4207="","",Тех_Движение!$F$4204)</f>
        <v/>
      </c>
      <c r="F4207" s="54">
        <f>IF($B4207="","",SUMIFS($E$5:$E4206,$C$5:$C4206,$C4207))</f>
        <v/>
      </c>
      <c r="G4207" s="54">
        <f>IF($B4207="","",MAX(0,$E4207-MAX(0,SUMIFS(Тех_Движение!$G$2:$G$5111,Тех_Движение!$D$2:$D$5111,$C4207,Тех_Движение!$B$2:$B$5111,"&lt;="&amp;Настройки!$B$5-1)-$F4207)))</f>
        <v/>
      </c>
      <c r="H4207" s="54">
        <f>IF($B4207="","",IF(AND($D4207&gt;=Настройки!$B$5,$D4207&lt;=Настройки!$B$6),$E4207,0))</f>
        <v/>
      </c>
      <c r="I4207" s="54">
        <f>IF($B4207="","",$G4207+$H4207-$J4207)</f>
        <v/>
      </c>
      <c r="J4207" s="54">
        <f>IF($B4207="","",MAX(0,$E4207-MAX(0,SUMIFS(Тех_Движение!$G$2:$G$5111,Тех_Движение!$D$2:$D$5111,$C4207,Тех_Движение!$B$2:$B$5111,"&lt;="&amp;Настройки!$B$6)-$F4207)))</f>
        <v/>
      </c>
      <c r="K4207" s="54">
        <f>IF(OR($B4207="",K$3&lt;$D4207+Настройки!$B$7),0,MAX(0,$E4207-MAX(0,SUMIFS(Тех_Движение!$G$2:$G$5111,Тех_Движение!$D$2:$D$5111,$C4207,Тех_Движение!$B$2:$B$5111,"&lt;="&amp;K$3)-$F4207)))</f>
        <v/>
      </c>
      <c r="L4207" s="54">
        <f>IF(OR($B4207="",L$3&lt;$D4207+Настройки!$B$7),0,MAX(0,$E4207-MAX(0,SUMIFS(Тех_Движение!$G$2:$G$5111,Тех_Движение!$D$2:$D$5111,$C4207,Тех_Движение!$B$2:$B$5111,"&lt;="&amp;L$3)-$F4207)))</f>
        <v/>
      </c>
      <c r="M4207" s="54">
        <f>IF(OR($B4207="",M$3&lt;$D4207+Настройки!$B$7),0,MAX(0,$E4207-MAX(0,SUMIFS(Тех_Движение!$G$2:$G$5111,Тех_Движение!$D$2:$D$5111,$C4207,Тех_Движение!$B$2:$B$5111,"&lt;="&amp;M$3)-$F4207)))</f>
        <v/>
      </c>
      <c r="N4207" s="54">
        <f>IF(OR($B4207="",N$3&lt;$D4207+Настройки!$B$7),0,MAX(0,$E4207-MAX(0,SUMIFS(Тех_Движение!$G$2:$G$5111,Тех_Движение!$D$2:$D$5111,$C4207,Тех_Движение!$B$2:$B$5111,"&lt;="&amp;N$3)-$F4207)))</f>
        <v/>
      </c>
      <c r="O4207" s="54">
        <f>IF(OR($B4207="",O$3&lt;$D4207+Настройки!$B$7),0,MAX(0,$E4207-MAX(0,SUMIFS(Тех_Движение!$G$2:$G$5111,Тех_Движение!$D$2:$D$5111,$C4207,Тех_Движение!$B$2:$B$5111,"&lt;="&amp;O$3)-$F4207)))</f>
        <v/>
      </c>
      <c r="P4207" s="54">
        <f>IF(OR($B4207="",P$3&lt;$D4207+Настройки!$B$7),0,MAX(0,$E4207-MAX(0,SUMIFS(Тех_Движение!$G$2:$G$5111,Тех_Движение!$D$2:$D$5111,$C4207,Тех_Движение!$B$2:$B$5111,"&lt;="&amp;P$3)-$F4207)))</f>
        <v/>
      </c>
      <c r="Q4207" s="54">
        <f>IF(OR($B4207="",Q$3&lt;$D4207+Настройки!$B$7),0,MAX(0,$E4207-MAX(0,SUMIFS(Тех_Движение!$G$2:$G$5111,Тех_Движение!$D$2:$D$5111,$C4207,Тех_Движение!$B$2:$B$5111,"&lt;="&amp;Q$3)-$F4207)))</f>
        <v/>
      </c>
      <c r="R4207" s="54">
        <f>IF($B4207="","",SUM($K4207:$Q4207))</f>
        <v/>
      </c>
      <c r="S4207" s="56">
        <f>IF($B4207="","",VLOOKUP($C4207,Настройки!$A$11:$L$17,9,FALSE))</f>
        <v/>
      </c>
      <c r="T4207" s="56">
        <f>IF($B4207="","",$R4207*$S4207)</f>
        <v/>
      </c>
    </row>
    <row r="4208">
      <c r="A4208" s="20">
        <f>Тех_Движение!$A$4205</f>
        <v/>
      </c>
      <c r="B4208" s="20">
        <f>IF(Тех_Движение!$F$4205&gt;0,Тех_Движение!$I$4205,"")</f>
        <v/>
      </c>
      <c r="C4208" s="20">
        <f>IF($B4208="","",Тех_Движение!$D$4205)</f>
        <v/>
      </c>
      <c r="D4208" s="42">
        <f>IF($B4208="","",Тех_Движение!$B$4205)</f>
        <v/>
      </c>
      <c r="E4208" s="54">
        <f>IF($B4208="","",Тех_Движение!$F$4205)</f>
        <v/>
      </c>
      <c r="F4208" s="54">
        <f>IF($B4208="","",SUMIFS($E$5:$E4207,$C$5:$C4207,$C4208))</f>
        <v/>
      </c>
      <c r="G4208" s="54">
        <f>IF($B4208="","",MAX(0,$E4208-MAX(0,SUMIFS(Тех_Движение!$G$2:$G$5111,Тех_Движение!$D$2:$D$5111,$C4208,Тех_Движение!$B$2:$B$5111,"&lt;="&amp;Настройки!$B$5-1)-$F4208)))</f>
        <v/>
      </c>
      <c r="H4208" s="54">
        <f>IF($B4208="","",IF(AND($D4208&gt;=Настройки!$B$5,$D4208&lt;=Настройки!$B$6),$E4208,0))</f>
        <v/>
      </c>
      <c r="I4208" s="54">
        <f>IF($B4208="","",$G4208+$H4208-$J4208)</f>
        <v/>
      </c>
      <c r="J4208" s="54">
        <f>IF($B4208="","",MAX(0,$E4208-MAX(0,SUMIFS(Тех_Движение!$G$2:$G$5111,Тех_Движение!$D$2:$D$5111,$C4208,Тех_Движение!$B$2:$B$5111,"&lt;="&amp;Настройки!$B$6)-$F4208)))</f>
        <v/>
      </c>
      <c r="K4208" s="54">
        <f>IF(OR($B4208="",K$3&lt;$D4208+Настройки!$B$7),0,MAX(0,$E4208-MAX(0,SUMIFS(Тех_Движение!$G$2:$G$5111,Тех_Движение!$D$2:$D$5111,$C4208,Тех_Движение!$B$2:$B$5111,"&lt;="&amp;K$3)-$F4208)))</f>
        <v/>
      </c>
      <c r="L4208" s="54">
        <f>IF(OR($B4208="",L$3&lt;$D4208+Настройки!$B$7),0,MAX(0,$E4208-MAX(0,SUMIFS(Тех_Движение!$G$2:$G$5111,Тех_Движение!$D$2:$D$5111,$C4208,Тех_Движение!$B$2:$B$5111,"&lt;="&amp;L$3)-$F4208)))</f>
        <v/>
      </c>
      <c r="M4208" s="54">
        <f>IF(OR($B4208="",M$3&lt;$D4208+Настройки!$B$7),0,MAX(0,$E4208-MAX(0,SUMIFS(Тех_Движение!$G$2:$G$5111,Тех_Движение!$D$2:$D$5111,$C4208,Тех_Движение!$B$2:$B$5111,"&lt;="&amp;M$3)-$F4208)))</f>
        <v/>
      </c>
      <c r="N4208" s="54">
        <f>IF(OR($B4208="",N$3&lt;$D4208+Настройки!$B$7),0,MAX(0,$E4208-MAX(0,SUMIFS(Тех_Движение!$G$2:$G$5111,Тех_Движение!$D$2:$D$5111,$C4208,Тех_Движение!$B$2:$B$5111,"&lt;="&amp;N$3)-$F4208)))</f>
        <v/>
      </c>
      <c r="O4208" s="54">
        <f>IF(OR($B4208="",O$3&lt;$D4208+Настройки!$B$7),0,MAX(0,$E4208-MAX(0,SUMIFS(Тех_Движение!$G$2:$G$5111,Тех_Движение!$D$2:$D$5111,$C4208,Тех_Движение!$B$2:$B$5111,"&lt;="&amp;O$3)-$F4208)))</f>
        <v/>
      </c>
      <c r="P4208" s="54">
        <f>IF(OR($B4208="",P$3&lt;$D4208+Настройки!$B$7),0,MAX(0,$E4208-MAX(0,SUMIFS(Тех_Движение!$G$2:$G$5111,Тех_Движение!$D$2:$D$5111,$C4208,Тех_Движение!$B$2:$B$5111,"&lt;="&amp;P$3)-$F4208)))</f>
        <v/>
      </c>
      <c r="Q4208" s="54">
        <f>IF(OR($B4208="",Q$3&lt;$D4208+Настройки!$B$7),0,MAX(0,$E4208-MAX(0,SUMIFS(Тех_Движение!$G$2:$G$5111,Тех_Движение!$D$2:$D$5111,$C4208,Тех_Движение!$B$2:$B$5111,"&lt;="&amp;Q$3)-$F4208)))</f>
        <v/>
      </c>
      <c r="R4208" s="54">
        <f>IF($B4208="","",SUM($K4208:$Q4208))</f>
        <v/>
      </c>
      <c r="S4208" s="56">
        <f>IF($B4208="","",VLOOKUP($C4208,Настройки!$A$11:$L$17,9,FALSE))</f>
        <v/>
      </c>
      <c r="T4208" s="56">
        <f>IF($B4208="","",$R4208*$S4208)</f>
        <v/>
      </c>
    </row>
    <row r="4209">
      <c r="A4209" s="20">
        <f>Тех_Движение!$A$4206</f>
        <v/>
      </c>
      <c r="B4209" s="20">
        <f>IF(Тех_Движение!$F$4206&gt;0,Тех_Движение!$I$4206,"")</f>
        <v/>
      </c>
      <c r="C4209" s="20">
        <f>IF($B4209="","",Тех_Движение!$D$4206)</f>
        <v/>
      </c>
      <c r="D4209" s="42">
        <f>IF($B4209="","",Тех_Движение!$B$4206)</f>
        <v/>
      </c>
      <c r="E4209" s="54">
        <f>IF($B4209="","",Тех_Движение!$F$4206)</f>
        <v/>
      </c>
      <c r="F4209" s="54">
        <f>IF($B4209="","",SUMIFS($E$5:$E4208,$C$5:$C4208,$C4209))</f>
        <v/>
      </c>
      <c r="G4209" s="54">
        <f>IF($B4209="","",MAX(0,$E4209-MAX(0,SUMIFS(Тех_Движение!$G$2:$G$5111,Тех_Движение!$D$2:$D$5111,$C4209,Тех_Движение!$B$2:$B$5111,"&lt;="&amp;Настройки!$B$5-1)-$F4209)))</f>
        <v/>
      </c>
      <c r="H4209" s="54">
        <f>IF($B4209="","",IF(AND($D4209&gt;=Настройки!$B$5,$D4209&lt;=Настройки!$B$6),$E4209,0))</f>
        <v/>
      </c>
      <c r="I4209" s="54">
        <f>IF($B4209="","",$G4209+$H4209-$J4209)</f>
        <v/>
      </c>
      <c r="J4209" s="54">
        <f>IF($B4209="","",MAX(0,$E4209-MAX(0,SUMIFS(Тех_Движение!$G$2:$G$5111,Тех_Движение!$D$2:$D$5111,$C4209,Тех_Движение!$B$2:$B$5111,"&lt;="&amp;Настройки!$B$6)-$F4209)))</f>
        <v/>
      </c>
      <c r="K4209" s="54">
        <f>IF(OR($B4209="",K$3&lt;$D4209+Настройки!$B$7),0,MAX(0,$E4209-MAX(0,SUMIFS(Тех_Движение!$G$2:$G$5111,Тех_Движение!$D$2:$D$5111,$C4209,Тех_Движение!$B$2:$B$5111,"&lt;="&amp;K$3)-$F4209)))</f>
        <v/>
      </c>
      <c r="L4209" s="54">
        <f>IF(OR($B4209="",L$3&lt;$D4209+Настройки!$B$7),0,MAX(0,$E4209-MAX(0,SUMIFS(Тех_Движение!$G$2:$G$5111,Тех_Движение!$D$2:$D$5111,$C4209,Тех_Движение!$B$2:$B$5111,"&lt;="&amp;L$3)-$F4209)))</f>
        <v/>
      </c>
      <c r="M4209" s="54">
        <f>IF(OR($B4209="",M$3&lt;$D4209+Настройки!$B$7),0,MAX(0,$E4209-MAX(0,SUMIFS(Тех_Движение!$G$2:$G$5111,Тех_Движение!$D$2:$D$5111,$C4209,Тех_Движение!$B$2:$B$5111,"&lt;="&amp;M$3)-$F4209)))</f>
        <v/>
      </c>
      <c r="N4209" s="54">
        <f>IF(OR($B4209="",N$3&lt;$D4209+Настройки!$B$7),0,MAX(0,$E4209-MAX(0,SUMIFS(Тех_Движение!$G$2:$G$5111,Тех_Движение!$D$2:$D$5111,$C4209,Тех_Движение!$B$2:$B$5111,"&lt;="&amp;N$3)-$F4209)))</f>
        <v/>
      </c>
      <c r="O4209" s="54">
        <f>IF(OR($B4209="",O$3&lt;$D4209+Настройки!$B$7),0,MAX(0,$E4209-MAX(0,SUMIFS(Тех_Движение!$G$2:$G$5111,Тех_Движение!$D$2:$D$5111,$C4209,Тех_Движение!$B$2:$B$5111,"&lt;="&amp;O$3)-$F4209)))</f>
        <v/>
      </c>
      <c r="P4209" s="54">
        <f>IF(OR($B4209="",P$3&lt;$D4209+Настройки!$B$7),0,MAX(0,$E4209-MAX(0,SUMIFS(Тех_Движение!$G$2:$G$5111,Тех_Движение!$D$2:$D$5111,$C4209,Тех_Движение!$B$2:$B$5111,"&lt;="&amp;P$3)-$F4209)))</f>
        <v/>
      </c>
      <c r="Q4209" s="54">
        <f>IF(OR($B4209="",Q$3&lt;$D4209+Настройки!$B$7),0,MAX(0,$E4209-MAX(0,SUMIFS(Тех_Движение!$G$2:$G$5111,Тех_Движение!$D$2:$D$5111,$C4209,Тех_Движение!$B$2:$B$5111,"&lt;="&amp;Q$3)-$F4209)))</f>
        <v/>
      </c>
      <c r="R4209" s="54">
        <f>IF($B4209="","",SUM($K4209:$Q4209))</f>
        <v/>
      </c>
      <c r="S4209" s="56">
        <f>IF($B4209="","",VLOOKUP($C4209,Настройки!$A$11:$L$17,9,FALSE))</f>
        <v/>
      </c>
      <c r="T4209" s="56">
        <f>IF($B4209="","",$R4209*$S4209)</f>
        <v/>
      </c>
    </row>
    <row r="4210">
      <c r="A4210" s="20">
        <f>Тех_Движение!$A$4207</f>
        <v/>
      </c>
      <c r="B4210" s="20">
        <f>IF(Тех_Движение!$F$4207&gt;0,Тех_Движение!$I$4207,"")</f>
        <v/>
      </c>
      <c r="C4210" s="20">
        <f>IF($B4210="","",Тех_Движение!$D$4207)</f>
        <v/>
      </c>
      <c r="D4210" s="42">
        <f>IF($B4210="","",Тех_Движение!$B$4207)</f>
        <v/>
      </c>
      <c r="E4210" s="54">
        <f>IF($B4210="","",Тех_Движение!$F$4207)</f>
        <v/>
      </c>
      <c r="F4210" s="54">
        <f>IF($B4210="","",SUMIFS($E$5:$E4209,$C$5:$C4209,$C4210))</f>
        <v/>
      </c>
      <c r="G4210" s="54">
        <f>IF($B4210="","",MAX(0,$E4210-MAX(0,SUMIFS(Тех_Движение!$G$2:$G$5111,Тех_Движение!$D$2:$D$5111,$C4210,Тех_Движение!$B$2:$B$5111,"&lt;="&amp;Настройки!$B$5-1)-$F4210)))</f>
        <v/>
      </c>
      <c r="H4210" s="54">
        <f>IF($B4210="","",IF(AND($D4210&gt;=Настройки!$B$5,$D4210&lt;=Настройки!$B$6),$E4210,0))</f>
        <v/>
      </c>
      <c r="I4210" s="54">
        <f>IF($B4210="","",$G4210+$H4210-$J4210)</f>
        <v/>
      </c>
      <c r="J4210" s="54">
        <f>IF($B4210="","",MAX(0,$E4210-MAX(0,SUMIFS(Тех_Движение!$G$2:$G$5111,Тех_Движение!$D$2:$D$5111,$C4210,Тех_Движение!$B$2:$B$5111,"&lt;="&amp;Настройки!$B$6)-$F4210)))</f>
        <v/>
      </c>
      <c r="K4210" s="54">
        <f>IF(OR($B4210="",K$3&lt;$D4210+Настройки!$B$7),0,MAX(0,$E4210-MAX(0,SUMIFS(Тех_Движение!$G$2:$G$5111,Тех_Движение!$D$2:$D$5111,$C4210,Тех_Движение!$B$2:$B$5111,"&lt;="&amp;K$3)-$F4210)))</f>
        <v/>
      </c>
      <c r="L4210" s="54">
        <f>IF(OR($B4210="",L$3&lt;$D4210+Настройки!$B$7),0,MAX(0,$E4210-MAX(0,SUMIFS(Тех_Движение!$G$2:$G$5111,Тех_Движение!$D$2:$D$5111,$C4210,Тех_Движение!$B$2:$B$5111,"&lt;="&amp;L$3)-$F4210)))</f>
        <v/>
      </c>
      <c r="M4210" s="54">
        <f>IF(OR($B4210="",M$3&lt;$D4210+Настройки!$B$7),0,MAX(0,$E4210-MAX(0,SUMIFS(Тех_Движение!$G$2:$G$5111,Тех_Движение!$D$2:$D$5111,$C4210,Тех_Движение!$B$2:$B$5111,"&lt;="&amp;M$3)-$F4210)))</f>
        <v/>
      </c>
      <c r="N4210" s="54">
        <f>IF(OR($B4210="",N$3&lt;$D4210+Настройки!$B$7),0,MAX(0,$E4210-MAX(0,SUMIFS(Тех_Движение!$G$2:$G$5111,Тех_Движение!$D$2:$D$5111,$C4210,Тех_Движение!$B$2:$B$5111,"&lt;="&amp;N$3)-$F4210)))</f>
        <v/>
      </c>
      <c r="O4210" s="54">
        <f>IF(OR($B4210="",O$3&lt;$D4210+Настройки!$B$7),0,MAX(0,$E4210-MAX(0,SUMIFS(Тех_Движение!$G$2:$G$5111,Тех_Движение!$D$2:$D$5111,$C4210,Тех_Движение!$B$2:$B$5111,"&lt;="&amp;O$3)-$F4210)))</f>
        <v/>
      </c>
      <c r="P4210" s="54">
        <f>IF(OR($B4210="",P$3&lt;$D4210+Настройки!$B$7),0,MAX(0,$E4210-MAX(0,SUMIFS(Тех_Движение!$G$2:$G$5111,Тех_Движение!$D$2:$D$5111,$C4210,Тех_Движение!$B$2:$B$5111,"&lt;="&amp;P$3)-$F4210)))</f>
        <v/>
      </c>
      <c r="Q4210" s="54">
        <f>IF(OR($B4210="",Q$3&lt;$D4210+Настройки!$B$7),0,MAX(0,$E4210-MAX(0,SUMIFS(Тех_Движение!$G$2:$G$5111,Тех_Движение!$D$2:$D$5111,$C4210,Тех_Движение!$B$2:$B$5111,"&lt;="&amp;Q$3)-$F4210)))</f>
        <v/>
      </c>
      <c r="R4210" s="54">
        <f>IF($B4210="","",SUM($K4210:$Q4210))</f>
        <v/>
      </c>
      <c r="S4210" s="56">
        <f>IF($B4210="","",VLOOKUP($C4210,Настройки!$A$11:$L$17,9,FALSE))</f>
        <v/>
      </c>
      <c r="T4210" s="56">
        <f>IF($B4210="","",$R4210*$S4210)</f>
        <v/>
      </c>
    </row>
    <row r="4211">
      <c r="A4211" s="20">
        <f>Тех_Движение!$A$4208</f>
        <v/>
      </c>
      <c r="B4211" s="20">
        <f>IF(Тех_Движение!$F$4208&gt;0,Тех_Движение!$I$4208,"")</f>
        <v/>
      </c>
      <c r="C4211" s="20">
        <f>IF($B4211="","",Тех_Движение!$D$4208)</f>
        <v/>
      </c>
      <c r="D4211" s="42">
        <f>IF($B4211="","",Тех_Движение!$B$4208)</f>
        <v/>
      </c>
      <c r="E4211" s="54">
        <f>IF($B4211="","",Тех_Движение!$F$4208)</f>
        <v/>
      </c>
      <c r="F4211" s="54">
        <f>IF($B4211="","",SUMIFS($E$5:$E4210,$C$5:$C4210,$C4211))</f>
        <v/>
      </c>
      <c r="G4211" s="54">
        <f>IF($B4211="","",MAX(0,$E4211-MAX(0,SUMIFS(Тех_Движение!$G$2:$G$5111,Тех_Движение!$D$2:$D$5111,$C4211,Тех_Движение!$B$2:$B$5111,"&lt;="&amp;Настройки!$B$5-1)-$F4211)))</f>
        <v/>
      </c>
      <c r="H4211" s="54">
        <f>IF($B4211="","",IF(AND($D4211&gt;=Настройки!$B$5,$D4211&lt;=Настройки!$B$6),$E4211,0))</f>
        <v/>
      </c>
      <c r="I4211" s="54">
        <f>IF($B4211="","",$G4211+$H4211-$J4211)</f>
        <v/>
      </c>
      <c r="J4211" s="54">
        <f>IF($B4211="","",MAX(0,$E4211-MAX(0,SUMIFS(Тех_Движение!$G$2:$G$5111,Тех_Движение!$D$2:$D$5111,$C4211,Тех_Движение!$B$2:$B$5111,"&lt;="&amp;Настройки!$B$6)-$F4211)))</f>
        <v/>
      </c>
      <c r="K4211" s="54">
        <f>IF(OR($B4211="",K$3&lt;$D4211+Настройки!$B$7),0,MAX(0,$E4211-MAX(0,SUMIFS(Тех_Движение!$G$2:$G$5111,Тех_Движение!$D$2:$D$5111,$C4211,Тех_Движение!$B$2:$B$5111,"&lt;="&amp;K$3)-$F4211)))</f>
        <v/>
      </c>
      <c r="L4211" s="54">
        <f>IF(OR($B4211="",L$3&lt;$D4211+Настройки!$B$7),0,MAX(0,$E4211-MAX(0,SUMIFS(Тех_Движение!$G$2:$G$5111,Тех_Движение!$D$2:$D$5111,$C4211,Тех_Движение!$B$2:$B$5111,"&lt;="&amp;L$3)-$F4211)))</f>
        <v/>
      </c>
      <c r="M4211" s="54">
        <f>IF(OR($B4211="",M$3&lt;$D4211+Настройки!$B$7),0,MAX(0,$E4211-MAX(0,SUMIFS(Тех_Движение!$G$2:$G$5111,Тех_Движение!$D$2:$D$5111,$C4211,Тех_Движение!$B$2:$B$5111,"&lt;="&amp;M$3)-$F4211)))</f>
        <v/>
      </c>
      <c r="N4211" s="54">
        <f>IF(OR($B4211="",N$3&lt;$D4211+Настройки!$B$7),0,MAX(0,$E4211-MAX(0,SUMIFS(Тех_Движение!$G$2:$G$5111,Тех_Движение!$D$2:$D$5111,$C4211,Тех_Движение!$B$2:$B$5111,"&lt;="&amp;N$3)-$F4211)))</f>
        <v/>
      </c>
      <c r="O4211" s="54">
        <f>IF(OR($B4211="",O$3&lt;$D4211+Настройки!$B$7),0,MAX(0,$E4211-MAX(0,SUMIFS(Тех_Движение!$G$2:$G$5111,Тех_Движение!$D$2:$D$5111,$C4211,Тех_Движение!$B$2:$B$5111,"&lt;="&amp;O$3)-$F4211)))</f>
        <v/>
      </c>
      <c r="P4211" s="54">
        <f>IF(OR($B4211="",P$3&lt;$D4211+Настройки!$B$7),0,MAX(0,$E4211-MAX(0,SUMIFS(Тех_Движение!$G$2:$G$5111,Тех_Движение!$D$2:$D$5111,$C4211,Тех_Движение!$B$2:$B$5111,"&lt;="&amp;P$3)-$F4211)))</f>
        <v/>
      </c>
      <c r="Q4211" s="54">
        <f>IF(OR($B4211="",Q$3&lt;$D4211+Настройки!$B$7),0,MAX(0,$E4211-MAX(0,SUMIFS(Тех_Движение!$G$2:$G$5111,Тех_Движение!$D$2:$D$5111,$C4211,Тех_Движение!$B$2:$B$5111,"&lt;="&amp;Q$3)-$F4211)))</f>
        <v/>
      </c>
      <c r="R4211" s="54">
        <f>IF($B4211="","",SUM($K4211:$Q4211))</f>
        <v/>
      </c>
      <c r="S4211" s="56">
        <f>IF($B4211="","",VLOOKUP($C4211,Настройки!$A$11:$L$17,9,FALSE))</f>
        <v/>
      </c>
      <c r="T4211" s="56">
        <f>IF($B4211="","",$R4211*$S4211)</f>
        <v/>
      </c>
    </row>
    <row r="4212">
      <c r="A4212" s="20">
        <f>Тех_Движение!$A$4209</f>
        <v/>
      </c>
      <c r="B4212" s="20">
        <f>IF(Тех_Движение!$F$4209&gt;0,Тех_Движение!$I$4209,"")</f>
        <v/>
      </c>
      <c r="C4212" s="20">
        <f>IF($B4212="","",Тех_Движение!$D$4209)</f>
        <v/>
      </c>
      <c r="D4212" s="42">
        <f>IF($B4212="","",Тех_Движение!$B$4209)</f>
        <v/>
      </c>
      <c r="E4212" s="54">
        <f>IF($B4212="","",Тех_Движение!$F$4209)</f>
        <v/>
      </c>
      <c r="F4212" s="54">
        <f>IF($B4212="","",SUMIFS($E$5:$E4211,$C$5:$C4211,$C4212))</f>
        <v/>
      </c>
      <c r="G4212" s="54">
        <f>IF($B4212="","",MAX(0,$E4212-MAX(0,SUMIFS(Тех_Движение!$G$2:$G$5111,Тех_Движение!$D$2:$D$5111,$C4212,Тех_Движение!$B$2:$B$5111,"&lt;="&amp;Настройки!$B$5-1)-$F4212)))</f>
        <v/>
      </c>
      <c r="H4212" s="54">
        <f>IF($B4212="","",IF(AND($D4212&gt;=Настройки!$B$5,$D4212&lt;=Настройки!$B$6),$E4212,0))</f>
        <v/>
      </c>
      <c r="I4212" s="54">
        <f>IF($B4212="","",$G4212+$H4212-$J4212)</f>
        <v/>
      </c>
      <c r="J4212" s="54">
        <f>IF($B4212="","",MAX(0,$E4212-MAX(0,SUMIFS(Тех_Движение!$G$2:$G$5111,Тех_Движение!$D$2:$D$5111,$C4212,Тех_Движение!$B$2:$B$5111,"&lt;="&amp;Настройки!$B$6)-$F4212)))</f>
        <v/>
      </c>
      <c r="K4212" s="54">
        <f>IF(OR($B4212="",K$3&lt;$D4212+Настройки!$B$7),0,MAX(0,$E4212-MAX(0,SUMIFS(Тех_Движение!$G$2:$G$5111,Тех_Движение!$D$2:$D$5111,$C4212,Тех_Движение!$B$2:$B$5111,"&lt;="&amp;K$3)-$F4212)))</f>
        <v/>
      </c>
      <c r="L4212" s="54">
        <f>IF(OR($B4212="",L$3&lt;$D4212+Настройки!$B$7),0,MAX(0,$E4212-MAX(0,SUMIFS(Тех_Движение!$G$2:$G$5111,Тех_Движение!$D$2:$D$5111,$C4212,Тех_Движение!$B$2:$B$5111,"&lt;="&amp;L$3)-$F4212)))</f>
        <v/>
      </c>
      <c r="M4212" s="54">
        <f>IF(OR($B4212="",M$3&lt;$D4212+Настройки!$B$7),0,MAX(0,$E4212-MAX(0,SUMIFS(Тех_Движение!$G$2:$G$5111,Тех_Движение!$D$2:$D$5111,$C4212,Тех_Движение!$B$2:$B$5111,"&lt;="&amp;M$3)-$F4212)))</f>
        <v/>
      </c>
      <c r="N4212" s="54">
        <f>IF(OR($B4212="",N$3&lt;$D4212+Настройки!$B$7),0,MAX(0,$E4212-MAX(0,SUMIFS(Тех_Движение!$G$2:$G$5111,Тех_Движение!$D$2:$D$5111,$C4212,Тех_Движение!$B$2:$B$5111,"&lt;="&amp;N$3)-$F4212)))</f>
        <v/>
      </c>
      <c r="O4212" s="54">
        <f>IF(OR($B4212="",O$3&lt;$D4212+Настройки!$B$7),0,MAX(0,$E4212-MAX(0,SUMIFS(Тех_Движение!$G$2:$G$5111,Тех_Движение!$D$2:$D$5111,$C4212,Тех_Движение!$B$2:$B$5111,"&lt;="&amp;O$3)-$F4212)))</f>
        <v/>
      </c>
      <c r="P4212" s="54">
        <f>IF(OR($B4212="",P$3&lt;$D4212+Настройки!$B$7),0,MAX(0,$E4212-MAX(0,SUMIFS(Тех_Движение!$G$2:$G$5111,Тех_Движение!$D$2:$D$5111,$C4212,Тех_Движение!$B$2:$B$5111,"&lt;="&amp;P$3)-$F4212)))</f>
        <v/>
      </c>
      <c r="Q4212" s="54">
        <f>IF(OR($B4212="",Q$3&lt;$D4212+Настройки!$B$7),0,MAX(0,$E4212-MAX(0,SUMIFS(Тех_Движение!$G$2:$G$5111,Тех_Движение!$D$2:$D$5111,$C4212,Тех_Движение!$B$2:$B$5111,"&lt;="&amp;Q$3)-$F4212)))</f>
        <v/>
      </c>
      <c r="R4212" s="54">
        <f>IF($B4212="","",SUM($K4212:$Q4212))</f>
        <v/>
      </c>
      <c r="S4212" s="56">
        <f>IF($B4212="","",VLOOKUP($C4212,Настройки!$A$11:$L$17,9,FALSE))</f>
        <v/>
      </c>
      <c r="T4212" s="56">
        <f>IF($B4212="","",$R4212*$S4212)</f>
        <v/>
      </c>
    </row>
    <row r="4213">
      <c r="A4213" s="20">
        <f>Тех_Движение!$A$4210</f>
        <v/>
      </c>
      <c r="B4213" s="20">
        <f>IF(Тех_Движение!$F$4210&gt;0,Тех_Движение!$I$4210,"")</f>
        <v/>
      </c>
      <c r="C4213" s="20">
        <f>IF($B4213="","",Тех_Движение!$D$4210)</f>
        <v/>
      </c>
      <c r="D4213" s="42">
        <f>IF($B4213="","",Тех_Движение!$B$4210)</f>
        <v/>
      </c>
      <c r="E4213" s="54">
        <f>IF($B4213="","",Тех_Движение!$F$4210)</f>
        <v/>
      </c>
      <c r="F4213" s="54">
        <f>IF($B4213="","",SUMIFS($E$5:$E4212,$C$5:$C4212,$C4213))</f>
        <v/>
      </c>
      <c r="G4213" s="54">
        <f>IF($B4213="","",MAX(0,$E4213-MAX(0,SUMIFS(Тех_Движение!$G$2:$G$5111,Тех_Движение!$D$2:$D$5111,$C4213,Тех_Движение!$B$2:$B$5111,"&lt;="&amp;Настройки!$B$5-1)-$F4213)))</f>
        <v/>
      </c>
      <c r="H4213" s="54">
        <f>IF($B4213="","",IF(AND($D4213&gt;=Настройки!$B$5,$D4213&lt;=Настройки!$B$6),$E4213,0))</f>
        <v/>
      </c>
      <c r="I4213" s="54">
        <f>IF($B4213="","",$G4213+$H4213-$J4213)</f>
        <v/>
      </c>
      <c r="J4213" s="54">
        <f>IF($B4213="","",MAX(0,$E4213-MAX(0,SUMIFS(Тех_Движение!$G$2:$G$5111,Тех_Движение!$D$2:$D$5111,$C4213,Тех_Движение!$B$2:$B$5111,"&lt;="&amp;Настройки!$B$6)-$F4213)))</f>
        <v/>
      </c>
      <c r="K4213" s="54">
        <f>IF(OR($B4213="",K$3&lt;$D4213+Настройки!$B$7),0,MAX(0,$E4213-MAX(0,SUMIFS(Тех_Движение!$G$2:$G$5111,Тех_Движение!$D$2:$D$5111,$C4213,Тех_Движение!$B$2:$B$5111,"&lt;="&amp;K$3)-$F4213)))</f>
        <v/>
      </c>
      <c r="L4213" s="54">
        <f>IF(OR($B4213="",L$3&lt;$D4213+Настройки!$B$7),0,MAX(0,$E4213-MAX(0,SUMIFS(Тех_Движение!$G$2:$G$5111,Тех_Движение!$D$2:$D$5111,$C4213,Тех_Движение!$B$2:$B$5111,"&lt;="&amp;L$3)-$F4213)))</f>
        <v/>
      </c>
      <c r="M4213" s="54">
        <f>IF(OR($B4213="",M$3&lt;$D4213+Настройки!$B$7),0,MAX(0,$E4213-MAX(0,SUMIFS(Тех_Движение!$G$2:$G$5111,Тех_Движение!$D$2:$D$5111,$C4213,Тех_Движение!$B$2:$B$5111,"&lt;="&amp;M$3)-$F4213)))</f>
        <v/>
      </c>
      <c r="N4213" s="54">
        <f>IF(OR($B4213="",N$3&lt;$D4213+Настройки!$B$7),0,MAX(0,$E4213-MAX(0,SUMIFS(Тех_Движение!$G$2:$G$5111,Тех_Движение!$D$2:$D$5111,$C4213,Тех_Движение!$B$2:$B$5111,"&lt;="&amp;N$3)-$F4213)))</f>
        <v/>
      </c>
      <c r="O4213" s="54">
        <f>IF(OR($B4213="",O$3&lt;$D4213+Настройки!$B$7),0,MAX(0,$E4213-MAX(0,SUMIFS(Тех_Движение!$G$2:$G$5111,Тех_Движение!$D$2:$D$5111,$C4213,Тех_Движение!$B$2:$B$5111,"&lt;="&amp;O$3)-$F4213)))</f>
        <v/>
      </c>
      <c r="P4213" s="54">
        <f>IF(OR($B4213="",P$3&lt;$D4213+Настройки!$B$7),0,MAX(0,$E4213-MAX(0,SUMIFS(Тех_Движение!$G$2:$G$5111,Тех_Движение!$D$2:$D$5111,$C4213,Тех_Движение!$B$2:$B$5111,"&lt;="&amp;P$3)-$F4213)))</f>
        <v/>
      </c>
      <c r="Q4213" s="54">
        <f>IF(OR($B4213="",Q$3&lt;$D4213+Настройки!$B$7),0,MAX(0,$E4213-MAX(0,SUMIFS(Тех_Движение!$G$2:$G$5111,Тех_Движение!$D$2:$D$5111,$C4213,Тех_Движение!$B$2:$B$5111,"&lt;="&amp;Q$3)-$F4213)))</f>
        <v/>
      </c>
      <c r="R4213" s="54">
        <f>IF($B4213="","",SUM($K4213:$Q4213))</f>
        <v/>
      </c>
      <c r="S4213" s="56">
        <f>IF($B4213="","",VLOOKUP($C4213,Настройки!$A$11:$L$17,9,FALSE))</f>
        <v/>
      </c>
      <c r="T4213" s="56">
        <f>IF($B4213="","",$R4213*$S4213)</f>
        <v/>
      </c>
    </row>
    <row r="4214">
      <c r="A4214" s="20">
        <f>Тех_Движение!$A$4211</f>
        <v/>
      </c>
      <c r="B4214" s="20">
        <f>IF(Тех_Движение!$F$4211&gt;0,Тех_Движение!$I$4211,"")</f>
        <v/>
      </c>
      <c r="C4214" s="20">
        <f>IF($B4214="","",Тех_Движение!$D$4211)</f>
        <v/>
      </c>
      <c r="D4214" s="42">
        <f>IF($B4214="","",Тех_Движение!$B$4211)</f>
        <v/>
      </c>
      <c r="E4214" s="54">
        <f>IF($B4214="","",Тех_Движение!$F$4211)</f>
        <v/>
      </c>
      <c r="F4214" s="54">
        <f>IF($B4214="","",SUMIFS($E$5:$E4213,$C$5:$C4213,$C4214))</f>
        <v/>
      </c>
      <c r="G4214" s="54">
        <f>IF($B4214="","",MAX(0,$E4214-MAX(0,SUMIFS(Тех_Движение!$G$2:$G$5111,Тех_Движение!$D$2:$D$5111,$C4214,Тех_Движение!$B$2:$B$5111,"&lt;="&amp;Настройки!$B$5-1)-$F4214)))</f>
        <v/>
      </c>
      <c r="H4214" s="54">
        <f>IF($B4214="","",IF(AND($D4214&gt;=Настройки!$B$5,$D4214&lt;=Настройки!$B$6),$E4214,0))</f>
        <v/>
      </c>
      <c r="I4214" s="54">
        <f>IF($B4214="","",$G4214+$H4214-$J4214)</f>
        <v/>
      </c>
      <c r="J4214" s="54">
        <f>IF($B4214="","",MAX(0,$E4214-MAX(0,SUMIFS(Тех_Движение!$G$2:$G$5111,Тех_Движение!$D$2:$D$5111,$C4214,Тех_Движение!$B$2:$B$5111,"&lt;="&amp;Настройки!$B$6)-$F4214)))</f>
        <v/>
      </c>
      <c r="K4214" s="54">
        <f>IF(OR($B4214="",K$3&lt;$D4214+Настройки!$B$7),0,MAX(0,$E4214-MAX(0,SUMIFS(Тех_Движение!$G$2:$G$5111,Тех_Движение!$D$2:$D$5111,$C4214,Тех_Движение!$B$2:$B$5111,"&lt;="&amp;K$3)-$F4214)))</f>
        <v/>
      </c>
      <c r="L4214" s="54">
        <f>IF(OR($B4214="",L$3&lt;$D4214+Настройки!$B$7),0,MAX(0,$E4214-MAX(0,SUMIFS(Тех_Движение!$G$2:$G$5111,Тех_Движение!$D$2:$D$5111,$C4214,Тех_Движение!$B$2:$B$5111,"&lt;="&amp;L$3)-$F4214)))</f>
        <v/>
      </c>
      <c r="M4214" s="54">
        <f>IF(OR($B4214="",M$3&lt;$D4214+Настройки!$B$7),0,MAX(0,$E4214-MAX(0,SUMIFS(Тех_Движение!$G$2:$G$5111,Тех_Движение!$D$2:$D$5111,$C4214,Тех_Движение!$B$2:$B$5111,"&lt;="&amp;M$3)-$F4214)))</f>
        <v/>
      </c>
      <c r="N4214" s="54">
        <f>IF(OR($B4214="",N$3&lt;$D4214+Настройки!$B$7),0,MAX(0,$E4214-MAX(0,SUMIFS(Тех_Движение!$G$2:$G$5111,Тех_Движение!$D$2:$D$5111,$C4214,Тех_Движение!$B$2:$B$5111,"&lt;="&amp;N$3)-$F4214)))</f>
        <v/>
      </c>
      <c r="O4214" s="54">
        <f>IF(OR($B4214="",O$3&lt;$D4214+Настройки!$B$7),0,MAX(0,$E4214-MAX(0,SUMIFS(Тех_Движение!$G$2:$G$5111,Тех_Движение!$D$2:$D$5111,$C4214,Тех_Движение!$B$2:$B$5111,"&lt;="&amp;O$3)-$F4214)))</f>
        <v/>
      </c>
      <c r="P4214" s="54">
        <f>IF(OR($B4214="",P$3&lt;$D4214+Настройки!$B$7),0,MAX(0,$E4214-MAX(0,SUMIFS(Тех_Движение!$G$2:$G$5111,Тех_Движение!$D$2:$D$5111,$C4214,Тех_Движение!$B$2:$B$5111,"&lt;="&amp;P$3)-$F4214)))</f>
        <v/>
      </c>
      <c r="Q4214" s="54">
        <f>IF(OR($B4214="",Q$3&lt;$D4214+Настройки!$B$7),0,MAX(0,$E4214-MAX(0,SUMIFS(Тех_Движение!$G$2:$G$5111,Тех_Движение!$D$2:$D$5111,$C4214,Тех_Движение!$B$2:$B$5111,"&lt;="&amp;Q$3)-$F4214)))</f>
        <v/>
      </c>
      <c r="R4214" s="54">
        <f>IF($B4214="","",SUM($K4214:$Q4214))</f>
        <v/>
      </c>
      <c r="S4214" s="56">
        <f>IF($B4214="","",VLOOKUP($C4214,Настройки!$A$11:$L$17,9,FALSE))</f>
        <v/>
      </c>
      <c r="T4214" s="56">
        <f>IF($B4214="","",$R4214*$S4214)</f>
        <v/>
      </c>
    </row>
    <row r="4215">
      <c r="A4215" s="20">
        <f>Тех_Движение!$A$4212</f>
        <v/>
      </c>
      <c r="B4215" s="20">
        <f>IF(Тех_Движение!$F$4212&gt;0,Тех_Движение!$I$4212,"")</f>
        <v/>
      </c>
      <c r="C4215" s="20">
        <f>IF($B4215="","",Тех_Движение!$D$4212)</f>
        <v/>
      </c>
      <c r="D4215" s="42">
        <f>IF($B4215="","",Тех_Движение!$B$4212)</f>
        <v/>
      </c>
      <c r="E4215" s="54">
        <f>IF($B4215="","",Тех_Движение!$F$4212)</f>
        <v/>
      </c>
      <c r="F4215" s="54">
        <f>IF($B4215="","",SUMIFS($E$5:$E4214,$C$5:$C4214,$C4215))</f>
        <v/>
      </c>
      <c r="G4215" s="54">
        <f>IF($B4215="","",MAX(0,$E4215-MAX(0,SUMIFS(Тех_Движение!$G$2:$G$5111,Тех_Движение!$D$2:$D$5111,$C4215,Тех_Движение!$B$2:$B$5111,"&lt;="&amp;Настройки!$B$5-1)-$F4215)))</f>
        <v/>
      </c>
      <c r="H4215" s="54">
        <f>IF($B4215="","",IF(AND($D4215&gt;=Настройки!$B$5,$D4215&lt;=Настройки!$B$6),$E4215,0))</f>
        <v/>
      </c>
      <c r="I4215" s="54">
        <f>IF($B4215="","",$G4215+$H4215-$J4215)</f>
        <v/>
      </c>
      <c r="J4215" s="54">
        <f>IF($B4215="","",MAX(0,$E4215-MAX(0,SUMIFS(Тех_Движение!$G$2:$G$5111,Тех_Движение!$D$2:$D$5111,$C4215,Тех_Движение!$B$2:$B$5111,"&lt;="&amp;Настройки!$B$6)-$F4215)))</f>
        <v/>
      </c>
      <c r="K4215" s="54">
        <f>IF(OR($B4215="",K$3&lt;$D4215+Настройки!$B$7),0,MAX(0,$E4215-MAX(0,SUMIFS(Тех_Движение!$G$2:$G$5111,Тех_Движение!$D$2:$D$5111,$C4215,Тех_Движение!$B$2:$B$5111,"&lt;="&amp;K$3)-$F4215)))</f>
        <v/>
      </c>
      <c r="L4215" s="54">
        <f>IF(OR($B4215="",L$3&lt;$D4215+Настройки!$B$7),0,MAX(0,$E4215-MAX(0,SUMIFS(Тех_Движение!$G$2:$G$5111,Тех_Движение!$D$2:$D$5111,$C4215,Тех_Движение!$B$2:$B$5111,"&lt;="&amp;L$3)-$F4215)))</f>
        <v/>
      </c>
      <c r="M4215" s="54">
        <f>IF(OR($B4215="",M$3&lt;$D4215+Настройки!$B$7),0,MAX(0,$E4215-MAX(0,SUMIFS(Тех_Движение!$G$2:$G$5111,Тех_Движение!$D$2:$D$5111,$C4215,Тех_Движение!$B$2:$B$5111,"&lt;="&amp;M$3)-$F4215)))</f>
        <v/>
      </c>
      <c r="N4215" s="54">
        <f>IF(OR($B4215="",N$3&lt;$D4215+Настройки!$B$7),0,MAX(0,$E4215-MAX(0,SUMIFS(Тех_Движение!$G$2:$G$5111,Тех_Движение!$D$2:$D$5111,$C4215,Тех_Движение!$B$2:$B$5111,"&lt;="&amp;N$3)-$F4215)))</f>
        <v/>
      </c>
      <c r="O4215" s="54">
        <f>IF(OR($B4215="",O$3&lt;$D4215+Настройки!$B$7),0,MAX(0,$E4215-MAX(0,SUMIFS(Тех_Движение!$G$2:$G$5111,Тех_Движение!$D$2:$D$5111,$C4215,Тех_Движение!$B$2:$B$5111,"&lt;="&amp;O$3)-$F4215)))</f>
        <v/>
      </c>
      <c r="P4215" s="54">
        <f>IF(OR($B4215="",P$3&lt;$D4215+Настройки!$B$7),0,MAX(0,$E4215-MAX(0,SUMIFS(Тех_Движение!$G$2:$G$5111,Тех_Движение!$D$2:$D$5111,$C4215,Тех_Движение!$B$2:$B$5111,"&lt;="&amp;P$3)-$F4215)))</f>
        <v/>
      </c>
      <c r="Q4215" s="54">
        <f>IF(OR($B4215="",Q$3&lt;$D4215+Настройки!$B$7),0,MAX(0,$E4215-MAX(0,SUMIFS(Тех_Движение!$G$2:$G$5111,Тех_Движение!$D$2:$D$5111,$C4215,Тех_Движение!$B$2:$B$5111,"&lt;="&amp;Q$3)-$F4215)))</f>
        <v/>
      </c>
      <c r="R4215" s="54">
        <f>IF($B4215="","",SUM($K4215:$Q4215))</f>
        <v/>
      </c>
      <c r="S4215" s="56">
        <f>IF($B4215="","",VLOOKUP($C4215,Настройки!$A$11:$L$17,9,FALSE))</f>
        <v/>
      </c>
      <c r="T4215" s="56">
        <f>IF($B4215="","",$R4215*$S4215)</f>
        <v/>
      </c>
    </row>
    <row r="4216">
      <c r="A4216" s="20">
        <f>Тех_Движение!$A$4213</f>
        <v/>
      </c>
      <c r="B4216" s="20">
        <f>IF(Тех_Движение!$F$4213&gt;0,Тех_Движение!$I$4213,"")</f>
        <v/>
      </c>
      <c r="C4216" s="20">
        <f>IF($B4216="","",Тех_Движение!$D$4213)</f>
        <v/>
      </c>
      <c r="D4216" s="42">
        <f>IF($B4216="","",Тех_Движение!$B$4213)</f>
        <v/>
      </c>
      <c r="E4216" s="54">
        <f>IF($B4216="","",Тех_Движение!$F$4213)</f>
        <v/>
      </c>
      <c r="F4216" s="54">
        <f>IF($B4216="","",SUMIFS($E$5:$E4215,$C$5:$C4215,$C4216))</f>
        <v/>
      </c>
      <c r="G4216" s="54">
        <f>IF($B4216="","",MAX(0,$E4216-MAX(0,SUMIFS(Тех_Движение!$G$2:$G$5111,Тех_Движение!$D$2:$D$5111,$C4216,Тех_Движение!$B$2:$B$5111,"&lt;="&amp;Настройки!$B$5-1)-$F4216)))</f>
        <v/>
      </c>
      <c r="H4216" s="54">
        <f>IF($B4216="","",IF(AND($D4216&gt;=Настройки!$B$5,$D4216&lt;=Настройки!$B$6),$E4216,0))</f>
        <v/>
      </c>
      <c r="I4216" s="54">
        <f>IF($B4216="","",$G4216+$H4216-$J4216)</f>
        <v/>
      </c>
      <c r="J4216" s="54">
        <f>IF($B4216="","",MAX(0,$E4216-MAX(0,SUMIFS(Тех_Движение!$G$2:$G$5111,Тех_Движение!$D$2:$D$5111,$C4216,Тех_Движение!$B$2:$B$5111,"&lt;="&amp;Настройки!$B$6)-$F4216)))</f>
        <v/>
      </c>
      <c r="K4216" s="54">
        <f>IF(OR($B4216="",K$3&lt;$D4216+Настройки!$B$7),0,MAX(0,$E4216-MAX(0,SUMIFS(Тех_Движение!$G$2:$G$5111,Тех_Движение!$D$2:$D$5111,$C4216,Тех_Движение!$B$2:$B$5111,"&lt;="&amp;K$3)-$F4216)))</f>
        <v/>
      </c>
      <c r="L4216" s="54">
        <f>IF(OR($B4216="",L$3&lt;$D4216+Настройки!$B$7),0,MAX(0,$E4216-MAX(0,SUMIFS(Тех_Движение!$G$2:$G$5111,Тех_Движение!$D$2:$D$5111,$C4216,Тех_Движение!$B$2:$B$5111,"&lt;="&amp;L$3)-$F4216)))</f>
        <v/>
      </c>
      <c r="M4216" s="54">
        <f>IF(OR($B4216="",M$3&lt;$D4216+Настройки!$B$7),0,MAX(0,$E4216-MAX(0,SUMIFS(Тех_Движение!$G$2:$G$5111,Тех_Движение!$D$2:$D$5111,$C4216,Тех_Движение!$B$2:$B$5111,"&lt;="&amp;M$3)-$F4216)))</f>
        <v/>
      </c>
      <c r="N4216" s="54">
        <f>IF(OR($B4216="",N$3&lt;$D4216+Настройки!$B$7),0,MAX(0,$E4216-MAX(0,SUMIFS(Тех_Движение!$G$2:$G$5111,Тех_Движение!$D$2:$D$5111,$C4216,Тех_Движение!$B$2:$B$5111,"&lt;="&amp;N$3)-$F4216)))</f>
        <v/>
      </c>
      <c r="O4216" s="54">
        <f>IF(OR($B4216="",O$3&lt;$D4216+Настройки!$B$7),0,MAX(0,$E4216-MAX(0,SUMIFS(Тех_Движение!$G$2:$G$5111,Тех_Движение!$D$2:$D$5111,$C4216,Тех_Движение!$B$2:$B$5111,"&lt;="&amp;O$3)-$F4216)))</f>
        <v/>
      </c>
      <c r="P4216" s="54">
        <f>IF(OR($B4216="",P$3&lt;$D4216+Настройки!$B$7),0,MAX(0,$E4216-MAX(0,SUMIFS(Тех_Движение!$G$2:$G$5111,Тех_Движение!$D$2:$D$5111,$C4216,Тех_Движение!$B$2:$B$5111,"&lt;="&amp;P$3)-$F4216)))</f>
        <v/>
      </c>
      <c r="Q4216" s="54">
        <f>IF(OR($B4216="",Q$3&lt;$D4216+Настройки!$B$7),0,MAX(0,$E4216-MAX(0,SUMIFS(Тех_Движение!$G$2:$G$5111,Тех_Движение!$D$2:$D$5111,$C4216,Тех_Движение!$B$2:$B$5111,"&lt;="&amp;Q$3)-$F4216)))</f>
        <v/>
      </c>
      <c r="R4216" s="54">
        <f>IF($B4216="","",SUM($K4216:$Q4216))</f>
        <v/>
      </c>
      <c r="S4216" s="56">
        <f>IF($B4216="","",VLOOKUP($C4216,Настройки!$A$11:$L$17,9,FALSE))</f>
        <v/>
      </c>
      <c r="T4216" s="56">
        <f>IF($B4216="","",$R4216*$S4216)</f>
        <v/>
      </c>
    </row>
    <row r="4217">
      <c r="A4217" s="20">
        <f>Тех_Движение!$A$4214</f>
        <v/>
      </c>
      <c r="B4217" s="20">
        <f>IF(Тех_Движение!$F$4214&gt;0,Тех_Движение!$I$4214,"")</f>
        <v/>
      </c>
      <c r="C4217" s="20">
        <f>IF($B4217="","",Тех_Движение!$D$4214)</f>
        <v/>
      </c>
      <c r="D4217" s="42">
        <f>IF($B4217="","",Тех_Движение!$B$4214)</f>
        <v/>
      </c>
      <c r="E4217" s="54">
        <f>IF($B4217="","",Тех_Движение!$F$4214)</f>
        <v/>
      </c>
      <c r="F4217" s="54">
        <f>IF($B4217="","",SUMIFS($E$5:$E4216,$C$5:$C4216,$C4217))</f>
        <v/>
      </c>
      <c r="G4217" s="54">
        <f>IF($B4217="","",MAX(0,$E4217-MAX(0,SUMIFS(Тех_Движение!$G$2:$G$5111,Тех_Движение!$D$2:$D$5111,$C4217,Тех_Движение!$B$2:$B$5111,"&lt;="&amp;Настройки!$B$5-1)-$F4217)))</f>
        <v/>
      </c>
      <c r="H4217" s="54">
        <f>IF($B4217="","",IF(AND($D4217&gt;=Настройки!$B$5,$D4217&lt;=Настройки!$B$6),$E4217,0))</f>
        <v/>
      </c>
      <c r="I4217" s="54">
        <f>IF($B4217="","",$G4217+$H4217-$J4217)</f>
        <v/>
      </c>
      <c r="J4217" s="54">
        <f>IF($B4217="","",MAX(0,$E4217-MAX(0,SUMIFS(Тех_Движение!$G$2:$G$5111,Тех_Движение!$D$2:$D$5111,$C4217,Тех_Движение!$B$2:$B$5111,"&lt;="&amp;Настройки!$B$6)-$F4217)))</f>
        <v/>
      </c>
      <c r="K4217" s="54">
        <f>IF(OR($B4217="",K$3&lt;$D4217+Настройки!$B$7),0,MAX(0,$E4217-MAX(0,SUMIFS(Тех_Движение!$G$2:$G$5111,Тех_Движение!$D$2:$D$5111,$C4217,Тех_Движение!$B$2:$B$5111,"&lt;="&amp;K$3)-$F4217)))</f>
        <v/>
      </c>
      <c r="L4217" s="54">
        <f>IF(OR($B4217="",L$3&lt;$D4217+Настройки!$B$7),0,MAX(0,$E4217-MAX(0,SUMIFS(Тех_Движение!$G$2:$G$5111,Тех_Движение!$D$2:$D$5111,$C4217,Тех_Движение!$B$2:$B$5111,"&lt;="&amp;L$3)-$F4217)))</f>
        <v/>
      </c>
      <c r="M4217" s="54">
        <f>IF(OR($B4217="",M$3&lt;$D4217+Настройки!$B$7),0,MAX(0,$E4217-MAX(0,SUMIFS(Тех_Движение!$G$2:$G$5111,Тех_Движение!$D$2:$D$5111,$C4217,Тех_Движение!$B$2:$B$5111,"&lt;="&amp;M$3)-$F4217)))</f>
        <v/>
      </c>
      <c r="N4217" s="54">
        <f>IF(OR($B4217="",N$3&lt;$D4217+Настройки!$B$7),0,MAX(0,$E4217-MAX(0,SUMIFS(Тех_Движение!$G$2:$G$5111,Тех_Движение!$D$2:$D$5111,$C4217,Тех_Движение!$B$2:$B$5111,"&lt;="&amp;N$3)-$F4217)))</f>
        <v/>
      </c>
      <c r="O4217" s="54">
        <f>IF(OR($B4217="",O$3&lt;$D4217+Настройки!$B$7),0,MAX(0,$E4217-MAX(0,SUMIFS(Тех_Движение!$G$2:$G$5111,Тех_Движение!$D$2:$D$5111,$C4217,Тех_Движение!$B$2:$B$5111,"&lt;="&amp;O$3)-$F4217)))</f>
        <v/>
      </c>
      <c r="P4217" s="54">
        <f>IF(OR($B4217="",P$3&lt;$D4217+Настройки!$B$7),0,MAX(0,$E4217-MAX(0,SUMIFS(Тех_Движение!$G$2:$G$5111,Тех_Движение!$D$2:$D$5111,$C4217,Тех_Движение!$B$2:$B$5111,"&lt;="&amp;P$3)-$F4217)))</f>
        <v/>
      </c>
      <c r="Q4217" s="54">
        <f>IF(OR($B4217="",Q$3&lt;$D4217+Настройки!$B$7),0,MAX(0,$E4217-MAX(0,SUMIFS(Тех_Движение!$G$2:$G$5111,Тех_Движение!$D$2:$D$5111,$C4217,Тех_Движение!$B$2:$B$5111,"&lt;="&amp;Q$3)-$F4217)))</f>
        <v/>
      </c>
      <c r="R4217" s="54">
        <f>IF($B4217="","",SUM($K4217:$Q4217))</f>
        <v/>
      </c>
      <c r="S4217" s="56">
        <f>IF($B4217="","",VLOOKUP($C4217,Настройки!$A$11:$L$17,9,FALSE))</f>
        <v/>
      </c>
      <c r="T4217" s="56">
        <f>IF($B4217="","",$R4217*$S4217)</f>
        <v/>
      </c>
    </row>
    <row r="4218">
      <c r="A4218" s="20">
        <f>Тех_Движение!$A$4215</f>
        <v/>
      </c>
      <c r="B4218" s="20">
        <f>IF(Тех_Движение!$F$4215&gt;0,Тех_Движение!$I$4215,"")</f>
        <v/>
      </c>
      <c r="C4218" s="20">
        <f>IF($B4218="","",Тех_Движение!$D$4215)</f>
        <v/>
      </c>
      <c r="D4218" s="42">
        <f>IF($B4218="","",Тех_Движение!$B$4215)</f>
        <v/>
      </c>
      <c r="E4218" s="54">
        <f>IF($B4218="","",Тех_Движение!$F$4215)</f>
        <v/>
      </c>
      <c r="F4218" s="54">
        <f>IF($B4218="","",SUMIFS($E$5:$E4217,$C$5:$C4217,$C4218))</f>
        <v/>
      </c>
      <c r="G4218" s="54">
        <f>IF($B4218="","",MAX(0,$E4218-MAX(0,SUMIFS(Тех_Движение!$G$2:$G$5111,Тех_Движение!$D$2:$D$5111,$C4218,Тех_Движение!$B$2:$B$5111,"&lt;="&amp;Настройки!$B$5-1)-$F4218)))</f>
        <v/>
      </c>
      <c r="H4218" s="54">
        <f>IF($B4218="","",IF(AND($D4218&gt;=Настройки!$B$5,$D4218&lt;=Настройки!$B$6),$E4218,0))</f>
        <v/>
      </c>
      <c r="I4218" s="54">
        <f>IF($B4218="","",$G4218+$H4218-$J4218)</f>
        <v/>
      </c>
      <c r="J4218" s="54">
        <f>IF($B4218="","",MAX(0,$E4218-MAX(0,SUMIFS(Тех_Движение!$G$2:$G$5111,Тех_Движение!$D$2:$D$5111,$C4218,Тех_Движение!$B$2:$B$5111,"&lt;="&amp;Настройки!$B$6)-$F4218)))</f>
        <v/>
      </c>
      <c r="K4218" s="54">
        <f>IF(OR($B4218="",K$3&lt;$D4218+Настройки!$B$7),0,MAX(0,$E4218-MAX(0,SUMIFS(Тех_Движение!$G$2:$G$5111,Тех_Движение!$D$2:$D$5111,$C4218,Тех_Движение!$B$2:$B$5111,"&lt;="&amp;K$3)-$F4218)))</f>
        <v/>
      </c>
      <c r="L4218" s="54">
        <f>IF(OR($B4218="",L$3&lt;$D4218+Настройки!$B$7),0,MAX(0,$E4218-MAX(0,SUMIFS(Тех_Движение!$G$2:$G$5111,Тех_Движение!$D$2:$D$5111,$C4218,Тех_Движение!$B$2:$B$5111,"&lt;="&amp;L$3)-$F4218)))</f>
        <v/>
      </c>
      <c r="M4218" s="54">
        <f>IF(OR($B4218="",M$3&lt;$D4218+Настройки!$B$7),0,MAX(0,$E4218-MAX(0,SUMIFS(Тех_Движение!$G$2:$G$5111,Тех_Движение!$D$2:$D$5111,$C4218,Тех_Движение!$B$2:$B$5111,"&lt;="&amp;M$3)-$F4218)))</f>
        <v/>
      </c>
      <c r="N4218" s="54">
        <f>IF(OR($B4218="",N$3&lt;$D4218+Настройки!$B$7),0,MAX(0,$E4218-MAX(0,SUMIFS(Тех_Движение!$G$2:$G$5111,Тех_Движение!$D$2:$D$5111,$C4218,Тех_Движение!$B$2:$B$5111,"&lt;="&amp;N$3)-$F4218)))</f>
        <v/>
      </c>
      <c r="O4218" s="54">
        <f>IF(OR($B4218="",O$3&lt;$D4218+Настройки!$B$7),0,MAX(0,$E4218-MAX(0,SUMIFS(Тех_Движение!$G$2:$G$5111,Тех_Движение!$D$2:$D$5111,$C4218,Тех_Движение!$B$2:$B$5111,"&lt;="&amp;O$3)-$F4218)))</f>
        <v/>
      </c>
      <c r="P4218" s="54">
        <f>IF(OR($B4218="",P$3&lt;$D4218+Настройки!$B$7),0,MAX(0,$E4218-MAX(0,SUMIFS(Тех_Движение!$G$2:$G$5111,Тех_Движение!$D$2:$D$5111,$C4218,Тех_Движение!$B$2:$B$5111,"&lt;="&amp;P$3)-$F4218)))</f>
        <v/>
      </c>
      <c r="Q4218" s="54">
        <f>IF(OR($B4218="",Q$3&lt;$D4218+Настройки!$B$7),0,MAX(0,$E4218-MAX(0,SUMIFS(Тех_Движение!$G$2:$G$5111,Тех_Движение!$D$2:$D$5111,$C4218,Тех_Движение!$B$2:$B$5111,"&lt;="&amp;Q$3)-$F4218)))</f>
        <v/>
      </c>
      <c r="R4218" s="54">
        <f>IF($B4218="","",SUM($K4218:$Q4218))</f>
        <v/>
      </c>
      <c r="S4218" s="56">
        <f>IF($B4218="","",VLOOKUP($C4218,Настройки!$A$11:$L$17,9,FALSE))</f>
        <v/>
      </c>
      <c r="T4218" s="56">
        <f>IF($B4218="","",$R4218*$S4218)</f>
        <v/>
      </c>
    </row>
    <row r="4219">
      <c r="A4219" s="20">
        <f>Тех_Движение!$A$4216</f>
        <v/>
      </c>
      <c r="B4219" s="20">
        <f>IF(Тех_Движение!$F$4216&gt;0,Тех_Движение!$I$4216,"")</f>
        <v/>
      </c>
      <c r="C4219" s="20">
        <f>IF($B4219="","",Тех_Движение!$D$4216)</f>
        <v/>
      </c>
      <c r="D4219" s="42">
        <f>IF($B4219="","",Тех_Движение!$B$4216)</f>
        <v/>
      </c>
      <c r="E4219" s="54">
        <f>IF($B4219="","",Тех_Движение!$F$4216)</f>
        <v/>
      </c>
      <c r="F4219" s="54">
        <f>IF($B4219="","",SUMIFS($E$5:$E4218,$C$5:$C4218,$C4219))</f>
        <v/>
      </c>
      <c r="G4219" s="54">
        <f>IF($B4219="","",MAX(0,$E4219-MAX(0,SUMIFS(Тех_Движение!$G$2:$G$5111,Тех_Движение!$D$2:$D$5111,$C4219,Тех_Движение!$B$2:$B$5111,"&lt;="&amp;Настройки!$B$5-1)-$F4219)))</f>
        <v/>
      </c>
      <c r="H4219" s="54">
        <f>IF($B4219="","",IF(AND($D4219&gt;=Настройки!$B$5,$D4219&lt;=Настройки!$B$6),$E4219,0))</f>
        <v/>
      </c>
      <c r="I4219" s="54">
        <f>IF($B4219="","",$G4219+$H4219-$J4219)</f>
        <v/>
      </c>
      <c r="J4219" s="54">
        <f>IF($B4219="","",MAX(0,$E4219-MAX(0,SUMIFS(Тех_Движение!$G$2:$G$5111,Тех_Движение!$D$2:$D$5111,$C4219,Тех_Движение!$B$2:$B$5111,"&lt;="&amp;Настройки!$B$6)-$F4219)))</f>
        <v/>
      </c>
      <c r="K4219" s="54">
        <f>IF(OR($B4219="",K$3&lt;$D4219+Настройки!$B$7),0,MAX(0,$E4219-MAX(0,SUMIFS(Тех_Движение!$G$2:$G$5111,Тех_Движение!$D$2:$D$5111,$C4219,Тех_Движение!$B$2:$B$5111,"&lt;="&amp;K$3)-$F4219)))</f>
        <v/>
      </c>
      <c r="L4219" s="54">
        <f>IF(OR($B4219="",L$3&lt;$D4219+Настройки!$B$7),0,MAX(0,$E4219-MAX(0,SUMIFS(Тех_Движение!$G$2:$G$5111,Тех_Движение!$D$2:$D$5111,$C4219,Тех_Движение!$B$2:$B$5111,"&lt;="&amp;L$3)-$F4219)))</f>
        <v/>
      </c>
      <c r="M4219" s="54">
        <f>IF(OR($B4219="",M$3&lt;$D4219+Настройки!$B$7),0,MAX(0,$E4219-MAX(0,SUMIFS(Тех_Движение!$G$2:$G$5111,Тех_Движение!$D$2:$D$5111,$C4219,Тех_Движение!$B$2:$B$5111,"&lt;="&amp;M$3)-$F4219)))</f>
        <v/>
      </c>
      <c r="N4219" s="54">
        <f>IF(OR($B4219="",N$3&lt;$D4219+Настройки!$B$7),0,MAX(0,$E4219-MAX(0,SUMIFS(Тех_Движение!$G$2:$G$5111,Тех_Движение!$D$2:$D$5111,$C4219,Тех_Движение!$B$2:$B$5111,"&lt;="&amp;N$3)-$F4219)))</f>
        <v/>
      </c>
      <c r="O4219" s="54">
        <f>IF(OR($B4219="",O$3&lt;$D4219+Настройки!$B$7),0,MAX(0,$E4219-MAX(0,SUMIFS(Тех_Движение!$G$2:$G$5111,Тех_Движение!$D$2:$D$5111,$C4219,Тех_Движение!$B$2:$B$5111,"&lt;="&amp;O$3)-$F4219)))</f>
        <v/>
      </c>
      <c r="P4219" s="54">
        <f>IF(OR($B4219="",P$3&lt;$D4219+Настройки!$B$7),0,MAX(0,$E4219-MAX(0,SUMIFS(Тех_Движение!$G$2:$G$5111,Тех_Движение!$D$2:$D$5111,$C4219,Тех_Движение!$B$2:$B$5111,"&lt;="&amp;P$3)-$F4219)))</f>
        <v/>
      </c>
      <c r="Q4219" s="54">
        <f>IF(OR($B4219="",Q$3&lt;$D4219+Настройки!$B$7),0,MAX(0,$E4219-MAX(0,SUMIFS(Тех_Движение!$G$2:$G$5111,Тех_Движение!$D$2:$D$5111,$C4219,Тех_Движение!$B$2:$B$5111,"&lt;="&amp;Q$3)-$F4219)))</f>
        <v/>
      </c>
      <c r="R4219" s="54">
        <f>IF($B4219="","",SUM($K4219:$Q4219))</f>
        <v/>
      </c>
      <c r="S4219" s="56">
        <f>IF($B4219="","",VLOOKUP($C4219,Настройки!$A$11:$L$17,9,FALSE))</f>
        <v/>
      </c>
      <c r="T4219" s="56">
        <f>IF($B4219="","",$R4219*$S4219)</f>
        <v/>
      </c>
    </row>
    <row r="4220">
      <c r="A4220" s="20">
        <f>Тех_Движение!$A$4217</f>
        <v/>
      </c>
      <c r="B4220" s="20">
        <f>IF(Тех_Движение!$F$4217&gt;0,Тех_Движение!$I$4217,"")</f>
        <v/>
      </c>
      <c r="C4220" s="20">
        <f>IF($B4220="","",Тех_Движение!$D$4217)</f>
        <v/>
      </c>
      <c r="D4220" s="42">
        <f>IF($B4220="","",Тех_Движение!$B$4217)</f>
        <v/>
      </c>
      <c r="E4220" s="54">
        <f>IF($B4220="","",Тех_Движение!$F$4217)</f>
        <v/>
      </c>
      <c r="F4220" s="54">
        <f>IF($B4220="","",SUMIFS($E$5:$E4219,$C$5:$C4219,$C4220))</f>
        <v/>
      </c>
      <c r="G4220" s="54">
        <f>IF($B4220="","",MAX(0,$E4220-MAX(0,SUMIFS(Тех_Движение!$G$2:$G$5111,Тех_Движение!$D$2:$D$5111,$C4220,Тех_Движение!$B$2:$B$5111,"&lt;="&amp;Настройки!$B$5-1)-$F4220)))</f>
        <v/>
      </c>
      <c r="H4220" s="54">
        <f>IF($B4220="","",IF(AND($D4220&gt;=Настройки!$B$5,$D4220&lt;=Настройки!$B$6),$E4220,0))</f>
        <v/>
      </c>
      <c r="I4220" s="54">
        <f>IF($B4220="","",$G4220+$H4220-$J4220)</f>
        <v/>
      </c>
      <c r="J4220" s="54">
        <f>IF($B4220="","",MAX(0,$E4220-MAX(0,SUMIFS(Тех_Движение!$G$2:$G$5111,Тех_Движение!$D$2:$D$5111,$C4220,Тех_Движение!$B$2:$B$5111,"&lt;="&amp;Настройки!$B$6)-$F4220)))</f>
        <v/>
      </c>
      <c r="K4220" s="54">
        <f>IF(OR($B4220="",K$3&lt;$D4220+Настройки!$B$7),0,MAX(0,$E4220-MAX(0,SUMIFS(Тех_Движение!$G$2:$G$5111,Тех_Движение!$D$2:$D$5111,$C4220,Тех_Движение!$B$2:$B$5111,"&lt;="&amp;K$3)-$F4220)))</f>
        <v/>
      </c>
      <c r="L4220" s="54">
        <f>IF(OR($B4220="",L$3&lt;$D4220+Настройки!$B$7),0,MAX(0,$E4220-MAX(0,SUMIFS(Тех_Движение!$G$2:$G$5111,Тех_Движение!$D$2:$D$5111,$C4220,Тех_Движение!$B$2:$B$5111,"&lt;="&amp;L$3)-$F4220)))</f>
        <v/>
      </c>
      <c r="M4220" s="54">
        <f>IF(OR($B4220="",M$3&lt;$D4220+Настройки!$B$7),0,MAX(0,$E4220-MAX(0,SUMIFS(Тех_Движение!$G$2:$G$5111,Тех_Движение!$D$2:$D$5111,$C4220,Тех_Движение!$B$2:$B$5111,"&lt;="&amp;M$3)-$F4220)))</f>
        <v/>
      </c>
      <c r="N4220" s="54">
        <f>IF(OR($B4220="",N$3&lt;$D4220+Настройки!$B$7),0,MAX(0,$E4220-MAX(0,SUMIFS(Тех_Движение!$G$2:$G$5111,Тех_Движение!$D$2:$D$5111,$C4220,Тех_Движение!$B$2:$B$5111,"&lt;="&amp;N$3)-$F4220)))</f>
        <v/>
      </c>
      <c r="O4220" s="54">
        <f>IF(OR($B4220="",O$3&lt;$D4220+Настройки!$B$7),0,MAX(0,$E4220-MAX(0,SUMIFS(Тех_Движение!$G$2:$G$5111,Тех_Движение!$D$2:$D$5111,$C4220,Тех_Движение!$B$2:$B$5111,"&lt;="&amp;O$3)-$F4220)))</f>
        <v/>
      </c>
      <c r="P4220" s="54">
        <f>IF(OR($B4220="",P$3&lt;$D4220+Настройки!$B$7),0,MAX(0,$E4220-MAX(0,SUMIFS(Тех_Движение!$G$2:$G$5111,Тех_Движение!$D$2:$D$5111,$C4220,Тех_Движение!$B$2:$B$5111,"&lt;="&amp;P$3)-$F4220)))</f>
        <v/>
      </c>
      <c r="Q4220" s="54">
        <f>IF(OR($B4220="",Q$3&lt;$D4220+Настройки!$B$7),0,MAX(0,$E4220-MAX(0,SUMIFS(Тех_Движение!$G$2:$G$5111,Тех_Движение!$D$2:$D$5111,$C4220,Тех_Движение!$B$2:$B$5111,"&lt;="&amp;Q$3)-$F4220)))</f>
        <v/>
      </c>
      <c r="R4220" s="54">
        <f>IF($B4220="","",SUM($K4220:$Q4220))</f>
        <v/>
      </c>
      <c r="S4220" s="56">
        <f>IF($B4220="","",VLOOKUP($C4220,Настройки!$A$11:$L$17,9,FALSE))</f>
        <v/>
      </c>
      <c r="T4220" s="56">
        <f>IF($B4220="","",$R4220*$S4220)</f>
        <v/>
      </c>
    </row>
    <row r="4221">
      <c r="A4221" s="20">
        <f>Тех_Движение!$A$4218</f>
        <v/>
      </c>
      <c r="B4221" s="20">
        <f>IF(Тех_Движение!$F$4218&gt;0,Тех_Движение!$I$4218,"")</f>
        <v/>
      </c>
      <c r="C4221" s="20">
        <f>IF($B4221="","",Тех_Движение!$D$4218)</f>
        <v/>
      </c>
      <c r="D4221" s="42">
        <f>IF($B4221="","",Тех_Движение!$B$4218)</f>
        <v/>
      </c>
      <c r="E4221" s="54">
        <f>IF($B4221="","",Тех_Движение!$F$4218)</f>
        <v/>
      </c>
      <c r="F4221" s="54">
        <f>IF($B4221="","",SUMIFS($E$5:$E4220,$C$5:$C4220,$C4221))</f>
        <v/>
      </c>
      <c r="G4221" s="54">
        <f>IF($B4221="","",MAX(0,$E4221-MAX(0,SUMIFS(Тех_Движение!$G$2:$G$5111,Тех_Движение!$D$2:$D$5111,$C4221,Тех_Движение!$B$2:$B$5111,"&lt;="&amp;Настройки!$B$5-1)-$F4221)))</f>
        <v/>
      </c>
      <c r="H4221" s="54">
        <f>IF($B4221="","",IF(AND($D4221&gt;=Настройки!$B$5,$D4221&lt;=Настройки!$B$6),$E4221,0))</f>
        <v/>
      </c>
      <c r="I4221" s="54">
        <f>IF($B4221="","",$G4221+$H4221-$J4221)</f>
        <v/>
      </c>
      <c r="J4221" s="54">
        <f>IF($B4221="","",MAX(0,$E4221-MAX(0,SUMIFS(Тех_Движение!$G$2:$G$5111,Тех_Движение!$D$2:$D$5111,$C4221,Тех_Движение!$B$2:$B$5111,"&lt;="&amp;Настройки!$B$6)-$F4221)))</f>
        <v/>
      </c>
      <c r="K4221" s="54">
        <f>IF(OR($B4221="",K$3&lt;$D4221+Настройки!$B$7),0,MAX(0,$E4221-MAX(0,SUMIFS(Тех_Движение!$G$2:$G$5111,Тех_Движение!$D$2:$D$5111,$C4221,Тех_Движение!$B$2:$B$5111,"&lt;="&amp;K$3)-$F4221)))</f>
        <v/>
      </c>
      <c r="L4221" s="54">
        <f>IF(OR($B4221="",L$3&lt;$D4221+Настройки!$B$7),0,MAX(0,$E4221-MAX(0,SUMIFS(Тех_Движение!$G$2:$G$5111,Тех_Движение!$D$2:$D$5111,$C4221,Тех_Движение!$B$2:$B$5111,"&lt;="&amp;L$3)-$F4221)))</f>
        <v/>
      </c>
      <c r="M4221" s="54">
        <f>IF(OR($B4221="",M$3&lt;$D4221+Настройки!$B$7),0,MAX(0,$E4221-MAX(0,SUMIFS(Тех_Движение!$G$2:$G$5111,Тех_Движение!$D$2:$D$5111,$C4221,Тех_Движение!$B$2:$B$5111,"&lt;="&amp;M$3)-$F4221)))</f>
        <v/>
      </c>
      <c r="N4221" s="54">
        <f>IF(OR($B4221="",N$3&lt;$D4221+Настройки!$B$7),0,MAX(0,$E4221-MAX(0,SUMIFS(Тех_Движение!$G$2:$G$5111,Тех_Движение!$D$2:$D$5111,$C4221,Тех_Движение!$B$2:$B$5111,"&lt;="&amp;N$3)-$F4221)))</f>
        <v/>
      </c>
      <c r="O4221" s="54">
        <f>IF(OR($B4221="",O$3&lt;$D4221+Настройки!$B$7),0,MAX(0,$E4221-MAX(0,SUMIFS(Тех_Движение!$G$2:$G$5111,Тех_Движение!$D$2:$D$5111,$C4221,Тех_Движение!$B$2:$B$5111,"&lt;="&amp;O$3)-$F4221)))</f>
        <v/>
      </c>
      <c r="P4221" s="54">
        <f>IF(OR($B4221="",P$3&lt;$D4221+Настройки!$B$7),0,MAX(0,$E4221-MAX(0,SUMIFS(Тех_Движение!$G$2:$G$5111,Тех_Движение!$D$2:$D$5111,$C4221,Тех_Движение!$B$2:$B$5111,"&lt;="&amp;P$3)-$F4221)))</f>
        <v/>
      </c>
      <c r="Q4221" s="54">
        <f>IF(OR($B4221="",Q$3&lt;$D4221+Настройки!$B$7),0,MAX(0,$E4221-MAX(0,SUMIFS(Тех_Движение!$G$2:$G$5111,Тех_Движение!$D$2:$D$5111,$C4221,Тех_Движение!$B$2:$B$5111,"&lt;="&amp;Q$3)-$F4221)))</f>
        <v/>
      </c>
      <c r="R4221" s="54">
        <f>IF($B4221="","",SUM($K4221:$Q4221))</f>
        <v/>
      </c>
      <c r="S4221" s="56">
        <f>IF($B4221="","",VLOOKUP($C4221,Настройки!$A$11:$L$17,9,FALSE))</f>
        <v/>
      </c>
      <c r="T4221" s="56">
        <f>IF($B4221="","",$R4221*$S4221)</f>
        <v/>
      </c>
    </row>
    <row r="4222">
      <c r="A4222" s="20">
        <f>Тех_Движение!$A$4219</f>
        <v/>
      </c>
      <c r="B4222" s="20">
        <f>IF(Тех_Движение!$F$4219&gt;0,Тех_Движение!$I$4219,"")</f>
        <v/>
      </c>
      <c r="C4222" s="20">
        <f>IF($B4222="","",Тех_Движение!$D$4219)</f>
        <v/>
      </c>
      <c r="D4222" s="42">
        <f>IF($B4222="","",Тех_Движение!$B$4219)</f>
        <v/>
      </c>
      <c r="E4222" s="54">
        <f>IF($B4222="","",Тех_Движение!$F$4219)</f>
        <v/>
      </c>
      <c r="F4222" s="54">
        <f>IF($B4222="","",SUMIFS($E$5:$E4221,$C$5:$C4221,$C4222))</f>
        <v/>
      </c>
      <c r="G4222" s="54">
        <f>IF($B4222="","",MAX(0,$E4222-MAX(0,SUMIFS(Тех_Движение!$G$2:$G$5111,Тех_Движение!$D$2:$D$5111,$C4222,Тех_Движение!$B$2:$B$5111,"&lt;="&amp;Настройки!$B$5-1)-$F4222)))</f>
        <v/>
      </c>
      <c r="H4222" s="54">
        <f>IF($B4222="","",IF(AND($D4222&gt;=Настройки!$B$5,$D4222&lt;=Настройки!$B$6),$E4222,0))</f>
        <v/>
      </c>
      <c r="I4222" s="54">
        <f>IF($B4222="","",$G4222+$H4222-$J4222)</f>
        <v/>
      </c>
      <c r="J4222" s="54">
        <f>IF($B4222="","",MAX(0,$E4222-MAX(0,SUMIFS(Тех_Движение!$G$2:$G$5111,Тех_Движение!$D$2:$D$5111,$C4222,Тех_Движение!$B$2:$B$5111,"&lt;="&amp;Настройки!$B$6)-$F4222)))</f>
        <v/>
      </c>
      <c r="K4222" s="54">
        <f>IF(OR($B4222="",K$3&lt;$D4222+Настройки!$B$7),0,MAX(0,$E4222-MAX(0,SUMIFS(Тех_Движение!$G$2:$G$5111,Тех_Движение!$D$2:$D$5111,$C4222,Тех_Движение!$B$2:$B$5111,"&lt;="&amp;K$3)-$F4222)))</f>
        <v/>
      </c>
      <c r="L4222" s="54">
        <f>IF(OR($B4222="",L$3&lt;$D4222+Настройки!$B$7),0,MAX(0,$E4222-MAX(0,SUMIFS(Тех_Движение!$G$2:$G$5111,Тех_Движение!$D$2:$D$5111,$C4222,Тех_Движение!$B$2:$B$5111,"&lt;="&amp;L$3)-$F4222)))</f>
        <v/>
      </c>
      <c r="M4222" s="54">
        <f>IF(OR($B4222="",M$3&lt;$D4222+Настройки!$B$7),0,MAX(0,$E4222-MAX(0,SUMIFS(Тех_Движение!$G$2:$G$5111,Тех_Движение!$D$2:$D$5111,$C4222,Тех_Движение!$B$2:$B$5111,"&lt;="&amp;M$3)-$F4222)))</f>
        <v/>
      </c>
      <c r="N4222" s="54">
        <f>IF(OR($B4222="",N$3&lt;$D4222+Настройки!$B$7),0,MAX(0,$E4222-MAX(0,SUMIFS(Тех_Движение!$G$2:$G$5111,Тех_Движение!$D$2:$D$5111,$C4222,Тех_Движение!$B$2:$B$5111,"&lt;="&amp;N$3)-$F4222)))</f>
        <v/>
      </c>
      <c r="O4222" s="54">
        <f>IF(OR($B4222="",O$3&lt;$D4222+Настройки!$B$7),0,MAX(0,$E4222-MAX(0,SUMIFS(Тех_Движение!$G$2:$G$5111,Тех_Движение!$D$2:$D$5111,$C4222,Тех_Движение!$B$2:$B$5111,"&lt;="&amp;O$3)-$F4222)))</f>
        <v/>
      </c>
      <c r="P4222" s="54">
        <f>IF(OR($B4222="",P$3&lt;$D4222+Настройки!$B$7),0,MAX(0,$E4222-MAX(0,SUMIFS(Тех_Движение!$G$2:$G$5111,Тех_Движение!$D$2:$D$5111,$C4222,Тех_Движение!$B$2:$B$5111,"&lt;="&amp;P$3)-$F4222)))</f>
        <v/>
      </c>
      <c r="Q4222" s="54">
        <f>IF(OR($B4222="",Q$3&lt;$D4222+Настройки!$B$7),0,MAX(0,$E4222-MAX(0,SUMIFS(Тех_Движение!$G$2:$G$5111,Тех_Движение!$D$2:$D$5111,$C4222,Тех_Движение!$B$2:$B$5111,"&lt;="&amp;Q$3)-$F4222)))</f>
        <v/>
      </c>
      <c r="R4222" s="54">
        <f>IF($B4222="","",SUM($K4222:$Q4222))</f>
        <v/>
      </c>
      <c r="S4222" s="56">
        <f>IF($B4222="","",VLOOKUP($C4222,Настройки!$A$11:$L$17,9,FALSE))</f>
        <v/>
      </c>
      <c r="T4222" s="56">
        <f>IF($B4222="","",$R4222*$S4222)</f>
        <v/>
      </c>
    </row>
    <row r="4223">
      <c r="A4223" s="20">
        <f>Тех_Движение!$A$4220</f>
        <v/>
      </c>
      <c r="B4223" s="20">
        <f>IF(Тех_Движение!$F$4220&gt;0,Тех_Движение!$I$4220,"")</f>
        <v/>
      </c>
      <c r="C4223" s="20">
        <f>IF($B4223="","",Тех_Движение!$D$4220)</f>
        <v/>
      </c>
      <c r="D4223" s="42">
        <f>IF($B4223="","",Тех_Движение!$B$4220)</f>
        <v/>
      </c>
      <c r="E4223" s="54">
        <f>IF($B4223="","",Тех_Движение!$F$4220)</f>
        <v/>
      </c>
      <c r="F4223" s="54">
        <f>IF($B4223="","",SUMIFS($E$5:$E4222,$C$5:$C4222,$C4223))</f>
        <v/>
      </c>
      <c r="G4223" s="54">
        <f>IF($B4223="","",MAX(0,$E4223-MAX(0,SUMIFS(Тех_Движение!$G$2:$G$5111,Тех_Движение!$D$2:$D$5111,$C4223,Тех_Движение!$B$2:$B$5111,"&lt;="&amp;Настройки!$B$5-1)-$F4223)))</f>
        <v/>
      </c>
      <c r="H4223" s="54">
        <f>IF($B4223="","",IF(AND($D4223&gt;=Настройки!$B$5,$D4223&lt;=Настройки!$B$6),$E4223,0))</f>
        <v/>
      </c>
      <c r="I4223" s="54">
        <f>IF($B4223="","",$G4223+$H4223-$J4223)</f>
        <v/>
      </c>
      <c r="J4223" s="54">
        <f>IF($B4223="","",MAX(0,$E4223-MAX(0,SUMIFS(Тех_Движение!$G$2:$G$5111,Тех_Движение!$D$2:$D$5111,$C4223,Тех_Движение!$B$2:$B$5111,"&lt;="&amp;Настройки!$B$6)-$F4223)))</f>
        <v/>
      </c>
      <c r="K4223" s="54">
        <f>IF(OR($B4223="",K$3&lt;$D4223+Настройки!$B$7),0,MAX(0,$E4223-MAX(0,SUMIFS(Тех_Движение!$G$2:$G$5111,Тех_Движение!$D$2:$D$5111,$C4223,Тех_Движение!$B$2:$B$5111,"&lt;="&amp;K$3)-$F4223)))</f>
        <v/>
      </c>
      <c r="L4223" s="54">
        <f>IF(OR($B4223="",L$3&lt;$D4223+Настройки!$B$7),0,MAX(0,$E4223-MAX(0,SUMIFS(Тех_Движение!$G$2:$G$5111,Тех_Движение!$D$2:$D$5111,$C4223,Тех_Движение!$B$2:$B$5111,"&lt;="&amp;L$3)-$F4223)))</f>
        <v/>
      </c>
      <c r="M4223" s="54">
        <f>IF(OR($B4223="",M$3&lt;$D4223+Настройки!$B$7),0,MAX(0,$E4223-MAX(0,SUMIFS(Тех_Движение!$G$2:$G$5111,Тех_Движение!$D$2:$D$5111,$C4223,Тех_Движение!$B$2:$B$5111,"&lt;="&amp;M$3)-$F4223)))</f>
        <v/>
      </c>
      <c r="N4223" s="54">
        <f>IF(OR($B4223="",N$3&lt;$D4223+Настройки!$B$7),0,MAX(0,$E4223-MAX(0,SUMIFS(Тех_Движение!$G$2:$G$5111,Тех_Движение!$D$2:$D$5111,$C4223,Тех_Движение!$B$2:$B$5111,"&lt;="&amp;N$3)-$F4223)))</f>
        <v/>
      </c>
      <c r="O4223" s="54">
        <f>IF(OR($B4223="",O$3&lt;$D4223+Настройки!$B$7),0,MAX(0,$E4223-MAX(0,SUMIFS(Тех_Движение!$G$2:$G$5111,Тех_Движение!$D$2:$D$5111,$C4223,Тех_Движение!$B$2:$B$5111,"&lt;="&amp;O$3)-$F4223)))</f>
        <v/>
      </c>
      <c r="P4223" s="54">
        <f>IF(OR($B4223="",P$3&lt;$D4223+Настройки!$B$7),0,MAX(0,$E4223-MAX(0,SUMIFS(Тех_Движение!$G$2:$G$5111,Тех_Движение!$D$2:$D$5111,$C4223,Тех_Движение!$B$2:$B$5111,"&lt;="&amp;P$3)-$F4223)))</f>
        <v/>
      </c>
      <c r="Q4223" s="54">
        <f>IF(OR($B4223="",Q$3&lt;$D4223+Настройки!$B$7),0,MAX(0,$E4223-MAX(0,SUMIFS(Тех_Движение!$G$2:$G$5111,Тех_Движение!$D$2:$D$5111,$C4223,Тех_Движение!$B$2:$B$5111,"&lt;="&amp;Q$3)-$F4223)))</f>
        <v/>
      </c>
      <c r="R4223" s="54">
        <f>IF($B4223="","",SUM($K4223:$Q4223))</f>
        <v/>
      </c>
      <c r="S4223" s="56">
        <f>IF($B4223="","",VLOOKUP($C4223,Настройки!$A$11:$L$17,9,FALSE))</f>
        <v/>
      </c>
      <c r="T4223" s="56">
        <f>IF($B4223="","",$R4223*$S4223)</f>
        <v/>
      </c>
    </row>
    <row r="4224">
      <c r="A4224" s="20">
        <f>Тех_Движение!$A$4221</f>
        <v/>
      </c>
      <c r="B4224" s="20">
        <f>IF(Тех_Движение!$F$4221&gt;0,Тех_Движение!$I$4221,"")</f>
        <v/>
      </c>
      <c r="C4224" s="20">
        <f>IF($B4224="","",Тех_Движение!$D$4221)</f>
        <v/>
      </c>
      <c r="D4224" s="42">
        <f>IF($B4224="","",Тех_Движение!$B$4221)</f>
        <v/>
      </c>
      <c r="E4224" s="54">
        <f>IF($B4224="","",Тех_Движение!$F$4221)</f>
        <v/>
      </c>
      <c r="F4224" s="54">
        <f>IF($B4224="","",SUMIFS($E$5:$E4223,$C$5:$C4223,$C4224))</f>
        <v/>
      </c>
      <c r="G4224" s="54">
        <f>IF($B4224="","",MAX(0,$E4224-MAX(0,SUMIFS(Тех_Движение!$G$2:$G$5111,Тех_Движение!$D$2:$D$5111,$C4224,Тех_Движение!$B$2:$B$5111,"&lt;="&amp;Настройки!$B$5-1)-$F4224)))</f>
        <v/>
      </c>
      <c r="H4224" s="54">
        <f>IF($B4224="","",IF(AND($D4224&gt;=Настройки!$B$5,$D4224&lt;=Настройки!$B$6),$E4224,0))</f>
        <v/>
      </c>
      <c r="I4224" s="54">
        <f>IF($B4224="","",$G4224+$H4224-$J4224)</f>
        <v/>
      </c>
      <c r="J4224" s="54">
        <f>IF($B4224="","",MAX(0,$E4224-MAX(0,SUMIFS(Тех_Движение!$G$2:$G$5111,Тех_Движение!$D$2:$D$5111,$C4224,Тех_Движение!$B$2:$B$5111,"&lt;="&amp;Настройки!$B$6)-$F4224)))</f>
        <v/>
      </c>
      <c r="K4224" s="54">
        <f>IF(OR($B4224="",K$3&lt;$D4224+Настройки!$B$7),0,MAX(0,$E4224-MAX(0,SUMIFS(Тех_Движение!$G$2:$G$5111,Тех_Движение!$D$2:$D$5111,$C4224,Тех_Движение!$B$2:$B$5111,"&lt;="&amp;K$3)-$F4224)))</f>
        <v/>
      </c>
      <c r="L4224" s="54">
        <f>IF(OR($B4224="",L$3&lt;$D4224+Настройки!$B$7),0,MAX(0,$E4224-MAX(0,SUMIFS(Тех_Движение!$G$2:$G$5111,Тех_Движение!$D$2:$D$5111,$C4224,Тех_Движение!$B$2:$B$5111,"&lt;="&amp;L$3)-$F4224)))</f>
        <v/>
      </c>
      <c r="M4224" s="54">
        <f>IF(OR($B4224="",M$3&lt;$D4224+Настройки!$B$7),0,MAX(0,$E4224-MAX(0,SUMIFS(Тех_Движение!$G$2:$G$5111,Тех_Движение!$D$2:$D$5111,$C4224,Тех_Движение!$B$2:$B$5111,"&lt;="&amp;M$3)-$F4224)))</f>
        <v/>
      </c>
      <c r="N4224" s="54">
        <f>IF(OR($B4224="",N$3&lt;$D4224+Настройки!$B$7),0,MAX(0,$E4224-MAX(0,SUMIFS(Тех_Движение!$G$2:$G$5111,Тех_Движение!$D$2:$D$5111,$C4224,Тех_Движение!$B$2:$B$5111,"&lt;="&amp;N$3)-$F4224)))</f>
        <v/>
      </c>
      <c r="O4224" s="54">
        <f>IF(OR($B4224="",O$3&lt;$D4224+Настройки!$B$7),0,MAX(0,$E4224-MAX(0,SUMIFS(Тех_Движение!$G$2:$G$5111,Тех_Движение!$D$2:$D$5111,$C4224,Тех_Движение!$B$2:$B$5111,"&lt;="&amp;O$3)-$F4224)))</f>
        <v/>
      </c>
      <c r="P4224" s="54">
        <f>IF(OR($B4224="",P$3&lt;$D4224+Настройки!$B$7),0,MAX(0,$E4224-MAX(0,SUMIFS(Тех_Движение!$G$2:$G$5111,Тех_Движение!$D$2:$D$5111,$C4224,Тех_Движение!$B$2:$B$5111,"&lt;="&amp;P$3)-$F4224)))</f>
        <v/>
      </c>
      <c r="Q4224" s="54">
        <f>IF(OR($B4224="",Q$3&lt;$D4224+Настройки!$B$7),0,MAX(0,$E4224-MAX(0,SUMIFS(Тех_Движение!$G$2:$G$5111,Тех_Движение!$D$2:$D$5111,$C4224,Тех_Движение!$B$2:$B$5111,"&lt;="&amp;Q$3)-$F4224)))</f>
        <v/>
      </c>
      <c r="R4224" s="54">
        <f>IF($B4224="","",SUM($K4224:$Q4224))</f>
        <v/>
      </c>
      <c r="S4224" s="56">
        <f>IF($B4224="","",VLOOKUP($C4224,Настройки!$A$11:$L$17,9,FALSE))</f>
        <v/>
      </c>
      <c r="T4224" s="56">
        <f>IF($B4224="","",$R4224*$S4224)</f>
        <v/>
      </c>
    </row>
    <row r="4225">
      <c r="A4225" s="20">
        <f>Тех_Движение!$A$4222</f>
        <v/>
      </c>
      <c r="B4225" s="20">
        <f>IF(Тех_Движение!$F$4222&gt;0,Тех_Движение!$I$4222,"")</f>
        <v/>
      </c>
      <c r="C4225" s="20">
        <f>IF($B4225="","",Тех_Движение!$D$4222)</f>
        <v/>
      </c>
      <c r="D4225" s="42">
        <f>IF($B4225="","",Тех_Движение!$B$4222)</f>
        <v/>
      </c>
      <c r="E4225" s="54">
        <f>IF($B4225="","",Тех_Движение!$F$4222)</f>
        <v/>
      </c>
      <c r="F4225" s="54">
        <f>IF($B4225="","",SUMIFS($E$5:$E4224,$C$5:$C4224,$C4225))</f>
        <v/>
      </c>
      <c r="G4225" s="54">
        <f>IF($B4225="","",MAX(0,$E4225-MAX(0,SUMIFS(Тех_Движение!$G$2:$G$5111,Тех_Движение!$D$2:$D$5111,$C4225,Тех_Движение!$B$2:$B$5111,"&lt;="&amp;Настройки!$B$5-1)-$F4225)))</f>
        <v/>
      </c>
      <c r="H4225" s="54">
        <f>IF($B4225="","",IF(AND($D4225&gt;=Настройки!$B$5,$D4225&lt;=Настройки!$B$6),$E4225,0))</f>
        <v/>
      </c>
      <c r="I4225" s="54">
        <f>IF($B4225="","",$G4225+$H4225-$J4225)</f>
        <v/>
      </c>
      <c r="J4225" s="54">
        <f>IF($B4225="","",MAX(0,$E4225-MAX(0,SUMIFS(Тех_Движение!$G$2:$G$5111,Тех_Движение!$D$2:$D$5111,$C4225,Тех_Движение!$B$2:$B$5111,"&lt;="&amp;Настройки!$B$6)-$F4225)))</f>
        <v/>
      </c>
      <c r="K4225" s="54">
        <f>IF(OR($B4225="",K$3&lt;$D4225+Настройки!$B$7),0,MAX(0,$E4225-MAX(0,SUMIFS(Тех_Движение!$G$2:$G$5111,Тех_Движение!$D$2:$D$5111,$C4225,Тех_Движение!$B$2:$B$5111,"&lt;="&amp;K$3)-$F4225)))</f>
        <v/>
      </c>
      <c r="L4225" s="54">
        <f>IF(OR($B4225="",L$3&lt;$D4225+Настройки!$B$7),0,MAX(0,$E4225-MAX(0,SUMIFS(Тех_Движение!$G$2:$G$5111,Тех_Движение!$D$2:$D$5111,$C4225,Тех_Движение!$B$2:$B$5111,"&lt;="&amp;L$3)-$F4225)))</f>
        <v/>
      </c>
      <c r="M4225" s="54">
        <f>IF(OR($B4225="",M$3&lt;$D4225+Настройки!$B$7),0,MAX(0,$E4225-MAX(0,SUMIFS(Тех_Движение!$G$2:$G$5111,Тех_Движение!$D$2:$D$5111,$C4225,Тех_Движение!$B$2:$B$5111,"&lt;="&amp;M$3)-$F4225)))</f>
        <v/>
      </c>
      <c r="N4225" s="54">
        <f>IF(OR($B4225="",N$3&lt;$D4225+Настройки!$B$7),0,MAX(0,$E4225-MAX(0,SUMIFS(Тех_Движение!$G$2:$G$5111,Тех_Движение!$D$2:$D$5111,$C4225,Тех_Движение!$B$2:$B$5111,"&lt;="&amp;N$3)-$F4225)))</f>
        <v/>
      </c>
      <c r="O4225" s="54">
        <f>IF(OR($B4225="",O$3&lt;$D4225+Настройки!$B$7),0,MAX(0,$E4225-MAX(0,SUMIFS(Тех_Движение!$G$2:$G$5111,Тех_Движение!$D$2:$D$5111,$C4225,Тех_Движение!$B$2:$B$5111,"&lt;="&amp;O$3)-$F4225)))</f>
        <v/>
      </c>
      <c r="P4225" s="54">
        <f>IF(OR($B4225="",P$3&lt;$D4225+Настройки!$B$7),0,MAX(0,$E4225-MAX(0,SUMIFS(Тех_Движение!$G$2:$G$5111,Тех_Движение!$D$2:$D$5111,$C4225,Тех_Движение!$B$2:$B$5111,"&lt;="&amp;P$3)-$F4225)))</f>
        <v/>
      </c>
      <c r="Q4225" s="54">
        <f>IF(OR($B4225="",Q$3&lt;$D4225+Настройки!$B$7),0,MAX(0,$E4225-MAX(0,SUMIFS(Тех_Движение!$G$2:$G$5111,Тех_Движение!$D$2:$D$5111,$C4225,Тех_Движение!$B$2:$B$5111,"&lt;="&amp;Q$3)-$F4225)))</f>
        <v/>
      </c>
      <c r="R4225" s="54">
        <f>IF($B4225="","",SUM($K4225:$Q4225))</f>
        <v/>
      </c>
      <c r="S4225" s="56">
        <f>IF($B4225="","",VLOOKUP($C4225,Настройки!$A$11:$L$17,9,FALSE))</f>
        <v/>
      </c>
      <c r="T4225" s="56">
        <f>IF($B4225="","",$R4225*$S4225)</f>
        <v/>
      </c>
    </row>
    <row r="4226">
      <c r="A4226" s="20">
        <f>Тех_Движение!$A$4223</f>
        <v/>
      </c>
      <c r="B4226" s="20">
        <f>IF(Тех_Движение!$F$4223&gt;0,Тех_Движение!$I$4223,"")</f>
        <v/>
      </c>
      <c r="C4226" s="20">
        <f>IF($B4226="","",Тех_Движение!$D$4223)</f>
        <v/>
      </c>
      <c r="D4226" s="42">
        <f>IF($B4226="","",Тех_Движение!$B$4223)</f>
        <v/>
      </c>
      <c r="E4226" s="54">
        <f>IF($B4226="","",Тех_Движение!$F$4223)</f>
        <v/>
      </c>
      <c r="F4226" s="54">
        <f>IF($B4226="","",SUMIFS($E$5:$E4225,$C$5:$C4225,$C4226))</f>
        <v/>
      </c>
      <c r="G4226" s="54">
        <f>IF($B4226="","",MAX(0,$E4226-MAX(0,SUMIFS(Тех_Движение!$G$2:$G$5111,Тех_Движение!$D$2:$D$5111,$C4226,Тех_Движение!$B$2:$B$5111,"&lt;="&amp;Настройки!$B$5-1)-$F4226)))</f>
        <v/>
      </c>
      <c r="H4226" s="54">
        <f>IF($B4226="","",IF(AND($D4226&gt;=Настройки!$B$5,$D4226&lt;=Настройки!$B$6),$E4226,0))</f>
        <v/>
      </c>
      <c r="I4226" s="54">
        <f>IF($B4226="","",$G4226+$H4226-$J4226)</f>
        <v/>
      </c>
      <c r="J4226" s="54">
        <f>IF($B4226="","",MAX(0,$E4226-MAX(0,SUMIFS(Тех_Движение!$G$2:$G$5111,Тех_Движение!$D$2:$D$5111,$C4226,Тех_Движение!$B$2:$B$5111,"&lt;="&amp;Настройки!$B$6)-$F4226)))</f>
        <v/>
      </c>
      <c r="K4226" s="54">
        <f>IF(OR($B4226="",K$3&lt;$D4226+Настройки!$B$7),0,MAX(0,$E4226-MAX(0,SUMIFS(Тех_Движение!$G$2:$G$5111,Тех_Движение!$D$2:$D$5111,$C4226,Тех_Движение!$B$2:$B$5111,"&lt;="&amp;K$3)-$F4226)))</f>
        <v/>
      </c>
      <c r="L4226" s="54">
        <f>IF(OR($B4226="",L$3&lt;$D4226+Настройки!$B$7),0,MAX(0,$E4226-MAX(0,SUMIFS(Тех_Движение!$G$2:$G$5111,Тех_Движение!$D$2:$D$5111,$C4226,Тех_Движение!$B$2:$B$5111,"&lt;="&amp;L$3)-$F4226)))</f>
        <v/>
      </c>
      <c r="M4226" s="54">
        <f>IF(OR($B4226="",M$3&lt;$D4226+Настройки!$B$7),0,MAX(0,$E4226-MAX(0,SUMIFS(Тех_Движение!$G$2:$G$5111,Тех_Движение!$D$2:$D$5111,$C4226,Тех_Движение!$B$2:$B$5111,"&lt;="&amp;M$3)-$F4226)))</f>
        <v/>
      </c>
      <c r="N4226" s="54">
        <f>IF(OR($B4226="",N$3&lt;$D4226+Настройки!$B$7),0,MAX(0,$E4226-MAX(0,SUMIFS(Тех_Движение!$G$2:$G$5111,Тех_Движение!$D$2:$D$5111,$C4226,Тех_Движение!$B$2:$B$5111,"&lt;="&amp;N$3)-$F4226)))</f>
        <v/>
      </c>
      <c r="O4226" s="54">
        <f>IF(OR($B4226="",O$3&lt;$D4226+Настройки!$B$7),0,MAX(0,$E4226-MAX(0,SUMIFS(Тех_Движение!$G$2:$G$5111,Тех_Движение!$D$2:$D$5111,$C4226,Тех_Движение!$B$2:$B$5111,"&lt;="&amp;O$3)-$F4226)))</f>
        <v/>
      </c>
      <c r="P4226" s="54">
        <f>IF(OR($B4226="",P$3&lt;$D4226+Настройки!$B$7),0,MAX(0,$E4226-MAX(0,SUMIFS(Тех_Движение!$G$2:$G$5111,Тех_Движение!$D$2:$D$5111,$C4226,Тех_Движение!$B$2:$B$5111,"&lt;="&amp;P$3)-$F4226)))</f>
        <v/>
      </c>
      <c r="Q4226" s="54">
        <f>IF(OR($B4226="",Q$3&lt;$D4226+Настройки!$B$7),0,MAX(0,$E4226-MAX(0,SUMIFS(Тех_Движение!$G$2:$G$5111,Тех_Движение!$D$2:$D$5111,$C4226,Тех_Движение!$B$2:$B$5111,"&lt;="&amp;Q$3)-$F4226)))</f>
        <v/>
      </c>
      <c r="R4226" s="54">
        <f>IF($B4226="","",SUM($K4226:$Q4226))</f>
        <v/>
      </c>
      <c r="S4226" s="56">
        <f>IF($B4226="","",VLOOKUP($C4226,Настройки!$A$11:$L$17,9,FALSE))</f>
        <v/>
      </c>
      <c r="T4226" s="56">
        <f>IF($B4226="","",$R4226*$S4226)</f>
        <v/>
      </c>
    </row>
    <row r="4227">
      <c r="A4227" s="20">
        <f>Тех_Движение!$A$4224</f>
        <v/>
      </c>
      <c r="B4227" s="20">
        <f>IF(Тех_Движение!$F$4224&gt;0,Тех_Движение!$I$4224,"")</f>
        <v/>
      </c>
      <c r="C4227" s="20">
        <f>IF($B4227="","",Тех_Движение!$D$4224)</f>
        <v/>
      </c>
      <c r="D4227" s="42">
        <f>IF($B4227="","",Тех_Движение!$B$4224)</f>
        <v/>
      </c>
      <c r="E4227" s="54">
        <f>IF($B4227="","",Тех_Движение!$F$4224)</f>
        <v/>
      </c>
      <c r="F4227" s="54">
        <f>IF($B4227="","",SUMIFS($E$5:$E4226,$C$5:$C4226,$C4227))</f>
        <v/>
      </c>
      <c r="G4227" s="54">
        <f>IF($B4227="","",MAX(0,$E4227-MAX(0,SUMIFS(Тех_Движение!$G$2:$G$5111,Тех_Движение!$D$2:$D$5111,$C4227,Тех_Движение!$B$2:$B$5111,"&lt;="&amp;Настройки!$B$5-1)-$F4227)))</f>
        <v/>
      </c>
      <c r="H4227" s="54">
        <f>IF($B4227="","",IF(AND($D4227&gt;=Настройки!$B$5,$D4227&lt;=Настройки!$B$6),$E4227,0))</f>
        <v/>
      </c>
      <c r="I4227" s="54">
        <f>IF($B4227="","",$G4227+$H4227-$J4227)</f>
        <v/>
      </c>
      <c r="J4227" s="54">
        <f>IF($B4227="","",MAX(0,$E4227-MAX(0,SUMIFS(Тех_Движение!$G$2:$G$5111,Тех_Движение!$D$2:$D$5111,$C4227,Тех_Движение!$B$2:$B$5111,"&lt;="&amp;Настройки!$B$6)-$F4227)))</f>
        <v/>
      </c>
      <c r="K4227" s="54">
        <f>IF(OR($B4227="",K$3&lt;$D4227+Настройки!$B$7),0,MAX(0,$E4227-MAX(0,SUMIFS(Тех_Движение!$G$2:$G$5111,Тех_Движение!$D$2:$D$5111,$C4227,Тех_Движение!$B$2:$B$5111,"&lt;="&amp;K$3)-$F4227)))</f>
        <v/>
      </c>
      <c r="L4227" s="54">
        <f>IF(OR($B4227="",L$3&lt;$D4227+Настройки!$B$7),0,MAX(0,$E4227-MAX(0,SUMIFS(Тех_Движение!$G$2:$G$5111,Тех_Движение!$D$2:$D$5111,$C4227,Тех_Движение!$B$2:$B$5111,"&lt;="&amp;L$3)-$F4227)))</f>
        <v/>
      </c>
      <c r="M4227" s="54">
        <f>IF(OR($B4227="",M$3&lt;$D4227+Настройки!$B$7),0,MAX(0,$E4227-MAX(0,SUMIFS(Тех_Движение!$G$2:$G$5111,Тех_Движение!$D$2:$D$5111,$C4227,Тех_Движение!$B$2:$B$5111,"&lt;="&amp;M$3)-$F4227)))</f>
        <v/>
      </c>
      <c r="N4227" s="54">
        <f>IF(OR($B4227="",N$3&lt;$D4227+Настройки!$B$7),0,MAX(0,$E4227-MAX(0,SUMIFS(Тех_Движение!$G$2:$G$5111,Тех_Движение!$D$2:$D$5111,$C4227,Тех_Движение!$B$2:$B$5111,"&lt;="&amp;N$3)-$F4227)))</f>
        <v/>
      </c>
      <c r="O4227" s="54">
        <f>IF(OR($B4227="",O$3&lt;$D4227+Настройки!$B$7),0,MAX(0,$E4227-MAX(0,SUMIFS(Тех_Движение!$G$2:$G$5111,Тех_Движение!$D$2:$D$5111,$C4227,Тех_Движение!$B$2:$B$5111,"&lt;="&amp;O$3)-$F4227)))</f>
        <v/>
      </c>
      <c r="P4227" s="54">
        <f>IF(OR($B4227="",P$3&lt;$D4227+Настройки!$B$7),0,MAX(0,$E4227-MAX(0,SUMIFS(Тех_Движение!$G$2:$G$5111,Тех_Движение!$D$2:$D$5111,$C4227,Тех_Движение!$B$2:$B$5111,"&lt;="&amp;P$3)-$F4227)))</f>
        <v/>
      </c>
      <c r="Q4227" s="54">
        <f>IF(OR($B4227="",Q$3&lt;$D4227+Настройки!$B$7),0,MAX(0,$E4227-MAX(0,SUMIFS(Тех_Движение!$G$2:$G$5111,Тех_Движение!$D$2:$D$5111,$C4227,Тех_Движение!$B$2:$B$5111,"&lt;="&amp;Q$3)-$F4227)))</f>
        <v/>
      </c>
      <c r="R4227" s="54">
        <f>IF($B4227="","",SUM($K4227:$Q4227))</f>
        <v/>
      </c>
      <c r="S4227" s="56">
        <f>IF($B4227="","",VLOOKUP($C4227,Настройки!$A$11:$L$17,9,FALSE))</f>
        <v/>
      </c>
      <c r="T4227" s="56">
        <f>IF($B4227="","",$R4227*$S4227)</f>
        <v/>
      </c>
    </row>
    <row r="4228">
      <c r="A4228" s="20">
        <f>Тех_Движение!$A$4225</f>
        <v/>
      </c>
      <c r="B4228" s="20">
        <f>IF(Тех_Движение!$F$4225&gt;0,Тех_Движение!$I$4225,"")</f>
        <v/>
      </c>
      <c r="C4228" s="20">
        <f>IF($B4228="","",Тех_Движение!$D$4225)</f>
        <v/>
      </c>
      <c r="D4228" s="42">
        <f>IF($B4228="","",Тех_Движение!$B$4225)</f>
        <v/>
      </c>
      <c r="E4228" s="54">
        <f>IF($B4228="","",Тех_Движение!$F$4225)</f>
        <v/>
      </c>
      <c r="F4228" s="54">
        <f>IF($B4228="","",SUMIFS($E$5:$E4227,$C$5:$C4227,$C4228))</f>
        <v/>
      </c>
      <c r="G4228" s="54">
        <f>IF($B4228="","",MAX(0,$E4228-MAX(0,SUMIFS(Тех_Движение!$G$2:$G$5111,Тех_Движение!$D$2:$D$5111,$C4228,Тех_Движение!$B$2:$B$5111,"&lt;="&amp;Настройки!$B$5-1)-$F4228)))</f>
        <v/>
      </c>
      <c r="H4228" s="54">
        <f>IF($B4228="","",IF(AND($D4228&gt;=Настройки!$B$5,$D4228&lt;=Настройки!$B$6),$E4228,0))</f>
        <v/>
      </c>
      <c r="I4228" s="54">
        <f>IF($B4228="","",$G4228+$H4228-$J4228)</f>
        <v/>
      </c>
      <c r="J4228" s="54">
        <f>IF($B4228="","",MAX(0,$E4228-MAX(0,SUMIFS(Тех_Движение!$G$2:$G$5111,Тех_Движение!$D$2:$D$5111,$C4228,Тех_Движение!$B$2:$B$5111,"&lt;="&amp;Настройки!$B$6)-$F4228)))</f>
        <v/>
      </c>
      <c r="K4228" s="54">
        <f>IF(OR($B4228="",K$3&lt;$D4228+Настройки!$B$7),0,MAX(0,$E4228-MAX(0,SUMIFS(Тех_Движение!$G$2:$G$5111,Тех_Движение!$D$2:$D$5111,$C4228,Тех_Движение!$B$2:$B$5111,"&lt;="&amp;K$3)-$F4228)))</f>
        <v/>
      </c>
      <c r="L4228" s="54">
        <f>IF(OR($B4228="",L$3&lt;$D4228+Настройки!$B$7),0,MAX(0,$E4228-MAX(0,SUMIFS(Тех_Движение!$G$2:$G$5111,Тех_Движение!$D$2:$D$5111,$C4228,Тех_Движение!$B$2:$B$5111,"&lt;="&amp;L$3)-$F4228)))</f>
        <v/>
      </c>
      <c r="M4228" s="54">
        <f>IF(OR($B4228="",M$3&lt;$D4228+Настройки!$B$7),0,MAX(0,$E4228-MAX(0,SUMIFS(Тех_Движение!$G$2:$G$5111,Тех_Движение!$D$2:$D$5111,$C4228,Тех_Движение!$B$2:$B$5111,"&lt;="&amp;M$3)-$F4228)))</f>
        <v/>
      </c>
      <c r="N4228" s="54">
        <f>IF(OR($B4228="",N$3&lt;$D4228+Настройки!$B$7),0,MAX(0,$E4228-MAX(0,SUMIFS(Тех_Движение!$G$2:$G$5111,Тех_Движение!$D$2:$D$5111,$C4228,Тех_Движение!$B$2:$B$5111,"&lt;="&amp;N$3)-$F4228)))</f>
        <v/>
      </c>
      <c r="O4228" s="54">
        <f>IF(OR($B4228="",O$3&lt;$D4228+Настройки!$B$7),0,MAX(0,$E4228-MAX(0,SUMIFS(Тех_Движение!$G$2:$G$5111,Тех_Движение!$D$2:$D$5111,$C4228,Тех_Движение!$B$2:$B$5111,"&lt;="&amp;O$3)-$F4228)))</f>
        <v/>
      </c>
      <c r="P4228" s="54">
        <f>IF(OR($B4228="",P$3&lt;$D4228+Настройки!$B$7),0,MAX(0,$E4228-MAX(0,SUMIFS(Тех_Движение!$G$2:$G$5111,Тех_Движение!$D$2:$D$5111,$C4228,Тех_Движение!$B$2:$B$5111,"&lt;="&amp;P$3)-$F4228)))</f>
        <v/>
      </c>
      <c r="Q4228" s="54">
        <f>IF(OR($B4228="",Q$3&lt;$D4228+Настройки!$B$7),0,MAX(0,$E4228-MAX(0,SUMIFS(Тех_Движение!$G$2:$G$5111,Тех_Движение!$D$2:$D$5111,$C4228,Тех_Движение!$B$2:$B$5111,"&lt;="&amp;Q$3)-$F4228)))</f>
        <v/>
      </c>
      <c r="R4228" s="54">
        <f>IF($B4228="","",SUM($K4228:$Q4228))</f>
        <v/>
      </c>
      <c r="S4228" s="56">
        <f>IF($B4228="","",VLOOKUP($C4228,Настройки!$A$11:$L$17,9,FALSE))</f>
        <v/>
      </c>
      <c r="T4228" s="56">
        <f>IF($B4228="","",$R4228*$S4228)</f>
        <v/>
      </c>
    </row>
    <row r="4229">
      <c r="A4229" s="20">
        <f>Тех_Движение!$A$4226</f>
        <v/>
      </c>
      <c r="B4229" s="20">
        <f>IF(Тех_Движение!$F$4226&gt;0,Тех_Движение!$I$4226,"")</f>
        <v/>
      </c>
      <c r="C4229" s="20">
        <f>IF($B4229="","",Тех_Движение!$D$4226)</f>
        <v/>
      </c>
      <c r="D4229" s="42">
        <f>IF($B4229="","",Тех_Движение!$B$4226)</f>
        <v/>
      </c>
      <c r="E4229" s="54">
        <f>IF($B4229="","",Тех_Движение!$F$4226)</f>
        <v/>
      </c>
      <c r="F4229" s="54">
        <f>IF($B4229="","",SUMIFS($E$5:$E4228,$C$5:$C4228,$C4229))</f>
        <v/>
      </c>
      <c r="G4229" s="54">
        <f>IF($B4229="","",MAX(0,$E4229-MAX(0,SUMIFS(Тех_Движение!$G$2:$G$5111,Тех_Движение!$D$2:$D$5111,$C4229,Тех_Движение!$B$2:$B$5111,"&lt;="&amp;Настройки!$B$5-1)-$F4229)))</f>
        <v/>
      </c>
      <c r="H4229" s="54">
        <f>IF($B4229="","",IF(AND($D4229&gt;=Настройки!$B$5,$D4229&lt;=Настройки!$B$6),$E4229,0))</f>
        <v/>
      </c>
      <c r="I4229" s="54">
        <f>IF($B4229="","",$G4229+$H4229-$J4229)</f>
        <v/>
      </c>
      <c r="J4229" s="54">
        <f>IF($B4229="","",MAX(0,$E4229-MAX(0,SUMIFS(Тех_Движение!$G$2:$G$5111,Тех_Движение!$D$2:$D$5111,$C4229,Тех_Движение!$B$2:$B$5111,"&lt;="&amp;Настройки!$B$6)-$F4229)))</f>
        <v/>
      </c>
      <c r="K4229" s="54">
        <f>IF(OR($B4229="",K$3&lt;$D4229+Настройки!$B$7),0,MAX(0,$E4229-MAX(0,SUMIFS(Тех_Движение!$G$2:$G$5111,Тех_Движение!$D$2:$D$5111,$C4229,Тех_Движение!$B$2:$B$5111,"&lt;="&amp;K$3)-$F4229)))</f>
        <v/>
      </c>
      <c r="L4229" s="54">
        <f>IF(OR($B4229="",L$3&lt;$D4229+Настройки!$B$7),0,MAX(0,$E4229-MAX(0,SUMIFS(Тех_Движение!$G$2:$G$5111,Тех_Движение!$D$2:$D$5111,$C4229,Тех_Движение!$B$2:$B$5111,"&lt;="&amp;L$3)-$F4229)))</f>
        <v/>
      </c>
      <c r="M4229" s="54">
        <f>IF(OR($B4229="",M$3&lt;$D4229+Настройки!$B$7),0,MAX(0,$E4229-MAX(0,SUMIFS(Тех_Движение!$G$2:$G$5111,Тех_Движение!$D$2:$D$5111,$C4229,Тех_Движение!$B$2:$B$5111,"&lt;="&amp;M$3)-$F4229)))</f>
        <v/>
      </c>
      <c r="N4229" s="54">
        <f>IF(OR($B4229="",N$3&lt;$D4229+Настройки!$B$7),0,MAX(0,$E4229-MAX(0,SUMIFS(Тех_Движение!$G$2:$G$5111,Тех_Движение!$D$2:$D$5111,$C4229,Тех_Движение!$B$2:$B$5111,"&lt;="&amp;N$3)-$F4229)))</f>
        <v/>
      </c>
      <c r="O4229" s="54">
        <f>IF(OR($B4229="",O$3&lt;$D4229+Настройки!$B$7),0,MAX(0,$E4229-MAX(0,SUMIFS(Тех_Движение!$G$2:$G$5111,Тех_Движение!$D$2:$D$5111,$C4229,Тех_Движение!$B$2:$B$5111,"&lt;="&amp;O$3)-$F4229)))</f>
        <v/>
      </c>
      <c r="P4229" s="54">
        <f>IF(OR($B4229="",P$3&lt;$D4229+Настройки!$B$7),0,MAX(0,$E4229-MAX(0,SUMIFS(Тех_Движение!$G$2:$G$5111,Тех_Движение!$D$2:$D$5111,$C4229,Тех_Движение!$B$2:$B$5111,"&lt;="&amp;P$3)-$F4229)))</f>
        <v/>
      </c>
      <c r="Q4229" s="54">
        <f>IF(OR($B4229="",Q$3&lt;$D4229+Настройки!$B$7),0,MAX(0,$E4229-MAX(0,SUMIFS(Тех_Движение!$G$2:$G$5111,Тех_Движение!$D$2:$D$5111,$C4229,Тех_Движение!$B$2:$B$5111,"&lt;="&amp;Q$3)-$F4229)))</f>
        <v/>
      </c>
      <c r="R4229" s="54">
        <f>IF($B4229="","",SUM($K4229:$Q4229))</f>
        <v/>
      </c>
      <c r="S4229" s="56">
        <f>IF($B4229="","",VLOOKUP($C4229,Настройки!$A$11:$L$17,9,FALSE))</f>
        <v/>
      </c>
      <c r="T4229" s="56">
        <f>IF($B4229="","",$R4229*$S4229)</f>
        <v/>
      </c>
    </row>
    <row r="4230">
      <c r="A4230" s="20">
        <f>Тех_Движение!$A$4227</f>
        <v/>
      </c>
      <c r="B4230" s="20">
        <f>IF(Тех_Движение!$F$4227&gt;0,Тех_Движение!$I$4227,"")</f>
        <v/>
      </c>
      <c r="C4230" s="20">
        <f>IF($B4230="","",Тех_Движение!$D$4227)</f>
        <v/>
      </c>
      <c r="D4230" s="42">
        <f>IF($B4230="","",Тех_Движение!$B$4227)</f>
        <v/>
      </c>
      <c r="E4230" s="54">
        <f>IF($B4230="","",Тех_Движение!$F$4227)</f>
        <v/>
      </c>
      <c r="F4230" s="54">
        <f>IF($B4230="","",SUMIFS($E$5:$E4229,$C$5:$C4229,$C4230))</f>
        <v/>
      </c>
      <c r="G4230" s="54">
        <f>IF($B4230="","",MAX(0,$E4230-MAX(0,SUMIFS(Тех_Движение!$G$2:$G$5111,Тех_Движение!$D$2:$D$5111,$C4230,Тех_Движение!$B$2:$B$5111,"&lt;="&amp;Настройки!$B$5-1)-$F4230)))</f>
        <v/>
      </c>
      <c r="H4230" s="54">
        <f>IF($B4230="","",IF(AND($D4230&gt;=Настройки!$B$5,$D4230&lt;=Настройки!$B$6),$E4230,0))</f>
        <v/>
      </c>
      <c r="I4230" s="54">
        <f>IF($B4230="","",$G4230+$H4230-$J4230)</f>
        <v/>
      </c>
      <c r="J4230" s="54">
        <f>IF($B4230="","",MAX(0,$E4230-MAX(0,SUMIFS(Тех_Движение!$G$2:$G$5111,Тех_Движение!$D$2:$D$5111,$C4230,Тех_Движение!$B$2:$B$5111,"&lt;="&amp;Настройки!$B$6)-$F4230)))</f>
        <v/>
      </c>
      <c r="K4230" s="54">
        <f>IF(OR($B4230="",K$3&lt;$D4230+Настройки!$B$7),0,MAX(0,$E4230-MAX(0,SUMIFS(Тех_Движение!$G$2:$G$5111,Тех_Движение!$D$2:$D$5111,$C4230,Тех_Движение!$B$2:$B$5111,"&lt;="&amp;K$3)-$F4230)))</f>
        <v/>
      </c>
      <c r="L4230" s="54">
        <f>IF(OR($B4230="",L$3&lt;$D4230+Настройки!$B$7),0,MAX(0,$E4230-MAX(0,SUMIFS(Тех_Движение!$G$2:$G$5111,Тех_Движение!$D$2:$D$5111,$C4230,Тех_Движение!$B$2:$B$5111,"&lt;="&amp;L$3)-$F4230)))</f>
        <v/>
      </c>
      <c r="M4230" s="54">
        <f>IF(OR($B4230="",M$3&lt;$D4230+Настройки!$B$7),0,MAX(0,$E4230-MAX(0,SUMIFS(Тех_Движение!$G$2:$G$5111,Тех_Движение!$D$2:$D$5111,$C4230,Тех_Движение!$B$2:$B$5111,"&lt;="&amp;M$3)-$F4230)))</f>
        <v/>
      </c>
      <c r="N4230" s="54">
        <f>IF(OR($B4230="",N$3&lt;$D4230+Настройки!$B$7),0,MAX(0,$E4230-MAX(0,SUMIFS(Тех_Движение!$G$2:$G$5111,Тех_Движение!$D$2:$D$5111,$C4230,Тех_Движение!$B$2:$B$5111,"&lt;="&amp;N$3)-$F4230)))</f>
        <v/>
      </c>
      <c r="O4230" s="54">
        <f>IF(OR($B4230="",O$3&lt;$D4230+Настройки!$B$7),0,MAX(0,$E4230-MAX(0,SUMIFS(Тех_Движение!$G$2:$G$5111,Тех_Движение!$D$2:$D$5111,$C4230,Тех_Движение!$B$2:$B$5111,"&lt;="&amp;O$3)-$F4230)))</f>
        <v/>
      </c>
      <c r="P4230" s="54">
        <f>IF(OR($B4230="",P$3&lt;$D4230+Настройки!$B$7),0,MAX(0,$E4230-MAX(0,SUMIFS(Тех_Движение!$G$2:$G$5111,Тех_Движение!$D$2:$D$5111,$C4230,Тех_Движение!$B$2:$B$5111,"&lt;="&amp;P$3)-$F4230)))</f>
        <v/>
      </c>
      <c r="Q4230" s="54">
        <f>IF(OR($B4230="",Q$3&lt;$D4230+Настройки!$B$7),0,MAX(0,$E4230-MAX(0,SUMIFS(Тех_Движение!$G$2:$G$5111,Тех_Движение!$D$2:$D$5111,$C4230,Тех_Движение!$B$2:$B$5111,"&lt;="&amp;Q$3)-$F4230)))</f>
        <v/>
      </c>
      <c r="R4230" s="54">
        <f>IF($B4230="","",SUM($K4230:$Q4230))</f>
        <v/>
      </c>
      <c r="S4230" s="56">
        <f>IF($B4230="","",VLOOKUP($C4230,Настройки!$A$11:$L$17,9,FALSE))</f>
        <v/>
      </c>
      <c r="T4230" s="56">
        <f>IF($B4230="","",$R4230*$S4230)</f>
        <v/>
      </c>
    </row>
    <row r="4231">
      <c r="A4231" s="20">
        <f>Тех_Движение!$A$4228</f>
        <v/>
      </c>
      <c r="B4231" s="20">
        <f>IF(Тех_Движение!$F$4228&gt;0,Тех_Движение!$I$4228,"")</f>
        <v/>
      </c>
      <c r="C4231" s="20">
        <f>IF($B4231="","",Тех_Движение!$D$4228)</f>
        <v/>
      </c>
      <c r="D4231" s="42">
        <f>IF($B4231="","",Тех_Движение!$B$4228)</f>
        <v/>
      </c>
      <c r="E4231" s="54">
        <f>IF($B4231="","",Тех_Движение!$F$4228)</f>
        <v/>
      </c>
      <c r="F4231" s="54">
        <f>IF($B4231="","",SUMIFS($E$5:$E4230,$C$5:$C4230,$C4231))</f>
        <v/>
      </c>
      <c r="G4231" s="54">
        <f>IF($B4231="","",MAX(0,$E4231-MAX(0,SUMIFS(Тех_Движение!$G$2:$G$5111,Тех_Движение!$D$2:$D$5111,$C4231,Тех_Движение!$B$2:$B$5111,"&lt;="&amp;Настройки!$B$5-1)-$F4231)))</f>
        <v/>
      </c>
      <c r="H4231" s="54">
        <f>IF($B4231="","",IF(AND($D4231&gt;=Настройки!$B$5,$D4231&lt;=Настройки!$B$6),$E4231,0))</f>
        <v/>
      </c>
      <c r="I4231" s="54">
        <f>IF($B4231="","",$G4231+$H4231-$J4231)</f>
        <v/>
      </c>
      <c r="J4231" s="54">
        <f>IF($B4231="","",MAX(0,$E4231-MAX(0,SUMIFS(Тех_Движение!$G$2:$G$5111,Тех_Движение!$D$2:$D$5111,$C4231,Тех_Движение!$B$2:$B$5111,"&lt;="&amp;Настройки!$B$6)-$F4231)))</f>
        <v/>
      </c>
      <c r="K4231" s="54">
        <f>IF(OR($B4231="",K$3&lt;$D4231+Настройки!$B$7),0,MAX(0,$E4231-MAX(0,SUMIFS(Тех_Движение!$G$2:$G$5111,Тех_Движение!$D$2:$D$5111,$C4231,Тех_Движение!$B$2:$B$5111,"&lt;="&amp;K$3)-$F4231)))</f>
        <v/>
      </c>
      <c r="L4231" s="54">
        <f>IF(OR($B4231="",L$3&lt;$D4231+Настройки!$B$7),0,MAX(0,$E4231-MAX(0,SUMIFS(Тех_Движение!$G$2:$G$5111,Тех_Движение!$D$2:$D$5111,$C4231,Тех_Движение!$B$2:$B$5111,"&lt;="&amp;L$3)-$F4231)))</f>
        <v/>
      </c>
      <c r="M4231" s="54">
        <f>IF(OR($B4231="",M$3&lt;$D4231+Настройки!$B$7),0,MAX(0,$E4231-MAX(0,SUMIFS(Тех_Движение!$G$2:$G$5111,Тех_Движение!$D$2:$D$5111,$C4231,Тех_Движение!$B$2:$B$5111,"&lt;="&amp;M$3)-$F4231)))</f>
        <v/>
      </c>
      <c r="N4231" s="54">
        <f>IF(OR($B4231="",N$3&lt;$D4231+Настройки!$B$7),0,MAX(0,$E4231-MAX(0,SUMIFS(Тех_Движение!$G$2:$G$5111,Тех_Движение!$D$2:$D$5111,$C4231,Тех_Движение!$B$2:$B$5111,"&lt;="&amp;N$3)-$F4231)))</f>
        <v/>
      </c>
      <c r="O4231" s="54">
        <f>IF(OR($B4231="",O$3&lt;$D4231+Настройки!$B$7),0,MAX(0,$E4231-MAX(0,SUMIFS(Тех_Движение!$G$2:$G$5111,Тех_Движение!$D$2:$D$5111,$C4231,Тех_Движение!$B$2:$B$5111,"&lt;="&amp;O$3)-$F4231)))</f>
        <v/>
      </c>
      <c r="P4231" s="54">
        <f>IF(OR($B4231="",P$3&lt;$D4231+Настройки!$B$7),0,MAX(0,$E4231-MAX(0,SUMIFS(Тех_Движение!$G$2:$G$5111,Тех_Движение!$D$2:$D$5111,$C4231,Тех_Движение!$B$2:$B$5111,"&lt;="&amp;P$3)-$F4231)))</f>
        <v/>
      </c>
      <c r="Q4231" s="54">
        <f>IF(OR($B4231="",Q$3&lt;$D4231+Настройки!$B$7),0,MAX(0,$E4231-MAX(0,SUMIFS(Тех_Движение!$G$2:$G$5111,Тех_Движение!$D$2:$D$5111,$C4231,Тех_Движение!$B$2:$B$5111,"&lt;="&amp;Q$3)-$F4231)))</f>
        <v/>
      </c>
      <c r="R4231" s="54">
        <f>IF($B4231="","",SUM($K4231:$Q4231))</f>
        <v/>
      </c>
      <c r="S4231" s="56">
        <f>IF($B4231="","",VLOOKUP($C4231,Настройки!$A$11:$L$17,9,FALSE))</f>
        <v/>
      </c>
      <c r="T4231" s="56">
        <f>IF($B4231="","",$R4231*$S4231)</f>
        <v/>
      </c>
    </row>
    <row r="4232">
      <c r="A4232" s="20">
        <f>Тех_Движение!$A$4229</f>
        <v/>
      </c>
      <c r="B4232" s="20">
        <f>IF(Тех_Движение!$F$4229&gt;0,Тех_Движение!$I$4229,"")</f>
        <v/>
      </c>
      <c r="C4232" s="20">
        <f>IF($B4232="","",Тех_Движение!$D$4229)</f>
        <v/>
      </c>
      <c r="D4232" s="42">
        <f>IF($B4232="","",Тех_Движение!$B$4229)</f>
        <v/>
      </c>
      <c r="E4232" s="54">
        <f>IF($B4232="","",Тех_Движение!$F$4229)</f>
        <v/>
      </c>
      <c r="F4232" s="54">
        <f>IF($B4232="","",SUMIFS($E$5:$E4231,$C$5:$C4231,$C4232))</f>
        <v/>
      </c>
      <c r="G4232" s="54">
        <f>IF($B4232="","",MAX(0,$E4232-MAX(0,SUMIFS(Тех_Движение!$G$2:$G$5111,Тех_Движение!$D$2:$D$5111,$C4232,Тех_Движение!$B$2:$B$5111,"&lt;="&amp;Настройки!$B$5-1)-$F4232)))</f>
        <v/>
      </c>
      <c r="H4232" s="54">
        <f>IF($B4232="","",IF(AND($D4232&gt;=Настройки!$B$5,$D4232&lt;=Настройки!$B$6),$E4232,0))</f>
        <v/>
      </c>
      <c r="I4232" s="54">
        <f>IF($B4232="","",$G4232+$H4232-$J4232)</f>
        <v/>
      </c>
      <c r="J4232" s="54">
        <f>IF($B4232="","",MAX(0,$E4232-MAX(0,SUMIFS(Тех_Движение!$G$2:$G$5111,Тех_Движение!$D$2:$D$5111,$C4232,Тех_Движение!$B$2:$B$5111,"&lt;="&amp;Настройки!$B$6)-$F4232)))</f>
        <v/>
      </c>
      <c r="K4232" s="54">
        <f>IF(OR($B4232="",K$3&lt;$D4232+Настройки!$B$7),0,MAX(0,$E4232-MAX(0,SUMIFS(Тех_Движение!$G$2:$G$5111,Тех_Движение!$D$2:$D$5111,$C4232,Тех_Движение!$B$2:$B$5111,"&lt;="&amp;K$3)-$F4232)))</f>
        <v/>
      </c>
      <c r="L4232" s="54">
        <f>IF(OR($B4232="",L$3&lt;$D4232+Настройки!$B$7),0,MAX(0,$E4232-MAX(0,SUMIFS(Тех_Движение!$G$2:$G$5111,Тех_Движение!$D$2:$D$5111,$C4232,Тех_Движение!$B$2:$B$5111,"&lt;="&amp;L$3)-$F4232)))</f>
        <v/>
      </c>
      <c r="M4232" s="54">
        <f>IF(OR($B4232="",M$3&lt;$D4232+Настройки!$B$7),0,MAX(0,$E4232-MAX(0,SUMIFS(Тех_Движение!$G$2:$G$5111,Тех_Движение!$D$2:$D$5111,$C4232,Тех_Движение!$B$2:$B$5111,"&lt;="&amp;M$3)-$F4232)))</f>
        <v/>
      </c>
      <c r="N4232" s="54">
        <f>IF(OR($B4232="",N$3&lt;$D4232+Настройки!$B$7),0,MAX(0,$E4232-MAX(0,SUMIFS(Тех_Движение!$G$2:$G$5111,Тех_Движение!$D$2:$D$5111,$C4232,Тех_Движение!$B$2:$B$5111,"&lt;="&amp;N$3)-$F4232)))</f>
        <v/>
      </c>
      <c r="O4232" s="54">
        <f>IF(OR($B4232="",O$3&lt;$D4232+Настройки!$B$7),0,MAX(0,$E4232-MAX(0,SUMIFS(Тех_Движение!$G$2:$G$5111,Тех_Движение!$D$2:$D$5111,$C4232,Тех_Движение!$B$2:$B$5111,"&lt;="&amp;O$3)-$F4232)))</f>
        <v/>
      </c>
      <c r="P4232" s="54">
        <f>IF(OR($B4232="",P$3&lt;$D4232+Настройки!$B$7),0,MAX(0,$E4232-MAX(0,SUMIFS(Тех_Движение!$G$2:$G$5111,Тех_Движение!$D$2:$D$5111,$C4232,Тех_Движение!$B$2:$B$5111,"&lt;="&amp;P$3)-$F4232)))</f>
        <v/>
      </c>
      <c r="Q4232" s="54">
        <f>IF(OR($B4232="",Q$3&lt;$D4232+Настройки!$B$7),0,MAX(0,$E4232-MAX(0,SUMIFS(Тех_Движение!$G$2:$G$5111,Тех_Движение!$D$2:$D$5111,$C4232,Тех_Движение!$B$2:$B$5111,"&lt;="&amp;Q$3)-$F4232)))</f>
        <v/>
      </c>
      <c r="R4232" s="54">
        <f>IF($B4232="","",SUM($K4232:$Q4232))</f>
        <v/>
      </c>
      <c r="S4232" s="56">
        <f>IF($B4232="","",VLOOKUP($C4232,Настройки!$A$11:$L$17,9,FALSE))</f>
        <v/>
      </c>
      <c r="T4232" s="56">
        <f>IF($B4232="","",$R4232*$S4232)</f>
        <v/>
      </c>
    </row>
    <row r="4233">
      <c r="A4233" s="20">
        <f>Тех_Движение!$A$4230</f>
        <v/>
      </c>
      <c r="B4233" s="20">
        <f>IF(Тех_Движение!$F$4230&gt;0,Тех_Движение!$I$4230,"")</f>
        <v/>
      </c>
      <c r="C4233" s="20">
        <f>IF($B4233="","",Тех_Движение!$D$4230)</f>
        <v/>
      </c>
      <c r="D4233" s="42">
        <f>IF($B4233="","",Тех_Движение!$B$4230)</f>
        <v/>
      </c>
      <c r="E4233" s="54">
        <f>IF($B4233="","",Тех_Движение!$F$4230)</f>
        <v/>
      </c>
      <c r="F4233" s="54">
        <f>IF($B4233="","",SUMIFS($E$5:$E4232,$C$5:$C4232,$C4233))</f>
        <v/>
      </c>
      <c r="G4233" s="54">
        <f>IF($B4233="","",MAX(0,$E4233-MAX(0,SUMIFS(Тех_Движение!$G$2:$G$5111,Тех_Движение!$D$2:$D$5111,$C4233,Тех_Движение!$B$2:$B$5111,"&lt;="&amp;Настройки!$B$5-1)-$F4233)))</f>
        <v/>
      </c>
      <c r="H4233" s="54">
        <f>IF($B4233="","",IF(AND($D4233&gt;=Настройки!$B$5,$D4233&lt;=Настройки!$B$6),$E4233,0))</f>
        <v/>
      </c>
      <c r="I4233" s="54">
        <f>IF($B4233="","",$G4233+$H4233-$J4233)</f>
        <v/>
      </c>
      <c r="J4233" s="54">
        <f>IF($B4233="","",MAX(0,$E4233-MAX(0,SUMIFS(Тех_Движение!$G$2:$G$5111,Тех_Движение!$D$2:$D$5111,$C4233,Тех_Движение!$B$2:$B$5111,"&lt;="&amp;Настройки!$B$6)-$F4233)))</f>
        <v/>
      </c>
      <c r="K4233" s="54">
        <f>IF(OR($B4233="",K$3&lt;$D4233+Настройки!$B$7),0,MAX(0,$E4233-MAX(0,SUMIFS(Тех_Движение!$G$2:$G$5111,Тех_Движение!$D$2:$D$5111,$C4233,Тех_Движение!$B$2:$B$5111,"&lt;="&amp;K$3)-$F4233)))</f>
        <v/>
      </c>
      <c r="L4233" s="54">
        <f>IF(OR($B4233="",L$3&lt;$D4233+Настройки!$B$7),0,MAX(0,$E4233-MAX(0,SUMIFS(Тех_Движение!$G$2:$G$5111,Тех_Движение!$D$2:$D$5111,$C4233,Тех_Движение!$B$2:$B$5111,"&lt;="&amp;L$3)-$F4233)))</f>
        <v/>
      </c>
      <c r="M4233" s="54">
        <f>IF(OR($B4233="",M$3&lt;$D4233+Настройки!$B$7),0,MAX(0,$E4233-MAX(0,SUMIFS(Тех_Движение!$G$2:$G$5111,Тех_Движение!$D$2:$D$5111,$C4233,Тех_Движение!$B$2:$B$5111,"&lt;="&amp;M$3)-$F4233)))</f>
        <v/>
      </c>
      <c r="N4233" s="54">
        <f>IF(OR($B4233="",N$3&lt;$D4233+Настройки!$B$7),0,MAX(0,$E4233-MAX(0,SUMIFS(Тех_Движение!$G$2:$G$5111,Тех_Движение!$D$2:$D$5111,$C4233,Тех_Движение!$B$2:$B$5111,"&lt;="&amp;N$3)-$F4233)))</f>
        <v/>
      </c>
      <c r="O4233" s="54">
        <f>IF(OR($B4233="",O$3&lt;$D4233+Настройки!$B$7),0,MAX(0,$E4233-MAX(0,SUMIFS(Тех_Движение!$G$2:$G$5111,Тех_Движение!$D$2:$D$5111,$C4233,Тех_Движение!$B$2:$B$5111,"&lt;="&amp;O$3)-$F4233)))</f>
        <v/>
      </c>
      <c r="P4233" s="54">
        <f>IF(OR($B4233="",P$3&lt;$D4233+Настройки!$B$7),0,MAX(0,$E4233-MAX(0,SUMIFS(Тех_Движение!$G$2:$G$5111,Тех_Движение!$D$2:$D$5111,$C4233,Тех_Движение!$B$2:$B$5111,"&lt;="&amp;P$3)-$F4233)))</f>
        <v/>
      </c>
      <c r="Q4233" s="54">
        <f>IF(OR($B4233="",Q$3&lt;$D4233+Настройки!$B$7),0,MAX(0,$E4233-MAX(0,SUMIFS(Тех_Движение!$G$2:$G$5111,Тех_Движение!$D$2:$D$5111,$C4233,Тех_Движение!$B$2:$B$5111,"&lt;="&amp;Q$3)-$F4233)))</f>
        <v/>
      </c>
      <c r="R4233" s="54">
        <f>IF($B4233="","",SUM($K4233:$Q4233))</f>
        <v/>
      </c>
      <c r="S4233" s="56">
        <f>IF($B4233="","",VLOOKUP($C4233,Настройки!$A$11:$L$17,9,FALSE))</f>
        <v/>
      </c>
      <c r="T4233" s="56">
        <f>IF($B4233="","",$R4233*$S4233)</f>
        <v/>
      </c>
    </row>
    <row r="4234">
      <c r="A4234" s="20">
        <f>Тех_Движение!$A$4231</f>
        <v/>
      </c>
      <c r="B4234" s="20">
        <f>IF(Тех_Движение!$F$4231&gt;0,Тех_Движение!$I$4231,"")</f>
        <v/>
      </c>
      <c r="C4234" s="20">
        <f>IF($B4234="","",Тех_Движение!$D$4231)</f>
        <v/>
      </c>
      <c r="D4234" s="42">
        <f>IF($B4234="","",Тех_Движение!$B$4231)</f>
        <v/>
      </c>
      <c r="E4234" s="54">
        <f>IF($B4234="","",Тех_Движение!$F$4231)</f>
        <v/>
      </c>
      <c r="F4234" s="54">
        <f>IF($B4234="","",SUMIFS($E$5:$E4233,$C$5:$C4233,$C4234))</f>
        <v/>
      </c>
      <c r="G4234" s="54">
        <f>IF($B4234="","",MAX(0,$E4234-MAX(0,SUMIFS(Тех_Движение!$G$2:$G$5111,Тех_Движение!$D$2:$D$5111,$C4234,Тех_Движение!$B$2:$B$5111,"&lt;="&amp;Настройки!$B$5-1)-$F4234)))</f>
        <v/>
      </c>
      <c r="H4234" s="54">
        <f>IF($B4234="","",IF(AND($D4234&gt;=Настройки!$B$5,$D4234&lt;=Настройки!$B$6),$E4234,0))</f>
        <v/>
      </c>
      <c r="I4234" s="54">
        <f>IF($B4234="","",$G4234+$H4234-$J4234)</f>
        <v/>
      </c>
      <c r="J4234" s="54">
        <f>IF($B4234="","",MAX(0,$E4234-MAX(0,SUMIFS(Тех_Движение!$G$2:$G$5111,Тех_Движение!$D$2:$D$5111,$C4234,Тех_Движение!$B$2:$B$5111,"&lt;="&amp;Настройки!$B$6)-$F4234)))</f>
        <v/>
      </c>
      <c r="K4234" s="54">
        <f>IF(OR($B4234="",K$3&lt;$D4234+Настройки!$B$7),0,MAX(0,$E4234-MAX(0,SUMIFS(Тех_Движение!$G$2:$G$5111,Тех_Движение!$D$2:$D$5111,$C4234,Тех_Движение!$B$2:$B$5111,"&lt;="&amp;K$3)-$F4234)))</f>
        <v/>
      </c>
      <c r="L4234" s="54">
        <f>IF(OR($B4234="",L$3&lt;$D4234+Настройки!$B$7),0,MAX(0,$E4234-MAX(0,SUMIFS(Тех_Движение!$G$2:$G$5111,Тех_Движение!$D$2:$D$5111,$C4234,Тех_Движение!$B$2:$B$5111,"&lt;="&amp;L$3)-$F4234)))</f>
        <v/>
      </c>
      <c r="M4234" s="54">
        <f>IF(OR($B4234="",M$3&lt;$D4234+Настройки!$B$7),0,MAX(0,$E4234-MAX(0,SUMIFS(Тех_Движение!$G$2:$G$5111,Тех_Движение!$D$2:$D$5111,$C4234,Тех_Движение!$B$2:$B$5111,"&lt;="&amp;M$3)-$F4234)))</f>
        <v/>
      </c>
      <c r="N4234" s="54">
        <f>IF(OR($B4234="",N$3&lt;$D4234+Настройки!$B$7),0,MAX(0,$E4234-MAX(0,SUMIFS(Тех_Движение!$G$2:$G$5111,Тех_Движение!$D$2:$D$5111,$C4234,Тех_Движение!$B$2:$B$5111,"&lt;="&amp;N$3)-$F4234)))</f>
        <v/>
      </c>
      <c r="O4234" s="54">
        <f>IF(OR($B4234="",O$3&lt;$D4234+Настройки!$B$7),0,MAX(0,$E4234-MAX(0,SUMIFS(Тех_Движение!$G$2:$G$5111,Тех_Движение!$D$2:$D$5111,$C4234,Тех_Движение!$B$2:$B$5111,"&lt;="&amp;O$3)-$F4234)))</f>
        <v/>
      </c>
      <c r="P4234" s="54">
        <f>IF(OR($B4234="",P$3&lt;$D4234+Настройки!$B$7),0,MAX(0,$E4234-MAX(0,SUMIFS(Тех_Движение!$G$2:$G$5111,Тех_Движение!$D$2:$D$5111,$C4234,Тех_Движение!$B$2:$B$5111,"&lt;="&amp;P$3)-$F4234)))</f>
        <v/>
      </c>
      <c r="Q4234" s="54">
        <f>IF(OR($B4234="",Q$3&lt;$D4234+Настройки!$B$7),0,MAX(0,$E4234-MAX(0,SUMIFS(Тех_Движение!$G$2:$G$5111,Тех_Движение!$D$2:$D$5111,$C4234,Тех_Движение!$B$2:$B$5111,"&lt;="&amp;Q$3)-$F4234)))</f>
        <v/>
      </c>
      <c r="R4234" s="54">
        <f>IF($B4234="","",SUM($K4234:$Q4234))</f>
        <v/>
      </c>
      <c r="S4234" s="56">
        <f>IF($B4234="","",VLOOKUP($C4234,Настройки!$A$11:$L$17,9,FALSE))</f>
        <v/>
      </c>
      <c r="T4234" s="56">
        <f>IF($B4234="","",$R4234*$S4234)</f>
        <v/>
      </c>
    </row>
    <row r="4235">
      <c r="A4235" s="20">
        <f>Тех_Движение!$A$4232</f>
        <v/>
      </c>
      <c r="B4235" s="20">
        <f>IF(Тех_Движение!$F$4232&gt;0,Тех_Движение!$I$4232,"")</f>
        <v/>
      </c>
      <c r="C4235" s="20">
        <f>IF($B4235="","",Тех_Движение!$D$4232)</f>
        <v/>
      </c>
      <c r="D4235" s="42">
        <f>IF($B4235="","",Тех_Движение!$B$4232)</f>
        <v/>
      </c>
      <c r="E4235" s="54">
        <f>IF($B4235="","",Тех_Движение!$F$4232)</f>
        <v/>
      </c>
      <c r="F4235" s="54">
        <f>IF($B4235="","",SUMIFS($E$5:$E4234,$C$5:$C4234,$C4235))</f>
        <v/>
      </c>
      <c r="G4235" s="54">
        <f>IF($B4235="","",MAX(0,$E4235-MAX(0,SUMIFS(Тех_Движение!$G$2:$G$5111,Тех_Движение!$D$2:$D$5111,$C4235,Тех_Движение!$B$2:$B$5111,"&lt;="&amp;Настройки!$B$5-1)-$F4235)))</f>
        <v/>
      </c>
      <c r="H4235" s="54">
        <f>IF($B4235="","",IF(AND($D4235&gt;=Настройки!$B$5,$D4235&lt;=Настройки!$B$6),$E4235,0))</f>
        <v/>
      </c>
      <c r="I4235" s="54">
        <f>IF($B4235="","",$G4235+$H4235-$J4235)</f>
        <v/>
      </c>
      <c r="J4235" s="54">
        <f>IF($B4235="","",MAX(0,$E4235-MAX(0,SUMIFS(Тех_Движение!$G$2:$G$5111,Тех_Движение!$D$2:$D$5111,$C4235,Тех_Движение!$B$2:$B$5111,"&lt;="&amp;Настройки!$B$6)-$F4235)))</f>
        <v/>
      </c>
      <c r="K4235" s="54">
        <f>IF(OR($B4235="",K$3&lt;$D4235+Настройки!$B$7),0,MAX(0,$E4235-MAX(0,SUMIFS(Тех_Движение!$G$2:$G$5111,Тех_Движение!$D$2:$D$5111,$C4235,Тех_Движение!$B$2:$B$5111,"&lt;="&amp;K$3)-$F4235)))</f>
        <v/>
      </c>
      <c r="L4235" s="54">
        <f>IF(OR($B4235="",L$3&lt;$D4235+Настройки!$B$7),0,MAX(0,$E4235-MAX(0,SUMIFS(Тех_Движение!$G$2:$G$5111,Тех_Движение!$D$2:$D$5111,$C4235,Тех_Движение!$B$2:$B$5111,"&lt;="&amp;L$3)-$F4235)))</f>
        <v/>
      </c>
      <c r="M4235" s="54">
        <f>IF(OR($B4235="",M$3&lt;$D4235+Настройки!$B$7),0,MAX(0,$E4235-MAX(0,SUMIFS(Тех_Движение!$G$2:$G$5111,Тех_Движение!$D$2:$D$5111,$C4235,Тех_Движение!$B$2:$B$5111,"&lt;="&amp;M$3)-$F4235)))</f>
        <v/>
      </c>
      <c r="N4235" s="54">
        <f>IF(OR($B4235="",N$3&lt;$D4235+Настройки!$B$7),0,MAX(0,$E4235-MAX(0,SUMIFS(Тех_Движение!$G$2:$G$5111,Тех_Движение!$D$2:$D$5111,$C4235,Тех_Движение!$B$2:$B$5111,"&lt;="&amp;N$3)-$F4235)))</f>
        <v/>
      </c>
      <c r="O4235" s="54">
        <f>IF(OR($B4235="",O$3&lt;$D4235+Настройки!$B$7),0,MAX(0,$E4235-MAX(0,SUMIFS(Тех_Движение!$G$2:$G$5111,Тех_Движение!$D$2:$D$5111,$C4235,Тех_Движение!$B$2:$B$5111,"&lt;="&amp;O$3)-$F4235)))</f>
        <v/>
      </c>
      <c r="P4235" s="54">
        <f>IF(OR($B4235="",P$3&lt;$D4235+Настройки!$B$7),0,MAX(0,$E4235-MAX(0,SUMIFS(Тех_Движение!$G$2:$G$5111,Тех_Движение!$D$2:$D$5111,$C4235,Тех_Движение!$B$2:$B$5111,"&lt;="&amp;P$3)-$F4235)))</f>
        <v/>
      </c>
      <c r="Q4235" s="54">
        <f>IF(OR($B4235="",Q$3&lt;$D4235+Настройки!$B$7),0,MAX(0,$E4235-MAX(0,SUMIFS(Тех_Движение!$G$2:$G$5111,Тех_Движение!$D$2:$D$5111,$C4235,Тех_Движение!$B$2:$B$5111,"&lt;="&amp;Q$3)-$F4235)))</f>
        <v/>
      </c>
      <c r="R4235" s="54">
        <f>IF($B4235="","",SUM($K4235:$Q4235))</f>
        <v/>
      </c>
      <c r="S4235" s="56">
        <f>IF($B4235="","",VLOOKUP($C4235,Настройки!$A$11:$L$17,9,FALSE))</f>
        <v/>
      </c>
      <c r="T4235" s="56">
        <f>IF($B4235="","",$R4235*$S4235)</f>
        <v/>
      </c>
    </row>
    <row r="4236">
      <c r="A4236" s="20">
        <f>Тех_Движение!$A$4233</f>
        <v/>
      </c>
      <c r="B4236" s="20">
        <f>IF(Тех_Движение!$F$4233&gt;0,Тех_Движение!$I$4233,"")</f>
        <v/>
      </c>
      <c r="C4236" s="20">
        <f>IF($B4236="","",Тех_Движение!$D$4233)</f>
        <v/>
      </c>
      <c r="D4236" s="42">
        <f>IF($B4236="","",Тех_Движение!$B$4233)</f>
        <v/>
      </c>
      <c r="E4236" s="54">
        <f>IF($B4236="","",Тех_Движение!$F$4233)</f>
        <v/>
      </c>
      <c r="F4236" s="54">
        <f>IF($B4236="","",SUMIFS($E$5:$E4235,$C$5:$C4235,$C4236))</f>
        <v/>
      </c>
      <c r="G4236" s="54">
        <f>IF($B4236="","",MAX(0,$E4236-MAX(0,SUMIFS(Тех_Движение!$G$2:$G$5111,Тех_Движение!$D$2:$D$5111,$C4236,Тех_Движение!$B$2:$B$5111,"&lt;="&amp;Настройки!$B$5-1)-$F4236)))</f>
        <v/>
      </c>
      <c r="H4236" s="54">
        <f>IF($B4236="","",IF(AND($D4236&gt;=Настройки!$B$5,$D4236&lt;=Настройки!$B$6),$E4236,0))</f>
        <v/>
      </c>
      <c r="I4236" s="54">
        <f>IF($B4236="","",$G4236+$H4236-$J4236)</f>
        <v/>
      </c>
      <c r="J4236" s="54">
        <f>IF($B4236="","",MAX(0,$E4236-MAX(0,SUMIFS(Тех_Движение!$G$2:$G$5111,Тех_Движение!$D$2:$D$5111,$C4236,Тех_Движение!$B$2:$B$5111,"&lt;="&amp;Настройки!$B$6)-$F4236)))</f>
        <v/>
      </c>
      <c r="K4236" s="54">
        <f>IF(OR($B4236="",K$3&lt;$D4236+Настройки!$B$7),0,MAX(0,$E4236-MAX(0,SUMIFS(Тех_Движение!$G$2:$G$5111,Тех_Движение!$D$2:$D$5111,$C4236,Тех_Движение!$B$2:$B$5111,"&lt;="&amp;K$3)-$F4236)))</f>
        <v/>
      </c>
      <c r="L4236" s="54">
        <f>IF(OR($B4236="",L$3&lt;$D4236+Настройки!$B$7),0,MAX(0,$E4236-MAX(0,SUMIFS(Тех_Движение!$G$2:$G$5111,Тех_Движение!$D$2:$D$5111,$C4236,Тех_Движение!$B$2:$B$5111,"&lt;="&amp;L$3)-$F4236)))</f>
        <v/>
      </c>
      <c r="M4236" s="54">
        <f>IF(OR($B4236="",M$3&lt;$D4236+Настройки!$B$7),0,MAX(0,$E4236-MAX(0,SUMIFS(Тех_Движение!$G$2:$G$5111,Тех_Движение!$D$2:$D$5111,$C4236,Тех_Движение!$B$2:$B$5111,"&lt;="&amp;M$3)-$F4236)))</f>
        <v/>
      </c>
      <c r="N4236" s="54">
        <f>IF(OR($B4236="",N$3&lt;$D4236+Настройки!$B$7),0,MAX(0,$E4236-MAX(0,SUMIFS(Тех_Движение!$G$2:$G$5111,Тех_Движение!$D$2:$D$5111,$C4236,Тех_Движение!$B$2:$B$5111,"&lt;="&amp;N$3)-$F4236)))</f>
        <v/>
      </c>
      <c r="O4236" s="54">
        <f>IF(OR($B4236="",O$3&lt;$D4236+Настройки!$B$7),0,MAX(0,$E4236-MAX(0,SUMIFS(Тех_Движение!$G$2:$G$5111,Тех_Движение!$D$2:$D$5111,$C4236,Тех_Движение!$B$2:$B$5111,"&lt;="&amp;O$3)-$F4236)))</f>
        <v/>
      </c>
      <c r="P4236" s="54">
        <f>IF(OR($B4236="",P$3&lt;$D4236+Настройки!$B$7),0,MAX(0,$E4236-MAX(0,SUMIFS(Тех_Движение!$G$2:$G$5111,Тех_Движение!$D$2:$D$5111,$C4236,Тех_Движение!$B$2:$B$5111,"&lt;="&amp;P$3)-$F4236)))</f>
        <v/>
      </c>
      <c r="Q4236" s="54">
        <f>IF(OR($B4236="",Q$3&lt;$D4236+Настройки!$B$7),0,MAX(0,$E4236-MAX(0,SUMIFS(Тех_Движение!$G$2:$G$5111,Тех_Движение!$D$2:$D$5111,$C4236,Тех_Движение!$B$2:$B$5111,"&lt;="&amp;Q$3)-$F4236)))</f>
        <v/>
      </c>
      <c r="R4236" s="54">
        <f>IF($B4236="","",SUM($K4236:$Q4236))</f>
        <v/>
      </c>
      <c r="S4236" s="56">
        <f>IF($B4236="","",VLOOKUP($C4236,Настройки!$A$11:$L$17,9,FALSE))</f>
        <v/>
      </c>
      <c r="T4236" s="56">
        <f>IF($B4236="","",$R4236*$S4236)</f>
        <v/>
      </c>
    </row>
    <row r="4237">
      <c r="A4237" s="20">
        <f>Тех_Движение!$A$4234</f>
        <v/>
      </c>
      <c r="B4237" s="20">
        <f>IF(Тех_Движение!$F$4234&gt;0,Тех_Движение!$I$4234,"")</f>
        <v/>
      </c>
      <c r="C4237" s="20">
        <f>IF($B4237="","",Тех_Движение!$D$4234)</f>
        <v/>
      </c>
      <c r="D4237" s="42">
        <f>IF($B4237="","",Тех_Движение!$B$4234)</f>
        <v/>
      </c>
      <c r="E4237" s="54">
        <f>IF($B4237="","",Тех_Движение!$F$4234)</f>
        <v/>
      </c>
      <c r="F4237" s="54">
        <f>IF($B4237="","",SUMIFS($E$5:$E4236,$C$5:$C4236,$C4237))</f>
        <v/>
      </c>
      <c r="G4237" s="54">
        <f>IF($B4237="","",MAX(0,$E4237-MAX(0,SUMIFS(Тех_Движение!$G$2:$G$5111,Тех_Движение!$D$2:$D$5111,$C4237,Тех_Движение!$B$2:$B$5111,"&lt;="&amp;Настройки!$B$5-1)-$F4237)))</f>
        <v/>
      </c>
      <c r="H4237" s="54">
        <f>IF($B4237="","",IF(AND($D4237&gt;=Настройки!$B$5,$D4237&lt;=Настройки!$B$6),$E4237,0))</f>
        <v/>
      </c>
      <c r="I4237" s="54">
        <f>IF($B4237="","",$G4237+$H4237-$J4237)</f>
        <v/>
      </c>
      <c r="J4237" s="54">
        <f>IF($B4237="","",MAX(0,$E4237-MAX(0,SUMIFS(Тех_Движение!$G$2:$G$5111,Тех_Движение!$D$2:$D$5111,$C4237,Тех_Движение!$B$2:$B$5111,"&lt;="&amp;Настройки!$B$6)-$F4237)))</f>
        <v/>
      </c>
      <c r="K4237" s="54">
        <f>IF(OR($B4237="",K$3&lt;$D4237+Настройки!$B$7),0,MAX(0,$E4237-MAX(0,SUMIFS(Тех_Движение!$G$2:$G$5111,Тех_Движение!$D$2:$D$5111,$C4237,Тех_Движение!$B$2:$B$5111,"&lt;="&amp;K$3)-$F4237)))</f>
        <v/>
      </c>
      <c r="L4237" s="54">
        <f>IF(OR($B4237="",L$3&lt;$D4237+Настройки!$B$7),0,MAX(0,$E4237-MAX(0,SUMIFS(Тех_Движение!$G$2:$G$5111,Тех_Движение!$D$2:$D$5111,$C4237,Тех_Движение!$B$2:$B$5111,"&lt;="&amp;L$3)-$F4237)))</f>
        <v/>
      </c>
      <c r="M4237" s="54">
        <f>IF(OR($B4237="",M$3&lt;$D4237+Настройки!$B$7),0,MAX(0,$E4237-MAX(0,SUMIFS(Тех_Движение!$G$2:$G$5111,Тех_Движение!$D$2:$D$5111,$C4237,Тех_Движение!$B$2:$B$5111,"&lt;="&amp;M$3)-$F4237)))</f>
        <v/>
      </c>
      <c r="N4237" s="54">
        <f>IF(OR($B4237="",N$3&lt;$D4237+Настройки!$B$7),0,MAX(0,$E4237-MAX(0,SUMIFS(Тех_Движение!$G$2:$G$5111,Тех_Движение!$D$2:$D$5111,$C4237,Тех_Движение!$B$2:$B$5111,"&lt;="&amp;N$3)-$F4237)))</f>
        <v/>
      </c>
      <c r="O4237" s="54">
        <f>IF(OR($B4237="",O$3&lt;$D4237+Настройки!$B$7),0,MAX(0,$E4237-MAX(0,SUMIFS(Тех_Движение!$G$2:$G$5111,Тех_Движение!$D$2:$D$5111,$C4237,Тех_Движение!$B$2:$B$5111,"&lt;="&amp;O$3)-$F4237)))</f>
        <v/>
      </c>
      <c r="P4237" s="54">
        <f>IF(OR($B4237="",P$3&lt;$D4237+Настройки!$B$7),0,MAX(0,$E4237-MAX(0,SUMIFS(Тех_Движение!$G$2:$G$5111,Тех_Движение!$D$2:$D$5111,$C4237,Тех_Движение!$B$2:$B$5111,"&lt;="&amp;P$3)-$F4237)))</f>
        <v/>
      </c>
      <c r="Q4237" s="54">
        <f>IF(OR($B4237="",Q$3&lt;$D4237+Настройки!$B$7),0,MAX(0,$E4237-MAX(0,SUMIFS(Тех_Движение!$G$2:$G$5111,Тех_Движение!$D$2:$D$5111,$C4237,Тех_Движение!$B$2:$B$5111,"&lt;="&amp;Q$3)-$F4237)))</f>
        <v/>
      </c>
      <c r="R4237" s="54">
        <f>IF($B4237="","",SUM($K4237:$Q4237))</f>
        <v/>
      </c>
      <c r="S4237" s="56">
        <f>IF($B4237="","",VLOOKUP($C4237,Настройки!$A$11:$L$17,9,FALSE))</f>
        <v/>
      </c>
      <c r="T4237" s="56">
        <f>IF($B4237="","",$R4237*$S4237)</f>
        <v/>
      </c>
    </row>
    <row r="4238">
      <c r="A4238" s="20">
        <f>Тех_Движение!$A$4235</f>
        <v/>
      </c>
      <c r="B4238" s="20">
        <f>IF(Тех_Движение!$F$4235&gt;0,Тех_Движение!$I$4235,"")</f>
        <v/>
      </c>
      <c r="C4238" s="20">
        <f>IF($B4238="","",Тех_Движение!$D$4235)</f>
        <v/>
      </c>
      <c r="D4238" s="42">
        <f>IF($B4238="","",Тех_Движение!$B$4235)</f>
        <v/>
      </c>
      <c r="E4238" s="54">
        <f>IF($B4238="","",Тех_Движение!$F$4235)</f>
        <v/>
      </c>
      <c r="F4238" s="54">
        <f>IF($B4238="","",SUMIFS($E$5:$E4237,$C$5:$C4237,$C4238))</f>
        <v/>
      </c>
      <c r="G4238" s="54">
        <f>IF($B4238="","",MAX(0,$E4238-MAX(0,SUMIFS(Тех_Движение!$G$2:$G$5111,Тех_Движение!$D$2:$D$5111,$C4238,Тех_Движение!$B$2:$B$5111,"&lt;="&amp;Настройки!$B$5-1)-$F4238)))</f>
        <v/>
      </c>
      <c r="H4238" s="54">
        <f>IF($B4238="","",IF(AND($D4238&gt;=Настройки!$B$5,$D4238&lt;=Настройки!$B$6),$E4238,0))</f>
        <v/>
      </c>
      <c r="I4238" s="54">
        <f>IF($B4238="","",$G4238+$H4238-$J4238)</f>
        <v/>
      </c>
      <c r="J4238" s="54">
        <f>IF($B4238="","",MAX(0,$E4238-MAX(0,SUMIFS(Тех_Движение!$G$2:$G$5111,Тех_Движение!$D$2:$D$5111,$C4238,Тех_Движение!$B$2:$B$5111,"&lt;="&amp;Настройки!$B$6)-$F4238)))</f>
        <v/>
      </c>
      <c r="K4238" s="54">
        <f>IF(OR($B4238="",K$3&lt;$D4238+Настройки!$B$7),0,MAX(0,$E4238-MAX(0,SUMIFS(Тех_Движение!$G$2:$G$5111,Тех_Движение!$D$2:$D$5111,$C4238,Тех_Движение!$B$2:$B$5111,"&lt;="&amp;K$3)-$F4238)))</f>
        <v/>
      </c>
      <c r="L4238" s="54">
        <f>IF(OR($B4238="",L$3&lt;$D4238+Настройки!$B$7),0,MAX(0,$E4238-MAX(0,SUMIFS(Тех_Движение!$G$2:$G$5111,Тех_Движение!$D$2:$D$5111,$C4238,Тех_Движение!$B$2:$B$5111,"&lt;="&amp;L$3)-$F4238)))</f>
        <v/>
      </c>
      <c r="M4238" s="54">
        <f>IF(OR($B4238="",M$3&lt;$D4238+Настройки!$B$7),0,MAX(0,$E4238-MAX(0,SUMIFS(Тех_Движение!$G$2:$G$5111,Тех_Движение!$D$2:$D$5111,$C4238,Тех_Движение!$B$2:$B$5111,"&lt;="&amp;M$3)-$F4238)))</f>
        <v/>
      </c>
      <c r="N4238" s="54">
        <f>IF(OR($B4238="",N$3&lt;$D4238+Настройки!$B$7),0,MAX(0,$E4238-MAX(0,SUMIFS(Тех_Движение!$G$2:$G$5111,Тех_Движение!$D$2:$D$5111,$C4238,Тех_Движение!$B$2:$B$5111,"&lt;="&amp;N$3)-$F4238)))</f>
        <v/>
      </c>
      <c r="O4238" s="54">
        <f>IF(OR($B4238="",O$3&lt;$D4238+Настройки!$B$7),0,MAX(0,$E4238-MAX(0,SUMIFS(Тех_Движение!$G$2:$G$5111,Тех_Движение!$D$2:$D$5111,$C4238,Тех_Движение!$B$2:$B$5111,"&lt;="&amp;O$3)-$F4238)))</f>
        <v/>
      </c>
      <c r="P4238" s="54">
        <f>IF(OR($B4238="",P$3&lt;$D4238+Настройки!$B$7),0,MAX(0,$E4238-MAX(0,SUMIFS(Тех_Движение!$G$2:$G$5111,Тех_Движение!$D$2:$D$5111,$C4238,Тех_Движение!$B$2:$B$5111,"&lt;="&amp;P$3)-$F4238)))</f>
        <v/>
      </c>
      <c r="Q4238" s="54">
        <f>IF(OR($B4238="",Q$3&lt;$D4238+Настройки!$B$7),0,MAX(0,$E4238-MAX(0,SUMIFS(Тех_Движение!$G$2:$G$5111,Тех_Движение!$D$2:$D$5111,$C4238,Тех_Движение!$B$2:$B$5111,"&lt;="&amp;Q$3)-$F4238)))</f>
        <v/>
      </c>
      <c r="R4238" s="54">
        <f>IF($B4238="","",SUM($K4238:$Q4238))</f>
        <v/>
      </c>
      <c r="S4238" s="56">
        <f>IF($B4238="","",VLOOKUP($C4238,Настройки!$A$11:$L$17,9,FALSE))</f>
        <v/>
      </c>
      <c r="T4238" s="56">
        <f>IF($B4238="","",$R4238*$S4238)</f>
        <v/>
      </c>
    </row>
    <row r="4239">
      <c r="A4239" s="20">
        <f>Тех_Движение!$A$4236</f>
        <v/>
      </c>
      <c r="B4239" s="20">
        <f>IF(Тех_Движение!$F$4236&gt;0,Тех_Движение!$I$4236,"")</f>
        <v/>
      </c>
      <c r="C4239" s="20">
        <f>IF($B4239="","",Тех_Движение!$D$4236)</f>
        <v/>
      </c>
      <c r="D4239" s="42">
        <f>IF($B4239="","",Тех_Движение!$B$4236)</f>
        <v/>
      </c>
      <c r="E4239" s="54">
        <f>IF($B4239="","",Тех_Движение!$F$4236)</f>
        <v/>
      </c>
      <c r="F4239" s="54">
        <f>IF($B4239="","",SUMIFS($E$5:$E4238,$C$5:$C4238,$C4239))</f>
        <v/>
      </c>
      <c r="G4239" s="54">
        <f>IF($B4239="","",MAX(0,$E4239-MAX(0,SUMIFS(Тех_Движение!$G$2:$G$5111,Тех_Движение!$D$2:$D$5111,$C4239,Тех_Движение!$B$2:$B$5111,"&lt;="&amp;Настройки!$B$5-1)-$F4239)))</f>
        <v/>
      </c>
      <c r="H4239" s="54">
        <f>IF($B4239="","",IF(AND($D4239&gt;=Настройки!$B$5,$D4239&lt;=Настройки!$B$6),$E4239,0))</f>
        <v/>
      </c>
      <c r="I4239" s="54">
        <f>IF($B4239="","",$G4239+$H4239-$J4239)</f>
        <v/>
      </c>
      <c r="J4239" s="54">
        <f>IF($B4239="","",MAX(0,$E4239-MAX(0,SUMIFS(Тех_Движение!$G$2:$G$5111,Тех_Движение!$D$2:$D$5111,$C4239,Тех_Движение!$B$2:$B$5111,"&lt;="&amp;Настройки!$B$6)-$F4239)))</f>
        <v/>
      </c>
      <c r="K4239" s="54">
        <f>IF(OR($B4239="",K$3&lt;$D4239+Настройки!$B$7),0,MAX(0,$E4239-MAX(0,SUMIFS(Тех_Движение!$G$2:$G$5111,Тех_Движение!$D$2:$D$5111,$C4239,Тех_Движение!$B$2:$B$5111,"&lt;="&amp;K$3)-$F4239)))</f>
        <v/>
      </c>
      <c r="L4239" s="54">
        <f>IF(OR($B4239="",L$3&lt;$D4239+Настройки!$B$7),0,MAX(0,$E4239-MAX(0,SUMIFS(Тех_Движение!$G$2:$G$5111,Тех_Движение!$D$2:$D$5111,$C4239,Тех_Движение!$B$2:$B$5111,"&lt;="&amp;L$3)-$F4239)))</f>
        <v/>
      </c>
      <c r="M4239" s="54">
        <f>IF(OR($B4239="",M$3&lt;$D4239+Настройки!$B$7),0,MAX(0,$E4239-MAX(0,SUMIFS(Тех_Движение!$G$2:$G$5111,Тех_Движение!$D$2:$D$5111,$C4239,Тех_Движение!$B$2:$B$5111,"&lt;="&amp;M$3)-$F4239)))</f>
        <v/>
      </c>
      <c r="N4239" s="54">
        <f>IF(OR($B4239="",N$3&lt;$D4239+Настройки!$B$7),0,MAX(0,$E4239-MAX(0,SUMIFS(Тех_Движение!$G$2:$G$5111,Тех_Движение!$D$2:$D$5111,$C4239,Тех_Движение!$B$2:$B$5111,"&lt;="&amp;N$3)-$F4239)))</f>
        <v/>
      </c>
      <c r="O4239" s="54">
        <f>IF(OR($B4239="",O$3&lt;$D4239+Настройки!$B$7),0,MAX(0,$E4239-MAX(0,SUMIFS(Тех_Движение!$G$2:$G$5111,Тех_Движение!$D$2:$D$5111,$C4239,Тех_Движение!$B$2:$B$5111,"&lt;="&amp;O$3)-$F4239)))</f>
        <v/>
      </c>
      <c r="P4239" s="54">
        <f>IF(OR($B4239="",P$3&lt;$D4239+Настройки!$B$7),0,MAX(0,$E4239-MAX(0,SUMIFS(Тех_Движение!$G$2:$G$5111,Тех_Движение!$D$2:$D$5111,$C4239,Тех_Движение!$B$2:$B$5111,"&lt;="&amp;P$3)-$F4239)))</f>
        <v/>
      </c>
      <c r="Q4239" s="54">
        <f>IF(OR($B4239="",Q$3&lt;$D4239+Настройки!$B$7),0,MAX(0,$E4239-MAX(0,SUMIFS(Тех_Движение!$G$2:$G$5111,Тех_Движение!$D$2:$D$5111,$C4239,Тех_Движение!$B$2:$B$5111,"&lt;="&amp;Q$3)-$F4239)))</f>
        <v/>
      </c>
      <c r="R4239" s="54">
        <f>IF($B4239="","",SUM($K4239:$Q4239))</f>
        <v/>
      </c>
      <c r="S4239" s="56">
        <f>IF($B4239="","",VLOOKUP($C4239,Настройки!$A$11:$L$17,9,FALSE))</f>
        <v/>
      </c>
      <c r="T4239" s="56">
        <f>IF($B4239="","",$R4239*$S4239)</f>
        <v/>
      </c>
    </row>
    <row r="4240">
      <c r="A4240" s="20">
        <f>Тех_Движение!$A$4237</f>
        <v/>
      </c>
      <c r="B4240" s="20">
        <f>IF(Тех_Движение!$F$4237&gt;0,Тех_Движение!$I$4237,"")</f>
        <v/>
      </c>
      <c r="C4240" s="20">
        <f>IF($B4240="","",Тех_Движение!$D$4237)</f>
        <v/>
      </c>
      <c r="D4240" s="42">
        <f>IF($B4240="","",Тех_Движение!$B$4237)</f>
        <v/>
      </c>
      <c r="E4240" s="54">
        <f>IF($B4240="","",Тех_Движение!$F$4237)</f>
        <v/>
      </c>
      <c r="F4240" s="54">
        <f>IF($B4240="","",SUMIFS($E$5:$E4239,$C$5:$C4239,$C4240))</f>
        <v/>
      </c>
      <c r="G4240" s="54">
        <f>IF($B4240="","",MAX(0,$E4240-MAX(0,SUMIFS(Тех_Движение!$G$2:$G$5111,Тех_Движение!$D$2:$D$5111,$C4240,Тех_Движение!$B$2:$B$5111,"&lt;="&amp;Настройки!$B$5-1)-$F4240)))</f>
        <v/>
      </c>
      <c r="H4240" s="54">
        <f>IF($B4240="","",IF(AND($D4240&gt;=Настройки!$B$5,$D4240&lt;=Настройки!$B$6),$E4240,0))</f>
        <v/>
      </c>
      <c r="I4240" s="54">
        <f>IF($B4240="","",$G4240+$H4240-$J4240)</f>
        <v/>
      </c>
      <c r="J4240" s="54">
        <f>IF($B4240="","",MAX(0,$E4240-MAX(0,SUMIFS(Тех_Движение!$G$2:$G$5111,Тех_Движение!$D$2:$D$5111,$C4240,Тех_Движение!$B$2:$B$5111,"&lt;="&amp;Настройки!$B$6)-$F4240)))</f>
        <v/>
      </c>
      <c r="K4240" s="54">
        <f>IF(OR($B4240="",K$3&lt;$D4240+Настройки!$B$7),0,MAX(0,$E4240-MAX(0,SUMIFS(Тех_Движение!$G$2:$G$5111,Тех_Движение!$D$2:$D$5111,$C4240,Тех_Движение!$B$2:$B$5111,"&lt;="&amp;K$3)-$F4240)))</f>
        <v/>
      </c>
      <c r="L4240" s="54">
        <f>IF(OR($B4240="",L$3&lt;$D4240+Настройки!$B$7),0,MAX(0,$E4240-MAX(0,SUMIFS(Тех_Движение!$G$2:$G$5111,Тех_Движение!$D$2:$D$5111,$C4240,Тех_Движение!$B$2:$B$5111,"&lt;="&amp;L$3)-$F4240)))</f>
        <v/>
      </c>
      <c r="M4240" s="54">
        <f>IF(OR($B4240="",M$3&lt;$D4240+Настройки!$B$7),0,MAX(0,$E4240-MAX(0,SUMIFS(Тех_Движение!$G$2:$G$5111,Тех_Движение!$D$2:$D$5111,$C4240,Тех_Движение!$B$2:$B$5111,"&lt;="&amp;M$3)-$F4240)))</f>
        <v/>
      </c>
      <c r="N4240" s="54">
        <f>IF(OR($B4240="",N$3&lt;$D4240+Настройки!$B$7),0,MAX(0,$E4240-MAX(0,SUMIFS(Тех_Движение!$G$2:$G$5111,Тех_Движение!$D$2:$D$5111,$C4240,Тех_Движение!$B$2:$B$5111,"&lt;="&amp;N$3)-$F4240)))</f>
        <v/>
      </c>
      <c r="O4240" s="54">
        <f>IF(OR($B4240="",O$3&lt;$D4240+Настройки!$B$7),0,MAX(0,$E4240-MAX(0,SUMIFS(Тех_Движение!$G$2:$G$5111,Тех_Движение!$D$2:$D$5111,$C4240,Тех_Движение!$B$2:$B$5111,"&lt;="&amp;O$3)-$F4240)))</f>
        <v/>
      </c>
      <c r="P4240" s="54">
        <f>IF(OR($B4240="",P$3&lt;$D4240+Настройки!$B$7),0,MAX(0,$E4240-MAX(0,SUMIFS(Тех_Движение!$G$2:$G$5111,Тех_Движение!$D$2:$D$5111,$C4240,Тех_Движение!$B$2:$B$5111,"&lt;="&amp;P$3)-$F4240)))</f>
        <v/>
      </c>
      <c r="Q4240" s="54">
        <f>IF(OR($B4240="",Q$3&lt;$D4240+Настройки!$B$7),0,MAX(0,$E4240-MAX(0,SUMIFS(Тех_Движение!$G$2:$G$5111,Тех_Движение!$D$2:$D$5111,$C4240,Тех_Движение!$B$2:$B$5111,"&lt;="&amp;Q$3)-$F4240)))</f>
        <v/>
      </c>
      <c r="R4240" s="54">
        <f>IF($B4240="","",SUM($K4240:$Q4240))</f>
        <v/>
      </c>
      <c r="S4240" s="56">
        <f>IF($B4240="","",VLOOKUP($C4240,Настройки!$A$11:$L$17,9,FALSE))</f>
        <v/>
      </c>
      <c r="T4240" s="56">
        <f>IF($B4240="","",$R4240*$S4240)</f>
        <v/>
      </c>
    </row>
    <row r="4241">
      <c r="A4241" s="20">
        <f>Тех_Движение!$A$4238</f>
        <v/>
      </c>
      <c r="B4241" s="20">
        <f>IF(Тех_Движение!$F$4238&gt;0,Тех_Движение!$I$4238,"")</f>
        <v/>
      </c>
      <c r="C4241" s="20">
        <f>IF($B4241="","",Тех_Движение!$D$4238)</f>
        <v/>
      </c>
      <c r="D4241" s="42">
        <f>IF($B4241="","",Тех_Движение!$B$4238)</f>
        <v/>
      </c>
      <c r="E4241" s="54">
        <f>IF($B4241="","",Тех_Движение!$F$4238)</f>
        <v/>
      </c>
      <c r="F4241" s="54">
        <f>IF($B4241="","",SUMIFS($E$5:$E4240,$C$5:$C4240,$C4241))</f>
        <v/>
      </c>
      <c r="G4241" s="54">
        <f>IF($B4241="","",MAX(0,$E4241-MAX(0,SUMIFS(Тех_Движение!$G$2:$G$5111,Тех_Движение!$D$2:$D$5111,$C4241,Тех_Движение!$B$2:$B$5111,"&lt;="&amp;Настройки!$B$5-1)-$F4241)))</f>
        <v/>
      </c>
      <c r="H4241" s="54">
        <f>IF($B4241="","",IF(AND($D4241&gt;=Настройки!$B$5,$D4241&lt;=Настройки!$B$6),$E4241,0))</f>
        <v/>
      </c>
      <c r="I4241" s="54">
        <f>IF($B4241="","",$G4241+$H4241-$J4241)</f>
        <v/>
      </c>
      <c r="J4241" s="54">
        <f>IF($B4241="","",MAX(0,$E4241-MAX(0,SUMIFS(Тех_Движение!$G$2:$G$5111,Тех_Движение!$D$2:$D$5111,$C4241,Тех_Движение!$B$2:$B$5111,"&lt;="&amp;Настройки!$B$6)-$F4241)))</f>
        <v/>
      </c>
      <c r="K4241" s="54">
        <f>IF(OR($B4241="",K$3&lt;$D4241+Настройки!$B$7),0,MAX(0,$E4241-MAX(0,SUMIFS(Тех_Движение!$G$2:$G$5111,Тех_Движение!$D$2:$D$5111,$C4241,Тех_Движение!$B$2:$B$5111,"&lt;="&amp;K$3)-$F4241)))</f>
        <v/>
      </c>
      <c r="L4241" s="54">
        <f>IF(OR($B4241="",L$3&lt;$D4241+Настройки!$B$7),0,MAX(0,$E4241-MAX(0,SUMIFS(Тех_Движение!$G$2:$G$5111,Тех_Движение!$D$2:$D$5111,$C4241,Тех_Движение!$B$2:$B$5111,"&lt;="&amp;L$3)-$F4241)))</f>
        <v/>
      </c>
      <c r="M4241" s="54">
        <f>IF(OR($B4241="",M$3&lt;$D4241+Настройки!$B$7),0,MAX(0,$E4241-MAX(0,SUMIFS(Тех_Движение!$G$2:$G$5111,Тех_Движение!$D$2:$D$5111,$C4241,Тех_Движение!$B$2:$B$5111,"&lt;="&amp;M$3)-$F4241)))</f>
        <v/>
      </c>
      <c r="N4241" s="54">
        <f>IF(OR($B4241="",N$3&lt;$D4241+Настройки!$B$7),0,MAX(0,$E4241-MAX(0,SUMIFS(Тех_Движение!$G$2:$G$5111,Тех_Движение!$D$2:$D$5111,$C4241,Тех_Движение!$B$2:$B$5111,"&lt;="&amp;N$3)-$F4241)))</f>
        <v/>
      </c>
      <c r="O4241" s="54">
        <f>IF(OR($B4241="",O$3&lt;$D4241+Настройки!$B$7),0,MAX(0,$E4241-MAX(0,SUMIFS(Тех_Движение!$G$2:$G$5111,Тех_Движение!$D$2:$D$5111,$C4241,Тех_Движение!$B$2:$B$5111,"&lt;="&amp;O$3)-$F4241)))</f>
        <v/>
      </c>
      <c r="P4241" s="54">
        <f>IF(OR($B4241="",P$3&lt;$D4241+Настройки!$B$7),0,MAX(0,$E4241-MAX(0,SUMIFS(Тех_Движение!$G$2:$G$5111,Тех_Движение!$D$2:$D$5111,$C4241,Тех_Движение!$B$2:$B$5111,"&lt;="&amp;P$3)-$F4241)))</f>
        <v/>
      </c>
      <c r="Q4241" s="54">
        <f>IF(OR($B4241="",Q$3&lt;$D4241+Настройки!$B$7),0,MAX(0,$E4241-MAX(0,SUMIFS(Тех_Движение!$G$2:$G$5111,Тех_Движение!$D$2:$D$5111,$C4241,Тех_Движение!$B$2:$B$5111,"&lt;="&amp;Q$3)-$F4241)))</f>
        <v/>
      </c>
      <c r="R4241" s="54">
        <f>IF($B4241="","",SUM($K4241:$Q4241))</f>
        <v/>
      </c>
      <c r="S4241" s="56">
        <f>IF($B4241="","",VLOOKUP($C4241,Настройки!$A$11:$L$17,9,FALSE))</f>
        <v/>
      </c>
      <c r="T4241" s="56">
        <f>IF($B4241="","",$R4241*$S4241)</f>
        <v/>
      </c>
    </row>
    <row r="4242">
      <c r="A4242" s="20">
        <f>Тех_Движение!$A$4239</f>
        <v/>
      </c>
      <c r="B4242" s="20">
        <f>IF(Тех_Движение!$F$4239&gt;0,Тех_Движение!$I$4239,"")</f>
        <v/>
      </c>
      <c r="C4242" s="20">
        <f>IF($B4242="","",Тех_Движение!$D$4239)</f>
        <v/>
      </c>
      <c r="D4242" s="42">
        <f>IF($B4242="","",Тех_Движение!$B$4239)</f>
        <v/>
      </c>
      <c r="E4242" s="54">
        <f>IF($B4242="","",Тех_Движение!$F$4239)</f>
        <v/>
      </c>
      <c r="F4242" s="54">
        <f>IF($B4242="","",SUMIFS($E$5:$E4241,$C$5:$C4241,$C4242))</f>
        <v/>
      </c>
      <c r="G4242" s="54">
        <f>IF($B4242="","",MAX(0,$E4242-MAX(0,SUMIFS(Тех_Движение!$G$2:$G$5111,Тех_Движение!$D$2:$D$5111,$C4242,Тех_Движение!$B$2:$B$5111,"&lt;="&amp;Настройки!$B$5-1)-$F4242)))</f>
        <v/>
      </c>
      <c r="H4242" s="54">
        <f>IF($B4242="","",IF(AND($D4242&gt;=Настройки!$B$5,$D4242&lt;=Настройки!$B$6),$E4242,0))</f>
        <v/>
      </c>
      <c r="I4242" s="54">
        <f>IF($B4242="","",$G4242+$H4242-$J4242)</f>
        <v/>
      </c>
      <c r="J4242" s="54">
        <f>IF($B4242="","",MAX(0,$E4242-MAX(0,SUMIFS(Тех_Движение!$G$2:$G$5111,Тех_Движение!$D$2:$D$5111,$C4242,Тех_Движение!$B$2:$B$5111,"&lt;="&amp;Настройки!$B$6)-$F4242)))</f>
        <v/>
      </c>
      <c r="K4242" s="54">
        <f>IF(OR($B4242="",K$3&lt;$D4242+Настройки!$B$7),0,MAX(0,$E4242-MAX(0,SUMIFS(Тех_Движение!$G$2:$G$5111,Тех_Движение!$D$2:$D$5111,$C4242,Тех_Движение!$B$2:$B$5111,"&lt;="&amp;K$3)-$F4242)))</f>
        <v/>
      </c>
      <c r="L4242" s="54">
        <f>IF(OR($B4242="",L$3&lt;$D4242+Настройки!$B$7),0,MAX(0,$E4242-MAX(0,SUMIFS(Тех_Движение!$G$2:$G$5111,Тех_Движение!$D$2:$D$5111,$C4242,Тех_Движение!$B$2:$B$5111,"&lt;="&amp;L$3)-$F4242)))</f>
        <v/>
      </c>
      <c r="M4242" s="54">
        <f>IF(OR($B4242="",M$3&lt;$D4242+Настройки!$B$7),0,MAX(0,$E4242-MAX(0,SUMIFS(Тех_Движение!$G$2:$G$5111,Тех_Движение!$D$2:$D$5111,$C4242,Тех_Движение!$B$2:$B$5111,"&lt;="&amp;M$3)-$F4242)))</f>
        <v/>
      </c>
      <c r="N4242" s="54">
        <f>IF(OR($B4242="",N$3&lt;$D4242+Настройки!$B$7),0,MAX(0,$E4242-MAX(0,SUMIFS(Тех_Движение!$G$2:$G$5111,Тех_Движение!$D$2:$D$5111,$C4242,Тех_Движение!$B$2:$B$5111,"&lt;="&amp;N$3)-$F4242)))</f>
        <v/>
      </c>
      <c r="O4242" s="54">
        <f>IF(OR($B4242="",O$3&lt;$D4242+Настройки!$B$7),0,MAX(0,$E4242-MAX(0,SUMIFS(Тех_Движение!$G$2:$G$5111,Тех_Движение!$D$2:$D$5111,$C4242,Тех_Движение!$B$2:$B$5111,"&lt;="&amp;O$3)-$F4242)))</f>
        <v/>
      </c>
      <c r="P4242" s="54">
        <f>IF(OR($B4242="",P$3&lt;$D4242+Настройки!$B$7),0,MAX(0,$E4242-MAX(0,SUMIFS(Тех_Движение!$G$2:$G$5111,Тех_Движение!$D$2:$D$5111,$C4242,Тех_Движение!$B$2:$B$5111,"&lt;="&amp;P$3)-$F4242)))</f>
        <v/>
      </c>
      <c r="Q4242" s="54">
        <f>IF(OR($B4242="",Q$3&lt;$D4242+Настройки!$B$7),0,MAX(0,$E4242-MAX(0,SUMIFS(Тех_Движение!$G$2:$G$5111,Тех_Движение!$D$2:$D$5111,$C4242,Тех_Движение!$B$2:$B$5111,"&lt;="&amp;Q$3)-$F4242)))</f>
        <v/>
      </c>
      <c r="R4242" s="54">
        <f>IF($B4242="","",SUM($K4242:$Q4242))</f>
        <v/>
      </c>
      <c r="S4242" s="56">
        <f>IF($B4242="","",VLOOKUP($C4242,Настройки!$A$11:$L$17,9,FALSE))</f>
        <v/>
      </c>
      <c r="T4242" s="56">
        <f>IF($B4242="","",$R4242*$S4242)</f>
        <v/>
      </c>
    </row>
    <row r="4243">
      <c r="A4243" s="20">
        <f>Тех_Движение!$A$4240</f>
        <v/>
      </c>
      <c r="B4243" s="20">
        <f>IF(Тех_Движение!$F$4240&gt;0,Тех_Движение!$I$4240,"")</f>
        <v/>
      </c>
      <c r="C4243" s="20">
        <f>IF($B4243="","",Тех_Движение!$D$4240)</f>
        <v/>
      </c>
      <c r="D4243" s="42">
        <f>IF($B4243="","",Тех_Движение!$B$4240)</f>
        <v/>
      </c>
      <c r="E4243" s="54">
        <f>IF($B4243="","",Тех_Движение!$F$4240)</f>
        <v/>
      </c>
      <c r="F4243" s="54">
        <f>IF($B4243="","",SUMIFS($E$5:$E4242,$C$5:$C4242,$C4243))</f>
        <v/>
      </c>
      <c r="G4243" s="54">
        <f>IF($B4243="","",MAX(0,$E4243-MAX(0,SUMIFS(Тех_Движение!$G$2:$G$5111,Тех_Движение!$D$2:$D$5111,$C4243,Тех_Движение!$B$2:$B$5111,"&lt;="&amp;Настройки!$B$5-1)-$F4243)))</f>
        <v/>
      </c>
      <c r="H4243" s="54">
        <f>IF($B4243="","",IF(AND($D4243&gt;=Настройки!$B$5,$D4243&lt;=Настройки!$B$6),$E4243,0))</f>
        <v/>
      </c>
      <c r="I4243" s="54">
        <f>IF($B4243="","",$G4243+$H4243-$J4243)</f>
        <v/>
      </c>
      <c r="J4243" s="54">
        <f>IF($B4243="","",MAX(0,$E4243-MAX(0,SUMIFS(Тех_Движение!$G$2:$G$5111,Тех_Движение!$D$2:$D$5111,$C4243,Тех_Движение!$B$2:$B$5111,"&lt;="&amp;Настройки!$B$6)-$F4243)))</f>
        <v/>
      </c>
      <c r="K4243" s="54">
        <f>IF(OR($B4243="",K$3&lt;$D4243+Настройки!$B$7),0,MAX(0,$E4243-MAX(0,SUMIFS(Тех_Движение!$G$2:$G$5111,Тех_Движение!$D$2:$D$5111,$C4243,Тех_Движение!$B$2:$B$5111,"&lt;="&amp;K$3)-$F4243)))</f>
        <v/>
      </c>
      <c r="L4243" s="54">
        <f>IF(OR($B4243="",L$3&lt;$D4243+Настройки!$B$7),0,MAX(0,$E4243-MAX(0,SUMIFS(Тех_Движение!$G$2:$G$5111,Тех_Движение!$D$2:$D$5111,$C4243,Тех_Движение!$B$2:$B$5111,"&lt;="&amp;L$3)-$F4243)))</f>
        <v/>
      </c>
      <c r="M4243" s="54">
        <f>IF(OR($B4243="",M$3&lt;$D4243+Настройки!$B$7),0,MAX(0,$E4243-MAX(0,SUMIFS(Тех_Движение!$G$2:$G$5111,Тех_Движение!$D$2:$D$5111,$C4243,Тех_Движение!$B$2:$B$5111,"&lt;="&amp;M$3)-$F4243)))</f>
        <v/>
      </c>
      <c r="N4243" s="54">
        <f>IF(OR($B4243="",N$3&lt;$D4243+Настройки!$B$7),0,MAX(0,$E4243-MAX(0,SUMIFS(Тех_Движение!$G$2:$G$5111,Тех_Движение!$D$2:$D$5111,$C4243,Тех_Движение!$B$2:$B$5111,"&lt;="&amp;N$3)-$F4243)))</f>
        <v/>
      </c>
      <c r="O4243" s="54">
        <f>IF(OR($B4243="",O$3&lt;$D4243+Настройки!$B$7),0,MAX(0,$E4243-MAX(0,SUMIFS(Тех_Движение!$G$2:$G$5111,Тех_Движение!$D$2:$D$5111,$C4243,Тех_Движение!$B$2:$B$5111,"&lt;="&amp;O$3)-$F4243)))</f>
        <v/>
      </c>
      <c r="P4243" s="54">
        <f>IF(OR($B4243="",P$3&lt;$D4243+Настройки!$B$7),0,MAX(0,$E4243-MAX(0,SUMIFS(Тех_Движение!$G$2:$G$5111,Тех_Движение!$D$2:$D$5111,$C4243,Тех_Движение!$B$2:$B$5111,"&lt;="&amp;P$3)-$F4243)))</f>
        <v/>
      </c>
      <c r="Q4243" s="54">
        <f>IF(OR($B4243="",Q$3&lt;$D4243+Настройки!$B$7),0,MAX(0,$E4243-MAX(0,SUMIFS(Тех_Движение!$G$2:$G$5111,Тех_Движение!$D$2:$D$5111,$C4243,Тех_Движение!$B$2:$B$5111,"&lt;="&amp;Q$3)-$F4243)))</f>
        <v/>
      </c>
      <c r="R4243" s="54">
        <f>IF($B4243="","",SUM($K4243:$Q4243))</f>
        <v/>
      </c>
      <c r="S4243" s="56">
        <f>IF($B4243="","",VLOOKUP($C4243,Настройки!$A$11:$L$17,9,FALSE))</f>
        <v/>
      </c>
      <c r="T4243" s="56">
        <f>IF($B4243="","",$R4243*$S4243)</f>
        <v/>
      </c>
    </row>
    <row r="4244">
      <c r="A4244" s="20">
        <f>Тех_Движение!$A$4241</f>
        <v/>
      </c>
      <c r="B4244" s="20">
        <f>IF(Тех_Движение!$F$4241&gt;0,Тех_Движение!$I$4241,"")</f>
        <v/>
      </c>
      <c r="C4244" s="20">
        <f>IF($B4244="","",Тех_Движение!$D$4241)</f>
        <v/>
      </c>
      <c r="D4244" s="42">
        <f>IF($B4244="","",Тех_Движение!$B$4241)</f>
        <v/>
      </c>
      <c r="E4244" s="54">
        <f>IF($B4244="","",Тех_Движение!$F$4241)</f>
        <v/>
      </c>
      <c r="F4244" s="54">
        <f>IF($B4244="","",SUMIFS($E$5:$E4243,$C$5:$C4243,$C4244))</f>
        <v/>
      </c>
      <c r="G4244" s="54">
        <f>IF($B4244="","",MAX(0,$E4244-MAX(0,SUMIFS(Тех_Движение!$G$2:$G$5111,Тех_Движение!$D$2:$D$5111,$C4244,Тех_Движение!$B$2:$B$5111,"&lt;="&amp;Настройки!$B$5-1)-$F4244)))</f>
        <v/>
      </c>
      <c r="H4244" s="54">
        <f>IF($B4244="","",IF(AND($D4244&gt;=Настройки!$B$5,$D4244&lt;=Настройки!$B$6),$E4244,0))</f>
        <v/>
      </c>
      <c r="I4244" s="54">
        <f>IF($B4244="","",$G4244+$H4244-$J4244)</f>
        <v/>
      </c>
      <c r="J4244" s="54">
        <f>IF($B4244="","",MAX(0,$E4244-MAX(0,SUMIFS(Тех_Движение!$G$2:$G$5111,Тех_Движение!$D$2:$D$5111,$C4244,Тех_Движение!$B$2:$B$5111,"&lt;="&amp;Настройки!$B$6)-$F4244)))</f>
        <v/>
      </c>
      <c r="K4244" s="54">
        <f>IF(OR($B4244="",K$3&lt;$D4244+Настройки!$B$7),0,MAX(0,$E4244-MAX(0,SUMIFS(Тех_Движение!$G$2:$G$5111,Тех_Движение!$D$2:$D$5111,$C4244,Тех_Движение!$B$2:$B$5111,"&lt;="&amp;K$3)-$F4244)))</f>
        <v/>
      </c>
      <c r="L4244" s="54">
        <f>IF(OR($B4244="",L$3&lt;$D4244+Настройки!$B$7),0,MAX(0,$E4244-MAX(0,SUMIFS(Тех_Движение!$G$2:$G$5111,Тех_Движение!$D$2:$D$5111,$C4244,Тех_Движение!$B$2:$B$5111,"&lt;="&amp;L$3)-$F4244)))</f>
        <v/>
      </c>
      <c r="M4244" s="54">
        <f>IF(OR($B4244="",M$3&lt;$D4244+Настройки!$B$7),0,MAX(0,$E4244-MAX(0,SUMIFS(Тех_Движение!$G$2:$G$5111,Тех_Движение!$D$2:$D$5111,$C4244,Тех_Движение!$B$2:$B$5111,"&lt;="&amp;M$3)-$F4244)))</f>
        <v/>
      </c>
      <c r="N4244" s="54">
        <f>IF(OR($B4244="",N$3&lt;$D4244+Настройки!$B$7),0,MAX(0,$E4244-MAX(0,SUMIFS(Тех_Движение!$G$2:$G$5111,Тех_Движение!$D$2:$D$5111,$C4244,Тех_Движение!$B$2:$B$5111,"&lt;="&amp;N$3)-$F4244)))</f>
        <v/>
      </c>
      <c r="O4244" s="54">
        <f>IF(OR($B4244="",O$3&lt;$D4244+Настройки!$B$7),0,MAX(0,$E4244-MAX(0,SUMIFS(Тех_Движение!$G$2:$G$5111,Тех_Движение!$D$2:$D$5111,$C4244,Тех_Движение!$B$2:$B$5111,"&lt;="&amp;O$3)-$F4244)))</f>
        <v/>
      </c>
      <c r="P4244" s="54">
        <f>IF(OR($B4244="",P$3&lt;$D4244+Настройки!$B$7),0,MAX(0,$E4244-MAX(0,SUMIFS(Тех_Движение!$G$2:$G$5111,Тех_Движение!$D$2:$D$5111,$C4244,Тех_Движение!$B$2:$B$5111,"&lt;="&amp;P$3)-$F4244)))</f>
        <v/>
      </c>
      <c r="Q4244" s="54">
        <f>IF(OR($B4244="",Q$3&lt;$D4244+Настройки!$B$7),0,MAX(0,$E4244-MAX(0,SUMIFS(Тех_Движение!$G$2:$G$5111,Тех_Движение!$D$2:$D$5111,$C4244,Тех_Движение!$B$2:$B$5111,"&lt;="&amp;Q$3)-$F4244)))</f>
        <v/>
      </c>
      <c r="R4244" s="54">
        <f>IF($B4244="","",SUM($K4244:$Q4244))</f>
        <v/>
      </c>
      <c r="S4244" s="56">
        <f>IF($B4244="","",VLOOKUP($C4244,Настройки!$A$11:$L$17,9,FALSE))</f>
        <v/>
      </c>
      <c r="T4244" s="56">
        <f>IF($B4244="","",$R4244*$S4244)</f>
        <v/>
      </c>
    </row>
    <row r="4245">
      <c r="A4245" s="20">
        <f>Тех_Движение!$A$4242</f>
        <v/>
      </c>
      <c r="B4245" s="20">
        <f>IF(Тех_Движение!$F$4242&gt;0,Тех_Движение!$I$4242,"")</f>
        <v/>
      </c>
      <c r="C4245" s="20">
        <f>IF($B4245="","",Тех_Движение!$D$4242)</f>
        <v/>
      </c>
      <c r="D4245" s="42">
        <f>IF($B4245="","",Тех_Движение!$B$4242)</f>
        <v/>
      </c>
      <c r="E4245" s="54">
        <f>IF($B4245="","",Тех_Движение!$F$4242)</f>
        <v/>
      </c>
      <c r="F4245" s="54">
        <f>IF($B4245="","",SUMIFS($E$5:$E4244,$C$5:$C4244,$C4245))</f>
        <v/>
      </c>
      <c r="G4245" s="54">
        <f>IF($B4245="","",MAX(0,$E4245-MAX(0,SUMIFS(Тех_Движение!$G$2:$G$5111,Тех_Движение!$D$2:$D$5111,$C4245,Тех_Движение!$B$2:$B$5111,"&lt;="&amp;Настройки!$B$5-1)-$F4245)))</f>
        <v/>
      </c>
      <c r="H4245" s="54">
        <f>IF($B4245="","",IF(AND($D4245&gt;=Настройки!$B$5,$D4245&lt;=Настройки!$B$6),$E4245,0))</f>
        <v/>
      </c>
      <c r="I4245" s="54">
        <f>IF($B4245="","",$G4245+$H4245-$J4245)</f>
        <v/>
      </c>
      <c r="J4245" s="54">
        <f>IF($B4245="","",MAX(0,$E4245-MAX(0,SUMIFS(Тех_Движение!$G$2:$G$5111,Тех_Движение!$D$2:$D$5111,$C4245,Тех_Движение!$B$2:$B$5111,"&lt;="&amp;Настройки!$B$6)-$F4245)))</f>
        <v/>
      </c>
      <c r="K4245" s="54">
        <f>IF(OR($B4245="",K$3&lt;$D4245+Настройки!$B$7),0,MAX(0,$E4245-MAX(0,SUMIFS(Тех_Движение!$G$2:$G$5111,Тех_Движение!$D$2:$D$5111,$C4245,Тех_Движение!$B$2:$B$5111,"&lt;="&amp;K$3)-$F4245)))</f>
        <v/>
      </c>
      <c r="L4245" s="54">
        <f>IF(OR($B4245="",L$3&lt;$D4245+Настройки!$B$7),0,MAX(0,$E4245-MAX(0,SUMIFS(Тех_Движение!$G$2:$G$5111,Тех_Движение!$D$2:$D$5111,$C4245,Тех_Движение!$B$2:$B$5111,"&lt;="&amp;L$3)-$F4245)))</f>
        <v/>
      </c>
      <c r="M4245" s="54">
        <f>IF(OR($B4245="",M$3&lt;$D4245+Настройки!$B$7),0,MAX(0,$E4245-MAX(0,SUMIFS(Тех_Движение!$G$2:$G$5111,Тех_Движение!$D$2:$D$5111,$C4245,Тех_Движение!$B$2:$B$5111,"&lt;="&amp;M$3)-$F4245)))</f>
        <v/>
      </c>
      <c r="N4245" s="54">
        <f>IF(OR($B4245="",N$3&lt;$D4245+Настройки!$B$7),0,MAX(0,$E4245-MAX(0,SUMIFS(Тех_Движение!$G$2:$G$5111,Тех_Движение!$D$2:$D$5111,$C4245,Тех_Движение!$B$2:$B$5111,"&lt;="&amp;N$3)-$F4245)))</f>
        <v/>
      </c>
      <c r="O4245" s="54">
        <f>IF(OR($B4245="",O$3&lt;$D4245+Настройки!$B$7),0,MAX(0,$E4245-MAX(0,SUMIFS(Тех_Движение!$G$2:$G$5111,Тех_Движение!$D$2:$D$5111,$C4245,Тех_Движение!$B$2:$B$5111,"&lt;="&amp;O$3)-$F4245)))</f>
        <v/>
      </c>
      <c r="P4245" s="54">
        <f>IF(OR($B4245="",P$3&lt;$D4245+Настройки!$B$7),0,MAX(0,$E4245-MAX(0,SUMIFS(Тех_Движение!$G$2:$G$5111,Тех_Движение!$D$2:$D$5111,$C4245,Тех_Движение!$B$2:$B$5111,"&lt;="&amp;P$3)-$F4245)))</f>
        <v/>
      </c>
      <c r="Q4245" s="54">
        <f>IF(OR($B4245="",Q$3&lt;$D4245+Настройки!$B$7),0,MAX(0,$E4245-MAX(0,SUMIFS(Тех_Движение!$G$2:$G$5111,Тех_Движение!$D$2:$D$5111,$C4245,Тех_Движение!$B$2:$B$5111,"&lt;="&amp;Q$3)-$F4245)))</f>
        <v/>
      </c>
      <c r="R4245" s="54">
        <f>IF($B4245="","",SUM($K4245:$Q4245))</f>
        <v/>
      </c>
      <c r="S4245" s="56">
        <f>IF($B4245="","",VLOOKUP($C4245,Настройки!$A$11:$L$17,9,FALSE))</f>
        <v/>
      </c>
      <c r="T4245" s="56">
        <f>IF($B4245="","",$R4245*$S4245)</f>
        <v/>
      </c>
    </row>
    <row r="4246">
      <c r="A4246" s="20">
        <f>Тех_Движение!$A$4243</f>
        <v/>
      </c>
      <c r="B4246" s="20">
        <f>IF(Тех_Движение!$F$4243&gt;0,Тех_Движение!$I$4243,"")</f>
        <v/>
      </c>
      <c r="C4246" s="20">
        <f>IF($B4246="","",Тех_Движение!$D$4243)</f>
        <v/>
      </c>
      <c r="D4246" s="42">
        <f>IF($B4246="","",Тех_Движение!$B$4243)</f>
        <v/>
      </c>
      <c r="E4246" s="54">
        <f>IF($B4246="","",Тех_Движение!$F$4243)</f>
        <v/>
      </c>
      <c r="F4246" s="54">
        <f>IF($B4246="","",SUMIFS($E$5:$E4245,$C$5:$C4245,$C4246))</f>
        <v/>
      </c>
      <c r="G4246" s="54">
        <f>IF($B4246="","",MAX(0,$E4246-MAX(0,SUMIFS(Тех_Движение!$G$2:$G$5111,Тех_Движение!$D$2:$D$5111,$C4246,Тех_Движение!$B$2:$B$5111,"&lt;="&amp;Настройки!$B$5-1)-$F4246)))</f>
        <v/>
      </c>
      <c r="H4246" s="54">
        <f>IF($B4246="","",IF(AND($D4246&gt;=Настройки!$B$5,$D4246&lt;=Настройки!$B$6),$E4246,0))</f>
        <v/>
      </c>
      <c r="I4246" s="54">
        <f>IF($B4246="","",$G4246+$H4246-$J4246)</f>
        <v/>
      </c>
      <c r="J4246" s="54">
        <f>IF($B4246="","",MAX(0,$E4246-MAX(0,SUMIFS(Тех_Движение!$G$2:$G$5111,Тех_Движение!$D$2:$D$5111,$C4246,Тех_Движение!$B$2:$B$5111,"&lt;="&amp;Настройки!$B$6)-$F4246)))</f>
        <v/>
      </c>
      <c r="K4246" s="54">
        <f>IF(OR($B4246="",K$3&lt;$D4246+Настройки!$B$7),0,MAX(0,$E4246-MAX(0,SUMIFS(Тех_Движение!$G$2:$G$5111,Тех_Движение!$D$2:$D$5111,$C4246,Тех_Движение!$B$2:$B$5111,"&lt;="&amp;K$3)-$F4246)))</f>
        <v/>
      </c>
      <c r="L4246" s="54">
        <f>IF(OR($B4246="",L$3&lt;$D4246+Настройки!$B$7),0,MAX(0,$E4246-MAX(0,SUMIFS(Тех_Движение!$G$2:$G$5111,Тех_Движение!$D$2:$D$5111,$C4246,Тех_Движение!$B$2:$B$5111,"&lt;="&amp;L$3)-$F4246)))</f>
        <v/>
      </c>
      <c r="M4246" s="54">
        <f>IF(OR($B4246="",M$3&lt;$D4246+Настройки!$B$7),0,MAX(0,$E4246-MAX(0,SUMIFS(Тех_Движение!$G$2:$G$5111,Тех_Движение!$D$2:$D$5111,$C4246,Тех_Движение!$B$2:$B$5111,"&lt;="&amp;M$3)-$F4246)))</f>
        <v/>
      </c>
      <c r="N4246" s="54">
        <f>IF(OR($B4246="",N$3&lt;$D4246+Настройки!$B$7),0,MAX(0,$E4246-MAX(0,SUMIFS(Тех_Движение!$G$2:$G$5111,Тех_Движение!$D$2:$D$5111,$C4246,Тех_Движение!$B$2:$B$5111,"&lt;="&amp;N$3)-$F4246)))</f>
        <v/>
      </c>
      <c r="O4246" s="54">
        <f>IF(OR($B4246="",O$3&lt;$D4246+Настройки!$B$7),0,MAX(0,$E4246-MAX(0,SUMIFS(Тех_Движение!$G$2:$G$5111,Тех_Движение!$D$2:$D$5111,$C4246,Тех_Движение!$B$2:$B$5111,"&lt;="&amp;O$3)-$F4246)))</f>
        <v/>
      </c>
      <c r="P4246" s="54">
        <f>IF(OR($B4246="",P$3&lt;$D4246+Настройки!$B$7),0,MAX(0,$E4246-MAX(0,SUMIFS(Тех_Движение!$G$2:$G$5111,Тех_Движение!$D$2:$D$5111,$C4246,Тех_Движение!$B$2:$B$5111,"&lt;="&amp;P$3)-$F4246)))</f>
        <v/>
      </c>
      <c r="Q4246" s="54">
        <f>IF(OR($B4246="",Q$3&lt;$D4246+Настройки!$B$7),0,MAX(0,$E4246-MAX(0,SUMIFS(Тех_Движение!$G$2:$G$5111,Тех_Движение!$D$2:$D$5111,$C4246,Тех_Движение!$B$2:$B$5111,"&lt;="&amp;Q$3)-$F4246)))</f>
        <v/>
      </c>
      <c r="R4246" s="54">
        <f>IF($B4246="","",SUM($K4246:$Q4246))</f>
        <v/>
      </c>
      <c r="S4246" s="56">
        <f>IF($B4246="","",VLOOKUP($C4246,Настройки!$A$11:$L$17,9,FALSE))</f>
        <v/>
      </c>
      <c r="T4246" s="56">
        <f>IF($B4246="","",$R4246*$S4246)</f>
        <v/>
      </c>
    </row>
    <row r="4247">
      <c r="A4247" s="20">
        <f>Тех_Движение!$A$4244</f>
        <v/>
      </c>
      <c r="B4247" s="20">
        <f>IF(Тех_Движение!$F$4244&gt;0,Тех_Движение!$I$4244,"")</f>
        <v/>
      </c>
      <c r="C4247" s="20">
        <f>IF($B4247="","",Тех_Движение!$D$4244)</f>
        <v/>
      </c>
      <c r="D4247" s="42">
        <f>IF($B4247="","",Тех_Движение!$B$4244)</f>
        <v/>
      </c>
      <c r="E4247" s="54">
        <f>IF($B4247="","",Тех_Движение!$F$4244)</f>
        <v/>
      </c>
      <c r="F4247" s="54">
        <f>IF($B4247="","",SUMIFS($E$5:$E4246,$C$5:$C4246,$C4247))</f>
        <v/>
      </c>
      <c r="G4247" s="54">
        <f>IF($B4247="","",MAX(0,$E4247-MAX(0,SUMIFS(Тех_Движение!$G$2:$G$5111,Тех_Движение!$D$2:$D$5111,$C4247,Тех_Движение!$B$2:$B$5111,"&lt;="&amp;Настройки!$B$5-1)-$F4247)))</f>
        <v/>
      </c>
      <c r="H4247" s="54">
        <f>IF($B4247="","",IF(AND($D4247&gt;=Настройки!$B$5,$D4247&lt;=Настройки!$B$6),$E4247,0))</f>
        <v/>
      </c>
      <c r="I4247" s="54">
        <f>IF($B4247="","",$G4247+$H4247-$J4247)</f>
        <v/>
      </c>
      <c r="J4247" s="54">
        <f>IF($B4247="","",MAX(0,$E4247-MAX(0,SUMIFS(Тех_Движение!$G$2:$G$5111,Тех_Движение!$D$2:$D$5111,$C4247,Тех_Движение!$B$2:$B$5111,"&lt;="&amp;Настройки!$B$6)-$F4247)))</f>
        <v/>
      </c>
      <c r="K4247" s="54">
        <f>IF(OR($B4247="",K$3&lt;$D4247+Настройки!$B$7),0,MAX(0,$E4247-MAX(0,SUMIFS(Тех_Движение!$G$2:$G$5111,Тех_Движение!$D$2:$D$5111,$C4247,Тех_Движение!$B$2:$B$5111,"&lt;="&amp;K$3)-$F4247)))</f>
        <v/>
      </c>
      <c r="L4247" s="54">
        <f>IF(OR($B4247="",L$3&lt;$D4247+Настройки!$B$7),0,MAX(0,$E4247-MAX(0,SUMIFS(Тех_Движение!$G$2:$G$5111,Тех_Движение!$D$2:$D$5111,$C4247,Тех_Движение!$B$2:$B$5111,"&lt;="&amp;L$3)-$F4247)))</f>
        <v/>
      </c>
      <c r="M4247" s="54">
        <f>IF(OR($B4247="",M$3&lt;$D4247+Настройки!$B$7),0,MAX(0,$E4247-MAX(0,SUMIFS(Тех_Движение!$G$2:$G$5111,Тех_Движение!$D$2:$D$5111,$C4247,Тех_Движение!$B$2:$B$5111,"&lt;="&amp;M$3)-$F4247)))</f>
        <v/>
      </c>
      <c r="N4247" s="54">
        <f>IF(OR($B4247="",N$3&lt;$D4247+Настройки!$B$7),0,MAX(0,$E4247-MAX(0,SUMIFS(Тех_Движение!$G$2:$G$5111,Тех_Движение!$D$2:$D$5111,$C4247,Тех_Движение!$B$2:$B$5111,"&lt;="&amp;N$3)-$F4247)))</f>
        <v/>
      </c>
      <c r="O4247" s="54">
        <f>IF(OR($B4247="",O$3&lt;$D4247+Настройки!$B$7),0,MAX(0,$E4247-MAX(0,SUMIFS(Тех_Движение!$G$2:$G$5111,Тех_Движение!$D$2:$D$5111,$C4247,Тех_Движение!$B$2:$B$5111,"&lt;="&amp;O$3)-$F4247)))</f>
        <v/>
      </c>
      <c r="P4247" s="54">
        <f>IF(OR($B4247="",P$3&lt;$D4247+Настройки!$B$7),0,MAX(0,$E4247-MAX(0,SUMIFS(Тех_Движение!$G$2:$G$5111,Тех_Движение!$D$2:$D$5111,$C4247,Тех_Движение!$B$2:$B$5111,"&lt;="&amp;P$3)-$F4247)))</f>
        <v/>
      </c>
      <c r="Q4247" s="54">
        <f>IF(OR($B4247="",Q$3&lt;$D4247+Настройки!$B$7),0,MAX(0,$E4247-MAX(0,SUMIFS(Тех_Движение!$G$2:$G$5111,Тех_Движение!$D$2:$D$5111,$C4247,Тех_Движение!$B$2:$B$5111,"&lt;="&amp;Q$3)-$F4247)))</f>
        <v/>
      </c>
      <c r="R4247" s="54">
        <f>IF($B4247="","",SUM($K4247:$Q4247))</f>
        <v/>
      </c>
      <c r="S4247" s="56">
        <f>IF($B4247="","",VLOOKUP($C4247,Настройки!$A$11:$L$17,9,FALSE))</f>
        <v/>
      </c>
      <c r="T4247" s="56">
        <f>IF($B4247="","",$R4247*$S4247)</f>
        <v/>
      </c>
    </row>
    <row r="4248">
      <c r="A4248" s="20">
        <f>Тех_Движение!$A$4245</f>
        <v/>
      </c>
      <c r="B4248" s="20">
        <f>IF(Тех_Движение!$F$4245&gt;0,Тех_Движение!$I$4245,"")</f>
        <v/>
      </c>
      <c r="C4248" s="20">
        <f>IF($B4248="","",Тех_Движение!$D$4245)</f>
        <v/>
      </c>
      <c r="D4248" s="42">
        <f>IF($B4248="","",Тех_Движение!$B$4245)</f>
        <v/>
      </c>
      <c r="E4248" s="54">
        <f>IF($B4248="","",Тех_Движение!$F$4245)</f>
        <v/>
      </c>
      <c r="F4248" s="54">
        <f>IF($B4248="","",SUMIFS($E$5:$E4247,$C$5:$C4247,$C4248))</f>
        <v/>
      </c>
      <c r="G4248" s="54">
        <f>IF($B4248="","",MAX(0,$E4248-MAX(0,SUMIFS(Тех_Движение!$G$2:$G$5111,Тех_Движение!$D$2:$D$5111,$C4248,Тех_Движение!$B$2:$B$5111,"&lt;="&amp;Настройки!$B$5-1)-$F4248)))</f>
        <v/>
      </c>
      <c r="H4248" s="54">
        <f>IF($B4248="","",IF(AND($D4248&gt;=Настройки!$B$5,$D4248&lt;=Настройки!$B$6),$E4248,0))</f>
        <v/>
      </c>
      <c r="I4248" s="54">
        <f>IF($B4248="","",$G4248+$H4248-$J4248)</f>
        <v/>
      </c>
      <c r="J4248" s="54">
        <f>IF($B4248="","",MAX(0,$E4248-MAX(0,SUMIFS(Тех_Движение!$G$2:$G$5111,Тех_Движение!$D$2:$D$5111,$C4248,Тех_Движение!$B$2:$B$5111,"&lt;="&amp;Настройки!$B$6)-$F4248)))</f>
        <v/>
      </c>
      <c r="K4248" s="54">
        <f>IF(OR($B4248="",K$3&lt;$D4248+Настройки!$B$7),0,MAX(0,$E4248-MAX(0,SUMIFS(Тех_Движение!$G$2:$G$5111,Тех_Движение!$D$2:$D$5111,$C4248,Тех_Движение!$B$2:$B$5111,"&lt;="&amp;K$3)-$F4248)))</f>
        <v/>
      </c>
      <c r="L4248" s="54">
        <f>IF(OR($B4248="",L$3&lt;$D4248+Настройки!$B$7),0,MAX(0,$E4248-MAX(0,SUMIFS(Тех_Движение!$G$2:$G$5111,Тех_Движение!$D$2:$D$5111,$C4248,Тех_Движение!$B$2:$B$5111,"&lt;="&amp;L$3)-$F4248)))</f>
        <v/>
      </c>
      <c r="M4248" s="54">
        <f>IF(OR($B4248="",M$3&lt;$D4248+Настройки!$B$7),0,MAX(0,$E4248-MAX(0,SUMIFS(Тех_Движение!$G$2:$G$5111,Тех_Движение!$D$2:$D$5111,$C4248,Тех_Движение!$B$2:$B$5111,"&lt;="&amp;M$3)-$F4248)))</f>
        <v/>
      </c>
      <c r="N4248" s="54">
        <f>IF(OR($B4248="",N$3&lt;$D4248+Настройки!$B$7),0,MAX(0,$E4248-MAX(0,SUMIFS(Тех_Движение!$G$2:$G$5111,Тех_Движение!$D$2:$D$5111,$C4248,Тех_Движение!$B$2:$B$5111,"&lt;="&amp;N$3)-$F4248)))</f>
        <v/>
      </c>
      <c r="O4248" s="54">
        <f>IF(OR($B4248="",O$3&lt;$D4248+Настройки!$B$7),0,MAX(0,$E4248-MAX(0,SUMIFS(Тех_Движение!$G$2:$G$5111,Тех_Движение!$D$2:$D$5111,$C4248,Тех_Движение!$B$2:$B$5111,"&lt;="&amp;O$3)-$F4248)))</f>
        <v/>
      </c>
      <c r="P4248" s="54">
        <f>IF(OR($B4248="",P$3&lt;$D4248+Настройки!$B$7),0,MAX(0,$E4248-MAX(0,SUMIFS(Тех_Движение!$G$2:$G$5111,Тех_Движение!$D$2:$D$5111,$C4248,Тех_Движение!$B$2:$B$5111,"&lt;="&amp;P$3)-$F4248)))</f>
        <v/>
      </c>
      <c r="Q4248" s="54">
        <f>IF(OR($B4248="",Q$3&lt;$D4248+Настройки!$B$7),0,MAX(0,$E4248-MAX(0,SUMIFS(Тех_Движение!$G$2:$G$5111,Тех_Движение!$D$2:$D$5111,$C4248,Тех_Движение!$B$2:$B$5111,"&lt;="&amp;Q$3)-$F4248)))</f>
        <v/>
      </c>
      <c r="R4248" s="54">
        <f>IF($B4248="","",SUM($K4248:$Q4248))</f>
        <v/>
      </c>
      <c r="S4248" s="56">
        <f>IF($B4248="","",VLOOKUP($C4248,Настройки!$A$11:$L$17,9,FALSE))</f>
        <v/>
      </c>
      <c r="T4248" s="56">
        <f>IF($B4248="","",$R4248*$S4248)</f>
        <v/>
      </c>
    </row>
    <row r="4249">
      <c r="A4249" s="20">
        <f>Тех_Движение!$A$4246</f>
        <v/>
      </c>
      <c r="B4249" s="20">
        <f>IF(Тех_Движение!$F$4246&gt;0,Тех_Движение!$I$4246,"")</f>
        <v/>
      </c>
      <c r="C4249" s="20">
        <f>IF($B4249="","",Тех_Движение!$D$4246)</f>
        <v/>
      </c>
      <c r="D4249" s="42">
        <f>IF($B4249="","",Тех_Движение!$B$4246)</f>
        <v/>
      </c>
      <c r="E4249" s="54">
        <f>IF($B4249="","",Тех_Движение!$F$4246)</f>
        <v/>
      </c>
      <c r="F4249" s="54">
        <f>IF($B4249="","",SUMIFS($E$5:$E4248,$C$5:$C4248,$C4249))</f>
        <v/>
      </c>
      <c r="G4249" s="54">
        <f>IF($B4249="","",MAX(0,$E4249-MAX(0,SUMIFS(Тех_Движение!$G$2:$G$5111,Тех_Движение!$D$2:$D$5111,$C4249,Тех_Движение!$B$2:$B$5111,"&lt;="&amp;Настройки!$B$5-1)-$F4249)))</f>
        <v/>
      </c>
      <c r="H4249" s="54">
        <f>IF($B4249="","",IF(AND($D4249&gt;=Настройки!$B$5,$D4249&lt;=Настройки!$B$6),$E4249,0))</f>
        <v/>
      </c>
      <c r="I4249" s="54">
        <f>IF($B4249="","",$G4249+$H4249-$J4249)</f>
        <v/>
      </c>
      <c r="J4249" s="54">
        <f>IF($B4249="","",MAX(0,$E4249-MAX(0,SUMIFS(Тех_Движение!$G$2:$G$5111,Тех_Движение!$D$2:$D$5111,$C4249,Тех_Движение!$B$2:$B$5111,"&lt;="&amp;Настройки!$B$6)-$F4249)))</f>
        <v/>
      </c>
      <c r="K4249" s="54">
        <f>IF(OR($B4249="",K$3&lt;$D4249+Настройки!$B$7),0,MAX(0,$E4249-MAX(0,SUMIFS(Тех_Движение!$G$2:$G$5111,Тех_Движение!$D$2:$D$5111,$C4249,Тех_Движение!$B$2:$B$5111,"&lt;="&amp;K$3)-$F4249)))</f>
        <v/>
      </c>
      <c r="L4249" s="54">
        <f>IF(OR($B4249="",L$3&lt;$D4249+Настройки!$B$7),0,MAX(0,$E4249-MAX(0,SUMIFS(Тех_Движение!$G$2:$G$5111,Тех_Движение!$D$2:$D$5111,$C4249,Тех_Движение!$B$2:$B$5111,"&lt;="&amp;L$3)-$F4249)))</f>
        <v/>
      </c>
      <c r="M4249" s="54">
        <f>IF(OR($B4249="",M$3&lt;$D4249+Настройки!$B$7),0,MAX(0,$E4249-MAX(0,SUMIFS(Тех_Движение!$G$2:$G$5111,Тех_Движение!$D$2:$D$5111,$C4249,Тех_Движение!$B$2:$B$5111,"&lt;="&amp;M$3)-$F4249)))</f>
        <v/>
      </c>
      <c r="N4249" s="54">
        <f>IF(OR($B4249="",N$3&lt;$D4249+Настройки!$B$7),0,MAX(0,$E4249-MAX(0,SUMIFS(Тех_Движение!$G$2:$G$5111,Тех_Движение!$D$2:$D$5111,$C4249,Тех_Движение!$B$2:$B$5111,"&lt;="&amp;N$3)-$F4249)))</f>
        <v/>
      </c>
      <c r="O4249" s="54">
        <f>IF(OR($B4249="",O$3&lt;$D4249+Настройки!$B$7),0,MAX(0,$E4249-MAX(0,SUMIFS(Тех_Движение!$G$2:$G$5111,Тех_Движение!$D$2:$D$5111,$C4249,Тех_Движение!$B$2:$B$5111,"&lt;="&amp;O$3)-$F4249)))</f>
        <v/>
      </c>
      <c r="P4249" s="54">
        <f>IF(OR($B4249="",P$3&lt;$D4249+Настройки!$B$7),0,MAX(0,$E4249-MAX(0,SUMIFS(Тех_Движение!$G$2:$G$5111,Тех_Движение!$D$2:$D$5111,$C4249,Тех_Движение!$B$2:$B$5111,"&lt;="&amp;P$3)-$F4249)))</f>
        <v/>
      </c>
      <c r="Q4249" s="54">
        <f>IF(OR($B4249="",Q$3&lt;$D4249+Настройки!$B$7),0,MAX(0,$E4249-MAX(0,SUMIFS(Тех_Движение!$G$2:$G$5111,Тех_Движение!$D$2:$D$5111,$C4249,Тех_Движение!$B$2:$B$5111,"&lt;="&amp;Q$3)-$F4249)))</f>
        <v/>
      </c>
      <c r="R4249" s="54">
        <f>IF($B4249="","",SUM($K4249:$Q4249))</f>
        <v/>
      </c>
      <c r="S4249" s="56">
        <f>IF($B4249="","",VLOOKUP($C4249,Настройки!$A$11:$L$17,9,FALSE))</f>
        <v/>
      </c>
      <c r="T4249" s="56">
        <f>IF($B4249="","",$R4249*$S4249)</f>
        <v/>
      </c>
    </row>
    <row r="4250">
      <c r="A4250" s="20">
        <f>Тех_Движение!$A$4247</f>
        <v/>
      </c>
      <c r="B4250" s="20">
        <f>IF(Тех_Движение!$F$4247&gt;0,Тех_Движение!$I$4247,"")</f>
        <v/>
      </c>
      <c r="C4250" s="20">
        <f>IF($B4250="","",Тех_Движение!$D$4247)</f>
        <v/>
      </c>
      <c r="D4250" s="42">
        <f>IF($B4250="","",Тех_Движение!$B$4247)</f>
        <v/>
      </c>
      <c r="E4250" s="54">
        <f>IF($B4250="","",Тех_Движение!$F$4247)</f>
        <v/>
      </c>
      <c r="F4250" s="54">
        <f>IF($B4250="","",SUMIFS($E$5:$E4249,$C$5:$C4249,$C4250))</f>
        <v/>
      </c>
      <c r="G4250" s="54">
        <f>IF($B4250="","",MAX(0,$E4250-MAX(0,SUMIFS(Тех_Движение!$G$2:$G$5111,Тех_Движение!$D$2:$D$5111,$C4250,Тех_Движение!$B$2:$B$5111,"&lt;="&amp;Настройки!$B$5-1)-$F4250)))</f>
        <v/>
      </c>
      <c r="H4250" s="54">
        <f>IF($B4250="","",IF(AND($D4250&gt;=Настройки!$B$5,$D4250&lt;=Настройки!$B$6),$E4250,0))</f>
        <v/>
      </c>
      <c r="I4250" s="54">
        <f>IF($B4250="","",$G4250+$H4250-$J4250)</f>
        <v/>
      </c>
      <c r="J4250" s="54">
        <f>IF($B4250="","",MAX(0,$E4250-MAX(0,SUMIFS(Тех_Движение!$G$2:$G$5111,Тех_Движение!$D$2:$D$5111,$C4250,Тех_Движение!$B$2:$B$5111,"&lt;="&amp;Настройки!$B$6)-$F4250)))</f>
        <v/>
      </c>
      <c r="K4250" s="54">
        <f>IF(OR($B4250="",K$3&lt;$D4250+Настройки!$B$7),0,MAX(0,$E4250-MAX(0,SUMIFS(Тех_Движение!$G$2:$G$5111,Тех_Движение!$D$2:$D$5111,$C4250,Тех_Движение!$B$2:$B$5111,"&lt;="&amp;K$3)-$F4250)))</f>
        <v/>
      </c>
      <c r="L4250" s="54">
        <f>IF(OR($B4250="",L$3&lt;$D4250+Настройки!$B$7),0,MAX(0,$E4250-MAX(0,SUMIFS(Тех_Движение!$G$2:$G$5111,Тех_Движение!$D$2:$D$5111,$C4250,Тех_Движение!$B$2:$B$5111,"&lt;="&amp;L$3)-$F4250)))</f>
        <v/>
      </c>
      <c r="M4250" s="54">
        <f>IF(OR($B4250="",M$3&lt;$D4250+Настройки!$B$7),0,MAX(0,$E4250-MAX(0,SUMIFS(Тех_Движение!$G$2:$G$5111,Тех_Движение!$D$2:$D$5111,$C4250,Тех_Движение!$B$2:$B$5111,"&lt;="&amp;M$3)-$F4250)))</f>
        <v/>
      </c>
      <c r="N4250" s="54">
        <f>IF(OR($B4250="",N$3&lt;$D4250+Настройки!$B$7),0,MAX(0,$E4250-MAX(0,SUMIFS(Тех_Движение!$G$2:$G$5111,Тех_Движение!$D$2:$D$5111,$C4250,Тех_Движение!$B$2:$B$5111,"&lt;="&amp;N$3)-$F4250)))</f>
        <v/>
      </c>
      <c r="O4250" s="54">
        <f>IF(OR($B4250="",O$3&lt;$D4250+Настройки!$B$7),0,MAX(0,$E4250-MAX(0,SUMIFS(Тех_Движение!$G$2:$G$5111,Тех_Движение!$D$2:$D$5111,$C4250,Тех_Движение!$B$2:$B$5111,"&lt;="&amp;O$3)-$F4250)))</f>
        <v/>
      </c>
      <c r="P4250" s="54">
        <f>IF(OR($B4250="",P$3&lt;$D4250+Настройки!$B$7),0,MAX(0,$E4250-MAX(0,SUMIFS(Тех_Движение!$G$2:$G$5111,Тех_Движение!$D$2:$D$5111,$C4250,Тех_Движение!$B$2:$B$5111,"&lt;="&amp;P$3)-$F4250)))</f>
        <v/>
      </c>
      <c r="Q4250" s="54">
        <f>IF(OR($B4250="",Q$3&lt;$D4250+Настройки!$B$7),0,MAX(0,$E4250-MAX(0,SUMIFS(Тех_Движение!$G$2:$G$5111,Тех_Движение!$D$2:$D$5111,$C4250,Тех_Движение!$B$2:$B$5111,"&lt;="&amp;Q$3)-$F4250)))</f>
        <v/>
      </c>
      <c r="R4250" s="54">
        <f>IF($B4250="","",SUM($K4250:$Q4250))</f>
        <v/>
      </c>
      <c r="S4250" s="56">
        <f>IF($B4250="","",VLOOKUP($C4250,Настройки!$A$11:$L$17,9,FALSE))</f>
        <v/>
      </c>
      <c r="T4250" s="56">
        <f>IF($B4250="","",$R4250*$S4250)</f>
        <v/>
      </c>
    </row>
    <row r="4251">
      <c r="A4251" s="20">
        <f>Тех_Движение!$A$4248</f>
        <v/>
      </c>
      <c r="B4251" s="20">
        <f>IF(Тех_Движение!$F$4248&gt;0,Тех_Движение!$I$4248,"")</f>
        <v/>
      </c>
      <c r="C4251" s="20">
        <f>IF($B4251="","",Тех_Движение!$D$4248)</f>
        <v/>
      </c>
      <c r="D4251" s="42">
        <f>IF($B4251="","",Тех_Движение!$B$4248)</f>
        <v/>
      </c>
      <c r="E4251" s="54">
        <f>IF($B4251="","",Тех_Движение!$F$4248)</f>
        <v/>
      </c>
      <c r="F4251" s="54">
        <f>IF($B4251="","",SUMIFS($E$5:$E4250,$C$5:$C4250,$C4251))</f>
        <v/>
      </c>
      <c r="G4251" s="54">
        <f>IF($B4251="","",MAX(0,$E4251-MAX(0,SUMIFS(Тех_Движение!$G$2:$G$5111,Тех_Движение!$D$2:$D$5111,$C4251,Тех_Движение!$B$2:$B$5111,"&lt;="&amp;Настройки!$B$5-1)-$F4251)))</f>
        <v/>
      </c>
      <c r="H4251" s="54">
        <f>IF($B4251="","",IF(AND($D4251&gt;=Настройки!$B$5,$D4251&lt;=Настройки!$B$6),$E4251,0))</f>
        <v/>
      </c>
      <c r="I4251" s="54">
        <f>IF($B4251="","",$G4251+$H4251-$J4251)</f>
        <v/>
      </c>
      <c r="J4251" s="54">
        <f>IF($B4251="","",MAX(0,$E4251-MAX(0,SUMIFS(Тех_Движение!$G$2:$G$5111,Тех_Движение!$D$2:$D$5111,$C4251,Тех_Движение!$B$2:$B$5111,"&lt;="&amp;Настройки!$B$6)-$F4251)))</f>
        <v/>
      </c>
      <c r="K4251" s="54">
        <f>IF(OR($B4251="",K$3&lt;$D4251+Настройки!$B$7),0,MAX(0,$E4251-MAX(0,SUMIFS(Тех_Движение!$G$2:$G$5111,Тех_Движение!$D$2:$D$5111,$C4251,Тех_Движение!$B$2:$B$5111,"&lt;="&amp;K$3)-$F4251)))</f>
        <v/>
      </c>
      <c r="L4251" s="54">
        <f>IF(OR($B4251="",L$3&lt;$D4251+Настройки!$B$7),0,MAX(0,$E4251-MAX(0,SUMIFS(Тех_Движение!$G$2:$G$5111,Тех_Движение!$D$2:$D$5111,$C4251,Тех_Движение!$B$2:$B$5111,"&lt;="&amp;L$3)-$F4251)))</f>
        <v/>
      </c>
      <c r="M4251" s="54">
        <f>IF(OR($B4251="",M$3&lt;$D4251+Настройки!$B$7),0,MAX(0,$E4251-MAX(0,SUMIFS(Тех_Движение!$G$2:$G$5111,Тех_Движение!$D$2:$D$5111,$C4251,Тех_Движение!$B$2:$B$5111,"&lt;="&amp;M$3)-$F4251)))</f>
        <v/>
      </c>
      <c r="N4251" s="54">
        <f>IF(OR($B4251="",N$3&lt;$D4251+Настройки!$B$7),0,MAX(0,$E4251-MAX(0,SUMIFS(Тех_Движение!$G$2:$G$5111,Тех_Движение!$D$2:$D$5111,$C4251,Тех_Движение!$B$2:$B$5111,"&lt;="&amp;N$3)-$F4251)))</f>
        <v/>
      </c>
      <c r="O4251" s="54">
        <f>IF(OR($B4251="",O$3&lt;$D4251+Настройки!$B$7),0,MAX(0,$E4251-MAX(0,SUMIFS(Тех_Движение!$G$2:$G$5111,Тех_Движение!$D$2:$D$5111,$C4251,Тех_Движение!$B$2:$B$5111,"&lt;="&amp;O$3)-$F4251)))</f>
        <v/>
      </c>
      <c r="P4251" s="54">
        <f>IF(OR($B4251="",P$3&lt;$D4251+Настройки!$B$7),0,MAX(0,$E4251-MAX(0,SUMIFS(Тех_Движение!$G$2:$G$5111,Тех_Движение!$D$2:$D$5111,$C4251,Тех_Движение!$B$2:$B$5111,"&lt;="&amp;P$3)-$F4251)))</f>
        <v/>
      </c>
      <c r="Q4251" s="54">
        <f>IF(OR($B4251="",Q$3&lt;$D4251+Настройки!$B$7),0,MAX(0,$E4251-MAX(0,SUMIFS(Тех_Движение!$G$2:$G$5111,Тех_Движение!$D$2:$D$5111,$C4251,Тех_Движение!$B$2:$B$5111,"&lt;="&amp;Q$3)-$F4251)))</f>
        <v/>
      </c>
      <c r="R4251" s="54">
        <f>IF($B4251="","",SUM($K4251:$Q4251))</f>
        <v/>
      </c>
      <c r="S4251" s="56">
        <f>IF($B4251="","",VLOOKUP($C4251,Настройки!$A$11:$L$17,9,FALSE))</f>
        <v/>
      </c>
      <c r="T4251" s="56">
        <f>IF($B4251="","",$R4251*$S4251)</f>
        <v/>
      </c>
    </row>
    <row r="4252">
      <c r="A4252" s="20">
        <f>Тех_Движение!$A$4249</f>
        <v/>
      </c>
      <c r="B4252" s="20">
        <f>IF(Тех_Движение!$F$4249&gt;0,Тех_Движение!$I$4249,"")</f>
        <v/>
      </c>
      <c r="C4252" s="20">
        <f>IF($B4252="","",Тех_Движение!$D$4249)</f>
        <v/>
      </c>
      <c r="D4252" s="42">
        <f>IF($B4252="","",Тех_Движение!$B$4249)</f>
        <v/>
      </c>
      <c r="E4252" s="54">
        <f>IF($B4252="","",Тех_Движение!$F$4249)</f>
        <v/>
      </c>
      <c r="F4252" s="54">
        <f>IF($B4252="","",SUMIFS($E$5:$E4251,$C$5:$C4251,$C4252))</f>
        <v/>
      </c>
      <c r="G4252" s="54">
        <f>IF($B4252="","",MAX(0,$E4252-MAX(0,SUMIFS(Тех_Движение!$G$2:$G$5111,Тех_Движение!$D$2:$D$5111,$C4252,Тех_Движение!$B$2:$B$5111,"&lt;="&amp;Настройки!$B$5-1)-$F4252)))</f>
        <v/>
      </c>
      <c r="H4252" s="54">
        <f>IF($B4252="","",IF(AND($D4252&gt;=Настройки!$B$5,$D4252&lt;=Настройки!$B$6),$E4252,0))</f>
        <v/>
      </c>
      <c r="I4252" s="54">
        <f>IF($B4252="","",$G4252+$H4252-$J4252)</f>
        <v/>
      </c>
      <c r="J4252" s="54">
        <f>IF($B4252="","",MAX(0,$E4252-MAX(0,SUMIFS(Тех_Движение!$G$2:$G$5111,Тех_Движение!$D$2:$D$5111,$C4252,Тех_Движение!$B$2:$B$5111,"&lt;="&amp;Настройки!$B$6)-$F4252)))</f>
        <v/>
      </c>
      <c r="K4252" s="54">
        <f>IF(OR($B4252="",K$3&lt;$D4252+Настройки!$B$7),0,MAX(0,$E4252-MAX(0,SUMIFS(Тех_Движение!$G$2:$G$5111,Тех_Движение!$D$2:$D$5111,$C4252,Тех_Движение!$B$2:$B$5111,"&lt;="&amp;K$3)-$F4252)))</f>
        <v/>
      </c>
      <c r="L4252" s="54">
        <f>IF(OR($B4252="",L$3&lt;$D4252+Настройки!$B$7),0,MAX(0,$E4252-MAX(0,SUMIFS(Тех_Движение!$G$2:$G$5111,Тех_Движение!$D$2:$D$5111,$C4252,Тех_Движение!$B$2:$B$5111,"&lt;="&amp;L$3)-$F4252)))</f>
        <v/>
      </c>
      <c r="M4252" s="54">
        <f>IF(OR($B4252="",M$3&lt;$D4252+Настройки!$B$7),0,MAX(0,$E4252-MAX(0,SUMIFS(Тех_Движение!$G$2:$G$5111,Тех_Движение!$D$2:$D$5111,$C4252,Тех_Движение!$B$2:$B$5111,"&lt;="&amp;M$3)-$F4252)))</f>
        <v/>
      </c>
      <c r="N4252" s="54">
        <f>IF(OR($B4252="",N$3&lt;$D4252+Настройки!$B$7),0,MAX(0,$E4252-MAX(0,SUMIFS(Тех_Движение!$G$2:$G$5111,Тех_Движение!$D$2:$D$5111,$C4252,Тех_Движение!$B$2:$B$5111,"&lt;="&amp;N$3)-$F4252)))</f>
        <v/>
      </c>
      <c r="O4252" s="54">
        <f>IF(OR($B4252="",O$3&lt;$D4252+Настройки!$B$7),0,MAX(0,$E4252-MAX(0,SUMIFS(Тех_Движение!$G$2:$G$5111,Тех_Движение!$D$2:$D$5111,$C4252,Тех_Движение!$B$2:$B$5111,"&lt;="&amp;O$3)-$F4252)))</f>
        <v/>
      </c>
      <c r="P4252" s="54">
        <f>IF(OR($B4252="",P$3&lt;$D4252+Настройки!$B$7),0,MAX(0,$E4252-MAX(0,SUMIFS(Тех_Движение!$G$2:$G$5111,Тех_Движение!$D$2:$D$5111,$C4252,Тех_Движение!$B$2:$B$5111,"&lt;="&amp;P$3)-$F4252)))</f>
        <v/>
      </c>
      <c r="Q4252" s="54">
        <f>IF(OR($B4252="",Q$3&lt;$D4252+Настройки!$B$7),0,MAX(0,$E4252-MAX(0,SUMIFS(Тех_Движение!$G$2:$G$5111,Тех_Движение!$D$2:$D$5111,$C4252,Тех_Движение!$B$2:$B$5111,"&lt;="&amp;Q$3)-$F4252)))</f>
        <v/>
      </c>
      <c r="R4252" s="54">
        <f>IF($B4252="","",SUM($K4252:$Q4252))</f>
        <v/>
      </c>
      <c r="S4252" s="56">
        <f>IF($B4252="","",VLOOKUP($C4252,Настройки!$A$11:$L$17,9,FALSE))</f>
        <v/>
      </c>
      <c r="T4252" s="56">
        <f>IF($B4252="","",$R4252*$S4252)</f>
        <v/>
      </c>
    </row>
    <row r="4253">
      <c r="A4253" s="20">
        <f>Тех_Движение!$A$4250</f>
        <v/>
      </c>
      <c r="B4253" s="20">
        <f>IF(Тех_Движение!$F$4250&gt;0,Тех_Движение!$I$4250,"")</f>
        <v/>
      </c>
      <c r="C4253" s="20">
        <f>IF($B4253="","",Тех_Движение!$D$4250)</f>
        <v/>
      </c>
      <c r="D4253" s="42">
        <f>IF($B4253="","",Тех_Движение!$B$4250)</f>
        <v/>
      </c>
      <c r="E4253" s="54">
        <f>IF($B4253="","",Тех_Движение!$F$4250)</f>
        <v/>
      </c>
      <c r="F4253" s="54">
        <f>IF($B4253="","",SUMIFS($E$5:$E4252,$C$5:$C4252,$C4253))</f>
        <v/>
      </c>
      <c r="G4253" s="54">
        <f>IF($B4253="","",MAX(0,$E4253-MAX(0,SUMIFS(Тех_Движение!$G$2:$G$5111,Тех_Движение!$D$2:$D$5111,$C4253,Тех_Движение!$B$2:$B$5111,"&lt;="&amp;Настройки!$B$5-1)-$F4253)))</f>
        <v/>
      </c>
      <c r="H4253" s="54">
        <f>IF($B4253="","",IF(AND($D4253&gt;=Настройки!$B$5,$D4253&lt;=Настройки!$B$6),$E4253,0))</f>
        <v/>
      </c>
      <c r="I4253" s="54">
        <f>IF($B4253="","",$G4253+$H4253-$J4253)</f>
        <v/>
      </c>
      <c r="J4253" s="54">
        <f>IF($B4253="","",MAX(0,$E4253-MAX(0,SUMIFS(Тех_Движение!$G$2:$G$5111,Тех_Движение!$D$2:$D$5111,$C4253,Тех_Движение!$B$2:$B$5111,"&lt;="&amp;Настройки!$B$6)-$F4253)))</f>
        <v/>
      </c>
      <c r="K4253" s="54">
        <f>IF(OR($B4253="",K$3&lt;$D4253+Настройки!$B$7),0,MAX(0,$E4253-MAX(0,SUMIFS(Тех_Движение!$G$2:$G$5111,Тех_Движение!$D$2:$D$5111,$C4253,Тех_Движение!$B$2:$B$5111,"&lt;="&amp;K$3)-$F4253)))</f>
        <v/>
      </c>
      <c r="L4253" s="54">
        <f>IF(OR($B4253="",L$3&lt;$D4253+Настройки!$B$7),0,MAX(0,$E4253-MAX(0,SUMIFS(Тех_Движение!$G$2:$G$5111,Тех_Движение!$D$2:$D$5111,$C4253,Тех_Движение!$B$2:$B$5111,"&lt;="&amp;L$3)-$F4253)))</f>
        <v/>
      </c>
      <c r="M4253" s="54">
        <f>IF(OR($B4253="",M$3&lt;$D4253+Настройки!$B$7),0,MAX(0,$E4253-MAX(0,SUMIFS(Тех_Движение!$G$2:$G$5111,Тех_Движение!$D$2:$D$5111,$C4253,Тех_Движение!$B$2:$B$5111,"&lt;="&amp;M$3)-$F4253)))</f>
        <v/>
      </c>
      <c r="N4253" s="54">
        <f>IF(OR($B4253="",N$3&lt;$D4253+Настройки!$B$7),0,MAX(0,$E4253-MAX(0,SUMIFS(Тех_Движение!$G$2:$G$5111,Тех_Движение!$D$2:$D$5111,$C4253,Тех_Движение!$B$2:$B$5111,"&lt;="&amp;N$3)-$F4253)))</f>
        <v/>
      </c>
      <c r="O4253" s="54">
        <f>IF(OR($B4253="",O$3&lt;$D4253+Настройки!$B$7),0,MAX(0,$E4253-MAX(0,SUMIFS(Тех_Движение!$G$2:$G$5111,Тех_Движение!$D$2:$D$5111,$C4253,Тех_Движение!$B$2:$B$5111,"&lt;="&amp;O$3)-$F4253)))</f>
        <v/>
      </c>
      <c r="P4253" s="54">
        <f>IF(OR($B4253="",P$3&lt;$D4253+Настройки!$B$7),0,MAX(0,$E4253-MAX(0,SUMIFS(Тех_Движение!$G$2:$G$5111,Тех_Движение!$D$2:$D$5111,$C4253,Тех_Движение!$B$2:$B$5111,"&lt;="&amp;P$3)-$F4253)))</f>
        <v/>
      </c>
      <c r="Q4253" s="54">
        <f>IF(OR($B4253="",Q$3&lt;$D4253+Настройки!$B$7),0,MAX(0,$E4253-MAX(0,SUMIFS(Тех_Движение!$G$2:$G$5111,Тех_Движение!$D$2:$D$5111,$C4253,Тех_Движение!$B$2:$B$5111,"&lt;="&amp;Q$3)-$F4253)))</f>
        <v/>
      </c>
      <c r="R4253" s="54">
        <f>IF($B4253="","",SUM($K4253:$Q4253))</f>
        <v/>
      </c>
      <c r="S4253" s="56">
        <f>IF($B4253="","",VLOOKUP($C4253,Настройки!$A$11:$L$17,9,FALSE))</f>
        <v/>
      </c>
      <c r="T4253" s="56">
        <f>IF($B4253="","",$R4253*$S4253)</f>
        <v/>
      </c>
    </row>
    <row r="4254">
      <c r="A4254" s="20">
        <f>Тех_Движение!$A$4251</f>
        <v/>
      </c>
      <c r="B4254" s="20">
        <f>IF(Тех_Движение!$F$4251&gt;0,Тех_Движение!$I$4251,"")</f>
        <v/>
      </c>
      <c r="C4254" s="20">
        <f>IF($B4254="","",Тех_Движение!$D$4251)</f>
        <v/>
      </c>
      <c r="D4254" s="42">
        <f>IF($B4254="","",Тех_Движение!$B$4251)</f>
        <v/>
      </c>
      <c r="E4254" s="54">
        <f>IF($B4254="","",Тех_Движение!$F$4251)</f>
        <v/>
      </c>
      <c r="F4254" s="54">
        <f>IF($B4254="","",SUMIFS($E$5:$E4253,$C$5:$C4253,$C4254))</f>
        <v/>
      </c>
      <c r="G4254" s="54">
        <f>IF($B4254="","",MAX(0,$E4254-MAX(0,SUMIFS(Тех_Движение!$G$2:$G$5111,Тех_Движение!$D$2:$D$5111,$C4254,Тех_Движение!$B$2:$B$5111,"&lt;="&amp;Настройки!$B$5-1)-$F4254)))</f>
        <v/>
      </c>
      <c r="H4254" s="54">
        <f>IF($B4254="","",IF(AND($D4254&gt;=Настройки!$B$5,$D4254&lt;=Настройки!$B$6),$E4254,0))</f>
        <v/>
      </c>
      <c r="I4254" s="54">
        <f>IF($B4254="","",$G4254+$H4254-$J4254)</f>
        <v/>
      </c>
      <c r="J4254" s="54">
        <f>IF($B4254="","",MAX(0,$E4254-MAX(0,SUMIFS(Тех_Движение!$G$2:$G$5111,Тех_Движение!$D$2:$D$5111,$C4254,Тех_Движение!$B$2:$B$5111,"&lt;="&amp;Настройки!$B$6)-$F4254)))</f>
        <v/>
      </c>
      <c r="K4254" s="54">
        <f>IF(OR($B4254="",K$3&lt;$D4254+Настройки!$B$7),0,MAX(0,$E4254-MAX(0,SUMIFS(Тех_Движение!$G$2:$G$5111,Тех_Движение!$D$2:$D$5111,$C4254,Тех_Движение!$B$2:$B$5111,"&lt;="&amp;K$3)-$F4254)))</f>
        <v/>
      </c>
      <c r="L4254" s="54">
        <f>IF(OR($B4254="",L$3&lt;$D4254+Настройки!$B$7),0,MAX(0,$E4254-MAX(0,SUMIFS(Тех_Движение!$G$2:$G$5111,Тех_Движение!$D$2:$D$5111,$C4254,Тех_Движение!$B$2:$B$5111,"&lt;="&amp;L$3)-$F4254)))</f>
        <v/>
      </c>
      <c r="M4254" s="54">
        <f>IF(OR($B4254="",M$3&lt;$D4254+Настройки!$B$7),0,MAX(0,$E4254-MAX(0,SUMIFS(Тех_Движение!$G$2:$G$5111,Тех_Движение!$D$2:$D$5111,$C4254,Тех_Движение!$B$2:$B$5111,"&lt;="&amp;M$3)-$F4254)))</f>
        <v/>
      </c>
      <c r="N4254" s="54">
        <f>IF(OR($B4254="",N$3&lt;$D4254+Настройки!$B$7),0,MAX(0,$E4254-MAX(0,SUMIFS(Тех_Движение!$G$2:$G$5111,Тех_Движение!$D$2:$D$5111,$C4254,Тех_Движение!$B$2:$B$5111,"&lt;="&amp;N$3)-$F4254)))</f>
        <v/>
      </c>
      <c r="O4254" s="54">
        <f>IF(OR($B4254="",O$3&lt;$D4254+Настройки!$B$7),0,MAX(0,$E4254-MAX(0,SUMIFS(Тех_Движение!$G$2:$G$5111,Тех_Движение!$D$2:$D$5111,$C4254,Тех_Движение!$B$2:$B$5111,"&lt;="&amp;O$3)-$F4254)))</f>
        <v/>
      </c>
      <c r="P4254" s="54">
        <f>IF(OR($B4254="",P$3&lt;$D4254+Настройки!$B$7),0,MAX(0,$E4254-MAX(0,SUMIFS(Тех_Движение!$G$2:$G$5111,Тех_Движение!$D$2:$D$5111,$C4254,Тех_Движение!$B$2:$B$5111,"&lt;="&amp;P$3)-$F4254)))</f>
        <v/>
      </c>
      <c r="Q4254" s="54">
        <f>IF(OR($B4254="",Q$3&lt;$D4254+Настройки!$B$7),0,MAX(0,$E4254-MAX(0,SUMIFS(Тех_Движение!$G$2:$G$5111,Тех_Движение!$D$2:$D$5111,$C4254,Тех_Движение!$B$2:$B$5111,"&lt;="&amp;Q$3)-$F4254)))</f>
        <v/>
      </c>
      <c r="R4254" s="54">
        <f>IF($B4254="","",SUM($K4254:$Q4254))</f>
        <v/>
      </c>
      <c r="S4254" s="56">
        <f>IF($B4254="","",VLOOKUP($C4254,Настройки!$A$11:$L$17,9,FALSE))</f>
        <v/>
      </c>
      <c r="T4254" s="56">
        <f>IF($B4254="","",$R4254*$S4254)</f>
        <v/>
      </c>
    </row>
    <row r="4255">
      <c r="A4255" s="20">
        <f>Тех_Движение!$A$4252</f>
        <v/>
      </c>
      <c r="B4255" s="20">
        <f>IF(Тех_Движение!$F$4252&gt;0,Тех_Движение!$I$4252,"")</f>
        <v/>
      </c>
      <c r="C4255" s="20">
        <f>IF($B4255="","",Тех_Движение!$D$4252)</f>
        <v/>
      </c>
      <c r="D4255" s="42">
        <f>IF($B4255="","",Тех_Движение!$B$4252)</f>
        <v/>
      </c>
      <c r="E4255" s="54">
        <f>IF($B4255="","",Тех_Движение!$F$4252)</f>
        <v/>
      </c>
      <c r="F4255" s="54">
        <f>IF($B4255="","",SUMIFS($E$5:$E4254,$C$5:$C4254,$C4255))</f>
        <v/>
      </c>
      <c r="G4255" s="54">
        <f>IF($B4255="","",MAX(0,$E4255-MAX(0,SUMIFS(Тех_Движение!$G$2:$G$5111,Тех_Движение!$D$2:$D$5111,$C4255,Тех_Движение!$B$2:$B$5111,"&lt;="&amp;Настройки!$B$5-1)-$F4255)))</f>
        <v/>
      </c>
      <c r="H4255" s="54">
        <f>IF($B4255="","",IF(AND($D4255&gt;=Настройки!$B$5,$D4255&lt;=Настройки!$B$6),$E4255,0))</f>
        <v/>
      </c>
      <c r="I4255" s="54">
        <f>IF($B4255="","",$G4255+$H4255-$J4255)</f>
        <v/>
      </c>
      <c r="J4255" s="54">
        <f>IF($B4255="","",MAX(0,$E4255-MAX(0,SUMIFS(Тех_Движение!$G$2:$G$5111,Тех_Движение!$D$2:$D$5111,$C4255,Тех_Движение!$B$2:$B$5111,"&lt;="&amp;Настройки!$B$6)-$F4255)))</f>
        <v/>
      </c>
      <c r="K4255" s="54">
        <f>IF(OR($B4255="",K$3&lt;$D4255+Настройки!$B$7),0,MAX(0,$E4255-MAX(0,SUMIFS(Тех_Движение!$G$2:$G$5111,Тех_Движение!$D$2:$D$5111,$C4255,Тех_Движение!$B$2:$B$5111,"&lt;="&amp;K$3)-$F4255)))</f>
        <v/>
      </c>
      <c r="L4255" s="54">
        <f>IF(OR($B4255="",L$3&lt;$D4255+Настройки!$B$7),0,MAX(0,$E4255-MAX(0,SUMIFS(Тех_Движение!$G$2:$G$5111,Тех_Движение!$D$2:$D$5111,$C4255,Тех_Движение!$B$2:$B$5111,"&lt;="&amp;L$3)-$F4255)))</f>
        <v/>
      </c>
      <c r="M4255" s="54">
        <f>IF(OR($B4255="",M$3&lt;$D4255+Настройки!$B$7),0,MAX(0,$E4255-MAX(0,SUMIFS(Тех_Движение!$G$2:$G$5111,Тех_Движение!$D$2:$D$5111,$C4255,Тех_Движение!$B$2:$B$5111,"&lt;="&amp;M$3)-$F4255)))</f>
        <v/>
      </c>
      <c r="N4255" s="54">
        <f>IF(OR($B4255="",N$3&lt;$D4255+Настройки!$B$7),0,MAX(0,$E4255-MAX(0,SUMIFS(Тех_Движение!$G$2:$G$5111,Тех_Движение!$D$2:$D$5111,$C4255,Тех_Движение!$B$2:$B$5111,"&lt;="&amp;N$3)-$F4255)))</f>
        <v/>
      </c>
      <c r="O4255" s="54">
        <f>IF(OR($B4255="",O$3&lt;$D4255+Настройки!$B$7),0,MAX(0,$E4255-MAX(0,SUMIFS(Тех_Движение!$G$2:$G$5111,Тех_Движение!$D$2:$D$5111,$C4255,Тех_Движение!$B$2:$B$5111,"&lt;="&amp;O$3)-$F4255)))</f>
        <v/>
      </c>
      <c r="P4255" s="54">
        <f>IF(OR($B4255="",P$3&lt;$D4255+Настройки!$B$7),0,MAX(0,$E4255-MAX(0,SUMIFS(Тех_Движение!$G$2:$G$5111,Тех_Движение!$D$2:$D$5111,$C4255,Тех_Движение!$B$2:$B$5111,"&lt;="&amp;P$3)-$F4255)))</f>
        <v/>
      </c>
      <c r="Q4255" s="54">
        <f>IF(OR($B4255="",Q$3&lt;$D4255+Настройки!$B$7),0,MAX(0,$E4255-MAX(0,SUMIFS(Тех_Движение!$G$2:$G$5111,Тех_Движение!$D$2:$D$5111,$C4255,Тех_Движение!$B$2:$B$5111,"&lt;="&amp;Q$3)-$F4255)))</f>
        <v/>
      </c>
      <c r="R4255" s="54">
        <f>IF($B4255="","",SUM($K4255:$Q4255))</f>
        <v/>
      </c>
      <c r="S4255" s="56">
        <f>IF($B4255="","",VLOOKUP($C4255,Настройки!$A$11:$L$17,9,FALSE))</f>
        <v/>
      </c>
      <c r="T4255" s="56">
        <f>IF($B4255="","",$R4255*$S4255)</f>
        <v/>
      </c>
    </row>
    <row r="4256">
      <c r="A4256" s="20">
        <f>Тех_Движение!$A$4253</f>
        <v/>
      </c>
      <c r="B4256" s="20">
        <f>IF(Тех_Движение!$F$4253&gt;0,Тех_Движение!$I$4253,"")</f>
        <v/>
      </c>
      <c r="C4256" s="20">
        <f>IF($B4256="","",Тех_Движение!$D$4253)</f>
        <v/>
      </c>
      <c r="D4256" s="42">
        <f>IF($B4256="","",Тех_Движение!$B$4253)</f>
        <v/>
      </c>
      <c r="E4256" s="54">
        <f>IF($B4256="","",Тех_Движение!$F$4253)</f>
        <v/>
      </c>
      <c r="F4256" s="54">
        <f>IF($B4256="","",SUMIFS($E$5:$E4255,$C$5:$C4255,$C4256))</f>
        <v/>
      </c>
      <c r="G4256" s="54">
        <f>IF($B4256="","",MAX(0,$E4256-MAX(0,SUMIFS(Тех_Движение!$G$2:$G$5111,Тех_Движение!$D$2:$D$5111,$C4256,Тех_Движение!$B$2:$B$5111,"&lt;="&amp;Настройки!$B$5-1)-$F4256)))</f>
        <v/>
      </c>
      <c r="H4256" s="54">
        <f>IF($B4256="","",IF(AND($D4256&gt;=Настройки!$B$5,$D4256&lt;=Настройки!$B$6),$E4256,0))</f>
        <v/>
      </c>
      <c r="I4256" s="54">
        <f>IF($B4256="","",$G4256+$H4256-$J4256)</f>
        <v/>
      </c>
      <c r="J4256" s="54">
        <f>IF($B4256="","",MAX(0,$E4256-MAX(0,SUMIFS(Тех_Движение!$G$2:$G$5111,Тех_Движение!$D$2:$D$5111,$C4256,Тех_Движение!$B$2:$B$5111,"&lt;="&amp;Настройки!$B$6)-$F4256)))</f>
        <v/>
      </c>
      <c r="K4256" s="54">
        <f>IF(OR($B4256="",K$3&lt;$D4256+Настройки!$B$7),0,MAX(0,$E4256-MAX(0,SUMIFS(Тех_Движение!$G$2:$G$5111,Тех_Движение!$D$2:$D$5111,$C4256,Тех_Движение!$B$2:$B$5111,"&lt;="&amp;K$3)-$F4256)))</f>
        <v/>
      </c>
      <c r="L4256" s="54">
        <f>IF(OR($B4256="",L$3&lt;$D4256+Настройки!$B$7),0,MAX(0,$E4256-MAX(0,SUMIFS(Тех_Движение!$G$2:$G$5111,Тех_Движение!$D$2:$D$5111,$C4256,Тех_Движение!$B$2:$B$5111,"&lt;="&amp;L$3)-$F4256)))</f>
        <v/>
      </c>
      <c r="M4256" s="54">
        <f>IF(OR($B4256="",M$3&lt;$D4256+Настройки!$B$7),0,MAX(0,$E4256-MAX(0,SUMIFS(Тех_Движение!$G$2:$G$5111,Тех_Движение!$D$2:$D$5111,$C4256,Тех_Движение!$B$2:$B$5111,"&lt;="&amp;M$3)-$F4256)))</f>
        <v/>
      </c>
      <c r="N4256" s="54">
        <f>IF(OR($B4256="",N$3&lt;$D4256+Настройки!$B$7),0,MAX(0,$E4256-MAX(0,SUMIFS(Тех_Движение!$G$2:$G$5111,Тех_Движение!$D$2:$D$5111,$C4256,Тех_Движение!$B$2:$B$5111,"&lt;="&amp;N$3)-$F4256)))</f>
        <v/>
      </c>
      <c r="O4256" s="54">
        <f>IF(OR($B4256="",O$3&lt;$D4256+Настройки!$B$7),0,MAX(0,$E4256-MAX(0,SUMIFS(Тех_Движение!$G$2:$G$5111,Тех_Движение!$D$2:$D$5111,$C4256,Тех_Движение!$B$2:$B$5111,"&lt;="&amp;O$3)-$F4256)))</f>
        <v/>
      </c>
      <c r="P4256" s="54">
        <f>IF(OR($B4256="",P$3&lt;$D4256+Настройки!$B$7),0,MAX(0,$E4256-MAX(0,SUMIFS(Тех_Движение!$G$2:$G$5111,Тех_Движение!$D$2:$D$5111,$C4256,Тех_Движение!$B$2:$B$5111,"&lt;="&amp;P$3)-$F4256)))</f>
        <v/>
      </c>
      <c r="Q4256" s="54">
        <f>IF(OR($B4256="",Q$3&lt;$D4256+Настройки!$B$7),0,MAX(0,$E4256-MAX(0,SUMIFS(Тех_Движение!$G$2:$G$5111,Тех_Движение!$D$2:$D$5111,$C4256,Тех_Движение!$B$2:$B$5111,"&lt;="&amp;Q$3)-$F4256)))</f>
        <v/>
      </c>
      <c r="R4256" s="54">
        <f>IF($B4256="","",SUM($K4256:$Q4256))</f>
        <v/>
      </c>
      <c r="S4256" s="56">
        <f>IF($B4256="","",VLOOKUP($C4256,Настройки!$A$11:$L$17,9,FALSE))</f>
        <v/>
      </c>
      <c r="T4256" s="56">
        <f>IF($B4256="","",$R4256*$S4256)</f>
        <v/>
      </c>
    </row>
    <row r="4257">
      <c r="A4257" s="20">
        <f>Тех_Движение!$A$4254</f>
        <v/>
      </c>
      <c r="B4257" s="20">
        <f>IF(Тех_Движение!$F$4254&gt;0,Тех_Движение!$I$4254,"")</f>
        <v/>
      </c>
      <c r="C4257" s="20">
        <f>IF($B4257="","",Тех_Движение!$D$4254)</f>
        <v/>
      </c>
      <c r="D4257" s="42">
        <f>IF($B4257="","",Тех_Движение!$B$4254)</f>
        <v/>
      </c>
      <c r="E4257" s="54">
        <f>IF($B4257="","",Тех_Движение!$F$4254)</f>
        <v/>
      </c>
      <c r="F4257" s="54">
        <f>IF($B4257="","",SUMIFS($E$5:$E4256,$C$5:$C4256,$C4257))</f>
        <v/>
      </c>
      <c r="G4257" s="54">
        <f>IF($B4257="","",MAX(0,$E4257-MAX(0,SUMIFS(Тех_Движение!$G$2:$G$5111,Тех_Движение!$D$2:$D$5111,$C4257,Тех_Движение!$B$2:$B$5111,"&lt;="&amp;Настройки!$B$5-1)-$F4257)))</f>
        <v/>
      </c>
      <c r="H4257" s="54">
        <f>IF($B4257="","",IF(AND($D4257&gt;=Настройки!$B$5,$D4257&lt;=Настройки!$B$6),$E4257,0))</f>
        <v/>
      </c>
      <c r="I4257" s="54">
        <f>IF($B4257="","",$G4257+$H4257-$J4257)</f>
        <v/>
      </c>
      <c r="J4257" s="54">
        <f>IF($B4257="","",MAX(0,$E4257-MAX(0,SUMIFS(Тех_Движение!$G$2:$G$5111,Тех_Движение!$D$2:$D$5111,$C4257,Тех_Движение!$B$2:$B$5111,"&lt;="&amp;Настройки!$B$6)-$F4257)))</f>
        <v/>
      </c>
      <c r="K4257" s="54">
        <f>IF(OR($B4257="",K$3&lt;$D4257+Настройки!$B$7),0,MAX(0,$E4257-MAX(0,SUMIFS(Тех_Движение!$G$2:$G$5111,Тех_Движение!$D$2:$D$5111,$C4257,Тех_Движение!$B$2:$B$5111,"&lt;="&amp;K$3)-$F4257)))</f>
        <v/>
      </c>
      <c r="L4257" s="54">
        <f>IF(OR($B4257="",L$3&lt;$D4257+Настройки!$B$7),0,MAX(0,$E4257-MAX(0,SUMIFS(Тех_Движение!$G$2:$G$5111,Тех_Движение!$D$2:$D$5111,$C4257,Тех_Движение!$B$2:$B$5111,"&lt;="&amp;L$3)-$F4257)))</f>
        <v/>
      </c>
      <c r="M4257" s="54">
        <f>IF(OR($B4257="",M$3&lt;$D4257+Настройки!$B$7),0,MAX(0,$E4257-MAX(0,SUMIFS(Тех_Движение!$G$2:$G$5111,Тех_Движение!$D$2:$D$5111,$C4257,Тех_Движение!$B$2:$B$5111,"&lt;="&amp;M$3)-$F4257)))</f>
        <v/>
      </c>
      <c r="N4257" s="54">
        <f>IF(OR($B4257="",N$3&lt;$D4257+Настройки!$B$7),0,MAX(0,$E4257-MAX(0,SUMIFS(Тех_Движение!$G$2:$G$5111,Тех_Движение!$D$2:$D$5111,$C4257,Тех_Движение!$B$2:$B$5111,"&lt;="&amp;N$3)-$F4257)))</f>
        <v/>
      </c>
      <c r="O4257" s="54">
        <f>IF(OR($B4257="",O$3&lt;$D4257+Настройки!$B$7),0,MAX(0,$E4257-MAX(0,SUMIFS(Тех_Движение!$G$2:$G$5111,Тех_Движение!$D$2:$D$5111,$C4257,Тех_Движение!$B$2:$B$5111,"&lt;="&amp;O$3)-$F4257)))</f>
        <v/>
      </c>
      <c r="P4257" s="54">
        <f>IF(OR($B4257="",P$3&lt;$D4257+Настройки!$B$7),0,MAX(0,$E4257-MAX(0,SUMIFS(Тех_Движение!$G$2:$G$5111,Тех_Движение!$D$2:$D$5111,$C4257,Тех_Движение!$B$2:$B$5111,"&lt;="&amp;P$3)-$F4257)))</f>
        <v/>
      </c>
      <c r="Q4257" s="54">
        <f>IF(OR($B4257="",Q$3&lt;$D4257+Настройки!$B$7),0,MAX(0,$E4257-MAX(0,SUMIFS(Тех_Движение!$G$2:$G$5111,Тех_Движение!$D$2:$D$5111,$C4257,Тех_Движение!$B$2:$B$5111,"&lt;="&amp;Q$3)-$F4257)))</f>
        <v/>
      </c>
      <c r="R4257" s="54">
        <f>IF($B4257="","",SUM($K4257:$Q4257))</f>
        <v/>
      </c>
      <c r="S4257" s="56">
        <f>IF($B4257="","",VLOOKUP($C4257,Настройки!$A$11:$L$17,9,FALSE))</f>
        <v/>
      </c>
      <c r="T4257" s="56">
        <f>IF($B4257="","",$R4257*$S4257)</f>
        <v/>
      </c>
    </row>
    <row r="4258">
      <c r="A4258" s="20">
        <f>Тех_Движение!$A$4255</f>
        <v/>
      </c>
      <c r="B4258" s="20">
        <f>IF(Тех_Движение!$F$4255&gt;0,Тех_Движение!$I$4255,"")</f>
        <v/>
      </c>
      <c r="C4258" s="20">
        <f>IF($B4258="","",Тех_Движение!$D$4255)</f>
        <v/>
      </c>
      <c r="D4258" s="42">
        <f>IF($B4258="","",Тех_Движение!$B$4255)</f>
        <v/>
      </c>
      <c r="E4258" s="54">
        <f>IF($B4258="","",Тех_Движение!$F$4255)</f>
        <v/>
      </c>
      <c r="F4258" s="54">
        <f>IF($B4258="","",SUMIFS($E$5:$E4257,$C$5:$C4257,$C4258))</f>
        <v/>
      </c>
      <c r="G4258" s="54">
        <f>IF($B4258="","",MAX(0,$E4258-MAX(0,SUMIFS(Тех_Движение!$G$2:$G$5111,Тех_Движение!$D$2:$D$5111,$C4258,Тех_Движение!$B$2:$B$5111,"&lt;="&amp;Настройки!$B$5-1)-$F4258)))</f>
        <v/>
      </c>
      <c r="H4258" s="54">
        <f>IF($B4258="","",IF(AND($D4258&gt;=Настройки!$B$5,$D4258&lt;=Настройки!$B$6),$E4258,0))</f>
        <v/>
      </c>
      <c r="I4258" s="54">
        <f>IF($B4258="","",$G4258+$H4258-$J4258)</f>
        <v/>
      </c>
      <c r="J4258" s="54">
        <f>IF($B4258="","",MAX(0,$E4258-MAX(0,SUMIFS(Тех_Движение!$G$2:$G$5111,Тех_Движение!$D$2:$D$5111,$C4258,Тех_Движение!$B$2:$B$5111,"&lt;="&amp;Настройки!$B$6)-$F4258)))</f>
        <v/>
      </c>
      <c r="K4258" s="54">
        <f>IF(OR($B4258="",K$3&lt;$D4258+Настройки!$B$7),0,MAX(0,$E4258-MAX(0,SUMIFS(Тех_Движение!$G$2:$G$5111,Тех_Движение!$D$2:$D$5111,$C4258,Тех_Движение!$B$2:$B$5111,"&lt;="&amp;K$3)-$F4258)))</f>
        <v/>
      </c>
      <c r="L4258" s="54">
        <f>IF(OR($B4258="",L$3&lt;$D4258+Настройки!$B$7),0,MAX(0,$E4258-MAX(0,SUMIFS(Тех_Движение!$G$2:$G$5111,Тех_Движение!$D$2:$D$5111,$C4258,Тех_Движение!$B$2:$B$5111,"&lt;="&amp;L$3)-$F4258)))</f>
        <v/>
      </c>
      <c r="M4258" s="54">
        <f>IF(OR($B4258="",M$3&lt;$D4258+Настройки!$B$7),0,MAX(0,$E4258-MAX(0,SUMIFS(Тех_Движение!$G$2:$G$5111,Тех_Движение!$D$2:$D$5111,$C4258,Тех_Движение!$B$2:$B$5111,"&lt;="&amp;M$3)-$F4258)))</f>
        <v/>
      </c>
      <c r="N4258" s="54">
        <f>IF(OR($B4258="",N$3&lt;$D4258+Настройки!$B$7),0,MAX(0,$E4258-MAX(0,SUMIFS(Тех_Движение!$G$2:$G$5111,Тех_Движение!$D$2:$D$5111,$C4258,Тех_Движение!$B$2:$B$5111,"&lt;="&amp;N$3)-$F4258)))</f>
        <v/>
      </c>
      <c r="O4258" s="54">
        <f>IF(OR($B4258="",O$3&lt;$D4258+Настройки!$B$7),0,MAX(0,$E4258-MAX(0,SUMIFS(Тех_Движение!$G$2:$G$5111,Тех_Движение!$D$2:$D$5111,$C4258,Тех_Движение!$B$2:$B$5111,"&lt;="&amp;O$3)-$F4258)))</f>
        <v/>
      </c>
      <c r="P4258" s="54">
        <f>IF(OR($B4258="",P$3&lt;$D4258+Настройки!$B$7),0,MAX(0,$E4258-MAX(0,SUMIFS(Тех_Движение!$G$2:$G$5111,Тех_Движение!$D$2:$D$5111,$C4258,Тех_Движение!$B$2:$B$5111,"&lt;="&amp;P$3)-$F4258)))</f>
        <v/>
      </c>
      <c r="Q4258" s="54">
        <f>IF(OR($B4258="",Q$3&lt;$D4258+Настройки!$B$7),0,MAX(0,$E4258-MAX(0,SUMIFS(Тех_Движение!$G$2:$G$5111,Тех_Движение!$D$2:$D$5111,$C4258,Тех_Движение!$B$2:$B$5111,"&lt;="&amp;Q$3)-$F4258)))</f>
        <v/>
      </c>
      <c r="R4258" s="54">
        <f>IF($B4258="","",SUM($K4258:$Q4258))</f>
        <v/>
      </c>
      <c r="S4258" s="56">
        <f>IF($B4258="","",VLOOKUP($C4258,Настройки!$A$11:$L$17,9,FALSE))</f>
        <v/>
      </c>
      <c r="T4258" s="56">
        <f>IF($B4258="","",$R4258*$S4258)</f>
        <v/>
      </c>
    </row>
    <row r="4259">
      <c r="A4259" s="20">
        <f>Тех_Движение!$A$4256</f>
        <v/>
      </c>
      <c r="B4259" s="20">
        <f>IF(Тех_Движение!$F$4256&gt;0,Тех_Движение!$I$4256,"")</f>
        <v/>
      </c>
      <c r="C4259" s="20">
        <f>IF($B4259="","",Тех_Движение!$D$4256)</f>
        <v/>
      </c>
      <c r="D4259" s="42">
        <f>IF($B4259="","",Тех_Движение!$B$4256)</f>
        <v/>
      </c>
      <c r="E4259" s="54">
        <f>IF($B4259="","",Тех_Движение!$F$4256)</f>
        <v/>
      </c>
      <c r="F4259" s="54">
        <f>IF($B4259="","",SUMIFS($E$5:$E4258,$C$5:$C4258,$C4259))</f>
        <v/>
      </c>
      <c r="G4259" s="54">
        <f>IF($B4259="","",MAX(0,$E4259-MAX(0,SUMIFS(Тех_Движение!$G$2:$G$5111,Тех_Движение!$D$2:$D$5111,$C4259,Тех_Движение!$B$2:$B$5111,"&lt;="&amp;Настройки!$B$5-1)-$F4259)))</f>
        <v/>
      </c>
      <c r="H4259" s="54">
        <f>IF($B4259="","",IF(AND($D4259&gt;=Настройки!$B$5,$D4259&lt;=Настройки!$B$6),$E4259,0))</f>
        <v/>
      </c>
      <c r="I4259" s="54">
        <f>IF($B4259="","",$G4259+$H4259-$J4259)</f>
        <v/>
      </c>
      <c r="J4259" s="54">
        <f>IF($B4259="","",MAX(0,$E4259-MAX(0,SUMIFS(Тех_Движение!$G$2:$G$5111,Тех_Движение!$D$2:$D$5111,$C4259,Тех_Движение!$B$2:$B$5111,"&lt;="&amp;Настройки!$B$6)-$F4259)))</f>
        <v/>
      </c>
      <c r="K4259" s="54">
        <f>IF(OR($B4259="",K$3&lt;$D4259+Настройки!$B$7),0,MAX(0,$E4259-MAX(0,SUMIFS(Тех_Движение!$G$2:$G$5111,Тех_Движение!$D$2:$D$5111,$C4259,Тех_Движение!$B$2:$B$5111,"&lt;="&amp;K$3)-$F4259)))</f>
        <v/>
      </c>
      <c r="L4259" s="54">
        <f>IF(OR($B4259="",L$3&lt;$D4259+Настройки!$B$7),0,MAX(0,$E4259-MAX(0,SUMIFS(Тех_Движение!$G$2:$G$5111,Тех_Движение!$D$2:$D$5111,$C4259,Тех_Движение!$B$2:$B$5111,"&lt;="&amp;L$3)-$F4259)))</f>
        <v/>
      </c>
      <c r="M4259" s="54">
        <f>IF(OR($B4259="",M$3&lt;$D4259+Настройки!$B$7),0,MAX(0,$E4259-MAX(0,SUMIFS(Тех_Движение!$G$2:$G$5111,Тех_Движение!$D$2:$D$5111,$C4259,Тех_Движение!$B$2:$B$5111,"&lt;="&amp;M$3)-$F4259)))</f>
        <v/>
      </c>
      <c r="N4259" s="54">
        <f>IF(OR($B4259="",N$3&lt;$D4259+Настройки!$B$7),0,MAX(0,$E4259-MAX(0,SUMIFS(Тех_Движение!$G$2:$G$5111,Тех_Движение!$D$2:$D$5111,$C4259,Тех_Движение!$B$2:$B$5111,"&lt;="&amp;N$3)-$F4259)))</f>
        <v/>
      </c>
      <c r="O4259" s="54">
        <f>IF(OR($B4259="",O$3&lt;$D4259+Настройки!$B$7),0,MAX(0,$E4259-MAX(0,SUMIFS(Тех_Движение!$G$2:$G$5111,Тех_Движение!$D$2:$D$5111,$C4259,Тех_Движение!$B$2:$B$5111,"&lt;="&amp;O$3)-$F4259)))</f>
        <v/>
      </c>
      <c r="P4259" s="54">
        <f>IF(OR($B4259="",P$3&lt;$D4259+Настройки!$B$7),0,MAX(0,$E4259-MAX(0,SUMIFS(Тех_Движение!$G$2:$G$5111,Тех_Движение!$D$2:$D$5111,$C4259,Тех_Движение!$B$2:$B$5111,"&lt;="&amp;P$3)-$F4259)))</f>
        <v/>
      </c>
      <c r="Q4259" s="54">
        <f>IF(OR($B4259="",Q$3&lt;$D4259+Настройки!$B$7),0,MAX(0,$E4259-MAX(0,SUMIFS(Тех_Движение!$G$2:$G$5111,Тех_Движение!$D$2:$D$5111,$C4259,Тех_Движение!$B$2:$B$5111,"&lt;="&amp;Q$3)-$F4259)))</f>
        <v/>
      </c>
      <c r="R4259" s="54">
        <f>IF($B4259="","",SUM($K4259:$Q4259))</f>
        <v/>
      </c>
      <c r="S4259" s="56">
        <f>IF($B4259="","",VLOOKUP($C4259,Настройки!$A$11:$L$17,9,FALSE))</f>
        <v/>
      </c>
      <c r="T4259" s="56">
        <f>IF($B4259="","",$R4259*$S4259)</f>
        <v/>
      </c>
    </row>
    <row r="4260">
      <c r="A4260" s="20">
        <f>Тех_Движение!$A$4257</f>
        <v/>
      </c>
      <c r="B4260" s="20">
        <f>IF(Тех_Движение!$F$4257&gt;0,Тех_Движение!$I$4257,"")</f>
        <v/>
      </c>
      <c r="C4260" s="20">
        <f>IF($B4260="","",Тех_Движение!$D$4257)</f>
        <v/>
      </c>
      <c r="D4260" s="42">
        <f>IF($B4260="","",Тех_Движение!$B$4257)</f>
        <v/>
      </c>
      <c r="E4260" s="54">
        <f>IF($B4260="","",Тех_Движение!$F$4257)</f>
        <v/>
      </c>
      <c r="F4260" s="54">
        <f>IF($B4260="","",SUMIFS($E$5:$E4259,$C$5:$C4259,$C4260))</f>
        <v/>
      </c>
      <c r="G4260" s="54">
        <f>IF($B4260="","",MAX(0,$E4260-MAX(0,SUMIFS(Тех_Движение!$G$2:$G$5111,Тех_Движение!$D$2:$D$5111,$C4260,Тех_Движение!$B$2:$B$5111,"&lt;="&amp;Настройки!$B$5-1)-$F4260)))</f>
        <v/>
      </c>
      <c r="H4260" s="54">
        <f>IF($B4260="","",IF(AND($D4260&gt;=Настройки!$B$5,$D4260&lt;=Настройки!$B$6),$E4260,0))</f>
        <v/>
      </c>
      <c r="I4260" s="54">
        <f>IF($B4260="","",$G4260+$H4260-$J4260)</f>
        <v/>
      </c>
      <c r="J4260" s="54">
        <f>IF($B4260="","",MAX(0,$E4260-MAX(0,SUMIFS(Тех_Движение!$G$2:$G$5111,Тех_Движение!$D$2:$D$5111,$C4260,Тех_Движение!$B$2:$B$5111,"&lt;="&amp;Настройки!$B$6)-$F4260)))</f>
        <v/>
      </c>
      <c r="K4260" s="54">
        <f>IF(OR($B4260="",K$3&lt;$D4260+Настройки!$B$7),0,MAX(0,$E4260-MAX(0,SUMIFS(Тех_Движение!$G$2:$G$5111,Тех_Движение!$D$2:$D$5111,$C4260,Тех_Движение!$B$2:$B$5111,"&lt;="&amp;K$3)-$F4260)))</f>
        <v/>
      </c>
      <c r="L4260" s="54">
        <f>IF(OR($B4260="",L$3&lt;$D4260+Настройки!$B$7),0,MAX(0,$E4260-MAX(0,SUMIFS(Тех_Движение!$G$2:$G$5111,Тех_Движение!$D$2:$D$5111,$C4260,Тех_Движение!$B$2:$B$5111,"&lt;="&amp;L$3)-$F4260)))</f>
        <v/>
      </c>
      <c r="M4260" s="54">
        <f>IF(OR($B4260="",M$3&lt;$D4260+Настройки!$B$7),0,MAX(0,$E4260-MAX(0,SUMIFS(Тех_Движение!$G$2:$G$5111,Тех_Движение!$D$2:$D$5111,$C4260,Тех_Движение!$B$2:$B$5111,"&lt;="&amp;M$3)-$F4260)))</f>
        <v/>
      </c>
      <c r="N4260" s="54">
        <f>IF(OR($B4260="",N$3&lt;$D4260+Настройки!$B$7),0,MAX(0,$E4260-MAX(0,SUMIFS(Тех_Движение!$G$2:$G$5111,Тех_Движение!$D$2:$D$5111,$C4260,Тех_Движение!$B$2:$B$5111,"&lt;="&amp;N$3)-$F4260)))</f>
        <v/>
      </c>
      <c r="O4260" s="54">
        <f>IF(OR($B4260="",O$3&lt;$D4260+Настройки!$B$7),0,MAX(0,$E4260-MAX(0,SUMIFS(Тех_Движение!$G$2:$G$5111,Тех_Движение!$D$2:$D$5111,$C4260,Тех_Движение!$B$2:$B$5111,"&lt;="&amp;O$3)-$F4260)))</f>
        <v/>
      </c>
      <c r="P4260" s="54">
        <f>IF(OR($B4260="",P$3&lt;$D4260+Настройки!$B$7),0,MAX(0,$E4260-MAX(0,SUMIFS(Тех_Движение!$G$2:$G$5111,Тех_Движение!$D$2:$D$5111,$C4260,Тех_Движение!$B$2:$B$5111,"&lt;="&amp;P$3)-$F4260)))</f>
        <v/>
      </c>
      <c r="Q4260" s="54">
        <f>IF(OR($B4260="",Q$3&lt;$D4260+Настройки!$B$7),0,MAX(0,$E4260-MAX(0,SUMIFS(Тех_Движение!$G$2:$G$5111,Тех_Движение!$D$2:$D$5111,$C4260,Тех_Движение!$B$2:$B$5111,"&lt;="&amp;Q$3)-$F4260)))</f>
        <v/>
      </c>
      <c r="R4260" s="54">
        <f>IF($B4260="","",SUM($K4260:$Q4260))</f>
        <v/>
      </c>
      <c r="S4260" s="56">
        <f>IF($B4260="","",VLOOKUP($C4260,Настройки!$A$11:$L$17,9,FALSE))</f>
        <v/>
      </c>
      <c r="T4260" s="56">
        <f>IF($B4260="","",$R4260*$S4260)</f>
        <v/>
      </c>
    </row>
    <row r="4261">
      <c r="A4261" s="20">
        <f>Тех_Движение!$A$4258</f>
        <v/>
      </c>
      <c r="B4261" s="20">
        <f>IF(Тех_Движение!$F$4258&gt;0,Тех_Движение!$I$4258,"")</f>
        <v/>
      </c>
      <c r="C4261" s="20">
        <f>IF($B4261="","",Тех_Движение!$D$4258)</f>
        <v/>
      </c>
      <c r="D4261" s="42">
        <f>IF($B4261="","",Тех_Движение!$B$4258)</f>
        <v/>
      </c>
      <c r="E4261" s="54">
        <f>IF($B4261="","",Тех_Движение!$F$4258)</f>
        <v/>
      </c>
      <c r="F4261" s="54">
        <f>IF($B4261="","",SUMIFS($E$5:$E4260,$C$5:$C4260,$C4261))</f>
        <v/>
      </c>
      <c r="G4261" s="54">
        <f>IF($B4261="","",MAX(0,$E4261-MAX(0,SUMIFS(Тех_Движение!$G$2:$G$5111,Тех_Движение!$D$2:$D$5111,$C4261,Тех_Движение!$B$2:$B$5111,"&lt;="&amp;Настройки!$B$5-1)-$F4261)))</f>
        <v/>
      </c>
      <c r="H4261" s="54">
        <f>IF($B4261="","",IF(AND($D4261&gt;=Настройки!$B$5,$D4261&lt;=Настройки!$B$6),$E4261,0))</f>
        <v/>
      </c>
      <c r="I4261" s="54">
        <f>IF($B4261="","",$G4261+$H4261-$J4261)</f>
        <v/>
      </c>
      <c r="J4261" s="54">
        <f>IF($B4261="","",MAX(0,$E4261-MAX(0,SUMIFS(Тех_Движение!$G$2:$G$5111,Тех_Движение!$D$2:$D$5111,$C4261,Тех_Движение!$B$2:$B$5111,"&lt;="&amp;Настройки!$B$6)-$F4261)))</f>
        <v/>
      </c>
      <c r="K4261" s="54">
        <f>IF(OR($B4261="",K$3&lt;$D4261+Настройки!$B$7),0,MAX(0,$E4261-MAX(0,SUMIFS(Тех_Движение!$G$2:$G$5111,Тех_Движение!$D$2:$D$5111,$C4261,Тех_Движение!$B$2:$B$5111,"&lt;="&amp;K$3)-$F4261)))</f>
        <v/>
      </c>
      <c r="L4261" s="54">
        <f>IF(OR($B4261="",L$3&lt;$D4261+Настройки!$B$7),0,MAX(0,$E4261-MAX(0,SUMIFS(Тех_Движение!$G$2:$G$5111,Тех_Движение!$D$2:$D$5111,$C4261,Тех_Движение!$B$2:$B$5111,"&lt;="&amp;L$3)-$F4261)))</f>
        <v/>
      </c>
      <c r="M4261" s="54">
        <f>IF(OR($B4261="",M$3&lt;$D4261+Настройки!$B$7),0,MAX(0,$E4261-MAX(0,SUMIFS(Тех_Движение!$G$2:$G$5111,Тех_Движение!$D$2:$D$5111,$C4261,Тех_Движение!$B$2:$B$5111,"&lt;="&amp;M$3)-$F4261)))</f>
        <v/>
      </c>
      <c r="N4261" s="54">
        <f>IF(OR($B4261="",N$3&lt;$D4261+Настройки!$B$7),0,MAX(0,$E4261-MAX(0,SUMIFS(Тех_Движение!$G$2:$G$5111,Тех_Движение!$D$2:$D$5111,$C4261,Тех_Движение!$B$2:$B$5111,"&lt;="&amp;N$3)-$F4261)))</f>
        <v/>
      </c>
      <c r="O4261" s="54">
        <f>IF(OR($B4261="",O$3&lt;$D4261+Настройки!$B$7),0,MAX(0,$E4261-MAX(0,SUMIFS(Тех_Движение!$G$2:$G$5111,Тех_Движение!$D$2:$D$5111,$C4261,Тех_Движение!$B$2:$B$5111,"&lt;="&amp;O$3)-$F4261)))</f>
        <v/>
      </c>
      <c r="P4261" s="54">
        <f>IF(OR($B4261="",P$3&lt;$D4261+Настройки!$B$7),0,MAX(0,$E4261-MAX(0,SUMIFS(Тех_Движение!$G$2:$G$5111,Тех_Движение!$D$2:$D$5111,$C4261,Тех_Движение!$B$2:$B$5111,"&lt;="&amp;P$3)-$F4261)))</f>
        <v/>
      </c>
      <c r="Q4261" s="54">
        <f>IF(OR($B4261="",Q$3&lt;$D4261+Настройки!$B$7),0,MAX(0,$E4261-MAX(0,SUMIFS(Тех_Движение!$G$2:$G$5111,Тех_Движение!$D$2:$D$5111,$C4261,Тех_Движение!$B$2:$B$5111,"&lt;="&amp;Q$3)-$F4261)))</f>
        <v/>
      </c>
      <c r="R4261" s="54">
        <f>IF($B4261="","",SUM($K4261:$Q4261))</f>
        <v/>
      </c>
      <c r="S4261" s="56">
        <f>IF($B4261="","",VLOOKUP($C4261,Настройки!$A$11:$L$17,9,FALSE))</f>
        <v/>
      </c>
      <c r="T4261" s="56">
        <f>IF($B4261="","",$R4261*$S4261)</f>
        <v/>
      </c>
    </row>
    <row r="4262">
      <c r="A4262" s="20">
        <f>Тех_Движение!$A$4259</f>
        <v/>
      </c>
      <c r="B4262" s="20">
        <f>IF(Тех_Движение!$F$4259&gt;0,Тех_Движение!$I$4259,"")</f>
        <v/>
      </c>
      <c r="C4262" s="20">
        <f>IF($B4262="","",Тех_Движение!$D$4259)</f>
        <v/>
      </c>
      <c r="D4262" s="42">
        <f>IF($B4262="","",Тех_Движение!$B$4259)</f>
        <v/>
      </c>
      <c r="E4262" s="54">
        <f>IF($B4262="","",Тех_Движение!$F$4259)</f>
        <v/>
      </c>
      <c r="F4262" s="54">
        <f>IF($B4262="","",SUMIFS($E$5:$E4261,$C$5:$C4261,$C4262))</f>
        <v/>
      </c>
      <c r="G4262" s="54">
        <f>IF($B4262="","",MAX(0,$E4262-MAX(0,SUMIFS(Тех_Движение!$G$2:$G$5111,Тех_Движение!$D$2:$D$5111,$C4262,Тех_Движение!$B$2:$B$5111,"&lt;="&amp;Настройки!$B$5-1)-$F4262)))</f>
        <v/>
      </c>
      <c r="H4262" s="54">
        <f>IF($B4262="","",IF(AND($D4262&gt;=Настройки!$B$5,$D4262&lt;=Настройки!$B$6),$E4262,0))</f>
        <v/>
      </c>
      <c r="I4262" s="54">
        <f>IF($B4262="","",$G4262+$H4262-$J4262)</f>
        <v/>
      </c>
      <c r="J4262" s="54">
        <f>IF($B4262="","",MAX(0,$E4262-MAX(0,SUMIFS(Тех_Движение!$G$2:$G$5111,Тех_Движение!$D$2:$D$5111,$C4262,Тех_Движение!$B$2:$B$5111,"&lt;="&amp;Настройки!$B$6)-$F4262)))</f>
        <v/>
      </c>
      <c r="K4262" s="54">
        <f>IF(OR($B4262="",K$3&lt;$D4262+Настройки!$B$7),0,MAX(0,$E4262-MAX(0,SUMIFS(Тех_Движение!$G$2:$G$5111,Тех_Движение!$D$2:$D$5111,$C4262,Тех_Движение!$B$2:$B$5111,"&lt;="&amp;K$3)-$F4262)))</f>
        <v/>
      </c>
      <c r="L4262" s="54">
        <f>IF(OR($B4262="",L$3&lt;$D4262+Настройки!$B$7),0,MAX(0,$E4262-MAX(0,SUMIFS(Тех_Движение!$G$2:$G$5111,Тех_Движение!$D$2:$D$5111,$C4262,Тех_Движение!$B$2:$B$5111,"&lt;="&amp;L$3)-$F4262)))</f>
        <v/>
      </c>
      <c r="M4262" s="54">
        <f>IF(OR($B4262="",M$3&lt;$D4262+Настройки!$B$7),0,MAX(0,$E4262-MAX(0,SUMIFS(Тех_Движение!$G$2:$G$5111,Тех_Движение!$D$2:$D$5111,$C4262,Тех_Движение!$B$2:$B$5111,"&lt;="&amp;M$3)-$F4262)))</f>
        <v/>
      </c>
      <c r="N4262" s="54">
        <f>IF(OR($B4262="",N$3&lt;$D4262+Настройки!$B$7),0,MAX(0,$E4262-MAX(0,SUMIFS(Тех_Движение!$G$2:$G$5111,Тех_Движение!$D$2:$D$5111,$C4262,Тех_Движение!$B$2:$B$5111,"&lt;="&amp;N$3)-$F4262)))</f>
        <v/>
      </c>
      <c r="O4262" s="54">
        <f>IF(OR($B4262="",O$3&lt;$D4262+Настройки!$B$7),0,MAX(0,$E4262-MAX(0,SUMIFS(Тех_Движение!$G$2:$G$5111,Тех_Движение!$D$2:$D$5111,$C4262,Тех_Движение!$B$2:$B$5111,"&lt;="&amp;O$3)-$F4262)))</f>
        <v/>
      </c>
      <c r="P4262" s="54">
        <f>IF(OR($B4262="",P$3&lt;$D4262+Настройки!$B$7),0,MAX(0,$E4262-MAX(0,SUMIFS(Тех_Движение!$G$2:$G$5111,Тех_Движение!$D$2:$D$5111,$C4262,Тех_Движение!$B$2:$B$5111,"&lt;="&amp;P$3)-$F4262)))</f>
        <v/>
      </c>
      <c r="Q4262" s="54">
        <f>IF(OR($B4262="",Q$3&lt;$D4262+Настройки!$B$7),0,MAX(0,$E4262-MAX(0,SUMIFS(Тех_Движение!$G$2:$G$5111,Тех_Движение!$D$2:$D$5111,$C4262,Тех_Движение!$B$2:$B$5111,"&lt;="&amp;Q$3)-$F4262)))</f>
        <v/>
      </c>
      <c r="R4262" s="54">
        <f>IF($B4262="","",SUM($K4262:$Q4262))</f>
        <v/>
      </c>
      <c r="S4262" s="56">
        <f>IF($B4262="","",VLOOKUP($C4262,Настройки!$A$11:$L$17,9,FALSE))</f>
        <v/>
      </c>
      <c r="T4262" s="56">
        <f>IF($B4262="","",$R4262*$S4262)</f>
        <v/>
      </c>
    </row>
    <row r="4263">
      <c r="A4263" s="20">
        <f>Тех_Движение!$A$4260</f>
        <v/>
      </c>
      <c r="B4263" s="20">
        <f>IF(Тех_Движение!$F$4260&gt;0,Тех_Движение!$I$4260,"")</f>
        <v/>
      </c>
      <c r="C4263" s="20">
        <f>IF($B4263="","",Тех_Движение!$D$4260)</f>
        <v/>
      </c>
      <c r="D4263" s="42">
        <f>IF($B4263="","",Тех_Движение!$B$4260)</f>
        <v/>
      </c>
      <c r="E4263" s="54">
        <f>IF($B4263="","",Тех_Движение!$F$4260)</f>
        <v/>
      </c>
      <c r="F4263" s="54">
        <f>IF($B4263="","",SUMIFS($E$5:$E4262,$C$5:$C4262,$C4263))</f>
        <v/>
      </c>
      <c r="G4263" s="54">
        <f>IF($B4263="","",MAX(0,$E4263-MAX(0,SUMIFS(Тех_Движение!$G$2:$G$5111,Тех_Движение!$D$2:$D$5111,$C4263,Тех_Движение!$B$2:$B$5111,"&lt;="&amp;Настройки!$B$5-1)-$F4263)))</f>
        <v/>
      </c>
      <c r="H4263" s="54">
        <f>IF($B4263="","",IF(AND($D4263&gt;=Настройки!$B$5,$D4263&lt;=Настройки!$B$6),$E4263,0))</f>
        <v/>
      </c>
      <c r="I4263" s="54">
        <f>IF($B4263="","",$G4263+$H4263-$J4263)</f>
        <v/>
      </c>
      <c r="J4263" s="54">
        <f>IF($B4263="","",MAX(0,$E4263-MAX(0,SUMIFS(Тех_Движение!$G$2:$G$5111,Тех_Движение!$D$2:$D$5111,$C4263,Тех_Движение!$B$2:$B$5111,"&lt;="&amp;Настройки!$B$6)-$F4263)))</f>
        <v/>
      </c>
      <c r="K4263" s="54">
        <f>IF(OR($B4263="",K$3&lt;$D4263+Настройки!$B$7),0,MAX(0,$E4263-MAX(0,SUMIFS(Тех_Движение!$G$2:$G$5111,Тех_Движение!$D$2:$D$5111,$C4263,Тех_Движение!$B$2:$B$5111,"&lt;="&amp;K$3)-$F4263)))</f>
        <v/>
      </c>
      <c r="L4263" s="54">
        <f>IF(OR($B4263="",L$3&lt;$D4263+Настройки!$B$7),0,MAX(0,$E4263-MAX(0,SUMIFS(Тех_Движение!$G$2:$G$5111,Тех_Движение!$D$2:$D$5111,$C4263,Тех_Движение!$B$2:$B$5111,"&lt;="&amp;L$3)-$F4263)))</f>
        <v/>
      </c>
      <c r="M4263" s="54">
        <f>IF(OR($B4263="",M$3&lt;$D4263+Настройки!$B$7),0,MAX(0,$E4263-MAX(0,SUMIFS(Тех_Движение!$G$2:$G$5111,Тех_Движение!$D$2:$D$5111,$C4263,Тех_Движение!$B$2:$B$5111,"&lt;="&amp;M$3)-$F4263)))</f>
        <v/>
      </c>
      <c r="N4263" s="54">
        <f>IF(OR($B4263="",N$3&lt;$D4263+Настройки!$B$7),0,MAX(0,$E4263-MAX(0,SUMIFS(Тех_Движение!$G$2:$G$5111,Тех_Движение!$D$2:$D$5111,$C4263,Тех_Движение!$B$2:$B$5111,"&lt;="&amp;N$3)-$F4263)))</f>
        <v/>
      </c>
      <c r="O4263" s="54">
        <f>IF(OR($B4263="",O$3&lt;$D4263+Настройки!$B$7),0,MAX(0,$E4263-MAX(0,SUMIFS(Тех_Движение!$G$2:$G$5111,Тех_Движение!$D$2:$D$5111,$C4263,Тех_Движение!$B$2:$B$5111,"&lt;="&amp;O$3)-$F4263)))</f>
        <v/>
      </c>
      <c r="P4263" s="54">
        <f>IF(OR($B4263="",P$3&lt;$D4263+Настройки!$B$7),0,MAX(0,$E4263-MAX(0,SUMIFS(Тех_Движение!$G$2:$G$5111,Тех_Движение!$D$2:$D$5111,$C4263,Тех_Движение!$B$2:$B$5111,"&lt;="&amp;P$3)-$F4263)))</f>
        <v/>
      </c>
      <c r="Q4263" s="54">
        <f>IF(OR($B4263="",Q$3&lt;$D4263+Настройки!$B$7),0,MAX(0,$E4263-MAX(0,SUMIFS(Тех_Движение!$G$2:$G$5111,Тех_Движение!$D$2:$D$5111,$C4263,Тех_Движение!$B$2:$B$5111,"&lt;="&amp;Q$3)-$F4263)))</f>
        <v/>
      </c>
      <c r="R4263" s="54">
        <f>IF($B4263="","",SUM($K4263:$Q4263))</f>
        <v/>
      </c>
      <c r="S4263" s="56">
        <f>IF($B4263="","",VLOOKUP($C4263,Настройки!$A$11:$L$17,9,FALSE))</f>
        <v/>
      </c>
      <c r="T4263" s="56">
        <f>IF($B4263="","",$R4263*$S4263)</f>
        <v/>
      </c>
    </row>
    <row r="4264">
      <c r="A4264" s="20">
        <f>Тех_Движение!$A$4261</f>
        <v/>
      </c>
      <c r="B4264" s="20">
        <f>IF(Тех_Движение!$F$4261&gt;0,Тех_Движение!$I$4261,"")</f>
        <v/>
      </c>
      <c r="C4264" s="20">
        <f>IF($B4264="","",Тех_Движение!$D$4261)</f>
        <v/>
      </c>
      <c r="D4264" s="42">
        <f>IF($B4264="","",Тех_Движение!$B$4261)</f>
        <v/>
      </c>
      <c r="E4264" s="54">
        <f>IF($B4264="","",Тех_Движение!$F$4261)</f>
        <v/>
      </c>
      <c r="F4264" s="54">
        <f>IF($B4264="","",SUMIFS($E$5:$E4263,$C$5:$C4263,$C4264))</f>
        <v/>
      </c>
      <c r="G4264" s="54">
        <f>IF($B4264="","",MAX(0,$E4264-MAX(0,SUMIFS(Тех_Движение!$G$2:$G$5111,Тех_Движение!$D$2:$D$5111,$C4264,Тех_Движение!$B$2:$B$5111,"&lt;="&amp;Настройки!$B$5-1)-$F4264)))</f>
        <v/>
      </c>
      <c r="H4264" s="54">
        <f>IF($B4264="","",IF(AND($D4264&gt;=Настройки!$B$5,$D4264&lt;=Настройки!$B$6),$E4264,0))</f>
        <v/>
      </c>
      <c r="I4264" s="54">
        <f>IF($B4264="","",$G4264+$H4264-$J4264)</f>
        <v/>
      </c>
      <c r="J4264" s="54">
        <f>IF($B4264="","",MAX(0,$E4264-MAX(0,SUMIFS(Тех_Движение!$G$2:$G$5111,Тех_Движение!$D$2:$D$5111,$C4264,Тех_Движение!$B$2:$B$5111,"&lt;="&amp;Настройки!$B$6)-$F4264)))</f>
        <v/>
      </c>
      <c r="K4264" s="54">
        <f>IF(OR($B4264="",K$3&lt;$D4264+Настройки!$B$7),0,MAX(0,$E4264-MAX(0,SUMIFS(Тех_Движение!$G$2:$G$5111,Тех_Движение!$D$2:$D$5111,$C4264,Тех_Движение!$B$2:$B$5111,"&lt;="&amp;K$3)-$F4264)))</f>
        <v/>
      </c>
      <c r="L4264" s="54">
        <f>IF(OR($B4264="",L$3&lt;$D4264+Настройки!$B$7),0,MAX(0,$E4264-MAX(0,SUMIFS(Тех_Движение!$G$2:$G$5111,Тех_Движение!$D$2:$D$5111,$C4264,Тех_Движение!$B$2:$B$5111,"&lt;="&amp;L$3)-$F4264)))</f>
        <v/>
      </c>
      <c r="M4264" s="54">
        <f>IF(OR($B4264="",M$3&lt;$D4264+Настройки!$B$7),0,MAX(0,$E4264-MAX(0,SUMIFS(Тех_Движение!$G$2:$G$5111,Тех_Движение!$D$2:$D$5111,$C4264,Тех_Движение!$B$2:$B$5111,"&lt;="&amp;M$3)-$F4264)))</f>
        <v/>
      </c>
      <c r="N4264" s="54">
        <f>IF(OR($B4264="",N$3&lt;$D4264+Настройки!$B$7),0,MAX(0,$E4264-MAX(0,SUMIFS(Тех_Движение!$G$2:$G$5111,Тех_Движение!$D$2:$D$5111,$C4264,Тех_Движение!$B$2:$B$5111,"&lt;="&amp;N$3)-$F4264)))</f>
        <v/>
      </c>
      <c r="O4264" s="54">
        <f>IF(OR($B4264="",O$3&lt;$D4264+Настройки!$B$7),0,MAX(0,$E4264-MAX(0,SUMIFS(Тех_Движение!$G$2:$G$5111,Тех_Движение!$D$2:$D$5111,$C4264,Тех_Движение!$B$2:$B$5111,"&lt;="&amp;O$3)-$F4264)))</f>
        <v/>
      </c>
      <c r="P4264" s="54">
        <f>IF(OR($B4264="",P$3&lt;$D4264+Настройки!$B$7),0,MAX(0,$E4264-MAX(0,SUMIFS(Тех_Движение!$G$2:$G$5111,Тех_Движение!$D$2:$D$5111,$C4264,Тех_Движение!$B$2:$B$5111,"&lt;="&amp;P$3)-$F4264)))</f>
        <v/>
      </c>
      <c r="Q4264" s="54">
        <f>IF(OR($B4264="",Q$3&lt;$D4264+Настройки!$B$7),0,MAX(0,$E4264-MAX(0,SUMIFS(Тех_Движение!$G$2:$G$5111,Тех_Движение!$D$2:$D$5111,$C4264,Тех_Движение!$B$2:$B$5111,"&lt;="&amp;Q$3)-$F4264)))</f>
        <v/>
      </c>
      <c r="R4264" s="54">
        <f>IF($B4264="","",SUM($K4264:$Q4264))</f>
        <v/>
      </c>
      <c r="S4264" s="56">
        <f>IF($B4264="","",VLOOKUP($C4264,Настройки!$A$11:$L$17,9,FALSE))</f>
        <v/>
      </c>
      <c r="T4264" s="56">
        <f>IF($B4264="","",$R4264*$S4264)</f>
        <v/>
      </c>
    </row>
    <row r="4265">
      <c r="A4265" s="20">
        <f>Тех_Движение!$A$4262</f>
        <v/>
      </c>
      <c r="B4265" s="20">
        <f>IF(Тех_Движение!$F$4262&gt;0,Тех_Движение!$I$4262,"")</f>
        <v/>
      </c>
      <c r="C4265" s="20">
        <f>IF($B4265="","",Тех_Движение!$D$4262)</f>
        <v/>
      </c>
      <c r="D4265" s="42">
        <f>IF($B4265="","",Тех_Движение!$B$4262)</f>
        <v/>
      </c>
      <c r="E4265" s="54">
        <f>IF($B4265="","",Тех_Движение!$F$4262)</f>
        <v/>
      </c>
      <c r="F4265" s="54">
        <f>IF($B4265="","",SUMIFS($E$5:$E4264,$C$5:$C4264,$C4265))</f>
        <v/>
      </c>
      <c r="G4265" s="54">
        <f>IF($B4265="","",MAX(0,$E4265-MAX(0,SUMIFS(Тех_Движение!$G$2:$G$5111,Тех_Движение!$D$2:$D$5111,$C4265,Тех_Движение!$B$2:$B$5111,"&lt;="&amp;Настройки!$B$5-1)-$F4265)))</f>
        <v/>
      </c>
      <c r="H4265" s="54">
        <f>IF($B4265="","",IF(AND($D4265&gt;=Настройки!$B$5,$D4265&lt;=Настройки!$B$6),$E4265,0))</f>
        <v/>
      </c>
      <c r="I4265" s="54">
        <f>IF($B4265="","",$G4265+$H4265-$J4265)</f>
        <v/>
      </c>
      <c r="J4265" s="54">
        <f>IF($B4265="","",MAX(0,$E4265-MAX(0,SUMIFS(Тех_Движение!$G$2:$G$5111,Тех_Движение!$D$2:$D$5111,$C4265,Тех_Движение!$B$2:$B$5111,"&lt;="&amp;Настройки!$B$6)-$F4265)))</f>
        <v/>
      </c>
      <c r="K4265" s="54">
        <f>IF(OR($B4265="",K$3&lt;$D4265+Настройки!$B$7),0,MAX(0,$E4265-MAX(0,SUMIFS(Тех_Движение!$G$2:$G$5111,Тех_Движение!$D$2:$D$5111,$C4265,Тех_Движение!$B$2:$B$5111,"&lt;="&amp;K$3)-$F4265)))</f>
        <v/>
      </c>
      <c r="L4265" s="54">
        <f>IF(OR($B4265="",L$3&lt;$D4265+Настройки!$B$7),0,MAX(0,$E4265-MAX(0,SUMIFS(Тех_Движение!$G$2:$G$5111,Тех_Движение!$D$2:$D$5111,$C4265,Тех_Движение!$B$2:$B$5111,"&lt;="&amp;L$3)-$F4265)))</f>
        <v/>
      </c>
      <c r="M4265" s="54">
        <f>IF(OR($B4265="",M$3&lt;$D4265+Настройки!$B$7),0,MAX(0,$E4265-MAX(0,SUMIFS(Тех_Движение!$G$2:$G$5111,Тех_Движение!$D$2:$D$5111,$C4265,Тех_Движение!$B$2:$B$5111,"&lt;="&amp;M$3)-$F4265)))</f>
        <v/>
      </c>
      <c r="N4265" s="54">
        <f>IF(OR($B4265="",N$3&lt;$D4265+Настройки!$B$7),0,MAX(0,$E4265-MAX(0,SUMIFS(Тех_Движение!$G$2:$G$5111,Тех_Движение!$D$2:$D$5111,$C4265,Тех_Движение!$B$2:$B$5111,"&lt;="&amp;N$3)-$F4265)))</f>
        <v/>
      </c>
      <c r="O4265" s="54">
        <f>IF(OR($B4265="",O$3&lt;$D4265+Настройки!$B$7),0,MAX(0,$E4265-MAX(0,SUMIFS(Тех_Движение!$G$2:$G$5111,Тех_Движение!$D$2:$D$5111,$C4265,Тех_Движение!$B$2:$B$5111,"&lt;="&amp;O$3)-$F4265)))</f>
        <v/>
      </c>
      <c r="P4265" s="54">
        <f>IF(OR($B4265="",P$3&lt;$D4265+Настройки!$B$7),0,MAX(0,$E4265-MAX(0,SUMIFS(Тех_Движение!$G$2:$G$5111,Тех_Движение!$D$2:$D$5111,$C4265,Тех_Движение!$B$2:$B$5111,"&lt;="&amp;P$3)-$F4265)))</f>
        <v/>
      </c>
      <c r="Q4265" s="54">
        <f>IF(OR($B4265="",Q$3&lt;$D4265+Настройки!$B$7),0,MAX(0,$E4265-MAX(0,SUMIFS(Тех_Движение!$G$2:$G$5111,Тех_Движение!$D$2:$D$5111,$C4265,Тех_Движение!$B$2:$B$5111,"&lt;="&amp;Q$3)-$F4265)))</f>
        <v/>
      </c>
      <c r="R4265" s="54">
        <f>IF($B4265="","",SUM($K4265:$Q4265))</f>
        <v/>
      </c>
      <c r="S4265" s="56">
        <f>IF($B4265="","",VLOOKUP($C4265,Настройки!$A$11:$L$17,9,FALSE))</f>
        <v/>
      </c>
      <c r="T4265" s="56">
        <f>IF($B4265="","",$R4265*$S4265)</f>
        <v/>
      </c>
    </row>
    <row r="4266">
      <c r="A4266" s="20">
        <f>Тех_Движение!$A$4263</f>
        <v/>
      </c>
      <c r="B4266" s="20">
        <f>IF(Тех_Движение!$F$4263&gt;0,Тех_Движение!$I$4263,"")</f>
        <v/>
      </c>
      <c r="C4266" s="20">
        <f>IF($B4266="","",Тех_Движение!$D$4263)</f>
        <v/>
      </c>
      <c r="D4266" s="42">
        <f>IF($B4266="","",Тех_Движение!$B$4263)</f>
        <v/>
      </c>
      <c r="E4266" s="54">
        <f>IF($B4266="","",Тех_Движение!$F$4263)</f>
        <v/>
      </c>
      <c r="F4266" s="54">
        <f>IF($B4266="","",SUMIFS($E$5:$E4265,$C$5:$C4265,$C4266))</f>
        <v/>
      </c>
      <c r="G4266" s="54">
        <f>IF($B4266="","",MAX(0,$E4266-MAX(0,SUMIFS(Тех_Движение!$G$2:$G$5111,Тех_Движение!$D$2:$D$5111,$C4266,Тех_Движение!$B$2:$B$5111,"&lt;="&amp;Настройки!$B$5-1)-$F4266)))</f>
        <v/>
      </c>
      <c r="H4266" s="54">
        <f>IF($B4266="","",IF(AND($D4266&gt;=Настройки!$B$5,$D4266&lt;=Настройки!$B$6),$E4266,0))</f>
        <v/>
      </c>
      <c r="I4266" s="54">
        <f>IF($B4266="","",$G4266+$H4266-$J4266)</f>
        <v/>
      </c>
      <c r="J4266" s="54">
        <f>IF($B4266="","",MAX(0,$E4266-MAX(0,SUMIFS(Тех_Движение!$G$2:$G$5111,Тех_Движение!$D$2:$D$5111,$C4266,Тех_Движение!$B$2:$B$5111,"&lt;="&amp;Настройки!$B$6)-$F4266)))</f>
        <v/>
      </c>
      <c r="K4266" s="54">
        <f>IF(OR($B4266="",K$3&lt;$D4266+Настройки!$B$7),0,MAX(0,$E4266-MAX(0,SUMIFS(Тех_Движение!$G$2:$G$5111,Тех_Движение!$D$2:$D$5111,$C4266,Тех_Движение!$B$2:$B$5111,"&lt;="&amp;K$3)-$F4266)))</f>
        <v/>
      </c>
      <c r="L4266" s="54">
        <f>IF(OR($B4266="",L$3&lt;$D4266+Настройки!$B$7),0,MAX(0,$E4266-MAX(0,SUMIFS(Тех_Движение!$G$2:$G$5111,Тех_Движение!$D$2:$D$5111,$C4266,Тех_Движение!$B$2:$B$5111,"&lt;="&amp;L$3)-$F4266)))</f>
        <v/>
      </c>
      <c r="M4266" s="54">
        <f>IF(OR($B4266="",M$3&lt;$D4266+Настройки!$B$7),0,MAX(0,$E4266-MAX(0,SUMIFS(Тех_Движение!$G$2:$G$5111,Тех_Движение!$D$2:$D$5111,$C4266,Тех_Движение!$B$2:$B$5111,"&lt;="&amp;M$3)-$F4266)))</f>
        <v/>
      </c>
      <c r="N4266" s="54">
        <f>IF(OR($B4266="",N$3&lt;$D4266+Настройки!$B$7),0,MAX(0,$E4266-MAX(0,SUMIFS(Тех_Движение!$G$2:$G$5111,Тех_Движение!$D$2:$D$5111,$C4266,Тех_Движение!$B$2:$B$5111,"&lt;="&amp;N$3)-$F4266)))</f>
        <v/>
      </c>
      <c r="O4266" s="54">
        <f>IF(OR($B4266="",O$3&lt;$D4266+Настройки!$B$7),0,MAX(0,$E4266-MAX(0,SUMIFS(Тех_Движение!$G$2:$G$5111,Тех_Движение!$D$2:$D$5111,$C4266,Тех_Движение!$B$2:$B$5111,"&lt;="&amp;O$3)-$F4266)))</f>
        <v/>
      </c>
      <c r="P4266" s="54">
        <f>IF(OR($B4266="",P$3&lt;$D4266+Настройки!$B$7),0,MAX(0,$E4266-MAX(0,SUMIFS(Тех_Движение!$G$2:$G$5111,Тех_Движение!$D$2:$D$5111,$C4266,Тех_Движение!$B$2:$B$5111,"&lt;="&amp;P$3)-$F4266)))</f>
        <v/>
      </c>
      <c r="Q4266" s="54">
        <f>IF(OR($B4266="",Q$3&lt;$D4266+Настройки!$B$7),0,MAX(0,$E4266-MAX(0,SUMIFS(Тех_Движение!$G$2:$G$5111,Тех_Движение!$D$2:$D$5111,$C4266,Тех_Движение!$B$2:$B$5111,"&lt;="&amp;Q$3)-$F4266)))</f>
        <v/>
      </c>
      <c r="R4266" s="54">
        <f>IF($B4266="","",SUM($K4266:$Q4266))</f>
        <v/>
      </c>
      <c r="S4266" s="56">
        <f>IF($B4266="","",VLOOKUP($C4266,Настройки!$A$11:$L$17,9,FALSE))</f>
        <v/>
      </c>
      <c r="T4266" s="56">
        <f>IF($B4266="","",$R4266*$S4266)</f>
        <v/>
      </c>
    </row>
    <row r="4267">
      <c r="A4267" s="20">
        <f>Тех_Движение!$A$4264</f>
        <v/>
      </c>
      <c r="B4267" s="20">
        <f>IF(Тех_Движение!$F$4264&gt;0,Тех_Движение!$I$4264,"")</f>
        <v/>
      </c>
      <c r="C4267" s="20">
        <f>IF($B4267="","",Тех_Движение!$D$4264)</f>
        <v/>
      </c>
      <c r="D4267" s="42">
        <f>IF($B4267="","",Тех_Движение!$B$4264)</f>
        <v/>
      </c>
      <c r="E4267" s="54">
        <f>IF($B4267="","",Тех_Движение!$F$4264)</f>
        <v/>
      </c>
      <c r="F4267" s="54">
        <f>IF($B4267="","",SUMIFS($E$5:$E4266,$C$5:$C4266,$C4267))</f>
        <v/>
      </c>
      <c r="G4267" s="54">
        <f>IF($B4267="","",MAX(0,$E4267-MAX(0,SUMIFS(Тех_Движение!$G$2:$G$5111,Тех_Движение!$D$2:$D$5111,$C4267,Тех_Движение!$B$2:$B$5111,"&lt;="&amp;Настройки!$B$5-1)-$F4267)))</f>
        <v/>
      </c>
      <c r="H4267" s="54">
        <f>IF($B4267="","",IF(AND($D4267&gt;=Настройки!$B$5,$D4267&lt;=Настройки!$B$6),$E4267,0))</f>
        <v/>
      </c>
      <c r="I4267" s="54">
        <f>IF($B4267="","",$G4267+$H4267-$J4267)</f>
        <v/>
      </c>
      <c r="J4267" s="54">
        <f>IF($B4267="","",MAX(0,$E4267-MAX(0,SUMIFS(Тех_Движение!$G$2:$G$5111,Тех_Движение!$D$2:$D$5111,$C4267,Тех_Движение!$B$2:$B$5111,"&lt;="&amp;Настройки!$B$6)-$F4267)))</f>
        <v/>
      </c>
      <c r="K4267" s="54">
        <f>IF(OR($B4267="",K$3&lt;$D4267+Настройки!$B$7),0,MAX(0,$E4267-MAX(0,SUMIFS(Тех_Движение!$G$2:$G$5111,Тех_Движение!$D$2:$D$5111,$C4267,Тех_Движение!$B$2:$B$5111,"&lt;="&amp;K$3)-$F4267)))</f>
        <v/>
      </c>
      <c r="L4267" s="54">
        <f>IF(OR($B4267="",L$3&lt;$D4267+Настройки!$B$7),0,MAX(0,$E4267-MAX(0,SUMIFS(Тех_Движение!$G$2:$G$5111,Тех_Движение!$D$2:$D$5111,$C4267,Тех_Движение!$B$2:$B$5111,"&lt;="&amp;L$3)-$F4267)))</f>
        <v/>
      </c>
      <c r="M4267" s="54">
        <f>IF(OR($B4267="",M$3&lt;$D4267+Настройки!$B$7),0,MAX(0,$E4267-MAX(0,SUMIFS(Тех_Движение!$G$2:$G$5111,Тех_Движение!$D$2:$D$5111,$C4267,Тех_Движение!$B$2:$B$5111,"&lt;="&amp;M$3)-$F4267)))</f>
        <v/>
      </c>
      <c r="N4267" s="54">
        <f>IF(OR($B4267="",N$3&lt;$D4267+Настройки!$B$7),0,MAX(0,$E4267-MAX(0,SUMIFS(Тех_Движение!$G$2:$G$5111,Тех_Движение!$D$2:$D$5111,$C4267,Тех_Движение!$B$2:$B$5111,"&lt;="&amp;N$3)-$F4267)))</f>
        <v/>
      </c>
      <c r="O4267" s="54">
        <f>IF(OR($B4267="",O$3&lt;$D4267+Настройки!$B$7),0,MAX(0,$E4267-MAX(0,SUMIFS(Тех_Движение!$G$2:$G$5111,Тех_Движение!$D$2:$D$5111,$C4267,Тех_Движение!$B$2:$B$5111,"&lt;="&amp;O$3)-$F4267)))</f>
        <v/>
      </c>
      <c r="P4267" s="54">
        <f>IF(OR($B4267="",P$3&lt;$D4267+Настройки!$B$7),0,MAX(0,$E4267-MAX(0,SUMIFS(Тех_Движение!$G$2:$G$5111,Тех_Движение!$D$2:$D$5111,$C4267,Тех_Движение!$B$2:$B$5111,"&lt;="&amp;P$3)-$F4267)))</f>
        <v/>
      </c>
      <c r="Q4267" s="54">
        <f>IF(OR($B4267="",Q$3&lt;$D4267+Настройки!$B$7),0,MAX(0,$E4267-MAX(0,SUMIFS(Тех_Движение!$G$2:$G$5111,Тех_Движение!$D$2:$D$5111,$C4267,Тех_Движение!$B$2:$B$5111,"&lt;="&amp;Q$3)-$F4267)))</f>
        <v/>
      </c>
      <c r="R4267" s="54">
        <f>IF($B4267="","",SUM($K4267:$Q4267))</f>
        <v/>
      </c>
      <c r="S4267" s="56">
        <f>IF($B4267="","",VLOOKUP($C4267,Настройки!$A$11:$L$17,9,FALSE))</f>
        <v/>
      </c>
      <c r="T4267" s="56">
        <f>IF($B4267="","",$R4267*$S4267)</f>
        <v/>
      </c>
    </row>
    <row r="4268">
      <c r="A4268" s="20">
        <f>Тех_Движение!$A$4265</f>
        <v/>
      </c>
      <c r="B4268" s="20">
        <f>IF(Тех_Движение!$F$4265&gt;0,Тех_Движение!$I$4265,"")</f>
        <v/>
      </c>
      <c r="C4268" s="20">
        <f>IF($B4268="","",Тех_Движение!$D$4265)</f>
        <v/>
      </c>
      <c r="D4268" s="42">
        <f>IF($B4268="","",Тех_Движение!$B$4265)</f>
        <v/>
      </c>
      <c r="E4268" s="54">
        <f>IF($B4268="","",Тех_Движение!$F$4265)</f>
        <v/>
      </c>
      <c r="F4268" s="54">
        <f>IF($B4268="","",SUMIFS($E$5:$E4267,$C$5:$C4267,$C4268))</f>
        <v/>
      </c>
      <c r="G4268" s="54">
        <f>IF($B4268="","",MAX(0,$E4268-MAX(0,SUMIFS(Тех_Движение!$G$2:$G$5111,Тех_Движение!$D$2:$D$5111,$C4268,Тех_Движение!$B$2:$B$5111,"&lt;="&amp;Настройки!$B$5-1)-$F4268)))</f>
        <v/>
      </c>
      <c r="H4268" s="54">
        <f>IF($B4268="","",IF(AND($D4268&gt;=Настройки!$B$5,$D4268&lt;=Настройки!$B$6),$E4268,0))</f>
        <v/>
      </c>
      <c r="I4268" s="54">
        <f>IF($B4268="","",$G4268+$H4268-$J4268)</f>
        <v/>
      </c>
      <c r="J4268" s="54">
        <f>IF($B4268="","",MAX(0,$E4268-MAX(0,SUMIFS(Тех_Движение!$G$2:$G$5111,Тех_Движение!$D$2:$D$5111,$C4268,Тех_Движение!$B$2:$B$5111,"&lt;="&amp;Настройки!$B$6)-$F4268)))</f>
        <v/>
      </c>
      <c r="K4268" s="54">
        <f>IF(OR($B4268="",K$3&lt;$D4268+Настройки!$B$7),0,MAX(0,$E4268-MAX(0,SUMIFS(Тех_Движение!$G$2:$G$5111,Тех_Движение!$D$2:$D$5111,$C4268,Тех_Движение!$B$2:$B$5111,"&lt;="&amp;K$3)-$F4268)))</f>
        <v/>
      </c>
      <c r="L4268" s="54">
        <f>IF(OR($B4268="",L$3&lt;$D4268+Настройки!$B$7),0,MAX(0,$E4268-MAX(0,SUMIFS(Тех_Движение!$G$2:$G$5111,Тех_Движение!$D$2:$D$5111,$C4268,Тех_Движение!$B$2:$B$5111,"&lt;="&amp;L$3)-$F4268)))</f>
        <v/>
      </c>
      <c r="M4268" s="54">
        <f>IF(OR($B4268="",M$3&lt;$D4268+Настройки!$B$7),0,MAX(0,$E4268-MAX(0,SUMIFS(Тех_Движение!$G$2:$G$5111,Тех_Движение!$D$2:$D$5111,$C4268,Тех_Движение!$B$2:$B$5111,"&lt;="&amp;M$3)-$F4268)))</f>
        <v/>
      </c>
      <c r="N4268" s="54">
        <f>IF(OR($B4268="",N$3&lt;$D4268+Настройки!$B$7),0,MAX(0,$E4268-MAX(0,SUMIFS(Тех_Движение!$G$2:$G$5111,Тех_Движение!$D$2:$D$5111,$C4268,Тех_Движение!$B$2:$B$5111,"&lt;="&amp;N$3)-$F4268)))</f>
        <v/>
      </c>
      <c r="O4268" s="54">
        <f>IF(OR($B4268="",O$3&lt;$D4268+Настройки!$B$7),0,MAX(0,$E4268-MAX(0,SUMIFS(Тех_Движение!$G$2:$G$5111,Тех_Движение!$D$2:$D$5111,$C4268,Тех_Движение!$B$2:$B$5111,"&lt;="&amp;O$3)-$F4268)))</f>
        <v/>
      </c>
      <c r="P4268" s="54">
        <f>IF(OR($B4268="",P$3&lt;$D4268+Настройки!$B$7),0,MAX(0,$E4268-MAX(0,SUMIFS(Тех_Движение!$G$2:$G$5111,Тех_Движение!$D$2:$D$5111,$C4268,Тех_Движение!$B$2:$B$5111,"&lt;="&amp;P$3)-$F4268)))</f>
        <v/>
      </c>
      <c r="Q4268" s="54">
        <f>IF(OR($B4268="",Q$3&lt;$D4268+Настройки!$B$7),0,MAX(0,$E4268-MAX(0,SUMIFS(Тех_Движение!$G$2:$G$5111,Тех_Движение!$D$2:$D$5111,$C4268,Тех_Движение!$B$2:$B$5111,"&lt;="&amp;Q$3)-$F4268)))</f>
        <v/>
      </c>
      <c r="R4268" s="54">
        <f>IF($B4268="","",SUM($K4268:$Q4268))</f>
        <v/>
      </c>
      <c r="S4268" s="56">
        <f>IF($B4268="","",VLOOKUP($C4268,Настройки!$A$11:$L$17,9,FALSE))</f>
        <v/>
      </c>
      <c r="T4268" s="56">
        <f>IF($B4268="","",$R4268*$S4268)</f>
        <v/>
      </c>
    </row>
    <row r="4269">
      <c r="A4269" s="20">
        <f>Тех_Движение!$A$4266</f>
        <v/>
      </c>
      <c r="B4269" s="20">
        <f>IF(Тех_Движение!$F$4266&gt;0,Тех_Движение!$I$4266,"")</f>
        <v/>
      </c>
      <c r="C4269" s="20">
        <f>IF($B4269="","",Тех_Движение!$D$4266)</f>
        <v/>
      </c>
      <c r="D4269" s="42">
        <f>IF($B4269="","",Тех_Движение!$B$4266)</f>
        <v/>
      </c>
      <c r="E4269" s="54">
        <f>IF($B4269="","",Тех_Движение!$F$4266)</f>
        <v/>
      </c>
      <c r="F4269" s="54">
        <f>IF($B4269="","",SUMIFS($E$5:$E4268,$C$5:$C4268,$C4269))</f>
        <v/>
      </c>
      <c r="G4269" s="54">
        <f>IF($B4269="","",MAX(0,$E4269-MAX(0,SUMIFS(Тех_Движение!$G$2:$G$5111,Тех_Движение!$D$2:$D$5111,$C4269,Тех_Движение!$B$2:$B$5111,"&lt;="&amp;Настройки!$B$5-1)-$F4269)))</f>
        <v/>
      </c>
      <c r="H4269" s="54">
        <f>IF($B4269="","",IF(AND($D4269&gt;=Настройки!$B$5,$D4269&lt;=Настройки!$B$6),$E4269,0))</f>
        <v/>
      </c>
      <c r="I4269" s="54">
        <f>IF($B4269="","",$G4269+$H4269-$J4269)</f>
        <v/>
      </c>
      <c r="J4269" s="54">
        <f>IF($B4269="","",MAX(0,$E4269-MAX(0,SUMIFS(Тех_Движение!$G$2:$G$5111,Тех_Движение!$D$2:$D$5111,$C4269,Тех_Движение!$B$2:$B$5111,"&lt;="&amp;Настройки!$B$6)-$F4269)))</f>
        <v/>
      </c>
      <c r="K4269" s="54">
        <f>IF(OR($B4269="",K$3&lt;$D4269+Настройки!$B$7),0,MAX(0,$E4269-MAX(0,SUMIFS(Тех_Движение!$G$2:$G$5111,Тех_Движение!$D$2:$D$5111,$C4269,Тех_Движение!$B$2:$B$5111,"&lt;="&amp;K$3)-$F4269)))</f>
        <v/>
      </c>
      <c r="L4269" s="54">
        <f>IF(OR($B4269="",L$3&lt;$D4269+Настройки!$B$7),0,MAX(0,$E4269-MAX(0,SUMIFS(Тех_Движение!$G$2:$G$5111,Тех_Движение!$D$2:$D$5111,$C4269,Тех_Движение!$B$2:$B$5111,"&lt;="&amp;L$3)-$F4269)))</f>
        <v/>
      </c>
      <c r="M4269" s="54">
        <f>IF(OR($B4269="",M$3&lt;$D4269+Настройки!$B$7),0,MAX(0,$E4269-MAX(0,SUMIFS(Тех_Движение!$G$2:$G$5111,Тех_Движение!$D$2:$D$5111,$C4269,Тех_Движение!$B$2:$B$5111,"&lt;="&amp;M$3)-$F4269)))</f>
        <v/>
      </c>
      <c r="N4269" s="54">
        <f>IF(OR($B4269="",N$3&lt;$D4269+Настройки!$B$7),0,MAX(0,$E4269-MAX(0,SUMIFS(Тех_Движение!$G$2:$G$5111,Тех_Движение!$D$2:$D$5111,$C4269,Тех_Движение!$B$2:$B$5111,"&lt;="&amp;N$3)-$F4269)))</f>
        <v/>
      </c>
      <c r="O4269" s="54">
        <f>IF(OR($B4269="",O$3&lt;$D4269+Настройки!$B$7),0,MAX(0,$E4269-MAX(0,SUMIFS(Тех_Движение!$G$2:$G$5111,Тех_Движение!$D$2:$D$5111,$C4269,Тех_Движение!$B$2:$B$5111,"&lt;="&amp;O$3)-$F4269)))</f>
        <v/>
      </c>
      <c r="P4269" s="54">
        <f>IF(OR($B4269="",P$3&lt;$D4269+Настройки!$B$7),0,MAX(0,$E4269-MAX(0,SUMIFS(Тех_Движение!$G$2:$G$5111,Тех_Движение!$D$2:$D$5111,$C4269,Тех_Движение!$B$2:$B$5111,"&lt;="&amp;P$3)-$F4269)))</f>
        <v/>
      </c>
      <c r="Q4269" s="54">
        <f>IF(OR($B4269="",Q$3&lt;$D4269+Настройки!$B$7),0,MAX(0,$E4269-MAX(0,SUMIFS(Тех_Движение!$G$2:$G$5111,Тех_Движение!$D$2:$D$5111,$C4269,Тех_Движение!$B$2:$B$5111,"&lt;="&amp;Q$3)-$F4269)))</f>
        <v/>
      </c>
      <c r="R4269" s="54">
        <f>IF($B4269="","",SUM($K4269:$Q4269))</f>
        <v/>
      </c>
      <c r="S4269" s="56">
        <f>IF($B4269="","",VLOOKUP($C4269,Настройки!$A$11:$L$17,9,FALSE))</f>
        <v/>
      </c>
      <c r="T4269" s="56">
        <f>IF($B4269="","",$R4269*$S4269)</f>
        <v/>
      </c>
    </row>
    <row r="4270">
      <c r="A4270" s="20">
        <f>Тех_Движение!$A$4267</f>
        <v/>
      </c>
      <c r="B4270" s="20">
        <f>IF(Тех_Движение!$F$4267&gt;0,Тех_Движение!$I$4267,"")</f>
        <v/>
      </c>
      <c r="C4270" s="20">
        <f>IF($B4270="","",Тех_Движение!$D$4267)</f>
        <v/>
      </c>
      <c r="D4270" s="42">
        <f>IF($B4270="","",Тех_Движение!$B$4267)</f>
        <v/>
      </c>
      <c r="E4270" s="54">
        <f>IF($B4270="","",Тех_Движение!$F$4267)</f>
        <v/>
      </c>
      <c r="F4270" s="54">
        <f>IF($B4270="","",SUMIFS($E$5:$E4269,$C$5:$C4269,$C4270))</f>
        <v/>
      </c>
      <c r="G4270" s="54">
        <f>IF($B4270="","",MAX(0,$E4270-MAX(0,SUMIFS(Тех_Движение!$G$2:$G$5111,Тех_Движение!$D$2:$D$5111,$C4270,Тех_Движение!$B$2:$B$5111,"&lt;="&amp;Настройки!$B$5-1)-$F4270)))</f>
        <v/>
      </c>
      <c r="H4270" s="54">
        <f>IF($B4270="","",IF(AND($D4270&gt;=Настройки!$B$5,$D4270&lt;=Настройки!$B$6),$E4270,0))</f>
        <v/>
      </c>
      <c r="I4270" s="54">
        <f>IF($B4270="","",$G4270+$H4270-$J4270)</f>
        <v/>
      </c>
      <c r="J4270" s="54">
        <f>IF($B4270="","",MAX(0,$E4270-MAX(0,SUMIFS(Тех_Движение!$G$2:$G$5111,Тех_Движение!$D$2:$D$5111,$C4270,Тех_Движение!$B$2:$B$5111,"&lt;="&amp;Настройки!$B$6)-$F4270)))</f>
        <v/>
      </c>
      <c r="K4270" s="54">
        <f>IF(OR($B4270="",K$3&lt;$D4270+Настройки!$B$7),0,MAX(0,$E4270-MAX(0,SUMIFS(Тех_Движение!$G$2:$G$5111,Тех_Движение!$D$2:$D$5111,$C4270,Тех_Движение!$B$2:$B$5111,"&lt;="&amp;K$3)-$F4270)))</f>
        <v/>
      </c>
      <c r="L4270" s="54">
        <f>IF(OR($B4270="",L$3&lt;$D4270+Настройки!$B$7),0,MAX(0,$E4270-MAX(0,SUMIFS(Тех_Движение!$G$2:$G$5111,Тех_Движение!$D$2:$D$5111,$C4270,Тех_Движение!$B$2:$B$5111,"&lt;="&amp;L$3)-$F4270)))</f>
        <v/>
      </c>
      <c r="M4270" s="54">
        <f>IF(OR($B4270="",M$3&lt;$D4270+Настройки!$B$7),0,MAX(0,$E4270-MAX(0,SUMIFS(Тех_Движение!$G$2:$G$5111,Тех_Движение!$D$2:$D$5111,$C4270,Тех_Движение!$B$2:$B$5111,"&lt;="&amp;M$3)-$F4270)))</f>
        <v/>
      </c>
      <c r="N4270" s="54">
        <f>IF(OR($B4270="",N$3&lt;$D4270+Настройки!$B$7),0,MAX(0,$E4270-MAX(0,SUMIFS(Тех_Движение!$G$2:$G$5111,Тех_Движение!$D$2:$D$5111,$C4270,Тех_Движение!$B$2:$B$5111,"&lt;="&amp;N$3)-$F4270)))</f>
        <v/>
      </c>
      <c r="O4270" s="54">
        <f>IF(OR($B4270="",O$3&lt;$D4270+Настройки!$B$7),0,MAX(0,$E4270-MAX(0,SUMIFS(Тех_Движение!$G$2:$G$5111,Тех_Движение!$D$2:$D$5111,$C4270,Тех_Движение!$B$2:$B$5111,"&lt;="&amp;O$3)-$F4270)))</f>
        <v/>
      </c>
      <c r="P4270" s="54">
        <f>IF(OR($B4270="",P$3&lt;$D4270+Настройки!$B$7),0,MAX(0,$E4270-MAX(0,SUMIFS(Тех_Движение!$G$2:$G$5111,Тех_Движение!$D$2:$D$5111,$C4270,Тех_Движение!$B$2:$B$5111,"&lt;="&amp;P$3)-$F4270)))</f>
        <v/>
      </c>
      <c r="Q4270" s="54">
        <f>IF(OR($B4270="",Q$3&lt;$D4270+Настройки!$B$7),0,MAX(0,$E4270-MAX(0,SUMIFS(Тех_Движение!$G$2:$G$5111,Тех_Движение!$D$2:$D$5111,$C4270,Тех_Движение!$B$2:$B$5111,"&lt;="&amp;Q$3)-$F4270)))</f>
        <v/>
      </c>
      <c r="R4270" s="54">
        <f>IF($B4270="","",SUM($K4270:$Q4270))</f>
        <v/>
      </c>
      <c r="S4270" s="56">
        <f>IF($B4270="","",VLOOKUP($C4270,Настройки!$A$11:$L$17,9,FALSE))</f>
        <v/>
      </c>
      <c r="T4270" s="56">
        <f>IF($B4270="","",$R4270*$S4270)</f>
        <v/>
      </c>
    </row>
    <row r="4271">
      <c r="A4271" s="20">
        <f>Тех_Движение!$A$4268</f>
        <v/>
      </c>
      <c r="B4271" s="20">
        <f>IF(Тех_Движение!$F$4268&gt;0,Тех_Движение!$I$4268,"")</f>
        <v/>
      </c>
      <c r="C4271" s="20">
        <f>IF($B4271="","",Тех_Движение!$D$4268)</f>
        <v/>
      </c>
      <c r="D4271" s="42">
        <f>IF($B4271="","",Тех_Движение!$B$4268)</f>
        <v/>
      </c>
      <c r="E4271" s="54">
        <f>IF($B4271="","",Тех_Движение!$F$4268)</f>
        <v/>
      </c>
      <c r="F4271" s="54">
        <f>IF($B4271="","",SUMIFS($E$5:$E4270,$C$5:$C4270,$C4271))</f>
        <v/>
      </c>
      <c r="G4271" s="54">
        <f>IF($B4271="","",MAX(0,$E4271-MAX(0,SUMIFS(Тех_Движение!$G$2:$G$5111,Тех_Движение!$D$2:$D$5111,$C4271,Тех_Движение!$B$2:$B$5111,"&lt;="&amp;Настройки!$B$5-1)-$F4271)))</f>
        <v/>
      </c>
      <c r="H4271" s="54">
        <f>IF($B4271="","",IF(AND($D4271&gt;=Настройки!$B$5,$D4271&lt;=Настройки!$B$6),$E4271,0))</f>
        <v/>
      </c>
      <c r="I4271" s="54">
        <f>IF($B4271="","",$G4271+$H4271-$J4271)</f>
        <v/>
      </c>
      <c r="J4271" s="54">
        <f>IF($B4271="","",MAX(0,$E4271-MAX(0,SUMIFS(Тех_Движение!$G$2:$G$5111,Тех_Движение!$D$2:$D$5111,$C4271,Тех_Движение!$B$2:$B$5111,"&lt;="&amp;Настройки!$B$6)-$F4271)))</f>
        <v/>
      </c>
      <c r="K4271" s="54">
        <f>IF(OR($B4271="",K$3&lt;$D4271+Настройки!$B$7),0,MAX(0,$E4271-MAX(0,SUMIFS(Тех_Движение!$G$2:$G$5111,Тех_Движение!$D$2:$D$5111,$C4271,Тех_Движение!$B$2:$B$5111,"&lt;="&amp;K$3)-$F4271)))</f>
        <v/>
      </c>
      <c r="L4271" s="54">
        <f>IF(OR($B4271="",L$3&lt;$D4271+Настройки!$B$7),0,MAX(0,$E4271-MAX(0,SUMIFS(Тех_Движение!$G$2:$G$5111,Тех_Движение!$D$2:$D$5111,$C4271,Тех_Движение!$B$2:$B$5111,"&lt;="&amp;L$3)-$F4271)))</f>
        <v/>
      </c>
      <c r="M4271" s="54">
        <f>IF(OR($B4271="",M$3&lt;$D4271+Настройки!$B$7),0,MAX(0,$E4271-MAX(0,SUMIFS(Тех_Движение!$G$2:$G$5111,Тех_Движение!$D$2:$D$5111,$C4271,Тех_Движение!$B$2:$B$5111,"&lt;="&amp;M$3)-$F4271)))</f>
        <v/>
      </c>
      <c r="N4271" s="54">
        <f>IF(OR($B4271="",N$3&lt;$D4271+Настройки!$B$7),0,MAX(0,$E4271-MAX(0,SUMIFS(Тех_Движение!$G$2:$G$5111,Тех_Движение!$D$2:$D$5111,$C4271,Тех_Движение!$B$2:$B$5111,"&lt;="&amp;N$3)-$F4271)))</f>
        <v/>
      </c>
      <c r="O4271" s="54">
        <f>IF(OR($B4271="",O$3&lt;$D4271+Настройки!$B$7),0,MAX(0,$E4271-MAX(0,SUMIFS(Тех_Движение!$G$2:$G$5111,Тех_Движение!$D$2:$D$5111,$C4271,Тех_Движение!$B$2:$B$5111,"&lt;="&amp;O$3)-$F4271)))</f>
        <v/>
      </c>
      <c r="P4271" s="54">
        <f>IF(OR($B4271="",P$3&lt;$D4271+Настройки!$B$7),0,MAX(0,$E4271-MAX(0,SUMIFS(Тех_Движение!$G$2:$G$5111,Тех_Движение!$D$2:$D$5111,$C4271,Тех_Движение!$B$2:$B$5111,"&lt;="&amp;P$3)-$F4271)))</f>
        <v/>
      </c>
      <c r="Q4271" s="54">
        <f>IF(OR($B4271="",Q$3&lt;$D4271+Настройки!$B$7),0,MAX(0,$E4271-MAX(0,SUMIFS(Тех_Движение!$G$2:$G$5111,Тех_Движение!$D$2:$D$5111,$C4271,Тех_Движение!$B$2:$B$5111,"&lt;="&amp;Q$3)-$F4271)))</f>
        <v/>
      </c>
      <c r="R4271" s="54">
        <f>IF($B4271="","",SUM($K4271:$Q4271))</f>
        <v/>
      </c>
      <c r="S4271" s="56">
        <f>IF($B4271="","",VLOOKUP($C4271,Настройки!$A$11:$L$17,9,FALSE))</f>
        <v/>
      </c>
      <c r="T4271" s="56">
        <f>IF($B4271="","",$R4271*$S4271)</f>
        <v/>
      </c>
    </row>
    <row r="4272">
      <c r="A4272" s="20">
        <f>Тех_Движение!$A$4269</f>
        <v/>
      </c>
      <c r="B4272" s="20">
        <f>IF(Тех_Движение!$F$4269&gt;0,Тех_Движение!$I$4269,"")</f>
        <v/>
      </c>
      <c r="C4272" s="20">
        <f>IF($B4272="","",Тех_Движение!$D$4269)</f>
        <v/>
      </c>
      <c r="D4272" s="42">
        <f>IF($B4272="","",Тех_Движение!$B$4269)</f>
        <v/>
      </c>
      <c r="E4272" s="54">
        <f>IF($B4272="","",Тех_Движение!$F$4269)</f>
        <v/>
      </c>
      <c r="F4272" s="54">
        <f>IF($B4272="","",SUMIFS($E$5:$E4271,$C$5:$C4271,$C4272))</f>
        <v/>
      </c>
      <c r="G4272" s="54">
        <f>IF($B4272="","",MAX(0,$E4272-MAX(0,SUMIFS(Тех_Движение!$G$2:$G$5111,Тех_Движение!$D$2:$D$5111,$C4272,Тех_Движение!$B$2:$B$5111,"&lt;="&amp;Настройки!$B$5-1)-$F4272)))</f>
        <v/>
      </c>
      <c r="H4272" s="54">
        <f>IF($B4272="","",IF(AND($D4272&gt;=Настройки!$B$5,$D4272&lt;=Настройки!$B$6),$E4272,0))</f>
        <v/>
      </c>
      <c r="I4272" s="54">
        <f>IF($B4272="","",$G4272+$H4272-$J4272)</f>
        <v/>
      </c>
      <c r="J4272" s="54">
        <f>IF($B4272="","",MAX(0,$E4272-MAX(0,SUMIFS(Тех_Движение!$G$2:$G$5111,Тех_Движение!$D$2:$D$5111,$C4272,Тех_Движение!$B$2:$B$5111,"&lt;="&amp;Настройки!$B$6)-$F4272)))</f>
        <v/>
      </c>
      <c r="K4272" s="54">
        <f>IF(OR($B4272="",K$3&lt;$D4272+Настройки!$B$7),0,MAX(0,$E4272-MAX(0,SUMIFS(Тех_Движение!$G$2:$G$5111,Тех_Движение!$D$2:$D$5111,$C4272,Тех_Движение!$B$2:$B$5111,"&lt;="&amp;K$3)-$F4272)))</f>
        <v/>
      </c>
      <c r="L4272" s="54">
        <f>IF(OR($B4272="",L$3&lt;$D4272+Настройки!$B$7),0,MAX(0,$E4272-MAX(0,SUMIFS(Тех_Движение!$G$2:$G$5111,Тех_Движение!$D$2:$D$5111,$C4272,Тех_Движение!$B$2:$B$5111,"&lt;="&amp;L$3)-$F4272)))</f>
        <v/>
      </c>
      <c r="M4272" s="54">
        <f>IF(OR($B4272="",M$3&lt;$D4272+Настройки!$B$7),0,MAX(0,$E4272-MAX(0,SUMIFS(Тех_Движение!$G$2:$G$5111,Тех_Движение!$D$2:$D$5111,$C4272,Тех_Движение!$B$2:$B$5111,"&lt;="&amp;M$3)-$F4272)))</f>
        <v/>
      </c>
      <c r="N4272" s="54">
        <f>IF(OR($B4272="",N$3&lt;$D4272+Настройки!$B$7),0,MAX(0,$E4272-MAX(0,SUMIFS(Тех_Движение!$G$2:$G$5111,Тех_Движение!$D$2:$D$5111,$C4272,Тех_Движение!$B$2:$B$5111,"&lt;="&amp;N$3)-$F4272)))</f>
        <v/>
      </c>
      <c r="O4272" s="54">
        <f>IF(OR($B4272="",O$3&lt;$D4272+Настройки!$B$7),0,MAX(0,$E4272-MAX(0,SUMIFS(Тех_Движение!$G$2:$G$5111,Тех_Движение!$D$2:$D$5111,$C4272,Тех_Движение!$B$2:$B$5111,"&lt;="&amp;O$3)-$F4272)))</f>
        <v/>
      </c>
      <c r="P4272" s="54">
        <f>IF(OR($B4272="",P$3&lt;$D4272+Настройки!$B$7),0,MAX(0,$E4272-MAX(0,SUMIFS(Тех_Движение!$G$2:$G$5111,Тех_Движение!$D$2:$D$5111,$C4272,Тех_Движение!$B$2:$B$5111,"&lt;="&amp;P$3)-$F4272)))</f>
        <v/>
      </c>
      <c r="Q4272" s="54">
        <f>IF(OR($B4272="",Q$3&lt;$D4272+Настройки!$B$7),0,MAX(0,$E4272-MAX(0,SUMIFS(Тех_Движение!$G$2:$G$5111,Тех_Движение!$D$2:$D$5111,$C4272,Тех_Движение!$B$2:$B$5111,"&lt;="&amp;Q$3)-$F4272)))</f>
        <v/>
      </c>
      <c r="R4272" s="54">
        <f>IF($B4272="","",SUM($K4272:$Q4272))</f>
        <v/>
      </c>
      <c r="S4272" s="56">
        <f>IF($B4272="","",VLOOKUP($C4272,Настройки!$A$11:$L$17,9,FALSE))</f>
        <v/>
      </c>
      <c r="T4272" s="56">
        <f>IF($B4272="","",$R4272*$S4272)</f>
        <v/>
      </c>
    </row>
    <row r="4273">
      <c r="A4273" s="20">
        <f>Тех_Движение!$A$4270</f>
        <v/>
      </c>
      <c r="B4273" s="20">
        <f>IF(Тех_Движение!$F$4270&gt;0,Тех_Движение!$I$4270,"")</f>
        <v/>
      </c>
      <c r="C4273" s="20">
        <f>IF($B4273="","",Тех_Движение!$D$4270)</f>
        <v/>
      </c>
      <c r="D4273" s="42">
        <f>IF($B4273="","",Тех_Движение!$B$4270)</f>
        <v/>
      </c>
      <c r="E4273" s="54">
        <f>IF($B4273="","",Тех_Движение!$F$4270)</f>
        <v/>
      </c>
      <c r="F4273" s="54">
        <f>IF($B4273="","",SUMIFS($E$5:$E4272,$C$5:$C4272,$C4273))</f>
        <v/>
      </c>
      <c r="G4273" s="54">
        <f>IF($B4273="","",MAX(0,$E4273-MAX(0,SUMIFS(Тех_Движение!$G$2:$G$5111,Тех_Движение!$D$2:$D$5111,$C4273,Тех_Движение!$B$2:$B$5111,"&lt;="&amp;Настройки!$B$5-1)-$F4273)))</f>
        <v/>
      </c>
      <c r="H4273" s="54">
        <f>IF($B4273="","",IF(AND($D4273&gt;=Настройки!$B$5,$D4273&lt;=Настройки!$B$6),$E4273,0))</f>
        <v/>
      </c>
      <c r="I4273" s="54">
        <f>IF($B4273="","",$G4273+$H4273-$J4273)</f>
        <v/>
      </c>
      <c r="J4273" s="54">
        <f>IF($B4273="","",MAX(0,$E4273-MAX(0,SUMIFS(Тех_Движение!$G$2:$G$5111,Тех_Движение!$D$2:$D$5111,$C4273,Тех_Движение!$B$2:$B$5111,"&lt;="&amp;Настройки!$B$6)-$F4273)))</f>
        <v/>
      </c>
      <c r="K4273" s="54">
        <f>IF(OR($B4273="",K$3&lt;$D4273+Настройки!$B$7),0,MAX(0,$E4273-MAX(0,SUMIFS(Тех_Движение!$G$2:$G$5111,Тех_Движение!$D$2:$D$5111,$C4273,Тех_Движение!$B$2:$B$5111,"&lt;="&amp;K$3)-$F4273)))</f>
        <v/>
      </c>
      <c r="L4273" s="54">
        <f>IF(OR($B4273="",L$3&lt;$D4273+Настройки!$B$7),0,MAX(0,$E4273-MAX(0,SUMIFS(Тех_Движение!$G$2:$G$5111,Тех_Движение!$D$2:$D$5111,$C4273,Тех_Движение!$B$2:$B$5111,"&lt;="&amp;L$3)-$F4273)))</f>
        <v/>
      </c>
      <c r="M4273" s="54">
        <f>IF(OR($B4273="",M$3&lt;$D4273+Настройки!$B$7),0,MAX(0,$E4273-MAX(0,SUMIFS(Тех_Движение!$G$2:$G$5111,Тех_Движение!$D$2:$D$5111,$C4273,Тех_Движение!$B$2:$B$5111,"&lt;="&amp;M$3)-$F4273)))</f>
        <v/>
      </c>
      <c r="N4273" s="54">
        <f>IF(OR($B4273="",N$3&lt;$D4273+Настройки!$B$7),0,MAX(0,$E4273-MAX(0,SUMIFS(Тех_Движение!$G$2:$G$5111,Тех_Движение!$D$2:$D$5111,$C4273,Тех_Движение!$B$2:$B$5111,"&lt;="&amp;N$3)-$F4273)))</f>
        <v/>
      </c>
      <c r="O4273" s="54">
        <f>IF(OR($B4273="",O$3&lt;$D4273+Настройки!$B$7),0,MAX(0,$E4273-MAX(0,SUMIFS(Тех_Движение!$G$2:$G$5111,Тех_Движение!$D$2:$D$5111,$C4273,Тех_Движение!$B$2:$B$5111,"&lt;="&amp;O$3)-$F4273)))</f>
        <v/>
      </c>
      <c r="P4273" s="54">
        <f>IF(OR($B4273="",P$3&lt;$D4273+Настройки!$B$7),0,MAX(0,$E4273-MAX(0,SUMIFS(Тех_Движение!$G$2:$G$5111,Тех_Движение!$D$2:$D$5111,$C4273,Тех_Движение!$B$2:$B$5111,"&lt;="&amp;P$3)-$F4273)))</f>
        <v/>
      </c>
      <c r="Q4273" s="54">
        <f>IF(OR($B4273="",Q$3&lt;$D4273+Настройки!$B$7),0,MAX(0,$E4273-MAX(0,SUMIFS(Тех_Движение!$G$2:$G$5111,Тех_Движение!$D$2:$D$5111,$C4273,Тех_Движение!$B$2:$B$5111,"&lt;="&amp;Q$3)-$F4273)))</f>
        <v/>
      </c>
      <c r="R4273" s="54">
        <f>IF($B4273="","",SUM($K4273:$Q4273))</f>
        <v/>
      </c>
      <c r="S4273" s="56">
        <f>IF($B4273="","",VLOOKUP($C4273,Настройки!$A$11:$L$17,9,FALSE))</f>
        <v/>
      </c>
      <c r="T4273" s="56">
        <f>IF($B4273="","",$R4273*$S4273)</f>
        <v/>
      </c>
    </row>
    <row r="4274">
      <c r="A4274" s="20">
        <f>Тех_Движение!$A$4271</f>
        <v/>
      </c>
      <c r="B4274" s="20">
        <f>IF(Тех_Движение!$F$4271&gt;0,Тех_Движение!$I$4271,"")</f>
        <v/>
      </c>
      <c r="C4274" s="20">
        <f>IF($B4274="","",Тех_Движение!$D$4271)</f>
        <v/>
      </c>
      <c r="D4274" s="42">
        <f>IF($B4274="","",Тех_Движение!$B$4271)</f>
        <v/>
      </c>
      <c r="E4274" s="54">
        <f>IF($B4274="","",Тех_Движение!$F$4271)</f>
        <v/>
      </c>
      <c r="F4274" s="54">
        <f>IF($B4274="","",SUMIFS($E$5:$E4273,$C$5:$C4273,$C4274))</f>
        <v/>
      </c>
      <c r="G4274" s="54">
        <f>IF($B4274="","",MAX(0,$E4274-MAX(0,SUMIFS(Тех_Движение!$G$2:$G$5111,Тех_Движение!$D$2:$D$5111,$C4274,Тех_Движение!$B$2:$B$5111,"&lt;="&amp;Настройки!$B$5-1)-$F4274)))</f>
        <v/>
      </c>
      <c r="H4274" s="54">
        <f>IF($B4274="","",IF(AND($D4274&gt;=Настройки!$B$5,$D4274&lt;=Настройки!$B$6),$E4274,0))</f>
        <v/>
      </c>
      <c r="I4274" s="54">
        <f>IF($B4274="","",$G4274+$H4274-$J4274)</f>
        <v/>
      </c>
      <c r="J4274" s="54">
        <f>IF($B4274="","",MAX(0,$E4274-MAX(0,SUMIFS(Тех_Движение!$G$2:$G$5111,Тех_Движение!$D$2:$D$5111,$C4274,Тех_Движение!$B$2:$B$5111,"&lt;="&amp;Настройки!$B$6)-$F4274)))</f>
        <v/>
      </c>
      <c r="K4274" s="54">
        <f>IF(OR($B4274="",K$3&lt;$D4274+Настройки!$B$7),0,MAX(0,$E4274-MAX(0,SUMIFS(Тех_Движение!$G$2:$G$5111,Тех_Движение!$D$2:$D$5111,$C4274,Тех_Движение!$B$2:$B$5111,"&lt;="&amp;K$3)-$F4274)))</f>
        <v/>
      </c>
      <c r="L4274" s="54">
        <f>IF(OR($B4274="",L$3&lt;$D4274+Настройки!$B$7),0,MAX(0,$E4274-MAX(0,SUMIFS(Тех_Движение!$G$2:$G$5111,Тех_Движение!$D$2:$D$5111,$C4274,Тех_Движение!$B$2:$B$5111,"&lt;="&amp;L$3)-$F4274)))</f>
        <v/>
      </c>
      <c r="M4274" s="54">
        <f>IF(OR($B4274="",M$3&lt;$D4274+Настройки!$B$7),0,MAX(0,$E4274-MAX(0,SUMIFS(Тех_Движение!$G$2:$G$5111,Тех_Движение!$D$2:$D$5111,$C4274,Тех_Движение!$B$2:$B$5111,"&lt;="&amp;M$3)-$F4274)))</f>
        <v/>
      </c>
      <c r="N4274" s="54">
        <f>IF(OR($B4274="",N$3&lt;$D4274+Настройки!$B$7),0,MAX(0,$E4274-MAX(0,SUMIFS(Тех_Движение!$G$2:$G$5111,Тех_Движение!$D$2:$D$5111,$C4274,Тех_Движение!$B$2:$B$5111,"&lt;="&amp;N$3)-$F4274)))</f>
        <v/>
      </c>
      <c r="O4274" s="54">
        <f>IF(OR($B4274="",O$3&lt;$D4274+Настройки!$B$7),0,MAX(0,$E4274-MAX(0,SUMIFS(Тех_Движение!$G$2:$G$5111,Тех_Движение!$D$2:$D$5111,$C4274,Тех_Движение!$B$2:$B$5111,"&lt;="&amp;O$3)-$F4274)))</f>
        <v/>
      </c>
      <c r="P4274" s="54">
        <f>IF(OR($B4274="",P$3&lt;$D4274+Настройки!$B$7),0,MAX(0,$E4274-MAX(0,SUMIFS(Тех_Движение!$G$2:$G$5111,Тех_Движение!$D$2:$D$5111,$C4274,Тех_Движение!$B$2:$B$5111,"&lt;="&amp;P$3)-$F4274)))</f>
        <v/>
      </c>
      <c r="Q4274" s="54">
        <f>IF(OR($B4274="",Q$3&lt;$D4274+Настройки!$B$7),0,MAX(0,$E4274-MAX(0,SUMIFS(Тех_Движение!$G$2:$G$5111,Тех_Движение!$D$2:$D$5111,$C4274,Тех_Движение!$B$2:$B$5111,"&lt;="&amp;Q$3)-$F4274)))</f>
        <v/>
      </c>
      <c r="R4274" s="54">
        <f>IF($B4274="","",SUM($K4274:$Q4274))</f>
        <v/>
      </c>
      <c r="S4274" s="56">
        <f>IF($B4274="","",VLOOKUP($C4274,Настройки!$A$11:$L$17,9,FALSE))</f>
        <v/>
      </c>
      <c r="T4274" s="56">
        <f>IF($B4274="","",$R4274*$S4274)</f>
        <v/>
      </c>
    </row>
    <row r="4275">
      <c r="A4275" s="20">
        <f>Тех_Движение!$A$4272</f>
        <v/>
      </c>
      <c r="B4275" s="20">
        <f>IF(Тех_Движение!$F$4272&gt;0,Тех_Движение!$I$4272,"")</f>
        <v/>
      </c>
      <c r="C4275" s="20">
        <f>IF($B4275="","",Тех_Движение!$D$4272)</f>
        <v/>
      </c>
      <c r="D4275" s="42">
        <f>IF($B4275="","",Тех_Движение!$B$4272)</f>
        <v/>
      </c>
      <c r="E4275" s="54">
        <f>IF($B4275="","",Тех_Движение!$F$4272)</f>
        <v/>
      </c>
      <c r="F4275" s="54">
        <f>IF($B4275="","",SUMIFS($E$5:$E4274,$C$5:$C4274,$C4275))</f>
        <v/>
      </c>
      <c r="G4275" s="54">
        <f>IF($B4275="","",MAX(0,$E4275-MAX(0,SUMIFS(Тех_Движение!$G$2:$G$5111,Тех_Движение!$D$2:$D$5111,$C4275,Тех_Движение!$B$2:$B$5111,"&lt;="&amp;Настройки!$B$5-1)-$F4275)))</f>
        <v/>
      </c>
      <c r="H4275" s="54">
        <f>IF($B4275="","",IF(AND($D4275&gt;=Настройки!$B$5,$D4275&lt;=Настройки!$B$6),$E4275,0))</f>
        <v/>
      </c>
      <c r="I4275" s="54">
        <f>IF($B4275="","",$G4275+$H4275-$J4275)</f>
        <v/>
      </c>
      <c r="J4275" s="54">
        <f>IF($B4275="","",MAX(0,$E4275-MAX(0,SUMIFS(Тех_Движение!$G$2:$G$5111,Тех_Движение!$D$2:$D$5111,$C4275,Тех_Движение!$B$2:$B$5111,"&lt;="&amp;Настройки!$B$6)-$F4275)))</f>
        <v/>
      </c>
      <c r="K4275" s="54">
        <f>IF(OR($B4275="",K$3&lt;$D4275+Настройки!$B$7),0,MAX(0,$E4275-MAX(0,SUMIFS(Тех_Движение!$G$2:$G$5111,Тех_Движение!$D$2:$D$5111,$C4275,Тех_Движение!$B$2:$B$5111,"&lt;="&amp;K$3)-$F4275)))</f>
        <v/>
      </c>
      <c r="L4275" s="54">
        <f>IF(OR($B4275="",L$3&lt;$D4275+Настройки!$B$7),0,MAX(0,$E4275-MAX(0,SUMIFS(Тех_Движение!$G$2:$G$5111,Тех_Движение!$D$2:$D$5111,$C4275,Тех_Движение!$B$2:$B$5111,"&lt;="&amp;L$3)-$F4275)))</f>
        <v/>
      </c>
      <c r="M4275" s="54">
        <f>IF(OR($B4275="",M$3&lt;$D4275+Настройки!$B$7),0,MAX(0,$E4275-MAX(0,SUMIFS(Тех_Движение!$G$2:$G$5111,Тех_Движение!$D$2:$D$5111,$C4275,Тех_Движение!$B$2:$B$5111,"&lt;="&amp;M$3)-$F4275)))</f>
        <v/>
      </c>
      <c r="N4275" s="54">
        <f>IF(OR($B4275="",N$3&lt;$D4275+Настройки!$B$7),0,MAX(0,$E4275-MAX(0,SUMIFS(Тех_Движение!$G$2:$G$5111,Тех_Движение!$D$2:$D$5111,$C4275,Тех_Движение!$B$2:$B$5111,"&lt;="&amp;N$3)-$F4275)))</f>
        <v/>
      </c>
      <c r="O4275" s="54">
        <f>IF(OR($B4275="",O$3&lt;$D4275+Настройки!$B$7),0,MAX(0,$E4275-MAX(0,SUMIFS(Тех_Движение!$G$2:$G$5111,Тех_Движение!$D$2:$D$5111,$C4275,Тех_Движение!$B$2:$B$5111,"&lt;="&amp;O$3)-$F4275)))</f>
        <v/>
      </c>
      <c r="P4275" s="54">
        <f>IF(OR($B4275="",P$3&lt;$D4275+Настройки!$B$7),0,MAX(0,$E4275-MAX(0,SUMIFS(Тех_Движение!$G$2:$G$5111,Тех_Движение!$D$2:$D$5111,$C4275,Тех_Движение!$B$2:$B$5111,"&lt;="&amp;P$3)-$F4275)))</f>
        <v/>
      </c>
      <c r="Q4275" s="54">
        <f>IF(OR($B4275="",Q$3&lt;$D4275+Настройки!$B$7),0,MAX(0,$E4275-MAX(0,SUMIFS(Тех_Движение!$G$2:$G$5111,Тех_Движение!$D$2:$D$5111,$C4275,Тех_Движение!$B$2:$B$5111,"&lt;="&amp;Q$3)-$F4275)))</f>
        <v/>
      </c>
      <c r="R4275" s="54">
        <f>IF($B4275="","",SUM($K4275:$Q4275))</f>
        <v/>
      </c>
      <c r="S4275" s="56">
        <f>IF($B4275="","",VLOOKUP($C4275,Настройки!$A$11:$L$17,9,FALSE))</f>
        <v/>
      </c>
      <c r="T4275" s="56">
        <f>IF($B4275="","",$R4275*$S4275)</f>
        <v/>
      </c>
    </row>
    <row r="4276">
      <c r="A4276" s="20">
        <f>Тех_Движение!$A$4273</f>
        <v/>
      </c>
      <c r="B4276" s="20">
        <f>IF(Тех_Движение!$F$4273&gt;0,Тех_Движение!$I$4273,"")</f>
        <v/>
      </c>
      <c r="C4276" s="20">
        <f>IF($B4276="","",Тех_Движение!$D$4273)</f>
        <v/>
      </c>
      <c r="D4276" s="42">
        <f>IF($B4276="","",Тех_Движение!$B$4273)</f>
        <v/>
      </c>
      <c r="E4276" s="54">
        <f>IF($B4276="","",Тех_Движение!$F$4273)</f>
        <v/>
      </c>
      <c r="F4276" s="54">
        <f>IF($B4276="","",SUMIFS($E$5:$E4275,$C$5:$C4275,$C4276))</f>
        <v/>
      </c>
      <c r="G4276" s="54">
        <f>IF($B4276="","",MAX(0,$E4276-MAX(0,SUMIFS(Тех_Движение!$G$2:$G$5111,Тех_Движение!$D$2:$D$5111,$C4276,Тех_Движение!$B$2:$B$5111,"&lt;="&amp;Настройки!$B$5-1)-$F4276)))</f>
        <v/>
      </c>
      <c r="H4276" s="54">
        <f>IF($B4276="","",IF(AND($D4276&gt;=Настройки!$B$5,$D4276&lt;=Настройки!$B$6),$E4276,0))</f>
        <v/>
      </c>
      <c r="I4276" s="54">
        <f>IF($B4276="","",$G4276+$H4276-$J4276)</f>
        <v/>
      </c>
      <c r="J4276" s="54">
        <f>IF($B4276="","",MAX(0,$E4276-MAX(0,SUMIFS(Тех_Движение!$G$2:$G$5111,Тех_Движение!$D$2:$D$5111,$C4276,Тех_Движение!$B$2:$B$5111,"&lt;="&amp;Настройки!$B$6)-$F4276)))</f>
        <v/>
      </c>
      <c r="K4276" s="54">
        <f>IF(OR($B4276="",K$3&lt;$D4276+Настройки!$B$7),0,MAX(0,$E4276-MAX(0,SUMIFS(Тех_Движение!$G$2:$G$5111,Тех_Движение!$D$2:$D$5111,$C4276,Тех_Движение!$B$2:$B$5111,"&lt;="&amp;K$3)-$F4276)))</f>
        <v/>
      </c>
      <c r="L4276" s="54">
        <f>IF(OR($B4276="",L$3&lt;$D4276+Настройки!$B$7),0,MAX(0,$E4276-MAX(0,SUMIFS(Тех_Движение!$G$2:$G$5111,Тех_Движение!$D$2:$D$5111,$C4276,Тех_Движение!$B$2:$B$5111,"&lt;="&amp;L$3)-$F4276)))</f>
        <v/>
      </c>
      <c r="M4276" s="54">
        <f>IF(OR($B4276="",M$3&lt;$D4276+Настройки!$B$7),0,MAX(0,$E4276-MAX(0,SUMIFS(Тех_Движение!$G$2:$G$5111,Тех_Движение!$D$2:$D$5111,$C4276,Тех_Движение!$B$2:$B$5111,"&lt;="&amp;M$3)-$F4276)))</f>
        <v/>
      </c>
      <c r="N4276" s="54">
        <f>IF(OR($B4276="",N$3&lt;$D4276+Настройки!$B$7),0,MAX(0,$E4276-MAX(0,SUMIFS(Тех_Движение!$G$2:$G$5111,Тех_Движение!$D$2:$D$5111,$C4276,Тех_Движение!$B$2:$B$5111,"&lt;="&amp;N$3)-$F4276)))</f>
        <v/>
      </c>
      <c r="O4276" s="54">
        <f>IF(OR($B4276="",O$3&lt;$D4276+Настройки!$B$7),0,MAX(0,$E4276-MAX(0,SUMIFS(Тех_Движение!$G$2:$G$5111,Тех_Движение!$D$2:$D$5111,$C4276,Тех_Движение!$B$2:$B$5111,"&lt;="&amp;O$3)-$F4276)))</f>
        <v/>
      </c>
      <c r="P4276" s="54">
        <f>IF(OR($B4276="",P$3&lt;$D4276+Настройки!$B$7),0,MAX(0,$E4276-MAX(0,SUMIFS(Тех_Движение!$G$2:$G$5111,Тех_Движение!$D$2:$D$5111,$C4276,Тех_Движение!$B$2:$B$5111,"&lt;="&amp;P$3)-$F4276)))</f>
        <v/>
      </c>
      <c r="Q4276" s="54">
        <f>IF(OR($B4276="",Q$3&lt;$D4276+Настройки!$B$7),0,MAX(0,$E4276-MAX(0,SUMIFS(Тех_Движение!$G$2:$G$5111,Тех_Движение!$D$2:$D$5111,$C4276,Тех_Движение!$B$2:$B$5111,"&lt;="&amp;Q$3)-$F4276)))</f>
        <v/>
      </c>
      <c r="R4276" s="54">
        <f>IF($B4276="","",SUM($K4276:$Q4276))</f>
        <v/>
      </c>
      <c r="S4276" s="56">
        <f>IF($B4276="","",VLOOKUP($C4276,Настройки!$A$11:$L$17,9,FALSE))</f>
        <v/>
      </c>
      <c r="T4276" s="56">
        <f>IF($B4276="","",$R4276*$S4276)</f>
        <v/>
      </c>
    </row>
    <row r="4277">
      <c r="A4277" s="20">
        <f>Тех_Движение!$A$4274</f>
        <v/>
      </c>
      <c r="B4277" s="20">
        <f>IF(Тех_Движение!$F$4274&gt;0,Тех_Движение!$I$4274,"")</f>
        <v/>
      </c>
      <c r="C4277" s="20">
        <f>IF($B4277="","",Тех_Движение!$D$4274)</f>
        <v/>
      </c>
      <c r="D4277" s="42">
        <f>IF($B4277="","",Тех_Движение!$B$4274)</f>
        <v/>
      </c>
      <c r="E4277" s="54">
        <f>IF($B4277="","",Тех_Движение!$F$4274)</f>
        <v/>
      </c>
      <c r="F4277" s="54">
        <f>IF($B4277="","",SUMIFS($E$5:$E4276,$C$5:$C4276,$C4277))</f>
        <v/>
      </c>
      <c r="G4277" s="54">
        <f>IF($B4277="","",MAX(0,$E4277-MAX(0,SUMIFS(Тех_Движение!$G$2:$G$5111,Тех_Движение!$D$2:$D$5111,$C4277,Тех_Движение!$B$2:$B$5111,"&lt;="&amp;Настройки!$B$5-1)-$F4277)))</f>
        <v/>
      </c>
      <c r="H4277" s="54">
        <f>IF($B4277="","",IF(AND($D4277&gt;=Настройки!$B$5,$D4277&lt;=Настройки!$B$6),$E4277,0))</f>
        <v/>
      </c>
      <c r="I4277" s="54">
        <f>IF($B4277="","",$G4277+$H4277-$J4277)</f>
        <v/>
      </c>
      <c r="J4277" s="54">
        <f>IF($B4277="","",MAX(0,$E4277-MAX(0,SUMIFS(Тех_Движение!$G$2:$G$5111,Тех_Движение!$D$2:$D$5111,$C4277,Тех_Движение!$B$2:$B$5111,"&lt;="&amp;Настройки!$B$6)-$F4277)))</f>
        <v/>
      </c>
      <c r="K4277" s="54">
        <f>IF(OR($B4277="",K$3&lt;$D4277+Настройки!$B$7),0,MAX(0,$E4277-MAX(0,SUMIFS(Тех_Движение!$G$2:$G$5111,Тех_Движение!$D$2:$D$5111,$C4277,Тех_Движение!$B$2:$B$5111,"&lt;="&amp;K$3)-$F4277)))</f>
        <v/>
      </c>
      <c r="L4277" s="54">
        <f>IF(OR($B4277="",L$3&lt;$D4277+Настройки!$B$7),0,MAX(0,$E4277-MAX(0,SUMIFS(Тех_Движение!$G$2:$G$5111,Тех_Движение!$D$2:$D$5111,$C4277,Тех_Движение!$B$2:$B$5111,"&lt;="&amp;L$3)-$F4277)))</f>
        <v/>
      </c>
      <c r="M4277" s="54">
        <f>IF(OR($B4277="",M$3&lt;$D4277+Настройки!$B$7),0,MAX(0,$E4277-MAX(0,SUMIFS(Тех_Движение!$G$2:$G$5111,Тех_Движение!$D$2:$D$5111,$C4277,Тех_Движение!$B$2:$B$5111,"&lt;="&amp;M$3)-$F4277)))</f>
        <v/>
      </c>
      <c r="N4277" s="54">
        <f>IF(OR($B4277="",N$3&lt;$D4277+Настройки!$B$7),0,MAX(0,$E4277-MAX(0,SUMIFS(Тех_Движение!$G$2:$G$5111,Тех_Движение!$D$2:$D$5111,$C4277,Тех_Движение!$B$2:$B$5111,"&lt;="&amp;N$3)-$F4277)))</f>
        <v/>
      </c>
      <c r="O4277" s="54">
        <f>IF(OR($B4277="",O$3&lt;$D4277+Настройки!$B$7),0,MAX(0,$E4277-MAX(0,SUMIFS(Тех_Движение!$G$2:$G$5111,Тех_Движение!$D$2:$D$5111,$C4277,Тех_Движение!$B$2:$B$5111,"&lt;="&amp;O$3)-$F4277)))</f>
        <v/>
      </c>
      <c r="P4277" s="54">
        <f>IF(OR($B4277="",P$3&lt;$D4277+Настройки!$B$7),0,MAX(0,$E4277-MAX(0,SUMIFS(Тех_Движение!$G$2:$G$5111,Тех_Движение!$D$2:$D$5111,$C4277,Тех_Движение!$B$2:$B$5111,"&lt;="&amp;P$3)-$F4277)))</f>
        <v/>
      </c>
      <c r="Q4277" s="54">
        <f>IF(OR($B4277="",Q$3&lt;$D4277+Настройки!$B$7),0,MAX(0,$E4277-MAX(0,SUMIFS(Тех_Движение!$G$2:$G$5111,Тех_Движение!$D$2:$D$5111,$C4277,Тех_Движение!$B$2:$B$5111,"&lt;="&amp;Q$3)-$F4277)))</f>
        <v/>
      </c>
      <c r="R4277" s="54">
        <f>IF($B4277="","",SUM($K4277:$Q4277))</f>
        <v/>
      </c>
      <c r="S4277" s="56">
        <f>IF($B4277="","",VLOOKUP($C4277,Настройки!$A$11:$L$17,9,FALSE))</f>
        <v/>
      </c>
      <c r="T4277" s="56">
        <f>IF($B4277="","",$R4277*$S4277)</f>
        <v/>
      </c>
    </row>
    <row r="4278">
      <c r="A4278" s="20">
        <f>Тех_Движение!$A$4275</f>
        <v/>
      </c>
      <c r="B4278" s="20">
        <f>IF(Тех_Движение!$F$4275&gt;0,Тех_Движение!$I$4275,"")</f>
        <v/>
      </c>
      <c r="C4278" s="20">
        <f>IF($B4278="","",Тех_Движение!$D$4275)</f>
        <v/>
      </c>
      <c r="D4278" s="42">
        <f>IF($B4278="","",Тех_Движение!$B$4275)</f>
        <v/>
      </c>
      <c r="E4278" s="54">
        <f>IF($B4278="","",Тех_Движение!$F$4275)</f>
        <v/>
      </c>
      <c r="F4278" s="54">
        <f>IF($B4278="","",SUMIFS($E$5:$E4277,$C$5:$C4277,$C4278))</f>
        <v/>
      </c>
      <c r="G4278" s="54">
        <f>IF($B4278="","",MAX(0,$E4278-MAX(0,SUMIFS(Тех_Движение!$G$2:$G$5111,Тех_Движение!$D$2:$D$5111,$C4278,Тех_Движение!$B$2:$B$5111,"&lt;="&amp;Настройки!$B$5-1)-$F4278)))</f>
        <v/>
      </c>
      <c r="H4278" s="54">
        <f>IF($B4278="","",IF(AND($D4278&gt;=Настройки!$B$5,$D4278&lt;=Настройки!$B$6),$E4278,0))</f>
        <v/>
      </c>
      <c r="I4278" s="54">
        <f>IF($B4278="","",$G4278+$H4278-$J4278)</f>
        <v/>
      </c>
      <c r="J4278" s="54">
        <f>IF($B4278="","",MAX(0,$E4278-MAX(0,SUMIFS(Тех_Движение!$G$2:$G$5111,Тех_Движение!$D$2:$D$5111,$C4278,Тех_Движение!$B$2:$B$5111,"&lt;="&amp;Настройки!$B$6)-$F4278)))</f>
        <v/>
      </c>
      <c r="K4278" s="54">
        <f>IF(OR($B4278="",K$3&lt;$D4278+Настройки!$B$7),0,MAX(0,$E4278-MAX(0,SUMIFS(Тех_Движение!$G$2:$G$5111,Тех_Движение!$D$2:$D$5111,$C4278,Тех_Движение!$B$2:$B$5111,"&lt;="&amp;K$3)-$F4278)))</f>
        <v/>
      </c>
      <c r="L4278" s="54">
        <f>IF(OR($B4278="",L$3&lt;$D4278+Настройки!$B$7),0,MAX(0,$E4278-MAX(0,SUMIFS(Тех_Движение!$G$2:$G$5111,Тех_Движение!$D$2:$D$5111,$C4278,Тех_Движение!$B$2:$B$5111,"&lt;="&amp;L$3)-$F4278)))</f>
        <v/>
      </c>
      <c r="M4278" s="54">
        <f>IF(OR($B4278="",M$3&lt;$D4278+Настройки!$B$7),0,MAX(0,$E4278-MAX(0,SUMIFS(Тех_Движение!$G$2:$G$5111,Тех_Движение!$D$2:$D$5111,$C4278,Тех_Движение!$B$2:$B$5111,"&lt;="&amp;M$3)-$F4278)))</f>
        <v/>
      </c>
      <c r="N4278" s="54">
        <f>IF(OR($B4278="",N$3&lt;$D4278+Настройки!$B$7),0,MAX(0,$E4278-MAX(0,SUMIFS(Тех_Движение!$G$2:$G$5111,Тех_Движение!$D$2:$D$5111,$C4278,Тех_Движение!$B$2:$B$5111,"&lt;="&amp;N$3)-$F4278)))</f>
        <v/>
      </c>
      <c r="O4278" s="54">
        <f>IF(OR($B4278="",O$3&lt;$D4278+Настройки!$B$7),0,MAX(0,$E4278-MAX(0,SUMIFS(Тех_Движение!$G$2:$G$5111,Тех_Движение!$D$2:$D$5111,$C4278,Тех_Движение!$B$2:$B$5111,"&lt;="&amp;O$3)-$F4278)))</f>
        <v/>
      </c>
      <c r="P4278" s="54">
        <f>IF(OR($B4278="",P$3&lt;$D4278+Настройки!$B$7),0,MAX(0,$E4278-MAX(0,SUMIFS(Тех_Движение!$G$2:$G$5111,Тех_Движение!$D$2:$D$5111,$C4278,Тех_Движение!$B$2:$B$5111,"&lt;="&amp;P$3)-$F4278)))</f>
        <v/>
      </c>
      <c r="Q4278" s="54">
        <f>IF(OR($B4278="",Q$3&lt;$D4278+Настройки!$B$7),0,MAX(0,$E4278-MAX(0,SUMIFS(Тех_Движение!$G$2:$G$5111,Тех_Движение!$D$2:$D$5111,$C4278,Тех_Движение!$B$2:$B$5111,"&lt;="&amp;Q$3)-$F4278)))</f>
        <v/>
      </c>
      <c r="R4278" s="54">
        <f>IF($B4278="","",SUM($K4278:$Q4278))</f>
        <v/>
      </c>
      <c r="S4278" s="56">
        <f>IF($B4278="","",VLOOKUP($C4278,Настройки!$A$11:$L$17,9,FALSE))</f>
        <v/>
      </c>
      <c r="T4278" s="56">
        <f>IF($B4278="","",$R4278*$S4278)</f>
        <v/>
      </c>
    </row>
    <row r="4279">
      <c r="A4279" s="20">
        <f>Тех_Движение!$A$4276</f>
        <v/>
      </c>
      <c r="B4279" s="20">
        <f>IF(Тех_Движение!$F$4276&gt;0,Тех_Движение!$I$4276,"")</f>
        <v/>
      </c>
      <c r="C4279" s="20">
        <f>IF($B4279="","",Тех_Движение!$D$4276)</f>
        <v/>
      </c>
      <c r="D4279" s="42">
        <f>IF($B4279="","",Тех_Движение!$B$4276)</f>
        <v/>
      </c>
      <c r="E4279" s="54">
        <f>IF($B4279="","",Тех_Движение!$F$4276)</f>
        <v/>
      </c>
      <c r="F4279" s="54">
        <f>IF($B4279="","",SUMIFS($E$5:$E4278,$C$5:$C4278,$C4279))</f>
        <v/>
      </c>
      <c r="G4279" s="54">
        <f>IF($B4279="","",MAX(0,$E4279-MAX(0,SUMIFS(Тех_Движение!$G$2:$G$5111,Тех_Движение!$D$2:$D$5111,$C4279,Тех_Движение!$B$2:$B$5111,"&lt;="&amp;Настройки!$B$5-1)-$F4279)))</f>
        <v/>
      </c>
      <c r="H4279" s="54">
        <f>IF($B4279="","",IF(AND($D4279&gt;=Настройки!$B$5,$D4279&lt;=Настройки!$B$6),$E4279,0))</f>
        <v/>
      </c>
      <c r="I4279" s="54">
        <f>IF($B4279="","",$G4279+$H4279-$J4279)</f>
        <v/>
      </c>
      <c r="J4279" s="54">
        <f>IF($B4279="","",MAX(0,$E4279-MAX(0,SUMIFS(Тех_Движение!$G$2:$G$5111,Тех_Движение!$D$2:$D$5111,$C4279,Тех_Движение!$B$2:$B$5111,"&lt;="&amp;Настройки!$B$6)-$F4279)))</f>
        <v/>
      </c>
      <c r="K4279" s="54">
        <f>IF(OR($B4279="",K$3&lt;$D4279+Настройки!$B$7),0,MAX(0,$E4279-MAX(0,SUMIFS(Тех_Движение!$G$2:$G$5111,Тех_Движение!$D$2:$D$5111,$C4279,Тех_Движение!$B$2:$B$5111,"&lt;="&amp;K$3)-$F4279)))</f>
        <v/>
      </c>
      <c r="L4279" s="54">
        <f>IF(OR($B4279="",L$3&lt;$D4279+Настройки!$B$7),0,MAX(0,$E4279-MAX(0,SUMIFS(Тех_Движение!$G$2:$G$5111,Тех_Движение!$D$2:$D$5111,$C4279,Тех_Движение!$B$2:$B$5111,"&lt;="&amp;L$3)-$F4279)))</f>
        <v/>
      </c>
      <c r="M4279" s="54">
        <f>IF(OR($B4279="",M$3&lt;$D4279+Настройки!$B$7),0,MAX(0,$E4279-MAX(0,SUMIFS(Тех_Движение!$G$2:$G$5111,Тех_Движение!$D$2:$D$5111,$C4279,Тех_Движение!$B$2:$B$5111,"&lt;="&amp;M$3)-$F4279)))</f>
        <v/>
      </c>
      <c r="N4279" s="54">
        <f>IF(OR($B4279="",N$3&lt;$D4279+Настройки!$B$7),0,MAX(0,$E4279-MAX(0,SUMIFS(Тех_Движение!$G$2:$G$5111,Тех_Движение!$D$2:$D$5111,$C4279,Тех_Движение!$B$2:$B$5111,"&lt;="&amp;N$3)-$F4279)))</f>
        <v/>
      </c>
      <c r="O4279" s="54">
        <f>IF(OR($B4279="",O$3&lt;$D4279+Настройки!$B$7),0,MAX(0,$E4279-MAX(0,SUMIFS(Тех_Движение!$G$2:$G$5111,Тех_Движение!$D$2:$D$5111,$C4279,Тех_Движение!$B$2:$B$5111,"&lt;="&amp;O$3)-$F4279)))</f>
        <v/>
      </c>
      <c r="P4279" s="54">
        <f>IF(OR($B4279="",P$3&lt;$D4279+Настройки!$B$7),0,MAX(0,$E4279-MAX(0,SUMIFS(Тех_Движение!$G$2:$G$5111,Тех_Движение!$D$2:$D$5111,$C4279,Тех_Движение!$B$2:$B$5111,"&lt;="&amp;P$3)-$F4279)))</f>
        <v/>
      </c>
      <c r="Q4279" s="54">
        <f>IF(OR($B4279="",Q$3&lt;$D4279+Настройки!$B$7),0,MAX(0,$E4279-MAX(0,SUMIFS(Тех_Движение!$G$2:$G$5111,Тех_Движение!$D$2:$D$5111,$C4279,Тех_Движение!$B$2:$B$5111,"&lt;="&amp;Q$3)-$F4279)))</f>
        <v/>
      </c>
      <c r="R4279" s="54">
        <f>IF($B4279="","",SUM($K4279:$Q4279))</f>
        <v/>
      </c>
      <c r="S4279" s="56">
        <f>IF($B4279="","",VLOOKUP($C4279,Настройки!$A$11:$L$17,9,FALSE))</f>
        <v/>
      </c>
      <c r="T4279" s="56">
        <f>IF($B4279="","",$R4279*$S4279)</f>
        <v/>
      </c>
    </row>
    <row r="4280">
      <c r="A4280" s="20">
        <f>Тех_Движение!$A$4277</f>
        <v/>
      </c>
      <c r="B4280" s="20">
        <f>IF(Тех_Движение!$F$4277&gt;0,Тех_Движение!$I$4277,"")</f>
        <v/>
      </c>
      <c r="C4280" s="20">
        <f>IF($B4280="","",Тех_Движение!$D$4277)</f>
        <v/>
      </c>
      <c r="D4280" s="42">
        <f>IF($B4280="","",Тех_Движение!$B$4277)</f>
        <v/>
      </c>
      <c r="E4280" s="54">
        <f>IF($B4280="","",Тех_Движение!$F$4277)</f>
        <v/>
      </c>
      <c r="F4280" s="54">
        <f>IF($B4280="","",SUMIFS($E$5:$E4279,$C$5:$C4279,$C4280))</f>
        <v/>
      </c>
      <c r="G4280" s="54">
        <f>IF($B4280="","",MAX(0,$E4280-MAX(0,SUMIFS(Тех_Движение!$G$2:$G$5111,Тех_Движение!$D$2:$D$5111,$C4280,Тех_Движение!$B$2:$B$5111,"&lt;="&amp;Настройки!$B$5-1)-$F4280)))</f>
        <v/>
      </c>
      <c r="H4280" s="54">
        <f>IF($B4280="","",IF(AND($D4280&gt;=Настройки!$B$5,$D4280&lt;=Настройки!$B$6),$E4280,0))</f>
        <v/>
      </c>
      <c r="I4280" s="54">
        <f>IF($B4280="","",$G4280+$H4280-$J4280)</f>
        <v/>
      </c>
      <c r="J4280" s="54">
        <f>IF($B4280="","",MAX(0,$E4280-MAX(0,SUMIFS(Тех_Движение!$G$2:$G$5111,Тех_Движение!$D$2:$D$5111,$C4280,Тех_Движение!$B$2:$B$5111,"&lt;="&amp;Настройки!$B$6)-$F4280)))</f>
        <v/>
      </c>
      <c r="K4280" s="54">
        <f>IF(OR($B4280="",K$3&lt;$D4280+Настройки!$B$7),0,MAX(0,$E4280-MAX(0,SUMIFS(Тех_Движение!$G$2:$G$5111,Тех_Движение!$D$2:$D$5111,$C4280,Тех_Движение!$B$2:$B$5111,"&lt;="&amp;K$3)-$F4280)))</f>
        <v/>
      </c>
      <c r="L4280" s="54">
        <f>IF(OR($B4280="",L$3&lt;$D4280+Настройки!$B$7),0,MAX(0,$E4280-MAX(0,SUMIFS(Тех_Движение!$G$2:$G$5111,Тех_Движение!$D$2:$D$5111,$C4280,Тех_Движение!$B$2:$B$5111,"&lt;="&amp;L$3)-$F4280)))</f>
        <v/>
      </c>
      <c r="M4280" s="54">
        <f>IF(OR($B4280="",M$3&lt;$D4280+Настройки!$B$7),0,MAX(0,$E4280-MAX(0,SUMIFS(Тех_Движение!$G$2:$G$5111,Тех_Движение!$D$2:$D$5111,$C4280,Тех_Движение!$B$2:$B$5111,"&lt;="&amp;M$3)-$F4280)))</f>
        <v/>
      </c>
      <c r="N4280" s="54">
        <f>IF(OR($B4280="",N$3&lt;$D4280+Настройки!$B$7),0,MAX(0,$E4280-MAX(0,SUMIFS(Тех_Движение!$G$2:$G$5111,Тех_Движение!$D$2:$D$5111,$C4280,Тех_Движение!$B$2:$B$5111,"&lt;="&amp;N$3)-$F4280)))</f>
        <v/>
      </c>
      <c r="O4280" s="54">
        <f>IF(OR($B4280="",O$3&lt;$D4280+Настройки!$B$7),0,MAX(0,$E4280-MAX(0,SUMIFS(Тех_Движение!$G$2:$G$5111,Тех_Движение!$D$2:$D$5111,$C4280,Тех_Движение!$B$2:$B$5111,"&lt;="&amp;O$3)-$F4280)))</f>
        <v/>
      </c>
      <c r="P4280" s="54">
        <f>IF(OR($B4280="",P$3&lt;$D4280+Настройки!$B$7),0,MAX(0,$E4280-MAX(0,SUMIFS(Тех_Движение!$G$2:$G$5111,Тех_Движение!$D$2:$D$5111,$C4280,Тех_Движение!$B$2:$B$5111,"&lt;="&amp;P$3)-$F4280)))</f>
        <v/>
      </c>
      <c r="Q4280" s="54">
        <f>IF(OR($B4280="",Q$3&lt;$D4280+Настройки!$B$7),0,MAX(0,$E4280-MAX(0,SUMIFS(Тех_Движение!$G$2:$G$5111,Тех_Движение!$D$2:$D$5111,$C4280,Тех_Движение!$B$2:$B$5111,"&lt;="&amp;Q$3)-$F4280)))</f>
        <v/>
      </c>
      <c r="R4280" s="54">
        <f>IF($B4280="","",SUM($K4280:$Q4280))</f>
        <v/>
      </c>
      <c r="S4280" s="56">
        <f>IF($B4280="","",VLOOKUP($C4280,Настройки!$A$11:$L$17,9,FALSE))</f>
        <v/>
      </c>
      <c r="T4280" s="56">
        <f>IF($B4280="","",$R4280*$S4280)</f>
        <v/>
      </c>
    </row>
    <row r="4281">
      <c r="A4281" s="20">
        <f>Тех_Движение!$A$4278</f>
        <v/>
      </c>
      <c r="B4281" s="20">
        <f>IF(Тех_Движение!$F$4278&gt;0,Тех_Движение!$I$4278,"")</f>
        <v/>
      </c>
      <c r="C4281" s="20">
        <f>IF($B4281="","",Тех_Движение!$D$4278)</f>
        <v/>
      </c>
      <c r="D4281" s="42">
        <f>IF($B4281="","",Тех_Движение!$B$4278)</f>
        <v/>
      </c>
      <c r="E4281" s="54">
        <f>IF($B4281="","",Тех_Движение!$F$4278)</f>
        <v/>
      </c>
      <c r="F4281" s="54">
        <f>IF($B4281="","",SUMIFS($E$5:$E4280,$C$5:$C4280,$C4281))</f>
        <v/>
      </c>
      <c r="G4281" s="54">
        <f>IF($B4281="","",MAX(0,$E4281-MAX(0,SUMIFS(Тех_Движение!$G$2:$G$5111,Тех_Движение!$D$2:$D$5111,$C4281,Тех_Движение!$B$2:$B$5111,"&lt;="&amp;Настройки!$B$5-1)-$F4281)))</f>
        <v/>
      </c>
      <c r="H4281" s="54">
        <f>IF($B4281="","",IF(AND($D4281&gt;=Настройки!$B$5,$D4281&lt;=Настройки!$B$6),$E4281,0))</f>
        <v/>
      </c>
      <c r="I4281" s="54">
        <f>IF($B4281="","",$G4281+$H4281-$J4281)</f>
        <v/>
      </c>
      <c r="J4281" s="54">
        <f>IF($B4281="","",MAX(0,$E4281-MAX(0,SUMIFS(Тех_Движение!$G$2:$G$5111,Тех_Движение!$D$2:$D$5111,$C4281,Тех_Движение!$B$2:$B$5111,"&lt;="&amp;Настройки!$B$6)-$F4281)))</f>
        <v/>
      </c>
      <c r="K4281" s="54">
        <f>IF(OR($B4281="",K$3&lt;$D4281+Настройки!$B$7),0,MAX(0,$E4281-MAX(0,SUMIFS(Тех_Движение!$G$2:$G$5111,Тех_Движение!$D$2:$D$5111,$C4281,Тех_Движение!$B$2:$B$5111,"&lt;="&amp;K$3)-$F4281)))</f>
        <v/>
      </c>
      <c r="L4281" s="54">
        <f>IF(OR($B4281="",L$3&lt;$D4281+Настройки!$B$7),0,MAX(0,$E4281-MAX(0,SUMIFS(Тех_Движение!$G$2:$G$5111,Тех_Движение!$D$2:$D$5111,$C4281,Тех_Движение!$B$2:$B$5111,"&lt;="&amp;L$3)-$F4281)))</f>
        <v/>
      </c>
      <c r="M4281" s="54">
        <f>IF(OR($B4281="",M$3&lt;$D4281+Настройки!$B$7),0,MAX(0,$E4281-MAX(0,SUMIFS(Тех_Движение!$G$2:$G$5111,Тех_Движение!$D$2:$D$5111,$C4281,Тех_Движение!$B$2:$B$5111,"&lt;="&amp;M$3)-$F4281)))</f>
        <v/>
      </c>
      <c r="N4281" s="54">
        <f>IF(OR($B4281="",N$3&lt;$D4281+Настройки!$B$7),0,MAX(0,$E4281-MAX(0,SUMIFS(Тех_Движение!$G$2:$G$5111,Тех_Движение!$D$2:$D$5111,$C4281,Тех_Движение!$B$2:$B$5111,"&lt;="&amp;N$3)-$F4281)))</f>
        <v/>
      </c>
      <c r="O4281" s="54">
        <f>IF(OR($B4281="",O$3&lt;$D4281+Настройки!$B$7),0,MAX(0,$E4281-MAX(0,SUMIFS(Тех_Движение!$G$2:$G$5111,Тех_Движение!$D$2:$D$5111,$C4281,Тех_Движение!$B$2:$B$5111,"&lt;="&amp;O$3)-$F4281)))</f>
        <v/>
      </c>
      <c r="P4281" s="54">
        <f>IF(OR($B4281="",P$3&lt;$D4281+Настройки!$B$7),0,MAX(0,$E4281-MAX(0,SUMIFS(Тех_Движение!$G$2:$G$5111,Тех_Движение!$D$2:$D$5111,$C4281,Тех_Движение!$B$2:$B$5111,"&lt;="&amp;P$3)-$F4281)))</f>
        <v/>
      </c>
      <c r="Q4281" s="54">
        <f>IF(OR($B4281="",Q$3&lt;$D4281+Настройки!$B$7),0,MAX(0,$E4281-MAX(0,SUMIFS(Тех_Движение!$G$2:$G$5111,Тех_Движение!$D$2:$D$5111,$C4281,Тех_Движение!$B$2:$B$5111,"&lt;="&amp;Q$3)-$F4281)))</f>
        <v/>
      </c>
      <c r="R4281" s="54">
        <f>IF($B4281="","",SUM($K4281:$Q4281))</f>
        <v/>
      </c>
      <c r="S4281" s="56">
        <f>IF($B4281="","",VLOOKUP($C4281,Настройки!$A$11:$L$17,9,FALSE))</f>
        <v/>
      </c>
      <c r="T4281" s="56">
        <f>IF($B4281="","",$R4281*$S4281)</f>
        <v/>
      </c>
    </row>
    <row r="4282">
      <c r="A4282" s="20">
        <f>Тех_Движение!$A$4279</f>
        <v/>
      </c>
      <c r="B4282" s="20">
        <f>IF(Тех_Движение!$F$4279&gt;0,Тех_Движение!$I$4279,"")</f>
        <v/>
      </c>
      <c r="C4282" s="20">
        <f>IF($B4282="","",Тех_Движение!$D$4279)</f>
        <v/>
      </c>
      <c r="D4282" s="42">
        <f>IF($B4282="","",Тех_Движение!$B$4279)</f>
        <v/>
      </c>
      <c r="E4282" s="54">
        <f>IF($B4282="","",Тех_Движение!$F$4279)</f>
        <v/>
      </c>
      <c r="F4282" s="54">
        <f>IF($B4282="","",SUMIFS($E$5:$E4281,$C$5:$C4281,$C4282))</f>
        <v/>
      </c>
      <c r="G4282" s="54">
        <f>IF($B4282="","",MAX(0,$E4282-MAX(0,SUMIFS(Тех_Движение!$G$2:$G$5111,Тех_Движение!$D$2:$D$5111,$C4282,Тех_Движение!$B$2:$B$5111,"&lt;="&amp;Настройки!$B$5-1)-$F4282)))</f>
        <v/>
      </c>
      <c r="H4282" s="54">
        <f>IF($B4282="","",IF(AND($D4282&gt;=Настройки!$B$5,$D4282&lt;=Настройки!$B$6),$E4282,0))</f>
        <v/>
      </c>
      <c r="I4282" s="54">
        <f>IF($B4282="","",$G4282+$H4282-$J4282)</f>
        <v/>
      </c>
      <c r="J4282" s="54">
        <f>IF($B4282="","",MAX(0,$E4282-MAX(0,SUMIFS(Тех_Движение!$G$2:$G$5111,Тех_Движение!$D$2:$D$5111,$C4282,Тех_Движение!$B$2:$B$5111,"&lt;="&amp;Настройки!$B$6)-$F4282)))</f>
        <v/>
      </c>
      <c r="K4282" s="54">
        <f>IF(OR($B4282="",K$3&lt;$D4282+Настройки!$B$7),0,MAX(0,$E4282-MAX(0,SUMIFS(Тех_Движение!$G$2:$G$5111,Тех_Движение!$D$2:$D$5111,$C4282,Тех_Движение!$B$2:$B$5111,"&lt;="&amp;K$3)-$F4282)))</f>
        <v/>
      </c>
      <c r="L4282" s="54">
        <f>IF(OR($B4282="",L$3&lt;$D4282+Настройки!$B$7),0,MAX(0,$E4282-MAX(0,SUMIFS(Тех_Движение!$G$2:$G$5111,Тех_Движение!$D$2:$D$5111,$C4282,Тех_Движение!$B$2:$B$5111,"&lt;="&amp;L$3)-$F4282)))</f>
        <v/>
      </c>
      <c r="M4282" s="54">
        <f>IF(OR($B4282="",M$3&lt;$D4282+Настройки!$B$7),0,MAX(0,$E4282-MAX(0,SUMIFS(Тех_Движение!$G$2:$G$5111,Тех_Движение!$D$2:$D$5111,$C4282,Тех_Движение!$B$2:$B$5111,"&lt;="&amp;M$3)-$F4282)))</f>
        <v/>
      </c>
      <c r="N4282" s="54">
        <f>IF(OR($B4282="",N$3&lt;$D4282+Настройки!$B$7),0,MAX(0,$E4282-MAX(0,SUMIFS(Тех_Движение!$G$2:$G$5111,Тех_Движение!$D$2:$D$5111,$C4282,Тех_Движение!$B$2:$B$5111,"&lt;="&amp;N$3)-$F4282)))</f>
        <v/>
      </c>
      <c r="O4282" s="54">
        <f>IF(OR($B4282="",O$3&lt;$D4282+Настройки!$B$7),0,MAX(0,$E4282-MAX(0,SUMIFS(Тех_Движение!$G$2:$G$5111,Тех_Движение!$D$2:$D$5111,$C4282,Тех_Движение!$B$2:$B$5111,"&lt;="&amp;O$3)-$F4282)))</f>
        <v/>
      </c>
      <c r="P4282" s="54">
        <f>IF(OR($B4282="",P$3&lt;$D4282+Настройки!$B$7),0,MAX(0,$E4282-MAX(0,SUMIFS(Тех_Движение!$G$2:$G$5111,Тех_Движение!$D$2:$D$5111,$C4282,Тех_Движение!$B$2:$B$5111,"&lt;="&amp;P$3)-$F4282)))</f>
        <v/>
      </c>
      <c r="Q4282" s="54">
        <f>IF(OR($B4282="",Q$3&lt;$D4282+Настройки!$B$7),0,MAX(0,$E4282-MAX(0,SUMIFS(Тех_Движение!$G$2:$G$5111,Тех_Движение!$D$2:$D$5111,$C4282,Тех_Движение!$B$2:$B$5111,"&lt;="&amp;Q$3)-$F4282)))</f>
        <v/>
      </c>
      <c r="R4282" s="54">
        <f>IF($B4282="","",SUM($K4282:$Q4282))</f>
        <v/>
      </c>
      <c r="S4282" s="56">
        <f>IF($B4282="","",VLOOKUP($C4282,Настройки!$A$11:$L$17,9,FALSE))</f>
        <v/>
      </c>
      <c r="T4282" s="56">
        <f>IF($B4282="","",$R4282*$S4282)</f>
        <v/>
      </c>
    </row>
    <row r="4283">
      <c r="A4283" s="20">
        <f>Тех_Движение!$A$4280</f>
        <v/>
      </c>
      <c r="B4283" s="20">
        <f>IF(Тех_Движение!$F$4280&gt;0,Тех_Движение!$I$4280,"")</f>
        <v/>
      </c>
      <c r="C4283" s="20">
        <f>IF($B4283="","",Тех_Движение!$D$4280)</f>
        <v/>
      </c>
      <c r="D4283" s="42">
        <f>IF($B4283="","",Тех_Движение!$B$4280)</f>
        <v/>
      </c>
      <c r="E4283" s="54">
        <f>IF($B4283="","",Тех_Движение!$F$4280)</f>
        <v/>
      </c>
      <c r="F4283" s="54">
        <f>IF($B4283="","",SUMIFS($E$5:$E4282,$C$5:$C4282,$C4283))</f>
        <v/>
      </c>
      <c r="G4283" s="54">
        <f>IF($B4283="","",MAX(0,$E4283-MAX(0,SUMIFS(Тех_Движение!$G$2:$G$5111,Тех_Движение!$D$2:$D$5111,$C4283,Тех_Движение!$B$2:$B$5111,"&lt;="&amp;Настройки!$B$5-1)-$F4283)))</f>
        <v/>
      </c>
      <c r="H4283" s="54">
        <f>IF($B4283="","",IF(AND($D4283&gt;=Настройки!$B$5,$D4283&lt;=Настройки!$B$6),$E4283,0))</f>
        <v/>
      </c>
      <c r="I4283" s="54">
        <f>IF($B4283="","",$G4283+$H4283-$J4283)</f>
        <v/>
      </c>
      <c r="J4283" s="54">
        <f>IF($B4283="","",MAX(0,$E4283-MAX(0,SUMIFS(Тех_Движение!$G$2:$G$5111,Тех_Движение!$D$2:$D$5111,$C4283,Тех_Движение!$B$2:$B$5111,"&lt;="&amp;Настройки!$B$6)-$F4283)))</f>
        <v/>
      </c>
      <c r="K4283" s="54">
        <f>IF(OR($B4283="",K$3&lt;$D4283+Настройки!$B$7),0,MAX(0,$E4283-MAX(0,SUMIFS(Тех_Движение!$G$2:$G$5111,Тех_Движение!$D$2:$D$5111,$C4283,Тех_Движение!$B$2:$B$5111,"&lt;="&amp;K$3)-$F4283)))</f>
        <v/>
      </c>
      <c r="L4283" s="54">
        <f>IF(OR($B4283="",L$3&lt;$D4283+Настройки!$B$7),0,MAX(0,$E4283-MAX(0,SUMIFS(Тех_Движение!$G$2:$G$5111,Тех_Движение!$D$2:$D$5111,$C4283,Тех_Движение!$B$2:$B$5111,"&lt;="&amp;L$3)-$F4283)))</f>
        <v/>
      </c>
      <c r="M4283" s="54">
        <f>IF(OR($B4283="",M$3&lt;$D4283+Настройки!$B$7),0,MAX(0,$E4283-MAX(0,SUMIFS(Тех_Движение!$G$2:$G$5111,Тех_Движение!$D$2:$D$5111,$C4283,Тех_Движение!$B$2:$B$5111,"&lt;="&amp;M$3)-$F4283)))</f>
        <v/>
      </c>
      <c r="N4283" s="54">
        <f>IF(OR($B4283="",N$3&lt;$D4283+Настройки!$B$7),0,MAX(0,$E4283-MAX(0,SUMIFS(Тех_Движение!$G$2:$G$5111,Тех_Движение!$D$2:$D$5111,$C4283,Тех_Движение!$B$2:$B$5111,"&lt;="&amp;N$3)-$F4283)))</f>
        <v/>
      </c>
      <c r="O4283" s="54">
        <f>IF(OR($B4283="",O$3&lt;$D4283+Настройки!$B$7),0,MAX(0,$E4283-MAX(0,SUMIFS(Тех_Движение!$G$2:$G$5111,Тех_Движение!$D$2:$D$5111,$C4283,Тех_Движение!$B$2:$B$5111,"&lt;="&amp;O$3)-$F4283)))</f>
        <v/>
      </c>
      <c r="P4283" s="54">
        <f>IF(OR($B4283="",P$3&lt;$D4283+Настройки!$B$7),0,MAX(0,$E4283-MAX(0,SUMIFS(Тех_Движение!$G$2:$G$5111,Тех_Движение!$D$2:$D$5111,$C4283,Тех_Движение!$B$2:$B$5111,"&lt;="&amp;P$3)-$F4283)))</f>
        <v/>
      </c>
      <c r="Q4283" s="54">
        <f>IF(OR($B4283="",Q$3&lt;$D4283+Настройки!$B$7),0,MAX(0,$E4283-MAX(0,SUMIFS(Тех_Движение!$G$2:$G$5111,Тех_Движение!$D$2:$D$5111,$C4283,Тех_Движение!$B$2:$B$5111,"&lt;="&amp;Q$3)-$F4283)))</f>
        <v/>
      </c>
      <c r="R4283" s="54">
        <f>IF($B4283="","",SUM($K4283:$Q4283))</f>
        <v/>
      </c>
      <c r="S4283" s="56">
        <f>IF($B4283="","",VLOOKUP($C4283,Настройки!$A$11:$L$17,9,FALSE))</f>
        <v/>
      </c>
      <c r="T4283" s="56">
        <f>IF($B4283="","",$R4283*$S4283)</f>
        <v/>
      </c>
    </row>
    <row r="4284">
      <c r="A4284" s="20">
        <f>Тех_Движение!$A$4281</f>
        <v/>
      </c>
      <c r="B4284" s="20">
        <f>IF(Тех_Движение!$F$4281&gt;0,Тех_Движение!$I$4281,"")</f>
        <v/>
      </c>
      <c r="C4284" s="20">
        <f>IF($B4284="","",Тех_Движение!$D$4281)</f>
        <v/>
      </c>
      <c r="D4284" s="42">
        <f>IF($B4284="","",Тех_Движение!$B$4281)</f>
        <v/>
      </c>
      <c r="E4284" s="54">
        <f>IF($B4284="","",Тех_Движение!$F$4281)</f>
        <v/>
      </c>
      <c r="F4284" s="54">
        <f>IF($B4284="","",SUMIFS($E$5:$E4283,$C$5:$C4283,$C4284))</f>
        <v/>
      </c>
      <c r="G4284" s="54">
        <f>IF($B4284="","",MAX(0,$E4284-MAX(0,SUMIFS(Тех_Движение!$G$2:$G$5111,Тех_Движение!$D$2:$D$5111,$C4284,Тех_Движение!$B$2:$B$5111,"&lt;="&amp;Настройки!$B$5-1)-$F4284)))</f>
        <v/>
      </c>
      <c r="H4284" s="54">
        <f>IF($B4284="","",IF(AND($D4284&gt;=Настройки!$B$5,$D4284&lt;=Настройки!$B$6),$E4284,0))</f>
        <v/>
      </c>
      <c r="I4284" s="54">
        <f>IF($B4284="","",$G4284+$H4284-$J4284)</f>
        <v/>
      </c>
      <c r="J4284" s="54">
        <f>IF($B4284="","",MAX(0,$E4284-MAX(0,SUMIFS(Тех_Движение!$G$2:$G$5111,Тех_Движение!$D$2:$D$5111,$C4284,Тех_Движение!$B$2:$B$5111,"&lt;="&amp;Настройки!$B$6)-$F4284)))</f>
        <v/>
      </c>
      <c r="K4284" s="54">
        <f>IF(OR($B4284="",K$3&lt;$D4284+Настройки!$B$7),0,MAX(0,$E4284-MAX(0,SUMIFS(Тех_Движение!$G$2:$G$5111,Тех_Движение!$D$2:$D$5111,$C4284,Тех_Движение!$B$2:$B$5111,"&lt;="&amp;K$3)-$F4284)))</f>
        <v/>
      </c>
      <c r="L4284" s="54">
        <f>IF(OR($B4284="",L$3&lt;$D4284+Настройки!$B$7),0,MAX(0,$E4284-MAX(0,SUMIFS(Тех_Движение!$G$2:$G$5111,Тех_Движение!$D$2:$D$5111,$C4284,Тех_Движение!$B$2:$B$5111,"&lt;="&amp;L$3)-$F4284)))</f>
        <v/>
      </c>
      <c r="M4284" s="54">
        <f>IF(OR($B4284="",M$3&lt;$D4284+Настройки!$B$7),0,MAX(0,$E4284-MAX(0,SUMIFS(Тех_Движение!$G$2:$G$5111,Тех_Движение!$D$2:$D$5111,$C4284,Тех_Движение!$B$2:$B$5111,"&lt;="&amp;M$3)-$F4284)))</f>
        <v/>
      </c>
      <c r="N4284" s="54">
        <f>IF(OR($B4284="",N$3&lt;$D4284+Настройки!$B$7),0,MAX(0,$E4284-MAX(0,SUMIFS(Тех_Движение!$G$2:$G$5111,Тех_Движение!$D$2:$D$5111,$C4284,Тех_Движение!$B$2:$B$5111,"&lt;="&amp;N$3)-$F4284)))</f>
        <v/>
      </c>
      <c r="O4284" s="54">
        <f>IF(OR($B4284="",O$3&lt;$D4284+Настройки!$B$7),0,MAX(0,$E4284-MAX(0,SUMIFS(Тех_Движение!$G$2:$G$5111,Тех_Движение!$D$2:$D$5111,$C4284,Тех_Движение!$B$2:$B$5111,"&lt;="&amp;O$3)-$F4284)))</f>
        <v/>
      </c>
      <c r="P4284" s="54">
        <f>IF(OR($B4284="",P$3&lt;$D4284+Настройки!$B$7),0,MAX(0,$E4284-MAX(0,SUMIFS(Тех_Движение!$G$2:$G$5111,Тех_Движение!$D$2:$D$5111,$C4284,Тех_Движение!$B$2:$B$5111,"&lt;="&amp;P$3)-$F4284)))</f>
        <v/>
      </c>
      <c r="Q4284" s="54">
        <f>IF(OR($B4284="",Q$3&lt;$D4284+Настройки!$B$7),0,MAX(0,$E4284-MAX(0,SUMIFS(Тех_Движение!$G$2:$G$5111,Тех_Движение!$D$2:$D$5111,$C4284,Тех_Движение!$B$2:$B$5111,"&lt;="&amp;Q$3)-$F4284)))</f>
        <v/>
      </c>
      <c r="R4284" s="54">
        <f>IF($B4284="","",SUM($K4284:$Q4284))</f>
        <v/>
      </c>
      <c r="S4284" s="56">
        <f>IF($B4284="","",VLOOKUP($C4284,Настройки!$A$11:$L$17,9,FALSE))</f>
        <v/>
      </c>
      <c r="T4284" s="56">
        <f>IF($B4284="","",$R4284*$S4284)</f>
        <v/>
      </c>
    </row>
    <row r="4285">
      <c r="A4285" s="20">
        <f>Тех_Движение!$A$4282</f>
        <v/>
      </c>
      <c r="B4285" s="20">
        <f>IF(Тех_Движение!$F$4282&gt;0,Тех_Движение!$I$4282,"")</f>
        <v/>
      </c>
      <c r="C4285" s="20">
        <f>IF($B4285="","",Тех_Движение!$D$4282)</f>
        <v/>
      </c>
      <c r="D4285" s="42">
        <f>IF($B4285="","",Тех_Движение!$B$4282)</f>
        <v/>
      </c>
      <c r="E4285" s="54">
        <f>IF($B4285="","",Тех_Движение!$F$4282)</f>
        <v/>
      </c>
      <c r="F4285" s="54">
        <f>IF($B4285="","",SUMIFS($E$5:$E4284,$C$5:$C4284,$C4285))</f>
        <v/>
      </c>
      <c r="G4285" s="54">
        <f>IF($B4285="","",MAX(0,$E4285-MAX(0,SUMIFS(Тех_Движение!$G$2:$G$5111,Тех_Движение!$D$2:$D$5111,$C4285,Тех_Движение!$B$2:$B$5111,"&lt;="&amp;Настройки!$B$5-1)-$F4285)))</f>
        <v/>
      </c>
      <c r="H4285" s="54">
        <f>IF($B4285="","",IF(AND($D4285&gt;=Настройки!$B$5,$D4285&lt;=Настройки!$B$6),$E4285,0))</f>
        <v/>
      </c>
      <c r="I4285" s="54">
        <f>IF($B4285="","",$G4285+$H4285-$J4285)</f>
        <v/>
      </c>
      <c r="J4285" s="54">
        <f>IF($B4285="","",MAX(0,$E4285-MAX(0,SUMIFS(Тех_Движение!$G$2:$G$5111,Тех_Движение!$D$2:$D$5111,$C4285,Тех_Движение!$B$2:$B$5111,"&lt;="&amp;Настройки!$B$6)-$F4285)))</f>
        <v/>
      </c>
      <c r="K4285" s="54">
        <f>IF(OR($B4285="",K$3&lt;$D4285+Настройки!$B$7),0,MAX(0,$E4285-MAX(0,SUMIFS(Тех_Движение!$G$2:$G$5111,Тех_Движение!$D$2:$D$5111,$C4285,Тех_Движение!$B$2:$B$5111,"&lt;="&amp;K$3)-$F4285)))</f>
        <v/>
      </c>
      <c r="L4285" s="54">
        <f>IF(OR($B4285="",L$3&lt;$D4285+Настройки!$B$7),0,MAX(0,$E4285-MAX(0,SUMIFS(Тех_Движение!$G$2:$G$5111,Тех_Движение!$D$2:$D$5111,$C4285,Тех_Движение!$B$2:$B$5111,"&lt;="&amp;L$3)-$F4285)))</f>
        <v/>
      </c>
      <c r="M4285" s="54">
        <f>IF(OR($B4285="",M$3&lt;$D4285+Настройки!$B$7),0,MAX(0,$E4285-MAX(0,SUMIFS(Тех_Движение!$G$2:$G$5111,Тех_Движение!$D$2:$D$5111,$C4285,Тех_Движение!$B$2:$B$5111,"&lt;="&amp;M$3)-$F4285)))</f>
        <v/>
      </c>
      <c r="N4285" s="54">
        <f>IF(OR($B4285="",N$3&lt;$D4285+Настройки!$B$7),0,MAX(0,$E4285-MAX(0,SUMIFS(Тех_Движение!$G$2:$G$5111,Тех_Движение!$D$2:$D$5111,$C4285,Тех_Движение!$B$2:$B$5111,"&lt;="&amp;N$3)-$F4285)))</f>
        <v/>
      </c>
      <c r="O4285" s="54">
        <f>IF(OR($B4285="",O$3&lt;$D4285+Настройки!$B$7),0,MAX(0,$E4285-MAX(0,SUMIFS(Тех_Движение!$G$2:$G$5111,Тех_Движение!$D$2:$D$5111,$C4285,Тех_Движение!$B$2:$B$5111,"&lt;="&amp;O$3)-$F4285)))</f>
        <v/>
      </c>
      <c r="P4285" s="54">
        <f>IF(OR($B4285="",P$3&lt;$D4285+Настройки!$B$7),0,MAX(0,$E4285-MAX(0,SUMIFS(Тех_Движение!$G$2:$G$5111,Тех_Движение!$D$2:$D$5111,$C4285,Тех_Движение!$B$2:$B$5111,"&lt;="&amp;P$3)-$F4285)))</f>
        <v/>
      </c>
      <c r="Q4285" s="54">
        <f>IF(OR($B4285="",Q$3&lt;$D4285+Настройки!$B$7),0,MAX(0,$E4285-MAX(0,SUMIFS(Тех_Движение!$G$2:$G$5111,Тех_Движение!$D$2:$D$5111,$C4285,Тех_Движение!$B$2:$B$5111,"&lt;="&amp;Q$3)-$F4285)))</f>
        <v/>
      </c>
      <c r="R4285" s="54">
        <f>IF($B4285="","",SUM($K4285:$Q4285))</f>
        <v/>
      </c>
      <c r="S4285" s="56">
        <f>IF($B4285="","",VLOOKUP($C4285,Настройки!$A$11:$L$17,9,FALSE))</f>
        <v/>
      </c>
      <c r="T4285" s="56">
        <f>IF($B4285="","",$R4285*$S4285)</f>
        <v/>
      </c>
    </row>
    <row r="4286">
      <c r="A4286" s="20">
        <f>Тех_Движение!$A$4283</f>
        <v/>
      </c>
      <c r="B4286" s="20">
        <f>IF(Тех_Движение!$F$4283&gt;0,Тех_Движение!$I$4283,"")</f>
        <v/>
      </c>
      <c r="C4286" s="20">
        <f>IF($B4286="","",Тех_Движение!$D$4283)</f>
        <v/>
      </c>
      <c r="D4286" s="42">
        <f>IF($B4286="","",Тех_Движение!$B$4283)</f>
        <v/>
      </c>
      <c r="E4286" s="54">
        <f>IF($B4286="","",Тех_Движение!$F$4283)</f>
        <v/>
      </c>
      <c r="F4286" s="54">
        <f>IF($B4286="","",SUMIFS($E$5:$E4285,$C$5:$C4285,$C4286))</f>
        <v/>
      </c>
      <c r="G4286" s="54">
        <f>IF($B4286="","",MAX(0,$E4286-MAX(0,SUMIFS(Тех_Движение!$G$2:$G$5111,Тех_Движение!$D$2:$D$5111,$C4286,Тех_Движение!$B$2:$B$5111,"&lt;="&amp;Настройки!$B$5-1)-$F4286)))</f>
        <v/>
      </c>
      <c r="H4286" s="54">
        <f>IF($B4286="","",IF(AND($D4286&gt;=Настройки!$B$5,$D4286&lt;=Настройки!$B$6),$E4286,0))</f>
        <v/>
      </c>
      <c r="I4286" s="54">
        <f>IF($B4286="","",$G4286+$H4286-$J4286)</f>
        <v/>
      </c>
      <c r="J4286" s="54">
        <f>IF($B4286="","",MAX(0,$E4286-MAX(0,SUMIFS(Тех_Движение!$G$2:$G$5111,Тех_Движение!$D$2:$D$5111,$C4286,Тех_Движение!$B$2:$B$5111,"&lt;="&amp;Настройки!$B$6)-$F4286)))</f>
        <v/>
      </c>
      <c r="K4286" s="54">
        <f>IF(OR($B4286="",K$3&lt;$D4286+Настройки!$B$7),0,MAX(0,$E4286-MAX(0,SUMIFS(Тех_Движение!$G$2:$G$5111,Тех_Движение!$D$2:$D$5111,$C4286,Тех_Движение!$B$2:$B$5111,"&lt;="&amp;K$3)-$F4286)))</f>
        <v/>
      </c>
      <c r="L4286" s="54">
        <f>IF(OR($B4286="",L$3&lt;$D4286+Настройки!$B$7),0,MAX(0,$E4286-MAX(0,SUMIFS(Тех_Движение!$G$2:$G$5111,Тех_Движение!$D$2:$D$5111,$C4286,Тех_Движение!$B$2:$B$5111,"&lt;="&amp;L$3)-$F4286)))</f>
        <v/>
      </c>
      <c r="M4286" s="54">
        <f>IF(OR($B4286="",M$3&lt;$D4286+Настройки!$B$7),0,MAX(0,$E4286-MAX(0,SUMIFS(Тех_Движение!$G$2:$G$5111,Тех_Движение!$D$2:$D$5111,$C4286,Тех_Движение!$B$2:$B$5111,"&lt;="&amp;M$3)-$F4286)))</f>
        <v/>
      </c>
      <c r="N4286" s="54">
        <f>IF(OR($B4286="",N$3&lt;$D4286+Настройки!$B$7),0,MAX(0,$E4286-MAX(0,SUMIFS(Тех_Движение!$G$2:$G$5111,Тех_Движение!$D$2:$D$5111,$C4286,Тех_Движение!$B$2:$B$5111,"&lt;="&amp;N$3)-$F4286)))</f>
        <v/>
      </c>
      <c r="O4286" s="54">
        <f>IF(OR($B4286="",O$3&lt;$D4286+Настройки!$B$7),0,MAX(0,$E4286-MAX(0,SUMIFS(Тех_Движение!$G$2:$G$5111,Тех_Движение!$D$2:$D$5111,$C4286,Тех_Движение!$B$2:$B$5111,"&lt;="&amp;O$3)-$F4286)))</f>
        <v/>
      </c>
      <c r="P4286" s="54">
        <f>IF(OR($B4286="",P$3&lt;$D4286+Настройки!$B$7),0,MAX(0,$E4286-MAX(0,SUMIFS(Тех_Движение!$G$2:$G$5111,Тех_Движение!$D$2:$D$5111,$C4286,Тех_Движение!$B$2:$B$5111,"&lt;="&amp;P$3)-$F4286)))</f>
        <v/>
      </c>
      <c r="Q4286" s="54">
        <f>IF(OR($B4286="",Q$3&lt;$D4286+Настройки!$B$7),0,MAX(0,$E4286-MAX(0,SUMIFS(Тех_Движение!$G$2:$G$5111,Тех_Движение!$D$2:$D$5111,$C4286,Тех_Движение!$B$2:$B$5111,"&lt;="&amp;Q$3)-$F4286)))</f>
        <v/>
      </c>
      <c r="R4286" s="54">
        <f>IF($B4286="","",SUM($K4286:$Q4286))</f>
        <v/>
      </c>
      <c r="S4286" s="56">
        <f>IF($B4286="","",VLOOKUP($C4286,Настройки!$A$11:$L$17,9,FALSE))</f>
        <v/>
      </c>
      <c r="T4286" s="56">
        <f>IF($B4286="","",$R4286*$S4286)</f>
        <v/>
      </c>
    </row>
    <row r="4287">
      <c r="A4287" s="20">
        <f>Тех_Движение!$A$4284</f>
        <v/>
      </c>
      <c r="B4287" s="20">
        <f>IF(Тех_Движение!$F$4284&gt;0,Тех_Движение!$I$4284,"")</f>
        <v/>
      </c>
      <c r="C4287" s="20">
        <f>IF($B4287="","",Тех_Движение!$D$4284)</f>
        <v/>
      </c>
      <c r="D4287" s="42">
        <f>IF($B4287="","",Тех_Движение!$B$4284)</f>
        <v/>
      </c>
      <c r="E4287" s="54">
        <f>IF($B4287="","",Тех_Движение!$F$4284)</f>
        <v/>
      </c>
      <c r="F4287" s="54">
        <f>IF($B4287="","",SUMIFS($E$5:$E4286,$C$5:$C4286,$C4287))</f>
        <v/>
      </c>
      <c r="G4287" s="54">
        <f>IF($B4287="","",MAX(0,$E4287-MAX(0,SUMIFS(Тех_Движение!$G$2:$G$5111,Тех_Движение!$D$2:$D$5111,$C4287,Тех_Движение!$B$2:$B$5111,"&lt;="&amp;Настройки!$B$5-1)-$F4287)))</f>
        <v/>
      </c>
      <c r="H4287" s="54">
        <f>IF($B4287="","",IF(AND($D4287&gt;=Настройки!$B$5,$D4287&lt;=Настройки!$B$6),$E4287,0))</f>
        <v/>
      </c>
      <c r="I4287" s="54">
        <f>IF($B4287="","",$G4287+$H4287-$J4287)</f>
        <v/>
      </c>
      <c r="J4287" s="54">
        <f>IF($B4287="","",MAX(0,$E4287-MAX(0,SUMIFS(Тех_Движение!$G$2:$G$5111,Тех_Движение!$D$2:$D$5111,$C4287,Тех_Движение!$B$2:$B$5111,"&lt;="&amp;Настройки!$B$6)-$F4287)))</f>
        <v/>
      </c>
      <c r="K4287" s="54">
        <f>IF(OR($B4287="",K$3&lt;$D4287+Настройки!$B$7),0,MAX(0,$E4287-MAX(0,SUMIFS(Тех_Движение!$G$2:$G$5111,Тех_Движение!$D$2:$D$5111,$C4287,Тех_Движение!$B$2:$B$5111,"&lt;="&amp;K$3)-$F4287)))</f>
        <v/>
      </c>
      <c r="L4287" s="54">
        <f>IF(OR($B4287="",L$3&lt;$D4287+Настройки!$B$7),0,MAX(0,$E4287-MAX(0,SUMIFS(Тех_Движение!$G$2:$G$5111,Тех_Движение!$D$2:$D$5111,$C4287,Тех_Движение!$B$2:$B$5111,"&lt;="&amp;L$3)-$F4287)))</f>
        <v/>
      </c>
      <c r="M4287" s="54">
        <f>IF(OR($B4287="",M$3&lt;$D4287+Настройки!$B$7),0,MAX(0,$E4287-MAX(0,SUMIFS(Тех_Движение!$G$2:$G$5111,Тех_Движение!$D$2:$D$5111,$C4287,Тех_Движение!$B$2:$B$5111,"&lt;="&amp;M$3)-$F4287)))</f>
        <v/>
      </c>
      <c r="N4287" s="54">
        <f>IF(OR($B4287="",N$3&lt;$D4287+Настройки!$B$7),0,MAX(0,$E4287-MAX(0,SUMIFS(Тех_Движение!$G$2:$G$5111,Тех_Движение!$D$2:$D$5111,$C4287,Тех_Движение!$B$2:$B$5111,"&lt;="&amp;N$3)-$F4287)))</f>
        <v/>
      </c>
      <c r="O4287" s="54">
        <f>IF(OR($B4287="",O$3&lt;$D4287+Настройки!$B$7),0,MAX(0,$E4287-MAX(0,SUMIFS(Тех_Движение!$G$2:$G$5111,Тех_Движение!$D$2:$D$5111,$C4287,Тех_Движение!$B$2:$B$5111,"&lt;="&amp;O$3)-$F4287)))</f>
        <v/>
      </c>
      <c r="P4287" s="54">
        <f>IF(OR($B4287="",P$3&lt;$D4287+Настройки!$B$7),0,MAX(0,$E4287-MAX(0,SUMIFS(Тех_Движение!$G$2:$G$5111,Тех_Движение!$D$2:$D$5111,$C4287,Тех_Движение!$B$2:$B$5111,"&lt;="&amp;P$3)-$F4287)))</f>
        <v/>
      </c>
      <c r="Q4287" s="54">
        <f>IF(OR($B4287="",Q$3&lt;$D4287+Настройки!$B$7),0,MAX(0,$E4287-MAX(0,SUMIFS(Тех_Движение!$G$2:$G$5111,Тех_Движение!$D$2:$D$5111,$C4287,Тех_Движение!$B$2:$B$5111,"&lt;="&amp;Q$3)-$F4287)))</f>
        <v/>
      </c>
      <c r="R4287" s="54">
        <f>IF($B4287="","",SUM($K4287:$Q4287))</f>
        <v/>
      </c>
      <c r="S4287" s="56">
        <f>IF($B4287="","",VLOOKUP($C4287,Настройки!$A$11:$L$17,9,FALSE))</f>
        <v/>
      </c>
      <c r="T4287" s="56">
        <f>IF($B4287="","",$R4287*$S4287)</f>
        <v/>
      </c>
    </row>
    <row r="4288">
      <c r="A4288" s="20">
        <f>Тех_Движение!$A$4285</f>
        <v/>
      </c>
      <c r="B4288" s="20">
        <f>IF(Тех_Движение!$F$4285&gt;0,Тех_Движение!$I$4285,"")</f>
        <v/>
      </c>
      <c r="C4288" s="20">
        <f>IF($B4288="","",Тех_Движение!$D$4285)</f>
        <v/>
      </c>
      <c r="D4288" s="42">
        <f>IF($B4288="","",Тех_Движение!$B$4285)</f>
        <v/>
      </c>
      <c r="E4288" s="54">
        <f>IF($B4288="","",Тех_Движение!$F$4285)</f>
        <v/>
      </c>
      <c r="F4288" s="54">
        <f>IF($B4288="","",SUMIFS($E$5:$E4287,$C$5:$C4287,$C4288))</f>
        <v/>
      </c>
      <c r="G4288" s="54">
        <f>IF($B4288="","",MAX(0,$E4288-MAX(0,SUMIFS(Тех_Движение!$G$2:$G$5111,Тех_Движение!$D$2:$D$5111,$C4288,Тех_Движение!$B$2:$B$5111,"&lt;="&amp;Настройки!$B$5-1)-$F4288)))</f>
        <v/>
      </c>
      <c r="H4288" s="54">
        <f>IF($B4288="","",IF(AND($D4288&gt;=Настройки!$B$5,$D4288&lt;=Настройки!$B$6),$E4288,0))</f>
        <v/>
      </c>
      <c r="I4288" s="54">
        <f>IF($B4288="","",$G4288+$H4288-$J4288)</f>
        <v/>
      </c>
      <c r="J4288" s="54">
        <f>IF($B4288="","",MAX(0,$E4288-MAX(0,SUMIFS(Тех_Движение!$G$2:$G$5111,Тех_Движение!$D$2:$D$5111,$C4288,Тех_Движение!$B$2:$B$5111,"&lt;="&amp;Настройки!$B$6)-$F4288)))</f>
        <v/>
      </c>
      <c r="K4288" s="54">
        <f>IF(OR($B4288="",K$3&lt;$D4288+Настройки!$B$7),0,MAX(0,$E4288-MAX(0,SUMIFS(Тех_Движение!$G$2:$G$5111,Тех_Движение!$D$2:$D$5111,$C4288,Тех_Движение!$B$2:$B$5111,"&lt;="&amp;K$3)-$F4288)))</f>
        <v/>
      </c>
      <c r="L4288" s="54">
        <f>IF(OR($B4288="",L$3&lt;$D4288+Настройки!$B$7),0,MAX(0,$E4288-MAX(0,SUMIFS(Тех_Движение!$G$2:$G$5111,Тех_Движение!$D$2:$D$5111,$C4288,Тех_Движение!$B$2:$B$5111,"&lt;="&amp;L$3)-$F4288)))</f>
        <v/>
      </c>
      <c r="M4288" s="54">
        <f>IF(OR($B4288="",M$3&lt;$D4288+Настройки!$B$7),0,MAX(0,$E4288-MAX(0,SUMIFS(Тех_Движение!$G$2:$G$5111,Тех_Движение!$D$2:$D$5111,$C4288,Тех_Движение!$B$2:$B$5111,"&lt;="&amp;M$3)-$F4288)))</f>
        <v/>
      </c>
      <c r="N4288" s="54">
        <f>IF(OR($B4288="",N$3&lt;$D4288+Настройки!$B$7),0,MAX(0,$E4288-MAX(0,SUMIFS(Тех_Движение!$G$2:$G$5111,Тех_Движение!$D$2:$D$5111,$C4288,Тех_Движение!$B$2:$B$5111,"&lt;="&amp;N$3)-$F4288)))</f>
        <v/>
      </c>
      <c r="O4288" s="54">
        <f>IF(OR($B4288="",O$3&lt;$D4288+Настройки!$B$7),0,MAX(0,$E4288-MAX(0,SUMIFS(Тех_Движение!$G$2:$G$5111,Тех_Движение!$D$2:$D$5111,$C4288,Тех_Движение!$B$2:$B$5111,"&lt;="&amp;O$3)-$F4288)))</f>
        <v/>
      </c>
      <c r="P4288" s="54">
        <f>IF(OR($B4288="",P$3&lt;$D4288+Настройки!$B$7),0,MAX(0,$E4288-MAX(0,SUMIFS(Тех_Движение!$G$2:$G$5111,Тех_Движение!$D$2:$D$5111,$C4288,Тех_Движение!$B$2:$B$5111,"&lt;="&amp;P$3)-$F4288)))</f>
        <v/>
      </c>
      <c r="Q4288" s="54">
        <f>IF(OR($B4288="",Q$3&lt;$D4288+Настройки!$B$7),0,MAX(0,$E4288-MAX(0,SUMIFS(Тех_Движение!$G$2:$G$5111,Тех_Движение!$D$2:$D$5111,$C4288,Тех_Движение!$B$2:$B$5111,"&lt;="&amp;Q$3)-$F4288)))</f>
        <v/>
      </c>
      <c r="R4288" s="54">
        <f>IF($B4288="","",SUM($K4288:$Q4288))</f>
        <v/>
      </c>
      <c r="S4288" s="56">
        <f>IF($B4288="","",VLOOKUP($C4288,Настройки!$A$11:$L$17,9,FALSE))</f>
        <v/>
      </c>
      <c r="T4288" s="56">
        <f>IF($B4288="","",$R4288*$S4288)</f>
        <v/>
      </c>
    </row>
    <row r="4289">
      <c r="A4289" s="20">
        <f>Тех_Движение!$A$4286</f>
        <v/>
      </c>
      <c r="B4289" s="20">
        <f>IF(Тех_Движение!$F$4286&gt;0,Тех_Движение!$I$4286,"")</f>
        <v/>
      </c>
      <c r="C4289" s="20">
        <f>IF($B4289="","",Тех_Движение!$D$4286)</f>
        <v/>
      </c>
      <c r="D4289" s="42">
        <f>IF($B4289="","",Тех_Движение!$B$4286)</f>
        <v/>
      </c>
      <c r="E4289" s="54">
        <f>IF($B4289="","",Тех_Движение!$F$4286)</f>
        <v/>
      </c>
      <c r="F4289" s="54">
        <f>IF($B4289="","",SUMIFS($E$5:$E4288,$C$5:$C4288,$C4289))</f>
        <v/>
      </c>
      <c r="G4289" s="54">
        <f>IF($B4289="","",MAX(0,$E4289-MAX(0,SUMIFS(Тех_Движение!$G$2:$G$5111,Тех_Движение!$D$2:$D$5111,$C4289,Тех_Движение!$B$2:$B$5111,"&lt;="&amp;Настройки!$B$5-1)-$F4289)))</f>
        <v/>
      </c>
      <c r="H4289" s="54">
        <f>IF($B4289="","",IF(AND($D4289&gt;=Настройки!$B$5,$D4289&lt;=Настройки!$B$6),$E4289,0))</f>
        <v/>
      </c>
      <c r="I4289" s="54">
        <f>IF($B4289="","",$G4289+$H4289-$J4289)</f>
        <v/>
      </c>
      <c r="J4289" s="54">
        <f>IF($B4289="","",MAX(0,$E4289-MAX(0,SUMIFS(Тех_Движение!$G$2:$G$5111,Тех_Движение!$D$2:$D$5111,$C4289,Тех_Движение!$B$2:$B$5111,"&lt;="&amp;Настройки!$B$6)-$F4289)))</f>
        <v/>
      </c>
      <c r="K4289" s="54">
        <f>IF(OR($B4289="",K$3&lt;$D4289+Настройки!$B$7),0,MAX(0,$E4289-MAX(0,SUMIFS(Тех_Движение!$G$2:$G$5111,Тех_Движение!$D$2:$D$5111,$C4289,Тех_Движение!$B$2:$B$5111,"&lt;="&amp;K$3)-$F4289)))</f>
        <v/>
      </c>
      <c r="L4289" s="54">
        <f>IF(OR($B4289="",L$3&lt;$D4289+Настройки!$B$7),0,MAX(0,$E4289-MAX(0,SUMIFS(Тех_Движение!$G$2:$G$5111,Тех_Движение!$D$2:$D$5111,$C4289,Тех_Движение!$B$2:$B$5111,"&lt;="&amp;L$3)-$F4289)))</f>
        <v/>
      </c>
      <c r="M4289" s="54">
        <f>IF(OR($B4289="",M$3&lt;$D4289+Настройки!$B$7),0,MAX(0,$E4289-MAX(0,SUMIFS(Тех_Движение!$G$2:$G$5111,Тех_Движение!$D$2:$D$5111,$C4289,Тех_Движение!$B$2:$B$5111,"&lt;="&amp;M$3)-$F4289)))</f>
        <v/>
      </c>
      <c r="N4289" s="54">
        <f>IF(OR($B4289="",N$3&lt;$D4289+Настройки!$B$7),0,MAX(0,$E4289-MAX(0,SUMIFS(Тех_Движение!$G$2:$G$5111,Тех_Движение!$D$2:$D$5111,$C4289,Тех_Движение!$B$2:$B$5111,"&lt;="&amp;N$3)-$F4289)))</f>
        <v/>
      </c>
      <c r="O4289" s="54">
        <f>IF(OR($B4289="",O$3&lt;$D4289+Настройки!$B$7),0,MAX(0,$E4289-MAX(0,SUMIFS(Тех_Движение!$G$2:$G$5111,Тех_Движение!$D$2:$D$5111,$C4289,Тех_Движение!$B$2:$B$5111,"&lt;="&amp;O$3)-$F4289)))</f>
        <v/>
      </c>
      <c r="P4289" s="54">
        <f>IF(OR($B4289="",P$3&lt;$D4289+Настройки!$B$7),0,MAX(0,$E4289-MAX(0,SUMIFS(Тех_Движение!$G$2:$G$5111,Тех_Движение!$D$2:$D$5111,$C4289,Тех_Движение!$B$2:$B$5111,"&lt;="&amp;P$3)-$F4289)))</f>
        <v/>
      </c>
      <c r="Q4289" s="54">
        <f>IF(OR($B4289="",Q$3&lt;$D4289+Настройки!$B$7),0,MAX(0,$E4289-MAX(0,SUMIFS(Тех_Движение!$G$2:$G$5111,Тех_Движение!$D$2:$D$5111,$C4289,Тех_Движение!$B$2:$B$5111,"&lt;="&amp;Q$3)-$F4289)))</f>
        <v/>
      </c>
      <c r="R4289" s="54">
        <f>IF($B4289="","",SUM($K4289:$Q4289))</f>
        <v/>
      </c>
      <c r="S4289" s="56">
        <f>IF($B4289="","",VLOOKUP($C4289,Настройки!$A$11:$L$17,9,FALSE))</f>
        <v/>
      </c>
      <c r="T4289" s="56">
        <f>IF($B4289="","",$R4289*$S4289)</f>
        <v/>
      </c>
    </row>
    <row r="4290">
      <c r="A4290" s="20">
        <f>Тех_Движение!$A$4287</f>
        <v/>
      </c>
      <c r="B4290" s="20">
        <f>IF(Тех_Движение!$F$4287&gt;0,Тех_Движение!$I$4287,"")</f>
        <v/>
      </c>
      <c r="C4290" s="20">
        <f>IF($B4290="","",Тех_Движение!$D$4287)</f>
        <v/>
      </c>
      <c r="D4290" s="42">
        <f>IF($B4290="","",Тех_Движение!$B$4287)</f>
        <v/>
      </c>
      <c r="E4290" s="54">
        <f>IF($B4290="","",Тех_Движение!$F$4287)</f>
        <v/>
      </c>
      <c r="F4290" s="54">
        <f>IF($B4290="","",SUMIFS($E$5:$E4289,$C$5:$C4289,$C4290))</f>
        <v/>
      </c>
      <c r="G4290" s="54">
        <f>IF($B4290="","",MAX(0,$E4290-MAX(0,SUMIFS(Тех_Движение!$G$2:$G$5111,Тех_Движение!$D$2:$D$5111,$C4290,Тех_Движение!$B$2:$B$5111,"&lt;="&amp;Настройки!$B$5-1)-$F4290)))</f>
        <v/>
      </c>
      <c r="H4290" s="54">
        <f>IF($B4290="","",IF(AND($D4290&gt;=Настройки!$B$5,$D4290&lt;=Настройки!$B$6),$E4290,0))</f>
        <v/>
      </c>
      <c r="I4290" s="54">
        <f>IF($B4290="","",$G4290+$H4290-$J4290)</f>
        <v/>
      </c>
      <c r="J4290" s="54">
        <f>IF($B4290="","",MAX(0,$E4290-MAX(0,SUMIFS(Тех_Движение!$G$2:$G$5111,Тех_Движение!$D$2:$D$5111,$C4290,Тех_Движение!$B$2:$B$5111,"&lt;="&amp;Настройки!$B$6)-$F4290)))</f>
        <v/>
      </c>
      <c r="K4290" s="54">
        <f>IF(OR($B4290="",K$3&lt;$D4290+Настройки!$B$7),0,MAX(0,$E4290-MAX(0,SUMIFS(Тех_Движение!$G$2:$G$5111,Тех_Движение!$D$2:$D$5111,$C4290,Тех_Движение!$B$2:$B$5111,"&lt;="&amp;K$3)-$F4290)))</f>
        <v/>
      </c>
      <c r="L4290" s="54">
        <f>IF(OR($B4290="",L$3&lt;$D4290+Настройки!$B$7),0,MAX(0,$E4290-MAX(0,SUMIFS(Тех_Движение!$G$2:$G$5111,Тех_Движение!$D$2:$D$5111,$C4290,Тех_Движение!$B$2:$B$5111,"&lt;="&amp;L$3)-$F4290)))</f>
        <v/>
      </c>
      <c r="M4290" s="54">
        <f>IF(OR($B4290="",M$3&lt;$D4290+Настройки!$B$7),0,MAX(0,$E4290-MAX(0,SUMIFS(Тех_Движение!$G$2:$G$5111,Тех_Движение!$D$2:$D$5111,$C4290,Тех_Движение!$B$2:$B$5111,"&lt;="&amp;M$3)-$F4290)))</f>
        <v/>
      </c>
      <c r="N4290" s="54">
        <f>IF(OR($B4290="",N$3&lt;$D4290+Настройки!$B$7),0,MAX(0,$E4290-MAX(0,SUMIFS(Тех_Движение!$G$2:$G$5111,Тех_Движение!$D$2:$D$5111,$C4290,Тех_Движение!$B$2:$B$5111,"&lt;="&amp;N$3)-$F4290)))</f>
        <v/>
      </c>
      <c r="O4290" s="54">
        <f>IF(OR($B4290="",O$3&lt;$D4290+Настройки!$B$7),0,MAX(0,$E4290-MAX(0,SUMIFS(Тех_Движение!$G$2:$G$5111,Тех_Движение!$D$2:$D$5111,$C4290,Тех_Движение!$B$2:$B$5111,"&lt;="&amp;O$3)-$F4290)))</f>
        <v/>
      </c>
      <c r="P4290" s="54">
        <f>IF(OR($B4290="",P$3&lt;$D4290+Настройки!$B$7),0,MAX(0,$E4290-MAX(0,SUMIFS(Тех_Движение!$G$2:$G$5111,Тех_Движение!$D$2:$D$5111,$C4290,Тех_Движение!$B$2:$B$5111,"&lt;="&amp;P$3)-$F4290)))</f>
        <v/>
      </c>
      <c r="Q4290" s="54">
        <f>IF(OR($B4290="",Q$3&lt;$D4290+Настройки!$B$7),0,MAX(0,$E4290-MAX(0,SUMIFS(Тех_Движение!$G$2:$G$5111,Тех_Движение!$D$2:$D$5111,$C4290,Тех_Движение!$B$2:$B$5111,"&lt;="&amp;Q$3)-$F4290)))</f>
        <v/>
      </c>
      <c r="R4290" s="54">
        <f>IF($B4290="","",SUM($K4290:$Q4290))</f>
        <v/>
      </c>
      <c r="S4290" s="56">
        <f>IF($B4290="","",VLOOKUP($C4290,Настройки!$A$11:$L$17,9,FALSE))</f>
        <v/>
      </c>
      <c r="T4290" s="56">
        <f>IF($B4290="","",$R4290*$S4290)</f>
        <v/>
      </c>
    </row>
    <row r="4291">
      <c r="A4291" s="20">
        <f>Тех_Движение!$A$4288</f>
        <v/>
      </c>
      <c r="B4291" s="20">
        <f>IF(Тех_Движение!$F$4288&gt;0,Тех_Движение!$I$4288,"")</f>
        <v/>
      </c>
      <c r="C4291" s="20">
        <f>IF($B4291="","",Тех_Движение!$D$4288)</f>
        <v/>
      </c>
      <c r="D4291" s="42">
        <f>IF($B4291="","",Тех_Движение!$B$4288)</f>
        <v/>
      </c>
      <c r="E4291" s="54">
        <f>IF($B4291="","",Тех_Движение!$F$4288)</f>
        <v/>
      </c>
      <c r="F4291" s="54">
        <f>IF($B4291="","",SUMIFS($E$5:$E4290,$C$5:$C4290,$C4291))</f>
        <v/>
      </c>
      <c r="G4291" s="54">
        <f>IF($B4291="","",MAX(0,$E4291-MAX(0,SUMIFS(Тех_Движение!$G$2:$G$5111,Тех_Движение!$D$2:$D$5111,$C4291,Тех_Движение!$B$2:$B$5111,"&lt;="&amp;Настройки!$B$5-1)-$F4291)))</f>
        <v/>
      </c>
      <c r="H4291" s="54">
        <f>IF($B4291="","",IF(AND($D4291&gt;=Настройки!$B$5,$D4291&lt;=Настройки!$B$6),$E4291,0))</f>
        <v/>
      </c>
      <c r="I4291" s="54">
        <f>IF($B4291="","",$G4291+$H4291-$J4291)</f>
        <v/>
      </c>
      <c r="J4291" s="54">
        <f>IF($B4291="","",MAX(0,$E4291-MAX(0,SUMIFS(Тех_Движение!$G$2:$G$5111,Тех_Движение!$D$2:$D$5111,$C4291,Тех_Движение!$B$2:$B$5111,"&lt;="&amp;Настройки!$B$6)-$F4291)))</f>
        <v/>
      </c>
      <c r="K4291" s="54">
        <f>IF(OR($B4291="",K$3&lt;$D4291+Настройки!$B$7),0,MAX(0,$E4291-MAX(0,SUMIFS(Тех_Движение!$G$2:$G$5111,Тех_Движение!$D$2:$D$5111,$C4291,Тех_Движение!$B$2:$B$5111,"&lt;="&amp;K$3)-$F4291)))</f>
        <v/>
      </c>
      <c r="L4291" s="54">
        <f>IF(OR($B4291="",L$3&lt;$D4291+Настройки!$B$7),0,MAX(0,$E4291-MAX(0,SUMIFS(Тех_Движение!$G$2:$G$5111,Тех_Движение!$D$2:$D$5111,$C4291,Тех_Движение!$B$2:$B$5111,"&lt;="&amp;L$3)-$F4291)))</f>
        <v/>
      </c>
      <c r="M4291" s="54">
        <f>IF(OR($B4291="",M$3&lt;$D4291+Настройки!$B$7),0,MAX(0,$E4291-MAX(0,SUMIFS(Тех_Движение!$G$2:$G$5111,Тех_Движение!$D$2:$D$5111,$C4291,Тех_Движение!$B$2:$B$5111,"&lt;="&amp;M$3)-$F4291)))</f>
        <v/>
      </c>
      <c r="N4291" s="54">
        <f>IF(OR($B4291="",N$3&lt;$D4291+Настройки!$B$7),0,MAX(0,$E4291-MAX(0,SUMIFS(Тех_Движение!$G$2:$G$5111,Тех_Движение!$D$2:$D$5111,$C4291,Тех_Движение!$B$2:$B$5111,"&lt;="&amp;N$3)-$F4291)))</f>
        <v/>
      </c>
      <c r="O4291" s="54">
        <f>IF(OR($B4291="",O$3&lt;$D4291+Настройки!$B$7),0,MAX(0,$E4291-MAX(0,SUMIFS(Тех_Движение!$G$2:$G$5111,Тех_Движение!$D$2:$D$5111,$C4291,Тех_Движение!$B$2:$B$5111,"&lt;="&amp;O$3)-$F4291)))</f>
        <v/>
      </c>
      <c r="P4291" s="54">
        <f>IF(OR($B4291="",P$3&lt;$D4291+Настройки!$B$7),0,MAX(0,$E4291-MAX(0,SUMIFS(Тех_Движение!$G$2:$G$5111,Тех_Движение!$D$2:$D$5111,$C4291,Тех_Движение!$B$2:$B$5111,"&lt;="&amp;P$3)-$F4291)))</f>
        <v/>
      </c>
      <c r="Q4291" s="54">
        <f>IF(OR($B4291="",Q$3&lt;$D4291+Настройки!$B$7),0,MAX(0,$E4291-MAX(0,SUMIFS(Тех_Движение!$G$2:$G$5111,Тех_Движение!$D$2:$D$5111,$C4291,Тех_Движение!$B$2:$B$5111,"&lt;="&amp;Q$3)-$F4291)))</f>
        <v/>
      </c>
      <c r="R4291" s="54">
        <f>IF($B4291="","",SUM($K4291:$Q4291))</f>
        <v/>
      </c>
      <c r="S4291" s="56">
        <f>IF($B4291="","",VLOOKUP($C4291,Настройки!$A$11:$L$17,9,FALSE))</f>
        <v/>
      </c>
      <c r="T4291" s="56">
        <f>IF($B4291="","",$R4291*$S4291)</f>
        <v/>
      </c>
    </row>
    <row r="4292">
      <c r="A4292" s="20">
        <f>Тех_Движение!$A$4289</f>
        <v/>
      </c>
      <c r="B4292" s="20">
        <f>IF(Тех_Движение!$F$4289&gt;0,Тех_Движение!$I$4289,"")</f>
        <v/>
      </c>
      <c r="C4292" s="20">
        <f>IF($B4292="","",Тех_Движение!$D$4289)</f>
        <v/>
      </c>
      <c r="D4292" s="42">
        <f>IF($B4292="","",Тех_Движение!$B$4289)</f>
        <v/>
      </c>
      <c r="E4292" s="54">
        <f>IF($B4292="","",Тех_Движение!$F$4289)</f>
        <v/>
      </c>
      <c r="F4292" s="54">
        <f>IF($B4292="","",SUMIFS($E$5:$E4291,$C$5:$C4291,$C4292))</f>
        <v/>
      </c>
      <c r="G4292" s="54">
        <f>IF($B4292="","",MAX(0,$E4292-MAX(0,SUMIFS(Тех_Движение!$G$2:$G$5111,Тех_Движение!$D$2:$D$5111,$C4292,Тех_Движение!$B$2:$B$5111,"&lt;="&amp;Настройки!$B$5-1)-$F4292)))</f>
        <v/>
      </c>
      <c r="H4292" s="54">
        <f>IF($B4292="","",IF(AND($D4292&gt;=Настройки!$B$5,$D4292&lt;=Настройки!$B$6),$E4292,0))</f>
        <v/>
      </c>
      <c r="I4292" s="54">
        <f>IF($B4292="","",$G4292+$H4292-$J4292)</f>
        <v/>
      </c>
      <c r="J4292" s="54">
        <f>IF($B4292="","",MAX(0,$E4292-MAX(0,SUMIFS(Тех_Движение!$G$2:$G$5111,Тех_Движение!$D$2:$D$5111,$C4292,Тех_Движение!$B$2:$B$5111,"&lt;="&amp;Настройки!$B$6)-$F4292)))</f>
        <v/>
      </c>
      <c r="K4292" s="54">
        <f>IF(OR($B4292="",K$3&lt;$D4292+Настройки!$B$7),0,MAX(0,$E4292-MAX(0,SUMIFS(Тех_Движение!$G$2:$G$5111,Тех_Движение!$D$2:$D$5111,$C4292,Тех_Движение!$B$2:$B$5111,"&lt;="&amp;K$3)-$F4292)))</f>
        <v/>
      </c>
      <c r="L4292" s="54">
        <f>IF(OR($B4292="",L$3&lt;$D4292+Настройки!$B$7),0,MAX(0,$E4292-MAX(0,SUMIFS(Тех_Движение!$G$2:$G$5111,Тех_Движение!$D$2:$D$5111,$C4292,Тех_Движение!$B$2:$B$5111,"&lt;="&amp;L$3)-$F4292)))</f>
        <v/>
      </c>
      <c r="M4292" s="54">
        <f>IF(OR($B4292="",M$3&lt;$D4292+Настройки!$B$7),0,MAX(0,$E4292-MAX(0,SUMIFS(Тех_Движение!$G$2:$G$5111,Тех_Движение!$D$2:$D$5111,$C4292,Тех_Движение!$B$2:$B$5111,"&lt;="&amp;M$3)-$F4292)))</f>
        <v/>
      </c>
      <c r="N4292" s="54">
        <f>IF(OR($B4292="",N$3&lt;$D4292+Настройки!$B$7),0,MAX(0,$E4292-MAX(0,SUMIFS(Тех_Движение!$G$2:$G$5111,Тех_Движение!$D$2:$D$5111,$C4292,Тех_Движение!$B$2:$B$5111,"&lt;="&amp;N$3)-$F4292)))</f>
        <v/>
      </c>
      <c r="O4292" s="54">
        <f>IF(OR($B4292="",O$3&lt;$D4292+Настройки!$B$7),0,MAX(0,$E4292-MAX(0,SUMIFS(Тех_Движение!$G$2:$G$5111,Тех_Движение!$D$2:$D$5111,$C4292,Тех_Движение!$B$2:$B$5111,"&lt;="&amp;O$3)-$F4292)))</f>
        <v/>
      </c>
      <c r="P4292" s="54">
        <f>IF(OR($B4292="",P$3&lt;$D4292+Настройки!$B$7),0,MAX(0,$E4292-MAX(0,SUMIFS(Тех_Движение!$G$2:$G$5111,Тех_Движение!$D$2:$D$5111,$C4292,Тех_Движение!$B$2:$B$5111,"&lt;="&amp;P$3)-$F4292)))</f>
        <v/>
      </c>
      <c r="Q4292" s="54">
        <f>IF(OR($B4292="",Q$3&lt;$D4292+Настройки!$B$7),0,MAX(0,$E4292-MAX(0,SUMIFS(Тех_Движение!$G$2:$G$5111,Тех_Движение!$D$2:$D$5111,$C4292,Тех_Движение!$B$2:$B$5111,"&lt;="&amp;Q$3)-$F4292)))</f>
        <v/>
      </c>
      <c r="R4292" s="54">
        <f>IF($B4292="","",SUM($K4292:$Q4292))</f>
        <v/>
      </c>
      <c r="S4292" s="56">
        <f>IF($B4292="","",VLOOKUP($C4292,Настройки!$A$11:$L$17,9,FALSE))</f>
        <v/>
      </c>
      <c r="T4292" s="56">
        <f>IF($B4292="","",$R4292*$S4292)</f>
        <v/>
      </c>
    </row>
    <row r="4293">
      <c r="A4293" s="20">
        <f>Тех_Движение!$A$4290</f>
        <v/>
      </c>
      <c r="B4293" s="20">
        <f>IF(Тех_Движение!$F$4290&gt;0,Тех_Движение!$I$4290,"")</f>
        <v/>
      </c>
      <c r="C4293" s="20">
        <f>IF($B4293="","",Тех_Движение!$D$4290)</f>
        <v/>
      </c>
      <c r="D4293" s="42">
        <f>IF($B4293="","",Тех_Движение!$B$4290)</f>
        <v/>
      </c>
      <c r="E4293" s="54">
        <f>IF($B4293="","",Тех_Движение!$F$4290)</f>
        <v/>
      </c>
      <c r="F4293" s="54">
        <f>IF($B4293="","",SUMIFS($E$5:$E4292,$C$5:$C4292,$C4293))</f>
        <v/>
      </c>
      <c r="G4293" s="54">
        <f>IF($B4293="","",MAX(0,$E4293-MAX(0,SUMIFS(Тех_Движение!$G$2:$G$5111,Тех_Движение!$D$2:$D$5111,$C4293,Тех_Движение!$B$2:$B$5111,"&lt;="&amp;Настройки!$B$5-1)-$F4293)))</f>
        <v/>
      </c>
      <c r="H4293" s="54">
        <f>IF($B4293="","",IF(AND($D4293&gt;=Настройки!$B$5,$D4293&lt;=Настройки!$B$6),$E4293,0))</f>
        <v/>
      </c>
      <c r="I4293" s="54">
        <f>IF($B4293="","",$G4293+$H4293-$J4293)</f>
        <v/>
      </c>
      <c r="J4293" s="54">
        <f>IF($B4293="","",MAX(0,$E4293-MAX(0,SUMIFS(Тех_Движение!$G$2:$G$5111,Тех_Движение!$D$2:$D$5111,$C4293,Тех_Движение!$B$2:$B$5111,"&lt;="&amp;Настройки!$B$6)-$F4293)))</f>
        <v/>
      </c>
      <c r="K4293" s="54">
        <f>IF(OR($B4293="",K$3&lt;$D4293+Настройки!$B$7),0,MAX(0,$E4293-MAX(0,SUMIFS(Тех_Движение!$G$2:$G$5111,Тех_Движение!$D$2:$D$5111,$C4293,Тех_Движение!$B$2:$B$5111,"&lt;="&amp;K$3)-$F4293)))</f>
        <v/>
      </c>
      <c r="L4293" s="54">
        <f>IF(OR($B4293="",L$3&lt;$D4293+Настройки!$B$7),0,MAX(0,$E4293-MAX(0,SUMIFS(Тех_Движение!$G$2:$G$5111,Тех_Движение!$D$2:$D$5111,$C4293,Тех_Движение!$B$2:$B$5111,"&lt;="&amp;L$3)-$F4293)))</f>
        <v/>
      </c>
      <c r="M4293" s="54">
        <f>IF(OR($B4293="",M$3&lt;$D4293+Настройки!$B$7),0,MAX(0,$E4293-MAX(0,SUMIFS(Тех_Движение!$G$2:$G$5111,Тех_Движение!$D$2:$D$5111,$C4293,Тех_Движение!$B$2:$B$5111,"&lt;="&amp;M$3)-$F4293)))</f>
        <v/>
      </c>
      <c r="N4293" s="54">
        <f>IF(OR($B4293="",N$3&lt;$D4293+Настройки!$B$7),0,MAX(0,$E4293-MAX(0,SUMIFS(Тех_Движение!$G$2:$G$5111,Тех_Движение!$D$2:$D$5111,$C4293,Тех_Движение!$B$2:$B$5111,"&lt;="&amp;N$3)-$F4293)))</f>
        <v/>
      </c>
      <c r="O4293" s="54">
        <f>IF(OR($B4293="",O$3&lt;$D4293+Настройки!$B$7),0,MAX(0,$E4293-MAX(0,SUMIFS(Тех_Движение!$G$2:$G$5111,Тех_Движение!$D$2:$D$5111,$C4293,Тех_Движение!$B$2:$B$5111,"&lt;="&amp;O$3)-$F4293)))</f>
        <v/>
      </c>
      <c r="P4293" s="54">
        <f>IF(OR($B4293="",P$3&lt;$D4293+Настройки!$B$7),0,MAX(0,$E4293-MAX(0,SUMIFS(Тех_Движение!$G$2:$G$5111,Тех_Движение!$D$2:$D$5111,$C4293,Тех_Движение!$B$2:$B$5111,"&lt;="&amp;P$3)-$F4293)))</f>
        <v/>
      </c>
      <c r="Q4293" s="54">
        <f>IF(OR($B4293="",Q$3&lt;$D4293+Настройки!$B$7),0,MAX(0,$E4293-MAX(0,SUMIFS(Тех_Движение!$G$2:$G$5111,Тех_Движение!$D$2:$D$5111,$C4293,Тех_Движение!$B$2:$B$5111,"&lt;="&amp;Q$3)-$F4293)))</f>
        <v/>
      </c>
      <c r="R4293" s="54">
        <f>IF($B4293="","",SUM($K4293:$Q4293))</f>
        <v/>
      </c>
      <c r="S4293" s="56">
        <f>IF($B4293="","",VLOOKUP($C4293,Настройки!$A$11:$L$17,9,FALSE))</f>
        <v/>
      </c>
      <c r="T4293" s="56">
        <f>IF($B4293="","",$R4293*$S4293)</f>
        <v/>
      </c>
    </row>
    <row r="4294">
      <c r="A4294" s="20">
        <f>Тех_Движение!$A$4291</f>
        <v/>
      </c>
      <c r="B4294" s="20">
        <f>IF(Тех_Движение!$F$4291&gt;0,Тех_Движение!$I$4291,"")</f>
        <v/>
      </c>
      <c r="C4294" s="20">
        <f>IF($B4294="","",Тех_Движение!$D$4291)</f>
        <v/>
      </c>
      <c r="D4294" s="42">
        <f>IF($B4294="","",Тех_Движение!$B$4291)</f>
        <v/>
      </c>
      <c r="E4294" s="54">
        <f>IF($B4294="","",Тех_Движение!$F$4291)</f>
        <v/>
      </c>
      <c r="F4294" s="54">
        <f>IF($B4294="","",SUMIFS($E$5:$E4293,$C$5:$C4293,$C4294))</f>
        <v/>
      </c>
      <c r="G4294" s="54">
        <f>IF($B4294="","",MAX(0,$E4294-MAX(0,SUMIFS(Тех_Движение!$G$2:$G$5111,Тех_Движение!$D$2:$D$5111,$C4294,Тех_Движение!$B$2:$B$5111,"&lt;="&amp;Настройки!$B$5-1)-$F4294)))</f>
        <v/>
      </c>
      <c r="H4294" s="54">
        <f>IF($B4294="","",IF(AND($D4294&gt;=Настройки!$B$5,$D4294&lt;=Настройки!$B$6),$E4294,0))</f>
        <v/>
      </c>
      <c r="I4294" s="54">
        <f>IF($B4294="","",$G4294+$H4294-$J4294)</f>
        <v/>
      </c>
      <c r="J4294" s="54">
        <f>IF($B4294="","",MAX(0,$E4294-MAX(0,SUMIFS(Тех_Движение!$G$2:$G$5111,Тех_Движение!$D$2:$D$5111,$C4294,Тех_Движение!$B$2:$B$5111,"&lt;="&amp;Настройки!$B$6)-$F4294)))</f>
        <v/>
      </c>
      <c r="K4294" s="54">
        <f>IF(OR($B4294="",K$3&lt;$D4294+Настройки!$B$7),0,MAX(0,$E4294-MAX(0,SUMIFS(Тех_Движение!$G$2:$G$5111,Тех_Движение!$D$2:$D$5111,$C4294,Тех_Движение!$B$2:$B$5111,"&lt;="&amp;K$3)-$F4294)))</f>
        <v/>
      </c>
      <c r="L4294" s="54">
        <f>IF(OR($B4294="",L$3&lt;$D4294+Настройки!$B$7),0,MAX(0,$E4294-MAX(0,SUMIFS(Тех_Движение!$G$2:$G$5111,Тех_Движение!$D$2:$D$5111,$C4294,Тех_Движение!$B$2:$B$5111,"&lt;="&amp;L$3)-$F4294)))</f>
        <v/>
      </c>
      <c r="M4294" s="54">
        <f>IF(OR($B4294="",M$3&lt;$D4294+Настройки!$B$7),0,MAX(0,$E4294-MAX(0,SUMIFS(Тех_Движение!$G$2:$G$5111,Тех_Движение!$D$2:$D$5111,$C4294,Тех_Движение!$B$2:$B$5111,"&lt;="&amp;M$3)-$F4294)))</f>
        <v/>
      </c>
      <c r="N4294" s="54">
        <f>IF(OR($B4294="",N$3&lt;$D4294+Настройки!$B$7),0,MAX(0,$E4294-MAX(0,SUMIFS(Тех_Движение!$G$2:$G$5111,Тех_Движение!$D$2:$D$5111,$C4294,Тех_Движение!$B$2:$B$5111,"&lt;="&amp;N$3)-$F4294)))</f>
        <v/>
      </c>
      <c r="O4294" s="54">
        <f>IF(OR($B4294="",O$3&lt;$D4294+Настройки!$B$7),0,MAX(0,$E4294-MAX(0,SUMIFS(Тех_Движение!$G$2:$G$5111,Тех_Движение!$D$2:$D$5111,$C4294,Тех_Движение!$B$2:$B$5111,"&lt;="&amp;O$3)-$F4294)))</f>
        <v/>
      </c>
      <c r="P4294" s="54">
        <f>IF(OR($B4294="",P$3&lt;$D4294+Настройки!$B$7),0,MAX(0,$E4294-MAX(0,SUMIFS(Тех_Движение!$G$2:$G$5111,Тех_Движение!$D$2:$D$5111,$C4294,Тех_Движение!$B$2:$B$5111,"&lt;="&amp;P$3)-$F4294)))</f>
        <v/>
      </c>
      <c r="Q4294" s="54">
        <f>IF(OR($B4294="",Q$3&lt;$D4294+Настройки!$B$7),0,MAX(0,$E4294-MAX(0,SUMIFS(Тех_Движение!$G$2:$G$5111,Тех_Движение!$D$2:$D$5111,$C4294,Тех_Движение!$B$2:$B$5111,"&lt;="&amp;Q$3)-$F4294)))</f>
        <v/>
      </c>
      <c r="R4294" s="54">
        <f>IF($B4294="","",SUM($K4294:$Q4294))</f>
        <v/>
      </c>
      <c r="S4294" s="56">
        <f>IF($B4294="","",VLOOKUP($C4294,Настройки!$A$11:$L$17,9,FALSE))</f>
        <v/>
      </c>
      <c r="T4294" s="56">
        <f>IF($B4294="","",$R4294*$S4294)</f>
        <v/>
      </c>
    </row>
    <row r="4295">
      <c r="A4295" s="20">
        <f>Тех_Движение!$A$4292</f>
        <v/>
      </c>
      <c r="B4295" s="20">
        <f>IF(Тех_Движение!$F$4292&gt;0,Тех_Движение!$I$4292,"")</f>
        <v/>
      </c>
      <c r="C4295" s="20">
        <f>IF($B4295="","",Тех_Движение!$D$4292)</f>
        <v/>
      </c>
      <c r="D4295" s="42">
        <f>IF($B4295="","",Тех_Движение!$B$4292)</f>
        <v/>
      </c>
      <c r="E4295" s="54">
        <f>IF($B4295="","",Тех_Движение!$F$4292)</f>
        <v/>
      </c>
      <c r="F4295" s="54">
        <f>IF($B4295="","",SUMIFS($E$5:$E4294,$C$5:$C4294,$C4295))</f>
        <v/>
      </c>
      <c r="G4295" s="54">
        <f>IF($B4295="","",MAX(0,$E4295-MAX(0,SUMIFS(Тех_Движение!$G$2:$G$5111,Тех_Движение!$D$2:$D$5111,$C4295,Тех_Движение!$B$2:$B$5111,"&lt;="&amp;Настройки!$B$5-1)-$F4295)))</f>
        <v/>
      </c>
      <c r="H4295" s="54">
        <f>IF($B4295="","",IF(AND($D4295&gt;=Настройки!$B$5,$D4295&lt;=Настройки!$B$6),$E4295,0))</f>
        <v/>
      </c>
      <c r="I4295" s="54">
        <f>IF($B4295="","",$G4295+$H4295-$J4295)</f>
        <v/>
      </c>
      <c r="J4295" s="54">
        <f>IF($B4295="","",MAX(0,$E4295-MAX(0,SUMIFS(Тех_Движение!$G$2:$G$5111,Тех_Движение!$D$2:$D$5111,$C4295,Тех_Движение!$B$2:$B$5111,"&lt;="&amp;Настройки!$B$6)-$F4295)))</f>
        <v/>
      </c>
      <c r="K4295" s="54">
        <f>IF(OR($B4295="",K$3&lt;$D4295+Настройки!$B$7),0,MAX(0,$E4295-MAX(0,SUMIFS(Тех_Движение!$G$2:$G$5111,Тех_Движение!$D$2:$D$5111,$C4295,Тех_Движение!$B$2:$B$5111,"&lt;="&amp;K$3)-$F4295)))</f>
        <v/>
      </c>
      <c r="L4295" s="54">
        <f>IF(OR($B4295="",L$3&lt;$D4295+Настройки!$B$7),0,MAX(0,$E4295-MAX(0,SUMIFS(Тех_Движение!$G$2:$G$5111,Тех_Движение!$D$2:$D$5111,$C4295,Тех_Движение!$B$2:$B$5111,"&lt;="&amp;L$3)-$F4295)))</f>
        <v/>
      </c>
      <c r="M4295" s="54">
        <f>IF(OR($B4295="",M$3&lt;$D4295+Настройки!$B$7),0,MAX(0,$E4295-MAX(0,SUMIFS(Тех_Движение!$G$2:$G$5111,Тех_Движение!$D$2:$D$5111,$C4295,Тех_Движение!$B$2:$B$5111,"&lt;="&amp;M$3)-$F4295)))</f>
        <v/>
      </c>
      <c r="N4295" s="54">
        <f>IF(OR($B4295="",N$3&lt;$D4295+Настройки!$B$7),0,MAX(0,$E4295-MAX(0,SUMIFS(Тех_Движение!$G$2:$G$5111,Тех_Движение!$D$2:$D$5111,$C4295,Тех_Движение!$B$2:$B$5111,"&lt;="&amp;N$3)-$F4295)))</f>
        <v/>
      </c>
      <c r="O4295" s="54">
        <f>IF(OR($B4295="",O$3&lt;$D4295+Настройки!$B$7),0,MAX(0,$E4295-MAX(0,SUMIFS(Тех_Движение!$G$2:$G$5111,Тех_Движение!$D$2:$D$5111,$C4295,Тех_Движение!$B$2:$B$5111,"&lt;="&amp;O$3)-$F4295)))</f>
        <v/>
      </c>
      <c r="P4295" s="54">
        <f>IF(OR($B4295="",P$3&lt;$D4295+Настройки!$B$7),0,MAX(0,$E4295-MAX(0,SUMIFS(Тех_Движение!$G$2:$G$5111,Тех_Движение!$D$2:$D$5111,$C4295,Тех_Движение!$B$2:$B$5111,"&lt;="&amp;P$3)-$F4295)))</f>
        <v/>
      </c>
      <c r="Q4295" s="54">
        <f>IF(OR($B4295="",Q$3&lt;$D4295+Настройки!$B$7),0,MAX(0,$E4295-MAX(0,SUMIFS(Тех_Движение!$G$2:$G$5111,Тех_Движение!$D$2:$D$5111,$C4295,Тех_Движение!$B$2:$B$5111,"&lt;="&amp;Q$3)-$F4295)))</f>
        <v/>
      </c>
      <c r="R4295" s="54">
        <f>IF($B4295="","",SUM($K4295:$Q4295))</f>
        <v/>
      </c>
      <c r="S4295" s="56">
        <f>IF($B4295="","",VLOOKUP($C4295,Настройки!$A$11:$L$17,9,FALSE))</f>
        <v/>
      </c>
      <c r="T4295" s="56">
        <f>IF($B4295="","",$R4295*$S4295)</f>
        <v/>
      </c>
    </row>
    <row r="4296">
      <c r="A4296" s="20">
        <f>Тех_Движение!$A$4293</f>
        <v/>
      </c>
      <c r="B4296" s="20">
        <f>IF(Тех_Движение!$F$4293&gt;0,Тех_Движение!$I$4293,"")</f>
        <v/>
      </c>
      <c r="C4296" s="20">
        <f>IF($B4296="","",Тех_Движение!$D$4293)</f>
        <v/>
      </c>
      <c r="D4296" s="42">
        <f>IF($B4296="","",Тех_Движение!$B$4293)</f>
        <v/>
      </c>
      <c r="E4296" s="54">
        <f>IF($B4296="","",Тех_Движение!$F$4293)</f>
        <v/>
      </c>
      <c r="F4296" s="54">
        <f>IF($B4296="","",SUMIFS($E$5:$E4295,$C$5:$C4295,$C4296))</f>
        <v/>
      </c>
      <c r="G4296" s="54">
        <f>IF($B4296="","",MAX(0,$E4296-MAX(0,SUMIFS(Тех_Движение!$G$2:$G$5111,Тех_Движение!$D$2:$D$5111,$C4296,Тех_Движение!$B$2:$B$5111,"&lt;="&amp;Настройки!$B$5-1)-$F4296)))</f>
        <v/>
      </c>
      <c r="H4296" s="54">
        <f>IF($B4296="","",IF(AND($D4296&gt;=Настройки!$B$5,$D4296&lt;=Настройки!$B$6),$E4296,0))</f>
        <v/>
      </c>
      <c r="I4296" s="54">
        <f>IF($B4296="","",$G4296+$H4296-$J4296)</f>
        <v/>
      </c>
      <c r="J4296" s="54">
        <f>IF($B4296="","",MAX(0,$E4296-MAX(0,SUMIFS(Тех_Движение!$G$2:$G$5111,Тех_Движение!$D$2:$D$5111,$C4296,Тех_Движение!$B$2:$B$5111,"&lt;="&amp;Настройки!$B$6)-$F4296)))</f>
        <v/>
      </c>
      <c r="K4296" s="54">
        <f>IF(OR($B4296="",K$3&lt;$D4296+Настройки!$B$7),0,MAX(0,$E4296-MAX(0,SUMIFS(Тех_Движение!$G$2:$G$5111,Тех_Движение!$D$2:$D$5111,$C4296,Тех_Движение!$B$2:$B$5111,"&lt;="&amp;K$3)-$F4296)))</f>
        <v/>
      </c>
      <c r="L4296" s="54">
        <f>IF(OR($B4296="",L$3&lt;$D4296+Настройки!$B$7),0,MAX(0,$E4296-MAX(0,SUMIFS(Тех_Движение!$G$2:$G$5111,Тех_Движение!$D$2:$D$5111,$C4296,Тех_Движение!$B$2:$B$5111,"&lt;="&amp;L$3)-$F4296)))</f>
        <v/>
      </c>
      <c r="M4296" s="54">
        <f>IF(OR($B4296="",M$3&lt;$D4296+Настройки!$B$7),0,MAX(0,$E4296-MAX(0,SUMIFS(Тех_Движение!$G$2:$G$5111,Тех_Движение!$D$2:$D$5111,$C4296,Тех_Движение!$B$2:$B$5111,"&lt;="&amp;M$3)-$F4296)))</f>
        <v/>
      </c>
      <c r="N4296" s="54">
        <f>IF(OR($B4296="",N$3&lt;$D4296+Настройки!$B$7),0,MAX(0,$E4296-MAX(0,SUMIFS(Тех_Движение!$G$2:$G$5111,Тех_Движение!$D$2:$D$5111,$C4296,Тех_Движение!$B$2:$B$5111,"&lt;="&amp;N$3)-$F4296)))</f>
        <v/>
      </c>
      <c r="O4296" s="54">
        <f>IF(OR($B4296="",O$3&lt;$D4296+Настройки!$B$7),0,MAX(0,$E4296-MAX(0,SUMIFS(Тех_Движение!$G$2:$G$5111,Тех_Движение!$D$2:$D$5111,$C4296,Тех_Движение!$B$2:$B$5111,"&lt;="&amp;O$3)-$F4296)))</f>
        <v/>
      </c>
      <c r="P4296" s="54">
        <f>IF(OR($B4296="",P$3&lt;$D4296+Настройки!$B$7),0,MAX(0,$E4296-MAX(0,SUMIFS(Тех_Движение!$G$2:$G$5111,Тех_Движение!$D$2:$D$5111,$C4296,Тех_Движение!$B$2:$B$5111,"&lt;="&amp;P$3)-$F4296)))</f>
        <v/>
      </c>
      <c r="Q4296" s="54">
        <f>IF(OR($B4296="",Q$3&lt;$D4296+Настройки!$B$7),0,MAX(0,$E4296-MAX(0,SUMIFS(Тех_Движение!$G$2:$G$5111,Тех_Движение!$D$2:$D$5111,$C4296,Тех_Движение!$B$2:$B$5111,"&lt;="&amp;Q$3)-$F4296)))</f>
        <v/>
      </c>
      <c r="R4296" s="54">
        <f>IF($B4296="","",SUM($K4296:$Q4296))</f>
        <v/>
      </c>
      <c r="S4296" s="56">
        <f>IF($B4296="","",VLOOKUP($C4296,Настройки!$A$11:$L$17,9,FALSE))</f>
        <v/>
      </c>
      <c r="T4296" s="56">
        <f>IF($B4296="","",$R4296*$S4296)</f>
        <v/>
      </c>
    </row>
    <row r="4297">
      <c r="A4297" s="20">
        <f>Тех_Движение!$A$4294</f>
        <v/>
      </c>
      <c r="B4297" s="20">
        <f>IF(Тех_Движение!$F$4294&gt;0,Тех_Движение!$I$4294,"")</f>
        <v/>
      </c>
      <c r="C4297" s="20">
        <f>IF($B4297="","",Тех_Движение!$D$4294)</f>
        <v/>
      </c>
      <c r="D4297" s="42">
        <f>IF($B4297="","",Тех_Движение!$B$4294)</f>
        <v/>
      </c>
      <c r="E4297" s="54">
        <f>IF($B4297="","",Тех_Движение!$F$4294)</f>
        <v/>
      </c>
      <c r="F4297" s="54">
        <f>IF($B4297="","",SUMIFS($E$5:$E4296,$C$5:$C4296,$C4297))</f>
        <v/>
      </c>
      <c r="G4297" s="54">
        <f>IF($B4297="","",MAX(0,$E4297-MAX(0,SUMIFS(Тех_Движение!$G$2:$G$5111,Тех_Движение!$D$2:$D$5111,$C4297,Тех_Движение!$B$2:$B$5111,"&lt;="&amp;Настройки!$B$5-1)-$F4297)))</f>
        <v/>
      </c>
      <c r="H4297" s="54">
        <f>IF($B4297="","",IF(AND($D4297&gt;=Настройки!$B$5,$D4297&lt;=Настройки!$B$6),$E4297,0))</f>
        <v/>
      </c>
      <c r="I4297" s="54">
        <f>IF($B4297="","",$G4297+$H4297-$J4297)</f>
        <v/>
      </c>
      <c r="J4297" s="54">
        <f>IF($B4297="","",MAX(0,$E4297-MAX(0,SUMIFS(Тех_Движение!$G$2:$G$5111,Тех_Движение!$D$2:$D$5111,$C4297,Тех_Движение!$B$2:$B$5111,"&lt;="&amp;Настройки!$B$6)-$F4297)))</f>
        <v/>
      </c>
      <c r="K4297" s="54">
        <f>IF(OR($B4297="",K$3&lt;$D4297+Настройки!$B$7),0,MAX(0,$E4297-MAX(0,SUMIFS(Тех_Движение!$G$2:$G$5111,Тех_Движение!$D$2:$D$5111,$C4297,Тех_Движение!$B$2:$B$5111,"&lt;="&amp;K$3)-$F4297)))</f>
        <v/>
      </c>
      <c r="L4297" s="54">
        <f>IF(OR($B4297="",L$3&lt;$D4297+Настройки!$B$7),0,MAX(0,$E4297-MAX(0,SUMIFS(Тех_Движение!$G$2:$G$5111,Тех_Движение!$D$2:$D$5111,$C4297,Тех_Движение!$B$2:$B$5111,"&lt;="&amp;L$3)-$F4297)))</f>
        <v/>
      </c>
      <c r="M4297" s="54">
        <f>IF(OR($B4297="",M$3&lt;$D4297+Настройки!$B$7),0,MAX(0,$E4297-MAX(0,SUMIFS(Тех_Движение!$G$2:$G$5111,Тех_Движение!$D$2:$D$5111,$C4297,Тех_Движение!$B$2:$B$5111,"&lt;="&amp;M$3)-$F4297)))</f>
        <v/>
      </c>
      <c r="N4297" s="54">
        <f>IF(OR($B4297="",N$3&lt;$D4297+Настройки!$B$7),0,MAX(0,$E4297-MAX(0,SUMIFS(Тех_Движение!$G$2:$G$5111,Тех_Движение!$D$2:$D$5111,$C4297,Тех_Движение!$B$2:$B$5111,"&lt;="&amp;N$3)-$F4297)))</f>
        <v/>
      </c>
      <c r="O4297" s="54">
        <f>IF(OR($B4297="",O$3&lt;$D4297+Настройки!$B$7),0,MAX(0,$E4297-MAX(0,SUMIFS(Тех_Движение!$G$2:$G$5111,Тех_Движение!$D$2:$D$5111,$C4297,Тех_Движение!$B$2:$B$5111,"&lt;="&amp;O$3)-$F4297)))</f>
        <v/>
      </c>
      <c r="P4297" s="54">
        <f>IF(OR($B4297="",P$3&lt;$D4297+Настройки!$B$7),0,MAX(0,$E4297-MAX(0,SUMIFS(Тех_Движение!$G$2:$G$5111,Тех_Движение!$D$2:$D$5111,$C4297,Тех_Движение!$B$2:$B$5111,"&lt;="&amp;P$3)-$F4297)))</f>
        <v/>
      </c>
      <c r="Q4297" s="54">
        <f>IF(OR($B4297="",Q$3&lt;$D4297+Настройки!$B$7),0,MAX(0,$E4297-MAX(0,SUMIFS(Тех_Движение!$G$2:$G$5111,Тех_Движение!$D$2:$D$5111,$C4297,Тех_Движение!$B$2:$B$5111,"&lt;="&amp;Q$3)-$F4297)))</f>
        <v/>
      </c>
      <c r="R4297" s="54">
        <f>IF($B4297="","",SUM($K4297:$Q4297))</f>
        <v/>
      </c>
      <c r="S4297" s="56">
        <f>IF($B4297="","",VLOOKUP($C4297,Настройки!$A$11:$L$17,9,FALSE))</f>
        <v/>
      </c>
      <c r="T4297" s="56">
        <f>IF($B4297="","",$R4297*$S4297)</f>
        <v/>
      </c>
    </row>
    <row r="4298">
      <c r="A4298" s="20">
        <f>Тех_Движение!$A$4295</f>
        <v/>
      </c>
      <c r="B4298" s="20">
        <f>IF(Тех_Движение!$F$4295&gt;0,Тех_Движение!$I$4295,"")</f>
        <v/>
      </c>
      <c r="C4298" s="20">
        <f>IF($B4298="","",Тех_Движение!$D$4295)</f>
        <v/>
      </c>
      <c r="D4298" s="42">
        <f>IF($B4298="","",Тех_Движение!$B$4295)</f>
        <v/>
      </c>
      <c r="E4298" s="54">
        <f>IF($B4298="","",Тех_Движение!$F$4295)</f>
        <v/>
      </c>
      <c r="F4298" s="54">
        <f>IF($B4298="","",SUMIFS($E$5:$E4297,$C$5:$C4297,$C4298))</f>
        <v/>
      </c>
      <c r="G4298" s="54">
        <f>IF($B4298="","",MAX(0,$E4298-MAX(0,SUMIFS(Тех_Движение!$G$2:$G$5111,Тех_Движение!$D$2:$D$5111,$C4298,Тех_Движение!$B$2:$B$5111,"&lt;="&amp;Настройки!$B$5-1)-$F4298)))</f>
        <v/>
      </c>
      <c r="H4298" s="54">
        <f>IF($B4298="","",IF(AND($D4298&gt;=Настройки!$B$5,$D4298&lt;=Настройки!$B$6),$E4298,0))</f>
        <v/>
      </c>
      <c r="I4298" s="54">
        <f>IF($B4298="","",$G4298+$H4298-$J4298)</f>
        <v/>
      </c>
      <c r="J4298" s="54">
        <f>IF($B4298="","",MAX(0,$E4298-MAX(0,SUMIFS(Тех_Движение!$G$2:$G$5111,Тех_Движение!$D$2:$D$5111,$C4298,Тех_Движение!$B$2:$B$5111,"&lt;="&amp;Настройки!$B$6)-$F4298)))</f>
        <v/>
      </c>
      <c r="K4298" s="54">
        <f>IF(OR($B4298="",K$3&lt;$D4298+Настройки!$B$7),0,MAX(0,$E4298-MAX(0,SUMIFS(Тех_Движение!$G$2:$G$5111,Тех_Движение!$D$2:$D$5111,$C4298,Тех_Движение!$B$2:$B$5111,"&lt;="&amp;K$3)-$F4298)))</f>
        <v/>
      </c>
      <c r="L4298" s="54">
        <f>IF(OR($B4298="",L$3&lt;$D4298+Настройки!$B$7),0,MAX(0,$E4298-MAX(0,SUMIFS(Тех_Движение!$G$2:$G$5111,Тех_Движение!$D$2:$D$5111,$C4298,Тех_Движение!$B$2:$B$5111,"&lt;="&amp;L$3)-$F4298)))</f>
        <v/>
      </c>
      <c r="M4298" s="54">
        <f>IF(OR($B4298="",M$3&lt;$D4298+Настройки!$B$7),0,MAX(0,$E4298-MAX(0,SUMIFS(Тех_Движение!$G$2:$G$5111,Тех_Движение!$D$2:$D$5111,$C4298,Тех_Движение!$B$2:$B$5111,"&lt;="&amp;M$3)-$F4298)))</f>
        <v/>
      </c>
      <c r="N4298" s="54">
        <f>IF(OR($B4298="",N$3&lt;$D4298+Настройки!$B$7),0,MAX(0,$E4298-MAX(0,SUMIFS(Тех_Движение!$G$2:$G$5111,Тех_Движение!$D$2:$D$5111,$C4298,Тех_Движение!$B$2:$B$5111,"&lt;="&amp;N$3)-$F4298)))</f>
        <v/>
      </c>
      <c r="O4298" s="54">
        <f>IF(OR($B4298="",O$3&lt;$D4298+Настройки!$B$7),0,MAX(0,$E4298-MAX(0,SUMIFS(Тех_Движение!$G$2:$G$5111,Тех_Движение!$D$2:$D$5111,$C4298,Тех_Движение!$B$2:$B$5111,"&lt;="&amp;O$3)-$F4298)))</f>
        <v/>
      </c>
      <c r="P4298" s="54">
        <f>IF(OR($B4298="",P$3&lt;$D4298+Настройки!$B$7),0,MAX(0,$E4298-MAX(0,SUMIFS(Тех_Движение!$G$2:$G$5111,Тех_Движение!$D$2:$D$5111,$C4298,Тех_Движение!$B$2:$B$5111,"&lt;="&amp;P$3)-$F4298)))</f>
        <v/>
      </c>
      <c r="Q4298" s="54">
        <f>IF(OR($B4298="",Q$3&lt;$D4298+Настройки!$B$7),0,MAX(0,$E4298-MAX(0,SUMIFS(Тех_Движение!$G$2:$G$5111,Тех_Движение!$D$2:$D$5111,$C4298,Тех_Движение!$B$2:$B$5111,"&lt;="&amp;Q$3)-$F4298)))</f>
        <v/>
      </c>
      <c r="R4298" s="54">
        <f>IF($B4298="","",SUM($K4298:$Q4298))</f>
        <v/>
      </c>
      <c r="S4298" s="56">
        <f>IF($B4298="","",VLOOKUP($C4298,Настройки!$A$11:$L$17,9,FALSE))</f>
        <v/>
      </c>
      <c r="T4298" s="56">
        <f>IF($B4298="","",$R4298*$S4298)</f>
        <v/>
      </c>
    </row>
    <row r="4299">
      <c r="A4299" s="20">
        <f>Тех_Движение!$A$4296</f>
        <v/>
      </c>
      <c r="B4299" s="20">
        <f>IF(Тех_Движение!$F$4296&gt;0,Тех_Движение!$I$4296,"")</f>
        <v/>
      </c>
      <c r="C4299" s="20">
        <f>IF($B4299="","",Тех_Движение!$D$4296)</f>
        <v/>
      </c>
      <c r="D4299" s="42">
        <f>IF($B4299="","",Тех_Движение!$B$4296)</f>
        <v/>
      </c>
      <c r="E4299" s="54">
        <f>IF($B4299="","",Тех_Движение!$F$4296)</f>
        <v/>
      </c>
      <c r="F4299" s="54">
        <f>IF($B4299="","",SUMIFS($E$5:$E4298,$C$5:$C4298,$C4299))</f>
        <v/>
      </c>
      <c r="G4299" s="54">
        <f>IF($B4299="","",MAX(0,$E4299-MAX(0,SUMIFS(Тех_Движение!$G$2:$G$5111,Тех_Движение!$D$2:$D$5111,$C4299,Тех_Движение!$B$2:$B$5111,"&lt;="&amp;Настройки!$B$5-1)-$F4299)))</f>
        <v/>
      </c>
      <c r="H4299" s="54">
        <f>IF($B4299="","",IF(AND($D4299&gt;=Настройки!$B$5,$D4299&lt;=Настройки!$B$6),$E4299,0))</f>
        <v/>
      </c>
      <c r="I4299" s="54">
        <f>IF($B4299="","",$G4299+$H4299-$J4299)</f>
        <v/>
      </c>
      <c r="J4299" s="54">
        <f>IF($B4299="","",MAX(0,$E4299-MAX(0,SUMIFS(Тех_Движение!$G$2:$G$5111,Тех_Движение!$D$2:$D$5111,$C4299,Тех_Движение!$B$2:$B$5111,"&lt;="&amp;Настройки!$B$6)-$F4299)))</f>
        <v/>
      </c>
      <c r="K4299" s="54">
        <f>IF(OR($B4299="",K$3&lt;$D4299+Настройки!$B$7),0,MAX(0,$E4299-MAX(0,SUMIFS(Тех_Движение!$G$2:$G$5111,Тех_Движение!$D$2:$D$5111,$C4299,Тех_Движение!$B$2:$B$5111,"&lt;="&amp;K$3)-$F4299)))</f>
        <v/>
      </c>
      <c r="L4299" s="54">
        <f>IF(OR($B4299="",L$3&lt;$D4299+Настройки!$B$7),0,MAX(0,$E4299-MAX(0,SUMIFS(Тех_Движение!$G$2:$G$5111,Тех_Движение!$D$2:$D$5111,$C4299,Тех_Движение!$B$2:$B$5111,"&lt;="&amp;L$3)-$F4299)))</f>
        <v/>
      </c>
      <c r="M4299" s="54">
        <f>IF(OR($B4299="",M$3&lt;$D4299+Настройки!$B$7),0,MAX(0,$E4299-MAX(0,SUMIFS(Тех_Движение!$G$2:$G$5111,Тех_Движение!$D$2:$D$5111,$C4299,Тех_Движение!$B$2:$B$5111,"&lt;="&amp;M$3)-$F4299)))</f>
        <v/>
      </c>
      <c r="N4299" s="54">
        <f>IF(OR($B4299="",N$3&lt;$D4299+Настройки!$B$7),0,MAX(0,$E4299-MAX(0,SUMIFS(Тех_Движение!$G$2:$G$5111,Тех_Движение!$D$2:$D$5111,$C4299,Тех_Движение!$B$2:$B$5111,"&lt;="&amp;N$3)-$F4299)))</f>
        <v/>
      </c>
      <c r="O4299" s="54">
        <f>IF(OR($B4299="",O$3&lt;$D4299+Настройки!$B$7),0,MAX(0,$E4299-MAX(0,SUMIFS(Тех_Движение!$G$2:$G$5111,Тех_Движение!$D$2:$D$5111,$C4299,Тех_Движение!$B$2:$B$5111,"&lt;="&amp;O$3)-$F4299)))</f>
        <v/>
      </c>
      <c r="P4299" s="54">
        <f>IF(OR($B4299="",P$3&lt;$D4299+Настройки!$B$7),0,MAX(0,$E4299-MAX(0,SUMIFS(Тех_Движение!$G$2:$G$5111,Тех_Движение!$D$2:$D$5111,$C4299,Тех_Движение!$B$2:$B$5111,"&lt;="&amp;P$3)-$F4299)))</f>
        <v/>
      </c>
      <c r="Q4299" s="54">
        <f>IF(OR($B4299="",Q$3&lt;$D4299+Настройки!$B$7),0,MAX(0,$E4299-MAX(0,SUMIFS(Тех_Движение!$G$2:$G$5111,Тех_Движение!$D$2:$D$5111,$C4299,Тех_Движение!$B$2:$B$5111,"&lt;="&amp;Q$3)-$F4299)))</f>
        <v/>
      </c>
      <c r="R4299" s="54">
        <f>IF($B4299="","",SUM($K4299:$Q4299))</f>
        <v/>
      </c>
      <c r="S4299" s="56">
        <f>IF($B4299="","",VLOOKUP($C4299,Настройки!$A$11:$L$17,9,FALSE))</f>
        <v/>
      </c>
      <c r="T4299" s="56">
        <f>IF($B4299="","",$R4299*$S4299)</f>
        <v/>
      </c>
    </row>
    <row r="4300">
      <c r="A4300" s="20">
        <f>Тех_Движение!$A$4297</f>
        <v/>
      </c>
      <c r="B4300" s="20">
        <f>IF(Тех_Движение!$F$4297&gt;0,Тех_Движение!$I$4297,"")</f>
        <v/>
      </c>
      <c r="C4300" s="20">
        <f>IF($B4300="","",Тех_Движение!$D$4297)</f>
        <v/>
      </c>
      <c r="D4300" s="42">
        <f>IF($B4300="","",Тех_Движение!$B$4297)</f>
        <v/>
      </c>
      <c r="E4300" s="54">
        <f>IF($B4300="","",Тех_Движение!$F$4297)</f>
        <v/>
      </c>
      <c r="F4300" s="54">
        <f>IF($B4300="","",SUMIFS($E$5:$E4299,$C$5:$C4299,$C4300))</f>
        <v/>
      </c>
      <c r="G4300" s="54">
        <f>IF($B4300="","",MAX(0,$E4300-MAX(0,SUMIFS(Тех_Движение!$G$2:$G$5111,Тех_Движение!$D$2:$D$5111,$C4300,Тех_Движение!$B$2:$B$5111,"&lt;="&amp;Настройки!$B$5-1)-$F4300)))</f>
        <v/>
      </c>
      <c r="H4300" s="54">
        <f>IF($B4300="","",IF(AND($D4300&gt;=Настройки!$B$5,$D4300&lt;=Настройки!$B$6),$E4300,0))</f>
        <v/>
      </c>
      <c r="I4300" s="54">
        <f>IF($B4300="","",$G4300+$H4300-$J4300)</f>
        <v/>
      </c>
      <c r="J4300" s="54">
        <f>IF($B4300="","",MAX(0,$E4300-MAX(0,SUMIFS(Тех_Движение!$G$2:$G$5111,Тех_Движение!$D$2:$D$5111,$C4300,Тех_Движение!$B$2:$B$5111,"&lt;="&amp;Настройки!$B$6)-$F4300)))</f>
        <v/>
      </c>
      <c r="K4300" s="54">
        <f>IF(OR($B4300="",K$3&lt;$D4300+Настройки!$B$7),0,MAX(0,$E4300-MAX(0,SUMIFS(Тех_Движение!$G$2:$G$5111,Тех_Движение!$D$2:$D$5111,$C4300,Тех_Движение!$B$2:$B$5111,"&lt;="&amp;K$3)-$F4300)))</f>
        <v/>
      </c>
      <c r="L4300" s="54">
        <f>IF(OR($B4300="",L$3&lt;$D4300+Настройки!$B$7),0,MAX(0,$E4300-MAX(0,SUMIFS(Тех_Движение!$G$2:$G$5111,Тех_Движение!$D$2:$D$5111,$C4300,Тех_Движение!$B$2:$B$5111,"&lt;="&amp;L$3)-$F4300)))</f>
        <v/>
      </c>
      <c r="M4300" s="54">
        <f>IF(OR($B4300="",M$3&lt;$D4300+Настройки!$B$7),0,MAX(0,$E4300-MAX(0,SUMIFS(Тех_Движение!$G$2:$G$5111,Тех_Движение!$D$2:$D$5111,$C4300,Тех_Движение!$B$2:$B$5111,"&lt;="&amp;M$3)-$F4300)))</f>
        <v/>
      </c>
      <c r="N4300" s="54">
        <f>IF(OR($B4300="",N$3&lt;$D4300+Настройки!$B$7),0,MAX(0,$E4300-MAX(0,SUMIFS(Тех_Движение!$G$2:$G$5111,Тех_Движение!$D$2:$D$5111,$C4300,Тех_Движение!$B$2:$B$5111,"&lt;="&amp;N$3)-$F4300)))</f>
        <v/>
      </c>
      <c r="O4300" s="54">
        <f>IF(OR($B4300="",O$3&lt;$D4300+Настройки!$B$7),0,MAX(0,$E4300-MAX(0,SUMIFS(Тех_Движение!$G$2:$G$5111,Тех_Движение!$D$2:$D$5111,$C4300,Тех_Движение!$B$2:$B$5111,"&lt;="&amp;O$3)-$F4300)))</f>
        <v/>
      </c>
      <c r="P4300" s="54">
        <f>IF(OR($B4300="",P$3&lt;$D4300+Настройки!$B$7),0,MAX(0,$E4300-MAX(0,SUMIFS(Тех_Движение!$G$2:$G$5111,Тех_Движение!$D$2:$D$5111,$C4300,Тех_Движение!$B$2:$B$5111,"&lt;="&amp;P$3)-$F4300)))</f>
        <v/>
      </c>
      <c r="Q4300" s="54">
        <f>IF(OR($B4300="",Q$3&lt;$D4300+Настройки!$B$7),0,MAX(0,$E4300-MAX(0,SUMIFS(Тех_Движение!$G$2:$G$5111,Тех_Движение!$D$2:$D$5111,$C4300,Тех_Движение!$B$2:$B$5111,"&lt;="&amp;Q$3)-$F4300)))</f>
        <v/>
      </c>
      <c r="R4300" s="54">
        <f>IF($B4300="","",SUM($K4300:$Q4300))</f>
        <v/>
      </c>
      <c r="S4300" s="56">
        <f>IF($B4300="","",VLOOKUP($C4300,Настройки!$A$11:$L$17,9,FALSE))</f>
        <v/>
      </c>
      <c r="T4300" s="56">
        <f>IF($B4300="","",$R4300*$S4300)</f>
        <v/>
      </c>
    </row>
    <row r="4301">
      <c r="A4301" s="20">
        <f>Тех_Движение!$A$4298</f>
        <v/>
      </c>
      <c r="B4301" s="20">
        <f>IF(Тех_Движение!$F$4298&gt;0,Тех_Движение!$I$4298,"")</f>
        <v/>
      </c>
      <c r="C4301" s="20">
        <f>IF($B4301="","",Тех_Движение!$D$4298)</f>
        <v/>
      </c>
      <c r="D4301" s="42">
        <f>IF($B4301="","",Тех_Движение!$B$4298)</f>
        <v/>
      </c>
      <c r="E4301" s="54">
        <f>IF($B4301="","",Тех_Движение!$F$4298)</f>
        <v/>
      </c>
      <c r="F4301" s="54">
        <f>IF($B4301="","",SUMIFS($E$5:$E4300,$C$5:$C4300,$C4301))</f>
        <v/>
      </c>
      <c r="G4301" s="54">
        <f>IF($B4301="","",MAX(0,$E4301-MAX(0,SUMIFS(Тех_Движение!$G$2:$G$5111,Тех_Движение!$D$2:$D$5111,$C4301,Тех_Движение!$B$2:$B$5111,"&lt;="&amp;Настройки!$B$5-1)-$F4301)))</f>
        <v/>
      </c>
      <c r="H4301" s="54">
        <f>IF($B4301="","",IF(AND($D4301&gt;=Настройки!$B$5,$D4301&lt;=Настройки!$B$6),$E4301,0))</f>
        <v/>
      </c>
      <c r="I4301" s="54">
        <f>IF($B4301="","",$G4301+$H4301-$J4301)</f>
        <v/>
      </c>
      <c r="J4301" s="54">
        <f>IF($B4301="","",MAX(0,$E4301-MAX(0,SUMIFS(Тех_Движение!$G$2:$G$5111,Тех_Движение!$D$2:$D$5111,$C4301,Тех_Движение!$B$2:$B$5111,"&lt;="&amp;Настройки!$B$6)-$F4301)))</f>
        <v/>
      </c>
      <c r="K4301" s="54">
        <f>IF(OR($B4301="",K$3&lt;$D4301+Настройки!$B$7),0,MAX(0,$E4301-MAX(0,SUMIFS(Тех_Движение!$G$2:$G$5111,Тех_Движение!$D$2:$D$5111,$C4301,Тех_Движение!$B$2:$B$5111,"&lt;="&amp;K$3)-$F4301)))</f>
        <v/>
      </c>
      <c r="L4301" s="54">
        <f>IF(OR($B4301="",L$3&lt;$D4301+Настройки!$B$7),0,MAX(0,$E4301-MAX(0,SUMIFS(Тех_Движение!$G$2:$G$5111,Тех_Движение!$D$2:$D$5111,$C4301,Тех_Движение!$B$2:$B$5111,"&lt;="&amp;L$3)-$F4301)))</f>
        <v/>
      </c>
      <c r="M4301" s="54">
        <f>IF(OR($B4301="",M$3&lt;$D4301+Настройки!$B$7),0,MAX(0,$E4301-MAX(0,SUMIFS(Тех_Движение!$G$2:$G$5111,Тех_Движение!$D$2:$D$5111,$C4301,Тех_Движение!$B$2:$B$5111,"&lt;="&amp;M$3)-$F4301)))</f>
        <v/>
      </c>
      <c r="N4301" s="54">
        <f>IF(OR($B4301="",N$3&lt;$D4301+Настройки!$B$7),0,MAX(0,$E4301-MAX(0,SUMIFS(Тех_Движение!$G$2:$G$5111,Тех_Движение!$D$2:$D$5111,$C4301,Тех_Движение!$B$2:$B$5111,"&lt;="&amp;N$3)-$F4301)))</f>
        <v/>
      </c>
      <c r="O4301" s="54">
        <f>IF(OR($B4301="",O$3&lt;$D4301+Настройки!$B$7),0,MAX(0,$E4301-MAX(0,SUMIFS(Тех_Движение!$G$2:$G$5111,Тех_Движение!$D$2:$D$5111,$C4301,Тех_Движение!$B$2:$B$5111,"&lt;="&amp;O$3)-$F4301)))</f>
        <v/>
      </c>
      <c r="P4301" s="54">
        <f>IF(OR($B4301="",P$3&lt;$D4301+Настройки!$B$7),0,MAX(0,$E4301-MAX(0,SUMIFS(Тех_Движение!$G$2:$G$5111,Тех_Движение!$D$2:$D$5111,$C4301,Тех_Движение!$B$2:$B$5111,"&lt;="&amp;P$3)-$F4301)))</f>
        <v/>
      </c>
      <c r="Q4301" s="54">
        <f>IF(OR($B4301="",Q$3&lt;$D4301+Настройки!$B$7),0,MAX(0,$E4301-MAX(0,SUMIFS(Тех_Движение!$G$2:$G$5111,Тех_Движение!$D$2:$D$5111,$C4301,Тех_Движение!$B$2:$B$5111,"&lt;="&amp;Q$3)-$F4301)))</f>
        <v/>
      </c>
      <c r="R4301" s="54">
        <f>IF($B4301="","",SUM($K4301:$Q4301))</f>
        <v/>
      </c>
      <c r="S4301" s="56">
        <f>IF($B4301="","",VLOOKUP($C4301,Настройки!$A$11:$L$17,9,FALSE))</f>
        <v/>
      </c>
      <c r="T4301" s="56">
        <f>IF($B4301="","",$R4301*$S4301)</f>
        <v/>
      </c>
    </row>
    <row r="4302">
      <c r="A4302" s="20">
        <f>Тех_Движение!$A$4299</f>
        <v/>
      </c>
      <c r="B4302" s="20">
        <f>IF(Тех_Движение!$F$4299&gt;0,Тех_Движение!$I$4299,"")</f>
        <v/>
      </c>
      <c r="C4302" s="20">
        <f>IF($B4302="","",Тех_Движение!$D$4299)</f>
        <v/>
      </c>
      <c r="D4302" s="42">
        <f>IF($B4302="","",Тех_Движение!$B$4299)</f>
        <v/>
      </c>
      <c r="E4302" s="54">
        <f>IF($B4302="","",Тех_Движение!$F$4299)</f>
        <v/>
      </c>
      <c r="F4302" s="54">
        <f>IF($B4302="","",SUMIFS($E$5:$E4301,$C$5:$C4301,$C4302))</f>
        <v/>
      </c>
      <c r="G4302" s="54">
        <f>IF($B4302="","",MAX(0,$E4302-MAX(0,SUMIFS(Тех_Движение!$G$2:$G$5111,Тех_Движение!$D$2:$D$5111,$C4302,Тех_Движение!$B$2:$B$5111,"&lt;="&amp;Настройки!$B$5-1)-$F4302)))</f>
        <v/>
      </c>
      <c r="H4302" s="54">
        <f>IF($B4302="","",IF(AND($D4302&gt;=Настройки!$B$5,$D4302&lt;=Настройки!$B$6),$E4302,0))</f>
        <v/>
      </c>
      <c r="I4302" s="54">
        <f>IF($B4302="","",$G4302+$H4302-$J4302)</f>
        <v/>
      </c>
      <c r="J4302" s="54">
        <f>IF($B4302="","",MAX(0,$E4302-MAX(0,SUMIFS(Тех_Движение!$G$2:$G$5111,Тех_Движение!$D$2:$D$5111,$C4302,Тех_Движение!$B$2:$B$5111,"&lt;="&amp;Настройки!$B$6)-$F4302)))</f>
        <v/>
      </c>
      <c r="K4302" s="54">
        <f>IF(OR($B4302="",K$3&lt;$D4302+Настройки!$B$7),0,MAX(0,$E4302-MAX(0,SUMIFS(Тех_Движение!$G$2:$G$5111,Тех_Движение!$D$2:$D$5111,$C4302,Тех_Движение!$B$2:$B$5111,"&lt;="&amp;K$3)-$F4302)))</f>
        <v/>
      </c>
      <c r="L4302" s="54">
        <f>IF(OR($B4302="",L$3&lt;$D4302+Настройки!$B$7),0,MAX(0,$E4302-MAX(0,SUMIFS(Тех_Движение!$G$2:$G$5111,Тех_Движение!$D$2:$D$5111,$C4302,Тех_Движение!$B$2:$B$5111,"&lt;="&amp;L$3)-$F4302)))</f>
        <v/>
      </c>
      <c r="M4302" s="54">
        <f>IF(OR($B4302="",M$3&lt;$D4302+Настройки!$B$7),0,MAX(0,$E4302-MAX(0,SUMIFS(Тех_Движение!$G$2:$G$5111,Тех_Движение!$D$2:$D$5111,$C4302,Тех_Движение!$B$2:$B$5111,"&lt;="&amp;M$3)-$F4302)))</f>
        <v/>
      </c>
      <c r="N4302" s="54">
        <f>IF(OR($B4302="",N$3&lt;$D4302+Настройки!$B$7),0,MAX(0,$E4302-MAX(0,SUMIFS(Тех_Движение!$G$2:$G$5111,Тех_Движение!$D$2:$D$5111,$C4302,Тех_Движение!$B$2:$B$5111,"&lt;="&amp;N$3)-$F4302)))</f>
        <v/>
      </c>
      <c r="O4302" s="54">
        <f>IF(OR($B4302="",O$3&lt;$D4302+Настройки!$B$7),0,MAX(0,$E4302-MAX(0,SUMIFS(Тех_Движение!$G$2:$G$5111,Тех_Движение!$D$2:$D$5111,$C4302,Тех_Движение!$B$2:$B$5111,"&lt;="&amp;O$3)-$F4302)))</f>
        <v/>
      </c>
      <c r="P4302" s="54">
        <f>IF(OR($B4302="",P$3&lt;$D4302+Настройки!$B$7),0,MAX(0,$E4302-MAX(0,SUMIFS(Тех_Движение!$G$2:$G$5111,Тех_Движение!$D$2:$D$5111,$C4302,Тех_Движение!$B$2:$B$5111,"&lt;="&amp;P$3)-$F4302)))</f>
        <v/>
      </c>
      <c r="Q4302" s="54">
        <f>IF(OR($B4302="",Q$3&lt;$D4302+Настройки!$B$7),0,MAX(0,$E4302-MAX(0,SUMIFS(Тех_Движение!$G$2:$G$5111,Тех_Движение!$D$2:$D$5111,$C4302,Тех_Движение!$B$2:$B$5111,"&lt;="&amp;Q$3)-$F4302)))</f>
        <v/>
      </c>
      <c r="R4302" s="54">
        <f>IF($B4302="","",SUM($K4302:$Q4302))</f>
        <v/>
      </c>
      <c r="S4302" s="56">
        <f>IF($B4302="","",VLOOKUP($C4302,Настройки!$A$11:$L$17,9,FALSE))</f>
        <v/>
      </c>
      <c r="T4302" s="56">
        <f>IF($B4302="","",$R4302*$S4302)</f>
        <v/>
      </c>
    </row>
    <row r="4303">
      <c r="A4303" s="20">
        <f>Тех_Движение!$A$4300</f>
        <v/>
      </c>
      <c r="B4303" s="20">
        <f>IF(Тех_Движение!$F$4300&gt;0,Тех_Движение!$I$4300,"")</f>
        <v/>
      </c>
      <c r="C4303" s="20">
        <f>IF($B4303="","",Тех_Движение!$D$4300)</f>
        <v/>
      </c>
      <c r="D4303" s="42">
        <f>IF($B4303="","",Тех_Движение!$B$4300)</f>
        <v/>
      </c>
      <c r="E4303" s="54">
        <f>IF($B4303="","",Тех_Движение!$F$4300)</f>
        <v/>
      </c>
      <c r="F4303" s="54">
        <f>IF($B4303="","",SUMIFS($E$5:$E4302,$C$5:$C4302,$C4303))</f>
        <v/>
      </c>
      <c r="G4303" s="54">
        <f>IF($B4303="","",MAX(0,$E4303-MAX(0,SUMIFS(Тех_Движение!$G$2:$G$5111,Тех_Движение!$D$2:$D$5111,$C4303,Тех_Движение!$B$2:$B$5111,"&lt;="&amp;Настройки!$B$5-1)-$F4303)))</f>
        <v/>
      </c>
      <c r="H4303" s="54">
        <f>IF($B4303="","",IF(AND($D4303&gt;=Настройки!$B$5,$D4303&lt;=Настройки!$B$6),$E4303,0))</f>
        <v/>
      </c>
      <c r="I4303" s="54">
        <f>IF($B4303="","",$G4303+$H4303-$J4303)</f>
        <v/>
      </c>
      <c r="J4303" s="54">
        <f>IF($B4303="","",MAX(0,$E4303-MAX(0,SUMIFS(Тех_Движение!$G$2:$G$5111,Тех_Движение!$D$2:$D$5111,$C4303,Тех_Движение!$B$2:$B$5111,"&lt;="&amp;Настройки!$B$6)-$F4303)))</f>
        <v/>
      </c>
      <c r="K4303" s="54">
        <f>IF(OR($B4303="",K$3&lt;$D4303+Настройки!$B$7),0,MAX(0,$E4303-MAX(0,SUMIFS(Тех_Движение!$G$2:$G$5111,Тех_Движение!$D$2:$D$5111,$C4303,Тех_Движение!$B$2:$B$5111,"&lt;="&amp;K$3)-$F4303)))</f>
        <v/>
      </c>
      <c r="L4303" s="54">
        <f>IF(OR($B4303="",L$3&lt;$D4303+Настройки!$B$7),0,MAX(0,$E4303-MAX(0,SUMIFS(Тех_Движение!$G$2:$G$5111,Тех_Движение!$D$2:$D$5111,$C4303,Тех_Движение!$B$2:$B$5111,"&lt;="&amp;L$3)-$F4303)))</f>
        <v/>
      </c>
      <c r="M4303" s="54">
        <f>IF(OR($B4303="",M$3&lt;$D4303+Настройки!$B$7),0,MAX(0,$E4303-MAX(0,SUMIFS(Тех_Движение!$G$2:$G$5111,Тех_Движение!$D$2:$D$5111,$C4303,Тех_Движение!$B$2:$B$5111,"&lt;="&amp;M$3)-$F4303)))</f>
        <v/>
      </c>
      <c r="N4303" s="54">
        <f>IF(OR($B4303="",N$3&lt;$D4303+Настройки!$B$7),0,MAX(0,$E4303-MAX(0,SUMIFS(Тех_Движение!$G$2:$G$5111,Тех_Движение!$D$2:$D$5111,$C4303,Тех_Движение!$B$2:$B$5111,"&lt;="&amp;N$3)-$F4303)))</f>
        <v/>
      </c>
      <c r="O4303" s="54">
        <f>IF(OR($B4303="",O$3&lt;$D4303+Настройки!$B$7),0,MAX(0,$E4303-MAX(0,SUMIFS(Тех_Движение!$G$2:$G$5111,Тех_Движение!$D$2:$D$5111,$C4303,Тех_Движение!$B$2:$B$5111,"&lt;="&amp;O$3)-$F4303)))</f>
        <v/>
      </c>
      <c r="P4303" s="54">
        <f>IF(OR($B4303="",P$3&lt;$D4303+Настройки!$B$7),0,MAX(0,$E4303-MAX(0,SUMIFS(Тех_Движение!$G$2:$G$5111,Тех_Движение!$D$2:$D$5111,$C4303,Тех_Движение!$B$2:$B$5111,"&lt;="&amp;P$3)-$F4303)))</f>
        <v/>
      </c>
      <c r="Q4303" s="54">
        <f>IF(OR($B4303="",Q$3&lt;$D4303+Настройки!$B$7),0,MAX(0,$E4303-MAX(0,SUMIFS(Тех_Движение!$G$2:$G$5111,Тех_Движение!$D$2:$D$5111,$C4303,Тех_Движение!$B$2:$B$5111,"&lt;="&amp;Q$3)-$F4303)))</f>
        <v/>
      </c>
      <c r="R4303" s="54">
        <f>IF($B4303="","",SUM($K4303:$Q4303))</f>
        <v/>
      </c>
      <c r="S4303" s="56">
        <f>IF($B4303="","",VLOOKUP($C4303,Настройки!$A$11:$L$17,9,FALSE))</f>
        <v/>
      </c>
      <c r="T4303" s="56">
        <f>IF($B4303="","",$R4303*$S4303)</f>
        <v/>
      </c>
    </row>
    <row r="4304">
      <c r="A4304" s="20">
        <f>Тех_Движение!$A$4301</f>
        <v/>
      </c>
      <c r="B4304" s="20">
        <f>IF(Тех_Движение!$F$4301&gt;0,Тех_Движение!$I$4301,"")</f>
        <v/>
      </c>
      <c r="C4304" s="20">
        <f>IF($B4304="","",Тех_Движение!$D$4301)</f>
        <v/>
      </c>
      <c r="D4304" s="42">
        <f>IF($B4304="","",Тех_Движение!$B$4301)</f>
        <v/>
      </c>
      <c r="E4304" s="54">
        <f>IF($B4304="","",Тех_Движение!$F$4301)</f>
        <v/>
      </c>
      <c r="F4304" s="54">
        <f>IF($B4304="","",SUMIFS($E$5:$E4303,$C$5:$C4303,$C4304))</f>
        <v/>
      </c>
      <c r="G4304" s="54">
        <f>IF($B4304="","",MAX(0,$E4304-MAX(0,SUMIFS(Тех_Движение!$G$2:$G$5111,Тех_Движение!$D$2:$D$5111,$C4304,Тех_Движение!$B$2:$B$5111,"&lt;="&amp;Настройки!$B$5-1)-$F4304)))</f>
        <v/>
      </c>
      <c r="H4304" s="54">
        <f>IF($B4304="","",IF(AND($D4304&gt;=Настройки!$B$5,$D4304&lt;=Настройки!$B$6),$E4304,0))</f>
        <v/>
      </c>
      <c r="I4304" s="54">
        <f>IF($B4304="","",$G4304+$H4304-$J4304)</f>
        <v/>
      </c>
      <c r="J4304" s="54">
        <f>IF($B4304="","",MAX(0,$E4304-MAX(0,SUMIFS(Тех_Движение!$G$2:$G$5111,Тех_Движение!$D$2:$D$5111,$C4304,Тех_Движение!$B$2:$B$5111,"&lt;="&amp;Настройки!$B$6)-$F4304)))</f>
        <v/>
      </c>
      <c r="K4304" s="54">
        <f>IF(OR($B4304="",K$3&lt;$D4304+Настройки!$B$7),0,MAX(0,$E4304-MAX(0,SUMIFS(Тех_Движение!$G$2:$G$5111,Тех_Движение!$D$2:$D$5111,$C4304,Тех_Движение!$B$2:$B$5111,"&lt;="&amp;K$3)-$F4304)))</f>
        <v/>
      </c>
      <c r="L4304" s="54">
        <f>IF(OR($B4304="",L$3&lt;$D4304+Настройки!$B$7),0,MAX(0,$E4304-MAX(0,SUMIFS(Тех_Движение!$G$2:$G$5111,Тех_Движение!$D$2:$D$5111,$C4304,Тех_Движение!$B$2:$B$5111,"&lt;="&amp;L$3)-$F4304)))</f>
        <v/>
      </c>
      <c r="M4304" s="54">
        <f>IF(OR($B4304="",M$3&lt;$D4304+Настройки!$B$7),0,MAX(0,$E4304-MAX(0,SUMIFS(Тех_Движение!$G$2:$G$5111,Тех_Движение!$D$2:$D$5111,$C4304,Тех_Движение!$B$2:$B$5111,"&lt;="&amp;M$3)-$F4304)))</f>
        <v/>
      </c>
      <c r="N4304" s="54">
        <f>IF(OR($B4304="",N$3&lt;$D4304+Настройки!$B$7),0,MAX(0,$E4304-MAX(0,SUMIFS(Тех_Движение!$G$2:$G$5111,Тех_Движение!$D$2:$D$5111,$C4304,Тех_Движение!$B$2:$B$5111,"&lt;="&amp;N$3)-$F4304)))</f>
        <v/>
      </c>
      <c r="O4304" s="54">
        <f>IF(OR($B4304="",O$3&lt;$D4304+Настройки!$B$7),0,MAX(0,$E4304-MAX(0,SUMIFS(Тех_Движение!$G$2:$G$5111,Тех_Движение!$D$2:$D$5111,$C4304,Тех_Движение!$B$2:$B$5111,"&lt;="&amp;O$3)-$F4304)))</f>
        <v/>
      </c>
      <c r="P4304" s="54">
        <f>IF(OR($B4304="",P$3&lt;$D4304+Настройки!$B$7),0,MAX(0,$E4304-MAX(0,SUMIFS(Тех_Движение!$G$2:$G$5111,Тех_Движение!$D$2:$D$5111,$C4304,Тех_Движение!$B$2:$B$5111,"&lt;="&amp;P$3)-$F4304)))</f>
        <v/>
      </c>
      <c r="Q4304" s="54">
        <f>IF(OR($B4304="",Q$3&lt;$D4304+Настройки!$B$7),0,MAX(0,$E4304-MAX(0,SUMIFS(Тех_Движение!$G$2:$G$5111,Тех_Движение!$D$2:$D$5111,$C4304,Тех_Движение!$B$2:$B$5111,"&lt;="&amp;Q$3)-$F4304)))</f>
        <v/>
      </c>
      <c r="R4304" s="54">
        <f>IF($B4304="","",SUM($K4304:$Q4304))</f>
        <v/>
      </c>
      <c r="S4304" s="56">
        <f>IF($B4304="","",VLOOKUP($C4304,Настройки!$A$11:$L$17,9,FALSE))</f>
        <v/>
      </c>
      <c r="T4304" s="56">
        <f>IF($B4304="","",$R4304*$S4304)</f>
        <v/>
      </c>
    </row>
    <row r="4305">
      <c r="A4305" s="20">
        <f>Тех_Движение!$A$4302</f>
        <v/>
      </c>
      <c r="B4305" s="20">
        <f>IF(Тех_Движение!$F$4302&gt;0,Тех_Движение!$I$4302,"")</f>
        <v/>
      </c>
      <c r="C4305" s="20">
        <f>IF($B4305="","",Тех_Движение!$D$4302)</f>
        <v/>
      </c>
      <c r="D4305" s="42">
        <f>IF($B4305="","",Тех_Движение!$B$4302)</f>
        <v/>
      </c>
      <c r="E4305" s="54">
        <f>IF($B4305="","",Тех_Движение!$F$4302)</f>
        <v/>
      </c>
      <c r="F4305" s="54">
        <f>IF($B4305="","",SUMIFS($E$5:$E4304,$C$5:$C4304,$C4305))</f>
        <v/>
      </c>
      <c r="G4305" s="54">
        <f>IF($B4305="","",MAX(0,$E4305-MAX(0,SUMIFS(Тех_Движение!$G$2:$G$5111,Тех_Движение!$D$2:$D$5111,$C4305,Тех_Движение!$B$2:$B$5111,"&lt;="&amp;Настройки!$B$5-1)-$F4305)))</f>
        <v/>
      </c>
      <c r="H4305" s="54">
        <f>IF($B4305="","",IF(AND($D4305&gt;=Настройки!$B$5,$D4305&lt;=Настройки!$B$6),$E4305,0))</f>
        <v/>
      </c>
      <c r="I4305" s="54">
        <f>IF($B4305="","",$G4305+$H4305-$J4305)</f>
        <v/>
      </c>
      <c r="J4305" s="54">
        <f>IF($B4305="","",MAX(0,$E4305-MAX(0,SUMIFS(Тех_Движение!$G$2:$G$5111,Тех_Движение!$D$2:$D$5111,$C4305,Тех_Движение!$B$2:$B$5111,"&lt;="&amp;Настройки!$B$6)-$F4305)))</f>
        <v/>
      </c>
      <c r="K4305" s="54">
        <f>IF(OR($B4305="",K$3&lt;$D4305+Настройки!$B$7),0,MAX(0,$E4305-MAX(0,SUMIFS(Тех_Движение!$G$2:$G$5111,Тех_Движение!$D$2:$D$5111,$C4305,Тех_Движение!$B$2:$B$5111,"&lt;="&amp;K$3)-$F4305)))</f>
        <v/>
      </c>
      <c r="L4305" s="54">
        <f>IF(OR($B4305="",L$3&lt;$D4305+Настройки!$B$7),0,MAX(0,$E4305-MAX(0,SUMIFS(Тех_Движение!$G$2:$G$5111,Тех_Движение!$D$2:$D$5111,$C4305,Тех_Движение!$B$2:$B$5111,"&lt;="&amp;L$3)-$F4305)))</f>
        <v/>
      </c>
      <c r="M4305" s="54">
        <f>IF(OR($B4305="",M$3&lt;$D4305+Настройки!$B$7),0,MAX(0,$E4305-MAX(0,SUMIFS(Тех_Движение!$G$2:$G$5111,Тех_Движение!$D$2:$D$5111,$C4305,Тех_Движение!$B$2:$B$5111,"&lt;="&amp;M$3)-$F4305)))</f>
        <v/>
      </c>
      <c r="N4305" s="54">
        <f>IF(OR($B4305="",N$3&lt;$D4305+Настройки!$B$7),0,MAX(0,$E4305-MAX(0,SUMIFS(Тех_Движение!$G$2:$G$5111,Тех_Движение!$D$2:$D$5111,$C4305,Тех_Движение!$B$2:$B$5111,"&lt;="&amp;N$3)-$F4305)))</f>
        <v/>
      </c>
      <c r="O4305" s="54">
        <f>IF(OR($B4305="",O$3&lt;$D4305+Настройки!$B$7),0,MAX(0,$E4305-MAX(0,SUMIFS(Тех_Движение!$G$2:$G$5111,Тех_Движение!$D$2:$D$5111,$C4305,Тех_Движение!$B$2:$B$5111,"&lt;="&amp;O$3)-$F4305)))</f>
        <v/>
      </c>
      <c r="P4305" s="54">
        <f>IF(OR($B4305="",P$3&lt;$D4305+Настройки!$B$7),0,MAX(0,$E4305-MAX(0,SUMIFS(Тех_Движение!$G$2:$G$5111,Тех_Движение!$D$2:$D$5111,$C4305,Тех_Движение!$B$2:$B$5111,"&lt;="&amp;P$3)-$F4305)))</f>
        <v/>
      </c>
      <c r="Q4305" s="54">
        <f>IF(OR($B4305="",Q$3&lt;$D4305+Настройки!$B$7),0,MAX(0,$E4305-MAX(0,SUMIFS(Тех_Движение!$G$2:$G$5111,Тех_Движение!$D$2:$D$5111,$C4305,Тех_Движение!$B$2:$B$5111,"&lt;="&amp;Q$3)-$F4305)))</f>
        <v/>
      </c>
      <c r="R4305" s="54">
        <f>IF($B4305="","",SUM($K4305:$Q4305))</f>
        <v/>
      </c>
      <c r="S4305" s="56">
        <f>IF($B4305="","",VLOOKUP($C4305,Настройки!$A$11:$L$17,9,FALSE))</f>
        <v/>
      </c>
      <c r="T4305" s="56">
        <f>IF($B4305="","",$R4305*$S4305)</f>
        <v/>
      </c>
    </row>
    <row r="4306">
      <c r="A4306" s="20">
        <f>Тех_Движение!$A$4303</f>
        <v/>
      </c>
      <c r="B4306" s="20">
        <f>IF(Тех_Движение!$F$4303&gt;0,Тех_Движение!$I$4303,"")</f>
        <v/>
      </c>
      <c r="C4306" s="20">
        <f>IF($B4306="","",Тех_Движение!$D$4303)</f>
        <v/>
      </c>
      <c r="D4306" s="42">
        <f>IF($B4306="","",Тех_Движение!$B$4303)</f>
        <v/>
      </c>
      <c r="E4306" s="54">
        <f>IF($B4306="","",Тех_Движение!$F$4303)</f>
        <v/>
      </c>
      <c r="F4306" s="54">
        <f>IF($B4306="","",SUMIFS($E$5:$E4305,$C$5:$C4305,$C4306))</f>
        <v/>
      </c>
      <c r="G4306" s="54">
        <f>IF($B4306="","",MAX(0,$E4306-MAX(0,SUMIFS(Тех_Движение!$G$2:$G$5111,Тех_Движение!$D$2:$D$5111,$C4306,Тех_Движение!$B$2:$B$5111,"&lt;="&amp;Настройки!$B$5-1)-$F4306)))</f>
        <v/>
      </c>
      <c r="H4306" s="54">
        <f>IF($B4306="","",IF(AND($D4306&gt;=Настройки!$B$5,$D4306&lt;=Настройки!$B$6),$E4306,0))</f>
        <v/>
      </c>
      <c r="I4306" s="54">
        <f>IF($B4306="","",$G4306+$H4306-$J4306)</f>
        <v/>
      </c>
      <c r="J4306" s="54">
        <f>IF($B4306="","",MAX(0,$E4306-MAX(0,SUMIFS(Тех_Движение!$G$2:$G$5111,Тех_Движение!$D$2:$D$5111,$C4306,Тех_Движение!$B$2:$B$5111,"&lt;="&amp;Настройки!$B$6)-$F4306)))</f>
        <v/>
      </c>
      <c r="K4306" s="54">
        <f>IF(OR($B4306="",K$3&lt;$D4306+Настройки!$B$7),0,MAX(0,$E4306-MAX(0,SUMIFS(Тех_Движение!$G$2:$G$5111,Тех_Движение!$D$2:$D$5111,$C4306,Тех_Движение!$B$2:$B$5111,"&lt;="&amp;K$3)-$F4306)))</f>
        <v/>
      </c>
      <c r="L4306" s="54">
        <f>IF(OR($B4306="",L$3&lt;$D4306+Настройки!$B$7),0,MAX(0,$E4306-MAX(0,SUMIFS(Тех_Движение!$G$2:$G$5111,Тех_Движение!$D$2:$D$5111,$C4306,Тех_Движение!$B$2:$B$5111,"&lt;="&amp;L$3)-$F4306)))</f>
        <v/>
      </c>
      <c r="M4306" s="54">
        <f>IF(OR($B4306="",M$3&lt;$D4306+Настройки!$B$7),0,MAX(0,$E4306-MAX(0,SUMIFS(Тех_Движение!$G$2:$G$5111,Тех_Движение!$D$2:$D$5111,$C4306,Тех_Движение!$B$2:$B$5111,"&lt;="&amp;M$3)-$F4306)))</f>
        <v/>
      </c>
      <c r="N4306" s="54">
        <f>IF(OR($B4306="",N$3&lt;$D4306+Настройки!$B$7),0,MAX(0,$E4306-MAX(0,SUMIFS(Тех_Движение!$G$2:$G$5111,Тех_Движение!$D$2:$D$5111,$C4306,Тех_Движение!$B$2:$B$5111,"&lt;="&amp;N$3)-$F4306)))</f>
        <v/>
      </c>
      <c r="O4306" s="54">
        <f>IF(OR($B4306="",O$3&lt;$D4306+Настройки!$B$7),0,MAX(0,$E4306-MAX(0,SUMIFS(Тех_Движение!$G$2:$G$5111,Тех_Движение!$D$2:$D$5111,$C4306,Тех_Движение!$B$2:$B$5111,"&lt;="&amp;O$3)-$F4306)))</f>
        <v/>
      </c>
      <c r="P4306" s="54">
        <f>IF(OR($B4306="",P$3&lt;$D4306+Настройки!$B$7),0,MAX(0,$E4306-MAX(0,SUMIFS(Тех_Движение!$G$2:$G$5111,Тех_Движение!$D$2:$D$5111,$C4306,Тех_Движение!$B$2:$B$5111,"&lt;="&amp;P$3)-$F4306)))</f>
        <v/>
      </c>
      <c r="Q4306" s="54">
        <f>IF(OR($B4306="",Q$3&lt;$D4306+Настройки!$B$7),0,MAX(0,$E4306-MAX(0,SUMIFS(Тех_Движение!$G$2:$G$5111,Тех_Движение!$D$2:$D$5111,$C4306,Тех_Движение!$B$2:$B$5111,"&lt;="&amp;Q$3)-$F4306)))</f>
        <v/>
      </c>
      <c r="R4306" s="54">
        <f>IF($B4306="","",SUM($K4306:$Q4306))</f>
        <v/>
      </c>
      <c r="S4306" s="56">
        <f>IF($B4306="","",VLOOKUP($C4306,Настройки!$A$11:$L$17,9,FALSE))</f>
        <v/>
      </c>
      <c r="T4306" s="56">
        <f>IF($B4306="","",$R4306*$S4306)</f>
        <v/>
      </c>
    </row>
    <row r="4307">
      <c r="A4307" s="20">
        <f>Тех_Движение!$A$4304</f>
        <v/>
      </c>
      <c r="B4307" s="20">
        <f>IF(Тех_Движение!$F$4304&gt;0,Тех_Движение!$I$4304,"")</f>
        <v/>
      </c>
      <c r="C4307" s="20">
        <f>IF($B4307="","",Тех_Движение!$D$4304)</f>
        <v/>
      </c>
      <c r="D4307" s="42">
        <f>IF($B4307="","",Тех_Движение!$B$4304)</f>
        <v/>
      </c>
      <c r="E4307" s="54">
        <f>IF($B4307="","",Тех_Движение!$F$4304)</f>
        <v/>
      </c>
      <c r="F4307" s="54">
        <f>IF($B4307="","",SUMIFS($E$5:$E4306,$C$5:$C4306,$C4307))</f>
        <v/>
      </c>
      <c r="G4307" s="54">
        <f>IF($B4307="","",MAX(0,$E4307-MAX(0,SUMIFS(Тех_Движение!$G$2:$G$5111,Тех_Движение!$D$2:$D$5111,$C4307,Тех_Движение!$B$2:$B$5111,"&lt;="&amp;Настройки!$B$5-1)-$F4307)))</f>
        <v/>
      </c>
      <c r="H4307" s="54">
        <f>IF($B4307="","",IF(AND($D4307&gt;=Настройки!$B$5,$D4307&lt;=Настройки!$B$6),$E4307,0))</f>
        <v/>
      </c>
      <c r="I4307" s="54">
        <f>IF($B4307="","",$G4307+$H4307-$J4307)</f>
        <v/>
      </c>
      <c r="J4307" s="54">
        <f>IF($B4307="","",MAX(0,$E4307-MAX(0,SUMIFS(Тех_Движение!$G$2:$G$5111,Тех_Движение!$D$2:$D$5111,$C4307,Тех_Движение!$B$2:$B$5111,"&lt;="&amp;Настройки!$B$6)-$F4307)))</f>
        <v/>
      </c>
      <c r="K4307" s="54">
        <f>IF(OR($B4307="",K$3&lt;$D4307+Настройки!$B$7),0,MAX(0,$E4307-MAX(0,SUMIFS(Тех_Движение!$G$2:$G$5111,Тех_Движение!$D$2:$D$5111,$C4307,Тех_Движение!$B$2:$B$5111,"&lt;="&amp;K$3)-$F4307)))</f>
        <v/>
      </c>
      <c r="L4307" s="54">
        <f>IF(OR($B4307="",L$3&lt;$D4307+Настройки!$B$7),0,MAX(0,$E4307-MAX(0,SUMIFS(Тех_Движение!$G$2:$G$5111,Тех_Движение!$D$2:$D$5111,$C4307,Тех_Движение!$B$2:$B$5111,"&lt;="&amp;L$3)-$F4307)))</f>
        <v/>
      </c>
      <c r="M4307" s="54">
        <f>IF(OR($B4307="",M$3&lt;$D4307+Настройки!$B$7),0,MAX(0,$E4307-MAX(0,SUMIFS(Тех_Движение!$G$2:$G$5111,Тех_Движение!$D$2:$D$5111,$C4307,Тех_Движение!$B$2:$B$5111,"&lt;="&amp;M$3)-$F4307)))</f>
        <v/>
      </c>
      <c r="N4307" s="54">
        <f>IF(OR($B4307="",N$3&lt;$D4307+Настройки!$B$7),0,MAX(0,$E4307-MAX(0,SUMIFS(Тех_Движение!$G$2:$G$5111,Тех_Движение!$D$2:$D$5111,$C4307,Тех_Движение!$B$2:$B$5111,"&lt;="&amp;N$3)-$F4307)))</f>
        <v/>
      </c>
      <c r="O4307" s="54">
        <f>IF(OR($B4307="",O$3&lt;$D4307+Настройки!$B$7),0,MAX(0,$E4307-MAX(0,SUMIFS(Тех_Движение!$G$2:$G$5111,Тех_Движение!$D$2:$D$5111,$C4307,Тех_Движение!$B$2:$B$5111,"&lt;="&amp;O$3)-$F4307)))</f>
        <v/>
      </c>
      <c r="P4307" s="54">
        <f>IF(OR($B4307="",P$3&lt;$D4307+Настройки!$B$7),0,MAX(0,$E4307-MAX(0,SUMIFS(Тех_Движение!$G$2:$G$5111,Тех_Движение!$D$2:$D$5111,$C4307,Тех_Движение!$B$2:$B$5111,"&lt;="&amp;P$3)-$F4307)))</f>
        <v/>
      </c>
      <c r="Q4307" s="54">
        <f>IF(OR($B4307="",Q$3&lt;$D4307+Настройки!$B$7),0,MAX(0,$E4307-MAX(0,SUMIFS(Тех_Движение!$G$2:$G$5111,Тех_Движение!$D$2:$D$5111,$C4307,Тех_Движение!$B$2:$B$5111,"&lt;="&amp;Q$3)-$F4307)))</f>
        <v/>
      </c>
      <c r="R4307" s="54">
        <f>IF($B4307="","",SUM($K4307:$Q4307))</f>
        <v/>
      </c>
      <c r="S4307" s="56">
        <f>IF($B4307="","",VLOOKUP($C4307,Настройки!$A$11:$L$17,9,FALSE))</f>
        <v/>
      </c>
      <c r="T4307" s="56">
        <f>IF($B4307="","",$R4307*$S4307)</f>
        <v/>
      </c>
    </row>
    <row r="4308">
      <c r="A4308" s="20">
        <f>Тех_Движение!$A$4305</f>
        <v/>
      </c>
      <c r="B4308" s="20">
        <f>IF(Тех_Движение!$F$4305&gt;0,Тех_Движение!$I$4305,"")</f>
        <v/>
      </c>
      <c r="C4308" s="20">
        <f>IF($B4308="","",Тех_Движение!$D$4305)</f>
        <v/>
      </c>
      <c r="D4308" s="42">
        <f>IF($B4308="","",Тех_Движение!$B$4305)</f>
        <v/>
      </c>
      <c r="E4308" s="54">
        <f>IF($B4308="","",Тех_Движение!$F$4305)</f>
        <v/>
      </c>
      <c r="F4308" s="54">
        <f>IF($B4308="","",SUMIFS($E$5:$E4307,$C$5:$C4307,$C4308))</f>
        <v/>
      </c>
      <c r="G4308" s="54">
        <f>IF($B4308="","",MAX(0,$E4308-MAX(0,SUMIFS(Тех_Движение!$G$2:$G$5111,Тех_Движение!$D$2:$D$5111,$C4308,Тех_Движение!$B$2:$B$5111,"&lt;="&amp;Настройки!$B$5-1)-$F4308)))</f>
        <v/>
      </c>
      <c r="H4308" s="54">
        <f>IF($B4308="","",IF(AND($D4308&gt;=Настройки!$B$5,$D4308&lt;=Настройки!$B$6),$E4308,0))</f>
        <v/>
      </c>
      <c r="I4308" s="54">
        <f>IF($B4308="","",$G4308+$H4308-$J4308)</f>
        <v/>
      </c>
      <c r="J4308" s="54">
        <f>IF($B4308="","",MAX(0,$E4308-MAX(0,SUMIFS(Тех_Движение!$G$2:$G$5111,Тех_Движение!$D$2:$D$5111,$C4308,Тех_Движение!$B$2:$B$5111,"&lt;="&amp;Настройки!$B$6)-$F4308)))</f>
        <v/>
      </c>
      <c r="K4308" s="54">
        <f>IF(OR($B4308="",K$3&lt;$D4308+Настройки!$B$7),0,MAX(0,$E4308-MAX(0,SUMIFS(Тех_Движение!$G$2:$G$5111,Тех_Движение!$D$2:$D$5111,$C4308,Тех_Движение!$B$2:$B$5111,"&lt;="&amp;K$3)-$F4308)))</f>
        <v/>
      </c>
      <c r="L4308" s="54">
        <f>IF(OR($B4308="",L$3&lt;$D4308+Настройки!$B$7),0,MAX(0,$E4308-MAX(0,SUMIFS(Тех_Движение!$G$2:$G$5111,Тех_Движение!$D$2:$D$5111,$C4308,Тех_Движение!$B$2:$B$5111,"&lt;="&amp;L$3)-$F4308)))</f>
        <v/>
      </c>
      <c r="M4308" s="54">
        <f>IF(OR($B4308="",M$3&lt;$D4308+Настройки!$B$7),0,MAX(0,$E4308-MAX(0,SUMIFS(Тех_Движение!$G$2:$G$5111,Тех_Движение!$D$2:$D$5111,$C4308,Тех_Движение!$B$2:$B$5111,"&lt;="&amp;M$3)-$F4308)))</f>
        <v/>
      </c>
      <c r="N4308" s="54">
        <f>IF(OR($B4308="",N$3&lt;$D4308+Настройки!$B$7),0,MAX(0,$E4308-MAX(0,SUMIFS(Тех_Движение!$G$2:$G$5111,Тех_Движение!$D$2:$D$5111,$C4308,Тех_Движение!$B$2:$B$5111,"&lt;="&amp;N$3)-$F4308)))</f>
        <v/>
      </c>
      <c r="O4308" s="54">
        <f>IF(OR($B4308="",O$3&lt;$D4308+Настройки!$B$7),0,MAX(0,$E4308-MAX(0,SUMIFS(Тех_Движение!$G$2:$G$5111,Тех_Движение!$D$2:$D$5111,$C4308,Тех_Движение!$B$2:$B$5111,"&lt;="&amp;O$3)-$F4308)))</f>
        <v/>
      </c>
      <c r="P4308" s="54">
        <f>IF(OR($B4308="",P$3&lt;$D4308+Настройки!$B$7),0,MAX(0,$E4308-MAX(0,SUMIFS(Тех_Движение!$G$2:$G$5111,Тех_Движение!$D$2:$D$5111,$C4308,Тех_Движение!$B$2:$B$5111,"&lt;="&amp;P$3)-$F4308)))</f>
        <v/>
      </c>
      <c r="Q4308" s="54">
        <f>IF(OR($B4308="",Q$3&lt;$D4308+Настройки!$B$7),0,MAX(0,$E4308-MAX(0,SUMIFS(Тех_Движение!$G$2:$G$5111,Тех_Движение!$D$2:$D$5111,$C4308,Тех_Движение!$B$2:$B$5111,"&lt;="&amp;Q$3)-$F4308)))</f>
        <v/>
      </c>
      <c r="R4308" s="54">
        <f>IF($B4308="","",SUM($K4308:$Q4308))</f>
        <v/>
      </c>
      <c r="S4308" s="56">
        <f>IF($B4308="","",VLOOKUP($C4308,Настройки!$A$11:$L$17,9,FALSE))</f>
        <v/>
      </c>
      <c r="T4308" s="56">
        <f>IF($B4308="","",$R4308*$S4308)</f>
        <v/>
      </c>
    </row>
    <row r="4309">
      <c r="A4309" s="20">
        <f>Тех_Движение!$A$4306</f>
        <v/>
      </c>
      <c r="B4309" s="20">
        <f>IF(Тех_Движение!$F$4306&gt;0,Тех_Движение!$I$4306,"")</f>
        <v/>
      </c>
      <c r="C4309" s="20">
        <f>IF($B4309="","",Тех_Движение!$D$4306)</f>
        <v/>
      </c>
      <c r="D4309" s="42">
        <f>IF($B4309="","",Тех_Движение!$B$4306)</f>
        <v/>
      </c>
      <c r="E4309" s="54">
        <f>IF($B4309="","",Тех_Движение!$F$4306)</f>
        <v/>
      </c>
      <c r="F4309" s="54">
        <f>IF($B4309="","",SUMIFS($E$5:$E4308,$C$5:$C4308,$C4309))</f>
        <v/>
      </c>
      <c r="G4309" s="54">
        <f>IF($B4309="","",MAX(0,$E4309-MAX(0,SUMIFS(Тех_Движение!$G$2:$G$5111,Тех_Движение!$D$2:$D$5111,$C4309,Тех_Движение!$B$2:$B$5111,"&lt;="&amp;Настройки!$B$5-1)-$F4309)))</f>
        <v/>
      </c>
      <c r="H4309" s="54">
        <f>IF($B4309="","",IF(AND($D4309&gt;=Настройки!$B$5,$D4309&lt;=Настройки!$B$6),$E4309,0))</f>
        <v/>
      </c>
      <c r="I4309" s="54">
        <f>IF($B4309="","",$G4309+$H4309-$J4309)</f>
        <v/>
      </c>
      <c r="J4309" s="54">
        <f>IF($B4309="","",MAX(0,$E4309-MAX(0,SUMIFS(Тех_Движение!$G$2:$G$5111,Тех_Движение!$D$2:$D$5111,$C4309,Тех_Движение!$B$2:$B$5111,"&lt;="&amp;Настройки!$B$6)-$F4309)))</f>
        <v/>
      </c>
      <c r="K4309" s="54">
        <f>IF(OR($B4309="",K$3&lt;$D4309+Настройки!$B$7),0,MAX(0,$E4309-MAX(0,SUMIFS(Тех_Движение!$G$2:$G$5111,Тех_Движение!$D$2:$D$5111,$C4309,Тех_Движение!$B$2:$B$5111,"&lt;="&amp;K$3)-$F4309)))</f>
        <v/>
      </c>
      <c r="L4309" s="54">
        <f>IF(OR($B4309="",L$3&lt;$D4309+Настройки!$B$7),0,MAX(0,$E4309-MAX(0,SUMIFS(Тех_Движение!$G$2:$G$5111,Тех_Движение!$D$2:$D$5111,$C4309,Тех_Движение!$B$2:$B$5111,"&lt;="&amp;L$3)-$F4309)))</f>
        <v/>
      </c>
      <c r="M4309" s="54">
        <f>IF(OR($B4309="",M$3&lt;$D4309+Настройки!$B$7),0,MAX(0,$E4309-MAX(0,SUMIFS(Тех_Движение!$G$2:$G$5111,Тех_Движение!$D$2:$D$5111,$C4309,Тех_Движение!$B$2:$B$5111,"&lt;="&amp;M$3)-$F4309)))</f>
        <v/>
      </c>
      <c r="N4309" s="54">
        <f>IF(OR($B4309="",N$3&lt;$D4309+Настройки!$B$7),0,MAX(0,$E4309-MAX(0,SUMIFS(Тех_Движение!$G$2:$G$5111,Тех_Движение!$D$2:$D$5111,$C4309,Тех_Движение!$B$2:$B$5111,"&lt;="&amp;N$3)-$F4309)))</f>
        <v/>
      </c>
      <c r="O4309" s="54">
        <f>IF(OR($B4309="",O$3&lt;$D4309+Настройки!$B$7),0,MAX(0,$E4309-MAX(0,SUMIFS(Тех_Движение!$G$2:$G$5111,Тех_Движение!$D$2:$D$5111,$C4309,Тех_Движение!$B$2:$B$5111,"&lt;="&amp;O$3)-$F4309)))</f>
        <v/>
      </c>
      <c r="P4309" s="54">
        <f>IF(OR($B4309="",P$3&lt;$D4309+Настройки!$B$7),0,MAX(0,$E4309-MAX(0,SUMIFS(Тех_Движение!$G$2:$G$5111,Тех_Движение!$D$2:$D$5111,$C4309,Тех_Движение!$B$2:$B$5111,"&lt;="&amp;P$3)-$F4309)))</f>
        <v/>
      </c>
      <c r="Q4309" s="54">
        <f>IF(OR($B4309="",Q$3&lt;$D4309+Настройки!$B$7),0,MAX(0,$E4309-MAX(0,SUMIFS(Тех_Движение!$G$2:$G$5111,Тех_Движение!$D$2:$D$5111,$C4309,Тех_Движение!$B$2:$B$5111,"&lt;="&amp;Q$3)-$F4309)))</f>
        <v/>
      </c>
      <c r="R4309" s="54">
        <f>IF($B4309="","",SUM($K4309:$Q4309))</f>
        <v/>
      </c>
      <c r="S4309" s="56">
        <f>IF($B4309="","",VLOOKUP($C4309,Настройки!$A$11:$L$17,9,FALSE))</f>
        <v/>
      </c>
      <c r="T4309" s="56">
        <f>IF($B4309="","",$R4309*$S4309)</f>
        <v/>
      </c>
    </row>
    <row r="4310">
      <c r="A4310" s="20">
        <f>Тех_Движение!$A$4307</f>
        <v/>
      </c>
      <c r="B4310" s="20">
        <f>IF(Тех_Движение!$F$4307&gt;0,Тех_Движение!$I$4307,"")</f>
        <v/>
      </c>
      <c r="C4310" s="20">
        <f>IF($B4310="","",Тех_Движение!$D$4307)</f>
        <v/>
      </c>
      <c r="D4310" s="42">
        <f>IF($B4310="","",Тех_Движение!$B$4307)</f>
        <v/>
      </c>
      <c r="E4310" s="54">
        <f>IF($B4310="","",Тех_Движение!$F$4307)</f>
        <v/>
      </c>
      <c r="F4310" s="54">
        <f>IF($B4310="","",SUMIFS($E$5:$E4309,$C$5:$C4309,$C4310))</f>
        <v/>
      </c>
      <c r="G4310" s="54">
        <f>IF($B4310="","",MAX(0,$E4310-MAX(0,SUMIFS(Тех_Движение!$G$2:$G$5111,Тех_Движение!$D$2:$D$5111,$C4310,Тех_Движение!$B$2:$B$5111,"&lt;="&amp;Настройки!$B$5-1)-$F4310)))</f>
        <v/>
      </c>
      <c r="H4310" s="54">
        <f>IF($B4310="","",IF(AND($D4310&gt;=Настройки!$B$5,$D4310&lt;=Настройки!$B$6),$E4310,0))</f>
        <v/>
      </c>
      <c r="I4310" s="54">
        <f>IF($B4310="","",$G4310+$H4310-$J4310)</f>
        <v/>
      </c>
      <c r="J4310" s="54">
        <f>IF($B4310="","",MAX(0,$E4310-MAX(0,SUMIFS(Тех_Движение!$G$2:$G$5111,Тех_Движение!$D$2:$D$5111,$C4310,Тех_Движение!$B$2:$B$5111,"&lt;="&amp;Настройки!$B$6)-$F4310)))</f>
        <v/>
      </c>
      <c r="K4310" s="54">
        <f>IF(OR($B4310="",K$3&lt;$D4310+Настройки!$B$7),0,MAX(0,$E4310-MAX(0,SUMIFS(Тех_Движение!$G$2:$G$5111,Тех_Движение!$D$2:$D$5111,$C4310,Тех_Движение!$B$2:$B$5111,"&lt;="&amp;K$3)-$F4310)))</f>
        <v/>
      </c>
      <c r="L4310" s="54">
        <f>IF(OR($B4310="",L$3&lt;$D4310+Настройки!$B$7),0,MAX(0,$E4310-MAX(0,SUMIFS(Тех_Движение!$G$2:$G$5111,Тех_Движение!$D$2:$D$5111,$C4310,Тех_Движение!$B$2:$B$5111,"&lt;="&amp;L$3)-$F4310)))</f>
        <v/>
      </c>
      <c r="M4310" s="54">
        <f>IF(OR($B4310="",M$3&lt;$D4310+Настройки!$B$7),0,MAX(0,$E4310-MAX(0,SUMIFS(Тех_Движение!$G$2:$G$5111,Тех_Движение!$D$2:$D$5111,$C4310,Тех_Движение!$B$2:$B$5111,"&lt;="&amp;M$3)-$F4310)))</f>
        <v/>
      </c>
      <c r="N4310" s="54">
        <f>IF(OR($B4310="",N$3&lt;$D4310+Настройки!$B$7),0,MAX(0,$E4310-MAX(0,SUMIFS(Тех_Движение!$G$2:$G$5111,Тех_Движение!$D$2:$D$5111,$C4310,Тех_Движение!$B$2:$B$5111,"&lt;="&amp;N$3)-$F4310)))</f>
        <v/>
      </c>
      <c r="O4310" s="54">
        <f>IF(OR($B4310="",O$3&lt;$D4310+Настройки!$B$7),0,MAX(0,$E4310-MAX(0,SUMIFS(Тех_Движение!$G$2:$G$5111,Тех_Движение!$D$2:$D$5111,$C4310,Тех_Движение!$B$2:$B$5111,"&lt;="&amp;O$3)-$F4310)))</f>
        <v/>
      </c>
      <c r="P4310" s="54">
        <f>IF(OR($B4310="",P$3&lt;$D4310+Настройки!$B$7),0,MAX(0,$E4310-MAX(0,SUMIFS(Тех_Движение!$G$2:$G$5111,Тех_Движение!$D$2:$D$5111,$C4310,Тех_Движение!$B$2:$B$5111,"&lt;="&amp;P$3)-$F4310)))</f>
        <v/>
      </c>
      <c r="Q4310" s="54">
        <f>IF(OR($B4310="",Q$3&lt;$D4310+Настройки!$B$7),0,MAX(0,$E4310-MAX(0,SUMIFS(Тех_Движение!$G$2:$G$5111,Тех_Движение!$D$2:$D$5111,$C4310,Тех_Движение!$B$2:$B$5111,"&lt;="&amp;Q$3)-$F4310)))</f>
        <v/>
      </c>
      <c r="R4310" s="54">
        <f>IF($B4310="","",SUM($K4310:$Q4310))</f>
        <v/>
      </c>
      <c r="S4310" s="56">
        <f>IF($B4310="","",VLOOKUP($C4310,Настройки!$A$11:$L$17,9,FALSE))</f>
        <v/>
      </c>
      <c r="T4310" s="56">
        <f>IF($B4310="","",$R4310*$S4310)</f>
        <v/>
      </c>
    </row>
    <row r="4311">
      <c r="A4311" s="20">
        <f>Тех_Движение!$A$4308</f>
        <v/>
      </c>
      <c r="B4311" s="20">
        <f>IF(Тех_Движение!$F$4308&gt;0,Тех_Движение!$I$4308,"")</f>
        <v/>
      </c>
      <c r="C4311" s="20">
        <f>IF($B4311="","",Тех_Движение!$D$4308)</f>
        <v/>
      </c>
      <c r="D4311" s="42">
        <f>IF($B4311="","",Тех_Движение!$B$4308)</f>
        <v/>
      </c>
      <c r="E4311" s="54">
        <f>IF($B4311="","",Тех_Движение!$F$4308)</f>
        <v/>
      </c>
      <c r="F4311" s="54">
        <f>IF($B4311="","",SUMIFS($E$5:$E4310,$C$5:$C4310,$C4311))</f>
        <v/>
      </c>
      <c r="G4311" s="54">
        <f>IF($B4311="","",MAX(0,$E4311-MAX(0,SUMIFS(Тех_Движение!$G$2:$G$5111,Тех_Движение!$D$2:$D$5111,$C4311,Тех_Движение!$B$2:$B$5111,"&lt;="&amp;Настройки!$B$5-1)-$F4311)))</f>
        <v/>
      </c>
      <c r="H4311" s="54">
        <f>IF($B4311="","",IF(AND($D4311&gt;=Настройки!$B$5,$D4311&lt;=Настройки!$B$6),$E4311,0))</f>
        <v/>
      </c>
      <c r="I4311" s="54">
        <f>IF($B4311="","",$G4311+$H4311-$J4311)</f>
        <v/>
      </c>
      <c r="J4311" s="54">
        <f>IF($B4311="","",MAX(0,$E4311-MAX(0,SUMIFS(Тех_Движение!$G$2:$G$5111,Тех_Движение!$D$2:$D$5111,$C4311,Тех_Движение!$B$2:$B$5111,"&lt;="&amp;Настройки!$B$6)-$F4311)))</f>
        <v/>
      </c>
      <c r="K4311" s="54">
        <f>IF(OR($B4311="",K$3&lt;$D4311+Настройки!$B$7),0,MAX(0,$E4311-MAX(0,SUMIFS(Тех_Движение!$G$2:$G$5111,Тех_Движение!$D$2:$D$5111,$C4311,Тех_Движение!$B$2:$B$5111,"&lt;="&amp;K$3)-$F4311)))</f>
        <v/>
      </c>
      <c r="L4311" s="54">
        <f>IF(OR($B4311="",L$3&lt;$D4311+Настройки!$B$7),0,MAX(0,$E4311-MAX(0,SUMIFS(Тех_Движение!$G$2:$G$5111,Тех_Движение!$D$2:$D$5111,$C4311,Тех_Движение!$B$2:$B$5111,"&lt;="&amp;L$3)-$F4311)))</f>
        <v/>
      </c>
      <c r="M4311" s="54">
        <f>IF(OR($B4311="",M$3&lt;$D4311+Настройки!$B$7),0,MAX(0,$E4311-MAX(0,SUMIFS(Тех_Движение!$G$2:$G$5111,Тех_Движение!$D$2:$D$5111,$C4311,Тех_Движение!$B$2:$B$5111,"&lt;="&amp;M$3)-$F4311)))</f>
        <v/>
      </c>
      <c r="N4311" s="54">
        <f>IF(OR($B4311="",N$3&lt;$D4311+Настройки!$B$7),0,MAX(0,$E4311-MAX(0,SUMIFS(Тех_Движение!$G$2:$G$5111,Тех_Движение!$D$2:$D$5111,$C4311,Тех_Движение!$B$2:$B$5111,"&lt;="&amp;N$3)-$F4311)))</f>
        <v/>
      </c>
      <c r="O4311" s="54">
        <f>IF(OR($B4311="",O$3&lt;$D4311+Настройки!$B$7),0,MAX(0,$E4311-MAX(0,SUMIFS(Тех_Движение!$G$2:$G$5111,Тех_Движение!$D$2:$D$5111,$C4311,Тех_Движение!$B$2:$B$5111,"&lt;="&amp;O$3)-$F4311)))</f>
        <v/>
      </c>
      <c r="P4311" s="54">
        <f>IF(OR($B4311="",P$3&lt;$D4311+Настройки!$B$7),0,MAX(0,$E4311-MAX(0,SUMIFS(Тех_Движение!$G$2:$G$5111,Тех_Движение!$D$2:$D$5111,$C4311,Тех_Движение!$B$2:$B$5111,"&lt;="&amp;P$3)-$F4311)))</f>
        <v/>
      </c>
      <c r="Q4311" s="54">
        <f>IF(OR($B4311="",Q$3&lt;$D4311+Настройки!$B$7),0,MAX(0,$E4311-MAX(0,SUMIFS(Тех_Движение!$G$2:$G$5111,Тех_Движение!$D$2:$D$5111,$C4311,Тех_Движение!$B$2:$B$5111,"&lt;="&amp;Q$3)-$F4311)))</f>
        <v/>
      </c>
      <c r="R4311" s="54">
        <f>IF($B4311="","",SUM($K4311:$Q4311))</f>
        <v/>
      </c>
      <c r="S4311" s="56">
        <f>IF($B4311="","",VLOOKUP($C4311,Настройки!$A$11:$L$17,9,FALSE))</f>
        <v/>
      </c>
      <c r="T4311" s="56">
        <f>IF($B4311="","",$R4311*$S4311)</f>
        <v/>
      </c>
    </row>
    <row r="4312">
      <c r="A4312" s="20">
        <f>Тех_Движение!$A$4309</f>
        <v/>
      </c>
      <c r="B4312" s="20">
        <f>IF(Тех_Движение!$F$4309&gt;0,Тех_Движение!$I$4309,"")</f>
        <v/>
      </c>
      <c r="C4312" s="20">
        <f>IF($B4312="","",Тех_Движение!$D$4309)</f>
        <v/>
      </c>
      <c r="D4312" s="42">
        <f>IF($B4312="","",Тех_Движение!$B$4309)</f>
        <v/>
      </c>
      <c r="E4312" s="54">
        <f>IF($B4312="","",Тех_Движение!$F$4309)</f>
        <v/>
      </c>
      <c r="F4312" s="54">
        <f>IF($B4312="","",SUMIFS($E$5:$E4311,$C$5:$C4311,$C4312))</f>
        <v/>
      </c>
      <c r="G4312" s="54">
        <f>IF($B4312="","",MAX(0,$E4312-MAX(0,SUMIFS(Тех_Движение!$G$2:$G$5111,Тех_Движение!$D$2:$D$5111,$C4312,Тех_Движение!$B$2:$B$5111,"&lt;="&amp;Настройки!$B$5-1)-$F4312)))</f>
        <v/>
      </c>
      <c r="H4312" s="54">
        <f>IF($B4312="","",IF(AND($D4312&gt;=Настройки!$B$5,$D4312&lt;=Настройки!$B$6),$E4312,0))</f>
        <v/>
      </c>
      <c r="I4312" s="54">
        <f>IF($B4312="","",$G4312+$H4312-$J4312)</f>
        <v/>
      </c>
      <c r="J4312" s="54">
        <f>IF($B4312="","",MAX(0,$E4312-MAX(0,SUMIFS(Тех_Движение!$G$2:$G$5111,Тех_Движение!$D$2:$D$5111,$C4312,Тех_Движение!$B$2:$B$5111,"&lt;="&amp;Настройки!$B$6)-$F4312)))</f>
        <v/>
      </c>
      <c r="K4312" s="54">
        <f>IF(OR($B4312="",K$3&lt;$D4312+Настройки!$B$7),0,MAX(0,$E4312-MAX(0,SUMIFS(Тех_Движение!$G$2:$G$5111,Тех_Движение!$D$2:$D$5111,$C4312,Тех_Движение!$B$2:$B$5111,"&lt;="&amp;K$3)-$F4312)))</f>
        <v/>
      </c>
      <c r="L4312" s="54">
        <f>IF(OR($B4312="",L$3&lt;$D4312+Настройки!$B$7),0,MAX(0,$E4312-MAX(0,SUMIFS(Тех_Движение!$G$2:$G$5111,Тех_Движение!$D$2:$D$5111,$C4312,Тех_Движение!$B$2:$B$5111,"&lt;="&amp;L$3)-$F4312)))</f>
        <v/>
      </c>
      <c r="M4312" s="54">
        <f>IF(OR($B4312="",M$3&lt;$D4312+Настройки!$B$7),0,MAX(0,$E4312-MAX(0,SUMIFS(Тех_Движение!$G$2:$G$5111,Тех_Движение!$D$2:$D$5111,$C4312,Тех_Движение!$B$2:$B$5111,"&lt;="&amp;M$3)-$F4312)))</f>
        <v/>
      </c>
      <c r="N4312" s="54">
        <f>IF(OR($B4312="",N$3&lt;$D4312+Настройки!$B$7),0,MAX(0,$E4312-MAX(0,SUMIFS(Тех_Движение!$G$2:$G$5111,Тех_Движение!$D$2:$D$5111,$C4312,Тех_Движение!$B$2:$B$5111,"&lt;="&amp;N$3)-$F4312)))</f>
        <v/>
      </c>
      <c r="O4312" s="54">
        <f>IF(OR($B4312="",O$3&lt;$D4312+Настройки!$B$7),0,MAX(0,$E4312-MAX(0,SUMIFS(Тех_Движение!$G$2:$G$5111,Тех_Движение!$D$2:$D$5111,$C4312,Тех_Движение!$B$2:$B$5111,"&lt;="&amp;O$3)-$F4312)))</f>
        <v/>
      </c>
      <c r="P4312" s="54">
        <f>IF(OR($B4312="",P$3&lt;$D4312+Настройки!$B$7),0,MAX(0,$E4312-MAX(0,SUMIFS(Тех_Движение!$G$2:$G$5111,Тех_Движение!$D$2:$D$5111,$C4312,Тех_Движение!$B$2:$B$5111,"&lt;="&amp;P$3)-$F4312)))</f>
        <v/>
      </c>
      <c r="Q4312" s="54">
        <f>IF(OR($B4312="",Q$3&lt;$D4312+Настройки!$B$7),0,MAX(0,$E4312-MAX(0,SUMIFS(Тех_Движение!$G$2:$G$5111,Тех_Движение!$D$2:$D$5111,$C4312,Тех_Движение!$B$2:$B$5111,"&lt;="&amp;Q$3)-$F4312)))</f>
        <v/>
      </c>
      <c r="R4312" s="54">
        <f>IF($B4312="","",SUM($K4312:$Q4312))</f>
        <v/>
      </c>
      <c r="S4312" s="56">
        <f>IF($B4312="","",VLOOKUP($C4312,Настройки!$A$11:$L$17,9,FALSE))</f>
        <v/>
      </c>
      <c r="T4312" s="56">
        <f>IF($B4312="","",$R4312*$S4312)</f>
        <v/>
      </c>
    </row>
    <row r="4313">
      <c r="A4313" s="20">
        <f>Тех_Движение!$A$4310</f>
        <v/>
      </c>
      <c r="B4313" s="20">
        <f>IF(Тех_Движение!$F$4310&gt;0,Тех_Движение!$I$4310,"")</f>
        <v/>
      </c>
      <c r="C4313" s="20">
        <f>IF($B4313="","",Тех_Движение!$D$4310)</f>
        <v/>
      </c>
      <c r="D4313" s="42">
        <f>IF($B4313="","",Тех_Движение!$B$4310)</f>
        <v/>
      </c>
      <c r="E4313" s="54">
        <f>IF($B4313="","",Тех_Движение!$F$4310)</f>
        <v/>
      </c>
      <c r="F4313" s="54">
        <f>IF($B4313="","",SUMIFS($E$5:$E4312,$C$5:$C4312,$C4313))</f>
        <v/>
      </c>
      <c r="G4313" s="54">
        <f>IF($B4313="","",MAX(0,$E4313-MAX(0,SUMIFS(Тех_Движение!$G$2:$G$5111,Тех_Движение!$D$2:$D$5111,$C4313,Тех_Движение!$B$2:$B$5111,"&lt;="&amp;Настройки!$B$5-1)-$F4313)))</f>
        <v/>
      </c>
      <c r="H4313" s="54">
        <f>IF($B4313="","",IF(AND($D4313&gt;=Настройки!$B$5,$D4313&lt;=Настройки!$B$6),$E4313,0))</f>
        <v/>
      </c>
      <c r="I4313" s="54">
        <f>IF($B4313="","",$G4313+$H4313-$J4313)</f>
        <v/>
      </c>
      <c r="J4313" s="54">
        <f>IF($B4313="","",MAX(0,$E4313-MAX(0,SUMIFS(Тех_Движение!$G$2:$G$5111,Тех_Движение!$D$2:$D$5111,$C4313,Тех_Движение!$B$2:$B$5111,"&lt;="&amp;Настройки!$B$6)-$F4313)))</f>
        <v/>
      </c>
      <c r="K4313" s="54">
        <f>IF(OR($B4313="",K$3&lt;$D4313+Настройки!$B$7),0,MAX(0,$E4313-MAX(0,SUMIFS(Тех_Движение!$G$2:$G$5111,Тех_Движение!$D$2:$D$5111,$C4313,Тех_Движение!$B$2:$B$5111,"&lt;="&amp;K$3)-$F4313)))</f>
        <v/>
      </c>
      <c r="L4313" s="54">
        <f>IF(OR($B4313="",L$3&lt;$D4313+Настройки!$B$7),0,MAX(0,$E4313-MAX(0,SUMIFS(Тех_Движение!$G$2:$G$5111,Тех_Движение!$D$2:$D$5111,$C4313,Тех_Движение!$B$2:$B$5111,"&lt;="&amp;L$3)-$F4313)))</f>
        <v/>
      </c>
      <c r="M4313" s="54">
        <f>IF(OR($B4313="",M$3&lt;$D4313+Настройки!$B$7),0,MAX(0,$E4313-MAX(0,SUMIFS(Тех_Движение!$G$2:$G$5111,Тех_Движение!$D$2:$D$5111,$C4313,Тех_Движение!$B$2:$B$5111,"&lt;="&amp;M$3)-$F4313)))</f>
        <v/>
      </c>
      <c r="N4313" s="54">
        <f>IF(OR($B4313="",N$3&lt;$D4313+Настройки!$B$7),0,MAX(0,$E4313-MAX(0,SUMIFS(Тех_Движение!$G$2:$G$5111,Тех_Движение!$D$2:$D$5111,$C4313,Тех_Движение!$B$2:$B$5111,"&lt;="&amp;N$3)-$F4313)))</f>
        <v/>
      </c>
      <c r="O4313" s="54">
        <f>IF(OR($B4313="",O$3&lt;$D4313+Настройки!$B$7),0,MAX(0,$E4313-MAX(0,SUMIFS(Тех_Движение!$G$2:$G$5111,Тех_Движение!$D$2:$D$5111,$C4313,Тех_Движение!$B$2:$B$5111,"&lt;="&amp;O$3)-$F4313)))</f>
        <v/>
      </c>
      <c r="P4313" s="54">
        <f>IF(OR($B4313="",P$3&lt;$D4313+Настройки!$B$7),0,MAX(0,$E4313-MAX(0,SUMIFS(Тех_Движение!$G$2:$G$5111,Тех_Движение!$D$2:$D$5111,$C4313,Тех_Движение!$B$2:$B$5111,"&lt;="&amp;P$3)-$F4313)))</f>
        <v/>
      </c>
      <c r="Q4313" s="54">
        <f>IF(OR($B4313="",Q$3&lt;$D4313+Настройки!$B$7),0,MAX(0,$E4313-MAX(0,SUMIFS(Тех_Движение!$G$2:$G$5111,Тех_Движение!$D$2:$D$5111,$C4313,Тех_Движение!$B$2:$B$5111,"&lt;="&amp;Q$3)-$F4313)))</f>
        <v/>
      </c>
      <c r="R4313" s="54">
        <f>IF($B4313="","",SUM($K4313:$Q4313))</f>
        <v/>
      </c>
      <c r="S4313" s="56">
        <f>IF($B4313="","",VLOOKUP($C4313,Настройки!$A$11:$L$17,9,FALSE))</f>
        <v/>
      </c>
      <c r="T4313" s="56">
        <f>IF($B4313="","",$R4313*$S4313)</f>
        <v/>
      </c>
    </row>
    <row r="4314">
      <c r="A4314" s="20">
        <f>Тех_Движение!$A$4311</f>
        <v/>
      </c>
      <c r="B4314" s="20">
        <f>IF(Тех_Движение!$F$4311&gt;0,Тех_Движение!$I$4311,"")</f>
        <v/>
      </c>
      <c r="C4314" s="20">
        <f>IF($B4314="","",Тех_Движение!$D$4311)</f>
        <v/>
      </c>
      <c r="D4314" s="42">
        <f>IF($B4314="","",Тех_Движение!$B$4311)</f>
        <v/>
      </c>
      <c r="E4314" s="54">
        <f>IF($B4314="","",Тех_Движение!$F$4311)</f>
        <v/>
      </c>
      <c r="F4314" s="54">
        <f>IF($B4314="","",SUMIFS($E$5:$E4313,$C$5:$C4313,$C4314))</f>
        <v/>
      </c>
      <c r="G4314" s="54">
        <f>IF($B4314="","",MAX(0,$E4314-MAX(0,SUMIFS(Тех_Движение!$G$2:$G$5111,Тех_Движение!$D$2:$D$5111,$C4314,Тех_Движение!$B$2:$B$5111,"&lt;="&amp;Настройки!$B$5-1)-$F4314)))</f>
        <v/>
      </c>
      <c r="H4314" s="54">
        <f>IF($B4314="","",IF(AND($D4314&gt;=Настройки!$B$5,$D4314&lt;=Настройки!$B$6),$E4314,0))</f>
        <v/>
      </c>
      <c r="I4314" s="54">
        <f>IF($B4314="","",$G4314+$H4314-$J4314)</f>
        <v/>
      </c>
      <c r="J4314" s="54">
        <f>IF($B4314="","",MAX(0,$E4314-MAX(0,SUMIFS(Тех_Движение!$G$2:$G$5111,Тех_Движение!$D$2:$D$5111,$C4314,Тех_Движение!$B$2:$B$5111,"&lt;="&amp;Настройки!$B$6)-$F4314)))</f>
        <v/>
      </c>
      <c r="K4314" s="54">
        <f>IF(OR($B4314="",K$3&lt;$D4314+Настройки!$B$7),0,MAX(0,$E4314-MAX(0,SUMIFS(Тех_Движение!$G$2:$G$5111,Тех_Движение!$D$2:$D$5111,$C4314,Тех_Движение!$B$2:$B$5111,"&lt;="&amp;K$3)-$F4314)))</f>
        <v/>
      </c>
      <c r="L4314" s="54">
        <f>IF(OR($B4314="",L$3&lt;$D4314+Настройки!$B$7),0,MAX(0,$E4314-MAX(0,SUMIFS(Тех_Движение!$G$2:$G$5111,Тех_Движение!$D$2:$D$5111,$C4314,Тех_Движение!$B$2:$B$5111,"&lt;="&amp;L$3)-$F4314)))</f>
        <v/>
      </c>
      <c r="M4314" s="54">
        <f>IF(OR($B4314="",M$3&lt;$D4314+Настройки!$B$7),0,MAX(0,$E4314-MAX(0,SUMIFS(Тех_Движение!$G$2:$G$5111,Тех_Движение!$D$2:$D$5111,$C4314,Тех_Движение!$B$2:$B$5111,"&lt;="&amp;M$3)-$F4314)))</f>
        <v/>
      </c>
      <c r="N4314" s="54">
        <f>IF(OR($B4314="",N$3&lt;$D4314+Настройки!$B$7),0,MAX(0,$E4314-MAX(0,SUMIFS(Тех_Движение!$G$2:$G$5111,Тех_Движение!$D$2:$D$5111,$C4314,Тех_Движение!$B$2:$B$5111,"&lt;="&amp;N$3)-$F4314)))</f>
        <v/>
      </c>
      <c r="O4314" s="54">
        <f>IF(OR($B4314="",O$3&lt;$D4314+Настройки!$B$7),0,MAX(0,$E4314-MAX(0,SUMIFS(Тех_Движение!$G$2:$G$5111,Тех_Движение!$D$2:$D$5111,$C4314,Тех_Движение!$B$2:$B$5111,"&lt;="&amp;O$3)-$F4314)))</f>
        <v/>
      </c>
      <c r="P4314" s="54">
        <f>IF(OR($B4314="",P$3&lt;$D4314+Настройки!$B$7),0,MAX(0,$E4314-MAX(0,SUMIFS(Тех_Движение!$G$2:$G$5111,Тех_Движение!$D$2:$D$5111,$C4314,Тех_Движение!$B$2:$B$5111,"&lt;="&amp;P$3)-$F4314)))</f>
        <v/>
      </c>
      <c r="Q4314" s="54">
        <f>IF(OR($B4314="",Q$3&lt;$D4314+Настройки!$B$7),0,MAX(0,$E4314-MAX(0,SUMIFS(Тех_Движение!$G$2:$G$5111,Тех_Движение!$D$2:$D$5111,$C4314,Тех_Движение!$B$2:$B$5111,"&lt;="&amp;Q$3)-$F4314)))</f>
        <v/>
      </c>
      <c r="R4314" s="54">
        <f>IF($B4314="","",SUM($K4314:$Q4314))</f>
        <v/>
      </c>
      <c r="S4314" s="56">
        <f>IF($B4314="","",VLOOKUP($C4314,Настройки!$A$11:$L$17,9,FALSE))</f>
        <v/>
      </c>
      <c r="T4314" s="56">
        <f>IF($B4314="","",$R4314*$S4314)</f>
        <v/>
      </c>
    </row>
    <row r="4315">
      <c r="A4315" s="20">
        <f>Тех_Движение!$A$4312</f>
        <v/>
      </c>
      <c r="B4315" s="20">
        <f>IF(Тех_Движение!$F$4312&gt;0,Тех_Движение!$I$4312,"")</f>
        <v/>
      </c>
      <c r="C4315" s="20">
        <f>IF($B4315="","",Тех_Движение!$D$4312)</f>
        <v/>
      </c>
      <c r="D4315" s="42">
        <f>IF($B4315="","",Тех_Движение!$B$4312)</f>
        <v/>
      </c>
      <c r="E4315" s="54">
        <f>IF($B4315="","",Тех_Движение!$F$4312)</f>
        <v/>
      </c>
      <c r="F4315" s="54">
        <f>IF($B4315="","",SUMIFS($E$5:$E4314,$C$5:$C4314,$C4315))</f>
        <v/>
      </c>
      <c r="G4315" s="54">
        <f>IF($B4315="","",MAX(0,$E4315-MAX(0,SUMIFS(Тех_Движение!$G$2:$G$5111,Тех_Движение!$D$2:$D$5111,$C4315,Тех_Движение!$B$2:$B$5111,"&lt;="&amp;Настройки!$B$5-1)-$F4315)))</f>
        <v/>
      </c>
      <c r="H4315" s="54">
        <f>IF($B4315="","",IF(AND($D4315&gt;=Настройки!$B$5,$D4315&lt;=Настройки!$B$6),$E4315,0))</f>
        <v/>
      </c>
      <c r="I4315" s="54">
        <f>IF($B4315="","",$G4315+$H4315-$J4315)</f>
        <v/>
      </c>
      <c r="J4315" s="54">
        <f>IF($B4315="","",MAX(0,$E4315-MAX(0,SUMIFS(Тех_Движение!$G$2:$G$5111,Тех_Движение!$D$2:$D$5111,$C4315,Тех_Движение!$B$2:$B$5111,"&lt;="&amp;Настройки!$B$6)-$F4315)))</f>
        <v/>
      </c>
      <c r="K4315" s="54">
        <f>IF(OR($B4315="",K$3&lt;$D4315+Настройки!$B$7),0,MAX(0,$E4315-MAX(0,SUMIFS(Тех_Движение!$G$2:$G$5111,Тех_Движение!$D$2:$D$5111,$C4315,Тех_Движение!$B$2:$B$5111,"&lt;="&amp;K$3)-$F4315)))</f>
        <v/>
      </c>
      <c r="L4315" s="54">
        <f>IF(OR($B4315="",L$3&lt;$D4315+Настройки!$B$7),0,MAX(0,$E4315-MAX(0,SUMIFS(Тех_Движение!$G$2:$G$5111,Тех_Движение!$D$2:$D$5111,$C4315,Тех_Движение!$B$2:$B$5111,"&lt;="&amp;L$3)-$F4315)))</f>
        <v/>
      </c>
      <c r="M4315" s="54">
        <f>IF(OR($B4315="",M$3&lt;$D4315+Настройки!$B$7),0,MAX(0,$E4315-MAX(0,SUMIFS(Тех_Движение!$G$2:$G$5111,Тех_Движение!$D$2:$D$5111,$C4315,Тех_Движение!$B$2:$B$5111,"&lt;="&amp;M$3)-$F4315)))</f>
        <v/>
      </c>
      <c r="N4315" s="54">
        <f>IF(OR($B4315="",N$3&lt;$D4315+Настройки!$B$7),0,MAX(0,$E4315-MAX(0,SUMIFS(Тех_Движение!$G$2:$G$5111,Тех_Движение!$D$2:$D$5111,$C4315,Тех_Движение!$B$2:$B$5111,"&lt;="&amp;N$3)-$F4315)))</f>
        <v/>
      </c>
      <c r="O4315" s="54">
        <f>IF(OR($B4315="",O$3&lt;$D4315+Настройки!$B$7),0,MAX(0,$E4315-MAX(0,SUMIFS(Тех_Движение!$G$2:$G$5111,Тех_Движение!$D$2:$D$5111,$C4315,Тех_Движение!$B$2:$B$5111,"&lt;="&amp;O$3)-$F4315)))</f>
        <v/>
      </c>
      <c r="P4315" s="54">
        <f>IF(OR($B4315="",P$3&lt;$D4315+Настройки!$B$7),0,MAX(0,$E4315-MAX(0,SUMIFS(Тех_Движение!$G$2:$G$5111,Тех_Движение!$D$2:$D$5111,$C4315,Тех_Движение!$B$2:$B$5111,"&lt;="&amp;P$3)-$F4315)))</f>
        <v/>
      </c>
      <c r="Q4315" s="54">
        <f>IF(OR($B4315="",Q$3&lt;$D4315+Настройки!$B$7),0,MAX(0,$E4315-MAX(0,SUMIFS(Тех_Движение!$G$2:$G$5111,Тех_Движение!$D$2:$D$5111,$C4315,Тех_Движение!$B$2:$B$5111,"&lt;="&amp;Q$3)-$F4315)))</f>
        <v/>
      </c>
      <c r="R4315" s="54">
        <f>IF($B4315="","",SUM($K4315:$Q4315))</f>
        <v/>
      </c>
      <c r="S4315" s="56">
        <f>IF($B4315="","",VLOOKUP($C4315,Настройки!$A$11:$L$17,9,FALSE))</f>
        <v/>
      </c>
      <c r="T4315" s="56">
        <f>IF($B4315="","",$R4315*$S4315)</f>
        <v/>
      </c>
    </row>
    <row r="4316">
      <c r="A4316" s="20">
        <f>Тех_Движение!$A$4313</f>
        <v/>
      </c>
      <c r="B4316" s="20">
        <f>IF(Тех_Движение!$F$4313&gt;0,Тех_Движение!$I$4313,"")</f>
        <v/>
      </c>
      <c r="C4316" s="20">
        <f>IF($B4316="","",Тех_Движение!$D$4313)</f>
        <v/>
      </c>
      <c r="D4316" s="42">
        <f>IF($B4316="","",Тех_Движение!$B$4313)</f>
        <v/>
      </c>
      <c r="E4316" s="54">
        <f>IF($B4316="","",Тех_Движение!$F$4313)</f>
        <v/>
      </c>
      <c r="F4316" s="54">
        <f>IF($B4316="","",SUMIFS($E$5:$E4315,$C$5:$C4315,$C4316))</f>
        <v/>
      </c>
      <c r="G4316" s="54">
        <f>IF($B4316="","",MAX(0,$E4316-MAX(0,SUMIFS(Тех_Движение!$G$2:$G$5111,Тех_Движение!$D$2:$D$5111,$C4316,Тех_Движение!$B$2:$B$5111,"&lt;="&amp;Настройки!$B$5-1)-$F4316)))</f>
        <v/>
      </c>
      <c r="H4316" s="54">
        <f>IF($B4316="","",IF(AND($D4316&gt;=Настройки!$B$5,$D4316&lt;=Настройки!$B$6),$E4316,0))</f>
        <v/>
      </c>
      <c r="I4316" s="54">
        <f>IF($B4316="","",$G4316+$H4316-$J4316)</f>
        <v/>
      </c>
      <c r="J4316" s="54">
        <f>IF($B4316="","",MAX(0,$E4316-MAX(0,SUMIFS(Тех_Движение!$G$2:$G$5111,Тех_Движение!$D$2:$D$5111,$C4316,Тех_Движение!$B$2:$B$5111,"&lt;="&amp;Настройки!$B$6)-$F4316)))</f>
        <v/>
      </c>
      <c r="K4316" s="54">
        <f>IF(OR($B4316="",K$3&lt;$D4316+Настройки!$B$7),0,MAX(0,$E4316-MAX(0,SUMIFS(Тех_Движение!$G$2:$G$5111,Тех_Движение!$D$2:$D$5111,$C4316,Тех_Движение!$B$2:$B$5111,"&lt;="&amp;K$3)-$F4316)))</f>
        <v/>
      </c>
      <c r="L4316" s="54">
        <f>IF(OR($B4316="",L$3&lt;$D4316+Настройки!$B$7),0,MAX(0,$E4316-MAX(0,SUMIFS(Тех_Движение!$G$2:$G$5111,Тех_Движение!$D$2:$D$5111,$C4316,Тех_Движение!$B$2:$B$5111,"&lt;="&amp;L$3)-$F4316)))</f>
        <v/>
      </c>
      <c r="M4316" s="54">
        <f>IF(OR($B4316="",M$3&lt;$D4316+Настройки!$B$7),0,MAX(0,$E4316-MAX(0,SUMIFS(Тех_Движение!$G$2:$G$5111,Тех_Движение!$D$2:$D$5111,$C4316,Тех_Движение!$B$2:$B$5111,"&lt;="&amp;M$3)-$F4316)))</f>
        <v/>
      </c>
      <c r="N4316" s="54">
        <f>IF(OR($B4316="",N$3&lt;$D4316+Настройки!$B$7),0,MAX(0,$E4316-MAX(0,SUMIFS(Тех_Движение!$G$2:$G$5111,Тех_Движение!$D$2:$D$5111,$C4316,Тех_Движение!$B$2:$B$5111,"&lt;="&amp;N$3)-$F4316)))</f>
        <v/>
      </c>
      <c r="O4316" s="54">
        <f>IF(OR($B4316="",O$3&lt;$D4316+Настройки!$B$7),0,MAX(0,$E4316-MAX(0,SUMIFS(Тех_Движение!$G$2:$G$5111,Тех_Движение!$D$2:$D$5111,$C4316,Тех_Движение!$B$2:$B$5111,"&lt;="&amp;O$3)-$F4316)))</f>
        <v/>
      </c>
      <c r="P4316" s="54">
        <f>IF(OR($B4316="",P$3&lt;$D4316+Настройки!$B$7),0,MAX(0,$E4316-MAX(0,SUMIFS(Тех_Движение!$G$2:$G$5111,Тех_Движение!$D$2:$D$5111,$C4316,Тех_Движение!$B$2:$B$5111,"&lt;="&amp;P$3)-$F4316)))</f>
        <v/>
      </c>
      <c r="Q4316" s="54">
        <f>IF(OR($B4316="",Q$3&lt;$D4316+Настройки!$B$7),0,MAX(0,$E4316-MAX(0,SUMIFS(Тех_Движение!$G$2:$G$5111,Тех_Движение!$D$2:$D$5111,$C4316,Тех_Движение!$B$2:$B$5111,"&lt;="&amp;Q$3)-$F4316)))</f>
        <v/>
      </c>
      <c r="R4316" s="54">
        <f>IF($B4316="","",SUM($K4316:$Q4316))</f>
        <v/>
      </c>
      <c r="S4316" s="56">
        <f>IF($B4316="","",VLOOKUP($C4316,Настройки!$A$11:$L$17,9,FALSE))</f>
        <v/>
      </c>
      <c r="T4316" s="56">
        <f>IF($B4316="","",$R4316*$S4316)</f>
        <v/>
      </c>
    </row>
    <row r="4317">
      <c r="A4317" s="20">
        <f>Тех_Движение!$A$4314</f>
        <v/>
      </c>
      <c r="B4317" s="20">
        <f>IF(Тех_Движение!$F$4314&gt;0,Тех_Движение!$I$4314,"")</f>
        <v/>
      </c>
      <c r="C4317" s="20">
        <f>IF($B4317="","",Тех_Движение!$D$4314)</f>
        <v/>
      </c>
      <c r="D4317" s="42">
        <f>IF($B4317="","",Тех_Движение!$B$4314)</f>
        <v/>
      </c>
      <c r="E4317" s="54">
        <f>IF($B4317="","",Тех_Движение!$F$4314)</f>
        <v/>
      </c>
      <c r="F4317" s="54">
        <f>IF($B4317="","",SUMIFS($E$5:$E4316,$C$5:$C4316,$C4317))</f>
        <v/>
      </c>
      <c r="G4317" s="54">
        <f>IF($B4317="","",MAX(0,$E4317-MAX(0,SUMIFS(Тех_Движение!$G$2:$G$5111,Тех_Движение!$D$2:$D$5111,$C4317,Тех_Движение!$B$2:$B$5111,"&lt;="&amp;Настройки!$B$5-1)-$F4317)))</f>
        <v/>
      </c>
      <c r="H4317" s="54">
        <f>IF($B4317="","",IF(AND($D4317&gt;=Настройки!$B$5,$D4317&lt;=Настройки!$B$6),$E4317,0))</f>
        <v/>
      </c>
      <c r="I4317" s="54">
        <f>IF($B4317="","",$G4317+$H4317-$J4317)</f>
        <v/>
      </c>
      <c r="J4317" s="54">
        <f>IF($B4317="","",MAX(0,$E4317-MAX(0,SUMIFS(Тех_Движение!$G$2:$G$5111,Тех_Движение!$D$2:$D$5111,$C4317,Тех_Движение!$B$2:$B$5111,"&lt;="&amp;Настройки!$B$6)-$F4317)))</f>
        <v/>
      </c>
      <c r="K4317" s="54">
        <f>IF(OR($B4317="",K$3&lt;$D4317+Настройки!$B$7),0,MAX(0,$E4317-MAX(0,SUMIFS(Тех_Движение!$G$2:$G$5111,Тех_Движение!$D$2:$D$5111,$C4317,Тех_Движение!$B$2:$B$5111,"&lt;="&amp;K$3)-$F4317)))</f>
        <v/>
      </c>
      <c r="L4317" s="54">
        <f>IF(OR($B4317="",L$3&lt;$D4317+Настройки!$B$7),0,MAX(0,$E4317-MAX(0,SUMIFS(Тех_Движение!$G$2:$G$5111,Тех_Движение!$D$2:$D$5111,$C4317,Тех_Движение!$B$2:$B$5111,"&lt;="&amp;L$3)-$F4317)))</f>
        <v/>
      </c>
      <c r="M4317" s="54">
        <f>IF(OR($B4317="",M$3&lt;$D4317+Настройки!$B$7),0,MAX(0,$E4317-MAX(0,SUMIFS(Тех_Движение!$G$2:$G$5111,Тех_Движение!$D$2:$D$5111,$C4317,Тех_Движение!$B$2:$B$5111,"&lt;="&amp;M$3)-$F4317)))</f>
        <v/>
      </c>
      <c r="N4317" s="54">
        <f>IF(OR($B4317="",N$3&lt;$D4317+Настройки!$B$7),0,MAX(0,$E4317-MAX(0,SUMIFS(Тех_Движение!$G$2:$G$5111,Тех_Движение!$D$2:$D$5111,$C4317,Тех_Движение!$B$2:$B$5111,"&lt;="&amp;N$3)-$F4317)))</f>
        <v/>
      </c>
      <c r="O4317" s="54">
        <f>IF(OR($B4317="",O$3&lt;$D4317+Настройки!$B$7),0,MAX(0,$E4317-MAX(0,SUMIFS(Тех_Движение!$G$2:$G$5111,Тех_Движение!$D$2:$D$5111,$C4317,Тех_Движение!$B$2:$B$5111,"&lt;="&amp;O$3)-$F4317)))</f>
        <v/>
      </c>
      <c r="P4317" s="54">
        <f>IF(OR($B4317="",P$3&lt;$D4317+Настройки!$B$7),0,MAX(0,$E4317-MAX(0,SUMIFS(Тех_Движение!$G$2:$G$5111,Тех_Движение!$D$2:$D$5111,$C4317,Тех_Движение!$B$2:$B$5111,"&lt;="&amp;P$3)-$F4317)))</f>
        <v/>
      </c>
      <c r="Q4317" s="54">
        <f>IF(OR($B4317="",Q$3&lt;$D4317+Настройки!$B$7),0,MAX(0,$E4317-MAX(0,SUMIFS(Тех_Движение!$G$2:$G$5111,Тех_Движение!$D$2:$D$5111,$C4317,Тех_Движение!$B$2:$B$5111,"&lt;="&amp;Q$3)-$F4317)))</f>
        <v/>
      </c>
      <c r="R4317" s="54">
        <f>IF($B4317="","",SUM($K4317:$Q4317))</f>
        <v/>
      </c>
      <c r="S4317" s="56">
        <f>IF($B4317="","",VLOOKUP($C4317,Настройки!$A$11:$L$17,9,FALSE))</f>
        <v/>
      </c>
      <c r="T4317" s="56">
        <f>IF($B4317="","",$R4317*$S4317)</f>
        <v/>
      </c>
    </row>
    <row r="4318">
      <c r="A4318" s="20">
        <f>Тех_Движение!$A$4315</f>
        <v/>
      </c>
      <c r="B4318" s="20">
        <f>IF(Тех_Движение!$F$4315&gt;0,Тех_Движение!$I$4315,"")</f>
        <v/>
      </c>
      <c r="C4318" s="20">
        <f>IF($B4318="","",Тех_Движение!$D$4315)</f>
        <v/>
      </c>
      <c r="D4318" s="42">
        <f>IF($B4318="","",Тех_Движение!$B$4315)</f>
        <v/>
      </c>
      <c r="E4318" s="54">
        <f>IF($B4318="","",Тех_Движение!$F$4315)</f>
        <v/>
      </c>
      <c r="F4318" s="54">
        <f>IF($B4318="","",SUMIFS($E$5:$E4317,$C$5:$C4317,$C4318))</f>
        <v/>
      </c>
      <c r="G4318" s="54">
        <f>IF($B4318="","",MAX(0,$E4318-MAX(0,SUMIFS(Тех_Движение!$G$2:$G$5111,Тех_Движение!$D$2:$D$5111,$C4318,Тех_Движение!$B$2:$B$5111,"&lt;="&amp;Настройки!$B$5-1)-$F4318)))</f>
        <v/>
      </c>
      <c r="H4318" s="54">
        <f>IF($B4318="","",IF(AND($D4318&gt;=Настройки!$B$5,$D4318&lt;=Настройки!$B$6),$E4318,0))</f>
        <v/>
      </c>
      <c r="I4318" s="54">
        <f>IF($B4318="","",$G4318+$H4318-$J4318)</f>
        <v/>
      </c>
      <c r="J4318" s="54">
        <f>IF($B4318="","",MAX(0,$E4318-MAX(0,SUMIFS(Тех_Движение!$G$2:$G$5111,Тех_Движение!$D$2:$D$5111,$C4318,Тех_Движение!$B$2:$B$5111,"&lt;="&amp;Настройки!$B$6)-$F4318)))</f>
        <v/>
      </c>
      <c r="K4318" s="54">
        <f>IF(OR($B4318="",K$3&lt;$D4318+Настройки!$B$7),0,MAX(0,$E4318-MAX(0,SUMIFS(Тех_Движение!$G$2:$G$5111,Тех_Движение!$D$2:$D$5111,$C4318,Тех_Движение!$B$2:$B$5111,"&lt;="&amp;K$3)-$F4318)))</f>
        <v/>
      </c>
      <c r="L4318" s="54">
        <f>IF(OR($B4318="",L$3&lt;$D4318+Настройки!$B$7),0,MAX(0,$E4318-MAX(0,SUMIFS(Тех_Движение!$G$2:$G$5111,Тех_Движение!$D$2:$D$5111,$C4318,Тех_Движение!$B$2:$B$5111,"&lt;="&amp;L$3)-$F4318)))</f>
        <v/>
      </c>
      <c r="M4318" s="54">
        <f>IF(OR($B4318="",M$3&lt;$D4318+Настройки!$B$7),0,MAX(0,$E4318-MAX(0,SUMIFS(Тех_Движение!$G$2:$G$5111,Тех_Движение!$D$2:$D$5111,$C4318,Тех_Движение!$B$2:$B$5111,"&lt;="&amp;M$3)-$F4318)))</f>
        <v/>
      </c>
      <c r="N4318" s="54">
        <f>IF(OR($B4318="",N$3&lt;$D4318+Настройки!$B$7),0,MAX(0,$E4318-MAX(0,SUMIFS(Тех_Движение!$G$2:$G$5111,Тех_Движение!$D$2:$D$5111,$C4318,Тех_Движение!$B$2:$B$5111,"&lt;="&amp;N$3)-$F4318)))</f>
        <v/>
      </c>
      <c r="O4318" s="54">
        <f>IF(OR($B4318="",O$3&lt;$D4318+Настройки!$B$7),0,MAX(0,$E4318-MAX(0,SUMIFS(Тех_Движение!$G$2:$G$5111,Тех_Движение!$D$2:$D$5111,$C4318,Тех_Движение!$B$2:$B$5111,"&lt;="&amp;O$3)-$F4318)))</f>
        <v/>
      </c>
      <c r="P4318" s="54">
        <f>IF(OR($B4318="",P$3&lt;$D4318+Настройки!$B$7),0,MAX(0,$E4318-MAX(0,SUMIFS(Тех_Движение!$G$2:$G$5111,Тех_Движение!$D$2:$D$5111,$C4318,Тех_Движение!$B$2:$B$5111,"&lt;="&amp;P$3)-$F4318)))</f>
        <v/>
      </c>
      <c r="Q4318" s="54">
        <f>IF(OR($B4318="",Q$3&lt;$D4318+Настройки!$B$7),0,MAX(0,$E4318-MAX(0,SUMIFS(Тех_Движение!$G$2:$G$5111,Тех_Движение!$D$2:$D$5111,$C4318,Тех_Движение!$B$2:$B$5111,"&lt;="&amp;Q$3)-$F4318)))</f>
        <v/>
      </c>
      <c r="R4318" s="54">
        <f>IF($B4318="","",SUM($K4318:$Q4318))</f>
        <v/>
      </c>
      <c r="S4318" s="56">
        <f>IF($B4318="","",VLOOKUP($C4318,Настройки!$A$11:$L$17,9,FALSE))</f>
        <v/>
      </c>
      <c r="T4318" s="56">
        <f>IF($B4318="","",$R4318*$S4318)</f>
        <v/>
      </c>
    </row>
    <row r="4319">
      <c r="A4319" s="20">
        <f>Тех_Движение!$A$4316</f>
        <v/>
      </c>
      <c r="B4319" s="20">
        <f>IF(Тех_Движение!$F$4316&gt;0,Тех_Движение!$I$4316,"")</f>
        <v/>
      </c>
      <c r="C4319" s="20">
        <f>IF($B4319="","",Тех_Движение!$D$4316)</f>
        <v/>
      </c>
      <c r="D4319" s="42">
        <f>IF($B4319="","",Тех_Движение!$B$4316)</f>
        <v/>
      </c>
      <c r="E4319" s="54">
        <f>IF($B4319="","",Тех_Движение!$F$4316)</f>
        <v/>
      </c>
      <c r="F4319" s="54">
        <f>IF($B4319="","",SUMIFS($E$5:$E4318,$C$5:$C4318,$C4319))</f>
        <v/>
      </c>
      <c r="G4319" s="54">
        <f>IF($B4319="","",MAX(0,$E4319-MAX(0,SUMIFS(Тех_Движение!$G$2:$G$5111,Тех_Движение!$D$2:$D$5111,$C4319,Тех_Движение!$B$2:$B$5111,"&lt;="&amp;Настройки!$B$5-1)-$F4319)))</f>
        <v/>
      </c>
      <c r="H4319" s="54">
        <f>IF($B4319="","",IF(AND($D4319&gt;=Настройки!$B$5,$D4319&lt;=Настройки!$B$6),$E4319,0))</f>
        <v/>
      </c>
      <c r="I4319" s="54">
        <f>IF($B4319="","",$G4319+$H4319-$J4319)</f>
        <v/>
      </c>
      <c r="J4319" s="54">
        <f>IF($B4319="","",MAX(0,$E4319-MAX(0,SUMIFS(Тех_Движение!$G$2:$G$5111,Тех_Движение!$D$2:$D$5111,$C4319,Тех_Движение!$B$2:$B$5111,"&lt;="&amp;Настройки!$B$6)-$F4319)))</f>
        <v/>
      </c>
      <c r="K4319" s="54">
        <f>IF(OR($B4319="",K$3&lt;$D4319+Настройки!$B$7),0,MAX(0,$E4319-MAX(0,SUMIFS(Тех_Движение!$G$2:$G$5111,Тех_Движение!$D$2:$D$5111,$C4319,Тех_Движение!$B$2:$B$5111,"&lt;="&amp;K$3)-$F4319)))</f>
        <v/>
      </c>
      <c r="L4319" s="54">
        <f>IF(OR($B4319="",L$3&lt;$D4319+Настройки!$B$7),0,MAX(0,$E4319-MAX(0,SUMIFS(Тех_Движение!$G$2:$G$5111,Тех_Движение!$D$2:$D$5111,$C4319,Тех_Движение!$B$2:$B$5111,"&lt;="&amp;L$3)-$F4319)))</f>
        <v/>
      </c>
      <c r="M4319" s="54">
        <f>IF(OR($B4319="",M$3&lt;$D4319+Настройки!$B$7),0,MAX(0,$E4319-MAX(0,SUMIFS(Тех_Движение!$G$2:$G$5111,Тех_Движение!$D$2:$D$5111,$C4319,Тех_Движение!$B$2:$B$5111,"&lt;="&amp;M$3)-$F4319)))</f>
        <v/>
      </c>
      <c r="N4319" s="54">
        <f>IF(OR($B4319="",N$3&lt;$D4319+Настройки!$B$7),0,MAX(0,$E4319-MAX(0,SUMIFS(Тех_Движение!$G$2:$G$5111,Тех_Движение!$D$2:$D$5111,$C4319,Тех_Движение!$B$2:$B$5111,"&lt;="&amp;N$3)-$F4319)))</f>
        <v/>
      </c>
      <c r="O4319" s="54">
        <f>IF(OR($B4319="",O$3&lt;$D4319+Настройки!$B$7),0,MAX(0,$E4319-MAX(0,SUMIFS(Тех_Движение!$G$2:$G$5111,Тех_Движение!$D$2:$D$5111,$C4319,Тех_Движение!$B$2:$B$5111,"&lt;="&amp;O$3)-$F4319)))</f>
        <v/>
      </c>
      <c r="P4319" s="54">
        <f>IF(OR($B4319="",P$3&lt;$D4319+Настройки!$B$7),0,MAX(0,$E4319-MAX(0,SUMIFS(Тех_Движение!$G$2:$G$5111,Тех_Движение!$D$2:$D$5111,$C4319,Тех_Движение!$B$2:$B$5111,"&lt;="&amp;P$3)-$F4319)))</f>
        <v/>
      </c>
      <c r="Q4319" s="54">
        <f>IF(OR($B4319="",Q$3&lt;$D4319+Настройки!$B$7),0,MAX(0,$E4319-MAX(0,SUMIFS(Тех_Движение!$G$2:$G$5111,Тех_Движение!$D$2:$D$5111,$C4319,Тех_Движение!$B$2:$B$5111,"&lt;="&amp;Q$3)-$F4319)))</f>
        <v/>
      </c>
      <c r="R4319" s="54">
        <f>IF($B4319="","",SUM($K4319:$Q4319))</f>
        <v/>
      </c>
      <c r="S4319" s="56">
        <f>IF($B4319="","",VLOOKUP($C4319,Настройки!$A$11:$L$17,9,FALSE))</f>
        <v/>
      </c>
      <c r="T4319" s="56">
        <f>IF($B4319="","",$R4319*$S4319)</f>
        <v/>
      </c>
    </row>
    <row r="4320">
      <c r="A4320" s="20">
        <f>Тех_Движение!$A$4317</f>
        <v/>
      </c>
      <c r="B4320" s="20">
        <f>IF(Тех_Движение!$F$4317&gt;0,Тех_Движение!$I$4317,"")</f>
        <v/>
      </c>
      <c r="C4320" s="20">
        <f>IF($B4320="","",Тех_Движение!$D$4317)</f>
        <v/>
      </c>
      <c r="D4320" s="42">
        <f>IF($B4320="","",Тех_Движение!$B$4317)</f>
        <v/>
      </c>
      <c r="E4320" s="54">
        <f>IF($B4320="","",Тех_Движение!$F$4317)</f>
        <v/>
      </c>
      <c r="F4320" s="54">
        <f>IF($B4320="","",SUMIFS($E$5:$E4319,$C$5:$C4319,$C4320))</f>
        <v/>
      </c>
      <c r="G4320" s="54">
        <f>IF($B4320="","",MAX(0,$E4320-MAX(0,SUMIFS(Тех_Движение!$G$2:$G$5111,Тех_Движение!$D$2:$D$5111,$C4320,Тех_Движение!$B$2:$B$5111,"&lt;="&amp;Настройки!$B$5-1)-$F4320)))</f>
        <v/>
      </c>
      <c r="H4320" s="54">
        <f>IF($B4320="","",IF(AND($D4320&gt;=Настройки!$B$5,$D4320&lt;=Настройки!$B$6),$E4320,0))</f>
        <v/>
      </c>
      <c r="I4320" s="54">
        <f>IF($B4320="","",$G4320+$H4320-$J4320)</f>
        <v/>
      </c>
      <c r="J4320" s="54">
        <f>IF($B4320="","",MAX(0,$E4320-MAX(0,SUMIFS(Тех_Движение!$G$2:$G$5111,Тех_Движение!$D$2:$D$5111,$C4320,Тех_Движение!$B$2:$B$5111,"&lt;="&amp;Настройки!$B$6)-$F4320)))</f>
        <v/>
      </c>
      <c r="K4320" s="54">
        <f>IF(OR($B4320="",K$3&lt;$D4320+Настройки!$B$7),0,MAX(0,$E4320-MAX(0,SUMIFS(Тех_Движение!$G$2:$G$5111,Тех_Движение!$D$2:$D$5111,$C4320,Тех_Движение!$B$2:$B$5111,"&lt;="&amp;K$3)-$F4320)))</f>
        <v/>
      </c>
      <c r="L4320" s="54">
        <f>IF(OR($B4320="",L$3&lt;$D4320+Настройки!$B$7),0,MAX(0,$E4320-MAX(0,SUMIFS(Тех_Движение!$G$2:$G$5111,Тех_Движение!$D$2:$D$5111,$C4320,Тех_Движение!$B$2:$B$5111,"&lt;="&amp;L$3)-$F4320)))</f>
        <v/>
      </c>
      <c r="M4320" s="54">
        <f>IF(OR($B4320="",M$3&lt;$D4320+Настройки!$B$7),0,MAX(0,$E4320-MAX(0,SUMIFS(Тех_Движение!$G$2:$G$5111,Тех_Движение!$D$2:$D$5111,$C4320,Тех_Движение!$B$2:$B$5111,"&lt;="&amp;M$3)-$F4320)))</f>
        <v/>
      </c>
      <c r="N4320" s="54">
        <f>IF(OR($B4320="",N$3&lt;$D4320+Настройки!$B$7),0,MAX(0,$E4320-MAX(0,SUMIFS(Тех_Движение!$G$2:$G$5111,Тех_Движение!$D$2:$D$5111,$C4320,Тех_Движение!$B$2:$B$5111,"&lt;="&amp;N$3)-$F4320)))</f>
        <v/>
      </c>
      <c r="O4320" s="54">
        <f>IF(OR($B4320="",O$3&lt;$D4320+Настройки!$B$7),0,MAX(0,$E4320-MAX(0,SUMIFS(Тех_Движение!$G$2:$G$5111,Тех_Движение!$D$2:$D$5111,$C4320,Тех_Движение!$B$2:$B$5111,"&lt;="&amp;O$3)-$F4320)))</f>
        <v/>
      </c>
      <c r="P4320" s="54">
        <f>IF(OR($B4320="",P$3&lt;$D4320+Настройки!$B$7),0,MAX(0,$E4320-MAX(0,SUMIFS(Тех_Движение!$G$2:$G$5111,Тех_Движение!$D$2:$D$5111,$C4320,Тех_Движение!$B$2:$B$5111,"&lt;="&amp;P$3)-$F4320)))</f>
        <v/>
      </c>
      <c r="Q4320" s="54">
        <f>IF(OR($B4320="",Q$3&lt;$D4320+Настройки!$B$7),0,MAX(0,$E4320-MAX(0,SUMIFS(Тех_Движение!$G$2:$G$5111,Тех_Движение!$D$2:$D$5111,$C4320,Тех_Движение!$B$2:$B$5111,"&lt;="&amp;Q$3)-$F4320)))</f>
        <v/>
      </c>
      <c r="R4320" s="54">
        <f>IF($B4320="","",SUM($K4320:$Q4320))</f>
        <v/>
      </c>
      <c r="S4320" s="56">
        <f>IF($B4320="","",VLOOKUP($C4320,Настройки!$A$11:$L$17,9,FALSE))</f>
        <v/>
      </c>
      <c r="T4320" s="56">
        <f>IF($B4320="","",$R4320*$S4320)</f>
        <v/>
      </c>
    </row>
    <row r="4321">
      <c r="A4321" s="20">
        <f>Тех_Движение!$A$4318</f>
        <v/>
      </c>
      <c r="B4321" s="20">
        <f>IF(Тех_Движение!$F$4318&gt;0,Тех_Движение!$I$4318,"")</f>
        <v/>
      </c>
      <c r="C4321" s="20">
        <f>IF($B4321="","",Тех_Движение!$D$4318)</f>
        <v/>
      </c>
      <c r="D4321" s="42">
        <f>IF($B4321="","",Тех_Движение!$B$4318)</f>
        <v/>
      </c>
      <c r="E4321" s="54">
        <f>IF($B4321="","",Тех_Движение!$F$4318)</f>
        <v/>
      </c>
      <c r="F4321" s="54">
        <f>IF($B4321="","",SUMIFS($E$5:$E4320,$C$5:$C4320,$C4321))</f>
        <v/>
      </c>
      <c r="G4321" s="54">
        <f>IF($B4321="","",MAX(0,$E4321-MAX(0,SUMIFS(Тех_Движение!$G$2:$G$5111,Тех_Движение!$D$2:$D$5111,$C4321,Тех_Движение!$B$2:$B$5111,"&lt;="&amp;Настройки!$B$5-1)-$F4321)))</f>
        <v/>
      </c>
      <c r="H4321" s="54">
        <f>IF($B4321="","",IF(AND($D4321&gt;=Настройки!$B$5,$D4321&lt;=Настройки!$B$6),$E4321,0))</f>
        <v/>
      </c>
      <c r="I4321" s="54">
        <f>IF($B4321="","",$G4321+$H4321-$J4321)</f>
        <v/>
      </c>
      <c r="J4321" s="54">
        <f>IF($B4321="","",MAX(0,$E4321-MAX(0,SUMIFS(Тех_Движение!$G$2:$G$5111,Тех_Движение!$D$2:$D$5111,$C4321,Тех_Движение!$B$2:$B$5111,"&lt;="&amp;Настройки!$B$6)-$F4321)))</f>
        <v/>
      </c>
      <c r="K4321" s="54">
        <f>IF(OR($B4321="",K$3&lt;$D4321+Настройки!$B$7),0,MAX(0,$E4321-MAX(0,SUMIFS(Тех_Движение!$G$2:$G$5111,Тех_Движение!$D$2:$D$5111,$C4321,Тех_Движение!$B$2:$B$5111,"&lt;="&amp;K$3)-$F4321)))</f>
        <v/>
      </c>
      <c r="L4321" s="54">
        <f>IF(OR($B4321="",L$3&lt;$D4321+Настройки!$B$7),0,MAX(0,$E4321-MAX(0,SUMIFS(Тех_Движение!$G$2:$G$5111,Тех_Движение!$D$2:$D$5111,$C4321,Тех_Движение!$B$2:$B$5111,"&lt;="&amp;L$3)-$F4321)))</f>
        <v/>
      </c>
      <c r="M4321" s="54">
        <f>IF(OR($B4321="",M$3&lt;$D4321+Настройки!$B$7),0,MAX(0,$E4321-MAX(0,SUMIFS(Тех_Движение!$G$2:$G$5111,Тех_Движение!$D$2:$D$5111,$C4321,Тех_Движение!$B$2:$B$5111,"&lt;="&amp;M$3)-$F4321)))</f>
        <v/>
      </c>
      <c r="N4321" s="54">
        <f>IF(OR($B4321="",N$3&lt;$D4321+Настройки!$B$7),0,MAX(0,$E4321-MAX(0,SUMIFS(Тех_Движение!$G$2:$G$5111,Тех_Движение!$D$2:$D$5111,$C4321,Тех_Движение!$B$2:$B$5111,"&lt;="&amp;N$3)-$F4321)))</f>
        <v/>
      </c>
      <c r="O4321" s="54">
        <f>IF(OR($B4321="",O$3&lt;$D4321+Настройки!$B$7),0,MAX(0,$E4321-MAX(0,SUMIFS(Тех_Движение!$G$2:$G$5111,Тех_Движение!$D$2:$D$5111,$C4321,Тех_Движение!$B$2:$B$5111,"&lt;="&amp;O$3)-$F4321)))</f>
        <v/>
      </c>
      <c r="P4321" s="54">
        <f>IF(OR($B4321="",P$3&lt;$D4321+Настройки!$B$7),0,MAX(0,$E4321-MAX(0,SUMIFS(Тех_Движение!$G$2:$G$5111,Тех_Движение!$D$2:$D$5111,$C4321,Тех_Движение!$B$2:$B$5111,"&lt;="&amp;P$3)-$F4321)))</f>
        <v/>
      </c>
      <c r="Q4321" s="54">
        <f>IF(OR($B4321="",Q$3&lt;$D4321+Настройки!$B$7),0,MAX(0,$E4321-MAX(0,SUMIFS(Тех_Движение!$G$2:$G$5111,Тех_Движение!$D$2:$D$5111,$C4321,Тех_Движение!$B$2:$B$5111,"&lt;="&amp;Q$3)-$F4321)))</f>
        <v/>
      </c>
      <c r="R4321" s="54">
        <f>IF($B4321="","",SUM($K4321:$Q4321))</f>
        <v/>
      </c>
      <c r="S4321" s="56">
        <f>IF($B4321="","",VLOOKUP($C4321,Настройки!$A$11:$L$17,9,FALSE))</f>
        <v/>
      </c>
      <c r="T4321" s="56">
        <f>IF($B4321="","",$R4321*$S4321)</f>
        <v/>
      </c>
    </row>
    <row r="4322">
      <c r="A4322" s="20">
        <f>Тех_Движение!$A$4319</f>
        <v/>
      </c>
      <c r="B4322" s="20">
        <f>IF(Тех_Движение!$F$4319&gt;0,Тех_Движение!$I$4319,"")</f>
        <v/>
      </c>
      <c r="C4322" s="20">
        <f>IF($B4322="","",Тех_Движение!$D$4319)</f>
        <v/>
      </c>
      <c r="D4322" s="42">
        <f>IF($B4322="","",Тех_Движение!$B$4319)</f>
        <v/>
      </c>
      <c r="E4322" s="54">
        <f>IF($B4322="","",Тех_Движение!$F$4319)</f>
        <v/>
      </c>
      <c r="F4322" s="54">
        <f>IF($B4322="","",SUMIFS($E$5:$E4321,$C$5:$C4321,$C4322))</f>
        <v/>
      </c>
      <c r="G4322" s="54">
        <f>IF($B4322="","",MAX(0,$E4322-MAX(0,SUMIFS(Тех_Движение!$G$2:$G$5111,Тех_Движение!$D$2:$D$5111,$C4322,Тех_Движение!$B$2:$B$5111,"&lt;="&amp;Настройки!$B$5-1)-$F4322)))</f>
        <v/>
      </c>
      <c r="H4322" s="54">
        <f>IF($B4322="","",IF(AND($D4322&gt;=Настройки!$B$5,$D4322&lt;=Настройки!$B$6),$E4322,0))</f>
        <v/>
      </c>
      <c r="I4322" s="54">
        <f>IF($B4322="","",$G4322+$H4322-$J4322)</f>
        <v/>
      </c>
      <c r="J4322" s="54">
        <f>IF($B4322="","",MAX(0,$E4322-MAX(0,SUMIFS(Тех_Движение!$G$2:$G$5111,Тех_Движение!$D$2:$D$5111,$C4322,Тех_Движение!$B$2:$B$5111,"&lt;="&amp;Настройки!$B$6)-$F4322)))</f>
        <v/>
      </c>
      <c r="K4322" s="54">
        <f>IF(OR($B4322="",K$3&lt;$D4322+Настройки!$B$7),0,MAX(0,$E4322-MAX(0,SUMIFS(Тех_Движение!$G$2:$G$5111,Тех_Движение!$D$2:$D$5111,$C4322,Тех_Движение!$B$2:$B$5111,"&lt;="&amp;K$3)-$F4322)))</f>
        <v/>
      </c>
      <c r="L4322" s="54">
        <f>IF(OR($B4322="",L$3&lt;$D4322+Настройки!$B$7),0,MAX(0,$E4322-MAX(0,SUMIFS(Тех_Движение!$G$2:$G$5111,Тех_Движение!$D$2:$D$5111,$C4322,Тех_Движение!$B$2:$B$5111,"&lt;="&amp;L$3)-$F4322)))</f>
        <v/>
      </c>
      <c r="M4322" s="54">
        <f>IF(OR($B4322="",M$3&lt;$D4322+Настройки!$B$7),0,MAX(0,$E4322-MAX(0,SUMIFS(Тех_Движение!$G$2:$G$5111,Тех_Движение!$D$2:$D$5111,$C4322,Тех_Движение!$B$2:$B$5111,"&lt;="&amp;M$3)-$F4322)))</f>
        <v/>
      </c>
      <c r="N4322" s="54">
        <f>IF(OR($B4322="",N$3&lt;$D4322+Настройки!$B$7),0,MAX(0,$E4322-MAX(0,SUMIFS(Тех_Движение!$G$2:$G$5111,Тех_Движение!$D$2:$D$5111,$C4322,Тех_Движение!$B$2:$B$5111,"&lt;="&amp;N$3)-$F4322)))</f>
        <v/>
      </c>
      <c r="O4322" s="54">
        <f>IF(OR($B4322="",O$3&lt;$D4322+Настройки!$B$7),0,MAX(0,$E4322-MAX(0,SUMIFS(Тех_Движение!$G$2:$G$5111,Тех_Движение!$D$2:$D$5111,$C4322,Тех_Движение!$B$2:$B$5111,"&lt;="&amp;O$3)-$F4322)))</f>
        <v/>
      </c>
      <c r="P4322" s="54">
        <f>IF(OR($B4322="",P$3&lt;$D4322+Настройки!$B$7),0,MAX(0,$E4322-MAX(0,SUMIFS(Тех_Движение!$G$2:$G$5111,Тех_Движение!$D$2:$D$5111,$C4322,Тех_Движение!$B$2:$B$5111,"&lt;="&amp;P$3)-$F4322)))</f>
        <v/>
      </c>
      <c r="Q4322" s="54">
        <f>IF(OR($B4322="",Q$3&lt;$D4322+Настройки!$B$7),0,MAX(0,$E4322-MAX(0,SUMIFS(Тех_Движение!$G$2:$G$5111,Тех_Движение!$D$2:$D$5111,$C4322,Тех_Движение!$B$2:$B$5111,"&lt;="&amp;Q$3)-$F4322)))</f>
        <v/>
      </c>
      <c r="R4322" s="54">
        <f>IF($B4322="","",SUM($K4322:$Q4322))</f>
        <v/>
      </c>
      <c r="S4322" s="56">
        <f>IF($B4322="","",VLOOKUP($C4322,Настройки!$A$11:$L$17,9,FALSE))</f>
        <v/>
      </c>
      <c r="T4322" s="56">
        <f>IF($B4322="","",$R4322*$S4322)</f>
        <v/>
      </c>
    </row>
    <row r="4323">
      <c r="A4323" s="20">
        <f>Тех_Движение!$A$4320</f>
        <v/>
      </c>
      <c r="B4323" s="20">
        <f>IF(Тех_Движение!$F$4320&gt;0,Тех_Движение!$I$4320,"")</f>
        <v/>
      </c>
      <c r="C4323" s="20">
        <f>IF($B4323="","",Тех_Движение!$D$4320)</f>
        <v/>
      </c>
      <c r="D4323" s="42">
        <f>IF($B4323="","",Тех_Движение!$B$4320)</f>
        <v/>
      </c>
      <c r="E4323" s="54">
        <f>IF($B4323="","",Тех_Движение!$F$4320)</f>
        <v/>
      </c>
      <c r="F4323" s="54">
        <f>IF($B4323="","",SUMIFS($E$5:$E4322,$C$5:$C4322,$C4323))</f>
        <v/>
      </c>
      <c r="G4323" s="54">
        <f>IF($B4323="","",MAX(0,$E4323-MAX(0,SUMIFS(Тех_Движение!$G$2:$G$5111,Тех_Движение!$D$2:$D$5111,$C4323,Тех_Движение!$B$2:$B$5111,"&lt;="&amp;Настройки!$B$5-1)-$F4323)))</f>
        <v/>
      </c>
      <c r="H4323" s="54">
        <f>IF($B4323="","",IF(AND($D4323&gt;=Настройки!$B$5,$D4323&lt;=Настройки!$B$6),$E4323,0))</f>
        <v/>
      </c>
      <c r="I4323" s="54">
        <f>IF($B4323="","",$G4323+$H4323-$J4323)</f>
        <v/>
      </c>
      <c r="J4323" s="54">
        <f>IF($B4323="","",MAX(0,$E4323-MAX(0,SUMIFS(Тех_Движение!$G$2:$G$5111,Тех_Движение!$D$2:$D$5111,$C4323,Тех_Движение!$B$2:$B$5111,"&lt;="&amp;Настройки!$B$6)-$F4323)))</f>
        <v/>
      </c>
      <c r="K4323" s="54">
        <f>IF(OR($B4323="",K$3&lt;$D4323+Настройки!$B$7),0,MAX(0,$E4323-MAX(0,SUMIFS(Тех_Движение!$G$2:$G$5111,Тех_Движение!$D$2:$D$5111,$C4323,Тех_Движение!$B$2:$B$5111,"&lt;="&amp;K$3)-$F4323)))</f>
        <v/>
      </c>
      <c r="L4323" s="54">
        <f>IF(OR($B4323="",L$3&lt;$D4323+Настройки!$B$7),0,MAX(0,$E4323-MAX(0,SUMIFS(Тех_Движение!$G$2:$G$5111,Тех_Движение!$D$2:$D$5111,$C4323,Тех_Движение!$B$2:$B$5111,"&lt;="&amp;L$3)-$F4323)))</f>
        <v/>
      </c>
      <c r="M4323" s="54">
        <f>IF(OR($B4323="",M$3&lt;$D4323+Настройки!$B$7),0,MAX(0,$E4323-MAX(0,SUMIFS(Тех_Движение!$G$2:$G$5111,Тех_Движение!$D$2:$D$5111,$C4323,Тех_Движение!$B$2:$B$5111,"&lt;="&amp;M$3)-$F4323)))</f>
        <v/>
      </c>
      <c r="N4323" s="54">
        <f>IF(OR($B4323="",N$3&lt;$D4323+Настройки!$B$7),0,MAX(0,$E4323-MAX(0,SUMIFS(Тех_Движение!$G$2:$G$5111,Тех_Движение!$D$2:$D$5111,$C4323,Тех_Движение!$B$2:$B$5111,"&lt;="&amp;N$3)-$F4323)))</f>
        <v/>
      </c>
      <c r="O4323" s="54">
        <f>IF(OR($B4323="",O$3&lt;$D4323+Настройки!$B$7),0,MAX(0,$E4323-MAX(0,SUMIFS(Тех_Движение!$G$2:$G$5111,Тех_Движение!$D$2:$D$5111,$C4323,Тех_Движение!$B$2:$B$5111,"&lt;="&amp;O$3)-$F4323)))</f>
        <v/>
      </c>
      <c r="P4323" s="54">
        <f>IF(OR($B4323="",P$3&lt;$D4323+Настройки!$B$7),0,MAX(0,$E4323-MAX(0,SUMIFS(Тех_Движение!$G$2:$G$5111,Тех_Движение!$D$2:$D$5111,$C4323,Тех_Движение!$B$2:$B$5111,"&lt;="&amp;P$3)-$F4323)))</f>
        <v/>
      </c>
      <c r="Q4323" s="54">
        <f>IF(OR($B4323="",Q$3&lt;$D4323+Настройки!$B$7),0,MAX(0,$E4323-MAX(0,SUMIFS(Тех_Движение!$G$2:$G$5111,Тех_Движение!$D$2:$D$5111,$C4323,Тех_Движение!$B$2:$B$5111,"&lt;="&amp;Q$3)-$F4323)))</f>
        <v/>
      </c>
      <c r="R4323" s="54">
        <f>IF($B4323="","",SUM($K4323:$Q4323))</f>
        <v/>
      </c>
      <c r="S4323" s="56">
        <f>IF($B4323="","",VLOOKUP($C4323,Настройки!$A$11:$L$17,9,FALSE))</f>
        <v/>
      </c>
      <c r="T4323" s="56">
        <f>IF($B4323="","",$R4323*$S4323)</f>
        <v/>
      </c>
    </row>
    <row r="4324">
      <c r="A4324" s="20">
        <f>Тех_Движение!$A$4321</f>
        <v/>
      </c>
      <c r="B4324" s="20">
        <f>IF(Тех_Движение!$F$4321&gt;0,Тех_Движение!$I$4321,"")</f>
        <v/>
      </c>
      <c r="C4324" s="20">
        <f>IF($B4324="","",Тех_Движение!$D$4321)</f>
        <v/>
      </c>
      <c r="D4324" s="42">
        <f>IF($B4324="","",Тех_Движение!$B$4321)</f>
        <v/>
      </c>
      <c r="E4324" s="54">
        <f>IF($B4324="","",Тех_Движение!$F$4321)</f>
        <v/>
      </c>
      <c r="F4324" s="54">
        <f>IF($B4324="","",SUMIFS($E$5:$E4323,$C$5:$C4323,$C4324))</f>
        <v/>
      </c>
      <c r="G4324" s="54">
        <f>IF($B4324="","",MAX(0,$E4324-MAX(0,SUMIFS(Тех_Движение!$G$2:$G$5111,Тех_Движение!$D$2:$D$5111,$C4324,Тех_Движение!$B$2:$B$5111,"&lt;="&amp;Настройки!$B$5-1)-$F4324)))</f>
        <v/>
      </c>
      <c r="H4324" s="54">
        <f>IF($B4324="","",IF(AND($D4324&gt;=Настройки!$B$5,$D4324&lt;=Настройки!$B$6),$E4324,0))</f>
        <v/>
      </c>
      <c r="I4324" s="54">
        <f>IF($B4324="","",$G4324+$H4324-$J4324)</f>
        <v/>
      </c>
      <c r="J4324" s="54">
        <f>IF($B4324="","",MAX(0,$E4324-MAX(0,SUMIFS(Тех_Движение!$G$2:$G$5111,Тех_Движение!$D$2:$D$5111,$C4324,Тех_Движение!$B$2:$B$5111,"&lt;="&amp;Настройки!$B$6)-$F4324)))</f>
        <v/>
      </c>
      <c r="K4324" s="54">
        <f>IF(OR($B4324="",K$3&lt;$D4324+Настройки!$B$7),0,MAX(0,$E4324-MAX(0,SUMIFS(Тех_Движение!$G$2:$G$5111,Тех_Движение!$D$2:$D$5111,$C4324,Тех_Движение!$B$2:$B$5111,"&lt;="&amp;K$3)-$F4324)))</f>
        <v/>
      </c>
      <c r="L4324" s="54">
        <f>IF(OR($B4324="",L$3&lt;$D4324+Настройки!$B$7),0,MAX(0,$E4324-MAX(0,SUMIFS(Тех_Движение!$G$2:$G$5111,Тех_Движение!$D$2:$D$5111,$C4324,Тех_Движение!$B$2:$B$5111,"&lt;="&amp;L$3)-$F4324)))</f>
        <v/>
      </c>
      <c r="M4324" s="54">
        <f>IF(OR($B4324="",M$3&lt;$D4324+Настройки!$B$7),0,MAX(0,$E4324-MAX(0,SUMIFS(Тех_Движение!$G$2:$G$5111,Тех_Движение!$D$2:$D$5111,$C4324,Тех_Движение!$B$2:$B$5111,"&lt;="&amp;M$3)-$F4324)))</f>
        <v/>
      </c>
      <c r="N4324" s="54">
        <f>IF(OR($B4324="",N$3&lt;$D4324+Настройки!$B$7),0,MAX(0,$E4324-MAX(0,SUMIFS(Тех_Движение!$G$2:$G$5111,Тех_Движение!$D$2:$D$5111,$C4324,Тех_Движение!$B$2:$B$5111,"&lt;="&amp;N$3)-$F4324)))</f>
        <v/>
      </c>
      <c r="O4324" s="54">
        <f>IF(OR($B4324="",O$3&lt;$D4324+Настройки!$B$7),0,MAX(0,$E4324-MAX(0,SUMIFS(Тех_Движение!$G$2:$G$5111,Тех_Движение!$D$2:$D$5111,$C4324,Тех_Движение!$B$2:$B$5111,"&lt;="&amp;O$3)-$F4324)))</f>
        <v/>
      </c>
      <c r="P4324" s="54">
        <f>IF(OR($B4324="",P$3&lt;$D4324+Настройки!$B$7),0,MAX(0,$E4324-MAX(0,SUMIFS(Тех_Движение!$G$2:$G$5111,Тех_Движение!$D$2:$D$5111,$C4324,Тех_Движение!$B$2:$B$5111,"&lt;="&amp;P$3)-$F4324)))</f>
        <v/>
      </c>
      <c r="Q4324" s="54">
        <f>IF(OR($B4324="",Q$3&lt;$D4324+Настройки!$B$7),0,MAX(0,$E4324-MAX(0,SUMIFS(Тех_Движение!$G$2:$G$5111,Тех_Движение!$D$2:$D$5111,$C4324,Тех_Движение!$B$2:$B$5111,"&lt;="&amp;Q$3)-$F4324)))</f>
        <v/>
      </c>
      <c r="R4324" s="54">
        <f>IF($B4324="","",SUM($K4324:$Q4324))</f>
        <v/>
      </c>
      <c r="S4324" s="56">
        <f>IF($B4324="","",VLOOKUP($C4324,Настройки!$A$11:$L$17,9,FALSE))</f>
        <v/>
      </c>
      <c r="T4324" s="56">
        <f>IF($B4324="","",$R4324*$S4324)</f>
        <v/>
      </c>
    </row>
    <row r="4325">
      <c r="A4325" s="20">
        <f>Тех_Движение!$A$4322</f>
        <v/>
      </c>
      <c r="B4325" s="20">
        <f>IF(Тех_Движение!$F$4322&gt;0,Тех_Движение!$I$4322,"")</f>
        <v/>
      </c>
      <c r="C4325" s="20">
        <f>IF($B4325="","",Тех_Движение!$D$4322)</f>
        <v/>
      </c>
      <c r="D4325" s="42">
        <f>IF($B4325="","",Тех_Движение!$B$4322)</f>
        <v/>
      </c>
      <c r="E4325" s="54">
        <f>IF($B4325="","",Тех_Движение!$F$4322)</f>
        <v/>
      </c>
      <c r="F4325" s="54">
        <f>IF($B4325="","",SUMIFS($E$5:$E4324,$C$5:$C4324,$C4325))</f>
        <v/>
      </c>
      <c r="G4325" s="54">
        <f>IF($B4325="","",MAX(0,$E4325-MAX(0,SUMIFS(Тех_Движение!$G$2:$G$5111,Тех_Движение!$D$2:$D$5111,$C4325,Тех_Движение!$B$2:$B$5111,"&lt;="&amp;Настройки!$B$5-1)-$F4325)))</f>
        <v/>
      </c>
      <c r="H4325" s="54">
        <f>IF($B4325="","",IF(AND($D4325&gt;=Настройки!$B$5,$D4325&lt;=Настройки!$B$6),$E4325,0))</f>
        <v/>
      </c>
      <c r="I4325" s="54">
        <f>IF($B4325="","",$G4325+$H4325-$J4325)</f>
        <v/>
      </c>
      <c r="J4325" s="54">
        <f>IF($B4325="","",MAX(0,$E4325-MAX(0,SUMIFS(Тех_Движение!$G$2:$G$5111,Тех_Движение!$D$2:$D$5111,$C4325,Тех_Движение!$B$2:$B$5111,"&lt;="&amp;Настройки!$B$6)-$F4325)))</f>
        <v/>
      </c>
      <c r="K4325" s="54">
        <f>IF(OR($B4325="",K$3&lt;$D4325+Настройки!$B$7),0,MAX(0,$E4325-MAX(0,SUMIFS(Тех_Движение!$G$2:$G$5111,Тех_Движение!$D$2:$D$5111,$C4325,Тех_Движение!$B$2:$B$5111,"&lt;="&amp;K$3)-$F4325)))</f>
        <v/>
      </c>
      <c r="L4325" s="54">
        <f>IF(OR($B4325="",L$3&lt;$D4325+Настройки!$B$7),0,MAX(0,$E4325-MAX(0,SUMIFS(Тех_Движение!$G$2:$G$5111,Тех_Движение!$D$2:$D$5111,$C4325,Тех_Движение!$B$2:$B$5111,"&lt;="&amp;L$3)-$F4325)))</f>
        <v/>
      </c>
      <c r="M4325" s="54">
        <f>IF(OR($B4325="",M$3&lt;$D4325+Настройки!$B$7),0,MAX(0,$E4325-MAX(0,SUMIFS(Тех_Движение!$G$2:$G$5111,Тех_Движение!$D$2:$D$5111,$C4325,Тех_Движение!$B$2:$B$5111,"&lt;="&amp;M$3)-$F4325)))</f>
        <v/>
      </c>
      <c r="N4325" s="54">
        <f>IF(OR($B4325="",N$3&lt;$D4325+Настройки!$B$7),0,MAX(0,$E4325-MAX(0,SUMIFS(Тех_Движение!$G$2:$G$5111,Тех_Движение!$D$2:$D$5111,$C4325,Тех_Движение!$B$2:$B$5111,"&lt;="&amp;N$3)-$F4325)))</f>
        <v/>
      </c>
      <c r="O4325" s="54">
        <f>IF(OR($B4325="",O$3&lt;$D4325+Настройки!$B$7),0,MAX(0,$E4325-MAX(0,SUMIFS(Тех_Движение!$G$2:$G$5111,Тех_Движение!$D$2:$D$5111,$C4325,Тех_Движение!$B$2:$B$5111,"&lt;="&amp;O$3)-$F4325)))</f>
        <v/>
      </c>
      <c r="P4325" s="54">
        <f>IF(OR($B4325="",P$3&lt;$D4325+Настройки!$B$7),0,MAX(0,$E4325-MAX(0,SUMIFS(Тех_Движение!$G$2:$G$5111,Тех_Движение!$D$2:$D$5111,$C4325,Тех_Движение!$B$2:$B$5111,"&lt;="&amp;P$3)-$F4325)))</f>
        <v/>
      </c>
      <c r="Q4325" s="54">
        <f>IF(OR($B4325="",Q$3&lt;$D4325+Настройки!$B$7),0,MAX(0,$E4325-MAX(0,SUMIFS(Тех_Движение!$G$2:$G$5111,Тех_Движение!$D$2:$D$5111,$C4325,Тех_Движение!$B$2:$B$5111,"&lt;="&amp;Q$3)-$F4325)))</f>
        <v/>
      </c>
      <c r="R4325" s="54">
        <f>IF($B4325="","",SUM($K4325:$Q4325))</f>
        <v/>
      </c>
      <c r="S4325" s="56">
        <f>IF($B4325="","",VLOOKUP($C4325,Настройки!$A$11:$L$17,9,FALSE))</f>
        <v/>
      </c>
      <c r="T4325" s="56">
        <f>IF($B4325="","",$R4325*$S4325)</f>
        <v/>
      </c>
    </row>
    <row r="4326">
      <c r="A4326" s="20">
        <f>Тех_Движение!$A$4323</f>
        <v/>
      </c>
      <c r="B4326" s="20">
        <f>IF(Тех_Движение!$F$4323&gt;0,Тех_Движение!$I$4323,"")</f>
        <v/>
      </c>
      <c r="C4326" s="20">
        <f>IF($B4326="","",Тех_Движение!$D$4323)</f>
        <v/>
      </c>
      <c r="D4326" s="42">
        <f>IF($B4326="","",Тех_Движение!$B$4323)</f>
        <v/>
      </c>
      <c r="E4326" s="54">
        <f>IF($B4326="","",Тех_Движение!$F$4323)</f>
        <v/>
      </c>
      <c r="F4326" s="54">
        <f>IF($B4326="","",SUMIFS($E$5:$E4325,$C$5:$C4325,$C4326))</f>
        <v/>
      </c>
      <c r="G4326" s="54">
        <f>IF($B4326="","",MAX(0,$E4326-MAX(0,SUMIFS(Тех_Движение!$G$2:$G$5111,Тех_Движение!$D$2:$D$5111,$C4326,Тех_Движение!$B$2:$B$5111,"&lt;="&amp;Настройки!$B$5-1)-$F4326)))</f>
        <v/>
      </c>
      <c r="H4326" s="54">
        <f>IF($B4326="","",IF(AND($D4326&gt;=Настройки!$B$5,$D4326&lt;=Настройки!$B$6),$E4326,0))</f>
        <v/>
      </c>
      <c r="I4326" s="54">
        <f>IF($B4326="","",$G4326+$H4326-$J4326)</f>
        <v/>
      </c>
      <c r="J4326" s="54">
        <f>IF($B4326="","",MAX(0,$E4326-MAX(0,SUMIFS(Тех_Движение!$G$2:$G$5111,Тех_Движение!$D$2:$D$5111,$C4326,Тех_Движение!$B$2:$B$5111,"&lt;="&amp;Настройки!$B$6)-$F4326)))</f>
        <v/>
      </c>
      <c r="K4326" s="54">
        <f>IF(OR($B4326="",K$3&lt;$D4326+Настройки!$B$7),0,MAX(0,$E4326-MAX(0,SUMIFS(Тех_Движение!$G$2:$G$5111,Тех_Движение!$D$2:$D$5111,$C4326,Тех_Движение!$B$2:$B$5111,"&lt;="&amp;K$3)-$F4326)))</f>
        <v/>
      </c>
      <c r="L4326" s="54">
        <f>IF(OR($B4326="",L$3&lt;$D4326+Настройки!$B$7),0,MAX(0,$E4326-MAX(0,SUMIFS(Тех_Движение!$G$2:$G$5111,Тех_Движение!$D$2:$D$5111,$C4326,Тех_Движение!$B$2:$B$5111,"&lt;="&amp;L$3)-$F4326)))</f>
        <v/>
      </c>
      <c r="M4326" s="54">
        <f>IF(OR($B4326="",M$3&lt;$D4326+Настройки!$B$7),0,MAX(0,$E4326-MAX(0,SUMIFS(Тех_Движение!$G$2:$G$5111,Тех_Движение!$D$2:$D$5111,$C4326,Тех_Движение!$B$2:$B$5111,"&lt;="&amp;M$3)-$F4326)))</f>
        <v/>
      </c>
      <c r="N4326" s="54">
        <f>IF(OR($B4326="",N$3&lt;$D4326+Настройки!$B$7),0,MAX(0,$E4326-MAX(0,SUMIFS(Тех_Движение!$G$2:$G$5111,Тех_Движение!$D$2:$D$5111,$C4326,Тех_Движение!$B$2:$B$5111,"&lt;="&amp;N$3)-$F4326)))</f>
        <v/>
      </c>
      <c r="O4326" s="54">
        <f>IF(OR($B4326="",O$3&lt;$D4326+Настройки!$B$7),0,MAX(0,$E4326-MAX(0,SUMIFS(Тех_Движение!$G$2:$G$5111,Тех_Движение!$D$2:$D$5111,$C4326,Тех_Движение!$B$2:$B$5111,"&lt;="&amp;O$3)-$F4326)))</f>
        <v/>
      </c>
      <c r="P4326" s="54">
        <f>IF(OR($B4326="",P$3&lt;$D4326+Настройки!$B$7),0,MAX(0,$E4326-MAX(0,SUMIFS(Тех_Движение!$G$2:$G$5111,Тех_Движение!$D$2:$D$5111,$C4326,Тех_Движение!$B$2:$B$5111,"&lt;="&amp;P$3)-$F4326)))</f>
        <v/>
      </c>
      <c r="Q4326" s="54">
        <f>IF(OR($B4326="",Q$3&lt;$D4326+Настройки!$B$7),0,MAX(0,$E4326-MAX(0,SUMIFS(Тех_Движение!$G$2:$G$5111,Тех_Движение!$D$2:$D$5111,$C4326,Тех_Движение!$B$2:$B$5111,"&lt;="&amp;Q$3)-$F4326)))</f>
        <v/>
      </c>
      <c r="R4326" s="54">
        <f>IF($B4326="","",SUM($K4326:$Q4326))</f>
        <v/>
      </c>
      <c r="S4326" s="56">
        <f>IF($B4326="","",VLOOKUP($C4326,Настройки!$A$11:$L$17,9,FALSE))</f>
        <v/>
      </c>
      <c r="T4326" s="56">
        <f>IF($B4326="","",$R4326*$S4326)</f>
        <v/>
      </c>
    </row>
    <row r="4327">
      <c r="A4327" s="20">
        <f>Тех_Движение!$A$4324</f>
        <v/>
      </c>
      <c r="B4327" s="20">
        <f>IF(Тех_Движение!$F$4324&gt;0,Тех_Движение!$I$4324,"")</f>
        <v/>
      </c>
      <c r="C4327" s="20">
        <f>IF($B4327="","",Тех_Движение!$D$4324)</f>
        <v/>
      </c>
      <c r="D4327" s="42">
        <f>IF($B4327="","",Тех_Движение!$B$4324)</f>
        <v/>
      </c>
      <c r="E4327" s="54">
        <f>IF($B4327="","",Тех_Движение!$F$4324)</f>
        <v/>
      </c>
      <c r="F4327" s="54">
        <f>IF($B4327="","",SUMIFS($E$5:$E4326,$C$5:$C4326,$C4327))</f>
        <v/>
      </c>
      <c r="G4327" s="54">
        <f>IF($B4327="","",MAX(0,$E4327-MAX(0,SUMIFS(Тех_Движение!$G$2:$G$5111,Тех_Движение!$D$2:$D$5111,$C4327,Тех_Движение!$B$2:$B$5111,"&lt;="&amp;Настройки!$B$5-1)-$F4327)))</f>
        <v/>
      </c>
      <c r="H4327" s="54">
        <f>IF($B4327="","",IF(AND($D4327&gt;=Настройки!$B$5,$D4327&lt;=Настройки!$B$6),$E4327,0))</f>
        <v/>
      </c>
      <c r="I4327" s="54">
        <f>IF($B4327="","",$G4327+$H4327-$J4327)</f>
        <v/>
      </c>
      <c r="J4327" s="54">
        <f>IF($B4327="","",MAX(0,$E4327-MAX(0,SUMIFS(Тех_Движение!$G$2:$G$5111,Тех_Движение!$D$2:$D$5111,$C4327,Тех_Движение!$B$2:$B$5111,"&lt;="&amp;Настройки!$B$6)-$F4327)))</f>
        <v/>
      </c>
      <c r="K4327" s="54">
        <f>IF(OR($B4327="",K$3&lt;$D4327+Настройки!$B$7),0,MAX(0,$E4327-MAX(0,SUMIFS(Тех_Движение!$G$2:$G$5111,Тех_Движение!$D$2:$D$5111,$C4327,Тех_Движение!$B$2:$B$5111,"&lt;="&amp;K$3)-$F4327)))</f>
        <v/>
      </c>
      <c r="L4327" s="54">
        <f>IF(OR($B4327="",L$3&lt;$D4327+Настройки!$B$7),0,MAX(0,$E4327-MAX(0,SUMIFS(Тех_Движение!$G$2:$G$5111,Тех_Движение!$D$2:$D$5111,$C4327,Тех_Движение!$B$2:$B$5111,"&lt;="&amp;L$3)-$F4327)))</f>
        <v/>
      </c>
      <c r="M4327" s="54">
        <f>IF(OR($B4327="",M$3&lt;$D4327+Настройки!$B$7),0,MAX(0,$E4327-MAX(0,SUMIFS(Тех_Движение!$G$2:$G$5111,Тех_Движение!$D$2:$D$5111,$C4327,Тех_Движение!$B$2:$B$5111,"&lt;="&amp;M$3)-$F4327)))</f>
        <v/>
      </c>
      <c r="N4327" s="54">
        <f>IF(OR($B4327="",N$3&lt;$D4327+Настройки!$B$7),0,MAX(0,$E4327-MAX(0,SUMIFS(Тех_Движение!$G$2:$G$5111,Тех_Движение!$D$2:$D$5111,$C4327,Тех_Движение!$B$2:$B$5111,"&lt;="&amp;N$3)-$F4327)))</f>
        <v/>
      </c>
      <c r="O4327" s="54">
        <f>IF(OR($B4327="",O$3&lt;$D4327+Настройки!$B$7),0,MAX(0,$E4327-MAX(0,SUMIFS(Тех_Движение!$G$2:$G$5111,Тех_Движение!$D$2:$D$5111,$C4327,Тех_Движение!$B$2:$B$5111,"&lt;="&amp;O$3)-$F4327)))</f>
        <v/>
      </c>
      <c r="P4327" s="54">
        <f>IF(OR($B4327="",P$3&lt;$D4327+Настройки!$B$7),0,MAX(0,$E4327-MAX(0,SUMIFS(Тех_Движение!$G$2:$G$5111,Тех_Движение!$D$2:$D$5111,$C4327,Тех_Движение!$B$2:$B$5111,"&lt;="&amp;P$3)-$F4327)))</f>
        <v/>
      </c>
      <c r="Q4327" s="54">
        <f>IF(OR($B4327="",Q$3&lt;$D4327+Настройки!$B$7),0,MAX(0,$E4327-MAX(0,SUMIFS(Тех_Движение!$G$2:$G$5111,Тех_Движение!$D$2:$D$5111,$C4327,Тех_Движение!$B$2:$B$5111,"&lt;="&amp;Q$3)-$F4327)))</f>
        <v/>
      </c>
      <c r="R4327" s="54">
        <f>IF($B4327="","",SUM($K4327:$Q4327))</f>
        <v/>
      </c>
      <c r="S4327" s="56">
        <f>IF($B4327="","",VLOOKUP($C4327,Настройки!$A$11:$L$17,9,FALSE))</f>
        <v/>
      </c>
      <c r="T4327" s="56">
        <f>IF($B4327="","",$R4327*$S4327)</f>
        <v/>
      </c>
    </row>
    <row r="4328">
      <c r="A4328" s="20">
        <f>Тех_Движение!$A$4325</f>
        <v/>
      </c>
      <c r="B4328" s="20">
        <f>IF(Тех_Движение!$F$4325&gt;0,Тех_Движение!$I$4325,"")</f>
        <v/>
      </c>
      <c r="C4328" s="20">
        <f>IF($B4328="","",Тех_Движение!$D$4325)</f>
        <v/>
      </c>
      <c r="D4328" s="42">
        <f>IF($B4328="","",Тех_Движение!$B$4325)</f>
        <v/>
      </c>
      <c r="E4328" s="54">
        <f>IF($B4328="","",Тех_Движение!$F$4325)</f>
        <v/>
      </c>
      <c r="F4328" s="54">
        <f>IF($B4328="","",SUMIFS($E$5:$E4327,$C$5:$C4327,$C4328))</f>
        <v/>
      </c>
      <c r="G4328" s="54">
        <f>IF($B4328="","",MAX(0,$E4328-MAX(0,SUMIFS(Тех_Движение!$G$2:$G$5111,Тех_Движение!$D$2:$D$5111,$C4328,Тех_Движение!$B$2:$B$5111,"&lt;="&amp;Настройки!$B$5-1)-$F4328)))</f>
        <v/>
      </c>
      <c r="H4328" s="54">
        <f>IF($B4328="","",IF(AND($D4328&gt;=Настройки!$B$5,$D4328&lt;=Настройки!$B$6),$E4328,0))</f>
        <v/>
      </c>
      <c r="I4328" s="54">
        <f>IF($B4328="","",$G4328+$H4328-$J4328)</f>
        <v/>
      </c>
      <c r="J4328" s="54">
        <f>IF($B4328="","",MAX(0,$E4328-MAX(0,SUMIFS(Тех_Движение!$G$2:$G$5111,Тех_Движение!$D$2:$D$5111,$C4328,Тех_Движение!$B$2:$B$5111,"&lt;="&amp;Настройки!$B$6)-$F4328)))</f>
        <v/>
      </c>
      <c r="K4328" s="54">
        <f>IF(OR($B4328="",K$3&lt;$D4328+Настройки!$B$7),0,MAX(0,$E4328-MAX(0,SUMIFS(Тех_Движение!$G$2:$G$5111,Тех_Движение!$D$2:$D$5111,$C4328,Тех_Движение!$B$2:$B$5111,"&lt;="&amp;K$3)-$F4328)))</f>
        <v/>
      </c>
      <c r="L4328" s="54">
        <f>IF(OR($B4328="",L$3&lt;$D4328+Настройки!$B$7),0,MAX(0,$E4328-MAX(0,SUMIFS(Тех_Движение!$G$2:$G$5111,Тех_Движение!$D$2:$D$5111,$C4328,Тех_Движение!$B$2:$B$5111,"&lt;="&amp;L$3)-$F4328)))</f>
        <v/>
      </c>
      <c r="M4328" s="54">
        <f>IF(OR($B4328="",M$3&lt;$D4328+Настройки!$B$7),0,MAX(0,$E4328-MAX(0,SUMIFS(Тех_Движение!$G$2:$G$5111,Тех_Движение!$D$2:$D$5111,$C4328,Тех_Движение!$B$2:$B$5111,"&lt;="&amp;M$3)-$F4328)))</f>
        <v/>
      </c>
      <c r="N4328" s="54">
        <f>IF(OR($B4328="",N$3&lt;$D4328+Настройки!$B$7),0,MAX(0,$E4328-MAX(0,SUMIFS(Тех_Движение!$G$2:$G$5111,Тех_Движение!$D$2:$D$5111,$C4328,Тех_Движение!$B$2:$B$5111,"&lt;="&amp;N$3)-$F4328)))</f>
        <v/>
      </c>
      <c r="O4328" s="54">
        <f>IF(OR($B4328="",O$3&lt;$D4328+Настройки!$B$7),0,MAX(0,$E4328-MAX(0,SUMIFS(Тех_Движение!$G$2:$G$5111,Тех_Движение!$D$2:$D$5111,$C4328,Тех_Движение!$B$2:$B$5111,"&lt;="&amp;O$3)-$F4328)))</f>
        <v/>
      </c>
      <c r="P4328" s="54">
        <f>IF(OR($B4328="",P$3&lt;$D4328+Настройки!$B$7),0,MAX(0,$E4328-MAX(0,SUMIFS(Тех_Движение!$G$2:$G$5111,Тех_Движение!$D$2:$D$5111,$C4328,Тех_Движение!$B$2:$B$5111,"&lt;="&amp;P$3)-$F4328)))</f>
        <v/>
      </c>
      <c r="Q4328" s="54">
        <f>IF(OR($B4328="",Q$3&lt;$D4328+Настройки!$B$7),0,MAX(0,$E4328-MAX(0,SUMIFS(Тех_Движение!$G$2:$G$5111,Тех_Движение!$D$2:$D$5111,$C4328,Тех_Движение!$B$2:$B$5111,"&lt;="&amp;Q$3)-$F4328)))</f>
        <v/>
      </c>
      <c r="R4328" s="54">
        <f>IF($B4328="","",SUM($K4328:$Q4328))</f>
        <v/>
      </c>
      <c r="S4328" s="56">
        <f>IF($B4328="","",VLOOKUP($C4328,Настройки!$A$11:$L$17,9,FALSE))</f>
        <v/>
      </c>
      <c r="T4328" s="56">
        <f>IF($B4328="","",$R4328*$S4328)</f>
        <v/>
      </c>
    </row>
    <row r="4329">
      <c r="A4329" s="20">
        <f>Тех_Движение!$A$4326</f>
        <v/>
      </c>
      <c r="B4329" s="20">
        <f>IF(Тех_Движение!$F$4326&gt;0,Тех_Движение!$I$4326,"")</f>
        <v/>
      </c>
      <c r="C4329" s="20">
        <f>IF($B4329="","",Тех_Движение!$D$4326)</f>
        <v/>
      </c>
      <c r="D4329" s="42">
        <f>IF($B4329="","",Тех_Движение!$B$4326)</f>
        <v/>
      </c>
      <c r="E4329" s="54">
        <f>IF($B4329="","",Тех_Движение!$F$4326)</f>
        <v/>
      </c>
      <c r="F4329" s="54">
        <f>IF($B4329="","",SUMIFS($E$5:$E4328,$C$5:$C4328,$C4329))</f>
        <v/>
      </c>
      <c r="G4329" s="54">
        <f>IF($B4329="","",MAX(0,$E4329-MAX(0,SUMIFS(Тех_Движение!$G$2:$G$5111,Тех_Движение!$D$2:$D$5111,$C4329,Тех_Движение!$B$2:$B$5111,"&lt;="&amp;Настройки!$B$5-1)-$F4329)))</f>
        <v/>
      </c>
      <c r="H4329" s="54">
        <f>IF($B4329="","",IF(AND($D4329&gt;=Настройки!$B$5,$D4329&lt;=Настройки!$B$6),$E4329,0))</f>
        <v/>
      </c>
      <c r="I4329" s="54">
        <f>IF($B4329="","",$G4329+$H4329-$J4329)</f>
        <v/>
      </c>
      <c r="J4329" s="54">
        <f>IF($B4329="","",MAX(0,$E4329-MAX(0,SUMIFS(Тех_Движение!$G$2:$G$5111,Тех_Движение!$D$2:$D$5111,$C4329,Тех_Движение!$B$2:$B$5111,"&lt;="&amp;Настройки!$B$6)-$F4329)))</f>
        <v/>
      </c>
      <c r="K4329" s="54">
        <f>IF(OR($B4329="",K$3&lt;$D4329+Настройки!$B$7),0,MAX(0,$E4329-MAX(0,SUMIFS(Тех_Движение!$G$2:$G$5111,Тех_Движение!$D$2:$D$5111,$C4329,Тех_Движение!$B$2:$B$5111,"&lt;="&amp;K$3)-$F4329)))</f>
        <v/>
      </c>
      <c r="L4329" s="54">
        <f>IF(OR($B4329="",L$3&lt;$D4329+Настройки!$B$7),0,MAX(0,$E4329-MAX(0,SUMIFS(Тех_Движение!$G$2:$G$5111,Тех_Движение!$D$2:$D$5111,$C4329,Тех_Движение!$B$2:$B$5111,"&lt;="&amp;L$3)-$F4329)))</f>
        <v/>
      </c>
      <c r="M4329" s="54">
        <f>IF(OR($B4329="",M$3&lt;$D4329+Настройки!$B$7),0,MAX(0,$E4329-MAX(0,SUMIFS(Тех_Движение!$G$2:$G$5111,Тех_Движение!$D$2:$D$5111,$C4329,Тех_Движение!$B$2:$B$5111,"&lt;="&amp;M$3)-$F4329)))</f>
        <v/>
      </c>
      <c r="N4329" s="54">
        <f>IF(OR($B4329="",N$3&lt;$D4329+Настройки!$B$7),0,MAX(0,$E4329-MAX(0,SUMIFS(Тех_Движение!$G$2:$G$5111,Тех_Движение!$D$2:$D$5111,$C4329,Тех_Движение!$B$2:$B$5111,"&lt;="&amp;N$3)-$F4329)))</f>
        <v/>
      </c>
      <c r="O4329" s="54">
        <f>IF(OR($B4329="",O$3&lt;$D4329+Настройки!$B$7),0,MAX(0,$E4329-MAX(0,SUMIFS(Тех_Движение!$G$2:$G$5111,Тех_Движение!$D$2:$D$5111,$C4329,Тех_Движение!$B$2:$B$5111,"&lt;="&amp;O$3)-$F4329)))</f>
        <v/>
      </c>
      <c r="P4329" s="54">
        <f>IF(OR($B4329="",P$3&lt;$D4329+Настройки!$B$7),0,MAX(0,$E4329-MAX(0,SUMIFS(Тех_Движение!$G$2:$G$5111,Тех_Движение!$D$2:$D$5111,$C4329,Тех_Движение!$B$2:$B$5111,"&lt;="&amp;P$3)-$F4329)))</f>
        <v/>
      </c>
      <c r="Q4329" s="54">
        <f>IF(OR($B4329="",Q$3&lt;$D4329+Настройки!$B$7),0,MAX(0,$E4329-MAX(0,SUMIFS(Тех_Движение!$G$2:$G$5111,Тех_Движение!$D$2:$D$5111,$C4329,Тех_Движение!$B$2:$B$5111,"&lt;="&amp;Q$3)-$F4329)))</f>
        <v/>
      </c>
      <c r="R4329" s="54">
        <f>IF($B4329="","",SUM($K4329:$Q4329))</f>
        <v/>
      </c>
      <c r="S4329" s="56">
        <f>IF($B4329="","",VLOOKUP($C4329,Настройки!$A$11:$L$17,9,FALSE))</f>
        <v/>
      </c>
      <c r="T4329" s="56">
        <f>IF($B4329="","",$R4329*$S4329)</f>
        <v/>
      </c>
    </row>
    <row r="4330">
      <c r="A4330" s="20">
        <f>Тех_Движение!$A$4327</f>
        <v/>
      </c>
      <c r="B4330" s="20">
        <f>IF(Тех_Движение!$F$4327&gt;0,Тех_Движение!$I$4327,"")</f>
        <v/>
      </c>
      <c r="C4330" s="20">
        <f>IF($B4330="","",Тех_Движение!$D$4327)</f>
        <v/>
      </c>
      <c r="D4330" s="42">
        <f>IF($B4330="","",Тех_Движение!$B$4327)</f>
        <v/>
      </c>
      <c r="E4330" s="54">
        <f>IF($B4330="","",Тех_Движение!$F$4327)</f>
        <v/>
      </c>
      <c r="F4330" s="54">
        <f>IF($B4330="","",SUMIFS($E$5:$E4329,$C$5:$C4329,$C4330))</f>
        <v/>
      </c>
      <c r="G4330" s="54">
        <f>IF($B4330="","",MAX(0,$E4330-MAX(0,SUMIFS(Тех_Движение!$G$2:$G$5111,Тех_Движение!$D$2:$D$5111,$C4330,Тех_Движение!$B$2:$B$5111,"&lt;="&amp;Настройки!$B$5-1)-$F4330)))</f>
        <v/>
      </c>
      <c r="H4330" s="54">
        <f>IF($B4330="","",IF(AND($D4330&gt;=Настройки!$B$5,$D4330&lt;=Настройки!$B$6),$E4330,0))</f>
        <v/>
      </c>
      <c r="I4330" s="54">
        <f>IF($B4330="","",$G4330+$H4330-$J4330)</f>
        <v/>
      </c>
      <c r="J4330" s="54">
        <f>IF($B4330="","",MAX(0,$E4330-MAX(0,SUMIFS(Тех_Движение!$G$2:$G$5111,Тех_Движение!$D$2:$D$5111,$C4330,Тех_Движение!$B$2:$B$5111,"&lt;="&amp;Настройки!$B$6)-$F4330)))</f>
        <v/>
      </c>
      <c r="K4330" s="54">
        <f>IF(OR($B4330="",K$3&lt;$D4330+Настройки!$B$7),0,MAX(0,$E4330-MAX(0,SUMIFS(Тех_Движение!$G$2:$G$5111,Тех_Движение!$D$2:$D$5111,$C4330,Тех_Движение!$B$2:$B$5111,"&lt;="&amp;K$3)-$F4330)))</f>
        <v/>
      </c>
      <c r="L4330" s="54">
        <f>IF(OR($B4330="",L$3&lt;$D4330+Настройки!$B$7),0,MAX(0,$E4330-MAX(0,SUMIFS(Тех_Движение!$G$2:$G$5111,Тех_Движение!$D$2:$D$5111,$C4330,Тех_Движение!$B$2:$B$5111,"&lt;="&amp;L$3)-$F4330)))</f>
        <v/>
      </c>
      <c r="M4330" s="54">
        <f>IF(OR($B4330="",M$3&lt;$D4330+Настройки!$B$7),0,MAX(0,$E4330-MAX(0,SUMIFS(Тех_Движение!$G$2:$G$5111,Тех_Движение!$D$2:$D$5111,$C4330,Тех_Движение!$B$2:$B$5111,"&lt;="&amp;M$3)-$F4330)))</f>
        <v/>
      </c>
      <c r="N4330" s="54">
        <f>IF(OR($B4330="",N$3&lt;$D4330+Настройки!$B$7),0,MAX(0,$E4330-MAX(0,SUMIFS(Тех_Движение!$G$2:$G$5111,Тех_Движение!$D$2:$D$5111,$C4330,Тех_Движение!$B$2:$B$5111,"&lt;="&amp;N$3)-$F4330)))</f>
        <v/>
      </c>
      <c r="O4330" s="54">
        <f>IF(OR($B4330="",O$3&lt;$D4330+Настройки!$B$7),0,MAX(0,$E4330-MAX(0,SUMIFS(Тех_Движение!$G$2:$G$5111,Тех_Движение!$D$2:$D$5111,$C4330,Тех_Движение!$B$2:$B$5111,"&lt;="&amp;O$3)-$F4330)))</f>
        <v/>
      </c>
      <c r="P4330" s="54">
        <f>IF(OR($B4330="",P$3&lt;$D4330+Настройки!$B$7),0,MAX(0,$E4330-MAX(0,SUMIFS(Тех_Движение!$G$2:$G$5111,Тех_Движение!$D$2:$D$5111,$C4330,Тех_Движение!$B$2:$B$5111,"&lt;="&amp;P$3)-$F4330)))</f>
        <v/>
      </c>
      <c r="Q4330" s="54">
        <f>IF(OR($B4330="",Q$3&lt;$D4330+Настройки!$B$7),0,MAX(0,$E4330-MAX(0,SUMIFS(Тех_Движение!$G$2:$G$5111,Тех_Движение!$D$2:$D$5111,$C4330,Тех_Движение!$B$2:$B$5111,"&lt;="&amp;Q$3)-$F4330)))</f>
        <v/>
      </c>
      <c r="R4330" s="54">
        <f>IF($B4330="","",SUM($K4330:$Q4330))</f>
        <v/>
      </c>
      <c r="S4330" s="56">
        <f>IF($B4330="","",VLOOKUP($C4330,Настройки!$A$11:$L$17,9,FALSE))</f>
        <v/>
      </c>
      <c r="T4330" s="56">
        <f>IF($B4330="","",$R4330*$S4330)</f>
        <v/>
      </c>
    </row>
    <row r="4331">
      <c r="A4331" s="20">
        <f>Тех_Движение!$A$4328</f>
        <v/>
      </c>
      <c r="B4331" s="20">
        <f>IF(Тех_Движение!$F$4328&gt;0,Тех_Движение!$I$4328,"")</f>
        <v/>
      </c>
      <c r="C4331" s="20">
        <f>IF($B4331="","",Тех_Движение!$D$4328)</f>
        <v/>
      </c>
      <c r="D4331" s="42">
        <f>IF($B4331="","",Тех_Движение!$B$4328)</f>
        <v/>
      </c>
      <c r="E4331" s="54">
        <f>IF($B4331="","",Тех_Движение!$F$4328)</f>
        <v/>
      </c>
      <c r="F4331" s="54">
        <f>IF($B4331="","",SUMIFS($E$5:$E4330,$C$5:$C4330,$C4331))</f>
        <v/>
      </c>
      <c r="G4331" s="54">
        <f>IF($B4331="","",MAX(0,$E4331-MAX(0,SUMIFS(Тех_Движение!$G$2:$G$5111,Тех_Движение!$D$2:$D$5111,$C4331,Тех_Движение!$B$2:$B$5111,"&lt;="&amp;Настройки!$B$5-1)-$F4331)))</f>
        <v/>
      </c>
      <c r="H4331" s="54">
        <f>IF($B4331="","",IF(AND($D4331&gt;=Настройки!$B$5,$D4331&lt;=Настройки!$B$6),$E4331,0))</f>
        <v/>
      </c>
      <c r="I4331" s="54">
        <f>IF($B4331="","",$G4331+$H4331-$J4331)</f>
        <v/>
      </c>
      <c r="J4331" s="54">
        <f>IF($B4331="","",MAX(0,$E4331-MAX(0,SUMIFS(Тех_Движение!$G$2:$G$5111,Тех_Движение!$D$2:$D$5111,$C4331,Тех_Движение!$B$2:$B$5111,"&lt;="&amp;Настройки!$B$6)-$F4331)))</f>
        <v/>
      </c>
      <c r="K4331" s="54">
        <f>IF(OR($B4331="",K$3&lt;$D4331+Настройки!$B$7),0,MAX(0,$E4331-MAX(0,SUMIFS(Тех_Движение!$G$2:$G$5111,Тех_Движение!$D$2:$D$5111,$C4331,Тех_Движение!$B$2:$B$5111,"&lt;="&amp;K$3)-$F4331)))</f>
        <v/>
      </c>
      <c r="L4331" s="54">
        <f>IF(OR($B4331="",L$3&lt;$D4331+Настройки!$B$7),0,MAX(0,$E4331-MAX(0,SUMIFS(Тех_Движение!$G$2:$G$5111,Тех_Движение!$D$2:$D$5111,$C4331,Тех_Движение!$B$2:$B$5111,"&lt;="&amp;L$3)-$F4331)))</f>
        <v/>
      </c>
      <c r="M4331" s="54">
        <f>IF(OR($B4331="",M$3&lt;$D4331+Настройки!$B$7),0,MAX(0,$E4331-MAX(0,SUMIFS(Тех_Движение!$G$2:$G$5111,Тех_Движение!$D$2:$D$5111,$C4331,Тех_Движение!$B$2:$B$5111,"&lt;="&amp;M$3)-$F4331)))</f>
        <v/>
      </c>
      <c r="N4331" s="54">
        <f>IF(OR($B4331="",N$3&lt;$D4331+Настройки!$B$7),0,MAX(0,$E4331-MAX(0,SUMIFS(Тех_Движение!$G$2:$G$5111,Тех_Движение!$D$2:$D$5111,$C4331,Тех_Движение!$B$2:$B$5111,"&lt;="&amp;N$3)-$F4331)))</f>
        <v/>
      </c>
      <c r="O4331" s="54">
        <f>IF(OR($B4331="",O$3&lt;$D4331+Настройки!$B$7),0,MAX(0,$E4331-MAX(0,SUMIFS(Тех_Движение!$G$2:$G$5111,Тех_Движение!$D$2:$D$5111,$C4331,Тех_Движение!$B$2:$B$5111,"&lt;="&amp;O$3)-$F4331)))</f>
        <v/>
      </c>
      <c r="P4331" s="54">
        <f>IF(OR($B4331="",P$3&lt;$D4331+Настройки!$B$7),0,MAX(0,$E4331-MAX(0,SUMIFS(Тех_Движение!$G$2:$G$5111,Тех_Движение!$D$2:$D$5111,$C4331,Тех_Движение!$B$2:$B$5111,"&lt;="&amp;P$3)-$F4331)))</f>
        <v/>
      </c>
      <c r="Q4331" s="54">
        <f>IF(OR($B4331="",Q$3&lt;$D4331+Настройки!$B$7),0,MAX(0,$E4331-MAX(0,SUMIFS(Тех_Движение!$G$2:$G$5111,Тех_Движение!$D$2:$D$5111,$C4331,Тех_Движение!$B$2:$B$5111,"&lt;="&amp;Q$3)-$F4331)))</f>
        <v/>
      </c>
      <c r="R4331" s="54">
        <f>IF($B4331="","",SUM($K4331:$Q4331))</f>
        <v/>
      </c>
      <c r="S4331" s="56">
        <f>IF($B4331="","",VLOOKUP($C4331,Настройки!$A$11:$L$17,9,FALSE))</f>
        <v/>
      </c>
      <c r="T4331" s="56">
        <f>IF($B4331="","",$R4331*$S4331)</f>
        <v/>
      </c>
    </row>
    <row r="4332">
      <c r="A4332" s="20">
        <f>Тех_Движение!$A$4329</f>
        <v/>
      </c>
      <c r="B4332" s="20">
        <f>IF(Тех_Движение!$F$4329&gt;0,Тех_Движение!$I$4329,"")</f>
        <v/>
      </c>
      <c r="C4332" s="20">
        <f>IF($B4332="","",Тех_Движение!$D$4329)</f>
        <v/>
      </c>
      <c r="D4332" s="42">
        <f>IF($B4332="","",Тех_Движение!$B$4329)</f>
        <v/>
      </c>
      <c r="E4332" s="54">
        <f>IF($B4332="","",Тех_Движение!$F$4329)</f>
        <v/>
      </c>
      <c r="F4332" s="54">
        <f>IF($B4332="","",SUMIFS($E$5:$E4331,$C$5:$C4331,$C4332))</f>
        <v/>
      </c>
      <c r="G4332" s="54">
        <f>IF($B4332="","",MAX(0,$E4332-MAX(0,SUMIFS(Тех_Движение!$G$2:$G$5111,Тех_Движение!$D$2:$D$5111,$C4332,Тех_Движение!$B$2:$B$5111,"&lt;="&amp;Настройки!$B$5-1)-$F4332)))</f>
        <v/>
      </c>
      <c r="H4332" s="54">
        <f>IF($B4332="","",IF(AND($D4332&gt;=Настройки!$B$5,$D4332&lt;=Настройки!$B$6),$E4332,0))</f>
        <v/>
      </c>
      <c r="I4332" s="54">
        <f>IF($B4332="","",$G4332+$H4332-$J4332)</f>
        <v/>
      </c>
      <c r="J4332" s="54">
        <f>IF($B4332="","",MAX(0,$E4332-MAX(0,SUMIFS(Тех_Движение!$G$2:$G$5111,Тех_Движение!$D$2:$D$5111,$C4332,Тех_Движение!$B$2:$B$5111,"&lt;="&amp;Настройки!$B$6)-$F4332)))</f>
        <v/>
      </c>
      <c r="K4332" s="54">
        <f>IF(OR($B4332="",K$3&lt;$D4332+Настройки!$B$7),0,MAX(0,$E4332-MAX(0,SUMIFS(Тех_Движение!$G$2:$G$5111,Тех_Движение!$D$2:$D$5111,$C4332,Тех_Движение!$B$2:$B$5111,"&lt;="&amp;K$3)-$F4332)))</f>
        <v/>
      </c>
      <c r="L4332" s="54">
        <f>IF(OR($B4332="",L$3&lt;$D4332+Настройки!$B$7),0,MAX(0,$E4332-MAX(0,SUMIFS(Тех_Движение!$G$2:$G$5111,Тех_Движение!$D$2:$D$5111,$C4332,Тех_Движение!$B$2:$B$5111,"&lt;="&amp;L$3)-$F4332)))</f>
        <v/>
      </c>
      <c r="M4332" s="54">
        <f>IF(OR($B4332="",M$3&lt;$D4332+Настройки!$B$7),0,MAX(0,$E4332-MAX(0,SUMIFS(Тех_Движение!$G$2:$G$5111,Тех_Движение!$D$2:$D$5111,$C4332,Тех_Движение!$B$2:$B$5111,"&lt;="&amp;M$3)-$F4332)))</f>
        <v/>
      </c>
      <c r="N4332" s="54">
        <f>IF(OR($B4332="",N$3&lt;$D4332+Настройки!$B$7),0,MAX(0,$E4332-MAX(0,SUMIFS(Тех_Движение!$G$2:$G$5111,Тех_Движение!$D$2:$D$5111,$C4332,Тех_Движение!$B$2:$B$5111,"&lt;="&amp;N$3)-$F4332)))</f>
        <v/>
      </c>
      <c r="O4332" s="54">
        <f>IF(OR($B4332="",O$3&lt;$D4332+Настройки!$B$7),0,MAX(0,$E4332-MAX(0,SUMIFS(Тех_Движение!$G$2:$G$5111,Тех_Движение!$D$2:$D$5111,$C4332,Тех_Движение!$B$2:$B$5111,"&lt;="&amp;O$3)-$F4332)))</f>
        <v/>
      </c>
      <c r="P4332" s="54">
        <f>IF(OR($B4332="",P$3&lt;$D4332+Настройки!$B$7),0,MAX(0,$E4332-MAX(0,SUMIFS(Тех_Движение!$G$2:$G$5111,Тех_Движение!$D$2:$D$5111,$C4332,Тех_Движение!$B$2:$B$5111,"&lt;="&amp;P$3)-$F4332)))</f>
        <v/>
      </c>
      <c r="Q4332" s="54">
        <f>IF(OR($B4332="",Q$3&lt;$D4332+Настройки!$B$7),0,MAX(0,$E4332-MAX(0,SUMIFS(Тех_Движение!$G$2:$G$5111,Тех_Движение!$D$2:$D$5111,$C4332,Тех_Движение!$B$2:$B$5111,"&lt;="&amp;Q$3)-$F4332)))</f>
        <v/>
      </c>
      <c r="R4332" s="54">
        <f>IF($B4332="","",SUM($K4332:$Q4332))</f>
        <v/>
      </c>
      <c r="S4332" s="56">
        <f>IF($B4332="","",VLOOKUP($C4332,Настройки!$A$11:$L$17,9,FALSE))</f>
        <v/>
      </c>
      <c r="T4332" s="56">
        <f>IF($B4332="","",$R4332*$S4332)</f>
        <v/>
      </c>
    </row>
    <row r="4333">
      <c r="A4333" s="20">
        <f>Тех_Движение!$A$4330</f>
        <v/>
      </c>
      <c r="B4333" s="20">
        <f>IF(Тех_Движение!$F$4330&gt;0,Тех_Движение!$I$4330,"")</f>
        <v/>
      </c>
      <c r="C4333" s="20">
        <f>IF($B4333="","",Тех_Движение!$D$4330)</f>
        <v/>
      </c>
      <c r="D4333" s="42">
        <f>IF($B4333="","",Тех_Движение!$B$4330)</f>
        <v/>
      </c>
      <c r="E4333" s="54">
        <f>IF($B4333="","",Тех_Движение!$F$4330)</f>
        <v/>
      </c>
      <c r="F4333" s="54">
        <f>IF($B4333="","",SUMIFS($E$5:$E4332,$C$5:$C4332,$C4333))</f>
        <v/>
      </c>
      <c r="G4333" s="54">
        <f>IF($B4333="","",MAX(0,$E4333-MAX(0,SUMIFS(Тех_Движение!$G$2:$G$5111,Тех_Движение!$D$2:$D$5111,$C4333,Тех_Движение!$B$2:$B$5111,"&lt;="&amp;Настройки!$B$5-1)-$F4333)))</f>
        <v/>
      </c>
      <c r="H4333" s="54">
        <f>IF($B4333="","",IF(AND($D4333&gt;=Настройки!$B$5,$D4333&lt;=Настройки!$B$6),$E4333,0))</f>
        <v/>
      </c>
      <c r="I4333" s="54">
        <f>IF($B4333="","",$G4333+$H4333-$J4333)</f>
        <v/>
      </c>
      <c r="J4333" s="54">
        <f>IF($B4333="","",MAX(0,$E4333-MAX(0,SUMIFS(Тех_Движение!$G$2:$G$5111,Тех_Движение!$D$2:$D$5111,$C4333,Тех_Движение!$B$2:$B$5111,"&lt;="&amp;Настройки!$B$6)-$F4333)))</f>
        <v/>
      </c>
      <c r="K4333" s="54">
        <f>IF(OR($B4333="",K$3&lt;$D4333+Настройки!$B$7),0,MAX(0,$E4333-MAX(0,SUMIFS(Тех_Движение!$G$2:$G$5111,Тех_Движение!$D$2:$D$5111,$C4333,Тех_Движение!$B$2:$B$5111,"&lt;="&amp;K$3)-$F4333)))</f>
        <v/>
      </c>
      <c r="L4333" s="54">
        <f>IF(OR($B4333="",L$3&lt;$D4333+Настройки!$B$7),0,MAX(0,$E4333-MAX(0,SUMIFS(Тех_Движение!$G$2:$G$5111,Тех_Движение!$D$2:$D$5111,$C4333,Тех_Движение!$B$2:$B$5111,"&lt;="&amp;L$3)-$F4333)))</f>
        <v/>
      </c>
      <c r="M4333" s="54">
        <f>IF(OR($B4333="",M$3&lt;$D4333+Настройки!$B$7),0,MAX(0,$E4333-MAX(0,SUMIFS(Тех_Движение!$G$2:$G$5111,Тех_Движение!$D$2:$D$5111,$C4333,Тех_Движение!$B$2:$B$5111,"&lt;="&amp;M$3)-$F4333)))</f>
        <v/>
      </c>
      <c r="N4333" s="54">
        <f>IF(OR($B4333="",N$3&lt;$D4333+Настройки!$B$7),0,MAX(0,$E4333-MAX(0,SUMIFS(Тех_Движение!$G$2:$G$5111,Тех_Движение!$D$2:$D$5111,$C4333,Тех_Движение!$B$2:$B$5111,"&lt;="&amp;N$3)-$F4333)))</f>
        <v/>
      </c>
      <c r="O4333" s="54">
        <f>IF(OR($B4333="",O$3&lt;$D4333+Настройки!$B$7),0,MAX(0,$E4333-MAX(0,SUMIFS(Тех_Движение!$G$2:$G$5111,Тех_Движение!$D$2:$D$5111,$C4333,Тех_Движение!$B$2:$B$5111,"&lt;="&amp;O$3)-$F4333)))</f>
        <v/>
      </c>
      <c r="P4333" s="54">
        <f>IF(OR($B4333="",P$3&lt;$D4333+Настройки!$B$7),0,MAX(0,$E4333-MAX(0,SUMIFS(Тех_Движение!$G$2:$G$5111,Тех_Движение!$D$2:$D$5111,$C4333,Тех_Движение!$B$2:$B$5111,"&lt;="&amp;P$3)-$F4333)))</f>
        <v/>
      </c>
      <c r="Q4333" s="54">
        <f>IF(OR($B4333="",Q$3&lt;$D4333+Настройки!$B$7),0,MAX(0,$E4333-MAX(0,SUMIFS(Тех_Движение!$G$2:$G$5111,Тех_Движение!$D$2:$D$5111,$C4333,Тех_Движение!$B$2:$B$5111,"&lt;="&amp;Q$3)-$F4333)))</f>
        <v/>
      </c>
      <c r="R4333" s="54">
        <f>IF($B4333="","",SUM($K4333:$Q4333))</f>
        <v/>
      </c>
      <c r="S4333" s="56">
        <f>IF($B4333="","",VLOOKUP($C4333,Настройки!$A$11:$L$17,9,FALSE))</f>
        <v/>
      </c>
      <c r="T4333" s="56">
        <f>IF($B4333="","",$R4333*$S4333)</f>
        <v/>
      </c>
    </row>
    <row r="4334">
      <c r="A4334" s="20">
        <f>Тех_Движение!$A$4331</f>
        <v/>
      </c>
      <c r="B4334" s="20">
        <f>IF(Тех_Движение!$F$4331&gt;0,Тех_Движение!$I$4331,"")</f>
        <v/>
      </c>
      <c r="C4334" s="20">
        <f>IF($B4334="","",Тех_Движение!$D$4331)</f>
        <v/>
      </c>
      <c r="D4334" s="42">
        <f>IF($B4334="","",Тех_Движение!$B$4331)</f>
        <v/>
      </c>
      <c r="E4334" s="54">
        <f>IF($B4334="","",Тех_Движение!$F$4331)</f>
        <v/>
      </c>
      <c r="F4334" s="54">
        <f>IF($B4334="","",SUMIFS($E$5:$E4333,$C$5:$C4333,$C4334))</f>
        <v/>
      </c>
      <c r="G4334" s="54">
        <f>IF($B4334="","",MAX(0,$E4334-MAX(0,SUMIFS(Тех_Движение!$G$2:$G$5111,Тех_Движение!$D$2:$D$5111,$C4334,Тех_Движение!$B$2:$B$5111,"&lt;="&amp;Настройки!$B$5-1)-$F4334)))</f>
        <v/>
      </c>
      <c r="H4334" s="54">
        <f>IF($B4334="","",IF(AND($D4334&gt;=Настройки!$B$5,$D4334&lt;=Настройки!$B$6),$E4334,0))</f>
        <v/>
      </c>
      <c r="I4334" s="54">
        <f>IF($B4334="","",$G4334+$H4334-$J4334)</f>
        <v/>
      </c>
      <c r="J4334" s="54">
        <f>IF($B4334="","",MAX(0,$E4334-MAX(0,SUMIFS(Тех_Движение!$G$2:$G$5111,Тех_Движение!$D$2:$D$5111,$C4334,Тех_Движение!$B$2:$B$5111,"&lt;="&amp;Настройки!$B$6)-$F4334)))</f>
        <v/>
      </c>
      <c r="K4334" s="54">
        <f>IF(OR($B4334="",K$3&lt;$D4334+Настройки!$B$7),0,MAX(0,$E4334-MAX(0,SUMIFS(Тех_Движение!$G$2:$G$5111,Тех_Движение!$D$2:$D$5111,$C4334,Тех_Движение!$B$2:$B$5111,"&lt;="&amp;K$3)-$F4334)))</f>
        <v/>
      </c>
      <c r="L4334" s="54">
        <f>IF(OR($B4334="",L$3&lt;$D4334+Настройки!$B$7),0,MAX(0,$E4334-MAX(0,SUMIFS(Тех_Движение!$G$2:$G$5111,Тех_Движение!$D$2:$D$5111,$C4334,Тех_Движение!$B$2:$B$5111,"&lt;="&amp;L$3)-$F4334)))</f>
        <v/>
      </c>
      <c r="M4334" s="54">
        <f>IF(OR($B4334="",M$3&lt;$D4334+Настройки!$B$7),0,MAX(0,$E4334-MAX(0,SUMIFS(Тех_Движение!$G$2:$G$5111,Тех_Движение!$D$2:$D$5111,$C4334,Тех_Движение!$B$2:$B$5111,"&lt;="&amp;M$3)-$F4334)))</f>
        <v/>
      </c>
      <c r="N4334" s="54">
        <f>IF(OR($B4334="",N$3&lt;$D4334+Настройки!$B$7),0,MAX(0,$E4334-MAX(0,SUMIFS(Тех_Движение!$G$2:$G$5111,Тех_Движение!$D$2:$D$5111,$C4334,Тех_Движение!$B$2:$B$5111,"&lt;="&amp;N$3)-$F4334)))</f>
        <v/>
      </c>
      <c r="O4334" s="54">
        <f>IF(OR($B4334="",O$3&lt;$D4334+Настройки!$B$7),0,MAX(0,$E4334-MAX(0,SUMIFS(Тех_Движение!$G$2:$G$5111,Тех_Движение!$D$2:$D$5111,$C4334,Тех_Движение!$B$2:$B$5111,"&lt;="&amp;O$3)-$F4334)))</f>
        <v/>
      </c>
      <c r="P4334" s="54">
        <f>IF(OR($B4334="",P$3&lt;$D4334+Настройки!$B$7),0,MAX(0,$E4334-MAX(0,SUMIFS(Тех_Движение!$G$2:$G$5111,Тех_Движение!$D$2:$D$5111,$C4334,Тех_Движение!$B$2:$B$5111,"&lt;="&amp;P$3)-$F4334)))</f>
        <v/>
      </c>
      <c r="Q4334" s="54">
        <f>IF(OR($B4334="",Q$3&lt;$D4334+Настройки!$B$7),0,MAX(0,$E4334-MAX(0,SUMIFS(Тех_Движение!$G$2:$G$5111,Тех_Движение!$D$2:$D$5111,$C4334,Тех_Движение!$B$2:$B$5111,"&lt;="&amp;Q$3)-$F4334)))</f>
        <v/>
      </c>
      <c r="R4334" s="54">
        <f>IF($B4334="","",SUM($K4334:$Q4334))</f>
        <v/>
      </c>
      <c r="S4334" s="56">
        <f>IF($B4334="","",VLOOKUP($C4334,Настройки!$A$11:$L$17,9,FALSE))</f>
        <v/>
      </c>
      <c r="T4334" s="56">
        <f>IF($B4334="","",$R4334*$S4334)</f>
        <v/>
      </c>
    </row>
    <row r="4335">
      <c r="A4335" s="20">
        <f>Тех_Движение!$A$4332</f>
        <v/>
      </c>
      <c r="B4335" s="20">
        <f>IF(Тех_Движение!$F$4332&gt;0,Тех_Движение!$I$4332,"")</f>
        <v/>
      </c>
      <c r="C4335" s="20">
        <f>IF($B4335="","",Тех_Движение!$D$4332)</f>
        <v/>
      </c>
      <c r="D4335" s="42">
        <f>IF($B4335="","",Тех_Движение!$B$4332)</f>
        <v/>
      </c>
      <c r="E4335" s="54">
        <f>IF($B4335="","",Тех_Движение!$F$4332)</f>
        <v/>
      </c>
      <c r="F4335" s="54">
        <f>IF($B4335="","",SUMIFS($E$5:$E4334,$C$5:$C4334,$C4335))</f>
        <v/>
      </c>
      <c r="G4335" s="54">
        <f>IF($B4335="","",MAX(0,$E4335-MAX(0,SUMIFS(Тех_Движение!$G$2:$G$5111,Тех_Движение!$D$2:$D$5111,$C4335,Тех_Движение!$B$2:$B$5111,"&lt;="&amp;Настройки!$B$5-1)-$F4335)))</f>
        <v/>
      </c>
      <c r="H4335" s="54">
        <f>IF($B4335="","",IF(AND($D4335&gt;=Настройки!$B$5,$D4335&lt;=Настройки!$B$6),$E4335,0))</f>
        <v/>
      </c>
      <c r="I4335" s="54">
        <f>IF($B4335="","",$G4335+$H4335-$J4335)</f>
        <v/>
      </c>
      <c r="J4335" s="54">
        <f>IF($B4335="","",MAX(0,$E4335-MAX(0,SUMIFS(Тех_Движение!$G$2:$G$5111,Тех_Движение!$D$2:$D$5111,$C4335,Тех_Движение!$B$2:$B$5111,"&lt;="&amp;Настройки!$B$6)-$F4335)))</f>
        <v/>
      </c>
      <c r="K4335" s="54">
        <f>IF(OR($B4335="",K$3&lt;$D4335+Настройки!$B$7),0,MAX(0,$E4335-MAX(0,SUMIFS(Тех_Движение!$G$2:$G$5111,Тех_Движение!$D$2:$D$5111,$C4335,Тех_Движение!$B$2:$B$5111,"&lt;="&amp;K$3)-$F4335)))</f>
        <v/>
      </c>
      <c r="L4335" s="54">
        <f>IF(OR($B4335="",L$3&lt;$D4335+Настройки!$B$7),0,MAX(0,$E4335-MAX(0,SUMIFS(Тех_Движение!$G$2:$G$5111,Тех_Движение!$D$2:$D$5111,$C4335,Тех_Движение!$B$2:$B$5111,"&lt;="&amp;L$3)-$F4335)))</f>
        <v/>
      </c>
      <c r="M4335" s="54">
        <f>IF(OR($B4335="",M$3&lt;$D4335+Настройки!$B$7),0,MAX(0,$E4335-MAX(0,SUMIFS(Тех_Движение!$G$2:$G$5111,Тех_Движение!$D$2:$D$5111,$C4335,Тех_Движение!$B$2:$B$5111,"&lt;="&amp;M$3)-$F4335)))</f>
        <v/>
      </c>
      <c r="N4335" s="54">
        <f>IF(OR($B4335="",N$3&lt;$D4335+Настройки!$B$7),0,MAX(0,$E4335-MAX(0,SUMIFS(Тех_Движение!$G$2:$G$5111,Тех_Движение!$D$2:$D$5111,$C4335,Тех_Движение!$B$2:$B$5111,"&lt;="&amp;N$3)-$F4335)))</f>
        <v/>
      </c>
      <c r="O4335" s="54">
        <f>IF(OR($B4335="",O$3&lt;$D4335+Настройки!$B$7),0,MAX(0,$E4335-MAX(0,SUMIFS(Тех_Движение!$G$2:$G$5111,Тех_Движение!$D$2:$D$5111,$C4335,Тех_Движение!$B$2:$B$5111,"&lt;="&amp;O$3)-$F4335)))</f>
        <v/>
      </c>
      <c r="P4335" s="54">
        <f>IF(OR($B4335="",P$3&lt;$D4335+Настройки!$B$7),0,MAX(0,$E4335-MAX(0,SUMIFS(Тех_Движение!$G$2:$G$5111,Тех_Движение!$D$2:$D$5111,$C4335,Тех_Движение!$B$2:$B$5111,"&lt;="&amp;P$3)-$F4335)))</f>
        <v/>
      </c>
      <c r="Q4335" s="54">
        <f>IF(OR($B4335="",Q$3&lt;$D4335+Настройки!$B$7),0,MAX(0,$E4335-MAX(0,SUMIFS(Тех_Движение!$G$2:$G$5111,Тех_Движение!$D$2:$D$5111,$C4335,Тех_Движение!$B$2:$B$5111,"&lt;="&amp;Q$3)-$F4335)))</f>
        <v/>
      </c>
      <c r="R4335" s="54">
        <f>IF($B4335="","",SUM($K4335:$Q4335))</f>
        <v/>
      </c>
      <c r="S4335" s="56">
        <f>IF($B4335="","",VLOOKUP($C4335,Настройки!$A$11:$L$17,9,FALSE))</f>
        <v/>
      </c>
      <c r="T4335" s="56">
        <f>IF($B4335="","",$R4335*$S4335)</f>
        <v/>
      </c>
    </row>
    <row r="4336">
      <c r="A4336" s="20">
        <f>Тех_Движение!$A$4333</f>
        <v/>
      </c>
      <c r="B4336" s="20">
        <f>IF(Тех_Движение!$F$4333&gt;0,Тех_Движение!$I$4333,"")</f>
        <v/>
      </c>
      <c r="C4336" s="20">
        <f>IF($B4336="","",Тех_Движение!$D$4333)</f>
        <v/>
      </c>
      <c r="D4336" s="42">
        <f>IF($B4336="","",Тех_Движение!$B$4333)</f>
        <v/>
      </c>
      <c r="E4336" s="54">
        <f>IF($B4336="","",Тех_Движение!$F$4333)</f>
        <v/>
      </c>
      <c r="F4336" s="54">
        <f>IF($B4336="","",SUMIFS($E$5:$E4335,$C$5:$C4335,$C4336))</f>
        <v/>
      </c>
      <c r="G4336" s="54">
        <f>IF($B4336="","",MAX(0,$E4336-MAX(0,SUMIFS(Тех_Движение!$G$2:$G$5111,Тех_Движение!$D$2:$D$5111,$C4336,Тех_Движение!$B$2:$B$5111,"&lt;="&amp;Настройки!$B$5-1)-$F4336)))</f>
        <v/>
      </c>
      <c r="H4336" s="54">
        <f>IF($B4336="","",IF(AND($D4336&gt;=Настройки!$B$5,$D4336&lt;=Настройки!$B$6),$E4336,0))</f>
        <v/>
      </c>
      <c r="I4336" s="54">
        <f>IF($B4336="","",$G4336+$H4336-$J4336)</f>
        <v/>
      </c>
      <c r="J4336" s="54">
        <f>IF($B4336="","",MAX(0,$E4336-MAX(0,SUMIFS(Тех_Движение!$G$2:$G$5111,Тех_Движение!$D$2:$D$5111,$C4336,Тех_Движение!$B$2:$B$5111,"&lt;="&amp;Настройки!$B$6)-$F4336)))</f>
        <v/>
      </c>
      <c r="K4336" s="54">
        <f>IF(OR($B4336="",K$3&lt;$D4336+Настройки!$B$7),0,MAX(0,$E4336-MAX(0,SUMIFS(Тех_Движение!$G$2:$G$5111,Тех_Движение!$D$2:$D$5111,$C4336,Тех_Движение!$B$2:$B$5111,"&lt;="&amp;K$3)-$F4336)))</f>
        <v/>
      </c>
      <c r="L4336" s="54">
        <f>IF(OR($B4336="",L$3&lt;$D4336+Настройки!$B$7),0,MAX(0,$E4336-MAX(0,SUMIFS(Тех_Движение!$G$2:$G$5111,Тех_Движение!$D$2:$D$5111,$C4336,Тех_Движение!$B$2:$B$5111,"&lt;="&amp;L$3)-$F4336)))</f>
        <v/>
      </c>
      <c r="M4336" s="54">
        <f>IF(OR($B4336="",M$3&lt;$D4336+Настройки!$B$7),0,MAX(0,$E4336-MAX(0,SUMIFS(Тех_Движение!$G$2:$G$5111,Тех_Движение!$D$2:$D$5111,$C4336,Тех_Движение!$B$2:$B$5111,"&lt;="&amp;M$3)-$F4336)))</f>
        <v/>
      </c>
      <c r="N4336" s="54">
        <f>IF(OR($B4336="",N$3&lt;$D4336+Настройки!$B$7),0,MAX(0,$E4336-MAX(0,SUMIFS(Тех_Движение!$G$2:$G$5111,Тех_Движение!$D$2:$D$5111,$C4336,Тех_Движение!$B$2:$B$5111,"&lt;="&amp;N$3)-$F4336)))</f>
        <v/>
      </c>
      <c r="O4336" s="54">
        <f>IF(OR($B4336="",O$3&lt;$D4336+Настройки!$B$7),0,MAX(0,$E4336-MAX(0,SUMIFS(Тех_Движение!$G$2:$G$5111,Тех_Движение!$D$2:$D$5111,$C4336,Тех_Движение!$B$2:$B$5111,"&lt;="&amp;O$3)-$F4336)))</f>
        <v/>
      </c>
      <c r="P4336" s="54">
        <f>IF(OR($B4336="",P$3&lt;$D4336+Настройки!$B$7),0,MAX(0,$E4336-MAX(0,SUMIFS(Тех_Движение!$G$2:$G$5111,Тех_Движение!$D$2:$D$5111,$C4336,Тех_Движение!$B$2:$B$5111,"&lt;="&amp;P$3)-$F4336)))</f>
        <v/>
      </c>
      <c r="Q4336" s="54">
        <f>IF(OR($B4336="",Q$3&lt;$D4336+Настройки!$B$7),0,MAX(0,$E4336-MAX(0,SUMIFS(Тех_Движение!$G$2:$G$5111,Тех_Движение!$D$2:$D$5111,$C4336,Тех_Движение!$B$2:$B$5111,"&lt;="&amp;Q$3)-$F4336)))</f>
        <v/>
      </c>
      <c r="R4336" s="54">
        <f>IF($B4336="","",SUM($K4336:$Q4336))</f>
        <v/>
      </c>
      <c r="S4336" s="56">
        <f>IF($B4336="","",VLOOKUP($C4336,Настройки!$A$11:$L$17,9,FALSE))</f>
        <v/>
      </c>
      <c r="T4336" s="56">
        <f>IF($B4336="","",$R4336*$S4336)</f>
        <v/>
      </c>
    </row>
    <row r="4337">
      <c r="A4337" s="20">
        <f>Тех_Движение!$A$4334</f>
        <v/>
      </c>
      <c r="B4337" s="20">
        <f>IF(Тех_Движение!$F$4334&gt;0,Тех_Движение!$I$4334,"")</f>
        <v/>
      </c>
      <c r="C4337" s="20">
        <f>IF($B4337="","",Тех_Движение!$D$4334)</f>
        <v/>
      </c>
      <c r="D4337" s="42">
        <f>IF($B4337="","",Тех_Движение!$B$4334)</f>
        <v/>
      </c>
      <c r="E4337" s="54">
        <f>IF($B4337="","",Тех_Движение!$F$4334)</f>
        <v/>
      </c>
      <c r="F4337" s="54">
        <f>IF($B4337="","",SUMIFS($E$5:$E4336,$C$5:$C4336,$C4337))</f>
        <v/>
      </c>
      <c r="G4337" s="54">
        <f>IF($B4337="","",MAX(0,$E4337-MAX(0,SUMIFS(Тех_Движение!$G$2:$G$5111,Тех_Движение!$D$2:$D$5111,$C4337,Тех_Движение!$B$2:$B$5111,"&lt;="&amp;Настройки!$B$5-1)-$F4337)))</f>
        <v/>
      </c>
      <c r="H4337" s="54">
        <f>IF($B4337="","",IF(AND($D4337&gt;=Настройки!$B$5,$D4337&lt;=Настройки!$B$6),$E4337,0))</f>
        <v/>
      </c>
      <c r="I4337" s="54">
        <f>IF($B4337="","",$G4337+$H4337-$J4337)</f>
        <v/>
      </c>
      <c r="J4337" s="54">
        <f>IF($B4337="","",MAX(0,$E4337-MAX(0,SUMIFS(Тех_Движение!$G$2:$G$5111,Тех_Движение!$D$2:$D$5111,$C4337,Тех_Движение!$B$2:$B$5111,"&lt;="&amp;Настройки!$B$6)-$F4337)))</f>
        <v/>
      </c>
      <c r="K4337" s="54">
        <f>IF(OR($B4337="",K$3&lt;$D4337+Настройки!$B$7),0,MAX(0,$E4337-MAX(0,SUMIFS(Тех_Движение!$G$2:$G$5111,Тех_Движение!$D$2:$D$5111,$C4337,Тех_Движение!$B$2:$B$5111,"&lt;="&amp;K$3)-$F4337)))</f>
        <v/>
      </c>
      <c r="L4337" s="54">
        <f>IF(OR($B4337="",L$3&lt;$D4337+Настройки!$B$7),0,MAX(0,$E4337-MAX(0,SUMIFS(Тех_Движение!$G$2:$G$5111,Тех_Движение!$D$2:$D$5111,$C4337,Тех_Движение!$B$2:$B$5111,"&lt;="&amp;L$3)-$F4337)))</f>
        <v/>
      </c>
      <c r="M4337" s="54">
        <f>IF(OR($B4337="",M$3&lt;$D4337+Настройки!$B$7),0,MAX(0,$E4337-MAX(0,SUMIFS(Тех_Движение!$G$2:$G$5111,Тех_Движение!$D$2:$D$5111,$C4337,Тех_Движение!$B$2:$B$5111,"&lt;="&amp;M$3)-$F4337)))</f>
        <v/>
      </c>
      <c r="N4337" s="54">
        <f>IF(OR($B4337="",N$3&lt;$D4337+Настройки!$B$7),0,MAX(0,$E4337-MAX(0,SUMIFS(Тех_Движение!$G$2:$G$5111,Тех_Движение!$D$2:$D$5111,$C4337,Тех_Движение!$B$2:$B$5111,"&lt;="&amp;N$3)-$F4337)))</f>
        <v/>
      </c>
      <c r="O4337" s="54">
        <f>IF(OR($B4337="",O$3&lt;$D4337+Настройки!$B$7),0,MAX(0,$E4337-MAX(0,SUMIFS(Тех_Движение!$G$2:$G$5111,Тех_Движение!$D$2:$D$5111,$C4337,Тех_Движение!$B$2:$B$5111,"&lt;="&amp;O$3)-$F4337)))</f>
        <v/>
      </c>
      <c r="P4337" s="54">
        <f>IF(OR($B4337="",P$3&lt;$D4337+Настройки!$B$7),0,MAX(0,$E4337-MAX(0,SUMIFS(Тех_Движение!$G$2:$G$5111,Тех_Движение!$D$2:$D$5111,$C4337,Тех_Движение!$B$2:$B$5111,"&lt;="&amp;P$3)-$F4337)))</f>
        <v/>
      </c>
      <c r="Q4337" s="54">
        <f>IF(OR($B4337="",Q$3&lt;$D4337+Настройки!$B$7),0,MAX(0,$E4337-MAX(0,SUMIFS(Тех_Движение!$G$2:$G$5111,Тех_Движение!$D$2:$D$5111,$C4337,Тех_Движение!$B$2:$B$5111,"&lt;="&amp;Q$3)-$F4337)))</f>
        <v/>
      </c>
      <c r="R4337" s="54">
        <f>IF($B4337="","",SUM($K4337:$Q4337))</f>
        <v/>
      </c>
      <c r="S4337" s="56">
        <f>IF($B4337="","",VLOOKUP($C4337,Настройки!$A$11:$L$17,9,FALSE))</f>
        <v/>
      </c>
      <c r="T4337" s="56">
        <f>IF($B4337="","",$R4337*$S4337)</f>
        <v/>
      </c>
    </row>
    <row r="4338">
      <c r="A4338" s="20">
        <f>Тех_Движение!$A$4335</f>
        <v/>
      </c>
      <c r="B4338" s="20">
        <f>IF(Тех_Движение!$F$4335&gt;0,Тех_Движение!$I$4335,"")</f>
        <v/>
      </c>
      <c r="C4338" s="20">
        <f>IF($B4338="","",Тех_Движение!$D$4335)</f>
        <v/>
      </c>
      <c r="D4338" s="42">
        <f>IF($B4338="","",Тех_Движение!$B$4335)</f>
        <v/>
      </c>
      <c r="E4338" s="54">
        <f>IF($B4338="","",Тех_Движение!$F$4335)</f>
        <v/>
      </c>
      <c r="F4338" s="54">
        <f>IF($B4338="","",SUMIFS($E$5:$E4337,$C$5:$C4337,$C4338))</f>
        <v/>
      </c>
      <c r="G4338" s="54">
        <f>IF($B4338="","",MAX(0,$E4338-MAX(0,SUMIFS(Тех_Движение!$G$2:$G$5111,Тех_Движение!$D$2:$D$5111,$C4338,Тех_Движение!$B$2:$B$5111,"&lt;="&amp;Настройки!$B$5-1)-$F4338)))</f>
        <v/>
      </c>
      <c r="H4338" s="54">
        <f>IF($B4338="","",IF(AND($D4338&gt;=Настройки!$B$5,$D4338&lt;=Настройки!$B$6),$E4338,0))</f>
        <v/>
      </c>
      <c r="I4338" s="54">
        <f>IF($B4338="","",$G4338+$H4338-$J4338)</f>
        <v/>
      </c>
      <c r="J4338" s="54">
        <f>IF($B4338="","",MAX(0,$E4338-MAX(0,SUMIFS(Тех_Движение!$G$2:$G$5111,Тех_Движение!$D$2:$D$5111,$C4338,Тех_Движение!$B$2:$B$5111,"&lt;="&amp;Настройки!$B$6)-$F4338)))</f>
        <v/>
      </c>
      <c r="K4338" s="54">
        <f>IF(OR($B4338="",K$3&lt;$D4338+Настройки!$B$7),0,MAX(0,$E4338-MAX(0,SUMIFS(Тех_Движение!$G$2:$G$5111,Тех_Движение!$D$2:$D$5111,$C4338,Тех_Движение!$B$2:$B$5111,"&lt;="&amp;K$3)-$F4338)))</f>
        <v/>
      </c>
      <c r="L4338" s="54">
        <f>IF(OR($B4338="",L$3&lt;$D4338+Настройки!$B$7),0,MAX(0,$E4338-MAX(0,SUMIFS(Тех_Движение!$G$2:$G$5111,Тех_Движение!$D$2:$D$5111,$C4338,Тех_Движение!$B$2:$B$5111,"&lt;="&amp;L$3)-$F4338)))</f>
        <v/>
      </c>
      <c r="M4338" s="54">
        <f>IF(OR($B4338="",M$3&lt;$D4338+Настройки!$B$7),0,MAX(0,$E4338-MAX(0,SUMIFS(Тех_Движение!$G$2:$G$5111,Тех_Движение!$D$2:$D$5111,$C4338,Тех_Движение!$B$2:$B$5111,"&lt;="&amp;M$3)-$F4338)))</f>
        <v/>
      </c>
      <c r="N4338" s="54">
        <f>IF(OR($B4338="",N$3&lt;$D4338+Настройки!$B$7),0,MAX(0,$E4338-MAX(0,SUMIFS(Тех_Движение!$G$2:$G$5111,Тех_Движение!$D$2:$D$5111,$C4338,Тех_Движение!$B$2:$B$5111,"&lt;="&amp;N$3)-$F4338)))</f>
        <v/>
      </c>
      <c r="O4338" s="54">
        <f>IF(OR($B4338="",O$3&lt;$D4338+Настройки!$B$7),0,MAX(0,$E4338-MAX(0,SUMIFS(Тех_Движение!$G$2:$G$5111,Тех_Движение!$D$2:$D$5111,$C4338,Тех_Движение!$B$2:$B$5111,"&lt;="&amp;O$3)-$F4338)))</f>
        <v/>
      </c>
      <c r="P4338" s="54">
        <f>IF(OR($B4338="",P$3&lt;$D4338+Настройки!$B$7),0,MAX(0,$E4338-MAX(0,SUMIFS(Тех_Движение!$G$2:$G$5111,Тех_Движение!$D$2:$D$5111,$C4338,Тех_Движение!$B$2:$B$5111,"&lt;="&amp;P$3)-$F4338)))</f>
        <v/>
      </c>
      <c r="Q4338" s="54">
        <f>IF(OR($B4338="",Q$3&lt;$D4338+Настройки!$B$7),0,MAX(0,$E4338-MAX(0,SUMIFS(Тех_Движение!$G$2:$G$5111,Тех_Движение!$D$2:$D$5111,$C4338,Тех_Движение!$B$2:$B$5111,"&lt;="&amp;Q$3)-$F4338)))</f>
        <v/>
      </c>
      <c r="R4338" s="54">
        <f>IF($B4338="","",SUM($K4338:$Q4338))</f>
        <v/>
      </c>
      <c r="S4338" s="56">
        <f>IF($B4338="","",VLOOKUP($C4338,Настройки!$A$11:$L$17,9,FALSE))</f>
        <v/>
      </c>
      <c r="T4338" s="56">
        <f>IF($B4338="","",$R4338*$S4338)</f>
        <v/>
      </c>
    </row>
    <row r="4339">
      <c r="A4339" s="20">
        <f>Тех_Движение!$A$4336</f>
        <v/>
      </c>
      <c r="B4339" s="20">
        <f>IF(Тех_Движение!$F$4336&gt;0,Тех_Движение!$I$4336,"")</f>
        <v/>
      </c>
      <c r="C4339" s="20">
        <f>IF($B4339="","",Тех_Движение!$D$4336)</f>
        <v/>
      </c>
      <c r="D4339" s="42">
        <f>IF($B4339="","",Тех_Движение!$B$4336)</f>
        <v/>
      </c>
      <c r="E4339" s="54">
        <f>IF($B4339="","",Тех_Движение!$F$4336)</f>
        <v/>
      </c>
      <c r="F4339" s="54">
        <f>IF($B4339="","",SUMIFS($E$5:$E4338,$C$5:$C4338,$C4339))</f>
        <v/>
      </c>
      <c r="G4339" s="54">
        <f>IF($B4339="","",MAX(0,$E4339-MAX(0,SUMIFS(Тех_Движение!$G$2:$G$5111,Тех_Движение!$D$2:$D$5111,$C4339,Тех_Движение!$B$2:$B$5111,"&lt;="&amp;Настройки!$B$5-1)-$F4339)))</f>
        <v/>
      </c>
      <c r="H4339" s="54">
        <f>IF($B4339="","",IF(AND($D4339&gt;=Настройки!$B$5,$D4339&lt;=Настройки!$B$6),$E4339,0))</f>
        <v/>
      </c>
      <c r="I4339" s="54">
        <f>IF($B4339="","",$G4339+$H4339-$J4339)</f>
        <v/>
      </c>
      <c r="J4339" s="54">
        <f>IF($B4339="","",MAX(0,$E4339-MAX(0,SUMIFS(Тех_Движение!$G$2:$G$5111,Тех_Движение!$D$2:$D$5111,$C4339,Тех_Движение!$B$2:$B$5111,"&lt;="&amp;Настройки!$B$6)-$F4339)))</f>
        <v/>
      </c>
      <c r="K4339" s="54">
        <f>IF(OR($B4339="",K$3&lt;$D4339+Настройки!$B$7),0,MAX(0,$E4339-MAX(0,SUMIFS(Тех_Движение!$G$2:$G$5111,Тех_Движение!$D$2:$D$5111,$C4339,Тех_Движение!$B$2:$B$5111,"&lt;="&amp;K$3)-$F4339)))</f>
        <v/>
      </c>
      <c r="L4339" s="54">
        <f>IF(OR($B4339="",L$3&lt;$D4339+Настройки!$B$7),0,MAX(0,$E4339-MAX(0,SUMIFS(Тех_Движение!$G$2:$G$5111,Тех_Движение!$D$2:$D$5111,$C4339,Тех_Движение!$B$2:$B$5111,"&lt;="&amp;L$3)-$F4339)))</f>
        <v/>
      </c>
      <c r="M4339" s="54">
        <f>IF(OR($B4339="",M$3&lt;$D4339+Настройки!$B$7),0,MAX(0,$E4339-MAX(0,SUMIFS(Тех_Движение!$G$2:$G$5111,Тех_Движение!$D$2:$D$5111,$C4339,Тех_Движение!$B$2:$B$5111,"&lt;="&amp;M$3)-$F4339)))</f>
        <v/>
      </c>
      <c r="N4339" s="54">
        <f>IF(OR($B4339="",N$3&lt;$D4339+Настройки!$B$7),0,MAX(0,$E4339-MAX(0,SUMIFS(Тех_Движение!$G$2:$G$5111,Тех_Движение!$D$2:$D$5111,$C4339,Тех_Движение!$B$2:$B$5111,"&lt;="&amp;N$3)-$F4339)))</f>
        <v/>
      </c>
      <c r="O4339" s="54">
        <f>IF(OR($B4339="",O$3&lt;$D4339+Настройки!$B$7),0,MAX(0,$E4339-MAX(0,SUMIFS(Тех_Движение!$G$2:$G$5111,Тех_Движение!$D$2:$D$5111,$C4339,Тех_Движение!$B$2:$B$5111,"&lt;="&amp;O$3)-$F4339)))</f>
        <v/>
      </c>
      <c r="P4339" s="54">
        <f>IF(OR($B4339="",P$3&lt;$D4339+Настройки!$B$7),0,MAX(0,$E4339-MAX(0,SUMIFS(Тех_Движение!$G$2:$G$5111,Тех_Движение!$D$2:$D$5111,$C4339,Тех_Движение!$B$2:$B$5111,"&lt;="&amp;P$3)-$F4339)))</f>
        <v/>
      </c>
      <c r="Q4339" s="54">
        <f>IF(OR($B4339="",Q$3&lt;$D4339+Настройки!$B$7),0,MAX(0,$E4339-MAX(0,SUMIFS(Тех_Движение!$G$2:$G$5111,Тех_Движение!$D$2:$D$5111,$C4339,Тех_Движение!$B$2:$B$5111,"&lt;="&amp;Q$3)-$F4339)))</f>
        <v/>
      </c>
      <c r="R4339" s="54">
        <f>IF($B4339="","",SUM($K4339:$Q4339))</f>
        <v/>
      </c>
      <c r="S4339" s="56">
        <f>IF($B4339="","",VLOOKUP($C4339,Настройки!$A$11:$L$17,9,FALSE))</f>
        <v/>
      </c>
      <c r="T4339" s="56">
        <f>IF($B4339="","",$R4339*$S4339)</f>
        <v/>
      </c>
    </row>
    <row r="4340">
      <c r="A4340" s="20">
        <f>Тех_Движение!$A$4337</f>
        <v/>
      </c>
      <c r="B4340" s="20">
        <f>IF(Тех_Движение!$F$4337&gt;0,Тех_Движение!$I$4337,"")</f>
        <v/>
      </c>
      <c r="C4340" s="20">
        <f>IF($B4340="","",Тех_Движение!$D$4337)</f>
        <v/>
      </c>
      <c r="D4340" s="42">
        <f>IF($B4340="","",Тех_Движение!$B$4337)</f>
        <v/>
      </c>
      <c r="E4340" s="54">
        <f>IF($B4340="","",Тех_Движение!$F$4337)</f>
        <v/>
      </c>
      <c r="F4340" s="54">
        <f>IF($B4340="","",SUMIFS($E$5:$E4339,$C$5:$C4339,$C4340))</f>
        <v/>
      </c>
      <c r="G4340" s="54">
        <f>IF($B4340="","",MAX(0,$E4340-MAX(0,SUMIFS(Тех_Движение!$G$2:$G$5111,Тех_Движение!$D$2:$D$5111,$C4340,Тех_Движение!$B$2:$B$5111,"&lt;="&amp;Настройки!$B$5-1)-$F4340)))</f>
        <v/>
      </c>
      <c r="H4340" s="54">
        <f>IF($B4340="","",IF(AND($D4340&gt;=Настройки!$B$5,$D4340&lt;=Настройки!$B$6),$E4340,0))</f>
        <v/>
      </c>
      <c r="I4340" s="54">
        <f>IF($B4340="","",$G4340+$H4340-$J4340)</f>
        <v/>
      </c>
      <c r="J4340" s="54">
        <f>IF($B4340="","",MAX(0,$E4340-MAX(0,SUMIFS(Тех_Движение!$G$2:$G$5111,Тех_Движение!$D$2:$D$5111,$C4340,Тех_Движение!$B$2:$B$5111,"&lt;="&amp;Настройки!$B$6)-$F4340)))</f>
        <v/>
      </c>
      <c r="K4340" s="54">
        <f>IF(OR($B4340="",K$3&lt;$D4340+Настройки!$B$7),0,MAX(0,$E4340-MAX(0,SUMIFS(Тех_Движение!$G$2:$G$5111,Тех_Движение!$D$2:$D$5111,$C4340,Тех_Движение!$B$2:$B$5111,"&lt;="&amp;K$3)-$F4340)))</f>
        <v/>
      </c>
      <c r="L4340" s="54">
        <f>IF(OR($B4340="",L$3&lt;$D4340+Настройки!$B$7),0,MAX(0,$E4340-MAX(0,SUMIFS(Тех_Движение!$G$2:$G$5111,Тех_Движение!$D$2:$D$5111,$C4340,Тех_Движение!$B$2:$B$5111,"&lt;="&amp;L$3)-$F4340)))</f>
        <v/>
      </c>
      <c r="M4340" s="54">
        <f>IF(OR($B4340="",M$3&lt;$D4340+Настройки!$B$7),0,MAX(0,$E4340-MAX(0,SUMIFS(Тех_Движение!$G$2:$G$5111,Тех_Движение!$D$2:$D$5111,$C4340,Тех_Движение!$B$2:$B$5111,"&lt;="&amp;M$3)-$F4340)))</f>
        <v/>
      </c>
      <c r="N4340" s="54">
        <f>IF(OR($B4340="",N$3&lt;$D4340+Настройки!$B$7),0,MAX(0,$E4340-MAX(0,SUMIFS(Тех_Движение!$G$2:$G$5111,Тех_Движение!$D$2:$D$5111,$C4340,Тех_Движение!$B$2:$B$5111,"&lt;="&amp;N$3)-$F4340)))</f>
        <v/>
      </c>
      <c r="O4340" s="54">
        <f>IF(OR($B4340="",O$3&lt;$D4340+Настройки!$B$7),0,MAX(0,$E4340-MAX(0,SUMIFS(Тех_Движение!$G$2:$G$5111,Тех_Движение!$D$2:$D$5111,$C4340,Тех_Движение!$B$2:$B$5111,"&lt;="&amp;O$3)-$F4340)))</f>
        <v/>
      </c>
      <c r="P4340" s="54">
        <f>IF(OR($B4340="",P$3&lt;$D4340+Настройки!$B$7),0,MAX(0,$E4340-MAX(0,SUMIFS(Тех_Движение!$G$2:$G$5111,Тех_Движение!$D$2:$D$5111,$C4340,Тех_Движение!$B$2:$B$5111,"&lt;="&amp;P$3)-$F4340)))</f>
        <v/>
      </c>
      <c r="Q4340" s="54">
        <f>IF(OR($B4340="",Q$3&lt;$D4340+Настройки!$B$7),0,MAX(0,$E4340-MAX(0,SUMIFS(Тех_Движение!$G$2:$G$5111,Тех_Движение!$D$2:$D$5111,$C4340,Тех_Движение!$B$2:$B$5111,"&lt;="&amp;Q$3)-$F4340)))</f>
        <v/>
      </c>
      <c r="R4340" s="54">
        <f>IF($B4340="","",SUM($K4340:$Q4340))</f>
        <v/>
      </c>
      <c r="S4340" s="56">
        <f>IF($B4340="","",VLOOKUP($C4340,Настройки!$A$11:$L$17,9,FALSE))</f>
        <v/>
      </c>
      <c r="T4340" s="56">
        <f>IF($B4340="","",$R4340*$S4340)</f>
        <v/>
      </c>
    </row>
    <row r="4341">
      <c r="A4341" s="20">
        <f>Тех_Движение!$A$4338</f>
        <v/>
      </c>
      <c r="B4341" s="20">
        <f>IF(Тех_Движение!$F$4338&gt;0,Тех_Движение!$I$4338,"")</f>
        <v/>
      </c>
      <c r="C4341" s="20">
        <f>IF($B4341="","",Тех_Движение!$D$4338)</f>
        <v/>
      </c>
      <c r="D4341" s="42">
        <f>IF($B4341="","",Тех_Движение!$B$4338)</f>
        <v/>
      </c>
      <c r="E4341" s="54">
        <f>IF($B4341="","",Тех_Движение!$F$4338)</f>
        <v/>
      </c>
      <c r="F4341" s="54">
        <f>IF($B4341="","",SUMIFS($E$5:$E4340,$C$5:$C4340,$C4341))</f>
        <v/>
      </c>
      <c r="G4341" s="54">
        <f>IF($B4341="","",MAX(0,$E4341-MAX(0,SUMIFS(Тех_Движение!$G$2:$G$5111,Тех_Движение!$D$2:$D$5111,$C4341,Тех_Движение!$B$2:$B$5111,"&lt;="&amp;Настройки!$B$5-1)-$F4341)))</f>
        <v/>
      </c>
      <c r="H4341" s="54">
        <f>IF($B4341="","",IF(AND($D4341&gt;=Настройки!$B$5,$D4341&lt;=Настройки!$B$6),$E4341,0))</f>
        <v/>
      </c>
      <c r="I4341" s="54">
        <f>IF($B4341="","",$G4341+$H4341-$J4341)</f>
        <v/>
      </c>
      <c r="J4341" s="54">
        <f>IF($B4341="","",MAX(0,$E4341-MAX(0,SUMIFS(Тех_Движение!$G$2:$G$5111,Тех_Движение!$D$2:$D$5111,$C4341,Тех_Движение!$B$2:$B$5111,"&lt;="&amp;Настройки!$B$6)-$F4341)))</f>
        <v/>
      </c>
      <c r="K4341" s="54">
        <f>IF(OR($B4341="",K$3&lt;$D4341+Настройки!$B$7),0,MAX(0,$E4341-MAX(0,SUMIFS(Тех_Движение!$G$2:$G$5111,Тех_Движение!$D$2:$D$5111,$C4341,Тех_Движение!$B$2:$B$5111,"&lt;="&amp;K$3)-$F4341)))</f>
        <v/>
      </c>
      <c r="L4341" s="54">
        <f>IF(OR($B4341="",L$3&lt;$D4341+Настройки!$B$7),0,MAX(0,$E4341-MAX(0,SUMIFS(Тех_Движение!$G$2:$G$5111,Тех_Движение!$D$2:$D$5111,$C4341,Тех_Движение!$B$2:$B$5111,"&lt;="&amp;L$3)-$F4341)))</f>
        <v/>
      </c>
      <c r="M4341" s="54">
        <f>IF(OR($B4341="",M$3&lt;$D4341+Настройки!$B$7),0,MAX(0,$E4341-MAX(0,SUMIFS(Тех_Движение!$G$2:$G$5111,Тех_Движение!$D$2:$D$5111,$C4341,Тех_Движение!$B$2:$B$5111,"&lt;="&amp;M$3)-$F4341)))</f>
        <v/>
      </c>
      <c r="N4341" s="54">
        <f>IF(OR($B4341="",N$3&lt;$D4341+Настройки!$B$7),0,MAX(0,$E4341-MAX(0,SUMIFS(Тех_Движение!$G$2:$G$5111,Тех_Движение!$D$2:$D$5111,$C4341,Тех_Движение!$B$2:$B$5111,"&lt;="&amp;N$3)-$F4341)))</f>
        <v/>
      </c>
      <c r="O4341" s="54">
        <f>IF(OR($B4341="",O$3&lt;$D4341+Настройки!$B$7),0,MAX(0,$E4341-MAX(0,SUMIFS(Тех_Движение!$G$2:$G$5111,Тех_Движение!$D$2:$D$5111,$C4341,Тех_Движение!$B$2:$B$5111,"&lt;="&amp;O$3)-$F4341)))</f>
        <v/>
      </c>
      <c r="P4341" s="54">
        <f>IF(OR($B4341="",P$3&lt;$D4341+Настройки!$B$7),0,MAX(0,$E4341-MAX(0,SUMIFS(Тех_Движение!$G$2:$G$5111,Тех_Движение!$D$2:$D$5111,$C4341,Тех_Движение!$B$2:$B$5111,"&lt;="&amp;P$3)-$F4341)))</f>
        <v/>
      </c>
      <c r="Q4341" s="54">
        <f>IF(OR($B4341="",Q$3&lt;$D4341+Настройки!$B$7),0,MAX(0,$E4341-MAX(0,SUMIFS(Тех_Движение!$G$2:$G$5111,Тех_Движение!$D$2:$D$5111,$C4341,Тех_Движение!$B$2:$B$5111,"&lt;="&amp;Q$3)-$F4341)))</f>
        <v/>
      </c>
      <c r="R4341" s="54">
        <f>IF($B4341="","",SUM($K4341:$Q4341))</f>
        <v/>
      </c>
      <c r="S4341" s="56">
        <f>IF($B4341="","",VLOOKUP($C4341,Настройки!$A$11:$L$17,9,FALSE))</f>
        <v/>
      </c>
      <c r="T4341" s="56">
        <f>IF($B4341="","",$R4341*$S4341)</f>
        <v/>
      </c>
    </row>
    <row r="4342">
      <c r="A4342" s="20">
        <f>Тех_Движение!$A$4339</f>
        <v/>
      </c>
      <c r="B4342" s="20">
        <f>IF(Тех_Движение!$F$4339&gt;0,Тех_Движение!$I$4339,"")</f>
        <v/>
      </c>
      <c r="C4342" s="20">
        <f>IF($B4342="","",Тех_Движение!$D$4339)</f>
        <v/>
      </c>
      <c r="D4342" s="42">
        <f>IF($B4342="","",Тех_Движение!$B$4339)</f>
        <v/>
      </c>
      <c r="E4342" s="54">
        <f>IF($B4342="","",Тех_Движение!$F$4339)</f>
        <v/>
      </c>
      <c r="F4342" s="54">
        <f>IF($B4342="","",SUMIFS($E$5:$E4341,$C$5:$C4341,$C4342))</f>
        <v/>
      </c>
      <c r="G4342" s="54">
        <f>IF($B4342="","",MAX(0,$E4342-MAX(0,SUMIFS(Тех_Движение!$G$2:$G$5111,Тех_Движение!$D$2:$D$5111,$C4342,Тех_Движение!$B$2:$B$5111,"&lt;="&amp;Настройки!$B$5-1)-$F4342)))</f>
        <v/>
      </c>
      <c r="H4342" s="54">
        <f>IF($B4342="","",IF(AND($D4342&gt;=Настройки!$B$5,$D4342&lt;=Настройки!$B$6),$E4342,0))</f>
        <v/>
      </c>
      <c r="I4342" s="54">
        <f>IF($B4342="","",$G4342+$H4342-$J4342)</f>
        <v/>
      </c>
      <c r="J4342" s="54">
        <f>IF($B4342="","",MAX(0,$E4342-MAX(0,SUMIFS(Тех_Движение!$G$2:$G$5111,Тех_Движение!$D$2:$D$5111,$C4342,Тех_Движение!$B$2:$B$5111,"&lt;="&amp;Настройки!$B$6)-$F4342)))</f>
        <v/>
      </c>
      <c r="K4342" s="54">
        <f>IF(OR($B4342="",K$3&lt;$D4342+Настройки!$B$7),0,MAX(0,$E4342-MAX(0,SUMIFS(Тех_Движение!$G$2:$G$5111,Тех_Движение!$D$2:$D$5111,$C4342,Тех_Движение!$B$2:$B$5111,"&lt;="&amp;K$3)-$F4342)))</f>
        <v/>
      </c>
      <c r="L4342" s="54">
        <f>IF(OR($B4342="",L$3&lt;$D4342+Настройки!$B$7),0,MAX(0,$E4342-MAX(0,SUMIFS(Тех_Движение!$G$2:$G$5111,Тех_Движение!$D$2:$D$5111,$C4342,Тех_Движение!$B$2:$B$5111,"&lt;="&amp;L$3)-$F4342)))</f>
        <v/>
      </c>
      <c r="M4342" s="54">
        <f>IF(OR($B4342="",M$3&lt;$D4342+Настройки!$B$7),0,MAX(0,$E4342-MAX(0,SUMIFS(Тех_Движение!$G$2:$G$5111,Тех_Движение!$D$2:$D$5111,$C4342,Тех_Движение!$B$2:$B$5111,"&lt;="&amp;M$3)-$F4342)))</f>
        <v/>
      </c>
      <c r="N4342" s="54">
        <f>IF(OR($B4342="",N$3&lt;$D4342+Настройки!$B$7),0,MAX(0,$E4342-MAX(0,SUMIFS(Тех_Движение!$G$2:$G$5111,Тех_Движение!$D$2:$D$5111,$C4342,Тех_Движение!$B$2:$B$5111,"&lt;="&amp;N$3)-$F4342)))</f>
        <v/>
      </c>
      <c r="O4342" s="54">
        <f>IF(OR($B4342="",O$3&lt;$D4342+Настройки!$B$7),0,MAX(0,$E4342-MAX(0,SUMIFS(Тех_Движение!$G$2:$G$5111,Тех_Движение!$D$2:$D$5111,$C4342,Тех_Движение!$B$2:$B$5111,"&lt;="&amp;O$3)-$F4342)))</f>
        <v/>
      </c>
      <c r="P4342" s="54">
        <f>IF(OR($B4342="",P$3&lt;$D4342+Настройки!$B$7),0,MAX(0,$E4342-MAX(0,SUMIFS(Тех_Движение!$G$2:$G$5111,Тех_Движение!$D$2:$D$5111,$C4342,Тех_Движение!$B$2:$B$5111,"&lt;="&amp;P$3)-$F4342)))</f>
        <v/>
      </c>
      <c r="Q4342" s="54">
        <f>IF(OR($B4342="",Q$3&lt;$D4342+Настройки!$B$7),0,MAX(0,$E4342-MAX(0,SUMIFS(Тех_Движение!$G$2:$G$5111,Тех_Движение!$D$2:$D$5111,$C4342,Тех_Движение!$B$2:$B$5111,"&lt;="&amp;Q$3)-$F4342)))</f>
        <v/>
      </c>
      <c r="R4342" s="54">
        <f>IF($B4342="","",SUM($K4342:$Q4342))</f>
        <v/>
      </c>
      <c r="S4342" s="56">
        <f>IF($B4342="","",VLOOKUP($C4342,Настройки!$A$11:$L$17,9,FALSE))</f>
        <v/>
      </c>
      <c r="T4342" s="56">
        <f>IF($B4342="","",$R4342*$S4342)</f>
        <v/>
      </c>
    </row>
    <row r="4343">
      <c r="A4343" s="20">
        <f>Тех_Движение!$A$4340</f>
        <v/>
      </c>
      <c r="B4343" s="20">
        <f>IF(Тех_Движение!$F$4340&gt;0,Тех_Движение!$I$4340,"")</f>
        <v/>
      </c>
      <c r="C4343" s="20">
        <f>IF($B4343="","",Тех_Движение!$D$4340)</f>
        <v/>
      </c>
      <c r="D4343" s="42">
        <f>IF($B4343="","",Тех_Движение!$B$4340)</f>
        <v/>
      </c>
      <c r="E4343" s="54">
        <f>IF($B4343="","",Тех_Движение!$F$4340)</f>
        <v/>
      </c>
      <c r="F4343" s="54">
        <f>IF($B4343="","",SUMIFS($E$5:$E4342,$C$5:$C4342,$C4343))</f>
        <v/>
      </c>
      <c r="G4343" s="54">
        <f>IF($B4343="","",MAX(0,$E4343-MAX(0,SUMIFS(Тех_Движение!$G$2:$G$5111,Тех_Движение!$D$2:$D$5111,$C4343,Тех_Движение!$B$2:$B$5111,"&lt;="&amp;Настройки!$B$5-1)-$F4343)))</f>
        <v/>
      </c>
      <c r="H4343" s="54">
        <f>IF($B4343="","",IF(AND($D4343&gt;=Настройки!$B$5,$D4343&lt;=Настройки!$B$6),$E4343,0))</f>
        <v/>
      </c>
      <c r="I4343" s="54">
        <f>IF($B4343="","",$G4343+$H4343-$J4343)</f>
        <v/>
      </c>
      <c r="J4343" s="54">
        <f>IF($B4343="","",MAX(0,$E4343-MAX(0,SUMIFS(Тех_Движение!$G$2:$G$5111,Тех_Движение!$D$2:$D$5111,$C4343,Тех_Движение!$B$2:$B$5111,"&lt;="&amp;Настройки!$B$6)-$F4343)))</f>
        <v/>
      </c>
      <c r="K4343" s="54">
        <f>IF(OR($B4343="",K$3&lt;$D4343+Настройки!$B$7),0,MAX(0,$E4343-MAX(0,SUMIFS(Тех_Движение!$G$2:$G$5111,Тех_Движение!$D$2:$D$5111,$C4343,Тех_Движение!$B$2:$B$5111,"&lt;="&amp;K$3)-$F4343)))</f>
        <v/>
      </c>
      <c r="L4343" s="54">
        <f>IF(OR($B4343="",L$3&lt;$D4343+Настройки!$B$7),0,MAX(0,$E4343-MAX(0,SUMIFS(Тех_Движение!$G$2:$G$5111,Тех_Движение!$D$2:$D$5111,$C4343,Тех_Движение!$B$2:$B$5111,"&lt;="&amp;L$3)-$F4343)))</f>
        <v/>
      </c>
      <c r="M4343" s="54">
        <f>IF(OR($B4343="",M$3&lt;$D4343+Настройки!$B$7),0,MAX(0,$E4343-MAX(0,SUMIFS(Тех_Движение!$G$2:$G$5111,Тех_Движение!$D$2:$D$5111,$C4343,Тех_Движение!$B$2:$B$5111,"&lt;="&amp;M$3)-$F4343)))</f>
        <v/>
      </c>
      <c r="N4343" s="54">
        <f>IF(OR($B4343="",N$3&lt;$D4343+Настройки!$B$7),0,MAX(0,$E4343-MAX(0,SUMIFS(Тех_Движение!$G$2:$G$5111,Тех_Движение!$D$2:$D$5111,$C4343,Тех_Движение!$B$2:$B$5111,"&lt;="&amp;N$3)-$F4343)))</f>
        <v/>
      </c>
      <c r="O4343" s="54">
        <f>IF(OR($B4343="",O$3&lt;$D4343+Настройки!$B$7),0,MAX(0,$E4343-MAX(0,SUMIFS(Тех_Движение!$G$2:$G$5111,Тех_Движение!$D$2:$D$5111,$C4343,Тех_Движение!$B$2:$B$5111,"&lt;="&amp;O$3)-$F4343)))</f>
        <v/>
      </c>
      <c r="P4343" s="54">
        <f>IF(OR($B4343="",P$3&lt;$D4343+Настройки!$B$7),0,MAX(0,$E4343-MAX(0,SUMIFS(Тех_Движение!$G$2:$G$5111,Тех_Движение!$D$2:$D$5111,$C4343,Тех_Движение!$B$2:$B$5111,"&lt;="&amp;P$3)-$F4343)))</f>
        <v/>
      </c>
      <c r="Q4343" s="54">
        <f>IF(OR($B4343="",Q$3&lt;$D4343+Настройки!$B$7),0,MAX(0,$E4343-MAX(0,SUMIFS(Тех_Движение!$G$2:$G$5111,Тех_Движение!$D$2:$D$5111,$C4343,Тех_Движение!$B$2:$B$5111,"&lt;="&amp;Q$3)-$F4343)))</f>
        <v/>
      </c>
      <c r="R4343" s="54">
        <f>IF($B4343="","",SUM($K4343:$Q4343))</f>
        <v/>
      </c>
      <c r="S4343" s="56">
        <f>IF($B4343="","",VLOOKUP($C4343,Настройки!$A$11:$L$17,9,FALSE))</f>
        <v/>
      </c>
      <c r="T4343" s="56">
        <f>IF($B4343="","",$R4343*$S4343)</f>
        <v/>
      </c>
    </row>
    <row r="4344">
      <c r="A4344" s="20">
        <f>Тех_Движение!$A$4341</f>
        <v/>
      </c>
      <c r="B4344" s="20">
        <f>IF(Тех_Движение!$F$4341&gt;0,Тех_Движение!$I$4341,"")</f>
        <v/>
      </c>
      <c r="C4344" s="20">
        <f>IF($B4344="","",Тех_Движение!$D$4341)</f>
        <v/>
      </c>
      <c r="D4344" s="42">
        <f>IF($B4344="","",Тех_Движение!$B$4341)</f>
        <v/>
      </c>
      <c r="E4344" s="54">
        <f>IF($B4344="","",Тех_Движение!$F$4341)</f>
        <v/>
      </c>
      <c r="F4344" s="54">
        <f>IF($B4344="","",SUMIFS($E$5:$E4343,$C$5:$C4343,$C4344))</f>
        <v/>
      </c>
      <c r="G4344" s="54">
        <f>IF($B4344="","",MAX(0,$E4344-MAX(0,SUMIFS(Тех_Движение!$G$2:$G$5111,Тех_Движение!$D$2:$D$5111,$C4344,Тех_Движение!$B$2:$B$5111,"&lt;="&amp;Настройки!$B$5-1)-$F4344)))</f>
        <v/>
      </c>
      <c r="H4344" s="54">
        <f>IF($B4344="","",IF(AND($D4344&gt;=Настройки!$B$5,$D4344&lt;=Настройки!$B$6),$E4344,0))</f>
        <v/>
      </c>
      <c r="I4344" s="54">
        <f>IF($B4344="","",$G4344+$H4344-$J4344)</f>
        <v/>
      </c>
      <c r="J4344" s="54">
        <f>IF($B4344="","",MAX(0,$E4344-MAX(0,SUMIFS(Тех_Движение!$G$2:$G$5111,Тех_Движение!$D$2:$D$5111,$C4344,Тех_Движение!$B$2:$B$5111,"&lt;="&amp;Настройки!$B$6)-$F4344)))</f>
        <v/>
      </c>
      <c r="K4344" s="54">
        <f>IF(OR($B4344="",K$3&lt;$D4344+Настройки!$B$7),0,MAX(0,$E4344-MAX(0,SUMIFS(Тех_Движение!$G$2:$G$5111,Тех_Движение!$D$2:$D$5111,$C4344,Тех_Движение!$B$2:$B$5111,"&lt;="&amp;K$3)-$F4344)))</f>
        <v/>
      </c>
      <c r="L4344" s="54">
        <f>IF(OR($B4344="",L$3&lt;$D4344+Настройки!$B$7),0,MAX(0,$E4344-MAX(0,SUMIFS(Тех_Движение!$G$2:$G$5111,Тех_Движение!$D$2:$D$5111,$C4344,Тех_Движение!$B$2:$B$5111,"&lt;="&amp;L$3)-$F4344)))</f>
        <v/>
      </c>
      <c r="M4344" s="54">
        <f>IF(OR($B4344="",M$3&lt;$D4344+Настройки!$B$7),0,MAX(0,$E4344-MAX(0,SUMIFS(Тех_Движение!$G$2:$G$5111,Тех_Движение!$D$2:$D$5111,$C4344,Тех_Движение!$B$2:$B$5111,"&lt;="&amp;M$3)-$F4344)))</f>
        <v/>
      </c>
      <c r="N4344" s="54">
        <f>IF(OR($B4344="",N$3&lt;$D4344+Настройки!$B$7),0,MAX(0,$E4344-MAX(0,SUMIFS(Тех_Движение!$G$2:$G$5111,Тех_Движение!$D$2:$D$5111,$C4344,Тех_Движение!$B$2:$B$5111,"&lt;="&amp;N$3)-$F4344)))</f>
        <v/>
      </c>
      <c r="O4344" s="54">
        <f>IF(OR($B4344="",O$3&lt;$D4344+Настройки!$B$7),0,MAX(0,$E4344-MAX(0,SUMIFS(Тех_Движение!$G$2:$G$5111,Тех_Движение!$D$2:$D$5111,$C4344,Тех_Движение!$B$2:$B$5111,"&lt;="&amp;O$3)-$F4344)))</f>
        <v/>
      </c>
      <c r="P4344" s="54">
        <f>IF(OR($B4344="",P$3&lt;$D4344+Настройки!$B$7),0,MAX(0,$E4344-MAX(0,SUMIFS(Тех_Движение!$G$2:$G$5111,Тех_Движение!$D$2:$D$5111,$C4344,Тех_Движение!$B$2:$B$5111,"&lt;="&amp;P$3)-$F4344)))</f>
        <v/>
      </c>
      <c r="Q4344" s="54">
        <f>IF(OR($B4344="",Q$3&lt;$D4344+Настройки!$B$7),0,MAX(0,$E4344-MAX(0,SUMIFS(Тех_Движение!$G$2:$G$5111,Тех_Движение!$D$2:$D$5111,$C4344,Тех_Движение!$B$2:$B$5111,"&lt;="&amp;Q$3)-$F4344)))</f>
        <v/>
      </c>
      <c r="R4344" s="54">
        <f>IF($B4344="","",SUM($K4344:$Q4344))</f>
        <v/>
      </c>
      <c r="S4344" s="56">
        <f>IF($B4344="","",VLOOKUP($C4344,Настройки!$A$11:$L$17,9,FALSE))</f>
        <v/>
      </c>
      <c r="T4344" s="56">
        <f>IF($B4344="","",$R4344*$S4344)</f>
        <v/>
      </c>
    </row>
    <row r="4345">
      <c r="A4345" s="20">
        <f>Тех_Движение!$A$4342</f>
        <v/>
      </c>
      <c r="B4345" s="20">
        <f>IF(Тех_Движение!$F$4342&gt;0,Тех_Движение!$I$4342,"")</f>
        <v/>
      </c>
      <c r="C4345" s="20">
        <f>IF($B4345="","",Тех_Движение!$D$4342)</f>
        <v/>
      </c>
      <c r="D4345" s="42">
        <f>IF($B4345="","",Тех_Движение!$B$4342)</f>
        <v/>
      </c>
      <c r="E4345" s="54">
        <f>IF($B4345="","",Тех_Движение!$F$4342)</f>
        <v/>
      </c>
      <c r="F4345" s="54">
        <f>IF($B4345="","",SUMIFS($E$5:$E4344,$C$5:$C4344,$C4345))</f>
        <v/>
      </c>
      <c r="G4345" s="54">
        <f>IF($B4345="","",MAX(0,$E4345-MAX(0,SUMIFS(Тех_Движение!$G$2:$G$5111,Тех_Движение!$D$2:$D$5111,$C4345,Тех_Движение!$B$2:$B$5111,"&lt;="&amp;Настройки!$B$5-1)-$F4345)))</f>
        <v/>
      </c>
      <c r="H4345" s="54">
        <f>IF($B4345="","",IF(AND($D4345&gt;=Настройки!$B$5,$D4345&lt;=Настройки!$B$6),$E4345,0))</f>
        <v/>
      </c>
      <c r="I4345" s="54">
        <f>IF($B4345="","",$G4345+$H4345-$J4345)</f>
        <v/>
      </c>
      <c r="J4345" s="54">
        <f>IF($B4345="","",MAX(0,$E4345-MAX(0,SUMIFS(Тех_Движение!$G$2:$G$5111,Тех_Движение!$D$2:$D$5111,$C4345,Тех_Движение!$B$2:$B$5111,"&lt;="&amp;Настройки!$B$6)-$F4345)))</f>
        <v/>
      </c>
      <c r="K4345" s="54">
        <f>IF(OR($B4345="",K$3&lt;$D4345+Настройки!$B$7),0,MAX(0,$E4345-MAX(0,SUMIFS(Тех_Движение!$G$2:$G$5111,Тех_Движение!$D$2:$D$5111,$C4345,Тех_Движение!$B$2:$B$5111,"&lt;="&amp;K$3)-$F4345)))</f>
        <v/>
      </c>
      <c r="L4345" s="54">
        <f>IF(OR($B4345="",L$3&lt;$D4345+Настройки!$B$7),0,MAX(0,$E4345-MAX(0,SUMIFS(Тех_Движение!$G$2:$G$5111,Тех_Движение!$D$2:$D$5111,$C4345,Тех_Движение!$B$2:$B$5111,"&lt;="&amp;L$3)-$F4345)))</f>
        <v/>
      </c>
      <c r="M4345" s="54">
        <f>IF(OR($B4345="",M$3&lt;$D4345+Настройки!$B$7),0,MAX(0,$E4345-MAX(0,SUMIFS(Тех_Движение!$G$2:$G$5111,Тех_Движение!$D$2:$D$5111,$C4345,Тех_Движение!$B$2:$B$5111,"&lt;="&amp;M$3)-$F4345)))</f>
        <v/>
      </c>
      <c r="N4345" s="54">
        <f>IF(OR($B4345="",N$3&lt;$D4345+Настройки!$B$7),0,MAX(0,$E4345-MAX(0,SUMIFS(Тех_Движение!$G$2:$G$5111,Тех_Движение!$D$2:$D$5111,$C4345,Тех_Движение!$B$2:$B$5111,"&lt;="&amp;N$3)-$F4345)))</f>
        <v/>
      </c>
      <c r="O4345" s="54">
        <f>IF(OR($B4345="",O$3&lt;$D4345+Настройки!$B$7),0,MAX(0,$E4345-MAX(0,SUMIFS(Тех_Движение!$G$2:$G$5111,Тех_Движение!$D$2:$D$5111,$C4345,Тех_Движение!$B$2:$B$5111,"&lt;="&amp;O$3)-$F4345)))</f>
        <v/>
      </c>
      <c r="P4345" s="54">
        <f>IF(OR($B4345="",P$3&lt;$D4345+Настройки!$B$7),0,MAX(0,$E4345-MAX(0,SUMIFS(Тех_Движение!$G$2:$G$5111,Тех_Движение!$D$2:$D$5111,$C4345,Тех_Движение!$B$2:$B$5111,"&lt;="&amp;P$3)-$F4345)))</f>
        <v/>
      </c>
      <c r="Q4345" s="54">
        <f>IF(OR($B4345="",Q$3&lt;$D4345+Настройки!$B$7),0,MAX(0,$E4345-MAX(0,SUMIFS(Тех_Движение!$G$2:$G$5111,Тех_Движение!$D$2:$D$5111,$C4345,Тех_Движение!$B$2:$B$5111,"&lt;="&amp;Q$3)-$F4345)))</f>
        <v/>
      </c>
      <c r="R4345" s="54">
        <f>IF($B4345="","",SUM($K4345:$Q4345))</f>
        <v/>
      </c>
      <c r="S4345" s="56">
        <f>IF($B4345="","",VLOOKUP($C4345,Настройки!$A$11:$L$17,9,FALSE))</f>
        <v/>
      </c>
      <c r="T4345" s="56">
        <f>IF($B4345="","",$R4345*$S4345)</f>
        <v/>
      </c>
    </row>
    <row r="4346">
      <c r="A4346" s="20">
        <f>Тех_Движение!$A$4343</f>
        <v/>
      </c>
      <c r="B4346" s="20">
        <f>IF(Тех_Движение!$F$4343&gt;0,Тех_Движение!$I$4343,"")</f>
        <v/>
      </c>
      <c r="C4346" s="20">
        <f>IF($B4346="","",Тех_Движение!$D$4343)</f>
        <v/>
      </c>
      <c r="D4346" s="42">
        <f>IF($B4346="","",Тех_Движение!$B$4343)</f>
        <v/>
      </c>
      <c r="E4346" s="54">
        <f>IF($B4346="","",Тех_Движение!$F$4343)</f>
        <v/>
      </c>
      <c r="F4346" s="54">
        <f>IF($B4346="","",SUMIFS($E$5:$E4345,$C$5:$C4345,$C4346))</f>
        <v/>
      </c>
      <c r="G4346" s="54">
        <f>IF($B4346="","",MAX(0,$E4346-MAX(0,SUMIFS(Тех_Движение!$G$2:$G$5111,Тех_Движение!$D$2:$D$5111,$C4346,Тех_Движение!$B$2:$B$5111,"&lt;="&amp;Настройки!$B$5-1)-$F4346)))</f>
        <v/>
      </c>
      <c r="H4346" s="54">
        <f>IF($B4346="","",IF(AND($D4346&gt;=Настройки!$B$5,$D4346&lt;=Настройки!$B$6),$E4346,0))</f>
        <v/>
      </c>
      <c r="I4346" s="54">
        <f>IF($B4346="","",$G4346+$H4346-$J4346)</f>
        <v/>
      </c>
      <c r="J4346" s="54">
        <f>IF($B4346="","",MAX(0,$E4346-MAX(0,SUMIFS(Тех_Движение!$G$2:$G$5111,Тех_Движение!$D$2:$D$5111,$C4346,Тех_Движение!$B$2:$B$5111,"&lt;="&amp;Настройки!$B$6)-$F4346)))</f>
        <v/>
      </c>
      <c r="K4346" s="54">
        <f>IF(OR($B4346="",K$3&lt;$D4346+Настройки!$B$7),0,MAX(0,$E4346-MAX(0,SUMIFS(Тех_Движение!$G$2:$G$5111,Тех_Движение!$D$2:$D$5111,$C4346,Тех_Движение!$B$2:$B$5111,"&lt;="&amp;K$3)-$F4346)))</f>
        <v/>
      </c>
      <c r="L4346" s="54">
        <f>IF(OR($B4346="",L$3&lt;$D4346+Настройки!$B$7),0,MAX(0,$E4346-MAX(0,SUMIFS(Тех_Движение!$G$2:$G$5111,Тех_Движение!$D$2:$D$5111,$C4346,Тех_Движение!$B$2:$B$5111,"&lt;="&amp;L$3)-$F4346)))</f>
        <v/>
      </c>
      <c r="M4346" s="54">
        <f>IF(OR($B4346="",M$3&lt;$D4346+Настройки!$B$7),0,MAX(0,$E4346-MAX(0,SUMIFS(Тех_Движение!$G$2:$G$5111,Тех_Движение!$D$2:$D$5111,$C4346,Тех_Движение!$B$2:$B$5111,"&lt;="&amp;M$3)-$F4346)))</f>
        <v/>
      </c>
      <c r="N4346" s="54">
        <f>IF(OR($B4346="",N$3&lt;$D4346+Настройки!$B$7),0,MAX(0,$E4346-MAX(0,SUMIFS(Тех_Движение!$G$2:$G$5111,Тех_Движение!$D$2:$D$5111,$C4346,Тех_Движение!$B$2:$B$5111,"&lt;="&amp;N$3)-$F4346)))</f>
        <v/>
      </c>
      <c r="O4346" s="54">
        <f>IF(OR($B4346="",O$3&lt;$D4346+Настройки!$B$7),0,MAX(0,$E4346-MAX(0,SUMIFS(Тех_Движение!$G$2:$G$5111,Тех_Движение!$D$2:$D$5111,$C4346,Тех_Движение!$B$2:$B$5111,"&lt;="&amp;O$3)-$F4346)))</f>
        <v/>
      </c>
      <c r="P4346" s="54">
        <f>IF(OR($B4346="",P$3&lt;$D4346+Настройки!$B$7),0,MAX(0,$E4346-MAX(0,SUMIFS(Тех_Движение!$G$2:$G$5111,Тех_Движение!$D$2:$D$5111,$C4346,Тех_Движение!$B$2:$B$5111,"&lt;="&amp;P$3)-$F4346)))</f>
        <v/>
      </c>
      <c r="Q4346" s="54">
        <f>IF(OR($B4346="",Q$3&lt;$D4346+Настройки!$B$7),0,MAX(0,$E4346-MAX(0,SUMIFS(Тех_Движение!$G$2:$G$5111,Тех_Движение!$D$2:$D$5111,$C4346,Тех_Движение!$B$2:$B$5111,"&lt;="&amp;Q$3)-$F4346)))</f>
        <v/>
      </c>
      <c r="R4346" s="54">
        <f>IF($B4346="","",SUM($K4346:$Q4346))</f>
        <v/>
      </c>
      <c r="S4346" s="56">
        <f>IF($B4346="","",VLOOKUP($C4346,Настройки!$A$11:$L$17,9,FALSE))</f>
        <v/>
      </c>
      <c r="T4346" s="56">
        <f>IF($B4346="","",$R4346*$S4346)</f>
        <v/>
      </c>
    </row>
    <row r="4347">
      <c r="A4347" s="20">
        <f>Тех_Движение!$A$4344</f>
        <v/>
      </c>
      <c r="B4347" s="20">
        <f>IF(Тех_Движение!$F$4344&gt;0,Тех_Движение!$I$4344,"")</f>
        <v/>
      </c>
      <c r="C4347" s="20">
        <f>IF($B4347="","",Тех_Движение!$D$4344)</f>
        <v/>
      </c>
      <c r="D4347" s="42">
        <f>IF($B4347="","",Тех_Движение!$B$4344)</f>
        <v/>
      </c>
      <c r="E4347" s="54">
        <f>IF($B4347="","",Тех_Движение!$F$4344)</f>
        <v/>
      </c>
      <c r="F4347" s="54">
        <f>IF($B4347="","",SUMIFS($E$5:$E4346,$C$5:$C4346,$C4347))</f>
        <v/>
      </c>
      <c r="G4347" s="54">
        <f>IF($B4347="","",MAX(0,$E4347-MAX(0,SUMIFS(Тех_Движение!$G$2:$G$5111,Тех_Движение!$D$2:$D$5111,$C4347,Тех_Движение!$B$2:$B$5111,"&lt;="&amp;Настройки!$B$5-1)-$F4347)))</f>
        <v/>
      </c>
      <c r="H4347" s="54">
        <f>IF($B4347="","",IF(AND($D4347&gt;=Настройки!$B$5,$D4347&lt;=Настройки!$B$6),$E4347,0))</f>
        <v/>
      </c>
      <c r="I4347" s="54">
        <f>IF($B4347="","",$G4347+$H4347-$J4347)</f>
        <v/>
      </c>
      <c r="J4347" s="54">
        <f>IF($B4347="","",MAX(0,$E4347-MAX(0,SUMIFS(Тех_Движение!$G$2:$G$5111,Тех_Движение!$D$2:$D$5111,$C4347,Тех_Движение!$B$2:$B$5111,"&lt;="&amp;Настройки!$B$6)-$F4347)))</f>
        <v/>
      </c>
      <c r="K4347" s="54">
        <f>IF(OR($B4347="",K$3&lt;$D4347+Настройки!$B$7),0,MAX(0,$E4347-MAX(0,SUMIFS(Тех_Движение!$G$2:$G$5111,Тех_Движение!$D$2:$D$5111,$C4347,Тех_Движение!$B$2:$B$5111,"&lt;="&amp;K$3)-$F4347)))</f>
        <v/>
      </c>
      <c r="L4347" s="54">
        <f>IF(OR($B4347="",L$3&lt;$D4347+Настройки!$B$7),0,MAX(0,$E4347-MAX(0,SUMIFS(Тех_Движение!$G$2:$G$5111,Тех_Движение!$D$2:$D$5111,$C4347,Тех_Движение!$B$2:$B$5111,"&lt;="&amp;L$3)-$F4347)))</f>
        <v/>
      </c>
      <c r="M4347" s="54">
        <f>IF(OR($B4347="",M$3&lt;$D4347+Настройки!$B$7),0,MAX(0,$E4347-MAX(0,SUMIFS(Тех_Движение!$G$2:$G$5111,Тех_Движение!$D$2:$D$5111,$C4347,Тех_Движение!$B$2:$B$5111,"&lt;="&amp;M$3)-$F4347)))</f>
        <v/>
      </c>
      <c r="N4347" s="54">
        <f>IF(OR($B4347="",N$3&lt;$D4347+Настройки!$B$7),0,MAX(0,$E4347-MAX(0,SUMIFS(Тех_Движение!$G$2:$G$5111,Тех_Движение!$D$2:$D$5111,$C4347,Тех_Движение!$B$2:$B$5111,"&lt;="&amp;N$3)-$F4347)))</f>
        <v/>
      </c>
      <c r="O4347" s="54">
        <f>IF(OR($B4347="",O$3&lt;$D4347+Настройки!$B$7),0,MAX(0,$E4347-MAX(0,SUMIFS(Тех_Движение!$G$2:$G$5111,Тех_Движение!$D$2:$D$5111,$C4347,Тех_Движение!$B$2:$B$5111,"&lt;="&amp;O$3)-$F4347)))</f>
        <v/>
      </c>
      <c r="P4347" s="54">
        <f>IF(OR($B4347="",P$3&lt;$D4347+Настройки!$B$7),0,MAX(0,$E4347-MAX(0,SUMIFS(Тех_Движение!$G$2:$G$5111,Тех_Движение!$D$2:$D$5111,$C4347,Тех_Движение!$B$2:$B$5111,"&lt;="&amp;P$3)-$F4347)))</f>
        <v/>
      </c>
      <c r="Q4347" s="54">
        <f>IF(OR($B4347="",Q$3&lt;$D4347+Настройки!$B$7),0,MAX(0,$E4347-MAX(0,SUMIFS(Тех_Движение!$G$2:$G$5111,Тех_Движение!$D$2:$D$5111,$C4347,Тех_Движение!$B$2:$B$5111,"&lt;="&amp;Q$3)-$F4347)))</f>
        <v/>
      </c>
      <c r="R4347" s="54">
        <f>IF($B4347="","",SUM($K4347:$Q4347))</f>
        <v/>
      </c>
      <c r="S4347" s="56">
        <f>IF($B4347="","",VLOOKUP($C4347,Настройки!$A$11:$L$17,9,FALSE))</f>
        <v/>
      </c>
      <c r="T4347" s="56">
        <f>IF($B4347="","",$R4347*$S4347)</f>
        <v/>
      </c>
    </row>
    <row r="4348">
      <c r="A4348" s="20">
        <f>Тех_Движение!$A$4345</f>
        <v/>
      </c>
      <c r="B4348" s="20">
        <f>IF(Тех_Движение!$F$4345&gt;0,Тех_Движение!$I$4345,"")</f>
        <v/>
      </c>
      <c r="C4348" s="20">
        <f>IF($B4348="","",Тех_Движение!$D$4345)</f>
        <v/>
      </c>
      <c r="D4348" s="42">
        <f>IF($B4348="","",Тех_Движение!$B$4345)</f>
        <v/>
      </c>
      <c r="E4348" s="54">
        <f>IF($B4348="","",Тех_Движение!$F$4345)</f>
        <v/>
      </c>
      <c r="F4348" s="54">
        <f>IF($B4348="","",SUMIFS($E$5:$E4347,$C$5:$C4347,$C4348))</f>
        <v/>
      </c>
      <c r="G4348" s="54">
        <f>IF($B4348="","",MAX(0,$E4348-MAX(0,SUMIFS(Тех_Движение!$G$2:$G$5111,Тех_Движение!$D$2:$D$5111,$C4348,Тех_Движение!$B$2:$B$5111,"&lt;="&amp;Настройки!$B$5-1)-$F4348)))</f>
        <v/>
      </c>
      <c r="H4348" s="54">
        <f>IF($B4348="","",IF(AND($D4348&gt;=Настройки!$B$5,$D4348&lt;=Настройки!$B$6),$E4348,0))</f>
        <v/>
      </c>
      <c r="I4348" s="54">
        <f>IF($B4348="","",$G4348+$H4348-$J4348)</f>
        <v/>
      </c>
      <c r="J4348" s="54">
        <f>IF($B4348="","",MAX(0,$E4348-MAX(0,SUMIFS(Тех_Движение!$G$2:$G$5111,Тех_Движение!$D$2:$D$5111,$C4348,Тех_Движение!$B$2:$B$5111,"&lt;="&amp;Настройки!$B$6)-$F4348)))</f>
        <v/>
      </c>
      <c r="K4348" s="54">
        <f>IF(OR($B4348="",K$3&lt;$D4348+Настройки!$B$7),0,MAX(0,$E4348-MAX(0,SUMIFS(Тех_Движение!$G$2:$G$5111,Тех_Движение!$D$2:$D$5111,$C4348,Тех_Движение!$B$2:$B$5111,"&lt;="&amp;K$3)-$F4348)))</f>
        <v/>
      </c>
      <c r="L4348" s="54">
        <f>IF(OR($B4348="",L$3&lt;$D4348+Настройки!$B$7),0,MAX(0,$E4348-MAX(0,SUMIFS(Тех_Движение!$G$2:$G$5111,Тех_Движение!$D$2:$D$5111,$C4348,Тех_Движение!$B$2:$B$5111,"&lt;="&amp;L$3)-$F4348)))</f>
        <v/>
      </c>
      <c r="M4348" s="54">
        <f>IF(OR($B4348="",M$3&lt;$D4348+Настройки!$B$7),0,MAX(0,$E4348-MAX(0,SUMIFS(Тех_Движение!$G$2:$G$5111,Тех_Движение!$D$2:$D$5111,$C4348,Тех_Движение!$B$2:$B$5111,"&lt;="&amp;M$3)-$F4348)))</f>
        <v/>
      </c>
      <c r="N4348" s="54">
        <f>IF(OR($B4348="",N$3&lt;$D4348+Настройки!$B$7),0,MAX(0,$E4348-MAX(0,SUMIFS(Тех_Движение!$G$2:$G$5111,Тех_Движение!$D$2:$D$5111,$C4348,Тех_Движение!$B$2:$B$5111,"&lt;="&amp;N$3)-$F4348)))</f>
        <v/>
      </c>
      <c r="O4348" s="54">
        <f>IF(OR($B4348="",O$3&lt;$D4348+Настройки!$B$7),0,MAX(0,$E4348-MAX(0,SUMIFS(Тех_Движение!$G$2:$G$5111,Тех_Движение!$D$2:$D$5111,$C4348,Тех_Движение!$B$2:$B$5111,"&lt;="&amp;O$3)-$F4348)))</f>
        <v/>
      </c>
      <c r="P4348" s="54">
        <f>IF(OR($B4348="",P$3&lt;$D4348+Настройки!$B$7),0,MAX(0,$E4348-MAX(0,SUMIFS(Тех_Движение!$G$2:$G$5111,Тех_Движение!$D$2:$D$5111,$C4348,Тех_Движение!$B$2:$B$5111,"&lt;="&amp;P$3)-$F4348)))</f>
        <v/>
      </c>
      <c r="Q4348" s="54">
        <f>IF(OR($B4348="",Q$3&lt;$D4348+Настройки!$B$7),0,MAX(0,$E4348-MAX(0,SUMIFS(Тех_Движение!$G$2:$G$5111,Тех_Движение!$D$2:$D$5111,$C4348,Тех_Движение!$B$2:$B$5111,"&lt;="&amp;Q$3)-$F4348)))</f>
        <v/>
      </c>
      <c r="R4348" s="54">
        <f>IF($B4348="","",SUM($K4348:$Q4348))</f>
        <v/>
      </c>
      <c r="S4348" s="56">
        <f>IF($B4348="","",VLOOKUP($C4348,Настройки!$A$11:$L$17,9,FALSE))</f>
        <v/>
      </c>
      <c r="T4348" s="56">
        <f>IF($B4348="","",$R4348*$S4348)</f>
        <v/>
      </c>
    </row>
    <row r="4349">
      <c r="A4349" s="20">
        <f>Тех_Движение!$A$4346</f>
        <v/>
      </c>
      <c r="B4349" s="20">
        <f>IF(Тех_Движение!$F$4346&gt;0,Тех_Движение!$I$4346,"")</f>
        <v/>
      </c>
      <c r="C4349" s="20">
        <f>IF($B4349="","",Тех_Движение!$D$4346)</f>
        <v/>
      </c>
      <c r="D4349" s="42">
        <f>IF($B4349="","",Тех_Движение!$B$4346)</f>
        <v/>
      </c>
      <c r="E4349" s="54">
        <f>IF($B4349="","",Тех_Движение!$F$4346)</f>
        <v/>
      </c>
      <c r="F4349" s="54">
        <f>IF($B4349="","",SUMIFS($E$5:$E4348,$C$5:$C4348,$C4349))</f>
        <v/>
      </c>
      <c r="G4349" s="54">
        <f>IF($B4349="","",MAX(0,$E4349-MAX(0,SUMIFS(Тех_Движение!$G$2:$G$5111,Тех_Движение!$D$2:$D$5111,$C4349,Тех_Движение!$B$2:$B$5111,"&lt;="&amp;Настройки!$B$5-1)-$F4349)))</f>
        <v/>
      </c>
      <c r="H4349" s="54">
        <f>IF($B4349="","",IF(AND($D4349&gt;=Настройки!$B$5,$D4349&lt;=Настройки!$B$6),$E4349,0))</f>
        <v/>
      </c>
      <c r="I4349" s="54">
        <f>IF($B4349="","",$G4349+$H4349-$J4349)</f>
        <v/>
      </c>
      <c r="J4349" s="54">
        <f>IF($B4349="","",MAX(0,$E4349-MAX(0,SUMIFS(Тех_Движение!$G$2:$G$5111,Тех_Движение!$D$2:$D$5111,$C4349,Тех_Движение!$B$2:$B$5111,"&lt;="&amp;Настройки!$B$6)-$F4349)))</f>
        <v/>
      </c>
      <c r="K4349" s="54">
        <f>IF(OR($B4349="",K$3&lt;$D4349+Настройки!$B$7),0,MAX(0,$E4349-MAX(0,SUMIFS(Тех_Движение!$G$2:$G$5111,Тех_Движение!$D$2:$D$5111,$C4349,Тех_Движение!$B$2:$B$5111,"&lt;="&amp;K$3)-$F4349)))</f>
        <v/>
      </c>
      <c r="L4349" s="54">
        <f>IF(OR($B4349="",L$3&lt;$D4349+Настройки!$B$7),0,MAX(0,$E4349-MAX(0,SUMIFS(Тех_Движение!$G$2:$G$5111,Тех_Движение!$D$2:$D$5111,$C4349,Тех_Движение!$B$2:$B$5111,"&lt;="&amp;L$3)-$F4349)))</f>
        <v/>
      </c>
      <c r="M4349" s="54">
        <f>IF(OR($B4349="",M$3&lt;$D4349+Настройки!$B$7),0,MAX(0,$E4349-MAX(0,SUMIFS(Тех_Движение!$G$2:$G$5111,Тех_Движение!$D$2:$D$5111,$C4349,Тех_Движение!$B$2:$B$5111,"&lt;="&amp;M$3)-$F4349)))</f>
        <v/>
      </c>
      <c r="N4349" s="54">
        <f>IF(OR($B4349="",N$3&lt;$D4349+Настройки!$B$7),0,MAX(0,$E4349-MAX(0,SUMIFS(Тех_Движение!$G$2:$G$5111,Тех_Движение!$D$2:$D$5111,$C4349,Тех_Движение!$B$2:$B$5111,"&lt;="&amp;N$3)-$F4349)))</f>
        <v/>
      </c>
      <c r="O4349" s="54">
        <f>IF(OR($B4349="",O$3&lt;$D4349+Настройки!$B$7),0,MAX(0,$E4349-MAX(0,SUMIFS(Тех_Движение!$G$2:$G$5111,Тех_Движение!$D$2:$D$5111,$C4349,Тех_Движение!$B$2:$B$5111,"&lt;="&amp;O$3)-$F4349)))</f>
        <v/>
      </c>
      <c r="P4349" s="54">
        <f>IF(OR($B4349="",P$3&lt;$D4349+Настройки!$B$7),0,MAX(0,$E4349-MAX(0,SUMIFS(Тех_Движение!$G$2:$G$5111,Тех_Движение!$D$2:$D$5111,$C4349,Тех_Движение!$B$2:$B$5111,"&lt;="&amp;P$3)-$F4349)))</f>
        <v/>
      </c>
      <c r="Q4349" s="54">
        <f>IF(OR($B4349="",Q$3&lt;$D4349+Настройки!$B$7),0,MAX(0,$E4349-MAX(0,SUMIFS(Тех_Движение!$G$2:$G$5111,Тех_Движение!$D$2:$D$5111,$C4349,Тех_Движение!$B$2:$B$5111,"&lt;="&amp;Q$3)-$F4349)))</f>
        <v/>
      </c>
      <c r="R4349" s="54">
        <f>IF($B4349="","",SUM($K4349:$Q4349))</f>
        <v/>
      </c>
      <c r="S4349" s="56">
        <f>IF($B4349="","",VLOOKUP($C4349,Настройки!$A$11:$L$17,9,FALSE))</f>
        <v/>
      </c>
      <c r="T4349" s="56">
        <f>IF($B4349="","",$R4349*$S4349)</f>
        <v/>
      </c>
    </row>
    <row r="4350">
      <c r="A4350" s="20">
        <f>Тех_Движение!$A$4347</f>
        <v/>
      </c>
      <c r="B4350" s="20">
        <f>IF(Тех_Движение!$F$4347&gt;0,Тех_Движение!$I$4347,"")</f>
        <v/>
      </c>
      <c r="C4350" s="20">
        <f>IF($B4350="","",Тех_Движение!$D$4347)</f>
        <v/>
      </c>
      <c r="D4350" s="42">
        <f>IF($B4350="","",Тех_Движение!$B$4347)</f>
        <v/>
      </c>
      <c r="E4350" s="54">
        <f>IF($B4350="","",Тех_Движение!$F$4347)</f>
        <v/>
      </c>
      <c r="F4350" s="54">
        <f>IF($B4350="","",SUMIFS($E$5:$E4349,$C$5:$C4349,$C4350))</f>
        <v/>
      </c>
      <c r="G4350" s="54">
        <f>IF($B4350="","",MAX(0,$E4350-MAX(0,SUMIFS(Тех_Движение!$G$2:$G$5111,Тех_Движение!$D$2:$D$5111,$C4350,Тех_Движение!$B$2:$B$5111,"&lt;="&amp;Настройки!$B$5-1)-$F4350)))</f>
        <v/>
      </c>
      <c r="H4350" s="54">
        <f>IF($B4350="","",IF(AND($D4350&gt;=Настройки!$B$5,$D4350&lt;=Настройки!$B$6),$E4350,0))</f>
        <v/>
      </c>
      <c r="I4350" s="54">
        <f>IF($B4350="","",$G4350+$H4350-$J4350)</f>
        <v/>
      </c>
      <c r="J4350" s="54">
        <f>IF($B4350="","",MAX(0,$E4350-MAX(0,SUMIFS(Тех_Движение!$G$2:$G$5111,Тех_Движение!$D$2:$D$5111,$C4350,Тех_Движение!$B$2:$B$5111,"&lt;="&amp;Настройки!$B$6)-$F4350)))</f>
        <v/>
      </c>
      <c r="K4350" s="54">
        <f>IF(OR($B4350="",K$3&lt;$D4350+Настройки!$B$7),0,MAX(0,$E4350-MAX(0,SUMIFS(Тех_Движение!$G$2:$G$5111,Тех_Движение!$D$2:$D$5111,$C4350,Тех_Движение!$B$2:$B$5111,"&lt;="&amp;K$3)-$F4350)))</f>
        <v/>
      </c>
      <c r="L4350" s="54">
        <f>IF(OR($B4350="",L$3&lt;$D4350+Настройки!$B$7),0,MAX(0,$E4350-MAX(0,SUMIFS(Тех_Движение!$G$2:$G$5111,Тех_Движение!$D$2:$D$5111,$C4350,Тех_Движение!$B$2:$B$5111,"&lt;="&amp;L$3)-$F4350)))</f>
        <v/>
      </c>
      <c r="M4350" s="54">
        <f>IF(OR($B4350="",M$3&lt;$D4350+Настройки!$B$7),0,MAX(0,$E4350-MAX(0,SUMIFS(Тех_Движение!$G$2:$G$5111,Тех_Движение!$D$2:$D$5111,$C4350,Тех_Движение!$B$2:$B$5111,"&lt;="&amp;M$3)-$F4350)))</f>
        <v/>
      </c>
      <c r="N4350" s="54">
        <f>IF(OR($B4350="",N$3&lt;$D4350+Настройки!$B$7),0,MAX(0,$E4350-MAX(0,SUMIFS(Тех_Движение!$G$2:$G$5111,Тех_Движение!$D$2:$D$5111,$C4350,Тех_Движение!$B$2:$B$5111,"&lt;="&amp;N$3)-$F4350)))</f>
        <v/>
      </c>
      <c r="O4350" s="54">
        <f>IF(OR($B4350="",O$3&lt;$D4350+Настройки!$B$7),0,MAX(0,$E4350-MAX(0,SUMIFS(Тех_Движение!$G$2:$G$5111,Тех_Движение!$D$2:$D$5111,$C4350,Тех_Движение!$B$2:$B$5111,"&lt;="&amp;O$3)-$F4350)))</f>
        <v/>
      </c>
      <c r="P4350" s="54">
        <f>IF(OR($B4350="",P$3&lt;$D4350+Настройки!$B$7),0,MAX(0,$E4350-MAX(0,SUMIFS(Тех_Движение!$G$2:$G$5111,Тех_Движение!$D$2:$D$5111,$C4350,Тех_Движение!$B$2:$B$5111,"&lt;="&amp;P$3)-$F4350)))</f>
        <v/>
      </c>
      <c r="Q4350" s="54">
        <f>IF(OR($B4350="",Q$3&lt;$D4350+Настройки!$B$7),0,MAX(0,$E4350-MAX(0,SUMIFS(Тех_Движение!$G$2:$G$5111,Тех_Движение!$D$2:$D$5111,$C4350,Тех_Движение!$B$2:$B$5111,"&lt;="&amp;Q$3)-$F4350)))</f>
        <v/>
      </c>
      <c r="R4350" s="54">
        <f>IF($B4350="","",SUM($K4350:$Q4350))</f>
        <v/>
      </c>
      <c r="S4350" s="56">
        <f>IF($B4350="","",VLOOKUP($C4350,Настройки!$A$11:$L$17,9,FALSE))</f>
        <v/>
      </c>
      <c r="T4350" s="56">
        <f>IF($B4350="","",$R4350*$S4350)</f>
        <v/>
      </c>
    </row>
    <row r="4351">
      <c r="A4351" s="20">
        <f>Тех_Движение!$A$4348</f>
        <v/>
      </c>
      <c r="B4351" s="20">
        <f>IF(Тех_Движение!$F$4348&gt;0,Тех_Движение!$I$4348,"")</f>
        <v/>
      </c>
      <c r="C4351" s="20">
        <f>IF($B4351="","",Тех_Движение!$D$4348)</f>
        <v/>
      </c>
      <c r="D4351" s="42">
        <f>IF($B4351="","",Тех_Движение!$B$4348)</f>
        <v/>
      </c>
      <c r="E4351" s="54">
        <f>IF($B4351="","",Тех_Движение!$F$4348)</f>
        <v/>
      </c>
      <c r="F4351" s="54">
        <f>IF($B4351="","",SUMIFS($E$5:$E4350,$C$5:$C4350,$C4351))</f>
        <v/>
      </c>
      <c r="G4351" s="54">
        <f>IF($B4351="","",MAX(0,$E4351-MAX(0,SUMIFS(Тех_Движение!$G$2:$G$5111,Тех_Движение!$D$2:$D$5111,$C4351,Тех_Движение!$B$2:$B$5111,"&lt;="&amp;Настройки!$B$5-1)-$F4351)))</f>
        <v/>
      </c>
      <c r="H4351" s="54">
        <f>IF($B4351="","",IF(AND($D4351&gt;=Настройки!$B$5,$D4351&lt;=Настройки!$B$6),$E4351,0))</f>
        <v/>
      </c>
      <c r="I4351" s="54">
        <f>IF($B4351="","",$G4351+$H4351-$J4351)</f>
        <v/>
      </c>
      <c r="J4351" s="54">
        <f>IF($B4351="","",MAX(0,$E4351-MAX(0,SUMIFS(Тех_Движение!$G$2:$G$5111,Тех_Движение!$D$2:$D$5111,$C4351,Тех_Движение!$B$2:$B$5111,"&lt;="&amp;Настройки!$B$6)-$F4351)))</f>
        <v/>
      </c>
      <c r="K4351" s="54">
        <f>IF(OR($B4351="",K$3&lt;$D4351+Настройки!$B$7),0,MAX(0,$E4351-MAX(0,SUMIFS(Тех_Движение!$G$2:$G$5111,Тех_Движение!$D$2:$D$5111,$C4351,Тех_Движение!$B$2:$B$5111,"&lt;="&amp;K$3)-$F4351)))</f>
        <v/>
      </c>
      <c r="L4351" s="54">
        <f>IF(OR($B4351="",L$3&lt;$D4351+Настройки!$B$7),0,MAX(0,$E4351-MAX(0,SUMIFS(Тех_Движение!$G$2:$G$5111,Тех_Движение!$D$2:$D$5111,$C4351,Тех_Движение!$B$2:$B$5111,"&lt;="&amp;L$3)-$F4351)))</f>
        <v/>
      </c>
      <c r="M4351" s="54">
        <f>IF(OR($B4351="",M$3&lt;$D4351+Настройки!$B$7),0,MAX(0,$E4351-MAX(0,SUMIFS(Тех_Движение!$G$2:$G$5111,Тех_Движение!$D$2:$D$5111,$C4351,Тех_Движение!$B$2:$B$5111,"&lt;="&amp;M$3)-$F4351)))</f>
        <v/>
      </c>
      <c r="N4351" s="54">
        <f>IF(OR($B4351="",N$3&lt;$D4351+Настройки!$B$7),0,MAX(0,$E4351-MAX(0,SUMIFS(Тех_Движение!$G$2:$G$5111,Тех_Движение!$D$2:$D$5111,$C4351,Тех_Движение!$B$2:$B$5111,"&lt;="&amp;N$3)-$F4351)))</f>
        <v/>
      </c>
      <c r="O4351" s="54">
        <f>IF(OR($B4351="",O$3&lt;$D4351+Настройки!$B$7),0,MAX(0,$E4351-MAX(0,SUMIFS(Тех_Движение!$G$2:$G$5111,Тех_Движение!$D$2:$D$5111,$C4351,Тех_Движение!$B$2:$B$5111,"&lt;="&amp;O$3)-$F4351)))</f>
        <v/>
      </c>
      <c r="P4351" s="54">
        <f>IF(OR($B4351="",P$3&lt;$D4351+Настройки!$B$7),0,MAX(0,$E4351-MAX(0,SUMIFS(Тех_Движение!$G$2:$G$5111,Тех_Движение!$D$2:$D$5111,$C4351,Тех_Движение!$B$2:$B$5111,"&lt;="&amp;P$3)-$F4351)))</f>
        <v/>
      </c>
      <c r="Q4351" s="54">
        <f>IF(OR($B4351="",Q$3&lt;$D4351+Настройки!$B$7),0,MAX(0,$E4351-MAX(0,SUMIFS(Тех_Движение!$G$2:$G$5111,Тех_Движение!$D$2:$D$5111,$C4351,Тех_Движение!$B$2:$B$5111,"&lt;="&amp;Q$3)-$F4351)))</f>
        <v/>
      </c>
      <c r="R4351" s="54">
        <f>IF($B4351="","",SUM($K4351:$Q4351))</f>
        <v/>
      </c>
      <c r="S4351" s="56">
        <f>IF($B4351="","",VLOOKUP($C4351,Настройки!$A$11:$L$17,9,FALSE))</f>
        <v/>
      </c>
      <c r="T4351" s="56">
        <f>IF($B4351="","",$R4351*$S4351)</f>
        <v/>
      </c>
    </row>
    <row r="4352">
      <c r="A4352" s="20">
        <f>Тех_Движение!$A$4349</f>
        <v/>
      </c>
      <c r="B4352" s="20">
        <f>IF(Тех_Движение!$F$4349&gt;0,Тех_Движение!$I$4349,"")</f>
        <v/>
      </c>
      <c r="C4352" s="20">
        <f>IF($B4352="","",Тех_Движение!$D$4349)</f>
        <v/>
      </c>
      <c r="D4352" s="42">
        <f>IF($B4352="","",Тех_Движение!$B$4349)</f>
        <v/>
      </c>
      <c r="E4352" s="54">
        <f>IF($B4352="","",Тех_Движение!$F$4349)</f>
        <v/>
      </c>
      <c r="F4352" s="54">
        <f>IF($B4352="","",SUMIFS($E$5:$E4351,$C$5:$C4351,$C4352))</f>
        <v/>
      </c>
      <c r="G4352" s="54">
        <f>IF($B4352="","",MAX(0,$E4352-MAX(0,SUMIFS(Тех_Движение!$G$2:$G$5111,Тех_Движение!$D$2:$D$5111,$C4352,Тех_Движение!$B$2:$B$5111,"&lt;="&amp;Настройки!$B$5-1)-$F4352)))</f>
        <v/>
      </c>
      <c r="H4352" s="54">
        <f>IF($B4352="","",IF(AND($D4352&gt;=Настройки!$B$5,$D4352&lt;=Настройки!$B$6),$E4352,0))</f>
        <v/>
      </c>
      <c r="I4352" s="54">
        <f>IF($B4352="","",$G4352+$H4352-$J4352)</f>
        <v/>
      </c>
      <c r="J4352" s="54">
        <f>IF($B4352="","",MAX(0,$E4352-MAX(0,SUMIFS(Тех_Движение!$G$2:$G$5111,Тех_Движение!$D$2:$D$5111,$C4352,Тех_Движение!$B$2:$B$5111,"&lt;="&amp;Настройки!$B$6)-$F4352)))</f>
        <v/>
      </c>
      <c r="K4352" s="54">
        <f>IF(OR($B4352="",K$3&lt;$D4352+Настройки!$B$7),0,MAX(0,$E4352-MAX(0,SUMIFS(Тех_Движение!$G$2:$G$5111,Тех_Движение!$D$2:$D$5111,$C4352,Тех_Движение!$B$2:$B$5111,"&lt;="&amp;K$3)-$F4352)))</f>
        <v/>
      </c>
      <c r="L4352" s="54">
        <f>IF(OR($B4352="",L$3&lt;$D4352+Настройки!$B$7),0,MAX(0,$E4352-MAX(0,SUMIFS(Тех_Движение!$G$2:$G$5111,Тех_Движение!$D$2:$D$5111,$C4352,Тех_Движение!$B$2:$B$5111,"&lt;="&amp;L$3)-$F4352)))</f>
        <v/>
      </c>
      <c r="M4352" s="54">
        <f>IF(OR($B4352="",M$3&lt;$D4352+Настройки!$B$7),0,MAX(0,$E4352-MAX(0,SUMIFS(Тех_Движение!$G$2:$G$5111,Тех_Движение!$D$2:$D$5111,$C4352,Тех_Движение!$B$2:$B$5111,"&lt;="&amp;M$3)-$F4352)))</f>
        <v/>
      </c>
      <c r="N4352" s="54">
        <f>IF(OR($B4352="",N$3&lt;$D4352+Настройки!$B$7),0,MAX(0,$E4352-MAX(0,SUMIFS(Тех_Движение!$G$2:$G$5111,Тех_Движение!$D$2:$D$5111,$C4352,Тех_Движение!$B$2:$B$5111,"&lt;="&amp;N$3)-$F4352)))</f>
        <v/>
      </c>
      <c r="O4352" s="54">
        <f>IF(OR($B4352="",O$3&lt;$D4352+Настройки!$B$7),0,MAX(0,$E4352-MAX(0,SUMIFS(Тех_Движение!$G$2:$G$5111,Тех_Движение!$D$2:$D$5111,$C4352,Тех_Движение!$B$2:$B$5111,"&lt;="&amp;O$3)-$F4352)))</f>
        <v/>
      </c>
      <c r="P4352" s="54">
        <f>IF(OR($B4352="",P$3&lt;$D4352+Настройки!$B$7),0,MAX(0,$E4352-MAX(0,SUMIFS(Тех_Движение!$G$2:$G$5111,Тех_Движение!$D$2:$D$5111,$C4352,Тех_Движение!$B$2:$B$5111,"&lt;="&amp;P$3)-$F4352)))</f>
        <v/>
      </c>
      <c r="Q4352" s="54">
        <f>IF(OR($B4352="",Q$3&lt;$D4352+Настройки!$B$7),0,MAX(0,$E4352-MAX(0,SUMIFS(Тех_Движение!$G$2:$G$5111,Тех_Движение!$D$2:$D$5111,$C4352,Тех_Движение!$B$2:$B$5111,"&lt;="&amp;Q$3)-$F4352)))</f>
        <v/>
      </c>
      <c r="R4352" s="54">
        <f>IF($B4352="","",SUM($K4352:$Q4352))</f>
        <v/>
      </c>
      <c r="S4352" s="56">
        <f>IF($B4352="","",VLOOKUP($C4352,Настройки!$A$11:$L$17,9,FALSE))</f>
        <v/>
      </c>
      <c r="T4352" s="56">
        <f>IF($B4352="","",$R4352*$S4352)</f>
        <v/>
      </c>
    </row>
    <row r="4353">
      <c r="A4353" s="20">
        <f>Тех_Движение!$A$4350</f>
        <v/>
      </c>
      <c r="B4353" s="20">
        <f>IF(Тех_Движение!$F$4350&gt;0,Тех_Движение!$I$4350,"")</f>
        <v/>
      </c>
      <c r="C4353" s="20">
        <f>IF($B4353="","",Тех_Движение!$D$4350)</f>
        <v/>
      </c>
      <c r="D4353" s="42">
        <f>IF($B4353="","",Тех_Движение!$B$4350)</f>
        <v/>
      </c>
      <c r="E4353" s="54">
        <f>IF($B4353="","",Тех_Движение!$F$4350)</f>
        <v/>
      </c>
      <c r="F4353" s="54">
        <f>IF($B4353="","",SUMIFS($E$5:$E4352,$C$5:$C4352,$C4353))</f>
        <v/>
      </c>
      <c r="G4353" s="54">
        <f>IF($B4353="","",MAX(0,$E4353-MAX(0,SUMIFS(Тех_Движение!$G$2:$G$5111,Тех_Движение!$D$2:$D$5111,$C4353,Тех_Движение!$B$2:$B$5111,"&lt;="&amp;Настройки!$B$5-1)-$F4353)))</f>
        <v/>
      </c>
      <c r="H4353" s="54">
        <f>IF($B4353="","",IF(AND($D4353&gt;=Настройки!$B$5,$D4353&lt;=Настройки!$B$6),$E4353,0))</f>
        <v/>
      </c>
      <c r="I4353" s="54">
        <f>IF($B4353="","",$G4353+$H4353-$J4353)</f>
        <v/>
      </c>
      <c r="J4353" s="54">
        <f>IF($B4353="","",MAX(0,$E4353-MAX(0,SUMIFS(Тех_Движение!$G$2:$G$5111,Тех_Движение!$D$2:$D$5111,$C4353,Тех_Движение!$B$2:$B$5111,"&lt;="&amp;Настройки!$B$6)-$F4353)))</f>
        <v/>
      </c>
      <c r="K4353" s="54">
        <f>IF(OR($B4353="",K$3&lt;$D4353+Настройки!$B$7),0,MAX(0,$E4353-MAX(0,SUMIFS(Тех_Движение!$G$2:$G$5111,Тех_Движение!$D$2:$D$5111,$C4353,Тех_Движение!$B$2:$B$5111,"&lt;="&amp;K$3)-$F4353)))</f>
        <v/>
      </c>
      <c r="L4353" s="54">
        <f>IF(OR($B4353="",L$3&lt;$D4353+Настройки!$B$7),0,MAX(0,$E4353-MAX(0,SUMIFS(Тех_Движение!$G$2:$G$5111,Тех_Движение!$D$2:$D$5111,$C4353,Тех_Движение!$B$2:$B$5111,"&lt;="&amp;L$3)-$F4353)))</f>
        <v/>
      </c>
      <c r="M4353" s="54">
        <f>IF(OR($B4353="",M$3&lt;$D4353+Настройки!$B$7),0,MAX(0,$E4353-MAX(0,SUMIFS(Тех_Движение!$G$2:$G$5111,Тех_Движение!$D$2:$D$5111,$C4353,Тех_Движение!$B$2:$B$5111,"&lt;="&amp;M$3)-$F4353)))</f>
        <v/>
      </c>
      <c r="N4353" s="54">
        <f>IF(OR($B4353="",N$3&lt;$D4353+Настройки!$B$7),0,MAX(0,$E4353-MAX(0,SUMIFS(Тех_Движение!$G$2:$G$5111,Тех_Движение!$D$2:$D$5111,$C4353,Тех_Движение!$B$2:$B$5111,"&lt;="&amp;N$3)-$F4353)))</f>
        <v/>
      </c>
      <c r="O4353" s="54">
        <f>IF(OR($B4353="",O$3&lt;$D4353+Настройки!$B$7),0,MAX(0,$E4353-MAX(0,SUMIFS(Тех_Движение!$G$2:$G$5111,Тех_Движение!$D$2:$D$5111,$C4353,Тех_Движение!$B$2:$B$5111,"&lt;="&amp;O$3)-$F4353)))</f>
        <v/>
      </c>
      <c r="P4353" s="54">
        <f>IF(OR($B4353="",P$3&lt;$D4353+Настройки!$B$7),0,MAX(0,$E4353-MAX(0,SUMIFS(Тех_Движение!$G$2:$G$5111,Тех_Движение!$D$2:$D$5111,$C4353,Тех_Движение!$B$2:$B$5111,"&lt;="&amp;P$3)-$F4353)))</f>
        <v/>
      </c>
      <c r="Q4353" s="54">
        <f>IF(OR($B4353="",Q$3&lt;$D4353+Настройки!$B$7),0,MAX(0,$E4353-MAX(0,SUMIFS(Тех_Движение!$G$2:$G$5111,Тех_Движение!$D$2:$D$5111,$C4353,Тех_Движение!$B$2:$B$5111,"&lt;="&amp;Q$3)-$F4353)))</f>
        <v/>
      </c>
      <c r="R4353" s="54">
        <f>IF($B4353="","",SUM($K4353:$Q4353))</f>
        <v/>
      </c>
      <c r="S4353" s="56">
        <f>IF($B4353="","",VLOOKUP($C4353,Настройки!$A$11:$L$17,9,FALSE))</f>
        <v/>
      </c>
      <c r="T4353" s="56">
        <f>IF($B4353="","",$R4353*$S4353)</f>
        <v/>
      </c>
    </row>
    <row r="4354">
      <c r="A4354" s="20">
        <f>Тех_Движение!$A$4351</f>
        <v/>
      </c>
      <c r="B4354" s="20">
        <f>IF(Тех_Движение!$F$4351&gt;0,Тех_Движение!$I$4351,"")</f>
        <v/>
      </c>
      <c r="C4354" s="20">
        <f>IF($B4354="","",Тех_Движение!$D$4351)</f>
        <v/>
      </c>
      <c r="D4354" s="42">
        <f>IF($B4354="","",Тех_Движение!$B$4351)</f>
        <v/>
      </c>
      <c r="E4354" s="54">
        <f>IF($B4354="","",Тех_Движение!$F$4351)</f>
        <v/>
      </c>
      <c r="F4354" s="54">
        <f>IF($B4354="","",SUMIFS($E$5:$E4353,$C$5:$C4353,$C4354))</f>
        <v/>
      </c>
      <c r="G4354" s="54">
        <f>IF($B4354="","",MAX(0,$E4354-MAX(0,SUMIFS(Тех_Движение!$G$2:$G$5111,Тех_Движение!$D$2:$D$5111,$C4354,Тех_Движение!$B$2:$B$5111,"&lt;="&amp;Настройки!$B$5-1)-$F4354)))</f>
        <v/>
      </c>
      <c r="H4354" s="54">
        <f>IF($B4354="","",IF(AND($D4354&gt;=Настройки!$B$5,$D4354&lt;=Настройки!$B$6),$E4354,0))</f>
        <v/>
      </c>
      <c r="I4354" s="54">
        <f>IF($B4354="","",$G4354+$H4354-$J4354)</f>
        <v/>
      </c>
      <c r="J4354" s="54">
        <f>IF($B4354="","",MAX(0,$E4354-MAX(0,SUMIFS(Тех_Движение!$G$2:$G$5111,Тех_Движение!$D$2:$D$5111,$C4354,Тех_Движение!$B$2:$B$5111,"&lt;="&amp;Настройки!$B$6)-$F4354)))</f>
        <v/>
      </c>
      <c r="K4354" s="54">
        <f>IF(OR($B4354="",K$3&lt;$D4354+Настройки!$B$7),0,MAX(0,$E4354-MAX(0,SUMIFS(Тех_Движение!$G$2:$G$5111,Тех_Движение!$D$2:$D$5111,$C4354,Тех_Движение!$B$2:$B$5111,"&lt;="&amp;K$3)-$F4354)))</f>
        <v/>
      </c>
      <c r="L4354" s="54">
        <f>IF(OR($B4354="",L$3&lt;$D4354+Настройки!$B$7),0,MAX(0,$E4354-MAX(0,SUMIFS(Тех_Движение!$G$2:$G$5111,Тех_Движение!$D$2:$D$5111,$C4354,Тех_Движение!$B$2:$B$5111,"&lt;="&amp;L$3)-$F4354)))</f>
        <v/>
      </c>
      <c r="M4354" s="54">
        <f>IF(OR($B4354="",M$3&lt;$D4354+Настройки!$B$7),0,MAX(0,$E4354-MAX(0,SUMIFS(Тех_Движение!$G$2:$G$5111,Тех_Движение!$D$2:$D$5111,$C4354,Тех_Движение!$B$2:$B$5111,"&lt;="&amp;M$3)-$F4354)))</f>
        <v/>
      </c>
      <c r="N4354" s="54">
        <f>IF(OR($B4354="",N$3&lt;$D4354+Настройки!$B$7),0,MAX(0,$E4354-MAX(0,SUMIFS(Тех_Движение!$G$2:$G$5111,Тех_Движение!$D$2:$D$5111,$C4354,Тех_Движение!$B$2:$B$5111,"&lt;="&amp;N$3)-$F4354)))</f>
        <v/>
      </c>
      <c r="O4354" s="54">
        <f>IF(OR($B4354="",O$3&lt;$D4354+Настройки!$B$7),0,MAX(0,$E4354-MAX(0,SUMIFS(Тех_Движение!$G$2:$G$5111,Тех_Движение!$D$2:$D$5111,$C4354,Тех_Движение!$B$2:$B$5111,"&lt;="&amp;O$3)-$F4354)))</f>
        <v/>
      </c>
      <c r="P4354" s="54">
        <f>IF(OR($B4354="",P$3&lt;$D4354+Настройки!$B$7),0,MAX(0,$E4354-MAX(0,SUMIFS(Тех_Движение!$G$2:$G$5111,Тех_Движение!$D$2:$D$5111,$C4354,Тех_Движение!$B$2:$B$5111,"&lt;="&amp;P$3)-$F4354)))</f>
        <v/>
      </c>
      <c r="Q4354" s="54">
        <f>IF(OR($B4354="",Q$3&lt;$D4354+Настройки!$B$7),0,MAX(0,$E4354-MAX(0,SUMIFS(Тех_Движение!$G$2:$G$5111,Тех_Движение!$D$2:$D$5111,$C4354,Тех_Движение!$B$2:$B$5111,"&lt;="&amp;Q$3)-$F4354)))</f>
        <v/>
      </c>
      <c r="R4354" s="54">
        <f>IF($B4354="","",SUM($K4354:$Q4354))</f>
        <v/>
      </c>
      <c r="S4354" s="56">
        <f>IF($B4354="","",VLOOKUP($C4354,Настройки!$A$11:$L$17,9,FALSE))</f>
        <v/>
      </c>
      <c r="T4354" s="56">
        <f>IF($B4354="","",$R4354*$S4354)</f>
        <v/>
      </c>
    </row>
    <row r="4355">
      <c r="A4355" s="20">
        <f>Тех_Движение!$A$4352</f>
        <v/>
      </c>
      <c r="B4355" s="20">
        <f>IF(Тех_Движение!$F$4352&gt;0,Тех_Движение!$I$4352,"")</f>
        <v/>
      </c>
      <c r="C4355" s="20">
        <f>IF($B4355="","",Тех_Движение!$D$4352)</f>
        <v/>
      </c>
      <c r="D4355" s="42">
        <f>IF($B4355="","",Тех_Движение!$B$4352)</f>
        <v/>
      </c>
      <c r="E4355" s="54">
        <f>IF($B4355="","",Тех_Движение!$F$4352)</f>
        <v/>
      </c>
      <c r="F4355" s="54">
        <f>IF($B4355="","",SUMIFS($E$5:$E4354,$C$5:$C4354,$C4355))</f>
        <v/>
      </c>
      <c r="G4355" s="54">
        <f>IF($B4355="","",MAX(0,$E4355-MAX(0,SUMIFS(Тех_Движение!$G$2:$G$5111,Тех_Движение!$D$2:$D$5111,$C4355,Тех_Движение!$B$2:$B$5111,"&lt;="&amp;Настройки!$B$5-1)-$F4355)))</f>
        <v/>
      </c>
      <c r="H4355" s="54">
        <f>IF($B4355="","",IF(AND($D4355&gt;=Настройки!$B$5,$D4355&lt;=Настройки!$B$6),$E4355,0))</f>
        <v/>
      </c>
      <c r="I4355" s="54">
        <f>IF($B4355="","",$G4355+$H4355-$J4355)</f>
        <v/>
      </c>
      <c r="J4355" s="54">
        <f>IF($B4355="","",MAX(0,$E4355-MAX(0,SUMIFS(Тех_Движение!$G$2:$G$5111,Тех_Движение!$D$2:$D$5111,$C4355,Тех_Движение!$B$2:$B$5111,"&lt;="&amp;Настройки!$B$6)-$F4355)))</f>
        <v/>
      </c>
      <c r="K4355" s="54">
        <f>IF(OR($B4355="",K$3&lt;$D4355+Настройки!$B$7),0,MAX(0,$E4355-MAX(0,SUMIFS(Тех_Движение!$G$2:$G$5111,Тех_Движение!$D$2:$D$5111,$C4355,Тех_Движение!$B$2:$B$5111,"&lt;="&amp;K$3)-$F4355)))</f>
        <v/>
      </c>
      <c r="L4355" s="54">
        <f>IF(OR($B4355="",L$3&lt;$D4355+Настройки!$B$7),0,MAX(0,$E4355-MAX(0,SUMIFS(Тех_Движение!$G$2:$G$5111,Тех_Движение!$D$2:$D$5111,$C4355,Тех_Движение!$B$2:$B$5111,"&lt;="&amp;L$3)-$F4355)))</f>
        <v/>
      </c>
      <c r="M4355" s="54">
        <f>IF(OR($B4355="",M$3&lt;$D4355+Настройки!$B$7),0,MAX(0,$E4355-MAX(0,SUMIFS(Тех_Движение!$G$2:$G$5111,Тех_Движение!$D$2:$D$5111,$C4355,Тех_Движение!$B$2:$B$5111,"&lt;="&amp;M$3)-$F4355)))</f>
        <v/>
      </c>
      <c r="N4355" s="54">
        <f>IF(OR($B4355="",N$3&lt;$D4355+Настройки!$B$7),0,MAX(0,$E4355-MAX(0,SUMIFS(Тех_Движение!$G$2:$G$5111,Тех_Движение!$D$2:$D$5111,$C4355,Тех_Движение!$B$2:$B$5111,"&lt;="&amp;N$3)-$F4355)))</f>
        <v/>
      </c>
      <c r="O4355" s="54">
        <f>IF(OR($B4355="",O$3&lt;$D4355+Настройки!$B$7),0,MAX(0,$E4355-MAX(0,SUMIFS(Тех_Движение!$G$2:$G$5111,Тех_Движение!$D$2:$D$5111,$C4355,Тех_Движение!$B$2:$B$5111,"&lt;="&amp;O$3)-$F4355)))</f>
        <v/>
      </c>
      <c r="P4355" s="54">
        <f>IF(OR($B4355="",P$3&lt;$D4355+Настройки!$B$7),0,MAX(0,$E4355-MAX(0,SUMIFS(Тех_Движение!$G$2:$G$5111,Тех_Движение!$D$2:$D$5111,$C4355,Тех_Движение!$B$2:$B$5111,"&lt;="&amp;P$3)-$F4355)))</f>
        <v/>
      </c>
      <c r="Q4355" s="54">
        <f>IF(OR($B4355="",Q$3&lt;$D4355+Настройки!$B$7),0,MAX(0,$E4355-MAX(0,SUMIFS(Тех_Движение!$G$2:$G$5111,Тех_Движение!$D$2:$D$5111,$C4355,Тех_Движение!$B$2:$B$5111,"&lt;="&amp;Q$3)-$F4355)))</f>
        <v/>
      </c>
      <c r="R4355" s="54">
        <f>IF($B4355="","",SUM($K4355:$Q4355))</f>
        <v/>
      </c>
      <c r="S4355" s="56">
        <f>IF($B4355="","",VLOOKUP($C4355,Настройки!$A$11:$L$17,9,FALSE))</f>
        <v/>
      </c>
      <c r="T4355" s="56">
        <f>IF($B4355="","",$R4355*$S4355)</f>
        <v/>
      </c>
    </row>
    <row r="4356">
      <c r="A4356" s="20">
        <f>Тех_Движение!$A$4353</f>
        <v/>
      </c>
      <c r="B4356" s="20">
        <f>IF(Тех_Движение!$F$4353&gt;0,Тех_Движение!$I$4353,"")</f>
        <v/>
      </c>
      <c r="C4356" s="20">
        <f>IF($B4356="","",Тех_Движение!$D$4353)</f>
        <v/>
      </c>
      <c r="D4356" s="42">
        <f>IF($B4356="","",Тех_Движение!$B$4353)</f>
        <v/>
      </c>
      <c r="E4356" s="54">
        <f>IF($B4356="","",Тех_Движение!$F$4353)</f>
        <v/>
      </c>
      <c r="F4356" s="54">
        <f>IF($B4356="","",SUMIFS($E$5:$E4355,$C$5:$C4355,$C4356))</f>
        <v/>
      </c>
      <c r="G4356" s="54">
        <f>IF($B4356="","",MAX(0,$E4356-MAX(0,SUMIFS(Тех_Движение!$G$2:$G$5111,Тех_Движение!$D$2:$D$5111,$C4356,Тех_Движение!$B$2:$B$5111,"&lt;="&amp;Настройки!$B$5-1)-$F4356)))</f>
        <v/>
      </c>
      <c r="H4356" s="54">
        <f>IF($B4356="","",IF(AND($D4356&gt;=Настройки!$B$5,$D4356&lt;=Настройки!$B$6),$E4356,0))</f>
        <v/>
      </c>
      <c r="I4356" s="54">
        <f>IF($B4356="","",$G4356+$H4356-$J4356)</f>
        <v/>
      </c>
      <c r="J4356" s="54">
        <f>IF($B4356="","",MAX(0,$E4356-MAX(0,SUMIFS(Тех_Движение!$G$2:$G$5111,Тех_Движение!$D$2:$D$5111,$C4356,Тех_Движение!$B$2:$B$5111,"&lt;="&amp;Настройки!$B$6)-$F4356)))</f>
        <v/>
      </c>
      <c r="K4356" s="54">
        <f>IF(OR($B4356="",K$3&lt;$D4356+Настройки!$B$7),0,MAX(0,$E4356-MAX(0,SUMIFS(Тех_Движение!$G$2:$G$5111,Тех_Движение!$D$2:$D$5111,$C4356,Тех_Движение!$B$2:$B$5111,"&lt;="&amp;K$3)-$F4356)))</f>
        <v/>
      </c>
      <c r="L4356" s="54">
        <f>IF(OR($B4356="",L$3&lt;$D4356+Настройки!$B$7),0,MAX(0,$E4356-MAX(0,SUMIFS(Тех_Движение!$G$2:$G$5111,Тех_Движение!$D$2:$D$5111,$C4356,Тех_Движение!$B$2:$B$5111,"&lt;="&amp;L$3)-$F4356)))</f>
        <v/>
      </c>
      <c r="M4356" s="54">
        <f>IF(OR($B4356="",M$3&lt;$D4356+Настройки!$B$7),0,MAX(0,$E4356-MAX(0,SUMIFS(Тех_Движение!$G$2:$G$5111,Тех_Движение!$D$2:$D$5111,$C4356,Тех_Движение!$B$2:$B$5111,"&lt;="&amp;M$3)-$F4356)))</f>
        <v/>
      </c>
      <c r="N4356" s="54">
        <f>IF(OR($B4356="",N$3&lt;$D4356+Настройки!$B$7),0,MAX(0,$E4356-MAX(0,SUMIFS(Тех_Движение!$G$2:$G$5111,Тех_Движение!$D$2:$D$5111,$C4356,Тех_Движение!$B$2:$B$5111,"&lt;="&amp;N$3)-$F4356)))</f>
        <v/>
      </c>
      <c r="O4356" s="54">
        <f>IF(OR($B4356="",O$3&lt;$D4356+Настройки!$B$7),0,MAX(0,$E4356-MAX(0,SUMIFS(Тех_Движение!$G$2:$G$5111,Тех_Движение!$D$2:$D$5111,$C4356,Тех_Движение!$B$2:$B$5111,"&lt;="&amp;O$3)-$F4356)))</f>
        <v/>
      </c>
      <c r="P4356" s="54">
        <f>IF(OR($B4356="",P$3&lt;$D4356+Настройки!$B$7),0,MAX(0,$E4356-MAX(0,SUMIFS(Тех_Движение!$G$2:$G$5111,Тех_Движение!$D$2:$D$5111,$C4356,Тех_Движение!$B$2:$B$5111,"&lt;="&amp;P$3)-$F4356)))</f>
        <v/>
      </c>
      <c r="Q4356" s="54">
        <f>IF(OR($B4356="",Q$3&lt;$D4356+Настройки!$B$7),0,MAX(0,$E4356-MAX(0,SUMIFS(Тех_Движение!$G$2:$G$5111,Тех_Движение!$D$2:$D$5111,$C4356,Тех_Движение!$B$2:$B$5111,"&lt;="&amp;Q$3)-$F4356)))</f>
        <v/>
      </c>
      <c r="R4356" s="54">
        <f>IF($B4356="","",SUM($K4356:$Q4356))</f>
        <v/>
      </c>
      <c r="S4356" s="56">
        <f>IF($B4356="","",VLOOKUP($C4356,Настройки!$A$11:$L$17,9,FALSE))</f>
        <v/>
      </c>
      <c r="T4356" s="56">
        <f>IF($B4356="","",$R4356*$S4356)</f>
        <v/>
      </c>
    </row>
    <row r="4357">
      <c r="A4357" s="20">
        <f>Тех_Движение!$A$4354</f>
        <v/>
      </c>
      <c r="B4357" s="20">
        <f>IF(Тех_Движение!$F$4354&gt;0,Тех_Движение!$I$4354,"")</f>
        <v/>
      </c>
      <c r="C4357" s="20">
        <f>IF($B4357="","",Тех_Движение!$D$4354)</f>
        <v/>
      </c>
      <c r="D4357" s="42">
        <f>IF($B4357="","",Тех_Движение!$B$4354)</f>
        <v/>
      </c>
      <c r="E4357" s="54">
        <f>IF($B4357="","",Тех_Движение!$F$4354)</f>
        <v/>
      </c>
      <c r="F4357" s="54">
        <f>IF($B4357="","",SUMIFS($E$5:$E4356,$C$5:$C4356,$C4357))</f>
        <v/>
      </c>
      <c r="G4357" s="54">
        <f>IF($B4357="","",MAX(0,$E4357-MAX(0,SUMIFS(Тех_Движение!$G$2:$G$5111,Тех_Движение!$D$2:$D$5111,$C4357,Тех_Движение!$B$2:$B$5111,"&lt;="&amp;Настройки!$B$5-1)-$F4357)))</f>
        <v/>
      </c>
      <c r="H4357" s="54">
        <f>IF($B4357="","",IF(AND($D4357&gt;=Настройки!$B$5,$D4357&lt;=Настройки!$B$6),$E4357,0))</f>
        <v/>
      </c>
      <c r="I4357" s="54">
        <f>IF($B4357="","",$G4357+$H4357-$J4357)</f>
        <v/>
      </c>
      <c r="J4357" s="54">
        <f>IF($B4357="","",MAX(0,$E4357-MAX(0,SUMIFS(Тех_Движение!$G$2:$G$5111,Тех_Движение!$D$2:$D$5111,$C4357,Тех_Движение!$B$2:$B$5111,"&lt;="&amp;Настройки!$B$6)-$F4357)))</f>
        <v/>
      </c>
      <c r="K4357" s="54">
        <f>IF(OR($B4357="",K$3&lt;$D4357+Настройки!$B$7),0,MAX(0,$E4357-MAX(0,SUMIFS(Тех_Движение!$G$2:$G$5111,Тех_Движение!$D$2:$D$5111,$C4357,Тех_Движение!$B$2:$B$5111,"&lt;="&amp;K$3)-$F4357)))</f>
        <v/>
      </c>
      <c r="L4357" s="54">
        <f>IF(OR($B4357="",L$3&lt;$D4357+Настройки!$B$7),0,MAX(0,$E4357-MAX(0,SUMIFS(Тех_Движение!$G$2:$G$5111,Тех_Движение!$D$2:$D$5111,$C4357,Тех_Движение!$B$2:$B$5111,"&lt;="&amp;L$3)-$F4357)))</f>
        <v/>
      </c>
      <c r="M4357" s="54">
        <f>IF(OR($B4357="",M$3&lt;$D4357+Настройки!$B$7),0,MAX(0,$E4357-MAX(0,SUMIFS(Тех_Движение!$G$2:$G$5111,Тех_Движение!$D$2:$D$5111,$C4357,Тех_Движение!$B$2:$B$5111,"&lt;="&amp;M$3)-$F4357)))</f>
        <v/>
      </c>
      <c r="N4357" s="54">
        <f>IF(OR($B4357="",N$3&lt;$D4357+Настройки!$B$7),0,MAX(0,$E4357-MAX(0,SUMIFS(Тех_Движение!$G$2:$G$5111,Тех_Движение!$D$2:$D$5111,$C4357,Тех_Движение!$B$2:$B$5111,"&lt;="&amp;N$3)-$F4357)))</f>
        <v/>
      </c>
      <c r="O4357" s="54">
        <f>IF(OR($B4357="",O$3&lt;$D4357+Настройки!$B$7),0,MAX(0,$E4357-MAX(0,SUMIFS(Тех_Движение!$G$2:$G$5111,Тех_Движение!$D$2:$D$5111,$C4357,Тех_Движение!$B$2:$B$5111,"&lt;="&amp;O$3)-$F4357)))</f>
        <v/>
      </c>
      <c r="P4357" s="54">
        <f>IF(OR($B4357="",P$3&lt;$D4357+Настройки!$B$7),0,MAX(0,$E4357-MAX(0,SUMIFS(Тех_Движение!$G$2:$G$5111,Тех_Движение!$D$2:$D$5111,$C4357,Тех_Движение!$B$2:$B$5111,"&lt;="&amp;P$3)-$F4357)))</f>
        <v/>
      </c>
      <c r="Q4357" s="54">
        <f>IF(OR($B4357="",Q$3&lt;$D4357+Настройки!$B$7),0,MAX(0,$E4357-MAX(0,SUMIFS(Тех_Движение!$G$2:$G$5111,Тех_Движение!$D$2:$D$5111,$C4357,Тех_Движение!$B$2:$B$5111,"&lt;="&amp;Q$3)-$F4357)))</f>
        <v/>
      </c>
      <c r="R4357" s="54">
        <f>IF($B4357="","",SUM($K4357:$Q4357))</f>
        <v/>
      </c>
      <c r="S4357" s="56">
        <f>IF($B4357="","",VLOOKUP($C4357,Настройки!$A$11:$L$17,9,FALSE))</f>
        <v/>
      </c>
      <c r="T4357" s="56">
        <f>IF($B4357="","",$R4357*$S4357)</f>
        <v/>
      </c>
    </row>
    <row r="4358">
      <c r="A4358" s="20">
        <f>Тех_Движение!$A$4355</f>
        <v/>
      </c>
      <c r="B4358" s="20">
        <f>IF(Тех_Движение!$F$4355&gt;0,Тех_Движение!$I$4355,"")</f>
        <v/>
      </c>
      <c r="C4358" s="20">
        <f>IF($B4358="","",Тех_Движение!$D$4355)</f>
        <v/>
      </c>
      <c r="D4358" s="42">
        <f>IF($B4358="","",Тех_Движение!$B$4355)</f>
        <v/>
      </c>
      <c r="E4358" s="54">
        <f>IF($B4358="","",Тех_Движение!$F$4355)</f>
        <v/>
      </c>
      <c r="F4358" s="54">
        <f>IF($B4358="","",SUMIFS($E$5:$E4357,$C$5:$C4357,$C4358))</f>
        <v/>
      </c>
      <c r="G4358" s="54">
        <f>IF($B4358="","",MAX(0,$E4358-MAX(0,SUMIFS(Тех_Движение!$G$2:$G$5111,Тех_Движение!$D$2:$D$5111,$C4358,Тех_Движение!$B$2:$B$5111,"&lt;="&amp;Настройки!$B$5-1)-$F4358)))</f>
        <v/>
      </c>
      <c r="H4358" s="54">
        <f>IF($B4358="","",IF(AND($D4358&gt;=Настройки!$B$5,$D4358&lt;=Настройки!$B$6),$E4358,0))</f>
        <v/>
      </c>
      <c r="I4358" s="54">
        <f>IF($B4358="","",$G4358+$H4358-$J4358)</f>
        <v/>
      </c>
      <c r="J4358" s="54">
        <f>IF($B4358="","",MAX(0,$E4358-MAX(0,SUMIFS(Тех_Движение!$G$2:$G$5111,Тех_Движение!$D$2:$D$5111,$C4358,Тех_Движение!$B$2:$B$5111,"&lt;="&amp;Настройки!$B$6)-$F4358)))</f>
        <v/>
      </c>
      <c r="K4358" s="54">
        <f>IF(OR($B4358="",K$3&lt;$D4358+Настройки!$B$7),0,MAX(0,$E4358-MAX(0,SUMIFS(Тех_Движение!$G$2:$G$5111,Тех_Движение!$D$2:$D$5111,$C4358,Тех_Движение!$B$2:$B$5111,"&lt;="&amp;K$3)-$F4358)))</f>
        <v/>
      </c>
      <c r="L4358" s="54">
        <f>IF(OR($B4358="",L$3&lt;$D4358+Настройки!$B$7),0,MAX(0,$E4358-MAX(0,SUMIFS(Тех_Движение!$G$2:$G$5111,Тех_Движение!$D$2:$D$5111,$C4358,Тех_Движение!$B$2:$B$5111,"&lt;="&amp;L$3)-$F4358)))</f>
        <v/>
      </c>
      <c r="M4358" s="54">
        <f>IF(OR($B4358="",M$3&lt;$D4358+Настройки!$B$7),0,MAX(0,$E4358-MAX(0,SUMIFS(Тех_Движение!$G$2:$G$5111,Тех_Движение!$D$2:$D$5111,$C4358,Тех_Движение!$B$2:$B$5111,"&lt;="&amp;M$3)-$F4358)))</f>
        <v/>
      </c>
      <c r="N4358" s="54">
        <f>IF(OR($B4358="",N$3&lt;$D4358+Настройки!$B$7),0,MAX(0,$E4358-MAX(0,SUMIFS(Тех_Движение!$G$2:$G$5111,Тех_Движение!$D$2:$D$5111,$C4358,Тех_Движение!$B$2:$B$5111,"&lt;="&amp;N$3)-$F4358)))</f>
        <v/>
      </c>
      <c r="O4358" s="54">
        <f>IF(OR($B4358="",O$3&lt;$D4358+Настройки!$B$7),0,MAX(0,$E4358-MAX(0,SUMIFS(Тех_Движение!$G$2:$G$5111,Тех_Движение!$D$2:$D$5111,$C4358,Тех_Движение!$B$2:$B$5111,"&lt;="&amp;O$3)-$F4358)))</f>
        <v/>
      </c>
      <c r="P4358" s="54">
        <f>IF(OR($B4358="",P$3&lt;$D4358+Настройки!$B$7),0,MAX(0,$E4358-MAX(0,SUMIFS(Тех_Движение!$G$2:$G$5111,Тех_Движение!$D$2:$D$5111,$C4358,Тех_Движение!$B$2:$B$5111,"&lt;="&amp;P$3)-$F4358)))</f>
        <v/>
      </c>
      <c r="Q4358" s="54">
        <f>IF(OR($B4358="",Q$3&lt;$D4358+Настройки!$B$7),0,MAX(0,$E4358-MAX(0,SUMIFS(Тех_Движение!$G$2:$G$5111,Тех_Движение!$D$2:$D$5111,$C4358,Тех_Движение!$B$2:$B$5111,"&lt;="&amp;Q$3)-$F4358)))</f>
        <v/>
      </c>
      <c r="R4358" s="54">
        <f>IF($B4358="","",SUM($K4358:$Q4358))</f>
        <v/>
      </c>
      <c r="S4358" s="56">
        <f>IF($B4358="","",VLOOKUP($C4358,Настройки!$A$11:$L$17,9,FALSE))</f>
        <v/>
      </c>
      <c r="T4358" s="56">
        <f>IF($B4358="","",$R4358*$S4358)</f>
        <v/>
      </c>
    </row>
    <row r="4359">
      <c r="A4359" s="20">
        <f>Тех_Движение!$A$4356</f>
        <v/>
      </c>
      <c r="B4359" s="20">
        <f>IF(Тех_Движение!$F$4356&gt;0,Тех_Движение!$I$4356,"")</f>
        <v/>
      </c>
      <c r="C4359" s="20">
        <f>IF($B4359="","",Тех_Движение!$D$4356)</f>
        <v/>
      </c>
      <c r="D4359" s="42">
        <f>IF($B4359="","",Тех_Движение!$B$4356)</f>
        <v/>
      </c>
      <c r="E4359" s="54">
        <f>IF($B4359="","",Тех_Движение!$F$4356)</f>
        <v/>
      </c>
      <c r="F4359" s="54">
        <f>IF($B4359="","",SUMIFS($E$5:$E4358,$C$5:$C4358,$C4359))</f>
        <v/>
      </c>
      <c r="G4359" s="54">
        <f>IF($B4359="","",MAX(0,$E4359-MAX(0,SUMIFS(Тех_Движение!$G$2:$G$5111,Тех_Движение!$D$2:$D$5111,$C4359,Тех_Движение!$B$2:$B$5111,"&lt;="&amp;Настройки!$B$5-1)-$F4359)))</f>
        <v/>
      </c>
      <c r="H4359" s="54">
        <f>IF($B4359="","",IF(AND($D4359&gt;=Настройки!$B$5,$D4359&lt;=Настройки!$B$6),$E4359,0))</f>
        <v/>
      </c>
      <c r="I4359" s="54">
        <f>IF($B4359="","",$G4359+$H4359-$J4359)</f>
        <v/>
      </c>
      <c r="J4359" s="54">
        <f>IF($B4359="","",MAX(0,$E4359-MAX(0,SUMIFS(Тех_Движение!$G$2:$G$5111,Тех_Движение!$D$2:$D$5111,$C4359,Тех_Движение!$B$2:$B$5111,"&lt;="&amp;Настройки!$B$6)-$F4359)))</f>
        <v/>
      </c>
      <c r="K4359" s="54">
        <f>IF(OR($B4359="",K$3&lt;$D4359+Настройки!$B$7),0,MAX(0,$E4359-MAX(0,SUMIFS(Тех_Движение!$G$2:$G$5111,Тех_Движение!$D$2:$D$5111,$C4359,Тех_Движение!$B$2:$B$5111,"&lt;="&amp;K$3)-$F4359)))</f>
        <v/>
      </c>
      <c r="L4359" s="54">
        <f>IF(OR($B4359="",L$3&lt;$D4359+Настройки!$B$7),0,MAX(0,$E4359-MAX(0,SUMIFS(Тех_Движение!$G$2:$G$5111,Тех_Движение!$D$2:$D$5111,$C4359,Тех_Движение!$B$2:$B$5111,"&lt;="&amp;L$3)-$F4359)))</f>
        <v/>
      </c>
      <c r="M4359" s="54">
        <f>IF(OR($B4359="",M$3&lt;$D4359+Настройки!$B$7),0,MAX(0,$E4359-MAX(0,SUMIFS(Тех_Движение!$G$2:$G$5111,Тех_Движение!$D$2:$D$5111,$C4359,Тех_Движение!$B$2:$B$5111,"&lt;="&amp;M$3)-$F4359)))</f>
        <v/>
      </c>
      <c r="N4359" s="54">
        <f>IF(OR($B4359="",N$3&lt;$D4359+Настройки!$B$7),0,MAX(0,$E4359-MAX(0,SUMIFS(Тех_Движение!$G$2:$G$5111,Тех_Движение!$D$2:$D$5111,$C4359,Тех_Движение!$B$2:$B$5111,"&lt;="&amp;N$3)-$F4359)))</f>
        <v/>
      </c>
      <c r="O4359" s="54">
        <f>IF(OR($B4359="",O$3&lt;$D4359+Настройки!$B$7),0,MAX(0,$E4359-MAX(0,SUMIFS(Тех_Движение!$G$2:$G$5111,Тех_Движение!$D$2:$D$5111,$C4359,Тех_Движение!$B$2:$B$5111,"&lt;="&amp;O$3)-$F4359)))</f>
        <v/>
      </c>
      <c r="P4359" s="54">
        <f>IF(OR($B4359="",P$3&lt;$D4359+Настройки!$B$7),0,MAX(0,$E4359-MAX(0,SUMIFS(Тех_Движение!$G$2:$G$5111,Тех_Движение!$D$2:$D$5111,$C4359,Тех_Движение!$B$2:$B$5111,"&lt;="&amp;P$3)-$F4359)))</f>
        <v/>
      </c>
      <c r="Q4359" s="54">
        <f>IF(OR($B4359="",Q$3&lt;$D4359+Настройки!$B$7),0,MAX(0,$E4359-MAX(0,SUMIFS(Тех_Движение!$G$2:$G$5111,Тех_Движение!$D$2:$D$5111,$C4359,Тех_Движение!$B$2:$B$5111,"&lt;="&amp;Q$3)-$F4359)))</f>
        <v/>
      </c>
      <c r="R4359" s="54">
        <f>IF($B4359="","",SUM($K4359:$Q4359))</f>
        <v/>
      </c>
      <c r="S4359" s="56">
        <f>IF($B4359="","",VLOOKUP($C4359,Настройки!$A$11:$L$17,9,FALSE))</f>
        <v/>
      </c>
      <c r="T4359" s="56">
        <f>IF($B4359="","",$R4359*$S4359)</f>
        <v/>
      </c>
    </row>
    <row r="4360">
      <c r="A4360" s="20">
        <f>Тех_Движение!$A$4357</f>
        <v/>
      </c>
      <c r="B4360" s="20">
        <f>IF(Тех_Движение!$F$4357&gt;0,Тех_Движение!$I$4357,"")</f>
        <v/>
      </c>
      <c r="C4360" s="20">
        <f>IF($B4360="","",Тех_Движение!$D$4357)</f>
        <v/>
      </c>
      <c r="D4360" s="42">
        <f>IF($B4360="","",Тех_Движение!$B$4357)</f>
        <v/>
      </c>
      <c r="E4360" s="54">
        <f>IF($B4360="","",Тех_Движение!$F$4357)</f>
        <v/>
      </c>
      <c r="F4360" s="54">
        <f>IF($B4360="","",SUMIFS($E$5:$E4359,$C$5:$C4359,$C4360))</f>
        <v/>
      </c>
      <c r="G4360" s="54">
        <f>IF($B4360="","",MAX(0,$E4360-MAX(0,SUMIFS(Тех_Движение!$G$2:$G$5111,Тех_Движение!$D$2:$D$5111,$C4360,Тех_Движение!$B$2:$B$5111,"&lt;="&amp;Настройки!$B$5-1)-$F4360)))</f>
        <v/>
      </c>
      <c r="H4360" s="54">
        <f>IF($B4360="","",IF(AND($D4360&gt;=Настройки!$B$5,$D4360&lt;=Настройки!$B$6),$E4360,0))</f>
        <v/>
      </c>
      <c r="I4360" s="54">
        <f>IF($B4360="","",$G4360+$H4360-$J4360)</f>
        <v/>
      </c>
      <c r="J4360" s="54">
        <f>IF($B4360="","",MAX(0,$E4360-MAX(0,SUMIFS(Тех_Движение!$G$2:$G$5111,Тех_Движение!$D$2:$D$5111,$C4360,Тех_Движение!$B$2:$B$5111,"&lt;="&amp;Настройки!$B$6)-$F4360)))</f>
        <v/>
      </c>
      <c r="K4360" s="54">
        <f>IF(OR($B4360="",K$3&lt;$D4360+Настройки!$B$7),0,MAX(0,$E4360-MAX(0,SUMIFS(Тех_Движение!$G$2:$G$5111,Тех_Движение!$D$2:$D$5111,$C4360,Тех_Движение!$B$2:$B$5111,"&lt;="&amp;K$3)-$F4360)))</f>
        <v/>
      </c>
      <c r="L4360" s="54">
        <f>IF(OR($B4360="",L$3&lt;$D4360+Настройки!$B$7),0,MAX(0,$E4360-MAX(0,SUMIFS(Тех_Движение!$G$2:$G$5111,Тех_Движение!$D$2:$D$5111,$C4360,Тех_Движение!$B$2:$B$5111,"&lt;="&amp;L$3)-$F4360)))</f>
        <v/>
      </c>
      <c r="M4360" s="54">
        <f>IF(OR($B4360="",M$3&lt;$D4360+Настройки!$B$7),0,MAX(0,$E4360-MAX(0,SUMIFS(Тех_Движение!$G$2:$G$5111,Тех_Движение!$D$2:$D$5111,$C4360,Тех_Движение!$B$2:$B$5111,"&lt;="&amp;M$3)-$F4360)))</f>
        <v/>
      </c>
      <c r="N4360" s="54">
        <f>IF(OR($B4360="",N$3&lt;$D4360+Настройки!$B$7),0,MAX(0,$E4360-MAX(0,SUMIFS(Тех_Движение!$G$2:$G$5111,Тех_Движение!$D$2:$D$5111,$C4360,Тех_Движение!$B$2:$B$5111,"&lt;="&amp;N$3)-$F4360)))</f>
        <v/>
      </c>
      <c r="O4360" s="54">
        <f>IF(OR($B4360="",O$3&lt;$D4360+Настройки!$B$7),0,MAX(0,$E4360-MAX(0,SUMIFS(Тех_Движение!$G$2:$G$5111,Тех_Движение!$D$2:$D$5111,$C4360,Тех_Движение!$B$2:$B$5111,"&lt;="&amp;O$3)-$F4360)))</f>
        <v/>
      </c>
      <c r="P4360" s="54">
        <f>IF(OR($B4360="",P$3&lt;$D4360+Настройки!$B$7),0,MAX(0,$E4360-MAX(0,SUMIFS(Тех_Движение!$G$2:$G$5111,Тех_Движение!$D$2:$D$5111,$C4360,Тех_Движение!$B$2:$B$5111,"&lt;="&amp;P$3)-$F4360)))</f>
        <v/>
      </c>
      <c r="Q4360" s="54">
        <f>IF(OR($B4360="",Q$3&lt;$D4360+Настройки!$B$7),0,MAX(0,$E4360-MAX(0,SUMIFS(Тех_Движение!$G$2:$G$5111,Тех_Движение!$D$2:$D$5111,$C4360,Тех_Движение!$B$2:$B$5111,"&lt;="&amp;Q$3)-$F4360)))</f>
        <v/>
      </c>
      <c r="R4360" s="54">
        <f>IF($B4360="","",SUM($K4360:$Q4360))</f>
        <v/>
      </c>
      <c r="S4360" s="56">
        <f>IF($B4360="","",VLOOKUP($C4360,Настройки!$A$11:$L$17,9,FALSE))</f>
        <v/>
      </c>
      <c r="T4360" s="56">
        <f>IF($B4360="","",$R4360*$S4360)</f>
        <v/>
      </c>
    </row>
    <row r="4361">
      <c r="A4361" s="20">
        <f>Тех_Движение!$A$4358</f>
        <v/>
      </c>
      <c r="B4361" s="20">
        <f>IF(Тех_Движение!$F$4358&gt;0,Тех_Движение!$I$4358,"")</f>
        <v/>
      </c>
      <c r="C4361" s="20">
        <f>IF($B4361="","",Тех_Движение!$D$4358)</f>
        <v/>
      </c>
      <c r="D4361" s="42">
        <f>IF($B4361="","",Тех_Движение!$B$4358)</f>
        <v/>
      </c>
      <c r="E4361" s="54">
        <f>IF($B4361="","",Тех_Движение!$F$4358)</f>
        <v/>
      </c>
      <c r="F4361" s="54">
        <f>IF($B4361="","",SUMIFS($E$5:$E4360,$C$5:$C4360,$C4361))</f>
        <v/>
      </c>
      <c r="G4361" s="54">
        <f>IF($B4361="","",MAX(0,$E4361-MAX(0,SUMIFS(Тех_Движение!$G$2:$G$5111,Тех_Движение!$D$2:$D$5111,$C4361,Тех_Движение!$B$2:$B$5111,"&lt;="&amp;Настройки!$B$5-1)-$F4361)))</f>
        <v/>
      </c>
      <c r="H4361" s="54">
        <f>IF($B4361="","",IF(AND($D4361&gt;=Настройки!$B$5,$D4361&lt;=Настройки!$B$6),$E4361,0))</f>
        <v/>
      </c>
      <c r="I4361" s="54">
        <f>IF($B4361="","",$G4361+$H4361-$J4361)</f>
        <v/>
      </c>
      <c r="J4361" s="54">
        <f>IF($B4361="","",MAX(0,$E4361-MAX(0,SUMIFS(Тех_Движение!$G$2:$G$5111,Тех_Движение!$D$2:$D$5111,$C4361,Тех_Движение!$B$2:$B$5111,"&lt;="&amp;Настройки!$B$6)-$F4361)))</f>
        <v/>
      </c>
      <c r="K4361" s="54">
        <f>IF(OR($B4361="",K$3&lt;$D4361+Настройки!$B$7),0,MAX(0,$E4361-MAX(0,SUMIFS(Тех_Движение!$G$2:$G$5111,Тех_Движение!$D$2:$D$5111,$C4361,Тех_Движение!$B$2:$B$5111,"&lt;="&amp;K$3)-$F4361)))</f>
        <v/>
      </c>
      <c r="L4361" s="54">
        <f>IF(OR($B4361="",L$3&lt;$D4361+Настройки!$B$7),0,MAX(0,$E4361-MAX(0,SUMIFS(Тех_Движение!$G$2:$G$5111,Тех_Движение!$D$2:$D$5111,$C4361,Тех_Движение!$B$2:$B$5111,"&lt;="&amp;L$3)-$F4361)))</f>
        <v/>
      </c>
      <c r="M4361" s="54">
        <f>IF(OR($B4361="",M$3&lt;$D4361+Настройки!$B$7),0,MAX(0,$E4361-MAX(0,SUMIFS(Тех_Движение!$G$2:$G$5111,Тех_Движение!$D$2:$D$5111,$C4361,Тех_Движение!$B$2:$B$5111,"&lt;="&amp;M$3)-$F4361)))</f>
        <v/>
      </c>
      <c r="N4361" s="54">
        <f>IF(OR($B4361="",N$3&lt;$D4361+Настройки!$B$7),0,MAX(0,$E4361-MAX(0,SUMIFS(Тех_Движение!$G$2:$G$5111,Тех_Движение!$D$2:$D$5111,$C4361,Тех_Движение!$B$2:$B$5111,"&lt;="&amp;N$3)-$F4361)))</f>
        <v/>
      </c>
      <c r="O4361" s="54">
        <f>IF(OR($B4361="",O$3&lt;$D4361+Настройки!$B$7),0,MAX(0,$E4361-MAX(0,SUMIFS(Тех_Движение!$G$2:$G$5111,Тех_Движение!$D$2:$D$5111,$C4361,Тех_Движение!$B$2:$B$5111,"&lt;="&amp;O$3)-$F4361)))</f>
        <v/>
      </c>
      <c r="P4361" s="54">
        <f>IF(OR($B4361="",P$3&lt;$D4361+Настройки!$B$7),0,MAX(0,$E4361-MAX(0,SUMIFS(Тех_Движение!$G$2:$G$5111,Тех_Движение!$D$2:$D$5111,$C4361,Тех_Движение!$B$2:$B$5111,"&lt;="&amp;P$3)-$F4361)))</f>
        <v/>
      </c>
      <c r="Q4361" s="54">
        <f>IF(OR($B4361="",Q$3&lt;$D4361+Настройки!$B$7),0,MAX(0,$E4361-MAX(0,SUMIFS(Тех_Движение!$G$2:$G$5111,Тех_Движение!$D$2:$D$5111,$C4361,Тех_Движение!$B$2:$B$5111,"&lt;="&amp;Q$3)-$F4361)))</f>
        <v/>
      </c>
      <c r="R4361" s="54">
        <f>IF($B4361="","",SUM($K4361:$Q4361))</f>
        <v/>
      </c>
      <c r="S4361" s="56">
        <f>IF($B4361="","",VLOOKUP($C4361,Настройки!$A$11:$L$17,9,FALSE))</f>
        <v/>
      </c>
      <c r="T4361" s="56">
        <f>IF($B4361="","",$R4361*$S4361)</f>
        <v/>
      </c>
    </row>
    <row r="4362">
      <c r="A4362" s="20">
        <f>Тех_Движение!$A$4359</f>
        <v/>
      </c>
      <c r="B4362" s="20">
        <f>IF(Тех_Движение!$F$4359&gt;0,Тех_Движение!$I$4359,"")</f>
        <v/>
      </c>
      <c r="C4362" s="20">
        <f>IF($B4362="","",Тех_Движение!$D$4359)</f>
        <v/>
      </c>
      <c r="D4362" s="42">
        <f>IF($B4362="","",Тех_Движение!$B$4359)</f>
        <v/>
      </c>
      <c r="E4362" s="54">
        <f>IF($B4362="","",Тех_Движение!$F$4359)</f>
        <v/>
      </c>
      <c r="F4362" s="54">
        <f>IF($B4362="","",SUMIFS($E$5:$E4361,$C$5:$C4361,$C4362))</f>
        <v/>
      </c>
      <c r="G4362" s="54">
        <f>IF($B4362="","",MAX(0,$E4362-MAX(0,SUMIFS(Тех_Движение!$G$2:$G$5111,Тех_Движение!$D$2:$D$5111,$C4362,Тех_Движение!$B$2:$B$5111,"&lt;="&amp;Настройки!$B$5-1)-$F4362)))</f>
        <v/>
      </c>
      <c r="H4362" s="54">
        <f>IF($B4362="","",IF(AND($D4362&gt;=Настройки!$B$5,$D4362&lt;=Настройки!$B$6),$E4362,0))</f>
        <v/>
      </c>
      <c r="I4362" s="54">
        <f>IF($B4362="","",$G4362+$H4362-$J4362)</f>
        <v/>
      </c>
      <c r="J4362" s="54">
        <f>IF($B4362="","",MAX(0,$E4362-MAX(0,SUMIFS(Тех_Движение!$G$2:$G$5111,Тех_Движение!$D$2:$D$5111,$C4362,Тех_Движение!$B$2:$B$5111,"&lt;="&amp;Настройки!$B$6)-$F4362)))</f>
        <v/>
      </c>
      <c r="K4362" s="54">
        <f>IF(OR($B4362="",K$3&lt;$D4362+Настройки!$B$7),0,MAX(0,$E4362-MAX(0,SUMIFS(Тех_Движение!$G$2:$G$5111,Тех_Движение!$D$2:$D$5111,$C4362,Тех_Движение!$B$2:$B$5111,"&lt;="&amp;K$3)-$F4362)))</f>
        <v/>
      </c>
      <c r="L4362" s="54">
        <f>IF(OR($B4362="",L$3&lt;$D4362+Настройки!$B$7),0,MAX(0,$E4362-MAX(0,SUMIFS(Тех_Движение!$G$2:$G$5111,Тех_Движение!$D$2:$D$5111,$C4362,Тех_Движение!$B$2:$B$5111,"&lt;="&amp;L$3)-$F4362)))</f>
        <v/>
      </c>
      <c r="M4362" s="54">
        <f>IF(OR($B4362="",M$3&lt;$D4362+Настройки!$B$7),0,MAX(0,$E4362-MAX(0,SUMIFS(Тех_Движение!$G$2:$G$5111,Тех_Движение!$D$2:$D$5111,$C4362,Тех_Движение!$B$2:$B$5111,"&lt;="&amp;M$3)-$F4362)))</f>
        <v/>
      </c>
      <c r="N4362" s="54">
        <f>IF(OR($B4362="",N$3&lt;$D4362+Настройки!$B$7),0,MAX(0,$E4362-MAX(0,SUMIFS(Тех_Движение!$G$2:$G$5111,Тех_Движение!$D$2:$D$5111,$C4362,Тех_Движение!$B$2:$B$5111,"&lt;="&amp;N$3)-$F4362)))</f>
        <v/>
      </c>
      <c r="O4362" s="54">
        <f>IF(OR($B4362="",O$3&lt;$D4362+Настройки!$B$7),0,MAX(0,$E4362-MAX(0,SUMIFS(Тех_Движение!$G$2:$G$5111,Тех_Движение!$D$2:$D$5111,$C4362,Тех_Движение!$B$2:$B$5111,"&lt;="&amp;O$3)-$F4362)))</f>
        <v/>
      </c>
      <c r="P4362" s="54">
        <f>IF(OR($B4362="",P$3&lt;$D4362+Настройки!$B$7),0,MAX(0,$E4362-MAX(0,SUMIFS(Тех_Движение!$G$2:$G$5111,Тех_Движение!$D$2:$D$5111,$C4362,Тех_Движение!$B$2:$B$5111,"&lt;="&amp;P$3)-$F4362)))</f>
        <v/>
      </c>
      <c r="Q4362" s="54">
        <f>IF(OR($B4362="",Q$3&lt;$D4362+Настройки!$B$7),0,MAX(0,$E4362-MAX(0,SUMIFS(Тех_Движение!$G$2:$G$5111,Тех_Движение!$D$2:$D$5111,$C4362,Тех_Движение!$B$2:$B$5111,"&lt;="&amp;Q$3)-$F4362)))</f>
        <v/>
      </c>
      <c r="R4362" s="54">
        <f>IF($B4362="","",SUM($K4362:$Q4362))</f>
        <v/>
      </c>
      <c r="S4362" s="56">
        <f>IF($B4362="","",VLOOKUP($C4362,Настройки!$A$11:$L$17,9,FALSE))</f>
        <v/>
      </c>
      <c r="T4362" s="56">
        <f>IF($B4362="","",$R4362*$S4362)</f>
        <v/>
      </c>
    </row>
    <row r="4363">
      <c r="A4363" s="20">
        <f>Тех_Движение!$A$4360</f>
        <v/>
      </c>
      <c r="B4363" s="20">
        <f>IF(Тех_Движение!$F$4360&gt;0,Тех_Движение!$I$4360,"")</f>
        <v/>
      </c>
      <c r="C4363" s="20">
        <f>IF($B4363="","",Тех_Движение!$D$4360)</f>
        <v/>
      </c>
      <c r="D4363" s="42">
        <f>IF($B4363="","",Тех_Движение!$B$4360)</f>
        <v/>
      </c>
      <c r="E4363" s="54">
        <f>IF($B4363="","",Тех_Движение!$F$4360)</f>
        <v/>
      </c>
      <c r="F4363" s="54">
        <f>IF($B4363="","",SUMIFS($E$5:$E4362,$C$5:$C4362,$C4363))</f>
        <v/>
      </c>
      <c r="G4363" s="54">
        <f>IF($B4363="","",MAX(0,$E4363-MAX(0,SUMIFS(Тех_Движение!$G$2:$G$5111,Тех_Движение!$D$2:$D$5111,$C4363,Тех_Движение!$B$2:$B$5111,"&lt;="&amp;Настройки!$B$5-1)-$F4363)))</f>
        <v/>
      </c>
      <c r="H4363" s="54">
        <f>IF($B4363="","",IF(AND($D4363&gt;=Настройки!$B$5,$D4363&lt;=Настройки!$B$6),$E4363,0))</f>
        <v/>
      </c>
      <c r="I4363" s="54">
        <f>IF($B4363="","",$G4363+$H4363-$J4363)</f>
        <v/>
      </c>
      <c r="J4363" s="54">
        <f>IF($B4363="","",MAX(0,$E4363-MAX(0,SUMIFS(Тех_Движение!$G$2:$G$5111,Тех_Движение!$D$2:$D$5111,$C4363,Тех_Движение!$B$2:$B$5111,"&lt;="&amp;Настройки!$B$6)-$F4363)))</f>
        <v/>
      </c>
      <c r="K4363" s="54">
        <f>IF(OR($B4363="",K$3&lt;$D4363+Настройки!$B$7),0,MAX(0,$E4363-MAX(0,SUMIFS(Тех_Движение!$G$2:$G$5111,Тех_Движение!$D$2:$D$5111,$C4363,Тех_Движение!$B$2:$B$5111,"&lt;="&amp;K$3)-$F4363)))</f>
        <v/>
      </c>
      <c r="L4363" s="54">
        <f>IF(OR($B4363="",L$3&lt;$D4363+Настройки!$B$7),0,MAX(0,$E4363-MAX(0,SUMIFS(Тех_Движение!$G$2:$G$5111,Тех_Движение!$D$2:$D$5111,$C4363,Тех_Движение!$B$2:$B$5111,"&lt;="&amp;L$3)-$F4363)))</f>
        <v/>
      </c>
      <c r="M4363" s="54">
        <f>IF(OR($B4363="",M$3&lt;$D4363+Настройки!$B$7),0,MAX(0,$E4363-MAX(0,SUMIFS(Тех_Движение!$G$2:$G$5111,Тех_Движение!$D$2:$D$5111,$C4363,Тех_Движение!$B$2:$B$5111,"&lt;="&amp;M$3)-$F4363)))</f>
        <v/>
      </c>
      <c r="N4363" s="54">
        <f>IF(OR($B4363="",N$3&lt;$D4363+Настройки!$B$7),0,MAX(0,$E4363-MAX(0,SUMIFS(Тех_Движение!$G$2:$G$5111,Тех_Движение!$D$2:$D$5111,$C4363,Тех_Движение!$B$2:$B$5111,"&lt;="&amp;N$3)-$F4363)))</f>
        <v/>
      </c>
      <c r="O4363" s="54">
        <f>IF(OR($B4363="",O$3&lt;$D4363+Настройки!$B$7),0,MAX(0,$E4363-MAX(0,SUMIFS(Тех_Движение!$G$2:$G$5111,Тех_Движение!$D$2:$D$5111,$C4363,Тех_Движение!$B$2:$B$5111,"&lt;="&amp;O$3)-$F4363)))</f>
        <v/>
      </c>
      <c r="P4363" s="54">
        <f>IF(OR($B4363="",P$3&lt;$D4363+Настройки!$B$7),0,MAX(0,$E4363-MAX(0,SUMIFS(Тех_Движение!$G$2:$G$5111,Тех_Движение!$D$2:$D$5111,$C4363,Тех_Движение!$B$2:$B$5111,"&lt;="&amp;P$3)-$F4363)))</f>
        <v/>
      </c>
      <c r="Q4363" s="54">
        <f>IF(OR($B4363="",Q$3&lt;$D4363+Настройки!$B$7),0,MAX(0,$E4363-MAX(0,SUMIFS(Тех_Движение!$G$2:$G$5111,Тех_Движение!$D$2:$D$5111,$C4363,Тех_Движение!$B$2:$B$5111,"&lt;="&amp;Q$3)-$F4363)))</f>
        <v/>
      </c>
      <c r="R4363" s="54">
        <f>IF($B4363="","",SUM($K4363:$Q4363))</f>
        <v/>
      </c>
      <c r="S4363" s="56">
        <f>IF($B4363="","",VLOOKUP($C4363,Настройки!$A$11:$L$17,9,FALSE))</f>
        <v/>
      </c>
      <c r="T4363" s="56">
        <f>IF($B4363="","",$R4363*$S4363)</f>
        <v/>
      </c>
    </row>
    <row r="4364">
      <c r="A4364" s="20">
        <f>Тех_Движение!$A$4361</f>
        <v/>
      </c>
      <c r="B4364" s="20">
        <f>IF(Тех_Движение!$F$4361&gt;0,Тех_Движение!$I$4361,"")</f>
        <v/>
      </c>
      <c r="C4364" s="20">
        <f>IF($B4364="","",Тех_Движение!$D$4361)</f>
        <v/>
      </c>
      <c r="D4364" s="42">
        <f>IF($B4364="","",Тех_Движение!$B$4361)</f>
        <v/>
      </c>
      <c r="E4364" s="54">
        <f>IF($B4364="","",Тех_Движение!$F$4361)</f>
        <v/>
      </c>
      <c r="F4364" s="54">
        <f>IF($B4364="","",SUMIFS($E$5:$E4363,$C$5:$C4363,$C4364))</f>
        <v/>
      </c>
      <c r="G4364" s="54">
        <f>IF($B4364="","",MAX(0,$E4364-MAX(0,SUMIFS(Тех_Движение!$G$2:$G$5111,Тех_Движение!$D$2:$D$5111,$C4364,Тех_Движение!$B$2:$B$5111,"&lt;="&amp;Настройки!$B$5-1)-$F4364)))</f>
        <v/>
      </c>
      <c r="H4364" s="54">
        <f>IF($B4364="","",IF(AND($D4364&gt;=Настройки!$B$5,$D4364&lt;=Настройки!$B$6),$E4364,0))</f>
        <v/>
      </c>
      <c r="I4364" s="54">
        <f>IF($B4364="","",$G4364+$H4364-$J4364)</f>
        <v/>
      </c>
      <c r="J4364" s="54">
        <f>IF($B4364="","",MAX(0,$E4364-MAX(0,SUMIFS(Тех_Движение!$G$2:$G$5111,Тех_Движение!$D$2:$D$5111,$C4364,Тех_Движение!$B$2:$B$5111,"&lt;="&amp;Настройки!$B$6)-$F4364)))</f>
        <v/>
      </c>
      <c r="K4364" s="54">
        <f>IF(OR($B4364="",K$3&lt;$D4364+Настройки!$B$7),0,MAX(0,$E4364-MAX(0,SUMIFS(Тех_Движение!$G$2:$G$5111,Тех_Движение!$D$2:$D$5111,$C4364,Тех_Движение!$B$2:$B$5111,"&lt;="&amp;K$3)-$F4364)))</f>
        <v/>
      </c>
      <c r="L4364" s="54">
        <f>IF(OR($B4364="",L$3&lt;$D4364+Настройки!$B$7),0,MAX(0,$E4364-MAX(0,SUMIFS(Тех_Движение!$G$2:$G$5111,Тех_Движение!$D$2:$D$5111,$C4364,Тех_Движение!$B$2:$B$5111,"&lt;="&amp;L$3)-$F4364)))</f>
        <v/>
      </c>
      <c r="M4364" s="54">
        <f>IF(OR($B4364="",M$3&lt;$D4364+Настройки!$B$7),0,MAX(0,$E4364-MAX(0,SUMIFS(Тех_Движение!$G$2:$G$5111,Тех_Движение!$D$2:$D$5111,$C4364,Тех_Движение!$B$2:$B$5111,"&lt;="&amp;M$3)-$F4364)))</f>
        <v/>
      </c>
      <c r="N4364" s="54">
        <f>IF(OR($B4364="",N$3&lt;$D4364+Настройки!$B$7),0,MAX(0,$E4364-MAX(0,SUMIFS(Тех_Движение!$G$2:$G$5111,Тех_Движение!$D$2:$D$5111,$C4364,Тех_Движение!$B$2:$B$5111,"&lt;="&amp;N$3)-$F4364)))</f>
        <v/>
      </c>
      <c r="O4364" s="54">
        <f>IF(OR($B4364="",O$3&lt;$D4364+Настройки!$B$7),0,MAX(0,$E4364-MAX(0,SUMIFS(Тех_Движение!$G$2:$G$5111,Тех_Движение!$D$2:$D$5111,$C4364,Тех_Движение!$B$2:$B$5111,"&lt;="&amp;O$3)-$F4364)))</f>
        <v/>
      </c>
      <c r="P4364" s="54">
        <f>IF(OR($B4364="",P$3&lt;$D4364+Настройки!$B$7),0,MAX(0,$E4364-MAX(0,SUMIFS(Тех_Движение!$G$2:$G$5111,Тех_Движение!$D$2:$D$5111,$C4364,Тех_Движение!$B$2:$B$5111,"&lt;="&amp;P$3)-$F4364)))</f>
        <v/>
      </c>
      <c r="Q4364" s="54">
        <f>IF(OR($B4364="",Q$3&lt;$D4364+Настройки!$B$7),0,MAX(0,$E4364-MAX(0,SUMIFS(Тех_Движение!$G$2:$G$5111,Тех_Движение!$D$2:$D$5111,$C4364,Тех_Движение!$B$2:$B$5111,"&lt;="&amp;Q$3)-$F4364)))</f>
        <v/>
      </c>
      <c r="R4364" s="54">
        <f>IF($B4364="","",SUM($K4364:$Q4364))</f>
        <v/>
      </c>
      <c r="S4364" s="56">
        <f>IF($B4364="","",VLOOKUP($C4364,Настройки!$A$11:$L$17,9,FALSE))</f>
        <v/>
      </c>
      <c r="T4364" s="56">
        <f>IF($B4364="","",$R4364*$S4364)</f>
        <v/>
      </c>
    </row>
    <row r="4365">
      <c r="A4365" s="20">
        <f>Тех_Движение!$A$4362</f>
        <v/>
      </c>
      <c r="B4365" s="20">
        <f>IF(Тех_Движение!$F$4362&gt;0,Тех_Движение!$I$4362,"")</f>
        <v/>
      </c>
      <c r="C4365" s="20">
        <f>IF($B4365="","",Тех_Движение!$D$4362)</f>
        <v/>
      </c>
      <c r="D4365" s="42">
        <f>IF($B4365="","",Тех_Движение!$B$4362)</f>
        <v/>
      </c>
      <c r="E4365" s="54">
        <f>IF($B4365="","",Тех_Движение!$F$4362)</f>
        <v/>
      </c>
      <c r="F4365" s="54">
        <f>IF($B4365="","",SUMIFS($E$5:$E4364,$C$5:$C4364,$C4365))</f>
        <v/>
      </c>
      <c r="G4365" s="54">
        <f>IF($B4365="","",MAX(0,$E4365-MAX(0,SUMIFS(Тех_Движение!$G$2:$G$5111,Тех_Движение!$D$2:$D$5111,$C4365,Тех_Движение!$B$2:$B$5111,"&lt;="&amp;Настройки!$B$5-1)-$F4365)))</f>
        <v/>
      </c>
      <c r="H4365" s="54">
        <f>IF($B4365="","",IF(AND($D4365&gt;=Настройки!$B$5,$D4365&lt;=Настройки!$B$6),$E4365,0))</f>
        <v/>
      </c>
      <c r="I4365" s="54">
        <f>IF($B4365="","",$G4365+$H4365-$J4365)</f>
        <v/>
      </c>
      <c r="J4365" s="54">
        <f>IF($B4365="","",MAX(0,$E4365-MAX(0,SUMIFS(Тех_Движение!$G$2:$G$5111,Тех_Движение!$D$2:$D$5111,$C4365,Тех_Движение!$B$2:$B$5111,"&lt;="&amp;Настройки!$B$6)-$F4365)))</f>
        <v/>
      </c>
      <c r="K4365" s="54">
        <f>IF(OR($B4365="",K$3&lt;$D4365+Настройки!$B$7),0,MAX(0,$E4365-MAX(0,SUMIFS(Тех_Движение!$G$2:$G$5111,Тех_Движение!$D$2:$D$5111,$C4365,Тех_Движение!$B$2:$B$5111,"&lt;="&amp;K$3)-$F4365)))</f>
        <v/>
      </c>
      <c r="L4365" s="54">
        <f>IF(OR($B4365="",L$3&lt;$D4365+Настройки!$B$7),0,MAX(0,$E4365-MAX(0,SUMIFS(Тех_Движение!$G$2:$G$5111,Тех_Движение!$D$2:$D$5111,$C4365,Тех_Движение!$B$2:$B$5111,"&lt;="&amp;L$3)-$F4365)))</f>
        <v/>
      </c>
      <c r="M4365" s="54">
        <f>IF(OR($B4365="",M$3&lt;$D4365+Настройки!$B$7),0,MAX(0,$E4365-MAX(0,SUMIFS(Тех_Движение!$G$2:$G$5111,Тех_Движение!$D$2:$D$5111,$C4365,Тех_Движение!$B$2:$B$5111,"&lt;="&amp;M$3)-$F4365)))</f>
        <v/>
      </c>
      <c r="N4365" s="54">
        <f>IF(OR($B4365="",N$3&lt;$D4365+Настройки!$B$7),0,MAX(0,$E4365-MAX(0,SUMIFS(Тех_Движение!$G$2:$G$5111,Тех_Движение!$D$2:$D$5111,$C4365,Тех_Движение!$B$2:$B$5111,"&lt;="&amp;N$3)-$F4365)))</f>
        <v/>
      </c>
      <c r="O4365" s="54">
        <f>IF(OR($B4365="",O$3&lt;$D4365+Настройки!$B$7),0,MAX(0,$E4365-MAX(0,SUMIFS(Тех_Движение!$G$2:$G$5111,Тех_Движение!$D$2:$D$5111,$C4365,Тех_Движение!$B$2:$B$5111,"&lt;="&amp;O$3)-$F4365)))</f>
        <v/>
      </c>
      <c r="P4365" s="54">
        <f>IF(OR($B4365="",P$3&lt;$D4365+Настройки!$B$7),0,MAX(0,$E4365-MAX(0,SUMIFS(Тех_Движение!$G$2:$G$5111,Тех_Движение!$D$2:$D$5111,$C4365,Тех_Движение!$B$2:$B$5111,"&lt;="&amp;P$3)-$F4365)))</f>
        <v/>
      </c>
      <c r="Q4365" s="54">
        <f>IF(OR($B4365="",Q$3&lt;$D4365+Настройки!$B$7),0,MAX(0,$E4365-MAX(0,SUMIFS(Тех_Движение!$G$2:$G$5111,Тех_Движение!$D$2:$D$5111,$C4365,Тех_Движение!$B$2:$B$5111,"&lt;="&amp;Q$3)-$F4365)))</f>
        <v/>
      </c>
      <c r="R4365" s="54">
        <f>IF($B4365="","",SUM($K4365:$Q4365))</f>
        <v/>
      </c>
      <c r="S4365" s="56">
        <f>IF($B4365="","",VLOOKUP($C4365,Настройки!$A$11:$L$17,9,FALSE))</f>
        <v/>
      </c>
      <c r="T4365" s="56">
        <f>IF($B4365="","",$R4365*$S4365)</f>
        <v/>
      </c>
    </row>
    <row r="4366">
      <c r="A4366" s="20">
        <f>Тех_Движение!$A$4363</f>
        <v/>
      </c>
      <c r="B4366" s="20">
        <f>IF(Тех_Движение!$F$4363&gt;0,Тех_Движение!$I$4363,"")</f>
        <v/>
      </c>
      <c r="C4366" s="20">
        <f>IF($B4366="","",Тех_Движение!$D$4363)</f>
        <v/>
      </c>
      <c r="D4366" s="42">
        <f>IF($B4366="","",Тех_Движение!$B$4363)</f>
        <v/>
      </c>
      <c r="E4366" s="54">
        <f>IF($B4366="","",Тех_Движение!$F$4363)</f>
        <v/>
      </c>
      <c r="F4366" s="54">
        <f>IF($B4366="","",SUMIFS($E$5:$E4365,$C$5:$C4365,$C4366))</f>
        <v/>
      </c>
      <c r="G4366" s="54">
        <f>IF($B4366="","",MAX(0,$E4366-MAX(0,SUMIFS(Тех_Движение!$G$2:$G$5111,Тех_Движение!$D$2:$D$5111,$C4366,Тех_Движение!$B$2:$B$5111,"&lt;="&amp;Настройки!$B$5-1)-$F4366)))</f>
        <v/>
      </c>
      <c r="H4366" s="54">
        <f>IF($B4366="","",IF(AND($D4366&gt;=Настройки!$B$5,$D4366&lt;=Настройки!$B$6),$E4366,0))</f>
        <v/>
      </c>
      <c r="I4366" s="54">
        <f>IF($B4366="","",$G4366+$H4366-$J4366)</f>
        <v/>
      </c>
      <c r="J4366" s="54">
        <f>IF($B4366="","",MAX(0,$E4366-MAX(0,SUMIFS(Тех_Движение!$G$2:$G$5111,Тех_Движение!$D$2:$D$5111,$C4366,Тех_Движение!$B$2:$B$5111,"&lt;="&amp;Настройки!$B$6)-$F4366)))</f>
        <v/>
      </c>
      <c r="K4366" s="54">
        <f>IF(OR($B4366="",K$3&lt;$D4366+Настройки!$B$7),0,MAX(0,$E4366-MAX(0,SUMIFS(Тех_Движение!$G$2:$G$5111,Тех_Движение!$D$2:$D$5111,$C4366,Тех_Движение!$B$2:$B$5111,"&lt;="&amp;K$3)-$F4366)))</f>
        <v/>
      </c>
      <c r="L4366" s="54">
        <f>IF(OR($B4366="",L$3&lt;$D4366+Настройки!$B$7),0,MAX(0,$E4366-MAX(0,SUMIFS(Тех_Движение!$G$2:$G$5111,Тех_Движение!$D$2:$D$5111,$C4366,Тех_Движение!$B$2:$B$5111,"&lt;="&amp;L$3)-$F4366)))</f>
        <v/>
      </c>
      <c r="M4366" s="54">
        <f>IF(OR($B4366="",M$3&lt;$D4366+Настройки!$B$7),0,MAX(0,$E4366-MAX(0,SUMIFS(Тех_Движение!$G$2:$G$5111,Тех_Движение!$D$2:$D$5111,$C4366,Тех_Движение!$B$2:$B$5111,"&lt;="&amp;M$3)-$F4366)))</f>
        <v/>
      </c>
      <c r="N4366" s="54">
        <f>IF(OR($B4366="",N$3&lt;$D4366+Настройки!$B$7),0,MAX(0,$E4366-MAX(0,SUMIFS(Тех_Движение!$G$2:$G$5111,Тех_Движение!$D$2:$D$5111,$C4366,Тех_Движение!$B$2:$B$5111,"&lt;="&amp;N$3)-$F4366)))</f>
        <v/>
      </c>
      <c r="O4366" s="54">
        <f>IF(OR($B4366="",O$3&lt;$D4366+Настройки!$B$7),0,MAX(0,$E4366-MAX(0,SUMIFS(Тех_Движение!$G$2:$G$5111,Тех_Движение!$D$2:$D$5111,$C4366,Тех_Движение!$B$2:$B$5111,"&lt;="&amp;O$3)-$F4366)))</f>
        <v/>
      </c>
      <c r="P4366" s="54">
        <f>IF(OR($B4366="",P$3&lt;$D4366+Настройки!$B$7),0,MAX(0,$E4366-MAX(0,SUMIFS(Тех_Движение!$G$2:$G$5111,Тех_Движение!$D$2:$D$5111,$C4366,Тех_Движение!$B$2:$B$5111,"&lt;="&amp;P$3)-$F4366)))</f>
        <v/>
      </c>
      <c r="Q4366" s="54">
        <f>IF(OR($B4366="",Q$3&lt;$D4366+Настройки!$B$7),0,MAX(0,$E4366-MAX(0,SUMIFS(Тех_Движение!$G$2:$G$5111,Тех_Движение!$D$2:$D$5111,$C4366,Тех_Движение!$B$2:$B$5111,"&lt;="&amp;Q$3)-$F4366)))</f>
        <v/>
      </c>
      <c r="R4366" s="54">
        <f>IF($B4366="","",SUM($K4366:$Q4366))</f>
        <v/>
      </c>
      <c r="S4366" s="56">
        <f>IF($B4366="","",VLOOKUP($C4366,Настройки!$A$11:$L$17,9,FALSE))</f>
        <v/>
      </c>
      <c r="T4366" s="56">
        <f>IF($B4366="","",$R4366*$S4366)</f>
        <v/>
      </c>
    </row>
    <row r="4367">
      <c r="A4367" s="20">
        <f>Тех_Движение!$A$4364</f>
        <v/>
      </c>
      <c r="B4367" s="20">
        <f>IF(Тех_Движение!$F$4364&gt;0,Тех_Движение!$I$4364,"")</f>
        <v/>
      </c>
      <c r="C4367" s="20">
        <f>IF($B4367="","",Тех_Движение!$D$4364)</f>
        <v/>
      </c>
      <c r="D4367" s="42">
        <f>IF($B4367="","",Тех_Движение!$B$4364)</f>
        <v/>
      </c>
      <c r="E4367" s="54">
        <f>IF($B4367="","",Тех_Движение!$F$4364)</f>
        <v/>
      </c>
      <c r="F4367" s="54">
        <f>IF($B4367="","",SUMIFS($E$5:$E4366,$C$5:$C4366,$C4367))</f>
        <v/>
      </c>
      <c r="G4367" s="54">
        <f>IF($B4367="","",MAX(0,$E4367-MAX(0,SUMIFS(Тех_Движение!$G$2:$G$5111,Тех_Движение!$D$2:$D$5111,$C4367,Тех_Движение!$B$2:$B$5111,"&lt;="&amp;Настройки!$B$5-1)-$F4367)))</f>
        <v/>
      </c>
      <c r="H4367" s="54">
        <f>IF($B4367="","",IF(AND($D4367&gt;=Настройки!$B$5,$D4367&lt;=Настройки!$B$6),$E4367,0))</f>
        <v/>
      </c>
      <c r="I4367" s="54">
        <f>IF($B4367="","",$G4367+$H4367-$J4367)</f>
        <v/>
      </c>
      <c r="J4367" s="54">
        <f>IF($B4367="","",MAX(0,$E4367-MAX(0,SUMIFS(Тех_Движение!$G$2:$G$5111,Тех_Движение!$D$2:$D$5111,$C4367,Тех_Движение!$B$2:$B$5111,"&lt;="&amp;Настройки!$B$6)-$F4367)))</f>
        <v/>
      </c>
      <c r="K4367" s="54">
        <f>IF(OR($B4367="",K$3&lt;$D4367+Настройки!$B$7),0,MAX(0,$E4367-MAX(0,SUMIFS(Тех_Движение!$G$2:$G$5111,Тех_Движение!$D$2:$D$5111,$C4367,Тех_Движение!$B$2:$B$5111,"&lt;="&amp;K$3)-$F4367)))</f>
        <v/>
      </c>
      <c r="L4367" s="54">
        <f>IF(OR($B4367="",L$3&lt;$D4367+Настройки!$B$7),0,MAX(0,$E4367-MAX(0,SUMIFS(Тех_Движение!$G$2:$G$5111,Тех_Движение!$D$2:$D$5111,$C4367,Тех_Движение!$B$2:$B$5111,"&lt;="&amp;L$3)-$F4367)))</f>
        <v/>
      </c>
      <c r="M4367" s="54">
        <f>IF(OR($B4367="",M$3&lt;$D4367+Настройки!$B$7),0,MAX(0,$E4367-MAX(0,SUMIFS(Тех_Движение!$G$2:$G$5111,Тех_Движение!$D$2:$D$5111,$C4367,Тех_Движение!$B$2:$B$5111,"&lt;="&amp;M$3)-$F4367)))</f>
        <v/>
      </c>
      <c r="N4367" s="54">
        <f>IF(OR($B4367="",N$3&lt;$D4367+Настройки!$B$7),0,MAX(0,$E4367-MAX(0,SUMIFS(Тех_Движение!$G$2:$G$5111,Тех_Движение!$D$2:$D$5111,$C4367,Тех_Движение!$B$2:$B$5111,"&lt;="&amp;N$3)-$F4367)))</f>
        <v/>
      </c>
      <c r="O4367" s="54">
        <f>IF(OR($B4367="",O$3&lt;$D4367+Настройки!$B$7),0,MAX(0,$E4367-MAX(0,SUMIFS(Тех_Движение!$G$2:$G$5111,Тех_Движение!$D$2:$D$5111,$C4367,Тех_Движение!$B$2:$B$5111,"&lt;="&amp;O$3)-$F4367)))</f>
        <v/>
      </c>
      <c r="P4367" s="54">
        <f>IF(OR($B4367="",P$3&lt;$D4367+Настройки!$B$7),0,MAX(0,$E4367-MAX(0,SUMIFS(Тех_Движение!$G$2:$G$5111,Тех_Движение!$D$2:$D$5111,$C4367,Тех_Движение!$B$2:$B$5111,"&lt;="&amp;P$3)-$F4367)))</f>
        <v/>
      </c>
      <c r="Q4367" s="54">
        <f>IF(OR($B4367="",Q$3&lt;$D4367+Настройки!$B$7),0,MAX(0,$E4367-MAX(0,SUMIFS(Тех_Движение!$G$2:$G$5111,Тех_Движение!$D$2:$D$5111,$C4367,Тех_Движение!$B$2:$B$5111,"&lt;="&amp;Q$3)-$F4367)))</f>
        <v/>
      </c>
      <c r="R4367" s="54">
        <f>IF($B4367="","",SUM($K4367:$Q4367))</f>
        <v/>
      </c>
      <c r="S4367" s="56">
        <f>IF($B4367="","",VLOOKUP($C4367,Настройки!$A$11:$L$17,9,FALSE))</f>
        <v/>
      </c>
      <c r="T4367" s="56">
        <f>IF($B4367="","",$R4367*$S4367)</f>
        <v/>
      </c>
    </row>
    <row r="4368">
      <c r="A4368" s="20">
        <f>Тех_Движение!$A$4365</f>
        <v/>
      </c>
      <c r="B4368" s="20">
        <f>IF(Тех_Движение!$F$4365&gt;0,Тех_Движение!$I$4365,"")</f>
        <v/>
      </c>
      <c r="C4368" s="20">
        <f>IF($B4368="","",Тех_Движение!$D$4365)</f>
        <v/>
      </c>
      <c r="D4368" s="42">
        <f>IF($B4368="","",Тех_Движение!$B$4365)</f>
        <v/>
      </c>
      <c r="E4368" s="54">
        <f>IF($B4368="","",Тех_Движение!$F$4365)</f>
        <v/>
      </c>
      <c r="F4368" s="54">
        <f>IF($B4368="","",SUMIFS($E$5:$E4367,$C$5:$C4367,$C4368))</f>
        <v/>
      </c>
      <c r="G4368" s="54">
        <f>IF($B4368="","",MAX(0,$E4368-MAX(0,SUMIFS(Тех_Движение!$G$2:$G$5111,Тех_Движение!$D$2:$D$5111,$C4368,Тех_Движение!$B$2:$B$5111,"&lt;="&amp;Настройки!$B$5-1)-$F4368)))</f>
        <v/>
      </c>
      <c r="H4368" s="54">
        <f>IF($B4368="","",IF(AND($D4368&gt;=Настройки!$B$5,$D4368&lt;=Настройки!$B$6),$E4368,0))</f>
        <v/>
      </c>
      <c r="I4368" s="54">
        <f>IF($B4368="","",$G4368+$H4368-$J4368)</f>
        <v/>
      </c>
      <c r="J4368" s="54">
        <f>IF($B4368="","",MAX(0,$E4368-MAX(0,SUMIFS(Тех_Движение!$G$2:$G$5111,Тех_Движение!$D$2:$D$5111,$C4368,Тех_Движение!$B$2:$B$5111,"&lt;="&amp;Настройки!$B$6)-$F4368)))</f>
        <v/>
      </c>
      <c r="K4368" s="54">
        <f>IF(OR($B4368="",K$3&lt;$D4368+Настройки!$B$7),0,MAX(0,$E4368-MAX(0,SUMIFS(Тех_Движение!$G$2:$G$5111,Тех_Движение!$D$2:$D$5111,$C4368,Тех_Движение!$B$2:$B$5111,"&lt;="&amp;K$3)-$F4368)))</f>
        <v/>
      </c>
      <c r="L4368" s="54">
        <f>IF(OR($B4368="",L$3&lt;$D4368+Настройки!$B$7),0,MAX(0,$E4368-MAX(0,SUMIFS(Тех_Движение!$G$2:$G$5111,Тех_Движение!$D$2:$D$5111,$C4368,Тех_Движение!$B$2:$B$5111,"&lt;="&amp;L$3)-$F4368)))</f>
        <v/>
      </c>
      <c r="M4368" s="54">
        <f>IF(OR($B4368="",M$3&lt;$D4368+Настройки!$B$7),0,MAX(0,$E4368-MAX(0,SUMIFS(Тех_Движение!$G$2:$G$5111,Тех_Движение!$D$2:$D$5111,$C4368,Тех_Движение!$B$2:$B$5111,"&lt;="&amp;M$3)-$F4368)))</f>
        <v/>
      </c>
      <c r="N4368" s="54">
        <f>IF(OR($B4368="",N$3&lt;$D4368+Настройки!$B$7),0,MAX(0,$E4368-MAX(0,SUMIFS(Тех_Движение!$G$2:$G$5111,Тех_Движение!$D$2:$D$5111,$C4368,Тех_Движение!$B$2:$B$5111,"&lt;="&amp;N$3)-$F4368)))</f>
        <v/>
      </c>
      <c r="O4368" s="54">
        <f>IF(OR($B4368="",O$3&lt;$D4368+Настройки!$B$7),0,MAX(0,$E4368-MAX(0,SUMIFS(Тех_Движение!$G$2:$G$5111,Тех_Движение!$D$2:$D$5111,$C4368,Тех_Движение!$B$2:$B$5111,"&lt;="&amp;O$3)-$F4368)))</f>
        <v/>
      </c>
      <c r="P4368" s="54">
        <f>IF(OR($B4368="",P$3&lt;$D4368+Настройки!$B$7),0,MAX(0,$E4368-MAX(0,SUMIFS(Тех_Движение!$G$2:$G$5111,Тех_Движение!$D$2:$D$5111,$C4368,Тех_Движение!$B$2:$B$5111,"&lt;="&amp;P$3)-$F4368)))</f>
        <v/>
      </c>
      <c r="Q4368" s="54">
        <f>IF(OR($B4368="",Q$3&lt;$D4368+Настройки!$B$7),0,MAX(0,$E4368-MAX(0,SUMIFS(Тех_Движение!$G$2:$G$5111,Тех_Движение!$D$2:$D$5111,$C4368,Тех_Движение!$B$2:$B$5111,"&lt;="&amp;Q$3)-$F4368)))</f>
        <v/>
      </c>
      <c r="R4368" s="54">
        <f>IF($B4368="","",SUM($K4368:$Q4368))</f>
        <v/>
      </c>
      <c r="S4368" s="56">
        <f>IF($B4368="","",VLOOKUP($C4368,Настройки!$A$11:$L$17,9,FALSE))</f>
        <v/>
      </c>
      <c r="T4368" s="56">
        <f>IF($B4368="","",$R4368*$S4368)</f>
        <v/>
      </c>
    </row>
    <row r="4369">
      <c r="A4369" s="20">
        <f>Тех_Движение!$A$4366</f>
        <v/>
      </c>
      <c r="B4369" s="20">
        <f>IF(Тех_Движение!$F$4366&gt;0,Тех_Движение!$I$4366,"")</f>
        <v/>
      </c>
      <c r="C4369" s="20">
        <f>IF($B4369="","",Тех_Движение!$D$4366)</f>
        <v/>
      </c>
      <c r="D4369" s="42">
        <f>IF($B4369="","",Тех_Движение!$B$4366)</f>
        <v/>
      </c>
      <c r="E4369" s="54">
        <f>IF($B4369="","",Тех_Движение!$F$4366)</f>
        <v/>
      </c>
      <c r="F4369" s="54">
        <f>IF($B4369="","",SUMIFS($E$5:$E4368,$C$5:$C4368,$C4369))</f>
        <v/>
      </c>
      <c r="G4369" s="54">
        <f>IF($B4369="","",MAX(0,$E4369-MAX(0,SUMIFS(Тех_Движение!$G$2:$G$5111,Тех_Движение!$D$2:$D$5111,$C4369,Тех_Движение!$B$2:$B$5111,"&lt;="&amp;Настройки!$B$5-1)-$F4369)))</f>
        <v/>
      </c>
      <c r="H4369" s="54">
        <f>IF($B4369="","",IF(AND($D4369&gt;=Настройки!$B$5,$D4369&lt;=Настройки!$B$6),$E4369,0))</f>
        <v/>
      </c>
      <c r="I4369" s="54">
        <f>IF($B4369="","",$G4369+$H4369-$J4369)</f>
        <v/>
      </c>
      <c r="J4369" s="54">
        <f>IF($B4369="","",MAX(0,$E4369-MAX(0,SUMIFS(Тех_Движение!$G$2:$G$5111,Тех_Движение!$D$2:$D$5111,$C4369,Тех_Движение!$B$2:$B$5111,"&lt;="&amp;Настройки!$B$6)-$F4369)))</f>
        <v/>
      </c>
      <c r="K4369" s="54">
        <f>IF(OR($B4369="",K$3&lt;$D4369+Настройки!$B$7),0,MAX(0,$E4369-MAX(0,SUMIFS(Тех_Движение!$G$2:$G$5111,Тех_Движение!$D$2:$D$5111,$C4369,Тех_Движение!$B$2:$B$5111,"&lt;="&amp;K$3)-$F4369)))</f>
        <v/>
      </c>
      <c r="L4369" s="54">
        <f>IF(OR($B4369="",L$3&lt;$D4369+Настройки!$B$7),0,MAX(0,$E4369-MAX(0,SUMIFS(Тех_Движение!$G$2:$G$5111,Тех_Движение!$D$2:$D$5111,$C4369,Тех_Движение!$B$2:$B$5111,"&lt;="&amp;L$3)-$F4369)))</f>
        <v/>
      </c>
      <c r="M4369" s="54">
        <f>IF(OR($B4369="",M$3&lt;$D4369+Настройки!$B$7),0,MAX(0,$E4369-MAX(0,SUMIFS(Тех_Движение!$G$2:$G$5111,Тех_Движение!$D$2:$D$5111,$C4369,Тех_Движение!$B$2:$B$5111,"&lt;="&amp;M$3)-$F4369)))</f>
        <v/>
      </c>
      <c r="N4369" s="54">
        <f>IF(OR($B4369="",N$3&lt;$D4369+Настройки!$B$7),0,MAX(0,$E4369-MAX(0,SUMIFS(Тех_Движение!$G$2:$G$5111,Тех_Движение!$D$2:$D$5111,$C4369,Тех_Движение!$B$2:$B$5111,"&lt;="&amp;N$3)-$F4369)))</f>
        <v/>
      </c>
      <c r="O4369" s="54">
        <f>IF(OR($B4369="",O$3&lt;$D4369+Настройки!$B$7),0,MAX(0,$E4369-MAX(0,SUMIFS(Тех_Движение!$G$2:$G$5111,Тех_Движение!$D$2:$D$5111,$C4369,Тех_Движение!$B$2:$B$5111,"&lt;="&amp;O$3)-$F4369)))</f>
        <v/>
      </c>
      <c r="P4369" s="54">
        <f>IF(OR($B4369="",P$3&lt;$D4369+Настройки!$B$7),0,MAX(0,$E4369-MAX(0,SUMIFS(Тех_Движение!$G$2:$G$5111,Тех_Движение!$D$2:$D$5111,$C4369,Тех_Движение!$B$2:$B$5111,"&lt;="&amp;P$3)-$F4369)))</f>
        <v/>
      </c>
      <c r="Q4369" s="54">
        <f>IF(OR($B4369="",Q$3&lt;$D4369+Настройки!$B$7),0,MAX(0,$E4369-MAX(0,SUMIFS(Тех_Движение!$G$2:$G$5111,Тех_Движение!$D$2:$D$5111,$C4369,Тех_Движение!$B$2:$B$5111,"&lt;="&amp;Q$3)-$F4369)))</f>
        <v/>
      </c>
      <c r="R4369" s="54">
        <f>IF($B4369="","",SUM($K4369:$Q4369))</f>
        <v/>
      </c>
      <c r="S4369" s="56">
        <f>IF($B4369="","",VLOOKUP($C4369,Настройки!$A$11:$L$17,9,FALSE))</f>
        <v/>
      </c>
      <c r="T4369" s="56">
        <f>IF($B4369="","",$R4369*$S4369)</f>
        <v/>
      </c>
    </row>
    <row r="4370">
      <c r="A4370" s="20">
        <f>Тех_Движение!$A$4367</f>
        <v/>
      </c>
      <c r="B4370" s="20">
        <f>IF(Тех_Движение!$F$4367&gt;0,Тех_Движение!$I$4367,"")</f>
        <v/>
      </c>
      <c r="C4370" s="20">
        <f>IF($B4370="","",Тех_Движение!$D$4367)</f>
        <v/>
      </c>
      <c r="D4370" s="42">
        <f>IF($B4370="","",Тех_Движение!$B$4367)</f>
        <v/>
      </c>
      <c r="E4370" s="54">
        <f>IF($B4370="","",Тех_Движение!$F$4367)</f>
        <v/>
      </c>
      <c r="F4370" s="54">
        <f>IF($B4370="","",SUMIFS($E$5:$E4369,$C$5:$C4369,$C4370))</f>
        <v/>
      </c>
      <c r="G4370" s="54">
        <f>IF($B4370="","",MAX(0,$E4370-MAX(0,SUMIFS(Тех_Движение!$G$2:$G$5111,Тех_Движение!$D$2:$D$5111,$C4370,Тех_Движение!$B$2:$B$5111,"&lt;="&amp;Настройки!$B$5-1)-$F4370)))</f>
        <v/>
      </c>
      <c r="H4370" s="54">
        <f>IF($B4370="","",IF(AND($D4370&gt;=Настройки!$B$5,$D4370&lt;=Настройки!$B$6),$E4370,0))</f>
        <v/>
      </c>
      <c r="I4370" s="54">
        <f>IF($B4370="","",$G4370+$H4370-$J4370)</f>
        <v/>
      </c>
      <c r="J4370" s="54">
        <f>IF($B4370="","",MAX(0,$E4370-MAX(0,SUMIFS(Тех_Движение!$G$2:$G$5111,Тех_Движение!$D$2:$D$5111,$C4370,Тех_Движение!$B$2:$B$5111,"&lt;="&amp;Настройки!$B$6)-$F4370)))</f>
        <v/>
      </c>
      <c r="K4370" s="54">
        <f>IF(OR($B4370="",K$3&lt;$D4370+Настройки!$B$7),0,MAX(0,$E4370-MAX(0,SUMIFS(Тех_Движение!$G$2:$G$5111,Тех_Движение!$D$2:$D$5111,$C4370,Тех_Движение!$B$2:$B$5111,"&lt;="&amp;K$3)-$F4370)))</f>
        <v/>
      </c>
      <c r="L4370" s="54">
        <f>IF(OR($B4370="",L$3&lt;$D4370+Настройки!$B$7),0,MAX(0,$E4370-MAX(0,SUMIFS(Тех_Движение!$G$2:$G$5111,Тех_Движение!$D$2:$D$5111,$C4370,Тех_Движение!$B$2:$B$5111,"&lt;="&amp;L$3)-$F4370)))</f>
        <v/>
      </c>
      <c r="M4370" s="54">
        <f>IF(OR($B4370="",M$3&lt;$D4370+Настройки!$B$7),0,MAX(0,$E4370-MAX(0,SUMIFS(Тех_Движение!$G$2:$G$5111,Тех_Движение!$D$2:$D$5111,$C4370,Тех_Движение!$B$2:$B$5111,"&lt;="&amp;M$3)-$F4370)))</f>
        <v/>
      </c>
      <c r="N4370" s="54">
        <f>IF(OR($B4370="",N$3&lt;$D4370+Настройки!$B$7),0,MAX(0,$E4370-MAX(0,SUMIFS(Тех_Движение!$G$2:$G$5111,Тех_Движение!$D$2:$D$5111,$C4370,Тех_Движение!$B$2:$B$5111,"&lt;="&amp;N$3)-$F4370)))</f>
        <v/>
      </c>
      <c r="O4370" s="54">
        <f>IF(OR($B4370="",O$3&lt;$D4370+Настройки!$B$7),0,MAX(0,$E4370-MAX(0,SUMIFS(Тех_Движение!$G$2:$G$5111,Тех_Движение!$D$2:$D$5111,$C4370,Тех_Движение!$B$2:$B$5111,"&lt;="&amp;O$3)-$F4370)))</f>
        <v/>
      </c>
      <c r="P4370" s="54">
        <f>IF(OR($B4370="",P$3&lt;$D4370+Настройки!$B$7),0,MAX(0,$E4370-MAX(0,SUMIFS(Тех_Движение!$G$2:$G$5111,Тех_Движение!$D$2:$D$5111,$C4370,Тех_Движение!$B$2:$B$5111,"&lt;="&amp;P$3)-$F4370)))</f>
        <v/>
      </c>
      <c r="Q4370" s="54">
        <f>IF(OR($B4370="",Q$3&lt;$D4370+Настройки!$B$7),0,MAX(0,$E4370-MAX(0,SUMIFS(Тех_Движение!$G$2:$G$5111,Тех_Движение!$D$2:$D$5111,$C4370,Тех_Движение!$B$2:$B$5111,"&lt;="&amp;Q$3)-$F4370)))</f>
        <v/>
      </c>
      <c r="R4370" s="54">
        <f>IF($B4370="","",SUM($K4370:$Q4370))</f>
        <v/>
      </c>
      <c r="S4370" s="56">
        <f>IF($B4370="","",VLOOKUP($C4370,Настройки!$A$11:$L$17,9,FALSE))</f>
        <v/>
      </c>
      <c r="T4370" s="56">
        <f>IF($B4370="","",$R4370*$S4370)</f>
        <v/>
      </c>
    </row>
    <row r="4371">
      <c r="A4371" s="20">
        <f>Тех_Движение!$A$4368</f>
        <v/>
      </c>
      <c r="B4371" s="20">
        <f>IF(Тех_Движение!$F$4368&gt;0,Тех_Движение!$I$4368,"")</f>
        <v/>
      </c>
      <c r="C4371" s="20">
        <f>IF($B4371="","",Тех_Движение!$D$4368)</f>
        <v/>
      </c>
      <c r="D4371" s="42">
        <f>IF($B4371="","",Тех_Движение!$B$4368)</f>
        <v/>
      </c>
      <c r="E4371" s="54">
        <f>IF($B4371="","",Тех_Движение!$F$4368)</f>
        <v/>
      </c>
      <c r="F4371" s="54">
        <f>IF($B4371="","",SUMIFS($E$5:$E4370,$C$5:$C4370,$C4371))</f>
        <v/>
      </c>
      <c r="G4371" s="54">
        <f>IF($B4371="","",MAX(0,$E4371-MAX(0,SUMIFS(Тех_Движение!$G$2:$G$5111,Тех_Движение!$D$2:$D$5111,$C4371,Тех_Движение!$B$2:$B$5111,"&lt;="&amp;Настройки!$B$5-1)-$F4371)))</f>
        <v/>
      </c>
      <c r="H4371" s="54">
        <f>IF($B4371="","",IF(AND($D4371&gt;=Настройки!$B$5,$D4371&lt;=Настройки!$B$6),$E4371,0))</f>
        <v/>
      </c>
      <c r="I4371" s="54">
        <f>IF($B4371="","",$G4371+$H4371-$J4371)</f>
        <v/>
      </c>
      <c r="J4371" s="54">
        <f>IF($B4371="","",MAX(0,$E4371-MAX(0,SUMIFS(Тех_Движение!$G$2:$G$5111,Тех_Движение!$D$2:$D$5111,$C4371,Тех_Движение!$B$2:$B$5111,"&lt;="&amp;Настройки!$B$6)-$F4371)))</f>
        <v/>
      </c>
      <c r="K4371" s="54">
        <f>IF(OR($B4371="",K$3&lt;$D4371+Настройки!$B$7),0,MAX(0,$E4371-MAX(0,SUMIFS(Тех_Движение!$G$2:$G$5111,Тех_Движение!$D$2:$D$5111,$C4371,Тех_Движение!$B$2:$B$5111,"&lt;="&amp;K$3)-$F4371)))</f>
        <v/>
      </c>
      <c r="L4371" s="54">
        <f>IF(OR($B4371="",L$3&lt;$D4371+Настройки!$B$7),0,MAX(0,$E4371-MAX(0,SUMIFS(Тех_Движение!$G$2:$G$5111,Тех_Движение!$D$2:$D$5111,$C4371,Тех_Движение!$B$2:$B$5111,"&lt;="&amp;L$3)-$F4371)))</f>
        <v/>
      </c>
      <c r="M4371" s="54">
        <f>IF(OR($B4371="",M$3&lt;$D4371+Настройки!$B$7),0,MAX(0,$E4371-MAX(0,SUMIFS(Тех_Движение!$G$2:$G$5111,Тех_Движение!$D$2:$D$5111,$C4371,Тех_Движение!$B$2:$B$5111,"&lt;="&amp;M$3)-$F4371)))</f>
        <v/>
      </c>
      <c r="N4371" s="54">
        <f>IF(OR($B4371="",N$3&lt;$D4371+Настройки!$B$7),0,MAX(0,$E4371-MAX(0,SUMIFS(Тех_Движение!$G$2:$G$5111,Тех_Движение!$D$2:$D$5111,$C4371,Тех_Движение!$B$2:$B$5111,"&lt;="&amp;N$3)-$F4371)))</f>
        <v/>
      </c>
      <c r="O4371" s="54">
        <f>IF(OR($B4371="",O$3&lt;$D4371+Настройки!$B$7),0,MAX(0,$E4371-MAX(0,SUMIFS(Тех_Движение!$G$2:$G$5111,Тех_Движение!$D$2:$D$5111,$C4371,Тех_Движение!$B$2:$B$5111,"&lt;="&amp;O$3)-$F4371)))</f>
        <v/>
      </c>
      <c r="P4371" s="54">
        <f>IF(OR($B4371="",P$3&lt;$D4371+Настройки!$B$7),0,MAX(0,$E4371-MAX(0,SUMIFS(Тех_Движение!$G$2:$G$5111,Тех_Движение!$D$2:$D$5111,$C4371,Тех_Движение!$B$2:$B$5111,"&lt;="&amp;P$3)-$F4371)))</f>
        <v/>
      </c>
      <c r="Q4371" s="54">
        <f>IF(OR($B4371="",Q$3&lt;$D4371+Настройки!$B$7),0,MAX(0,$E4371-MAX(0,SUMIFS(Тех_Движение!$G$2:$G$5111,Тех_Движение!$D$2:$D$5111,$C4371,Тех_Движение!$B$2:$B$5111,"&lt;="&amp;Q$3)-$F4371)))</f>
        <v/>
      </c>
      <c r="R4371" s="54">
        <f>IF($B4371="","",SUM($K4371:$Q4371))</f>
        <v/>
      </c>
      <c r="S4371" s="56">
        <f>IF($B4371="","",VLOOKUP($C4371,Настройки!$A$11:$L$17,9,FALSE))</f>
        <v/>
      </c>
      <c r="T4371" s="56">
        <f>IF($B4371="","",$R4371*$S4371)</f>
        <v/>
      </c>
    </row>
    <row r="4372">
      <c r="A4372" s="20">
        <f>Тех_Движение!$A$4369</f>
        <v/>
      </c>
      <c r="B4372" s="20">
        <f>IF(Тех_Движение!$F$4369&gt;0,Тех_Движение!$I$4369,"")</f>
        <v/>
      </c>
      <c r="C4372" s="20">
        <f>IF($B4372="","",Тех_Движение!$D$4369)</f>
        <v/>
      </c>
      <c r="D4372" s="42">
        <f>IF($B4372="","",Тех_Движение!$B$4369)</f>
        <v/>
      </c>
      <c r="E4372" s="54">
        <f>IF($B4372="","",Тех_Движение!$F$4369)</f>
        <v/>
      </c>
      <c r="F4372" s="54">
        <f>IF($B4372="","",SUMIFS($E$5:$E4371,$C$5:$C4371,$C4372))</f>
        <v/>
      </c>
      <c r="G4372" s="54">
        <f>IF($B4372="","",MAX(0,$E4372-MAX(0,SUMIFS(Тех_Движение!$G$2:$G$5111,Тех_Движение!$D$2:$D$5111,$C4372,Тех_Движение!$B$2:$B$5111,"&lt;="&amp;Настройки!$B$5-1)-$F4372)))</f>
        <v/>
      </c>
      <c r="H4372" s="54">
        <f>IF($B4372="","",IF(AND($D4372&gt;=Настройки!$B$5,$D4372&lt;=Настройки!$B$6),$E4372,0))</f>
        <v/>
      </c>
      <c r="I4372" s="54">
        <f>IF($B4372="","",$G4372+$H4372-$J4372)</f>
        <v/>
      </c>
      <c r="J4372" s="54">
        <f>IF($B4372="","",MAX(0,$E4372-MAX(0,SUMIFS(Тех_Движение!$G$2:$G$5111,Тех_Движение!$D$2:$D$5111,$C4372,Тех_Движение!$B$2:$B$5111,"&lt;="&amp;Настройки!$B$6)-$F4372)))</f>
        <v/>
      </c>
      <c r="K4372" s="54">
        <f>IF(OR($B4372="",K$3&lt;$D4372+Настройки!$B$7),0,MAX(0,$E4372-MAX(0,SUMIFS(Тех_Движение!$G$2:$G$5111,Тех_Движение!$D$2:$D$5111,$C4372,Тех_Движение!$B$2:$B$5111,"&lt;="&amp;K$3)-$F4372)))</f>
        <v/>
      </c>
      <c r="L4372" s="54">
        <f>IF(OR($B4372="",L$3&lt;$D4372+Настройки!$B$7),0,MAX(0,$E4372-MAX(0,SUMIFS(Тех_Движение!$G$2:$G$5111,Тех_Движение!$D$2:$D$5111,$C4372,Тех_Движение!$B$2:$B$5111,"&lt;="&amp;L$3)-$F4372)))</f>
        <v/>
      </c>
      <c r="M4372" s="54">
        <f>IF(OR($B4372="",M$3&lt;$D4372+Настройки!$B$7),0,MAX(0,$E4372-MAX(0,SUMIFS(Тех_Движение!$G$2:$G$5111,Тех_Движение!$D$2:$D$5111,$C4372,Тех_Движение!$B$2:$B$5111,"&lt;="&amp;M$3)-$F4372)))</f>
        <v/>
      </c>
      <c r="N4372" s="54">
        <f>IF(OR($B4372="",N$3&lt;$D4372+Настройки!$B$7),0,MAX(0,$E4372-MAX(0,SUMIFS(Тех_Движение!$G$2:$G$5111,Тех_Движение!$D$2:$D$5111,$C4372,Тех_Движение!$B$2:$B$5111,"&lt;="&amp;N$3)-$F4372)))</f>
        <v/>
      </c>
      <c r="O4372" s="54">
        <f>IF(OR($B4372="",O$3&lt;$D4372+Настройки!$B$7),0,MAX(0,$E4372-MAX(0,SUMIFS(Тех_Движение!$G$2:$G$5111,Тех_Движение!$D$2:$D$5111,$C4372,Тех_Движение!$B$2:$B$5111,"&lt;="&amp;O$3)-$F4372)))</f>
        <v/>
      </c>
      <c r="P4372" s="54">
        <f>IF(OR($B4372="",P$3&lt;$D4372+Настройки!$B$7),0,MAX(0,$E4372-MAX(0,SUMIFS(Тех_Движение!$G$2:$G$5111,Тех_Движение!$D$2:$D$5111,$C4372,Тех_Движение!$B$2:$B$5111,"&lt;="&amp;P$3)-$F4372)))</f>
        <v/>
      </c>
      <c r="Q4372" s="54">
        <f>IF(OR($B4372="",Q$3&lt;$D4372+Настройки!$B$7),0,MAX(0,$E4372-MAX(0,SUMIFS(Тех_Движение!$G$2:$G$5111,Тех_Движение!$D$2:$D$5111,$C4372,Тех_Движение!$B$2:$B$5111,"&lt;="&amp;Q$3)-$F4372)))</f>
        <v/>
      </c>
      <c r="R4372" s="54">
        <f>IF($B4372="","",SUM($K4372:$Q4372))</f>
        <v/>
      </c>
      <c r="S4372" s="56">
        <f>IF($B4372="","",VLOOKUP($C4372,Настройки!$A$11:$L$17,9,FALSE))</f>
        <v/>
      </c>
      <c r="T4372" s="56">
        <f>IF($B4372="","",$R4372*$S4372)</f>
        <v/>
      </c>
    </row>
    <row r="4373">
      <c r="A4373" s="20">
        <f>Тех_Движение!$A$4370</f>
        <v/>
      </c>
      <c r="B4373" s="20">
        <f>IF(Тех_Движение!$F$4370&gt;0,Тех_Движение!$I$4370,"")</f>
        <v/>
      </c>
      <c r="C4373" s="20">
        <f>IF($B4373="","",Тех_Движение!$D$4370)</f>
        <v/>
      </c>
      <c r="D4373" s="42">
        <f>IF($B4373="","",Тех_Движение!$B$4370)</f>
        <v/>
      </c>
      <c r="E4373" s="54">
        <f>IF($B4373="","",Тех_Движение!$F$4370)</f>
        <v/>
      </c>
      <c r="F4373" s="54">
        <f>IF($B4373="","",SUMIFS($E$5:$E4372,$C$5:$C4372,$C4373))</f>
        <v/>
      </c>
      <c r="G4373" s="54">
        <f>IF($B4373="","",MAX(0,$E4373-MAX(0,SUMIFS(Тех_Движение!$G$2:$G$5111,Тех_Движение!$D$2:$D$5111,$C4373,Тех_Движение!$B$2:$B$5111,"&lt;="&amp;Настройки!$B$5-1)-$F4373)))</f>
        <v/>
      </c>
      <c r="H4373" s="54">
        <f>IF($B4373="","",IF(AND($D4373&gt;=Настройки!$B$5,$D4373&lt;=Настройки!$B$6),$E4373,0))</f>
        <v/>
      </c>
      <c r="I4373" s="54">
        <f>IF($B4373="","",$G4373+$H4373-$J4373)</f>
        <v/>
      </c>
      <c r="J4373" s="54">
        <f>IF($B4373="","",MAX(0,$E4373-MAX(0,SUMIFS(Тех_Движение!$G$2:$G$5111,Тех_Движение!$D$2:$D$5111,$C4373,Тех_Движение!$B$2:$B$5111,"&lt;="&amp;Настройки!$B$6)-$F4373)))</f>
        <v/>
      </c>
      <c r="K4373" s="54">
        <f>IF(OR($B4373="",K$3&lt;$D4373+Настройки!$B$7),0,MAX(0,$E4373-MAX(0,SUMIFS(Тех_Движение!$G$2:$G$5111,Тех_Движение!$D$2:$D$5111,$C4373,Тех_Движение!$B$2:$B$5111,"&lt;="&amp;K$3)-$F4373)))</f>
        <v/>
      </c>
      <c r="L4373" s="54">
        <f>IF(OR($B4373="",L$3&lt;$D4373+Настройки!$B$7),0,MAX(0,$E4373-MAX(0,SUMIFS(Тех_Движение!$G$2:$G$5111,Тех_Движение!$D$2:$D$5111,$C4373,Тех_Движение!$B$2:$B$5111,"&lt;="&amp;L$3)-$F4373)))</f>
        <v/>
      </c>
      <c r="M4373" s="54">
        <f>IF(OR($B4373="",M$3&lt;$D4373+Настройки!$B$7),0,MAX(0,$E4373-MAX(0,SUMIFS(Тех_Движение!$G$2:$G$5111,Тех_Движение!$D$2:$D$5111,$C4373,Тех_Движение!$B$2:$B$5111,"&lt;="&amp;M$3)-$F4373)))</f>
        <v/>
      </c>
      <c r="N4373" s="54">
        <f>IF(OR($B4373="",N$3&lt;$D4373+Настройки!$B$7),0,MAX(0,$E4373-MAX(0,SUMIFS(Тех_Движение!$G$2:$G$5111,Тех_Движение!$D$2:$D$5111,$C4373,Тех_Движение!$B$2:$B$5111,"&lt;="&amp;N$3)-$F4373)))</f>
        <v/>
      </c>
      <c r="O4373" s="54">
        <f>IF(OR($B4373="",O$3&lt;$D4373+Настройки!$B$7),0,MAX(0,$E4373-MAX(0,SUMIFS(Тех_Движение!$G$2:$G$5111,Тех_Движение!$D$2:$D$5111,$C4373,Тех_Движение!$B$2:$B$5111,"&lt;="&amp;O$3)-$F4373)))</f>
        <v/>
      </c>
      <c r="P4373" s="54">
        <f>IF(OR($B4373="",P$3&lt;$D4373+Настройки!$B$7),0,MAX(0,$E4373-MAX(0,SUMIFS(Тех_Движение!$G$2:$G$5111,Тех_Движение!$D$2:$D$5111,$C4373,Тех_Движение!$B$2:$B$5111,"&lt;="&amp;P$3)-$F4373)))</f>
        <v/>
      </c>
      <c r="Q4373" s="54">
        <f>IF(OR($B4373="",Q$3&lt;$D4373+Настройки!$B$7),0,MAX(0,$E4373-MAX(0,SUMIFS(Тех_Движение!$G$2:$G$5111,Тех_Движение!$D$2:$D$5111,$C4373,Тех_Движение!$B$2:$B$5111,"&lt;="&amp;Q$3)-$F4373)))</f>
        <v/>
      </c>
      <c r="R4373" s="54">
        <f>IF($B4373="","",SUM($K4373:$Q4373))</f>
        <v/>
      </c>
      <c r="S4373" s="56">
        <f>IF($B4373="","",VLOOKUP($C4373,Настройки!$A$11:$L$17,9,FALSE))</f>
        <v/>
      </c>
      <c r="T4373" s="56">
        <f>IF($B4373="","",$R4373*$S4373)</f>
        <v/>
      </c>
    </row>
    <row r="4374">
      <c r="A4374" s="20">
        <f>Тех_Движение!$A$4371</f>
        <v/>
      </c>
      <c r="B4374" s="20">
        <f>IF(Тех_Движение!$F$4371&gt;0,Тех_Движение!$I$4371,"")</f>
        <v/>
      </c>
      <c r="C4374" s="20">
        <f>IF($B4374="","",Тех_Движение!$D$4371)</f>
        <v/>
      </c>
      <c r="D4374" s="42">
        <f>IF($B4374="","",Тех_Движение!$B$4371)</f>
        <v/>
      </c>
      <c r="E4374" s="54">
        <f>IF($B4374="","",Тех_Движение!$F$4371)</f>
        <v/>
      </c>
      <c r="F4374" s="54">
        <f>IF($B4374="","",SUMIFS($E$5:$E4373,$C$5:$C4373,$C4374))</f>
        <v/>
      </c>
      <c r="G4374" s="54">
        <f>IF($B4374="","",MAX(0,$E4374-MAX(0,SUMIFS(Тех_Движение!$G$2:$G$5111,Тех_Движение!$D$2:$D$5111,$C4374,Тех_Движение!$B$2:$B$5111,"&lt;="&amp;Настройки!$B$5-1)-$F4374)))</f>
        <v/>
      </c>
      <c r="H4374" s="54">
        <f>IF($B4374="","",IF(AND($D4374&gt;=Настройки!$B$5,$D4374&lt;=Настройки!$B$6),$E4374,0))</f>
        <v/>
      </c>
      <c r="I4374" s="54">
        <f>IF($B4374="","",$G4374+$H4374-$J4374)</f>
        <v/>
      </c>
      <c r="J4374" s="54">
        <f>IF($B4374="","",MAX(0,$E4374-MAX(0,SUMIFS(Тех_Движение!$G$2:$G$5111,Тех_Движение!$D$2:$D$5111,$C4374,Тех_Движение!$B$2:$B$5111,"&lt;="&amp;Настройки!$B$6)-$F4374)))</f>
        <v/>
      </c>
      <c r="K4374" s="54">
        <f>IF(OR($B4374="",K$3&lt;$D4374+Настройки!$B$7),0,MAX(0,$E4374-MAX(0,SUMIFS(Тех_Движение!$G$2:$G$5111,Тех_Движение!$D$2:$D$5111,$C4374,Тех_Движение!$B$2:$B$5111,"&lt;="&amp;K$3)-$F4374)))</f>
        <v/>
      </c>
      <c r="L4374" s="54">
        <f>IF(OR($B4374="",L$3&lt;$D4374+Настройки!$B$7),0,MAX(0,$E4374-MAX(0,SUMIFS(Тех_Движение!$G$2:$G$5111,Тех_Движение!$D$2:$D$5111,$C4374,Тех_Движение!$B$2:$B$5111,"&lt;="&amp;L$3)-$F4374)))</f>
        <v/>
      </c>
      <c r="M4374" s="54">
        <f>IF(OR($B4374="",M$3&lt;$D4374+Настройки!$B$7),0,MAX(0,$E4374-MAX(0,SUMIFS(Тех_Движение!$G$2:$G$5111,Тех_Движение!$D$2:$D$5111,$C4374,Тех_Движение!$B$2:$B$5111,"&lt;="&amp;M$3)-$F4374)))</f>
        <v/>
      </c>
      <c r="N4374" s="54">
        <f>IF(OR($B4374="",N$3&lt;$D4374+Настройки!$B$7),0,MAX(0,$E4374-MAX(0,SUMIFS(Тех_Движение!$G$2:$G$5111,Тех_Движение!$D$2:$D$5111,$C4374,Тех_Движение!$B$2:$B$5111,"&lt;="&amp;N$3)-$F4374)))</f>
        <v/>
      </c>
      <c r="O4374" s="54">
        <f>IF(OR($B4374="",O$3&lt;$D4374+Настройки!$B$7),0,MAX(0,$E4374-MAX(0,SUMIFS(Тех_Движение!$G$2:$G$5111,Тех_Движение!$D$2:$D$5111,$C4374,Тех_Движение!$B$2:$B$5111,"&lt;="&amp;O$3)-$F4374)))</f>
        <v/>
      </c>
      <c r="P4374" s="54">
        <f>IF(OR($B4374="",P$3&lt;$D4374+Настройки!$B$7),0,MAX(0,$E4374-MAX(0,SUMIFS(Тех_Движение!$G$2:$G$5111,Тех_Движение!$D$2:$D$5111,$C4374,Тех_Движение!$B$2:$B$5111,"&lt;="&amp;P$3)-$F4374)))</f>
        <v/>
      </c>
      <c r="Q4374" s="54">
        <f>IF(OR($B4374="",Q$3&lt;$D4374+Настройки!$B$7),0,MAX(0,$E4374-MAX(0,SUMIFS(Тех_Движение!$G$2:$G$5111,Тех_Движение!$D$2:$D$5111,$C4374,Тех_Движение!$B$2:$B$5111,"&lt;="&amp;Q$3)-$F4374)))</f>
        <v/>
      </c>
      <c r="R4374" s="54">
        <f>IF($B4374="","",SUM($K4374:$Q4374))</f>
        <v/>
      </c>
      <c r="S4374" s="56">
        <f>IF($B4374="","",VLOOKUP($C4374,Настройки!$A$11:$L$17,9,FALSE))</f>
        <v/>
      </c>
      <c r="T4374" s="56">
        <f>IF($B4374="","",$R4374*$S4374)</f>
        <v/>
      </c>
    </row>
    <row r="4375">
      <c r="A4375" s="20">
        <f>Тех_Движение!$A$4372</f>
        <v/>
      </c>
      <c r="B4375" s="20">
        <f>IF(Тех_Движение!$F$4372&gt;0,Тех_Движение!$I$4372,"")</f>
        <v/>
      </c>
      <c r="C4375" s="20">
        <f>IF($B4375="","",Тех_Движение!$D$4372)</f>
        <v/>
      </c>
      <c r="D4375" s="42">
        <f>IF($B4375="","",Тех_Движение!$B$4372)</f>
        <v/>
      </c>
      <c r="E4375" s="54">
        <f>IF($B4375="","",Тех_Движение!$F$4372)</f>
        <v/>
      </c>
      <c r="F4375" s="54">
        <f>IF($B4375="","",SUMIFS($E$5:$E4374,$C$5:$C4374,$C4375))</f>
        <v/>
      </c>
      <c r="G4375" s="54">
        <f>IF($B4375="","",MAX(0,$E4375-MAX(0,SUMIFS(Тех_Движение!$G$2:$G$5111,Тех_Движение!$D$2:$D$5111,$C4375,Тех_Движение!$B$2:$B$5111,"&lt;="&amp;Настройки!$B$5-1)-$F4375)))</f>
        <v/>
      </c>
      <c r="H4375" s="54">
        <f>IF($B4375="","",IF(AND($D4375&gt;=Настройки!$B$5,$D4375&lt;=Настройки!$B$6),$E4375,0))</f>
        <v/>
      </c>
      <c r="I4375" s="54">
        <f>IF($B4375="","",$G4375+$H4375-$J4375)</f>
        <v/>
      </c>
      <c r="J4375" s="54">
        <f>IF($B4375="","",MAX(0,$E4375-MAX(0,SUMIFS(Тех_Движение!$G$2:$G$5111,Тех_Движение!$D$2:$D$5111,$C4375,Тех_Движение!$B$2:$B$5111,"&lt;="&amp;Настройки!$B$6)-$F4375)))</f>
        <v/>
      </c>
      <c r="K4375" s="54">
        <f>IF(OR($B4375="",K$3&lt;$D4375+Настройки!$B$7),0,MAX(0,$E4375-MAX(0,SUMIFS(Тех_Движение!$G$2:$G$5111,Тех_Движение!$D$2:$D$5111,$C4375,Тех_Движение!$B$2:$B$5111,"&lt;="&amp;K$3)-$F4375)))</f>
        <v/>
      </c>
      <c r="L4375" s="54">
        <f>IF(OR($B4375="",L$3&lt;$D4375+Настройки!$B$7),0,MAX(0,$E4375-MAX(0,SUMIFS(Тех_Движение!$G$2:$G$5111,Тех_Движение!$D$2:$D$5111,$C4375,Тех_Движение!$B$2:$B$5111,"&lt;="&amp;L$3)-$F4375)))</f>
        <v/>
      </c>
      <c r="M4375" s="54">
        <f>IF(OR($B4375="",M$3&lt;$D4375+Настройки!$B$7),0,MAX(0,$E4375-MAX(0,SUMIFS(Тех_Движение!$G$2:$G$5111,Тех_Движение!$D$2:$D$5111,$C4375,Тех_Движение!$B$2:$B$5111,"&lt;="&amp;M$3)-$F4375)))</f>
        <v/>
      </c>
      <c r="N4375" s="54">
        <f>IF(OR($B4375="",N$3&lt;$D4375+Настройки!$B$7),0,MAX(0,$E4375-MAX(0,SUMIFS(Тех_Движение!$G$2:$G$5111,Тех_Движение!$D$2:$D$5111,$C4375,Тех_Движение!$B$2:$B$5111,"&lt;="&amp;N$3)-$F4375)))</f>
        <v/>
      </c>
      <c r="O4375" s="54">
        <f>IF(OR($B4375="",O$3&lt;$D4375+Настройки!$B$7),0,MAX(0,$E4375-MAX(0,SUMIFS(Тех_Движение!$G$2:$G$5111,Тех_Движение!$D$2:$D$5111,$C4375,Тех_Движение!$B$2:$B$5111,"&lt;="&amp;O$3)-$F4375)))</f>
        <v/>
      </c>
      <c r="P4375" s="54">
        <f>IF(OR($B4375="",P$3&lt;$D4375+Настройки!$B$7),0,MAX(0,$E4375-MAX(0,SUMIFS(Тех_Движение!$G$2:$G$5111,Тех_Движение!$D$2:$D$5111,$C4375,Тех_Движение!$B$2:$B$5111,"&lt;="&amp;P$3)-$F4375)))</f>
        <v/>
      </c>
      <c r="Q4375" s="54">
        <f>IF(OR($B4375="",Q$3&lt;$D4375+Настройки!$B$7),0,MAX(0,$E4375-MAX(0,SUMIFS(Тех_Движение!$G$2:$G$5111,Тех_Движение!$D$2:$D$5111,$C4375,Тех_Движение!$B$2:$B$5111,"&lt;="&amp;Q$3)-$F4375)))</f>
        <v/>
      </c>
      <c r="R4375" s="54">
        <f>IF($B4375="","",SUM($K4375:$Q4375))</f>
        <v/>
      </c>
      <c r="S4375" s="56">
        <f>IF($B4375="","",VLOOKUP($C4375,Настройки!$A$11:$L$17,9,FALSE))</f>
        <v/>
      </c>
      <c r="T4375" s="56">
        <f>IF($B4375="","",$R4375*$S4375)</f>
        <v/>
      </c>
    </row>
    <row r="4376">
      <c r="A4376" s="20">
        <f>Тех_Движение!$A$4373</f>
        <v/>
      </c>
      <c r="B4376" s="20">
        <f>IF(Тех_Движение!$F$4373&gt;0,Тех_Движение!$I$4373,"")</f>
        <v/>
      </c>
      <c r="C4376" s="20">
        <f>IF($B4376="","",Тех_Движение!$D$4373)</f>
        <v/>
      </c>
      <c r="D4376" s="42">
        <f>IF($B4376="","",Тех_Движение!$B$4373)</f>
        <v/>
      </c>
      <c r="E4376" s="54">
        <f>IF($B4376="","",Тех_Движение!$F$4373)</f>
        <v/>
      </c>
      <c r="F4376" s="54">
        <f>IF($B4376="","",SUMIFS($E$5:$E4375,$C$5:$C4375,$C4376))</f>
        <v/>
      </c>
      <c r="G4376" s="54">
        <f>IF($B4376="","",MAX(0,$E4376-MAX(0,SUMIFS(Тех_Движение!$G$2:$G$5111,Тех_Движение!$D$2:$D$5111,$C4376,Тех_Движение!$B$2:$B$5111,"&lt;="&amp;Настройки!$B$5-1)-$F4376)))</f>
        <v/>
      </c>
      <c r="H4376" s="54">
        <f>IF($B4376="","",IF(AND($D4376&gt;=Настройки!$B$5,$D4376&lt;=Настройки!$B$6),$E4376,0))</f>
        <v/>
      </c>
      <c r="I4376" s="54">
        <f>IF($B4376="","",$G4376+$H4376-$J4376)</f>
        <v/>
      </c>
      <c r="J4376" s="54">
        <f>IF($B4376="","",MAX(0,$E4376-MAX(0,SUMIFS(Тех_Движение!$G$2:$G$5111,Тех_Движение!$D$2:$D$5111,$C4376,Тех_Движение!$B$2:$B$5111,"&lt;="&amp;Настройки!$B$6)-$F4376)))</f>
        <v/>
      </c>
      <c r="K4376" s="54">
        <f>IF(OR($B4376="",K$3&lt;$D4376+Настройки!$B$7),0,MAX(0,$E4376-MAX(0,SUMIFS(Тех_Движение!$G$2:$G$5111,Тех_Движение!$D$2:$D$5111,$C4376,Тех_Движение!$B$2:$B$5111,"&lt;="&amp;K$3)-$F4376)))</f>
        <v/>
      </c>
      <c r="L4376" s="54">
        <f>IF(OR($B4376="",L$3&lt;$D4376+Настройки!$B$7),0,MAX(0,$E4376-MAX(0,SUMIFS(Тех_Движение!$G$2:$G$5111,Тех_Движение!$D$2:$D$5111,$C4376,Тех_Движение!$B$2:$B$5111,"&lt;="&amp;L$3)-$F4376)))</f>
        <v/>
      </c>
      <c r="M4376" s="54">
        <f>IF(OR($B4376="",M$3&lt;$D4376+Настройки!$B$7),0,MAX(0,$E4376-MAX(0,SUMIFS(Тех_Движение!$G$2:$G$5111,Тех_Движение!$D$2:$D$5111,$C4376,Тех_Движение!$B$2:$B$5111,"&lt;="&amp;M$3)-$F4376)))</f>
        <v/>
      </c>
      <c r="N4376" s="54">
        <f>IF(OR($B4376="",N$3&lt;$D4376+Настройки!$B$7),0,MAX(0,$E4376-MAX(0,SUMIFS(Тех_Движение!$G$2:$G$5111,Тех_Движение!$D$2:$D$5111,$C4376,Тех_Движение!$B$2:$B$5111,"&lt;="&amp;N$3)-$F4376)))</f>
        <v/>
      </c>
      <c r="O4376" s="54">
        <f>IF(OR($B4376="",O$3&lt;$D4376+Настройки!$B$7),0,MAX(0,$E4376-MAX(0,SUMIFS(Тех_Движение!$G$2:$G$5111,Тех_Движение!$D$2:$D$5111,$C4376,Тех_Движение!$B$2:$B$5111,"&lt;="&amp;O$3)-$F4376)))</f>
        <v/>
      </c>
      <c r="P4376" s="54">
        <f>IF(OR($B4376="",P$3&lt;$D4376+Настройки!$B$7),0,MAX(0,$E4376-MAX(0,SUMIFS(Тех_Движение!$G$2:$G$5111,Тех_Движение!$D$2:$D$5111,$C4376,Тех_Движение!$B$2:$B$5111,"&lt;="&amp;P$3)-$F4376)))</f>
        <v/>
      </c>
      <c r="Q4376" s="54">
        <f>IF(OR($B4376="",Q$3&lt;$D4376+Настройки!$B$7),0,MAX(0,$E4376-MAX(0,SUMIFS(Тех_Движение!$G$2:$G$5111,Тех_Движение!$D$2:$D$5111,$C4376,Тех_Движение!$B$2:$B$5111,"&lt;="&amp;Q$3)-$F4376)))</f>
        <v/>
      </c>
      <c r="R4376" s="54">
        <f>IF($B4376="","",SUM($K4376:$Q4376))</f>
        <v/>
      </c>
      <c r="S4376" s="56">
        <f>IF($B4376="","",VLOOKUP($C4376,Настройки!$A$11:$L$17,9,FALSE))</f>
        <v/>
      </c>
      <c r="T4376" s="56">
        <f>IF($B4376="","",$R4376*$S4376)</f>
        <v/>
      </c>
    </row>
    <row r="4377">
      <c r="A4377" s="20">
        <f>Тех_Движение!$A$4374</f>
        <v/>
      </c>
      <c r="B4377" s="20">
        <f>IF(Тех_Движение!$F$4374&gt;0,Тех_Движение!$I$4374,"")</f>
        <v/>
      </c>
      <c r="C4377" s="20">
        <f>IF($B4377="","",Тех_Движение!$D$4374)</f>
        <v/>
      </c>
      <c r="D4377" s="42">
        <f>IF($B4377="","",Тех_Движение!$B$4374)</f>
        <v/>
      </c>
      <c r="E4377" s="54">
        <f>IF($B4377="","",Тех_Движение!$F$4374)</f>
        <v/>
      </c>
      <c r="F4377" s="54">
        <f>IF($B4377="","",SUMIFS($E$5:$E4376,$C$5:$C4376,$C4377))</f>
        <v/>
      </c>
      <c r="G4377" s="54">
        <f>IF($B4377="","",MAX(0,$E4377-MAX(0,SUMIFS(Тех_Движение!$G$2:$G$5111,Тех_Движение!$D$2:$D$5111,$C4377,Тех_Движение!$B$2:$B$5111,"&lt;="&amp;Настройки!$B$5-1)-$F4377)))</f>
        <v/>
      </c>
      <c r="H4377" s="54">
        <f>IF($B4377="","",IF(AND($D4377&gt;=Настройки!$B$5,$D4377&lt;=Настройки!$B$6),$E4377,0))</f>
        <v/>
      </c>
      <c r="I4377" s="54">
        <f>IF($B4377="","",$G4377+$H4377-$J4377)</f>
        <v/>
      </c>
      <c r="J4377" s="54">
        <f>IF($B4377="","",MAX(0,$E4377-MAX(0,SUMIFS(Тех_Движение!$G$2:$G$5111,Тех_Движение!$D$2:$D$5111,$C4377,Тех_Движение!$B$2:$B$5111,"&lt;="&amp;Настройки!$B$6)-$F4377)))</f>
        <v/>
      </c>
      <c r="K4377" s="54">
        <f>IF(OR($B4377="",K$3&lt;$D4377+Настройки!$B$7),0,MAX(0,$E4377-MAX(0,SUMIFS(Тех_Движение!$G$2:$G$5111,Тех_Движение!$D$2:$D$5111,$C4377,Тех_Движение!$B$2:$B$5111,"&lt;="&amp;K$3)-$F4377)))</f>
        <v/>
      </c>
      <c r="L4377" s="54">
        <f>IF(OR($B4377="",L$3&lt;$D4377+Настройки!$B$7),0,MAX(0,$E4377-MAX(0,SUMIFS(Тех_Движение!$G$2:$G$5111,Тех_Движение!$D$2:$D$5111,$C4377,Тех_Движение!$B$2:$B$5111,"&lt;="&amp;L$3)-$F4377)))</f>
        <v/>
      </c>
      <c r="M4377" s="54">
        <f>IF(OR($B4377="",M$3&lt;$D4377+Настройки!$B$7),0,MAX(0,$E4377-MAX(0,SUMIFS(Тех_Движение!$G$2:$G$5111,Тех_Движение!$D$2:$D$5111,$C4377,Тех_Движение!$B$2:$B$5111,"&lt;="&amp;M$3)-$F4377)))</f>
        <v/>
      </c>
      <c r="N4377" s="54">
        <f>IF(OR($B4377="",N$3&lt;$D4377+Настройки!$B$7),0,MAX(0,$E4377-MAX(0,SUMIFS(Тех_Движение!$G$2:$G$5111,Тех_Движение!$D$2:$D$5111,$C4377,Тех_Движение!$B$2:$B$5111,"&lt;="&amp;N$3)-$F4377)))</f>
        <v/>
      </c>
      <c r="O4377" s="54">
        <f>IF(OR($B4377="",O$3&lt;$D4377+Настройки!$B$7),0,MAX(0,$E4377-MAX(0,SUMIFS(Тех_Движение!$G$2:$G$5111,Тех_Движение!$D$2:$D$5111,$C4377,Тех_Движение!$B$2:$B$5111,"&lt;="&amp;O$3)-$F4377)))</f>
        <v/>
      </c>
      <c r="P4377" s="54">
        <f>IF(OR($B4377="",P$3&lt;$D4377+Настройки!$B$7),0,MAX(0,$E4377-MAX(0,SUMIFS(Тех_Движение!$G$2:$G$5111,Тех_Движение!$D$2:$D$5111,$C4377,Тех_Движение!$B$2:$B$5111,"&lt;="&amp;P$3)-$F4377)))</f>
        <v/>
      </c>
      <c r="Q4377" s="54">
        <f>IF(OR($B4377="",Q$3&lt;$D4377+Настройки!$B$7),0,MAX(0,$E4377-MAX(0,SUMIFS(Тех_Движение!$G$2:$G$5111,Тех_Движение!$D$2:$D$5111,$C4377,Тех_Движение!$B$2:$B$5111,"&lt;="&amp;Q$3)-$F4377)))</f>
        <v/>
      </c>
      <c r="R4377" s="54">
        <f>IF($B4377="","",SUM($K4377:$Q4377))</f>
        <v/>
      </c>
      <c r="S4377" s="56">
        <f>IF($B4377="","",VLOOKUP($C4377,Настройки!$A$11:$L$17,9,FALSE))</f>
        <v/>
      </c>
      <c r="T4377" s="56">
        <f>IF($B4377="","",$R4377*$S4377)</f>
        <v/>
      </c>
    </row>
    <row r="4378">
      <c r="A4378" s="20">
        <f>Тех_Движение!$A$4375</f>
        <v/>
      </c>
      <c r="B4378" s="20">
        <f>IF(Тех_Движение!$F$4375&gt;0,Тех_Движение!$I$4375,"")</f>
        <v/>
      </c>
      <c r="C4378" s="20">
        <f>IF($B4378="","",Тех_Движение!$D$4375)</f>
        <v/>
      </c>
      <c r="D4378" s="42">
        <f>IF($B4378="","",Тех_Движение!$B$4375)</f>
        <v/>
      </c>
      <c r="E4378" s="54">
        <f>IF($B4378="","",Тех_Движение!$F$4375)</f>
        <v/>
      </c>
      <c r="F4378" s="54">
        <f>IF($B4378="","",SUMIFS($E$5:$E4377,$C$5:$C4377,$C4378))</f>
        <v/>
      </c>
      <c r="G4378" s="54">
        <f>IF($B4378="","",MAX(0,$E4378-MAX(0,SUMIFS(Тех_Движение!$G$2:$G$5111,Тех_Движение!$D$2:$D$5111,$C4378,Тех_Движение!$B$2:$B$5111,"&lt;="&amp;Настройки!$B$5-1)-$F4378)))</f>
        <v/>
      </c>
      <c r="H4378" s="54">
        <f>IF($B4378="","",IF(AND($D4378&gt;=Настройки!$B$5,$D4378&lt;=Настройки!$B$6),$E4378,0))</f>
        <v/>
      </c>
      <c r="I4378" s="54">
        <f>IF($B4378="","",$G4378+$H4378-$J4378)</f>
        <v/>
      </c>
      <c r="J4378" s="54">
        <f>IF($B4378="","",MAX(0,$E4378-MAX(0,SUMIFS(Тех_Движение!$G$2:$G$5111,Тех_Движение!$D$2:$D$5111,$C4378,Тех_Движение!$B$2:$B$5111,"&lt;="&amp;Настройки!$B$6)-$F4378)))</f>
        <v/>
      </c>
      <c r="K4378" s="54">
        <f>IF(OR($B4378="",K$3&lt;$D4378+Настройки!$B$7),0,MAX(0,$E4378-MAX(0,SUMIFS(Тех_Движение!$G$2:$G$5111,Тех_Движение!$D$2:$D$5111,$C4378,Тех_Движение!$B$2:$B$5111,"&lt;="&amp;K$3)-$F4378)))</f>
        <v/>
      </c>
      <c r="L4378" s="54">
        <f>IF(OR($B4378="",L$3&lt;$D4378+Настройки!$B$7),0,MAX(0,$E4378-MAX(0,SUMIFS(Тех_Движение!$G$2:$G$5111,Тех_Движение!$D$2:$D$5111,$C4378,Тех_Движение!$B$2:$B$5111,"&lt;="&amp;L$3)-$F4378)))</f>
        <v/>
      </c>
      <c r="M4378" s="54">
        <f>IF(OR($B4378="",M$3&lt;$D4378+Настройки!$B$7),0,MAX(0,$E4378-MAX(0,SUMIFS(Тех_Движение!$G$2:$G$5111,Тех_Движение!$D$2:$D$5111,$C4378,Тех_Движение!$B$2:$B$5111,"&lt;="&amp;M$3)-$F4378)))</f>
        <v/>
      </c>
      <c r="N4378" s="54">
        <f>IF(OR($B4378="",N$3&lt;$D4378+Настройки!$B$7),0,MAX(0,$E4378-MAX(0,SUMIFS(Тех_Движение!$G$2:$G$5111,Тех_Движение!$D$2:$D$5111,$C4378,Тех_Движение!$B$2:$B$5111,"&lt;="&amp;N$3)-$F4378)))</f>
        <v/>
      </c>
      <c r="O4378" s="54">
        <f>IF(OR($B4378="",O$3&lt;$D4378+Настройки!$B$7),0,MAX(0,$E4378-MAX(0,SUMIFS(Тех_Движение!$G$2:$G$5111,Тех_Движение!$D$2:$D$5111,$C4378,Тех_Движение!$B$2:$B$5111,"&lt;="&amp;O$3)-$F4378)))</f>
        <v/>
      </c>
      <c r="P4378" s="54">
        <f>IF(OR($B4378="",P$3&lt;$D4378+Настройки!$B$7),0,MAX(0,$E4378-MAX(0,SUMIFS(Тех_Движение!$G$2:$G$5111,Тех_Движение!$D$2:$D$5111,$C4378,Тех_Движение!$B$2:$B$5111,"&lt;="&amp;P$3)-$F4378)))</f>
        <v/>
      </c>
      <c r="Q4378" s="54">
        <f>IF(OR($B4378="",Q$3&lt;$D4378+Настройки!$B$7),0,MAX(0,$E4378-MAX(0,SUMIFS(Тех_Движение!$G$2:$G$5111,Тех_Движение!$D$2:$D$5111,$C4378,Тех_Движение!$B$2:$B$5111,"&lt;="&amp;Q$3)-$F4378)))</f>
        <v/>
      </c>
      <c r="R4378" s="54">
        <f>IF($B4378="","",SUM($K4378:$Q4378))</f>
        <v/>
      </c>
      <c r="S4378" s="56">
        <f>IF($B4378="","",VLOOKUP($C4378,Настройки!$A$11:$L$17,9,FALSE))</f>
        <v/>
      </c>
      <c r="T4378" s="56">
        <f>IF($B4378="","",$R4378*$S4378)</f>
        <v/>
      </c>
    </row>
    <row r="4379">
      <c r="A4379" s="20">
        <f>Тех_Движение!$A$4376</f>
        <v/>
      </c>
      <c r="B4379" s="20">
        <f>IF(Тех_Движение!$F$4376&gt;0,Тех_Движение!$I$4376,"")</f>
        <v/>
      </c>
      <c r="C4379" s="20">
        <f>IF($B4379="","",Тех_Движение!$D$4376)</f>
        <v/>
      </c>
      <c r="D4379" s="42">
        <f>IF($B4379="","",Тех_Движение!$B$4376)</f>
        <v/>
      </c>
      <c r="E4379" s="54">
        <f>IF($B4379="","",Тех_Движение!$F$4376)</f>
        <v/>
      </c>
      <c r="F4379" s="54">
        <f>IF($B4379="","",SUMIFS($E$5:$E4378,$C$5:$C4378,$C4379))</f>
        <v/>
      </c>
      <c r="G4379" s="54">
        <f>IF($B4379="","",MAX(0,$E4379-MAX(0,SUMIFS(Тех_Движение!$G$2:$G$5111,Тех_Движение!$D$2:$D$5111,$C4379,Тех_Движение!$B$2:$B$5111,"&lt;="&amp;Настройки!$B$5-1)-$F4379)))</f>
        <v/>
      </c>
      <c r="H4379" s="54">
        <f>IF($B4379="","",IF(AND($D4379&gt;=Настройки!$B$5,$D4379&lt;=Настройки!$B$6),$E4379,0))</f>
        <v/>
      </c>
      <c r="I4379" s="54">
        <f>IF($B4379="","",$G4379+$H4379-$J4379)</f>
        <v/>
      </c>
      <c r="J4379" s="54">
        <f>IF($B4379="","",MAX(0,$E4379-MAX(0,SUMIFS(Тех_Движение!$G$2:$G$5111,Тех_Движение!$D$2:$D$5111,$C4379,Тех_Движение!$B$2:$B$5111,"&lt;="&amp;Настройки!$B$6)-$F4379)))</f>
        <v/>
      </c>
      <c r="K4379" s="54">
        <f>IF(OR($B4379="",K$3&lt;$D4379+Настройки!$B$7),0,MAX(0,$E4379-MAX(0,SUMIFS(Тех_Движение!$G$2:$G$5111,Тех_Движение!$D$2:$D$5111,$C4379,Тех_Движение!$B$2:$B$5111,"&lt;="&amp;K$3)-$F4379)))</f>
        <v/>
      </c>
      <c r="L4379" s="54">
        <f>IF(OR($B4379="",L$3&lt;$D4379+Настройки!$B$7),0,MAX(0,$E4379-MAX(0,SUMIFS(Тех_Движение!$G$2:$G$5111,Тех_Движение!$D$2:$D$5111,$C4379,Тех_Движение!$B$2:$B$5111,"&lt;="&amp;L$3)-$F4379)))</f>
        <v/>
      </c>
      <c r="M4379" s="54">
        <f>IF(OR($B4379="",M$3&lt;$D4379+Настройки!$B$7),0,MAX(0,$E4379-MAX(0,SUMIFS(Тех_Движение!$G$2:$G$5111,Тех_Движение!$D$2:$D$5111,$C4379,Тех_Движение!$B$2:$B$5111,"&lt;="&amp;M$3)-$F4379)))</f>
        <v/>
      </c>
      <c r="N4379" s="54">
        <f>IF(OR($B4379="",N$3&lt;$D4379+Настройки!$B$7),0,MAX(0,$E4379-MAX(0,SUMIFS(Тех_Движение!$G$2:$G$5111,Тех_Движение!$D$2:$D$5111,$C4379,Тех_Движение!$B$2:$B$5111,"&lt;="&amp;N$3)-$F4379)))</f>
        <v/>
      </c>
      <c r="O4379" s="54">
        <f>IF(OR($B4379="",O$3&lt;$D4379+Настройки!$B$7),0,MAX(0,$E4379-MAX(0,SUMIFS(Тех_Движение!$G$2:$G$5111,Тех_Движение!$D$2:$D$5111,$C4379,Тех_Движение!$B$2:$B$5111,"&lt;="&amp;O$3)-$F4379)))</f>
        <v/>
      </c>
      <c r="P4379" s="54">
        <f>IF(OR($B4379="",P$3&lt;$D4379+Настройки!$B$7),0,MAX(0,$E4379-MAX(0,SUMIFS(Тех_Движение!$G$2:$G$5111,Тех_Движение!$D$2:$D$5111,$C4379,Тех_Движение!$B$2:$B$5111,"&lt;="&amp;P$3)-$F4379)))</f>
        <v/>
      </c>
      <c r="Q4379" s="54">
        <f>IF(OR($B4379="",Q$3&lt;$D4379+Настройки!$B$7),0,MAX(0,$E4379-MAX(0,SUMIFS(Тех_Движение!$G$2:$G$5111,Тех_Движение!$D$2:$D$5111,$C4379,Тех_Движение!$B$2:$B$5111,"&lt;="&amp;Q$3)-$F4379)))</f>
        <v/>
      </c>
      <c r="R4379" s="54">
        <f>IF($B4379="","",SUM($K4379:$Q4379))</f>
        <v/>
      </c>
      <c r="S4379" s="56">
        <f>IF($B4379="","",VLOOKUP($C4379,Настройки!$A$11:$L$17,9,FALSE))</f>
        <v/>
      </c>
      <c r="T4379" s="56">
        <f>IF($B4379="","",$R4379*$S4379)</f>
        <v/>
      </c>
    </row>
    <row r="4380">
      <c r="A4380" s="20">
        <f>Тех_Движение!$A$4377</f>
        <v/>
      </c>
      <c r="B4380" s="20">
        <f>IF(Тех_Движение!$F$4377&gt;0,Тех_Движение!$I$4377,"")</f>
        <v/>
      </c>
      <c r="C4380" s="20">
        <f>IF($B4380="","",Тех_Движение!$D$4377)</f>
        <v/>
      </c>
      <c r="D4380" s="42">
        <f>IF($B4380="","",Тех_Движение!$B$4377)</f>
        <v/>
      </c>
      <c r="E4380" s="54">
        <f>IF($B4380="","",Тех_Движение!$F$4377)</f>
        <v/>
      </c>
      <c r="F4380" s="54">
        <f>IF($B4380="","",SUMIFS($E$5:$E4379,$C$5:$C4379,$C4380))</f>
        <v/>
      </c>
      <c r="G4380" s="54">
        <f>IF($B4380="","",MAX(0,$E4380-MAX(0,SUMIFS(Тех_Движение!$G$2:$G$5111,Тех_Движение!$D$2:$D$5111,$C4380,Тех_Движение!$B$2:$B$5111,"&lt;="&amp;Настройки!$B$5-1)-$F4380)))</f>
        <v/>
      </c>
      <c r="H4380" s="54">
        <f>IF($B4380="","",IF(AND($D4380&gt;=Настройки!$B$5,$D4380&lt;=Настройки!$B$6),$E4380,0))</f>
        <v/>
      </c>
      <c r="I4380" s="54">
        <f>IF($B4380="","",$G4380+$H4380-$J4380)</f>
        <v/>
      </c>
      <c r="J4380" s="54">
        <f>IF($B4380="","",MAX(0,$E4380-MAX(0,SUMIFS(Тех_Движение!$G$2:$G$5111,Тех_Движение!$D$2:$D$5111,$C4380,Тех_Движение!$B$2:$B$5111,"&lt;="&amp;Настройки!$B$6)-$F4380)))</f>
        <v/>
      </c>
      <c r="K4380" s="54">
        <f>IF(OR($B4380="",K$3&lt;$D4380+Настройки!$B$7),0,MAX(0,$E4380-MAX(0,SUMIFS(Тех_Движение!$G$2:$G$5111,Тех_Движение!$D$2:$D$5111,$C4380,Тех_Движение!$B$2:$B$5111,"&lt;="&amp;K$3)-$F4380)))</f>
        <v/>
      </c>
      <c r="L4380" s="54">
        <f>IF(OR($B4380="",L$3&lt;$D4380+Настройки!$B$7),0,MAX(0,$E4380-MAX(0,SUMIFS(Тех_Движение!$G$2:$G$5111,Тех_Движение!$D$2:$D$5111,$C4380,Тех_Движение!$B$2:$B$5111,"&lt;="&amp;L$3)-$F4380)))</f>
        <v/>
      </c>
      <c r="M4380" s="54">
        <f>IF(OR($B4380="",M$3&lt;$D4380+Настройки!$B$7),0,MAX(0,$E4380-MAX(0,SUMIFS(Тех_Движение!$G$2:$G$5111,Тех_Движение!$D$2:$D$5111,$C4380,Тех_Движение!$B$2:$B$5111,"&lt;="&amp;M$3)-$F4380)))</f>
        <v/>
      </c>
      <c r="N4380" s="54">
        <f>IF(OR($B4380="",N$3&lt;$D4380+Настройки!$B$7),0,MAX(0,$E4380-MAX(0,SUMIFS(Тех_Движение!$G$2:$G$5111,Тех_Движение!$D$2:$D$5111,$C4380,Тех_Движение!$B$2:$B$5111,"&lt;="&amp;N$3)-$F4380)))</f>
        <v/>
      </c>
      <c r="O4380" s="54">
        <f>IF(OR($B4380="",O$3&lt;$D4380+Настройки!$B$7),0,MAX(0,$E4380-MAX(0,SUMIFS(Тех_Движение!$G$2:$G$5111,Тех_Движение!$D$2:$D$5111,$C4380,Тех_Движение!$B$2:$B$5111,"&lt;="&amp;O$3)-$F4380)))</f>
        <v/>
      </c>
      <c r="P4380" s="54">
        <f>IF(OR($B4380="",P$3&lt;$D4380+Настройки!$B$7),0,MAX(0,$E4380-MAX(0,SUMIFS(Тех_Движение!$G$2:$G$5111,Тех_Движение!$D$2:$D$5111,$C4380,Тех_Движение!$B$2:$B$5111,"&lt;="&amp;P$3)-$F4380)))</f>
        <v/>
      </c>
      <c r="Q4380" s="54">
        <f>IF(OR($B4380="",Q$3&lt;$D4380+Настройки!$B$7),0,MAX(0,$E4380-MAX(0,SUMIFS(Тех_Движение!$G$2:$G$5111,Тех_Движение!$D$2:$D$5111,$C4380,Тех_Движение!$B$2:$B$5111,"&lt;="&amp;Q$3)-$F4380)))</f>
        <v/>
      </c>
      <c r="R4380" s="54">
        <f>IF($B4380="","",SUM($K4380:$Q4380))</f>
        <v/>
      </c>
      <c r="S4380" s="56">
        <f>IF($B4380="","",VLOOKUP($C4380,Настройки!$A$11:$L$17,9,FALSE))</f>
        <v/>
      </c>
      <c r="T4380" s="56">
        <f>IF($B4380="","",$R4380*$S4380)</f>
        <v/>
      </c>
    </row>
    <row r="4381">
      <c r="A4381" s="20">
        <f>Тех_Движение!$A$4378</f>
        <v/>
      </c>
      <c r="B4381" s="20">
        <f>IF(Тех_Движение!$F$4378&gt;0,Тех_Движение!$I$4378,"")</f>
        <v/>
      </c>
      <c r="C4381" s="20">
        <f>IF($B4381="","",Тех_Движение!$D$4378)</f>
        <v/>
      </c>
      <c r="D4381" s="42">
        <f>IF($B4381="","",Тех_Движение!$B$4378)</f>
        <v/>
      </c>
      <c r="E4381" s="54">
        <f>IF($B4381="","",Тех_Движение!$F$4378)</f>
        <v/>
      </c>
      <c r="F4381" s="54">
        <f>IF($B4381="","",SUMIFS($E$5:$E4380,$C$5:$C4380,$C4381))</f>
        <v/>
      </c>
      <c r="G4381" s="54">
        <f>IF($B4381="","",MAX(0,$E4381-MAX(0,SUMIFS(Тех_Движение!$G$2:$G$5111,Тех_Движение!$D$2:$D$5111,$C4381,Тех_Движение!$B$2:$B$5111,"&lt;="&amp;Настройки!$B$5-1)-$F4381)))</f>
        <v/>
      </c>
      <c r="H4381" s="54">
        <f>IF($B4381="","",IF(AND($D4381&gt;=Настройки!$B$5,$D4381&lt;=Настройки!$B$6),$E4381,0))</f>
        <v/>
      </c>
      <c r="I4381" s="54">
        <f>IF($B4381="","",$G4381+$H4381-$J4381)</f>
        <v/>
      </c>
      <c r="J4381" s="54">
        <f>IF($B4381="","",MAX(0,$E4381-MAX(0,SUMIFS(Тех_Движение!$G$2:$G$5111,Тех_Движение!$D$2:$D$5111,$C4381,Тех_Движение!$B$2:$B$5111,"&lt;="&amp;Настройки!$B$6)-$F4381)))</f>
        <v/>
      </c>
      <c r="K4381" s="54">
        <f>IF(OR($B4381="",K$3&lt;$D4381+Настройки!$B$7),0,MAX(0,$E4381-MAX(0,SUMIFS(Тех_Движение!$G$2:$G$5111,Тех_Движение!$D$2:$D$5111,$C4381,Тех_Движение!$B$2:$B$5111,"&lt;="&amp;K$3)-$F4381)))</f>
        <v/>
      </c>
      <c r="L4381" s="54">
        <f>IF(OR($B4381="",L$3&lt;$D4381+Настройки!$B$7),0,MAX(0,$E4381-MAX(0,SUMIFS(Тех_Движение!$G$2:$G$5111,Тех_Движение!$D$2:$D$5111,$C4381,Тех_Движение!$B$2:$B$5111,"&lt;="&amp;L$3)-$F4381)))</f>
        <v/>
      </c>
      <c r="M4381" s="54">
        <f>IF(OR($B4381="",M$3&lt;$D4381+Настройки!$B$7),0,MAX(0,$E4381-MAX(0,SUMIFS(Тех_Движение!$G$2:$G$5111,Тех_Движение!$D$2:$D$5111,$C4381,Тех_Движение!$B$2:$B$5111,"&lt;="&amp;M$3)-$F4381)))</f>
        <v/>
      </c>
      <c r="N4381" s="54">
        <f>IF(OR($B4381="",N$3&lt;$D4381+Настройки!$B$7),0,MAX(0,$E4381-MAX(0,SUMIFS(Тех_Движение!$G$2:$G$5111,Тех_Движение!$D$2:$D$5111,$C4381,Тех_Движение!$B$2:$B$5111,"&lt;="&amp;N$3)-$F4381)))</f>
        <v/>
      </c>
      <c r="O4381" s="54">
        <f>IF(OR($B4381="",O$3&lt;$D4381+Настройки!$B$7),0,MAX(0,$E4381-MAX(0,SUMIFS(Тех_Движение!$G$2:$G$5111,Тех_Движение!$D$2:$D$5111,$C4381,Тех_Движение!$B$2:$B$5111,"&lt;="&amp;O$3)-$F4381)))</f>
        <v/>
      </c>
      <c r="P4381" s="54">
        <f>IF(OR($B4381="",P$3&lt;$D4381+Настройки!$B$7),0,MAX(0,$E4381-MAX(0,SUMIFS(Тех_Движение!$G$2:$G$5111,Тех_Движение!$D$2:$D$5111,$C4381,Тех_Движение!$B$2:$B$5111,"&lt;="&amp;P$3)-$F4381)))</f>
        <v/>
      </c>
      <c r="Q4381" s="54">
        <f>IF(OR($B4381="",Q$3&lt;$D4381+Настройки!$B$7),0,MAX(0,$E4381-MAX(0,SUMIFS(Тех_Движение!$G$2:$G$5111,Тех_Движение!$D$2:$D$5111,$C4381,Тех_Движение!$B$2:$B$5111,"&lt;="&amp;Q$3)-$F4381)))</f>
        <v/>
      </c>
      <c r="R4381" s="54">
        <f>IF($B4381="","",SUM($K4381:$Q4381))</f>
        <v/>
      </c>
      <c r="S4381" s="56">
        <f>IF($B4381="","",VLOOKUP($C4381,Настройки!$A$11:$L$17,9,FALSE))</f>
        <v/>
      </c>
      <c r="T4381" s="56">
        <f>IF($B4381="","",$R4381*$S4381)</f>
        <v/>
      </c>
    </row>
    <row r="4382">
      <c r="A4382" s="20">
        <f>Тех_Движение!$A$4379</f>
        <v/>
      </c>
      <c r="B4382" s="20">
        <f>IF(Тех_Движение!$F$4379&gt;0,Тех_Движение!$I$4379,"")</f>
        <v/>
      </c>
      <c r="C4382" s="20">
        <f>IF($B4382="","",Тех_Движение!$D$4379)</f>
        <v/>
      </c>
      <c r="D4382" s="42">
        <f>IF($B4382="","",Тех_Движение!$B$4379)</f>
        <v/>
      </c>
      <c r="E4382" s="54">
        <f>IF($B4382="","",Тех_Движение!$F$4379)</f>
        <v/>
      </c>
      <c r="F4382" s="54">
        <f>IF($B4382="","",SUMIFS($E$5:$E4381,$C$5:$C4381,$C4382))</f>
        <v/>
      </c>
      <c r="G4382" s="54">
        <f>IF($B4382="","",MAX(0,$E4382-MAX(0,SUMIFS(Тех_Движение!$G$2:$G$5111,Тех_Движение!$D$2:$D$5111,$C4382,Тех_Движение!$B$2:$B$5111,"&lt;="&amp;Настройки!$B$5-1)-$F4382)))</f>
        <v/>
      </c>
      <c r="H4382" s="54">
        <f>IF($B4382="","",IF(AND($D4382&gt;=Настройки!$B$5,$D4382&lt;=Настройки!$B$6),$E4382,0))</f>
        <v/>
      </c>
      <c r="I4382" s="54">
        <f>IF($B4382="","",$G4382+$H4382-$J4382)</f>
        <v/>
      </c>
      <c r="J4382" s="54">
        <f>IF($B4382="","",MAX(0,$E4382-MAX(0,SUMIFS(Тех_Движение!$G$2:$G$5111,Тех_Движение!$D$2:$D$5111,$C4382,Тех_Движение!$B$2:$B$5111,"&lt;="&amp;Настройки!$B$6)-$F4382)))</f>
        <v/>
      </c>
      <c r="K4382" s="54">
        <f>IF(OR($B4382="",K$3&lt;$D4382+Настройки!$B$7),0,MAX(0,$E4382-MAX(0,SUMIFS(Тех_Движение!$G$2:$G$5111,Тех_Движение!$D$2:$D$5111,$C4382,Тех_Движение!$B$2:$B$5111,"&lt;="&amp;K$3)-$F4382)))</f>
        <v/>
      </c>
      <c r="L4382" s="54">
        <f>IF(OR($B4382="",L$3&lt;$D4382+Настройки!$B$7),0,MAX(0,$E4382-MAX(0,SUMIFS(Тех_Движение!$G$2:$G$5111,Тех_Движение!$D$2:$D$5111,$C4382,Тех_Движение!$B$2:$B$5111,"&lt;="&amp;L$3)-$F4382)))</f>
        <v/>
      </c>
      <c r="M4382" s="54">
        <f>IF(OR($B4382="",M$3&lt;$D4382+Настройки!$B$7),0,MAX(0,$E4382-MAX(0,SUMIFS(Тех_Движение!$G$2:$G$5111,Тех_Движение!$D$2:$D$5111,$C4382,Тех_Движение!$B$2:$B$5111,"&lt;="&amp;M$3)-$F4382)))</f>
        <v/>
      </c>
      <c r="N4382" s="54">
        <f>IF(OR($B4382="",N$3&lt;$D4382+Настройки!$B$7),0,MAX(0,$E4382-MAX(0,SUMIFS(Тех_Движение!$G$2:$G$5111,Тех_Движение!$D$2:$D$5111,$C4382,Тех_Движение!$B$2:$B$5111,"&lt;="&amp;N$3)-$F4382)))</f>
        <v/>
      </c>
      <c r="O4382" s="54">
        <f>IF(OR($B4382="",O$3&lt;$D4382+Настройки!$B$7),0,MAX(0,$E4382-MAX(0,SUMIFS(Тех_Движение!$G$2:$G$5111,Тех_Движение!$D$2:$D$5111,$C4382,Тех_Движение!$B$2:$B$5111,"&lt;="&amp;O$3)-$F4382)))</f>
        <v/>
      </c>
      <c r="P4382" s="54">
        <f>IF(OR($B4382="",P$3&lt;$D4382+Настройки!$B$7),0,MAX(0,$E4382-MAX(0,SUMIFS(Тех_Движение!$G$2:$G$5111,Тех_Движение!$D$2:$D$5111,$C4382,Тех_Движение!$B$2:$B$5111,"&lt;="&amp;P$3)-$F4382)))</f>
        <v/>
      </c>
      <c r="Q4382" s="54">
        <f>IF(OR($B4382="",Q$3&lt;$D4382+Настройки!$B$7),0,MAX(0,$E4382-MAX(0,SUMIFS(Тех_Движение!$G$2:$G$5111,Тех_Движение!$D$2:$D$5111,$C4382,Тех_Движение!$B$2:$B$5111,"&lt;="&amp;Q$3)-$F4382)))</f>
        <v/>
      </c>
      <c r="R4382" s="54">
        <f>IF($B4382="","",SUM($K4382:$Q4382))</f>
        <v/>
      </c>
      <c r="S4382" s="56">
        <f>IF($B4382="","",VLOOKUP($C4382,Настройки!$A$11:$L$17,9,FALSE))</f>
        <v/>
      </c>
      <c r="T4382" s="56">
        <f>IF($B4382="","",$R4382*$S4382)</f>
        <v/>
      </c>
    </row>
    <row r="4383">
      <c r="A4383" s="20">
        <f>Тех_Движение!$A$4380</f>
        <v/>
      </c>
      <c r="B4383" s="20">
        <f>IF(Тех_Движение!$F$4380&gt;0,Тех_Движение!$I$4380,"")</f>
        <v/>
      </c>
      <c r="C4383" s="20">
        <f>IF($B4383="","",Тех_Движение!$D$4380)</f>
        <v/>
      </c>
      <c r="D4383" s="42">
        <f>IF($B4383="","",Тех_Движение!$B$4380)</f>
        <v/>
      </c>
      <c r="E4383" s="54">
        <f>IF($B4383="","",Тех_Движение!$F$4380)</f>
        <v/>
      </c>
      <c r="F4383" s="54">
        <f>IF($B4383="","",SUMIFS($E$5:$E4382,$C$5:$C4382,$C4383))</f>
        <v/>
      </c>
      <c r="G4383" s="54">
        <f>IF($B4383="","",MAX(0,$E4383-MAX(0,SUMIFS(Тех_Движение!$G$2:$G$5111,Тех_Движение!$D$2:$D$5111,$C4383,Тех_Движение!$B$2:$B$5111,"&lt;="&amp;Настройки!$B$5-1)-$F4383)))</f>
        <v/>
      </c>
      <c r="H4383" s="54">
        <f>IF($B4383="","",IF(AND($D4383&gt;=Настройки!$B$5,$D4383&lt;=Настройки!$B$6),$E4383,0))</f>
        <v/>
      </c>
      <c r="I4383" s="54">
        <f>IF($B4383="","",$G4383+$H4383-$J4383)</f>
        <v/>
      </c>
      <c r="J4383" s="54">
        <f>IF($B4383="","",MAX(0,$E4383-MAX(0,SUMIFS(Тех_Движение!$G$2:$G$5111,Тех_Движение!$D$2:$D$5111,$C4383,Тех_Движение!$B$2:$B$5111,"&lt;="&amp;Настройки!$B$6)-$F4383)))</f>
        <v/>
      </c>
      <c r="K4383" s="54">
        <f>IF(OR($B4383="",K$3&lt;$D4383+Настройки!$B$7),0,MAX(0,$E4383-MAX(0,SUMIFS(Тех_Движение!$G$2:$G$5111,Тех_Движение!$D$2:$D$5111,$C4383,Тех_Движение!$B$2:$B$5111,"&lt;="&amp;K$3)-$F4383)))</f>
        <v/>
      </c>
      <c r="L4383" s="54">
        <f>IF(OR($B4383="",L$3&lt;$D4383+Настройки!$B$7),0,MAX(0,$E4383-MAX(0,SUMIFS(Тех_Движение!$G$2:$G$5111,Тех_Движение!$D$2:$D$5111,$C4383,Тех_Движение!$B$2:$B$5111,"&lt;="&amp;L$3)-$F4383)))</f>
        <v/>
      </c>
      <c r="M4383" s="54">
        <f>IF(OR($B4383="",M$3&lt;$D4383+Настройки!$B$7),0,MAX(0,$E4383-MAX(0,SUMIFS(Тех_Движение!$G$2:$G$5111,Тех_Движение!$D$2:$D$5111,$C4383,Тех_Движение!$B$2:$B$5111,"&lt;="&amp;M$3)-$F4383)))</f>
        <v/>
      </c>
      <c r="N4383" s="54">
        <f>IF(OR($B4383="",N$3&lt;$D4383+Настройки!$B$7),0,MAX(0,$E4383-MAX(0,SUMIFS(Тех_Движение!$G$2:$G$5111,Тех_Движение!$D$2:$D$5111,$C4383,Тех_Движение!$B$2:$B$5111,"&lt;="&amp;N$3)-$F4383)))</f>
        <v/>
      </c>
      <c r="O4383" s="54">
        <f>IF(OR($B4383="",O$3&lt;$D4383+Настройки!$B$7),0,MAX(0,$E4383-MAX(0,SUMIFS(Тех_Движение!$G$2:$G$5111,Тех_Движение!$D$2:$D$5111,$C4383,Тех_Движение!$B$2:$B$5111,"&lt;="&amp;O$3)-$F4383)))</f>
        <v/>
      </c>
      <c r="P4383" s="54">
        <f>IF(OR($B4383="",P$3&lt;$D4383+Настройки!$B$7),0,MAX(0,$E4383-MAX(0,SUMIFS(Тех_Движение!$G$2:$G$5111,Тех_Движение!$D$2:$D$5111,$C4383,Тех_Движение!$B$2:$B$5111,"&lt;="&amp;P$3)-$F4383)))</f>
        <v/>
      </c>
      <c r="Q4383" s="54">
        <f>IF(OR($B4383="",Q$3&lt;$D4383+Настройки!$B$7),0,MAX(0,$E4383-MAX(0,SUMIFS(Тех_Движение!$G$2:$G$5111,Тех_Движение!$D$2:$D$5111,$C4383,Тех_Движение!$B$2:$B$5111,"&lt;="&amp;Q$3)-$F4383)))</f>
        <v/>
      </c>
      <c r="R4383" s="54">
        <f>IF($B4383="","",SUM($K4383:$Q4383))</f>
        <v/>
      </c>
      <c r="S4383" s="56">
        <f>IF($B4383="","",VLOOKUP($C4383,Настройки!$A$11:$L$17,9,FALSE))</f>
        <v/>
      </c>
      <c r="T4383" s="56">
        <f>IF($B4383="","",$R4383*$S4383)</f>
        <v/>
      </c>
    </row>
    <row r="4384">
      <c r="A4384" s="20">
        <f>Тех_Движение!$A$4381</f>
        <v/>
      </c>
      <c r="B4384" s="20">
        <f>IF(Тех_Движение!$F$4381&gt;0,Тех_Движение!$I$4381,"")</f>
        <v/>
      </c>
      <c r="C4384" s="20">
        <f>IF($B4384="","",Тех_Движение!$D$4381)</f>
        <v/>
      </c>
      <c r="D4384" s="42">
        <f>IF($B4384="","",Тех_Движение!$B$4381)</f>
        <v/>
      </c>
      <c r="E4384" s="54">
        <f>IF($B4384="","",Тех_Движение!$F$4381)</f>
        <v/>
      </c>
      <c r="F4384" s="54">
        <f>IF($B4384="","",SUMIFS($E$5:$E4383,$C$5:$C4383,$C4384))</f>
        <v/>
      </c>
      <c r="G4384" s="54">
        <f>IF($B4384="","",MAX(0,$E4384-MAX(0,SUMIFS(Тех_Движение!$G$2:$G$5111,Тех_Движение!$D$2:$D$5111,$C4384,Тех_Движение!$B$2:$B$5111,"&lt;="&amp;Настройки!$B$5-1)-$F4384)))</f>
        <v/>
      </c>
      <c r="H4384" s="54">
        <f>IF($B4384="","",IF(AND($D4384&gt;=Настройки!$B$5,$D4384&lt;=Настройки!$B$6),$E4384,0))</f>
        <v/>
      </c>
      <c r="I4384" s="54">
        <f>IF($B4384="","",$G4384+$H4384-$J4384)</f>
        <v/>
      </c>
      <c r="J4384" s="54">
        <f>IF($B4384="","",MAX(0,$E4384-MAX(0,SUMIFS(Тех_Движение!$G$2:$G$5111,Тех_Движение!$D$2:$D$5111,$C4384,Тех_Движение!$B$2:$B$5111,"&lt;="&amp;Настройки!$B$6)-$F4384)))</f>
        <v/>
      </c>
      <c r="K4384" s="54">
        <f>IF(OR($B4384="",K$3&lt;$D4384+Настройки!$B$7),0,MAX(0,$E4384-MAX(0,SUMIFS(Тех_Движение!$G$2:$G$5111,Тех_Движение!$D$2:$D$5111,$C4384,Тех_Движение!$B$2:$B$5111,"&lt;="&amp;K$3)-$F4384)))</f>
        <v/>
      </c>
      <c r="L4384" s="54">
        <f>IF(OR($B4384="",L$3&lt;$D4384+Настройки!$B$7),0,MAX(0,$E4384-MAX(0,SUMIFS(Тех_Движение!$G$2:$G$5111,Тех_Движение!$D$2:$D$5111,$C4384,Тех_Движение!$B$2:$B$5111,"&lt;="&amp;L$3)-$F4384)))</f>
        <v/>
      </c>
      <c r="M4384" s="54">
        <f>IF(OR($B4384="",M$3&lt;$D4384+Настройки!$B$7),0,MAX(0,$E4384-MAX(0,SUMIFS(Тех_Движение!$G$2:$G$5111,Тех_Движение!$D$2:$D$5111,$C4384,Тех_Движение!$B$2:$B$5111,"&lt;="&amp;M$3)-$F4384)))</f>
        <v/>
      </c>
      <c r="N4384" s="54">
        <f>IF(OR($B4384="",N$3&lt;$D4384+Настройки!$B$7),0,MAX(0,$E4384-MAX(0,SUMIFS(Тех_Движение!$G$2:$G$5111,Тех_Движение!$D$2:$D$5111,$C4384,Тех_Движение!$B$2:$B$5111,"&lt;="&amp;N$3)-$F4384)))</f>
        <v/>
      </c>
      <c r="O4384" s="54">
        <f>IF(OR($B4384="",O$3&lt;$D4384+Настройки!$B$7),0,MAX(0,$E4384-MAX(0,SUMIFS(Тех_Движение!$G$2:$G$5111,Тех_Движение!$D$2:$D$5111,$C4384,Тех_Движение!$B$2:$B$5111,"&lt;="&amp;O$3)-$F4384)))</f>
        <v/>
      </c>
      <c r="P4384" s="54">
        <f>IF(OR($B4384="",P$3&lt;$D4384+Настройки!$B$7),0,MAX(0,$E4384-MAX(0,SUMIFS(Тех_Движение!$G$2:$G$5111,Тех_Движение!$D$2:$D$5111,$C4384,Тех_Движение!$B$2:$B$5111,"&lt;="&amp;P$3)-$F4384)))</f>
        <v/>
      </c>
      <c r="Q4384" s="54">
        <f>IF(OR($B4384="",Q$3&lt;$D4384+Настройки!$B$7),0,MAX(0,$E4384-MAX(0,SUMIFS(Тех_Движение!$G$2:$G$5111,Тех_Движение!$D$2:$D$5111,$C4384,Тех_Движение!$B$2:$B$5111,"&lt;="&amp;Q$3)-$F4384)))</f>
        <v/>
      </c>
      <c r="R4384" s="54">
        <f>IF($B4384="","",SUM($K4384:$Q4384))</f>
        <v/>
      </c>
      <c r="S4384" s="56">
        <f>IF($B4384="","",VLOOKUP($C4384,Настройки!$A$11:$L$17,9,FALSE))</f>
        <v/>
      </c>
      <c r="T4384" s="56">
        <f>IF($B4384="","",$R4384*$S4384)</f>
        <v/>
      </c>
    </row>
    <row r="4385">
      <c r="A4385" s="20">
        <f>Тех_Движение!$A$4382</f>
        <v/>
      </c>
      <c r="B4385" s="20">
        <f>IF(Тех_Движение!$F$4382&gt;0,Тех_Движение!$I$4382,"")</f>
        <v/>
      </c>
      <c r="C4385" s="20">
        <f>IF($B4385="","",Тех_Движение!$D$4382)</f>
        <v/>
      </c>
      <c r="D4385" s="42">
        <f>IF($B4385="","",Тех_Движение!$B$4382)</f>
        <v/>
      </c>
      <c r="E4385" s="54">
        <f>IF($B4385="","",Тех_Движение!$F$4382)</f>
        <v/>
      </c>
      <c r="F4385" s="54">
        <f>IF($B4385="","",SUMIFS($E$5:$E4384,$C$5:$C4384,$C4385))</f>
        <v/>
      </c>
      <c r="G4385" s="54">
        <f>IF($B4385="","",MAX(0,$E4385-MAX(0,SUMIFS(Тех_Движение!$G$2:$G$5111,Тех_Движение!$D$2:$D$5111,$C4385,Тех_Движение!$B$2:$B$5111,"&lt;="&amp;Настройки!$B$5-1)-$F4385)))</f>
        <v/>
      </c>
      <c r="H4385" s="54">
        <f>IF($B4385="","",IF(AND($D4385&gt;=Настройки!$B$5,$D4385&lt;=Настройки!$B$6),$E4385,0))</f>
        <v/>
      </c>
      <c r="I4385" s="54">
        <f>IF($B4385="","",$G4385+$H4385-$J4385)</f>
        <v/>
      </c>
      <c r="J4385" s="54">
        <f>IF($B4385="","",MAX(0,$E4385-MAX(0,SUMIFS(Тех_Движение!$G$2:$G$5111,Тех_Движение!$D$2:$D$5111,$C4385,Тех_Движение!$B$2:$B$5111,"&lt;="&amp;Настройки!$B$6)-$F4385)))</f>
        <v/>
      </c>
      <c r="K4385" s="54">
        <f>IF(OR($B4385="",K$3&lt;$D4385+Настройки!$B$7),0,MAX(0,$E4385-MAX(0,SUMIFS(Тех_Движение!$G$2:$G$5111,Тех_Движение!$D$2:$D$5111,$C4385,Тех_Движение!$B$2:$B$5111,"&lt;="&amp;K$3)-$F4385)))</f>
        <v/>
      </c>
      <c r="L4385" s="54">
        <f>IF(OR($B4385="",L$3&lt;$D4385+Настройки!$B$7),0,MAX(0,$E4385-MAX(0,SUMIFS(Тех_Движение!$G$2:$G$5111,Тех_Движение!$D$2:$D$5111,$C4385,Тех_Движение!$B$2:$B$5111,"&lt;="&amp;L$3)-$F4385)))</f>
        <v/>
      </c>
      <c r="M4385" s="54">
        <f>IF(OR($B4385="",M$3&lt;$D4385+Настройки!$B$7),0,MAX(0,$E4385-MAX(0,SUMIFS(Тех_Движение!$G$2:$G$5111,Тех_Движение!$D$2:$D$5111,$C4385,Тех_Движение!$B$2:$B$5111,"&lt;="&amp;M$3)-$F4385)))</f>
        <v/>
      </c>
      <c r="N4385" s="54">
        <f>IF(OR($B4385="",N$3&lt;$D4385+Настройки!$B$7),0,MAX(0,$E4385-MAX(0,SUMIFS(Тех_Движение!$G$2:$G$5111,Тех_Движение!$D$2:$D$5111,$C4385,Тех_Движение!$B$2:$B$5111,"&lt;="&amp;N$3)-$F4385)))</f>
        <v/>
      </c>
      <c r="O4385" s="54">
        <f>IF(OR($B4385="",O$3&lt;$D4385+Настройки!$B$7),0,MAX(0,$E4385-MAX(0,SUMIFS(Тех_Движение!$G$2:$G$5111,Тех_Движение!$D$2:$D$5111,$C4385,Тех_Движение!$B$2:$B$5111,"&lt;="&amp;O$3)-$F4385)))</f>
        <v/>
      </c>
      <c r="P4385" s="54">
        <f>IF(OR($B4385="",P$3&lt;$D4385+Настройки!$B$7),0,MAX(0,$E4385-MAX(0,SUMIFS(Тех_Движение!$G$2:$G$5111,Тех_Движение!$D$2:$D$5111,$C4385,Тех_Движение!$B$2:$B$5111,"&lt;="&amp;P$3)-$F4385)))</f>
        <v/>
      </c>
      <c r="Q4385" s="54">
        <f>IF(OR($B4385="",Q$3&lt;$D4385+Настройки!$B$7),0,MAX(0,$E4385-MAX(0,SUMIFS(Тех_Движение!$G$2:$G$5111,Тех_Движение!$D$2:$D$5111,$C4385,Тех_Движение!$B$2:$B$5111,"&lt;="&amp;Q$3)-$F4385)))</f>
        <v/>
      </c>
      <c r="R4385" s="54">
        <f>IF($B4385="","",SUM($K4385:$Q4385))</f>
        <v/>
      </c>
      <c r="S4385" s="56">
        <f>IF($B4385="","",VLOOKUP($C4385,Настройки!$A$11:$L$17,9,FALSE))</f>
        <v/>
      </c>
      <c r="T4385" s="56">
        <f>IF($B4385="","",$R4385*$S4385)</f>
        <v/>
      </c>
    </row>
    <row r="4386">
      <c r="A4386" s="20">
        <f>Тех_Движение!$A$4383</f>
        <v/>
      </c>
      <c r="B4386" s="20">
        <f>IF(Тех_Движение!$F$4383&gt;0,Тех_Движение!$I$4383,"")</f>
        <v/>
      </c>
      <c r="C4386" s="20">
        <f>IF($B4386="","",Тех_Движение!$D$4383)</f>
        <v/>
      </c>
      <c r="D4386" s="42">
        <f>IF($B4386="","",Тех_Движение!$B$4383)</f>
        <v/>
      </c>
      <c r="E4386" s="54">
        <f>IF($B4386="","",Тех_Движение!$F$4383)</f>
        <v/>
      </c>
      <c r="F4386" s="54">
        <f>IF($B4386="","",SUMIFS($E$5:$E4385,$C$5:$C4385,$C4386))</f>
        <v/>
      </c>
      <c r="G4386" s="54">
        <f>IF($B4386="","",MAX(0,$E4386-MAX(0,SUMIFS(Тех_Движение!$G$2:$G$5111,Тех_Движение!$D$2:$D$5111,$C4386,Тех_Движение!$B$2:$B$5111,"&lt;="&amp;Настройки!$B$5-1)-$F4386)))</f>
        <v/>
      </c>
      <c r="H4386" s="54">
        <f>IF($B4386="","",IF(AND($D4386&gt;=Настройки!$B$5,$D4386&lt;=Настройки!$B$6),$E4386,0))</f>
        <v/>
      </c>
      <c r="I4386" s="54">
        <f>IF($B4386="","",$G4386+$H4386-$J4386)</f>
        <v/>
      </c>
      <c r="J4386" s="54">
        <f>IF($B4386="","",MAX(0,$E4386-MAX(0,SUMIFS(Тех_Движение!$G$2:$G$5111,Тех_Движение!$D$2:$D$5111,$C4386,Тех_Движение!$B$2:$B$5111,"&lt;="&amp;Настройки!$B$6)-$F4386)))</f>
        <v/>
      </c>
      <c r="K4386" s="54">
        <f>IF(OR($B4386="",K$3&lt;$D4386+Настройки!$B$7),0,MAX(0,$E4386-MAX(0,SUMIFS(Тех_Движение!$G$2:$G$5111,Тех_Движение!$D$2:$D$5111,$C4386,Тех_Движение!$B$2:$B$5111,"&lt;="&amp;K$3)-$F4386)))</f>
        <v/>
      </c>
      <c r="L4386" s="54">
        <f>IF(OR($B4386="",L$3&lt;$D4386+Настройки!$B$7),0,MAX(0,$E4386-MAX(0,SUMIFS(Тех_Движение!$G$2:$G$5111,Тех_Движение!$D$2:$D$5111,$C4386,Тех_Движение!$B$2:$B$5111,"&lt;="&amp;L$3)-$F4386)))</f>
        <v/>
      </c>
      <c r="M4386" s="54">
        <f>IF(OR($B4386="",M$3&lt;$D4386+Настройки!$B$7),0,MAX(0,$E4386-MAX(0,SUMIFS(Тех_Движение!$G$2:$G$5111,Тех_Движение!$D$2:$D$5111,$C4386,Тех_Движение!$B$2:$B$5111,"&lt;="&amp;M$3)-$F4386)))</f>
        <v/>
      </c>
      <c r="N4386" s="54">
        <f>IF(OR($B4386="",N$3&lt;$D4386+Настройки!$B$7),0,MAX(0,$E4386-MAX(0,SUMIFS(Тех_Движение!$G$2:$G$5111,Тех_Движение!$D$2:$D$5111,$C4386,Тех_Движение!$B$2:$B$5111,"&lt;="&amp;N$3)-$F4386)))</f>
        <v/>
      </c>
      <c r="O4386" s="54">
        <f>IF(OR($B4386="",O$3&lt;$D4386+Настройки!$B$7),0,MAX(0,$E4386-MAX(0,SUMIFS(Тех_Движение!$G$2:$G$5111,Тех_Движение!$D$2:$D$5111,$C4386,Тех_Движение!$B$2:$B$5111,"&lt;="&amp;O$3)-$F4386)))</f>
        <v/>
      </c>
      <c r="P4386" s="54">
        <f>IF(OR($B4386="",P$3&lt;$D4386+Настройки!$B$7),0,MAX(0,$E4386-MAX(0,SUMIFS(Тех_Движение!$G$2:$G$5111,Тех_Движение!$D$2:$D$5111,$C4386,Тех_Движение!$B$2:$B$5111,"&lt;="&amp;P$3)-$F4386)))</f>
        <v/>
      </c>
      <c r="Q4386" s="54">
        <f>IF(OR($B4386="",Q$3&lt;$D4386+Настройки!$B$7),0,MAX(0,$E4386-MAX(0,SUMIFS(Тех_Движение!$G$2:$G$5111,Тех_Движение!$D$2:$D$5111,$C4386,Тех_Движение!$B$2:$B$5111,"&lt;="&amp;Q$3)-$F4386)))</f>
        <v/>
      </c>
      <c r="R4386" s="54">
        <f>IF($B4386="","",SUM($K4386:$Q4386))</f>
        <v/>
      </c>
      <c r="S4386" s="56">
        <f>IF($B4386="","",VLOOKUP($C4386,Настройки!$A$11:$L$17,9,FALSE))</f>
        <v/>
      </c>
      <c r="T4386" s="56">
        <f>IF($B4386="","",$R4386*$S4386)</f>
        <v/>
      </c>
    </row>
    <row r="4387">
      <c r="A4387" s="20">
        <f>Тех_Движение!$A$4384</f>
        <v/>
      </c>
      <c r="B4387" s="20">
        <f>IF(Тех_Движение!$F$4384&gt;0,Тех_Движение!$I$4384,"")</f>
        <v/>
      </c>
      <c r="C4387" s="20">
        <f>IF($B4387="","",Тех_Движение!$D$4384)</f>
        <v/>
      </c>
      <c r="D4387" s="42">
        <f>IF($B4387="","",Тех_Движение!$B$4384)</f>
        <v/>
      </c>
      <c r="E4387" s="54">
        <f>IF($B4387="","",Тех_Движение!$F$4384)</f>
        <v/>
      </c>
      <c r="F4387" s="54">
        <f>IF($B4387="","",SUMIFS($E$5:$E4386,$C$5:$C4386,$C4387))</f>
        <v/>
      </c>
      <c r="G4387" s="54">
        <f>IF($B4387="","",MAX(0,$E4387-MAX(0,SUMIFS(Тех_Движение!$G$2:$G$5111,Тех_Движение!$D$2:$D$5111,$C4387,Тех_Движение!$B$2:$B$5111,"&lt;="&amp;Настройки!$B$5-1)-$F4387)))</f>
        <v/>
      </c>
      <c r="H4387" s="54">
        <f>IF($B4387="","",IF(AND($D4387&gt;=Настройки!$B$5,$D4387&lt;=Настройки!$B$6),$E4387,0))</f>
        <v/>
      </c>
      <c r="I4387" s="54">
        <f>IF($B4387="","",$G4387+$H4387-$J4387)</f>
        <v/>
      </c>
      <c r="J4387" s="54">
        <f>IF($B4387="","",MAX(0,$E4387-MAX(0,SUMIFS(Тех_Движение!$G$2:$G$5111,Тех_Движение!$D$2:$D$5111,$C4387,Тех_Движение!$B$2:$B$5111,"&lt;="&amp;Настройки!$B$6)-$F4387)))</f>
        <v/>
      </c>
      <c r="K4387" s="54">
        <f>IF(OR($B4387="",K$3&lt;$D4387+Настройки!$B$7),0,MAX(0,$E4387-MAX(0,SUMIFS(Тех_Движение!$G$2:$G$5111,Тех_Движение!$D$2:$D$5111,$C4387,Тех_Движение!$B$2:$B$5111,"&lt;="&amp;K$3)-$F4387)))</f>
        <v/>
      </c>
      <c r="L4387" s="54">
        <f>IF(OR($B4387="",L$3&lt;$D4387+Настройки!$B$7),0,MAX(0,$E4387-MAX(0,SUMIFS(Тех_Движение!$G$2:$G$5111,Тех_Движение!$D$2:$D$5111,$C4387,Тех_Движение!$B$2:$B$5111,"&lt;="&amp;L$3)-$F4387)))</f>
        <v/>
      </c>
      <c r="M4387" s="54">
        <f>IF(OR($B4387="",M$3&lt;$D4387+Настройки!$B$7),0,MAX(0,$E4387-MAX(0,SUMIFS(Тех_Движение!$G$2:$G$5111,Тех_Движение!$D$2:$D$5111,$C4387,Тех_Движение!$B$2:$B$5111,"&lt;="&amp;M$3)-$F4387)))</f>
        <v/>
      </c>
      <c r="N4387" s="54">
        <f>IF(OR($B4387="",N$3&lt;$D4387+Настройки!$B$7),0,MAX(0,$E4387-MAX(0,SUMIFS(Тех_Движение!$G$2:$G$5111,Тех_Движение!$D$2:$D$5111,$C4387,Тех_Движение!$B$2:$B$5111,"&lt;="&amp;N$3)-$F4387)))</f>
        <v/>
      </c>
      <c r="O4387" s="54">
        <f>IF(OR($B4387="",O$3&lt;$D4387+Настройки!$B$7),0,MAX(0,$E4387-MAX(0,SUMIFS(Тех_Движение!$G$2:$G$5111,Тех_Движение!$D$2:$D$5111,$C4387,Тех_Движение!$B$2:$B$5111,"&lt;="&amp;O$3)-$F4387)))</f>
        <v/>
      </c>
      <c r="P4387" s="54">
        <f>IF(OR($B4387="",P$3&lt;$D4387+Настройки!$B$7),0,MAX(0,$E4387-MAX(0,SUMIFS(Тех_Движение!$G$2:$G$5111,Тех_Движение!$D$2:$D$5111,$C4387,Тех_Движение!$B$2:$B$5111,"&lt;="&amp;P$3)-$F4387)))</f>
        <v/>
      </c>
      <c r="Q4387" s="54">
        <f>IF(OR($B4387="",Q$3&lt;$D4387+Настройки!$B$7),0,MAX(0,$E4387-MAX(0,SUMIFS(Тех_Движение!$G$2:$G$5111,Тех_Движение!$D$2:$D$5111,$C4387,Тех_Движение!$B$2:$B$5111,"&lt;="&amp;Q$3)-$F4387)))</f>
        <v/>
      </c>
      <c r="R4387" s="54">
        <f>IF($B4387="","",SUM($K4387:$Q4387))</f>
        <v/>
      </c>
      <c r="S4387" s="56">
        <f>IF($B4387="","",VLOOKUP($C4387,Настройки!$A$11:$L$17,9,FALSE))</f>
        <v/>
      </c>
      <c r="T4387" s="56">
        <f>IF($B4387="","",$R4387*$S4387)</f>
        <v/>
      </c>
    </row>
    <row r="4388">
      <c r="A4388" s="20">
        <f>Тех_Движение!$A$4385</f>
        <v/>
      </c>
      <c r="B4388" s="20">
        <f>IF(Тех_Движение!$F$4385&gt;0,Тех_Движение!$I$4385,"")</f>
        <v/>
      </c>
      <c r="C4388" s="20">
        <f>IF($B4388="","",Тех_Движение!$D$4385)</f>
        <v/>
      </c>
      <c r="D4388" s="42">
        <f>IF($B4388="","",Тех_Движение!$B$4385)</f>
        <v/>
      </c>
      <c r="E4388" s="54">
        <f>IF($B4388="","",Тех_Движение!$F$4385)</f>
        <v/>
      </c>
      <c r="F4388" s="54">
        <f>IF($B4388="","",SUMIFS($E$5:$E4387,$C$5:$C4387,$C4388))</f>
        <v/>
      </c>
      <c r="G4388" s="54">
        <f>IF($B4388="","",MAX(0,$E4388-MAX(0,SUMIFS(Тех_Движение!$G$2:$G$5111,Тех_Движение!$D$2:$D$5111,$C4388,Тех_Движение!$B$2:$B$5111,"&lt;="&amp;Настройки!$B$5-1)-$F4388)))</f>
        <v/>
      </c>
      <c r="H4388" s="54">
        <f>IF($B4388="","",IF(AND($D4388&gt;=Настройки!$B$5,$D4388&lt;=Настройки!$B$6),$E4388,0))</f>
        <v/>
      </c>
      <c r="I4388" s="54">
        <f>IF($B4388="","",$G4388+$H4388-$J4388)</f>
        <v/>
      </c>
      <c r="J4388" s="54">
        <f>IF($B4388="","",MAX(0,$E4388-MAX(0,SUMIFS(Тех_Движение!$G$2:$G$5111,Тех_Движение!$D$2:$D$5111,$C4388,Тех_Движение!$B$2:$B$5111,"&lt;="&amp;Настройки!$B$6)-$F4388)))</f>
        <v/>
      </c>
      <c r="K4388" s="54">
        <f>IF(OR($B4388="",K$3&lt;$D4388+Настройки!$B$7),0,MAX(0,$E4388-MAX(0,SUMIFS(Тех_Движение!$G$2:$G$5111,Тех_Движение!$D$2:$D$5111,$C4388,Тех_Движение!$B$2:$B$5111,"&lt;="&amp;K$3)-$F4388)))</f>
        <v/>
      </c>
      <c r="L4388" s="54">
        <f>IF(OR($B4388="",L$3&lt;$D4388+Настройки!$B$7),0,MAX(0,$E4388-MAX(0,SUMIFS(Тех_Движение!$G$2:$G$5111,Тех_Движение!$D$2:$D$5111,$C4388,Тех_Движение!$B$2:$B$5111,"&lt;="&amp;L$3)-$F4388)))</f>
        <v/>
      </c>
      <c r="M4388" s="54">
        <f>IF(OR($B4388="",M$3&lt;$D4388+Настройки!$B$7),0,MAX(0,$E4388-MAX(0,SUMIFS(Тех_Движение!$G$2:$G$5111,Тех_Движение!$D$2:$D$5111,$C4388,Тех_Движение!$B$2:$B$5111,"&lt;="&amp;M$3)-$F4388)))</f>
        <v/>
      </c>
      <c r="N4388" s="54">
        <f>IF(OR($B4388="",N$3&lt;$D4388+Настройки!$B$7),0,MAX(0,$E4388-MAX(0,SUMIFS(Тех_Движение!$G$2:$G$5111,Тех_Движение!$D$2:$D$5111,$C4388,Тех_Движение!$B$2:$B$5111,"&lt;="&amp;N$3)-$F4388)))</f>
        <v/>
      </c>
      <c r="O4388" s="54">
        <f>IF(OR($B4388="",O$3&lt;$D4388+Настройки!$B$7),0,MAX(0,$E4388-MAX(0,SUMIFS(Тех_Движение!$G$2:$G$5111,Тех_Движение!$D$2:$D$5111,$C4388,Тех_Движение!$B$2:$B$5111,"&lt;="&amp;O$3)-$F4388)))</f>
        <v/>
      </c>
      <c r="P4388" s="54">
        <f>IF(OR($B4388="",P$3&lt;$D4388+Настройки!$B$7),0,MAX(0,$E4388-MAX(0,SUMIFS(Тех_Движение!$G$2:$G$5111,Тех_Движение!$D$2:$D$5111,$C4388,Тех_Движение!$B$2:$B$5111,"&lt;="&amp;P$3)-$F4388)))</f>
        <v/>
      </c>
      <c r="Q4388" s="54">
        <f>IF(OR($B4388="",Q$3&lt;$D4388+Настройки!$B$7),0,MAX(0,$E4388-MAX(0,SUMIFS(Тех_Движение!$G$2:$G$5111,Тех_Движение!$D$2:$D$5111,$C4388,Тех_Движение!$B$2:$B$5111,"&lt;="&amp;Q$3)-$F4388)))</f>
        <v/>
      </c>
      <c r="R4388" s="54">
        <f>IF($B4388="","",SUM($K4388:$Q4388))</f>
        <v/>
      </c>
      <c r="S4388" s="56">
        <f>IF($B4388="","",VLOOKUP($C4388,Настройки!$A$11:$L$17,9,FALSE))</f>
        <v/>
      </c>
      <c r="T4388" s="56">
        <f>IF($B4388="","",$R4388*$S4388)</f>
        <v/>
      </c>
    </row>
    <row r="4389">
      <c r="A4389" s="20">
        <f>Тех_Движение!$A$4386</f>
        <v/>
      </c>
      <c r="B4389" s="20">
        <f>IF(Тех_Движение!$F$4386&gt;0,Тех_Движение!$I$4386,"")</f>
        <v/>
      </c>
      <c r="C4389" s="20">
        <f>IF($B4389="","",Тех_Движение!$D$4386)</f>
        <v/>
      </c>
      <c r="D4389" s="42">
        <f>IF($B4389="","",Тех_Движение!$B$4386)</f>
        <v/>
      </c>
      <c r="E4389" s="54">
        <f>IF($B4389="","",Тех_Движение!$F$4386)</f>
        <v/>
      </c>
      <c r="F4389" s="54">
        <f>IF($B4389="","",SUMIFS($E$5:$E4388,$C$5:$C4388,$C4389))</f>
        <v/>
      </c>
      <c r="G4389" s="54">
        <f>IF($B4389="","",MAX(0,$E4389-MAX(0,SUMIFS(Тех_Движение!$G$2:$G$5111,Тех_Движение!$D$2:$D$5111,$C4389,Тех_Движение!$B$2:$B$5111,"&lt;="&amp;Настройки!$B$5-1)-$F4389)))</f>
        <v/>
      </c>
      <c r="H4389" s="54">
        <f>IF($B4389="","",IF(AND($D4389&gt;=Настройки!$B$5,$D4389&lt;=Настройки!$B$6),$E4389,0))</f>
        <v/>
      </c>
      <c r="I4389" s="54">
        <f>IF($B4389="","",$G4389+$H4389-$J4389)</f>
        <v/>
      </c>
      <c r="J4389" s="54">
        <f>IF($B4389="","",MAX(0,$E4389-MAX(0,SUMIFS(Тех_Движение!$G$2:$G$5111,Тех_Движение!$D$2:$D$5111,$C4389,Тех_Движение!$B$2:$B$5111,"&lt;="&amp;Настройки!$B$6)-$F4389)))</f>
        <v/>
      </c>
      <c r="K4389" s="54">
        <f>IF(OR($B4389="",K$3&lt;$D4389+Настройки!$B$7),0,MAX(0,$E4389-MAX(0,SUMIFS(Тех_Движение!$G$2:$G$5111,Тех_Движение!$D$2:$D$5111,$C4389,Тех_Движение!$B$2:$B$5111,"&lt;="&amp;K$3)-$F4389)))</f>
        <v/>
      </c>
      <c r="L4389" s="54">
        <f>IF(OR($B4389="",L$3&lt;$D4389+Настройки!$B$7),0,MAX(0,$E4389-MAX(0,SUMIFS(Тех_Движение!$G$2:$G$5111,Тех_Движение!$D$2:$D$5111,$C4389,Тех_Движение!$B$2:$B$5111,"&lt;="&amp;L$3)-$F4389)))</f>
        <v/>
      </c>
      <c r="M4389" s="54">
        <f>IF(OR($B4389="",M$3&lt;$D4389+Настройки!$B$7),0,MAX(0,$E4389-MAX(0,SUMIFS(Тех_Движение!$G$2:$G$5111,Тех_Движение!$D$2:$D$5111,$C4389,Тех_Движение!$B$2:$B$5111,"&lt;="&amp;M$3)-$F4389)))</f>
        <v/>
      </c>
      <c r="N4389" s="54">
        <f>IF(OR($B4389="",N$3&lt;$D4389+Настройки!$B$7),0,MAX(0,$E4389-MAX(0,SUMIFS(Тех_Движение!$G$2:$G$5111,Тех_Движение!$D$2:$D$5111,$C4389,Тех_Движение!$B$2:$B$5111,"&lt;="&amp;N$3)-$F4389)))</f>
        <v/>
      </c>
      <c r="O4389" s="54">
        <f>IF(OR($B4389="",O$3&lt;$D4389+Настройки!$B$7),0,MAX(0,$E4389-MAX(0,SUMIFS(Тех_Движение!$G$2:$G$5111,Тех_Движение!$D$2:$D$5111,$C4389,Тех_Движение!$B$2:$B$5111,"&lt;="&amp;O$3)-$F4389)))</f>
        <v/>
      </c>
      <c r="P4389" s="54">
        <f>IF(OR($B4389="",P$3&lt;$D4389+Настройки!$B$7),0,MAX(0,$E4389-MAX(0,SUMIFS(Тех_Движение!$G$2:$G$5111,Тех_Движение!$D$2:$D$5111,$C4389,Тех_Движение!$B$2:$B$5111,"&lt;="&amp;P$3)-$F4389)))</f>
        <v/>
      </c>
      <c r="Q4389" s="54">
        <f>IF(OR($B4389="",Q$3&lt;$D4389+Настройки!$B$7),0,MAX(0,$E4389-MAX(0,SUMIFS(Тех_Движение!$G$2:$G$5111,Тех_Движение!$D$2:$D$5111,$C4389,Тех_Движение!$B$2:$B$5111,"&lt;="&amp;Q$3)-$F4389)))</f>
        <v/>
      </c>
      <c r="R4389" s="54">
        <f>IF($B4389="","",SUM($K4389:$Q4389))</f>
        <v/>
      </c>
      <c r="S4389" s="56">
        <f>IF($B4389="","",VLOOKUP($C4389,Настройки!$A$11:$L$17,9,FALSE))</f>
        <v/>
      </c>
      <c r="T4389" s="56">
        <f>IF($B4389="","",$R4389*$S4389)</f>
        <v/>
      </c>
    </row>
    <row r="4390">
      <c r="A4390" s="20">
        <f>Тех_Движение!$A$4387</f>
        <v/>
      </c>
      <c r="B4390" s="20">
        <f>IF(Тех_Движение!$F$4387&gt;0,Тех_Движение!$I$4387,"")</f>
        <v/>
      </c>
      <c r="C4390" s="20">
        <f>IF($B4390="","",Тех_Движение!$D$4387)</f>
        <v/>
      </c>
      <c r="D4390" s="42">
        <f>IF($B4390="","",Тех_Движение!$B$4387)</f>
        <v/>
      </c>
      <c r="E4390" s="54">
        <f>IF($B4390="","",Тех_Движение!$F$4387)</f>
        <v/>
      </c>
      <c r="F4390" s="54">
        <f>IF($B4390="","",SUMIFS($E$5:$E4389,$C$5:$C4389,$C4390))</f>
        <v/>
      </c>
      <c r="G4390" s="54">
        <f>IF($B4390="","",MAX(0,$E4390-MAX(0,SUMIFS(Тех_Движение!$G$2:$G$5111,Тех_Движение!$D$2:$D$5111,$C4390,Тех_Движение!$B$2:$B$5111,"&lt;="&amp;Настройки!$B$5-1)-$F4390)))</f>
        <v/>
      </c>
      <c r="H4390" s="54">
        <f>IF($B4390="","",IF(AND($D4390&gt;=Настройки!$B$5,$D4390&lt;=Настройки!$B$6),$E4390,0))</f>
        <v/>
      </c>
      <c r="I4390" s="54">
        <f>IF($B4390="","",$G4390+$H4390-$J4390)</f>
        <v/>
      </c>
      <c r="J4390" s="54">
        <f>IF($B4390="","",MAX(0,$E4390-MAX(0,SUMIFS(Тех_Движение!$G$2:$G$5111,Тех_Движение!$D$2:$D$5111,$C4390,Тех_Движение!$B$2:$B$5111,"&lt;="&amp;Настройки!$B$6)-$F4390)))</f>
        <v/>
      </c>
      <c r="K4390" s="54">
        <f>IF(OR($B4390="",K$3&lt;$D4390+Настройки!$B$7),0,MAX(0,$E4390-MAX(0,SUMIFS(Тех_Движение!$G$2:$G$5111,Тех_Движение!$D$2:$D$5111,$C4390,Тех_Движение!$B$2:$B$5111,"&lt;="&amp;K$3)-$F4390)))</f>
        <v/>
      </c>
      <c r="L4390" s="54">
        <f>IF(OR($B4390="",L$3&lt;$D4390+Настройки!$B$7),0,MAX(0,$E4390-MAX(0,SUMIFS(Тех_Движение!$G$2:$G$5111,Тех_Движение!$D$2:$D$5111,$C4390,Тех_Движение!$B$2:$B$5111,"&lt;="&amp;L$3)-$F4390)))</f>
        <v/>
      </c>
      <c r="M4390" s="54">
        <f>IF(OR($B4390="",M$3&lt;$D4390+Настройки!$B$7),0,MAX(0,$E4390-MAX(0,SUMIFS(Тех_Движение!$G$2:$G$5111,Тех_Движение!$D$2:$D$5111,$C4390,Тех_Движение!$B$2:$B$5111,"&lt;="&amp;M$3)-$F4390)))</f>
        <v/>
      </c>
      <c r="N4390" s="54">
        <f>IF(OR($B4390="",N$3&lt;$D4390+Настройки!$B$7),0,MAX(0,$E4390-MAX(0,SUMIFS(Тех_Движение!$G$2:$G$5111,Тех_Движение!$D$2:$D$5111,$C4390,Тех_Движение!$B$2:$B$5111,"&lt;="&amp;N$3)-$F4390)))</f>
        <v/>
      </c>
      <c r="O4390" s="54">
        <f>IF(OR($B4390="",O$3&lt;$D4390+Настройки!$B$7),0,MAX(0,$E4390-MAX(0,SUMIFS(Тех_Движение!$G$2:$G$5111,Тех_Движение!$D$2:$D$5111,$C4390,Тех_Движение!$B$2:$B$5111,"&lt;="&amp;O$3)-$F4390)))</f>
        <v/>
      </c>
      <c r="P4390" s="54">
        <f>IF(OR($B4390="",P$3&lt;$D4390+Настройки!$B$7),0,MAX(0,$E4390-MAX(0,SUMIFS(Тех_Движение!$G$2:$G$5111,Тех_Движение!$D$2:$D$5111,$C4390,Тех_Движение!$B$2:$B$5111,"&lt;="&amp;P$3)-$F4390)))</f>
        <v/>
      </c>
      <c r="Q4390" s="54">
        <f>IF(OR($B4390="",Q$3&lt;$D4390+Настройки!$B$7),0,MAX(0,$E4390-MAX(0,SUMIFS(Тех_Движение!$G$2:$G$5111,Тех_Движение!$D$2:$D$5111,$C4390,Тех_Движение!$B$2:$B$5111,"&lt;="&amp;Q$3)-$F4390)))</f>
        <v/>
      </c>
      <c r="R4390" s="54">
        <f>IF($B4390="","",SUM($K4390:$Q4390))</f>
        <v/>
      </c>
      <c r="S4390" s="56">
        <f>IF($B4390="","",VLOOKUP($C4390,Настройки!$A$11:$L$17,9,FALSE))</f>
        <v/>
      </c>
      <c r="T4390" s="56">
        <f>IF($B4390="","",$R4390*$S4390)</f>
        <v/>
      </c>
    </row>
    <row r="4391">
      <c r="A4391" s="20">
        <f>Тех_Движение!$A$4388</f>
        <v/>
      </c>
      <c r="B4391" s="20">
        <f>IF(Тех_Движение!$F$4388&gt;0,Тех_Движение!$I$4388,"")</f>
        <v/>
      </c>
      <c r="C4391" s="20">
        <f>IF($B4391="","",Тех_Движение!$D$4388)</f>
        <v/>
      </c>
      <c r="D4391" s="42">
        <f>IF($B4391="","",Тех_Движение!$B$4388)</f>
        <v/>
      </c>
      <c r="E4391" s="54">
        <f>IF($B4391="","",Тех_Движение!$F$4388)</f>
        <v/>
      </c>
      <c r="F4391" s="54">
        <f>IF($B4391="","",SUMIFS($E$5:$E4390,$C$5:$C4390,$C4391))</f>
        <v/>
      </c>
      <c r="G4391" s="54">
        <f>IF($B4391="","",MAX(0,$E4391-MAX(0,SUMIFS(Тех_Движение!$G$2:$G$5111,Тех_Движение!$D$2:$D$5111,$C4391,Тех_Движение!$B$2:$B$5111,"&lt;="&amp;Настройки!$B$5-1)-$F4391)))</f>
        <v/>
      </c>
      <c r="H4391" s="54">
        <f>IF($B4391="","",IF(AND($D4391&gt;=Настройки!$B$5,$D4391&lt;=Настройки!$B$6),$E4391,0))</f>
        <v/>
      </c>
      <c r="I4391" s="54">
        <f>IF($B4391="","",$G4391+$H4391-$J4391)</f>
        <v/>
      </c>
      <c r="J4391" s="54">
        <f>IF($B4391="","",MAX(0,$E4391-MAX(0,SUMIFS(Тех_Движение!$G$2:$G$5111,Тех_Движение!$D$2:$D$5111,$C4391,Тех_Движение!$B$2:$B$5111,"&lt;="&amp;Настройки!$B$6)-$F4391)))</f>
        <v/>
      </c>
      <c r="K4391" s="54">
        <f>IF(OR($B4391="",K$3&lt;$D4391+Настройки!$B$7),0,MAX(0,$E4391-MAX(0,SUMIFS(Тех_Движение!$G$2:$G$5111,Тех_Движение!$D$2:$D$5111,$C4391,Тех_Движение!$B$2:$B$5111,"&lt;="&amp;K$3)-$F4391)))</f>
        <v/>
      </c>
      <c r="L4391" s="54">
        <f>IF(OR($B4391="",L$3&lt;$D4391+Настройки!$B$7),0,MAX(0,$E4391-MAX(0,SUMIFS(Тех_Движение!$G$2:$G$5111,Тех_Движение!$D$2:$D$5111,$C4391,Тех_Движение!$B$2:$B$5111,"&lt;="&amp;L$3)-$F4391)))</f>
        <v/>
      </c>
      <c r="M4391" s="54">
        <f>IF(OR($B4391="",M$3&lt;$D4391+Настройки!$B$7),0,MAX(0,$E4391-MAX(0,SUMIFS(Тех_Движение!$G$2:$G$5111,Тех_Движение!$D$2:$D$5111,$C4391,Тех_Движение!$B$2:$B$5111,"&lt;="&amp;M$3)-$F4391)))</f>
        <v/>
      </c>
      <c r="N4391" s="54">
        <f>IF(OR($B4391="",N$3&lt;$D4391+Настройки!$B$7),0,MAX(0,$E4391-MAX(0,SUMIFS(Тех_Движение!$G$2:$G$5111,Тех_Движение!$D$2:$D$5111,$C4391,Тех_Движение!$B$2:$B$5111,"&lt;="&amp;N$3)-$F4391)))</f>
        <v/>
      </c>
      <c r="O4391" s="54">
        <f>IF(OR($B4391="",O$3&lt;$D4391+Настройки!$B$7),0,MAX(0,$E4391-MAX(0,SUMIFS(Тех_Движение!$G$2:$G$5111,Тех_Движение!$D$2:$D$5111,$C4391,Тех_Движение!$B$2:$B$5111,"&lt;="&amp;O$3)-$F4391)))</f>
        <v/>
      </c>
      <c r="P4391" s="54">
        <f>IF(OR($B4391="",P$3&lt;$D4391+Настройки!$B$7),0,MAX(0,$E4391-MAX(0,SUMIFS(Тех_Движение!$G$2:$G$5111,Тех_Движение!$D$2:$D$5111,$C4391,Тех_Движение!$B$2:$B$5111,"&lt;="&amp;P$3)-$F4391)))</f>
        <v/>
      </c>
      <c r="Q4391" s="54">
        <f>IF(OR($B4391="",Q$3&lt;$D4391+Настройки!$B$7),0,MAX(0,$E4391-MAX(0,SUMIFS(Тех_Движение!$G$2:$G$5111,Тех_Движение!$D$2:$D$5111,$C4391,Тех_Движение!$B$2:$B$5111,"&lt;="&amp;Q$3)-$F4391)))</f>
        <v/>
      </c>
      <c r="R4391" s="54">
        <f>IF($B4391="","",SUM($K4391:$Q4391))</f>
        <v/>
      </c>
      <c r="S4391" s="56">
        <f>IF($B4391="","",VLOOKUP($C4391,Настройки!$A$11:$L$17,9,FALSE))</f>
        <v/>
      </c>
      <c r="T4391" s="56">
        <f>IF($B4391="","",$R4391*$S4391)</f>
        <v/>
      </c>
    </row>
    <row r="4392">
      <c r="A4392" s="20">
        <f>Тех_Движение!$A$4389</f>
        <v/>
      </c>
      <c r="B4392" s="20">
        <f>IF(Тех_Движение!$F$4389&gt;0,Тех_Движение!$I$4389,"")</f>
        <v/>
      </c>
      <c r="C4392" s="20">
        <f>IF($B4392="","",Тех_Движение!$D$4389)</f>
        <v/>
      </c>
      <c r="D4392" s="42">
        <f>IF($B4392="","",Тех_Движение!$B$4389)</f>
        <v/>
      </c>
      <c r="E4392" s="54">
        <f>IF($B4392="","",Тех_Движение!$F$4389)</f>
        <v/>
      </c>
      <c r="F4392" s="54">
        <f>IF($B4392="","",SUMIFS($E$5:$E4391,$C$5:$C4391,$C4392))</f>
        <v/>
      </c>
      <c r="G4392" s="54">
        <f>IF($B4392="","",MAX(0,$E4392-MAX(0,SUMIFS(Тех_Движение!$G$2:$G$5111,Тех_Движение!$D$2:$D$5111,$C4392,Тех_Движение!$B$2:$B$5111,"&lt;="&amp;Настройки!$B$5-1)-$F4392)))</f>
        <v/>
      </c>
      <c r="H4392" s="54">
        <f>IF($B4392="","",IF(AND($D4392&gt;=Настройки!$B$5,$D4392&lt;=Настройки!$B$6),$E4392,0))</f>
        <v/>
      </c>
      <c r="I4392" s="54">
        <f>IF($B4392="","",$G4392+$H4392-$J4392)</f>
        <v/>
      </c>
      <c r="J4392" s="54">
        <f>IF($B4392="","",MAX(0,$E4392-MAX(0,SUMIFS(Тех_Движение!$G$2:$G$5111,Тех_Движение!$D$2:$D$5111,$C4392,Тех_Движение!$B$2:$B$5111,"&lt;="&amp;Настройки!$B$6)-$F4392)))</f>
        <v/>
      </c>
      <c r="K4392" s="54">
        <f>IF(OR($B4392="",K$3&lt;$D4392+Настройки!$B$7),0,MAX(0,$E4392-MAX(0,SUMIFS(Тех_Движение!$G$2:$G$5111,Тех_Движение!$D$2:$D$5111,$C4392,Тех_Движение!$B$2:$B$5111,"&lt;="&amp;K$3)-$F4392)))</f>
        <v/>
      </c>
      <c r="L4392" s="54">
        <f>IF(OR($B4392="",L$3&lt;$D4392+Настройки!$B$7),0,MAX(0,$E4392-MAX(0,SUMIFS(Тех_Движение!$G$2:$G$5111,Тех_Движение!$D$2:$D$5111,$C4392,Тех_Движение!$B$2:$B$5111,"&lt;="&amp;L$3)-$F4392)))</f>
        <v/>
      </c>
      <c r="M4392" s="54">
        <f>IF(OR($B4392="",M$3&lt;$D4392+Настройки!$B$7),0,MAX(0,$E4392-MAX(0,SUMIFS(Тех_Движение!$G$2:$G$5111,Тех_Движение!$D$2:$D$5111,$C4392,Тех_Движение!$B$2:$B$5111,"&lt;="&amp;M$3)-$F4392)))</f>
        <v/>
      </c>
      <c r="N4392" s="54">
        <f>IF(OR($B4392="",N$3&lt;$D4392+Настройки!$B$7),0,MAX(0,$E4392-MAX(0,SUMIFS(Тех_Движение!$G$2:$G$5111,Тех_Движение!$D$2:$D$5111,$C4392,Тех_Движение!$B$2:$B$5111,"&lt;="&amp;N$3)-$F4392)))</f>
        <v/>
      </c>
      <c r="O4392" s="54">
        <f>IF(OR($B4392="",O$3&lt;$D4392+Настройки!$B$7),0,MAX(0,$E4392-MAX(0,SUMIFS(Тех_Движение!$G$2:$G$5111,Тех_Движение!$D$2:$D$5111,$C4392,Тех_Движение!$B$2:$B$5111,"&lt;="&amp;O$3)-$F4392)))</f>
        <v/>
      </c>
      <c r="P4392" s="54">
        <f>IF(OR($B4392="",P$3&lt;$D4392+Настройки!$B$7),0,MAX(0,$E4392-MAX(0,SUMIFS(Тех_Движение!$G$2:$G$5111,Тех_Движение!$D$2:$D$5111,$C4392,Тех_Движение!$B$2:$B$5111,"&lt;="&amp;P$3)-$F4392)))</f>
        <v/>
      </c>
      <c r="Q4392" s="54">
        <f>IF(OR($B4392="",Q$3&lt;$D4392+Настройки!$B$7),0,MAX(0,$E4392-MAX(0,SUMIFS(Тех_Движение!$G$2:$G$5111,Тех_Движение!$D$2:$D$5111,$C4392,Тех_Движение!$B$2:$B$5111,"&lt;="&amp;Q$3)-$F4392)))</f>
        <v/>
      </c>
      <c r="R4392" s="54">
        <f>IF($B4392="","",SUM($K4392:$Q4392))</f>
        <v/>
      </c>
      <c r="S4392" s="56">
        <f>IF($B4392="","",VLOOKUP($C4392,Настройки!$A$11:$L$17,9,FALSE))</f>
        <v/>
      </c>
      <c r="T4392" s="56">
        <f>IF($B4392="","",$R4392*$S4392)</f>
        <v/>
      </c>
    </row>
    <row r="4393">
      <c r="A4393" s="20">
        <f>Тех_Движение!$A$4390</f>
        <v/>
      </c>
      <c r="B4393" s="20">
        <f>IF(Тех_Движение!$F$4390&gt;0,Тех_Движение!$I$4390,"")</f>
        <v/>
      </c>
      <c r="C4393" s="20">
        <f>IF($B4393="","",Тех_Движение!$D$4390)</f>
        <v/>
      </c>
      <c r="D4393" s="42">
        <f>IF($B4393="","",Тех_Движение!$B$4390)</f>
        <v/>
      </c>
      <c r="E4393" s="54">
        <f>IF($B4393="","",Тех_Движение!$F$4390)</f>
        <v/>
      </c>
      <c r="F4393" s="54">
        <f>IF($B4393="","",SUMIFS($E$5:$E4392,$C$5:$C4392,$C4393))</f>
        <v/>
      </c>
      <c r="G4393" s="54">
        <f>IF($B4393="","",MAX(0,$E4393-MAX(0,SUMIFS(Тех_Движение!$G$2:$G$5111,Тех_Движение!$D$2:$D$5111,$C4393,Тех_Движение!$B$2:$B$5111,"&lt;="&amp;Настройки!$B$5-1)-$F4393)))</f>
        <v/>
      </c>
      <c r="H4393" s="54">
        <f>IF($B4393="","",IF(AND($D4393&gt;=Настройки!$B$5,$D4393&lt;=Настройки!$B$6),$E4393,0))</f>
        <v/>
      </c>
      <c r="I4393" s="54">
        <f>IF($B4393="","",$G4393+$H4393-$J4393)</f>
        <v/>
      </c>
      <c r="J4393" s="54">
        <f>IF($B4393="","",MAX(0,$E4393-MAX(0,SUMIFS(Тех_Движение!$G$2:$G$5111,Тех_Движение!$D$2:$D$5111,$C4393,Тех_Движение!$B$2:$B$5111,"&lt;="&amp;Настройки!$B$6)-$F4393)))</f>
        <v/>
      </c>
      <c r="K4393" s="54">
        <f>IF(OR($B4393="",K$3&lt;$D4393+Настройки!$B$7),0,MAX(0,$E4393-MAX(0,SUMIFS(Тех_Движение!$G$2:$G$5111,Тех_Движение!$D$2:$D$5111,$C4393,Тех_Движение!$B$2:$B$5111,"&lt;="&amp;K$3)-$F4393)))</f>
        <v/>
      </c>
      <c r="L4393" s="54">
        <f>IF(OR($B4393="",L$3&lt;$D4393+Настройки!$B$7),0,MAX(0,$E4393-MAX(0,SUMIFS(Тех_Движение!$G$2:$G$5111,Тех_Движение!$D$2:$D$5111,$C4393,Тех_Движение!$B$2:$B$5111,"&lt;="&amp;L$3)-$F4393)))</f>
        <v/>
      </c>
      <c r="M4393" s="54">
        <f>IF(OR($B4393="",M$3&lt;$D4393+Настройки!$B$7),0,MAX(0,$E4393-MAX(0,SUMIFS(Тех_Движение!$G$2:$G$5111,Тех_Движение!$D$2:$D$5111,$C4393,Тех_Движение!$B$2:$B$5111,"&lt;="&amp;M$3)-$F4393)))</f>
        <v/>
      </c>
      <c r="N4393" s="54">
        <f>IF(OR($B4393="",N$3&lt;$D4393+Настройки!$B$7),0,MAX(0,$E4393-MAX(0,SUMIFS(Тех_Движение!$G$2:$G$5111,Тех_Движение!$D$2:$D$5111,$C4393,Тех_Движение!$B$2:$B$5111,"&lt;="&amp;N$3)-$F4393)))</f>
        <v/>
      </c>
      <c r="O4393" s="54">
        <f>IF(OR($B4393="",O$3&lt;$D4393+Настройки!$B$7),0,MAX(0,$E4393-MAX(0,SUMIFS(Тех_Движение!$G$2:$G$5111,Тех_Движение!$D$2:$D$5111,$C4393,Тех_Движение!$B$2:$B$5111,"&lt;="&amp;O$3)-$F4393)))</f>
        <v/>
      </c>
      <c r="P4393" s="54">
        <f>IF(OR($B4393="",P$3&lt;$D4393+Настройки!$B$7),0,MAX(0,$E4393-MAX(0,SUMIFS(Тех_Движение!$G$2:$G$5111,Тех_Движение!$D$2:$D$5111,$C4393,Тех_Движение!$B$2:$B$5111,"&lt;="&amp;P$3)-$F4393)))</f>
        <v/>
      </c>
      <c r="Q4393" s="54">
        <f>IF(OR($B4393="",Q$3&lt;$D4393+Настройки!$B$7),0,MAX(0,$E4393-MAX(0,SUMIFS(Тех_Движение!$G$2:$G$5111,Тех_Движение!$D$2:$D$5111,$C4393,Тех_Движение!$B$2:$B$5111,"&lt;="&amp;Q$3)-$F4393)))</f>
        <v/>
      </c>
      <c r="R4393" s="54">
        <f>IF($B4393="","",SUM($K4393:$Q4393))</f>
        <v/>
      </c>
      <c r="S4393" s="56">
        <f>IF($B4393="","",VLOOKUP($C4393,Настройки!$A$11:$L$17,9,FALSE))</f>
        <v/>
      </c>
      <c r="T4393" s="56">
        <f>IF($B4393="","",$R4393*$S4393)</f>
        <v/>
      </c>
    </row>
    <row r="4394">
      <c r="A4394" s="20">
        <f>Тех_Движение!$A$4391</f>
        <v/>
      </c>
      <c r="B4394" s="20">
        <f>IF(Тех_Движение!$F$4391&gt;0,Тех_Движение!$I$4391,"")</f>
        <v/>
      </c>
      <c r="C4394" s="20">
        <f>IF($B4394="","",Тех_Движение!$D$4391)</f>
        <v/>
      </c>
      <c r="D4394" s="42">
        <f>IF($B4394="","",Тех_Движение!$B$4391)</f>
        <v/>
      </c>
      <c r="E4394" s="54">
        <f>IF($B4394="","",Тех_Движение!$F$4391)</f>
        <v/>
      </c>
      <c r="F4394" s="54">
        <f>IF($B4394="","",SUMIFS($E$5:$E4393,$C$5:$C4393,$C4394))</f>
        <v/>
      </c>
      <c r="G4394" s="54">
        <f>IF($B4394="","",MAX(0,$E4394-MAX(0,SUMIFS(Тех_Движение!$G$2:$G$5111,Тех_Движение!$D$2:$D$5111,$C4394,Тех_Движение!$B$2:$B$5111,"&lt;="&amp;Настройки!$B$5-1)-$F4394)))</f>
        <v/>
      </c>
      <c r="H4394" s="54">
        <f>IF($B4394="","",IF(AND($D4394&gt;=Настройки!$B$5,$D4394&lt;=Настройки!$B$6),$E4394,0))</f>
        <v/>
      </c>
      <c r="I4394" s="54">
        <f>IF($B4394="","",$G4394+$H4394-$J4394)</f>
        <v/>
      </c>
      <c r="J4394" s="54">
        <f>IF($B4394="","",MAX(0,$E4394-MAX(0,SUMIFS(Тех_Движение!$G$2:$G$5111,Тех_Движение!$D$2:$D$5111,$C4394,Тех_Движение!$B$2:$B$5111,"&lt;="&amp;Настройки!$B$6)-$F4394)))</f>
        <v/>
      </c>
      <c r="K4394" s="54">
        <f>IF(OR($B4394="",K$3&lt;$D4394+Настройки!$B$7),0,MAX(0,$E4394-MAX(0,SUMIFS(Тех_Движение!$G$2:$G$5111,Тех_Движение!$D$2:$D$5111,$C4394,Тех_Движение!$B$2:$B$5111,"&lt;="&amp;K$3)-$F4394)))</f>
        <v/>
      </c>
      <c r="L4394" s="54">
        <f>IF(OR($B4394="",L$3&lt;$D4394+Настройки!$B$7),0,MAX(0,$E4394-MAX(0,SUMIFS(Тех_Движение!$G$2:$G$5111,Тех_Движение!$D$2:$D$5111,$C4394,Тех_Движение!$B$2:$B$5111,"&lt;="&amp;L$3)-$F4394)))</f>
        <v/>
      </c>
      <c r="M4394" s="54">
        <f>IF(OR($B4394="",M$3&lt;$D4394+Настройки!$B$7),0,MAX(0,$E4394-MAX(0,SUMIFS(Тех_Движение!$G$2:$G$5111,Тех_Движение!$D$2:$D$5111,$C4394,Тех_Движение!$B$2:$B$5111,"&lt;="&amp;M$3)-$F4394)))</f>
        <v/>
      </c>
      <c r="N4394" s="54">
        <f>IF(OR($B4394="",N$3&lt;$D4394+Настройки!$B$7),0,MAX(0,$E4394-MAX(0,SUMIFS(Тех_Движение!$G$2:$G$5111,Тех_Движение!$D$2:$D$5111,$C4394,Тех_Движение!$B$2:$B$5111,"&lt;="&amp;N$3)-$F4394)))</f>
        <v/>
      </c>
      <c r="O4394" s="54">
        <f>IF(OR($B4394="",O$3&lt;$D4394+Настройки!$B$7),0,MAX(0,$E4394-MAX(0,SUMIFS(Тех_Движение!$G$2:$G$5111,Тех_Движение!$D$2:$D$5111,$C4394,Тех_Движение!$B$2:$B$5111,"&lt;="&amp;O$3)-$F4394)))</f>
        <v/>
      </c>
      <c r="P4394" s="54">
        <f>IF(OR($B4394="",P$3&lt;$D4394+Настройки!$B$7),0,MAX(0,$E4394-MAX(0,SUMIFS(Тех_Движение!$G$2:$G$5111,Тех_Движение!$D$2:$D$5111,$C4394,Тех_Движение!$B$2:$B$5111,"&lt;="&amp;P$3)-$F4394)))</f>
        <v/>
      </c>
      <c r="Q4394" s="54">
        <f>IF(OR($B4394="",Q$3&lt;$D4394+Настройки!$B$7),0,MAX(0,$E4394-MAX(0,SUMIFS(Тех_Движение!$G$2:$G$5111,Тех_Движение!$D$2:$D$5111,$C4394,Тех_Движение!$B$2:$B$5111,"&lt;="&amp;Q$3)-$F4394)))</f>
        <v/>
      </c>
      <c r="R4394" s="54">
        <f>IF($B4394="","",SUM($K4394:$Q4394))</f>
        <v/>
      </c>
      <c r="S4394" s="56">
        <f>IF($B4394="","",VLOOKUP($C4394,Настройки!$A$11:$L$17,9,FALSE))</f>
        <v/>
      </c>
      <c r="T4394" s="56">
        <f>IF($B4394="","",$R4394*$S4394)</f>
        <v/>
      </c>
    </row>
    <row r="4395">
      <c r="A4395" s="20">
        <f>Тех_Движение!$A$4392</f>
        <v/>
      </c>
      <c r="B4395" s="20">
        <f>IF(Тех_Движение!$F$4392&gt;0,Тех_Движение!$I$4392,"")</f>
        <v/>
      </c>
      <c r="C4395" s="20">
        <f>IF($B4395="","",Тех_Движение!$D$4392)</f>
        <v/>
      </c>
      <c r="D4395" s="42">
        <f>IF($B4395="","",Тех_Движение!$B$4392)</f>
        <v/>
      </c>
      <c r="E4395" s="54">
        <f>IF($B4395="","",Тех_Движение!$F$4392)</f>
        <v/>
      </c>
      <c r="F4395" s="54">
        <f>IF($B4395="","",SUMIFS($E$5:$E4394,$C$5:$C4394,$C4395))</f>
        <v/>
      </c>
      <c r="G4395" s="54">
        <f>IF($B4395="","",MAX(0,$E4395-MAX(0,SUMIFS(Тех_Движение!$G$2:$G$5111,Тех_Движение!$D$2:$D$5111,$C4395,Тех_Движение!$B$2:$B$5111,"&lt;="&amp;Настройки!$B$5-1)-$F4395)))</f>
        <v/>
      </c>
      <c r="H4395" s="54">
        <f>IF($B4395="","",IF(AND($D4395&gt;=Настройки!$B$5,$D4395&lt;=Настройки!$B$6),$E4395,0))</f>
        <v/>
      </c>
      <c r="I4395" s="54">
        <f>IF($B4395="","",$G4395+$H4395-$J4395)</f>
        <v/>
      </c>
      <c r="J4395" s="54">
        <f>IF($B4395="","",MAX(0,$E4395-MAX(0,SUMIFS(Тех_Движение!$G$2:$G$5111,Тех_Движение!$D$2:$D$5111,$C4395,Тех_Движение!$B$2:$B$5111,"&lt;="&amp;Настройки!$B$6)-$F4395)))</f>
        <v/>
      </c>
      <c r="K4395" s="54">
        <f>IF(OR($B4395="",K$3&lt;$D4395+Настройки!$B$7),0,MAX(0,$E4395-MAX(0,SUMIFS(Тех_Движение!$G$2:$G$5111,Тех_Движение!$D$2:$D$5111,$C4395,Тех_Движение!$B$2:$B$5111,"&lt;="&amp;K$3)-$F4395)))</f>
        <v/>
      </c>
      <c r="L4395" s="54">
        <f>IF(OR($B4395="",L$3&lt;$D4395+Настройки!$B$7),0,MAX(0,$E4395-MAX(0,SUMIFS(Тех_Движение!$G$2:$G$5111,Тех_Движение!$D$2:$D$5111,$C4395,Тех_Движение!$B$2:$B$5111,"&lt;="&amp;L$3)-$F4395)))</f>
        <v/>
      </c>
      <c r="M4395" s="54">
        <f>IF(OR($B4395="",M$3&lt;$D4395+Настройки!$B$7),0,MAX(0,$E4395-MAX(0,SUMIFS(Тех_Движение!$G$2:$G$5111,Тех_Движение!$D$2:$D$5111,$C4395,Тех_Движение!$B$2:$B$5111,"&lt;="&amp;M$3)-$F4395)))</f>
        <v/>
      </c>
      <c r="N4395" s="54">
        <f>IF(OR($B4395="",N$3&lt;$D4395+Настройки!$B$7),0,MAX(0,$E4395-MAX(0,SUMIFS(Тех_Движение!$G$2:$G$5111,Тех_Движение!$D$2:$D$5111,$C4395,Тех_Движение!$B$2:$B$5111,"&lt;="&amp;N$3)-$F4395)))</f>
        <v/>
      </c>
      <c r="O4395" s="54">
        <f>IF(OR($B4395="",O$3&lt;$D4395+Настройки!$B$7),0,MAX(0,$E4395-MAX(0,SUMIFS(Тех_Движение!$G$2:$G$5111,Тех_Движение!$D$2:$D$5111,$C4395,Тех_Движение!$B$2:$B$5111,"&lt;="&amp;O$3)-$F4395)))</f>
        <v/>
      </c>
      <c r="P4395" s="54">
        <f>IF(OR($B4395="",P$3&lt;$D4395+Настройки!$B$7),0,MAX(0,$E4395-MAX(0,SUMIFS(Тех_Движение!$G$2:$G$5111,Тех_Движение!$D$2:$D$5111,$C4395,Тех_Движение!$B$2:$B$5111,"&lt;="&amp;P$3)-$F4395)))</f>
        <v/>
      </c>
      <c r="Q4395" s="54">
        <f>IF(OR($B4395="",Q$3&lt;$D4395+Настройки!$B$7),0,MAX(0,$E4395-MAX(0,SUMIFS(Тех_Движение!$G$2:$G$5111,Тех_Движение!$D$2:$D$5111,$C4395,Тех_Движение!$B$2:$B$5111,"&lt;="&amp;Q$3)-$F4395)))</f>
        <v/>
      </c>
      <c r="R4395" s="54">
        <f>IF($B4395="","",SUM($K4395:$Q4395))</f>
        <v/>
      </c>
      <c r="S4395" s="56">
        <f>IF($B4395="","",VLOOKUP($C4395,Настройки!$A$11:$L$17,9,FALSE))</f>
        <v/>
      </c>
      <c r="T4395" s="56">
        <f>IF($B4395="","",$R4395*$S4395)</f>
        <v/>
      </c>
    </row>
    <row r="4396">
      <c r="A4396" s="20">
        <f>Тех_Движение!$A$4393</f>
        <v/>
      </c>
      <c r="B4396" s="20">
        <f>IF(Тех_Движение!$F$4393&gt;0,Тех_Движение!$I$4393,"")</f>
        <v/>
      </c>
      <c r="C4396" s="20">
        <f>IF($B4396="","",Тех_Движение!$D$4393)</f>
        <v/>
      </c>
      <c r="D4396" s="42">
        <f>IF($B4396="","",Тех_Движение!$B$4393)</f>
        <v/>
      </c>
      <c r="E4396" s="54">
        <f>IF($B4396="","",Тех_Движение!$F$4393)</f>
        <v/>
      </c>
      <c r="F4396" s="54">
        <f>IF($B4396="","",SUMIFS($E$5:$E4395,$C$5:$C4395,$C4396))</f>
        <v/>
      </c>
      <c r="G4396" s="54">
        <f>IF($B4396="","",MAX(0,$E4396-MAX(0,SUMIFS(Тех_Движение!$G$2:$G$5111,Тех_Движение!$D$2:$D$5111,$C4396,Тех_Движение!$B$2:$B$5111,"&lt;="&amp;Настройки!$B$5-1)-$F4396)))</f>
        <v/>
      </c>
      <c r="H4396" s="54">
        <f>IF($B4396="","",IF(AND($D4396&gt;=Настройки!$B$5,$D4396&lt;=Настройки!$B$6),$E4396,0))</f>
        <v/>
      </c>
      <c r="I4396" s="54">
        <f>IF($B4396="","",$G4396+$H4396-$J4396)</f>
        <v/>
      </c>
      <c r="J4396" s="54">
        <f>IF($B4396="","",MAX(0,$E4396-MAX(0,SUMIFS(Тех_Движение!$G$2:$G$5111,Тех_Движение!$D$2:$D$5111,$C4396,Тех_Движение!$B$2:$B$5111,"&lt;="&amp;Настройки!$B$6)-$F4396)))</f>
        <v/>
      </c>
      <c r="K4396" s="54">
        <f>IF(OR($B4396="",K$3&lt;$D4396+Настройки!$B$7),0,MAX(0,$E4396-MAX(0,SUMIFS(Тех_Движение!$G$2:$G$5111,Тех_Движение!$D$2:$D$5111,$C4396,Тех_Движение!$B$2:$B$5111,"&lt;="&amp;K$3)-$F4396)))</f>
        <v/>
      </c>
      <c r="L4396" s="54">
        <f>IF(OR($B4396="",L$3&lt;$D4396+Настройки!$B$7),0,MAX(0,$E4396-MAX(0,SUMIFS(Тех_Движение!$G$2:$G$5111,Тех_Движение!$D$2:$D$5111,$C4396,Тех_Движение!$B$2:$B$5111,"&lt;="&amp;L$3)-$F4396)))</f>
        <v/>
      </c>
      <c r="M4396" s="54">
        <f>IF(OR($B4396="",M$3&lt;$D4396+Настройки!$B$7),0,MAX(0,$E4396-MAX(0,SUMIFS(Тех_Движение!$G$2:$G$5111,Тех_Движение!$D$2:$D$5111,$C4396,Тех_Движение!$B$2:$B$5111,"&lt;="&amp;M$3)-$F4396)))</f>
        <v/>
      </c>
      <c r="N4396" s="54">
        <f>IF(OR($B4396="",N$3&lt;$D4396+Настройки!$B$7),0,MAX(0,$E4396-MAX(0,SUMIFS(Тех_Движение!$G$2:$G$5111,Тех_Движение!$D$2:$D$5111,$C4396,Тех_Движение!$B$2:$B$5111,"&lt;="&amp;N$3)-$F4396)))</f>
        <v/>
      </c>
      <c r="O4396" s="54">
        <f>IF(OR($B4396="",O$3&lt;$D4396+Настройки!$B$7),0,MAX(0,$E4396-MAX(0,SUMIFS(Тех_Движение!$G$2:$G$5111,Тех_Движение!$D$2:$D$5111,$C4396,Тех_Движение!$B$2:$B$5111,"&lt;="&amp;O$3)-$F4396)))</f>
        <v/>
      </c>
      <c r="P4396" s="54">
        <f>IF(OR($B4396="",P$3&lt;$D4396+Настройки!$B$7),0,MAX(0,$E4396-MAX(0,SUMIFS(Тех_Движение!$G$2:$G$5111,Тех_Движение!$D$2:$D$5111,$C4396,Тех_Движение!$B$2:$B$5111,"&lt;="&amp;P$3)-$F4396)))</f>
        <v/>
      </c>
      <c r="Q4396" s="54">
        <f>IF(OR($B4396="",Q$3&lt;$D4396+Настройки!$B$7),0,MAX(0,$E4396-MAX(0,SUMIFS(Тех_Движение!$G$2:$G$5111,Тех_Движение!$D$2:$D$5111,$C4396,Тех_Движение!$B$2:$B$5111,"&lt;="&amp;Q$3)-$F4396)))</f>
        <v/>
      </c>
      <c r="R4396" s="54">
        <f>IF($B4396="","",SUM($K4396:$Q4396))</f>
        <v/>
      </c>
      <c r="S4396" s="56">
        <f>IF($B4396="","",VLOOKUP($C4396,Настройки!$A$11:$L$17,9,FALSE))</f>
        <v/>
      </c>
      <c r="T4396" s="56">
        <f>IF($B4396="","",$R4396*$S4396)</f>
        <v/>
      </c>
    </row>
    <row r="4397">
      <c r="A4397" s="20">
        <f>Тех_Движение!$A$4394</f>
        <v/>
      </c>
      <c r="B4397" s="20">
        <f>IF(Тех_Движение!$F$4394&gt;0,Тех_Движение!$I$4394,"")</f>
        <v/>
      </c>
      <c r="C4397" s="20">
        <f>IF($B4397="","",Тех_Движение!$D$4394)</f>
        <v/>
      </c>
      <c r="D4397" s="42">
        <f>IF($B4397="","",Тех_Движение!$B$4394)</f>
        <v/>
      </c>
      <c r="E4397" s="54">
        <f>IF($B4397="","",Тех_Движение!$F$4394)</f>
        <v/>
      </c>
      <c r="F4397" s="54">
        <f>IF($B4397="","",SUMIFS($E$5:$E4396,$C$5:$C4396,$C4397))</f>
        <v/>
      </c>
      <c r="G4397" s="54">
        <f>IF($B4397="","",MAX(0,$E4397-MAX(0,SUMIFS(Тех_Движение!$G$2:$G$5111,Тех_Движение!$D$2:$D$5111,$C4397,Тех_Движение!$B$2:$B$5111,"&lt;="&amp;Настройки!$B$5-1)-$F4397)))</f>
        <v/>
      </c>
      <c r="H4397" s="54">
        <f>IF($B4397="","",IF(AND($D4397&gt;=Настройки!$B$5,$D4397&lt;=Настройки!$B$6),$E4397,0))</f>
        <v/>
      </c>
      <c r="I4397" s="54">
        <f>IF($B4397="","",$G4397+$H4397-$J4397)</f>
        <v/>
      </c>
      <c r="J4397" s="54">
        <f>IF($B4397="","",MAX(0,$E4397-MAX(0,SUMIFS(Тех_Движение!$G$2:$G$5111,Тех_Движение!$D$2:$D$5111,$C4397,Тех_Движение!$B$2:$B$5111,"&lt;="&amp;Настройки!$B$6)-$F4397)))</f>
        <v/>
      </c>
      <c r="K4397" s="54">
        <f>IF(OR($B4397="",K$3&lt;$D4397+Настройки!$B$7),0,MAX(0,$E4397-MAX(0,SUMIFS(Тех_Движение!$G$2:$G$5111,Тех_Движение!$D$2:$D$5111,$C4397,Тех_Движение!$B$2:$B$5111,"&lt;="&amp;K$3)-$F4397)))</f>
        <v/>
      </c>
      <c r="L4397" s="54">
        <f>IF(OR($B4397="",L$3&lt;$D4397+Настройки!$B$7),0,MAX(0,$E4397-MAX(0,SUMIFS(Тех_Движение!$G$2:$G$5111,Тех_Движение!$D$2:$D$5111,$C4397,Тех_Движение!$B$2:$B$5111,"&lt;="&amp;L$3)-$F4397)))</f>
        <v/>
      </c>
      <c r="M4397" s="54">
        <f>IF(OR($B4397="",M$3&lt;$D4397+Настройки!$B$7),0,MAX(0,$E4397-MAX(0,SUMIFS(Тех_Движение!$G$2:$G$5111,Тех_Движение!$D$2:$D$5111,$C4397,Тех_Движение!$B$2:$B$5111,"&lt;="&amp;M$3)-$F4397)))</f>
        <v/>
      </c>
      <c r="N4397" s="54">
        <f>IF(OR($B4397="",N$3&lt;$D4397+Настройки!$B$7),0,MAX(0,$E4397-MAX(0,SUMIFS(Тех_Движение!$G$2:$G$5111,Тех_Движение!$D$2:$D$5111,$C4397,Тех_Движение!$B$2:$B$5111,"&lt;="&amp;N$3)-$F4397)))</f>
        <v/>
      </c>
      <c r="O4397" s="54">
        <f>IF(OR($B4397="",O$3&lt;$D4397+Настройки!$B$7),0,MAX(0,$E4397-MAX(0,SUMIFS(Тех_Движение!$G$2:$G$5111,Тех_Движение!$D$2:$D$5111,$C4397,Тех_Движение!$B$2:$B$5111,"&lt;="&amp;O$3)-$F4397)))</f>
        <v/>
      </c>
      <c r="P4397" s="54">
        <f>IF(OR($B4397="",P$3&lt;$D4397+Настройки!$B$7),0,MAX(0,$E4397-MAX(0,SUMIFS(Тех_Движение!$G$2:$G$5111,Тех_Движение!$D$2:$D$5111,$C4397,Тех_Движение!$B$2:$B$5111,"&lt;="&amp;P$3)-$F4397)))</f>
        <v/>
      </c>
      <c r="Q4397" s="54">
        <f>IF(OR($B4397="",Q$3&lt;$D4397+Настройки!$B$7),0,MAX(0,$E4397-MAX(0,SUMIFS(Тех_Движение!$G$2:$G$5111,Тех_Движение!$D$2:$D$5111,$C4397,Тех_Движение!$B$2:$B$5111,"&lt;="&amp;Q$3)-$F4397)))</f>
        <v/>
      </c>
      <c r="R4397" s="54">
        <f>IF($B4397="","",SUM($K4397:$Q4397))</f>
        <v/>
      </c>
      <c r="S4397" s="56">
        <f>IF($B4397="","",VLOOKUP($C4397,Настройки!$A$11:$L$17,9,FALSE))</f>
        <v/>
      </c>
      <c r="T4397" s="56">
        <f>IF($B4397="","",$R4397*$S4397)</f>
        <v/>
      </c>
    </row>
    <row r="4398">
      <c r="A4398" s="20">
        <f>Тех_Движение!$A$4395</f>
        <v/>
      </c>
      <c r="B4398" s="20">
        <f>IF(Тех_Движение!$F$4395&gt;0,Тех_Движение!$I$4395,"")</f>
        <v/>
      </c>
      <c r="C4398" s="20">
        <f>IF($B4398="","",Тех_Движение!$D$4395)</f>
        <v/>
      </c>
      <c r="D4398" s="42">
        <f>IF($B4398="","",Тех_Движение!$B$4395)</f>
        <v/>
      </c>
      <c r="E4398" s="54">
        <f>IF($B4398="","",Тех_Движение!$F$4395)</f>
        <v/>
      </c>
      <c r="F4398" s="54">
        <f>IF($B4398="","",SUMIFS($E$5:$E4397,$C$5:$C4397,$C4398))</f>
        <v/>
      </c>
      <c r="G4398" s="54">
        <f>IF($B4398="","",MAX(0,$E4398-MAX(0,SUMIFS(Тех_Движение!$G$2:$G$5111,Тех_Движение!$D$2:$D$5111,$C4398,Тех_Движение!$B$2:$B$5111,"&lt;="&amp;Настройки!$B$5-1)-$F4398)))</f>
        <v/>
      </c>
      <c r="H4398" s="54">
        <f>IF($B4398="","",IF(AND($D4398&gt;=Настройки!$B$5,$D4398&lt;=Настройки!$B$6),$E4398,0))</f>
        <v/>
      </c>
      <c r="I4398" s="54">
        <f>IF($B4398="","",$G4398+$H4398-$J4398)</f>
        <v/>
      </c>
      <c r="J4398" s="54">
        <f>IF($B4398="","",MAX(0,$E4398-MAX(0,SUMIFS(Тех_Движение!$G$2:$G$5111,Тех_Движение!$D$2:$D$5111,$C4398,Тех_Движение!$B$2:$B$5111,"&lt;="&amp;Настройки!$B$6)-$F4398)))</f>
        <v/>
      </c>
      <c r="K4398" s="54">
        <f>IF(OR($B4398="",K$3&lt;$D4398+Настройки!$B$7),0,MAX(0,$E4398-MAX(0,SUMIFS(Тех_Движение!$G$2:$G$5111,Тех_Движение!$D$2:$D$5111,$C4398,Тех_Движение!$B$2:$B$5111,"&lt;="&amp;K$3)-$F4398)))</f>
        <v/>
      </c>
      <c r="L4398" s="54">
        <f>IF(OR($B4398="",L$3&lt;$D4398+Настройки!$B$7),0,MAX(0,$E4398-MAX(0,SUMIFS(Тех_Движение!$G$2:$G$5111,Тех_Движение!$D$2:$D$5111,$C4398,Тех_Движение!$B$2:$B$5111,"&lt;="&amp;L$3)-$F4398)))</f>
        <v/>
      </c>
      <c r="M4398" s="54">
        <f>IF(OR($B4398="",M$3&lt;$D4398+Настройки!$B$7),0,MAX(0,$E4398-MAX(0,SUMIFS(Тех_Движение!$G$2:$G$5111,Тех_Движение!$D$2:$D$5111,$C4398,Тех_Движение!$B$2:$B$5111,"&lt;="&amp;M$3)-$F4398)))</f>
        <v/>
      </c>
      <c r="N4398" s="54">
        <f>IF(OR($B4398="",N$3&lt;$D4398+Настройки!$B$7),0,MAX(0,$E4398-MAX(0,SUMIFS(Тех_Движение!$G$2:$G$5111,Тех_Движение!$D$2:$D$5111,$C4398,Тех_Движение!$B$2:$B$5111,"&lt;="&amp;N$3)-$F4398)))</f>
        <v/>
      </c>
      <c r="O4398" s="54">
        <f>IF(OR($B4398="",O$3&lt;$D4398+Настройки!$B$7),0,MAX(0,$E4398-MAX(0,SUMIFS(Тех_Движение!$G$2:$G$5111,Тех_Движение!$D$2:$D$5111,$C4398,Тех_Движение!$B$2:$B$5111,"&lt;="&amp;O$3)-$F4398)))</f>
        <v/>
      </c>
      <c r="P4398" s="54">
        <f>IF(OR($B4398="",P$3&lt;$D4398+Настройки!$B$7),0,MAX(0,$E4398-MAX(0,SUMIFS(Тех_Движение!$G$2:$G$5111,Тех_Движение!$D$2:$D$5111,$C4398,Тех_Движение!$B$2:$B$5111,"&lt;="&amp;P$3)-$F4398)))</f>
        <v/>
      </c>
      <c r="Q4398" s="54">
        <f>IF(OR($B4398="",Q$3&lt;$D4398+Настройки!$B$7),0,MAX(0,$E4398-MAX(0,SUMIFS(Тех_Движение!$G$2:$G$5111,Тех_Движение!$D$2:$D$5111,$C4398,Тех_Движение!$B$2:$B$5111,"&lt;="&amp;Q$3)-$F4398)))</f>
        <v/>
      </c>
      <c r="R4398" s="54">
        <f>IF($B4398="","",SUM($K4398:$Q4398))</f>
        <v/>
      </c>
      <c r="S4398" s="56">
        <f>IF($B4398="","",VLOOKUP($C4398,Настройки!$A$11:$L$17,9,FALSE))</f>
        <v/>
      </c>
      <c r="T4398" s="56">
        <f>IF($B4398="","",$R4398*$S4398)</f>
        <v/>
      </c>
    </row>
    <row r="4399">
      <c r="A4399" s="20">
        <f>Тех_Движение!$A$4396</f>
        <v/>
      </c>
      <c r="B4399" s="20">
        <f>IF(Тех_Движение!$F$4396&gt;0,Тех_Движение!$I$4396,"")</f>
        <v/>
      </c>
      <c r="C4399" s="20">
        <f>IF($B4399="","",Тех_Движение!$D$4396)</f>
        <v/>
      </c>
      <c r="D4399" s="42">
        <f>IF($B4399="","",Тех_Движение!$B$4396)</f>
        <v/>
      </c>
      <c r="E4399" s="54">
        <f>IF($B4399="","",Тех_Движение!$F$4396)</f>
        <v/>
      </c>
      <c r="F4399" s="54">
        <f>IF($B4399="","",SUMIFS($E$5:$E4398,$C$5:$C4398,$C4399))</f>
        <v/>
      </c>
      <c r="G4399" s="54">
        <f>IF($B4399="","",MAX(0,$E4399-MAX(0,SUMIFS(Тех_Движение!$G$2:$G$5111,Тех_Движение!$D$2:$D$5111,$C4399,Тех_Движение!$B$2:$B$5111,"&lt;="&amp;Настройки!$B$5-1)-$F4399)))</f>
        <v/>
      </c>
      <c r="H4399" s="54">
        <f>IF($B4399="","",IF(AND($D4399&gt;=Настройки!$B$5,$D4399&lt;=Настройки!$B$6),$E4399,0))</f>
        <v/>
      </c>
      <c r="I4399" s="54">
        <f>IF($B4399="","",$G4399+$H4399-$J4399)</f>
        <v/>
      </c>
      <c r="J4399" s="54">
        <f>IF($B4399="","",MAX(0,$E4399-MAX(0,SUMIFS(Тех_Движение!$G$2:$G$5111,Тех_Движение!$D$2:$D$5111,$C4399,Тех_Движение!$B$2:$B$5111,"&lt;="&amp;Настройки!$B$6)-$F4399)))</f>
        <v/>
      </c>
      <c r="K4399" s="54">
        <f>IF(OR($B4399="",K$3&lt;$D4399+Настройки!$B$7),0,MAX(0,$E4399-MAX(0,SUMIFS(Тех_Движение!$G$2:$G$5111,Тех_Движение!$D$2:$D$5111,$C4399,Тех_Движение!$B$2:$B$5111,"&lt;="&amp;K$3)-$F4399)))</f>
        <v/>
      </c>
      <c r="L4399" s="54">
        <f>IF(OR($B4399="",L$3&lt;$D4399+Настройки!$B$7),0,MAX(0,$E4399-MAX(0,SUMIFS(Тех_Движение!$G$2:$G$5111,Тех_Движение!$D$2:$D$5111,$C4399,Тех_Движение!$B$2:$B$5111,"&lt;="&amp;L$3)-$F4399)))</f>
        <v/>
      </c>
      <c r="M4399" s="54">
        <f>IF(OR($B4399="",M$3&lt;$D4399+Настройки!$B$7),0,MAX(0,$E4399-MAX(0,SUMIFS(Тех_Движение!$G$2:$G$5111,Тех_Движение!$D$2:$D$5111,$C4399,Тех_Движение!$B$2:$B$5111,"&lt;="&amp;M$3)-$F4399)))</f>
        <v/>
      </c>
      <c r="N4399" s="54">
        <f>IF(OR($B4399="",N$3&lt;$D4399+Настройки!$B$7),0,MAX(0,$E4399-MAX(0,SUMIFS(Тех_Движение!$G$2:$G$5111,Тех_Движение!$D$2:$D$5111,$C4399,Тех_Движение!$B$2:$B$5111,"&lt;="&amp;N$3)-$F4399)))</f>
        <v/>
      </c>
      <c r="O4399" s="54">
        <f>IF(OR($B4399="",O$3&lt;$D4399+Настройки!$B$7),0,MAX(0,$E4399-MAX(0,SUMIFS(Тех_Движение!$G$2:$G$5111,Тех_Движение!$D$2:$D$5111,$C4399,Тех_Движение!$B$2:$B$5111,"&lt;="&amp;O$3)-$F4399)))</f>
        <v/>
      </c>
      <c r="P4399" s="54">
        <f>IF(OR($B4399="",P$3&lt;$D4399+Настройки!$B$7),0,MAX(0,$E4399-MAX(0,SUMIFS(Тех_Движение!$G$2:$G$5111,Тех_Движение!$D$2:$D$5111,$C4399,Тех_Движение!$B$2:$B$5111,"&lt;="&amp;P$3)-$F4399)))</f>
        <v/>
      </c>
      <c r="Q4399" s="54">
        <f>IF(OR($B4399="",Q$3&lt;$D4399+Настройки!$B$7),0,MAX(0,$E4399-MAX(0,SUMIFS(Тех_Движение!$G$2:$G$5111,Тех_Движение!$D$2:$D$5111,$C4399,Тех_Движение!$B$2:$B$5111,"&lt;="&amp;Q$3)-$F4399)))</f>
        <v/>
      </c>
      <c r="R4399" s="54">
        <f>IF($B4399="","",SUM($K4399:$Q4399))</f>
        <v/>
      </c>
      <c r="S4399" s="56">
        <f>IF($B4399="","",VLOOKUP($C4399,Настройки!$A$11:$L$17,9,FALSE))</f>
        <v/>
      </c>
      <c r="T4399" s="56">
        <f>IF($B4399="","",$R4399*$S4399)</f>
        <v/>
      </c>
    </row>
    <row r="4400">
      <c r="A4400" s="20">
        <f>Тех_Движение!$A$4397</f>
        <v/>
      </c>
      <c r="B4400" s="20">
        <f>IF(Тех_Движение!$F$4397&gt;0,Тех_Движение!$I$4397,"")</f>
        <v/>
      </c>
      <c r="C4400" s="20">
        <f>IF($B4400="","",Тех_Движение!$D$4397)</f>
        <v/>
      </c>
      <c r="D4400" s="42">
        <f>IF($B4400="","",Тех_Движение!$B$4397)</f>
        <v/>
      </c>
      <c r="E4400" s="54">
        <f>IF($B4400="","",Тех_Движение!$F$4397)</f>
        <v/>
      </c>
      <c r="F4400" s="54">
        <f>IF($B4400="","",SUMIFS($E$5:$E4399,$C$5:$C4399,$C4400))</f>
        <v/>
      </c>
      <c r="G4400" s="54">
        <f>IF($B4400="","",MAX(0,$E4400-MAX(0,SUMIFS(Тех_Движение!$G$2:$G$5111,Тех_Движение!$D$2:$D$5111,$C4400,Тех_Движение!$B$2:$B$5111,"&lt;="&amp;Настройки!$B$5-1)-$F4400)))</f>
        <v/>
      </c>
      <c r="H4400" s="54">
        <f>IF($B4400="","",IF(AND($D4400&gt;=Настройки!$B$5,$D4400&lt;=Настройки!$B$6),$E4400,0))</f>
        <v/>
      </c>
      <c r="I4400" s="54">
        <f>IF($B4400="","",$G4400+$H4400-$J4400)</f>
        <v/>
      </c>
      <c r="J4400" s="54">
        <f>IF($B4400="","",MAX(0,$E4400-MAX(0,SUMIFS(Тех_Движение!$G$2:$G$5111,Тех_Движение!$D$2:$D$5111,$C4400,Тех_Движение!$B$2:$B$5111,"&lt;="&amp;Настройки!$B$6)-$F4400)))</f>
        <v/>
      </c>
      <c r="K4400" s="54">
        <f>IF(OR($B4400="",K$3&lt;$D4400+Настройки!$B$7),0,MAX(0,$E4400-MAX(0,SUMIFS(Тех_Движение!$G$2:$G$5111,Тех_Движение!$D$2:$D$5111,$C4400,Тех_Движение!$B$2:$B$5111,"&lt;="&amp;K$3)-$F4400)))</f>
        <v/>
      </c>
      <c r="L4400" s="54">
        <f>IF(OR($B4400="",L$3&lt;$D4400+Настройки!$B$7),0,MAX(0,$E4400-MAX(0,SUMIFS(Тех_Движение!$G$2:$G$5111,Тех_Движение!$D$2:$D$5111,$C4400,Тех_Движение!$B$2:$B$5111,"&lt;="&amp;L$3)-$F4400)))</f>
        <v/>
      </c>
      <c r="M4400" s="54">
        <f>IF(OR($B4400="",M$3&lt;$D4400+Настройки!$B$7),0,MAX(0,$E4400-MAX(0,SUMIFS(Тех_Движение!$G$2:$G$5111,Тех_Движение!$D$2:$D$5111,$C4400,Тех_Движение!$B$2:$B$5111,"&lt;="&amp;M$3)-$F4400)))</f>
        <v/>
      </c>
      <c r="N4400" s="54">
        <f>IF(OR($B4400="",N$3&lt;$D4400+Настройки!$B$7),0,MAX(0,$E4400-MAX(0,SUMIFS(Тех_Движение!$G$2:$G$5111,Тех_Движение!$D$2:$D$5111,$C4400,Тех_Движение!$B$2:$B$5111,"&lt;="&amp;N$3)-$F4400)))</f>
        <v/>
      </c>
      <c r="O4400" s="54">
        <f>IF(OR($B4400="",O$3&lt;$D4400+Настройки!$B$7),0,MAX(0,$E4400-MAX(0,SUMIFS(Тех_Движение!$G$2:$G$5111,Тех_Движение!$D$2:$D$5111,$C4400,Тех_Движение!$B$2:$B$5111,"&lt;="&amp;O$3)-$F4400)))</f>
        <v/>
      </c>
      <c r="P4400" s="54">
        <f>IF(OR($B4400="",P$3&lt;$D4400+Настройки!$B$7),0,MAX(0,$E4400-MAX(0,SUMIFS(Тех_Движение!$G$2:$G$5111,Тех_Движение!$D$2:$D$5111,$C4400,Тех_Движение!$B$2:$B$5111,"&lt;="&amp;P$3)-$F4400)))</f>
        <v/>
      </c>
      <c r="Q4400" s="54">
        <f>IF(OR($B4400="",Q$3&lt;$D4400+Настройки!$B$7),0,MAX(0,$E4400-MAX(0,SUMIFS(Тех_Движение!$G$2:$G$5111,Тех_Движение!$D$2:$D$5111,$C4400,Тех_Движение!$B$2:$B$5111,"&lt;="&amp;Q$3)-$F4400)))</f>
        <v/>
      </c>
      <c r="R4400" s="54">
        <f>IF($B4400="","",SUM($K4400:$Q4400))</f>
        <v/>
      </c>
      <c r="S4400" s="56">
        <f>IF($B4400="","",VLOOKUP($C4400,Настройки!$A$11:$L$17,9,FALSE))</f>
        <v/>
      </c>
      <c r="T4400" s="56">
        <f>IF($B4400="","",$R4400*$S4400)</f>
        <v/>
      </c>
    </row>
    <row r="4401">
      <c r="A4401" s="20">
        <f>Тех_Движение!$A$4398</f>
        <v/>
      </c>
      <c r="B4401" s="20">
        <f>IF(Тех_Движение!$F$4398&gt;0,Тех_Движение!$I$4398,"")</f>
        <v/>
      </c>
      <c r="C4401" s="20">
        <f>IF($B4401="","",Тех_Движение!$D$4398)</f>
        <v/>
      </c>
      <c r="D4401" s="42">
        <f>IF($B4401="","",Тех_Движение!$B$4398)</f>
        <v/>
      </c>
      <c r="E4401" s="54">
        <f>IF($B4401="","",Тех_Движение!$F$4398)</f>
        <v/>
      </c>
      <c r="F4401" s="54">
        <f>IF($B4401="","",SUMIFS($E$5:$E4400,$C$5:$C4400,$C4401))</f>
        <v/>
      </c>
      <c r="G4401" s="54">
        <f>IF($B4401="","",MAX(0,$E4401-MAX(0,SUMIFS(Тех_Движение!$G$2:$G$5111,Тех_Движение!$D$2:$D$5111,$C4401,Тех_Движение!$B$2:$B$5111,"&lt;="&amp;Настройки!$B$5-1)-$F4401)))</f>
        <v/>
      </c>
      <c r="H4401" s="54">
        <f>IF($B4401="","",IF(AND($D4401&gt;=Настройки!$B$5,$D4401&lt;=Настройки!$B$6),$E4401,0))</f>
        <v/>
      </c>
      <c r="I4401" s="54">
        <f>IF($B4401="","",$G4401+$H4401-$J4401)</f>
        <v/>
      </c>
      <c r="J4401" s="54">
        <f>IF($B4401="","",MAX(0,$E4401-MAX(0,SUMIFS(Тех_Движение!$G$2:$G$5111,Тех_Движение!$D$2:$D$5111,$C4401,Тех_Движение!$B$2:$B$5111,"&lt;="&amp;Настройки!$B$6)-$F4401)))</f>
        <v/>
      </c>
      <c r="K4401" s="54">
        <f>IF(OR($B4401="",K$3&lt;$D4401+Настройки!$B$7),0,MAX(0,$E4401-MAX(0,SUMIFS(Тех_Движение!$G$2:$G$5111,Тех_Движение!$D$2:$D$5111,$C4401,Тех_Движение!$B$2:$B$5111,"&lt;="&amp;K$3)-$F4401)))</f>
        <v/>
      </c>
      <c r="L4401" s="54">
        <f>IF(OR($B4401="",L$3&lt;$D4401+Настройки!$B$7),0,MAX(0,$E4401-MAX(0,SUMIFS(Тех_Движение!$G$2:$G$5111,Тех_Движение!$D$2:$D$5111,$C4401,Тех_Движение!$B$2:$B$5111,"&lt;="&amp;L$3)-$F4401)))</f>
        <v/>
      </c>
      <c r="M4401" s="54">
        <f>IF(OR($B4401="",M$3&lt;$D4401+Настройки!$B$7),0,MAX(0,$E4401-MAX(0,SUMIFS(Тех_Движение!$G$2:$G$5111,Тех_Движение!$D$2:$D$5111,$C4401,Тех_Движение!$B$2:$B$5111,"&lt;="&amp;M$3)-$F4401)))</f>
        <v/>
      </c>
      <c r="N4401" s="54">
        <f>IF(OR($B4401="",N$3&lt;$D4401+Настройки!$B$7),0,MAX(0,$E4401-MAX(0,SUMIFS(Тех_Движение!$G$2:$G$5111,Тех_Движение!$D$2:$D$5111,$C4401,Тех_Движение!$B$2:$B$5111,"&lt;="&amp;N$3)-$F4401)))</f>
        <v/>
      </c>
      <c r="O4401" s="54">
        <f>IF(OR($B4401="",O$3&lt;$D4401+Настройки!$B$7),0,MAX(0,$E4401-MAX(0,SUMIFS(Тех_Движение!$G$2:$G$5111,Тех_Движение!$D$2:$D$5111,$C4401,Тех_Движение!$B$2:$B$5111,"&lt;="&amp;O$3)-$F4401)))</f>
        <v/>
      </c>
      <c r="P4401" s="54">
        <f>IF(OR($B4401="",P$3&lt;$D4401+Настройки!$B$7),0,MAX(0,$E4401-MAX(0,SUMIFS(Тех_Движение!$G$2:$G$5111,Тех_Движение!$D$2:$D$5111,$C4401,Тех_Движение!$B$2:$B$5111,"&lt;="&amp;P$3)-$F4401)))</f>
        <v/>
      </c>
      <c r="Q4401" s="54">
        <f>IF(OR($B4401="",Q$3&lt;$D4401+Настройки!$B$7),0,MAX(0,$E4401-MAX(0,SUMIFS(Тех_Движение!$G$2:$G$5111,Тех_Движение!$D$2:$D$5111,$C4401,Тех_Движение!$B$2:$B$5111,"&lt;="&amp;Q$3)-$F4401)))</f>
        <v/>
      </c>
      <c r="R4401" s="54">
        <f>IF($B4401="","",SUM($K4401:$Q4401))</f>
        <v/>
      </c>
      <c r="S4401" s="56">
        <f>IF($B4401="","",VLOOKUP($C4401,Настройки!$A$11:$L$17,9,FALSE))</f>
        <v/>
      </c>
      <c r="T4401" s="56">
        <f>IF($B4401="","",$R4401*$S4401)</f>
        <v/>
      </c>
    </row>
    <row r="4402">
      <c r="A4402" s="20">
        <f>Тех_Движение!$A$4399</f>
        <v/>
      </c>
      <c r="B4402" s="20">
        <f>IF(Тех_Движение!$F$4399&gt;0,Тех_Движение!$I$4399,"")</f>
        <v/>
      </c>
      <c r="C4402" s="20">
        <f>IF($B4402="","",Тех_Движение!$D$4399)</f>
        <v/>
      </c>
      <c r="D4402" s="42">
        <f>IF($B4402="","",Тех_Движение!$B$4399)</f>
        <v/>
      </c>
      <c r="E4402" s="54">
        <f>IF($B4402="","",Тех_Движение!$F$4399)</f>
        <v/>
      </c>
      <c r="F4402" s="54">
        <f>IF($B4402="","",SUMIFS($E$5:$E4401,$C$5:$C4401,$C4402))</f>
        <v/>
      </c>
      <c r="G4402" s="54">
        <f>IF($B4402="","",MAX(0,$E4402-MAX(0,SUMIFS(Тех_Движение!$G$2:$G$5111,Тех_Движение!$D$2:$D$5111,$C4402,Тех_Движение!$B$2:$B$5111,"&lt;="&amp;Настройки!$B$5-1)-$F4402)))</f>
        <v/>
      </c>
      <c r="H4402" s="54">
        <f>IF($B4402="","",IF(AND($D4402&gt;=Настройки!$B$5,$D4402&lt;=Настройки!$B$6),$E4402,0))</f>
        <v/>
      </c>
      <c r="I4402" s="54">
        <f>IF($B4402="","",$G4402+$H4402-$J4402)</f>
        <v/>
      </c>
      <c r="J4402" s="54">
        <f>IF($B4402="","",MAX(0,$E4402-MAX(0,SUMIFS(Тех_Движение!$G$2:$G$5111,Тех_Движение!$D$2:$D$5111,$C4402,Тех_Движение!$B$2:$B$5111,"&lt;="&amp;Настройки!$B$6)-$F4402)))</f>
        <v/>
      </c>
      <c r="K4402" s="54">
        <f>IF(OR($B4402="",K$3&lt;$D4402+Настройки!$B$7),0,MAX(0,$E4402-MAX(0,SUMIFS(Тех_Движение!$G$2:$G$5111,Тех_Движение!$D$2:$D$5111,$C4402,Тех_Движение!$B$2:$B$5111,"&lt;="&amp;K$3)-$F4402)))</f>
        <v/>
      </c>
      <c r="L4402" s="54">
        <f>IF(OR($B4402="",L$3&lt;$D4402+Настройки!$B$7),0,MAX(0,$E4402-MAX(0,SUMIFS(Тех_Движение!$G$2:$G$5111,Тех_Движение!$D$2:$D$5111,$C4402,Тех_Движение!$B$2:$B$5111,"&lt;="&amp;L$3)-$F4402)))</f>
        <v/>
      </c>
      <c r="M4402" s="54">
        <f>IF(OR($B4402="",M$3&lt;$D4402+Настройки!$B$7),0,MAX(0,$E4402-MAX(0,SUMIFS(Тех_Движение!$G$2:$G$5111,Тех_Движение!$D$2:$D$5111,$C4402,Тех_Движение!$B$2:$B$5111,"&lt;="&amp;M$3)-$F4402)))</f>
        <v/>
      </c>
      <c r="N4402" s="54">
        <f>IF(OR($B4402="",N$3&lt;$D4402+Настройки!$B$7),0,MAX(0,$E4402-MAX(0,SUMIFS(Тех_Движение!$G$2:$G$5111,Тех_Движение!$D$2:$D$5111,$C4402,Тех_Движение!$B$2:$B$5111,"&lt;="&amp;N$3)-$F4402)))</f>
        <v/>
      </c>
      <c r="O4402" s="54">
        <f>IF(OR($B4402="",O$3&lt;$D4402+Настройки!$B$7),0,MAX(0,$E4402-MAX(0,SUMIFS(Тех_Движение!$G$2:$G$5111,Тех_Движение!$D$2:$D$5111,$C4402,Тех_Движение!$B$2:$B$5111,"&lt;="&amp;O$3)-$F4402)))</f>
        <v/>
      </c>
      <c r="P4402" s="54">
        <f>IF(OR($B4402="",P$3&lt;$D4402+Настройки!$B$7),0,MAX(0,$E4402-MAX(0,SUMIFS(Тех_Движение!$G$2:$G$5111,Тех_Движение!$D$2:$D$5111,$C4402,Тех_Движение!$B$2:$B$5111,"&lt;="&amp;P$3)-$F4402)))</f>
        <v/>
      </c>
      <c r="Q4402" s="54">
        <f>IF(OR($B4402="",Q$3&lt;$D4402+Настройки!$B$7),0,MAX(0,$E4402-MAX(0,SUMIFS(Тех_Движение!$G$2:$G$5111,Тех_Движение!$D$2:$D$5111,$C4402,Тех_Движение!$B$2:$B$5111,"&lt;="&amp;Q$3)-$F4402)))</f>
        <v/>
      </c>
      <c r="R4402" s="54">
        <f>IF($B4402="","",SUM($K4402:$Q4402))</f>
        <v/>
      </c>
      <c r="S4402" s="56">
        <f>IF($B4402="","",VLOOKUP($C4402,Настройки!$A$11:$L$17,9,FALSE))</f>
        <v/>
      </c>
      <c r="T4402" s="56">
        <f>IF($B4402="","",$R4402*$S4402)</f>
        <v/>
      </c>
    </row>
    <row r="4403">
      <c r="A4403" s="20">
        <f>Тех_Движение!$A$4400</f>
        <v/>
      </c>
      <c r="B4403" s="20">
        <f>IF(Тех_Движение!$F$4400&gt;0,Тех_Движение!$I$4400,"")</f>
        <v/>
      </c>
      <c r="C4403" s="20">
        <f>IF($B4403="","",Тех_Движение!$D$4400)</f>
        <v/>
      </c>
      <c r="D4403" s="42">
        <f>IF($B4403="","",Тех_Движение!$B$4400)</f>
        <v/>
      </c>
      <c r="E4403" s="54">
        <f>IF($B4403="","",Тех_Движение!$F$4400)</f>
        <v/>
      </c>
      <c r="F4403" s="54">
        <f>IF($B4403="","",SUMIFS($E$5:$E4402,$C$5:$C4402,$C4403))</f>
        <v/>
      </c>
      <c r="G4403" s="54">
        <f>IF($B4403="","",MAX(0,$E4403-MAX(0,SUMIFS(Тех_Движение!$G$2:$G$5111,Тех_Движение!$D$2:$D$5111,$C4403,Тех_Движение!$B$2:$B$5111,"&lt;="&amp;Настройки!$B$5-1)-$F4403)))</f>
        <v/>
      </c>
      <c r="H4403" s="54">
        <f>IF($B4403="","",IF(AND($D4403&gt;=Настройки!$B$5,$D4403&lt;=Настройки!$B$6),$E4403,0))</f>
        <v/>
      </c>
      <c r="I4403" s="54">
        <f>IF($B4403="","",$G4403+$H4403-$J4403)</f>
        <v/>
      </c>
      <c r="J4403" s="54">
        <f>IF($B4403="","",MAX(0,$E4403-MAX(0,SUMIFS(Тех_Движение!$G$2:$G$5111,Тех_Движение!$D$2:$D$5111,$C4403,Тех_Движение!$B$2:$B$5111,"&lt;="&amp;Настройки!$B$6)-$F4403)))</f>
        <v/>
      </c>
      <c r="K4403" s="54">
        <f>IF(OR($B4403="",K$3&lt;$D4403+Настройки!$B$7),0,MAX(0,$E4403-MAX(0,SUMIFS(Тех_Движение!$G$2:$G$5111,Тех_Движение!$D$2:$D$5111,$C4403,Тех_Движение!$B$2:$B$5111,"&lt;="&amp;K$3)-$F4403)))</f>
        <v/>
      </c>
      <c r="L4403" s="54">
        <f>IF(OR($B4403="",L$3&lt;$D4403+Настройки!$B$7),0,MAX(0,$E4403-MAX(0,SUMIFS(Тех_Движение!$G$2:$G$5111,Тех_Движение!$D$2:$D$5111,$C4403,Тех_Движение!$B$2:$B$5111,"&lt;="&amp;L$3)-$F4403)))</f>
        <v/>
      </c>
      <c r="M4403" s="54">
        <f>IF(OR($B4403="",M$3&lt;$D4403+Настройки!$B$7),0,MAX(0,$E4403-MAX(0,SUMIFS(Тех_Движение!$G$2:$G$5111,Тех_Движение!$D$2:$D$5111,$C4403,Тех_Движение!$B$2:$B$5111,"&lt;="&amp;M$3)-$F4403)))</f>
        <v/>
      </c>
      <c r="N4403" s="54">
        <f>IF(OR($B4403="",N$3&lt;$D4403+Настройки!$B$7),0,MAX(0,$E4403-MAX(0,SUMIFS(Тех_Движение!$G$2:$G$5111,Тех_Движение!$D$2:$D$5111,$C4403,Тех_Движение!$B$2:$B$5111,"&lt;="&amp;N$3)-$F4403)))</f>
        <v/>
      </c>
      <c r="O4403" s="54">
        <f>IF(OR($B4403="",O$3&lt;$D4403+Настройки!$B$7),0,MAX(0,$E4403-MAX(0,SUMIFS(Тех_Движение!$G$2:$G$5111,Тех_Движение!$D$2:$D$5111,$C4403,Тех_Движение!$B$2:$B$5111,"&lt;="&amp;O$3)-$F4403)))</f>
        <v/>
      </c>
      <c r="P4403" s="54">
        <f>IF(OR($B4403="",P$3&lt;$D4403+Настройки!$B$7),0,MAX(0,$E4403-MAX(0,SUMIFS(Тех_Движение!$G$2:$G$5111,Тех_Движение!$D$2:$D$5111,$C4403,Тех_Движение!$B$2:$B$5111,"&lt;="&amp;P$3)-$F4403)))</f>
        <v/>
      </c>
      <c r="Q4403" s="54">
        <f>IF(OR($B4403="",Q$3&lt;$D4403+Настройки!$B$7),0,MAX(0,$E4403-MAX(0,SUMIFS(Тех_Движение!$G$2:$G$5111,Тех_Движение!$D$2:$D$5111,$C4403,Тех_Движение!$B$2:$B$5111,"&lt;="&amp;Q$3)-$F4403)))</f>
        <v/>
      </c>
      <c r="R4403" s="54">
        <f>IF($B4403="","",SUM($K4403:$Q4403))</f>
        <v/>
      </c>
      <c r="S4403" s="56">
        <f>IF($B4403="","",VLOOKUP($C4403,Настройки!$A$11:$L$17,9,FALSE))</f>
        <v/>
      </c>
      <c r="T4403" s="56">
        <f>IF($B4403="","",$R4403*$S4403)</f>
        <v/>
      </c>
    </row>
    <row r="4404">
      <c r="A4404" s="20">
        <f>Тех_Движение!$A$4401</f>
        <v/>
      </c>
      <c r="B4404" s="20">
        <f>IF(Тех_Движение!$F$4401&gt;0,Тех_Движение!$I$4401,"")</f>
        <v/>
      </c>
      <c r="C4404" s="20">
        <f>IF($B4404="","",Тех_Движение!$D$4401)</f>
        <v/>
      </c>
      <c r="D4404" s="42">
        <f>IF($B4404="","",Тех_Движение!$B$4401)</f>
        <v/>
      </c>
      <c r="E4404" s="54">
        <f>IF($B4404="","",Тех_Движение!$F$4401)</f>
        <v/>
      </c>
      <c r="F4404" s="54">
        <f>IF($B4404="","",SUMIFS($E$5:$E4403,$C$5:$C4403,$C4404))</f>
        <v/>
      </c>
      <c r="G4404" s="54">
        <f>IF($B4404="","",MAX(0,$E4404-MAX(0,SUMIFS(Тех_Движение!$G$2:$G$5111,Тех_Движение!$D$2:$D$5111,$C4404,Тех_Движение!$B$2:$B$5111,"&lt;="&amp;Настройки!$B$5-1)-$F4404)))</f>
        <v/>
      </c>
      <c r="H4404" s="54">
        <f>IF($B4404="","",IF(AND($D4404&gt;=Настройки!$B$5,$D4404&lt;=Настройки!$B$6),$E4404,0))</f>
        <v/>
      </c>
      <c r="I4404" s="54">
        <f>IF($B4404="","",$G4404+$H4404-$J4404)</f>
        <v/>
      </c>
      <c r="J4404" s="54">
        <f>IF($B4404="","",MAX(0,$E4404-MAX(0,SUMIFS(Тех_Движение!$G$2:$G$5111,Тех_Движение!$D$2:$D$5111,$C4404,Тех_Движение!$B$2:$B$5111,"&lt;="&amp;Настройки!$B$6)-$F4404)))</f>
        <v/>
      </c>
      <c r="K4404" s="54">
        <f>IF(OR($B4404="",K$3&lt;$D4404+Настройки!$B$7),0,MAX(0,$E4404-MAX(0,SUMIFS(Тех_Движение!$G$2:$G$5111,Тех_Движение!$D$2:$D$5111,$C4404,Тех_Движение!$B$2:$B$5111,"&lt;="&amp;K$3)-$F4404)))</f>
        <v/>
      </c>
      <c r="L4404" s="54">
        <f>IF(OR($B4404="",L$3&lt;$D4404+Настройки!$B$7),0,MAX(0,$E4404-MAX(0,SUMIFS(Тех_Движение!$G$2:$G$5111,Тех_Движение!$D$2:$D$5111,$C4404,Тех_Движение!$B$2:$B$5111,"&lt;="&amp;L$3)-$F4404)))</f>
        <v/>
      </c>
      <c r="M4404" s="54">
        <f>IF(OR($B4404="",M$3&lt;$D4404+Настройки!$B$7),0,MAX(0,$E4404-MAX(0,SUMIFS(Тех_Движение!$G$2:$G$5111,Тех_Движение!$D$2:$D$5111,$C4404,Тех_Движение!$B$2:$B$5111,"&lt;="&amp;M$3)-$F4404)))</f>
        <v/>
      </c>
      <c r="N4404" s="54">
        <f>IF(OR($B4404="",N$3&lt;$D4404+Настройки!$B$7),0,MAX(0,$E4404-MAX(0,SUMIFS(Тех_Движение!$G$2:$G$5111,Тех_Движение!$D$2:$D$5111,$C4404,Тех_Движение!$B$2:$B$5111,"&lt;="&amp;N$3)-$F4404)))</f>
        <v/>
      </c>
      <c r="O4404" s="54">
        <f>IF(OR($B4404="",O$3&lt;$D4404+Настройки!$B$7),0,MAX(0,$E4404-MAX(0,SUMIFS(Тех_Движение!$G$2:$G$5111,Тех_Движение!$D$2:$D$5111,$C4404,Тех_Движение!$B$2:$B$5111,"&lt;="&amp;O$3)-$F4404)))</f>
        <v/>
      </c>
      <c r="P4404" s="54">
        <f>IF(OR($B4404="",P$3&lt;$D4404+Настройки!$B$7),0,MAX(0,$E4404-MAX(0,SUMIFS(Тех_Движение!$G$2:$G$5111,Тех_Движение!$D$2:$D$5111,$C4404,Тех_Движение!$B$2:$B$5111,"&lt;="&amp;P$3)-$F4404)))</f>
        <v/>
      </c>
      <c r="Q4404" s="54">
        <f>IF(OR($B4404="",Q$3&lt;$D4404+Настройки!$B$7),0,MAX(0,$E4404-MAX(0,SUMIFS(Тех_Движение!$G$2:$G$5111,Тех_Движение!$D$2:$D$5111,$C4404,Тех_Движение!$B$2:$B$5111,"&lt;="&amp;Q$3)-$F4404)))</f>
        <v/>
      </c>
      <c r="R4404" s="54">
        <f>IF($B4404="","",SUM($K4404:$Q4404))</f>
        <v/>
      </c>
      <c r="S4404" s="56">
        <f>IF($B4404="","",VLOOKUP($C4404,Настройки!$A$11:$L$17,9,FALSE))</f>
        <v/>
      </c>
      <c r="T4404" s="56">
        <f>IF($B4404="","",$R4404*$S4404)</f>
        <v/>
      </c>
    </row>
    <row r="4405">
      <c r="A4405" s="20">
        <f>Тех_Движение!$A$4402</f>
        <v/>
      </c>
      <c r="B4405" s="20">
        <f>IF(Тех_Движение!$F$4402&gt;0,Тех_Движение!$I$4402,"")</f>
        <v/>
      </c>
      <c r="C4405" s="20">
        <f>IF($B4405="","",Тех_Движение!$D$4402)</f>
        <v/>
      </c>
      <c r="D4405" s="42">
        <f>IF($B4405="","",Тех_Движение!$B$4402)</f>
        <v/>
      </c>
      <c r="E4405" s="54">
        <f>IF($B4405="","",Тех_Движение!$F$4402)</f>
        <v/>
      </c>
      <c r="F4405" s="54">
        <f>IF($B4405="","",SUMIFS($E$5:$E4404,$C$5:$C4404,$C4405))</f>
        <v/>
      </c>
      <c r="G4405" s="54">
        <f>IF($B4405="","",MAX(0,$E4405-MAX(0,SUMIFS(Тех_Движение!$G$2:$G$5111,Тех_Движение!$D$2:$D$5111,$C4405,Тех_Движение!$B$2:$B$5111,"&lt;="&amp;Настройки!$B$5-1)-$F4405)))</f>
        <v/>
      </c>
      <c r="H4405" s="54">
        <f>IF($B4405="","",IF(AND($D4405&gt;=Настройки!$B$5,$D4405&lt;=Настройки!$B$6),$E4405,0))</f>
        <v/>
      </c>
      <c r="I4405" s="54">
        <f>IF($B4405="","",$G4405+$H4405-$J4405)</f>
        <v/>
      </c>
      <c r="J4405" s="54">
        <f>IF($B4405="","",MAX(0,$E4405-MAX(0,SUMIFS(Тех_Движение!$G$2:$G$5111,Тех_Движение!$D$2:$D$5111,$C4405,Тех_Движение!$B$2:$B$5111,"&lt;="&amp;Настройки!$B$6)-$F4405)))</f>
        <v/>
      </c>
      <c r="K4405" s="54">
        <f>IF(OR($B4405="",K$3&lt;$D4405+Настройки!$B$7),0,MAX(0,$E4405-MAX(0,SUMIFS(Тех_Движение!$G$2:$G$5111,Тех_Движение!$D$2:$D$5111,$C4405,Тех_Движение!$B$2:$B$5111,"&lt;="&amp;K$3)-$F4405)))</f>
        <v/>
      </c>
      <c r="L4405" s="54">
        <f>IF(OR($B4405="",L$3&lt;$D4405+Настройки!$B$7),0,MAX(0,$E4405-MAX(0,SUMIFS(Тех_Движение!$G$2:$G$5111,Тех_Движение!$D$2:$D$5111,$C4405,Тех_Движение!$B$2:$B$5111,"&lt;="&amp;L$3)-$F4405)))</f>
        <v/>
      </c>
      <c r="M4405" s="54">
        <f>IF(OR($B4405="",M$3&lt;$D4405+Настройки!$B$7),0,MAX(0,$E4405-MAX(0,SUMIFS(Тех_Движение!$G$2:$G$5111,Тех_Движение!$D$2:$D$5111,$C4405,Тех_Движение!$B$2:$B$5111,"&lt;="&amp;M$3)-$F4405)))</f>
        <v/>
      </c>
      <c r="N4405" s="54">
        <f>IF(OR($B4405="",N$3&lt;$D4405+Настройки!$B$7),0,MAX(0,$E4405-MAX(0,SUMIFS(Тех_Движение!$G$2:$G$5111,Тех_Движение!$D$2:$D$5111,$C4405,Тех_Движение!$B$2:$B$5111,"&lt;="&amp;N$3)-$F4405)))</f>
        <v/>
      </c>
      <c r="O4405" s="54">
        <f>IF(OR($B4405="",O$3&lt;$D4405+Настройки!$B$7),0,MAX(0,$E4405-MAX(0,SUMIFS(Тех_Движение!$G$2:$G$5111,Тех_Движение!$D$2:$D$5111,$C4405,Тех_Движение!$B$2:$B$5111,"&lt;="&amp;O$3)-$F4405)))</f>
        <v/>
      </c>
      <c r="P4405" s="54">
        <f>IF(OR($B4405="",P$3&lt;$D4405+Настройки!$B$7),0,MAX(0,$E4405-MAX(0,SUMIFS(Тех_Движение!$G$2:$G$5111,Тех_Движение!$D$2:$D$5111,$C4405,Тех_Движение!$B$2:$B$5111,"&lt;="&amp;P$3)-$F4405)))</f>
        <v/>
      </c>
      <c r="Q4405" s="54">
        <f>IF(OR($B4405="",Q$3&lt;$D4405+Настройки!$B$7),0,MAX(0,$E4405-MAX(0,SUMIFS(Тех_Движение!$G$2:$G$5111,Тех_Движение!$D$2:$D$5111,$C4405,Тех_Движение!$B$2:$B$5111,"&lt;="&amp;Q$3)-$F4405)))</f>
        <v/>
      </c>
      <c r="R4405" s="54">
        <f>IF($B4405="","",SUM($K4405:$Q4405))</f>
        <v/>
      </c>
      <c r="S4405" s="56">
        <f>IF($B4405="","",VLOOKUP($C4405,Настройки!$A$11:$L$17,9,FALSE))</f>
        <v/>
      </c>
      <c r="T4405" s="56">
        <f>IF($B4405="","",$R4405*$S4405)</f>
        <v/>
      </c>
    </row>
    <row r="4406">
      <c r="A4406" s="20">
        <f>Тех_Движение!$A$4403</f>
        <v/>
      </c>
      <c r="B4406" s="20">
        <f>IF(Тех_Движение!$F$4403&gt;0,Тех_Движение!$I$4403,"")</f>
        <v/>
      </c>
      <c r="C4406" s="20">
        <f>IF($B4406="","",Тех_Движение!$D$4403)</f>
        <v/>
      </c>
      <c r="D4406" s="42">
        <f>IF($B4406="","",Тех_Движение!$B$4403)</f>
        <v/>
      </c>
      <c r="E4406" s="54">
        <f>IF($B4406="","",Тех_Движение!$F$4403)</f>
        <v/>
      </c>
      <c r="F4406" s="54">
        <f>IF($B4406="","",SUMIFS($E$5:$E4405,$C$5:$C4405,$C4406))</f>
        <v/>
      </c>
      <c r="G4406" s="54">
        <f>IF($B4406="","",MAX(0,$E4406-MAX(0,SUMIFS(Тех_Движение!$G$2:$G$5111,Тех_Движение!$D$2:$D$5111,$C4406,Тех_Движение!$B$2:$B$5111,"&lt;="&amp;Настройки!$B$5-1)-$F4406)))</f>
        <v/>
      </c>
      <c r="H4406" s="54">
        <f>IF($B4406="","",IF(AND($D4406&gt;=Настройки!$B$5,$D4406&lt;=Настройки!$B$6),$E4406,0))</f>
        <v/>
      </c>
      <c r="I4406" s="54">
        <f>IF($B4406="","",$G4406+$H4406-$J4406)</f>
        <v/>
      </c>
      <c r="J4406" s="54">
        <f>IF($B4406="","",MAX(0,$E4406-MAX(0,SUMIFS(Тех_Движение!$G$2:$G$5111,Тех_Движение!$D$2:$D$5111,$C4406,Тех_Движение!$B$2:$B$5111,"&lt;="&amp;Настройки!$B$6)-$F4406)))</f>
        <v/>
      </c>
      <c r="K4406" s="54">
        <f>IF(OR($B4406="",K$3&lt;$D4406+Настройки!$B$7),0,MAX(0,$E4406-MAX(0,SUMIFS(Тех_Движение!$G$2:$G$5111,Тех_Движение!$D$2:$D$5111,$C4406,Тех_Движение!$B$2:$B$5111,"&lt;="&amp;K$3)-$F4406)))</f>
        <v/>
      </c>
      <c r="L4406" s="54">
        <f>IF(OR($B4406="",L$3&lt;$D4406+Настройки!$B$7),0,MAX(0,$E4406-MAX(0,SUMIFS(Тех_Движение!$G$2:$G$5111,Тех_Движение!$D$2:$D$5111,$C4406,Тех_Движение!$B$2:$B$5111,"&lt;="&amp;L$3)-$F4406)))</f>
        <v/>
      </c>
      <c r="M4406" s="54">
        <f>IF(OR($B4406="",M$3&lt;$D4406+Настройки!$B$7),0,MAX(0,$E4406-MAX(0,SUMIFS(Тех_Движение!$G$2:$G$5111,Тех_Движение!$D$2:$D$5111,$C4406,Тех_Движение!$B$2:$B$5111,"&lt;="&amp;M$3)-$F4406)))</f>
        <v/>
      </c>
      <c r="N4406" s="54">
        <f>IF(OR($B4406="",N$3&lt;$D4406+Настройки!$B$7),0,MAX(0,$E4406-MAX(0,SUMIFS(Тех_Движение!$G$2:$G$5111,Тех_Движение!$D$2:$D$5111,$C4406,Тех_Движение!$B$2:$B$5111,"&lt;="&amp;N$3)-$F4406)))</f>
        <v/>
      </c>
      <c r="O4406" s="54">
        <f>IF(OR($B4406="",O$3&lt;$D4406+Настройки!$B$7),0,MAX(0,$E4406-MAX(0,SUMIFS(Тех_Движение!$G$2:$G$5111,Тех_Движение!$D$2:$D$5111,$C4406,Тех_Движение!$B$2:$B$5111,"&lt;="&amp;O$3)-$F4406)))</f>
        <v/>
      </c>
      <c r="P4406" s="54">
        <f>IF(OR($B4406="",P$3&lt;$D4406+Настройки!$B$7),0,MAX(0,$E4406-MAX(0,SUMIFS(Тех_Движение!$G$2:$G$5111,Тех_Движение!$D$2:$D$5111,$C4406,Тех_Движение!$B$2:$B$5111,"&lt;="&amp;P$3)-$F4406)))</f>
        <v/>
      </c>
      <c r="Q4406" s="54">
        <f>IF(OR($B4406="",Q$3&lt;$D4406+Настройки!$B$7),0,MAX(0,$E4406-MAX(0,SUMIFS(Тех_Движение!$G$2:$G$5111,Тех_Движение!$D$2:$D$5111,$C4406,Тех_Движение!$B$2:$B$5111,"&lt;="&amp;Q$3)-$F4406)))</f>
        <v/>
      </c>
      <c r="R4406" s="54">
        <f>IF($B4406="","",SUM($K4406:$Q4406))</f>
        <v/>
      </c>
      <c r="S4406" s="56">
        <f>IF($B4406="","",VLOOKUP($C4406,Настройки!$A$11:$L$17,9,FALSE))</f>
        <v/>
      </c>
      <c r="T4406" s="56">
        <f>IF($B4406="","",$R4406*$S4406)</f>
        <v/>
      </c>
    </row>
    <row r="4407">
      <c r="A4407" s="20">
        <f>Тех_Движение!$A$4404</f>
        <v/>
      </c>
      <c r="B4407" s="20">
        <f>IF(Тех_Движение!$F$4404&gt;0,Тех_Движение!$I$4404,"")</f>
        <v/>
      </c>
      <c r="C4407" s="20">
        <f>IF($B4407="","",Тех_Движение!$D$4404)</f>
        <v/>
      </c>
      <c r="D4407" s="42">
        <f>IF($B4407="","",Тех_Движение!$B$4404)</f>
        <v/>
      </c>
      <c r="E4407" s="54">
        <f>IF($B4407="","",Тех_Движение!$F$4404)</f>
        <v/>
      </c>
      <c r="F4407" s="54">
        <f>IF($B4407="","",SUMIFS($E$5:$E4406,$C$5:$C4406,$C4407))</f>
        <v/>
      </c>
      <c r="G4407" s="54">
        <f>IF($B4407="","",MAX(0,$E4407-MAX(0,SUMIFS(Тех_Движение!$G$2:$G$5111,Тех_Движение!$D$2:$D$5111,$C4407,Тех_Движение!$B$2:$B$5111,"&lt;="&amp;Настройки!$B$5-1)-$F4407)))</f>
        <v/>
      </c>
      <c r="H4407" s="54">
        <f>IF($B4407="","",IF(AND($D4407&gt;=Настройки!$B$5,$D4407&lt;=Настройки!$B$6),$E4407,0))</f>
        <v/>
      </c>
      <c r="I4407" s="54">
        <f>IF($B4407="","",$G4407+$H4407-$J4407)</f>
        <v/>
      </c>
      <c r="J4407" s="54">
        <f>IF($B4407="","",MAX(0,$E4407-MAX(0,SUMIFS(Тех_Движение!$G$2:$G$5111,Тех_Движение!$D$2:$D$5111,$C4407,Тех_Движение!$B$2:$B$5111,"&lt;="&amp;Настройки!$B$6)-$F4407)))</f>
        <v/>
      </c>
      <c r="K4407" s="54">
        <f>IF(OR($B4407="",K$3&lt;$D4407+Настройки!$B$7),0,MAX(0,$E4407-MAX(0,SUMIFS(Тех_Движение!$G$2:$G$5111,Тех_Движение!$D$2:$D$5111,$C4407,Тех_Движение!$B$2:$B$5111,"&lt;="&amp;K$3)-$F4407)))</f>
        <v/>
      </c>
      <c r="L4407" s="54">
        <f>IF(OR($B4407="",L$3&lt;$D4407+Настройки!$B$7),0,MAX(0,$E4407-MAX(0,SUMIFS(Тех_Движение!$G$2:$G$5111,Тех_Движение!$D$2:$D$5111,$C4407,Тех_Движение!$B$2:$B$5111,"&lt;="&amp;L$3)-$F4407)))</f>
        <v/>
      </c>
      <c r="M4407" s="54">
        <f>IF(OR($B4407="",M$3&lt;$D4407+Настройки!$B$7),0,MAX(0,$E4407-MAX(0,SUMIFS(Тех_Движение!$G$2:$G$5111,Тех_Движение!$D$2:$D$5111,$C4407,Тех_Движение!$B$2:$B$5111,"&lt;="&amp;M$3)-$F4407)))</f>
        <v/>
      </c>
      <c r="N4407" s="54">
        <f>IF(OR($B4407="",N$3&lt;$D4407+Настройки!$B$7),0,MAX(0,$E4407-MAX(0,SUMIFS(Тех_Движение!$G$2:$G$5111,Тех_Движение!$D$2:$D$5111,$C4407,Тех_Движение!$B$2:$B$5111,"&lt;="&amp;N$3)-$F4407)))</f>
        <v/>
      </c>
      <c r="O4407" s="54">
        <f>IF(OR($B4407="",O$3&lt;$D4407+Настройки!$B$7),0,MAX(0,$E4407-MAX(0,SUMIFS(Тех_Движение!$G$2:$G$5111,Тех_Движение!$D$2:$D$5111,$C4407,Тех_Движение!$B$2:$B$5111,"&lt;="&amp;O$3)-$F4407)))</f>
        <v/>
      </c>
      <c r="P4407" s="54">
        <f>IF(OR($B4407="",P$3&lt;$D4407+Настройки!$B$7),0,MAX(0,$E4407-MAX(0,SUMIFS(Тех_Движение!$G$2:$G$5111,Тех_Движение!$D$2:$D$5111,$C4407,Тех_Движение!$B$2:$B$5111,"&lt;="&amp;P$3)-$F4407)))</f>
        <v/>
      </c>
      <c r="Q4407" s="54">
        <f>IF(OR($B4407="",Q$3&lt;$D4407+Настройки!$B$7),0,MAX(0,$E4407-MAX(0,SUMIFS(Тех_Движение!$G$2:$G$5111,Тех_Движение!$D$2:$D$5111,$C4407,Тех_Движение!$B$2:$B$5111,"&lt;="&amp;Q$3)-$F4407)))</f>
        <v/>
      </c>
      <c r="R4407" s="54">
        <f>IF($B4407="","",SUM($K4407:$Q4407))</f>
        <v/>
      </c>
      <c r="S4407" s="56">
        <f>IF($B4407="","",VLOOKUP($C4407,Настройки!$A$11:$L$17,9,FALSE))</f>
        <v/>
      </c>
      <c r="T4407" s="56">
        <f>IF($B4407="","",$R4407*$S4407)</f>
        <v/>
      </c>
    </row>
    <row r="4408">
      <c r="A4408" s="20">
        <f>Тех_Движение!$A$4405</f>
        <v/>
      </c>
      <c r="B4408" s="20">
        <f>IF(Тех_Движение!$F$4405&gt;0,Тех_Движение!$I$4405,"")</f>
        <v/>
      </c>
      <c r="C4408" s="20">
        <f>IF($B4408="","",Тех_Движение!$D$4405)</f>
        <v/>
      </c>
      <c r="D4408" s="42">
        <f>IF($B4408="","",Тех_Движение!$B$4405)</f>
        <v/>
      </c>
      <c r="E4408" s="54">
        <f>IF($B4408="","",Тех_Движение!$F$4405)</f>
        <v/>
      </c>
      <c r="F4408" s="54">
        <f>IF($B4408="","",SUMIFS($E$5:$E4407,$C$5:$C4407,$C4408))</f>
        <v/>
      </c>
      <c r="G4408" s="54">
        <f>IF($B4408="","",MAX(0,$E4408-MAX(0,SUMIFS(Тех_Движение!$G$2:$G$5111,Тех_Движение!$D$2:$D$5111,$C4408,Тех_Движение!$B$2:$B$5111,"&lt;="&amp;Настройки!$B$5-1)-$F4408)))</f>
        <v/>
      </c>
      <c r="H4408" s="54">
        <f>IF($B4408="","",IF(AND($D4408&gt;=Настройки!$B$5,$D4408&lt;=Настройки!$B$6),$E4408,0))</f>
        <v/>
      </c>
      <c r="I4408" s="54">
        <f>IF($B4408="","",$G4408+$H4408-$J4408)</f>
        <v/>
      </c>
      <c r="J4408" s="54">
        <f>IF($B4408="","",MAX(0,$E4408-MAX(0,SUMIFS(Тех_Движение!$G$2:$G$5111,Тех_Движение!$D$2:$D$5111,$C4408,Тех_Движение!$B$2:$B$5111,"&lt;="&amp;Настройки!$B$6)-$F4408)))</f>
        <v/>
      </c>
      <c r="K4408" s="54">
        <f>IF(OR($B4408="",K$3&lt;$D4408+Настройки!$B$7),0,MAX(0,$E4408-MAX(0,SUMIFS(Тех_Движение!$G$2:$G$5111,Тех_Движение!$D$2:$D$5111,$C4408,Тех_Движение!$B$2:$B$5111,"&lt;="&amp;K$3)-$F4408)))</f>
        <v/>
      </c>
      <c r="L4408" s="54">
        <f>IF(OR($B4408="",L$3&lt;$D4408+Настройки!$B$7),0,MAX(0,$E4408-MAX(0,SUMIFS(Тех_Движение!$G$2:$G$5111,Тех_Движение!$D$2:$D$5111,$C4408,Тех_Движение!$B$2:$B$5111,"&lt;="&amp;L$3)-$F4408)))</f>
        <v/>
      </c>
      <c r="M4408" s="54">
        <f>IF(OR($B4408="",M$3&lt;$D4408+Настройки!$B$7),0,MAX(0,$E4408-MAX(0,SUMIFS(Тех_Движение!$G$2:$G$5111,Тех_Движение!$D$2:$D$5111,$C4408,Тех_Движение!$B$2:$B$5111,"&lt;="&amp;M$3)-$F4408)))</f>
        <v/>
      </c>
      <c r="N4408" s="54">
        <f>IF(OR($B4408="",N$3&lt;$D4408+Настройки!$B$7),0,MAX(0,$E4408-MAX(0,SUMIFS(Тех_Движение!$G$2:$G$5111,Тех_Движение!$D$2:$D$5111,$C4408,Тех_Движение!$B$2:$B$5111,"&lt;="&amp;N$3)-$F4408)))</f>
        <v/>
      </c>
      <c r="O4408" s="54">
        <f>IF(OR($B4408="",O$3&lt;$D4408+Настройки!$B$7),0,MAX(0,$E4408-MAX(0,SUMIFS(Тех_Движение!$G$2:$G$5111,Тех_Движение!$D$2:$D$5111,$C4408,Тех_Движение!$B$2:$B$5111,"&lt;="&amp;O$3)-$F4408)))</f>
        <v/>
      </c>
      <c r="P4408" s="54">
        <f>IF(OR($B4408="",P$3&lt;$D4408+Настройки!$B$7),0,MAX(0,$E4408-MAX(0,SUMIFS(Тех_Движение!$G$2:$G$5111,Тех_Движение!$D$2:$D$5111,$C4408,Тех_Движение!$B$2:$B$5111,"&lt;="&amp;P$3)-$F4408)))</f>
        <v/>
      </c>
      <c r="Q4408" s="54">
        <f>IF(OR($B4408="",Q$3&lt;$D4408+Настройки!$B$7),0,MAX(0,$E4408-MAX(0,SUMIFS(Тех_Движение!$G$2:$G$5111,Тех_Движение!$D$2:$D$5111,$C4408,Тех_Движение!$B$2:$B$5111,"&lt;="&amp;Q$3)-$F4408)))</f>
        <v/>
      </c>
      <c r="R4408" s="54">
        <f>IF($B4408="","",SUM($K4408:$Q4408))</f>
        <v/>
      </c>
      <c r="S4408" s="56">
        <f>IF($B4408="","",VLOOKUP($C4408,Настройки!$A$11:$L$17,9,FALSE))</f>
        <v/>
      </c>
      <c r="T4408" s="56">
        <f>IF($B4408="","",$R4408*$S4408)</f>
        <v/>
      </c>
    </row>
    <row r="4409">
      <c r="A4409" s="20">
        <f>Тех_Движение!$A$4406</f>
        <v/>
      </c>
      <c r="B4409" s="20">
        <f>IF(Тех_Движение!$F$4406&gt;0,Тех_Движение!$I$4406,"")</f>
        <v/>
      </c>
      <c r="C4409" s="20">
        <f>IF($B4409="","",Тех_Движение!$D$4406)</f>
        <v/>
      </c>
      <c r="D4409" s="42">
        <f>IF($B4409="","",Тех_Движение!$B$4406)</f>
        <v/>
      </c>
      <c r="E4409" s="54">
        <f>IF($B4409="","",Тех_Движение!$F$4406)</f>
        <v/>
      </c>
      <c r="F4409" s="54">
        <f>IF($B4409="","",SUMIFS($E$5:$E4408,$C$5:$C4408,$C4409))</f>
        <v/>
      </c>
      <c r="G4409" s="54">
        <f>IF($B4409="","",MAX(0,$E4409-MAX(0,SUMIFS(Тех_Движение!$G$2:$G$5111,Тех_Движение!$D$2:$D$5111,$C4409,Тех_Движение!$B$2:$B$5111,"&lt;="&amp;Настройки!$B$5-1)-$F4409)))</f>
        <v/>
      </c>
      <c r="H4409" s="54">
        <f>IF($B4409="","",IF(AND($D4409&gt;=Настройки!$B$5,$D4409&lt;=Настройки!$B$6),$E4409,0))</f>
        <v/>
      </c>
      <c r="I4409" s="54">
        <f>IF($B4409="","",$G4409+$H4409-$J4409)</f>
        <v/>
      </c>
      <c r="J4409" s="54">
        <f>IF($B4409="","",MAX(0,$E4409-MAX(0,SUMIFS(Тех_Движение!$G$2:$G$5111,Тех_Движение!$D$2:$D$5111,$C4409,Тех_Движение!$B$2:$B$5111,"&lt;="&amp;Настройки!$B$6)-$F4409)))</f>
        <v/>
      </c>
      <c r="K4409" s="54">
        <f>IF(OR($B4409="",K$3&lt;$D4409+Настройки!$B$7),0,MAX(0,$E4409-MAX(0,SUMIFS(Тех_Движение!$G$2:$G$5111,Тех_Движение!$D$2:$D$5111,$C4409,Тех_Движение!$B$2:$B$5111,"&lt;="&amp;K$3)-$F4409)))</f>
        <v/>
      </c>
      <c r="L4409" s="54">
        <f>IF(OR($B4409="",L$3&lt;$D4409+Настройки!$B$7),0,MAX(0,$E4409-MAX(0,SUMIFS(Тех_Движение!$G$2:$G$5111,Тех_Движение!$D$2:$D$5111,$C4409,Тех_Движение!$B$2:$B$5111,"&lt;="&amp;L$3)-$F4409)))</f>
        <v/>
      </c>
      <c r="M4409" s="54">
        <f>IF(OR($B4409="",M$3&lt;$D4409+Настройки!$B$7),0,MAX(0,$E4409-MAX(0,SUMIFS(Тех_Движение!$G$2:$G$5111,Тех_Движение!$D$2:$D$5111,$C4409,Тех_Движение!$B$2:$B$5111,"&lt;="&amp;M$3)-$F4409)))</f>
        <v/>
      </c>
      <c r="N4409" s="54">
        <f>IF(OR($B4409="",N$3&lt;$D4409+Настройки!$B$7),0,MAX(0,$E4409-MAX(0,SUMIFS(Тех_Движение!$G$2:$G$5111,Тех_Движение!$D$2:$D$5111,$C4409,Тех_Движение!$B$2:$B$5111,"&lt;="&amp;N$3)-$F4409)))</f>
        <v/>
      </c>
      <c r="O4409" s="54">
        <f>IF(OR($B4409="",O$3&lt;$D4409+Настройки!$B$7),0,MAX(0,$E4409-MAX(0,SUMIFS(Тех_Движение!$G$2:$G$5111,Тех_Движение!$D$2:$D$5111,$C4409,Тех_Движение!$B$2:$B$5111,"&lt;="&amp;O$3)-$F4409)))</f>
        <v/>
      </c>
      <c r="P4409" s="54">
        <f>IF(OR($B4409="",P$3&lt;$D4409+Настройки!$B$7),0,MAX(0,$E4409-MAX(0,SUMIFS(Тех_Движение!$G$2:$G$5111,Тех_Движение!$D$2:$D$5111,$C4409,Тех_Движение!$B$2:$B$5111,"&lt;="&amp;P$3)-$F4409)))</f>
        <v/>
      </c>
      <c r="Q4409" s="54">
        <f>IF(OR($B4409="",Q$3&lt;$D4409+Настройки!$B$7),0,MAX(0,$E4409-MAX(0,SUMIFS(Тех_Движение!$G$2:$G$5111,Тех_Движение!$D$2:$D$5111,$C4409,Тех_Движение!$B$2:$B$5111,"&lt;="&amp;Q$3)-$F4409)))</f>
        <v/>
      </c>
      <c r="R4409" s="54">
        <f>IF($B4409="","",SUM($K4409:$Q4409))</f>
        <v/>
      </c>
      <c r="S4409" s="56">
        <f>IF($B4409="","",VLOOKUP($C4409,Настройки!$A$11:$L$17,9,FALSE))</f>
        <v/>
      </c>
      <c r="T4409" s="56">
        <f>IF($B4409="","",$R4409*$S4409)</f>
        <v/>
      </c>
    </row>
    <row r="4410">
      <c r="A4410" s="20">
        <f>Тех_Движение!$A$4407</f>
        <v/>
      </c>
      <c r="B4410" s="20">
        <f>IF(Тех_Движение!$F$4407&gt;0,Тех_Движение!$I$4407,"")</f>
        <v/>
      </c>
      <c r="C4410" s="20">
        <f>IF($B4410="","",Тех_Движение!$D$4407)</f>
        <v/>
      </c>
      <c r="D4410" s="42">
        <f>IF($B4410="","",Тех_Движение!$B$4407)</f>
        <v/>
      </c>
      <c r="E4410" s="54">
        <f>IF($B4410="","",Тех_Движение!$F$4407)</f>
        <v/>
      </c>
      <c r="F4410" s="54">
        <f>IF($B4410="","",SUMIFS($E$5:$E4409,$C$5:$C4409,$C4410))</f>
        <v/>
      </c>
      <c r="G4410" s="54">
        <f>IF($B4410="","",MAX(0,$E4410-MAX(0,SUMIFS(Тех_Движение!$G$2:$G$5111,Тех_Движение!$D$2:$D$5111,$C4410,Тех_Движение!$B$2:$B$5111,"&lt;="&amp;Настройки!$B$5-1)-$F4410)))</f>
        <v/>
      </c>
      <c r="H4410" s="54">
        <f>IF($B4410="","",IF(AND($D4410&gt;=Настройки!$B$5,$D4410&lt;=Настройки!$B$6),$E4410,0))</f>
        <v/>
      </c>
      <c r="I4410" s="54">
        <f>IF($B4410="","",$G4410+$H4410-$J4410)</f>
        <v/>
      </c>
      <c r="J4410" s="54">
        <f>IF($B4410="","",MAX(0,$E4410-MAX(0,SUMIFS(Тех_Движение!$G$2:$G$5111,Тех_Движение!$D$2:$D$5111,$C4410,Тех_Движение!$B$2:$B$5111,"&lt;="&amp;Настройки!$B$6)-$F4410)))</f>
        <v/>
      </c>
      <c r="K4410" s="54">
        <f>IF(OR($B4410="",K$3&lt;$D4410+Настройки!$B$7),0,MAX(0,$E4410-MAX(0,SUMIFS(Тех_Движение!$G$2:$G$5111,Тех_Движение!$D$2:$D$5111,$C4410,Тех_Движение!$B$2:$B$5111,"&lt;="&amp;K$3)-$F4410)))</f>
        <v/>
      </c>
      <c r="L4410" s="54">
        <f>IF(OR($B4410="",L$3&lt;$D4410+Настройки!$B$7),0,MAX(0,$E4410-MAX(0,SUMIFS(Тех_Движение!$G$2:$G$5111,Тех_Движение!$D$2:$D$5111,$C4410,Тех_Движение!$B$2:$B$5111,"&lt;="&amp;L$3)-$F4410)))</f>
        <v/>
      </c>
      <c r="M4410" s="54">
        <f>IF(OR($B4410="",M$3&lt;$D4410+Настройки!$B$7),0,MAX(0,$E4410-MAX(0,SUMIFS(Тех_Движение!$G$2:$G$5111,Тех_Движение!$D$2:$D$5111,$C4410,Тех_Движение!$B$2:$B$5111,"&lt;="&amp;M$3)-$F4410)))</f>
        <v/>
      </c>
      <c r="N4410" s="54">
        <f>IF(OR($B4410="",N$3&lt;$D4410+Настройки!$B$7),0,MAX(0,$E4410-MAX(0,SUMIFS(Тех_Движение!$G$2:$G$5111,Тех_Движение!$D$2:$D$5111,$C4410,Тех_Движение!$B$2:$B$5111,"&lt;="&amp;N$3)-$F4410)))</f>
        <v/>
      </c>
      <c r="O4410" s="54">
        <f>IF(OR($B4410="",O$3&lt;$D4410+Настройки!$B$7),0,MAX(0,$E4410-MAX(0,SUMIFS(Тех_Движение!$G$2:$G$5111,Тех_Движение!$D$2:$D$5111,$C4410,Тех_Движение!$B$2:$B$5111,"&lt;="&amp;O$3)-$F4410)))</f>
        <v/>
      </c>
      <c r="P4410" s="54">
        <f>IF(OR($B4410="",P$3&lt;$D4410+Настройки!$B$7),0,MAX(0,$E4410-MAX(0,SUMIFS(Тех_Движение!$G$2:$G$5111,Тех_Движение!$D$2:$D$5111,$C4410,Тех_Движение!$B$2:$B$5111,"&lt;="&amp;P$3)-$F4410)))</f>
        <v/>
      </c>
      <c r="Q4410" s="54">
        <f>IF(OR($B4410="",Q$3&lt;$D4410+Настройки!$B$7),0,MAX(0,$E4410-MAX(0,SUMIFS(Тех_Движение!$G$2:$G$5111,Тех_Движение!$D$2:$D$5111,$C4410,Тех_Движение!$B$2:$B$5111,"&lt;="&amp;Q$3)-$F4410)))</f>
        <v/>
      </c>
      <c r="R4410" s="54">
        <f>IF($B4410="","",SUM($K4410:$Q4410))</f>
        <v/>
      </c>
      <c r="S4410" s="56">
        <f>IF($B4410="","",VLOOKUP($C4410,Настройки!$A$11:$L$17,9,FALSE))</f>
        <v/>
      </c>
      <c r="T4410" s="56">
        <f>IF($B4410="","",$R4410*$S4410)</f>
        <v/>
      </c>
    </row>
    <row r="4411">
      <c r="A4411" s="20">
        <f>Тех_Движение!$A$4408</f>
        <v/>
      </c>
      <c r="B4411" s="20">
        <f>IF(Тех_Движение!$F$4408&gt;0,Тех_Движение!$I$4408,"")</f>
        <v/>
      </c>
      <c r="C4411" s="20">
        <f>IF($B4411="","",Тех_Движение!$D$4408)</f>
        <v/>
      </c>
      <c r="D4411" s="42">
        <f>IF($B4411="","",Тех_Движение!$B$4408)</f>
        <v/>
      </c>
      <c r="E4411" s="54">
        <f>IF($B4411="","",Тех_Движение!$F$4408)</f>
        <v/>
      </c>
      <c r="F4411" s="54">
        <f>IF($B4411="","",SUMIFS($E$5:$E4410,$C$5:$C4410,$C4411))</f>
        <v/>
      </c>
      <c r="G4411" s="54">
        <f>IF($B4411="","",MAX(0,$E4411-MAX(0,SUMIFS(Тех_Движение!$G$2:$G$5111,Тех_Движение!$D$2:$D$5111,$C4411,Тех_Движение!$B$2:$B$5111,"&lt;="&amp;Настройки!$B$5-1)-$F4411)))</f>
        <v/>
      </c>
      <c r="H4411" s="54">
        <f>IF($B4411="","",IF(AND($D4411&gt;=Настройки!$B$5,$D4411&lt;=Настройки!$B$6),$E4411,0))</f>
        <v/>
      </c>
      <c r="I4411" s="54">
        <f>IF($B4411="","",$G4411+$H4411-$J4411)</f>
        <v/>
      </c>
      <c r="J4411" s="54">
        <f>IF($B4411="","",MAX(0,$E4411-MAX(0,SUMIFS(Тех_Движение!$G$2:$G$5111,Тех_Движение!$D$2:$D$5111,$C4411,Тех_Движение!$B$2:$B$5111,"&lt;="&amp;Настройки!$B$6)-$F4411)))</f>
        <v/>
      </c>
      <c r="K4411" s="54">
        <f>IF(OR($B4411="",K$3&lt;$D4411+Настройки!$B$7),0,MAX(0,$E4411-MAX(0,SUMIFS(Тех_Движение!$G$2:$G$5111,Тех_Движение!$D$2:$D$5111,$C4411,Тех_Движение!$B$2:$B$5111,"&lt;="&amp;K$3)-$F4411)))</f>
        <v/>
      </c>
      <c r="L4411" s="54">
        <f>IF(OR($B4411="",L$3&lt;$D4411+Настройки!$B$7),0,MAX(0,$E4411-MAX(0,SUMIFS(Тех_Движение!$G$2:$G$5111,Тех_Движение!$D$2:$D$5111,$C4411,Тех_Движение!$B$2:$B$5111,"&lt;="&amp;L$3)-$F4411)))</f>
        <v/>
      </c>
      <c r="M4411" s="54">
        <f>IF(OR($B4411="",M$3&lt;$D4411+Настройки!$B$7),0,MAX(0,$E4411-MAX(0,SUMIFS(Тех_Движение!$G$2:$G$5111,Тех_Движение!$D$2:$D$5111,$C4411,Тех_Движение!$B$2:$B$5111,"&lt;="&amp;M$3)-$F4411)))</f>
        <v/>
      </c>
      <c r="N4411" s="54">
        <f>IF(OR($B4411="",N$3&lt;$D4411+Настройки!$B$7),0,MAX(0,$E4411-MAX(0,SUMIFS(Тех_Движение!$G$2:$G$5111,Тех_Движение!$D$2:$D$5111,$C4411,Тех_Движение!$B$2:$B$5111,"&lt;="&amp;N$3)-$F4411)))</f>
        <v/>
      </c>
      <c r="O4411" s="54">
        <f>IF(OR($B4411="",O$3&lt;$D4411+Настройки!$B$7),0,MAX(0,$E4411-MAX(0,SUMIFS(Тех_Движение!$G$2:$G$5111,Тех_Движение!$D$2:$D$5111,$C4411,Тех_Движение!$B$2:$B$5111,"&lt;="&amp;O$3)-$F4411)))</f>
        <v/>
      </c>
      <c r="P4411" s="54">
        <f>IF(OR($B4411="",P$3&lt;$D4411+Настройки!$B$7),0,MAX(0,$E4411-MAX(0,SUMIFS(Тех_Движение!$G$2:$G$5111,Тех_Движение!$D$2:$D$5111,$C4411,Тех_Движение!$B$2:$B$5111,"&lt;="&amp;P$3)-$F4411)))</f>
        <v/>
      </c>
      <c r="Q4411" s="54">
        <f>IF(OR($B4411="",Q$3&lt;$D4411+Настройки!$B$7),0,MAX(0,$E4411-MAX(0,SUMIFS(Тех_Движение!$G$2:$G$5111,Тех_Движение!$D$2:$D$5111,$C4411,Тех_Движение!$B$2:$B$5111,"&lt;="&amp;Q$3)-$F4411)))</f>
        <v/>
      </c>
      <c r="R4411" s="54">
        <f>IF($B4411="","",SUM($K4411:$Q4411))</f>
        <v/>
      </c>
      <c r="S4411" s="56">
        <f>IF($B4411="","",VLOOKUP($C4411,Настройки!$A$11:$L$17,9,FALSE))</f>
        <v/>
      </c>
      <c r="T4411" s="56">
        <f>IF($B4411="","",$R4411*$S4411)</f>
        <v/>
      </c>
    </row>
    <row r="4412">
      <c r="A4412" s="20">
        <f>Тех_Движение!$A$4409</f>
        <v/>
      </c>
      <c r="B4412" s="20">
        <f>IF(Тех_Движение!$F$4409&gt;0,Тех_Движение!$I$4409,"")</f>
        <v/>
      </c>
      <c r="C4412" s="20">
        <f>IF($B4412="","",Тех_Движение!$D$4409)</f>
        <v/>
      </c>
      <c r="D4412" s="42">
        <f>IF($B4412="","",Тех_Движение!$B$4409)</f>
        <v/>
      </c>
      <c r="E4412" s="54">
        <f>IF($B4412="","",Тех_Движение!$F$4409)</f>
        <v/>
      </c>
      <c r="F4412" s="54">
        <f>IF($B4412="","",SUMIFS($E$5:$E4411,$C$5:$C4411,$C4412))</f>
        <v/>
      </c>
      <c r="G4412" s="54">
        <f>IF($B4412="","",MAX(0,$E4412-MAX(0,SUMIFS(Тех_Движение!$G$2:$G$5111,Тех_Движение!$D$2:$D$5111,$C4412,Тех_Движение!$B$2:$B$5111,"&lt;="&amp;Настройки!$B$5-1)-$F4412)))</f>
        <v/>
      </c>
      <c r="H4412" s="54">
        <f>IF($B4412="","",IF(AND($D4412&gt;=Настройки!$B$5,$D4412&lt;=Настройки!$B$6),$E4412,0))</f>
        <v/>
      </c>
      <c r="I4412" s="54">
        <f>IF($B4412="","",$G4412+$H4412-$J4412)</f>
        <v/>
      </c>
      <c r="J4412" s="54">
        <f>IF($B4412="","",MAX(0,$E4412-MAX(0,SUMIFS(Тех_Движение!$G$2:$G$5111,Тех_Движение!$D$2:$D$5111,$C4412,Тех_Движение!$B$2:$B$5111,"&lt;="&amp;Настройки!$B$6)-$F4412)))</f>
        <v/>
      </c>
      <c r="K4412" s="54">
        <f>IF(OR($B4412="",K$3&lt;$D4412+Настройки!$B$7),0,MAX(0,$E4412-MAX(0,SUMIFS(Тех_Движение!$G$2:$G$5111,Тех_Движение!$D$2:$D$5111,$C4412,Тех_Движение!$B$2:$B$5111,"&lt;="&amp;K$3)-$F4412)))</f>
        <v/>
      </c>
      <c r="L4412" s="54">
        <f>IF(OR($B4412="",L$3&lt;$D4412+Настройки!$B$7),0,MAX(0,$E4412-MAX(0,SUMIFS(Тех_Движение!$G$2:$G$5111,Тех_Движение!$D$2:$D$5111,$C4412,Тех_Движение!$B$2:$B$5111,"&lt;="&amp;L$3)-$F4412)))</f>
        <v/>
      </c>
      <c r="M4412" s="54">
        <f>IF(OR($B4412="",M$3&lt;$D4412+Настройки!$B$7),0,MAX(0,$E4412-MAX(0,SUMIFS(Тех_Движение!$G$2:$G$5111,Тех_Движение!$D$2:$D$5111,$C4412,Тех_Движение!$B$2:$B$5111,"&lt;="&amp;M$3)-$F4412)))</f>
        <v/>
      </c>
      <c r="N4412" s="54">
        <f>IF(OR($B4412="",N$3&lt;$D4412+Настройки!$B$7),0,MAX(0,$E4412-MAX(0,SUMIFS(Тех_Движение!$G$2:$G$5111,Тех_Движение!$D$2:$D$5111,$C4412,Тех_Движение!$B$2:$B$5111,"&lt;="&amp;N$3)-$F4412)))</f>
        <v/>
      </c>
      <c r="O4412" s="54">
        <f>IF(OR($B4412="",O$3&lt;$D4412+Настройки!$B$7),0,MAX(0,$E4412-MAX(0,SUMIFS(Тех_Движение!$G$2:$G$5111,Тех_Движение!$D$2:$D$5111,$C4412,Тех_Движение!$B$2:$B$5111,"&lt;="&amp;O$3)-$F4412)))</f>
        <v/>
      </c>
      <c r="P4412" s="54">
        <f>IF(OR($B4412="",P$3&lt;$D4412+Настройки!$B$7),0,MAX(0,$E4412-MAX(0,SUMIFS(Тех_Движение!$G$2:$G$5111,Тех_Движение!$D$2:$D$5111,$C4412,Тех_Движение!$B$2:$B$5111,"&lt;="&amp;P$3)-$F4412)))</f>
        <v/>
      </c>
      <c r="Q4412" s="54">
        <f>IF(OR($B4412="",Q$3&lt;$D4412+Настройки!$B$7),0,MAX(0,$E4412-MAX(0,SUMIFS(Тех_Движение!$G$2:$G$5111,Тех_Движение!$D$2:$D$5111,$C4412,Тех_Движение!$B$2:$B$5111,"&lt;="&amp;Q$3)-$F4412)))</f>
        <v/>
      </c>
      <c r="R4412" s="54">
        <f>IF($B4412="","",SUM($K4412:$Q4412))</f>
        <v/>
      </c>
      <c r="S4412" s="56">
        <f>IF($B4412="","",VLOOKUP($C4412,Настройки!$A$11:$L$17,9,FALSE))</f>
        <v/>
      </c>
      <c r="T4412" s="56">
        <f>IF($B4412="","",$R4412*$S4412)</f>
        <v/>
      </c>
    </row>
    <row r="4413">
      <c r="A4413" s="20">
        <f>Тех_Движение!$A$4410</f>
        <v/>
      </c>
      <c r="B4413" s="20">
        <f>IF(Тех_Движение!$F$4410&gt;0,Тех_Движение!$I$4410,"")</f>
        <v/>
      </c>
      <c r="C4413" s="20">
        <f>IF($B4413="","",Тех_Движение!$D$4410)</f>
        <v/>
      </c>
      <c r="D4413" s="42">
        <f>IF($B4413="","",Тех_Движение!$B$4410)</f>
        <v/>
      </c>
      <c r="E4413" s="54">
        <f>IF($B4413="","",Тех_Движение!$F$4410)</f>
        <v/>
      </c>
      <c r="F4413" s="54">
        <f>IF($B4413="","",SUMIFS($E$5:$E4412,$C$5:$C4412,$C4413))</f>
        <v/>
      </c>
      <c r="G4413" s="54">
        <f>IF($B4413="","",MAX(0,$E4413-MAX(0,SUMIFS(Тех_Движение!$G$2:$G$5111,Тех_Движение!$D$2:$D$5111,$C4413,Тех_Движение!$B$2:$B$5111,"&lt;="&amp;Настройки!$B$5-1)-$F4413)))</f>
        <v/>
      </c>
      <c r="H4413" s="54">
        <f>IF($B4413="","",IF(AND($D4413&gt;=Настройки!$B$5,$D4413&lt;=Настройки!$B$6),$E4413,0))</f>
        <v/>
      </c>
      <c r="I4413" s="54">
        <f>IF($B4413="","",$G4413+$H4413-$J4413)</f>
        <v/>
      </c>
      <c r="J4413" s="54">
        <f>IF($B4413="","",MAX(0,$E4413-MAX(0,SUMIFS(Тех_Движение!$G$2:$G$5111,Тех_Движение!$D$2:$D$5111,$C4413,Тех_Движение!$B$2:$B$5111,"&lt;="&amp;Настройки!$B$6)-$F4413)))</f>
        <v/>
      </c>
      <c r="K4413" s="54">
        <f>IF(OR($B4413="",K$3&lt;$D4413+Настройки!$B$7),0,MAX(0,$E4413-MAX(0,SUMIFS(Тех_Движение!$G$2:$G$5111,Тех_Движение!$D$2:$D$5111,$C4413,Тех_Движение!$B$2:$B$5111,"&lt;="&amp;K$3)-$F4413)))</f>
        <v/>
      </c>
      <c r="L4413" s="54">
        <f>IF(OR($B4413="",L$3&lt;$D4413+Настройки!$B$7),0,MAX(0,$E4413-MAX(0,SUMIFS(Тех_Движение!$G$2:$G$5111,Тех_Движение!$D$2:$D$5111,$C4413,Тех_Движение!$B$2:$B$5111,"&lt;="&amp;L$3)-$F4413)))</f>
        <v/>
      </c>
      <c r="M4413" s="54">
        <f>IF(OR($B4413="",M$3&lt;$D4413+Настройки!$B$7),0,MAX(0,$E4413-MAX(0,SUMIFS(Тех_Движение!$G$2:$G$5111,Тех_Движение!$D$2:$D$5111,$C4413,Тех_Движение!$B$2:$B$5111,"&lt;="&amp;M$3)-$F4413)))</f>
        <v/>
      </c>
      <c r="N4413" s="54">
        <f>IF(OR($B4413="",N$3&lt;$D4413+Настройки!$B$7),0,MAX(0,$E4413-MAX(0,SUMIFS(Тех_Движение!$G$2:$G$5111,Тех_Движение!$D$2:$D$5111,$C4413,Тех_Движение!$B$2:$B$5111,"&lt;="&amp;N$3)-$F4413)))</f>
        <v/>
      </c>
      <c r="O4413" s="54">
        <f>IF(OR($B4413="",O$3&lt;$D4413+Настройки!$B$7),0,MAX(0,$E4413-MAX(0,SUMIFS(Тех_Движение!$G$2:$G$5111,Тех_Движение!$D$2:$D$5111,$C4413,Тех_Движение!$B$2:$B$5111,"&lt;="&amp;O$3)-$F4413)))</f>
        <v/>
      </c>
      <c r="P4413" s="54">
        <f>IF(OR($B4413="",P$3&lt;$D4413+Настройки!$B$7),0,MAX(0,$E4413-MAX(0,SUMIFS(Тех_Движение!$G$2:$G$5111,Тех_Движение!$D$2:$D$5111,$C4413,Тех_Движение!$B$2:$B$5111,"&lt;="&amp;P$3)-$F4413)))</f>
        <v/>
      </c>
      <c r="Q4413" s="54">
        <f>IF(OR($B4413="",Q$3&lt;$D4413+Настройки!$B$7),0,MAX(0,$E4413-MAX(0,SUMIFS(Тех_Движение!$G$2:$G$5111,Тех_Движение!$D$2:$D$5111,$C4413,Тех_Движение!$B$2:$B$5111,"&lt;="&amp;Q$3)-$F4413)))</f>
        <v/>
      </c>
      <c r="R4413" s="54">
        <f>IF($B4413="","",SUM($K4413:$Q4413))</f>
        <v/>
      </c>
      <c r="S4413" s="56">
        <f>IF($B4413="","",VLOOKUP($C4413,Настройки!$A$11:$L$17,9,FALSE))</f>
        <v/>
      </c>
      <c r="T4413" s="56">
        <f>IF($B4413="","",$R4413*$S4413)</f>
        <v/>
      </c>
    </row>
    <row r="4414">
      <c r="A4414" s="20">
        <f>Тех_Движение!$A$4411</f>
        <v/>
      </c>
      <c r="B4414" s="20">
        <f>IF(Тех_Движение!$F$4411&gt;0,Тех_Движение!$I$4411,"")</f>
        <v/>
      </c>
      <c r="C4414" s="20">
        <f>IF($B4414="","",Тех_Движение!$D$4411)</f>
        <v/>
      </c>
      <c r="D4414" s="42">
        <f>IF($B4414="","",Тех_Движение!$B$4411)</f>
        <v/>
      </c>
      <c r="E4414" s="54">
        <f>IF($B4414="","",Тех_Движение!$F$4411)</f>
        <v/>
      </c>
      <c r="F4414" s="54">
        <f>IF($B4414="","",SUMIFS($E$5:$E4413,$C$5:$C4413,$C4414))</f>
        <v/>
      </c>
      <c r="G4414" s="54">
        <f>IF($B4414="","",MAX(0,$E4414-MAX(0,SUMIFS(Тех_Движение!$G$2:$G$5111,Тех_Движение!$D$2:$D$5111,$C4414,Тех_Движение!$B$2:$B$5111,"&lt;="&amp;Настройки!$B$5-1)-$F4414)))</f>
        <v/>
      </c>
      <c r="H4414" s="54">
        <f>IF($B4414="","",IF(AND($D4414&gt;=Настройки!$B$5,$D4414&lt;=Настройки!$B$6),$E4414,0))</f>
        <v/>
      </c>
      <c r="I4414" s="54">
        <f>IF($B4414="","",$G4414+$H4414-$J4414)</f>
        <v/>
      </c>
      <c r="J4414" s="54">
        <f>IF($B4414="","",MAX(0,$E4414-MAX(0,SUMIFS(Тех_Движение!$G$2:$G$5111,Тех_Движение!$D$2:$D$5111,$C4414,Тех_Движение!$B$2:$B$5111,"&lt;="&amp;Настройки!$B$6)-$F4414)))</f>
        <v/>
      </c>
      <c r="K4414" s="54">
        <f>IF(OR($B4414="",K$3&lt;$D4414+Настройки!$B$7),0,MAX(0,$E4414-MAX(0,SUMIFS(Тех_Движение!$G$2:$G$5111,Тех_Движение!$D$2:$D$5111,$C4414,Тех_Движение!$B$2:$B$5111,"&lt;="&amp;K$3)-$F4414)))</f>
        <v/>
      </c>
      <c r="L4414" s="54">
        <f>IF(OR($B4414="",L$3&lt;$D4414+Настройки!$B$7),0,MAX(0,$E4414-MAX(0,SUMIFS(Тех_Движение!$G$2:$G$5111,Тех_Движение!$D$2:$D$5111,$C4414,Тех_Движение!$B$2:$B$5111,"&lt;="&amp;L$3)-$F4414)))</f>
        <v/>
      </c>
      <c r="M4414" s="54">
        <f>IF(OR($B4414="",M$3&lt;$D4414+Настройки!$B$7),0,MAX(0,$E4414-MAX(0,SUMIFS(Тех_Движение!$G$2:$G$5111,Тех_Движение!$D$2:$D$5111,$C4414,Тех_Движение!$B$2:$B$5111,"&lt;="&amp;M$3)-$F4414)))</f>
        <v/>
      </c>
      <c r="N4414" s="54">
        <f>IF(OR($B4414="",N$3&lt;$D4414+Настройки!$B$7),0,MAX(0,$E4414-MAX(0,SUMIFS(Тех_Движение!$G$2:$G$5111,Тех_Движение!$D$2:$D$5111,$C4414,Тех_Движение!$B$2:$B$5111,"&lt;="&amp;N$3)-$F4414)))</f>
        <v/>
      </c>
      <c r="O4414" s="54">
        <f>IF(OR($B4414="",O$3&lt;$D4414+Настройки!$B$7),0,MAX(0,$E4414-MAX(0,SUMIFS(Тех_Движение!$G$2:$G$5111,Тех_Движение!$D$2:$D$5111,$C4414,Тех_Движение!$B$2:$B$5111,"&lt;="&amp;O$3)-$F4414)))</f>
        <v/>
      </c>
      <c r="P4414" s="54">
        <f>IF(OR($B4414="",P$3&lt;$D4414+Настройки!$B$7),0,MAX(0,$E4414-MAX(0,SUMIFS(Тех_Движение!$G$2:$G$5111,Тех_Движение!$D$2:$D$5111,$C4414,Тех_Движение!$B$2:$B$5111,"&lt;="&amp;P$3)-$F4414)))</f>
        <v/>
      </c>
      <c r="Q4414" s="54">
        <f>IF(OR($B4414="",Q$3&lt;$D4414+Настройки!$B$7),0,MAX(0,$E4414-MAX(0,SUMIFS(Тех_Движение!$G$2:$G$5111,Тех_Движение!$D$2:$D$5111,$C4414,Тех_Движение!$B$2:$B$5111,"&lt;="&amp;Q$3)-$F4414)))</f>
        <v/>
      </c>
      <c r="R4414" s="54">
        <f>IF($B4414="","",SUM($K4414:$Q4414))</f>
        <v/>
      </c>
      <c r="S4414" s="56">
        <f>IF($B4414="","",VLOOKUP($C4414,Настройки!$A$11:$L$17,9,FALSE))</f>
        <v/>
      </c>
      <c r="T4414" s="56">
        <f>IF($B4414="","",$R4414*$S4414)</f>
        <v/>
      </c>
    </row>
    <row r="4415">
      <c r="A4415" s="20">
        <f>Тех_Движение!$A$4412</f>
        <v/>
      </c>
      <c r="B4415" s="20">
        <f>IF(Тех_Движение!$F$4412&gt;0,Тех_Движение!$I$4412,"")</f>
        <v/>
      </c>
      <c r="C4415" s="20">
        <f>IF($B4415="","",Тех_Движение!$D$4412)</f>
        <v/>
      </c>
      <c r="D4415" s="42">
        <f>IF($B4415="","",Тех_Движение!$B$4412)</f>
        <v/>
      </c>
      <c r="E4415" s="54">
        <f>IF($B4415="","",Тех_Движение!$F$4412)</f>
        <v/>
      </c>
      <c r="F4415" s="54">
        <f>IF($B4415="","",SUMIFS($E$5:$E4414,$C$5:$C4414,$C4415))</f>
        <v/>
      </c>
      <c r="G4415" s="54">
        <f>IF($B4415="","",MAX(0,$E4415-MAX(0,SUMIFS(Тех_Движение!$G$2:$G$5111,Тех_Движение!$D$2:$D$5111,$C4415,Тех_Движение!$B$2:$B$5111,"&lt;="&amp;Настройки!$B$5-1)-$F4415)))</f>
        <v/>
      </c>
      <c r="H4415" s="54">
        <f>IF($B4415="","",IF(AND($D4415&gt;=Настройки!$B$5,$D4415&lt;=Настройки!$B$6),$E4415,0))</f>
        <v/>
      </c>
      <c r="I4415" s="54">
        <f>IF($B4415="","",$G4415+$H4415-$J4415)</f>
        <v/>
      </c>
      <c r="J4415" s="54">
        <f>IF($B4415="","",MAX(0,$E4415-MAX(0,SUMIFS(Тех_Движение!$G$2:$G$5111,Тех_Движение!$D$2:$D$5111,$C4415,Тех_Движение!$B$2:$B$5111,"&lt;="&amp;Настройки!$B$6)-$F4415)))</f>
        <v/>
      </c>
      <c r="K4415" s="54">
        <f>IF(OR($B4415="",K$3&lt;$D4415+Настройки!$B$7),0,MAX(0,$E4415-MAX(0,SUMIFS(Тех_Движение!$G$2:$G$5111,Тех_Движение!$D$2:$D$5111,$C4415,Тех_Движение!$B$2:$B$5111,"&lt;="&amp;K$3)-$F4415)))</f>
        <v/>
      </c>
      <c r="L4415" s="54">
        <f>IF(OR($B4415="",L$3&lt;$D4415+Настройки!$B$7),0,MAX(0,$E4415-MAX(0,SUMIFS(Тех_Движение!$G$2:$G$5111,Тех_Движение!$D$2:$D$5111,$C4415,Тех_Движение!$B$2:$B$5111,"&lt;="&amp;L$3)-$F4415)))</f>
        <v/>
      </c>
      <c r="M4415" s="54">
        <f>IF(OR($B4415="",M$3&lt;$D4415+Настройки!$B$7),0,MAX(0,$E4415-MAX(0,SUMIFS(Тех_Движение!$G$2:$G$5111,Тех_Движение!$D$2:$D$5111,$C4415,Тех_Движение!$B$2:$B$5111,"&lt;="&amp;M$3)-$F4415)))</f>
        <v/>
      </c>
      <c r="N4415" s="54">
        <f>IF(OR($B4415="",N$3&lt;$D4415+Настройки!$B$7),0,MAX(0,$E4415-MAX(0,SUMIFS(Тех_Движение!$G$2:$G$5111,Тех_Движение!$D$2:$D$5111,$C4415,Тех_Движение!$B$2:$B$5111,"&lt;="&amp;N$3)-$F4415)))</f>
        <v/>
      </c>
      <c r="O4415" s="54">
        <f>IF(OR($B4415="",O$3&lt;$D4415+Настройки!$B$7),0,MAX(0,$E4415-MAX(0,SUMIFS(Тех_Движение!$G$2:$G$5111,Тех_Движение!$D$2:$D$5111,$C4415,Тех_Движение!$B$2:$B$5111,"&lt;="&amp;O$3)-$F4415)))</f>
        <v/>
      </c>
      <c r="P4415" s="54">
        <f>IF(OR($B4415="",P$3&lt;$D4415+Настройки!$B$7),0,MAX(0,$E4415-MAX(0,SUMIFS(Тех_Движение!$G$2:$G$5111,Тех_Движение!$D$2:$D$5111,$C4415,Тех_Движение!$B$2:$B$5111,"&lt;="&amp;P$3)-$F4415)))</f>
        <v/>
      </c>
      <c r="Q4415" s="54">
        <f>IF(OR($B4415="",Q$3&lt;$D4415+Настройки!$B$7),0,MAX(0,$E4415-MAX(0,SUMIFS(Тех_Движение!$G$2:$G$5111,Тех_Движение!$D$2:$D$5111,$C4415,Тех_Движение!$B$2:$B$5111,"&lt;="&amp;Q$3)-$F4415)))</f>
        <v/>
      </c>
      <c r="R4415" s="54">
        <f>IF($B4415="","",SUM($K4415:$Q4415))</f>
        <v/>
      </c>
      <c r="S4415" s="56">
        <f>IF($B4415="","",VLOOKUP($C4415,Настройки!$A$11:$L$17,9,FALSE))</f>
        <v/>
      </c>
      <c r="T4415" s="56">
        <f>IF($B4415="","",$R4415*$S4415)</f>
        <v/>
      </c>
    </row>
    <row r="4416">
      <c r="A4416" s="20">
        <f>Тех_Движение!$A$4413</f>
        <v/>
      </c>
      <c r="B4416" s="20">
        <f>IF(Тех_Движение!$F$4413&gt;0,Тех_Движение!$I$4413,"")</f>
        <v/>
      </c>
      <c r="C4416" s="20">
        <f>IF($B4416="","",Тех_Движение!$D$4413)</f>
        <v/>
      </c>
      <c r="D4416" s="42">
        <f>IF($B4416="","",Тех_Движение!$B$4413)</f>
        <v/>
      </c>
      <c r="E4416" s="54">
        <f>IF($B4416="","",Тех_Движение!$F$4413)</f>
        <v/>
      </c>
      <c r="F4416" s="54">
        <f>IF($B4416="","",SUMIFS($E$5:$E4415,$C$5:$C4415,$C4416))</f>
        <v/>
      </c>
      <c r="G4416" s="54">
        <f>IF($B4416="","",MAX(0,$E4416-MAX(0,SUMIFS(Тех_Движение!$G$2:$G$5111,Тех_Движение!$D$2:$D$5111,$C4416,Тех_Движение!$B$2:$B$5111,"&lt;="&amp;Настройки!$B$5-1)-$F4416)))</f>
        <v/>
      </c>
      <c r="H4416" s="54">
        <f>IF($B4416="","",IF(AND($D4416&gt;=Настройки!$B$5,$D4416&lt;=Настройки!$B$6),$E4416,0))</f>
        <v/>
      </c>
      <c r="I4416" s="54">
        <f>IF($B4416="","",$G4416+$H4416-$J4416)</f>
        <v/>
      </c>
      <c r="J4416" s="54">
        <f>IF($B4416="","",MAX(0,$E4416-MAX(0,SUMIFS(Тех_Движение!$G$2:$G$5111,Тех_Движение!$D$2:$D$5111,$C4416,Тех_Движение!$B$2:$B$5111,"&lt;="&amp;Настройки!$B$6)-$F4416)))</f>
        <v/>
      </c>
      <c r="K4416" s="54">
        <f>IF(OR($B4416="",K$3&lt;$D4416+Настройки!$B$7),0,MAX(0,$E4416-MAX(0,SUMIFS(Тех_Движение!$G$2:$G$5111,Тех_Движение!$D$2:$D$5111,$C4416,Тех_Движение!$B$2:$B$5111,"&lt;="&amp;K$3)-$F4416)))</f>
        <v/>
      </c>
      <c r="L4416" s="54">
        <f>IF(OR($B4416="",L$3&lt;$D4416+Настройки!$B$7),0,MAX(0,$E4416-MAX(0,SUMIFS(Тех_Движение!$G$2:$G$5111,Тех_Движение!$D$2:$D$5111,$C4416,Тех_Движение!$B$2:$B$5111,"&lt;="&amp;L$3)-$F4416)))</f>
        <v/>
      </c>
      <c r="M4416" s="54">
        <f>IF(OR($B4416="",M$3&lt;$D4416+Настройки!$B$7),0,MAX(0,$E4416-MAX(0,SUMIFS(Тех_Движение!$G$2:$G$5111,Тех_Движение!$D$2:$D$5111,$C4416,Тех_Движение!$B$2:$B$5111,"&lt;="&amp;M$3)-$F4416)))</f>
        <v/>
      </c>
      <c r="N4416" s="54">
        <f>IF(OR($B4416="",N$3&lt;$D4416+Настройки!$B$7),0,MAX(0,$E4416-MAX(0,SUMIFS(Тех_Движение!$G$2:$G$5111,Тех_Движение!$D$2:$D$5111,$C4416,Тех_Движение!$B$2:$B$5111,"&lt;="&amp;N$3)-$F4416)))</f>
        <v/>
      </c>
      <c r="O4416" s="54">
        <f>IF(OR($B4416="",O$3&lt;$D4416+Настройки!$B$7),0,MAX(0,$E4416-MAX(0,SUMIFS(Тех_Движение!$G$2:$G$5111,Тех_Движение!$D$2:$D$5111,$C4416,Тех_Движение!$B$2:$B$5111,"&lt;="&amp;O$3)-$F4416)))</f>
        <v/>
      </c>
      <c r="P4416" s="54">
        <f>IF(OR($B4416="",P$3&lt;$D4416+Настройки!$B$7),0,MAX(0,$E4416-MAX(0,SUMIFS(Тех_Движение!$G$2:$G$5111,Тех_Движение!$D$2:$D$5111,$C4416,Тех_Движение!$B$2:$B$5111,"&lt;="&amp;P$3)-$F4416)))</f>
        <v/>
      </c>
      <c r="Q4416" s="54">
        <f>IF(OR($B4416="",Q$3&lt;$D4416+Настройки!$B$7),0,MAX(0,$E4416-MAX(0,SUMIFS(Тех_Движение!$G$2:$G$5111,Тех_Движение!$D$2:$D$5111,$C4416,Тех_Движение!$B$2:$B$5111,"&lt;="&amp;Q$3)-$F4416)))</f>
        <v/>
      </c>
      <c r="R4416" s="54">
        <f>IF($B4416="","",SUM($K4416:$Q4416))</f>
        <v/>
      </c>
      <c r="S4416" s="56">
        <f>IF($B4416="","",VLOOKUP($C4416,Настройки!$A$11:$L$17,9,FALSE))</f>
        <v/>
      </c>
      <c r="T4416" s="56">
        <f>IF($B4416="","",$R4416*$S4416)</f>
        <v/>
      </c>
    </row>
    <row r="4417">
      <c r="A4417" s="20">
        <f>Тех_Движение!$A$4414</f>
        <v/>
      </c>
      <c r="B4417" s="20">
        <f>IF(Тех_Движение!$F$4414&gt;0,Тех_Движение!$I$4414,"")</f>
        <v/>
      </c>
      <c r="C4417" s="20">
        <f>IF($B4417="","",Тех_Движение!$D$4414)</f>
        <v/>
      </c>
      <c r="D4417" s="42">
        <f>IF($B4417="","",Тех_Движение!$B$4414)</f>
        <v/>
      </c>
      <c r="E4417" s="54">
        <f>IF($B4417="","",Тех_Движение!$F$4414)</f>
        <v/>
      </c>
      <c r="F4417" s="54">
        <f>IF($B4417="","",SUMIFS($E$5:$E4416,$C$5:$C4416,$C4417))</f>
        <v/>
      </c>
      <c r="G4417" s="54">
        <f>IF($B4417="","",MAX(0,$E4417-MAX(0,SUMIFS(Тех_Движение!$G$2:$G$5111,Тех_Движение!$D$2:$D$5111,$C4417,Тех_Движение!$B$2:$B$5111,"&lt;="&amp;Настройки!$B$5-1)-$F4417)))</f>
        <v/>
      </c>
      <c r="H4417" s="54">
        <f>IF($B4417="","",IF(AND($D4417&gt;=Настройки!$B$5,$D4417&lt;=Настройки!$B$6),$E4417,0))</f>
        <v/>
      </c>
      <c r="I4417" s="54">
        <f>IF($B4417="","",$G4417+$H4417-$J4417)</f>
        <v/>
      </c>
      <c r="J4417" s="54">
        <f>IF($B4417="","",MAX(0,$E4417-MAX(0,SUMIFS(Тех_Движение!$G$2:$G$5111,Тех_Движение!$D$2:$D$5111,$C4417,Тех_Движение!$B$2:$B$5111,"&lt;="&amp;Настройки!$B$6)-$F4417)))</f>
        <v/>
      </c>
      <c r="K4417" s="54">
        <f>IF(OR($B4417="",K$3&lt;$D4417+Настройки!$B$7),0,MAX(0,$E4417-MAX(0,SUMIFS(Тех_Движение!$G$2:$G$5111,Тех_Движение!$D$2:$D$5111,$C4417,Тех_Движение!$B$2:$B$5111,"&lt;="&amp;K$3)-$F4417)))</f>
        <v/>
      </c>
      <c r="L4417" s="54">
        <f>IF(OR($B4417="",L$3&lt;$D4417+Настройки!$B$7),0,MAX(0,$E4417-MAX(0,SUMIFS(Тех_Движение!$G$2:$G$5111,Тех_Движение!$D$2:$D$5111,$C4417,Тех_Движение!$B$2:$B$5111,"&lt;="&amp;L$3)-$F4417)))</f>
        <v/>
      </c>
      <c r="M4417" s="54">
        <f>IF(OR($B4417="",M$3&lt;$D4417+Настройки!$B$7),0,MAX(0,$E4417-MAX(0,SUMIFS(Тех_Движение!$G$2:$G$5111,Тех_Движение!$D$2:$D$5111,$C4417,Тех_Движение!$B$2:$B$5111,"&lt;="&amp;M$3)-$F4417)))</f>
        <v/>
      </c>
      <c r="N4417" s="54">
        <f>IF(OR($B4417="",N$3&lt;$D4417+Настройки!$B$7),0,MAX(0,$E4417-MAX(0,SUMIFS(Тех_Движение!$G$2:$G$5111,Тех_Движение!$D$2:$D$5111,$C4417,Тех_Движение!$B$2:$B$5111,"&lt;="&amp;N$3)-$F4417)))</f>
        <v/>
      </c>
      <c r="O4417" s="54">
        <f>IF(OR($B4417="",O$3&lt;$D4417+Настройки!$B$7),0,MAX(0,$E4417-MAX(0,SUMIFS(Тех_Движение!$G$2:$G$5111,Тех_Движение!$D$2:$D$5111,$C4417,Тех_Движение!$B$2:$B$5111,"&lt;="&amp;O$3)-$F4417)))</f>
        <v/>
      </c>
      <c r="P4417" s="54">
        <f>IF(OR($B4417="",P$3&lt;$D4417+Настройки!$B$7),0,MAX(0,$E4417-MAX(0,SUMIFS(Тех_Движение!$G$2:$G$5111,Тех_Движение!$D$2:$D$5111,$C4417,Тех_Движение!$B$2:$B$5111,"&lt;="&amp;P$3)-$F4417)))</f>
        <v/>
      </c>
      <c r="Q4417" s="54">
        <f>IF(OR($B4417="",Q$3&lt;$D4417+Настройки!$B$7),0,MAX(0,$E4417-MAX(0,SUMIFS(Тех_Движение!$G$2:$G$5111,Тех_Движение!$D$2:$D$5111,$C4417,Тех_Движение!$B$2:$B$5111,"&lt;="&amp;Q$3)-$F4417)))</f>
        <v/>
      </c>
      <c r="R4417" s="54">
        <f>IF($B4417="","",SUM($K4417:$Q4417))</f>
        <v/>
      </c>
      <c r="S4417" s="56">
        <f>IF($B4417="","",VLOOKUP($C4417,Настройки!$A$11:$L$17,9,FALSE))</f>
        <v/>
      </c>
      <c r="T4417" s="56">
        <f>IF($B4417="","",$R4417*$S4417)</f>
        <v/>
      </c>
    </row>
    <row r="4418">
      <c r="A4418" s="20">
        <f>Тех_Движение!$A$4415</f>
        <v/>
      </c>
      <c r="B4418" s="20">
        <f>IF(Тех_Движение!$F$4415&gt;0,Тех_Движение!$I$4415,"")</f>
        <v/>
      </c>
      <c r="C4418" s="20">
        <f>IF($B4418="","",Тех_Движение!$D$4415)</f>
        <v/>
      </c>
      <c r="D4418" s="42">
        <f>IF($B4418="","",Тех_Движение!$B$4415)</f>
        <v/>
      </c>
      <c r="E4418" s="54">
        <f>IF($B4418="","",Тех_Движение!$F$4415)</f>
        <v/>
      </c>
      <c r="F4418" s="54">
        <f>IF($B4418="","",SUMIFS($E$5:$E4417,$C$5:$C4417,$C4418))</f>
        <v/>
      </c>
      <c r="G4418" s="54">
        <f>IF($B4418="","",MAX(0,$E4418-MAX(0,SUMIFS(Тех_Движение!$G$2:$G$5111,Тех_Движение!$D$2:$D$5111,$C4418,Тех_Движение!$B$2:$B$5111,"&lt;="&amp;Настройки!$B$5-1)-$F4418)))</f>
        <v/>
      </c>
      <c r="H4418" s="54">
        <f>IF($B4418="","",IF(AND($D4418&gt;=Настройки!$B$5,$D4418&lt;=Настройки!$B$6),$E4418,0))</f>
        <v/>
      </c>
      <c r="I4418" s="54">
        <f>IF($B4418="","",$G4418+$H4418-$J4418)</f>
        <v/>
      </c>
      <c r="J4418" s="54">
        <f>IF($B4418="","",MAX(0,$E4418-MAX(0,SUMIFS(Тех_Движение!$G$2:$G$5111,Тех_Движение!$D$2:$D$5111,$C4418,Тех_Движение!$B$2:$B$5111,"&lt;="&amp;Настройки!$B$6)-$F4418)))</f>
        <v/>
      </c>
      <c r="K4418" s="54">
        <f>IF(OR($B4418="",K$3&lt;$D4418+Настройки!$B$7),0,MAX(0,$E4418-MAX(0,SUMIFS(Тех_Движение!$G$2:$G$5111,Тех_Движение!$D$2:$D$5111,$C4418,Тех_Движение!$B$2:$B$5111,"&lt;="&amp;K$3)-$F4418)))</f>
        <v/>
      </c>
      <c r="L4418" s="54">
        <f>IF(OR($B4418="",L$3&lt;$D4418+Настройки!$B$7),0,MAX(0,$E4418-MAX(0,SUMIFS(Тех_Движение!$G$2:$G$5111,Тех_Движение!$D$2:$D$5111,$C4418,Тех_Движение!$B$2:$B$5111,"&lt;="&amp;L$3)-$F4418)))</f>
        <v/>
      </c>
      <c r="M4418" s="54">
        <f>IF(OR($B4418="",M$3&lt;$D4418+Настройки!$B$7),0,MAX(0,$E4418-MAX(0,SUMIFS(Тех_Движение!$G$2:$G$5111,Тех_Движение!$D$2:$D$5111,$C4418,Тех_Движение!$B$2:$B$5111,"&lt;="&amp;M$3)-$F4418)))</f>
        <v/>
      </c>
      <c r="N4418" s="54">
        <f>IF(OR($B4418="",N$3&lt;$D4418+Настройки!$B$7),0,MAX(0,$E4418-MAX(0,SUMIFS(Тех_Движение!$G$2:$G$5111,Тех_Движение!$D$2:$D$5111,$C4418,Тех_Движение!$B$2:$B$5111,"&lt;="&amp;N$3)-$F4418)))</f>
        <v/>
      </c>
      <c r="O4418" s="54">
        <f>IF(OR($B4418="",O$3&lt;$D4418+Настройки!$B$7),0,MAX(0,$E4418-MAX(0,SUMIFS(Тех_Движение!$G$2:$G$5111,Тех_Движение!$D$2:$D$5111,$C4418,Тех_Движение!$B$2:$B$5111,"&lt;="&amp;O$3)-$F4418)))</f>
        <v/>
      </c>
      <c r="P4418" s="54">
        <f>IF(OR($B4418="",P$3&lt;$D4418+Настройки!$B$7),0,MAX(0,$E4418-MAX(0,SUMIFS(Тех_Движение!$G$2:$G$5111,Тех_Движение!$D$2:$D$5111,$C4418,Тех_Движение!$B$2:$B$5111,"&lt;="&amp;P$3)-$F4418)))</f>
        <v/>
      </c>
      <c r="Q4418" s="54">
        <f>IF(OR($B4418="",Q$3&lt;$D4418+Настройки!$B$7),0,MAX(0,$E4418-MAX(0,SUMIFS(Тех_Движение!$G$2:$G$5111,Тех_Движение!$D$2:$D$5111,$C4418,Тех_Движение!$B$2:$B$5111,"&lt;="&amp;Q$3)-$F4418)))</f>
        <v/>
      </c>
      <c r="R4418" s="54">
        <f>IF($B4418="","",SUM($K4418:$Q4418))</f>
        <v/>
      </c>
      <c r="S4418" s="56">
        <f>IF($B4418="","",VLOOKUP($C4418,Настройки!$A$11:$L$17,9,FALSE))</f>
        <v/>
      </c>
      <c r="T4418" s="56">
        <f>IF($B4418="","",$R4418*$S4418)</f>
        <v/>
      </c>
    </row>
    <row r="4419">
      <c r="A4419" s="20">
        <f>Тех_Движение!$A$4416</f>
        <v/>
      </c>
      <c r="B4419" s="20">
        <f>IF(Тех_Движение!$F$4416&gt;0,Тех_Движение!$I$4416,"")</f>
        <v/>
      </c>
      <c r="C4419" s="20">
        <f>IF($B4419="","",Тех_Движение!$D$4416)</f>
        <v/>
      </c>
      <c r="D4419" s="42">
        <f>IF($B4419="","",Тех_Движение!$B$4416)</f>
        <v/>
      </c>
      <c r="E4419" s="54">
        <f>IF($B4419="","",Тех_Движение!$F$4416)</f>
        <v/>
      </c>
      <c r="F4419" s="54">
        <f>IF($B4419="","",SUMIFS($E$5:$E4418,$C$5:$C4418,$C4419))</f>
        <v/>
      </c>
      <c r="G4419" s="54">
        <f>IF($B4419="","",MAX(0,$E4419-MAX(0,SUMIFS(Тех_Движение!$G$2:$G$5111,Тех_Движение!$D$2:$D$5111,$C4419,Тех_Движение!$B$2:$B$5111,"&lt;="&amp;Настройки!$B$5-1)-$F4419)))</f>
        <v/>
      </c>
      <c r="H4419" s="54">
        <f>IF($B4419="","",IF(AND($D4419&gt;=Настройки!$B$5,$D4419&lt;=Настройки!$B$6),$E4419,0))</f>
        <v/>
      </c>
      <c r="I4419" s="54">
        <f>IF($B4419="","",$G4419+$H4419-$J4419)</f>
        <v/>
      </c>
      <c r="J4419" s="54">
        <f>IF($B4419="","",MAX(0,$E4419-MAX(0,SUMIFS(Тех_Движение!$G$2:$G$5111,Тех_Движение!$D$2:$D$5111,$C4419,Тех_Движение!$B$2:$B$5111,"&lt;="&amp;Настройки!$B$6)-$F4419)))</f>
        <v/>
      </c>
      <c r="K4419" s="54">
        <f>IF(OR($B4419="",K$3&lt;$D4419+Настройки!$B$7),0,MAX(0,$E4419-MAX(0,SUMIFS(Тех_Движение!$G$2:$G$5111,Тех_Движение!$D$2:$D$5111,$C4419,Тех_Движение!$B$2:$B$5111,"&lt;="&amp;K$3)-$F4419)))</f>
        <v/>
      </c>
      <c r="L4419" s="54">
        <f>IF(OR($B4419="",L$3&lt;$D4419+Настройки!$B$7),0,MAX(0,$E4419-MAX(0,SUMIFS(Тех_Движение!$G$2:$G$5111,Тех_Движение!$D$2:$D$5111,$C4419,Тех_Движение!$B$2:$B$5111,"&lt;="&amp;L$3)-$F4419)))</f>
        <v/>
      </c>
      <c r="M4419" s="54">
        <f>IF(OR($B4419="",M$3&lt;$D4419+Настройки!$B$7),0,MAX(0,$E4419-MAX(0,SUMIFS(Тех_Движение!$G$2:$G$5111,Тех_Движение!$D$2:$D$5111,$C4419,Тех_Движение!$B$2:$B$5111,"&lt;="&amp;M$3)-$F4419)))</f>
        <v/>
      </c>
      <c r="N4419" s="54">
        <f>IF(OR($B4419="",N$3&lt;$D4419+Настройки!$B$7),0,MAX(0,$E4419-MAX(0,SUMIFS(Тех_Движение!$G$2:$G$5111,Тех_Движение!$D$2:$D$5111,$C4419,Тех_Движение!$B$2:$B$5111,"&lt;="&amp;N$3)-$F4419)))</f>
        <v/>
      </c>
      <c r="O4419" s="54">
        <f>IF(OR($B4419="",O$3&lt;$D4419+Настройки!$B$7),0,MAX(0,$E4419-MAX(0,SUMIFS(Тех_Движение!$G$2:$G$5111,Тех_Движение!$D$2:$D$5111,$C4419,Тех_Движение!$B$2:$B$5111,"&lt;="&amp;O$3)-$F4419)))</f>
        <v/>
      </c>
      <c r="P4419" s="54">
        <f>IF(OR($B4419="",P$3&lt;$D4419+Настройки!$B$7),0,MAX(0,$E4419-MAX(0,SUMIFS(Тех_Движение!$G$2:$G$5111,Тех_Движение!$D$2:$D$5111,$C4419,Тех_Движение!$B$2:$B$5111,"&lt;="&amp;P$3)-$F4419)))</f>
        <v/>
      </c>
      <c r="Q4419" s="54">
        <f>IF(OR($B4419="",Q$3&lt;$D4419+Настройки!$B$7),0,MAX(0,$E4419-MAX(0,SUMIFS(Тех_Движение!$G$2:$G$5111,Тех_Движение!$D$2:$D$5111,$C4419,Тех_Движение!$B$2:$B$5111,"&lt;="&amp;Q$3)-$F4419)))</f>
        <v/>
      </c>
      <c r="R4419" s="54">
        <f>IF($B4419="","",SUM($K4419:$Q4419))</f>
        <v/>
      </c>
      <c r="S4419" s="56">
        <f>IF($B4419="","",VLOOKUP($C4419,Настройки!$A$11:$L$17,9,FALSE))</f>
        <v/>
      </c>
      <c r="T4419" s="56">
        <f>IF($B4419="","",$R4419*$S4419)</f>
        <v/>
      </c>
    </row>
    <row r="4420">
      <c r="A4420" s="20">
        <f>Тех_Движение!$A$4417</f>
        <v/>
      </c>
      <c r="B4420" s="20">
        <f>IF(Тех_Движение!$F$4417&gt;0,Тех_Движение!$I$4417,"")</f>
        <v/>
      </c>
      <c r="C4420" s="20">
        <f>IF($B4420="","",Тех_Движение!$D$4417)</f>
        <v/>
      </c>
      <c r="D4420" s="42">
        <f>IF($B4420="","",Тех_Движение!$B$4417)</f>
        <v/>
      </c>
      <c r="E4420" s="54">
        <f>IF($B4420="","",Тех_Движение!$F$4417)</f>
        <v/>
      </c>
      <c r="F4420" s="54">
        <f>IF($B4420="","",SUMIFS($E$5:$E4419,$C$5:$C4419,$C4420))</f>
        <v/>
      </c>
      <c r="G4420" s="54">
        <f>IF($B4420="","",MAX(0,$E4420-MAX(0,SUMIFS(Тех_Движение!$G$2:$G$5111,Тех_Движение!$D$2:$D$5111,$C4420,Тех_Движение!$B$2:$B$5111,"&lt;="&amp;Настройки!$B$5-1)-$F4420)))</f>
        <v/>
      </c>
      <c r="H4420" s="54">
        <f>IF($B4420="","",IF(AND($D4420&gt;=Настройки!$B$5,$D4420&lt;=Настройки!$B$6),$E4420,0))</f>
        <v/>
      </c>
      <c r="I4420" s="54">
        <f>IF($B4420="","",$G4420+$H4420-$J4420)</f>
        <v/>
      </c>
      <c r="J4420" s="54">
        <f>IF($B4420="","",MAX(0,$E4420-MAX(0,SUMIFS(Тех_Движение!$G$2:$G$5111,Тех_Движение!$D$2:$D$5111,$C4420,Тех_Движение!$B$2:$B$5111,"&lt;="&amp;Настройки!$B$6)-$F4420)))</f>
        <v/>
      </c>
      <c r="K4420" s="54">
        <f>IF(OR($B4420="",K$3&lt;$D4420+Настройки!$B$7),0,MAX(0,$E4420-MAX(0,SUMIFS(Тех_Движение!$G$2:$G$5111,Тех_Движение!$D$2:$D$5111,$C4420,Тех_Движение!$B$2:$B$5111,"&lt;="&amp;K$3)-$F4420)))</f>
        <v/>
      </c>
      <c r="L4420" s="54">
        <f>IF(OR($B4420="",L$3&lt;$D4420+Настройки!$B$7),0,MAX(0,$E4420-MAX(0,SUMIFS(Тех_Движение!$G$2:$G$5111,Тех_Движение!$D$2:$D$5111,$C4420,Тех_Движение!$B$2:$B$5111,"&lt;="&amp;L$3)-$F4420)))</f>
        <v/>
      </c>
      <c r="M4420" s="54">
        <f>IF(OR($B4420="",M$3&lt;$D4420+Настройки!$B$7),0,MAX(0,$E4420-MAX(0,SUMIFS(Тех_Движение!$G$2:$G$5111,Тех_Движение!$D$2:$D$5111,$C4420,Тех_Движение!$B$2:$B$5111,"&lt;="&amp;M$3)-$F4420)))</f>
        <v/>
      </c>
      <c r="N4420" s="54">
        <f>IF(OR($B4420="",N$3&lt;$D4420+Настройки!$B$7),0,MAX(0,$E4420-MAX(0,SUMIFS(Тех_Движение!$G$2:$G$5111,Тех_Движение!$D$2:$D$5111,$C4420,Тех_Движение!$B$2:$B$5111,"&lt;="&amp;N$3)-$F4420)))</f>
        <v/>
      </c>
      <c r="O4420" s="54">
        <f>IF(OR($B4420="",O$3&lt;$D4420+Настройки!$B$7),0,MAX(0,$E4420-MAX(0,SUMIFS(Тех_Движение!$G$2:$G$5111,Тех_Движение!$D$2:$D$5111,$C4420,Тех_Движение!$B$2:$B$5111,"&lt;="&amp;O$3)-$F4420)))</f>
        <v/>
      </c>
      <c r="P4420" s="54">
        <f>IF(OR($B4420="",P$3&lt;$D4420+Настройки!$B$7),0,MAX(0,$E4420-MAX(0,SUMIFS(Тех_Движение!$G$2:$G$5111,Тех_Движение!$D$2:$D$5111,$C4420,Тех_Движение!$B$2:$B$5111,"&lt;="&amp;P$3)-$F4420)))</f>
        <v/>
      </c>
      <c r="Q4420" s="54">
        <f>IF(OR($B4420="",Q$3&lt;$D4420+Настройки!$B$7),0,MAX(0,$E4420-MAX(0,SUMIFS(Тех_Движение!$G$2:$G$5111,Тех_Движение!$D$2:$D$5111,$C4420,Тех_Движение!$B$2:$B$5111,"&lt;="&amp;Q$3)-$F4420)))</f>
        <v/>
      </c>
      <c r="R4420" s="54">
        <f>IF($B4420="","",SUM($K4420:$Q4420))</f>
        <v/>
      </c>
      <c r="S4420" s="56">
        <f>IF($B4420="","",VLOOKUP($C4420,Настройки!$A$11:$L$17,9,FALSE))</f>
        <v/>
      </c>
      <c r="T4420" s="56">
        <f>IF($B4420="","",$R4420*$S4420)</f>
        <v/>
      </c>
    </row>
    <row r="4421">
      <c r="A4421" s="20">
        <f>Тех_Движение!$A$4418</f>
        <v/>
      </c>
      <c r="B4421" s="20">
        <f>IF(Тех_Движение!$F$4418&gt;0,Тех_Движение!$I$4418,"")</f>
        <v/>
      </c>
      <c r="C4421" s="20">
        <f>IF($B4421="","",Тех_Движение!$D$4418)</f>
        <v/>
      </c>
      <c r="D4421" s="42">
        <f>IF($B4421="","",Тех_Движение!$B$4418)</f>
        <v/>
      </c>
      <c r="E4421" s="54">
        <f>IF($B4421="","",Тех_Движение!$F$4418)</f>
        <v/>
      </c>
      <c r="F4421" s="54">
        <f>IF($B4421="","",SUMIFS($E$5:$E4420,$C$5:$C4420,$C4421))</f>
        <v/>
      </c>
      <c r="G4421" s="54">
        <f>IF($B4421="","",MAX(0,$E4421-MAX(0,SUMIFS(Тех_Движение!$G$2:$G$5111,Тех_Движение!$D$2:$D$5111,$C4421,Тех_Движение!$B$2:$B$5111,"&lt;="&amp;Настройки!$B$5-1)-$F4421)))</f>
        <v/>
      </c>
      <c r="H4421" s="54">
        <f>IF($B4421="","",IF(AND($D4421&gt;=Настройки!$B$5,$D4421&lt;=Настройки!$B$6),$E4421,0))</f>
        <v/>
      </c>
      <c r="I4421" s="54">
        <f>IF($B4421="","",$G4421+$H4421-$J4421)</f>
        <v/>
      </c>
      <c r="J4421" s="54">
        <f>IF($B4421="","",MAX(0,$E4421-MAX(0,SUMIFS(Тех_Движение!$G$2:$G$5111,Тех_Движение!$D$2:$D$5111,$C4421,Тех_Движение!$B$2:$B$5111,"&lt;="&amp;Настройки!$B$6)-$F4421)))</f>
        <v/>
      </c>
      <c r="K4421" s="54">
        <f>IF(OR($B4421="",K$3&lt;$D4421+Настройки!$B$7),0,MAX(0,$E4421-MAX(0,SUMIFS(Тех_Движение!$G$2:$G$5111,Тех_Движение!$D$2:$D$5111,$C4421,Тех_Движение!$B$2:$B$5111,"&lt;="&amp;K$3)-$F4421)))</f>
        <v/>
      </c>
      <c r="L4421" s="54">
        <f>IF(OR($B4421="",L$3&lt;$D4421+Настройки!$B$7),0,MAX(0,$E4421-MAX(0,SUMIFS(Тех_Движение!$G$2:$G$5111,Тех_Движение!$D$2:$D$5111,$C4421,Тех_Движение!$B$2:$B$5111,"&lt;="&amp;L$3)-$F4421)))</f>
        <v/>
      </c>
      <c r="M4421" s="54">
        <f>IF(OR($B4421="",M$3&lt;$D4421+Настройки!$B$7),0,MAX(0,$E4421-MAX(0,SUMIFS(Тех_Движение!$G$2:$G$5111,Тех_Движение!$D$2:$D$5111,$C4421,Тех_Движение!$B$2:$B$5111,"&lt;="&amp;M$3)-$F4421)))</f>
        <v/>
      </c>
      <c r="N4421" s="54">
        <f>IF(OR($B4421="",N$3&lt;$D4421+Настройки!$B$7),0,MAX(0,$E4421-MAX(0,SUMIFS(Тех_Движение!$G$2:$G$5111,Тех_Движение!$D$2:$D$5111,$C4421,Тех_Движение!$B$2:$B$5111,"&lt;="&amp;N$3)-$F4421)))</f>
        <v/>
      </c>
      <c r="O4421" s="54">
        <f>IF(OR($B4421="",O$3&lt;$D4421+Настройки!$B$7),0,MAX(0,$E4421-MAX(0,SUMIFS(Тех_Движение!$G$2:$G$5111,Тех_Движение!$D$2:$D$5111,$C4421,Тех_Движение!$B$2:$B$5111,"&lt;="&amp;O$3)-$F4421)))</f>
        <v/>
      </c>
      <c r="P4421" s="54">
        <f>IF(OR($B4421="",P$3&lt;$D4421+Настройки!$B$7),0,MAX(0,$E4421-MAX(0,SUMIFS(Тех_Движение!$G$2:$G$5111,Тех_Движение!$D$2:$D$5111,$C4421,Тех_Движение!$B$2:$B$5111,"&lt;="&amp;P$3)-$F4421)))</f>
        <v/>
      </c>
      <c r="Q4421" s="54">
        <f>IF(OR($B4421="",Q$3&lt;$D4421+Настройки!$B$7),0,MAX(0,$E4421-MAX(0,SUMIFS(Тех_Движение!$G$2:$G$5111,Тех_Движение!$D$2:$D$5111,$C4421,Тех_Движение!$B$2:$B$5111,"&lt;="&amp;Q$3)-$F4421)))</f>
        <v/>
      </c>
      <c r="R4421" s="54">
        <f>IF($B4421="","",SUM($K4421:$Q4421))</f>
        <v/>
      </c>
      <c r="S4421" s="56">
        <f>IF($B4421="","",VLOOKUP($C4421,Настройки!$A$11:$L$17,9,FALSE))</f>
        <v/>
      </c>
      <c r="T4421" s="56">
        <f>IF($B4421="","",$R4421*$S4421)</f>
        <v/>
      </c>
    </row>
    <row r="4422">
      <c r="A4422" s="20">
        <f>Тех_Движение!$A$4419</f>
        <v/>
      </c>
      <c r="B4422" s="20">
        <f>IF(Тех_Движение!$F$4419&gt;0,Тех_Движение!$I$4419,"")</f>
        <v/>
      </c>
      <c r="C4422" s="20">
        <f>IF($B4422="","",Тех_Движение!$D$4419)</f>
        <v/>
      </c>
      <c r="D4422" s="42">
        <f>IF($B4422="","",Тех_Движение!$B$4419)</f>
        <v/>
      </c>
      <c r="E4422" s="54">
        <f>IF($B4422="","",Тех_Движение!$F$4419)</f>
        <v/>
      </c>
      <c r="F4422" s="54">
        <f>IF($B4422="","",SUMIFS($E$5:$E4421,$C$5:$C4421,$C4422))</f>
        <v/>
      </c>
      <c r="G4422" s="54">
        <f>IF($B4422="","",MAX(0,$E4422-MAX(0,SUMIFS(Тех_Движение!$G$2:$G$5111,Тех_Движение!$D$2:$D$5111,$C4422,Тех_Движение!$B$2:$B$5111,"&lt;="&amp;Настройки!$B$5-1)-$F4422)))</f>
        <v/>
      </c>
      <c r="H4422" s="54">
        <f>IF($B4422="","",IF(AND($D4422&gt;=Настройки!$B$5,$D4422&lt;=Настройки!$B$6),$E4422,0))</f>
        <v/>
      </c>
      <c r="I4422" s="54">
        <f>IF($B4422="","",$G4422+$H4422-$J4422)</f>
        <v/>
      </c>
      <c r="J4422" s="54">
        <f>IF($B4422="","",MAX(0,$E4422-MAX(0,SUMIFS(Тех_Движение!$G$2:$G$5111,Тех_Движение!$D$2:$D$5111,$C4422,Тех_Движение!$B$2:$B$5111,"&lt;="&amp;Настройки!$B$6)-$F4422)))</f>
        <v/>
      </c>
      <c r="K4422" s="54">
        <f>IF(OR($B4422="",K$3&lt;$D4422+Настройки!$B$7),0,MAX(0,$E4422-MAX(0,SUMIFS(Тех_Движение!$G$2:$G$5111,Тех_Движение!$D$2:$D$5111,$C4422,Тех_Движение!$B$2:$B$5111,"&lt;="&amp;K$3)-$F4422)))</f>
        <v/>
      </c>
      <c r="L4422" s="54">
        <f>IF(OR($B4422="",L$3&lt;$D4422+Настройки!$B$7),0,MAX(0,$E4422-MAX(0,SUMIFS(Тех_Движение!$G$2:$G$5111,Тех_Движение!$D$2:$D$5111,$C4422,Тех_Движение!$B$2:$B$5111,"&lt;="&amp;L$3)-$F4422)))</f>
        <v/>
      </c>
      <c r="M4422" s="54">
        <f>IF(OR($B4422="",M$3&lt;$D4422+Настройки!$B$7),0,MAX(0,$E4422-MAX(0,SUMIFS(Тех_Движение!$G$2:$G$5111,Тех_Движение!$D$2:$D$5111,$C4422,Тех_Движение!$B$2:$B$5111,"&lt;="&amp;M$3)-$F4422)))</f>
        <v/>
      </c>
      <c r="N4422" s="54">
        <f>IF(OR($B4422="",N$3&lt;$D4422+Настройки!$B$7),0,MAX(0,$E4422-MAX(0,SUMIFS(Тех_Движение!$G$2:$G$5111,Тех_Движение!$D$2:$D$5111,$C4422,Тех_Движение!$B$2:$B$5111,"&lt;="&amp;N$3)-$F4422)))</f>
        <v/>
      </c>
      <c r="O4422" s="54">
        <f>IF(OR($B4422="",O$3&lt;$D4422+Настройки!$B$7),0,MAX(0,$E4422-MAX(0,SUMIFS(Тех_Движение!$G$2:$G$5111,Тех_Движение!$D$2:$D$5111,$C4422,Тех_Движение!$B$2:$B$5111,"&lt;="&amp;O$3)-$F4422)))</f>
        <v/>
      </c>
      <c r="P4422" s="54">
        <f>IF(OR($B4422="",P$3&lt;$D4422+Настройки!$B$7),0,MAX(0,$E4422-MAX(0,SUMIFS(Тех_Движение!$G$2:$G$5111,Тех_Движение!$D$2:$D$5111,$C4422,Тех_Движение!$B$2:$B$5111,"&lt;="&amp;P$3)-$F4422)))</f>
        <v/>
      </c>
      <c r="Q4422" s="54">
        <f>IF(OR($B4422="",Q$3&lt;$D4422+Настройки!$B$7),0,MAX(0,$E4422-MAX(0,SUMIFS(Тех_Движение!$G$2:$G$5111,Тех_Движение!$D$2:$D$5111,$C4422,Тех_Движение!$B$2:$B$5111,"&lt;="&amp;Q$3)-$F4422)))</f>
        <v/>
      </c>
      <c r="R4422" s="54">
        <f>IF($B4422="","",SUM($K4422:$Q4422))</f>
        <v/>
      </c>
      <c r="S4422" s="56">
        <f>IF($B4422="","",VLOOKUP($C4422,Настройки!$A$11:$L$17,9,FALSE))</f>
        <v/>
      </c>
      <c r="T4422" s="56">
        <f>IF($B4422="","",$R4422*$S4422)</f>
        <v/>
      </c>
    </row>
    <row r="4423">
      <c r="A4423" s="20">
        <f>Тех_Движение!$A$4420</f>
        <v/>
      </c>
      <c r="B4423" s="20">
        <f>IF(Тех_Движение!$F$4420&gt;0,Тех_Движение!$I$4420,"")</f>
        <v/>
      </c>
      <c r="C4423" s="20">
        <f>IF($B4423="","",Тех_Движение!$D$4420)</f>
        <v/>
      </c>
      <c r="D4423" s="42">
        <f>IF($B4423="","",Тех_Движение!$B$4420)</f>
        <v/>
      </c>
      <c r="E4423" s="54">
        <f>IF($B4423="","",Тех_Движение!$F$4420)</f>
        <v/>
      </c>
      <c r="F4423" s="54">
        <f>IF($B4423="","",SUMIFS($E$5:$E4422,$C$5:$C4422,$C4423))</f>
        <v/>
      </c>
      <c r="G4423" s="54">
        <f>IF($B4423="","",MAX(0,$E4423-MAX(0,SUMIFS(Тех_Движение!$G$2:$G$5111,Тех_Движение!$D$2:$D$5111,$C4423,Тех_Движение!$B$2:$B$5111,"&lt;="&amp;Настройки!$B$5-1)-$F4423)))</f>
        <v/>
      </c>
      <c r="H4423" s="54">
        <f>IF($B4423="","",IF(AND($D4423&gt;=Настройки!$B$5,$D4423&lt;=Настройки!$B$6),$E4423,0))</f>
        <v/>
      </c>
      <c r="I4423" s="54">
        <f>IF($B4423="","",$G4423+$H4423-$J4423)</f>
        <v/>
      </c>
      <c r="J4423" s="54">
        <f>IF($B4423="","",MAX(0,$E4423-MAX(0,SUMIFS(Тех_Движение!$G$2:$G$5111,Тех_Движение!$D$2:$D$5111,$C4423,Тех_Движение!$B$2:$B$5111,"&lt;="&amp;Настройки!$B$6)-$F4423)))</f>
        <v/>
      </c>
      <c r="K4423" s="54">
        <f>IF(OR($B4423="",K$3&lt;$D4423+Настройки!$B$7),0,MAX(0,$E4423-MAX(0,SUMIFS(Тех_Движение!$G$2:$G$5111,Тех_Движение!$D$2:$D$5111,$C4423,Тех_Движение!$B$2:$B$5111,"&lt;="&amp;K$3)-$F4423)))</f>
        <v/>
      </c>
      <c r="L4423" s="54">
        <f>IF(OR($B4423="",L$3&lt;$D4423+Настройки!$B$7),0,MAX(0,$E4423-MAX(0,SUMIFS(Тех_Движение!$G$2:$G$5111,Тех_Движение!$D$2:$D$5111,$C4423,Тех_Движение!$B$2:$B$5111,"&lt;="&amp;L$3)-$F4423)))</f>
        <v/>
      </c>
      <c r="M4423" s="54">
        <f>IF(OR($B4423="",M$3&lt;$D4423+Настройки!$B$7),0,MAX(0,$E4423-MAX(0,SUMIFS(Тех_Движение!$G$2:$G$5111,Тех_Движение!$D$2:$D$5111,$C4423,Тех_Движение!$B$2:$B$5111,"&lt;="&amp;M$3)-$F4423)))</f>
        <v/>
      </c>
      <c r="N4423" s="54">
        <f>IF(OR($B4423="",N$3&lt;$D4423+Настройки!$B$7),0,MAX(0,$E4423-MAX(0,SUMIFS(Тех_Движение!$G$2:$G$5111,Тех_Движение!$D$2:$D$5111,$C4423,Тех_Движение!$B$2:$B$5111,"&lt;="&amp;N$3)-$F4423)))</f>
        <v/>
      </c>
      <c r="O4423" s="54">
        <f>IF(OR($B4423="",O$3&lt;$D4423+Настройки!$B$7),0,MAX(0,$E4423-MAX(0,SUMIFS(Тех_Движение!$G$2:$G$5111,Тех_Движение!$D$2:$D$5111,$C4423,Тех_Движение!$B$2:$B$5111,"&lt;="&amp;O$3)-$F4423)))</f>
        <v/>
      </c>
      <c r="P4423" s="54">
        <f>IF(OR($B4423="",P$3&lt;$D4423+Настройки!$B$7),0,MAX(0,$E4423-MAX(0,SUMIFS(Тех_Движение!$G$2:$G$5111,Тех_Движение!$D$2:$D$5111,$C4423,Тех_Движение!$B$2:$B$5111,"&lt;="&amp;P$3)-$F4423)))</f>
        <v/>
      </c>
      <c r="Q4423" s="54">
        <f>IF(OR($B4423="",Q$3&lt;$D4423+Настройки!$B$7),0,MAX(0,$E4423-MAX(0,SUMIFS(Тех_Движение!$G$2:$G$5111,Тех_Движение!$D$2:$D$5111,$C4423,Тех_Движение!$B$2:$B$5111,"&lt;="&amp;Q$3)-$F4423)))</f>
        <v/>
      </c>
      <c r="R4423" s="54">
        <f>IF($B4423="","",SUM($K4423:$Q4423))</f>
        <v/>
      </c>
      <c r="S4423" s="56">
        <f>IF($B4423="","",VLOOKUP($C4423,Настройки!$A$11:$L$17,9,FALSE))</f>
        <v/>
      </c>
      <c r="T4423" s="56">
        <f>IF($B4423="","",$R4423*$S4423)</f>
        <v/>
      </c>
    </row>
    <row r="4424">
      <c r="A4424" s="20">
        <f>Тех_Движение!$A$4421</f>
        <v/>
      </c>
      <c r="B4424" s="20">
        <f>IF(Тех_Движение!$F$4421&gt;0,Тех_Движение!$I$4421,"")</f>
        <v/>
      </c>
      <c r="C4424" s="20">
        <f>IF($B4424="","",Тех_Движение!$D$4421)</f>
        <v/>
      </c>
      <c r="D4424" s="42">
        <f>IF($B4424="","",Тех_Движение!$B$4421)</f>
        <v/>
      </c>
      <c r="E4424" s="54">
        <f>IF($B4424="","",Тех_Движение!$F$4421)</f>
        <v/>
      </c>
      <c r="F4424" s="54">
        <f>IF($B4424="","",SUMIFS($E$5:$E4423,$C$5:$C4423,$C4424))</f>
        <v/>
      </c>
      <c r="G4424" s="54">
        <f>IF($B4424="","",MAX(0,$E4424-MAX(0,SUMIFS(Тех_Движение!$G$2:$G$5111,Тех_Движение!$D$2:$D$5111,$C4424,Тех_Движение!$B$2:$B$5111,"&lt;="&amp;Настройки!$B$5-1)-$F4424)))</f>
        <v/>
      </c>
      <c r="H4424" s="54">
        <f>IF($B4424="","",IF(AND($D4424&gt;=Настройки!$B$5,$D4424&lt;=Настройки!$B$6),$E4424,0))</f>
        <v/>
      </c>
      <c r="I4424" s="54">
        <f>IF($B4424="","",$G4424+$H4424-$J4424)</f>
        <v/>
      </c>
      <c r="J4424" s="54">
        <f>IF($B4424="","",MAX(0,$E4424-MAX(0,SUMIFS(Тех_Движение!$G$2:$G$5111,Тех_Движение!$D$2:$D$5111,$C4424,Тех_Движение!$B$2:$B$5111,"&lt;="&amp;Настройки!$B$6)-$F4424)))</f>
        <v/>
      </c>
      <c r="K4424" s="54">
        <f>IF(OR($B4424="",K$3&lt;$D4424+Настройки!$B$7),0,MAX(0,$E4424-MAX(0,SUMIFS(Тех_Движение!$G$2:$G$5111,Тех_Движение!$D$2:$D$5111,$C4424,Тех_Движение!$B$2:$B$5111,"&lt;="&amp;K$3)-$F4424)))</f>
        <v/>
      </c>
      <c r="L4424" s="54">
        <f>IF(OR($B4424="",L$3&lt;$D4424+Настройки!$B$7),0,MAX(0,$E4424-MAX(0,SUMIFS(Тех_Движение!$G$2:$G$5111,Тех_Движение!$D$2:$D$5111,$C4424,Тех_Движение!$B$2:$B$5111,"&lt;="&amp;L$3)-$F4424)))</f>
        <v/>
      </c>
      <c r="M4424" s="54">
        <f>IF(OR($B4424="",M$3&lt;$D4424+Настройки!$B$7),0,MAX(0,$E4424-MAX(0,SUMIFS(Тех_Движение!$G$2:$G$5111,Тех_Движение!$D$2:$D$5111,$C4424,Тех_Движение!$B$2:$B$5111,"&lt;="&amp;M$3)-$F4424)))</f>
        <v/>
      </c>
      <c r="N4424" s="54">
        <f>IF(OR($B4424="",N$3&lt;$D4424+Настройки!$B$7),0,MAX(0,$E4424-MAX(0,SUMIFS(Тех_Движение!$G$2:$G$5111,Тех_Движение!$D$2:$D$5111,$C4424,Тех_Движение!$B$2:$B$5111,"&lt;="&amp;N$3)-$F4424)))</f>
        <v/>
      </c>
      <c r="O4424" s="54">
        <f>IF(OR($B4424="",O$3&lt;$D4424+Настройки!$B$7),0,MAX(0,$E4424-MAX(0,SUMIFS(Тех_Движение!$G$2:$G$5111,Тех_Движение!$D$2:$D$5111,$C4424,Тех_Движение!$B$2:$B$5111,"&lt;="&amp;O$3)-$F4424)))</f>
        <v/>
      </c>
      <c r="P4424" s="54">
        <f>IF(OR($B4424="",P$3&lt;$D4424+Настройки!$B$7),0,MAX(0,$E4424-MAX(0,SUMIFS(Тех_Движение!$G$2:$G$5111,Тех_Движение!$D$2:$D$5111,$C4424,Тех_Движение!$B$2:$B$5111,"&lt;="&amp;P$3)-$F4424)))</f>
        <v/>
      </c>
      <c r="Q4424" s="54">
        <f>IF(OR($B4424="",Q$3&lt;$D4424+Настройки!$B$7),0,MAX(0,$E4424-MAX(0,SUMIFS(Тех_Движение!$G$2:$G$5111,Тех_Движение!$D$2:$D$5111,$C4424,Тех_Движение!$B$2:$B$5111,"&lt;="&amp;Q$3)-$F4424)))</f>
        <v/>
      </c>
      <c r="R4424" s="54">
        <f>IF($B4424="","",SUM($K4424:$Q4424))</f>
        <v/>
      </c>
      <c r="S4424" s="56">
        <f>IF($B4424="","",VLOOKUP($C4424,Настройки!$A$11:$L$17,9,FALSE))</f>
        <v/>
      </c>
      <c r="T4424" s="56">
        <f>IF($B4424="","",$R4424*$S4424)</f>
        <v/>
      </c>
    </row>
    <row r="4425">
      <c r="A4425" s="20">
        <f>Тех_Движение!$A$4422</f>
        <v/>
      </c>
      <c r="B4425" s="20">
        <f>IF(Тех_Движение!$F$4422&gt;0,Тех_Движение!$I$4422,"")</f>
        <v/>
      </c>
      <c r="C4425" s="20">
        <f>IF($B4425="","",Тех_Движение!$D$4422)</f>
        <v/>
      </c>
      <c r="D4425" s="42">
        <f>IF($B4425="","",Тех_Движение!$B$4422)</f>
        <v/>
      </c>
      <c r="E4425" s="54">
        <f>IF($B4425="","",Тех_Движение!$F$4422)</f>
        <v/>
      </c>
      <c r="F4425" s="54">
        <f>IF($B4425="","",SUMIFS($E$5:$E4424,$C$5:$C4424,$C4425))</f>
        <v/>
      </c>
      <c r="G4425" s="54">
        <f>IF($B4425="","",MAX(0,$E4425-MAX(0,SUMIFS(Тех_Движение!$G$2:$G$5111,Тех_Движение!$D$2:$D$5111,$C4425,Тех_Движение!$B$2:$B$5111,"&lt;="&amp;Настройки!$B$5-1)-$F4425)))</f>
        <v/>
      </c>
      <c r="H4425" s="54">
        <f>IF($B4425="","",IF(AND($D4425&gt;=Настройки!$B$5,$D4425&lt;=Настройки!$B$6),$E4425,0))</f>
        <v/>
      </c>
      <c r="I4425" s="54">
        <f>IF($B4425="","",$G4425+$H4425-$J4425)</f>
        <v/>
      </c>
      <c r="J4425" s="54">
        <f>IF($B4425="","",MAX(0,$E4425-MAX(0,SUMIFS(Тех_Движение!$G$2:$G$5111,Тех_Движение!$D$2:$D$5111,$C4425,Тех_Движение!$B$2:$B$5111,"&lt;="&amp;Настройки!$B$6)-$F4425)))</f>
        <v/>
      </c>
      <c r="K4425" s="54">
        <f>IF(OR($B4425="",K$3&lt;$D4425+Настройки!$B$7),0,MAX(0,$E4425-MAX(0,SUMIFS(Тех_Движение!$G$2:$G$5111,Тех_Движение!$D$2:$D$5111,$C4425,Тех_Движение!$B$2:$B$5111,"&lt;="&amp;K$3)-$F4425)))</f>
        <v/>
      </c>
      <c r="L4425" s="54">
        <f>IF(OR($B4425="",L$3&lt;$D4425+Настройки!$B$7),0,MAX(0,$E4425-MAX(0,SUMIFS(Тех_Движение!$G$2:$G$5111,Тех_Движение!$D$2:$D$5111,$C4425,Тех_Движение!$B$2:$B$5111,"&lt;="&amp;L$3)-$F4425)))</f>
        <v/>
      </c>
      <c r="M4425" s="54">
        <f>IF(OR($B4425="",M$3&lt;$D4425+Настройки!$B$7),0,MAX(0,$E4425-MAX(0,SUMIFS(Тех_Движение!$G$2:$G$5111,Тех_Движение!$D$2:$D$5111,$C4425,Тех_Движение!$B$2:$B$5111,"&lt;="&amp;M$3)-$F4425)))</f>
        <v/>
      </c>
      <c r="N4425" s="54">
        <f>IF(OR($B4425="",N$3&lt;$D4425+Настройки!$B$7),0,MAX(0,$E4425-MAX(0,SUMIFS(Тех_Движение!$G$2:$G$5111,Тех_Движение!$D$2:$D$5111,$C4425,Тех_Движение!$B$2:$B$5111,"&lt;="&amp;N$3)-$F4425)))</f>
        <v/>
      </c>
      <c r="O4425" s="54">
        <f>IF(OR($B4425="",O$3&lt;$D4425+Настройки!$B$7),0,MAX(0,$E4425-MAX(0,SUMIFS(Тех_Движение!$G$2:$G$5111,Тех_Движение!$D$2:$D$5111,$C4425,Тех_Движение!$B$2:$B$5111,"&lt;="&amp;O$3)-$F4425)))</f>
        <v/>
      </c>
      <c r="P4425" s="54">
        <f>IF(OR($B4425="",P$3&lt;$D4425+Настройки!$B$7),0,MAX(0,$E4425-MAX(0,SUMIFS(Тех_Движение!$G$2:$G$5111,Тех_Движение!$D$2:$D$5111,$C4425,Тех_Движение!$B$2:$B$5111,"&lt;="&amp;P$3)-$F4425)))</f>
        <v/>
      </c>
      <c r="Q4425" s="54">
        <f>IF(OR($B4425="",Q$3&lt;$D4425+Настройки!$B$7),0,MAX(0,$E4425-MAX(0,SUMIFS(Тех_Движение!$G$2:$G$5111,Тех_Движение!$D$2:$D$5111,$C4425,Тех_Движение!$B$2:$B$5111,"&lt;="&amp;Q$3)-$F4425)))</f>
        <v/>
      </c>
      <c r="R4425" s="54">
        <f>IF($B4425="","",SUM($K4425:$Q4425))</f>
        <v/>
      </c>
      <c r="S4425" s="56">
        <f>IF($B4425="","",VLOOKUP($C4425,Настройки!$A$11:$L$17,9,FALSE))</f>
        <v/>
      </c>
      <c r="T4425" s="56">
        <f>IF($B4425="","",$R4425*$S4425)</f>
        <v/>
      </c>
    </row>
    <row r="4426">
      <c r="A4426" s="20">
        <f>Тех_Движение!$A$4423</f>
        <v/>
      </c>
      <c r="B4426" s="20">
        <f>IF(Тех_Движение!$F$4423&gt;0,Тех_Движение!$I$4423,"")</f>
        <v/>
      </c>
      <c r="C4426" s="20">
        <f>IF($B4426="","",Тех_Движение!$D$4423)</f>
        <v/>
      </c>
      <c r="D4426" s="42">
        <f>IF($B4426="","",Тех_Движение!$B$4423)</f>
        <v/>
      </c>
      <c r="E4426" s="54">
        <f>IF($B4426="","",Тех_Движение!$F$4423)</f>
        <v/>
      </c>
      <c r="F4426" s="54">
        <f>IF($B4426="","",SUMIFS($E$5:$E4425,$C$5:$C4425,$C4426))</f>
        <v/>
      </c>
      <c r="G4426" s="54">
        <f>IF($B4426="","",MAX(0,$E4426-MAX(0,SUMIFS(Тех_Движение!$G$2:$G$5111,Тех_Движение!$D$2:$D$5111,$C4426,Тех_Движение!$B$2:$B$5111,"&lt;="&amp;Настройки!$B$5-1)-$F4426)))</f>
        <v/>
      </c>
      <c r="H4426" s="54">
        <f>IF($B4426="","",IF(AND($D4426&gt;=Настройки!$B$5,$D4426&lt;=Настройки!$B$6),$E4426,0))</f>
        <v/>
      </c>
      <c r="I4426" s="54">
        <f>IF($B4426="","",$G4426+$H4426-$J4426)</f>
        <v/>
      </c>
      <c r="J4426" s="54">
        <f>IF($B4426="","",MAX(0,$E4426-MAX(0,SUMIFS(Тех_Движение!$G$2:$G$5111,Тех_Движение!$D$2:$D$5111,$C4426,Тех_Движение!$B$2:$B$5111,"&lt;="&amp;Настройки!$B$6)-$F4426)))</f>
        <v/>
      </c>
      <c r="K4426" s="54">
        <f>IF(OR($B4426="",K$3&lt;$D4426+Настройки!$B$7),0,MAX(0,$E4426-MAX(0,SUMIFS(Тех_Движение!$G$2:$G$5111,Тех_Движение!$D$2:$D$5111,$C4426,Тех_Движение!$B$2:$B$5111,"&lt;="&amp;K$3)-$F4426)))</f>
        <v/>
      </c>
      <c r="L4426" s="54">
        <f>IF(OR($B4426="",L$3&lt;$D4426+Настройки!$B$7),0,MAX(0,$E4426-MAX(0,SUMIFS(Тех_Движение!$G$2:$G$5111,Тех_Движение!$D$2:$D$5111,$C4426,Тех_Движение!$B$2:$B$5111,"&lt;="&amp;L$3)-$F4426)))</f>
        <v/>
      </c>
      <c r="M4426" s="54">
        <f>IF(OR($B4426="",M$3&lt;$D4426+Настройки!$B$7),0,MAX(0,$E4426-MAX(0,SUMIFS(Тех_Движение!$G$2:$G$5111,Тех_Движение!$D$2:$D$5111,$C4426,Тех_Движение!$B$2:$B$5111,"&lt;="&amp;M$3)-$F4426)))</f>
        <v/>
      </c>
      <c r="N4426" s="54">
        <f>IF(OR($B4426="",N$3&lt;$D4426+Настройки!$B$7),0,MAX(0,$E4426-MAX(0,SUMIFS(Тех_Движение!$G$2:$G$5111,Тех_Движение!$D$2:$D$5111,$C4426,Тех_Движение!$B$2:$B$5111,"&lt;="&amp;N$3)-$F4426)))</f>
        <v/>
      </c>
      <c r="O4426" s="54">
        <f>IF(OR($B4426="",O$3&lt;$D4426+Настройки!$B$7),0,MAX(0,$E4426-MAX(0,SUMIFS(Тех_Движение!$G$2:$G$5111,Тех_Движение!$D$2:$D$5111,$C4426,Тех_Движение!$B$2:$B$5111,"&lt;="&amp;O$3)-$F4426)))</f>
        <v/>
      </c>
      <c r="P4426" s="54">
        <f>IF(OR($B4426="",P$3&lt;$D4426+Настройки!$B$7),0,MAX(0,$E4426-MAX(0,SUMIFS(Тех_Движение!$G$2:$G$5111,Тех_Движение!$D$2:$D$5111,$C4426,Тех_Движение!$B$2:$B$5111,"&lt;="&amp;P$3)-$F4426)))</f>
        <v/>
      </c>
      <c r="Q4426" s="54">
        <f>IF(OR($B4426="",Q$3&lt;$D4426+Настройки!$B$7),0,MAX(0,$E4426-MAX(0,SUMIFS(Тех_Движение!$G$2:$G$5111,Тех_Движение!$D$2:$D$5111,$C4426,Тех_Движение!$B$2:$B$5111,"&lt;="&amp;Q$3)-$F4426)))</f>
        <v/>
      </c>
      <c r="R4426" s="54">
        <f>IF($B4426="","",SUM($K4426:$Q4426))</f>
        <v/>
      </c>
      <c r="S4426" s="56">
        <f>IF($B4426="","",VLOOKUP($C4426,Настройки!$A$11:$L$17,9,FALSE))</f>
        <v/>
      </c>
      <c r="T4426" s="56">
        <f>IF($B4426="","",$R4426*$S4426)</f>
        <v/>
      </c>
    </row>
    <row r="4427">
      <c r="A4427" s="20">
        <f>Тех_Движение!$A$4424</f>
        <v/>
      </c>
      <c r="B4427" s="20">
        <f>IF(Тех_Движение!$F$4424&gt;0,Тех_Движение!$I$4424,"")</f>
        <v/>
      </c>
      <c r="C4427" s="20">
        <f>IF($B4427="","",Тех_Движение!$D$4424)</f>
        <v/>
      </c>
      <c r="D4427" s="42">
        <f>IF($B4427="","",Тех_Движение!$B$4424)</f>
        <v/>
      </c>
      <c r="E4427" s="54">
        <f>IF($B4427="","",Тех_Движение!$F$4424)</f>
        <v/>
      </c>
      <c r="F4427" s="54">
        <f>IF($B4427="","",SUMIFS($E$5:$E4426,$C$5:$C4426,$C4427))</f>
        <v/>
      </c>
      <c r="G4427" s="54">
        <f>IF($B4427="","",MAX(0,$E4427-MAX(0,SUMIFS(Тех_Движение!$G$2:$G$5111,Тех_Движение!$D$2:$D$5111,$C4427,Тех_Движение!$B$2:$B$5111,"&lt;="&amp;Настройки!$B$5-1)-$F4427)))</f>
        <v/>
      </c>
      <c r="H4427" s="54">
        <f>IF($B4427="","",IF(AND($D4427&gt;=Настройки!$B$5,$D4427&lt;=Настройки!$B$6),$E4427,0))</f>
        <v/>
      </c>
      <c r="I4427" s="54">
        <f>IF($B4427="","",$G4427+$H4427-$J4427)</f>
        <v/>
      </c>
      <c r="J4427" s="54">
        <f>IF($B4427="","",MAX(0,$E4427-MAX(0,SUMIFS(Тех_Движение!$G$2:$G$5111,Тех_Движение!$D$2:$D$5111,$C4427,Тех_Движение!$B$2:$B$5111,"&lt;="&amp;Настройки!$B$6)-$F4427)))</f>
        <v/>
      </c>
      <c r="K4427" s="54">
        <f>IF(OR($B4427="",K$3&lt;$D4427+Настройки!$B$7),0,MAX(0,$E4427-MAX(0,SUMIFS(Тех_Движение!$G$2:$G$5111,Тех_Движение!$D$2:$D$5111,$C4427,Тех_Движение!$B$2:$B$5111,"&lt;="&amp;K$3)-$F4427)))</f>
        <v/>
      </c>
      <c r="L4427" s="54">
        <f>IF(OR($B4427="",L$3&lt;$D4427+Настройки!$B$7),0,MAX(0,$E4427-MAX(0,SUMIFS(Тех_Движение!$G$2:$G$5111,Тех_Движение!$D$2:$D$5111,$C4427,Тех_Движение!$B$2:$B$5111,"&lt;="&amp;L$3)-$F4427)))</f>
        <v/>
      </c>
      <c r="M4427" s="54">
        <f>IF(OR($B4427="",M$3&lt;$D4427+Настройки!$B$7),0,MAX(0,$E4427-MAX(0,SUMIFS(Тех_Движение!$G$2:$G$5111,Тех_Движение!$D$2:$D$5111,$C4427,Тех_Движение!$B$2:$B$5111,"&lt;="&amp;M$3)-$F4427)))</f>
        <v/>
      </c>
      <c r="N4427" s="54">
        <f>IF(OR($B4427="",N$3&lt;$D4427+Настройки!$B$7),0,MAX(0,$E4427-MAX(0,SUMIFS(Тех_Движение!$G$2:$G$5111,Тех_Движение!$D$2:$D$5111,$C4427,Тех_Движение!$B$2:$B$5111,"&lt;="&amp;N$3)-$F4427)))</f>
        <v/>
      </c>
      <c r="O4427" s="54">
        <f>IF(OR($B4427="",O$3&lt;$D4427+Настройки!$B$7),0,MAX(0,$E4427-MAX(0,SUMIFS(Тех_Движение!$G$2:$G$5111,Тех_Движение!$D$2:$D$5111,$C4427,Тех_Движение!$B$2:$B$5111,"&lt;="&amp;O$3)-$F4427)))</f>
        <v/>
      </c>
      <c r="P4427" s="54">
        <f>IF(OR($B4427="",P$3&lt;$D4427+Настройки!$B$7),0,MAX(0,$E4427-MAX(0,SUMIFS(Тех_Движение!$G$2:$G$5111,Тех_Движение!$D$2:$D$5111,$C4427,Тех_Движение!$B$2:$B$5111,"&lt;="&amp;P$3)-$F4427)))</f>
        <v/>
      </c>
      <c r="Q4427" s="54">
        <f>IF(OR($B4427="",Q$3&lt;$D4427+Настройки!$B$7),0,MAX(0,$E4427-MAX(0,SUMIFS(Тех_Движение!$G$2:$G$5111,Тех_Движение!$D$2:$D$5111,$C4427,Тех_Движение!$B$2:$B$5111,"&lt;="&amp;Q$3)-$F4427)))</f>
        <v/>
      </c>
      <c r="R4427" s="54">
        <f>IF($B4427="","",SUM($K4427:$Q4427))</f>
        <v/>
      </c>
      <c r="S4427" s="56">
        <f>IF($B4427="","",VLOOKUP($C4427,Настройки!$A$11:$L$17,9,FALSE))</f>
        <v/>
      </c>
      <c r="T4427" s="56">
        <f>IF($B4427="","",$R4427*$S4427)</f>
        <v/>
      </c>
    </row>
    <row r="4428">
      <c r="A4428" s="20">
        <f>Тех_Движение!$A$4425</f>
        <v/>
      </c>
      <c r="B4428" s="20">
        <f>IF(Тех_Движение!$F$4425&gt;0,Тех_Движение!$I$4425,"")</f>
        <v/>
      </c>
      <c r="C4428" s="20">
        <f>IF($B4428="","",Тех_Движение!$D$4425)</f>
        <v/>
      </c>
      <c r="D4428" s="42">
        <f>IF($B4428="","",Тех_Движение!$B$4425)</f>
        <v/>
      </c>
      <c r="E4428" s="54">
        <f>IF($B4428="","",Тех_Движение!$F$4425)</f>
        <v/>
      </c>
      <c r="F4428" s="54">
        <f>IF($B4428="","",SUMIFS($E$5:$E4427,$C$5:$C4427,$C4428))</f>
        <v/>
      </c>
      <c r="G4428" s="54">
        <f>IF($B4428="","",MAX(0,$E4428-MAX(0,SUMIFS(Тех_Движение!$G$2:$G$5111,Тех_Движение!$D$2:$D$5111,$C4428,Тех_Движение!$B$2:$B$5111,"&lt;="&amp;Настройки!$B$5-1)-$F4428)))</f>
        <v/>
      </c>
      <c r="H4428" s="54">
        <f>IF($B4428="","",IF(AND($D4428&gt;=Настройки!$B$5,$D4428&lt;=Настройки!$B$6),$E4428,0))</f>
        <v/>
      </c>
      <c r="I4428" s="54">
        <f>IF($B4428="","",$G4428+$H4428-$J4428)</f>
        <v/>
      </c>
      <c r="J4428" s="54">
        <f>IF($B4428="","",MAX(0,$E4428-MAX(0,SUMIFS(Тех_Движение!$G$2:$G$5111,Тех_Движение!$D$2:$D$5111,$C4428,Тех_Движение!$B$2:$B$5111,"&lt;="&amp;Настройки!$B$6)-$F4428)))</f>
        <v/>
      </c>
      <c r="K4428" s="54">
        <f>IF(OR($B4428="",K$3&lt;$D4428+Настройки!$B$7),0,MAX(0,$E4428-MAX(0,SUMIFS(Тех_Движение!$G$2:$G$5111,Тех_Движение!$D$2:$D$5111,$C4428,Тех_Движение!$B$2:$B$5111,"&lt;="&amp;K$3)-$F4428)))</f>
        <v/>
      </c>
      <c r="L4428" s="54">
        <f>IF(OR($B4428="",L$3&lt;$D4428+Настройки!$B$7),0,MAX(0,$E4428-MAX(0,SUMIFS(Тех_Движение!$G$2:$G$5111,Тех_Движение!$D$2:$D$5111,$C4428,Тех_Движение!$B$2:$B$5111,"&lt;="&amp;L$3)-$F4428)))</f>
        <v/>
      </c>
      <c r="M4428" s="54">
        <f>IF(OR($B4428="",M$3&lt;$D4428+Настройки!$B$7),0,MAX(0,$E4428-MAX(0,SUMIFS(Тех_Движение!$G$2:$G$5111,Тех_Движение!$D$2:$D$5111,$C4428,Тех_Движение!$B$2:$B$5111,"&lt;="&amp;M$3)-$F4428)))</f>
        <v/>
      </c>
      <c r="N4428" s="54">
        <f>IF(OR($B4428="",N$3&lt;$D4428+Настройки!$B$7),0,MAX(0,$E4428-MAX(0,SUMIFS(Тех_Движение!$G$2:$G$5111,Тех_Движение!$D$2:$D$5111,$C4428,Тех_Движение!$B$2:$B$5111,"&lt;="&amp;N$3)-$F4428)))</f>
        <v/>
      </c>
      <c r="O4428" s="54">
        <f>IF(OR($B4428="",O$3&lt;$D4428+Настройки!$B$7),0,MAX(0,$E4428-MAX(0,SUMIFS(Тех_Движение!$G$2:$G$5111,Тех_Движение!$D$2:$D$5111,$C4428,Тех_Движение!$B$2:$B$5111,"&lt;="&amp;O$3)-$F4428)))</f>
        <v/>
      </c>
      <c r="P4428" s="54">
        <f>IF(OR($B4428="",P$3&lt;$D4428+Настройки!$B$7),0,MAX(0,$E4428-MAX(0,SUMIFS(Тех_Движение!$G$2:$G$5111,Тех_Движение!$D$2:$D$5111,$C4428,Тех_Движение!$B$2:$B$5111,"&lt;="&amp;P$3)-$F4428)))</f>
        <v/>
      </c>
      <c r="Q4428" s="54">
        <f>IF(OR($B4428="",Q$3&lt;$D4428+Настройки!$B$7),0,MAX(0,$E4428-MAX(0,SUMIFS(Тех_Движение!$G$2:$G$5111,Тех_Движение!$D$2:$D$5111,$C4428,Тех_Движение!$B$2:$B$5111,"&lt;="&amp;Q$3)-$F4428)))</f>
        <v/>
      </c>
      <c r="R4428" s="54">
        <f>IF($B4428="","",SUM($K4428:$Q4428))</f>
        <v/>
      </c>
      <c r="S4428" s="56">
        <f>IF($B4428="","",VLOOKUP($C4428,Настройки!$A$11:$L$17,9,FALSE))</f>
        <v/>
      </c>
      <c r="T4428" s="56">
        <f>IF($B4428="","",$R4428*$S4428)</f>
        <v/>
      </c>
    </row>
    <row r="4429">
      <c r="A4429" s="20">
        <f>Тех_Движение!$A$4426</f>
        <v/>
      </c>
      <c r="B4429" s="20">
        <f>IF(Тех_Движение!$F$4426&gt;0,Тех_Движение!$I$4426,"")</f>
        <v/>
      </c>
      <c r="C4429" s="20">
        <f>IF($B4429="","",Тех_Движение!$D$4426)</f>
        <v/>
      </c>
      <c r="D4429" s="42">
        <f>IF($B4429="","",Тех_Движение!$B$4426)</f>
        <v/>
      </c>
      <c r="E4429" s="54">
        <f>IF($B4429="","",Тех_Движение!$F$4426)</f>
        <v/>
      </c>
      <c r="F4429" s="54">
        <f>IF($B4429="","",SUMIFS($E$5:$E4428,$C$5:$C4428,$C4429))</f>
        <v/>
      </c>
      <c r="G4429" s="54">
        <f>IF($B4429="","",MAX(0,$E4429-MAX(0,SUMIFS(Тех_Движение!$G$2:$G$5111,Тех_Движение!$D$2:$D$5111,$C4429,Тех_Движение!$B$2:$B$5111,"&lt;="&amp;Настройки!$B$5-1)-$F4429)))</f>
        <v/>
      </c>
      <c r="H4429" s="54">
        <f>IF($B4429="","",IF(AND($D4429&gt;=Настройки!$B$5,$D4429&lt;=Настройки!$B$6),$E4429,0))</f>
        <v/>
      </c>
      <c r="I4429" s="54">
        <f>IF($B4429="","",$G4429+$H4429-$J4429)</f>
        <v/>
      </c>
      <c r="J4429" s="54">
        <f>IF($B4429="","",MAX(0,$E4429-MAX(0,SUMIFS(Тех_Движение!$G$2:$G$5111,Тех_Движение!$D$2:$D$5111,$C4429,Тех_Движение!$B$2:$B$5111,"&lt;="&amp;Настройки!$B$6)-$F4429)))</f>
        <v/>
      </c>
      <c r="K4429" s="54">
        <f>IF(OR($B4429="",K$3&lt;$D4429+Настройки!$B$7),0,MAX(0,$E4429-MAX(0,SUMIFS(Тех_Движение!$G$2:$G$5111,Тех_Движение!$D$2:$D$5111,$C4429,Тех_Движение!$B$2:$B$5111,"&lt;="&amp;K$3)-$F4429)))</f>
        <v/>
      </c>
      <c r="L4429" s="54">
        <f>IF(OR($B4429="",L$3&lt;$D4429+Настройки!$B$7),0,MAX(0,$E4429-MAX(0,SUMIFS(Тех_Движение!$G$2:$G$5111,Тех_Движение!$D$2:$D$5111,$C4429,Тех_Движение!$B$2:$B$5111,"&lt;="&amp;L$3)-$F4429)))</f>
        <v/>
      </c>
      <c r="M4429" s="54">
        <f>IF(OR($B4429="",M$3&lt;$D4429+Настройки!$B$7),0,MAX(0,$E4429-MAX(0,SUMIFS(Тех_Движение!$G$2:$G$5111,Тех_Движение!$D$2:$D$5111,$C4429,Тех_Движение!$B$2:$B$5111,"&lt;="&amp;M$3)-$F4429)))</f>
        <v/>
      </c>
      <c r="N4429" s="54">
        <f>IF(OR($B4429="",N$3&lt;$D4429+Настройки!$B$7),0,MAX(0,$E4429-MAX(0,SUMIFS(Тех_Движение!$G$2:$G$5111,Тех_Движение!$D$2:$D$5111,$C4429,Тех_Движение!$B$2:$B$5111,"&lt;="&amp;N$3)-$F4429)))</f>
        <v/>
      </c>
      <c r="O4429" s="54">
        <f>IF(OR($B4429="",O$3&lt;$D4429+Настройки!$B$7),0,MAX(0,$E4429-MAX(0,SUMIFS(Тех_Движение!$G$2:$G$5111,Тех_Движение!$D$2:$D$5111,$C4429,Тех_Движение!$B$2:$B$5111,"&lt;="&amp;O$3)-$F4429)))</f>
        <v/>
      </c>
      <c r="P4429" s="54">
        <f>IF(OR($B4429="",P$3&lt;$D4429+Настройки!$B$7),0,MAX(0,$E4429-MAX(0,SUMIFS(Тех_Движение!$G$2:$G$5111,Тех_Движение!$D$2:$D$5111,$C4429,Тех_Движение!$B$2:$B$5111,"&lt;="&amp;P$3)-$F4429)))</f>
        <v/>
      </c>
      <c r="Q4429" s="54">
        <f>IF(OR($B4429="",Q$3&lt;$D4429+Настройки!$B$7),0,MAX(0,$E4429-MAX(0,SUMIFS(Тех_Движение!$G$2:$G$5111,Тех_Движение!$D$2:$D$5111,$C4429,Тех_Движение!$B$2:$B$5111,"&lt;="&amp;Q$3)-$F4429)))</f>
        <v/>
      </c>
      <c r="R4429" s="54">
        <f>IF($B4429="","",SUM($K4429:$Q4429))</f>
        <v/>
      </c>
      <c r="S4429" s="56">
        <f>IF($B4429="","",VLOOKUP($C4429,Настройки!$A$11:$L$17,9,FALSE))</f>
        <v/>
      </c>
      <c r="T4429" s="56">
        <f>IF($B4429="","",$R4429*$S4429)</f>
        <v/>
      </c>
    </row>
    <row r="4430">
      <c r="A4430" s="20">
        <f>Тех_Движение!$A$4427</f>
        <v/>
      </c>
      <c r="B4430" s="20">
        <f>IF(Тех_Движение!$F$4427&gt;0,Тех_Движение!$I$4427,"")</f>
        <v/>
      </c>
      <c r="C4430" s="20">
        <f>IF($B4430="","",Тех_Движение!$D$4427)</f>
        <v/>
      </c>
      <c r="D4430" s="42">
        <f>IF($B4430="","",Тех_Движение!$B$4427)</f>
        <v/>
      </c>
      <c r="E4430" s="54">
        <f>IF($B4430="","",Тех_Движение!$F$4427)</f>
        <v/>
      </c>
      <c r="F4430" s="54">
        <f>IF($B4430="","",SUMIFS($E$5:$E4429,$C$5:$C4429,$C4430))</f>
        <v/>
      </c>
      <c r="G4430" s="54">
        <f>IF($B4430="","",MAX(0,$E4430-MAX(0,SUMIFS(Тех_Движение!$G$2:$G$5111,Тех_Движение!$D$2:$D$5111,$C4430,Тех_Движение!$B$2:$B$5111,"&lt;="&amp;Настройки!$B$5-1)-$F4430)))</f>
        <v/>
      </c>
      <c r="H4430" s="54">
        <f>IF($B4430="","",IF(AND($D4430&gt;=Настройки!$B$5,$D4430&lt;=Настройки!$B$6),$E4430,0))</f>
        <v/>
      </c>
      <c r="I4430" s="54">
        <f>IF($B4430="","",$G4430+$H4430-$J4430)</f>
        <v/>
      </c>
      <c r="J4430" s="54">
        <f>IF($B4430="","",MAX(0,$E4430-MAX(0,SUMIFS(Тех_Движение!$G$2:$G$5111,Тех_Движение!$D$2:$D$5111,$C4430,Тех_Движение!$B$2:$B$5111,"&lt;="&amp;Настройки!$B$6)-$F4430)))</f>
        <v/>
      </c>
      <c r="K4430" s="54">
        <f>IF(OR($B4430="",K$3&lt;$D4430+Настройки!$B$7),0,MAX(0,$E4430-MAX(0,SUMIFS(Тех_Движение!$G$2:$G$5111,Тех_Движение!$D$2:$D$5111,$C4430,Тех_Движение!$B$2:$B$5111,"&lt;="&amp;K$3)-$F4430)))</f>
        <v/>
      </c>
      <c r="L4430" s="54">
        <f>IF(OR($B4430="",L$3&lt;$D4430+Настройки!$B$7),0,MAX(0,$E4430-MAX(0,SUMIFS(Тех_Движение!$G$2:$G$5111,Тех_Движение!$D$2:$D$5111,$C4430,Тех_Движение!$B$2:$B$5111,"&lt;="&amp;L$3)-$F4430)))</f>
        <v/>
      </c>
      <c r="M4430" s="54">
        <f>IF(OR($B4430="",M$3&lt;$D4430+Настройки!$B$7),0,MAX(0,$E4430-MAX(0,SUMIFS(Тех_Движение!$G$2:$G$5111,Тех_Движение!$D$2:$D$5111,$C4430,Тех_Движение!$B$2:$B$5111,"&lt;="&amp;M$3)-$F4430)))</f>
        <v/>
      </c>
      <c r="N4430" s="54">
        <f>IF(OR($B4430="",N$3&lt;$D4430+Настройки!$B$7),0,MAX(0,$E4430-MAX(0,SUMIFS(Тех_Движение!$G$2:$G$5111,Тех_Движение!$D$2:$D$5111,$C4430,Тех_Движение!$B$2:$B$5111,"&lt;="&amp;N$3)-$F4430)))</f>
        <v/>
      </c>
      <c r="O4430" s="54">
        <f>IF(OR($B4430="",O$3&lt;$D4430+Настройки!$B$7),0,MAX(0,$E4430-MAX(0,SUMIFS(Тех_Движение!$G$2:$G$5111,Тех_Движение!$D$2:$D$5111,$C4430,Тех_Движение!$B$2:$B$5111,"&lt;="&amp;O$3)-$F4430)))</f>
        <v/>
      </c>
      <c r="P4430" s="54">
        <f>IF(OR($B4430="",P$3&lt;$D4430+Настройки!$B$7),0,MAX(0,$E4430-MAX(0,SUMIFS(Тех_Движение!$G$2:$G$5111,Тех_Движение!$D$2:$D$5111,$C4430,Тех_Движение!$B$2:$B$5111,"&lt;="&amp;P$3)-$F4430)))</f>
        <v/>
      </c>
      <c r="Q4430" s="54">
        <f>IF(OR($B4430="",Q$3&lt;$D4430+Настройки!$B$7),0,MAX(0,$E4430-MAX(0,SUMIFS(Тех_Движение!$G$2:$G$5111,Тех_Движение!$D$2:$D$5111,$C4430,Тех_Движение!$B$2:$B$5111,"&lt;="&amp;Q$3)-$F4430)))</f>
        <v/>
      </c>
      <c r="R4430" s="54">
        <f>IF($B4430="","",SUM($K4430:$Q4430))</f>
        <v/>
      </c>
      <c r="S4430" s="56">
        <f>IF($B4430="","",VLOOKUP($C4430,Настройки!$A$11:$L$17,9,FALSE))</f>
        <v/>
      </c>
      <c r="T4430" s="56">
        <f>IF($B4430="","",$R4430*$S4430)</f>
        <v/>
      </c>
    </row>
    <row r="4431">
      <c r="A4431" s="20">
        <f>Тех_Движение!$A$4428</f>
        <v/>
      </c>
      <c r="B4431" s="20">
        <f>IF(Тех_Движение!$F$4428&gt;0,Тех_Движение!$I$4428,"")</f>
        <v/>
      </c>
      <c r="C4431" s="20">
        <f>IF($B4431="","",Тех_Движение!$D$4428)</f>
        <v/>
      </c>
      <c r="D4431" s="42">
        <f>IF($B4431="","",Тех_Движение!$B$4428)</f>
        <v/>
      </c>
      <c r="E4431" s="54">
        <f>IF($B4431="","",Тех_Движение!$F$4428)</f>
        <v/>
      </c>
      <c r="F4431" s="54">
        <f>IF($B4431="","",SUMIFS($E$5:$E4430,$C$5:$C4430,$C4431))</f>
        <v/>
      </c>
      <c r="G4431" s="54">
        <f>IF($B4431="","",MAX(0,$E4431-MAX(0,SUMIFS(Тех_Движение!$G$2:$G$5111,Тех_Движение!$D$2:$D$5111,$C4431,Тех_Движение!$B$2:$B$5111,"&lt;="&amp;Настройки!$B$5-1)-$F4431)))</f>
        <v/>
      </c>
      <c r="H4431" s="54">
        <f>IF($B4431="","",IF(AND($D4431&gt;=Настройки!$B$5,$D4431&lt;=Настройки!$B$6),$E4431,0))</f>
        <v/>
      </c>
      <c r="I4431" s="54">
        <f>IF($B4431="","",$G4431+$H4431-$J4431)</f>
        <v/>
      </c>
      <c r="J4431" s="54">
        <f>IF($B4431="","",MAX(0,$E4431-MAX(0,SUMIFS(Тех_Движение!$G$2:$G$5111,Тех_Движение!$D$2:$D$5111,$C4431,Тех_Движение!$B$2:$B$5111,"&lt;="&amp;Настройки!$B$6)-$F4431)))</f>
        <v/>
      </c>
      <c r="K4431" s="54">
        <f>IF(OR($B4431="",K$3&lt;$D4431+Настройки!$B$7),0,MAX(0,$E4431-MAX(0,SUMIFS(Тех_Движение!$G$2:$G$5111,Тех_Движение!$D$2:$D$5111,$C4431,Тех_Движение!$B$2:$B$5111,"&lt;="&amp;K$3)-$F4431)))</f>
        <v/>
      </c>
      <c r="L4431" s="54">
        <f>IF(OR($B4431="",L$3&lt;$D4431+Настройки!$B$7),0,MAX(0,$E4431-MAX(0,SUMIFS(Тех_Движение!$G$2:$G$5111,Тех_Движение!$D$2:$D$5111,$C4431,Тех_Движение!$B$2:$B$5111,"&lt;="&amp;L$3)-$F4431)))</f>
        <v/>
      </c>
      <c r="M4431" s="54">
        <f>IF(OR($B4431="",M$3&lt;$D4431+Настройки!$B$7),0,MAX(0,$E4431-MAX(0,SUMIFS(Тех_Движение!$G$2:$G$5111,Тех_Движение!$D$2:$D$5111,$C4431,Тех_Движение!$B$2:$B$5111,"&lt;="&amp;M$3)-$F4431)))</f>
        <v/>
      </c>
      <c r="N4431" s="54">
        <f>IF(OR($B4431="",N$3&lt;$D4431+Настройки!$B$7),0,MAX(0,$E4431-MAX(0,SUMIFS(Тех_Движение!$G$2:$G$5111,Тех_Движение!$D$2:$D$5111,$C4431,Тех_Движение!$B$2:$B$5111,"&lt;="&amp;N$3)-$F4431)))</f>
        <v/>
      </c>
      <c r="O4431" s="54">
        <f>IF(OR($B4431="",O$3&lt;$D4431+Настройки!$B$7),0,MAX(0,$E4431-MAX(0,SUMIFS(Тех_Движение!$G$2:$G$5111,Тех_Движение!$D$2:$D$5111,$C4431,Тех_Движение!$B$2:$B$5111,"&lt;="&amp;O$3)-$F4431)))</f>
        <v/>
      </c>
      <c r="P4431" s="54">
        <f>IF(OR($B4431="",P$3&lt;$D4431+Настройки!$B$7),0,MAX(0,$E4431-MAX(0,SUMIFS(Тех_Движение!$G$2:$G$5111,Тех_Движение!$D$2:$D$5111,$C4431,Тех_Движение!$B$2:$B$5111,"&lt;="&amp;P$3)-$F4431)))</f>
        <v/>
      </c>
      <c r="Q4431" s="54">
        <f>IF(OR($B4431="",Q$3&lt;$D4431+Настройки!$B$7),0,MAX(0,$E4431-MAX(0,SUMIFS(Тех_Движение!$G$2:$G$5111,Тех_Движение!$D$2:$D$5111,$C4431,Тех_Движение!$B$2:$B$5111,"&lt;="&amp;Q$3)-$F4431)))</f>
        <v/>
      </c>
      <c r="R4431" s="54">
        <f>IF($B4431="","",SUM($K4431:$Q4431))</f>
        <v/>
      </c>
      <c r="S4431" s="56">
        <f>IF($B4431="","",VLOOKUP($C4431,Настройки!$A$11:$L$17,9,FALSE))</f>
        <v/>
      </c>
      <c r="T4431" s="56">
        <f>IF($B4431="","",$R4431*$S4431)</f>
        <v/>
      </c>
    </row>
    <row r="4432">
      <c r="A4432" s="20">
        <f>Тех_Движение!$A$4429</f>
        <v/>
      </c>
      <c r="B4432" s="20">
        <f>IF(Тех_Движение!$F$4429&gt;0,Тех_Движение!$I$4429,"")</f>
        <v/>
      </c>
      <c r="C4432" s="20">
        <f>IF($B4432="","",Тех_Движение!$D$4429)</f>
        <v/>
      </c>
      <c r="D4432" s="42">
        <f>IF($B4432="","",Тех_Движение!$B$4429)</f>
        <v/>
      </c>
      <c r="E4432" s="54">
        <f>IF($B4432="","",Тех_Движение!$F$4429)</f>
        <v/>
      </c>
      <c r="F4432" s="54">
        <f>IF($B4432="","",SUMIFS($E$5:$E4431,$C$5:$C4431,$C4432))</f>
        <v/>
      </c>
      <c r="G4432" s="54">
        <f>IF($B4432="","",MAX(0,$E4432-MAX(0,SUMIFS(Тех_Движение!$G$2:$G$5111,Тех_Движение!$D$2:$D$5111,$C4432,Тех_Движение!$B$2:$B$5111,"&lt;="&amp;Настройки!$B$5-1)-$F4432)))</f>
        <v/>
      </c>
      <c r="H4432" s="54">
        <f>IF($B4432="","",IF(AND($D4432&gt;=Настройки!$B$5,$D4432&lt;=Настройки!$B$6),$E4432,0))</f>
        <v/>
      </c>
      <c r="I4432" s="54">
        <f>IF($B4432="","",$G4432+$H4432-$J4432)</f>
        <v/>
      </c>
      <c r="J4432" s="54">
        <f>IF($B4432="","",MAX(0,$E4432-MAX(0,SUMIFS(Тех_Движение!$G$2:$G$5111,Тех_Движение!$D$2:$D$5111,$C4432,Тех_Движение!$B$2:$B$5111,"&lt;="&amp;Настройки!$B$6)-$F4432)))</f>
        <v/>
      </c>
      <c r="K4432" s="54">
        <f>IF(OR($B4432="",K$3&lt;$D4432+Настройки!$B$7),0,MAX(0,$E4432-MAX(0,SUMIFS(Тех_Движение!$G$2:$G$5111,Тех_Движение!$D$2:$D$5111,$C4432,Тех_Движение!$B$2:$B$5111,"&lt;="&amp;K$3)-$F4432)))</f>
        <v/>
      </c>
      <c r="L4432" s="54">
        <f>IF(OR($B4432="",L$3&lt;$D4432+Настройки!$B$7),0,MAX(0,$E4432-MAX(0,SUMIFS(Тех_Движение!$G$2:$G$5111,Тех_Движение!$D$2:$D$5111,$C4432,Тех_Движение!$B$2:$B$5111,"&lt;="&amp;L$3)-$F4432)))</f>
        <v/>
      </c>
      <c r="M4432" s="54">
        <f>IF(OR($B4432="",M$3&lt;$D4432+Настройки!$B$7),0,MAX(0,$E4432-MAX(0,SUMIFS(Тех_Движение!$G$2:$G$5111,Тех_Движение!$D$2:$D$5111,$C4432,Тех_Движение!$B$2:$B$5111,"&lt;="&amp;M$3)-$F4432)))</f>
        <v/>
      </c>
      <c r="N4432" s="54">
        <f>IF(OR($B4432="",N$3&lt;$D4432+Настройки!$B$7),0,MAX(0,$E4432-MAX(0,SUMIFS(Тех_Движение!$G$2:$G$5111,Тех_Движение!$D$2:$D$5111,$C4432,Тех_Движение!$B$2:$B$5111,"&lt;="&amp;N$3)-$F4432)))</f>
        <v/>
      </c>
      <c r="O4432" s="54">
        <f>IF(OR($B4432="",O$3&lt;$D4432+Настройки!$B$7),0,MAX(0,$E4432-MAX(0,SUMIFS(Тех_Движение!$G$2:$G$5111,Тех_Движение!$D$2:$D$5111,$C4432,Тех_Движение!$B$2:$B$5111,"&lt;="&amp;O$3)-$F4432)))</f>
        <v/>
      </c>
      <c r="P4432" s="54">
        <f>IF(OR($B4432="",P$3&lt;$D4432+Настройки!$B$7),0,MAX(0,$E4432-MAX(0,SUMIFS(Тех_Движение!$G$2:$G$5111,Тех_Движение!$D$2:$D$5111,$C4432,Тех_Движение!$B$2:$B$5111,"&lt;="&amp;P$3)-$F4432)))</f>
        <v/>
      </c>
      <c r="Q4432" s="54">
        <f>IF(OR($B4432="",Q$3&lt;$D4432+Настройки!$B$7),0,MAX(0,$E4432-MAX(0,SUMIFS(Тех_Движение!$G$2:$G$5111,Тех_Движение!$D$2:$D$5111,$C4432,Тех_Движение!$B$2:$B$5111,"&lt;="&amp;Q$3)-$F4432)))</f>
        <v/>
      </c>
      <c r="R4432" s="54">
        <f>IF($B4432="","",SUM($K4432:$Q4432))</f>
        <v/>
      </c>
      <c r="S4432" s="56">
        <f>IF($B4432="","",VLOOKUP($C4432,Настройки!$A$11:$L$17,9,FALSE))</f>
        <v/>
      </c>
      <c r="T4432" s="56">
        <f>IF($B4432="","",$R4432*$S4432)</f>
        <v/>
      </c>
    </row>
    <row r="4433">
      <c r="A4433" s="20">
        <f>Тех_Движение!$A$4430</f>
        <v/>
      </c>
      <c r="B4433" s="20">
        <f>IF(Тех_Движение!$F$4430&gt;0,Тех_Движение!$I$4430,"")</f>
        <v/>
      </c>
      <c r="C4433" s="20">
        <f>IF($B4433="","",Тех_Движение!$D$4430)</f>
        <v/>
      </c>
      <c r="D4433" s="42">
        <f>IF($B4433="","",Тех_Движение!$B$4430)</f>
        <v/>
      </c>
      <c r="E4433" s="54">
        <f>IF($B4433="","",Тех_Движение!$F$4430)</f>
        <v/>
      </c>
      <c r="F4433" s="54">
        <f>IF($B4433="","",SUMIFS($E$5:$E4432,$C$5:$C4432,$C4433))</f>
        <v/>
      </c>
      <c r="G4433" s="54">
        <f>IF($B4433="","",MAX(0,$E4433-MAX(0,SUMIFS(Тех_Движение!$G$2:$G$5111,Тех_Движение!$D$2:$D$5111,$C4433,Тех_Движение!$B$2:$B$5111,"&lt;="&amp;Настройки!$B$5-1)-$F4433)))</f>
        <v/>
      </c>
      <c r="H4433" s="54">
        <f>IF($B4433="","",IF(AND($D4433&gt;=Настройки!$B$5,$D4433&lt;=Настройки!$B$6),$E4433,0))</f>
        <v/>
      </c>
      <c r="I4433" s="54">
        <f>IF($B4433="","",$G4433+$H4433-$J4433)</f>
        <v/>
      </c>
      <c r="J4433" s="54">
        <f>IF($B4433="","",MAX(0,$E4433-MAX(0,SUMIFS(Тех_Движение!$G$2:$G$5111,Тех_Движение!$D$2:$D$5111,$C4433,Тех_Движение!$B$2:$B$5111,"&lt;="&amp;Настройки!$B$6)-$F4433)))</f>
        <v/>
      </c>
      <c r="K4433" s="54">
        <f>IF(OR($B4433="",K$3&lt;$D4433+Настройки!$B$7),0,MAX(0,$E4433-MAX(0,SUMIFS(Тех_Движение!$G$2:$G$5111,Тех_Движение!$D$2:$D$5111,$C4433,Тех_Движение!$B$2:$B$5111,"&lt;="&amp;K$3)-$F4433)))</f>
        <v/>
      </c>
      <c r="L4433" s="54">
        <f>IF(OR($B4433="",L$3&lt;$D4433+Настройки!$B$7),0,MAX(0,$E4433-MAX(0,SUMIFS(Тех_Движение!$G$2:$G$5111,Тех_Движение!$D$2:$D$5111,$C4433,Тех_Движение!$B$2:$B$5111,"&lt;="&amp;L$3)-$F4433)))</f>
        <v/>
      </c>
      <c r="M4433" s="54">
        <f>IF(OR($B4433="",M$3&lt;$D4433+Настройки!$B$7),0,MAX(0,$E4433-MAX(0,SUMIFS(Тех_Движение!$G$2:$G$5111,Тех_Движение!$D$2:$D$5111,$C4433,Тех_Движение!$B$2:$B$5111,"&lt;="&amp;M$3)-$F4433)))</f>
        <v/>
      </c>
      <c r="N4433" s="54">
        <f>IF(OR($B4433="",N$3&lt;$D4433+Настройки!$B$7),0,MAX(0,$E4433-MAX(0,SUMIFS(Тех_Движение!$G$2:$G$5111,Тех_Движение!$D$2:$D$5111,$C4433,Тех_Движение!$B$2:$B$5111,"&lt;="&amp;N$3)-$F4433)))</f>
        <v/>
      </c>
      <c r="O4433" s="54">
        <f>IF(OR($B4433="",O$3&lt;$D4433+Настройки!$B$7),0,MAX(0,$E4433-MAX(0,SUMIFS(Тех_Движение!$G$2:$G$5111,Тех_Движение!$D$2:$D$5111,$C4433,Тех_Движение!$B$2:$B$5111,"&lt;="&amp;O$3)-$F4433)))</f>
        <v/>
      </c>
      <c r="P4433" s="54">
        <f>IF(OR($B4433="",P$3&lt;$D4433+Настройки!$B$7),0,MAX(0,$E4433-MAX(0,SUMIFS(Тех_Движение!$G$2:$G$5111,Тех_Движение!$D$2:$D$5111,$C4433,Тех_Движение!$B$2:$B$5111,"&lt;="&amp;P$3)-$F4433)))</f>
        <v/>
      </c>
      <c r="Q4433" s="54">
        <f>IF(OR($B4433="",Q$3&lt;$D4433+Настройки!$B$7),0,MAX(0,$E4433-MAX(0,SUMIFS(Тех_Движение!$G$2:$G$5111,Тех_Движение!$D$2:$D$5111,$C4433,Тех_Движение!$B$2:$B$5111,"&lt;="&amp;Q$3)-$F4433)))</f>
        <v/>
      </c>
      <c r="R4433" s="54">
        <f>IF($B4433="","",SUM($K4433:$Q4433))</f>
        <v/>
      </c>
      <c r="S4433" s="56">
        <f>IF($B4433="","",VLOOKUP($C4433,Настройки!$A$11:$L$17,9,FALSE))</f>
        <v/>
      </c>
      <c r="T4433" s="56">
        <f>IF($B4433="","",$R4433*$S4433)</f>
        <v/>
      </c>
    </row>
    <row r="4434">
      <c r="A4434" s="20">
        <f>Тех_Движение!$A$4431</f>
        <v/>
      </c>
      <c r="B4434" s="20">
        <f>IF(Тех_Движение!$F$4431&gt;0,Тех_Движение!$I$4431,"")</f>
        <v/>
      </c>
      <c r="C4434" s="20">
        <f>IF($B4434="","",Тех_Движение!$D$4431)</f>
        <v/>
      </c>
      <c r="D4434" s="42">
        <f>IF($B4434="","",Тех_Движение!$B$4431)</f>
        <v/>
      </c>
      <c r="E4434" s="54">
        <f>IF($B4434="","",Тех_Движение!$F$4431)</f>
        <v/>
      </c>
      <c r="F4434" s="54">
        <f>IF($B4434="","",SUMIFS($E$5:$E4433,$C$5:$C4433,$C4434))</f>
        <v/>
      </c>
      <c r="G4434" s="54">
        <f>IF($B4434="","",MAX(0,$E4434-MAX(0,SUMIFS(Тех_Движение!$G$2:$G$5111,Тех_Движение!$D$2:$D$5111,$C4434,Тех_Движение!$B$2:$B$5111,"&lt;="&amp;Настройки!$B$5-1)-$F4434)))</f>
        <v/>
      </c>
      <c r="H4434" s="54">
        <f>IF($B4434="","",IF(AND($D4434&gt;=Настройки!$B$5,$D4434&lt;=Настройки!$B$6),$E4434,0))</f>
        <v/>
      </c>
      <c r="I4434" s="54">
        <f>IF($B4434="","",$G4434+$H4434-$J4434)</f>
        <v/>
      </c>
      <c r="J4434" s="54">
        <f>IF($B4434="","",MAX(0,$E4434-MAX(0,SUMIFS(Тех_Движение!$G$2:$G$5111,Тех_Движение!$D$2:$D$5111,$C4434,Тех_Движение!$B$2:$B$5111,"&lt;="&amp;Настройки!$B$6)-$F4434)))</f>
        <v/>
      </c>
      <c r="K4434" s="54">
        <f>IF(OR($B4434="",K$3&lt;$D4434+Настройки!$B$7),0,MAX(0,$E4434-MAX(0,SUMIFS(Тех_Движение!$G$2:$G$5111,Тех_Движение!$D$2:$D$5111,$C4434,Тех_Движение!$B$2:$B$5111,"&lt;="&amp;K$3)-$F4434)))</f>
        <v/>
      </c>
      <c r="L4434" s="54">
        <f>IF(OR($B4434="",L$3&lt;$D4434+Настройки!$B$7),0,MAX(0,$E4434-MAX(0,SUMIFS(Тех_Движение!$G$2:$G$5111,Тех_Движение!$D$2:$D$5111,$C4434,Тех_Движение!$B$2:$B$5111,"&lt;="&amp;L$3)-$F4434)))</f>
        <v/>
      </c>
      <c r="M4434" s="54">
        <f>IF(OR($B4434="",M$3&lt;$D4434+Настройки!$B$7),0,MAX(0,$E4434-MAX(0,SUMIFS(Тех_Движение!$G$2:$G$5111,Тех_Движение!$D$2:$D$5111,$C4434,Тех_Движение!$B$2:$B$5111,"&lt;="&amp;M$3)-$F4434)))</f>
        <v/>
      </c>
      <c r="N4434" s="54">
        <f>IF(OR($B4434="",N$3&lt;$D4434+Настройки!$B$7),0,MAX(0,$E4434-MAX(0,SUMIFS(Тех_Движение!$G$2:$G$5111,Тех_Движение!$D$2:$D$5111,$C4434,Тех_Движение!$B$2:$B$5111,"&lt;="&amp;N$3)-$F4434)))</f>
        <v/>
      </c>
      <c r="O4434" s="54">
        <f>IF(OR($B4434="",O$3&lt;$D4434+Настройки!$B$7),0,MAX(0,$E4434-MAX(0,SUMIFS(Тех_Движение!$G$2:$G$5111,Тех_Движение!$D$2:$D$5111,$C4434,Тех_Движение!$B$2:$B$5111,"&lt;="&amp;O$3)-$F4434)))</f>
        <v/>
      </c>
      <c r="P4434" s="54">
        <f>IF(OR($B4434="",P$3&lt;$D4434+Настройки!$B$7),0,MAX(0,$E4434-MAX(0,SUMIFS(Тех_Движение!$G$2:$G$5111,Тех_Движение!$D$2:$D$5111,$C4434,Тех_Движение!$B$2:$B$5111,"&lt;="&amp;P$3)-$F4434)))</f>
        <v/>
      </c>
      <c r="Q4434" s="54">
        <f>IF(OR($B4434="",Q$3&lt;$D4434+Настройки!$B$7),0,MAX(0,$E4434-MAX(0,SUMIFS(Тех_Движение!$G$2:$G$5111,Тех_Движение!$D$2:$D$5111,$C4434,Тех_Движение!$B$2:$B$5111,"&lt;="&amp;Q$3)-$F4434)))</f>
        <v/>
      </c>
      <c r="R4434" s="54">
        <f>IF($B4434="","",SUM($K4434:$Q4434))</f>
        <v/>
      </c>
      <c r="S4434" s="56">
        <f>IF($B4434="","",VLOOKUP($C4434,Настройки!$A$11:$L$17,9,FALSE))</f>
        <v/>
      </c>
      <c r="T4434" s="56">
        <f>IF($B4434="","",$R4434*$S4434)</f>
        <v/>
      </c>
    </row>
    <row r="4435">
      <c r="A4435" s="20">
        <f>Тех_Движение!$A$4432</f>
        <v/>
      </c>
      <c r="B4435" s="20">
        <f>IF(Тех_Движение!$F$4432&gt;0,Тех_Движение!$I$4432,"")</f>
        <v/>
      </c>
      <c r="C4435" s="20">
        <f>IF($B4435="","",Тех_Движение!$D$4432)</f>
        <v/>
      </c>
      <c r="D4435" s="42">
        <f>IF($B4435="","",Тех_Движение!$B$4432)</f>
        <v/>
      </c>
      <c r="E4435" s="54">
        <f>IF($B4435="","",Тех_Движение!$F$4432)</f>
        <v/>
      </c>
      <c r="F4435" s="54">
        <f>IF($B4435="","",SUMIFS($E$5:$E4434,$C$5:$C4434,$C4435))</f>
        <v/>
      </c>
      <c r="G4435" s="54">
        <f>IF($B4435="","",MAX(0,$E4435-MAX(0,SUMIFS(Тех_Движение!$G$2:$G$5111,Тех_Движение!$D$2:$D$5111,$C4435,Тех_Движение!$B$2:$B$5111,"&lt;="&amp;Настройки!$B$5-1)-$F4435)))</f>
        <v/>
      </c>
      <c r="H4435" s="54">
        <f>IF($B4435="","",IF(AND($D4435&gt;=Настройки!$B$5,$D4435&lt;=Настройки!$B$6),$E4435,0))</f>
        <v/>
      </c>
      <c r="I4435" s="54">
        <f>IF($B4435="","",$G4435+$H4435-$J4435)</f>
        <v/>
      </c>
      <c r="J4435" s="54">
        <f>IF($B4435="","",MAX(0,$E4435-MAX(0,SUMIFS(Тех_Движение!$G$2:$G$5111,Тех_Движение!$D$2:$D$5111,$C4435,Тех_Движение!$B$2:$B$5111,"&lt;="&amp;Настройки!$B$6)-$F4435)))</f>
        <v/>
      </c>
      <c r="K4435" s="54">
        <f>IF(OR($B4435="",K$3&lt;$D4435+Настройки!$B$7),0,MAX(0,$E4435-MAX(0,SUMIFS(Тех_Движение!$G$2:$G$5111,Тех_Движение!$D$2:$D$5111,$C4435,Тех_Движение!$B$2:$B$5111,"&lt;="&amp;K$3)-$F4435)))</f>
        <v/>
      </c>
      <c r="L4435" s="54">
        <f>IF(OR($B4435="",L$3&lt;$D4435+Настройки!$B$7),0,MAX(0,$E4435-MAX(0,SUMIFS(Тех_Движение!$G$2:$G$5111,Тех_Движение!$D$2:$D$5111,$C4435,Тех_Движение!$B$2:$B$5111,"&lt;="&amp;L$3)-$F4435)))</f>
        <v/>
      </c>
      <c r="M4435" s="54">
        <f>IF(OR($B4435="",M$3&lt;$D4435+Настройки!$B$7),0,MAX(0,$E4435-MAX(0,SUMIFS(Тех_Движение!$G$2:$G$5111,Тех_Движение!$D$2:$D$5111,$C4435,Тех_Движение!$B$2:$B$5111,"&lt;="&amp;M$3)-$F4435)))</f>
        <v/>
      </c>
      <c r="N4435" s="54">
        <f>IF(OR($B4435="",N$3&lt;$D4435+Настройки!$B$7),0,MAX(0,$E4435-MAX(0,SUMIFS(Тех_Движение!$G$2:$G$5111,Тех_Движение!$D$2:$D$5111,$C4435,Тех_Движение!$B$2:$B$5111,"&lt;="&amp;N$3)-$F4435)))</f>
        <v/>
      </c>
      <c r="O4435" s="54">
        <f>IF(OR($B4435="",O$3&lt;$D4435+Настройки!$B$7),0,MAX(0,$E4435-MAX(0,SUMIFS(Тех_Движение!$G$2:$G$5111,Тех_Движение!$D$2:$D$5111,$C4435,Тех_Движение!$B$2:$B$5111,"&lt;="&amp;O$3)-$F4435)))</f>
        <v/>
      </c>
      <c r="P4435" s="54">
        <f>IF(OR($B4435="",P$3&lt;$D4435+Настройки!$B$7),0,MAX(0,$E4435-MAX(0,SUMIFS(Тех_Движение!$G$2:$G$5111,Тех_Движение!$D$2:$D$5111,$C4435,Тех_Движение!$B$2:$B$5111,"&lt;="&amp;P$3)-$F4435)))</f>
        <v/>
      </c>
      <c r="Q4435" s="54">
        <f>IF(OR($B4435="",Q$3&lt;$D4435+Настройки!$B$7),0,MAX(0,$E4435-MAX(0,SUMIFS(Тех_Движение!$G$2:$G$5111,Тех_Движение!$D$2:$D$5111,$C4435,Тех_Движение!$B$2:$B$5111,"&lt;="&amp;Q$3)-$F4435)))</f>
        <v/>
      </c>
      <c r="R4435" s="54">
        <f>IF($B4435="","",SUM($K4435:$Q4435))</f>
        <v/>
      </c>
      <c r="S4435" s="56">
        <f>IF($B4435="","",VLOOKUP($C4435,Настройки!$A$11:$L$17,9,FALSE))</f>
        <v/>
      </c>
      <c r="T4435" s="56">
        <f>IF($B4435="","",$R4435*$S4435)</f>
        <v/>
      </c>
    </row>
    <row r="4436">
      <c r="A4436" s="20">
        <f>Тех_Движение!$A$4433</f>
        <v/>
      </c>
      <c r="B4436" s="20">
        <f>IF(Тех_Движение!$F$4433&gt;0,Тех_Движение!$I$4433,"")</f>
        <v/>
      </c>
      <c r="C4436" s="20">
        <f>IF($B4436="","",Тех_Движение!$D$4433)</f>
        <v/>
      </c>
      <c r="D4436" s="42">
        <f>IF($B4436="","",Тех_Движение!$B$4433)</f>
        <v/>
      </c>
      <c r="E4436" s="54">
        <f>IF($B4436="","",Тех_Движение!$F$4433)</f>
        <v/>
      </c>
      <c r="F4436" s="54">
        <f>IF($B4436="","",SUMIFS($E$5:$E4435,$C$5:$C4435,$C4436))</f>
        <v/>
      </c>
      <c r="G4436" s="54">
        <f>IF($B4436="","",MAX(0,$E4436-MAX(0,SUMIFS(Тех_Движение!$G$2:$G$5111,Тех_Движение!$D$2:$D$5111,$C4436,Тех_Движение!$B$2:$B$5111,"&lt;="&amp;Настройки!$B$5-1)-$F4436)))</f>
        <v/>
      </c>
      <c r="H4436" s="54">
        <f>IF($B4436="","",IF(AND($D4436&gt;=Настройки!$B$5,$D4436&lt;=Настройки!$B$6),$E4436,0))</f>
        <v/>
      </c>
      <c r="I4436" s="54">
        <f>IF($B4436="","",$G4436+$H4436-$J4436)</f>
        <v/>
      </c>
      <c r="J4436" s="54">
        <f>IF($B4436="","",MAX(0,$E4436-MAX(0,SUMIFS(Тех_Движение!$G$2:$G$5111,Тех_Движение!$D$2:$D$5111,$C4436,Тех_Движение!$B$2:$B$5111,"&lt;="&amp;Настройки!$B$6)-$F4436)))</f>
        <v/>
      </c>
      <c r="K4436" s="54">
        <f>IF(OR($B4436="",K$3&lt;$D4436+Настройки!$B$7),0,MAX(0,$E4436-MAX(0,SUMIFS(Тех_Движение!$G$2:$G$5111,Тех_Движение!$D$2:$D$5111,$C4436,Тех_Движение!$B$2:$B$5111,"&lt;="&amp;K$3)-$F4436)))</f>
        <v/>
      </c>
      <c r="L4436" s="54">
        <f>IF(OR($B4436="",L$3&lt;$D4436+Настройки!$B$7),0,MAX(0,$E4436-MAX(0,SUMIFS(Тех_Движение!$G$2:$G$5111,Тех_Движение!$D$2:$D$5111,$C4436,Тех_Движение!$B$2:$B$5111,"&lt;="&amp;L$3)-$F4436)))</f>
        <v/>
      </c>
      <c r="M4436" s="54">
        <f>IF(OR($B4436="",M$3&lt;$D4436+Настройки!$B$7),0,MAX(0,$E4436-MAX(0,SUMIFS(Тех_Движение!$G$2:$G$5111,Тех_Движение!$D$2:$D$5111,$C4436,Тех_Движение!$B$2:$B$5111,"&lt;="&amp;M$3)-$F4436)))</f>
        <v/>
      </c>
      <c r="N4436" s="54">
        <f>IF(OR($B4436="",N$3&lt;$D4436+Настройки!$B$7),0,MAX(0,$E4436-MAX(0,SUMIFS(Тех_Движение!$G$2:$G$5111,Тех_Движение!$D$2:$D$5111,$C4436,Тех_Движение!$B$2:$B$5111,"&lt;="&amp;N$3)-$F4436)))</f>
        <v/>
      </c>
      <c r="O4436" s="54">
        <f>IF(OR($B4436="",O$3&lt;$D4436+Настройки!$B$7),0,MAX(0,$E4436-MAX(0,SUMIFS(Тех_Движение!$G$2:$G$5111,Тех_Движение!$D$2:$D$5111,$C4436,Тех_Движение!$B$2:$B$5111,"&lt;="&amp;O$3)-$F4436)))</f>
        <v/>
      </c>
      <c r="P4436" s="54">
        <f>IF(OR($B4436="",P$3&lt;$D4436+Настройки!$B$7),0,MAX(0,$E4436-MAX(0,SUMIFS(Тех_Движение!$G$2:$G$5111,Тех_Движение!$D$2:$D$5111,$C4436,Тех_Движение!$B$2:$B$5111,"&lt;="&amp;P$3)-$F4436)))</f>
        <v/>
      </c>
      <c r="Q4436" s="54">
        <f>IF(OR($B4436="",Q$3&lt;$D4436+Настройки!$B$7),0,MAX(0,$E4436-MAX(0,SUMIFS(Тех_Движение!$G$2:$G$5111,Тех_Движение!$D$2:$D$5111,$C4436,Тех_Движение!$B$2:$B$5111,"&lt;="&amp;Q$3)-$F4436)))</f>
        <v/>
      </c>
      <c r="R4436" s="54">
        <f>IF($B4436="","",SUM($K4436:$Q4436))</f>
        <v/>
      </c>
      <c r="S4436" s="56">
        <f>IF($B4436="","",VLOOKUP($C4436,Настройки!$A$11:$L$17,9,FALSE))</f>
        <v/>
      </c>
      <c r="T4436" s="56">
        <f>IF($B4436="","",$R4436*$S4436)</f>
        <v/>
      </c>
    </row>
    <row r="4437">
      <c r="A4437" s="20">
        <f>Тех_Движение!$A$4434</f>
        <v/>
      </c>
      <c r="B4437" s="20">
        <f>IF(Тех_Движение!$F$4434&gt;0,Тех_Движение!$I$4434,"")</f>
        <v/>
      </c>
      <c r="C4437" s="20">
        <f>IF($B4437="","",Тех_Движение!$D$4434)</f>
        <v/>
      </c>
      <c r="D4437" s="42">
        <f>IF($B4437="","",Тех_Движение!$B$4434)</f>
        <v/>
      </c>
      <c r="E4437" s="54">
        <f>IF($B4437="","",Тех_Движение!$F$4434)</f>
        <v/>
      </c>
      <c r="F4437" s="54">
        <f>IF($B4437="","",SUMIFS($E$5:$E4436,$C$5:$C4436,$C4437))</f>
        <v/>
      </c>
      <c r="G4437" s="54">
        <f>IF($B4437="","",MAX(0,$E4437-MAX(0,SUMIFS(Тех_Движение!$G$2:$G$5111,Тех_Движение!$D$2:$D$5111,$C4437,Тех_Движение!$B$2:$B$5111,"&lt;="&amp;Настройки!$B$5-1)-$F4437)))</f>
        <v/>
      </c>
      <c r="H4437" s="54">
        <f>IF($B4437="","",IF(AND($D4437&gt;=Настройки!$B$5,$D4437&lt;=Настройки!$B$6),$E4437,0))</f>
        <v/>
      </c>
      <c r="I4437" s="54">
        <f>IF($B4437="","",$G4437+$H4437-$J4437)</f>
        <v/>
      </c>
      <c r="J4437" s="54">
        <f>IF($B4437="","",MAX(0,$E4437-MAX(0,SUMIFS(Тех_Движение!$G$2:$G$5111,Тех_Движение!$D$2:$D$5111,$C4437,Тех_Движение!$B$2:$B$5111,"&lt;="&amp;Настройки!$B$6)-$F4437)))</f>
        <v/>
      </c>
      <c r="K4437" s="54">
        <f>IF(OR($B4437="",K$3&lt;$D4437+Настройки!$B$7),0,MAX(0,$E4437-MAX(0,SUMIFS(Тех_Движение!$G$2:$G$5111,Тех_Движение!$D$2:$D$5111,$C4437,Тех_Движение!$B$2:$B$5111,"&lt;="&amp;K$3)-$F4437)))</f>
        <v/>
      </c>
      <c r="L4437" s="54">
        <f>IF(OR($B4437="",L$3&lt;$D4437+Настройки!$B$7),0,MAX(0,$E4437-MAX(0,SUMIFS(Тех_Движение!$G$2:$G$5111,Тех_Движение!$D$2:$D$5111,$C4437,Тех_Движение!$B$2:$B$5111,"&lt;="&amp;L$3)-$F4437)))</f>
        <v/>
      </c>
      <c r="M4437" s="54">
        <f>IF(OR($B4437="",M$3&lt;$D4437+Настройки!$B$7),0,MAX(0,$E4437-MAX(0,SUMIFS(Тех_Движение!$G$2:$G$5111,Тех_Движение!$D$2:$D$5111,$C4437,Тех_Движение!$B$2:$B$5111,"&lt;="&amp;M$3)-$F4437)))</f>
        <v/>
      </c>
      <c r="N4437" s="54">
        <f>IF(OR($B4437="",N$3&lt;$D4437+Настройки!$B$7),0,MAX(0,$E4437-MAX(0,SUMIFS(Тех_Движение!$G$2:$G$5111,Тех_Движение!$D$2:$D$5111,$C4437,Тех_Движение!$B$2:$B$5111,"&lt;="&amp;N$3)-$F4437)))</f>
        <v/>
      </c>
      <c r="O4437" s="54">
        <f>IF(OR($B4437="",O$3&lt;$D4437+Настройки!$B$7),0,MAX(0,$E4437-MAX(0,SUMIFS(Тех_Движение!$G$2:$G$5111,Тех_Движение!$D$2:$D$5111,$C4437,Тех_Движение!$B$2:$B$5111,"&lt;="&amp;O$3)-$F4437)))</f>
        <v/>
      </c>
      <c r="P4437" s="54">
        <f>IF(OR($B4437="",P$3&lt;$D4437+Настройки!$B$7),0,MAX(0,$E4437-MAX(0,SUMIFS(Тех_Движение!$G$2:$G$5111,Тех_Движение!$D$2:$D$5111,$C4437,Тех_Движение!$B$2:$B$5111,"&lt;="&amp;P$3)-$F4437)))</f>
        <v/>
      </c>
      <c r="Q4437" s="54">
        <f>IF(OR($B4437="",Q$3&lt;$D4437+Настройки!$B$7),0,MAX(0,$E4437-MAX(0,SUMIFS(Тех_Движение!$G$2:$G$5111,Тех_Движение!$D$2:$D$5111,$C4437,Тех_Движение!$B$2:$B$5111,"&lt;="&amp;Q$3)-$F4437)))</f>
        <v/>
      </c>
      <c r="R4437" s="54">
        <f>IF($B4437="","",SUM($K4437:$Q4437))</f>
        <v/>
      </c>
      <c r="S4437" s="56">
        <f>IF($B4437="","",VLOOKUP($C4437,Настройки!$A$11:$L$17,9,FALSE))</f>
        <v/>
      </c>
      <c r="T4437" s="56">
        <f>IF($B4437="","",$R4437*$S4437)</f>
        <v/>
      </c>
    </row>
    <row r="4438">
      <c r="A4438" s="20">
        <f>Тех_Движение!$A$4435</f>
        <v/>
      </c>
      <c r="B4438" s="20">
        <f>IF(Тех_Движение!$F$4435&gt;0,Тех_Движение!$I$4435,"")</f>
        <v/>
      </c>
      <c r="C4438" s="20">
        <f>IF($B4438="","",Тех_Движение!$D$4435)</f>
        <v/>
      </c>
      <c r="D4438" s="42">
        <f>IF($B4438="","",Тех_Движение!$B$4435)</f>
        <v/>
      </c>
      <c r="E4438" s="54">
        <f>IF($B4438="","",Тех_Движение!$F$4435)</f>
        <v/>
      </c>
      <c r="F4438" s="54">
        <f>IF($B4438="","",SUMIFS($E$5:$E4437,$C$5:$C4437,$C4438))</f>
        <v/>
      </c>
      <c r="G4438" s="54">
        <f>IF($B4438="","",MAX(0,$E4438-MAX(0,SUMIFS(Тех_Движение!$G$2:$G$5111,Тех_Движение!$D$2:$D$5111,$C4438,Тех_Движение!$B$2:$B$5111,"&lt;="&amp;Настройки!$B$5-1)-$F4438)))</f>
        <v/>
      </c>
      <c r="H4438" s="54">
        <f>IF($B4438="","",IF(AND($D4438&gt;=Настройки!$B$5,$D4438&lt;=Настройки!$B$6),$E4438,0))</f>
        <v/>
      </c>
      <c r="I4438" s="54">
        <f>IF($B4438="","",$G4438+$H4438-$J4438)</f>
        <v/>
      </c>
      <c r="J4438" s="54">
        <f>IF($B4438="","",MAX(0,$E4438-MAX(0,SUMIFS(Тех_Движение!$G$2:$G$5111,Тех_Движение!$D$2:$D$5111,$C4438,Тех_Движение!$B$2:$B$5111,"&lt;="&amp;Настройки!$B$6)-$F4438)))</f>
        <v/>
      </c>
      <c r="K4438" s="54">
        <f>IF(OR($B4438="",K$3&lt;$D4438+Настройки!$B$7),0,MAX(0,$E4438-MAX(0,SUMIFS(Тех_Движение!$G$2:$G$5111,Тех_Движение!$D$2:$D$5111,$C4438,Тех_Движение!$B$2:$B$5111,"&lt;="&amp;K$3)-$F4438)))</f>
        <v/>
      </c>
      <c r="L4438" s="54">
        <f>IF(OR($B4438="",L$3&lt;$D4438+Настройки!$B$7),0,MAX(0,$E4438-MAX(0,SUMIFS(Тех_Движение!$G$2:$G$5111,Тех_Движение!$D$2:$D$5111,$C4438,Тех_Движение!$B$2:$B$5111,"&lt;="&amp;L$3)-$F4438)))</f>
        <v/>
      </c>
      <c r="M4438" s="54">
        <f>IF(OR($B4438="",M$3&lt;$D4438+Настройки!$B$7),0,MAX(0,$E4438-MAX(0,SUMIFS(Тех_Движение!$G$2:$G$5111,Тех_Движение!$D$2:$D$5111,$C4438,Тех_Движение!$B$2:$B$5111,"&lt;="&amp;M$3)-$F4438)))</f>
        <v/>
      </c>
      <c r="N4438" s="54">
        <f>IF(OR($B4438="",N$3&lt;$D4438+Настройки!$B$7),0,MAX(0,$E4438-MAX(0,SUMIFS(Тех_Движение!$G$2:$G$5111,Тех_Движение!$D$2:$D$5111,$C4438,Тех_Движение!$B$2:$B$5111,"&lt;="&amp;N$3)-$F4438)))</f>
        <v/>
      </c>
      <c r="O4438" s="54">
        <f>IF(OR($B4438="",O$3&lt;$D4438+Настройки!$B$7),0,MAX(0,$E4438-MAX(0,SUMIFS(Тех_Движение!$G$2:$G$5111,Тех_Движение!$D$2:$D$5111,$C4438,Тех_Движение!$B$2:$B$5111,"&lt;="&amp;O$3)-$F4438)))</f>
        <v/>
      </c>
      <c r="P4438" s="54">
        <f>IF(OR($B4438="",P$3&lt;$D4438+Настройки!$B$7),0,MAX(0,$E4438-MAX(0,SUMIFS(Тех_Движение!$G$2:$G$5111,Тех_Движение!$D$2:$D$5111,$C4438,Тех_Движение!$B$2:$B$5111,"&lt;="&amp;P$3)-$F4438)))</f>
        <v/>
      </c>
      <c r="Q4438" s="54">
        <f>IF(OR($B4438="",Q$3&lt;$D4438+Настройки!$B$7),0,MAX(0,$E4438-MAX(0,SUMIFS(Тех_Движение!$G$2:$G$5111,Тех_Движение!$D$2:$D$5111,$C4438,Тех_Движение!$B$2:$B$5111,"&lt;="&amp;Q$3)-$F4438)))</f>
        <v/>
      </c>
      <c r="R4438" s="54">
        <f>IF($B4438="","",SUM($K4438:$Q4438))</f>
        <v/>
      </c>
      <c r="S4438" s="56">
        <f>IF($B4438="","",VLOOKUP($C4438,Настройки!$A$11:$L$17,9,FALSE))</f>
        <v/>
      </c>
      <c r="T4438" s="56">
        <f>IF($B4438="","",$R4438*$S4438)</f>
        <v/>
      </c>
    </row>
    <row r="4439">
      <c r="A4439" s="20">
        <f>Тех_Движение!$A$4436</f>
        <v/>
      </c>
      <c r="B4439" s="20">
        <f>IF(Тех_Движение!$F$4436&gt;0,Тех_Движение!$I$4436,"")</f>
        <v/>
      </c>
      <c r="C4439" s="20">
        <f>IF($B4439="","",Тех_Движение!$D$4436)</f>
        <v/>
      </c>
      <c r="D4439" s="42">
        <f>IF($B4439="","",Тех_Движение!$B$4436)</f>
        <v/>
      </c>
      <c r="E4439" s="54">
        <f>IF($B4439="","",Тех_Движение!$F$4436)</f>
        <v/>
      </c>
      <c r="F4439" s="54">
        <f>IF($B4439="","",SUMIFS($E$5:$E4438,$C$5:$C4438,$C4439))</f>
        <v/>
      </c>
      <c r="G4439" s="54">
        <f>IF($B4439="","",MAX(0,$E4439-MAX(0,SUMIFS(Тех_Движение!$G$2:$G$5111,Тех_Движение!$D$2:$D$5111,$C4439,Тех_Движение!$B$2:$B$5111,"&lt;="&amp;Настройки!$B$5-1)-$F4439)))</f>
        <v/>
      </c>
      <c r="H4439" s="54">
        <f>IF($B4439="","",IF(AND($D4439&gt;=Настройки!$B$5,$D4439&lt;=Настройки!$B$6),$E4439,0))</f>
        <v/>
      </c>
      <c r="I4439" s="54">
        <f>IF($B4439="","",$G4439+$H4439-$J4439)</f>
        <v/>
      </c>
      <c r="J4439" s="54">
        <f>IF($B4439="","",MAX(0,$E4439-MAX(0,SUMIFS(Тех_Движение!$G$2:$G$5111,Тех_Движение!$D$2:$D$5111,$C4439,Тех_Движение!$B$2:$B$5111,"&lt;="&amp;Настройки!$B$6)-$F4439)))</f>
        <v/>
      </c>
      <c r="K4439" s="54">
        <f>IF(OR($B4439="",K$3&lt;$D4439+Настройки!$B$7),0,MAX(0,$E4439-MAX(0,SUMIFS(Тех_Движение!$G$2:$G$5111,Тех_Движение!$D$2:$D$5111,$C4439,Тех_Движение!$B$2:$B$5111,"&lt;="&amp;K$3)-$F4439)))</f>
        <v/>
      </c>
      <c r="L4439" s="54">
        <f>IF(OR($B4439="",L$3&lt;$D4439+Настройки!$B$7),0,MAX(0,$E4439-MAX(0,SUMIFS(Тех_Движение!$G$2:$G$5111,Тех_Движение!$D$2:$D$5111,$C4439,Тех_Движение!$B$2:$B$5111,"&lt;="&amp;L$3)-$F4439)))</f>
        <v/>
      </c>
      <c r="M4439" s="54">
        <f>IF(OR($B4439="",M$3&lt;$D4439+Настройки!$B$7),0,MAX(0,$E4439-MAX(0,SUMIFS(Тех_Движение!$G$2:$G$5111,Тех_Движение!$D$2:$D$5111,$C4439,Тех_Движение!$B$2:$B$5111,"&lt;="&amp;M$3)-$F4439)))</f>
        <v/>
      </c>
      <c r="N4439" s="54">
        <f>IF(OR($B4439="",N$3&lt;$D4439+Настройки!$B$7),0,MAX(0,$E4439-MAX(0,SUMIFS(Тех_Движение!$G$2:$G$5111,Тех_Движение!$D$2:$D$5111,$C4439,Тех_Движение!$B$2:$B$5111,"&lt;="&amp;N$3)-$F4439)))</f>
        <v/>
      </c>
      <c r="O4439" s="54">
        <f>IF(OR($B4439="",O$3&lt;$D4439+Настройки!$B$7),0,MAX(0,$E4439-MAX(0,SUMIFS(Тех_Движение!$G$2:$G$5111,Тех_Движение!$D$2:$D$5111,$C4439,Тех_Движение!$B$2:$B$5111,"&lt;="&amp;O$3)-$F4439)))</f>
        <v/>
      </c>
      <c r="P4439" s="54">
        <f>IF(OR($B4439="",P$3&lt;$D4439+Настройки!$B$7),0,MAX(0,$E4439-MAX(0,SUMIFS(Тех_Движение!$G$2:$G$5111,Тех_Движение!$D$2:$D$5111,$C4439,Тех_Движение!$B$2:$B$5111,"&lt;="&amp;P$3)-$F4439)))</f>
        <v/>
      </c>
      <c r="Q4439" s="54">
        <f>IF(OR($B4439="",Q$3&lt;$D4439+Настройки!$B$7),0,MAX(0,$E4439-MAX(0,SUMIFS(Тех_Движение!$G$2:$G$5111,Тех_Движение!$D$2:$D$5111,$C4439,Тех_Движение!$B$2:$B$5111,"&lt;="&amp;Q$3)-$F4439)))</f>
        <v/>
      </c>
      <c r="R4439" s="54">
        <f>IF($B4439="","",SUM($K4439:$Q4439))</f>
        <v/>
      </c>
      <c r="S4439" s="56">
        <f>IF($B4439="","",VLOOKUP($C4439,Настройки!$A$11:$L$17,9,FALSE))</f>
        <v/>
      </c>
      <c r="T4439" s="56">
        <f>IF($B4439="","",$R4439*$S4439)</f>
        <v/>
      </c>
    </row>
    <row r="4440">
      <c r="A4440" s="20">
        <f>Тех_Движение!$A$4437</f>
        <v/>
      </c>
      <c r="B4440" s="20">
        <f>IF(Тех_Движение!$F$4437&gt;0,Тех_Движение!$I$4437,"")</f>
        <v/>
      </c>
      <c r="C4440" s="20">
        <f>IF($B4440="","",Тех_Движение!$D$4437)</f>
        <v/>
      </c>
      <c r="D4440" s="42">
        <f>IF($B4440="","",Тех_Движение!$B$4437)</f>
        <v/>
      </c>
      <c r="E4440" s="54">
        <f>IF($B4440="","",Тех_Движение!$F$4437)</f>
        <v/>
      </c>
      <c r="F4440" s="54">
        <f>IF($B4440="","",SUMIFS($E$5:$E4439,$C$5:$C4439,$C4440))</f>
        <v/>
      </c>
      <c r="G4440" s="54">
        <f>IF($B4440="","",MAX(0,$E4440-MAX(0,SUMIFS(Тех_Движение!$G$2:$G$5111,Тех_Движение!$D$2:$D$5111,$C4440,Тех_Движение!$B$2:$B$5111,"&lt;="&amp;Настройки!$B$5-1)-$F4440)))</f>
        <v/>
      </c>
      <c r="H4440" s="54">
        <f>IF($B4440="","",IF(AND($D4440&gt;=Настройки!$B$5,$D4440&lt;=Настройки!$B$6),$E4440,0))</f>
        <v/>
      </c>
      <c r="I4440" s="54">
        <f>IF($B4440="","",$G4440+$H4440-$J4440)</f>
        <v/>
      </c>
      <c r="J4440" s="54">
        <f>IF($B4440="","",MAX(0,$E4440-MAX(0,SUMIFS(Тех_Движение!$G$2:$G$5111,Тех_Движение!$D$2:$D$5111,$C4440,Тех_Движение!$B$2:$B$5111,"&lt;="&amp;Настройки!$B$6)-$F4440)))</f>
        <v/>
      </c>
      <c r="K4440" s="54">
        <f>IF(OR($B4440="",K$3&lt;$D4440+Настройки!$B$7),0,MAX(0,$E4440-MAX(0,SUMIFS(Тех_Движение!$G$2:$G$5111,Тех_Движение!$D$2:$D$5111,$C4440,Тех_Движение!$B$2:$B$5111,"&lt;="&amp;K$3)-$F4440)))</f>
        <v/>
      </c>
      <c r="L4440" s="54">
        <f>IF(OR($B4440="",L$3&lt;$D4440+Настройки!$B$7),0,MAX(0,$E4440-MAX(0,SUMIFS(Тех_Движение!$G$2:$G$5111,Тех_Движение!$D$2:$D$5111,$C4440,Тех_Движение!$B$2:$B$5111,"&lt;="&amp;L$3)-$F4440)))</f>
        <v/>
      </c>
      <c r="M4440" s="54">
        <f>IF(OR($B4440="",M$3&lt;$D4440+Настройки!$B$7),0,MAX(0,$E4440-MAX(0,SUMIFS(Тех_Движение!$G$2:$G$5111,Тех_Движение!$D$2:$D$5111,$C4440,Тех_Движение!$B$2:$B$5111,"&lt;="&amp;M$3)-$F4440)))</f>
        <v/>
      </c>
      <c r="N4440" s="54">
        <f>IF(OR($B4440="",N$3&lt;$D4440+Настройки!$B$7),0,MAX(0,$E4440-MAX(0,SUMIFS(Тех_Движение!$G$2:$G$5111,Тех_Движение!$D$2:$D$5111,$C4440,Тех_Движение!$B$2:$B$5111,"&lt;="&amp;N$3)-$F4440)))</f>
        <v/>
      </c>
      <c r="O4440" s="54">
        <f>IF(OR($B4440="",O$3&lt;$D4440+Настройки!$B$7),0,MAX(0,$E4440-MAX(0,SUMIFS(Тех_Движение!$G$2:$G$5111,Тех_Движение!$D$2:$D$5111,$C4440,Тех_Движение!$B$2:$B$5111,"&lt;="&amp;O$3)-$F4440)))</f>
        <v/>
      </c>
      <c r="P4440" s="54">
        <f>IF(OR($B4440="",P$3&lt;$D4440+Настройки!$B$7),0,MAX(0,$E4440-MAX(0,SUMIFS(Тех_Движение!$G$2:$G$5111,Тех_Движение!$D$2:$D$5111,$C4440,Тех_Движение!$B$2:$B$5111,"&lt;="&amp;P$3)-$F4440)))</f>
        <v/>
      </c>
      <c r="Q4440" s="54">
        <f>IF(OR($B4440="",Q$3&lt;$D4440+Настройки!$B$7),0,MAX(0,$E4440-MAX(0,SUMIFS(Тех_Движение!$G$2:$G$5111,Тех_Движение!$D$2:$D$5111,$C4440,Тех_Движение!$B$2:$B$5111,"&lt;="&amp;Q$3)-$F4440)))</f>
        <v/>
      </c>
      <c r="R4440" s="54">
        <f>IF($B4440="","",SUM($K4440:$Q4440))</f>
        <v/>
      </c>
      <c r="S4440" s="56">
        <f>IF($B4440="","",VLOOKUP($C4440,Настройки!$A$11:$L$17,9,FALSE))</f>
        <v/>
      </c>
      <c r="T4440" s="56">
        <f>IF($B4440="","",$R4440*$S4440)</f>
        <v/>
      </c>
    </row>
    <row r="4441">
      <c r="A4441" s="20">
        <f>Тех_Движение!$A$4438</f>
        <v/>
      </c>
      <c r="B4441" s="20">
        <f>IF(Тех_Движение!$F$4438&gt;0,Тех_Движение!$I$4438,"")</f>
        <v/>
      </c>
      <c r="C4441" s="20">
        <f>IF($B4441="","",Тех_Движение!$D$4438)</f>
        <v/>
      </c>
      <c r="D4441" s="42">
        <f>IF($B4441="","",Тех_Движение!$B$4438)</f>
        <v/>
      </c>
      <c r="E4441" s="54">
        <f>IF($B4441="","",Тех_Движение!$F$4438)</f>
        <v/>
      </c>
      <c r="F4441" s="54">
        <f>IF($B4441="","",SUMIFS($E$5:$E4440,$C$5:$C4440,$C4441))</f>
        <v/>
      </c>
      <c r="G4441" s="54">
        <f>IF($B4441="","",MAX(0,$E4441-MAX(0,SUMIFS(Тех_Движение!$G$2:$G$5111,Тех_Движение!$D$2:$D$5111,$C4441,Тех_Движение!$B$2:$B$5111,"&lt;="&amp;Настройки!$B$5-1)-$F4441)))</f>
        <v/>
      </c>
      <c r="H4441" s="54">
        <f>IF($B4441="","",IF(AND($D4441&gt;=Настройки!$B$5,$D4441&lt;=Настройки!$B$6),$E4441,0))</f>
        <v/>
      </c>
      <c r="I4441" s="54">
        <f>IF($B4441="","",$G4441+$H4441-$J4441)</f>
        <v/>
      </c>
      <c r="J4441" s="54">
        <f>IF($B4441="","",MAX(0,$E4441-MAX(0,SUMIFS(Тех_Движение!$G$2:$G$5111,Тех_Движение!$D$2:$D$5111,$C4441,Тех_Движение!$B$2:$B$5111,"&lt;="&amp;Настройки!$B$6)-$F4441)))</f>
        <v/>
      </c>
      <c r="K4441" s="54">
        <f>IF(OR($B4441="",K$3&lt;$D4441+Настройки!$B$7),0,MAX(0,$E4441-MAX(0,SUMIFS(Тех_Движение!$G$2:$G$5111,Тех_Движение!$D$2:$D$5111,$C4441,Тех_Движение!$B$2:$B$5111,"&lt;="&amp;K$3)-$F4441)))</f>
        <v/>
      </c>
      <c r="L4441" s="54">
        <f>IF(OR($B4441="",L$3&lt;$D4441+Настройки!$B$7),0,MAX(0,$E4441-MAX(0,SUMIFS(Тех_Движение!$G$2:$G$5111,Тех_Движение!$D$2:$D$5111,$C4441,Тех_Движение!$B$2:$B$5111,"&lt;="&amp;L$3)-$F4441)))</f>
        <v/>
      </c>
      <c r="M4441" s="54">
        <f>IF(OR($B4441="",M$3&lt;$D4441+Настройки!$B$7),0,MAX(0,$E4441-MAX(0,SUMIFS(Тех_Движение!$G$2:$G$5111,Тех_Движение!$D$2:$D$5111,$C4441,Тех_Движение!$B$2:$B$5111,"&lt;="&amp;M$3)-$F4441)))</f>
        <v/>
      </c>
      <c r="N4441" s="54">
        <f>IF(OR($B4441="",N$3&lt;$D4441+Настройки!$B$7),0,MAX(0,$E4441-MAX(0,SUMIFS(Тех_Движение!$G$2:$G$5111,Тех_Движение!$D$2:$D$5111,$C4441,Тех_Движение!$B$2:$B$5111,"&lt;="&amp;N$3)-$F4441)))</f>
        <v/>
      </c>
      <c r="O4441" s="54">
        <f>IF(OR($B4441="",O$3&lt;$D4441+Настройки!$B$7),0,MAX(0,$E4441-MAX(0,SUMIFS(Тех_Движение!$G$2:$G$5111,Тех_Движение!$D$2:$D$5111,$C4441,Тех_Движение!$B$2:$B$5111,"&lt;="&amp;O$3)-$F4441)))</f>
        <v/>
      </c>
      <c r="P4441" s="54">
        <f>IF(OR($B4441="",P$3&lt;$D4441+Настройки!$B$7),0,MAX(0,$E4441-MAX(0,SUMIFS(Тех_Движение!$G$2:$G$5111,Тех_Движение!$D$2:$D$5111,$C4441,Тех_Движение!$B$2:$B$5111,"&lt;="&amp;P$3)-$F4441)))</f>
        <v/>
      </c>
      <c r="Q4441" s="54">
        <f>IF(OR($B4441="",Q$3&lt;$D4441+Настройки!$B$7),0,MAX(0,$E4441-MAX(0,SUMIFS(Тех_Движение!$G$2:$G$5111,Тех_Движение!$D$2:$D$5111,$C4441,Тех_Движение!$B$2:$B$5111,"&lt;="&amp;Q$3)-$F4441)))</f>
        <v/>
      </c>
      <c r="R4441" s="54">
        <f>IF($B4441="","",SUM($K4441:$Q4441))</f>
        <v/>
      </c>
      <c r="S4441" s="56">
        <f>IF($B4441="","",VLOOKUP($C4441,Настройки!$A$11:$L$17,9,FALSE))</f>
        <v/>
      </c>
      <c r="T4441" s="56">
        <f>IF($B4441="","",$R4441*$S4441)</f>
        <v/>
      </c>
    </row>
    <row r="4442">
      <c r="A4442" s="20">
        <f>Тех_Движение!$A$4439</f>
        <v/>
      </c>
      <c r="B4442" s="20">
        <f>IF(Тех_Движение!$F$4439&gt;0,Тех_Движение!$I$4439,"")</f>
        <v/>
      </c>
      <c r="C4442" s="20">
        <f>IF($B4442="","",Тех_Движение!$D$4439)</f>
        <v/>
      </c>
      <c r="D4442" s="42">
        <f>IF($B4442="","",Тех_Движение!$B$4439)</f>
        <v/>
      </c>
      <c r="E4442" s="54">
        <f>IF($B4442="","",Тех_Движение!$F$4439)</f>
        <v/>
      </c>
      <c r="F4442" s="54">
        <f>IF($B4442="","",SUMIFS($E$5:$E4441,$C$5:$C4441,$C4442))</f>
        <v/>
      </c>
      <c r="G4442" s="54">
        <f>IF($B4442="","",MAX(0,$E4442-MAX(0,SUMIFS(Тех_Движение!$G$2:$G$5111,Тех_Движение!$D$2:$D$5111,$C4442,Тех_Движение!$B$2:$B$5111,"&lt;="&amp;Настройки!$B$5-1)-$F4442)))</f>
        <v/>
      </c>
      <c r="H4442" s="54">
        <f>IF($B4442="","",IF(AND($D4442&gt;=Настройки!$B$5,$D4442&lt;=Настройки!$B$6),$E4442,0))</f>
        <v/>
      </c>
      <c r="I4442" s="54">
        <f>IF($B4442="","",$G4442+$H4442-$J4442)</f>
        <v/>
      </c>
      <c r="J4442" s="54">
        <f>IF($B4442="","",MAX(0,$E4442-MAX(0,SUMIFS(Тех_Движение!$G$2:$G$5111,Тех_Движение!$D$2:$D$5111,$C4442,Тех_Движение!$B$2:$B$5111,"&lt;="&amp;Настройки!$B$6)-$F4442)))</f>
        <v/>
      </c>
      <c r="K4442" s="54">
        <f>IF(OR($B4442="",K$3&lt;$D4442+Настройки!$B$7),0,MAX(0,$E4442-MAX(0,SUMIFS(Тех_Движение!$G$2:$G$5111,Тех_Движение!$D$2:$D$5111,$C4442,Тех_Движение!$B$2:$B$5111,"&lt;="&amp;K$3)-$F4442)))</f>
        <v/>
      </c>
      <c r="L4442" s="54">
        <f>IF(OR($B4442="",L$3&lt;$D4442+Настройки!$B$7),0,MAX(0,$E4442-MAX(0,SUMIFS(Тех_Движение!$G$2:$G$5111,Тех_Движение!$D$2:$D$5111,$C4442,Тех_Движение!$B$2:$B$5111,"&lt;="&amp;L$3)-$F4442)))</f>
        <v/>
      </c>
      <c r="M4442" s="54">
        <f>IF(OR($B4442="",M$3&lt;$D4442+Настройки!$B$7),0,MAX(0,$E4442-MAX(0,SUMIFS(Тех_Движение!$G$2:$G$5111,Тех_Движение!$D$2:$D$5111,$C4442,Тех_Движение!$B$2:$B$5111,"&lt;="&amp;M$3)-$F4442)))</f>
        <v/>
      </c>
      <c r="N4442" s="54">
        <f>IF(OR($B4442="",N$3&lt;$D4442+Настройки!$B$7),0,MAX(0,$E4442-MAX(0,SUMIFS(Тех_Движение!$G$2:$G$5111,Тех_Движение!$D$2:$D$5111,$C4442,Тех_Движение!$B$2:$B$5111,"&lt;="&amp;N$3)-$F4442)))</f>
        <v/>
      </c>
      <c r="O4442" s="54">
        <f>IF(OR($B4442="",O$3&lt;$D4442+Настройки!$B$7),0,MAX(0,$E4442-MAX(0,SUMIFS(Тех_Движение!$G$2:$G$5111,Тех_Движение!$D$2:$D$5111,$C4442,Тех_Движение!$B$2:$B$5111,"&lt;="&amp;O$3)-$F4442)))</f>
        <v/>
      </c>
      <c r="P4442" s="54">
        <f>IF(OR($B4442="",P$3&lt;$D4442+Настройки!$B$7),0,MAX(0,$E4442-MAX(0,SUMIFS(Тех_Движение!$G$2:$G$5111,Тех_Движение!$D$2:$D$5111,$C4442,Тех_Движение!$B$2:$B$5111,"&lt;="&amp;P$3)-$F4442)))</f>
        <v/>
      </c>
      <c r="Q4442" s="54">
        <f>IF(OR($B4442="",Q$3&lt;$D4442+Настройки!$B$7),0,MAX(0,$E4442-MAX(0,SUMIFS(Тех_Движение!$G$2:$G$5111,Тех_Движение!$D$2:$D$5111,$C4442,Тех_Движение!$B$2:$B$5111,"&lt;="&amp;Q$3)-$F4442)))</f>
        <v/>
      </c>
      <c r="R4442" s="54">
        <f>IF($B4442="","",SUM($K4442:$Q4442))</f>
        <v/>
      </c>
      <c r="S4442" s="56">
        <f>IF($B4442="","",VLOOKUP($C4442,Настройки!$A$11:$L$17,9,FALSE))</f>
        <v/>
      </c>
      <c r="T4442" s="56">
        <f>IF($B4442="","",$R4442*$S4442)</f>
        <v/>
      </c>
    </row>
    <row r="4443">
      <c r="A4443" s="20">
        <f>Тех_Движение!$A$4440</f>
        <v/>
      </c>
      <c r="B4443" s="20">
        <f>IF(Тех_Движение!$F$4440&gt;0,Тех_Движение!$I$4440,"")</f>
        <v/>
      </c>
      <c r="C4443" s="20">
        <f>IF($B4443="","",Тех_Движение!$D$4440)</f>
        <v/>
      </c>
      <c r="D4443" s="42">
        <f>IF($B4443="","",Тех_Движение!$B$4440)</f>
        <v/>
      </c>
      <c r="E4443" s="54">
        <f>IF($B4443="","",Тех_Движение!$F$4440)</f>
        <v/>
      </c>
      <c r="F4443" s="54">
        <f>IF($B4443="","",SUMIFS($E$5:$E4442,$C$5:$C4442,$C4443))</f>
        <v/>
      </c>
      <c r="G4443" s="54">
        <f>IF($B4443="","",MAX(0,$E4443-MAX(0,SUMIFS(Тех_Движение!$G$2:$G$5111,Тех_Движение!$D$2:$D$5111,$C4443,Тех_Движение!$B$2:$B$5111,"&lt;="&amp;Настройки!$B$5-1)-$F4443)))</f>
        <v/>
      </c>
      <c r="H4443" s="54">
        <f>IF($B4443="","",IF(AND($D4443&gt;=Настройки!$B$5,$D4443&lt;=Настройки!$B$6),$E4443,0))</f>
        <v/>
      </c>
      <c r="I4443" s="54">
        <f>IF($B4443="","",$G4443+$H4443-$J4443)</f>
        <v/>
      </c>
      <c r="J4443" s="54">
        <f>IF($B4443="","",MAX(0,$E4443-MAX(0,SUMIFS(Тех_Движение!$G$2:$G$5111,Тех_Движение!$D$2:$D$5111,$C4443,Тех_Движение!$B$2:$B$5111,"&lt;="&amp;Настройки!$B$6)-$F4443)))</f>
        <v/>
      </c>
      <c r="K4443" s="54">
        <f>IF(OR($B4443="",K$3&lt;$D4443+Настройки!$B$7),0,MAX(0,$E4443-MAX(0,SUMIFS(Тех_Движение!$G$2:$G$5111,Тех_Движение!$D$2:$D$5111,$C4443,Тех_Движение!$B$2:$B$5111,"&lt;="&amp;K$3)-$F4443)))</f>
        <v/>
      </c>
      <c r="L4443" s="54">
        <f>IF(OR($B4443="",L$3&lt;$D4443+Настройки!$B$7),0,MAX(0,$E4443-MAX(0,SUMIFS(Тех_Движение!$G$2:$G$5111,Тех_Движение!$D$2:$D$5111,$C4443,Тех_Движение!$B$2:$B$5111,"&lt;="&amp;L$3)-$F4443)))</f>
        <v/>
      </c>
      <c r="M4443" s="54">
        <f>IF(OR($B4443="",M$3&lt;$D4443+Настройки!$B$7),0,MAX(0,$E4443-MAX(0,SUMIFS(Тех_Движение!$G$2:$G$5111,Тех_Движение!$D$2:$D$5111,$C4443,Тех_Движение!$B$2:$B$5111,"&lt;="&amp;M$3)-$F4443)))</f>
        <v/>
      </c>
      <c r="N4443" s="54">
        <f>IF(OR($B4443="",N$3&lt;$D4443+Настройки!$B$7),0,MAX(0,$E4443-MAX(0,SUMIFS(Тех_Движение!$G$2:$G$5111,Тех_Движение!$D$2:$D$5111,$C4443,Тех_Движение!$B$2:$B$5111,"&lt;="&amp;N$3)-$F4443)))</f>
        <v/>
      </c>
      <c r="O4443" s="54">
        <f>IF(OR($B4443="",O$3&lt;$D4443+Настройки!$B$7),0,MAX(0,$E4443-MAX(0,SUMIFS(Тех_Движение!$G$2:$G$5111,Тех_Движение!$D$2:$D$5111,$C4443,Тех_Движение!$B$2:$B$5111,"&lt;="&amp;O$3)-$F4443)))</f>
        <v/>
      </c>
      <c r="P4443" s="54">
        <f>IF(OR($B4443="",P$3&lt;$D4443+Настройки!$B$7),0,MAX(0,$E4443-MAX(0,SUMIFS(Тех_Движение!$G$2:$G$5111,Тех_Движение!$D$2:$D$5111,$C4443,Тех_Движение!$B$2:$B$5111,"&lt;="&amp;P$3)-$F4443)))</f>
        <v/>
      </c>
      <c r="Q4443" s="54">
        <f>IF(OR($B4443="",Q$3&lt;$D4443+Настройки!$B$7),0,MAX(0,$E4443-MAX(0,SUMIFS(Тех_Движение!$G$2:$G$5111,Тех_Движение!$D$2:$D$5111,$C4443,Тех_Движение!$B$2:$B$5111,"&lt;="&amp;Q$3)-$F4443)))</f>
        <v/>
      </c>
      <c r="R4443" s="54">
        <f>IF($B4443="","",SUM($K4443:$Q4443))</f>
        <v/>
      </c>
      <c r="S4443" s="56">
        <f>IF($B4443="","",VLOOKUP($C4443,Настройки!$A$11:$L$17,9,FALSE))</f>
        <v/>
      </c>
      <c r="T4443" s="56">
        <f>IF($B4443="","",$R4443*$S4443)</f>
        <v/>
      </c>
    </row>
    <row r="4444">
      <c r="A4444" s="20">
        <f>Тех_Движение!$A$4441</f>
        <v/>
      </c>
      <c r="B4444" s="20">
        <f>IF(Тех_Движение!$F$4441&gt;0,Тех_Движение!$I$4441,"")</f>
        <v/>
      </c>
      <c r="C4444" s="20">
        <f>IF($B4444="","",Тех_Движение!$D$4441)</f>
        <v/>
      </c>
      <c r="D4444" s="42">
        <f>IF($B4444="","",Тех_Движение!$B$4441)</f>
        <v/>
      </c>
      <c r="E4444" s="54">
        <f>IF($B4444="","",Тех_Движение!$F$4441)</f>
        <v/>
      </c>
      <c r="F4444" s="54">
        <f>IF($B4444="","",SUMIFS($E$5:$E4443,$C$5:$C4443,$C4444))</f>
        <v/>
      </c>
      <c r="G4444" s="54">
        <f>IF($B4444="","",MAX(0,$E4444-MAX(0,SUMIFS(Тех_Движение!$G$2:$G$5111,Тех_Движение!$D$2:$D$5111,$C4444,Тех_Движение!$B$2:$B$5111,"&lt;="&amp;Настройки!$B$5-1)-$F4444)))</f>
        <v/>
      </c>
      <c r="H4444" s="54">
        <f>IF($B4444="","",IF(AND($D4444&gt;=Настройки!$B$5,$D4444&lt;=Настройки!$B$6),$E4444,0))</f>
        <v/>
      </c>
      <c r="I4444" s="54">
        <f>IF($B4444="","",$G4444+$H4444-$J4444)</f>
        <v/>
      </c>
      <c r="J4444" s="54">
        <f>IF($B4444="","",MAX(0,$E4444-MAX(0,SUMIFS(Тех_Движение!$G$2:$G$5111,Тех_Движение!$D$2:$D$5111,$C4444,Тех_Движение!$B$2:$B$5111,"&lt;="&amp;Настройки!$B$6)-$F4444)))</f>
        <v/>
      </c>
      <c r="K4444" s="54">
        <f>IF(OR($B4444="",K$3&lt;$D4444+Настройки!$B$7),0,MAX(0,$E4444-MAX(0,SUMIFS(Тех_Движение!$G$2:$G$5111,Тех_Движение!$D$2:$D$5111,$C4444,Тех_Движение!$B$2:$B$5111,"&lt;="&amp;K$3)-$F4444)))</f>
        <v/>
      </c>
      <c r="L4444" s="54">
        <f>IF(OR($B4444="",L$3&lt;$D4444+Настройки!$B$7),0,MAX(0,$E4444-MAX(0,SUMIFS(Тех_Движение!$G$2:$G$5111,Тех_Движение!$D$2:$D$5111,$C4444,Тех_Движение!$B$2:$B$5111,"&lt;="&amp;L$3)-$F4444)))</f>
        <v/>
      </c>
      <c r="M4444" s="54">
        <f>IF(OR($B4444="",M$3&lt;$D4444+Настройки!$B$7),0,MAX(0,$E4444-MAX(0,SUMIFS(Тех_Движение!$G$2:$G$5111,Тех_Движение!$D$2:$D$5111,$C4444,Тех_Движение!$B$2:$B$5111,"&lt;="&amp;M$3)-$F4444)))</f>
        <v/>
      </c>
      <c r="N4444" s="54">
        <f>IF(OR($B4444="",N$3&lt;$D4444+Настройки!$B$7),0,MAX(0,$E4444-MAX(0,SUMIFS(Тех_Движение!$G$2:$G$5111,Тех_Движение!$D$2:$D$5111,$C4444,Тех_Движение!$B$2:$B$5111,"&lt;="&amp;N$3)-$F4444)))</f>
        <v/>
      </c>
      <c r="O4444" s="54">
        <f>IF(OR($B4444="",O$3&lt;$D4444+Настройки!$B$7),0,MAX(0,$E4444-MAX(0,SUMIFS(Тех_Движение!$G$2:$G$5111,Тех_Движение!$D$2:$D$5111,$C4444,Тех_Движение!$B$2:$B$5111,"&lt;="&amp;O$3)-$F4444)))</f>
        <v/>
      </c>
      <c r="P4444" s="54">
        <f>IF(OR($B4444="",P$3&lt;$D4444+Настройки!$B$7),0,MAX(0,$E4444-MAX(0,SUMIFS(Тех_Движение!$G$2:$G$5111,Тех_Движение!$D$2:$D$5111,$C4444,Тех_Движение!$B$2:$B$5111,"&lt;="&amp;P$3)-$F4444)))</f>
        <v/>
      </c>
      <c r="Q4444" s="54">
        <f>IF(OR($B4444="",Q$3&lt;$D4444+Настройки!$B$7),0,MAX(0,$E4444-MAX(0,SUMIFS(Тех_Движение!$G$2:$G$5111,Тех_Движение!$D$2:$D$5111,$C4444,Тех_Движение!$B$2:$B$5111,"&lt;="&amp;Q$3)-$F4444)))</f>
        <v/>
      </c>
      <c r="R4444" s="54">
        <f>IF($B4444="","",SUM($K4444:$Q4444))</f>
        <v/>
      </c>
      <c r="S4444" s="56">
        <f>IF($B4444="","",VLOOKUP($C4444,Настройки!$A$11:$L$17,9,FALSE))</f>
        <v/>
      </c>
      <c r="T4444" s="56">
        <f>IF($B4444="","",$R4444*$S4444)</f>
        <v/>
      </c>
    </row>
    <row r="4445">
      <c r="A4445" s="20">
        <f>Тех_Движение!$A$4442</f>
        <v/>
      </c>
      <c r="B4445" s="20">
        <f>IF(Тех_Движение!$F$4442&gt;0,Тех_Движение!$I$4442,"")</f>
        <v/>
      </c>
      <c r="C4445" s="20">
        <f>IF($B4445="","",Тех_Движение!$D$4442)</f>
        <v/>
      </c>
      <c r="D4445" s="42">
        <f>IF($B4445="","",Тех_Движение!$B$4442)</f>
        <v/>
      </c>
      <c r="E4445" s="54">
        <f>IF($B4445="","",Тех_Движение!$F$4442)</f>
        <v/>
      </c>
      <c r="F4445" s="54">
        <f>IF($B4445="","",SUMIFS($E$5:$E4444,$C$5:$C4444,$C4445))</f>
        <v/>
      </c>
      <c r="G4445" s="54">
        <f>IF($B4445="","",MAX(0,$E4445-MAX(0,SUMIFS(Тех_Движение!$G$2:$G$5111,Тех_Движение!$D$2:$D$5111,$C4445,Тех_Движение!$B$2:$B$5111,"&lt;="&amp;Настройки!$B$5-1)-$F4445)))</f>
        <v/>
      </c>
      <c r="H4445" s="54">
        <f>IF($B4445="","",IF(AND($D4445&gt;=Настройки!$B$5,$D4445&lt;=Настройки!$B$6),$E4445,0))</f>
        <v/>
      </c>
      <c r="I4445" s="54">
        <f>IF($B4445="","",$G4445+$H4445-$J4445)</f>
        <v/>
      </c>
      <c r="J4445" s="54">
        <f>IF($B4445="","",MAX(0,$E4445-MAX(0,SUMIFS(Тех_Движение!$G$2:$G$5111,Тех_Движение!$D$2:$D$5111,$C4445,Тех_Движение!$B$2:$B$5111,"&lt;="&amp;Настройки!$B$6)-$F4445)))</f>
        <v/>
      </c>
      <c r="K4445" s="54">
        <f>IF(OR($B4445="",K$3&lt;$D4445+Настройки!$B$7),0,MAX(0,$E4445-MAX(0,SUMIFS(Тех_Движение!$G$2:$G$5111,Тех_Движение!$D$2:$D$5111,$C4445,Тех_Движение!$B$2:$B$5111,"&lt;="&amp;K$3)-$F4445)))</f>
        <v/>
      </c>
      <c r="L4445" s="54">
        <f>IF(OR($B4445="",L$3&lt;$D4445+Настройки!$B$7),0,MAX(0,$E4445-MAX(0,SUMIFS(Тех_Движение!$G$2:$G$5111,Тех_Движение!$D$2:$D$5111,$C4445,Тех_Движение!$B$2:$B$5111,"&lt;="&amp;L$3)-$F4445)))</f>
        <v/>
      </c>
      <c r="M4445" s="54">
        <f>IF(OR($B4445="",M$3&lt;$D4445+Настройки!$B$7),0,MAX(0,$E4445-MAX(0,SUMIFS(Тех_Движение!$G$2:$G$5111,Тех_Движение!$D$2:$D$5111,$C4445,Тех_Движение!$B$2:$B$5111,"&lt;="&amp;M$3)-$F4445)))</f>
        <v/>
      </c>
      <c r="N4445" s="54">
        <f>IF(OR($B4445="",N$3&lt;$D4445+Настройки!$B$7),0,MAX(0,$E4445-MAX(0,SUMIFS(Тех_Движение!$G$2:$G$5111,Тех_Движение!$D$2:$D$5111,$C4445,Тех_Движение!$B$2:$B$5111,"&lt;="&amp;N$3)-$F4445)))</f>
        <v/>
      </c>
      <c r="O4445" s="54">
        <f>IF(OR($B4445="",O$3&lt;$D4445+Настройки!$B$7),0,MAX(0,$E4445-MAX(0,SUMIFS(Тех_Движение!$G$2:$G$5111,Тех_Движение!$D$2:$D$5111,$C4445,Тех_Движение!$B$2:$B$5111,"&lt;="&amp;O$3)-$F4445)))</f>
        <v/>
      </c>
      <c r="P4445" s="54">
        <f>IF(OR($B4445="",P$3&lt;$D4445+Настройки!$B$7),0,MAX(0,$E4445-MAX(0,SUMIFS(Тех_Движение!$G$2:$G$5111,Тех_Движение!$D$2:$D$5111,$C4445,Тех_Движение!$B$2:$B$5111,"&lt;="&amp;P$3)-$F4445)))</f>
        <v/>
      </c>
      <c r="Q4445" s="54">
        <f>IF(OR($B4445="",Q$3&lt;$D4445+Настройки!$B$7),0,MAX(0,$E4445-MAX(0,SUMIFS(Тех_Движение!$G$2:$G$5111,Тех_Движение!$D$2:$D$5111,$C4445,Тех_Движение!$B$2:$B$5111,"&lt;="&amp;Q$3)-$F4445)))</f>
        <v/>
      </c>
      <c r="R4445" s="54">
        <f>IF($B4445="","",SUM($K4445:$Q4445))</f>
        <v/>
      </c>
      <c r="S4445" s="56">
        <f>IF($B4445="","",VLOOKUP($C4445,Настройки!$A$11:$L$17,9,FALSE))</f>
        <v/>
      </c>
      <c r="T4445" s="56">
        <f>IF($B4445="","",$R4445*$S4445)</f>
        <v/>
      </c>
    </row>
    <row r="4446">
      <c r="A4446" s="20">
        <f>Тех_Движение!$A$4443</f>
        <v/>
      </c>
      <c r="B4446" s="20">
        <f>IF(Тех_Движение!$F$4443&gt;0,Тех_Движение!$I$4443,"")</f>
        <v/>
      </c>
      <c r="C4446" s="20">
        <f>IF($B4446="","",Тех_Движение!$D$4443)</f>
        <v/>
      </c>
      <c r="D4446" s="42">
        <f>IF($B4446="","",Тех_Движение!$B$4443)</f>
        <v/>
      </c>
      <c r="E4446" s="54">
        <f>IF($B4446="","",Тех_Движение!$F$4443)</f>
        <v/>
      </c>
      <c r="F4446" s="54">
        <f>IF($B4446="","",SUMIFS($E$5:$E4445,$C$5:$C4445,$C4446))</f>
        <v/>
      </c>
      <c r="G4446" s="54">
        <f>IF($B4446="","",MAX(0,$E4446-MAX(0,SUMIFS(Тех_Движение!$G$2:$G$5111,Тех_Движение!$D$2:$D$5111,$C4446,Тех_Движение!$B$2:$B$5111,"&lt;="&amp;Настройки!$B$5-1)-$F4446)))</f>
        <v/>
      </c>
      <c r="H4446" s="54">
        <f>IF($B4446="","",IF(AND($D4446&gt;=Настройки!$B$5,$D4446&lt;=Настройки!$B$6),$E4446,0))</f>
        <v/>
      </c>
      <c r="I4446" s="54">
        <f>IF($B4446="","",$G4446+$H4446-$J4446)</f>
        <v/>
      </c>
      <c r="J4446" s="54">
        <f>IF($B4446="","",MAX(0,$E4446-MAX(0,SUMIFS(Тех_Движение!$G$2:$G$5111,Тех_Движение!$D$2:$D$5111,$C4446,Тех_Движение!$B$2:$B$5111,"&lt;="&amp;Настройки!$B$6)-$F4446)))</f>
        <v/>
      </c>
      <c r="K4446" s="54">
        <f>IF(OR($B4446="",K$3&lt;$D4446+Настройки!$B$7),0,MAX(0,$E4446-MAX(0,SUMIFS(Тех_Движение!$G$2:$G$5111,Тех_Движение!$D$2:$D$5111,$C4446,Тех_Движение!$B$2:$B$5111,"&lt;="&amp;K$3)-$F4446)))</f>
        <v/>
      </c>
      <c r="L4446" s="54">
        <f>IF(OR($B4446="",L$3&lt;$D4446+Настройки!$B$7),0,MAX(0,$E4446-MAX(0,SUMIFS(Тех_Движение!$G$2:$G$5111,Тех_Движение!$D$2:$D$5111,$C4446,Тех_Движение!$B$2:$B$5111,"&lt;="&amp;L$3)-$F4446)))</f>
        <v/>
      </c>
      <c r="M4446" s="54">
        <f>IF(OR($B4446="",M$3&lt;$D4446+Настройки!$B$7),0,MAX(0,$E4446-MAX(0,SUMIFS(Тех_Движение!$G$2:$G$5111,Тех_Движение!$D$2:$D$5111,$C4446,Тех_Движение!$B$2:$B$5111,"&lt;="&amp;M$3)-$F4446)))</f>
        <v/>
      </c>
      <c r="N4446" s="54">
        <f>IF(OR($B4446="",N$3&lt;$D4446+Настройки!$B$7),0,MAX(0,$E4446-MAX(0,SUMIFS(Тех_Движение!$G$2:$G$5111,Тех_Движение!$D$2:$D$5111,$C4446,Тех_Движение!$B$2:$B$5111,"&lt;="&amp;N$3)-$F4446)))</f>
        <v/>
      </c>
      <c r="O4446" s="54">
        <f>IF(OR($B4446="",O$3&lt;$D4446+Настройки!$B$7),0,MAX(0,$E4446-MAX(0,SUMIFS(Тех_Движение!$G$2:$G$5111,Тех_Движение!$D$2:$D$5111,$C4446,Тех_Движение!$B$2:$B$5111,"&lt;="&amp;O$3)-$F4446)))</f>
        <v/>
      </c>
      <c r="P4446" s="54">
        <f>IF(OR($B4446="",P$3&lt;$D4446+Настройки!$B$7),0,MAX(0,$E4446-MAX(0,SUMIFS(Тех_Движение!$G$2:$G$5111,Тех_Движение!$D$2:$D$5111,$C4446,Тех_Движение!$B$2:$B$5111,"&lt;="&amp;P$3)-$F4446)))</f>
        <v/>
      </c>
      <c r="Q4446" s="54">
        <f>IF(OR($B4446="",Q$3&lt;$D4446+Настройки!$B$7),0,MAX(0,$E4446-MAX(0,SUMIFS(Тех_Движение!$G$2:$G$5111,Тех_Движение!$D$2:$D$5111,$C4446,Тех_Движение!$B$2:$B$5111,"&lt;="&amp;Q$3)-$F4446)))</f>
        <v/>
      </c>
      <c r="R4446" s="54">
        <f>IF($B4446="","",SUM($K4446:$Q4446))</f>
        <v/>
      </c>
      <c r="S4446" s="56">
        <f>IF($B4446="","",VLOOKUP($C4446,Настройки!$A$11:$L$17,9,FALSE))</f>
        <v/>
      </c>
      <c r="T4446" s="56">
        <f>IF($B4446="","",$R4446*$S4446)</f>
        <v/>
      </c>
    </row>
    <row r="4447">
      <c r="A4447" s="20">
        <f>Тех_Движение!$A$4444</f>
        <v/>
      </c>
      <c r="B4447" s="20">
        <f>IF(Тех_Движение!$F$4444&gt;0,Тех_Движение!$I$4444,"")</f>
        <v/>
      </c>
      <c r="C4447" s="20">
        <f>IF($B4447="","",Тех_Движение!$D$4444)</f>
        <v/>
      </c>
      <c r="D4447" s="42">
        <f>IF($B4447="","",Тех_Движение!$B$4444)</f>
        <v/>
      </c>
      <c r="E4447" s="54">
        <f>IF($B4447="","",Тех_Движение!$F$4444)</f>
        <v/>
      </c>
      <c r="F4447" s="54">
        <f>IF($B4447="","",SUMIFS($E$5:$E4446,$C$5:$C4446,$C4447))</f>
        <v/>
      </c>
      <c r="G4447" s="54">
        <f>IF($B4447="","",MAX(0,$E4447-MAX(0,SUMIFS(Тех_Движение!$G$2:$G$5111,Тех_Движение!$D$2:$D$5111,$C4447,Тех_Движение!$B$2:$B$5111,"&lt;="&amp;Настройки!$B$5-1)-$F4447)))</f>
        <v/>
      </c>
      <c r="H4447" s="54">
        <f>IF($B4447="","",IF(AND($D4447&gt;=Настройки!$B$5,$D4447&lt;=Настройки!$B$6),$E4447,0))</f>
        <v/>
      </c>
      <c r="I4447" s="54">
        <f>IF($B4447="","",$G4447+$H4447-$J4447)</f>
        <v/>
      </c>
      <c r="J4447" s="54">
        <f>IF($B4447="","",MAX(0,$E4447-MAX(0,SUMIFS(Тех_Движение!$G$2:$G$5111,Тех_Движение!$D$2:$D$5111,$C4447,Тех_Движение!$B$2:$B$5111,"&lt;="&amp;Настройки!$B$6)-$F4447)))</f>
        <v/>
      </c>
      <c r="K4447" s="54">
        <f>IF(OR($B4447="",K$3&lt;$D4447+Настройки!$B$7),0,MAX(0,$E4447-MAX(0,SUMIFS(Тех_Движение!$G$2:$G$5111,Тех_Движение!$D$2:$D$5111,$C4447,Тех_Движение!$B$2:$B$5111,"&lt;="&amp;K$3)-$F4447)))</f>
        <v/>
      </c>
      <c r="L4447" s="54">
        <f>IF(OR($B4447="",L$3&lt;$D4447+Настройки!$B$7),0,MAX(0,$E4447-MAX(0,SUMIFS(Тех_Движение!$G$2:$G$5111,Тех_Движение!$D$2:$D$5111,$C4447,Тех_Движение!$B$2:$B$5111,"&lt;="&amp;L$3)-$F4447)))</f>
        <v/>
      </c>
      <c r="M4447" s="54">
        <f>IF(OR($B4447="",M$3&lt;$D4447+Настройки!$B$7),0,MAX(0,$E4447-MAX(0,SUMIFS(Тех_Движение!$G$2:$G$5111,Тех_Движение!$D$2:$D$5111,$C4447,Тех_Движение!$B$2:$B$5111,"&lt;="&amp;M$3)-$F4447)))</f>
        <v/>
      </c>
      <c r="N4447" s="54">
        <f>IF(OR($B4447="",N$3&lt;$D4447+Настройки!$B$7),0,MAX(0,$E4447-MAX(0,SUMIFS(Тех_Движение!$G$2:$G$5111,Тех_Движение!$D$2:$D$5111,$C4447,Тех_Движение!$B$2:$B$5111,"&lt;="&amp;N$3)-$F4447)))</f>
        <v/>
      </c>
      <c r="O4447" s="54">
        <f>IF(OR($B4447="",O$3&lt;$D4447+Настройки!$B$7),0,MAX(0,$E4447-MAX(0,SUMIFS(Тех_Движение!$G$2:$G$5111,Тех_Движение!$D$2:$D$5111,$C4447,Тех_Движение!$B$2:$B$5111,"&lt;="&amp;O$3)-$F4447)))</f>
        <v/>
      </c>
      <c r="P4447" s="54">
        <f>IF(OR($B4447="",P$3&lt;$D4447+Настройки!$B$7),0,MAX(0,$E4447-MAX(0,SUMIFS(Тех_Движение!$G$2:$G$5111,Тех_Движение!$D$2:$D$5111,$C4447,Тех_Движение!$B$2:$B$5111,"&lt;="&amp;P$3)-$F4447)))</f>
        <v/>
      </c>
      <c r="Q4447" s="54">
        <f>IF(OR($B4447="",Q$3&lt;$D4447+Настройки!$B$7),0,MAX(0,$E4447-MAX(0,SUMIFS(Тех_Движение!$G$2:$G$5111,Тех_Движение!$D$2:$D$5111,$C4447,Тех_Движение!$B$2:$B$5111,"&lt;="&amp;Q$3)-$F4447)))</f>
        <v/>
      </c>
      <c r="R4447" s="54">
        <f>IF($B4447="","",SUM($K4447:$Q4447))</f>
        <v/>
      </c>
      <c r="S4447" s="56">
        <f>IF($B4447="","",VLOOKUP($C4447,Настройки!$A$11:$L$17,9,FALSE))</f>
        <v/>
      </c>
      <c r="T4447" s="56">
        <f>IF($B4447="","",$R4447*$S4447)</f>
        <v/>
      </c>
    </row>
    <row r="4448">
      <c r="A4448" s="20">
        <f>Тех_Движение!$A$4445</f>
        <v/>
      </c>
      <c r="B4448" s="20">
        <f>IF(Тех_Движение!$F$4445&gt;0,Тех_Движение!$I$4445,"")</f>
        <v/>
      </c>
      <c r="C4448" s="20">
        <f>IF($B4448="","",Тех_Движение!$D$4445)</f>
        <v/>
      </c>
      <c r="D4448" s="42">
        <f>IF($B4448="","",Тех_Движение!$B$4445)</f>
        <v/>
      </c>
      <c r="E4448" s="54">
        <f>IF($B4448="","",Тех_Движение!$F$4445)</f>
        <v/>
      </c>
      <c r="F4448" s="54">
        <f>IF($B4448="","",SUMIFS($E$5:$E4447,$C$5:$C4447,$C4448))</f>
        <v/>
      </c>
      <c r="G4448" s="54">
        <f>IF($B4448="","",MAX(0,$E4448-MAX(0,SUMIFS(Тех_Движение!$G$2:$G$5111,Тех_Движение!$D$2:$D$5111,$C4448,Тех_Движение!$B$2:$B$5111,"&lt;="&amp;Настройки!$B$5-1)-$F4448)))</f>
        <v/>
      </c>
      <c r="H4448" s="54">
        <f>IF($B4448="","",IF(AND($D4448&gt;=Настройки!$B$5,$D4448&lt;=Настройки!$B$6),$E4448,0))</f>
        <v/>
      </c>
      <c r="I4448" s="54">
        <f>IF($B4448="","",$G4448+$H4448-$J4448)</f>
        <v/>
      </c>
      <c r="J4448" s="54">
        <f>IF($B4448="","",MAX(0,$E4448-MAX(0,SUMIFS(Тех_Движение!$G$2:$G$5111,Тех_Движение!$D$2:$D$5111,$C4448,Тех_Движение!$B$2:$B$5111,"&lt;="&amp;Настройки!$B$6)-$F4448)))</f>
        <v/>
      </c>
      <c r="K4448" s="54">
        <f>IF(OR($B4448="",K$3&lt;$D4448+Настройки!$B$7),0,MAX(0,$E4448-MAX(0,SUMIFS(Тех_Движение!$G$2:$G$5111,Тех_Движение!$D$2:$D$5111,$C4448,Тех_Движение!$B$2:$B$5111,"&lt;="&amp;K$3)-$F4448)))</f>
        <v/>
      </c>
      <c r="L4448" s="54">
        <f>IF(OR($B4448="",L$3&lt;$D4448+Настройки!$B$7),0,MAX(0,$E4448-MAX(0,SUMIFS(Тех_Движение!$G$2:$G$5111,Тех_Движение!$D$2:$D$5111,$C4448,Тех_Движение!$B$2:$B$5111,"&lt;="&amp;L$3)-$F4448)))</f>
        <v/>
      </c>
      <c r="M4448" s="54">
        <f>IF(OR($B4448="",M$3&lt;$D4448+Настройки!$B$7),0,MAX(0,$E4448-MAX(0,SUMIFS(Тех_Движение!$G$2:$G$5111,Тех_Движение!$D$2:$D$5111,$C4448,Тех_Движение!$B$2:$B$5111,"&lt;="&amp;M$3)-$F4448)))</f>
        <v/>
      </c>
      <c r="N4448" s="54">
        <f>IF(OR($B4448="",N$3&lt;$D4448+Настройки!$B$7),0,MAX(0,$E4448-MAX(0,SUMIFS(Тех_Движение!$G$2:$G$5111,Тех_Движение!$D$2:$D$5111,$C4448,Тех_Движение!$B$2:$B$5111,"&lt;="&amp;N$3)-$F4448)))</f>
        <v/>
      </c>
      <c r="O4448" s="54">
        <f>IF(OR($B4448="",O$3&lt;$D4448+Настройки!$B$7),0,MAX(0,$E4448-MAX(0,SUMIFS(Тех_Движение!$G$2:$G$5111,Тех_Движение!$D$2:$D$5111,$C4448,Тех_Движение!$B$2:$B$5111,"&lt;="&amp;O$3)-$F4448)))</f>
        <v/>
      </c>
      <c r="P4448" s="54">
        <f>IF(OR($B4448="",P$3&lt;$D4448+Настройки!$B$7),0,MAX(0,$E4448-MAX(0,SUMIFS(Тех_Движение!$G$2:$G$5111,Тех_Движение!$D$2:$D$5111,$C4448,Тех_Движение!$B$2:$B$5111,"&lt;="&amp;P$3)-$F4448)))</f>
        <v/>
      </c>
      <c r="Q4448" s="54">
        <f>IF(OR($B4448="",Q$3&lt;$D4448+Настройки!$B$7),0,MAX(0,$E4448-MAX(0,SUMIFS(Тех_Движение!$G$2:$G$5111,Тех_Движение!$D$2:$D$5111,$C4448,Тех_Движение!$B$2:$B$5111,"&lt;="&amp;Q$3)-$F4448)))</f>
        <v/>
      </c>
      <c r="R4448" s="54">
        <f>IF($B4448="","",SUM($K4448:$Q4448))</f>
        <v/>
      </c>
      <c r="S4448" s="56">
        <f>IF($B4448="","",VLOOKUP($C4448,Настройки!$A$11:$L$17,9,FALSE))</f>
        <v/>
      </c>
      <c r="T4448" s="56">
        <f>IF($B4448="","",$R4448*$S4448)</f>
        <v/>
      </c>
    </row>
    <row r="4449">
      <c r="A4449" s="20">
        <f>Тех_Движение!$A$4446</f>
        <v/>
      </c>
      <c r="B4449" s="20">
        <f>IF(Тех_Движение!$F$4446&gt;0,Тех_Движение!$I$4446,"")</f>
        <v/>
      </c>
      <c r="C4449" s="20">
        <f>IF($B4449="","",Тех_Движение!$D$4446)</f>
        <v/>
      </c>
      <c r="D4449" s="42">
        <f>IF($B4449="","",Тех_Движение!$B$4446)</f>
        <v/>
      </c>
      <c r="E4449" s="54">
        <f>IF($B4449="","",Тех_Движение!$F$4446)</f>
        <v/>
      </c>
      <c r="F4449" s="54">
        <f>IF($B4449="","",SUMIFS($E$5:$E4448,$C$5:$C4448,$C4449))</f>
        <v/>
      </c>
      <c r="G4449" s="54">
        <f>IF($B4449="","",MAX(0,$E4449-MAX(0,SUMIFS(Тех_Движение!$G$2:$G$5111,Тех_Движение!$D$2:$D$5111,$C4449,Тех_Движение!$B$2:$B$5111,"&lt;="&amp;Настройки!$B$5-1)-$F4449)))</f>
        <v/>
      </c>
      <c r="H4449" s="54">
        <f>IF($B4449="","",IF(AND($D4449&gt;=Настройки!$B$5,$D4449&lt;=Настройки!$B$6),$E4449,0))</f>
        <v/>
      </c>
      <c r="I4449" s="54">
        <f>IF($B4449="","",$G4449+$H4449-$J4449)</f>
        <v/>
      </c>
      <c r="J4449" s="54">
        <f>IF($B4449="","",MAX(0,$E4449-MAX(0,SUMIFS(Тех_Движение!$G$2:$G$5111,Тех_Движение!$D$2:$D$5111,$C4449,Тех_Движение!$B$2:$B$5111,"&lt;="&amp;Настройки!$B$6)-$F4449)))</f>
        <v/>
      </c>
      <c r="K4449" s="54">
        <f>IF(OR($B4449="",K$3&lt;$D4449+Настройки!$B$7),0,MAX(0,$E4449-MAX(0,SUMIFS(Тех_Движение!$G$2:$G$5111,Тех_Движение!$D$2:$D$5111,$C4449,Тех_Движение!$B$2:$B$5111,"&lt;="&amp;K$3)-$F4449)))</f>
        <v/>
      </c>
      <c r="L4449" s="54">
        <f>IF(OR($B4449="",L$3&lt;$D4449+Настройки!$B$7),0,MAX(0,$E4449-MAX(0,SUMIFS(Тех_Движение!$G$2:$G$5111,Тех_Движение!$D$2:$D$5111,$C4449,Тех_Движение!$B$2:$B$5111,"&lt;="&amp;L$3)-$F4449)))</f>
        <v/>
      </c>
      <c r="M4449" s="54">
        <f>IF(OR($B4449="",M$3&lt;$D4449+Настройки!$B$7),0,MAX(0,$E4449-MAX(0,SUMIFS(Тех_Движение!$G$2:$G$5111,Тех_Движение!$D$2:$D$5111,$C4449,Тех_Движение!$B$2:$B$5111,"&lt;="&amp;M$3)-$F4449)))</f>
        <v/>
      </c>
      <c r="N4449" s="54">
        <f>IF(OR($B4449="",N$3&lt;$D4449+Настройки!$B$7),0,MAX(0,$E4449-MAX(0,SUMIFS(Тех_Движение!$G$2:$G$5111,Тех_Движение!$D$2:$D$5111,$C4449,Тех_Движение!$B$2:$B$5111,"&lt;="&amp;N$3)-$F4449)))</f>
        <v/>
      </c>
      <c r="O4449" s="54">
        <f>IF(OR($B4449="",O$3&lt;$D4449+Настройки!$B$7),0,MAX(0,$E4449-MAX(0,SUMIFS(Тех_Движение!$G$2:$G$5111,Тех_Движение!$D$2:$D$5111,$C4449,Тех_Движение!$B$2:$B$5111,"&lt;="&amp;O$3)-$F4449)))</f>
        <v/>
      </c>
      <c r="P4449" s="54">
        <f>IF(OR($B4449="",P$3&lt;$D4449+Настройки!$B$7),0,MAX(0,$E4449-MAX(0,SUMIFS(Тех_Движение!$G$2:$G$5111,Тех_Движение!$D$2:$D$5111,$C4449,Тех_Движение!$B$2:$B$5111,"&lt;="&amp;P$3)-$F4449)))</f>
        <v/>
      </c>
      <c r="Q4449" s="54">
        <f>IF(OR($B4449="",Q$3&lt;$D4449+Настройки!$B$7),0,MAX(0,$E4449-MAX(0,SUMIFS(Тех_Движение!$G$2:$G$5111,Тех_Движение!$D$2:$D$5111,$C4449,Тех_Движение!$B$2:$B$5111,"&lt;="&amp;Q$3)-$F4449)))</f>
        <v/>
      </c>
      <c r="R4449" s="54">
        <f>IF($B4449="","",SUM($K4449:$Q4449))</f>
        <v/>
      </c>
      <c r="S4449" s="56">
        <f>IF($B4449="","",VLOOKUP($C4449,Настройки!$A$11:$L$17,9,FALSE))</f>
        <v/>
      </c>
      <c r="T4449" s="56">
        <f>IF($B4449="","",$R4449*$S4449)</f>
        <v/>
      </c>
    </row>
    <row r="4450">
      <c r="A4450" s="20">
        <f>Тех_Движение!$A$4447</f>
        <v/>
      </c>
      <c r="B4450" s="20">
        <f>IF(Тех_Движение!$F$4447&gt;0,Тех_Движение!$I$4447,"")</f>
        <v/>
      </c>
      <c r="C4450" s="20">
        <f>IF($B4450="","",Тех_Движение!$D$4447)</f>
        <v/>
      </c>
      <c r="D4450" s="42">
        <f>IF($B4450="","",Тех_Движение!$B$4447)</f>
        <v/>
      </c>
      <c r="E4450" s="54">
        <f>IF($B4450="","",Тех_Движение!$F$4447)</f>
        <v/>
      </c>
      <c r="F4450" s="54">
        <f>IF($B4450="","",SUMIFS($E$5:$E4449,$C$5:$C4449,$C4450))</f>
        <v/>
      </c>
      <c r="G4450" s="54">
        <f>IF($B4450="","",MAX(0,$E4450-MAX(0,SUMIFS(Тех_Движение!$G$2:$G$5111,Тех_Движение!$D$2:$D$5111,$C4450,Тех_Движение!$B$2:$B$5111,"&lt;="&amp;Настройки!$B$5-1)-$F4450)))</f>
        <v/>
      </c>
      <c r="H4450" s="54">
        <f>IF($B4450="","",IF(AND($D4450&gt;=Настройки!$B$5,$D4450&lt;=Настройки!$B$6),$E4450,0))</f>
        <v/>
      </c>
      <c r="I4450" s="54">
        <f>IF($B4450="","",$G4450+$H4450-$J4450)</f>
        <v/>
      </c>
      <c r="J4450" s="54">
        <f>IF($B4450="","",MAX(0,$E4450-MAX(0,SUMIFS(Тех_Движение!$G$2:$G$5111,Тех_Движение!$D$2:$D$5111,$C4450,Тех_Движение!$B$2:$B$5111,"&lt;="&amp;Настройки!$B$6)-$F4450)))</f>
        <v/>
      </c>
      <c r="K4450" s="54">
        <f>IF(OR($B4450="",K$3&lt;$D4450+Настройки!$B$7),0,MAX(0,$E4450-MAX(0,SUMIFS(Тех_Движение!$G$2:$G$5111,Тех_Движение!$D$2:$D$5111,$C4450,Тех_Движение!$B$2:$B$5111,"&lt;="&amp;K$3)-$F4450)))</f>
        <v/>
      </c>
      <c r="L4450" s="54">
        <f>IF(OR($B4450="",L$3&lt;$D4450+Настройки!$B$7),0,MAX(0,$E4450-MAX(0,SUMIFS(Тех_Движение!$G$2:$G$5111,Тех_Движение!$D$2:$D$5111,$C4450,Тех_Движение!$B$2:$B$5111,"&lt;="&amp;L$3)-$F4450)))</f>
        <v/>
      </c>
      <c r="M4450" s="54">
        <f>IF(OR($B4450="",M$3&lt;$D4450+Настройки!$B$7),0,MAX(0,$E4450-MAX(0,SUMIFS(Тех_Движение!$G$2:$G$5111,Тех_Движение!$D$2:$D$5111,$C4450,Тех_Движение!$B$2:$B$5111,"&lt;="&amp;M$3)-$F4450)))</f>
        <v/>
      </c>
      <c r="N4450" s="54">
        <f>IF(OR($B4450="",N$3&lt;$D4450+Настройки!$B$7),0,MAX(0,$E4450-MAX(0,SUMIFS(Тех_Движение!$G$2:$G$5111,Тех_Движение!$D$2:$D$5111,$C4450,Тех_Движение!$B$2:$B$5111,"&lt;="&amp;N$3)-$F4450)))</f>
        <v/>
      </c>
      <c r="O4450" s="54">
        <f>IF(OR($B4450="",O$3&lt;$D4450+Настройки!$B$7),0,MAX(0,$E4450-MAX(0,SUMIFS(Тех_Движение!$G$2:$G$5111,Тех_Движение!$D$2:$D$5111,$C4450,Тех_Движение!$B$2:$B$5111,"&lt;="&amp;O$3)-$F4450)))</f>
        <v/>
      </c>
      <c r="P4450" s="54">
        <f>IF(OR($B4450="",P$3&lt;$D4450+Настройки!$B$7),0,MAX(0,$E4450-MAX(0,SUMIFS(Тех_Движение!$G$2:$G$5111,Тех_Движение!$D$2:$D$5111,$C4450,Тех_Движение!$B$2:$B$5111,"&lt;="&amp;P$3)-$F4450)))</f>
        <v/>
      </c>
      <c r="Q4450" s="54">
        <f>IF(OR($B4450="",Q$3&lt;$D4450+Настройки!$B$7),0,MAX(0,$E4450-MAX(0,SUMIFS(Тех_Движение!$G$2:$G$5111,Тех_Движение!$D$2:$D$5111,$C4450,Тех_Движение!$B$2:$B$5111,"&lt;="&amp;Q$3)-$F4450)))</f>
        <v/>
      </c>
      <c r="R4450" s="54">
        <f>IF($B4450="","",SUM($K4450:$Q4450))</f>
        <v/>
      </c>
      <c r="S4450" s="56">
        <f>IF($B4450="","",VLOOKUP($C4450,Настройки!$A$11:$L$17,9,FALSE))</f>
        <v/>
      </c>
      <c r="T4450" s="56">
        <f>IF($B4450="","",$R4450*$S4450)</f>
        <v/>
      </c>
    </row>
    <row r="4451">
      <c r="A4451" s="20">
        <f>Тех_Движение!$A$4448</f>
        <v/>
      </c>
      <c r="B4451" s="20">
        <f>IF(Тех_Движение!$F$4448&gt;0,Тех_Движение!$I$4448,"")</f>
        <v/>
      </c>
      <c r="C4451" s="20">
        <f>IF($B4451="","",Тех_Движение!$D$4448)</f>
        <v/>
      </c>
      <c r="D4451" s="42">
        <f>IF($B4451="","",Тех_Движение!$B$4448)</f>
        <v/>
      </c>
      <c r="E4451" s="54">
        <f>IF($B4451="","",Тех_Движение!$F$4448)</f>
        <v/>
      </c>
      <c r="F4451" s="54">
        <f>IF($B4451="","",SUMIFS($E$5:$E4450,$C$5:$C4450,$C4451))</f>
        <v/>
      </c>
      <c r="G4451" s="54">
        <f>IF($B4451="","",MAX(0,$E4451-MAX(0,SUMIFS(Тех_Движение!$G$2:$G$5111,Тех_Движение!$D$2:$D$5111,$C4451,Тех_Движение!$B$2:$B$5111,"&lt;="&amp;Настройки!$B$5-1)-$F4451)))</f>
        <v/>
      </c>
      <c r="H4451" s="54">
        <f>IF($B4451="","",IF(AND($D4451&gt;=Настройки!$B$5,$D4451&lt;=Настройки!$B$6),$E4451,0))</f>
        <v/>
      </c>
      <c r="I4451" s="54">
        <f>IF($B4451="","",$G4451+$H4451-$J4451)</f>
        <v/>
      </c>
      <c r="J4451" s="54">
        <f>IF($B4451="","",MAX(0,$E4451-MAX(0,SUMIFS(Тех_Движение!$G$2:$G$5111,Тех_Движение!$D$2:$D$5111,$C4451,Тех_Движение!$B$2:$B$5111,"&lt;="&amp;Настройки!$B$6)-$F4451)))</f>
        <v/>
      </c>
      <c r="K4451" s="54">
        <f>IF(OR($B4451="",K$3&lt;$D4451+Настройки!$B$7),0,MAX(0,$E4451-MAX(0,SUMIFS(Тех_Движение!$G$2:$G$5111,Тех_Движение!$D$2:$D$5111,$C4451,Тех_Движение!$B$2:$B$5111,"&lt;="&amp;K$3)-$F4451)))</f>
        <v/>
      </c>
      <c r="L4451" s="54">
        <f>IF(OR($B4451="",L$3&lt;$D4451+Настройки!$B$7),0,MAX(0,$E4451-MAX(0,SUMIFS(Тех_Движение!$G$2:$G$5111,Тех_Движение!$D$2:$D$5111,$C4451,Тех_Движение!$B$2:$B$5111,"&lt;="&amp;L$3)-$F4451)))</f>
        <v/>
      </c>
      <c r="M4451" s="54">
        <f>IF(OR($B4451="",M$3&lt;$D4451+Настройки!$B$7),0,MAX(0,$E4451-MAX(0,SUMIFS(Тех_Движение!$G$2:$G$5111,Тех_Движение!$D$2:$D$5111,$C4451,Тех_Движение!$B$2:$B$5111,"&lt;="&amp;M$3)-$F4451)))</f>
        <v/>
      </c>
      <c r="N4451" s="54">
        <f>IF(OR($B4451="",N$3&lt;$D4451+Настройки!$B$7),0,MAX(0,$E4451-MAX(0,SUMIFS(Тех_Движение!$G$2:$G$5111,Тех_Движение!$D$2:$D$5111,$C4451,Тех_Движение!$B$2:$B$5111,"&lt;="&amp;N$3)-$F4451)))</f>
        <v/>
      </c>
      <c r="O4451" s="54">
        <f>IF(OR($B4451="",O$3&lt;$D4451+Настройки!$B$7),0,MAX(0,$E4451-MAX(0,SUMIFS(Тех_Движение!$G$2:$G$5111,Тех_Движение!$D$2:$D$5111,$C4451,Тех_Движение!$B$2:$B$5111,"&lt;="&amp;O$3)-$F4451)))</f>
        <v/>
      </c>
      <c r="P4451" s="54">
        <f>IF(OR($B4451="",P$3&lt;$D4451+Настройки!$B$7),0,MAX(0,$E4451-MAX(0,SUMIFS(Тех_Движение!$G$2:$G$5111,Тех_Движение!$D$2:$D$5111,$C4451,Тех_Движение!$B$2:$B$5111,"&lt;="&amp;P$3)-$F4451)))</f>
        <v/>
      </c>
      <c r="Q4451" s="54">
        <f>IF(OR($B4451="",Q$3&lt;$D4451+Настройки!$B$7),0,MAX(0,$E4451-MAX(0,SUMIFS(Тех_Движение!$G$2:$G$5111,Тех_Движение!$D$2:$D$5111,$C4451,Тех_Движение!$B$2:$B$5111,"&lt;="&amp;Q$3)-$F4451)))</f>
        <v/>
      </c>
      <c r="R4451" s="54">
        <f>IF($B4451="","",SUM($K4451:$Q4451))</f>
        <v/>
      </c>
      <c r="S4451" s="56">
        <f>IF($B4451="","",VLOOKUP($C4451,Настройки!$A$11:$L$17,9,FALSE))</f>
        <v/>
      </c>
      <c r="T4451" s="56">
        <f>IF($B4451="","",$R4451*$S4451)</f>
        <v/>
      </c>
    </row>
    <row r="4452">
      <c r="A4452" s="20">
        <f>Тех_Движение!$A$4449</f>
        <v/>
      </c>
      <c r="B4452" s="20">
        <f>IF(Тех_Движение!$F$4449&gt;0,Тех_Движение!$I$4449,"")</f>
        <v/>
      </c>
      <c r="C4452" s="20">
        <f>IF($B4452="","",Тех_Движение!$D$4449)</f>
        <v/>
      </c>
      <c r="D4452" s="42">
        <f>IF($B4452="","",Тех_Движение!$B$4449)</f>
        <v/>
      </c>
      <c r="E4452" s="54">
        <f>IF($B4452="","",Тех_Движение!$F$4449)</f>
        <v/>
      </c>
      <c r="F4452" s="54">
        <f>IF($B4452="","",SUMIFS($E$5:$E4451,$C$5:$C4451,$C4452))</f>
        <v/>
      </c>
      <c r="G4452" s="54">
        <f>IF($B4452="","",MAX(0,$E4452-MAX(0,SUMIFS(Тех_Движение!$G$2:$G$5111,Тех_Движение!$D$2:$D$5111,$C4452,Тех_Движение!$B$2:$B$5111,"&lt;="&amp;Настройки!$B$5-1)-$F4452)))</f>
        <v/>
      </c>
      <c r="H4452" s="54">
        <f>IF($B4452="","",IF(AND($D4452&gt;=Настройки!$B$5,$D4452&lt;=Настройки!$B$6),$E4452,0))</f>
        <v/>
      </c>
      <c r="I4452" s="54">
        <f>IF($B4452="","",$G4452+$H4452-$J4452)</f>
        <v/>
      </c>
      <c r="J4452" s="54">
        <f>IF($B4452="","",MAX(0,$E4452-MAX(0,SUMIFS(Тех_Движение!$G$2:$G$5111,Тех_Движение!$D$2:$D$5111,$C4452,Тех_Движение!$B$2:$B$5111,"&lt;="&amp;Настройки!$B$6)-$F4452)))</f>
        <v/>
      </c>
      <c r="K4452" s="54">
        <f>IF(OR($B4452="",K$3&lt;$D4452+Настройки!$B$7),0,MAX(0,$E4452-MAX(0,SUMIFS(Тех_Движение!$G$2:$G$5111,Тех_Движение!$D$2:$D$5111,$C4452,Тех_Движение!$B$2:$B$5111,"&lt;="&amp;K$3)-$F4452)))</f>
        <v/>
      </c>
      <c r="L4452" s="54">
        <f>IF(OR($B4452="",L$3&lt;$D4452+Настройки!$B$7),0,MAX(0,$E4452-MAX(0,SUMIFS(Тех_Движение!$G$2:$G$5111,Тех_Движение!$D$2:$D$5111,$C4452,Тех_Движение!$B$2:$B$5111,"&lt;="&amp;L$3)-$F4452)))</f>
        <v/>
      </c>
      <c r="M4452" s="54">
        <f>IF(OR($B4452="",M$3&lt;$D4452+Настройки!$B$7),0,MAX(0,$E4452-MAX(0,SUMIFS(Тех_Движение!$G$2:$G$5111,Тех_Движение!$D$2:$D$5111,$C4452,Тех_Движение!$B$2:$B$5111,"&lt;="&amp;M$3)-$F4452)))</f>
        <v/>
      </c>
      <c r="N4452" s="54">
        <f>IF(OR($B4452="",N$3&lt;$D4452+Настройки!$B$7),0,MAX(0,$E4452-MAX(0,SUMIFS(Тех_Движение!$G$2:$G$5111,Тех_Движение!$D$2:$D$5111,$C4452,Тех_Движение!$B$2:$B$5111,"&lt;="&amp;N$3)-$F4452)))</f>
        <v/>
      </c>
      <c r="O4452" s="54">
        <f>IF(OR($B4452="",O$3&lt;$D4452+Настройки!$B$7),0,MAX(0,$E4452-MAX(0,SUMIFS(Тех_Движение!$G$2:$G$5111,Тех_Движение!$D$2:$D$5111,$C4452,Тех_Движение!$B$2:$B$5111,"&lt;="&amp;O$3)-$F4452)))</f>
        <v/>
      </c>
      <c r="P4452" s="54">
        <f>IF(OR($B4452="",P$3&lt;$D4452+Настройки!$B$7),0,MAX(0,$E4452-MAX(0,SUMIFS(Тех_Движение!$G$2:$G$5111,Тех_Движение!$D$2:$D$5111,$C4452,Тех_Движение!$B$2:$B$5111,"&lt;="&amp;P$3)-$F4452)))</f>
        <v/>
      </c>
      <c r="Q4452" s="54">
        <f>IF(OR($B4452="",Q$3&lt;$D4452+Настройки!$B$7),0,MAX(0,$E4452-MAX(0,SUMIFS(Тех_Движение!$G$2:$G$5111,Тех_Движение!$D$2:$D$5111,$C4452,Тех_Движение!$B$2:$B$5111,"&lt;="&amp;Q$3)-$F4452)))</f>
        <v/>
      </c>
      <c r="R4452" s="54">
        <f>IF($B4452="","",SUM($K4452:$Q4452))</f>
        <v/>
      </c>
      <c r="S4452" s="56">
        <f>IF($B4452="","",VLOOKUP($C4452,Настройки!$A$11:$L$17,9,FALSE))</f>
        <v/>
      </c>
      <c r="T4452" s="56">
        <f>IF($B4452="","",$R4452*$S4452)</f>
        <v/>
      </c>
    </row>
    <row r="4453">
      <c r="A4453" s="20">
        <f>Тех_Движение!$A$4450</f>
        <v/>
      </c>
      <c r="B4453" s="20">
        <f>IF(Тех_Движение!$F$4450&gt;0,Тех_Движение!$I$4450,"")</f>
        <v/>
      </c>
      <c r="C4453" s="20">
        <f>IF($B4453="","",Тех_Движение!$D$4450)</f>
        <v/>
      </c>
      <c r="D4453" s="42">
        <f>IF($B4453="","",Тех_Движение!$B$4450)</f>
        <v/>
      </c>
      <c r="E4453" s="54">
        <f>IF($B4453="","",Тех_Движение!$F$4450)</f>
        <v/>
      </c>
      <c r="F4453" s="54">
        <f>IF($B4453="","",SUMIFS($E$5:$E4452,$C$5:$C4452,$C4453))</f>
        <v/>
      </c>
      <c r="G4453" s="54">
        <f>IF($B4453="","",MAX(0,$E4453-MAX(0,SUMIFS(Тех_Движение!$G$2:$G$5111,Тех_Движение!$D$2:$D$5111,$C4453,Тех_Движение!$B$2:$B$5111,"&lt;="&amp;Настройки!$B$5-1)-$F4453)))</f>
        <v/>
      </c>
      <c r="H4453" s="54">
        <f>IF($B4453="","",IF(AND($D4453&gt;=Настройки!$B$5,$D4453&lt;=Настройки!$B$6),$E4453,0))</f>
        <v/>
      </c>
      <c r="I4453" s="54">
        <f>IF($B4453="","",$G4453+$H4453-$J4453)</f>
        <v/>
      </c>
      <c r="J4453" s="54">
        <f>IF($B4453="","",MAX(0,$E4453-MAX(0,SUMIFS(Тех_Движение!$G$2:$G$5111,Тех_Движение!$D$2:$D$5111,$C4453,Тех_Движение!$B$2:$B$5111,"&lt;="&amp;Настройки!$B$6)-$F4453)))</f>
        <v/>
      </c>
      <c r="K4453" s="54">
        <f>IF(OR($B4453="",K$3&lt;$D4453+Настройки!$B$7),0,MAX(0,$E4453-MAX(0,SUMIFS(Тех_Движение!$G$2:$G$5111,Тех_Движение!$D$2:$D$5111,$C4453,Тех_Движение!$B$2:$B$5111,"&lt;="&amp;K$3)-$F4453)))</f>
        <v/>
      </c>
      <c r="L4453" s="54">
        <f>IF(OR($B4453="",L$3&lt;$D4453+Настройки!$B$7),0,MAX(0,$E4453-MAX(0,SUMIFS(Тех_Движение!$G$2:$G$5111,Тех_Движение!$D$2:$D$5111,$C4453,Тех_Движение!$B$2:$B$5111,"&lt;="&amp;L$3)-$F4453)))</f>
        <v/>
      </c>
      <c r="M4453" s="54">
        <f>IF(OR($B4453="",M$3&lt;$D4453+Настройки!$B$7),0,MAX(0,$E4453-MAX(0,SUMIFS(Тех_Движение!$G$2:$G$5111,Тех_Движение!$D$2:$D$5111,$C4453,Тех_Движение!$B$2:$B$5111,"&lt;="&amp;M$3)-$F4453)))</f>
        <v/>
      </c>
      <c r="N4453" s="54">
        <f>IF(OR($B4453="",N$3&lt;$D4453+Настройки!$B$7),0,MAX(0,$E4453-MAX(0,SUMIFS(Тех_Движение!$G$2:$G$5111,Тех_Движение!$D$2:$D$5111,$C4453,Тех_Движение!$B$2:$B$5111,"&lt;="&amp;N$3)-$F4453)))</f>
        <v/>
      </c>
      <c r="O4453" s="54">
        <f>IF(OR($B4453="",O$3&lt;$D4453+Настройки!$B$7),0,MAX(0,$E4453-MAX(0,SUMIFS(Тех_Движение!$G$2:$G$5111,Тех_Движение!$D$2:$D$5111,$C4453,Тех_Движение!$B$2:$B$5111,"&lt;="&amp;O$3)-$F4453)))</f>
        <v/>
      </c>
      <c r="P4453" s="54">
        <f>IF(OR($B4453="",P$3&lt;$D4453+Настройки!$B$7),0,MAX(0,$E4453-MAX(0,SUMIFS(Тех_Движение!$G$2:$G$5111,Тех_Движение!$D$2:$D$5111,$C4453,Тех_Движение!$B$2:$B$5111,"&lt;="&amp;P$3)-$F4453)))</f>
        <v/>
      </c>
      <c r="Q4453" s="54">
        <f>IF(OR($B4453="",Q$3&lt;$D4453+Настройки!$B$7),0,MAX(0,$E4453-MAX(0,SUMIFS(Тех_Движение!$G$2:$G$5111,Тех_Движение!$D$2:$D$5111,$C4453,Тех_Движение!$B$2:$B$5111,"&lt;="&amp;Q$3)-$F4453)))</f>
        <v/>
      </c>
      <c r="R4453" s="54">
        <f>IF($B4453="","",SUM($K4453:$Q4453))</f>
        <v/>
      </c>
      <c r="S4453" s="56">
        <f>IF($B4453="","",VLOOKUP($C4453,Настройки!$A$11:$L$17,9,FALSE))</f>
        <v/>
      </c>
      <c r="T4453" s="56">
        <f>IF($B4453="","",$R4453*$S4453)</f>
        <v/>
      </c>
    </row>
    <row r="4454">
      <c r="A4454" s="20">
        <f>Тех_Движение!$A$4451</f>
        <v/>
      </c>
      <c r="B4454" s="20">
        <f>IF(Тех_Движение!$F$4451&gt;0,Тех_Движение!$I$4451,"")</f>
        <v/>
      </c>
      <c r="C4454" s="20">
        <f>IF($B4454="","",Тех_Движение!$D$4451)</f>
        <v/>
      </c>
      <c r="D4454" s="42">
        <f>IF($B4454="","",Тех_Движение!$B$4451)</f>
        <v/>
      </c>
      <c r="E4454" s="54">
        <f>IF($B4454="","",Тех_Движение!$F$4451)</f>
        <v/>
      </c>
      <c r="F4454" s="54">
        <f>IF($B4454="","",SUMIFS($E$5:$E4453,$C$5:$C4453,$C4454))</f>
        <v/>
      </c>
      <c r="G4454" s="54">
        <f>IF($B4454="","",MAX(0,$E4454-MAX(0,SUMIFS(Тех_Движение!$G$2:$G$5111,Тех_Движение!$D$2:$D$5111,$C4454,Тех_Движение!$B$2:$B$5111,"&lt;="&amp;Настройки!$B$5-1)-$F4454)))</f>
        <v/>
      </c>
      <c r="H4454" s="54">
        <f>IF($B4454="","",IF(AND($D4454&gt;=Настройки!$B$5,$D4454&lt;=Настройки!$B$6),$E4454,0))</f>
        <v/>
      </c>
      <c r="I4454" s="54">
        <f>IF($B4454="","",$G4454+$H4454-$J4454)</f>
        <v/>
      </c>
      <c r="J4454" s="54">
        <f>IF($B4454="","",MAX(0,$E4454-MAX(0,SUMIFS(Тех_Движение!$G$2:$G$5111,Тех_Движение!$D$2:$D$5111,$C4454,Тех_Движение!$B$2:$B$5111,"&lt;="&amp;Настройки!$B$6)-$F4454)))</f>
        <v/>
      </c>
      <c r="K4454" s="54">
        <f>IF(OR($B4454="",K$3&lt;$D4454+Настройки!$B$7),0,MAX(0,$E4454-MAX(0,SUMIFS(Тех_Движение!$G$2:$G$5111,Тех_Движение!$D$2:$D$5111,$C4454,Тех_Движение!$B$2:$B$5111,"&lt;="&amp;K$3)-$F4454)))</f>
        <v/>
      </c>
      <c r="L4454" s="54">
        <f>IF(OR($B4454="",L$3&lt;$D4454+Настройки!$B$7),0,MAX(0,$E4454-MAX(0,SUMIFS(Тех_Движение!$G$2:$G$5111,Тех_Движение!$D$2:$D$5111,$C4454,Тех_Движение!$B$2:$B$5111,"&lt;="&amp;L$3)-$F4454)))</f>
        <v/>
      </c>
      <c r="M4454" s="54">
        <f>IF(OR($B4454="",M$3&lt;$D4454+Настройки!$B$7),0,MAX(0,$E4454-MAX(0,SUMIFS(Тех_Движение!$G$2:$G$5111,Тех_Движение!$D$2:$D$5111,$C4454,Тех_Движение!$B$2:$B$5111,"&lt;="&amp;M$3)-$F4454)))</f>
        <v/>
      </c>
      <c r="N4454" s="54">
        <f>IF(OR($B4454="",N$3&lt;$D4454+Настройки!$B$7),0,MAX(0,$E4454-MAX(0,SUMIFS(Тех_Движение!$G$2:$G$5111,Тех_Движение!$D$2:$D$5111,$C4454,Тех_Движение!$B$2:$B$5111,"&lt;="&amp;N$3)-$F4454)))</f>
        <v/>
      </c>
      <c r="O4454" s="54">
        <f>IF(OR($B4454="",O$3&lt;$D4454+Настройки!$B$7),0,MAX(0,$E4454-MAX(0,SUMIFS(Тех_Движение!$G$2:$G$5111,Тех_Движение!$D$2:$D$5111,$C4454,Тех_Движение!$B$2:$B$5111,"&lt;="&amp;O$3)-$F4454)))</f>
        <v/>
      </c>
      <c r="P4454" s="54">
        <f>IF(OR($B4454="",P$3&lt;$D4454+Настройки!$B$7),0,MAX(0,$E4454-MAX(0,SUMIFS(Тех_Движение!$G$2:$G$5111,Тех_Движение!$D$2:$D$5111,$C4454,Тех_Движение!$B$2:$B$5111,"&lt;="&amp;P$3)-$F4454)))</f>
        <v/>
      </c>
      <c r="Q4454" s="54">
        <f>IF(OR($B4454="",Q$3&lt;$D4454+Настройки!$B$7),0,MAX(0,$E4454-MAX(0,SUMIFS(Тех_Движение!$G$2:$G$5111,Тех_Движение!$D$2:$D$5111,$C4454,Тех_Движение!$B$2:$B$5111,"&lt;="&amp;Q$3)-$F4454)))</f>
        <v/>
      </c>
      <c r="R4454" s="54">
        <f>IF($B4454="","",SUM($K4454:$Q4454))</f>
        <v/>
      </c>
      <c r="S4454" s="56">
        <f>IF($B4454="","",VLOOKUP($C4454,Настройки!$A$11:$L$17,9,FALSE))</f>
        <v/>
      </c>
      <c r="T4454" s="56">
        <f>IF($B4454="","",$R4454*$S4454)</f>
        <v/>
      </c>
    </row>
    <row r="4455">
      <c r="A4455" s="20">
        <f>Тех_Движение!$A$4452</f>
        <v/>
      </c>
      <c r="B4455" s="20">
        <f>IF(Тех_Движение!$F$4452&gt;0,Тех_Движение!$I$4452,"")</f>
        <v/>
      </c>
      <c r="C4455" s="20">
        <f>IF($B4455="","",Тех_Движение!$D$4452)</f>
        <v/>
      </c>
      <c r="D4455" s="42">
        <f>IF($B4455="","",Тех_Движение!$B$4452)</f>
        <v/>
      </c>
      <c r="E4455" s="54">
        <f>IF($B4455="","",Тех_Движение!$F$4452)</f>
        <v/>
      </c>
      <c r="F4455" s="54">
        <f>IF($B4455="","",SUMIFS($E$5:$E4454,$C$5:$C4454,$C4455))</f>
        <v/>
      </c>
      <c r="G4455" s="54">
        <f>IF($B4455="","",MAX(0,$E4455-MAX(0,SUMIFS(Тех_Движение!$G$2:$G$5111,Тех_Движение!$D$2:$D$5111,$C4455,Тех_Движение!$B$2:$B$5111,"&lt;="&amp;Настройки!$B$5-1)-$F4455)))</f>
        <v/>
      </c>
      <c r="H4455" s="54">
        <f>IF($B4455="","",IF(AND($D4455&gt;=Настройки!$B$5,$D4455&lt;=Настройки!$B$6),$E4455,0))</f>
        <v/>
      </c>
      <c r="I4455" s="54">
        <f>IF($B4455="","",$G4455+$H4455-$J4455)</f>
        <v/>
      </c>
      <c r="J4455" s="54">
        <f>IF($B4455="","",MAX(0,$E4455-MAX(0,SUMIFS(Тех_Движение!$G$2:$G$5111,Тех_Движение!$D$2:$D$5111,$C4455,Тех_Движение!$B$2:$B$5111,"&lt;="&amp;Настройки!$B$6)-$F4455)))</f>
        <v/>
      </c>
      <c r="K4455" s="54">
        <f>IF(OR($B4455="",K$3&lt;$D4455+Настройки!$B$7),0,MAX(0,$E4455-MAX(0,SUMIFS(Тех_Движение!$G$2:$G$5111,Тех_Движение!$D$2:$D$5111,$C4455,Тех_Движение!$B$2:$B$5111,"&lt;="&amp;K$3)-$F4455)))</f>
        <v/>
      </c>
      <c r="L4455" s="54">
        <f>IF(OR($B4455="",L$3&lt;$D4455+Настройки!$B$7),0,MAX(0,$E4455-MAX(0,SUMIFS(Тех_Движение!$G$2:$G$5111,Тех_Движение!$D$2:$D$5111,$C4455,Тех_Движение!$B$2:$B$5111,"&lt;="&amp;L$3)-$F4455)))</f>
        <v/>
      </c>
      <c r="M4455" s="54">
        <f>IF(OR($B4455="",M$3&lt;$D4455+Настройки!$B$7),0,MAX(0,$E4455-MAX(0,SUMIFS(Тех_Движение!$G$2:$G$5111,Тех_Движение!$D$2:$D$5111,$C4455,Тех_Движение!$B$2:$B$5111,"&lt;="&amp;M$3)-$F4455)))</f>
        <v/>
      </c>
      <c r="N4455" s="54">
        <f>IF(OR($B4455="",N$3&lt;$D4455+Настройки!$B$7),0,MAX(0,$E4455-MAX(0,SUMIFS(Тех_Движение!$G$2:$G$5111,Тех_Движение!$D$2:$D$5111,$C4455,Тех_Движение!$B$2:$B$5111,"&lt;="&amp;N$3)-$F4455)))</f>
        <v/>
      </c>
      <c r="O4455" s="54">
        <f>IF(OR($B4455="",O$3&lt;$D4455+Настройки!$B$7),0,MAX(0,$E4455-MAX(0,SUMIFS(Тех_Движение!$G$2:$G$5111,Тех_Движение!$D$2:$D$5111,$C4455,Тех_Движение!$B$2:$B$5111,"&lt;="&amp;O$3)-$F4455)))</f>
        <v/>
      </c>
      <c r="P4455" s="54">
        <f>IF(OR($B4455="",P$3&lt;$D4455+Настройки!$B$7),0,MAX(0,$E4455-MAX(0,SUMIFS(Тех_Движение!$G$2:$G$5111,Тех_Движение!$D$2:$D$5111,$C4455,Тех_Движение!$B$2:$B$5111,"&lt;="&amp;P$3)-$F4455)))</f>
        <v/>
      </c>
      <c r="Q4455" s="54">
        <f>IF(OR($B4455="",Q$3&lt;$D4455+Настройки!$B$7),0,MAX(0,$E4455-MAX(0,SUMIFS(Тех_Движение!$G$2:$G$5111,Тех_Движение!$D$2:$D$5111,$C4455,Тех_Движение!$B$2:$B$5111,"&lt;="&amp;Q$3)-$F4455)))</f>
        <v/>
      </c>
      <c r="R4455" s="54">
        <f>IF($B4455="","",SUM($K4455:$Q4455))</f>
        <v/>
      </c>
      <c r="S4455" s="56">
        <f>IF($B4455="","",VLOOKUP($C4455,Настройки!$A$11:$L$17,9,FALSE))</f>
        <v/>
      </c>
      <c r="T4455" s="56">
        <f>IF($B4455="","",$R4455*$S4455)</f>
        <v/>
      </c>
    </row>
    <row r="4456">
      <c r="A4456" s="20">
        <f>Тех_Движение!$A$4453</f>
        <v/>
      </c>
      <c r="B4456" s="20">
        <f>IF(Тех_Движение!$F$4453&gt;0,Тех_Движение!$I$4453,"")</f>
        <v/>
      </c>
      <c r="C4456" s="20">
        <f>IF($B4456="","",Тех_Движение!$D$4453)</f>
        <v/>
      </c>
      <c r="D4456" s="42">
        <f>IF($B4456="","",Тех_Движение!$B$4453)</f>
        <v/>
      </c>
      <c r="E4456" s="54">
        <f>IF($B4456="","",Тех_Движение!$F$4453)</f>
        <v/>
      </c>
      <c r="F4456" s="54">
        <f>IF($B4456="","",SUMIFS($E$5:$E4455,$C$5:$C4455,$C4456))</f>
        <v/>
      </c>
      <c r="G4456" s="54">
        <f>IF($B4456="","",MAX(0,$E4456-MAX(0,SUMIFS(Тех_Движение!$G$2:$G$5111,Тех_Движение!$D$2:$D$5111,$C4456,Тех_Движение!$B$2:$B$5111,"&lt;="&amp;Настройки!$B$5-1)-$F4456)))</f>
        <v/>
      </c>
      <c r="H4456" s="54">
        <f>IF($B4456="","",IF(AND($D4456&gt;=Настройки!$B$5,$D4456&lt;=Настройки!$B$6),$E4456,0))</f>
        <v/>
      </c>
      <c r="I4456" s="54">
        <f>IF($B4456="","",$G4456+$H4456-$J4456)</f>
        <v/>
      </c>
      <c r="J4456" s="54">
        <f>IF($B4456="","",MAX(0,$E4456-MAX(0,SUMIFS(Тех_Движение!$G$2:$G$5111,Тех_Движение!$D$2:$D$5111,$C4456,Тех_Движение!$B$2:$B$5111,"&lt;="&amp;Настройки!$B$6)-$F4456)))</f>
        <v/>
      </c>
      <c r="K4456" s="54">
        <f>IF(OR($B4456="",K$3&lt;$D4456+Настройки!$B$7),0,MAX(0,$E4456-MAX(0,SUMIFS(Тех_Движение!$G$2:$G$5111,Тех_Движение!$D$2:$D$5111,$C4456,Тех_Движение!$B$2:$B$5111,"&lt;="&amp;K$3)-$F4456)))</f>
        <v/>
      </c>
      <c r="L4456" s="54">
        <f>IF(OR($B4456="",L$3&lt;$D4456+Настройки!$B$7),0,MAX(0,$E4456-MAX(0,SUMIFS(Тех_Движение!$G$2:$G$5111,Тех_Движение!$D$2:$D$5111,$C4456,Тех_Движение!$B$2:$B$5111,"&lt;="&amp;L$3)-$F4456)))</f>
        <v/>
      </c>
      <c r="M4456" s="54">
        <f>IF(OR($B4456="",M$3&lt;$D4456+Настройки!$B$7),0,MAX(0,$E4456-MAX(0,SUMIFS(Тех_Движение!$G$2:$G$5111,Тех_Движение!$D$2:$D$5111,$C4456,Тех_Движение!$B$2:$B$5111,"&lt;="&amp;M$3)-$F4456)))</f>
        <v/>
      </c>
      <c r="N4456" s="54">
        <f>IF(OR($B4456="",N$3&lt;$D4456+Настройки!$B$7),0,MAX(0,$E4456-MAX(0,SUMIFS(Тех_Движение!$G$2:$G$5111,Тех_Движение!$D$2:$D$5111,$C4456,Тех_Движение!$B$2:$B$5111,"&lt;="&amp;N$3)-$F4456)))</f>
        <v/>
      </c>
      <c r="O4456" s="54">
        <f>IF(OR($B4456="",O$3&lt;$D4456+Настройки!$B$7),0,MAX(0,$E4456-MAX(0,SUMIFS(Тех_Движение!$G$2:$G$5111,Тех_Движение!$D$2:$D$5111,$C4456,Тех_Движение!$B$2:$B$5111,"&lt;="&amp;O$3)-$F4456)))</f>
        <v/>
      </c>
      <c r="P4456" s="54">
        <f>IF(OR($B4456="",P$3&lt;$D4456+Настройки!$B$7),0,MAX(0,$E4456-MAX(0,SUMIFS(Тех_Движение!$G$2:$G$5111,Тех_Движение!$D$2:$D$5111,$C4456,Тех_Движение!$B$2:$B$5111,"&lt;="&amp;P$3)-$F4456)))</f>
        <v/>
      </c>
      <c r="Q4456" s="54">
        <f>IF(OR($B4456="",Q$3&lt;$D4456+Настройки!$B$7),0,MAX(0,$E4456-MAX(0,SUMIFS(Тех_Движение!$G$2:$G$5111,Тех_Движение!$D$2:$D$5111,$C4456,Тех_Движение!$B$2:$B$5111,"&lt;="&amp;Q$3)-$F4456)))</f>
        <v/>
      </c>
      <c r="R4456" s="54">
        <f>IF($B4456="","",SUM($K4456:$Q4456))</f>
        <v/>
      </c>
      <c r="S4456" s="56">
        <f>IF($B4456="","",VLOOKUP($C4456,Настройки!$A$11:$L$17,9,FALSE))</f>
        <v/>
      </c>
      <c r="T4456" s="56">
        <f>IF($B4456="","",$R4456*$S4456)</f>
        <v/>
      </c>
    </row>
    <row r="4457">
      <c r="A4457" s="20">
        <f>Тех_Движение!$A$4454</f>
        <v/>
      </c>
      <c r="B4457" s="20">
        <f>IF(Тех_Движение!$F$4454&gt;0,Тех_Движение!$I$4454,"")</f>
        <v/>
      </c>
      <c r="C4457" s="20">
        <f>IF($B4457="","",Тех_Движение!$D$4454)</f>
        <v/>
      </c>
      <c r="D4457" s="42">
        <f>IF($B4457="","",Тех_Движение!$B$4454)</f>
        <v/>
      </c>
      <c r="E4457" s="54">
        <f>IF($B4457="","",Тех_Движение!$F$4454)</f>
        <v/>
      </c>
      <c r="F4457" s="54">
        <f>IF($B4457="","",SUMIFS($E$5:$E4456,$C$5:$C4456,$C4457))</f>
        <v/>
      </c>
      <c r="G4457" s="54">
        <f>IF($B4457="","",MAX(0,$E4457-MAX(0,SUMIFS(Тех_Движение!$G$2:$G$5111,Тех_Движение!$D$2:$D$5111,$C4457,Тех_Движение!$B$2:$B$5111,"&lt;="&amp;Настройки!$B$5-1)-$F4457)))</f>
        <v/>
      </c>
      <c r="H4457" s="54">
        <f>IF($B4457="","",IF(AND($D4457&gt;=Настройки!$B$5,$D4457&lt;=Настройки!$B$6),$E4457,0))</f>
        <v/>
      </c>
      <c r="I4457" s="54">
        <f>IF($B4457="","",$G4457+$H4457-$J4457)</f>
        <v/>
      </c>
      <c r="J4457" s="54">
        <f>IF($B4457="","",MAX(0,$E4457-MAX(0,SUMIFS(Тех_Движение!$G$2:$G$5111,Тех_Движение!$D$2:$D$5111,$C4457,Тех_Движение!$B$2:$B$5111,"&lt;="&amp;Настройки!$B$6)-$F4457)))</f>
        <v/>
      </c>
      <c r="K4457" s="54">
        <f>IF(OR($B4457="",K$3&lt;$D4457+Настройки!$B$7),0,MAX(0,$E4457-MAX(0,SUMIFS(Тех_Движение!$G$2:$G$5111,Тех_Движение!$D$2:$D$5111,$C4457,Тех_Движение!$B$2:$B$5111,"&lt;="&amp;K$3)-$F4457)))</f>
        <v/>
      </c>
      <c r="L4457" s="54">
        <f>IF(OR($B4457="",L$3&lt;$D4457+Настройки!$B$7),0,MAX(0,$E4457-MAX(0,SUMIFS(Тех_Движение!$G$2:$G$5111,Тех_Движение!$D$2:$D$5111,$C4457,Тех_Движение!$B$2:$B$5111,"&lt;="&amp;L$3)-$F4457)))</f>
        <v/>
      </c>
      <c r="M4457" s="54">
        <f>IF(OR($B4457="",M$3&lt;$D4457+Настройки!$B$7),0,MAX(0,$E4457-MAX(0,SUMIFS(Тех_Движение!$G$2:$G$5111,Тех_Движение!$D$2:$D$5111,$C4457,Тех_Движение!$B$2:$B$5111,"&lt;="&amp;M$3)-$F4457)))</f>
        <v/>
      </c>
      <c r="N4457" s="54">
        <f>IF(OR($B4457="",N$3&lt;$D4457+Настройки!$B$7),0,MAX(0,$E4457-MAX(0,SUMIFS(Тех_Движение!$G$2:$G$5111,Тех_Движение!$D$2:$D$5111,$C4457,Тех_Движение!$B$2:$B$5111,"&lt;="&amp;N$3)-$F4457)))</f>
        <v/>
      </c>
      <c r="O4457" s="54">
        <f>IF(OR($B4457="",O$3&lt;$D4457+Настройки!$B$7),0,MAX(0,$E4457-MAX(0,SUMIFS(Тех_Движение!$G$2:$G$5111,Тех_Движение!$D$2:$D$5111,$C4457,Тех_Движение!$B$2:$B$5111,"&lt;="&amp;O$3)-$F4457)))</f>
        <v/>
      </c>
      <c r="P4457" s="54">
        <f>IF(OR($B4457="",P$3&lt;$D4457+Настройки!$B$7),0,MAX(0,$E4457-MAX(0,SUMIFS(Тех_Движение!$G$2:$G$5111,Тех_Движение!$D$2:$D$5111,$C4457,Тех_Движение!$B$2:$B$5111,"&lt;="&amp;P$3)-$F4457)))</f>
        <v/>
      </c>
      <c r="Q4457" s="54">
        <f>IF(OR($B4457="",Q$3&lt;$D4457+Настройки!$B$7),0,MAX(0,$E4457-MAX(0,SUMIFS(Тех_Движение!$G$2:$G$5111,Тех_Движение!$D$2:$D$5111,$C4457,Тех_Движение!$B$2:$B$5111,"&lt;="&amp;Q$3)-$F4457)))</f>
        <v/>
      </c>
      <c r="R4457" s="54">
        <f>IF($B4457="","",SUM($K4457:$Q4457))</f>
        <v/>
      </c>
      <c r="S4457" s="56">
        <f>IF($B4457="","",VLOOKUP($C4457,Настройки!$A$11:$L$17,9,FALSE))</f>
        <v/>
      </c>
      <c r="T4457" s="56">
        <f>IF($B4457="","",$R4457*$S4457)</f>
        <v/>
      </c>
    </row>
    <row r="4458">
      <c r="A4458" s="20">
        <f>Тех_Движение!$A$4455</f>
        <v/>
      </c>
      <c r="B4458" s="20">
        <f>IF(Тех_Движение!$F$4455&gt;0,Тех_Движение!$I$4455,"")</f>
        <v/>
      </c>
      <c r="C4458" s="20">
        <f>IF($B4458="","",Тех_Движение!$D$4455)</f>
        <v/>
      </c>
      <c r="D4458" s="42">
        <f>IF($B4458="","",Тех_Движение!$B$4455)</f>
        <v/>
      </c>
      <c r="E4458" s="54">
        <f>IF($B4458="","",Тех_Движение!$F$4455)</f>
        <v/>
      </c>
      <c r="F4458" s="54">
        <f>IF($B4458="","",SUMIFS($E$5:$E4457,$C$5:$C4457,$C4458))</f>
        <v/>
      </c>
      <c r="G4458" s="54">
        <f>IF($B4458="","",MAX(0,$E4458-MAX(0,SUMIFS(Тех_Движение!$G$2:$G$5111,Тех_Движение!$D$2:$D$5111,$C4458,Тех_Движение!$B$2:$B$5111,"&lt;="&amp;Настройки!$B$5-1)-$F4458)))</f>
        <v/>
      </c>
      <c r="H4458" s="54">
        <f>IF($B4458="","",IF(AND($D4458&gt;=Настройки!$B$5,$D4458&lt;=Настройки!$B$6),$E4458,0))</f>
        <v/>
      </c>
      <c r="I4458" s="54">
        <f>IF($B4458="","",$G4458+$H4458-$J4458)</f>
        <v/>
      </c>
      <c r="J4458" s="54">
        <f>IF($B4458="","",MAX(0,$E4458-MAX(0,SUMIFS(Тех_Движение!$G$2:$G$5111,Тех_Движение!$D$2:$D$5111,$C4458,Тех_Движение!$B$2:$B$5111,"&lt;="&amp;Настройки!$B$6)-$F4458)))</f>
        <v/>
      </c>
      <c r="K4458" s="54">
        <f>IF(OR($B4458="",K$3&lt;$D4458+Настройки!$B$7),0,MAX(0,$E4458-MAX(0,SUMIFS(Тех_Движение!$G$2:$G$5111,Тех_Движение!$D$2:$D$5111,$C4458,Тех_Движение!$B$2:$B$5111,"&lt;="&amp;K$3)-$F4458)))</f>
        <v/>
      </c>
      <c r="L4458" s="54">
        <f>IF(OR($B4458="",L$3&lt;$D4458+Настройки!$B$7),0,MAX(0,$E4458-MAX(0,SUMIFS(Тех_Движение!$G$2:$G$5111,Тех_Движение!$D$2:$D$5111,$C4458,Тех_Движение!$B$2:$B$5111,"&lt;="&amp;L$3)-$F4458)))</f>
        <v/>
      </c>
      <c r="M4458" s="54">
        <f>IF(OR($B4458="",M$3&lt;$D4458+Настройки!$B$7),0,MAX(0,$E4458-MAX(0,SUMIFS(Тех_Движение!$G$2:$G$5111,Тех_Движение!$D$2:$D$5111,$C4458,Тех_Движение!$B$2:$B$5111,"&lt;="&amp;M$3)-$F4458)))</f>
        <v/>
      </c>
      <c r="N4458" s="54">
        <f>IF(OR($B4458="",N$3&lt;$D4458+Настройки!$B$7),0,MAX(0,$E4458-MAX(0,SUMIFS(Тех_Движение!$G$2:$G$5111,Тех_Движение!$D$2:$D$5111,$C4458,Тех_Движение!$B$2:$B$5111,"&lt;="&amp;N$3)-$F4458)))</f>
        <v/>
      </c>
      <c r="O4458" s="54">
        <f>IF(OR($B4458="",O$3&lt;$D4458+Настройки!$B$7),0,MAX(0,$E4458-MAX(0,SUMIFS(Тех_Движение!$G$2:$G$5111,Тех_Движение!$D$2:$D$5111,$C4458,Тех_Движение!$B$2:$B$5111,"&lt;="&amp;O$3)-$F4458)))</f>
        <v/>
      </c>
      <c r="P4458" s="54">
        <f>IF(OR($B4458="",P$3&lt;$D4458+Настройки!$B$7),0,MAX(0,$E4458-MAX(0,SUMIFS(Тех_Движение!$G$2:$G$5111,Тех_Движение!$D$2:$D$5111,$C4458,Тех_Движение!$B$2:$B$5111,"&lt;="&amp;P$3)-$F4458)))</f>
        <v/>
      </c>
      <c r="Q4458" s="54">
        <f>IF(OR($B4458="",Q$3&lt;$D4458+Настройки!$B$7),0,MAX(0,$E4458-MAX(0,SUMIFS(Тех_Движение!$G$2:$G$5111,Тех_Движение!$D$2:$D$5111,$C4458,Тех_Движение!$B$2:$B$5111,"&lt;="&amp;Q$3)-$F4458)))</f>
        <v/>
      </c>
      <c r="R4458" s="54">
        <f>IF($B4458="","",SUM($K4458:$Q4458))</f>
        <v/>
      </c>
      <c r="S4458" s="56">
        <f>IF($B4458="","",VLOOKUP($C4458,Настройки!$A$11:$L$17,9,FALSE))</f>
        <v/>
      </c>
      <c r="T4458" s="56">
        <f>IF($B4458="","",$R4458*$S4458)</f>
        <v/>
      </c>
    </row>
    <row r="4459">
      <c r="A4459" s="20">
        <f>Тех_Движение!$A$4456</f>
        <v/>
      </c>
      <c r="B4459" s="20">
        <f>IF(Тех_Движение!$F$4456&gt;0,Тех_Движение!$I$4456,"")</f>
        <v/>
      </c>
      <c r="C4459" s="20">
        <f>IF($B4459="","",Тех_Движение!$D$4456)</f>
        <v/>
      </c>
      <c r="D4459" s="42">
        <f>IF($B4459="","",Тех_Движение!$B$4456)</f>
        <v/>
      </c>
      <c r="E4459" s="54">
        <f>IF($B4459="","",Тех_Движение!$F$4456)</f>
        <v/>
      </c>
      <c r="F4459" s="54">
        <f>IF($B4459="","",SUMIFS($E$5:$E4458,$C$5:$C4458,$C4459))</f>
        <v/>
      </c>
      <c r="G4459" s="54">
        <f>IF($B4459="","",MAX(0,$E4459-MAX(0,SUMIFS(Тех_Движение!$G$2:$G$5111,Тех_Движение!$D$2:$D$5111,$C4459,Тех_Движение!$B$2:$B$5111,"&lt;="&amp;Настройки!$B$5-1)-$F4459)))</f>
        <v/>
      </c>
      <c r="H4459" s="54">
        <f>IF($B4459="","",IF(AND($D4459&gt;=Настройки!$B$5,$D4459&lt;=Настройки!$B$6),$E4459,0))</f>
        <v/>
      </c>
      <c r="I4459" s="54">
        <f>IF($B4459="","",$G4459+$H4459-$J4459)</f>
        <v/>
      </c>
      <c r="J4459" s="54">
        <f>IF($B4459="","",MAX(0,$E4459-MAX(0,SUMIFS(Тех_Движение!$G$2:$G$5111,Тех_Движение!$D$2:$D$5111,$C4459,Тех_Движение!$B$2:$B$5111,"&lt;="&amp;Настройки!$B$6)-$F4459)))</f>
        <v/>
      </c>
      <c r="K4459" s="54">
        <f>IF(OR($B4459="",K$3&lt;$D4459+Настройки!$B$7),0,MAX(0,$E4459-MAX(0,SUMIFS(Тех_Движение!$G$2:$G$5111,Тех_Движение!$D$2:$D$5111,$C4459,Тех_Движение!$B$2:$B$5111,"&lt;="&amp;K$3)-$F4459)))</f>
        <v/>
      </c>
      <c r="L4459" s="54">
        <f>IF(OR($B4459="",L$3&lt;$D4459+Настройки!$B$7),0,MAX(0,$E4459-MAX(0,SUMIFS(Тех_Движение!$G$2:$G$5111,Тех_Движение!$D$2:$D$5111,$C4459,Тех_Движение!$B$2:$B$5111,"&lt;="&amp;L$3)-$F4459)))</f>
        <v/>
      </c>
      <c r="M4459" s="54">
        <f>IF(OR($B4459="",M$3&lt;$D4459+Настройки!$B$7),0,MAX(0,$E4459-MAX(0,SUMIFS(Тех_Движение!$G$2:$G$5111,Тех_Движение!$D$2:$D$5111,$C4459,Тех_Движение!$B$2:$B$5111,"&lt;="&amp;M$3)-$F4459)))</f>
        <v/>
      </c>
      <c r="N4459" s="54">
        <f>IF(OR($B4459="",N$3&lt;$D4459+Настройки!$B$7),0,MAX(0,$E4459-MAX(0,SUMIFS(Тех_Движение!$G$2:$G$5111,Тех_Движение!$D$2:$D$5111,$C4459,Тех_Движение!$B$2:$B$5111,"&lt;="&amp;N$3)-$F4459)))</f>
        <v/>
      </c>
      <c r="O4459" s="54">
        <f>IF(OR($B4459="",O$3&lt;$D4459+Настройки!$B$7),0,MAX(0,$E4459-MAX(0,SUMIFS(Тех_Движение!$G$2:$G$5111,Тех_Движение!$D$2:$D$5111,$C4459,Тех_Движение!$B$2:$B$5111,"&lt;="&amp;O$3)-$F4459)))</f>
        <v/>
      </c>
      <c r="P4459" s="54">
        <f>IF(OR($B4459="",P$3&lt;$D4459+Настройки!$B$7),0,MAX(0,$E4459-MAX(0,SUMIFS(Тех_Движение!$G$2:$G$5111,Тех_Движение!$D$2:$D$5111,$C4459,Тех_Движение!$B$2:$B$5111,"&lt;="&amp;P$3)-$F4459)))</f>
        <v/>
      </c>
      <c r="Q4459" s="54">
        <f>IF(OR($B4459="",Q$3&lt;$D4459+Настройки!$B$7),0,MAX(0,$E4459-MAX(0,SUMIFS(Тех_Движение!$G$2:$G$5111,Тех_Движение!$D$2:$D$5111,$C4459,Тех_Движение!$B$2:$B$5111,"&lt;="&amp;Q$3)-$F4459)))</f>
        <v/>
      </c>
      <c r="R4459" s="54">
        <f>IF($B4459="","",SUM($K4459:$Q4459))</f>
        <v/>
      </c>
      <c r="S4459" s="56">
        <f>IF($B4459="","",VLOOKUP($C4459,Настройки!$A$11:$L$17,9,FALSE))</f>
        <v/>
      </c>
      <c r="T4459" s="56">
        <f>IF($B4459="","",$R4459*$S4459)</f>
        <v/>
      </c>
    </row>
    <row r="4460">
      <c r="A4460" s="20">
        <f>Тех_Движение!$A$4457</f>
        <v/>
      </c>
      <c r="B4460" s="20">
        <f>IF(Тех_Движение!$F$4457&gt;0,Тех_Движение!$I$4457,"")</f>
        <v/>
      </c>
      <c r="C4460" s="20">
        <f>IF($B4460="","",Тех_Движение!$D$4457)</f>
        <v/>
      </c>
      <c r="D4460" s="42">
        <f>IF($B4460="","",Тех_Движение!$B$4457)</f>
        <v/>
      </c>
      <c r="E4460" s="54">
        <f>IF($B4460="","",Тех_Движение!$F$4457)</f>
        <v/>
      </c>
      <c r="F4460" s="54">
        <f>IF($B4460="","",SUMIFS($E$5:$E4459,$C$5:$C4459,$C4460))</f>
        <v/>
      </c>
      <c r="G4460" s="54">
        <f>IF($B4460="","",MAX(0,$E4460-MAX(0,SUMIFS(Тех_Движение!$G$2:$G$5111,Тех_Движение!$D$2:$D$5111,$C4460,Тех_Движение!$B$2:$B$5111,"&lt;="&amp;Настройки!$B$5-1)-$F4460)))</f>
        <v/>
      </c>
      <c r="H4460" s="54">
        <f>IF($B4460="","",IF(AND($D4460&gt;=Настройки!$B$5,$D4460&lt;=Настройки!$B$6),$E4460,0))</f>
        <v/>
      </c>
      <c r="I4460" s="54">
        <f>IF($B4460="","",$G4460+$H4460-$J4460)</f>
        <v/>
      </c>
      <c r="J4460" s="54">
        <f>IF($B4460="","",MAX(0,$E4460-MAX(0,SUMIFS(Тех_Движение!$G$2:$G$5111,Тех_Движение!$D$2:$D$5111,$C4460,Тех_Движение!$B$2:$B$5111,"&lt;="&amp;Настройки!$B$6)-$F4460)))</f>
        <v/>
      </c>
      <c r="K4460" s="54">
        <f>IF(OR($B4460="",K$3&lt;$D4460+Настройки!$B$7),0,MAX(0,$E4460-MAX(0,SUMIFS(Тех_Движение!$G$2:$G$5111,Тех_Движение!$D$2:$D$5111,$C4460,Тех_Движение!$B$2:$B$5111,"&lt;="&amp;K$3)-$F4460)))</f>
        <v/>
      </c>
      <c r="L4460" s="54">
        <f>IF(OR($B4460="",L$3&lt;$D4460+Настройки!$B$7),0,MAX(0,$E4460-MAX(0,SUMIFS(Тех_Движение!$G$2:$G$5111,Тех_Движение!$D$2:$D$5111,$C4460,Тех_Движение!$B$2:$B$5111,"&lt;="&amp;L$3)-$F4460)))</f>
        <v/>
      </c>
      <c r="M4460" s="54">
        <f>IF(OR($B4460="",M$3&lt;$D4460+Настройки!$B$7),0,MAX(0,$E4460-MAX(0,SUMIFS(Тех_Движение!$G$2:$G$5111,Тех_Движение!$D$2:$D$5111,$C4460,Тех_Движение!$B$2:$B$5111,"&lt;="&amp;M$3)-$F4460)))</f>
        <v/>
      </c>
      <c r="N4460" s="54">
        <f>IF(OR($B4460="",N$3&lt;$D4460+Настройки!$B$7),0,MAX(0,$E4460-MAX(0,SUMIFS(Тех_Движение!$G$2:$G$5111,Тех_Движение!$D$2:$D$5111,$C4460,Тех_Движение!$B$2:$B$5111,"&lt;="&amp;N$3)-$F4460)))</f>
        <v/>
      </c>
      <c r="O4460" s="54">
        <f>IF(OR($B4460="",O$3&lt;$D4460+Настройки!$B$7),0,MAX(0,$E4460-MAX(0,SUMIFS(Тех_Движение!$G$2:$G$5111,Тех_Движение!$D$2:$D$5111,$C4460,Тех_Движение!$B$2:$B$5111,"&lt;="&amp;O$3)-$F4460)))</f>
        <v/>
      </c>
      <c r="P4460" s="54">
        <f>IF(OR($B4460="",P$3&lt;$D4460+Настройки!$B$7),0,MAX(0,$E4460-MAX(0,SUMIFS(Тех_Движение!$G$2:$G$5111,Тех_Движение!$D$2:$D$5111,$C4460,Тех_Движение!$B$2:$B$5111,"&lt;="&amp;P$3)-$F4460)))</f>
        <v/>
      </c>
      <c r="Q4460" s="54">
        <f>IF(OR($B4460="",Q$3&lt;$D4460+Настройки!$B$7),0,MAX(0,$E4460-MAX(0,SUMIFS(Тех_Движение!$G$2:$G$5111,Тех_Движение!$D$2:$D$5111,$C4460,Тех_Движение!$B$2:$B$5111,"&lt;="&amp;Q$3)-$F4460)))</f>
        <v/>
      </c>
      <c r="R4460" s="54">
        <f>IF($B4460="","",SUM($K4460:$Q4460))</f>
        <v/>
      </c>
      <c r="S4460" s="56">
        <f>IF($B4460="","",VLOOKUP($C4460,Настройки!$A$11:$L$17,9,FALSE))</f>
        <v/>
      </c>
      <c r="T4460" s="56">
        <f>IF($B4460="","",$R4460*$S4460)</f>
        <v/>
      </c>
    </row>
    <row r="4461">
      <c r="A4461" s="20">
        <f>Тех_Движение!$A$4458</f>
        <v/>
      </c>
      <c r="B4461" s="20">
        <f>IF(Тех_Движение!$F$4458&gt;0,Тех_Движение!$I$4458,"")</f>
        <v/>
      </c>
      <c r="C4461" s="20">
        <f>IF($B4461="","",Тех_Движение!$D$4458)</f>
        <v/>
      </c>
      <c r="D4461" s="42">
        <f>IF($B4461="","",Тех_Движение!$B$4458)</f>
        <v/>
      </c>
      <c r="E4461" s="54">
        <f>IF($B4461="","",Тех_Движение!$F$4458)</f>
        <v/>
      </c>
      <c r="F4461" s="54">
        <f>IF($B4461="","",SUMIFS($E$5:$E4460,$C$5:$C4460,$C4461))</f>
        <v/>
      </c>
      <c r="G4461" s="54">
        <f>IF($B4461="","",MAX(0,$E4461-MAX(0,SUMIFS(Тех_Движение!$G$2:$G$5111,Тех_Движение!$D$2:$D$5111,$C4461,Тех_Движение!$B$2:$B$5111,"&lt;="&amp;Настройки!$B$5-1)-$F4461)))</f>
        <v/>
      </c>
      <c r="H4461" s="54">
        <f>IF($B4461="","",IF(AND($D4461&gt;=Настройки!$B$5,$D4461&lt;=Настройки!$B$6),$E4461,0))</f>
        <v/>
      </c>
      <c r="I4461" s="54">
        <f>IF($B4461="","",$G4461+$H4461-$J4461)</f>
        <v/>
      </c>
      <c r="J4461" s="54">
        <f>IF($B4461="","",MAX(0,$E4461-MAX(0,SUMIFS(Тех_Движение!$G$2:$G$5111,Тех_Движение!$D$2:$D$5111,$C4461,Тех_Движение!$B$2:$B$5111,"&lt;="&amp;Настройки!$B$6)-$F4461)))</f>
        <v/>
      </c>
      <c r="K4461" s="54">
        <f>IF(OR($B4461="",K$3&lt;$D4461+Настройки!$B$7),0,MAX(0,$E4461-MAX(0,SUMIFS(Тех_Движение!$G$2:$G$5111,Тех_Движение!$D$2:$D$5111,$C4461,Тех_Движение!$B$2:$B$5111,"&lt;="&amp;K$3)-$F4461)))</f>
        <v/>
      </c>
      <c r="L4461" s="54">
        <f>IF(OR($B4461="",L$3&lt;$D4461+Настройки!$B$7),0,MAX(0,$E4461-MAX(0,SUMIFS(Тех_Движение!$G$2:$G$5111,Тех_Движение!$D$2:$D$5111,$C4461,Тех_Движение!$B$2:$B$5111,"&lt;="&amp;L$3)-$F4461)))</f>
        <v/>
      </c>
      <c r="M4461" s="54">
        <f>IF(OR($B4461="",M$3&lt;$D4461+Настройки!$B$7),0,MAX(0,$E4461-MAX(0,SUMIFS(Тех_Движение!$G$2:$G$5111,Тех_Движение!$D$2:$D$5111,$C4461,Тех_Движение!$B$2:$B$5111,"&lt;="&amp;M$3)-$F4461)))</f>
        <v/>
      </c>
      <c r="N4461" s="54">
        <f>IF(OR($B4461="",N$3&lt;$D4461+Настройки!$B$7),0,MAX(0,$E4461-MAX(0,SUMIFS(Тех_Движение!$G$2:$G$5111,Тех_Движение!$D$2:$D$5111,$C4461,Тех_Движение!$B$2:$B$5111,"&lt;="&amp;N$3)-$F4461)))</f>
        <v/>
      </c>
      <c r="O4461" s="54">
        <f>IF(OR($B4461="",O$3&lt;$D4461+Настройки!$B$7),0,MAX(0,$E4461-MAX(0,SUMIFS(Тех_Движение!$G$2:$G$5111,Тех_Движение!$D$2:$D$5111,$C4461,Тех_Движение!$B$2:$B$5111,"&lt;="&amp;O$3)-$F4461)))</f>
        <v/>
      </c>
      <c r="P4461" s="54">
        <f>IF(OR($B4461="",P$3&lt;$D4461+Настройки!$B$7),0,MAX(0,$E4461-MAX(0,SUMIFS(Тех_Движение!$G$2:$G$5111,Тех_Движение!$D$2:$D$5111,$C4461,Тех_Движение!$B$2:$B$5111,"&lt;="&amp;P$3)-$F4461)))</f>
        <v/>
      </c>
      <c r="Q4461" s="54">
        <f>IF(OR($B4461="",Q$3&lt;$D4461+Настройки!$B$7),0,MAX(0,$E4461-MAX(0,SUMIFS(Тех_Движение!$G$2:$G$5111,Тех_Движение!$D$2:$D$5111,$C4461,Тех_Движение!$B$2:$B$5111,"&lt;="&amp;Q$3)-$F4461)))</f>
        <v/>
      </c>
      <c r="R4461" s="54">
        <f>IF($B4461="","",SUM($K4461:$Q4461))</f>
        <v/>
      </c>
      <c r="S4461" s="56">
        <f>IF($B4461="","",VLOOKUP($C4461,Настройки!$A$11:$L$17,9,FALSE))</f>
        <v/>
      </c>
      <c r="T4461" s="56">
        <f>IF($B4461="","",$R4461*$S4461)</f>
        <v/>
      </c>
    </row>
    <row r="4462">
      <c r="A4462" s="20">
        <f>Тех_Движение!$A$4459</f>
        <v/>
      </c>
      <c r="B4462" s="20">
        <f>IF(Тех_Движение!$F$4459&gt;0,Тех_Движение!$I$4459,"")</f>
        <v/>
      </c>
      <c r="C4462" s="20">
        <f>IF($B4462="","",Тех_Движение!$D$4459)</f>
        <v/>
      </c>
      <c r="D4462" s="42">
        <f>IF($B4462="","",Тех_Движение!$B$4459)</f>
        <v/>
      </c>
      <c r="E4462" s="54">
        <f>IF($B4462="","",Тех_Движение!$F$4459)</f>
        <v/>
      </c>
      <c r="F4462" s="54">
        <f>IF($B4462="","",SUMIFS($E$5:$E4461,$C$5:$C4461,$C4462))</f>
        <v/>
      </c>
      <c r="G4462" s="54">
        <f>IF($B4462="","",MAX(0,$E4462-MAX(0,SUMIFS(Тех_Движение!$G$2:$G$5111,Тех_Движение!$D$2:$D$5111,$C4462,Тех_Движение!$B$2:$B$5111,"&lt;="&amp;Настройки!$B$5-1)-$F4462)))</f>
        <v/>
      </c>
      <c r="H4462" s="54">
        <f>IF($B4462="","",IF(AND($D4462&gt;=Настройки!$B$5,$D4462&lt;=Настройки!$B$6),$E4462,0))</f>
        <v/>
      </c>
      <c r="I4462" s="54">
        <f>IF($B4462="","",$G4462+$H4462-$J4462)</f>
        <v/>
      </c>
      <c r="J4462" s="54">
        <f>IF($B4462="","",MAX(0,$E4462-MAX(0,SUMIFS(Тех_Движение!$G$2:$G$5111,Тех_Движение!$D$2:$D$5111,$C4462,Тех_Движение!$B$2:$B$5111,"&lt;="&amp;Настройки!$B$6)-$F4462)))</f>
        <v/>
      </c>
      <c r="K4462" s="54">
        <f>IF(OR($B4462="",K$3&lt;$D4462+Настройки!$B$7),0,MAX(0,$E4462-MAX(0,SUMIFS(Тех_Движение!$G$2:$G$5111,Тех_Движение!$D$2:$D$5111,$C4462,Тех_Движение!$B$2:$B$5111,"&lt;="&amp;K$3)-$F4462)))</f>
        <v/>
      </c>
      <c r="L4462" s="54">
        <f>IF(OR($B4462="",L$3&lt;$D4462+Настройки!$B$7),0,MAX(0,$E4462-MAX(0,SUMIFS(Тех_Движение!$G$2:$G$5111,Тех_Движение!$D$2:$D$5111,$C4462,Тех_Движение!$B$2:$B$5111,"&lt;="&amp;L$3)-$F4462)))</f>
        <v/>
      </c>
      <c r="M4462" s="54">
        <f>IF(OR($B4462="",M$3&lt;$D4462+Настройки!$B$7),0,MAX(0,$E4462-MAX(0,SUMIFS(Тех_Движение!$G$2:$G$5111,Тех_Движение!$D$2:$D$5111,$C4462,Тех_Движение!$B$2:$B$5111,"&lt;="&amp;M$3)-$F4462)))</f>
        <v/>
      </c>
      <c r="N4462" s="54">
        <f>IF(OR($B4462="",N$3&lt;$D4462+Настройки!$B$7),0,MAX(0,$E4462-MAX(0,SUMIFS(Тех_Движение!$G$2:$G$5111,Тех_Движение!$D$2:$D$5111,$C4462,Тех_Движение!$B$2:$B$5111,"&lt;="&amp;N$3)-$F4462)))</f>
        <v/>
      </c>
      <c r="O4462" s="54">
        <f>IF(OR($B4462="",O$3&lt;$D4462+Настройки!$B$7),0,MAX(0,$E4462-MAX(0,SUMIFS(Тех_Движение!$G$2:$G$5111,Тех_Движение!$D$2:$D$5111,$C4462,Тех_Движение!$B$2:$B$5111,"&lt;="&amp;O$3)-$F4462)))</f>
        <v/>
      </c>
      <c r="P4462" s="54">
        <f>IF(OR($B4462="",P$3&lt;$D4462+Настройки!$B$7),0,MAX(0,$E4462-MAX(0,SUMIFS(Тех_Движение!$G$2:$G$5111,Тех_Движение!$D$2:$D$5111,$C4462,Тех_Движение!$B$2:$B$5111,"&lt;="&amp;P$3)-$F4462)))</f>
        <v/>
      </c>
      <c r="Q4462" s="54">
        <f>IF(OR($B4462="",Q$3&lt;$D4462+Настройки!$B$7),0,MAX(0,$E4462-MAX(0,SUMIFS(Тех_Движение!$G$2:$G$5111,Тех_Движение!$D$2:$D$5111,$C4462,Тех_Движение!$B$2:$B$5111,"&lt;="&amp;Q$3)-$F4462)))</f>
        <v/>
      </c>
      <c r="R4462" s="54">
        <f>IF($B4462="","",SUM($K4462:$Q4462))</f>
        <v/>
      </c>
      <c r="S4462" s="56">
        <f>IF($B4462="","",VLOOKUP($C4462,Настройки!$A$11:$L$17,9,FALSE))</f>
        <v/>
      </c>
      <c r="T4462" s="56">
        <f>IF($B4462="","",$R4462*$S4462)</f>
        <v/>
      </c>
    </row>
    <row r="4463">
      <c r="A4463" s="20">
        <f>Тех_Движение!$A$4460</f>
        <v/>
      </c>
      <c r="B4463" s="20">
        <f>IF(Тех_Движение!$F$4460&gt;0,Тех_Движение!$I$4460,"")</f>
        <v/>
      </c>
      <c r="C4463" s="20">
        <f>IF($B4463="","",Тех_Движение!$D$4460)</f>
        <v/>
      </c>
      <c r="D4463" s="42">
        <f>IF($B4463="","",Тех_Движение!$B$4460)</f>
        <v/>
      </c>
      <c r="E4463" s="54">
        <f>IF($B4463="","",Тех_Движение!$F$4460)</f>
        <v/>
      </c>
      <c r="F4463" s="54">
        <f>IF($B4463="","",SUMIFS($E$5:$E4462,$C$5:$C4462,$C4463))</f>
        <v/>
      </c>
      <c r="G4463" s="54">
        <f>IF($B4463="","",MAX(0,$E4463-MAX(0,SUMIFS(Тех_Движение!$G$2:$G$5111,Тех_Движение!$D$2:$D$5111,$C4463,Тех_Движение!$B$2:$B$5111,"&lt;="&amp;Настройки!$B$5-1)-$F4463)))</f>
        <v/>
      </c>
      <c r="H4463" s="54">
        <f>IF($B4463="","",IF(AND($D4463&gt;=Настройки!$B$5,$D4463&lt;=Настройки!$B$6),$E4463,0))</f>
        <v/>
      </c>
      <c r="I4463" s="54">
        <f>IF($B4463="","",$G4463+$H4463-$J4463)</f>
        <v/>
      </c>
      <c r="J4463" s="54">
        <f>IF($B4463="","",MAX(0,$E4463-MAX(0,SUMIFS(Тех_Движение!$G$2:$G$5111,Тех_Движение!$D$2:$D$5111,$C4463,Тех_Движение!$B$2:$B$5111,"&lt;="&amp;Настройки!$B$6)-$F4463)))</f>
        <v/>
      </c>
      <c r="K4463" s="54">
        <f>IF(OR($B4463="",K$3&lt;$D4463+Настройки!$B$7),0,MAX(0,$E4463-MAX(0,SUMIFS(Тех_Движение!$G$2:$G$5111,Тех_Движение!$D$2:$D$5111,$C4463,Тех_Движение!$B$2:$B$5111,"&lt;="&amp;K$3)-$F4463)))</f>
        <v/>
      </c>
      <c r="L4463" s="54">
        <f>IF(OR($B4463="",L$3&lt;$D4463+Настройки!$B$7),0,MAX(0,$E4463-MAX(0,SUMIFS(Тех_Движение!$G$2:$G$5111,Тех_Движение!$D$2:$D$5111,$C4463,Тех_Движение!$B$2:$B$5111,"&lt;="&amp;L$3)-$F4463)))</f>
        <v/>
      </c>
      <c r="M4463" s="54">
        <f>IF(OR($B4463="",M$3&lt;$D4463+Настройки!$B$7),0,MAX(0,$E4463-MAX(0,SUMIFS(Тех_Движение!$G$2:$G$5111,Тех_Движение!$D$2:$D$5111,$C4463,Тех_Движение!$B$2:$B$5111,"&lt;="&amp;M$3)-$F4463)))</f>
        <v/>
      </c>
      <c r="N4463" s="54">
        <f>IF(OR($B4463="",N$3&lt;$D4463+Настройки!$B$7),0,MAX(0,$E4463-MAX(0,SUMIFS(Тех_Движение!$G$2:$G$5111,Тех_Движение!$D$2:$D$5111,$C4463,Тех_Движение!$B$2:$B$5111,"&lt;="&amp;N$3)-$F4463)))</f>
        <v/>
      </c>
      <c r="O4463" s="54">
        <f>IF(OR($B4463="",O$3&lt;$D4463+Настройки!$B$7),0,MAX(0,$E4463-MAX(0,SUMIFS(Тех_Движение!$G$2:$G$5111,Тех_Движение!$D$2:$D$5111,$C4463,Тех_Движение!$B$2:$B$5111,"&lt;="&amp;O$3)-$F4463)))</f>
        <v/>
      </c>
      <c r="P4463" s="54">
        <f>IF(OR($B4463="",P$3&lt;$D4463+Настройки!$B$7),0,MAX(0,$E4463-MAX(0,SUMIFS(Тех_Движение!$G$2:$G$5111,Тех_Движение!$D$2:$D$5111,$C4463,Тех_Движение!$B$2:$B$5111,"&lt;="&amp;P$3)-$F4463)))</f>
        <v/>
      </c>
      <c r="Q4463" s="54">
        <f>IF(OR($B4463="",Q$3&lt;$D4463+Настройки!$B$7),0,MAX(0,$E4463-MAX(0,SUMIFS(Тех_Движение!$G$2:$G$5111,Тех_Движение!$D$2:$D$5111,$C4463,Тех_Движение!$B$2:$B$5111,"&lt;="&amp;Q$3)-$F4463)))</f>
        <v/>
      </c>
      <c r="R4463" s="54">
        <f>IF($B4463="","",SUM($K4463:$Q4463))</f>
        <v/>
      </c>
      <c r="S4463" s="56">
        <f>IF($B4463="","",VLOOKUP($C4463,Настройки!$A$11:$L$17,9,FALSE))</f>
        <v/>
      </c>
      <c r="T4463" s="56">
        <f>IF($B4463="","",$R4463*$S4463)</f>
        <v/>
      </c>
    </row>
    <row r="4464">
      <c r="A4464" s="20">
        <f>Тех_Движение!$A$4461</f>
        <v/>
      </c>
      <c r="B4464" s="20">
        <f>IF(Тех_Движение!$F$4461&gt;0,Тех_Движение!$I$4461,"")</f>
        <v/>
      </c>
      <c r="C4464" s="20">
        <f>IF($B4464="","",Тех_Движение!$D$4461)</f>
        <v/>
      </c>
      <c r="D4464" s="42">
        <f>IF($B4464="","",Тех_Движение!$B$4461)</f>
        <v/>
      </c>
      <c r="E4464" s="54">
        <f>IF($B4464="","",Тех_Движение!$F$4461)</f>
        <v/>
      </c>
      <c r="F4464" s="54">
        <f>IF($B4464="","",SUMIFS($E$5:$E4463,$C$5:$C4463,$C4464))</f>
        <v/>
      </c>
      <c r="G4464" s="54">
        <f>IF($B4464="","",MAX(0,$E4464-MAX(0,SUMIFS(Тех_Движение!$G$2:$G$5111,Тех_Движение!$D$2:$D$5111,$C4464,Тех_Движение!$B$2:$B$5111,"&lt;="&amp;Настройки!$B$5-1)-$F4464)))</f>
        <v/>
      </c>
      <c r="H4464" s="54">
        <f>IF($B4464="","",IF(AND($D4464&gt;=Настройки!$B$5,$D4464&lt;=Настройки!$B$6),$E4464,0))</f>
        <v/>
      </c>
      <c r="I4464" s="54">
        <f>IF($B4464="","",$G4464+$H4464-$J4464)</f>
        <v/>
      </c>
      <c r="J4464" s="54">
        <f>IF($B4464="","",MAX(0,$E4464-MAX(0,SUMIFS(Тех_Движение!$G$2:$G$5111,Тех_Движение!$D$2:$D$5111,$C4464,Тех_Движение!$B$2:$B$5111,"&lt;="&amp;Настройки!$B$6)-$F4464)))</f>
        <v/>
      </c>
      <c r="K4464" s="54">
        <f>IF(OR($B4464="",K$3&lt;$D4464+Настройки!$B$7),0,MAX(0,$E4464-MAX(0,SUMIFS(Тех_Движение!$G$2:$G$5111,Тех_Движение!$D$2:$D$5111,$C4464,Тех_Движение!$B$2:$B$5111,"&lt;="&amp;K$3)-$F4464)))</f>
        <v/>
      </c>
      <c r="L4464" s="54">
        <f>IF(OR($B4464="",L$3&lt;$D4464+Настройки!$B$7),0,MAX(0,$E4464-MAX(0,SUMIFS(Тех_Движение!$G$2:$G$5111,Тех_Движение!$D$2:$D$5111,$C4464,Тех_Движение!$B$2:$B$5111,"&lt;="&amp;L$3)-$F4464)))</f>
        <v/>
      </c>
      <c r="M4464" s="54">
        <f>IF(OR($B4464="",M$3&lt;$D4464+Настройки!$B$7),0,MAX(0,$E4464-MAX(0,SUMIFS(Тех_Движение!$G$2:$G$5111,Тех_Движение!$D$2:$D$5111,$C4464,Тех_Движение!$B$2:$B$5111,"&lt;="&amp;M$3)-$F4464)))</f>
        <v/>
      </c>
      <c r="N4464" s="54">
        <f>IF(OR($B4464="",N$3&lt;$D4464+Настройки!$B$7),0,MAX(0,$E4464-MAX(0,SUMIFS(Тех_Движение!$G$2:$G$5111,Тех_Движение!$D$2:$D$5111,$C4464,Тех_Движение!$B$2:$B$5111,"&lt;="&amp;N$3)-$F4464)))</f>
        <v/>
      </c>
      <c r="O4464" s="54">
        <f>IF(OR($B4464="",O$3&lt;$D4464+Настройки!$B$7),0,MAX(0,$E4464-MAX(0,SUMIFS(Тех_Движение!$G$2:$G$5111,Тех_Движение!$D$2:$D$5111,$C4464,Тех_Движение!$B$2:$B$5111,"&lt;="&amp;O$3)-$F4464)))</f>
        <v/>
      </c>
      <c r="P4464" s="54">
        <f>IF(OR($B4464="",P$3&lt;$D4464+Настройки!$B$7),0,MAX(0,$E4464-MAX(0,SUMIFS(Тех_Движение!$G$2:$G$5111,Тех_Движение!$D$2:$D$5111,$C4464,Тех_Движение!$B$2:$B$5111,"&lt;="&amp;P$3)-$F4464)))</f>
        <v/>
      </c>
      <c r="Q4464" s="54">
        <f>IF(OR($B4464="",Q$3&lt;$D4464+Настройки!$B$7),0,MAX(0,$E4464-MAX(0,SUMIFS(Тех_Движение!$G$2:$G$5111,Тех_Движение!$D$2:$D$5111,$C4464,Тех_Движение!$B$2:$B$5111,"&lt;="&amp;Q$3)-$F4464)))</f>
        <v/>
      </c>
      <c r="R4464" s="54">
        <f>IF($B4464="","",SUM($K4464:$Q4464))</f>
        <v/>
      </c>
      <c r="S4464" s="56">
        <f>IF($B4464="","",VLOOKUP($C4464,Настройки!$A$11:$L$17,9,FALSE))</f>
        <v/>
      </c>
      <c r="T4464" s="56">
        <f>IF($B4464="","",$R4464*$S4464)</f>
        <v/>
      </c>
    </row>
    <row r="4465">
      <c r="A4465" s="20">
        <f>Тех_Движение!$A$4462</f>
        <v/>
      </c>
      <c r="B4465" s="20">
        <f>IF(Тех_Движение!$F$4462&gt;0,Тех_Движение!$I$4462,"")</f>
        <v/>
      </c>
      <c r="C4465" s="20">
        <f>IF($B4465="","",Тех_Движение!$D$4462)</f>
        <v/>
      </c>
      <c r="D4465" s="42">
        <f>IF($B4465="","",Тех_Движение!$B$4462)</f>
        <v/>
      </c>
      <c r="E4465" s="54">
        <f>IF($B4465="","",Тех_Движение!$F$4462)</f>
        <v/>
      </c>
      <c r="F4465" s="54">
        <f>IF($B4465="","",SUMIFS($E$5:$E4464,$C$5:$C4464,$C4465))</f>
        <v/>
      </c>
      <c r="G4465" s="54">
        <f>IF($B4465="","",MAX(0,$E4465-MAX(0,SUMIFS(Тех_Движение!$G$2:$G$5111,Тех_Движение!$D$2:$D$5111,$C4465,Тех_Движение!$B$2:$B$5111,"&lt;="&amp;Настройки!$B$5-1)-$F4465)))</f>
        <v/>
      </c>
      <c r="H4465" s="54">
        <f>IF($B4465="","",IF(AND($D4465&gt;=Настройки!$B$5,$D4465&lt;=Настройки!$B$6),$E4465,0))</f>
        <v/>
      </c>
      <c r="I4465" s="54">
        <f>IF($B4465="","",$G4465+$H4465-$J4465)</f>
        <v/>
      </c>
      <c r="J4465" s="54">
        <f>IF($B4465="","",MAX(0,$E4465-MAX(0,SUMIFS(Тех_Движение!$G$2:$G$5111,Тех_Движение!$D$2:$D$5111,$C4465,Тех_Движение!$B$2:$B$5111,"&lt;="&amp;Настройки!$B$6)-$F4465)))</f>
        <v/>
      </c>
      <c r="K4465" s="54">
        <f>IF(OR($B4465="",K$3&lt;$D4465+Настройки!$B$7),0,MAX(0,$E4465-MAX(0,SUMIFS(Тех_Движение!$G$2:$G$5111,Тех_Движение!$D$2:$D$5111,$C4465,Тех_Движение!$B$2:$B$5111,"&lt;="&amp;K$3)-$F4465)))</f>
        <v/>
      </c>
      <c r="L4465" s="54">
        <f>IF(OR($B4465="",L$3&lt;$D4465+Настройки!$B$7),0,MAX(0,$E4465-MAX(0,SUMIFS(Тех_Движение!$G$2:$G$5111,Тех_Движение!$D$2:$D$5111,$C4465,Тех_Движение!$B$2:$B$5111,"&lt;="&amp;L$3)-$F4465)))</f>
        <v/>
      </c>
      <c r="M4465" s="54">
        <f>IF(OR($B4465="",M$3&lt;$D4465+Настройки!$B$7),0,MAX(0,$E4465-MAX(0,SUMIFS(Тех_Движение!$G$2:$G$5111,Тех_Движение!$D$2:$D$5111,$C4465,Тех_Движение!$B$2:$B$5111,"&lt;="&amp;M$3)-$F4465)))</f>
        <v/>
      </c>
      <c r="N4465" s="54">
        <f>IF(OR($B4465="",N$3&lt;$D4465+Настройки!$B$7),0,MAX(0,$E4465-MAX(0,SUMIFS(Тех_Движение!$G$2:$G$5111,Тех_Движение!$D$2:$D$5111,$C4465,Тех_Движение!$B$2:$B$5111,"&lt;="&amp;N$3)-$F4465)))</f>
        <v/>
      </c>
      <c r="O4465" s="54">
        <f>IF(OR($B4465="",O$3&lt;$D4465+Настройки!$B$7),0,MAX(0,$E4465-MAX(0,SUMIFS(Тех_Движение!$G$2:$G$5111,Тех_Движение!$D$2:$D$5111,$C4465,Тех_Движение!$B$2:$B$5111,"&lt;="&amp;O$3)-$F4465)))</f>
        <v/>
      </c>
      <c r="P4465" s="54">
        <f>IF(OR($B4465="",P$3&lt;$D4465+Настройки!$B$7),0,MAX(0,$E4465-MAX(0,SUMIFS(Тех_Движение!$G$2:$G$5111,Тех_Движение!$D$2:$D$5111,$C4465,Тех_Движение!$B$2:$B$5111,"&lt;="&amp;P$3)-$F4465)))</f>
        <v/>
      </c>
      <c r="Q4465" s="54">
        <f>IF(OR($B4465="",Q$3&lt;$D4465+Настройки!$B$7),0,MAX(0,$E4465-MAX(0,SUMIFS(Тех_Движение!$G$2:$G$5111,Тех_Движение!$D$2:$D$5111,$C4465,Тех_Движение!$B$2:$B$5111,"&lt;="&amp;Q$3)-$F4465)))</f>
        <v/>
      </c>
      <c r="R4465" s="54">
        <f>IF($B4465="","",SUM($K4465:$Q4465))</f>
        <v/>
      </c>
      <c r="S4465" s="56">
        <f>IF($B4465="","",VLOOKUP($C4465,Настройки!$A$11:$L$17,9,FALSE))</f>
        <v/>
      </c>
      <c r="T4465" s="56">
        <f>IF($B4465="","",$R4465*$S4465)</f>
        <v/>
      </c>
    </row>
    <row r="4466">
      <c r="A4466" s="20">
        <f>Тех_Движение!$A$4463</f>
        <v/>
      </c>
      <c r="B4466" s="20">
        <f>IF(Тех_Движение!$F$4463&gt;0,Тех_Движение!$I$4463,"")</f>
        <v/>
      </c>
      <c r="C4466" s="20">
        <f>IF($B4466="","",Тех_Движение!$D$4463)</f>
        <v/>
      </c>
      <c r="D4466" s="42">
        <f>IF($B4466="","",Тех_Движение!$B$4463)</f>
        <v/>
      </c>
      <c r="E4466" s="54">
        <f>IF($B4466="","",Тех_Движение!$F$4463)</f>
        <v/>
      </c>
      <c r="F4466" s="54">
        <f>IF($B4466="","",SUMIFS($E$5:$E4465,$C$5:$C4465,$C4466))</f>
        <v/>
      </c>
      <c r="G4466" s="54">
        <f>IF($B4466="","",MAX(0,$E4466-MAX(0,SUMIFS(Тех_Движение!$G$2:$G$5111,Тех_Движение!$D$2:$D$5111,$C4466,Тех_Движение!$B$2:$B$5111,"&lt;="&amp;Настройки!$B$5-1)-$F4466)))</f>
        <v/>
      </c>
      <c r="H4466" s="54">
        <f>IF($B4466="","",IF(AND($D4466&gt;=Настройки!$B$5,$D4466&lt;=Настройки!$B$6),$E4466,0))</f>
        <v/>
      </c>
      <c r="I4466" s="54">
        <f>IF($B4466="","",$G4466+$H4466-$J4466)</f>
        <v/>
      </c>
      <c r="J4466" s="54">
        <f>IF($B4466="","",MAX(0,$E4466-MAX(0,SUMIFS(Тех_Движение!$G$2:$G$5111,Тех_Движение!$D$2:$D$5111,$C4466,Тех_Движение!$B$2:$B$5111,"&lt;="&amp;Настройки!$B$6)-$F4466)))</f>
        <v/>
      </c>
      <c r="K4466" s="54">
        <f>IF(OR($B4466="",K$3&lt;$D4466+Настройки!$B$7),0,MAX(0,$E4466-MAX(0,SUMIFS(Тех_Движение!$G$2:$G$5111,Тех_Движение!$D$2:$D$5111,$C4466,Тех_Движение!$B$2:$B$5111,"&lt;="&amp;K$3)-$F4466)))</f>
        <v/>
      </c>
      <c r="L4466" s="54">
        <f>IF(OR($B4466="",L$3&lt;$D4466+Настройки!$B$7),0,MAX(0,$E4466-MAX(0,SUMIFS(Тех_Движение!$G$2:$G$5111,Тех_Движение!$D$2:$D$5111,$C4466,Тех_Движение!$B$2:$B$5111,"&lt;="&amp;L$3)-$F4466)))</f>
        <v/>
      </c>
      <c r="M4466" s="54">
        <f>IF(OR($B4466="",M$3&lt;$D4466+Настройки!$B$7),0,MAX(0,$E4466-MAX(0,SUMIFS(Тех_Движение!$G$2:$G$5111,Тех_Движение!$D$2:$D$5111,$C4466,Тех_Движение!$B$2:$B$5111,"&lt;="&amp;M$3)-$F4466)))</f>
        <v/>
      </c>
      <c r="N4466" s="54">
        <f>IF(OR($B4466="",N$3&lt;$D4466+Настройки!$B$7),0,MAX(0,$E4466-MAX(0,SUMIFS(Тех_Движение!$G$2:$G$5111,Тех_Движение!$D$2:$D$5111,$C4466,Тех_Движение!$B$2:$B$5111,"&lt;="&amp;N$3)-$F4466)))</f>
        <v/>
      </c>
      <c r="O4466" s="54">
        <f>IF(OR($B4466="",O$3&lt;$D4466+Настройки!$B$7),0,MAX(0,$E4466-MAX(0,SUMIFS(Тех_Движение!$G$2:$G$5111,Тех_Движение!$D$2:$D$5111,$C4466,Тех_Движение!$B$2:$B$5111,"&lt;="&amp;O$3)-$F4466)))</f>
        <v/>
      </c>
      <c r="P4466" s="54">
        <f>IF(OR($B4466="",P$3&lt;$D4466+Настройки!$B$7),0,MAX(0,$E4466-MAX(0,SUMIFS(Тех_Движение!$G$2:$G$5111,Тех_Движение!$D$2:$D$5111,$C4466,Тех_Движение!$B$2:$B$5111,"&lt;="&amp;P$3)-$F4466)))</f>
        <v/>
      </c>
      <c r="Q4466" s="54">
        <f>IF(OR($B4466="",Q$3&lt;$D4466+Настройки!$B$7),0,MAX(0,$E4466-MAX(0,SUMIFS(Тех_Движение!$G$2:$G$5111,Тех_Движение!$D$2:$D$5111,$C4466,Тех_Движение!$B$2:$B$5111,"&lt;="&amp;Q$3)-$F4466)))</f>
        <v/>
      </c>
      <c r="R4466" s="54">
        <f>IF($B4466="","",SUM($K4466:$Q4466))</f>
        <v/>
      </c>
      <c r="S4466" s="56">
        <f>IF($B4466="","",VLOOKUP($C4466,Настройки!$A$11:$L$17,9,FALSE))</f>
        <v/>
      </c>
      <c r="T4466" s="56">
        <f>IF($B4466="","",$R4466*$S4466)</f>
        <v/>
      </c>
    </row>
    <row r="4467">
      <c r="A4467" s="20">
        <f>Тех_Движение!$A$4464</f>
        <v/>
      </c>
      <c r="B4467" s="20">
        <f>IF(Тех_Движение!$F$4464&gt;0,Тех_Движение!$I$4464,"")</f>
        <v/>
      </c>
      <c r="C4467" s="20">
        <f>IF($B4467="","",Тех_Движение!$D$4464)</f>
        <v/>
      </c>
      <c r="D4467" s="42">
        <f>IF($B4467="","",Тех_Движение!$B$4464)</f>
        <v/>
      </c>
      <c r="E4467" s="54">
        <f>IF($B4467="","",Тех_Движение!$F$4464)</f>
        <v/>
      </c>
      <c r="F4467" s="54">
        <f>IF($B4467="","",SUMIFS($E$5:$E4466,$C$5:$C4466,$C4467))</f>
        <v/>
      </c>
      <c r="G4467" s="54">
        <f>IF($B4467="","",MAX(0,$E4467-MAX(0,SUMIFS(Тех_Движение!$G$2:$G$5111,Тех_Движение!$D$2:$D$5111,$C4467,Тех_Движение!$B$2:$B$5111,"&lt;="&amp;Настройки!$B$5-1)-$F4467)))</f>
        <v/>
      </c>
      <c r="H4467" s="54">
        <f>IF($B4467="","",IF(AND($D4467&gt;=Настройки!$B$5,$D4467&lt;=Настройки!$B$6),$E4467,0))</f>
        <v/>
      </c>
      <c r="I4467" s="54">
        <f>IF($B4467="","",$G4467+$H4467-$J4467)</f>
        <v/>
      </c>
      <c r="J4467" s="54">
        <f>IF($B4467="","",MAX(0,$E4467-MAX(0,SUMIFS(Тех_Движение!$G$2:$G$5111,Тех_Движение!$D$2:$D$5111,$C4467,Тех_Движение!$B$2:$B$5111,"&lt;="&amp;Настройки!$B$6)-$F4467)))</f>
        <v/>
      </c>
      <c r="K4467" s="54">
        <f>IF(OR($B4467="",K$3&lt;$D4467+Настройки!$B$7),0,MAX(0,$E4467-MAX(0,SUMIFS(Тех_Движение!$G$2:$G$5111,Тех_Движение!$D$2:$D$5111,$C4467,Тех_Движение!$B$2:$B$5111,"&lt;="&amp;K$3)-$F4467)))</f>
        <v/>
      </c>
      <c r="L4467" s="54">
        <f>IF(OR($B4467="",L$3&lt;$D4467+Настройки!$B$7),0,MAX(0,$E4467-MAX(0,SUMIFS(Тех_Движение!$G$2:$G$5111,Тех_Движение!$D$2:$D$5111,$C4467,Тех_Движение!$B$2:$B$5111,"&lt;="&amp;L$3)-$F4467)))</f>
        <v/>
      </c>
      <c r="M4467" s="54">
        <f>IF(OR($B4467="",M$3&lt;$D4467+Настройки!$B$7),0,MAX(0,$E4467-MAX(0,SUMIFS(Тех_Движение!$G$2:$G$5111,Тех_Движение!$D$2:$D$5111,$C4467,Тех_Движение!$B$2:$B$5111,"&lt;="&amp;M$3)-$F4467)))</f>
        <v/>
      </c>
      <c r="N4467" s="54">
        <f>IF(OR($B4467="",N$3&lt;$D4467+Настройки!$B$7),0,MAX(0,$E4467-MAX(0,SUMIFS(Тех_Движение!$G$2:$G$5111,Тех_Движение!$D$2:$D$5111,$C4467,Тех_Движение!$B$2:$B$5111,"&lt;="&amp;N$3)-$F4467)))</f>
        <v/>
      </c>
      <c r="O4467" s="54">
        <f>IF(OR($B4467="",O$3&lt;$D4467+Настройки!$B$7),0,MAX(0,$E4467-MAX(0,SUMIFS(Тех_Движение!$G$2:$G$5111,Тех_Движение!$D$2:$D$5111,$C4467,Тех_Движение!$B$2:$B$5111,"&lt;="&amp;O$3)-$F4467)))</f>
        <v/>
      </c>
      <c r="P4467" s="54">
        <f>IF(OR($B4467="",P$3&lt;$D4467+Настройки!$B$7),0,MAX(0,$E4467-MAX(0,SUMIFS(Тех_Движение!$G$2:$G$5111,Тех_Движение!$D$2:$D$5111,$C4467,Тех_Движение!$B$2:$B$5111,"&lt;="&amp;P$3)-$F4467)))</f>
        <v/>
      </c>
      <c r="Q4467" s="54">
        <f>IF(OR($B4467="",Q$3&lt;$D4467+Настройки!$B$7),0,MAX(0,$E4467-MAX(0,SUMIFS(Тех_Движение!$G$2:$G$5111,Тех_Движение!$D$2:$D$5111,$C4467,Тех_Движение!$B$2:$B$5111,"&lt;="&amp;Q$3)-$F4467)))</f>
        <v/>
      </c>
      <c r="R4467" s="54">
        <f>IF($B4467="","",SUM($K4467:$Q4467))</f>
        <v/>
      </c>
      <c r="S4467" s="56">
        <f>IF($B4467="","",VLOOKUP($C4467,Настройки!$A$11:$L$17,9,FALSE))</f>
        <v/>
      </c>
      <c r="T4467" s="56">
        <f>IF($B4467="","",$R4467*$S4467)</f>
        <v/>
      </c>
    </row>
    <row r="4468">
      <c r="A4468" s="20">
        <f>Тех_Движение!$A$4465</f>
        <v/>
      </c>
      <c r="B4468" s="20">
        <f>IF(Тех_Движение!$F$4465&gt;0,Тех_Движение!$I$4465,"")</f>
        <v/>
      </c>
      <c r="C4468" s="20">
        <f>IF($B4468="","",Тех_Движение!$D$4465)</f>
        <v/>
      </c>
      <c r="D4468" s="42">
        <f>IF($B4468="","",Тех_Движение!$B$4465)</f>
        <v/>
      </c>
      <c r="E4468" s="54">
        <f>IF($B4468="","",Тех_Движение!$F$4465)</f>
        <v/>
      </c>
      <c r="F4468" s="54">
        <f>IF($B4468="","",SUMIFS($E$5:$E4467,$C$5:$C4467,$C4468))</f>
        <v/>
      </c>
      <c r="G4468" s="54">
        <f>IF($B4468="","",MAX(0,$E4468-MAX(0,SUMIFS(Тех_Движение!$G$2:$G$5111,Тех_Движение!$D$2:$D$5111,$C4468,Тех_Движение!$B$2:$B$5111,"&lt;="&amp;Настройки!$B$5-1)-$F4468)))</f>
        <v/>
      </c>
      <c r="H4468" s="54">
        <f>IF($B4468="","",IF(AND($D4468&gt;=Настройки!$B$5,$D4468&lt;=Настройки!$B$6),$E4468,0))</f>
        <v/>
      </c>
      <c r="I4468" s="54">
        <f>IF($B4468="","",$G4468+$H4468-$J4468)</f>
        <v/>
      </c>
      <c r="J4468" s="54">
        <f>IF($B4468="","",MAX(0,$E4468-MAX(0,SUMIFS(Тех_Движение!$G$2:$G$5111,Тех_Движение!$D$2:$D$5111,$C4468,Тех_Движение!$B$2:$B$5111,"&lt;="&amp;Настройки!$B$6)-$F4468)))</f>
        <v/>
      </c>
      <c r="K4468" s="54">
        <f>IF(OR($B4468="",K$3&lt;$D4468+Настройки!$B$7),0,MAX(0,$E4468-MAX(0,SUMIFS(Тех_Движение!$G$2:$G$5111,Тех_Движение!$D$2:$D$5111,$C4468,Тех_Движение!$B$2:$B$5111,"&lt;="&amp;K$3)-$F4468)))</f>
        <v/>
      </c>
      <c r="L4468" s="54">
        <f>IF(OR($B4468="",L$3&lt;$D4468+Настройки!$B$7),0,MAX(0,$E4468-MAX(0,SUMIFS(Тех_Движение!$G$2:$G$5111,Тех_Движение!$D$2:$D$5111,$C4468,Тех_Движение!$B$2:$B$5111,"&lt;="&amp;L$3)-$F4468)))</f>
        <v/>
      </c>
      <c r="M4468" s="54">
        <f>IF(OR($B4468="",M$3&lt;$D4468+Настройки!$B$7),0,MAX(0,$E4468-MAX(0,SUMIFS(Тех_Движение!$G$2:$G$5111,Тех_Движение!$D$2:$D$5111,$C4468,Тех_Движение!$B$2:$B$5111,"&lt;="&amp;M$3)-$F4468)))</f>
        <v/>
      </c>
      <c r="N4468" s="54">
        <f>IF(OR($B4468="",N$3&lt;$D4468+Настройки!$B$7),0,MAX(0,$E4468-MAX(0,SUMIFS(Тех_Движение!$G$2:$G$5111,Тех_Движение!$D$2:$D$5111,$C4468,Тех_Движение!$B$2:$B$5111,"&lt;="&amp;N$3)-$F4468)))</f>
        <v/>
      </c>
      <c r="O4468" s="54">
        <f>IF(OR($B4468="",O$3&lt;$D4468+Настройки!$B$7),0,MAX(0,$E4468-MAX(0,SUMIFS(Тех_Движение!$G$2:$G$5111,Тех_Движение!$D$2:$D$5111,$C4468,Тех_Движение!$B$2:$B$5111,"&lt;="&amp;O$3)-$F4468)))</f>
        <v/>
      </c>
      <c r="P4468" s="54">
        <f>IF(OR($B4468="",P$3&lt;$D4468+Настройки!$B$7),0,MAX(0,$E4468-MAX(0,SUMIFS(Тех_Движение!$G$2:$G$5111,Тех_Движение!$D$2:$D$5111,$C4468,Тех_Движение!$B$2:$B$5111,"&lt;="&amp;P$3)-$F4468)))</f>
        <v/>
      </c>
      <c r="Q4468" s="54">
        <f>IF(OR($B4468="",Q$3&lt;$D4468+Настройки!$B$7),0,MAX(0,$E4468-MAX(0,SUMIFS(Тех_Движение!$G$2:$G$5111,Тех_Движение!$D$2:$D$5111,$C4468,Тех_Движение!$B$2:$B$5111,"&lt;="&amp;Q$3)-$F4468)))</f>
        <v/>
      </c>
      <c r="R4468" s="54">
        <f>IF($B4468="","",SUM($K4468:$Q4468))</f>
        <v/>
      </c>
      <c r="S4468" s="56">
        <f>IF($B4468="","",VLOOKUP($C4468,Настройки!$A$11:$L$17,9,FALSE))</f>
        <v/>
      </c>
      <c r="T4468" s="56">
        <f>IF($B4468="","",$R4468*$S4468)</f>
        <v/>
      </c>
    </row>
    <row r="4469">
      <c r="A4469" s="20">
        <f>Тех_Движение!$A$4466</f>
        <v/>
      </c>
      <c r="B4469" s="20">
        <f>IF(Тех_Движение!$F$4466&gt;0,Тех_Движение!$I$4466,"")</f>
        <v/>
      </c>
      <c r="C4469" s="20">
        <f>IF($B4469="","",Тех_Движение!$D$4466)</f>
        <v/>
      </c>
      <c r="D4469" s="42">
        <f>IF($B4469="","",Тех_Движение!$B$4466)</f>
        <v/>
      </c>
      <c r="E4469" s="54">
        <f>IF($B4469="","",Тех_Движение!$F$4466)</f>
        <v/>
      </c>
      <c r="F4469" s="54">
        <f>IF($B4469="","",SUMIFS($E$5:$E4468,$C$5:$C4468,$C4469))</f>
        <v/>
      </c>
      <c r="G4469" s="54">
        <f>IF($B4469="","",MAX(0,$E4469-MAX(0,SUMIFS(Тех_Движение!$G$2:$G$5111,Тех_Движение!$D$2:$D$5111,$C4469,Тех_Движение!$B$2:$B$5111,"&lt;="&amp;Настройки!$B$5-1)-$F4469)))</f>
        <v/>
      </c>
      <c r="H4469" s="54">
        <f>IF($B4469="","",IF(AND($D4469&gt;=Настройки!$B$5,$D4469&lt;=Настройки!$B$6),$E4469,0))</f>
        <v/>
      </c>
      <c r="I4469" s="54">
        <f>IF($B4469="","",$G4469+$H4469-$J4469)</f>
        <v/>
      </c>
      <c r="J4469" s="54">
        <f>IF($B4469="","",MAX(0,$E4469-MAX(0,SUMIFS(Тех_Движение!$G$2:$G$5111,Тех_Движение!$D$2:$D$5111,$C4469,Тех_Движение!$B$2:$B$5111,"&lt;="&amp;Настройки!$B$6)-$F4469)))</f>
        <v/>
      </c>
      <c r="K4469" s="54">
        <f>IF(OR($B4469="",K$3&lt;$D4469+Настройки!$B$7),0,MAX(0,$E4469-MAX(0,SUMIFS(Тех_Движение!$G$2:$G$5111,Тех_Движение!$D$2:$D$5111,$C4469,Тех_Движение!$B$2:$B$5111,"&lt;="&amp;K$3)-$F4469)))</f>
        <v/>
      </c>
      <c r="L4469" s="54">
        <f>IF(OR($B4469="",L$3&lt;$D4469+Настройки!$B$7),0,MAX(0,$E4469-MAX(0,SUMIFS(Тех_Движение!$G$2:$G$5111,Тех_Движение!$D$2:$D$5111,$C4469,Тех_Движение!$B$2:$B$5111,"&lt;="&amp;L$3)-$F4469)))</f>
        <v/>
      </c>
      <c r="M4469" s="54">
        <f>IF(OR($B4469="",M$3&lt;$D4469+Настройки!$B$7),0,MAX(0,$E4469-MAX(0,SUMIFS(Тех_Движение!$G$2:$G$5111,Тех_Движение!$D$2:$D$5111,$C4469,Тех_Движение!$B$2:$B$5111,"&lt;="&amp;M$3)-$F4469)))</f>
        <v/>
      </c>
      <c r="N4469" s="54">
        <f>IF(OR($B4469="",N$3&lt;$D4469+Настройки!$B$7),0,MAX(0,$E4469-MAX(0,SUMIFS(Тех_Движение!$G$2:$G$5111,Тех_Движение!$D$2:$D$5111,$C4469,Тех_Движение!$B$2:$B$5111,"&lt;="&amp;N$3)-$F4469)))</f>
        <v/>
      </c>
      <c r="O4469" s="54">
        <f>IF(OR($B4469="",O$3&lt;$D4469+Настройки!$B$7),0,MAX(0,$E4469-MAX(0,SUMIFS(Тех_Движение!$G$2:$G$5111,Тех_Движение!$D$2:$D$5111,$C4469,Тех_Движение!$B$2:$B$5111,"&lt;="&amp;O$3)-$F4469)))</f>
        <v/>
      </c>
      <c r="P4469" s="54">
        <f>IF(OR($B4469="",P$3&lt;$D4469+Настройки!$B$7),0,MAX(0,$E4469-MAX(0,SUMIFS(Тех_Движение!$G$2:$G$5111,Тех_Движение!$D$2:$D$5111,$C4469,Тех_Движение!$B$2:$B$5111,"&lt;="&amp;P$3)-$F4469)))</f>
        <v/>
      </c>
      <c r="Q4469" s="54">
        <f>IF(OR($B4469="",Q$3&lt;$D4469+Настройки!$B$7),0,MAX(0,$E4469-MAX(0,SUMIFS(Тех_Движение!$G$2:$G$5111,Тех_Движение!$D$2:$D$5111,$C4469,Тех_Движение!$B$2:$B$5111,"&lt;="&amp;Q$3)-$F4469)))</f>
        <v/>
      </c>
      <c r="R4469" s="54">
        <f>IF($B4469="","",SUM($K4469:$Q4469))</f>
        <v/>
      </c>
      <c r="S4469" s="56">
        <f>IF($B4469="","",VLOOKUP($C4469,Настройки!$A$11:$L$17,9,FALSE))</f>
        <v/>
      </c>
      <c r="T4469" s="56">
        <f>IF($B4469="","",$R4469*$S4469)</f>
        <v/>
      </c>
    </row>
    <row r="4470">
      <c r="A4470" s="20">
        <f>Тех_Движение!$A$4467</f>
        <v/>
      </c>
      <c r="B4470" s="20">
        <f>IF(Тех_Движение!$F$4467&gt;0,Тех_Движение!$I$4467,"")</f>
        <v/>
      </c>
      <c r="C4470" s="20">
        <f>IF($B4470="","",Тех_Движение!$D$4467)</f>
        <v/>
      </c>
      <c r="D4470" s="42">
        <f>IF($B4470="","",Тех_Движение!$B$4467)</f>
        <v/>
      </c>
      <c r="E4470" s="54">
        <f>IF($B4470="","",Тех_Движение!$F$4467)</f>
        <v/>
      </c>
      <c r="F4470" s="54">
        <f>IF($B4470="","",SUMIFS($E$5:$E4469,$C$5:$C4469,$C4470))</f>
        <v/>
      </c>
      <c r="G4470" s="54">
        <f>IF($B4470="","",MAX(0,$E4470-MAX(0,SUMIFS(Тех_Движение!$G$2:$G$5111,Тех_Движение!$D$2:$D$5111,$C4470,Тех_Движение!$B$2:$B$5111,"&lt;="&amp;Настройки!$B$5-1)-$F4470)))</f>
        <v/>
      </c>
      <c r="H4470" s="54">
        <f>IF($B4470="","",IF(AND($D4470&gt;=Настройки!$B$5,$D4470&lt;=Настройки!$B$6),$E4470,0))</f>
        <v/>
      </c>
      <c r="I4470" s="54">
        <f>IF($B4470="","",$G4470+$H4470-$J4470)</f>
        <v/>
      </c>
      <c r="J4470" s="54">
        <f>IF($B4470="","",MAX(0,$E4470-MAX(0,SUMIFS(Тех_Движение!$G$2:$G$5111,Тех_Движение!$D$2:$D$5111,$C4470,Тех_Движение!$B$2:$B$5111,"&lt;="&amp;Настройки!$B$6)-$F4470)))</f>
        <v/>
      </c>
      <c r="K4470" s="54">
        <f>IF(OR($B4470="",K$3&lt;$D4470+Настройки!$B$7),0,MAX(0,$E4470-MAX(0,SUMIFS(Тех_Движение!$G$2:$G$5111,Тех_Движение!$D$2:$D$5111,$C4470,Тех_Движение!$B$2:$B$5111,"&lt;="&amp;K$3)-$F4470)))</f>
        <v/>
      </c>
      <c r="L4470" s="54">
        <f>IF(OR($B4470="",L$3&lt;$D4470+Настройки!$B$7),0,MAX(0,$E4470-MAX(0,SUMIFS(Тех_Движение!$G$2:$G$5111,Тех_Движение!$D$2:$D$5111,$C4470,Тех_Движение!$B$2:$B$5111,"&lt;="&amp;L$3)-$F4470)))</f>
        <v/>
      </c>
      <c r="M4470" s="54">
        <f>IF(OR($B4470="",M$3&lt;$D4470+Настройки!$B$7),0,MAX(0,$E4470-MAX(0,SUMIFS(Тех_Движение!$G$2:$G$5111,Тех_Движение!$D$2:$D$5111,$C4470,Тех_Движение!$B$2:$B$5111,"&lt;="&amp;M$3)-$F4470)))</f>
        <v/>
      </c>
      <c r="N4470" s="54">
        <f>IF(OR($B4470="",N$3&lt;$D4470+Настройки!$B$7),0,MAX(0,$E4470-MAX(0,SUMIFS(Тех_Движение!$G$2:$G$5111,Тех_Движение!$D$2:$D$5111,$C4470,Тех_Движение!$B$2:$B$5111,"&lt;="&amp;N$3)-$F4470)))</f>
        <v/>
      </c>
      <c r="O4470" s="54">
        <f>IF(OR($B4470="",O$3&lt;$D4470+Настройки!$B$7),0,MAX(0,$E4470-MAX(0,SUMIFS(Тех_Движение!$G$2:$G$5111,Тех_Движение!$D$2:$D$5111,$C4470,Тех_Движение!$B$2:$B$5111,"&lt;="&amp;O$3)-$F4470)))</f>
        <v/>
      </c>
      <c r="P4470" s="54">
        <f>IF(OR($B4470="",P$3&lt;$D4470+Настройки!$B$7),0,MAX(0,$E4470-MAX(0,SUMIFS(Тех_Движение!$G$2:$G$5111,Тех_Движение!$D$2:$D$5111,$C4470,Тех_Движение!$B$2:$B$5111,"&lt;="&amp;P$3)-$F4470)))</f>
        <v/>
      </c>
      <c r="Q4470" s="54">
        <f>IF(OR($B4470="",Q$3&lt;$D4470+Настройки!$B$7),0,MAX(0,$E4470-MAX(0,SUMIFS(Тех_Движение!$G$2:$G$5111,Тех_Движение!$D$2:$D$5111,$C4470,Тех_Движение!$B$2:$B$5111,"&lt;="&amp;Q$3)-$F4470)))</f>
        <v/>
      </c>
      <c r="R4470" s="54">
        <f>IF($B4470="","",SUM($K4470:$Q4470))</f>
        <v/>
      </c>
      <c r="S4470" s="56">
        <f>IF($B4470="","",VLOOKUP($C4470,Настройки!$A$11:$L$17,9,FALSE))</f>
        <v/>
      </c>
      <c r="T4470" s="56">
        <f>IF($B4470="","",$R4470*$S4470)</f>
        <v/>
      </c>
    </row>
    <row r="4471">
      <c r="A4471" s="20">
        <f>Тех_Движение!$A$4468</f>
        <v/>
      </c>
      <c r="B4471" s="20">
        <f>IF(Тех_Движение!$F$4468&gt;0,Тех_Движение!$I$4468,"")</f>
        <v/>
      </c>
      <c r="C4471" s="20">
        <f>IF($B4471="","",Тех_Движение!$D$4468)</f>
        <v/>
      </c>
      <c r="D4471" s="42">
        <f>IF($B4471="","",Тех_Движение!$B$4468)</f>
        <v/>
      </c>
      <c r="E4471" s="54">
        <f>IF($B4471="","",Тех_Движение!$F$4468)</f>
        <v/>
      </c>
      <c r="F4471" s="54">
        <f>IF($B4471="","",SUMIFS($E$5:$E4470,$C$5:$C4470,$C4471))</f>
        <v/>
      </c>
      <c r="G4471" s="54">
        <f>IF($B4471="","",MAX(0,$E4471-MAX(0,SUMIFS(Тех_Движение!$G$2:$G$5111,Тех_Движение!$D$2:$D$5111,$C4471,Тех_Движение!$B$2:$B$5111,"&lt;="&amp;Настройки!$B$5-1)-$F4471)))</f>
        <v/>
      </c>
      <c r="H4471" s="54">
        <f>IF($B4471="","",IF(AND($D4471&gt;=Настройки!$B$5,$D4471&lt;=Настройки!$B$6),$E4471,0))</f>
        <v/>
      </c>
      <c r="I4471" s="54">
        <f>IF($B4471="","",$G4471+$H4471-$J4471)</f>
        <v/>
      </c>
      <c r="J4471" s="54">
        <f>IF($B4471="","",MAX(0,$E4471-MAX(0,SUMIFS(Тех_Движение!$G$2:$G$5111,Тех_Движение!$D$2:$D$5111,$C4471,Тех_Движение!$B$2:$B$5111,"&lt;="&amp;Настройки!$B$6)-$F4471)))</f>
        <v/>
      </c>
      <c r="K4471" s="54">
        <f>IF(OR($B4471="",K$3&lt;$D4471+Настройки!$B$7),0,MAX(0,$E4471-MAX(0,SUMIFS(Тех_Движение!$G$2:$G$5111,Тех_Движение!$D$2:$D$5111,$C4471,Тех_Движение!$B$2:$B$5111,"&lt;="&amp;K$3)-$F4471)))</f>
        <v/>
      </c>
      <c r="L4471" s="54">
        <f>IF(OR($B4471="",L$3&lt;$D4471+Настройки!$B$7),0,MAX(0,$E4471-MAX(0,SUMIFS(Тех_Движение!$G$2:$G$5111,Тех_Движение!$D$2:$D$5111,$C4471,Тех_Движение!$B$2:$B$5111,"&lt;="&amp;L$3)-$F4471)))</f>
        <v/>
      </c>
      <c r="M4471" s="54">
        <f>IF(OR($B4471="",M$3&lt;$D4471+Настройки!$B$7),0,MAX(0,$E4471-MAX(0,SUMIFS(Тех_Движение!$G$2:$G$5111,Тех_Движение!$D$2:$D$5111,$C4471,Тех_Движение!$B$2:$B$5111,"&lt;="&amp;M$3)-$F4471)))</f>
        <v/>
      </c>
      <c r="N4471" s="54">
        <f>IF(OR($B4471="",N$3&lt;$D4471+Настройки!$B$7),0,MAX(0,$E4471-MAX(0,SUMIFS(Тех_Движение!$G$2:$G$5111,Тех_Движение!$D$2:$D$5111,$C4471,Тех_Движение!$B$2:$B$5111,"&lt;="&amp;N$3)-$F4471)))</f>
        <v/>
      </c>
      <c r="O4471" s="54">
        <f>IF(OR($B4471="",O$3&lt;$D4471+Настройки!$B$7),0,MAX(0,$E4471-MAX(0,SUMIFS(Тех_Движение!$G$2:$G$5111,Тех_Движение!$D$2:$D$5111,$C4471,Тех_Движение!$B$2:$B$5111,"&lt;="&amp;O$3)-$F4471)))</f>
        <v/>
      </c>
      <c r="P4471" s="54">
        <f>IF(OR($B4471="",P$3&lt;$D4471+Настройки!$B$7),0,MAX(0,$E4471-MAX(0,SUMIFS(Тех_Движение!$G$2:$G$5111,Тех_Движение!$D$2:$D$5111,$C4471,Тех_Движение!$B$2:$B$5111,"&lt;="&amp;P$3)-$F4471)))</f>
        <v/>
      </c>
      <c r="Q4471" s="54">
        <f>IF(OR($B4471="",Q$3&lt;$D4471+Настройки!$B$7),0,MAX(0,$E4471-MAX(0,SUMIFS(Тех_Движение!$G$2:$G$5111,Тех_Движение!$D$2:$D$5111,$C4471,Тех_Движение!$B$2:$B$5111,"&lt;="&amp;Q$3)-$F4471)))</f>
        <v/>
      </c>
      <c r="R4471" s="54">
        <f>IF($B4471="","",SUM($K4471:$Q4471))</f>
        <v/>
      </c>
      <c r="S4471" s="56">
        <f>IF($B4471="","",VLOOKUP($C4471,Настройки!$A$11:$L$17,9,FALSE))</f>
        <v/>
      </c>
      <c r="T4471" s="56">
        <f>IF($B4471="","",$R4471*$S4471)</f>
        <v/>
      </c>
    </row>
    <row r="4472">
      <c r="A4472" s="20">
        <f>Тех_Движение!$A$4469</f>
        <v/>
      </c>
      <c r="B4472" s="20">
        <f>IF(Тех_Движение!$F$4469&gt;0,Тех_Движение!$I$4469,"")</f>
        <v/>
      </c>
      <c r="C4472" s="20">
        <f>IF($B4472="","",Тех_Движение!$D$4469)</f>
        <v/>
      </c>
      <c r="D4472" s="42">
        <f>IF($B4472="","",Тех_Движение!$B$4469)</f>
        <v/>
      </c>
      <c r="E4472" s="54">
        <f>IF($B4472="","",Тех_Движение!$F$4469)</f>
        <v/>
      </c>
      <c r="F4472" s="54">
        <f>IF($B4472="","",SUMIFS($E$5:$E4471,$C$5:$C4471,$C4472))</f>
        <v/>
      </c>
      <c r="G4472" s="54">
        <f>IF($B4472="","",MAX(0,$E4472-MAX(0,SUMIFS(Тех_Движение!$G$2:$G$5111,Тех_Движение!$D$2:$D$5111,$C4472,Тех_Движение!$B$2:$B$5111,"&lt;="&amp;Настройки!$B$5-1)-$F4472)))</f>
        <v/>
      </c>
      <c r="H4472" s="54">
        <f>IF($B4472="","",IF(AND($D4472&gt;=Настройки!$B$5,$D4472&lt;=Настройки!$B$6),$E4472,0))</f>
        <v/>
      </c>
      <c r="I4472" s="54">
        <f>IF($B4472="","",$G4472+$H4472-$J4472)</f>
        <v/>
      </c>
      <c r="J4472" s="54">
        <f>IF($B4472="","",MAX(0,$E4472-MAX(0,SUMIFS(Тех_Движение!$G$2:$G$5111,Тех_Движение!$D$2:$D$5111,$C4472,Тех_Движение!$B$2:$B$5111,"&lt;="&amp;Настройки!$B$6)-$F4472)))</f>
        <v/>
      </c>
      <c r="K4472" s="54">
        <f>IF(OR($B4472="",K$3&lt;$D4472+Настройки!$B$7),0,MAX(0,$E4472-MAX(0,SUMIFS(Тех_Движение!$G$2:$G$5111,Тех_Движение!$D$2:$D$5111,$C4472,Тех_Движение!$B$2:$B$5111,"&lt;="&amp;K$3)-$F4472)))</f>
        <v/>
      </c>
      <c r="L4472" s="54">
        <f>IF(OR($B4472="",L$3&lt;$D4472+Настройки!$B$7),0,MAX(0,$E4472-MAX(0,SUMIFS(Тех_Движение!$G$2:$G$5111,Тех_Движение!$D$2:$D$5111,$C4472,Тех_Движение!$B$2:$B$5111,"&lt;="&amp;L$3)-$F4472)))</f>
        <v/>
      </c>
      <c r="M4472" s="54">
        <f>IF(OR($B4472="",M$3&lt;$D4472+Настройки!$B$7),0,MAX(0,$E4472-MAX(0,SUMIFS(Тех_Движение!$G$2:$G$5111,Тех_Движение!$D$2:$D$5111,$C4472,Тех_Движение!$B$2:$B$5111,"&lt;="&amp;M$3)-$F4472)))</f>
        <v/>
      </c>
      <c r="N4472" s="54">
        <f>IF(OR($B4472="",N$3&lt;$D4472+Настройки!$B$7),0,MAX(0,$E4472-MAX(0,SUMIFS(Тех_Движение!$G$2:$G$5111,Тех_Движение!$D$2:$D$5111,$C4472,Тех_Движение!$B$2:$B$5111,"&lt;="&amp;N$3)-$F4472)))</f>
        <v/>
      </c>
      <c r="O4472" s="54">
        <f>IF(OR($B4472="",O$3&lt;$D4472+Настройки!$B$7),0,MAX(0,$E4472-MAX(0,SUMIFS(Тех_Движение!$G$2:$G$5111,Тех_Движение!$D$2:$D$5111,$C4472,Тех_Движение!$B$2:$B$5111,"&lt;="&amp;O$3)-$F4472)))</f>
        <v/>
      </c>
      <c r="P4472" s="54">
        <f>IF(OR($B4472="",P$3&lt;$D4472+Настройки!$B$7),0,MAX(0,$E4472-MAX(0,SUMIFS(Тех_Движение!$G$2:$G$5111,Тех_Движение!$D$2:$D$5111,$C4472,Тех_Движение!$B$2:$B$5111,"&lt;="&amp;P$3)-$F4472)))</f>
        <v/>
      </c>
      <c r="Q4472" s="54">
        <f>IF(OR($B4472="",Q$3&lt;$D4472+Настройки!$B$7),0,MAX(0,$E4472-MAX(0,SUMIFS(Тех_Движение!$G$2:$G$5111,Тех_Движение!$D$2:$D$5111,$C4472,Тех_Движение!$B$2:$B$5111,"&lt;="&amp;Q$3)-$F4472)))</f>
        <v/>
      </c>
      <c r="R4472" s="54">
        <f>IF($B4472="","",SUM($K4472:$Q4472))</f>
        <v/>
      </c>
      <c r="S4472" s="56">
        <f>IF($B4472="","",VLOOKUP($C4472,Настройки!$A$11:$L$17,9,FALSE))</f>
        <v/>
      </c>
      <c r="T4472" s="56">
        <f>IF($B4472="","",$R4472*$S4472)</f>
        <v/>
      </c>
    </row>
    <row r="4473">
      <c r="A4473" s="20">
        <f>Тех_Движение!$A$4470</f>
        <v/>
      </c>
      <c r="B4473" s="20">
        <f>IF(Тех_Движение!$F$4470&gt;0,Тех_Движение!$I$4470,"")</f>
        <v/>
      </c>
      <c r="C4473" s="20">
        <f>IF($B4473="","",Тех_Движение!$D$4470)</f>
        <v/>
      </c>
      <c r="D4473" s="42">
        <f>IF($B4473="","",Тех_Движение!$B$4470)</f>
        <v/>
      </c>
      <c r="E4473" s="54">
        <f>IF($B4473="","",Тех_Движение!$F$4470)</f>
        <v/>
      </c>
      <c r="F4473" s="54">
        <f>IF($B4473="","",SUMIFS($E$5:$E4472,$C$5:$C4472,$C4473))</f>
        <v/>
      </c>
      <c r="G4473" s="54">
        <f>IF($B4473="","",MAX(0,$E4473-MAX(0,SUMIFS(Тех_Движение!$G$2:$G$5111,Тех_Движение!$D$2:$D$5111,$C4473,Тех_Движение!$B$2:$B$5111,"&lt;="&amp;Настройки!$B$5-1)-$F4473)))</f>
        <v/>
      </c>
      <c r="H4473" s="54">
        <f>IF($B4473="","",IF(AND($D4473&gt;=Настройки!$B$5,$D4473&lt;=Настройки!$B$6),$E4473,0))</f>
        <v/>
      </c>
      <c r="I4473" s="54">
        <f>IF($B4473="","",$G4473+$H4473-$J4473)</f>
        <v/>
      </c>
      <c r="J4473" s="54">
        <f>IF($B4473="","",MAX(0,$E4473-MAX(0,SUMIFS(Тех_Движение!$G$2:$G$5111,Тех_Движение!$D$2:$D$5111,$C4473,Тех_Движение!$B$2:$B$5111,"&lt;="&amp;Настройки!$B$6)-$F4473)))</f>
        <v/>
      </c>
      <c r="K4473" s="54">
        <f>IF(OR($B4473="",K$3&lt;$D4473+Настройки!$B$7),0,MAX(0,$E4473-MAX(0,SUMIFS(Тех_Движение!$G$2:$G$5111,Тех_Движение!$D$2:$D$5111,$C4473,Тех_Движение!$B$2:$B$5111,"&lt;="&amp;K$3)-$F4473)))</f>
        <v/>
      </c>
      <c r="L4473" s="54">
        <f>IF(OR($B4473="",L$3&lt;$D4473+Настройки!$B$7),0,MAX(0,$E4473-MAX(0,SUMIFS(Тех_Движение!$G$2:$G$5111,Тех_Движение!$D$2:$D$5111,$C4473,Тех_Движение!$B$2:$B$5111,"&lt;="&amp;L$3)-$F4473)))</f>
        <v/>
      </c>
      <c r="M4473" s="54">
        <f>IF(OR($B4473="",M$3&lt;$D4473+Настройки!$B$7),0,MAX(0,$E4473-MAX(0,SUMIFS(Тех_Движение!$G$2:$G$5111,Тех_Движение!$D$2:$D$5111,$C4473,Тех_Движение!$B$2:$B$5111,"&lt;="&amp;M$3)-$F4473)))</f>
        <v/>
      </c>
      <c r="N4473" s="54">
        <f>IF(OR($B4473="",N$3&lt;$D4473+Настройки!$B$7),0,MAX(0,$E4473-MAX(0,SUMIFS(Тех_Движение!$G$2:$G$5111,Тех_Движение!$D$2:$D$5111,$C4473,Тех_Движение!$B$2:$B$5111,"&lt;="&amp;N$3)-$F4473)))</f>
        <v/>
      </c>
      <c r="O4473" s="54">
        <f>IF(OR($B4473="",O$3&lt;$D4473+Настройки!$B$7),0,MAX(0,$E4473-MAX(0,SUMIFS(Тех_Движение!$G$2:$G$5111,Тех_Движение!$D$2:$D$5111,$C4473,Тех_Движение!$B$2:$B$5111,"&lt;="&amp;O$3)-$F4473)))</f>
        <v/>
      </c>
      <c r="P4473" s="54">
        <f>IF(OR($B4473="",P$3&lt;$D4473+Настройки!$B$7),0,MAX(0,$E4473-MAX(0,SUMIFS(Тех_Движение!$G$2:$G$5111,Тех_Движение!$D$2:$D$5111,$C4473,Тех_Движение!$B$2:$B$5111,"&lt;="&amp;P$3)-$F4473)))</f>
        <v/>
      </c>
      <c r="Q4473" s="54">
        <f>IF(OR($B4473="",Q$3&lt;$D4473+Настройки!$B$7),0,MAX(0,$E4473-MAX(0,SUMIFS(Тех_Движение!$G$2:$G$5111,Тех_Движение!$D$2:$D$5111,$C4473,Тех_Движение!$B$2:$B$5111,"&lt;="&amp;Q$3)-$F4473)))</f>
        <v/>
      </c>
      <c r="R4473" s="54">
        <f>IF($B4473="","",SUM($K4473:$Q4473))</f>
        <v/>
      </c>
      <c r="S4473" s="56">
        <f>IF($B4473="","",VLOOKUP($C4473,Настройки!$A$11:$L$17,9,FALSE))</f>
        <v/>
      </c>
      <c r="T4473" s="56">
        <f>IF($B4473="","",$R4473*$S4473)</f>
        <v/>
      </c>
    </row>
    <row r="4474">
      <c r="A4474" s="20">
        <f>Тех_Движение!$A$4471</f>
        <v/>
      </c>
      <c r="B4474" s="20">
        <f>IF(Тех_Движение!$F$4471&gt;0,Тех_Движение!$I$4471,"")</f>
        <v/>
      </c>
      <c r="C4474" s="20">
        <f>IF($B4474="","",Тех_Движение!$D$4471)</f>
        <v/>
      </c>
      <c r="D4474" s="42">
        <f>IF($B4474="","",Тех_Движение!$B$4471)</f>
        <v/>
      </c>
      <c r="E4474" s="54">
        <f>IF($B4474="","",Тех_Движение!$F$4471)</f>
        <v/>
      </c>
      <c r="F4474" s="54">
        <f>IF($B4474="","",SUMIFS($E$5:$E4473,$C$5:$C4473,$C4474))</f>
        <v/>
      </c>
      <c r="G4474" s="54">
        <f>IF($B4474="","",MAX(0,$E4474-MAX(0,SUMIFS(Тех_Движение!$G$2:$G$5111,Тех_Движение!$D$2:$D$5111,$C4474,Тех_Движение!$B$2:$B$5111,"&lt;="&amp;Настройки!$B$5-1)-$F4474)))</f>
        <v/>
      </c>
      <c r="H4474" s="54">
        <f>IF($B4474="","",IF(AND($D4474&gt;=Настройки!$B$5,$D4474&lt;=Настройки!$B$6),$E4474,0))</f>
        <v/>
      </c>
      <c r="I4474" s="54">
        <f>IF($B4474="","",$G4474+$H4474-$J4474)</f>
        <v/>
      </c>
      <c r="J4474" s="54">
        <f>IF($B4474="","",MAX(0,$E4474-MAX(0,SUMIFS(Тех_Движение!$G$2:$G$5111,Тех_Движение!$D$2:$D$5111,$C4474,Тех_Движение!$B$2:$B$5111,"&lt;="&amp;Настройки!$B$6)-$F4474)))</f>
        <v/>
      </c>
      <c r="K4474" s="54">
        <f>IF(OR($B4474="",K$3&lt;$D4474+Настройки!$B$7),0,MAX(0,$E4474-MAX(0,SUMIFS(Тех_Движение!$G$2:$G$5111,Тех_Движение!$D$2:$D$5111,$C4474,Тех_Движение!$B$2:$B$5111,"&lt;="&amp;K$3)-$F4474)))</f>
        <v/>
      </c>
      <c r="L4474" s="54">
        <f>IF(OR($B4474="",L$3&lt;$D4474+Настройки!$B$7),0,MAX(0,$E4474-MAX(0,SUMIFS(Тех_Движение!$G$2:$G$5111,Тех_Движение!$D$2:$D$5111,$C4474,Тех_Движение!$B$2:$B$5111,"&lt;="&amp;L$3)-$F4474)))</f>
        <v/>
      </c>
      <c r="M4474" s="54">
        <f>IF(OR($B4474="",M$3&lt;$D4474+Настройки!$B$7),0,MAX(0,$E4474-MAX(0,SUMIFS(Тех_Движение!$G$2:$G$5111,Тех_Движение!$D$2:$D$5111,$C4474,Тех_Движение!$B$2:$B$5111,"&lt;="&amp;M$3)-$F4474)))</f>
        <v/>
      </c>
      <c r="N4474" s="54">
        <f>IF(OR($B4474="",N$3&lt;$D4474+Настройки!$B$7),0,MAX(0,$E4474-MAX(0,SUMIFS(Тех_Движение!$G$2:$G$5111,Тех_Движение!$D$2:$D$5111,$C4474,Тех_Движение!$B$2:$B$5111,"&lt;="&amp;N$3)-$F4474)))</f>
        <v/>
      </c>
      <c r="O4474" s="54">
        <f>IF(OR($B4474="",O$3&lt;$D4474+Настройки!$B$7),0,MAX(0,$E4474-MAX(0,SUMIFS(Тех_Движение!$G$2:$G$5111,Тех_Движение!$D$2:$D$5111,$C4474,Тех_Движение!$B$2:$B$5111,"&lt;="&amp;O$3)-$F4474)))</f>
        <v/>
      </c>
      <c r="P4474" s="54">
        <f>IF(OR($B4474="",P$3&lt;$D4474+Настройки!$B$7),0,MAX(0,$E4474-MAX(0,SUMIFS(Тех_Движение!$G$2:$G$5111,Тех_Движение!$D$2:$D$5111,$C4474,Тех_Движение!$B$2:$B$5111,"&lt;="&amp;P$3)-$F4474)))</f>
        <v/>
      </c>
      <c r="Q4474" s="54">
        <f>IF(OR($B4474="",Q$3&lt;$D4474+Настройки!$B$7),0,MAX(0,$E4474-MAX(0,SUMIFS(Тех_Движение!$G$2:$G$5111,Тех_Движение!$D$2:$D$5111,$C4474,Тех_Движение!$B$2:$B$5111,"&lt;="&amp;Q$3)-$F4474)))</f>
        <v/>
      </c>
      <c r="R4474" s="54">
        <f>IF($B4474="","",SUM($K4474:$Q4474))</f>
        <v/>
      </c>
      <c r="S4474" s="56">
        <f>IF($B4474="","",VLOOKUP($C4474,Настройки!$A$11:$L$17,9,FALSE))</f>
        <v/>
      </c>
      <c r="T4474" s="56">
        <f>IF($B4474="","",$R4474*$S4474)</f>
        <v/>
      </c>
    </row>
    <row r="4475">
      <c r="A4475" s="20">
        <f>Тех_Движение!$A$4472</f>
        <v/>
      </c>
      <c r="B4475" s="20">
        <f>IF(Тех_Движение!$F$4472&gt;0,Тех_Движение!$I$4472,"")</f>
        <v/>
      </c>
      <c r="C4475" s="20">
        <f>IF($B4475="","",Тех_Движение!$D$4472)</f>
        <v/>
      </c>
      <c r="D4475" s="42">
        <f>IF($B4475="","",Тех_Движение!$B$4472)</f>
        <v/>
      </c>
      <c r="E4475" s="54">
        <f>IF($B4475="","",Тех_Движение!$F$4472)</f>
        <v/>
      </c>
      <c r="F4475" s="54">
        <f>IF($B4475="","",SUMIFS($E$5:$E4474,$C$5:$C4474,$C4475))</f>
        <v/>
      </c>
      <c r="G4475" s="54">
        <f>IF($B4475="","",MAX(0,$E4475-MAX(0,SUMIFS(Тех_Движение!$G$2:$G$5111,Тех_Движение!$D$2:$D$5111,$C4475,Тех_Движение!$B$2:$B$5111,"&lt;="&amp;Настройки!$B$5-1)-$F4475)))</f>
        <v/>
      </c>
      <c r="H4475" s="54">
        <f>IF($B4475="","",IF(AND($D4475&gt;=Настройки!$B$5,$D4475&lt;=Настройки!$B$6),$E4475,0))</f>
        <v/>
      </c>
      <c r="I4475" s="54">
        <f>IF($B4475="","",$G4475+$H4475-$J4475)</f>
        <v/>
      </c>
      <c r="J4475" s="54">
        <f>IF($B4475="","",MAX(0,$E4475-MAX(0,SUMIFS(Тех_Движение!$G$2:$G$5111,Тех_Движение!$D$2:$D$5111,$C4475,Тех_Движение!$B$2:$B$5111,"&lt;="&amp;Настройки!$B$6)-$F4475)))</f>
        <v/>
      </c>
      <c r="K4475" s="54">
        <f>IF(OR($B4475="",K$3&lt;$D4475+Настройки!$B$7),0,MAX(0,$E4475-MAX(0,SUMIFS(Тех_Движение!$G$2:$G$5111,Тех_Движение!$D$2:$D$5111,$C4475,Тех_Движение!$B$2:$B$5111,"&lt;="&amp;K$3)-$F4475)))</f>
        <v/>
      </c>
      <c r="L4475" s="54">
        <f>IF(OR($B4475="",L$3&lt;$D4475+Настройки!$B$7),0,MAX(0,$E4475-MAX(0,SUMIFS(Тех_Движение!$G$2:$G$5111,Тех_Движение!$D$2:$D$5111,$C4475,Тех_Движение!$B$2:$B$5111,"&lt;="&amp;L$3)-$F4475)))</f>
        <v/>
      </c>
      <c r="M4475" s="54">
        <f>IF(OR($B4475="",M$3&lt;$D4475+Настройки!$B$7),0,MAX(0,$E4475-MAX(0,SUMIFS(Тех_Движение!$G$2:$G$5111,Тех_Движение!$D$2:$D$5111,$C4475,Тех_Движение!$B$2:$B$5111,"&lt;="&amp;M$3)-$F4475)))</f>
        <v/>
      </c>
      <c r="N4475" s="54">
        <f>IF(OR($B4475="",N$3&lt;$D4475+Настройки!$B$7),0,MAX(0,$E4475-MAX(0,SUMIFS(Тех_Движение!$G$2:$G$5111,Тех_Движение!$D$2:$D$5111,$C4475,Тех_Движение!$B$2:$B$5111,"&lt;="&amp;N$3)-$F4475)))</f>
        <v/>
      </c>
      <c r="O4475" s="54">
        <f>IF(OR($B4475="",O$3&lt;$D4475+Настройки!$B$7),0,MAX(0,$E4475-MAX(0,SUMIFS(Тех_Движение!$G$2:$G$5111,Тех_Движение!$D$2:$D$5111,$C4475,Тех_Движение!$B$2:$B$5111,"&lt;="&amp;O$3)-$F4475)))</f>
        <v/>
      </c>
      <c r="P4475" s="54">
        <f>IF(OR($B4475="",P$3&lt;$D4475+Настройки!$B$7),0,MAX(0,$E4475-MAX(0,SUMIFS(Тех_Движение!$G$2:$G$5111,Тех_Движение!$D$2:$D$5111,$C4475,Тех_Движение!$B$2:$B$5111,"&lt;="&amp;P$3)-$F4475)))</f>
        <v/>
      </c>
      <c r="Q4475" s="54">
        <f>IF(OR($B4475="",Q$3&lt;$D4475+Настройки!$B$7),0,MAX(0,$E4475-MAX(0,SUMIFS(Тех_Движение!$G$2:$G$5111,Тех_Движение!$D$2:$D$5111,$C4475,Тех_Движение!$B$2:$B$5111,"&lt;="&amp;Q$3)-$F4475)))</f>
        <v/>
      </c>
      <c r="R4475" s="54">
        <f>IF($B4475="","",SUM($K4475:$Q4475))</f>
        <v/>
      </c>
      <c r="S4475" s="56">
        <f>IF($B4475="","",VLOOKUP($C4475,Настройки!$A$11:$L$17,9,FALSE))</f>
        <v/>
      </c>
      <c r="T4475" s="56">
        <f>IF($B4475="","",$R4475*$S4475)</f>
        <v/>
      </c>
    </row>
    <row r="4476">
      <c r="A4476" s="20">
        <f>Тех_Движение!$A$4473</f>
        <v/>
      </c>
      <c r="B4476" s="20">
        <f>IF(Тех_Движение!$F$4473&gt;0,Тех_Движение!$I$4473,"")</f>
        <v/>
      </c>
      <c r="C4476" s="20">
        <f>IF($B4476="","",Тех_Движение!$D$4473)</f>
        <v/>
      </c>
      <c r="D4476" s="42">
        <f>IF($B4476="","",Тех_Движение!$B$4473)</f>
        <v/>
      </c>
      <c r="E4476" s="54">
        <f>IF($B4476="","",Тех_Движение!$F$4473)</f>
        <v/>
      </c>
      <c r="F4476" s="54">
        <f>IF($B4476="","",SUMIFS($E$5:$E4475,$C$5:$C4475,$C4476))</f>
        <v/>
      </c>
      <c r="G4476" s="54">
        <f>IF($B4476="","",MAX(0,$E4476-MAX(0,SUMIFS(Тех_Движение!$G$2:$G$5111,Тех_Движение!$D$2:$D$5111,$C4476,Тех_Движение!$B$2:$B$5111,"&lt;="&amp;Настройки!$B$5-1)-$F4476)))</f>
        <v/>
      </c>
      <c r="H4476" s="54">
        <f>IF($B4476="","",IF(AND($D4476&gt;=Настройки!$B$5,$D4476&lt;=Настройки!$B$6),$E4476,0))</f>
        <v/>
      </c>
      <c r="I4476" s="54">
        <f>IF($B4476="","",$G4476+$H4476-$J4476)</f>
        <v/>
      </c>
      <c r="J4476" s="54">
        <f>IF($B4476="","",MAX(0,$E4476-MAX(0,SUMIFS(Тех_Движение!$G$2:$G$5111,Тех_Движение!$D$2:$D$5111,$C4476,Тех_Движение!$B$2:$B$5111,"&lt;="&amp;Настройки!$B$6)-$F4476)))</f>
        <v/>
      </c>
      <c r="K4476" s="54">
        <f>IF(OR($B4476="",K$3&lt;$D4476+Настройки!$B$7),0,MAX(0,$E4476-MAX(0,SUMIFS(Тех_Движение!$G$2:$G$5111,Тех_Движение!$D$2:$D$5111,$C4476,Тех_Движение!$B$2:$B$5111,"&lt;="&amp;K$3)-$F4476)))</f>
        <v/>
      </c>
      <c r="L4476" s="54">
        <f>IF(OR($B4476="",L$3&lt;$D4476+Настройки!$B$7),0,MAX(0,$E4476-MAX(0,SUMIFS(Тех_Движение!$G$2:$G$5111,Тех_Движение!$D$2:$D$5111,$C4476,Тех_Движение!$B$2:$B$5111,"&lt;="&amp;L$3)-$F4476)))</f>
        <v/>
      </c>
      <c r="M4476" s="54">
        <f>IF(OR($B4476="",M$3&lt;$D4476+Настройки!$B$7),0,MAX(0,$E4476-MAX(0,SUMIFS(Тех_Движение!$G$2:$G$5111,Тех_Движение!$D$2:$D$5111,$C4476,Тех_Движение!$B$2:$B$5111,"&lt;="&amp;M$3)-$F4476)))</f>
        <v/>
      </c>
      <c r="N4476" s="54">
        <f>IF(OR($B4476="",N$3&lt;$D4476+Настройки!$B$7),0,MAX(0,$E4476-MAX(0,SUMIFS(Тех_Движение!$G$2:$G$5111,Тех_Движение!$D$2:$D$5111,$C4476,Тех_Движение!$B$2:$B$5111,"&lt;="&amp;N$3)-$F4476)))</f>
        <v/>
      </c>
      <c r="O4476" s="54">
        <f>IF(OR($B4476="",O$3&lt;$D4476+Настройки!$B$7),0,MAX(0,$E4476-MAX(0,SUMIFS(Тех_Движение!$G$2:$G$5111,Тех_Движение!$D$2:$D$5111,$C4476,Тех_Движение!$B$2:$B$5111,"&lt;="&amp;O$3)-$F4476)))</f>
        <v/>
      </c>
      <c r="P4476" s="54">
        <f>IF(OR($B4476="",P$3&lt;$D4476+Настройки!$B$7),0,MAX(0,$E4476-MAX(0,SUMIFS(Тех_Движение!$G$2:$G$5111,Тех_Движение!$D$2:$D$5111,$C4476,Тех_Движение!$B$2:$B$5111,"&lt;="&amp;P$3)-$F4476)))</f>
        <v/>
      </c>
      <c r="Q4476" s="54">
        <f>IF(OR($B4476="",Q$3&lt;$D4476+Настройки!$B$7),0,MAX(0,$E4476-MAX(0,SUMIFS(Тех_Движение!$G$2:$G$5111,Тех_Движение!$D$2:$D$5111,$C4476,Тех_Движение!$B$2:$B$5111,"&lt;="&amp;Q$3)-$F4476)))</f>
        <v/>
      </c>
      <c r="R4476" s="54">
        <f>IF($B4476="","",SUM($K4476:$Q4476))</f>
        <v/>
      </c>
      <c r="S4476" s="56">
        <f>IF($B4476="","",VLOOKUP($C4476,Настройки!$A$11:$L$17,9,FALSE))</f>
        <v/>
      </c>
      <c r="T4476" s="56">
        <f>IF($B4476="","",$R4476*$S4476)</f>
        <v/>
      </c>
    </row>
    <row r="4477">
      <c r="A4477" s="20">
        <f>Тех_Движение!$A$4474</f>
        <v/>
      </c>
      <c r="B4477" s="20">
        <f>IF(Тех_Движение!$F$4474&gt;0,Тех_Движение!$I$4474,"")</f>
        <v/>
      </c>
      <c r="C4477" s="20">
        <f>IF($B4477="","",Тех_Движение!$D$4474)</f>
        <v/>
      </c>
      <c r="D4477" s="42">
        <f>IF($B4477="","",Тех_Движение!$B$4474)</f>
        <v/>
      </c>
      <c r="E4477" s="54">
        <f>IF($B4477="","",Тех_Движение!$F$4474)</f>
        <v/>
      </c>
      <c r="F4477" s="54">
        <f>IF($B4477="","",SUMIFS($E$5:$E4476,$C$5:$C4476,$C4477))</f>
        <v/>
      </c>
      <c r="G4477" s="54">
        <f>IF($B4477="","",MAX(0,$E4477-MAX(0,SUMIFS(Тех_Движение!$G$2:$G$5111,Тех_Движение!$D$2:$D$5111,$C4477,Тех_Движение!$B$2:$B$5111,"&lt;="&amp;Настройки!$B$5-1)-$F4477)))</f>
        <v/>
      </c>
      <c r="H4477" s="54">
        <f>IF($B4477="","",IF(AND($D4477&gt;=Настройки!$B$5,$D4477&lt;=Настройки!$B$6),$E4477,0))</f>
        <v/>
      </c>
      <c r="I4477" s="54">
        <f>IF($B4477="","",$G4477+$H4477-$J4477)</f>
        <v/>
      </c>
      <c r="J4477" s="54">
        <f>IF($B4477="","",MAX(0,$E4477-MAX(0,SUMIFS(Тех_Движение!$G$2:$G$5111,Тех_Движение!$D$2:$D$5111,$C4477,Тех_Движение!$B$2:$B$5111,"&lt;="&amp;Настройки!$B$6)-$F4477)))</f>
        <v/>
      </c>
      <c r="K4477" s="54">
        <f>IF(OR($B4477="",K$3&lt;$D4477+Настройки!$B$7),0,MAX(0,$E4477-MAX(0,SUMIFS(Тех_Движение!$G$2:$G$5111,Тех_Движение!$D$2:$D$5111,$C4477,Тех_Движение!$B$2:$B$5111,"&lt;="&amp;K$3)-$F4477)))</f>
        <v/>
      </c>
      <c r="L4477" s="54">
        <f>IF(OR($B4477="",L$3&lt;$D4477+Настройки!$B$7),0,MAX(0,$E4477-MAX(0,SUMIFS(Тех_Движение!$G$2:$G$5111,Тех_Движение!$D$2:$D$5111,$C4477,Тех_Движение!$B$2:$B$5111,"&lt;="&amp;L$3)-$F4477)))</f>
        <v/>
      </c>
      <c r="M4477" s="54">
        <f>IF(OR($B4477="",M$3&lt;$D4477+Настройки!$B$7),0,MAX(0,$E4477-MAX(0,SUMIFS(Тех_Движение!$G$2:$G$5111,Тех_Движение!$D$2:$D$5111,$C4477,Тех_Движение!$B$2:$B$5111,"&lt;="&amp;M$3)-$F4477)))</f>
        <v/>
      </c>
      <c r="N4477" s="54">
        <f>IF(OR($B4477="",N$3&lt;$D4477+Настройки!$B$7),0,MAX(0,$E4477-MAX(0,SUMIFS(Тех_Движение!$G$2:$G$5111,Тех_Движение!$D$2:$D$5111,$C4477,Тех_Движение!$B$2:$B$5111,"&lt;="&amp;N$3)-$F4477)))</f>
        <v/>
      </c>
      <c r="O4477" s="54">
        <f>IF(OR($B4477="",O$3&lt;$D4477+Настройки!$B$7),0,MAX(0,$E4477-MAX(0,SUMIFS(Тех_Движение!$G$2:$G$5111,Тех_Движение!$D$2:$D$5111,$C4477,Тех_Движение!$B$2:$B$5111,"&lt;="&amp;O$3)-$F4477)))</f>
        <v/>
      </c>
      <c r="P4477" s="54">
        <f>IF(OR($B4477="",P$3&lt;$D4477+Настройки!$B$7),0,MAX(0,$E4477-MAX(0,SUMIFS(Тех_Движение!$G$2:$G$5111,Тех_Движение!$D$2:$D$5111,$C4477,Тех_Движение!$B$2:$B$5111,"&lt;="&amp;P$3)-$F4477)))</f>
        <v/>
      </c>
      <c r="Q4477" s="54">
        <f>IF(OR($B4477="",Q$3&lt;$D4477+Настройки!$B$7),0,MAX(0,$E4477-MAX(0,SUMIFS(Тех_Движение!$G$2:$G$5111,Тех_Движение!$D$2:$D$5111,$C4477,Тех_Движение!$B$2:$B$5111,"&lt;="&amp;Q$3)-$F4477)))</f>
        <v/>
      </c>
      <c r="R4477" s="54">
        <f>IF($B4477="","",SUM($K4477:$Q4477))</f>
        <v/>
      </c>
      <c r="S4477" s="56">
        <f>IF($B4477="","",VLOOKUP($C4477,Настройки!$A$11:$L$17,9,FALSE))</f>
        <v/>
      </c>
      <c r="T4477" s="56">
        <f>IF($B4477="","",$R4477*$S4477)</f>
        <v/>
      </c>
    </row>
    <row r="4478">
      <c r="A4478" s="20">
        <f>Тех_Движение!$A$4475</f>
        <v/>
      </c>
      <c r="B4478" s="20">
        <f>IF(Тех_Движение!$F$4475&gt;0,Тех_Движение!$I$4475,"")</f>
        <v/>
      </c>
      <c r="C4478" s="20">
        <f>IF($B4478="","",Тех_Движение!$D$4475)</f>
        <v/>
      </c>
      <c r="D4478" s="42">
        <f>IF($B4478="","",Тех_Движение!$B$4475)</f>
        <v/>
      </c>
      <c r="E4478" s="54">
        <f>IF($B4478="","",Тех_Движение!$F$4475)</f>
        <v/>
      </c>
      <c r="F4478" s="54">
        <f>IF($B4478="","",SUMIFS($E$5:$E4477,$C$5:$C4477,$C4478))</f>
        <v/>
      </c>
      <c r="G4478" s="54">
        <f>IF($B4478="","",MAX(0,$E4478-MAX(0,SUMIFS(Тех_Движение!$G$2:$G$5111,Тех_Движение!$D$2:$D$5111,$C4478,Тех_Движение!$B$2:$B$5111,"&lt;="&amp;Настройки!$B$5-1)-$F4478)))</f>
        <v/>
      </c>
      <c r="H4478" s="54">
        <f>IF($B4478="","",IF(AND($D4478&gt;=Настройки!$B$5,$D4478&lt;=Настройки!$B$6),$E4478,0))</f>
        <v/>
      </c>
      <c r="I4478" s="54">
        <f>IF($B4478="","",$G4478+$H4478-$J4478)</f>
        <v/>
      </c>
      <c r="J4478" s="54">
        <f>IF($B4478="","",MAX(0,$E4478-MAX(0,SUMIFS(Тех_Движение!$G$2:$G$5111,Тех_Движение!$D$2:$D$5111,$C4478,Тех_Движение!$B$2:$B$5111,"&lt;="&amp;Настройки!$B$6)-$F4478)))</f>
        <v/>
      </c>
      <c r="K4478" s="54">
        <f>IF(OR($B4478="",K$3&lt;$D4478+Настройки!$B$7),0,MAX(0,$E4478-MAX(0,SUMIFS(Тех_Движение!$G$2:$G$5111,Тех_Движение!$D$2:$D$5111,$C4478,Тех_Движение!$B$2:$B$5111,"&lt;="&amp;K$3)-$F4478)))</f>
        <v/>
      </c>
      <c r="L4478" s="54">
        <f>IF(OR($B4478="",L$3&lt;$D4478+Настройки!$B$7),0,MAX(0,$E4478-MAX(0,SUMIFS(Тех_Движение!$G$2:$G$5111,Тех_Движение!$D$2:$D$5111,$C4478,Тех_Движение!$B$2:$B$5111,"&lt;="&amp;L$3)-$F4478)))</f>
        <v/>
      </c>
      <c r="M4478" s="54">
        <f>IF(OR($B4478="",M$3&lt;$D4478+Настройки!$B$7),0,MAX(0,$E4478-MAX(0,SUMIFS(Тех_Движение!$G$2:$G$5111,Тех_Движение!$D$2:$D$5111,$C4478,Тех_Движение!$B$2:$B$5111,"&lt;="&amp;M$3)-$F4478)))</f>
        <v/>
      </c>
      <c r="N4478" s="54">
        <f>IF(OR($B4478="",N$3&lt;$D4478+Настройки!$B$7),0,MAX(0,$E4478-MAX(0,SUMIFS(Тех_Движение!$G$2:$G$5111,Тех_Движение!$D$2:$D$5111,$C4478,Тех_Движение!$B$2:$B$5111,"&lt;="&amp;N$3)-$F4478)))</f>
        <v/>
      </c>
      <c r="O4478" s="54">
        <f>IF(OR($B4478="",O$3&lt;$D4478+Настройки!$B$7),0,MAX(0,$E4478-MAX(0,SUMIFS(Тех_Движение!$G$2:$G$5111,Тех_Движение!$D$2:$D$5111,$C4478,Тех_Движение!$B$2:$B$5111,"&lt;="&amp;O$3)-$F4478)))</f>
        <v/>
      </c>
      <c r="P4478" s="54">
        <f>IF(OR($B4478="",P$3&lt;$D4478+Настройки!$B$7),0,MAX(0,$E4478-MAX(0,SUMIFS(Тех_Движение!$G$2:$G$5111,Тех_Движение!$D$2:$D$5111,$C4478,Тех_Движение!$B$2:$B$5111,"&lt;="&amp;P$3)-$F4478)))</f>
        <v/>
      </c>
      <c r="Q4478" s="54">
        <f>IF(OR($B4478="",Q$3&lt;$D4478+Настройки!$B$7),0,MAX(0,$E4478-MAX(0,SUMIFS(Тех_Движение!$G$2:$G$5111,Тех_Движение!$D$2:$D$5111,$C4478,Тех_Движение!$B$2:$B$5111,"&lt;="&amp;Q$3)-$F4478)))</f>
        <v/>
      </c>
      <c r="R4478" s="54">
        <f>IF($B4478="","",SUM($K4478:$Q4478))</f>
        <v/>
      </c>
      <c r="S4478" s="56">
        <f>IF($B4478="","",VLOOKUP($C4478,Настройки!$A$11:$L$17,9,FALSE))</f>
        <v/>
      </c>
      <c r="T4478" s="56">
        <f>IF($B4478="","",$R4478*$S4478)</f>
        <v/>
      </c>
    </row>
    <row r="4479">
      <c r="A4479" s="20">
        <f>Тех_Движение!$A$4476</f>
        <v/>
      </c>
      <c r="B4479" s="20">
        <f>IF(Тех_Движение!$F$4476&gt;0,Тех_Движение!$I$4476,"")</f>
        <v/>
      </c>
      <c r="C4479" s="20">
        <f>IF($B4479="","",Тех_Движение!$D$4476)</f>
        <v/>
      </c>
      <c r="D4479" s="42">
        <f>IF($B4479="","",Тех_Движение!$B$4476)</f>
        <v/>
      </c>
      <c r="E4479" s="54">
        <f>IF($B4479="","",Тех_Движение!$F$4476)</f>
        <v/>
      </c>
      <c r="F4479" s="54">
        <f>IF($B4479="","",SUMIFS($E$5:$E4478,$C$5:$C4478,$C4479))</f>
        <v/>
      </c>
      <c r="G4479" s="54">
        <f>IF($B4479="","",MAX(0,$E4479-MAX(0,SUMIFS(Тех_Движение!$G$2:$G$5111,Тех_Движение!$D$2:$D$5111,$C4479,Тех_Движение!$B$2:$B$5111,"&lt;="&amp;Настройки!$B$5-1)-$F4479)))</f>
        <v/>
      </c>
      <c r="H4479" s="54">
        <f>IF($B4479="","",IF(AND($D4479&gt;=Настройки!$B$5,$D4479&lt;=Настройки!$B$6),$E4479,0))</f>
        <v/>
      </c>
      <c r="I4479" s="54">
        <f>IF($B4479="","",$G4479+$H4479-$J4479)</f>
        <v/>
      </c>
      <c r="J4479" s="54">
        <f>IF($B4479="","",MAX(0,$E4479-MAX(0,SUMIFS(Тех_Движение!$G$2:$G$5111,Тех_Движение!$D$2:$D$5111,$C4479,Тех_Движение!$B$2:$B$5111,"&lt;="&amp;Настройки!$B$6)-$F4479)))</f>
        <v/>
      </c>
      <c r="K4479" s="54">
        <f>IF(OR($B4479="",K$3&lt;$D4479+Настройки!$B$7),0,MAX(0,$E4479-MAX(0,SUMIFS(Тех_Движение!$G$2:$G$5111,Тех_Движение!$D$2:$D$5111,$C4479,Тех_Движение!$B$2:$B$5111,"&lt;="&amp;K$3)-$F4479)))</f>
        <v/>
      </c>
      <c r="L4479" s="54">
        <f>IF(OR($B4479="",L$3&lt;$D4479+Настройки!$B$7),0,MAX(0,$E4479-MAX(0,SUMIFS(Тех_Движение!$G$2:$G$5111,Тех_Движение!$D$2:$D$5111,$C4479,Тех_Движение!$B$2:$B$5111,"&lt;="&amp;L$3)-$F4479)))</f>
        <v/>
      </c>
      <c r="M4479" s="54">
        <f>IF(OR($B4479="",M$3&lt;$D4479+Настройки!$B$7),0,MAX(0,$E4479-MAX(0,SUMIFS(Тех_Движение!$G$2:$G$5111,Тех_Движение!$D$2:$D$5111,$C4479,Тех_Движение!$B$2:$B$5111,"&lt;="&amp;M$3)-$F4479)))</f>
        <v/>
      </c>
      <c r="N4479" s="54">
        <f>IF(OR($B4479="",N$3&lt;$D4479+Настройки!$B$7),0,MAX(0,$E4479-MAX(0,SUMIFS(Тех_Движение!$G$2:$G$5111,Тех_Движение!$D$2:$D$5111,$C4479,Тех_Движение!$B$2:$B$5111,"&lt;="&amp;N$3)-$F4479)))</f>
        <v/>
      </c>
      <c r="O4479" s="54">
        <f>IF(OR($B4479="",O$3&lt;$D4479+Настройки!$B$7),0,MAX(0,$E4479-MAX(0,SUMIFS(Тех_Движение!$G$2:$G$5111,Тех_Движение!$D$2:$D$5111,$C4479,Тех_Движение!$B$2:$B$5111,"&lt;="&amp;O$3)-$F4479)))</f>
        <v/>
      </c>
      <c r="P4479" s="54">
        <f>IF(OR($B4479="",P$3&lt;$D4479+Настройки!$B$7),0,MAX(0,$E4479-MAX(0,SUMIFS(Тех_Движение!$G$2:$G$5111,Тех_Движение!$D$2:$D$5111,$C4479,Тех_Движение!$B$2:$B$5111,"&lt;="&amp;P$3)-$F4479)))</f>
        <v/>
      </c>
      <c r="Q4479" s="54">
        <f>IF(OR($B4479="",Q$3&lt;$D4479+Настройки!$B$7),0,MAX(0,$E4479-MAX(0,SUMIFS(Тех_Движение!$G$2:$G$5111,Тех_Движение!$D$2:$D$5111,$C4479,Тех_Движение!$B$2:$B$5111,"&lt;="&amp;Q$3)-$F4479)))</f>
        <v/>
      </c>
      <c r="R4479" s="54">
        <f>IF($B4479="","",SUM($K4479:$Q4479))</f>
        <v/>
      </c>
      <c r="S4479" s="56">
        <f>IF($B4479="","",VLOOKUP($C4479,Настройки!$A$11:$L$17,9,FALSE))</f>
        <v/>
      </c>
      <c r="T4479" s="56">
        <f>IF($B4479="","",$R4479*$S4479)</f>
        <v/>
      </c>
    </row>
    <row r="4480">
      <c r="A4480" s="20">
        <f>Тех_Движение!$A$4477</f>
        <v/>
      </c>
      <c r="B4480" s="20">
        <f>IF(Тех_Движение!$F$4477&gt;0,Тех_Движение!$I$4477,"")</f>
        <v/>
      </c>
      <c r="C4480" s="20">
        <f>IF($B4480="","",Тех_Движение!$D$4477)</f>
        <v/>
      </c>
      <c r="D4480" s="42">
        <f>IF($B4480="","",Тех_Движение!$B$4477)</f>
        <v/>
      </c>
      <c r="E4480" s="54">
        <f>IF($B4480="","",Тех_Движение!$F$4477)</f>
        <v/>
      </c>
      <c r="F4480" s="54">
        <f>IF($B4480="","",SUMIFS($E$5:$E4479,$C$5:$C4479,$C4480))</f>
        <v/>
      </c>
      <c r="G4480" s="54">
        <f>IF($B4480="","",MAX(0,$E4480-MAX(0,SUMIFS(Тех_Движение!$G$2:$G$5111,Тех_Движение!$D$2:$D$5111,$C4480,Тех_Движение!$B$2:$B$5111,"&lt;="&amp;Настройки!$B$5-1)-$F4480)))</f>
        <v/>
      </c>
      <c r="H4480" s="54">
        <f>IF($B4480="","",IF(AND($D4480&gt;=Настройки!$B$5,$D4480&lt;=Настройки!$B$6),$E4480,0))</f>
        <v/>
      </c>
      <c r="I4480" s="54">
        <f>IF($B4480="","",$G4480+$H4480-$J4480)</f>
        <v/>
      </c>
      <c r="J4480" s="54">
        <f>IF($B4480="","",MAX(0,$E4480-MAX(0,SUMIFS(Тех_Движение!$G$2:$G$5111,Тех_Движение!$D$2:$D$5111,$C4480,Тех_Движение!$B$2:$B$5111,"&lt;="&amp;Настройки!$B$6)-$F4480)))</f>
        <v/>
      </c>
      <c r="K4480" s="54">
        <f>IF(OR($B4480="",K$3&lt;$D4480+Настройки!$B$7),0,MAX(0,$E4480-MAX(0,SUMIFS(Тех_Движение!$G$2:$G$5111,Тех_Движение!$D$2:$D$5111,$C4480,Тех_Движение!$B$2:$B$5111,"&lt;="&amp;K$3)-$F4480)))</f>
        <v/>
      </c>
      <c r="L4480" s="54">
        <f>IF(OR($B4480="",L$3&lt;$D4480+Настройки!$B$7),0,MAX(0,$E4480-MAX(0,SUMIFS(Тех_Движение!$G$2:$G$5111,Тех_Движение!$D$2:$D$5111,$C4480,Тех_Движение!$B$2:$B$5111,"&lt;="&amp;L$3)-$F4480)))</f>
        <v/>
      </c>
      <c r="M4480" s="54">
        <f>IF(OR($B4480="",M$3&lt;$D4480+Настройки!$B$7),0,MAX(0,$E4480-MAX(0,SUMIFS(Тех_Движение!$G$2:$G$5111,Тех_Движение!$D$2:$D$5111,$C4480,Тех_Движение!$B$2:$B$5111,"&lt;="&amp;M$3)-$F4480)))</f>
        <v/>
      </c>
      <c r="N4480" s="54">
        <f>IF(OR($B4480="",N$3&lt;$D4480+Настройки!$B$7),0,MAX(0,$E4480-MAX(0,SUMIFS(Тех_Движение!$G$2:$G$5111,Тех_Движение!$D$2:$D$5111,$C4480,Тех_Движение!$B$2:$B$5111,"&lt;="&amp;N$3)-$F4480)))</f>
        <v/>
      </c>
      <c r="O4480" s="54">
        <f>IF(OR($B4480="",O$3&lt;$D4480+Настройки!$B$7),0,MAX(0,$E4480-MAX(0,SUMIFS(Тех_Движение!$G$2:$G$5111,Тех_Движение!$D$2:$D$5111,$C4480,Тех_Движение!$B$2:$B$5111,"&lt;="&amp;O$3)-$F4480)))</f>
        <v/>
      </c>
      <c r="P4480" s="54">
        <f>IF(OR($B4480="",P$3&lt;$D4480+Настройки!$B$7),0,MAX(0,$E4480-MAX(0,SUMIFS(Тех_Движение!$G$2:$G$5111,Тех_Движение!$D$2:$D$5111,$C4480,Тех_Движение!$B$2:$B$5111,"&lt;="&amp;P$3)-$F4480)))</f>
        <v/>
      </c>
      <c r="Q4480" s="54">
        <f>IF(OR($B4480="",Q$3&lt;$D4480+Настройки!$B$7),0,MAX(0,$E4480-MAX(0,SUMIFS(Тех_Движение!$G$2:$G$5111,Тех_Движение!$D$2:$D$5111,$C4480,Тех_Движение!$B$2:$B$5111,"&lt;="&amp;Q$3)-$F4480)))</f>
        <v/>
      </c>
      <c r="R4480" s="54">
        <f>IF($B4480="","",SUM($K4480:$Q4480))</f>
        <v/>
      </c>
      <c r="S4480" s="56">
        <f>IF($B4480="","",VLOOKUP($C4480,Настройки!$A$11:$L$17,9,FALSE))</f>
        <v/>
      </c>
      <c r="T4480" s="56">
        <f>IF($B4480="","",$R4480*$S4480)</f>
        <v/>
      </c>
    </row>
    <row r="4481">
      <c r="A4481" s="20">
        <f>Тех_Движение!$A$4478</f>
        <v/>
      </c>
      <c r="B4481" s="20">
        <f>IF(Тех_Движение!$F$4478&gt;0,Тех_Движение!$I$4478,"")</f>
        <v/>
      </c>
      <c r="C4481" s="20">
        <f>IF($B4481="","",Тех_Движение!$D$4478)</f>
        <v/>
      </c>
      <c r="D4481" s="42">
        <f>IF($B4481="","",Тех_Движение!$B$4478)</f>
        <v/>
      </c>
      <c r="E4481" s="54">
        <f>IF($B4481="","",Тех_Движение!$F$4478)</f>
        <v/>
      </c>
      <c r="F4481" s="54">
        <f>IF($B4481="","",SUMIFS($E$5:$E4480,$C$5:$C4480,$C4481))</f>
        <v/>
      </c>
      <c r="G4481" s="54">
        <f>IF($B4481="","",MAX(0,$E4481-MAX(0,SUMIFS(Тех_Движение!$G$2:$G$5111,Тех_Движение!$D$2:$D$5111,$C4481,Тех_Движение!$B$2:$B$5111,"&lt;="&amp;Настройки!$B$5-1)-$F4481)))</f>
        <v/>
      </c>
      <c r="H4481" s="54">
        <f>IF($B4481="","",IF(AND($D4481&gt;=Настройки!$B$5,$D4481&lt;=Настройки!$B$6),$E4481,0))</f>
        <v/>
      </c>
      <c r="I4481" s="54">
        <f>IF($B4481="","",$G4481+$H4481-$J4481)</f>
        <v/>
      </c>
      <c r="J4481" s="54">
        <f>IF($B4481="","",MAX(0,$E4481-MAX(0,SUMIFS(Тех_Движение!$G$2:$G$5111,Тех_Движение!$D$2:$D$5111,$C4481,Тех_Движение!$B$2:$B$5111,"&lt;="&amp;Настройки!$B$6)-$F4481)))</f>
        <v/>
      </c>
      <c r="K4481" s="54">
        <f>IF(OR($B4481="",K$3&lt;$D4481+Настройки!$B$7),0,MAX(0,$E4481-MAX(0,SUMIFS(Тех_Движение!$G$2:$G$5111,Тех_Движение!$D$2:$D$5111,$C4481,Тех_Движение!$B$2:$B$5111,"&lt;="&amp;K$3)-$F4481)))</f>
        <v/>
      </c>
      <c r="L4481" s="54">
        <f>IF(OR($B4481="",L$3&lt;$D4481+Настройки!$B$7),0,MAX(0,$E4481-MAX(0,SUMIFS(Тех_Движение!$G$2:$G$5111,Тех_Движение!$D$2:$D$5111,$C4481,Тех_Движение!$B$2:$B$5111,"&lt;="&amp;L$3)-$F4481)))</f>
        <v/>
      </c>
      <c r="M4481" s="54">
        <f>IF(OR($B4481="",M$3&lt;$D4481+Настройки!$B$7),0,MAX(0,$E4481-MAX(0,SUMIFS(Тех_Движение!$G$2:$G$5111,Тех_Движение!$D$2:$D$5111,$C4481,Тех_Движение!$B$2:$B$5111,"&lt;="&amp;M$3)-$F4481)))</f>
        <v/>
      </c>
      <c r="N4481" s="54">
        <f>IF(OR($B4481="",N$3&lt;$D4481+Настройки!$B$7),0,MAX(0,$E4481-MAX(0,SUMIFS(Тех_Движение!$G$2:$G$5111,Тех_Движение!$D$2:$D$5111,$C4481,Тех_Движение!$B$2:$B$5111,"&lt;="&amp;N$3)-$F4481)))</f>
        <v/>
      </c>
      <c r="O4481" s="54">
        <f>IF(OR($B4481="",O$3&lt;$D4481+Настройки!$B$7),0,MAX(0,$E4481-MAX(0,SUMIFS(Тех_Движение!$G$2:$G$5111,Тех_Движение!$D$2:$D$5111,$C4481,Тех_Движение!$B$2:$B$5111,"&lt;="&amp;O$3)-$F4481)))</f>
        <v/>
      </c>
      <c r="P4481" s="54">
        <f>IF(OR($B4481="",P$3&lt;$D4481+Настройки!$B$7),0,MAX(0,$E4481-MAX(0,SUMIFS(Тех_Движение!$G$2:$G$5111,Тех_Движение!$D$2:$D$5111,$C4481,Тех_Движение!$B$2:$B$5111,"&lt;="&amp;P$3)-$F4481)))</f>
        <v/>
      </c>
      <c r="Q4481" s="54">
        <f>IF(OR($B4481="",Q$3&lt;$D4481+Настройки!$B$7),0,MAX(0,$E4481-MAX(0,SUMIFS(Тех_Движение!$G$2:$G$5111,Тех_Движение!$D$2:$D$5111,$C4481,Тех_Движение!$B$2:$B$5111,"&lt;="&amp;Q$3)-$F4481)))</f>
        <v/>
      </c>
      <c r="R4481" s="54">
        <f>IF($B4481="","",SUM($K4481:$Q4481))</f>
        <v/>
      </c>
      <c r="S4481" s="56">
        <f>IF($B4481="","",VLOOKUP($C4481,Настройки!$A$11:$L$17,9,FALSE))</f>
        <v/>
      </c>
      <c r="T4481" s="56">
        <f>IF($B4481="","",$R4481*$S4481)</f>
        <v/>
      </c>
    </row>
    <row r="4482">
      <c r="A4482" s="20">
        <f>Тех_Движение!$A$4479</f>
        <v/>
      </c>
      <c r="B4482" s="20">
        <f>IF(Тех_Движение!$F$4479&gt;0,Тех_Движение!$I$4479,"")</f>
        <v/>
      </c>
      <c r="C4482" s="20">
        <f>IF($B4482="","",Тех_Движение!$D$4479)</f>
        <v/>
      </c>
      <c r="D4482" s="42">
        <f>IF($B4482="","",Тех_Движение!$B$4479)</f>
        <v/>
      </c>
      <c r="E4482" s="54">
        <f>IF($B4482="","",Тех_Движение!$F$4479)</f>
        <v/>
      </c>
      <c r="F4482" s="54">
        <f>IF($B4482="","",SUMIFS($E$5:$E4481,$C$5:$C4481,$C4482))</f>
        <v/>
      </c>
      <c r="G4482" s="54">
        <f>IF($B4482="","",MAX(0,$E4482-MAX(0,SUMIFS(Тех_Движение!$G$2:$G$5111,Тех_Движение!$D$2:$D$5111,$C4482,Тех_Движение!$B$2:$B$5111,"&lt;="&amp;Настройки!$B$5-1)-$F4482)))</f>
        <v/>
      </c>
      <c r="H4482" s="54">
        <f>IF($B4482="","",IF(AND($D4482&gt;=Настройки!$B$5,$D4482&lt;=Настройки!$B$6),$E4482,0))</f>
        <v/>
      </c>
      <c r="I4482" s="54">
        <f>IF($B4482="","",$G4482+$H4482-$J4482)</f>
        <v/>
      </c>
      <c r="J4482" s="54">
        <f>IF($B4482="","",MAX(0,$E4482-MAX(0,SUMIFS(Тех_Движение!$G$2:$G$5111,Тех_Движение!$D$2:$D$5111,$C4482,Тех_Движение!$B$2:$B$5111,"&lt;="&amp;Настройки!$B$6)-$F4482)))</f>
        <v/>
      </c>
      <c r="K4482" s="54">
        <f>IF(OR($B4482="",K$3&lt;$D4482+Настройки!$B$7),0,MAX(0,$E4482-MAX(0,SUMIFS(Тех_Движение!$G$2:$G$5111,Тех_Движение!$D$2:$D$5111,$C4482,Тех_Движение!$B$2:$B$5111,"&lt;="&amp;K$3)-$F4482)))</f>
        <v/>
      </c>
      <c r="L4482" s="54">
        <f>IF(OR($B4482="",L$3&lt;$D4482+Настройки!$B$7),0,MAX(0,$E4482-MAX(0,SUMIFS(Тех_Движение!$G$2:$G$5111,Тех_Движение!$D$2:$D$5111,$C4482,Тех_Движение!$B$2:$B$5111,"&lt;="&amp;L$3)-$F4482)))</f>
        <v/>
      </c>
      <c r="M4482" s="54">
        <f>IF(OR($B4482="",M$3&lt;$D4482+Настройки!$B$7),0,MAX(0,$E4482-MAX(0,SUMIFS(Тех_Движение!$G$2:$G$5111,Тех_Движение!$D$2:$D$5111,$C4482,Тех_Движение!$B$2:$B$5111,"&lt;="&amp;M$3)-$F4482)))</f>
        <v/>
      </c>
      <c r="N4482" s="54">
        <f>IF(OR($B4482="",N$3&lt;$D4482+Настройки!$B$7),0,MAX(0,$E4482-MAX(0,SUMIFS(Тех_Движение!$G$2:$G$5111,Тех_Движение!$D$2:$D$5111,$C4482,Тех_Движение!$B$2:$B$5111,"&lt;="&amp;N$3)-$F4482)))</f>
        <v/>
      </c>
      <c r="O4482" s="54">
        <f>IF(OR($B4482="",O$3&lt;$D4482+Настройки!$B$7),0,MAX(0,$E4482-MAX(0,SUMIFS(Тех_Движение!$G$2:$G$5111,Тех_Движение!$D$2:$D$5111,$C4482,Тех_Движение!$B$2:$B$5111,"&lt;="&amp;O$3)-$F4482)))</f>
        <v/>
      </c>
      <c r="P4482" s="54">
        <f>IF(OR($B4482="",P$3&lt;$D4482+Настройки!$B$7),0,MAX(0,$E4482-MAX(0,SUMIFS(Тех_Движение!$G$2:$G$5111,Тех_Движение!$D$2:$D$5111,$C4482,Тех_Движение!$B$2:$B$5111,"&lt;="&amp;P$3)-$F4482)))</f>
        <v/>
      </c>
      <c r="Q4482" s="54">
        <f>IF(OR($B4482="",Q$3&lt;$D4482+Настройки!$B$7),0,MAX(0,$E4482-MAX(0,SUMIFS(Тех_Движение!$G$2:$G$5111,Тех_Движение!$D$2:$D$5111,$C4482,Тех_Движение!$B$2:$B$5111,"&lt;="&amp;Q$3)-$F4482)))</f>
        <v/>
      </c>
      <c r="R4482" s="54">
        <f>IF($B4482="","",SUM($K4482:$Q4482))</f>
        <v/>
      </c>
      <c r="S4482" s="56">
        <f>IF($B4482="","",VLOOKUP($C4482,Настройки!$A$11:$L$17,9,FALSE))</f>
        <v/>
      </c>
      <c r="T4482" s="56">
        <f>IF($B4482="","",$R4482*$S4482)</f>
        <v/>
      </c>
    </row>
    <row r="4483">
      <c r="A4483" s="20">
        <f>Тех_Движение!$A$4480</f>
        <v/>
      </c>
      <c r="B4483" s="20">
        <f>IF(Тех_Движение!$F$4480&gt;0,Тех_Движение!$I$4480,"")</f>
        <v/>
      </c>
      <c r="C4483" s="20">
        <f>IF($B4483="","",Тех_Движение!$D$4480)</f>
        <v/>
      </c>
      <c r="D4483" s="42">
        <f>IF($B4483="","",Тех_Движение!$B$4480)</f>
        <v/>
      </c>
      <c r="E4483" s="54">
        <f>IF($B4483="","",Тех_Движение!$F$4480)</f>
        <v/>
      </c>
      <c r="F4483" s="54">
        <f>IF($B4483="","",SUMIFS($E$5:$E4482,$C$5:$C4482,$C4483))</f>
        <v/>
      </c>
      <c r="G4483" s="54">
        <f>IF($B4483="","",MAX(0,$E4483-MAX(0,SUMIFS(Тех_Движение!$G$2:$G$5111,Тех_Движение!$D$2:$D$5111,$C4483,Тех_Движение!$B$2:$B$5111,"&lt;="&amp;Настройки!$B$5-1)-$F4483)))</f>
        <v/>
      </c>
      <c r="H4483" s="54">
        <f>IF($B4483="","",IF(AND($D4483&gt;=Настройки!$B$5,$D4483&lt;=Настройки!$B$6),$E4483,0))</f>
        <v/>
      </c>
      <c r="I4483" s="54">
        <f>IF($B4483="","",$G4483+$H4483-$J4483)</f>
        <v/>
      </c>
      <c r="J4483" s="54">
        <f>IF($B4483="","",MAX(0,$E4483-MAX(0,SUMIFS(Тех_Движение!$G$2:$G$5111,Тех_Движение!$D$2:$D$5111,$C4483,Тех_Движение!$B$2:$B$5111,"&lt;="&amp;Настройки!$B$6)-$F4483)))</f>
        <v/>
      </c>
      <c r="K4483" s="54">
        <f>IF(OR($B4483="",K$3&lt;$D4483+Настройки!$B$7),0,MAX(0,$E4483-MAX(0,SUMIFS(Тех_Движение!$G$2:$G$5111,Тех_Движение!$D$2:$D$5111,$C4483,Тех_Движение!$B$2:$B$5111,"&lt;="&amp;K$3)-$F4483)))</f>
        <v/>
      </c>
      <c r="L4483" s="54">
        <f>IF(OR($B4483="",L$3&lt;$D4483+Настройки!$B$7),0,MAX(0,$E4483-MAX(0,SUMIFS(Тех_Движение!$G$2:$G$5111,Тех_Движение!$D$2:$D$5111,$C4483,Тех_Движение!$B$2:$B$5111,"&lt;="&amp;L$3)-$F4483)))</f>
        <v/>
      </c>
      <c r="M4483" s="54">
        <f>IF(OR($B4483="",M$3&lt;$D4483+Настройки!$B$7),0,MAX(0,$E4483-MAX(0,SUMIFS(Тех_Движение!$G$2:$G$5111,Тех_Движение!$D$2:$D$5111,$C4483,Тех_Движение!$B$2:$B$5111,"&lt;="&amp;M$3)-$F4483)))</f>
        <v/>
      </c>
      <c r="N4483" s="54">
        <f>IF(OR($B4483="",N$3&lt;$D4483+Настройки!$B$7),0,MAX(0,$E4483-MAX(0,SUMIFS(Тех_Движение!$G$2:$G$5111,Тех_Движение!$D$2:$D$5111,$C4483,Тех_Движение!$B$2:$B$5111,"&lt;="&amp;N$3)-$F4483)))</f>
        <v/>
      </c>
      <c r="O4483" s="54">
        <f>IF(OR($B4483="",O$3&lt;$D4483+Настройки!$B$7),0,MAX(0,$E4483-MAX(0,SUMIFS(Тех_Движение!$G$2:$G$5111,Тех_Движение!$D$2:$D$5111,$C4483,Тех_Движение!$B$2:$B$5111,"&lt;="&amp;O$3)-$F4483)))</f>
        <v/>
      </c>
      <c r="P4483" s="54">
        <f>IF(OR($B4483="",P$3&lt;$D4483+Настройки!$B$7),0,MAX(0,$E4483-MAX(0,SUMIFS(Тех_Движение!$G$2:$G$5111,Тех_Движение!$D$2:$D$5111,$C4483,Тех_Движение!$B$2:$B$5111,"&lt;="&amp;P$3)-$F4483)))</f>
        <v/>
      </c>
      <c r="Q4483" s="54">
        <f>IF(OR($B4483="",Q$3&lt;$D4483+Настройки!$B$7),0,MAX(0,$E4483-MAX(0,SUMIFS(Тех_Движение!$G$2:$G$5111,Тех_Движение!$D$2:$D$5111,$C4483,Тех_Движение!$B$2:$B$5111,"&lt;="&amp;Q$3)-$F4483)))</f>
        <v/>
      </c>
      <c r="R4483" s="54">
        <f>IF($B4483="","",SUM($K4483:$Q4483))</f>
        <v/>
      </c>
      <c r="S4483" s="56">
        <f>IF($B4483="","",VLOOKUP($C4483,Настройки!$A$11:$L$17,9,FALSE))</f>
        <v/>
      </c>
      <c r="T4483" s="56">
        <f>IF($B4483="","",$R4483*$S4483)</f>
        <v/>
      </c>
    </row>
    <row r="4484">
      <c r="A4484" s="20">
        <f>Тех_Движение!$A$4481</f>
        <v/>
      </c>
      <c r="B4484" s="20">
        <f>IF(Тех_Движение!$F$4481&gt;0,Тех_Движение!$I$4481,"")</f>
        <v/>
      </c>
      <c r="C4484" s="20">
        <f>IF($B4484="","",Тех_Движение!$D$4481)</f>
        <v/>
      </c>
      <c r="D4484" s="42">
        <f>IF($B4484="","",Тех_Движение!$B$4481)</f>
        <v/>
      </c>
      <c r="E4484" s="54">
        <f>IF($B4484="","",Тех_Движение!$F$4481)</f>
        <v/>
      </c>
      <c r="F4484" s="54">
        <f>IF($B4484="","",SUMIFS($E$5:$E4483,$C$5:$C4483,$C4484))</f>
        <v/>
      </c>
      <c r="G4484" s="54">
        <f>IF($B4484="","",MAX(0,$E4484-MAX(0,SUMIFS(Тех_Движение!$G$2:$G$5111,Тех_Движение!$D$2:$D$5111,$C4484,Тех_Движение!$B$2:$B$5111,"&lt;="&amp;Настройки!$B$5-1)-$F4484)))</f>
        <v/>
      </c>
      <c r="H4484" s="54">
        <f>IF($B4484="","",IF(AND($D4484&gt;=Настройки!$B$5,$D4484&lt;=Настройки!$B$6),$E4484,0))</f>
        <v/>
      </c>
      <c r="I4484" s="54">
        <f>IF($B4484="","",$G4484+$H4484-$J4484)</f>
        <v/>
      </c>
      <c r="J4484" s="54">
        <f>IF($B4484="","",MAX(0,$E4484-MAX(0,SUMIFS(Тех_Движение!$G$2:$G$5111,Тех_Движение!$D$2:$D$5111,$C4484,Тех_Движение!$B$2:$B$5111,"&lt;="&amp;Настройки!$B$6)-$F4484)))</f>
        <v/>
      </c>
      <c r="K4484" s="54">
        <f>IF(OR($B4484="",K$3&lt;$D4484+Настройки!$B$7),0,MAX(0,$E4484-MAX(0,SUMIFS(Тех_Движение!$G$2:$G$5111,Тех_Движение!$D$2:$D$5111,$C4484,Тех_Движение!$B$2:$B$5111,"&lt;="&amp;K$3)-$F4484)))</f>
        <v/>
      </c>
      <c r="L4484" s="54">
        <f>IF(OR($B4484="",L$3&lt;$D4484+Настройки!$B$7),0,MAX(0,$E4484-MAX(0,SUMIFS(Тех_Движение!$G$2:$G$5111,Тех_Движение!$D$2:$D$5111,$C4484,Тех_Движение!$B$2:$B$5111,"&lt;="&amp;L$3)-$F4484)))</f>
        <v/>
      </c>
      <c r="M4484" s="54">
        <f>IF(OR($B4484="",M$3&lt;$D4484+Настройки!$B$7),0,MAX(0,$E4484-MAX(0,SUMIFS(Тех_Движение!$G$2:$G$5111,Тех_Движение!$D$2:$D$5111,$C4484,Тех_Движение!$B$2:$B$5111,"&lt;="&amp;M$3)-$F4484)))</f>
        <v/>
      </c>
      <c r="N4484" s="54">
        <f>IF(OR($B4484="",N$3&lt;$D4484+Настройки!$B$7),0,MAX(0,$E4484-MAX(0,SUMIFS(Тех_Движение!$G$2:$G$5111,Тех_Движение!$D$2:$D$5111,$C4484,Тех_Движение!$B$2:$B$5111,"&lt;="&amp;N$3)-$F4484)))</f>
        <v/>
      </c>
      <c r="O4484" s="54">
        <f>IF(OR($B4484="",O$3&lt;$D4484+Настройки!$B$7),0,MAX(0,$E4484-MAX(0,SUMIFS(Тех_Движение!$G$2:$G$5111,Тех_Движение!$D$2:$D$5111,$C4484,Тех_Движение!$B$2:$B$5111,"&lt;="&amp;O$3)-$F4484)))</f>
        <v/>
      </c>
      <c r="P4484" s="54">
        <f>IF(OR($B4484="",P$3&lt;$D4484+Настройки!$B$7),0,MAX(0,$E4484-MAX(0,SUMIFS(Тех_Движение!$G$2:$G$5111,Тех_Движение!$D$2:$D$5111,$C4484,Тех_Движение!$B$2:$B$5111,"&lt;="&amp;P$3)-$F4484)))</f>
        <v/>
      </c>
      <c r="Q4484" s="54">
        <f>IF(OR($B4484="",Q$3&lt;$D4484+Настройки!$B$7),0,MAX(0,$E4484-MAX(0,SUMIFS(Тех_Движение!$G$2:$G$5111,Тех_Движение!$D$2:$D$5111,$C4484,Тех_Движение!$B$2:$B$5111,"&lt;="&amp;Q$3)-$F4484)))</f>
        <v/>
      </c>
      <c r="R4484" s="54">
        <f>IF($B4484="","",SUM($K4484:$Q4484))</f>
        <v/>
      </c>
      <c r="S4484" s="56">
        <f>IF($B4484="","",VLOOKUP($C4484,Настройки!$A$11:$L$17,9,FALSE))</f>
        <v/>
      </c>
      <c r="T4484" s="56">
        <f>IF($B4484="","",$R4484*$S4484)</f>
        <v/>
      </c>
    </row>
    <row r="4485">
      <c r="A4485" s="20">
        <f>Тех_Движение!$A$4482</f>
        <v/>
      </c>
      <c r="B4485" s="20">
        <f>IF(Тех_Движение!$F$4482&gt;0,Тех_Движение!$I$4482,"")</f>
        <v/>
      </c>
      <c r="C4485" s="20">
        <f>IF($B4485="","",Тех_Движение!$D$4482)</f>
        <v/>
      </c>
      <c r="D4485" s="42">
        <f>IF($B4485="","",Тех_Движение!$B$4482)</f>
        <v/>
      </c>
      <c r="E4485" s="54">
        <f>IF($B4485="","",Тех_Движение!$F$4482)</f>
        <v/>
      </c>
      <c r="F4485" s="54">
        <f>IF($B4485="","",SUMIFS($E$5:$E4484,$C$5:$C4484,$C4485))</f>
        <v/>
      </c>
      <c r="G4485" s="54">
        <f>IF($B4485="","",MAX(0,$E4485-MAX(0,SUMIFS(Тех_Движение!$G$2:$G$5111,Тех_Движение!$D$2:$D$5111,$C4485,Тех_Движение!$B$2:$B$5111,"&lt;="&amp;Настройки!$B$5-1)-$F4485)))</f>
        <v/>
      </c>
      <c r="H4485" s="54">
        <f>IF($B4485="","",IF(AND($D4485&gt;=Настройки!$B$5,$D4485&lt;=Настройки!$B$6),$E4485,0))</f>
        <v/>
      </c>
      <c r="I4485" s="54">
        <f>IF($B4485="","",$G4485+$H4485-$J4485)</f>
        <v/>
      </c>
      <c r="J4485" s="54">
        <f>IF($B4485="","",MAX(0,$E4485-MAX(0,SUMIFS(Тех_Движение!$G$2:$G$5111,Тех_Движение!$D$2:$D$5111,$C4485,Тех_Движение!$B$2:$B$5111,"&lt;="&amp;Настройки!$B$6)-$F4485)))</f>
        <v/>
      </c>
      <c r="K4485" s="54">
        <f>IF(OR($B4485="",K$3&lt;$D4485+Настройки!$B$7),0,MAX(0,$E4485-MAX(0,SUMIFS(Тех_Движение!$G$2:$G$5111,Тех_Движение!$D$2:$D$5111,$C4485,Тех_Движение!$B$2:$B$5111,"&lt;="&amp;K$3)-$F4485)))</f>
        <v/>
      </c>
      <c r="L4485" s="54">
        <f>IF(OR($B4485="",L$3&lt;$D4485+Настройки!$B$7),0,MAX(0,$E4485-MAX(0,SUMIFS(Тех_Движение!$G$2:$G$5111,Тех_Движение!$D$2:$D$5111,$C4485,Тех_Движение!$B$2:$B$5111,"&lt;="&amp;L$3)-$F4485)))</f>
        <v/>
      </c>
      <c r="M4485" s="54">
        <f>IF(OR($B4485="",M$3&lt;$D4485+Настройки!$B$7),0,MAX(0,$E4485-MAX(0,SUMIFS(Тех_Движение!$G$2:$G$5111,Тех_Движение!$D$2:$D$5111,$C4485,Тех_Движение!$B$2:$B$5111,"&lt;="&amp;M$3)-$F4485)))</f>
        <v/>
      </c>
      <c r="N4485" s="54">
        <f>IF(OR($B4485="",N$3&lt;$D4485+Настройки!$B$7),0,MAX(0,$E4485-MAX(0,SUMIFS(Тех_Движение!$G$2:$G$5111,Тех_Движение!$D$2:$D$5111,$C4485,Тех_Движение!$B$2:$B$5111,"&lt;="&amp;N$3)-$F4485)))</f>
        <v/>
      </c>
      <c r="O4485" s="54">
        <f>IF(OR($B4485="",O$3&lt;$D4485+Настройки!$B$7),0,MAX(0,$E4485-MAX(0,SUMIFS(Тех_Движение!$G$2:$G$5111,Тех_Движение!$D$2:$D$5111,$C4485,Тех_Движение!$B$2:$B$5111,"&lt;="&amp;O$3)-$F4485)))</f>
        <v/>
      </c>
      <c r="P4485" s="54">
        <f>IF(OR($B4485="",P$3&lt;$D4485+Настройки!$B$7),0,MAX(0,$E4485-MAX(0,SUMIFS(Тех_Движение!$G$2:$G$5111,Тех_Движение!$D$2:$D$5111,$C4485,Тех_Движение!$B$2:$B$5111,"&lt;="&amp;P$3)-$F4485)))</f>
        <v/>
      </c>
      <c r="Q4485" s="54">
        <f>IF(OR($B4485="",Q$3&lt;$D4485+Настройки!$B$7),0,MAX(0,$E4485-MAX(0,SUMIFS(Тех_Движение!$G$2:$G$5111,Тех_Движение!$D$2:$D$5111,$C4485,Тех_Движение!$B$2:$B$5111,"&lt;="&amp;Q$3)-$F4485)))</f>
        <v/>
      </c>
      <c r="R4485" s="54">
        <f>IF($B4485="","",SUM($K4485:$Q4485))</f>
        <v/>
      </c>
      <c r="S4485" s="56">
        <f>IF($B4485="","",VLOOKUP($C4485,Настройки!$A$11:$L$17,9,FALSE))</f>
        <v/>
      </c>
      <c r="T4485" s="56">
        <f>IF($B4485="","",$R4485*$S4485)</f>
        <v/>
      </c>
    </row>
    <row r="4486">
      <c r="A4486" s="20">
        <f>Тех_Движение!$A$4483</f>
        <v/>
      </c>
      <c r="B4486" s="20">
        <f>IF(Тех_Движение!$F$4483&gt;0,Тех_Движение!$I$4483,"")</f>
        <v/>
      </c>
      <c r="C4486" s="20">
        <f>IF($B4486="","",Тех_Движение!$D$4483)</f>
        <v/>
      </c>
      <c r="D4486" s="42">
        <f>IF($B4486="","",Тех_Движение!$B$4483)</f>
        <v/>
      </c>
      <c r="E4486" s="54">
        <f>IF($B4486="","",Тех_Движение!$F$4483)</f>
        <v/>
      </c>
      <c r="F4486" s="54">
        <f>IF($B4486="","",SUMIFS($E$5:$E4485,$C$5:$C4485,$C4486))</f>
        <v/>
      </c>
      <c r="G4486" s="54">
        <f>IF($B4486="","",MAX(0,$E4486-MAX(0,SUMIFS(Тех_Движение!$G$2:$G$5111,Тех_Движение!$D$2:$D$5111,$C4486,Тех_Движение!$B$2:$B$5111,"&lt;="&amp;Настройки!$B$5-1)-$F4486)))</f>
        <v/>
      </c>
      <c r="H4486" s="54">
        <f>IF($B4486="","",IF(AND($D4486&gt;=Настройки!$B$5,$D4486&lt;=Настройки!$B$6),$E4486,0))</f>
        <v/>
      </c>
      <c r="I4486" s="54">
        <f>IF($B4486="","",$G4486+$H4486-$J4486)</f>
        <v/>
      </c>
      <c r="J4486" s="54">
        <f>IF($B4486="","",MAX(0,$E4486-MAX(0,SUMIFS(Тех_Движение!$G$2:$G$5111,Тех_Движение!$D$2:$D$5111,$C4486,Тех_Движение!$B$2:$B$5111,"&lt;="&amp;Настройки!$B$6)-$F4486)))</f>
        <v/>
      </c>
      <c r="K4486" s="54">
        <f>IF(OR($B4486="",K$3&lt;$D4486+Настройки!$B$7),0,MAX(0,$E4486-MAX(0,SUMIFS(Тех_Движение!$G$2:$G$5111,Тех_Движение!$D$2:$D$5111,$C4486,Тех_Движение!$B$2:$B$5111,"&lt;="&amp;K$3)-$F4486)))</f>
        <v/>
      </c>
      <c r="L4486" s="54">
        <f>IF(OR($B4486="",L$3&lt;$D4486+Настройки!$B$7),0,MAX(0,$E4486-MAX(0,SUMIFS(Тех_Движение!$G$2:$G$5111,Тех_Движение!$D$2:$D$5111,$C4486,Тех_Движение!$B$2:$B$5111,"&lt;="&amp;L$3)-$F4486)))</f>
        <v/>
      </c>
      <c r="M4486" s="54">
        <f>IF(OR($B4486="",M$3&lt;$D4486+Настройки!$B$7),0,MAX(0,$E4486-MAX(0,SUMIFS(Тех_Движение!$G$2:$G$5111,Тех_Движение!$D$2:$D$5111,$C4486,Тех_Движение!$B$2:$B$5111,"&lt;="&amp;M$3)-$F4486)))</f>
        <v/>
      </c>
      <c r="N4486" s="54">
        <f>IF(OR($B4486="",N$3&lt;$D4486+Настройки!$B$7),0,MAX(0,$E4486-MAX(0,SUMIFS(Тех_Движение!$G$2:$G$5111,Тех_Движение!$D$2:$D$5111,$C4486,Тех_Движение!$B$2:$B$5111,"&lt;="&amp;N$3)-$F4486)))</f>
        <v/>
      </c>
      <c r="O4486" s="54">
        <f>IF(OR($B4486="",O$3&lt;$D4486+Настройки!$B$7),0,MAX(0,$E4486-MAX(0,SUMIFS(Тех_Движение!$G$2:$G$5111,Тех_Движение!$D$2:$D$5111,$C4486,Тех_Движение!$B$2:$B$5111,"&lt;="&amp;O$3)-$F4486)))</f>
        <v/>
      </c>
      <c r="P4486" s="54">
        <f>IF(OR($B4486="",P$3&lt;$D4486+Настройки!$B$7),0,MAX(0,$E4486-MAX(0,SUMIFS(Тех_Движение!$G$2:$G$5111,Тех_Движение!$D$2:$D$5111,$C4486,Тех_Движение!$B$2:$B$5111,"&lt;="&amp;P$3)-$F4486)))</f>
        <v/>
      </c>
      <c r="Q4486" s="54">
        <f>IF(OR($B4486="",Q$3&lt;$D4486+Настройки!$B$7),0,MAX(0,$E4486-MAX(0,SUMIFS(Тех_Движение!$G$2:$G$5111,Тех_Движение!$D$2:$D$5111,$C4486,Тех_Движение!$B$2:$B$5111,"&lt;="&amp;Q$3)-$F4486)))</f>
        <v/>
      </c>
      <c r="R4486" s="54">
        <f>IF($B4486="","",SUM($K4486:$Q4486))</f>
        <v/>
      </c>
      <c r="S4486" s="56">
        <f>IF($B4486="","",VLOOKUP($C4486,Настройки!$A$11:$L$17,9,FALSE))</f>
        <v/>
      </c>
      <c r="T4486" s="56">
        <f>IF($B4486="","",$R4486*$S4486)</f>
        <v/>
      </c>
    </row>
    <row r="4487">
      <c r="A4487" s="20">
        <f>Тех_Движение!$A$4484</f>
        <v/>
      </c>
      <c r="B4487" s="20">
        <f>IF(Тех_Движение!$F$4484&gt;0,Тех_Движение!$I$4484,"")</f>
        <v/>
      </c>
      <c r="C4487" s="20">
        <f>IF($B4487="","",Тех_Движение!$D$4484)</f>
        <v/>
      </c>
      <c r="D4487" s="42">
        <f>IF($B4487="","",Тех_Движение!$B$4484)</f>
        <v/>
      </c>
      <c r="E4487" s="54">
        <f>IF($B4487="","",Тех_Движение!$F$4484)</f>
        <v/>
      </c>
      <c r="F4487" s="54">
        <f>IF($B4487="","",SUMIFS($E$5:$E4486,$C$5:$C4486,$C4487))</f>
        <v/>
      </c>
      <c r="G4487" s="54">
        <f>IF($B4487="","",MAX(0,$E4487-MAX(0,SUMIFS(Тех_Движение!$G$2:$G$5111,Тех_Движение!$D$2:$D$5111,$C4487,Тех_Движение!$B$2:$B$5111,"&lt;="&amp;Настройки!$B$5-1)-$F4487)))</f>
        <v/>
      </c>
      <c r="H4487" s="54">
        <f>IF($B4487="","",IF(AND($D4487&gt;=Настройки!$B$5,$D4487&lt;=Настройки!$B$6),$E4487,0))</f>
        <v/>
      </c>
      <c r="I4487" s="54">
        <f>IF($B4487="","",$G4487+$H4487-$J4487)</f>
        <v/>
      </c>
      <c r="J4487" s="54">
        <f>IF($B4487="","",MAX(0,$E4487-MAX(0,SUMIFS(Тех_Движение!$G$2:$G$5111,Тех_Движение!$D$2:$D$5111,$C4487,Тех_Движение!$B$2:$B$5111,"&lt;="&amp;Настройки!$B$6)-$F4487)))</f>
        <v/>
      </c>
      <c r="K4487" s="54">
        <f>IF(OR($B4487="",K$3&lt;$D4487+Настройки!$B$7),0,MAX(0,$E4487-MAX(0,SUMIFS(Тех_Движение!$G$2:$G$5111,Тех_Движение!$D$2:$D$5111,$C4487,Тех_Движение!$B$2:$B$5111,"&lt;="&amp;K$3)-$F4487)))</f>
        <v/>
      </c>
      <c r="L4487" s="54">
        <f>IF(OR($B4487="",L$3&lt;$D4487+Настройки!$B$7),0,MAX(0,$E4487-MAX(0,SUMIFS(Тех_Движение!$G$2:$G$5111,Тех_Движение!$D$2:$D$5111,$C4487,Тех_Движение!$B$2:$B$5111,"&lt;="&amp;L$3)-$F4487)))</f>
        <v/>
      </c>
      <c r="M4487" s="54">
        <f>IF(OR($B4487="",M$3&lt;$D4487+Настройки!$B$7),0,MAX(0,$E4487-MAX(0,SUMIFS(Тех_Движение!$G$2:$G$5111,Тех_Движение!$D$2:$D$5111,$C4487,Тех_Движение!$B$2:$B$5111,"&lt;="&amp;M$3)-$F4487)))</f>
        <v/>
      </c>
      <c r="N4487" s="54">
        <f>IF(OR($B4487="",N$3&lt;$D4487+Настройки!$B$7),0,MAX(0,$E4487-MAX(0,SUMIFS(Тех_Движение!$G$2:$G$5111,Тех_Движение!$D$2:$D$5111,$C4487,Тех_Движение!$B$2:$B$5111,"&lt;="&amp;N$3)-$F4487)))</f>
        <v/>
      </c>
      <c r="O4487" s="54">
        <f>IF(OR($B4487="",O$3&lt;$D4487+Настройки!$B$7),0,MAX(0,$E4487-MAX(0,SUMIFS(Тех_Движение!$G$2:$G$5111,Тех_Движение!$D$2:$D$5111,$C4487,Тех_Движение!$B$2:$B$5111,"&lt;="&amp;O$3)-$F4487)))</f>
        <v/>
      </c>
      <c r="P4487" s="54">
        <f>IF(OR($B4487="",P$3&lt;$D4487+Настройки!$B$7),0,MAX(0,$E4487-MAX(0,SUMIFS(Тех_Движение!$G$2:$G$5111,Тех_Движение!$D$2:$D$5111,$C4487,Тех_Движение!$B$2:$B$5111,"&lt;="&amp;P$3)-$F4487)))</f>
        <v/>
      </c>
      <c r="Q4487" s="54">
        <f>IF(OR($B4487="",Q$3&lt;$D4487+Настройки!$B$7),0,MAX(0,$E4487-MAX(0,SUMIFS(Тех_Движение!$G$2:$G$5111,Тех_Движение!$D$2:$D$5111,$C4487,Тех_Движение!$B$2:$B$5111,"&lt;="&amp;Q$3)-$F4487)))</f>
        <v/>
      </c>
      <c r="R4487" s="54">
        <f>IF($B4487="","",SUM($K4487:$Q4487))</f>
        <v/>
      </c>
      <c r="S4487" s="56">
        <f>IF($B4487="","",VLOOKUP($C4487,Настройки!$A$11:$L$17,9,FALSE))</f>
        <v/>
      </c>
      <c r="T4487" s="56">
        <f>IF($B4487="","",$R4487*$S4487)</f>
        <v/>
      </c>
    </row>
    <row r="4488">
      <c r="A4488" s="20">
        <f>Тех_Движение!$A$4485</f>
        <v/>
      </c>
      <c r="B4488" s="20">
        <f>IF(Тех_Движение!$F$4485&gt;0,Тех_Движение!$I$4485,"")</f>
        <v/>
      </c>
      <c r="C4488" s="20">
        <f>IF($B4488="","",Тех_Движение!$D$4485)</f>
        <v/>
      </c>
      <c r="D4488" s="42">
        <f>IF($B4488="","",Тех_Движение!$B$4485)</f>
        <v/>
      </c>
      <c r="E4488" s="54">
        <f>IF($B4488="","",Тех_Движение!$F$4485)</f>
        <v/>
      </c>
      <c r="F4488" s="54">
        <f>IF($B4488="","",SUMIFS($E$5:$E4487,$C$5:$C4487,$C4488))</f>
        <v/>
      </c>
      <c r="G4488" s="54">
        <f>IF($B4488="","",MAX(0,$E4488-MAX(0,SUMIFS(Тех_Движение!$G$2:$G$5111,Тех_Движение!$D$2:$D$5111,$C4488,Тех_Движение!$B$2:$B$5111,"&lt;="&amp;Настройки!$B$5-1)-$F4488)))</f>
        <v/>
      </c>
      <c r="H4488" s="54">
        <f>IF($B4488="","",IF(AND($D4488&gt;=Настройки!$B$5,$D4488&lt;=Настройки!$B$6),$E4488,0))</f>
        <v/>
      </c>
      <c r="I4488" s="54">
        <f>IF($B4488="","",$G4488+$H4488-$J4488)</f>
        <v/>
      </c>
      <c r="J4488" s="54">
        <f>IF($B4488="","",MAX(0,$E4488-MAX(0,SUMIFS(Тех_Движение!$G$2:$G$5111,Тех_Движение!$D$2:$D$5111,$C4488,Тех_Движение!$B$2:$B$5111,"&lt;="&amp;Настройки!$B$6)-$F4488)))</f>
        <v/>
      </c>
      <c r="K4488" s="54">
        <f>IF(OR($B4488="",K$3&lt;$D4488+Настройки!$B$7),0,MAX(0,$E4488-MAX(0,SUMIFS(Тех_Движение!$G$2:$G$5111,Тех_Движение!$D$2:$D$5111,$C4488,Тех_Движение!$B$2:$B$5111,"&lt;="&amp;K$3)-$F4488)))</f>
        <v/>
      </c>
      <c r="L4488" s="54">
        <f>IF(OR($B4488="",L$3&lt;$D4488+Настройки!$B$7),0,MAX(0,$E4488-MAX(0,SUMIFS(Тех_Движение!$G$2:$G$5111,Тех_Движение!$D$2:$D$5111,$C4488,Тех_Движение!$B$2:$B$5111,"&lt;="&amp;L$3)-$F4488)))</f>
        <v/>
      </c>
      <c r="M4488" s="54">
        <f>IF(OR($B4488="",M$3&lt;$D4488+Настройки!$B$7),0,MAX(0,$E4488-MAX(0,SUMIFS(Тех_Движение!$G$2:$G$5111,Тех_Движение!$D$2:$D$5111,$C4488,Тех_Движение!$B$2:$B$5111,"&lt;="&amp;M$3)-$F4488)))</f>
        <v/>
      </c>
      <c r="N4488" s="54">
        <f>IF(OR($B4488="",N$3&lt;$D4488+Настройки!$B$7),0,MAX(0,$E4488-MAX(0,SUMIFS(Тех_Движение!$G$2:$G$5111,Тех_Движение!$D$2:$D$5111,$C4488,Тех_Движение!$B$2:$B$5111,"&lt;="&amp;N$3)-$F4488)))</f>
        <v/>
      </c>
      <c r="O4488" s="54">
        <f>IF(OR($B4488="",O$3&lt;$D4488+Настройки!$B$7),0,MAX(0,$E4488-MAX(0,SUMIFS(Тех_Движение!$G$2:$G$5111,Тех_Движение!$D$2:$D$5111,$C4488,Тех_Движение!$B$2:$B$5111,"&lt;="&amp;O$3)-$F4488)))</f>
        <v/>
      </c>
      <c r="P4488" s="54">
        <f>IF(OR($B4488="",P$3&lt;$D4488+Настройки!$B$7),0,MAX(0,$E4488-MAX(0,SUMIFS(Тех_Движение!$G$2:$G$5111,Тех_Движение!$D$2:$D$5111,$C4488,Тех_Движение!$B$2:$B$5111,"&lt;="&amp;P$3)-$F4488)))</f>
        <v/>
      </c>
      <c r="Q4488" s="54">
        <f>IF(OR($B4488="",Q$3&lt;$D4488+Настройки!$B$7),0,MAX(0,$E4488-MAX(0,SUMIFS(Тех_Движение!$G$2:$G$5111,Тех_Движение!$D$2:$D$5111,$C4488,Тех_Движение!$B$2:$B$5111,"&lt;="&amp;Q$3)-$F4488)))</f>
        <v/>
      </c>
      <c r="R4488" s="54">
        <f>IF($B4488="","",SUM($K4488:$Q4488))</f>
        <v/>
      </c>
      <c r="S4488" s="56">
        <f>IF($B4488="","",VLOOKUP($C4488,Настройки!$A$11:$L$17,9,FALSE))</f>
        <v/>
      </c>
      <c r="T4488" s="56">
        <f>IF($B4488="","",$R4488*$S4488)</f>
        <v/>
      </c>
    </row>
    <row r="4489">
      <c r="A4489" s="20">
        <f>Тех_Движение!$A$4486</f>
        <v/>
      </c>
      <c r="B4489" s="20">
        <f>IF(Тех_Движение!$F$4486&gt;0,Тех_Движение!$I$4486,"")</f>
        <v/>
      </c>
      <c r="C4489" s="20">
        <f>IF($B4489="","",Тех_Движение!$D$4486)</f>
        <v/>
      </c>
      <c r="D4489" s="42">
        <f>IF($B4489="","",Тех_Движение!$B$4486)</f>
        <v/>
      </c>
      <c r="E4489" s="54">
        <f>IF($B4489="","",Тех_Движение!$F$4486)</f>
        <v/>
      </c>
      <c r="F4489" s="54">
        <f>IF($B4489="","",SUMIFS($E$5:$E4488,$C$5:$C4488,$C4489))</f>
        <v/>
      </c>
      <c r="G4489" s="54">
        <f>IF($B4489="","",MAX(0,$E4489-MAX(0,SUMIFS(Тех_Движение!$G$2:$G$5111,Тех_Движение!$D$2:$D$5111,$C4489,Тех_Движение!$B$2:$B$5111,"&lt;="&amp;Настройки!$B$5-1)-$F4489)))</f>
        <v/>
      </c>
      <c r="H4489" s="54">
        <f>IF($B4489="","",IF(AND($D4489&gt;=Настройки!$B$5,$D4489&lt;=Настройки!$B$6),$E4489,0))</f>
        <v/>
      </c>
      <c r="I4489" s="54">
        <f>IF($B4489="","",$G4489+$H4489-$J4489)</f>
        <v/>
      </c>
      <c r="J4489" s="54">
        <f>IF($B4489="","",MAX(0,$E4489-MAX(0,SUMIFS(Тех_Движение!$G$2:$G$5111,Тех_Движение!$D$2:$D$5111,$C4489,Тех_Движение!$B$2:$B$5111,"&lt;="&amp;Настройки!$B$6)-$F4489)))</f>
        <v/>
      </c>
      <c r="K4489" s="54">
        <f>IF(OR($B4489="",K$3&lt;$D4489+Настройки!$B$7),0,MAX(0,$E4489-MAX(0,SUMIFS(Тех_Движение!$G$2:$G$5111,Тех_Движение!$D$2:$D$5111,$C4489,Тех_Движение!$B$2:$B$5111,"&lt;="&amp;K$3)-$F4489)))</f>
        <v/>
      </c>
      <c r="L4489" s="54">
        <f>IF(OR($B4489="",L$3&lt;$D4489+Настройки!$B$7),0,MAX(0,$E4489-MAX(0,SUMIFS(Тех_Движение!$G$2:$G$5111,Тех_Движение!$D$2:$D$5111,$C4489,Тех_Движение!$B$2:$B$5111,"&lt;="&amp;L$3)-$F4489)))</f>
        <v/>
      </c>
      <c r="M4489" s="54">
        <f>IF(OR($B4489="",M$3&lt;$D4489+Настройки!$B$7),0,MAX(0,$E4489-MAX(0,SUMIFS(Тех_Движение!$G$2:$G$5111,Тех_Движение!$D$2:$D$5111,$C4489,Тех_Движение!$B$2:$B$5111,"&lt;="&amp;M$3)-$F4489)))</f>
        <v/>
      </c>
      <c r="N4489" s="54">
        <f>IF(OR($B4489="",N$3&lt;$D4489+Настройки!$B$7),0,MAX(0,$E4489-MAX(0,SUMIFS(Тех_Движение!$G$2:$G$5111,Тех_Движение!$D$2:$D$5111,$C4489,Тех_Движение!$B$2:$B$5111,"&lt;="&amp;N$3)-$F4489)))</f>
        <v/>
      </c>
      <c r="O4489" s="54">
        <f>IF(OR($B4489="",O$3&lt;$D4489+Настройки!$B$7),0,MAX(0,$E4489-MAX(0,SUMIFS(Тех_Движение!$G$2:$G$5111,Тех_Движение!$D$2:$D$5111,$C4489,Тех_Движение!$B$2:$B$5111,"&lt;="&amp;O$3)-$F4489)))</f>
        <v/>
      </c>
      <c r="P4489" s="54">
        <f>IF(OR($B4489="",P$3&lt;$D4489+Настройки!$B$7),0,MAX(0,$E4489-MAX(0,SUMIFS(Тех_Движение!$G$2:$G$5111,Тех_Движение!$D$2:$D$5111,$C4489,Тех_Движение!$B$2:$B$5111,"&lt;="&amp;P$3)-$F4489)))</f>
        <v/>
      </c>
      <c r="Q4489" s="54">
        <f>IF(OR($B4489="",Q$3&lt;$D4489+Настройки!$B$7),0,MAX(0,$E4489-MAX(0,SUMIFS(Тех_Движение!$G$2:$G$5111,Тех_Движение!$D$2:$D$5111,$C4489,Тех_Движение!$B$2:$B$5111,"&lt;="&amp;Q$3)-$F4489)))</f>
        <v/>
      </c>
      <c r="R4489" s="54">
        <f>IF($B4489="","",SUM($K4489:$Q4489))</f>
        <v/>
      </c>
      <c r="S4489" s="56">
        <f>IF($B4489="","",VLOOKUP($C4489,Настройки!$A$11:$L$17,9,FALSE))</f>
        <v/>
      </c>
      <c r="T4489" s="56">
        <f>IF($B4489="","",$R4489*$S4489)</f>
        <v/>
      </c>
    </row>
    <row r="4490">
      <c r="A4490" s="20">
        <f>Тех_Движение!$A$4487</f>
        <v/>
      </c>
      <c r="B4490" s="20">
        <f>IF(Тех_Движение!$F$4487&gt;0,Тех_Движение!$I$4487,"")</f>
        <v/>
      </c>
      <c r="C4490" s="20">
        <f>IF($B4490="","",Тех_Движение!$D$4487)</f>
        <v/>
      </c>
      <c r="D4490" s="42">
        <f>IF($B4490="","",Тех_Движение!$B$4487)</f>
        <v/>
      </c>
      <c r="E4490" s="54">
        <f>IF($B4490="","",Тех_Движение!$F$4487)</f>
        <v/>
      </c>
      <c r="F4490" s="54">
        <f>IF($B4490="","",SUMIFS($E$5:$E4489,$C$5:$C4489,$C4490))</f>
        <v/>
      </c>
      <c r="G4490" s="54">
        <f>IF($B4490="","",MAX(0,$E4490-MAX(0,SUMIFS(Тех_Движение!$G$2:$G$5111,Тех_Движение!$D$2:$D$5111,$C4490,Тех_Движение!$B$2:$B$5111,"&lt;="&amp;Настройки!$B$5-1)-$F4490)))</f>
        <v/>
      </c>
      <c r="H4490" s="54">
        <f>IF($B4490="","",IF(AND($D4490&gt;=Настройки!$B$5,$D4490&lt;=Настройки!$B$6),$E4490,0))</f>
        <v/>
      </c>
      <c r="I4490" s="54">
        <f>IF($B4490="","",$G4490+$H4490-$J4490)</f>
        <v/>
      </c>
      <c r="J4490" s="54">
        <f>IF($B4490="","",MAX(0,$E4490-MAX(0,SUMIFS(Тех_Движение!$G$2:$G$5111,Тех_Движение!$D$2:$D$5111,$C4490,Тех_Движение!$B$2:$B$5111,"&lt;="&amp;Настройки!$B$6)-$F4490)))</f>
        <v/>
      </c>
      <c r="K4490" s="54">
        <f>IF(OR($B4490="",K$3&lt;$D4490+Настройки!$B$7),0,MAX(0,$E4490-MAX(0,SUMIFS(Тех_Движение!$G$2:$G$5111,Тех_Движение!$D$2:$D$5111,$C4490,Тех_Движение!$B$2:$B$5111,"&lt;="&amp;K$3)-$F4490)))</f>
        <v/>
      </c>
      <c r="L4490" s="54">
        <f>IF(OR($B4490="",L$3&lt;$D4490+Настройки!$B$7),0,MAX(0,$E4490-MAX(0,SUMIFS(Тех_Движение!$G$2:$G$5111,Тех_Движение!$D$2:$D$5111,$C4490,Тех_Движение!$B$2:$B$5111,"&lt;="&amp;L$3)-$F4490)))</f>
        <v/>
      </c>
      <c r="M4490" s="54">
        <f>IF(OR($B4490="",M$3&lt;$D4490+Настройки!$B$7),0,MAX(0,$E4490-MAX(0,SUMIFS(Тех_Движение!$G$2:$G$5111,Тех_Движение!$D$2:$D$5111,$C4490,Тех_Движение!$B$2:$B$5111,"&lt;="&amp;M$3)-$F4490)))</f>
        <v/>
      </c>
      <c r="N4490" s="54">
        <f>IF(OR($B4490="",N$3&lt;$D4490+Настройки!$B$7),0,MAX(0,$E4490-MAX(0,SUMIFS(Тех_Движение!$G$2:$G$5111,Тех_Движение!$D$2:$D$5111,$C4490,Тех_Движение!$B$2:$B$5111,"&lt;="&amp;N$3)-$F4490)))</f>
        <v/>
      </c>
      <c r="O4490" s="54">
        <f>IF(OR($B4490="",O$3&lt;$D4490+Настройки!$B$7),0,MAX(0,$E4490-MAX(0,SUMIFS(Тех_Движение!$G$2:$G$5111,Тех_Движение!$D$2:$D$5111,$C4490,Тех_Движение!$B$2:$B$5111,"&lt;="&amp;O$3)-$F4490)))</f>
        <v/>
      </c>
      <c r="P4490" s="54">
        <f>IF(OR($B4490="",P$3&lt;$D4490+Настройки!$B$7),0,MAX(0,$E4490-MAX(0,SUMIFS(Тех_Движение!$G$2:$G$5111,Тех_Движение!$D$2:$D$5111,$C4490,Тех_Движение!$B$2:$B$5111,"&lt;="&amp;P$3)-$F4490)))</f>
        <v/>
      </c>
      <c r="Q4490" s="54">
        <f>IF(OR($B4490="",Q$3&lt;$D4490+Настройки!$B$7),0,MAX(0,$E4490-MAX(0,SUMIFS(Тех_Движение!$G$2:$G$5111,Тех_Движение!$D$2:$D$5111,$C4490,Тех_Движение!$B$2:$B$5111,"&lt;="&amp;Q$3)-$F4490)))</f>
        <v/>
      </c>
      <c r="R4490" s="54">
        <f>IF($B4490="","",SUM($K4490:$Q4490))</f>
        <v/>
      </c>
      <c r="S4490" s="56">
        <f>IF($B4490="","",VLOOKUP($C4490,Настройки!$A$11:$L$17,9,FALSE))</f>
        <v/>
      </c>
      <c r="T4490" s="56">
        <f>IF($B4490="","",$R4490*$S4490)</f>
        <v/>
      </c>
    </row>
    <row r="4491">
      <c r="A4491" s="20">
        <f>Тех_Движение!$A$4488</f>
        <v/>
      </c>
      <c r="B4491" s="20">
        <f>IF(Тех_Движение!$F$4488&gt;0,Тех_Движение!$I$4488,"")</f>
        <v/>
      </c>
      <c r="C4491" s="20">
        <f>IF($B4491="","",Тех_Движение!$D$4488)</f>
        <v/>
      </c>
      <c r="D4491" s="42">
        <f>IF($B4491="","",Тех_Движение!$B$4488)</f>
        <v/>
      </c>
      <c r="E4491" s="54">
        <f>IF($B4491="","",Тех_Движение!$F$4488)</f>
        <v/>
      </c>
      <c r="F4491" s="54">
        <f>IF($B4491="","",SUMIFS($E$5:$E4490,$C$5:$C4490,$C4491))</f>
        <v/>
      </c>
      <c r="G4491" s="54">
        <f>IF($B4491="","",MAX(0,$E4491-MAX(0,SUMIFS(Тех_Движение!$G$2:$G$5111,Тех_Движение!$D$2:$D$5111,$C4491,Тех_Движение!$B$2:$B$5111,"&lt;="&amp;Настройки!$B$5-1)-$F4491)))</f>
        <v/>
      </c>
      <c r="H4491" s="54">
        <f>IF($B4491="","",IF(AND($D4491&gt;=Настройки!$B$5,$D4491&lt;=Настройки!$B$6),$E4491,0))</f>
        <v/>
      </c>
      <c r="I4491" s="54">
        <f>IF($B4491="","",$G4491+$H4491-$J4491)</f>
        <v/>
      </c>
      <c r="J4491" s="54">
        <f>IF($B4491="","",MAX(0,$E4491-MAX(0,SUMIFS(Тех_Движение!$G$2:$G$5111,Тех_Движение!$D$2:$D$5111,$C4491,Тех_Движение!$B$2:$B$5111,"&lt;="&amp;Настройки!$B$6)-$F4491)))</f>
        <v/>
      </c>
      <c r="K4491" s="54">
        <f>IF(OR($B4491="",K$3&lt;$D4491+Настройки!$B$7),0,MAX(0,$E4491-MAX(0,SUMIFS(Тех_Движение!$G$2:$G$5111,Тех_Движение!$D$2:$D$5111,$C4491,Тех_Движение!$B$2:$B$5111,"&lt;="&amp;K$3)-$F4491)))</f>
        <v/>
      </c>
      <c r="L4491" s="54">
        <f>IF(OR($B4491="",L$3&lt;$D4491+Настройки!$B$7),0,MAX(0,$E4491-MAX(0,SUMIFS(Тех_Движение!$G$2:$G$5111,Тех_Движение!$D$2:$D$5111,$C4491,Тех_Движение!$B$2:$B$5111,"&lt;="&amp;L$3)-$F4491)))</f>
        <v/>
      </c>
      <c r="M4491" s="54">
        <f>IF(OR($B4491="",M$3&lt;$D4491+Настройки!$B$7),0,MAX(0,$E4491-MAX(0,SUMIFS(Тех_Движение!$G$2:$G$5111,Тех_Движение!$D$2:$D$5111,$C4491,Тех_Движение!$B$2:$B$5111,"&lt;="&amp;M$3)-$F4491)))</f>
        <v/>
      </c>
      <c r="N4491" s="54">
        <f>IF(OR($B4491="",N$3&lt;$D4491+Настройки!$B$7),0,MAX(0,$E4491-MAX(0,SUMIFS(Тех_Движение!$G$2:$G$5111,Тех_Движение!$D$2:$D$5111,$C4491,Тех_Движение!$B$2:$B$5111,"&lt;="&amp;N$3)-$F4491)))</f>
        <v/>
      </c>
      <c r="O4491" s="54">
        <f>IF(OR($B4491="",O$3&lt;$D4491+Настройки!$B$7),0,MAX(0,$E4491-MAX(0,SUMIFS(Тех_Движение!$G$2:$G$5111,Тех_Движение!$D$2:$D$5111,$C4491,Тех_Движение!$B$2:$B$5111,"&lt;="&amp;O$3)-$F4491)))</f>
        <v/>
      </c>
      <c r="P4491" s="54">
        <f>IF(OR($B4491="",P$3&lt;$D4491+Настройки!$B$7),0,MAX(0,$E4491-MAX(0,SUMIFS(Тех_Движение!$G$2:$G$5111,Тех_Движение!$D$2:$D$5111,$C4491,Тех_Движение!$B$2:$B$5111,"&lt;="&amp;P$3)-$F4491)))</f>
        <v/>
      </c>
      <c r="Q4491" s="54">
        <f>IF(OR($B4491="",Q$3&lt;$D4491+Настройки!$B$7),0,MAX(0,$E4491-MAX(0,SUMIFS(Тех_Движение!$G$2:$G$5111,Тех_Движение!$D$2:$D$5111,$C4491,Тех_Движение!$B$2:$B$5111,"&lt;="&amp;Q$3)-$F4491)))</f>
        <v/>
      </c>
      <c r="R4491" s="54">
        <f>IF($B4491="","",SUM($K4491:$Q4491))</f>
        <v/>
      </c>
      <c r="S4491" s="56">
        <f>IF($B4491="","",VLOOKUP($C4491,Настройки!$A$11:$L$17,9,FALSE))</f>
        <v/>
      </c>
      <c r="T4491" s="56">
        <f>IF($B4491="","",$R4491*$S4491)</f>
        <v/>
      </c>
    </row>
    <row r="4492">
      <c r="A4492" s="20">
        <f>Тех_Движение!$A$4489</f>
        <v/>
      </c>
      <c r="B4492" s="20">
        <f>IF(Тех_Движение!$F$4489&gt;0,Тех_Движение!$I$4489,"")</f>
        <v/>
      </c>
      <c r="C4492" s="20">
        <f>IF($B4492="","",Тех_Движение!$D$4489)</f>
        <v/>
      </c>
      <c r="D4492" s="42">
        <f>IF($B4492="","",Тех_Движение!$B$4489)</f>
        <v/>
      </c>
      <c r="E4492" s="54">
        <f>IF($B4492="","",Тех_Движение!$F$4489)</f>
        <v/>
      </c>
      <c r="F4492" s="54">
        <f>IF($B4492="","",SUMIFS($E$5:$E4491,$C$5:$C4491,$C4492))</f>
        <v/>
      </c>
      <c r="G4492" s="54">
        <f>IF($B4492="","",MAX(0,$E4492-MAX(0,SUMIFS(Тех_Движение!$G$2:$G$5111,Тех_Движение!$D$2:$D$5111,$C4492,Тех_Движение!$B$2:$B$5111,"&lt;="&amp;Настройки!$B$5-1)-$F4492)))</f>
        <v/>
      </c>
      <c r="H4492" s="54">
        <f>IF($B4492="","",IF(AND($D4492&gt;=Настройки!$B$5,$D4492&lt;=Настройки!$B$6),$E4492,0))</f>
        <v/>
      </c>
      <c r="I4492" s="54">
        <f>IF($B4492="","",$G4492+$H4492-$J4492)</f>
        <v/>
      </c>
      <c r="J4492" s="54">
        <f>IF($B4492="","",MAX(0,$E4492-MAX(0,SUMIFS(Тех_Движение!$G$2:$G$5111,Тех_Движение!$D$2:$D$5111,$C4492,Тех_Движение!$B$2:$B$5111,"&lt;="&amp;Настройки!$B$6)-$F4492)))</f>
        <v/>
      </c>
      <c r="K4492" s="54">
        <f>IF(OR($B4492="",K$3&lt;$D4492+Настройки!$B$7),0,MAX(0,$E4492-MAX(0,SUMIFS(Тех_Движение!$G$2:$G$5111,Тех_Движение!$D$2:$D$5111,$C4492,Тех_Движение!$B$2:$B$5111,"&lt;="&amp;K$3)-$F4492)))</f>
        <v/>
      </c>
      <c r="L4492" s="54">
        <f>IF(OR($B4492="",L$3&lt;$D4492+Настройки!$B$7),0,MAX(0,$E4492-MAX(0,SUMIFS(Тех_Движение!$G$2:$G$5111,Тех_Движение!$D$2:$D$5111,$C4492,Тех_Движение!$B$2:$B$5111,"&lt;="&amp;L$3)-$F4492)))</f>
        <v/>
      </c>
      <c r="M4492" s="54">
        <f>IF(OR($B4492="",M$3&lt;$D4492+Настройки!$B$7),0,MAX(0,$E4492-MAX(0,SUMIFS(Тех_Движение!$G$2:$G$5111,Тех_Движение!$D$2:$D$5111,$C4492,Тех_Движение!$B$2:$B$5111,"&lt;="&amp;M$3)-$F4492)))</f>
        <v/>
      </c>
      <c r="N4492" s="54">
        <f>IF(OR($B4492="",N$3&lt;$D4492+Настройки!$B$7),0,MAX(0,$E4492-MAX(0,SUMIFS(Тех_Движение!$G$2:$G$5111,Тех_Движение!$D$2:$D$5111,$C4492,Тех_Движение!$B$2:$B$5111,"&lt;="&amp;N$3)-$F4492)))</f>
        <v/>
      </c>
      <c r="O4492" s="54">
        <f>IF(OR($B4492="",O$3&lt;$D4492+Настройки!$B$7),0,MAX(0,$E4492-MAX(0,SUMIFS(Тех_Движение!$G$2:$G$5111,Тех_Движение!$D$2:$D$5111,$C4492,Тех_Движение!$B$2:$B$5111,"&lt;="&amp;O$3)-$F4492)))</f>
        <v/>
      </c>
      <c r="P4492" s="54">
        <f>IF(OR($B4492="",P$3&lt;$D4492+Настройки!$B$7),0,MAX(0,$E4492-MAX(0,SUMIFS(Тех_Движение!$G$2:$G$5111,Тех_Движение!$D$2:$D$5111,$C4492,Тех_Движение!$B$2:$B$5111,"&lt;="&amp;P$3)-$F4492)))</f>
        <v/>
      </c>
      <c r="Q4492" s="54">
        <f>IF(OR($B4492="",Q$3&lt;$D4492+Настройки!$B$7),0,MAX(0,$E4492-MAX(0,SUMIFS(Тех_Движение!$G$2:$G$5111,Тех_Движение!$D$2:$D$5111,$C4492,Тех_Движение!$B$2:$B$5111,"&lt;="&amp;Q$3)-$F4492)))</f>
        <v/>
      </c>
      <c r="R4492" s="54">
        <f>IF($B4492="","",SUM($K4492:$Q4492))</f>
        <v/>
      </c>
      <c r="S4492" s="56">
        <f>IF($B4492="","",VLOOKUP($C4492,Настройки!$A$11:$L$17,9,FALSE))</f>
        <v/>
      </c>
      <c r="T4492" s="56">
        <f>IF($B4492="","",$R4492*$S4492)</f>
        <v/>
      </c>
    </row>
    <row r="4493">
      <c r="A4493" s="20">
        <f>Тех_Движение!$A$4490</f>
        <v/>
      </c>
      <c r="B4493" s="20">
        <f>IF(Тех_Движение!$F$4490&gt;0,Тех_Движение!$I$4490,"")</f>
        <v/>
      </c>
      <c r="C4493" s="20">
        <f>IF($B4493="","",Тех_Движение!$D$4490)</f>
        <v/>
      </c>
      <c r="D4493" s="42">
        <f>IF($B4493="","",Тех_Движение!$B$4490)</f>
        <v/>
      </c>
      <c r="E4493" s="54">
        <f>IF($B4493="","",Тех_Движение!$F$4490)</f>
        <v/>
      </c>
      <c r="F4493" s="54">
        <f>IF($B4493="","",SUMIFS($E$5:$E4492,$C$5:$C4492,$C4493))</f>
        <v/>
      </c>
      <c r="G4493" s="54">
        <f>IF($B4493="","",MAX(0,$E4493-MAX(0,SUMIFS(Тех_Движение!$G$2:$G$5111,Тех_Движение!$D$2:$D$5111,$C4493,Тех_Движение!$B$2:$B$5111,"&lt;="&amp;Настройки!$B$5-1)-$F4493)))</f>
        <v/>
      </c>
      <c r="H4493" s="54">
        <f>IF($B4493="","",IF(AND($D4493&gt;=Настройки!$B$5,$D4493&lt;=Настройки!$B$6),$E4493,0))</f>
        <v/>
      </c>
      <c r="I4493" s="54">
        <f>IF($B4493="","",$G4493+$H4493-$J4493)</f>
        <v/>
      </c>
      <c r="J4493" s="54">
        <f>IF($B4493="","",MAX(0,$E4493-MAX(0,SUMIFS(Тех_Движение!$G$2:$G$5111,Тех_Движение!$D$2:$D$5111,$C4493,Тех_Движение!$B$2:$B$5111,"&lt;="&amp;Настройки!$B$6)-$F4493)))</f>
        <v/>
      </c>
      <c r="K4493" s="54">
        <f>IF(OR($B4493="",K$3&lt;$D4493+Настройки!$B$7),0,MAX(0,$E4493-MAX(0,SUMIFS(Тех_Движение!$G$2:$G$5111,Тех_Движение!$D$2:$D$5111,$C4493,Тех_Движение!$B$2:$B$5111,"&lt;="&amp;K$3)-$F4493)))</f>
        <v/>
      </c>
      <c r="L4493" s="54">
        <f>IF(OR($B4493="",L$3&lt;$D4493+Настройки!$B$7),0,MAX(0,$E4493-MAX(0,SUMIFS(Тех_Движение!$G$2:$G$5111,Тех_Движение!$D$2:$D$5111,$C4493,Тех_Движение!$B$2:$B$5111,"&lt;="&amp;L$3)-$F4493)))</f>
        <v/>
      </c>
      <c r="M4493" s="54">
        <f>IF(OR($B4493="",M$3&lt;$D4493+Настройки!$B$7),0,MAX(0,$E4493-MAX(0,SUMIFS(Тех_Движение!$G$2:$G$5111,Тех_Движение!$D$2:$D$5111,$C4493,Тех_Движение!$B$2:$B$5111,"&lt;="&amp;M$3)-$F4493)))</f>
        <v/>
      </c>
      <c r="N4493" s="54">
        <f>IF(OR($B4493="",N$3&lt;$D4493+Настройки!$B$7),0,MAX(0,$E4493-MAX(0,SUMIFS(Тех_Движение!$G$2:$G$5111,Тех_Движение!$D$2:$D$5111,$C4493,Тех_Движение!$B$2:$B$5111,"&lt;="&amp;N$3)-$F4493)))</f>
        <v/>
      </c>
      <c r="O4493" s="54">
        <f>IF(OR($B4493="",O$3&lt;$D4493+Настройки!$B$7),0,MAX(0,$E4493-MAX(0,SUMIFS(Тех_Движение!$G$2:$G$5111,Тех_Движение!$D$2:$D$5111,$C4493,Тех_Движение!$B$2:$B$5111,"&lt;="&amp;O$3)-$F4493)))</f>
        <v/>
      </c>
      <c r="P4493" s="54">
        <f>IF(OR($B4493="",P$3&lt;$D4493+Настройки!$B$7),0,MAX(0,$E4493-MAX(0,SUMIFS(Тех_Движение!$G$2:$G$5111,Тех_Движение!$D$2:$D$5111,$C4493,Тех_Движение!$B$2:$B$5111,"&lt;="&amp;P$3)-$F4493)))</f>
        <v/>
      </c>
      <c r="Q4493" s="54">
        <f>IF(OR($B4493="",Q$3&lt;$D4493+Настройки!$B$7),0,MAX(0,$E4493-MAX(0,SUMIFS(Тех_Движение!$G$2:$G$5111,Тех_Движение!$D$2:$D$5111,$C4493,Тех_Движение!$B$2:$B$5111,"&lt;="&amp;Q$3)-$F4493)))</f>
        <v/>
      </c>
      <c r="R4493" s="54">
        <f>IF($B4493="","",SUM($K4493:$Q4493))</f>
        <v/>
      </c>
      <c r="S4493" s="56">
        <f>IF($B4493="","",VLOOKUP($C4493,Настройки!$A$11:$L$17,9,FALSE))</f>
        <v/>
      </c>
      <c r="T4493" s="56">
        <f>IF($B4493="","",$R4493*$S4493)</f>
        <v/>
      </c>
    </row>
    <row r="4494">
      <c r="A4494" s="20">
        <f>Тех_Движение!$A$4491</f>
        <v/>
      </c>
      <c r="B4494" s="20">
        <f>IF(Тех_Движение!$F$4491&gt;0,Тех_Движение!$I$4491,"")</f>
        <v/>
      </c>
      <c r="C4494" s="20">
        <f>IF($B4494="","",Тех_Движение!$D$4491)</f>
        <v/>
      </c>
      <c r="D4494" s="42">
        <f>IF($B4494="","",Тех_Движение!$B$4491)</f>
        <v/>
      </c>
      <c r="E4494" s="54">
        <f>IF($B4494="","",Тех_Движение!$F$4491)</f>
        <v/>
      </c>
      <c r="F4494" s="54">
        <f>IF($B4494="","",SUMIFS($E$5:$E4493,$C$5:$C4493,$C4494))</f>
        <v/>
      </c>
      <c r="G4494" s="54">
        <f>IF($B4494="","",MAX(0,$E4494-MAX(0,SUMIFS(Тех_Движение!$G$2:$G$5111,Тех_Движение!$D$2:$D$5111,$C4494,Тех_Движение!$B$2:$B$5111,"&lt;="&amp;Настройки!$B$5-1)-$F4494)))</f>
        <v/>
      </c>
      <c r="H4494" s="54">
        <f>IF($B4494="","",IF(AND($D4494&gt;=Настройки!$B$5,$D4494&lt;=Настройки!$B$6),$E4494,0))</f>
        <v/>
      </c>
      <c r="I4494" s="54">
        <f>IF($B4494="","",$G4494+$H4494-$J4494)</f>
        <v/>
      </c>
      <c r="J4494" s="54">
        <f>IF($B4494="","",MAX(0,$E4494-MAX(0,SUMIFS(Тех_Движение!$G$2:$G$5111,Тех_Движение!$D$2:$D$5111,$C4494,Тех_Движение!$B$2:$B$5111,"&lt;="&amp;Настройки!$B$6)-$F4494)))</f>
        <v/>
      </c>
      <c r="K4494" s="54">
        <f>IF(OR($B4494="",K$3&lt;$D4494+Настройки!$B$7),0,MAX(0,$E4494-MAX(0,SUMIFS(Тех_Движение!$G$2:$G$5111,Тех_Движение!$D$2:$D$5111,$C4494,Тех_Движение!$B$2:$B$5111,"&lt;="&amp;K$3)-$F4494)))</f>
        <v/>
      </c>
      <c r="L4494" s="54">
        <f>IF(OR($B4494="",L$3&lt;$D4494+Настройки!$B$7),0,MAX(0,$E4494-MAX(0,SUMIFS(Тех_Движение!$G$2:$G$5111,Тех_Движение!$D$2:$D$5111,$C4494,Тех_Движение!$B$2:$B$5111,"&lt;="&amp;L$3)-$F4494)))</f>
        <v/>
      </c>
      <c r="M4494" s="54">
        <f>IF(OR($B4494="",M$3&lt;$D4494+Настройки!$B$7),0,MAX(0,$E4494-MAX(0,SUMIFS(Тех_Движение!$G$2:$G$5111,Тех_Движение!$D$2:$D$5111,$C4494,Тех_Движение!$B$2:$B$5111,"&lt;="&amp;M$3)-$F4494)))</f>
        <v/>
      </c>
      <c r="N4494" s="54">
        <f>IF(OR($B4494="",N$3&lt;$D4494+Настройки!$B$7),0,MAX(0,$E4494-MAX(0,SUMIFS(Тех_Движение!$G$2:$G$5111,Тех_Движение!$D$2:$D$5111,$C4494,Тех_Движение!$B$2:$B$5111,"&lt;="&amp;N$3)-$F4494)))</f>
        <v/>
      </c>
      <c r="O4494" s="54">
        <f>IF(OR($B4494="",O$3&lt;$D4494+Настройки!$B$7),0,MAX(0,$E4494-MAX(0,SUMIFS(Тех_Движение!$G$2:$G$5111,Тех_Движение!$D$2:$D$5111,$C4494,Тех_Движение!$B$2:$B$5111,"&lt;="&amp;O$3)-$F4494)))</f>
        <v/>
      </c>
      <c r="P4494" s="54">
        <f>IF(OR($B4494="",P$3&lt;$D4494+Настройки!$B$7),0,MAX(0,$E4494-MAX(0,SUMIFS(Тех_Движение!$G$2:$G$5111,Тех_Движение!$D$2:$D$5111,$C4494,Тех_Движение!$B$2:$B$5111,"&lt;="&amp;P$3)-$F4494)))</f>
        <v/>
      </c>
      <c r="Q4494" s="54">
        <f>IF(OR($B4494="",Q$3&lt;$D4494+Настройки!$B$7),0,MAX(0,$E4494-MAX(0,SUMIFS(Тех_Движение!$G$2:$G$5111,Тех_Движение!$D$2:$D$5111,$C4494,Тех_Движение!$B$2:$B$5111,"&lt;="&amp;Q$3)-$F4494)))</f>
        <v/>
      </c>
      <c r="R4494" s="54">
        <f>IF($B4494="","",SUM($K4494:$Q4494))</f>
        <v/>
      </c>
      <c r="S4494" s="56">
        <f>IF($B4494="","",VLOOKUP($C4494,Настройки!$A$11:$L$17,9,FALSE))</f>
        <v/>
      </c>
      <c r="T4494" s="56">
        <f>IF($B4494="","",$R4494*$S4494)</f>
        <v/>
      </c>
    </row>
    <row r="4495">
      <c r="A4495" s="20">
        <f>Тех_Движение!$A$4492</f>
        <v/>
      </c>
      <c r="B4495" s="20">
        <f>IF(Тех_Движение!$F$4492&gt;0,Тех_Движение!$I$4492,"")</f>
        <v/>
      </c>
      <c r="C4495" s="20">
        <f>IF($B4495="","",Тех_Движение!$D$4492)</f>
        <v/>
      </c>
      <c r="D4495" s="42">
        <f>IF($B4495="","",Тех_Движение!$B$4492)</f>
        <v/>
      </c>
      <c r="E4495" s="54">
        <f>IF($B4495="","",Тех_Движение!$F$4492)</f>
        <v/>
      </c>
      <c r="F4495" s="54">
        <f>IF($B4495="","",SUMIFS($E$5:$E4494,$C$5:$C4494,$C4495))</f>
        <v/>
      </c>
      <c r="G4495" s="54">
        <f>IF($B4495="","",MAX(0,$E4495-MAX(0,SUMIFS(Тех_Движение!$G$2:$G$5111,Тех_Движение!$D$2:$D$5111,$C4495,Тех_Движение!$B$2:$B$5111,"&lt;="&amp;Настройки!$B$5-1)-$F4495)))</f>
        <v/>
      </c>
      <c r="H4495" s="54">
        <f>IF($B4495="","",IF(AND($D4495&gt;=Настройки!$B$5,$D4495&lt;=Настройки!$B$6),$E4495,0))</f>
        <v/>
      </c>
      <c r="I4495" s="54">
        <f>IF($B4495="","",$G4495+$H4495-$J4495)</f>
        <v/>
      </c>
      <c r="J4495" s="54">
        <f>IF($B4495="","",MAX(0,$E4495-MAX(0,SUMIFS(Тех_Движение!$G$2:$G$5111,Тех_Движение!$D$2:$D$5111,$C4495,Тех_Движение!$B$2:$B$5111,"&lt;="&amp;Настройки!$B$6)-$F4495)))</f>
        <v/>
      </c>
      <c r="K4495" s="54">
        <f>IF(OR($B4495="",K$3&lt;$D4495+Настройки!$B$7),0,MAX(0,$E4495-MAX(0,SUMIFS(Тех_Движение!$G$2:$G$5111,Тех_Движение!$D$2:$D$5111,$C4495,Тех_Движение!$B$2:$B$5111,"&lt;="&amp;K$3)-$F4495)))</f>
        <v/>
      </c>
      <c r="L4495" s="54">
        <f>IF(OR($B4495="",L$3&lt;$D4495+Настройки!$B$7),0,MAX(0,$E4495-MAX(0,SUMIFS(Тех_Движение!$G$2:$G$5111,Тех_Движение!$D$2:$D$5111,$C4495,Тех_Движение!$B$2:$B$5111,"&lt;="&amp;L$3)-$F4495)))</f>
        <v/>
      </c>
      <c r="M4495" s="54">
        <f>IF(OR($B4495="",M$3&lt;$D4495+Настройки!$B$7),0,MAX(0,$E4495-MAX(0,SUMIFS(Тех_Движение!$G$2:$G$5111,Тех_Движение!$D$2:$D$5111,$C4495,Тех_Движение!$B$2:$B$5111,"&lt;="&amp;M$3)-$F4495)))</f>
        <v/>
      </c>
      <c r="N4495" s="54">
        <f>IF(OR($B4495="",N$3&lt;$D4495+Настройки!$B$7),0,MAX(0,$E4495-MAX(0,SUMIFS(Тех_Движение!$G$2:$G$5111,Тех_Движение!$D$2:$D$5111,$C4495,Тех_Движение!$B$2:$B$5111,"&lt;="&amp;N$3)-$F4495)))</f>
        <v/>
      </c>
      <c r="O4495" s="54">
        <f>IF(OR($B4495="",O$3&lt;$D4495+Настройки!$B$7),0,MAX(0,$E4495-MAX(0,SUMIFS(Тех_Движение!$G$2:$G$5111,Тех_Движение!$D$2:$D$5111,$C4495,Тех_Движение!$B$2:$B$5111,"&lt;="&amp;O$3)-$F4495)))</f>
        <v/>
      </c>
      <c r="P4495" s="54">
        <f>IF(OR($B4495="",P$3&lt;$D4495+Настройки!$B$7),0,MAX(0,$E4495-MAX(0,SUMIFS(Тех_Движение!$G$2:$G$5111,Тех_Движение!$D$2:$D$5111,$C4495,Тех_Движение!$B$2:$B$5111,"&lt;="&amp;P$3)-$F4495)))</f>
        <v/>
      </c>
      <c r="Q4495" s="54">
        <f>IF(OR($B4495="",Q$3&lt;$D4495+Настройки!$B$7),0,MAX(0,$E4495-MAX(0,SUMIFS(Тех_Движение!$G$2:$G$5111,Тех_Движение!$D$2:$D$5111,$C4495,Тех_Движение!$B$2:$B$5111,"&lt;="&amp;Q$3)-$F4495)))</f>
        <v/>
      </c>
      <c r="R4495" s="54">
        <f>IF($B4495="","",SUM($K4495:$Q4495))</f>
        <v/>
      </c>
      <c r="S4495" s="56">
        <f>IF($B4495="","",VLOOKUP($C4495,Настройки!$A$11:$L$17,9,FALSE))</f>
        <v/>
      </c>
      <c r="T4495" s="56">
        <f>IF($B4495="","",$R4495*$S4495)</f>
        <v/>
      </c>
    </row>
    <row r="4496">
      <c r="A4496" s="20">
        <f>Тех_Движение!$A$4493</f>
        <v/>
      </c>
      <c r="B4496" s="20">
        <f>IF(Тех_Движение!$F$4493&gt;0,Тех_Движение!$I$4493,"")</f>
        <v/>
      </c>
      <c r="C4496" s="20">
        <f>IF($B4496="","",Тех_Движение!$D$4493)</f>
        <v/>
      </c>
      <c r="D4496" s="42">
        <f>IF($B4496="","",Тех_Движение!$B$4493)</f>
        <v/>
      </c>
      <c r="E4496" s="54">
        <f>IF($B4496="","",Тех_Движение!$F$4493)</f>
        <v/>
      </c>
      <c r="F4496" s="54">
        <f>IF($B4496="","",SUMIFS($E$5:$E4495,$C$5:$C4495,$C4496))</f>
        <v/>
      </c>
      <c r="G4496" s="54">
        <f>IF($B4496="","",MAX(0,$E4496-MAX(0,SUMIFS(Тех_Движение!$G$2:$G$5111,Тех_Движение!$D$2:$D$5111,$C4496,Тех_Движение!$B$2:$B$5111,"&lt;="&amp;Настройки!$B$5-1)-$F4496)))</f>
        <v/>
      </c>
      <c r="H4496" s="54">
        <f>IF($B4496="","",IF(AND($D4496&gt;=Настройки!$B$5,$D4496&lt;=Настройки!$B$6),$E4496,0))</f>
        <v/>
      </c>
      <c r="I4496" s="54">
        <f>IF($B4496="","",$G4496+$H4496-$J4496)</f>
        <v/>
      </c>
      <c r="J4496" s="54">
        <f>IF($B4496="","",MAX(0,$E4496-MAX(0,SUMIFS(Тех_Движение!$G$2:$G$5111,Тех_Движение!$D$2:$D$5111,$C4496,Тех_Движение!$B$2:$B$5111,"&lt;="&amp;Настройки!$B$6)-$F4496)))</f>
        <v/>
      </c>
      <c r="K4496" s="54">
        <f>IF(OR($B4496="",K$3&lt;$D4496+Настройки!$B$7),0,MAX(0,$E4496-MAX(0,SUMIFS(Тех_Движение!$G$2:$G$5111,Тех_Движение!$D$2:$D$5111,$C4496,Тех_Движение!$B$2:$B$5111,"&lt;="&amp;K$3)-$F4496)))</f>
        <v/>
      </c>
      <c r="L4496" s="54">
        <f>IF(OR($B4496="",L$3&lt;$D4496+Настройки!$B$7),0,MAX(0,$E4496-MAX(0,SUMIFS(Тех_Движение!$G$2:$G$5111,Тех_Движение!$D$2:$D$5111,$C4496,Тех_Движение!$B$2:$B$5111,"&lt;="&amp;L$3)-$F4496)))</f>
        <v/>
      </c>
      <c r="M4496" s="54">
        <f>IF(OR($B4496="",M$3&lt;$D4496+Настройки!$B$7),0,MAX(0,$E4496-MAX(0,SUMIFS(Тех_Движение!$G$2:$G$5111,Тех_Движение!$D$2:$D$5111,$C4496,Тех_Движение!$B$2:$B$5111,"&lt;="&amp;M$3)-$F4496)))</f>
        <v/>
      </c>
      <c r="N4496" s="54">
        <f>IF(OR($B4496="",N$3&lt;$D4496+Настройки!$B$7),0,MAX(0,$E4496-MAX(0,SUMIFS(Тех_Движение!$G$2:$G$5111,Тех_Движение!$D$2:$D$5111,$C4496,Тех_Движение!$B$2:$B$5111,"&lt;="&amp;N$3)-$F4496)))</f>
        <v/>
      </c>
      <c r="O4496" s="54">
        <f>IF(OR($B4496="",O$3&lt;$D4496+Настройки!$B$7),0,MAX(0,$E4496-MAX(0,SUMIFS(Тех_Движение!$G$2:$G$5111,Тех_Движение!$D$2:$D$5111,$C4496,Тех_Движение!$B$2:$B$5111,"&lt;="&amp;O$3)-$F4496)))</f>
        <v/>
      </c>
      <c r="P4496" s="54">
        <f>IF(OR($B4496="",P$3&lt;$D4496+Настройки!$B$7),0,MAX(0,$E4496-MAX(0,SUMIFS(Тех_Движение!$G$2:$G$5111,Тех_Движение!$D$2:$D$5111,$C4496,Тех_Движение!$B$2:$B$5111,"&lt;="&amp;P$3)-$F4496)))</f>
        <v/>
      </c>
      <c r="Q4496" s="54">
        <f>IF(OR($B4496="",Q$3&lt;$D4496+Настройки!$B$7),0,MAX(0,$E4496-MAX(0,SUMIFS(Тех_Движение!$G$2:$G$5111,Тех_Движение!$D$2:$D$5111,$C4496,Тех_Движение!$B$2:$B$5111,"&lt;="&amp;Q$3)-$F4496)))</f>
        <v/>
      </c>
      <c r="R4496" s="54">
        <f>IF($B4496="","",SUM($K4496:$Q4496))</f>
        <v/>
      </c>
      <c r="S4496" s="56">
        <f>IF($B4496="","",VLOOKUP($C4496,Настройки!$A$11:$L$17,9,FALSE))</f>
        <v/>
      </c>
      <c r="T4496" s="56">
        <f>IF($B4496="","",$R4496*$S4496)</f>
        <v/>
      </c>
    </row>
    <row r="4497">
      <c r="A4497" s="20">
        <f>Тех_Движение!$A$4494</f>
        <v/>
      </c>
      <c r="B4497" s="20">
        <f>IF(Тех_Движение!$F$4494&gt;0,Тех_Движение!$I$4494,"")</f>
        <v/>
      </c>
      <c r="C4497" s="20">
        <f>IF($B4497="","",Тех_Движение!$D$4494)</f>
        <v/>
      </c>
      <c r="D4497" s="42">
        <f>IF($B4497="","",Тех_Движение!$B$4494)</f>
        <v/>
      </c>
      <c r="E4497" s="54">
        <f>IF($B4497="","",Тех_Движение!$F$4494)</f>
        <v/>
      </c>
      <c r="F4497" s="54">
        <f>IF($B4497="","",SUMIFS($E$5:$E4496,$C$5:$C4496,$C4497))</f>
        <v/>
      </c>
      <c r="G4497" s="54">
        <f>IF($B4497="","",MAX(0,$E4497-MAX(0,SUMIFS(Тех_Движение!$G$2:$G$5111,Тех_Движение!$D$2:$D$5111,$C4497,Тех_Движение!$B$2:$B$5111,"&lt;="&amp;Настройки!$B$5-1)-$F4497)))</f>
        <v/>
      </c>
      <c r="H4497" s="54">
        <f>IF($B4497="","",IF(AND($D4497&gt;=Настройки!$B$5,$D4497&lt;=Настройки!$B$6),$E4497,0))</f>
        <v/>
      </c>
      <c r="I4497" s="54">
        <f>IF($B4497="","",$G4497+$H4497-$J4497)</f>
        <v/>
      </c>
      <c r="J4497" s="54">
        <f>IF($B4497="","",MAX(0,$E4497-MAX(0,SUMIFS(Тех_Движение!$G$2:$G$5111,Тех_Движение!$D$2:$D$5111,$C4497,Тех_Движение!$B$2:$B$5111,"&lt;="&amp;Настройки!$B$6)-$F4497)))</f>
        <v/>
      </c>
      <c r="K4497" s="54">
        <f>IF(OR($B4497="",K$3&lt;$D4497+Настройки!$B$7),0,MAX(0,$E4497-MAX(0,SUMIFS(Тех_Движение!$G$2:$G$5111,Тех_Движение!$D$2:$D$5111,$C4497,Тех_Движение!$B$2:$B$5111,"&lt;="&amp;K$3)-$F4497)))</f>
        <v/>
      </c>
      <c r="L4497" s="54">
        <f>IF(OR($B4497="",L$3&lt;$D4497+Настройки!$B$7),0,MAX(0,$E4497-MAX(0,SUMIFS(Тех_Движение!$G$2:$G$5111,Тех_Движение!$D$2:$D$5111,$C4497,Тех_Движение!$B$2:$B$5111,"&lt;="&amp;L$3)-$F4497)))</f>
        <v/>
      </c>
      <c r="M4497" s="54">
        <f>IF(OR($B4497="",M$3&lt;$D4497+Настройки!$B$7),0,MAX(0,$E4497-MAX(0,SUMIFS(Тех_Движение!$G$2:$G$5111,Тех_Движение!$D$2:$D$5111,$C4497,Тех_Движение!$B$2:$B$5111,"&lt;="&amp;M$3)-$F4497)))</f>
        <v/>
      </c>
      <c r="N4497" s="54">
        <f>IF(OR($B4497="",N$3&lt;$D4497+Настройки!$B$7),0,MAX(0,$E4497-MAX(0,SUMIFS(Тех_Движение!$G$2:$G$5111,Тех_Движение!$D$2:$D$5111,$C4497,Тех_Движение!$B$2:$B$5111,"&lt;="&amp;N$3)-$F4497)))</f>
        <v/>
      </c>
      <c r="O4497" s="54">
        <f>IF(OR($B4497="",O$3&lt;$D4497+Настройки!$B$7),0,MAX(0,$E4497-MAX(0,SUMIFS(Тех_Движение!$G$2:$G$5111,Тех_Движение!$D$2:$D$5111,$C4497,Тех_Движение!$B$2:$B$5111,"&lt;="&amp;O$3)-$F4497)))</f>
        <v/>
      </c>
      <c r="P4497" s="54">
        <f>IF(OR($B4497="",P$3&lt;$D4497+Настройки!$B$7),0,MAX(0,$E4497-MAX(0,SUMIFS(Тех_Движение!$G$2:$G$5111,Тех_Движение!$D$2:$D$5111,$C4497,Тех_Движение!$B$2:$B$5111,"&lt;="&amp;P$3)-$F4497)))</f>
        <v/>
      </c>
      <c r="Q4497" s="54">
        <f>IF(OR($B4497="",Q$3&lt;$D4497+Настройки!$B$7),0,MAX(0,$E4497-MAX(0,SUMIFS(Тех_Движение!$G$2:$G$5111,Тех_Движение!$D$2:$D$5111,$C4497,Тех_Движение!$B$2:$B$5111,"&lt;="&amp;Q$3)-$F4497)))</f>
        <v/>
      </c>
      <c r="R4497" s="54">
        <f>IF($B4497="","",SUM($K4497:$Q4497))</f>
        <v/>
      </c>
      <c r="S4497" s="56">
        <f>IF($B4497="","",VLOOKUP($C4497,Настройки!$A$11:$L$17,9,FALSE))</f>
        <v/>
      </c>
      <c r="T4497" s="56">
        <f>IF($B4497="","",$R4497*$S4497)</f>
        <v/>
      </c>
    </row>
    <row r="4498">
      <c r="A4498" s="20">
        <f>Тех_Движение!$A$4495</f>
        <v/>
      </c>
      <c r="B4498" s="20">
        <f>IF(Тех_Движение!$F$4495&gt;0,Тех_Движение!$I$4495,"")</f>
        <v/>
      </c>
      <c r="C4498" s="20">
        <f>IF($B4498="","",Тех_Движение!$D$4495)</f>
        <v/>
      </c>
      <c r="D4498" s="42">
        <f>IF($B4498="","",Тех_Движение!$B$4495)</f>
        <v/>
      </c>
      <c r="E4498" s="54">
        <f>IF($B4498="","",Тех_Движение!$F$4495)</f>
        <v/>
      </c>
      <c r="F4498" s="54">
        <f>IF($B4498="","",SUMIFS($E$5:$E4497,$C$5:$C4497,$C4498))</f>
        <v/>
      </c>
      <c r="G4498" s="54">
        <f>IF($B4498="","",MAX(0,$E4498-MAX(0,SUMIFS(Тех_Движение!$G$2:$G$5111,Тех_Движение!$D$2:$D$5111,$C4498,Тех_Движение!$B$2:$B$5111,"&lt;="&amp;Настройки!$B$5-1)-$F4498)))</f>
        <v/>
      </c>
      <c r="H4498" s="54">
        <f>IF($B4498="","",IF(AND($D4498&gt;=Настройки!$B$5,$D4498&lt;=Настройки!$B$6),$E4498,0))</f>
        <v/>
      </c>
      <c r="I4498" s="54">
        <f>IF($B4498="","",$G4498+$H4498-$J4498)</f>
        <v/>
      </c>
      <c r="J4498" s="54">
        <f>IF($B4498="","",MAX(0,$E4498-MAX(0,SUMIFS(Тех_Движение!$G$2:$G$5111,Тех_Движение!$D$2:$D$5111,$C4498,Тех_Движение!$B$2:$B$5111,"&lt;="&amp;Настройки!$B$6)-$F4498)))</f>
        <v/>
      </c>
      <c r="K4498" s="54">
        <f>IF(OR($B4498="",K$3&lt;$D4498+Настройки!$B$7),0,MAX(0,$E4498-MAX(0,SUMIFS(Тех_Движение!$G$2:$G$5111,Тех_Движение!$D$2:$D$5111,$C4498,Тех_Движение!$B$2:$B$5111,"&lt;="&amp;K$3)-$F4498)))</f>
        <v/>
      </c>
      <c r="L4498" s="54">
        <f>IF(OR($B4498="",L$3&lt;$D4498+Настройки!$B$7),0,MAX(0,$E4498-MAX(0,SUMIFS(Тех_Движение!$G$2:$G$5111,Тех_Движение!$D$2:$D$5111,$C4498,Тех_Движение!$B$2:$B$5111,"&lt;="&amp;L$3)-$F4498)))</f>
        <v/>
      </c>
      <c r="M4498" s="54">
        <f>IF(OR($B4498="",M$3&lt;$D4498+Настройки!$B$7),0,MAX(0,$E4498-MAX(0,SUMIFS(Тех_Движение!$G$2:$G$5111,Тех_Движение!$D$2:$D$5111,$C4498,Тех_Движение!$B$2:$B$5111,"&lt;="&amp;M$3)-$F4498)))</f>
        <v/>
      </c>
      <c r="N4498" s="54">
        <f>IF(OR($B4498="",N$3&lt;$D4498+Настройки!$B$7),0,MAX(0,$E4498-MAX(0,SUMIFS(Тех_Движение!$G$2:$G$5111,Тех_Движение!$D$2:$D$5111,$C4498,Тех_Движение!$B$2:$B$5111,"&lt;="&amp;N$3)-$F4498)))</f>
        <v/>
      </c>
      <c r="O4498" s="54">
        <f>IF(OR($B4498="",O$3&lt;$D4498+Настройки!$B$7),0,MAX(0,$E4498-MAX(0,SUMIFS(Тех_Движение!$G$2:$G$5111,Тех_Движение!$D$2:$D$5111,$C4498,Тех_Движение!$B$2:$B$5111,"&lt;="&amp;O$3)-$F4498)))</f>
        <v/>
      </c>
      <c r="P4498" s="54">
        <f>IF(OR($B4498="",P$3&lt;$D4498+Настройки!$B$7),0,MAX(0,$E4498-MAX(0,SUMIFS(Тех_Движение!$G$2:$G$5111,Тех_Движение!$D$2:$D$5111,$C4498,Тех_Движение!$B$2:$B$5111,"&lt;="&amp;P$3)-$F4498)))</f>
        <v/>
      </c>
      <c r="Q4498" s="54">
        <f>IF(OR($B4498="",Q$3&lt;$D4498+Настройки!$B$7),0,MAX(0,$E4498-MAX(0,SUMIFS(Тех_Движение!$G$2:$G$5111,Тех_Движение!$D$2:$D$5111,$C4498,Тех_Движение!$B$2:$B$5111,"&lt;="&amp;Q$3)-$F4498)))</f>
        <v/>
      </c>
      <c r="R4498" s="54">
        <f>IF($B4498="","",SUM($K4498:$Q4498))</f>
        <v/>
      </c>
      <c r="S4498" s="56">
        <f>IF($B4498="","",VLOOKUP($C4498,Настройки!$A$11:$L$17,9,FALSE))</f>
        <v/>
      </c>
      <c r="T4498" s="56">
        <f>IF($B4498="","",$R4498*$S4498)</f>
        <v/>
      </c>
    </row>
    <row r="4499">
      <c r="A4499" s="20">
        <f>Тех_Движение!$A$4496</f>
        <v/>
      </c>
      <c r="B4499" s="20">
        <f>IF(Тех_Движение!$F$4496&gt;0,Тех_Движение!$I$4496,"")</f>
        <v/>
      </c>
      <c r="C4499" s="20">
        <f>IF($B4499="","",Тех_Движение!$D$4496)</f>
        <v/>
      </c>
      <c r="D4499" s="42">
        <f>IF($B4499="","",Тех_Движение!$B$4496)</f>
        <v/>
      </c>
      <c r="E4499" s="54">
        <f>IF($B4499="","",Тех_Движение!$F$4496)</f>
        <v/>
      </c>
      <c r="F4499" s="54">
        <f>IF($B4499="","",SUMIFS($E$5:$E4498,$C$5:$C4498,$C4499))</f>
        <v/>
      </c>
      <c r="G4499" s="54">
        <f>IF($B4499="","",MAX(0,$E4499-MAX(0,SUMIFS(Тех_Движение!$G$2:$G$5111,Тех_Движение!$D$2:$D$5111,$C4499,Тех_Движение!$B$2:$B$5111,"&lt;="&amp;Настройки!$B$5-1)-$F4499)))</f>
        <v/>
      </c>
      <c r="H4499" s="54">
        <f>IF($B4499="","",IF(AND($D4499&gt;=Настройки!$B$5,$D4499&lt;=Настройки!$B$6),$E4499,0))</f>
        <v/>
      </c>
      <c r="I4499" s="54">
        <f>IF($B4499="","",$G4499+$H4499-$J4499)</f>
        <v/>
      </c>
      <c r="J4499" s="54">
        <f>IF($B4499="","",MAX(0,$E4499-MAX(0,SUMIFS(Тех_Движение!$G$2:$G$5111,Тех_Движение!$D$2:$D$5111,$C4499,Тех_Движение!$B$2:$B$5111,"&lt;="&amp;Настройки!$B$6)-$F4499)))</f>
        <v/>
      </c>
      <c r="K4499" s="54">
        <f>IF(OR($B4499="",K$3&lt;$D4499+Настройки!$B$7),0,MAX(0,$E4499-MAX(0,SUMIFS(Тех_Движение!$G$2:$G$5111,Тех_Движение!$D$2:$D$5111,$C4499,Тех_Движение!$B$2:$B$5111,"&lt;="&amp;K$3)-$F4499)))</f>
        <v/>
      </c>
      <c r="L4499" s="54">
        <f>IF(OR($B4499="",L$3&lt;$D4499+Настройки!$B$7),0,MAX(0,$E4499-MAX(0,SUMIFS(Тех_Движение!$G$2:$G$5111,Тех_Движение!$D$2:$D$5111,$C4499,Тех_Движение!$B$2:$B$5111,"&lt;="&amp;L$3)-$F4499)))</f>
        <v/>
      </c>
      <c r="M4499" s="54">
        <f>IF(OR($B4499="",M$3&lt;$D4499+Настройки!$B$7),0,MAX(0,$E4499-MAX(0,SUMIFS(Тех_Движение!$G$2:$G$5111,Тех_Движение!$D$2:$D$5111,$C4499,Тех_Движение!$B$2:$B$5111,"&lt;="&amp;M$3)-$F4499)))</f>
        <v/>
      </c>
      <c r="N4499" s="54">
        <f>IF(OR($B4499="",N$3&lt;$D4499+Настройки!$B$7),0,MAX(0,$E4499-MAX(0,SUMIFS(Тех_Движение!$G$2:$G$5111,Тех_Движение!$D$2:$D$5111,$C4499,Тех_Движение!$B$2:$B$5111,"&lt;="&amp;N$3)-$F4499)))</f>
        <v/>
      </c>
      <c r="O4499" s="54">
        <f>IF(OR($B4499="",O$3&lt;$D4499+Настройки!$B$7),0,MAX(0,$E4499-MAX(0,SUMIFS(Тех_Движение!$G$2:$G$5111,Тех_Движение!$D$2:$D$5111,$C4499,Тех_Движение!$B$2:$B$5111,"&lt;="&amp;O$3)-$F4499)))</f>
        <v/>
      </c>
      <c r="P4499" s="54">
        <f>IF(OR($B4499="",P$3&lt;$D4499+Настройки!$B$7),0,MAX(0,$E4499-MAX(0,SUMIFS(Тех_Движение!$G$2:$G$5111,Тех_Движение!$D$2:$D$5111,$C4499,Тех_Движение!$B$2:$B$5111,"&lt;="&amp;P$3)-$F4499)))</f>
        <v/>
      </c>
      <c r="Q4499" s="54">
        <f>IF(OR($B4499="",Q$3&lt;$D4499+Настройки!$B$7),0,MAX(0,$E4499-MAX(0,SUMIFS(Тех_Движение!$G$2:$G$5111,Тех_Движение!$D$2:$D$5111,$C4499,Тех_Движение!$B$2:$B$5111,"&lt;="&amp;Q$3)-$F4499)))</f>
        <v/>
      </c>
      <c r="R4499" s="54">
        <f>IF($B4499="","",SUM($K4499:$Q4499))</f>
        <v/>
      </c>
      <c r="S4499" s="56">
        <f>IF($B4499="","",VLOOKUP($C4499,Настройки!$A$11:$L$17,9,FALSE))</f>
        <v/>
      </c>
      <c r="T4499" s="56">
        <f>IF($B4499="","",$R4499*$S4499)</f>
        <v/>
      </c>
    </row>
    <row r="4500">
      <c r="A4500" s="20">
        <f>Тех_Движение!$A$4497</f>
        <v/>
      </c>
      <c r="B4500" s="20">
        <f>IF(Тех_Движение!$F$4497&gt;0,Тех_Движение!$I$4497,"")</f>
        <v/>
      </c>
      <c r="C4500" s="20">
        <f>IF($B4500="","",Тех_Движение!$D$4497)</f>
        <v/>
      </c>
      <c r="D4500" s="42">
        <f>IF($B4500="","",Тех_Движение!$B$4497)</f>
        <v/>
      </c>
      <c r="E4500" s="54">
        <f>IF($B4500="","",Тех_Движение!$F$4497)</f>
        <v/>
      </c>
      <c r="F4500" s="54">
        <f>IF($B4500="","",SUMIFS($E$5:$E4499,$C$5:$C4499,$C4500))</f>
        <v/>
      </c>
      <c r="G4500" s="54">
        <f>IF($B4500="","",MAX(0,$E4500-MAX(0,SUMIFS(Тех_Движение!$G$2:$G$5111,Тех_Движение!$D$2:$D$5111,$C4500,Тех_Движение!$B$2:$B$5111,"&lt;="&amp;Настройки!$B$5-1)-$F4500)))</f>
        <v/>
      </c>
      <c r="H4500" s="54">
        <f>IF($B4500="","",IF(AND($D4500&gt;=Настройки!$B$5,$D4500&lt;=Настройки!$B$6),$E4500,0))</f>
        <v/>
      </c>
      <c r="I4500" s="54">
        <f>IF($B4500="","",$G4500+$H4500-$J4500)</f>
        <v/>
      </c>
      <c r="J4500" s="54">
        <f>IF($B4500="","",MAX(0,$E4500-MAX(0,SUMIFS(Тех_Движение!$G$2:$G$5111,Тех_Движение!$D$2:$D$5111,$C4500,Тех_Движение!$B$2:$B$5111,"&lt;="&amp;Настройки!$B$6)-$F4500)))</f>
        <v/>
      </c>
      <c r="K4500" s="54">
        <f>IF(OR($B4500="",K$3&lt;$D4500+Настройки!$B$7),0,MAX(0,$E4500-MAX(0,SUMIFS(Тех_Движение!$G$2:$G$5111,Тех_Движение!$D$2:$D$5111,$C4500,Тех_Движение!$B$2:$B$5111,"&lt;="&amp;K$3)-$F4500)))</f>
        <v/>
      </c>
      <c r="L4500" s="54">
        <f>IF(OR($B4500="",L$3&lt;$D4500+Настройки!$B$7),0,MAX(0,$E4500-MAX(0,SUMIFS(Тех_Движение!$G$2:$G$5111,Тех_Движение!$D$2:$D$5111,$C4500,Тех_Движение!$B$2:$B$5111,"&lt;="&amp;L$3)-$F4500)))</f>
        <v/>
      </c>
      <c r="M4500" s="54">
        <f>IF(OR($B4500="",M$3&lt;$D4500+Настройки!$B$7),0,MAX(0,$E4500-MAX(0,SUMIFS(Тех_Движение!$G$2:$G$5111,Тех_Движение!$D$2:$D$5111,$C4500,Тех_Движение!$B$2:$B$5111,"&lt;="&amp;M$3)-$F4500)))</f>
        <v/>
      </c>
      <c r="N4500" s="54">
        <f>IF(OR($B4500="",N$3&lt;$D4500+Настройки!$B$7),0,MAX(0,$E4500-MAX(0,SUMIFS(Тех_Движение!$G$2:$G$5111,Тех_Движение!$D$2:$D$5111,$C4500,Тех_Движение!$B$2:$B$5111,"&lt;="&amp;N$3)-$F4500)))</f>
        <v/>
      </c>
      <c r="O4500" s="54">
        <f>IF(OR($B4500="",O$3&lt;$D4500+Настройки!$B$7),0,MAX(0,$E4500-MAX(0,SUMIFS(Тех_Движение!$G$2:$G$5111,Тех_Движение!$D$2:$D$5111,$C4500,Тех_Движение!$B$2:$B$5111,"&lt;="&amp;O$3)-$F4500)))</f>
        <v/>
      </c>
      <c r="P4500" s="54">
        <f>IF(OR($B4500="",P$3&lt;$D4500+Настройки!$B$7),0,MAX(0,$E4500-MAX(0,SUMIFS(Тех_Движение!$G$2:$G$5111,Тех_Движение!$D$2:$D$5111,$C4500,Тех_Движение!$B$2:$B$5111,"&lt;="&amp;P$3)-$F4500)))</f>
        <v/>
      </c>
      <c r="Q4500" s="54">
        <f>IF(OR($B4500="",Q$3&lt;$D4500+Настройки!$B$7),0,MAX(0,$E4500-MAX(0,SUMIFS(Тех_Движение!$G$2:$G$5111,Тех_Движение!$D$2:$D$5111,$C4500,Тех_Движение!$B$2:$B$5111,"&lt;="&amp;Q$3)-$F4500)))</f>
        <v/>
      </c>
      <c r="R4500" s="54">
        <f>IF($B4500="","",SUM($K4500:$Q4500))</f>
        <v/>
      </c>
      <c r="S4500" s="56">
        <f>IF($B4500="","",VLOOKUP($C4500,Настройки!$A$11:$L$17,9,FALSE))</f>
        <v/>
      </c>
      <c r="T4500" s="56">
        <f>IF($B4500="","",$R4500*$S4500)</f>
        <v/>
      </c>
    </row>
    <row r="4501">
      <c r="A4501" s="20">
        <f>Тех_Движение!$A$4498</f>
        <v/>
      </c>
      <c r="B4501" s="20">
        <f>IF(Тех_Движение!$F$4498&gt;0,Тех_Движение!$I$4498,"")</f>
        <v/>
      </c>
      <c r="C4501" s="20">
        <f>IF($B4501="","",Тех_Движение!$D$4498)</f>
        <v/>
      </c>
      <c r="D4501" s="42">
        <f>IF($B4501="","",Тех_Движение!$B$4498)</f>
        <v/>
      </c>
      <c r="E4501" s="54">
        <f>IF($B4501="","",Тех_Движение!$F$4498)</f>
        <v/>
      </c>
      <c r="F4501" s="54">
        <f>IF($B4501="","",SUMIFS($E$5:$E4500,$C$5:$C4500,$C4501))</f>
        <v/>
      </c>
      <c r="G4501" s="54">
        <f>IF($B4501="","",MAX(0,$E4501-MAX(0,SUMIFS(Тех_Движение!$G$2:$G$5111,Тех_Движение!$D$2:$D$5111,$C4501,Тех_Движение!$B$2:$B$5111,"&lt;="&amp;Настройки!$B$5-1)-$F4501)))</f>
        <v/>
      </c>
      <c r="H4501" s="54">
        <f>IF($B4501="","",IF(AND($D4501&gt;=Настройки!$B$5,$D4501&lt;=Настройки!$B$6),$E4501,0))</f>
        <v/>
      </c>
      <c r="I4501" s="54">
        <f>IF($B4501="","",$G4501+$H4501-$J4501)</f>
        <v/>
      </c>
      <c r="J4501" s="54">
        <f>IF($B4501="","",MAX(0,$E4501-MAX(0,SUMIFS(Тех_Движение!$G$2:$G$5111,Тех_Движение!$D$2:$D$5111,$C4501,Тех_Движение!$B$2:$B$5111,"&lt;="&amp;Настройки!$B$6)-$F4501)))</f>
        <v/>
      </c>
      <c r="K4501" s="54">
        <f>IF(OR($B4501="",K$3&lt;$D4501+Настройки!$B$7),0,MAX(0,$E4501-MAX(0,SUMIFS(Тех_Движение!$G$2:$G$5111,Тех_Движение!$D$2:$D$5111,$C4501,Тех_Движение!$B$2:$B$5111,"&lt;="&amp;K$3)-$F4501)))</f>
        <v/>
      </c>
      <c r="L4501" s="54">
        <f>IF(OR($B4501="",L$3&lt;$D4501+Настройки!$B$7),0,MAX(0,$E4501-MAX(0,SUMIFS(Тех_Движение!$G$2:$G$5111,Тех_Движение!$D$2:$D$5111,$C4501,Тех_Движение!$B$2:$B$5111,"&lt;="&amp;L$3)-$F4501)))</f>
        <v/>
      </c>
      <c r="M4501" s="54">
        <f>IF(OR($B4501="",M$3&lt;$D4501+Настройки!$B$7),0,MAX(0,$E4501-MAX(0,SUMIFS(Тех_Движение!$G$2:$G$5111,Тех_Движение!$D$2:$D$5111,$C4501,Тех_Движение!$B$2:$B$5111,"&lt;="&amp;M$3)-$F4501)))</f>
        <v/>
      </c>
      <c r="N4501" s="54">
        <f>IF(OR($B4501="",N$3&lt;$D4501+Настройки!$B$7),0,MAX(0,$E4501-MAX(0,SUMIFS(Тех_Движение!$G$2:$G$5111,Тех_Движение!$D$2:$D$5111,$C4501,Тех_Движение!$B$2:$B$5111,"&lt;="&amp;N$3)-$F4501)))</f>
        <v/>
      </c>
      <c r="O4501" s="54">
        <f>IF(OR($B4501="",O$3&lt;$D4501+Настройки!$B$7),0,MAX(0,$E4501-MAX(0,SUMIFS(Тех_Движение!$G$2:$G$5111,Тех_Движение!$D$2:$D$5111,$C4501,Тех_Движение!$B$2:$B$5111,"&lt;="&amp;O$3)-$F4501)))</f>
        <v/>
      </c>
      <c r="P4501" s="54">
        <f>IF(OR($B4501="",P$3&lt;$D4501+Настройки!$B$7),0,MAX(0,$E4501-MAX(0,SUMIFS(Тех_Движение!$G$2:$G$5111,Тех_Движение!$D$2:$D$5111,$C4501,Тех_Движение!$B$2:$B$5111,"&lt;="&amp;P$3)-$F4501)))</f>
        <v/>
      </c>
      <c r="Q4501" s="54">
        <f>IF(OR($B4501="",Q$3&lt;$D4501+Настройки!$B$7),0,MAX(0,$E4501-MAX(0,SUMIFS(Тех_Движение!$G$2:$G$5111,Тех_Движение!$D$2:$D$5111,$C4501,Тех_Движение!$B$2:$B$5111,"&lt;="&amp;Q$3)-$F4501)))</f>
        <v/>
      </c>
      <c r="R4501" s="54">
        <f>IF($B4501="","",SUM($K4501:$Q4501))</f>
        <v/>
      </c>
      <c r="S4501" s="56">
        <f>IF($B4501="","",VLOOKUP($C4501,Настройки!$A$11:$L$17,9,FALSE))</f>
        <v/>
      </c>
      <c r="T4501" s="56">
        <f>IF($B4501="","",$R4501*$S4501)</f>
        <v/>
      </c>
    </row>
    <row r="4502">
      <c r="A4502" s="20">
        <f>Тех_Движение!$A$4499</f>
        <v/>
      </c>
      <c r="B4502" s="20">
        <f>IF(Тех_Движение!$F$4499&gt;0,Тех_Движение!$I$4499,"")</f>
        <v/>
      </c>
      <c r="C4502" s="20">
        <f>IF($B4502="","",Тех_Движение!$D$4499)</f>
        <v/>
      </c>
      <c r="D4502" s="42">
        <f>IF($B4502="","",Тех_Движение!$B$4499)</f>
        <v/>
      </c>
      <c r="E4502" s="54">
        <f>IF($B4502="","",Тех_Движение!$F$4499)</f>
        <v/>
      </c>
      <c r="F4502" s="54">
        <f>IF($B4502="","",SUMIFS($E$5:$E4501,$C$5:$C4501,$C4502))</f>
        <v/>
      </c>
      <c r="G4502" s="54">
        <f>IF($B4502="","",MAX(0,$E4502-MAX(0,SUMIFS(Тех_Движение!$G$2:$G$5111,Тех_Движение!$D$2:$D$5111,$C4502,Тех_Движение!$B$2:$B$5111,"&lt;="&amp;Настройки!$B$5-1)-$F4502)))</f>
        <v/>
      </c>
      <c r="H4502" s="54">
        <f>IF($B4502="","",IF(AND($D4502&gt;=Настройки!$B$5,$D4502&lt;=Настройки!$B$6),$E4502,0))</f>
        <v/>
      </c>
      <c r="I4502" s="54">
        <f>IF($B4502="","",$G4502+$H4502-$J4502)</f>
        <v/>
      </c>
      <c r="J4502" s="54">
        <f>IF($B4502="","",MAX(0,$E4502-MAX(0,SUMIFS(Тех_Движение!$G$2:$G$5111,Тех_Движение!$D$2:$D$5111,$C4502,Тех_Движение!$B$2:$B$5111,"&lt;="&amp;Настройки!$B$6)-$F4502)))</f>
        <v/>
      </c>
      <c r="K4502" s="54">
        <f>IF(OR($B4502="",K$3&lt;$D4502+Настройки!$B$7),0,MAX(0,$E4502-MAX(0,SUMIFS(Тех_Движение!$G$2:$G$5111,Тех_Движение!$D$2:$D$5111,$C4502,Тех_Движение!$B$2:$B$5111,"&lt;="&amp;K$3)-$F4502)))</f>
        <v/>
      </c>
      <c r="L4502" s="54">
        <f>IF(OR($B4502="",L$3&lt;$D4502+Настройки!$B$7),0,MAX(0,$E4502-MAX(0,SUMIFS(Тех_Движение!$G$2:$G$5111,Тех_Движение!$D$2:$D$5111,$C4502,Тех_Движение!$B$2:$B$5111,"&lt;="&amp;L$3)-$F4502)))</f>
        <v/>
      </c>
      <c r="M4502" s="54">
        <f>IF(OR($B4502="",M$3&lt;$D4502+Настройки!$B$7),0,MAX(0,$E4502-MAX(0,SUMIFS(Тех_Движение!$G$2:$G$5111,Тех_Движение!$D$2:$D$5111,$C4502,Тех_Движение!$B$2:$B$5111,"&lt;="&amp;M$3)-$F4502)))</f>
        <v/>
      </c>
      <c r="N4502" s="54">
        <f>IF(OR($B4502="",N$3&lt;$D4502+Настройки!$B$7),0,MAX(0,$E4502-MAX(0,SUMIFS(Тех_Движение!$G$2:$G$5111,Тех_Движение!$D$2:$D$5111,$C4502,Тех_Движение!$B$2:$B$5111,"&lt;="&amp;N$3)-$F4502)))</f>
        <v/>
      </c>
      <c r="O4502" s="54">
        <f>IF(OR($B4502="",O$3&lt;$D4502+Настройки!$B$7),0,MAX(0,$E4502-MAX(0,SUMIFS(Тех_Движение!$G$2:$G$5111,Тех_Движение!$D$2:$D$5111,$C4502,Тех_Движение!$B$2:$B$5111,"&lt;="&amp;O$3)-$F4502)))</f>
        <v/>
      </c>
      <c r="P4502" s="54">
        <f>IF(OR($B4502="",P$3&lt;$D4502+Настройки!$B$7),0,MAX(0,$E4502-MAX(0,SUMIFS(Тех_Движение!$G$2:$G$5111,Тех_Движение!$D$2:$D$5111,$C4502,Тех_Движение!$B$2:$B$5111,"&lt;="&amp;P$3)-$F4502)))</f>
        <v/>
      </c>
      <c r="Q4502" s="54">
        <f>IF(OR($B4502="",Q$3&lt;$D4502+Настройки!$B$7),0,MAX(0,$E4502-MAX(0,SUMIFS(Тех_Движение!$G$2:$G$5111,Тех_Движение!$D$2:$D$5111,$C4502,Тех_Движение!$B$2:$B$5111,"&lt;="&amp;Q$3)-$F4502)))</f>
        <v/>
      </c>
      <c r="R4502" s="54">
        <f>IF($B4502="","",SUM($K4502:$Q4502))</f>
        <v/>
      </c>
      <c r="S4502" s="56">
        <f>IF($B4502="","",VLOOKUP($C4502,Настройки!$A$11:$L$17,9,FALSE))</f>
        <v/>
      </c>
      <c r="T4502" s="56">
        <f>IF($B4502="","",$R4502*$S4502)</f>
        <v/>
      </c>
    </row>
    <row r="4503">
      <c r="A4503" s="20">
        <f>Тех_Движение!$A$4500</f>
        <v/>
      </c>
      <c r="B4503" s="20">
        <f>IF(Тех_Движение!$F$4500&gt;0,Тех_Движение!$I$4500,"")</f>
        <v/>
      </c>
      <c r="C4503" s="20">
        <f>IF($B4503="","",Тех_Движение!$D$4500)</f>
        <v/>
      </c>
      <c r="D4503" s="42">
        <f>IF($B4503="","",Тех_Движение!$B$4500)</f>
        <v/>
      </c>
      <c r="E4503" s="54">
        <f>IF($B4503="","",Тех_Движение!$F$4500)</f>
        <v/>
      </c>
      <c r="F4503" s="54">
        <f>IF($B4503="","",SUMIFS($E$5:$E4502,$C$5:$C4502,$C4503))</f>
        <v/>
      </c>
      <c r="G4503" s="54">
        <f>IF($B4503="","",MAX(0,$E4503-MAX(0,SUMIFS(Тех_Движение!$G$2:$G$5111,Тех_Движение!$D$2:$D$5111,$C4503,Тех_Движение!$B$2:$B$5111,"&lt;="&amp;Настройки!$B$5-1)-$F4503)))</f>
        <v/>
      </c>
      <c r="H4503" s="54">
        <f>IF($B4503="","",IF(AND($D4503&gt;=Настройки!$B$5,$D4503&lt;=Настройки!$B$6),$E4503,0))</f>
        <v/>
      </c>
      <c r="I4503" s="54">
        <f>IF($B4503="","",$G4503+$H4503-$J4503)</f>
        <v/>
      </c>
      <c r="J4503" s="54">
        <f>IF($B4503="","",MAX(0,$E4503-MAX(0,SUMIFS(Тех_Движение!$G$2:$G$5111,Тех_Движение!$D$2:$D$5111,$C4503,Тех_Движение!$B$2:$B$5111,"&lt;="&amp;Настройки!$B$6)-$F4503)))</f>
        <v/>
      </c>
      <c r="K4503" s="54">
        <f>IF(OR($B4503="",K$3&lt;$D4503+Настройки!$B$7),0,MAX(0,$E4503-MAX(0,SUMIFS(Тех_Движение!$G$2:$G$5111,Тех_Движение!$D$2:$D$5111,$C4503,Тех_Движение!$B$2:$B$5111,"&lt;="&amp;K$3)-$F4503)))</f>
        <v/>
      </c>
      <c r="L4503" s="54">
        <f>IF(OR($B4503="",L$3&lt;$D4503+Настройки!$B$7),0,MAX(0,$E4503-MAX(0,SUMIFS(Тех_Движение!$G$2:$G$5111,Тех_Движение!$D$2:$D$5111,$C4503,Тех_Движение!$B$2:$B$5111,"&lt;="&amp;L$3)-$F4503)))</f>
        <v/>
      </c>
      <c r="M4503" s="54">
        <f>IF(OR($B4503="",M$3&lt;$D4503+Настройки!$B$7),0,MAX(0,$E4503-MAX(0,SUMIFS(Тех_Движение!$G$2:$G$5111,Тех_Движение!$D$2:$D$5111,$C4503,Тех_Движение!$B$2:$B$5111,"&lt;="&amp;M$3)-$F4503)))</f>
        <v/>
      </c>
      <c r="N4503" s="54">
        <f>IF(OR($B4503="",N$3&lt;$D4503+Настройки!$B$7),0,MAX(0,$E4503-MAX(0,SUMIFS(Тех_Движение!$G$2:$G$5111,Тех_Движение!$D$2:$D$5111,$C4503,Тех_Движение!$B$2:$B$5111,"&lt;="&amp;N$3)-$F4503)))</f>
        <v/>
      </c>
      <c r="O4503" s="54">
        <f>IF(OR($B4503="",O$3&lt;$D4503+Настройки!$B$7),0,MAX(0,$E4503-MAX(0,SUMIFS(Тех_Движение!$G$2:$G$5111,Тех_Движение!$D$2:$D$5111,$C4503,Тех_Движение!$B$2:$B$5111,"&lt;="&amp;O$3)-$F4503)))</f>
        <v/>
      </c>
      <c r="P4503" s="54">
        <f>IF(OR($B4503="",P$3&lt;$D4503+Настройки!$B$7),0,MAX(0,$E4503-MAX(0,SUMIFS(Тех_Движение!$G$2:$G$5111,Тех_Движение!$D$2:$D$5111,$C4503,Тех_Движение!$B$2:$B$5111,"&lt;="&amp;P$3)-$F4503)))</f>
        <v/>
      </c>
      <c r="Q4503" s="54">
        <f>IF(OR($B4503="",Q$3&lt;$D4503+Настройки!$B$7),0,MAX(0,$E4503-MAX(0,SUMIFS(Тех_Движение!$G$2:$G$5111,Тех_Движение!$D$2:$D$5111,$C4503,Тех_Движение!$B$2:$B$5111,"&lt;="&amp;Q$3)-$F4503)))</f>
        <v/>
      </c>
      <c r="R4503" s="54">
        <f>IF($B4503="","",SUM($K4503:$Q4503))</f>
        <v/>
      </c>
      <c r="S4503" s="56">
        <f>IF($B4503="","",VLOOKUP($C4503,Настройки!$A$11:$L$17,9,FALSE))</f>
        <v/>
      </c>
      <c r="T4503" s="56">
        <f>IF($B4503="","",$R4503*$S4503)</f>
        <v/>
      </c>
    </row>
    <row r="4504">
      <c r="A4504" s="20">
        <f>Тех_Движение!$A$4501</f>
        <v/>
      </c>
      <c r="B4504" s="20">
        <f>IF(Тех_Движение!$F$4501&gt;0,Тех_Движение!$I$4501,"")</f>
        <v/>
      </c>
      <c r="C4504" s="20">
        <f>IF($B4504="","",Тех_Движение!$D$4501)</f>
        <v/>
      </c>
      <c r="D4504" s="42">
        <f>IF($B4504="","",Тех_Движение!$B$4501)</f>
        <v/>
      </c>
      <c r="E4504" s="54">
        <f>IF($B4504="","",Тех_Движение!$F$4501)</f>
        <v/>
      </c>
      <c r="F4504" s="54">
        <f>IF($B4504="","",SUMIFS($E$5:$E4503,$C$5:$C4503,$C4504))</f>
        <v/>
      </c>
      <c r="G4504" s="54">
        <f>IF($B4504="","",MAX(0,$E4504-MAX(0,SUMIFS(Тех_Движение!$G$2:$G$5111,Тех_Движение!$D$2:$D$5111,$C4504,Тех_Движение!$B$2:$B$5111,"&lt;="&amp;Настройки!$B$5-1)-$F4504)))</f>
        <v/>
      </c>
      <c r="H4504" s="54">
        <f>IF($B4504="","",IF(AND($D4504&gt;=Настройки!$B$5,$D4504&lt;=Настройки!$B$6),$E4504,0))</f>
        <v/>
      </c>
      <c r="I4504" s="54">
        <f>IF($B4504="","",$G4504+$H4504-$J4504)</f>
        <v/>
      </c>
      <c r="J4504" s="54">
        <f>IF($B4504="","",MAX(0,$E4504-MAX(0,SUMIFS(Тех_Движение!$G$2:$G$5111,Тех_Движение!$D$2:$D$5111,$C4504,Тех_Движение!$B$2:$B$5111,"&lt;="&amp;Настройки!$B$6)-$F4504)))</f>
        <v/>
      </c>
      <c r="K4504" s="54">
        <f>IF(OR($B4504="",K$3&lt;$D4504+Настройки!$B$7),0,MAX(0,$E4504-MAX(0,SUMIFS(Тех_Движение!$G$2:$G$5111,Тех_Движение!$D$2:$D$5111,$C4504,Тех_Движение!$B$2:$B$5111,"&lt;="&amp;K$3)-$F4504)))</f>
        <v/>
      </c>
      <c r="L4504" s="54">
        <f>IF(OR($B4504="",L$3&lt;$D4504+Настройки!$B$7),0,MAX(0,$E4504-MAX(0,SUMIFS(Тех_Движение!$G$2:$G$5111,Тех_Движение!$D$2:$D$5111,$C4504,Тех_Движение!$B$2:$B$5111,"&lt;="&amp;L$3)-$F4504)))</f>
        <v/>
      </c>
      <c r="M4504" s="54">
        <f>IF(OR($B4504="",M$3&lt;$D4504+Настройки!$B$7),0,MAX(0,$E4504-MAX(0,SUMIFS(Тех_Движение!$G$2:$G$5111,Тех_Движение!$D$2:$D$5111,$C4504,Тех_Движение!$B$2:$B$5111,"&lt;="&amp;M$3)-$F4504)))</f>
        <v/>
      </c>
      <c r="N4504" s="54">
        <f>IF(OR($B4504="",N$3&lt;$D4504+Настройки!$B$7),0,MAX(0,$E4504-MAX(0,SUMIFS(Тех_Движение!$G$2:$G$5111,Тех_Движение!$D$2:$D$5111,$C4504,Тех_Движение!$B$2:$B$5111,"&lt;="&amp;N$3)-$F4504)))</f>
        <v/>
      </c>
      <c r="O4504" s="54">
        <f>IF(OR($B4504="",O$3&lt;$D4504+Настройки!$B$7),0,MAX(0,$E4504-MAX(0,SUMIFS(Тех_Движение!$G$2:$G$5111,Тех_Движение!$D$2:$D$5111,$C4504,Тех_Движение!$B$2:$B$5111,"&lt;="&amp;O$3)-$F4504)))</f>
        <v/>
      </c>
      <c r="P4504" s="54">
        <f>IF(OR($B4504="",P$3&lt;$D4504+Настройки!$B$7),0,MAX(0,$E4504-MAX(0,SUMIFS(Тех_Движение!$G$2:$G$5111,Тех_Движение!$D$2:$D$5111,$C4504,Тех_Движение!$B$2:$B$5111,"&lt;="&amp;P$3)-$F4504)))</f>
        <v/>
      </c>
      <c r="Q4504" s="54">
        <f>IF(OR($B4504="",Q$3&lt;$D4504+Настройки!$B$7),0,MAX(0,$E4504-MAX(0,SUMIFS(Тех_Движение!$G$2:$G$5111,Тех_Движение!$D$2:$D$5111,$C4504,Тех_Движение!$B$2:$B$5111,"&lt;="&amp;Q$3)-$F4504)))</f>
        <v/>
      </c>
      <c r="R4504" s="54">
        <f>IF($B4504="","",SUM($K4504:$Q4504))</f>
        <v/>
      </c>
      <c r="S4504" s="56">
        <f>IF($B4504="","",VLOOKUP($C4504,Настройки!$A$11:$L$17,9,FALSE))</f>
        <v/>
      </c>
      <c r="T4504" s="56">
        <f>IF($B4504="","",$R4504*$S4504)</f>
        <v/>
      </c>
    </row>
    <row r="4505">
      <c r="A4505" s="20">
        <f>Тех_Движение!$A$4502</f>
        <v/>
      </c>
      <c r="B4505" s="20">
        <f>IF(Тех_Движение!$F$4502&gt;0,Тех_Движение!$I$4502,"")</f>
        <v/>
      </c>
      <c r="C4505" s="20">
        <f>IF($B4505="","",Тех_Движение!$D$4502)</f>
        <v/>
      </c>
      <c r="D4505" s="42">
        <f>IF($B4505="","",Тех_Движение!$B$4502)</f>
        <v/>
      </c>
      <c r="E4505" s="54">
        <f>IF($B4505="","",Тех_Движение!$F$4502)</f>
        <v/>
      </c>
      <c r="F4505" s="54">
        <f>IF($B4505="","",SUMIFS($E$5:$E4504,$C$5:$C4504,$C4505))</f>
        <v/>
      </c>
      <c r="G4505" s="54">
        <f>IF($B4505="","",MAX(0,$E4505-MAX(0,SUMIFS(Тех_Движение!$G$2:$G$5111,Тех_Движение!$D$2:$D$5111,$C4505,Тех_Движение!$B$2:$B$5111,"&lt;="&amp;Настройки!$B$5-1)-$F4505)))</f>
        <v/>
      </c>
      <c r="H4505" s="54">
        <f>IF($B4505="","",IF(AND($D4505&gt;=Настройки!$B$5,$D4505&lt;=Настройки!$B$6),$E4505,0))</f>
        <v/>
      </c>
      <c r="I4505" s="54">
        <f>IF($B4505="","",$G4505+$H4505-$J4505)</f>
        <v/>
      </c>
      <c r="J4505" s="54">
        <f>IF($B4505="","",MAX(0,$E4505-MAX(0,SUMIFS(Тех_Движение!$G$2:$G$5111,Тех_Движение!$D$2:$D$5111,$C4505,Тех_Движение!$B$2:$B$5111,"&lt;="&amp;Настройки!$B$6)-$F4505)))</f>
        <v/>
      </c>
      <c r="K4505" s="54">
        <f>IF(OR($B4505="",K$3&lt;$D4505+Настройки!$B$7),0,MAX(0,$E4505-MAX(0,SUMIFS(Тех_Движение!$G$2:$G$5111,Тех_Движение!$D$2:$D$5111,$C4505,Тех_Движение!$B$2:$B$5111,"&lt;="&amp;K$3)-$F4505)))</f>
        <v/>
      </c>
      <c r="L4505" s="54">
        <f>IF(OR($B4505="",L$3&lt;$D4505+Настройки!$B$7),0,MAX(0,$E4505-MAX(0,SUMIFS(Тех_Движение!$G$2:$G$5111,Тех_Движение!$D$2:$D$5111,$C4505,Тех_Движение!$B$2:$B$5111,"&lt;="&amp;L$3)-$F4505)))</f>
        <v/>
      </c>
      <c r="M4505" s="54">
        <f>IF(OR($B4505="",M$3&lt;$D4505+Настройки!$B$7),0,MAX(0,$E4505-MAX(0,SUMIFS(Тех_Движение!$G$2:$G$5111,Тех_Движение!$D$2:$D$5111,$C4505,Тех_Движение!$B$2:$B$5111,"&lt;="&amp;M$3)-$F4505)))</f>
        <v/>
      </c>
      <c r="N4505" s="54">
        <f>IF(OR($B4505="",N$3&lt;$D4505+Настройки!$B$7),0,MAX(0,$E4505-MAX(0,SUMIFS(Тех_Движение!$G$2:$G$5111,Тех_Движение!$D$2:$D$5111,$C4505,Тех_Движение!$B$2:$B$5111,"&lt;="&amp;N$3)-$F4505)))</f>
        <v/>
      </c>
      <c r="O4505" s="54">
        <f>IF(OR($B4505="",O$3&lt;$D4505+Настройки!$B$7),0,MAX(0,$E4505-MAX(0,SUMIFS(Тех_Движение!$G$2:$G$5111,Тех_Движение!$D$2:$D$5111,$C4505,Тех_Движение!$B$2:$B$5111,"&lt;="&amp;O$3)-$F4505)))</f>
        <v/>
      </c>
      <c r="P4505" s="54">
        <f>IF(OR($B4505="",P$3&lt;$D4505+Настройки!$B$7),0,MAX(0,$E4505-MAX(0,SUMIFS(Тех_Движение!$G$2:$G$5111,Тех_Движение!$D$2:$D$5111,$C4505,Тех_Движение!$B$2:$B$5111,"&lt;="&amp;P$3)-$F4505)))</f>
        <v/>
      </c>
      <c r="Q4505" s="54">
        <f>IF(OR($B4505="",Q$3&lt;$D4505+Настройки!$B$7),0,MAX(0,$E4505-MAX(0,SUMIFS(Тех_Движение!$G$2:$G$5111,Тех_Движение!$D$2:$D$5111,$C4505,Тех_Движение!$B$2:$B$5111,"&lt;="&amp;Q$3)-$F4505)))</f>
        <v/>
      </c>
      <c r="R4505" s="54">
        <f>IF($B4505="","",SUM($K4505:$Q4505))</f>
        <v/>
      </c>
      <c r="S4505" s="56">
        <f>IF($B4505="","",VLOOKUP($C4505,Настройки!$A$11:$L$17,9,FALSE))</f>
        <v/>
      </c>
      <c r="T4505" s="56">
        <f>IF($B4505="","",$R4505*$S4505)</f>
        <v/>
      </c>
    </row>
    <row r="4506">
      <c r="A4506" s="20">
        <f>Тех_Движение!$A$4503</f>
        <v/>
      </c>
      <c r="B4506" s="20">
        <f>IF(Тех_Движение!$F$4503&gt;0,Тех_Движение!$I$4503,"")</f>
        <v/>
      </c>
      <c r="C4506" s="20">
        <f>IF($B4506="","",Тех_Движение!$D$4503)</f>
        <v/>
      </c>
      <c r="D4506" s="42">
        <f>IF($B4506="","",Тех_Движение!$B$4503)</f>
        <v/>
      </c>
      <c r="E4506" s="54">
        <f>IF($B4506="","",Тех_Движение!$F$4503)</f>
        <v/>
      </c>
      <c r="F4506" s="54">
        <f>IF($B4506="","",SUMIFS($E$5:$E4505,$C$5:$C4505,$C4506))</f>
        <v/>
      </c>
      <c r="G4506" s="54">
        <f>IF($B4506="","",MAX(0,$E4506-MAX(0,SUMIFS(Тех_Движение!$G$2:$G$5111,Тех_Движение!$D$2:$D$5111,$C4506,Тех_Движение!$B$2:$B$5111,"&lt;="&amp;Настройки!$B$5-1)-$F4506)))</f>
        <v/>
      </c>
      <c r="H4506" s="54">
        <f>IF($B4506="","",IF(AND($D4506&gt;=Настройки!$B$5,$D4506&lt;=Настройки!$B$6),$E4506,0))</f>
        <v/>
      </c>
      <c r="I4506" s="54">
        <f>IF($B4506="","",$G4506+$H4506-$J4506)</f>
        <v/>
      </c>
      <c r="J4506" s="54">
        <f>IF($B4506="","",MAX(0,$E4506-MAX(0,SUMIFS(Тех_Движение!$G$2:$G$5111,Тех_Движение!$D$2:$D$5111,$C4506,Тех_Движение!$B$2:$B$5111,"&lt;="&amp;Настройки!$B$6)-$F4506)))</f>
        <v/>
      </c>
      <c r="K4506" s="54">
        <f>IF(OR($B4506="",K$3&lt;$D4506+Настройки!$B$7),0,MAX(0,$E4506-MAX(0,SUMIFS(Тех_Движение!$G$2:$G$5111,Тех_Движение!$D$2:$D$5111,$C4506,Тех_Движение!$B$2:$B$5111,"&lt;="&amp;K$3)-$F4506)))</f>
        <v/>
      </c>
      <c r="L4506" s="54">
        <f>IF(OR($B4506="",L$3&lt;$D4506+Настройки!$B$7),0,MAX(0,$E4506-MAX(0,SUMIFS(Тех_Движение!$G$2:$G$5111,Тех_Движение!$D$2:$D$5111,$C4506,Тех_Движение!$B$2:$B$5111,"&lt;="&amp;L$3)-$F4506)))</f>
        <v/>
      </c>
      <c r="M4506" s="54">
        <f>IF(OR($B4506="",M$3&lt;$D4506+Настройки!$B$7),0,MAX(0,$E4506-MAX(0,SUMIFS(Тех_Движение!$G$2:$G$5111,Тех_Движение!$D$2:$D$5111,$C4506,Тех_Движение!$B$2:$B$5111,"&lt;="&amp;M$3)-$F4506)))</f>
        <v/>
      </c>
      <c r="N4506" s="54">
        <f>IF(OR($B4506="",N$3&lt;$D4506+Настройки!$B$7),0,MAX(0,$E4506-MAX(0,SUMIFS(Тех_Движение!$G$2:$G$5111,Тех_Движение!$D$2:$D$5111,$C4506,Тех_Движение!$B$2:$B$5111,"&lt;="&amp;N$3)-$F4506)))</f>
        <v/>
      </c>
      <c r="O4506" s="54">
        <f>IF(OR($B4506="",O$3&lt;$D4506+Настройки!$B$7),0,MAX(0,$E4506-MAX(0,SUMIFS(Тех_Движение!$G$2:$G$5111,Тех_Движение!$D$2:$D$5111,$C4506,Тех_Движение!$B$2:$B$5111,"&lt;="&amp;O$3)-$F4506)))</f>
        <v/>
      </c>
      <c r="P4506" s="54">
        <f>IF(OR($B4506="",P$3&lt;$D4506+Настройки!$B$7),0,MAX(0,$E4506-MAX(0,SUMIFS(Тех_Движение!$G$2:$G$5111,Тех_Движение!$D$2:$D$5111,$C4506,Тех_Движение!$B$2:$B$5111,"&lt;="&amp;P$3)-$F4506)))</f>
        <v/>
      </c>
      <c r="Q4506" s="54">
        <f>IF(OR($B4506="",Q$3&lt;$D4506+Настройки!$B$7),0,MAX(0,$E4506-MAX(0,SUMIFS(Тех_Движение!$G$2:$G$5111,Тех_Движение!$D$2:$D$5111,$C4506,Тех_Движение!$B$2:$B$5111,"&lt;="&amp;Q$3)-$F4506)))</f>
        <v/>
      </c>
      <c r="R4506" s="54">
        <f>IF($B4506="","",SUM($K4506:$Q4506))</f>
        <v/>
      </c>
      <c r="S4506" s="56">
        <f>IF($B4506="","",VLOOKUP($C4506,Настройки!$A$11:$L$17,9,FALSE))</f>
        <v/>
      </c>
      <c r="T4506" s="56">
        <f>IF($B4506="","",$R4506*$S4506)</f>
        <v/>
      </c>
    </row>
    <row r="4507">
      <c r="A4507" s="20">
        <f>Тех_Движение!$A$4504</f>
        <v/>
      </c>
      <c r="B4507" s="20">
        <f>IF(Тех_Движение!$F$4504&gt;0,Тех_Движение!$I$4504,"")</f>
        <v/>
      </c>
      <c r="C4507" s="20">
        <f>IF($B4507="","",Тех_Движение!$D$4504)</f>
        <v/>
      </c>
      <c r="D4507" s="42">
        <f>IF($B4507="","",Тех_Движение!$B$4504)</f>
        <v/>
      </c>
      <c r="E4507" s="54">
        <f>IF($B4507="","",Тех_Движение!$F$4504)</f>
        <v/>
      </c>
      <c r="F4507" s="54">
        <f>IF($B4507="","",SUMIFS($E$5:$E4506,$C$5:$C4506,$C4507))</f>
        <v/>
      </c>
      <c r="G4507" s="54">
        <f>IF($B4507="","",MAX(0,$E4507-MAX(0,SUMIFS(Тех_Движение!$G$2:$G$5111,Тех_Движение!$D$2:$D$5111,$C4507,Тех_Движение!$B$2:$B$5111,"&lt;="&amp;Настройки!$B$5-1)-$F4507)))</f>
        <v/>
      </c>
      <c r="H4507" s="54">
        <f>IF($B4507="","",IF(AND($D4507&gt;=Настройки!$B$5,$D4507&lt;=Настройки!$B$6),$E4507,0))</f>
        <v/>
      </c>
      <c r="I4507" s="54">
        <f>IF($B4507="","",$G4507+$H4507-$J4507)</f>
        <v/>
      </c>
      <c r="J4507" s="54">
        <f>IF($B4507="","",MAX(0,$E4507-MAX(0,SUMIFS(Тех_Движение!$G$2:$G$5111,Тех_Движение!$D$2:$D$5111,$C4507,Тех_Движение!$B$2:$B$5111,"&lt;="&amp;Настройки!$B$6)-$F4507)))</f>
        <v/>
      </c>
      <c r="K4507" s="54">
        <f>IF(OR($B4507="",K$3&lt;$D4507+Настройки!$B$7),0,MAX(0,$E4507-MAX(0,SUMIFS(Тех_Движение!$G$2:$G$5111,Тех_Движение!$D$2:$D$5111,$C4507,Тех_Движение!$B$2:$B$5111,"&lt;="&amp;K$3)-$F4507)))</f>
        <v/>
      </c>
      <c r="L4507" s="54">
        <f>IF(OR($B4507="",L$3&lt;$D4507+Настройки!$B$7),0,MAX(0,$E4507-MAX(0,SUMIFS(Тех_Движение!$G$2:$G$5111,Тех_Движение!$D$2:$D$5111,$C4507,Тех_Движение!$B$2:$B$5111,"&lt;="&amp;L$3)-$F4507)))</f>
        <v/>
      </c>
      <c r="M4507" s="54">
        <f>IF(OR($B4507="",M$3&lt;$D4507+Настройки!$B$7),0,MAX(0,$E4507-MAX(0,SUMIFS(Тех_Движение!$G$2:$G$5111,Тех_Движение!$D$2:$D$5111,$C4507,Тех_Движение!$B$2:$B$5111,"&lt;="&amp;M$3)-$F4507)))</f>
        <v/>
      </c>
      <c r="N4507" s="54">
        <f>IF(OR($B4507="",N$3&lt;$D4507+Настройки!$B$7),0,MAX(0,$E4507-MAX(0,SUMIFS(Тех_Движение!$G$2:$G$5111,Тех_Движение!$D$2:$D$5111,$C4507,Тех_Движение!$B$2:$B$5111,"&lt;="&amp;N$3)-$F4507)))</f>
        <v/>
      </c>
      <c r="O4507" s="54">
        <f>IF(OR($B4507="",O$3&lt;$D4507+Настройки!$B$7),0,MAX(0,$E4507-MAX(0,SUMIFS(Тех_Движение!$G$2:$G$5111,Тех_Движение!$D$2:$D$5111,$C4507,Тех_Движение!$B$2:$B$5111,"&lt;="&amp;O$3)-$F4507)))</f>
        <v/>
      </c>
      <c r="P4507" s="54">
        <f>IF(OR($B4507="",P$3&lt;$D4507+Настройки!$B$7),0,MAX(0,$E4507-MAX(0,SUMIFS(Тех_Движение!$G$2:$G$5111,Тех_Движение!$D$2:$D$5111,$C4507,Тех_Движение!$B$2:$B$5111,"&lt;="&amp;P$3)-$F4507)))</f>
        <v/>
      </c>
      <c r="Q4507" s="54">
        <f>IF(OR($B4507="",Q$3&lt;$D4507+Настройки!$B$7),0,MAX(0,$E4507-MAX(0,SUMIFS(Тех_Движение!$G$2:$G$5111,Тех_Движение!$D$2:$D$5111,$C4507,Тех_Движение!$B$2:$B$5111,"&lt;="&amp;Q$3)-$F4507)))</f>
        <v/>
      </c>
      <c r="R4507" s="54">
        <f>IF($B4507="","",SUM($K4507:$Q4507))</f>
        <v/>
      </c>
      <c r="S4507" s="56">
        <f>IF($B4507="","",VLOOKUP($C4507,Настройки!$A$11:$L$17,9,FALSE))</f>
        <v/>
      </c>
      <c r="T4507" s="56">
        <f>IF($B4507="","",$R4507*$S4507)</f>
        <v/>
      </c>
    </row>
    <row r="4508">
      <c r="A4508" s="20">
        <f>Тех_Движение!$A$4505</f>
        <v/>
      </c>
      <c r="B4508" s="20">
        <f>IF(Тех_Движение!$F$4505&gt;0,Тех_Движение!$I$4505,"")</f>
        <v/>
      </c>
      <c r="C4508" s="20">
        <f>IF($B4508="","",Тех_Движение!$D$4505)</f>
        <v/>
      </c>
      <c r="D4508" s="42">
        <f>IF($B4508="","",Тех_Движение!$B$4505)</f>
        <v/>
      </c>
      <c r="E4508" s="54">
        <f>IF($B4508="","",Тех_Движение!$F$4505)</f>
        <v/>
      </c>
      <c r="F4508" s="54">
        <f>IF($B4508="","",SUMIFS($E$5:$E4507,$C$5:$C4507,$C4508))</f>
        <v/>
      </c>
      <c r="G4508" s="54">
        <f>IF($B4508="","",MAX(0,$E4508-MAX(0,SUMIFS(Тех_Движение!$G$2:$G$5111,Тех_Движение!$D$2:$D$5111,$C4508,Тех_Движение!$B$2:$B$5111,"&lt;="&amp;Настройки!$B$5-1)-$F4508)))</f>
        <v/>
      </c>
      <c r="H4508" s="54">
        <f>IF($B4508="","",IF(AND($D4508&gt;=Настройки!$B$5,$D4508&lt;=Настройки!$B$6),$E4508,0))</f>
        <v/>
      </c>
      <c r="I4508" s="54">
        <f>IF($B4508="","",$G4508+$H4508-$J4508)</f>
        <v/>
      </c>
      <c r="J4508" s="54">
        <f>IF($B4508="","",MAX(0,$E4508-MAX(0,SUMIFS(Тех_Движение!$G$2:$G$5111,Тех_Движение!$D$2:$D$5111,$C4508,Тех_Движение!$B$2:$B$5111,"&lt;="&amp;Настройки!$B$6)-$F4508)))</f>
        <v/>
      </c>
      <c r="K4508" s="54">
        <f>IF(OR($B4508="",K$3&lt;$D4508+Настройки!$B$7),0,MAX(0,$E4508-MAX(0,SUMIFS(Тех_Движение!$G$2:$G$5111,Тех_Движение!$D$2:$D$5111,$C4508,Тех_Движение!$B$2:$B$5111,"&lt;="&amp;K$3)-$F4508)))</f>
        <v/>
      </c>
      <c r="L4508" s="54">
        <f>IF(OR($B4508="",L$3&lt;$D4508+Настройки!$B$7),0,MAX(0,$E4508-MAX(0,SUMIFS(Тех_Движение!$G$2:$G$5111,Тех_Движение!$D$2:$D$5111,$C4508,Тех_Движение!$B$2:$B$5111,"&lt;="&amp;L$3)-$F4508)))</f>
        <v/>
      </c>
      <c r="M4508" s="54">
        <f>IF(OR($B4508="",M$3&lt;$D4508+Настройки!$B$7),0,MAX(0,$E4508-MAX(0,SUMIFS(Тех_Движение!$G$2:$G$5111,Тех_Движение!$D$2:$D$5111,$C4508,Тех_Движение!$B$2:$B$5111,"&lt;="&amp;M$3)-$F4508)))</f>
        <v/>
      </c>
      <c r="N4508" s="54">
        <f>IF(OR($B4508="",N$3&lt;$D4508+Настройки!$B$7),0,MAX(0,$E4508-MAX(0,SUMIFS(Тех_Движение!$G$2:$G$5111,Тех_Движение!$D$2:$D$5111,$C4508,Тех_Движение!$B$2:$B$5111,"&lt;="&amp;N$3)-$F4508)))</f>
        <v/>
      </c>
      <c r="O4508" s="54">
        <f>IF(OR($B4508="",O$3&lt;$D4508+Настройки!$B$7),0,MAX(0,$E4508-MAX(0,SUMIFS(Тех_Движение!$G$2:$G$5111,Тех_Движение!$D$2:$D$5111,$C4508,Тех_Движение!$B$2:$B$5111,"&lt;="&amp;O$3)-$F4508)))</f>
        <v/>
      </c>
      <c r="P4508" s="54">
        <f>IF(OR($B4508="",P$3&lt;$D4508+Настройки!$B$7),0,MAX(0,$E4508-MAX(0,SUMIFS(Тех_Движение!$G$2:$G$5111,Тех_Движение!$D$2:$D$5111,$C4508,Тех_Движение!$B$2:$B$5111,"&lt;="&amp;P$3)-$F4508)))</f>
        <v/>
      </c>
      <c r="Q4508" s="54">
        <f>IF(OR($B4508="",Q$3&lt;$D4508+Настройки!$B$7),0,MAX(0,$E4508-MAX(0,SUMIFS(Тех_Движение!$G$2:$G$5111,Тех_Движение!$D$2:$D$5111,$C4508,Тех_Движение!$B$2:$B$5111,"&lt;="&amp;Q$3)-$F4508)))</f>
        <v/>
      </c>
      <c r="R4508" s="54">
        <f>IF($B4508="","",SUM($K4508:$Q4508))</f>
        <v/>
      </c>
      <c r="S4508" s="56">
        <f>IF($B4508="","",VLOOKUP($C4508,Настройки!$A$11:$L$17,9,FALSE))</f>
        <v/>
      </c>
      <c r="T4508" s="56">
        <f>IF($B4508="","",$R4508*$S4508)</f>
        <v/>
      </c>
    </row>
    <row r="4509">
      <c r="A4509" s="20">
        <f>Тех_Движение!$A$4506</f>
        <v/>
      </c>
      <c r="B4509" s="20">
        <f>IF(Тех_Движение!$F$4506&gt;0,Тех_Движение!$I$4506,"")</f>
        <v/>
      </c>
      <c r="C4509" s="20">
        <f>IF($B4509="","",Тех_Движение!$D$4506)</f>
        <v/>
      </c>
      <c r="D4509" s="42">
        <f>IF($B4509="","",Тех_Движение!$B$4506)</f>
        <v/>
      </c>
      <c r="E4509" s="54">
        <f>IF($B4509="","",Тех_Движение!$F$4506)</f>
        <v/>
      </c>
      <c r="F4509" s="54">
        <f>IF($B4509="","",SUMIFS($E$5:$E4508,$C$5:$C4508,$C4509))</f>
        <v/>
      </c>
      <c r="G4509" s="54">
        <f>IF($B4509="","",MAX(0,$E4509-MAX(0,SUMIFS(Тех_Движение!$G$2:$G$5111,Тех_Движение!$D$2:$D$5111,$C4509,Тех_Движение!$B$2:$B$5111,"&lt;="&amp;Настройки!$B$5-1)-$F4509)))</f>
        <v/>
      </c>
      <c r="H4509" s="54">
        <f>IF($B4509="","",IF(AND($D4509&gt;=Настройки!$B$5,$D4509&lt;=Настройки!$B$6),$E4509,0))</f>
        <v/>
      </c>
      <c r="I4509" s="54">
        <f>IF($B4509="","",$G4509+$H4509-$J4509)</f>
        <v/>
      </c>
      <c r="J4509" s="54">
        <f>IF($B4509="","",MAX(0,$E4509-MAX(0,SUMIFS(Тех_Движение!$G$2:$G$5111,Тех_Движение!$D$2:$D$5111,$C4509,Тех_Движение!$B$2:$B$5111,"&lt;="&amp;Настройки!$B$6)-$F4509)))</f>
        <v/>
      </c>
      <c r="K4509" s="54">
        <f>IF(OR($B4509="",K$3&lt;$D4509+Настройки!$B$7),0,MAX(0,$E4509-MAX(0,SUMIFS(Тех_Движение!$G$2:$G$5111,Тех_Движение!$D$2:$D$5111,$C4509,Тех_Движение!$B$2:$B$5111,"&lt;="&amp;K$3)-$F4509)))</f>
        <v/>
      </c>
      <c r="L4509" s="54">
        <f>IF(OR($B4509="",L$3&lt;$D4509+Настройки!$B$7),0,MAX(0,$E4509-MAX(0,SUMIFS(Тех_Движение!$G$2:$G$5111,Тех_Движение!$D$2:$D$5111,$C4509,Тех_Движение!$B$2:$B$5111,"&lt;="&amp;L$3)-$F4509)))</f>
        <v/>
      </c>
      <c r="M4509" s="54">
        <f>IF(OR($B4509="",M$3&lt;$D4509+Настройки!$B$7),0,MAX(0,$E4509-MAX(0,SUMIFS(Тех_Движение!$G$2:$G$5111,Тех_Движение!$D$2:$D$5111,$C4509,Тех_Движение!$B$2:$B$5111,"&lt;="&amp;M$3)-$F4509)))</f>
        <v/>
      </c>
      <c r="N4509" s="54">
        <f>IF(OR($B4509="",N$3&lt;$D4509+Настройки!$B$7),0,MAX(0,$E4509-MAX(0,SUMIFS(Тех_Движение!$G$2:$G$5111,Тех_Движение!$D$2:$D$5111,$C4509,Тех_Движение!$B$2:$B$5111,"&lt;="&amp;N$3)-$F4509)))</f>
        <v/>
      </c>
      <c r="O4509" s="54">
        <f>IF(OR($B4509="",O$3&lt;$D4509+Настройки!$B$7),0,MAX(0,$E4509-MAX(0,SUMIFS(Тех_Движение!$G$2:$G$5111,Тех_Движение!$D$2:$D$5111,$C4509,Тех_Движение!$B$2:$B$5111,"&lt;="&amp;O$3)-$F4509)))</f>
        <v/>
      </c>
      <c r="P4509" s="54">
        <f>IF(OR($B4509="",P$3&lt;$D4509+Настройки!$B$7),0,MAX(0,$E4509-MAX(0,SUMIFS(Тех_Движение!$G$2:$G$5111,Тех_Движение!$D$2:$D$5111,$C4509,Тех_Движение!$B$2:$B$5111,"&lt;="&amp;P$3)-$F4509)))</f>
        <v/>
      </c>
      <c r="Q4509" s="54">
        <f>IF(OR($B4509="",Q$3&lt;$D4509+Настройки!$B$7),0,MAX(0,$E4509-MAX(0,SUMIFS(Тех_Движение!$G$2:$G$5111,Тех_Движение!$D$2:$D$5111,$C4509,Тех_Движение!$B$2:$B$5111,"&lt;="&amp;Q$3)-$F4509)))</f>
        <v/>
      </c>
      <c r="R4509" s="54">
        <f>IF($B4509="","",SUM($K4509:$Q4509))</f>
        <v/>
      </c>
      <c r="S4509" s="56">
        <f>IF($B4509="","",VLOOKUP($C4509,Настройки!$A$11:$L$17,9,FALSE))</f>
        <v/>
      </c>
      <c r="T4509" s="56">
        <f>IF($B4509="","",$R4509*$S4509)</f>
        <v/>
      </c>
    </row>
    <row r="4510">
      <c r="A4510" s="20">
        <f>Тех_Движение!$A$4507</f>
        <v/>
      </c>
      <c r="B4510" s="20">
        <f>IF(Тех_Движение!$F$4507&gt;0,Тех_Движение!$I$4507,"")</f>
        <v/>
      </c>
      <c r="C4510" s="20">
        <f>IF($B4510="","",Тех_Движение!$D$4507)</f>
        <v/>
      </c>
      <c r="D4510" s="42">
        <f>IF($B4510="","",Тех_Движение!$B$4507)</f>
        <v/>
      </c>
      <c r="E4510" s="54">
        <f>IF($B4510="","",Тех_Движение!$F$4507)</f>
        <v/>
      </c>
      <c r="F4510" s="54">
        <f>IF($B4510="","",SUMIFS($E$5:$E4509,$C$5:$C4509,$C4510))</f>
        <v/>
      </c>
      <c r="G4510" s="54">
        <f>IF($B4510="","",MAX(0,$E4510-MAX(0,SUMIFS(Тех_Движение!$G$2:$G$5111,Тех_Движение!$D$2:$D$5111,$C4510,Тех_Движение!$B$2:$B$5111,"&lt;="&amp;Настройки!$B$5-1)-$F4510)))</f>
        <v/>
      </c>
      <c r="H4510" s="54">
        <f>IF($B4510="","",IF(AND($D4510&gt;=Настройки!$B$5,$D4510&lt;=Настройки!$B$6),$E4510,0))</f>
        <v/>
      </c>
      <c r="I4510" s="54">
        <f>IF($B4510="","",$G4510+$H4510-$J4510)</f>
        <v/>
      </c>
      <c r="J4510" s="54">
        <f>IF($B4510="","",MAX(0,$E4510-MAX(0,SUMIFS(Тех_Движение!$G$2:$G$5111,Тех_Движение!$D$2:$D$5111,$C4510,Тех_Движение!$B$2:$B$5111,"&lt;="&amp;Настройки!$B$6)-$F4510)))</f>
        <v/>
      </c>
      <c r="K4510" s="54">
        <f>IF(OR($B4510="",K$3&lt;$D4510+Настройки!$B$7),0,MAX(0,$E4510-MAX(0,SUMIFS(Тех_Движение!$G$2:$G$5111,Тех_Движение!$D$2:$D$5111,$C4510,Тех_Движение!$B$2:$B$5111,"&lt;="&amp;K$3)-$F4510)))</f>
        <v/>
      </c>
      <c r="L4510" s="54">
        <f>IF(OR($B4510="",L$3&lt;$D4510+Настройки!$B$7),0,MAX(0,$E4510-MAX(0,SUMIFS(Тех_Движение!$G$2:$G$5111,Тех_Движение!$D$2:$D$5111,$C4510,Тех_Движение!$B$2:$B$5111,"&lt;="&amp;L$3)-$F4510)))</f>
        <v/>
      </c>
      <c r="M4510" s="54">
        <f>IF(OR($B4510="",M$3&lt;$D4510+Настройки!$B$7),0,MAX(0,$E4510-MAX(0,SUMIFS(Тех_Движение!$G$2:$G$5111,Тех_Движение!$D$2:$D$5111,$C4510,Тех_Движение!$B$2:$B$5111,"&lt;="&amp;M$3)-$F4510)))</f>
        <v/>
      </c>
      <c r="N4510" s="54">
        <f>IF(OR($B4510="",N$3&lt;$D4510+Настройки!$B$7),0,MAX(0,$E4510-MAX(0,SUMIFS(Тех_Движение!$G$2:$G$5111,Тех_Движение!$D$2:$D$5111,$C4510,Тех_Движение!$B$2:$B$5111,"&lt;="&amp;N$3)-$F4510)))</f>
        <v/>
      </c>
      <c r="O4510" s="54">
        <f>IF(OR($B4510="",O$3&lt;$D4510+Настройки!$B$7),0,MAX(0,$E4510-MAX(0,SUMIFS(Тех_Движение!$G$2:$G$5111,Тех_Движение!$D$2:$D$5111,$C4510,Тех_Движение!$B$2:$B$5111,"&lt;="&amp;O$3)-$F4510)))</f>
        <v/>
      </c>
      <c r="P4510" s="54">
        <f>IF(OR($B4510="",P$3&lt;$D4510+Настройки!$B$7),0,MAX(0,$E4510-MAX(0,SUMIFS(Тех_Движение!$G$2:$G$5111,Тех_Движение!$D$2:$D$5111,$C4510,Тех_Движение!$B$2:$B$5111,"&lt;="&amp;P$3)-$F4510)))</f>
        <v/>
      </c>
      <c r="Q4510" s="54">
        <f>IF(OR($B4510="",Q$3&lt;$D4510+Настройки!$B$7),0,MAX(0,$E4510-MAX(0,SUMIFS(Тех_Движение!$G$2:$G$5111,Тех_Движение!$D$2:$D$5111,$C4510,Тех_Движение!$B$2:$B$5111,"&lt;="&amp;Q$3)-$F4510)))</f>
        <v/>
      </c>
      <c r="R4510" s="54">
        <f>IF($B4510="","",SUM($K4510:$Q4510))</f>
        <v/>
      </c>
      <c r="S4510" s="56">
        <f>IF($B4510="","",VLOOKUP($C4510,Настройки!$A$11:$L$17,9,FALSE))</f>
        <v/>
      </c>
      <c r="T4510" s="56">
        <f>IF($B4510="","",$R4510*$S4510)</f>
        <v/>
      </c>
    </row>
    <row r="4511">
      <c r="A4511" s="20">
        <f>Тех_Движение!$A$4508</f>
        <v/>
      </c>
      <c r="B4511" s="20">
        <f>IF(Тех_Движение!$F$4508&gt;0,Тех_Движение!$I$4508,"")</f>
        <v/>
      </c>
      <c r="C4511" s="20">
        <f>IF($B4511="","",Тех_Движение!$D$4508)</f>
        <v/>
      </c>
      <c r="D4511" s="42">
        <f>IF($B4511="","",Тех_Движение!$B$4508)</f>
        <v/>
      </c>
      <c r="E4511" s="54">
        <f>IF($B4511="","",Тех_Движение!$F$4508)</f>
        <v/>
      </c>
      <c r="F4511" s="54">
        <f>IF($B4511="","",SUMIFS($E$5:$E4510,$C$5:$C4510,$C4511))</f>
        <v/>
      </c>
      <c r="G4511" s="54">
        <f>IF($B4511="","",MAX(0,$E4511-MAX(0,SUMIFS(Тех_Движение!$G$2:$G$5111,Тех_Движение!$D$2:$D$5111,$C4511,Тех_Движение!$B$2:$B$5111,"&lt;="&amp;Настройки!$B$5-1)-$F4511)))</f>
        <v/>
      </c>
      <c r="H4511" s="54">
        <f>IF($B4511="","",IF(AND($D4511&gt;=Настройки!$B$5,$D4511&lt;=Настройки!$B$6),$E4511,0))</f>
        <v/>
      </c>
      <c r="I4511" s="54">
        <f>IF($B4511="","",$G4511+$H4511-$J4511)</f>
        <v/>
      </c>
      <c r="J4511" s="54">
        <f>IF($B4511="","",MAX(0,$E4511-MAX(0,SUMIFS(Тех_Движение!$G$2:$G$5111,Тех_Движение!$D$2:$D$5111,$C4511,Тех_Движение!$B$2:$B$5111,"&lt;="&amp;Настройки!$B$6)-$F4511)))</f>
        <v/>
      </c>
      <c r="K4511" s="54">
        <f>IF(OR($B4511="",K$3&lt;$D4511+Настройки!$B$7),0,MAX(0,$E4511-MAX(0,SUMIFS(Тех_Движение!$G$2:$G$5111,Тех_Движение!$D$2:$D$5111,$C4511,Тех_Движение!$B$2:$B$5111,"&lt;="&amp;K$3)-$F4511)))</f>
        <v/>
      </c>
      <c r="L4511" s="54">
        <f>IF(OR($B4511="",L$3&lt;$D4511+Настройки!$B$7),0,MAX(0,$E4511-MAX(0,SUMIFS(Тех_Движение!$G$2:$G$5111,Тех_Движение!$D$2:$D$5111,$C4511,Тех_Движение!$B$2:$B$5111,"&lt;="&amp;L$3)-$F4511)))</f>
        <v/>
      </c>
      <c r="M4511" s="54">
        <f>IF(OR($B4511="",M$3&lt;$D4511+Настройки!$B$7),0,MAX(0,$E4511-MAX(0,SUMIFS(Тех_Движение!$G$2:$G$5111,Тех_Движение!$D$2:$D$5111,$C4511,Тех_Движение!$B$2:$B$5111,"&lt;="&amp;M$3)-$F4511)))</f>
        <v/>
      </c>
      <c r="N4511" s="54">
        <f>IF(OR($B4511="",N$3&lt;$D4511+Настройки!$B$7),0,MAX(0,$E4511-MAX(0,SUMIFS(Тех_Движение!$G$2:$G$5111,Тех_Движение!$D$2:$D$5111,$C4511,Тех_Движение!$B$2:$B$5111,"&lt;="&amp;N$3)-$F4511)))</f>
        <v/>
      </c>
      <c r="O4511" s="54">
        <f>IF(OR($B4511="",O$3&lt;$D4511+Настройки!$B$7),0,MAX(0,$E4511-MAX(0,SUMIFS(Тех_Движение!$G$2:$G$5111,Тех_Движение!$D$2:$D$5111,$C4511,Тех_Движение!$B$2:$B$5111,"&lt;="&amp;O$3)-$F4511)))</f>
        <v/>
      </c>
      <c r="P4511" s="54">
        <f>IF(OR($B4511="",P$3&lt;$D4511+Настройки!$B$7),0,MAX(0,$E4511-MAX(0,SUMIFS(Тех_Движение!$G$2:$G$5111,Тех_Движение!$D$2:$D$5111,$C4511,Тех_Движение!$B$2:$B$5111,"&lt;="&amp;P$3)-$F4511)))</f>
        <v/>
      </c>
      <c r="Q4511" s="54">
        <f>IF(OR($B4511="",Q$3&lt;$D4511+Настройки!$B$7),0,MAX(0,$E4511-MAX(0,SUMIFS(Тех_Движение!$G$2:$G$5111,Тех_Движение!$D$2:$D$5111,$C4511,Тех_Движение!$B$2:$B$5111,"&lt;="&amp;Q$3)-$F4511)))</f>
        <v/>
      </c>
      <c r="R4511" s="54">
        <f>IF($B4511="","",SUM($K4511:$Q4511))</f>
        <v/>
      </c>
      <c r="S4511" s="56">
        <f>IF($B4511="","",VLOOKUP($C4511,Настройки!$A$11:$L$17,9,FALSE))</f>
        <v/>
      </c>
      <c r="T4511" s="56">
        <f>IF($B4511="","",$R4511*$S4511)</f>
        <v/>
      </c>
    </row>
    <row r="4512">
      <c r="A4512" s="20">
        <f>Тех_Движение!$A$4509</f>
        <v/>
      </c>
      <c r="B4512" s="20">
        <f>IF(Тех_Движение!$F$4509&gt;0,Тех_Движение!$I$4509,"")</f>
        <v/>
      </c>
      <c r="C4512" s="20">
        <f>IF($B4512="","",Тех_Движение!$D$4509)</f>
        <v/>
      </c>
      <c r="D4512" s="42">
        <f>IF($B4512="","",Тех_Движение!$B$4509)</f>
        <v/>
      </c>
      <c r="E4512" s="54">
        <f>IF($B4512="","",Тех_Движение!$F$4509)</f>
        <v/>
      </c>
      <c r="F4512" s="54">
        <f>IF($B4512="","",SUMIFS($E$5:$E4511,$C$5:$C4511,$C4512))</f>
        <v/>
      </c>
      <c r="G4512" s="54">
        <f>IF($B4512="","",MAX(0,$E4512-MAX(0,SUMIFS(Тех_Движение!$G$2:$G$5111,Тех_Движение!$D$2:$D$5111,$C4512,Тех_Движение!$B$2:$B$5111,"&lt;="&amp;Настройки!$B$5-1)-$F4512)))</f>
        <v/>
      </c>
      <c r="H4512" s="54">
        <f>IF($B4512="","",IF(AND($D4512&gt;=Настройки!$B$5,$D4512&lt;=Настройки!$B$6),$E4512,0))</f>
        <v/>
      </c>
      <c r="I4512" s="54">
        <f>IF($B4512="","",$G4512+$H4512-$J4512)</f>
        <v/>
      </c>
      <c r="J4512" s="54">
        <f>IF($B4512="","",MAX(0,$E4512-MAX(0,SUMIFS(Тех_Движение!$G$2:$G$5111,Тех_Движение!$D$2:$D$5111,$C4512,Тех_Движение!$B$2:$B$5111,"&lt;="&amp;Настройки!$B$6)-$F4512)))</f>
        <v/>
      </c>
      <c r="K4512" s="54">
        <f>IF(OR($B4512="",K$3&lt;$D4512+Настройки!$B$7),0,MAX(0,$E4512-MAX(0,SUMIFS(Тех_Движение!$G$2:$G$5111,Тех_Движение!$D$2:$D$5111,$C4512,Тех_Движение!$B$2:$B$5111,"&lt;="&amp;K$3)-$F4512)))</f>
        <v/>
      </c>
      <c r="L4512" s="54">
        <f>IF(OR($B4512="",L$3&lt;$D4512+Настройки!$B$7),0,MAX(0,$E4512-MAX(0,SUMIFS(Тех_Движение!$G$2:$G$5111,Тех_Движение!$D$2:$D$5111,$C4512,Тех_Движение!$B$2:$B$5111,"&lt;="&amp;L$3)-$F4512)))</f>
        <v/>
      </c>
      <c r="M4512" s="54">
        <f>IF(OR($B4512="",M$3&lt;$D4512+Настройки!$B$7),0,MAX(0,$E4512-MAX(0,SUMIFS(Тех_Движение!$G$2:$G$5111,Тех_Движение!$D$2:$D$5111,$C4512,Тех_Движение!$B$2:$B$5111,"&lt;="&amp;M$3)-$F4512)))</f>
        <v/>
      </c>
      <c r="N4512" s="54">
        <f>IF(OR($B4512="",N$3&lt;$D4512+Настройки!$B$7),0,MAX(0,$E4512-MAX(0,SUMIFS(Тех_Движение!$G$2:$G$5111,Тех_Движение!$D$2:$D$5111,$C4512,Тех_Движение!$B$2:$B$5111,"&lt;="&amp;N$3)-$F4512)))</f>
        <v/>
      </c>
      <c r="O4512" s="54">
        <f>IF(OR($B4512="",O$3&lt;$D4512+Настройки!$B$7),0,MAX(0,$E4512-MAX(0,SUMIFS(Тех_Движение!$G$2:$G$5111,Тех_Движение!$D$2:$D$5111,$C4512,Тех_Движение!$B$2:$B$5111,"&lt;="&amp;O$3)-$F4512)))</f>
        <v/>
      </c>
      <c r="P4512" s="54">
        <f>IF(OR($B4512="",P$3&lt;$D4512+Настройки!$B$7),0,MAX(0,$E4512-MAX(0,SUMIFS(Тех_Движение!$G$2:$G$5111,Тех_Движение!$D$2:$D$5111,$C4512,Тех_Движение!$B$2:$B$5111,"&lt;="&amp;P$3)-$F4512)))</f>
        <v/>
      </c>
      <c r="Q4512" s="54">
        <f>IF(OR($B4512="",Q$3&lt;$D4512+Настройки!$B$7),0,MAX(0,$E4512-MAX(0,SUMIFS(Тех_Движение!$G$2:$G$5111,Тех_Движение!$D$2:$D$5111,$C4512,Тех_Движение!$B$2:$B$5111,"&lt;="&amp;Q$3)-$F4512)))</f>
        <v/>
      </c>
      <c r="R4512" s="54">
        <f>IF($B4512="","",SUM($K4512:$Q4512))</f>
        <v/>
      </c>
      <c r="S4512" s="56">
        <f>IF($B4512="","",VLOOKUP($C4512,Настройки!$A$11:$L$17,9,FALSE))</f>
        <v/>
      </c>
      <c r="T4512" s="56">
        <f>IF($B4512="","",$R4512*$S4512)</f>
        <v/>
      </c>
    </row>
    <row r="4513">
      <c r="A4513" s="20">
        <f>Тех_Движение!$A$4510</f>
        <v/>
      </c>
      <c r="B4513" s="20">
        <f>IF(Тех_Движение!$F$4510&gt;0,Тех_Движение!$I$4510,"")</f>
        <v/>
      </c>
      <c r="C4513" s="20">
        <f>IF($B4513="","",Тех_Движение!$D$4510)</f>
        <v/>
      </c>
      <c r="D4513" s="42">
        <f>IF($B4513="","",Тех_Движение!$B$4510)</f>
        <v/>
      </c>
      <c r="E4513" s="54">
        <f>IF($B4513="","",Тех_Движение!$F$4510)</f>
        <v/>
      </c>
      <c r="F4513" s="54">
        <f>IF($B4513="","",SUMIFS($E$5:$E4512,$C$5:$C4512,$C4513))</f>
        <v/>
      </c>
      <c r="G4513" s="54">
        <f>IF($B4513="","",MAX(0,$E4513-MAX(0,SUMIFS(Тех_Движение!$G$2:$G$5111,Тех_Движение!$D$2:$D$5111,$C4513,Тех_Движение!$B$2:$B$5111,"&lt;="&amp;Настройки!$B$5-1)-$F4513)))</f>
        <v/>
      </c>
      <c r="H4513" s="54">
        <f>IF($B4513="","",IF(AND($D4513&gt;=Настройки!$B$5,$D4513&lt;=Настройки!$B$6),$E4513,0))</f>
        <v/>
      </c>
      <c r="I4513" s="54">
        <f>IF($B4513="","",$G4513+$H4513-$J4513)</f>
        <v/>
      </c>
      <c r="J4513" s="54">
        <f>IF($B4513="","",MAX(0,$E4513-MAX(0,SUMIFS(Тех_Движение!$G$2:$G$5111,Тех_Движение!$D$2:$D$5111,$C4513,Тех_Движение!$B$2:$B$5111,"&lt;="&amp;Настройки!$B$6)-$F4513)))</f>
        <v/>
      </c>
      <c r="K4513" s="54">
        <f>IF(OR($B4513="",K$3&lt;$D4513+Настройки!$B$7),0,MAX(0,$E4513-MAX(0,SUMIFS(Тех_Движение!$G$2:$G$5111,Тех_Движение!$D$2:$D$5111,$C4513,Тех_Движение!$B$2:$B$5111,"&lt;="&amp;K$3)-$F4513)))</f>
        <v/>
      </c>
      <c r="L4513" s="54">
        <f>IF(OR($B4513="",L$3&lt;$D4513+Настройки!$B$7),0,MAX(0,$E4513-MAX(0,SUMIFS(Тех_Движение!$G$2:$G$5111,Тех_Движение!$D$2:$D$5111,$C4513,Тех_Движение!$B$2:$B$5111,"&lt;="&amp;L$3)-$F4513)))</f>
        <v/>
      </c>
      <c r="M4513" s="54">
        <f>IF(OR($B4513="",M$3&lt;$D4513+Настройки!$B$7),0,MAX(0,$E4513-MAX(0,SUMIFS(Тех_Движение!$G$2:$G$5111,Тех_Движение!$D$2:$D$5111,$C4513,Тех_Движение!$B$2:$B$5111,"&lt;="&amp;M$3)-$F4513)))</f>
        <v/>
      </c>
      <c r="N4513" s="54">
        <f>IF(OR($B4513="",N$3&lt;$D4513+Настройки!$B$7),0,MAX(0,$E4513-MAX(0,SUMIFS(Тех_Движение!$G$2:$G$5111,Тех_Движение!$D$2:$D$5111,$C4513,Тех_Движение!$B$2:$B$5111,"&lt;="&amp;N$3)-$F4513)))</f>
        <v/>
      </c>
      <c r="O4513" s="54">
        <f>IF(OR($B4513="",O$3&lt;$D4513+Настройки!$B$7),0,MAX(0,$E4513-MAX(0,SUMIFS(Тех_Движение!$G$2:$G$5111,Тех_Движение!$D$2:$D$5111,$C4513,Тех_Движение!$B$2:$B$5111,"&lt;="&amp;O$3)-$F4513)))</f>
        <v/>
      </c>
      <c r="P4513" s="54">
        <f>IF(OR($B4513="",P$3&lt;$D4513+Настройки!$B$7),0,MAX(0,$E4513-MAX(0,SUMIFS(Тех_Движение!$G$2:$G$5111,Тех_Движение!$D$2:$D$5111,$C4513,Тех_Движение!$B$2:$B$5111,"&lt;="&amp;P$3)-$F4513)))</f>
        <v/>
      </c>
      <c r="Q4513" s="54">
        <f>IF(OR($B4513="",Q$3&lt;$D4513+Настройки!$B$7),0,MAX(0,$E4513-MAX(0,SUMIFS(Тех_Движение!$G$2:$G$5111,Тех_Движение!$D$2:$D$5111,$C4513,Тех_Движение!$B$2:$B$5111,"&lt;="&amp;Q$3)-$F4513)))</f>
        <v/>
      </c>
      <c r="R4513" s="54">
        <f>IF($B4513="","",SUM($K4513:$Q4513))</f>
        <v/>
      </c>
      <c r="S4513" s="56">
        <f>IF($B4513="","",VLOOKUP($C4513,Настройки!$A$11:$L$17,9,FALSE))</f>
        <v/>
      </c>
      <c r="T4513" s="56">
        <f>IF($B4513="","",$R4513*$S4513)</f>
        <v/>
      </c>
    </row>
    <row r="4514">
      <c r="A4514" s="20">
        <f>Тех_Движение!$A$4511</f>
        <v/>
      </c>
      <c r="B4514" s="20">
        <f>IF(Тех_Движение!$F$4511&gt;0,Тех_Движение!$I$4511,"")</f>
        <v/>
      </c>
      <c r="C4514" s="20">
        <f>IF($B4514="","",Тех_Движение!$D$4511)</f>
        <v/>
      </c>
      <c r="D4514" s="42">
        <f>IF($B4514="","",Тех_Движение!$B$4511)</f>
        <v/>
      </c>
      <c r="E4514" s="54">
        <f>IF($B4514="","",Тех_Движение!$F$4511)</f>
        <v/>
      </c>
      <c r="F4514" s="54">
        <f>IF($B4514="","",SUMIFS($E$5:$E4513,$C$5:$C4513,$C4514))</f>
        <v/>
      </c>
      <c r="G4514" s="54">
        <f>IF($B4514="","",MAX(0,$E4514-MAX(0,SUMIFS(Тех_Движение!$G$2:$G$5111,Тех_Движение!$D$2:$D$5111,$C4514,Тех_Движение!$B$2:$B$5111,"&lt;="&amp;Настройки!$B$5-1)-$F4514)))</f>
        <v/>
      </c>
      <c r="H4514" s="54">
        <f>IF($B4514="","",IF(AND($D4514&gt;=Настройки!$B$5,$D4514&lt;=Настройки!$B$6),$E4514,0))</f>
        <v/>
      </c>
      <c r="I4514" s="54">
        <f>IF($B4514="","",$G4514+$H4514-$J4514)</f>
        <v/>
      </c>
      <c r="J4514" s="54">
        <f>IF($B4514="","",MAX(0,$E4514-MAX(0,SUMIFS(Тех_Движение!$G$2:$G$5111,Тех_Движение!$D$2:$D$5111,$C4514,Тех_Движение!$B$2:$B$5111,"&lt;="&amp;Настройки!$B$6)-$F4514)))</f>
        <v/>
      </c>
      <c r="K4514" s="54">
        <f>IF(OR($B4514="",K$3&lt;$D4514+Настройки!$B$7),0,MAX(0,$E4514-MAX(0,SUMIFS(Тех_Движение!$G$2:$G$5111,Тех_Движение!$D$2:$D$5111,$C4514,Тех_Движение!$B$2:$B$5111,"&lt;="&amp;K$3)-$F4514)))</f>
        <v/>
      </c>
      <c r="L4514" s="54">
        <f>IF(OR($B4514="",L$3&lt;$D4514+Настройки!$B$7),0,MAX(0,$E4514-MAX(0,SUMIFS(Тех_Движение!$G$2:$G$5111,Тех_Движение!$D$2:$D$5111,$C4514,Тех_Движение!$B$2:$B$5111,"&lt;="&amp;L$3)-$F4514)))</f>
        <v/>
      </c>
      <c r="M4514" s="54">
        <f>IF(OR($B4514="",M$3&lt;$D4514+Настройки!$B$7),0,MAX(0,$E4514-MAX(0,SUMIFS(Тех_Движение!$G$2:$G$5111,Тех_Движение!$D$2:$D$5111,$C4514,Тех_Движение!$B$2:$B$5111,"&lt;="&amp;M$3)-$F4514)))</f>
        <v/>
      </c>
      <c r="N4514" s="54">
        <f>IF(OR($B4514="",N$3&lt;$D4514+Настройки!$B$7),0,MAX(0,$E4514-MAX(0,SUMIFS(Тех_Движение!$G$2:$G$5111,Тех_Движение!$D$2:$D$5111,$C4514,Тех_Движение!$B$2:$B$5111,"&lt;="&amp;N$3)-$F4514)))</f>
        <v/>
      </c>
      <c r="O4514" s="54">
        <f>IF(OR($B4514="",O$3&lt;$D4514+Настройки!$B$7),0,MAX(0,$E4514-MAX(0,SUMIFS(Тех_Движение!$G$2:$G$5111,Тех_Движение!$D$2:$D$5111,$C4514,Тех_Движение!$B$2:$B$5111,"&lt;="&amp;O$3)-$F4514)))</f>
        <v/>
      </c>
      <c r="P4514" s="54">
        <f>IF(OR($B4514="",P$3&lt;$D4514+Настройки!$B$7),0,MAX(0,$E4514-MAX(0,SUMIFS(Тех_Движение!$G$2:$G$5111,Тех_Движение!$D$2:$D$5111,$C4514,Тех_Движение!$B$2:$B$5111,"&lt;="&amp;P$3)-$F4514)))</f>
        <v/>
      </c>
      <c r="Q4514" s="54">
        <f>IF(OR($B4514="",Q$3&lt;$D4514+Настройки!$B$7),0,MAX(0,$E4514-MAX(0,SUMIFS(Тех_Движение!$G$2:$G$5111,Тех_Движение!$D$2:$D$5111,$C4514,Тех_Движение!$B$2:$B$5111,"&lt;="&amp;Q$3)-$F4514)))</f>
        <v/>
      </c>
      <c r="R4514" s="54">
        <f>IF($B4514="","",SUM($K4514:$Q4514))</f>
        <v/>
      </c>
      <c r="S4514" s="56">
        <f>IF($B4514="","",VLOOKUP($C4514,Настройки!$A$11:$L$17,9,FALSE))</f>
        <v/>
      </c>
      <c r="T4514" s="56">
        <f>IF($B4514="","",$R4514*$S4514)</f>
        <v/>
      </c>
    </row>
    <row r="4515">
      <c r="A4515" s="20">
        <f>Тех_Движение!$A$4512</f>
        <v/>
      </c>
      <c r="B4515" s="20">
        <f>IF(Тех_Движение!$F$4512&gt;0,Тех_Движение!$I$4512,"")</f>
        <v/>
      </c>
      <c r="C4515" s="20">
        <f>IF($B4515="","",Тех_Движение!$D$4512)</f>
        <v/>
      </c>
      <c r="D4515" s="42">
        <f>IF($B4515="","",Тех_Движение!$B$4512)</f>
        <v/>
      </c>
      <c r="E4515" s="54">
        <f>IF($B4515="","",Тех_Движение!$F$4512)</f>
        <v/>
      </c>
      <c r="F4515" s="54">
        <f>IF($B4515="","",SUMIFS($E$5:$E4514,$C$5:$C4514,$C4515))</f>
        <v/>
      </c>
      <c r="G4515" s="54">
        <f>IF($B4515="","",MAX(0,$E4515-MAX(0,SUMIFS(Тех_Движение!$G$2:$G$5111,Тех_Движение!$D$2:$D$5111,$C4515,Тех_Движение!$B$2:$B$5111,"&lt;="&amp;Настройки!$B$5-1)-$F4515)))</f>
        <v/>
      </c>
      <c r="H4515" s="54">
        <f>IF($B4515="","",IF(AND($D4515&gt;=Настройки!$B$5,$D4515&lt;=Настройки!$B$6),$E4515,0))</f>
        <v/>
      </c>
      <c r="I4515" s="54">
        <f>IF($B4515="","",$G4515+$H4515-$J4515)</f>
        <v/>
      </c>
      <c r="J4515" s="54">
        <f>IF($B4515="","",MAX(0,$E4515-MAX(0,SUMIFS(Тех_Движение!$G$2:$G$5111,Тех_Движение!$D$2:$D$5111,$C4515,Тех_Движение!$B$2:$B$5111,"&lt;="&amp;Настройки!$B$6)-$F4515)))</f>
        <v/>
      </c>
      <c r="K4515" s="54">
        <f>IF(OR($B4515="",K$3&lt;$D4515+Настройки!$B$7),0,MAX(0,$E4515-MAX(0,SUMIFS(Тех_Движение!$G$2:$G$5111,Тех_Движение!$D$2:$D$5111,$C4515,Тех_Движение!$B$2:$B$5111,"&lt;="&amp;K$3)-$F4515)))</f>
        <v/>
      </c>
      <c r="L4515" s="54">
        <f>IF(OR($B4515="",L$3&lt;$D4515+Настройки!$B$7),0,MAX(0,$E4515-MAX(0,SUMIFS(Тех_Движение!$G$2:$G$5111,Тех_Движение!$D$2:$D$5111,$C4515,Тех_Движение!$B$2:$B$5111,"&lt;="&amp;L$3)-$F4515)))</f>
        <v/>
      </c>
      <c r="M4515" s="54">
        <f>IF(OR($B4515="",M$3&lt;$D4515+Настройки!$B$7),0,MAX(0,$E4515-MAX(0,SUMIFS(Тех_Движение!$G$2:$G$5111,Тех_Движение!$D$2:$D$5111,$C4515,Тех_Движение!$B$2:$B$5111,"&lt;="&amp;M$3)-$F4515)))</f>
        <v/>
      </c>
      <c r="N4515" s="54">
        <f>IF(OR($B4515="",N$3&lt;$D4515+Настройки!$B$7),0,MAX(0,$E4515-MAX(0,SUMIFS(Тех_Движение!$G$2:$G$5111,Тех_Движение!$D$2:$D$5111,$C4515,Тех_Движение!$B$2:$B$5111,"&lt;="&amp;N$3)-$F4515)))</f>
        <v/>
      </c>
      <c r="O4515" s="54">
        <f>IF(OR($B4515="",O$3&lt;$D4515+Настройки!$B$7),0,MAX(0,$E4515-MAX(0,SUMIFS(Тех_Движение!$G$2:$G$5111,Тех_Движение!$D$2:$D$5111,$C4515,Тех_Движение!$B$2:$B$5111,"&lt;="&amp;O$3)-$F4515)))</f>
        <v/>
      </c>
      <c r="P4515" s="54">
        <f>IF(OR($B4515="",P$3&lt;$D4515+Настройки!$B$7),0,MAX(0,$E4515-MAX(0,SUMIFS(Тех_Движение!$G$2:$G$5111,Тех_Движение!$D$2:$D$5111,$C4515,Тех_Движение!$B$2:$B$5111,"&lt;="&amp;P$3)-$F4515)))</f>
        <v/>
      </c>
      <c r="Q4515" s="54">
        <f>IF(OR($B4515="",Q$3&lt;$D4515+Настройки!$B$7),0,MAX(0,$E4515-MAX(0,SUMIFS(Тех_Движение!$G$2:$G$5111,Тех_Движение!$D$2:$D$5111,$C4515,Тех_Движение!$B$2:$B$5111,"&lt;="&amp;Q$3)-$F4515)))</f>
        <v/>
      </c>
      <c r="R4515" s="54">
        <f>IF($B4515="","",SUM($K4515:$Q4515))</f>
        <v/>
      </c>
      <c r="S4515" s="56">
        <f>IF($B4515="","",VLOOKUP($C4515,Настройки!$A$11:$L$17,9,FALSE))</f>
        <v/>
      </c>
      <c r="T4515" s="56">
        <f>IF($B4515="","",$R4515*$S4515)</f>
        <v/>
      </c>
    </row>
    <row r="4516">
      <c r="A4516" s="20">
        <f>Тех_Движение!$A$4513</f>
        <v/>
      </c>
      <c r="B4516" s="20">
        <f>IF(Тех_Движение!$F$4513&gt;0,Тех_Движение!$I$4513,"")</f>
        <v/>
      </c>
      <c r="C4516" s="20">
        <f>IF($B4516="","",Тех_Движение!$D$4513)</f>
        <v/>
      </c>
      <c r="D4516" s="42">
        <f>IF($B4516="","",Тех_Движение!$B$4513)</f>
        <v/>
      </c>
      <c r="E4516" s="54">
        <f>IF($B4516="","",Тех_Движение!$F$4513)</f>
        <v/>
      </c>
      <c r="F4516" s="54">
        <f>IF($B4516="","",SUMIFS($E$5:$E4515,$C$5:$C4515,$C4516))</f>
        <v/>
      </c>
      <c r="G4516" s="54">
        <f>IF($B4516="","",MAX(0,$E4516-MAX(0,SUMIFS(Тех_Движение!$G$2:$G$5111,Тех_Движение!$D$2:$D$5111,$C4516,Тех_Движение!$B$2:$B$5111,"&lt;="&amp;Настройки!$B$5-1)-$F4516)))</f>
        <v/>
      </c>
      <c r="H4516" s="54">
        <f>IF($B4516="","",IF(AND($D4516&gt;=Настройки!$B$5,$D4516&lt;=Настройки!$B$6),$E4516,0))</f>
        <v/>
      </c>
      <c r="I4516" s="54">
        <f>IF($B4516="","",$G4516+$H4516-$J4516)</f>
        <v/>
      </c>
      <c r="J4516" s="54">
        <f>IF($B4516="","",MAX(0,$E4516-MAX(0,SUMIFS(Тех_Движение!$G$2:$G$5111,Тех_Движение!$D$2:$D$5111,$C4516,Тех_Движение!$B$2:$B$5111,"&lt;="&amp;Настройки!$B$6)-$F4516)))</f>
        <v/>
      </c>
      <c r="K4516" s="54">
        <f>IF(OR($B4516="",K$3&lt;$D4516+Настройки!$B$7),0,MAX(0,$E4516-MAX(0,SUMIFS(Тех_Движение!$G$2:$G$5111,Тех_Движение!$D$2:$D$5111,$C4516,Тех_Движение!$B$2:$B$5111,"&lt;="&amp;K$3)-$F4516)))</f>
        <v/>
      </c>
      <c r="L4516" s="54">
        <f>IF(OR($B4516="",L$3&lt;$D4516+Настройки!$B$7),0,MAX(0,$E4516-MAX(0,SUMIFS(Тех_Движение!$G$2:$G$5111,Тех_Движение!$D$2:$D$5111,$C4516,Тех_Движение!$B$2:$B$5111,"&lt;="&amp;L$3)-$F4516)))</f>
        <v/>
      </c>
      <c r="M4516" s="54">
        <f>IF(OR($B4516="",M$3&lt;$D4516+Настройки!$B$7),0,MAX(0,$E4516-MAX(0,SUMIFS(Тех_Движение!$G$2:$G$5111,Тех_Движение!$D$2:$D$5111,$C4516,Тех_Движение!$B$2:$B$5111,"&lt;="&amp;M$3)-$F4516)))</f>
        <v/>
      </c>
      <c r="N4516" s="54">
        <f>IF(OR($B4516="",N$3&lt;$D4516+Настройки!$B$7),0,MAX(0,$E4516-MAX(0,SUMIFS(Тех_Движение!$G$2:$G$5111,Тех_Движение!$D$2:$D$5111,$C4516,Тех_Движение!$B$2:$B$5111,"&lt;="&amp;N$3)-$F4516)))</f>
        <v/>
      </c>
      <c r="O4516" s="54">
        <f>IF(OR($B4516="",O$3&lt;$D4516+Настройки!$B$7),0,MAX(0,$E4516-MAX(0,SUMIFS(Тех_Движение!$G$2:$G$5111,Тех_Движение!$D$2:$D$5111,$C4516,Тех_Движение!$B$2:$B$5111,"&lt;="&amp;O$3)-$F4516)))</f>
        <v/>
      </c>
      <c r="P4516" s="54">
        <f>IF(OR($B4516="",P$3&lt;$D4516+Настройки!$B$7),0,MAX(0,$E4516-MAX(0,SUMIFS(Тех_Движение!$G$2:$G$5111,Тех_Движение!$D$2:$D$5111,$C4516,Тех_Движение!$B$2:$B$5111,"&lt;="&amp;P$3)-$F4516)))</f>
        <v/>
      </c>
      <c r="Q4516" s="54">
        <f>IF(OR($B4516="",Q$3&lt;$D4516+Настройки!$B$7),0,MAX(0,$E4516-MAX(0,SUMIFS(Тех_Движение!$G$2:$G$5111,Тех_Движение!$D$2:$D$5111,$C4516,Тех_Движение!$B$2:$B$5111,"&lt;="&amp;Q$3)-$F4516)))</f>
        <v/>
      </c>
      <c r="R4516" s="54">
        <f>IF($B4516="","",SUM($K4516:$Q4516))</f>
        <v/>
      </c>
      <c r="S4516" s="56">
        <f>IF($B4516="","",VLOOKUP($C4516,Настройки!$A$11:$L$17,9,FALSE))</f>
        <v/>
      </c>
      <c r="T4516" s="56">
        <f>IF($B4516="","",$R4516*$S4516)</f>
        <v/>
      </c>
    </row>
    <row r="4517">
      <c r="A4517" s="20">
        <f>Тех_Движение!$A$4514</f>
        <v/>
      </c>
      <c r="B4517" s="20">
        <f>IF(Тех_Движение!$F$4514&gt;0,Тех_Движение!$I$4514,"")</f>
        <v/>
      </c>
      <c r="C4517" s="20">
        <f>IF($B4517="","",Тех_Движение!$D$4514)</f>
        <v/>
      </c>
      <c r="D4517" s="42">
        <f>IF($B4517="","",Тех_Движение!$B$4514)</f>
        <v/>
      </c>
      <c r="E4517" s="54">
        <f>IF($B4517="","",Тех_Движение!$F$4514)</f>
        <v/>
      </c>
      <c r="F4517" s="54">
        <f>IF($B4517="","",SUMIFS($E$5:$E4516,$C$5:$C4516,$C4517))</f>
        <v/>
      </c>
      <c r="G4517" s="54">
        <f>IF($B4517="","",MAX(0,$E4517-MAX(0,SUMIFS(Тех_Движение!$G$2:$G$5111,Тех_Движение!$D$2:$D$5111,$C4517,Тех_Движение!$B$2:$B$5111,"&lt;="&amp;Настройки!$B$5-1)-$F4517)))</f>
        <v/>
      </c>
      <c r="H4517" s="54">
        <f>IF($B4517="","",IF(AND($D4517&gt;=Настройки!$B$5,$D4517&lt;=Настройки!$B$6),$E4517,0))</f>
        <v/>
      </c>
      <c r="I4517" s="54">
        <f>IF($B4517="","",$G4517+$H4517-$J4517)</f>
        <v/>
      </c>
      <c r="J4517" s="54">
        <f>IF($B4517="","",MAX(0,$E4517-MAX(0,SUMIFS(Тех_Движение!$G$2:$G$5111,Тех_Движение!$D$2:$D$5111,$C4517,Тех_Движение!$B$2:$B$5111,"&lt;="&amp;Настройки!$B$6)-$F4517)))</f>
        <v/>
      </c>
      <c r="K4517" s="54">
        <f>IF(OR($B4517="",K$3&lt;$D4517+Настройки!$B$7),0,MAX(0,$E4517-MAX(0,SUMIFS(Тех_Движение!$G$2:$G$5111,Тех_Движение!$D$2:$D$5111,$C4517,Тех_Движение!$B$2:$B$5111,"&lt;="&amp;K$3)-$F4517)))</f>
        <v/>
      </c>
      <c r="L4517" s="54">
        <f>IF(OR($B4517="",L$3&lt;$D4517+Настройки!$B$7),0,MAX(0,$E4517-MAX(0,SUMIFS(Тех_Движение!$G$2:$G$5111,Тех_Движение!$D$2:$D$5111,$C4517,Тех_Движение!$B$2:$B$5111,"&lt;="&amp;L$3)-$F4517)))</f>
        <v/>
      </c>
      <c r="M4517" s="54">
        <f>IF(OR($B4517="",M$3&lt;$D4517+Настройки!$B$7),0,MAX(0,$E4517-MAX(0,SUMIFS(Тех_Движение!$G$2:$G$5111,Тех_Движение!$D$2:$D$5111,$C4517,Тех_Движение!$B$2:$B$5111,"&lt;="&amp;M$3)-$F4517)))</f>
        <v/>
      </c>
      <c r="N4517" s="54">
        <f>IF(OR($B4517="",N$3&lt;$D4517+Настройки!$B$7),0,MAX(0,$E4517-MAX(0,SUMIFS(Тех_Движение!$G$2:$G$5111,Тех_Движение!$D$2:$D$5111,$C4517,Тех_Движение!$B$2:$B$5111,"&lt;="&amp;N$3)-$F4517)))</f>
        <v/>
      </c>
      <c r="O4517" s="54">
        <f>IF(OR($B4517="",O$3&lt;$D4517+Настройки!$B$7),0,MAX(0,$E4517-MAX(0,SUMIFS(Тех_Движение!$G$2:$G$5111,Тех_Движение!$D$2:$D$5111,$C4517,Тех_Движение!$B$2:$B$5111,"&lt;="&amp;O$3)-$F4517)))</f>
        <v/>
      </c>
      <c r="P4517" s="54">
        <f>IF(OR($B4517="",P$3&lt;$D4517+Настройки!$B$7),0,MAX(0,$E4517-MAX(0,SUMIFS(Тех_Движение!$G$2:$G$5111,Тех_Движение!$D$2:$D$5111,$C4517,Тех_Движение!$B$2:$B$5111,"&lt;="&amp;P$3)-$F4517)))</f>
        <v/>
      </c>
      <c r="Q4517" s="54">
        <f>IF(OR($B4517="",Q$3&lt;$D4517+Настройки!$B$7),0,MAX(0,$E4517-MAX(0,SUMIFS(Тех_Движение!$G$2:$G$5111,Тех_Движение!$D$2:$D$5111,$C4517,Тех_Движение!$B$2:$B$5111,"&lt;="&amp;Q$3)-$F4517)))</f>
        <v/>
      </c>
      <c r="R4517" s="54">
        <f>IF($B4517="","",SUM($K4517:$Q4517))</f>
        <v/>
      </c>
      <c r="S4517" s="56">
        <f>IF($B4517="","",VLOOKUP($C4517,Настройки!$A$11:$L$17,9,FALSE))</f>
        <v/>
      </c>
      <c r="T4517" s="56">
        <f>IF($B4517="","",$R4517*$S4517)</f>
        <v/>
      </c>
    </row>
    <row r="4518">
      <c r="A4518" s="20">
        <f>Тех_Движение!$A$4515</f>
        <v/>
      </c>
      <c r="B4518" s="20">
        <f>IF(Тех_Движение!$F$4515&gt;0,Тех_Движение!$I$4515,"")</f>
        <v/>
      </c>
      <c r="C4518" s="20">
        <f>IF($B4518="","",Тех_Движение!$D$4515)</f>
        <v/>
      </c>
      <c r="D4518" s="42">
        <f>IF($B4518="","",Тех_Движение!$B$4515)</f>
        <v/>
      </c>
      <c r="E4518" s="54">
        <f>IF($B4518="","",Тех_Движение!$F$4515)</f>
        <v/>
      </c>
      <c r="F4518" s="54">
        <f>IF($B4518="","",SUMIFS($E$5:$E4517,$C$5:$C4517,$C4518))</f>
        <v/>
      </c>
      <c r="G4518" s="54">
        <f>IF($B4518="","",MAX(0,$E4518-MAX(0,SUMIFS(Тех_Движение!$G$2:$G$5111,Тех_Движение!$D$2:$D$5111,$C4518,Тех_Движение!$B$2:$B$5111,"&lt;="&amp;Настройки!$B$5-1)-$F4518)))</f>
        <v/>
      </c>
      <c r="H4518" s="54">
        <f>IF($B4518="","",IF(AND($D4518&gt;=Настройки!$B$5,$D4518&lt;=Настройки!$B$6),$E4518,0))</f>
        <v/>
      </c>
      <c r="I4518" s="54">
        <f>IF($B4518="","",$G4518+$H4518-$J4518)</f>
        <v/>
      </c>
      <c r="J4518" s="54">
        <f>IF($B4518="","",MAX(0,$E4518-MAX(0,SUMIFS(Тех_Движение!$G$2:$G$5111,Тех_Движение!$D$2:$D$5111,$C4518,Тех_Движение!$B$2:$B$5111,"&lt;="&amp;Настройки!$B$6)-$F4518)))</f>
        <v/>
      </c>
      <c r="K4518" s="54">
        <f>IF(OR($B4518="",K$3&lt;$D4518+Настройки!$B$7),0,MAX(0,$E4518-MAX(0,SUMIFS(Тех_Движение!$G$2:$G$5111,Тех_Движение!$D$2:$D$5111,$C4518,Тех_Движение!$B$2:$B$5111,"&lt;="&amp;K$3)-$F4518)))</f>
        <v/>
      </c>
      <c r="L4518" s="54">
        <f>IF(OR($B4518="",L$3&lt;$D4518+Настройки!$B$7),0,MAX(0,$E4518-MAX(0,SUMIFS(Тех_Движение!$G$2:$G$5111,Тех_Движение!$D$2:$D$5111,$C4518,Тех_Движение!$B$2:$B$5111,"&lt;="&amp;L$3)-$F4518)))</f>
        <v/>
      </c>
      <c r="M4518" s="54">
        <f>IF(OR($B4518="",M$3&lt;$D4518+Настройки!$B$7),0,MAX(0,$E4518-MAX(0,SUMIFS(Тех_Движение!$G$2:$G$5111,Тех_Движение!$D$2:$D$5111,$C4518,Тех_Движение!$B$2:$B$5111,"&lt;="&amp;M$3)-$F4518)))</f>
        <v/>
      </c>
      <c r="N4518" s="54">
        <f>IF(OR($B4518="",N$3&lt;$D4518+Настройки!$B$7),0,MAX(0,$E4518-MAX(0,SUMIFS(Тех_Движение!$G$2:$G$5111,Тех_Движение!$D$2:$D$5111,$C4518,Тех_Движение!$B$2:$B$5111,"&lt;="&amp;N$3)-$F4518)))</f>
        <v/>
      </c>
      <c r="O4518" s="54">
        <f>IF(OR($B4518="",O$3&lt;$D4518+Настройки!$B$7),0,MAX(0,$E4518-MAX(0,SUMIFS(Тех_Движение!$G$2:$G$5111,Тех_Движение!$D$2:$D$5111,$C4518,Тех_Движение!$B$2:$B$5111,"&lt;="&amp;O$3)-$F4518)))</f>
        <v/>
      </c>
      <c r="P4518" s="54">
        <f>IF(OR($B4518="",P$3&lt;$D4518+Настройки!$B$7),0,MAX(0,$E4518-MAX(0,SUMIFS(Тех_Движение!$G$2:$G$5111,Тех_Движение!$D$2:$D$5111,$C4518,Тех_Движение!$B$2:$B$5111,"&lt;="&amp;P$3)-$F4518)))</f>
        <v/>
      </c>
      <c r="Q4518" s="54">
        <f>IF(OR($B4518="",Q$3&lt;$D4518+Настройки!$B$7),0,MAX(0,$E4518-MAX(0,SUMIFS(Тех_Движение!$G$2:$G$5111,Тех_Движение!$D$2:$D$5111,$C4518,Тех_Движение!$B$2:$B$5111,"&lt;="&amp;Q$3)-$F4518)))</f>
        <v/>
      </c>
      <c r="R4518" s="54">
        <f>IF($B4518="","",SUM($K4518:$Q4518))</f>
        <v/>
      </c>
      <c r="S4518" s="56">
        <f>IF($B4518="","",VLOOKUP($C4518,Настройки!$A$11:$L$17,9,FALSE))</f>
        <v/>
      </c>
      <c r="T4518" s="56">
        <f>IF($B4518="","",$R4518*$S4518)</f>
        <v/>
      </c>
    </row>
    <row r="4519">
      <c r="A4519" s="20">
        <f>Тех_Движение!$A$4516</f>
        <v/>
      </c>
      <c r="B4519" s="20">
        <f>IF(Тех_Движение!$F$4516&gt;0,Тех_Движение!$I$4516,"")</f>
        <v/>
      </c>
      <c r="C4519" s="20">
        <f>IF($B4519="","",Тех_Движение!$D$4516)</f>
        <v/>
      </c>
      <c r="D4519" s="42">
        <f>IF($B4519="","",Тех_Движение!$B$4516)</f>
        <v/>
      </c>
      <c r="E4519" s="54">
        <f>IF($B4519="","",Тех_Движение!$F$4516)</f>
        <v/>
      </c>
      <c r="F4519" s="54">
        <f>IF($B4519="","",SUMIFS($E$5:$E4518,$C$5:$C4518,$C4519))</f>
        <v/>
      </c>
      <c r="G4519" s="54">
        <f>IF($B4519="","",MAX(0,$E4519-MAX(0,SUMIFS(Тех_Движение!$G$2:$G$5111,Тех_Движение!$D$2:$D$5111,$C4519,Тех_Движение!$B$2:$B$5111,"&lt;="&amp;Настройки!$B$5-1)-$F4519)))</f>
        <v/>
      </c>
      <c r="H4519" s="54">
        <f>IF($B4519="","",IF(AND($D4519&gt;=Настройки!$B$5,$D4519&lt;=Настройки!$B$6),$E4519,0))</f>
        <v/>
      </c>
      <c r="I4519" s="54">
        <f>IF($B4519="","",$G4519+$H4519-$J4519)</f>
        <v/>
      </c>
      <c r="J4519" s="54">
        <f>IF($B4519="","",MAX(0,$E4519-MAX(0,SUMIFS(Тех_Движение!$G$2:$G$5111,Тех_Движение!$D$2:$D$5111,$C4519,Тех_Движение!$B$2:$B$5111,"&lt;="&amp;Настройки!$B$6)-$F4519)))</f>
        <v/>
      </c>
      <c r="K4519" s="54">
        <f>IF(OR($B4519="",K$3&lt;$D4519+Настройки!$B$7),0,MAX(0,$E4519-MAX(0,SUMIFS(Тех_Движение!$G$2:$G$5111,Тех_Движение!$D$2:$D$5111,$C4519,Тех_Движение!$B$2:$B$5111,"&lt;="&amp;K$3)-$F4519)))</f>
        <v/>
      </c>
      <c r="L4519" s="54">
        <f>IF(OR($B4519="",L$3&lt;$D4519+Настройки!$B$7),0,MAX(0,$E4519-MAX(0,SUMIFS(Тех_Движение!$G$2:$G$5111,Тех_Движение!$D$2:$D$5111,$C4519,Тех_Движение!$B$2:$B$5111,"&lt;="&amp;L$3)-$F4519)))</f>
        <v/>
      </c>
      <c r="M4519" s="54">
        <f>IF(OR($B4519="",M$3&lt;$D4519+Настройки!$B$7),0,MAX(0,$E4519-MAX(0,SUMIFS(Тех_Движение!$G$2:$G$5111,Тех_Движение!$D$2:$D$5111,$C4519,Тех_Движение!$B$2:$B$5111,"&lt;="&amp;M$3)-$F4519)))</f>
        <v/>
      </c>
      <c r="N4519" s="54">
        <f>IF(OR($B4519="",N$3&lt;$D4519+Настройки!$B$7),0,MAX(0,$E4519-MAX(0,SUMIFS(Тех_Движение!$G$2:$G$5111,Тех_Движение!$D$2:$D$5111,$C4519,Тех_Движение!$B$2:$B$5111,"&lt;="&amp;N$3)-$F4519)))</f>
        <v/>
      </c>
      <c r="O4519" s="54">
        <f>IF(OR($B4519="",O$3&lt;$D4519+Настройки!$B$7),0,MAX(0,$E4519-MAX(0,SUMIFS(Тех_Движение!$G$2:$G$5111,Тех_Движение!$D$2:$D$5111,$C4519,Тех_Движение!$B$2:$B$5111,"&lt;="&amp;O$3)-$F4519)))</f>
        <v/>
      </c>
      <c r="P4519" s="54">
        <f>IF(OR($B4519="",P$3&lt;$D4519+Настройки!$B$7),0,MAX(0,$E4519-MAX(0,SUMIFS(Тех_Движение!$G$2:$G$5111,Тех_Движение!$D$2:$D$5111,$C4519,Тех_Движение!$B$2:$B$5111,"&lt;="&amp;P$3)-$F4519)))</f>
        <v/>
      </c>
      <c r="Q4519" s="54">
        <f>IF(OR($B4519="",Q$3&lt;$D4519+Настройки!$B$7),0,MAX(0,$E4519-MAX(0,SUMIFS(Тех_Движение!$G$2:$G$5111,Тех_Движение!$D$2:$D$5111,$C4519,Тех_Движение!$B$2:$B$5111,"&lt;="&amp;Q$3)-$F4519)))</f>
        <v/>
      </c>
      <c r="R4519" s="54">
        <f>IF($B4519="","",SUM($K4519:$Q4519))</f>
        <v/>
      </c>
      <c r="S4519" s="56">
        <f>IF($B4519="","",VLOOKUP($C4519,Настройки!$A$11:$L$17,9,FALSE))</f>
        <v/>
      </c>
      <c r="T4519" s="56">
        <f>IF($B4519="","",$R4519*$S4519)</f>
        <v/>
      </c>
    </row>
    <row r="4520">
      <c r="A4520" s="20">
        <f>Тех_Движение!$A$4517</f>
        <v/>
      </c>
      <c r="B4520" s="20">
        <f>IF(Тех_Движение!$F$4517&gt;0,Тех_Движение!$I$4517,"")</f>
        <v/>
      </c>
      <c r="C4520" s="20">
        <f>IF($B4520="","",Тех_Движение!$D$4517)</f>
        <v/>
      </c>
      <c r="D4520" s="42">
        <f>IF($B4520="","",Тех_Движение!$B$4517)</f>
        <v/>
      </c>
      <c r="E4520" s="54">
        <f>IF($B4520="","",Тех_Движение!$F$4517)</f>
        <v/>
      </c>
      <c r="F4520" s="54">
        <f>IF($B4520="","",SUMIFS($E$5:$E4519,$C$5:$C4519,$C4520))</f>
        <v/>
      </c>
      <c r="G4520" s="54">
        <f>IF($B4520="","",MAX(0,$E4520-MAX(0,SUMIFS(Тех_Движение!$G$2:$G$5111,Тех_Движение!$D$2:$D$5111,$C4520,Тех_Движение!$B$2:$B$5111,"&lt;="&amp;Настройки!$B$5-1)-$F4520)))</f>
        <v/>
      </c>
      <c r="H4520" s="54">
        <f>IF($B4520="","",IF(AND($D4520&gt;=Настройки!$B$5,$D4520&lt;=Настройки!$B$6),$E4520,0))</f>
        <v/>
      </c>
      <c r="I4520" s="54">
        <f>IF($B4520="","",$G4520+$H4520-$J4520)</f>
        <v/>
      </c>
      <c r="J4520" s="54">
        <f>IF($B4520="","",MAX(0,$E4520-MAX(0,SUMIFS(Тех_Движение!$G$2:$G$5111,Тех_Движение!$D$2:$D$5111,$C4520,Тех_Движение!$B$2:$B$5111,"&lt;="&amp;Настройки!$B$6)-$F4520)))</f>
        <v/>
      </c>
      <c r="K4520" s="54">
        <f>IF(OR($B4520="",K$3&lt;$D4520+Настройки!$B$7),0,MAX(0,$E4520-MAX(0,SUMIFS(Тех_Движение!$G$2:$G$5111,Тех_Движение!$D$2:$D$5111,$C4520,Тех_Движение!$B$2:$B$5111,"&lt;="&amp;K$3)-$F4520)))</f>
        <v/>
      </c>
      <c r="L4520" s="54">
        <f>IF(OR($B4520="",L$3&lt;$D4520+Настройки!$B$7),0,MAX(0,$E4520-MAX(0,SUMIFS(Тех_Движение!$G$2:$G$5111,Тех_Движение!$D$2:$D$5111,$C4520,Тех_Движение!$B$2:$B$5111,"&lt;="&amp;L$3)-$F4520)))</f>
        <v/>
      </c>
      <c r="M4520" s="54">
        <f>IF(OR($B4520="",M$3&lt;$D4520+Настройки!$B$7),0,MAX(0,$E4520-MAX(0,SUMIFS(Тех_Движение!$G$2:$G$5111,Тех_Движение!$D$2:$D$5111,$C4520,Тех_Движение!$B$2:$B$5111,"&lt;="&amp;M$3)-$F4520)))</f>
        <v/>
      </c>
      <c r="N4520" s="54">
        <f>IF(OR($B4520="",N$3&lt;$D4520+Настройки!$B$7),0,MAX(0,$E4520-MAX(0,SUMIFS(Тех_Движение!$G$2:$G$5111,Тех_Движение!$D$2:$D$5111,$C4520,Тех_Движение!$B$2:$B$5111,"&lt;="&amp;N$3)-$F4520)))</f>
        <v/>
      </c>
      <c r="O4520" s="54">
        <f>IF(OR($B4520="",O$3&lt;$D4520+Настройки!$B$7),0,MAX(0,$E4520-MAX(0,SUMIFS(Тех_Движение!$G$2:$G$5111,Тех_Движение!$D$2:$D$5111,$C4520,Тех_Движение!$B$2:$B$5111,"&lt;="&amp;O$3)-$F4520)))</f>
        <v/>
      </c>
      <c r="P4520" s="54">
        <f>IF(OR($B4520="",P$3&lt;$D4520+Настройки!$B$7),0,MAX(0,$E4520-MAX(0,SUMIFS(Тех_Движение!$G$2:$G$5111,Тех_Движение!$D$2:$D$5111,$C4520,Тех_Движение!$B$2:$B$5111,"&lt;="&amp;P$3)-$F4520)))</f>
        <v/>
      </c>
      <c r="Q4520" s="54">
        <f>IF(OR($B4520="",Q$3&lt;$D4520+Настройки!$B$7),0,MAX(0,$E4520-MAX(0,SUMIFS(Тех_Движение!$G$2:$G$5111,Тех_Движение!$D$2:$D$5111,$C4520,Тех_Движение!$B$2:$B$5111,"&lt;="&amp;Q$3)-$F4520)))</f>
        <v/>
      </c>
      <c r="R4520" s="54">
        <f>IF($B4520="","",SUM($K4520:$Q4520))</f>
        <v/>
      </c>
      <c r="S4520" s="56">
        <f>IF($B4520="","",VLOOKUP($C4520,Настройки!$A$11:$L$17,9,FALSE))</f>
        <v/>
      </c>
      <c r="T4520" s="56">
        <f>IF($B4520="","",$R4520*$S4520)</f>
        <v/>
      </c>
    </row>
    <row r="4521">
      <c r="A4521" s="20">
        <f>Тех_Движение!$A$4518</f>
        <v/>
      </c>
      <c r="B4521" s="20">
        <f>IF(Тех_Движение!$F$4518&gt;0,Тех_Движение!$I$4518,"")</f>
        <v/>
      </c>
      <c r="C4521" s="20">
        <f>IF($B4521="","",Тех_Движение!$D$4518)</f>
        <v/>
      </c>
      <c r="D4521" s="42">
        <f>IF($B4521="","",Тех_Движение!$B$4518)</f>
        <v/>
      </c>
      <c r="E4521" s="54">
        <f>IF($B4521="","",Тех_Движение!$F$4518)</f>
        <v/>
      </c>
      <c r="F4521" s="54">
        <f>IF($B4521="","",SUMIFS($E$5:$E4520,$C$5:$C4520,$C4521))</f>
        <v/>
      </c>
      <c r="G4521" s="54">
        <f>IF($B4521="","",MAX(0,$E4521-MAX(0,SUMIFS(Тех_Движение!$G$2:$G$5111,Тех_Движение!$D$2:$D$5111,$C4521,Тех_Движение!$B$2:$B$5111,"&lt;="&amp;Настройки!$B$5-1)-$F4521)))</f>
        <v/>
      </c>
      <c r="H4521" s="54">
        <f>IF($B4521="","",IF(AND($D4521&gt;=Настройки!$B$5,$D4521&lt;=Настройки!$B$6),$E4521,0))</f>
        <v/>
      </c>
      <c r="I4521" s="54">
        <f>IF($B4521="","",$G4521+$H4521-$J4521)</f>
        <v/>
      </c>
      <c r="J4521" s="54">
        <f>IF($B4521="","",MAX(0,$E4521-MAX(0,SUMIFS(Тех_Движение!$G$2:$G$5111,Тех_Движение!$D$2:$D$5111,$C4521,Тех_Движение!$B$2:$B$5111,"&lt;="&amp;Настройки!$B$6)-$F4521)))</f>
        <v/>
      </c>
      <c r="K4521" s="54">
        <f>IF(OR($B4521="",K$3&lt;$D4521+Настройки!$B$7),0,MAX(0,$E4521-MAX(0,SUMIFS(Тех_Движение!$G$2:$G$5111,Тех_Движение!$D$2:$D$5111,$C4521,Тех_Движение!$B$2:$B$5111,"&lt;="&amp;K$3)-$F4521)))</f>
        <v/>
      </c>
      <c r="L4521" s="54">
        <f>IF(OR($B4521="",L$3&lt;$D4521+Настройки!$B$7),0,MAX(0,$E4521-MAX(0,SUMIFS(Тех_Движение!$G$2:$G$5111,Тех_Движение!$D$2:$D$5111,$C4521,Тех_Движение!$B$2:$B$5111,"&lt;="&amp;L$3)-$F4521)))</f>
        <v/>
      </c>
      <c r="M4521" s="54">
        <f>IF(OR($B4521="",M$3&lt;$D4521+Настройки!$B$7),0,MAX(0,$E4521-MAX(0,SUMIFS(Тех_Движение!$G$2:$G$5111,Тех_Движение!$D$2:$D$5111,$C4521,Тех_Движение!$B$2:$B$5111,"&lt;="&amp;M$3)-$F4521)))</f>
        <v/>
      </c>
      <c r="N4521" s="54">
        <f>IF(OR($B4521="",N$3&lt;$D4521+Настройки!$B$7),0,MAX(0,$E4521-MAX(0,SUMIFS(Тех_Движение!$G$2:$G$5111,Тех_Движение!$D$2:$D$5111,$C4521,Тех_Движение!$B$2:$B$5111,"&lt;="&amp;N$3)-$F4521)))</f>
        <v/>
      </c>
      <c r="O4521" s="54">
        <f>IF(OR($B4521="",O$3&lt;$D4521+Настройки!$B$7),0,MAX(0,$E4521-MAX(0,SUMIFS(Тех_Движение!$G$2:$G$5111,Тех_Движение!$D$2:$D$5111,$C4521,Тех_Движение!$B$2:$B$5111,"&lt;="&amp;O$3)-$F4521)))</f>
        <v/>
      </c>
      <c r="P4521" s="54">
        <f>IF(OR($B4521="",P$3&lt;$D4521+Настройки!$B$7),0,MAX(0,$E4521-MAX(0,SUMIFS(Тех_Движение!$G$2:$G$5111,Тех_Движение!$D$2:$D$5111,$C4521,Тех_Движение!$B$2:$B$5111,"&lt;="&amp;P$3)-$F4521)))</f>
        <v/>
      </c>
      <c r="Q4521" s="54">
        <f>IF(OR($B4521="",Q$3&lt;$D4521+Настройки!$B$7),0,MAX(0,$E4521-MAX(0,SUMIFS(Тех_Движение!$G$2:$G$5111,Тех_Движение!$D$2:$D$5111,$C4521,Тех_Движение!$B$2:$B$5111,"&lt;="&amp;Q$3)-$F4521)))</f>
        <v/>
      </c>
      <c r="R4521" s="54">
        <f>IF($B4521="","",SUM($K4521:$Q4521))</f>
        <v/>
      </c>
      <c r="S4521" s="56">
        <f>IF($B4521="","",VLOOKUP($C4521,Настройки!$A$11:$L$17,9,FALSE))</f>
        <v/>
      </c>
      <c r="T4521" s="56">
        <f>IF($B4521="","",$R4521*$S4521)</f>
        <v/>
      </c>
    </row>
    <row r="4522">
      <c r="A4522" s="20">
        <f>Тех_Движение!$A$4519</f>
        <v/>
      </c>
      <c r="B4522" s="20">
        <f>IF(Тех_Движение!$F$4519&gt;0,Тех_Движение!$I$4519,"")</f>
        <v/>
      </c>
      <c r="C4522" s="20">
        <f>IF($B4522="","",Тех_Движение!$D$4519)</f>
        <v/>
      </c>
      <c r="D4522" s="42">
        <f>IF($B4522="","",Тех_Движение!$B$4519)</f>
        <v/>
      </c>
      <c r="E4522" s="54">
        <f>IF($B4522="","",Тех_Движение!$F$4519)</f>
        <v/>
      </c>
      <c r="F4522" s="54">
        <f>IF($B4522="","",SUMIFS($E$5:$E4521,$C$5:$C4521,$C4522))</f>
        <v/>
      </c>
      <c r="G4522" s="54">
        <f>IF($B4522="","",MAX(0,$E4522-MAX(0,SUMIFS(Тех_Движение!$G$2:$G$5111,Тех_Движение!$D$2:$D$5111,$C4522,Тех_Движение!$B$2:$B$5111,"&lt;="&amp;Настройки!$B$5-1)-$F4522)))</f>
        <v/>
      </c>
      <c r="H4522" s="54">
        <f>IF($B4522="","",IF(AND($D4522&gt;=Настройки!$B$5,$D4522&lt;=Настройки!$B$6),$E4522,0))</f>
        <v/>
      </c>
      <c r="I4522" s="54">
        <f>IF($B4522="","",$G4522+$H4522-$J4522)</f>
        <v/>
      </c>
      <c r="J4522" s="54">
        <f>IF($B4522="","",MAX(0,$E4522-MAX(0,SUMIFS(Тех_Движение!$G$2:$G$5111,Тех_Движение!$D$2:$D$5111,$C4522,Тех_Движение!$B$2:$B$5111,"&lt;="&amp;Настройки!$B$6)-$F4522)))</f>
        <v/>
      </c>
      <c r="K4522" s="54">
        <f>IF(OR($B4522="",K$3&lt;$D4522+Настройки!$B$7),0,MAX(0,$E4522-MAX(0,SUMIFS(Тех_Движение!$G$2:$G$5111,Тех_Движение!$D$2:$D$5111,$C4522,Тех_Движение!$B$2:$B$5111,"&lt;="&amp;K$3)-$F4522)))</f>
        <v/>
      </c>
      <c r="L4522" s="54">
        <f>IF(OR($B4522="",L$3&lt;$D4522+Настройки!$B$7),0,MAX(0,$E4522-MAX(0,SUMIFS(Тех_Движение!$G$2:$G$5111,Тех_Движение!$D$2:$D$5111,$C4522,Тех_Движение!$B$2:$B$5111,"&lt;="&amp;L$3)-$F4522)))</f>
        <v/>
      </c>
      <c r="M4522" s="54">
        <f>IF(OR($B4522="",M$3&lt;$D4522+Настройки!$B$7),0,MAX(0,$E4522-MAX(0,SUMIFS(Тех_Движение!$G$2:$G$5111,Тех_Движение!$D$2:$D$5111,$C4522,Тех_Движение!$B$2:$B$5111,"&lt;="&amp;M$3)-$F4522)))</f>
        <v/>
      </c>
      <c r="N4522" s="54">
        <f>IF(OR($B4522="",N$3&lt;$D4522+Настройки!$B$7),0,MAX(0,$E4522-MAX(0,SUMIFS(Тех_Движение!$G$2:$G$5111,Тех_Движение!$D$2:$D$5111,$C4522,Тех_Движение!$B$2:$B$5111,"&lt;="&amp;N$3)-$F4522)))</f>
        <v/>
      </c>
      <c r="O4522" s="54">
        <f>IF(OR($B4522="",O$3&lt;$D4522+Настройки!$B$7),0,MAX(0,$E4522-MAX(0,SUMIFS(Тех_Движение!$G$2:$G$5111,Тех_Движение!$D$2:$D$5111,$C4522,Тех_Движение!$B$2:$B$5111,"&lt;="&amp;O$3)-$F4522)))</f>
        <v/>
      </c>
      <c r="P4522" s="54">
        <f>IF(OR($B4522="",P$3&lt;$D4522+Настройки!$B$7),0,MAX(0,$E4522-MAX(0,SUMIFS(Тех_Движение!$G$2:$G$5111,Тех_Движение!$D$2:$D$5111,$C4522,Тех_Движение!$B$2:$B$5111,"&lt;="&amp;P$3)-$F4522)))</f>
        <v/>
      </c>
      <c r="Q4522" s="54">
        <f>IF(OR($B4522="",Q$3&lt;$D4522+Настройки!$B$7),0,MAX(0,$E4522-MAX(0,SUMIFS(Тех_Движение!$G$2:$G$5111,Тех_Движение!$D$2:$D$5111,$C4522,Тех_Движение!$B$2:$B$5111,"&lt;="&amp;Q$3)-$F4522)))</f>
        <v/>
      </c>
      <c r="R4522" s="54">
        <f>IF($B4522="","",SUM($K4522:$Q4522))</f>
        <v/>
      </c>
      <c r="S4522" s="56">
        <f>IF($B4522="","",VLOOKUP($C4522,Настройки!$A$11:$L$17,9,FALSE))</f>
        <v/>
      </c>
      <c r="T4522" s="56">
        <f>IF($B4522="","",$R4522*$S4522)</f>
        <v/>
      </c>
    </row>
    <row r="4523">
      <c r="A4523" s="20">
        <f>Тех_Движение!$A$4520</f>
        <v/>
      </c>
      <c r="B4523" s="20">
        <f>IF(Тех_Движение!$F$4520&gt;0,Тех_Движение!$I$4520,"")</f>
        <v/>
      </c>
      <c r="C4523" s="20">
        <f>IF($B4523="","",Тех_Движение!$D$4520)</f>
        <v/>
      </c>
      <c r="D4523" s="42">
        <f>IF($B4523="","",Тех_Движение!$B$4520)</f>
        <v/>
      </c>
      <c r="E4523" s="54">
        <f>IF($B4523="","",Тех_Движение!$F$4520)</f>
        <v/>
      </c>
      <c r="F4523" s="54">
        <f>IF($B4523="","",SUMIFS($E$5:$E4522,$C$5:$C4522,$C4523))</f>
        <v/>
      </c>
      <c r="G4523" s="54">
        <f>IF($B4523="","",MAX(0,$E4523-MAX(0,SUMIFS(Тех_Движение!$G$2:$G$5111,Тех_Движение!$D$2:$D$5111,$C4523,Тех_Движение!$B$2:$B$5111,"&lt;="&amp;Настройки!$B$5-1)-$F4523)))</f>
        <v/>
      </c>
      <c r="H4523" s="54">
        <f>IF($B4523="","",IF(AND($D4523&gt;=Настройки!$B$5,$D4523&lt;=Настройки!$B$6),$E4523,0))</f>
        <v/>
      </c>
      <c r="I4523" s="54">
        <f>IF($B4523="","",$G4523+$H4523-$J4523)</f>
        <v/>
      </c>
      <c r="J4523" s="54">
        <f>IF($B4523="","",MAX(0,$E4523-MAX(0,SUMIFS(Тех_Движение!$G$2:$G$5111,Тех_Движение!$D$2:$D$5111,$C4523,Тех_Движение!$B$2:$B$5111,"&lt;="&amp;Настройки!$B$6)-$F4523)))</f>
        <v/>
      </c>
      <c r="K4523" s="54">
        <f>IF(OR($B4523="",K$3&lt;$D4523+Настройки!$B$7),0,MAX(0,$E4523-MAX(0,SUMIFS(Тех_Движение!$G$2:$G$5111,Тех_Движение!$D$2:$D$5111,$C4523,Тех_Движение!$B$2:$B$5111,"&lt;="&amp;K$3)-$F4523)))</f>
        <v/>
      </c>
      <c r="L4523" s="54">
        <f>IF(OR($B4523="",L$3&lt;$D4523+Настройки!$B$7),0,MAX(0,$E4523-MAX(0,SUMIFS(Тех_Движение!$G$2:$G$5111,Тех_Движение!$D$2:$D$5111,$C4523,Тех_Движение!$B$2:$B$5111,"&lt;="&amp;L$3)-$F4523)))</f>
        <v/>
      </c>
      <c r="M4523" s="54">
        <f>IF(OR($B4523="",M$3&lt;$D4523+Настройки!$B$7),0,MAX(0,$E4523-MAX(0,SUMIFS(Тех_Движение!$G$2:$G$5111,Тех_Движение!$D$2:$D$5111,$C4523,Тех_Движение!$B$2:$B$5111,"&lt;="&amp;M$3)-$F4523)))</f>
        <v/>
      </c>
      <c r="N4523" s="54">
        <f>IF(OR($B4523="",N$3&lt;$D4523+Настройки!$B$7),0,MAX(0,$E4523-MAX(0,SUMIFS(Тех_Движение!$G$2:$G$5111,Тех_Движение!$D$2:$D$5111,$C4523,Тех_Движение!$B$2:$B$5111,"&lt;="&amp;N$3)-$F4523)))</f>
        <v/>
      </c>
      <c r="O4523" s="54">
        <f>IF(OR($B4523="",O$3&lt;$D4523+Настройки!$B$7),0,MAX(0,$E4523-MAX(0,SUMIFS(Тех_Движение!$G$2:$G$5111,Тех_Движение!$D$2:$D$5111,$C4523,Тех_Движение!$B$2:$B$5111,"&lt;="&amp;O$3)-$F4523)))</f>
        <v/>
      </c>
      <c r="P4523" s="54">
        <f>IF(OR($B4523="",P$3&lt;$D4523+Настройки!$B$7),0,MAX(0,$E4523-MAX(0,SUMIFS(Тех_Движение!$G$2:$G$5111,Тех_Движение!$D$2:$D$5111,$C4523,Тех_Движение!$B$2:$B$5111,"&lt;="&amp;P$3)-$F4523)))</f>
        <v/>
      </c>
      <c r="Q4523" s="54">
        <f>IF(OR($B4523="",Q$3&lt;$D4523+Настройки!$B$7),0,MAX(0,$E4523-MAX(0,SUMIFS(Тех_Движение!$G$2:$G$5111,Тех_Движение!$D$2:$D$5111,$C4523,Тех_Движение!$B$2:$B$5111,"&lt;="&amp;Q$3)-$F4523)))</f>
        <v/>
      </c>
      <c r="R4523" s="54">
        <f>IF($B4523="","",SUM($K4523:$Q4523))</f>
        <v/>
      </c>
      <c r="S4523" s="56">
        <f>IF($B4523="","",VLOOKUP($C4523,Настройки!$A$11:$L$17,9,FALSE))</f>
        <v/>
      </c>
      <c r="T4523" s="56">
        <f>IF($B4523="","",$R4523*$S4523)</f>
        <v/>
      </c>
    </row>
    <row r="4524">
      <c r="A4524" s="20">
        <f>Тех_Движение!$A$4521</f>
        <v/>
      </c>
      <c r="B4524" s="20">
        <f>IF(Тех_Движение!$F$4521&gt;0,Тех_Движение!$I$4521,"")</f>
        <v/>
      </c>
      <c r="C4524" s="20">
        <f>IF($B4524="","",Тех_Движение!$D$4521)</f>
        <v/>
      </c>
      <c r="D4524" s="42">
        <f>IF($B4524="","",Тех_Движение!$B$4521)</f>
        <v/>
      </c>
      <c r="E4524" s="54">
        <f>IF($B4524="","",Тех_Движение!$F$4521)</f>
        <v/>
      </c>
      <c r="F4524" s="54">
        <f>IF($B4524="","",SUMIFS($E$5:$E4523,$C$5:$C4523,$C4524))</f>
        <v/>
      </c>
      <c r="G4524" s="54">
        <f>IF($B4524="","",MAX(0,$E4524-MAX(0,SUMIFS(Тех_Движение!$G$2:$G$5111,Тех_Движение!$D$2:$D$5111,$C4524,Тех_Движение!$B$2:$B$5111,"&lt;="&amp;Настройки!$B$5-1)-$F4524)))</f>
        <v/>
      </c>
      <c r="H4524" s="54">
        <f>IF($B4524="","",IF(AND($D4524&gt;=Настройки!$B$5,$D4524&lt;=Настройки!$B$6),$E4524,0))</f>
        <v/>
      </c>
      <c r="I4524" s="54">
        <f>IF($B4524="","",$G4524+$H4524-$J4524)</f>
        <v/>
      </c>
      <c r="J4524" s="54">
        <f>IF($B4524="","",MAX(0,$E4524-MAX(0,SUMIFS(Тех_Движение!$G$2:$G$5111,Тех_Движение!$D$2:$D$5111,$C4524,Тех_Движение!$B$2:$B$5111,"&lt;="&amp;Настройки!$B$6)-$F4524)))</f>
        <v/>
      </c>
      <c r="K4524" s="54">
        <f>IF(OR($B4524="",K$3&lt;$D4524+Настройки!$B$7),0,MAX(0,$E4524-MAX(0,SUMIFS(Тех_Движение!$G$2:$G$5111,Тех_Движение!$D$2:$D$5111,$C4524,Тех_Движение!$B$2:$B$5111,"&lt;="&amp;K$3)-$F4524)))</f>
        <v/>
      </c>
      <c r="L4524" s="54">
        <f>IF(OR($B4524="",L$3&lt;$D4524+Настройки!$B$7),0,MAX(0,$E4524-MAX(0,SUMIFS(Тех_Движение!$G$2:$G$5111,Тех_Движение!$D$2:$D$5111,$C4524,Тех_Движение!$B$2:$B$5111,"&lt;="&amp;L$3)-$F4524)))</f>
        <v/>
      </c>
      <c r="M4524" s="54">
        <f>IF(OR($B4524="",M$3&lt;$D4524+Настройки!$B$7),0,MAX(0,$E4524-MAX(0,SUMIFS(Тех_Движение!$G$2:$G$5111,Тех_Движение!$D$2:$D$5111,$C4524,Тех_Движение!$B$2:$B$5111,"&lt;="&amp;M$3)-$F4524)))</f>
        <v/>
      </c>
      <c r="N4524" s="54">
        <f>IF(OR($B4524="",N$3&lt;$D4524+Настройки!$B$7),0,MAX(0,$E4524-MAX(0,SUMIFS(Тех_Движение!$G$2:$G$5111,Тех_Движение!$D$2:$D$5111,$C4524,Тех_Движение!$B$2:$B$5111,"&lt;="&amp;N$3)-$F4524)))</f>
        <v/>
      </c>
      <c r="O4524" s="54">
        <f>IF(OR($B4524="",O$3&lt;$D4524+Настройки!$B$7),0,MAX(0,$E4524-MAX(0,SUMIFS(Тех_Движение!$G$2:$G$5111,Тех_Движение!$D$2:$D$5111,$C4524,Тех_Движение!$B$2:$B$5111,"&lt;="&amp;O$3)-$F4524)))</f>
        <v/>
      </c>
      <c r="P4524" s="54">
        <f>IF(OR($B4524="",P$3&lt;$D4524+Настройки!$B$7),0,MAX(0,$E4524-MAX(0,SUMIFS(Тех_Движение!$G$2:$G$5111,Тех_Движение!$D$2:$D$5111,$C4524,Тех_Движение!$B$2:$B$5111,"&lt;="&amp;P$3)-$F4524)))</f>
        <v/>
      </c>
      <c r="Q4524" s="54">
        <f>IF(OR($B4524="",Q$3&lt;$D4524+Настройки!$B$7),0,MAX(0,$E4524-MAX(0,SUMIFS(Тех_Движение!$G$2:$G$5111,Тех_Движение!$D$2:$D$5111,$C4524,Тех_Движение!$B$2:$B$5111,"&lt;="&amp;Q$3)-$F4524)))</f>
        <v/>
      </c>
      <c r="R4524" s="54">
        <f>IF($B4524="","",SUM($K4524:$Q4524))</f>
        <v/>
      </c>
      <c r="S4524" s="56">
        <f>IF($B4524="","",VLOOKUP($C4524,Настройки!$A$11:$L$17,9,FALSE))</f>
        <v/>
      </c>
      <c r="T4524" s="56">
        <f>IF($B4524="","",$R4524*$S4524)</f>
        <v/>
      </c>
    </row>
    <row r="4525">
      <c r="A4525" s="20">
        <f>Тех_Движение!$A$4522</f>
        <v/>
      </c>
      <c r="B4525" s="20">
        <f>IF(Тех_Движение!$F$4522&gt;0,Тех_Движение!$I$4522,"")</f>
        <v/>
      </c>
      <c r="C4525" s="20">
        <f>IF($B4525="","",Тех_Движение!$D$4522)</f>
        <v/>
      </c>
      <c r="D4525" s="42">
        <f>IF($B4525="","",Тех_Движение!$B$4522)</f>
        <v/>
      </c>
      <c r="E4525" s="54">
        <f>IF($B4525="","",Тех_Движение!$F$4522)</f>
        <v/>
      </c>
      <c r="F4525" s="54">
        <f>IF($B4525="","",SUMIFS($E$5:$E4524,$C$5:$C4524,$C4525))</f>
        <v/>
      </c>
      <c r="G4525" s="54">
        <f>IF($B4525="","",MAX(0,$E4525-MAX(0,SUMIFS(Тех_Движение!$G$2:$G$5111,Тех_Движение!$D$2:$D$5111,$C4525,Тех_Движение!$B$2:$B$5111,"&lt;="&amp;Настройки!$B$5-1)-$F4525)))</f>
        <v/>
      </c>
      <c r="H4525" s="54">
        <f>IF($B4525="","",IF(AND($D4525&gt;=Настройки!$B$5,$D4525&lt;=Настройки!$B$6),$E4525,0))</f>
        <v/>
      </c>
      <c r="I4525" s="54">
        <f>IF($B4525="","",$G4525+$H4525-$J4525)</f>
        <v/>
      </c>
      <c r="J4525" s="54">
        <f>IF($B4525="","",MAX(0,$E4525-MAX(0,SUMIFS(Тех_Движение!$G$2:$G$5111,Тех_Движение!$D$2:$D$5111,$C4525,Тех_Движение!$B$2:$B$5111,"&lt;="&amp;Настройки!$B$6)-$F4525)))</f>
        <v/>
      </c>
      <c r="K4525" s="54">
        <f>IF(OR($B4525="",K$3&lt;$D4525+Настройки!$B$7),0,MAX(0,$E4525-MAX(0,SUMIFS(Тех_Движение!$G$2:$G$5111,Тех_Движение!$D$2:$D$5111,$C4525,Тех_Движение!$B$2:$B$5111,"&lt;="&amp;K$3)-$F4525)))</f>
        <v/>
      </c>
      <c r="L4525" s="54">
        <f>IF(OR($B4525="",L$3&lt;$D4525+Настройки!$B$7),0,MAX(0,$E4525-MAX(0,SUMIFS(Тех_Движение!$G$2:$G$5111,Тех_Движение!$D$2:$D$5111,$C4525,Тех_Движение!$B$2:$B$5111,"&lt;="&amp;L$3)-$F4525)))</f>
        <v/>
      </c>
      <c r="M4525" s="54">
        <f>IF(OR($B4525="",M$3&lt;$D4525+Настройки!$B$7),0,MAX(0,$E4525-MAX(0,SUMIFS(Тех_Движение!$G$2:$G$5111,Тех_Движение!$D$2:$D$5111,$C4525,Тех_Движение!$B$2:$B$5111,"&lt;="&amp;M$3)-$F4525)))</f>
        <v/>
      </c>
      <c r="N4525" s="54">
        <f>IF(OR($B4525="",N$3&lt;$D4525+Настройки!$B$7),0,MAX(0,$E4525-MAX(0,SUMIFS(Тех_Движение!$G$2:$G$5111,Тех_Движение!$D$2:$D$5111,$C4525,Тех_Движение!$B$2:$B$5111,"&lt;="&amp;N$3)-$F4525)))</f>
        <v/>
      </c>
      <c r="O4525" s="54">
        <f>IF(OR($B4525="",O$3&lt;$D4525+Настройки!$B$7),0,MAX(0,$E4525-MAX(0,SUMIFS(Тех_Движение!$G$2:$G$5111,Тех_Движение!$D$2:$D$5111,$C4525,Тех_Движение!$B$2:$B$5111,"&lt;="&amp;O$3)-$F4525)))</f>
        <v/>
      </c>
      <c r="P4525" s="54">
        <f>IF(OR($B4525="",P$3&lt;$D4525+Настройки!$B$7),0,MAX(0,$E4525-MAX(0,SUMIFS(Тех_Движение!$G$2:$G$5111,Тех_Движение!$D$2:$D$5111,$C4525,Тех_Движение!$B$2:$B$5111,"&lt;="&amp;P$3)-$F4525)))</f>
        <v/>
      </c>
      <c r="Q4525" s="54">
        <f>IF(OR($B4525="",Q$3&lt;$D4525+Настройки!$B$7),0,MAX(0,$E4525-MAX(0,SUMIFS(Тех_Движение!$G$2:$G$5111,Тех_Движение!$D$2:$D$5111,$C4525,Тех_Движение!$B$2:$B$5111,"&lt;="&amp;Q$3)-$F4525)))</f>
        <v/>
      </c>
      <c r="R4525" s="54">
        <f>IF($B4525="","",SUM($K4525:$Q4525))</f>
        <v/>
      </c>
      <c r="S4525" s="56">
        <f>IF($B4525="","",VLOOKUP($C4525,Настройки!$A$11:$L$17,9,FALSE))</f>
        <v/>
      </c>
      <c r="T4525" s="56">
        <f>IF($B4525="","",$R4525*$S4525)</f>
        <v/>
      </c>
    </row>
    <row r="4526">
      <c r="A4526" s="20">
        <f>Тех_Движение!$A$4523</f>
        <v/>
      </c>
      <c r="B4526" s="20">
        <f>IF(Тех_Движение!$F$4523&gt;0,Тех_Движение!$I$4523,"")</f>
        <v/>
      </c>
      <c r="C4526" s="20">
        <f>IF($B4526="","",Тех_Движение!$D$4523)</f>
        <v/>
      </c>
      <c r="D4526" s="42">
        <f>IF($B4526="","",Тех_Движение!$B$4523)</f>
        <v/>
      </c>
      <c r="E4526" s="54">
        <f>IF($B4526="","",Тех_Движение!$F$4523)</f>
        <v/>
      </c>
      <c r="F4526" s="54">
        <f>IF($B4526="","",SUMIFS($E$5:$E4525,$C$5:$C4525,$C4526))</f>
        <v/>
      </c>
      <c r="G4526" s="54">
        <f>IF($B4526="","",MAX(0,$E4526-MAX(0,SUMIFS(Тех_Движение!$G$2:$G$5111,Тех_Движение!$D$2:$D$5111,$C4526,Тех_Движение!$B$2:$B$5111,"&lt;="&amp;Настройки!$B$5-1)-$F4526)))</f>
        <v/>
      </c>
      <c r="H4526" s="54">
        <f>IF($B4526="","",IF(AND($D4526&gt;=Настройки!$B$5,$D4526&lt;=Настройки!$B$6),$E4526,0))</f>
        <v/>
      </c>
      <c r="I4526" s="54">
        <f>IF($B4526="","",$G4526+$H4526-$J4526)</f>
        <v/>
      </c>
      <c r="J4526" s="54">
        <f>IF($B4526="","",MAX(0,$E4526-MAX(0,SUMIFS(Тех_Движение!$G$2:$G$5111,Тех_Движение!$D$2:$D$5111,$C4526,Тех_Движение!$B$2:$B$5111,"&lt;="&amp;Настройки!$B$6)-$F4526)))</f>
        <v/>
      </c>
      <c r="K4526" s="54">
        <f>IF(OR($B4526="",K$3&lt;$D4526+Настройки!$B$7),0,MAX(0,$E4526-MAX(0,SUMIFS(Тех_Движение!$G$2:$G$5111,Тех_Движение!$D$2:$D$5111,$C4526,Тех_Движение!$B$2:$B$5111,"&lt;="&amp;K$3)-$F4526)))</f>
        <v/>
      </c>
      <c r="L4526" s="54">
        <f>IF(OR($B4526="",L$3&lt;$D4526+Настройки!$B$7),0,MAX(0,$E4526-MAX(0,SUMIFS(Тех_Движение!$G$2:$G$5111,Тех_Движение!$D$2:$D$5111,$C4526,Тех_Движение!$B$2:$B$5111,"&lt;="&amp;L$3)-$F4526)))</f>
        <v/>
      </c>
      <c r="M4526" s="54">
        <f>IF(OR($B4526="",M$3&lt;$D4526+Настройки!$B$7),0,MAX(0,$E4526-MAX(0,SUMIFS(Тех_Движение!$G$2:$G$5111,Тех_Движение!$D$2:$D$5111,$C4526,Тех_Движение!$B$2:$B$5111,"&lt;="&amp;M$3)-$F4526)))</f>
        <v/>
      </c>
      <c r="N4526" s="54">
        <f>IF(OR($B4526="",N$3&lt;$D4526+Настройки!$B$7),0,MAX(0,$E4526-MAX(0,SUMIFS(Тех_Движение!$G$2:$G$5111,Тех_Движение!$D$2:$D$5111,$C4526,Тех_Движение!$B$2:$B$5111,"&lt;="&amp;N$3)-$F4526)))</f>
        <v/>
      </c>
      <c r="O4526" s="54">
        <f>IF(OR($B4526="",O$3&lt;$D4526+Настройки!$B$7),0,MAX(0,$E4526-MAX(0,SUMIFS(Тех_Движение!$G$2:$G$5111,Тех_Движение!$D$2:$D$5111,$C4526,Тех_Движение!$B$2:$B$5111,"&lt;="&amp;O$3)-$F4526)))</f>
        <v/>
      </c>
      <c r="P4526" s="54">
        <f>IF(OR($B4526="",P$3&lt;$D4526+Настройки!$B$7),0,MAX(0,$E4526-MAX(0,SUMIFS(Тех_Движение!$G$2:$G$5111,Тех_Движение!$D$2:$D$5111,$C4526,Тех_Движение!$B$2:$B$5111,"&lt;="&amp;P$3)-$F4526)))</f>
        <v/>
      </c>
      <c r="Q4526" s="54">
        <f>IF(OR($B4526="",Q$3&lt;$D4526+Настройки!$B$7),0,MAX(0,$E4526-MAX(0,SUMIFS(Тех_Движение!$G$2:$G$5111,Тех_Движение!$D$2:$D$5111,$C4526,Тех_Движение!$B$2:$B$5111,"&lt;="&amp;Q$3)-$F4526)))</f>
        <v/>
      </c>
      <c r="R4526" s="54">
        <f>IF($B4526="","",SUM($K4526:$Q4526))</f>
        <v/>
      </c>
      <c r="S4526" s="56">
        <f>IF($B4526="","",VLOOKUP($C4526,Настройки!$A$11:$L$17,9,FALSE))</f>
        <v/>
      </c>
      <c r="T4526" s="56">
        <f>IF($B4526="","",$R4526*$S4526)</f>
        <v/>
      </c>
    </row>
    <row r="4527">
      <c r="A4527" s="20">
        <f>Тех_Движение!$A$4524</f>
        <v/>
      </c>
      <c r="B4527" s="20">
        <f>IF(Тех_Движение!$F$4524&gt;0,Тех_Движение!$I$4524,"")</f>
        <v/>
      </c>
      <c r="C4527" s="20">
        <f>IF($B4527="","",Тех_Движение!$D$4524)</f>
        <v/>
      </c>
      <c r="D4527" s="42">
        <f>IF($B4527="","",Тех_Движение!$B$4524)</f>
        <v/>
      </c>
      <c r="E4527" s="54">
        <f>IF($B4527="","",Тех_Движение!$F$4524)</f>
        <v/>
      </c>
      <c r="F4527" s="54">
        <f>IF($B4527="","",SUMIFS($E$5:$E4526,$C$5:$C4526,$C4527))</f>
        <v/>
      </c>
      <c r="G4527" s="54">
        <f>IF($B4527="","",MAX(0,$E4527-MAX(0,SUMIFS(Тех_Движение!$G$2:$G$5111,Тех_Движение!$D$2:$D$5111,$C4527,Тех_Движение!$B$2:$B$5111,"&lt;="&amp;Настройки!$B$5-1)-$F4527)))</f>
        <v/>
      </c>
      <c r="H4527" s="54">
        <f>IF($B4527="","",IF(AND($D4527&gt;=Настройки!$B$5,$D4527&lt;=Настройки!$B$6),$E4527,0))</f>
        <v/>
      </c>
      <c r="I4527" s="54">
        <f>IF($B4527="","",$G4527+$H4527-$J4527)</f>
        <v/>
      </c>
      <c r="J4527" s="54">
        <f>IF($B4527="","",MAX(0,$E4527-MAX(0,SUMIFS(Тех_Движение!$G$2:$G$5111,Тех_Движение!$D$2:$D$5111,$C4527,Тех_Движение!$B$2:$B$5111,"&lt;="&amp;Настройки!$B$6)-$F4527)))</f>
        <v/>
      </c>
      <c r="K4527" s="54">
        <f>IF(OR($B4527="",K$3&lt;$D4527+Настройки!$B$7),0,MAX(0,$E4527-MAX(0,SUMIFS(Тех_Движение!$G$2:$G$5111,Тех_Движение!$D$2:$D$5111,$C4527,Тех_Движение!$B$2:$B$5111,"&lt;="&amp;K$3)-$F4527)))</f>
        <v/>
      </c>
      <c r="L4527" s="54">
        <f>IF(OR($B4527="",L$3&lt;$D4527+Настройки!$B$7),0,MAX(0,$E4527-MAX(0,SUMIFS(Тех_Движение!$G$2:$G$5111,Тех_Движение!$D$2:$D$5111,$C4527,Тех_Движение!$B$2:$B$5111,"&lt;="&amp;L$3)-$F4527)))</f>
        <v/>
      </c>
      <c r="M4527" s="54">
        <f>IF(OR($B4527="",M$3&lt;$D4527+Настройки!$B$7),0,MAX(0,$E4527-MAX(0,SUMIFS(Тех_Движение!$G$2:$G$5111,Тех_Движение!$D$2:$D$5111,$C4527,Тех_Движение!$B$2:$B$5111,"&lt;="&amp;M$3)-$F4527)))</f>
        <v/>
      </c>
      <c r="N4527" s="54">
        <f>IF(OR($B4527="",N$3&lt;$D4527+Настройки!$B$7),0,MAX(0,$E4527-MAX(0,SUMIFS(Тех_Движение!$G$2:$G$5111,Тех_Движение!$D$2:$D$5111,$C4527,Тех_Движение!$B$2:$B$5111,"&lt;="&amp;N$3)-$F4527)))</f>
        <v/>
      </c>
      <c r="O4527" s="54">
        <f>IF(OR($B4527="",O$3&lt;$D4527+Настройки!$B$7),0,MAX(0,$E4527-MAX(0,SUMIFS(Тех_Движение!$G$2:$G$5111,Тех_Движение!$D$2:$D$5111,$C4527,Тех_Движение!$B$2:$B$5111,"&lt;="&amp;O$3)-$F4527)))</f>
        <v/>
      </c>
      <c r="P4527" s="54">
        <f>IF(OR($B4527="",P$3&lt;$D4527+Настройки!$B$7),0,MAX(0,$E4527-MAX(0,SUMIFS(Тех_Движение!$G$2:$G$5111,Тех_Движение!$D$2:$D$5111,$C4527,Тех_Движение!$B$2:$B$5111,"&lt;="&amp;P$3)-$F4527)))</f>
        <v/>
      </c>
      <c r="Q4527" s="54">
        <f>IF(OR($B4527="",Q$3&lt;$D4527+Настройки!$B$7),0,MAX(0,$E4527-MAX(0,SUMIFS(Тех_Движение!$G$2:$G$5111,Тех_Движение!$D$2:$D$5111,$C4527,Тех_Движение!$B$2:$B$5111,"&lt;="&amp;Q$3)-$F4527)))</f>
        <v/>
      </c>
      <c r="R4527" s="54">
        <f>IF($B4527="","",SUM($K4527:$Q4527))</f>
        <v/>
      </c>
      <c r="S4527" s="56">
        <f>IF($B4527="","",VLOOKUP($C4527,Настройки!$A$11:$L$17,9,FALSE))</f>
        <v/>
      </c>
      <c r="T4527" s="56">
        <f>IF($B4527="","",$R4527*$S4527)</f>
        <v/>
      </c>
    </row>
    <row r="4528">
      <c r="A4528" s="20">
        <f>Тех_Движение!$A$4525</f>
        <v/>
      </c>
      <c r="B4528" s="20">
        <f>IF(Тех_Движение!$F$4525&gt;0,Тех_Движение!$I$4525,"")</f>
        <v/>
      </c>
      <c r="C4528" s="20">
        <f>IF($B4528="","",Тех_Движение!$D$4525)</f>
        <v/>
      </c>
      <c r="D4528" s="42">
        <f>IF($B4528="","",Тех_Движение!$B$4525)</f>
        <v/>
      </c>
      <c r="E4528" s="54">
        <f>IF($B4528="","",Тех_Движение!$F$4525)</f>
        <v/>
      </c>
      <c r="F4528" s="54">
        <f>IF($B4528="","",SUMIFS($E$5:$E4527,$C$5:$C4527,$C4528))</f>
        <v/>
      </c>
      <c r="G4528" s="54">
        <f>IF($B4528="","",MAX(0,$E4528-MAX(0,SUMIFS(Тех_Движение!$G$2:$G$5111,Тех_Движение!$D$2:$D$5111,$C4528,Тех_Движение!$B$2:$B$5111,"&lt;="&amp;Настройки!$B$5-1)-$F4528)))</f>
        <v/>
      </c>
      <c r="H4528" s="54">
        <f>IF($B4528="","",IF(AND($D4528&gt;=Настройки!$B$5,$D4528&lt;=Настройки!$B$6),$E4528,0))</f>
        <v/>
      </c>
      <c r="I4528" s="54">
        <f>IF($B4528="","",$G4528+$H4528-$J4528)</f>
        <v/>
      </c>
      <c r="J4528" s="54">
        <f>IF($B4528="","",MAX(0,$E4528-MAX(0,SUMIFS(Тех_Движение!$G$2:$G$5111,Тех_Движение!$D$2:$D$5111,$C4528,Тех_Движение!$B$2:$B$5111,"&lt;="&amp;Настройки!$B$6)-$F4528)))</f>
        <v/>
      </c>
      <c r="K4528" s="54">
        <f>IF(OR($B4528="",K$3&lt;$D4528+Настройки!$B$7),0,MAX(0,$E4528-MAX(0,SUMIFS(Тех_Движение!$G$2:$G$5111,Тех_Движение!$D$2:$D$5111,$C4528,Тех_Движение!$B$2:$B$5111,"&lt;="&amp;K$3)-$F4528)))</f>
        <v/>
      </c>
      <c r="L4528" s="54">
        <f>IF(OR($B4528="",L$3&lt;$D4528+Настройки!$B$7),0,MAX(0,$E4528-MAX(0,SUMIFS(Тех_Движение!$G$2:$G$5111,Тех_Движение!$D$2:$D$5111,$C4528,Тех_Движение!$B$2:$B$5111,"&lt;="&amp;L$3)-$F4528)))</f>
        <v/>
      </c>
      <c r="M4528" s="54">
        <f>IF(OR($B4528="",M$3&lt;$D4528+Настройки!$B$7),0,MAX(0,$E4528-MAX(0,SUMIFS(Тех_Движение!$G$2:$G$5111,Тех_Движение!$D$2:$D$5111,$C4528,Тех_Движение!$B$2:$B$5111,"&lt;="&amp;M$3)-$F4528)))</f>
        <v/>
      </c>
      <c r="N4528" s="54">
        <f>IF(OR($B4528="",N$3&lt;$D4528+Настройки!$B$7),0,MAX(0,$E4528-MAX(0,SUMIFS(Тех_Движение!$G$2:$G$5111,Тех_Движение!$D$2:$D$5111,$C4528,Тех_Движение!$B$2:$B$5111,"&lt;="&amp;N$3)-$F4528)))</f>
        <v/>
      </c>
      <c r="O4528" s="54">
        <f>IF(OR($B4528="",O$3&lt;$D4528+Настройки!$B$7),0,MAX(0,$E4528-MAX(0,SUMIFS(Тех_Движение!$G$2:$G$5111,Тех_Движение!$D$2:$D$5111,$C4528,Тех_Движение!$B$2:$B$5111,"&lt;="&amp;O$3)-$F4528)))</f>
        <v/>
      </c>
      <c r="P4528" s="54">
        <f>IF(OR($B4528="",P$3&lt;$D4528+Настройки!$B$7),0,MAX(0,$E4528-MAX(0,SUMIFS(Тех_Движение!$G$2:$G$5111,Тех_Движение!$D$2:$D$5111,$C4528,Тех_Движение!$B$2:$B$5111,"&lt;="&amp;P$3)-$F4528)))</f>
        <v/>
      </c>
      <c r="Q4528" s="54">
        <f>IF(OR($B4528="",Q$3&lt;$D4528+Настройки!$B$7),0,MAX(0,$E4528-MAX(0,SUMIFS(Тех_Движение!$G$2:$G$5111,Тех_Движение!$D$2:$D$5111,$C4528,Тех_Движение!$B$2:$B$5111,"&lt;="&amp;Q$3)-$F4528)))</f>
        <v/>
      </c>
      <c r="R4528" s="54">
        <f>IF($B4528="","",SUM($K4528:$Q4528))</f>
        <v/>
      </c>
      <c r="S4528" s="56">
        <f>IF($B4528="","",VLOOKUP($C4528,Настройки!$A$11:$L$17,9,FALSE))</f>
        <v/>
      </c>
      <c r="T4528" s="56">
        <f>IF($B4528="","",$R4528*$S4528)</f>
        <v/>
      </c>
    </row>
    <row r="4529">
      <c r="A4529" s="20">
        <f>Тех_Движение!$A$4526</f>
        <v/>
      </c>
      <c r="B4529" s="20">
        <f>IF(Тех_Движение!$F$4526&gt;0,Тех_Движение!$I$4526,"")</f>
        <v/>
      </c>
      <c r="C4529" s="20">
        <f>IF($B4529="","",Тех_Движение!$D$4526)</f>
        <v/>
      </c>
      <c r="D4529" s="42">
        <f>IF($B4529="","",Тех_Движение!$B$4526)</f>
        <v/>
      </c>
      <c r="E4529" s="54">
        <f>IF($B4529="","",Тех_Движение!$F$4526)</f>
        <v/>
      </c>
      <c r="F4529" s="54">
        <f>IF($B4529="","",SUMIFS($E$5:$E4528,$C$5:$C4528,$C4529))</f>
        <v/>
      </c>
      <c r="G4529" s="54">
        <f>IF($B4529="","",MAX(0,$E4529-MAX(0,SUMIFS(Тех_Движение!$G$2:$G$5111,Тех_Движение!$D$2:$D$5111,$C4529,Тех_Движение!$B$2:$B$5111,"&lt;="&amp;Настройки!$B$5-1)-$F4529)))</f>
        <v/>
      </c>
      <c r="H4529" s="54">
        <f>IF($B4529="","",IF(AND($D4529&gt;=Настройки!$B$5,$D4529&lt;=Настройки!$B$6),$E4529,0))</f>
        <v/>
      </c>
      <c r="I4529" s="54">
        <f>IF($B4529="","",$G4529+$H4529-$J4529)</f>
        <v/>
      </c>
      <c r="J4529" s="54">
        <f>IF($B4529="","",MAX(0,$E4529-MAX(0,SUMIFS(Тех_Движение!$G$2:$G$5111,Тех_Движение!$D$2:$D$5111,$C4529,Тех_Движение!$B$2:$B$5111,"&lt;="&amp;Настройки!$B$6)-$F4529)))</f>
        <v/>
      </c>
      <c r="K4529" s="54">
        <f>IF(OR($B4529="",K$3&lt;$D4529+Настройки!$B$7),0,MAX(0,$E4529-MAX(0,SUMIFS(Тех_Движение!$G$2:$G$5111,Тех_Движение!$D$2:$D$5111,$C4529,Тех_Движение!$B$2:$B$5111,"&lt;="&amp;K$3)-$F4529)))</f>
        <v/>
      </c>
      <c r="L4529" s="54">
        <f>IF(OR($B4529="",L$3&lt;$D4529+Настройки!$B$7),0,MAX(0,$E4529-MAX(0,SUMIFS(Тех_Движение!$G$2:$G$5111,Тех_Движение!$D$2:$D$5111,$C4529,Тех_Движение!$B$2:$B$5111,"&lt;="&amp;L$3)-$F4529)))</f>
        <v/>
      </c>
      <c r="M4529" s="54">
        <f>IF(OR($B4529="",M$3&lt;$D4529+Настройки!$B$7),0,MAX(0,$E4529-MAX(0,SUMIFS(Тех_Движение!$G$2:$G$5111,Тех_Движение!$D$2:$D$5111,$C4529,Тех_Движение!$B$2:$B$5111,"&lt;="&amp;M$3)-$F4529)))</f>
        <v/>
      </c>
      <c r="N4529" s="54">
        <f>IF(OR($B4529="",N$3&lt;$D4529+Настройки!$B$7),0,MAX(0,$E4529-MAX(0,SUMIFS(Тех_Движение!$G$2:$G$5111,Тех_Движение!$D$2:$D$5111,$C4529,Тех_Движение!$B$2:$B$5111,"&lt;="&amp;N$3)-$F4529)))</f>
        <v/>
      </c>
      <c r="O4529" s="54">
        <f>IF(OR($B4529="",O$3&lt;$D4529+Настройки!$B$7),0,MAX(0,$E4529-MAX(0,SUMIFS(Тех_Движение!$G$2:$G$5111,Тех_Движение!$D$2:$D$5111,$C4529,Тех_Движение!$B$2:$B$5111,"&lt;="&amp;O$3)-$F4529)))</f>
        <v/>
      </c>
      <c r="P4529" s="54">
        <f>IF(OR($B4529="",P$3&lt;$D4529+Настройки!$B$7),0,MAX(0,$E4529-MAX(0,SUMIFS(Тех_Движение!$G$2:$G$5111,Тех_Движение!$D$2:$D$5111,$C4529,Тех_Движение!$B$2:$B$5111,"&lt;="&amp;P$3)-$F4529)))</f>
        <v/>
      </c>
      <c r="Q4529" s="54">
        <f>IF(OR($B4529="",Q$3&lt;$D4529+Настройки!$B$7),0,MAX(0,$E4529-MAX(0,SUMIFS(Тех_Движение!$G$2:$G$5111,Тех_Движение!$D$2:$D$5111,$C4529,Тех_Движение!$B$2:$B$5111,"&lt;="&amp;Q$3)-$F4529)))</f>
        <v/>
      </c>
      <c r="R4529" s="54">
        <f>IF($B4529="","",SUM($K4529:$Q4529))</f>
        <v/>
      </c>
      <c r="S4529" s="56">
        <f>IF($B4529="","",VLOOKUP($C4529,Настройки!$A$11:$L$17,9,FALSE))</f>
        <v/>
      </c>
      <c r="T4529" s="56">
        <f>IF($B4529="","",$R4529*$S4529)</f>
        <v/>
      </c>
    </row>
    <row r="4530">
      <c r="A4530" s="20">
        <f>Тех_Движение!$A$4527</f>
        <v/>
      </c>
      <c r="B4530" s="20">
        <f>IF(Тех_Движение!$F$4527&gt;0,Тех_Движение!$I$4527,"")</f>
        <v/>
      </c>
      <c r="C4530" s="20">
        <f>IF($B4530="","",Тех_Движение!$D$4527)</f>
        <v/>
      </c>
      <c r="D4530" s="42">
        <f>IF($B4530="","",Тех_Движение!$B$4527)</f>
        <v/>
      </c>
      <c r="E4530" s="54">
        <f>IF($B4530="","",Тех_Движение!$F$4527)</f>
        <v/>
      </c>
      <c r="F4530" s="54">
        <f>IF($B4530="","",SUMIFS($E$5:$E4529,$C$5:$C4529,$C4530))</f>
        <v/>
      </c>
      <c r="G4530" s="54">
        <f>IF($B4530="","",MAX(0,$E4530-MAX(0,SUMIFS(Тех_Движение!$G$2:$G$5111,Тех_Движение!$D$2:$D$5111,$C4530,Тех_Движение!$B$2:$B$5111,"&lt;="&amp;Настройки!$B$5-1)-$F4530)))</f>
        <v/>
      </c>
      <c r="H4530" s="54">
        <f>IF($B4530="","",IF(AND($D4530&gt;=Настройки!$B$5,$D4530&lt;=Настройки!$B$6),$E4530,0))</f>
        <v/>
      </c>
      <c r="I4530" s="54">
        <f>IF($B4530="","",$G4530+$H4530-$J4530)</f>
        <v/>
      </c>
      <c r="J4530" s="54">
        <f>IF($B4530="","",MAX(0,$E4530-MAX(0,SUMIFS(Тех_Движение!$G$2:$G$5111,Тех_Движение!$D$2:$D$5111,$C4530,Тех_Движение!$B$2:$B$5111,"&lt;="&amp;Настройки!$B$6)-$F4530)))</f>
        <v/>
      </c>
      <c r="K4530" s="54">
        <f>IF(OR($B4530="",K$3&lt;$D4530+Настройки!$B$7),0,MAX(0,$E4530-MAX(0,SUMIFS(Тех_Движение!$G$2:$G$5111,Тех_Движение!$D$2:$D$5111,$C4530,Тех_Движение!$B$2:$B$5111,"&lt;="&amp;K$3)-$F4530)))</f>
        <v/>
      </c>
      <c r="L4530" s="54">
        <f>IF(OR($B4530="",L$3&lt;$D4530+Настройки!$B$7),0,MAX(0,$E4530-MAX(0,SUMIFS(Тех_Движение!$G$2:$G$5111,Тех_Движение!$D$2:$D$5111,$C4530,Тех_Движение!$B$2:$B$5111,"&lt;="&amp;L$3)-$F4530)))</f>
        <v/>
      </c>
      <c r="M4530" s="54">
        <f>IF(OR($B4530="",M$3&lt;$D4530+Настройки!$B$7),0,MAX(0,$E4530-MAX(0,SUMIFS(Тех_Движение!$G$2:$G$5111,Тех_Движение!$D$2:$D$5111,$C4530,Тех_Движение!$B$2:$B$5111,"&lt;="&amp;M$3)-$F4530)))</f>
        <v/>
      </c>
      <c r="N4530" s="54">
        <f>IF(OR($B4530="",N$3&lt;$D4530+Настройки!$B$7),0,MAX(0,$E4530-MAX(0,SUMIFS(Тех_Движение!$G$2:$G$5111,Тех_Движение!$D$2:$D$5111,$C4530,Тех_Движение!$B$2:$B$5111,"&lt;="&amp;N$3)-$F4530)))</f>
        <v/>
      </c>
      <c r="O4530" s="54">
        <f>IF(OR($B4530="",O$3&lt;$D4530+Настройки!$B$7),0,MAX(0,$E4530-MAX(0,SUMIFS(Тех_Движение!$G$2:$G$5111,Тех_Движение!$D$2:$D$5111,$C4530,Тех_Движение!$B$2:$B$5111,"&lt;="&amp;O$3)-$F4530)))</f>
        <v/>
      </c>
      <c r="P4530" s="54">
        <f>IF(OR($B4530="",P$3&lt;$D4530+Настройки!$B$7),0,MAX(0,$E4530-MAX(0,SUMIFS(Тех_Движение!$G$2:$G$5111,Тех_Движение!$D$2:$D$5111,$C4530,Тех_Движение!$B$2:$B$5111,"&lt;="&amp;P$3)-$F4530)))</f>
        <v/>
      </c>
      <c r="Q4530" s="54">
        <f>IF(OR($B4530="",Q$3&lt;$D4530+Настройки!$B$7),0,MAX(0,$E4530-MAX(0,SUMIFS(Тех_Движение!$G$2:$G$5111,Тех_Движение!$D$2:$D$5111,$C4530,Тех_Движение!$B$2:$B$5111,"&lt;="&amp;Q$3)-$F4530)))</f>
        <v/>
      </c>
      <c r="R4530" s="54">
        <f>IF($B4530="","",SUM($K4530:$Q4530))</f>
        <v/>
      </c>
      <c r="S4530" s="56">
        <f>IF($B4530="","",VLOOKUP($C4530,Настройки!$A$11:$L$17,9,FALSE))</f>
        <v/>
      </c>
      <c r="T4530" s="56">
        <f>IF($B4530="","",$R4530*$S4530)</f>
        <v/>
      </c>
    </row>
    <row r="4531">
      <c r="A4531" s="20">
        <f>Тех_Движение!$A$4528</f>
        <v/>
      </c>
      <c r="B4531" s="20">
        <f>IF(Тех_Движение!$F$4528&gt;0,Тех_Движение!$I$4528,"")</f>
        <v/>
      </c>
      <c r="C4531" s="20">
        <f>IF($B4531="","",Тех_Движение!$D$4528)</f>
        <v/>
      </c>
      <c r="D4531" s="42">
        <f>IF($B4531="","",Тех_Движение!$B$4528)</f>
        <v/>
      </c>
      <c r="E4531" s="54">
        <f>IF($B4531="","",Тех_Движение!$F$4528)</f>
        <v/>
      </c>
      <c r="F4531" s="54">
        <f>IF($B4531="","",SUMIFS($E$5:$E4530,$C$5:$C4530,$C4531))</f>
        <v/>
      </c>
      <c r="G4531" s="54">
        <f>IF($B4531="","",MAX(0,$E4531-MAX(0,SUMIFS(Тех_Движение!$G$2:$G$5111,Тех_Движение!$D$2:$D$5111,$C4531,Тех_Движение!$B$2:$B$5111,"&lt;="&amp;Настройки!$B$5-1)-$F4531)))</f>
        <v/>
      </c>
      <c r="H4531" s="54">
        <f>IF($B4531="","",IF(AND($D4531&gt;=Настройки!$B$5,$D4531&lt;=Настройки!$B$6),$E4531,0))</f>
        <v/>
      </c>
      <c r="I4531" s="54">
        <f>IF($B4531="","",$G4531+$H4531-$J4531)</f>
        <v/>
      </c>
      <c r="J4531" s="54">
        <f>IF($B4531="","",MAX(0,$E4531-MAX(0,SUMIFS(Тех_Движение!$G$2:$G$5111,Тех_Движение!$D$2:$D$5111,$C4531,Тех_Движение!$B$2:$B$5111,"&lt;="&amp;Настройки!$B$6)-$F4531)))</f>
        <v/>
      </c>
      <c r="K4531" s="54">
        <f>IF(OR($B4531="",K$3&lt;$D4531+Настройки!$B$7),0,MAX(0,$E4531-MAX(0,SUMIFS(Тех_Движение!$G$2:$G$5111,Тех_Движение!$D$2:$D$5111,$C4531,Тех_Движение!$B$2:$B$5111,"&lt;="&amp;K$3)-$F4531)))</f>
        <v/>
      </c>
      <c r="L4531" s="54">
        <f>IF(OR($B4531="",L$3&lt;$D4531+Настройки!$B$7),0,MAX(0,$E4531-MAX(0,SUMIFS(Тех_Движение!$G$2:$G$5111,Тех_Движение!$D$2:$D$5111,$C4531,Тех_Движение!$B$2:$B$5111,"&lt;="&amp;L$3)-$F4531)))</f>
        <v/>
      </c>
      <c r="M4531" s="54">
        <f>IF(OR($B4531="",M$3&lt;$D4531+Настройки!$B$7),0,MAX(0,$E4531-MAX(0,SUMIFS(Тех_Движение!$G$2:$G$5111,Тех_Движение!$D$2:$D$5111,$C4531,Тех_Движение!$B$2:$B$5111,"&lt;="&amp;M$3)-$F4531)))</f>
        <v/>
      </c>
      <c r="N4531" s="54">
        <f>IF(OR($B4531="",N$3&lt;$D4531+Настройки!$B$7),0,MAX(0,$E4531-MAX(0,SUMIFS(Тех_Движение!$G$2:$G$5111,Тех_Движение!$D$2:$D$5111,$C4531,Тех_Движение!$B$2:$B$5111,"&lt;="&amp;N$3)-$F4531)))</f>
        <v/>
      </c>
      <c r="O4531" s="54">
        <f>IF(OR($B4531="",O$3&lt;$D4531+Настройки!$B$7),0,MAX(0,$E4531-MAX(0,SUMIFS(Тех_Движение!$G$2:$G$5111,Тех_Движение!$D$2:$D$5111,$C4531,Тех_Движение!$B$2:$B$5111,"&lt;="&amp;O$3)-$F4531)))</f>
        <v/>
      </c>
      <c r="P4531" s="54">
        <f>IF(OR($B4531="",P$3&lt;$D4531+Настройки!$B$7),0,MAX(0,$E4531-MAX(0,SUMIFS(Тех_Движение!$G$2:$G$5111,Тех_Движение!$D$2:$D$5111,$C4531,Тех_Движение!$B$2:$B$5111,"&lt;="&amp;P$3)-$F4531)))</f>
        <v/>
      </c>
      <c r="Q4531" s="54">
        <f>IF(OR($B4531="",Q$3&lt;$D4531+Настройки!$B$7),0,MAX(0,$E4531-MAX(0,SUMIFS(Тех_Движение!$G$2:$G$5111,Тех_Движение!$D$2:$D$5111,$C4531,Тех_Движение!$B$2:$B$5111,"&lt;="&amp;Q$3)-$F4531)))</f>
        <v/>
      </c>
      <c r="R4531" s="54">
        <f>IF($B4531="","",SUM($K4531:$Q4531))</f>
        <v/>
      </c>
      <c r="S4531" s="56">
        <f>IF($B4531="","",VLOOKUP($C4531,Настройки!$A$11:$L$17,9,FALSE))</f>
        <v/>
      </c>
      <c r="T4531" s="56">
        <f>IF($B4531="","",$R4531*$S4531)</f>
        <v/>
      </c>
    </row>
    <row r="4532">
      <c r="A4532" s="20">
        <f>Тех_Движение!$A$4529</f>
        <v/>
      </c>
      <c r="B4532" s="20">
        <f>IF(Тех_Движение!$F$4529&gt;0,Тех_Движение!$I$4529,"")</f>
        <v/>
      </c>
      <c r="C4532" s="20">
        <f>IF($B4532="","",Тех_Движение!$D$4529)</f>
        <v/>
      </c>
      <c r="D4532" s="42">
        <f>IF($B4532="","",Тех_Движение!$B$4529)</f>
        <v/>
      </c>
      <c r="E4532" s="54">
        <f>IF($B4532="","",Тех_Движение!$F$4529)</f>
        <v/>
      </c>
      <c r="F4532" s="54">
        <f>IF($B4532="","",SUMIFS($E$5:$E4531,$C$5:$C4531,$C4532))</f>
        <v/>
      </c>
      <c r="G4532" s="54">
        <f>IF($B4532="","",MAX(0,$E4532-MAX(0,SUMIFS(Тех_Движение!$G$2:$G$5111,Тех_Движение!$D$2:$D$5111,$C4532,Тех_Движение!$B$2:$B$5111,"&lt;="&amp;Настройки!$B$5-1)-$F4532)))</f>
        <v/>
      </c>
      <c r="H4532" s="54">
        <f>IF($B4532="","",IF(AND($D4532&gt;=Настройки!$B$5,$D4532&lt;=Настройки!$B$6),$E4532,0))</f>
        <v/>
      </c>
      <c r="I4532" s="54">
        <f>IF($B4532="","",$G4532+$H4532-$J4532)</f>
        <v/>
      </c>
      <c r="J4532" s="54">
        <f>IF($B4532="","",MAX(0,$E4532-MAX(0,SUMIFS(Тех_Движение!$G$2:$G$5111,Тех_Движение!$D$2:$D$5111,$C4532,Тех_Движение!$B$2:$B$5111,"&lt;="&amp;Настройки!$B$6)-$F4532)))</f>
        <v/>
      </c>
      <c r="K4532" s="54">
        <f>IF(OR($B4532="",K$3&lt;$D4532+Настройки!$B$7),0,MAX(0,$E4532-MAX(0,SUMIFS(Тех_Движение!$G$2:$G$5111,Тех_Движение!$D$2:$D$5111,$C4532,Тех_Движение!$B$2:$B$5111,"&lt;="&amp;K$3)-$F4532)))</f>
        <v/>
      </c>
      <c r="L4532" s="54">
        <f>IF(OR($B4532="",L$3&lt;$D4532+Настройки!$B$7),0,MAX(0,$E4532-MAX(0,SUMIFS(Тех_Движение!$G$2:$G$5111,Тех_Движение!$D$2:$D$5111,$C4532,Тех_Движение!$B$2:$B$5111,"&lt;="&amp;L$3)-$F4532)))</f>
        <v/>
      </c>
      <c r="M4532" s="54">
        <f>IF(OR($B4532="",M$3&lt;$D4532+Настройки!$B$7),0,MAX(0,$E4532-MAX(0,SUMIFS(Тех_Движение!$G$2:$G$5111,Тех_Движение!$D$2:$D$5111,$C4532,Тех_Движение!$B$2:$B$5111,"&lt;="&amp;M$3)-$F4532)))</f>
        <v/>
      </c>
      <c r="N4532" s="54">
        <f>IF(OR($B4532="",N$3&lt;$D4532+Настройки!$B$7),0,MAX(0,$E4532-MAX(0,SUMIFS(Тех_Движение!$G$2:$G$5111,Тех_Движение!$D$2:$D$5111,$C4532,Тех_Движение!$B$2:$B$5111,"&lt;="&amp;N$3)-$F4532)))</f>
        <v/>
      </c>
      <c r="O4532" s="54">
        <f>IF(OR($B4532="",O$3&lt;$D4532+Настройки!$B$7),0,MAX(0,$E4532-MAX(0,SUMIFS(Тех_Движение!$G$2:$G$5111,Тех_Движение!$D$2:$D$5111,$C4532,Тех_Движение!$B$2:$B$5111,"&lt;="&amp;O$3)-$F4532)))</f>
        <v/>
      </c>
      <c r="P4532" s="54">
        <f>IF(OR($B4532="",P$3&lt;$D4532+Настройки!$B$7),0,MAX(0,$E4532-MAX(0,SUMIFS(Тех_Движение!$G$2:$G$5111,Тех_Движение!$D$2:$D$5111,$C4532,Тех_Движение!$B$2:$B$5111,"&lt;="&amp;P$3)-$F4532)))</f>
        <v/>
      </c>
      <c r="Q4532" s="54">
        <f>IF(OR($B4532="",Q$3&lt;$D4532+Настройки!$B$7),0,MAX(0,$E4532-MAX(0,SUMIFS(Тех_Движение!$G$2:$G$5111,Тех_Движение!$D$2:$D$5111,$C4532,Тех_Движение!$B$2:$B$5111,"&lt;="&amp;Q$3)-$F4532)))</f>
        <v/>
      </c>
      <c r="R4532" s="54">
        <f>IF($B4532="","",SUM($K4532:$Q4532))</f>
        <v/>
      </c>
      <c r="S4532" s="56">
        <f>IF($B4532="","",VLOOKUP($C4532,Настройки!$A$11:$L$17,9,FALSE))</f>
        <v/>
      </c>
      <c r="T4532" s="56">
        <f>IF($B4532="","",$R4532*$S4532)</f>
        <v/>
      </c>
    </row>
    <row r="4533">
      <c r="A4533" s="20">
        <f>Тех_Движение!$A$4530</f>
        <v/>
      </c>
      <c r="B4533" s="20">
        <f>IF(Тех_Движение!$F$4530&gt;0,Тех_Движение!$I$4530,"")</f>
        <v/>
      </c>
      <c r="C4533" s="20">
        <f>IF($B4533="","",Тех_Движение!$D$4530)</f>
        <v/>
      </c>
      <c r="D4533" s="42">
        <f>IF($B4533="","",Тех_Движение!$B$4530)</f>
        <v/>
      </c>
      <c r="E4533" s="54">
        <f>IF($B4533="","",Тех_Движение!$F$4530)</f>
        <v/>
      </c>
      <c r="F4533" s="54">
        <f>IF($B4533="","",SUMIFS($E$5:$E4532,$C$5:$C4532,$C4533))</f>
        <v/>
      </c>
      <c r="G4533" s="54">
        <f>IF($B4533="","",MAX(0,$E4533-MAX(0,SUMIFS(Тех_Движение!$G$2:$G$5111,Тех_Движение!$D$2:$D$5111,$C4533,Тех_Движение!$B$2:$B$5111,"&lt;="&amp;Настройки!$B$5-1)-$F4533)))</f>
        <v/>
      </c>
      <c r="H4533" s="54">
        <f>IF($B4533="","",IF(AND($D4533&gt;=Настройки!$B$5,$D4533&lt;=Настройки!$B$6),$E4533,0))</f>
        <v/>
      </c>
      <c r="I4533" s="54">
        <f>IF($B4533="","",$G4533+$H4533-$J4533)</f>
        <v/>
      </c>
      <c r="J4533" s="54">
        <f>IF($B4533="","",MAX(0,$E4533-MAX(0,SUMIFS(Тех_Движение!$G$2:$G$5111,Тех_Движение!$D$2:$D$5111,$C4533,Тех_Движение!$B$2:$B$5111,"&lt;="&amp;Настройки!$B$6)-$F4533)))</f>
        <v/>
      </c>
      <c r="K4533" s="54">
        <f>IF(OR($B4533="",K$3&lt;$D4533+Настройки!$B$7),0,MAX(0,$E4533-MAX(0,SUMIFS(Тех_Движение!$G$2:$G$5111,Тех_Движение!$D$2:$D$5111,$C4533,Тех_Движение!$B$2:$B$5111,"&lt;="&amp;K$3)-$F4533)))</f>
        <v/>
      </c>
      <c r="L4533" s="54">
        <f>IF(OR($B4533="",L$3&lt;$D4533+Настройки!$B$7),0,MAX(0,$E4533-MAX(0,SUMIFS(Тех_Движение!$G$2:$G$5111,Тех_Движение!$D$2:$D$5111,$C4533,Тех_Движение!$B$2:$B$5111,"&lt;="&amp;L$3)-$F4533)))</f>
        <v/>
      </c>
      <c r="M4533" s="54">
        <f>IF(OR($B4533="",M$3&lt;$D4533+Настройки!$B$7),0,MAX(0,$E4533-MAX(0,SUMIFS(Тех_Движение!$G$2:$G$5111,Тех_Движение!$D$2:$D$5111,$C4533,Тех_Движение!$B$2:$B$5111,"&lt;="&amp;M$3)-$F4533)))</f>
        <v/>
      </c>
      <c r="N4533" s="54">
        <f>IF(OR($B4533="",N$3&lt;$D4533+Настройки!$B$7),0,MAX(0,$E4533-MAX(0,SUMIFS(Тех_Движение!$G$2:$G$5111,Тех_Движение!$D$2:$D$5111,$C4533,Тех_Движение!$B$2:$B$5111,"&lt;="&amp;N$3)-$F4533)))</f>
        <v/>
      </c>
      <c r="O4533" s="54">
        <f>IF(OR($B4533="",O$3&lt;$D4533+Настройки!$B$7),0,MAX(0,$E4533-MAX(0,SUMIFS(Тех_Движение!$G$2:$G$5111,Тех_Движение!$D$2:$D$5111,$C4533,Тех_Движение!$B$2:$B$5111,"&lt;="&amp;O$3)-$F4533)))</f>
        <v/>
      </c>
      <c r="P4533" s="54">
        <f>IF(OR($B4533="",P$3&lt;$D4533+Настройки!$B$7),0,MAX(0,$E4533-MAX(0,SUMIFS(Тех_Движение!$G$2:$G$5111,Тех_Движение!$D$2:$D$5111,$C4533,Тех_Движение!$B$2:$B$5111,"&lt;="&amp;P$3)-$F4533)))</f>
        <v/>
      </c>
      <c r="Q4533" s="54">
        <f>IF(OR($B4533="",Q$3&lt;$D4533+Настройки!$B$7),0,MAX(0,$E4533-MAX(0,SUMIFS(Тех_Движение!$G$2:$G$5111,Тех_Движение!$D$2:$D$5111,$C4533,Тех_Движение!$B$2:$B$5111,"&lt;="&amp;Q$3)-$F4533)))</f>
        <v/>
      </c>
      <c r="R4533" s="54">
        <f>IF($B4533="","",SUM($K4533:$Q4533))</f>
        <v/>
      </c>
      <c r="S4533" s="56">
        <f>IF($B4533="","",VLOOKUP($C4533,Настройки!$A$11:$L$17,9,FALSE))</f>
        <v/>
      </c>
      <c r="T4533" s="56">
        <f>IF($B4533="","",$R4533*$S4533)</f>
        <v/>
      </c>
    </row>
    <row r="4534">
      <c r="A4534" s="20">
        <f>Тех_Движение!$A$4531</f>
        <v/>
      </c>
      <c r="B4534" s="20">
        <f>IF(Тех_Движение!$F$4531&gt;0,Тех_Движение!$I$4531,"")</f>
        <v/>
      </c>
      <c r="C4534" s="20">
        <f>IF($B4534="","",Тех_Движение!$D$4531)</f>
        <v/>
      </c>
      <c r="D4534" s="42">
        <f>IF($B4534="","",Тех_Движение!$B$4531)</f>
        <v/>
      </c>
      <c r="E4534" s="54">
        <f>IF($B4534="","",Тех_Движение!$F$4531)</f>
        <v/>
      </c>
      <c r="F4534" s="54">
        <f>IF($B4534="","",SUMIFS($E$5:$E4533,$C$5:$C4533,$C4534))</f>
        <v/>
      </c>
      <c r="G4534" s="54">
        <f>IF($B4534="","",MAX(0,$E4534-MAX(0,SUMIFS(Тех_Движение!$G$2:$G$5111,Тех_Движение!$D$2:$D$5111,$C4534,Тех_Движение!$B$2:$B$5111,"&lt;="&amp;Настройки!$B$5-1)-$F4534)))</f>
        <v/>
      </c>
      <c r="H4534" s="54">
        <f>IF($B4534="","",IF(AND($D4534&gt;=Настройки!$B$5,$D4534&lt;=Настройки!$B$6),$E4534,0))</f>
        <v/>
      </c>
      <c r="I4534" s="54">
        <f>IF($B4534="","",$G4534+$H4534-$J4534)</f>
        <v/>
      </c>
      <c r="J4534" s="54">
        <f>IF($B4534="","",MAX(0,$E4534-MAX(0,SUMIFS(Тех_Движение!$G$2:$G$5111,Тех_Движение!$D$2:$D$5111,$C4534,Тех_Движение!$B$2:$B$5111,"&lt;="&amp;Настройки!$B$6)-$F4534)))</f>
        <v/>
      </c>
      <c r="K4534" s="54">
        <f>IF(OR($B4534="",K$3&lt;$D4534+Настройки!$B$7),0,MAX(0,$E4534-MAX(0,SUMIFS(Тех_Движение!$G$2:$G$5111,Тех_Движение!$D$2:$D$5111,$C4534,Тех_Движение!$B$2:$B$5111,"&lt;="&amp;K$3)-$F4534)))</f>
        <v/>
      </c>
      <c r="L4534" s="54">
        <f>IF(OR($B4534="",L$3&lt;$D4534+Настройки!$B$7),0,MAX(0,$E4534-MAX(0,SUMIFS(Тех_Движение!$G$2:$G$5111,Тех_Движение!$D$2:$D$5111,$C4534,Тех_Движение!$B$2:$B$5111,"&lt;="&amp;L$3)-$F4534)))</f>
        <v/>
      </c>
      <c r="M4534" s="54">
        <f>IF(OR($B4534="",M$3&lt;$D4534+Настройки!$B$7),0,MAX(0,$E4534-MAX(0,SUMIFS(Тех_Движение!$G$2:$G$5111,Тех_Движение!$D$2:$D$5111,$C4534,Тех_Движение!$B$2:$B$5111,"&lt;="&amp;M$3)-$F4534)))</f>
        <v/>
      </c>
      <c r="N4534" s="54">
        <f>IF(OR($B4534="",N$3&lt;$D4534+Настройки!$B$7),0,MAX(0,$E4534-MAX(0,SUMIFS(Тех_Движение!$G$2:$G$5111,Тех_Движение!$D$2:$D$5111,$C4534,Тех_Движение!$B$2:$B$5111,"&lt;="&amp;N$3)-$F4534)))</f>
        <v/>
      </c>
      <c r="O4534" s="54">
        <f>IF(OR($B4534="",O$3&lt;$D4534+Настройки!$B$7),0,MAX(0,$E4534-MAX(0,SUMIFS(Тех_Движение!$G$2:$G$5111,Тех_Движение!$D$2:$D$5111,$C4534,Тех_Движение!$B$2:$B$5111,"&lt;="&amp;O$3)-$F4534)))</f>
        <v/>
      </c>
      <c r="P4534" s="54">
        <f>IF(OR($B4534="",P$3&lt;$D4534+Настройки!$B$7),0,MAX(0,$E4534-MAX(0,SUMIFS(Тех_Движение!$G$2:$G$5111,Тех_Движение!$D$2:$D$5111,$C4534,Тех_Движение!$B$2:$B$5111,"&lt;="&amp;P$3)-$F4534)))</f>
        <v/>
      </c>
      <c r="Q4534" s="54">
        <f>IF(OR($B4534="",Q$3&lt;$D4534+Настройки!$B$7),0,MAX(0,$E4534-MAX(0,SUMIFS(Тех_Движение!$G$2:$G$5111,Тех_Движение!$D$2:$D$5111,$C4534,Тех_Движение!$B$2:$B$5111,"&lt;="&amp;Q$3)-$F4534)))</f>
        <v/>
      </c>
      <c r="R4534" s="54">
        <f>IF($B4534="","",SUM($K4534:$Q4534))</f>
        <v/>
      </c>
      <c r="S4534" s="56">
        <f>IF($B4534="","",VLOOKUP($C4534,Настройки!$A$11:$L$17,9,FALSE))</f>
        <v/>
      </c>
      <c r="T4534" s="56">
        <f>IF($B4534="","",$R4534*$S4534)</f>
        <v/>
      </c>
    </row>
    <row r="4535">
      <c r="A4535" s="20">
        <f>Тех_Движение!$A$4532</f>
        <v/>
      </c>
      <c r="B4535" s="20">
        <f>IF(Тех_Движение!$F$4532&gt;0,Тех_Движение!$I$4532,"")</f>
        <v/>
      </c>
      <c r="C4535" s="20">
        <f>IF($B4535="","",Тех_Движение!$D$4532)</f>
        <v/>
      </c>
      <c r="D4535" s="42">
        <f>IF($B4535="","",Тех_Движение!$B$4532)</f>
        <v/>
      </c>
      <c r="E4535" s="54">
        <f>IF($B4535="","",Тех_Движение!$F$4532)</f>
        <v/>
      </c>
      <c r="F4535" s="54">
        <f>IF($B4535="","",SUMIFS($E$5:$E4534,$C$5:$C4534,$C4535))</f>
        <v/>
      </c>
      <c r="G4535" s="54">
        <f>IF($B4535="","",MAX(0,$E4535-MAX(0,SUMIFS(Тех_Движение!$G$2:$G$5111,Тех_Движение!$D$2:$D$5111,$C4535,Тех_Движение!$B$2:$B$5111,"&lt;="&amp;Настройки!$B$5-1)-$F4535)))</f>
        <v/>
      </c>
      <c r="H4535" s="54">
        <f>IF($B4535="","",IF(AND($D4535&gt;=Настройки!$B$5,$D4535&lt;=Настройки!$B$6),$E4535,0))</f>
        <v/>
      </c>
      <c r="I4535" s="54">
        <f>IF($B4535="","",$G4535+$H4535-$J4535)</f>
        <v/>
      </c>
      <c r="J4535" s="54">
        <f>IF($B4535="","",MAX(0,$E4535-MAX(0,SUMIFS(Тех_Движение!$G$2:$G$5111,Тех_Движение!$D$2:$D$5111,$C4535,Тех_Движение!$B$2:$B$5111,"&lt;="&amp;Настройки!$B$6)-$F4535)))</f>
        <v/>
      </c>
      <c r="K4535" s="54">
        <f>IF(OR($B4535="",K$3&lt;$D4535+Настройки!$B$7),0,MAX(0,$E4535-MAX(0,SUMIFS(Тех_Движение!$G$2:$G$5111,Тех_Движение!$D$2:$D$5111,$C4535,Тех_Движение!$B$2:$B$5111,"&lt;="&amp;K$3)-$F4535)))</f>
        <v/>
      </c>
      <c r="L4535" s="54">
        <f>IF(OR($B4535="",L$3&lt;$D4535+Настройки!$B$7),0,MAX(0,$E4535-MAX(0,SUMIFS(Тех_Движение!$G$2:$G$5111,Тех_Движение!$D$2:$D$5111,$C4535,Тех_Движение!$B$2:$B$5111,"&lt;="&amp;L$3)-$F4535)))</f>
        <v/>
      </c>
      <c r="M4535" s="54">
        <f>IF(OR($B4535="",M$3&lt;$D4535+Настройки!$B$7),0,MAX(0,$E4535-MAX(0,SUMIFS(Тех_Движение!$G$2:$G$5111,Тех_Движение!$D$2:$D$5111,$C4535,Тех_Движение!$B$2:$B$5111,"&lt;="&amp;M$3)-$F4535)))</f>
        <v/>
      </c>
      <c r="N4535" s="54">
        <f>IF(OR($B4535="",N$3&lt;$D4535+Настройки!$B$7),0,MAX(0,$E4535-MAX(0,SUMIFS(Тех_Движение!$G$2:$G$5111,Тех_Движение!$D$2:$D$5111,$C4535,Тех_Движение!$B$2:$B$5111,"&lt;="&amp;N$3)-$F4535)))</f>
        <v/>
      </c>
      <c r="O4535" s="54">
        <f>IF(OR($B4535="",O$3&lt;$D4535+Настройки!$B$7),0,MAX(0,$E4535-MAX(0,SUMIFS(Тех_Движение!$G$2:$G$5111,Тех_Движение!$D$2:$D$5111,$C4535,Тех_Движение!$B$2:$B$5111,"&lt;="&amp;O$3)-$F4535)))</f>
        <v/>
      </c>
      <c r="P4535" s="54">
        <f>IF(OR($B4535="",P$3&lt;$D4535+Настройки!$B$7),0,MAX(0,$E4535-MAX(0,SUMIFS(Тех_Движение!$G$2:$G$5111,Тех_Движение!$D$2:$D$5111,$C4535,Тех_Движение!$B$2:$B$5111,"&lt;="&amp;P$3)-$F4535)))</f>
        <v/>
      </c>
      <c r="Q4535" s="54">
        <f>IF(OR($B4535="",Q$3&lt;$D4535+Настройки!$B$7),0,MAX(0,$E4535-MAX(0,SUMIFS(Тех_Движение!$G$2:$G$5111,Тех_Движение!$D$2:$D$5111,$C4535,Тех_Движение!$B$2:$B$5111,"&lt;="&amp;Q$3)-$F4535)))</f>
        <v/>
      </c>
      <c r="R4535" s="54">
        <f>IF($B4535="","",SUM($K4535:$Q4535))</f>
        <v/>
      </c>
      <c r="S4535" s="56">
        <f>IF($B4535="","",VLOOKUP($C4535,Настройки!$A$11:$L$17,9,FALSE))</f>
        <v/>
      </c>
      <c r="T4535" s="56">
        <f>IF($B4535="","",$R4535*$S4535)</f>
        <v/>
      </c>
    </row>
    <row r="4536">
      <c r="A4536" s="20">
        <f>Тех_Движение!$A$4533</f>
        <v/>
      </c>
      <c r="B4536" s="20">
        <f>IF(Тех_Движение!$F$4533&gt;0,Тех_Движение!$I$4533,"")</f>
        <v/>
      </c>
      <c r="C4536" s="20">
        <f>IF($B4536="","",Тех_Движение!$D$4533)</f>
        <v/>
      </c>
      <c r="D4536" s="42">
        <f>IF($B4536="","",Тех_Движение!$B$4533)</f>
        <v/>
      </c>
      <c r="E4536" s="54">
        <f>IF($B4536="","",Тех_Движение!$F$4533)</f>
        <v/>
      </c>
      <c r="F4536" s="54">
        <f>IF($B4536="","",SUMIFS($E$5:$E4535,$C$5:$C4535,$C4536))</f>
        <v/>
      </c>
      <c r="G4536" s="54">
        <f>IF($B4536="","",MAX(0,$E4536-MAX(0,SUMIFS(Тех_Движение!$G$2:$G$5111,Тех_Движение!$D$2:$D$5111,$C4536,Тех_Движение!$B$2:$B$5111,"&lt;="&amp;Настройки!$B$5-1)-$F4536)))</f>
        <v/>
      </c>
      <c r="H4536" s="54">
        <f>IF($B4536="","",IF(AND($D4536&gt;=Настройки!$B$5,$D4536&lt;=Настройки!$B$6),$E4536,0))</f>
        <v/>
      </c>
      <c r="I4536" s="54">
        <f>IF($B4536="","",$G4536+$H4536-$J4536)</f>
        <v/>
      </c>
      <c r="J4536" s="54">
        <f>IF($B4536="","",MAX(0,$E4536-MAX(0,SUMIFS(Тех_Движение!$G$2:$G$5111,Тех_Движение!$D$2:$D$5111,$C4536,Тех_Движение!$B$2:$B$5111,"&lt;="&amp;Настройки!$B$6)-$F4536)))</f>
        <v/>
      </c>
      <c r="K4536" s="54">
        <f>IF(OR($B4536="",K$3&lt;$D4536+Настройки!$B$7),0,MAX(0,$E4536-MAX(0,SUMIFS(Тех_Движение!$G$2:$G$5111,Тех_Движение!$D$2:$D$5111,$C4536,Тех_Движение!$B$2:$B$5111,"&lt;="&amp;K$3)-$F4536)))</f>
        <v/>
      </c>
      <c r="L4536" s="54">
        <f>IF(OR($B4536="",L$3&lt;$D4536+Настройки!$B$7),0,MAX(0,$E4536-MAX(0,SUMIFS(Тех_Движение!$G$2:$G$5111,Тех_Движение!$D$2:$D$5111,$C4536,Тех_Движение!$B$2:$B$5111,"&lt;="&amp;L$3)-$F4536)))</f>
        <v/>
      </c>
      <c r="M4536" s="54">
        <f>IF(OR($B4536="",M$3&lt;$D4536+Настройки!$B$7),0,MAX(0,$E4536-MAX(0,SUMIFS(Тех_Движение!$G$2:$G$5111,Тех_Движение!$D$2:$D$5111,$C4536,Тех_Движение!$B$2:$B$5111,"&lt;="&amp;M$3)-$F4536)))</f>
        <v/>
      </c>
      <c r="N4536" s="54">
        <f>IF(OR($B4536="",N$3&lt;$D4536+Настройки!$B$7),0,MAX(0,$E4536-MAX(0,SUMIFS(Тех_Движение!$G$2:$G$5111,Тех_Движение!$D$2:$D$5111,$C4536,Тех_Движение!$B$2:$B$5111,"&lt;="&amp;N$3)-$F4536)))</f>
        <v/>
      </c>
      <c r="O4536" s="54">
        <f>IF(OR($B4536="",O$3&lt;$D4536+Настройки!$B$7),0,MAX(0,$E4536-MAX(0,SUMIFS(Тех_Движение!$G$2:$G$5111,Тех_Движение!$D$2:$D$5111,$C4536,Тех_Движение!$B$2:$B$5111,"&lt;="&amp;O$3)-$F4536)))</f>
        <v/>
      </c>
      <c r="P4536" s="54">
        <f>IF(OR($B4536="",P$3&lt;$D4536+Настройки!$B$7),0,MAX(0,$E4536-MAX(0,SUMIFS(Тех_Движение!$G$2:$G$5111,Тех_Движение!$D$2:$D$5111,$C4536,Тех_Движение!$B$2:$B$5111,"&lt;="&amp;P$3)-$F4536)))</f>
        <v/>
      </c>
      <c r="Q4536" s="54">
        <f>IF(OR($B4536="",Q$3&lt;$D4536+Настройки!$B$7),0,MAX(0,$E4536-MAX(0,SUMIFS(Тех_Движение!$G$2:$G$5111,Тех_Движение!$D$2:$D$5111,$C4536,Тех_Движение!$B$2:$B$5111,"&lt;="&amp;Q$3)-$F4536)))</f>
        <v/>
      </c>
      <c r="R4536" s="54">
        <f>IF($B4536="","",SUM($K4536:$Q4536))</f>
        <v/>
      </c>
      <c r="S4536" s="56">
        <f>IF($B4536="","",VLOOKUP($C4536,Настройки!$A$11:$L$17,9,FALSE))</f>
        <v/>
      </c>
      <c r="T4536" s="56">
        <f>IF($B4536="","",$R4536*$S4536)</f>
        <v/>
      </c>
    </row>
    <row r="4537">
      <c r="A4537" s="20">
        <f>Тех_Движение!$A$4534</f>
        <v/>
      </c>
      <c r="B4537" s="20">
        <f>IF(Тех_Движение!$F$4534&gt;0,Тех_Движение!$I$4534,"")</f>
        <v/>
      </c>
      <c r="C4537" s="20">
        <f>IF($B4537="","",Тех_Движение!$D$4534)</f>
        <v/>
      </c>
      <c r="D4537" s="42">
        <f>IF($B4537="","",Тех_Движение!$B$4534)</f>
        <v/>
      </c>
      <c r="E4537" s="54">
        <f>IF($B4537="","",Тех_Движение!$F$4534)</f>
        <v/>
      </c>
      <c r="F4537" s="54">
        <f>IF($B4537="","",SUMIFS($E$5:$E4536,$C$5:$C4536,$C4537))</f>
        <v/>
      </c>
      <c r="G4537" s="54">
        <f>IF($B4537="","",MAX(0,$E4537-MAX(0,SUMIFS(Тех_Движение!$G$2:$G$5111,Тех_Движение!$D$2:$D$5111,$C4537,Тех_Движение!$B$2:$B$5111,"&lt;="&amp;Настройки!$B$5-1)-$F4537)))</f>
        <v/>
      </c>
      <c r="H4537" s="54">
        <f>IF($B4537="","",IF(AND($D4537&gt;=Настройки!$B$5,$D4537&lt;=Настройки!$B$6),$E4537,0))</f>
        <v/>
      </c>
      <c r="I4537" s="54">
        <f>IF($B4537="","",$G4537+$H4537-$J4537)</f>
        <v/>
      </c>
      <c r="J4537" s="54">
        <f>IF($B4537="","",MAX(0,$E4537-MAX(0,SUMIFS(Тех_Движение!$G$2:$G$5111,Тех_Движение!$D$2:$D$5111,$C4537,Тех_Движение!$B$2:$B$5111,"&lt;="&amp;Настройки!$B$6)-$F4537)))</f>
        <v/>
      </c>
      <c r="K4537" s="54">
        <f>IF(OR($B4537="",K$3&lt;$D4537+Настройки!$B$7),0,MAX(0,$E4537-MAX(0,SUMIFS(Тех_Движение!$G$2:$G$5111,Тех_Движение!$D$2:$D$5111,$C4537,Тех_Движение!$B$2:$B$5111,"&lt;="&amp;K$3)-$F4537)))</f>
        <v/>
      </c>
      <c r="L4537" s="54">
        <f>IF(OR($B4537="",L$3&lt;$D4537+Настройки!$B$7),0,MAX(0,$E4537-MAX(0,SUMIFS(Тех_Движение!$G$2:$G$5111,Тех_Движение!$D$2:$D$5111,$C4537,Тех_Движение!$B$2:$B$5111,"&lt;="&amp;L$3)-$F4537)))</f>
        <v/>
      </c>
      <c r="M4537" s="54">
        <f>IF(OR($B4537="",M$3&lt;$D4537+Настройки!$B$7),0,MAX(0,$E4537-MAX(0,SUMIFS(Тех_Движение!$G$2:$G$5111,Тех_Движение!$D$2:$D$5111,$C4537,Тех_Движение!$B$2:$B$5111,"&lt;="&amp;M$3)-$F4537)))</f>
        <v/>
      </c>
      <c r="N4537" s="54">
        <f>IF(OR($B4537="",N$3&lt;$D4537+Настройки!$B$7),0,MAX(0,$E4537-MAX(0,SUMIFS(Тех_Движение!$G$2:$G$5111,Тех_Движение!$D$2:$D$5111,$C4537,Тех_Движение!$B$2:$B$5111,"&lt;="&amp;N$3)-$F4537)))</f>
        <v/>
      </c>
      <c r="O4537" s="54">
        <f>IF(OR($B4537="",O$3&lt;$D4537+Настройки!$B$7),0,MAX(0,$E4537-MAX(0,SUMIFS(Тех_Движение!$G$2:$G$5111,Тех_Движение!$D$2:$D$5111,$C4537,Тех_Движение!$B$2:$B$5111,"&lt;="&amp;O$3)-$F4537)))</f>
        <v/>
      </c>
      <c r="P4537" s="54">
        <f>IF(OR($B4537="",P$3&lt;$D4537+Настройки!$B$7),0,MAX(0,$E4537-MAX(0,SUMIFS(Тех_Движение!$G$2:$G$5111,Тех_Движение!$D$2:$D$5111,$C4537,Тех_Движение!$B$2:$B$5111,"&lt;="&amp;P$3)-$F4537)))</f>
        <v/>
      </c>
      <c r="Q4537" s="54">
        <f>IF(OR($B4537="",Q$3&lt;$D4537+Настройки!$B$7),0,MAX(0,$E4537-MAX(0,SUMIFS(Тех_Движение!$G$2:$G$5111,Тех_Движение!$D$2:$D$5111,$C4537,Тех_Движение!$B$2:$B$5111,"&lt;="&amp;Q$3)-$F4537)))</f>
        <v/>
      </c>
      <c r="R4537" s="54">
        <f>IF($B4537="","",SUM($K4537:$Q4537))</f>
        <v/>
      </c>
      <c r="S4537" s="56">
        <f>IF($B4537="","",VLOOKUP($C4537,Настройки!$A$11:$L$17,9,FALSE))</f>
        <v/>
      </c>
      <c r="T4537" s="56">
        <f>IF($B4537="","",$R4537*$S4537)</f>
        <v/>
      </c>
    </row>
    <row r="4538">
      <c r="A4538" s="20">
        <f>Тех_Движение!$A$4535</f>
        <v/>
      </c>
      <c r="B4538" s="20">
        <f>IF(Тех_Движение!$F$4535&gt;0,Тех_Движение!$I$4535,"")</f>
        <v/>
      </c>
      <c r="C4538" s="20">
        <f>IF($B4538="","",Тех_Движение!$D$4535)</f>
        <v/>
      </c>
      <c r="D4538" s="42">
        <f>IF($B4538="","",Тех_Движение!$B$4535)</f>
        <v/>
      </c>
      <c r="E4538" s="54">
        <f>IF($B4538="","",Тех_Движение!$F$4535)</f>
        <v/>
      </c>
      <c r="F4538" s="54">
        <f>IF($B4538="","",SUMIFS($E$5:$E4537,$C$5:$C4537,$C4538))</f>
        <v/>
      </c>
      <c r="G4538" s="54">
        <f>IF($B4538="","",MAX(0,$E4538-MAX(0,SUMIFS(Тех_Движение!$G$2:$G$5111,Тех_Движение!$D$2:$D$5111,$C4538,Тех_Движение!$B$2:$B$5111,"&lt;="&amp;Настройки!$B$5-1)-$F4538)))</f>
        <v/>
      </c>
      <c r="H4538" s="54">
        <f>IF($B4538="","",IF(AND($D4538&gt;=Настройки!$B$5,$D4538&lt;=Настройки!$B$6),$E4538,0))</f>
        <v/>
      </c>
      <c r="I4538" s="54">
        <f>IF($B4538="","",$G4538+$H4538-$J4538)</f>
        <v/>
      </c>
      <c r="J4538" s="54">
        <f>IF($B4538="","",MAX(0,$E4538-MAX(0,SUMIFS(Тех_Движение!$G$2:$G$5111,Тех_Движение!$D$2:$D$5111,$C4538,Тех_Движение!$B$2:$B$5111,"&lt;="&amp;Настройки!$B$6)-$F4538)))</f>
        <v/>
      </c>
      <c r="K4538" s="54">
        <f>IF(OR($B4538="",K$3&lt;$D4538+Настройки!$B$7),0,MAX(0,$E4538-MAX(0,SUMIFS(Тех_Движение!$G$2:$G$5111,Тех_Движение!$D$2:$D$5111,$C4538,Тех_Движение!$B$2:$B$5111,"&lt;="&amp;K$3)-$F4538)))</f>
        <v/>
      </c>
      <c r="L4538" s="54">
        <f>IF(OR($B4538="",L$3&lt;$D4538+Настройки!$B$7),0,MAX(0,$E4538-MAX(0,SUMIFS(Тех_Движение!$G$2:$G$5111,Тех_Движение!$D$2:$D$5111,$C4538,Тех_Движение!$B$2:$B$5111,"&lt;="&amp;L$3)-$F4538)))</f>
        <v/>
      </c>
      <c r="M4538" s="54">
        <f>IF(OR($B4538="",M$3&lt;$D4538+Настройки!$B$7),0,MAX(0,$E4538-MAX(0,SUMIFS(Тех_Движение!$G$2:$G$5111,Тех_Движение!$D$2:$D$5111,$C4538,Тех_Движение!$B$2:$B$5111,"&lt;="&amp;M$3)-$F4538)))</f>
        <v/>
      </c>
      <c r="N4538" s="54">
        <f>IF(OR($B4538="",N$3&lt;$D4538+Настройки!$B$7),0,MAX(0,$E4538-MAX(0,SUMIFS(Тех_Движение!$G$2:$G$5111,Тех_Движение!$D$2:$D$5111,$C4538,Тех_Движение!$B$2:$B$5111,"&lt;="&amp;N$3)-$F4538)))</f>
        <v/>
      </c>
      <c r="O4538" s="54">
        <f>IF(OR($B4538="",O$3&lt;$D4538+Настройки!$B$7),0,MAX(0,$E4538-MAX(0,SUMIFS(Тех_Движение!$G$2:$G$5111,Тех_Движение!$D$2:$D$5111,$C4538,Тех_Движение!$B$2:$B$5111,"&lt;="&amp;O$3)-$F4538)))</f>
        <v/>
      </c>
      <c r="P4538" s="54">
        <f>IF(OR($B4538="",P$3&lt;$D4538+Настройки!$B$7),0,MAX(0,$E4538-MAX(0,SUMIFS(Тех_Движение!$G$2:$G$5111,Тех_Движение!$D$2:$D$5111,$C4538,Тех_Движение!$B$2:$B$5111,"&lt;="&amp;P$3)-$F4538)))</f>
        <v/>
      </c>
      <c r="Q4538" s="54">
        <f>IF(OR($B4538="",Q$3&lt;$D4538+Настройки!$B$7),0,MAX(0,$E4538-MAX(0,SUMIFS(Тех_Движение!$G$2:$G$5111,Тех_Движение!$D$2:$D$5111,$C4538,Тех_Движение!$B$2:$B$5111,"&lt;="&amp;Q$3)-$F4538)))</f>
        <v/>
      </c>
      <c r="R4538" s="54">
        <f>IF($B4538="","",SUM($K4538:$Q4538))</f>
        <v/>
      </c>
      <c r="S4538" s="56">
        <f>IF($B4538="","",VLOOKUP($C4538,Настройки!$A$11:$L$17,9,FALSE))</f>
        <v/>
      </c>
      <c r="T4538" s="56">
        <f>IF($B4538="","",$R4538*$S4538)</f>
        <v/>
      </c>
    </row>
    <row r="4539">
      <c r="A4539" s="20">
        <f>Тех_Движение!$A$4536</f>
        <v/>
      </c>
      <c r="B4539" s="20">
        <f>IF(Тех_Движение!$F$4536&gt;0,Тех_Движение!$I$4536,"")</f>
        <v/>
      </c>
      <c r="C4539" s="20">
        <f>IF($B4539="","",Тех_Движение!$D$4536)</f>
        <v/>
      </c>
      <c r="D4539" s="42">
        <f>IF($B4539="","",Тех_Движение!$B$4536)</f>
        <v/>
      </c>
      <c r="E4539" s="54">
        <f>IF($B4539="","",Тех_Движение!$F$4536)</f>
        <v/>
      </c>
      <c r="F4539" s="54">
        <f>IF($B4539="","",SUMIFS($E$5:$E4538,$C$5:$C4538,$C4539))</f>
        <v/>
      </c>
      <c r="G4539" s="54">
        <f>IF($B4539="","",MAX(0,$E4539-MAX(0,SUMIFS(Тех_Движение!$G$2:$G$5111,Тех_Движение!$D$2:$D$5111,$C4539,Тех_Движение!$B$2:$B$5111,"&lt;="&amp;Настройки!$B$5-1)-$F4539)))</f>
        <v/>
      </c>
      <c r="H4539" s="54">
        <f>IF($B4539="","",IF(AND($D4539&gt;=Настройки!$B$5,$D4539&lt;=Настройки!$B$6),$E4539,0))</f>
        <v/>
      </c>
      <c r="I4539" s="54">
        <f>IF($B4539="","",$G4539+$H4539-$J4539)</f>
        <v/>
      </c>
      <c r="J4539" s="54">
        <f>IF($B4539="","",MAX(0,$E4539-MAX(0,SUMIFS(Тех_Движение!$G$2:$G$5111,Тех_Движение!$D$2:$D$5111,$C4539,Тех_Движение!$B$2:$B$5111,"&lt;="&amp;Настройки!$B$6)-$F4539)))</f>
        <v/>
      </c>
      <c r="K4539" s="54">
        <f>IF(OR($B4539="",K$3&lt;$D4539+Настройки!$B$7),0,MAX(0,$E4539-MAX(0,SUMIFS(Тех_Движение!$G$2:$G$5111,Тех_Движение!$D$2:$D$5111,$C4539,Тех_Движение!$B$2:$B$5111,"&lt;="&amp;K$3)-$F4539)))</f>
        <v/>
      </c>
      <c r="L4539" s="54">
        <f>IF(OR($B4539="",L$3&lt;$D4539+Настройки!$B$7),0,MAX(0,$E4539-MAX(0,SUMIFS(Тех_Движение!$G$2:$G$5111,Тех_Движение!$D$2:$D$5111,$C4539,Тех_Движение!$B$2:$B$5111,"&lt;="&amp;L$3)-$F4539)))</f>
        <v/>
      </c>
      <c r="M4539" s="54">
        <f>IF(OR($B4539="",M$3&lt;$D4539+Настройки!$B$7),0,MAX(0,$E4539-MAX(0,SUMIFS(Тех_Движение!$G$2:$G$5111,Тех_Движение!$D$2:$D$5111,$C4539,Тех_Движение!$B$2:$B$5111,"&lt;="&amp;M$3)-$F4539)))</f>
        <v/>
      </c>
      <c r="N4539" s="54">
        <f>IF(OR($B4539="",N$3&lt;$D4539+Настройки!$B$7),0,MAX(0,$E4539-MAX(0,SUMIFS(Тех_Движение!$G$2:$G$5111,Тех_Движение!$D$2:$D$5111,$C4539,Тех_Движение!$B$2:$B$5111,"&lt;="&amp;N$3)-$F4539)))</f>
        <v/>
      </c>
      <c r="O4539" s="54">
        <f>IF(OR($B4539="",O$3&lt;$D4539+Настройки!$B$7),0,MAX(0,$E4539-MAX(0,SUMIFS(Тех_Движение!$G$2:$G$5111,Тех_Движение!$D$2:$D$5111,$C4539,Тех_Движение!$B$2:$B$5111,"&lt;="&amp;O$3)-$F4539)))</f>
        <v/>
      </c>
      <c r="P4539" s="54">
        <f>IF(OR($B4539="",P$3&lt;$D4539+Настройки!$B$7),0,MAX(0,$E4539-MAX(0,SUMIFS(Тех_Движение!$G$2:$G$5111,Тех_Движение!$D$2:$D$5111,$C4539,Тех_Движение!$B$2:$B$5111,"&lt;="&amp;P$3)-$F4539)))</f>
        <v/>
      </c>
      <c r="Q4539" s="54">
        <f>IF(OR($B4539="",Q$3&lt;$D4539+Настройки!$B$7),0,MAX(0,$E4539-MAX(0,SUMIFS(Тех_Движение!$G$2:$G$5111,Тех_Движение!$D$2:$D$5111,$C4539,Тех_Движение!$B$2:$B$5111,"&lt;="&amp;Q$3)-$F4539)))</f>
        <v/>
      </c>
      <c r="R4539" s="54">
        <f>IF($B4539="","",SUM($K4539:$Q4539))</f>
        <v/>
      </c>
      <c r="S4539" s="56">
        <f>IF($B4539="","",VLOOKUP($C4539,Настройки!$A$11:$L$17,9,FALSE))</f>
        <v/>
      </c>
      <c r="T4539" s="56">
        <f>IF($B4539="","",$R4539*$S4539)</f>
        <v/>
      </c>
    </row>
    <row r="4540">
      <c r="A4540" s="20">
        <f>Тех_Движение!$A$4537</f>
        <v/>
      </c>
      <c r="B4540" s="20">
        <f>IF(Тех_Движение!$F$4537&gt;0,Тех_Движение!$I$4537,"")</f>
        <v/>
      </c>
      <c r="C4540" s="20">
        <f>IF($B4540="","",Тех_Движение!$D$4537)</f>
        <v/>
      </c>
      <c r="D4540" s="42">
        <f>IF($B4540="","",Тех_Движение!$B$4537)</f>
        <v/>
      </c>
      <c r="E4540" s="54">
        <f>IF($B4540="","",Тех_Движение!$F$4537)</f>
        <v/>
      </c>
      <c r="F4540" s="54">
        <f>IF($B4540="","",SUMIFS($E$5:$E4539,$C$5:$C4539,$C4540))</f>
        <v/>
      </c>
      <c r="G4540" s="54">
        <f>IF($B4540="","",MAX(0,$E4540-MAX(0,SUMIFS(Тех_Движение!$G$2:$G$5111,Тех_Движение!$D$2:$D$5111,$C4540,Тех_Движение!$B$2:$B$5111,"&lt;="&amp;Настройки!$B$5-1)-$F4540)))</f>
        <v/>
      </c>
      <c r="H4540" s="54">
        <f>IF($B4540="","",IF(AND($D4540&gt;=Настройки!$B$5,$D4540&lt;=Настройки!$B$6),$E4540,0))</f>
        <v/>
      </c>
      <c r="I4540" s="54">
        <f>IF($B4540="","",$G4540+$H4540-$J4540)</f>
        <v/>
      </c>
      <c r="J4540" s="54">
        <f>IF($B4540="","",MAX(0,$E4540-MAX(0,SUMIFS(Тех_Движение!$G$2:$G$5111,Тех_Движение!$D$2:$D$5111,$C4540,Тех_Движение!$B$2:$B$5111,"&lt;="&amp;Настройки!$B$6)-$F4540)))</f>
        <v/>
      </c>
      <c r="K4540" s="54">
        <f>IF(OR($B4540="",K$3&lt;$D4540+Настройки!$B$7),0,MAX(0,$E4540-MAX(0,SUMIFS(Тех_Движение!$G$2:$G$5111,Тех_Движение!$D$2:$D$5111,$C4540,Тех_Движение!$B$2:$B$5111,"&lt;="&amp;K$3)-$F4540)))</f>
        <v/>
      </c>
      <c r="L4540" s="54">
        <f>IF(OR($B4540="",L$3&lt;$D4540+Настройки!$B$7),0,MAX(0,$E4540-MAX(0,SUMIFS(Тех_Движение!$G$2:$G$5111,Тех_Движение!$D$2:$D$5111,$C4540,Тех_Движение!$B$2:$B$5111,"&lt;="&amp;L$3)-$F4540)))</f>
        <v/>
      </c>
      <c r="M4540" s="54">
        <f>IF(OR($B4540="",M$3&lt;$D4540+Настройки!$B$7),0,MAX(0,$E4540-MAX(0,SUMIFS(Тех_Движение!$G$2:$G$5111,Тех_Движение!$D$2:$D$5111,$C4540,Тех_Движение!$B$2:$B$5111,"&lt;="&amp;M$3)-$F4540)))</f>
        <v/>
      </c>
      <c r="N4540" s="54">
        <f>IF(OR($B4540="",N$3&lt;$D4540+Настройки!$B$7),0,MAX(0,$E4540-MAX(0,SUMIFS(Тех_Движение!$G$2:$G$5111,Тех_Движение!$D$2:$D$5111,$C4540,Тех_Движение!$B$2:$B$5111,"&lt;="&amp;N$3)-$F4540)))</f>
        <v/>
      </c>
      <c r="O4540" s="54">
        <f>IF(OR($B4540="",O$3&lt;$D4540+Настройки!$B$7),0,MAX(0,$E4540-MAX(0,SUMIFS(Тех_Движение!$G$2:$G$5111,Тех_Движение!$D$2:$D$5111,$C4540,Тех_Движение!$B$2:$B$5111,"&lt;="&amp;O$3)-$F4540)))</f>
        <v/>
      </c>
      <c r="P4540" s="54">
        <f>IF(OR($B4540="",P$3&lt;$D4540+Настройки!$B$7),0,MAX(0,$E4540-MAX(0,SUMIFS(Тех_Движение!$G$2:$G$5111,Тех_Движение!$D$2:$D$5111,$C4540,Тех_Движение!$B$2:$B$5111,"&lt;="&amp;P$3)-$F4540)))</f>
        <v/>
      </c>
      <c r="Q4540" s="54">
        <f>IF(OR($B4540="",Q$3&lt;$D4540+Настройки!$B$7),0,MAX(0,$E4540-MAX(0,SUMIFS(Тех_Движение!$G$2:$G$5111,Тех_Движение!$D$2:$D$5111,$C4540,Тех_Движение!$B$2:$B$5111,"&lt;="&amp;Q$3)-$F4540)))</f>
        <v/>
      </c>
      <c r="R4540" s="54">
        <f>IF($B4540="","",SUM($K4540:$Q4540))</f>
        <v/>
      </c>
      <c r="S4540" s="56">
        <f>IF($B4540="","",VLOOKUP($C4540,Настройки!$A$11:$L$17,9,FALSE))</f>
        <v/>
      </c>
      <c r="T4540" s="56">
        <f>IF($B4540="","",$R4540*$S4540)</f>
        <v/>
      </c>
    </row>
    <row r="4541">
      <c r="A4541" s="20">
        <f>Тех_Движение!$A$4538</f>
        <v/>
      </c>
      <c r="B4541" s="20">
        <f>IF(Тех_Движение!$F$4538&gt;0,Тех_Движение!$I$4538,"")</f>
        <v/>
      </c>
      <c r="C4541" s="20">
        <f>IF($B4541="","",Тех_Движение!$D$4538)</f>
        <v/>
      </c>
      <c r="D4541" s="42">
        <f>IF($B4541="","",Тех_Движение!$B$4538)</f>
        <v/>
      </c>
      <c r="E4541" s="54">
        <f>IF($B4541="","",Тех_Движение!$F$4538)</f>
        <v/>
      </c>
      <c r="F4541" s="54">
        <f>IF($B4541="","",SUMIFS($E$5:$E4540,$C$5:$C4540,$C4541))</f>
        <v/>
      </c>
      <c r="G4541" s="54">
        <f>IF($B4541="","",MAX(0,$E4541-MAX(0,SUMIFS(Тех_Движение!$G$2:$G$5111,Тех_Движение!$D$2:$D$5111,$C4541,Тех_Движение!$B$2:$B$5111,"&lt;="&amp;Настройки!$B$5-1)-$F4541)))</f>
        <v/>
      </c>
      <c r="H4541" s="54">
        <f>IF($B4541="","",IF(AND($D4541&gt;=Настройки!$B$5,$D4541&lt;=Настройки!$B$6),$E4541,0))</f>
        <v/>
      </c>
      <c r="I4541" s="54">
        <f>IF($B4541="","",$G4541+$H4541-$J4541)</f>
        <v/>
      </c>
      <c r="J4541" s="54">
        <f>IF($B4541="","",MAX(0,$E4541-MAX(0,SUMIFS(Тех_Движение!$G$2:$G$5111,Тех_Движение!$D$2:$D$5111,$C4541,Тех_Движение!$B$2:$B$5111,"&lt;="&amp;Настройки!$B$6)-$F4541)))</f>
        <v/>
      </c>
      <c r="K4541" s="54">
        <f>IF(OR($B4541="",K$3&lt;$D4541+Настройки!$B$7),0,MAX(0,$E4541-MAX(0,SUMIFS(Тех_Движение!$G$2:$G$5111,Тех_Движение!$D$2:$D$5111,$C4541,Тех_Движение!$B$2:$B$5111,"&lt;="&amp;K$3)-$F4541)))</f>
        <v/>
      </c>
      <c r="L4541" s="54">
        <f>IF(OR($B4541="",L$3&lt;$D4541+Настройки!$B$7),0,MAX(0,$E4541-MAX(0,SUMIFS(Тех_Движение!$G$2:$G$5111,Тех_Движение!$D$2:$D$5111,$C4541,Тех_Движение!$B$2:$B$5111,"&lt;="&amp;L$3)-$F4541)))</f>
        <v/>
      </c>
      <c r="M4541" s="54">
        <f>IF(OR($B4541="",M$3&lt;$D4541+Настройки!$B$7),0,MAX(0,$E4541-MAX(0,SUMIFS(Тех_Движение!$G$2:$G$5111,Тех_Движение!$D$2:$D$5111,$C4541,Тех_Движение!$B$2:$B$5111,"&lt;="&amp;M$3)-$F4541)))</f>
        <v/>
      </c>
      <c r="N4541" s="54">
        <f>IF(OR($B4541="",N$3&lt;$D4541+Настройки!$B$7),0,MAX(0,$E4541-MAX(0,SUMIFS(Тех_Движение!$G$2:$G$5111,Тех_Движение!$D$2:$D$5111,$C4541,Тех_Движение!$B$2:$B$5111,"&lt;="&amp;N$3)-$F4541)))</f>
        <v/>
      </c>
      <c r="O4541" s="54">
        <f>IF(OR($B4541="",O$3&lt;$D4541+Настройки!$B$7),0,MAX(0,$E4541-MAX(0,SUMIFS(Тех_Движение!$G$2:$G$5111,Тех_Движение!$D$2:$D$5111,$C4541,Тех_Движение!$B$2:$B$5111,"&lt;="&amp;O$3)-$F4541)))</f>
        <v/>
      </c>
      <c r="P4541" s="54">
        <f>IF(OR($B4541="",P$3&lt;$D4541+Настройки!$B$7),0,MAX(0,$E4541-MAX(0,SUMIFS(Тех_Движение!$G$2:$G$5111,Тех_Движение!$D$2:$D$5111,$C4541,Тех_Движение!$B$2:$B$5111,"&lt;="&amp;P$3)-$F4541)))</f>
        <v/>
      </c>
      <c r="Q4541" s="54">
        <f>IF(OR($B4541="",Q$3&lt;$D4541+Настройки!$B$7),0,MAX(0,$E4541-MAX(0,SUMIFS(Тех_Движение!$G$2:$G$5111,Тех_Движение!$D$2:$D$5111,$C4541,Тех_Движение!$B$2:$B$5111,"&lt;="&amp;Q$3)-$F4541)))</f>
        <v/>
      </c>
      <c r="R4541" s="54">
        <f>IF($B4541="","",SUM($K4541:$Q4541))</f>
        <v/>
      </c>
      <c r="S4541" s="56">
        <f>IF($B4541="","",VLOOKUP($C4541,Настройки!$A$11:$L$17,9,FALSE))</f>
        <v/>
      </c>
      <c r="T4541" s="56">
        <f>IF($B4541="","",$R4541*$S4541)</f>
        <v/>
      </c>
    </row>
    <row r="4542">
      <c r="A4542" s="20">
        <f>Тех_Движение!$A$4539</f>
        <v/>
      </c>
      <c r="B4542" s="20">
        <f>IF(Тех_Движение!$F$4539&gt;0,Тех_Движение!$I$4539,"")</f>
        <v/>
      </c>
      <c r="C4542" s="20">
        <f>IF($B4542="","",Тех_Движение!$D$4539)</f>
        <v/>
      </c>
      <c r="D4542" s="42">
        <f>IF($B4542="","",Тех_Движение!$B$4539)</f>
        <v/>
      </c>
      <c r="E4542" s="54">
        <f>IF($B4542="","",Тех_Движение!$F$4539)</f>
        <v/>
      </c>
      <c r="F4542" s="54">
        <f>IF($B4542="","",SUMIFS($E$5:$E4541,$C$5:$C4541,$C4542))</f>
        <v/>
      </c>
      <c r="G4542" s="54">
        <f>IF($B4542="","",MAX(0,$E4542-MAX(0,SUMIFS(Тех_Движение!$G$2:$G$5111,Тех_Движение!$D$2:$D$5111,$C4542,Тех_Движение!$B$2:$B$5111,"&lt;="&amp;Настройки!$B$5-1)-$F4542)))</f>
        <v/>
      </c>
      <c r="H4542" s="54">
        <f>IF($B4542="","",IF(AND($D4542&gt;=Настройки!$B$5,$D4542&lt;=Настройки!$B$6),$E4542,0))</f>
        <v/>
      </c>
      <c r="I4542" s="54">
        <f>IF($B4542="","",$G4542+$H4542-$J4542)</f>
        <v/>
      </c>
      <c r="J4542" s="54">
        <f>IF($B4542="","",MAX(0,$E4542-MAX(0,SUMIFS(Тех_Движение!$G$2:$G$5111,Тех_Движение!$D$2:$D$5111,$C4542,Тех_Движение!$B$2:$B$5111,"&lt;="&amp;Настройки!$B$6)-$F4542)))</f>
        <v/>
      </c>
      <c r="K4542" s="54">
        <f>IF(OR($B4542="",K$3&lt;$D4542+Настройки!$B$7),0,MAX(0,$E4542-MAX(0,SUMIFS(Тех_Движение!$G$2:$G$5111,Тех_Движение!$D$2:$D$5111,$C4542,Тех_Движение!$B$2:$B$5111,"&lt;="&amp;K$3)-$F4542)))</f>
        <v/>
      </c>
      <c r="L4542" s="54">
        <f>IF(OR($B4542="",L$3&lt;$D4542+Настройки!$B$7),0,MAX(0,$E4542-MAX(0,SUMIFS(Тех_Движение!$G$2:$G$5111,Тех_Движение!$D$2:$D$5111,$C4542,Тех_Движение!$B$2:$B$5111,"&lt;="&amp;L$3)-$F4542)))</f>
        <v/>
      </c>
      <c r="M4542" s="54">
        <f>IF(OR($B4542="",M$3&lt;$D4542+Настройки!$B$7),0,MAX(0,$E4542-MAX(0,SUMIFS(Тех_Движение!$G$2:$G$5111,Тех_Движение!$D$2:$D$5111,$C4542,Тех_Движение!$B$2:$B$5111,"&lt;="&amp;M$3)-$F4542)))</f>
        <v/>
      </c>
      <c r="N4542" s="54">
        <f>IF(OR($B4542="",N$3&lt;$D4542+Настройки!$B$7),0,MAX(0,$E4542-MAX(0,SUMIFS(Тех_Движение!$G$2:$G$5111,Тех_Движение!$D$2:$D$5111,$C4542,Тех_Движение!$B$2:$B$5111,"&lt;="&amp;N$3)-$F4542)))</f>
        <v/>
      </c>
      <c r="O4542" s="54">
        <f>IF(OR($B4542="",O$3&lt;$D4542+Настройки!$B$7),0,MAX(0,$E4542-MAX(0,SUMIFS(Тех_Движение!$G$2:$G$5111,Тех_Движение!$D$2:$D$5111,$C4542,Тех_Движение!$B$2:$B$5111,"&lt;="&amp;O$3)-$F4542)))</f>
        <v/>
      </c>
      <c r="P4542" s="54">
        <f>IF(OR($B4542="",P$3&lt;$D4542+Настройки!$B$7),0,MAX(0,$E4542-MAX(0,SUMIFS(Тех_Движение!$G$2:$G$5111,Тех_Движение!$D$2:$D$5111,$C4542,Тех_Движение!$B$2:$B$5111,"&lt;="&amp;P$3)-$F4542)))</f>
        <v/>
      </c>
      <c r="Q4542" s="54">
        <f>IF(OR($B4542="",Q$3&lt;$D4542+Настройки!$B$7),0,MAX(0,$E4542-MAX(0,SUMIFS(Тех_Движение!$G$2:$G$5111,Тех_Движение!$D$2:$D$5111,$C4542,Тех_Движение!$B$2:$B$5111,"&lt;="&amp;Q$3)-$F4542)))</f>
        <v/>
      </c>
      <c r="R4542" s="54">
        <f>IF($B4542="","",SUM($K4542:$Q4542))</f>
        <v/>
      </c>
      <c r="S4542" s="56">
        <f>IF($B4542="","",VLOOKUP($C4542,Настройки!$A$11:$L$17,9,FALSE))</f>
        <v/>
      </c>
      <c r="T4542" s="56">
        <f>IF($B4542="","",$R4542*$S4542)</f>
        <v/>
      </c>
    </row>
    <row r="4543">
      <c r="A4543" s="20">
        <f>Тех_Движение!$A$4540</f>
        <v/>
      </c>
      <c r="B4543" s="20">
        <f>IF(Тех_Движение!$F$4540&gt;0,Тех_Движение!$I$4540,"")</f>
        <v/>
      </c>
      <c r="C4543" s="20">
        <f>IF($B4543="","",Тех_Движение!$D$4540)</f>
        <v/>
      </c>
      <c r="D4543" s="42">
        <f>IF($B4543="","",Тех_Движение!$B$4540)</f>
        <v/>
      </c>
      <c r="E4543" s="54">
        <f>IF($B4543="","",Тех_Движение!$F$4540)</f>
        <v/>
      </c>
      <c r="F4543" s="54">
        <f>IF($B4543="","",SUMIFS($E$5:$E4542,$C$5:$C4542,$C4543))</f>
        <v/>
      </c>
      <c r="G4543" s="54">
        <f>IF($B4543="","",MAX(0,$E4543-MAX(0,SUMIFS(Тех_Движение!$G$2:$G$5111,Тех_Движение!$D$2:$D$5111,$C4543,Тех_Движение!$B$2:$B$5111,"&lt;="&amp;Настройки!$B$5-1)-$F4543)))</f>
        <v/>
      </c>
      <c r="H4543" s="54">
        <f>IF($B4543="","",IF(AND($D4543&gt;=Настройки!$B$5,$D4543&lt;=Настройки!$B$6),$E4543,0))</f>
        <v/>
      </c>
      <c r="I4543" s="54">
        <f>IF($B4543="","",$G4543+$H4543-$J4543)</f>
        <v/>
      </c>
      <c r="J4543" s="54">
        <f>IF($B4543="","",MAX(0,$E4543-MAX(0,SUMIFS(Тех_Движение!$G$2:$G$5111,Тех_Движение!$D$2:$D$5111,$C4543,Тех_Движение!$B$2:$B$5111,"&lt;="&amp;Настройки!$B$6)-$F4543)))</f>
        <v/>
      </c>
      <c r="K4543" s="54">
        <f>IF(OR($B4543="",K$3&lt;$D4543+Настройки!$B$7),0,MAX(0,$E4543-MAX(0,SUMIFS(Тех_Движение!$G$2:$G$5111,Тех_Движение!$D$2:$D$5111,$C4543,Тех_Движение!$B$2:$B$5111,"&lt;="&amp;K$3)-$F4543)))</f>
        <v/>
      </c>
      <c r="L4543" s="54">
        <f>IF(OR($B4543="",L$3&lt;$D4543+Настройки!$B$7),0,MAX(0,$E4543-MAX(0,SUMIFS(Тех_Движение!$G$2:$G$5111,Тех_Движение!$D$2:$D$5111,$C4543,Тех_Движение!$B$2:$B$5111,"&lt;="&amp;L$3)-$F4543)))</f>
        <v/>
      </c>
      <c r="M4543" s="54">
        <f>IF(OR($B4543="",M$3&lt;$D4543+Настройки!$B$7),0,MAX(0,$E4543-MAX(0,SUMIFS(Тех_Движение!$G$2:$G$5111,Тех_Движение!$D$2:$D$5111,$C4543,Тех_Движение!$B$2:$B$5111,"&lt;="&amp;M$3)-$F4543)))</f>
        <v/>
      </c>
      <c r="N4543" s="54">
        <f>IF(OR($B4543="",N$3&lt;$D4543+Настройки!$B$7),0,MAX(0,$E4543-MAX(0,SUMIFS(Тех_Движение!$G$2:$G$5111,Тех_Движение!$D$2:$D$5111,$C4543,Тех_Движение!$B$2:$B$5111,"&lt;="&amp;N$3)-$F4543)))</f>
        <v/>
      </c>
      <c r="O4543" s="54">
        <f>IF(OR($B4543="",O$3&lt;$D4543+Настройки!$B$7),0,MAX(0,$E4543-MAX(0,SUMIFS(Тех_Движение!$G$2:$G$5111,Тех_Движение!$D$2:$D$5111,$C4543,Тех_Движение!$B$2:$B$5111,"&lt;="&amp;O$3)-$F4543)))</f>
        <v/>
      </c>
      <c r="P4543" s="54">
        <f>IF(OR($B4543="",P$3&lt;$D4543+Настройки!$B$7),0,MAX(0,$E4543-MAX(0,SUMIFS(Тех_Движение!$G$2:$G$5111,Тех_Движение!$D$2:$D$5111,$C4543,Тех_Движение!$B$2:$B$5111,"&lt;="&amp;P$3)-$F4543)))</f>
        <v/>
      </c>
      <c r="Q4543" s="54">
        <f>IF(OR($B4543="",Q$3&lt;$D4543+Настройки!$B$7),0,MAX(0,$E4543-MAX(0,SUMIFS(Тех_Движение!$G$2:$G$5111,Тех_Движение!$D$2:$D$5111,$C4543,Тех_Движение!$B$2:$B$5111,"&lt;="&amp;Q$3)-$F4543)))</f>
        <v/>
      </c>
      <c r="R4543" s="54">
        <f>IF($B4543="","",SUM($K4543:$Q4543))</f>
        <v/>
      </c>
      <c r="S4543" s="56">
        <f>IF($B4543="","",VLOOKUP($C4543,Настройки!$A$11:$L$17,9,FALSE))</f>
        <v/>
      </c>
      <c r="T4543" s="56">
        <f>IF($B4543="","",$R4543*$S4543)</f>
        <v/>
      </c>
    </row>
    <row r="4544">
      <c r="A4544" s="20">
        <f>Тех_Движение!$A$4541</f>
        <v/>
      </c>
      <c r="B4544" s="20">
        <f>IF(Тех_Движение!$F$4541&gt;0,Тех_Движение!$I$4541,"")</f>
        <v/>
      </c>
      <c r="C4544" s="20">
        <f>IF($B4544="","",Тех_Движение!$D$4541)</f>
        <v/>
      </c>
      <c r="D4544" s="42">
        <f>IF($B4544="","",Тех_Движение!$B$4541)</f>
        <v/>
      </c>
      <c r="E4544" s="54">
        <f>IF($B4544="","",Тех_Движение!$F$4541)</f>
        <v/>
      </c>
      <c r="F4544" s="54">
        <f>IF($B4544="","",SUMIFS($E$5:$E4543,$C$5:$C4543,$C4544))</f>
        <v/>
      </c>
      <c r="G4544" s="54">
        <f>IF($B4544="","",MAX(0,$E4544-MAX(0,SUMIFS(Тех_Движение!$G$2:$G$5111,Тех_Движение!$D$2:$D$5111,$C4544,Тех_Движение!$B$2:$B$5111,"&lt;="&amp;Настройки!$B$5-1)-$F4544)))</f>
        <v/>
      </c>
      <c r="H4544" s="54">
        <f>IF($B4544="","",IF(AND($D4544&gt;=Настройки!$B$5,$D4544&lt;=Настройки!$B$6),$E4544,0))</f>
        <v/>
      </c>
      <c r="I4544" s="54">
        <f>IF($B4544="","",$G4544+$H4544-$J4544)</f>
        <v/>
      </c>
      <c r="J4544" s="54">
        <f>IF($B4544="","",MAX(0,$E4544-MAX(0,SUMIFS(Тех_Движение!$G$2:$G$5111,Тех_Движение!$D$2:$D$5111,$C4544,Тех_Движение!$B$2:$B$5111,"&lt;="&amp;Настройки!$B$6)-$F4544)))</f>
        <v/>
      </c>
      <c r="K4544" s="54">
        <f>IF(OR($B4544="",K$3&lt;$D4544+Настройки!$B$7),0,MAX(0,$E4544-MAX(0,SUMIFS(Тех_Движение!$G$2:$G$5111,Тех_Движение!$D$2:$D$5111,$C4544,Тех_Движение!$B$2:$B$5111,"&lt;="&amp;K$3)-$F4544)))</f>
        <v/>
      </c>
      <c r="L4544" s="54">
        <f>IF(OR($B4544="",L$3&lt;$D4544+Настройки!$B$7),0,MAX(0,$E4544-MAX(0,SUMIFS(Тех_Движение!$G$2:$G$5111,Тех_Движение!$D$2:$D$5111,$C4544,Тех_Движение!$B$2:$B$5111,"&lt;="&amp;L$3)-$F4544)))</f>
        <v/>
      </c>
      <c r="M4544" s="54">
        <f>IF(OR($B4544="",M$3&lt;$D4544+Настройки!$B$7),0,MAX(0,$E4544-MAX(0,SUMIFS(Тех_Движение!$G$2:$G$5111,Тех_Движение!$D$2:$D$5111,$C4544,Тех_Движение!$B$2:$B$5111,"&lt;="&amp;M$3)-$F4544)))</f>
        <v/>
      </c>
      <c r="N4544" s="54">
        <f>IF(OR($B4544="",N$3&lt;$D4544+Настройки!$B$7),0,MAX(0,$E4544-MAX(0,SUMIFS(Тех_Движение!$G$2:$G$5111,Тех_Движение!$D$2:$D$5111,$C4544,Тех_Движение!$B$2:$B$5111,"&lt;="&amp;N$3)-$F4544)))</f>
        <v/>
      </c>
      <c r="O4544" s="54">
        <f>IF(OR($B4544="",O$3&lt;$D4544+Настройки!$B$7),0,MAX(0,$E4544-MAX(0,SUMIFS(Тех_Движение!$G$2:$G$5111,Тех_Движение!$D$2:$D$5111,$C4544,Тех_Движение!$B$2:$B$5111,"&lt;="&amp;O$3)-$F4544)))</f>
        <v/>
      </c>
      <c r="P4544" s="54">
        <f>IF(OR($B4544="",P$3&lt;$D4544+Настройки!$B$7),0,MAX(0,$E4544-MAX(0,SUMIFS(Тех_Движение!$G$2:$G$5111,Тех_Движение!$D$2:$D$5111,$C4544,Тех_Движение!$B$2:$B$5111,"&lt;="&amp;P$3)-$F4544)))</f>
        <v/>
      </c>
      <c r="Q4544" s="54">
        <f>IF(OR($B4544="",Q$3&lt;$D4544+Настройки!$B$7),0,MAX(0,$E4544-MAX(0,SUMIFS(Тех_Движение!$G$2:$G$5111,Тех_Движение!$D$2:$D$5111,$C4544,Тех_Движение!$B$2:$B$5111,"&lt;="&amp;Q$3)-$F4544)))</f>
        <v/>
      </c>
      <c r="R4544" s="54">
        <f>IF($B4544="","",SUM($K4544:$Q4544))</f>
        <v/>
      </c>
      <c r="S4544" s="56">
        <f>IF($B4544="","",VLOOKUP($C4544,Настройки!$A$11:$L$17,9,FALSE))</f>
        <v/>
      </c>
      <c r="T4544" s="56">
        <f>IF($B4544="","",$R4544*$S4544)</f>
        <v/>
      </c>
    </row>
    <row r="4545">
      <c r="A4545" s="20">
        <f>Тех_Движение!$A$4542</f>
        <v/>
      </c>
      <c r="B4545" s="20">
        <f>IF(Тех_Движение!$F$4542&gt;0,Тех_Движение!$I$4542,"")</f>
        <v/>
      </c>
      <c r="C4545" s="20">
        <f>IF($B4545="","",Тех_Движение!$D$4542)</f>
        <v/>
      </c>
      <c r="D4545" s="42">
        <f>IF($B4545="","",Тех_Движение!$B$4542)</f>
        <v/>
      </c>
      <c r="E4545" s="54">
        <f>IF($B4545="","",Тех_Движение!$F$4542)</f>
        <v/>
      </c>
      <c r="F4545" s="54">
        <f>IF($B4545="","",SUMIFS($E$5:$E4544,$C$5:$C4544,$C4545))</f>
        <v/>
      </c>
      <c r="G4545" s="54">
        <f>IF($B4545="","",MAX(0,$E4545-MAX(0,SUMIFS(Тех_Движение!$G$2:$G$5111,Тех_Движение!$D$2:$D$5111,$C4545,Тех_Движение!$B$2:$B$5111,"&lt;="&amp;Настройки!$B$5-1)-$F4545)))</f>
        <v/>
      </c>
      <c r="H4545" s="54">
        <f>IF($B4545="","",IF(AND($D4545&gt;=Настройки!$B$5,$D4545&lt;=Настройки!$B$6),$E4545,0))</f>
        <v/>
      </c>
      <c r="I4545" s="54">
        <f>IF($B4545="","",$G4545+$H4545-$J4545)</f>
        <v/>
      </c>
      <c r="J4545" s="54">
        <f>IF($B4545="","",MAX(0,$E4545-MAX(0,SUMIFS(Тех_Движение!$G$2:$G$5111,Тех_Движение!$D$2:$D$5111,$C4545,Тех_Движение!$B$2:$B$5111,"&lt;="&amp;Настройки!$B$6)-$F4545)))</f>
        <v/>
      </c>
      <c r="K4545" s="54">
        <f>IF(OR($B4545="",K$3&lt;$D4545+Настройки!$B$7),0,MAX(0,$E4545-MAX(0,SUMIFS(Тех_Движение!$G$2:$G$5111,Тех_Движение!$D$2:$D$5111,$C4545,Тех_Движение!$B$2:$B$5111,"&lt;="&amp;K$3)-$F4545)))</f>
        <v/>
      </c>
      <c r="L4545" s="54">
        <f>IF(OR($B4545="",L$3&lt;$D4545+Настройки!$B$7),0,MAX(0,$E4545-MAX(0,SUMIFS(Тех_Движение!$G$2:$G$5111,Тех_Движение!$D$2:$D$5111,$C4545,Тех_Движение!$B$2:$B$5111,"&lt;="&amp;L$3)-$F4545)))</f>
        <v/>
      </c>
      <c r="M4545" s="54">
        <f>IF(OR($B4545="",M$3&lt;$D4545+Настройки!$B$7),0,MAX(0,$E4545-MAX(0,SUMIFS(Тех_Движение!$G$2:$G$5111,Тех_Движение!$D$2:$D$5111,$C4545,Тех_Движение!$B$2:$B$5111,"&lt;="&amp;M$3)-$F4545)))</f>
        <v/>
      </c>
      <c r="N4545" s="54">
        <f>IF(OR($B4545="",N$3&lt;$D4545+Настройки!$B$7),0,MAX(0,$E4545-MAX(0,SUMIFS(Тех_Движение!$G$2:$G$5111,Тех_Движение!$D$2:$D$5111,$C4545,Тех_Движение!$B$2:$B$5111,"&lt;="&amp;N$3)-$F4545)))</f>
        <v/>
      </c>
      <c r="O4545" s="54">
        <f>IF(OR($B4545="",O$3&lt;$D4545+Настройки!$B$7),0,MAX(0,$E4545-MAX(0,SUMIFS(Тех_Движение!$G$2:$G$5111,Тех_Движение!$D$2:$D$5111,$C4545,Тех_Движение!$B$2:$B$5111,"&lt;="&amp;O$3)-$F4545)))</f>
        <v/>
      </c>
      <c r="P4545" s="54">
        <f>IF(OR($B4545="",P$3&lt;$D4545+Настройки!$B$7),0,MAX(0,$E4545-MAX(0,SUMIFS(Тех_Движение!$G$2:$G$5111,Тех_Движение!$D$2:$D$5111,$C4545,Тех_Движение!$B$2:$B$5111,"&lt;="&amp;P$3)-$F4545)))</f>
        <v/>
      </c>
      <c r="Q4545" s="54">
        <f>IF(OR($B4545="",Q$3&lt;$D4545+Настройки!$B$7),0,MAX(0,$E4545-MAX(0,SUMIFS(Тех_Движение!$G$2:$G$5111,Тех_Движение!$D$2:$D$5111,$C4545,Тех_Движение!$B$2:$B$5111,"&lt;="&amp;Q$3)-$F4545)))</f>
        <v/>
      </c>
      <c r="R4545" s="54">
        <f>IF($B4545="","",SUM($K4545:$Q4545))</f>
        <v/>
      </c>
      <c r="S4545" s="56">
        <f>IF($B4545="","",VLOOKUP($C4545,Настройки!$A$11:$L$17,9,FALSE))</f>
        <v/>
      </c>
      <c r="T4545" s="56">
        <f>IF($B4545="","",$R4545*$S4545)</f>
        <v/>
      </c>
    </row>
    <row r="4546">
      <c r="A4546" s="20">
        <f>Тех_Движение!$A$4543</f>
        <v/>
      </c>
      <c r="B4546" s="20">
        <f>IF(Тех_Движение!$F$4543&gt;0,Тех_Движение!$I$4543,"")</f>
        <v/>
      </c>
      <c r="C4546" s="20">
        <f>IF($B4546="","",Тех_Движение!$D$4543)</f>
        <v/>
      </c>
      <c r="D4546" s="42">
        <f>IF($B4546="","",Тех_Движение!$B$4543)</f>
        <v/>
      </c>
      <c r="E4546" s="54">
        <f>IF($B4546="","",Тех_Движение!$F$4543)</f>
        <v/>
      </c>
      <c r="F4546" s="54">
        <f>IF($B4546="","",SUMIFS($E$5:$E4545,$C$5:$C4545,$C4546))</f>
        <v/>
      </c>
      <c r="G4546" s="54">
        <f>IF($B4546="","",MAX(0,$E4546-MAX(0,SUMIFS(Тех_Движение!$G$2:$G$5111,Тех_Движение!$D$2:$D$5111,$C4546,Тех_Движение!$B$2:$B$5111,"&lt;="&amp;Настройки!$B$5-1)-$F4546)))</f>
        <v/>
      </c>
      <c r="H4546" s="54">
        <f>IF($B4546="","",IF(AND($D4546&gt;=Настройки!$B$5,$D4546&lt;=Настройки!$B$6),$E4546,0))</f>
        <v/>
      </c>
      <c r="I4546" s="54">
        <f>IF($B4546="","",$G4546+$H4546-$J4546)</f>
        <v/>
      </c>
      <c r="J4546" s="54">
        <f>IF($B4546="","",MAX(0,$E4546-MAX(0,SUMIFS(Тех_Движение!$G$2:$G$5111,Тех_Движение!$D$2:$D$5111,$C4546,Тех_Движение!$B$2:$B$5111,"&lt;="&amp;Настройки!$B$6)-$F4546)))</f>
        <v/>
      </c>
      <c r="K4546" s="54">
        <f>IF(OR($B4546="",K$3&lt;$D4546+Настройки!$B$7),0,MAX(0,$E4546-MAX(0,SUMIFS(Тех_Движение!$G$2:$G$5111,Тех_Движение!$D$2:$D$5111,$C4546,Тех_Движение!$B$2:$B$5111,"&lt;="&amp;K$3)-$F4546)))</f>
        <v/>
      </c>
      <c r="L4546" s="54">
        <f>IF(OR($B4546="",L$3&lt;$D4546+Настройки!$B$7),0,MAX(0,$E4546-MAX(0,SUMIFS(Тех_Движение!$G$2:$G$5111,Тех_Движение!$D$2:$D$5111,$C4546,Тех_Движение!$B$2:$B$5111,"&lt;="&amp;L$3)-$F4546)))</f>
        <v/>
      </c>
      <c r="M4546" s="54">
        <f>IF(OR($B4546="",M$3&lt;$D4546+Настройки!$B$7),0,MAX(0,$E4546-MAX(0,SUMIFS(Тех_Движение!$G$2:$G$5111,Тех_Движение!$D$2:$D$5111,$C4546,Тех_Движение!$B$2:$B$5111,"&lt;="&amp;M$3)-$F4546)))</f>
        <v/>
      </c>
      <c r="N4546" s="54">
        <f>IF(OR($B4546="",N$3&lt;$D4546+Настройки!$B$7),0,MAX(0,$E4546-MAX(0,SUMIFS(Тех_Движение!$G$2:$G$5111,Тех_Движение!$D$2:$D$5111,$C4546,Тех_Движение!$B$2:$B$5111,"&lt;="&amp;N$3)-$F4546)))</f>
        <v/>
      </c>
      <c r="O4546" s="54">
        <f>IF(OR($B4546="",O$3&lt;$D4546+Настройки!$B$7),0,MAX(0,$E4546-MAX(0,SUMIFS(Тех_Движение!$G$2:$G$5111,Тех_Движение!$D$2:$D$5111,$C4546,Тех_Движение!$B$2:$B$5111,"&lt;="&amp;O$3)-$F4546)))</f>
        <v/>
      </c>
      <c r="P4546" s="54">
        <f>IF(OR($B4546="",P$3&lt;$D4546+Настройки!$B$7),0,MAX(0,$E4546-MAX(0,SUMIFS(Тех_Движение!$G$2:$G$5111,Тех_Движение!$D$2:$D$5111,$C4546,Тех_Движение!$B$2:$B$5111,"&lt;="&amp;P$3)-$F4546)))</f>
        <v/>
      </c>
      <c r="Q4546" s="54">
        <f>IF(OR($B4546="",Q$3&lt;$D4546+Настройки!$B$7),0,MAX(0,$E4546-MAX(0,SUMIFS(Тех_Движение!$G$2:$G$5111,Тех_Движение!$D$2:$D$5111,$C4546,Тех_Движение!$B$2:$B$5111,"&lt;="&amp;Q$3)-$F4546)))</f>
        <v/>
      </c>
      <c r="R4546" s="54">
        <f>IF($B4546="","",SUM($K4546:$Q4546))</f>
        <v/>
      </c>
      <c r="S4546" s="56">
        <f>IF($B4546="","",VLOOKUP($C4546,Настройки!$A$11:$L$17,9,FALSE))</f>
        <v/>
      </c>
      <c r="T4546" s="56">
        <f>IF($B4546="","",$R4546*$S4546)</f>
        <v/>
      </c>
    </row>
    <row r="4547">
      <c r="A4547" s="20">
        <f>Тех_Движение!$A$4544</f>
        <v/>
      </c>
      <c r="B4547" s="20">
        <f>IF(Тех_Движение!$F$4544&gt;0,Тех_Движение!$I$4544,"")</f>
        <v/>
      </c>
      <c r="C4547" s="20">
        <f>IF($B4547="","",Тех_Движение!$D$4544)</f>
        <v/>
      </c>
      <c r="D4547" s="42">
        <f>IF($B4547="","",Тех_Движение!$B$4544)</f>
        <v/>
      </c>
      <c r="E4547" s="54">
        <f>IF($B4547="","",Тех_Движение!$F$4544)</f>
        <v/>
      </c>
      <c r="F4547" s="54">
        <f>IF($B4547="","",SUMIFS($E$5:$E4546,$C$5:$C4546,$C4547))</f>
        <v/>
      </c>
      <c r="G4547" s="54">
        <f>IF($B4547="","",MAX(0,$E4547-MAX(0,SUMIFS(Тех_Движение!$G$2:$G$5111,Тех_Движение!$D$2:$D$5111,$C4547,Тех_Движение!$B$2:$B$5111,"&lt;="&amp;Настройки!$B$5-1)-$F4547)))</f>
        <v/>
      </c>
      <c r="H4547" s="54">
        <f>IF($B4547="","",IF(AND($D4547&gt;=Настройки!$B$5,$D4547&lt;=Настройки!$B$6),$E4547,0))</f>
        <v/>
      </c>
      <c r="I4547" s="54">
        <f>IF($B4547="","",$G4547+$H4547-$J4547)</f>
        <v/>
      </c>
      <c r="J4547" s="54">
        <f>IF($B4547="","",MAX(0,$E4547-MAX(0,SUMIFS(Тех_Движение!$G$2:$G$5111,Тех_Движение!$D$2:$D$5111,$C4547,Тех_Движение!$B$2:$B$5111,"&lt;="&amp;Настройки!$B$6)-$F4547)))</f>
        <v/>
      </c>
      <c r="K4547" s="54">
        <f>IF(OR($B4547="",K$3&lt;$D4547+Настройки!$B$7),0,MAX(0,$E4547-MAX(0,SUMIFS(Тех_Движение!$G$2:$G$5111,Тех_Движение!$D$2:$D$5111,$C4547,Тех_Движение!$B$2:$B$5111,"&lt;="&amp;K$3)-$F4547)))</f>
        <v/>
      </c>
      <c r="L4547" s="54">
        <f>IF(OR($B4547="",L$3&lt;$D4547+Настройки!$B$7),0,MAX(0,$E4547-MAX(0,SUMIFS(Тех_Движение!$G$2:$G$5111,Тех_Движение!$D$2:$D$5111,$C4547,Тех_Движение!$B$2:$B$5111,"&lt;="&amp;L$3)-$F4547)))</f>
        <v/>
      </c>
      <c r="M4547" s="54">
        <f>IF(OR($B4547="",M$3&lt;$D4547+Настройки!$B$7),0,MAX(0,$E4547-MAX(0,SUMIFS(Тех_Движение!$G$2:$G$5111,Тех_Движение!$D$2:$D$5111,$C4547,Тех_Движение!$B$2:$B$5111,"&lt;="&amp;M$3)-$F4547)))</f>
        <v/>
      </c>
      <c r="N4547" s="54">
        <f>IF(OR($B4547="",N$3&lt;$D4547+Настройки!$B$7),0,MAX(0,$E4547-MAX(0,SUMIFS(Тех_Движение!$G$2:$G$5111,Тех_Движение!$D$2:$D$5111,$C4547,Тех_Движение!$B$2:$B$5111,"&lt;="&amp;N$3)-$F4547)))</f>
        <v/>
      </c>
      <c r="O4547" s="54">
        <f>IF(OR($B4547="",O$3&lt;$D4547+Настройки!$B$7),0,MAX(0,$E4547-MAX(0,SUMIFS(Тех_Движение!$G$2:$G$5111,Тех_Движение!$D$2:$D$5111,$C4547,Тех_Движение!$B$2:$B$5111,"&lt;="&amp;O$3)-$F4547)))</f>
        <v/>
      </c>
      <c r="P4547" s="54">
        <f>IF(OR($B4547="",P$3&lt;$D4547+Настройки!$B$7),0,MAX(0,$E4547-MAX(0,SUMIFS(Тех_Движение!$G$2:$G$5111,Тех_Движение!$D$2:$D$5111,$C4547,Тех_Движение!$B$2:$B$5111,"&lt;="&amp;P$3)-$F4547)))</f>
        <v/>
      </c>
      <c r="Q4547" s="54">
        <f>IF(OR($B4547="",Q$3&lt;$D4547+Настройки!$B$7),0,MAX(0,$E4547-MAX(0,SUMIFS(Тех_Движение!$G$2:$G$5111,Тех_Движение!$D$2:$D$5111,$C4547,Тех_Движение!$B$2:$B$5111,"&lt;="&amp;Q$3)-$F4547)))</f>
        <v/>
      </c>
      <c r="R4547" s="54">
        <f>IF($B4547="","",SUM($K4547:$Q4547))</f>
        <v/>
      </c>
      <c r="S4547" s="56">
        <f>IF($B4547="","",VLOOKUP($C4547,Настройки!$A$11:$L$17,9,FALSE))</f>
        <v/>
      </c>
      <c r="T4547" s="56">
        <f>IF($B4547="","",$R4547*$S4547)</f>
        <v/>
      </c>
    </row>
    <row r="4548">
      <c r="A4548" s="20">
        <f>Тех_Движение!$A$4545</f>
        <v/>
      </c>
      <c r="B4548" s="20">
        <f>IF(Тех_Движение!$F$4545&gt;0,Тех_Движение!$I$4545,"")</f>
        <v/>
      </c>
      <c r="C4548" s="20">
        <f>IF($B4548="","",Тех_Движение!$D$4545)</f>
        <v/>
      </c>
      <c r="D4548" s="42">
        <f>IF($B4548="","",Тех_Движение!$B$4545)</f>
        <v/>
      </c>
      <c r="E4548" s="54">
        <f>IF($B4548="","",Тех_Движение!$F$4545)</f>
        <v/>
      </c>
      <c r="F4548" s="54">
        <f>IF($B4548="","",SUMIFS($E$5:$E4547,$C$5:$C4547,$C4548))</f>
        <v/>
      </c>
      <c r="G4548" s="54">
        <f>IF($B4548="","",MAX(0,$E4548-MAX(0,SUMIFS(Тех_Движение!$G$2:$G$5111,Тех_Движение!$D$2:$D$5111,$C4548,Тех_Движение!$B$2:$B$5111,"&lt;="&amp;Настройки!$B$5-1)-$F4548)))</f>
        <v/>
      </c>
      <c r="H4548" s="54">
        <f>IF($B4548="","",IF(AND($D4548&gt;=Настройки!$B$5,$D4548&lt;=Настройки!$B$6),$E4548,0))</f>
        <v/>
      </c>
      <c r="I4548" s="54">
        <f>IF($B4548="","",$G4548+$H4548-$J4548)</f>
        <v/>
      </c>
      <c r="J4548" s="54">
        <f>IF($B4548="","",MAX(0,$E4548-MAX(0,SUMIFS(Тех_Движение!$G$2:$G$5111,Тех_Движение!$D$2:$D$5111,$C4548,Тех_Движение!$B$2:$B$5111,"&lt;="&amp;Настройки!$B$6)-$F4548)))</f>
        <v/>
      </c>
      <c r="K4548" s="54">
        <f>IF(OR($B4548="",K$3&lt;$D4548+Настройки!$B$7),0,MAX(0,$E4548-MAX(0,SUMIFS(Тех_Движение!$G$2:$G$5111,Тех_Движение!$D$2:$D$5111,$C4548,Тех_Движение!$B$2:$B$5111,"&lt;="&amp;K$3)-$F4548)))</f>
        <v/>
      </c>
      <c r="L4548" s="54">
        <f>IF(OR($B4548="",L$3&lt;$D4548+Настройки!$B$7),0,MAX(0,$E4548-MAX(0,SUMIFS(Тех_Движение!$G$2:$G$5111,Тех_Движение!$D$2:$D$5111,$C4548,Тех_Движение!$B$2:$B$5111,"&lt;="&amp;L$3)-$F4548)))</f>
        <v/>
      </c>
      <c r="M4548" s="54">
        <f>IF(OR($B4548="",M$3&lt;$D4548+Настройки!$B$7),0,MAX(0,$E4548-MAX(0,SUMIFS(Тех_Движение!$G$2:$G$5111,Тех_Движение!$D$2:$D$5111,$C4548,Тех_Движение!$B$2:$B$5111,"&lt;="&amp;M$3)-$F4548)))</f>
        <v/>
      </c>
      <c r="N4548" s="54">
        <f>IF(OR($B4548="",N$3&lt;$D4548+Настройки!$B$7),0,MAX(0,$E4548-MAX(0,SUMIFS(Тех_Движение!$G$2:$G$5111,Тех_Движение!$D$2:$D$5111,$C4548,Тех_Движение!$B$2:$B$5111,"&lt;="&amp;N$3)-$F4548)))</f>
        <v/>
      </c>
      <c r="O4548" s="54">
        <f>IF(OR($B4548="",O$3&lt;$D4548+Настройки!$B$7),0,MAX(0,$E4548-MAX(0,SUMIFS(Тех_Движение!$G$2:$G$5111,Тех_Движение!$D$2:$D$5111,$C4548,Тех_Движение!$B$2:$B$5111,"&lt;="&amp;O$3)-$F4548)))</f>
        <v/>
      </c>
      <c r="P4548" s="54">
        <f>IF(OR($B4548="",P$3&lt;$D4548+Настройки!$B$7),0,MAX(0,$E4548-MAX(0,SUMIFS(Тех_Движение!$G$2:$G$5111,Тех_Движение!$D$2:$D$5111,$C4548,Тех_Движение!$B$2:$B$5111,"&lt;="&amp;P$3)-$F4548)))</f>
        <v/>
      </c>
      <c r="Q4548" s="54">
        <f>IF(OR($B4548="",Q$3&lt;$D4548+Настройки!$B$7),0,MAX(0,$E4548-MAX(0,SUMIFS(Тех_Движение!$G$2:$G$5111,Тех_Движение!$D$2:$D$5111,$C4548,Тех_Движение!$B$2:$B$5111,"&lt;="&amp;Q$3)-$F4548)))</f>
        <v/>
      </c>
      <c r="R4548" s="54">
        <f>IF($B4548="","",SUM($K4548:$Q4548))</f>
        <v/>
      </c>
      <c r="S4548" s="56">
        <f>IF($B4548="","",VLOOKUP($C4548,Настройки!$A$11:$L$17,9,FALSE))</f>
        <v/>
      </c>
      <c r="T4548" s="56">
        <f>IF($B4548="","",$R4548*$S4548)</f>
        <v/>
      </c>
    </row>
    <row r="4549">
      <c r="A4549" s="20">
        <f>Тех_Движение!$A$4546</f>
        <v/>
      </c>
      <c r="B4549" s="20">
        <f>IF(Тех_Движение!$F$4546&gt;0,Тех_Движение!$I$4546,"")</f>
        <v/>
      </c>
      <c r="C4549" s="20">
        <f>IF($B4549="","",Тех_Движение!$D$4546)</f>
        <v/>
      </c>
      <c r="D4549" s="42">
        <f>IF($B4549="","",Тех_Движение!$B$4546)</f>
        <v/>
      </c>
      <c r="E4549" s="54">
        <f>IF($B4549="","",Тех_Движение!$F$4546)</f>
        <v/>
      </c>
      <c r="F4549" s="54">
        <f>IF($B4549="","",SUMIFS($E$5:$E4548,$C$5:$C4548,$C4549))</f>
        <v/>
      </c>
      <c r="G4549" s="54">
        <f>IF($B4549="","",MAX(0,$E4549-MAX(0,SUMIFS(Тех_Движение!$G$2:$G$5111,Тех_Движение!$D$2:$D$5111,$C4549,Тех_Движение!$B$2:$B$5111,"&lt;="&amp;Настройки!$B$5-1)-$F4549)))</f>
        <v/>
      </c>
      <c r="H4549" s="54">
        <f>IF($B4549="","",IF(AND($D4549&gt;=Настройки!$B$5,$D4549&lt;=Настройки!$B$6),$E4549,0))</f>
        <v/>
      </c>
      <c r="I4549" s="54">
        <f>IF($B4549="","",$G4549+$H4549-$J4549)</f>
        <v/>
      </c>
      <c r="J4549" s="54">
        <f>IF($B4549="","",MAX(0,$E4549-MAX(0,SUMIFS(Тех_Движение!$G$2:$G$5111,Тех_Движение!$D$2:$D$5111,$C4549,Тех_Движение!$B$2:$B$5111,"&lt;="&amp;Настройки!$B$6)-$F4549)))</f>
        <v/>
      </c>
      <c r="K4549" s="54">
        <f>IF(OR($B4549="",K$3&lt;$D4549+Настройки!$B$7),0,MAX(0,$E4549-MAX(0,SUMIFS(Тех_Движение!$G$2:$G$5111,Тех_Движение!$D$2:$D$5111,$C4549,Тех_Движение!$B$2:$B$5111,"&lt;="&amp;K$3)-$F4549)))</f>
        <v/>
      </c>
      <c r="L4549" s="54">
        <f>IF(OR($B4549="",L$3&lt;$D4549+Настройки!$B$7),0,MAX(0,$E4549-MAX(0,SUMIFS(Тех_Движение!$G$2:$G$5111,Тех_Движение!$D$2:$D$5111,$C4549,Тех_Движение!$B$2:$B$5111,"&lt;="&amp;L$3)-$F4549)))</f>
        <v/>
      </c>
      <c r="M4549" s="54">
        <f>IF(OR($B4549="",M$3&lt;$D4549+Настройки!$B$7),0,MAX(0,$E4549-MAX(0,SUMIFS(Тех_Движение!$G$2:$G$5111,Тех_Движение!$D$2:$D$5111,$C4549,Тех_Движение!$B$2:$B$5111,"&lt;="&amp;M$3)-$F4549)))</f>
        <v/>
      </c>
      <c r="N4549" s="54">
        <f>IF(OR($B4549="",N$3&lt;$D4549+Настройки!$B$7),0,MAX(0,$E4549-MAX(0,SUMIFS(Тех_Движение!$G$2:$G$5111,Тех_Движение!$D$2:$D$5111,$C4549,Тех_Движение!$B$2:$B$5111,"&lt;="&amp;N$3)-$F4549)))</f>
        <v/>
      </c>
      <c r="O4549" s="54">
        <f>IF(OR($B4549="",O$3&lt;$D4549+Настройки!$B$7),0,MAX(0,$E4549-MAX(0,SUMIFS(Тех_Движение!$G$2:$G$5111,Тех_Движение!$D$2:$D$5111,$C4549,Тех_Движение!$B$2:$B$5111,"&lt;="&amp;O$3)-$F4549)))</f>
        <v/>
      </c>
      <c r="P4549" s="54">
        <f>IF(OR($B4549="",P$3&lt;$D4549+Настройки!$B$7),0,MAX(0,$E4549-MAX(0,SUMIFS(Тех_Движение!$G$2:$G$5111,Тех_Движение!$D$2:$D$5111,$C4549,Тех_Движение!$B$2:$B$5111,"&lt;="&amp;P$3)-$F4549)))</f>
        <v/>
      </c>
      <c r="Q4549" s="54">
        <f>IF(OR($B4549="",Q$3&lt;$D4549+Настройки!$B$7),0,MAX(0,$E4549-MAX(0,SUMIFS(Тех_Движение!$G$2:$G$5111,Тех_Движение!$D$2:$D$5111,$C4549,Тех_Движение!$B$2:$B$5111,"&lt;="&amp;Q$3)-$F4549)))</f>
        <v/>
      </c>
      <c r="R4549" s="54">
        <f>IF($B4549="","",SUM($K4549:$Q4549))</f>
        <v/>
      </c>
      <c r="S4549" s="56">
        <f>IF($B4549="","",VLOOKUP($C4549,Настройки!$A$11:$L$17,9,FALSE))</f>
        <v/>
      </c>
      <c r="T4549" s="56">
        <f>IF($B4549="","",$R4549*$S4549)</f>
        <v/>
      </c>
    </row>
    <row r="4550">
      <c r="A4550" s="20">
        <f>Тех_Движение!$A$4547</f>
        <v/>
      </c>
      <c r="B4550" s="20">
        <f>IF(Тех_Движение!$F$4547&gt;0,Тех_Движение!$I$4547,"")</f>
        <v/>
      </c>
      <c r="C4550" s="20">
        <f>IF($B4550="","",Тех_Движение!$D$4547)</f>
        <v/>
      </c>
      <c r="D4550" s="42">
        <f>IF($B4550="","",Тех_Движение!$B$4547)</f>
        <v/>
      </c>
      <c r="E4550" s="54">
        <f>IF($B4550="","",Тех_Движение!$F$4547)</f>
        <v/>
      </c>
      <c r="F4550" s="54">
        <f>IF($B4550="","",SUMIFS($E$5:$E4549,$C$5:$C4549,$C4550))</f>
        <v/>
      </c>
      <c r="G4550" s="54">
        <f>IF($B4550="","",MAX(0,$E4550-MAX(0,SUMIFS(Тех_Движение!$G$2:$G$5111,Тех_Движение!$D$2:$D$5111,$C4550,Тех_Движение!$B$2:$B$5111,"&lt;="&amp;Настройки!$B$5-1)-$F4550)))</f>
        <v/>
      </c>
      <c r="H4550" s="54">
        <f>IF($B4550="","",IF(AND($D4550&gt;=Настройки!$B$5,$D4550&lt;=Настройки!$B$6),$E4550,0))</f>
        <v/>
      </c>
      <c r="I4550" s="54">
        <f>IF($B4550="","",$G4550+$H4550-$J4550)</f>
        <v/>
      </c>
      <c r="J4550" s="54">
        <f>IF($B4550="","",MAX(0,$E4550-MAX(0,SUMIFS(Тех_Движение!$G$2:$G$5111,Тех_Движение!$D$2:$D$5111,$C4550,Тех_Движение!$B$2:$B$5111,"&lt;="&amp;Настройки!$B$6)-$F4550)))</f>
        <v/>
      </c>
      <c r="K4550" s="54">
        <f>IF(OR($B4550="",K$3&lt;$D4550+Настройки!$B$7),0,MAX(0,$E4550-MAX(0,SUMIFS(Тех_Движение!$G$2:$G$5111,Тех_Движение!$D$2:$D$5111,$C4550,Тех_Движение!$B$2:$B$5111,"&lt;="&amp;K$3)-$F4550)))</f>
        <v/>
      </c>
      <c r="L4550" s="54">
        <f>IF(OR($B4550="",L$3&lt;$D4550+Настройки!$B$7),0,MAX(0,$E4550-MAX(0,SUMIFS(Тех_Движение!$G$2:$G$5111,Тех_Движение!$D$2:$D$5111,$C4550,Тех_Движение!$B$2:$B$5111,"&lt;="&amp;L$3)-$F4550)))</f>
        <v/>
      </c>
      <c r="M4550" s="54">
        <f>IF(OR($B4550="",M$3&lt;$D4550+Настройки!$B$7),0,MAX(0,$E4550-MAX(0,SUMIFS(Тех_Движение!$G$2:$G$5111,Тех_Движение!$D$2:$D$5111,$C4550,Тех_Движение!$B$2:$B$5111,"&lt;="&amp;M$3)-$F4550)))</f>
        <v/>
      </c>
      <c r="N4550" s="54">
        <f>IF(OR($B4550="",N$3&lt;$D4550+Настройки!$B$7),0,MAX(0,$E4550-MAX(0,SUMIFS(Тех_Движение!$G$2:$G$5111,Тех_Движение!$D$2:$D$5111,$C4550,Тех_Движение!$B$2:$B$5111,"&lt;="&amp;N$3)-$F4550)))</f>
        <v/>
      </c>
      <c r="O4550" s="54">
        <f>IF(OR($B4550="",O$3&lt;$D4550+Настройки!$B$7),0,MAX(0,$E4550-MAX(0,SUMIFS(Тех_Движение!$G$2:$G$5111,Тех_Движение!$D$2:$D$5111,$C4550,Тех_Движение!$B$2:$B$5111,"&lt;="&amp;O$3)-$F4550)))</f>
        <v/>
      </c>
      <c r="P4550" s="54">
        <f>IF(OR($B4550="",P$3&lt;$D4550+Настройки!$B$7),0,MAX(0,$E4550-MAX(0,SUMIFS(Тех_Движение!$G$2:$G$5111,Тех_Движение!$D$2:$D$5111,$C4550,Тех_Движение!$B$2:$B$5111,"&lt;="&amp;P$3)-$F4550)))</f>
        <v/>
      </c>
      <c r="Q4550" s="54">
        <f>IF(OR($B4550="",Q$3&lt;$D4550+Настройки!$B$7),0,MAX(0,$E4550-MAX(0,SUMIFS(Тех_Движение!$G$2:$G$5111,Тех_Движение!$D$2:$D$5111,$C4550,Тех_Движение!$B$2:$B$5111,"&lt;="&amp;Q$3)-$F4550)))</f>
        <v/>
      </c>
      <c r="R4550" s="54">
        <f>IF($B4550="","",SUM($K4550:$Q4550))</f>
        <v/>
      </c>
      <c r="S4550" s="56">
        <f>IF($B4550="","",VLOOKUP($C4550,Настройки!$A$11:$L$17,9,FALSE))</f>
        <v/>
      </c>
      <c r="T4550" s="56">
        <f>IF($B4550="","",$R4550*$S4550)</f>
        <v/>
      </c>
    </row>
    <row r="4551">
      <c r="A4551" s="20">
        <f>Тех_Движение!$A$4548</f>
        <v/>
      </c>
      <c r="B4551" s="20">
        <f>IF(Тех_Движение!$F$4548&gt;0,Тех_Движение!$I$4548,"")</f>
        <v/>
      </c>
      <c r="C4551" s="20">
        <f>IF($B4551="","",Тех_Движение!$D$4548)</f>
        <v/>
      </c>
      <c r="D4551" s="42">
        <f>IF($B4551="","",Тех_Движение!$B$4548)</f>
        <v/>
      </c>
      <c r="E4551" s="54">
        <f>IF($B4551="","",Тех_Движение!$F$4548)</f>
        <v/>
      </c>
      <c r="F4551" s="54">
        <f>IF($B4551="","",SUMIFS($E$5:$E4550,$C$5:$C4550,$C4551))</f>
        <v/>
      </c>
      <c r="G4551" s="54">
        <f>IF($B4551="","",MAX(0,$E4551-MAX(0,SUMIFS(Тех_Движение!$G$2:$G$5111,Тех_Движение!$D$2:$D$5111,$C4551,Тех_Движение!$B$2:$B$5111,"&lt;="&amp;Настройки!$B$5-1)-$F4551)))</f>
        <v/>
      </c>
      <c r="H4551" s="54">
        <f>IF($B4551="","",IF(AND($D4551&gt;=Настройки!$B$5,$D4551&lt;=Настройки!$B$6),$E4551,0))</f>
        <v/>
      </c>
      <c r="I4551" s="54">
        <f>IF($B4551="","",$G4551+$H4551-$J4551)</f>
        <v/>
      </c>
      <c r="J4551" s="54">
        <f>IF($B4551="","",MAX(0,$E4551-MAX(0,SUMIFS(Тех_Движение!$G$2:$G$5111,Тех_Движение!$D$2:$D$5111,$C4551,Тех_Движение!$B$2:$B$5111,"&lt;="&amp;Настройки!$B$6)-$F4551)))</f>
        <v/>
      </c>
      <c r="K4551" s="54">
        <f>IF(OR($B4551="",K$3&lt;$D4551+Настройки!$B$7),0,MAX(0,$E4551-MAX(0,SUMIFS(Тех_Движение!$G$2:$G$5111,Тех_Движение!$D$2:$D$5111,$C4551,Тех_Движение!$B$2:$B$5111,"&lt;="&amp;K$3)-$F4551)))</f>
        <v/>
      </c>
      <c r="L4551" s="54">
        <f>IF(OR($B4551="",L$3&lt;$D4551+Настройки!$B$7),0,MAX(0,$E4551-MAX(0,SUMIFS(Тех_Движение!$G$2:$G$5111,Тех_Движение!$D$2:$D$5111,$C4551,Тех_Движение!$B$2:$B$5111,"&lt;="&amp;L$3)-$F4551)))</f>
        <v/>
      </c>
      <c r="M4551" s="54">
        <f>IF(OR($B4551="",M$3&lt;$D4551+Настройки!$B$7),0,MAX(0,$E4551-MAX(0,SUMIFS(Тех_Движение!$G$2:$G$5111,Тех_Движение!$D$2:$D$5111,$C4551,Тех_Движение!$B$2:$B$5111,"&lt;="&amp;M$3)-$F4551)))</f>
        <v/>
      </c>
      <c r="N4551" s="54">
        <f>IF(OR($B4551="",N$3&lt;$D4551+Настройки!$B$7),0,MAX(0,$E4551-MAX(0,SUMIFS(Тех_Движение!$G$2:$G$5111,Тех_Движение!$D$2:$D$5111,$C4551,Тех_Движение!$B$2:$B$5111,"&lt;="&amp;N$3)-$F4551)))</f>
        <v/>
      </c>
      <c r="O4551" s="54">
        <f>IF(OR($B4551="",O$3&lt;$D4551+Настройки!$B$7),0,MAX(0,$E4551-MAX(0,SUMIFS(Тех_Движение!$G$2:$G$5111,Тех_Движение!$D$2:$D$5111,$C4551,Тех_Движение!$B$2:$B$5111,"&lt;="&amp;O$3)-$F4551)))</f>
        <v/>
      </c>
      <c r="P4551" s="54">
        <f>IF(OR($B4551="",P$3&lt;$D4551+Настройки!$B$7),0,MAX(0,$E4551-MAX(0,SUMIFS(Тех_Движение!$G$2:$G$5111,Тех_Движение!$D$2:$D$5111,$C4551,Тех_Движение!$B$2:$B$5111,"&lt;="&amp;P$3)-$F4551)))</f>
        <v/>
      </c>
      <c r="Q4551" s="54">
        <f>IF(OR($B4551="",Q$3&lt;$D4551+Настройки!$B$7),0,MAX(0,$E4551-MAX(0,SUMIFS(Тех_Движение!$G$2:$G$5111,Тех_Движение!$D$2:$D$5111,$C4551,Тех_Движение!$B$2:$B$5111,"&lt;="&amp;Q$3)-$F4551)))</f>
        <v/>
      </c>
      <c r="R4551" s="54">
        <f>IF($B4551="","",SUM($K4551:$Q4551))</f>
        <v/>
      </c>
      <c r="S4551" s="56">
        <f>IF($B4551="","",VLOOKUP($C4551,Настройки!$A$11:$L$17,9,FALSE))</f>
        <v/>
      </c>
      <c r="T4551" s="56">
        <f>IF($B4551="","",$R4551*$S4551)</f>
        <v/>
      </c>
    </row>
    <row r="4552">
      <c r="A4552" s="20">
        <f>Тех_Движение!$A$4549</f>
        <v/>
      </c>
      <c r="B4552" s="20">
        <f>IF(Тех_Движение!$F$4549&gt;0,Тех_Движение!$I$4549,"")</f>
        <v/>
      </c>
      <c r="C4552" s="20">
        <f>IF($B4552="","",Тех_Движение!$D$4549)</f>
        <v/>
      </c>
      <c r="D4552" s="42">
        <f>IF($B4552="","",Тех_Движение!$B$4549)</f>
        <v/>
      </c>
      <c r="E4552" s="54">
        <f>IF($B4552="","",Тех_Движение!$F$4549)</f>
        <v/>
      </c>
      <c r="F4552" s="54">
        <f>IF($B4552="","",SUMIFS($E$5:$E4551,$C$5:$C4551,$C4552))</f>
        <v/>
      </c>
      <c r="G4552" s="54">
        <f>IF($B4552="","",MAX(0,$E4552-MAX(0,SUMIFS(Тех_Движение!$G$2:$G$5111,Тех_Движение!$D$2:$D$5111,$C4552,Тех_Движение!$B$2:$B$5111,"&lt;="&amp;Настройки!$B$5-1)-$F4552)))</f>
        <v/>
      </c>
      <c r="H4552" s="54">
        <f>IF($B4552="","",IF(AND($D4552&gt;=Настройки!$B$5,$D4552&lt;=Настройки!$B$6),$E4552,0))</f>
        <v/>
      </c>
      <c r="I4552" s="54">
        <f>IF($B4552="","",$G4552+$H4552-$J4552)</f>
        <v/>
      </c>
      <c r="J4552" s="54">
        <f>IF($B4552="","",MAX(0,$E4552-MAX(0,SUMIFS(Тех_Движение!$G$2:$G$5111,Тех_Движение!$D$2:$D$5111,$C4552,Тех_Движение!$B$2:$B$5111,"&lt;="&amp;Настройки!$B$6)-$F4552)))</f>
        <v/>
      </c>
      <c r="K4552" s="54">
        <f>IF(OR($B4552="",K$3&lt;$D4552+Настройки!$B$7),0,MAX(0,$E4552-MAX(0,SUMIFS(Тех_Движение!$G$2:$G$5111,Тех_Движение!$D$2:$D$5111,$C4552,Тех_Движение!$B$2:$B$5111,"&lt;="&amp;K$3)-$F4552)))</f>
        <v/>
      </c>
      <c r="L4552" s="54">
        <f>IF(OR($B4552="",L$3&lt;$D4552+Настройки!$B$7),0,MAX(0,$E4552-MAX(0,SUMIFS(Тех_Движение!$G$2:$G$5111,Тех_Движение!$D$2:$D$5111,$C4552,Тех_Движение!$B$2:$B$5111,"&lt;="&amp;L$3)-$F4552)))</f>
        <v/>
      </c>
      <c r="M4552" s="54">
        <f>IF(OR($B4552="",M$3&lt;$D4552+Настройки!$B$7),0,MAX(0,$E4552-MAX(0,SUMIFS(Тех_Движение!$G$2:$G$5111,Тех_Движение!$D$2:$D$5111,$C4552,Тех_Движение!$B$2:$B$5111,"&lt;="&amp;M$3)-$F4552)))</f>
        <v/>
      </c>
      <c r="N4552" s="54">
        <f>IF(OR($B4552="",N$3&lt;$D4552+Настройки!$B$7),0,MAX(0,$E4552-MAX(0,SUMIFS(Тех_Движение!$G$2:$G$5111,Тех_Движение!$D$2:$D$5111,$C4552,Тех_Движение!$B$2:$B$5111,"&lt;="&amp;N$3)-$F4552)))</f>
        <v/>
      </c>
      <c r="O4552" s="54">
        <f>IF(OR($B4552="",O$3&lt;$D4552+Настройки!$B$7),0,MAX(0,$E4552-MAX(0,SUMIFS(Тех_Движение!$G$2:$G$5111,Тех_Движение!$D$2:$D$5111,$C4552,Тех_Движение!$B$2:$B$5111,"&lt;="&amp;O$3)-$F4552)))</f>
        <v/>
      </c>
      <c r="P4552" s="54">
        <f>IF(OR($B4552="",P$3&lt;$D4552+Настройки!$B$7),0,MAX(0,$E4552-MAX(0,SUMIFS(Тех_Движение!$G$2:$G$5111,Тех_Движение!$D$2:$D$5111,$C4552,Тех_Движение!$B$2:$B$5111,"&lt;="&amp;P$3)-$F4552)))</f>
        <v/>
      </c>
      <c r="Q4552" s="54">
        <f>IF(OR($B4552="",Q$3&lt;$D4552+Настройки!$B$7),0,MAX(0,$E4552-MAX(0,SUMIFS(Тех_Движение!$G$2:$G$5111,Тех_Движение!$D$2:$D$5111,$C4552,Тех_Движение!$B$2:$B$5111,"&lt;="&amp;Q$3)-$F4552)))</f>
        <v/>
      </c>
      <c r="R4552" s="54">
        <f>IF($B4552="","",SUM($K4552:$Q4552))</f>
        <v/>
      </c>
      <c r="S4552" s="56">
        <f>IF($B4552="","",VLOOKUP($C4552,Настройки!$A$11:$L$17,9,FALSE))</f>
        <v/>
      </c>
      <c r="T4552" s="56">
        <f>IF($B4552="","",$R4552*$S4552)</f>
        <v/>
      </c>
    </row>
    <row r="4553">
      <c r="A4553" s="20">
        <f>Тех_Движение!$A$4550</f>
        <v/>
      </c>
      <c r="B4553" s="20">
        <f>IF(Тех_Движение!$F$4550&gt;0,Тех_Движение!$I$4550,"")</f>
        <v/>
      </c>
      <c r="C4553" s="20">
        <f>IF($B4553="","",Тех_Движение!$D$4550)</f>
        <v/>
      </c>
      <c r="D4553" s="42">
        <f>IF($B4553="","",Тех_Движение!$B$4550)</f>
        <v/>
      </c>
      <c r="E4553" s="54">
        <f>IF($B4553="","",Тех_Движение!$F$4550)</f>
        <v/>
      </c>
      <c r="F4553" s="54">
        <f>IF($B4553="","",SUMIFS($E$5:$E4552,$C$5:$C4552,$C4553))</f>
        <v/>
      </c>
      <c r="G4553" s="54">
        <f>IF($B4553="","",MAX(0,$E4553-MAX(0,SUMIFS(Тех_Движение!$G$2:$G$5111,Тех_Движение!$D$2:$D$5111,$C4553,Тех_Движение!$B$2:$B$5111,"&lt;="&amp;Настройки!$B$5-1)-$F4553)))</f>
        <v/>
      </c>
      <c r="H4553" s="54">
        <f>IF($B4553="","",IF(AND($D4553&gt;=Настройки!$B$5,$D4553&lt;=Настройки!$B$6),$E4553,0))</f>
        <v/>
      </c>
      <c r="I4553" s="54">
        <f>IF($B4553="","",$G4553+$H4553-$J4553)</f>
        <v/>
      </c>
      <c r="J4553" s="54">
        <f>IF($B4553="","",MAX(0,$E4553-MAX(0,SUMIFS(Тех_Движение!$G$2:$G$5111,Тех_Движение!$D$2:$D$5111,$C4553,Тех_Движение!$B$2:$B$5111,"&lt;="&amp;Настройки!$B$6)-$F4553)))</f>
        <v/>
      </c>
      <c r="K4553" s="54">
        <f>IF(OR($B4553="",K$3&lt;$D4553+Настройки!$B$7),0,MAX(0,$E4553-MAX(0,SUMIFS(Тех_Движение!$G$2:$G$5111,Тех_Движение!$D$2:$D$5111,$C4553,Тех_Движение!$B$2:$B$5111,"&lt;="&amp;K$3)-$F4553)))</f>
        <v/>
      </c>
      <c r="L4553" s="54">
        <f>IF(OR($B4553="",L$3&lt;$D4553+Настройки!$B$7),0,MAX(0,$E4553-MAX(0,SUMIFS(Тех_Движение!$G$2:$G$5111,Тех_Движение!$D$2:$D$5111,$C4553,Тех_Движение!$B$2:$B$5111,"&lt;="&amp;L$3)-$F4553)))</f>
        <v/>
      </c>
      <c r="M4553" s="54">
        <f>IF(OR($B4553="",M$3&lt;$D4553+Настройки!$B$7),0,MAX(0,$E4553-MAX(0,SUMIFS(Тех_Движение!$G$2:$G$5111,Тех_Движение!$D$2:$D$5111,$C4553,Тех_Движение!$B$2:$B$5111,"&lt;="&amp;M$3)-$F4553)))</f>
        <v/>
      </c>
      <c r="N4553" s="54">
        <f>IF(OR($B4553="",N$3&lt;$D4553+Настройки!$B$7),0,MAX(0,$E4553-MAX(0,SUMIFS(Тех_Движение!$G$2:$G$5111,Тех_Движение!$D$2:$D$5111,$C4553,Тех_Движение!$B$2:$B$5111,"&lt;="&amp;N$3)-$F4553)))</f>
        <v/>
      </c>
      <c r="O4553" s="54">
        <f>IF(OR($B4553="",O$3&lt;$D4553+Настройки!$B$7),0,MAX(0,$E4553-MAX(0,SUMIFS(Тех_Движение!$G$2:$G$5111,Тех_Движение!$D$2:$D$5111,$C4553,Тех_Движение!$B$2:$B$5111,"&lt;="&amp;O$3)-$F4553)))</f>
        <v/>
      </c>
      <c r="P4553" s="54">
        <f>IF(OR($B4553="",P$3&lt;$D4553+Настройки!$B$7),0,MAX(0,$E4553-MAX(0,SUMIFS(Тех_Движение!$G$2:$G$5111,Тех_Движение!$D$2:$D$5111,$C4553,Тех_Движение!$B$2:$B$5111,"&lt;="&amp;P$3)-$F4553)))</f>
        <v/>
      </c>
      <c r="Q4553" s="54">
        <f>IF(OR($B4553="",Q$3&lt;$D4553+Настройки!$B$7),0,MAX(0,$E4553-MAX(0,SUMIFS(Тех_Движение!$G$2:$G$5111,Тех_Движение!$D$2:$D$5111,$C4553,Тех_Движение!$B$2:$B$5111,"&lt;="&amp;Q$3)-$F4553)))</f>
        <v/>
      </c>
      <c r="R4553" s="54">
        <f>IF($B4553="","",SUM($K4553:$Q4553))</f>
        <v/>
      </c>
      <c r="S4553" s="56">
        <f>IF($B4553="","",VLOOKUP($C4553,Настройки!$A$11:$L$17,9,FALSE))</f>
        <v/>
      </c>
      <c r="T4553" s="56">
        <f>IF($B4553="","",$R4553*$S4553)</f>
        <v/>
      </c>
    </row>
    <row r="4554">
      <c r="A4554" s="20">
        <f>Тех_Движение!$A$4551</f>
        <v/>
      </c>
      <c r="B4554" s="20">
        <f>IF(Тех_Движение!$F$4551&gt;0,Тех_Движение!$I$4551,"")</f>
        <v/>
      </c>
      <c r="C4554" s="20">
        <f>IF($B4554="","",Тех_Движение!$D$4551)</f>
        <v/>
      </c>
      <c r="D4554" s="42">
        <f>IF($B4554="","",Тех_Движение!$B$4551)</f>
        <v/>
      </c>
      <c r="E4554" s="54">
        <f>IF($B4554="","",Тех_Движение!$F$4551)</f>
        <v/>
      </c>
      <c r="F4554" s="54">
        <f>IF($B4554="","",SUMIFS($E$5:$E4553,$C$5:$C4553,$C4554))</f>
        <v/>
      </c>
      <c r="G4554" s="54">
        <f>IF($B4554="","",MAX(0,$E4554-MAX(0,SUMIFS(Тех_Движение!$G$2:$G$5111,Тех_Движение!$D$2:$D$5111,$C4554,Тех_Движение!$B$2:$B$5111,"&lt;="&amp;Настройки!$B$5-1)-$F4554)))</f>
        <v/>
      </c>
      <c r="H4554" s="54">
        <f>IF($B4554="","",IF(AND($D4554&gt;=Настройки!$B$5,$D4554&lt;=Настройки!$B$6),$E4554,0))</f>
        <v/>
      </c>
      <c r="I4554" s="54">
        <f>IF($B4554="","",$G4554+$H4554-$J4554)</f>
        <v/>
      </c>
      <c r="J4554" s="54">
        <f>IF($B4554="","",MAX(0,$E4554-MAX(0,SUMIFS(Тех_Движение!$G$2:$G$5111,Тех_Движение!$D$2:$D$5111,$C4554,Тех_Движение!$B$2:$B$5111,"&lt;="&amp;Настройки!$B$6)-$F4554)))</f>
        <v/>
      </c>
      <c r="K4554" s="54">
        <f>IF(OR($B4554="",K$3&lt;$D4554+Настройки!$B$7),0,MAX(0,$E4554-MAX(0,SUMIFS(Тех_Движение!$G$2:$G$5111,Тех_Движение!$D$2:$D$5111,$C4554,Тех_Движение!$B$2:$B$5111,"&lt;="&amp;K$3)-$F4554)))</f>
        <v/>
      </c>
      <c r="L4554" s="54">
        <f>IF(OR($B4554="",L$3&lt;$D4554+Настройки!$B$7),0,MAX(0,$E4554-MAX(0,SUMIFS(Тех_Движение!$G$2:$G$5111,Тех_Движение!$D$2:$D$5111,$C4554,Тех_Движение!$B$2:$B$5111,"&lt;="&amp;L$3)-$F4554)))</f>
        <v/>
      </c>
      <c r="M4554" s="54">
        <f>IF(OR($B4554="",M$3&lt;$D4554+Настройки!$B$7),0,MAX(0,$E4554-MAX(0,SUMIFS(Тех_Движение!$G$2:$G$5111,Тех_Движение!$D$2:$D$5111,$C4554,Тех_Движение!$B$2:$B$5111,"&lt;="&amp;M$3)-$F4554)))</f>
        <v/>
      </c>
      <c r="N4554" s="54">
        <f>IF(OR($B4554="",N$3&lt;$D4554+Настройки!$B$7),0,MAX(0,$E4554-MAX(0,SUMIFS(Тех_Движение!$G$2:$G$5111,Тех_Движение!$D$2:$D$5111,$C4554,Тех_Движение!$B$2:$B$5111,"&lt;="&amp;N$3)-$F4554)))</f>
        <v/>
      </c>
      <c r="O4554" s="54">
        <f>IF(OR($B4554="",O$3&lt;$D4554+Настройки!$B$7),0,MAX(0,$E4554-MAX(0,SUMIFS(Тех_Движение!$G$2:$G$5111,Тех_Движение!$D$2:$D$5111,$C4554,Тех_Движение!$B$2:$B$5111,"&lt;="&amp;O$3)-$F4554)))</f>
        <v/>
      </c>
      <c r="P4554" s="54">
        <f>IF(OR($B4554="",P$3&lt;$D4554+Настройки!$B$7),0,MAX(0,$E4554-MAX(0,SUMIFS(Тех_Движение!$G$2:$G$5111,Тех_Движение!$D$2:$D$5111,$C4554,Тех_Движение!$B$2:$B$5111,"&lt;="&amp;P$3)-$F4554)))</f>
        <v/>
      </c>
      <c r="Q4554" s="54">
        <f>IF(OR($B4554="",Q$3&lt;$D4554+Настройки!$B$7),0,MAX(0,$E4554-MAX(0,SUMIFS(Тех_Движение!$G$2:$G$5111,Тех_Движение!$D$2:$D$5111,$C4554,Тех_Движение!$B$2:$B$5111,"&lt;="&amp;Q$3)-$F4554)))</f>
        <v/>
      </c>
      <c r="R4554" s="54">
        <f>IF($B4554="","",SUM($K4554:$Q4554))</f>
        <v/>
      </c>
      <c r="S4554" s="56">
        <f>IF($B4554="","",VLOOKUP($C4554,Настройки!$A$11:$L$17,9,FALSE))</f>
        <v/>
      </c>
      <c r="T4554" s="56">
        <f>IF($B4554="","",$R4554*$S4554)</f>
        <v/>
      </c>
    </row>
    <row r="4555">
      <c r="A4555" s="20">
        <f>Тех_Движение!$A$4552</f>
        <v/>
      </c>
      <c r="B4555" s="20">
        <f>IF(Тех_Движение!$F$4552&gt;0,Тех_Движение!$I$4552,"")</f>
        <v/>
      </c>
      <c r="C4555" s="20">
        <f>IF($B4555="","",Тех_Движение!$D$4552)</f>
        <v/>
      </c>
      <c r="D4555" s="42">
        <f>IF($B4555="","",Тех_Движение!$B$4552)</f>
        <v/>
      </c>
      <c r="E4555" s="54">
        <f>IF($B4555="","",Тех_Движение!$F$4552)</f>
        <v/>
      </c>
      <c r="F4555" s="54">
        <f>IF($B4555="","",SUMIFS($E$5:$E4554,$C$5:$C4554,$C4555))</f>
        <v/>
      </c>
      <c r="G4555" s="54">
        <f>IF($B4555="","",MAX(0,$E4555-MAX(0,SUMIFS(Тех_Движение!$G$2:$G$5111,Тех_Движение!$D$2:$D$5111,$C4555,Тех_Движение!$B$2:$B$5111,"&lt;="&amp;Настройки!$B$5-1)-$F4555)))</f>
        <v/>
      </c>
      <c r="H4555" s="54">
        <f>IF($B4555="","",IF(AND($D4555&gt;=Настройки!$B$5,$D4555&lt;=Настройки!$B$6),$E4555,0))</f>
        <v/>
      </c>
      <c r="I4555" s="54">
        <f>IF($B4555="","",$G4555+$H4555-$J4555)</f>
        <v/>
      </c>
      <c r="J4555" s="54">
        <f>IF($B4555="","",MAX(0,$E4555-MAX(0,SUMIFS(Тех_Движение!$G$2:$G$5111,Тех_Движение!$D$2:$D$5111,$C4555,Тех_Движение!$B$2:$B$5111,"&lt;="&amp;Настройки!$B$6)-$F4555)))</f>
        <v/>
      </c>
      <c r="K4555" s="54">
        <f>IF(OR($B4555="",K$3&lt;$D4555+Настройки!$B$7),0,MAX(0,$E4555-MAX(0,SUMIFS(Тех_Движение!$G$2:$G$5111,Тех_Движение!$D$2:$D$5111,$C4555,Тех_Движение!$B$2:$B$5111,"&lt;="&amp;K$3)-$F4555)))</f>
        <v/>
      </c>
      <c r="L4555" s="54">
        <f>IF(OR($B4555="",L$3&lt;$D4555+Настройки!$B$7),0,MAX(0,$E4555-MAX(0,SUMIFS(Тех_Движение!$G$2:$G$5111,Тех_Движение!$D$2:$D$5111,$C4555,Тех_Движение!$B$2:$B$5111,"&lt;="&amp;L$3)-$F4555)))</f>
        <v/>
      </c>
      <c r="M4555" s="54">
        <f>IF(OR($B4555="",M$3&lt;$D4555+Настройки!$B$7),0,MAX(0,$E4555-MAX(0,SUMIFS(Тех_Движение!$G$2:$G$5111,Тех_Движение!$D$2:$D$5111,$C4555,Тех_Движение!$B$2:$B$5111,"&lt;="&amp;M$3)-$F4555)))</f>
        <v/>
      </c>
      <c r="N4555" s="54">
        <f>IF(OR($B4555="",N$3&lt;$D4555+Настройки!$B$7),0,MAX(0,$E4555-MAX(0,SUMIFS(Тех_Движение!$G$2:$G$5111,Тех_Движение!$D$2:$D$5111,$C4555,Тех_Движение!$B$2:$B$5111,"&lt;="&amp;N$3)-$F4555)))</f>
        <v/>
      </c>
      <c r="O4555" s="54">
        <f>IF(OR($B4555="",O$3&lt;$D4555+Настройки!$B$7),0,MAX(0,$E4555-MAX(0,SUMIFS(Тех_Движение!$G$2:$G$5111,Тех_Движение!$D$2:$D$5111,$C4555,Тех_Движение!$B$2:$B$5111,"&lt;="&amp;O$3)-$F4555)))</f>
        <v/>
      </c>
      <c r="P4555" s="54">
        <f>IF(OR($B4555="",P$3&lt;$D4555+Настройки!$B$7),0,MAX(0,$E4555-MAX(0,SUMIFS(Тех_Движение!$G$2:$G$5111,Тех_Движение!$D$2:$D$5111,$C4555,Тех_Движение!$B$2:$B$5111,"&lt;="&amp;P$3)-$F4555)))</f>
        <v/>
      </c>
      <c r="Q4555" s="54">
        <f>IF(OR($B4555="",Q$3&lt;$D4555+Настройки!$B$7),0,MAX(0,$E4555-MAX(0,SUMIFS(Тех_Движение!$G$2:$G$5111,Тех_Движение!$D$2:$D$5111,$C4555,Тех_Движение!$B$2:$B$5111,"&lt;="&amp;Q$3)-$F4555)))</f>
        <v/>
      </c>
      <c r="R4555" s="54">
        <f>IF($B4555="","",SUM($K4555:$Q4555))</f>
        <v/>
      </c>
      <c r="S4555" s="56">
        <f>IF($B4555="","",VLOOKUP($C4555,Настройки!$A$11:$L$17,9,FALSE))</f>
        <v/>
      </c>
      <c r="T4555" s="56">
        <f>IF($B4555="","",$R4555*$S4555)</f>
        <v/>
      </c>
    </row>
    <row r="4556">
      <c r="A4556" s="20">
        <f>Тех_Движение!$A$4553</f>
        <v/>
      </c>
      <c r="B4556" s="20">
        <f>IF(Тех_Движение!$F$4553&gt;0,Тех_Движение!$I$4553,"")</f>
        <v/>
      </c>
      <c r="C4556" s="20">
        <f>IF($B4556="","",Тех_Движение!$D$4553)</f>
        <v/>
      </c>
      <c r="D4556" s="42">
        <f>IF($B4556="","",Тех_Движение!$B$4553)</f>
        <v/>
      </c>
      <c r="E4556" s="54">
        <f>IF($B4556="","",Тех_Движение!$F$4553)</f>
        <v/>
      </c>
      <c r="F4556" s="54">
        <f>IF($B4556="","",SUMIFS($E$5:$E4555,$C$5:$C4555,$C4556))</f>
        <v/>
      </c>
      <c r="G4556" s="54">
        <f>IF($B4556="","",MAX(0,$E4556-MAX(0,SUMIFS(Тех_Движение!$G$2:$G$5111,Тех_Движение!$D$2:$D$5111,$C4556,Тех_Движение!$B$2:$B$5111,"&lt;="&amp;Настройки!$B$5-1)-$F4556)))</f>
        <v/>
      </c>
      <c r="H4556" s="54">
        <f>IF($B4556="","",IF(AND($D4556&gt;=Настройки!$B$5,$D4556&lt;=Настройки!$B$6),$E4556,0))</f>
        <v/>
      </c>
      <c r="I4556" s="54">
        <f>IF($B4556="","",$G4556+$H4556-$J4556)</f>
        <v/>
      </c>
      <c r="J4556" s="54">
        <f>IF($B4556="","",MAX(0,$E4556-MAX(0,SUMIFS(Тех_Движение!$G$2:$G$5111,Тех_Движение!$D$2:$D$5111,$C4556,Тех_Движение!$B$2:$B$5111,"&lt;="&amp;Настройки!$B$6)-$F4556)))</f>
        <v/>
      </c>
      <c r="K4556" s="54">
        <f>IF(OR($B4556="",K$3&lt;$D4556+Настройки!$B$7),0,MAX(0,$E4556-MAX(0,SUMIFS(Тех_Движение!$G$2:$G$5111,Тех_Движение!$D$2:$D$5111,$C4556,Тех_Движение!$B$2:$B$5111,"&lt;="&amp;K$3)-$F4556)))</f>
        <v/>
      </c>
      <c r="L4556" s="54">
        <f>IF(OR($B4556="",L$3&lt;$D4556+Настройки!$B$7),0,MAX(0,$E4556-MAX(0,SUMIFS(Тех_Движение!$G$2:$G$5111,Тех_Движение!$D$2:$D$5111,$C4556,Тех_Движение!$B$2:$B$5111,"&lt;="&amp;L$3)-$F4556)))</f>
        <v/>
      </c>
      <c r="M4556" s="54">
        <f>IF(OR($B4556="",M$3&lt;$D4556+Настройки!$B$7),0,MAX(0,$E4556-MAX(0,SUMIFS(Тех_Движение!$G$2:$G$5111,Тех_Движение!$D$2:$D$5111,$C4556,Тех_Движение!$B$2:$B$5111,"&lt;="&amp;M$3)-$F4556)))</f>
        <v/>
      </c>
      <c r="N4556" s="54">
        <f>IF(OR($B4556="",N$3&lt;$D4556+Настройки!$B$7),0,MAX(0,$E4556-MAX(0,SUMIFS(Тех_Движение!$G$2:$G$5111,Тех_Движение!$D$2:$D$5111,$C4556,Тех_Движение!$B$2:$B$5111,"&lt;="&amp;N$3)-$F4556)))</f>
        <v/>
      </c>
      <c r="O4556" s="54">
        <f>IF(OR($B4556="",O$3&lt;$D4556+Настройки!$B$7),0,MAX(0,$E4556-MAX(0,SUMIFS(Тех_Движение!$G$2:$G$5111,Тех_Движение!$D$2:$D$5111,$C4556,Тех_Движение!$B$2:$B$5111,"&lt;="&amp;O$3)-$F4556)))</f>
        <v/>
      </c>
      <c r="P4556" s="54">
        <f>IF(OR($B4556="",P$3&lt;$D4556+Настройки!$B$7),0,MAX(0,$E4556-MAX(0,SUMIFS(Тех_Движение!$G$2:$G$5111,Тех_Движение!$D$2:$D$5111,$C4556,Тех_Движение!$B$2:$B$5111,"&lt;="&amp;P$3)-$F4556)))</f>
        <v/>
      </c>
      <c r="Q4556" s="54">
        <f>IF(OR($B4556="",Q$3&lt;$D4556+Настройки!$B$7),0,MAX(0,$E4556-MAX(0,SUMIFS(Тех_Движение!$G$2:$G$5111,Тех_Движение!$D$2:$D$5111,$C4556,Тех_Движение!$B$2:$B$5111,"&lt;="&amp;Q$3)-$F4556)))</f>
        <v/>
      </c>
      <c r="R4556" s="54">
        <f>IF($B4556="","",SUM($K4556:$Q4556))</f>
        <v/>
      </c>
      <c r="S4556" s="56">
        <f>IF($B4556="","",VLOOKUP($C4556,Настройки!$A$11:$L$17,9,FALSE))</f>
        <v/>
      </c>
      <c r="T4556" s="56">
        <f>IF($B4556="","",$R4556*$S4556)</f>
        <v/>
      </c>
    </row>
    <row r="4557">
      <c r="A4557" s="20">
        <f>Тех_Движение!$A$4554</f>
        <v/>
      </c>
      <c r="B4557" s="20">
        <f>IF(Тех_Движение!$F$4554&gt;0,Тех_Движение!$I$4554,"")</f>
        <v/>
      </c>
      <c r="C4557" s="20">
        <f>IF($B4557="","",Тех_Движение!$D$4554)</f>
        <v/>
      </c>
      <c r="D4557" s="42">
        <f>IF($B4557="","",Тех_Движение!$B$4554)</f>
        <v/>
      </c>
      <c r="E4557" s="54">
        <f>IF($B4557="","",Тех_Движение!$F$4554)</f>
        <v/>
      </c>
      <c r="F4557" s="54">
        <f>IF($B4557="","",SUMIFS($E$5:$E4556,$C$5:$C4556,$C4557))</f>
        <v/>
      </c>
      <c r="G4557" s="54">
        <f>IF($B4557="","",MAX(0,$E4557-MAX(0,SUMIFS(Тех_Движение!$G$2:$G$5111,Тех_Движение!$D$2:$D$5111,$C4557,Тех_Движение!$B$2:$B$5111,"&lt;="&amp;Настройки!$B$5-1)-$F4557)))</f>
        <v/>
      </c>
      <c r="H4557" s="54">
        <f>IF($B4557="","",IF(AND($D4557&gt;=Настройки!$B$5,$D4557&lt;=Настройки!$B$6),$E4557,0))</f>
        <v/>
      </c>
      <c r="I4557" s="54">
        <f>IF($B4557="","",$G4557+$H4557-$J4557)</f>
        <v/>
      </c>
      <c r="J4557" s="54">
        <f>IF($B4557="","",MAX(0,$E4557-MAX(0,SUMIFS(Тех_Движение!$G$2:$G$5111,Тех_Движение!$D$2:$D$5111,$C4557,Тех_Движение!$B$2:$B$5111,"&lt;="&amp;Настройки!$B$6)-$F4557)))</f>
        <v/>
      </c>
      <c r="K4557" s="54">
        <f>IF(OR($B4557="",K$3&lt;$D4557+Настройки!$B$7),0,MAX(0,$E4557-MAX(0,SUMIFS(Тех_Движение!$G$2:$G$5111,Тех_Движение!$D$2:$D$5111,$C4557,Тех_Движение!$B$2:$B$5111,"&lt;="&amp;K$3)-$F4557)))</f>
        <v/>
      </c>
      <c r="L4557" s="54">
        <f>IF(OR($B4557="",L$3&lt;$D4557+Настройки!$B$7),0,MAX(0,$E4557-MAX(0,SUMIFS(Тех_Движение!$G$2:$G$5111,Тех_Движение!$D$2:$D$5111,$C4557,Тех_Движение!$B$2:$B$5111,"&lt;="&amp;L$3)-$F4557)))</f>
        <v/>
      </c>
      <c r="M4557" s="54">
        <f>IF(OR($B4557="",M$3&lt;$D4557+Настройки!$B$7),0,MAX(0,$E4557-MAX(0,SUMIFS(Тех_Движение!$G$2:$G$5111,Тех_Движение!$D$2:$D$5111,$C4557,Тех_Движение!$B$2:$B$5111,"&lt;="&amp;M$3)-$F4557)))</f>
        <v/>
      </c>
      <c r="N4557" s="54">
        <f>IF(OR($B4557="",N$3&lt;$D4557+Настройки!$B$7),0,MAX(0,$E4557-MAX(0,SUMIFS(Тех_Движение!$G$2:$G$5111,Тех_Движение!$D$2:$D$5111,$C4557,Тех_Движение!$B$2:$B$5111,"&lt;="&amp;N$3)-$F4557)))</f>
        <v/>
      </c>
      <c r="O4557" s="54">
        <f>IF(OR($B4557="",O$3&lt;$D4557+Настройки!$B$7),0,MAX(0,$E4557-MAX(0,SUMIFS(Тех_Движение!$G$2:$G$5111,Тех_Движение!$D$2:$D$5111,$C4557,Тех_Движение!$B$2:$B$5111,"&lt;="&amp;O$3)-$F4557)))</f>
        <v/>
      </c>
      <c r="P4557" s="54">
        <f>IF(OR($B4557="",P$3&lt;$D4557+Настройки!$B$7),0,MAX(0,$E4557-MAX(0,SUMIFS(Тех_Движение!$G$2:$G$5111,Тех_Движение!$D$2:$D$5111,$C4557,Тех_Движение!$B$2:$B$5111,"&lt;="&amp;P$3)-$F4557)))</f>
        <v/>
      </c>
      <c r="Q4557" s="54">
        <f>IF(OR($B4557="",Q$3&lt;$D4557+Настройки!$B$7),0,MAX(0,$E4557-MAX(0,SUMIFS(Тех_Движение!$G$2:$G$5111,Тех_Движение!$D$2:$D$5111,$C4557,Тех_Движение!$B$2:$B$5111,"&lt;="&amp;Q$3)-$F4557)))</f>
        <v/>
      </c>
      <c r="R4557" s="54">
        <f>IF($B4557="","",SUM($K4557:$Q4557))</f>
        <v/>
      </c>
      <c r="S4557" s="56">
        <f>IF($B4557="","",VLOOKUP($C4557,Настройки!$A$11:$L$17,9,FALSE))</f>
        <v/>
      </c>
      <c r="T4557" s="56">
        <f>IF($B4557="","",$R4557*$S4557)</f>
        <v/>
      </c>
    </row>
    <row r="4558">
      <c r="A4558" s="20">
        <f>Тех_Движение!$A$4555</f>
        <v/>
      </c>
      <c r="B4558" s="20">
        <f>IF(Тех_Движение!$F$4555&gt;0,Тех_Движение!$I$4555,"")</f>
        <v/>
      </c>
      <c r="C4558" s="20">
        <f>IF($B4558="","",Тех_Движение!$D$4555)</f>
        <v/>
      </c>
      <c r="D4558" s="42">
        <f>IF($B4558="","",Тех_Движение!$B$4555)</f>
        <v/>
      </c>
      <c r="E4558" s="54">
        <f>IF($B4558="","",Тех_Движение!$F$4555)</f>
        <v/>
      </c>
      <c r="F4558" s="54">
        <f>IF($B4558="","",SUMIFS($E$5:$E4557,$C$5:$C4557,$C4558))</f>
        <v/>
      </c>
      <c r="G4558" s="54">
        <f>IF($B4558="","",MAX(0,$E4558-MAX(0,SUMIFS(Тех_Движение!$G$2:$G$5111,Тех_Движение!$D$2:$D$5111,$C4558,Тех_Движение!$B$2:$B$5111,"&lt;="&amp;Настройки!$B$5-1)-$F4558)))</f>
        <v/>
      </c>
      <c r="H4558" s="54">
        <f>IF($B4558="","",IF(AND($D4558&gt;=Настройки!$B$5,$D4558&lt;=Настройки!$B$6),$E4558,0))</f>
        <v/>
      </c>
      <c r="I4558" s="54">
        <f>IF($B4558="","",$G4558+$H4558-$J4558)</f>
        <v/>
      </c>
      <c r="J4558" s="54">
        <f>IF($B4558="","",MAX(0,$E4558-MAX(0,SUMIFS(Тех_Движение!$G$2:$G$5111,Тех_Движение!$D$2:$D$5111,$C4558,Тех_Движение!$B$2:$B$5111,"&lt;="&amp;Настройки!$B$6)-$F4558)))</f>
        <v/>
      </c>
      <c r="K4558" s="54">
        <f>IF(OR($B4558="",K$3&lt;$D4558+Настройки!$B$7),0,MAX(0,$E4558-MAX(0,SUMIFS(Тех_Движение!$G$2:$G$5111,Тех_Движение!$D$2:$D$5111,$C4558,Тех_Движение!$B$2:$B$5111,"&lt;="&amp;K$3)-$F4558)))</f>
        <v/>
      </c>
      <c r="L4558" s="54">
        <f>IF(OR($B4558="",L$3&lt;$D4558+Настройки!$B$7),0,MAX(0,$E4558-MAX(0,SUMIFS(Тех_Движение!$G$2:$G$5111,Тех_Движение!$D$2:$D$5111,$C4558,Тех_Движение!$B$2:$B$5111,"&lt;="&amp;L$3)-$F4558)))</f>
        <v/>
      </c>
      <c r="M4558" s="54">
        <f>IF(OR($B4558="",M$3&lt;$D4558+Настройки!$B$7),0,MAX(0,$E4558-MAX(0,SUMIFS(Тех_Движение!$G$2:$G$5111,Тех_Движение!$D$2:$D$5111,$C4558,Тех_Движение!$B$2:$B$5111,"&lt;="&amp;M$3)-$F4558)))</f>
        <v/>
      </c>
      <c r="N4558" s="54">
        <f>IF(OR($B4558="",N$3&lt;$D4558+Настройки!$B$7),0,MAX(0,$E4558-MAX(0,SUMIFS(Тех_Движение!$G$2:$G$5111,Тех_Движение!$D$2:$D$5111,$C4558,Тех_Движение!$B$2:$B$5111,"&lt;="&amp;N$3)-$F4558)))</f>
        <v/>
      </c>
      <c r="O4558" s="54">
        <f>IF(OR($B4558="",O$3&lt;$D4558+Настройки!$B$7),0,MAX(0,$E4558-MAX(0,SUMIFS(Тех_Движение!$G$2:$G$5111,Тех_Движение!$D$2:$D$5111,$C4558,Тех_Движение!$B$2:$B$5111,"&lt;="&amp;O$3)-$F4558)))</f>
        <v/>
      </c>
      <c r="P4558" s="54">
        <f>IF(OR($B4558="",P$3&lt;$D4558+Настройки!$B$7),0,MAX(0,$E4558-MAX(0,SUMIFS(Тех_Движение!$G$2:$G$5111,Тех_Движение!$D$2:$D$5111,$C4558,Тех_Движение!$B$2:$B$5111,"&lt;="&amp;P$3)-$F4558)))</f>
        <v/>
      </c>
      <c r="Q4558" s="54">
        <f>IF(OR($B4558="",Q$3&lt;$D4558+Настройки!$B$7),0,MAX(0,$E4558-MAX(0,SUMIFS(Тех_Движение!$G$2:$G$5111,Тех_Движение!$D$2:$D$5111,$C4558,Тех_Движение!$B$2:$B$5111,"&lt;="&amp;Q$3)-$F4558)))</f>
        <v/>
      </c>
      <c r="R4558" s="54">
        <f>IF($B4558="","",SUM($K4558:$Q4558))</f>
        <v/>
      </c>
      <c r="S4558" s="56">
        <f>IF($B4558="","",VLOOKUP($C4558,Настройки!$A$11:$L$17,9,FALSE))</f>
        <v/>
      </c>
      <c r="T4558" s="56">
        <f>IF($B4558="","",$R4558*$S4558)</f>
        <v/>
      </c>
    </row>
    <row r="4559">
      <c r="A4559" s="20">
        <f>Тех_Движение!$A$4556</f>
        <v/>
      </c>
      <c r="B4559" s="20">
        <f>IF(Тех_Движение!$F$4556&gt;0,Тех_Движение!$I$4556,"")</f>
        <v/>
      </c>
      <c r="C4559" s="20">
        <f>IF($B4559="","",Тех_Движение!$D$4556)</f>
        <v/>
      </c>
      <c r="D4559" s="42">
        <f>IF($B4559="","",Тех_Движение!$B$4556)</f>
        <v/>
      </c>
      <c r="E4559" s="54">
        <f>IF($B4559="","",Тех_Движение!$F$4556)</f>
        <v/>
      </c>
      <c r="F4559" s="54">
        <f>IF($B4559="","",SUMIFS($E$5:$E4558,$C$5:$C4558,$C4559))</f>
        <v/>
      </c>
      <c r="G4559" s="54">
        <f>IF($B4559="","",MAX(0,$E4559-MAX(0,SUMIFS(Тех_Движение!$G$2:$G$5111,Тех_Движение!$D$2:$D$5111,$C4559,Тех_Движение!$B$2:$B$5111,"&lt;="&amp;Настройки!$B$5-1)-$F4559)))</f>
        <v/>
      </c>
      <c r="H4559" s="54">
        <f>IF($B4559="","",IF(AND($D4559&gt;=Настройки!$B$5,$D4559&lt;=Настройки!$B$6),$E4559,0))</f>
        <v/>
      </c>
      <c r="I4559" s="54">
        <f>IF($B4559="","",$G4559+$H4559-$J4559)</f>
        <v/>
      </c>
      <c r="J4559" s="54">
        <f>IF($B4559="","",MAX(0,$E4559-MAX(0,SUMIFS(Тех_Движение!$G$2:$G$5111,Тех_Движение!$D$2:$D$5111,$C4559,Тех_Движение!$B$2:$B$5111,"&lt;="&amp;Настройки!$B$6)-$F4559)))</f>
        <v/>
      </c>
      <c r="K4559" s="54">
        <f>IF(OR($B4559="",K$3&lt;$D4559+Настройки!$B$7),0,MAX(0,$E4559-MAX(0,SUMIFS(Тех_Движение!$G$2:$G$5111,Тех_Движение!$D$2:$D$5111,$C4559,Тех_Движение!$B$2:$B$5111,"&lt;="&amp;K$3)-$F4559)))</f>
        <v/>
      </c>
      <c r="L4559" s="54">
        <f>IF(OR($B4559="",L$3&lt;$D4559+Настройки!$B$7),0,MAX(0,$E4559-MAX(0,SUMIFS(Тех_Движение!$G$2:$G$5111,Тех_Движение!$D$2:$D$5111,$C4559,Тех_Движение!$B$2:$B$5111,"&lt;="&amp;L$3)-$F4559)))</f>
        <v/>
      </c>
      <c r="M4559" s="54">
        <f>IF(OR($B4559="",M$3&lt;$D4559+Настройки!$B$7),0,MAX(0,$E4559-MAX(0,SUMIFS(Тех_Движение!$G$2:$G$5111,Тех_Движение!$D$2:$D$5111,$C4559,Тех_Движение!$B$2:$B$5111,"&lt;="&amp;M$3)-$F4559)))</f>
        <v/>
      </c>
      <c r="N4559" s="54">
        <f>IF(OR($B4559="",N$3&lt;$D4559+Настройки!$B$7),0,MAX(0,$E4559-MAX(0,SUMIFS(Тех_Движение!$G$2:$G$5111,Тех_Движение!$D$2:$D$5111,$C4559,Тех_Движение!$B$2:$B$5111,"&lt;="&amp;N$3)-$F4559)))</f>
        <v/>
      </c>
      <c r="O4559" s="54">
        <f>IF(OR($B4559="",O$3&lt;$D4559+Настройки!$B$7),0,MAX(0,$E4559-MAX(0,SUMIFS(Тех_Движение!$G$2:$G$5111,Тех_Движение!$D$2:$D$5111,$C4559,Тех_Движение!$B$2:$B$5111,"&lt;="&amp;O$3)-$F4559)))</f>
        <v/>
      </c>
      <c r="P4559" s="54">
        <f>IF(OR($B4559="",P$3&lt;$D4559+Настройки!$B$7),0,MAX(0,$E4559-MAX(0,SUMIFS(Тех_Движение!$G$2:$G$5111,Тех_Движение!$D$2:$D$5111,$C4559,Тех_Движение!$B$2:$B$5111,"&lt;="&amp;P$3)-$F4559)))</f>
        <v/>
      </c>
      <c r="Q4559" s="54">
        <f>IF(OR($B4559="",Q$3&lt;$D4559+Настройки!$B$7),0,MAX(0,$E4559-MAX(0,SUMIFS(Тех_Движение!$G$2:$G$5111,Тех_Движение!$D$2:$D$5111,$C4559,Тех_Движение!$B$2:$B$5111,"&lt;="&amp;Q$3)-$F4559)))</f>
        <v/>
      </c>
      <c r="R4559" s="54">
        <f>IF($B4559="","",SUM($K4559:$Q4559))</f>
        <v/>
      </c>
      <c r="S4559" s="56">
        <f>IF($B4559="","",VLOOKUP($C4559,Настройки!$A$11:$L$17,9,FALSE))</f>
        <v/>
      </c>
      <c r="T4559" s="56">
        <f>IF($B4559="","",$R4559*$S4559)</f>
        <v/>
      </c>
    </row>
    <row r="4560">
      <c r="A4560" s="20">
        <f>Тех_Движение!$A$4557</f>
        <v/>
      </c>
      <c r="B4560" s="20">
        <f>IF(Тех_Движение!$F$4557&gt;0,Тех_Движение!$I$4557,"")</f>
        <v/>
      </c>
      <c r="C4560" s="20">
        <f>IF($B4560="","",Тех_Движение!$D$4557)</f>
        <v/>
      </c>
      <c r="D4560" s="42">
        <f>IF($B4560="","",Тех_Движение!$B$4557)</f>
        <v/>
      </c>
      <c r="E4560" s="54">
        <f>IF($B4560="","",Тех_Движение!$F$4557)</f>
        <v/>
      </c>
      <c r="F4560" s="54">
        <f>IF($B4560="","",SUMIFS($E$5:$E4559,$C$5:$C4559,$C4560))</f>
        <v/>
      </c>
      <c r="G4560" s="54">
        <f>IF($B4560="","",MAX(0,$E4560-MAX(0,SUMIFS(Тех_Движение!$G$2:$G$5111,Тех_Движение!$D$2:$D$5111,$C4560,Тех_Движение!$B$2:$B$5111,"&lt;="&amp;Настройки!$B$5-1)-$F4560)))</f>
        <v/>
      </c>
      <c r="H4560" s="54">
        <f>IF($B4560="","",IF(AND($D4560&gt;=Настройки!$B$5,$D4560&lt;=Настройки!$B$6),$E4560,0))</f>
        <v/>
      </c>
      <c r="I4560" s="54">
        <f>IF($B4560="","",$G4560+$H4560-$J4560)</f>
        <v/>
      </c>
      <c r="J4560" s="54">
        <f>IF($B4560="","",MAX(0,$E4560-MAX(0,SUMIFS(Тех_Движение!$G$2:$G$5111,Тех_Движение!$D$2:$D$5111,$C4560,Тех_Движение!$B$2:$B$5111,"&lt;="&amp;Настройки!$B$6)-$F4560)))</f>
        <v/>
      </c>
      <c r="K4560" s="54">
        <f>IF(OR($B4560="",K$3&lt;$D4560+Настройки!$B$7),0,MAX(0,$E4560-MAX(0,SUMIFS(Тех_Движение!$G$2:$G$5111,Тех_Движение!$D$2:$D$5111,$C4560,Тех_Движение!$B$2:$B$5111,"&lt;="&amp;K$3)-$F4560)))</f>
        <v/>
      </c>
      <c r="L4560" s="54">
        <f>IF(OR($B4560="",L$3&lt;$D4560+Настройки!$B$7),0,MAX(0,$E4560-MAX(0,SUMIFS(Тех_Движение!$G$2:$G$5111,Тех_Движение!$D$2:$D$5111,$C4560,Тех_Движение!$B$2:$B$5111,"&lt;="&amp;L$3)-$F4560)))</f>
        <v/>
      </c>
      <c r="M4560" s="54">
        <f>IF(OR($B4560="",M$3&lt;$D4560+Настройки!$B$7),0,MAX(0,$E4560-MAX(0,SUMIFS(Тех_Движение!$G$2:$G$5111,Тех_Движение!$D$2:$D$5111,$C4560,Тех_Движение!$B$2:$B$5111,"&lt;="&amp;M$3)-$F4560)))</f>
        <v/>
      </c>
      <c r="N4560" s="54">
        <f>IF(OR($B4560="",N$3&lt;$D4560+Настройки!$B$7),0,MAX(0,$E4560-MAX(0,SUMIFS(Тех_Движение!$G$2:$G$5111,Тех_Движение!$D$2:$D$5111,$C4560,Тех_Движение!$B$2:$B$5111,"&lt;="&amp;N$3)-$F4560)))</f>
        <v/>
      </c>
      <c r="O4560" s="54">
        <f>IF(OR($B4560="",O$3&lt;$D4560+Настройки!$B$7),0,MAX(0,$E4560-MAX(0,SUMIFS(Тех_Движение!$G$2:$G$5111,Тех_Движение!$D$2:$D$5111,$C4560,Тех_Движение!$B$2:$B$5111,"&lt;="&amp;O$3)-$F4560)))</f>
        <v/>
      </c>
      <c r="P4560" s="54">
        <f>IF(OR($B4560="",P$3&lt;$D4560+Настройки!$B$7),0,MAX(0,$E4560-MAX(0,SUMIFS(Тех_Движение!$G$2:$G$5111,Тех_Движение!$D$2:$D$5111,$C4560,Тех_Движение!$B$2:$B$5111,"&lt;="&amp;P$3)-$F4560)))</f>
        <v/>
      </c>
      <c r="Q4560" s="54">
        <f>IF(OR($B4560="",Q$3&lt;$D4560+Настройки!$B$7),0,MAX(0,$E4560-MAX(0,SUMIFS(Тех_Движение!$G$2:$G$5111,Тех_Движение!$D$2:$D$5111,$C4560,Тех_Движение!$B$2:$B$5111,"&lt;="&amp;Q$3)-$F4560)))</f>
        <v/>
      </c>
      <c r="R4560" s="54">
        <f>IF($B4560="","",SUM($K4560:$Q4560))</f>
        <v/>
      </c>
      <c r="S4560" s="56">
        <f>IF($B4560="","",VLOOKUP($C4560,Настройки!$A$11:$L$17,9,FALSE))</f>
        <v/>
      </c>
      <c r="T4560" s="56">
        <f>IF($B4560="","",$R4560*$S4560)</f>
        <v/>
      </c>
    </row>
    <row r="4561">
      <c r="A4561" s="20">
        <f>Тех_Движение!$A$4558</f>
        <v/>
      </c>
      <c r="B4561" s="20">
        <f>IF(Тех_Движение!$F$4558&gt;0,Тех_Движение!$I$4558,"")</f>
        <v/>
      </c>
      <c r="C4561" s="20">
        <f>IF($B4561="","",Тех_Движение!$D$4558)</f>
        <v/>
      </c>
      <c r="D4561" s="42">
        <f>IF($B4561="","",Тех_Движение!$B$4558)</f>
        <v/>
      </c>
      <c r="E4561" s="54">
        <f>IF($B4561="","",Тех_Движение!$F$4558)</f>
        <v/>
      </c>
      <c r="F4561" s="54">
        <f>IF($B4561="","",SUMIFS($E$5:$E4560,$C$5:$C4560,$C4561))</f>
        <v/>
      </c>
      <c r="G4561" s="54">
        <f>IF($B4561="","",MAX(0,$E4561-MAX(0,SUMIFS(Тех_Движение!$G$2:$G$5111,Тех_Движение!$D$2:$D$5111,$C4561,Тех_Движение!$B$2:$B$5111,"&lt;="&amp;Настройки!$B$5-1)-$F4561)))</f>
        <v/>
      </c>
      <c r="H4561" s="54">
        <f>IF($B4561="","",IF(AND($D4561&gt;=Настройки!$B$5,$D4561&lt;=Настройки!$B$6),$E4561,0))</f>
        <v/>
      </c>
      <c r="I4561" s="54">
        <f>IF($B4561="","",$G4561+$H4561-$J4561)</f>
        <v/>
      </c>
      <c r="J4561" s="54">
        <f>IF($B4561="","",MAX(0,$E4561-MAX(0,SUMIFS(Тех_Движение!$G$2:$G$5111,Тех_Движение!$D$2:$D$5111,$C4561,Тех_Движение!$B$2:$B$5111,"&lt;="&amp;Настройки!$B$6)-$F4561)))</f>
        <v/>
      </c>
      <c r="K4561" s="54">
        <f>IF(OR($B4561="",K$3&lt;$D4561+Настройки!$B$7),0,MAX(0,$E4561-MAX(0,SUMIFS(Тех_Движение!$G$2:$G$5111,Тех_Движение!$D$2:$D$5111,$C4561,Тех_Движение!$B$2:$B$5111,"&lt;="&amp;K$3)-$F4561)))</f>
        <v/>
      </c>
      <c r="L4561" s="54">
        <f>IF(OR($B4561="",L$3&lt;$D4561+Настройки!$B$7),0,MAX(0,$E4561-MAX(0,SUMIFS(Тех_Движение!$G$2:$G$5111,Тех_Движение!$D$2:$D$5111,$C4561,Тех_Движение!$B$2:$B$5111,"&lt;="&amp;L$3)-$F4561)))</f>
        <v/>
      </c>
      <c r="M4561" s="54">
        <f>IF(OR($B4561="",M$3&lt;$D4561+Настройки!$B$7),0,MAX(0,$E4561-MAX(0,SUMIFS(Тех_Движение!$G$2:$G$5111,Тех_Движение!$D$2:$D$5111,$C4561,Тех_Движение!$B$2:$B$5111,"&lt;="&amp;M$3)-$F4561)))</f>
        <v/>
      </c>
      <c r="N4561" s="54">
        <f>IF(OR($B4561="",N$3&lt;$D4561+Настройки!$B$7),0,MAX(0,$E4561-MAX(0,SUMIFS(Тех_Движение!$G$2:$G$5111,Тех_Движение!$D$2:$D$5111,$C4561,Тех_Движение!$B$2:$B$5111,"&lt;="&amp;N$3)-$F4561)))</f>
        <v/>
      </c>
      <c r="O4561" s="54">
        <f>IF(OR($B4561="",O$3&lt;$D4561+Настройки!$B$7),0,MAX(0,$E4561-MAX(0,SUMIFS(Тех_Движение!$G$2:$G$5111,Тех_Движение!$D$2:$D$5111,$C4561,Тех_Движение!$B$2:$B$5111,"&lt;="&amp;O$3)-$F4561)))</f>
        <v/>
      </c>
      <c r="P4561" s="54">
        <f>IF(OR($B4561="",P$3&lt;$D4561+Настройки!$B$7),0,MAX(0,$E4561-MAX(0,SUMIFS(Тех_Движение!$G$2:$G$5111,Тех_Движение!$D$2:$D$5111,$C4561,Тех_Движение!$B$2:$B$5111,"&lt;="&amp;P$3)-$F4561)))</f>
        <v/>
      </c>
      <c r="Q4561" s="54">
        <f>IF(OR($B4561="",Q$3&lt;$D4561+Настройки!$B$7),0,MAX(0,$E4561-MAX(0,SUMIFS(Тех_Движение!$G$2:$G$5111,Тех_Движение!$D$2:$D$5111,$C4561,Тех_Движение!$B$2:$B$5111,"&lt;="&amp;Q$3)-$F4561)))</f>
        <v/>
      </c>
      <c r="R4561" s="54">
        <f>IF($B4561="","",SUM($K4561:$Q4561))</f>
        <v/>
      </c>
      <c r="S4561" s="56">
        <f>IF($B4561="","",VLOOKUP($C4561,Настройки!$A$11:$L$17,9,FALSE))</f>
        <v/>
      </c>
      <c r="T4561" s="56">
        <f>IF($B4561="","",$R4561*$S4561)</f>
        <v/>
      </c>
    </row>
    <row r="4562">
      <c r="A4562" s="20">
        <f>Тех_Движение!$A$4559</f>
        <v/>
      </c>
      <c r="B4562" s="20">
        <f>IF(Тех_Движение!$F$4559&gt;0,Тех_Движение!$I$4559,"")</f>
        <v/>
      </c>
      <c r="C4562" s="20">
        <f>IF($B4562="","",Тех_Движение!$D$4559)</f>
        <v/>
      </c>
      <c r="D4562" s="42">
        <f>IF($B4562="","",Тех_Движение!$B$4559)</f>
        <v/>
      </c>
      <c r="E4562" s="54">
        <f>IF($B4562="","",Тех_Движение!$F$4559)</f>
        <v/>
      </c>
      <c r="F4562" s="54">
        <f>IF($B4562="","",SUMIFS($E$5:$E4561,$C$5:$C4561,$C4562))</f>
        <v/>
      </c>
      <c r="G4562" s="54">
        <f>IF($B4562="","",MAX(0,$E4562-MAX(0,SUMIFS(Тех_Движение!$G$2:$G$5111,Тех_Движение!$D$2:$D$5111,$C4562,Тех_Движение!$B$2:$B$5111,"&lt;="&amp;Настройки!$B$5-1)-$F4562)))</f>
        <v/>
      </c>
      <c r="H4562" s="54">
        <f>IF($B4562="","",IF(AND($D4562&gt;=Настройки!$B$5,$D4562&lt;=Настройки!$B$6),$E4562,0))</f>
        <v/>
      </c>
      <c r="I4562" s="54">
        <f>IF($B4562="","",$G4562+$H4562-$J4562)</f>
        <v/>
      </c>
      <c r="J4562" s="54">
        <f>IF($B4562="","",MAX(0,$E4562-MAX(0,SUMIFS(Тех_Движение!$G$2:$G$5111,Тех_Движение!$D$2:$D$5111,$C4562,Тех_Движение!$B$2:$B$5111,"&lt;="&amp;Настройки!$B$6)-$F4562)))</f>
        <v/>
      </c>
      <c r="K4562" s="54">
        <f>IF(OR($B4562="",K$3&lt;$D4562+Настройки!$B$7),0,MAX(0,$E4562-MAX(0,SUMIFS(Тех_Движение!$G$2:$G$5111,Тех_Движение!$D$2:$D$5111,$C4562,Тех_Движение!$B$2:$B$5111,"&lt;="&amp;K$3)-$F4562)))</f>
        <v/>
      </c>
      <c r="L4562" s="54">
        <f>IF(OR($B4562="",L$3&lt;$D4562+Настройки!$B$7),0,MAX(0,$E4562-MAX(0,SUMIFS(Тех_Движение!$G$2:$G$5111,Тех_Движение!$D$2:$D$5111,$C4562,Тех_Движение!$B$2:$B$5111,"&lt;="&amp;L$3)-$F4562)))</f>
        <v/>
      </c>
      <c r="M4562" s="54">
        <f>IF(OR($B4562="",M$3&lt;$D4562+Настройки!$B$7),0,MAX(0,$E4562-MAX(0,SUMIFS(Тех_Движение!$G$2:$G$5111,Тех_Движение!$D$2:$D$5111,$C4562,Тех_Движение!$B$2:$B$5111,"&lt;="&amp;M$3)-$F4562)))</f>
        <v/>
      </c>
      <c r="N4562" s="54">
        <f>IF(OR($B4562="",N$3&lt;$D4562+Настройки!$B$7),0,MAX(0,$E4562-MAX(0,SUMIFS(Тех_Движение!$G$2:$G$5111,Тех_Движение!$D$2:$D$5111,$C4562,Тех_Движение!$B$2:$B$5111,"&lt;="&amp;N$3)-$F4562)))</f>
        <v/>
      </c>
      <c r="O4562" s="54">
        <f>IF(OR($B4562="",O$3&lt;$D4562+Настройки!$B$7),0,MAX(0,$E4562-MAX(0,SUMIFS(Тех_Движение!$G$2:$G$5111,Тех_Движение!$D$2:$D$5111,$C4562,Тех_Движение!$B$2:$B$5111,"&lt;="&amp;O$3)-$F4562)))</f>
        <v/>
      </c>
      <c r="P4562" s="54">
        <f>IF(OR($B4562="",P$3&lt;$D4562+Настройки!$B$7),0,MAX(0,$E4562-MAX(0,SUMIFS(Тех_Движение!$G$2:$G$5111,Тех_Движение!$D$2:$D$5111,$C4562,Тех_Движение!$B$2:$B$5111,"&lt;="&amp;P$3)-$F4562)))</f>
        <v/>
      </c>
      <c r="Q4562" s="54">
        <f>IF(OR($B4562="",Q$3&lt;$D4562+Настройки!$B$7),0,MAX(0,$E4562-MAX(0,SUMIFS(Тех_Движение!$G$2:$G$5111,Тех_Движение!$D$2:$D$5111,$C4562,Тех_Движение!$B$2:$B$5111,"&lt;="&amp;Q$3)-$F4562)))</f>
        <v/>
      </c>
      <c r="R4562" s="54">
        <f>IF($B4562="","",SUM($K4562:$Q4562))</f>
        <v/>
      </c>
      <c r="S4562" s="56">
        <f>IF($B4562="","",VLOOKUP($C4562,Настройки!$A$11:$L$17,9,FALSE))</f>
        <v/>
      </c>
      <c r="T4562" s="56">
        <f>IF($B4562="","",$R4562*$S4562)</f>
        <v/>
      </c>
    </row>
    <row r="4563">
      <c r="A4563" s="20">
        <f>Тех_Движение!$A$4560</f>
        <v/>
      </c>
      <c r="B4563" s="20">
        <f>IF(Тех_Движение!$F$4560&gt;0,Тех_Движение!$I$4560,"")</f>
        <v/>
      </c>
      <c r="C4563" s="20">
        <f>IF($B4563="","",Тех_Движение!$D$4560)</f>
        <v/>
      </c>
      <c r="D4563" s="42">
        <f>IF($B4563="","",Тех_Движение!$B$4560)</f>
        <v/>
      </c>
      <c r="E4563" s="54">
        <f>IF($B4563="","",Тех_Движение!$F$4560)</f>
        <v/>
      </c>
      <c r="F4563" s="54">
        <f>IF($B4563="","",SUMIFS($E$5:$E4562,$C$5:$C4562,$C4563))</f>
        <v/>
      </c>
      <c r="G4563" s="54">
        <f>IF($B4563="","",MAX(0,$E4563-MAX(0,SUMIFS(Тех_Движение!$G$2:$G$5111,Тех_Движение!$D$2:$D$5111,$C4563,Тех_Движение!$B$2:$B$5111,"&lt;="&amp;Настройки!$B$5-1)-$F4563)))</f>
        <v/>
      </c>
      <c r="H4563" s="54">
        <f>IF($B4563="","",IF(AND($D4563&gt;=Настройки!$B$5,$D4563&lt;=Настройки!$B$6),$E4563,0))</f>
        <v/>
      </c>
      <c r="I4563" s="54">
        <f>IF($B4563="","",$G4563+$H4563-$J4563)</f>
        <v/>
      </c>
      <c r="J4563" s="54">
        <f>IF($B4563="","",MAX(0,$E4563-MAX(0,SUMIFS(Тех_Движение!$G$2:$G$5111,Тех_Движение!$D$2:$D$5111,$C4563,Тех_Движение!$B$2:$B$5111,"&lt;="&amp;Настройки!$B$6)-$F4563)))</f>
        <v/>
      </c>
      <c r="K4563" s="54">
        <f>IF(OR($B4563="",K$3&lt;$D4563+Настройки!$B$7),0,MAX(0,$E4563-MAX(0,SUMIFS(Тех_Движение!$G$2:$G$5111,Тех_Движение!$D$2:$D$5111,$C4563,Тех_Движение!$B$2:$B$5111,"&lt;="&amp;K$3)-$F4563)))</f>
        <v/>
      </c>
      <c r="L4563" s="54">
        <f>IF(OR($B4563="",L$3&lt;$D4563+Настройки!$B$7),0,MAX(0,$E4563-MAX(0,SUMIFS(Тех_Движение!$G$2:$G$5111,Тех_Движение!$D$2:$D$5111,$C4563,Тех_Движение!$B$2:$B$5111,"&lt;="&amp;L$3)-$F4563)))</f>
        <v/>
      </c>
      <c r="M4563" s="54">
        <f>IF(OR($B4563="",M$3&lt;$D4563+Настройки!$B$7),0,MAX(0,$E4563-MAX(0,SUMIFS(Тех_Движение!$G$2:$G$5111,Тех_Движение!$D$2:$D$5111,$C4563,Тех_Движение!$B$2:$B$5111,"&lt;="&amp;M$3)-$F4563)))</f>
        <v/>
      </c>
      <c r="N4563" s="54">
        <f>IF(OR($B4563="",N$3&lt;$D4563+Настройки!$B$7),0,MAX(0,$E4563-MAX(0,SUMIFS(Тех_Движение!$G$2:$G$5111,Тех_Движение!$D$2:$D$5111,$C4563,Тех_Движение!$B$2:$B$5111,"&lt;="&amp;N$3)-$F4563)))</f>
        <v/>
      </c>
      <c r="O4563" s="54">
        <f>IF(OR($B4563="",O$3&lt;$D4563+Настройки!$B$7),0,MAX(0,$E4563-MAX(0,SUMIFS(Тех_Движение!$G$2:$G$5111,Тех_Движение!$D$2:$D$5111,$C4563,Тех_Движение!$B$2:$B$5111,"&lt;="&amp;O$3)-$F4563)))</f>
        <v/>
      </c>
      <c r="P4563" s="54">
        <f>IF(OR($B4563="",P$3&lt;$D4563+Настройки!$B$7),0,MAX(0,$E4563-MAX(0,SUMIFS(Тех_Движение!$G$2:$G$5111,Тех_Движение!$D$2:$D$5111,$C4563,Тех_Движение!$B$2:$B$5111,"&lt;="&amp;P$3)-$F4563)))</f>
        <v/>
      </c>
      <c r="Q4563" s="54">
        <f>IF(OR($B4563="",Q$3&lt;$D4563+Настройки!$B$7),0,MAX(0,$E4563-MAX(0,SUMIFS(Тех_Движение!$G$2:$G$5111,Тех_Движение!$D$2:$D$5111,$C4563,Тех_Движение!$B$2:$B$5111,"&lt;="&amp;Q$3)-$F4563)))</f>
        <v/>
      </c>
      <c r="R4563" s="54">
        <f>IF($B4563="","",SUM($K4563:$Q4563))</f>
        <v/>
      </c>
      <c r="S4563" s="56">
        <f>IF($B4563="","",VLOOKUP($C4563,Настройки!$A$11:$L$17,9,FALSE))</f>
        <v/>
      </c>
      <c r="T4563" s="56">
        <f>IF($B4563="","",$R4563*$S4563)</f>
        <v/>
      </c>
    </row>
    <row r="4564">
      <c r="A4564" s="20">
        <f>Тех_Движение!$A$4561</f>
        <v/>
      </c>
      <c r="B4564" s="20">
        <f>IF(Тех_Движение!$F$4561&gt;0,Тех_Движение!$I$4561,"")</f>
        <v/>
      </c>
      <c r="C4564" s="20">
        <f>IF($B4564="","",Тех_Движение!$D$4561)</f>
        <v/>
      </c>
      <c r="D4564" s="42">
        <f>IF($B4564="","",Тех_Движение!$B$4561)</f>
        <v/>
      </c>
      <c r="E4564" s="54">
        <f>IF($B4564="","",Тех_Движение!$F$4561)</f>
        <v/>
      </c>
      <c r="F4564" s="54">
        <f>IF($B4564="","",SUMIFS($E$5:$E4563,$C$5:$C4563,$C4564))</f>
        <v/>
      </c>
      <c r="G4564" s="54">
        <f>IF($B4564="","",MAX(0,$E4564-MAX(0,SUMIFS(Тех_Движение!$G$2:$G$5111,Тех_Движение!$D$2:$D$5111,$C4564,Тех_Движение!$B$2:$B$5111,"&lt;="&amp;Настройки!$B$5-1)-$F4564)))</f>
        <v/>
      </c>
      <c r="H4564" s="54">
        <f>IF($B4564="","",IF(AND($D4564&gt;=Настройки!$B$5,$D4564&lt;=Настройки!$B$6),$E4564,0))</f>
        <v/>
      </c>
      <c r="I4564" s="54">
        <f>IF($B4564="","",$G4564+$H4564-$J4564)</f>
        <v/>
      </c>
      <c r="J4564" s="54">
        <f>IF($B4564="","",MAX(0,$E4564-MAX(0,SUMIFS(Тех_Движение!$G$2:$G$5111,Тех_Движение!$D$2:$D$5111,$C4564,Тех_Движение!$B$2:$B$5111,"&lt;="&amp;Настройки!$B$6)-$F4564)))</f>
        <v/>
      </c>
      <c r="K4564" s="54">
        <f>IF(OR($B4564="",K$3&lt;$D4564+Настройки!$B$7),0,MAX(0,$E4564-MAX(0,SUMIFS(Тех_Движение!$G$2:$G$5111,Тех_Движение!$D$2:$D$5111,$C4564,Тех_Движение!$B$2:$B$5111,"&lt;="&amp;K$3)-$F4564)))</f>
        <v/>
      </c>
      <c r="L4564" s="54">
        <f>IF(OR($B4564="",L$3&lt;$D4564+Настройки!$B$7),0,MAX(0,$E4564-MAX(0,SUMIFS(Тех_Движение!$G$2:$G$5111,Тех_Движение!$D$2:$D$5111,$C4564,Тех_Движение!$B$2:$B$5111,"&lt;="&amp;L$3)-$F4564)))</f>
        <v/>
      </c>
      <c r="M4564" s="54">
        <f>IF(OR($B4564="",M$3&lt;$D4564+Настройки!$B$7),0,MAX(0,$E4564-MAX(0,SUMIFS(Тех_Движение!$G$2:$G$5111,Тех_Движение!$D$2:$D$5111,$C4564,Тех_Движение!$B$2:$B$5111,"&lt;="&amp;M$3)-$F4564)))</f>
        <v/>
      </c>
      <c r="N4564" s="54">
        <f>IF(OR($B4564="",N$3&lt;$D4564+Настройки!$B$7),0,MAX(0,$E4564-MAX(0,SUMIFS(Тех_Движение!$G$2:$G$5111,Тех_Движение!$D$2:$D$5111,$C4564,Тех_Движение!$B$2:$B$5111,"&lt;="&amp;N$3)-$F4564)))</f>
        <v/>
      </c>
      <c r="O4564" s="54">
        <f>IF(OR($B4564="",O$3&lt;$D4564+Настройки!$B$7),0,MAX(0,$E4564-MAX(0,SUMIFS(Тех_Движение!$G$2:$G$5111,Тех_Движение!$D$2:$D$5111,$C4564,Тех_Движение!$B$2:$B$5111,"&lt;="&amp;O$3)-$F4564)))</f>
        <v/>
      </c>
      <c r="P4564" s="54">
        <f>IF(OR($B4564="",P$3&lt;$D4564+Настройки!$B$7),0,MAX(0,$E4564-MAX(0,SUMIFS(Тех_Движение!$G$2:$G$5111,Тех_Движение!$D$2:$D$5111,$C4564,Тех_Движение!$B$2:$B$5111,"&lt;="&amp;P$3)-$F4564)))</f>
        <v/>
      </c>
      <c r="Q4564" s="54">
        <f>IF(OR($B4564="",Q$3&lt;$D4564+Настройки!$B$7),0,MAX(0,$E4564-MAX(0,SUMIFS(Тех_Движение!$G$2:$G$5111,Тех_Движение!$D$2:$D$5111,$C4564,Тех_Движение!$B$2:$B$5111,"&lt;="&amp;Q$3)-$F4564)))</f>
        <v/>
      </c>
      <c r="R4564" s="54">
        <f>IF($B4564="","",SUM($K4564:$Q4564))</f>
        <v/>
      </c>
      <c r="S4564" s="56">
        <f>IF($B4564="","",VLOOKUP($C4564,Настройки!$A$11:$L$17,9,FALSE))</f>
        <v/>
      </c>
      <c r="T4564" s="56">
        <f>IF($B4564="","",$R4564*$S4564)</f>
        <v/>
      </c>
    </row>
    <row r="4565">
      <c r="A4565" s="20">
        <f>Тех_Движение!$A$4562</f>
        <v/>
      </c>
      <c r="B4565" s="20">
        <f>IF(Тех_Движение!$F$4562&gt;0,Тех_Движение!$I$4562,"")</f>
        <v/>
      </c>
      <c r="C4565" s="20">
        <f>IF($B4565="","",Тех_Движение!$D$4562)</f>
        <v/>
      </c>
      <c r="D4565" s="42">
        <f>IF($B4565="","",Тех_Движение!$B$4562)</f>
        <v/>
      </c>
      <c r="E4565" s="54">
        <f>IF($B4565="","",Тех_Движение!$F$4562)</f>
        <v/>
      </c>
      <c r="F4565" s="54">
        <f>IF($B4565="","",SUMIFS($E$5:$E4564,$C$5:$C4564,$C4565))</f>
        <v/>
      </c>
      <c r="G4565" s="54">
        <f>IF($B4565="","",MAX(0,$E4565-MAX(0,SUMIFS(Тех_Движение!$G$2:$G$5111,Тех_Движение!$D$2:$D$5111,$C4565,Тех_Движение!$B$2:$B$5111,"&lt;="&amp;Настройки!$B$5-1)-$F4565)))</f>
        <v/>
      </c>
      <c r="H4565" s="54">
        <f>IF($B4565="","",IF(AND($D4565&gt;=Настройки!$B$5,$D4565&lt;=Настройки!$B$6),$E4565,0))</f>
        <v/>
      </c>
      <c r="I4565" s="54">
        <f>IF($B4565="","",$G4565+$H4565-$J4565)</f>
        <v/>
      </c>
      <c r="J4565" s="54">
        <f>IF($B4565="","",MAX(0,$E4565-MAX(0,SUMIFS(Тех_Движение!$G$2:$G$5111,Тех_Движение!$D$2:$D$5111,$C4565,Тех_Движение!$B$2:$B$5111,"&lt;="&amp;Настройки!$B$6)-$F4565)))</f>
        <v/>
      </c>
      <c r="K4565" s="54">
        <f>IF(OR($B4565="",K$3&lt;$D4565+Настройки!$B$7),0,MAX(0,$E4565-MAX(0,SUMIFS(Тех_Движение!$G$2:$G$5111,Тех_Движение!$D$2:$D$5111,$C4565,Тех_Движение!$B$2:$B$5111,"&lt;="&amp;K$3)-$F4565)))</f>
        <v/>
      </c>
      <c r="L4565" s="54">
        <f>IF(OR($B4565="",L$3&lt;$D4565+Настройки!$B$7),0,MAX(0,$E4565-MAX(0,SUMIFS(Тех_Движение!$G$2:$G$5111,Тех_Движение!$D$2:$D$5111,$C4565,Тех_Движение!$B$2:$B$5111,"&lt;="&amp;L$3)-$F4565)))</f>
        <v/>
      </c>
      <c r="M4565" s="54">
        <f>IF(OR($B4565="",M$3&lt;$D4565+Настройки!$B$7),0,MAX(0,$E4565-MAX(0,SUMIFS(Тех_Движение!$G$2:$G$5111,Тех_Движение!$D$2:$D$5111,$C4565,Тех_Движение!$B$2:$B$5111,"&lt;="&amp;M$3)-$F4565)))</f>
        <v/>
      </c>
      <c r="N4565" s="54">
        <f>IF(OR($B4565="",N$3&lt;$D4565+Настройки!$B$7),0,MAX(0,$E4565-MAX(0,SUMIFS(Тех_Движение!$G$2:$G$5111,Тех_Движение!$D$2:$D$5111,$C4565,Тех_Движение!$B$2:$B$5111,"&lt;="&amp;N$3)-$F4565)))</f>
        <v/>
      </c>
      <c r="O4565" s="54">
        <f>IF(OR($B4565="",O$3&lt;$D4565+Настройки!$B$7),0,MAX(0,$E4565-MAX(0,SUMIFS(Тех_Движение!$G$2:$G$5111,Тех_Движение!$D$2:$D$5111,$C4565,Тех_Движение!$B$2:$B$5111,"&lt;="&amp;O$3)-$F4565)))</f>
        <v/>
      </c>
      <c r="P4565" s="54">
        <f>IF(OR($B4565="",P$3&lt;$D4565+Настройки!$B$7),0,MAX(0,$E4565-MAX(0,SUMIFS(Тех_Движение!$G$2:$G$5111,Тех_Движение!$D$2:$D$5111,$C4565,Тех_Движение!$B$2:$B$5111,"&lt;="&amp;P$3)-$F4565)))</f>
        <v/>
      </c>
      <c r="Q4565" s="54">
        <f>IF(OR($B4565="",Q$3&lt;$D4565+Настройки!$B$7),0,MAX(0,$E4565-MAX(0,SUMIFS(Тех_Движение!$G$2:$G$5111,Тех_Движение!$D$2:$D$5111,$C4565,Тех_Движение!$B$2:$B$5111,"&lt;="&amp;Q$3)-$F4565)))</f>
        <v/>
      </c>
      <c r="R4565" s="54">
        <f>IF($B4565="","",SUM($K4565:$Q4565))</f>
        <v/>
      </c>
      <c r="S4565" s="56">
        <f>IF($B4565="","",VLOOKUP($C4565,Настройки!$A$11:$L$17,9,FALSE))</f>
        <v/>
      </c>
      <c r="T4565" s="56">
        <f>IF($B4565="","",$R4565*$S4565)</f>
        <v/>
      </c>
    </row>
    <row r="4566">
      <c r="A4566" s="20">
        <f>Тех_Движение!$A$4563</f>
        <v/>
      </c>
      <c r="B4566" s="20">
        <f>IF(Тех_Движение!$F$4563&gt;0,Тех_Движение!$I$4563,"")</f>
        <v/>
      </c>
      <c r="C4566" s="20">
        <f>IF($B4566="","",Тех_Движение!$D$4563)</f>
        <v/>
      </c>
      <c r="D4566" s="42">
        <f>IF($B4566="","",Тех_Движение!$B$4563)</f>
        <v/>
      </c>
      <c r="E4566" s="54">
        <f>IF($B4566="","",Тех_Движение!$F$4563)</f>
        <v/>
      </c>
      <c r="F4566" s="54">
        <f>IF($B4566="","",SUMIFS($E$5:$E4565,$C$5:$C4565,$C4566))</f>
        <v/>
      </c>
      <c r="G4566" s="54">
        <f>IF($B4566="","",MAX(0,$E4566-MAX(0,SUMIFS(Тех_Движение!$G$2:$G$5111,Тех_Движение!$D$2:$D$5111,$C4566,Тех_Движение!$B$2:$B$5111,"&lt;="&amp;Настройки!$B$5-1)-$F4566)))</f>
        <v/>
      </c>
      <c r="H4566" s="54">
        <f>IF($B4566="","",IF(AND($D4566&gt;=Настройки!$B$5,$D4566&lt;=Настройки!$B$6),$E4566,0))</f>
        <v/>
      </c>
      <c r="I4566" s="54">
        <f>IF($B4566="","",$G4566+$H4566-$J4566)</f>
        <v/>
      </c>
      <c r="J4566" s="54">
        <f>IF($B4566="","",MAX(0,$E4566-MAX(0,SUMIFS(Тех_Движение!$G$2:$G$5111,Тех_Движение!$D$2:$D$5111,$C4566,Тех_Движение!$B$2:$B$5111,"&lt;="&amp;Настройки!$B$6)-$F4566)))</f>
        <v/>
      </c>
      <c r="K4566" s="54">
        <f>IF(OR($B4566="",K$3&lt;$D4566+Настройки!$B$7),0,MAX(0,$E4566-MAX(0,SUMIFS(Тех_Движение!$G$2:$G$5111,Тех_Движение!$D$2:$D$5111,$C4566,Тех_Движение!$B$2:$B$5111,"&lt;="&amp;K$3)-$F4566)))</f>
        <v/>
      </c>
      <c r="L4566" s="54">
        <f>IF(OR($B4566="",L$3&lt;$D4566+Настройки!$B$7),0,MAX(0,$E4566-MAX(0,SUMIFS(Тех_Движение!$G$2:$G$5111,Тех_Движение!$D$2:$D$5111,$C4566,Тех_Движение!$B$2:$B$5111,"&lt;="&amp;L$3)-$F4566)))</f>
        <v/>
      </c>
      <c r="M4566" s="54">
        <f>IF(OR($B4566="",M$3&lt;$D4566+Настройки!$B$7),0,MAX(0,$E4566-MAX(0,SUMIFS(Тех_Движение!$G$2:$G$5111,Тех_Движение!$D$2:$D$5111,$C4566,Тех_Движение!$B$2:$B$5111,"&lt;="&amp;M$3)-$F4566)))</f>
        <v/>
      </c>
      <c r="N4566" s="54">
        <f>IF(OR($B4566="",N$3&lt;$D4566+Настройки!$B$7),0,MAX(0,$E4566-MAX(0,SUMIFS(Тех_Движение!$G$2:$G$5111,Тех_Движение!$D$2:$D$5111,$C4566,Тех_Движение!$B$2:$B$5111,"&lt;="&amp;N$3)-$F4566)))</f>
        <v/>
      </c>
      <c r="O4566" s="54">
        <f>IF(OR($B4566="",O$3&lt;$D4566+Настройки!$B$7),0,MAX(0,$E4566-MAX(0,SUMIFS(Тех_Движение!$G$2:$G$5111,Тех_Движение!$D$2:$D$5111,$C4566,Тех_Движение!$B$2:$B$5111,"&lt;="&amp;O$3)-$F4566)))</f>
        <v/>
      </c>
      <c r="P4566" s="54">
        <f>IF(OR($B4566="",P$3&lt;$D4566+Настройки!$B$7),0,MAX(0,$E4566-MAX(0,SUMIFS(Тех_Движение!$G$2:$G$5111,Тех_Движение!$D$2:$D$5111,$C4566,Тех_Движение!$B$2:$B$5111,"&lt;="&amp;P$3)-$F4566)))</f>
        <v/>
      </c>
      <c r="Q4566" s="54">
        <f>IF(OR($B4566="",Q$3&lt;$D4566+Настройки!$B$7),0,MAX(0,$E4566-MAX(0,SUMIFS(Тех_Движение!$G$2:$G$5111,Тех_Движение!$D$2:$D$5111,$C4566,Тех_Движение!$B$2:$B$5111,"&lt;="&amp;Q$3)-$F4566)))</f>
        <v/>
      </c>
      <c r="R4566" s="54">
        <f>IF($B4566="","",SUM($K4566:$Q4566))</f>
        <v/>
      </c>
      <c r="S4566" s="56">
        <f>IF($B4566="","",VLOOKUP($C4566,Настройки!$A$11:$L$17,9,FALSE))</f>
        <v/>
      </c>
      <c r="T4566" s="56">
        <f>IF($B4566="","",$R4566*$S4566)</f>
        <v/>
      </c>
    </row>
    <row r="4567">
      <c r="A4567" s="20">
        <f>Тех_Движение!$A$4564</f>
        <v/>
      </c>
      <c r="B4567" s="20">
        <f>IF(Тех_Движение!$F$4564&gt;0,Тех_Движение!$I$4564,"")</f>
        <v/>
      </c>
      <c r="C4567" s="20">
        <f>IF($B4567="","",Тех_Движение!$D$4564)</f>
        <v/>
      </c>
      <c r="D4567" s="42">
        <f>IF($B4567="","",Тех_Движение!$B$4564)</f>
        <v/>
      </c>
      <c r="E4567" s="54">
        <f>IF($B4567="","",Тех_Движение!$F$4564)</f>
        <v/>
      </c>
      <c r="F4567" s="54">
        <f>IF($B4567="","",SUMIFS($E$5:$E4566,$C$5:$C4566,$C4567))</f>
        <v/>
      </c>
      <c r="G4567" s="54">
        <f>IF($B4567="","",MAX(0,$E4567-MAX(0,SUMIFS(Тех_Движение!$G$2:$G$5111,Тех_Движение!$D$2:$D$5111,$C4567,Тех_Движение!$B$2:$B$5111,"&lt;="&amp;Настройки!$B$5-1)-$F4567)))</f>
        <v/>
      </c>
      <c r="H4567" s="54">
        <f>IF($B4567="","",IF(AND($D4567&gt;=Настройки!$B$5,$D4567&lt;=Настройки!$B$6),$E4567,0))</f>
        <v/>
      </c>
      <c r="I4567" s="54">
        <f>IF($B4567="","",$G4567+$H4567-$J4567)</f>
        <v/>
      </c>
      <c r="J4567" s="54">
        <f>IF($B4567="","",MAX(0,$E4567-MAX(0,SUMIFS(Тех_Движение!$G$2:$G$5111,Тех_Движение!$D$2:$D$5111,$C4567,Тех_Движение!$B$2:$B$5111,"&lt;="&amp;Настройки!$B$6)-$F4567)))</f>
        <v/>
      </c>
      <c r="K4567" s="54">
        <f>IF(OR($B4567="",K$3&lt;$D4567+Настройки!$B$7),0,MAX(0,$E4567-MAX(0,SUMIFS(Тех_Движение!$G$2:$G$5111,Тех_Движение!$D$2:$D$5111,$C4567,Тех_Движение!$B$2:$B$5111,"&lt;="&amp;K$3)-$F4567)))</f>
        <v/>
      </c>
      <c r="L4567" s="54">
        <f>IF(OR($B4567="",L$3&lt;$D4567+Настройки!$B$7),0,MAX(0,$E4567-MAX(0,SUMIFS(Тех_Движение!$G$2:$G$5111,Тех_Движение!$D$2:$D$5111,$C4567,Тех_Движение!$B$2:$B$5111,"&lt;="&amp;L$3)-$F4567)))</f>
        <v/>
      </c>
      <c r="M4567" s="54">
        <f>IF(OR($B4567="",M$3&lt;$D4567+Настройки!$B$7),0,MAX(0,$E4567-MAX(0,SUMIFS(Тех_Движение!$G$2:$G$5111,Тех_Движение!$D$2:$D$5111,$C4567,Тех_Движение!$B$2:$B$5111,"&lt;="&amp;M$3)-$F4567)))</f>
        <v/>
      </c>
      <c r="N4567" s="54">
        <f>IF(OR($B4567="",N$3&lt;$D4567+Настройки!$B$7),0,MAX(0,$E4567-MAX(0,SUMIFS(Тех_Движение!$G$2:$G$5111,Тех_Движение!$D$2:$D$5111,$C4567,Тех_Движение!$B$2:$B$5111,"&lt;="&amp;N$3)-$F4567)))</f>
        <v/>
      </c>
      <c r="O4567" s="54">
        <f>IF(OR($B4567="",O$3&lt;$D4567+Настройки!$B$7),0,MAX(0,$E4567-MAX(0,SUMIFS(Тех_Движение!$G$2:$G$5111,Тех_Движение!$D$2:$D$5111,$C4567,Тех_Движение!$B$2:$B$5111,"&lt;="&amp;O$3)-$F4567)))</f>
        <v/>
      </c>
      <c r="P4567" s="54">
        <f>IF(OR($B4567="",P$3&lt;$D4567+Настройки!$B$7),0,MAX(0,$E4567-MAX(0,SUMIFS(Тех_Движение!$G$2:$G$5111,Тех_Движение!$D$2:$D$5111,$C4567,Тех_Движение!$B$2:$B$5111,"&lt;="&amp;P$3)-$F4567)))</f>
        <v/>
      </c>
      <c r="Q4567" s="54">
        <f>IF(OR($B4567="",Q$3&lt;$D4567+Настройки!$B$7),0,MAX(0,$E4567-MAX(0,SUMIFS(Тех_Движение!$G$2:$G$5111,Тех_Движение!$D$2:$D$5111,$C4567,Тех_Движение!$B$2:$B$5111,"&lt;="&amp;Q$3)-$F4567)))</f>
        <v/>
      </c>
      <c r="R4567" s="54">
        <f>IF($B4567="","",SUM($K4567:$Q4567))</f>
        <v/>
      </c>
      <c r="S4567" s="56">
        <f>IF($B4567="","",VLOOKUP($C4567,Настройки!$A$11:$L$17,9,FALSE))</f>
        <v/>
      </c>
      <c r="T4567" s="56">
        <f>IF($B4567="","",$R4567*$S4567)</f>
        <v/>
      </c>
    </row>
    <row r="4568">
      <c r="A4568" s="20">
        <f>Тех_Движение!$A$4565</f>
        <v/>
      </c>
      <c r="B4568" s="20">
        <f>IF(Тех_Движение!$F$4565&gt;0,Тех_Движение!$I$4565,"")</f>
        <v/>
      </c>
      <c r="C4568" s="20">
        <f>IF($B4568="","",Тех_Движение!$D$4565)</f>
        <v/>
      </c>
      <c r="D4568" s="42">
        <f>IF($B4568="","",Тех_Движение!$B$4565)</f>
        <v/>
      </c>
      <c r="E4568" s="54">
        <f>IF($B4568="","",Тех_Движение!$F$4565)</f>
        <v/>
      </c>
      <c r="F4568" s="54">
        <f>IF($B4568="","",SUMIFS($E$5:$E4567,$C$5:$C4567,$C4568))</f>
        <v/>
      </c>
      <c r="G4568" s="54">
        <f>IF($B4568="","",MAX(0,$E4568-MAX(0,SUMIFS(Тех_Движение!$G$2:$G$5111,Тех_Движение!$D$2:$D$5111,$C4568,Тех_Движение!$B$2:$B$5111,"&lt;="&amp;Настройки!$B$5-1)-$F4568)))</f>
        <v/>
      </c>
      <c r="H4568" s="54">
        <f>IF($B4568="","",IF(AND($D4568&gt;=Настройки!$B$5,$D4568&lt;=Настройки!$B$6),$E4568,0))</f>
        <v/>
      </c>
      <c r="I4568" s="54">
        <f>IF($B4568="","",$G4568+$H4568-$J4568)</f>
        <v/>
      </c>
      <c r="J4568" s="54">
        <f>IF($B4568="","",MAX(0,$E4568-MAX(0,SUMIFS(Тех_Движение!$G$2:$G$5111,Тех_Движение!$D$2:$D$5111,$C4568,Тех_Движение!$B$2:$B$5111,"&lt;="&amp;Настройки!$B$6)-$F4568)))</f>
        <v/>
      </c>
      <c r="K4568" s="54">
        <f>IF(OR($B4568="",K$3&lt;$D4568+Настройки!$B$7),0,MAX(0,$E4568-MAX(0,SUMIFS(Тех_Движение!$G$2:$G$5111,Тех_Движение!$D$2:$D$5111,$C4568,Тех_Движение!$B$2:$B$5111,"&lt;="&amp;K$3)-$F4568)))</f>
        <v/>
      </c>
      <c r="L4568" s="54">
        <f>IF(OR($B4568="",L$3&lt;$D4568+Настройки!$B$7),0,MAX(0,$E4568-MAX(0,SUMIFS(Тех_Движение!$G$2:$G$5111,Тех_Движение!$D$2:$D$5111,$C4568,Тех_Движение!$B$2:$B$5111,"&lt;="&amp;L$3)-$F4568)))</f>
        <v/>
      </c>
      <c r="M4568" s="54">
        <f>IF(OR($B4568="",M$3&lt;$D4568+Настройки!$B$7),0,MAX(0,$E4568-MAX(0,SUMIFS(Тех_Движение!$G$2:$G$5111,Тех_Движение!$D$2:$D$5111,$C4568,Тех_Движение!$B$2:$B$5111,"&lt;="&amp;M$3)-$F4568)))</f>
        <v/>
      </c>
      <c r="N4568" s="54">
        <f>IF(OR($B4568="",N$3&lt;$D4568+Настройки!$B$7),0,MAX(0,$E4568-MAX(0,SUMIFS(Тех_Движение!$G$2:$G$5111,Тех_Движение!$D$2:$D$5111,$C4568,Тех_Движение!$B$2:$B$5111,"&lt;="&amp;N$3)-$F4568)))</f>
        <v/>
      </c>
      <c r="O4568" s="54">
        <f>IF(OR($B4568="",O$3&lt;$D4568+Настройки!$B$7),0,MAX(0,$E4568-MAX(0,SUMIFS(Тех_Движение!$G$2:$G$5111,Тех_Движение!$D$2:$D$5111,$C4568,Тех_Движение!$B$2:$B$5111,"&lt;="&amp;O$3)-$F4568)))</f>
        <v/>
      </c>
      <c r="P4568" s="54">
        <f>IF(OR($B4568="",P$3&lt;$D4568+Настройки!$B$7),0,MAX(0,$E4568-MAX(0,SUMIFS(Тех_Движение!$G$2:$G$5111,Тех_Движение!$D$2:$D$5111,$C4568,Тех_Движение!$B$2:$B$5111,"&lt;="&amp;P$3)-$F4568)))</f>
        <v/>
      </c>
      <c r="Q4568" s="54">
        <f>IF(OR($B4568="",Q$3&lt;$D4568+Настройки!$B$7),0,MAX(0,$E4568-MAX(0,SUMIFS(Тех_Движение!$G$2:$G$5111,Тех_Движение!$D$2:$D$5111,$C4568,Тех_Движение!$B$2:$B$5111,"&lt;="&amp;Q$3)-$F4568)))</f>
        <v/>
      </c>
      <c r="R4568" s="54">
        <f>IF($B4568="","",SUM($K4568:$Q4568))</f>
        <v/>
      </c>
      <c r="S4568" s="56">
        <f>IF($B4568="","",VLOOKUP($C4568,Настройки!$A$11:$L$17,9,FALSE))</f>
        <v/>
      </c>
      <c r="T4568" s="56">
        <f>IF($B4568="","",$R4568*$S4568)</f>
        <v/>
      </c>
    </row>
    <row r="4569">
      <c r="A4569" s="20">
        <f>Тех_Движение!$A$4566</f>
        <v/>
      </c>
      <c r="B4569" s="20">
        <f>IF(Тех_Движение!$F$4566&gt;0,Тех_Движение!$I$4566,"")</f>
        <v/>
      </c>
      <c r="C4569" s="20">
        <f>IF($B4569="","",Тех_Движение!$D$4566)</f>
        <v/>
      </c>
      <c r="D4569" s="42">
        <f>IF($B4569="","",Тех_Движение!$B$4566)</f>
        <v/>
      </c>
      <c r="E4569" s="54">
        <f>IF($B4569="","",Тех_Движение!$F$4566)</f>
        <v/>
      </c>
      <c r="F4569" s="54">
        <f>IF($B4569="","",SUMIFS($E$5:$E4568,$C$5:$C4568,$C4569))</f>
        <v/>
      </c>
      <c r="G4569" s="54">
        <f>IF($B4569="","",MAX(0,$E4569-MAX(0,SUMIFS(Тех_Движение!$G$2:$G$5111,Тех_Движение!$D$2:$D$5111,$C4569,Тех_Движение!$B$2:$B$5111,"&lt;="&amp;Настройки!$B$5-1)-$F4569)))</f>
        <v/>
      </c>
      <c r="H4569" s="54">
        <f>IF($B4569="","",IF(AND($D4569&gt;=Настройки!$B$5,$D4569&lt;=Настройки!$B$6),$E4569,0))</f>
        <v/>
      </c>
      <c r="I4569" s="54">
        <f>IF($B4569="","",$G4569+$H4569-$J4569)</f>
        <v/>
      </c>
      <c r="J4569" s="54">
        <f>IF($B4569="","",MAX(0,$E4569-MAX(0,SUMIFS(Тех_Движение!$G$2:$G$5111,Тех_Движение!$D$2:$D$5111,$C4569,Тех_Движение!$B$2:$B$5111,"&lt;="&amp;Настройки!$B$6)-$F4569)))</f>
        <v/>
      </c>
      <c r="K4569" s="54">
        <f>IF(OR($B4569="",K$3&lt;$D4569+Настройки!$B$7),0,MAX(0,$E4569-MAX(0,SUMIFS(Тех_Движение!$G$2:$G$5111,Тех_Движение!$D$2:$D$5111,$C4569,Тех_Движение!$B$2:$B$5111,"&lt;="&amp;K$3)-$F4569)))</f>
        <v/>
      </c>
      <c r="L4569" s="54">
        <f>IF(OR($B4569="",L$3&lt;$D4569+Настройки!$B$7),0,MAX(0,$E4569-MAX(0,SUMIFS(Тех_Движение!$G$2:$G$5111,Тех_Движение!$D$2:$D$5111,$C4569,Тех_Движение!$B$2:$B$5111,"&lt;="&amp;L$3)-$F4569)))</f>
        <v/>
      </c>
      <c r="M4569" s="54">
        <f>IF(OR($B4569="",M$3&lt;$D4569+Настройки!$B$7),0,MAX(0,$E4569-MAX(0,SUMIFS(Тех_Движение!$G$2:$G$5111,Тех_Движение!$D$2:$D$5111,$C4569,Тех_Движение!$B$2:$B$5111,"&lt;="&amp;M$3)-$F4569)))</f>
        <v/>
      </c>
      <c r="N4569" s="54">
        <f>IF(OR($B4569="",N$3&lt;$D4569+Настройки!$B$7),0,MAX(0,$E4569-MAX(0,SUMIFS(Тех_Движение!$G$2:$G$5111,Тех_Движение!$D$2:$D$5111,$C4569,Тех_Движение!$B$2:$B$5111,"&lt;="&amp;N$3)-$F4569)))</f>
        <v/>
      </c>
      <c r="O4569" s="54">
        <f>IF(OR($B4569="",O$3&lt;$D4569+Настройки!$B$7),0,MAX(0,$E4569-MAX(0,SUMIFS(Тех_Движение!$G$2:$G$5111,Тех_Движение!$D$2:$D$5111,$C4569,Тех_Движение!$B$2:$B$5111,"&lt;="&amp;O$3)-$F4569)))</f>
        <v/>
      </c>
      <c r="P4569" s="54">
        <f>IF(OR($B4569="",P$3&lt;$D4569+Настройки!$B$7),0,MAX(0,$E4569-MAX(0,SUMIFS(Тех_Движение!$G$2:$G$5111,Тех_Движение!$D$2:$D$5111,$C4569,Тех_Движение!$B$2:$B$5111,"&lt;="&amp;P$3)-$F4569)))</f>
        <v/>
      </c>
      <c r="Q4569" s="54">
        <f>IF(OR($B4569="",Q$3&lt;$D4569+Настройки!$B$7),0,MAX(0,$E4569-MAX(0,SUMIFS(Тех_Движение!$G$2:$G$5111,Тех_Движение!$D$2:$D$5111,$C4569,Тех_Движение!$B$2:$B$5111,"&lt;="&amp;Q$3)-$F4569)))</f>
        <v/>
      </c>
      <c r="R4569" s="54">
        <f>IF($B4569="","",SUM($K4569:$Q4569))</f>
        <v/>
      </c>
      <c r="S4569" s="56">
        <f>IF($B4569="","",VLOOKUP($C4569,Настройки!$A$11:$L$17,9,FALSE))</f>
        <v/>
      </c>
      <c r="T4569" s="56">
        <f>IF($B4569="","",$R4569*$S4569)</f>
        <v/>
      </c>
    </row>
    <row r="4570">
      <c r="A4570" s="20">
        <f>Тех_Движение!$A$4567</f>
        <v/>
      </c>
      <c r="B4570" s="20">
        <f>IF(Тех_Движение!$F$4567&gt;0,Тех_Движение!$I$4567,"")</f>
        <v/>
      </c>
      <c r="C4570" s="20">
        <f>IF($B4570="","",Тех_Движение!$D$4567)</f>
        <v/>
      </c>
      <c r="D4570" s="42">
        <f>IF($B4570="","",Тех_Движение!$B$4567)</f>
        <v/>
      </c>
      <c r="E4570" s="54">
        <f>IF($B4570="","",Тех_Движение!$F$4567)</f>
        <v/>
      </c>
      <c r="F4570" s="54">
        <f>IF($B4570="","",SUMIFS($E$5:$E4569,$C$5:$C4569,$C4570))</f>
        <v/>
      </c>
      <c r="G4570" s="54">
        <f>IF($B4570="","",MAX(0,$E4570-MAX(0,SUMIFS(Тех_Движение!$G$2:$G$5111,Тех_Движение!$D$2:$D$5111,$C4570,Тех_Движение!$B$2:$B$5111,"&lt;="&amp;Настройки!$B$5-1)-$F4570)))</f>
        <v/>
      </c>
      <c r="H4570" s="54">
        <f>IF($B4570="","",IF(AND($D4570&gt;=Настройки!$B$5,$D4570&lt;=Настройки!$B$6),$E4570,0))</f>
        <v/>
      </c>
      <c r="I4570" s="54">
        <f>IF($B4570="","",$G4570+$H4570-$J4570)</f>
        <v/>
      </c>
      <c r="J4570" s="54">
        <f>IF($B4570="","",MAX(0,$E4570-MAX(0,SUMIFS(Тех_Движение!$G$2:$G$5111,Тех_Движение!$D$2:$D$5111,$C4570,Тех_Движение!$B$2:$B$5111,"&lt;="&amp;Настройки!$B$6)-$F4570)))</f>
        <v/>
      </c>
      <c r="K4570" s="54">
        <f>IF(OR($B4570="",K$3&lt;$D4570+Настройки!$B$7),0,MAX(0,$E4570-MAX(0,SUMIFS(Тех_Движение!$G$2:$G$5111,Тех_Движение!$D$2:$D$5111,$C4570,Тех_Движение!$B$2:$B$5111,"&lt;="&amp;K$3)-$F4570)))</f>
        <v/>
      </c>
      <c r="L4570" s="54">
        <f>IF(OR($B4570="",L$3&lt;$D4570+Настройки!$B$7),0,MAX(0,$E4570-MAX(0,SUMIFS(Тех_Движение!$G$2:$G$5111,Тех_Движение!$D$2:$D$5111,$C4570,Тех_Движение!$B$2:$B$5111,"&lt;="&amp;L$3)-$F4570)))</f>
        <v/>
      </c>
      <c r="M4570" s="54">
        <f>IF(OR($B4570="",M$3&lt;$D4570+Настройки!$B$7),0,MAX(0,$E4570-MAX(0,SUMIFS(Тех_Движение!$G$2:$G$5111,Тех_Движение!$D$2:$D$5111,$C4570,Тех_Движение!$B$2:$B$5111,"&lt;="&amp;M$3)-$F4570)))</f>
        <v/>
      </c>
      <c r="N4570" s="54">
        <f>IF(OR($B4570="",N$3&lt;$D4570+Настройки!$B$7),0,MAX(0,$E4570-MAX(0,SUMIFS(Тех_Движение!$G$2:$G$5111,Тех_Движение!$D$2:$D$5111,$C4570,Тех_Движение!$B$2:$B$5111,"&lt;="&amp;N$3)-$F4570)))</f>
        <v/>
      </c>
      <c r="O4570" s="54">
        <f>IF(OR($B4570="",O$3&lt;$D4570+Настройки!$B$7),0,MAX(0,$E4570-MAX(0,SUMIFS(Тех_Движение!$G$2:$G$5111,Тех_Движение!$D$2:$D$5111,$C4570,Тех_Движение!$B$2:$B$5111,"&lt;="&amp;O$3)-$F4570)))</f>
        <v/>
      </c>
      <c r="P4570" s="54">
        <f>IF(OR($B4570="",P$3&lt;$D4570+Настройки!$B$7),0,MAX(0,$E4570-MAX(0,SUMIFS(Тех_Движение!$G$2:$G$5111,Тех_Движение!$D$2:$D$5111,$C4570,Тех_Движение!$B$2:$B$5111,"&lt;="&amp;P$3)-$F4570)))</f>
        <v/>
      </c>
      <c r="Q4570" s="54">
        <f>IF(OR($B4570="",Q$3&lt;$D4570+Настройки!$B$7),0,MAX(0,$E4570-MAX(0,SUMIFS(Тех_Движение!$G$2:$G$5111,Тех_Движение!$D$2:$D$5111,$C4570,Тех_Движение!$B$2:$B$5111,"&lt;="&amp;Q$3)-$F4570)))</f>
        <v/>
      </c>
      <c r="R4570" s="54">
        <f>IF($B4570="","",SUM($K4570:$Q4570))</f>
        <v/>
      </c>
      <c r="S4570" s="56">
        <f>IF($B4570="","",VLOOKUP($C4570,Настройки!$A$11:$L$17,9,FALSE))</f>
        <v/>
      </c>
      <c r="T4570" s="56">
        <f>IF($B4570="","",$R4570*$S4570)</f>
        <v/>
      </c>
    </row>
    <row r="4571">
      <c r="A4571" s="20">
        <f>Тех_Движение!$A$4568</f>
        <v/>
      </c>
      <c r="B4571" s="20">
        <f>IF(Тех_Движение!$F$4568&gt;0,Тех_Движение!$I$4568,"")</f>
        <v/>
      </c>
      <c r="C4571" s="20">
        <f>IF($B4571="","",Тех_Движение!$D$4568)</f>
        <v/>
      </c>
      <c r="D4571" s="42">
        <f>IF($B4571="","",Тех_Движение!$B$4568)</f>
        <v/>
      </c>
      <c r="E4571" s="54">
        <f>IF($B4571="","",Тех_Движение!$F$4568)</f>
        <v/>
      </c>
      <c r="F4571" s="54">
        <f>IF($B4571="","",SUMIFS($E$5:$E4570,$C$5:$C4570,$C4571))</f>
        <v/>
      </c>
      <c r="G4571" s="54">
        <f>IF($B4571="","",MAX(0,$E4571-MAX(0,SUMIFS(Тех_Движение!$G$2:$G$5111,Тех_Движение!$D$2:$D$5111,$C4571,Тех_Движение!$B$2:$B$5111,"&lt;="&amp;Настройки!$B$5-1)-$F4571)))</f>
        <v/>
      </c>
      <c r="H4571" s="54">
        <f>IF($B4571="","",IF(AND($D4571&gt;=Настройки!$B$5,$D4571&lt;=Настройки!$B$6),$E4571,0))</f>
        <v/>
      </c>
      <c r="I4571" s="54">
        <f>IF($B4571="","",$G4571+$H4571-$J4571)</f>
        <v/>
      </c>
      <c r="J4571" s="54">
        <f>IF($B4571="","",MAX(0,$E4571-MAX(0,SUMIFS(Тех_Движение!$G$2:$G$5111,Тех_Движение!$D$2:$D$5111,$C4571,Тех_Движение!$B$2:$B$5111,"&lt;="&amp;Настройки!$B$6)-$F4571)))</f>
        <v/>
      </c>
      <c r="K4571" s="54">
        <f>IF(OR($B4571="",K$3&lt;$D4571+Настройки!$B$7),0,MAX(0,$E4571-MAX(0,SUMIFS(Тех_Движение!$G$2:$G$5111,Тех_Движение!$D$2:$D$5111,$C4571,Тех_Движение!$B$2:$B$5111,"&lt;="&amp;K$3)-$F4571)))</f>
        <v/>
      </c>
      <c r="L4571" s="54">
        <f>IF(OR($B4571="",L$3&lt;$D4571+Настройки!$B$7),0,MAX(0,$E4571-MAX(0,SUMIFS(Тех_Движение!$G$2:$G$5111,Тех_Движение!$D$2:$D$5111,$C4571,Тех_Движение!$B$2:$B$5111,"&lt;="&amp;L$3)-$F4571)))</f>
        <v/>
      </c>
      <c r="M4571" s="54">
        <f>IF(OR($B4571="",M$3&lt;$D4571+Настройки!$B$7),0,MAX(0,$E4571-MAX(0,SUMIFS(Тех_Движение!$G$2:$G$5111,Тех_Движение!$D$2:$D$5111,$C4571,Тех_Движение!$B$2:$B$5111,"&lt;="&amp;M$3)-$F4571)))</f>
        <v/>
      </c>
      <c r="N4571" s="54">
        <f>IF(OR($B4571="",N$3&lt;$D4571+Настройки!$B$7),0,MAX(0,$E4571-MAX(0,SUMIFS(Тех_Движение!$G$2:$G$5111,Тех_Движение!$D$2:$D$5111,$C4571,Тех_Движение!$B$2:$B$5111,"&lt;="&amp;N$3)-$F4571)))</f>
        <v/>
      </c>
      <c r="O4571" s="54">
        <f>IF(OR($B4571="",O$3&lt;$D4571+Настройки!$B$7),0,MAX(0,$E4571-MAX(0,SUMIFS(Тех_Движение!$G$2:$G$5111,Тех_Движение!$D$2:$D$5111,$C4571,Тех_Движение!$B$2:$B$5111,"&lt;="&amp;O$3)-$F4571)))</f>
        <v/>
      </c>
      <c r="P4571" s="54">
        <f>IF(OR($B4571="",P$3&lt;$D4571+Настройки!$B$7),0,MAX(0,$E4571-MAX(0,SUMIFS(Тех_Движение!$G$2:$G$5111,Тех_Движение!$D$2:$D$5111,$C4571,Тех_Движение!$B$2:$B$5111,"&lt;="&amp;P$3)-$F4571)))</f>
        <v/>
      </c>
      <c r="Q4571" s="54">
        <f>IF(OR($B4571="",Q$3&lt;$D4571+Настройки!$B$7),0,MAX(0,$E4571-MAX(0,SUMIFS(Тех_Движение!$G$2:$G$5111,Тех_Движение!$D$2:$D$5111,$C4571,Тех_Движение!$B$2:$B$5111,"&lt;="&amp;Q$3)-$F4571)))</f>
        <v/>
      </c>
      <c r="R4571" s="54">
        <f>IF($B4571="","",SUM($K4571:$Q4571))</f>
        <v/>
      </c>
      <c r="S4571" s="56">
        <f>IF($B4571="","",VLOOKUP($C4571,Настройки!$A$11:$L$17,9,FALSE))</f>
        <v/>
      </c>
      <c r="T4571" s="56">
        <f>IF($B4571="","",$R4571*$S4571)</f>
        <v/>
      </c>
    </row>
    <row r="4572">
      <c r="A4572" s="20">
        <f>Тех_Движение!$A$4569</f>
        <v/>
      </c>
      <c r="B4572" s="20">
        <f>IF(Тех_Движение!$F$4569&gt;0,Тех_Движение!$I$4569,"")</f>
        <v/>
      </c>
      <c r="C4572" s="20">
        <f>IF($B4572="","",Тех_Движение!$D$4569)</f>
        <v/>
      </c>
      <c r="D4572" s="42">
        <f>IF($B4572="","",Тех_Движение!$B$4569)</f>
        <v/>
      </c>
      <c r="E4572" s="54">
        <f>IF($B4572="","",Тех_Движение!$F$4569)</f>
        <v/>
      </c>
      <c r="F4572" s="54">
        <f>IF($B4572="","",SUMIFS($E$5:$E4571,$C$5:$C4571,$C4572))</f>
        <v/>
      </c>
      <c r="G4572" s="54">
        <f>IF($B4572="","",MAX(0,$E4572-MAX(0,SUMIFS(Тех_Движение!$G$2:$G$5111,Тех_Движение!$D$2:$D$5111,$C4572,Тех_Движение!$B$2:$B$5111,"&lt;="&amp;Настройки!$B$5-1)-$F4572)))</f>
        <v/>
      </c>
      <c r="H4572" s="54">
        <f>IF($B4572="","",IF(AND($D4572&gt;=Настройки!$B$5,$D4572&lt;=Настройки!$B$6),$E4572,0))</f>
        <v/>
      </c>
      <c r="I4572" s="54">
        <f>IF($B4572="","",$G4572+$H4572-$J4572)</f>
        <v/>
      </c>
      <c r="J4572" s="54">
        <f>IF($B4572="","",MAX(0,$E4572-MAX(0,SUMIFS(Тех_Движение!$G$2:$G$5111,Тех_Движение!$D$2:$D$5111,$C4572,Тех_Движение!$B$2:$B$5111,"&lt;="&amp;Настройки!$B$6)-$F4572)))</f>
        <v/>
      </c>
      <c r="K4572" s="54">
        <f>IF(OR($B4572="",K$3&lt;$D4572+Настройки!$B$7),0,MAX(0,$E4572-MAX(0,SUMIFS(Тех_Движение!$G$2:$G$5111,Тех_Движение!$D$2:$D$5111,$C4572,Тех_Движение!$B$2:$B$5111,"&lt;="&amp;K$3)-$F4572)))</f>
        <v/>
      </c>
      <c r="L4572" s="54">
        <f>IF(OR($B4572="",L$3&lt;$D4572+Настройки!$B$7),0,MAX(0,$E4572-MAX(0,SUMIFS(Тех_Движение!$G$2:$G$5111,Тех_Движение!$D$2:$D$5111,$C4572,Тех_Движение!$B$2:$B$5111,"&lt;="&amp;L$3)-$F4572)))</f>
        <v/>
      </c>
      <c r="M4572" s="54">
        <f>IF(OR($B4572="",M$3&lt;$D4572+Настройки!$B$7),0,MAX(0,$E4572-MAX(0,SUMIFS(Тех_Движение!$G$2:$G$5111,Тех_Движение!$D$2:$D$5111,$C4572,Тех_Движение!$B$2:$B$5111,"&lt;="&amp;M$3)-$F4572)))</f>
        <v/>
      </c>
      <c r="N4572" s="54">
        <f>IF(OR($B4572="",N$3&lt;$D4572+Настройки!$B$7),0,MAX(0,$E4572-MAX(0,SUMIFS(Тех_Движение!$G$2:$G$5111,Тех_Движение!$D$2:$D$5111,$C4572,Тех_Движение!$B$2:$B$5111,"&lt;="&amp;N$3)-$F4572)))</f>
        <v/>
      </c>
      <c r="O4572" s="54">
        <f>IF(OR($B4572="",O$3&lt;$D4572+Настройки!$B$7),0,MAX(0,$E4572-MAX(0,SUMIFS(Тех_Движение!$G$2:$G$5111,Тех_Движение!$D$2:$D$5111,$C4572,Тех_Движение!$B$2:$B$5111,"&lt;="&amp;O$3)-$F4572)))</f>
        <v/>
      </c>
      <c r="P4572" s="54">
        <f>IF(OR($B4572="",P$3&lt;$D4572+Настройки!$B$7),0,MAX(0,$E4572-MAX(0,SUMIFS(Тех_Движение!$G$2:$G$5111,Тех_Движение!$D$2:$D$5111,$C4572,Тех_Движение!$B$2:$B$5111,"&lt;="&amp;P$3)-$F4572)))</f>
        <v/>
      </c>
      <c r="Q4572" s="54">
        <f>IF(OR($B4572="",Q$3&lt;$D4572+Настройки!$B$7),0,MAX(0,$E4572-MAX(0,SUMIFS(Тех_Движение!$G$2:$G$5111,Тех_Движение!$D$2:$D$5111,$C4572,Тех_Движение!$B$2:$B$5111,"&lt;="&amp;Q$3)-$F4572)))</f>
        <v/>
      </c>
      <c r="R4572" s="54">
        <f>IF($B4572="","",SUM($K4572:$Q4572))</f>
        <v/>
      </c>
      <c r="S4572" s="56">
        <f>IF($B4572="","",VLOOKUP($C4572,Настройки!$A$11:$L$17,9,FALSE))</f>
        <v/>
      </c>
      <c r="T4572" s="56">
        <f>IF($B4572="","",$R4572*$S4572)</f>
        <v/>
      </c>
    </row>
    <row r="4573">
      <c r="A4573" s="20">
        <f>Тех_Движение!$A$4570</f>
        <v/>
      </c>
      <c r="B4573" s="20">
        <f>IF(Тех_Движение!$F$4570&gt;0,Тех_Движение!$I$4570,"")</f>
        <v/>
      </c>
      <c r="C4573" s="20">
        <f>IF($B4573="","",Тех_Движение!$D$4570)</f>
        <v/>
      </c>
      <c r="D4573" s="42">
        <f>IF($B4573="","",Тех_Движение!$B$4570)</f>
        <v/>
      </c>
      <c r="E4573" s="54">
        <f>IF($B4573="","",Тех_Движение!$F$4570)</f>
        <v/>
      </c>
      <c r="F4573" s="54">
        <f>IF($B4573="","",SUMIFS($E$5:$E4572,$C$5:$C4572,$C4573))</f>
        <v/>
      </c>
      <c r="G4573" s="54">
        <f>IF($B4573="","",MAX(0,$E4573-MAX(0,SUMIFS(Тех_Движение!$G$2:$G$5111,Тех_Движение!$D$2:$D$5111,$C4573,Тех_Движение!$B$2:$B$5111,"&lt;="&amp;Настройки!$B$5-1)-$F4573)))</f>
        <v/>
      </c>
      <c r="H4573" s="54">
        <f>IF($B4573="","",IF(AND($D4573&gt;=Настройки!$B$5,$D4573&lt;=Настройки!$B$6),$E4573,0))</f>
        <v/>
      </c>
      <c r="I4573" s="54">
        <f>IF($B4573="","",$G4573+$H4573-$J4573)</f>
        <v/>
      </c>
      <c r="J4573" s="54">
        <f>IF($B4573="","",MAX(0,$E4573-MAX(0,SUMIFS(Тех_Движение!$G$2:$G$5111,Тех_Движение!$D$2:$D$5111,$C4573,Тех_Движение!$B$2:$B$5111,"&lt;="&amp;Настройки!$B$6)-$F4573)))</f>
        <v/>
      </c>
      <c r="K4573" s="54">
        <f>IF(OR($B4573="",K$3&lt;$D4573+Настройки!$B$7),0,MAX(0,$E4573-MAX(0,SUMIFS(Тех_Движение!$G$2:$G$5111,Тех_Движение!$D$2:$D$5111,$C4573,Тех_Движение!$B$2:$B$5111,"&lt;="&amp;K$3)-$F4573)))</f>
        <v/>
      </c>
      <c r="L4573" s="54">
        <f>IF(OR($B4573="",L$3&lt;$D4573+Настройки!$B$7),0,MAX(0,$E4573-MAX(0,SUMIFS(Тех_Движение!$G$2:$G$5111,Тех_Движение!$D$2:$D$5111,$C4573,Тех_Движение!$B$2:$B$5111,"&lt;="&amp;L$3)-$F4573)))</f>
        <v/>
      </c>
      <c r="M4573" s="54">
        <f>IF(OR($B4573="",M$3&lt;$D4573+Настройки!$B$7),0,MAX(0,$E4573-MAX(0,SUMIFS(Тех_Движение!$G$2:$G$5111,Тех_Движение!$D$2:$D$5111,$C4573,Тех_Движение!$B$2:$B$5111,"&lt;="&amp;M$3)-$F4573)))</f>
        <v/>
      </c>
      <c r="N4573" s="54">
        <f>IF(OR($B4573="",N$3&lt;$D4573+Настройки!$B$7),0,MAX(0,$E4573-MAX(0,SUMIFS(Тех_Движение!$G$2:$G$5111,Тех_Движение!$D$2:$D$5111,$C4573,Тех_Движение!$B$2:$B$5111,"&lt;="&amp;N$3)-$F4573)))</f>
        <v/>
      </c>
      <c r="O4573" s="54">
        <f>IF(OR($B4573="",O$3&lt;$D4573+Настройки!$B$7),0,MAX(0,$E4573-MAX(0,SUMIFS(Тех_Движение!$G$2:$G$5111,Тех_Движение!$D$2:$D$5111,$C4573,Тех_Движение!$B$2:$B$5111,"&lt;="&amp;O$3)-$F4573)))</f>
        <v/>
      </c>
      <c r="P4573" s="54">
        <f>IF(OR($B4573="",P$3&lt;$D4573+Настройки!$B$7),0,MAX(0,$E4573-MAX(0,SUMIFS(Тех_Движение!$G$2:$G$5111,Тех_Движение!$D$2:$D$5111,$C4573,Тех_Движение!$B$2:$B$5111,"&lt;="&amp;P$3)-$F4573)))</f>
        <v/>
      </c>
      <c r="Q4573" s="54">
        <f>IF(OR($B4573="",Q$3&lt;$D4573+Настройки!$B$7),0,MAX(0,$E4573-MAX(0,SUMIFS(Тех_Движение!$G$2:$G$5111,Тех_Движение!$D$2:$D$5111,$C4573,Тех_Движение!$B$2:$B$5111,"&lt;="&amp;Q$3)-$F4573)))</f>
        <v/>
      </c>
      <c r="R4573" s="54">
        <f>IF($B4573="","",SUM($K4573:$Q4573))</f>
        <v/>
      </c>
      <c r="S4573" s="56">
        <f>IF($B4573="","",VLOOKUP($C4573,Настройки!$A$11:$L$17,9,FALSE))</f>
        <v/>
      </c>
      <c r="T4573" s="56">
        <f>IF($B4573="","",$R4573*$S4573)</f>
        <v/>
      </c>
    </row>
    <row r="4574">
      <c r="A4574" s="20">
        <f>Тех_Движение!$A$4571</f>
        <v/>
      </c>
      <c r="B4574" s="20">
        <f>IF(Тех_Движение!$F$4571&gt;0,Тех_Движение!$I$4571,"")</f>
        <v/>
      </c>
      <c r="C4574" s="20">
        <f>IF($B4574="","",Тех_Движение!$D$4571)</f>
        <v/>
      </c>
      <c r="D4574" s="42">
        <f>IF($B4574="","",Тех_Движение!$B$4571)</f>
        <v/>
      </c>
      <c r="E4574" s="54">
        <f>IF($B4574="","",Тех_Движение!$F$4571)</f>
        <v/>
      </c>
      <c r="F4574" s="54">
        <f>IF($B4574="","",SUMIFS($E$5:$E4573,$C$5:$C4573,$C4574))</f>
        <v/>
      </c>
      <c r="G4574" s="54">
        <f>IF($B4574="","",MAX(0,$E4574-MAX(0,SUMIFS(Тех_Движение!$G$2:$G$5111,Тех_Движение!$D$2:$D$5111,$C4574,Тех_Движение!$B$2:$B$5111,"&lt;="&amp;Настройки!$B$5-1)-$F4574)))</f>
        <v/>
      </c>
      <c r="H4574" s="54">
        <f>IF($B4574="","",IF(AND($D4574&gt;=Настройки!$B$5,$D4574&lt;=Настройки!$B$6),$E4574,0))</f>
        <v/>
      </c>
      <c r="I4574" s="54">
        <f>IF($B4574="","",$G4574+$H4574-$J4574)</f>
        <v/>
      </c>
      <c r="J4574" s="54">
        <f>IF($B4574="","",MAX(0,$E4574-MAX(0,SUMIFS(Тех_Движение!$G$2:$G$5111,Тех_Движение!$D$2:$D$5111,$C4574,Тех_Движение!$B$2:$B$5111,"&lt;="&amp;Настройки!$B$6)-$F4574)))</f>
        <v/>
      </c>
      <c r="K4574" s="54">
        <f>IF(OR($B4574="",K$3&lt;$D4574+Настройки!$B$7),0,MAX(0,$E4574-MAX(0,SUMIFS(Тех_Движение!$G$2:$G$5111,Тех_Движение!$D$2:$D$5111,$C4574,Тех_Движение!$B$2:$B$5111,"&lt;="&amp;K$3)-$F4574)))</f>
        <v/>
      </c>
      <c r="L4574" s="54">
        <f>IF(OR($B4574="",L$3&lt;$D4574+Настройки!$B$7),0,MAX(0,$E4574-MAX(0,SUMIFS(Тех_Движение!$G$2:$G$5111,Тех_Движение!$D$2:$D$5111,$C4574,Тех_Движение!$B$2:$B$5111,"&lt;="&amp;L$3)-$F4574)))</f>
        <v/>
      </c>
      <c r="M4574" s="54">
        <f>IF(OR($B4574="",M$3&lt;$D4574+Настройки!$B$7),0,MAX(0,$E4574-MAX(0,SUMIFS(Тех_Движение!$G$2:$G$5111,Тех_Движение!$D$2:$D$5111,$C4574,Тех_Движение!$B$2:$B$5111,"&lt;="&amp;M$3)-$F4574)))</f>
        <v/>
      </c>
      <c r="N4574" s="54">
        <f>IF(OR($B4574="",N$3&lt;$D4574+Настройки!$B$7),0,MAX(0,$E4574-MAX(0,SUMIFS(Тех_Движение!$G$2:$G$5111,Тех_Движение!$D$2:$D$5111,$C4574,Тех_Движение!$B$2:$B$5111,"&lt;="&amp;N$3)-$F4574)))</f>
        <v/>
      </c>
      <c r="O4574" s="54">
        <f>IF(OR($B4574="",O$3&lt;$D4574+Настройки!$B$7),0,MAX(0,$E4574-MAX(0,SUMIFS(Тех_Движение!$G$2:$G$5111,Тех_Движение!$D$2:$D$5111,$C4574,Тех_Движение!$B$2:$B$5111,"&lt;="&amp;O$3)-$F4574)))</f>
        <v/>
      </c>
      <c r="P4574" s="54">
        <f>IF(OR($B4574="",P$3&lt;$D4574+Настройки!$B$7),0,MAX(0,$E4574-MAX(0,SUMIFS(Тех_Движение!$G$2:$G$5111,Тех_Движение!$D$2:$D$5111,$C4574,Тех_Движение!$B$2:$B$5111,"&lt;="&amp;P$3)-$F4574)))</f>
        <v/>
      </c>
      <c r="Q4574" s="54">
        <f>IF(OR($B4574="",Q$3&lt;$D4574+Настройки!$B$7),0,MAX(0,$E4574-MAX(0,SUMIFS(Тех_Движение!$G$2:$G$5111,Тех_Движение!$D$2:$D$5111,$C4574,Тех_Движение!$B$2:$B$5111,"&lt;="&amp;Q$3)-$F4574)))</f>
        <v/>
      </c>
      <c r="R4574" s="54">
        <f>IF($B4574="","",SUM($K4574:$Q4574))</f>
        <v/>
      </c>
      <c r="S4574" s="56">
        <f>IF($B4574="","",VLOOKUP($C4574,Настройки!$A$11:$L$17,9,FALSE))</f>
        <v/>
      </c>
      <c r="T4574" s="56">
        <f>IF($B4574="","",$R4574*$S4574)</f>
        <v/>
      </c>
    </row>
    <row r="4575">
      <c r="A4575" s="20">
        <f>Тех_Движение!$A$4572</f>
        <v/>
      </c>
      <c r="B4575" s="20">
        <f>IF(Тех_Движение!$F$4572&gt;0,Тех_Движение!$I$4572,"")</f>
        <v/>
      </c>
      <c r="C4575" s="20">
        <f>IF($B4575="","",Тех_Движение!$D$4572)</f>
        <v/>
      </c>
      <c r="D4575" s="42">
        <f>IF($B4575="","",Тех_Движение!$B$4572)</f>
        <v/>
      </c>
      <c r="E4575" s="54">
        <f>IF($B4575="","",Тех_Движение!$F$4572)</f>
        <v/>
      </c>
      <c r="F4575" s="54">
        <f>IF($B4575="","",SUMIFS($E$5:$E4574,$C$5:$C4574,$C4575))</f>
        <v/>
      </c>
      <c r="G4575" s="54">
        <f>IF($B4575="","",MAX(0,$E4575-MAX(0,SUMIFS(Тех_Движение!$G$2:$G$5111,Тех_Движение!$D$2:$D$5111,$C4575,Тех_Движение!$B$2:$B$5111,"&lt;="&amp;Настройки!$B$5-1)-$F4575)))</f>
        <v/>
      </c>
      <c r="H4575" s="54">
        <f>IF($B4575="","",IF(AND($D4575&gt;=Настройки!$B$5,$D4575&lt;=Настройки!$B$6),$E4575,0))</f>
        <v/>
      </c>
      <c r="I4575" s="54">
        <f>IF($B4575="","",$G4575+$H4575-$J4575)</f>
        <v/>
      </c>
      <c r="J4575" s="54">
        <f>IF($B4575="","",MAX(0,$E4575-MAX(0,SUMIFS(Тех_Движение!$G$2:$G$5111,Тех_Движение!$D$2:$D$5111,$C4575,Тех_Движение!$B$2:$B$5111,"&lt;="&amp;Настройки!$B$6)-$F4575)))</f>
        <v/>
      </c>
      <c r="K4575" s="54">
        <f>IF(OR($B4575="",K$3&lt;$D4575+Настройки!$B$7),0,MAX(0,$E4575-MAX(0,SUMIFS(Тех_Движение!$G$2:$G$5111,Тех_Движение!$D$2:$D$5111,$C4575,Тех_Движение!$B$2:$B$5111,"&lt;="&amp;K$3)-$F4575)))</f>
        <v/>
      </c>
      <c r="L4575" s="54">
        <f>IF(OR($B4575="",L$3&lt;$D4575+Настройки!$B$7),0,MAX(0,$E4575-MAX(0,SUMIFS(Тех_Движение!$G$2:$G$5111,Тех_Движение!$D$2:$D$5111,$C4575,Тех_Движение!$B$2:$B$5111,"&lt;="&amp;L$3)-$F4575)))</f>
        <v/>
      </c>
      <c r="M4575" s="54">
        <f>IF(OR($B4575="",M$3&lt;$D4575+Настройки!$B$7),0,MAX(0,$E4575-MAX(0,SUMIFS(Тех_Движение!$G$2:$G$5111,Тех_Движение!$D$2:$D$5111,$C4575,Тех_Движение!$B$2:$B$5111,"&lt;="&amp;M$3)-$F4575)))</f>
        <v/>
      </c>
      <c r="N4575" s="54">
        <f>IF(OR($B4575="",N$3&lt;$D4575+Настройки!$B$7),0,MAX(0,$E4575-MAX(0,SUMIFS(Тех_Движение!$G$2:$G$5111,Тех_Движение!$D$2:$D$5111,$C4575,Тех_Движение!$B$2:$B$5111,"&lt;="&amp;N$3)-$F4575)))</f>
        <v/>
      </c>
      <c r="O4575" s="54">
        <f>IF(OR($B4575="",O$3&lt;$D4575+Настройки!$B$7),0,MAX(0,$E4575-MAX(0,SUMIFS(Тех_Движение!$G$2:$G$5111,Тех_Движение!$D$2:$D$5111,$C4575,Тех_Движение!$B$2:$B$5111,"&lt;="&amp;O$3)-$F4575)))</f>
        <v/>
      </c>
      <c r="P4575" s="54">
        <f>IF(OR($B4575="",P$3&lt;$D4575+Настройки!$B$7),0,MAX(0,$E4575-MAX(0,SUMIFS(Тех_Движение!$G$2:$G$5111,Тех_Движение!$D$2:$D$5111,$C4575,Тех_Движение!$B$2:$B$5111,"&lt;="&amp;P$3)-$F4575)))</f>
        <v/>
      </c>
      <c r="Q4575" s="54">
        <f>IF(OR($B4575="",Q$3&lt;$D4575+Настройки!$B$7),0,MAX(0,$E4575-MAX(0,SUMIFS(Тех_Движение!$G$2:$G$5111,Тех_Движение!$D$2:$D$5111,$C4575,Тех_Движение!$B$2:$B$5111,"&lt;="&amp;Q$3)-$F4575)))</f>
        <v/>
      </c>
      <c r="R4575" s="54">
        <f>IF($B4575="","",SUM($K4575:$Q4575))</f>
        <v/>
      </c>
      <c r="S4575" s="56">
        <f>IF($B4575="","",VLOOKUP($C4575,Настройки!$A$11:$L$17,9,FALSE))</f>
        <v/>
      </c>
      <c r="T4575" s="56">
        <f>IF($B4575="","",$R4575*$S4575)</f>
        <v/>
      </c>
    </row>
    <row r="4576">
      <c r="A4576" s="20">
        <f>Тех_Движение!$A$4573</f>
        <v/>
      </c>
      <c r="B4576" s="20">
        <f>IF(Тех_Движение!$F$4573&gt;0,Тех_Движение!$I$4573,"")</f>
        <v/>
      </c>
      <c r="C4576" s="20">
        <f>IF($B4576="","",Тех_Движение!$D$4573)</f>
        <v/>
      </c>
      <c r="D4576" s="42">
        <f>IF($B4576="","",Тех_Движение!$B$4573)</f>
        <v/>
      </c>
      <c r="E4576" s="54">
        <f>IF($B4576="","",Тех_Движение!$F$4573)</f>
        <v/>
      </c>
      <c r="F4576" s="54">
        <f>IF($B4576="","",SUMIFS($E$5:$E4575,$C$5:$C4575,$C4576))</f>
        <v/>
      </c>
      <c r="G4576" s="54">
        <f>IF($B4576="","",MAX(0,$E4576-MAX(0,SUMIFS(Тех_Движение!$G$2:$G$5111,Тех_Движение!$D$2:$D$5111,$C4576,Тех_Движение!$B$2:$B$5111,"&lt;="&amp;Настройки!$B$5-1)-$F4576)))</f>
        <v/>
      </c>
      <c r="H4576" s="54">
        <f>IF($B4576="","",IF(AND($D4576&gt;=Настройки!$B$5,$D4576&lt;=Настройки!$B$6),$E4576,0))</f>
        <v/>
      </c>
      <c r="I4576" s="54">
        <f>IF($B4576="","",$G4576+$H4576-$J4576)</f>
        <v/>
      </c>
      <c r="J4576" s="54">
        <f>IF($B4576="","",MAX(0,$E4576-MAX(0,SUMIFS(Тех_Движение!$G$2:$G$5111,Тех_Движение!$D$2:$D$5111,$C4576,Тех_Движение!$B$2:$B$5111,"&lt;="&amp;Настройки!$B$6)-$F4576)))</f>
        <v/>
      </c>
      <c r="K4576" s="54">
        <f>IF(OR($B4576="",K$3&lt;$D4576+Настройки!$B$7),0,MAX(0,$E4576-MAX(0,SUMIFS(Тех_Движение!$G$2:$G$5111,Тех_Движение!$D$2:$D$5111,$C4576,Тех_Движение!$B$2:$B$5111,"&lt;="&amp;K$3)-$F4576)))</f>
        <v/>
      </c>
      <c r="L4576" s="54">
        <f>IF(OR($B4576="",L$3&lt;$D4576+Настройки!$B$7),0,MAX(0,$E4576-MAX(0,SUMIFS(Тех_Движение!$G$2:$G$5111,Тех_Движение!$D$2:$D$5111,$C4576,Тех_Движение!$B$2:$B$5111,"&lt;="&amp;L$3)-$F4576)))</f>
        <v/>
      </c>
      <c r="M4576" s="54">
        <f>IF(OR($B4576="",M$3&lt;$D4576+Настройки!$B$7),0,MAX(0,$E4576-MAX(0,SUMIFS(Тех_Движение!$G$2:$G$5111,Тех_Движение!$D$2:$D$5111,$C4576,Тех_Движение!$B$2:$B$5111,"&lt;="&amp;M$3)-$F4576)))</f>
        <v/>
      </c>
      <c r="N4576" s="54">
        <f>IF(OR($B4576="",N$3&lt;$D4576+Настройки!$B$7),0,MAX(0,$E4576-MAX(0,SUMIFS(Тех_Движение!$G$2:$G$5111,Тех_Движение!$D$2:$D$5111,$C4576,Тех_Движение!$B$2:$B$5111,"&lt;="&amp;N$3)-$F4576)))</f>
        <v/>
      </c>
      <c r="O4576" s="54">
        <f>IF(OR($B4576="",O$3&lt;$D4576+Настройки!$B$7),0,MAX(0,$E4576-MAX(0,SUMIFS(Тех_Движение!$G$2:$G$5111,Тех_Движение!$D$2:$D$5111,$C4576,Тех_Движение!$B$2:$B$5111,"&lt;="&amp;O$3)-$F4576)))</f>
        <v/>
      </c>
      <c r="P4576" s="54">
        <f>IF(OR($B4576="",P$3&lt;$D4576+Настройки!$B$7),0,MAX(0,$E4576-MAX(0,SUMIFS(Тех_Движение!$G$2:$G$5111,Тех_Движение!$D$2:$D$5111,$C4576,Тех_Движение!$B$2:$B$5111,"&lt;="&amp;P$3)-$F4576)))</f>
        <v/>
      </c>
      <c r="Q4576" s="54">
        <f>IF(OR($B4576="",Q$3&lt;$D4576+Настройки!$B$7),0,MAX(0,$E4576-MAX(0,SUMIFS(Тех_Движение!$G$2:$G$5111,Тех_Движение!$D$2:$D$5111,$C4576,Тех_Движение!$B$2:$B$5111,"&lt;="&amp;Q$3)-$F4576)))</f>
        <v/>
      </c>
      <c r="R4576" s="54">
        <f>IF($B4576="","",SUM($K4576:$Q4576))</f>
        <v/>
      </c>
      <c r="S4576" s="56">
        <f>IF($B4576="","",VLOOKUP($C4576,Настройки!$A$11:$L$17,9,FALSE))</f>
        <v/>
      </c>
      <c r="T4576" s="56">
        <f>IF($B4576="","",$R4576*$S4576)</f>
        <v/>
      </c>
    </row>
    <row r="4577">
      <c r="A4577" s="20">
        <f>Тех_Движение!$A$4574</f>
        <v/>
      </c>
      <c r="B4577" s="20">
        <f>IF(Тех_Движение!$F$4574&gt;0,Тех_Движение!$I$4574,"")</f>
        <v/>
      </c>
      <c r="C4577" s="20">
        <f>IF($B4577="","",Тех_Движение!$D$4574)</f>
        <v/>
      </c>
      <c r="D4577" s="42">
        <f>IF($B4577="","",Тех_Движение!$B$4574)</f>
        <v/>
      </c>
      <c r="E4577" s="54">
        <f>IF($B4577="","",Тех_Движение!$F$4574)</f>
        <v/>
      </c>
      <c r="F4577" s="54">
        <f>IF($B4577="","",SUMIFS($E$5:$E4576,$C$5:$C4576,$C4577))</f>
        <v/>
      </c>
      <c r="G4577" s="54">
        <f>IF($B4577="","",MAX(0,$E4577-MAX(0,SUMIFS(Тех_Движение!$G$2:$G$5111,Тех_Движение!$D$2:$D$5111,$C4577,Тех_Движение!$B$2:$B$5111,"&lt;="&amp;Настройки!$B$5-1)-$F4577)))</f>
        <v/>
      </c>
      <c r="H4577" s="54">
        <f>IF($B4577="","",IF(AND($D4577&gt;=Настройки!$B$5,$D4577&lt;=Настройки!$B$6),$E4577,0))</f>
        <v/>
      </c>
      <c r="I4577" s="54">
        <f>IF($B4577="","",$G4577+$H4577-$J4577)</f>
        <v/>
      </c>
      <c r="J4577" s="54">
        <f>IF($B4577="","",MAX(0,$E4577-MAX(0,SUMIFS(Тех_Движение!$G$2:$G$5111,Тех_Движение!$D$2:$D$5111,$C4577,Тех_Движение!$B$2:$B$5111,"&lt;="&amp;Настройки!$B$6)-$F4577)))</f>
        <v/>
      </c>
      <c r="K4577" s="54">
        <f>IF(OR($B4577="",K$3&lt;$D4577+Настройки!$B$7),0,MAX(0,$E4577-MAX(0,SUMIFS(Тех_Движение!$G$2:$G$5111,Тех_Движение!$D$2:$D$5111,$C4577,Тех_Движение!$B$2:$B$5111,"&lt;="&amp;K$3)-$F4577)))</f>
        <v/>
      </c>
      <c r="L4577" s="54">
        <f>IF(OR($B4577="",L$3&lt;$D4577+Настройки!$B$7),0,MAX(0,$E4577-MAX(0,SUMIFS(Тех_Движение!$G$2:$G$5111,Тех_Движение!$D$2:$D$5111,$C4577,Тех_Движение!$B$2:$B$5111,"&lt;="&amp;L$3)-$F4577)))</f>
        <v/>
      </c>
      <c r="M4577" s="54">
        <f>IF(OR($B4577="",M$3&lt;$D4577+Настройки!$B$7),0,MAX(0,$E4577-MAX(0,SUMIFS(Тех_Движение!$G$2:$G$5111,Тех_Движение!$D$2:$D$5111,$C4577,Тех_Движение!$B$2:$B$5111,"&lt;="&amp;M$3)-$F4577)))</f>
        <v/>
      </c>
      <c r="N4577" s="54">
        <f>IF(OR($B4577="",N$3&lt;$D4577+Настройки!$B$7),0,MAX(0,$E4577-MAX(0,SUMIFS(Тех_Движение!$G$2:$G$5111,Тех_Движение!$D$2:$D$5111,$C4577,Тех_Движение!$B$2:$B$5111,"&lt;="&amp;N$3)-$F4577)))</f>
        <v/>
      </c>
      <c r="O4577" s="54">
        <f>IF(OR($B4577="",O$3&lt;$D4577+Настройки!$B$7),0,MAX(0,$E4577-MAX(0,SUMIFS(Тех_Движение!$G$2:$G$5111,Тех_Движение!$D$2:$D$5111,$C4577,Тех_Движение!$B$2:$B$5111,"&lt;="&amp;O$3)-$F4577)))</f>
        <v/>
      </c>
      <c r="P4577" s="54">
        <f>IF(OR($B4577="",P$3&lt;$D4577+Настройки!$B$7),0,MAX(0,$E4577-MAX(0,SUMIFS(Тех_Движение!$G$2:$G$5111,Тех_Движение!$D$2:$D$5111,$C4577,Тех_Движение!$B$2:$B$5111,"&lt;="&amp;P$3)-$F4577)))</f>
        <v/>
      </c>
      <c r="Q4577" s="54">
        <f>IF(OR($B4577="",Q$3&lt;$D4577+Настройки!$B$7),0,MAX(0,$E4577-MAX(0,SUMIFS(Тех_Движение!$G$2:$G$5111,Тех_Движение!$D$2:$D$5111,$C4577,Тех_Движение!$B$2:$B$5111,"&lt;="&amp;Q$3)-$F4577)))</f>
        <v/>
      </c>
      <c r="R4577" s="54">
        <f>IF($B4577="","",SUM($K4577:$Q4577))</f>
        <v/>
      </c>
      <c r="S4577" s="56">
        <f>IF($B4577="","",VLOOKUP($C4577,Настройки!$A$11:$L$17,9,FALSE))</f>
        <v/>
      </c>
      <c r="T4577" s="56">
        <f>IF($B4577="","",$R4577*$S4577)</f>
        <v/>
      </c>
    </row>
    <row r="4578">
      <c r="A4578" s="20">
        <f>Тех_Движение!$A$4575</f>
        <v/>
      </c>
      <c r="B4578" s="20">
        <f>IF(Тех_Движение!$F$4575&gt;0,Тех_Движение!$I$4575,"")</f>
        <v/>
      </c>
      <c r="C4578" s="20">
        <f>IF($B4578="","",Тех_Движение!$D$4575)</f>
        <v/>
      </c>
      <c r="D4578" s="42">
        <f>IF($B4578="","",Тех_Движение!$B$4575)</f>
        <v/>
      </c>
      <c r="E4578" s="54">
        <f>IF($B4578="","",Тех_Движение!$F$4575)</f>
        <v/>
      </c>
      <c r="F4578" s="54">
        <f>IF($B4578="","",SUMIFS($E$5:$E4577,$C$5:$C4577,$C4578))</f>
        <v/>
      </c>
      <c r="G4578" s="54">
        <f>IF($B4578="","",MAX(0,$E4578-MAX(0,SUMIFS(Тех_Движение!$G$2:$G$5111,Тех_Движение!$D$2:$D$5111,$C4578,Тех_Движение!$B$2:$B$5111,"&lt;="&amp;Настройки!$B$5-1)-$F4578)))</f>
        <v/>
      </c>
      <c r="H4578" s="54">
        <f>IF($B4578="","",IF(AND($D4578&gt;=Настройки!$B$5,$D4578&lt;=Настройки!$B$6),$E4578,0))</f>
        <v/>
      </c>
      <c r="I4578" s="54">
        <f>IF($B4578="","",$G4578+$H4578-$J4578)</f>
        <v/>
      </c>
      <c r="J4578" s="54">
        <f>IF($B4578="","",MAX(0,$E4578-MAX(0,SUMIFS(Тех_Движение!$G$2:$G$5111,Тех_Движение!$D$2:$D$5111,$C4578,Тех_Движение!$B$2:$B$5111,"&lt;="&amp;Настройки!$B$6)-$F4578)))</f>
        <v/>
      </c>
      <c r="K4578" s="54">
        <f>IF(OR($B4578="",K$3&lt;$D4578+Настройки!$B$7),0,MAX(0,$E4578-MAX(0,SUMIFS(Тех_Движение!$G$2:$G$5111,Тех_Движение!$D$2:$D$5111,$C4578,Тех_Движение!$B$2:$B$5111,"&lt;="&amp;K$3)-$F4578)))</f>
        <v/>
      </c>
      <c r="L4578" s="54">
        <f>IF(OR($B4578="",L$3&lt;$D4578+Настройки!$B$7),0,MAX(0,$E4578-MAX(0,SUMIFS(Тех_Движение!$G$2:$G$5111,Тех_Движение!$D$2:$D$5111,$C4578,Тех_Движение!$B$2:$B$5111,"&lt;="&amp;L$3)-$F4578)))</f>
        <v/>
      </c>
      <c r="M4578" s="54">
        <f>IF(OR($B4578="",M$3&lt;$D4578+Настройки!$B$7),0,MAX(0,$E4578-MAX(0,SUMIFS(Тех_Движение!$G$2:$G$5111,Тех_Движение!$D$2:$D$5111,$C4578,Тех_Движение!$B$2:$B$5111,"&lt;="&amp;M$3)-$F4578)))</f>
        <v/>
      </c>
      <c r="N4578" s="54">
        <f>IF(OR($B4578="",N$3&lt;$D4578+Настройки!$B$7),0,MAX(0,$E4578-MAX(0,SUMIFS(Тех_Движение!$G$2:$G$5111,Тех_Движение!$D$2:$D$5111,$C4578,Тех_Движение!$B$2:$B$5111,"&lt;="&amp;N$3)-$F4578)))</f>
        <v/>
      </c>
      <c r="O4578" s="54">
        <f>IF(OR($B4578="",O$3&lt;$D4578+Настройки!$B$7),0,MAX(0,$E4578-MAX(0,SUMIFS(Тех_Движение!$G$2:$G$5111,Тех_Движение!$D$2:$D$5111,$C4578,Тех_Движение!$B$2:$B$5111,"&lt;="&amp;O$3)-$F4578)))</f>
        <v/>
      </c>
      <c r="P4578" s="54">
        <f>IF(OR($B4578="",P$3&lt;$D4578+Настройки!$B$7),0,MAX(0,$E4578-MAX(0,SUMIFS(Тех_Движение!$G$2:$G$5111,Тех_Движение!$D$2:$D$5111,$C4578,Тех_Движение!$B$2:$B$5111,"&lt;="&amp;P$3)-$F4578)))</f>
        <v/>
      </c>
      <c r="Q4578" s="54">
        <f>IF(OR($B4578="",Q$3&lt;$D4578+Настройки!$B$7),0,MAX(0,$E4578-MAX(0,SUMIFS(Тех_Движение!$G$2:$G$5111,Тех_Движение!$D$2:$D$5111,$C4578,Тех_Движение!$B$2:$B$5111,"&lt;="&amp;Q$3)-$F4578)))</f>
        <v/>
      </c>
      <c r="R4578" s="54">
        <f>IF($B4578="","",SUM($K4578:$Q4578))</f>
        <v/>
      </c>
      <c r="S4578" s="56">
        <f>IF($B4578="","",VLOOKUP($C4578,Настройки!$A$11:$L$17,9,FALSE))</f>
        <v/>
      </c>
      <c r="T4578" s="56">
        <f>IF($B4578="","",$R4578*$S4578)</f>
        <v/>
      </c>
    </row>
    <row r="4579">
      <c r="A4579" s="20">
        <f>Тех_Движение!$A$4576</f>
        <v/>
      </c>
      <c r="B4579" s="20">
        <f>IF(Тех_Движение!$F$4576&gt;0,Тех_Движение!$I$4576,"")</f>
        <v/>
      </c>
      <c r="C4579" s="20">
        <f>IF($B4579="","",Тех_Движение!$D$4576)</f>
        <v/>
      </c>
      <c r="D4579" s="42">
        <f>IF($B4579="","",Тех_Движение!$B$4576)</f>
        <v/>
      </c>
      <c r="E4579" s="54">
        <f>IF($B4579="","",Тех_Движение!$F$4576)</f>
        <v/>
      </c>
      <c r="F4579" s="54">
        <f>IF($B4579="","",SUMIFS($E$5:$E4578,$C$5:$C4578,$C4579))</f>
        <v/>
      </c>
      <c r="G4579" s="54">
        <f>IF($B4579="","",MAX(0,$E4579-MAX(0,SUMIFS(Тех_Движение!$G$2:$G$5111,Тех_Движение!$D$2:$D$5111,$C4579,Тех_Движение!$B$2:$B$5111,"&lt;="&amp;Настройки!$B$5-1)-$F4579)))</f>
        <v/>
      </c>
      <c r="H4579" s="54">
        <f>IF($B4579="","",IF(AND($D4579&gt;=Настройки!$B$5,$D4579&lt;=Настройки!$B$6),$E4579,0))</f>
        <v/>
      </c>
      <c r="I4579" s="54">
        <f>IF($B4579="","",$G4579+$H4579-$J4579)</f>
        <v/>
      </c>
      <c r="J4579" s="54">
        <f>IF($B4579="","",MAX(0,$E4579-MAX(0,SUMIFS(Тех_Движение!$G$2:$G$5111,Тех_Движение!$D$2:$D$5111,$C4579,Тех_Движение!$B$2:$B$5111,"&lt;="&amp;Настройки!$B$6)-$F4579)))</f>
        <v/>
      </c>
      <c r="K4579" s="54">
        <f>IF(OR($B4579="",K$3&lt;$D4579+Настройки!$B$7),0,MAX(0,$E4579-MAX(0,SUMIFS(Тех_Движение!$G$2:$G$5111,Тех_Движение!$D$2:$D$5111,$C4579,Тех_Движение!$B$2:$B$5111,"&lt;="&amp;K$3)-$F4579)))</f>
        <v/>
      </c>
      <c r="L4579" s="54">
        <f>IF(OR($B4579="",L$3&lt;$D4579+Настройки!$B$7),0,MAX(0,$E4579-MAX(0,SUMIFS(Тех_Движение!$G$2:$G$5111,Тех_Движение!$D$2:$D$5111,$C4579,Тех_Движение!$B$2:$B$5111,"&lt;="&amp;L$3)-$F4579)))</f>
        <v/>
      </c>
      <c r="M4579" s="54">
        <f>IF(OR($B4579="",M$3&lt;$D4579+Настройки!$B$7),0,MAX(0,$E4579-MAX(0,SUMIFS(Тех_Движение!$G$2:$G$5111,Тех_Движение!$D$2:$D$5111,$C4579,Тех_Движение!$B$2:$B$5111,"&lt;="&amp;M$3)-$F4579)))</f>
        <v/>
      </c>
      <c r="N4579" s="54">
        <f>IF(OR($B4579="",N$3&lt;$D4579+Настройки!$B$7),0,MAX(0,$E4579-MAX(0,SUMIFS(Тех_Движение!$G$2:$G$5111,Тех_Движение!$D$2:$D$5111,$C4579,Тех_Движение!$B$2:$B$5111,"&lt;="&amp;N$3)-$F4579)))</f>
        <v/>
      </c>
      <c r="O4579" s="54">
        <f>IF(OR($B4579="",O$3&lt;$D4579+Настройки!$B$7),0,MAX(0,$E4579-MAX(0,SUMIFS(Тех_Движение!$G$2:$G$5111,Тех_Движение!$D$2:$D$5111,$C4579,Тех_Движение!$B$2:$B$5111,"&lt;="&amp;O$3)-$F4579)))</f>
        <v/>
      </c>
      <c r="P4579" s="54">
        <f>IF(OR($B4579="",P$3&lt;$D4579+Настройки!$B$7),0,MAX(0,$E4579-MAX(0,SUMIFS(Тех_Движение!$G$2:$G$5111,Тех_Движение!$D$2:$D$5111,$C4579,Тех_Движение!$B$2:$B$5111,"&lt;="&amp;P$3)-$F4579)))</f>
        <v/>
      </c>
      <c r="Q4579" s="54">
        <f>IF(OR($B4579="",Q$3&lt;$D4579+Настройки!$B$7),0,MAX(0,$E4579-MAX(0,SUMIFS(Тех_Движение!$G$2:$G$5111,Тех_Движение!$D$2:$D$5111,$C4579,Тех_Движение!$B$2:$B$5111,"&lt;="&amp;Q$3)-$F4579)))</f>
        <v/>
      </c>
      <c r="R4579" s="54">
        <f>IF($B4579="","",SUM($K4579:$Q4579))</f>
        <v/>
      </c>
      <c r="S4579" s="56">
        <f>IF($B4579="","",VLOOKUP($C4579,Настройки!$A$11:$L$17,9,FALSE))</f>
        <v/>
      </c>
      <c r="T4579" s="56">
        <f>IF($B4579="","",$R4579*$S4579)</f>
        <v/>
      </c>
    </row>
    <row r="4580">
      <c r="A4580" s="20">
        <f>Тех_Движение!$A$4577</f>
        <v/>
      </c>
      <c r="B4580" s="20">
        <f>IF(Тех_Движение!$F$4577&gt;0,Тех_Движение!$I$4577,"")</f>
        <v/>
      </c>
      <c r="C4580" s="20">
        <f>IF($B4580="","",Тех_Движение!$D$4577)</f>
        <v/>
      </c>
      <c r="D4580" s="42">
        <f>IF($B4580="","",Тех_Движение!$B$4577)</f>
        <v/>
      </c>
      <c r="E4580" s="54">
        <f>IF($B4580="","",Тех_Движение!$F$4577)</f>
        <v/>
      </c>
      <c r="F4580" s="54">
        <f>IF($B4580="","",SUMIFS($E$5:$E4579,$C$5:$C4579,$C4580))</f>
        <v/>
      </c>
      <c r="G4580" s="54">
        <f>IF($B4580="","",MAX(0,$E4580-MAX(0,SUMIFS(Тех_Движение!$G$2:$G$5111,Тех_Движение!$D$2:$D$5111,$C4580,Тех_Движение!$B$2:$B$5111,"&lt;="&amp;Настройки!$B$5-1)-$F4580)))</f>
        <v/>
      </c>
      <c r="H4580" s="54">
        <f>IF($B4580="","",IF(AND($D4580&gt;=Настройки!$B$5,$D4580&lt;=Настройки!$B$6),$E4580,0))</f>
        <v/>
      </c>
      <c r="I4580" s="54">
        <f>IF($B4580="","",$G4580+$H4580-$J4580)</f>
        <v/>
      </c>
      <c r="J4580" s="54">
        <f>IF($B4580="","",MAX(0,$E4580-MAX(0,SUMIFS(Тех_Движение!$G$2:$G$5111,Тех_Движение!$D$2:$D$5111,$C4580,Тех_Движение!$B$2:$B$5111,"&lt;="&amp;Настройки!$B$6)-$F4580)))</f>
        <v/>
      </c>
      <c r="K4580" s="54">
        <f>IF(OR($B4580="",K$3&lt;$D4580+Настройки!$B$7),0,MAX(0,$E4580-MAX(0,SUMIFS(Тех_Движение!$G$2:$G$5111,Тех_Движение!$D$2:$D$5111,$C4580,Тех_Движение!$B$2:$B$5111,"&lt;="&amp;K$3)-$F4580)))</f>
        <v/>
      </c>
      <c r="L4580" s="54">
        <f>IF(OR($B4580="",L$3&lt;$D4580+Настройки!$B$7),0,MAX(0,$E4580-MAX(0,SUMIFS(Тех_Движение!$G$2:$G$5111,Тех_Движение!$D$2:$D$5111,$C4580,Тех_Движение!$B$2:$B$5111,"&lt;="&amp;L$3)-$F4580)))</f>
        <v/>
      </c>
      <c r="M4580" s="54">
        <f>IF(OR($B4580="",M$3&lt;$D4580+Настройки!$B$7),0,MAX(0,$E4580-MAX(0,SUMIFS(Тех_Движение!$G$2:$G$5111,Тех_Движение!$D$2:$D$5111,$C4580,Тех_Движение!$B$2:$B$5111,"&lt;="&amp;M$3)-$F4580)))</f>
        <v/>
      </c>
      <c r="N4580" s="54">
        <f>IF(OR($B4580="",N$3&lt;$D4580+Настройки!$B$7),0,MAX(0,$E4580-MAX(0,SUMIFS(Тех_Движение!$G$2:$G$5111,Тех_Движение!$D$2:$D$5111,$C4580,Тех_Движение!$B$2:$B$5111,"&lt;="&amp;N$3)-$F4580)))</f>
        <v/>
      </c>
      <c r="O4580" s="54">
        <f>IF(OR($B4580="",O$3&lt;$D4580+Настройки!$B$7),0,MAX(0,$E4580-MAX(0,SUMIFS(Тех_Движение!$G$2:$G$5111,Тех_Движение!$D$2:$D$5111,$C4580,Тех_Движение!$B$2:$B$5111,"&lt;="&amp;O$3)-$F4580)))</f>
        <v/>
      </c>
      <c r="P4580" s="54">
        <f>IF(OR($B4580="",P$3&lt;$D4580+Настройки!$B$7),0,MAX(0,$E4580-MAX(0,SUMIFS(Тех_Движение!$G$2:$G$5111,Тех_Движение!$D$2:$D$5111,$C4580,Тех_Движение!$B$2:$B$5111,"&lt;="&amp;P$3)-$F4580)))</f>
        <v/>
      </c>
      <c r="Q4580" s="54">
        <f>IF(OR($B4580="",Q$3&lt;$D4580+Настройки!$B$7),0,MAX(0,$E4580-MAX(0,SUMIFS(Тех_Движение!$G$2:$G$5111,Тех_Движение!$D$2:$D$5111,$C4580,Тех_Движение!$B$2:$B$5111,"&lt;="&amp;Q$3)-$F4580)))</f>
        <v/>
      </c>
      <c r="R4580" s="54">
        <f>IF($B4580="","",SUM($K4580:$Q4580))</f>
        <v/>
      </c>
      <c r="S4580" s="56">
        <f>IF($B4580="","",VLOOKUP($C4580,Настройки!$A$11:$L$17,9,FALSE))</f>
        <v/>
      </c>
      <c r="T4580" s="56">
        <f>IF($B4580="","",$R4580*$S4580)</f>
        <v/>
      </c>
    </row>
    <row r="4581">
      <c r="A4581" s="20">
        <f>Тех_Движение!$A$4578</f>
        <v/>
      </c>
      <c r="B4581" s="20">
        <f>IF(Тех_Движение!$F$4578&gt;0,Тех_Движение!$I$4578,"")</f>
        <v/>
      </c>
      <c r="C4581" s="20">
        <f>IF($B4581="","",Тех_Движение!$D$4578)</f>
        <v/>
      </c>
      <c r="D4581" s="42">
        <f>IF($B4581="","",Тех_Движение!$B$4578)</f>
        <v/>
      </c>
      <c r="E4581" s="54">
        <f>IF($B4581="","",Тех_Движение!$F$4578)</f>
        <v/>
      </c>
      <c r="F4581" s="54">
        <f>IF($B4581="","",SUMIFS($E$5:$E4580,$C$5:$C4580,$C4581))</f>
        <v/>
      </c>
      <c r="G4581" s="54">
        <f>IF($B4581="","",MAX(0,$E4581-MAX(0,SUMIFS(Тех_Движение!$G$2:$G$5111,Тех_Движение!$D$2:$D$5111,$C4581,Тех_Движение!$B$2:$B$5111,"&lt;="&amp;Настройки!$B$5-1)-$F4581)))</f>
        <v/>
      </c>
      <c r="H4581" s="54">
        <f>IF($B4581="","",IF(AND($D4581&gt;=Настройки!$B$5,$D4581&lt;=Настройки!$B$6),$E4581,0))</f>
        <v/>
      </c>
      <c r="I4581" s="54">
        <f>IF($B4581="","",$G4581+$H4581-$J4581)</f>
        <v/>
      </c>
      <c r="J4581" s="54">
        <f>IF($B4581="","",MAX(0,$E4581-MAX(0,SUMIFS(Тех_Движение!$G$2:$G$5111,Тех_Движение!$D$2:$D$5111,$C4581,Тех_Движение!$B$2:$B$5111,"&lt;="&amp;Настройки!$B$6)-$F4581)))</f>
        <v/>
      </c>
      <c r="K4581" s="54">
        <f>IF(OR($B4581="",K$3&lt;$D4581+Настройки!$B$7),0,MAX(0,$E4581-MAX(0,SUMIFS(Тех_Движение!$G$2:$G$5111,Тех_Движение!$D$2:$D$5111,$C4581,Тех_Движение!$B$2:$B$5111,"&lt;="&amp;K$3)-$F4581)))</f>
        <v/>
      </c>
      <c r="L4581" s="54">
        <f>IF(OR($B4581="",L$3&lt;$D4581+Настройки!$B$7),0,MAX(0,$E4581-MAX(0,SUMIFS(Тех_Движение!$G$2:$G$5111,Тех_Движение!$D$2:$D$5111,$C4581,Тех_Движение!$B$2:$B$5111,"&lt;="&amp;L$3)-$F4581)))</f>
        <v/>
      </c>
      <c r="M4581" s="54">
        <f>IF(OR($B4581="",M$3&lt;$D4581+Настройки!$B$7),0,MAX(0,$E4581-MAX(0,SUMIFS(Тех_Движение!$G$2:$G$5111,Тех_Движение!$D$2:$D$5111,$C4581,Тех_Движение!$B$2:$B$5111,"&lt;="&amp;M$3)-$F4581)))</f>
        <v/>
      </c>
      <c r="N4581" s="54">
        <f>IF(OR($B4581="",N$3&lt;$D4581+Настройки!$B$7),0,MAX(0,$E4581-MAX(0,SUMIFS(Тех_Движение!$G$2:$G$5111,Тех_Движение!$D$2:$D$5111,$C4581,Тех_Движение!$B$2:$B$5111,"&lt;="&amp;N$3)-$F4581)))</f>
        <v/>
      </c>
      <c r="O4581" s="54">
        <f>IF(OR($B4581="",O$3&lt;$D4581+Настройки!$B$7),0,MAX(0,$E4581-MAX(0,SUMIFS(Тех_Движение!$G$2:$G$5111,Тех_Движение!$D$2:$D$5111,$C4581,Тех_Движение!$B$2:$B$5111,"&lt;="&amp;O$3)-$F4581)))</f>
        <v/>
      </c>
      <c r="P4581" s="54">
        <f>IF(OR($B4581="",P$3&lt;$D4581+Настройки!$B$7),0,MAX(0,$E4581-MAX(0,SUMIFS(Тех_Движение!$G$2:$G$5111,Тех_Движение!$D$2:$D$5111,$C4581,Тех_Движение!$B$2:$B$5111,"&lt;="&amp;P$3)-$F4581)))</f>
        <v/>
      </c>
      <c r="Q4581" s="54">
        <f>IF(OR($B4581="",Q$3&lt;$D4581+Настройки!$B$7),0,MAX(0,$E4581-MAX(0,SUMIFS(Тех_Движение!$G$2:$G$5111,Тех_Движение!$D$2:$D$5111,$C4581,Тех_Движение!$B$2:$B$5111,"&lt;="&amp;Q$3)-$F4581)))</f>
        <v/>
      </c>
      <c r="R4581" s="54">
        <f>IF($B4581="","",SUM($K4581:$Q4581))</f>
        <v/>
      </c>
      <c r="S4581" s="56">
        <f>IF($B4581="","",VLOOKUP($C4581,Настройки!$A$11:$L$17,9,FALSE))</f>
        <v/>
      </c>
      <c r="T4581" s="56">
        <f>IF($B4581="","",$R4581*$S4581)</f>
        <v/>
      </c>
    </row>
    <row r="4582">
      <c r="A4582" s="20">
        <f>Тех_Движение!$A$4579</f>
        <v/>
      </c>
      <c r="B4582" s="20">
        <f>IF(Тех_Движение!$F$4579&gt;0,Тех_Движение!$I$4579,"")</f>
        <v/>
      </c>
      <c r="C4582" s="20">
        <f>IF($B4582="","",Тех_Движение!$D$4579)</f>
        <v/>
      </c>
      <c r="D4582" s="42">
        <f>IF($B4582="","",Тех_Движение!$B$4579)</f>
        <v/>
      </c>
      <c r="E4582" s="54">
        <f>IF($B4582="","",Тех_Движение!$F$4579)</f>
        <v/>
      </c>
      <c r="F4582" s="54">
        <f>IF($B4582="","",SUMIFS($E$5:$E4581,$C$5:$C4581,$C4582))</f>
        <v/>
      </c>
      <c r="G4582" s="54">
        <f>IF($B4582="","",MAX(0,$E4582-MAX(0,SUMIFS(Тех_Движение!$G$2:$G$5111,Тех_Движение!$D$2:$D$5111,$C4582,Тех_Движение!$B$2:$B$5111,"&lt;="&amp;Настройки!$B$5-1)-$F4582)))</f>
        <v/>
      </c>
      <c r="H4582" s="54">
        <f>IF($B4582="","",IF(AND($D4582&gt;=Настройки!$B$5,$D4582&lt;=Настройки!$B$6),$E4582,0))</f>
        <v/>
      </c>
      <c r="I4582" s="54">
        <f>IF($B4582="","",$G4582+$H4582-$J4582)</f>
        <v/>
      </c>
      <c r="J4582" s="54">
        <f>IF($B4582="","",MAX(0,$E4582-MAX(0,SUMIFS(Тех_Движение!$G$2:$G$5111,Тех_Движение!$D$2:$D$5111,$C4582,Тех_Движение!$B$2:$B$5111,"&lt;="&amp;Настройки!$B$6)-$F4582)))</f>
        <v/>
      </c>
      <c r="K4582" s="54">
        <f>IF(OR($B4582="",K$3&lt;$D4582+Настройки!$B$7),0,MAX(0,$E4582-MAX(0,SUMIFS(Тех_Движение!$G$2:$G$5111,Тех_Движение!$D$2:$D$5111,$C4582,Тех_Движение!$B$2:$B$5111,"&lt;="&amp;K$3)-$F4582)))</f>
        <v/>
      </c>
      <c r="L4582" s="54">
        <f>IF(OR($B4582="",L$3&lt;$D4582+Настройки!$B$7),0,MAX(0,$E4582-MAX(0,SUMIFS(Тех_Движение!$G$2:$G$5111,Тех_Движение!$D$2:$D$5111,$C4582,Тех_Движение!$B$2:$B$5111,"&lt;="&amp;L$3)-$F4582)))</f>
        <v/>
      </c>
      <c r="M4582" s="54">
        <f>IF(OR($B4582="",M$3&lt;$D4582+Настройки!$B$7),0,MAX(0,$E4582-MAX(0,SUMIFS(Тех_Движение!$G$2:$G$5111,Тех_Движение!$D$2:$D$5111,$C4582,Тех_Движение!$B$2:$B$5111,"&lt;="&amp;M$3)-$F4582)))</f>
        <v/>
      </c>
      <c r="N4582" s="54">
        <f>IF(OR($B4582="",N$3&lt;$D4582+Настройки!$B$7),0,MAX(0,$E4582-MAX(0,SUMIFS(Тех_Движение!$G$2:$G$5111,Тех_Движение!$D$2:$D$5111,$C4582,Тех_Движение!$B$2:$B$5111,"&lt;="&amp;N$3)-$F4582)))</f>
        <v/>
      </c>
      <c r="O4582" s="54">
        <f>IF(OR($B4582="",O$3&lt;$D4582+Настройки!$B$7),0,MAX(0,$E4582-MAX(0,SUMIFS(Тех_Движение!$G$2:$G$5111,Тех_Движение!$D$2:$D$5111,$C4582,Тех_Движение!$B$2:$B$5111,"&lt;="&amp;O$3)-$F4582)))</f>
        <v/>
      </c>
      <c r="P4582" s="54">
        <f>IF(OR($B4582="",P$3&lt;$D4582+Настройки!$B$7),0,MAX(0,$E4582-MAX(0,SUMIFS(Тех_Движение!$G$2:$G$5111,Тех_Движение!$D$2:$D$5111,$C4582,Тех_Движение!$B$2:$B$5111,"&lt;="&amp;P$3)-$F4582)))</f>
        <v/>
      </c>
      <c r="Q4582" s="54">
        <f>IF(OR($B4582="",Q$3&lt;$D4582+Настройки!$B$7),0,MAX(0,$E4582-MAX(0,SUMIFS(Тех_Движение!$G$2:$G$5111,Тех_Движение!$D$2:$D$5111,$C4582,Тех_Движение!$B$2:$B$5111,"&lt;="&amp;Q$3)-$F4582)))</f>
        <v/>
      </c>
      <c r="R4582" s="54">
        <f>IF($B4582="","",SUM($K4582:$Q4582))</f>
        <v/>
      </c>
      <c r="S4582" s="56">
        <f>IF($B4582="","",VLOOKUP($C4582,Настройки!$A$11:$L$17,9,FALSE))</f>
        <v/>
      </c>
      <c r="T4582" s="56">
        <f>IF($B4582="","",$R4582*$S4582)</f>
        <v/>
      </c>
    </row>
    <row r="4583">
      <c r="A4583" s="20">
        <f>Тех_Движение!$A$4580</f>
        <v/>
      </c>
      <c r="B4583" s="20">
        <f>IF(Тех_Движение!$F$4580&gt;0,Тех_Движение!$I$4580,"")</f>
        <v/>
      </c>
      <c r="C4583" s="20">
        <f>IF($B4583="","",Тех_Движение!$D$4580)</f>
        <v/>
      </c>
      <c r="D4583" s="42">
        <f>IF($B4583="","",Тех_Движение!$B$4580)</f>
        <v/>
      </c>
      <c r="E4583" s="54">
        <f>IF($B4583="","",Тех_Движение!$F$4580)</f>
        <v/>
      </c>
      <c r="F4583" s="54">
        <f>IF($B4583="","",SUMIFS($E$5:$E4582,$C$5:$C4582,$C4583))</f>
        <v/>
      </c>
      <c r="G4583" s="54">
        <f>IF($B4583="","",MAX(0,$E4583-MAX(0,SUMIFS(Тех_Движение!$G$2:$G$5111,Тех_Движение!$D$2:$D$5111,$C4583,Тех_Движение!$B$2:$B$5111,"&lt;="&amp;Настройки!$B$5-1)-$F4583)))</f>
        <v/>
      </c>
      <c r="H4583" s="54">
        <f>IF($B4583="","",IF(AND($D4583&gt;=Настройки!$B$5,$D4583&lt;=Настройки!$B$6),$E4583,0))</f>
        <v/>
      </c>
      <c r="I4583" s="54">
        <f>IF($B4583="","",$G4583+$H4583-$J4583)</f>
        <v/>
      </c>
      <c r="J4583" s="54">
        <f>IF($B4583="","",MAX(0,$E4583-MAX(0,SUMIFS(Тех_Движение!$G$2:$G$5111,Тех_Движение!$D$2:$D$5111,$C4583,Тех_Движение!$B$2:$B$5111,"&lt;="&amp;Настройки!$B$6)-$F4583)))</f>
        <v/>
      </c>
      <c r="K4583" s="54">
        <f>IF(OR($B4583="",K$3&lt;$D4583+Настройки!$B$7),0,MAX(0,$E4583-MAX(0,SUMIFS(Тех_Движение!$G$2:$G$5111,Тех_Движение!$D$2:$D$5111,$C4583,Тех_Движение!$B$2:$B$5111,"&lt;="&amp;K$3)-$F4583)))</f>
        <v/>
      </c>
      <c r="L4583" s="54">
        <f>IF(OR($B4583="",L$3&lt;$D4583+Настройки!$B$7),0,MAX(0,$E4583-MAX(0,SUMIFS(Тех_Движение!$G$2:$G$5111,Тех_Движение!$D$2:$D$5111,$C4583,Тех_Движение!$B$2:$B$5111,"&lt;="&amp;L$3)-$F4583)))</f>
        <v/>
      </c>
      <c r="M4583" s="54">
        <f>IF(OR($B4583="",M$3&lt;$D4583+Настройки!$B$7),0,MAX(0,$E4583-MAX(0,SUMIFS(Тех_Движение!$G$2:$G$5111,Тех_Движение!$D$2:$D$5111,$C4583,Тех_Движение!$B$2:$B$5111,"&lt;="&amp;M$3)-$F4583)))</f>
        <v/>
      </c>
      <c r="N4583" s="54">
        <f>IF(OR($B4583="",N$3&lt;$D4583+Настройки!$B$7),0,MAX(0,$E4583-MAX(0,SUMIFS(Тех_Движение!$G$2:$G$5111,Тех_Движение!$D$2:$D$5111,$C4583,Тех_Движение!$B$2:$B$5111,"&lt;="&amp;N$3)-$F4583)))</f>
        <v/>
      </c>
      <c r="O4583" s="54">
        <f>IF(OR($B4583="",O$3&lt;$D4583+Настройки!$B$7),0,MAX(0,$E4583-MAX(0,SUMIFS(Тех_Движение!$G$2:$G$5111,Тех_Движение!$D$2:$D$5111,$C4583,Тех_Движение!$B$2:$B$5111,"&lt;="&amp;O$3)-$F4583)))</f>
        <v/>
      </c>
      <c r="P4583" s="54">
        <f>IF(OR($B4583="",P$3&lt;$D4583+Настройки!$B$7),0,MAX(0,$E4583-MAX(0,SUMIFS(Тех_Движение!$G$2:$G$5111,Тех_Движение!$D$2:$D$5111,$C4583,Тех_Движение!$B$2:$B$5111,"&lt;="&amp;P$3)-$F4583)))</f>
        <v/>
      </c>
      <c r="Q4583" s="54">
        <f>IF(OR($B4583="",Q$3&lt;$D4583+Настройки!$B$7),0,MAX(0,$E4583-MAX(0,SUMIFS(Тех_Движение!$G$2:$G$5111,Тех_Движение!$D$2:$D$5111,$C4583,Тех_Движение!$B$2:$B$5111,"&lt;="&amp;Q$3)-$F4583)))</f>
        <v/>
      </c>
      <c r="R4583" s="54">
        <f>IF($B4583="","",SUM($K4583:$Q4583))</f>
        <v/>
      </c>
      <c r="S4583" s="56">
        <f>IF($B4583="","",VLOOKUP($C4583,Настройки!$A$11:$L$17,9,FALSE))</f>
        <v/>
      </c>
      <c r="T4583" s="56">
        <f>IF($B4583="","",$R4583*$S4583)</f>
        <v/>
      </c>
    </row>
    <row r="4584">
      <c r="A4584" s="20">
        <f>Тех_Движение!$A$4581</f>
        <v/>
      </c>
      <c r="B4584" s="20">
        <f>IF(Тех_Движение!$F$4581&gt;0,Тех_Движение!$I$4581,"")</f>
        <v/>
      </c>
      <c r="C4584" s="20">
        <f>IF($B4584="","",Тех_Движение!$D$4581)</f>
        <v/>
      </c>
      <c r="D4584" s="42">
        <f>IF($B4584="","",Тех_Движение!$B$4581)</f>
        <v/>
      </c>
      <c r="E4584" s="54">
        <f>IF($B4584="","",Тех_Движение!$F$4581)</f>
        <v/>
      </c>
      <c r="F4584" s="54">
        <f>IF($B4584="","",SUMIFS($E$5:$E4583,$C$5:$C4583,$C4584))</f>
        <v/>
      </c>
      <c r="G4584" s="54">
        <f>IF($B4584="","",MAX(0,$E4584-MAX(0,SUMIFS(Тех_Движение!$G$2:$G$5111,Тех_Движение!$D$2:$D$5111,$C4584,Тех_Движение!$B$2:$B$5111,"&lt;="&amp;Настройки!$B$5-1)-$F4584)))</f>
        <v/>
      </c>
      <c r="H4584" s="54">
        <f>IF($B4584="","",IF(AND($D4584&gt;=Настройки!$B$5,$D4584&lt;=Настройки!$B$6),$E4584,0))</f>
        <v/>
      </c>
      <c r="I4584" s="54">
        <f>IF($B4584="","",$G4584+$H4584-$J4584)</f>
        <v/>
      </c>
      <c r="J4584" s="54">
        <f>IF($B4584="","",MAX(0,$E4584-MAX(0,SUMIFS(Тех_Движение!$G$2:$G$5111,Тех_Движение!$D$2:$D$5111,$C4584,Тех_Движение!$B$2:$B$5111,"&lt;="&amp;Настройки!$B$6)-$F4584)))</f>
        <v/>
      </c>
      <c r="K4584" s="54">
        <f>IF(OR($B4584="",K$3&lt;$D4584+Настройки!$B$7),0,MAX(0,$E4584-MAX(0,SUMIFS(Тех_Движение!$G$2:$G$5111,Тех_Движение!$D$2:$D$5111,$C4584,Тех_Движение!$B$2:$B$5111,"&lt;="&amp;K$3)-$F4584)))</f>
        <v/>
      </c>
      <c r="L4584" s="54">
        <f>IF(OR($B4584="",L$3&lt;$D4584+Настройки!$B$7),0,MAX(0,$E4584-MAX(0,SUMIFS(Тех_Движение!$G$2:$G$5111,Тех_Движение!$D$2:$D$5111,$C4584,Тех_Движение!$B$2:$B$5111,"&lt;="&amp;L$3)-$F4584)))</f>
        <v/>
      </c>
      <c r="M4584" s="54">
        <f>IF(OR($B4584="",M$3&lt;$D4584+Настройки!$B$7),0,MAX(0,$E4584-MAX(0,SUMIFS(Тех_Движение!$G$2:$G$5111,Тех_Движение!$D$2:$D$5111,$C4584,Тех_Движение!$B$2:$B$5111,"&lt;="&amp;M$3)-$F4584)))</f>
        <v/>
      </c>
      <c r="N4584" s="54">
        <f>IF(OR($B4584="",N$3&lt;$D4584+Настройки!$B$7),0,MAX(0,$E4584-MAX(0,SUMIFS(Тех_Движение!$G$2:$G$5111,Тех_Движение!$D$2:$D$5111,$C4584,Тех_Движение!$B$2:$B$5111,"&lt;="&amp;N$3)-$F4584)))</f>
        <v/>
      </c>
      <c r="O4584" s="54">
        <f>IF(OR($B4584="",O$3&lt;$D4584+Настройки!$B$7),0,MAX(0,$E4584-MAX(0,SUMIFS(Тех_Движение!$G$2:$G$5111,Тех_Движение!$D$2:$D$5111,$C4584,Тех_Движение!$B$2:$B$5111,"&lt;="&amp;O$3)-$F4584)))</f>
        <v/>
      </c>
      <c r="P4584" s="54">
        <f>IF(OR($B4584="",P$3&lt;$D4584+Настройки!$B$7),0,MAX(0,$E4584-MAX(0,SUMIFS(Тех_Движение!$G$2:$G$5111,Тех_Движение!$D$2:$D$5111,$C4584,Тех_Движение!$B$2:$B$5111,"&lt;="&amp;P$3)-$F4584)))</f>
        <v/>
      </c>
      <c r="Q4584" s="54">
        <f>IF(OR($B4584="",Q$3&lt;$D4584+Настройки!$B$7),0,MAX(0,$E4584-MAX(0,SUMIFS(Тех_Движение!$G$2:$G$5111,Тех_Движение!$D$2:$D$5111,$C4584,Тех_Движение!$B$2:$B$5111,"&lt;="&amp;Q$3)-$F4584)))</f>
        <v/>
      </c>
      <c r="R4584" s="54">
        <f>IF($B4584="","",SUM($K4584:$Q4584))</f>
        <v/>
      </c>
      <c r="S4584" s="56">
        <f>IF($B4584="","",VLOOKUP($C4584,Настройки!$A$11:$L$17,9,FALSE))</f>
        <v/>
      </c>
      <c r="T4584" s="56">
        <f>IF($B4584="","",$R4584*$S4584)</f>
        <v/>
      </c>
    </row>
    <row r="4585">
      <c r="A4585" s="20">
        <f>Тех_Движение!$A$4582</f>
        <v/>
      </c>
      <c r="B4585" s="20">
        <f>IF(Тех_Движение!$F$4582&gt;0,Тех_Движение!$I$4582,"")</f>
        <v/>
      </c>
      <c r="C4585" s="20">
        <f>IF($B4585="","",Тех_Движение!$D$4582)</f>
        <v/>
      </c>
      <c r="D4585" s="42">
        <f>IF($B4585="","",Тех_Движение!$B$4582)</f>
        <v/>
      </c>
      <c r="E4585" s="54">
        <f>IF($B4585="","",Тех_Движение!$F$4582)</f>
        <v/>
      </c>
      <c r="F4585" s="54">
        <f>IF($B4585="","",SUMIFS($E$5:$E4584,$C$5:$C4584,$C4585))</f>
        <v/>
      </c>
      <c r="G4585" s="54">
        <f>IF($B4585="","",MAX(0,$E4585-MAX(0,SUMIFS(Тех_Движение!$G$2:$G$5111,Тех_Движение!$D$2:$D$5111,$C4585,Тех_Движение!$B$2:$B$5111,"&lt;="&amp;Настройки!$B$5-1)-$F4585)))</f>
        <v/>
      </c>
      <c r="H4585" s="54">
        <f>IF($B4585="","",IF(AND($D4585&gt;=Настройки!$B$5,$D4585&lt;=Настройки!$B$6),$E4585,0))</f>
        <v/>
      </c>
      <c r="I4585" s="54">
        <f>IF($B4585="","",$G4585+$H4585-$J4585)</f>
        <v/>
      </c>
      <c r="J4585" s="54">
        <f>IF($B4585="","",MAX(0,$E4585-MAX(0,SUMIFS(Тех_Движение!$G$2:$G$5111,Тех_Движение!$D$2:$D$5111,$C4585,Тех_Движение!$B$2:$B$5111,"&lt;="&amp;Настройки!$B$6)-$F4585)))</f>
        <v/>
      </c>
      <c r="K4585" s="54">
        <f>IF(OR($B4585="",K$3&lt;$D4585+Настройки!$B$7),0,MAX(0,$E4585-MAX(0,SUMIFS(Тех_Движение!$G$2:$G$5111,Тех_Движение!$D$2:$D$5111,$C4585,Тех_Движение!$B$2:$B$5111,"&lt;="&amp;K$3)-$F4585)))</f>
        <v/>
      </c>
      <c r="L4585" s="54">
        <f>IF(OR($B4585="",L$3&lt;$D4585+Настройки!$B$7),0,MAX(0,$E4585-MAX(0,SUMIFS(Тех_Движение!$G$2:$G$5111,Тех_Движение!$D$2:$D$5111,$C4585,Тех_Движение!$B$2:$B$5111,"&lt;="&amp;L$3)-$F4585)))</f>
        <v/>
      </c>
      <c r="M4585" s="54">
        <f>IF(OR($B4585="",M$3&lt;$D4585+Настройки!$B$7),0,MAX(0,$E4585-MAX(0,SUMIFS(Тех_Движение!$G$2:$G$5111,Тех_Движение!$D$2:$D$5111,$C4585,Тех_Движение!$B$2:$B$5111,"&lt;="&amp;M$3)-$F4585)))</f>
        <v/>
      </c>
      <c r="N4585" s="54">
        <f>IF(OR($B4585="",N$3&lt;$D4585+Настройки!$B$7),0,MAX(0,$E4585-MAX(0,SUMIFS(Тех_Движение!$G$2:$G$5111,Тех_Движение!$D$2:$D$5111,$C4585,Тех_Движение!$B$2:$B$5111,"&lt;="&amp;N$3)-$F4585)))</f>
        <v/>
      </c>
      <c r="O4585" s="54">
        <f>IF(OR($B4585="",O$3&lt;$D4585+Настройки!$B$7),0,MAX(0,$E4585-MAX(0,SUMIFS(Тех_Движение!$G$2:$G$5111,Тех_Движение!$D$2:$D$5111,$C4585,Тех_Движение!$B$2:$B$5111,"&lt;="&amp;O$3)-$F4585)))</f>
        <v/>
      </c>
      <c r="P4585" s="54">
        <f>IF(OR($B4585="",P$3&lt;$D4585+Настройки!$B$7),0,MAX(0,$E4585-MAX(0,SUMIFS(Тех_Движение!$G$2:$G$5111,Тех_Движение!$D$2:$D$5111,$C4585,Тех_Движение!$B$2:$B$5111,"&lt;="&amp;P$3)-$F4585)))</f>
        <v/>
      </c>
      <c r="Q4585" s="54">
        <f>IF(OR($B4585="",Q$3&lt;$D4585+Настройки!$B$7),0,MAX(0,$E4585-MAX(0,SUMIFS(Тех_Движение!$G$2:$G$5111,Тех_Движение!$D$2:$D$5111,$C4585,Тех_Движение!$B$2:$B$5111,"&lt;="&amp;Q$3)-$F4585)))</f>
        <v/>
      </c>
      <c r="R4585" s="54">
        <f>IF($B4585="","",SUM($K4585:$Q4585))</f>
        <v/>
      </c>
      <c r="S4585" s="56">
        <f>IF($B4585="","",VLOOKUP($C4585,Настройки!$A$11:$L$17,9,FALSE))</f>
        <v/>
      </c>
      <c r="T4585" s="56">
        <f>IF($B4585="","",$R4585*$S4585)</f>
        <v/>
      </c>
    </row>
    <row r="4586">
      <c r="A4586" s="20">
        <f>Тех_Движение!$A$4583</f>
        <v/>
      </c>
      <c r="B4586" s="20">
        <f>IF(Тех_Движение!$F$4583&gt;0,Тех_Движение!$I$4583,"")</f>
        <v/>
      </c>
      <c r="C4586" s="20">
        <f>IF($B4586="","",Тех_Движение!$D$4583)</f>
        <v/>
      </c>
      <c r="D4586" s="42">
        <f>IF($B4586="","",Тех_Движение!$B$4583)</f>
        <v/>
      </c>
      <c r="E4586" s="54">
        <f>IF($B4586="","",Тех_Движение!$F$4583)</f>
        <v/>
      </c>
      <c r="F4586" s="54">
        <f>IF($B4586="","",SUMIFS($E$5:$E4585,$C$5:$C4585,$C4586))</f>
        <v/>
      </c>
      <c r="G4586" s="54">
        <f>IF($B4586="","",MAX(0,$E4586-MAX(0,SUMIFS(Тех_Движение!$G$2:$G$5111,Тех_Движение!$D$2:$D$5111,$C4586,Тех_Движение!$B$2:$B$5111,"&lt;="&amp;Настройки!$B$5-1)-$F4586)))</f>
        <v/>
      </c>
      <c r="H4586" s="54">
        <f>IF($B4586="","",IF(AND($D4586&gt;=Настройки!$B$5,$D4586&lt;=Настройки!$B$6),$E4586,0))</f>
        <v/>
      </c>
      <c r="I4586" s="54">
        <f>IF($B4586="","",$G4586+$H4586-$J4586)</f>
        <v/>
      </c>
      <c r="J4586" s="54">
        <f>IF($B4586="","",MAX(0,$E4586-MAX(0,SUMIFS(Тех_Движение!$G$2:$G$5111,Тех_Движение!$D$2:$D$5111,$C4586,Тех_Движение!$B$2:$B$5111,"&lt;="&amp;Настройки!$B$6)-$F4586)))</f>
        <v/>
      </c>
      <c r="K4586" s="54">
        <f>IF(OR($B4586="",K$3&lt;$D4586+Настройки!$B$7),0,MAX(0,$E4586-MAX(0,SUMIFS(Тех_Движение!$G$2:$G$5111,Тех_Движение!$D$2:$D$5111,$C4586,Тех_Движение!$B$2:$B$5111,"&lt;="&amp;K$3)-$F4586)))</f>
        <v/>
      </c>
      <c r="L4586" s="54">
        <f>IF(OR($B4586="",L$3&lt;$D4586+Настройки!$B$7),0,MAX(0,$E4586-MAX(0,SUMIFS(Тех_Движение!$G$2:$G$5111,Тех_Движение!$D$2:$D$5111,$C4586,Тех_Движение!$B$2:$B$5111,"&lt;="&amp;L$3)-$F4586)))</f>
        <v/>
      </c>
      <c r="M4586" s="54">
        <f>IF(OR($B4586="",M$3&lt;$D4586+Настройки!$B$7),0,MAX(0,$E4586-MAX(0,SUMIFS(Тех_Движение!$G$2:$G$5111,Тех_Движение!$D$2:$D$5111,$C4586,Тех_Движение!$B$2:$B$5111,"&lt;="&amp;M$3)-$F4586)))</f>
        <v/>
      </c>
      <c r="N4586" s="54">
        <f>IF(OR($B4586="",N$3&lt;$D4586+Настройки!$B$7),0,MAX(0,$E4586-MAX(0,SUMIFS(Тех_Движение!$G$2:$G$5111,Тех_Движение!$D$2:$D$5111,$C4586,Тех_Движение!$B$2:$B$5111,"&lt;="&amp;N$3)-$F4586)))</f>
        <v/>
      </c>
      <c r="O4586" s="54">
        <f>IF(OR($B4586="",O$3&lt;$D4586+Настройки!$B$7),0,MAX(0,$E4586-MAX(0,SUMIFS(Тех_Движение!$G$2:$G$5111,Тех_Движение!$D$2:$D$5111,$C4586,Тех_Движение!$B$2:$B$5111,"&lt;="&amp;O$3)-$F4586)))</f>
        <v/>
      </c>
      <c r="P4586" s="54">
        <f>IF(OR($B4586="",P$3&lt;$D4586+Настройки!$B$7),0,MAX(0,$E4586-MAX(0,SUMIFS(Тех_Движение!$G$2:$G$5111,Тех_Движение!$D$2:$D$5111,$C4586,Тех_Движение!$B$2:$B$5111,"&lt;="&amp;P$3)-$F4586)))</f>
        <v/>
      </c>
      <c r="Q4586" s="54">
        <f>IF(OR($B4586="",Q$3&lt;$D4586+Настройки!$B$7),0,MAX(0,$E4586-MAX(0,SUMIFS(Тех_Движение!$G$2:$G$5111,Тех_Движение!$D$2:$D$5111,$C4586,Тех_Движение!$B$2:$B$5111,"&lt;="&amp;Q$3)-$F4586)))</f>
        <v/>
      </c>
      <c r="R4586" s="54">
        <f>IF($B4586="","",SUM($K4586:$Q4586))</f>
        <v/>
      </c>
      <c r="S4586" s="56">
        <f>IF($B4586="","",VLOOKUP($C4586,Настройки!$A$11:$L$17,9,FALSE))</f>
        <v/>
      </c>
      <c r="T4586" s="56">
        <f>IF($B4586="","",$R4586*$S4586)</f>
        <v/>
      </c>
    </row>
    <row r="4587">
      <c r="A4587" s="20">
        <f>Тех_Движение!$A$4584</f>
        <v/>
      </c>
      <c r="B4587" s="20">
        <f>IF(Тех_Движение!$F$4584&gt;0,Тех_Движение!$I$4584,"")</f>
        <v/>
      </c>
      <c r="C4587" s="20">
        <f>IF($B4587="","",Тех_Движение!$D$4584)</f>
        <v/>
      </c>
      <c r="D4587" s="42">
        <f>IF($B4587="","",Тех_Движение!$B$4584)</f>
        <v/>
      </c>
      <c r="E4587" s="54">
        <f>IF($B4587="","",Тех_Движение!$F$4584)</f>
        <v/>
      </c>
      <c r="F4587" s="54">
        <f>IF($B4587="","",SUMIFS($E$5:$E4586,$C$5:$C4586,$C4587))</f>
        <v/>
      </c>
      <c r="G4587" s="54">
        <f>IF($B4587="","",MAX(0,$E4587-MAX(0,SUMIFS(Тех_Движение!$G$2:$G$5111,Тех_Движение!$D$2:$D$5111,$C4587,Тех_Движение!$B$2:$B$5111,"&lt;="&amp;Настройки!$B$5-1)-$F4587)))</f>
        <v/>
      </c>
      <c r="H4587" s="54">
        <f>IF($B4587="","",IF(AND($D4587&gt;=Настройки!$B$5,$D4587&lt;=Настройки!$B$6),$E4587,0))</f>
        <v/>
      </c>
      <c r="I4587" s="54">
        <f>IF($B4587="","",$G4587+$H4587-$J4587)</f>
        <v/>
      </c>
      <c r="J4587" s="54">
        <f>IF($B4587="","",MAX(0,$E4587-MAX(0,SUMIFS(Тех_Движение!$G$2:$G$5111,Тех_Движение!$D$2:$D$5111,$C4587,Тех_Движение!$B$2:$B$5111,"&lt;="&amp;Настройки!$B$6)-$F4587)))</f>
        <v/>
      </c>
      <c r="K4587" s="54">
        <f>IF(OR($B4587="",K$3&lt;$D4587+Настройки!$B$7),0,MAX(0,$E4587-MAX(0,SUMIFS(Тех_Движение!$G$2:$G$5111,Тех_Движение!$D$2:$D$5111,$C4587,Тех_Движение!$B$2:$B$5111,"&lt;="&amp;K$3)-$F4587)))</f>
        <v/>
      </c>
      <c r="L4587" s="54">
        <f>IF(OR($B4587="",L$3&lt;$D4587+Настройки!$B$7),0,MAX(0,$E4587-MAX(0,SUMIFS(Тех_Движение!$G$2:$G$5111,Тех_Движение!$D$2:$D$5111,$C4587,Тех_Движение!$B$2:$B$5111,"&lt;="&amp;L$3)-$F4587)))</f>
        <v/>
      </c>
      <c r="M4587" s="54">
        <f>IF(OR($B4587="",M$3&lt;$D4587+Настройки!$B$7),0,MAX(0,$E4587-MAX(0,SUMIFS(Тех_Движение!$G$2:$G$5111,Тех_Движение!$D$2:$D$5111,$C4587,Тех_Движение!$B$2:$B$5111,"&lt;="&amp;M$3)-$F4587)))</f>
        <v/>
      </c>
      <c r="N4587" s="54">
        <f>IF(OR($B4587="",N$3&lt;$D4587+Настройки!$B$7),0,MAX(0,$E4587-MAX(0,SUMIFS(Тех_Движение!$G$2:$G$5111,Тех_Движение!$D$2:$D$5111,$C4587,Тех_Движение!$B$2:$B$5111,"&lt;="&amp;N$3)-$F4587)))</f>
        <v/>
      </c>
      <c r="O4587" s="54">
        <f>IF(OR($B4587="",O$3&lt;$D4587+Настройки!$B$7),0,MAX(0,$E4587-MAX(0,SUMIFS(Тех_Движение!$G$2:$G$5111,Тех_Движение!$D$2:$D$5111,$C4587,Тех_Движение!$B$2:$B$5111,"&lt;="&amp;O$3)-$F4587)))</f>
        <v/>
      </c>
      <c r="P4587" s="54">
        <f>IF(OR($B4587="",P$3&lt;$D4587+Настройки!$B$7),0,MAX(0,$E4587-MAX(0,SUMIFS(Тех_Движение!$G$2:$G$5111,Тех_Движение!$D$2:$D$5111,$C4587,Тех_Движение!$B$2:$B$5111,"&lt;="&amp;P$3)-$F4587)))</f>
        <v/>
      </c>
      <c r="Q4587" s="54">
        <f>IF(OR($B4587="",Q$3&lt;$D4587+Настройки!$B$7),0,MAX(0,$E4587-MAX(0,SUMIFS(Тех_Движение!$G$2:$G$5111,Тех_Движение!$D$2:$D$5111,$C4587,Тех_Движение!$B$2:$B$5111,"&lt;="&amp;Q$3)-$F4587)))</f>
        <v/>
      </c>
      <c r="R4587" s="54">
        <f>IF($B4587="","",SUM($K4587:$Q4587))</f>
        <v/>
      </c>
      <c r="S4587" s="56">
        <f>IF($B4587="","",VLOOKUP($C4587,Настройки!$A$11:$L$17,9,FALSE))</f>
        <v/>
      </c>
      <c r="T4587" s="56">
        <f>IF($B4587="","",$R4587*$S4587)</f>
        <v/>
      </c>
    </row>
    <row r="4588">
      <c r="A4588" s="20">
        <f>Тех_Движение!$A$4585</f>
        <v/>
      </c>
      <c r="B4588" s="20">
        <f>IF(Тех_Движение!$F$4585&gt;0,Тех_Движение!$I$4585,"")</f>
        <v/>
      </c>
      <c r="C4588" s="20">
        <f>IF($B4588="","",Тех_Движение!$D$4585)</f>
        <v/>
      </c>
      <c r="D4588" s="42">
        <f>IF($B4588="","",Тех_Движение!$B$4585)</f>
        <v/>
      </c>
      <c r="E4588" s="54">
        <f>IF($B4588="","",Тех_Движение!$F$4585)</f>
        <v/>
      </c>
      <c r="F4588" s="54">
        <f>IF($B4588="","",SUMIFS($E$5:$E4587,$C$5:$C4587,$C4588))</f>
        <v/>
      </c>
      <c r="G4588" s="54">
        <f>IF($B4588="","",MAX(0,$E4588-MAX(0,SUMIFS(Тех_Движение!$G$2:$G$5111,Тех_Движение!$D$2:$D$5111,$C4588,Тех_Движение!$B$2:$B$5111,"&lt;="&amp;Настройки!$B$5-1)-$F4588)))</f>
        <v/>
      </c>
      <c r="H4588" s="54">
        <f>IF($B4588="","",IF(AND($D4588&gt;=Настройки!$B$5,$D4588&lt;=Настройки!$B$6),$E4588,0))</f>
        <v/>
      </c>
      <c r="I4588" s="54">
        <f>IF($B4588="","",$G4588+$H4588-$J4588)</f>
        <v/>
      </c>
      <c r="J4588" s="54">
        <f>IF($B4588="","",MAX(0,$E4588-MAX(0,SUMIFS(Тех_Движение!$G$2:$G$5111,Тех_Движение!$D$2:$D$5111,$C4588,Тех_Движение!$B$2:$B$5111,"&lt;="&amp;Настройки!$B$6)-$F4588)))</f>
        <v/>
      </c>
      <c r="K4588" s="54">
        <f>IF(OR($B4588="",K$3&lt;$D4588+Настройки!$B$7),0,MAX(0,$E4588-MAX(0,SUMIFS(Тех_Движение!$G$2:$G$5111,Тех_Движение!$D$2:$D$5111,$C4588,Тех_Движение!$B$2:$B$5111,"&lt;="&amp;K$3)-$F4588)))</f>
        <v/>
      </c>
      <c r="L4588" s="54">
        <f>IF(OR($B4588="",L$3&lt;$D4588+Настройки!$B$7),0,MAX(0,$E4588-MAX(0,SUMIFS(Тех_Движение!$G$2:$G$5111,Тех_Движение!$D$2:$D$5111,$C4588,Тех_Движение!$B$2:$B$5111,"&lt;="&amp;L$3)-$F4588)))</f>
        <v/>
      </c>
      <c r="M4588" s="54">
        <f>IF(OR($B4588="",M$3&lt;$D4588+Настройки!$B$7),0,MAX(0,$E4588-MAX(0,SUMIFS(Тех_Движение!$G$2:$G$5111,Тех_Движение!$D$2:$D$5111,$C4588,Тех_Движение!$B$2:$B$5111,"&lt;="&amp;M$3)-$F4588)))</f>
        <v/>
      </c>
      <c r="N4588" s="54">
        <f>IF(OR($B4588="",N$3&lt;$D4588+Настройки!$B$7),0,MAX(0,$E4588-MAX(0,SUMIFS(Тех_Движение!$G$2:$G$5111,Тех_Движение!$D$2:$D$5111,$C4588,Тех_Движение!$B$2:$B$5111,"&lt;="&amp;N$3)-$F4588)))</f>
        <v/>
      </c>
      <c r="O4588" s="54">
        <f>IF(OR($B4588="",O$3&lt;$D4588+Настройки!$B$7),0,MAX(0,$E4588-MAX(0,SUMIFS(Тех_Движение!$G$2:$G$5111,Тех_Движение!$D$2:$D$5111,$C4588,Тех_Движение!$B$2:$B$5111,"&lt;="&amp;O$3)-$F4588)))</f>
        <v/>
      </c>
      <c r="P4588" s="54">
        <f>IF(OR($B4588="",P$3&lt;$D4588+Настройки!$B$7),0,MAX(0,$E4588-MAX(0,SUMIFS(Тех_Движение!$G$2:$G$5111,Тех_Движение!$D$2:$D$5111,$C4588,Тех_Движение!$B$2:$B$5111,"&lt;="&amp;P$3)-$F4588)))</f>
        <v/>
      </c>
      <c r="Q4588" s="54">
        <f>IF(OR($B4588="",Q$3&lt;$D4588+Настройки!$B$7),0,MAX(0,$E4588-MAX(0,SUMIFS(Тех_Движение!$G$2:$G$5111,Тех_Движение!$D$2:$D$5111,$C4588,Тех_Движение!$B$2:$B$5111,"&lt;="&amp;Q$3)-$F4588)))</f>
        <v/>
      </c>
      <c r="R4588" s="54">
        <f>IF($B4588="","",SUM($K4588:$Q4588))</f>
        <v/>
      </c>
      <c r="S4588" s="56">
        <f>IF($B4588="","",VLOOKUP($C4588,Настройки!$A$11:$L$17,9,FALSE))</f>
        <v/>
      </c>
      <c r="T4588" s="56">
        <f>IF($B4588="","",$R4588*$S4588)</f>
        <v/>
      </c>
    </row>
    <row r="4589">
      <c r="A4589" s="20">
        <f>Тех_Движение!$A$4586</f>
        <v/>
      </c>
      <c r="B4589" s="20">
        <f>IF(Тех_Движение!$F$4586&gt;0,Тех_Движение!$I$4586,"")</f>
        <v/>
      </c>
      <c r="C4589" s="20">
        <f>IF($B4589="","",Тех_Движение!$D$4586)</f>
        <v/>
      </c>
      <c r="D4589" s="42">
        <f>IF($B4589="","",Тех_Движение!$B$4586)</f>
        <v/>
      </c>
      <c r="E4589" s="54">
        <f>IF($B4589="","",Тех_Движение!$F$4586)</f>
        <v/>
      </c>
      <c r="F4589" s="54">
        <f>IF($B4589="","",SUMIFS($E$5:$E4588,$C$5:$C4588,$C4589))</f>
        <v/>
      </c>
      <c r="G4589" s="54">
        <f>IF($B4589="","",MAX(0,$E4589-MAX(0,SUMIFS(Тех_Движение!$G$2:$G$5111,Тех_Движение!$D$2:$D$5111,$C4589,Тех_Движение!$B$2:$B$5111,"&lt;="&amp;Настройки!$B$5-1)-$F4589)))</f>
        <v/>
      </c>
      <c r="H4589" s="54">
        <f>IF($B4589="","",IF(AND($D4589&gt;=Настройки!$B$5,$D4589&lt;=Настройки!$B$6),$E4589,0))</f>
        <v/>
      </c>
      <c r="I4589" s="54">
        <f>IF($B4589="","",$G4589+$H4589-$J4589)</f>
        <v/>
      </c>
      <c r="J4589" s="54">
        <f>IF($B4589="","",MAX(0,$E4589-MAX(0,SUMIFS(Тех_Движение!$G$2:$G$5111,Тех_Движение!$D$2:$D$5111,$C4589,Тех_Движение!$B$2:$B$5111,"&lt;="&amp;Настройки!$B$6)-$F4589)))</f>
        <v/>
      </c>
      <c r="K4589" s="54">
        <f>IF(OR($B4589="",K$3&lt;$D4589+Настройки!$B$7),0,MAX(0,$E4589-MAX(0,SUMIFS(Тех_Движение!$G$2:$G$5111,Тех_Движение!$D$2:$D$5111,$C4589,Тех_Движение!$B$2:$B$5111,"&lt;="&amp;K$3)-$F4589)))</f>
        <v/>
      </c>
      <c r="L4589" s="54">
        <f>IF(OR($B4589="",L$3&lt;$D4589+Настройки!$B$7),0,MAX(0,$E4589-MAX(0,SUMIFS(Тех_Движение!$G$2:$G$5111,Тех_Движение!$D$2:$D$5111,$C4589,Тех_Движение!$B$2:$B$5111,"&lt;="&amp;L$3)-$F4589)))</f>
        <v/>
      </c>
      <c r="M4589" s="54">
        <f>IF(OR($B4589="",M$3&lt;$D4589+Настройки!$B$7),0,MAX(0,$E4589-MAX(0,SUMIFS(Тех_Движение!$G$2:$G$5111,Тех_Движение!$D$2:$D$5111,$C4589,Тех_Движение!$B$2:$B$5111,"&lt;="&amp;M$3)-$F4589)))</f>
        <v/>
      </c>
      <c r="N4589" s="54">
        <f>IF(OR($B4589="",N$3&lt;$D4589+Настройки!$B$7),0,MAX(0,$E4589-MAX(0,SUMIFS(Тех_Движение!$G$2:$G$5111,Тех_Движение!$D$2:$D$5111,$C4589,Тех_Движение!$B$2:$B$5111,"&lt;="&amp;N$3)-$F4589)))</f>
        <v/>
      </c>
      <c r="O4589" s="54">
        <f>IF(OR($B4589="",O$3&lt;$D4589+Настройки!$B$7),0,MAX(0,$E4589-MAX(0,SUMIFS(Тех_Движение!$G$2:$G$5111,Тех_Движение!$D$2:$D$5111,$C4589,Тех_Движение!$B$2:$B$5111,"&lt;="&amp;O$3)-$F4589)))</f>
        <v/>
      </c>
      <c r="P4589" s="54">
        <f>IF(OR($B4589="",P$3&lt;$D4589+Настройки!$B$7),0,MAX(0,$E4589-MAX(0,SUMIFS(Тех_Движение!$G$2:$G$5111,Тех_Движение!$D$2:$D$5111,$C4589,Тех_Движение!$B$2:$B$5111,"&lt;="&amp;P$3)-$F4589)))</f>
        <v/>
      </c>
      <c r="Q4589" s="54">
        <f>IF(OR($B4589="",Q$3&lt;$D4589+Настройки!$B$7),0,MAX(0,$E4589-MAX(0,SUMIFS(Тех_Движение!$G$2:$G$5111,Тех_Движение!$D$2:$D$5111,$C4589,Тех_Движение!$B$2:$B$5111,"&lt;="&amp;Q$3)-$F4589)))</f>
        <v/>
      </c>
      <c r="R4589" s="54">
        <f>IF($B4589="","",SUM($K4589:$Q4589))</f>
        <v/>
      </c>
      <c r="S4589" s="56">
        <f>IF($B4589="","",VLOOKUP($C4589,Настройки!$A$11:$L$17,9,FALSE))</f>
        <v/>
      </c>
      <c r="T4589" s="56">
        <f>IF($B4589="","",$R4589*$S4589)</f>
        <v/>
      </c>
    </row>
    <row r="4590">
      <c r="A4590" s="20">
        <f>Тех_Движение!$A$4587</f>
        <v/>
      </c>
      <c r="B4590" s="20">
        <f>IF(Тех_Движение!$F$4587&gt;0,Тех_Движение!$I$4587,"")</f>
        <v/>
      </c>
      <c r="C4590" s="20">
        <f>IF($B4590="","",Тех_Движение!$D$4587)</f>
        <v/>
      </c>
      <c r="D4590" s="42">
        <f>IF($B4590="","",Тех_Движение!$B$4587)</f>
        <v/>
      </c>
      <c r="E4590" s="54">
        <f>IF($B4590="","",Тех_Движение!$F$4587)</f>
        <v/>
      </c>
      <c r="F4590" s="54">
        <f>IF($B4590="","",SUMIFS($E$5:$E4589,$C$5:$C4589,$C4590))</f>
        <v/>
      </c>
      <c r="G4590" s="54">
        <f>IF($B4590="","",MAX(0,$E4590-MAX(0,SUMIFS(Тех_Движение!$G$2:$G$5111,Тех_Движение!$D$2:$D$5111,$C4590,Тех_Движение!$B$2:$B$5111,"&lt;="&amp;Настройки!$B$5-1)-$F4590)))</f>
        <v/>
      </c>
      <c r="H4590" s="54">
        <f>IF($B4590="","",IF(AND($D4590&gt;=Настройки!$B$5,$D4590&lt;=Настройки!$B$6),$E4590,0))</f>
        <v/>
      </c>
      <c r="I4590" s="54">
        <f>IF($B4590="","",$G4590+$H4590-$J4590)</f>
        <v/>
      </c>
      <c r="J4590" s="54">
        <f>IF($B4590="","",MAX(0,$E4590-MAX(0,SUMIFS(Тех_Движение!$G$2:$G$5111,Тех_Движение!$D$2:$D$5111,$C4590,Тех_Движение!$B$2:$B$5111,"&lt;="&amp;Настройки!$B$6)-$F4590)))</f>
        <v/>
      </c>
      <c r="K4590" s="54">
        <f>IF(OR($B4590="",K$3&lt;$D4590+Настройки!$B$7),0,MAX(0,$E4590-MAX(0,SUMIFS(Тех_Движение!$G$2:$G$5111,Тех_Движение!$D$2:$D$5111,$C4590,Тех_Движение!$B$2:$B$5111,"&lt;="&amp;K$3)-$F4590)))</f>
        <v/>
      </c>
      <c r="L4590" s="54">
        <f>IF(OR($B4590="",L$3&lt;$D4590+Настройки!$B$7),0,MAX(0,$E4590-MAX(0,SUMIFS(Тех_Движение!$G$2:$G$5111,Тех_Движение!$D$2:$D$5111,$C4590,Тех_Движение!$B$2:$B$5111,"&lt;="&amp;L$3)-$F4590)))</f>
        <v/>
      </c>
      <c r="M4590" s="54">
        <f>IF(OR($B4590="",M$3&lt;$D4590+Настройки!$B$7),0,MAX(0,$E4590-MAX(0,SUMIFS(Тех_Движение!$G$2:$G$5111,Тех_Движение!$D$2:$D$5111,$C4590,Тех_Движение!$B$2:$B$5111,"&lt;="&amp;M$3)-$F4590)))</f>
        <v/>
      </c>
      <c r="N4590" s="54">
        <f>IF(OR($B4590="",N$3&lt;$D4590+Настройки!$B$7),0,MAX(0,$E4590-MAX(0,SUMIFS(Тех_Движение!$G$2:$G$5111,Тех_Движение!$D$2:$D$5111,$C4590,Тех_Движение!$B$2:$B$5111,"&lt;="&amp;N$3)-$F4590)))</f>
        <v/>
      </c>
      <c r="O4590" s="54">
        <f>IF(OR($B4590="",O$3&lt;$D4590+Настройки!$B$7),0,MAX(0,$E4590-MAX(0,SUMIFS(Тех_Движение!$G$2:$G$5111,Тех_Движение!$D$2:$D$5111,$C4590,Тех_Движение!$B$2:$B$5111,"&lt;="&amp;O$3)-$F4590)))</f>
        <v/>
      </c>
      <c r="P4590" s="54">
        <f>IF(OR($B4590="",P$3&lt;$D4590+Настройки!$B$7),0,MAX(0,$E4590-MAX(0,SUMIFS(Тех_Движение!$G$2:$G$5111,Тех_Движение!$D$2:$D$5111,$C4590,Тех_Движение!$B$2:$B$5111,"&lt;="&amp;P$3)-$F4590)))</f>
        <v/>
      </c>
      <c r="Q4590" s="54">
        <f>IF(OR($B4590="",Q$3&lt;$D4590+Настройки!$B$7),0,MAX(0,$E4590-MAX(0,SUMIFS(Тех_Движение!$G$2:$G$5111,Тех_Движение!$D$2:$D$5111,$C4590,Тех_Движение!$B$2:$B$5111,"&lt;="&amp;Q$3)-$F4590)))</f>
        <v/>
      </c>
      <c r="R4590" s="54">
        <f>IF($B4590="","",SUM($K4590:$Q4590))</f>
        <v/>
      </c>
      <c r="S4590" s="56">
        <f>IF($B4590="","",VLOOKUP($C4590,Настройки!$A$11:$L$17,9,FALSE))</f>
        <v/>
      </c>
      <c r="T4590" s="56">
        <f>IF($B4590="","",$R4590*$S4590)</f>
        <v/>
      </c>
    </row>
    <row r="4591">
      <c r="A4591" s="20">
        <f>Тех_Движение!$A$4588</f>
        <v/>
      </c>
      <c r="B4591" s="20">
        <f>IF(Тех_Движение!$F$4588&gt;0,Тех_Движение!$I$4588,"")</f>
        <v/>
      </c>
      <c r="C4591" s="20">
        <f>IF($B4591="","",Тех_Движение!$D$4588)</f>
        <v/>
      </c>
      <c r="D4591" s="42">
        <f>IF($B4591="","",Тех_Движение!$B$4588)</f>
        <v/>
      </c>
      <c r="E4591" s="54">
        <f>IF($B4591="","",Тех_Движение!$F$4588)</f>
        <v/>
      </c>
      <c r="F4591" s="54">
        <f>IF($B4591="","",SUMIFS($E$5:$E4590,$C$5:$C4590,$C4591))</f>
        <v/>
      </c>
      <c r="G4591" s="54">
        <f>IF($B4591="","",MAX(0,$E4591-MAX(0,SUMIFS(Тех_Движение!$G$2:$G$5111,Тех_Движение!$D$2:$D$5111,$C4591,Тех_Движение!$B$2:$B$5111,"&lt;="&amp;Настройки!$B$5-1)-$F4591)))</f>
        <v/>
      </c>
      <c r="H4591" s="54">
        <f>IF($B4591="","",IF(AND($D4591&gt;=Настройки!$B$5,$D4591&lt;=Настройки!$B$6),$E4591,0))</f>
        <v/>
      </c>
      <c r="I4591" s="54">
        <f>IF($B4591="","",$G4591+$H4591-$J4591)</f>
        <v/>
      </c>
      <c r="J4591" s="54">
        <f>IF($B4591="","",MAX(0,$E4591-MAX(0,SUMIFS(Тех_Движение!$G$2:$G$5111,Тех_Движение!$D$2:$D$5111,$C4591,Тех_Движение!$B$2:$B$5111,"&lt;="&amp;Настройки!$B$6)-$F4591)))</f>
        <v/>
      </c>
      <c r="K4591" s="54">
        <f>IF(OR($B4591="",K$3&lt;$D4591+Настройки!$B$7),0,MAX(0,$E4591-MAX(0,SUMIFS(Тех_Движение!$G$2:$G$5111,Тех_Движение!$D$2:$D$5111,$C4591,Тех_Движение!$B$2:$B$5111,"&lt;="&amp;K$3)-$F4591)))</f>
        <v/>
      </c>
      <c r="L4591" s="54">
        <f>IF(OR($B4591="",L$3&lt;$D4591+Настройки!$B$7),0,MAX(0,$E4591-MAX(0,SUMIFS(Тех_Движение!$G$2:$G$5111,Тех_Движение!$D$2:$D$5111,$C4591,Тех_Движение!$B$2:$B$5111,"&lt;="&amp;L$3)-$F4591)))</f>
        <v/>
      </c>
      <c r="M4591" s="54">
        <f>IF(OR($B4591="",M$3&lt;$D4591+Настройки!$B$7),0,MAX(0,$E4591-MAX(0,SUMIFS(Тех_Движение!$G$2:$G$5111,Тех_Движение!$D$2:$D$5111,$C4591,Тех_Движение!$B$2:$B$5111,"&lt;="&amp;M$3)-$F4591)))</f>
        <v/>
      </c>
      <c r="N4591" s="54">
        <f>IF(OR($B4591="",N$3&lt;$D4591+Настройки!$B$7),0,MAX(0,$E4591-MAX(0,SUMIFS(Тех_Движение!$G$2:$G$5111,Тех_Движение!$D$2:$D$5111,$C4591,Тех_Движение!$B$2:$B$5111,"&lt;="&amp;N$3)-$F4591)))</f>
        <v/>
      </c>
      <c r="O4591" s="54">
        <f>IF(OR($B4591="",O$3&lt;$D4591+Настройки!$B$7),0,MAX(0,$E4591-MAX(0,SUMIFS(Тех_Движение!$G$2:$G$5111,Тех_Движение!$D$2:$D$5111,$C4591,Тех_Движение!$B$2:$B$5111,"&lt;="&amp;O$3)-$F4591)))</f>
        <v/>
      </c>
      <c r="P4591" s="54">
        <f>IF(OR($B4591="",P$3&lt;$D4591+Настройки!$B$7),0,MAX(0,$E4591-MAX(0,SUMIFS(Тех_Движение!$G$2:$G$5111,Тех_Движение!$D$2:$D$5111,$C4591,Тех_Движение!$B$2:$B$5111,"&lt;="&amp;P$3)-$F4591)))</f>
        <v/>
      </c>
      <c r="Q4591" s="54">
        <f>IF(OR($B4591="",Q$3&lt;$D4591+Настройки!$B$7),0,MAX(0,$E4591-MAX(0,SUMIFS(Тех_Движение!$G$2:$G$5111,Тех_Движение!$D$2:$D$5111,$C4591,Тех_Движение!$B$2:$B$5111,"&lt;="&amp;Q$3)-$F4591)))</f>
        <v/>
      </c>
      <c r="R4591" s="54">
        <f>IF($B4591="","",SUM($K4591:$Q4591))</f>
        <v/>
      </c>
      <c r="S4591" s="56">
        <f>IF($B4591="","",VLOOKUP($C4591,Настройки!$A$11:$L$17,9,FALSE))</f>
        <v/>
      </c>
      <c r="T4591" s="56">
        <f>IF($B4591="","",$R4591*$S4591)</f>
        <v/>
      </c>
    </row>
    <row r="4592">
      <c r="A4592" s="20">
        <f>Тех_Движение!$A$4589</f>
        <v/>
      </c>
      <c r="B4592" s="20">
        <f>IF(Тех_Движение!$F$4589&gt;0,Тех_Движение!$I$4589,"")</f>
        <v/>
      </c>
      <c r="C4592" s="20">
        <f>IF($B4592="","",Тех_Движение!$D$4589)</f>
        <v/>
      </c>
      <c r="D4592" s="42">
        <f>IF($B4592="","",Тех_Движение!$B$4589)</f>
        <v/>
      </c>
      <c r="E4592" s="54">
        <f>IF($B4592="","",Тех_Движение!$F$4589)</f>
        <v/>
      </c>
      <c r="F4592" s="54">
        <f>IF($B4592="","",SUMIFS($E$5:$E4591,$C$5:$C4591,$C4592))</f>
        <v/>
      </c>
      <c r="G4592" s="54">
        <f>IF($B4592="","",MAX(0,$E4592-MAX(0,SUMIFS(Тех_Движение!$G$2:$G$5111,Тех_Движение!$D$2:$D$5111,$C4592,Тех_Движение!$B$2:$B$5111,"&lt;="&amp;Настройки!$B$5-1)-$F4592)))</f>
        <v/>
      </c>
      <c r="H4592" s="54">
        <f>IF($B4592="","",IF(AND($D4592&gt;=Настройки!$B$5,$D4592&lt;=Настройки!$B$6),$E4592,0))</f>
        <v/>
      </c>
      <c r="I4592" s="54">
        <f>IF($B4592="","",$G4592+$H4592-$J4592)</f>
        <v/>
      </c>
      <c r="J4592" s="54">
        <f>IF($B4592="","",MAX(0,$E4592-MAX(0,SUMIFS(Тех_Движение!$G$2:$G$5111,Тех_Движение!$D$2:$D$5111,$C4592,Тех_Движение!$B$2:$B$5111,"&lt;="&amp;Настройки!$B$6)-$F4592)))</f>
        <v/>
      </c>
      <c r="K4592" s="54">
        <f>IF(OR($B4592="",K$3&lt;$D4592+Настройки!$B$7),0,MAX(0,$E4592-MAX(0,SUMIFS(Тех_Движение!$G$2:$G$5111,Тех_Движение!$D$2:$D$5111,$C4592,Тех_Движение!$B$2:$B$5111,"&lt;="&amp;K$3)-$F4592)))</f>
        <v/>
      </c>
      <c r="L4592" s="54">
        <f>IF(OR($B4592="",L$3&lt;$D4592+Настройки!$B$7),0,MAX(0,$E4592-MAX(0,SUMIFS(Тех_Движение!$G$2:$G$5111,Тех_Движение!$D$2:$D$5111,$C4592,Тех_Движение!$B$2:$B$5111,"&lt;="&amp;L$3)-$F4592)))</f>
        <v/>
      </c>
      <c r="M4592" s="54">
        <f>IF(OR($B4592="",M$3&lt;$D4592+Настройки!$B$7),0,MAX(0,$E4592-MAX(0,SUMIFS(Тех_Движение!$G$2:$G$5111,Тех_Движение!$D$2:$D$5111,$C4592,Тех_Движение!$B$2:$B$5111,"&lt;="&amp;M$3)-$F4592)))</f>
        <v/>
      </c>
      <c r="N4592" s="54">
        <f>IF(OR($B4592="",N$3&lt;$D4592+Настройки!$B$7),0,MAX(0,$E4592-MAX(0,SUMIFS(Тех_Движение!$G$2:$G$5111,Тех_Движение!$D$2:$D$5111,$C4592,Тех_Движение!$B$2:$B$5111,"&lt;="&amp;N$3)-$F4592)))</f>
        <v/>
      </c>
      <c r="O4592" s="54">
        <f>IF(OR($B4592="",O$3&lt;$D4592+Настройки!$B$7),0,MAX(0,$E4592-MAX(0,SUMIFS(Тех_Движение!$G$2:$G$5111,Тех_Движение!$D$2:$D$5111,$C4592,Тех_Движение!$B$2:$B$5111,"&lt;="&amp;O$3)-$F4592)))</f>
        <v/>
      </c>
      <c r="P4592" s="54">
        <f>IF(OR($B4592="",P$3&lt;$D4592+Настройки!$B$7),0,MAX(0,$E4592-MAX(0,SUMIFS(Тех_Движение!$G$2:$G$5111,Тех_Движение!$D$2:$D$5111,$C4592,Тех_Движение!$B$2:$B$5111,"&lt;="&amp;P$3)-$F4592)))</f>
        <v/>
      </c>
      <c r="Q4592" s="54">
        <f>IF(OR($B4592="",Q$3&lt;$D4592+Настройки!$B$7),0,MAX(0,$E4592-MAX(0,SUMIFS(Тех_Движение!$G$2:$G$5111,Тех_Движение!$D$2:$D$5111,$C4592,Тех_Движение!$B$2:$B$5111,"&lt;="&amp;Q$3)-$F4592)))</f>
        <v/>
      </c>
      <c r="R4592" s="54">
        <f>IF($B4592="","",SUM($K4592:$Q4592))</f>
        <v/>
      </c>
      <c r="S4592" s="56">
        <f>IF($B4592="","",VLOOKUP($C4592,Настройки!$A$11:$L$17,9,FALSE))</f>
        <v/>
      </c>
      <c r="T4592" s="56">
        <f>IF($B4592="","",$R4592*$S4592)</f>
        <v/>
      </c>
    </row>
    <row r="4593">
      <c r="A4593" s="20">
        <f>Тех_Движение!$A$4590</f>
        <v/>
      </c>
      <c r="B4593" s="20">
        <f>IF(Тех_Движение!$F$4590&gt;0,Тех_Движение!$I$4590,"")</f>
        <v/>
      </c>
      <c r="C4593" s="20">
        <f>IF($B4593="","",Тех_Движение!$D$4590)</f>
        <v/>
      </c>
      <c r="D4593" s="42">
        <f>IF($B4593="","",Тех_Движение!$B$4590)</f>
        <v/>
      </c>
      <c r="E4593" s="54">
        <f>IF($B4593="","",Тех_Движение!$F$4590)</f>
        <v/>
      </c>
      <c r="F4593" s="54">
        <f>IF($B4593="","",SUMIFS($E$5:$E4592,$C$5:$C4592,$C4593))</f>
        <v/>
      </c>
      <c r="G4593" s="54">
        <f>IF($B4593="","",MAX(0,$E4593-MAX(0,SUMIFS(Тех_Движение!$G$2:$G$5111,Тех_Движение!$D$2:$D$5111,$C4593,Тех_Движение!$B$2:$B$5111,"&lt;="&amp;Настройки!$B$5-1)-$F4593)))</f>
        <v/>
      </c>
      <c r="H4593" s="54">
        <f>IF($B4593="","",IF(AND($D4593&gt;=Настройки!$B$5,$D4593&lt;=Настройки!$B$6),$E4593,0))</f>
        <v/>
      </c>
      <c r="I4593" s="54">
        <f>IF($B4593="","",$G4593+$H4593-$J4593)</f>
        <v/>
      </c>
      <c r="J4593" s="54">
        <f>IF($B4593="","",MAX(0,$E4593-MAX(0,SUMIFS(Тех_Движение!$G$2:$G$5111,Тех_Движение!$D$2:$D$5111,$C4593,Тех_Движение!$B$2:$B$5111,"&lt;="&amp;Настройки!$B$6)-$F4593)))</f>
        <v/>
      </c>
      <c r="K4593" s="54">
        <f>IF(OR($B4593="",K$3&lt;$D4593+Настройки!$B$7),0,MAX(0,$E4593-MAX(0,SUMIFS(Тех_Движение!$G$2:$G$5111,Тех_Движение!$D$2:$D$5111,$C4593,Тех_Движение!$B$2:$B$5111,"&lt;="&amp;K$3)-$F4593)))</f>
        <v/>
      </c>
      <c r="L4593" s="54">
        <f>IF(OR($B4593="",L$3&lt;$D4593+Настройки!$B$7),0,MAX(0,$E4593-MAX(0,SUMIFS(Тех_Движение!$G$2:$G$5111,Тех_Движение!$D$2:$D$5111,$C4593,Тех_Движение!$B$2:$B$5111,"&lt;="&amp;L$3)-$F4593)))</f>
        <v/>
      </c>
      <c r="M4593" s="54">
        <f>IF(OR($B4593="",M$3&lt;$D4593+Настройки!$B$7),0,MAX(0,$E4593-MAX(0,SUMIFS(Тех_Движение!$G$2:$G$5111,Тех_Движение!$D$2:$D$5111,$C4593,Тех_Движение!$B$2:$B$5111,"&lt;="&amp;M$3)-$F4593)))</f>
        <v/>
      </c>
      <c r="N4593" s="54">
        <f>IF(OR($B4593="",N$3&lt;$D4593+Настройки!$B$7),0,MAX(0,$E4593-MAX(0,SUMIFS(Тех_Движение!$G$2:$G$5111,Тех_Движение!$D$2:$D$5111,$C4593,Тех_Движение!$B$2:$B$5111,"&lt;="&amp;N$3)-$F4593)))</f>
        <v/>
      </c>
      <c r="O4593" s="54">
        <f>IF(OR($B4593="",O$3&lt;$D4593+Настройки!$B$7),0,MAX(0,$E4593-MAX(0,SUMIFS(Тех_Движение!$G$2:$G$5111,Тех_Движение!$D$2:$D$5111,$C4593,Тех_Движение!$B$2:$B$5111,"&lt;="&amp;O$3)-$F4593)))</f>
        <v/>
      </c>
      <c r="P4593" s="54">
        <f>IF(OR($B4593="",P$3&lt;$D4593+Настройки!$B$7),0,MAX(0,$E4593-MAX(0,SUMIFS(Тех_Движение!$G$2:$G$5111,Тех_Движение!$D$2:$D$5111,$C4593,Тех_Движение!$B$2:$B$5111,"&lt;="&amp;P$3)-$F4593)))</f>
        <v/>
      </c>
      <c r="Q4593" s="54">
        <f>IF(OR($B4593="",Q$3&lt;$D4593+Настройки!$B$7),0,MAX(0,$E4593-MAX(0,SUMIFS(Тех_Движение!$G$2:$G$5111,Тех_Движение!$D$2:$D$5111,$C4593,Тех_Движение!$B$2:$B$5111,"&lt;="&amp;Q$3)-$F4593)))</f>
        <v/>
      </c>
      <c r="R4593" s="54">
        <f>IF($B4593="","",SUM($K4593:$Q4593))</f>
        <v/>
      </c>
      <c r="S4593" s="56">
        <f>IF($B4593="","",VLOOKUP($C4593,Настройки!$A$11:$L$17,9,FALSE))</f>
        <v/>
      </c>
      <c r="T4593" s="56">
        <f>IF($B4593="","",$R4593*$S4593)</f>
        <v/>
      </c>
    </row>
    <row r="4594">
      <c r="A4594" s="20">
        <f>Тех_Движение!$A$4591</f>
        <v/>
      </c>
      <c r="B4594" s="20">
        <f>IF(Тех_Движение!$F$4591&gt;0,Тех_Движение!$I$4591,"")</f>
        <v/>
      </c>
      <c r="C4594" s="20">
        <f>IF($B4594="","",Тех_Движение!$D$4591)</f>
        <v/>
      </c>
      <c r="D4594" s="42">
        <f>IF($B4594="","",Тех_Движение!$B$4591)</f>
        <v/>
      </c>
      <c r="E4594" s="54">
        <f>IF($B4594="","",Тех_Движение!$F$4591)</f>
        <v/>
      </c>
      <c r="F4594" s="54">
        <f>IF($B4594="","",SUMIFS($E$5:$E4593,$C$5:$C4593,$C4594))</f>
        <v/>
      </c>
      <c r="G4594" s="54">
        <f>IF($B4594="","",MAX(0,$E4594-MAX(0,SUMIFS(Тех_Движение!$G$2:$G$5111,Тех_Движение!$D$2:$D$5111,$C4594,Тех_Движение!$B$2:$B$5111,"&lt;="&amp;Настройки!$B$5-1)-$F4594)))</f>
        <v/>
      </c>
      <c r="H4594" s="54">
        <f>IF($B4594="","",IF(AND($D4594&gt;=Настройки!$B$5,$D4594&lt;=Настройки!$B$6),$E4594,0))</f>
        <v/>
      </c>
      <c r="I4594" s="54">
        <f>IF($B4594="","",$G4594+$H4594-$J4594)</f>
        <v/>
      </c>
      <c r="J4594" s="54">
        <f>IF($B4594="","",MAX(0,$E4594-MAX(0,SUMIFS(Тех_Движение!$G$2:$G$5111,Тех_Движение!$D$2:$D$5111,$C4594,Тех_Движение!$B$2:$B$5111,"&lt;="&amp;Настройки!$B$6)-$F4594)))</f>
        <v/>
      </c>
      <c r="K4594" s="54">
        <f>IF(OR($B4594="",K$3&lt;$D4594+Настройки!$B$7),0,MAX(0,$E4594-MAX(0,SUMIFS(Тех_Движение!$G$2:$G$5111,Тех_Движение!$D$2:$D$5111,$C4594,Тех_Движение!$B$2:$B$5111,"&lt;="&amp;K$3)-$F4594)))</f>
        <v/>
      </c>
      <c r="L4594" s="54">
        <f>IF(OR($B4594="",L$3&lt;$D4594+Настройки!$B$7),0,MAX(0,$E4594-MAX(0,SUMIFS(Тех_Движение!$G$2:$G$5111,Тех_Движение!$D$2:$D$5111,$C4594,Тех_Движение!$B$2:$B$5111,"&lt;="&amp;L$3)-$F4594)))</f>
        <v/>
      </c>
      <c r="M4594" s="54">
        <f>IF(OR($B4594="",M$3&lt;$D4594+Настройки!$B$7),0,MAX(0,$E4594-MAX(0,SUMIFS(Тех_Движение!$G$2:$G$5111,Тех_Движение!$D$2:$D$5111,$C4594,Тех_Движение!$B$2:$B$5111,"&lt;="&amp;M$3)-$F4594)))</f>
        <v/>
      </c>
      <c r="N4594" s="54">
        <f>IF(OR($B4594="",N$3&lt;$D4594+Настройки!$B$7),0,MAX(0,$E4594-MAX(0,SUMIFS(Тех_Движение!$G$2:$G$5111,Тех_Движение!$D$2:$D$5111,$C4594,Тех_Движение!$B$2:$B$5111,"&lt;="&amp;N$3)-$F4594)))</f>
        <v/>
      </c>
      <c r="O4594" s="54">
        <f>IF(OR($B4594="",O$3&lt;$D4594+Настройки!$B$7),0,MAX(0,$E4594-MAX(0,SUMIFS(Тех_Движение!$G$2:$G$5111,Тех_Движение!$D$2:$D$5111,$C4594,Тех_Движение!$B$2:$B$5111,"&lt;="&amp;O$3)-$F4594)))</f>
        <v/>
      </c>
      <c r="P4594" s="54">
        <f>IF(OR($B4594="",P$3&lt;$D4594+Настройки!$B$7),0,MAX(0,$E4594-MAX(0,SUMIFS(Тех_Движение!$G$2:$G$5111,Тех_Движение!$D$2:$D$5111,$C4594,Тех_Движение!$B$2:$B$5111,"&lt;="&amp;P$3)-$F4594)))</f>
        <v/>
      </c>
      <c r="Q4594" s="54">
        <f>IF(OR($B4594="",Q$3&lt;$D4594+Настройки!$B$7),0,MAX(0,$E4594-MAX(0,SUMIFS(Тех_Движение!$G$2:$G$5111,Тех_Движение!$D$2:$D$5111,$C4594,Тех_Движение!$B$2:$B$5111,"&lt;="&amp;Q$3)-$F4594)))</f>
        <v/>
      </c>
      <c r="R4594" s="54">
        <f>IF($B4594="","",SUM($K4594:$Q4594))</f>
        <v/>
      </c>
      <c r="S4594" s="56">
        <f>IF($B4594="","",VLOOKUP($C4594,Настройки!$A$11:$L$17,9,FALSE))</f>
        <v/>
      </c>
      <c r="T4594" s="56">
        <f>IF($B4594="","",$R4594*$S4594)</f>
        <v/>
      </c>
    </row>
    <row r="4595">
      <c r="A4595" s="20">
        <f>Тех_Движение!$A$4592</f>
        <v/>
      </c>
      <c r="B4595" s="20">
        <f>IF(Тех_Движение!$F$4592&gt;0,Тех_Движение!$I$4592,"")</f>
        <v/>
      </c>
      <c r="C4595" s="20">
        <f>IF($B4595="","",Тех_Движение!$D$4592)</f>
        <v/>
      </c>
      <c r="D4595" s="42">
        <f>IF($B4595="","",Тех_Движение!$B$4592)</f>
        <v/>
      </c>
      <c r="E4595" s="54">
        <f>IF($B4595="","",Тех_Движение!$F$4592)</f>
        <v/>
      </c>
      <c r="F4595" s="54">
        <f>IF($B4595="","",SUMIFS($E$5:$E4594,$C$5:$C4594,$C4595))</f>
        <v/>
      </c>
      <c r="G4595" s="54">
        <f>IF($B4595="","",MAX(0,$E4595-MAX(0,SUMIFS(Тех_Движение!$G$2:$G$5111,Тех_Движение!$D$2:$D$5111,$C4595,Тех_Движение!$B$2:$B$5111,"&lt;="&amp;Настройки!$B$5-1)-$F4595)))</f>
        <v/>
      </c>
      <c r="H4595" s="54">
        <f>IF($B4595="","",IF(AND($D4595&gt;=Настройки!$B$5,$D4595&lt;=Настройки!$B$6),$E4595,0))</f>
        <v/>
      </c>
      <c r="I4595" s="54">
        <f>IF($B4595="","",$G4595+$H4595-$J4595)</f>
        <v/>
      </c>
      <c r="J4595" s="54">
        <f>IF($B4595="","",MAX(0,$E4595-MAX(0,SUMIFS(Тех_Движение!$G$2:$G$5111,Тех_Движение!$D$2:$D$5111,$C4595,Тех_Движение!$B$2:$B$5111,"&lt;="&amp;Настройки!$B$6)-$F4595)))</f>
        <v/>
      </c>
      <c r="K4595" s="54">
        <f>IF(OR($B4595="",K$3&lt;$D4595+Настройки!$B$7),0,MAX(0,$E4595-MAX(0,SUMIFS(Тех_Движение!$G$2:$G$5111,Тех_Движение!$D$2:$D$5111,$C4595,Тех_Движение!$B$2:$B$5111,"&lt;="&amp;K$3)-$F4595)))</f>
        <v/>
      </c>
      <c r="L4595" s="54">
        <f>IF(OR($B4595="",L$3&lt;$D4595+Настройки!$B$7),0,MAX(0,$E4595-MAX(0,SUMIFS(Тех_Движение!$G$2:$G$5111,Тех_Движение!$D$2:$D$5111,$C4595,Тех_Движение!$B$2:$B$5111,"&lt;="&amp;L$3)-$F4595)))</f>
        <v/>
      </c>
      <c r="M4595" s="54">
        <f>IF(OR($B4595="",M$3&lt;$D4595+Настройки!$B$7),0,MAX(0,$E4595-MAX(0,SUMIFS(Тех_Движение!$G$2:$G$5111,Тех_Движение!$D$2:$D$5111,$C4595,Тех_Движение!$B$2:$B$5111,"&lt;="&amp;M$3)-$F4595)))</f>
        <v/>
      </c>
      <c r="N4595" s="54">
        <f>IF(OR($B4595="",N$3&lt;$D4595+Настройки!$B$7),0,MAX(0,$E4595-MAX(0,SUMIFS(Тех_Движение!$G$2:$G$5111,Тех_Движение!$D$2:$D$5111,$C4595,Тех_Движение!$B$2:$B$5111,"&lt;="&amp;N$3)-$F4595)))</f>
        <v/>
      </c>
      <c r="O4595" s="54">
        <f>IF(OR($B4595="",O$3&lt;$D4595+Настройки!$B$7),0,MAX(0,$E4595-MAX(0,SUMIFS(Тех_Движение!$G$2:$G$5111,Тех_Движение!$D$2:$D$5111,$C4595,Тех_Движение!$B$2:$B$5111,"&lt;="&amp;O$3)-$F4595)))</f>
        <v/>
      </c>
      <c r="P4595" s="54">
        <f>IF(OR($B4595="",P$3&lt;$D4595+Настройки!$B$7),0,MAX(0,$E4595-MAX(0,SUMIFS(Тех_Движение!$G$2:$G$5111,Тех_Движение!$D$2:$D$5111,$C4595,Тех_Движение!$B$2:$B$5111,"&lt;="&amp;P$3)-$F4595)))</f>
        <v/>
      </c>
      <c r="Q4595" s="54">
        <f>IF(OR($B4595="",Q$3&lt;$D4595+Настройки!$B$7),0,MAX(0,$E4595-MAX(0,SUMIFS(Тех_Движение!$G$2:$G$5111,Тех_Движение!$D$2:$D$5111,$C4595,Тех_Движение!$B$2:$B$5111,"&lt;="&amp;Q$3)-$F4595)))</f>
        <v/>
      </c>
      <c r="R4595" s="54">
        <f>IF($B4595="","",SUM($K4595:$Q4595))</f>
        <v/>
      </c>
      <c r="S4595" s="56">
        <f>IF($B4595="","",VLOOKUP($C4595,Настройки!$A$11:$L$17,9,FALSE))</f>
        <v/>
      </c>
      <c r="T4595" s="56">
        <f>IF($B4595="","",$R4595*$S4595)</f>
        <v/>
      </c>
    </row>
    <row r="4596">
      <c r="A4596" s="20">
        <f>Тех_Движение!$A$4593</f>
        <v/>
      </c>
      <c r="B4596" s="20">
        <f>IF(Тех_Движение!$F$4593&gt;0,Тех_Движение!$I$4593,"")</f>
        <v/>
      </c>
      <c r="C4596" s="20">
        <f>IF($B4596="","",Тех_Движение!$D$4593)</f>
        <v/>
      </c>
      <c r="D4596" s="42">
        <f>IF($B4596="","",Тех_Движение!$B$4593)</f>
        <v/>
      </c>
      <c r="E4596" s="54">
        <f>IF($B4596="","",Тех_Движение!$F$4593)</f>
        <v/>
      </c>
      <c r="F4596" s="54">
        <f>IF($B4596="","",SUMIFS($E$5:$E4595,$C$5:$C4595,$C4596))</f>
        <v/>
      </c>
      <c r="G4596" s="54">
        <f>IF($B4596="","",MAX(0,$E4596-MAX(0,SUMIFS(Тех_Движение!$G$2:$G$5111,Тех_Движение!$D$2:$D$5111,$C4596,Тех_Движение!$B$2:$B$5111,"&lt;="&amp;Настройки!$B$5-1)-$F4596)))</f>
        <v/>
      </c>
      <c r="H4596" s="54">
        <f>IF($B4596="","",IF(AND($D4596&gt;=Настройки!$B$5,$D4596&lt;=Настройки!$B$6),$E4596,0))</f>
        <v/>
      </c>
      <c r="I4596" s="54">
        <f>IF($B4596="","",$G4596+$H4596-$J4596)</f>
        <v/>
      </c>
      <c r="J4596" s="54">
        <f>IF($B4596="","",MAX(0,$E4596-MAX(0,SUMIFS(Тех_Движение!$G$2:$G$5111,Тех_Движение!$D$2:$D$5111,$C4596,Тех_Движение!$B$2:$B$5111,"&lt;="&amp;Настройки!$B$6)-$F4596)))</f>
        <v/>
      </c>
      <c r="K4596" s="54">
        <f>IF(OR($B4596="",K$3&lt;$D4596+Настройки!$B$7),0,MAX(0,$E4596-MAX(0,SUMIFS(Тех_Движение!$G$2:$G$5111,Тех_Движение!$D$2:$D$5111,$C4596,Тех_Движение!$B$2:$B$5111,"&lt;="&amp;K$3)-$F4596)))</f>
        <v/>
      </c>
      <c r="L4596" s="54">
        <f>IF(OR($B4596="",L$3&lt;$D4596+Настройки!$B$7),0,MAX(0,$E4596-MAX(0,SUMIFS(Тех_Движение!$G$2:$G$5111,Тех_Движение!$D$2:$D$5111,$C4596,Тех_Движение!$B$2:$B$5111,"&lt;="&amp;L$3)-$F4596)))</f>
        <v/>
      </c>
      <c r="M4596" s="54">
        <f>IF(OR($B4596="",M$3&lt;$D4596+Настройки!$B$7),0,MAX(0,$E4596-MAX(0,SUMIFS(Тех_Движение!$G$2:$G$5111,Тех_Движение!$D$2:$D$5111,$C4596,Тех_Движение!$B$2:$B$5111,"&lt;="&amp;M$3)-$F4596)))</f>
        <v/>
      </c>
      <c r="N4596" s="54">
        <f>IF(OR($B4596="",N$3&lt;$D4596+Настройки!$B$7),0,MAX(0,$E4596-MAX(0,SUMIFS(Тех_Движение!$G$2:$G$5111,Тех_Движение!$D$2:$D$5111,$C4596,Тех_Движение!$B$2:$B$5111,"&lt;="&amp;N$3)-$F4596)))</f>
        <v/>
      </c>
      <c r="O4596" s="54">
        <f>IF(OR($B4596="",O$3&lt;$D4596+Настройки!$B$7),0,MAX(0,$E4596-MAX(0,SUMIFS(Тех_Движение!$G$2:$G$5111,Тех_Движение!$D$2:$D$5111,$C4596,Тех_Движение!$B$2:$B$5111,"&lt;="&amp;O$3)-$F4596)))</f>
        <v/>
      </c>
      <c r="P4596" s="54">
        <f>IF(OR($B4596="",P$3&lt;$D4596+Настройки!$B$7),0,MAX(0,$E4596-MAX(0,SUMIFS(Тех_Движение!$G$2:$G$5111,Тех_Движение!$D$2:$D$5111,$C4596,Тех_Движение!$B$2:$B$5111,"&lt;="&amp;P$3)-$F4596)))</f>
        <v/>
      </c>
      <c r="Q4596" s="54">
        <f>IF(OR($B4596="",Q$3&lt;$D4596+Настройки!$B$7),0,MAX(0,$E4596-MAX(0,SUMIFS(Тех_Движение!$G$2:$G$5111,Тех_Движение!$D$2:$D$5111,$C4596,Тех_Движение!$B$2:$B$5111,"&lt;="&amp;Q$3)-$F4596)))</f>
        <v/>
      </c>
      <c r="R4596" s="54">
        <f>IF($B4596="","",SUM($K4596:$Q4596))</f>
        <v/>
      </c>
      <c r="S4596" s="56">
        <f>IF($B4596="","",VLOOKUP($C4596,Настройки!$A$11:$L$17,9,FALSE))</f>
        <v/>
      </c>
      <c r="T4596" s="56">
        <f>IF($B4596="","",$R4596*$S4596)</f>
        <v/>
      </c>
    </row>
    <row r="4597">
      <c r="A4597" s="20">
        <f>Тех_Движение!$A$4594</f>
        <v/>
      </c>
      <c r="B4597" s="20">
        <f>IF(Тех_Движение!$F$4594&gt;0,Тех_Движение!$I$4594,"")</f>
        <v/>
      </c>
      <c r="C4597" s="20">
        <f>IF($B4597="","",Тех_Движение!$D$4594)</f>
        <v/>
      </c>
      <c r="D4597" s="42">
        <f>IF($B4597="","",Тех_Движение!$B$4594)</f>
        <v/>
      </c>
      <c r="E4597" s="54">
        <f>IF($B4597="","",Тех_Движение!$F$4594)</f>
        <v/>
      </c>
      <c r="F4597" s="54">
        <f>IF($B4597="","",SUMIFS($E$5:$E4596,$C$5:$C4596,$C4597))</f>
        <v/>
      </c>
      <c r="G4597" s="54">
        <f>IF($B4597="","",MAX(0,$E4597-MAX(0,SUMIFS(Тех_Движение!$G$2:$G$5111,Тех_Движение!$D$2:$D$5111,$C4597,Тех_Движение!$B$2:$B$5111,"&lt;="&amp;Настройки!$B$5-1)-$F4597)))</f>
        <v/>
      </c>
      <c r="H4597" s="54">
        <f>IF($B4597="","",IF(AND($D4597&gt;=Настройки!$B$5,$D4597&lt;=Настройки!$B$6),$E4597,0))</f>
        <v/>
      </c>
      <c r="I4597" s="54">
        <f>IF($B4597="","",$G4597+$H4597-$J4597)</f>
        <v/>
      </c>
      <c r="J4597" s="54">
        <f>IF($B4597="","",MAX(0,$E4597-MAX(0,SUMIFS(Тех_Движение!$G$2:$G$5111,Тех_Движение!$D$2:$D$5111,$C4597,Тех_Движение!$B$2:$B$5111,"&lt;="&amp;Настройки!$B$6)-$F4597)))</f>
        <v/>
      </c>
      <c r="K4597" s="54">
        <f>IF(OR($B4597="",K$3&lt;$D4597+Настройки!$B$7),0,MAX(0,$E4597-MAX(0,SUMIFS(Тех_Движение!$G$2:$G$5111,Тех_Движение!$D$2:$D$5111,$C4597,Тех_Движение!$B$2:$B$5111,"&lt;="&amp;K$3)-$F4597)))</f>
        <v/>
      </c>
      <c r="L4597" s="54">
        <f>IF(OR($B4597="",L$3&lt;$D4597+Настройки!$B$7),0,MAX(0,$E4597-MAX(0,SUMIFS(Тех_Движение!$G$2:$G$5111,Тех_Движение!$D$2:$D$5111,$C4597,Тех_Движение!$B$2:$B$5111,"&lt;="&amp;L$3)-$F4597)))</f>
        <v/>
      </c>
      <c r="M4597" s="54">
        <f>IF(OR($B4597="",M$3&lt;$D4597+Настройки!$B$7),0,MAX(0,$E4597-MAX(0,SUMIFS(Тех_Движение!$G$2:$G$5111,Тех_Движение!$D$2:$D$5111,$C4597,Тех_Движение!$B$2:$B$5111,"&lt;="&amp;M$3)-$F4597)))</f>
        <v/>
      </c>
      <c r="N4597" s="54">
        <f>IF(OR($B4597="",N$3&lt;$D4597+Настройки!$B$7),0,MAX(0,$E4597-MAX(0,SUMIFS(Тех_Движение!$G$2:$G$5111,Тех_Движение!$D$2:$D$5111,$C4597,Тех_Движение!$B$2:$B$5111,"&lt;="&amp;N$3)-$F4597)))</f>
        <v/>
      </c>
      <c r="O4597" s="54">
        <f>IF(OR($B4597="",O$3&lt;$D4597+Настройки!$B$7),0,MAX(0,$E4597-MAX(0,SUMIFS(Тех_Движение!$G$2:$G$5111,Тех_Движение!$D$2:$D$5111,$C4597,Тех_Движение!$B$2:$B$5111,"&lt;="&amp;O$3)-$F4597)))</f>
        <v/>
      </c>
      <c r="P4597" s="54">
        <f>IF(OR($B4597="",P$3&lt;$D4597+Настройки!$B$7),0,MAX(0,$E4597-MAX(0,SUMIFS(Тех_Движение!$G$2:$G$5111,Тех_Движение!$D$2:$D$5111,$C4597,Тех_Движение!$B$2:$B$5111,"&lt;="&amp;P$3)-$F4597)))</f>
        <v/>
      </c>
      <c r="Q4597" s="54">
        <f>IF(OR($B4597="",Q$3&lt;$D4597+Настройки!$B$7),0,MAX(0,$E4597-MAX(0,SUMIFS(Тех_Движение!$G$2:$G$5111,Тех_Движение!$D$2:$D$5111,$C4597,Тех_Движение!$B$2:$B$5111,"&lt;="&amp;Q$3)-$F4597)))</f>
        <v/>
      </c>
      <c r="R4597" s="54">
        <f>IF($B4597="","",SUM($K4597:$Q4597))</f>
        <v/>
      </c>
      <c r="S4597" s="56">
        <f>IF($B4597="","",VLOOKUP($C4597,Настройки!$A$11:$L$17,9,FALSE))</f>
        <v/>
      </c>
      <c r="T4597" s="56">
        <f>IF($B4597="","",$R4597*$S4597)</f>
        <v/>
      </c>
    </row>
    <row r="4598">
      <c r="A4598" s="20">
        <f>Тех_Движение!$A$4595</f>
        <v/>
      </c>
      <c r="B4598" s="20">
        <f>IF(Тех_Движение!$F$4595&gt;0,Тех_Движение!$I$4595,"")</f>
        <v/>
      </c>
      <c r="C4598" s="20">
        <f>IF($B4598="","",Тех_Движение!$D$4595)</f>
        <v/>
      </c>
      <c r="D4598" s="42">
        <f>IF($B4598="","",Тех_Движение!$B$4595)</f>
        <v/>
      </c>
      <c r="E4598" s="54">
        <f>IF($B4598="","",Тех_Движение!$F$4595)</f>
        <v/>
      </c>
      <c r="F4598" s="54">
        <f>IF($B4598="","",SUMIFS($E$5:$E4597,$C$5:$C4597,$C4598))</f>
        <v/>
      </c>
      <c r="G4598" s="54">
        <f>IF($B4598="","",MAX(0,$E4598-MAX(0,SUMIFS(Тех_Движение!$G$2:$G$5111,Тех_Движение!$D$2:$D$5111,$C4598,Тех_Движение!$B$2:$B$5111,"&lt;="&amp;Настройки!$B$5-1)-$F4598)))</f>
        <v/>
      </c>
      <c r="H4598" s="54">
        <f>IF($B4598="","",IF(AND($D4598&gt;=Настройки!$B$5,$D4598&lt;=Настройки!$B$6),$E4598,0))</f>
        <v/>
      </c>
      <c r="I4598" s="54">
        <f>IF($B4598="","",$G4598+$H4598-$J4598)</f>
        <v/>
      </c>
      <c r="J4598" s="54">
        <f>IF($B4598="","",MAX(0,$E4598-MAX(0,SUMIFS(Тех_Движение!$G$2:$G$5111,Тех_Движение!$D$2:$D$5111,$C4598,Тех_Движение!$B$2:$B$5111,"&lt;="&amp;Настройки!$B$6)-$F4598)))</f>
        <v/>
      </c>
      <c r="K4598" s="54">
        <f>IF(OR($B4598="",K$3&lt;$D4598+Настройки!$B$7),0,MAX(0,$E4598-MAX(0,SUMIFS(Тех_Движение!$G$2:$G$5111,Тех_Движение!$D$2:$D$5111,$C4598,Тех_Движение!$B$2:$B$5111,"&lt;="&amp;K$3)-$F4598)))</f>
        <v/>
      </c>
      <c r="L4598" s="54">
        <f>IF(OR($B4598="",L$3&lt;$D4598+Настройки!$B$7),0,MAX(0,$E4598-MAX(0,SUMIFS(Тех_Движение!$G$2:$G$5111,Тех_Движение!$D$2:$D$5111,$C4598,Тех_Движение!$B$2:$B$5111,"&lt;="&amp;L$3)-$F4598)))</f>
        <v/>
      </c>
      <c r="M4598" s="54">
        <f>IF(OR($B4598="",M$3&lt;$D4598+Настройки!$B$7),0,MAX(0,$E4598-MAX(0,SUMIFS(Тех_Движение!$G$2:$G$5111,Тех_Движение!$D$2:$D$5111,$C4598,Тех_Движение!$B$2:$B$5111,"&lt;="&amp;M$3)-$F4598)))</f>
        <v/>
      </c>
      <c r="N4598" s="54">
        <f>IF(OR($B4598="",N$3&lt;$D4598+Настройки!$B$7),0,MAX(0,$E4598-MAX(0,SUMIFS(Тех_Движение!$G$2:$G$5111,Тех_Движение!$D$2:$D$5111,$C4598,Тех_Движение!$B$2:$B$5111,"&lt;="&amp;N$3)-$F4598)))</f>
        <v/>
      </c>
      <c r="O4598" s="54">
        <f>IF(OR($B4598="",O$3&lt;$D4598+Настройки!$B$7),0,MAX(0,$E4598-MAX(0,SUMIFS(Тех_Движение!$G$2:$G$5111,Тех_Движение!$D$2:$D$5111,$C4598,Тех_Движение!$B$2:$B$5111,"&lt;="&amp;O$3)-$F4598)))</f>
        <v/>
      </c>
      <c r="P4598" s="54">
        <f>IF(OR($B4598="",P$3&lt;$D4598+Настройки!$B$7),0,MAX(0,$E4598-MAX(0,SUMIFS(Тех_Движение!$G$2:$G$5111,Тех_Движение!$D$2:$D$5111,$C4598,Тех_Движение!$B$2:$B$5111,"&lt;="&amp;P$3)-$F4598)))</f>
        <v/>
      </c>
      <c r="Q4598" s="54">
        <f>IF(OR($B4598="",Q$3&lt;$D4598+Настройки!$B$7),0,MAX(0,$E4598-MAX(0,SUMIFS(Тех_Движение!$G$2:$G$5111,Тех_Движение!$D$2:$D$5111,$C4598,Тех_Движение!$B$2:$B$5111,"&lt;="&amp;Q$3)-$F4598)))</f>
        <v/>
      </c>
      <c r="R4598" s="54">
        <f>IF($B4598="","",SUM($K4598:$Q4598))</f>
        <v/>
      </c>
      <c r="S4598" s="56">
        <f>IF($B4598="","",VLOOKUP($C4598,Настройки!$A$11:$L$17,9,FALSE))</f>
        <v/>
      </c>
      <c r="T4598" s="56">
        <f>IF($B4598="","",$R4598*$S4598)</f>
        <v/>
      </c>
    </row>
    <row r="4599">
      <c r="A4599" s="20">
        <f>Тех_Движение!$A$4596</f>
        <v/>
      </c>
      <c r="B4599" s="20">
        <f>IF(Тех_Движение!$F$4596&gt;0,Тех_Движение!$I$4596,"")</f>
        <v/>
      </c>
      <c r="C4599" s="20">
        <f>IF($B4599="","",Тех_Движение!$D$4596)</f>
        <v/>
      </c>
      <c r="D4599" s="42">
        <f>IF($B4599="","",Тех_Движение!$B$4596)</f>
        <v/>
      </c>
      <c r="E4599" s="54">
        <f>IF($B4599="","",Тех_Движение!$F$4596)</f>
        <v/>
      </c>
      <c r="F4599" s="54">
        <f>IF($B4599="","",SUMIFS($E$5:$E4598,$C$5:$C4598,$C4599))</f>
        <v/>
      </c>
      <c r="G4599" s="54">
        <f>IF($B4599="","",MAX(0,$E4599-MAX(0,SUMIFS(Тех_Движение!$G$2:$G$5111,Тех_Движение!$D$2:$D$5111,$C4599,Тех_Движение!$B$2:$B$5111,"&lt;="&amp;Настройки!$B$5-1)-$F4599)))</f>
        <v/>
      </c>
      <c r="H4599" s="54">
        <f>IF($B4599="","",IF(AND($D4599&gt;=Настройки!$B$5,$D4599&lt;=Настройки!$B$6),$E4599,0))</f>
        <v/>
      </c>
      <c r="I4599" s="54">
        <f>IF($B4599="","",$G4599+$H4599-$J4599)</f>
        <v/>
      </c>
      <c r="J4599" s="54">
        <f>IF($B4599="","",MAX(0,$E4599-MAX(0,SUMIFS(Тех_Движение!$G$2:$G$5111,Тех_Движение!$D$2:$D$5111,$C4599,Тех_Движение!$B$2:$B$5111,"&lt;="&amp;Настройки!$B$6)-$F4599)))</f>
        <v/>
      </c>
      <c r="K4599" s="54">
        <f>IF(OR($B4599="",K$3&lt;$D4599+Настройки!$B$7),0,MAX(0,$E4599-MAX(0,SUMIFS(Тех_Движение!$G$2:$G$5111,Тех_Движение!$D$2:$D$5111,$C4599,Тех_Движение!$B$2:$B$5111,"&lt;="&amp;K$3)-$F4599)))</f>
        <v/>
      </c>
      <c r="L4599" s="54">
        <f>IF(OR($B4599="",L$3&lt;$D4599+Настройки!$B$7),0,MAX(0,$E4599-MAX(0,SUMIFS(Тех_Движение!$G$2:$G$5111,Тех_Движение!$D$2:$D$5111,$C4599,Тех_Движение!$B$2:$B$5111,"&lt;="&amp;L$3)-$F4599)))</f>
        <v/>
      </c>
      <c r="M4599" s="54">
        <f>IF(OR($B4599="",M$3&lt;$D4599+Настройки!$B$7),0,MAX(0,$E4599-MAX(0,SUMIFS(Тех_Движение!$G$2:$G$5111,Тех_Движение!$D$2:$D$5111,$C4599,Тех_Движение!$B$2:$B$5111,"&lt;="&amp;M$3)-$F4599)))</f>
        <v/>
      </c>
      <c r="N4599" s="54">
        <f>IF(OR($B4599="",N$3&lt;$D4599+Настройки!$B$7),0,MAX(0,$E4599-MAX(0,SUMIFS(Тех_Движение!$G$2:$G$5111,Тех_Движение!$D$2:$D$5111,$C4599,Тех_Движение!$B$2:$B$5111,"&lt;="&amp;N$3)-$F4599)))</f>
        <v/>
      </c>
      <c r="O4599" s="54">
        <f>IF(OR($B4599="",O$3&lt;$D4599+Настройки!$B$7),0,MAX(0,$E4599-MAX(0,SUMIFS(Тех_Движение!$G$2:$G$5111,Тех_Движение!$D$2:$D$5111,$C4599,Тех_Движение!$B$2:$B$5111,"&lt;="&amp;O$3)-$F4599)))</f>
        <v/>
      </c>
      <c r="P4599" s="54">
        <f>IF(OR($B4599="",P$3&lt;$D4599+Настройки!$B$7),0,MAX(0,$E4599-MAX(0,SUMIFS(Тех_Движение!$G$2:$G$5111,Тех_Движение!$D$2:$D$5111,$C4599,Тех_Движение!$B$2:$B$5111,"&lt;="&amp;P$3)-$F4599)))</f>
        <v/>
      </c>
      <c r="Q4599" s="54">
        <f>IF(OR($B4599="",Q$3&lt;$D4599+Настройки!$B$7),0,MAX(0,$E4599-MAX(0,SUMIFS(Тех_Движение!$G$2:$G$5111,Тех_Движение!$D$2:$D$5111,$C4599,Тех_Движение!$B$2:$B$5111,"&lt;="&amp;Q$3)-$F4599)))</f>
        <v/>
      </c>
      <c r="R4599" s="54">
        <f>IF($B4599="","",SUM($K4599:$Q4599))</f>
        <v/>
      </c>
      <c r="S4599" s="56">
        <f>IF($B4599="","",VLOOKUP($C4599,Настройки!$A$11:$L$17,9,FALSE))</f>
        <v/>
      </c>
      <c r="T4599" s="56">
        <f>IF($B4599="","",$R4599*$S4599)</f>
        <v/>
      </c>
    </row>
    <row r="4600">
      <c r="A4600" s="20">
        <f>Тех_Движение!$A$4597</f>
        <v/>
      </c>
      <c r="B4600" s="20">
        <f>IF(Тех_Движение!$F$4597&gt;0,Тех_Движение!$I$4597,"")</f>
        <v/>
      </c>
      <c r="C4600" s="20">
        <f>IF($B4600="","",Тех_Движение!$D$4597)</f>
        <v/>
      </c>
      <c r="D4600" s="42">
        <f>IF($B4600="","",Тех_Движение!$B$4597)</f>
        <v/>
      </c>
      <c r="E4600" s="54">
        <f>IF($B4600="","",Тех_Движение!$F$4597)</f>
        <v/>
      </c>
      <c r="F4600" s="54">
        <f>IF($B4600="","",SUMIFS($E$5:$E4599,$C$5:$C4599,$C4600))</f>
        <v/>
      </c>
      <c r="G4600" s="54">
        <f>IF($B4600="","",MAX(0,$E4600-MAX(0,SUMIFS(Тех_Движение!$G$2:$G$5111,Тех_Движение!$D$2:$D$5111,$C4600,Тех_Движение!$B$2:$B$5111,"&lt;="&amp;Настройки!$B$5-1)-$F4600)))</f>
        <v/>
      </c>
      <c r="H4600" s="54">
        <f>IF($B4600="","",IF(AND($D4600&gt;=Настройки!$B$5,$D4600&lt;=Настройки!$B$6),$E4600,0))</f>
        <v/>
      </c>
      <c r="I4600" s="54">
        <f>IF($B4600="","",$G4600+$H4600-$J4600)</f>
        <v/>
      </c>
      <c r="J4600" s="54">
        <f>IF($B4600="","",MAX(0,$E4600-MAX(0,SUMIFS(Тех_Движение!$G$2:$G$5111,Тех_Движение!$D$2:$D$5111,$C4600,Тех_Движение!$B$2:$B$5111,"&lt;="&amp;Настройки!$B$6)-$F4600)))</f>
        <v/>
      </c>
      <c r="K4600" s="54">
        <f>IF(OR($B4600="",K$3&lt;$D4600+Настройки!$B$7),0,MAX(0,$E4600-MAX(0,SUMIFS(Тех_Движение!$G$2:$G$5111,Тех_Движение!$D$2:$D$5111,$C4600,Тех_Движение!$B$2:$B$5111,"&lt;="&amp;K$3)-$F4600)))</f>
        <v/>
      </c>
      <c r="L4600" s="54">
        <f>IF(OR($B4600="",L$3&lt;$D4600+Настройки!$B$7),0,MAX(0,$E4600-MAX(0,SUMIFS(Тех_Движение!$G$2:$G$5111,Тех_Движение!$D$2:$D$5111,$C4600,Тех_Движение!$B$2:$B$5111,"&lt;="&amp;L$3)-$F4600)))</f>
        <v/>
      </c>
      <c r="M4600" s="54">
        <f>IF(OR($B4600="",M$3&lt;$D4600+Настройки!$B$7),0,MAX(0,$E4600-MAX(0,SUMIFS(Тех_Движение!$G$2:$G$5111,Тех_Движение!$D$2:$D$5111,$C4600,Тех_Движение!$B$2:$B$5111,"&lt;="&amp;M$3)-$F4600)))</f>
        <v/>
      </c>
      <c r="N4600" s="54">
        <f>IF(OR($B4600="",N$3&lt;$D4600+Настройки!$B$7),0,MAX(0,$E4600-MAX(0,SUMIFS(Тех_Движение!$G$2:$G$5111,Тех_Движение!$D$2:$D$5111,$C4600,Тех_Движение!$B$2:$B$5111,"&lt;="&amp;N$3)-$F4600)))</f>
        <v/>
      </c>
      <c r="O4600" s="54">
        <f>IF(OR($B4600="",O$3&lt;$D4600+Настройки!$B$7),0,MAX(0,$E4600-MAX(0,SUMIFS(Тех_Движение!$G$2:$G$5111,Тех_Движение!$D$2:$D$5111,$C4600,Тех_Движение!$B$2:$B$5111,"&lt;="&amp;O$3)-$F4600)))</f>
        <v/>
      </c>
      <c r="P4600" s="54">
        <f>IF(OR($B4600="",P$3&lt;$D4600+Настройки!$B$7),0,MAX(0,$E4600-MAX(0,SUMIFS(Тех_Движение!$G$2:$G$5111,Тех_Движение!$D$2:$D$5111,$C4600,Тех_Движение!$B$2:$B$5111,"&lt;="&amp;P$3)-$F4600)))</f>
        <v/>
      </c>
      <c r="Q4600" s="54">
        <f>IF(OR($B4600="",Q$3&lt;$D4600+Настройки!$B$7),0,MAX(0,$E4600-MAX(0,SUMIFS(Тех_Движение!$G$2:$G$5111,Тех_Движение!$D$2:$D$5111,$C4600,Тех_Движение!$B$2:$B$5111,"&lt;="&amp;Q$3)-$F4600)))</f>
        <v/>
      </c>
      <c r="R4600" s="54">
        <f>IF($B4600="","",SUM($K4600:$Q4600))</f>
        <v/>
      </c>
      <c r="S4600" s="56">
        <f>IF($B4600="","",VLOOKUP($C4600,Настройки!$A$11:$L$17,9,FALSE))</f>
        <v/>
      </c>
      <c r="T4600" s="56">
        <f>IF($B4600="","",$R4600*$S4600)</f>
        <v/>
      </c>
    </row>
    <row r="4601">
      <c r="A4601" s="20">
        <f>Тех_Движение!$A$4598</f>
        <v/>
      </c>
      <c r="B4601" s="20">
        <f>IF(Тех_Движение!$F$4598&gt;0,Тех_Движение!$I$4598,"")</f>
        <v/>
      </c>
      <c r="C4601" s="20">
        <f>IF($B4601="","",Тех_Движение!$D$4598)</f>
        <v/>
      </c>
      <c r="D4601" s="42">
        <f>IF($B4601="","",Тех_Движение!$B$4598)</f>
        <v/>
      </c>
      <c r="E4601" s="54">
        <f>IF($B4601="","",Тех_Движение!$F$4598)</f>
        <v/>
      </c>
      <c r="F4601" s="54">
        <f>IF($B4601="","",SUMIFS($E$5:$E4600,$C$5:$C4600,$C4601))</f>
        <v/>
      </c>
      <c r="G4601" s="54">
        <f>IF($B4601="","",MAX(0,$E4601-MAX(0,SUMIFS(Тех_Движение!$G$2:$G$5111,Тех_Движение!$D$2:$D$5111,$C4601,Тех_Движение!$B$2:$B$5111,"&lt;="&amp;Настройки!$B$5-1)-$F4601)))</f>
        <v/>
      </c>
      <c r="H4601" s="54">
        <f>IF($B4601="","",IF(AND($D4601&gt;=Настройки!$B$5,$D4601&lt;=Настройки!$B$6),$E4601,0))</f>
        <v/>
      </c>
      <c r="I4601" s="54">
        <f>IF($B4601="","",$G4601+$H4601-$J4601)</f>
        <v/>
      </c>
      <c r="J4601" s="54">
        <f>IF($B4601="","",MAX(0,$E4601-MAX(0,SUMIFS(Тех_Движение!$G$2:$G$5111,Тех_Движение!$D$2:$D$5111,$C4601,Тех_Движение!$B$2:$B$5111,"&lt;="&amp;Настройки!$B$6)-$F4601)))</f>
        <v/>
      </c>
      <c r="K4601" s="54">
        <f>IF(OR($B4601="",K$3&lt;$D4601+Настройки!$B$7),0,MAX(0,$E4601-MAX(0,SUMIFS(Тех_Движение!$G$2:$G$5111,Тех_Движение!$D$2:$D$5111,$C4601,Тех_Движение!$B$2:$B$5111,"&lt;="&amp;K$3)-$F4601)))</f>
        <v/>
      </c>
      <c r="L4601" s="54">
        <f>IF(OR($B4601="",L$3&lt;$D4601+Настройки!$B$7),0,MAX(0,$E4601-MAX(0,SUMIFS(Тех_Движение!$G$2:$G$5111,Тех_Движение!$D$2:$D$5111,$C4601,Тех_Движение!$B$2:$B$5111,"&lt;="&amp;L$3)-$F4601)))</f>
        <v/>
      </c>
      <c r="M4601" s="54">
        <f>IF(OR($B4601="",M$3&lt;$D4601+Настройки!$B$7),0,MAX(0,$E4601-MAX(0,SUMIFS(Тех_Движение!$G$2:$G$5111,Тех_Движение!$D$2:$D$5111,$C4601,Тех_Движение!$B$2:$B$5111,"&lt;="&amp;M$3)-$F4601)))</f>
        <v/>
      </c>
      <c r="N4601" s="54">
        <f>IF(OR($B4601="",N$3&lt;$D4601+Настройки!$B$7),0,MAX(0,$E4601-MAX(0,SUMIFS(Тех_Движение!$G$2:$G$5111,Тех_Движение!$D$2:$D$5111,$C4601,Тех_Движение!$B$2:$B$5111,"&lt;="&amp;N$3)-$F4601)))</f>
        <v/>
      </c>
      <c r="O4601" s="54">
        <f>IF(OR($B4601="",O$3&lt;$D4601+Настройки!$B$7),0,MAX(0,$E4601-MAX(0,SUMIFS(Тех_Движение!$G$2:$G$5111,Тех_Движение!$D$2:$D$5111,$C4601,Тех_Движение!$B$2:$B$5111,"&lt;="&amp;O$3)-$F4601)))</f>
        <v/>
      </c>
      <c r="P4601" s="54">
        <f>IF(OR($B4601="",P$3&lt;$D4601+Настройки!$B$7),0,MAX(0,$E4601-MAX(0,SUMIFS(Тех_Движение!$G$2:$G$5111,Тех_Движение!$D$2:$D$5111,$C4601,Тех_Движение!$B$2:$B$5111,"&lt;="&amp;P$3)-$F4601)))</f>
        <v/>
      </c>
      <c r="Q4601" s="54">
        <f>IF(OR($B4601="",Q$3&lt;$D4601+Настройки!$B$7),0,MAX(0,$E4601-MAX(0,SUMIFS(Тех_Движение!$G$2:$G$5111,Тех_Движение!$D$2:$D$5111,$C4601,Тех_Движение!$B$2:$B$5111,"&lt;="&amp;Q$3)-$F4601)))</f>
        <v/>
      </c>
      <c r="R4601" s="54">
        <f>IF($B4601="","",SUM($K4601:$Q4601))</f>
        <v/>
      </c>
      <c r="S4601" s="56">
        <f>IF($B4601="","",VLOOKUP($C4601,Настройки!$A$11:$L$17,9,FALSE))</f>
        <v/>
      </c>
      <c r="T4601" s="56">
        <f>IF($B4601="","",$R4601*$S4601)</f>
        <v/>
      </c>
    </row>
    <row r="4602">
      <c r="A4602" s="20">
        <f>Тех_Движение!$A$4599</f>
        <v/>
      </c>
      <c r="B4602" s="20">
        <f>IF(Тех_Движение!$F$4599&gt;0,Тех_Движение!$I$4599,"")</f>
        <v/>
      </c>
      <c r="C4602" s="20">
        <f>IF($B4602="","",Тех_Движение!$D$4599)</f>
        <v/>
      </c>
      <c r="D4602" s="42">
        <f>IF($B4602="","",Тех_Движение!$B$4599)</f>
        <v/>
      </c>
      <c r="E4602" s="54">
        <f>IF($B4602="","",Тех_Движение!$F$4599)</f>
        <v/>
      </c>
      <c r="F4602" s="54">
        <f>IF($B4602="","",SUMIFS($E$5:$E4601,$C$5:$C4601,$C4602))</f>
        <v/>
      </c>
      <c r="G4602" s="54">
        <f>IF($B4602="","",MAX(0,$E4602-MAX(0,SUMIFS(Тех_Движение!$G$2:$G$5111,Тех_Движение!$D$2:$D$5111,$C4602,Тех_Движение!$B$2:$B$5111,"&lt;="&amp;Настройки!$B$5-1)-$F4602)))</f>
        <v/>
      </c>
      <c r="H4602" s="54">
        <f>IF($B4602="","",IF(AND($D4602&gt;=Настройки!$B$5,$D4602&lt;=Настройки!$B$6),$E4602,0))</f>
        <v/>
      </c>
      <c r="I4602" s="54">
        <f>IF($B4602="","",$G4602+$H4602-$J4602)</f>
        <v/>
      </c>
      <c r="J4602" s="54">
        <f>IF($B4602="","",MAX(0,$E4602-MAX(0,SUMIFS(Тех_Движение!$G$2:$G$5111,Тех_Движение!$D$2:$D$5111,$C4602,Тех_Движение!$B$2:$B$5111,"&lt;="&amp;Настройки!$B$6)-$F4602)))</f>
        <v/>
      </c>
      <c r="K4602" s="54">
        <f>IF(OR($B4602="",K$3&lt;$D4602+Настройки!$B$7),0,MAX(0,$E4602-MAX(0,SUMIFS(Тех_Движение!$G$2:$G$5111,Тех_Движение!$D$2:$D$5111,$C4602,Тех_Движение!$B$2:$B$5111,"&lt;="&amp;K$3)-$F4602)))</f>
        <v/>
      </c>
      <c r="L4602" s="54">
        <f>IF(OR($B4602="",L$3&lt;$D4602+Настройки!$B$7),0,MAX(0,$E4602-MAX(0,SUMIFS(Тех_Движение!$G$2:$G$5111,Тех_Движение!$D$2:$D$5111,$C4602,Тех_Движение!$B$2:$B$5111,"&lt;="&amp;L$3)-$F4602)))</f>
        <v/>
      </c>
      <c r="M4602" s="54">
        <f>IF(OR($B4602="",M$3&lt;$D4602+Настройки!$B$7),0,MAX(0,$E4602-MAX(0,SUMIFS(Тех_Движение!$G$2:$G$5111,Тех_Движение!$D$2:$D$5111,$C4602,Тех_Движение!$B$2:$B$5111,"&lt;="&amp;M$3)-$F4602)))</f>
        <v/>
      </c>
      <c r="N4602" s="54">
        <f>IF(OR($B4602="",N$3&lt;$D4602+Настройки!$B$7),0,MAX(0,$E4602-MAX(0,SUMIFS(Тех_Движение!$G$2:$G$5111,Тех_Движение!$D$2:$D$5111,$C4602,Тех_Движение!$B$2:$B$5111,"&lt;="&amp;N$3)-$F4602)))</f>
        <v/>
      </c>
      <c r="O4602" s="54">
        <f>IF(OR($B4602="",O$3&lt;$D4602+Настройки!$B$7),0,MAX(0,$E4602-MAX(0,SUMIFS(Тех_Движение!$G$2:$G$5111,Тех_Движение!$D$2:$D$5111,$C4602,Тех_Движение!$B$2:$B$5111,"&lt;="&amp;O$3)-$F4602)))</f>
        <v/>
      </c>
      <c r="P4602" s="54">
        <f>IF(OR($B4602="",P$3&lt;$D4602+Настройки!$B$7),0,MAX(0,$E4602-MAX(0,SUMIFS(Тех_Движение!$G$2:$G$5111,Тех_Движение!$D$2:$D$5111,$C4602,Тех_Движение!$B$2:$B$5111,"&lt;="&amp;P$3)-$F4602)))</f>
        <v/>
      </c>
      <c r="Q4602" s="54">
        <f>IF(OR($B4602="",Q$3&lt;$D4602+Настройки!$B$7),0,MAX(0,$E4602-MAX(0,SUMIFS(Тех_Движение!$G$2:$G$5111,Тех_Движение!$D$2:$D$5111,$C4602,Тех_Движение!$B$2:$B$5111,"&lt;="&amp;Q$3)-$F4602)))</f>
        <v/>
      </c>
      <c r="R4602" s="54">
        <f>IF($B4602="","",SUM($K4602:$Q4602))</f>
        <v/>
      </c>
      <c r="S4602" s="56">
        <f>IF($B4602="","",VLOOKUP($C4602,Настройки!$A$11:$L$17,9,FALSE))</f>
        <v/>
      </c>
      <c r="T4602" s="56">
        <f>IF($B4602="","",$R4602*$S4602)</f>
        <v/>
      </c>
    </row>
    <row r="4603">
      <c r="A4603" s="20">
        <f>Тех_Движение!$A$4600</f>
        <v/>
      </c>
      <c r="B4603" s="20">
        <f>IF(Тех_Движение!$F$4600&gt;0,Тех_Движение!$I$4600,"")</f>
        <v/>
      </c>
      <c r="C4603" s="20">
        <f>IF($B4603="","",Тех_Движение!$D$4600)</f>
        <v/>
      </c>
      <c r="D4603" s="42">
        <f>IF($B4603="","",Тех_Движение!$B$4600)</f>
        <v/>
      </c>
      <c r="E4603" s="54">
        <f>IF($B4603="","",Тех_Движение!$F$4600)</f>
        <v/>
      </c>
      <c r="F4603" s="54">
        <f>IF($B4603="","",SUMIFS($E$5:$E4602,$C$5:$C4602,$C4603))</f>
        <v/>
      </c>
      <c r="G4603" s="54">
        <f>IF($B4603="","",MAX(0,$E4603-MAX(0,SUMIFS(Тех_Движение!$G$2:$G$5111,Тех_Движение!$D$2:$D$5111,$C4603,Тех_Движение!$B$2:$B$5111,"&lt;="&amp;Настройки!$B$5-1)-$F4603)))</f>
        <v/>
      </c>
      <c r="H4603" s="54">
        <f>IF($B4603="","",IF(AND($D4603&gt;=Настройки!$B$5,$D4603&lt;=Настройки!$B$6),$E4603,0))</f>
        <v/>
      </c>
      <c r="I4603" s="54">
        <f>IF($B4603="","",$G4603+$H4603-$J4603)</f>
        <v/>
      </c>
      <c r="J4603" s="54">
        <f>IF($B4603="","",MAX(0,$E4603-MAX(0,SUMIFS(Тех_Движение!$G$2:$G$5111,Тех_Движение!$D$2:$D$5111,$C4603,Тех_Движение!$B$2:$B$5111,"&lt;="&amp;Настройки!$B$6)-$F4603)))</f>
        <v/>
      </c>
      <c r="K4603" s="54">
        <f>IF(OR($B4603="",K$3&lt;$D4603+Настройки!$B$7),0,MAX(0,$E4603-MAX(0,SUMIFS(Тех_Движение!$G$2:$G$5111,Тех_Движение!$D$2:$D$5111,$C4603,Тех_Движение!$B$2:$B$5111,"&lt;="&amp;K$3)-$F4603)))</f>
        <v/>
      </c>
      <c r="L4603" s="54">
        <f>IF(OR($B4603="",L$3&lt;$D4603+Настройки!$B$7),0,MAX(0,$E4603-MAX(0,SUMIFS(Тех_Движение!$G$2:$G$5111,Тех_Движение!$D$2:$D$5111,$C4603,Тех_Движение!$B$2:$B$5111,"&lt;="&amp;L$3)-$F4603)))</f>
        <v/>
      </c>
      <c r="M4603" s="54">
        <f>IF(OR($B4603="",M$3&lt;$D4603+Настройки!$B$7),0,MAX(0,$E4603-MAX(0,SUMIFS(Тех_Движение!$G$2:$G$5111,Тех_Движение!$D$2:$D$5111,$C4603,Тех_Движение!$B$2:$B$5111,"&lt;="&amp;M$3)-$F4603)))</f>
        <v/>
      </c>
      <c r="N4603" s="54">
        <f>IF(OR($B4603="",N$3&lt;$D4603+Настройки!$B$7),0,MAX(0,$E4603-MAX(0,SUMIFS(Тех_Движение!$G$2:$G$5111,Тех_Движение!$D$2:$D$5111,$C4603,Тех_Движение!$B$2:$B$5111,"&lt;="&amp;N$3)-$F4603)))</f>
        <v/>
      </c>
      <c r="O4603" s="54">
        <f>IF(OR($B4603="",O$3&lt;$D4603+Настройки!$B$7),0,MAX(0,$E4603-MAX(0,SUMIFS(Тех_Движение!$G$2:$G$5111,Тех_Движение!$D$2:$D$5111,$C4603,Тех_Движение!$B$2:$B$5111,"&lt;="&amp;O$3)-$F4603)))</f>
        <v/>
      </c>
      <c r="P4603" s="54">
        <f>IF(OR($B4603="",P$3&lt;$D4603+Настройки!$B$7),0,MAX(0,$E4603-MAX(0,SUMIFS(Тех_Движение!$G$2:$G$5111,Тех_Движение!$D$2:$D$5111,$C4603,Тех_Движение!$B$2:$B$5111,"&lt;="&amp;P$3)-$F4603)))</f>
        <v/>
      </c>
      <c r="Q4603" s="54">
        <f>IF(OR($B4603="",Q$3&lt;$D4603+Настройки!$B$7),0,MAX(0,$E4603-MAX(0,SUMIFS(Тех_Движение!$G$2:$G$5111,Тех_Движение!$D$2:$D$5111,$C4603,Тех_Движение!$B$2:$B$5111,"&lt;="&amp;Q$3)-$F4603)))</f>
        <v/>
      </c>
      <c r="R4603" s="54">
        <f>IF($B4603="","",SUM($K4603:$Q4603))</f>
        <v/>
      </c>
      <c r="S4603" s="56">
        <f>IF($B4603="","",VLOOKUP($C4603,Настройки!$A$11:$L$17,9,FALSE))</f>
        <v/>
      </c>
      <c r="T4603" s="56">
        <f>IF($B4603="","",$R4603*$S4603)</f>
        <v/>
      </c>
    </row>
    <row r="4604">
      <c r="A4604" s="20">
        <f>Тех_Движение!$A$4601</f>
        <v/>
      </c>
      <c r="B4604" s="20">
        <f>IF(Тех_Движение!$F$4601&gt;0,Тех_Движение!$I$4601,"")</f>
        <v/>
      </c>
      <c r="C4604" s="20">
        <f>IF($B4604="","",Тех_Движение!$D$4601)</f>
        <v/>
      </c>
      <c r="D4604" s="42">
        <f>IF($B4604="","",Тех_Движение!$B$4601)</f>
        <v/>
      </c>
      <c r="E4604" s="54">
        <f>IF($B4604="","",Тех_Движение!$F$4601)</f>
        <v/>
      </c>
      <c r="F4604" s="54">
        <f>IF($B4604="","",SUMIFS($E$5:$E4603,$C$5:$C4603,$C4604))</f>
        <v/>
      </c>
      <c r="G4604" s="54">
        <f>IF($B4604="","",MAX(0,$E4604-MAX(0,SUMIFS(Тех_Движение!$G$2:$G$5111,Тех_Движение!$D$2:$D$5111,$C4604,Тех_Движение!$B$2:$B$5111,"&lt;="&amp;Настройки!$B$5-1)-$F4604)))</f>
        <v/>
      </c>
      <c r="H4604" s="54">
        <f>IF($B4604="","",IF(AND($D4604&gt;=Настройки!$B$5,$D4604&lt;=Настройки!$B$6),$E4604,0))</f>
        <v/>
      </c>
      <c r="I4604" s="54">
        <f>IF($B4604="","",$G4604+$H4604-$J4604)</f>
        <v/>
      </c>
      <c r="J4604" s="54">
        <f>IF($B4604="","",MAX(0,$E4604-MAX(0,SUMIFS(Тех_Движение!$G$2:$G$5111,Тех_Движение!$D$2:$D$5111,$C4604,Тех_Движение!$B$2:$B$5111,"&lt;="&amp;Настройки!$B$6)-$F4604)))</f>
        <v/>
      </c>
      <c r="K4604" s="54">
        <f>IF(OR($B4604="",K$3&lt;$D4604+Настройки!$B$7),0,MAX(0,$E4604-MAX(0,SUMIFS(Тех_Движение!$G$2:$G$5111,Тех_Движение!$D$2:$D$5111,$C4604,Тех_Движение!$B$2:$B$5111,"&lt;="&amp;K$3)-$F4604)))</f>
        <v/>
      </c>
      <c r="L4604" s="54">
        <f>IF(OR($B4604="",L$3&lt;$D4604+Настройки!$B$7),0,MAX(0,$E4604-MAX(0,SUMIFS(Тех_Движение!$G$2:$G$5111,Тех_Движение!$D$2:$D$5111,$C4604,Тех_Движение!$B$2:$B$5111,"&lt;="&amp;L$3)-$F4604)))</f>
        <v/>
      </c>
      <c r="M4604" s="54">
        <f>IF(OR($B4604="",M$3&lt;$D4604+Настройки!$B$7),0,MAX(0,$E4604-MAX(0,SUMIFS(Тех_Движение!$G$2:$G$5111,Тех_Движение!$D$2:$D$5111,$C4604,Тех_Движение!$B$2:$B$5111,"&lt;="&amp;M$3)-$F4604)))</f>
        <v/>
      </c>
      <c r="N4604" s="54">
        <f>IF(OR($B4604="",N$3&lt;$D4604+Настройки!$B$7),0,MAX(0,$E4604-MAX(0,SUMIFS(Тех_Движение!$G$2:$G$5111,Тех_Движение!$D$2:$D$5111,$C4604,Тех_Движение!$B$2:$B$5111,"&lt;="&amp;N$3)-$F4604)))</f>
        <v/>
      </c>
      <c r="O4604" s="54">
        <f>IF(OR($B4604="",O$3&lt;$D4604+Настройки!$B$7),0,MAX(0,$E4604-MAX(0,SUMIFS(Тех_Движение!$G$2:$G$5111,Тех_Движение!$D$2:$D$5111,$C4604,Тех_Движение!$B$2:$B$5111,"&lt;="&amp;O$3)-$F4604)))</f>
        <v/>
      </c>
      <c r="P4604" s="54">
        <f>IF(OR($B4604="",P$3&lt;$D4604+Настройки!$B$7),0,MAX(0,$E4604-MAX(0,SUMIFS(Тех_Движение!$G$2:$G$5111,Тех_Движение!$D$2:$D$5111,$C4604,Тех_Движение!$B$2:$B$5111,"&lt;="&amp;P$3)-$F4604)))</f>
        <v/>
      </c>
      <c r="Q4604" s="54">
        <f>IF(OR($B4604="",Q$3&lt;$D4604+Настройки!$B$7),0,MAX(0,$E4604-MAX(0,SUMIFS(Тех_Движение!$G$2:$G$5111,Тех_Движение!$D$2:$D$5111,$C4604,Тех_Движение!$B$2:$B$5111,"&lt;="&amp;Q$3)-$F4604)))</f>
        <v/>
      </c>
      <c r="R4604" s="54">
        <f>IF($B4604="","",SUM($K4604:$Q4604))</f>
        <v/>
      </c>
      <c r="S4604" s="56">
        <f>IF($B4604="","",VLOOKUP($C4604,Настройки!$A$11:$L$17,9,FALSE))</f>
        <v/>
      </c>
      <c r="T4604" s="56">
        <f>IF($B4604="","",$R4604*$S4604)</f>
        <v/>
      </c>
    </row>
    <row r="4605">
      <c r="A4605" s="20">
        <f>Тех_Движение!$A$4602</f>
        <v/>
      </c>
      <c r="B4605" s="20">
        <f>IF(Тех_Движение!$F$4602&gt;0,Тех_Движение!$I$4602,"")</f>
        <v/>
      </c>
      <c r="C4605" s="20">
        <f>IF($B4605="","",Тех_Движение!$D$4602)</f>
        <v/>
      </c>
      <c r="D4605" s="42">
        <f>IF($B4605="","",Тех_Движение!$B$4602)</f>
        <v/>
      </c>
      <c r="E4605" s="54">
        <f>IF($B4605="","",Тех_Движение!$F$4602)</f>
        <v/>
      </c>
      <c r="F4605" s="54">
        <f>IF($B4605="","",SUMIFS($E$5:$E4604,$C$5:$C4604,$C4605))</f>
        <v/>
      </c>
      <c r="G4605" s="54">
        <f>IF($B4605="","",MAX(0,$E4605-MAX(0,SUMIFS(Тех_Движение!$G$2:$G$5111,Тех_Движение!$D$2:$D$5111,$C4605,Тех_Движение!$B$2:$B$5111,"&lt;="&amp;Настройки!$B$5-1)-$F4605)))</f>
        <v/>
      </c>
      <c r="H4605" s="54">
        <f>IF($B4605="","",IF(AND($D4605&gt;=Настройки!$B$5,$D4605&lt;=Настройки!$B$6),$E4605,0))</f>
        <v/>
      </c>
      <c r="I4605" s="54">
        <f>IF($B4605="","",$G4605+$H4605-$J4605)</f>
        <v/>
      </c>
      <c r="J4605" s="54">
        <f>IF($B4605="","",MAX(0,$E4605-MAX(0,SUMIFS(Тех_Движение!$G$2:$G$5111,Тех_Движение!$D$2:$D$5111,$C4605,Тех_Движение!$B$2:$B$5111,"&lt;="&amp;Настройки!$B$6)-$F4605)))</f>
        <v/>
      </c>
      <c r="K4605" s="54">
        <f>IF(OR($B4605="",K$3&lt;$D4605+Настройки!$B$7),0,MAX(0,$E4605-MAX(0,SUMIFS(Тех_Движение!$G$2:$G$5111,Тех_Движение!$D$2:$D$5111,$C4605,Тех_Движение!$B$2:$B$5111,"&lt;="&amp;K$3)-$F4605)))</f>
        <v/>
      </c>
      <c r="L4605" s="54">
        <f>IF(OR($B4605="",L$3&lt;$D4605+Настройки!$B$7),0,MAX(0,$E4605-MAX(0,SUMIFS(Тех_Движение!$G$2:$G$5111,Тех_Движение!$D$2:$D$5111,$C4605,Тех_Движение!$B$2:$B$5111,"&lt;="&amp;L$3)-$F4605)))</f>
        <v/>
      </c>
      <c r="M4605" s="54">
        <f>IF(OR($B4605="",M$3&lt;$D4605+Настройки!$B$7),0,MAX(0,$E4605-MAX(0,SUMIFS(Тех_Движение!$G$2:$G$5111,Тех_Движение!$D$2:$D$5111,$C4605,Тех_Движение!$B$2:$B$5111,"&lt;="&amp;M$3)-$F4605)))</f>
        <v/>
      </c>
      <c r="N4605" s="54">
        <f>IF(OR($B4605="",N$3&lt;$D4605+Настройки!$B$7),0,MAX(0,$E4605-MAX(0,SUMIFS(Тех_Движение!$G$2:$G$5111,Тех_Движение!$D$2:$D$5111,$C4605,Тех_Движение!$B$2:$B$5111,"&lt;="&amp;N$3)-$F4605)))</f>
        <v/>
      </c>
      <c r="O4605" s="54">
        <f>IF(OR($B4605="",O$3&lt;$D4605+Настройки!$B$7),0,MAX(0,$E4605-MAX(0,SUMIFS(Тех_Движение!$G$2:$G$5111,Тех_Движение!$D$2:$D$5111,$C4605,Тех_Движение!$B$2:$B$5111,"&lt;="&amp;O$3)-$F4605)))</f>
        <v/>
      </c>
      <c r="P4605" s="54">
        <f>IF(OR($B4605="",P$3&lt;$D4605+Настройки!$B$7),0,MAX(0,$E4605-MAX(0,SUMIFS(Тех_Движение!$G$2:$G$5111,Тех_Движение!$D$2:$D$5111,$C4605,Тех_Движение!$B$2:$B$5111,"&lt;="&amp;P$3)-$F4605)))</f>
        <v/>
      </c>
      <c r="Q4605" s="54">
        <f>IF(OR($B4605="",Q$3&lt;$D4605+Настройки!$B$7),0,MAX(0,$E4605-MAX(0,SUMIFS(Тех_Движение!$G$2:$G$5111,Тех_Движение!$D$2:$D$5111,$C4605,Тех_Движение!$B$2:$B$5111,"&lt;="&amp;Q$3)-$F4605)))</f>
        <v/>
      </c>
      <c r="R4605" s="54">
        <f>IF($B4605="","",SUM($K4605:$Q4605))</f>
        <v/>
      </c>
      <c r="S4605" s="56">
        <f>IF($B4605="","",VLOOKUP($C4605,Настройки!$A$11:$L$17,9,FALSE))</f>
        <v/>
      </c>
      <c r="T4605" s="56">
        <f>IF($B4605="","",$R4605*$S4605)</f>
        <v/>
      </c>
    </row>
    <row r="4606">
      <c r="A4606" s="20">
        <f>Тех_Движение!$A$4603</f>
        <v/>
      </c>
      <c r="B4606" s="20">
        <f>IF(Тех_Движение!$F$4603&gt;0,Тех_Движение!$I$4603,"")</f>
        <v/>
      </c>
      <c r="C4606" s="20">
        <f>IF($B4606="","",Тех_Движение!$D$4603)</f>
        <v/>
      </c>
      <c r="D4606" s="42">
        <f>IF($B4606="","",Тех_Движение!$B$4603)</f>
        <v/>
      </c>
      <c r="E4606" s="54">
        <f>IF($B4606="","",Тех_Движение!$F$4603)</f>
        <v/>
      </c>
      <c r="F4606" s="54">
        <f>IF($B4606="","",SUMIFS($E$5:$E4605,$C$5:$C4605,$C4606))</f>
        <v/>
      </c>
      <c r="G4606" s="54">
        <f>IF($B4606="","",MAX(0,$E4606-MAX(0,SUMIFS(Тех_Движение!$G$2:$G$5111,Тех_Движение!$D$2:$D$5111,$C4606,Тех_Движение!$B$2:$B$5111,"&lt;="&amp;Настройки!$B$5-1)-$F4606)))</f>
        <v/>
      </c>
      <c r="H4606" s="54">
        <f>IF($B4606="","",IF(AND($D4606&gt;=Настройки!$B$5,$D4606&lt;=Настройки!$B$6),$E4606,0))</f>
        <v/>
      </c>
      <c r="I4606" s="54">
        <f>IF($B4606="","",$G4606+$H4606-$J4606)</f>
        <v/>
      </c>
      <c r="J4606" s="54">
        <f>IF($B4606="","",MAX(0,$E4606-MAX(0,SUMIFS(Тех_Движение!$G$2:$G$5111,Тех_Движение!$D$2:$D$5111,$C4606,Тех_Движение!$B$2:$B$5111,"&lt;="&amp;Настройки!$B$6)-$F4606)))</f>
        <v/>
      </c>
      <c r="K4606" s="54">
        <f>IF(OR($B4606="",K$3&lt;$D4606+Настройки!$B$7),0,MAX(0,$E4606-MAX(0,SUMIFS(Тех_Движение!$G$2:$G$5111,Тех_Движение!$D$2:$D$5111,$C4606,Тех_Движение!$B$2:$B$5111,"&lt;="&amp;K$3)-$F4606)))</f>
        <v/>
      </c>
      <c r="L4606" s="54">
        <f>IF(OR($B4606="",L$3&lt;$D4606+Настройки!$B$7),0,MAX(0,$E4606-MAX(0,SUMIFS(Тех_Движение!$G$2:$G$5111,Тех_Движение!$D$2:$D$5111,$C4606,Тех_Движение!$B$2:$B$5111,"&lt;="&amp;L$3)-$F4606)))</f>
        <v/>
      </c>
      <c r="M4606" s="54">
        <f>IF(OR($B4606="",M$3&lt;$D4606+Настройки!$B$7),0,MAX(0,$E4606-MAX(0,SUMIFS(Тех_Движение!$G$2:$G$5111,Тех_Движение!$D$2:$D$5111,$C4606,Тех_Движение!$B$2:$B$5111,"&lt;="&amp;M$3)-$F4606)))</f>
        <v/>
      </c>
      <c r="N4606" s="54">
        <f>IF(OR($B4606="",N$3&lt;$D4606+Настройки!$B$7),0,MAX(0,$E4606-MAX(0,SUMIFS(Тех_Движение!$G$2:$G$5111,Тех_Движение!$D$2:$D$5111,$C4606,Тех_Движение!$B$2:$B$5111,"&lt;="&amp;N$3)-$F4606)))</f>
        <v/>
      </c>
      <c r="O4606" s="54">
        <f>IF(OR($B4606="",O$3&lt;$D4606+Настройки!$B$7),0,MAX(0,$E4606-MAX(0,SUMIFS(Тех_Движение!$G$2:$G$5111,Тех_Движение!$D$2:$D$5111,$C4606,Тех_Движение!$B$2:$B$5111,"&lt;="&amp;O$3)-$F4606)))</f>
        <v/>
      </c>
      <c r="P4606" s="54">
        <f>IF(OR($B4606="",P$3&lt;$D4606+Настройки!$B$7),0,MAX(0,$E4606-MAX(0,SUMIFS(Тех_Движение!$G$2:$G$5111,Тех_Движение!$D$2:$D$5111,$C4606,Тех_Движение!$B$2:$B$5111,"&lt;="&amp;P$3)-$F4606)))</f>
        <v/>
      </c>
      <c r="Q4606" s="54">
        <f>IF(OR($B4606="",Q$3&lt;$D4606+Настройки!$B$7),0,MAX(0,$E4606-MAX(0,SUMIFS(Тех_Движение!$G$2:$G$5111,Тех_Движение!$D$2:$D$5111,$C4606,Тех_Движение!$B$2:$B$5111,"&lt;="&amp;Q$3)-$F4606)))</f>
        <v/>
      </c>
      <c r="R4606" s="54">
        <f>IF($B4606="","",SUM($K4606:$Q4606))</f>
        <v/>
      </c>
      <c r="S4606" s="56">
        <f>IF($B4606="","",VLOOKUP($C4606,Настройки!$A$11:$L$17,9,FALSE))</f>
        <v/>
      </c>
      <c r="T4606" s="56">
        <f>IF($B4606="","",$R4606*$S4606)</f>
        <v/>
      </c>
    </row>
    <row r="4607">
      <c r="A4607" s="20">
        <f>Тех_Движение!$A$4604</f>
        <v/>
      </c>
      <c r="B4607" s="20">
        <f>IF(Тех_Движение!$F$4604&gt;0,Тех_Движение!$I$4604,"")</f>
        <v/>
      </c>
      <c r="C4607" s="20">
        <f>IF($B4607="","",Тех_Движение!$D$4604)</f>
        <v/>
      </c>
      <c r="D4607" s="42">
        <f>IF($B4607="","",Тех_Движение!$B$4604)</f>
        <v/>
      </c>
      <c r="E4607" s="54">
        <f>IF($B4607="","",Тех_Движение!$F$4604)</f>
        <v/>
      </c>
      <c r="F4607" s="54">
        <f>IF($B4607="","",SUMIFS($E$5:$E4606,$C$5:$C4606,$C4607))</f>
        <v/>
      </c>
      <c r="G4607" s="54">
        <f>IF($B4607="","",MAX(0,$E4607-MAX(0,SUMIFS(Тех_Движение!$G$2:$G$5111,Тех_Движение!$D$2:$D$5111,$C4607,Тех_Движение!$B$2:$B$5111,"&lt;="&amp;Настройки!$B$5-1)-$F4607)))</f>
        <v/>
      </c>
      <c r="H4607" s="54">
        <f>IF($B4607="","",IF(AND($D4607&gt;=Настройки!$B$5,$D4607&lt;=Настройки!$B$6),$E4607,0))</f>
        <v/>
      </c>
      <c r="I4607" s="54">
        <f>IF($B4607="","",$G4607+$H4607-$J4607)</f>
        <v/>
      </c>
      <c r="J4607" s="54">
        <f>IF($B4607="","",MAX(0,$E4607-MAX(0,SUMIFS(Тех_Движение!$G$2:$G$5111,Тех_Движение!$D$2:$D$5111,$C4607,Тех_Движение!$B$2:$B$5111,"&lt;="&amp;Настройки!$B$6)-$F4607)))</f>
        <v/>
      </c>
      <c r="K4607" s="54">
        <f>IF(OR($B4607="",K$3&lt;$D4607+Настройки!$B$7),0,MAX(0,$E4607-MAX(0,SUMIFS(Тех_Движение!$G$2:$G$5111,Тех_Движение!$D$2:$D$5111,$C4607,Тех_Движение!$B$2:$B$5111,"&lt;="&amp;K$3)-$F4607)))</f>
        <v/>
      </c>
      <c r="L4607" s="54">
        <f>IF(OR($B4607="",L$3&lt;$D4607+Настройки!$B$7),0,MAX(0,$E4607-MAX(0,SUMIFS(Тех_Движение!$G$2:$G$5111,Тех_Движение!$D$2:$D$5111,$C4607,Тех_Движение!$B$2:$B$5111,"&lt;="&amp;L$3)-$F4607)))</f>
        <v/>
      </c>
      <c r="M4607" s="54">
        <f>IF(OR($B4607="",M$3&lt;$D4607+Настройки!$B$7),0,MAX(0,$E4607-MAX(0,SUMIFS(Тех_Движение!$G$2:$G$5111,Тех_Движение!$D$2:$D$5111,$C4607,Тех_Движение!$B$2:$B$5111,"&lt;="&amp;M$3)-$F4607)))</f>
        <v/>
      </c>
      <c r="N4607" s="54">
        <f>IF(OR($B4607="",N$3&lt;$D4607+Настройки!$B$7),0,MAX(0,$E4607-MAX(0,SUMIFS(Тех_Движение!$G$2:$G$5111,Тех_Движение!$D$2:$D$5111,$C4607,Тех_Движение!$B$2:$B$5111,"&lt;="&amp;N$3)-$F4607)))</f>
        <v/>
      </c>
      <c r="O4607" s="54">
        <f>IF(OR($B4607="",O$3&lt;$D4607+Настройки!$B$7),0,MAX(0,$E4607-MAX(0,SUMIFS(Тех_Движение!$G$2:$G$5111,Тех_Движение!$D$2:$D$5111,$C4607,Тех_Движение!$B$2:$B$5111,"&lt;="&amp;O$3)-$F4607)))</f>
        <v/>
      </c>
      <c r="P4607" s="54">
        <f>IF(OR($B4607="",P$3&lt;$D4607+Настройки!$B$7),0,MAX(0,$E4607-MAX(0,SUMIFS(Тех_Движение!$G$2:$G$5111,Тех_Движение!$D$2:$D$5111,$C4607,Тех_Движение!$B$2:$B$5111,"&lt;="&amp;P$3)-$F4607)))</f>
        <v/>
      </c>
      <c r="Q4607" s="54">
        <f>IF(OR($B4607="",Q$3&lt;$D4607+Настройки!$B$7),0,MAX(0,$E4607-MAX(0,SUMIFS(Тех_Движение!$G$2:$G$5111,Тех_Движение!$D$2:$D$5111,$C4607,Тех_Движение!$B$2:$B$5111,"&lt;="&amp;Q$3)-$F4607)))</f>
        <v/>
      </c>
      <c r="R4607" s="54">
        <f>IF($B4607="","",SUM($K4607:$Q4607))</f>
        <v/>
      </c>
      <c r="S4607" s="56">
        <f>IF($B4607="","",VLOOKUP($C4607,Настройки!$A$11:$L$17,9,FALSE))</f>
        <v/>
      </c>
      <c r="T4607" s="56">
        <f>IF($B4607="","",$R4607*$S4607)</f>
        <v/>
      </c>
    </row>
    <row r="4608">
      <c r="A4608" s="20">
        <f>Тех_Движение!$A$4605</f>
        <v/>
      </c>
      <c r="B4608" s="20">
        <f>IF(Тех_Движение!$F$4605&gt;0,Тех_Движение!$I$4605,"")</f>
        <v/>
      </c>
      <c r="C4608" s="20">
        <f>IF($B4608="","",Тех_Движение!$D$4605)</f>
        <v/>
      </c>
      <c r="D4608" s="42">
        <f>IF($B4608="","",Тех_Движение!$B$4605)</f>
        <v/>
      </c>
      <c r="E4608" s="54">
        <f>IF($B4608="","",Тех_Движение!$F$4605)</f>
        <v/>
      </c>
      <c r="F4608" s="54">
        <f>IF($B4608="","",SUMIFS($E$5:$E4607,$C$5:$C4607,$C4608))</f>
        <v/>
      </c>
      <c r="G4608" s="54">
        <f>IF($B4608="","",MAX(0,$E4608-MAX(0,SUMIFS(Тех_Движение!$G$2:$G$5111,Тех_Движение!$D$2:$D$5111,$C4608,Тех_Движение!$B$2:$B$5111,"&lt;="&amp;Настройки!$B$5-1)-$F4608)))</f>
        <v/>
      </c>
      <c r="H4608" s="54">
        <f>IF($B4608="","",IF(AND($D4608&gt;=Настройки!$B$5,$D4608&lt;=Настройки!$B$6),$E4608,0))</f>
        <v/>
      </c>
      <c r="I4608" s="54">
        <f>IF($B4608="","",$G4608+$H4608-$J4608)</f>
        <v/>
      </c>
      <c r="J4608" s="54">
        <f>IF($B4608="","",MAX(0,$E4608-MAX(0,SUMIFS(Тех_Движение!$G$2:$G$5111,Тех_Движение!$D$2:$D$5111,$C4608,Тех_Движение!$B$2:$B$5111,"&lt;="&amp;Настройки!$B$6)-$F4608)))</f>
        <v/>
      </c>
      <c r="K4608" s="54">
        <f>IF(OR($B4608="",K$3&lt;$D4608+Настройки!$B$7),0,MAX(0,$E4608-MAX(0,SUMIFS(Тех_Движение!$G$2:$G$5111,Тех_Движение!$D$2:$D$5111,$C4608,Тех_Движение!$B$2:$B$5111,"&lt;="&amp;K$3)-$F4608)))</f>
        <v/>
      </c>
      <c r="L4608" s="54">
        <f>IF(OR($B4608="",L$3&lt;$D4608+Настройки!$B$7),0,MAX(0,$E4608-MAX(0,SUMIFS(Тех_Движение!$G$2:$G$5111,Тех_Движение!$D$2:$D$5111,$C4608,Тех_Движение!$B$2:$B$5111,"&lt;="&amp;L$3)-$F4608)))</f>
        <v/>
      </c>
      <c r="M4608" s="54">
        <f>IF(OR($B4608="",M$3&lt;$D4608+Настройки!$B$7),0,MAX(0,$E4608-MAX(0,SUMIFS(Тех_Движение!$G$2:$G$5111,Тех_Движение!$D$2:$D$5111,$C4608,Тех_Движение!$B$2:$B$5111,"&lt;="&amp;M$3)-$F4608)))</f>
        <v/>
      </c>
      <c r="N4608" s="54">
        <f>IF(OR($B4608="",N$3&lt;$D4608+Настройки!$B$7),0,MAX(0,$E4608-MAX(0,SUMIFS(Тех_Движение!$G$2:$G$5111,Тех_Движение!$D$2:$D$5111,$C4608,Тех_Движение!$B$2:$B$5111,"&lt;="&amp;N$3)-$F4608)))</f>
        <v/>
      </c>
      <c r="O4608" s="54">
        <f>IF(OR($B4608="",O$3&lt;$D4608+Настройки!$B$7),0,MAX(0,$E4608-MAX(0,SUMIFS(Тех_Движение!$G$2:$G$5111,Тех_Движение!$D$2:$D$5111,$C4608,Тех_Движение!$B$2:$B$5111,"&lt;="&amp;O$3)-$F4608)))</f>
        <v/>
      </c>
      <c r="P4608" s="54">
        <f>IF(OR($B4608="",P$3&lt;$D4608+Настройки!$B$7),0,MAX(0,$E4608-MAX(0,SUMIFS(Тех_Движение!$G$2:$G$5111,Тех_Движение!$D$2:$D$5111,$C4608,Тех_Движение!$B$2:$B$5111,"&lt;="&amp;P$3)-$F4608)))</f>
        <v/>
      </c>
      <c r="Q4608" s="54">
        <f>IF(OR($B4608="",Q$3&lt;$D4608+Настройки!$B$7),0,MAX(0,$E4608-MAX(0,SUMIFS(Тех_Движение!$G$2:$G$5111,Тех_Движение!$D$2:$D$5111,$C4608,Тех_Движение!$B$2:$B$5111,"&lt;="&amp;Q$3)-$F4608)))</f>
        <v/>
      </c>
      <c r="R4608" s="54">
        <f>IF($B4608="","",SUM($K4608:$Q4608))</f>
        <v/>
      </c>
      <c r="S4608" s="56">
        <f>IF($B4608="","",VLOOKUP($C4608,Настройки!$A$11:$L$17,9,FALSE))</f>
        <v/>
      </c>
      <c r="T4608" s="56">
        <f>IF($B4608="","",$R4608*$S4608)</f>
        <v/>
      </c>
    </row>
    <row r="4609">
      <c r="A4609" s="20">
        <f>Тех_Движение!$A$4606</f>
        <v/>
      </c>
      <c r="B4609" s="20">
        <f>IF(Тех_Движение!$F$4606&gt;0,Тех_Движение!$I$4606,"")</f>
        <v/>
      </c>
      <c r="C4609" s="20">
        <f>IF($B4609="","",Тех_Движение!$D$4606)</f>
        <v/>
      </c>
      <c r="D4609" s="42">
        <f>IF($B4609="","",Тех_Движение!$B$4606)</f>
        <v/>
      </c>
      <c r="E4609" s="54">
        <f>IF($B4609="","",Тех_Движение!$F$4606)</f>
        <v/>
      </c>
      <c r="F4609" s="54">
        <f>IF($B4609="","",SUMIFS($E$5:$E4608,$C$5:$C4608,$C4609))</f>
        <v/>
      </c>
      <c r="G4609" s="54">
        <f>IF($B4609="","",MAX(0,$E4609-MAX(0,SUMIFS(Тех_Движение!$G$2:$G$5111,Тех_Движение!$D$2:$D$5111,$C4609,Тех_Движение!$B$2:$B$5111,"&lt;="&amp;Настройки!$B$5-1)-$F4609)))</f>
        <v/>
      </c>
      <c r="H4609" s="54">
        <f>IF($B4609="","",IF(AND($D4609&gt;=Настройки!$B$5,$D4609&lt;=Настройки!$B$6),$E4609,0))</f>
        <v/>
      </c>
      <c r="I4609" s="54">
        <f>IF($B4609="","",$G4609+$H4609-$J4609)</f>
        <v/>
      </c>
      <c r="J4609" s="54">
        <f>IF($B4609="","",MAX(0,$E4609-MAX(0,SUMIFS(Тех_Движение!$G$2:$G$5111,Тех_Движение!$D$2:$D$5111,$C4609,Тех_Движение!$B$2:$B$5111,"&lt;="&amp;Настройки!$B$6)-$F4609)))</f>
        <v/>
      </c>
      <c r="K4609" s="54">
        <f>IF(OR($B4609="",K$3&lt;$D4609+Настройки!$B$7),0,MAX(0,$E4609-MAX(0,SUMIFS(Тех_Движение!$G$2:$G$5111,Тех_Движение!$D$2:$D$5111,$C4609,Тех_Движение!$B$2:$B$5111,"&lt;="&amp;K$3)-$F4609)))</f>
        <v/>
      </c>
      <c r="L4609" s="54">
        <f>IF(OR($B4609="",L$3&lt;$D4609+Настройки!$B$7),0,MAX(0,$E4609-MAX(0,SUMIFS(Тех_Движение!$G$2:$G$5111,Тех_Движение!$D$2:$D$5111,$C4609,Тех_Движение!$B$2:$B$5111,"&lt;="&amp;L$3)-$F4609)))</f>
        <v/>
      </c>
      <c r="M4609" s="54">
        <f>IF(OR($B4609="",M$3&lt;$D4609+Настройки!$B$7),0,MAX(0,$E4609-MAX(0,SUMIFS(Тех_Движение!$G$2:$G$5111,Тех_Движение!$D$2:$D$5111,$C4609,Тех_Движение!$B$2:$B$5111,"&lt;="&amp;M$3)-$F4609)))</f>
        <v/>
      </c>
      <c r="N4609" s="54">
        <f>IF(OR($B4609="",N$3&lt;$D4609+Настройки!$B$7),0,MAX(0,$E4609-MAX(0,SUMIFS(Тех_Движение!$G$2:$G$5111,Тех_Движение!$D$2:$D$5111,$C4609,Тех_Движение!$B$2:$B$5111,"&lt;="&amp;N$3)-$F4609)))</f>
        <v/>
      </c>
      <c r="O4609" s="54">
        <f>IF(OR($B4609="",O$3&lt;$D4609+Настройки!$B$7),0,MAX(0,$E4609-MAX(0,SUMIFS(Тех_Движение!$G$2:$G$5111,Тех_Движение!$D$2:$D$5111,$C4609,Тех_Движение!$B$2:$B$5111,"&lt;="&amp;O$3)-$F4609)))</f>
        <v/>
      </c>
      <c r="P4609" s="54">
        <f>IF(OR($B4609="",P$3&lt;$D4609+Настройки!$B$7),0,MAX(0,$E4609-MAX(0,SUMIFS(Тех_Движение!$G$2:$G$5111,Тех_Движение!$D$2:$D$5111,$C4609,Тех_Движение!$B$2:$B$5111,"&lt;="&amp;P$3)-$F4609)))</f>
        <v/>
      </c>
      <c r="Q4609" s="54">
        <f>IF(OR($B4609="",Q$3&lt;$D4609+Настройки!$B$7),0,MAX(0,$E4609-MAX(0,SUMIFS(Тех_Движение!$G$2:$G$5111,Тех_Движение!$D$2:$D$5111,$C4609,Тех_Движение!$B$2:$B$5111,"&lt;="&amp;Q$3)-$F4609)))</f>
        <v/>
      </c>
      <c r="R4609" s="54">
        <f>IF($B4609="","",SUM($K4609:$Q4609))</f>
        <v/>
      </c>
      <c r="S4609" s="56">
        <f>IF($B4609="","",VLOOKUP($C4609,Настройки!$A$11:$L$17,9,FALSE))</f>
        <v/>
      </c>
      <c r="T4609" s="56">
        <f>IF($B4609="","",$R4609*$S4609)</f>
        <v/>
      </c>
    </row>
    <row r="4610">
      <c r="A4610" s="20">
        <f>Тех_Движение!$A$4607</f>
        <v/>
      </c>
      <c r="B4610" s="20">
        <f>IF(Тех_Движение!$F$4607&gt;0,Тех_Движение!$I$4607,"")</f>
        <v/>
      </c>
      <c r="C4610" s="20">
        <f>IF($B4610="","",Тех_Движение!$D$4607)</f>
        <v/>
      </c>
      <c r="D4610" s="42">
        <f>IF($B4610="","",Тех_Движение!$B$4607)</f>
        <v/>
      </c>
      <c r="E4610" s="54">
        <f>IF($B4610="","",Тех_Движение!$F$4607)</f>
        <v/>
      </c>
      <c r="F4610" s="54">
        <f>IF($B4610="","",SUMIFS($E$5:$E4609,$C$5:$C4609,$C4610))</f>
        <v/>
      </c>
      <c r="G4610" s="54">
        <f>IF($B4610="","",MAX(0,$E4610-MAX(0,SUMIFS(Тех_Движение!$G$2:$G$5111,Тех_Движение!$D$2:$D$5111,$C4610,Тех_Движение!$B$2:$B$5111,"&lt;="&amp;Настройки!$B$5-1)-$F4610)))</f>
        <v/>
      </c>
      <c r="H4610" s="54">
        <f>IF($B4610="","",IF(AND($D4610&gt;=Настройки!$B$5,$D4610&lt;=Настройки!$B$6),$E4610,0))</f>
        <v/>
      </c>
      <c r="I4610" s="54">
        <f>IF($B4610="","",$G4610+$H4610-$J4610)</f>
        <v/>
      </c>
      <c r="J4610" s="54">
        <f>IF($B4610="","",MAX(0,$E4610-MAX(0,SUMIFS(Тех_Движение!$G$2:$G$5111,Тех_Движение!$D$2:$D$5111,$C4610,Тех_Движение!$B$2:$B$5111,"&lt;="&amp;Настройки!$B$6)-$F4610)))</f>
        <v/>
      </c>
      <c r="K4610" s="54">
        <f>IF(OR($B4610="",K$3&lt;$D4610+Настройки!$B$7),0,MAX(0,$E4610-MAX(0,SUMIFS(Тех_Движение!$G$2:$G$5111,Тех_Движение!$D$2:$D$5111,$C4610,Тех_Движение!$B$2:$B$5111,"&lt;="&amp;K$3)-$F4610)))</f>
        <v/>
      </c>
      <c r="L4610" s="54">
        <f>IF(OR($B4610="",L$3&lt;$D4610+Настройки!$B$7),0,MAX(0,$E4610-MAX(0,SUMIFS(Тех_Движение!$G$2:$G$5111,Тех_Движение!$D$2:$D$5111,$C4610,Тех_Движение!$B$2:$B$5111,"&lt;="&amp;L$3)-$F4610)))</f>
        <v/>
      </c>
      <c r="M4610" s="54">
        <f>IF(OR($B4610="",M$3&lt;$D4610+Настройки!$B$7),0,MAX(0,$E4610-MAX(0,SUMIFS(Тех_Движение!$G$2:$G$5111,Тех_Движение!$D$2:$D$5111,$C4610,Тех_Движение!$B$2:$B$5111,"&lt;="&amp;M$3)-$F4610)))</f>
        <v/>
      </c>
      <c r="N4610" s="54">
        <f>IF(OR($B4610="",N$3&lt;$D4610+Настройки!$B$7),0,MAX(0,$E4610-MAX(0,SUMIFS(Тех_Движение!$G$2:$G$5111,Тех_Движение!$D$2:$D$5111,$C4610,Тех_Движение!$B$2:$B$5111,"&lt;="&amp;N$3)-$F4610)))</f>
        <v/>
      </c>
      <c r="O4610" s="54">
        <f>IF(OR($B4610="",O$3&lt;$D4610+Настройки!$B$7),0,MAX(0,$E4610-MAX(0,SUMIFS(Тех_Движение!$G$2:$G$5111,Тех_Движение!$D$2:$D$5111,$C4610,Тех_Движение!$B$2:$B$5111,"&lt;="&amp;O$3)-$F4610)))</f>
        <v/>
      </c>
      <c r="P4610" s="54">
        <f>IF(OR($B4610="",P$3&lt;$D4610+Настройки!$B$7),0,MAX(0,$E4610-MAX(0,SUMIFS(Тех_Движение!$G$2:$G$5111,Тех_Движение!$D$2:$D$5111,$C4610,Тех_Движение!$B$2:$B$5111,"&lt;="&amp;P$3)-$F4610)))</f>
        <v/>
      </c>
      <c r="Q4610" s="54">
        <f>IF(OR($B4610="",Q$3&lt;$D4610+Настройки!$B$7),0,MAX(0,$E4610-MAX(0,SUMIFS(Тех_Движение!$G$2:$G$5111,Тех_Движение!$D$2:$D$5111,$C4610,Тех_Движение!$B$2:$B$5111,"&lt;="&amp;Q$3)-$F4610)))</f>
        <v/>
      </c>
      <c r="R4610" s="54">
        <f>IF($B4610="","",SUM($K4610:$Q4610))</f>
        <v/>
      </c>
      <c r="S4610" s="56">
        <f>IF($B4610="","",VLOOKUP($C4610,Настройки!$A$11:$L$17,9,FALSE))</f>
        <v/>
      </c>
      <c r="T4610" s="56">
        <f>IF($B4610="","",$R4610*$S4610)</f>
        <v/>
      </c>
    </row>
    <row r="4611">
      <c r="A4611" s="20">
        <f>Тех_Движение!$A$4608</f>
        <v/>
      </c>
      <c r="B4611" s="20">
        <f>IF(Тех_Движение!$F$4608&gt;0,Тех_Движение!$I$4608,"")</f>
        <v/>
      </c>
      <c r="C4611" s="20">
        <f>IF($B4611="","",Тех_Движение!$D$4608)</f>
        <v/>
      </c>
      <c r="D4611" s="42">
        <f>IF($B4611="","",Тех_Движение!$B$4608)</f>
        <v/>
      </c>
      <c r="E4611" s="54">
        <f>IF($B4611="","",Тех_Движение!$F$4608)</f>
        <v/>
      </c>
      <c r="F4611" s="54">
        <f>IF($B4611="","",SUMIFS($E$5:$E4610,$C$5:$C4610,$C4611))</f>
        <v/>
      </c>
      <c r="G4611" s="54">
        <f>IF($B4611="","",MAX(0,$E4611-MAX(0,SUMIFS(Тех_Движение!$G$2:$G$5111,Тех_Движение!$D$2:$D$5111,$C4611,Тех_Движение!$B$2:$B$5111,"&lt;="&amp;Настройки!$B$5-1)-$F4611)))</f>
        <v/>
      </c>
      <c r="H4611" s="54">
        <f>IF($B4611="","",IF(AND($D4611&gt;=Настройки!$B$5,$D4611&lt;=Настройки!$B$6),$E4611,0))</f>
        <v/>
      </c>
      <c r="I4611" s="54">
        <f>IF($B4611="","",$G4611+$H4611-$J4611)</f>
        <v/>
      </c>
      <c r="J4611" s="54">
        <f>IF($B4611="","",MAX(0,$E4611-MAX(0,SUMIFS(Тех_Движение!$G$2:$G$5111,Тех_Движение!$D$2:$D$5111,$C4611,Тех_Движение!$B$2:$B$5111,"&lt;="&amp;Настройки!$B$6)-$F4611)))</f>
        <v/>
      </c>
      <c r="K4611" s="54">
        <f>IF(OR($B4611="",K$3&lt;$D4611+Настройки!$B$7),0,MAX(0,$E4611-MAX(0,SUMIFS(Тех_Движение!$G$2:$G$5111,Тех_Движение!$D$2:$D$5111,$C4611,Тех_Движение!$B$2:$B$5111,"&lt;="&amp;K$3)-$F4611)))</f>
        <v/>
      </c>
      <c r="L4611" s="54">
        <f>IF(OR($B4611="",L$3&lt;$D4611+Настройки!$B$7),0,MAX(0,$E4611-MAX(0,SUMIFS(Тех_Движение!$G$2:$G$5111,Тех_Движение!$D$2:$D$5111,$C4611,Тех_Движение!$B$2:$B$5111,"&lt;="&amp;L$3)-$F4611)))</f>
        <v/>
      </c>
      <c r="M4611" s="54">
        <f>IF(OR($B4611="",M$3&lt;$D4611+Настройки!$B$7),0,MAX(0,$E4611-MAX(0,SUMIFS(Тех_Движение!$G$2:$G$5111,Тех_Движение!$D$2:$D$5111,$C4611,Тех_Движение!$B$2:$B$5111,"&lt;="&amp;M$3)-$F4611)))</f>
        <v/>
      </c>
      <c r="N4611" s="54">
        <f>IF(OR($B4611="",N$3&lt;$D4611+Настройки!$B$7),0,MAX(0,$E4611-MAX(0,SUMIFS(Тех_Движение!$G$2:$G$5111,Тех_Движение!$D$2:$D$5111,$C4611,Тех_Движение!$B$2:$B$5111,"&lt;="&amp;N$3)-$F4611)))</f>
        <v/>
      </c>
      <c r="O4611" s="54">
        <f>IF(OR($B4611="",O$3&lt;$D4611+Настройки!$B$7),0,MAX(0,$E4611-MAX(0,SUMIFS(Тех_Движение!$G$2:$G$5111,Тех_Движение!$D$2:$D$5111,$C4611,Тех_Движение!$B$2:$B$5111,"&lt;="&amp;O$3)-$F4611)))</f>
        <v/>
      </c>
      <c r="P4611" s="54">
        <f>IF(OR($B4611="",P$3&lt;$D4611+Настройки!$B$7),0,MAX(0,$E4611-MAX(0,SUMIFS(Тех_Движение!$G$2:$G$5111,Тех_Движение!$D$2:$D$5111,$C4611,Тех_Движение!$B$2:$B$5111,"&lt;="&amp;P$3)-$F4611)))</f>
        <v/>
      </c>
      <c r="Q4611" s="54">
        <f>IF(OR($B4611="",Q$3&lt;$D4611+Настройки!$B$7),0,MAX(0,$E4611-MAX(0,SUMIFS(Тех_Движение!$G$2:$G$5111,Тех_Движение!$D$2:$D$5111,$C4611,Тех_Движение!$B$2:$B$5111,"&lt;="&amp;Q$3)-$F4611)))</f>
        <v/>
      </c>
      <c r="R4611" s="54">
        <f>IF($B4611="","",SUM($K4611:$Q4611))</f>
        <v/>
      </c>
      <c r="S4611" s="56">
        <f>IF($B4611="","",VLOOKUP($C4611,Настройки!$A$11:$L$17,9,FALSE))</f>
        <v/>
      </c>
      <c r="T4611" s="56">
        <f>IF($B4611="","",$R4611*$S4611)</f>
        <v/>
      </c>
    </row>
    <row r="4612">
      <c r="A4612" s="20">
        <f>Тех_Движение!$A$4609</f>
        <v/>
      </c>
      <c r="B4612" s="20">
        <f>IF(Тех_Движение!$F$4609&gt;0,Тех_Движение!$I$4609,"")</f>
        <v/>
      </c>
      <c r="C4612" s="20">
        <f>IF($B4612="","",Тех_Движение!$D$4609)</f>
        <v/>
      </c>
      <c r="D4612" s="42">
        <f>IF($B4612="","",Тех_Движение!$B$4609)</f>
        <v/>
      </c>
      <c r="E4612" s="54">
        <f>IF($B4612="","",Тех_Движение!$F$4609)</f>
        <v/>
      </c>
      <c r="F4612" s="54">
        <f>IF($B4612="","",SUMIFS($E$5:$E4611,$C$5:$C4611,$C4612))</f>
        <v/>
      </c>
      <c r="G4612" s="54">
        <f>IF($B4612="","",MAX(0,$E4612-MAX(0,SUMIFS(Тех_Движение!$G$2:$G$5111,Тех_Движение!$D$2:$D$5111,$C4612,Тех_Движение!$B$2:$B$5111,"&lt;="&amp;Настройки!$B$5-1)-$F4612)))</f>
        <v/>
      </c>
      <c r="H4612" s="54">
        <f>IF($B4612="","",IF(AND($D4612&gt;=Настройки!$B$5,$D4612&lt;=Настройки!$B$6),$E4612,0))</f>
        <v/>
      </c>
      <c r="I4612" s="54">
        <f>IF($B4612="","",$G4612+$H4612-$J4612)</f>
        <v/>
      </c>
      <c r="J4612" s="54">
        <f>IF($B4612="","",MAX(0,$E4612-MAX(0,SUMIFS(Тех_Движение!$G$2:$G$5111,Тех_Движение!$D$2:$D$5111,$C4612,Тех_Движение!$B$2:$B$5111,"&lt;="&amp;Настройки!$B$6)-$F4612)))</f>
        <v/>
      </c>
      <c r="K4612" s="54">
        <f>IF(OR($B4612="",K$3&lt;$D4612+Настройки!$B$7),0,MAX(0,$E4612-MAX(0,SUMIFS(Тех_Движение!$G$2:$G$5111,Тех_Движение!$D$2:$D$5111,$C4612,Тех_Движение!$B$2:$B$5111,"&lt;="&amp;K$3)-$F4612)))</f>
        <v/>
      </c>
      <c r="L4612" s="54">
        <f>IF(OR($B4612="",L$3&lt;$D4612+Настройки!$B$7),0,MAX(0,$E4612-MAX(0,SUMIFS(Тех_Движение!$G$2:$G$5111,Тех_Движение!$D$2:$D$5111,$C4612,Тех_Движение!$B$2:$B$5111,"&lt;="&amp;L$3)-$F4612)))</f>
        <v/>
      </c>
      <c r="M4612" s="54">
        <f>IF(OR($B4612="",M$3&lt;$D4612+Настройки!$B$7),0,MAX(0,$E4612-MAX(0,SUMIFS(Тех_Движение!$G$2:$G$5111,Тех_Движение!$D$2:$D$5111,$C4612,Тех_Движение!$B$2:$B$5111,"&lt;="&amp;M$3)-$F4612)))</f>
        <v/>
      </c>
      <c r="N4612" s="54">
        <f>IF(OR($B4612="",N$3&lt;$D4612+Настройки!$B$7),0,MAX(0,$E4612-MAX(0,SUMIFS(Тех_Движение!$G$2:$G$5111,Тех_Движение!$D$2:$D$5111,$C4612,Тех_Движение!$B$2:$B$5111,"&lt;="&amp;N$3)-$F4612)))</f>
        <v/>
      </c>
      <c r="O4612" s="54">
        <f>IF(OR($B4612="",O$3&lt;$D4612+Настройки!$B$7),0,MAX(0,$E4612-MAX(0,SUMIFS(Тех_Движение!$G$2:$G$5111,Тех_Движение!$D$2:$D$5111,$C4612,Тех_Движение!$B$2:$B$5111,"&lt;="&amp;O$3)-$F4612)))</f>
        <v/>
      </c>
      <c r="P4612" s="54">
        <f>IF(OR($B4612="",P$3&lt;$D4612+Настройки!$B$7),0,MAX(0,$E4612-MAX(0,SUMIFS(Тех_Движение!$G$2:$G$5111,Тех_Движение!$D$2:$D$5111,$C4612,Тех_Движение!$B$2:$B$5111,"&lt;="&amp;P$3)-$F4612)))</f>
        <v/>
      </c>
      <c r="Q4612" s="54">
        <f>IF(OR($B4612="",Q$3&lt;$D4612+Настройки!$B$7),0,MAX(0,$E4612-MAX(0,SUMIFS(Тех_Движение!$G$2:$G$5111,Тех_Движение!$D$2:$D$5111,$C4612,Тех_Движение!$B$2:$B$5111,"&lt;="&amp;Q$3)-$F4612)))</f>
        <v/>
      </c>
      <c r="R4612" s="54">
        <f>IF($B4612="","",SUM($K4612:$Q4612))</f>
        <v/>
      </c>
      <c r="S4612" s="56">
        <f>IF($B4612="","",VLOOKUP($C4612,Настройки!$A$11:$L$17,9,FALSE))</f>
        <v/>
      </c>
      <c r="T4612" s="56">
        <f>IF($B4612="","",$R4612*$S4612)</f>
        <v/>
      </c>
    </row>
    <row r="4613">
      <c r="A4613" s="20">
        <f>Тех_Движение!$A$4610</f>
        <v/>
      </c>
      <c r="B4613" s="20">
        <f>IF(Тех_Движение!$F$4610&gt;0,Тех_Движение!$I$4610,"")</f>
        <v/>
      </c>
      <c r="C4613" s="20">
        <f>IF($B4613="","",Тех_Движение!$D$4610)</f>
        <v/>
      </c>
      <c r="D4613" s="42">
        <f>IF($B4613="","",Тех_Движение!$B$4610)</f>
        <v/>
      </c>
      <c r="E4613" s="54">
        <f>IF($B4613="","",Тех_Движение!$F$4610)</f>
        <v/>
      </c>
      <c r="F4613" s="54">
        <f>IF($B4613="","",SUMIFS($E$5:$E4612,$C$5:$C4612,$C4613))</f>
        <v/>
      </c>
      <c r="G4613" s="54">
        <f>IF($B4613="","",MAX(0,$E4613-MAX(0,SUMIFS(Тех_Движение!$G$2:$G$5111,Тех_Движение!$D$2:$D$5111,$C4613,Тех_Движение!$B$2:$B$5111,"&lt;="&amp;Настройки!$B$5-1)-$F4613)))</f>
        <v/>
      </c>
      <c r="H4613" s="54">
        <f>IF($B4613="","",IF(AND($D4613&gt;=Настройки!$B$5,$D4613&lt;=Настройки!$B$6),$E4613,0))</f>
        <v/>
      </c>
      <c r="I4613" s="54">
        <f>IF($B4613="","",$G4613+$H4613-$J4613)</f>
        <v/>
      </c>
      <c r="J4613" s="54">
        <f>IF($B4613="","",MAX(0,$E4613-MAX(0,SUMIFS(Тех_Движение!$G$2:$G$5111,Тех_Движение!$D$2:$D$5111,$C4613,Тех_Движение!$B$2:$B$5111,"&lt;="&amp;Настройки!$B$6)-$F4613)))</f>
        <v/>
      </c>
      <c r="K4613" s="54">
        <f>IF(OR($B4613="",K$3&lt;$D4613+Настройки!$B$7),0,MAX(0,$E4613-MAX(0,SUMIFS(Тех_Движение!$G$2:$G$5111,Тех_Движение!$D$2:$D$5111,$C4613,Тех_Движение!$B$2:$B$5111,"&lt;="&amp;K$3)-$F4613)))</f>
        <v/>
      </c>
      <c r="L4613" s="54">
        <f>IF(OR($B4613="",L$3&lt;$D4613+Настройки!$B$7),0,MAX(0,$E4613-MAX(0,SUMIFS(Тех_Движение!$G$2:$G$5111,Тех_Движение!$D$2:$D$5111,$C4613,Тех_Движение!$B$2:$B$5111,"&lt;="&amp;L$3)-$F4613)))</f>
        <v/>
      </c>
      <c r="M4613" s="54">
        <f>IF(OR($B4613="",M$3&lt;$D4613+Настройки!$B$7),0,MAX(0,$E4613-MAX(0,SUMIFS(Тех_Движение!$G$2:$G$5111,Тех_Движение!$D$2:$D$5111,$C4613,Тех_Движение!$B$2:$B$5111,"&lt;="&amp;M$3)-$F4613)))</f>
        <v/>
      </c>
      <c r="N4613" s="54">
        <f>IF(OR($B4613="",N$3&lt;$D4613+Настройки!$B$7),0,MAX(0,$E4613-MAX(0,SUMIFS(Тех_Движение!$G$2:$G$5111,Тех_Движение!$D$2:$D$5111,$C4613,Тех_Движение!$B$2:$B$5111,"&lt;="&amp;N$3)-$F4613)))</f>
        <v/>
      </c>
      <c r="O4613" s="54">
        <f>IF(OR($B4613="",O$3&lt;$D4613+Настройки!$B$7),0,MAX(0,$E4613-MAX(0,SUMIFS(Тех_Движение!$G$2:$G$5111,Тех_Движение!$D$2:$D$5111,$C4613,Тех_Движение!$B$2:$B$5111,"&lt;="&amp;O$3)-$F4613)))</f>
        <v/>
      </c>
      <c r="P4613" s="54">
        <f>IF(OR($B4613="",P$3&lt;$D4613+Настройки!$B$7),0,MAX(0,$E4613-MAX(0,SUMIFS(Тех_Движение!$G$2:$G$5111,Тех_Движение!$D$2:$D$5111,$C4613,Тех_Движение!$B$2:$B$5111,"&lt;="&amp;P$3)-$F4613)))</f>
        <v/>
      </c>
      <c r="Q4613" s="54">
        <f>IF(OR($B4613="",Q$3&lt;$D4613+Настройки!$B$7),0,MAX(0,$E4613-MAX(0,SUMIFS(Тех_Движение!$G$2:$G$5111,Тех_Движение!$D$2:$D$5111,$C4613,Тех_Движение!$B$2:$B$5111,"&lt;="&amp;Q$3)-$F4613)))</f>
        <v/>
      </c>
      <c r="R4613" s="54">
        <f>IF($B4613="","",SUM($K4613:$Q4613))</f>
        <v/>
      </c>
      <c r="S4613" s="56">
        <f>IF($B4613="","",VLOOKUP($C4613,Настройки!$A$11:$L$17,9,FALSE))</f>
        <v/>
      </c>
      <c r="T4613" s="56">
        <f>IF($B4613="","",$R4613*$S4613)</f>
        <v/>
      </c>
    </row>
    <row r="4614">
      <c r="A4614" s="20">
        <f>Тех_Движение!$A$4611</f>
        <v/>
      </c>
      <c r="B4614" s="20">
        <f>IF(Тех_Движение!$F$4611&gt;0,Тех_Движение!$I$4611,"")</f>
        <v/>
      </c>
      <c r="C4614" s="20">
        <f>IF($B4614="","",Тех_Движение!$D$4611)</f>
        <v/>
      </c>
      <c r="D4614" s="42">
        <f>IF($B4614="","",Тех_Движение!$B$4611)</f>
        <v/>
      </c>
      <c r="E4614" s="54">
        <f>IF($B4614="","",Тех_Движение!$F$4611)</f>
        <v/>
      </c>
      <c r="F4614" s="54">
        <f>IF($B4614="","",SUMIFS($E$5:$E4613,$C$5:$C4613,$C4614))</f>
        <v/>
      </c>
      <c r="G4614" s="54">
        <f>IF($B4614="","",MAX(0,$E4614-MAX(0,SUMIFS(Тех_Движение!$G$2:$G$5111,Тех_Движение!$D$2:$D$5111,$C4614,Тех_Движение!$B$2:$B$5111,"&lt;="&amp;Настройки!$B$5-1)-$F4614)))</f>
        <v/>
      </c>
      <c r="H4614" s="54">
        <f>IF($B4614="","",IF(AND($D4614&gt;=Настройки!$B$5,$D4614&lt;=Настройки!$B$6),$E4614,0))</f>
        <v/>
      </c>
      <c r="I4614" s="54">
        <f>IF($B4614="","",$G4614+$H4614-$J4614)</f>
        <v/>
      </c>
      <c r="J4614" s="54">
        <f>IF($B4614="","",MAX(0,$E4614-MAX(0,SUMIFS(Тех_Движение!$G$2:$G$5111,Тех_Движение!$D$2:$D$5111,$C4614,Тех_Движение!$B$2:$B$5111,"&lt;="&amp;Настройки!$B$6)-$F4614)))</f>
        <v/>
      </c>
      <c r="K4614" s="54">
        <f>IF(OR($B4614="",K$3&lt;$D4614+Настройки!$B$7),0,MAX(0,$E4614-MAX(0,SUMIFS(Тех_Движение!$G$2:$G$5111,Тех_Движение!$D$2:$D$5111,$C4614,Тех_Движение!$B$2:$B$5111,"&lt;="&amp;K$3)-$F4614)))</f>
        <v/>
      </c>
      <c r="L4614" s="54">
        <f>IF(OR($B4614="",L$3&lt;$D4614+Настройки!$B$7),0,MAX(0,$E4614-MAX(0,SUMIFS(Тех_Движение!$G$2:$G$5111,Тех_Движение!$D$2:$D$5111,$C4614,Тех_Движение!$B$2:$B$5111,"&lt;="&amp;L$3)-$F4614)))</f>
        <v/>
      </c>
      <c r="M4614" s="54">
        <f>IF(OR($B4614="",M$3&lt;$D4614+Настройки!$B$7),0,MAX(0,$E4614-MAX(0,SUMIFS(Тех_Движение!$G$2:$G$5111,Тех_Движение!$D$2:$D$5111,$C4614,Тех_Движение!$B$2:$B$5111,"&lt;="&amp;M$3)-$F4614)))</f>
        <v/>
      </c>
      <c r="N4614" s="54">
        <f>IF(OR($B4614="",N$3&lt;$D4614+Настройки!$B$7),0,MAX(0,$E4614-MAX(0,SUMIFS(Тех_Движение!$G$2:$G$5111,Тех_Движение!$D$2:$D$5111,$C4614,Тех_Движение!$B$2:$B$5111,"&lt;="&amp;N$3)-$F4614)))</f>
        <v/>
      </c>
      <c r="O4614" s="54">
        <f>IF(OR($B4614="",O$3&lt;$D4614+Настройки!$B$7),0,MAX(0,$E4614-MAX(0,SUMIFS(Тех_Движение!$G$2:$G$5111,Тех_Движение!$D$2:$D$5111,$C4614,Тех_Движение!$B$2:$B$5111,"&lt;="&amp;O$3)-$F4614)))</f>
        <v/>
      </c>
      <c r="P4614" s="54">
        <f>IF(OR($B4614="",P$3&lt;$D4614+Настройки!$B$7),0,MAX(0,$E4614-MAX(0,SUMIFS(Тех_Движение!$G$2:$G$5111,Тех_Движение!$D$2:$D$5111,$C4614,Тех_Движение!$B$2:$B$5111,"&lt;="&amp;P$3)-$F4614)))</f>
        <v/>
      </c>
      <c r="Q4614" s="54">
        <f>IF(OR($B4614="",Q$3&lt;$D4614+Настройки!$B$7),0,MAX(0,$E4614-MAX(0,SUMIFS(Тех_Движение!$G$2:$G$5111,Тех_Движение!$D$2:$D$5111,$C4614,Тех_Движение!$B$2:$B$5111,"&lt;="&amp;Q$3)-$F4614)))</f>
        <v/>
      </c>
      <c r="R4614" s="54">
        <f>IF($B4614="","",SUM($K4614:$Q4614))</f>
        <v/>
      </c>
      <c r="S4614" s="56">
        <f>IF($B4614="","",VLOOKUP($C4614,Настройки!$A$11:$L$17,9,FALSE))</f>
        <v/>
      </c>
      <c r="T4614" s="56">
        <f>IF($B4614="","",$R4614*$S4614)</f>
        <v/>
      </c>
    </row>
    <row r="4615">
      <c r="A4615" s="20">
        <f>Тех_Движение!$A$4612</f>
        <v/>
      </c>
      <c r="B4615" s="20">
        <f>IF(Тех_Движение!$F$4612&gt;0,Тех_Движение!$I$4612,"")</f>
        <v/>
      </c>
      <c r="C4615" s="20">
        <f>IF($B4615="","",Тех_Движение!$D$4612)</f>
        <v/>
      </c>
      <c r="D4615" s="42">
        <f>IF($B4615="","",Тех_Движение!$B$4612)</f>
        <v/>
      </c>
      <c r="E4615" s="54">
        <f>IF($B4615="","",Тех_Движение!$F$4612)</f>
        <v/>
      </c>
      <c r="F4615" s="54">
        <f>IF($B4615="","",SUMIFS($E$5:$E4614,$C$5:$C4614,$C4615))</f>
        <v/>
      </c>
      <c r="G4615" s="54">
        <f>IF($B4615="","",MAX(0,$E4615-MAX(0,SUMIFS(Тех_Движение!$G$2:$G$5111,Тех_Движение!$D$2:$D$5111,$C4615,Тех_Движение!$B$2:$B$5111,"&lt;="&amp;Настройки!$B$5-1)-$F4615)))</f>
        <v/>
      </c>
      <c r="H4615" s="54">
        <f>IF($B4615="","",IF(AND($D4615&gt;=Настройки!$B$5,$D4615&lt;=Настройки!$B$6),$E4615,0))</f>
        <v/>
      </c>
      <c r="I4615" s="54">
        <f>IF($B4615="","",$G4615+$H4615-$J4615)</f>
        <v/>
      </c>
      <c r="J4615" s="54">
        <f>IF($B4615="","",MAX(0,$E4615-MAX(0,SUMIFS(Тех_Движение!$G$2:$G$5111,Тех_Движение!$D$2:$D$5111,$C4615,Тех_Движение!$B$2:$B$5111,"&lt;="&amp;Настройки!$B$6)-$F4615)))</f>
        <v/>
      </c>
      <c r="K4615" s="54">
        <f>IF(OR($B4615="",K$3&lt;$D4615+Настройки!$B$7),0,MAX(0,$E4615-MAX(0,SUMIFS(Тех_Движение!$G$2:$G$5111,Тех_Движение!$D$2:$D$5111,$C4615,Тех_Движение!$B$2:$B$5111,"&lt;="&amp;K$3)-$F4615)))</f>
        <v/>
      </c>
      <c r="L4615" s="54">
        <f>IF(OR($B4615="",L$3&lt;$D4615+Настройки!$B$7),0,MAX(0,$E4615-MAX(0,SUMIFS(Тех_Движение!$G$2:$G$5111,Тех_Движение!$D$2:$D$5111,$C4615,Тех_Движение!$B$2:$B$5111,"&lt;="&amp;L$3)-$F4615)))</f>
        <v/>
      </c>
      <c r="M4615" s="54">
        <f>IF(OR($B4615="",M$3&lt;$D4615+Настройки!$B$7),0,MAX(0,$E4615-MAX(0,SUMIFS(Тех_Движение!$G$2:$G$5111,Тех_Движение!$D$2:$D$5111,$C4615,Тех_Движение!$B$2:$B$5111,"&lt;="&amp;M$3)-$F4615)))</f>
        <v/>
      </c>
      <c r="N4615" s="54">
        <f>IF(OR($B4615="",N$3&lt;$D4615+Настройки!$B$7),0,MAX(0,$E4615-MAX(0,SUMIFS(Тех_Движение!$G$2:$G$5111,Тех_Движение!$D$2:$D$5111,$C4615,Тех_Движение!$B$2:$B$5111,"&lt;="&amp;N$3)-$F4615)))</f>
        <v/>
      </c>
      <c r="O4615" s="54">
        <f>IF(OR($B4615="",O$3&lt;$D4615+Настройки!$B$7),0,MAX(0,$E4615-MAX(0,SUMIFS(Тех_Движение!$G$2:$G$5111,Тех_Движение!$D$2:$D$5111,$C4615,Тех_Движение!$B$2:$B$5111,"&lt;="&amp;O$3)-$F4615)))</f>
        <v/>
      </c>
      <c r="P4615" s="54">
        <f>IF(OR($B4615="",P$3&lt;$D4615+Настройки!$B$7),0,MAX(0,$E4615-MAX(0,SUMIFS(Тех_Движение!$G$2:$G$5111,Тех_Движение!$D$2:$D$5111,$C4615,Тех_Движение!$B$2:$B$5111,"&lt;="&amp;P$3)-$F4615)))</f>
        <v/>
      </c>
      <c r="Q4615" s="54">
        <f>IF(OR($B4615="",Q$3&lt;$D4615+Настройки!$B$7),0,MAX(0,$E4615-MAX(0,SUMIFS(Тех_Движение!$G$2:$G$5111,Тех_Движение!$D$2:$D$5111,$C4615,Тех_Движение!$B$2:$B$5111,"&lt;="&amp;Q$3)-$F4615)))</f>
        <v/>
      </c>
      <c r="R4615" s="54">
        <f>IF($B4615="","",SUM($K4615:$Q4615))</f>
        <v/>
      </c>
      <c r="S4615" s="56">
        <f>IF($B4615="","",VLOOKUP($C4615,Настройки!$A$11:$L$17,9,FALSE))</f>
        <v/>
      </c>
      <c r="T4615" s="56">
        <f>IF($B4615="","",$R4615*$S4615)</f>
        <v/>
      </c>
    </row>
    <row r="4616">
      <c r="A4616" s="20">
        <f>Тех_Движение!$A$4613</f>
        <v/>
      </c>
      <c r="B4616" s="20">
        <f>IF(Тех_Движение!$F$4613&gt;0,Тех_Движение!$I$4613,"")</f>
        <v/>
      </c>
      <c r="C4616" s="20">
        <f>IF($B4616="","",Тех_Движение!$D$4613)</f>
        <v/>
      </c>
      <c r="D4616" s="42">
        <f>IF($B4616="","",Тех_Движение!$B$4613)</f>
        <v/>
      </c>
      <c r="E4616" s="54">
        <f>IF($B4616="","",Тех_Движение!$F$4613)</f>
        <v/>
      </c>
      <c r="F4616" s="54">
        <f>IF($B4616="","",SUMIFS($E$5:$E4615,$C$5:$C4615,$C4616))</f>
        <v/>
      </c>
      <c r="G4616" s="54">
        <f>IF($B4616="","",MAX(0,$E4616-MAX(0,SUMIFS(Тех_Движение!$G$2:$G$5111,Тех_Движение!$D$2:$D$5111,$C4616,Тех_Движение!$B$2:$B$5111,"&lt;="&amp;Настройки!$B$5-1)-$F4616)))</f>
        <v/>
      </c>
      <c r="H4616" s="54">
        <f>IF($B4616="","",IF(AND($D4616&gt;=Настройки!$B$5,$D4616&lt;=Настройки!$B$6),$E4616,0))</f>
        <v/>
      </c>
      <c r="I4616" s="54">
        <f>IF($B4616="","",$G4616+$H4616-$J4616)</f>
        <v/>
      </c>
      <c r="J4616" s="54">
        <f>IF($B4616="","",MAX(0,$E4616-MAX(0,SUMIFS(Тех_Движение!$G$2:$G$5111,Тех_Движение!$D$2:$D$5111,$C4616,Тех_Движение!$B$2:$B$5111,"&lt;="&amp;Настройки!$B$6)-$F4616)))</f>
        <v/>
      </c>
      <c r="K4616" s="54">
        <f>IF(OR($B4616="",K$3&lt;$D4616+Настройки!$B$7),0,MAX(0,$E4616-MAX(0,SUMIFS(Тех_Движение!$G$2:$G$5111,Тех_Движение!$D$2:$D$5111,$C4616,Тех_Движение!$B$2:$B$5111,"&lt;="&amp;K$3)-$F4616)))</f>
        <v/>
      </c>
      <c r="L4616" s="54">
        <f>IF(OR($B4616="",L$3&lt;$D4616+Настройки!$B$7),0,MAX(0,$E4616-MAX(0,SUMIFS(Тех_Движение!$G$2:$G$5111,Тех_Движение!$D$2:$D$5111,$C4616,Тех_Движение!$B$2:$B$5111,"&lt;="&amp;L$3)-$F4616)))</f>
        <v/>
      </c>
      <c r="M4616" s="54">
        <f>IF(OR($B4616="",M$3&lt;$D4616+Настройки!$B$7),0,MAX(0,$E4616-MAX(0,SUMIFS(Тех_Движение!$G$2:$G$5111,Тех_Движение!$D$2:$D$5111,$C4616,Тех_Движение!$B$2:$B$5111,"&lt;="&amp;M$3)-$F4616)))</f>
        <v/>
      </c>
      <c r="N4616" s="54">
        <f>IF(OR($B4616="",N$3&lt;$D4616+Настройки!$B$7),0,MAX(0,$E4616-MAX(0,SUMIFS(Тех_Движение!$G$2:$G$5111,Тех_Движение!$D$2:$D$5111,$C4616,Тех_Движение!$B$2:$B$5111,"&lt;="&amp;N$3)-$F4616)))</f>
        <v/>
      </c>
      <c r="O4616" s="54">
        <f>IF(OR($B4616="",O$3&lt;$D4616+Настройки!$B$7),0,MAX(0,$E4616-MAX(0,SUMIFS(Тех_Движение!$G$2:$G$5111,Тех_Движение!$D$2:$D$5111,$C4616,Тех_Движение!$B$2:$B$5111,"&lt;="&amp;O$3)-$F4616)))</f>
        <v/>
      </c>
      <c r="P4616" s="54">
        <f>IF(OR($B4616="",P$3&lt;$D4616+Настройки!$B$7),0,MAX(0,$E4616-MAX(0,SUMIFS(Тех_Движение!$G$2:$G$5111,Тех_Движение!$D$2:$D$5111,$C4616,Тех_Движение!$B$2:$B$5111,"&lt;="&amp;P$3)-$F4616)))</f>
        <v/>
      </c>
      <c r="Q4616" s="54">
        <f>IF(OR($B4616="",Q$3&lt;$D4616+Настройки!$B$7),0,MAX(0,$E4616-MAX(0,SUMIFS(Тех_Движение!$G$2:$G$5111,Тех_Движение!$D$2:$D$5111,$C4616,Тех_Движение!$B$2:$B$5111,"&lt;="&amp;Q$3)-$F4616)))</f>
        <v/>
      </c>
      <c r="R4616" s="54">
        <f>IF($B4616="","",SUM($K4616:$Q4616))</f>
        <v/>
      </c>
      <c r="S4616" s="56">
        <f>IF($B4616="","",VLOOKUP($C4616,Настройки!$A$11:$L$17,9,FALSE))</f>
        <v/>
      </c>
      <c r="T4616" s="56">
        <f>IF($B4616="","",$R4616*$S4616)</f>
        <v/>
      </c>
    </row>
    <row r="4617">
      <c r="A4617" s="20">
        <f>Тех_Движение!$A$4614</f>
        <v/>
      </c>
      <c r="B4617" s="20">
        <f>IF(Тех_Движение!$F$4614&gt;0,Тех_Движение!$I$4614,"")</f>
        <v/>
      </c>
      <c r="C4617" s="20">
        <f>IF($B4617="","",Тех_Движение!$D$4614)</f>
        <v/>
      </c>
      <c r="D4617" s="42">
        <f>IF($B4617="","",Тех_Движение!$B$4614)</f>
        <v/>
      </c>
      <c r="E4617" s="54">
        <f>IF($B4617="","",Тех_Движение!$F$4614)</f>
        <v/>
      </c>
      <c r="F4617" s="54">
        <f>IF($B4617="","",SUMIFS($E$5:$E4616,$C$5:$C4616,$C4617))</f>
        <v/>
      </c>
      <c r="G4617" s="54">
        <f>IF($B4617="","",MAX(0,$E4617-MAX(0,SUMIFS(Тех_Движение!$G$2:$G$5111,Тех_Движение!$D$2:$D$5111,$C4617,Тех_Движение!$B$2:$B$5111,"&lt;="&amp;Настройки!$B$5-1)-$F4617)))</f>
        <v/>
      </c>
      <c r="H4617" s="54">
        <f>IF($B4617="","",IF(AND($D4617&gt;=Настройки!$B$5,$D4617&lt;=Настройки!$B$6),$E4617,0))</f>
        <v/>
      </c>
      <c r="I4617" s="54">
        <f>IF($B4617="","",$G4617+$H4617-$J4617)</f>
        <v/>
      </c>
      <c r="J4617" s="54">
        <f>IF($B4617="","",MAX(0,$E4617-MAX(0,SUMIFS(Тех_Движение!$G$2:$G$5111,Тех_Движение!$D$2:$D$5111,$C4617,Тех_Движение!$B$2:$B$5111,"&lt;="&amp;Настройки!$B$6)-$F4617)))</f>
        <v/>
      </c>
      <c r="K4617" s="54">
        <f>IF(OR($B4617="",K$3&lt;$D4617+Настройки!$B$7),0,MAX(0,$E4617-MAX(0,SUMIFS(Тех_Движение!$G$2:$G$5111,Тех_Движение!$D$2:$D$5111,$C4617,Тех_Движение!$B$2:$B$5111,"&lt;="&amp;K$3)-$F4617)))</f>
        <v/>
      </c>
      <c r="L4617" s="54">
        <f>IF(OR($B4617="",L$3&lt;$D4617+Настройки!$B$7),0,MAX(0,$E4617-MAX(0,SUMIFS(Тех_Движение!$G$2:$G$5111,Тех_Движение!$D$2:$D$5111,$C4617,Тех_Движение!$B$2:$B$5111,"&lt;="&amp;L$3)-$F4617)))</f>
        <v/>
      </c>
      <c r="M4617" s="54">
        <f>IF(OR($B4617="",M$3&lt;$D4617+Настройки!$B$7),0,MAX(0,$E4617-MAX(0,SUMIFS(Тех_Движение!$G$2:$G$5111,Тех_Движение!$D$2:$D$5111,$C4617,Тех_Движение!$B$2:$B$5111,"&lt;="&amp;M$3)-$F4617)))</f>
        <v/>
      </c>
      <c r="N4617" s="54">
        <f>IF(OR($B4617="",N$3&lt;$D4617+Настройки!$B$7),0,MAX(0,$E4617-MAX(0,SUMIFS(Тех_Движение!$G$2:$G$5111,Тех_Движение!$D$2:$D$5111,$C4617,Тех_Движение!$B$2:$B$5111,"&lt;="&amp;N$3)-$F4617)))</f>
        <v/>
      </c>
      <c r="O4617" s="54">
        <f>IF(OR($B4617="",O$3&lt;$D4617+Настройки!$B$7),0,MAX(0,$E4617-MAX(0,SUMIFS(Тех_Движение!$G$2:$G$5111,Тех_Движение!$D$2:$D$5111,$C4617,Тех_Движение!$B$2:$B$5111,"&lt;="&amp;O$3)-$F4617)))</f>
        <v/>
      </c>
      <c r="P4617" s="54">
        <f>IF(OR($B4617="",P$3&lt;$D4617+Настройки!$B$7),0,MAX(0,$E4617-MAX(0,SUMIFS(Тех_Движение!$G$2:$G$5111,Тех_Движение!$D$2:$D$5111,$C4617,Тех_Движение!$B$2:$B$5111,"&lt;="&amp;P$3)-$F4617)))</f>
        <v/>
      </c>
      <c r="Q4617" s="54">
        <f>IF(OR($B4617="",Q$3&lt;$D4617+Настройки!$B$7),0,MAX(0,$E4617-MAX(0,SUMIFS(Тех_Движение!$G$2:$G$5111,Тех_Движение!$D$2:$D$5111,$C4617,Тех_Движение!$B$2:$B$5111,"&lt;="&amp;Q$3)-$F4617)))</f>
        <v/>
      </c>
      <c r="R4617" s="54">
        <f>IF($B4617="","",SUM($K4617:$Q4617))</f>
        <v/>
      </c>
      <c r="S4617" s="56">
        <f>IF($B4617="","",VLOOKUP($C4617,Настройки!$A$11:$L$17,9,FALSE))</f>
        <v/>
      </c>
      <c r="T4617" s="56">
        <f>IF($B4617="","",$R4617*$S4617)</f>
        <v/>
      </c>
    </row>
    <row r="4618">
      <c r="A4618" s="20">
        <f>Тех_Движение!$A$4615</f>
        <v/>
      </c>
      <c r="B4618" s="20">
        <f>IF(Тех_Движение!$F$4615&gt;0,Тех_Движение!$I$4615,"")</f>
        <v/>
      </c>
      <c r="C4618" s="20">
        <f>IF($B4618="","",Тех_Движение!$D$4615)</f>
        <v/>
      </c>
      <c r="D4618" s="42">
        <f>IF($B4618="","",Тех_Движение!$B$4615)</f>
        <v/>
      </c>
      <c r="E4618" s="54">
        <f>IF($B4618="","",Тех_Движение!$F$4615)</f>
        <v/>
      </c>
      <c r="F4618" s="54">
        <f>IF($B4618="","",SUMIFS($E$5:$E4617,$C$5:$C4617,$C4618))</f>
        <v/>
      </c>
      <c r="G4618" s="54">
        <f>IF($B4618="","",MAX(0,$E4618-MAX(0,SUMIFS(Тех_Движение!$G$2:$G$5111,Тех_Движение!$D$2:$D$5111,$C4618,Тех_Движение!$B$2:$B$5111,"&lt;="&amp;Настройки!$B$5-1)-$F4618)))</f>
        <v/>
      </c>
      <c r="H4618" s="54">
        <f>IF($B4618="","",IF(AND($D4618&gt;=Настройки!$B$5,$D4618&lt;=Настройки!$B$6),$E4618,0))</f>
        <v/>
      </c>
      <c r="I4618" s="54">
        <f>IF($B4618="","",$G4618+$H4618-$J4618)</f>
        <v/>
      </c>
      <c r="J4618" s="54">
        <f>IF($B4618="","",MAX(0,$E4618-MAX(0,SUMIFS(Тех_Движение!$G$2:$G$5111,Тех_Движение!$D$2:$D$5111,$C4618,Тех_Движение!$B$2:$B$5111,"&lt;="&amp;Настройки!$B$6)-$F4618)))</f>
        <v/>
      </c>
      <c r="K4618" s="54">
        <f>IF(OR($B4618="",K$3&lt;$D4618+Настройки!$B$7),0,MAX(0,$E4618-MAX(0,SUMIFS(Тех_Движение!$G$2:$G$5111,Тех_Движение!$D$2:$D$5111,$C4618,Тех_Движение!$B$2:$B$5111,"&lt;="&amp;K$3)-$F4618)))</f>
        <v/>
      </c>
      <c r="L4618" s="54">
        <f>IF(OR($B4618="",L$3&lt;$D4618+Настройки!$B$7),0,MAX(0,$E4618-MAX(0,SUMIFS(Тех_Движение!$G$2:$G$5111,Тех_Движение!$D$2:$D$5111,$C4618,Тех_Движение!$B$2:$B$5111,"&lt;="&amp;L$3)-$F4618)))</f>
        <v/>
      </c>
      <c r="M4618" s="54">
        <f>IF(OR($B4618="",M$3&lt;$D4618+Настройки!$B$7),0,MAX(0,$E4618-MAX(0,SUMIFS(Тех_Движение!$G$2:$G$5111,Тех_Движение!$D$2:$D$5111,$C4618,Тех_Движение!$B$2:$B$5111,"&lt;="&amp;M$3)-$F4618)))</f>
        <v/>
      </c>
      <c r="N4618" s="54">
        <f>IF(OR($B4618="",N$3&lt;$D4618+Настройки!$B$7),0,MAX(0,$E4618-MAX(0,SUMIFS(Тех_Движение!$G$2:$G$5111,Тех_Движение!$D$2:$D$5111,$C4618,Тех_Движение!$B$2:$B$5111,"&lt;="&amp;N$3)-$F4618)))</f>
        <v/>
      </c>
      <c r="O4618" s="54">
        <f>IF(OR($B4618="",O$3&lt;$D4618+Настройки!$B$7),0,MAX(0,$E4618-MAX(0,SUMIFS(Тех_Движение!$G$2:$G$5111,Тех_Движение!$D$2:$D$5111,$C4618,Тех_Движение!$B$2:$B$5111,"&lt;="&amp;O$3)-$F4618)))</f>
        <v/>
      </c>
      <c r="P4618" s="54">
        <f>IF(OR($B4618="",P$3&lt;$D4618+Настройки!$B$7),0,MAX(0,$E4618-MAX(0,SUMIFS(Тех_Движение!$G$2:$G$5111,Тех_Движение!$D$2:$D$5111,$C4618,Тех_Движение!$B$2:$B$5111,"&lt;="&amp;P$3)-$F4618)))</f>
        <v/>
      </c>
      <c r="Q4618" s="54">
        <f>IF(OR($B4618="",Q$3&lt;$D4618+Настройки!$B$7),0,MAX(0,$E4618-MAX(0,SUMIFS(Тех_Движение!$G$2:$G$5111,Тех_Движение!$D$2:$D$5111,$C4618,Тех_Движение!$B$2:$B$5111,"&lt;="&amp;Q$3)-$F4618)))</f>
        <v/>
      </c>
      <c r="R4618" s="54">
        <f>IF($B4618="","",SUM($K4618:$Q4618))</f>
        <v/>
      </c>
      <c r="S4618" s="56">
        <f>IF($B4618="","",VLOOKUP($C4618,Настройки!$A$11:$L$17,9,FALSE))</f>
        <v/>
      </c>
      <c r="T4618" s="56">
        <f>IF($B4618="","",$R4618*$S4618)</f>
        <v/>
      </c>
    </row>
    <row r="4619">
      <c r="A4619" s="20">
        <f>Тех_Движение!$A$4616</f>
        <v/>
      </c>
      <c r="B4619" s="20">
        <f>IF(Тех_Движение!$F$4616&gt;0,Тех_Движение!$I$4616,"")</f>
        <v/>
      </c>
      <c r="C4619" s="20">
        <f>IF($B4619="","",Тех_Движение!$D$4616)</f>
        <v/>
      </c>
      <c r="D4619" s="42">
        <f>IF($B4619="","",Тех_Движение!$B$4616)</f>
        <v/>
      </c>
      <c r="E4619" s="54">
        <f>IF($B4619="","",Тех_Движение!$F$4616)</f>
        <v/>
      </c>
      <c r="F4619" s="54">
        <f>IF($B4619="","",SUMIFS($E$5:$E4618,$C$5:$C4618,$C4619))</f>
        <v/>
      </c>
      <c r="G4619" s="54">
        <f>IF($B4619="","",MAX(0,$E4619-MAX(0,SUMIFS(Тех_Движение!$G$2:$G$5111,Тех_Движение!$D$2:$D$5111,$C4619,Тех_Движение!$B$2:$B$5111,"&lt;="&amp;Настройки!$B$5-1)-$F4619)))</f>
        <v/>
      </c>
      <c r="H4619" s="54">
        <f>IF($B4619="","",IF(AND($D4619&gt;=Настройки!$B$5,$D4619&lt;=Настройки!$B$6),$E4619,0))</f>
        <v/>
      </c>
      <c r="I4619" s="54">
        <f>IF($B4619="","",$G4619+$H4619-$J4619)</f>
        <v/>
      </c>
      <c r="J4619" s="54">
        <f>IF($B4619="","",MAX(0,$E4619-MAX(0,SUMIFS(Тех_Движение!$G$2:$G$5111,Тех_Движение!$D$2:$D$5111,$C4619,Тех_Движение!$B$2:$B$5111,"&lt;="&amp;Настройки!$B$6)-$F4619)))</f>
        <v/>
      </c>
      <c r="K4619" s="54">
        <f>IF(OR($B4619="",K$3&lt;$D4619+Настройки!$B$7),0,MAX(0,$E4619-MAX(0,SUMIFS(Тех_Движение!$G$2:$G$5111,Тех_Движение!$D$2:$D$5111,$C4619,Тех_Движение!$B$2:$B$5111,"&lt;="&amp;K$3)-$F4619)))</f>
        <v/>
      </c>
      <c r="L4619" s="54">
        <f>IF(OR($B4619="",L$3&lt;$D4619+Настройки!$B$7),0,MAX(0,$E4619-MAX(0,SUMIFS(Тех_Движение!$G$2:$G$5111,Тех_Движение!$D$2:$D$5111,$C4619,Тех_Движение!$B$2:$B$5111,"&lt;="&amp;L$3)-$F4619)))</f>
        <v/>
      </c>
      <c r="M4619" s="54">
        <f>IF(OR($B4619="",M$3&lt;$D4619+Настройки!$B$7),0,MAX(0,$E4619-MAX(0,SUMIFS(Тех_Движение!$G$2:$G$5111,Тех_Движение!$D$2:$D$5111,$C4619,Тех_Движение!$B$2:$B$5111,"&lt;="&amp;M$3)-$F4619)))</f>
        <v/>
      </c>
      <c r="N4619" s="54">
        <f>IF(OR($B4619="",N$3&lt;$D4619+Настройки!$B$7),0,MAX(0,$E4619-MAX(0,SUMIFS(Тех_Движение!$G$2:$G$5111,Тех_Движение!$D$2:$D$5111,$C4619,Тех_Движение!$B$2:$B$5111,"&lt;="&amp;N$3)-$F4619)))</f>
        <v/>
      </c>
      <c r="O4619" s="54">
        <f>IF(OR($B4619="",O$3&lt;$D4619+Настройки!$B$7),0,MAX(0,$E4619-MAX(0,SUMIFS(Тех_Движение!$G$2:$G$5111,Тех_Движение!$D$2:$D$5111,$C4619,Тех_Движение!$B$2:$B$5111,"&lt;="&amp;O$3)-$F4619)))</f>
        <v/>
      </c>
      <c r="P4619" s="54">
        <f>IF(OR($B4619="",P$3&lt;$D4619+Настройки!$B$7),0,MAX(0,$E4619-MAX(0,SUMIFS(Тех_Движение!$G$2:$G$5111,Тех_Движение!$D$2:$D$5111,$C4619,Тех_Движение!$B$2:$B$5111,"&lt;="&amp;P$3)-$F4619)))</f>
        <v/>
      </c>
      <c r="Q4619" s="54">
        <f>IF(OR($B4619="",Q$3&lt;$D4619+Настройки!$B$7),0,MAX(0,$E4619-MAX(0,SUMIFS(Тех_Движение!$G$2:$G$5111,Тех_Движение!$D$2:$D$5111,$C4619,Тех_Движение!$B$2:$B$5111,"&lt;="&amp;Q$3)-$F4619)))</f>
        <v/>
      </c>
      <c r="R4619" s="54">
        <f>IF($B4619="","",SUM($K4619:$Q4619))</f>
        <v/>
      </c>
      <c r="S4619" s="56">
        <f>IF($B4619="","",VLOOKUP($C4619,Настройки!$A$11:$L$17,9,FALSE))</f>
        <v/>
      </c>
      <c r="T4619" s="56">
        <f>IF($B4619="","",$R4619*$S4619)</f>
        <v/>
      </c>
    </row>
    <row r="4620">
      <c r="A4620" s="20">
        <f>Тех_Движение!$A$4617</f>
        <v/>
      </c>
      <c r="B4620" s="20">
        <f>IF(Тех_Движение!$F$4617&gt;0,Тех_Движение!$I$4617,"")</f>
        <v/>
      </c>
      <c r="C4620" s="20">
        <f>IF($B4620="","",Тех_Движение!$D$4617)</f>
        <v/>
      </c>
      <c r="D4620" s="42">
        <f>IF($B4620="","",Тех_Движение!$B$4617)</f>
        <v/>
      </c>
      <c r="E4620" s="54">
        <f>IF($B4620="","",Тех_Движение!$F$4617)</f>
        <v/>
      </c>
      <c r="F4620" s="54">
        <f>IF($B4620="","",SUMIFS($E$5:$E4619,$C$5:$C4619,$C4620))</f>
        <v/>
      </c>
      <c r="G4620" s="54">
        <f>IF($B4620="","",MAX(0,$E4620-MAX(0,SUMIFS(Тех_Движение!$G$2:$G$5111,Тех_Движение!$D$2:$D$5111,$C4620,Тех_Движение!$B$2:$B$5111,"&lt;="&amp;Настройки!$B$5-1)-$F4620)))</f>
        <v/>
      </c>
      <c r="H4620" s="54">
        <f>IF($B4620="","",IF(AND($D4620&gt;=Настройки!$B$5,$D4620&lt;=Настройки!$B$6),$E4620,0))</f>
        <v/>
      </c>
      <c r="I4620" s="54">
        <f>IF($B4620="","",$G4620+$H4620-$J4620)</f>
        <v/>
      </c>
      <c r="J4620" s="54">
        <f>IF($B4620="","",MAX(0,$E4620-MAX(0,SUMIFS(Тех_Движение!$G$2:$G$5111,Тех_Движение!$D$2:$D$5111,$C4620,Тех_Движение!$B$2:$B$5111,"&lt;="&amp;Настройки!$B$6)-$F4620)))</f>
        <v/>
      </c>
      <c r="K4620" s="54">
        <f>IF(OR($B4620="",K$3&lt;$D4620+Настройки!$B$7),0,MAX(0,$E4620-MAX(0,SUMIFS(Тех_Движение!$G$2:$G$5111,Тех_Движение!$D$2:$D$5111,$C4620,Тех_Движение!$B$2:$B$5111,"&lt;="&amp;K$3)-$F4620)))</f>
        <v/>
      </c>
      <c r="L4620" s="54">
        <f>IF(OR($B4620="",L$3&lt;$D4620+Настройки!$B$7),0,MAX(0,$E4620-MAX(0,SUMIFS(Тех_Движение!$G$2:$G$5111,Тех_Движение!$D$2:$D$5111,$C4620,Тех_Движение!$B$2:$B$5111,"&lt;="&amp;L$3)-$F4620)))</f>
        <v/>
      </c>
      <c r="M4620" s="54">
        <f>IF(OR($B4620="",M$3&lt;$D4620+Настройки!$B$7),0,MAX(0,$E4620-MAX(0,SUMIFS(Тех_Движение!$G$2:$G$5111,Тех_Движение!$D$2:$D$5111,$C4620,Тех_Движение!$B$2:$B$5111,"&lt;="&amp;M$3)-$F4620)))</f>
        <v/>
      </c>
      <c r="N4620" s="54">
        <f>IF(OR($B4620="",N$3&lt;$D4620+Настройки!$B$7),0,MAX(0,$E4620-MAX(0,SUMIFS(Тех_Движение!$G$2:$G$5111,Тех_Движение!$D$2:$D$5111,$C4620,Тех_Движение!$B$2:$B$5111,"&lt;="&amp;N$3)-$F4620)))</f>
        <v/>
      </c>
      <c r="O4620" s="54">
        <f>IF(OR($B4620="",O$3&lt;$D4620+Настройки!$B$7),0,MAX(0,$E4620-MAX(0,SUMIFS(Тех_Движение!$G$2:$G$5111,Тех_Движение!$D$2:$D$5111,$C4620,Тех_Движение!$B$2:$B$5111,"&lt;="&amp;O$3)-$F4620)))</f>
        <v/>
      </c>
      <c r="P4620" s="54">
        <f>IF(OR($B4620="",P$3&lt;$D4620+Настройки!$B$7),0,MAX(0,$E4620-MAX(0,SUMIFS(Тех_Движение!$G$2:$G$5111,Тех_Движение!$D$2:$D$5111,$C4620,Тех_Движение!$B$2:$B$5111,"&lt;="&amp;P$3)-$F4620)))</f>
        <v/>
      </c>
      <c r="Q4620" s="54">
        <f>IF(OR($B4620="",Q$3&lt;$D4620+Настройки!$B$7),0,MAX(0,$E4620-MAX(0,SUMIFS(Тех_Движение!$G$2:$G$5111,Тех_Движение!$D$2:$D$5111,$C4620,Тех_Движение!$B$2:$B$5111,"&lt;="&amp;Q$3)-$F4620)))</f>
        <v/>
      </c>
      <c r="R4620" s="54">
        <f>IF($B4620="","",SUM($K4620:$Q4620))</f>
        <v/>
      </c>
      <c r="S4620" s="56">
        <f>IF($B4620="","",VLOOKUP($C4620,Настройки!$A$11:$L$17,9,FALSE))</f>
        <v/>
      </c>
      <c r="T4620" s="56">
        <f>IF($B4620="","",$R4620*$S4620)</f>
        <v/>
      </c>
    </row>
    <row r="4621">
      <c r="A4621" s="20">
        <f>Тех_Движение!$A$4618</f>
        <v/>
      </c>
      <c r="B4621" s="20">
        <f>IF(Тех_Движение!$F$4618&gt;0,Тех_Движение!$I$4618,"")</f>
        <v/>
      </c>
      <c r="C4621" s="20">
        <f>IF($B4621="","",Тех_Движение!$D$4618)</f>
        <v/>
      </c>
      <c r="D4621" s="42">
        <f>IF($B4621="","",Тех_Движение!$B$4618)</f>
        <v/>
      </c>
      <c r="E4621" s="54">
        <f>IF($B4621="","",Тех_Движение!$F$4618)</f>
        <v/>
      </c>
      <c r="F4621" s="54">
        <f>IF($B4621="","",SUMIFS($E$5:$E4620,$C$5:$C4620,$C4621))</f>
        <v/>
      </c>
      <c r="G4621" s="54">
        <f>IF($B4621="","",MAX(0,$E4621-MAX(0,SUMIFS(Тех_Движение!$G$2:$G$5111,Тех_Движение!$D$2:$D$5111,$C4621,Тех_Движение!$B$2:$B$5111,"&lt;="&amp;Настройки!$B$5-1)-$F4621)))</f>
        <v/>
      </c>
      <c r="H4621" s="54">
        <f>IF($B4621="","",IF(AND($D4621&gt;=Настройки!$B$5,$D4621&lt;=Настройки!$B$6),$E4621,0))</f>
        <v/>
      </c>
      <c r="I4621" s="54">
        <f>IF($B4621="","",$G4621+$H4621-$J4621)</f>
        <v/>
      </c>
      <c r="J4621" s="54">
        <f>IF($B4621="","",MAX(0,$E4621-MAX(0,SUMIFS(Тех_Движение!$G$2:$G$5111,Тех_Движение!$D$2:$D$5111,$C4621,Тех_Движение!$B$2:$B$5111,"&lt;="&amp;Настройки!$B$6)-$F4621)))</f>
        <v/>
      </c>
      <c r="K4621" s="54">
        <f>IF(OR($B4621="",K$3&lt;$D4621+Настройки!$B$7),0,MAX(0,$E4621-MAX(0,SUMIFS(Тех_Движение!$G$2:$G$5111,Тех_Движение!$D$2:$D$5111,$C4621,Тех_Движение!$B$2:$B$5111,"&lt;="&amp;K$3)-$F4621)))</f>
        <v/>
      </c>
      <c r="L4621" s="54">
        <f>IF(OR($B4621="",L$3&lt;$D4621+Настройки!$B$7),0,MAX(0,$E4621-MAX(0,SUMIFS(Тех_Движение!$G$2:$G$5111,Тех_Движение!$D$2:$D$5111,$C4621,Тех_Движение!$B$2:$B$5111,"&lt;="&amp;L$3)-$F4621)))</f>
        <v/>
      </c>
      <c r="M4621" s="54">
        <f>IF(OR($B4621="",M$3&lt;$D4621+Настройки!$B$7),0,MAX(0,$E4621-MAX(0,SUMIFS(Тех_Движение!$G$2:$G$5111,Тех_Движение!$D$2:$D$5111,$C4621,Тех_Движение!$B$2:$B$5111,"&lt;="&amp;M$3)-$F4621)))</f>
        <v/>
      </c>
      <c r="N4621" s="54">
        <f>IF(OR($B4621="",N$3&lt;$D4621+Настройки!$B$7),0,MAX(0,$E4621-MAX(0,SUMIFS(Тех_Движение!$G$2:$G$5111,Тех_Движение!$D$2:$D$5111,$C4621,Тех_Движение!$B$2:$B$5111,"&lt;="&amp;N$3)-$F4621)))</f>
        <v/>
      </c>
      <c r="O4621" s="54">
        <f>IF(OR($B4621="",O$3&lt;$D4621+Настройки!$B$7),0,MAX(0,$E4621-MAX(0,SUMIFS(Тех_Движение!$G$2:$G$5111,Тех_Движение!$D$2:$D$5111,$C4621,Тех_Движение!$B$2:$B$5111,"&lt;="&amp;O$3)-$F4621)))</f>
        <v/>
      </c>
      <c r="P4621" s="54">
        <f>IF(OR($B4621="",P$3&lt;$D4621+Настройки!$B$7),0,MAX(0,$E4621-MAX(0,SUMIFS(Тех_Движение!$G$2:$G$5111,Тех_Движение!$D$2:$D$5111,$C4621,Тех_Движение!$B$2:$B$5111,"&lt;="&amp;P$3)-$F4621)))</f>
        <v/>
      </c>
      <c r="Q4621" s="54">
        <f>IF(OR($B4621="",Q$3&lt;$D4621+Настройки!$B$7),0,MAX(0,$E4621-MAX(0,SUMIFS(Тех_Движение!$G$2:$G$5111,Тех_Движение!$D$2:$D$5111,$C4621,Тех_Движение!$B$2:$B$5111,"&lt;="&amp;Q$3)-$F4621)))</f>
        <v/>
      </c>
      <c r="R4621" s="54">
        <f>IF($B4621="","",SUM($K4621:$Q4621))</f>
        <v/>
      </c>
      <c r="S4621" s="56">
        <f>IF($B4621="","",VLOOKUP($C4621,Настройки!$A$11:$L$17,9,FALSE))</f>
        <v/>
      </c>
      <c r="T4621" s="56">
        <f>IF($B4621="","",$R4621*$S4621)</f>
        <v/>
      </c>
    </row>
    <row r="4622">
      <c r="A4622" s="20">
        <f>Тех_Движение!$A$4619</f>
        <v/>
      </c>
      <c r="B4622" s="20">
        <f>IF(Тех_Движение!$F$4619&gt;0,Тех_Движение!$I$4619,"")</f>
        <v/>
      </c>
      <c r="C4622" s="20">
        <f>IF($B4622="","",Тех_Движение!$D$4619)</f>
        <v/>
      </c>
      <c r="D4622" s="42">
        <f>IF($B4622="","",Тех_Движение!$B$4619)</f>
        <v/>
      </c>
      <c r="E4622" s="54">
        <f>IF($B4622="","",Тех_Движение!$F$4619)</f>
        <v/>
      </c>
      <c r="F4622" s="54">
        <f>IF($B4622="","",SUMIFS($E$5:$E4621,$C$5:$C4621,$C4622))</f>
        <v/>
      </c>
      <c r="G4622" s="54">
        <f>IF($B4622="","",MAX(0,$E4622-MAX(0,SUMIFS(Тех_Движение!$G$2:$G$5111,Тех_Движение!$D$2:$D$5111,$C4622,Тех_Движение!$B$2:$B$5111,"&lt;="&amp;Настройки!$B$5-1)-$F4622)))</f>
        <v/>
      </c>
      <c r="H4622" s="54">
        <f>IF($B4622="","",IF(AND($D4622&gt;=Настройки!$B$5,$D4622&lt;=Настройки!$B$6),$E4622,0))</f>
        <v/>
      </c>
      <c r="I4622" s="54">
        <f>IF($B4622="","",$G4622+$H4622-$J4622)</f>
        <v/>
      </c>
      <c r="J4622" s="54">
        <f>IF($B4622="","",MAX(0,$E4622-MAX(0,SUMIFS(Тех_Движение!$G$2:$G$5111,Тех_Движение!$D$2:$D$5111,$C4622,Тех_Движение!$B$2:$B$5111,"&lt;="&amp;Настройки!$B$6)-$F4622)))</f>
        <v/>
      </c>
      <c r="K4622" s="54">
        <f>IF(OR($B4622="",K$3&lt;$D4622+Настройки!$B$7),0,MAX(0,$E4622-MAX(0,SUMIFS(Тех_Движение!$G$2:$G$5111,Тех_Движение!$D$2:$D$5111,$C4622,Тех_Движение!$B$2:$B$5111,"&lt;="&amp;K$3)-$F4622)))</f>
        <v/>
      </c>
      <c r="L4622" s="54">
        <f>IF(OR($B4622="",L$3&lt;$D4622+Настройки!$B$7),0,MAX(0,$E4622-MAX(0,SUMIFS(Тех_Движение!$G$2:$G$5111,Тех_Движение!$D$2:$D$5111,$C4622,Тех_Движение!$B$2:$B$5111,"&lt;="&amp;L$3)-$F4622)))</f>
        <v/>
      </c>
      <c r="M4622" s="54">
        <f>IF(OR($B4622="",M$3&lt;$D4622+Настройки!$B$7),0,MAX(0,$E4622-MAX(0,SUMIFS(Тех_Движение!$G$2:$G$5111,Тех_Движение!$D$2:$D$5111,$C4622,Тех_Движение!$B$2:$B$5111,"&lt;="&amp;M$3)-$F4622)))</f>
        <v/>
      </c>
      <c r="N4622" s="54">
        <f>IF(OR($B4622="",N$3&lt;$D4622+Настройки!$B$7),0,MAX(0,$E4622-MAX(0,SUMIFS(Тех_Движение!$G$2:$G$5111,Тех_Движение!$D$2:$D$5111,$C4622,Тех_Движение!$B$2:$B$5111,"&lt;="&amp;N$3)-$F4622)))</f>
        <v/>
      </c>
      <c r="O4622" s="54">
        <f>IF(OR($B4622="",O$3&lt;$D4622+Настройки!$B$7),0,MAX(0,$E4622-MAX(0,SUMIFS(Тех_Движение!$G$2:$G$5111,Тех_Движение!$D$2:$D$5111,$C4622,Тех_Движение!$B$2:$B$5111,"&lt;="&amp;O$3)-$F4622)))</f>
        <v/>
      </c>
      <c r="P4622" s="54">
        <f>IF(OR($B4622="",P$3&lt;$D4622+Настройки!$B$7),0,MAX(0,$E4622-MAX(0,SUMIFS(Тех_Движение!$G$2:$G$5111,Тех_Движение!$D$2:$D$5111,$C4622,Тех_Движение!$B$2:$B$5111,"&lt;="&amp;P$3)-$F4622)))</f>
        <v/>
      </c>
      <c r="Q4622" s="54">
        <f>IF(OR($B4622="",Q$3&lt;$D4622+Настройки!$B$7),0,MAX(0,$E4622-MAX(0,SUMIFS(Тех_Движение!$G$2:$G$5111,Тех_Движение!$D$2:$D$5111,$C4622,Тех_Движение!$B$2:$B$5111,"&lt;="&amp;Q$3)-$F4622)))</f>
        <v/>
      </c>
      <c r="R4622" s="54">
        <f>IF($B4622="","",SUM($K4622:$Q4622))</f>
        <v/>
      </c>
      <c r="S4622" s="56">
        <f>IF($B4622="","",VLOOKUP($C4622,Настройки!$A$11:$L$17,9,FALSE))</f>
        <v/>
      </c>
      <c r="T4622" s="56">
        <f>IF($B4622="","",$R4622*$S4622)</f>
        <v/>
      </c>
    </row>
    <row r="4623">
      <c r="A4623" s="20">
        <f>Тех_Движение!$A$4620</f>
        <v/>
      </c>
      <c r="B4623" s="20">
        <f>IF(Тех_Движение!$F$4620&gt;0,Тех_Движение!$I$4620,"")</f>
        <v/>
      </c>
      <c r="C4623" s="20">
        <f>IF($B4623="","",Тех_Движение!$D$4620)</f>
        <v/>
      </c>
      <c r="D4623" s="42">
        <f>IF($B4623="","",Тех_Движение!$B$4620)</f>
        <v/>
      </c>
      <c r="E4623" s="54">
        <f>IF($B4623="","",Тех_Движение!$F$4620)</f>
        <v/>
      </c>
      <c r="F4623" s="54">
        <f>IF($B4623="","",SUMIFS($E$5:$E4622,$C$5:$C4622,$C4623))</f>
        <v/>
      </c>
      <c r="G4623" s="54">
        <f>IF($B4623="","",MAX(0,$E4623-MAX(0,SUMIFS(Тех_Движение!$G$2:$G$5111,Тех_Движение!$D$2:$D$5111,$C4623,Тех_Движение!$B$2:$B$5111,"&lt;="&amp;Настройки!$B$5-1)-$F4623)))</f>
        <v/>
      </c>
      <c r="H4623" s="54">
        <f>IF($B4623="","",IF(AND($D4623&gt;=Настройки!$B$5,$D4623&lt;=Настройки!$B$6),$E4623,0))</f>
        <v/>
      </c>
      <c r="I4623" s="54">
        <f>IF($B4623="","",$G4623+$H4623-$J4623)</f>
        <v/>
      </c>
      <c r="J4623" s="54">
        <f>IF($B4623="","",MAX(0,$E4623-MAX(0,SUMIFS(Тех_Движение!$G$2:$G$5111,Тех_Движение!$D$2:$D$5111,$C4623,Тех_Движение!$B$2:$B$5111,"&lt;="&amp;Настройки!$B$6)-$F4623)))</f>
        <v/>
      </c>
      <c r="K4623" s="54">
        <f>IF(OR($B4623="",K$3&lt;$D4623+Настройки!$B$7),0,MAX(0,$E4623-MAX(0,SUMIFS(Тех_Движение!$G$2:$G$5111,Тех_Движение!$D$2:$D$5111,$C4623,Тех_Движение!$B$2:$B$5111,"&lt;="&amp;K$3)-$F4623)))</f>
        <v/>
      </c>
      <c r="L4623" s="54">
        <f>IF(OR($B4623="",L$3&lt;$D4623+Настройки!$B$7),0,MAX(0,$E4623-MAX(0,SUMIFS(Тех_Движение!$G$2:$G$5111,Тех_Движение!$D$2:$D$5111,$C4623,Тех_Движение!$B$2:$B$5111,"&lt;="&amp;L$3)-$F4623)))</f>
        <v/>
      </c>
      <c r="M4623" s="54">
        <f>IF(OR($B4623="",M$3&lt;$D4623+Настройки!$B$7),0,MAX(0,$E4623-MAX(0,SUMIFS(Тех_Движение!$G$2:$G$5111,Тех_Движение!$D$2:$D$5111,$C4623,Тех_Движение!$B$2:$B$5111,"&lt;="&amp;M$3)-$F4623)))</f>
        <v/>
      </c>
      <c r="N4623" s="54">
        <f>IF(OR($B4623="",N$3&lt;$D4623+Настройки!$B$7),0,MAX(0,$E4623-MAX(0,SUMIFS(Тех_Движение!$G$2:$G$5111,Тех_Движение!$D$2:$D$5111,$C4623,Тех_Движение!$B$2:$B$5111,"&lt;="&amp;N$3)-$F4623)))</f>
        <v/>
      </c>
      <c r="O4623" s="54">
        <f>IF(OR($B4623="",O$3&lt;$D4623+Настройки!$B$7),0,MAX(0,$E4623-MAX(0,SUMIFS(Тех_Движение!$G$2:$G$5111,Тех_Движение!$D$2:$D$5111,$C4623,Тех_Движение!$B$2:$B$5111,"&lt;="&amp;O$3)-$F4623)))</f>
        <v/>
      </c>
      <c r="P4623" s="54">
        <f>IF(OR($B4623="",P$3&lt;$D4623+Настройки!$B$7),0,MAX(0,$E4623-MAX(0,SUMIFS(Тех_Движение!$G$2:$G$5111,Тех_Движение!$D$2:$D$5111,$C4623,Тех_Движение!$B$2:$B$5111,"&lt;="&amp;P$3)-$F4623)))</f>
        <v/>
      </c>
      <c r="Q4623" s="54">
        <f>IF(OR($B4623="",Q$3&lt;$D4623+Настройки!$B$7),0,MAX(0,$E4623-MAX(0,SUMIFS(Тех_Движение!$G$2:$G$5111,Тех_Движение!$D$2:$D$5111,$C4623,Тех_Движение!$B$2:$B$5111,"&lt;="&amp;Q$3)-$F4623)))</f>
        <v/>
      </c>
      <c r="R4623" s="54">
        <f>IF($B4623="","",SUM($K4623:$Q4623))</f>
        <v/>
      </c>
      <c r="S4623" s="56">
        <f>IF($B4623="","",VLOOKUP($C4623,Настройки!$A$11:$L$17,9,FALSE))</f>
        <v/>
      </c>
      <c r="T4623" s="56">
        <f>IF($B4623="","",$R4623*$S4623)</f>
        <v/>
      </c>
    </row>
    <row r="4624">
      <c r="A4624" s="20">
        <f>Тех_Движение!$A$4621</f>
        <v/>
      </c>
      <c r="B4624" s="20">
        <f>IF(Тех_Движение!$F$4621&gt;0,Тех_Движение!$I$4621,"")</f>
        <v/>
      </c>
      <c r="C4624" s="20">
        <f>IF($B4624="","",Тех_Движение!$D$4621)</f>
        <v/>
      </c>
      <c r="D4624" s="42">
        <f>IF($B4624="","",Тех_Движение!$B$4621)</f>
        <v/>
      </c>
      <c r="E4624" s="54">
        <f>IF($B4624="","",Тех_Движение!$F$4621)</f>
        <v/>
      </c>
      <c r="F4624" s="54">
        <f>IF($B4624="","",SUMIFS($E$5:$E4623,$C$5:$C4623,$C4624))</f>
        <v/>
      </c>
      <c r="G4624" s="54">
        <f>IF($B4624="","",MAX(0,$E4624-MAX(0,SUMIFS(Тех_Движение!$G$2:$G$5111,Тех_Движение!$D$2:$D$5111,$C4624,Тех_Движение!$B$2:$B$5111,"&lt;="&amp;Настройки!$B$5-1)-$F4624)))</f>
        <v/>
      </c>
      <c r="H4624" s="54">
        <f>IF($B4624="","",IF(AND($D4624&gt;=Настройки!$B$5,$D4624&lt;=Настройки!$B$6),$E4624,0))</f>
        <v/>
      </c>
      <c r="I4624" s="54">
        <f>IF($B4624="","",$G4624+$H4624-$J4624)</f>
        <v/>
      </c>
      <c r="J4624" s="54">
        <f>IF($B4624="","",MAX(0,$E4624-MAX(0,SUMIFS(Тех_Движение!$G$2:$G$5111,Тех_Движение!$D$2:$D$5111,$C4624,Тех_Движение!$B$2:$B$5111,"&lt;="&amp;Настройки!$B$6)-$F4624)))</f>
        <v/>
      </c>
      <c r="K4624" s="54">
        <f>IF(OR($B4624="",K$3&lt;$D4624+Настройки!$B$7),0,MAX(0,$E4624-MAX(0,SUMIFS(Тех_Движение!$G$2:$G$5111,Тех_Движение!$D$2:$D$5111,$C4624,Тех_Движение!$B$2:$B$5111,"&lt;="&amp;K$3)-$F4624)))</f>
        <v/>
      </c>
      <c r="L4624" s="54">
        <f>IF(OR($B4624="",L$3&lt;$D4624+Настройки!$B$7),0,MAX(0,$E4624-MAX(0,SUMIFS(Тех_Движение!$G$2:$G$5111,Тех_Движение!$D$2:$D$5111,$C4624,Тех_Движение!$B$2:$B$5111,"&lt;="&amp;L$3)-$F4624)))</f>
        <v/>
      </c>
      <c r="M4624" s="54">
        <f>IF(OR($B4624="",M$3&lt;$D4624+Настройки!$B$7),0,MAX(0,$E4624-MAX(0,SUMIFS(Тех_Движение!$G$2:$G$5111,Тех_Движение!$D$2:$D$5111,$C4624,Тех_Движение!$B$2:$B$5111,"&lt;="&amp;M$3)-$F4624)))</f>
        <v/>
      </c>
      <c r="N4624" s="54">
        <f>IF(OR($B4624="",N$3&lt;$D4624+Настройки!$B$7),0,MAX(0,$E4624-MAX(0,SUMIFS(Тех_Движение!$G$2:$G$5111,Тех_Движение!$D$2:$D$5111,$C4624,Тех_Движение!$B$2:$B$5111,"&lt;="&amp;N$3)-$F4624)))</f>
        <v/>
      </c>
      <c r="O4624" s="54">
        <f>IF(OR($B4624="",O$3&lt;$D4624+Настройки!$B$7),0,MAX(0,$E4624-MAX(0,SUMIFS(Тех_Движение!$G$2:$G$5111,Тех_Движение!$D$2:$D$5111,$C4624,Тех_Движение!$B$2:$B$5111,"&lt;="&amp;O$3)-$F4624)))</f>
        <v/>
      </c>
      <c r="P4624" s="54">
        <f>IF(OR($B4624="",P$3&lt;$D4624+Настройки!$B$7),0,MAX(0,$E4624-MAX(0,SUMIFS(Тех_Движение!$G$2:$G$5111,Тех_Движение!$D$2:$D$5111,$C4624,Тех_Движение!$B$2:$B$5111,"&lt;="&amp;P$3)-$F4624)))</f>
        <v/>
      </c>
      <c r="Q4624" s="54">
        <f>IF(OR($B4624="",Q$3&lt;$D4624+Настройки!$B$7),0,MAX(0,$E4624-MAX(0,SUMIFS(Тех_Движение!$G$2:$G$5111,Тех_Движение!$D$2:$D$5111,$C4624,Тех_Движение!$B$2:$B$5111,"&lt;="&amp;Q$3)-$F4624)))</f>
        <v/>
      </c>
      <c r="R4624" s="54">
        <f>IF($B4624="","",SUM($K4624:$Q4624))</f>
        <v/>
      </c>
      <c r="S4624" s="56">
        <f>IF($B4624="","",VLOOKUP($C4624,Настройки!$A$11:$L$17,9,FALSE))</f>
        <v/>
      </c>
      <c r="T4624" s="56">
        <f>IF($B4624="","",$R4624*$S4624)</f>
        <v/>
      </c>
    </row>
    <row r="4625">
      <c r="A4625" s="20">
        <f>Тех_Движение!$A$4622</f>
        <v/>
      </c>
      <c r="B4625" s="20">
        <f>IF(Тех_Движение!$F$4622&gt;0,Тех_Движение!$I$4622,"")</f>
        <v/>
      </c>
      <c r="C4625" s="20">
        <f>IF($B4625="","",Тех_Движение!$D$4622)</f>
        <v/>
      </c>
      <c r="D4625" s="42">
        <f>IF($B4625="","",Тех_Движение!$B$4622)</f>
        <v/>
      </c>
      <c r="E4625" s="54">
        <f>IF($B4625="","",Тех_Движение!$F$4622)</f>
        <v/>
      </c>
      <c r="F4625" s="54">
        <f>IF($B4625="","",SUMIFS($E$5:$E4624,$C$5:$C4624,$C4625))</f>
        <v/>
      </c>
      <c r="G4625" s="54">
        <f>IF($B4625="","",MAX(0,$E4625-MAX(0,SUMIFS(Тех_Движение!$G$2:$G$5111,Тех_Движение!$D$2:$D$5111,$C4625,Тех_Движение!$B$2:$B$5111,"&lt;="&amp;Настройки!$B$5-1)-$F4625)))</f>
        <v/>
      </c>
      <c r="H4625" s="54">
        <f>IF($B4625="","",IF(AND($D4625&gt;=Настройки!$B$5,$D4625&lt;=Настройки!$B$6),$E4625,0))</f>
        <v/>
      </c>
      <c r="I4625" s="54">
        <f>IF($B4625="","",$G4625+$H4625-$J4625)</f>
        <v/>
      </c>
      <c r="J4625" s="54">
        <f>IF($B4625="","",MAX(0,$E4625-MAX(0,SUMIFS(Тех_Движение!$G$2:$G$5111,Тех_Движение!$D$2:$D$5111,$C4625,Тех_Движение!$B$2:$B$5111,"&lt;="&amp;Настройки!$B$6)-$F4625)))</f>
        <v/>
      </c>
      <c r="K4625" s="54">
        <f>IF(OR($B4625="",K$3&lt;$D4625+Настройки!$B$7),0,MAX(0,$E4625-MAX(0,SUMIFS(Тех_Движение!$G$2:$G$5111,Тех_Движение!$D$2:$D$5111,$C4625,Тех_Движение!$B$2:$B$5111,"&lt;="&amp;K$3)-$F4625)))</f>
        <v/>
      </c>
      <c r="L4625" s="54">
        <f>IF(OR($B4625="",L$3&lt;$D4625+Настройки!$B$7),0,MAX(0,$E4625-MAX(0,SUMIFS(Тех_Движение!$G$2:$G$5111,Тех_Движение!$D$2:$D$5111,$C4625,Тех_Движение!$B$2:$B$5111,"&lt;="&amp;L$3)-$F4625)))</f>
        <v/>
      </c>
      <c r="M4625" s="54">
        <f>IF(OR($B4625="",M$3&lt;$D4625+Настройки!$B$7),0,MAX(0,$E4625-MAX(0,SUMIFS(Тех_Движение!$G$2:$G$5111,Тех_Движение!$D$2:$D$5111,$C4625,Тех_Движение!$B$2:$B$5111,"&lt;="&amp;M$3)-$F4625)))</f>
        <v/>
      </c>
      <c r="N4625" s="54">
        <f>IF(OR($B4625="",N$3&lt;$D4625+Настройки!$B$7),0,MAX(0,$E4625-MAX(0,SUMIFS(Тех_Движение!$G$2:$G$5111,Тех_Движение!$D$2:$D$5111,$C4625,Тех_Движение!$B$2:$B$5111,"&lt;="&amp;N$3)-$F4625)))</f>
        <v/>
      </c>
      <c r="O4625" s="54">
        <f>IF(OR($B4625="",O$3&lt;$D4625+Настройки!$B$7),0,MAX(0,$E4625-MAX(0,SUMIFS(Тех_Движение!$G$2:$G$5111,Тех_Движение!$D$2:$D$5111,$C4625,Тех_Движение!$B$2:$B$5111,"&lt;="&amp;O$3)-$F4625)))</f>
        <v/>
      </c>
      <c r="P4625" s="54">
        <f>IF(OR($B4625="",P$3&lt;$D4625+Настройки!$B$7),0,MAX(0,$E4625-MAX(0,SUMIFS(Тех_Движение!$G$2:$G$5111,Тех_Движение!$D$2:$D$5111,$C4625,Тех_Движение!$B$2:$B$5111,"&lt;="&amp;P$3)-$F4625)))</f>
        <v/>
      </c>
      <c r="Q4625" s="54">
        <f>IF(OR($B4625="",Q$3&lt;$D4625+Настройки!$B$7),0,MAX(0,$E4625-MAX(0,SUMIFS(Тех_Движение!$G$2:$G$5111,Тех_Движение!$D$2:$D$5111,$C4625,Тех_Движение!$B$2:$B$5111,"&lt;="&amp;Q$3)-$F4625)))</f>
        <v/>
      </c>
      <c r="R4625" s="54">
        <f>IF($B4625="","",SUM($K4625:$Q4625))</f>
        <v/>
      </c>
      <c r="S4625" s="56">
        <f>IF($B4625="","",VLOOKUP($C4625,Настройки!$A$11:$L$17,9,FALSE))</f>
        <v/>
      </c>
      <c r="T4625" s="56">
        <f>IF($B4625="","",$R4625*$S4625)</f>
        <v/>
      </c>
    </row>
    <row r="4626">
      <c r="A4626" s="20">
        <f>Тех_Движение!$A$4623</f>
        <v/>
      </c>
      <c r="B4626" s="20">
        <f>IF(Тех_Движение!$F$4623&gt;0,Тех_Движение!$I$4623,"")</f>
        <v/>
      </c>
      <c r="C4626" s="20">
        <f>IF($B4626="","",Тех_Движение!$D$4623)</f>
        <v/>
      </c>
      <c r="D4626" s="42">
        <f>IF($B4626="","",Тех_Движение!$B$4623)</f>
        <v/>
      </c>
      <c r="E4626" s="54">
        <f>IF($B4626="","",Тех_Движение!$F$4623)</f>
        <v/>
      </c>
      <c r="F4626" s="54">
        <f>IF($B4626="","",SUMIFS($E$5:$E4625,$C$5:$C4625,$C4626))</f>
        <v/>
      </c>
      <c r="G4626" s="54">
        <f>IF($B4626="","",MAX(0,$E4626-MAX(0,SUMIFS(Тех_Движение!$G$2:$G$5111,Тех_Движение!$D$2:$D$5111,$C4626,Тех_Движение!$B$2:$B$5111,"&lt;="&amp;Настройки!$B$5-1)-$F4626)))</f>
        <v/>
      </c>
      <c r="H4626" s="54">
        <f>IF($B4626="","",IF(AND($D4626&gt;=Настройки!$B$5,$D4626&lt;=Настройки!$B$6),$E4626,0))</f>
        <v/>
      </c>
      <c r="I4626" s="54">
        <f>IF($B4626="","",$G4626+$H4626-$J4626)</f>
        <v/>
      </c>
      <c r="J4626" s="54">
        <f>IF($B4626="","",MAX(0,$E4626-MAX(0,SUMIFS(Тех_Движение!$G$2:$G$5111,Тех_Движение!$D$2:$D$5111,$C4626,Тех_Движение!$B$2:$B$5111,"&lt;="&amp;Настройки!$B$6)-$F4626)))</f>
        <v/>
      </c>
      <c r="K4626" s="54">
        <f>IF(OR($B4626="",K$3&lt;$D4626+Настройки!$B$7),0,MAX(0,$E4626-MAX(0,SUMIFS(Тех_Движение!$G$2:$G$5111,Тех_Движение!$D$2:$D$5111,$C4626,Тех_Движение!$B$2:$B$5111,"&lt;="&amp;K$3)-$F4626)))</f>
        <v/>
      </c>
      <c r="L4626" s="54">
        <f>IF(OR($B4626="",L$3&lt;$D4626+Настройки!$B$7),0,MAX(0,$E4626-MAX(0,SUMIFS(Тех_Движение!$G$2:$G$5111,Тех_Движение!$D$2:$D$5111,$C4626,Тех_Движение!$B$2:$B$5111,"&lt;="&amp;L$3)-$F4626)))</f>
        <v/>
      </c>
      <c r="M4626" s="54">
        <f>IF(OR($B4626="",M$3&lt;$D4626+Настройки!$B$7),0,MAX(0,$E4626-MAX(0,SUMIFS(Тех_Движение!$G$2:$G$5111,Тех_Движение!$D$2:$D$5111,$C4626,Тех_Движение!$B$2:$B$5111,"&lt;="&amp;M$3)-$F4626)))</f>
        <v/>
      </c>
      <c r="N4626" s="54">
        <f>IF(OR($B4626="",N$3&lt;$D4626+Настройки!$B$7),0,MAX(0,$E4626-MAX(0,SUMIFS(Тех_Движение!$G$2:$G$5111,Тех_Движение!$D$2:$D$5111,$C4626,Тех_Движение!$B$2:$B$5111,"&lt;="&amp;N$3)-$F4626)))</f>
        <v/>
      </c>
      <c r="O4626" s="54">
        <f>IF(OR($B4626="",O$3&lt;$D4626+Настройки!$B$7),0,MAX(0,$E4626-MAX(0,SUMIFS(Тех_Движение!$G$2:$G$5111,Тех_Движение!$D$2:$D$5111,$C4626,Тех_Движение!$B$2:$B$5111,"&lt;="&amp;O$3)-$F4626)))</f>
        <v/>
      </c>
      <c r="P4626" s="54">
        <f>IF(OR($B4626="",P$3&lt;$D4626+Настройки!$B$7),0,MAX(0,$E4626-MAX(0,SUMIFS(Тех_Движение!$G$2:$G$5111,Тех_Движение!$D$2:$D$5111,$C4626,Тех_Движение!$B$2:$B$5111,"&lt;="&amp;P$3)-$F4626)))</f>
        <v/>
      </c>
      <c r="Q4626" s="54">
        <f>IF(OR($B4626="",Q$3&lt;$D4626+Настройки!$B$7),0,MAX(0,$E4626-MAX(0,SUMIFS(Тех_Движение!$G$2:$G$5111,Тех_Движение!$D$2:$D$5111,$C4626,Тех_Движение!$B$2:$B$5111,"&lt;="&amp;Q$3)-$F4626)))</f>
        <v/>
      </c>
      <c r="R4626" s="54">
        <f>IF($B4626="","",SUM($K4626:$Q4626))</f>
        <v/>
      </c>
      <c r="S4626" s="56">
        <f>IF($B4626="","",VLOOKUP($C4626,Настройки!$A$11:$L$17,9,FALSE))</f>
        <v/>
      </c>
      <c r="T4626" s="56">
        <f>IF($B4626="","",$R4626*$S4626)</f>
        <v/>
      </c>
    </row>
    <row r="4627">
      <c r="A4627" s="20">
        <f>Тех_Движение!$A$4624</f>
        <v/>
      </c>
      <c r="B4627" s="20">
        <f>IF(Тех_Движение!$F$4624&gt;0,Тех_Движение!$I$4624,"")</f>
        <v/>
      </c>
      <c r="C4627" s="20">
        <f>IF($B4627="","",Тех_Движение!$D$4624)</f>
        <v/>
      </c>
      <c r="D4627" s="42">
        <f>IF($B4627="","",Тех_Движение!$B$4624)</f>
        <v/>
      </c>
      <c r="E4627" s="54">
        <f>IF($B4627="","",Тех_Движение!$F$4624)</f>
        <v/>
      </c>
      <c r="F4627" s="54">
        <f>IF($B4627="","",SUMIFS($E$5:$E4626,$C$5:$C4626,$C4627))</f>
        <v/>
      </c>
      <c r="G4627" s="54">
        <f>IF($B4627="","",MAX(0,$E4627-MAX(0,SUMIFS(Тех_Движение!$G$2:$G$5111,Тех_Движение!$D$2:$D$5111,$C4627,Тех_Движение!$B$2:$B$5111,"&lt;="&amp;Настройки!$B$5-1)-$F4627)))</f>
        <v/>
      </c>
      <c r="H4627" s="54">
        <f>IF($B4627="","",IF(AND($D4627&gt;=Настройки!$B$5,$D4627&lt;=Настройки!$B$6),$E4627,0))</f>
        <v/>
      </c>
      <c r="I4627" s="54">
        <f>IF($B4627="","",$G4627+$H4627-$J4627)</f>
        <v/>
      </c>
      <c r="J4627" s="54">
        <f>IF($B4627="","",MAX(0,$E4627-MAX(0,SUMIFS(Тех_Движение!$G$2:$G$5111,Тех_Движение!$D$2:$D$5111,$C4627,Тех_Движение!$B$2:$B$5111,"&lt;="&amp;Настройки!$B$6)-$F4627)))</f>
        <v/>
      </c>
      <c r="K4627" s="54">
        <f>IF(OR($B4627="",K$3&lt;$D4627+Настройки!$B$7),0,MAX(0,$E4627-MAX(0,SUMIFS(Тех_Движение!$G$2:$G$5111,Тех_Движение!$D$2:$D$5111,$C4627,Тех_Движение!$B$2:$B$5111,"&lt;="&amp;K$3)-$F4627)))</f>
        <v/>
      </c>
      <c r="L4627" s="54">
        <f>IF(OR($B4627="",L$3&lt;$D4627+Настройки!$B$7),0,MAX(0,$E4627-MAX(0,SUMIFS(Тех_Движение!$G$2:$G$5111,Тех_Движение!$D$2:$D$5111,$C4627,Тех_Движение!$B$2:$B$5111,"&lt;="&amp;L$3)-$F4627)))</f>
        <v/>
      </c>
      <c r="M4627" s="54">
        <f>IF(OR($B4627="",M$3&lt;$D4627+Настройки!$B$7),0,MAX(0,$E4627-MAX(0,SUMIFS(Тех_Движение!$G$2:$G$5111,Тех_Движение!$D$2:$D$5111,$C4627,Тех_Движение!$B$2:$B$5111,"&lt;="&amp;M$3)-$F4627)))</f>
        <v/>
      </c>
      <c r="N4627" s="54">
        <f>IF(OR($B4627="",N$3&lt;$D4627+Настройки!$B$7),0,MAX(0,$E4627-MAX(0,SUMIFS(Тех_Движение!$G$2:$G$5111,Тех_Движение!$D$2:$D$5111,$C4627,Тех_Движение!$B$2:$B$5111,"&lt;="&amp;N$3)-$F4627)))</f>
        <v/>
      </c>
      <c r="O4627" s="54">
        <f>IF(OR($B4627="",O$3&lt;$D4627+Настройки!$B$7),0,MAX(0,$E4627-MAX(0,SUMIFS(Тех_Движение!$G$2:$G$5111,Тех_Движение!$D$2:$D$5111,$C4627,Тех_Движение!$B$2:$B$5111,"&lt;="&amp;O$3)-$F4627)))</f>
        <v/>
      </c>
      <c r="P4627" s="54">
        <f>IF(OR($B4627="",P$3&lt;$D4627+Настройки!$B$7),0,MAX(0,$E4627-MAX(0,SUMIFS(Тех_Движение!$G$2:$G$5111,Тех_Движение!$D$2:$D$5111,$C4627,Тех_Движение!$B$2:$B$5111,"&lt;="&amp;P$3)-$F4627)))</f>
        <v/>
      </c>
      <c r="Q4627" s="54">
        <f>IF(OR($B4627="",Q$3&lt;$D4627+Настройки!$B$7),0,MAX(0,$E4627-MAX(0,SUMIFS(Тех_Движение!$G$2:$G$5111,Тех_Движение!$D$2:$D$5111,$C4627,Тех_Движение!$B$2:$B$5111,"&lt;="&amp;Q$3)-$F4627)))</f>
        <v/>
      </c>
      <c r="R4627" s="54">
        <f>IF($B4627="","",SUM($K4627:$Q4627))</f>
        <v/>
      </c>
      <c r="S4627" s="56">
        <f>IF($B4627="","",VLOOKUP($C4627,Настройки!$A$11:$L$17,9,FALSE))</f>
        <v/>
      </c>
      <c r="T4627" s="56">
        <f>IF($B4627="","",$R4627*$S4627)</f>
        <v/>
      </c>
    </row>
    <row r="4628">
      <c r="A4628" s="20">
        <f>Тех_Движение!$A$4625</f>
        <v/>
      </c>
      <c r="B4628" s="20">
        <f>IF(Тех_Движение!$F$4625&gt;0,Тех_Движение!$I$4625,"")</f>
        <v/>
      </c>
      <c r="C4628" s="20">
        <f>IF($B4628="","",Тех_Движение!$D$4625)</f>
        <v/>
      </c>
      <c r="D4628" s="42">
        <f>IF($B4628="","",Тех_Движение!$B$4625)</f>
        <v/>
      </c>
      <c r="E4628" s="54">
        <f>IF($B4628="","",Тех_Движение!$F$4625)</f>
        <v/>
      </c>
      <c r="F4628" s="54">
        <f>IF($B4628="","",SUMIFS($E$5:$E4627,$C$5:$C4627,$C4628))</f>
        <v/>
      </c>
      <c r="G4628" s="54">
        <f>IF($B4628="","",MAX(0,$E4628-MAX(0,SUMIFS(Тех_Движение!$G$2:$G$5111,Тех_Движение!$D$2:$D$5111,$C4628,Тех_Движение!$B$2:$B$5111,"&lt;="&amp;Настройки!$B$5-1)-$F4628)))</f>
        <v/>
      </c>
      <c r="H4628" s="54">
        <f>IF($B4628="","",IF(AND($D4628&gt;=Настройки!$B$5,$D4628&lt;=Настройки!$B$6),$E4628,0))</f>
        <v/>
      </c>
      <c r="I4628" s="54">
        <f>IF($B4628="","",$G4628+$H4628-$J4628)</f>
        <v/>
      </c>
      <c r="J4628" s="54">
        <f>IF($B4628="","",MAX(0,$E4628-MAX(0,SUMIFS(Тех_Движение!$G$2:$G$5111,Тех_Движение!$D$2:$D$5111,$C4628,Тех_Движение!$B$2:$B$5111,"&lt;="&amp;Настройки!$B$6)-$F4628)))</f>
        <v/>
      </c>
      <c r="K4628" s="54">
        <f>IF(OR($B4628="",K$3&lt;$D4628+Настройки!$B$7),0,MAX(0,$E4628-MAX(0,SUMIFS(Тех_Движение!$G$2:$G$5111,Тех_Движение!$D$2:$D$5111,$C4628,Тех_Движение!$B$2:$B$5111,"&lt;="&amp;K$3)-$F4628)))</f>
        <v/>
      </c>
      <c r="L4628" s="54">
        <f>IF(OR($B4628="",L$3&lt;$D4628+Настройки!$B$7),0,MAX(0,$E4628-MAX(0,SUMIFS(Тех_Движение!$G$2:$G$5111,Тех_Движение!$D$2:$D$5111,$C4628,Тех_Движение!$B$2:$B$5111,"&lt;="&amp;L$3)-$F4628)))</f>
        <v/>
      </c>
      <c r="M4628" s="54">
        <f>IF(OR($B4628="",M$3&lt;$D4628+Настройки!$B$7),0,MAX(0,$E4628-MAX(0,SUMIFS(Тех_Движение!$G$2:$G$5111,Тех_Движение!$D$2:$D$5111,$C4628,Тех_Движение!$B$2:$B$5111,"&lt;="&amp;M$3)-$F4628)))</f>
        <v/>
      </c>
      <c r="N4628" s="54">
        <f>IF(OR($B4628="",N$3&lt;$D4628+Настройки!$B$7),0,MAX(0,$E4628-MAX(0,SUMIFS(Тех_Движение!$G$2:$G$5111,Тех_Движение!$D$2:$D$5111,$C4628,Тех_Движение!$B$2:$B$5111,"&lt;="&amp;N$3)-$F4628)))</f>
        <v/>
      </c>
      <c r="O4628" s="54">
        <f>IF(OR($B4628="",O$3&lt;$D4628+Настройки!$B$7),0,MAX(0,$E4628-MAX(0,SUMIFS(Тех_Движение!$G$2:$G$5111,Тех_Движение!$D$2:$D$5111,$C4628,Тех_Движение!$B$2:$B$5111,"&lt;="&amp;O$3)-$F4628)))</f>
        <v/>
      </c>
      <c r="P4628" s="54">
        <f>IF(OR($B4628="",P$3&lt;$D4628+Настройки!$B$7),0,MAX(0,$E4628-MAX(0,SUMIFS(Тех_Движение!$G$2:$G$5111,Тех_Движение!$D$2:$D$5111,$C4628,Тех_Движение!$B$2:$B$5111,"&lt;="&amp;P$3)-$F4628)))</f>
        <v/>
      </c>
      <c r="Q4628" s="54">
        <f>IF(OR($B4628="",Q$3&lt;$D4628+Настройки!$B$7),0,MAX(0,$E4628-MAX(0,SUMIFS(Тех_Движение!$G$2:$G$5111,Тех_Движение!$D$2:$D$5111,$C4628,Тех_Движение!$B$2:$B$5111,"&lt;="&amp;Q$3)-$F4628)))</f>
        <v/>
      </c>
      <c r="R4628" s="54">
        <f>IF($B4628="","",SUM($K4628:$Q4628))</f>
        <v/>
      </c>
      <c r="S4628" s="56">
        <f>IF($B4628="","",VLOOKUP($C4628,Настройки!$A$11:$L$17,9,FALSE))</f>
        <v/>
      </c>
      <c r="T4628" s="56">
        <f>IF($B4628="","",$R4628*$S4628)</f>
        <v/>
      </c>
    </row>
    <row r="4629">
      <c r="A4629" s="20">
        <f>Тех_Движение!$A$4626</f>
        <v/>
      </c>
      <c r="B4629" s="20">
        <f>IF(Тех_Движение!$F$4626&gt;0,Тех_Движение!$I$4626,"")</f>
        <v/>
      </c>
      <c r="C4629" s="20">
        <f>IF($B4629="","",Тех_Движение!$D$4626)</f>
        <v/>
      </c>
      <c r="D4629" s="42">
        <f>IF($B4629="","",Тех_Движение!$B$4626)</f>
        <v/>
      </c>
      <c r="E4629" s="54">
        <f>IF($B4629="","",Тех_Движение!$F$4626)</f>
        <v/>
      </c>
      <c r="F4629" s="54">
        <f>IF($B4629="","",SUMIFS($E$5:$E4628,$C$5:$C4628,$C4629))</f>
        <v/>
      </c>
      <c r="G4629" s="54">
        <f>IF($B4629="","",MAX(0,$E4629-MAX(0,SUMIFS(Тех_Движение!$G$2:$G$5111,Тех_Движение!$D$2:$D$5111,$C4629,Тех_Движение!$B$2:$B$5111,"&lt;="&amp;Настройки!$B$5-1)-$F4629)))</f>
        <v/>
      </c>
      <c r="H4629" s="54">
        <f>IF($B4629="","",IF(AND($D4629&gt;=Настройки!$B$5,$D4629&lt;=Настройки!$B$6),$E4629,0))</f>
        <v/>
      </c>
      <c r="I4629" s="54">
        <f>IF($B4629="","",$G4629+$H4629-$J4629)</f>
        <v/>
      </c>
      <c r="J4629" s="54">
        <f>IF($B4629="","",MAX(0,$E4629-MAX(0,SUMIFS(Тех_Движение!$G$2:$G$5111,Тех_Движение!$D$2:$D$5111,$C4629,Тех_Движение!$B$2:$B$5111,"&lt;="&amp;Настройки!$B$6)-$F4629)))</f>
        <v/>
      </c>
      <c r="K4629" s="54">
        <f>IF(OR($B4629="",K$3&lt;$D4629+Настройки!$B$7),0,MAX(0,$E4629-MAX(0,SUMIFS(Тех_Движение!$G$2:$G$5111,Тех_Движение!$D$2:$D$5111,$C4629,Тех_Движение!$B$2:$B$5111,"&lt;="&amp;K$3)-$F4629)))</f>
        <v/>
      </c>
      <c r="L4629" s="54">
        <f>IF(OR($B4629="",L$3&lt;$D4629+Настройки!$B$7),0,MAX(0,$E4629-MAX(0,SUMIFS(Тех_Движение!$G$2:$G$5111,Тех_Движение!$D$2:$D$5111,$C4629,Тех_Движение!$B$2:$B$5111,"&lt;="&amp;L$3)-$F4629)))</f>
        <v/>
      </c>
      <c r="M4629" s="54">
        <f>IF(OR($B4629="",M$3&lt;$D4629+Настройки!$B$7),0,MAX(0,$E4629-MAX(0,SUMIFS(Тех_Движение!$G$2:$G$5111,Тех_Движение!$D$2:$D$5111,$C4629,Тех_Движение!$B$2:$B$5111,"&lt;="&amp;M$3)-$F4629)))</f>
        <v/>
      </c>
      <c r="N4629" s="54">
        <f>IF(OR($B4629="",N$3&lt;$D4629+Настройки!$B$7),0,MAX(0,$E4629-MAX(0,SUMIFS(Тех_Движение!$G$2:$G$5111,Тех_Движение!$D$2:$D$5111,$C4629,Тех_Движение!$B$2:$B$5111,"&lt;="&amp;N$3)-$F4629)))</f>
        <v/>
      </c>
      <c r="O4629" s="54">
        <f>IF(OR($B4629="",O$3&lt;$D4629+Настройки!$B$7),0,MAX(0,$E4629-MAX(0,SUMIFS(Тех_Движение!$G$2:$G$5111,Тех_Движение!$D$2:$D$5111,$C4629,Тех_Движение!$B$2:$B$5111,"&lt;="&amp;O$3)-$F4629)))</f>
        <v/>
      </c>
      <c r="P4629" s="54">
        <f>IF(OR($B4629="",P$3&lt;$D4629+Настройки!$B$7),0,MAX(0,$E4629-MAX(0,SUMIFS(Тех_Движение!$G$2:$G$5111,Тех_Движение!$D$2:$D$5111,$C4629,Тех_Движение!$B$2:$B$5111,"&lt;="&amp;P$3)-$F4629)))</f>
        <v/>
      </c>
      <c r="Q4629" s="54">
        <f>IF(OR($B4629="",Q$3&lt;$D4629+Настройки!$B$7),0,MAX(0,$E4629-MAX(0,SUMIFS(Тех_Движение!$G$2:$G$5111,Тех_Движение!$D$2:$D$5111,$C4629,Тех_Движение!$B$2:$B$5111,"&lt;="&amp;Q$3)-$F4629)))</f>
        <v/>
      </c>
      <c r="R4629" s="54">
        <f>IF($B4629="","",SUM($K4629:$Q4629))</f>
        <v/>
      </c>
      <c r="S4629" s="56">
        <f>IF($B4629="","",VLOOKUP($C4629,Настройки!$A$11:$L$17,9,FALSE))</f>
        <v/>
      </c>
      <c r="T4629" s="56">
        <f>IF($B4629="","",$R4629*$S4629)</f>
        <v/>
      </c>
    </row>
    <row r="4630">
      <c r="A4630" s="20">
        <f>Тех_Движение!$A$4627</f>
        <v/>
      </c>
      <c r="B4630" s="20">
        <f>IF(Тех_Движение!$F$4627&gt;0,Тех_Движение!$I$4627,"")</f>
        <v/>
      </c>
      <c r="C4630" s="20">
        <f>IF($B4630="","",Тех_Движение!$D$4627)</f>
        <v/>
      </c>
      <c r="D4630" s="42">
        <f>IF($B4630="","",Тех_Движение!$B$4627)</f>
        <v/>
      </c>
      <c r="E4630" s="54">
        <f>IF($B4630="","",Тех_Движение!$F$4627)</f>
        <v/>
      </c>
      <c r="F4630" s="54">
        <f>IF($B4630="","",SUMIFS($E$5:$E4629,$C$5:$C4629,$C4630))</f>
        <v/>
      </c>
      <c r="G4630" s="54">
        <f>IF($B4630="","",MAX(0,$E4630-MAX(0,SUMIFS(Тех_Движение!$G$2:$G$5111,Тех_Движение!$D$2:$D$5111,$C4630,Тех_Движение!$B$2:$B$5111,"&lt;="&amp;Настройки!$B$5-1)-$F4630)))</f>
        <v/>
      </c>
      <c r="H4630" s="54">
        <f>IF($B4630="","",IF(AND($D4630&gt;=Настройки!$B$5,$D4630&lt;=Настройки!$B$6),$E4630,0))</f>
        <v/>
      </c>
      <c r="I4630" s="54">
        <f>IF($B4630="","",$G4630+$H4630-$J4630)</f>
        <v/>
      </c>
      <c r="J4630" s="54">
        <f>IF($B4630="","",MAX(0,$E4630-MAX(0,SUMIFS(Тех_Движение!$G$2:$G$5111,Тех_Движение!$D$2:$D$5111,$C4630,Тех_Движение!$B$2:$B$5111,"&lt;="&amp;Настройки!$B$6)-$F4630)))</f>
        <v/>
      </c>
      <c r="K4630" s="54">
        <f>IF(OR($B4630="",K$3&lt;$D4630+Настройки!$B$7),0,MAX(0,$E4630-MAX(0,SUMIFS(Тех_Движение!$G$2:$G$5111,Тех_Движение!$D$2:$D$5111,$C4630,Тех_Движение!$B$2:$B$5111,"&lt;="&amp;K$3)-$F4630)))</f>
        <v/>
      </c>
      <c r="L4630" s="54">
        <f>IF(OR($B4630="",L$3&lt;$D4630+Настройки!$B$7),0,MAX(0,$E4630-MAX(0,SUMIFS(Тех_Движение!$G$2:$G$5111,Тех_Движение!$D$2:$D$5111,$C4630,Тех_Движение!$B$2:$B$5111,"&lt;="&amp;L$3)-$F4630)))</f>
        <v/>
      </c>
      <c r="M4630" s="54">
        <f>IF(OR($B4630="",M$3&lt;$D4630+Настройки!$B$7),0,MAX(0,$E4630-MAX(0,SUMIFS(Тех_Движение!$G$2:$G$5111,Тех_Движение!$D$2:$D$5111,$C4630,Тех_Движение!$B$2:$B$5111,"&lt;="&amp;M$3)-$F4630)))</f>
        <v/>
      </c>
      <c r="N4630" s="54">
        <f>IF(OR($B4630="",N$3&lt;$D4630+Настройки!$B$7),0,MAX(0,$E4630-MAX(0,SUMIFS(Тех_Движение!$G$2:$G$5111,Тех_Движение!$D$2:$D$5111,$C4630,Тех_Движение!$B$2:$B$5111,"&lt;="&amp;N$3)-$F4630)))</f>
        <v/>
      </c>
      <c r="O4630" s="54">
        <f>IF(OR($B4630="",O$3&lt;$D4630+Настройки!$B$7),0,MAX(0,$E4630-MAX(0,SUMIFS(Тех_Движение!$G$2:$G$5111,Тех_Движение!$D$2:$D$5111,$C4630,Тех_Движение!$B$2:$B$5111,"&lt;="&amp;O$3)-$F4630)))</f>
        <v/>
      </c>
      <c r="P4630" s="54">
        <f>IF(OR($B4630="",P$3&lt;$D4630+Настройки!$B$7),0,MAX(0,$E4630-MAX(0,SUMIFS(Тех_Движение!$G$2:$G$5111,Тех_Движение!$D$2:$D$5111,$C4630,Тех_Движение!$B$2:$B$5111,"&lt;="&amp;P$3)-$F4630)))</f>
        <v/>
      </c>
      <c r="Q4630" s="54">
        <f>IF(OR($B4630="",Q$3&lt;$D4630+Настройки!$B$7),0,MAX(0,$E4630-MAX(0,SUMIFS(Тех_Движение!$G$2:$G$5111,Тех_Движение!$D$2:$D$5111,$C4630,Тех_Движение!$B$2:$B$5111,"&lt;="&amp;Q$3)-$F4630)))</f>
        <v/>
      </c>
      <c r="R4630" s="54">
        <f>IF($B4630="","",SUM($K4630:$Q4630))</f>
        <v/>
      </c>
      <c r="S4630" s="56">
        <f>IF($B4630="","",VLOOKUP($C4630,Настройки!$A$11:$L$17,9,FALSE))</f>
        <v/>
      </c>
      <c r="T4630" s="56">
        <f>IF($B4630="","",$R4630*$S4630)</f>
        <v/>
      </c>
    </row>
    <row r="4631">
      <c r="A4631" s="20">
        <f>Тех_Движение!$A$4628</f>
        <v/>
      </c>
      <c r="B4631" s="20">
        <f>IF(Тех_Движение!$F$4628&gt;0,Тех_Движение!$I$4628,"")</f>
        <v/>
      </c>
      <c r="C4631" s="20">
        <f>IF($B4631="","",Тех_Движение!$D$4628)</f>
        <v/>
      </c>
      <c r="D4631" s="42">
        <f>IF($B4631="","",Тех_Движение!$B$4628)</f>
        <v/>
      </c>
      <c r="E4631" s="54">
        <f>IF($B4631="","",Тех_Движение!$F$4628)</f>
        <v/>
      </c>
      <c r="F4631" s="54">
        <f>IF($B4631="","",SUMIFS($E$5:$E4630,$C$5:$C4630,$C4631))</f>
        <v/>
      </c>
      <c r="G4631" s="54">
        <f>IF($B4631="","",MAX(0,$E4631-MAX(0,SUMIFS(Тех_Движение!$G$2:$G$5111,Тех_Движение!$D$2:$D$5111,$C4631,Тех_Движение!$B$2:$B$5111,"&lt;="&amp;Настройки!$B$5-1)-$F4631)))</f>
        <v/>
      </c>
      <c r="H4631" s="54">
        <f>IF($B4631="","",IF(AND($D4631&gt;=Настройки!$B$5,$D4631&lt;=Настройки!$B$6),$E4631,0))</f>
        <v/>
      </c>
      <c r="I4631" s="54">
        <f>IF($B4631="","",$G4631+$H4631-$J4631)</f>
        <v/>
      </c>
      <c r="J4631" s="54">
        <f>IF($B4631="","",MAX(0,$E4631-MAX(0,SUMIFS(Тех_Движение!$G$2:$G$5111,Тех_Движение!$D$2:$D$5111,$C4631,Тех_Движение!$B$2:$B$5111,"&lt;="&amp;Настройки!$B$6)-$F4631)))</f>
        <v/>
      </c>
      <c r="K4631" s="54">
        <f>IF(OR($B4631="",K$3&lt;$D4631+Настройки!$B$7),0,MAX(0,$E4631-MAX(0,SUMIFS(Тех_Движение!$G$2:$G$5111,Тех_Движение!$D$2:$D$5111,$C4631,Тех_Движение!$B$2:$B$5111,"&lt;="&amp;K$3)-$F4631)))</f>
        <v/>
      </c>
      <c r="L4631" s="54">
        <f>IF(OR($B4631="",L$3&lt;$D4631+Настройки!$B$7),0,MAX(0,$E4631-MAX(0,SUMIFS(Тех_Движение!$G$2:$G$5111,Тех_Движение!$D$2:$D$5111,$C4631,Тех_Движение!$B$2:$B$5111,"&lt;="&amp;L$3)-$F4631)))</f>
        <v/>
      </c>
      <c r="M4631" s="54">
        <f>IF(OR($B4631="",M$3&lt;$D4631+Настройки!$B$7),0,MAX(0,$E4631-MAX(0,SUMIFS(Тех_Движение!$G$2:$G$5111,Тех_Движение!$D$2:$D$5111,$C4631,Тех_Движение!$B$2:$B$5111,"&lt;="&amp;M$3)-$F4631)))</f>
        <v/>
      </c>
      <c r="N4631" s="54">
        <f>IF(OR($B4631="",N$3&lt;$D4631+Настройки!$B$7),0,MAX(0,$E4631-MAX(0,SUMIFS(Тех_Движение!$G$2:$G$5111,Тех_Движение!$D$2:$D$5111,$C4631,Тех_Движение!$B$2:$B$5111,"&lt;="&amp;N$3)-$F4631)))</f>
        <v/>
      </c>
      <c r="O4631" s="54">
        <f>IF(OR($B4631="",O$3&lt;$D4631+Настройки!$B$7),0,MAX(0,$E4631-MAX(0,SUMIFS(Тех_Движение!$G$2:$G$5111,Тех_Движение!$D$2:$D$5111,$C4631,Тех_Движение!$B$2:$B$5111,"&lt;="&amp;O$3)-$F4631)))</f>
        <v/>
      </c>
      <c r="P4631" s="54">
        <f>IF(OR($B4631="",P$3&lt;$D4631+Настройки!$B$7),0,MAX(0,$E4631-MAX(0,SUMIFS(Тех_Движение!$G$2:$G$5111,Тех_Движение!$D$2:$D$5111,$C4631,Тех_Движение!$B$2:$B$5111,"&lt;="&amp;P$3)-$F4631)))</f>
        <v/>
      </c>
      <c r="Q4631" s="54">
        <f>IF(OR($B4631="",Q$3&lt;$D4631+Настройки!$B$7),0,MAX(0,$E4631-MAX(0,SUMIFS(Тех_Движение!$G$2:$G$5111,Тех_Движение!$D$2:$D$5111,$C4631,Тех_Движение!$B$2:$B$5111,"&lt;="&amp;Q$3)-$F4631)))</f>
        <v/>
      </c>
      <c r="R4631" s="54">
        <f>IF($B4631="","",SUM($K4631:$Q4631))</f>
        <v/>
      </c>
      <c r="S4631" s="56">
        <f>IF($B4631="","",VLOOKUP($C4631,Настройки!$A$11:$L$17,9,FALSE))</f>
        <v/>
      </c>
      <c r="T4631" s="56">
        <f>IF($B4631="","",$R4631*$S4631)</f>
        <v/>
      </c>
    </row>
    <row r="4632">
      <c r="A4632" s="20">
        <f>Тех_Движение!$A$4629</f>
        <v/>
      </c>
      <c r="B4632" s="20">
        <f>IF(Тех_Движение!$F$4629&gt;0,Тех_Движение!$I$4629,"")</f>
        <v/>
      </c>
      <c r="C4632" s="20">
        <f>IF($B4632="","",Тех_Движение!$D$4629)</f>
        <v/>
      </c>
      <c r="D4632" s="42">
        <f>IF($B4632="","",Тех_Движение!$B$4629)</f>
        <v/>
      </c>
      <c r="E4632" s="54">
        <f>IF($B4632="","",Тех_Движение!$F$4629)</f>
        <v/>
      </c>
      <c r="F4632" s="54">
        <f>IF($B4632="","",SUMIFS($E$5:$E4631,$C$5:$C4631,$C4632))</f>
        <v/>
      </c>
      <c r="G4632" s="54">
        <f>IF($B4632="","",MAX(0,$E4632-MAX(0,SUMIFS(Тех_Движение!$G$2:$G$5111,Тех_Движение!$D$2:$D$5111,$C4632,Тех_Движение!$B$2:$B$5111,"&lt;="&amp;Настройки!$B$5-1)-$F4632)))</f>
        <v/>
      </c>
      <c r="H4632" s="54">
        <f>IF($B4632="","",IF(AND($D4632&gt;=Настройки!$B$5,$D4632&lt;=Настройки!$B$6),$E4632,0))</f>
        <v/>
      </c>
      <c r="I4632" s="54">
        <f>IF($B4632="","",$G4632+$H4632-$J4632)</f>
        <v/>
      </c>
      <c r="J4632" s="54">
        <f>IF($B4632="","",MAX(0,$E4632-MAX(0,SUMIFS(Тех_Движение!$G$2:$G$5111,Тех_Движение!$D$2:$D$5111,$C4632,Тех_Движение!$B$2:$B$5111,"&lt;="&amp;Настройки!$B$6)-$F4632)))</f>
        <v/>
      </c>
      <c r="K4632" s="54">
        <f>IF(OR($B4632="",K$3&lt;$D4632+Настройки!$B$7),0,MAX(0,$E4632-MAX(0,SUMIFS(Тех_Движение!$G$2:$G$5111,Тех_Движение!$D$2:$D$5111,$C4632,Тех_Движение!$B$2:$B$5111,"&lt;="&amp;K$3)-$F4632)))</f>
        <v/>
      </c>
      <c r="L4632" s="54">
        <f>IF(OR($B4632="",L$3&lt;$D4632+Настройки!$B$7),0,MAX(0,$E4632-MAX(0,SUMIFS(Тех_Движение!$G$2:$G$5111,Тех_Движение!$D$2:$D$5111,$C4632,Тех_Движение!$B$2:$B$5111,"&lt;="&amp;L$3)-$F4632)))</f>
        <v/>
      </c>
      <c r="M4632" s="54">
        <f>IF(OR($B4632="",M$3&lt;$D4632+Настройки!$B$7),0,MAX(0,$E4632-MAX(0,SUMIFS(Тех_Движение!$G$2:$G$5111,Тех_Движение!$D$2:$D$5111,$C4632,Тех_Движение!$B$2:$B$5111,"&lt;="&amp;M$3)-$F4632)))</f>
        <v/>
      </c>
      <c r="N4632" s="54">
        <f>IF(OR($B4632="",N$3&lt;$D4632+Настройки!$B$7),0,MAX(0,$E4632-MAX(0,SUMIFS(Тех_Движение!$G$2:$G$5111,Тех_Движение!$D$2:$D$5111,$C4632,Тех_Движение!$B$2:$B$5111,"&lt;="&amp;N$3)-$F4632)))</f>
        <v/>
      </c>
      <c r="O4632" s="54">
        <f>IF(OR($B4632="",O$3&lt;$D4632+Настройки!$B$7),0,MAX(0,$E4632-MAX(0,SUMIFS(Тех_Движение!$G$2:$G$5111,Тех_Движение!$D$2:$D$5111,$C4632,Тех_Движение!$B$2:$B$5111,"&lt;="&amp;O$3)-$F4632)))</f>
        <v/>
      </c>
      <c r="P4632" s="54">
        <f>IF(OR($B4632="",P$3&lt;$D4632+Настройки!$B$7),0,MAX(0,$E4632-MAX(0,SUMIFS(Тех_Движение!$G$2:$G$5111,Тех_Движение!$D$2:$D$5111,$C4632,Тех_Движение!$B$2:$B$5111,"&lt;="&amp;P$3)-$F4632)))</f>
        <v/>
      </c>
      <c r="Q4632" s="54">
        <f>IF(OR($B4632="",Q$3&lt;$D4632+Настройки!$B$7),0,MAX(0,$E4632-MAX(0,SUMIFS(Тех_Движение!$G$2:$G$5111,Тех_Движение!$D$2:$D$5111,$C4632,Тех_Движение!$B$2:$B$5111,"&lt;="&amp;Q$3)-$F4632)))</f>
        <v/>
      </c>
      <c r="R4632" s="54">
        <f>IF($B4632="","",SUM($K4632:$Q4632))</f>
        <v/>
      </c>
      <c r="S4632" s="56">
        <f>IF($B4632="","",VLOOKUP($C4632,Настройки!$A$11:$L$17,9,FALSE))</f>
        <v/>
      </c>
      <c r="T4632" s="56">
        <f>IF($B4632="","",$R4632*$S4632)</f>
        <v/>
      </c>
    </row>
    <row r="4633">
      <c r="A4633" s="20">
        <f>Тех_Движение!$A$4630</f>
        <v/>
      </c>
      <c r="B4633" s="20">
        <f>IF(Тех_Движение!$F$4630&gt;0,Тех_Движение!$I$4630,"")</f>
        <v/>
      </c>
      <c r="C4633" s="20">
        <f>IF($B4633="","",Тех_Движение!$D$4630)</f>
        <v/>
      </c>
      <c r="D4633" s="42">
        <f>IF($B4633="","",Тех_Движение!$B$4630)</f>
        <v/>
      </c>
      <c r="E4633" s="54">
        <f>IF($B4633="","",Тех_Движение!$F$4630)</f>
        <v/>
      </c>
      <c r="F4633" s="54">
        <f>IF($B4633="","",SUMIFS($E$5:$E4632,$C$5:$C4632,$C4633))</f>
        <v/>
      </c>
      <c r="G4633" s="54">
        <f>IF($B4633="","",MAX(0,$E4633-MAX(0,SUMIFS(Тех_Движение!$G$2:$G$5111,Тех_Движение!$D$2:$D$5111,$C4633,Тех_Движение!$B$2:$B$5111,"&lt;="&amp;Настройки!$B$5-1)-$F4633)))</f>
        <v/>
      </c>
      <c r="H4633" s="54">
        <f>IF($B4633="","",IF(AND($D4633&gt;=Настройки!$B$5,$D4633&lt;=Настройки!$B$6),$E4633,0))</f>
        <v/>
      </c>
      <c r="I4633" s="54">
        <f>IF($B4633="","",$G4633+$H4633-$J4633)</f>
        <v/>
      </c>
      <c r="J4633" s="54">
        <f>IF($B4633="","",MAX(0,$E4633-MAX(0,SUMIFS(Тех_Движение!$G$2:$G$5111,Тех_Движение!$D$2:$D$5111,$C4633,Тех_Движение!$B$2:$B$5111,"&lt;="&amp;Настройки!$B$6)-$F4633)))</f>
        <v/>
      </c>
      <c r="K4633" s="54">
        <f>IF(OR($B4633="",K$3&lt;$D4633+Настройки!$B$7),0,MAX(0,$E4633-MAX(0,SUMIFS(Тех_Движение!$G$2:$G$5111,Тех_Движение!$D$2:$D$5111,$C4633,Тех_Движение!$B$2:$B$5111,"&lt;="&amp;K$3)-$F4633)))</f>
        <v/>
      </c>
      <c r="L4633" s="54">
        <f>IF(OR($B4633="",L$3&lt;$D4633+Настройки!$B$7),0,MAX(0,$E4633-MAX(0,SUMIFS(Тех_Движение!$G$2:$G$5111,Тех_Движение!$D$2:$D$5111,$C4633,Тех_Движение!$B$2:$B$5111,"&lt;="&amp;L$3)-$F4633)))</f>
        <v/>
      </c>
      <c r="M4633" s="54">
        <f>IF(OR($B4633="",M$3&lt;$D4633+Настройки!$B$7),0,MAX(0,$E4633-MAX(0,SUMIFS(Тех_Движение!$G$2:$G$5111,Тех_Движение!$D$2:$D$5111,$C4633,Тех_Движение!$B$2:$B$5111,"&lt;="&amp;M$3)-$F4633)))</f>
        <v/>
      </c>
      <c r="N4633" s="54">
        <f>IF(OR($B4633="",N$3&lt;$D4633+Настройки!$B$7),0,MAX(0,$E4633-MAX(0,SUMIFS(Тех_Движение!$G$2:$G$5111,Тех_Движение!$D$2:$D$5111,$C4633,Тех_Движение!$B$2:$B$5111,"&lt;="&amp;N$3)-$F4633)))</f>
        <v/>
      </c>
      <c r="O4633" s="54">
        <f>IF(OR($B4633="",O$3&lt;$D4633+Настройки!$B$7),0,MAX(0,$E4633-MAX(0,SUMIFS(Тех_Движение!$G$2:$G$5111,Тех_Движение!$D$2:$D$5111,$C4633,Тех_Движение!$B$2:$B$5111,"&lt;="&amp;O$3)-$F4633)))</f>
        <v/>
      </c>
      <c r="P4633" s="54">
        <f>IF(OR($B4633="",P$3&lt;$D4633+Настройки!$B$7),0,MAX(0,$E4633-MAX(0,SUMIFS(Тех_Движение!$G$2:$G$5111,Тех_Движение!$D$2:$D$5111,$C4633,Тех_Движение!$B$2:$B$5111,"&lt;="&amp;P$3)-$F4633)))</f>
        <v/>
      </c>
      <c r="Q4633" s="54">
        <f>IF(OR($B4633="",Q$3&lt;$D4633+Настройки!$B$7),0,MAX(0,$E4633-MAX(0,SUMIFS(Тех_Движение!$G$2:$G$5111,Тех_Движение!$D$2:$D$5111,$C4633,Тех_Движение!$B$2:$B$5111,"&lt;="&amp;Q$3)-$F4633)))</f>
        <v/>
      </c>
      <c r="R4633" s="54">
        <f>IF($B4633="","",SUM($K4633:$Q4633))</f>
        <v/>
      </c>
      <c r="S4633" s="56">
        <f>IF($B4633="","",VLOOKUP($C4633,Настройки!$A$11:$L$17,9,FALSE))</f>
        <v/>
      </c>
      <c r="T4633" s="56">
        <f>IF($B4633="","",$R4633*$S4633)</f>
        <v/>
      </c>
    </row>
    <row r="4634">
      <c r="A4634" s="20">
        <f>Тех_Движение!$A$4631</f>
        <v/>
      </c>
      <c r="B4634" s="20">
        <f>IF(Тех_Движение!$F$4631&gt;0,Тех_Движение!$I$4631,"")</f>
        <v/>
      </c>
      <c r="C4634" s="20">
        <f>IF($B4634="","",Тех_Движение!$D$4631)</f>
        <v/>
      </c>
      <c r="D4634" s="42">
        <f>IF($B4634="","",Тех_Движение!$B$4631)</f>
        <v/>
      </c>
      <c r="E4634" s="54">
        <f>IF($B4634="","",Тех_Движение!$F$4631)</f>
        <v/>
      </c>
      <c r="F4634" s="54">
        <f>IF($B4634="","",SUMIFS($E$5:$E4633,$C$5:$C4633,$C4634))</f>
        <v/>
      </c>
      <c r="G4634" s="54">
        <f>IF($B4634="","",MAX(0,$E4634-MAX(0,SUMIFS(Тех_Движение!$G$2:$G$5111,Тех_Движение!$D$2:$D$5111,$C4634,Тех_Движение!$B$2:$B$5111,"&lt;="&amp;Настройки!$B$5-1)-$F4634)))</f>
        <v/>
      </c>
      <c r="H4634" s="54">
        <f>IF($B4634="","",IF(AND($D4634&gt;=Настройки!$B$5,$D4634&lt;=Настройки!$B$6),$E4634,0))</f>
        <v/>
      </c>
      <c r="I4634" s="54">
        <f>IF($B4634="","",$G4634+$H4634-$J4634)</f>
        <v/>
      </c>
      <c r="J4634" s="54">
        <f>IF($B4634="","",MAX(0,$E4634-MAX(0,SUMIFS(Тех_Движение!$G$2:$G$5111,Тех_Движение!$D$2:$D$5111,$C4634,Тех_Движение!$B$2:$B$5111,"&lt;="&amp;Настройки!$B$6)-$F4634)))</f>
        <v/>
      </c>
      <c r="K4634" s="54">
        <f>IF(OR($B4634="",K$3&lt;$D4634+Настройки!$B$7),0,MAX(0,$E4634-MAX(0,SUMIFS(Тех_Движение!$G$2:$G$5111,Тех_Движение!$D$2:$D$5111,$C4634,Тех_Движение!$B$2:$B$5111,"&lt;="&amp;K$3)-$F4634)))</f>
        <v/>
      </c>
      <c r="L4634" s="54">
        <f>IF(OR($B4634="",L$3&lt;$D4634+Настройки!$B$7),0,MAX(0,$E4634-MAX(0,SUMIFS(Тех_Движение!$G$2:$G$5111,Тех_Движение!$D$2:$D$5111,$C4634,Тех_Движение!$B$2:$B$5111,"&lt;="&amp;L$3)-$F4634)))</f>
        <v/>
      </c>
      <c r="M4634" s="54">
        <f>IF(OR($B4634="",M$3&lt;$D4634+Настройки!$B$7),0,MAX(0,$E4634-MAX(0,SUMIFS(Тех_Движение!$G$2:$G$5111,Тех_Движение!$D$2:$D$5111,$C4634,Тех_Движение!$B$2:$B$5111,"&lt;="&amp;M$3)-$F4634)))</f>
        <v/>
      </c>
      <c r="N4634" s="54">
        <f>IF(OR($B4634="",N$3&lt;$D4634+Настройки!$B$7),0,MAX(0,$E4634-MAX(0,SUMIFS(Тех_Движение!$G$2:$G$5111,Тех_Движение!$D$2:$D$5111,$C4634,Тех_Движение!$B$2:$B$5111,"&lt;="&amp;N$3)-$F4634)))</f>
        <v/>
      </c>
      <c r="O4634" s="54">
        <f>IF(OR($B4634="",O$3&lt;$D4634+Настройки!$B$7),0,MAX(0,$E4634-MAX(0,SUMIFS(Тех_Движение!$G$2:$G$5111,Тех_Движение!$D$2:$D$5111,$C4634,Тех_Движение!$B$2:$B$5111,"&lt;="&amp;O$3)-$F4634)))</f>
        <v/>
      </c>
      <c r="P4634" s="54">
        <f>IF(OR($B4634="",P$3&lt;$D4634+Настройки!$B$7),0,MAX(0,$E4634-MAX(0,SUMIFS(Тех_Движение!$G$2:$G$5111,Тех_Движение!$D$2:$D$5111,$C4634,Тех_Движение!$B$2:$B$5111,"&lt;="&amp;P$3)-$F4634)))</f>
        <v/>
      </c>
      <c r="Q4634" s="54">
        <f>IF(OR($B4634="",Q$3&lt;$D4634+Настройки!$B$7),0,MAX(0,$E4634-MAX(0,SUMIFS(Тех_Движение!$G$2:$G$5111,Тех_Движение!$D$2:$D$5111,$C4634,Тех_Движение!$B$2:$B$5111,"&lt;="&amp;Q$3)-$F4634)))</f>
        <v/>
      </c>
      <c r="R4634" s="54">
        <f>IF($B4634="","",SUM($K4634:$Q4634))</f>
        <v/>
      </c>
      <c r="S4634" s="56">
        <f>IF($B4634="","",VLOOKUP($C4634,Настройки!$A$11:$L$17,9,FALSE))</f>
        <v/>
      </c>
      <c r="T4634" s="56">
        <f>IF($B4634="","",$R4634*$S4634)</f>
        <v/>
      </c>
    </row>
    <row r="4635">
      <c r="A4635" s="20">
        <f>Тех_Движение!$A$4632</f>
        <v/>
      </c>
      <c r="B4635" s="20">
        <f>IF(Тех_Движение!$F$4632&gt;0,Тех_Движение!$I$4632,"")</f>
        <v/>
      </c>
      <c r="C4635" s="20">
        <f>IF($B4635="","",Тех_Движение!$D$4632)</f>
        <v/>
      </c>
      <c r="D4635" s="42">
        <f>IF($B4635="","",Тех_Движение!$B$4632)</f>
        <v/>
      </c>
      <c r="E4635" s="54">
        <f>IF($B4635="","",Тех_Движение!$F$4632)</f>
        <v/>
      </c>
      <c r="F4635" s="54">
        <f>IF($B4635="","",SUMIFS($E$5:$E4634,$C$5:$C4634,$C4635))</f>
        <v/>
      </c>
      <c r="G4635" s="54">
        <f>IF($B4635="","",MAX(0,$E4635-MAX(0,SUMIFS(Тех_Движение!$G$2:$G$5111,Тех_Движение!$D$2:$D$5111,$C4635,Тех_Движение!$B$2:$B$5111,"&lt;="&amp;Настройки!$B$5-1)-$F4635)))</f>
        <v/>
      </c>
      <c r="H4635" s="54">
        <f>IF($B4635="","",IF(AND($D4635&gt;=Настройки!$B$5,$D4635&lt;=Настройки!$B$6),$E4635,0))</f>
        <v/>
      </c>
      <c r="I4635" s="54">
        <f>IF($B4635="","",$G4635+$H4635-$J4635)</f>
        <v/>
      </c>
      <c r="J4635" s="54">
        <f>IF($B4635="","",MAX(0,$E4635-MAX(0,SUMIFS(Тех_Движение!$G$2:$G$5111,Тех_Движение!$D$2:$D$5111,$C4635,Тех_Движение!$B$2:$B$5111,"&lt;="&amp;Настройки!$B$6)-$F4635)))</f>
        <v/>
      </c>
      <c r="K4635" s="54">
        <f>IF(OR($B4635="",K$3&lt;$D4635+Настройки!$B$7),0,MAX(0,$E4635-MAX(0,SUMIFS(Тех_Движение!$G$2:$G$5111,Тех_Движение!$D$2:$D$5111,$C4635,Тех_Движение!$B$2:$B$5111,"&lt;="&amp;K$3)-$F4635)))</f>
        <v/>
      </c>
      <c r="L4635" s="54">
        <f>IF(OR($B4635="",L$3&lt;$D4635+Настройки!$B$7),0,MAX(0,$E4635-MAX(0,SUMIFS(Тех_Движение!$G$2:$G$5111,Тех_Движение!$D$2:$D$5111,$C4635,Тех_Движение!$B$2:$B$5111,"&lt;="&amp;L$3)-$F4635)))</f>
        <v/>
      </c>
      <c r="M4635" s="54">
        <f>IF(OR($B4635="",M$3&lt;$D4635+Настройки!$B$7),0,MAX(0,$E4635-MAX(0,SUMIFS(Тех_Движение!$G$2:$G$5111,Тех_Движение!$D$2:$D$5111,$C4635,Тех_Движение!$B$2:$B$5111,"&lt;="&amp;M$3)-$F4635)))</f>
        <v/>
      </c>
      <c r="N4635" s="54">
        <f>IF(OR($B4635="",N$3&lt;$D4635+Настройки!$B$7),0,MAX(0,$E4635-MAX(0,SUMIFS(Тех_Движение!$G$2:$G$5111,Тех_Движение!$D$2:$D$5111,$C4635,Тех_Движение!$B$2:$B$5111,"&lt;="&amp;N$3)-$F4635)))</f>
        <v/>
      </c>
      <c r="O4635" s="54">
        <f>IF(OR($B4635="",O$3&lt;$D4635+Настройки!$B$7),0,MAX(0,$E4635-MAX(0,SUMIFS(Тех_Движение!$G$2:$G$5111,Тех_Движение!$D$2:$D$5111,$C4635,Тех_Движение!$B$2:$B$5111,"&lt;="&amp;O$3)-$F4635)))</f>
        <v/>
      </c>
      <c r="P4635" s="54">
        <f>IF(OR($B4635="",P$3&lt;$D4635+Настройки!$B$7),0,MAX(0,$E4635-MAX(0,SUMIFS(Тех_Движение!$G$2:$G$5111,Тех_Движение!$D$2:$D$5111,$C4635,Тех_Движение!$B$2:$B$5111,"&lt;="&amp;P$3)-$F4635)))</f>
        <v/>
      </c>
      <c r="Q4635" s="54">
        <f>IF(OR($B4635="",Q$3&lt;$D4635+Настройки!$B$7),0,MAX(0,$E4635-MAX(0,SUMIFS(Тех_Движение!$G$2:$G$5111,Тех_Движение!$D$2:$D$5111,$C4635,Тех_Движение!$B$2:$B$5111,"&lt;="&amp;Q$3)-$F4635)))</f>
        <v/>
      </c>
      <c r="R4635" s="54">
        <f>IF($B4635="","",SUM($K4635:$Q4635))</f>
        <v/>
      </c>
      <c r="S4635" s="56">
        <f>IF($B4635="","",VLOOKUP($C4635,Настройки!$A$11:$L$17,9,FALSE))</f>
        <v/>
      </c>
      <c r="T4635" s="56">
        <f>IF($B4635="","",$R4635*$S4635)</f>
        <v/>
      </c>
    </row>
    <row r="4636">
      <c r="A4636" s="20">
        <f>Тех_Движение!$A$4633</f>
        <v/>
      </c>
      <c r="B4636" s="20">
        <f>IF(Тех_Движение!$F$4633&gt;0,Тех_Движение!$I$4633,"")</f>
        <v/>
      </c>
      <c r="C4636" s="20">
        <f>IF($B4636="","",Тех_Движение!$D$4633)</f>
        <v/>
      </c>
      <c r="D4636" s="42">
        <f>IF($B4636="","",Тех_Движение!$B$4633)</f>
        <v/>
      </c>
      <c r="E4636" s="54">
        <f>IF($B4636="","",Тех_Движение!$F$4633)</f>
        <v/>
      </c>
      <c r="F4636" s="54">
        <f>IF($B4636="","",SUMIFS($E$5:$E4635,$C$5:$C4635,$C4636))</f>
        <v/>
      </c>
      <c r="G4636" s="54">
        <f>IF($B4636="","",MAX(0,$E4636-MAX(0,SUMIFS(Тех_Движение!$G$2:$G$5111,Тех_Движение!$D$2:$D$5111,$C4636,Тех_Движение!$B$2:$B$5111,"&lt;="&amp;Настройки!$B$5-1)-$F4636)))</f>
        <v/>
      </c>
      <c r="H4636" s="54">
        <f>IF($B4636="","",IF(AND($D4636&gt;=Настройки!$B$5,$D4636&lt;=Настройки!$B$6),$E4636,0))</f>
        <v/>
      </c>
      <c r="I4636" s="54">
        <f>IF($B4636="","",$G4636+$H4636-$J4636)</f>
        <v/>
      </c>
      <c r="J4636" s="54">
        <f>IF($B4636="","",MAX(0,$E4636-MAX(0,SUMIFS(Тех_Движение!$G$2:$G$5111,Тех_Движение!$D$2:$D$5111,$C4636,Тех_Движение!$B$2:$B$5111,"&lt;="&amp;Настройки!$B$6)-$F4636)))</f>
        <v/>
      </c>
      <c r="K4636" s="54">
        <f>IF(OR($B4636="",K$3&lt;$D4636+Настройки!$B$7),0,MAX(0,$E4636-MAX(0,SUMIFS(Тех_Движение!$G$2:$G$5111,Тех_Движение!$D$2:$D$5111,$C4636,Тех_Движение!$B$2:$B$5111,"&lt;="&amp;K$3)-$F4636)))</f>
        <v/>
      </c>
      <c r="L4636" s="54">
        <f>IF(OR($B4636="",L$3&lt;$D4636+Настройки!$B$7),0,MAX(0,$E4636-MAX(0,SUMIFS(Тех_Движение!$G$2:$G$5111,Тех_Движение!$D$2:$D$5111,$C4636,Тех_Движение!$B$2:$B$5111,"&lt;="&amp;L$3)-$F4636)))</f>
        <v/>
      </c>
      <c r="M4636" s="54">
        <f>IF(OR($B4636="",M$3&lt;$D4636+Настройки!$B$7),0,MAX(0,$E4636-MAX(0,SUMIFS(Тех_Движение!$G$2:$G$5111,Тех_Движение!$D$2:$D$5111,$C4636,Тех_Движение!$B$2:$B$5111,"&lt;="&amp;M$3)-$F4636)))</f>
        <v/>
      </c>
      <c r="N4636" s="54">
        <f>IF(OR($B4636="",N$3&lt;$D4636+Настройки!$B$7),0,MAX(0,$E4636-MAX(0,SUMIFS(Тех_Движение!$G$2:$G$5111,Тех_Движение!$D$2:$D$5111,$C4636,Тех_Движение!$B$2:$B$5111,"&lt;="&amp;N$3)-$F4636)))</f>
        <v/>
      </c>
      <c r="O4636" s="54">
        <f>IF(OR($B4636="",O$3&lt;$D4636+Настройки!$B$7),0,MAX(0,$E4636-MAX(0,SUMIFS(Тех_Движение!$G$2:$G$5111,Тех_Движение!$D$2:$D$5111,$C4636,Тех_Движение!$B$2:$B$5111,"&lt;="&amp;O$3)-$F4636)))</f>
        <v/>
      </c>
      <c r="P4636" s="54">
        <f>IF(OR($B4636="",P$3&lt;$D4636+Настройки!$B$7),0,MAX(0,$E4636-MAX(0,SUMIFS(Тех_Движение!$G$2:$G$5111,Тех_Движение!$D$2:$D$5111,$C4636,Тех_Движение!$B$2:$B$5111,"&lt;="&amp;P$3)-$F4636)))</f>
        <v/>
      </c>
      <c r="Q4636" s="54">
        <f>IF(OR($B4636="",Q$3&lt;$D4636+Настройки!$B$7),0,MAX(0,$E4636-MAX(0,SUMIFS(Тех_Движение!$G$2:$G$5111,Тех_Движение!$D$2:$D$5111,$C4636,Тех_Движение!$B$2:$B$5111,"&lt;="&amp;Q$3)-$F4636)))</f>
        <v/>
      </c>
      <c r="R4636" s="54">
        <f>IF($B4636="","",SUM($K4636:$Q4636))</f>
        <v/>
      </c>
      <c r="S4636" s="56">
        <f>IF($B4636="","",VLOOKUP($C4636,Настройки!$A$11:$L$17,9,FALSE))</f>
        <v/>
      </c>
      <c r="T4636" s="56">
        <f>IF($B4636="","",$R4636*$S4636)</f>
        <v/>
      </c>
    </row>
    <row r="4637">
      <c r="A4637" s="20">
        <f>Тех_Движение!$A$4634</f>
        <v/>
      </c>
      <c r="B4637" s="20">
        <f>IF(Тех_Движение!$F$4634&gt;0,Тех_Движение!$I$4634,"")</f>
        <v/>
      </c>
      <c r="C4637" s="20">
        <f>IF($B4637="","",Тех_Движение!$D$4634)</f>
        <v/>
      </c>
      <c r="D4637" s="42">
        <f>IF($B4637="","",Тех_Движение!$B$4634)</f>
        <v/>
      </c>
      <c r="E4637" s="54">
        <f>IF($B4637="","",Тех_Движение!$F$4634)</f>
        <v/>
      </c>
      <c r="F4637" s="54">
        <f>IF($B4637="","",SUMIFS($E$5:$E4636,$C$5:$C4636,$C4637))</f>
        <v/>
      </c>
      <c r="G4637" s="54">
        <f>IF($B4637="","",MAX(0,$E4637-MAX(0,SUMIFS(Тех_Движение!$G$2:$G$5111,Тех_Движение!$D$2:$D$5111,$C4637,Тех_Движение!$B$2:$B$5111,"&lt;="&amp;Настройки!$B$5-1)-$F4637)))</f>
        <v/>
      </c>
      <c r="H4637" s="54">
        <f>IF($B4637="","",IF(AND($D4637&gt;=Настройки!$B$5,$D4637&lt;=Настройки!$B$6),$E4637,0))</f>
        <v/>
      </c>
      <c r="I4637" s="54">
        <f>IF($B4637="","",$G4637+$H4637-$J4637)</f>
        <v/>
      </c>
      <c r="J4637" s="54">
        <f>IF($B4637="","",MAX(0,$E4637-MAX(0,SUMIFS(Тех_Движение!$G$2:$G$5111,Тех_Движение!$D$2:$D$5111,$C4637,Тех_Движение!$B$2:$B$5111,"&lt;="&amp;Настройки!$B$6)-$F4637)))</f>
        <v/>
      </c>
      <c r="K4637" s="54">
        <f>IF(OR($B4637="",K$3&lt;$D4637+Настройки!$B$7),0,MAX(0,$E4637-MAX(0,SUMIFS(Тех_Движение!$G$2:$G$5111,Тех_Движение!$D$2:$D$5111,$C4637,Тех_Движение!$B$2:$B$5111,"&lt;="&amp;K$3)-$F4637)))</f>
        <v/>
      </c>
      <c r="L4637" s="54">
        <f>IF(OR($B4637="",L$3&lt;$D4637+Настройки!$B$7),0,MAX(0,$E4637-MAX(0,SUMIFS(Тех_Движение!$G$2:$G$5111,Тех_Движение!$D$2:$D$5111,$C4637,Тех_Движение!$B$2:$B$5111,"&lt;="&amp;L$3)-$F4637)))</f>
        <v/>
      </c>
      <c r="M4637" s="54">
        <f>IF(OR($B4637="",M$3&lt;$D4637+Настройки!$B$7),0,MAX(0,$E4637-MAX(0,SUMIFS(Тех_Движение!$G$2:$G$5111,Тех_Движение!$D$2:$D$5111,$C4637,Тех_Движение!$B$2:$B$5111,"&lt;="&amp;M$3)-$F4637)))</f>
        <v/>
      </c>
      <c r="N4637" s="54">
        <f>IF(OR($B4637="",N$3&lt;$D4637+Настройки!$B$7),0,MAX(0,$E4637-MAX(0,SUMIFS(Тех_Движение!$G$2:$G$5111,Тех_Движение!$D$2:$D$5111,$C4637,Тех_Движение!$B$2:$B$5111,"&lt;="&amp;N$3)-$F4637)))</f>
        <v/>
      </c>
      <c r="O4637" s="54">
        <f>IF(OR($B4637="",O$3&lt;$D4637+Настройки!$B$7),0,MAX(0,$E4637-MAX(0,SUMIFS(Тех_Движение!$G$2:$G$5111,Тех_Движение!$D$2:$D$5111,$C4637,Тех_Движение!$B$2:$B$5111,"&lt;="&amp;O$3)-$F4637)))</f>
        <v/>
      </c>
      <c r="P4637" s="54">
        <f>IF(OR($B4637="",P$3&lt;$D4637+Настройки!$B$7),0,MAX(0,$E4637-MAX(0,SUMIFS(Тех_Движение!$G$2:$G$5111,Тех_Движение!$D$2:$D$5111,$C4637,Тех_Движение!$B$2:$B$5111,"&lt;="&amp;P$3)-$F4637)))</f>
        <v/>
      </c>
      <c r="Q4637" s="54">
        <f>IF(OR($B4637="",Q$3&lt;$D4637+Настройки!$B$7),0,MAX(0,$E4637-MAX(0,SUMIFS(Тех_Движение!$G$2:$G$5111,Тех_Движение!$D$2:$D$5111,$C4637,Тех_Движение!$B$2:$B$5111,"&lt;="&amp;Q$3)-$F4637)))</f>
        <v/>
      </c>
      <c r="R4637" s="54">
        <f>IF($B4637="","",SUM($K4637:$Q4637))</f>
        <v/>
      </c>
      <c r="S4637" s="56">
        <f>IF($B4637="","",VLOOKUP($C4637,Настройки!$A$11:$L$17,9,FALSE))</f>
        <v/>
      </c>
      <c r="T4637" s="56">
        <f>IF($B4637="","",$R4637*$S4637)</f>
        <v/>
      </c>
    </row>
    <row r="4638">
      <c r="A4638" s="20">
        <f>Тех_Движение!$A$4635</f>
        <v/>
      </c>
      <c r="B4638" s="20">
        <f>IF(Тех_Движение!$F$4635&gt;0,Тех_Движение!$I$4635,"")</f>
        <v/>
      </c>
      <c r="C4638" s="20">
        <f>IF($B4638="","",Тех_Движение!$D$4635)</f>
        <v/>
      </c>
      <c r="D4638" s="42">
        <f>IF($B4638="","",Тех_Движение!$B$4635)</f>
        <v/>
      </c>
      <c r="E4638" s="54">
        <f>IF($B4638="","",Тех_Движение!$F$4635)</f>
        <v/>
      </c>
      <c r="F4638" s="54">
        <f>IF($B4638="","",SUMIFS($E$5:$E4637,$C$5:$C4637,$C4638))</f>
        <v/>
      </c>
      <c r="G4638" s="54">
        <f>IF($B4638="","",MAX(0,$E4638-MAX(0,SUMIFS(Тех_Движение!$G$2:$G$5111,Тех_Движение!$D$2:$D$5111,$C4638,Тех_Движение!$B$2:$B$5111,"&lt;="&amp;Настройки!$B$5-1)-$F4638)))</f>
        <v/>
      </c>
      <c r="H4638" s="54">
        <f>IF($B4638="","",IF(AND($D4638&gt;=Настройки!$B$5,$D4638&lt;=Настройки!$B$6),$E4638,0))</f>
        <v/>
      </c>
      <c r="I4638" s="54">
        <f>IF($B4638="","",$G4638+$H4638-$J4638)</f>
        <v/>
      </c>
      <c r="J4638" s="54">
        <f>IF($B4638="","",MAX(0,$E4638-MAX(0,SUMIFS(Тех_Движение!$G$2:$G$5111,Тех_Движение!$D$2:$D$5111,$C4638,Тех_Движение!$B$2:$B$5111,"&lt;="&amp;Настройки!$B$6)-$F4638)))</f>
        <v/>
      </c>
      <c r="K4638" s="54">
        <f>IF(OR($B4638="",K$3&lt;$D4638+Настройки!$B$7),0,MAX(0,$E4638-MAX(0,SUMIFS(Тех_Движение!$G$2:$G$5111,Тех_Движение!$D$2:$D$5111,$C4638,Тех_Движение!$B$2:$B$5111,"&lt;="&amp;K$3)-$F4638)))</f>
        <v/>
      </c>
      <c r="L4638" s="54">
        <f>IF(OR($B4638="",L$3&lt;$D4638+Настройки!$B$7),0,MAX(0,$E4638-MAX(0,SUMIFS(Тех_Движение!$G$2:$G$5111,Тех_Движение!$D$2:$D$5111,$C4638,Тех_Движение!$B$2:$B$5111,"&lt;="&amp;L$3)-$F4638)))</f>
        <v/>
      </c>
      <c r="M4638" s="54">
        <f>IF(OR($B4638="",M$3&lt;$D4638+Настройки!$B$7),0,MAX(0,$E4638-MAX(0,SUMIFS(Тех_Движение!$G$2:$G$5111,Тех_Движение!$D$2:$D$5111,$C4638,Тех_Движение!$B$2:$B$5111,"&lt;="&amp;M$3)-$F4638)))</f>
        <v/>
      </c>
      <c r="N4638" s="54">
        <f>IF(OR($B4638="",N$3&lt;$D4638+Настройки!$B$7),0,MAX(0,$E4638-MAX(0,SUMIFS(Тех_Движение!$G$2:$G$5111,Тех_Движение!$D$2:$D$5111,$C4638,Тех_Движение!$B$2:$B$5111,"&lt;="&amp;N$3)-$F4638)))</f>
        <v/>
      </c>
      <c r="O4638" s="54">
        <f>IF(OR($B4638="",O$3&lt;$D4638+Настройки!$B$7),0,MAX(0,$E4638-MAX(0,SUMIFS(Тех_Движение!$G$2:$G$5111,Тех_Движение!$D$2:$D$5111,$C4638,Тех_Движение!$B$2:$B$5111,"&lt;="&amp;O$3)-$F4638)))</f>
        <v/>
      </c>
      <c r="P4638" s="54">
        <f>IF(OR($B4638="",P$3&lt;$D4638+Настройки!$B$7),0,MAX(0,$E4638-MAX(0,SUMIFS(Тех_Движение!$G$2:$G$5111,Тех_Движение!$D$2:$D$5111,$C4638,Тех_Движение!$B$2:$B$5111,"&lt;="&amp;P$3)-$F4638)))</f>
        <v/>
      </c>
      <c r="Q4638" s="54">
        <f>IF(OR($B4638="",Q$3&lt;$D4638+Настройки!$B$7),0,MAX(0,$E4638-MAX(0,SUMIFS(Тех_Движение!$G$2:$G$5111,Тех_Движение!$D$2:$D$5111,$C4638,Тех_Движение!$B$2:$B$5111,"&lt;="&amp;Q$3)-$F4638)))</f>
        <v/>
      </c>
      <c r="R4638" s="54">
        <f>IF($B4638="","",SUM($K4638:$Q4638))</f>
        <v/>
      </c>
      <c r="S4638" s="56">
        <f>IF($B4638="","",VLOOKUP($C4638,Настройки!$A$11:$L$17,9,FALSE))</f>
        <v/>
      </c>
      <c r="T4638" s="56">
        <f>IF($B4638="","",$R4638*$S4638)</f>
        <v/>
      </c>
    </row>
    <row r="4639">
      <c r="A4639" s="20">
        <f>Тех_Движение!$A$4636</f>
        <v/>
      </c>
      <c r="B4639" s="20">
        <f>IF(Тех_Движение!$F$4636&gt;0,Тех_Движение!$I$4636,"")</f>
        <v/>
      </c>
      <c r="C4639" s="20">
        <f>IF($B4639="","",Тех_Движение!$D$4636)</f>
        <v/>
      </c>
      <c r="D4639" s="42">
        <f>IF($B4639="","",Тех_Движение!$B$4636)</f>
        <v/>
      </c>
      <c r="E4639" s="54">
        <f>IF($B4639="","",Тех_Движение!$F$4636)</f>
        <v/>
      </c>
      <c r="F4639" s="54">
        <f>IF($B4639="","",SUMIFS($E$5:$E4638,$C$5:$C4638,$C4639))</f>
        <v/>
      </c>
      <c r="G4639" s="54">
        <f>IF($B4639="","",MAX(0,$E4639-MAX(0,SUMIFS(Тех_Движение!$G$2:$G$5111,Тех_Движение!$D$2:$D$5111,$C4639,Тех_Движение!$B$2:$B$5111,"&lt;="&amp;Настройки!$B$5-1)-$F4639)))</f>
        <v/>
      </c>
      <c r="H4639" s="54">
        <f>IF($B4639="","",IF(AND($D4639&gt;=Настройки!$B$5,$D4639&lt;=Настройки!$B$6),$E4639,0))</f>
        <v/>
      </c>
      <c r="I4639" s="54">
        <f>IF($B4639="","",$G4639+$H4639-$J4639)</f>
        <v/>
      </c>
      <c r="J4639" s="54">
        <f>IF($B4639="","",MAX(0,$E4639-MAX(0,SUMIFS(Тех_Движение!$G$2:$G$5111,Тех_Движение!$D$2:$D$5111,$C4639,Тех_Движение!$B$2:$B$5111,"&lt;="&amp;Настройки!$B$6)-$F4639)))</f>
        <v/>
      </c>
      <c r="K4639" s="54">
        <f>IF(OR($B4639="",K$3&lt;$D4639+Настройки!$B$7),0,MAX(0,$E4639-MAX(0,SUMIFS(Тех_Движение!$G$2:$G$5111,Тех_Движение!$D$2:$D$5111,$C4639,Тех_Движение!$B$2:$B$5111,"&lt;="&amp;K$3)-$F4639)))</f>
        <v/>
      </c>
      <c r="L4639" s="54">
        <f>IF(OR($B4639="",L$3&lt;$D4639+Настройки!$B$7),0,MAX(0,$E4639-MAX(0,SUMIFS(Тех_Движение!$G$2:$G$5111,Тех_Движение!$D$2:$D$5111,$C4639,Тех_Движение!$B$2:$B$5111,"&lt;="&amp;L$3)-$F4639)))</f>
        <v/>
      </c>
      <c r="M4639" s="54">
        <f>IF(OR($B4639="",M$3&lt;$D4639+Настройки!$B$7),0,MAX(0,$E4639-MAX(0,SUMIFS(Тех_Движение!$G$2:$G$5111,Тех_Движение!$D$2:$D$5111,$C4639,Тех_Движение!$B$2:$B$5111,"&lt;="&amp;M$3)-$F4639)))</f>
        <v/>
      </c>
      <c r="N4639" s="54">
        <f>IF(OR($B4639="",N$3&lt;$D4639+Настройки!$B$7),0,MAX(0,$E4639-MAX(0,SUMIFS(Тех_Движение!$G$2:$G$5111,Тех_Движение!$D$2:$D$5111,$C4639,Тех_Движение!$B$2:$B$5111,"&lt;="&amp;N$3)-$F4639)))</f>
        <v/>
      </c>
      <c r="O4639" s="54">
        <f>IF(OR($B4639="",O$3&lt;$D4639+Настройки!$B$7),0,MAX(0,$E4639-MAX(0,SUMIFS(Тех_Движение!$G$2:$G$5111,Тех_Движение!$D$2:$D$5111,$C4639,Тех_Движение!$B$2:$B$5111,"&lt;="&amp;O$3)-$F4639)))</f>
        <v/>
      </c>
      <c r="P4639" s="54">
        <f>IF(OR($B4639="",P$3&lt;$D4639+Настройки!$B$7),0,MAX(0,$E4639-MAX(0,SUMIFS(Тех_Движение!$G$2:$G$5111,Тех_Движение!$D$2:$D$5111,$C4639,Тех_Движение!$B$2:$B$5111,"&lt;="&amp;P$3)-$F4639)))</f>
        <v/>
      </c>
      <c r="Q4639" s="54">
        <f>IF(OR($B4639="",Q$3&lt;$D4639+Настройки!$B$7),0,MAX(0,$E4639-MAX(0,SUMIFS(Тех_Движение!$G$2:$G$5111,Тех_Движение!$D$2:$D$5111,$C4639,Тех_Движение!$B$2:$B$5111,"&lt;="&amp;Q$3)-$F4639)))</f>
        <v/>
      </c>
      <c r="R4639" s="54">
        <f>IF($B4639="","",SUM($K4639:$Q4639))</f>
        <v/>
      </c>
      <c r="S4639" s="56">
        <f>IF($B4639="","",VLOOKUP($C4639,Настройки!$A$11:$L$17,9,FALSE))</f>
        <v/>
      </c>
      <c r="T4639" s="56">
        <f>IF($B4639="","",$R4639*$S4639)</f>
        <v/>
      </c>
    </row>
    <row r="4640">
      <c r="A4640" s="20">
        <f>Тех_Движение!$A$4637</f>
        <v/>
      </c>
      <c r="B4640" s="20">
        <f>IF(Тех_Движение!$F$4637&gt;0,Тех_Движение!$I$4637,"")</f>
        <v/>
      </c>
      <c r="C4640" s="20">
        <f>IF($B4640="","",Тех_Движение!$D$4637)</f>
        <v/>
      </c>
      <c r="D4640" s="42">
        <f>IF($B4640="","",Тех_Движение!$B$4637)</f>
        <v/>
      </c>
      <c r="E4640" s="54">
        <f>IF($B4640="","",Тех_Движение!$F$4637)</f>
        <v/>
      </c>
      <c r="F4640" s="54">
        <f>IF($B4640="","",SUMIFS($E$5:$E4639,$C$5:$C4639,$C4640))</f>
        <v/>
      </c>
      <c r="G4640" s="54">
        <f>IF($B4640="","",MAX(0,$E4640-MAX(0,SUMIFS(Тех_Движение!$G$2:$G$5111,Тех_Движение!$D$2:$D$5111,$C4640,Тех_Движение!$B$2:$B$5111,"&lt;="&amp;Настройки!$B$5-1)-$F4640)))</f>
        <v/>
      </c>
      <c r="H4640" s="54">
        <f>IF($B4640="","",IF(AND($D4640&gt;=Настройки!$B$5,$D4640&lt;=Настройки!$B$6),$E4640,0))</f>
        <v/>
      </c>
      <c r="I4640" s="54">
        <f>IF($B4640="","",$G4640+$H4640-$J4640)</f>
        <v/>
      </c>
      <c r="J4640" s="54">
        <f>IF($B4640="","",MAX(0,$E4640-MAX(0,SUMIFS(Тех_Движение!$G$2:$G$5111,Тех_Движение!$D$2:$D$5111,$C4640,Тех_Движение!$B$2:$B$5111,"&lt;="&amp;Настройки!$B$6)-$F4640)))</f>
        <v/>
      </c>
      <c r="K4640" s="54">
        <f>IF(OR($B4640="",K$3&lt;$D4640+Настройки!$B$7),0,MAX(0,$E4640-MAX(0,SUMIFS(Тех_Движение!$G$2:$G$5111,Тех_Движение!$D$2:$D$5111,$C4640,Тех_Движение!$B$2:$B$5111,"&lt;="&amp;K$3)-$F4640)))</f>
        <v/>
      </c>
      <c r="L4640" s="54">
        <f>IF(OR($B4640="",L$3&lt;$D4640+Настройки!$B$7),0,MAX(0,$E4640-MAX(0,SUMIFS(Тех_Движение!$G$2:$G$5111,Тех_Движение!$D$2:$D$5111,$C4640,Тех_Движение!$B$2:$B$5111,"&lt;="&amp;L$3)-$F4640)))</f>
        <v/>
      </c>
      <c r="M4640" s="54">
        <f>IF(OR($B4640="",M$3&lt;$D4640+Настройки!$B$7),0,MAX(0,$E4640-MAX(0,SUMIFS(Тех_Движение!$G$2:$G$5111,Тех_Движение!$D$2:$D$5111,$C4640,Тех_Движение!$B$2:$B$5111,"&lt;="&amp;M$3)-$F4640)))</f>
        <v/>
      </c>
      <c r="N4640" s="54">
        <f>IF(OR($B4640="",N$3&lt;$D4640+Настройки!$B$7),0,MAX(0,$E4640-MAX(0,SUMIFS(Тех_Движение!$G$2:$G$5111,Тех_Движение!$D$2:$D$5111,$C4640,Тех_Движение!$B$2:$B$5111,"&lt;="&amp;N$3)-$F4640)))</f>
        <v/>
      </c>
      <c r="O4640" s="54">
        <f>IF(OR($B4640="",O$3&lt;$D4640+Настройки!$B$7),0,MAX(0,$E4640-MAX(0,SUMIFS(Тех_Движение!$G$2:$G$5111,Тех_Движение!$D$2:$D$5111,$C4640,Тех_Движение!$B$2:$B$5111,"&lt;="&amp;O$3)-$F4640)))</f>
        <v/>
      </c>
      <c r="P4640" s="54">
        <f>IF(OR($B4640="",P$3&lt;$D4640+Настройки!$B$7),0,MAX(0,$E4640-MAX(0,SUMIFS(Тех_Движение!$G$2:$G$5111,Тех_Движение!$D$2:$D$5111,$C4640,Тех_Движение!$B$2:$B$5111,"&lt;="&amp;P$3)-$F4640)))</f>
        <v/>
      </c>
      <c r="Q4640" s="54">
        <f>IF(OR($B4640="",Q$3&lt;$D4640+Настройки!$B$7),0,MAX(0,$E4640-MAX(0,SUMIFS(Тех_Движение!$G$2:$G$5111,Тех_Движение!$D$2:$D$5111,$C4640,Тех_Движение!$B$2:$B$5111,"&lt;="&amp;Q$3)-$F4640)))</f>
        <v/>
      </c>
      <c r="R4640" s="54">
        <f>IF($B4640="","",SUM($K4640:$Q4640))</f>
        <v/>
      </c>
      <c r="S4640" s="56">
        <f>IF($B4640="","",VLOOKUP($C4640,Настройки!$A$11:$L$17,9,FALSE))</f>
        <v/>
      </c>
      <c r="T4640" s="56">
        <f>IF($B4640="","",$R4640*$S4640)</f>
        <v/>
      </c>
    </row>
    <row r="4641">
      <c r="A4641" s="20">
        <f>Тех_Движение!$A$4638</f>
        <v/>
      </c>
      <c r="B4641" s="20">
        <f>IF(Тех_Движение!$F$4638&gt;0,Тех_Движение!$I$4638,"")</f>
        <v/>
      </c>
      <c r="C4641" s="20">
        <f>IF($B4641="","",Тех_Движение!$D$4638)</f>
        <v/>
      </c>
      <c r="D4641" s="42">
        <f>IF($B4641="","",Тех_Движение!$B$4638)</f>
        <v/>
      </c>
      <c r="E4641" s="54">
        <f>IF($B4641="","",Тех_Движение!$F$4638)</f>
        <v/>
      </c>
      <c r="F4641" s="54">
        <f>IF($B4641="","",SUMIFS($E$5:$E4640,$C$5:$C4640,$C4641))</f>
        <v/>
      </c>
      <c r="G4641" s="54">
        <f>IF($B4641="","",MAX(0,$E4641-MAX(0,SUMIFS(Тех_Движение!$G$2:$G$5111,Тех_Движение!$D$2:$D$5111,$C4641,Тех_Движение!$B$2:$B$5111,"&lt;="&amp;Настройки!$B$5-1)-$F4641)))</f>
        <v/>
      </c>
      <c r="H4641" s="54">
        <f>IF($B4641="","",IF(AND($D4641&gt;=Настройки!$B$5,$D4641&lt;=Настройки!$B$6),$E4641,0))</f>
        <v/>
      </c>
      <c r="I4641" s="54">
        <f>IF($B4641="","",$G4641+$H4641-$J4641)</f>
        <v/>
      </c>
      <c r="J4641" s="54">
        <f>IF($B4641="","",MAX(0,$E4641-MAX(0,SUMIFS(Тех_Движение!$G$2:$G$5111,Тех_Движение!$D$2:$D$5111,$C4641,Тех_Движение!$B$2:$B$5111,"&lt;="&amp;Настройки!$B$6)-$F4641)))</f>
        <v/>
      </c>
      <c r="K4641" s="54">
        <f>IF(OR($B4641="",K$3&lt;$D4641+Настройки!$B$7),0,MAX(0,$E4641-MAX(0,SUMIFS(Тех_Движение!$G$2:$G$5111,Тех_Движение!$D$2:$D$5111,$C4641,Тех_Движение!$B$2:$B$5111,"&lt;="&amp;K$3)-$F4641)))</f>
        <v/>
      </c>
      <c r="L4641" s="54">
        <f>IF(OR($B4641="",L$3&lt;$D4641+Настройки!$B$7),0,MAX(0,$E4641-MAX(0,SUMIFS(Тех_Движение!$G$2:$G$5111,Тех_Движение!$D$2:$D$5111,$C4641,Тех_Движение!$B$2:$B$5111,"&lt;="&amp;L$3)-$F4641)))</f>
        <v/>
      </c>
      <c r="M4641" s="54">
        <f>IF(OR($B4641="",M$3&lt;$D4641+Настройки!$B$7),0,MAX(0,$E4641-MAX(0,SUMIFS(Тех_Движение!$G$2:$G$5111,Тех_Движение!$D$2:$D$5111,$C4641,Тех_Движение!$B$2:$B$5111,"&lt;="&amp;M$3)-$F4641)))</f>
        <v/>
      </c>
      <c r="N4641" s="54">
        <f>IF(OR($B4641="",N$3&lt;$D4641+Настройки!$B$7),0,MAX(0,$E4641-MAX(0,SUMIFS(Тех_Движение!$G$2:$G$5111,Тех_Движение!$D$2:$D$5111,$C4641,Тех_Движение!$B$2:$B$5111,"&lt;="&amp;N$3)-$F4641)))</f>
        <v/>
      </c>
      <c r="O4641" s="54">
        <f>IF(OR($B4641="",O$3&lt;$D4641+Настройки!$B$7),0,MAX(0,$E4641-MAX(0,SUMIFS(Тех_Движение!$G$2:$G$5111,Тех_Движение!$D$2:$D$5111,$C4641,Тех_Движение!$B$2:$B$5111,"&lt;="&amp;O$3)-$F4641)))</f>
        <v/>
      </c>
      <c r="P4641" s="54">
        <f>IF(OR($B4641="",P$3&lt;$D4641+Настройки!$B$7),0,MAX(0,$E4641-MAX(0,SUMIFS(Тех_Движение!$G$2:$G$5111,Тех_Движение!$D$2:$D$5111,$C4641,Тех_Движение!$B$2:$B$5111,"&lt;="&amp;P$3)-$F4641)))</f>
        <v/>
      </c>
      <c r="Q4641" s="54">
        <f>IF(OR($B4641="",Q$3&lt;$D4641+Настройки!$B$7),0,MAX(0,$E4641-MAX(0,SUMIFS(Тех_Движение!$G$2:$G$5111,Тех_Движение!$D$2:$D$5111,$C4641,Тех_Движение!$B$2:$B$5111,"&lt;="&amp;Q$3)-$F4641)))</f>
        <v/>
      </c>
      <c r="R4641" s="54">
        <f>IF($B4641="","",SUM($K4641:$Q4641))</f>
        <v/>
      </c>
      <c r="S4641" s="56">
        <f>IF($B4641="","",VLOOKUP($C4641,Настройки!$A$11:$L$17,9,FALSE))</f>
        <v/>
      </c>
      <c r="T4641" s="56">
        <f>IF($B4641="","",$R4641*$S4641)</f>
        <v/>
      </c>
    </row>
    <row r="4642">
      <c r="A4642" s="20">
        <f>Тех_Движение!$A$4639</f>
        <v/>
      </c>
      <c r="B4642" s="20">
        <f>IF(Тех_Движение!$F$4639&gt;0,Тех_Движение!$I$4639,"")</f>
        <v/>
      </c>
      <c r="C4642" s="20">
        <f>IF($B4642="","",Тех_Движение!$D$4639)</f>
        <v/>
      </c>
      <c r="D4642" s="42">
        <f>IF($B4642="","",Тех_Движение!$B$4639)</f>
        <v/>
      </c>
      <c r="E4642" s="54">
        <f>IF($B4642="","",Тех_Движение!$F$4639)</f>
        <v/>
      </c>
      <c r="F4642" s="54">
        <f>IF($B4642="","",SUMIFS($E$5:$E4641,$C$5:$C4641,$C4642))</f>
        <v/>
      </c>
      <c r="G4642" s="54">
        <f>IF($B4642="","",MAX(0,$E4642-MAX(0,SUMIFS(Тех_Движение!$G$2:$G$5111,Тех_Движение!$D$2:$D$5111,$C4642,Тех_Движение!$B$2:$B$5111,"&lt;="&amp;Настройки!$B$5-1)-$F4642)))</f>
        <v/>
      </c>
      <c r="H4642" s="54">
        <f>IF($B4642="","",IF(AND($D4642&gt;=Настройки!$B$5,$D4642&lt;=Настройки!$B$6),$E4642,0))</f>
        <v/>
      </c>
      <c r="I4642" s="54">
        <f>IF($B4642="","",$G4642+$H4642-$J4642)</f>
        <v/>
      </c>
      <c r="J4642" s="54">
        <f>IF($B4642="","",MAX(0,$E4642-MAX(0,SUMIFS(Тех_Движение!$G$2:$G$5111,Тех_Движение!$D$2:$D$5111,$C4642,Тех_Движение!$B$2:$B$5111,"&lt;="&amp;Настройки!$B$6)-$F4642)))</f>
        <v/>
      </c>
      <c r="K4642" s="54">
        <f>IF(OR($B4642="",K$3&lt;$D4642+Настройки!$B$7),0,MAX(0,$E4642-MAX(0,SUMIFS(Тех_Движение!$G$2:$G$5111,Тех_Движение!$D$2:$D$5111,$C4642,Тех_Движение!$B$2:$B$5111,"&lt;="&amp;K$3)-$F4642)))</f>
        <v/>
      </c>
      <c r="L4642" s="54">
        <f>IF(OR($B4642="",L$3&lt;$D4642+Настройки!$B$7),0,MAX(0,$E4642-MAX(0,SUMIFS(Тех_Движение!$G$2:$G$5111,Тех_Движение!$D$2:$D$5111,$C4642,Тех_Движение!$B$2:$B$5111,"&lt;="&amp;L$3)-$F4642)))</f>
        <v/>
      </c>
      <c r="M4642" s="54">
        <f>IF(OR($B4642="",M$3&lt;$D4642+Настройки!$B$7),0,MAX(0,$E4642-MAX(0,SUMIFS(Тех_Движение!$G$2:$G$5111,Тех_Движение!$D$2:$D$5111,$C4642,Тех_Движение!$B$2:$B$5111,"&lt;="&amp;M$3)-$F4642)))</f>
        <v/>
      </c>
      <c r="N4642" s="54">
        <f>IF(OR($B4642="",N$3&lt;$D4642+Настройки!$B$7),0,MAX(0,$E4642-MAX(0,SUMIFS(Тех_Движение!$G$2:$G$5111,Тех_Движение!$D$2:$D$5111,$C4642,Тех_Движение!$B$2:$B$5111,"&lt;="&amp;N$3)-$F4642)))</f>
        <v/>
      </c>
      <c r="O4642" s="54">
        <f>IF(OR($B4642="",O$3&lt;$D4642+Настройки!$B$7),0,MAX(0,$E4642-MAX(0,SUMIFS(Тех_Движение!$G$2:$G$5111,Тех_Движение!$D$2:$D$5111,$C4642,Тех_Движение!$B$2:$B$5111,"&lt;="&amp;O$3)-$F4642)))</f>
        <v/>
      </c>
      <c r="P4642" s="54">
        <f>IF(OR($B4642="",P$3&lt;$D4642+Настройки!$B$7),0,MAX(0,$E4642-MAX(0,SUMIFS(Тех_Движение!$G$2:$G$5111,Тех_Движение!$D$2:$D$5111,$C4642,Тех_Движение!$B$2:$B$5111,"&lt;="&amp;P$3)-$F4642)))</f>
        <v/>
      </c>
      <c r="Q4642" s="54">
        <f>IF(OR($B4642="",Q$3&lt;$D4642+Настройки!$B$7),0,MAX(0,$E4642-MAX(0,SUMIFS(Тех_Движение!$G$2:$G$5111,Тех_Движение!$D$2:$D$5111,$C4642,Тех_Движение!$B$2:$B$5111,"&lt;="&amp;Q$3)-$F4642)))</f>
        <v/>
      </c>
      <c r="R4642" s="54">
        <f>IF($B4642="","",SUM($K4642:$Q4642))</f>
        <v/>
      </c>
      <c r="S4642" s="56">
        <f>IF($B4642="","",VLOOKUP($C4642,Настройки!$A$11:$L$17,9,FALSE))</f>
        <v/>
      </c>
      <c r="T4642" s="56">
        <f>IF($B4642="","",$R4642*$S4642)</f>
        <v/>
      </c>
    </row>
    <row r="4643">
      <c r="A4643" s="20">
        <f>Тех_Движение!$A$4640</f>
        <v/>
      </c>
      <c r="B4643" s="20">
        <f>IF(Тех_Движение!$F$4640&gt;0,Тех_Движение!$I$4640,"")</f>
        <v/>
      </c>
      <c r="C4643" s="20">
        <f>IF($B4643="","",Тех_Движение!$D$4640)</f>
        <v/>
      </c>
      <c r="D4643" s="42">
        <f>IF($B4643="","",Тех_Движение!$B$4640)</f>
        <v/>
      </c>
      <c r="E4643" s="54">
        <f>IF($B4643="","",Тех_Движение!$F$4640)</f>
        <v/>
      </c>
      <c r="F4643" s="54">
        <f>IF($B4643="","",SUMIFS($E$5:$E4642,$C$5:$C4642,$C4643))</f>
        <v/>
      </c>
      <c r="G4643" s="54">
        <f>IF($B4643="","",MAX(0,$E4643-MAX(0,SUMIFS(Тех_Движение!$G$2:$G$5111,Тех_Движение!$D$2:$D$5111,$C4643,Тех_Движение!$B$2:$B$5111,"&lt;="&amp;Настройки!$B$5-1)-$F4643)))</f>
        <v/>
      </c>
      <c r="H4643" s="54">
        <f>IF($B4643="","",IF(AND($D4643&gt;=Настройки!$B$5,$D4643&lt;=Настройки!$B$6),$E4643,0))</f>
        <v/>
      </c>
      <c r="I4643" s="54">
        <f>IF($B4643="","",$G4643+$H4643-$J4643)</f>
        <v/>
      </c>
      <c r="J4643" s="54">
        <f>IF($B4643="","",MAX(0,$E4643-MAX(0,SUMIFS(Тех_Движение!$G$2:$G$5111,Тех_Движение!$D$2:$D$5111,$C4643,Тех_Движение!$B$2:$B$5111,"&lt;="&amp;Настройки!$B$6)-$F4643)))</f>
        <v/>
      </c>
      <c r="K4643" s="54">
        <f>IF(OR($B4643="",K$3&lt;$D4643+Настройки!$B$7),0,MAX(0,$E4643-MAX(0,SUMIFS(Тех_Движение!$G$2:$G$5111,Тех_Движение!$D$2:$D$5111,$C4643,Тех_Движение!$B$2:$B$5111,"&lt;="&amp;K$3)-$F4643)))</f>
        <v/>
      </c>
      <c r="L4643" s="54">
        <f>IF(OR($B4643="",L$3&lt;$D4643+Настройки!$B$7),0,MAX(0,$E4643-MAX(0,SUMIFS(Тех_Движение!$G$2:$G$5111,Тех_Движение!$D$2:$D$5111,$C4643,Тех_Движение!$B$2:$B$5111,"&lt;="&amp;L$3)-$F4643)))</f>
        <v/>
      </c>
      <c r="M4643" s="54">
        <f>IF(OR($B4643="",M$3&lt;$D4643+Настройки!$B$7),0,MAX(0,$E4643-MAX(0,SUMIFS(Тех_Движение!$G$2:$G$5111,Тех_Движение!$D$2:$D$5111,$C4643,Тех_Движение!$B$2:$B$5111,"&lt;="&amp;M$3)-$F4643)))</f>
        <v/>
      </c>
      <c r="N4643" s="54">
        <f>IF(OR($B4643="",N$3&lt;$D4643+Настройки!$B$7),0,MAX(0,$E4643-MAX(0,SUMIFS(Тех_Движение!$G$2:$G$5111,Тех_Движение!$D$2:$D$5111,$C4643,Тех_Движение!$B$2:$B$5111,"&lt;="&amp;N$3)-$F4643)))</f>
        <v/>
      </c>
      <c r="O4643" s="54">
        <f>IF(OR($B4643="",O$3&lt;$D4643+Настройки!$B$7),0,MAX(0,$E4643-MAX(0,SUMIFS(Тех_Движение!$G$2:$G$5111,Тех_Движение!$D$2:$D$5111,$C4643,Тех_Движение!$B$2:$B$5111,"&lt;="&amp;O$3)-$F4643)))</f>
        <v/>
      </c>
      <c r="P4643" s="54">
        <f>IF(OR($B4643="",P$3&lt;$D4643+Настройки!$B$7),0,MAX(0,$E4643-MAX(0,SUMIFS(Тех_Движение!$G$2:$G$5111,Тех_Движение!$D$2:$D$5111,$C4643,Тех_Движение!$B$2:$B$5111,"&lt;="&amp;P$3)-$F4643)))</f>
        <v/>
      </c>
      <c r="Q4643" s="54">
        <f>IF(OR($B4643="",Q$3&lt;$D4643+Настройки!$B$7),0,MAX(0,$E4643-MAX(0,SUMIFS(Тех_Движение!$G$2:$G$5111,Тех_Движение!$D$2:$D$5111,$C4643,Тех_Движение!$B$2:$B$5111,"&lt;="&amp;Q$3)-$F4643)))</f>
        <v/>
      </c>
      <c r="R4643" s="54">
        <f>IF($B4643="","",SUM($K4643:$Q4643))</f>
        <v/>
      </c>
      <c r="S4643" s="56">
        <f>IF($B4643="","",VLOOKUP($C4643,Настройки!$A$11:$L$17,9,FALSE))</f>
        <v/>
      </c>
      <c r="T4643" s="56">
        <f>IF($B4643="","",$R4643*$S4643)</f>
        <v/>
      </c>
    </row>
    <row r="4644">
      <c r="A4644" s="20">
        <f>Тех_Движение!$A$4641</f>
        <v/>
      </c>
      <c r="B4644" s="20">
        <f>IF(Тех_Движение!$F$4641&gt;0,Тех_Движение!$I$4641,"")</f>
        <v/>
      </c>
      <c r="C4644" s="20">
        <f>IF($B4644="","",Тех_Движение!$D$4641)</f>
        <v/>
      </c>
      <c r="D4644" s="42">
        <f>IF($B4644="","",Тех_Движение!$B$4641)</f>
        <v/>
      </c>
      <c r="E4644" s="54">
        <f>IF($B4644="","",Тех_Движение!$F$4641)</f>
        <v/>
      </c>
      <c r="F4644" s="54">
        <f>IF($B4644="","",SUMIFS($E$5:$E4643,$C$5:$C4643,$C4644))</f>
        <v/>
      </c>
      <c r="G4644" s="54">
        <f>IF($B4644="","",MAX(0,$E4644-MAX(0,SUMIFS(Тех_Движение!$G$2:$G$5111,Тех_Движение!$D$2:$D$5111,$C4644,Тех_Движение!$B$2:$B$5111,"&lt;="&amp;Настройки!$B$5-1)-$F4644)))</f>
        <v/>
      </c>
      <c r="H4644" s="54">
        <f>IF($B4644="","",IF(AND($D4644&gt;=Настройки!$B$5,$D4644&lt;=Настройки!$B$6),$E4644,0))</f>
        <v/>
      </c>
      <c r="I4644" s="54">
        <f>IF($B4644="","",$G4644+$H4644-$J4644)</f>
        <v/>
      </c>
      <c r="J4644" s="54">
        <f>IF($B4644="","",MAX(0,$E4644-MAX(0,SUMIFS(Тех_Движение!$G$2:$G$5111,Тех_Движение!$D$2:$D$5111,$C4644,Тех_Движение!$B$2:$B$5111,"&lt;="&amp;Настройки!$B$6)-$F4644)))</f>
        <v/>
      </c>
      <c r="K4644" s="54">
        <f>IF(OR($B4644="",K$3&lt;$D4644+Настройки!$B$7),0,MAX(0,$E4644-MAX(0,SUMIFS(Тех_Движение!$G$2:$G$5111,Тех_Движение!$D$2:$D$5111,$C4644,Тех_Движение!$B$2:$B$5111,"&lt;="&amp;K$3)-$F4644)))</f>
        <v/>
      </c>
      <c r="L4644" s="54">
        <f>IF(OR($B4644="",L$3&lt;$D4644+Настройки!$B$7),0,MAX(0,$E4644-MAX(0,SUMIFS(Тех_Движение!$G$2:$G$5111,Тех_Движение!$D$2:$D$5111,$C4644,Тех_Движение!$B$2:$B$5111,"&lt;="&amp;L$3)-$F4644)))</f>
        <v/>
      </c>
      <c r="M4644" s="54">
        <f>IF(OR($B4644="",M$3&lt;$D4644+Настройки!$B$7),0,MAX(0,$E4644-MAX(0,SUMIFS(Тех_Движение!$G$2:$G$5111,Тех_Движение!$D$2:$D$5111,$C4644,Тех_Движение!$B$2:$B$5111,"&lt;="&amp;M$3)-$F4644)))</f>
        <v/>
      </c>
      <c r="N4644" s="54">
        <f>IF(OR($B4644="",N$3&lt;$D4644+Настройки!$B$7),0,MAX(0,$E4644-MAX(0,SUMIFS(Тех_Движение!$G$2:$G$5111,Тех_Движение!$D$2:$D$5111,$C4644,Тех_Движение!$B$2:$B$5111,"&lt;="&amp;N$3)-$F4644)))</f>
        <v/>
      </c>
      <c r="O4644" s="54">
        <f>IF(OR($B4644="",O$3&lt;$D4644+Настройки!$B$7),0,MAX(0,$E4644-MAX(0,SUMIFS(Тех_Движение!$G$2:$G$5111,Тех_Движение!$D$2:$D$5111,$C4644,Тех_Движение!$B$2:$B$5111,"&lt;="&amp;O$3)-$F4644)))</f>
        <v/>
      </c>
      <c r="P4644" s="54">
        <f>IF(OR($B4644="",P$3&lt;$D4644+Настройки!$B$7),0,MAX(0,$E4644-MAX(0,SUMIFS(Тех_Движение!$G$2:$G$5111,Тех_Движение!$D$2:$D$5111,$C4644,Тех_Движение!$B$2:$B$5111,"&lt;="&amp;P$3)-$F4644)))</f>
        <v/>
      </c>
      <c r="Q4644" s="54">
        <f>IF(OR($B4644="",Q$3&lt;$D4644+Настройки!$B$7),0,MAX(0,$E4644-MAX(0,SUMIFS(Тех_Движение!$G$2:$G$5111,Тех_Движение!$D$2:$D$5111,$C4644,Тех_Движение!$B$2:$B$5111,"&lt;="&amp;Q$3)-$F4644)))</f>
        <v/>
      </c>
      <c r="R4644" s="54">
        <f>IF($B4644="","",SUM($K4644:$Q4644))</f>
        <v/>
      </c>
      <c r="S4644" s="56">
        <f>IF($B4644="","",VLOOKUP($C4644,Настройки!$A$11:$L$17,9,FALSE))</f>
        <v/>
      </c>
      <c r="T4644" s="56">
        <f>IF($B4644="","",$R4644*$S4644)</f>
        <v/>
      </c>
    </row>
    <row r="4645">
      <c r="A4645" s="20">
        <f>Тех_Движение!$A$4642</f>
        <v/>
      </c>
      <c r="B4645" s="20">
        <f>IF(Тех_Движение!$F$4642&gt;0,Тех_Движение!$I$4642,"")</f>
        <v/>
      </c>
      <c r="C4645" s="20">
        <f>IF($B4645="","",Тех_Движение!$D$4642)</f>
        <v/>
      </c>
      <c r="D4645" s="42">
        <f>IF($B4645="","",Тех_Движение!$B$4642)</f>
        <v/>
      </c>
      <c r="E4645" s="54">
        <f>IF($B4645="","",Тех_Движение!$F$4642)</f>
        <v/>
      </c>
      <c r="F4645" s="54">
        <f>IF($B4645="","",SUMIFS($E$5:$E4644,$C$5:$C4644,$C4645))</f>
        <v/>
      </c>
      <c r="G4645" s="54">
        <f>IF($B4645="","",MAX(0,$E4645-MAX(0,SUMIFS(Тех_Движение!$G$2:$G$5111,Тех_Движение!$D$2:$D$5111,$C4645,Тех_Движение!$B$2:$B$5111,"&lt;="&amp;Настройки!$B$5-1)-$F4645)))</f>
        <v/>
      </c>
      <c r="H4645" s="54">
        <f>IF($B4645="","",IF(AND($D4645&gt;=Настройки!$B$5,$D4645&lt;=Настройки!$B$6),$E4645,0))</f>
        <v/>
      </c>
      <c r="I4645" s="54">
        <f>IF($B4645="","",$G4645+$H4645-$J4645)</f>
        <v/>
      </c>
      <c r="J4645" s="54">
        <f>IF($B4645="","",MAX(0,$E4645-MAX(0,SUMIFS(Тех_Движение!$G$2:$G$5111,Тех_Движение!$D$2:$D$5111,$C4645,Тех_Движение!$B$2:$B$5111,"&lt;="&amp;Настройки!$B$6)-$F4645)))</f>
        <v/>
      </c>
      <c r="K4645" s="54">
        <f>IF(OR($B4645="",K$3&lt;$D4645+Настройки!$B$7),0,MAX(0,$E4645-MAX(0,SUMIFS(Тех_Движение!$G$2:$G$5111,Тех_Движение!$D$2:$D$5111,$C4645,Тех_Движение!$B$2:$B$5111,"&lt;="&amp;K$3)-$F4645)))</f>
        <v/>
      </c>
      <c r="L4645" s="54">
        <f>IF(OR($B4645="",L$3&lt;$D4645+Настройки!$B$7),0,MAX(0,$E4645-MAX(0,SUMIFS(Тех_Движение!$G$2:$G$5111,Тех_Движение!$D$2:$D$5111,$C4645,Тех_Движение!$B$2:$B$5111,"&lt;="&amp;L$3)-$F4645)))</f>
        <v/>
      </c>
      <c r="M4645" s="54">
        <f>IF(OR($B4645="",M$3&lt;$D4645+Настройки!$B$7),0,MAX(0,$E4645-MAX(0,SUMIFS(Тех_Движение!$G$2:$G$5111,Тех_Движение!$D$2:$D$5111,$C4645,Тех_Движение!$B$2:$B$5111,"&lt;="&amp;M$3)-$F4645)))</f>
        <v/>
      </c>
      <c r="N4645" s="54">
        <f>IF(OR($B4645="",N$3&lt;$D4645+Настройки!$B$7),0,MAX(0,$E4645-MAX(0,SUMIFS(Тех_Движение!$G$2:$G$5111,Тех_Движение!$D$2:$D$5111,$C4645,Тех_Движение!$B$2:$B$5111,"&lt;="&amp;N$3)-$F4645)))</f>
        <v/>
      </c>
      <c r="O4645" s="54">
        <f>IF(OR($B4645="",O$3&lt;$D4645+Настройки!$B$7),0,MAX(0,$E4645-MAX(0,SUMIFS(Тех_Движение!$G$2:$G$5111,Тех_Движение!$D$2:$D$5111,$C4645,Тех_Движение!$B$2:$B$5111,"&lt;="&amp;O$3)-$F4645)))</f>
        <v/>
      </c>
      <c r="P4645" s="54">
        <f>IF(OR($B4645="",P$3&lt;$D4645+Настройки!$B$7),0,MAX(0,$E4645-MAX(0,SUMIFS(Тех_Движение!$G$2:$G$5111,Тех_Движение!$D$2:$D$5111,$C4645,Тех_Движение!$B$2:$B$5111,"&lt;="&amp;P$3)-$F4645)))</f>
        <v/>
      </c>
      <c r="Q4645" s="54">
        <f>IF(OR($B4645="",Q$3&lt;$D4645+Настройки!$B$7),0,MAX(0,$E4645-MAX(0,SUMIFS(Тех_Движение!$G$2:$G$5111,Тех_Движение!$D$2:$D$5111,$C4645,Тех_Движение!$B$2:$B$5111,"&lt;="&amp;Q$3)-$F4645)))</f>
        <v/>
      </c>
      <c r="R4645" s="54">
        <f>IF($B4645="","",SUM($K4645:$Q4645))</f>
        <v/>
      </c>
      <c r="S4645" s="56">
        <f>IF($B4645="","",VLOOKUP($C4645,Настройки!$A$11:$L$17,9,FALSE))</f>
        <v/>
      </c>
      <c r="T4645" s="56">
        <f>IF($B4645="","",$R4645*$S4645)</f>
        <v/>
      </c>
    </row>
    <row r="4646">
      <c r="A4646" s="20">
        <f>Тех_Движение!$A$4643</f>
        <v/>
      </c>
      <c r="B4646" s="20">
        <f>IF(Тех_Движение!$F$4643&gt;0,Тех_Движение!$I$4643,"")</f>
        <v/>
      </c>
      <c r="C4646" s="20">
        <f>IF($B4646="","",Тех_Движение!$D$4643)</f>
        <v/>
      </c>
      <c r="D4646" s="42">
        <f>IF($B4646="","",Тех_Движение!$B$4643)</f>
        <v/>
      </c>
      <c r="E4646" s="54">
        <f>IF($B4646="","",Тех_Движение!$F$4643)</f>
        <v/>
      </c>
      <c r="F4646" s="54">
        <f>IF($B4646="","",SUMIFS($E$5:$E4645,$C$5:$C4645,$C4646))</f>
        <v/>
      </c>
      <c r="G4646" s="54">
        <f>IF($B4646="","",MAX(0,$E4646-MAX(0,SUMIFS(Тех_Движение!$G$2:$G$5111,Тех_Движение!$D$2:$D$5111,$C4646,Тех_Движение!$B$2:$B$5111,"&lt;="&amp;Настройки!$B$5-1)-$F4646)))</f>
        <v/>
      </c>
      <c r="H4646" s="54">
        <f>IF($B4646="","",IF(AND($D4646&gt;=Настройки!$B$5,$D4646&lt;=Настройки!$B$6),$E4646,0))</f>
        <v/>
      </c>
      <c r="I4646" s="54">
        <f>IF($B4646="","",$G4646+$H4646-$J4646)</f>
        <v/>
      </c>
      <c r="J4646" s="54">
        <f>IF($B4646="","",MAX(0,$E4646-MAX(0,SUMIFS(Тех_Движение!$G$2:$G$5111,Тех_Движение!$D$2:$D$5111,$C4646,Тех_Движение!$B$2:$B$5111,"&lt;="&amp;Настройки!$B$6)-$F4646)))</f>
        <v/>
      </c>
      <c r="K4646" s="54">
        <f>IF(OR($B4646="",K$3&lt;$D4646+Настройки!$B$7),0,MAX(0,$E4646-MAX(0,SUMIFS(Тех_Движение!$G$2:$G$5111,Тех_Движение!$D$2:$D$5111,$C4646,Тех_Движение!$B$2:$B$5111,"&lt;="&amp;K$3)-$F4646)))</f>
        <v/>
      </c>
      <c r="L4646" s="54">
        <f>IF(OR($B4646="",L$3&lt;$D4646+Настройки!$B$7),0,MAX(0,$E4646-MAX(0,SUMIFS(Тех_Движение!$G$2:$G$5111,Тех_Движение!$D$2:$D$5111,$C4646,Тех_Движение!$B$2:$B$5111,"&lt;="&amp;L$3)-$F4646)))</f>
        <v/>
      </c>
      <c r="M4646" s="54">
        <f>IF(OR($B4646="",M$3&lt;$D4646+Настройки!$B$7),0,MAX(0,$E4646-MAX(0,SUMIFS(Тех_Движение!$G$2:$G$5111,Тех_Движение!$D$2:$D$5111,$C4646,Тех_Движение!$B$2:$B$5111,"&lt;="&amp;M$3)-$F4646)))</f>
        <v/>
      </c>
      <c r="N4646" s="54">
        <f>IF(OR($B4646="",N$3&lt;$D4646+Настройки!$B$7),0,MAX(0,$E4646-MAX(0,SUMIFS(Тех_Движение!$G$2:$G$5111,Тех_Движение!$D$2:$D$5111,$C4646,Тех_Движение!$B$2:$B$5111,"&lt;="&amp;N$3)-$F4646)))</f>
        <v/>
      </c>
      <c r="O4646" s="54">
        <f>IF(OR($B4646="",O$3&lt;$D4646+Настройки!$B$7),0,MAX(0,$E4646-MAX(0,SUMIFS(Тех_Движение!$G$2:$G$5111,Тех_Движение!$D$2:$D$5111,$C4646,Тех_Движение!$B$2:$B$5111,"&lt;="&amp;O$3)-$F4646)))</f>
        <v/>
      </c>
      <c r="P4646" s="54">
        <f>IF(OR($B4646="",P$3&lt;$D4646+Настройки!$B$7),0,MAX(0,$E4646-MAX(0,SUMIFS(Тех_Движение!$G$2:$G$5111,Тех_Движение!$D$2:$D$5111,$C4646,Тех_Движение!$B$2:$B$5111,"&lt;="&amp;P$3)-$F4646)))</f>
        <v/>
      </c>
      <c r="Q4646" s="54">
        <f>IF(OR($B4646="",Q$3&lt;$D4646+Настройки!$B$7),0,MAX(0,$E4646-MAX(0,SUMIFS(Тех_Движение!$G$2:$G$5111,Тех_Движение!$D$2:$D$5111,$C4646,Тех_Движение!$B$2:$B$5111,"&lt;="&amp;Q$3)-$F4646)))</f>
        <v/>
      </c>
      <c r="R4646" s="54">
        <f>IF($B4646="","",SUM($K4646:$Q4646))</f>
        <v/>
      </c>
      <c r="S4646" s="56">
        <f>IF($B4646="","",VLOOKUP($C4646,Настройки!$A$11:$L$17,9,FALSE))</f>
        <v/>
      </c>
      <c r="T4646" s="56">
        <f>IF($B4646="","",$R4646*$S4646)</f>
        <v/>
      </c>
    </row>
    <row r="4647">
      <c r="A4647" s="20">
        <f>Тех_Движение!$A$4644</f>
        <v/>
      </c>
      <c r="B4647" s="20">
        <f>IF(Тех_Движение!$F$4644&gt;0,Тех_Движение!$I$4644,"")</f>
        <v/>
      </c>
      <c r="C4647" s="20">
        <f>IF($B4647="","",Тех_Движение!$D$4644)</f>
        <v/>
      </c>
      <c r="D4647" s="42">
        <f>IF($B4647="","",Тех_Движение!$B$4644)</f>
        <v/>
      </c>
      <c r="E4647" s="54">
        <f>IF($B4647="","",Тех_Движение!$F$4644)</f>
        <v/>
      </c>
      <c r="F4647" s="54">
        <f>IF($B4647="","",SUMIFS($E$5:$E4646,$C$5:$C4646,$C4647))</f>
        <v/>
      </c>
      <c r="G4647" s="54">
        <f>IF($B4647="","",MAX(0,$E4647-MAX(0,SUMIFS(Тех_Движение!$G$2:$G$5111,Тех_Движение!$D$2:$D$5111,$C4647,Тех_Движение!$B$2:$B$5111,"&lt;="&amp;Настройки!$B$5-1)-$F4647)))</f>
        <v/>
      </c>
      <c r="H4647" s="54">
        <f>IF($B4647="","",IF(AND($D4647&gt;=Настройки!$B$5,$D4647&lt;=Настройки!$B$6),$E4647,0))</f>
        <v/>
      </c>
      <c r="I4647" s="54">
        <f>IF($B4647="","",$G4647+$H4647-$J4647)</f>
        <v/>
      </c>
      <c r="J4647" s="54">
        <f>IF($B4647="","",MAX(0,$E4647-MAX(0,SUMIFS(Тех_Движение!$G$2:$G$5111,Тех_Движение!$D$2:$D$5111,$C4647,Тех_Движение!$B$2:$B$5111,"&lt;="&amp;Настройки!$B$6)-$F4647)))</f>
        <v/>
      </c>
      <c r="K4647" s="54">
        <f>IF(OR($B4647="",K$3&lt;$D4647+Настройки!$B$7),0,MAX(0,$E4647-MAX(0,SUMIFS(Тех_Движение!$G$2:$G$5111,Тех_Движение!$D$2:$D$5111,$C4647,Тех_Движение!$B$2:$B$5111,"&lt;="&amp;K$3)-$F4647)))</f>
        <v/>
      </c>
      <c r="L4647" s="54">
        <f>IF(OR($B4647="",L$3&lt;$D4647+Настройки!$B$7),0,MAX(0,$E4647-MAX(0,SUMIFS(Тех_Движение!$G$2:$G$5111,Тех_Движение!$D$2:$D$5111,$C4647,Тех_Движение!$B$2:$B$5111,"&lt;="&amp;L$3)-$F4647)))</f>
        <v/>
      </c>
      <c r="M4647" s="54">
        <f>IF(OR($B4647="",M$3&lt;$D4647+Настройки!$B$7),0,MAX(0,$E4647-MAX(0,SUMIFS(Тех_Движение!$G$2:$G$5111,Тех_Движение!$D$2:$D$5111,$C4647,Тех_Движение!$B$2:$B$5111,"&lt;="&amp;M$3)-$F4647)))</f>
        <v/>
      </c>
      <c r="N4647" s="54">
        <f>IF(OR($B4647="",N$3&lt;$D4647+Настройки!$B$7),0,MAX(0,$E4647-MAX(0,SUMIFS(Тех_Движение!$G$2:$G$5111,Тех_Движение!$D$2:$D$5111,$C4647,Тех_Движение!$B$2:$B$5111,"&lt;="&amp;N$3)-$F4647)))</f>
        <v/>
      </c>
      <c r="O4647" s="54">
        <f>IF(OR($B4647="",O$3&lt;$D4647+Настройки!$B$7),0,MAX(0,$E4647-MAX(0,SUMIFS(Тех_Движение!$G$2:$G$5111,Тех_Движение!$D$2:$D$5111,$C4647,Тех_Движение!$B$2:$B$5111,"&lt;="&amp;O$3)-$F4647)))</f>
        <v/>
      </c>
      <c r="P4647" s="54">
        <f>IF(OR($B4647="",P$3&lt;$D4647+Настройки!$B$7),0,MAX(0,$E4647-MAX(0,SUMIFS(Тех_Движение!$G$2:$G$5111,Тех_Движение!$D$2:$D$5111,$C4647,Тех_Движение!$B$2:$B$5111,"&lt;="&amp;P$3)-$F4647)))</f>
        <v/>
      </c>
      <c r="Q4647" s="54">
        <f>IF(OR($B4647="",Q$3&lt;$D4647+Настройки!$B$7),0,MAX(0,$E4647-MAX(0,SUMIFS(Тех_Движение!$G$2:$G$5111,Тех_Движение!$D$2:$D$5111,$C4647,Тех_Движение!$B$2:$B$5111,"&lt;="&amp;Q$3)-$F4647)))</f>
        <v/>
      </c>
      <c r="R4647" s="54">
        <f>IF($B4647="","",SUM($K4647:$Q4647))</f>
        <v/>
      </c>
      <c r="S4647" s="56">
        <f>IF($B4647="","",VLOOKUP($C4647,Настройки!$A$11:$L$17,9,FALSE))</f>
        <v/>
      </c>
      <c r="T4647" s="56">
        <f>IF($B4647="","",$R4647*$S4647)</f>
        <v/>
      </c>
    </row>
    <row r="4648">
      <c r="A4648" s="20">
        <f>Тех_Движение!$A$4645</f>
        <v/>
      </c>
      <c r="B4648" s="20">
        <f>IF(Тех_Движение!$F$4645&gt;0,Тех_Движение!$I$4645,"")</f>
        <v/>
      </c>
      <c r="C4648" s="20">
        <f>IF($B4648="","",Тех_Движение!$D$4645)</f>
        <v/>
      </c>
      <c r="D4648" s="42">
        <f>IF($B4648="","",Тех_Движение!$B$4645)</f>
        <v/>
      </c>
      <c r="E4648" s="54">
        <f>IF($B4648="","",Тех_Движение!$F$4645)</f>
        <v/>
      </c>
      <c r="F4648" s="54">
        <f>IF($B4648="","",SUMIFS($E$5:$E4647,$C$5:$C4647,$C4648))</f>
        <v/>
      </c>
      <c r="G4648" s="54">
        <f>IF($B4648="","",MAX(0,$E4648-MAX(0,SUMIFS(Тех_Движение!$G$2:$G$5111,Тех_Движение!$D$2:$D$5111,$C4648,Тех_Движение!$B$2:$B$5111,"&lt;="&amp;Настройки!$B$5-1)-$F4648)))</f>
        <v/>
      </c>
      <c r="H4648" s="54">
        <f>IF($B4648="","",IF(AND($D4648&gt;=Настройки!$B$5,$D4648&lt;=Настройки!$B$6),$E4648,0))</f>
        <v/>
      </c>
      <c r="I4648" s="54">
        <f>IF($B4648="","",$G4648+$H4648-$J4648)</f>
        <v/>
      </c>
      <c r="J4648" s="54">
        <f>IF($B4648="","",MAX(0,$E4648-MAX(0,SUMIFS(Тех_Движение!$G$2:$G$5111,Тех_Движение!$D$2:$D$5111,$C4648,Тех_Движение!$B$2:$B$5111,"&lt;="&amp;Настройки!$B$6)-$F4648)))</f>
        <v/>
      </c>
      <c r="K4648" s="54">
        <f>IF(OR($B4648="",K$3&lt;$D4648+Настройки!$B$7),0,MAX(0,$E4648-MAX(0,SUMIFS(Тех_Движение!$G$2:$G$5111,Тех_Движение!$D$2:$D$5111,$C4648,Тех_Движение!$B$2:$B$5111,"&lt;="&amp;K$3)-$F4648)))</f>
        <v/>
      </c>
      <c r="L4648" s="54">
        <f>IF(OR($B4648="",L$3&lt;$D4648+Настройки!$B$7),0,MAX(0,$E4648-MAX(0,SUMIFS(Тех_Движение!$G$2:$G$5111,Тех_Движение!$D$2:$D$5111,$C4648,Тех_Движение!$B$2:$B$5111,"&lt;="&amp;L$3)-$F4648)))</f>
        <v/>
      </c>
      <c r="M4648" s="54">
        <f>IF(OR($B4648="",M$3&lt;$D4648+Настройки!$B$7),0,MAX(0,$E4648-MAX(0,SUMIFS(Тех_Движение!$G$2:$G$5111,Тех_Движение!$D$2:$D$5111,$C4648,Тех_Движение!$B$2:$B$5111,"&lt;="&amp;M$3)-$F4648)))</f>
        <v/>
      </c>
      <c r="N4648" s="54">
        <f>IF(OR($B4648="",N$3&lt;$D4648+Настройки!$B$7),0,MAX(0,$E4648-MAX(0,SUMIFS(Тех_Движение!$G$2:$G$5111,Тех_Движение!$D$2:$D$5111,$C4648,Тех_Движение!$B$2:$B$5111,"&lt;="&amp;N$3)-$F4648)))</f>
        <v/>
      </c>
      <c r="O4648" s="54">
        <f>IF(OR($B4648="",O$3&lt;$D4648+Настройки!$B$7),0,MAX(0,$E4648-MAX(0,SUMIFS(Тех_Движение!$G$2:$G$5111,Тех_Движение!$D$2:$D$5111,$C4648,Тех_Движение!$B$2:$B$5111,"&lt;="&amp;O$3)-$F4648)))</f>
        <v/>
      </c>
      <c r="P4648" s="54">
        <f>IF(OR($B4648="",P$3&lt;$D4648+Настройки!$B$7),0,MAX(0,$E4648-MAX(0,SUMIFS(Тех_Движение!$G$2:$G$5111,Тех_Движение!$D$2:$D$5111,$C4648,Тех_Движение!$B$2:$B$5111,"&lt;="&amp;P$3)-$F4648)))</f>
        <v/>
      </c>
      <c r="Q4648" s="54">
        <f>IF(OR($B4648="",Q$3&lt;$D4648+Настройки!$B$7),0,MAX(0,$E4648-MAX(0,SUMIFS(Тех_Движение!$G$2:$G$5111,Тех_Движение!$D$2:$D$5111,$C4648,Тех_Движение!$B$2:$B$5111,"&lt;="&amp;Q$3)-$F4648)))</f>
        <v/>
      </c>
      <c r="R4648" s="54">
        <f>IF($B4648="","",SUM($K4648:$Q4648))</f>
        <v/>
      </c>
      <c r="S4648" s="56">
        <f>IF($B4648="","",VLOOKUP($C4648,Настройки!$A$11:$L$17,9,FALSE))</f>
        <v/>
      </c>
      <c r="T4648" s="56">
        <f>IF($B4648="","",$R4648*$S4648)</f>
        <v/>
      </c>
    </row>
    <row r="4649">
      <c r="A4649" s="20">
        <f>Тех_Движение!$A$4646</f>
        <v/>
      </c>
      <c r="B4649" s="20">
        <f>IF(Тех_Движение!$F$4646&gt;0,Тех_Движение!$I$4646,"")</f>
        <v/>
      </c>
      <c r="C4649" s="20">
        <f>IF($B4649="","",Тех_Движение!$D$4646)</f>
        <v/>
      </c>
      <c r="D4649" s="42">
        <f>IF($B4649="","",Тех_Движение!$B$4646)</f>
        <v/>
      </c>
      <c r="E4649" s="54">
        <f>IF($B4649="","",Тех_Движение!$F$4646)</f>
        <v/>
      </c>
      <c r="F4649" s="54">
        <f>IF($B4649="","",SUMIFS($E$5:$E4648,$C$5:$C4648,$C4649))</f>
        <v/>
      </c>
      <c r="G4649" s="54">
        <f>IF($B4649="","",MAX(0,$E4649-MAX(0,SUMIFS(Тех_Движение!$G$2:$G$5111,Тех_Движение!$D$2:$D$5111,$C4649,Тех_Движение!$B$2:$B$5111,"&lt;="&amp;Настройки!$B$5-1)-$F4649)))</f>
        <v/>
      </c>
      <c r="H4649" s="54">
        <f>IF($B4649="","",IF(AND($D4649&gt;=Настройки!$B$5,$D4649&lt;=Настройки!$B$6),$E4649,0))</f>
        <v/>
      </c>
      <c r="I4649" s="54">
        <f>IF($B4649="","",$G4649+$H4649-$J4649)</f>
        <v/>
      </c>
      <c r="J4649" s="54">
        <f>IF($B4649="","",MAX(0,$E4649-MAX(0,SUMIFS(Тех_Движение!$G$2:$G$5111,Тех_Движение!$D$2:$D$5111,$C4649,Тех_Движение!$B$2:$B$5111,"&lt;="&amp;Настройки!$B$6)-$F4649)))</f>
        <v/>
      </c>
      <c r="K4649" s="54">
        <f>IF(OR($B4649="",K$3&lt;$D4649+Настройки!$B$7),0,MAX(0,$E4649-MAX(0,SUMIFS(Тех_Движение!$G$2:$G$5111,Тех_Движение!$D$2:$D$5111,$C4649,Тех_Движение!$B$2:$B$5111,"&lt;="&amp;K$3)-$F4649)))</f>
        <v/>
      </c>
      <c r="L4649" s="54">
        <f>IF(OR($B4649="",L$3&lt;$D4649+Настройки!$B$7),0,MAX(0,$E4649-MAX(0,SUMIFS(Тех_Движение!$G$2:$G$5111,Тех_Движение!$D$2:$D$5111,$C4649,Тех_Движение!$B$2:$B$5111,"&lt;="&amp;L$3)-$F4649)))</f>
        <v/>
      </c>
      <c r="M4649" s="54">
        <f>IF(OR($B4649="",M$3&lt;$D4649+Настройки!$B$7),0,MAX(0,$E4649-MAX(0,SUMIFS(Тех_Движение!$G$2:$G$5111,Тех_Движение!$D$2:$D$5111,$C4649,Тех_Движение!$B$2:$B$5111,"&lt;="&amp;M$3)-$F4649)))</f>
        <v/>
      </c>
      <c r="N4649" s="54">
        <f>IF(OR($B4649="",N$3&lt;$D4649+Настройки!$B$7),0,MAX(0,$E4649-MAX(0,SUMIFS(Тех_Движение!$G$2:$G$5111,Тех_Движение!$D$2:$D$5111,$C4649,Тех_Движение!$B$2:$B$5111,"&lt;="&amp;N$3)-$F4649)))</f>
        <v/>
      </c>
      <c r="O4649" s="54">
        <f>IF(OR($B4649="",O$3&lt;$D4649+Настройки!$B$7),0,MAX(0,$E4649-MAX(0,SUMIFS(Тех_Движение!$G$2:$G$5111,Тех_Движение!$D$2:$D$5111,$C4649,Тех_Движение!$B$2:$B$5111,"&lt;="&amp;O$3)-$F4649)))</f>
        <v/>
      </c>
      <c r="P4649" s="54">
        <f>IF(OR($B4649="",P$3&lt;$D4649+Настройки!$B$7),0,MAX(0,$E4649-MAX(0,SUMIFS(Тех_Движение!$G$2:$G$5111,Тех_Движение!$D$2:$D$5111,$C4649,Тех_Движение!$B$2:$B$5111,"&lt;="&amp;P$3)-$F4649)))</f>
        <v/>
      </c>
      <c r="Q4649" s="54">
        <f>IF(OR($B4649="",Q$3&lt;$D4649+Настройки!$B$7),0,MAX(0,$E4649-MAX(0,SUMIFS(Тех_Движение!$G$2:$G$5111,Тех_Движение!$D$2:$D$5111,$C4649,Тех_Движение!$B$2:$B$5111,"&lt;="&amp;Q$3)-$F4649)))</f>
        <v/>
      </c>
      <c r="R4649" s="54">
        <f>IF($B4649="","",SUM($K4649:$Q4649))</f>
        <v/>
      </c>
      <c r="S4649" s="56">
        <f>IF($B4649="","",VLOOKUP($C4649,Настройки!$A$11:$L$17,9,FALSE))</f>
        <v/>
      </c>
      <c r="T4649" s="56">
        <f>IF($B4649="","",$R4649*$S4649)</f>
        <v/>
      </c>
    </row>
    <row r="4650">
      <c r="A4650" s="20">
        <f>Тех_Движение!$A$4647</f>
        <v/>
      </c>
      <c r="B4650" s="20">
        <f>IF(Тех_Движение!$F$4647&gt;0,Тех_Движение!$I$4647,"")</f>
        <v/>
      </c>
      <c r="C4650" s="20">
        <f>IF($B4650="","",Тех_Движение!$D$4647)</f>
        <v/>
      </c>
      <c r="D4650" s="42">
        <f>IF($B4650="","",Тех_Движение!$B$4647)</f>
        <v/>
      </c>
      <c r="E4650" s="54">
        <f>IF($B4650="","",Тех_Движение!$F$4647)</f>
        <v/>
      </c>
      <c r="F4650" s="54">
        <f>IF($B4650="","",SUMIFS($E$5:$E4649,$C$5:$C4649,$C4650))</f>
        <v/>
      </c>
      <c r="G4650" s="54">
        <f>IF($B4650="","",MAX(0,$E4650-MAX(0,SUMIFS(Тех_Движение!$G$2:$G$5111,Тех_Движение!$D$2:$D$5111,$C4650,Тех_Движение!$B$2:$B$5111,"&lt;="&amp;Настройки!$B$5-1)-$F4650)))</f>
        <v/>
      </c>
      <c r="H4650" s="54">
        <f>IF($B4650="","",IF(AND($D4650&gt;=Настройки!$B$5,$D4650&lt;=Настройки!$B$6),$E4650,0))</f>
        <v/>
      </c>
      <c r="I4650" s="54">
        <f>IF($B4650="","",$G4650+$H4650-$J4650)</f>
        <v/>
      </c>
      <c r="J4650" s="54">
        <f>IF($B4650="","",MAX(0,$E4650-MAX(0,SUMIFS(Тех_Движение!$G$2:$G$5111,Тех_Движение!$D$2:$D$5111,$C4650,Тех_Движение!$B$2:$B$5111,"&lt;="&amp;Настройки!$B$6)-$F4650)))</f>
        <v/>
      </c>
      <c r="K4650" s="54">
        <f>IF(OR($B4650="",K$3&lt;$D4650+Настройки!$B$7),0,MAX(0,$E4650-MAX(0,SUMIFS(Тех_Движение!$G$2:$G$5111,Тех_Движение!$D$2:$D$5111,$C4650,Тех_Движение!$B$2:$B$5111,"&lt;="&amp;K$3)-$F4650)))</f>
        <v/>
      </c>
      <c r="L4650" s="54">
        <f>IF(OR($B4650="",L$3&lt;$D4650+Настройки!$B$7),0,MAX(0,$E4650-MAX(0,SUMIFS(Тех_Движение!$G$2:$G$5111,Тех_Движение!$D$2:$D$5111,$C4650,Тех_Движение!$B$2:$B$5111,"&lt;="&amp;L$3)-$F4650)))</f>
        <v/>
      </c>
      <c r="M4650" s="54">
        <f>IF(OR($B4650="",M$3&lt;$D4650+Настройки!$B$7),0,MAX(0,$E4650-MAX(0,SUMIFS(Тех_Движение!$G$2:$G$5111,Тех_Движение!$D$2:$D$5111,$C4650,Тех_Движение!$B$2:$B$5111,"&lt;="&amp;M$3)-$F4650)))</f>
        <v/>
      </c>
      <c r="N4650" s="54">
        <f>IF(OR($B4650="",N$3&lt;$D4650+Настройки!$B$7),0,MAX(0,$E4650-MAX(0,SUMIFS(Тех_Движение!$G$2:$G$5111,Тех_Движение!$D$2:$D$5111,$C4650,Тех_Движение!$B$2:$B$5111,"&lt;="&amp;N$3)-$F4650)))</f>
        <v/>
      </c>
      <c r="O4650" s="54">
        <f>IF(OR($B4650="",O$3&lt;$D4650+Настройки!$B$7),0,MAX(0,$E4650-MAX(0,SUMIFS(Тех_Движение!$G$2:$G$5111,Тех_Движение!$D$2:$D$5111,$C4650,Тех_Движение!$B$2:$B$5111,"&lt;="&amp;O$3)-$F4650)))</f>
        <v/>
      </c>
      <c r="P4650" s="54">
        <f>IF(OR($B4650="",P$3&lt;$D4650+Настройки!$B$7),0,MAX(0,$E4650-MAX(0,SUMIFS(Тех_Движение!$G$2:$G$5111,Тех_Движение!$D$2:$D$5111,$C4650,Тех_Движение!$B$2:$B$5111,"&lt;="&amp;P$3)-$F4650)))</f>
        <v/>
      </c>
      <c r="Q4650" s="54">
        <f>IF(OR($B4650="",Q$3&lt;$D4650+Настройки!$B$7),0,MAX(0,$E4650-MAX(0,SUMIFS(Тех_Движение!$G$2:$G$5111,Тех_Движение!$D$2:$D$5111,$C4650,Тех_Движение!$B$2:$B$5111,"&lt;="&amp;Q$3)-$F4650)))</f>
        <v/>
      </c>
      <c r="R4650" s="54">
        <f>IF($B4650="","",SUM($K4650:$Q4650))</f>
        <v/>
      </c>
      <c r="S4650" s="56">
        <f>IF($B4650="","",VLOOKUP($C4650,Настройки!$A$11:$L$17,9,FALSE))</f>
        <v/>
      </c>
      <c r="T4650" s="56">
        <f>IF($B4650="","",$R4650*$S4650)</f>
        <v/>
      </c>
    </row>
    <row r="4651">
      <c r="A4651" s="20">
        <f>Тех_Движение!$A$4648</f>
        <v/>
      </c>
      <c r="B4651" s="20">
        <f>IF(Тех_Движение!$F$4648&gt;0,Тех_Движение!$I$4648,"")</f>
        <v/>
      </c>
      <c r="C4651" s="20">
        <f>IF($B4651="","",Тех_Движение!$D$4648)</f>
        <v/>
      </c>
      <c r="D4651" s="42">
        <f>IF($B4651="","",Тех_Движение!$B$4648)</f>
        <v/>
      </c>
      <c r="E4651" s="54">
        <f>IF($B4651="","",Тех_Движение!$F$4648)</f>
        <v/>
      </c>
      <c r="F4651" s="54">
        <f>IF($B4651="","",SUMIFS($E$5:$E4650,$C$5:$C4650,$C4651))</f>
        <v/>
      </c>
      <c r="G4651" s="54">
        <f>IF($B4651="","",MAX(0,$E4651-MAX(0,SUMIFS(Тех_Движение!$G$2:$G$5111,Тех_Движение!$D$2:$D$5111,$C4651,Тех_Движение!$B$2:$B$5111,"&lt;="&amp;Настройки!$B$5-1)-$F4651)))</f>
        <v/>
      </c>
      <c r="H4651" s="54">
        <f>IF($B4651="","",IF(AND($D4651&gt;=Настройки!$B$5,$D4651&lt;=Настройки!$B$6),$E4651,0))</f>
        <v/>
      </c>
      <c r="I4651" s="54">
        <f>IF($B4651="","",$G4651+$H4651-$J4651)</f>
        <v/>
      </c>
      <c r="J4651" s="54">
        <f>IF($B4651="","",MAX(0,$E4651-MAX(0,SUMIFS(Тех_Движение!$G$2:$G$5111,Тех_Движение!$D$2:$D$5111,$C4651,Тех_Движение!$B$2:$B$5111,"&lt;="&amp;Настройки!$B$6)-$F4651)))</f>
        <v/>
      </c>
      <c r="K4651" s="54">
        <f>IF(OR($B4651="",K$3&lt;$D4651+Настройки!$B$7),0,MAX(0,$E4651-MAX(0,SUMIFS(Тех_Движение!$G$2:$G$5111,Тех_Движение!$D$2:$D$5111,$C4651,Тех_Движение!$B$2:$B$5111,"&lt;="&amp;K$3)-$F4651)))</f>
        <v/>
      </c>
      <c r="L4651" s="54">
        <f>IF(OR($B4651="",L$3&lt;$D4651+Настройки!$B$7),0,MAX(0,$E4651-MAX(0,SUMIFS(Тех_Движение!$G$2:$G$5111,Тех_Движение!$D$2:$D$5111,$C4651,Тех_Движение!$B$2:$B$5111,"&lt;="&amp;L$3)-$F4651)))</f>
        <v/>
      </c>
      <c r="M4651" s="54">
        <f>IF(OR($B4651="",M$3&lt;$D4651+Настройки!$B$7),0,MAX(0,$E4651-MAX(0,SUMIFS(Тех_Движение!$G$2:$G$5111,Тех_Движение!$D$2:$D$5111,$C4651,Тех_Движение!$B$2:$B$5111,"&lt;="&amp;M$3)-$F4651)))</f>
        <v/>
      </c>
      <c r="N4651" s="54">
        <f>IF(OR($B4651="",N$3&lt;$D4651+Настройки!$B$7),0,MAX(0,$E4651-MAX(0,SUMIFS(Тех_Движение!$G$2:$G$5111,Тех_Движение!$D$2:$D$5111,$C4651,Тех_Движение!$B$2:$B$5111,"&lt;="&amp;N$3)-$F4651)))</f>
        <v/>
      </c>
      <c r="O4651" s="54">
        <f>IF(OR($B4651="",O$3&lt;$D4651+Настройки!$B$7),0,MAX(0,$E4651-MAX(0,SUMIFS(Тех_Движение!$G$2:$G$5111,Тех_Движение!$D$2:$D$5111,$C4651,Тех_Движение!$B$2:$B$5111,"&lt;="&amp;O$3)-$F4651)))</f>
        <v/>
      </c>
      <c r="P4651" s="54">
        <f>IF(OR($B4651="",P$3&lt;$D4651+Настройки!$B$7),0,MAX(0,$E4651-MAX(0,SUMIFS(Тех_Движение!$G$2:$G$5111,Тех_Движение!$D$2:$D$5111,$C4651,Тех_Движение!$B$2:$B$5111,"&lt;="&amp;P$3)-$F4651)))</f>
        <v/>
      </c>
      <c r="Q4651" s="54">
        <f>IF(OR($B4651="",Q$3&lt;$D4651+Настройки!$B$7),0,MAX(0,$E4651-MAX(0,SUMIFS(Тех_Движение!$G$2:$G$5111,Тех_Движение!$D$2:$D$5111,$C4651,Тех_Движение!$B$2:$B$5111,"&lt;="&amp;Q$3)-$F4651)))</f>
        <v/>
      </c>
      <c r="R4651" s="54">
        <f>IF($B4651="","",SUM($K4651:$Q4651))</f>
        <v/>
      </c>
      <c r="S4651" s="56">
        <f>IF($B4651="","",VLOOKUP($C4651,Настройки!$A$11:$L$17,9,FALSE))</f>
        <v/>
      </c>
      <c r="T4651" s="56">
        <f>IF($B4651="","",$R4651*$S4651)</f>
        <v/>
      </c>
    </row>
    <row r="4652">
      <c r="A4652" s="20">
        <f>Тех_Движение!$A$4649</f>
        <v/>
      </c>
      <c r="B4652" s="20">
        <f>IF(Тех_Движение!$F$4649&gt;0,Тех_Движение!$I$4649,"")</f>
        <v/>
      </c>
      <c r="C4652" s="20">
        <f>IF($B4652="","",Тех_Движение!$D$4649)</f>
        <v/>
      </c>
      <c r="D4652" s="42">
        <f>IF($B4652="","",Тех_Движение!$B$4649)</f>
        <v/>
      </c>
      <c r="E4652" s="54">
        <f>IF($B4652="","",Тех_Движение!$F$4649)</f>
        <v/>
      </c>
      <c r="F4652" s="54">
        <f>IF($B4652="","",SUMIFS($E$5:$E4651,$C$5:$C4651,$C4652))</f>
        <v/>
      </c>
      <c r="G4652" s="54">
        <f>IF($B4652="","",MAX(0,$E4652-MAX(0,SUMIFS(Тех_Движение!$G$2:$G$5111,Тех_Движение!$D$2:$D$5111,$C4652,Тех_Движение!$B$2:$B$5111,"&lt;="&amp;Настройки!$B$5-1)-$F4652)))</f>
        <v/>
      </c>
      <c r="H4652" s="54">
        <f>IF($B4652="","",IF(AND($D4652&gt;=Настройки!$B$5,$D4652&lt;=Настройки!$B$6),$E4652,0))</f>
        <v/>
      </c>
      <c r="I4652" s="54">
        <f>IF($B4652="","",$G4652+$H4652-$J4652)</f>
        <v/>
      </c>
      <c r="J4652" s="54">
        <f>IF($B4652="","",MAX(0,$E4652-MAX(0,SUMIFS(Тех_Движение!$G$2:$G$5111,Тех_Движение!$D$2:$D$5111,$C4652,Тех_Движение!$B$2:$B$5111,"&lt;="&amp;Настройки!$B$6)-$F4652)))</f>
        <v/>
      </c>
      <c r="K4652" s="54">
        <f>IF(OR($B4652="",K$3&lt;$D4652+Настройки!$B$7),0,MAX(0,$E4652-MAX(0,SUMIFS(Тех_Движение!$G$2:$G$5111,Тех_Движение!$D$2:$D$5111,$C4652,Тех_Движение!$B$2:$B$5111,"&lt;="&amp;K$3)-$F4652)))</f>
        <v/>
      </c>
      <c r="L4652" s="54">
        <f>IF(OR($B4652="",L$3&lt;$D4652+Настройки!$B$7),0,MAX(0,$E4652-MAX(0,SUMIFS(Тех_Движение!$G$2:$G$5111,Тех_Движение!$D$2:$D$5111,$C4652,Тех_Движение!$B$2:$B$5111,"&lt;="&amp;L$3)-$F4652)))</f>
        <v/>
      </c>
      <c r="M4652" s="54">
        <f>IF(OR($B4652="",M$3&lt;$D4652+Настройки!$B$7),0,MAX(0,$E4652-MAX(0,SUMIFS(Тех_Движение!$G$2:$G$5111,Тех_Движение!$D$2:$D$5111,$C4652,Тех_Движение!$B$2:$B$5111,"&lt;="&amp;M$3)-$F4652)))</f>
        <v/>
      </c>
      <c r="N4652" s="54">
        <f>IF(OR($B4652="",N$3&lt;$D4652+Настройки!$B$7),0,MAX(0,$E4652-MAX(0,SUMIFS(Тех_Движение!$G$2:$G$5111,Тех_Движение!$D$2:$D$5111,$C4652,Тех_Движение!$B$2:$B$5111,"&lt;="&amp;N$3)-$F4652)))</f>
        <v/>
      </c>
      <c r="O4652" s="54">
        <f>IF(OR($B4652="",O$3&lt;$D4652+Настройки!$B$7),0,MAX(0,$E4652-MAX(0,SUMIFS(Тех_Движение!$G$2:$G$5111,Тех_Движение!$D$2:$D$5111,$C4652,Тех_Движение!$B$2:$B$5111,"&lt;="&amp;O$3)-$F4652)))</f>
        <v/>
      </c>
      <c r="P4652" s="54">
        <f>IF(OR($B4652="",P$3&lt;$D4652+Настройки!$B$7),0,MAX(0,$E4652-MAX(0,SUMIFS(Тех_Движение!$G$2:$G$5111,Тех_Движение!$D$2:$D$5111,$C4652,Тех_Движение!$B$2:$B$5111,"&lt;="&amp;P$3)-$F4652)))</f>
        <v/>
      </c>
      <c r="Q4652" s="54">
        <f>IF(OR($B4652="",Q$3&lt;$D4652+Настройки!$B$7),0,MAX(0,$E4652-MAX(0,SUMIFS(Тех_Движение!$G$2:$G$5111,Тех_Движение!$D$2:$D$5111,$C4652,Тех_Движение!$B$2:$B$5111,"&lt;="&amp;Q$3)-$F4652)))</f>
        <v/>
      </c>
      <c r="R4652" s="54">
        <f>IF($B4652="","",SUM($K4652:$Q4652))</f>
        <v/>
      </c>
      <c r="S4652" s="56">
        <f>IF($B4652="","",VLOOKUP($C4652,Настройки!$A$11:$L$17,9,FALSE))</f>
        <v/>
      </c>
      <c r="T4652" s="56">
        <f>IF($B4652="","",$R4652*$S4652)</f>
        <v/>
      </c>
    </row>
    <row r="4653">
      <c r="A4653" s="20">
        <f>Тех_Движение!$A$4650</f>
        <v/>
      </c>
      <c r="B4653" s="20">
        <f>IF(Тех_Движение!$F$4650&gt;0,Тех_Движение!$I$4650,"")</f>
        <v/>
      </c>
      <c r="C4653" s="20">
        <f>IF($B4653="","",Тех_Движение!$D$4650)</f>
        <v/>
      </c>
      <c r="D4653" s="42">
        <f>IF($B4653="","",Тех_Движение!$B$4650)</f>
        <v/>
      </c>
      <c r="E4653" s="54">
        <f>IF($B4653="","",Тех_Движение!$F$4650)</f>
        <v/>
      </c>
      <c r="F4653" s="54">
        <f>IF($B4653="","",SUMIFS($E$5:$E4652,$C$5:$C4652,$C4653))</f>
        <v/>
      </c>
      <c r="G4653" s="54">
        <f>IF($B4653="","",MAX(0,$E4653-MAX(0,SUMIFS(Тех_Движение!$G$2:$G$5111,Тех_Движение!$D$2:$D$5111,$C4653,Тех_Движение!$B$2:$B$5111,"&lt;="&amp;Настройки!$B$5-1)-$F4653)))</f>
        <v/>
      </c>
      <c r="H4653" s="54">
        <f>IF($B4653="","",IF(AND($D4653&gt;=Настройки!$B$5,$D4653&lt;=Настройки!$B$6),$E4653,0))</f>
        <v/>
      </c>
      <c r="I4653" s="54">
        <f>IF($B4653="","",$G4653+$H4653-$J4653)</f>
        <v/>
      </c>
      <c r="J4653" s="54">
        <f>IF($B4653="","",MAX(0,$E4653-MAX(0,SUMIFS(Тех_Движение!$G$2:$G$5111,Тех_Движение!$D$2:$D$5111,$C4653,Тех_Движение!$B$2:$B$5111,"&lt;="&amp;Настройки!$B$6)-$F4653)))</f>
        <v/>
      </c>
      <c r="K4653" s="54">
        <f>IF(OR($B4653="",K$3&lt;$D4653+Настройки!$B$7),0,MAX(0,$E4653-MAX(0,SUMIFS(Тех_Движение!$G$2:$G$5111,Тех_Движение!$D$2:$D$5111,$C4653,Тех_Движение!$B$2:$B$5111,"&lt;="&amp;K$3)-$F4653)))</f>
        <v/>
      </c>
      <c r="L4653" s="54">
        <f>IF(OR($B4653="",L$3&lt;$D4653+Настройки!$B$7),0,MAX(0,$E4653-MAX(0,SUMIFS(Тех_Движение!$G$2:$G$5111,Тех_Движение!$D$2:$D$5111,$C4653,Тех_Движение!$B$2:$B$5111,"&lt;="&amp;L$3)-$F4653)))</f>
        <v/>
      </c>
      <c r="M4653" s="54">
        <f>IF(OR($B4653="",M$3&lt;$D4653+Настройки!$B$7),0,MAX(0,$E4653-MAX(0,SUMIFS(Тех_Движение!$G$2:$G$5111,Тех_Движение!$D$2:$D$5111,$C4653,Тех_Движение!$B$2:$B$5111,"&lt;="&amp;M$3)-$F4653)))</f>
        <v/>
      </c>
      <c r="N4653" s="54">
        <f>IF(OR($B4653="",N$3&lt;$D4653+Настройки!$B$7),0,MAX(0,$E4653-MAX(0,SUMIFS(Тех_Движение!$G$2:$G$5111,Тех_Движение!$D$2:$D$5111,$C4653,Тех_Движение!$B$2:$B$5111,"&lt;="&amp;N$3)-$F4653)))</f>
        <v/>
      </c>
      <c r="O4653" s="54">
        <f>IF(OR($B4653="",O$3&lt;$D4653+Настройки!$B$7),0,MAX(0,$E4653-MAX(0,SUMIFS(Тех_Движение!$G$2:$G$5111,Тех_Движение!$D$2:$D$5111,$C4653,Тех_Движение!$B$2:$B$5111,"&lt;="&amp;O$3)-$F4653)))</f>
        <v/>
      </c>
      <c r="P4653" s="54">
        <f>IF(OR($B4653="",P$3&lt;$D4653+Настройки!$B$7),0,MAX(0,$E4653-MAX(0,SUMIFS(Тех_Движение!$G$2:$G$5111,Тех_Движение!$D$2:$D$5111,$C4653,Тех_Движение!$B$2:$B$5111,"&lt;="&amp;P$3)-$F4653)))</f>
        <v/>
      </c>
      <c r="Q4653" s="54">
        <f>IF(OR($B4653="",Q$3&lt;$D4653+Настройки!$B$7),0,MAX(0,$E4653-MAX(0,SUMIFS(Тех_Движение!$G$2:$G$5111,Тех_Движение!$D$2:$D$5111,$C4653,Тех_Движение!$B$2:$B$5111,"&lt;="&amp;Q$3)-$F4653)))</f>
        <v/>
      </c>
      <c r="R4653" s="54">
        <f>IF($B4653="","",SUM($K4653:$Q4653))</f>
        <v/>
      </c>
      <c r="S4653" s="56">
        <f>IF($B4653="","",VLOOKUP($C4653,Настройки!$A$11:$L$17,9,FALSE))</f>
        <v/>
      </c>
      <c r="T4653" s="56">
        <f>IF($B4653="","",$R4653*$S4653)</f>
        <v/>
      </c>
    </row>
    <row r="4654">
      <c r="A4654" s="20">
        <f>Тех_Движение!$A$4651</f>
        <v/>
      </c>
      <c r="B4654" s="20">
        <f>IF(Тех_Движение!$F$4651&gt;0,Тех_Движение!$I$4651,"")</f>
        <v/>
      </c>
      <c r="C4654" s="20">
        <f>IF($B4654="","",Тех_Движение!$D$4651)</f>
        <v/>
      </c>
      <c r="D4654" s="42">
        <f>IF($B4654="","",Тех_Движение!$B$4651)</f>
        <v/>
      </c>
      <c r="E4654" s="54">
        <f>IF($B4654="","",Тех_Движение!$F$4651)</f>
        <v/>
      </c>
      <c r="F4654" s="54">
        <f>IF($B4654="","",SUMIFS($E$5:$E4653,$C$5:$C4653,$C4654))</f>
        <v/>
      </c>
      <c r="G4654" s="54">
        <f>IF($B4654="","",MAX(0,$E4654-MAX(0,SUMIFS(Тех_Движение!$G$2:$G$5111,Тех_Движение!$D$2:$D$5111,$C4654,Тех_Движение!$B$2:$B$5111,"&lt;="&amp;Настройки!$B$5-1)-$F4654)))</f>
        <v/>
      </c>
      <c r="H4654" s="54">
        <f>IF($B4654="","",IF(AND($D4654&gt;=Настройки!$B$5,$D4654&lt;=Настройки!$B$6),$E4654,0))</f>
        <v/>
      </c>
      <c r="I4654" s="54">
        <f>IF($B4654="","",$G4654+$H4654-$J4654)</f>
        <v/>
      </c>
      <c r="J4654" s="54">
        <f>IF($B4654="","",MAX(0,$E4654-MAX(0,SUMIFS(Тех_Движение!$G$2:$G$5111,Тех_Движение!$D$2:$D$5111,$C4654,Тех_Движение!$B$2:$B$5111,"&lt;="&amp;Настройки!$B$6)-$F4654)))</f>
        <v/>
      </c>
      <c r="K4654" s="54">
        <f>IF(OR($B4654="",K$3&lt;$D4654+Настройки!$B$7),0,MAX(0,$E4654-MAX(0,SUMIFS(Тех_Движение!$G$2:$G$5111,Тех_Движение!$D$2:$D$5111,$C4654,Тех_Движение!$B$2:$B$5111,"&lt;="&amp;K$3)-$F4654)))</f>
        <v/>
      </c>
      <c r="L4654" s="54">
        <f>IF(OR($B4654="",L$3&lt;$D4654+Настройки!$B$7),0,MAX(0,$E4654-MAX(0,SUMIFS(Тех_Движение!$G$2:$G$5111,Тех_Движение!$D$2:$D$5111,$C4654,Тех_Движение!$B$2:$B$5111,"&lt;="&amp;L$3)-$F4654)))</f>
        <v/>
      </c>
      <c r="M4654" s="54">
        <f>IF(OR($B4654="",M$3&lt;$D4654+Настройки!$B$7),0,MAX(0,$E4654-MAX(0,SUMIFS(Тех_Движение!$G$2:$G$5111,Тех_Движение!$D$2:$D$5111,$C4654,Тех_Движение!$B$2:$B$5111,"&lt;="&amp;M$3)-$F4654)))</f>
        <v/>
      </c>
      <c r="N4654" s="54">
        <f>IF(OR($B4654="",N$3&lt;$D4654+Настройки!$B$7),0,MAX(0,$E4654-MAX(0,SUMIFS(Тех_Движение!$G$2:$G$5111,Тех_Движение!$D$2:$D$5111,$C4654,Тех_Движение!$B$2:$B$5111,"&lt;="&amp;N$3)-$F4654)))</f>
        <v/>
      </c>
      <c r="O4654" s="54">
        <f>IF(OR($B4654="",O$3&lt;$D4654+Настройки!$B$7),0,MAX(0,$E4654-MAX(0,SUMIFS(Тех_Движение!$G$2:$G$5111,Тех_Движение!$D$2:$D$5111,$C4654,Тех_Движение!$B$2:$B$5111,"&lt;="&amp;O$3)-$F4654)))</f>
        <v/>
      </c>
      <c r="P4654" s="54">
        <f>IF(OR($B4654="",P$3&lt;$D4654+Настройки!$B$7),0,MAX(0,$E4654-MAX(0,SUMIFS(Тех_Движение!$G$2:$G$5111,Тех_Движение!$D$2:$D$5111,$C4654,Тех_Движение!$B$2:$B$5111,"&lt;="&amp;P$3)-$F4654)))</f>
        <v/>
      </c>
      <c r="Q4654" s="54">
        <f>IF(OR($B4654="",Q$3&lt;$D4654+Настройки!$B$7),0,MAX(0,$E4654-MAX(0,SUMIFS(Тех_Движение!$G$2:$G$5111,Тех_Движение!$D$2:$D$5111,$C4654,Тех_Движение!$B$2:$B$5111,"&lt;="&amp;Q$3)-$F4654)))</f>
        <v/>
      </c>
      <c r="R4654" s="54">
        <f>IF($B4654="","",SUM($K4654:$Q4654))</f>
        <v/>
      </c>
      <c r="S4654" s="56">
        <f>IF($B4654="","",VLOOKUP($C4654,Настройки!$A$11:$L$17,9,FALSE))</f>
        <v/>
      </c>
      <c r="T4654" s="56">
        <f>IF($B4654="","",$R4654*$S4654)</f>
        <v/>
      </c>
    </row>
    <row r="4655">
      <c r="A4655" s="20">
        <f>Тех_Движение!$A$4652</f>
        <v/>
      </c>
      <c r="B4655" s="20">
        <f>IF(Тех_Движение!$F$4652&gt;0,Тех_Движение!$I$4652,"")</f>
        <v/>
      </c>
      <c r="C4655" s="20">
        <f>IF($B4655="","",Тех_Движение!$D$4652)</f>
        <v/>
      </c>
      <c r="D4655" s="42">
        <f>IF($B4655="","",Тех_Движение!$B$4652)</f>
        <v/>
      </c>
      <c r="E4655" s="54">
        <f>IF($B4655="","",Тех_Движение!$F$4652)</f>
        <v/>
      </c>
      <c r="F4655" s="54">
        <f>IF($B4655="","",SUMIFS($E$5:$E4654,$C$5:$C4654,$C4655))</f>
        <v/>
      </c>
      <c r="G4655" s="54">
        <f>IF($B4655="","",MAX(0,$E4655-MAX(0,SUMIFS(Тех_Движение!$G$2:$G$5111,Тех_Движение!$D$2:$D$5111,$C4655,Тех_Движение!$B$2:$B$5111,"&lt;="&amp;Настройки!$B$5-1)-$F4655)))</f>
        <v/>
      </c>
      <c r="H4655" s="54">
        <f>IF($B4655="","",IF(AND($D4655&gt;=Настройки!$B$5,$D4655&lt;=Настройки!$B$6),$E4655,0))</f>
        <v/>
      </c>
      <c r="I4655" s="54">
        <f>IF($B4655="","",$G4655+$H4655-$J4655)</f>
        <v/>
      </c>
      <c r="J4655" s="54">
        <f>IF($B4655="","",MAX(0,$E4655-MAX(0,SUMIFS(Тех_Движение!$G$2:$G$5111,Тех_Движение!$D$2:$D$5111,$C4655,Тех_Движение!$B$2:$B$5111,"&lt;="&amp;Настройки!$B$6)-$F4655)))</f>
        <v/>
      </c>
      <c r="K4655" s="54">
        <f>IF(OR($B4655="",K$3&lt;$D4655+Настройки!$B$7),0,MAX(0,$E4655-MAX(0,SUMIFS(Тех_Движение!$G$2:$G$5111,Тех_Движение!$D$2:$D$5111,$C4655,Тех_Движение!$B$2:$B$5111,"&lt;="&amp;K$3)-$F4655)))</f>
        <v/>
      </c>
      <c r="L4655" s="54">
        <f>IF(OR($B4655="",L$3&lt;$D4655+Настройки!$B$7),0,MAX(0,$E4655-MAX(0,SUMIFS(Тех_Движение!$G$2:$G$5111,Тех_Движение!$D$2:$D$5111,$C4655,Тех_Движение!$B$2:$B$5111,"&lt;="&amp;L$3)-$F4655)))</f>
        <v/>
      </c>
      <c r="M4655" s="54">
        <f>IF(OR($B4655="",M$3&lt;$D4655+Настройки!$B$7),0,MAX(0,$E4655-MAX(0,SUMIFS(Тех_Движение!$G$2:$G$5111,Тех_Движение!$D$2:$D$5111,$C4655,Тех_Движение!$B$2:$B$5111,"&lt;="&amp;M$3)-$F4655)))</f>
        <v/>
      </c>
      <c r="N4655" s="54">
        <f>IF(OR($B4655="",N$3&lt;$D4655+Настройки!$B$7),0,MAX(0,$E4655-MAX(0,SUMIFS(Тех_Движение!$G$2:$G$5111,Тех_Движение!$D$2:$D$5111,$C4655,Тех_Движение!$B$2:$B$5111,"&lt;="&amp;N$3)-$F4655)))</f>
        <v/>
      </c>
      <c r="O4655" s="54">
        <f>IF(OR($B4655="",O$3&lt;$D4655+Настройки!$B$7),0,MAX(0,$E4655-MAX(0,SUMIFS(Тех_Движение!$G$2:$G$5111,Тех_Движение!$D$2:$D$5111,$C4655,Тех_Движение!$B$2:$B$5111,"&lt;="&amp;O$3)-$F4655)))</f>
        <v/>
      </c>
      <c r="P4655" s="54">
        <f>IF(OR($B4655="",P$3&lt;$D4655+Настройки!$B$7),0,MAX(0,$E4655-MAX(0,SUMIFS(Тех_Движение!$G$2:$G$5111,Тех_Движение!$D$2:$D$5111,$C4655,Тех_Движение!$B$2:$B$5111,"&lt;="&amp;P$3)-$F4655)))</f>
        <v/>
      </c>
      <c r="Q4655" s="54">
        <f>IF(OR($B4655="",Q$3&lt;$D4655+Настройки!$B$7),0,MAX(0,$E4655-MAX(0,SUMIFS(Тех_Движение!$G$2:$G$5111,Тех_Движение!$D$2:$D$5111,$C4655,Тех_Движение!$B$2:$B$5111,"&lt;="&amp;Q$3)-$F4655)))</f>
        <v/>
      </c>
      <c r="R4655" s="54">
        <f>IF($B4655="","",SUM($K4655:$Q4655))</f>
        <v/>
      </c>
      <c r="S4655" s="56">
        <f>IF($B4655="","",VLOOKUP($C4655,Настройки!$A$11:$L$17,9,FALSE))</f>
        <v/>
      </c>
      <c r="T4655" s="56">
        <f>IF($B4655="","",$R4655*$S4655)</f>
        <v/>
      </c>
    </row>
    <row r="4656">
      <c r="A4656" s="20">
        <f>Тех_Движение!$A$4653</f>
        <v/>
      </c>
      <c r="B4656" s="20">
        <f>IF(Тех_Движение!$F$4653&gt;0,Тех_Движение!$I$4653,"")</f>
        <v/>
      </c>
      <c r="C4656" s="20">
        <f>IF($B4656="","",Тех_Движение!$D$4653)</f>
        <v/>
      </c>
      <c r="D4656" s="42">
        <f>IF($B4656="","",Тех_Движение!$B$4653)</f>
        <v/>
      </c>
      <c r="E4656" s="54">
        <f>IF($B4656="","",Тех_Движение!$F$4653)</f>
        <v/>
      </c>
      <c r="F4656" s="54">
        <f>IF($B4656="","",SUMIFS($E$5:$E4655,$C$5:$C4655,$C4656))</f>
        <v/>
      </c>
      <c r="G4656" s="54">
        <f>IF($B4656="","",MAX(0,$E4656-MAX(0,SUMIFS(Тех_Движение!$G$2:$G$5111,Тех_Движение!$D$2:$D$5111,$C4656,Тех_Движение!$B$2:$B$5111,"&lt;="&amp;Настройки!$B$5-1)-$F4656)))</f>
        <v/>
      </c>
      <c r="H4656" s="54">
        <f>IF($B4656="","",IF(AND($D4656&gt;=Настройки!$B$5,$D4656&lt;=Настройки!$B$6),$E4656,0))</f>
        <v/>
      </c>
      <c r="I4656" s="54">
        <f>IF($B4656="","",$G4656+$H4656-$J4656)</f>
        <v/>
      </c>
      <c r="J4656" s="54">
        <f>IF($B4656="","",MAX(0,$E4656-MAX(0,SUMIFS(Тех_Движение!$G$2:$G$5111,Тех_Движение!$D$2:$D$5111,$C4656,Тех_Движение!$B$2:$B$5111,"&lt;="&amp;Настройки!$B$6)-$F4656)))</f>
        <v/>
      </c>
      <c r="K4656" s="54">
        <f>IF(OR($B4656="",K$3&lt;$D4656+Настройки!$B$7),0,MAX(0,$E4656-MAX(0,SUMIFS(Тех_Движение!$G$2:$G$5111,Тех_Движение!$D$2:$D$5111,$C4656,Тех_Движение!$B$2:$B$5111,"&lt;="&amp;K$3)-$F4656)))</f>
        <v/>
      </c>
      <c r="L4656" s="54">
        <f>IF(OR($B4656="",L$3&lt;$D4656+Настройки!$B$7),0,MAX(0,$E4656-MAX(0,SUMIFS(Тех_Движение!$G$2:$G$5111,Тех_Движение!$D$2:$D$5111,$C4656,Тех_Движение!$B$2:$B$5111,"&lt;="&amp;L$3)-$F4656)))</f>
        <v/>
      </c>
      <c r="M4656" s="54">
        <f>IF(OR($B4656="",M$3&lt;$D4656+Настройки!$B$7),0,MAX(0,$E4656-MAX(0,SUMIFS(Тех_Движение!$G$2:$G$5111,Тех_Движение!$D$2:$D$5111,$C4656,Тех_Движение!$B$2:$B$5111,"&lt;="&amp;M$3)-$F4656)))</f>
        <v/>
      </c>
      <c r="N4656" s="54">
        <f>IF(OR($B4656="",N$3&lt;$D4656+Настройки!$B$7),0,MAX(0,$E4656-MAX(0,SUMIFS(Тех_Движение!$G$2:$G$5111,Тех_Движение!$D$2:$D$5111,$C4656,Тех_Движение!$B$2:$B$5111,"&lt;="&amp;N$3)-$F4656)))</f>
        <v/>
      </c>
      <c r="O4656" s="54">
        <f>IF(OR($B4656="",O$3&lt;$D4656+Настройки!$B$7),0,MAX(0,$E4656-MAX(0,SUMIFS(Тех_Движение!$G$2:$G$5111,Тех_Движение!$D$2:$D$5111,$C4656,Тех_Движение!$B$2:$B$5111,"&lt;="&amp;O$3)-$F4656)))</f>
        <v/>
      </c>
      <c r="P4656" s="54">
        <f>IF(OR($B4656="",P$3&lt;$D4656+Настройки!$B$7),0,MAX(0,$E4656-MAX(0,SUMIFS(Тех_Движение!$G$2:$G$5111,Тех_Движение!$D$2:$D$5111,$C4656,Тех_Движение!$B$2:$B$5111,"&lt;="&amp;P$3)-$F4656)))</f>
        <v/>
      </c>
      <c r="Q4656" s="54">
        <f>IF(OR($B4656="",Q$3&lt;$D4656+Настройки!$B$7),0,MAX(0,$E4656-MAX(0,SUMIFS(Тех_Движение!$G$2:$G$5111,Тех_Движение!$D$2:$D$5111,$C4656,Тех_Движение!$B$2:$B$5111,"&lt;="&amp;Q$3)-$F4656)))</f>
        <v/>
      </c>
      <c r="R4656" s="54">
        <f>IF($B4656="","",SUM($K4656:$Q4656))</f>
        <v/>
      </c>
      <c r="S4656" s="56">
        <f>IF($B4656="","",VLOOKUP($C4656,Настройки!$A$11:$L$17,9,FALSE))</f>
        <v/>
      </c>
      <c r="T4656" s="56">
        <f>IF($B4656="","",$R4656*$S4656)</f>
        <v/>
      </c>
    </row>
    <row r="4657">
      <c r="A4657" s="20">
        <f>Тех_Движение!$A$4654</f>
        <v/>
      </c>
      <c r="B4657" s="20">
        <f>IF(Тех_Движение!$F$4654&gt;0,Тех_Движение!$I$4654,"")</f>
        <v/>
      </c>
      <c r="C4657" s="20">
        <f>IF($B4657="","",Тех_Движение!$D$4654)</f>
        <v/>
      </c>
      <c r="D4657" s="42">
        <f>IF($B4657="","",Тех_Движение!$B$4654)</f>
        <v/>
      </c>
      <c r="E4657" s="54">
        <f>IF($B4657="","",Тех_Движение!$F$4654)</f>
        <v/>
      </c>
      <c r="F4657" s="54">
        <f>IF($B4657="","",SUMIFS($E$5:$E4656,$C$5:$C4656,$C4657))</f>
        <v/>
      </c>
      <c r="G4657" s="54">
        <f>IF($B4657="","",MAX(0,$E4657-MAX(0,SUMIFS(Тех_Движение!$G$2:$G$5111,Тех_Движение!$D$2:$D$5111,$C4657,Тех_Движение!$B$2:$B$5111,"&lt;="&amp;Настройки!$B$5-1)-$F4657)))</f>
        <v/>
      </c>
      <c r="H4657" s="54">
        <f>IF($B4657="","",IF(AND($D4657&gt;=Настройки!$B$5,$D4657&lt;=Настройки!$B$6),$E4657,0))</f>
        <v/>
      </c>
      <c r="I4657" s="54">
        <f>IF($B4657="","",$G4657+$H4657-$J4657)</f>
        <v/>
      </c>
      <c r="J4657" s="54">
        <f>IF($B4657="","",MAX(0,$E4657-MAX(0,SUMIFS(Тех_Движение!$G$2:$G$5111,Тех_Движение!$D$2:$D$5111,$C4657,Тех_Движение!$B$2:$B$5111,"&lt;="&amp;Настройки!$B$6)-$F4657)))</f>
        <v/>
      </c>
      <c r="K4657" s="54">
        <f>IF(OR($B4657="",K$3&lt;$D4657+Настройки!$B$7),0,MAX(0,$E4657-MAX(0,SUMIFS(Тех_Движение!$G$2:$G$5111,Тех_Движение!$D$2:$D$5111,$C4657,Тех_Движение!$B$2:$B$5111,"&lt;="&amp;K$3)-$F4657)))</f>
        <v/>
      </c>
      <c r="L4657" s="54">
        <f>IF(OR($B4657="",L$3&lt;$D4657+Настройки!$B$7),0,MAX(0,$E4657-MAX(0,SUMIFS(Тех_Движение!$G$2:$G$5111,Тех_Движение!$D$2:$D$5111,$C4657,Тех_Движение!$B$2:$B$5111,"&lt;="&amp;L$3)-$F4657)))</f>
        <v/>
      </c>
      <c r="M4657" s="54">
        <f>IF(OR($B4657="",M$3&lt;$D4657+Настройки!$B$7),0,MAX(0,$E4657-MAX(0,SUMIFS(Тех_Движение!$G$2:$G$5111,Тех_Движение!$D$2:$D$5111,$C4657,Тех_Движение!$B$2:$B$5111,"&lt;="&amp;M$3)-$F4657)))</f>
        <v/>
      </c>
      <c r="N4657" s="54">
        <f>IF(OR($B4657="",N$3&lt;$D4657+Настройки!$B$7),0,MAX(0,$E4657-MAX(0,SUMIFS(Тех_Движение!$G$2:$G$5111,Тех_Движение!$D$2:$D$5111,$C4657,Тех_Движение!$B$2:$B$5111,"&lt;="&amp;N$3)-$F4657)))</f>
        <v/>
      </c>
      <c r="O4657" s="54">
        <f>IF(OR($B4657="",O$3&lt;$D4657+Настройки!$B$7),0,MAX(0,$E4657-MAX(0,SUMIFS(Тех_Движение!$G$2:$G$5111,Тех_Движение!$D$2:$D$5111,$C4657,Тех_Движение!$B$2:$B$5111,"&lt;="&amp;O$3)-$F4657)))</f>
        <v/>
      </c>
      <c r="P4657" s="54">
        <f>IF(OR($B4657="",P$3&lt;$D4657+Настройки!$B$7),0,MAX(0,$E4657-MAX(0,SUMIFS(Тех_Движение!$G$2:$G$5111,Тех_Движение!$D$2:$D$5111,$C4657,Тех_Движение!$B$2:$B$5111,"&lt;="&amp;P$3)-$F4657)))</f>
        <v/>
      </c>
      <c r="Q4657" s="54">
        <f>IF(OR($B4657="",Q$3&lt;$D4657+Настройки!$B$7),0,MAX(0,$E4657-MAX(0,SUMIFS(Тех_Движение!$G$2:$G$5111,Тех_Движение!$D$2:$D$5111,$C4657,Тех_Движение!$B$2:$B$5111,"&lt;="&amp;Q$3)-$F4657)))</f>
        <v/>
      </c>
      <c r="R4657" s="54">
        <f>IF($B4657="","",SUM($K4657:$Q4657))</f>
        <v/>
      </c>
      <c r="S4657" s="56">
        <f>IF($B4657="","",VLOOKUP($C4657,Настройки!$A$11:$L$17,9,FALSE))</f>
        <v/>
      </c>
      <c r="T4657" s="56">
        <f>IF($B4657="","",$R4657*$S4657)</f>
        <v/>
      </c>
    </row>
    <row r="4658">
      <c r="A4658" s="20">
        <f>Тех_Движение!$A$4655</f>
        <v/>
      </c>
      <c r="B4658" s="20">
        <f>IF(Тех_Движение!$F$4655&gt;0,Тех_Движение!$I$4655,"")</f>
        <v/>
      </c>
      <c r="C4658" s="20">
        <f>IF($B4658="","",Тех_Движение!$D$4655)</f>
        <v/>
      </c>
      <c r="D4658" s="42">
        <f>IF($B4658="","",Тех_Движение!$B$4655)</f>
        <v/>
      </c>
      <c r="E4658" s="54">
        <f>IF($B4658="","",Тех_Движение!$F$4655)</f>
        <v/>
      </c>
      <c r="F4658" s="54">
        <f>IF($B4658="","",SUMIFS($E$5:$E4657,$C$5:$C4657,$C4658))</f>
        <v/>
      </c>
      <c r="G4658" s="54">
        <f>IF($B4658="","",MAX(0,$E4658-MAX(0,SUMIFS(Тех_Движение!$G$2:$G$5111,Тех_Движение!$D$2:$D$5111,$C4658,Тех_Движение!$B$2:$B$5111,"&lt;="&amp;Настройки!$B$5-1)-$F4658)))</f>
        <v/>
      </c>
      <c r="H4658" s="54">
        <f>IF($B4658="","",IF(AND($D4658&gt;=Настройки!$B$5,$D4658&lt;=Настройки!$B$6),$E4658,0))</f>
        <v/>
      </c>
      <c r="I4658" s="54">
        <f>IF($B4658="","",$G4658+$H4658-$J4658)</f>
        <v/>
      </c>
      <c r="J4658" s="54">
        <f>IF($B4658="","",MAX(0,$E4658-MAX(0,SUMIFS(Тех_Движение!$G$2:$G$5111,Тех_Движение!$D$2:$D$5111,$C4658,Тех_Движение!$B$2:$B$5111,"&lt;="&amp;Настройки!$B$6)-$F4658)))</f>
        <v/>
      </c>
      <c r="K4658" s="54">
        <f>IF(OR($B4658="",K$3&lt;$D4658+Настройки!$B$7),0,MAX(0,$E4658-MAX(0,SUMIFS(Тех_Движение!$G$2:$G$5111,Тех_Движение!$D$2:$D$5111,$C4658,Тех_Движение!$B$2:$B$5111,"&lt;="&amp;K$3)-$F4658)))</f>
        <v/>
      </c>
      <c r="L4658" s="54">
        <f>IF(OR($B4658="",L$3&lt;$D4658+Настройки!$B$7),0,MAX(0,$E4658-MAX(0,SUMIFS(Тех_Движение!$G$2:$G$5111,Тех_Движение!$D$2:$D$5111,$C4658,Тех_Движение!$B$2:$B$5111,"&lt;="&amp;L$3)-$F4658)))</f>
        <v/>
      </c>
      <c r="M4658" s="54">
        <f>IF(OR($B4658="",M$3&lt;$D4658+Настройки!$B$7),0,MAX(0,$E4658-MAX(0,SUMIFS(Тех_Движение!$G$2:$G$5111,Тех_Движение!$D$2:$D$5111,$C4658,Тех_Движение!$B$2:$B$5111,"&lt;="&amp;M$3)-$F4658)))</f>
        <v/>
      </c>
      <c r="N4658" s="54">
        <f>IF(OR($B4658="",N$3&lt;$D4658+Настройки!$B$7),0,MAX(0,$E4658-MAX(0,SUMIFS(Тех_Движение!$G$2:$G$5111,Тех_Движение!$D$2:$D$5111,$C4658,Тех_Движение!$B$2:$B$5111,"&lt;="&amp;N$3)-$F4658)))</f>
        <v/>
      </c>
      <c r="O4658" s="54">
        <f>IF(OR($B4658="",O$3&lt;$D4658+Настройки!$B$7),0,MAX(0,$E4658-MAX(0,SUMIFS(Тех_Движение!$G$2:$G$5111,Тех_Движение!$D$2:$D$5111,$C4658,Тех_Движение!$B$2:$B$5111,"&lt;="&amp;O$3)-$F4658)))</f>
        <v/>
      </c>
      <c r="P4658" s="54">
        <f>IF(OR($B4658="",P$3&lt;$D4658+Настройки!$B$7),0,MAX(0,$E4658-MAX(0,SUMIFS(Тех_Движение!$G$2:$G$5111,Тех_Движение!$D$2:$D$5111,$C4658,Тех_Движение!$B$2:$B$5111,"&lt;="&amp;P$3)-$F4658)))</f>
        <v/>
      </c>
      <c r="Q4658" s="54">
        <f>IF(OR($B4658="",Q$3&lt;$D4658+Настройки!$B$7),0,MAX(0,$E4658-MAX(0,SUMIFS(Тех_Движение!$G$2:$G$5111,Тех_Движение!$D$2:$D$5111,$C4658,Тех_Движение!$B$2:$B$5111,"&lt;="&amp;Q$3)-$F4658)))</f>
        <v/>
      </c>
      <c r="R4658" s="54">
        <f>IF($B4658="","",SUM($K4658:$Q4658))</f>
        <v/>
      </c>
      <c r="S4658" s="56">
        <f>IF($B4658="","",VLOOKUP($C4658,Настройки!$A$11:$L$17,9,FALSE))</f>
        <v/>
      </c>
      <c r="T4658" s="56">
        <f>IF($B4658="","",$R4658*$S4658)</f>
        <v/>
      </c>
    </row>
    <row r="4659">
      <c r="A4659" s="20">
        <f>Тех_Движение!$A$4656</f>
        <v/>
      </c>
      <c r="B4659" s="20">
        <f>IF(Тех_Движение!$F$4656&gt;0,Тех_Движение!$I$4656,"")</f>
        <v/>
      </c>
      <c r="C4659" s="20">
        <f>IF($B4659="","",Тех_Движение!$D$4656)</f>
        <v/>
      </c>
      <c r="D4659" s="42">
        <f>IF($B4659="","",Тех_Движение!$B$4656)</f>
        <v/>
      </c>
      <c r="E4659" s="54">
        <f>IF($B4659="","",Тех_Движение!$F$4656)</f>
        <v/>
      </c>
      <c r="F4659" s="54">
        <f>IF($B4659="","",SUMIFS($E$5:$E4658,$C$5:$C4658,$C4659))</f>
        <v/>
      </c>
      <c r="G4659" s="54">
        <f>IF($B4659="","",MAX(0,$E4659-MAX(0,SUMIFS(Тех_Движение!$G$2:$G$5111,Тех_Движение!$D$2:$D$5111,$C4659,Тех_Движение!$B$2:$B$5111,"&lt;="&amp;Настройки!$B$5-1)-$F4659)))</f>
        <v/>
      </c>
      <c r="H4659" s="54">
        <f>IF($B4659="","",IF(AND($D4659&gt;=Настройки!$B$5,$D4659&lt;=Настройки!$B$6),$E4659,0))</f>
        <v/>
      </c>
      <c r="I4659" s="54">
        <f>IF($B4659="","",$G4659+$H4659-$J4659)</f>
        <v/>
      </c>
      <c r="J4659" s="54">
        <f>IF($B4659="","",MAX(0,$E4659-MAX(0,SUMIFS(Тех_Движение!$G$2:$G$5111,Тех_Движение!$D$2:$D$5111,$C4659,Тех_Движение!$B$2:$B$5111,"&lt;="&amp;Настройки!$B$6)-$F4659)))</f>
        <v/>
      </c>
      <c r="K4659" s="54">
        <f>IF(OR($B4659="",K$3&lt;$D4659+Настройки!$B$7),0,MAX(0,$E4659-MAX(0,SUMIFS(Тех_Движение!$G$2:$G$5111,Тех_Движение!$D$2:$D$5111,$C4659,Тех_Движение!$B$2:$B$5111,"&lt;="&amp;K$3)-$F4659)))</f>
        <v/>
      </c>
      <c r="L4659" s="54">
        <f>IF(OR($B4659="",L$3&lt;$D4659+Настройки!$B$7),0,MAX(0,$E4659-MAX(0,SUMIFS(Тех_Движение!$G$2:$G$5111,Тех_Движение!$D$2:$D$5111,$C4659,Тех_Движение!$B$2:$B$5111,"&lt;="&amp;L$3)-$F4659)))</f>
        <v/>
      </c>
      <c r="M4659" s="54">
        <f>IF(OR($B4659="",M$3&lt;$D4659+Настройки!$B$7),0,MAX(0,$E4659-MAX(0,SUMIFS(Тех_Движение!$G$2:$G$5111,Тех_Движение!$D$2:$D$5111,$C4659,Тех_Движение!$B$2:$B$5111,"&lt;="&amp;M$3)-$F4659)))</f>
        <v/>
      </c>
      <c r="N4659" s="54">
        <f>IF(OR($B4659="",N$3&lt;$D4659+Настройки!$B$7),0,MAX(0,$E4659-MAX(0,SUMIFS(Тех_Движение!$G$2:$G$5111,Тех_Движение!$D$2:$D$5111,$C4659,Тех_Движение!$B$2:$B$5111,"&lt;="&amp;N$3)-$F4659)))</f>
        <v/>
      </c>
      <c r="O4659" s="54">
        <f>IF(OR($B4659="",O$3&lt;$D4659+Настройки!$B$7),0,MAX(0,$E4659-MAX(0,SUMIFS(Тех_Движение!$G$2:$G$5111,Тех_Движение!$D$2:$D$5111,$C4659,Тех_Движение!$B$2:$B$5111,"&lt;="&amp;O$3)-$F4659)))</f>
        <v/>
      </c>
      <c r="P4659" s="54">
        <f>IF(OR($B4659="",P$3&lt;$D4659+Настройки!$B$7),0,MAX(0,$E4659-MAX(0,SUMIFS(Тех_Движение!$G$2:$G$5111,Тех_Движение!$D$2:$D$5111,$C4659,Тех_Движение!$B$2:$B$5111,"&lt;="&amp;P$3)-$F4659)))</f>
        <v/>
      </c>
      <c r="Q4659" s="54">
        <f>IF(OR($B4659="",Q$3&lt;$D4659+Настройки!$B$7),0,MAX(0,$E4659-MAX(0,SUMIFS(Тех_Движение!$G$2:$G$5111,Тех_Движение!$D$2:$D$5111,$C4659,Тех_Движение!$B$2:$B$5111,"&lt;="&amp;Q$3)-$F4659)))</f>
        <v/>
      </c>
      <c r="R4659" s="54">
        <f>IF($B4659="","",SUM($K4659:$Q4659))</f>
        <v/>
      </c>
      <c r="S4659" s="56">
        <f>IF($B4659="","",VLOOKUP($C4659,Настройки!$A$11:$L$17,9,FALSE))</f>
        <v/>
      </c>
      <c r="T4659" s="56">
        <f>IF($B4659="","",$R4659*$S4659)</f>
        <v/>
      </c>
    </row>
    <row r="4660">
      <c r="A4660" s="20">
        <f>Тех_Движение!$A$4657</f>
        <v/>
      </c>
      <c r="B4660" s="20">
        <f>IF(Тех_Движение!$F$4657&gt;0,Тех_Движение!$I$4657,"")</f>
        <v/>
      </c>
      <c r="C4660" s="20">
        <f>IF($B4660="","",Тех_Движение!$D$4657)</f>
        <v/>
      </c>
      <c r="D4660" s="42">
        <f>IF($B4660="","",Тех_Движение!$B$4657)</f>
        <v/>
      </c>
      <c r="E4660" s="54">
        <f>IF($B4660="","",Тех_Движение!$F$4657)</f>
        <v/>
      </c>
      <c r="F4660" s="54">
        <f>IF($B4660="","",SUMIFS($E$5:$E4659,$C$5:$C4659,$C4660))</f>
        <v/>
      </c>
      <c r="G4660" s="54">
        <f>IF($B4660="","",MAX(0,$E4660-MAX(0,SUMIFS(Тех_Движение!$G$2:$G$5111,Тех_Движение!$D$2:$D$5111,$C4660,Тех_Движение!$B$2:$B$5111,"&lt;="&amp;Настройки!$B$5-1)-$F4660)))</f>
        <v/>
      </c>
      <c r="H4660" s="54">
        <f>IF($B4660="","",IF(AND($D4660&gt;=Настройки!$B$5,$D4660&lt;=Настройки!$B$6),$E4660,0))</f>
        <v/>
      </c>
      <c r="I4660" s="54">
        <f>IF($B4660="","",$G4660+$H4660-$J4660)</f>
        <v/>
      </c>
      <c r="J4660" s="54">
        <f>IF($B4660="","",MAX(0,$E4660-MAX(0,SUMIFS(Тех_Движение!$G$2:$G$5111,Тех_Движение!$D$2:$D$5111,$C4660,Тех_Движение!$B$2:$B$5111,"&lt;="&amp;Настройки!$B$6)-$F4660)))</f>
        <v/>
      </c>
      <c r="K4660" s="54">
        <f>IF(OR($B4660="",K$3&lt;$D4660+Настройки!$B$7),0,MAX(0,$E4660-MAX(0,SUMIFS(Тех_Движение!$G$2:$G$5111,Тех_Движение!$D$2:$D$5111,$C4660,Тех_Движение!$B$2:$B$5111,"&lt;="&amp;K$3)-$F4660)))</f>
        <v/>
      </c>
      <c r="L4660" s="54">
        <f>IF(OR($B4660="",L$3&lt;$D4660+Настройки!$B$7),0,MAX(0,$E4660-MAX(0,SUMIFS(Тех_Движение!$G$2:$G$5111,Тех_Движение!$D$2:$D$5111,$C4660,Тех_Движение!$B$2:$B$5111,"&lt;="&amp;L$3)-$F4660)))</f>
        <v/>
      </c>
      <c r="M4660" s="54">
        <f>IF(OR($B4660="",M$3&lt;$D4660+Настройки!$B$7),0,MAX(0,$E4660-MAX(0,SUMIFS(Тех_Движение!$G$2:$G$5111,Тех_Движение!$D$2:$D$5111,$C4660,Тех_Движение!$B$2:$B$5111,"&lt;="&amp;M$3)-$F4660)))</f>
        <v/>
      </c>
      <c r="N4660" s="54">
        <f>IF(OR($B4660="",N$3&lt;$D4660+Настройки!$B$7),0,MAX(0,$E4660-MAX(0,SUMIFS(Тех_Движение!$G$2:$G$5111,Тех_Движение!$D$2:$D$5111,$C4660,Тех_Движение!$B$2:$B$5111,"&lt;="&amp;N$3)-$F4660)))</f>
        <v/>
      </c>
      <c r="O4660" s="54">
        <f>IF(OR($B4660="",O$3&lt;$D4660+Настройки!$B$7),0,MAX(0,$E4660-MAX(0,SUMIFS(Тех_Движение!$G$2:$G$5111,Тех_Движение!$D$2:$D$5111,$C4660,Тех_Движение!$B$2:$B$5111,"&lt;="&amp;O$3)-$F4660)))</f>
        <v/>
      </c>
      <c r="P4660" s="54">
        <f>IF(OR($B4660="",P$3&lt;$D4660+Настройки!$B$7),0,MAX(0,$E4660-MAX(0,SUMIFS(Тех_Движение!$G$2:$G$5111,Тех_Движение!$D$2:$D$5111,$C4660,Тех_Движение!$B$2:$B$5111,"&lt;="&amp;P$3)-$F4660)))</f>
        <v/>
      </c>
      <c r="Q4660" s="54">
        <f>IF(OR($B4660="",Q$3&lt;$D4660+Настройки!$B$7),0,MAX(0,$E4660-MAX(0,SUMIFS(Тех_Движение!$G$2:$G$5111,Тех_Движение!$D$2:$D$5111,$C4660,Тех_Движение!$B$2:$B$5111,"&lt;="&amp;Q$3)-$F4660)))</f>
        <v/>
      </c>
      <c r="R4660" s="54">
        <f>IF($B4660="","",SUM($K4660:$Q4660))</f>
        <v/>
      </c>
      <c r="S4660" s="56">
        <f>IF($B4660="","",VLOOKUP($C4660,Настройки!$A$11:$L$17,9,FALSE))</f>
        <v/>
      </c>
      <c r="T4660" s="56">
        <f>IF($B4660="","",$R4660*$S4660)</f>
        <v/>
      </c>
    </row>
    <row r="4661">
      <c r="A4661" s="20">
        <f>Тех_Движение!$A$4658</f>
        <v/>
      </c>
      <c r="B4661" s="20">
        <f>IF(Тех_Движение!$F$4658&gt;0,Тех_Движение!$I$4658,"")</f>
        <v/>
      </c>
      <c r="C4661" s="20">
        <f>IF($B4661="","",Тех_Движение!$D$4658)</f>
        <v/>
      </c>
      <c r="D4661" s="42">
        <f>IF($B4661="","",Тех_Движение!$B$4658)</f>
        <v/>
      </c>
      <c r="E4661" s="54">
        <f>IF($B4661="","",Тех_Движение!$F$4658)</f>
        <v/>
      </c>
      <c r="F4661" s="54">
        <f>IF($B4661="","",SUMIFS($E$5:$E4660,$C$5:$C4660,$C4661))</f>
        <v/>
      </c>
      <c r="G4661" s="54">
        <f>IF($B4661="","",MAX(0,$E4661-MAX(0,SUMIFS(Тех_Движение!$G$2:$G$5111,Тех_Движение!$D$2:$D$5111,$C4661,Тех_Движение!$B$2:$B$5111,"&lt;="&amp;Настройки!$B$5-1)-$F4661)))</f>
        <v/>
      </c>
      <c r="H4661" s="54">
        <f>IF($B4661="","",IF(AND($D4661&gt;=Настройки!$B$5,$D4661&lt;=Настройки!$B$6),$E4661,0))</f>
        <v/>
      </c>
      <c r="I4661" s="54">
        <f>IF($B4661="","",$G4661+$H4661-$J4661)</f>
        <v/>
      </c>
      <c r="J4661" s="54">
        <f>IF($B4661="","",MAX(0,$E4661-MAX(0,SUMIFS(Тех_Движение!$G$2:$G$5111,Тех_Движение!$D$2:$D$5111,$C4661,Тех_Движение!$B$2:$B$5111,"&lt;="&amp;Настройки!$B$6)-$F4661)))</f>
        <v/>
      </c>
      <c r="K4661" s="54">
        <f>IF(OR($B4661="",K$3&lt;$D4661+Настройки!$B$7),0,MAX(0,$E4661-MAX(0,SUMIFS(Тех_Движение!$G$2:$G$5111,Тех_Движение!$D$2:$D$5111,$C4661,Тех_Движение!$B$2:$B$5111,"&lt;="&amp;K$3)-$F4661)))</f>
        <v/>
      </c>
      <c r="L4661" s="54">
        <f>IF(OR($B4661="",L$3&lt;$D4661+Настройки!$B$7),0,MAX(0,$E4661-MAX(0,SUMIFS(Тех_Движение!$G$2:$G$5111,Тех_Движение!$D$2:$D$5111,$C4661,Тех_Движение!$B$2:$B$5111,"&lt;="&amp;L$3)-$F4661)))</f>
        <v/>
      </c>
      <c r="M4661" s="54">
        <f>IF(OR($B4661="",M$3&lt;$D4661+Настройки!$B$7),0,MAX(0,$E4661-MAX(0,SUMIFS(Тех_Движение!$G$2:$G$5111,Тех_Движение!$D$2:$D$5111,$C4661,Тех_Движение!$B$2:$B$5111,"&lt;="&amp;M$3)-$F4661)))</f>
        <v/>
      </c>
      <c r="N4661" s="54">
        <f>IF(OR($B4661="",N$3&lt;$D4661+Настройки!$B$7),0,MAX(0,$E4661-MAX(0,SUMIFS(Тех_Движение!$G$2:$G$5111,Тех_Движение!$D$2:$D$5111,$C4661,Тех_Движение!$B$2:$B$5111,"&lt;="&amp;N$3)-$F4661)))</f>
        <v/>
      </c>
      <c r="O4661" s="54">
        <f>IF(OR($B4661="",O$3&lt;$D4661+Настройки!$B$7),0,MAX(0,$E4661-MAX(0,SUMIFS(Тех_Движение!$G$2:$G$5111,Тех_Движение!$D$2:$D$5111,$C4661,Тех_Движение!$B$2:$B$5111,"&lt;="&amp;O$3)-$F4661)))</f>
        <v/>
      </c>
      <c r="P4661" s="54">
        <f>IF(OR($B4661="",P$3&lt;$D4661+Настройки!$B$7),0,MAX(0,$E4661-MAX(0,SUMIFS(Тех_Движение!$G$2:$G$5111,Тех_Движение!$D$2:$D$5111,$C4661,Тех_Движение!$B$2:$B$5111,"&lt;="&amp;P$3)-$F4661)))</f>
        <v/>
      </c>
      <c r="Q4661" s="54">
        <f>IF(OR($B4661="",Q$3&lt;$D4661+Настройки!$B$7),0,MAX(0,$E4661-MAX(0,SUMIFS(Тех_Движение!$G$2:$G$5111,Тех_Движение!$D$2:$D$5111,$C4661,Тех_Движение!$B$2:$B$5111,"&lt;="&amp;Q$3)-$F4661)))</f>
        <v/>
      </c>
      <c r="R4661" s="54">
        <f>IF($B4661="","",SUM($K4661:$Q4661))</f>
        <v/>
      </c>
      <c r="S4661" s="56">
        <f>IF($B4661="","",VLOOKUP($C4661,Настройки!$A$11:$L$17,9,FALSE))</f>
        <v/>
      </c>
      <c r="T4661" s="56">
        <f>IF($B4661="","",$R4661*$S4661)</f>
        <v/>
      </c>
    </row>
    <row r="4662">
      <c r="A4662" s="20">
        <f>Тех_Движение!$A$4659</f>
        <v/>
      </c>
      <c r="B4662" s="20">
        <f>IF(Тех_Движение!$F$4659&gt;0,Тех_Движение!$I$4659,"")</f>
        <v/>
      </c>
      <c r="C4662" s="20">
        <f>IF($B4662="","",Тех_Движение!$D$4659)</f>
        <v/>
      </c>
      <c r="D4662" s="42">
        <f>IF($B4662="","",Тех_Движение!$B$4659)</f>
        <v/>
      </c>
      <c r="E4662" s="54">
        <f>IF($B4662="","",Тех_Движение!$F$4659)</f>
        <v/>
      </c>
      <c r="F4662" s="54">
        <f>IF($B4662="","",SUMIFS($E$5:$E4661,$C$5:$C4661,$C4662))</f>
        <v/>
      </c>
      <c r="G4662" s="54">
        <f>IF($B4662="","",MAX(0,$E4662-MAX(0,SUMIFS(Тех_Движение!$G$2:$G$5111,Тех_Движение!$D$2:$D$5111,$C4662,Тех_Движение!$B$2:$B$5111,"&lt;="&amp;Настройки!$B$5-1)-$F4662)))</f>
        <v/>
      </c>
      <c r="H4662" s="54">
        <f>IF($B4662="","",IF(AND($D4662&gt;=Настройки!$B$5,$D4662&lt;=Настройки!$B$6),$E4662,0))</f>
        <v/>
      </c>
      <c r="I4662" s="54">
        <f>IF($B4662="","",$G4662+$H4662-$J4662)</f>
        <v/>
      </c>
      <c r="J4662" s="54">
        <f>IF($B4662="","",MAX(0,$E4662-MAX(0,SUMIFS(Тех_Движение!$G$2:$G$5111,Тех_Движение!$D$2:$D$5111,$C4662,Тех_Движение!$B$2:$B$5111,"&lt;="&amp;Настройки!$B$6)-$F4662)))</f>
        <v/>
      </c>
      <c r="K4662" s="54">
        <f>IF(OR($B4662="",K$3&lt;$D4662+Настройки!$B$7),0,MAX(0,$E4662-MAX(0,SUMIFS(Тех_Движение!$G$2:$G$5111,Тех_Движение!$D$2:$D$5111,$C4662,Тех_Движение!$B$2:$B$5111,"&lt;="&amp;K$3)-$F4662)))</f>
        <v/>
      </c>
      <c r="L4662" s="54">
        <f>IF(OR($B4662="",L$3&lt;$D4662+Настройки!$B$7),0,MAX(0,$E4662-MAX(0,SUMIFS(Тех_Движение!$G$2:$G$5111,Тех_Движение!$D$2:$D$5111,$C4662,Тех_Движение!$B$2:$B$5111,"&lt;="&amp;L$3)-$F4662)))</f>
        <v/>
      </c>
      <c r="M4662" s="54">
        <f>IF(OR($B4662="",M$3&lt;$D4662+Настройки!$B$7),0,MAX(0,$E4662-MAX(0,SUMIFS(Тех_Движение!$G$2:$G$5111,Тех_Движение!$D$2:$D$5111,$C4662,Тех_Движение!$B$2:$B$5111,"&lt;="&amp;M$3)-$F4662)))</f>
        <v/>
      </c>
      <c r="N4662" s="54">
        <f>IF(OR($B4662="",N$3&lt;$D4662+Настройки!$B$7),0,MAX(0,$E4662-MAX(0,SUMIFS(Тех_Движение!$G$2:$G$5111,Тех_Движение!$D$2:$D$5111,$C4662,Тех_Движение!$B$2:$B$5111,"&lt;="&amp;N$3)-$F4662)))</f>
        <v/>
      </c>
      <c r="O4662" s="54">
        <f>IF(OR($B4662="",O$3&lt;$D4662+Настройки!$B$7),0,MAX(0,$E4662-MAX(0,SUMIFS(Тех_Движение!$G$2:$G$5111,Тех_Движение!$D$2:$D$5111,$C4662,Тех_Движение!$B$2:$B$5111,"&lt;="&amp;O$3)-$F4662)))</f>
        <v/>
      </c>
      <c r="P4662" s="54">
        <f>IF(OR($B4662="",P$3&lt;$D4662+Настройки!$B$7),0,MAX(0,$E4662-MAX(0,SUMIFS(Тех_Движение!$G$2:$G$5111,Тех_Движение!$D$2:$D$5111,$C4662,Тех_Движение!$B$2:$B$5111,"&lt;="&amp;P$3)-$F4662)))</f>
        <v/>
      </c>
      <c r="Q4662" s="54">
        <f>IF(OR($B4662="",Q$3&lt;$D4662+Настройки!$B$7),0,MAX(0,$E4662-MAX(0,SUMIFS(Тех_Движение!$G$2:$G$5111,Тех_Движение!$D$2:$D$5111,$C4662,Тех_Движение!$B$2:$B$5111,"&lt;="&amp;Q$3)-$F4662)))</f>
        <v/>
      </c>
      <c r="R4662" s="54">
        <f>IF($B4662="","",SUM($K4662:$Q4662))</f>
        <v/>
      </c>
      <c r="S4662" s="56">
        <f>IF($B4662="","",VLOOKUP($C4662,Настройки!$A$11:$L$17,9,FALSE))</f>
        <v/>
      </c>
      <c r="T4662" s="56">
        <f>IF($B4662="","",$R4662*$S4662)</f>
        <v/>
      </c>
    </row>
    <row r="4663">
      <c r="A4663" s="20">
        <f>Тех_Движение!$A$4660</f>
        <v/>
      </c>
      <c r="B4663" s="20">
        <f>IF(Тех_Движение!$F$4660&gt;0,Тех_Движение!$I$4660,"")</f>
        <v/>
      </c>
      <c r="C4663" s="20">
        <f>IF($B4663="","",Тех_Движение!$D$4660)</f>
        <v/>
      </c>
      <c r="D4663" s="42">
        <f>IF($B4663="","",Тех_Движение!$B$4660)</f>
        <v/>
      </c>
      <c r="E4663" s="54">
        <f>IF($B4663="","",Тех_Движение!$F$4660)</f>
        <v/>
      </c>
      <c r="F4663" s="54">
        <f>IF($B4663="","",SUMIFS($E$5:$E4662,$C$5:$C4662,$C4663))</f>
        <v/>
      </c>
      <c r="G4663" s="54">
        <f>IF($B4663="","",MAX(0,$E4663-MAX(0,SUMIFS(Тех_Движение!$G$2:$G$5111,Тех_Движение!$D$2:$D$5111,$C4663,Тех_Движение!$B$2:$B$5111,"&lt;="&amp;Настройки!$B$5-1)-$F4663)))</f>
        <v/>
      </c>
      <c r="H4663" s="54">
        <f>IF($B4663="","",IF(AND($D4663&gt;=Настройки!$B$5,$D4663&lt;=Настройки!$B$6),$E4663,0))</f>
        <v/>
      </c>
      <c r="I4663" s="54">
        <f>IF($B4663="","",$G4663+$H4663-$J4663)</f>
        <v/>
      </c>
      <c r="J4663" s="54">
        <f>IF($B4663="","",MAX(0,$E4663-MAX(0,SUMIFS(Тех_Движение!$G$2:$G$5111,Тех_Движение!$D$2:$D$5111,$C4663,Тех_Движение!$B$2:$B$5111,"&lt;="&amp;Настройки!$B$6)-$F4663)))</f>
        <v/>
      </c>
      <c r="K4663" s="54">
        <f>IF(OR($B4663="",K$3&lt;$D4663+Настройки!$B$7),0,MAX(0,$E4663-MAX(0,SUMIFS(Тех_Движение!$G$2:$G$5111,Тех_Движение!$D$2:$D$5111,$C4663,Тех_Движение!$B$2:$B$5111,"&lt;="&amp;K$3)-$F4663)))</f>
        <v/>
      </c>
      <c r="L4663" s="54">
        <f>IF(OR($B4663="",L$3&lt;$D4663+Настройки!$B$7),0,MAX(0,$E4663-MAX(0,SUMIFS(Тех_Движение!$G$2:$G$5111,Тех_Движение!$D$2:$D$5111,$C4663,Тех_Движение!$B$2:$B$5111,"&lt;="&amp;L$3)-$F4663)))</f>
        <v/>
      </c>
      <c r="M4663" s="54">
        <f>IF(OR($B4663="",M$3&lt;$D4663+Настройки!$B$7),0,MAX(0,$E4663-MAX(0,SUMIFS(Тех_Движение!$G$2:$G$5111,Тех_Движение!$D$2:$D$5111,$C4663,Тех_Движение!$B$2:$B$5111,"&lt;="&amp;M$3)-$F4663)))</f>
        <v/>
      </c>
      <c r="N4663" s="54">
        <f>IF(OR($B4663="",N$3&lt;$D4663+Настройки!$B$7),0,MAX(0,$E4663-MAX(0,SUMIFS(Тех_Движение!$G$2:$G$5111,Тех_Движение!$D$2:$D$5111,$C4663,Тех_Движение!$B$2:$B$5111,"&lt;="&amp;N$3)-$F4663)))</f>
        <v/>
      </c>
      <c r="O4663" s="54">
        <f>IF(OR($B4663="",O$3&lt;$D4663+Настройки!$B$7),0,MAX(0,$E4663-MAX(0,SUMIFS(Тех_Движение!$G$2:$G$5111,Тех_Движение!$D$2:$D$5111,$C4663,Тех_Движение!$B$2:$B$5111,"&lt;="&amp;O$3)-$F4663)))</f>
        <v/>
      </c>
      <c r="P4663" s="54">
        <f>IF(OR($B4663="",P$3&lt;$D4663+Настройки!$B$7),0,MAX(0,$E4663-MAX(0,SUMIFS(Тех_Движение!$G$2:$G$5111,Тех_Движение!$D$2:$D$5111,$C4663,Тех_Движение!$B$2:$B$5111,"&lt;="&amp;P$3)-$F4663)))</f>
        <v/>
      </c>
      <c r="Q4663" s="54">
        <f>IF(OR($B4663="",Q$3&lt;$D4663+Настройки!$B$7),0,MAX(0,$E4663-MAX(0,SUMIFS(Тех_Движение!$G$2:$G$5111,Тех_Движение!$D$2:$D$5111,$C4663,Тех_Движение!$B$2:$B$5111,"&lt;="&amp;Q$3)-$F4663)))</f>
        <v/>
      </c>
      <c r="R4663" s="54">
        <f>IF($B4663="","",SUM($K4663:$Q4663))</f>
        <v/>
      </c>
      <c r="S4663" s="56">
        <f>IF($B4663="","",VLOOKUP($C4663,Настройки!$A$11:$L$17,9,FALSE))</f>
        <v/>
      </c>
      <c r="T4663" s="56">
        <f>IF($B4663="","",$R4663*$S4663)</f>
        <v/>
      </c>
    </row>
    <row r="4664">
      <c r="A4664" s="20">
        <f>Тех_Движение!$A$4661</f>
        <v/>
      </c>
      <c r="B4664" s="20">
        <f>IF(Тех_Движение!$F$4661&gt;0,Тех_Движение!$I$4661,"")</f>
        <v/>
      </c>
      <c r="C4664" s="20">
        <f>IF($B4664="","",Тех_Движение!$D$4661)</f>
        <v/>
      </c>
      <c r="D4664" s="42">
        <f>IF($B4664="","",Тех_Движение!$B$4661)</f>
        <v/>
      </c>
      <c r="E4664" s="54">
        <f>IF($B4664="","",Тех_Движение!$F$4661)</f>
        <v/>
      </c>
      <c r="F4664" s="54">
        <f>IF($B4664="","",SUMIFS($E$5:$E4663,$C$5:$C4663,$C4664))</f>
        <v/>
      </c>
      <c r="G4664" s="54">
        <f>IF($B4664="","",MAX(0,$E4664-MAX(0,SUMIFS(Тех_Движение!$G$2:$G$5111,Тех_Движение!$D$2:$D$5111,$C4664,Тех_Движение!$B$2:$B$5111,"&lt;="&amp;Настройки!$B$5-1)-$F4664)))</f>
        <v/>
      </c>
      <c r="H4664" s="54">
        <f>IF($B4664="","",IF(AND($D4664&gt;=Настройки!$B$5,$D4664&lt;=Настройки!$B$6),$E4664,0))</f>
        <v/>
      </c>
      <c r="I4664" s="54">
        <f>IF($B4664="","",$G4664+$H4664-$J4664)</f>
        <v/>
      </c>
      <c r="J4664" s="54">
        <f>IF($B4664="","",MAX(0,$E4664-MAX(0,SUMIFS(Тех_Движение!$G$2:$G$5111,Тех_Движение!$D$2:$D$5111,$C4664,Тех_Движение!$B$2:$B$5111,"&lt;="&amp;Настройки!$B$6)-$F4664)))</f>
        <v/>
      </c>
      <c r="K4664" s="54">
        <f>IF(OR($B4664="",K$3&lt;$D4664+Настройки!$B$7),0,MAX(0,$E4664-MAX(0,SUMIFS(Тех_Движение!$G$2:$G$5111,Тех_Движение!$D$2:$D$5111,$C4664,Тех_Движение!$B$2:$B$5111,"&lt;="&amp;K$3)-$F4664)))</f>
        <v/>
      </c>
      <c r="L4664" s="54">
        <f>IF(OR($B4664="",L$3&lt;$D4664+Настройки!$B$7),0,MAX(0,$E4664-MAX(0,SUMIFS(Тех_Движение!$G$2:$G$5111,Тех_Движение!$D$2:$D$5111,$C4664,Тех_Движение!$B$2:$B$5111,"&lt;="&amp;L$3)-$F4664)))</f>
        <v/>
      </c>
      <c r="M4664" s="54">
        <f>IF(OR($B4664="",M$3&lt;$D4664+Настройки!$B$7),0,MAX(0,$E4664-MAX(0,SUMIFS(Тех_Движение!$G$2:$G$5111,Тех_Движение!$D$2:$D$5111,$C4664,Тех_Движение!$B$2:$B$5111,"&lt;="&amp;M$3)-$F4664)))</f>
        <v/>
      </c>
      <c r="N4664" s="54">
        <f>IF(OR($B4664="",N$3&lt;$D4664+Настройки!$B$7),0,MAX(0,$E4664-MAX(0,SUMIFS(Тех_Движение!$G$2:$G$5111,Тех_Движение!$D$2:$D$5111,$C4664,Тех_Движение!$B$2:$B$5111,"&lt;="&amp;N$3)-$F4664)))</f>
        <v/>
      </c>
      <c r="O4664" s="54">
        <f>IF(OR($B4664="",O$3&lt;$D4664+Настройки!$B$7),0,MAX(0,$E4664-MAX(0,SUMIFS(Тех_Движение!$G$2:$G$5111,Тех_Движение!$D$2:$D$5111,$C4664,Тех_Движение!$B$2:$B$5111,"&lt;="&amp;O$3)-$F4664)))</f>
        <v/>
      </c>
      <c r="P4664" s="54">
        <f>IF(OR($B4664="",P$3&lt;$D4664+Настройки!$B$7),0,MAX(0,$E4664-MAX(0,SUMIFS(Тех_Движение!$G$2:$G$5111,Тех_Движение!$D$2:$D$5111,$C4664,Тех_Движение!$B$2:$B$5111,"&lt;="&amp;P$3)-$F4664)))</f>
        <v/>
      </c>
      <c r="Q4664" s="54">
        <f>IF(OR($B4664="",Q$3&lt;$D4664+Настройки!$B$7),0,MAX(0,$E4664-MAX(0,SUMIFS(Тех_Движение!$G$2:$G$5111,Тех_Движение!$D$2:$D$5111,$C4664,Тех_Движение!$B$2:$B$5111,"&lt;="&amp;Q$3)-$F4664)))</f>
        <v/>
      </c>
      <c r="R4664" s="54">
        <f>IF($B4664="","",SUM($K4664:$Q4664))</f>
        <v/>
      </c>
      <c r="S4664" s="56">
        <f>IF($B4664="","",VLOOKUP($C4664,Настройки!$A$11:$L$17,9,FALSE))</f>
        <v/>
      </c>
      <c r="T4664" s="56">
        <f>IF($B4664="","",$R4664*$S4664)</f>
        <v/>
      </c>
    </row>
    <row r="4665">
      <c r="A4665" s="20">
        <f>Тех_Движение!$A$4662</f>
        <v/>
      </c>
      <c r="B4665" s="20">
        <f>IF(Тех_Движение!$F$4662&gt;0,Тех_Движение!$I$4662,"")</f>
        <v/>
      </c>
      <c r="C4665" s="20">
        <f>IF($B4665="","",Тех_Движение!$D$4662)</f>
        <v/>
      </c>
      <c r="D4665" s="42">
        <f>IF($B4665="","",Тех_Движение!$B$4662)</f>
        <v/>
      </c>
      <c r="E4665" s="54">
        <f>IF($B4665="","",Тех_Движение!$F$4662)</f>
        <v/>
      </c>
      <c r="F4665" s="54">
        <f>IF($B4665="","",SUMIFS($E$5:$E4664,$C$5:$C4664,$C4665))</f>
        <v/>
      </c>
      <c r="G4665" s="54">
        <f>IF($B4665="","",MAX(0,$E4665-MAX(0,SUMIFS(Тех_Движение!$G$2:$G$5111,Тех_Движение!$D$2:$D$5111,$C4665,Тех_Движение!$B$2:$B$5111,"&lt;="&amp;Настройки!$B$5-1)-$F4665)))</f>
        <v/>
      </c>
      <c r="H4665" s="54">
        <f>IF($B4665="","",IF(AND($D4665&gt;=Настройки!$B$5,$D4665&lt;=Настройки!$B$6),$E4665,0))</f>
        <v/>
      </c>
      <c r="I4665" s="54">
        <f>IF($B4665="","",$G4665+$H4665-$J4665)</f>
        <v/>
      </c>
      <c r="J4665" s="54">
        <f>IF($B4665="","",MAX(0,$E4665-MAX(0,SUMIFS(Тех_Движение!$G$2:$G$5111,Тех_Движение!$D$2:$D$5111,$C4665,Тех_Движение!$B$2:$B$5111,"&lt;="&amp;Настройки!$B$6)-$F4665)))</f>
        <v/>
      </c>
      <c r="K4665" s="54">
        <f>IF(OR($B4665="",K$3&lt;$D4665+Настройки!$B$7),0,MAX(0,$E4665-MAX(0,SUMIFS(Тех_Движение!$G$2:$G$5111,Тех_Движение!$D$2:$D$5111,$C4665,Тех_Движение!$B$2:$B$5111,"&lt;="&amp;K$3)-$F4665)))</f>
        <v/>
      </c>
      <c r="L4665" s="54">
        <f>IF(OR($B4665="",L$3&lt;$D4665+Настройки!$B$7),0,MAX(0,$E4665-MAX(0,SUMIFS(Тех_Движение!$G$2:$G$5111,Тех_Движение!$D$2:$D$5111,$C4665,Тех_Движение!$B$2:$B$5111,"&lt;="&amp;L$3)-$F4665)))</f>
        <v/>
      </c>
      <c r="M4665" s="54">
        <f>IF(OR($B4665="",M$3&lt;$D4665+Настройки!$B$7),0,MAX(0,$E4665-MAX(0,SUMIFS(Тех_Движение!$G$2:$G$5111,Тех_Движение!$D$2:$D$5111,$C4665,Тех_Движение!$B$2:$B$5111,"&lt;="&amp;M$3)-$F4665)))</f>
        <v/>
      </c>
      <c r="N4665" s="54">
        <f>IF(OR($B4665="",N$3&lt;$D4665+Настройки!$B$7),0,MAX(0,$E4665-MAX(0,SUMIFS(Тех_Движение!$G$2:$G$5111,Тех_Движение!$D$2:$D$5111,$C4665,Тех_Движение!$B$2:$B$5111,"&lt;="&amp;N$3)-$F4665)))</f>
        <v/>
      </c>
      <c r="O4665" s="54">
        <f>IF(OR($B4665="",O$3&lt;$D4665+Настройки!$B$7),0,MAX(0,$E4665-MAX(0,SUMIFS(Тех_Движение!$G$2:$G$5111,Тех_Движение!$D$2:$D$5111,$C4665,Тех_Движение!$B$2:$B$5111,"&lt;="&amp;O$3)-$F4665)))</f>
        <v/>
      </c>
      <c r="P4665" s="54">
        <f>IF(OR($B4665="",P$3&lt;$D4665+Настройки!$B$7),0,MAX(0,$E4665-MAX(0,SUMIFS(Тех_Движение!$G$2:$G$5111,Тех_Движение!$D$2:$D$5111,$C4665,Тех_Движение!$B$2:$B$5111,"&lt;="&amp;P$3)-$F4665)))</f>
        <v/>
      </c>
      <c r="Q4665" s="54">
        <f>IF(OR($B4665="",Q$3&lt;$D4665+Настройки!$B$7),0,MAX(0,$E4665-MAX(0,SUMIFS(Тех_Движение!$G$2:$G$5111,Тех_Движение!$D$2:$D$5111,$C4665,Тех_Движение!$B$2:$B$5111,"&lt;="&amp;Q$3)-$F4665)))</f>
        <v/>
      </c>
      <c r="R4665" s="54">
        <f>IF($B4665="","",SUM($K4665:$Q4665))</f>
        <v/>
      </c>
      <c r="S4665" s="56">
        <f>IF($B4665="","",VLOOKUP($C4665,Настройки!$A$11:$L$17,9,FALSE))</f>
        <v/>
      </c>
      <c r="T4665" s="56">
        <f>IF($B4665="","",$R4665*$S4665)</f>
        <v/>
      </c>
    </row>
    <row r="4666">
      <c r="A4666" s="20">
        <f>Тех_Движение!$A$4663</f>
        <v/>
      </c>
      <c r="B4666" s="20">
        <f>IF(Тех_Движение!$F$4663&gt;0,Тех_Движение!$I$4663,"")</f>
        <v/>
      </c>
      <c r="C4666" s="20">
        <f>IF($B4666="","",Тех_Движение!$D$4663)</f>
        <v/>
      </c>
      <c r="D4666" s="42">
        <f>IF($B4666="","",Тех_Движение!$B$4663)</f>
        <v/>
      </c>
      <c r="E4666" s="54">
        <f>IF($B4666="","",Тех_Движение!$F$4663)</f>
        <v/>
      </c>
      <c r="F4666" s="54">
        <f>IF($B4666="","",SUMIFS($E$5:$E4665,$C$5:$C4665,$C4666))</f>
        <v/>
      </c>
      <c r="G4666" s="54">
        <f>IF($B4666="","",MAX(0,$E4666-MAX(0,SUMIFS(Тех_Движение!$G$2:$G$5111,Тех_Движение!$D$2:$D$5111,$C4666,Тех_Движение!$B$2:$B$5111,"&lt;="&amp;Настройки!$B$5-1)-$F4666)))</f>
        <v/>
      </c>
      <c r="H4666" s="54">
        <f>IF($B4666="","",IF(AND($D4666&gt;=Настройки!$B$5,$D4666&lt;=Настройки!$B$6),$E4666,0))</f>
        <v/>
      </c>
      <c r="I4666" s="54">
        <f>IF($B4666="","",$G4666+$H4666-$J4666)</f>
        <v/>
      </c>
      <c r="J4666" s="54">
        <f>IF($B4666="","",MAX(0,$E4666-MAX(0,SUMIFS(Тех_Движение!$G$2:$G$5111,Тех_Движение!$D$2:$D$5111,$C4666,Тех_Движение!$B$2:$B$5111,"&lt;="&amp;Настройки!$B$6)-$F4666)))</f>
        <v/>
      </c>
      <c r="K4666" s="54">
        <f>IF(OR($B4666="",K$3&lt;$D4666+Настройки!$B$7),0,MAX(0,$E4666-MAX(0,SUMIFS(Тех_Движение!$G$2:$G$5111,Тех_Движение!$D$2:$D$5111,$C4666,Тех_Движение!$B$2:$B$5111,"&lt;="&amp;K$3)-$F4666)))</f>
        <v/>
      </c>
      <c r="L4666" s="54">
        <f>IF(OR($B4666="",L$3&lt;$D4666+Настройки!$B$7),0,MAX(0,$E4666-MAX(0,SUMIFS(Тех_Движение!$G$2:$G$5111,Тех_Движение!$D$2:$D$5111,$C4666,Тех_Движение!$B$2:$B$5111,"&lt;="&amp;L$3)-$F4666)))</f>
        <v/>
      </c>
      <c r="M4666" s="54">
        <f>IF(OR($B4666="",M$3&lt;$D4666+Настройки!$B$7),0,MAX(0,$E4666-MAX(0,SUMIFS(Тех_Движение!$G$2:$G$5111,Тех_Движение!$D$2:$D$5111,$C4666,Тех_Движение!$B$2:$B$5111,"&lt;="&amp;M$3)-$F4666)))</f>
        <v/>
      </c>
      <c r="N4666" s="54">
        <f>IF(OR($B4666="",N$3&lt;$D4666+Настройки!$B$7),0,MAX(0,$E4666-MAX(0,SUMIFS(Тех_Движение!$G$2:$G$5111,Тех_Движение!$D$2:$D$5111,$C4666,Тех_Движение!$B$2:$B$5111,"&lt;="&amp;N$3)-$F4666)))</f>
        <v/>
      </c>
      <c r="O4666" s="54">
        <f>IF(OR($B4666="",O$3&lt;$D4666+Настройки!$B$7),0,MAX(0,$E4666-MAX(0,SUMIFS(Тех_Движение!$G$2:$G$5111,Тех_Движение!$D$2:$D$5111,$C4666,Тех_Движение!$B$2:$B$5111,"&lt;="&amp;O$3)-$F4666)))</f>
        <v/>
      </c>
      <c r="P4666" s="54">
        <f>IF(OR($B4666="",P$3&lt;$D4666+Настройки!$B$7),0,MAX(0,$E4666-MAX(0,SUMIFS(Тех_Движение!$G$2:$G$5111,Тех_Движение!$D$2:$D$5111,$C4666,Тех_Движение!$B$2:$B$5111,"&lt;="&amp;P$3)-$F4666)))</f>
        <v/>
      </c>
      <c r="Q4666" s="54">
        <f>IF(OR($B4666="",Q$3&lt;$D4666+Настройки!$B$7),0,MAX(0,$E4666-MAX(0,SUMIFS(Тех_Движение!$G$2:$G$5111,Тех_Движение!$D$2:$D$5111,$C4666,Тех_Движение!$B$2:$B$5111,"&lt;="&amp;Q$3)-$F4666)))</f>
        <v/>
      </c>
      <c r="R4666" s="54">
        <f>IF($B4666="","",SUM($K4666:$Q4666))</f>
        <v/>
      </c>
      <c r="S4666" s="56">
        <f>IF($B4666="","",VLOOKUP($C4666,Настройки!$A$11:$L$17,9,FALSE))</f>
        <v/>
      </c>
      <c r="T4666" s="56">
        <f>IF($B4666="","",$R4666*$S4666)</f>
        <v/>
      </c>
    </row>
    <row r="4667">
      <c r="A4667" s="20">
        <f>Тех_Движение!$A$4664</f>
        <v/>
      </c>
      <c r="B4667" s="20">
        <f>IF(Тех_Движение!$F$4664&gt;0,Тех_Движение!$I$4664,"")</f>
        <v/>
      </c>
      <c r="C4667" s="20">
        <f>IF($B4667="","",Тех_Движение!$D$4664)</f>
        <v/>
      </c>
      <c r="D4667" s="42">
        <f>IF($B4667="","",Тех_Движение!$B$4664)</f>
        <v/>
      </c>
      <c r="E4667" s="54">
        <f>IF($B4667="","",Тех_Движение!$F$4664)</f>
        <v/>
      </c>
      <c r="F4667" s="54">
        <f>IF($B4667="","",SUMIFS($E$5:$E4666,$C$5:$C4666,$C4667))</f>
        <v/>
      </c>
      <c r="G4667" s="54">
        <f>IF($B4667="","",MAX(0,$E4667-MAX(0,SUMIFS(Тех_Движение!$G$2:$G$5111,Тех_Движение!$D$2:$D$5111,$C4667,Тех_Движение!$B$2:$B$5111,"&lt;="&amp;Настройки!$B$5-1)-$F4667)))</f>
        <v/>
      </c>
      <c r="H4667" s="54">
        <f>IF($B4667="","",IF(AND($D4667&gt;=Настройки!$B$5,$D4667&lt;=Настройки!$B$6),$E4667,0))</f>
        <v/>
      </c>
      <c r="I4667" s="54">
        <f>IF($B4667="","",$G4667+$H4667-$J4667)</f>
        <v/>
      </c>
      <c r="J4667" s="54">
        <f>IF($B4667="","",MAX(0,$E4667-MAX(0,SUMIFS(Тех_Движение!$G$2:$G$5111,Тех_Движение!$D$2:$D$5111,$C4667,Тех_Движение!$B$2:$B$5111,"&lt;="&amp;Настройки!$B$6)-$F4667)))</f>
        <v/>
      </c>
      <c r="K4667" s="54">
        <f>IF(OR($B4667="",K$3&lt;$D4667+Настройки!$B$7),0,MAX(0,$E4667-MAX(0,SUMIFS(Тех_Движение!$G$2:$G$5111,Тех_Движение!$D$2:$D$5111,$C4667,Тех_Движение!$B$2:$B$5111,"&lt;="&amp;K$3)-$F4667)))</f>
        <v/>
      </c>
      <c r="L4667" s="54">
        <f>IF(OR($B4667="",L$3&lt;$D4667+Настройки!$B$7),0,MAX(0,$E4667-MAX(0,SUMIFS(Тех_Движение!$G$2:$G$5111,Тех_Движение!$D$2:$D$5111,$C4667,Тех_Движение!$B$2:$B$5111,"&lt;="&amp;L$3)-$F4667)))</f>
        <v/>
      </c>
      <c r="M4667" s="54">
        <f>IF(OR($B4667="",M$3&lt;$D4667+Настройки!$B$7),0,MAX(0,$E4667-MAX(0,SUMIFS(Тех_Движение!$G$2:$G$5111,Тех_Движение!$D$2:$D$5111,$C4667,Тех_Движение!$B$2:$B$5111,"&lt;="&amp;M$3)-$F4667)))</f>
        <v/>
      </c>
      <c r="N4667" s="54">
        <f>IF(OR($B4667="",N$3&lt;$D4667+Настройки!$B$7),0,MAX(0,$E4667-MAX(0,SUMIFS(Тех_Движение!$G$2:$G$5111,Тех_Движение!$D$2:$D$5111,$C4667,Тех_Движение!$B$2:$B$5111,"&lt;="&amp;N$3)-$F4667)))</f>
        <v/>
      </c>
      <c r="O4667" s="54">
        <f>IF(OR($B4667="",O$3&lt;$D4667+Настройки!$B$7),0,MAX(0,$E4667-MAX(0,SUMIFS(Тех_Движение!$G$2:$G$5111,Тех_Движение!$D$2:$D$5111,$C4667,Тех_Движение!$B$2:$B$5111,"&lt;="&amp;O$3)-$F4667)))</f>
        <v/>
      </c>
      <c r="P4667" s="54">
        <f>IF(OR($B4667="",P$3&lt;$D4667+Настройки!$B$7),0,MAX(0,$E4667-MAX(0,SUMIFS(Тех_Движение!$G$2:$G$5111,Тех_Движение!$D$2:$D$5111,$C4667,Тех_Движение!$B$2:$B$5111,"&lt;="&amp;P$3)-$F4667)))</f>
        <v/>
      </c>
      <c r="Q4667" s="54">
        <f>IF(OR($B4667="",Q$3&lt;$D4667+Настройки!$B$7),0,MAX(0,$E4667-MAX(0,SUMIFS(Тех_Движение!$G$2:$G$5111,Тех_Движение!$D$2:$D$5111,$C4667,Тех_Движение!$B$2:$B$5111,"&lt;="&amp;Q$3)-$F4667)))</f>
        <v/>
      </c>
      <c r="R4667" s="54">
        <f>IF($B4667="","",SUM($K4667:$Q4667))</f>
        <v/>
      </c>
      <c r="S4667" s="56">
        <f>IF($B4667="","",VLOOKUP($C4667,Настройки!$A$11:$L$17,9,FALSE))</f>
        <v/>
      </c>
      <c r="T4667" s="56">
        <f>IF($B4667="","",$R4667*$S4667)</f>
        <v/>
      </c>
    </row>
    <row r="4668">
      <c r="A4668" s="20">
        <f>Тех_Движение!$A$4665</f>
        <v/>
      </c>
      <c r="B4668" s="20">
        <f>IF(Тех_Движение!$F$4665&gt;0,Тех_Движение!$I$4665,"")</f>
        <v/>
      </c>
      <c r="C4668" s="20">
        <f>IF($B4668="","",Тех_Движение!$D$4665)</f>
        <v/>
      </c>
      <c r="D4668" s="42">
        <f>IF($B4668="","",Тех_Движение!$B$4665)</f>
        <v/>
      </c>
      <c r="E4668" s="54">
        <f>IF($B4668="","",Тех_Движение!$F$4665)</f>
        <v/>
      </c>
      <c r="F4668" s="54">
        <f>IF($B4668="","",SUMIFS($E$5:$E4667,$C$5:$C4667,$C4668))</f>
        <v/>
      </c>
      <c r="G4668" s="54">
        <f>IF($B4668="","",MAX(0,$E4668-MAX(0,SUMIFS(Тех_Движение!$G$2:$G$5111,Тех_Движение!$D$2:$D$5111,$C4668,Тех_Движение!$B$2:$B$5111,"&lt;="&amp;Настройки!$B$5-1)-$F4668)))</f>
        <v/>
      </c>
      <c r="H4668" s="54">
        <f>IF($B4668="","",IF(AND($D4668&gt;=Настройки!$B$5,$D4668&lt;=Настройки!$B$6),$E4668,0))</f>
        <v/>
      </c>
      <c r="I4668" s="54">
        <f>IF($B4668="","",$G4668+$H4668-$J4668)</f>
        <v/>
      </c>
      <c r="J4668" s="54">
        <f>IF($B4668="","",MAX(0,$E4668-MAX(0,SUMIFS(Тех_Движение!$G$2:$G$5111,Тех_Движение!$D$2:$D$5111,$C4668,Тех_Движение!$B$2:$B$5111,"&lt;="&amp;Настройки!$B$6)-$F4668)))</f>
        <v/>
      </c>
      <c r="K4668" s="54">
        <f>IF(OR($B4668="",K$3&lt;$D4668+Настройки!$B$7),0,MAX(0,$E4668-MAX(0,SUMIFS(Тех_Движение!$G$2:$G$5111,Тех_Движение!$D$2:$D$5111,$C4668,Тех_Движение!$B$2:$B$5111,"&lt;="&amp;K$3)-$F4668)))</f>
        <v/>
      </c>
      <c r="L4668" s="54">
        <f>IF(OR($B4668="",L$3&lt;$D4668+Настройки!$B$7),0,MAX(0,$E4668-MAX(0,SUMIFS(Тех_Движение!$G$2:$G$5111,Тех_Движение!$D$2:$D$5111,$C4668,Тех_Движение!$B$2:$B$5111,"&lt;="&amp;L$3)-$F4668)))</f>
        <v/>
      </c>
      <c r="M4668" s="54">
        <f>IF(OR($B4668="",M$3&lt;$D4668+Настройки!$B$7),0,MAX(0,$E4668-MAX(0,SUMIFS(Тех_Движение!$G$2:$G$5111,Тех_Движение!$D$2:$D$5111,$C4668,Тех_Движение!$B$2:$B$5111,"&lt;="&amp;M$3)-$F4668)))</f>
        <v/>
      </c>
      <c r="N4668" s="54">
        <f>IF(OR($B4668="",N$3&lt;$D4668+Настройки!$B$7),0,MAX(0,$E4668-MAX(0,SUMIFS(Тех_Движение!$G$2:$G$5111,Тех_Движение!$D$2:$D$5111,$C4668,Тех_Движение!$B$2:$B$5111,"&lt;="&amp;N$3)-$F4668)))</f>
        <v/>
      </c>
      <c r="O4668" s="54">
        <f>IF(OR($B4668="",O$3&lt;$D4668+Настройки!$B$7),0,MAX(0,$E4668-MAX(0,SUMIFS(Тех_Движение!$G$2:$G$5111,Тех_Движение!$D$2:$D$5111,$C4668,Тех_Движение!$B$2:$B$5111,"&lt;="&amp;O$3)-$F4668)))</f>
        <v/>
      </c>
      <c r="P4668" s="54">
        <f>IF(OR($B4668="",P$3&lt;$D4668+Настройки!$B$7),0,MAX(0,$E4668-MAX(0,SUMIFS(Тех_Движение!$G$2:$G$5111,Тех_Движение!$D$2:$D$5111,$C4668,Тех_Движение!$B$2:$B$5111,"&lt;="&amp;P$3)-$F4668)))</f>
        <v/>
      </c>
      <c r="Q4668" s="54">
        <f>IF(OR($B4668="",Q$3&lt;$D4668+Настройки!$B$7),0,MAX(0,$E4668-MAX(0,SUMIFS(Тех_Движение!$G$2:$G$5111,Тех_Движение!$D$2:$D$5111,$C4668,Тех_Движение!$B$2:$B$5111,"&lt;="&amp;Q$3)-$F4668)))</f>
        <v/>
      </c>
      <c r="R4668" s="54">
        <f>IF($B4668="","",SUM($K4668:$Q4668))</f>
        <v/>
      </c>
      <c r="S4668" s="56">
        <f>IF($B4668="","",VLOOKUP($C4668,Настройки!$A$11:$L$17,9,FALSE))</f>
        <v/>
      </c>
      <c r="T4668" s="56">
        <f>IF($B4668="","",$R4668*$S4668)</f>
        <v/>
      </c>
    </row>
    <row r="4669">
      <c r="A4669" s="20">
        <f>Тех_Движение!$A$4666</f>
        <v/>
      </c>
      <c r="B4669" s="20">
        <f>IF(Тех_Движение!$F$4666&gt;0,Тех_Движение!$I$4666,"")</f>
        <v/>
      </c>
      <c r="C4669" s="20">
        <f>IF($B4669="","",Тех_Движение!$D$4666)</f>
        <v/>
      </c>
      <c r="D4669" s="42">
        <f>IF($B4669="","",Тех_Движение!$B$4666)</f>
        <v/>
      </c>
      <c r="E4669" s="54">
        <f>IF($B4669="","",Тех_Движение!$F$4666)</f>
        <v/>
      </c>
      <c r="F4669" s="54">
        <f>IF($B4669="","",SUMIFS($E$5:$E4668,$C$5:$C4668,$C4669))</f>
        <v/>
      </c>
      <c r="G4669" s="54">
        <f>IF($B4669="","",MAX(0,$E4669-MAX(0,SUMIFS(Тех_Движение!$G$2:$G$5111,Тех_Движение!$D$2:$D$5111,$C4669,Тех_Движение!$B$2:$B$5111,"&lt;="&amp;Настройки!$B$5-1)-$F4669)))</f>
        <v/>
      </c>
      <c r="H4669" s="54">
        <f>IF($B4669="","",IF(AND($D4669&gt;=Настройки!$B$5,$D4669&lt;=Настройки!$B$6),$E4669,0))</f>
        <v/>
      </c>
      <c r="I4669" s="54">
        <f>IF($B4669="","",$G4669+$H4669-$J4669)</f>
        <v/>
      </c>
      <c r="J4669" s="54">
        <f>IF($B4669="","",MAX(0,$E4669-MAX(0,SUMIFS(Тех_Движение!$G$2:$G$5111,Тех_Движение!$D$2:$D$5111,$C4669,Тех_Движение!$B$2:$B$5111,"&lt;="&amp;Настройки!$B$6)-$F4669)))</f>
        <v/>
      </c>
      <c r="K4669" s="54">
        <f>IF(OR($B4669="",K$3&lt;$D4669+Настройки!$B$7),0,MAX(0,$E4669-MAX(0,SUMIFS(Тех_Движение!$G$2:$G$5111,Тех_Движение!$D$2:$D$5111,$C4669,Тех_Движение!$B$2:$B$5111,"&lt;="&amp;K$3)-$F4669)))</f>
        <v/>
      </c>
      <c r="L4669" s="54">
        <f>IF(OR($B4669="",L$3&lt;$D4669+Настройки!$B$7),0,MAX(0,$E4669-MAX(0,SUMIFS(Тех_Движение!$G$2:$G$5111,Тех_Движение!$D$2:$D$5111,$C4669,Тех_Движение!$B$2:$B$5111,"&lt;="&amp;L$3)-$F4669)))</f>
        <v/>
      </c>
      <c r="M4669" s="54">
        <f>IF(OR($B4669="",M$3&lt;$D4669+Настройки!$B$7),0,MAX(0,$E4669-MAX(0,SUMIFS(Тех_Движение!$G$2:$G$5111,Тех_Движение!$D$2:$D$5111,$C4669,Тех_Движение!$B$2:$B$5111,"&lt;="&amp;M$3)-$F4669)))</f>
        <v/>
      </c>
      <c r="N4669" s="54">
        <f>IF(OR($B4669="",N$3&lt;$D4669+Настройки!$B$7),0,MAX(0,$E4669-MAX(0,SUMIFS(Тех_Движение!$G$2:$G$5111,Тех_Движение!$D$2:$D$5111,$C4669,Тех_Движение!$B$2:$B$5111,"&lt;="&amp;N$3)-$F4669)))</f>
        <v/>
      </c>
      <c r="O4669" s="54">
        <f>IF(OR($B4669="",O$3&lt;$D4669+Настройки!$B$7),0,MAX(0,$E4669-MAX(0,SUMIFS(Тех_Движение!$G$2:$G$5111,Тех_Движение!$D$2:$D$5111,$C4669,Тех_Движение!$B$2:$B$5111,"&lt;="&amp;O$3)-$F4669)))</f>
        <v/>
      </c>
      <c r="P4669" s="54">
        <f>IF(OR($B4669="",P$3&lt;$D4669+Настройки!$B$7),0,MAX(0,$E4669-MAX(0,SUMIFS(Тех_Движение!$G$2:$G$5111,Тех_Движение!$D$2:$D$5111,$C4669,Тех_Движение!$B$2:$B$5111,"&lt;="&amp;P$3)-$F4669)))</f>
        <v/>
      </c>
      <c r="Q4669" s="54">
        <f>IF(OR($B4669="",Q$3&lt;$D4669+Настройки!$B$7),0,MAX(0,$E4669-MAX(0,SUMIFS(Тех_Движение!$G$2:$G$5111,Тех_Движение!$D$2:$D$5111,$C4669,Тех_Движение!$B$2:$B$5111,"&lt;="&amp;Q$3)-$F4669)))</f>
        <v/>
      </c>
      <c r="R4669" s="54">
        <f>IF($B4669="","",SUM($K4669:$Q4669))</f>
        <v/>
      </c>
      <c r="S4669" s="56">
        <f>IF($B4669="","",VLOOKUP($C4669,Настройки!$A$11:$L$17,9,FALSE))</f>
        <v/>
      </c>
      <c r="T4669" s="56">
        <f>IF($B4669="","",$R4669*$S4669)</f>
        <v/>
      </c>
    </row>
    <row r="4670">
      <c r="A4670" s="20">
        <f>Тех_Движение!$A$4667</f>
        <v/>
      </c>
      <c r="B4670" s="20">
        <f>IF(Тех_Движение!$F$4667&gt;0,Тех_Движение!$I$4667,"")</f>
        <v/>
      </c>
      <c r="C4670" s="20">
        <f>IF($B4670="","",Тех_Движение!$D$4667)</f>
        <v/>
      </c>
      <c r="D4670" s="42">
        <f>IF($B4670="","",Тех_Движение!$B$4667)</f>
        <v/>
      </c>
      <c r="E4670" s="54">
        <f>IF($B4670="","",Тех_Движение!$F$4667)</f>
        <v/>
      </c>
      <c r="F4670" s="54">
        <f>IF($B4670="","",SUMIFS($E$5:$E4669,$C$5:$C4669,$C4670))</f>
        <v/>
      </c>
      <c r="G4670" s="54">
        <f>IF($B4670="","",MAX(0,$E4670-MAX(0,SUMIFS(Тех_Движение!$G$2:$G$5111,Тех_Движение!$D$2:$D$5111,$C4670,Тех_Движение!$B$2:$B$5111,"&lt;="&amp;Настройки!$B$5-1)-$F4670)))</f>
        <v/>
      </c>
      <c r="H4670" s="54">
        <f>IF($B4670="","",IF(AND($D4670&gt;=Настройки!$B$5,$D4670&lt;=Настройки!$B$6),$E4670,0))</f>
        <v/>
      </c>
      <c r="I4670" s="54">
        <f>IF($B4670="","",$G4670+$H4670-$J4670)</f>
        <v/>
      </c>
      <c r="J4670" s="54">
        <f>IF($B4670="","",MAX(0,$E4670-MAX(0,SUMIFS(Тех_Движение!$G$2:$G$5111,Тех_Движение!$D$2:$D$5111,$C4670,Тех_Движение!$B$2:$B$5111,"&lt;="&amp;Настройки!$B$6)-$F4670)))</f>
        <v/>
      </c>
      <c r="K4670" s="54">
        <f>IF(OR($B4670="",K$3&lt;$D4670+Настройки!$B$7),0,MAX(0,$E4670-MAX(0,SUMIFS(Тех_Движение!$G$2:$G$5111,Тех_Движение!$D$2:$D$5111,$C4670,Тех_Движение!$B$2:$B$5111,"&lt;="&amp;K$3)-$F4670)))</f>
        <v/>
      </c>
      <c r="L4670" s="54">
        <f>IF(OR($B4670="",L$3&lt;$D4670+Настройки!$B$7),0,MAX(0,$E4670-MAX(0,SUMIFS(Тех_Движение!$G$2:$G$5111,Тех_Движение!$D$2:$D$5111,$C4670,Тех_Движение!$B$2:$B$5111,"&lt;="&amp;L$3)-$F4670)))</f>
        <v/>
      </c>
      <c r="M4670" s="54">
        <f>IF(OR($B4670="",M$3&lt;$D4670+Настройки!$B$7),0,MAX(0,$E4670-MAX(0,SUMIFS(Тех_Движение!$G$2:$G$5111,Тех_Движение!$D$2:$D$5111,$C4670,Тех_Движение!$B$2:$B$5111,"&lt;="&amp;M$3)-$F4670)))</f>
        <v/>
      </c>
      <c r="N4670" s="54">
        <f>IF(OR($B4670="",N$3&lt;$D4670+Настройки!$B$7),0,MAX(0,$E4670-MAX(0,SUMIFS(Тех_Движение!$G$2:$G$5111,Тех_Движение!$D$2:$D$5111,$C4670,Тех_Движение!$B$2:$B$5111,"&lt;="&amp;N$3)-$F4670)))</f>
        <v/>
      </c>
      <c r="O4670" s="54">
        <f>IF(OR($B4670="",O$3&lt;$D4670+Настройки!$B$7),0,MAX(0,$E4670-MAX(0,SUMIFS(Тех_Движение!$G$2:$G$5111,Тех_Движение!$D$2:$D$5111,$C4670,Тех_Движение!$B$2:$B$5111,"&lt;="&amp;O$3)-$F4670)))</f>
        <v/>
      </c>
      <c r="P4670" s="54">
        <f>IF(OR($B4670="",P$3&lt;$D4670+Настройки!$B$7),0,MAX(0,$E4670-MAX(0,SUMIFS(Тех_Движение!$G$2:$G$5111,Тех_Движение!$D$2:$D$5111,$C4670,Тех_Движение!$B$2:$B$5111,"&lt;="&amp;P$3)-$F4670)))</f>
        <v/>
      </c>
      <c r="Q4670" s="54">
        <f>IF(OR($B4670="",Q$3&lt;$D4670+Настройки!$B$7),0,MAX(0,$E4670-MAX(0,SUMIFS(Тех_Движение!$G$2:$G$5111,Тех_Движение!$D$2:$D$5111,$C4670,Тех_Движение!$B$2:$B$5111,"&lt;="&amp;Q$3)-$F4670)))</f>
        <v/>
      </c>
      <c r="R4670" s="54">
        <f>IF($B4670="","",SUM($K4670:$Q4670))</f>
        <v/>
      </c>
      <c r="S4670" s="56">
        <f>IF($B4670="","",VLOOKUP($C4670,Настройки!$A$11:$L$17,9,FALSE))</f>
        <v/>
      </c>
      <c r="T4670" s="56">
        <f>IF($B4670="","",$R4670*$S4670)</f>
        <v/>
      </c>
    </row>
    <row r="4671">
      <c r="A4671" s="20">
        <f>Тех_Движение!$A$4668</f>
        <v/>
      </c>
      <c r="B4671" s="20">
        <f>IF(Тех_Движение!$F$4668&gt;0,Тех_Движение!$I$4668,"")</f>
        <v/>
      </c>
      <c r="C4671" s="20">
        <f>IF($B4671="","",Тех_Движение!$D$4668)</f>
        <v/>
      </c>
      <c r="D4671" s="42">
        <f>IF($B4671="","",Тех_Движение!$B$4668)</f>
        <v/>
      </c>
      <c r="E4671" s="54">
        <f>IF($B4671="","",Тех_Движение!$F$4668)</f>
        <v/>
      </c>
      <c r="F4671" s="54">
        <f>IF($B4671="","",SUMIFS($E$5:$E4670,$C$5:$C4670,$C4671))</f>
        <v/>
      </c>
      <c r="G4671" s="54">
        <f>IF($B4671="","",MAX(0,$E4671-MAX(0,SUMIFS(Тех_Движение!$G$2:$G$5111,Тех_Движение!$D$2:$D$5111,$C4671,Тех_Движение!$B$2:$B$5111,"&lt;="&amp;Настройки!$B$5-1)-$F4671)))</f>
        <v/>
      </c>
      <c r="H4671" s="54">
        <f>IF($B4671="","",IF(AND($D4671&gt;=Настройки!$B$5,$D4671&lt;=Настройки!$B$6),$E4671,0))</f>
        <v/>
      </c>
      <c r="I4671" s="54">
        <f>IF($B4671="","",$G4671+$H4671-$J4671)</f>
        <v/>
      </c>
      <c r="J4671" s="54">
        <f>IF($B4671="","",MAX(0,$E4671-MAX(0,SUMIFS(Тех_Движение!$G$2:$G$5111,Тех_Движение!$D$2:$D$5111,$C4671,Тех_Движение!$B$2:$B$5111,"&lt;="&amp;Настройки!$B$6)-$F4671)))</f>
        <v/>
      </c>
      <c r="K4671" s="54">
        <f>IF(OR($B4671="",K$3&lt;$D4671+Настройки!$B$7),0,MAX(0,$E4671-MAX(0,SUMIFS(Тех_Движение!$G$2:$G$5111,Тех_Движение!$D$2:$D$5111,$C4671,Тех_Движение!$B$2:$B$5111,"&lt;="&amp;K$3)-$F4671)))</f>
        <v/>
      </c>
      <c r="L4671" s="54">
        <f>IF(OR($B4671="",L$3&lt;$D4671+Настройки!$B$7),0,MAX(0,$E4671-MAX(0,SUMIFS(Тех_Движение!$G$2:$G$5111,Тех_Движение!$D$2:$D$5111,$C4671,Тех_Движение!$B$2:$B$5111,"&lt;="&amp;L$3)-$F4671)))</f>
        <v/>
      </c>
      <c r="M4671" s="54">
        <f>IF(OR($B4671="",M$3&lt;$D4671+Настройки!$B$7),0,MAX(0,$E4671-MAX(0,SUMIFS(Тех_Движение!$G$2:$G$5111,Тех_Движение!$D$2:$D$5111,$C4671,Тех_Движение!$B$2:$B$5111,"&lt;="&amp;M$3)-$F4671)))</f>
        <v/>
      </c>
      <c r="N4671" s="54">
        <f>IF(OR($B4671="",N$3&lt;$D4671+Настройки!$B$7),0,MAX(0,$E4671-MAX(0,SUMIFS(Тех_Движение!$G$2:$G$5111,Тех_Движение!$D$2:$D$5111,$C4671,Тех_Движение!$B$2:$B$5111,"&lt;="&amp;N$3)-$F4671)))</f>
        <v/>
      </c>
      <c r="O4671" s="54">
        <f>IF(OR($B4671="",O$3&lt;$D4671+Настройки!$B$7),0,MAX(0,$E4671-MAX(0,SUMIFS(Тех_Движение!$G$2:$G$5111,Тех_Движение!$D$2:$D$5111,$C4671,Тех_Движение!$B$2:$B$5111,"&lt;="&amp;O$3)-$F4671)))</f>
        <v/>
      </c>
      <c r="P4671" s="54">
        <f>IF(OR($B4671="",P$3&lt;$D4671+Настройки!$B$7),0,MAX(0,$E4671-MAX(0,SUMIFS(Тех_Движение!$G$2:$G$5111,Тех_Движение!$D$2:$D$5111,$C4671,Тех_Движение!$B$2:$B$5111,"&lt;="&amp;P$3)-$F4671)))</f>
        <v/>
      </c>
      <c r="Q4671" s="54">
        <f>IF(OR($B4671="",Q$3&lt;$D4671+Настройки!$B$7),0,MAX(0,$E4671-MAX(0,SUMIFS(Тех_Движение!$G$2:$G$5111,Тех_Движение!$D$2:$D$5111,$C4671,Тех_Движение!$B$2:$B$5111,"&lt;="&amp;Q$3)-$F4671)))</f>
        <v/>
      </c>
      <c r="R4671" s="54">
        <f>IF($B4671="","",SUM($K4671:$Q4671))</f>
        <v/>
      </c>
      <c r="S4671" s="56">
        <f>IF($B4671="","",VLOOKUP($C4671,Настройки!$A$11:$L$17,9,FALSE))</f>
        <v/>
      </c>
      <c r="T4671" s="56">
        <f>IF($B4671="","",$R4671*$S4671)</f>
        <v/>
      </c>
    </row>
    <row r="4672">
      <c r="A4672" s="20">
        <f>Тех_Движение!$A$4669</f>
        <v/>
      </c>
      <c r="B4672" s="20">
        <f>IF(Тех_Движение!$F$4669&gt;0,Тех_Движение!$I$4669,"")</f>
        <v/>
      </c>
      <c r="C4672" s="20">
        <f>IF($B4672="","",Тех_Движение!$D$4669)</f>
        <v/>
      </c>
      <c r="D4672" s="42">
        <f>IF($B4672="","",Тех_Движение!$B$4669)</f>
        <v/>
      </c>
      <c r="E4672" s="54">
        <f>IF($B4672="","",Тех_Движение!$F$4669)</f>
        <v/>
      </c>
      <c r="F4672" s="54">
        <f>IF($B4672="","",SUMIFS($E$5:$E4671,$C$5:$C4671,$C4672))</f>
        <v/>
      </c>
      <c r="G4672" s="54">
        <f>IF($B4672="","",MAX(0,$E4672-MAX(0,SUMIFS(Тех_Движение!$G$2:$G$5111,Тех_Движение!$D$2:$D$5111,$C4672,Тех_Движение!$B$2:$B$5111,"&lt;="&amp;Настройки!$B$5-1)-$F4672)))</f>
        <v/>
      </c>
      <c r="H4672" s="54">
        <f>IF($B4672="","",IF(AND($D4672&gt;=Настройки!$B$5,$D4672&lt;=Настройки!$B$6),$E4672,0))</f>
        <v/>
      </c>
      <c r="I4672" s="54">
        <f>IF($B4672="","",$G4672+$H4672-$J4672)</f>
        <v/>
      </c>
      <c r="J4672" s="54">
        <f>IF($B4672="","",MAX(0,$E4672-MAX(0,SUMIFS(Тех_Движение!$G$2:$G$5111,Тех_Движение!$D$2:$D$5111,$C4672,Тех_Движение!$B$2:$B$5111,"&lt;="&amp;Настройки!$B$6)-$F4672)))</f>
        <v/>
      </c>
      <c r="K4672" s="54">
        <f>IF(OR($B4672="",K$3&lt;$D4672+Настройки!$B$7),0,MAX(0,$E4672-MAX(0,SUMIFS(Тех_Движение!$G$2:$G$5111,Тех_Движение!$D$2:$D$5111,$C4672,Тех_Движение!$B$2:$B$5111,"&lt;="&amp;K$3)-$F4672)))</f>
        <v/>
      </c>
      <c r="L4672" s="54">
        <f>IF(OR($B4672="",L$3&lt;$D4672+Настройки!$B$7),0,MAX(0,$E4672-MAX(0,SUMIFS(Тех_Движение!$G$2:$G$5111,Тех_Движение!$D$2:$D$5111,$C4672,Тех_Движение!$B$2:$B$5111,"&lt;="&amp;L$3)-$F4672)))</f>
        <v/>
      </c>
      <c r="M4672" s="54">
        <f>IF(OR($B4672="",M$3&lt;$D4672+Настройки!$B$7),0,MAX(0,$E4672-MAX(0,SUMIFS(Тех_Движение!$G$2:$G$5111,Тех_Движение!$D$2:$D$5111,$C4672,Тех_Движение!$B$2:$B$5111,"&lt;="&amp;M$3)-$F4672)))</f>
        <v/>
      </c>
      <c r="N4672" s="54">
        <f>IF(OR($B4672="",N$3&lt;$D4672+Настройки!$B$7),0,MAX(0,$E4672-MAX(0,SUMIFS(Тех_Движение!$G$2:$G$5111,Тех_Движение!$D$2:$D$5111,$C4672,Тех_Движение!$B$2:$B$5111,"&lt;="&amp;N$3)-$F4672)))</f>
        <v/>
      </c>
      <c r="O4672" s="54">
        <f>IF(OR($B4672="",O$3&lt;$D4672+Настройки!$B$7),0,MAX(0,$E4672-MAX(0,SUMIFS(Тех_Движение!$G$2:$G$5111,Тех_Движение!$D$2:$D$5111,$C4672,Тех_Движение!$B$2:$B$5111,"&lt;="&amp;O$3)-$F4672)))</f>
        <v/>
      </c>
      <c r="P4672" s="54">
        <f>IF(OR($B4672="",P$3&lt;$D4672+Настройки!$B$7),0,MAX(0,$E4672-MAX(0,SUMIFS(Тех_Движение!$G$2:$G$5111,Тех_Движение!$D$2:$D$5111,$C4672,Тех_Движение!$B$2:$B$5111,"&lt;="&amp;P$3)-$F4672)))</f>
        <v/>
      </c>
      <c r="Q4672" s="54">
        <f>IF(OR($B4672="",Q$3&lt;$D4672+Настройки!$B$7),0,MAX(0,$E4672-MAX(0,SUMIFS(Тех_Движение!$G$2:$G$5111,Тех_Движение!$D$2:$D$5111,$C4672,Тех_Движение!$B$2:$B$5111,"&lt;="&amp;Q$3)-$F4672)))</f>
        <v/>
      </c>
      <c r="R4672" s="54">
        <f>IF($B4672="","",SUM($K4672:$Q4672))</f>
        <v/>
      </c>
      <c r="S4672" s="56">
        <f>IF($B4672="","",VLOOKUP($C4672,Настройки!$A$11:$L$17,9,FALSE))</f>
        <v/>
      </c>
      <c r="T4672" s="56">
        <f>IF($B4672="","",$R4672*$S4672)</f>
        <v/>
      </c>
    </row>
    <row r="4673">
      <c r="A4673" s="20">
        <f>Тех_Движение!$A$4670</f>
        <v/>
      </c>
      <c r="B4673" s="20">
        <f>IF(Тех_Движение!$F$4670&gt;0,Тех_Движение!$I$4670,"")</f>
        <v/>
      </c>
      <c r="C4673" s="20">
        <f>IF($B4673="","",Тех_Движение!$D$4670)</f>
        <v/>
      </c>
      <c r="D4673" s="42">
        <f>IF($B4673="","",Тех_Движение!$B$4670)</f>
        <v/>
      </c>
      <c r="E4673" s="54">
        <f>IF($B4673="","",Тех_Движение!$F$4670)</f>
        <v/>
      </c>
      <c r="F4673" s="54">
        <f>IF($B4673="","",SUMIFS($E$5:$E4672,$C$5:$C4672,$C4673))</f>
        <v/>
      </c>
      <c r="G4673" s="54">
        <f>IF($B4673="","",MAX(0,$E4673-MAX(0,SUMIFS(Тех_Движение!$G$2:$G$5111,Тех_Движение!$D$2:$D$5111,$C4673,Тех_Движение!$B$2:$B$5111,"&lt;="&amp;Настройки!$B$5-1)-$F4673)))</f>
        <v/>
      </c>
      <c r="H4673" s="54">
        <f>IF($B4673="","",IF(AND($D4673&gt;=Настройки!$B$5,$D4673&lt;=Настройки!$B$6),$E4673,0))</f>
        <v/>
      </c>
      <c r="I4673" s="54">
        <f>IF($B4673="","",$G4673+$H4673-$J4673)</f>
        <v/>
      </c>
      <c r="J4673" s="54">
        <f>IF($B4673="","",MAX(0,$E4673-MAX(0,SUMIFS(Тех_Движение!$G$2:$G$5111,Тех_Движение!$D$2:$D$5111,$C4673,Тех_Движение!$B$2:$B$5111,"&lt;="&amp;Настройки!$B$6)-$F4673)))</f>
        <v/>
      </c>
      <c r="K4673" s="54">
        <f>IF(OR($B4673="",K$3&lt;$D4673+Настройки!$B$7),0,MAX(0,$E4673-MAX(0,SUMIFS(Тех_Движение!$G$2:$G$5111,Тех_Движение!$D$2:$D$5111,$C4673,Тех_Движение!$B$2:$B$5111,"&lt;="&amp;K$3)-$F4673)))</f>
        <v/>
      </c>
      <c r="L4673" s="54">
        <f>IF(OR($B4673="",L$3&lt;$D4673+Настройки!$B$7),0,MAX(0,$E4673-MAX(0,SUMIFS(Тех_Движение!$G$2:$G$5111,Тех_Движение!$D$2:$D$5111,$C4673,Тех_Движение!$B$2:$B$5111,"&lt;="&amp;L$3)-$F4673)))</f>
        <v/>
      </c>
      <c r="M4673" s="54">
        <f>IF(OR($B4673="",M$3&lt;$D4673+Настройки!$B$7),0,MAX(0,$E4673-MAX(0,SUMIFS(Тех_Движение!$G$2:$G$5111,Тех_Движение!$D$2:$D$5111,$C4673,Тех_Движение!$B$2:$B$5111,"&lt;="&amp;M$3)-$F4673)))</f>
        <v/>
      </c>
      <c r="N4673" s="54">
        <f>IF(OR($B4673="",N$3&lt;$D4673+Настройки!$B$7),0,MAX(0,$E4673-MAX(0,SUMIFS(Тех_Движение!$G$2:$G$5111,Тех_Движение!$D$2:$D$5111,$C4673,Тех_Движение!$B$2:$B$5111,"&lt;="&amp;N$3)-$F4673)))</f>
        <v/>
      </c>
      <c r="O4673" s="54">
        <f>IF(OR($B4673="",O$3&lt;$D4673+Настройки!$B$7),0,MAX(0,$E4673-MAX(0,SUMIFS(Тех_Движение!$G$2:$G$5111,Тех_Движение!$D$2:$D$5111,$C4673,Тех_Движение!$B$2:$B$5111,"&lt;="&amp;O$3)-$F4673)))</f>
        <v/>
      </c>
      <c r="P4673" s="54">
        <f>IF(OR($B4673="",P$3&lt;$D4673+Настройки!$B$7),0,MAX(0,$E4673-MAX(0,SUMIFS(Тех_Движение!$G$2:$G$5111,Тех_Движение!$D$2:$D$5111,$C4673,Тех_Движение!$B$2:$B$5111,"&lt;="&amp;P$3)-$F4673)))</f>
        <v/>
      </c>
      <c r="Q4673" s="54">
        <f>IF(OR($B4673="",Q$3&lt;$D4673+Настройки!$B$7),0,MAX(0,$E4673-MAX(0,SUMIFS(Тех_Движение!$G$2:$G$5111,Тех_Движение!$D$2:$D$5111,$C4673,Тех_Движение!$B$2:$B$5111,"&lt;="&amp;Q$3)-$F4673)))</f>
        <v/>
      </c>
      <c r="R4673" s="54">
        <f>IF($B4673="","",SUM($K4673:$Q4673))</f>
        <v/>
      </c>
      <c r="S4673" s="56">
        <f>IF($B4673="","",VLOOKUP($C4673,Настройки!$A$11:$L$17,9,FALSE))</f>
        <v/>
      </c>
      <c r="T4673" s="56">
        <f>IF($B4673="","",$R4673*$S4673)</f>
        <v/>
      </c>
    </row>
    <row r="4674">
      <c r="A4674" s="20">
        <f>Тех_Движение!$A$4671</f>
        <v/>
      </c>
      <c r="B4674" s="20">
        <f>IF(Тех_Движение!$F$4671&gt;0,Тех_Движение!$I$4671,"")</f>
        <v/>
      </c>
      <c r="C4674" s="20">
        <f>IF($B4674="","",Тех_Движение!$D$4671)</f>
        <v/>
      </c>
      <c r="D4674" s="42">
        <f>IF($B4674="","",Тех_Движение!$B$4671)</f>
        <v/>
      </c>
      <c r="E4674" s="54">
        <f>IF($B4674="","",Тех_Движение!$F$4671)</f>
        <v/>
      </c>
      <c r="F4674" s="54">
        <f>IF($B4674="","",SUMIFS($E$5:$E4673,$C$5:$C4673,$C4674))</f>
        <v/>
      </c>
      <c r="G4674" s="54">
        <f>IF($B4674="","",MAX(0,$E4674-MAX(0,SUMIFS(Тех_Движение!$G$2:$G$5111,Тех_Движение!$D$2:$D$5111,$C4674,Тех_Движение!$B$2:$B$5111,"&lt;="&amp;Настройки!$B$5-1)-$F4674)))</f>
        <v/>
      </c>
      <c r="H4674" s="54">
        <f>IF($B4674="","",IF(AND($D4674&gt;=Настройки!$B$5,$D4674&lt;=Настройки!$B$6),$E4674,0))</f>
        <v/>
      </c>
      <c r="I4674" s="54">
        <f>IF($B4674="","",$G4674+$H4674-$J4674)</f>
        <v/>
      </c>
      <c r="J4674" s="54">
        <f>IF($B4674="","",MAX(0,$E4674-MAX(0,SUMIFS(Тех_Движение!$G$2:$G$5111,Тех_Движение!$D$2:$D$5111,$C4674,Тех_Движение!$B$2:$B$5111,"&lt;="&amp;Настройки!$B$6)-$F4674)))</f>
        <v/>
      </c>
      <c r="K4674" s="54">
        <f>IF(OR($B4674="",K$3&lt;$D4674+Настройки!$B$7),0,MAX(0,$E4674-MAX(0,SUMIFS(Тех_Движение!$G$2:$G$5111,Тех_Движение!$D$2:$D$5111,$C4674,Тех_Движение!$B$2:$B$5111,"&lt;="&amp;K$3)-$F4674)))</f>
        <v/>
      </c>
      <c r="L4674" s="54">
        <f>IF(OR($B4674="",L$3&lt;$D4674+Настройки!$B$7),0,MAX(0,$E4674-MAX(0,SUMIFS(Тех_Движение!$G$2:$G$5111,Тех_Движение!$D$2:$D$5111,$C4674,Тех_Движение!$B$2:$B$5111,"&lt;="&amp;L$3)-$F4674)))</f>
        <v/>
      </c>
      <c r="M4674" s="54">
        <f>IF(OR($B4674="",M$3&lt;$D4674+Настройки!$B$7),0,MAX(0,$E4674-MAX(0,SUMIFS(Тех_Движение!$G$2:$G$5111,Тех_Движение!$D$2:$D$5111,$C4674,Тех_Движение!$B$2:$B$5111,"&lt;="&amp;M$3)-$F4674)))</f>
        <v/>
      </c>
      <c r="N4674" s="54">
        <f>IF(OR($B4674="",N$3&lt;$D4674+Настройки!$B$7),0,MAX(0,$E4674-MAX(0,SUMIFS(Тех_Движение!$G$2:$G$5111,Тех_Движение!$D$2:$D$5111,$C4674,Тех_Движение!$B$2:$B$5111,"&lt;="&amp;N$3)-$F4674)))</f>
        <v/>
      </c>
      <c r="O4674" s="54">
        <f>IF(OR($B4674="",O$3&lt;$D4674+Настройки!$B$7),0,MAX(0,$E4674-MAX(0,SUMIFS(Тех_Движение!$G$2:$G$5111,Тех_Движение!$D$2:$D$5111,$C4674,Тех_Движение!$B$2:$B$5111,"&lt;="&amp;O$3)-$F4674)))</f>
        <v/>
      </c>
      <c r="P4674" s="54">
        <f>IF(OR($B4674="",P$3&lt;$D4674+Настройки!$B$7),0,MAX(0,$E4674-MAX(0,SUMIFS(Тех_Движение!$G$2:$G$5111,Тех_Движение!$D$2:$D$5111,$C4674,Тех_Движение!$B$2:$B$5111,"&lt;="&amp;P$3)-$F4674)))</f>
        <v/>
      </c>
      <c r="Q4674" s="54">
        <f>IF(OR($B4674="",Q$3&lt;$D4674+Настройки!$B$7),0,MAX(0,$E4674-MAX(0,SUMIFS(Тех_Движение!$G$2:$G$5111,Тех_Движение!$D$2:$D$5111,$C4674,Тех_Движение!$B$2:$B$5111,"&lt;="&amp;Q$3)-$F4674)))</f>
        <v/>
      </c>
      <c r="R4674" s="54">
        <f>IF($B4674="","",SUM($K4674:$Q4674))</f>
        <v/>
      </c>
      <c r="S4674" s="56">
        <f>IF($B4674="","",VLOOKUP($C4674,Настройки!$A$11:$L$17,9,FALSE))</f>
        <v/>
      </c>
      <c r="T4674" s="56">
        <f>IF($B4674="","",$R4674*$S4674)</f>
        <v/>
      </c>
    </row>
    <row r="4675">
      <c r="A4675" s="20">
        <f>Тех_Движение!$A$4672</f>
        <v/>
      </c>
      <c r="B4675" s="20">
        <f>IF(Тех_Движение!$F$4672&gt;0,Тех_Движение!$I$4672,"")</f>
        <v/>
      </c>
      <c r="C4675" s="20">
        <f>IF($B4675="","",Тех_Движение!$D$4672)</f>
        <v/>
      </c>
      <c r="D4675" s="42">
        <f>IF($B4675="","",Тех_Движение!$B$4672)</f>
        <v/>
      </c>
      <c r="E4675" s="54">
        <f>IF($B4675="","",Тех_Движение!$F$4672)</f>
        <v/>
      </c>
      <c r="F4675" s="54">
        <f>IF($B4675="","",SUMIFS($E$5:$E4674,$C$5:$C4674,$C4675))</f>
        <v/>
      </c>
      <c r="G4675" s="54">
        <f>IF($B4675="","",MAX(0,$E4675-MAX(0,SUMIFS(Тех_Движение!$G$2:$G$5111,Тех_Движение!$D$2:$D$5111,$C4675,Тех_Движение!$B$2:$B$5111,"&lt;="&amp;Настройки!$B$5-1)-$F4675)))</f>
        <v/>
      </c>
      <c r="H4675" s="54">
        <f>IF($B4675="","",IF(AND($D4675&gt;=Настройки!$B$5,$D4675&lt;=Настройки!$B$6),$E4675,0))</f>
        <v/>
      </c>
      <c r="I4675" s="54">
        <f>IF($B4675="","",$G4675+$H4675-$J4675)</f>
        <v/>
      </c>
      <c r="J4675" s="54">
        <f>IF($B4675="","",MAX(0,$E4675-MAX(0,SUMIFS(Тех_Движение!$G$2:$G$5111,Тех_Движение!$D$2:$D$5111,$C4675,Тех_Движение!$B$2:$B$5111,"&lt;="&amp;Настройки!$B$6)-$F4675)))</f>
        <v/>
      </c>
      <c r="K4675" s="54">
        <f>IF(OR($B4675="",K$3&lt;$D4675+Настройки!$B$7),0,MAX(0,$E4675-MAX(0,SUMIFS(Тех_Движение!$G$2:$G$5111,Тех_Движение!$D$2:$D$5111,$C4675,Тех_Движение!$B$2:$B$5111,"&lt;="&amp;K$3)-$F4675)))</f>
        <v/>
      </c>
      <c r="L4675" s="54">
        <f>IF(OR($B4675="",L$3&lt;$D4675+Настройки!$B$7),0,MAX(0,$E4675-MAX(0,SUMIFS(Тех_Движение!$G$2:$G$5111,Тех_Движение!$D$2:$D$5111,$C4675,Тех_Движение!$B$2:$B$5111,"&lt;="&amp;L$3)-$F4675)))</f>
        <v/>
      </c>
      <c r="M4675" s="54">
        <f>IF(OR($B4675="",M$3&lt;$D4675+Настройки!$B$7),0,MAX(0,$E4675-MAX(0,SUMIFS(Тех_Движение!$G$2:$G$5111,Тех_Движение!$D$2:$D$5111,$C4675,Тех_Движение!$B$2:$B$5111,"&lt;="&amp;M$3)-$F4675)))</f>
        <v/>
      </c>
      <c r="N4675" s="54">
        <f>IF(OR($B4675="",N$3&lt;$D4675+Настройки!$B$7),0,MAX(0,$E4675-MAX(0,SUMIFS(Тех_Движение!$G$2:$G$5111,Тех_Движение!$D$2:$D$5111,$C4675,Тех_Движение!$B$2:$B$5111,"&lt;="&amp;N$3)-$F4675)))</f>
        <v/>
      </c>
      <c r="O4675" s="54">
        <f>IF(OR($B4675="",O$3&lt;$D4675+Настройки!$B$7),0,MAX(0,$E4675-MAX(0,SUMIFS(Тех_Движение!$G$2:$G$5111,Тех_Движение!$D$2:$D$5111,$C4675,Тех_Движение!$B$2:$B$5111,"&lt;="&amp;O$3)-$F4675)))</f>
        <v/>
      </c>
      <c r="P4675" s="54">
        <f>IF(OR($B4675="",P$3&lt;$D4675+Настройки!$B$7),0,MAX(0,$E4675-MAX(0,SUMIFS(Тех_Движение!$G$2:$G$5111,Тех_Движение!$D$2:$D$5111,$C4675,Тех_Движение!$B$2:$B$5111,"&lt;="&amp;P$3)-$F4675)))</f>
        <v/>
      </c>
      <c r="Q4675" s="54">
        <f>IF(OR($B4675="",Q$3&lt;$D4675+Настройки!$B$7),0,MAX(0,$E4675-MAX(0,SUMIFS(Тех_Движение!$G$2:$G$5111,Тех_Движение!$D$2:$D$5111,$C4675,Тех_Движение!$B$2:$B$5111,"&lt;="&amp;Q$3)-$F4675)))</f>
        <v/>
      </c>
      <c r="R4675" s="54">
        <f>IF($B4675="","",SUM($K4675:$Q4675))</f>
        <v/>
      </c>
      <c r="S4675" s="56">
        <f>IF($B4675="","",VLOOKUP($C4675,Настройки!$A$11:$L$17,9,FALSE))</f>
        <v/>
      </c>
      <c r="T4675" s="56">
        <f>IF($B4675="","",$R4675*$S4675)</f>
        <v/>
      </c>
    </row>
    <row r="4676">
      <c r="A4676" s="20">
        <f>Тех_Движение!$A$4673</f>
        <v/>
      </c>
      <c r="B4676" s="20">
        <f>IF(Тех_Движение!$F$4673&gt;0,Тех_Движение!$I$4673,"")</f>
        <v/>
      </c>
      <c r="C4676" s="20">
        <f>IF($B4676="","",Тех_Движение!$D$4673)</f>
        <v/>
      </c>
      <c r="D4676" s="42">
        <f>IF($B4676="","",Тех_Движение!$B$4673)</f>
        <v/>
      </c>
      <c r="E4676" s="54">
        <f>IF($B4676="","",Тех_Движение!$F$4673)</f>
        <v/>
      </c>
      <c r="F4676" s="54">
        <f>IF($B4676="","",SUMIFS($E$5:$E4675,$C$5:$C4675,$C4676))</f>
        <v/>
      </c>
      <c r="G4676" s="54">
        <f>IF($B4676="","",MAX(0,$E4676-MAX(0,SUMIFS(Тех_Движение!$G$2:$G$5111,Тех_Движение!$D$2:$D$5111,$C4676,Тех_Движение!$B$2:$B$5111,"&lt;="&amp;Настройки!$B$5-1)-$F4676)))</f>
        <v/>
      </c>
      <c r="H4676" s="54">
        <f>IF($B4676="","",IF(AND($D4676&gt;=Настройки!$B$5,$D4676&lt;=Настройки!$B$6),$E4676,0))</f>
        <v/>
      </c>
      <c r="I4676" s="54">
        <f>IF($B4676="","",$G4676+$H4676-$J4676)</f>
        <v/>
      </c>
      <c r="J4676" s="54">
        <f>IF($B4676="","",MAX(0,$E4676-MAX(0,SUMIFS(Тех_Движение!$G$2:$G$5111,Тех_Движение!$D$2:$D$5111,$C4676,Тех_Движение!$B$2:$B$5111,"&lt;="&amp;Настройки!$B$6)-$F4676)))</f>
        <v/>
      </c>
      <c r="K4676" s="54">
        <f>IF(OR($B4676="",K$3&lt;$D4676+Настройки!$B$7),0,MAX(0,$E4676-MAX(0,SUMIFS(Тех_Движение!$G$2:$G$5111,Тех_Движение!$D$2:$D$5111,$C4676,Тех_Движение!$B$2:$B$5111,"&lt;="&amp;K$3)-$F4676)))</f>
        <v/>
      </c>
      <c r="L4676" s="54">
        <f>IF(OR($B4676="",L$3&lt;$D4676+Настройки!$B$7),0,MAX(0,$E4676-MAX(0,SUMIFS(Тех_Движение!$G$2:$G$5111,Тех_Движение!$D$2:$D$5111,$C4676,Тех_Движение!$B$2:$B$5111,"&lt;="&amp;L$3)-$F4676)))</f>
        <v/>
      </c>
      <c r="M4676" s="54">
        <f>IF(OR($B4676="",M$3&lt;$D4676+Настройки!$B$7),0,MAX(0,$E4676-MAX(0,SUMIFS(Тех_Движение!$G$2:$G$5111,Тех_Движение!$D$2:$D$5111,$C4676,Тех_Движение!$B$2:$B$5111,"&lt;="&amp;M$3)-$F4676)))</f>
        <v/>
      </c>
      <c r="N4676" s="54">
        <f>IF(OR($B4676="",N$3&lt;$D4676+Настройки!$B$7),0,MAX(0,$E4676-MAX(0,SUMIFS(Тех_Движение!$G$2:$G$5111,Тех_Движение!$D$2:$D$5111,$C4676,Тех_Движение!$B$2:$B$5111,"&lt;="&amp;N$3)-$F4676)))</f>
        <v/>
      </c>
      <c r="O4676" s="54">
        <f>IF(OR($B4676="",O$3&lt;$D4676+Настройки!$B$7),0,MAX(0,$E4676-MAX(0,SUMIFS(Тех_Движение!$G$2:$G$5111,Тех_Движение!$D$2:$D$5111,$C4676,Тех_Движение!$B$2:$B$5111,"&lt;="&amp;O$3)-$F4676)))</f>
        <v/>
      </c>
      <c r="P4676" s="54">
        <f>IF(OR($B4676="",P$3&lt;$D4676+Настройки!$B$7),0,MAX(0,$E4676-MAX(0,SUMIFS(Тех_Движение!$G$2:$G$5111,Тех_Движение!$D$2:$D$5111,$C4676,Тех_Движение!$B$2:$B$5111,"&lt;="&amp;P$3)-$F4676)))</f>
        <v/>
      </c>
      <c r="Q4676" s="54">
        <f>IF(OR($B4676="",Q$3&lt;$D4676+Настройки!$B$7),0,MAX(0,$E4676-MAX(0,SUMIFS(Тех_Движение!$G$2:$G$5111,Тех_Движение!$D$2:$D$5111,$C4676,Тех_Движение!$B$2:$B$5111,"&lt;="&amp;Q$3)-$F4676)))</f>
        <v/>
      </c>
      <c r="R4676" s="54">
        <f>IF($B4676="","",SUM($K4676:$Q4676))</f>
        <v/>
      </c>
      <c r="S4676" s="56">
        <f>IF($B4676="","",VLOOKUP($C4676,Настройки!$A$11:$L$17,9,FALSE))</f>
        <v/>
      </c>
      <c r="T4676" s="56">
        <f>IF($B4676="","",$R4676*$S4676)</f>
        <v/>
      </c>
    </row>
    <row r="4677">
      <c r="A4677" s="20">
        <f>Тех_Движение!$A$4674</f>
        <v/>
      </c>
      <c r="B4677" s="20">
        <f>IF(Тех_Движение!$F$4674&gt;0,Тех_Движение!$I$4674,"")</f>
        <v/>
      </c>
      <c r="C4677" s="20">
        <f>IF($B4677="","",Тех_Движение!$D$4674)</f>
        <v/>
      </c>
      <c r="D4677" s="42">
        <f>IF($B4677="","",Тех_Движение!$B$4674)</f>
        <v/>
      </c>
      <c r="E4677" s="54">
        <f>IF($B4677="","",Тех_Движение!$F$4674)</f>
        <v/>
      </c>
      <c r="F4677" s="54">
        <f>IF($B4677="","",SUMIFS($E$5:$E4676,$C$5:$C4676,$C4677))</f>
        <v/>
      </c>
      <c r="G4677" s="54">
        <f>IF($B4677="","",MAX(0,$E4677-MAX(0,SUMIFS(Тех_Движение!$G$2:$G$5111,Тех_Движение!$D$2:$D$5111,$C4677,Тех_Движение!$B$2:$B$5111,"&lt;="&amp;Настройки!$B$5-1)-$F4677)))</f>
        <v/>
      </c>
      <c r="H4677" s="54">
        <f>IF($B4677="","",IF(AND($D4677&gt;=Настройки!$B$5,$D4677&lt;=Настройки!$B$6),$E4677,0))</f>
        <v/>
      </c>
      <c r="I4677" s="54">
        <f>IF($B4677="","",$G4677+$H4677-$J4677)</f>
        <v/>
      </c>
      <c r="J4677" s="54">
        <f>IF($B4677="","",MAX(0,$E4677-MAX(0,SUMIFS(Тех_Движение!$G$2:$G$5111,Тех_Движение!$D$2:$D$5111,$C4677,Тех_Движение!$B$2:$B$5111,"&lt;="&amp;Настройки!$B$6)-$F4677)))</f>
        <v/>
      </c>
      <c r="K4677" s="54">
        <f>IF(OR($B4677="",K$3&lt;$D4677+Настройки!$B$7),0,MAX(0,$E4677-MAX(0,SUMIFS(Тех_Движение!$G$2:$G$5111,Тех_Движение!$D$2:$D$5111,$C4677,Тех_Движение!$B$2:$B$5111,"&lt;="&amp;K$3)-$F4677)))</f>
        <v/>
      </c>
      <c r="L4677" s="54">
        <f>IF(OR($B4677="",L$3&lt;$D4677+Настройки!$B$7),0,MAX(0,$E4677-MAX(0,SUMIFS(Тех_Движение!$G$2:$G$5111,Тех_Движение!$D$2:$D$5111,$C4677,Тех_Движение!$B$2:$B$5111,"&lt;="&amp;L$3)-$F4677)))</f>
        <v/>
      </c>
      <c r="M4677" s="54">
        <f>IF(OR($B4677="",M$3&lt;$D4677+Настройки!$B$7),0,MAX(0,$E4677-MAX(0,SUMIFS(Тех_Движение!$G$2:$G$5111,Тех_Движение!$D$2:$D$5111,$C4677,Тех_Движение!$B$2:$B$5111,"&lt;="&amp;M$3)-$F4677)))</f>
        <v/>
      </c>
      <c r="N4677" s="54">
        <f>IF(OR($B4677="",N$3&lt;$D4677+Настройки!$B$7),0,MAX(0,$E4677-MAX(0,SUMIFS(Тех_Движение!$G$2:$G$5111,Тех_Движение!$D$2:$D$5111,$C4677,Тех_Движение!$B$2:$B$5111,"&lt;="&amp;N$3)-$F4677)))</f>
        <v/>
      </c>
      <c r="O4677" s="54">
        <f>IF(OR($B4677="",O$3&lt;$D4677+Настройки!$B$7),0,MAX(0,$E4677-MAX(0,SUMIFS(Тех_Движение!$G$2:$G$5111,Тех_Движение!$D$2:$D$5111,$C4677,Тех_Движение!$B$2:$B$5111,"&lt;="&amp;O$3)-$F4677)))</f>
        <v/>
      </c>
      <c r="P4677" s="54">
        <f>IF(OR($B4677="",P$3&lt;$D4677+Настройки!$B$7),0,MAX(0,$E4677-MAX(0,SUMIFS(Тех_Движение!$G$2:$G$5111,Тех_Движение!$D$2:$D$5111,$C4677,Тех_Движение!$B$2:$B$5111,"&lt;="&amp;P$3)-$F4677)))</f>
        <v/>
      </c>
      <c r="Q4677" s="54">
        <f>IF(OR($B4677="",Q$3&lt;$D4677+Настройки!$B$7),0,MAX(0,$E4677-MAX(0,SUMIFS(Тех_Движение!$G$2:$G$5111,Тех_Движение!$D$2:$D$5111,$C4677,Тех_Движение!$B$2:$B$5111,"&lt;="&amp;Q$3)-$F4677)))</f>
        <v/>
      </c>
      <c r="R4677" s="54">
        <f>IF($B4677="","",SUM($K4677:$Q4677))</f>
        <v/>
      </c>
      <c r="S4677" s="56">
        <f>IF($B4677="","",VLOOKUP($C4677,Настройки!$A$11:$L$17,9,FALSE))</f>
        <v/>
      </c>
      <c r="T4677" s="56">
        <f>IF($B4677="","",$R4677*$S4677)</f>
        <v/>
      </c>
    </row>
    <row r="4678">
      <c r="A4678" s="20">
        <f>Тех_Движение!$A$4675</f>
        <v/>
      </c>
      <c r="B4678" s="20">
        <f>IF(Тех_Движение!$F$4675&gt;0,Тех_Движение!$I$4675,"")</f>
        <v/>
      </c>
      <c r="C4678" s="20">
        <f>IF($B4678="","",Тех_Движение!$D$4675)</f>
        <v/>
      </c>
      <c r="D4678" s="42">
        <f>IF($B4678="","",Тех_Движение!$B$4675)</f>
        <v/>
      </c>
      <c r="E4678" s="54">
        <f>IF($B4678="","",Тех_Движение!$F$4675)</f>
        <v/>
      </c>
      <c r="F4678" s="54">
        <f>IF($B4678="","",SUMIFS($E$5:$E4677,$C$5:$C4677,$C4678))</f>
        <v/>
      </c>
      <c r="G4678" s="54">
        <f>IF($B4678="","",MAX(0,$E4678-MAX(0,SUMIFS(Тех_Движение!$G$2:$G$5111,Тех_Движение!$D$2:$D$5111,$C4678,Тех_Движение!$B$2:$B$5111,"&lt;="&amp;Настройки!$B$5-1)-$F4678)))</f>
        <v/>
      </c>
      <c r="H4678" s="54">
        <f>IF($B4678="","",IF(AND($D4678&gt;=Настройки!$B$5,$D4678&lt;=Настройки!$B$6),$E4678,0))</f>
        <v/>
      </c>
      <c r="I4678" s="54">
        <f>IF($B4678="","",$G4678+$H4678-$J4678)</f>
        <v/>
      </c>
      <c r="J4678" s="54">
        <f>IF($B4678="","",MAX(0,$E4678-MAX(0,SUMIFS(Тех_Движение!$G$2:$G$5111,Тех_Движение!$D$2:$D$5111,$C4678,Тех_Движение!$B$2:$B$5111,"&lt;="&amp;Настройки!$B$6)-$F4678)))</f>
        <v/>
      </c>
      <c r="K4678" s="54">
        <f>IF(OR($B4678="",K$3&lt;$D4678+Настройки!$B$7),0,MAX(0,$E4678-MAX(0,SUMIFS(Тех_Движение!$G$2:$G$5111,Тех_Движение!$D$2:$D$5111,$C4678,Тех_Движение!$B$2:$B$5111,"&lt;="&amp;K$3)-$F4678)))</f>
        <v/>
      </c>
      <c r="L4678" s="54">
        <f>IF(OR($B4678="",L$3&lt;$D4678+Настройки!$B$7),0,MAX(0,$E4678-MAX(0,SUMIFS(Тех_Движение!$G$2:$G$5111,Тех_Движение!$D$2:$D$5111,$C4678,Тех_Движение!$B$2:$B$5111,"&lt;="&amp;L$3)-$F4678)))</f>
        <v/>
      </c>
      <c r="M4678" s="54">
        <f>IF(OR($B4678="",M$3&lt;$D4678+Настройки!$B$7),0,MAX(0,$E4678-MAX(0,SUMIFS(Тех_Движение!$G$2:$G$5111,Тех_Движение!$D$2:$D$5111,$C4678,Тех_Движение!$B$2:$B$5111,"&lt;="&amp;M$3)-$F4678)))</f>
        <v/>
      </c>
      <c r="N4678" s="54">
        <f>IF(OR($B4678="",N$3&lt;$D4678+Настройки!$B$7),0,MAX(0,$E4678-MAX(0,SUMIFS(Тех_Движение!$G$2:$G$5111,Тех_Движение!$D$2:$D$5111,$C4678,Тех_Движение!$B$2:$B$5111,"&lt;="&amp;N$3)-$F4678)))</f>
        <v/>
      </c>
      <c r="O4678" s="54">
        <f>IF(OR($B4678="",O$3&lt;$D4678+Настройки!$B$7),0,MAX(0,$E4678-MAX(0,SUMIFS(Тех_Движение!$G$2:$G$5111,Тех_Движение!$D$2:$D$5111,$C4678,Тех_Движение!$B$2:$B$5111,"&lt;="&amp;O$3)-$F4678)))</f>
        <v/>
      </c>
      <c r="P4678" s="54">
        <f>IF(OR($B4678="",P$3&lt;$D4678+Настройки!$B$7),0,MAX(0,$E4678-MAX(0,SUMIFS(Тех_Движение!$G$2:$G$5111,Тех_Движение!$D$2:$D$5111,$C4678,Тех_Движение!$B$2:$B$5111,"&lt;="&amp;P$3)-$F4678)))</f>
        <v/>
      </c>
      <c r="Q4678" s="54">
        <f>IF(OR($B4678="",Q$3&lt;$D4678+Настройки!$B$7),0,MAX(0,$E4678-MAX(0,SUMIFS(Тех_Движение!$G$2:$G$5111,Тех_Движение!$D$2:$D$5111,$C4678,Тех_Движение!$B$2:$B$5111,"&lt;="&amp;Q$3)-$F4678)))</f>
        <v/>
      </c>
      <c r="R4678" s="54">
        <f>IF($B4678="","",SUM($K4678:$Q4678))</f>
        <v/>
      </c>
      <c r="S4678" s="56">
        <f>IF($B4678="","",VLOOKUP($C4678,Настройки!$A$11:$L$17,9,FALSE))</f>
        <v/>
      </c>
      <c r="T4678" s="56">
        <f>IF($B4678="","",$R4678*$S4678)</f>
        <v/>
      </c>
    </row>
    <row r="4679">
      <c r="A4679" s="20">
        <f>Тех_Движение!$A$4676</f>
        <v/>
      </c>
      <c r="B4679" s="20">
        <f>IF(Тех_Движение!$F$4676&gt;0,Тех_Движение!$I$4676,"")</f>
        <v/>
      </c>
      <c r="C4679" s="20">
        <f>IF($B4679="","",Тех_Движение!$D$4676)</f>
        <v/>
      </c>
      <c r="D4679" s="42">
        <f>IF($B4679="","",Тех_Движение!$B$4676)</f>
        <v/>
      </c>
      <c r="E4679" s="54">
        <f>IF($B4679="","",Тех_Движение!$F$4676)</f>
        <v/>
      </c>
      <c r="F4679" s="54">
        <f>IF($B4679="","",SUMIFS($E$5:$E4678,$C$5:$C4678,$C4679))</f>
        <v/>
      </c>
      <c r="G4679" s="54">
        <f>IF($B4679="","",MAX(0,$E4679-MAX(0,SUMIFS(Тех_Движение!$G$2:$G$5111,Тех_Движение!$D$2:$D$5111,$C4679,Тех_Движение!$B$2:$B$5111,"&lt;="&amp;Настройки!$B$5-1)-$F4679)))</f>
        <v/>
      </c>
      <c r="H4679" s="54">
        <f>IF($B4679="","",IF(AND($D4679&gt;=Настройки!$B$5,$D4679&lt;=Настройки!$B$6),$E4679,0))</f>
        <v/>
      </c>
      <c r="I4679" s="54">
        <f>IF($B4679="","",$G4679+$H4679-$J4679)</f>
        <v/>
      </c>
      <c r="J4679" s="54">
        <f>IF($B4679="","",MAX(0,$E4679-MAX(0,SUMIFS(Тех_Движение!$G$2:$G$5111,Тех_Движение!$D$2:$D$5111,$C4679,Тех_Движение!$B$2:$B$5111,"&lt;="&amp;Настройки!$B$6)-$F4679)))</f>
        <v/>
      </c>
      <c r="K4679" s="54">
        <f>IF(OR($B4679="",K$3&lt;$D4679+Настройки!$B$7),0,MAX(0,$E4679-MAX(0,SUMIFS(Тех_Движение!$G$2:$G$5111,Тех_Движение!$D$2:$D$5111,$C4679,Тех_Движение!$B$2:$B$5111,"&lt;="&amp;K$3)-$F4679)))</f>
        <v/>
      </c>
      <c r="L4679" s="54">
        <f>IF(OR($B4679="",L$3&lt;$D4679+Настройки!$B$7),0,MAX(0,$E4679-MAX(0,SUMIFS(Тех_Движение!$G$2:$G$5111,Тех_Движение!$D$2:$D$5111,$C4679,Тех_Движение!$B$2:$B$5111,"&lt;="&amp;L$3)-$F4679)))</f>
        <v/>
      </c>
      <c r="M4679" s="54">
        <f>IF(OR($B4679="",M$3&lt;$D4679+Настройки!$B$7),0,MAX(0,$E4679-MAX(0,SUMIFS(Тех_Движение!$G$2:$G$5111,Тех_Движение!$D$2:$D$5111,$C4679,Тех_Движение!$B$2:$B$5111,"&lt;="&amp;M$3)-$F4679)))</f>
        <v/>
      </c>
      <c r="N4679" s="54">
        <f>IF(OR($B4679="",N$3&lt;$D4679+Настройки!$B$7),0,MAX(0,$E4679-MAX(0,SUMIFS(Тех_Движение!$G$2:$G$5111,Тех_Движение!$D$2:$D$5111,$C4679,Тех_Движение!$B$2:$B$5111,"&lt;="&amp;N$3)-$F4679)))</f>
        <v/>
      </c>
      <c r="O4679" s="54">
        <f>IF(OR($B4679="",O$3&lt;$D4679+Настройки!$B$7),0,MAX(0,$E4679-MAX(0,SUMIFS(Тех_Движение!$G$2:$G$5111,Тех_Движение!$D$2:$D$5111,$C4679,Тех_Движение!$B$2:$B$5111,"&lt;="&amp;O$3)-$F4679)))</f>
        <v/>
      </c>
      <c r="P4679" s="54">
        <f>IF(OR($B4679="",P$3&lt;$D4679+Настройки!$B$7),0,MAX(0,$E4679-MAX(0,SUMIFS(Тех_Движение!$G$2:$G$5111,Тех_Движение!$D$2:$D$5111,$C4679,Тех_Движение!$B$2:$B$5111,"&lt;="&amp;P$3)-$F4679)))</f>
        <v/>
      </c>
      <c r="Q4679" s="54">
        <f>IF(OR($B4679="",Q$3&lt;$D4679+Настройки!$B$7),0,MAX(0,$E4679-MAX(0,SUMIFS(Тех_Движение!$G$2:$G$5111,Тех_Движение!$D$2:$D$5111,$C4679,Тех_Движение!$B$2:$B$5111,"&lt;="&amp;Q$3)-$F4679)))</f>
        <v/>
      </c>
      <c r="R4679" s="54">
        <f>IF($B4679="","",SUM($K4679:$Q4679))</f>
        <v/>
      </c>
      <c r="S4679" s="56">
        <f>IF($B4679="","",VLOOKUP($C4679,Настройки!$A$11:$L$17,9,FALSE))</f>
        <v/>
      </c>
      <c r="T4679" s="56">
        <f>IF($B4679="","",$R4679*$S4679)</f>
        <v/>
      </c>
    </row>
    <row r="4680">
      <c r="A4680" s="20">
        <f>Тех_Движение!$A$4677</f>
        <v/>
      </c>
      <c r="B4680" s="20">
        <f>IF(Тех_Движение!$F$4677&gt;0,Тех_Движение!$I$4677,"")</f>
        <v/>
      </c>
      <c r="C4680" s="20">
        <f>IF($B4680="","",Тех_Движение!$D$4677)</f>
        <v/>
      </c>
      <c r="D4680" s="42">
        <f>IF($B4680="","",Тех_Движение!$B$4677)</f>
        <v/>
      </c>
      <c r="E4680" s="54">
        <f>IF($B4680="","",Тех_Движение!$F$4677)</f>
        <v/>
      </c>
      <c r="F4680" s="54">
        <f>IF($B4680="","",SUMIFS($E$5:$E4679,$C$5:$C4679,$C4680))</f>
        <v/>
      </c>
      <c r="G4680" s="54">
        <f>IF($B4680="","",MAX(0,$E4680-MAX(0,SUMIFS(Тех_Движение!$G$2:$G$5111,Тех_Движение!$D$2:$D$5111,$C4680,Тех_Движение!$B$2:$B$5111,"&lt;="&amp;Настройки!$B$5-1)-$F4680)))</f>
        <v/>
      </c>
      <c r="H4680" s="54">
        <f>IF($B4680="","",IF(AND($D4680&gt;=Настройки!$B$5,$D4680&lt;=Настройки!$B$6),$E4680,0))</f>
        <v/>
      </c>
      <c r="I4680" s="54">
        <f>IF($B4680="","",$G4680+$H4680-$J4680)</f>
        <v/>
      </c>
      <c r="J4680" s="54">
        <f>IF($B4680="","",MAX(0,$E4680-MAX(0,SUMIFS(Тех_Движение!$G$2:$G$5111,Тех_Движение!$D$2:$D$5111,$C4680,Тех_Движение!$B$2:$B$5111,"&lt;="&amp;Настройки!$B$6)-$F4680)))</f>
        <v/>
      </c>
      <c r="K4680" s="54">
        <f>IF(OR($B4680="",K$3&lt;$D4680+Настройки!$B$7),0,MAX(0,$E4680-MAX(0,SUMIFS(Тех_Движение!$G$2:$G$5111,Тех_Движение!$D$2:$D$5111,$C4680,Тех_Движение!$B$2:$B$5111,"&lt;="&amp;K$3)-$F4680)))</f>
        <v/>
      </c>
      <c r="L4680" s="54">
        <f>IF(OR($B4680="",L$3&lt;$D4680+Настройки!$B$7),0,MAX(0,$E4680-MAX(0,SUMIFS(Тех_Движение!$G$2:$G$5111,Тех_Движение!$D$2:$D$5111,$C4680,Тех_Движение!$B$2:$B$5111,"&lt;="&amp;L$3)-$F4680)))</f>
        <v/>
      </c>
      <c r="M4680" s="54">
        <f>IF(OR($B4680="",M$3&lt;$D4680+Настройки!$B$7),0,MAX(0,$E4680-MAX(0,SUMIFS(Тех_Движение!$G$2:$G$5111,Тех_Движение!$D$2:$D$5111,$C4680,Тех_Движение!$B$2:$B$5111,"&lt;="&amp;M$3)-$F4680)))</f>
        <v/>
      </c>
      <c r="N4680" s="54">
        <f>IF(OR($B4680="",N$3&lt;$D4680+Настройки!$B$7),0,MAX(0,$E4680-MAX(0,SUMIFS(Тех_Движение!$G$2:$G$5111,Тех_Движение!$D$2:$D$5111,$C4680,Тех_Движение!$B$2:$B$5111,"&lt;="&amp;N$3)-$F4680)))</f>
        <v/>
      </c>
      <c r="O4680" s="54">
        <f>IF(OR($B4680="",O$3&lt;$D4680+Настройки!$B$7),0,MAX(0,$E4680-MAX(0,SUMIFS(Тех_Движение!$G$2:$G$5111,Тех_Движение!$D$2:$D$5111,$C4680,Тех_Движение!$B$2:$B$5111,"&lt;="&amp;O$3)-$F4680)))</f>
        <v/>
      </c>
      <c r="P4680" s="54">
        <f>IF(OR($B4680="",P$3&lt;$D4680+Настройки!$B$7),0,MAX(0,$E4680-MAX(0,SUMIFS(Тех_Движение!$G$2:$G$5111,Тех_Движение!$D$2:$D$5111,$C4680,Тех_Движение!$B$2:$B$5111,"&lt;="&amp;P$3)-$F4680)))</f>
        <v/>
      </c>
      <c r="Q4680" s="54">
        <f>IF(OR($B4680="",Q$3&lt;$D4680+Настройки!$B$7),0,MAX(0,$E4680-MAX(0,SUMIFS(Тех_Движение!$G$2:$G$5111,Тех_Движение!$D$2:$D$5111,$C4680,Тех_Движение!$B$2:$B$5111,"&lt;="&amp;Q$3)-$F4680)))</f>
        <v/>
      </c>
      <c r="R4680" s="54">
        <f>IF($B4680="","",SUM($K4680:$Q4680))</f>
        <v/>
      </c>
      <c r="S4680" s="56">
        <f>IF($B4680="","",VLOOKUP($C4680,Настройки!$A$11:$L$17,9,FALSE))</f>
        <v/>
      </c>
      <c r="T4680" s="56">
        <f>IF($B4680="","",$R4680*$S4680)</f>
        <v/>
      </c>
    </row>
    <row r="4681">
      <c r="A4681" s="20">
        <f>Тех_Движение!$A$4678</f>
        <v/>
      </c>
      <c r="B4681" s="20">
        <f>IF(Тех_Движение!$F$4678&gt;0,Тех_Движение!$I$4678,"")</f>
        <v/>
      </c>
      <c r="C4681" s="20">
        <f>IF($B4681="","",Тех_Движение!$D$4678)</f>
        <v/>
      </c>
      <c r="D4681" s="42">
        <f>IF($B4681="","",Тех_Движение!$B$4678)</f>
        <v/>
      </c>
      <c r="E4681" s="54">
        <f>IF($B4681="","",Тех_Движение!$F$4678)</f>
        <v/>
      </c>
      <c r="F4681" s="54">
        <f>IF($B4681="","",SUMIFS($E$5:$E4680,$C$5:$C4680,$C4681))</f>
        <v/>
      </c>
      <c r="G4681" s="54">
        <f>IF($B4681="","",MAX(0,$E4681-MAX(0,SUMIFS(Тех_Движение!$G$2:$G$5111,Тех_Движение!$D$2:$D$5111,$C4681,Тех_Движение!$B$2:$B$5111,"&lt;="&amp;Настройки!$B$5-1)-$F4681)))</f>
        <v/>
      </c>
      <c r="H4681" s="54">
        <f>IF($B4681="","",IF(AND($D4681&gt;=Настройки!$B$5,$D4681&lt;=Настройки!$B$6),$E4681,0))</f>
        <v/>
      </c>
      <c r="I4681" s="54">
        <f>IF($B4681="","",$G4681+$H4681-$J4681)</f>
        <v/>
      </c>
      <c r="J4681" s="54">
        <f>IF($B4681="","",MAX(0,$E4681-MAX(0,SUMIFS(Тех_Движение!$G$2:$G$5111,Тех_Движение!$D$2:$D$5111,$C4681,Тех_Движение!$B$2:$B$5111,"&lt;="&amp;Настройки!$B$6)-$F4681)))</f>
        <v/>
      </c>
      <c r="K4681" s="54">
        <f>IF(OR($B4681="",K$3&lt;$D4681+Настройки!$B$7),0,MAX(0,$E4681-MAX(0,SUMIFS(Тех_Движение!$G$2:$G$5111,Тех_Движение!$D$2:$D$5111,$C4681,Тех_Движение!$B$2:$B$5111,"&lt;="&amp;K$3)-$F4681)))</f>
        <v/>
      </c>
      <c r="L4681" s="54">
        <f>IF(OR($B4681="",L$3&lt;$D4681+Настройки!$B$7),0,MAX(0,$E4681-MAX(0,SUMIFS(Тех_Движение!$G$2:$G$5111,Тех_Движение!$D$2:$D$5111,$C4681,Тех_Движение!$B$2:$B$5111,"&lt;="&amp;L$3)-$F4681)))</f>
        <v/>
      </c>
      <c r="M4681" s="54">
        <f>IF(OR($B4681="",M$3&lt;$D4681+Настройки!$B$7),0,MAX(0,$E4681-MAX(0,SUMIFS(Тех_Движение!$G$2:$G$5111,Тех_Движение!$D$2:$D$5111,$C4681,Тех_Движение!$B$2:$B$5111,"&lt;="&amp;M$3)-$F4681)))</f>
        <v/>
      </c>
      <c r="N4681" s="54">
        <f>IF(OR($B4681="",N$3&lt;$D4681+Настройки!$B$7),0,MAX(0,$E4681-MAX(0,SUMIFS(Тех_Движение!$G$2:$G$5111,Тех_Движение!$D$2:$D$5111,$C4681,Тех_Движение!$B$2:$B$5111,"&lt;="&amp;N$3)-$F4681)))</f>
        <v/>
      </c>
      <c r="O4681" s="54">
        <f>IF(OR($B4681="",O$3&lt;$D4681+Настройки!$B$7),0,MAX(0,$E4681-MAX(0,SUMIFS(Тех_Движение!$G$2:$G$5111,Тех_Движение!$D$2:$D$5111,$C4681,Тех_Движение!$B$2:$B$5111,"&lt;="&amp;O$3)-$F4681)))</f>
        <v/>
      </c>
      <c r="P4681" s="54">
        <f>IF(OR($B4681="",P$3&lt;$D4681+Настройки!$B$7),0,MAX(0,$E4681-MAX(0,SUMIFS(Тех_Движение!$G$2:$G$5111,Тех_Движение!$D$2:$D$5111,$C4681,Тех_Движение!$B$2:$B$5111,"&lt;="&amp;P$3)-$F4681)))</f>
        <v/>
      </c>
      <c r="Q4681" s="54">
        <f>IF(OR($B4681="",Q$3&lt;$D4681+Настройки!$B$7),0,MAX(0,$E4681-MAX(0,SUMIFS(Тех_Движение!$G$2:$G$5111,Тех_Движение!$D$2:$D$5111,$C4681,Тех_Движение!$B$2:$B$5111,"&lt;="&amp;Q$3)-$F4681)))</f>
        <v/>
      </c>
      <c r="R4681" s="54">
        <f>IF($B4681="","",SUM($K4681:$Q4681))</f>
        <v/>
      </c>
      <c r="S4681" s="56">
        <f>IF($B4681="","",VLOOKUP($C4681,Настройки!$A$11:$L$17,9,FALSE))</f>
        <v/>
      </c>
      <c r="T4681" s="56">
        <f>IF($B4681="","",$R4681*$S4681)</f>
        <v/>
      </c>
    </row>
    <row r="4682">
      <c r="A4682" s="20">
        <f>Тех_Движение!$A$4679</f>
        <v/>
      </c>
      <c r="B4682" s="20">
        <f>IF(Тех_Движение!$F$4679&gt;0,Тех_Движение!$I$4679,"")</f>
        <v/>
      </c>
      <c r="C4682" s="20">
        <f>IF($B4682="","",Тех_Движение!$D$4679)</f>
        <v/>
      </c>
      <c r="D4682" s="42">
        <f>IF($B4682="","",Тех_Движение!$B$4679)</f>
        <v/>
      </c>
      <c r="E4682" s="54">
        <f>IF($B4682="","",Тех_Движение!$F$4679)</f>
        <v/>
      </c>
      <c r="F4682" s="54">
        <f>IF($B4682="","",SUMIFS($E$5:$E4681,$C$5:$C4681,$C4682))</f>
        <v/>
      </c>
      <c r="G4682" s="54">
        <f>IF($B4682="","",MAX(0,$E4682-MAX(0,SUMIFS(Тех_Движение!$G$2:$G$5111,Тех_Движение!$D$2:$D$5111,$C4682,Тех_Движение!$B$2:$B$5111,"&lt;="&amp;Настройки!$B$5-1)-$F4682)))</f>
        <v/>
      </c>
      <c r="H4682" s="54">
        <f>IF($B4682="","",IF(AND($D4682&gt;=Настройки!$B$5,$D4682&lt;=Настройки!$B$6),$E4682,0))</f>
        <v/>
      </c>
      <c r="I4682" s="54">
        <f>IF($B4682="","",$G4682+$H4682-$J4682)</f>
        <v/>
      </c>
      <c r="J4682" s="54">
        <f>IF($B4682="","",MAX(0,$E4682-MAX(0,SUMIFS(Тех_Движение!$G$2:$G$5111,Тех_Движение!$D$2:$D$5111,$C4682,Тех_Движение!$B$2:$B$5111,"&lt;="&amp;Настройки!$B$6)-$F4682)))</f>
        <v/>
      </c>
      <c r="K4682" s="54">
        <f>IF(OR($B4682="",K$3&lt;$D4682+Настройки!$B$7),0,MAX(0,$E4682-MAX(0,SUMIFS(Тех_Движение!$G$2:$G$5111,Тех_Движение!$D$2:$D$5111,$C4682,Тех_Движение!$B$2:$B$5111,"&lt;="&amp;K$3)-$F4682)))</f>
        <v/>
      </c>
      <c r="L4682" s="54">
        <f>IF(OR($B4682="",L$3&lt;$D4682+Настройки!$B$7),0,MAX(0,$E4682-MAX(0,SUMIFS(Тех_Движение!$G$2:$G$5111,Тех_Движение!$D$2:$D$5111,$C4682,Тех_Движение!$B$2:$B$5111,"&lt;="&amp;L$3)-$F4682)))</f>
        <v/>
      </c>
      <c r="M4682" s="54">
        <f>IF(OR($B4682="",M$3&lt;$D4682+Настройки!$B$7),0,MAX(0,$E4682-MAX(0,SUMIFS(Тех_Движение!$G$2:$G$5111,Тех_Движение!$D$2:$D$5111,$C4682,Тех_Движение!$B$2:$B$5111,"&lt;="&amp;M$3)-$F4682)))</f>
        <v/>
      </c>
      <c r="N4682" s="54">
        <f>IF(OR($B4682="",N$3&lt;$D4682+Настройки!$B$7),0,MAX(0,$E4682-MAX(0,SUMIFS(Тех_Движение!$G$2:$G$5111,Тех_Движение!$D$2:$D$5111,$C4682,Тех_Движение!$B$2:$B$5111,"&lt;="&amp;N$3)-$F4682)))</f>
        <v/>
      </c>
      <c r="O4682" s="54">
        <f>IF(OR($B4682="",O$3&lt;$D4682+Настройки!$B$7),0,MAX(0,$E4682-MAX(0,SUMIFS(Тех_Движение!$G$2:$G$5111,Тех_Движение!$D$2:$D$5111,$C4682,Тех_Движение!$B$2:$B$5111,"&lt;="&amp;O$3)-$F4682)))</f>
        <v/>
      </c>
      <c r="P4682" s="54">
        <f>IF(OR($B4682="",P$3&lt;$D4682+Настройки!$B$7),0,MAX(0,$E4682-MAX(0,SUMIFS(Тех_Движение!$G$2:$G$5111,Тех_Движение!$D$2:$D$5111,$C4682,Тех_Движение!$B$2:$B$5111,"&lt;="&amp;P$3)-$F4682)))</f>
        <v/>
      </c>
      <c r="Q4682" s="54">
        <f>IF(OR($B4682="",Q$3&lt;$D4682+Настройки!$B$7),0,MAX(0,$E4682-MAX(0,SUMIFS(Тех_Движение!$G$2:$G$5111,Тех_Движение!$D$2:$D$5111,$C4682,Тех_Движение!$B$2:$B$5111,"&lt;="&amp;Q$3)-$F4682)))</f>
        <v/>
      </c>
      <c r="R4682" s="54">
        <f>IF($B4682="","",SUM($K4682:$Q4682))</f>
        <v/>
      </c>
      <c r="S4682" s="56">
        <f>IF($B4682="","",VLOOKUP($C4682,Настройки!$A$11:$L$17,9,FALSE))</f>
        <v/>
      </c>
      <c r="T4682" s="56">
        <f>IF($B4682="","",$R4682*$S4682)</f>
        <v/>
      </c>
    </row>
    <row r="4683">
      <c r="A4683" s="20">
        <f>Тех_Движение!$A$4680</f>
        <v/>
      </c>
      <c r="B4683" s="20">
        <f>IF(Тех_Движение!$F$4680&gt;0,Тех_Движение!$I$4680,"")</f>
        <v/>
      </c>
      <c r="C4683" s="20">
        <f>IF($B4683="","",Тех_Движение!$D$4680)</f>
        <v/>
      </c>
      <c r="D4683" s="42">
        <f>IF($B4683="","",Тех_Движение!$B$4680)</f>
        <v/>
      </c>
      <c r="E4683" s="54">
        <f>IF($B4683="","",Тех_Движение!$F$4680)</f>
        <v/>
      </c>
      <c r="F4683" s="54">
        <f>IF($B4683="","",SUMIFS($E$5:$E4682,$C$5:$C4682,$C4683))</f>
        <v/>
      </c>
      <c r="G4683" s="54">
        <f>IF($B4683="","",MAX(0,$E4683-MAX(0,SUMIFS(Тех_Движение!$G$2:$G$5111,Тех_Движение!$D$2:$D$5111,$C4683,Тех_Движение!$B$2:$B$5111,"&lt;="&amp;Настройки!$B$5-1)-$F4683)))</f>
        <v/>
      </c>
      <c r="H4683" s="54">
        <f>IF($B4683="","",IF(AND($D4683&gt;=Настройки!$B$5,$D4683&lt;=Настройки!$B$6),$E4683,0))</f>
        <v/>
      </c>
      <c r="I4683" s="54">
        <f>IF($B4683="","",$G4683+$H4683-$J4683)</f>
        <v/>
      </c>
      <c r="J4683" s="54">
        <f>IF($B4683="","",MAX(0,$E4683-MAX(0,SUMIFS(Тех_Движение!$G$2:$G$5111,Тех_Движение!$D$2:$D$5111,$C4683,Тех_Движение!$B$2:$B$5111,"&lt;="&amp;Настройки!$B$6)-$F4683)))</f>
        <v/>
      </c>
      <c r="K4683" s="54">
        <f>IF(OR($B4683="",K$3&lt;$D4683+Настройки!$B$7),0,MAX(0,$E4683-MAX(0,SUMIFS(Тех_Движение!$G$2:$G$5111,Тех_Движение!$D$2:$D$5111,$C4683,Тех_Движение!$B$2:$B$5111,"&lt;="&amp;K$3)-$F4683)))</f>
        <v/>
      </c>
      <c r="L4683" s="54">
        <f>IF(OR($B4683="",L$3&lt;$D4683+Настройки!$B$7),0,MAX(0,$E4683-MAX(0,SUMIFS(Тех_Движение!$G$2:$G$5111,Тех_Движение!$D$2:$D$5111,$C4683,Тех_Движение!$B$2:$B$5111,"&lt;="&amp;L$3)-$F4683)))</f>
        <v/>
      </c>
      <c r="M4683" s="54">
        <f>IF(OR($B4683="",M$3&lt;$D4683+Настройки!$B$7),0,MAX(0,$E4683-MAX(0,SUMIFS(Тех_Движение!$G$2:$G$5111,Тех_Движение!$D$2:$D$5111,$C4683,Тех_Движение!$B$2:$B$5111,"&lt;="&amp;M$3)-$F4683)))</f>
        <v/>
      </c>
      <c r="N4683" s="54">
        <f>IF(OR($B4683="",N$3&lt;$D4683+Настройки!$B$7),0,MAX(0,$E4683-MAX(0,SUMIFS(Тех_Движение!$G$2:$G$5111,Тех_Движение!$D$2:$D$5111,$C4683,Тех_Движение!$B$2:$B$5111,"&lt;="&amp;N$3)-$F4683)))</f>
        <v/>
      </c>
      <c r="O4683" s="54">
        <f>IF(OR($B4683="",O$3&lt;$D4683+Настройки!$B$7),0,MAX(0,$E4683-MAX(0,SUMIFS(Тех_Движение!$G$2:$G$5111,Тех_Движение!$D$2:$D$5111,$C4683,Тех_Движение!$B$2:$B$5111,"&lt;="&amp;O$3)-$F4683)))</f>
        <v/>
      </c>
      <c r="P4683" s="54">
        <f>IF(OR($B4683="",P$3&lt;$D4683+Настройки!$B$7),0,MAX(0,$E4683-MAX(0,SUMIFS(Тех_Движение!$G$2:$G$5111,Тех_Движение!$D$2:$D$5111,$C4683,Тех_Движение!$B$2:$B$5111,"&lt;="&amp;P$3)-$F4683)))</f>
        <v/>
      </c>
      <c r="Q4683" s="54">
        <f>IF(OR($B4683="",Q$3&lt;$D4683+Настройки!$B$7),0,MAX(0,$E4683-MAX(0,SUMIFS(Тех_Движение!$G$2:$G$5111,Тех_Движение!$D$2:$D$5111,$C4683,Тех_Движение!$B$2:$B$5111,"&lt;="&amp;Q$3)-$F4683)))</f>
        <v/>
      </c>
      <c r="R4683" s="54">
        <f>IF($B4683="","",SUM($K4683:$Q4683))</f>
        <v/>
      </c>
      <c r="S4683" s="56">
        <f>IF($B4683="","",VLOOKUP($C4683,Настройки!$A$11:$L$17,9,FALSE))</f>
        <v/>
      </c>
      <c r="T4683" s="56">
        <f>IF($B4683="","",$R4683*$S4683)</f>
        <v/>
      </c>
    </row>
    <row r="4684">
      <c r="A4684" s="20">
        <f>Тех_Движение!$A$4681</f>
        <v/>
      </c>
      <c r="B4684" s="20">
        <f>IF(Тех_Движение!$F$4681&gt;0,Тех_Движение!$I$4681,"")</f>
        <v/>
      </c>
      <c r="C4684" s="20">
        <f>IF($B4684="","",Тех_Движение!$D$4681)</f>
        <v/>
      </c>
      <c r="D4684" s="42">
        <f>IF($B4684="","",Тех_Движение!$B$4681)</f>
        <v/>
      </c>
      <c r="E4684" s="54">
        <f>IF($B4684="","",Тех_Движение!$F$4681)</f>
        <v/>
      </c>
      <c r="F4684" s="54">
        <f>IF($B4684="","",SUMIFS($E$5:$E4683,$C$5:$C4683,$C4684))</f>
        <v/>
      </c>
      <c r="G4684" s="54">
        <f>IF($B4684="","",MAX(0,$E4684-MAX(0,SUMIFS(Тех_Движение!$G$2:$G$5111,Тех_Движение!$D$2:$D$5111,$C4684,Тех_Движение!$B$2:$B$5111,"&lt;="&amp;Настройки!$B$5-1)-$F4684)))</f>
        <v/>
      </c>
      <c r="H4684" s="54">
        <f>IF($B4684="","",IF(AND($D4684&gt;=Настройки!$B$5,$D4684&lt;=Настройки!$B$6),$E4684,0))</f>
        <v/>
      </c>
      <c r="I4684" s="54">
        <f>IF($B4684="","",$G4684+$H4684-$J4684)</f>
        <v/>
      </c>
      <c r="J4684" s="54">
        <f>IF($B4684="","",MAX(0,$E4684-MAX(0,SUMIFS(Тех_Движение!$G$2:$G$5111,Тех_Движение!$D$2:$D$5111,$C4684,Тех_Движение!$B$2:$B$5111,"&lt;="&amp;Настройки!$B$6)-$F4684)))</f>
        <v/>
      </c>
      <c r="K4684" s="54">
        <f>IF(OR($B4684="",K$3&lt;$D4684+Настройки!$B$7),0,MAX(0,$E4684-MAX(0,SUMIFS(Тех_Движение!$G$2:$G$5111,Тех_Движение!$D$2:$D$5111,$C4684,Тех_Движение!$B$2:$B$5111,"&lt;="&amp;K$3)-$F4684)))</f>
        <v/>
      </c>
      <c r="L4684" s="54">
        <f>IF(OR($B4684="",L$3&lt;$D4684+Настройки!$B$7),0,MAX(0,$E4684-MAX(0,SUMIFS(Тех_Движение!$G$2:$G$5111,Тех_Движение!$D$2:$D$5111,$C4684,Тех_Движение!$B$2:$B$5111,"&lt;="&amp;L$3)-$F4684)))</f>
        <v/>
      </c>
      <c r="M4684" s="54">
        <f>IF(OR($B4684="",M$3&lt;$D4684+Настройки!$B$7),0,MAX(0,$E4684-MAX(0,SUMIFS(Тех_Движение!$G$2:$G$5111,Тех_Движение!$D$2:$D$5111,$C4684,Тех_Движение!$B$2:$B$5111,"&lt;="&amp;M$3)-$F4684)))</f>
        <v/>
      </c>
      <c r="N4684" s="54">
        <f>IF(OR($B4684="",N$3&lt;$D4684+Настройки!$B$7),0,MAX(0,$E4684-MAX(0,SUMIFS(Тех_Движение!$G$2:$G$5111,Тех_Движение!$D$2:$D$5111,$C4684,Тех_Движение!$B$2:$B$5111,"&lt;="&amp;N$3)-$F4684)))</f>
        <v/>
      </c>
      <c r="O4684" s="54">
        <f>IF(OR($B4684="",O$3&lt;$D4684+Настройки!$B$7),0,MAX(0,$E4684-MAX(0,SUMIFS(Тех_Движение!$G$2:$G$5111,Тех_Движение!$D$2:$D$5111,$C4684,Тех_Движение!$B$2:$B$5111,"&lt;="&amp;O$3)-$F4684)))</f>
        <v/>
      </c>
      <c r="P4684" s="54">
        <f>IF(OR($B4684="",P$3&lt;$D4684+Настройки!$B$7),0,MAX(0,$E4684-MAX(0,SUMIFS(Тех_Движение!$G$2:$G$5111,Тех_Движение!$D$2:$D$5111,$C4684,Тех_Движение!$B$2:$B$5111,"&lt;="&amp;P$3)-$F4684)))</f>
        <v/>
      </c>
      <c r="Q4684" s="54">
        <f>IF(OR($B4684="",Q$3&lt;$D4684+Настройки!$B$7),0,MAX(0,$E4684-MAX(0,SUMIFS(Тех_Движение!$G$2:$G$5111,Тех_Движение!$D$2:$D$5111,$C4684,Тех_Движение!$B$2:$B$5111,"&lt;="&amp;Q$3)-$F4684)))</f>
        <v/>
      </c>
      <c r="R4684" s="54">
        <f>IF($B4684="","",SUM($K4684:$Q4684))</f>
        <v/>
      </c>
      <c r="S4684" s="56">
        <f>IF($B4684="","",VLOOKUP($C4684,Настройки!$A$11:$L$17,9,FALSE))</f>
        <v/>
      </c>
      <c r="T4684" s="56">
        <f>IF($B4684="","",$R4684*$S4684)</f>
        <v/>
      </c>
    </row>
    <row r="4685">
      <c r="A4685" s="20">
        <f>Тех_Движение!$A$4682</f>
        <v/>
      </c>
      <c r="B4685" s="20">
        <f>IF(Тех_Движение!$F$4682&gt;0,Тех_Движение!$I$4682,"")</f>
        <v/>
      </c>
      <c r="C4685" s="20">
        <f>IF($B4685="","",Тех_Движение!$D$4682)</f>
        <v/>
      </c>
      <c r="D4685" s="42">
        <f>IF($B4685="","",Тех_Движение!$B$4682)</f>
        <v/>
      </c>
      <c r="E4685" s="54">
        <f>IF($B4685="","",Тех_Движение!$F$4682)</f>
        <v/>
      </c>
      <c r="F4685" s="54">
        <f>IF($B4685="","",SUMIFS($E$5:$E4684,$C$5:$C4684,$C4685))</f>
        <v/>
      </c>
      <c r="G4685" s="54">
        <f>IF($B4685="","",MAX(0,$E4685-MAX(0,SUMIFS(Тех_Движение!$G$2:$G$5111,Тех_Движение!$D$2:$D$5111,$C4685,Тех_Движение!$B$2:$B$5111,"&lt;="&amp;Настройки!$B$5-1)-$F4685)))</f>
        <v/>
      </c>
      <c r="H4685" s="54">
        <f>IF($B4685="","",IF(AND($D4685&gt;=Настройки!$B$5,$D4685&lt;=Настройки!$B$6),$E4685,0))</f>
        <v/>
      </c>
      <c r="I4685" s="54">
        <f>IF($B4685="","",$G4685+$H4685-$J4685)</f>
        <v/>
      </c>
      <c r="J4685" s="54">
        <f>IF($B4685="","",MAX(0,$E4685-MAX(0,SUMIFS(Тех_Движение!$G$2:$G$5111,Тех_Движение!$D$2:$D$5111,$C4685,Тех_Движение!$B$2:$B$5111,"&lt;="&amp;Настройки!$B$6)-$F4685)))</f>
        <v/>
      </c>
      <c r="K4685" s="54">
        <f>IF(OR($B4685="",K$3&lt;$D4685+Настройки!$B$7),0,MAX(0,$E4685-MAX(0,SUMIFS(Тех_Движение!$G$2:$G$5111,Тех_Движение!$D$2:$D$5111,$C4685,Тех_Движение!$B$2:$B$5111,"&lt;="&amp;K$3)-$F4685)))</f>
        <v/>
      </c>
      <c r="L4685" s="54">
        <f>IF(OR($B4685="",L$3&lt;$D4685+Настройки!$B$7),0,MAX(0,$E4685-MAX(0,SUMIFS(Тех_Движение!$G$2:$G$5111,Тех_Движение!$D$2:$D$5111,$C4685,Тех_Движение!$B$2:$B$5111,"&lt;="&amp;L$3)-$F4685)))</f>
        <v/>
      </c>
      <c r="M4685" s="54">
        <f>IF(OR($B4685="",M$3&lt;$D4685+Настройки!$B$7),0,MAX(0,$E4685-MAX(0,SUMIFS(Тех_Движение!$G$2:$G$5111,Тех_Движение!$D$2:$D$5111,$C4685,Тех_Движение!$B$2:$B$5111,"&lt;="&amp;M$3)-$F4685)))</f>
        <v/>
      </c>
      <c r="N4685" s="54">
        <f>IF(OR($B4685="",N$3&lt;$D4685+Настройки!$B$7),0,MAX(0,$E4685-MAX(0,SUMIFS(Тех_Движение!$G$2:$G$5111,Тех_Движение!$D$2:$D$5111,$C4685,Тех_Движение!$B$2:$B$5111,"&lt;="&amp;N$3)-$F4685)))</f>
        <v/>
      </c>
      <c r="O4685" s="54">
        <f>IF(OR($B4685="",O$3&lt;$D4685+Настройки!$B$7),0,MAX(0,$E4685-MAX(0,SUMIFS(Тех_Движение!$G$2:$G$5111,Тех_Движение!$D$2:$D$5111,$C4685,Тех_Движение!$B$2:$B$5111,"&lt;="&amp;O$3)-$F4685)))</f>
        <v/>
      </c>
      <c r="P4685" s="54">
        <f>IF(OR($B4685="",P$3&lt;$D4685+Настройки!$B$7),0,MAX(0,$E4685-MAX(0,SUMIFS(Тех_Движение!$G$2:$G$5111,Тех_Движение!$D$2:$D$5111,$C4685,Тех_Движение!$B$2:$B$5111,"&lt;="&amp;P$3)-$F4685)))</f>
        <v/>
      </c>
      <c r="Q4685" s="54">
        <f>IF(OR($B4685="",Q$3&lt;$D4685+Настройки!$B$7),0,MAX(0,$E4685-MAX(0,SUMIFS(Тех_Движение!$G$2:$G$5111,Тех_Движение!$D$2:$D$5111,$C4685,Тех_Движение!$B$2:$B$5111,"&lt;="&amp;Q$3)-$F4685)))</f>
        <v/>
      </c>
      <c r="R4685" s="54">
        <f>IF($B4685="","",SUM($K4685:$Q4685))</f>
        <v/>
      </c>
      <c r="S4685" s="56">
        <f>IF($B4685="","",VLOOKUP($C4685,Настройки!$A$11:$L$17,9,FALSE))</f>
        <v/>
      </c>
      <c r="T4685" s="56">
        <f>IF($B4685="","",$R4685*$S4685)</f>
        <v/>
      </c>
    </row>
    <row r="4686">
      <c r="A4686" s="20">
        <f>Тех_Движение!$A$4683</f>
        <v/>
      </c>
      <c r="B4686" s="20">
        <f>IF(Тех_Движение!$F$4683&gt;0,Тех_Движение!$I$4683,"")</f>
        <v/>
      </c>
      <c r="C4686" s="20">
        <f>IF($B4686="","",Тех_Движение!$D$4683)</f>
        <v/>
      </c>
      <c r="D4686" s="42">
        <f>IF($B4686="","",Тех_Движение!$B$4683)</f>
        <v/>
      </c>
      <c r="E4686" s="54">
        <f>IF($B4686="","",Тех_Движение!$F$4683)</f>
        <v/>
      </c>
      <c r="F4686" s="54">
        <f>IF($B4686="","",SUMIFS($E$5:$E4685,$C$5:$C4685,$C4686))</f>
        <v/>
      </c>
      <c r="G4686" s="54">
        <f>IF($B4686="","",MAX(0,$E4686-MAX(0,SUMIFS(Тех_Движение!$G$2:$G$5111,Тех_Движение!$D$2:$D$5111,$C4686,Тех_Движение!$B$2:$B$5111,"&lt;="&amp;Настройки!$B$5-1)-$F4686)))</f>
        <v/>
      </c>
      <c r="H4686" s="54">
        <f>IF($B4686="","",IF(AND($D4686&gt;=Настройки!$B$5,$D4686&lt;=Настройки!$B$6),$E4686,0))</f>
        <v/>
      </c>
      <c r="I4686" s="54">
        <f>IF($B4686="","",$G4686+$H4686-$J4686)</f>
        <v/>
      </c>
      <c r="J4686" s="54">
        <f>IF($B4686="","",MAX(0,$E4686-MAX(0,SUMIFS(Тех_Движение!$G$2:$G$5111,Тех_Движение!$D$2:$D$5111,$C4686,Тех_Движение!$B$2:$B$5111,"&lt;="&amp;Настройки!$B$6)-$F4686)))</f>
        <v/>
      </c>
      <c r="K4686" s="54">
        <f>IF(OR($B4686="",K$3&lt;$D4686+Настройки!$B$7),0,MAX(0,$E4686-MAX(0,SUMIFS(Тех_Движение!$G$2:$G$5111,Тех_Движение!$D$2:$D$5111,$C4686,Тех_Движение!$B$2:$B$5111,"&lt;="&amp;K$3)-$F4686)))</f>
        <v/>
      </c>
      <c r="L4686" s="54">
        <f>IF(OR($B4686="",L$3&lt;$D4686+Настройки!$B$7),0,MAX(0,$E4686-MAX(0,SUMIFS(Тех_Движение!$G$2:$G$5111,Тех_Движение!$D$2:$D$5111,$C4686,Тех_Движение!$B$2:$B$5111,"&lt;="&amp;L$3)-$F4686)))</f>
        <v/>
      </c>
      <c r="M4686" s="54">
        <f>IF(OR($B4686="",M$3&lt;$D4686+Настройки!$B$7),0,MAX(0,$E4686-MAX(0,SUMIFS(Тех_Движение!$G$2:$G$5111,Тех_Движение!$D$2:$D$5111,$C4686,Тех_Движение!$B$2:$B$5111,"&lt;="&amp;M$3)-$F4686)))</f>
        <v/>
      </c>
      <c r="N4686" s="54">
        <f>IF(OR($B4686="",N$3&lt;$D4686+Настройки!$B$7),0,MAX(0,$E4686-MAX(0,SUMIFS(Тех_Движение!$G$2:$G$5111,Тех_Движение!$D$2:$D$5111,$C4686,Тех_Движение!$B$2:$B$5111,"&lt;="&amp;N$3)-$F4686)))</f>
        <v/>
      </c>
      <c r="O4686" s="54">
        <f>IF(OR($B4686="",O$3&lt;$D4686+Настройки!$B$7),0,MAX(0,$E4686-MAX(0,SUMIFS(Тех_Движение!$G$2:$G$5111,Тех_Движение!$D$2:$D$5111,$C4686,Тех_Движение!$B$2:$B$5111,"&lt;="&amp;O$3)-$F4686)))</f>
        <v/>
      </c>
      <c r="P4686" s="54">
        <f>IF(OR($B4686="",P$3&lt;$D4686+Настройки!$B$7),0,MAX(0,$E4686-MAX(0,SUMIFS(Тех_Движение!$G$2:$G$5111,Тех_Движение!$D$2:$D$5111,$C4686,Тех_Движение!$B$2:$B$5111,"&lt;="&amp;P$3)-$F4686)))</f>
        <v/>
      </c>
      <c r="Q4686" s="54">
        <f>IF(OR($B4686="",Q$3&lt;$D4686+Настройки!$B$7),0,MAX(0,$E4686-MAX(0,SUMIFS(Тех_Движение!$G$2:$G$5111,Тех_Движение!$D$2:$D$5111,$C4686,Тех_Движение!$B$2:$B$5111,"&lt;="&amp;Q$3)-$F4686)))</f>
        <v/>
      </c>
      <c r="R4686" s="54">
        <f>IF($B4686="","",SUM($K4686:$Q4686))</f>
        <v/>
      </c>
      <c r="S4686" s="56">
        <f>IF($B4686="","",VLOOKUP($C4686,Настройки!$A$11:$L$17,9,FALSE))</f>
        <v/>
      </c>
      <c r="T4686" s="56">
        <f>IF($B4686="","",$R4686*$S4686)</f>
        <v/>
      </c>
    </row>
    <row r="4687">
      <c r="A4687" s="20">
        <f>Тех_Движение!$A$4684</f>
        <v/>
      </c>
      <c r="B4687" s="20">
        <f>IF(Тех_Движение!$F$4684&gt;0,Тех_Движение!$I$4684,"")</f>
        <v/>
      </c>
      <c r="C4687" s="20">
        <f>IF($B4687="","",Тех_Движение!$D$4684)</f>
        <v/>
      </c>
      <c r="D4687" s="42">
        <f>IF($B4687="","",Тех_Движение!$B$4684)</f>
        <v/>
      </c>
      <c r="E4687" s="54">
        <f>IF($B4687="","",Тех_Движение!$F$4684)</f>
        <v/>
      </c>
      <c r="F4687" s="54">
        <f>IF($B4687="","",SUMIFS($E$5:$E4686,$C$5:$C4686,$C4687))</f>
        <v/>
      </c>
      <c r="G4687" s="54">
        <f>IF($B4687="","",MAX(0,$E4687-MAX(0,SUMIFS(Тех_Движение!$G$2:$G$5111,Тех_Движение!$D$2:$D$5111,$C4687,Тех_Движение!$B$2:$B$5111,"&lt;="&amp;Настройки!$B$5-1)-$F4687)))</f>
        <v/>
      </c>
      <c r="H4687" s="54">
        <f>IF($B4687="","",IF(AND($D4687&gt;=Настройки!$B$5,$D4687&lt;=Настройки!$B$6),$E4687,0))</f>
        <v/>
      </c>
      <c r="I4687" s="54">
        <f>IF($B4687="","",$G4687+$H4687-$J4687)</f>
        <v/>
      </c>
      <c r="J4687" s="54">
        <f>IF($B4687="","",MAX(0,$E4687-MAX(0,SUMIFS(Тех_Движение!$G$2:$G$5111,Тех_Движение!$D$2:$D$5111,$C4687,Тех_Движение!$B$2:$B$5111,"&lt;="&amp;Настройки!$B$6)-$F4687)))</f>
        <v/>
      </c>
      <c r="K4687" s="54">
        <f>IF(OR($B4687="",K$3&lt;$D4687+Настройки!$B$7),0,MAX(0,$E4687-MAX(0,SUMIFS(Тех_Движение!$G$2:$G$5111,Тех_Движение!$D$2:$D$5111,$C4687,Тех_Движение!$B$2:$B$5111,"&lt;="&amp;K$3)-$F4687)))</f>
        <v/>
      </c>
      <c r="L4687" s="54">
        <f>IF(OR($B4687="",L$3&lt;$D4687+Настройки!$B$7),0,MAX(0,$E4687-MAX(0,SUMIFS(Тех_Движение!$G$2:$G$5111,Тех_Движение!$D$2:$D$5111,$C4687,Тех_Движение!$B$2:$B$5111,"&lt;="&amp;L$3)-$F4687)))</f>
        <v/>
      </c>
      <c r="M4687" s="54">
        <f>IF(OR($B4687="",M$3&lt;$D4687+Настройки!$B$7),0,MAX(0,$E4687-MAX(0,SUMIFS(Тех_Движение!$G$2:$G$5111,Тех_Движение!$D$2:$D$5111,$C4687,Тех_Движение!$B$2:$B$5111,"&lt;="&amp;M$3)-$F4687)))</f>
        <v/>
      </c>
      <c r="N4687" s="54">
        <f>IF(OR($B4687="",N$3&lt;$D4687+Настройки!$B$7),0,MAX(0,$E4687-MAX(0,SUMIFS(Тех_Движение!$G$2:$G$5111,Тех_Движение!$D$2:$D$5111,$C4687,Тех_Движение!$B$2:$B$5111,"&lt;="&amp;N$3)-$F4687)))</f>
        <v/>
      </c>
      <c r="O4687" s="54">
        <f>IF(OR($B4687="",O$3&lt;$D4687+Настройки!$B$7),0,MAX(0,$E4687-MAX(0,SUMIFS(Тех_Движение!$G$2:$G$5111,Тех_Движение!$D$2:$D$5111,$C4687,Тех_Движение!$B$2:$B$5111,"&lt;="&amp;O$3)-$F4687)))</f>
        <v/>
      </c>
      <c r="P4687" s="54">
        <f>IF(OR($B4687="",P$3&lt;$D4687+Настройки!$B$7),0,MAX(0,$E4687-MAX(0,SUMIFS(Тех_Движение!$G$2:$G$5111,Тех_Движение!$D$2:$D$5111,$C4687,Тех_Движение!$B$2:$B$5111,"&lt;="&amp;P$3)-$F4687)))</f>
        <v/>
      </c>
      <c r="Q4687" s="54">
        <f>IF(OR($B4687="",Q$3&lt;$D4687+Настройки!$B$7),0,MAX(0,$E4687-MAX(0,SUMIFS(Тех_Движение!$G$2:$G$5111,Тех_Движение!$D$2:$D$5111,$C4687,Тех_Движение!$B$2:$B$5111,"&lt;="&amp;Q$3)-$F4687)))</f>
        <v/>
      </c>
      <c r="R4687" s="54">
        <f>IF($B4687="","",SUM($K4687:$Q4687))</f>
        <v/>
      </c>
      <c r="S4687" s="56">
        <f>IF($B4687="","",VLOOKUP($C4687,Настройки!$A$11:$L$17,9,FALSE))</f>
        <v/>
      </c>
      <c r="T4687" s="56">
        <f>IF($B4687="","",$R4687*$S4687)</f>
        <v/>
      </c>
    </row>
    <row r="4688">
      <c r="A4688" s="20">
        <f>Тех_Движение!$A$4685</f>
        <v/>
      </c>
      <c r="B4688" s="20">
        <f>IF(Тех_Движение!$F$4685&gt;0,Тех_Движение!$I$4685,"")</f>
        <v/>
      </c>
      <c r="C4688" s="20">
        <f>IF($B4688="","",Тех_Движение!$D$4685)</f>
        <v/>
      </c>
      <c r="D4688" s="42">
        <f>IF($B4688="","",Тех_Движение!$B$4685)</f>
        <v/>
      </c>
      <c r="E4688" s="54">
        <f>IF($B4688="","",Тех_Движение!$F$4685)</f>
        <v/>
      </c>
      <c r="F4688" s="54">
        <f>IF($B4688="","",SUMIFS($E$5:$E4687,$C$5:$C4687,$C4688))</f>
        <v/>
      </c>
      <c r="G4688" s="54">
        <f>IF($B4688="","",MAX(0,$E4688-MAX(0,SUMIFS(Тех_Движение!$G$2:$G$5111,Тех_Движение!$D$2:$D$5111,$C4688,Тех_Движение!$B$2:$B$5111,"&lt;="&amp;Настройки!$B$5-1)-$F4688)))</f>
        <v/>
      </c>
      <c r="H4688" s="54">
        <f>IF($B4688="","",IF(AND($D4688&gt;=Настройки!$B$5,$D4688&lt;=Настройки!$B$6),$E4688,0))</f>
        <v/>
      </c>
      <c r="I4688" s="54">
        <f>IF($B4688="","",$G4688+$H4688-$J4688)</f>
        <v/>
      </c>
      <c r="J4688" s="54">
        <f>IF($B4688="","",MAX(0,$E4688-MAX(0,SUMIFS(Тех_Движение!$G$2:$G$5111,Тех_Движение!$D$2:$D$5111,$C4688,Тех_Движение!$B$2:$B$5111,"&lt;="&amp;Настройки!$B$6)-$F4688)))</f>
        <v/>
      </c>
      <c r="K4688" s="54">
        <f>IF(OR($B4688="",K$3&lt;$D4688+Настройки!$B$7),0,MAX(0,$E4688-MAX(0,SUMIFS(Тех_Движение!$G$2:$G$5111,Тех_Движение!$D$2:$D$5111,$C4688,Тех_Движение!$B$2:$B$5111,"&lt;="&amp;K$3)-$F4688)))</f>
        <v/>
      </c>
      <c r="L4688" s="54">
        <f>IF(OR($B4688="",L$3&lt;$D4688+Настройки!$B$7),0,MAX(0,$E4688-MAX(0,SUMIFS(Тех_Движение!$G$2:$G$5111,Тех_Движение!$D$2:$D$5111,$C4688,Тех_Движение!$B$2:$B$5111,"&lt;="&amp;L$3)-$F4688)))</f>
        <v/>
      </c>
      <c r="M4688" s="54">
        <f>IF(OR($B4688="",M$3&lt;$D4688+Настройки!$B$7),0,MAX(0,$E4688-MAX(0,SUMIFS(Тех_Движение!$G$2:$G$5111,Тех_Движение!$D$2:$D$5111,$C4688,Тех_Движение!$B$2:$B$5111,"&lt;="&amp;M$3)-$F4688)))</f>
        <v/>
      </c>
      <c r="N4688" s="54">
        <f>IF(OR($B4688="",N$3&lt;$D4688+Настройки!$B$7),0,MAX(0,$E4688-MAX(0,SUMIFS(Тех_Движение!$G$2:$G$5111,Тех_Движение!$D$2:$D$5111,$C4688,Тех_Движение!$B$2:$B$5111,"&lt;="&amp;N$3)-$F4688)))</f>
        <v/>
      </c>
      <c r="O4688" s="54">
        <f>IF(OR($B4688="",O$3&lt;$D4688+Настройки!$B$7),0,MAX(0,$E4688-MAX(0,SUMIFS(Тех_Движение!$G$2:$G$5111,Тех_Движение!$D$2:$D$5111,$C4688,Тех_Движение!$B$2:$B$5111,"&lt;="&amp;O$3)-$F4688)))</f>
        <v/>
      </c>
      <c r="P4688" s="54">
        <f>IF(OR($B4688="",P$3&lt;$D4688+Настройки!$B$7),0,MAX(0,$E4688-MAX(0,SUMIFS(Тех_Движение!$G$2:$G$5111,Тех_Движение!$D$2:$D$5111,$C4688,Тех_Движение!$B$2:$B$5111,"&lt;="&amp;P$3)-$F4688)))</f>
        <v/>
      </c>
      <c r="Q4688" s="54">
        <f>IF(OR($B4688="",Q$3&lt;$D4688+Настройки!$B$7),0,MAX(0,$E4688-MAX(0,SUMIFS(Тех_Движение!$G$2:$G$5111,Тех_Движение!$D$2:$D$5111,$C4688,Тех_Движение!$B$2:$B$5111,"&lt;="&amp;Q$3)-$F4688)))</f>
        <v/>
      </c>
      <c r="R4688" s="54">
        <f>IF($B4688="","",SUM($K4688:$Q4688))</f>
        <v/>
      </c>
      <c r="S4688" s="56">
        <f>IF($B4688="","",VLOOKUP($C4688,Настройки!$A$11:$L$17,9,FALSE))</f>
        <v/>
      </c>
      <c r="T4688" s="56">
        <f>IF($B4688="","",$R4688*$S4688)</f>
        <v/>
      </c>
    </row>
    <row r="4689">
      <c r="A4689" s="20">
        <f>Тех_Движение!$A$4686</f>
        <v/>
      </c>
      <c r="B4689" s="20">
        <f>IF(Тех_Движение!$F$4686&gt;0,Тех_Движение!$I$4686,"")</f>
        <v/>
      </c>
      <c r="C4689" s="20">
        <f>IF($B4689="","",Тех_Движение!$D$4686)</f>
        <v/>
      </c>
      <c r="D4689" s="42">
        <f>IF($B4689="","",Тех_Движение!$B$4686)</f>
        <v/>
      </c>
      <c r="E4689" s="54">
        <f>IF($B4689="","",Тех_Движение!$F$4686)</f>
        <v/>
      </c>
      <c r="F4689" s="54">
        <f>IF($B4689="","",SUMIFS($E$5:$E4688,$C$5:$C4688,$C4689))</f>
        <v/>
      </c>
      <c r="G4689" s="54">
        <f>IF($B4689="","",MAX(0,$E4689-MAX(0,SUMIFS(Тех_Движение!$G$2:$G$5111,Тех_Движение!$D$2:$D$5111,$C4689,Тех_Движение!$B$2:$B$5111,"&lt;="&amp;Настройки!$B$5-1)-$F4689)))</f>
        <v/>
      </c>
      <c r="H4689" s="54">
        <f>IF($B4689="","",IF(AND($D4689&gt;=Настройки!$B$5,$D4689&lt;=Настройки!$B$6),$E4689,0))</f>
        <v/>
      </c>
      <c r="I4689" s="54">
        <f>IF($B4689="","",$G4689+$H4689-$J4689)</f>
        <v/>
      </c>
      <c r="J4689" s="54">
        <f>IF($B4689="","",MAX(0,$E4689-MAX(0,SUMIFS(Тех_Движение!$G$2:$G$5111,Тех_Движение!$D$2:$D$5111,$C4689,Тех_Движение!$B$2:$B$5111,"&lt;="&amp;Настройки!$B$6)-$F4689)))</f>
        <v/>
      </c>
      <c r="K4689" s="54">
        <f>IF(OR($B4689="",K$3&lt;$D4689+Настройки!$B$7),0,MAX(0,$E4689-MAX(0,SUMIFS(Тех_Движение!$G$2:$G$5111,Тех_Движение!$D$2:$D$5111,$C4689,Тех_Движение!$B$2:$B$5111,"&lt;="&amp;K$3)-$F4689)))</f>
        <v/>
      </c>
      <c r="L4689" s="54">
        <f>IF(OR($B4689="",L$3&lt;$D4689+Настройки!$B$7),0,MAX(0,$E4689-MAX(0,SUMIFS(Тех_Движение!$G$2:$G$5111,Тех_Движение!$D$2:$D$5111,$C4689,Тех_Движение!$B$2:$B$5111,"&lt;="&amp;L$3)-$F4689)))</f>
        <v/>
      </c>
      <c r="M4689" s="54">
        <f>IF(OR($B4689="",M$3&lt;$D4689+Настройки!$B$7),0,MAX(0,$E4689-MAX(0,SUMIFS(Тех_Движение!$G$2:$G$5111,Тех_Движение!$D$2:$D$5111,$C4689,Тех_Движение!$B$2:$B$5111,"&lt;="&amp;M$3)-$F4689)))</f>
        <v/>
      </c>
      <c r="N4689" s="54">
        <f>IF(OR($B4689="",N$3&lt;$D4689+Настройки!$B$7),0,MAX(0,$E4689-MAX(0,SUMIFS(Тех_Движение!$G$2:$G$5111,Тех_Движение!$D$2:$D$5111,$C4689,Тех_Движение!$B$2:$B$5111,"&lt;="&amp;N$3)-$F4689)))</f>
        <v/>
      </c>
      <c r="O4689" s="54">
        <f>IF(OR($B4689="",O$3&lt;$D4689+Настройки!$B$7),0,MAX(0,$E4689-MAX(0,SUMIFS(Тех_Движение!$G$2:$G$5111,Тех_Движение!$D$2:$D$5111,$C4689,Тех_Движение!$B$2:$B$5111,"&lt;="&amp;O$3)-$F4689)))</f>
        <v/>
      </c>
      <c r="P4689" s="54">
        <f>IF(OR($B4689="",P$3&lt;$D4689+Настройки!$B$7),0,MAX(0,$E4689-MAX(0,SUMIFS(Тех_Движение!$G$2:$G$5111,Тех_Движение!$D$2:$D$5111,$C4689,Тех_Движение!$B$2:$B$5111,"&lt;="&amp;P$3)-$F4689)))</f>
        <v/>
      </c>
      <c r="Q4689" s="54">
        <f>IF(OR($B4689="",Q$3&lt;$D4689+Настройки!$B$7),0,MAX(0,$E4689-MAX(0,SUMIFS(Тех_Движение!$G$2:$G$5111,Тех_Движение!$D$2:$D$5111,$C4689,Тех_Движение!$B$2:$B$5111,"&lt;="&amp;Q$3)-$F4689)))</f>
        <v/>
      </c>
      <c r="R4689" s="54">
        <f>IF($B4689="","",SUM($K4689:$Q4689))</f>
        <v/>
      </c>
      <c r="S4689" s="56">
        <f>IF($B4689="","",VLOOKUP($C4689,Настройки!$A$11:$L$17,9,FALSE))</f>
        <v/>
      </c>
      <c r="T4689" s="56">
        <f>IF($B4689="","",$R4689*$S4689)</f>
        <v/>
      </c>
    </row>
    <row r="4690">
      <c r="A4690" s="20">
        <f>Тех_Движение!$A$4687</f>
        <v/>
      </c>
      <c r="B4690" s="20">
        <f>IF(Тех_Движение!$F$4687&gt;0,Тех_Движение!$I$4687,"")</f>
        <v/>
      </c>
      <c r="C4690" s="20">
        <f>IF($B4690="","",Тех_Движение!$D$4687)</f>
        <v/>
      </c>
      <c r="D4690" s="42">
        <f>IF($B4690="","",Тех_Движение!$B$4687)</f>
        <v/>
      </c>
      <c r="E4690" s="54">
        <f>IF($B4690="","",Тех_Движение!$F$4687)</f>
        <v/>
      </c>
      <c r="F4690" s="54">
        <f>IF($B4690="","",SUMIFS($E$5:$E4689,$C$5:$C4689,$C4690))</f>
        <v/>
      </c>
      <c r="G4690" s="54">
        <f>IF($B4690="","",MAX(0,$E4690-MAX(0,SUMIFS(Тех_Движение!$G$2:$G$5111,Тех_Движение!$D$2:$D$5111,$C4690,Тех_Движение!$B$2:$B$5111,"&lt;="&amp;Настройки!$B$5-1)-$F4690)))</f>
        <v/>
      </c>
      <c r="H4690" s="54">
        <f>IF($B4690="","",IF(AND($D4690&gt;=Настройки!$B$5,$D4690&lt;=Настройки!$B$6),$E4690,0))</f>
        <v/>
      </c>
      <c r="I4690" s="54">
        <f>IF($B4690="","",$G4690+$H4690-$J4690)</f>
        <v/>
      </c>
      <c r="J4690" s="54">
        <f>IF($B4690="","",MAX(0,$E4690-MAX(0,SUMIFS(Тех_Движение!$G$2:$G$5111,Тех_Движение!$D$2:$D$5111,$C4690,Тех_Движение!$B$2:$B$5111,"&lt;="&amp;Настройки!$B$6)-$F4690)))</f>
        <v/>
      </c>
      <c r="K4690" s="54">
        <f>IF(OR($B4690="",K$3&lt;$D4690+Настройки!$B$7),0,MAX(0,$E4690-MAX(0,SUMIFS(Тех_Движение!$G$2:$G$5111,Тех_Движение!$D$2:$D$5111,$C4690,Тех_Движение!$B$2:$B$5111,"&lt;="&amp;K$3)-$F4690)))</f>
        <v/>
      </c>
      <c r="L4690" s="54">
        <f>IF(OR($B4690="",L$3&lt;$D4690+Настройки!$B$7),0,MAX(0,$E4690-MAX(0,SUMIFS(Тех_Движение!$G$2:$G$5111,Тех_Движение!$D$2:$D$5111,$C4690,Тех_Движение!$B$2:$B$5111,"&lt;="&amp;L$3)-$F4690)))</f>
        <v/>
      </c>
      <c r="M4690" s="54">
        <f>IF(OR($B4690="",M$3&lt;$D4690+Настройки!$B$7),0,MAX(0,$E4690-MAX(0,SUMIFS(Тех_Движение!$G$2:$G$5111,Тех_Движение!$D$2:$D$5111,$C4690,Тех_Движение!$B$2:$B$5111,"&lt;="&amp;M$3)-$F4690)))</f>
        <v/>
      </c>
      <c r="N4690" s="54">
        <f>IF(OR($B4690="",N$3&lt;$D4690+Настройки!$B$7),0,MAX(0,$E4690-MAX(0,SUMIFS(Тех_Движение!$G$2:$G$5111,Тех_Движение!$D$2:$D$5111,$C4690,Тех_Движение!$B$2:$B$5111,"&lt;="&amp;N$3)-$F4690)))</f>
        <v/>
      </c>
      <c r="O4690" s="54">
        <f>IF(OR($B4690="",O$3&lt;$D4690+Настройки!$B$7),0,MAX(0,$E4690-MAX(0,SUMIFS(Тех_Движение!$G$2:$G$5111,Тех_Движение!$D$2:$D$5111,$C4690,Тех_Движение!$B$2:$B$5111,"&lt;="&amp;O$3)-$F4690)))</f>
        <v/>
      </c>
      <c r="P4690" s="54">
        <f>IF(OR($B4690="",P$3&lt;$D4690+Настройки!$B$7),0,MAX(0,$E4690-MAX(0,SUMIFS(Тех_Движение!$G$2:$G$5111,Тех_Движение!$D$2:$D$5111,$C4690,Тех_Движение!$B$2:$B$5111,"&lt;="&amp;P$3)-$F4690)))</f>
        <v/>
      </c>
      <c r="Q4690" s="54">
        <f>IF(OR($B4690="",Q$3&lt;$D4690+Настройки!$B$7),0,MAX(0,$E4690-MAX(0,SUMIFS(Тех_Движение!$G$2:$G$5111,Тех_Движение!$D$2:$D$5111,$C4690,Тех_Движение!$B$2:$B$5111,"&lt;="&amp;Q$3)-$F4690)))</f>
        <v/>
      </c>
      <c r="R4690" s="54">
        <f>IF($B4690="","",SUM($K4690:$Q4690))</f>
        <v/>
      </c>
      <c r="S4690" s="56">
        <f>IF($B4690="","",VLOOKUP($C4690,Настройки!$A$11:$L$17,9,FALSE))</f>
        <v/>
      </c>
      <c r="T4690" s="56">
        <f>IF($B4690="","",$R4690*$S4690)</f>
        <v/>
      </c>
    </row>
    <row r="4691">
      <c r="A4691" s="20">
        <f>Тех_Движение!$A$4688</f>
        <v/>
      </c>
      <c r="B4691" s="20">
        <f>IF(Тех_Движение!$F$4688&gt;0,Тех_Движение!$I$4688,"")</f>
        <v/>
      </c>
      <c r="C4691" s="20">
        <f>IF($B4691="","",Тех_Движение!$D$4688)</f>
        <v/>
      </c>
      <c r="D4691" s="42">
        <f>IF($B4691="","",Тех_Движение!$B$4688)</f>
        <v/>
      </c>
      <c r="E4691" s="54">
        <f>IF($B4691="","",Тех_Движение!$F$4688)</f>
        <v/>
      </c>
      <c r="F4691" s="54">
        <f>IF($B4691="","",SUMIFS($E$5:$E4690,$C$5:$C4690,$C4691))</f>
        <v/>
      </c>
      <c r="G4691" s="54">
        <f>IF($B4691="","",MAX(0,$E4691-MAX(0,SUMIFS(Тех_Движение!$G$2:$G$5111,Тех_Движение!$D$2:$D$5111,$C4691,Тех_Движение!$B$2:$B$5111,"&lt;="&amp;Настройки!$B$5-1)-$F4691)))</f>
        <v/>
      </c>
      <c r="H4691" s="54">
        <f>IF($B4691="","",IF(AND($D4691&gt;=Настройки!$B$5,$D4691&lt;=Настройки!$B$6),$E4691,0))</f>
        <v/>
      </c>
      <c r="I4691" s="54">
        <f>IF($B4691="","",$G4691+$H4691-$J4691)</f>
        <v/>
      </c>
      <c r="J4691" s="54">
        <f>IF($B4691="","",MAX(0,$E4691-MAX(0,SUMIFS(Тех_Движение!$G$2:$G$5111,Тех_Движение!$D$2:$D$5111,$C4691,Тех_Движение!$B$2:$B$5111,"&lt;="&amp;Настройки!$B$6)-$F4691)))</f>
        <v/>
      </c>
      <c r="K4691" s="54">
        <f>IF(OR($B4691="",K$3&lt;$D4691+Настройки!$B$7),0,MAX(0,$E4691-MAX(0,SUMIFS(Тех_Движение!$G$2:$G$5111,Тех_Движение!$D$2:$D$5111,$C4691,Тех_Движение!$B$2:$B$5111,"&lt;="&amp;K$3)-$F4691)))</f>
        <v/>
      </c>
      <c r="L4691" s="54">
        <f>IF(OR($B4691="",L$3&lt;$D4691+Настройки!$B$7),0,MAX(0,$E4691-MAX(0,SUMIFS(Тех_Движение!$G$2:$G$5111,Тех_Движение!$D$2:$D$5111,$C4691,Тех_Движение!$B$2:$B$5111,"&lt;="&amp;L$3)-$F4691)))</f>
        <v/>
      </c>
      <c r="M4691" s="54">
        <f>IF(OR($B4691="",M$3&lt;$D4691+Настройки!$B$7),0,MAX(0,$E4691-MAX(0,SUMIFS(Тех_Движение!$G$2:$G$5111,Тех_Движение!$D$2:$D$5111,$C4691,Тех_Движение!$B$2:$B$5111,"&lt;="&amp;M$3)-$F4691)))</f>
        <v/>
      </c>
      <c r="N4691" s="54">
        <f>IF(OR($B4691="",N$3&lt;$D4691+Настройки!$B$7),0,MAX(0,$E4691-MAX(0,SUMIFS(Тех_Движение!$G$2:$G$5111,Тех_Движение!$D$2:$D$5111,$C4691,Тех_Движение!$B$2:$B$5111,"&lt;="&amp;N$3)-$F4691)))</f>
        <v/>
      </c>
      <c r="O4691" s="54">
        <f>IF(OR($B4691="",O$3&lt;$D4691+Настройки!$B$7),0,MAX(0,$E4691-MAX(0,SUMIFS(Тех_Движение!$G$2:$G$5111,Тех_Движение!$D$2:$D$5111,$C4691,Тех_Движение!$B$2:$B$5111,"&lt;="&amp;O$3)-$F4691)))</f>
        <v/>
      </c>
      <c r="P4691" s="54">
        <f>IF(OR($B4691="",P$3&lt;$D4691+Настройки!$B$7),0,MAX(0,$E4691-MAX(0,SUMIFS(Тех_Движение!$G$2:$G$5111,Тех_Движение!$D$2:$D$5111,$C4691,Тех_Движение!$B$2:$B$5111,"&lt;="&amp;P$3)-$F4691)))</f>
        <v/>
      </c>
      <c r="Q4691" s="54">
        <f>IF(OR($B4691="",Q$3&lt;$D4691+Настройки!$B$7),0,MAX(0,$E4691-MAX(0,SUMIFS(Тех_Движение!$G$2:$G$5111,Тех_Движение!$D$2:$D$5111,$C4691,Тех_Движение!$B$2:$B$5111,"&lt;="&amp;Q$3)-$F4691)))</f>
        <v/>
      </c>
      <c r="R4691" s="54">
        <f>IF($B4691="","",SUM($K4691:$Q4691))</f>
        <v/>
      </c>
      <c r="S4691" s="56">
        <f>IF($B4691="","",VLOOKUP($C4691,Настройки!$A$11:$L$17,9,FALSE))</f>
        <v/>
      </c>
      <c r="T4691" s="56">
        <f>IF($B4691="","",$R4691*$S4691)</f>
        <v/>
      </c>
    </row>
    <row r="4692">
      <c r="A4692" s="20">
        <f>Тех_Движение!$A$4689</f>
        <v/>
      </c>
      <c r="B4692" s="20">
        <f>IF(Тех_Движение!$F$4689&gt;0,Тех_Движение!$I$4689,"")</f>
        <v/>
      </c>
      <c r="C4692" s="20">
        <f>IF($B4692="","",Тех_Движение!$D$4689)</f>
        <v/>
      </c>
      <c r="D4692" s="42">
        <f>IF($B4692="","",Тех_Движение!$B$4689)</f>
        <v/>
      </c>
      <c r="E4692" s="54">
        <f>IF($B4692="","",Тех_Движение!$F$4689)</f>
        <v/>
      </c>
      <c r="F4692" s="54">
        <f>IF($B4692="","",SUMIFS($E$5:$E4691,$C$5:$C4691,$C4692))</f>
        <v/>
      </c>
      <c r="G4692" s="54">
        <f>IF($B4692="","",MAX(0,$E4692-MAX(0,SUMIFS(Тех_Движение!$G$2:$G$5111,Тех_Движение!$D$2:$D$5111,$C4692,Тех_Движение!$B$2:$B$5111,"&lt;="&amp;Настройки!$B$5-1)-$F4692)))</f>
        <v/>
      </c>
      <c r="H4692" s="54">
        <f>IF($B4692="","",IF(AND($D4692&gt;=Настройки!$B$5,$D4692&lt;=Настройки!$B$6),$E4692,0))</f>
        <v/>
      </c>
      <c r="I4692" s="54">
        <f>IF($B4692="","",$G4692+$H4692-$J4692)</f>
        <v/>
      </c>
      <c r="J4692" s="54">
        <f>IF($B4692="","",MAX(0,$E4692-MAX(0,SUMIFS(Тех_Движение!$G$2:$G$5111,Тех_Движение!$D$2:$D$5111,$C4692,Тех_Движение!$B$2:$B$5111,"&lt;="&amp;Настройки!$B$6)-$F4692)))</f>
        <v/>
      </c>
      <c r="K4692" s="54">
        <f>IF(OR($B4692="",K$3&lt;$D4692+Настройки!$B$7),0,MAX(0,$E4692-MAX(0,SUMIFS(Тех_Движение!$G$2:$G$5111,Тех_Движение!$D$2:$D$5111,$C4692,Тех_Движение!$B$2:$B$5111,"&lt;="&amp;K$3)-$F4692)))</f>
        <v/>
      </c>
      <c r="L4692" s="54">
        <f>IF(OR($B4692="",L$3&lt;$D4692+Настройки!$B$7),0,MAX(0,$E4692-MAX(0,SUMIFS(Тех_Движение!$G$2:$G$5111,Тех_Движение!$D$2:$D$5111,$C4692,Тех_Движение!$B$2:$B$5111,"&lt;="&amp;L$3)-$F4692)))</f>
        <v/>
      </c>
      <c r="M4692" s="54">
        <f>IF(OR($B4692="",M$3&lt;$D4692+Настройки!$B$7),0,MAX(0,$E4692-MAX(0,SUMIFS(Тех_Движение!$G$2:$G$5111,Тех_Движение!$D$2:$D$5111,$C4692,Тех_Движение!$B$2:$B$5111,"&lt;="&amp;M$3)-$F4692)))</f>
        <v/>
      </c>
      <c r="N4692" s="54">
        <f>IF(OR($B4692="",N$3&lt;$D4692+Настройки!$B$7),0,MAX(0,$E4692-MAX(0,SUMIFS(Тех_Движение!$G$2:$G$5111,Тех_Движение!$D$2:$D$5111,$C4692,Тех_Движение!$B$2:$B$5111,"&lt;="&amp;N$3)-$F4692)))</f>
        <v/>
      </c>
      <c r="O4692" s="54">
        <f>IF(OR($B4692="",O$3&lt;$D4692+Настройки!$B$7),0,MAX(0,$E4692-MAX(0,SUMIFS(Тех_Движение!$G$2:$G$5111,Тех_Движение!$D$2:$D$5111,$C4692,Тех_Движение!$B$2:$B$5111,"&lt;="&amp;O$3)-$F4692)))</f>
        <v/>
      </c>
      <c r="P4692" s="54">
        <f>IF(OR($B4692="",P$3&lt;$D4692+Настройки!$B$7),0,MAX(0,$E4692-MAX(0,SUMIFS(Тех_Движение!$G$2:$G$5111,Тех_Движение!$D$2:$D$5111,$C4692,Тех_Движение!$B$2:$B$5111,"&lt;="&amp;P$3)-$F4692)))</f>
        <v/>
      </c>
      <c r="Q4692" s="54">
        <f>IF(OR($B4692="",Q$3&lt;$D4692+Настройки!$B$7),0,MAX(0,$E4692-MAX(0,SUMIFS(Тех_Движение!$G$2:$G$5111,Тех_Движение!$D$2:$D$5111,$C4692,Тех_Движение!$B$2:$B$5111,"&lt;="&amp;Q$3)-$F4692)))</f>
        <v/>
      </c>
      <c r="R4692" s="54">
        <f>IF($B4692="","",SUM($K4692:$Q4692))</f>
        <v/>
      </c>
      <c r="S4692" s="56">
        <f>IF($B4692="","",VLOOKUP($C4692,Настройки!$A$11:$L$17,9,FALSE))</f>
        <v/>
      </c>
      <c r="T4692" s="56">
        <f>IF($B4692="","",$R4692*$S4692)</f>
        <v/>
      </c>
    </row>
    <row r="4693">
      <c r="A4693" s="20">
        <f>Тех_Движение!$A$4690</f>
        <v/>
      </c>
      <c r="B4693" s="20">
        <f>IF(Тех_Движение!$F$4690&gt;0,Тех_Движение!$I$4690,"")</f>
        <v/>
      </c>
      <c r="C4693" s="20">
        <f>IF($B4693="","",Тех_Движение!$D$4690)</f>
        <v/>
      </c>
      <c r="D4693" s="42">
        <f>IF($B4693="","",Тех_Движение!$B$4690)</f>
        <v/>
      </c>
      <c r="E4693" s="54">
        <f>IF($B4693="","",Тех_Движение!$F$4690)</f>
        <v/>
      </c>
      <c r="F4693" s="54">
        <f>IF($B4693="","",SUMIFS($E$5:$E4692,$C$5:$C4692,$C4693))</f>
        <v/>
      </c>
      <c r="G4693" s="54">
        <f>IF($B4693="","",MAX(0,$E4693-MAX(0,SUMIFS(Тех_Движение!$G$2:$G$5111,Тех_Движение!$D$2:$D$5111,$C4693,Тех_Движение!$B$2:$B$5111,"&lt;="&amp;Настройки!$B$5-1)-$F4693)))</f>
        <v/>
      </c>
      <c r="H4693" s="54">
        <f>IF($B4693="","",IF(AND($D4693&gt;=Настройки!$B$5,$D4693&lt;=Настройки!$B$6),$E4693,0))</f>
        <v/>
      </c>
      <c r="I4693" s="54">
        <f>IF($B4693="","",$G4693+$H4693-$J4693)</f>
        <v/>
      </c>
      <c r="J4693" s="54">
        <f>IF($B4693="","",MAX(0,$E4693-MAX(0,SUMIFS(Тех_Движение!$G$2:$G$5111,Тех_Движение!$D$2:$D$5111,$C4693,Тех_Движение!$B$2:$B$5111,"&lt;="&amp;Настройки!$B$6)-$F4693)))</f>
        <v/>
      </c>
      <c r="K4693" s="54">
        <f>IF(OR($B4693="",K$3&lt;$D4693+Настройки!$B$7),0,MAX(0,$E4693-MAX(0,SUMIFS(Тех_Движение!$G$2:$G$5111,Тех_Движение!$D$2:$D$5111,$C4693,Тех_Движение!$B$2:$B$5111,"&lt;="&amp;K$3)-$F4693)))</f>
        <v/>
      </c>
      <c r="L4693" s="54">
        <f>IF(OR($B4693="",L$3&lt;$D4693+Настройки!$B$7),0,MAX(0,$E4693-MAX(0,SUMIFS(Тех_Движение!$G$2:$G$5111,Тех_Движение!$D$2:$D$5111,$C4693,Тех_Движение!$B$2:$B$5111,"&lt;="&amp;L$3)-$F4693)))</f>
        <v/>
      </c>
      <c r="M4693" s="54">
        <f>IF(OR($B4693="",M$3&lt;$D4693+Настройки!$B$7),0,MAX(0,$E4693-MAX(0,SUMIFS(Тех_Движение!$G$2:$G$5111,Тех_Движение!$D$2:$D$5111,$C4693,Тех_Движение!$B$2:$B$5111,"&lt;="&amp;M$3)-$F4693)))</f>
        <v/>
      </c>
      <c r="N4693" s="54">
        <f>IF(OR($B4693="",N$3&lt;$D4693+Настройки!$B$7),0,MAX(0,$E4693-MAX(0,SUMIFS(Тех_Движение!$G$2:$G$5111,Тех_Движение!$D$2:$D$5111,$C4693,Тех_Движение!$B$2:$B$5111,"&lt;="&amp;N$3)-$F4693)))</f>
        <v/>
      </c>
      <c r="O4693" s="54">
        <f>IF(OR($B4693="",O$3&lt;$D4693+Настройки!$B$7),0,MAX(0,$E4693-MAX(0,SUMIFS(Тех_Движение!$G$2:$G$5111,Тех_Движение!$D$2:$D$5111,$C4693,Тех_Движение!$B$2:$B$5111,"&lt;="&amp;O$3)-$F4693)))</f>
        <v/>
      </c>
      <c r="P4693" s="54">
        <f>IF(OR($B4693="",P$3&lt;$D4693+Настройки!$B$7),0,MAX(0,$E4693-MAX(0,SUMIFS(Тех_Движение!$G$2:$G$5111,Тех_Движение!$D$2:$D$5111,$C4693,Тех_Движение!$B$2:$B$5111,"&lt;="&amp;P$3)-$F4693)))</f>
        <v/>
      </c>
      <c r="Q4693" s="54">
        <f>IF(OR($B4693="",Q$3&lt;$D4693+Настройки!$B$7),0,MAX(0,$E4693-MAX(0,SUMIFS(Тех_Движение!$G$2:$G$5111,Тех_Движение!$D$2:$D$5111,$C4693,Тех_Движение!$B$2:$B$5111,"&lt;="&amp;Q$3)-$F4693)))</f>
        <v/>
      </c>
      <c r="R4693" s="54">
        <f>IF($B4693="","",SUM($K4693:$Q4693))</f>
        <v/>
      </c>
      <c r="S4693" s="56">
        <f>IF($B4693="","",VLOOKUP($C4693,Настройки!$A$11:$L$17,9,FALSE))</f>
        <v/>
      </c>
      <c r="T4693" s="56">
        <f>IF($B4693="","",$R4693*$S4693)</f>
        <v/>
      </c>
    </row>
    <row r="4694">
      <c r="A4694" s="20">
        <f>Тех_Движение!$A$4691</f>
        <v/>
      </c>
      <c r="B4694" s="20">
        <f>IF(Тех_Движение!$F$4691&gt;0,Тех_Движение!$I$4691,"")</f>
        <v/>
      </c>
      <c r="C4694" s="20">
        <f>IF($B4694="","",Тех_Движение!$D$4691)</f>
        <v/>
      </c>
      <c r="D4694" s="42">
        <f>IF($B4694="","",Тех_Движение!$B$4691)</f>
        <v/>
      </c>
      <c r="E4694" s="54">
        <f>IF($B4694="","",Тех_Движение!$F$4691)</f>
        <v/>
      </c>
      <c r="F4694" s="54">
        <f>IF($B4694="","",SUMIFS($E$5:$E4693,$C$5:$C4693,$C4694))</f>
        <v/>
      </c>
      <c r="G4694" s="54">
        <f>IF($B4694="","",MAX(0,$E4694-MAX(0,SUMIFS(Тех_Движение!$G$2:$G$5111,Тех_Движение!$D$2:$D$5111,$C4694,Тех_Движение!$B$2:$B$5111,"&lt;="&amp;Настройки!$B$5-1)-$F4694)))</f>
        <v/>
      </c>
      <c r="H4694" s="54">
        <f>IF($B4694="","",IF(AND($D4694&gt;=Настройки!$B$5,$D4694&lt;=Настройки!$B$6),$E4694,0))</f>
        <v/>
      </c>
      <c r="I4694" s="54">
        <f>IF($B4694="","",$G4694+$H4694-$J4694)</f>
        <v/>
      </c>
      <c r="J4694" s="54">
        <f>IF($B4694="","",MAX(0,$E4694-MAX(0,SUMIFS(Тех_Движение!$G$2:$G$5111,Тех_Движение!$D$2:$D$5111,$C4694,Тех_Движение!$B$2:$B$5111,"&lt;="&amp;Настройки!$B$6)-$F4694)))</f>
        <v/>
      </c>
      <c r="K4694" s="54">
        <f>IF(OR($B4694="",K$3&lt;$D4694+Настройки!$B$7),0,MAX(0,$E4694-MAX(0,SUMIFS(Тех_Движение!$G$2:$G$5111,Тех_Движение!$D$2:$D$5111,$C4694,Тех_Движение!$B$2:$B$5111,"&lt;="&amp;K$3)-$F4694)))</f>
        <v/>
      </c>
      <c r="L4694" s="54">
        <f>IF(OR($B4694="",L$3&lt;$D4694+Настройки!$B$7),0,MAX(0,$E4694-MAX(0,SUMIFS(Тех_Движение!$G$2:$G$5111,Тех_Движение!$D$2:$D$5111,$C4694,Тех_Движение!$B$2:$B$5111,"&lt;="&amp;L$3)-$F4694)))</f>
        <v/>
      </c>
      <c r="M4694" s="54">
        <f>IF(OR($B4694="",M$3&lt;$D4694+Настройки!$B$7),0,MAX(0,$E4694-MAX(0,SUMIFS(Тех_Движение!$G$2:$G$5111,Тех_Движение!$D$2:$D$5111,$C4694,Тех_Движение!$B$2:$B$5111,"&lt;="&amp;M$3)-$F4694)))</f>
        <v/>
      </c>
      <c r="N4694" s="54">
        <f>IF(OR($B4694="",N$3&lt;$D4694+Настройки!$B$7),0,MAX(0,$E4694-MAX(0,SUMIFS(Тех_Движение!$G$2:$G$5111,Тех_Движение!$D$2:$D$5111,$C4694,Тех_Движение!$B$2:$B$5111,"&lt;="&amp;N$3)-$F4694)))</f>
        <v/>
      </c>
      <c r="O4694" s="54">
        <f>IF(OR($B4694="",O$3&lt;$D4694+Настройки!$B$7),0,MAX(0,$E4694-MAX(0,SUMIFS(Тех_Движение!$G$2:$G$5111,Тех_Движение!$D$2:$D$5111,$C4694,Тех_Движение!$B$2:$B$5111,"&lt;="&amp;O$3)-$F4694)))</f>
        <v/>
      </c>
      <c r="P4694" s="54">
        <f>IF(OR($B4694="",P$3&lt;$D4694+Настройки!$B$7),0,MAX(0,$E4694-MAX(0,SUMIFS(Тех_Движение!$G$2:$G$5111,Тех_Движение!$D$2:$D$5111,$C4694,Тех_Движение!$B$2:$B$5111,"&lt;="&amp;P$3)-$F4694)))</f>
        <v/>
      </c>
      <c r="Q4694" s="54">
        <f>IF(OR($B4694="",Q$3&lt;$D4694+Настройки!$B$7),0,MAX(0,$E4694-MAX(0,SUMIFS(Тех_Движение!$G$2:$G$5111,Тех_Движение!$D$2:$D$5111,$C4694,Тех_Движение!$B$2:$B$5111,"&lt;="&amp;Q$3)-$F4694)))</f>
        <v/>
      </c>
      <c r="R4694" s="54">
        <f>IF($B4694="","",SUM($K4694:$Q4694))</f>
        <v/>
      </c>
      <c r="S4694" s="56">
        <f>IF($B4694="","",VLOOKUP($C4694,Настройки!$A$11:$L$17,9,FALSE))</f>
        <v/>
      </c>
      <c r="T4694" s="56">
        <f>IF($B4694="","",$R4694*$S4694)</f>
        <v/>
      </c>
    </row>
    <row r="4695">
      <c r="A4695" s="20">
        <f>Тех_Движение!$A$4692</f>
        <v/>
      </c>
      <c r="B4695" s="20">
        <f>IF(Тех_Движение!$F$4692&gt;0,Тех_Движение!$I$4692,"")</f>
        <v/>
      </c>
      <c r="C4695" s="20">
        <f>IF($B4695="","",Тех_Движение!$D$4692)</f>
        <v/>
      </c>
      <c r="D4695" s="42">
        <f>IF($B4695="","",Тех_Движение!$B$4692)</f>
        <v/>
      </c>
      <c r="E4695" s="54">
        <f>IF($B4695="","",Тех_Движение!$F$4692)</f>
        <v/>
      </c>
      <c r="F4695" s="54">
        <f>IF($B4695="","",SUMIFS($E$5:$E4694,$C$5:$C4694,$C4695))</f>
        <v/>
      </c>
      <c r="G4695" s="54">
        <f>IF($B4695="","",MAX(0,$E4695-MAX(0,SUMIFS(Тех_Движение!$G$2:$G$5111,Тех_Движение!$D$2:$D$5111,$C4695,Тех_Движение!$B$2:$B$5111,"&lt;="&amp;Настройки!$B$5-1)-$F4695)))</f>
        <v/>
      </c>
      <c r="H4695" s="54">
        <f>IF($B4695="","",IF(AND($D4695&gt;=Настройки!$B$5,$D4695&lt;=Настройки!$B$6),$E4695,0))</f>
        <v/>
      </c>
      <c r="I4695" s="54">
        <f>IF($B4695="","",$G4695+$H4695-$J4695)</f>
        <v/>
      </c>
      <c r="J4695" s="54">
        <f>IF($B4695="","",MAX(0,$E4695-MAX(0,SUMIFS(Тех_Движение!$G$2:$G$5111,Тех_Движение!$D$2:$D$5111,$C4695,Тех_Движение!$B$2:$B$5111,"&lt;="&amp;Настройки!$B$6)-$F4695)))</f>
        <v/>
      </c>
      <c r="K4695" s="54">
        <f>IF(OR($B4695="",K$3&lt;$D4695+Настройки!$B$7),0,MAX(0,$E4695-MAX(0,SUMIFS(Тех_Движение!$G$2:$G$5111,Тех_Движение!$D$2:$D$5111,$C4695,Тех_Движение!$B$2:$B$5111,"&lt;="&amp;K$3)-$F4695)))</f>
        <v/>
      </c>
      <c r="L4695" s="54">
        <f>IF(OR($B4695="",L$3&lt;$D4695+Настройки!$B$7),0,MAX(0,$E4695-MAX(0,SUMIFS(Тех_Движение!$G$2:$G$5111,Тех_Движение!$D$2:$D$5111,$C4695,Тех_Движение!$B$2:$B$5111,"&lt;="&amp;L$3)-$F4695)))</f>
        <v/>
      </c>
      <c r="M4695" s="54">
        <f>IF(OR($B4695="",M$3&lt;$D4695+Настройки!$B$7),0,MAX(0,$E4695-MAX(0,SUMIFS(Тех_Движение!$G$2:$G$5111,Тех_Движение!$D$2:$D$5111,$C4695,Тех_Движение!$B$2:$B$5111,"&lt;="&amp;M$3)-$F4695)))</f>
        <v/>
      </c>
      <c r="N4695" s="54">
        <f>IF(OR($B4695="",N$3&lt;$D4695+Настройки!$B$7),0,MAX(0,$E4695-MAX(0,SUMIFS(Тех_Движение!$G$2:$G$5111,Тех_Движение!$D$2:$D$5111,$C4695,Тех_Движение!$B$2:$B$5111,"&lt;="&amp;N$3)-$F4695)))</f>
        <v/>
      </c>
      <c r="O4695" s="54">
        <f>IF(OR($B4695="",O$3&lt;$D4695+Настройки!$B$7),0,MAX(0,$E4695-MAX(0,SUMIFS(Тех_Движение!$G$2:$G$5111,Тех_Движение!$D$2:$D$5111,$C4695,Тех_Движение!$B$2:$B$5111,"&lt;="&amp;O$3)-$F4695)))</f>
        <v/>
      </c>
      <c r="P4695" s="54">
        <f>IF(OR($B4695="",P$3&lt;$D4695+Настройки!$B$7),0,MAX(0,$E4695-MAX(0,SUMIFS(Тех_Движение!$G$2:$G$5111,Тех_Движение!$D$2:$D$5111,$C4695,Тех_Движение!$B$2:$B$5111,"&lt;="&amp;P$3)-$F4695)))</f>
        <v/>
      </c>
      <c r="Q4695" s="54">
        <f>IF(OR($B4695="",Q$3&lt;$D4695+Настройки!$B$7),0,MAX(0,$E4695-MAX(0,SUMIFS(Тех_Движение!$G$2:$G$5111,Тех_Движение!$D$2:$D$5111,$C4695,Тех_Движение!$B$2:$B$5111,"&lt;="&amp;Q$3)-$F4695)))</f>
        <v/>
      </c>
      <c r="R4695" s="54">
        <f>IF($B4695="","",SUM($K4695:$Q4695))</f>
        <v/>
      </c>
      <c r="S4695" s="56">
        <f>IF($B4695="","",VLOOKUP($C4695,Настройки!$A$11:$L$17,9,FALSE))</f>
        <v/>
      </c>
      <c r="T4695" s="56">
        <f>IF($B4695="","",$R4695*$S4695)</f>
        <v/>
      </c>
    </row>
    <row r="4696">
      <c r="A4696" s="20">
        <f>Тех_Движение!$A$4693</f>
        <v/>
      </c>
      <c r="B4696" s="20">
        <f>IF(Тех_Движение!$F$4693&gt;0,Тех_Движение!$I$4693,"")</f>
        <v/>
      </c>
      <c r="C4696" s="20">
        <f>IF($B4696="","",Тех_Движение!$D$4693)</f>
        <v/>
      </c>
      <c r="D4696" s="42">
        <f>IF($B4696="","",Тех_Движение!$B$4693)</f>
        <v/>
      </c>
      <c r="E4696" s="54">
        <f>IF($B4696="","",Тех_Движение!$F$4693)</f>
        <v/>
      </c>
      <c r="F4696" s="54">
        <f>IF($B4696="","",SUMIFS($E$5:$E4695,$C$5:$C4695,$C4696))</f>
        <v/>
      </c>
      <c r="G4696" s="54">
        <f>IF($B4696="","",MAX(0,$E4696-MAX(0,SUMIFS(Тех_Движение!$G$2:$G$5111,Тех_Движение!$D$2:$D$5111,$C4696,Тех_Движение!$B$2:$B$5111,"&lt;="&amp;Настройки!$B$5-1)-$F4696)))</f>
        <v/>
      </c>
      <c r="H4696" s="54">
        <f>IF($B4696="","",IF(AND($D4696&gt;=Настройки!$B$5,$D4696&lt;=Настройки!$B$6),$E4696,0))</f>
        <v/>
      </c>
      <c r="I4696" s="54">
        <f>IF($B4696="","",$G4696+$H4696-$J4696)</f>
        <v/>
      </c>
      <c r="J4696" s="54">
        <f>IF($B4696="","",MAX(0,$E4696-MAX(0,SUMIFS(Тех_Движение!$G$2:$G$5111,Тех_Движение!$D$2:$D$5111,$C4696,Тех_Движение!$B$2:$B$5111,"&lt;="&amp;Настройки!$B$6)-$F4696)))</f>
        <v/>
      </c>
      <c r="K4696" s="54">
        <f>IF(OR($B4696="",K$3&lt;$D4696+Настройки!$B$7),0,MAX(0,$E4696-MAX(0,SUMIFS(Тех_Движение!$G$2:$G$5111,Тех_Движение!$D$2:$D$5111,$C4696,Тех_Движение!$B$2:$B$5111,"&lt;="&amp;K$3)-$F4696)))</f>
        <v/>
      </c>
      <c r="L4696" s="54">
        <f>IF(OR($B4696="",L$3&lt;$D4696+Настройки!$B$7),0,MAX(0,$E4696-MAX(0,SUMIFS(Тех_Движение!$G$2:$G$5111,Тех_Движение!$D$2:$D$5111,$C4696,Тех_Движение!$B$2:$B$5111,"&lt;="&amp;L$3)-$F4696)))</f>
        <v/>
      </c>
      <c r="M4696" s="54">
        <f>IF(OR($B4696="",M$3&lt;$D4696+Настройки!$B$7),0,MAX(0,$E4696-MAX(0,SUMIFS(Тех_Движение!$G$2:$G$5111,Тех_Движение!$D$2:$D$5111,$C4696,Тех_Движение!$B$2:$B$5111,"&lt;="&amp;M$3)-$F4696)))</f>
        <v/>
      </c>
      <c r="N4696" s="54">
        <f>IF(OR($B4696="",N$3&lt;$D4696+Настройки!$B$7),0,MAX(0,$E4696-MAX(0,SUMIFS(Тех_Движение!$G$2:$G$5111,Тех_Движение!$D$2:$D$5111,$C4696,Тех_Движение!$B$2:$B$5111,"&lt;="&amp;N$3)-$F4696)))</f>
        <v/>
      </c>
      <c r="O4696" s="54">
        <f>IF(OR($B4696="",O$3&lt;$D4696+Настройки!$B$7),0,MAX(0,$E4696-MAX(0,SUMIFS(Тех_Движение!$G$2:$G$5111,Тех_Движение!$D$2:$D$5111,$C4696,Тех_Движение!$B$2:$B$5111,"&lt;="&amp;O$3)-$F4696)))</f>
        <v/>
      </c>
      <c r="P4696" s="54">
        <f>IF(OR($B4696="",P$3&lt;$D4696+Настройки!$B$7),0,MAX(0,$E4696-MAX(0,SUMIFS(Тех_Движение!$G$2:$G$5111,Тех_Движение!$D$2:$D$5111,$C4696,Тех_Движение!$B$2:$B$5111,"&lt;="&amp;P$3)-$F4696)))</f>
        <v/>
      </c>
      <c r="Q4696" s="54">
        <f>IF(OR($B4696="",Q$3&lt;$D4696+Настройки!$B$7),0,MAX(0,$E4696-MAX(0,SUMIFS(Тех_Движение!$G$2:$G$5111,Тех_Движение!$D$2:$D$5111,$C4696,Тех_Движение!$B$2:$B$5111,"&lt;="&amp;Q$3)-$F4696)))</f>
        <v/>
      </c>
      <c r="R4696" s="54">
        <f>IF($B4696="","",SUM($K4696:$Q4696))</f>
        <v/>
      </c>
      <c r="S4696" s="56">
        <f>IF($B4696="","",VLOOKUP($C4696,Настройки!$A$11:$L$17,9,FALSE))</f>
        <v/>
      </c>
      <c r="T4696" s="56">
        <f>IF($B4696="","",$R4696*$S4696)</f>
        <v/>
      </c>
    </row>
    <row r="4697">
      <c r="A4697" s="20">
        <f>Тех_Движение!$A$4694</f>
        <v/>
      </c>
      <c r="B4697" s="20">
        <f>IF(Тех_Движение!$F$4694&gt;0,Тех_Движение!$I$4694,"")</f>
        <v/>
      </c>
      <c r="C4697" s="20">
        <f>IF($B4697="","",Тех_Движение!$D$4694)</f>
        <v/>
      </c>
      <c r="D4697" s="42">
        <f>IF($B4697="","",Тех_Движение!$B$4694)</f>
        <v/>
      </c>
      <c r="E4697" s="54">
        <f>IF($B4697="","",Тех_Движение!$F$4694)</f>
        <v/>
      </c>
      <c r="F4697" s="54">
        <f>IF($B4697="","",SUMIFS($E$5:$E4696,$C$5:$C4696,$C4697))</f>
        <v/>
      </c>
      <c r="G4697" s="54">
        <f>IF($B4697="","",MAX(0,$E4697-MAX(0,SUMIFS(Тех_Движение!$G$2:$G$5111,Тех_Движение!$D$2:$D$5111,$C4697,Тех_Движение!$B$2:$B$5111,"&lt;="&amp;Настройки!$B$5-1)-$F4697)))</f>
        <v/>
      </c>
      <c r="H4697" s="54">
        <f>IF($B4697="","",IF(AND($D4697&gt;=Настройки!$B$5,$D4697&lt;=Настройки!$B$6),$E4697,0))</f>
        <v/>
      </c>
      <c r="I4697" s="54">
        <f>IF($B4697="","",$G4697+$H4697-$J4697)</f>
        <v/>
      </c>
      <c r="J4697" s="54">
        <f>IF($B4697="","",MAX(0,$E4697-MAX(0,SUMIFS(Тех_Движение!$G$2:$G$5111,Тех_Движение!$D$2:$D$5111,$C4697,Тех_Движение!$B$2:$B$5111,"&lt;="&amp;Настройки!$B$6)-$F4697)))</f>
        <v/>
      </c>
      <c r="K4697" s="54">
        <f>IF(OR($B4697="",K$3&lt;$D4697+Настройки!$B$7),0,MAX(0,$E4697-MAX(0,SUMIFS(Тех_Движение!$G$2:$G$5111,Тех_Движение!$D$2:$D$5111,$C4697,Тех_Движение!$B$2:$B$5111,"&lt;="&amp;K$3)-$F4697)))</f>
        <v/>
      </c>
      <c r="L4697" s="54">
        <f>IF(OR($B4697="",L$3&lt;$D4697+Настройки!$B$7),0,MAX(0,$E4697-MAX(0,SUMIFS(Тех_Движение!$G$2:$G$5111,Тех_Движение!$D$2:$D$5111,$C4697,Тех_Движение!$B$2:$B$5111,"&lt;="&amp;L$3)-$F4697)))</f>
        <v/>
      </c>
      <c r="M4697" s="54">
        <f>IF(OR($B4697="",M$3&lt;$D4697+Настройки!$B$7),0,MAX(0,$E4697-MAX(0,SUMIFS(Тех_Движение!$G$2:$G$5111,Тех_Движение!$D$2:$D$5111,$C4697,Тех_Движение!$B$2:$B$5111,"&lt;="&amp;M$3)-$F4697)))</f>
        <v/>
      </c>
      <c r="N4697" s="54">
        <f>IF(OR($B4697="",N$3&lt;$D4697+Настройки!$B$7),0,MAX(0,$E4697-MAX(0,SUMIFS(Тех_Движение!$G$2:$G$5111,Тех_Движение!$D$2:$D$5111,$C4697,Тех_Движение!$B$2:$B$5111,"&lt;="&amp;N$3)-$F4697)))</f>
        <v/>
      </c>
      <c r="O4697" s="54">
        <f>IF(OR($B4697="",O$3&lt;$D4697+Настройки!$B$7),0,MAX(0,$E4697-MAX(0,SUMIFS(Тех_Движение!$G$2:$G$5111,Тех_Движение!$D$2:$D$5111,$C4697,Тех_Движение!$B$2:$B$5111,"&lt;="&amp;O$3)-$F4697)))</f>
        <v/>
      </c>
      <c r="P4697" s="54">
        <f>IF(OR($B4697="",P$3&lt;$D4697+Настройки!$B$7),0,MAX(0,$E4697-MAX(0,SUMIFS(Тех_Движение!$G$2:$G$5111,Тех_Движение!$D$2:$D$5111,$C4697,Тех_Движение!$B$2:$B$5111,"&lt;="&amp;P$3)-$F4697)))</f>
        <v/>
      </c>
      <c r="Q4697" s="54">
        <f>IF(OR($B4697="",Q$3&lt;$D4697+Настройки!$B$7),0,MAX(0,$E4697-MAX(0,SUMIFS(Тех_Движение!$G$2:$G$5111,Тех_Движение!$D$2:$D$5111,$C4697,Тех_Движение!$B$2:$B$5111,"&lt;="&amp;Q$3)-$F4697)))</f>
        <v/>
      </c>
      <c r="R4697" s="54">
        <f>IF($B4697="","",SUM($K4697:$Q4697))</f>
        <v/>
      </c>
      <c r="S4697" s="56">
        <f>IF($B4697="","",VLOOKUP($C4697,Настройки!$A$11:$L$17,9,FALSE))</f>
        <v/>
      </c>
      <c r="T4697" s="56">
        <f>IF($B4697="","",$R4697*$S4697)</f>
        <v/>
      </c>
    </row>
    <row r="4698">
      <c r="A4698" s="20">
        <f>Тех_Движение!$A$4695</f>
        <v/>
      </c>
      <c r="B4698" s="20">
        <f>IF(Тех_Движение!$F$4695&gt;0,Тех_Движение!$I$4695,"")</f>
        <v/>
      </c>
      <c r="C4698" s="20">
        <f>IF($B4698="","",Тех_Движение!$D$4695)</f>
        <v/>
      </c>
      <c r="D4698" s="42">
        <f>IF($B4698="","",Тех_Движение!$B$4695)</f>
        <v/>
      </c>
      <c r="E4698" s="54">
        <f>IF($B4698="","",Тех_Движение!$F$4695)</f>
        <v/>
      </c>
      <c r="F4698" s="54">
        <f>IF($B4698="","",SUMIFS($E$5:$E4697,$C$5:$C4697,$C4698))</f>
        <v/>
      </c>
      <c r="G4698" s="54">
        <f>IF($B4698="","",MAX(0,$E4698-MAX(0,SUMIFS(Тех_Движение!$G$2:$G$5111,Тех_Движение!$D$2:$D$5111,$C4698,Тех_Движение!$B$2:$B$5111,"&lt;="&amp;Настройки!$B$5-1)-$F4698)))</f>
        <v/>
      </c>
      <c r="H4698" s="54">
        <f>IF($B4698="","",IF(AND($D4698&gt;=Настройки!$B$5,$D4698&lt;=Настройки!$B$6),$E4698,0))</f>
        <v/>
      </c>
      <c r="I4698" s="54">
        <f>IF($B4698="","",$G4698+$H4698-$J4698)</f>
        <v/>
      </c>
      <c r="J4698" s="54">
        <f>IF($B4698="","",MAX(0,$E4698-MAX(0,SUMIFS(Тех_Движение!$G$2:$G$5111,Тех_Движение!$D$2:$D$5111,$C4698,Тех_Движение!$B$2:$B$5111,"&lt;="&amp;Настройки!$B$6)-$F4698)))</f>
        <v/>
      </c>
      <c r="K4698" s="54">
        <f>IF(OR($B4698="",K$3&lt;$D4698+Настройки!$B$7),0,MAX(0,$E4698-MAX(0,SUMIFS(Тех_Движение!$G$2:$G$5111,Тех_Движение!$D$2:$D$5111,$C4698,Тех_Движение!$B$2:$B$5111,"&lt;="&amp;K$3)-$F4698)))</f>
        <v/>
      </c>
      <c r="L4698" s="54">
        <f>IF(OR($B4698="",L$3&lt;$D4698+Настройки!$B$7),0,MAX(0,$E4698-MAX(0,SUMIFS(Тех_Движение!$G$2:$G$5111,Тех_Движение!$D$2:$D$5111,$C4698,Тех_Движение!$B$2:$B$5111,"&lt;="&amp;L$3)-$F4698)))</f>
        <v/>
      </c>
      <c r="M4698" s="54">
        <f>IF(OR($B4698="",M$3&lt;$D4698+Настройки!$B$7),0,MAX(0,$E4698-MAX(0,SUMIFS(Тех_Движение!$G$2:$G$5111,Тех_Движение!$D$2:$D$5111,$C4698,Тех_Движение!$B$2:$B$5111,"&lt;="&amp;M$3)-$F4698)))</f>
        <v/>
      </c>
      <c r="N4698" s="54">
        <f>IF(OR($B4698="",N$3&lt;$D4698+Настройки!$B$7),0,MAX(0,$E4698-MAX(0,SUMIFS(Тех_Движение!$G$2:$G$5111,Тех_Движение!$D$2:$D$5111,$C4698,Тех_Движение!$B$2:$B$5111,"&lt;="&amp;N$3)-$F4698)))</f>
        <v/>
      </c>
      <c r="O4698" s="54">
        <f>IF(OR($B4698="",O$3&lt;$D4698+Настройки!$B$7),0,MAX(0,$E4698-MAX(0,SUMIFS(Тех_Движение!$G$2:$G$5111,Тех_Движение!$D$2:$D$5111,$C4698,Тех_Движение!$B$2:$B$5111,"&lt;="&amp;O$3)-$F4698)))</f>
        <v/>
      </c>
      <c r="P4698" s="54">
        <f>IF(OR($B4698="",P$3&lt;$D4698+Настройки!$B$7),0,MAX(0,$E4698-MAX(0,SUMIFS(Тех_Движение!$G$2:$G$5111,Тех_Движение!$D$2:$D$5111,$C4698,Тех_Движение!$B$2:$B$5111,"&lt;="&amp;P$3)-$F4698)))</f>
        <v/>
      </c>
      <c r="Q4698" s="54">
        <f>IF(OR($B4698="",Q$3&lt;$D4698+Настройки!$B$7),0,MAX(0,$E4698-MAX(0,SUMIFS(Тех_Движение!$G$2:$G$5111,Тех_Движение!$D$2:$D$5111,$C4698,Тех_Движение!$B$2:$B$5111,"&lt;="&amp;Q$3)-$F4698)))</f>
        <v/>
      </c>
      <c r="R4698" s="54">
        <f>IF($B4698="","",SUM($K4698:$Q4698))</f>
        <v/>
      </c>
      <c r="S4698" s="56">
        <f>IF($B4698="","",VLOOKUP($C4698,Настройки!$A$11:$L$17,9,FALSE))</f>
        <v/>
      </c>
      <c r="T4698" s="56">
        <f>IF($B4698="","",$R4698*$S4698)</f>
        <v/>
      </c>
    </row>
    <row r="4699">
      <c r="A4699" s="20">
        <f>Тех_Движение!$A$4696</f>
        <v/>
      </c>
      <c r="B4699" s="20">
        <f>IF(Тех_Движение!$F$4696&gt;0,Тех_Движение!$I$4696,"")</f>
        <v/>
      </c>
      <c r="C4699" s="20">
        <f>IF($B4699="","",Тех_Движение!$D$4696)</f>
        <v/>
      </c>
      <c r="D4699" s="42">
        <f>IF($B4699="","",Тех_Движение!$B$4696)</f>
        <v/>
      </c>
      <c r="E4699" s="54">
        <f>IF($B4699="","",Тех_Движение!$F$4696)</f>
        <v/>
      </c>
      <c r="F4699" s="54">
        <f>IF($B4699="","",SUMIFS($E$5:$E4698,$C$5:$C4698,$C4699))</f>
        <v/>
      </c>
      <c r="G4699" s="54">
        <f>IF($B4699="","",MAX(0,$E4699-MAX(0,SUMIFS(Тех_Движение!$G$2:$G$5111,Тех_Движение!$D$2:$D$5111,$C4699,Тех_Движение!$B$2:$B$5111,"&lt;="&amp;Настройки!$B$5-1)-$F4699)))</f>
        <v/>
      </c>
      <c r="H4699" s="54">
        <f>IF($B4699="","",IF(AND($D4699&gt;=Настройки!$B$5,$D4699&lt;=Настройки!$B$6),$E4699,0))</f>
        <v/>
      </c>
      <c r="I4699" s="54">
        <f>IF($B4699="","",$G4699+$H4699-$J4699)</f>
        <v/>
      </c>
      <c r="J4699" s="54">
        <f>IF($B4699="","",MAX(0,$E4699-MAX(0,SUMIFS(Тех_Движение!$G$2:$G$5111,Тех_Движение!$D$2:$D$5111,$C4699,Тех_Движение!$B$2:$B$5111,"&lt;="&amp;Настройки!$B$6)-$F4699)))</f>
        <v/>
      </c>
      <c r="K4699" s="54">
        <f>IF(OR($B4699="",K$3&lt;$D4699+Настройки!$B$7),0,MAX(0,$E4699-MAX(0,SUMIFS(Тех_Движение!$G$2:$G$5111,Тех_Движение!$D$2:$D$5111,$C4699,Тех_Движение!$B$2:$B$5111,"&lt;="&amp;K$3)-$F4699)))</f>
        <v/>
      </c>
      <c r="L4699" s="54">
        <f>IF(OR($B4699="",L$3&lt;$D4699+Настройки!$B$7),0,MAX(0,$E4699-MAX(0,SUMIFS(Тех_Движение!$G$2:$G$5111,Тех_Движение!$D$2:$D$5111,$C4699,Тех_Движение!$B$2:$B$5111,"&lt;="&amp;L$3)-$F4699)))</f>
        <v/>
      </c>
      <c r="M4699" s="54">
        <f>IF(OR($B4699="",M$3&lt;$D4699+Настройки!$B$7),0,MAX(0,$E4699-MAX(0,SUMIFS(Тех_Движение!$G$2:$G$5111,Тех_Движение!$D$2:$D$5111,$C4699,Тех_Движение!$B$2:$B$5111,"&lt;="&amp;M$3)-$F4699)))</f>
        <v/>
      </c>
      <c r="N4699" s="54">
        <f>IF(OR($B4699="",N$3&lt;$D4699+Настройки!$B$7),0,MAX(0,$E4699-MAX(0,SUMIFS(Тех_Движение!$G$2:$G$5111,Тех_Движение!$D$2:$D$5111,$C4699,Тех_Движение!$B$2:$B$5111,"&lt;="&amp;N$3)-$F4699)))</f>
        <v/>
      </c>
      <c r="O4699" s="54">
        <f>IF(OR($B4699="",O$3&lt;$D4699+Настройки!$B$7),0,MAX(0,$E4699-MAX(0,SUMIFS(Тех_Движение!$G$2:$G$5111,Тех_Движение!$D$2:$D$5111,$C4699,Тех_Движение!$B$2:$B$5111,"&lt;="&amp;O$3)-$F4699)))</f>
        <v/>
      </c>
      <c r="P4699" s="54">
        <f>IF(OR($B4699="",P$3&lt;$D4699+Настройки!$B$7),0,MAX(0,$E4699-MAX(0,SUMIFS(Тех_Движение!$G$2:$G$5111,Тех_Движение!$D$2:$D$5111,$C4699,Тех_Движение!$B$2:$B$5111,"&lt;="&amp;P$3)-$F4699)))</f>
        <v/>
      </c>
      <c r="Q4699" s="54">
        <f>IF(OR($B4699="",Q$3&lt;$D4699+Настройки!$B$7),0,MAX(0,$E4699-MAX(0,SUMIFS(Тех_Движение!$G$2:$G$5111,Тех_Движение!$D$2:$D$5111,$C4699,Тех_Движение!$B$2:$B$5111,"&lt;="&amp;Q$3)-$F4699)))</f>
        <v/>
      </c>
      <c r="R4699" s="54">
        <f>IF($B4699="","",SUM($K4699:$Q4699))</f>
        <v/>
      </c>
      <c r="S4699" s="56">
        <f>IF($B4699="","",VLOOKUP($C4699,Настройки!$A$11:$L$17,9,FALSE))</f>
        <v/>
      </c>
      <c r="T4699" s="56">
        <f>IF($B4699="","",$R4699*$S4699)</f>
        <v/>
      </c>
    </row>
    <row r="4700">
      <c r="A4700" s="20">
        <f>Тех_Движение!$A$4697</f>
        <v/>
      </c>
      <c r="B4700" s="20">
        <f>IF(Тех_Движение!$F$4697&gt;0,Тех_Движение!$I$4697,"")</f>
        <v/>
      </c>
      <c r="C4700" s="20">
        <f>IF($B4700="","",Тех_Движение!$D$4697)</f>
        <v/>
      </c>
      <c r="D4700" s="42">
        <f>IF($B4700="","",Тех_Движение!$B$4697)</f>
        <v/>
      </c>
      <c r="E4700" s="54">
        <f>IF($B4700="","",Тех_Движение!$F$4697)</f>
        <v/>
      </c>
      <c r="F4700" s="54">
        <f>IF($B4700="","",SUMIFS($E$5:$E4699,$C$5:$C4699,$C4700))</f>
        <v/>
      </c>
      <c r="G4700" s="54">
        <f>IF($B4700="","",MAX(0,$E4700-MAX(0,SUMIFS(Тех_Движение!$G$2:$G$5111,Тех_Движение!$D$2:$D$5111,$C4700,Тех_Движение!$B$2:$B$5111,"&lt;="&amp;Настройки!$B$5-1)-$F4700)))</f>
        <v/>
      </c>
      <c r="H4700" s="54">
        <f>IF($B4700="","",IF(AND($D4700&gt;=Настройки!$B$5,$D4700&lt;=Настройки!$B$6),$E4700,0))</f>
        <v/>
      </c>
      <c r="I4700" s="54">
        <f>IF($B4700="","",$G4700+$H4700-$J4700)</f>
        <v/>
      </c>
      <c r="J4700" s="54">
        <f>IF($B4700="","",MAX(0,$E4700-MAX(0,SUMIFS(Тех_Движение!$G$2:$G$5111,Тех_Движение!$D$2:$D$5111,$C4700,Тех_Движение!$B$2:$B$5111,"&lt;="&amp;Настройки!$B$6)-$F4700)))</f>
        <v/>
      </c>
      <c r="K4700" s="54">
        <f>IF(OR($B4700="",K$3&lt;$D4700+Настройки!$B$7),0,MAX(0,$E4700-MAX(0,SUMIFS(Тех_Движение!$G$2:$G$5111,Тех_Движение!$D$2:$D$5111,$C4700,Тех_Движение!$B$2:$B$5111,"&lt;="&amp;K$3)-$F4700)))</f>
        <v/>
      </c>
      <c r="L4700" s="54">
        <f>IF(OR($B4700="",L$3&lt;$D4700+Настройки!$B$7),0,MAX(0,$E4700-MAX(0,SUMIFS(Тех_Движение!$G$2:$G$5111,Тех_Движение!$D$2:$D$5111,$C4700,Тех_Движение!$B$2:$B$5111,"&lt;="&amp;L$3)-$F4700)))</f>
        <v/>
      </c>
      <c r="M4700" s="54">
        <f>IF(OR($B4700="",M$3&lt;$D4700+Настройки!$B$7),0,MAX(0,$E4700-MAX(0,SUMIFS(Тех_Движение!$G$2:$G$5111,Тех_Движение!$D$2:$D$5111,$C4700,Тех_Движение!$B$2:$B$5111,"&lt;="&amp;M$3)-$F4700)))</f>
        <v/>
      </c>
      <c r="N4700" s="54">
        <f>IF(OR($B4700="",N$3&lt;$D4700+Настройки!$B$7),0,MAX(0,$E4700-MAX(0,SUMIFS(Тех_Движение!$G$2:$G$5111,Тех_Движение!$D$2:$D$5111,$C4700,Тех_Движение!$B$2:$B$5111,"&lt;="&amp;N$3)-$F4700)))</f>
        <v/>
      </c>
      <c r="O4700" s="54">
        <f>IF(OR($B4700="",O$3&lt;$D4700+Настройки!$B$7),0,MAX(0,$E4700-MAX(0,SUMIFS(Тех_Движение!$G$2:$G$5111,Тех_Движение!$D$2:$D$5111,$C4700,Тех_Движение!$B$2:$B$5111,"&lt;="&amp;O$3)-$F4700)))</f>
        <v/>
      </c>
      <c r="P4700" s="54">
        <f>IF(OR($B4700="",P$3&lt;$D4700+Настройки!$B$7),0,MAX(0,$E4700-MAX(0,SUMIFS(Тех_Движение!$G$2:$G$5111,Тех_Движение!$D$2:$D$5111,$C4700,Тех_Движение!$B$2:$B$5111,"&lt;="&amp;P$3)-$F4700)))</f>
        <v/>
      </c>
      <c r="Q4700" s="54">
        <f>IF(OR($B4700="",Q$3&lt;$D4700+Настройки!$B$7),0,MAX(0,$E4700-MAX(0,SUMIFS(Тех_Движение!$G$2:$G$5111,Тех_Движение!$D$2:$D$5111,$C4700,Тех_Движение!$B$2:$B$5111,"&lt;="&amp;Q$3)-$F4700)))</f>
        <v/>
      </c>
      <c r="R4700" s="54">
        <f>IF($B4700="","",SUM($K4700:$Q4700))</f>
        <v/>
      </c>
      <c r="S4700" s="56">
        <f>IF($B4700="","",VLOOKUP($C4700,Настройки!$A$11:$L$17,9,FALSE))</f>
        <v/>
      </c>
      <c r="T4700" s="56">
        <f>IF($B4700="","",$R4700*$S4700)</f>
        <v/>
      </c>
    </row>
    <row r="4701">
      <c r="A4701" s="20">
        <f>Тех_Движение!$A$4698</f>
        <v/>
      </c>
      <c r="B4701" s="20">
        <f>IF(Тех_Движение!$F$4698&gt;0,Тех_Движение!$I$4698,"")</f>
        <v/>
      </c>
      <c r="C4701" s="20">
        <f>IF($B4701="","",Тех_Движение!$D$4698)</f>
        <v/>
      </c>
      <c r="D4701" s="42">
        <f>IF($B4701="","",Тех_Движение!$B$4698)</f>
        <v/>
      </c>
      <c r="E4701" s="54">
        <f>IF($B4701="","",Тех_Движение!$F$4698)</f>
        <v/>
      </c>
      <c r="F4701" s="54">
        <f>IF($B4701="","",SUMIFS($E$5:$E4700,$C$5:$C4700,$C4701))</f>
        <v/>
      </c>
      <c r="G4701" s="54">
        <f>IF($B4701="","",MAX(0,$E4701-MAX(0,SUMIFS(Тех_Движение!$G$2:$G$5111,Тех_Движение!$D$2:$D$5111,$C4701,Тех_Движение!$B$2:$B$5111,"&lt;="&amp;Настройки!$B$5-1)-$F4701)))</f>
        <v/>
      </c>
      <c r="H4701" s="54">
        <f>IF($B4701="","",IF(AND($D4701&gt;=Настройки!$B$5,$D4701&lt;=Настройки!$B$6),$E4701,0))</f>
        <v/>
      </c>
      <c r="I4701" s="54">
        <f>IF($B4701="","",$G4701+$H4701-$J4701)</f>
        <v/>
      </c>
      <c r="J4701" s="54">
        <f>IF($B4701="","",MAX(0,$E4701-MAX(0,SUMIFS(Тех_Движение!$G$2:$G$5111,Тех_Движение!$D$2:$D$5111,$C4701,Тех_Движение!$B$2:$B$5111,"&lt;="&amp;Настройки!$B$6)-$F4701)))</f>
        <v/>
      </c>
      <c r="K4701" s="54">
        <f>IF(OR($B4701="",K$3&lt;$D4701+Настройки!$B$7),0,MAX(0,$E4701-MAX(0,SUMIFS(Тех_Движение!$G$2:$G$5111,Тех_Движение!$D$2:$D$5111,$C4701,Тех_Движение!$B$2:$B$5111,"&lt;="&amp;K$3)-$F4701)))</f>
        <v/>
      </c>
      <c r="L4701" s="54">
        <f>IF(OR($B4701="",L$3&lt;$D4701+Настройки!$B$7),0,MAX(0,$E4701-MAX(0,SUMIFS(Тех_Движение!$G$2:$G$5111,Тех_Движение!$D$2:$D$5111,$C4701,Тех_Движение!$B$2:$B$5111,"&lt;="&amp;L$3)-$F4701)))</f>
        <v/>
      </c>
      <c r="M4701" s="54">
        <f>IF(OR($B4701="",M$3&lt;$D4701+Настройки!$B$7),0,MAX(0,$E4701-MAX(0,SUMIFS(Тех_Движение!$G$2:$G$5111,Тех_Движение!$D$2:$D$5111,$C4701,Тех_Движение!$B$2:$B$5111,"&lt;="&amp;M$3)-$F4701)))</f>
        <v/>
      </c>
      <c r="N4701" s="54">
        <f>IF(OR($B4701="",N$3&lt;$D4701+Настройки!$B$7),0,MAX(0,$E4701-MAX(0,SUMIFS(Тех_Движение!$G$2:$G$5111,Тех_Движение!$D$2:$D$5111,$C4701,Тех_Движение!$B$2:$B$5111,"&lt;="&amp;N$3)-$F4701)))</f>
        <v/>
      </c>
      <c r="O4701" s="54">
        <f>IF(OR($B4701="",O$3&lt;$D4701+Настройки!$B$7),0,MAX(0,$E4701-MAX(0,SUMIFS(Тех_Движение!$G$2:$G$5111,Тех_Движение!$D$2:$D$5111,$C4701,Тех_Движение!$B$2:$B$5111,"&lt;="&amp;O$3)-$F4701)))</f>
        <v/>
      </c>
      <c r="P4701" s="54">
        <f>IF(OR($B4701="",P$3&lt;$D4701+Настройки!$B$7),0,MAX(0,$E4701-MAX(0,SUMIFS(Тех_Движение!$G$2:$G$5111,Тех_Движение!$D$2:$D$5111,$C4701,Тех_Движение!$B$2:$B$5111,"&lt;="&amp;P$3)-$F4701)))</f>
        <v/>
      </c>
      <c r="Q4701" s="54">
        <f>IF(OR($B4701="",Q$3&lt;$D4701+Настройки!$B$7),0,MAX(0,$E4701-MAX(0,SUMIFS(Тех_Движение!$G$2:$G$5111,Тех_Движение!$D$2:$D$5111,$C4701,Тех_Движение!$B$2:$B$5111,"&lt;="&amp;Q$3)-$F4701)))</f>
        <v/>
      </c>
      <c r="R4701" s="54">
        <f>IF($B4701="","",SUM($K4701:$Q4701))</f>
        <v/>
      </c>
      <c r="S4701" s="56">
        <f>IF($B4701="","",VLOOKUP($C4701,Настройки!$A$11:$L$17,9,FALSE))</f>
        <v/>
      </c>
      <c r="T4701" s="56">
        <f>IF($B4701="","",$R4701*$S4701)</f>
        <v/>
      </c>
    </row>
    <row r="4702">
      <c r="A4702" s="20">
        <f>Тех_Движение!$A$4699</f>
        <v/>
      </c>
      <c r="B4702" s="20">
        <f>IF(Тех_Движение!$F$4699&gt;0,Тех_Движение!$I$4699,"")</f>
        <v/>
      </c>
      <c r="C4702" s="20">
        <f>IF($B4702="","",Тех_Движение!$D$4699)</f>
        <v/>
      </c>
      <c r="D4702" s="42">
        <f>IF($B4702="","",Тех_Движение!$B$4699)</f>
        <v/>
      </c>
      <c r="E4702" s="54">
        <f>IF($B4702="","",Тех_Движение!$F$4699)</f>
        <v/>
      </c>
      <c r="F4702" s="54">
        <f>IF($B4702="","",SUMIFS($E$5:$E4701,$C$5:$C4701,$C4702))</f>
        <v/>
      </c>
      <c r="G4702" s="54">
        <f>IF($B4702="","",MAX(0,$E4702-MAX(0,SUMIFS(Тех_Движение!$G$2:$G$5111,Тех_Движение!$D$2:$D$5111,$C4702,Тех_Движение!$B$2:$B$5111,"&lt;="&amp;Настройки!$B$5-1)-$F4702)))</f>
        <v/>
      </c>
      <c r="H4702" s="54">
        <f>IF($B4702="","",IF(AND($D4702&gt;=Настройки!$B$5,$D4702&lt;=Настройки!$B$6),$E4702,0))</f>
        <v/>
      </c>
      <c r="I4702" s="54">
        <f>IF($B4702="","",$G4702+$H4702-$J4702)</f>
        <v/>
      </c>
      <c r="J4702" s="54">
        <f>IF($B4702="","",MAX(0,$E4702-MAX(0,SUMIFS(Тех_Движение!$G$2:$G$5111,Тех_Движение!$D$2:$D$5111,$C4702,Тех_Движение!$B$2:$B$5111,"&lt;="&amp;Настройки!$B$6)-$F4702)))</f>
        <v/>
      </c>
      <c r="K4702" s="54">
        <f>IF(OR($B4702="",K$3&lt;$D4702+Настройки!$B$7),0,MAX(0,$E4702-MAX(0,SUMIFS(Тех_Движение!$G$2:$G$5111,Тех_Движение!$D$2:$D$5111,$C4702,Тех_Движение!$B$2:$B$5111,"&lt;="&amp;K$3)-$F4702)))</f>
        <v/>
      </c>
      <c r="L4702" s="54">
        <f>IF(OR($B4702="",L$3&lt;$D4702+Настройки!$B$7),0,MAX(0,$E4702-MAX(0,SUMIFS(Тех_Движение!$G$2:$G$5111,Тех_Движение!$D$2:$D$5111,$C4702,Тех_Движение!$B$2:$B$5111,"&lt;="&amp;L$3)-$F4702)))</f>
        <v/>
      </c>
      <c r="M4702" s="54">
        <f>IF(OR($B4702="",M$3&lt;$D4702+Настройки!$B$7),0,MAX(0,$E4702-MAX(0,SUMIFS(Тех_Движение!$G$2:$G$5111,Тех_Движение!$D$2:$D$5111,$C4702,Тех_Движение!$B$2:$B$5111,"&lt;="&amp;M$3)-$F4702)))</f>
        <v/>
      </c>
      <c r="N4702" s="54">
        <f>IF(OR($B4702="",N$3&lt;$D4702+Настройки!$B$7),0,MAX(0,$E4702-MAX(0,SUMIFS(Тех_Движение!$G$2:$G$5111,Тех_Движение!$D$2:$D$5111,$C4702,Тех_Движение!$B$2:$B$5111,"&lt;="&amp;N$3)-$F4702)))</f>
        <v/>
      </c>
      <c r="O4702" s="54">
        <f>IF(OR($B4702="",O$3&lt;$D4702+Настройки!$B$7),0,MAX(0,$E4702-MAX(0,SUMIFS(Тех_Движение!$G$2:$G$5111,Тех_Движение!$D$2:$D$5111,$C4702,Тех_Движение!$B$2:$B$5111,"&lt;="&amp;O$3)-$F4702)))</f>
        <v/>
      </c>
      <c r="P4702" s="54">
        <f>IF(OR($B4702="",P$3&lt;$D4702+Настройки!$B$7),0,MAX(0,$E4702-MAX(0,SUMIFS(Тех_Движение!$G$2:$G$5111,Тех_Движение!$D$2:$D$5111,$C4702,Тех_Движение!$B$2:$B$5111,"&lt;="&amp;P$3)-$F4702)))</f>
        <v/>
      </c>
      <c r="Q4702" s="54">
        <f>IF(OR($B4702="",Q$3&lt;$D4702+Настройки!$B$7),0,MAX(0,$E4702-MAX(0,SUMIFS(Тех_Движение!$G$2:$G$5111,Тех_Движение!$D$2:$D$5111,$C4702,Тех_Движение!$B$2:$B$5111,"&lt;="&amp;Q$3)-$F4702)))</f>
        <v/>
      </c>
      <c r="R4702" s="54">
        <f>IF($B4702="","",SUM($K4702:$Q4702))</f>
        <v/>
      </c>
      <c r="S4702" s="56">
        <f>IF($B4702="","",VLOOKUP($C4702,Настройки!$A$11:$L$17,9,FALSE))</f>
        <v/>
      </c>
      <c r="T4702" s="56">
        <f>IF($B4702="","",$R4702*$S4702)</f>
        <v/>
      </c>
    </row>
    <row r="4703">
      <c r="A4703" s="20">
        <f>Тех_Движение!$A$4700</f>
        <v/>
      </c>
      <c r="B4703" s="20">
        <f>IF(Тех_Движение!$F$4700&gt;0,Тех_Движение!$I$4700,"")</f>
        <v/>
      </c>
      <c r="C4703" s="20">
        <f>IF($B4703="","",Тех_Движение!$D$4700)</f>
        <v/>
      </c>
      <c r="D4703" s="42">
        <f>IF($B4703="","",Тех_Движение!$B$4700)</f>
        <v/>
      </c>
      <c r="E4703" s="54">
        <f>IF($B4703="","",Тех_Движение!$F$4700)</f>
        <v/>
      </c>
      <c r="F4703" s="54">
        <f>IF($B4703="","",SUMIFS($E$5:$E4702,$C$5:$C4702,$C4703))</f>
        <v/>
      </c>
      <c r="G4703" s="54">
        <f>IF($B4703="","",MAX(0,$E4703-MAX(0,SUMIFS(Тех_Движение!$G$2:$G$5111,Тех_Движение!$D$2:$D$5111,$C4703,Тех_Движение!$B$2:$B$5111,"&lt;="&amp;Настройки!$B$5-1)-$F4703)))</f>
        <v/>
      </c>
      <c r="H4703" s="54">
        <f>IF($B4703="","",IF(AND($D4703&gt;=Настройки!$B$5,$D4703&lt;=Настройки!$B$6),$E4703,0))</f>
        <v/>
      </c>
      <c r="I4703" s="54">
        <f>IF($B4703="","",$G4703+$H4703-$J4703)</f>
        <v/>
      </c>
      <c r="J4703" s="54">
        <f>IF($B4703="","",MAX(0,$E4703-MAX(0,SUMIFS(Тех_Движение!$G$2:$G$5111,Тех_Движение!$D$2:$D$5111,$C4703,Тех_Движение!$B$2:$B$5111,"&lt;="&amp;Настройки!$B$6)-$F4703)))</f>
        <v/>
      </c>
      <c r="K4703" s="54">
        <f>IF(OR($B4703="",K$3&lt;$D4703+Настройки!$B$7),0,MAX(0,$E4703-MAX(0,SUMIFS(Тех_Движение!$G$2:$G$5111,Тех_Движение!$D$2:$D$5111,$C4703,Тех_Движение!$B$2:$B$5111,"&lt;="&amp;K$3)-$F4703)))</f>
        <v/>
      </c>
      <c r="L4703" s="54">
        <f>IF(OR($B4703="",L$3&lt;$D4703+Настройки!$B$7),0,MAX(0,$E4703-MAX(0,SUMIFS(Тех_Движение!$G$2:$G$5111,Тех_Движение!$D$2:$D$5111,$C4703,Тех_Движение!$B$2:$B$5111,"&lt;="&amp;L$3)-$F4703)))</f>
        <v/>
      </c>
      <c r="M4703" s="54">
        <f>IF(OR($B4703="",M$3&lt;$D4703+Настройки!$B$7),0,MAX(0,$E4703-MAX(0,SUMIFS(Тех_Движение!$G$2:$G$5111,Тех_Движение!$D$2:$D$5111,$C4703,Тех_Движение!$B$2:$B$5111,"&lt;="&amp;M$3)-$F4703)))</f>
        <v/>
      </c>
      <c r="N4703" s="54">
        <f>IF(OR($B4703="",N$3&lt;$D4703+Настройки!$B$7),0,MAX(0,$E4703-MAX(0,SUMIFS(Тех_Движение!$G$2:$G$5111,Тех_Движение!$D$2:$D$5111,$C4703,Тех_Движение!$B$2:$B$5111,"&lt;="&amp;N$3)-$F4703)))</f>
        <v/>
      </c>
      <c r="O4703" s="54">
        <f>IF(OR($B4703="",O$3&lt;$D4703+Настройки!$B$7),0,MAX(0,$E4703-MAX(0,SUMIFS(Тех_Движение!$G$2:$G$5111,Тех_Движение!$D$2:$D$5111,$C4703,Тех_Движение!$B$2:$B$5111,"&lt;="&amp;O$3)-$F4703)))</f>
        <v/>
      </c>
      <c r="P4703" s="54">
        <f>IF(OR($B4703="",P$3&lt;$D4703+Настройки!$B$7),0,MAX(0,$E4703-MAX(0,SUMIFS(Тех_Движение!$G$2:$G$5111,Тех_Движение!$D$2:$D$5111,$C4703,Тех_Движение!$B$2:$B$5111,"&lt;="&amp;P$3)-$F4703)))</f>
        <v/>
      </c>
      <c r="Q4703" s="54">
        <f>IF(OR($B4703="",Q$3&lt;$D4703+Настройки!$B$7),0,MAX(0,$E4703-MAX(0,SUMIFS(Тех_Движение!$G$2:$G$5111,Тех_Движение!$D$2:$D$5111,$C4703,Тех_Движение!$B$2:$B$5111,"&lt;="&amp;Q$3)-$F4703)))</f>
        <v/>
      </c>
      <c r="R4703" s="54">
        <f>IF($B4703="","",SUM($K4703:$Q4703))</f>
        <v/>
      </c>
      <c r="S4703" s="56">
        <f>IF($B4703="","",VLOOKUP($C4703,Настройки!$A$11:$L$17,9,FALSE))</f>
        <v/>
      </c>
      <c r="T4703" s="56">
        <f>IF($B4703="","",$R4703*$S4703)</f>
        <v/>
      </c>
    </row>
    <row r="4704">
      <c r="A4704" s="20">
        <f>Тех_Движение!$A$4701</f>
        <v/>
      </c>
      <c r="B4704" s="20">
        <f>IF(Тех_Движение!$F$4701&gt;0,Тех_Движение!$I$4701,"")</f>
        <v/>
      </c>
      <c r="C4704" s="20">
        <f>IF($B4704="","",Тех_Движение!$D$4701)</f>
        <v/>
      </c>
      <c r="D4704" s="42">
        <f>IF($B4704="","",Тех_Движение!$B$4701)</f>
        <v/>
      </c>
      <c r="E4704" s="54">
        <f>IF($B4704="","",Тех_Движение!$F$4701)</f>
        <v/>
      </c>
      <c r="F4704" s="54">
        <f>IF($B4704="","",SUMIFS($E$5:$E4703,$C$5:$C4703,$C4704))</f>
        <v/>
      </c>
      <c r="G4704" s="54">
        <f>IF($B4704="","",MAX(0,$E4704-MAX(0,SUMIFS(Тех_Движение!$G$2:$G$5111,Тех_Движение!$D$2:$D$5111,$C4704,Тех_Движение!$B$2:$B$5111,"&lt;="&amp;Настройки!$B$5-1)-$F4704)))</f>
        <v/>
      </c>
      <c r="H4704" s="54">
        <f>IF($B4704="","",IF(AND($D4704&gt;=Настройки!$B$5,$D4704&lt;=Настройки!$B$6),$E4704,0))</f>
        <v/>
      </c>
      <c r="I4704" s="54">
        <f>IF($B4704="","",$G4704+$H4704-$J4704)</f>
        <v/>
      </c>
      <c r="J4704" s="54">
        <f>IF($B4704="","",MAX(0,$E4704-MAX(0,SUMIFS(Тех_Движение!$G$2:$G$5111,Тех_Движение!$D$2:$D$5111,$C4704,Тех_Движение!$B$2:$B$5111,"&lt;="&amp;Настройки!$B$6)-$F4704)))</f>
        <v/>
      </c>
      <c r="K4704" s="54">
        <f>IF(OR($B4704="",K$3&lt;$D4704+Настройки!$B$7),0,MAX(0,$E4704-MAX(0,SUMIFS(Тех_Движение!$G$2:$G$5111,Тех_Движение!$D$2:$D$5111,$C4704,Тех_Движение!$B$2:$B$5111,"&lt;="&amp;K$3)-$F4704)))</f>
        <v/>
      </c>
      <c r="L4704" s="54">
        <f>IF(OR($B4704="",L$3&lt;$D4704+Настройки!$B$7),0,MAX(0,$E4704-MAX(0,SUMIFS(Тех_Движение!$G$2:$G$5111,Тех_Движение!$D$2:$D$5111,$C4704,Тех_Движение!$B$2:$B$5111,"&lt;="&amp;L$3)-$F4704)))</f>
        <v/>
      </c>
      <c r="M4704" s="54">
        <f>IF(OR($B4704="",M$3&lt;$D4704+Настройки!$B$7),0,MAX(0,$E4704-MAX(0,SUMIFS(Тех_Движение!$G$2:$G$5111,Тех_Движение!$D$2:$D$5111,$C4704,Тех_Движение!$B$2:$B$5111,"&lt;="&amp;M$3)-$F4704)))</f>
        <v/>
      </c>
      <c r="N4704" s="54">
        <f>IF(OR($B4704="",N$3&lt;$D4704+Настройки!$B$7),0,MAX(0,$E4704-MAX(0,SUMIFS(Тех_Движение!$G$2:$G$5111,Тех_Движение!$D$2:$D$5111,$C4704,Тех_Движение!$B$2:$B$5111,"&lt;="&amp;N$3)-$F4704)))</f>
        <v/>
      </c>
      <c r="O4704" s="54">
        <f>IF(OR($B4704="",O$3&lt;$D4704+Настройки!$B$7),0,MAX(0,$E4704-MAX(0,SUMIFS(Тех_Движение!$G$2:$G$5111,Тех_Движение!$D$2:$D$5111,$C4704,Тех_Движение!$B$2:$B$5111,"&lt;="&amp;O$3)-$F4704)))</f>
        <v/>
      </c>
      <c r="P4704" s="54">
        <f>IF(OR($B4704="",P$3&lt;$D4704+Настройки!$B$7),0,MAX(0,$E4704-MAX(0,SUMIFS(Тех_Движение!$G$2:$G$5111,Тех_Движение!$D$2:$D$5111,$C4704,Тех_Движение!$B$2:$B$5111,"&lt;="&amp;P$3)-$F4704)))</f>
        <v/>
      </c>
      <c r="Q4704" s="54">
        <f>IF(OR($B4704="",Q$3&lt;$D4704+Настройки!$B$7),0,MAX(0,$E4704-MAX(0,SUMIFS(Тех_Движение!$G$2:$G$5111,Тех_Движение!$D$2:$D$5111,$C4704,Тех_Движение!$B$2:$B$5111,"&lt;="&amp;Q$3)-$F4704)))</f>
        <v/>
      </c>
      <c r="R4704" s="54">
        <f>IF($B4704="","",SUM($K4704:$Q4704))</f>
        <v/>
      </c>
      <c r="S4704" s="56">
        <f>IF($B4704="","",VLOOKUP($C4704,Настройки!$A$11:$L$17,9,FALSE))</f>
        <v/>
      </c>
      <c r="T4704" s="56">
        <f>IF($B4704="","",$R4704*$S4704)</f>
        <v/>
      </c>
    </row>
    <row r="4705">
      <c r="A4705" s="20">
        <f>Тех_Движение!$A$4702</f>
        <v/>
      </c>
      <c r="B4705" s="20">
        <f>IF(Тех_Движение!$F$4702&gt;0,Тех_Движение!$I$4702,"")</f>
        <v/>
      </c>
      <c r="C4705" s="20">
        <f>IF($B4705="","",Тех_Движение!$D$4702)</f>
        <v/>
      </c>
      <c r="D4705" s="42">
        <f>IF($B4705="","",Тех_Движение!$B$4702)</f>
        <v/>
      </c>
      <c r="E4705" s="54">
        <f>IF($B4705="","",Тех_Движение!$F$4702)</f>
        <v/>
      </c>
      <c r="F4705" s="54">
        <f>IF($B4705="","",SUMIFS($E$5:$E4704,$C$5:$C4704,$C4705))</f>
        <v/>
      </c>
      <c r="G4705" s="54">
        <f>IF($B4705="","",MAX(0,$E4705-MAX(0,SUMIFS(Тех_Движение!$G$2:$G$5111,Тех_Движение!$D$2:$D$5111,$C4705,Тех_Движение!$B$2:$B$5111,"&lt;="&amp;Настройки!$B$5-1)-$F4705)))</f>
        <v/>
      </c>
      <c r="H4705" s="54">
        <f>IF($B4705="","",IF(AND($D4705&gt;=Настройки!$B$5,$D4705&lt;=Настройки!$B$6),$E4705,0))</f>
        <v/>
      </c>
      <c r="I4705" s="54">
        <f>IF($B4705="","",$G4705+$H4705-$J4705)</f>
        <v/>
      </c>
      <c r="J4705" s="54">
        <f>IF($B4705="","",MAX(0,$E4705-MAX(0,SUMIFS(Тех_Движение!$G$2:$G$5111,Тех_Движение!$D$2:$D$5111,$C4705,Тех_Движение!$B$2:$B$5111,"&lt;="&amp;Настройки!$B$6)-$F4705)))</f>
        <v/>
      </c>
      <c r="K4705" s="54">
        <f>IF(OR($B4705="",K$3&lt;$D4705+Настройки!$B$7),0,MAX(0,$E4705-MAX(0,SUMIFS(Тех_Движение!$G$2:$G$5111,Тех_Движение!$D$2:$D$5111,$C4705,Тех_Движение!$B$2:$B$5111,"&lt;="&amp;K$3)-$F4705)))</f>
        <v/>
      </c>
      <c r="L4705" s="54">
        <f>IF(OR($B4705="",L$3&lt;$D4705+Настройки!$B$7),0,MAX(0,$E4705-MAX(0,SUMIFS(Тех_Движение!$G$2:$G$5111,Тех_Движение!$D$2:$D$5111,$C4705,Тех_Движение!$B$2:$B$5111,"&lt;="&amp;L$3)-$F4705)))</f>
        <v/>
      </c>
      <c r="M4705" s="54">
        <f>IF(OR($B4705="",M$3&lt;$D4705+Настройки!$B$7),0,MAX(0,$E4705-MAX(0,SUMIFS(Тех_Движение!$G$2:$G$5111,Тех_Движение!$D$2:$D$5111,$C4705,Тех_Движение!$B$2:$B$5111,"&lt;="&amp;M$3)-$F4705)))</f>
        <v/>
      </c>
      <c r="N4705" s="54">
        <f>IF(OR($B4705="",N$3&lt;$D4705+Настройки!$B$7),0,MAX(0,$E4705-MAX(0,SUMIFS(Тех_Движение!$G$2:$G$5111,Тех_Движение!$D$2:$D$5111,$C4705,Тех_Движение!$B$2:$B$5111,"&lt;="&amp;N$3)-$F4705)))</f>
        <v/>
      </c>
      <c r="O4705" s="54">
        <f>IF(OR($B4705="",O$3&lt;$D4705+Настройки!$B$7),0,MAX(0,$E4705-MAX(0,SUMIFS(Тех_Движение!$G$2:$G$5111,Тех_Движение!$D$2:$D$5111,$C4705,Тех_Движение!$B$2:$B$5111,"&lt;="&amp;O$3)-$F4705)))</f>
        <v/>
      </c>
      <c r="P4705" s="54">
        <f>IF(OR($B4705="",P$3&lt;$D4705+Настройки!$B$7),0,MAX(0,$E4705-MAX(0,SUMIFS(Тех_Движение!$G$2:$G$5111,Тех_Движение!$D$2:$D$5111,$C4705,Тех_Движение!$B$2:$B$5111,"&lt;="&amp;P$3)-$F4705)))</f>
        <v/>
      </c>
      <c r="Q4705" s="54">
        <f>IF(OR($B4705="",Q$3&lt;$D4705+Настройки!$B$7),0,MAX(0,$E4705-MAX(0,SUMIFS(Тех_Движение!$G$2:$G$5111,Тех_Движение!$D$2:$D$5111,$C4705,Тех_Движение!$B$2:$B$5111,"&lt;="&amp;Q$3)-$F4705)))</f>
        <v/>
      </c>
      <c r="R4705" s="54">
        <f>IF($B4705="","",SUM($K4705:$Q4705))</f>
        <v/>
      </c>
      <c r="S4705" s="56">
        <f>IF($B4705="","",VLOOKUP($C4705,Настройки!$A$11:$L$17,9,FALSE))</f>
        <v/>
      </c>
      <c r="T4705" s="56">
        <f>IF($B4705="","",$R4705*$S4705)</f>
        <v/>
      </c>
    </row>
    <row r="4706">
      <c r="A4706" s="20">
        <f>Тех_Движение!$A$4703</f>
        <v/>
      </c>
      <c r="B4706" s="20">
        <f>IF(Тех_Движение!$F$4703&gt;0,Тех_Движение!$I$4703,"")</f>
        <v/>
      </c>
      <c r="C4706" s="20">
        <f>IF($B4706="","",Тех_Движение!$D$4703)</f>
        <v/>
      </c>
      <c r="D4706" s="42">
        <f>IF($B4706="","",Тех_Движение!$B$4703)</f>
        <v/>
      </c>
      <c r="E4706" s="54">
        <f>IF($B4706="","",Тех_Движение!$F$4703)</f>
        <v/>
      </c>
      <c r="F4706" s="54">
        <f>IF($B4706="","",SUMIFS($E$5:$E4705,$C$5:$C4705,$C4706))</f>
        <v/>
      </c>
      <c r="G4706" s="54">
        <f>IF($B4706="","",MAX(0,$E4706-MAX(0,SUMIFS(Тех_Движение!$G$2:$G$5111,Тех_Движение!$D$2:$D$5111,$C4706,Тех_Движение!$B$2:$B$5111,"&lt;="&amp;Настройки!$B$5-1)-$F4706)))</f>
        <v/>
      </c>
      <c r="H4706" s="54">
        <f>IF($B4706="","",IF(AND($D4706&gt;=Настройки!$B$5,$D4706&lt;=Настройки!$B$6),$E4706,0))</f>
        <v/>
      </c>
      <c r="I4706" s="54">
        <f>IF($B4706="","",$G4706+$H4706-$J4706)</f>
        <v/>
      </c>
      <c r="J4706" s="54">
        <f>IF($B4706="","",MAX(0,$E4706-MAX(0,SUMIFS(Тех_Движение!$G$2:$G$5111,Тех_Движение!$D$2:$D$5111,$C4706,Тех_Движение!$B$2:$B$5111,"&lt;="&amp;Настройки!$B$6)-$F4706)))</f>
        <v/>
      </c>
      <c r="K4706" s="54">
        <f>IF(OR($B4706="",K$3&lt;$D4706+Настройки!$B$7),0,MAX(0,$E4706-MAX(0,SUMIFS(Тех_Движение!$G$2:$G$5111,Тех_Движение!$D$2:$D$5111,$C4706,Тех_Движение!$B$2:$B$5111,"&lt;="&amp;K$3)-$F4706)))</f>
        <v/>
      </c>
      <c r="L4706" s="54">
        <f>IF(OR($B4706="",L$3&lt;$D4706+Настройки!$B$7),0,MAX(0,$E4706-MAX(0,SUMIFS(Тех_Движение!$G$2:$G$5111,Тех_Движение!$D$2:$D$5111,$C4706,Тех_Движение!$B$2:$B$5111,"&lt;="&amp;L$3)-$F4706)))</f>
        <v/>
      </c>
      <c r="M4706" s="54">
        <f>IF(OR($B4706="",M$3&lt;$D4706+Настройки!$B$7),0,MAX(0,$E4706-MAX(0,SUMIFS(Тех_Движение!$G$2:$G$5111,Тех_Движение!$D$2:$D$5111,$C4706,Тех_Движение!$B$2:$B$5111,"&lt;="&amp;M$3)-$F4706)))</f>
        <v/>
      </c>
      <c r="N4706" s="54">
        <f>IF(OR($B4706="",N$3&lt;$D4706+Настройки!$B$7),0,MAX(0,$E4706-MAX(0,SUMIFS(Тех_Движение!$G$2:$G$5111,Тех_Движение!$D$2:$D$5111,$C4706,Тех_Движение!$B$2:$B$5111,"&lt;="&amp;N$3)-$F4706)))</f>
        <v/>
      </c>
      <c r="O4706" s="54">
        <f>IF(OR($B4706="",O$3&lt;$D4706+Настройки!$B$7),0,MAX(0,$E4706-MAX(0,SUMIFS(Тех_Движение!$G$2:$G$5111,Тех_Движение!$D$2:$D$5111,$C4706,Тех_Движение!$B$2:$B$5111,"&lt;="&amp;O$3)-$F4706)))</f>
        <v/>
      </c>
      <c r="P4706" s="54">
        <f>IF(OR($B4706="",P$3&lt;$D4706+Настройки!$B$7),0,MAX(0,$E4706-MAX(0,SUMIFS(Тех_Движение!$G$2:$G$5111,Тех_Движение!$D$2:$D$5111,$C4706,Тех_Движение!$B$2:$B$5111,"&lt;="&amp;P$3)-$F4706)))</f>
        <v/>
      </c>
      <c r="Q4706" s="54">
        <f>IF(OR($B4706="",Q$3&lt;$D4706+Настройки!$B$7),0,MAX(0,$E4706-MAX(0,SUMIFS(Тех_Движение!$G$2:$G$5111,Тех_Движение!$D$2:$D$5111,$C4706,Тех_Движение!$B$2:$B$5111,"&lt;="&amp;Q$3)-$F4706)))</f>
        <v/>
      </c>
      <c r="R4706" s="54">
        <f>IF($B4706="","",SUM($K4706:$Q4706))</f>
        <v/>
      </c>
      <c r="S4706" s="56">
        <f>IF($B4706="","",VLOOKUP($C4706,Настройки!$A$11:$L$17,9,FALSE))</f>
        <v/>
      </c>
      <c r="T4706" s="56">
        <f>IF($B4706="","",$R4706*$S4706)</f>
        <v/>
      </c>
    </row>
    <row r="4707">
      <c r="A4707" s="20">
        <f>Тех_Движение!$A$4704</f>
        <v/>
      </c>
      <c r="B4707" s="20">
        <f>IF(Тех_Движение!$F$4704&gt;0,Тех_Движение!$I$4704,"")</f>
        <v/>
      </c>
      <c r="C4707" s="20">
        <f>IF($B4707="","",Тех_Движение!$D$4704)</f>
        <v/>
      </c>
      <c r="D4707" s="42">
        <f>IF($B4707="","",Тех_Движение!$B$4704)</f>
        <v/>
      </c>
      <c r="E4707" s="54">
        <f>IF($B4707="","",Тех_Движение!$F$4704)</f>
        <v/>
      </c>
      <c r="F4707" s="54">
        <f>IF($B4707="","",SUMIFS($E$5:$E4706,$C$5:$C4706,$C4707))</f>
        <v/>
      </c>
      <c r="G4707" s="54">
        <f>IF($B4707="","",MAX(0,$E4707-MAX(0,SUMIFS(Тех_Движение!$G$2:$G$5111,Тех_Движение!$D$2:$D$5111,$C4707,Тех_Движение!$B$2:$B$5111,"&lt;="&amp;Настройки!$B$5-1)-$F4707)))</f>
        <v/>
      </c>
      <c r="H4707" s="54">
        <f>IF($B4707="","",IF(AND($D4707&gt;=Настройки!$B$5,$D4707&lt;=Настройки!$B$6),$E4707,0))</f>
        <v/>
      </c>
      <c r="I4707" s="54">
        <f>IF($B4707="","",$G4707+$H4707-$J4707)</f>
        <v/>
      </c>
      <c r="J4707" s="54">
        <f>IF($B4707="","",MAX(0,$E4707-MAX(0,SUMIFS(Тех_Движение!$G$2:$G$5111,Тех_Движение!$D$2:$D$5111,$C4707,Тех_Движение!$B$2:$B$5111,"&lt;="&amp;Настройки!$B$6)-$F4707)))</f>
        <v/>
      </c>
      <c r="K4707" s="54">
        <f>IF(OR($B4707="",K$3&lt;$D4707+Настройки!$B$7),0,MAX(0,$E4707-MAX(0,SUMIFS(Тех_Движение!$G$2:$G$5111,Тех_Движение!$D$2:$D$5111,$C4707,Тех_Движение!$B$2:$B$5111,"&lt;="&amp;K$3)-$F4707)))</f>
        <v/>
      </c>
      <c r="L4707" s="54">
        <f>IF(OR($B4707="",L$3&lt;$D4707+Настройки!$B$7),0,MAX(0,$E4707-MAX(0,SUMIFS(Тех_Движение!$G$2:$G$5111,Тех_Движение!$D$2:$D$5111,$C4707,Тех_Движение!$B$2:$B$5111,"&lt;="&amp;L$3)-$F4707)))</f>
        <v/>
      </c>
      <c r="M4707" s="54">
        <f>IF(OR($B4707="",M$3&lt;$D4707+Настройки!$B$7),0,MAX(0,$E4707-MAX(0,SUMIFS(Тех_Движение!$G$2:$G$5111,Тех_Движение!$D$2:$D$5111,$C4707,Тех_Движение!$B$2:$B$5111,"&lt;="&amp;M$3)-$F4707)))</f>
        <v/>
      </c>
      <c r="N4707" s="54">
        <f>IF(OR($B4707="",N$3&lt;$D4707+Настройки!$B$7),0,MAX(0,$E4707-MAX(0,SUMIFS(Тех_Движение!$G$2:$G$5111,Тех_Движение!$D$2:$D$5111,$C4707,Тех_Движение!$B$2:$B$5111,"&lt;="&amp;N$3)-$F4707)))</f>
        <v/>
      </c>
      <c r="O4707" s="54">
        <f>IF(OR($B4707="",O$3&lt;$D4707+Настройки!$B$7),0,MAX(0,$E4707-MAX(0,SUMIFS(Тех_Движение!$G$2:$G$5111,Тех_Движение!$D$2:$D$5111,$C4707,Тех_Движение!$B$2:$B$5111,"&lt;="&amp;O$3)-$F4707)))</f>
        <v/>
      </c>
      <c r="P4707" s="54">
        <f>IF(OR($B4707="",P$3&lt;$D4707+Настройки!$B$7),0,MAX(0,$E4707-MAX(0,SUMIFS(Тех_Движение!$G$2:$G$5111,Тех_Движение!$D$2:$D$5111,$C4707,Тех_Движение!$B$2:$B$5111,"&lt;="&amp;P$3)-$F4707)))</f>
        <v/>
      </c>
      <c r="Q4707" s="54">
        <f>IF(OR($B4707="",Q$3&lt;$D4707+Настройки!$B$7),0,MAX(0,$E4707-MAX(0,SUMIFS(Тех_Движение!$G$2:$G$5111,Тех_Движение!$D$2:$D$5111,$C4707,Тех_Движение!$B$2:$B$5111,"&lt;="&amp;Q$3)-$F4707)))</f>
        <v/>
      </c>
      <c r="R4707" s="54">
        <f>IF($B4707="","",SUM($K4707:$Q4707))</f>
        <v/>
      </c>
      <c r="S4707" s="56">
        <f>IF($B4707="","",VLOOKUP($C4707,Настройки!$A$11:$L$17,9,FALSE))</f>
        <v/>
      </c>
      <c r="T4707" s="56">
        <f>IF($B4707="","",$R4707*$S4707)</f>
        <v/>
      </c>
    </row>
    <row r="4708">
      <c r="A4708" s="20">
        <f>Тех_Движение!$A$4705</f>
        <v/>
      </c>
      <c r="B4708" s="20">
        <f>IF(Тех_Движение!$F$4705&gt;0,Тех_Движение!$I$4705,"")</f>
        <v/>
      </c>
      <c r="C4708" s="20">
        <f>IF($B4708="","",Тех_Движение!$D$4705)</f>
        <v/>
      </c>
      <c r="D4708" s="42">
        <f>IF($B4708="","",Тех_Движение!$B$4705)</f>
        <v/>
      </c>
      <c r="E4708" s="54">
        <f>IF($B4708="","",Тех_Движение!$F$4705)</f>
        <v/>
      </c>
      <c r="F4708" s="54">
        <f>IF($B4708="","",SUMIFS($E$5:$E4707,$C$5:$C4707,$C4708))</f>
        <v/>
      </c>
      <c r="G4708" s="54">
        <f>IF($B4708="","",MAX(0,$E4708-MAX(0,SUMIFS(Тех_Движение!$G$2:$G$5111,Тех_Движение!$D$2:$D$5111,$C4708,Тех_Движение!$B$2:$B$5111,"&lt;="&amp;Настройки!$B$5-1)-$F4708)))</f>
        <v/>
      </c>
      <c r="H4708" s="54">
        <f>IF($B4708="","",IF(AND($D4708&gt;=Настройки!$B$5,$D4708&lt;=Настройки!$B$6),$E4708,0))</f>
        <v/>
      </c>
      <c r="I4708" s="54">
        <f>IF($B4708="","",$G4708+$H4708-$J4708)</f>
        <v/>
      </c>
      <c r="J4708" s="54">
        <f>IF($B4708="","",MAX(0,$E4708-MAX(0,SUMIFS(Тех_Движение!$G$2:$G$5111,Тех_Движение!$D$2:$D$5111,$C4708,Тех_Движение!$B$2:$B$5111,"&lt;="&amp;Настройки!$B$6)-$F4708)))</f>
        <v/>
      </c>
      <c r="K4708" s="54">
        <f>IF(OR($B4708="",K$3&lt;$D4708+Настройки!$B$7),0,MAX(0,$E4708-MAX(0,SUMIFS(Тех_Движение!$G$2:$G$5111,Тех_Движение!$D$2:$D$5111,$C4708,Тех_Движение!$B$2:$B$5111,"&lt;="&amp;K$3)-$F4708)))</f>
        <v/>
      </c>
      <c r="L4708" s="54">
        <f>IF(OR($B4708="",L$3&lt;$D4708+Настройки!$B$7),0,MAX(0,$E4708-MAX(0,SUMIFS(Тех_Движение!$G$2:$G$5111,Тех_Движение!$D$2:$D$5111,$C4708,Тех_Движение!$B$2:$B$5111,"&lt;="&amp;L$3)-$F4708)))</f>
        <v/>
      </c>
      <c r="M4708" s="54">
        <f>IF(OR($B4708="",M$3&lt;$D4708+Настройки!$B$7),0,MAX(0,$E4708-MAX(0,SUMIFS(Тех_Движение!$G$2:$G$5111,Тех_Движение!$D$2:$D$5111,$C4708,Тех_Движение!$B$2:$B$5111,"&lt;="&amp;M$3)-$F4708)))</f>
        <v/>
      </c>
      <c r="N4708" s="54">
        <f>IF(OR($B4708="",N$3&lt;$D4708+Настройки!$B$7),0,MAX(0,$E4708-MAX(0,SUMIFS(Тех_Движение!$G$2:$G$5111,Тех_Движение!$D$2:$D$5111,$C4708,Тех_Движение!$B$2:$B$5111,"&lt;="&amp;N$3)-$F4708)))</f>
        <v/>
      </c>
      <c r="O4708" s="54">
        <f>IF(OR($B4708="",O$3&lt;$D4708+Настройки!$B$7),0,MAX(0,$E4708-MAX(0,SUMIFS(Тех_Движение!$G$2:$G$5111,Тех_Движение!$D$2:$D$5111,$C4708,Тех_Движение!$B$2:$B$5111,"&lt;="&amp;O$3)-$F4708)))</f>
        <v/>
      </c>
      <c r="P4708" s="54">
        <f>IF(OR($B4708="",P$3&lt;$D4708+Настройки!$B$7),0,MAX(0,$E4708-MAX(0,SUMIFS(Тех_Движение!$G$2:$G$5111,Тех_Движение!$D$2:$D$5111,$C4708,Тех_Движение!$B$2:$B$5111,"&lt;="&amp;P$3)-$F4708)))</f>
        <v/>
      </c>
      <c r="Q4708" s="54">
        <f>IF(OR($B4708="",Q$3&lt;$D4708+Настройки!$B$7),0,MAX(0,$E4708-MAX(0,SUMIFS(Тех_Движение!$G$2:$G$5111,Тех_Движение!$D$2:$D$5111,$C4708,Тех_Движение!$B$2:$B$5111,"&lt;="&amp;Q$3)-$F4708)))</f>
        <v/>
      </c>
      <c r="R4708" s="54">
        <f>IF($B4708="","",SUM($K4708:$Q4708))</f>
        <v/>
      </c>
      <c r="S4708" s="56">
        <f>IF($B4708="","",VLOOKUP($C4708,Настройки!$A$11:$L$17,9,FALSE))</f>
        <v/>
      </c>
      <c r="T4708" s="56">
        <f>IF($B4708="","",$R4708*$S4708)</f>
        <v/>
      </c>
    </row>
    <row r="4709">
      <c r="A4709" s="20">
        <f>Тех_Движение!$A$4706</f>
        <v/>
      </c>
      <c r="B4709" s="20">
        <f>IF(Тех_Движение!$F$4706&gt;0,Тех_Движение!$I$4706,"")</f>
        <v/>
      </c>
      <c r="C4709" s="20">
        <f>IF($B4709="","",Тех_Движение!$D$4706)</f>
        <v/>
      </c>
      <c r="D4709" s="42">
        <f>IF($B4709="","",Тех_Движение!$B$4706)</f>
        <v/>
      </c>
      <c r="E4709" s="54">
        <f>IF($B4709="","",Тех_Движение!$F$4706)</f>
        <v/>
      </c>
      <c r="F4709" s="54">
        <f>IF($B4709="","",SUMIFS($E$5:$E4708,$C$5:$C4708,$C4709))</f>
        <v/>
      </c>
      <c r="G4709" s="54">
        <f>IF($B4709="","",MAX(0,$E4709-MAX(0,SUMIFS(Тех_Движение!$G$2:$G$5111,Тех_Движение!$D$2:$D$5111,$C4709,Тех_Движение!$B$2:$B$5111,"&lt;="&amp;Настройки!$B$5-1)-$F4709)))</f>
        <v/>
      </c>
      <c r="H4709" s="54">
        <f>IF($B4709="","",IF(AND($D4709&gt;=Настройки!$B$5,$D4709&lt;=Настройки!$B$6),$E4709,0))</f>
        <v/>
      </c>
      <c r="I4709" s="54">
        <f>IF($B4709="","",$G4709+$H4709-$J4709)</f>
        <v/>
      </c>
      <c r="J4709" s="54">
        <f>IF($B4709="","",MAX(0,$E4709-MAX(0,SUMIFS(Тех_Движение!$G$2:$G$5111,Тех_Движение!$D$2:$D$5111,$C4709,Тех_Движение!$B$2:$B$5111,"&lt;="&amp;Настройки!$B$6)-$F4709)))</f>
        <v/>
      </c>
      <c r="K4709" s="54">
        <f>IF(OR($B4709="",K$3&lt;$D4709+Настройки!$B$7),0,MAX(0,$E4709-MAX(0,SUMIFS(Тех_Движение!$G$2:$G$5111,Тех_Движение!$D$2:$D$5111,$C4709,Тех_Движение!$B$2:$B$5111,"&lt;="&amp;K$3)-$F4709)))</f>
        <v/>
      </c>
      <c r="L4709" s="54">
        <f>IF(OR($B4709="",L$3&lt;$D4709+Настройки!$B$7),0,MAX(0,$E4709-MAX(0,SUMIFS(Тех_Движение!$G$2:$G$5111,Тех_Движение!$D$2:$D$5111,$C4709,Тех_Движение!$B$2:$B$5111,"&lt;="&amp;L$3)-$F4709)))</f>
        <v/>
      </c>
      <c r="M4709" s="54">
        <f>IF(OR($B4709="",M$3&lt;$D4709+Настройки!$B$7),0,MAX(0,$E4709-MAX(0,SUMIFS(Тех_Движение!$G$2:$G$5111,Тех_Движение!$D$2:$D$5111,$C4709,Тех_Движение!$B$2:$B$5111,"&lt;="&amp;M$3)-$F4709)))</f>
        <v/>
      </c>
      <c r="N4709" s="54">
        <f>IF(OR($B4709="",N$3&lt;$D4709+Настройки!$B$7),0,MAX(0,$E4709-MAX(0,SUMIFS(Тех_Движение!$G$2:$G$5111,Тех_Движение!$D$2:$D$5111,$C4709,Тех_Движение!$B$2:$B$5111,"&lt;="&amp;N$3)-$F4709)))</f>
        <v/>
      </c>
      <c r="O4709" s="54">
        <f>IF(OR($B4709="",O$3&lt;$D4709+Настройки!$B$7),0,MAX(0,$E4709-MAX(0,SUMIFS(Тех_Движение!$G$2:$G$5111,Тех_Движение!$D$2:$D$5111,$C4709,Тех_Движение!$B$2:$B$5111,"&lt;="&amp;O$3)-$F4709)))</f>
        <v/>
      </c>
      <c r="P4709" s="54">
        <f>IF(OR($B4709="",P$3&lt;$D4709+Настройки!$B$7),0,MAX(0,$E4709-MAX(0,SUMIFS(Тех_Движение!$G$2:$G$5111,Тех_Движение!$D$2:$D$5111,$C4709,Тех_Движение!$B$2:$B$5111,"&lt;="&amp;P$3)-$F4709)))</f>
        <v/>
      </c>
      <c r="Q4709" s="54">
        <f>IF(OR($B4709="",Q$3&lt;$D4709+Настройки!$B$7),0,MAX(0,$E4709-MAX(0,SUMIFS(Тех_Движение!$G$2:$G$5111,Тех_Движение!$D$2:$D$5111,$C4709,Тех_Движение!$B$2:$B$5111,"&lt;="&amp;Q$3)-$F4709)))</f>
        <v/>
      </c>
      <c r="R4709" s="54">
        <f>IF($B4709="","",SUM($K4709:$Q4709))</f>
        <v/>
      </c>
      <c r="S4709" s="56">
        <f>IF($B4709="","",VLOOKUP($C4709,Настройки!$A$11:$L$17,9,FALSE))</f>
        <v/>
      </c>
      <c r="T4709" s="56">
        <f>IF($B4709="","",$R4709*$S4709)</f>
        <v/>
      </c>
    </row>
    <row r="4710">
      <c r="A4710" s="20">
        <f>Тех_Движение!$A$4707</f>
        <v/>
      </c>
      <c r="B4710" s="20">
        <f>IF(Тех_Движение!$F$4707&gt;0,Тех_Движение!$I$4707,"")</f>
        <v/>
      </c>
      <c r="C4710" s="20">
        <f>IF($B4710="","",Тех_Движение!$D$4707)</f>
        <v/>
      </c>
      <c r="D4710" s="42">
        <f>IF($B4710="","",Тех_Движение!$B$4707)</f>
        <v/>
      </c>
      <c r="E4710" s="54">
        <f>IF($B4710="","",Тех_Движение!$F$4707)</f>
        <v/>
      </c>
      <c r="F4710" s="54">
        <f>IF($B4710="","",SUMIFS($E$5:$E4709,$C$5:$C4709,$C4710))</f>
        <v/>
      </c>
      <c r="G4710" s="54">
        <f>IF($B4710="","",MAX(0,$E4710-MAX(0,SUMIFS(Тех_Движение!$G$2:$G$5111,Тех_Движение!$D$2:$D$5111,$C4710,Тех_Движение!$B$2:$B$5111,"&lt;="&amp;Настройки!$B$5-1)-$F4710)))</f>
        <v/>
      </c>
      <c r="H4710" s="54">
        <f>IF($B4710="","",IF(AND($D4710&gt;=Настройки!$B$5,$D4710&lt;=Настройки!$B$6),$E4710,0))</f>
        <v/>
      </c>
      <c r="I4710" s="54">
        <f>IF($B4710="","",$G4710+$H4710-$J4710)</f>
        <v/>
      </c>
      <c r="J4710" s="54">
        <f>IF($B4710="","",MAX(0,$E4710-MAX(0,SUMIFS(Тех_Движение!$G$2:$G$5111,Тех_Движение!$D$2:$D$5111,$C4710,Тех_Движение!$B$2:$B$5111,"&lt;="&amp;Настройки!$B$6)-$F4710)))</f>
        <v/>
      </c>
      <c r="K4710" s="54">
        <f>IF(OR($B4710="",K$3&lt;$D4710+Настройки!$B$7),0,MAX(0,$E4710-MAX(0,SUMIFS(Тех_Движение!$G$2:$G$5111,Тех_Движение!$D$2:$D$5111,$C4710,Тех_Движение!$B$2:$B$5111,"&lt;="&amp;K$3)-$F4710)))</f>
        <v/>
      </c>
      <c r="L4710" s="54">
        <f>IF(OR($B4710="",L$3&lt;$D4710+Настройки!$B$7),0,MAX(0,$E4710-MAX(0,SUMIFS(Тех_Движение!$G$2:$G$5111,Тех_Движение!$D$2:$D$5111,$C4710,Тех_Движение!$B$2:$B$5111,"&lt;="&amp;L$3)-$F4710)))</f>
        <v/>
      </c>
      <c r="M4710" s="54">
        <f>IF(OR($B4710="",M$3&lt;$D4710+Настройки!$B$7),0,MAX(0,$E4710-MAX(0,SUMIFS(Тех_Движение!$G$2:$G$5111,Тех_Движение!$D$2:$D$5111,$C4710,Тех_Движение!$B$2:$B$5111,"&lt;="&amp;M$3)-$F4710)))</f>
        <v/>
      </c>
      <c r="N4710" s="54">
        <f>IF(OR($B4710="",N$3&lt;$D4710+Настройки!$B$7),0,MAX(0,$E4710-MAX(0,SUMIFS(Тех_Движение!$G$2:$G$5111,Тех_Движение!$D$2:$D$5111,$C4710,Тех_Движение!$B$2:$B$5111,"&lt;="&amp;N$3)-$F4710)))</f>
        <v/>
      </c>
      <c r="O4710" s="54">
        <f>IF(OR($B4710="",O$3&lt;$D4710+Настройки!$B$7),0,MAX(0,$E4710-MAX(0,SUMIFS(Тех_Движение!$G$2:$G$5111,Тех_Движение!$D$2:$D$5111,$C4710,Тех_Движение!$B$2:$B$5111,"&lt;="&amp;O$3)-$F4710)))</f>
        <v/>
      </c>
      <c r="P4710" s="54">
        <f>IF(OR($B4710="",P$3&lt;$D4710+Настройки!$B$7),0,MAX(0,$E4710-MAX(0,SUMIFS(Тех_Движение!$G$2:$G$5111,Тех_Движение!$D$2:$D$5111,$C4710,Тех_Движение!$B$2:$B$5111,"&lt;="&amp;P$3)-$F4710)))</f>
        <v/>
      </c>
      <c r="Q4710" s="54">
        <f>IF(OR($B4710="",Q$3&lt;$D4710+Настройки!$B$7),0,MAX(0,$E4710-MAX(0,SUMIFS(Тех_Движение!$G$2:$G$5111,Тех_Движение!$D$2:$D$5111,$C4710,Тех_Движение!$B$2:$B$5111,"&lt;="&amp;Q$3)-$F4710)))</f>
        <v/>
      </c>
      <c r="R4710" s="54">
        <f>IF($B4710="","",SUM($K4710:$Q4710))</f>
        <v/>
      </c>
      <c r="S4710" s="56">
        <f>IF($B4710="","",VLOOKUP($C4710,Настройки!$A$11:$L$17,9,FALSE))</f>
        <v/>
      </c>
      <c r="T4710" s="56">
        <f>IF($B4710="","",$R4710*$S4710)</f>
        <v/>
      </c>
    </row>
    <row r="4711">
      <c r="A4711" s="20">
        <f>Тех_Движение!$A$4708</f>
        <v/>
      </c>
      <c r="B4711" s="20">
        <f>IF(Тех_Движение!$F$4708&gt;0,Тех_Движение!$I$4708,"")</f>
        <v/>
      </c>
      <c r="C4711" s="20">
        <f>IF($B4711="","",Тех_Движение!$D$4708)</f>
        <v/>
      </c>
      <c r="D4711" s="42">
        <f>IF($B4711="","",Тех_Движение!$B$4708)</f>
        <v/>
      </c>
      <c r="E4711" s="54">
        <f>IF($B4711="","",Тех_Движение!$F$4708)</f>
        <v/>
      </c>
      <c r="F4711" s="54">
        <f>IF($B4711="","",SUMIFS($E$5:$E4710,$C$5:$C4710,$C4711))</f>
        <v/>
      </c>
      <c r="G4711" s="54">
        <f>IF($B4711="","",MAX(0,$E4711-MAX(0,SUMIFS(Тех_Движение!$G$2:$G$5111,Тех_Движение!$D$2:$D$5111,$C4711,Тех_Движение!$B$2:$B$5111,"&lt;="&amp;Настройки!$B$5-1)-$F4711)))</f>
        <v/>
      </c>
      <c r="H4711" s="54">
        <f>IF($B4711="","",IF(AND($D4711&gt;=Настройки!$B$5,$D4711&lt;=Настройки!$B$6),$E4711,0))</f>
        <v/>
      </c>
      <c r="I4711" s="54">
        <f>IF($B4711="","",$G4711+$H4711-$J4711)</f>
        <v/>
      </c>
      <c r="J4711" s="54">
        <f>IF($B4711="","",MAX(0,$E4711-MAX(0,SUMIFS(Тех_Движение!$G$2:$G$5111,Тех_Движение!$D$2:$D$5111,$C4711,Тех_Движение!$B$2:$B$5111,"&lt;="&amp;Настройки!$B$6)-$F4711)))</f>
        <v/>
      </c>
      <c r="K4711" s="54">
        <f>IF(OR($B4711="",K$3&lt;$D4711+Настройки!$B$7),0,MAX(0,$E4711-MAX(0,SUMIFS(Тех_Движение!$G$2:$G$5111,Тех_Движение!$D$2:$D$5111,$C4711,Тех_Движение!$B$2:$B$5111,"&lt;="&amp;K$3)-$F4711)))</f>
        <v/>
      </c>
      <c r="L4711" s="54">
        <f>IF(OR($B4711="",L$3&lt;$D4711+Настройки!$B$7),0,MAX(0,$E4711-MAX(0,SUMIFS(Тех_Движение!$G$2:$G$5111,Тех_Движение!$D$2:$D$5111,$C4711,Тех_Движение!$B$2:$B$5111,"&lt;="&amp;L$3)-$F4711)))</f>
        <v/>
      </c>
      <c r="M4711" s="54">
        <f>IF(OR($B4711="",M$3&lt;$D4711+Настройки!$B$7),0,MAX(0,$E4711-MAX(0,SUMIFS(Тех_Движение!$G$2:$G$5111,Тех_Движение!$D$2:$D$5111,$C4711,Тех_Движение!$B$2:$B$5111,"&lt;="&amp;M$3)-$F4711)))</f>
        <v/>
      </c>
      <c r="N4711" s="54">
        <f>IF(OR($B4711="",N$3&lt;$D4711+Настройки!$B$7),0,MAX(0,$E4711-MAX(0,SUMIFS(Тех_Движение!$G$2:$G$5111,Тех_Движение!$D$2:$D$5111,$C4711,Тех_Движение!$B$2:$B$5111,"&lt;="&amp;N$3)-$F4711)))</f>
        <v/>
      </c>
      <c r="O4711" s="54">
        <f>IF(OR($B4711="",O$3&lt;$D4711+Настройки!$B$7),0,MAX(0,$E4711-MAX(0,SUMIFS(Тех_Движение!$G$2:$G$5111,Тех_Движение!$D$2:$D$5111,$C4711,Тех_Движение!$B$2:$B$5111,"&lt;="&amp;O$3)-$F4711)))</f>
        <v/>
      </c>
      <c r="P4711" s="54">
        <f>IF(OR($B4711="",P$3&lt;$D4711+Настройки!$B$7),0,MAX(0,$E4711-MAX(0,SUMIFS(Тех_Движение!$G$2:$G$5111,Тех_Движение!$D$2:$D$5111,$C4711,Тех_Движение!$B$2:$B$5111,"&lt;="&amp;P$3)-$F4711)))</f>
        <v/>
      </c>
      <c r="Q4711" s="54">
        <f>IF(OR($B4711="",Q$3&lt;$D4711+Настройки!$B$7),0,MAX(0,$E4711-MAX(0,SUMIFS(Тех_Движение!$G$2:$G$5111,Тех_Движение!$D$2:$D$5111,$C4711,Тех_Движение!$B$2:$B$5111,"&lt;="&amp;Q$3)-$F4711)))</f>
        <v/>
      </c>
      <c r="R4711" s="54">
        <f>IF($B4711="","",SUM($K4711:$Q4711))</f>
        <v/>
      </c>
      <c r="S4711" s="56">
        <f>IF($B4711="","",VLOOKUP($C4711,Настройки!$A$11:$L$17,9,FALSE))</f>
        <v/>
      </c>
      <c r="T4711" s="56">
        <f>IF($B4711="","",$R4711*$S4711)</f>
        <v/>
      </c>
    </row>
    <row r="4712">
      <c r="A4712" s="20">
        <f>Тех_Движение!$A$4709</f>
        <v/>
      </c>
      <c r="B4712" s="20">
        <f>IF(Тех_Движение!$F$4709&gt;0,Тех_Движение!$I$4709,"")</f>
        <v/>
      </c>
      <c r="C4712" s="20">
        <f>IF($B4712="","",Тех_Движение!$D$4709)</f>
        <v/>
      </c>
      <c r="D4712" s="42">
        <f>IF($B4712="","",Тех_Движение!$B$4709)</f>
        <v/>
      </c>
      <c r="E4712" s="54">
        <f>IF($B4712="","",Тех_Движение!$F$4709)</f>
        <v/>
      </c>
      <c r="F4712" s="54">
        <f>IF($B4712="","",SUMIFS($E$5:$E4711,$C$5:$C4711,$C4712))</f>
        <v/>
      </c>
      <c r="G4712" s="54">
        <f>IF($B4712="","",MAX(0,$E4712-MAX(0,SUMIFS(Тех_Движение!$G$2:$G$5111,Тех_Движение!$D$2:$D$5111,$C4712,Тех_Движение!$B$2:$B$5111,"&lt;="&amp;Настройки!$B$5-1)-$F4712)))</f>
        <v/>
      </c>
      <c r="H4712" s="54">
        <f>IF($B4712="","",IF(AND($D4712&gt;=Настройки!$B$5,$D4712&lt;=Настройки!$B$6),$E4712,0))</f>
        <v/>
      </c>
      <c r="I4712" s="54">
        <f>IF($B4712="","",$G4712+$H4712-$J4712)</f>
        <v/>
      </c>
      <c r="J4712" s="54">
        <f>IF($B4712="","",MAX(0,$E4712-MAX(0,SUMIFS(Тех_Движение!$G$2:$G$5111,Тех_Движение!$D$2:$D$5111,$C4712,Тех_Движение!$B$2:$B$5111,"&lt;="&amp;Настройки!$B$6)-$F4712)))</f>
        <v/>
      </c>
      <c r="K4712" s="54">
        <f>IF(OR($B4712="",K$3&lt;$D4712+Настройки!$B$7),0,MAX(0,$E4712-MAX(0,SUMIFS(Тех_Движение!$G$2:$G$5111,Тех_Движение!$D$2:$D$5111,$C4712,Тех_Движение!$B$2:$B$5111,"&lt;="&amp;K$3)-$F4712)))</f>
        <v/>
      </c>
      <c r="L4712" s="54">
        <f>IF(OR($B4712="",L$3&lt;$D4712+Настройки!$B$7),0,MAX(0,$E4712-MAX(0,SUMIFS(Тех_Движение!$G$2:$G$5111,Тех_Движение!$D$2:$D$5111,$C4712,Тех_Движение!$B$2:$B$5111,"&lt;="&amp;L$3)-$F4712)))</f>
        <v/>
      </c>
      <c r="M4712" s="54">
        <f>IF(OR($B4712="",M$3&lt;$D4712+Настройки!$B$7),0,MAX(0,$E4712-MAX(0,SUMIFS(Тех_Движение!$G$2:$G$5111,Тех_Движение!$D$2:$D$5111,$C4712,Тех_Движение!$B$2:$B$5111,"&lt;="&amp;M$3)-$F4712)))</f>
        <v/>
      </c>
      <c r="N4712" s="54">
        <f>IF(OR($B4712="",N$3&lt;$D4712+Настройки!$B$7),0,MAX(0,$E4712-MAX(0,SUMIFS(Тех_Движение!$G$2:$G$5111,Тех_Движение!$D$2:$D$5111,$C4712,Тех_Движение!$B$2:$B$5111,"&lt;="&amp;N$3)-$F4712)))</f>
        <v/>
      </c>
      <c r="O4712" s="54">
        <f>IF(OR($B4712="",O$3&lt;$D4712+Настройки!$B$7),0,MAX(0,$E4712-MAX(0,SUMIFS(Тех_Движение!$G$2:$G$5111,Тех_Движение!$D$2:$D$5111,$C4712,Тех_Движение!$B$2:$B$5111,"&lt;="&amp;O$3)-$F4712)))</f>
        <v/>
      </c>
      <c r="P4712" s="54">
        <f>IF(OR($B4712="",P$3&lt;$D4712+Настройки!$B$7),0,MAX(0,$E4712-MAX(0,SUMIFS(Тех_Движение!$G$2:$G$5111,Тех_Движение!$D$2:$D$5111,$C4712,Тех_Движение!$B$2:$B$5111,"&lt;="&amp;P$3)-$F4712)))</f>
        <v/>
      </c>
      <c r="Q4712" s="54">
        <f>IF(OR($B4712="",Q$3&lt;$D4712+Настройки!$B$7),0,MAX(0,$E4712-MAX(0,SUMIFS(Тех_Движение!$G$2:$G$5111,Тех_Движение!$D$2:$D$5111,$C4712,Тех_Движение!$B$2:$B$5111,"&lt;="&amp;Q$3)-$F4712)))</f>
        <v/>
      </c>
      <c r="R4712" s="54">
        <f>IF($B4712="","",SUM($K4712:$Q4712))</f>
        <v/>
      </c>
      <c r="S4712" s="56">
        <f>IF($B4712="","",VLOOKUP($C4712,Настройки!$A$11:$L$17,9,FALSE))</f>
        <v/>
      </c>
      <c r="T4712" s="56">
        <f>IF($B4712="","",$R4712*$S4712)</f>
        <v/>
      </c>
    </row>
    <row r="4713">
      <c r="A4713" s="20">
        <f>Тех_Движение!$A$4710</f>
        <v/>
      </c>
      <c r="B4713" s="20">
        <f>IF(Тех_Движение!$F$4710&gt;0,Тех_Движение!$I$4710,"")</f>
        <v/>
      </c>
      <c r="C4713" s="20">
        <f>IF($B4713="","",Тех_Движение!$D$4710)</f>
        <v/>
      </c>
      <c r="D4713" s="42">
        <f>IF($B4713="","",Тех_Движение!$B$4710)</f>
        <v/>
      </c>
      <c r="E4713" s="54">
        <f>IF($B4713="","",Тех_Движение!$F$4710)</f>
        <v/>
      </c>
      <c r="F4713" s="54">
        <f>IF($B4713="","",SUMIFS($E$5:$E4712,$C$5:$C4712,$C4713))</f>
        <v/>
      </c>
      <c r="G4713" s="54">
        <f>IF($B4713="","",MAX(0,$E4713-MAX(0,SUMIFS(Тех_Движение!$G$2:$G$5111,Тех_Движение!$D$2:$D$5111,$C4713,Тех_Движение!$B$2:$B$5111,"&lt;="&amp;Настройки!$B$5-1)-$F4713)))</f>
        <v/>
      </c>
      <c r="H4713" s="54">
        <f>IF($B4713="","",IF(AND($D4713&gt;=Настройки!$B$5,$D4713&lt;=Настройки!$B$6),$E4713,0))</f>
        <v/>
      </c>
      <c r="I4713" s="54">
        <f>IF($B4713="","",$G4713+$H4713-$J4713)</f>
        <v/>
      </c>
      <c r="J4713" s="54">
        <f>IF($B4713="","",MAX(0,$E4713-MAX(0,SUMIFS(Тех_Движение!$G$2:$G$5111,Тех_Движение!$D$2:$D$5111,$C4713,Тех_Движение!$B$2:$B$5111,"&lt;="&amp;Настройки!$B$6)-$F4713)))</f>
        <v/>
      </c>
      <c r="K4713" s="54">
        <f>IF(OR($B4713="",K$3&lt;$D4713+Настройки!$B$7),0,MAX(0,$E4713-MAX(0,SUMIFS(Тех_Движение!$G$2:$G$5111,Тех_Движение!$D$2:$D$5111,$C4713,Тех_Движение!$B$2:$B$5111,"&lt;="&amp;K$3)-$F4713)))</f>
        <v/>
      </c>
      <c r="L4713" s="54">
        <f>IF(OR($B4713="",L$3&lt;$D4713+Настройки!$B$7),0,MAX(0,$E4713-MAX(0,SUMIFS(Тех_Движение!$G$2:$G$5111,Тех_Движение!$D$2:$D$5111,$C4713,Тех_Движение!$B$2:$B$5111,"&lt;="&amp;L$3)-$F4713)))</f>
        <v/>
      </c>
      <c r="M4713" s="54">
        <f>IF(OR($B4713="",M$3&lt;$D4713+Настройки!$B$7),0,MAX(0,$E4713-MAX(0,SUMIFS(Тех_Движение!$G$2:$G$5111,Тех_Движение!$D$2:$D$5111,$C4713,Тех_Движение!$B$2:$B$5111,"&lt;="&amp;M$3)-$F4713)))</f>
        <v/>
      </c>
      <c r="N4713" s="54">
        <f>IF(OR($B4713="",N$3&lt;$D4713+Настройки!$B$7),0,MAX(0,$E4713-MAX(0,SUMIFS(Тех_Движение!$G$2:$G$5111,Тех_Движение!$D$2:$D$5111,$C4713,Тех_Движение!$B$2:$B$5111,"&lt;="&amp;N$3)-$F4713)))</f>
        <v/>
      </c>
      <c r="O4713" s="54">
        <f>IF(OR($B4713="",O$3&lt;$D4713+Настройки!$B$7),0,MAX(0,$E4713-MAX(0,SUMIFS(Тех_Движение!$G$2:$G$5111,Тех_Движение!$D$2:$D$5111,$C4713,Тех_Движение!$B$2:$B$5111,"&lt;="&amp;O$3)-$F4713)))</f>
        <v/>
      </c>
      <c r="P4713" s="54">
        <f>IF(OR($B4713="",P$3&lt;$D4713+Настройки!$B$7),0,MAX(0,$E4713-MAX(0,SUMIFS(Тех_Движение!$G$2:$G$5111,Тех_Движение!$D$2:$D$5111,$C4713,Тех_Движение!$B$2:$B$5111,"&lt;="&amp;P$3)-$F4713)))</f>
        <v/>
      </c>
      <c r="Q4713" s="54">
        <f>IF(OR($B4713="",Q$3&lt;$D4713+Настройки!$B$7),0,MAX(0,$E4713-MAX(0,SUMIFS(Тех_Движение!$G$2:$G$5111,Тех_Движение!$D$2:$D$5111,$C4713,Тех_Движение!$B$2:$B$5111,"&lt;="&amp;Q$3)-$F4713)))</f>
        <v/>
      </c>
      <c r="R4713" s="54">
        <f>IF($B4713="","",SUM($K4713:$Q4713))</f>
        <v/>
      </c>
      <c r="S4713" s="56">
        <f>IF($B4713="","",VLOOKUP($C4713,Настройки!$A$11:$L$17,9,FALSE))</f>
        <v/>
      </c>
      <c r="T4713" s="56">
        <f>IF($B4713="","",$R4713*$S4713)</f>
        <v/>
      </c>
    </row>
    <row r="4714">
      <c r="A4714" s="20">
        <f>Тех_Движение!$A$4711</f>
        <v/>
      </c>
      <c r="B4714" s="20">
        <f>IF(Тех_Движение!$F$4711&gt;0,Тех_Движение!$I$4711,"")</f>
        <v/>
      </c>
      <c r="C4714" s="20">
        <f>IF($B4714="","",Тех_Движение!$D$4711)</f>
        <v/>
      </c>
      <c r="D4714" s="42">
        <f>IF($B4714="","",Тех_Движение!$B$4711)</f>
        <v/>
      </c>
      <c r="E4714" s="54">
        <f>IF($B4714="","",Тех_Движение!$F$4711)</f>
        <v/>
      </c>
      <c r="F4714" s="54">
        <f>IF($B4714="","",SUMIFS($E$5:$E4713,$C$5:$C4713,$C4714))</f>
        <v/>
      </c>
      <c r="G4714" s="54">
        <f>IF($B4714="","",MAX(0,$E4714-MAX(0,SUMIFS(Тех_Движение!$G$2:$G$5111,Тех_Движение!$D$2:$D$5111,$C4714,Тех_Движение!$B$2:$B$5111,"&lt;="&amp;Настройки!$B$5-1)-$F4714)))</f>
        <v/>
      </c>
      <c r="H4714" s="54">
        <f>IF($B4714="","",IF(AND($D4714&gt;=Настройки!$B$5,$D4714&lt;=Настройки!$B$6),$E4714,0))</f>
        <v/>
      </c>
      <c r="I4714" s="54">
        <f>IF($B4714="","",$G4714+$H4714-$J4714)</f>
        <v/>
      </c>
      <c r="J4714" s="54">
        <f>IF($B4714="","",MAX(0,$E4714-MAX(0,SUMIFS(Тех_Движение!$G$2:$G$5111,Тех_Движение!$D$2:$D$5111,$C4714,Тех_Движение!$B$2:$B$5111,"&lt;="&amp;Настройки!$B$6)-$F4714)))</f>
        <v/>
      </c>
      <c r="K4714" s="54">
        <f>IF(OR($B4714="",K$3&lt;$D4714+Настройки!$B$7),0,MAX(0,$E4714-MAX(0,SUMIFS(Тех_Движение!$G$2:$G$5111,Тех_Движение!$D$2:$D$5111,$C4714,Тех_Движение!$B$2:$B$5111,"&lt;="&amp;K$3)-$F4714)))</f>
        <v/>
      </c>
      <c r="L4714" s="54">
        <f>IF(OR($B4714="",L$3&lt;$D4714+Настройки!$B$7),0,MAX(0,$E4714-MAX(0,SUMIFS(Тех_Движение!$G$2:$G$5111,Тех_Движение!$D$2:$D$5111,$C4714,Тех_Движение!$B$2:$B$5111,"&lt;="&amp;L$3)-$F4714)))</f>
        <v/>
      </c>
      <c r="M4714" s="54">
        <f>IF(OR($B4714="",M$3&lt;$D4714+Настройки!$B$7),0,MAX(0,$E4714-MAX(0,SUMIFS(Тех_Движение!$G$2:$G$5111,Тех_Движение!$D$2:$D$5111,$C4714,Тех_Движение!$B$2:$B$5111,"&lt;="&amp;M$3)-$F4714)))</f>
        <v/>
      </c>
      <c r="N4714" s="54">
        <f>IF(OR($B4714="",N$3&lt;$D4714+Настройки!$B$7),0,MAX(0,$E4714-MAX(0,SUMIFS(Тех_Движение!$G$2:$G$5111,Тех_Движение!$D$2:$D$5111,$C4714,Тех_Движение!$B$2:$B$5111,"&lt;="&amp;N$3)-$F4714)))</f>
        <v/>
      </c>
      <c r="O4714" s="54">
        <f>IF(OR($B4714="",O$3&lt;$D4714+Настройки!$B$7),0,MAX(0,$E4714-MAX(0,SUMIFS(Тех_Движение!$G$2:$G$5111,Тех_Движение!$D$2:$D$5111,$C4714,Тех_Движение!$B$2:$B$5111,"&lt;="&amp;O$3)-$F4714)))</f>
        <v/>
      </c>
      <c r="P4714" s="54">
        <f>IF(OR($B4714="",P$3&lt;$D4714+Настройки!$B$7),0,MAX(0,$E4714-MAX(0,SUMIFS(Тех_Движение!$G$2:$G$5111,Тех_Движение!$D$2:$D$5111,$C4714,Тех_Движение!$B$2:$B$5111,"&lt;="&amp;P$3)-$F4714)))</f>
        <v/>
      </c>
      <c r="Q4714" s="54">
        <f>IF(OR($B4714="",Q$3&lt;$D4714+Настройки!$B$7),0,MAX(0,$E4714-MAX(0,SUMIFS(Тех_Движение!$G$2:$G$5111,Тех_Движение!$D$2:$D$5111,$C4714,Тех_Движение!$B$2:$B$5111,"&lt;="&amp;Q$3)-$F4714)))</f>
        <v/>
      </c>
      <c r="R4714" s="54">
        <f>IF($B4714="","",SUM($K4714:$Q4714))</f>
        <v/>
      </c>
      <c r="S4714" s="56">
        <f>IF($B4714="","",VLOOKUP($C4714,Настройки!$A$11:$L$17,9,FALSE))</f>
        <v/>
      </c>
      <c r="T4714" s="56">
        <f>IF($B4714="","",$R4714*$S4714)</f>
        <v/>
      </c>
    </row>
    <row r="4715">
      <c r="A4715" s="20">
        <f>Тех_Движение!$A$4712</f>
        <v/>
      </c>
      <c r="B4715" s="20">
        <f>IF(Тех_Движение!$F$4712&gt;0,Тех_Движение!$I$4712,"")</f>
        <v/>
      </c>
      <c r="C4715" s="20">
        <f>IF($B4715="","",Тех_Движение!$D$4712)</f>
        <v/>
      </c>
      <c r="D4715" s="42">
        <f>IF($B4715="","",Тех_Движение!$B$4712)</f>
        <v/>
      </c>
      <c r="E4715" s="54">
        <f>IF($B4715="","",Тех_Движение!$F$4712)</f>
        <v/>
      </c>
      <c r="F4715" s="54">
        <f>IF($B4715="","",SUMIFS($E$5:$E4714,$C$5:$C4714,$C4715))</f>
        <v/>
      </c>
      <c r="G4715" s="54">
        <f>IF($B4715="","",MAX(0,$E4715-MAX(0,SUMIFS(Тех_Движение!$G$2:$G$5111,Тех_Движение!$D$2:$D$5111,$C4715,Тех_Движение!$B$2:$B$5111,"&lt;="&amp;Настройки!$B$5-1)-$F4715)))</f>
        <v/>
      </c>
      <c r="H4715" s="54">
        <f>IF($B4715="","",IF(AND($D4715&gt;=Настройки!$B$5,$D4715&lt;=Настройки!$B$6),$E4715,0))</f>
        <v/>
      </c>
      <c r="I4715" s="54">
        <f>IF($B4715="","",$G4715+$H4715-$J4715)</f>
        <v/>
      </c>
      <c r="J4715" s="54">
        <f>IF($B4715="","",MAX(0,$E4715-MAX(0,SUMIFS(Тех_Движение!$G$2:$G$5111,Тех_Движение!$D$2:$D$5111,$C4715,Тех_Движение!$B$2:$B$5111,"&lt;="&amp;Настройки!$B$6)-$F4715)))</f>
        <v/>
      </c>
      <c r="K4715" s="54">
        <f>IF(OR($B4715="",K$3&lt;$D4715+Настройки!$B$7),0,MAX(0,$E4715-MAX(0,SUMIFS(Тех_Движение!$G$2:$G$5111,Тех_Движение!$D$2:$D$5111,$C4715,Тех_Движение!$B$2:$B$5111,"&lt;="&amp;K$3)-$F4715)))</f>
        <v/>
      </c>
      <c r="L4715" s="54">
        <f>IF(OR($B4715="",L$3&lt;$D4715+Настройки!$B$7),0,MAX(0,$E4715-MAX(0,SUMIFS(Тех_Движение!$G$2:$G$5111,Тех_Движение!$D$2:$D$5111,$C4715,Тех_Движение!$B$2:$B$5111,"&lt;="&amp;L$3)-$F4715)))</f>
        <v/>
      </c>
      <c r="M4715" s="54">
        <f>IF(OR($B4715="",M$3&lt;$D4715+Настройки!$B$7),0,MAX(0,$E4715-MAX(0,SUMIFS(Тех_Движение!$G$2:$G$5111,Тех_Движение!$D$2:$D$5111,$C4715,Тех_Движение!$B$2:$B$5111,"&lt;="&amp;M$3)-$F4715)))</f>
        <v/>
      </c>
      <c r="N4715" s="54">
        <f>IF(OR($B4715="",N$3&lt;$D4715+Настройки!$B$7),0,MAX(0,$E4715-MAX(0,SUMIFS(Тех_Движение!$G$2:$G$5111,Тех_Движение!$D$2:$D$5111,$C4715,Тех_Движение!$B$2:$B$5111,"&lt;="&amp;N$3)-$F4715)))</f>
        <v/>
      </c>
      <c r="O4715" s="54">
        <f>IF(OR($B4715="",O$3&lt;$D4715+Настройки!$B$7),0,MAX(0,$E4715-MAX(0,SUMIFS(Тех_Движение!$G$2:$G$5111,Тех_Движение!$D$2:$D$5111,$C4715,Тех_Движение!$B$2:$B$5111,"&lt;="&amp;O$3)-$F4715)))</f>
        <v/>
      </c>
      <c r="P4715" s="54">
        <f>IF(OR($B4715="",P$3&lt;$D4715+Настройки!$B$7),0,MAX(0,$E4715-MAX(0,SUMIFS(Тех_Движение!$G$2:$G$5111,Тех_Движение!$D$2:$D$5111,$C4715,Тех_Движение!$B$2:$B$5111,"&lt;="&amp;P$3)-$F4715)))</f>
        <v/>
      </c>
      <c r="Q4715" s="54">
        <f>IF(OR($B4715="",Q$3&lt;$D4715+Настройки!$B$7),0,MAX(0,$E4715-MAX(0,SUMIFS(Тех_Движение!$G$2:$G$5111,Тех_Движение!$D$2:$D$5111,$C4715,Тех_Движение!$B$2:$B$5111,"&lt;="&amp;Q$3)-$F4715)))</f>
        <v/>
      </c>
      <c r="R4715" s="54">
        <f>IF($B4715="","",SUM($K4715:$Q4715))</f>
        <v/>
      </c>
      <c r="S4715" s="56">
        <f>IF($B4715="","",VLOOKUP($C4715,Настройки!$A$11:$L$17,9,FALSE))</f>
        <v/>
      </c>
      <c r="T4715" s="56">
        <f>IF($B4715="","",$R4715*$S4715)</f>
        <v/>
      </c>
    </row>
    <row r="4716">
      <c r="A4716" s="20">
        <f>Тех_Движение!$A$4713</f>
        <v/>
      </c>
      <c r="B4716" s="20">
        <f>IF(Тех_Движение!$F$4713&gt;0,Тех_Движение!$I$4713,"")</f>
        <v/>
      </c>
      <c r="C4716" s="20">
        <f>IF($B4716="","",Тех_Движение!$D$4713)</f>
        <v/>
      </c>
      <c r="D4716" s="42">
        <f>IF($B4716="","",Тех_Движение!$B$4713)</f>
        <v/>
      </c>
      <c r="E4716" s="54">
        <f>IF($B4716="","",Тех_Движение!$F$4713)</f>
        <v/>
      </c>
      <c r="F4716" s="54">
        <f>IF($B4716="","",SUMIFS($E$5:$E4715,$C$5:$C4715,$C4716))</f>
        <v/>
      </c>
      <c r="G4716" s="54">
        <f>IF($B4716="","",MAX(0,$E4716-MAX(0,SUMIFS(Тех_Движение!$G$2:$G$5111,Тех_Движение!$D$2:$D$5111,$C4716,Тех_Движение!$B$2:$B$5111,"&lt;="&amp;Настройки!$B$5-1)-$F4716)))</f>
        <v/>
      </c>
      <c r="H4716" s="54">
        <f>IF($B4716="","",IF(AND($D4716&gt;=Настройки!$B$5,$D4716&lt;=Настройки!$B$6),$E4716,0))</f>
        <v/>
      </c>
      <c r="I4716" s="54">
        <f>IF($B4716="","",$G4716+$H4716-$J4716)</f>
        <v/>
      </c>
      <c r="J4716" s="54">
        <f>IF($B4716="","",MAX(0,$E4716-MAX(0,SUMIFS(Тех_Движение!$G$2:$G$5111,Тех_Движение!$D$2:$D$5111,$C4716,Тех_Движение!$B$2:$B$5111,"&lt;="&amp;Настройки!$B$6)-$F4716)))</f>
        <v/>
      </c>
      <c r="K4716" s="54">
        <f>IF(OR($B4716="",K$3&lt;$D4716+Настройки!$B$7),0,MAX(0,$E4716-MAX(0,SUMIFS(Тех_Движение!$G$2:$G$5111,Тех_Движение!$D$2:$D$5111,$C4716,Тех_Движение!$B$2:$B$5111,"&lt;="&amp;K$3)-$F4716)))</f>
        <v/>
      </c>
      <c r="L4716" s="54">
        <f>IF(OR($B4716="",L$3&lt;$D4716+Настройки!$B$7),0,MAX(0,$E4716-MAX(0,SUMIFS(Тех_Движение!$G$2:$G$5111,Тех_Движение!$D$2:$D$5111,$C4716,Тех_Движение!$B$2:$B$5111,"&lt;="&amp;L$3)-$F4716)))</f>
        <v/>
      </c>
      <c r="M4716" s="54">
        <f>IF(OR($B4716="",M$3&lt;$D4716+Настройки!$B$7),0,MAX(0,$E4716-MAX(0,SUMIFS(Тех_Движение!$G$2:$G$5111,Тех_Движение!$D$2:$D$5111,$C4716,Тех_Движение!$B$2:$B$5111,"&lt;="&amp;M$3)-$F4716)))</f>
        <v/>
      </c>
      <c r="N4716" s="54">
        <f>IF(OR($B4716="",N$3&lt;$D4716+Настройки!$B$7),0,MAX(0,$E4716-MAX(0,SUMIFS(Тех_Движение!$G$2:$G$5111,Тех_Движение!$D$2:$D$5111,$C4716,Тех_Движение!$B$2:$B$5111,"&lt;="&amp;N$3)-$F4716)))</f>
        <v/>
      </c>
      <c r="O4716" s="54">
        <f>IF(OR($B4716="",O$3&lt;$D4716+Настройки!$B$7),0,MAX(0,$E4716-MAX(0,SUMIFS(Тех_Движение!$G$2:$G$5111,Тех_Движение!$D$2:$D$5111,$C4716,Тех_Движение!$B$2:$B$5111,"&lt;="&amp;O$3)-$F4716)))</f>
        <v/>
      </c>
      <c r="P4716" s="54">
        <f>IF(OR($B4716="",P$3&lt;$D4716+Настройки!$B$7),0,MAX(0,$E4716-MAX(0,SUMIFS(Тех_Движение!$G$2:$G$5111,Тех_Движение!$D$2:$D$5111,$C4716,Тех_Движение!$B$2:$B$5111,"&lt;="&amp;P$3)-$F4716)))</f>
        <v/>
      </c>
      <c r="Q4716" s="54">
        <f>IF(OR($B4716="",Q$3&lt;$D4716+Настройки!$B$7),0,MAX(0,$E4716-MAX(0,SUMIFS(Тех_Движение!$G$2:$G$5111,Тех_Движение!$D$2:$D$5111,$C4716,Тех_Движение!$B$2:$B$5111,"&lt;="&amp;Q$3)-$F4716)))</f>
        <v/>
      </c>
      <c r="R4716" s="54">
        <f>IF($B4716="","",SUM($K4716:$Q4716))</f>
        <v/>
      </c>
      <c r="S4716" s="56">
        <f>IF($B4716="","",VLOOKUP($C4716,Настройки!$A$11:$L$17,9,FALSE))</f>
        <v/>
      </c>
      <c r="T4716" s="56">
        <f>IF($B4716="","",$R4716*$S4716)</f>
        <v/>
      </c>
    </row>
    <row r="4717">
      <c r="A4717" s="20">
        <f>Тех_Движение!$A$4714</f>
        <v/>
      </c>
      <c r="B4717" s="20">
        <f>IF(Тех_Движение!$F$4714&gt;0,Тех_Движение!$I$4714,"")</f>
        <v/>
      </c>
      <c r="C4717" s="20">
        <f>IF($B4717="","",Тех_Движение!$D$4714)</f>
        <v/>
      </c>
      <c r="D4717" s="42">
        <f>IF($B4717="","",Тех_Движение!$B$4714)</f>
        <v/>
      </c>
      <c r="E4717" s="54">
        <f>IF($B4717="","",Тех_Движение!$F$4714)</f>
        <v/>
      </c>
      <c r="F4717" s="54">
        <f>IF($B4717="","",SUMIFS($E$5:$E4716,$C$5:$C4716,$C4717))</f>
        <v/>
      </c>
      <c r="G4717" s="54">
        <f>IF($B4717="","",MAX(0,$E4717-MAX(0,SUMIFS(Тех_Движение!$G$2:$G$5111,Тех_Движение!$D$2:$D$5111,$C4717,Тех_Движение!$B$2:$B$5111,"&lt;="&amp;Настройки!$B$5-1)-$F4717)))</f>
        <v/>
      </c>
      <c r="H4717" s="54">
        <f>IF($B4717="","",IF(AND($D4717&gt;=Настройки!$B$5,$D4717&lt;=Настройки!$B$6),$E4717,0))</f>
        <v/>
      </c>
      <c r="I4717" s="54">
        <f>IF($B4717="","",$G4717+$H4717-$J4717)</f>
        <v/>
      </c>
      <c r="J4717" s="54">
        <f>IF($B4717="","",MAX(0,$E4717-MAX(0,SUMIFS(Тех_Движение!$G$2:$G$5111,Тех_Движение!$D$2:$D$5111,$C4717,Тех_Движение!$B$2:$B$5111,"&lt;="&amp;Настройки!$B$6)-$F4717)))</f>
        <v/>
      </c>
      <c r="K4717" s="54">
        <f>IF(OR($B4717="",K$3&lt;$D4717+Настройки!$B$7),0,MAX(0,$E4717-MAX(0,SUMIFS(Тех_Движение!$G$2:$G$5111,Тех_Движение!$D$2:$D$5111,$C4717,Тех_Движение!$B$2:$B$5111,"&lt;="&amp;K$3)-$F4717)))</f>
        <v/>
      </c>
      <c r="L4717" s="54">
        <f>IF(OR($B4717="",L$3&lt;$D4717+Настройки!$B$7),0,MAX(0,$E4717-MAX(0,SUMIFS(Тех_Движение!$G$2:$G$5111,Тех_Движение!$D$2:$D$5111,$C4717,Тех_Движение!$B$2:$B$5111,"&lt;="&amp;L$3)-$F4717)))</f>
        <v/>
      </c>
      <c r="M4717" s="54">
        <f>IF(OR($B4717="",M$3&lt;$D4717+Настройки!$B$7),0,MAX(0,$E4717-MAX(0,SUMIFS(Тех_Движение!$G$2:$G$5111,Тех_Движение!$D$2:$D$5111,$C4717,Тех_Движение!$B$2:$B$5111,"&lt;="&amp;M$3)-$F4717)))</f>
        <v/>
      </c>
      <c r="N4717" s="54">
        <f>IF(OR($B4717="",N$3&lt;$D4717+Настройки!$B$7),0,MAX(0,$E4717-MAX(0,SUMIFS(Тех_Движение!$G$2:$G$5111,Тех_Движение!$D$2:$D$5111,$C4717,Тех_Движение!$B$2:$B$5111,"&lt;="&amp;N$3)-$F4717)))</f>
        <v/>
      </c>
      <c r="O4717" s="54">
        <f>IF(OR($B4717="",O$3&lt;$D4717+Настройки!$B$7),0,MAX(0,$E4717-MAX(0,SUMIFS(Тех_Движение!$G$2:$G$5111,Тех_Движение!$D$2:$D$5111,$C4717,Тех_Движение!$B$2:$B$5111,"&lt;="&amp;O$3)-$F4717)))</f>
        <v/>
      </c>
      <c r="P4717" s="54">
        <f>IF(OR($B4717="",P$3&lt;$D4717+Настройки!$B$7),0,MAX(0,$E4717-MAX(0,SUMIFS(Тех_Движение!$G$2:$G$5111,Тех_Движение!$D$2:$D$5111,$C4717,Тех_Движение!$B$2:$B$5111,"&lt;="&amp;P$3)-$F4717)))</f>
        <v/>
      </c>
      <c r="Q4717" s="54">
        <f>IF(OR($B4717="",Q$3&lt;$D4717+Настройки!$B$7),0,MAX(0,$E4717-MAX(0,SUMIFS(Тех_Движение!$G$2:$G$5111,Тех_Движение!$D$2:$D$5111,$C4717,Тех_Движение!$B$2:$B$5111,"&lt;="&amp;Q$3)-$F4717)))</f>
        <v/>
      </c>
      <c r="R4717" s="54">
        <f>IF($B4717="","",SUM($K4717:$Q4717))</f>
        <v/>
      </c>
      <c r="S4717" s="56">
        <f>IF($B4717="","",VLOOKUP($C4717,Настройки!$A$11:$L$17,9,FALSE))</f>
        <v/>
      </c>
      <c r="T4717" s="56">
        <f>IF($B4717="","",$R4717*$S4717)</f>
        <v/>
      </c>
    </row>
    <row r="4718">
      <c r="A4718" s="20">
        <f>Тех_Движение!$A$4715</f>
        <v/>
      </c>
      <c r="B4718" s="20">
        <f>IF(Тех_Движение!$F$4715&gt;0,Тех_Движение!$I$4715,"")</f>
        <v/>
      </c>
      <c r="C4718" s="20">
        <f>IF($B4718="","",Тех_Движение!$D$4715)</f>
        <v/>
      </c>
      <c r="D4718" s="42">
        <f>IF($B4718="","",Тех_Движение!$B$4715)</f>
        <v/>
      </c>
      <c r="E4718" s="54">
        <f>IF($B4718="","",Тех_Движение!$F$4715)</f>
        <v/>
      </c>
      <c r="F4718" s="54">
        <f>IF($B4718="","",SUMIFS($E$5:$E4717,$C$5:$C4717,$C4718))</f>
        <v/>
      </c>
      <c r="G4718" s="54">
        <f>IF($B4718="","",MAX(0,$E4718-MAX(0,SUMIFS(Тех_Движение!$G$2:$G$5111,Тех_Движение!$D$2:$D$5111,$C4718,Тех_Движение!$B$2:$B$5111,"&lt;="&amp;Настройки!$B$5-1)-$F4718)))</f>
        <v/>
      </c>
      <c r="H4718" s="54">
        <f>IF($B4718="","",IF(AND($D4718&gt;=Настройки!$B$5,$D4718&lt;=Настройки!$B$6),$E4718,0))</f>
        <v/>
      </c>
      <c r="I4718" s="54">
        <f>IF($B4718="","",$G4718+$H4718-$J4718)</f>
        <v/>
      </c>
      <c r="J4718" s="54">
        <f>IF($B4718="","",MAX(0,$E4718-MAX(0,SUMIFS(Тех_Движение!$G$2:$G$5111,Тех_Движение!$D$2:$D$5111,$C4718,Тех_Движение!$B$2:$B$5111,"&lt;="&amp;Настройки!$B$6)-$F4718)))</f>
        <v/>
      </c>
      <c r="K4718" s="54">
        <f>IF(OR($B4718="",K$3&lt;$D4718+Настройки!$B$7),0,MAX(0,$E4718-MAX(0,SUMIFS(Тех_Движение!$G$2:$G$5111,Тех_Движение!$D$2:$D$5111,$C4718,Тех_Движение!$B$2:$B$5111,"&lt;="&amp;K$3)-$F4718)))</f>
        <v/>
      </c>
      <c r="L4718" s="54">
        <f>IF(OR($B4718="",L$3&lt;$D4718+Настройки!$B$7),0,MAX(0,$E4718-MAX(0,SUMIFS(Тех_Движение!$G$2:$G$5111,Тех_Движение!$D$2:$D$5111,$C4718,Тех_Движение!$B$2:$B$5111,"&lt;="&amp;L$3)-$F4718)))</f>
        <v/>
      </c>
      <c r="M4718" s="54">
        <f>IF(OR($B4718="",M$3&lt;$D4718+Настройки!$B$7),0,MAX(0,$E4718-MAX(0,SUMIFS(Тех_Движение!$G$2:$G$5111,Тех_Движение!$D$2:$D$5111,$C4718,Тех_Движение!$B$2:$B$5111,"&lt;="&amp;M$3)-$F4718)))</f>
        <v/>
      </c>
      <c r="N4718" s="54">
        <f>IF(OR($B4718="",N$3&lt;$D4718+Настройки!$B$7),0,MAX(0,$E4718-MAX(0,SUMIFS(Тех_Движение!$G$2:$G$5111,Тех_Движение!$D$2:$D$5111,$C4718,Тех_Движение!$B$2:$B$5111,"&lt;="&amp;N$3)-$F4718)))</f>
        <v/>
      </c>
      <c r="O4718" s="54">
        <f>IF(OR($B4718="",O$3&lt;$D4718+Настройки!$B$7),0,MAX(0,$E4718-MAX(0,SUMIFS(Тех_Движение!$G$2:$G$5111,Тех_Движение!$D$2:$D$5111,$C4718,Тех_Движение!$B$2:$B$5111,"&lt;="&amp;O$3)-$F4718)))</f>
        <v/>
      </c>
      <c r="P4718" s="54">
        <f>IF(OR($B4718="",P$3&lt;$D4718+Настройки!$B$7),0,MAX(0,$E4718-MAX(0,SUMIFS(Тех_Движение!$G$2:$G$5111,Тех_Движение!$D$2:$D$5111,$C4718,Тех_Движение!$B$2:$B$5111,"&lt;="&amp;P$3)-$F4718)))</f>
        <v/>
      </c>
      <c r="Q4718" s="54">
        <f>IF(OR($B4718="",Q$3&lt;$D4718+Настройки!$B$7),0,MAX(0,$E4718-MAX(0,SUMIFS(Тех_Движение!$G$2:$G$5111,Тех_Движение!$D$2:$D$5111,$C4718,Тех_Движение!$B$2:$B$5111,"&lt;="&amp;Q$3)-$F4718)))</f>
        <v/>
      </c>
      <c r="R4718" s="54">
        <f>IF($B4718="","",SUM($K4718:$Q4718))</f>
        <v/>
      </c>
      <c r="S4718" s="56">
        <f>IF($B4718="","",VLOOKUP($C4718,Настройки!$A$11:$L$17,9,FALSE))</f>
        <v/>
      </c>
      <c r="T4718" s="56">
        <f>IF($B4718="","",$R4718*$S4718)</f>
        <v/>
      </c>
    </row>
    <row r="4719">
      <c r="A4719" s="20">
        <f>Тех_Движение!$A$4716</f>
        <v/>
      </c>
      <c r="B4719" s="20">
        <f>IF(Тех_Движение!$F$4716&gt;0,Тех_Движение!$I$4716,"")</f>
        <v/>
      </c>
      <c r="C4719" s="20">
        <f>IF($B4719="","",Тех_Движение!$D$4716)</f>
        <v/>
      </c>
      <c r="D4719" s="42">
        <f>IF($B4719="","",Тех_Движение!$B$4716)</f>
        <v/>
      </c>
      <c r="E4719" s="54">
        <f>IF($B4719="","",Тех_Движение!$F$4716)</f>
        <v/>
      </c>
      <c r="F4719" s="54">
        <f>IF($B4719="","",SUMIFS($E$5:$E4718,$C$5:$C4718,$C4719))</f>
        <v/>
      </c>
      <c r="G4719" s="54">
        <f>IF($B4719="","",MAX(0,$E4719-MAX(0,SUMIFS(Тех_Движение!$G$2:$G$5111,Тех_Движение!$D$2:$D$5111,$C4719,Тех_Движение!$B$2:$B$5111,"&lt;="&amp;Настройки!$B$5-1)-$F4719)))</f>
        <v/>
      </c>
      <c r="H4719" s="54">
        <f>IF($B4719="","",IF(AND($D4719&gt;=Настройки!$B$5,$D4719&lt;=Настройки!$B$6),$E4719,0))</f>
        <v/>
      </c>
      <c r="I4719" s="54">
        <f>IF($B4719="","",$G4719+$H4719-$J4719)</f>
        <v/>
      </c>
      <c r="J4719" s="54">
        <f>IF($B4719="","",MAX(0,$E4719-MAX(0,SUMIFS(Тех_Движение!$G$2:$G$5111,Тех_Движение!$D$2:$D$5111,$C4719,Тех_Движение!$B$2:$B$5111,"&lt;="&amp;Настройки!$B$6)-$F4719)))</f>
        <v/>
      </c>
      <c r="K4719" s="54">
        <f>IF(OR($B4719="",K$3&lt;$D4719+Настройки!$B$7),0,MAX(0,$E4719-MAX(0,SUMIFS(Тех_Движение!$G$2:$G$5111,Тех_Движение!$D$2:$D$5111,$C4719,Тех_Движение!$B$2:$B$5111,"&lt;="&amp;K$3)-$F4719)))</f>
        <v/>
      </c>
      <c r="L4719" s="54">
        <f>IF(OR($B4719="",L$3&lt;$D4719+Настройки!$B$7),0,MAX(0,$E4719-MAX(0,SUMIFS(Тех_Движение!$G$2:$G$5111,Тех_Движение!$D$2:$D$5111,$C4719,Тех_Движение!$B$2:$B$5111,"&lt;="&amp;L$3)-$F4719)))</f>
        <v/>
      </c>
      <c r="M4719" s="54">
        <f>IF(OR($B4719="",M$3&lt;$D4719+Настройки!$B$7),0,MAX(0,$E4719-MAX(0,SUMIFS(Тех_Движение!$G$2:$G$5111,Тех_Движение!$D$2:$D$5111,$C4719,Тех_Движение!$B$2:$B$5111,"&lt;="&amp;M$3)-$F4719)))</f>
        <v/>
      </c>
      <c r="N4719" s="54">
        <f>IF(OR($B4719="",N$3&lt;$D4719+Настройки!$B$7),0,MAX(0,$E4719-MAX(0,SUMIFS(Тех_Движение!$G$2:$G$5111,Тех_Движение!$D$2:$D$5111,$C4719,Тех_Движение!$B$2:$B$5111,"&lt;="&amp;N$3)-$F4719)))</f>
        <v/>
      </c>
      <c r="O4719" s="54">
        <f>IF(OR($B4719="",O$3&lt;$D4719+Настройки!$B$7),0,MAX(0,$E4719-MAX(0,SUMIFS(Тех_Движение!$G$2:$G$5111,Тех_Движение!$D$2:$D$5111,$C4719,Тех_Движение!$B$2:$B$5111,"&lt;="&amp;O$3)-$F4719)))</f>
        <v/>
      </c>
      <c r="P4719" s="54">
        <f>IF(OR($B4719="",P$3&lt;$D4719+Настройки!$B$7),0,MAX(0,$E4719-MAX(0,SUMIFS(Тех_Движение!$G$2:$G$5111,Тех_Движение!$D$2:$D$5111,$C4719,Тех_Движение!$B$2:$B$5111,"&lt;="&amp;P$3)-$F4719)))</f>
        <v/>
      </c>
      <c r="Q4719" s="54">
        <f>IF(OR($B4719="",Q$3&lt;$D4719+Настройки!$B$7),0,MAX(0,$E4719-MAX(0,SUMIFS(Тех_Движение!$G$2:$G$5111,Тех_Движение!$D$2:$D$5111,$C4719,Тех_Движение!$B$2:$B$5111,"&lt;="&amp;Q$3)-$F4719)))</f>
        <v/>
      </c>
      <c r="R4719" s="54">
        <f>IF($B4719="","",SUM($K4719:$Q4719))</f>
        <v/>
      </c>
      <c r="S4719" s="56">
        <f>IF($B4719="","",VLOOKUP($C4719,Настройки!$A$11:$L$17,9,FALSE))</f>
        <v/>
      </c>
      <c r="T4719" s="56">
        <f>IF($B4719="","",$R4719*$S4719)</f>
        <v/>
      </c>
    </row>
    <row r="4720">
      <c r="A4720" s="20">
        <f>Тех_Движение!$A$4717</f>
        <v/>
      </c>
      <c r="B4720" s="20">
        <f>IF(Тех_Движение!$F$4717&gt;0,Тех_Движение!$I$4717,"")</f>
        <v/>
      </c>
      <c r="C4720" s="20">
        <f>IF($B4720="","",Тех_Движение!$D$4717)</f>
        <v/>
      </c>
      <c r="D4720" s="42">
        <f>IF($B4720="","",Тех_Движение!$B$4717)</f>
        <v/>
      </c>
      <c r="E4720" s="54">
        <f>IF($B4720="","",Тех_Движение!$F$4717)</f>
        <v/>
      </c>
      <c r="F4720" s="54">
        <f>IF($B4720="","",SUMIFS($E$5:$E4719,$C$5:$C4719,$C4720))</f>
        <v/>
      </c>
      <c r="G4720" s="54">
        <f>IF($B4720="","",MAX(0,$E4720-MAX(0,SUMIFS(Тех_Движение!$G$2:$G$5111,Тех_Движение!$D$2:$D$5111,$C4720,Тех_Движение!$B$2:$B$5111,"&lt;="&amp;Настройки!$B$5-1)-$F4720)))</f>
        <v/>
      </c>
      <c r="H4720" s="54">
        <f>IF($B4720="","",IF(AND($D4720&gt;=Настройки!$B$5,$D4720&lt;=Настройки!$B$6),$E4720,0))</f>
        <v/>
      </c>
      <c r="I4720" s="54">
        <f>IF($B4720="","",$G4720+$H4720-$J4720)</f>
        <v/>
      </c>
      <c r="J4720" s="54">
        <f>IF($B4720="","",MAX(0,$E4720-MAX(0,SUMIFS(Тех_Движение!$G$2:$G$5111,Тех_Движение!$D$2:$D$5111,$C4720,Тех_Движение!$B$2:$B$5111,"&lt;="&amp;Настройки!$B$6)-$F4720)))</f>
        <v/>
      </c>
      <c r="K4720" s="54">
        <f>IF(OR($B4720="",K$3&lt;$D4720+Настройки!$B$7),0,MAX(0,$E4720-MAX(0,SUMIFS(Тех_Движение!$G$2:$G$5111,Тех_Движение!$D$2:$D$5111,$C4720,Тех_Движение!$B$2:$B$5111,"&lt;="&amp;K$3)-$F4720)))</f>
        <v/>
      </c>
      <c r="L4720" s="54">
        <f>IF(OR($B4720="",L$3&lt;$D4720+Настройки!$B$7),0,MAX(0,$E4720-MAX(0,SUMIFS(Тех_Движение!$G$2:$G$5111,Тех_Движение!$D$2:$D$5111,$C4720,Тех_Движение!$B$2:$B$5111,"&lt;="&amp;L$3)-$F4720)))</f>
        <v/>
      </c>
      <c r="M4720" s="54">
        <f>IF(OR($B4720="",M$3&lt;$D4720+Настройки!$B$7),0,MAX(0,$E4720-MAX(0,SUMIFS(Тех_Движение!$G$2:$G$5111,Тех_Движение!$D$2:$D$5111,$C4720,Тех_Движение!$B$2:$B$5111,"&lt;="&amp;M$3)-$F4720)))</f>
        <v/>
      </c>
      <c r="N4720" s="54">
        <f>IF(OR($B4720="",N$3&lt;$D4720+Настройки!$B$7),0,MAX(0,$E4720-MAX(0,SUMIFS(Тех_Движение!$G$2:$G$5111,Тех_Движение!$D$2:$D$5111,$C4720,Тех_Движение!$B$2:$B$5111,"&lt;="&amp;N$3)-$F4720)))</f>
        <v/>
      </c>
      <c r="O4720" s="54">
        <f>IF(OR($B4720="",O$3&lt;$D4720+Настройки!$B$7),0,MAX(0,$E4720-MAX(0,SUMIFS(Тех_Движение!$G$2:$G$5111,Тех_Движение!$D$2:$D$5111,$C4720,Тех_Движение!$B$2:$B$5111,"&lt;="&amp;O$3)-$F4720)))</f>
        <v/>
      </c>
      <c r="P4720" s="54">
        <f>IF(OR($B4720="",P$3&lt;$D4720+Настройки!$B$7),0,MAX(0,$E4720-MAX(0,SUMIFS(Тех_Движение!$G$2:$G$5111,Тех_Движение!$D$2:$D$5111,$C4720,Тех_Движение!$B$2:$B$5111,"&lt;="&amp;P$3)-$F4720)))</f>
        <v/>
      </c>
      <c r="Q4720" s="54">
        <f>IF(OR($B4720="",Q$3&lt;$D4720+Настройки!$B$7),0,MAX(0,$E4720-MAX(0,SUMIFS(Тех_Движение!$G$2:$G$5111,Тех_Движение!$D$2:$D$5111,$C4720,Тех_Движение!$B$2:$B$5111,"&lt;="&amp;Q$3)-$F4720)))</f>
        <v/>
      </c>
      <c r="R4720" s="54">
        <f>IF($B4720="","",SUM($K4720:$Q4720))</f>
        <v/>
      </c>
      <c r="S4720" s="56">
        <f>IF($B4720="","",VLOOKUP($C4720,Настройки!$A$11:$L$17,9,FALSE))</f>
        <v/>
      </c>
      <c r="T4720" s="56">
        <f>IF($B4720="","",$R4720*$S4720)</f>
        <v/>
      </c>
    </row>
    <row r="4721">
      <c r="A4721" s="20">
        <f>Тех_Движение!$A$4718</f>
        <v/>
      </c>
      <c r="B4721" s="20">
        <f>IF(Тех_Движение!$F$4718&gt;0,Тех_Движение!$I$4718,"")</f>
        <v/>
      </c>
      <c r="C4721" s="20">
        <f>IF($B4721="","",Тех_Движение!$D$4718)</f>
        <v/>
      </c>
      <c r="D4721" s="42">
        <f>IF($B4721="","",Тех_Движение!$B$4718)</f>
        <v/>
      </c>
      <c r="E4721" s="54">
        <f>IF($B4721="","",Тех_Движение!$F$4718)</f>
        <v/>
      </c>
      <c r="F4721" s="54">
        <f>IF($B4721="","",SUMIFS($E$5:$E4720,$C$5:$C4720,$C4721))</f>
        <v/>
      </c>
      <c r="G4721" s="54">
        <f>IF($B4721="","",MAX(0,$E4721-MAX(0,SUMIFS(Тех_Движение!$G$2:$G$5111,Тех_Движение!$D$2:$D$5111,$C4721,Тех_Движение!$B$2:$B$5111,"&lt;="&amp;Настройки!$B$5-1)-$F4721)))</f>
        <v/>
      </c>
      <c r="H4721" s="54">
        <f>IF($B4721="","",IF(AND($D4721&gt;=Настройки!$B$5,$D4721&lt;=Настройки!$B$6),$E4721,0))</f>
        <v/>
      </c>
      <c r="I4721" s="54">
        <f>IF($B4721="","",$G4721+$H4721-$J4721)</f>
        <v/>
      </c>
      <c r="J4721" s="54">
        <f>IF($B4721="","",MAX(0,$E4721-MAX(0,SUMIFS(Тех_Движение!$G$2:$G$5111,Тех_Движение!$D$2:$D$5111,$C4721,Тех_Движение!$B$2:$B$5111,"&lt;="&amp;Настройки!$B$6)-$F4721)))</f>
        <v/>
      </c>
      <c r="K4721" s="54">
        <f>IF(OR($B4721="",K$3&lt;$D4721+Настройки!$B$7),0,MAX(0,$E4721-MAX(0,SUMIFS(Тех_Движение!$G$2:$G$5111,Тех_Движение!$D$2:$D$5111,$C4721,Тех_Движение!$B$2:$B$5111,"&lt;="&amp;K$3)-$F4721)))</f>
        <v/>
      </c>
      <c r="L4721" s="54">
        <f>IF(OR($B4721="",L$3&lt;$D4721+Настройки!$B$7),0,MAX(0,$E4721-MAX(0,SUMIFS(Тех_Движение!$G$2:$G$5111,Тех_Движение!$D$2:$D$5111,$C4721,Тех_Движение!$B$2:$B$5111,"&lt;="&amp;L$3)-$F4721)))</f>
        <v/>
      </c>
      <c r="M4721" s="54">
        <f>IF(OR($B4721="",M$3&lt;$D4721+Настройки!$B$7),0,MAX(0,$E4721-MAX(0,SUMIFS(Тех_Движение!$G$2:$G$5111,Тех_Движение!$D$2:$D$5111,$C4721,Тех_Движение!$B$2:$B$5111,"&lt;="&amp;M$3)-$F4721)))</f>
        <v/>
      </c>
      <c r="N4721" s="54">
        <f>IF(OR($B4721="",N$3&lt;$D4721+Настройки!$B$7),0,MAX(0,$E4721-MAX(0,SUMIFS(Тех_Движение!$G$2:$G$5111,Тех_Движение!$D$2:$D$5111,$C4721,Тех_Движение!$B$2:$B$5111,"&lt;="&amp;N$3)-$F4721)))</f>
        <v/>
      </c>
      <c r="O4721" s="54">
        <f>IF(OR($B4721="",O$3&lt;$D4721+Настройки!$B$7),0,MAX(0,$E4721-MAX(0,SUMIFS(Тех_Движение!$G$2:$G$5111,Тех_Движение!$D$2:$D$5111,$C4721,Тех_Движение!$B$2:$B$5111,"&lt;="&amp;O$3)-$F4721)))</f>
        <v/>
      </c>
      <c r="P4721" s="54">
        <f>IF(OR($B4721="",P$3&lt;$D4721+Настройки!$B$7),0,MAX(0,$E4721-MAX(0,SUMIFS(Тех_Движение!$G$2:$G$5111,Тех_Движение!$D$2:$D$5111,$C4721,Тех_Движение!$B$2:$B$5111,"&lt;="&amp;P$3)-$F4721)))</f>
        <v/>
      </c>
      <c r="Q4721" s="54">
        <f>IF(OR($B4721="",Q$3&lt;$D4721+Настройки!$B$7),0,MAX(0,$E4721-MAX(0,SUMIFS(Тех_Движение!$G$2:$G$5111,Тех_Движение!$D$2:$D$5111,$C4721,Тех_Движение!$B$2:$B$5111,"&lt;="&amp;Q$3)-$F4721)))</f>
        <v/>
      </c>
      <c r="R4721" s="54">
        <f>IF($B4721="","",SUM($K4721:$Q4721))</f>
        <v/>
      </c>
      <c r="S4721" s="56">
        <f>IF($B4721="","",VLOOKUP($C4721,Настройки!$A$11:$L$17,9,FALSE))</f>
        <v/>
      </c>
      <c r="T4721" s="56">
        <f>IF($B4721="","",$R4721*$S4721)</f>
        <v/>
      </c>
    </row>
    <row r="4722">
      <c r="A4722" s="20">
        <f>Тех_Движение!$A$4719</f>
        <v/>
      </c>
      <c r="B4722" s="20">
        <f>IF(Тех_Движение!$F$4719&gt;0,Тех_Движение!$I$4719,"")</f>
        <v/>
      </c>
      <c r="C4722" s="20">
        <f>IF($B4722="","",Тех_Движение!$D$4719)</f>
        <v/>
      </c>
      <c r="D4722" s="42">
        <f>IF($B4722="","",Тех_Движение!$B$4719)</f>
        <v/>
      </c>
      <c r="E4722" s="54">
        <f>IF($B4722="","",Тех_Движение!$F$4719)</f>
        <v/>
      </c>
      <c r="F4722" s="54">
        <f>IF($B4722="","",SUMIFS($E$5:$E4721,$C$5:$C4721,$C4722))</f>
        <v/>
      </c>
      <c r="G4722" s="54">
        <f>IF($B4722="","",MAX(0,$E4722-MAX(0,SUMIFS(Тех_Движение!$G$2:$G$5111,Тех_Движение!$D$2:$D$5111,$C4722,Тех_Движение!$B$2:$B$5111,"&lt;="&amp;Настройки!$B$5-1)-$F4722)))</f>
        <v/>
      </c>
      <c r="H4722" s="54">
        <f>IF($B4722="","",IF(AND($D4722&gt;=Настройки!$B$5,$D4722&lt;=Настройки!$B$6),$E4722,0))</f>
        <v/>
      </c>
      <c r="I4722" s="54">
        <f>IF($B4722="","",$G4722+$H4722-$J4722)</f>
        <v/>
      </c>
      <c r="J4722" s="54">
        <f>IF($B4722="","",MAX(0,$E4722-MAX(0,SUMIFS(Тех_Движение!$G$2:$G$5111,Тех_Движение!$D$2:$D$5111,$C4722,Тех_Движение!$B$2:$B$5111,"&lt;="&amp;Настройки!$B$6)-$F4722)))</f>
        <v/>
      </c>
      <c r="K4722" s="54">
        <f>IF(OR($B4722="",K$3&lt;$D4722+Настройки!$B$7),0,MAX(0,$E4722-MAX(0,SUMIFS(Тех_Движение!$G$2:$G$5111,Тех_Движение!$D$2:$D$5111,$C4722,Тех_Движение!$B$2:$B$5111,"&lt;="&amp;K$3)-$F4722)))</f>
        <v/>
      </c>
      <c r="L4722" s="54">
        <f>IF(OR($B4722="",L$3&lt;$D4722+Настройки!$B$7),0,MAX(0,$E4722-MAX(0,SUMIFS(Тех_Движение!$G$2:$G$5111,Тех_Движение!$D$2:$D$5111,$C4722,Тех_Движение!$B$2:$B$5111,"&lt;="&amp;L$3)-$F4722)))</f>
        <v/>
      </c>
      <c r="M4722" s="54">
        <f>IF(OR($B4722="",M$3&lt;$D4722+Настройки!$B$7),0,MAX(0,$E4722-MAX(0,SUMIFS(Тех_Движение!$G$2:$G$5111,Тех_Движение!$D$2:$D$5111,$C4722,Тех_Движение!$B$2:$B$5111,"&lt;="&amp;M$3)-$F4722)))</f>
        <v/>
      </c>
      <c r="N4722" s="54">
        <f>IF(OR($B4722="",N$3&lt;$D4722+Настройки!$B$7),0,MAX(0,$E4722-MAX(0,SUMIFS(Тех_Движение!$G$2:$G$5111,Тех_Движение!$D$2:$D$5111,$C4722,Тех_Движение!$B$2:$B$5111,"&lt;="&amp;N$3)-$F4722)))</f>
        <v/>
      </c>
      <c r="O4722" s="54">
        <f>IF(OR($B4722="",O$3&lt;$D4722+Настройки!$B$7),0,MAX(0,$E4722-MAX(0,SUMIFS(Тех_Движение!$G$2:$G$5111,Тех_Движение!$D$2:$D$5111,$C4722,Тех_Движение!$B$2:$B$5111,"&lt;="&amp;O$3)-$F4722)))</f>
        <v/>
      </c>
      <c r="P4722" s="54">
        <f>IF(OR($B4722="",P$3&lt;$D4722+Настройки!$B$7),0,MAX(0,$E4722-MAX(0,SUMIFS(Тех_Движение!$G$2:$G$5111,Тех_Движение!$D$2:$D$5111,$C4722,Тех_Движение!$B$2:$B$5111,"&lt;="&amp;P$3)-$F4722)))</f>
        <v/>
      </c>
      <c r="Q4722" s="54">
        <f>IF(OR($B4722="",Q$3&lt;$D4722+Настройки!$B$7),0,MAX(0,$E4722-MAX(0,SUMIFS(Тех_Движение!$G$2:$G$5111,Тех_Движение!$D$2:$D$5111,$C4722,Тех_Движение!$B$2:$B$5111,"&lt;="&amp;Q$3)-$F4722)))</f>
        <v/>
      </c>
      <c r="R4722" s="54">
        <f>IF($B4722="","",SUM($K4722:$Q4722))</f>
        <v/>
      </c>
      <c r="S4722" s="56">
        <f>IF($B4722="","",VLOOKUP($C4722,Настройки!$A$11:$L$17,9,FALSE))</f>
        <v/>
      </c>
      <c r="T4722" s="56">
        <f>IF($B4722="","",$R4722*$S4722)</f>
        <v/>
      </c>
    </row>
    <row r="4723">
      <c r="A4723" s="20">
        <f>Тех_Движение!$A$4720</f>
        <v/>
      </c>
      <c r="B4723" s="20">
        <f>IF(Тех_Движение!$F$4720&gt;0,Тех_Движение!$I$4720,"")</f>
        <v/>
      </c>
      <c r="C4723" s="20">
        <f>IF($B4723="","",Тех_Движение!$D$4720)</f>
        <v/>
      </c>
      <c r="D4723" s="42">
        <f>IF($B4723="","",Тех_Движение!$B$4720)</f>
        <v/>
      </c>
      <c r="E4723" s="54">
        <f>IF($B4723="","",Тех_Движение!$F$4720)</f>
        <v/>
      </c>
      <c r="F4723" s="54">
        <f>IF($B4723="","",SUMIFS($E$5:$E4722,$C$5:$C4722,$C4723))</f>
        <v/>
      </c>
      <c r="G4723" s="54">
        <f>IF($B4723="","",MAX(0,$E4723-MAX(0,SUMIFS(Тех_Движение!$G$2:$G$5111,Тех_Движение!$D$2:$D$5111,$C4723,Тех_Движение!$B$2:$B$5111,"&lt;="&amp;Настройки!$B$5-1)-$F4723)))</f>
        <v/>
      </c>
      <c r="H4723" s="54">
        <f>IF($B4723="","",IF(AND($D4723&gt;=Настройки!$B$5,$D4723&lt;=Настройки!$B$6),$E4723,0))</f>
        <v/>
      </c>
      <c r="I4723" s="54">
        <f>IF($B4723="","",$G4723+$H4723-$J4723)</f>
        <v/>
      </c>
      <c r="J4723" s="54">
        <f>IF($B4723="","",MAX(0,$E4723-MAX(0,SUMIFS(Тех_Движение!$G$2:$G$5111,Тех_Движение!$D$2:$D$5111,$C4723,Тех_Движение!$B$2:$B$5111,"&lt;="&amp;Настройки!$B$6)-$F4723)))</f>
        <v/>
      </c>
      <c r="K4723" s="54">
        <f>IF(OR($B4723="",K$3&lt;$D4723+Настройки!$B$7),0,MAX(0,$E4723-MAX(0,SUMIFS(Тех_Движение!$G$2:$G$5111,Тех_Движение!$D$2:$D$5111,$C4723,Тех_Движение!$B$2:$B$5111,"&lt;="&amp;K$3)-$F4723)))</f>
        <v/>
      </c>
      <c r="L4723" s="54">
        <f>IF(OR($B4723="",L$3&lt;$D4723+Настройки!$B$7),0,MAX(0,$E4723-MAX(0,SUMIFS(Тех_Движение!$G$2:$G$5111,Тех_Движение!$D$2:$D$5111,$C4723,Тех_Движение!$B$2:$B$5111,"&lt;="&amp;L$3)-$F4723)))</f>
        <v/>
      </c>
      <c r="M4723" s="54">
        <f>IF(OR($B4723="",M$3&lt;$D4723+Настройки!$B$7),0,MAX(0,$E4723-MAX(0,SUMIFS(Тех_Движение!$G$2:$G$5111,Тех_Движение!$D$2:$D$5111,$C4723,Тех_Движение!$B$2:$B$5111,"&lt;="&amp;M$3)-$F4723)))</f>
        <v/>
      </c>
      <c r="N4723" s="54">
        <f>IF(OR($B4723="",N$3&lt;$D4723+Настройки!$B$7),0,MAX(0,$E4723-MAX(0,SUMIFS(Тех_Движение!$G$2:$G$5111,Тех_Движение!$D$2:$D$5111,$C4723,Тех_Движение!$B$2:$B$5111,"&lt;="&amp;N$3)-$F4723)))</f>
        <v/>
      </c>
      <c r="O4723" s="54">
        <f>IF(OR($B4723="",O$3&lt;$D4723+Настройки!$B$7),0,MAX(0,$E4723-MAX(0,SUMIFS(Тех_Движение!$G$2:$G$5111,Тех_Движение!$D$2:$D$5111,$C4723,Тех_Движение!$B$2:$B$5111,"&lt;="&amp;O$3)-$F4723)))</f>
        <v/>
      </c>
      <c r="P4723" s="54">
        <f>IF(OR($B4723="",P$3&lt;$D4723+Настройки!$B$7),0,MAX(0,$E4723-MAX(0,SUMIFS(Тех_Движение!$G$2:$G$5111,Тех_Движение!$D$2:$D$5111,$C4723,Тех_Движение!$B$2:$B$5111,"&lt;="&amp;P$3)-$F4723)))</f>
        <v/>
      </c>
      <c r="Q4723" s="54">
        <f>IF(OR($B4723="",Q$3&lt;$D4723+Настройки!$B$7),0,MAX(0,$E4723-MAX(0,SUMIFS(Тех_Движение!$G$2:$G$5111,Тех_Движение!$D$2:$D$5111,$C4723,Тех_Движение!$B$2:$B$5111,"&lt;="&amp;Q$3)-$F4723)))</f>
        <v/>
      </c>
      <c r="R4723" s="54">
        <f>IF($B4723="","",SUM($K4723:$Q4723))</f>
        <v/>
      </c>
      <c r="S4723" s="56">
        <f>IF($B4723="","",VLOOKUP($C4723,Настройки!$A$11:$L$17,9,FALSE))</f>
        <v/>
      </c>
      <c r="T4723" s="56">
        <f>IF($B4723="","",$R4723*$S4723)</f>
        <v/>
      </c>
    </row>
    <row r="4724">
      <c r="A4724" s="20">
        <f>Тех_Движение!$A$4721</f>
        <v/>
      </c>
      <c r="B4724" s="20">
        <f>IF(Тех_Движение!$F$4721&gt;0,Тех_Движение!$I$4721,"")</f>
        <v/>
      </c>
      <c r="C4724" s="20">
        <f>IF($B4724="","",Тех_Движение!$D$4721)</f>
        <v/>
      </c>
      <c r="D4724" s="42">
        <f>IF($B4724="","",Тех_Движение!$B$4721)</f>
        <v/>
      </c>
      <c r="E4724" s="54">
        <f>IF($B4724="","",Тех_Движение!$F$4721)</f>
        <v/>
      </c>
      <c r="F4724" s="54">
        <f>IF($B4724="","",SUMIFS($E$5:$E4723,$C$5:$C4723,$C4724))</f>
        <v/>
      </c>
      <c r="G4724" s="54">
        <f>IF($B4724="","",MAX(0,$E4724-MAX(0,SUMIFS(Тех_Движение!$G$2:$G$5111,Тех_Движение!$D$2:$D$5111,$C4724,Тех_Движение!$B$2:$B$5111,"&lt;="&amp;Настройки!$B$5-1)-$F4724)))</f>
        <v/>
      </c>
      <c r="H4724" s="54">
        <f>IF($B4724="","",IF(AND($D4724&gt;=Настройки!$B$5,$D4724&lt;=Настройки!$B$6),$E4724,0))</f>
        <v/>
      </c>
      <c r="I4724" s="54">
        <f>IF($B4724="","",$G4724+$H4724-$J4724)</f>
        <v/>
      </c>
      <c r="J4724" s="54">
        <f>IF($B4724="","",MAX(0,$E4724-MAX(0,SUMIFS(Тех_Движение!$G$2:$G$5111,Тех_Движение!$D$2:$D$5111,$C4724,Тех_Движение!$B$2:$B$5111,"&lt;="&amp;Настройки!$B$6)-$F4724)))</f>
        <v/>
      </c>
      <c r="K4724" s="54">
        <f>IF(OR($B4724="",K$3&lt;$D4724+Настройки!$B$7),0,MAX(0,$E4724-MAX(0,SUMIFS(Тех_Движение!$G$2:$G$5111,Тех_Движение!$D$2:$D$5111,$C4724,Тех_Движение!$B$2:$B$5111,"&lt;="&amp;K$3)-$F4724)))</f>
        <v/>
      </c>
      <c r="L4724" s="54">
        <f>IF(OR($B4724="",L$3&lt;$D4724+Настройки!$B$7),0,MAX(0,$E4724-MAX(0,SUMIFS(Тех_Движение!$G$2:$G$5111,Тех_Движение!$D$2:$D$5111,$C4724,Тех_Движение!$B$2:$B$5111,"&lt;="&amp;L$3)-$F4724)))</f>
        <v/>
      </c>
      <c r="M4724" s="54">
        <f>IF(OR($B4724="",M$3&lt;$D4724+Настройки!$B$7),0,MAX(0,$E4724-MAX(0,SUMIFS(Тех_Движение!$G$2:$G$5111,Тех_Движение!$D$2:$D$5111,$C4724,Тех_Движение!$B$2:$B$5111,"&lt;="&amp;M$3)-$F4724)))</f>
        <v/>
      </c>
      <c r="N4724" s="54">
        <f>IF(OR($B4724="",N$3&lt;$D4724+Настройки!$B$7),0,MAX(0,$E4724-MAX(0,SUMIFS(Тех_Движение!$G$2:$G$5111,Тех_Движение!$D$2:$D$5111,$C4724,Тех_Движение!$B$2:$B$5111,"&lt;="&amp;N$3)-$F4724)))</f>
        <v/>
      </c>
      <c r="O4724" s="54">
        <f>IF(OR($B4724="",O$3&lt;$D4724+Настройки!$B$7),0,MAX(0,$E4724-MAX(0,SUMIFS(Тех_Движение!$G$2:$G$5111,Тех_Движение!$D$2:$D$5111,$C4724,Тех_Движение!$B$2:$B$5111,"&lt;="&amp;O$3)-$F4724)))</f>
        <v/>
      </c>
      <c r="P4724" s="54">
        <f>IF(OR($B4724="",P$3&lt;$D4724+Настройки!$B$7),0,MAX(0,$E4724-MAX(0,SUMIFS(Тех_Движение!$G$2:$G$5111,Тех_Движение!$D$2:$D$5111,$C4724,Тех_Движение!$B$2:$B$5111,"&lt;="&amp;P$3)-$F4724)))</f>
        <v/>
      </c>
      <c r="Q4724" s="54">
        <f>IF(OR($B4724="",Q$3&lt;$D4724+Настройки!$B$7),0,MAX(0,$E4724-MAX(0,SUMIFS(Тех_Движение!$G$2:$G$5111,Тех_Движение!$D$2:$D$5111,$C4724,Тех_Движение!$B$2:$B$5111,"&lt;="&amp;Q$3)-$F4724)))</f>
        <v/>
      </c>
      <c r="R4724" s="54">
        <f>IF($B4724="","",SUM($K4724:$Q4724))</f>
        <v/>
      </c>
      <c r="S4724" s="56">
        <f>IF($B4724="","",VLOOKUP($C4724,Настройки!$A$11:$L$17,9,FALSE))</f>
        <v/>
      </c>
      <c r="T4724" s="56">
        <f>IF($B4724="","",$R4724*$S4724)</f>
        <v/>
      </c>
    </row>
    <row r="4725">
      <c r="A4725" s="20">
        <f>Тех_Движение!$A$4722</f>
        <v/>
      </c>
      <c r="B4725" s="20">
        <f>IF(Тех_Движение!$F$4722&gt;0,Тех_Движение!$I$4722,"")</f>
        <v/>
      </c>
      <c r="C4725" s="20">
        <f>IF($B4725="","",Тех_Движение!$D$4722)</f>
        <v/>
      </c>
      <c r="D4725" s="42">
        <f>IF($B4725="","",Тех_Движение!$B$4722)</f>
        <v/>
      </c>
      <c r="E4725" s="54">
        <f>IF($B4725="","",Тех_Движение!$F$4722)</f>
        <v/>
      </c>
      <c r="F4725" s="54">
        <f>IF($B4725="","",SUMIFS($E$5:$E4724,$C$5:$C4724,$C4725))</f>
        <v/>
      </c>
      <c r="G4725" s="54">
        <f>IF($B4725="","",MAX(0,$E4725-MAX(0,SUMIFS(Тех_Движение!$G$2:$G$5111,Тех_Движение!$D$2:$D$5111,$C4725,Тех_Движение!$B$2:$B$5111,"&lt;="&amp;Настройки!$B$5-1)-$F4725)))</f>
        <v/>
      </c>
      <c r="H4725" s="54">
        <f>IF($B4725="","",IF(AND($D4725&gt;=Настройки!$B$5,$D4725&lt;=Настройки!$B$6),$E4725,0))</f>
        <v/>
      </c>
      <c r="I4725" s="54">
        <f>IF($B4725="","",$G4725+$H4725-$J4725)</f>
        <v/>
      </c>
      <c r="J4725" s="54">
        <f>IF($B4725="","",MAX(0,$E4725-MAX(0,SUMIFS(Тех_Движение!$G$2:$G$5111,Тех_Движение!$D$2:$D$5111,$C4725,Тех_Движение!$B$2:$B$5111,"&lt;="&amp;Настройки!$B$6)-$F4725)))</f>
        <v/>
      </c>
      <c r="K4725" s="54">
        <f>IF(OR($B4725="",K$3&lt;$D4725+Настройки!$B$7),0,MAX(0,$E4725-MAX(0,SUMIFS(Тех_Движение!$G$2:$G$5111,Тех_Движение!$D$2:$D$5111,$C4725,Тех_Движение!$B$2:$B$5111,"&lt;="&amp;K$3)-$F4725)))</f>
        <v/>
      </c>
      <c r="L4725" s="54">
        <f>IF(OR($B4725="",L$3&lt;$D4725+Настройки!$B$7),0,MAX(0,$E4725-MAX(0,SUMIFS(Тех_Движение!$G$2:$G$5111,Тех_Движение!$D$2:$D$5111,$C4725,Тех_Движение!$B$2:$B$5111,"&lt;="&amp;L$3)-$F4725)))</f>
        <v/>
      </c>
      <c r="M4725" s="54">
        <f>IF(OR($B4725="",M$3&lt;$D4725+Настройки!$B$7),0,MAX(0,$E4725-MAX(0,SUMIFS(Тех_Движение!$G$2:$G$5111,Тех_Движение!$D$2:$D$5111,$C4725,Тех_Движение!$B$2:$B$5111,"&lt;="&amp;M$3)-$F4725)))</f>
        <v/>
      </c>
      <c r="N4725" s="54">
        <f>IF(OR($B4725="",N$3&lt;$D4725+Настройки!$B$7),0,MAX(0,$E4725-MAX(0,SUMIFS(Тех_Движение!$G$2:$G$5111,Тех_Движение!$D$2:$D$5111,$C4725,Тех_Движение!$B$2:$B$5111,"&lt;="&amp;N$3)-$F4725)))</f>
        <v/>
      </c>
      <c r="O4725" s="54">
        <f>IF(OR($B4725="",O$3&lt;$D4725+Настройки!$B$7),0,MAX(0,$E4725-MAX(0,SUMIFS(Тех_Движение!$G$2:$G$5111,Тех_Движение!$D$2:$D$5111,$C4725,Тех_Движение!$B$2:$B$5111,"&lt;="&amp;O$3)-$F4725)))</f>
        <v/>
      </c>
      <c r="P4725" s="54">
        <f>IF(OR($B4725="",P$3&lt;$D4725+Настройки!$B$7),0,MAX(0,$E4725-MAX(0,SUMIFS(Тех_Движение!$G$2:$G$5111,Тех_Движение!$D$2:$D$5111,$C4725,Тех_Движение!$B$2:$B$5111,"&lt;="&amp;P$3)-$F4725)))</f>
        <v/>
      </c>
      <c r="Q4725" s="54">
        <f>IF(OR($B4725="",Q$3&lt;$D4725+Настройки!$B$7),0,MAX(0,$E4725-MAX(0,SUMIFS(Тех_Движение!$G$2:$G$5111,Тех_Движение!$D$2:$D$5111,$C4725,Тех_Движение!$B$2:$B$5111,"&lt;="&amp;Q$3)-$F4725)))</f>
        <v/>
      </c>
      <c r="R4725" s="54">
        <f>IF($B4725="","",SUM($K4725:$Q4725))</f>
        <v/>
      </c>
      <c r="S4725" s="56">
        <f>IF($B4725="","",VLOOKUP($C4725,Настройки!$A$11:$L$17,9,FALSE))</f>
        <v/>
      </c>
      <c r="T4725" s="56">
        <f>IF($B4725="","",$R4725*$S4725)</f>
        <v/>
      </c>
    </row>
    <row r="4726">
      <c r="A4726" s="20">
        <f>Тех_Движение!$A$4723</f>
        <v/>
      </c>
      <c r="B4726" s="20">
        <f>IF(Тех_Движение!$F$4723&gt;0,Тех_Движение!$I$4723,"")</f>
        <v/>
      </c>
      <c r="C4726" s="20">
        <f>IF($B4726="","",Тех_Движение!$D$4723)</f>
        <v/>
      </c>
      <c r="D4726" s="42">
        <f>IF($B4726="","",Тех_Движение!$B$4723)</f>
        <v/>
      </c>
      <c r="E4726" s="54">
        <f>IF($B4726="","",Тех_Движение!$F$4723)</f>
        <v/>
      </c>
      <c r="F4726" s="54">
        <f>IF($B4726="","",SUMIFS($E$5:$E4725,$C$5:$C4725,$C4726))</f>
        <v/>
      </c>
      <c r="G4726" s="54">
        <f>IF($B4726="","",MAX(0,$E4726-MAX(0,SUMIFS(Тех_Движение!$G$2:$G$5111,Тех_Движение!$D$2:$D$5111,$C4726,Тех_Движение!$B$2:$B$5111,"&lt;="&amp;Настройки!$B$5-1)-$F4726)))</f>
        <v/>
      </c>
      <c r="H4726" s="54">
        <f>IF($B4726="","",IF(AND($D4726&gt;=Настройки!$B$5,$D4726&lt;=Настройки!$B$6),$E4726,0))</f>
        <v/>
      </c>
      <c r="I4726" s="54">
        <f>IF($B4726="","",$G4726+$H4726-$J4726)</f>
        <v/>
      </c>
      <c r="J4726" s="54">
        <f>IF($B4726="","",MAX(0,$E4726-MAX(0,SUMIFS(Тех_Движение!$G$2:$G$5111,Тех_Движение!$D$2:$D$5111,$C4726,Тех_Движение!$B$2:$B$5111,"&lt;="&amp;Настройки!$B$6)-$F4726)))</f>
        <v/>
      </c>
      <c r="K4726" s="54">
        <f>IF(OR($B4726="",K$3&lt;$D4726+Настройки!$B$7),0,MAX(0,$E4726-MAX(0,SUMIFS(Тех_Движение!$G$2:$G$5111,Тех_Движение!$D$2:$D$5111,$C4726,Тех_Движение!$B$2:$B$5111,"&lt;="&amp;K$3)-$F4726)))</f>
        <v/>
      </c>
      <c r="L4726" s="54">
        <f>IF(OR($B4726="",L$3&lt;$D4726+Настройки!$B$7),0,MAX(0,$E4726-MAX(0,SUMIFS(Тех_Движение!$G$2:$G$5111,Тех_Движение!$D$2:$D$5111,$C4726,Тех_Движение!$B$2:$B$5111,"&lt;="&amp;L$3)-$F4726)))</f>
        <v/>
      </c>
      <c r="M4726" s="54">
        <f>IF(OR($B4726="",M$3&lt;$D4726+Настройки!$B$7),0,MAX(0,$E4726-MAX(0,SUMIFS(Тех_Движение!$G$2:$G$5111,Тех_Движение!$D$2:$D$5111,$C4726,Тех_Движение!$B$2:$B$5111,"&lt;="&amp;M$3)-$F4726)))</f>
        <v/>
      </c>
      <c r="N4726" s="54">
        <f>IF(OR($B4726="",N$3&lt;$D4726+Настройки!$B$7),0,MAX(0,$E4726-MAX(0,SUMIFS(Тех_Движение!$G$2:$G$5111,Тех_Движение!$D$2:$D$5111,$C4726,Тех_Движение!$B$2:$B$5111,"&lt;="&amp;N$3)-$F4726)))</f>
        <v/>
      </c>
      <c r="O4726" s="54">
        <f>IF(OR($B4726="",O$3&lt;$D4726+Настройки!$B$7),0,MAX(0,$E4726-MAX(0,SUMIFS(Тех_Движение!$G$2:$G$5111,Тех_Движение!$D$2:$D$5111,$C4726,Тех_Движение!$B$2:$B$5111,"&lt;="&amp;O$3)-$F4726)))</f>
        <v/>
      </c>
      <c r="P4726" s="54">
        <f>IF(OR($B4726="",P$3&lt;$D4726+Настройки!$B$7),0,MAX(0,$E4726-MAX(0,SUMIFS(Тех_Движение!$G$2:$G$5111,Тех_Движение!$D$2:$D$5111,$C4726,Тех_Движение!$B$2:$B$5111,"&lt;="&amp;P$3)-$F4726)))</f>
        <v/>
      </c>
      <c r="Q4726" s="54">
        <f>IF(OR($B4726="",Q$3&lt;$D4726+Настройки!$B$7),0,MAX(0,$E4726-MAX(0,SUMIFS(Тех_Движение!$G$2:$G$5111,Тех_Движение!$D$2:$D$5111,$C4726,Тех_Движение!$B$2:$B$5111,"&lt;="&amp;Q$3)-$F4726)))</f>
        <v/>
      </c>
      <c r="R4726" s="54">
        <f>IF($B4726="","",SUM($K4726:$Q4726))</f>
        <v/>
      </c>
      <c r="S4726" s="56">
        <f>IF($B4726="","",VLOOKUP($C4726,Настройки!$A$11:$L$17,9,FALSE))</f>
        <v/>
      </c>
      <c r="T4726" s="56">
        <f>IF($B4726="","",$R4726*$S4726)</f>
        <v/>
      </c>
    </row>
    <row r="4727">
      <c r="A4727" s="20">
        <f>Тех_Движение!$A$4724</f>
        <v/>
      </c>
      <c r="B4727" s="20">
        <f>IF(Тех_Движение!$F$4724&gt;0,Тех_Движение!$I$4724,"")</f>
        <v/>
      </c>
      <c r="C4727" s="20">
        <f>IF($B4727="","",Тех_Движение!$D$4724)</f>
        <v/>
      </c>
      <c r="D4727" s="42">
        <f>IF($B4727="","",Тех_Движение!$B$4724)</f>
        <v/>
      </c>
      <c r="E4727" s="54">
        <f>IF($B4727="","",Тех_Движение!$F$4724)</f>
        <v/>
      </c>
      <c r="F4727" s="54">
        <f>IF($B4727="","",SUMIFS($E$5:$E4726,$C$5:$C4726,$C4727))</f>
        <v/>
      </c>
      <c r="G4727" s="54">
        <f>IF($B4727="","",MAX(0,$E4727-MAX(0,SUMIFS(Тех_Движение!$G$2:$G$5111,Тех_Движение!$D$2:$D$5111,$C4727,Тех_Движение!$B$2:$B$5111,"&lt;="&amp;Настройки!$B$5-1)-$F4727)))</f>
        <v/>
      </c>
      <c r="H4727" s="54">
        <f>IF($B4727="","",IF(AND($D4727&gt;=Настройки!$B$5,$D4727&lt;=Настройки!$B$6),$E4727,0))</f>
        <v/>
      </c>
      <c r="I4727" s="54">
        <f>IF($B4727="","",$G4727+$H4727-$J4727)</f>
        <v/>
      </c>
      <c r="J4727" s="54">
        <f>IF($B4727="","",MAX(0,$E4727-MAX(0,SUMIFS(Тех_Движение!$G$2:$G$5111,Тех_Движение!$D$2:$D$5111,$C4727,Тех_Движение!$B$2:$B$5111,"&lt;="&amp;Настройки!$B$6)-$F4727)))</f>
        <v/>
      </c>
      <c r="K4727" s="54">
        <f>IF(OR($B4727="",K$3&lt;$D4727+Настройки!$B$7),0,MAX(0,$E4727-MAX(0,SUMIFS(Тех_Движение!$G$2:$G$5111,Тех_Движение!$D$2:$D$5111,$C4727,Тех_Движение!$B$2:$B$5111,"&lt;="&amp;K$3)-$F4727)))</f>
        <v/>
      </c>
      <c r="L4727" s="54">
        <f>IF(OR($B4727="",L$3&lt;$D4727+Настройки!$B$7),0,MAX(0,$E4727-MAX(0,SUMIFS(Тех_Движение!$G$2:$G$5111,Тех_Движение!$D$2:$D$5111,$C4727,Тех_Движение!$B$2:$B$5111,"&lt;="&amp;L$3)-$F4727)))</f>
        <v/>
      </c>
      <c r="M4727" s="54">
        <f>IF(OR($B4727="",M$3&lt;$D4727+Настройки!$B$7),0,MAX(0,$E4727-MAX(0,SUMIFS(Тех_Движение!$G$2:$G$5111,Тех_Движение!$D$2:$D$5111,$C4727,Тех_Движение!$B$2:$B$5111,"&lt;="&amp;M$3)-$F4727)))</f>
        <v/>
      </c>
      <c r="N4727" s="54">
        <f>IF(OR($B4727="",N$3&lt;$D4727+Настройки!$B$7),0,MAX(0,$E4727-MAX(0,SUMIFS(Тех_Движение!$G$2:$G$5111,Тех_Движение!$D$2:$D$5111,$C4727,Тех_Движение!$B$2:$B$5111,"&lt;="&amp;N$3)-$F4727)))</f>
        <v/>
      </c>
      <c r="O4727" s="54">
        <f>IF(OR($B4727="",O$3&lt;$D4727+Настройки!$B$7),0,MAX(0,$E4727-MAX(0,SUMIFS(Тех_Движение!$G$2:$G$5111,Тех_Движение!$D$2:$D$5111,$C4727,Тех_Движение!$B$2:$B$5111,"&lt;="&amp;O$3)-$F4727)))</f>
        <v/>
      </c>
      <c r="P4727" s="54">
        <f>IF(OR($B4727="",P$3&lt;$D4727+Настройки!$B$7),0,MAX(0,$E4727-MAX(0,SUMIFS(Тех_Движение!$G$2:$G$5111,Тех_Движение!$D$2:$D$5111,$C4727,Тех_Движение!$B$2:$B$5111,"&lt;="&amp;P$3)-$F4727)))</f>
        <v/>
      </c>
      <c r="Q4727" s="54">
        <f>IF(OR($B4727="",Q$3&lt;$D4727+Настройки!$B$7),0,MAX(0,$E4727-MAX(0,SUMIFS(Тех_Движение!$G$2:$G$5111,Тех_Движение!$D$2:$D$5111,$C4727,Тех_Движение!$B$2:$B$5111,"&lt;="&amp;Q$3)-$F4727)))</f>
        <v/>
      </c>
      <c r="R4727" s="54">
        <f>IF($B4727="","",SUM($K4727:$Q4727))</f>
        <v/>
      </c>
      <c r="S4727" s="56">
        <f>IF($B4727="","",VLOOKUP($C4727,Настройки!$A$11:$L$17,9,FALSE))</f>
        <v/>
      </c>
      <c r="T4727" s="56">
        <f>IF($B4727="","",$R4727*$S4727)</f>
        <v/>
      </c>
    </row>
    <row r="4728">
      <c r="A4728" s="20">
        <f>Тех_Движение!$A$4725</f>
        <v/>
      </c>
      <c r="B4728" s="20">
        <f>IF(Тех_Движение!$F$4725&gt;0,Тех_Движение!$I$4725,"")</f>
        <v/>
      </c>
      <c r="C4728" s="20">
        <f>IF($B4728="","",Тех_Движение!$D$4725)</f>
        <v/>
      </c>
      <c r="D4728" s="42">
        <f>IF($B4728="","",Тех_Движение!$B$4725)</f>
        <v/>
      </c>
      <c r="E4728" s="54">
        <f>IF($B4728="","",Тех_Движение!$F$4725)</f>
        <v/>
      </c>
      <c r="F4728" s="54">
        <f>IF($B4728="","",SUMIFS($E$5:$E4727,$C$5:$C4727,$C4728))</f>
        <v/>
      </c>
      <c r="G4728" s="54">
        <f>IF($B4728="","",MAX(0,$E4728-MAX(0,SUMIFS(Тех_Движение!$G$2:$G$5111,Тех_Движение!$D$2:$D$5111,$C4728,Тех_Движение!$B$2:$B$5111,"&lt;="&amp;Настройки!$B$5-1)-$F4728)))</f>
        <v/>
      </c>
      <c r="H4728" s="54">
        <f>IF($B4728="","",IF(AND($D4728&gt;=Настройки!$B$5,$D4728&lt;=Настройки!$B$6),$E4728,0))</f>
        <v/>
      </c>
      <c r="I4728" s="54">
        <f>IF($B4728="","",$G4728+$H4728-$J4728)</f>
        <v/>
      </c>
      <c r="J4728" s="54">
        <f>IF($B4728="","",MAX(0,$E4728-MAX(0,SUMIFS(Тех_Движение!$G$2:$G$5111,Тех_Движение!$D$2:$D$5111,$C4728,Тех_Движение!$B$2:$B$5111,"&lt;="&amp;Настройки!$B$6)-$F4728)))</f>
        <v/>
      </c>
      <c r="K4728" s="54">
        <f>IF(OR($B4728="",K$3&lt;$D4728+Настройки!$B$7),0,MAX(0,$E4728-MAX(0,SUMIFS(Тех_Движение!$G$2:$G$5111,Тех_Движение!$D$2:$D$5111,$C4728,Тех_Движение!$B$2:$B$5111,"&lt;="&amp;K$3)-$F4728)))</f>
        <v/>
      </c>
      <c r="L4728" s="54">
        <f>IF(OR($B4728="",L$3&lt;$D4728+Настройки!$B$7),0,MAX(0,$E4728-MAX(0,SUMIFS(Тех_Движение!$G$2:$G$5111,Тех_Движение!$D$2:$D$5111,$C4728,Тех_Движение!$B$2:$B$5111,"&lt;="&amp;L$3)-$F4728)))</f>
        <v/>
      </c>
      <c r="M4728" s="54">
        <f>IF(OR($B4728="",M$3&lt;$D4728+Настройки!$B$7),0,MAX(0,$E4728-MAX(0,SUMIFS(Тех_Движение!$G$2:$G$5111,Тех_Движение!$D$2:$D$5111,$C4728,Тех_Движение!$B$2:$B$5111,"&lt;="&amp;M$3)-$F4728)))</f>
        <v/>
      </c>
      <c r="N4728" s="54">
        <f>IF(OR($B4728="",N$3&lt;$D4728+Настройки!$B$7),0,MAX(0,$E4728-MAX(0,SUMIFS(Тех_Движение!$G$2:$G$5111,Тех_Движение!$D$2:$D$5111,$C4728,Тех_Движение!$B$2:$B$5111,"&lt;="&amp;N$3)-$F4728)))</f>
        <v/>
      </c>
      <c r="O4728" s="54">
        <f>IF(OR($B4728="",O$3&lt;$D4728+Настройки!$B$7),0,MAX(0,$E4728-MAX(0,SUMIFS(Тех_Движение!$G$2:$G$5111,Тех_Движение!$D$2:$D$5111,$C4728,Тех_Движение!$B$2:$B$5111,"&lt;="&amp;O$3)-$F4728)))</f>
        <v/>
      </c>
      <c r="P4728" s="54">
        <f>IF(OR($B4728="",P$3&lt;$D4728+Настройки!$B$7),0,MAX(0,$E4728-MAX(0,SUMIFS(Тех_Движение!$G$2:$G$5111,Тех_Движение!$D$2:$D$5111,$C4728,Тех_Движение!$B$2:$B$5111,"&lt;="&amp;P$3)-$F4728)))</f>
        <v/>
      </c>
      <c r="Q4728" s="54">
        <f>IF(OR($B4728="",Q$3&lt;$D4728+Настройки!$B$7),0,MAX(0,$E4728-MAX(0,SUMIFS(Тех_Движение!$G$2:$G$5111,Тех_Движение!$D$2:$D$5111,$C4728,Тех_Движение!$B$2:$B$5111,"&lt;="&amp;Q$3)-$F4728)))</f>
        <v/>
      </c>
      <c r="R4728" s="54">
        <f>IF($B4728="","",SUM($K4728:$Q4728))</f>
        <v/>
      </c>
      <c r="S4728" s="56">
        <f>IF($B4728="","",VLOOKUP($C4728,Настройки!$A$11:$L$17,9,FALSE))</f>
        <v/>
      </c>
      <c r="T4728" s="56">
        <f>IF($B4728="","",$R4728*$S4728)</f>
        <v/>
      </c>
    </row>
    <row r="4729">
      <c r="A4729" s="20">
        <f>Тех_Движение!$A$4726</f>
        <v/>
      </c>
      <c r="B4729" s="20">
        <f>IF(Тех_Движение!$F$4726&gt;0,Тех_Движение!$I$4726,"")</f>
        <v/>
      </c>
      <c r="C4729" s="20">
        <f>IF($B4729="","",Тех_Движение!$D$4726)</f>
        <v/>
      </c>
      <c r="D4729" s="42">
        <f>IF($B4729="","",Тех_Движение!$B$4726)</f>
        <v/>
      </c>
      <c r="E4729" s="54">
        <f>IF($B4729="","",Тех_Движение!$F$4726)</f>
        <v/>
      </c>
      <c r="F4729" s="54">
        <f>IF($B4729="","",SUMIFS($E$5:$E4728,$C$5:$C4728,$C4729))</f>
        <v/>
      </c>
      <c r="G4729" s="54">
        <f>IF($B4729="","",MAX(0,$E4729-MAX(0,SUMIFS(Тех_Движение!$G$2:$G$5111,Тех_Движение!$D$2:$D$5111,$C4729,Тех_Движение!$B$2:$B$5111,"&lt;="&amp;Настройки!$B$5-1)-$F4729)))</f>
        <v/>
      </c>
      <c r="H4729" s="54">
        <f>IF($B4729="","",IF(AND($D4729&gt;=Настройки!$B$5,$D4729&lt;=Настройки!$B$6),$E4729,0))</f>
        <v/>
      </c>
      <c r="I4729" s="54">
        <f>IF($B4729="","",$G4729+$H4729-$J4729)</f>
        <v/>
      </c>
      <c r="J4729" s="54">
        <f>IF($B4729="","",MAX(0,$E4729-MAX(0,SUMIFS(Тех_Движение!$G$2:$G$5111,Тех_Движение!$D$2:$D$5111,$C4729,Тех_Движение!$B$2:$B$5111,"&lt;="&amp;Настройки!$B$6)-$F4729)))</f>
        <v/>
      </c>
      <c r="K4729" s="54">
        <f>IF(OR($B4729="",K$3&lt;$D4729+Настройки!$B$7),0,MAX(0,$E4729-MAX(0,SUMIFS(Тех_Движение!$G$2:$G$5111,Тех_Движение!$D$2:$D$5111,$C4729,Тех_Движение!$B$2:$B$5111,"&lt;="&amp;K$3)-$F4729)))</f>
        <v/>
      </c>
      <c r="L4729" s="54">
        <f>IF(OR($B4729="",L$3&lt;$D4729+Настройки!$B$7),0,MAX(0,$E4729-MAX(0,SUMIFS(Тех_Движение!$G$2:$G$5111,Тех_Движение!$D$2:$D$5111,$C4729,Тех_Движение!$B$2:$B$5111,"&lt;="&amp;L$3)-$F4729)))</f>
        <v/>
      </c>
      <c r="M4729" s="54">
        <f>IF(OR($B4729="",M$3&lt;$D4729+Настройки!$B$7),0,MAX(0,$E4729-MAX(0,SUMIFS(Тех_Движение!$G$2:$G$5111,Тех_Движение!$D$2:$D$5111,$C4729,Тех_Движение!$B$2:$B$5111,"&lt;="&amp;M$3)-$F4729)))</f>
        <v/>
      </c>
      <c r="N4729" s="54">
        <f>IF(OR($B4729="",N$3&lt;$D4729+Настройки!$B$7),0,MAX(0,$E4729-MAX(0,SUMIFS(Тех_Движение!$G$2:$G$5111,Тех_Движение!$D$2:$D$5111,$C4729,Тех_Движение!$B$2:$B$5111,"&lt;="&amp;N$3)-$F4729)))</f>
        <v/>
      </c>
      <c r="O4729" s="54">
        <f>IF(OR($B4729="",O$3&lt;$D4729+Настройки!$B$7),0,MAX(0,$E4729-MAX(0,SUMIFS(Тех_Движение!$G$2:$G$5111,Тех_Движение!$D$2:$D$5111,$C4729,Тех_Движение!$B$2:$B$5111,"&lt;="&amp;O$3)-$F4729)))</f>
        <v/>
      </c>
      <c r="P4729" s="54">
        <f>IF(OR($B4729="",P$3&lt;$D4729+Настройки!$B$7),0,MAX(0,$E4729-MAX(0,SUMIFS(Тех_Движение!$G$2:$G$5111,Тех_Движение!$D$2:$D$5111,$C4729,Тех_Движение!$B$2:$B$5111,"&lt;="&amp;P$3)-$F4729)))</f>
        <v/>
      </c>
      <c r="Q4729" s="54">
        <f>IF(OR($B4729="",Q$3&lt;$D4729+Настройки!$B$7),0,MAX(0,$E4729-MAX(0,SUMIFS(Тех_Движение!$G$2:$G$5111,Тех_Движение!$D$2:$D$5111,$C4729,Тех_Движение!$B$2:$B$5111,"&lt;="&amp;Q$3)-$F4729)))</f>
        <v/>
      </c>
      <c r="R4729" s="54">
        <f>IF($B4729="","",SUM($K4729:$Q4729))</f>
        <v/>
      </c>
      <c r="S4729" s="56">
        <f>IF($B4729="","",VLOOKUP($C4729,Настройки!$A$11:$L$17,9,FALSE))</f>
        <v/>
      </c>
      <c r="T4729" s="56">
        <f>IF($B4729="","",$R4729*$S4729)</f>
        <v/>
      </c>
    </row>
    <row r="4730">
      <c r="A4730" s="20">
        <f>Тех_Движение!$A$4727</f>
        <v/>
      </c>
      <c r="B4730" s="20">
        <f>IF(Тех_Движение!$F$4727&gt;0,Тех_Движение!$I$4727,"")</f>
        <v/>
      </c>
      <c r="C4730" s="20">
        <f>IF($B4730="","",Тех_Движение!$D$4727)</f>
        <v/>
      </c>
      <c r="D4730" s="42">
        <f>IF($B4730="","",Тех_Движение!$B$4727)</f>
        <v/>
      </c>
      <c r="E4730" s="54">
        <f>IF($B4730="","",Тех_Движение!$F$4727)</f>
        <v/>
      </c>
      <c r="F4730" s="54">
        <f>IF($B4730="","",SUMIFS($E$5:$E4729,$C$5:$C4729,$C4730))</f>
        <v/>
      </c>
      <c r="G4730" s="54">
        <f>IF($B4730="","",MAX(0,$E4730-MAX(0,SUMIFS(Тех_Движение!$G$2:$G$5111,Тех_Движение!$D$2:$D$5111,$C4730,Тех_Движение!$B$2:$B$5111,"&lt;="&amp;Настройки!$B$5-1)-$F4730)))</f>
        <v/>
      </c>
      <c r="H4730" s="54">
        <f>IF($B4730="","",IF(AND($D4730&gt;=Настройки!$B$5,$D4730&lt;=Настройки!$B$6),$E4730,0))</f>
        <v/>
      </c>
      <c r="I4730" s="54">
        <f>IF($B4730="","",$G4730+$H4730-$J4730)</f>
        <v/>
      </c>
      <c r="J4730" s="54">
        <f>IF($B4730="","",MAX(0,$E4730-MAX(0,SUMIFS(Тех_Движение!$G$2:$G$5111,Тех_Движение!$D$2:$D$5111,$C4730,Тех_Движение!$B$2:$B$5111,"&lt;="&amp;Настройки!$B$6)-$F4730)))</f>
        <v/>
      </c>
      <c r="K4730" s="54">
        <f>IF(OR($B4730="",K$3&lt;$D4730+Настройки!$B$7),0,MAX(0,$E4730-MAX(0,SUMIFS(Тех_Движение!$G$2:$G$5111,Тех_Движение!$D$2:$D$5111,$C4730,Тех_Движение!$B$2:$B$5111,"&lt;="&amp;K$3)-$F4730)))</f>
        <v/>
      </c>
      <c r="L4730" s="54">
        <f>IF(OR($B4730="",L$3&lt;$D4730+Настройки!$B$7),0,MAX(0,$E4730-MAX(0,SUMIFS(Тех_Движение!$G$2:$G$5111,Тех_Движение!$D$2:$D$5111,$C4730,Тех_Движение!$B$2:$B$5111,"&lt;="&amp;L$3)-$F4730)))</f>
        <v/>
      </c>
      <c r="M4730" s="54">
        <f>IF(OR($B4730="",M$3&lt;$D4730+Настройки!$B$7),0,MAX(0,$E4730-MAX(0,SUMIFS(Тех_Движение!$G$2:$G$5111,Тех_Движение!$D$2:$D$5111,$C4730,Тех_Движение!$B$2:$B$5111,"&lt;="&amp;M$3)-$F4730)))</f>
        <v/>
      </c>
      <c r="N4730" s="54">
        <f>IF(OR($B4730="",N$3&lt;$D4730+Настройки!$B$7),0,MAX(0,$E4730-MAX(0,SUMIFS(Тех_Движение!$G$2:$G$5111,Тех_Движение!$D$2:$D$5111,$C4730,Тех_Движение!$B$2:$B$5111,"&lt;="&amp;N$3)-$F4730)))</f>
        <v/>
      </c>
      <c r="O4730" s="54">
        <f>IF(OR($B4730="",O$3&lt;$D4730+Настройки!$B$7),0,MAX(0,$E4730-MAX(0,SUMIFS(Тех_Движение!$G$2:$G$5111,Тех_Движение!$D$2:$D$5111,$C4730,Тех_Движение!$B$2:$B$5111,"&lt;="&amp;O$3)-$F4730)))</f>
        <v/>
      </c>
      <c r="P4730" s="54">
        <f>IF(OR($B4730="",P$3&lt;$D4730+Настройки!$B$7),0,MAX(0,$E4730-MAX(0,SUMIFS(Тех_Движение!$G$2:$G$5111,Тех_Движение!$D$2:$D$5111,$C4730,Тех_Движение!$B$2:$B$5111,"&lt;="&amp;P$3)-$F4730)))</f>
        <v/>
      </c>
      <c r="Q4730" s="54">
        <f>IF(OR($B4730="",Q$3&lt;$D4730+Настройки!$B$7),0,MAX(0,$E4730-MAX(0,SUMIFS(Тех_Движение!$G$2:$G$5111,Тех_Движение!$D$2:$D$5111,$C4730,Тех_Движение!$B$2:$B$5111,"&lt;="&amp;Q$3)-$F4730)))</f>
        <v/>
      </c>
      <c r="R4730" s="54">
        <f>IF($B4730="","",SUM($K4730:$Q4730))</f>
        <v/>
      </c>
      <c r="S4730" s="56">
        <f>IF($B4730="","",VLOOKUP($C4730,Настройки!$A$11:$L$17,9,FALSE))</f>
        <v/>
      </c>
      <c r="T4730" s="56">
        <f>IF($B4730="","",$R4730*$S4730)</f>
        <v/>
      </c>
    </row>
    <row r="4731">
      <c r="A4731" s="20">
        <f>Тех_Движение!$A$4728</f>
        <v/>
      </c>
      <c r="B4731" s="20">
        <f>IF(Тех_Движение!$F$4728&gt;0,Тех_Движение!$I$4728,"")</f>
        <v/>
      </c>
      <c r="C4731" s="20">
        <f>IF($B4731="","",Тех_Движение!$D$4728)</f>
        <v/>
      </c>
      <c r="D4731" s="42">
        <f>IF($B4731="","",Тех_Движение!$B$4728)</f>
        <v/>
      </c>
      <c r="E4731" s="54">
        <f>IF($B4731="","",Тех_Движение!$F$4728)</f>
        <v/>
      </c>
      <c r="F4731" s="54">
        <f>IF($B4731="","",SUMIFS($E$5:$E4730,$C$5:$C4730,$C4731))</f>
        <v/>
      </c>
      <c r="G4731" s="54">
        <f>IF($B4731="","",MAX(0,$E4731-MAX(0,SUMIFS(Тех_Движение!$G$2:$G$5111,Тех_Движение!$D$2:$D$5111,$C4731,Тех_Движение!$B$2:$B$5111,"&lt;="&amp;Настройки!$B$5-1)-$F4731)))</f>
        <v/>
      </c>
      <c r="H4731" s="54">
        <f>IF($B4731="","",IF(AND($D4731&gt;=Настройки!$B$5,$D4731&lt;=Настройки!$B$6),$E4731,0))</f>
        <v/>
      </c>
      <c r="I4731" s="54">
        <f>IF($B4731="","",$G4731+$H4731-$J4731)</f>
        <v/>
      </c>
      <c r="J4731" s="54">
        <f>IF($B4731="","",MAX(0,$E4731-MAX(0,SUMIFS(Тех_Движение!$G$2:$G$5111,Тех_Движение!$D$2:$D$5111,$C4731,Тех_Движение!$B$2:$B$5111,"&lt;="&amp;Настройки!$B$6)-$F4731)))</f>
        <v/>
      </c>
      <c r="K4731" s="54">
        <f>IF(OR($B4731="",K$3&lt;$D4731+Настройки!$B$7),0,MAX(0,$E4731-MAX(0,SUMIFS(Тех_Движение!$G$2:$G$5111,Тех_Движение!$D$2:$D$5111,$C4731,Тех_Движение!$B$2:$B$5111,"&lt;="&amp;K$3)-$F4731)))</f>
        <v/>
      </c>
      <c r="L4731" s="54">
        <f>IF(OR($B4731="",L$3&lt;$D4731+Настройки!$B$7),0,MAX(0,$E4731-MAX(0,SUMIFS(Тех_Движение!$G$2:$G$5111,Тех_Движение!$D$2:$D$5111,$C4731,Тех_Движение!$B$2:$B$5111,"&lt;="&amp;L$3)-$F4731)))</f>
        <v/>
      </c>
      <c r="M4731" s="54">
        <f>IF(OR($B4731="",M$3&lt;$D4731+Настройки!$B$7),0,MAX(0,$E4731-MAX(0,SUMIFS(Тех_Движение!$G$2:$G$5111,Тех_Движение!$D$2:$D$5111,$C4731,Тех_Движение!$B$2:$B$5111,"&lt;="&amp;M$3)-$F4731)))</f>
        <v/>
      </c>
      <c r="N4731" s="54">
        <f>IF(OR($B4731="",N$3&lt;$D4731+Настройки!$B$7),0,MAX(0,$E4731-MAX(0,SUMIFS(Тех_Движение!$G$2:$G$5111,Тех_Движение!$D$2:$D$5111,$C4731,Тех_Движение!$B$2:$B$5111,"&lt;="&amp;N$3)-$F4731)))</f>
        <v/>
      </c>
      <c r="O4731" s="54">
        <f>IF(OR($B4731="",O$3&lt;$D4731+Настройки!$B$7),0,MAX(0,$E4731-MAX(0,SUMIFS(Тех_Движение!$G$2:$G$5111,Тех_Движение!$D$2:$D$5111,$C4731,Тех_Движение!$B$2:$B$5111,"&lt;="&amp;O$3)-$F4731)))</f>
        <v/>
      </c>
      <c r="P4731" s="54">
        <f>IF(OR($B4731="",P$3&lt;$D4731+Настройки!$B$7),0,MAX(0,$E4731-MAX(0,SUMIFS(Тех_Движение!$G$2:$G$5111,Тех_Движение!$D$2:$D$5111,$C4731,Тех_Движение!$B$2:$B$5111,"&lt;="&amp;P$3)-$F4731)))</f>
        <v/>
      </c>
      <c r="Q4731" s="54">
        <f>IF(OR($B4731="",Q$3&lt;$D4731+Настройки!$B$7),0,MAX(0,$E4731-MAX(0,SUMIFS(Тех_Движение!$G$2:$G$5111,Тех_Движение!$D$2:$D$5111,$C4731,Тех_Движение!$B$2:$B$5111,"&lt;="&amp;Q$3)-$F4731)))</f>
        <v/>
      </c>
      <c r="R4731" s="54">
        <f>IF($B4731="","",SUM($K4731:$Q4731))</f>
        <v/>
      </c>
      <c r="S4731" s="56">
        <f>IF($B4731="","",VLOOKUP($C4731,Настройки!$A$11:$L$17,9,FALSE))</f>
        <v/>
      </c>
      <c r="T4731" s="56">
        <f>IF($B4731="","",$R4731*$S4731)</f>
        <v/>
      </c>
    </row>
    <row r="4732">
      <c r="A4732" s="20">
        <f>Тех_Движение!$A$4729</f>
        <v/>
      </c>
      <c r="B4732" s="20">
        <f>IF(Тех_Движение!$F$4729&gt;0,Тех_Движение!$I$4729,"")</f>
        <v/>
      </c>
      <c r="C4732" s="20">
        <f>IF($B4732="","",Тех_Движение!$D$4729)</f>
        <v/>
      </c>
      <c r="D4732" s="42">
        <f>IF($B4732="","",Тех_Движение!$B$4729)</f>
        <v/>
      </c>
      <c r="E4732" s="54">
        <f>IF($B4732="","",Тех_Движение!$F$4729)</f>
        <v/>
      </c>
      <c r="F4732" s="54">
        <f>IF($B4732="","",SUMIFS($E$5:$E4731,$C$5:$C4731,$C4732))</f>
        <v/>
      </c>
      <c r="G4732" s="54">
        <f>IF($B4732="","",MAX(0,$E4732-MAX(0,SUMIFS(Тех_Движение!$G$2:$G$5111,Тех_Движение!$D$2:$D$5111,$C4732,Тех_Движение!$B$2:$B$5111,"&lt;="&amp;Настройки!$B$5-1)-$F4732)))</f>
        <v/>
      </c>
      <c r="H4732" s="54">
        <f>IF($B4732="","",IF(AND($D4732&gt;=Настройки!$B$5,$D4732&lt;=Настройки!$B$6),$E4732,0))</f>
        <v/>
      </c>
      <c r="I4732" s="54">
        <f>IF($B4732="","",$G4732+$H4732-$J4732)</f>
        <v/>
      </c>
      <c r="J4732" s="54">
        <f>IF($B4732="","",MAX(0,$E4732-MAX(0,SUMIFS(Тех_Движение!$G$2:$G$5111,Тех_Движение!$D$2:$D$5111,$C4732,Тех_Движение!$B$2:$B$5111,"&lt;="&amp;Настройки!$B$6)-$F4732)))</f>
        <v/>
      </c>
      <c r="K4732" s="54">
        <f>IF(OR($B4732="",K$3&lt;$D4732+Настройки!$B$7),0,MAX(0,$E4732-MAX(0,SUMIFS(Тех_Движение!$G$2:$G$5111,Тех_Движение!$D$2:$D$5111,$C4732,Тех_Движение!$B$2:$B$5111,"&lt;="&amp;K$3)-$F4732)))</f>
        <v/>
      </c>
      <c r="L4732" s="54">
        <f>IF(OR($B4732="",L$3&lt;$D4732+Настройки!$B$7),0,MAX(0,$E4732-MAX(0,SUMIFS(Тех_Движение!$G$2:$G$5111,Тех_Движение!$D$2:$D$5111,$C4732,Тех_Движение!$B$2:$B$5111,"&lt;="&amp;L$3)-$F4732)))</f>
        <v/>
      </c>
      <c r="M4732" s="54">
        <f>IF(OR($B4732="",M$3&lt;$D4732+Настройки!$B$7),0,MAX(0,$E4732-MAX(0,SUMIFS(Тех_Движение!$G$2:$G$5111,Тех_Движение!$D$2:$D$5111,$C4732,Тех_Движение!$B$2:$B$5111,"&lt;="&amp;M$3)-$F4732)))</f>
        <v/>
      </c>
      <c r="N4732" s="54">
        <f>IF(OR($B4732="",N$3&lt;$D4732+Настройки!$B$7),0,MAX(0,$E4732-MAX(0,SUMIFS(Тех_Движение!$G$2:$G$5111,Тех_Движение!$D$2:$D$5111,$C4732,Тех_Движение!$B$2:$B$5111,"&lt;="&amp;N$3)-$F4732)))</f>
        <v/>
      </c>
      <c r="O4732" s="54">
        <f>IF(OR($B4732="",O$3&lt;$D4732+Настройки!$B$7),0,MAX(0,$E4732-MAX(0,SUMIFS(Тех_Движение!$G$2:$G$5111,Тех_Движение!$D$2:$D$5111,$C4732,Тех_Движение!$B$2:$B$5111,"&lt;="&amp;O$3)-$F4732)))</f>
        <v/>
      </c>
      <c r="P4732" s="54">
        <f>IF(OR($B4732="",P$3&lt;$D4732+Настройки!$B$7),0,MAX(0,$E4732-MAX(0,SUMIFS(Тех_Движение!$G$2:$G$5111,Тех_Движение!$D$2:$D$5111,$C4732,Тех_Движение!$B$2:$B$5111,"&lt;="&amp;P$3)-$F4732)))</f>
        <v/>
      </c>
      <c r="Q4732" s="54">
        <f>IF(OR($B4732="",Q$3&lt;$D4732+Настройки!$B$7),0,MAX(0,$E4732-MAX(0,SUMIFS(Тех_Движение!$G$2:$G$5111,Тех_Движение!$D$2:$D$5111,$C4732,Тех_Движение!$B$2:$B$5111,"&lt;="&amp;Q$3)-$F4732)))</f>
        <v/>
      </c>
      <c r="R4732" s="54">
        <f>IF($B4732="","",SUM($K4732:$Q4732))</f>
        <v/>
      </c>
      <c r="S4732" s="56">
        <f>IF($B4732="","",VLOOKUP($C4732,Настройки!$A$11:$L$17,9,FALSE))</f>
        <v/>
      </c>
      <c r="T4732" s="56">
        <f>IF($B4732="","",$R4732*$S4732)</f>
        <v/>
      </c>
    </row>
    <row r="4733">
      <c r="A4733" s="20">
        <f>Тех_Движение!$A$4730</f>
        <v/>
      </c>
      <c r="B4733" s="20">
        <f>IF(Тех_Движение!$F$4730&gt;0,Тех_Движение!$I$4730,"")</f>
        <v/>
      </c>
      <c r="C4733" s="20">
        <f>IF($B4733="","",Тех_Движение!$D$4730)</f>
        <v/>
      </c>
      <c r="D4733" s="42">
        <f>IF($B4733="","",Тех_Движение!$B$4730)</f>
        <v/>
      </c>
      <c r="E4733" s="54">
        <f>IF($B4733="","",Тех_Движение!$F$4730)</f>
        <v/>
      </c>
      <c r="F4733" s="54">
        <f>IF($B4733="","",SUMIFS($E$5:$E4732,$C$5:$C4732,$C4733))</f>
        <v/>
      </c>
      <c r="G4733" s="54">
        <f>IF($B4733="","",MAX(0,$E4733-MAX(0,SUMIFS(Тех_Движение!$G$2:$G$5111,Тех_Движение!$D$2:$D$5111,$C4733,Тех_Движение!$B$2:$B$5111,"&lt;="&amp;Настройки!$B$5-1)-$F4733)))</f>
        <v/>
      </c>
      <c r="H4733" s="54">
        <f>IF($B4733="","",IF(AND($D4733&gt;=Настройки!$B$5,$D4733&lt;=Настройки!$B$6),$E4733,0))</f>
        <v/>
      </c>
      <c r="I4733" s="54">
        <f>IF($B4733="","",$G4733+$H4733-$J4733)</f>
        <v/>
      </c>
      <c r="J4733" s="54">
        <f>IF($B4733="","",MAX(0,$E4733-MAX(0,SUMIFS(Тех_Движение!$G$2:$G$5111,Тех_Движение!$D$2:$D$5111,$C4733,Тех_Движение!$B$2:$B$5111,"&lt;="&amp;Настройки!$B$6)-$F4733)))</f>
        <v/>
      </c>
      <c r="K4733" s="54">
        <f>IF(OR($B4733="",K$3&lt;$D4733+Настройки!$B$7),0,MAX(0,$E4733-MAX(0,SUMIFS(Тех_Движение!$G$2:$G$5111,Тех_Движение!$D$2:$D$5111,$C4733,Тех_Движение!$B$2:$B$5111,"&lt;="&amp;K$3)-$F4733)))</f>
        <v/>
      </c>
      <c r="L4733" s="54">
        <f>IF(OR($B4733="",L$3&lt;$D4733+Настройки!$B$7),0,MAX(0,$E4733-MAX(0,SUMIFS(Тех_Движение!$G$2:$G$5111,Тех_Движение!$D$2:$D$5111,$C4733,Тех_Движение!$B$2:$B$5111,"&lt;="&amp;L$3)-$F4733)))</f>
        <v/>
      </c>
      <c r="M4733" s="54">
        <f>IF(OR($B4733="",M$3&lt;$D4733+Настройки!$B$7),0,MAX(0,$E4733-MAX(0,SUMIFS(Тех_Движение!$G$2:$G$5111,Тех_Движение!$D$2:$D$5111,$C4733,Тех_Движение!$B$2:$B$5111,"&lt;="&amp;M$3)-$F4733)))</f>
        <v/>
      </c>
      <c r="N4733" s="54">
        <f>IF(OR($B4733="",N$3&lt;$D4733+Настройки!$B$7),0,MAX(0,$E4733-MAX(0,SUMIFS(Тех_Движение!$G$2:$G$5111,Тех_Движение!$D$2:$D$5111,$C4733,Тех_Движение!$B$2:$B$5111,"&lt;="&amp;N$3)-$F4733)))</f>
        <v/>
      </c>
      <c r="O4733" s="54">
        <f>IF(OR($B4733="",O$3&lt;$D4733+Настройки!$B$7),0,MAX(0,$E4733-MAX(0,SUMIFS(Тех_Движение!$G$2:$G$5111,Тех_Движение!$D$2:$D$5111,$C4733,Тех_Движение!$B$2:$B$5111,"&lt;="&amp;O$3)-$F4733)))</f>
        <v/>
      </c>
      <c r="P4733" s="54">
        <f>IF(OR($B4733="",P$3&lt;$D4733+Настройки!$B$7),0,MAX(0,$E4733-MAX(0,SUMIFS(Тех_Движение!$G$2:$G$5111,Тех_Движение!$D$2:$D$5111,$C4733,Тех_Движение!$B$2:$B$5111,"&lt;="&amp;P$3)-$F4733)))</f>
        <v/>
      </c>
      <c r="Q4733" s="54">
        <f>IF(OR($B4733="",Q$3&lt;$D4733+Настройки!$B$7),0,MAX(0,$E4733-MAX(0,SUMIFS(Тех_Движение!$G$2:$G$5111,Тех_Движение!$D$2:$D$5111,$C4733,Тех_Движение!$B$2:$B$5111,"&lt;="&amp;Q$3)-$F4733)))</f>
        <v/>
      </c>
      <c r="R4733" s="54">
        <f>IF($B4733="","",SUM($K4733:$Q4733))</f>
        <v/>
      </c>
      <c r="S4733" s="56">
        <f>IF($B4733="","",VLOOKUP($C4733,Настройки!$A$11:$L$17,9,FALSE))</f>
        <v/>
      </c>
      <c r="T4733" s="56">
        <f>IF($B4733="","",$R4733*$S4733)</f>
        <v/>
      </c>
    </row>
    <row r="4734">
      <c r="A4734" s="20">
        <f>Тех_Движение!$A$4731</f>
        <v/>
      </c>
      <c r="B4734" s="20">
        <f>IF(Тех_Движение!$F$4731&gt;0,Тех_Движение!$I$4731,"")</f>
        <v/>
      </c>
      <c r="C4734" s="20">
        <f>IF($B4734="","",Тех_Движение!$D$4731)</f>
        <v/>
      </c>
      <c r="D4734" s="42">
        <f>IF($B4734="","",Тех_Движение!$B$4731)</f>
        <v/>
      </c>
      <c r="E4734" s="54">
        <f>IF($B4734="","",Тех_Движение!$F$4731)</f>
        <v/>
      </c>
      <c r="F4734" s="54">
        <f>IF($B4734="","",SUMIFS($E$5:$E4733,$C$5:$C4733,$C4734))</f>
        <v/>
      </c>
      <c r="G4734" s="54">
        <f>IF($B4734="","",MAX(0,$E4734-MAX(0,SUMIFS(Тех_Движение!$G$2:$G$5111,Тех_Движение!$D$2:$D$5111,$C4734,Тех_Движение!$B$2:$B$5111,"&lt;="&amp;Настройки!$B$5-1)-$F4734)))</f>
        <v/>
      </c>
      <c r="H4734" s="54">
        <f>IF($B4734="","",IF(AND($D4734&gt;=Настройки!$B$5,$D4734&lt;=Настройки!$B$6),$E4734,0))</f>
        <v/>
      </c>
      <c r="I4734" s="54">
        <f>IF($B4734="","",$G4734+$H4734-$J4734)</f>
        <v/>
      </c>
      <c r="J4734" s="54">
        <f>IF($B4734="","",MAX(0,$E4734-MAX(0,SUMIFS(Тех_Движение!$G$2:$G$5111,Тех_Движение!$D$2:$D$5111,$C4734,Тех_Движение!$B$2:$B$5111,"&lt;="&amp;Настройки!$B$6)-$F4734)))</f>
        <v/>
      </c>
      <c r="K4734" s="54">
        <f>IF(OR($B4734="",K$3&lt;$D4734+Настройки!$B$7),0,MAX(0,$E4734-MAX(0,SUMIFS(Тех_Движение!$G$2:$G$5111,Тех_Движение!$D$2:$D$5111,$C4734,Тех_Движение!$B$2:$B$5111,"&lt;="&amp;K$3)-$F4734)))</f>
        <v/>
      </c>
      <c r="L4734" s="54">
        <f>IF(OR($B4734="",L$3&lt;$D4734+Настройки!$B$7),0,MAX(0,$E4734-MAX(0,SUMIFS(Тех_Движение!$G$2:$G$5111,Тех_Движение!$D$2:$D$5111,$C4734,Тех_Движение!$B$2:$B$5111,"&lt;="&amp;L$3)-$F4734)))</f>
        <v/>
      </c>
      <c r="M4734" s="54">
        <f>IF(OR($B4734="",M$3&lt;$D4734+Настройки!$B$7),0,MAX(0,$E4734-MAX(0,SUMIFS(Тех_Движение!$G$2:$G$5111,Тех_Движение!$D$2:$D$5111,$C4734,Тех_Движение!$B$2:$B$5111,"&lt;="&amp;M$3)-$F4734)))</f>
        <v/>
      </c>
      <c r="N4734" s="54">
        <f>IF(OR($B4734="",N$3&lt;$D4734+Настройки!$B$7),0,MAX(0,$E4734-MAX(0,SUMIFS(Тех_Движение!$G$2:$G$5111,Тех_Движение!$D$2:$D$5111,$C4734,Тех_Движение!$B$2:$B$5111,"&lt;="&amp;N$3)-$F4734)))</f>
        <v/>
      </c>
      <c r="O4734" s="54">
        <f>IF(OR($B4734="",O$3&lt;$D4734+Настройки!$B$7),0,MAX(0,$E4734-MAX(0,SUMIFS(Тех_Движение!$G$2:$G$5111,Тех_Движение!$D$2:$D$5111,$C4734,Тех_Движение!$B$2:$B$5111,"&lt;="&amp;O$3)-$F4734)))</f>
        <v/>
      </c>
      <c r="P4734" s="54">
        <f>IF(OR($B4734="",P$3&lt;$D4734+Настройки!$B$7),0,MAX(0,$E4734-MAX(0,SUMIFS(Тех_Движение!$G$2:$G$5111,Тех_Движение!$D$2:$D$5111,$C4734,Тех_Движение!$B$2:$B$5111,"&lt;="&amp;P$3)-$F4734)))</f>
        <v/>
      </c>
      <c r="Q4734" s="54">
        <f>IF(OR($B4734="",Q$3&lt;$D4734+Настройки!$B$7),0,MAX(0,$E4734-MAX(0,SUMIFS(Тех_Движение!$G$2:$G$5111,Тех_Движение!$D$2:$D$5111,$C4734,Тех_Движение!$B$2:$B$5111,"&lt;="&amp;Q$3)-$F4734)))</f>
        <v/>
      </c>
      <c r="R4734" s="54">
        <f>IF($B4734="","",SUM($K4734:$Q4734))</f>
        <v/>
      </c>
      <c r="S4734" s="56">
        <f>IF($B4734="","",VLOOKUP($C4734,Настройки!$A$11:$L$17,9,FALSE))</f>
        <v/>
      </c>
      <c r="T4734" s="56">
        <f>IF($B4734="","",$R4734*$S4734)</f>
        <v/>
      </c>
    </row>
    <row r="4735">
      <c r="A4735" s="20">
        <f>Тех_Движение!$A$4732</f>
        <v/>
      </c>
      <c r="B4735" s="20">
        <f>IF(Тех_Движение!$F$4732&gt;0,Тех_Движение!$I$4732,"")</f>
        <v/>
      </c>
      <c r="C4735" s="20">
        <f>IF($B4735="","",Тех_Движение!$D$4732)</f>
        <v/>
      </c>
      <c r="D4735" s="42">
        <f>IF($B4735="","",Тех_Движение!$B$4732)</f>
        <v/>
      </c>
      <c r="E4735" s="54">
        <f>IF($B4735="","",Тех_Движение!$F$4732)</f>
        <v/>
      </c>
      <c r="F4735" s="54">
        <f>IF($B4735="","",SUMIFS($E$5:$E4734,$C$5:$C4734,$C4735))</f>
        <v/>
      </c>
      <c r="G4735" s="54">
        <f>IF($B4735="","",MAX(0,$E4735-MAX(0,SUMIFS(Тех_Движение!$G$2:$G$5111,Тех_Движение!$D$2:$D$5111,$C4735,Тех_Движение!$B$2:$B$5111,"&lt;="&amp;Настройки!$B$5-1)-$F4735)))</f>
        <v/>
      </c>
      <c r="H4735" s="54">
        <f>IF($B4735="","",IF(AND($D4735&gt;=Настройки!$B$5,$D4735&lt;=Настройки!$B$6),$E4735,0))</f>
        <v/>
      </c>
      <c r="I4735" s="54">
        <f>IF($B4735="","",$G4735+$H4735-$J4735)</f>
        <v/>
      </c>
      <c r="J4735" s="54">
        <f>IF($B4735="","",MAX(0,$E4735-MAX(0,SUMIFS(Тех_Движение!$G$2:$G$5111,Тех_Движение!$D$2:$D$5111,$C4735,Тех_Движение!$B$2:$B$5111,"&lt;="&amp;Настройки!$B$6)-$F4735)))</f>
        <v/>
      </c>
      <c r="K4735" s="54">
        <f>IF(OR($B4735="",K$3&lt;$D4735+Настройки!$B$7),0,MAX(0,$E4735-MAX(0,SUMIFS(Тех_Движение!$G$2:$G$5111,Тех_Движение!$D$2:$D$5111,$C4735,Тех_Движение!$B$2:$B$5111,"&lt;="&amp;K$3)-$F4735)))</f>
        <v/>
      </c>
      <c r="L4735" s="54">
        <f>IF(OR($B4735="",L$3&lt;$D4735+Настройки!$B$7),0,MAX(0,$E4735-MAX(0,SUMIFS(Тех_Движение!$G$2:$G$5111,Тех_Движение!$D$2:$D$5111,$C4735,Тех_Движение!$B$2:$B$5111,"&lt;="&amp;L$3)-$F4735)))</f>
        <v/>
      </c>
      <c r="M4735" s="54">
        <f>IF(OR($B4735="",M$3&lt;$D4735+Настройки!$B$7),0,MAX(0,$E4735-MAX(0,SUMIFS(Тех_Движение!$G$2:$G$5111,Тех_Движение!$D$2:$D$5111,$C4735,Тех_Движение!$B$2:$B$5111,"&lt;="&amp;M$3)-$F4735)))</f>
        <v/>
      </c>
      <c r="N4735" s="54">
        <f>IF(OR($B4735="",N$3&lt;$D4735+Настройки!$B$7),0,MAX(0,$E4735-MAX(0,SUMIFS(Тех_Движение!$G$2:$G$5111,Тех_Движение!$D$2:$D$5111,$C4735,Тех_Движение!$B$2:$B$5111,"&lt;="&amp;N$3)-$F4735)))</f>
        <v/>
      </c>
      <c r="O4735" s="54">
        <f>IF(OR($B4735="",O$3&lt;$D4735+Настройки!$B$7),0,MAX(0,$E4735-MAX(0,SUMIFS(Тех_Движение!$G$2:$G$5111,Тех_Движение!$D$2:$D$5111,$C4735,Тех_Движение!$B$2:$B$5111,"&lt;="&amp;O$3)-$F4735)))</f>
        <v/>
      </c>
      <c r="P4735" s="54">
        <f>IF(OR($B4735="",P$3&lt;$D4735+Настройки!$B$7),0,MAX(0,$E4735-MAX(0,SUMIFS(Тех_Движение!$G$2:$G$5111,Тех_Движение!$D$2:$D$5111,$C4735,Тех_Движение!$B$2:$B$5111,"&lt;="&amp;P$3)-$F4735)))</f>
        <v/>
      </c>
      <c r="Q4735" s="54">
        <f>IF(OR($B4735="",Q$3&lt;$D4735+Настройки!$B$7),0,MAX(0,$E4735-MAX(0,SUMIFS(Тех_Движение!$G$2:$G$5111,Тех_Движение!$D$2:$D$5111,$C4735,Тех_Движение!$B$2:$B$5111,"&lt;="&amp;Q$3)-$F4735)))</f>
        <v/>
      </c>
      <c r="R4735" s="54">
        <f>IF($B4735="","",SUM($K4735:$Q4735))</f>
        <v/>
      </c>
      <c r="S4735" s="56">
        <f>IF($B4735="","",VLOOKUP($C4735,Настройки!$A$11:$L$17,9,FALSE))</f>
        <v/>
      </c>
      <c r="T4735" s="56">
        <f>IF($B4735="","",$R4735*$S4735)</f>
        <v/>
      </c>
    </row>
    <row r="4736">
      <c r="A4736" s="20">
        <f>Тех_Движение!$A$4733</f>
        <v/>
      </c>
      <c r="B4736" s="20">
        <f>IF(Тех_Движение!$F$4733&gt;0,Тех_Движение!$I$4733,"")</f>
        <v/>
      </c>
      <c r="C4736" s="20">
        <f>IF($B4736="","",Тех_Движение!$D$4733)</f>
        <v/>
      </c>
      <c r="D4736" s="42">
        <f>IF($B4736="","",Тех_Движение!$B$4733)</f>
        <v/>
      </c>
      <c r="E4736" s="54">
        <f>IF($B4736="","",Тех_Движение!$F$4733)</f>
        <v/>
      </c>
      <c r="F4736" s="54">
        <f>IF($B4736="","",SUMIFS($E$5:$E4735,$C$5:$C4735,$C4736))</f>
        <v/>
      </c>
      <c r="G4736" s="54">
        <f>IF($B4736="","",MAX(0,$E4736-MAX(0,SUMIFS(Тех_Движение!$G$2:$G$5111,Тех_Движение!$D$2:$D$5111,$C4736,Тех_Движение!$B$2:$B$5111,"&lt;="&amp;Настройки!$B$5-1)-$F4736)))</f>
        <v/>
      </c>
      <c r="H4736" s="54">
        <f>IF($B4736="","",IF(AND($D4736&gt;=Настройки!$B$5,$D4736&lt;=Настройки!$B$6),$E4736,0))</f>
        <v/>
      </c>
      <c r="I4736" s="54">
        <f>IF($B4736="","",$G4736+$H4736-$J4736)</f>
        <v/>
      </c>
      <c r="J4736" s="54">
        <f>IF($B4736="","",MAX(0,$E4736-MAX(0,SUMIFS(Тех_Движение!$G$2:$G$5111,Тех_Движение!$D$2:$D$5111,$C4736,Тех_Движение!$B$2:$B$5111,"&lt;="&amp;Настройки!$B$6)-$F4736)))</f>
        <v/>
      </c>
      <c r="K4736" s="54">
        <f>IF(OR($B4736="",K$3&lt;$D4736+Настройки!$B$7),0,MAX(0,$E4736-MAX(0,SUMIFS(Тех_Движение!$G$2:$G$5111,Тех_Движение!$D$2:$D$5111,$C4736,Тех_Движение!$B$2:$B$5111,"&lt;="&amp;K$3)-$F4736)))</f>
        <v/>
      </c>
      <c r="L4736" s="54">
        <f>IF(OR($B4736="",L$3&lt;$D4736+Настройки!$B$7),0,MAX(0,$E4736-MAX(0,SUMIFS(Тех_Движение!$G$2:$G$5111,Тех_Движение!$D$2:$D$5111,$C4736,Тех_Движение!$B$2:$B$5111,"&lt;="&amp;L$3)-$F4736)))</f>
        <v/>
      </c>
      <c r="M4736" s="54">
        <f>IF(OR($B4736="",M$3&lt;$D4736+Настройки!$B$7),0,MAX(0,$E4736-MAX(0,SUMIFS(Тех_Движение!$G$2:$G$5111,Тех_Движение!$D$2:$D$5111,$C4736,Тех_Движение!$B$2:$B$5111,"&lt;="&amp;M$3)-$F4736)))</f>
        <v/>
      </c>
      <c r="N4736" s="54">
        <f>IF(OR($B4736="",N$3&lt;$D4736+Настройки!$B$7),0,MAX(0,$E4736-MAX(0,SUMIFS(Тех_Движение!$G$2:$G$5111,Тех_Движение!$D$2:$D$5111,$C4736,Тех_Движение!$B$2:$B$5111,"&lt;="&amp;N$3)-$F4736)))</f>
        <v/>
      </c>
      <c r="O4736" s="54">
        <f>IF(OR($B4736="",O$3&lt;$D4736+Настройки!$B$7),0,MAX(0,$E4736-MAX(0,SUMIFS(Тех_Движение!$G$2:$G$5111,Тех_Движение!$D$2:$D$5111,$C4736,Тех_Движение!$B$2:$B$5111,"&lt;="&amp;O$3)-$F4736)))</f>
        <v/>
      </c>
      <c r="P4736" s="54">
        <f>IF(OR($B4736="",P$3&lt;$D4736+Настройки!$B$7),0,MAX(0,$E4736-MAX(0,SUMIFS(Тех_Движение!$G$2:$G$5111,Тех_Движение!$D$2:$D$5111,$C4736,Тех_Движение!$B$2:$B$5111,"&lt;="&amp;P$3)-$F4736)))</f>
        <v/>
      </c>
      <c r="Q4736" s="54">
        <f>IF(OR($B4736="",Q$3&lt;$D4736+Настройки!$B$7),0,MAX(0,$E4736-MAX(0,SUMIFS(Тех_Движение!$G$2:$G$5111,Тех_Движение!$D$2:$D$5111,$C4736,Тех_Движение!$B$2:$B$5111,"&lt;="&amp;Q$3)-$F4736)))</f>
        <v/>
      </c>
      <c r="R4736" s="54">
        <f>IF($B4736="","",SUM($K4736:$Q4736))</f>
        <v/>
      </c>
      <c r="S4736" s="56">
        <f>IF($B4736="","",VLOOKUP($C4736,Настройки!$A$11:$L$17,9,FALSE))</f>
        <v/>
      </c>
      <c r="T4736" s="56">
        <f>IF($B4736="","",$R4736*$S4736)</f>
        <v/>
      </c>
    </row>
    <row r="4737">
      <c r="A4737" s="20">
        <f>Тех_Движение!$A$4734</f>
        <v/>
      </c>
      <c r="B4737" s="20">
        <f>IF(Тех_Движение!$F$4734&gt;0,Тех_Движение!$I$4734,"")</f>
        <v/>
      </c>
      <c r="C4737" s="20">
        <f>IF($B4737="","",Тех_Движение!$D$4734)</f>
        <v/>
      </c>
      <c r="D4737" s="42">
        <f>IF($B4737="","",Тех_Движение!$B$4734)</f>
        <v/>
      </c>
      <c r="E4737" s="54">
        <f>IF($B4737="","",Тех_Движение!$F$4734)</f>
        <v/>
      </c>
      <c r="F4737" s="54">
        <f>IF($B4737="","",SUMIFS($E$5:$E4736,$C$5:$C4736,$C4737))</f>
        <v/>
      </c>
      <c r="G4737" s="54">
        <f>IF($B4737="","",MAX(0,$E4737-MAX(0,SUMIFS(Тех_Движение!$G$2:$G$5111,Тех_Движение!$D$2:$D$5111,$C4737,Тех_Движение!$B$2:$B$5111,"&lt;="&amp;Настройки!$B$5-1)-$F4737)))</f>
        <v/>
      </c>
      <c r="H4737" s="54">
        <f>IF($B4737="","",IF(AND($D4737&gt;=Настройки!$B$5,$D4737&lt;=Настройки!$B$6),$E4737,0))</f>
        <v/>
      </c>
      <c r="I4737" s="54">
        <f>IF($B4737="","",$G4737+$H4737-$J4737)</f>
        <v/>
      </c>
      <c r="J4737" s="54">
        <f>IF($B4737="","",MAX(0,$E4737-MAX(0,SUMIFS(Тех_Движение!$G$2:$G$5111,Тех_Движение!$D$2:$D$5111,$C4737,Тех_Движение!$B$2:$B$5111,"&lt;="&amp;Настройки!$B$6)-$F4737)))</f>
        <v/>
      </c>
      <c r="K4737" s="54">
        <f>IF(OR($B4737="",K$3&lt;$D4737+Настройки!$B$7),0,MAX(0,$E4737-MAX(0,SUMIFS(Тех_Движение!$G$2:$G$5111,Тех_Движение!$D$2:$D$5111,$C4737,Тех_Движение!$B$2:$B$5111,"&lt;="&amp;K$3)-$F4737)))</f>
        <v/>
      </c>
      <c r="L4737" s="54">
        <f>IF(OR($B4737="",L$3&lt;$D4737+Настройки!$B$7),0,MAX(0,$E4737-MAX(0,SUMIFS(Тех_Движение!$G$2:$G$5111,Тех_Движение!$D$2:$D$5111,$C4737,Тех_Движение!$B$2:$B$5111,"&lt;="&amp;L$3)-$F4737)))</f>
        <v/>
      </c>
      <c r="M4737" s="54">
        <f>IF(OR($B4737="",M$3&lt;$D4737+Настройки!$B$7),0,MAX(0,$E4737-MAX(0,SUMIFS(Тех_Движение!$G$2:$G$5111,Тех_Движение!$D$2:$D$5111,$C4737,Тех_Движение!$B$2:$B$5111,"&lt;="&amp;M$3)-$F4737)))</f>
        <v/>
      </c>
      <c r="N4737" s="54">
        <f>IF(OR($B4737="",N$3&lt;$D4737+Настройки!$B$7),0,MAX(0,$E4737-MAX(0,SUMIFS(Тех_Движение!$G$2:$G$5111,Тех_Движение!$D$2:$D$5111,$C4737,Тех_Движение!$B$2:$B$5111,"&lt;="&amp;N$3)-$F4737)))</f>
        <v/>
      </c>
      <c r="O4737" s="54">
        <f>IF(OR($B4737="",O$3&lt;$D4737+Настройки!$B$7),0,MAX(0,$E4737-MAX(0,SUMIFS(Тех_Движение!$G$2:$G$5111,Тех_Движение!$D$2:$D$5111,$C4737,Тех_Движение!$B$2:$B$5111,"&lt;="&amp;O$3)-$F4737)))</f>
        <v/>
      </c>
      <c r="P4737" s="54">
        <f>IF(OR($B4737="",P$3&lt;$D4737+Настройки!$B$7),0,MAX(0,$E4737-MAX(0,SUMIFS(Тех_Движение!$G$2:$G$5111,Тех_Движение!$D$2:$D$5111,$C4737,Тех_Движение!$B$2:$B$5111,"&lt;="&amp;P$3)-$F4737)))</f>
        <v/>
      </c>
      <c r="Q4737" s="54">
        <f>IF(OR($B4737="",Q$3&lt;$D4737+Настройки!$B$7),0,MAX(0,$E4737-MAX(0,SUMIFS(Тех_Движение!$G$2:$G$5111,Тех_Движение!$D$2:$D$5111,$C4737,Тех_Движение!$B$2:$B$5111,"&lt;="&amp;Q$3)-$F4737)))</f>
        <v/>
      </c>
      <c r="R4737" s="54">
        <f>IF($B4737="","",SUM($K4737:$Q4737))</f>
        <v/>
      </c>
      <c r="S4737" s="56">
        <f>IF($B4737="","",VLOOKUP($C4737,Настройки!$A$11:$L$17,9,FALSE))</f>
        <v/>
      </c>
      <c r="T4737" s="56">
        <f>IF($B4737="","",$R4737*$S4737)</f>
        <v/>
      </c>
    </row>
    <row r="4738">
      <c r="A4738" s="20">
        <f>Тех_Движение!$A$4735</f>
        <v/>
      </c>
      <c r="B4738" s="20">
        <f>IF(Тех_Движение!$F$4735&gt;0,Тех_Движение!$I$4735,"")</f>
        <v/>
      </c>
      <c r="C4738" s="20">
        <f>IF($B4738="","",Тех_Движение!$D$4735)</f>
        <v/>
      </c>
      <c r="D4738" s="42">
        <f>IF($B4738="","",Тех_Движение!$B$4735)</f>
        <v/>
      </c>
      <c r="E4738" s="54">
        <f>IF($B4738="","",Тех_Движение!$F$4735)</f>
        <v/>
      </c>
      <c r="F4738" s="54">
        <f>IF($B4738="","",SUMIFS($E$5:$E4737,$C$5:$C4737,$C4738))</f>
        <v/>
      </c>
      <c r="G4738" s="54">
        <f>IF($B4738="","",MAX(0,$E4738-MAX(0,SUMIFS(Тех_Движение!$G$2:$G$5111,Тех_Движение!$D$2:$D$5111,$C4738,Тех_Движение!$B$2:$B$5111,"&lt;="&amp;Настройки!$B$5-1)-$F4738)))</f>
        <v/>
      </c>
      <c r="H4738" s="54">
        <f>IF($B4738="","",IF(AND($D4738&gt;=Настройки!$B$5,$D4738&lt;=Настройки!$B$6),$E4738,0))</f>
        <v/>
      </c>
      <c r="I4738" s="54">
        <f>IF($B4738="","",$G4738+$H4738-$J4738)</f>
        <v/>
      </c>
      <c r="J4738" s="54">
        <f>IF($B4738="","",MAX(0,$E4738-MAX(0,SUMIFS(Тех_Движение!$G$2:$G$5111,Тех_Движение!$D$2:$D$5111,$C4738,Тех_Движение!$B$2:$B$5111,"&lt;="&amp;Настройки!$B$6)-$F4738)))</f>
        <v/>
      </c>
      <c r="K4738" s="54">
        <f>IF(OR($B4738="",K$3&lt;$D4738+Настройки!$B$7),0,MAX(0,$E4738-MAX(0,SUMIFS(Тех_Движение!$G$2:$G$5111,Тех_Движение!$D$2:$D$5111,$C4738,Тех_Движение!$B$2:$B$5111,"&lt;="&amp;K$3)-$F4738)))</f>
        <v/>
      </c>
      <c r="L4738" s="54">
        <f>IF(OR($B4738="",L$3&lt;$D4738+Настройки!$B$7),0,MAX(0,$E4738-MAX(0,SUMIFS(Тех_Движение!$G$2:$G$5111,Тех_Движение!$D$2:$D$5111,$C4738,Тех_Движение!$B$2:$B$5111,"&lt;="&amp;L$3)-$F4738)))</f>
        <v/>
      </c>
      <c r="M4738" s="54">
        <f>IF(OR($B4738="",M$3&lt;$D4738+Настройки!$B$7),0,MAX(0,$E4738-MAX(0,SUMIFS(Тех_Движение!$G$2:$G$5111,Тех_Движение!$D$2:$D$5111,$C4738,Тех_Движение!$B$2:$B$5111,"&lt;="&amp;M$3)-$F4738)))</f>
        <v/>
      </c>
      <c r="N4738" s="54">
        <f>IF(OR($B4738="",N$3&lt;$D4738+Настройки!$B$7),0,MAX(0,$E4738-MAX(0,SUMIFS(Тех_Движение!$G$2:$G$5111,Тех_Движение!$D$2:$D$5111,$C4738,Тех_Движение!$B$2:$B$5111,"&lt;="&amp;N$3)-$F4738)))</f>
        <v/>
      </c>
      <c r="O4738" s="54">
        <f>IF(OR($B4738="",O$3&lt;$D4738+Настройки!$B$7),0,MAX(0,$E4738-MAX(0,SUMIFS(Тех_Движение!$G$2:$G$5111,Тех_Движение!$D$2:$D$5111,$C4738,Тех_Движение!$B$2:$B$5111,"&lt;="&amp;O$3)-$F4738)))</f>
        <v/>
      </c>
      <c r="P4738" s="54">
        <f>IF(OR($B4738="",P$3&lt;$D4738+Настройки!$B$7),0,MAX(0,$E4738-MAX(0,SUMIFS(Тех_Движение!$G$2:$G$5111,Тех_Движение!$D$2:$D$5111,$C4738,Тех_Движение!$B$2:$B$5111,"&lt;="&amp;P$3)-$F4738)))</f>
        <v/>
      </c>
      <c r="Q4738" s="54">
        <f>IF(OR($B4738="",Q$3&lt;$D4738+Настройки!$B$7),0,MAX(0,$E4738-MAX(0,SUMIFS(Тех_Движение!$G$2:$G$5111,Тех_Движение!$D$2:$D$5111,$C4738,Тех_Движение!$B$2:$B$5111,"&lt;="&amp;Q$3)-$F4738)))</f>
        <v/>
      </c>
      <c r="R4738" s="54">
        <f>IF($B4738="","",SUM($K4738:$Q4738))</f>
        <v/>
      </c>
      <c r="S4738" s="56">
        <f>IF($B4738="","",VLOOKUP($C4738,Настройки!$A$11:$L$17,9,FALSE))</f>
        <v/>
      </c>
      <c r="T4738" s="56">
        <f>IF($B4738="","",$R4738*$S4738)</f>
        <v/>
      </c>
    </row>
    <row r="4739">
      <c r="A4739" s="20">
        <f>Тех_Движение!$A$4736</f>
        <v/>
      </c>
      <c r="B4739" s="20">
        <f>IF(Тех_Движение!$F$4736&gt;0,Тех_Движение!$I$4736,"")</f>
        <v/>
      </c>
      <c r="C4739" s="20">
        <f>IF($B4739="","",Тех_Движение!$D$4736)</f>
        <v/>
      </c>
      <c r="D4739" s="42">
        <f>IF($B4739="","",Тех_Движение!$B$4736)</f>
        <v/>
      </c>
      <c r="E4739" s="54">
        <f>IF($B4739="","",Тех_Движение!$F$4736)</f>
        <v/>
      </c>
      <c r="F4739" s="54">
        <f>IF($B4739="","",SUMIFS($E$5:$E4738,$C$5:$C4738,$C4739))</f>
        <v/>
      </c>
      <c r="G4739" s="54">
        <f>IF($B4739="","",MAX(0,$E4739-MAX(0,SUMIFS(Тех_Движение!$G$2:$G$5111,Тех_Движение!$D$2:$D$5111,$C4739,Тех_Движение!$B$2:$B$5111,"&lt;="&amp;Настройки!$B$5-1)-$F4739)))</f>
        <v/>
      </c>
      <c r="H4739" s="54">
        <f>IF($B4739="","",IF(AND($D4739&gt;=Настройки!$B$5,$D4739&lt;=Настройки!$B$6),$E4739,0))</f>
        <v/>
      </c>
      <c r="I4739" s="54">
        <f>IF($B4739="","",$G4739+$H4739-$J4739)</f>
        <v/>
      </c>
      <c r="J4739" s="54">
        <f>IF($B4739="","",MAX(0,$E4739-MAX(0,SUMIFS(Тех_Движение!$G$2:$G$5111,Тех_Движение!$D$2:$D$5111,$C4739,Тех_Движение!$B$2:$B$5111,"&lt;="&amp;Настройки!$B$6)-$F4739)))</f>
        <v/>
      </c>
      <c r="K4739" s="54">
        <f>IF(OR($B4739="",K$3&lt;$D4739+Настройки!$B$7),0,MAX(0,$E4739-MAX(0,SUMIFS(Тех_Движение!$G$2:$G$5111,Тех_Движение!$D$2:$D$5111,$C4739,Тех_Движение!$B$2:$B$5111,"&lt;="&amp;K$3)-$F4739)))</f>
        <v/>
      </c>
      <c r="L4739" s="54">
        <f>IF(OR($B4739="",L$3&lt;$D4739+Настройки!$B$7),0,MAX(0,$E4739-MAX(0,SUMIFS(Тех_Движение!$G$2:$G$5111,Тех_Движение!$D$2:$D$5111,$C4739,Тех_Движение!$B$2:$B$5111,"&lt;="&amp;L$3)-$F4739)))</f>
        <v/>
      </c>
      <c r="M4739" s="54">
        <f>IF(OR($B4739="",M$3&lt;$D4739+Настройки!$B$7),0,MAX(0,$E4739-MAX(0,SUMIFS(Тех_Движение!$G$2:$G$5111,Тех_Движение!$D$2:$D$5111,$C4739,Тех_Движение!$B$2:$B$5111,"&lt;="&amp;M$3)-$F4739)))</f>
        <v/>
      </c>
      <c r="N4739" s="54">
        <f>IF(OR($B4739="",N$3&lt;$D4739+Настройки!$B$7),0,MAX(0,$E4739-MAX(0,SUMIFS(Тех_Движение!$G$2:$G$5111,Тех_Движение!$D$2:$D$5111,$C4739,Тех_Движение!$B$2:$B$5111,"&lt;="&amp;N$3)-$F4739)))</f>
        <v/>
      </c>
      <c r="O4739" s="54">
        <f>IF(OR($B4739="",O$3&lt;$D4739+Настройки!$B$7),0,MAX(0,$E4739-MAX(0,SUMIFS(Тех_Движение!$G$2:$G$5111,Тех_Движение!$D$2:$D$5111,$C4739,Тех_Движение!$B$2:$B$5111,"&lt;="&amp;O$3)-$F4739)))</f>
        <v/>
      </c>
      <c r="P4739" s="54">
        <f>IF(OR($B4739="",P$3&lt;$D4739+Настройки!$B$7),0,MAX(0,$E4739-MAX(0,SUMIFS(Тех_Движение!$G$2:$G$5111,Тех_Движение!$D$2:$D$5111,$C4739,Тех_Движение!$B$2:$B$5111,"&lt;="&amp;P$3)-$F4739)))</f>
        <v/>
      </c>
      <c r="Q4739" s="54">
        <f>IF(OR($B4739="",Q$3&lt;$D4739+Настройки!$B$7),0,MAX(0,$E4739-MAX(0,SUMIFS(Тех_Движение!$G$2:$G$5111,Тех_Движение!$D$2:$D$5111,$C4739,Тех_Движение!$B$2:$B$5111,"&lt;="&amp;Q$3)-$F4739)))</f>
        <v/>
      </c>
      <c r="R4739" s="54">
        <f>IF($B4739="","",SUM($K4739:$Q4739))</f>
        <v/>
      </c>
      <c r="S4739" s="56">
        <f>IF($B4739="","",VLOOKUP($C4739,Настройки!$A$11:$L$17,9,FALSE))</f>
        <v/>
      </c>
      <c r="T4739" s="56">
        <f>IF($B4739="","",$R4739*$S4739)</f>
        <v/>
      </c>
    </row>
    <row r="4740">
      <c r="A4740" s="20">
        <f>Тех_Движение!$A$4737</f>
        <v/>
      </c>
      <c r="B4740" s="20">
        <f>IF(Тех_Движение!$F$4737&gt;0,Тех_Движение!$I$4737,"")</f>
        <v/>
      </c>
      <c r="C4740" s="20">
        <f>IF($B4740="","",Тех_Движение!$D$4737)</f>
        <v/>
      </c>
      <c r="D4740" s="42">
        <f>IF($B4740="","",Тех_Движение!$B$4737)</f>
        <v/>
      </c>
      <c r="E4740" s="54">
        <f>IF($B4740="","",Тех_Движение!$F$4737)</f>
        <v/>
      </c>
      <c r="F4740" s="54">
        <f>IF($B4740="","",SUMIFS($E$5:$E4739,$C$5:$C4739,$C4740))</f>
        <v/>
      </c>
      <c r="G4740" s="54">
        <f>IF($B4740="","",MAX(0,$E4740-MAX(0,SUMIFS(Тех_Движение!$G$2:$G$5111,Тех_Движение!$D$2:$D$5111,$C4740,Тех_Движение!$B$2:$B$5111,"&lt;="&amp;Настройки!$B$5-1)-$F4740)))</f>
        <v/>
      </c>
      <c r="H4740" s="54">
        <f>IF($B4740="","",IF(AND($D4740&gt;=Настройки!$B$5,$D4740&lt;=Настройки!$B$6),$E4740,0))</f>
        <v/>
      </c>
      <c r="I4740" s="54">
        <f>IF($B4740="","",$G4740+$H4740-$J4740)</f>
        <v/>
      </c>
      <c r="J4740" s="54">
        <f>IF($B4740="","",MAX(0,$E4740-MAX(0,SUMIFS(Тех_Движение!$G$2:$G$5111,Тех_Движение!$D$2:$D$5111,$C4740,Тех_Движение!$B$2:$B$5111,"&lt;="&amp;Настройки!$B$6)-$F4740)))</f>
        <v/>
      </c>
      <c r="K4740" s="54">
        <f>IF(OR($B4740="",K$3&lt;$D4740+Настройки!$B$7),0,MAX(0,$E4740-MAX(0,SUMIFS(Тех_Движение!$G$2:$G$5111,Тех_Движение!$D$2:$D$5111,$C4740,Тех_Движение!$B$2:$B$5111,"&lt;="&amp;K$3)-$F4740)))</f>
        <v/>
      </c>
      <c r="L4740" s="54">
        <f>IF(OR($B4740="",L$3&lt;$D4740+Настройки!$B$7),0,MAX(0,$E4740-MAX(0,SUMIFS(Тех_Движение!$G$2:$G$5111,Тех_Движение!$D$2:$D$5111,$C4740,Тех_Движение!$B$2:$B$5111,"&lt;="&amp;L$3)-$F4740)))</f>
        <v/>
      </c>
      <c r="M4740" s="54">
        <f>IF(OR($B4740="",M$3&lt;$D4740+Настройки!$B$7),0,MAX(0,$E4740-MAX(0,SUMIFS(Тех_Движение!$G$2:$G$5111,Тех_Движение!$D$2:$D$5111,$C4740,Тех_Движение!$B$2:$B$5111,"&lt;="&amp;M$3)-$F4740)))</f>
        <v/>
      </c>
      <c r="N4740" s="54">
        <f>IF(OR($B4740="",N$3&lt;$D4740+Настройки!$B$7),0,MAX(0,$E4740-MAX(0,SUMIFS(Тех_Движение!$G$2:$G$5111,Тех_Движение!$D$2:$D$5111,$C4740,Тех_Движение!$B$2:$B$5111,"&lt;="&amp;N$3)-$F4740)))</f>
        <v/>
      </c>
      <c r="O4740" s="54">
        <f>IF(OR($B4740="",O$3&lt;$D4740+Настройки!$B$7),0,MAX(0,$E4740-MAX(0,SUMIFS(Тех_Движение!$G$2:$G$5111,Тех_Движение!$D$2:$D$5111,$C4740,Тех_Движение!$B$2:$B$5111,"&lt;="&amp;O$3)-$F4740)))</f>
        <v/>
      </c>
      <c r="P4740" s="54">
        <f>IF(OR($B4740="",P$3&lt;$D4740+Настройки!$B$7),0,MAX(0,$E4740-MAX(0,SUMIFS(Тех_Движение!$G$2:$G$5111,Тех_Движение!$D$2:$D$5111,$C4740,Тех_Движение!$B$2:$B$5111,"&lt;="&amp;P$3)-$F4740)))</f>
        <v/>
      </c>
      <c r="Q4740" s="54">
        <f>IF(OR($B4740="",Q$3&lt;$D4740+Настройки!$B$7),0,MAX(0,$E4740-MAX(0,SUMIFS(Тех_Движение!$G$2:$G$5111,Тех_Движение!$D$2:$D$5111,$C4740,Тех_Движение!$B$2:$B$5111,"&lt;="&amp;Q$3)-$F4740)))</f>
        <v/>
      </c>
      <c r="R4740" s="54">
        <f>IF($B4740="","",SUM($K4740:$Q4740))</f>
        <v/>
      </c>
      <c r="S4740" s="56">
        <f>IF($B4740="","",VLOOKUP($C4740,Настройки!$A$11:$L$17,9,FALSE))</f>
        <v/>
      </c>
      <c r="T4740" s="56">
        <f>IF($B4740="","",$R4740*$S4740)</f>
        <v/>
      </c>
    </row>
    <row r="4741">
      <c r="A4741" s="20">
        <f>Тех_Движение!$A$4738</f>
        <v/>
      </c>
      <c r="B4741" s="20">
        <f>IF(Тех_Движение!$F$4738&gt;0,Тех_Движение!$I$4738,"")</f>
        <v/>
      </c>
      <c r="C4741" s="20">
        <f>IF($B4741="","",Тех_Движение!$D$4738)</f>
        <v/>
      </c>
      <c r="D4741" s="42">
        <f>IF($B4741="","",Тех_Движение!$B$4738)</f>
        <v/>
      </c>
      <c r="E4741" s="54">
        <f>IF($B4741="","",Тех_Движение!$F$4738)</f>
        <v/>
      </c>
      <c r="F4741" s="54">
        <f>IF($B4741="","",SUMIFS($E$5:$E4740,$C$5:$C4740,$C4741))</f>
        <v/>
      </c>
      <c r="G4741" s="54">
        <f>IF($B4741="","",MAX(0,$E4741-MAX(0,SUMIFS(Тех_Движение!$G$2:$G$5111,Тех_Движение!$D$2:$D$5111,$C4741,Тех_Движение!$B$2:$B$5111,"&lt;="&amp;Настройки!$B$5-1)-$F4741)))</f>
        <v/>
      </c>
      <c r="H4741" s="54">
        <f>IF($B4741="","",IF(AND($D4741&gt;=Настройки!$B$5,$D4741&lt;=Настройки!$B$6),$E4741,0))</f>
        <v/>
      </c>
      <c r="I4741" s="54">
        <f>IF($B4741="","",$G4741+$H4741-$J4741)</f>
        <v/>
      </c>
      <c r="J4741" s="54">
        <f>IF($B4741="","",MAX(0,$E4741-MAX(0,SUMIFS(Тех_Движение!$G$2:$G$5111,Тех_Движение!$D$2:$D$5111,$C4741,Тех_Движение!$B$2:$B$5111,"&lt;="&amp;Настройки!$B$6)-$F4741)))</f>
        <v/>
      </c>
      <c r="K4741" s="54">
        <f>IF(OR($B4741="",K$3&lt;$D4741+Настройки!$B$7),0,MAX(0,$E4741-MAX(0,SUMIFS(Тех_Движение!$G$2:$G$5111,Тех_Движение!$D$2:$D$5111,$C4741,Тех_Движение!$B$2:$B$5111,"&lt;="&amp;K$3)-$F4741)))</f>
        <v/>
      </c>
      <c r="L4741" s="54">
        <f>IF(OR($B4741="",L$3&lt;$D4741+Настройки!$B$7),0,MAX(0,$E4741-MAX(0,SUMIFS(Тех_Движение!$G$2:$G$5111,Тех_Движение!$D$2:$D$5111,$C4741,Тех_Движение!$B$2:$B$5111,"&lt;="&amp;L$3)-$F4741)))</f>
        <v/>
      </c>
      <c r="M4741" s="54">
        <f>IF(OR($B4741="",M$3&lt;$D4741+Настройки!$B$7),0,MAX(0,$E4741-MAX(0,SUMIFS(Тех_Движение!$G$2:$G$5111,Тех_Движение!$D$2:$D$5111,$C4741,Тех_Движение!$B$2:$B$5111,"&lt;="&amp;M$3)-$F4741)))</f>
        <v/>
      </c>
      <c r="N4741" s="54">
        <f>IF(OR($B4741="",N$3&lt;$D4741+Настройки!$B$7),0,MAX(0,$E4741-MAX(0,SUMIFS(Тех_Движение!$G$2:$G$5111,Тех_Движение!$D$2:$D$5111,$C4741,Тех_Движение!$B$2:$B$5111,"&lt;="&amp;N$3)-$F4741)))</f>
        <v/>
      </c>
      <c r="O4741" s="54">
        <f>IF(OR($B4741="",O$3&lt;$D4741+Настройки!$B$7),0,MAX(0,$E4741-MAX(0,SUMIFS(Тех_Движение!$G$2:$G$5111,Тех_Движение!$D$2:$D$5111,$C4741,Тех_Движение!$B$2:$B$5111,"&lt;="&amp;O$3)-$F4741)))</f>
        <v/>
      </c>
      <c r="P4741" s="54">
        <f>IF(OR($B4741="",P$3&lt;$D4741+Настройки!$B$7),0,MAX(0,$E4741-MAX(0,SUMIFS(Тех_Движение!$G$2:$G$5111,Тех_Движение!$D$2:$D$5111,$C4741,Тех_Движение!$B$2:$B$5111,"&lt;="&amp;P$3)-$F4741)))</f>
        <v/>
      </c>
      <c r="Q4741" s="54">
        <f>IF(OR($B4741="",Q$3&lt;$D4741+Настройки!$B$7),0,MAX(0,$E4741-MAX(0,SUMIFS(Тех_Движение!$G$2:$G$5111,Тех_Движение!$D$2:$D$5111,$C4741,Тех_Движение!$B$2:$B$5111,"&lt;="&amp;Q$3)-$F4741)))</f>
        <v/>
      </c>
      <c r="R4741" s="54">
        <f>IF($B4741="","",SUM($K4741:$Q4741))</f>
        <v/>
      </c>
      <c r="S4741" s="56">
        <f>IF($B4741="","",VLOOKUP($C4741,Настройки!$A$11:$L$17,9,FALSE))</f>
        <v/>
      </c>
      <c r="T4741" s="56">
        <f>IF($B4741="","",$R4741*$S4741)</f>
        <v/>
      </c>
    </row>
    <row r="4742">
      <c r="A4742" s="20">
        <f>Тех_Движение!$A$4739</f>
        <v/>
      </c>
      <c r="B4742" s="20">
        <f>IF(Тех_Движение!$F$4739&gt;0,Тех_Движение!$I$4739,"")</f>
        <v/>
      </c>
      <c r="C4742" s="20">
        <f>IF($B4742="","",Тех_Движение!$D$4739)</f>
        <v/>
      </c>
      <c r="D4742" s="42">
        <f>IF($B4742="","",Тех_Движение!$B$4739)</f>
        <v/>
      </c>
      <c r="E4742" s="54">
        <f>IF($B4742="","",Тех_Движение!$F$4739)</f>
        <v/>
      </c>
      <c r="F4742" s="54">
        <f>IF($B4742="","",SUMIFS($E$5:$E4741,$C$5:$C4741,$C4742))</f>
        <v/>
      </c>
      <c r="G4742" s="54">
        <f>IF($B4742="","",MAX(0,$E4742-MAX(0,SUMIFS(Тех_Движение!$G$2:$G$5111,Тех_Движение!$D$2:$D$5111,$C4742,Тех_Движение!$B$2:$B$5111,"&lt;="&amp;Настройки!$B$5-1)-$F4742)))</f>
        <v/>
      </c>
      <c r="H4742" s="54">
        <f>IF($B4742="","",IF(AND($D4742&gt;=Настройки!$B$5,$D4742&lt;=Настройки!$B$6),$E4742,0))</f>
        <v/>
      </c>
      <c r="I4742" s="54">
        <f>IF($B4742="","",$G4742+$H4742-$J4742)</f>
        <v/>
      </c>
      <c r="J4742" s="54">
        <f>IF($B4742="","",MAX(0,$E4742-MAX(0,SUMIFS(Тех_Движение!$G$2:$G$5111,Тех_Движение!$D$2:$D$5111,$C4742,Тех_Движение!$B$2:$B$5111,"&lt;="&amp;Настройки!$B$6)-$F4742)))</f>
        <v/>
      </c>
      <c r="K4742" s="54">
        <f>IF(OR($B4742="",K$3&lt;$D4742+Настройки!$B$7),0,MAX(0,$E4742-MAX(0,SUMIFS(Тех_Движение!$G$2:$G$5111,Тех_Движение!$D$2:$D$5111,$C4742,Тех_Движение!$B$2:$B$5111,"&lt;="&amp;K$3)-$F4742)))</f>
        <v/>
      </c>
      <c r="L4742" s="54">
        <f>IF(OR($B4742="",L$3&lt;$D4742+Настройки!$B$7),0,MAX(0,$E4742-MAX(0,SUMIFS(Тех_Движение!$G$2:$G$5111,Тех_Движение!$D$2:$D$5111,$C4742,Тех_Движение!$B$2:$B$5111,"&lt;="&amp;L$3)-$F4742)))</f>
        <v/>
      </c>
      <c r="M4742" s="54">
        <f>IF(OR($B4742="",M$3&lt;$D4742+Настройки!$B$7),0,MAX(0,$E4742-MAX(0,SUMIFS(Тех_Движение!$G$2:$G$5111,Тех_Движение!$D$2:$D$5111,$C4742,Тех_Движение!$B$2:$B$5111,"&lt;="&amp;M$3)-$F4742)))</f>
        <v/>
      </c>
      <c r="N4742" s="54">
        <f>IF(OR($B4742="",N$3&lt;$D4742+Настройки!$B$7),0,MAX(0,$E4742-MAX(0,SUMIFS(Тех_Движение!$G$2:$G$5111,Тех_Движение!$D$2:$D$5111,$C4742,Тех_Движение!$B$2:$B$5111,"&lt;="&amp;N$3)-$F4742)))</f>
        <v/>
      </c>
      <c r="O4742" s="54">
        <f>IF(OR($B4742="",O$3&lt;$D4742+Настройки!$B$7),0,MAX(0,$E4742-MAX(0,SUMIFS(Тех_Движение!$G$2:$G$5111,Тех_Движение!$D$2:$D$5111,$C4742,Тех_Движение!$B$2:$B$5111,"&lt;="&amp;O$3)-$F4742)))</f>
        <v/>
      </c>
      <c r="P4742" s="54">
        <f>IF(OR($B4742="",P$3&lt;$D4742+Настройки!$B$7),0,MAX(0,$E4742-MAX(0,SUMIFS(Тех_Движение!$G$2:$G$5111,Тех_Движение!$D$2:$D$5111,$C4742,Тех_Движение!$B$2:$B$5111,"&lt;="&amp;P$3)-$F4742)))</f>
        <v/>
      </c>
      <c r="Q4742" s="54">
        <f>IF(OR($B4742="",Q$3&lt;$D4742+Настройки!$B$7),0,MAX(0,$E4742-MAX(0,SUMIFS(Тех_Движение!$G$2:$G$5111,Тех_Движение!$D$2:$D$5111,$C4742,Тех_Движение!$B$2:$B$5111,"&lt;="&amp;Q$3)-$F4742)))</f>
        <v/>
      </c>
      <c r="R4742" s="54">
        <f>IF($B4742="","",SUM($K4742:$Q4742))</f>
        <v/>
      </c>
      <c r="S4742" s="56">
        <f>IF($B4742="","",VLOOKUP($C4742,Настройки!$A$11:$L$17,9,FALSE))</f>
        <v/>
      </c>
      <c r="T4742" s="56">
        <f>IF($B4742="","",$R4742*$S4742)</f>
        <v/>
      </c>
    </row>
    <row r="4743">
      <c r="A4743" s="20">
        <f>Тех_Движение!$A$4740</f>
        <v/>
      </c>
      <c r="B4743" s="20">
        <f>IF(Тех_Движение!$F$4740&gt;0,Тех_Движение!$I$4740,"")</f>
        <v/>
      </c>
      <c r="C4743" s="20">
        <f>IF($B4743="","",Тех_Движение!$D$4740)</f>
        <v/>
      </c>
      <c r="D4743" s="42">
        <f>IF($B4743="","",Тех_Движение!$B$4740)</f>
        <v/>
      </c>
      <c r="E4743" s="54">
        <f>IF($B4743="","",Тех_Движение!$F$4740)</f>
        <v/>
      </c>
      <c r="F4743" s="54">
        <f>IF($B4743="","",SUMIFS($E$5:$E4742,$C$5:$C4742,$C4743))</f>
        <v/>
      </c>
      <c r="G4743" s="54">
        <f>IF($B4743="","",MAX(0,$E4743-MAX(0,SUMIFS(Тех_Движение!$G$2:$G$5111,Тех_Движение!$D$2:$D$5111,$C4743,Тех_Движение!$B$2:$B$5111,"&lt;="&amp;Настройки!$B$5-1)-$F4743)))</f>
        <v/>
      </c>
      <c r="H4743" s="54">
        <f>IF($B4743="","",IF(AND($D4743&gt;=Настройки!$B$5,$D4743&lt;=Настройки!$B$6),$E4743,0))</f>
        <v/>
      </c>
      <c r="I4743" s="54">
        <f>IF($B4743="","",$G4743+$H4743-$J4743)</f>
        <v/>
      </c>
      <c r="J4743" s="54">
        <f>IF($B4743="","",MAX(0,$E4743-MAX(0,SUMIFS(Тех_Движение!$G$2:$G$5111,Тех_Движение!$D$2:$D$5111,$C4743,Тех_Движение!$B$2:$B$5111,"&lt;="&amp;Настройки!$B$6)-$F4743)))</f>
        <v/>
      </c>
      <c r="K4743" s="54">
        <f>IF(OR($B4743="",K$3&lt;$D4743+Настройки!$B$7),0,MAX(0,$E4743-MAX(0,SUMIFS(Тех_Движение!$G$2:$G$5111,Тех_Движение!$D$2:$D$5111,$C4743,Тех_Движение!$B$2:$B$5111,"&lt;="&amp;K$3)-$F4743)))</f>
        <v/>
      </c>
      <c r="L4743" s="54">
        <f>IF(OR($B4743="",L$3&lt;$D4743+Настройки!$B$7),0,MAX(0,$E4743-MAX(0,SUMIFS(Тех_Движение!$G$2:$G$5111,Тех_Движение!$D$2:$D$5111,$C4743,Тех_Движение!$B$2:$B$5111,"&lt;="&amp;L$3)-$F4743)))</f>
        <v/>
      </c>
      <c r="M4743" s="54">
        <f>IF(OR($B4743="",M$3&lt;$D4743+Настройки!$B$7),0,MAX(0,$E4743-MAX(0,SUMIFS(Тех_Движение!$G$2:$G$5111,Тех_Движение!$D$2:$D$5111,$C4743,Тех_Движение!$B$2:$B$5111,"&lt;="&amp;M$3)-$F4743)))</f>
        <v/>
      </c>
      <c r="N4743" s="54">
        <f>IF(OR($B4743="",N$3&lt;$D4743+Настройки!$B$7),0,MAX(0,$E4743-MAX(0,SUMIFS(Тех_Движение!$G$2:$G$5111,Тех_Движение!$D$2:$D$5111,$C4743,Тех_Движение!$B$2:$B$5111,"&lt;="&amp;N$3)-$F4743)))</f>
        <v/>
      </c>
      <c r="O4743" s="54">
        <f>IF(OR($B4743="",O$3&lt;$D4743+Настройки!$B$7),0,MAX(0,$E4743-MAX(0,SUMIFS(Тех_Движение!$G$2:$G$5111,Тех_Движение!$D$2:$D$5111,$C4743,Тех_Движение!$B$2:$B$5111,"&lt;="&amp;O$3)-$F4743)))</f>
        <v/>
      </c>
      <c r="P4743" s="54">
        <f>IF(OR($B4743="",P$3&lt;$D4743+Настройки!$B$7),0,MAX(0,$E4743-MAX(0,SUMIFS(Тех_Движение!$G$2:$G$5111,Тех_Движение!$D$2:$D$5111,$C4743,Тех_Движение!$B$2:$B$5111,"&lt;="&amp;P$3)-$F4743)))</f>
        <v/>
      </c>
      <c r="Q4743" s="54">
        <f>IF(OR($B4743="",Q$3&lt;$D4743+Настройки!$B$7),0,MAX(0,$E4743-MAX(0,SUMIFS(Тех_Движение!$G$2:$G$5111,Тех_Движение!$D$2:$D$5111,$C4743,Тех_Движение!$B$2:$B$5111,"&lt;="&amp;Q$3)-$F4743)))</f>
        <v/>
      </c>
      <c r="R4743" s="54">
        <f>IF($B4743="","",SUM($K4743:$Q4743))</f>
        <v/>
      </c>
      <c r="S4743" s="56">
        <f>IF($B4743="","",VLOOKUP($C4743,Настройки!$A$11:$L$17,9,FALSE))</f>
        <v/>
      </c>
      <c r="T4743" s="56">
        <f>IF($B4743="","",$R4743*$S4743)</f>
        <v/>
      </c>
    </row>
    <row r="4744">
      <c r="A4744" s="20">
        <f>Тех_Движение!$A$4741</f>
        <v/>
      </c>
      <c r="B4744" s="20">
        <f>IF(Тех_Движение!$F$4741&gt;0,Тех_Движение!$I$4741,"")</f>
        <v/>
      </c>
      <c r="C4744" s="20">
        <f>IF($B4744="","",Тех_Движение!$D$4741)</f>
        <v/>
      </c>
      <c r="D4744" s="42">
        <f>IF($B4744="","",Тех_Движение!$B$4741)</f>
        <v/>
      </c>
      <c r="E4744" s="54">
        <f>IF($B4744="","",Тех_Движение!$F$4741)</f>
        <v/>
      </c>
      <c r="F4744" s="54">
        <f>IF($B4744="","",SUMIFS($E$5:$E4743,$C$5:$C4743,$C4744))</f>
        <v/>
      </c>
      <c r="G4744" s="54">
        <f>IF($B4744="","",MAX(0,$E4744-MAX(0,SUMIFS(Тех_Движение!$G$2:$G$5111,Тех_Движение!$D$2:$D$5111,$C4744,Тех_Движение!$B$2:$B$5111,"&lt;="&amp;Настройки!$B$5-1)-$F4744)))</f>
        <v/>
      </c>
      <c r="H4744" s="54">
        <f>IF($B4744="","",IF(AND($D4744&gt;=Настройки!$B$5,$D4744&lt;=Настройки!$B$6),$E4744,0))</f>
        <v/>
      </c>
      <c r="I4744" s="54">
        <f>IF($B4744="","",$G4744+$H4744-$J4744)</f>
        <v/>
      </c>
      <c r="J4744" s="54">
        <f>IF($B4744="","",MAX(0,$E4744-MAX(0,SUMIFS(Тех_Движение!$G$2:$G$5111,Тех_Движение!$D$2:$D$5111,$C4744,Тех_Движение!$B$2:$B$5111,"&lt;="&amp;Настройки!$B$6)-$F4744)))</f>
        <v/>
      </c>
      <c r="K4744" s="54">
        <f>IF(OR($B4744="",K$3&lt;$D4744+Настройки!$B$7),0,MAX(0,$E4744-MAX(0,SUMIFS(Тех_Движение!$G$2:$G$5111,Тех_Движение!$D$2:$D$5111,$C4744,Тех_Движение!$B$2:$B$5111,"&lt;="&amp;K$3)-$F4744)))</f>
        <v/>
      </c>
      <c r="L4744" s="54">
        <f>IF(OR($B4744="",L$3&lt;$D4744+Настройки!$B$7),0,MAX(0,$E4744-MAX(0,SUMIFS(Тех_Движение!$G$2:$G$5111,Тех_Движение!$D$2:$D$5111,$C4744,Тех_Движение!$B$2:$B$5111,"&lt;="&amp;L$3)-$F4744)))</f>
        <v/>
      </c>
      <c r="M4744" s="54">
        <f>IF(OR($B4744="",M$3&lt;$D4744+Настройки!$B$7),0,MAX(0,$E4744-MAX(0,SUMIFS(Тех_Движение!$G$2:$G$5111,Тех_Движение!$D$2:$D$5111,$C4744,Тех_Движение!$B$2:$B$5111,"&lt;="&amp;M$3)-$F4744)))</f>
        <v/>
      </c>
      <c r="N4744" s="54">
        <f>IF(OR($B4744="",N$3&lt;$D4744+Настройки!$B$7),0,MAX(0,$E4744-MAX(0,SUMIFS(Тех_Движение!$G$2:$G$5111,Тех_Движение!$D$2:$D$5111,$C4744,Тех_Движение!$B$2:$B$5111,"&lt;="&amp;N$3)-$F4744)))</f>
        <v/>
      </c>
      <c r="O4744" s="54">
        <f>IF(OR($B4744="",O$3&lt;$D4744+Настройки!$B$7),0,MAX(0,$E4744-MAX(0,SUMIFS(Тех_Движение!$G$2:$G$5111,Тех_Движение!$D$2:$D$5111,$C4744,Тех_Движение!$B$2:$B$5111,"&lt;="&amp;O$3)-$F4744)))</f>
        <v/>
      </c>
      <c r="P4744" s="54">
        <f>IF(OR($B4744="",P$3&lt;$D4744+Настройки!$B$7),0,MAX(0,$E4744-MAX(0,SUMIFS(Тех_Движение!$G$2:$G$5111,Тех_Движение!$D$2:$D$5111,$C4744,Тех_Движение!$B$2:$B$5111,"&lt;="&amp;P$3)-$F4744)))</f>
        <v/>
      </c>
      <c r="Q4744" s="54">
        <f>IF(OR($B4744="",Q$3&lt;$D4744+Настройки!$B$7),0,MAX(0,$E4744-MAX(0,SUMIFS(Тех_Движение!$G$2:$G$5111,Тех_Движение!$D$2:$D$5111,$C4744,Тех_Движение!$B$2:$B$5111,"&lt;="&amp;Q$3)-$F4744)))</f>
        <v/>
      </c>
      <c r="R4744" s="54">
        <f>IF($B4744="","",SUM($K4744:$Q4744))</f>
        <v/>
      </c>
      <c r="S4744" s="56">
        <f>IF($B4744="","",VLOOKUP($C4744,Настройки!$A$11:$L$17,9,FALSE))</f>
        <v/>
      </c>
      <c r="T4744" s="56">
        <f>IF($B4744="","",$R4744*$S4744)</f>
        <v/>
      </c>
    </row>
    <row r="4745">
      <c r="A4745" s="20">
        <f>Тех_Движение!$A$4742</f>
        <v/>
      </c>
      <c r="B4745" s="20">
        <f>IF(Тех_Движение!$F$4742&gt;0,Тех_Движение!$I$4742,"")</f>
        <v/>
      </c>
      <c r="C4745" s="20">
        <f>IF($B4745="","",Тех_Движение!$D$4742)</f>
        <v/>
      </c>
      <c r="D4745" s="42">
        <f>IF($B4745="","",Тех_Движение!$B$4742)</f>
        <v/>
      </c>
      <c r="E4745" s="54">
        <f>IF($B4745="","",Тех_Движение!$F$4742)</f>
        <v/>
      </c>
      <c r="F4745" s="54">
        <f>IF($B4745="","",SUMIFS($E$5:$E4744,$C$5:$C4744,$C4745))</f>
        <v/>
      </c>
      <c r="G4745" s="54">
        <f>IF($B4745="","",MAX(0,$E4745-MAX(0,SUMIFS(Тех_Движение!$G$2:$G$5111,Тех_Движение!$D$2:$D$5111,$C4745,Тех_Движение!$B$2:$B$5111,"&lt;="&amp;Настройки!$B$5-1)-$F4745)))</f>
        <v/>
      </c>
      <c r="H4745" s="54">
        <f>IF($B4745="","",IF(AND($D4745&gt;=Настройки!$B$5,$D4745&lt;=Настройки!$B$6),$E4745,0))</f>
        <v/>
      </c>
      <c r="I4745" s="54">
        <f>IF($B4745="","",$G4745+$H4745-$J4745)</f>
        <v/>
      </c>
      <c r="J4745" s="54">
        <f>IF($B4745="","",MAX(0,$E4745-MAX(0,SUMIFS(Тех_Движение!$G$2:$G$5111,Тех_Движение!$D$2:$D$5111,$C4745,Тех_Движение!$B$2:$B$5111,"&lt;="&amp;Настройки!$B$6)-$F4745)))</f>
        <v/>
      </c>
      <c r="K4745" s="54">
        <f>IF(OR($B4745="",K$3&lt;$D4745+Настройки!$B$7),0,MAX(0,$E4745-MAX(0,SUMIFS(Тех_Движение!$G$2:$G$5111,Тех_Движение!$D$2:$D$5111,$C4745,Тех_Движение!$B$2:$B$5111,"&lt;="&amp;K$3)-$F4745)))</f>
        <v/>
      </c>
      <c r="L4745" s="54">
        <f>IF(OR($B4745="",L$3&lt;$D4745+Настройки!$B$7),0,MAX(0,$E4745-MAX(0,SUMIFS(Тех_Движение!$G$2:$G$5111,Тех_Движение!$D$2:$D$5111,$C4745,Тех_Движение!$B$2:$B$5111,"&lt;="&amp;L$3)-$F4745)))</f>
        <v/>
      </c>
      <c r="M4745" s="54">
        <f>IF(OR($B4745="",M$3&lt;$D4745+Настройки!$B$7),0,MAX(0,$E4745-MAX(0,SUMIFS(Тех_Движение!$G$2:$G$5111,Тех_Движение!$D$2:$D$5111,$C4745,Тех_Движение!$B$2:$B$5111,"&lt;="&amp;M$3)-$F4745)))</f>
        <v/>
      </c>
      <c r="N4745" s="54">
        <f>IF(OR($B4745="",N$3&lt;$D4745+Настройки!$B$7),0,MAX(0,$E4745-MAX(0,SUMIFS(Тех_Движение!$G$2:$G$5111,Тех_Движение!$D$2:$D$5111,$C4745,Тех_Движение!$B$2:$B$5111,"&lt;="&amp;N$3)-$F4745)))</f>
        <v/>
      </c>
      <c r="O4745" s="54">
        <f>IF(OR($B4745="",O$3&lt;$D4745+Настройки!$B$7),0,MAX(0,$E4745-MAX(0,SUMIFS(Тех_Движение!$G$2:$G$5111,Тех_Движение!$D$2:$D$5111,$C4745,Тех_Движение!$B$2:$B$5111,"&lt;="&amp;O$3)-$F4745)))</f>
        <v/>
      </c>
      <c r="P4745" s="54">
        <f>IF(OR($B4745="",P$3&lt;$D4745+Настройки!$B$7),0,MAX(0,$E4745-MAX(0,SUMIFS(Тех_Движение!$G$2:$G$5111,Тех_Движение!$D$2:$D$5111,$C4745,Тех_Движение!$B$2:$B$5111,"&lt;="&amp;P$3)-$F4745)))</f>
        <v/>
      </c>
      <c r="Q4745" s="54">
        <f>IF(OR($B4745="",Q$3&lt;$D4745+Настройки!$B$7),0,MAX(0,$E4745-MAX(0,SUMIFS(Тех_Движение!$G$2:$G$5111,Тех_Движение!$D$2:$D$5111,$C4745,Тех_Движение!$B$2:$B$5111,"&lt;="&amp;Q$3)-$F4745)))</f>
        <v/>
      </c>
      <c r="R4745" s="54">
        <f>IF($B4745="","",SUM($K4745:$Q4745))</f>
        <v/>
      </c>
      <c r="S4745" s="56">
        <f>IF($B4745="","",VLOOKUP($C4745,Настройки!$A$11:$L$17,9,FALSE))</f>
        <v/>
      </c>
      <c r="T4745" s="56">
        <f>IF($B4745="","",$R4745*$S4745)</f>
        <v/>
      </c>
    </row>
    <row r="4746">
      <c r="A4746" s="20">
        <f>Тех_Движение!$A$4743</f>
        <v/>
      </c>
      <c r="B4746" s="20">
        <f>IF(Тех_Движение!$F$4743&gt;0,Тех_Движение!$I$4743,"")</f>
        <v/>
      </c>
      <c r="C4746" s="20">
        <f>IF($B4746="","",Тех_Движение!$D$4743)</f>
        <v/>
      </c>
      <c r="D4746" s="42">
        <f>IF($B4746="","",Тех_Движение!$B$4743)</f>
        <v/>
      </c>
      <c r="E4746" s="54">
        <f>IF($B4746="","",Тех_Движение!$F$4743)</f>
        <v/>
      </c>
      <c r="F4746" s="54">
        <f>IF($B4746="","",SUMIFS($E$5:$E4745,$C$5:$C4745,$C4746))</f>
        <v/>
      </c>
      <c r="G4746" s="54">
        <f>IF($B4746="","",MAX(0,$E4746-MAX(0,SUMIFS(Тех_Движение!$G$2:$G$5111,Тех_Движение!$D$2:$D$5111,$C4746,Тех_Движение!$B$2:$B$5111,"&lt;="&amp;Настройки!$B$5-1)-$F4746)))</f>
        <v/>
      </c>
      <c r="H4746" s="54">
        <f>IF($B4746="","",IF(AND($D4746&gt;=Настройки!$B$5,$D4746&lt;=Настройки!$B$6),$E4746,0))</f>
        <v/>
      </c>
      <c r="I4746" s="54">
        <f>IF($B4746="","",$G4746+$H4746-$J4746)</f>
        <v/>
      </c>
      <c r="J4746" s="54">
        <f>IF($B4746="","",MAX(0,$E4746-MAX(0,SUMIFS(Тех_Движение!$G$2:$G$5111,Тех_Движение!$D$2:$D$5111,$C4746,Тех_Движение!$B$2:$B$5111,"&lt;="&amp;Настройки!$B$6)-$F4746)))</f>
        <v/>
      </c>
      <c r="K4746" s="54">
        <f>IF(OR($B4746="",K$3&lt;$D4746+Настройки!$B$7),0,MAX(0,$E4746-MAX(0,SUMIFS(Тех_Движение!$G$2:$G$5111,Тех_Движение!$D$2:$D$5111,$C4746,Тех_Движение!$B$2:$B$5111,"&lt;="&amp;K$3)-$F4746)))</f>
        <v/>
      </c>
      <c r="L4746" s="54">
        <f>IF(OR($B4746="",L$3&lt;$D4746+Настройки!$B$7),0,MAX(0,$E4746-MAX(0,SUMIFS(Тех_Движение!$G$2:$G$5111,Тех_Движение!$D$2:$D$5111,$C4746,Тех_Движение!$B$2:$B$5111,"&lt;="&amp;L$3)-$F4746)))</f>
        <v/>
      </c>
      <c r="M4746" s="54">
        <f>IF(OR($B4746="",M$3&lt;$D4746+Настройки!$B$7),0,MAX(0,$E4746-MAX(0,SUMIFS(Тех_Движение!$G$2:$G$5111,Тех_Движение!$D$2:$D$5111,$C4746,Тех_Движение!$B$2:$B$5111,"&lt;="&amp;M$3)-$F4746)))</f>
        <v/>
      </c>
      <c r="N4746" s="54">
        <f>IF(OR($B4746="",N$3&lt;$D4746+Настройки!$B$7),0,MAX(0,$E4746-MAX(0,SUMIFS(Тех_Движение!$G$2:$G$5111,Тех_Движение!$D$2:$D$5111,$C4746,Тех_Движение!$B$2:$B$5111,"&lt;="&amp;N$3)-$F4746)))</f>
        <v/>
      </c>
      <c r="O4746" s="54">
        <f>IF(OR($B4746="",O$3&lt;$D4746+Настройки!$B$7),0,MAX(0,$E4746-MAX(0,SUMIFS(Тех_Движение!$G$2:$G$5111,Тех_Движение!$D$2:$D$5111,$C4746,Тех_Движение!$B$2:$B$5111,"&lt;="&amp;O$3)-$F4746)))</f>
        <v/>
      </c>
      <c r="P4746" s="54">
        <f>IF(OR($B4746="",P$3&lt;$D4746+Настройки!$B$7),0,MAX(0,$E4746-MAX(0,SUMIFS(Тех_Движение!$G$2:$G$5111,Тех_Движение!$D$2:$D$5111,$C4746,Тех_Движение!$B$2:$B$5111,"&lt;="&amp;P$3)-$F4746)))</f>
        <v/>
      </c>
      <c r="Q4746" s="54">
        <f>IF(OR($B4746="",Q$3&lt;$D4746+Настройки!$B$7),0,MAX(0,$E4746-MAX(0,SUMIFS(Тех_Движение!$G$2:$G$5111,Тех_Движение!$D$2:$D$5111,$C4746,Тех_Движение!$B$2:$B$5111,"&lt;="&amp;Q$3)-$F4746)))</f>
        <v/>
      </c>
      <c r="R4746" s="54">
        <f>IF($B4746="","",SUM($K4746:$Q4746))</f>
        <v/>
      </c>
      <c r="S4746" s="56">
        <f>IF($B4746="","",VLOOKUP($C4746,Настройки!$A$11:$L$17,9,FALSE))</f>
        <v/>
      </c>
      <c r="T4746" s="56">
        <f>IF($B4746="","",$R4746*$S4746)</f>
        <v/>
      </c>
    </row>
    <row r="4747">
      <c r="A4747" s="20">
        <f>Тех_Движение!$A$4744</f>
        <v/>
      </c>
      <c r="B4747" s="20">
        <f>IF(Тех_Движение!$F$4744&gt;0,Тех_Движение!$I$4744,"")</f>
        <v/>
      </c>
      <c r="C4747" s="20">
        <f>IF($B4747="","",Тех_Движение!$D$4744)</f>
        <v/>
      </c>
      <c r="D4747" s="42">
        <f>IF($B4747="","",Тех_Движение!$B$4744)</f>
        <v/>
      </c>
      <c r="E4747" s="54">
        <f>IF($B4747="","",Тех_Движение!$F$4744)</f>
        <v/>
      </c>
      <c r="F4747" s="54">
        <f>IF($B4747="","",SUMIFS($E$5:$E4746,$C$5:$C4746,$C4747))</f>
        <v/>
      </c>
      <c r="G4747" s="54">
        <f>IF($B4747="","",MAX(0,$E4747-MAX(0,SUMIFS(Тех_Движение!$G$2:$G$5111,Тех_Движение!$D$2:$D$5111,$C4747,Тех_Движение!$B$2:$B$5111,"&lt;="&amp;Настройки!$B$5-1)-$F4747)))</f>
        <v/>
      </c>
      <c r="H4747" s="54">
        <f>IF($B4747="","",IF(AND($D4747&gt;=Настройки!$B$5,$D4747&lt;=Настройки!$B$6),$E4747,0))</f>
        <v/>
      </c>
      <c r="I4747" s="54">
        <f>IF($B4747="","",$G4747+$H4747-$J4747)</f>
        <v/>
      </c>
      <c r="J4747" s="54">
        <f>IF($B4747="","",MAX(0,$E4747-MAX(0,SUMIFS(Тех_Движение!$G$2:$G$5111,Тех_Движение!$D$2:$D$5111,$C4747,Тех_Движение!$B$2:$B$5111,"&lt;="&amp;Настройки!$B$6)-$F4747)))</f>
        <v/>
      </c>
      <c r="K4747" s="54">
        <f>IF(OR($B4747="",K$3&lt;$D4747+Настройки!$B$7),0,MAX(0,$E4747-MAX(0,SUMIFS(Тех_Движение!$G$2:$G$5111,Тех_Движение!$D$2:$D$5111,$C4747,Тех_Движение!$B$2:$B$5111,"&lt;="&amp;K$3)-$F4747)))</f>
        <v/>
      </c>
      <c r="L4747" s="54">
        <f>IF(OR($B4747="",L$3&lt;$D4747+Настройки!$B$7),0,MAX(0,$E4747-MAX(0,SUMIFS(Тех_Движение!$G$2:$G$5111,Тех_Движение!$D$2:$D$5111,$C4747,Тех_Движение!$B$2:$B$5111,"&lt;="&amp;L$3)-$F4747)))</f>
        <v/>
      </c>
      <c r="M4747" s="54">
        <f>IF(OR($B4747="",M$3&lt;$D4747+Настройки!$B$7),0,MAX(0,$E4747-MAX(0,SUMIFS(Тех_Движение!$G$2:$G$5111,Тех_Движение!$D$2:$D$5111,$C4747,Тех_Движение!$B$2:$B$5111,"&lt;="&amp;M$3)-$F4747)))</f>
        <v/>
      </c>
      <c r="N4747" s="54">
        <f>IF(OR($B4747="",N$3&lt;$D4747+Настройки!$B$7),0,MAX(0,$E4747-MAX(0,SUMIFS(Тех_Движение!$G$2:$G$5111,Тех_Движение!$D$2:$D$5111,$C4747,Тех_Движение!$B$2:$B$5111,"&lt;="&amp;N$3)-$F4747)))</f>
        <v/>
      </c>
      <c r="O4747" s="54">
        <f>IF(OR($B4747="",O$3&lt;$D4747+Настройки!$B$7),0,MAX(0,$E4747-MAX(0,SUMIFS(Тех_Движение!$G$2:$G$5111,Тех_Движение!$D$2:$D$5111,$C4747,Тех_Движение!$B$2:$B$5111,"&lt;="&amp;O$3)-$F4747)))</f>
        <v/>
      </c>
      <c r="P4747" s="54">
        <f>IF(OR($B4747="",P$3&lt;$D4747+Настройки!$B$7),0,MAX(0,$E4747-MAX(0,SUMIFS(Тех_Движение!$G$2:$G$5111,Тех_Движение!$D$2:$D$5111,$C4747,Тех_Движение!$B$2:$B$5111,"&lt;="&amp;P$3)-$F4747)))</f>
        <v/>
      </c>
      <c r="Q4747" s="54">
        <f>IF(OR($B4747="",Q$3&lt;$D4747+Настройки!$B$7),0,MAX(0,$E4747-MAX(0,SUMIFS(Тех_Движение!$G$2:$G$5111,Тех_Движение!$D$2:$D$5111,$C4747,Тех_Движение!$B$2:$B$5111,"&lt;="&amp;Q$3)-$F4747)))</f>
        <v/>
      </c>
      <c r="R4747" s="54">
        <f>IF($B4747="","",SUM($K4747:$Q4747))</f>
        <v/>
      </c>
      <c r="S4747" s="56">
        <f>IF($B4747="","",VLOOKUP($C4747,Настройки!$A$11:$L$17,9,FALSE))</f>
        <v/>
      </c>
      <c r="T4747" s="56">
        <f>IF($B4747="","",$R4747*$S4747)</f>
        <v/>
      </c>
    </row>
    <row r="4748">
      <c r="A4748" s="20">
        <f>Тех_Движение!$A$4745</f>
        <v/>
      </c>
      <c r="B4748" s="20">
        <f>IF(Тех_Движение!$F$4745&gt;0,Тех_Движение!$I$4745,"")</f>
        <v/>
      </c>
      <c r="C4748" s="20">
        <f>IF($B4748="","",Тех_Движение!$D$4745)</f>
        <v/>
      </c>
      <c r="D4748" s="42">
        <f>IF($B4748="","",Тех_Движение!$B$4745)</f>
        <v/>
      </c>
      <c r="E4748" s="54">
        <f>IF($B4748="","",Тех_Движение!$F$4745)</f>
        <v/>
      </c>
      <c r="F4748" s="54">
        <f>IF($B4748="","",SUMIFS($E$5:$E4747,$C$5:$C4747,$C4748))</f>
        <v/>
      </c>
      <c r="G4748" s="54">
        <f>IF($B4748="","",MAX(0,$E4748-MAX(0,SUMIFS(Тех_Движение!$G$2:$G$5111,Тех_Движение!$D$2:$D$5111,$C4748,Тех_Движение!$B$2:$B$5111,"&lt;="&amp;Настройки!$B$5-1)-$F4748)))</f>
        <v/>
      </c>
      <c r="H4748" s="54">
        <f>IF($B4748="","",IF(AND($D4748&gt;=Настройки!$B$5,$D4748&lt;=Настройки!$B$6),$E4748,0))</f>
        <v/>
      </c>
      <c r="I4748" s="54">
        <f>IF($B4748="","",$G4748+$H4748-$J4748)</f>
        <v/>
      </c>
      <c r="J4748" s="54">
        <f>IF($B4748="","",MAX(0,$E4748-MAX(0,SUMIFS(Тех_Движение!$G$2:$G$5111,Тех_Движение!$D$2:$D$5111,$C4748,Тех_Движение!$B$2:$B$5111,"&lt;="&amp;Настройки!$B$6)-$F4748)))</f>
        <v/>
      </c>
      <c r="K4748" s="54">
        <f>IF(OR($B4748="",K$3&lt;$D4748+Настройки!$B$7),0,MAX(0,$E4748-MAX(0,SUMIFS(Тех_Движение!$G$2:$G$5111,Тех_Движение!$D$2:$D$5111,$C4748,Тех_Движение!$B$2:$B$5111,"&lt;="&amp;K$3)-$F4748)))</f>
        <v/>
      </c>
      <c r="L4748" s="54">
        <f>IF(OR($B4748="",L$3&lt;$D4748+Настройки!$B$7),0,MAX(0,$E4748-MAX(0,SUMIFS(Тех_Движение!$G$2:$G$5111,Тех_Движение!$D$2:$D$5111,$C4748,Тех_Движение!$B$2:$B$5111,"&lt;="&amp;L$3)-$F4748)))</f>
        <v/>
      </c>
      <c r="M4748" s="54">
        <f>IF(OR($B4748="",M$3&lt;$D4748+Настройки!$B$7),0,MAX(0,$E4748-MAX(0,SUMIFS(Тех_Движение!$G$2:$G$5111,Тех_Движение!$D$2:$D$5111,$C4748,Тех_Движение!$B$2:$B$5111,"&lt;="&amp;M$3)-$F4748)))</f>
        <v/>
      </c>
      <c r="N4748" s="54">
        <f>IF(OR($B4748="",N$3&lt;$D4748+Настройки!$B$7),0,MAX(0,$E4748-MAX(0,SUMIFS(Тех_Движение!$G$2:$G$5111,Тех_Движение!$D$2:$D$5111,$C4748,Тех_Движение!$B$2:$B$5111,"&lt;="&amp;N$3)-$F4748)))</f>
        <v/>
      </c>
      <c r="O4748" s="54">
        <f>IF(OR($B4748="",O$3&lt;$D4748+Настройки!$B$7),0,MAX(0,$E4748-MAX(0,SUMIFS(Тех_Движение!$G$2:$G$5111,Тех_Движение!$D$2:$D$5111,$C4748,Тех_Движение!$B$2:$B$5111,"&lt;="&amp;O$3)-$F4748)))</f>
        <v/>
      </c>
      <c r="P4748" s="54">
        <f>IF(OR($B4748="",P$3&lt;$D4748+Настройки!$B$7),0,MAX(0,$E4748-MAX(0,SUMIFS(Тех_Движение!$G$2:$G$5111,Тех_Движение!$D$2:$D$5111,$C4748,Тех_Движение!$B$2:$B$5111,"&lt;="&amp;P$3)-$F4748)))</f>
        <v/>
      </c>
      <c r="Q4748" s="54">
        <f>IF(OR($B4748="",Q$3&lt;$D4748+Настройки!$B$7),0,MAX(0,$E4748-MAX(0,SUMIFS(Тех_Движение!$G$2:$G$5111,Тех_Движение!$D$2:$D$5111,$C4748,Тех_Движение!$B$2:$B$5111,"&lt;="&amp;Q$3)-$F4748)))</f>
        <v/>
      </c>
      <c r="R4748" s="54">
        <f>IF($B4748="","",SUM($K4748:$Q4748))</f>
        <v/>
      </c>
      <c r="S4748" s="56">
        <f>IF($B4748="","",VLOOKUP($C4748,Настройки!$A$11:$L$17,9,FALSE))</f>
        <v/>
      </c>
      <c r="T4748" s="56">
        <f>IF($B4748="","",$R4748*$S4748)</f>
        <v/>
      </c>
    </row>
    <row r="4749">
      <c r="A4749" s="20">
        <f>Тех_Движение!$A$4746</f>
        <v/>
      </c>
      <c r="B4749" s="20">
        <f>IF(Тех_Движение!$F$4746&gt;0,Тех_Движение!$I$4746,"")</f>
        <v/>
      </c>
      <c r="C4749" s="20">
        <f>IF($B4749="","",Тех_Движение!$D$4746)</f>
        <v/>
      </c>
      <c r="D4749" s="42">
        <f>IF($B4749="","",Тех_Движение!$B$4746)</f>
        <v/>
      </c>
      <c r="E4749" s="54">
        <f>IF($B4749="","",Тех_Движение!$F$4746)</f>
        <v/>
      </c>
      <c r="F4749" s="54">
        <f>IF($B4749="","",SUMIFS($E$5:$E4748,$C$5:$C4748,$C4749))</f>
        <v/>
      </c>
      <c r="G4749" s="54">
        <f>IF($B4749="","",MAX(0,$E4749-MAX(0,SUMIFS(Тех_Движение!$G$2:$G$5111,Тех_Движение!$D$2:$D$5111,$C4749,Тех_Движение!$B$2:$B$5111,"&lt;="&amp;Настройки!$B$5-1)-$F4749)))</f>
        <v/>
      </c>
      <c r="H4749" s="54">
        <f>IF($B4749="","",IF(AND($D4749&gt;=Настройки!$B$5,$D4749&lt;=Настройки!$B$6),$E4749,0))</f>
        <v/>
      </c>
      <c r="I4749" s="54">
        <f>IF($B4749="","",$G4749+$H4749-$J4749)</f>
        <v/>
      </c>
      <c r="J4749" s="54">
        <f>IF($B4749="","",MAX(0,$E4749-MAX(0,SUMIFS(Тех_Движение!$G$2:$G$5111,Тех_Движение!$D$2:$D$5111,$C4749,Тех_Движение!$B$2:$B$5111,"&lt;="&amp;Настройки!$B$6)-$F4749)))</f>
        <v/>
      </c>
      <c r="K4749" s="54">
        <f>IF(OR($B4749="",K$3&lt;$D4749+Настройки!$B$7),0,MAX(0,$E4749-MAX(0,SUMIFS(Тех_Движение!$G$2:$G$5111,Тех_Движение!$D$2:$D$5111,$C4749,Тех_Движение!$B$2:$B$5111,"&lt;="&amp;K$3)-$F4749)))</f>
        <v/>
      </c>
      <c r="L4749" s="54">
        <f>IF(OR($B4749="",L$3&lt;$D4749+Настройки!$B$7),0,MAX(0,$E4749-MAX(0,SUMIFS(Тех_Движение!$G$2:$G$5111,Тех_Движение!$D$2:$D$5111,$C4749,Тех_Движение!$B$2:$B$5111,"&lt;="&amp;L$3)-$F4749)))</f>
        <v/>
      </c>
      <c r="M4749" s="54">
        <f>IF(OR($B4749="",M$3&lt;$D4749+Настройки!$B$7),0,MAX(0,$E4749-MAX(0,SUMIFS(Тех_Движение!$G$2:$G$5111,Тех_Движение!$D$2:$D$5111,$C4749,Тех_Движение!$B$2:$B$5111,"&lt;="&amp;M$3)-$F4749)))</f>
        <v/>
      </c>
      <c r="N4749" s="54">
        <f>IF(OR($B4749="",N$3&lt;$D4749+Настройки!$B$7),0,MAX(0,$E4749-MAX(0,SUMIFS(Тех_Движение!$G$2:$G$5111,Тех_Движение!$D$2:$D$5111,$C4749,Тех_Движение!$B$2:$B$5111,"&lt;="&amp;N$3)-$F4749)))</f>
        <v/>
      </c>
      <c r="O4749" s="54">
        <f>IF(OR($B4749="",O$3&lt;$D4749+Настройки!$B$7),0,MAX(0,$E4749-MAX(0,SUMIFS(Тех_Движение!$G$2:$G$5111,Тех_Движение!$D$2:$D$5111,$C4749,Тех_Движение!$B$2:$B$5111,"&lt;="&amp;O$3)-$F4749)))</f>
        <v/>
      </c>
      <c r="P4749" s="54">
        <f>IF(OR($B4749="",P$3&lt;$D4749+Настройки!$B$7),0,MAX(0,$E4749-MAX(0,SUMIFS(Тех_Движение!$G$2:$G$5111,Тех_Движение!$D$2:$D$5111,$C4749,Тех_Движение!$B$2:$B$5111,"&lt;="&amp;P$3)-$F4749)))</f>
        <v/>
      </c>
      <c r="Q4749" s="54">
        <f>IF(OR($B4749="",Q$3&lt;$D4749+Настройки!$B$7),0,MAX(0,$E4749-MAX(0,SUMIFS(Тех_Движение!$G$2:$G$5111,Тех_Движение!$D$2:$D$5111,$C4749,Тех_Движение!$B$2:$B$5111,"&lt;="&amp;Q$3)-$F4749)))</f>
        <v/>
      </c>
      <c r="R4749" s="54">
        <f>IF($B4749="","",SUM($K4749:$Q4749))</f>
        <v/>
      </c>
      <c r="S4749" s="56">
        <f>IF($B4749="","",VLOOKUP($C4749,Настройки!$A$11:$L$17,9,FALSE))</f>
        <v/>
      </c>
      <c r="T4749" s="56">
        <f>IF($B4749="","",$R4749*$S4749)</f>
        <v/>
      </c>
    </row>
    <row r="4750">
      <c r="A4750" s="20">
        <f>Тех_Движение!$A$4747</f>
        <v/>
      </c>
      <c r="B4750" s="20">
        <f>IF(Тех_Движение!$F$4747&gt;0,Тех_Движение!$I$4747,"")</f>
        <v/>
      </c>
      <c r="C4750" s="20">
        <f>IF($B4750="","",Тех_Движение!$D$4747)</f>
        <v/>
      </c>
      <c r="D4750" s="42">
        <f>IF($B4750="","",Тех_Движение!$B$4747)</f>
        <v/>
      </c>
      <c r="E4750" s="54">
        <f>IF($B4750="","",Тех_Движение!$F$4747)</f>
        <v/>
      </c>
      <c r="F4750" s="54">
        <f>IF($B4750="","",SUMIFS($E$5:$E4749,$C$5:$C4749,$C4750))</f>
        <v/>
      </c>
      <c r="G4750" s="54">
        <f>IF($B4750="","",MAX(0,$E4750-MAX(0,SUMIFS(Тех_Движение!$G$2:$G$5111,Тех_Движение!$D$2:$D$5111,$C4750,Тех_Движение!$B$2:$B$5111,"&lt;="&amp;Настройки!$B$5-1)-$F4750)))</f>
        <v/>
      </c>
      <c r="H4750" s="54">
        <f>IF($B4750="","",IF(AND($D4750&gt;=Настройки!$B$5,$D4750&lt;=Настройки!$B$6),$E4750,0))</f>
        <v/>
      </c>
      <c r="I4750" s="54">
        <f>IF($B4750="","",$G4750+$H4750-$J4750)</f>
        <v/>
      </c>
      <c r="J4750" s="54">
        <f>IF($B4750="","",MAX(0,$E4750-MAX(0,SUMIFS(Тех_Движение!$G$2:$G$5111,Тех_Движение!$D$2:$D$5111,$C4750,Тех_Движение!$B$2:$B$5111,"&lt;="&amp;Настройки!$B$6)-$F4750)))</f>
        <v/>
      </c>
      <c r="K4750" s="54">
        <f>IF(OR($B4750="",K$3&lt;$D4750+Настройки!$B$7),0,MAX(0,$E4750-MAX(0,SUMIFS(Тех_Движение!$G$2:$G$5111,Тех_Движение!$D$2:$D$5111,$C4750,Тех_Движение!$B$2:$B$5111,"&lt;="&amp;K$3)-$F4750)))</f>
        <v/>
      </c>
      <c r="L4750" s="54">
        <f>IF(OR($B4750="",L$3&lt;$D4750+Настройки!$B$7),0,MAX(0,$E4750-MAX(0,SUMIFS(Тех_Движение!$G$2:$G$5111,Тех_Движение!$D$2:$D$5111,$C4750,Тех_Движение!$B$2:$B$5111,"&lt;="&amp;L$3)-$F4750)))</f>
        <v/>
      </c>
      <c r="M4750" s="54">
        <f>IF(OR($B4750="",M$3&lt;$D4750+Настройки!$B$7),0,MAX(0,$E4750-MAX(0,SUMIFS(Тех_Движение!$G$2:$G$5111,Тех_Движение!$D$2:$D$5111,$C4750,Тех_Движение!$B$2:$B$5111,"&lt;="&amp;M$3)-$F4750)))</f>
        <v/>
      </c>
      <c r="N4750" s="54">
        <f>IF(OR($B4750="",N$3&lt;$D4750+Настройки!$B$7),0,MAX(0,$E4750-MAX(0,SUMIFS(Тех_Движение!$G$2:$G$5111,Тех_Движение!$D$2:$D$5111,$C4750,Тех_Движение!$B$2:$B$5111,"&lt;="&amp;N$3)-$F4750)))</f>
        <v/>
      </c>
      <c r="O4750" s="54">
        <f>IF(OR($B4750="",O$3&lt;$D4750+Настройки!$B$7),0,MAX(0,$E4750-MAX(0,SUMIFS(Тех_Движение!$G$2:$G$5111,Тех_Движение!$D$2:$D$5111,$C4750,Тех_Движение!$B$2:$B$5111,"&lt;="&amp;O$3)-$F4750)))</f>
        <v/>
      </c>
      <c r="P4750" s="54">
        <f>IF(OR($B4750="",P$3&lt;$D4750+Настройки!$B$7),0,MAX(0,$E4750-MAX(0,SUMIFS(Тех_Движение!$G$2:$G$5111,Тех_Движение!$D$2:$D$5111,$C4750,Тех_Движение!$B$2:$B$5111,"&lt;="&amp;P$3)-$F4750)))</f>
        <v/>
      </c>
      <c r="Q4750" s="54">
        <f>IF(OR($B4750="",Q$3&lt;$D4750+Настройки!$B$7),0,MAX(0,$E4750-MAX(0,SUMIFS(Тех_Движение!$G$2:$G$5111,Тех_Движение!$D$2:$D$5111,$C4750,Тех_Движение!$B$2:$B$5111,"&lt;="&amp;Q$3)-$F4750)))</f>
        <v/>
      </c>
      <c r="R4750" s="54">
        <f>IF($B4750="","",SUM($K4750:$Q4750))</f>
        <v/>
      </c>
      <c r="S4750" s="56">
        <f>IF($B4750="","",VLOOKUP($C4750,Настройки!$A$11:$L$17,9,FALSE))</f>
        <v/>
      </c>
      <c r="T4750" s="56">
        <f>IF($B4750="","",$R4750*$S4750)</f>
        <v/>
      </c>
    </row>
    <row r="4751">
      <c r="A4751" s="20">
        <f>Тех_Движение!$A$4748</f>
        <v/>
      </c>
      <c r="B4751" s="20">
        <f>IF(Тех_Движение!$F$4748&gt;0,Тех_Движение!$I$4748,"")</f>
        <v/>
      </c>
      <c r="C4751" s="20">
        <f>IF($B4751="","",Тех_Движение!$D$4748)</f>
        <v/>
      </c>
      <c r="D4751" s="42">
        <f>IF($B4751="","",Тех_Движение!$B$4748)</f>
        <v/>
      </c>
      <c r="E4751" s="54">
        <f>IF($B4751="","",Тех_Движение!$F$4748)</f>
        <v/>
      </c>
      <c r="F4751" s="54">
        <f>IF($B4751="","",SUMIFS($E$5:$E4750,$C$5:$C4750,$C4751))</f>
        <v/>
      </c>
      <c r="G4751" s="54">
        <f>IF($B4751="","",MAX(0,$E4751-MAX(0,SUMIFS(Тех_Движение!$G$2:$G$5111,Тех_Движение!$D$2:$D$5111,$C4751,Тех_Движение!$B$2:$B$5111,"&lt;="&amp;Настройки!$B$5-1)-$F4751)))</f>
        <v/>
      </c>
      <c r="H4751" s="54">
        <f>IF($B4751="","",IF(AND($D4751&gt;=Настройки!$B$5,$D4751&lt;=Настройки!$B$6),$E4751,0))</f>
        <v/>
      </c>
      <c r="I4751" s="54">
        <f>IF($B4751="","",$G4751+$H4751-$J4751)</f>
        <v/>
      </c>
      <c r="J4751" s="54">
        <f>IF($B4751="","",MAX(0,$E4751-MAX(0,SUMIFS(Тех_Движение!$G$2:$G$5111,Тех_Движение!$D$2:$D$5111,$C4751,Тех_Движение!$B$2:$B$5111,"&lt;="&amp;Настройки!$B$6)-$F4751)))</f>
        <v/>
      </c>
      <c r="K4751" s="54">
        <f>IF(OR($B4751="",K$3&lt;$D4751+Настройки!$B$7),0,MAX(0,$E4751-MAX(0,SUMIFS(Тех_Движение!$G$2:$G$5111,Тех_Движение!$D$2:$D$5111,$C4751,Тех_Движение!$B$2:$B$5111,"&lt;="&amp;K$3)-$F4751)))</f>
        <v/>
      </c>
      <c r="L4751" s="54">
        <f>IF(OR($B4751="",L$3&lt;$D4751+Настройки!$B$7),0,MAX(0,$E4751-MAX(0,SUMIFS(Тех_Движение!$G$2:$G$5111,Тех_Движение!$D$2:$D$5111,$C4751,Тех_Движение!$B$2:$B$5111,"&lt;="&amp;L$3)-$F4751)))</f>
        <v/>
      </c>
      <c r="M4751" s="54">
        <f>IF(OR($B4751="",M$3&lt;$D4751+Настройки!$B$7),0,MAX(0,$E4751-MAX(0,SUMIFS(Тех_Движение!$G$2:$G$5111,Тех_Движение!$D$2:$D$5111,$C4751,Тех_Движение!$B$2:$B$5111,"&lt;="&amp;M$3)-$F4751)))</f>
        <v/>
      </c>
      <c r="N4751" s="54">
        <f>IF(OR($B4751="",N$3&lt;$D4751+Настройки!$B$7),0,MAX(0,$E4751-MAX(0,SUMIFS(Тех_Движение!$G$2:$G$5111,Тех_Движение!$D$2:$D$5111,$C4751,Тех_Движение!$B$2:$B$5111,"&lt;="&amp;N$3)-$F4751)))</f>
        <v/>
      </c>
      <c r="O4751" s="54">
        <f>IF(OR($B4751="",O$3&lt;$D4751+Настройки!$B$7),0,MAX(0,$E4751-MAX(0,SUMIFS(Тех_Движение!$G$2:$G$5111,Тех_Движение!$D$2:$D$5111,$C4751,Тех_Движение!$B$2:$B$5111,"&lt;="&amp;O$3)-$F4751)))</f>
        <v/>
      </c>
      <c r="P4751" s="54">
        <f>IF(OR($B4751="",P$3&lt;$D4751+Настройки!$B$7),0,MAX(0,$E4751-MAX(0,SUMIFS(Тех_Движение!$G$2:$G$5111,Тех_Движение!$D$2:$D$5111,$C4751,Тех_Движение!$B$2:$B$5111,"&lt;="&amp;P$3)-$F4751)))</f>
        <v/>
      </c>
      <c r="Q4751" s="54">
        <f>IF(OR($B4751="",Q$3&lt;$D4751+Настройки!$B$7),0,MAX(0,$E4751-MAX(0,SUMIFS(Тех_Движение!$G$2:$G$5111,Тех_Движение!$D$2:$D$5111,$C4751,Тех_Движение!$B$2:$B$5111,"&lt;="&amp;Q$3)-$F4751)))</f>
        <v/>
      </c>
      <c r="R4751" s="54">
        <f>IF($B4751="","",SUM($K4751:$Q4751))</f>
        <v/>
      </c>
      <c r="S4751" s="56">
        <f>IF($B4751="","",VLOOKUP($C4751,Настройки!$A$11:$L$17,9,FALSE))</f>
        <v/>
      </c>
      <c r="T4751" s="56">
        <f>IF($B4751="","",$R4751*$S4751)</f>
        <v/>
      </c>
    </row>
    <row r="4752">
      <c r="A4752" s="20">
        <f>Тех_Движение!$A$4749</f>
        <v/>
      </c>
      <c r="B4752" s="20">
        <f>IF(Тех_Движение!$F$4749&gt;0,Тех_Движение!$I$4749,"")</f>
        <v/>
      </c>
      <c r="C4752" s="20">
        <f>IF($B4752="","",Тех_Движение!$D$4749)</f>
        <v/>
      </c>
      <c r="D4752" s="42">
        <f>IF($B4752="","",Тех_Движение!$B$4749)</f>
        <v/>
      </c>
      <c r="E4752" s="54">
        <f>IF($B4752="","",Тех_Движение!$F$4749)</f>
        <v/>
      </c>
      <c r="F4752" s="54">
        <f>IF($B4752="","",SUMIFS($E$5:$E4751,$C$5:$C4751,$C4752))</f>
        <v/>
      </c>
      <c r="G4752" s="54">
        <f>IF($B4752="","",MAX(0,$E4752-MAX(0,SUMIFS(Тех_Движение!$G$2:$G$5111,Тех_Движение!$D$2:$D$5111,$C4752,Тех_Движение!$B$2:$B$5111,"&lt;="&amp;Настройки!$B$5-1)-$F4752)))</f>
        <v/>
      </c>
      <c r="H4752" s="54">
        <f>IF($B4752="","",IF(AND($D4752&gt;=Настройки!$B$5,$D4752&lt;=Настройки!$B$6),$E4752,0))</f>
        <v/>
      </c>
      <c r="I4752" s="54">
        <f>IF($B4752="","",$G4752+$H4752-$J4752)</f>
        <v/>
      </c>
      <c r="J4752" s="54">
        <f>IF($B4752="","",MAX(0,$E4752-MAX(0,SUMIFS(Тех_Движение!$G$2:$G$5111,Тех_Движение!$D$2:$D$5111,$C4752,Тех_Движение!$B$2:$B$5111,"&lt;="&amp;Настройки!$B$6)-$F4752)))</f>
        <v/>
      </c>
      <c r="K4752" s="54">
        <f>IF(OR($B4752="",K$3&lt;$D4752+Настройки!$B$7),0,MAX(0,$E4752-MAX(0,SUMIFS(Тех_Движение!$G$2:$G$5111,Тех_Движение!$D$2:$D$5111,$C4752,Тех_Движение!$B$2:$B$5111,"&lt;="&amp;K$3)-$F4752)))</f>
        <v/>
      </c>
      <c r="L4752" s="54">
        <f>IF(OR($B4752="",L$3&lt;$D4752+Настройки!$B$7),0,MAX(0,$E4752-MAX(0,SUMIFS(Тех_Движение!$G$2:$G$5111,Тех_Движение!$D$2:$D$5111,$C4752,Тех_Движение!$B$2:$B$5111,"&lt;="&amp;L$3)-$F4752)))</f>
        <v/>
      </c>
      <c r="M4752" s="54">
        <f>IF(OR($B4752="",M$3&lt;$D4752+Настройки!$B$7),0,MAX(0,$E4752-MAX(0,SUMIFS(Тех_Движение!$G$2:$G$5111,Тех_Движение!$D$2:$D$5111,$C4752,Тех_Движение!$B$2:$B$5111,"&lt;="&amp;M$3)-$F4752)))</f>
        <v/>
      </c>
      <c r="N4752" s="54">
        <f>IF(OR($B4752="",N$3&lt;$D4752+Настройки!$B$7),0,MAX(0,$E4752-MAX(0,SUMIFS(Тех_Движение!$G$2:$G$5111,Тех_Движение!$D$2:$D$5111,$C4752,Тех_Движение!$B$2:$B$5111,"&lt;="&amp;N$3)-$F4752)))</f>
        <v/>
      </c>
      <c r="O4752" s="54">
        <f>IF(OR($B4752="",O$3&lt;$D4752+Настройки!$B$7),0,MAX(0,$E4752-MAX(0,SUMIFS(Тех_Движение!$G$2:$G$5111,Тех_Движение!$D$2:$D$5111,$C4752,Тех_Движение!$B$2:$B$5111,"&lt;="&amp;O$3)-$F4752)))</f>
        <v/>
      </c>
      <c r="P4752" s="54">
        <f>IF(OR($B4752="",P$3&lt;$D4752+Настройки!$B$7),0,MAX(0,$E4752-MAX(0,SUMIFS(Тех_Движение!$G$2:$G$5111,Тех_Движение!$D$2:$D$5111,$C4752,Тех_Движение!$B$2:$B$5111,"&lt;="&amp;P$3)-$F4752)))</f>
        <v/>
      </c>
      <c r="Q4752" s="54">
        <f>IF(OR($B4752="",Q$3&lt;$D4752+Настройки!$B$7),0,MAX(0,$E4752-MAX(0,SUMIFS(Тех_Движение!$G$2:$G$5111,Тех_Движение!$D$2:$D$5111,$C4752,Тех_Движение!$B$2:$B$5111,"&lt;="&amp;Q$3)-$F4752)))</f>
        <v/>
      </c>
      <c r="R4752" s="54">
        <f>IF($B4752="","",SUM($K4752:$Q4752))</f>
        <v/>
      </c>
      <c r="S4752" s="56">
        <f>IF($B4752="","",VLOOKUP($C4752,Настройки!$A$11:$L$17,9,FALSE))</f>
        <v/>
      </c>
      <c r="T4752" s="56">
        <f>IF($B4752="","",$R4752*$S4752)</f>
        <v/>
      </c>
    </row>
    <row r="4753">
      <c r="A4753" s="20">
        <f>Тех_Движение!$A$4750</f>
        <v/>
      </c>
      <c r="B4753" s="20">
        <f>IF(Тех_Движение!$F$4750&gt;0,Тех_Движение!$I$4750,"")</f>
        <v/>
      </c>
      <c r="C4753" s="20">
        <f>IF($B4753="","",Тех_Движение!$D$4750)</f>
        <v/>
      </c>
      <c r="D4753" s="42">
        <f>IF($B4753="","",Тех_Движение!$B$4750)</f>
        <v/>
      </c>
      <c r="E4753" s="54">
        <f>IF($B4753="","",Тех_Движение!$F$4750)</f>
        <v/>
      </c>
      <c r="F4753" s="54">
        <f>IF($B4753="","",SUMIFS($E$5:$E4752,$C$5:$C4752,$C4753))</f>
        <v/>
      </c>
      <c r="G4753" s="54">
        <f>IF($B4753="","",MAX(0,$E4753-MAX(0,SUMIFS(Тех_Движение!$G$2:$G$5111,Тех_Движение!$D$2:$D$5111,$C4753,Тех_Движение!$B$2:$B$5111,"&lt;="&amp;Настройки!$B$5-1)-$F4753)))</f>
        <v/>
      </c>
      <c r="H4753" s="54">
        <f>IF($B4753="","",IF(AND($D4753&gt;=Настройки!$B$5,$D4753&lt;=Настройки!$B$6),$E4753,0))</f>
        <v/>
      </c>
      <c r="I4753" s="54">
        <f>IF($B4753="","",$G4753+$H4753-$J4753)</f>
        <v/>
      </c>
      <c r="J4753" s="54">
        <f>IF($B4753="","",MAX(0,$E4753-MAX(0,SUMIFS(Тех_Движение!$G$2:$G$5111,Тех_Движение!$D$2:$D$5111,$C4753,Тех_Движение!$B$2:$B$5111,"&lt;="&amp;Настройки!$B$6)-$F4753)))</f>
        <v/>
      </c>
      <c r="K4753" s="54">
        <f>IF(OR($B4753="",K$3&lt;$D4753+Настройки!$B$7),0,MAX(0,$E4753-MAX(0,SUMIFS(Тех_Движение!$G$2:$G$5111,Тех_Движение!$D$2:$D$5111,$C4753,Тех_Движение!$B$2:$B$5111,"&lt;="&amp;K$3)-$F4753)))</f>
        <v/>
      </c>
      <c r="L4753" s="54">
        <f>IF(OR($B4753="",L$3&lt;$D4753+Настройки!$B$7),0,MAX(0,$E4753-MAX(0,SUMIFS(Тех_Движение!$G$2:$G$5111,Тех_Движение!$D$2:$D$5111,$C4753,Тех_Движение!$B$2:$B$5111,"&lt;="&amp;L$3)-$F4753)))</f>
        <v/>
      </c>
      <c r="M4753" s="54">
        <f>IF(OR($B4753="",M$3&lt;$D4753+Настройки!$B$7),0,MAX(0,$E4753-MAX(0,SUMIFS(Тех_Движение!$G$2:$G$5111,Тех_Движение!$D$2:$D$5111,$C4753,Тех_Движение!$B$2:$B$5111,"&lt;="&amp;M$3)-$F4753)))</f>
        <v/>
      </c>
      <c r="N4753" s="54">
        <f>IF(OR($B4753="",N$3&lt;$D4753+Настройки!$B$7),0,MAX(0,$E4753-MAX(0,SUMIFS(Тех_Движение!$G$2:$G$5111,Тех_Движение!$D$2:$D$5111,$C4753,Тех_Движение!$B$2:$B$5111,"&lt;="&amp;N$3)-$F4753)))</f>
        <v/>
      </c>
      <c r="O4753" s="54">
        <f>IF(OR($B4753="",O$3&lt;$D4753+Настройки!$B$7),0,MAX(0,$E4753-MAX(0,SUMIFS(Тех_Движение!$G$2:$G$5111,Тех_Движение!$D$2:$D$5111,$C4753,Тех_Движение!$B$2:$B$5111,"&lt;="&amp;O$3)-$F4753)))</f>
        <v/>
      </c>
      <c r="P4753" s="54">
        <f>IF(OR($B4753="",P$3&lt;$D4753+Настройки!$B$7),0,MAX(0,$E4753-MAX(0,SUMIFS(Тех_Движение!$G$2:$G$5111,Тех_Движение!$D$2:$D$5111,$C4753,Тех_Движение!$B$2:$B$5111,"&lt;="&amp;P$3)-$F4753)))</f>
        <v/>
      </c>
      <c r="Q4753" s="54">
        <f>IF(OR($B4753="",Q$3&lt;$D4753+Настройки!$B$7),0,MAX(0,$E4753-MAX(0,SUMIFS(Тех_Движение!$G$2:$G$5111,Тех_Движение!$D$2:$D$5111,$C4753,Тех_Движение!$B$2:$B$5111,"&lt;="&amp;Q$3)-$F4753)))</f>
        <v/>
      </c>
      <c r="R4753" s="54">
        <f>IF($B4753="","",SUM($K4753:$Q4753))</f>
        <v/>
      </c>
      <c r="S4753" s="56">
        <f>IF($B4753="","",VLOOKUP($C4753,Настройки!$A$11:$L$17,9,FALSE))</f>
        <v/>
      </c>
      <c r="T4753" s="56">
        <f>IF($B4753="","",$R4753*$S4753)</f>
        <v/>
      </c>
    </row>
    <row r="4754">
      <c r="A4754" s="20">
        <f>Тех_Движение!$A$4751</f>
        <v/>
      </c>
      <c r="B4754" s="20">
        <f>IF(Тех_Движение!$F$4751&gt;0,Тех_Движение!$I$4751,"")</f>
        <v/>
      </c>
      <c r="C4754" s="20">
        <f>IF($B4754="","",Тех_Движение!$D$4751)</f>
        <v/>
      </c>
      <c r="D4754" s="42">
        <f>IF($B4754="","",Тех_Движение!$B$4751)</f>
        <v/>
      </c>
      <c r="E4754" s="54">
        <f>IF($B4754="","",Тех_Движение!$F$4751)</f>
        <v/>
      </c>
      <c r="F4754" s="54">
        <f>IF($B4754="","",SUMIFS($E$5:$E4753,$C$5:$C4753,$C4754))</f>
        <v/>
      </c>
      <c r="G4754" s="54">
        <f>IF($B4754="","",MAX(0,$E4754-MAX(0,SUMIFS(Тех_Движение!$G$2:$G$5111,Тех_Движение!$D$2:$D$5111,$C4754,Тех_Движение!$B$2:$B$5111,"&lt;="&amp;Настройки!$B$5-1)-$F4754)))</f>
        <v/>
      </c>
      <c r="H4754" s="54">
        <f>IF($B4754="","",IF(AND($D4754&gt;=Настройки!$B$5,$D4754&lt;=Настройки!$B$6),$E4754,0))</f>
        <v/>
      </c>
      <c r="I4754" s="54">
        <f>IF($B4754="","",$G4754+$H4754-$J4754)</f>
        <v/>
      </c>
      <c r="J4754" s="54">
        <f>IF($B4754="","",MAX(0,$E4754-MAX(0,SUMIFS(Тех_Движение!$G$2:$G$5111,Тех_Движение!$D$2:$D$5111,$C4754,Тех_Движение!$B$2:$B$5111,"&lt;="&amp;Настройки!$B$6)-$F4754)))</f>
        <v/>
      </c>
      <c r="K4754" s="54">
        <f>IF(OR($B4754="",K$3&lt;$D4754+Настройки!$B$7),0,MAX(0,$E4754-MAX(0,SUMIFS(Тех_Движение!$G$2:$G$5111,Тех_Движение!$D$2:$D$5111,$C4754,Тех_Движение!$B$2:$B$5111,"&lt;="&amp;K$3)-$F4754)))</f>
        <v/>
      </c>
      <c r="L4754" s="54">
        <f>IF(OR($B4754="",L$3&lt;$D4754+Настройки!$B$7),0,MAX(0,$E4754-MAX(0,SUMIFS(Тех_Движение!$G$2:$G$5111,Тех_Движение!$D$2:$D$5111,$C4754,Тех_Движение!$B$2:$B$5111,"&lt;="&amp;L$3)-$F4754)))</f>
        <v/>
      </c>
      <c r="M4754" s="54">
        <f>IF(OR($B4754="",M$3&lt;$D4754+Настройки!$B$7),0,MAX(0,$E4754-MAX(0,SUMIFS(Тех_Движение!$G$2:$G$5111,Тех_Движение!$D$2:$D$5111,$C4754,Тех_Движение!$B$2:$B$5111,"&lt;="&amp;M$3)-$F4754)))</f>
        <v/>
      </c>
      <c r="N4754" s="54">
        <f>IF(OR($B4754="",N$3&lt;$D4754+Настройки!$B$7),0,MAX(0,$E4754-MAX(0,SUMIFS(Тех_Движение!$G$2:$G$5111,Тех_Движение!$D$2:$D$5111,$C4754,Тех_Движение!$B$2:$B$5111,"&lt;="&amp;N$3)-$F4754)))</f>
        <v/>
      </c>
      <c r="O4754" s="54">
        <f>IF(OR($B4754="",O$3&lt;$D4754+Настройки!$B$7),0,MAX(0,$E4754-MAX(0,SUMIFS(Тех_Движение!$G$2:$G$5111,Тех_Движение!$D$2:$D$5111,$C4754,Тех_Движение!$B$2:$B$5111,"&lt;="&amp;O$3)-$F4754)))</f>
        <v/>
      </c>
      <c r="P4754" s="54">
        <f>IF(OR($B4754="",P$3&lt;$D4754+Настройки!$B$7),0,MAX(0,$E4754-MAX(0,SUMIFS(Тех_Движение!$G$2:$G$5111,Тех_Движение!$D$2:$D$5111,$C4754,Тех_Движение!$B$2:$B$5111,"&lt;="&amp;P$3)-$F4754)))</f>
        <v/>
      </c>
      <c r="Q4754" s="54">
        <f>IF(OR($B4754="",Q$3&lt;$D4754+Настройки!$B$7),0,MAX(0,$E4754-MAX(0,SUMIFS(Тех_Движение!$G$2:$G$5111,Тех_Движение!$D$2:$D$5111,$C4754,Тех_Движение!$B$2:$B$5111,"&lt;="&amp;Q$3)-$F4754)))</f>
        <v/>
      </c>
      <c r="R4754" s="54">
        <f>IF($B4754="","",SUM($K4754:$Q4754))</f>
        <v/>
      </c>
      <c r="S4754" s="56">
        <f>IF($B4754="","",VLOOKUP($C4754,Настройки!$A$11:$L$17,9,FALSE))</f>
        <v/>
      </c>
      <c r="T4754" s="56">
        <f>IF($B4754="","",$R4754*$S4754)</f>
        <v/>
      </c>
    </row>
    <row r="4755">
      <c r="A4755" s="20">
        <f>Тех_Движение!$A$4752</f>
        <v/>
      </c>
      <c r="B4755" s="20">
        <f>IF(Тех_Движение!$F$4752&gt;0,Тех_Движение!$I$4752,"")</f>
        <v/>
      </c>
      <c r="C4755" s="20">
        <f>IF($B4755="","",Тех_Движение!$D$4752)</f>
        <v/>
      </c>
      <c r="D4755" s="42">
        <f>IF($B4755="","",Тех_Движение!$B$4752)</f>
        <v/>
      </c>
      <c r="E4755" s="54">
        <f>IF($B4755="","",Тех_Движение!$F$4752)</f>
        <v/>
      </c>
      <c r="F4755" s="54">
        <f>IF($B4755="","",SUMIFS($E$5:$E4754,$C$5:$C4754,$C4755))</f>
        <v/>
      </c>
      <c r="G4755" s="54">
        <f>IF($B4755="","",MAX(0,$E4755-MAX(0,SUMIFS(Тех_Движение!$G$2:$G$5111,Тех_Движение!$D$2:$D$5111,$C4755,Тех_Движение!$B$2:$B$5111,"&lt;="&amp;Настройки!$B$5-1)-$F4755)))</f>
        <v/>
      </c>
      <c r="H4755" s="54">
        <f>IF($B4755="","",IF(AND($D4755&gt;=Настройки!$B$5,$D4755&lt;=Настройки!$B$6),$E4755,0))</f>
        <v/>
      </c>
      <c r="I4755" s="54">
        <f>IF($B4755="","",$G4755+$H4755-$J4755)</f>
        <v/>
      </c>
      <c r="J4755" s="54">
        <f>IF($B4755="","",MAX(0,$E4755-MAX(0,SUMIFS(Тех_Движение!$G$2:$G$5111,Тех_Движение!$D$2:$D$5111,$C4755,Тех_Движение!$B$2:$B$5111,"&lt;="&amp;Настройки!$B$6)-$F4755)))</f>
        <v/>
      </c>
      <c r="K4755" s="54">
        <f>IF(OR($B4755="",K$3&lt;$D4755+Настройки!$B$7),0,MAX(0,$E4755-MAX(0,SUMIFS(Тех_Движение!$G$2:$G$5111,Тех_Движение!$D$2:$D$5111,$C4755,Тех_Движение!$B$2:$B$5111,"&lt;="&amp;K$3)-$F4755)))</f>
        <v/>
      </c>
      <c r="L4755" s="54">
        <f>IF(OR($B4755="",L$3&lt;$D4755+Настройки!$B$7),0,MAX(0,$E4755-MAX(0,SUMIFS(Тех_Движение!$G$2:$G$5111,Тех_Движение!$D$2:$D$5111,$C4755,Тех_Движение!$B$2:$B$5111,"&lt;="&amp;L$3)-$F4755)))</f>
        <v/>
      </c>
      <c r="M4755" s="54">
        <f>IF(OR($B4755="",M$3&lt;$D4755+Настройки!$B$7),0,MAX(0,$E4755-MAX(0,SUMIFS(Тех_Движение!$G$2:$G$5111,Тех_Движение!$D$2:$D$5111,$C4755,Тех_Движение!$B$2:$B$5111,"&lt;="&amp;M$3)-$F4755)))</f>
        <v/>
      </c>
      <c r="N4755" s="54">
        <f>IF(OR($B4755="",N$3&lt;$D4755+Настройки!$B$7),0,MAX(0,$E4755-MAX(0,SUMIFS(Тех_Движение!$G$2:$G$5111,Тех_Движение!$D$2:$D$5111,$C4755,Тех_Движение!$B$2:$B$5111,"&lt;="&amp;N$3)-$F4755)))</f>
        <v/>
      </c>
      <c r="O4755" s="54">
        <f>IF(OR($B4755="",O$3&lt;$D4755+Настройки!$B$7),0,MAX(0,$E4755-MAX(0,SUMIFS(Тех_Движение!$G$2:$G$5111,Тех_Движение!$D$2:$D$5111,$C4755,Тех_Движение!$B$2:$B$5111,"&lt;="&amp;O$3)-$F4755)))</f>
        <v/>
      </c>
      <c r="P4755" s="54">
        <f>IF(OR($B4755="",P$3&lt;$D4755+Настройки!$B$7),0,MAX(0,$E4755-MAX(0,SUMIFS(Тех_Движение!$G$2:$G$5111,Тех_Движение!$D$2:$D$5111,$C4755,Тех_Движение!$B$2:$B$5111,"&lt;="&amp;P$3)-$F4755)))</f>
        <v/>
      </c>
      <c r="Q4755" s="54">
        <f>IF(OR($B4755="",Q$3&lt;$D4755+Настройки!$B$7),0,MAX(0,$E4755-MAX(0,SUMIFS(Тех_Движение!$G$2:$G$5111,Тех_Движение!$D$2:$D$5111,$C4755,Тех_Движение!$B$2:$B$5111,"&lt;="&amp;Q$3)-$F4755)))</f>
        <v/>
      </c>
      <c r="R4755" s="54">
        <f>IF($B4755="","",SUM($K4755:$Q4755))</f>
        <v/>
      </c>
      <c r="S4755" s="56">
        <f>IF($B4755="","",VLOOKUP($C4755,Настройки!$A$11:$L$17,9,FALSE))</f>
        <v/>
      </c>
      <c r="T4755" s="56">
        <f>IF($B4755="","",$R4755*$S4755)</f>
        <v/>
      </c>
    </row>
    <row r="4756">
      <c r="A4756" s="20">
        <f>Тех_Движение!$A$4753</f>
        <v/>
      </c>
      <c r="B4756" s="20">
        <f>IF(Тех_Движение!$F$4753&gt;0,Тех_Движение!$I$4753,"")</f>
        <v/>
      </c>
      <c r="C4756" s="20">
        <f>IF($B4756="","",Тех_Движение!$D$4753)</f>
        <v/>
      </c>
      <c r="D4756" s="42">
        <f>IF($B4756="","",Тех_Движение!$B$4753)</f>
        <v/>
      </c>
      <c r="E4756" s="54">
        <f>IF($B4756="","",Тех_Движение!$F$4753)</f>
        <v/>
      </c>
      <c r="F4756" s="54">
        <f>IF($B4756="","",SUMIFS($E$5:$E4755,$C$5:$C4755,$C4756))</f>
        <v/>
      </c>
      <c r="G4756" s="54">
        <f>IF($B4756="","",MAX(0,$E4756-MAX(0,SUMIFS(Тех_Движение!$G$2:$G$5111,Тех_Движение!$D$2:$D$5111,$C4756,Тех_Движение!$B$2:$B$5111,"&lt;="&amp;Настройки!$B$5-1)-$F4756)))</f>
        <v/>
      </c>
      <c r="H4756" s="54">
        <f>IF($B4756="","",IF(AND($D4756&gt;=Настройки!$B$5,$D4756&lt;=Настройки!$B$6),$E4756,0))</f>
        <v/>
      </c>
      <c r="I4756" s="54">
        <f>IF($B4756="","",$G4756+$H4756-$J4756)</f>
        <v/>
      </c>
      <c r="J4756" s="54">
        <f>IF($B4756="","",MAX(0,$E4756-MAX(0,SUMIFS(Тех_Движение!$G$2:$G$5111,Тех_Движение!$D$2:$D$5111,$C4756,Тех_Движение!$B$2:$B$5111,"&lt;="&amp;Настройки!$B$6)-$F4756)))</f>
        <v/>
      </c>
      <c r="K4756" s="54">
        <f>IF(OR($B4756="",K$3&lt;$D4756+Настройки!$B$7),0,MAX(0,$E4756-MAX(0,SUMIFS(Тех_Движение!$G$2:$G$5111,Тех_Движение!$D$2:$D$5111,$C4756,Тех_Движение!$B$2:$B$5111,"&lt;="&amp;K$3)-$F4756)))</f>
        <v/>
      </c>
      <c r="L4756" s="54">
        <f>IF(OR($B4756="",L$3&lt;$D4756+Настройки!$B$7),0,MAX(0,$E4756-MAX(0,SUMIFS(Тех_Движение!$G$2:$G$5111,Тех_Движение!$D$2:$D$5111,$C4756,Тех_Движение!$B$2:$B$5111,"&lt;="&amp;L$3)-$F4756)))</f>
        <v/>
      </c>
      <c r="M4756" s="54">
        <f>IF(OR($B4756="",M$3&lt;$D4756+Настройки!$B$7),0,MAX(0,$E4756-MAX(0,SUMIFS(Тех_Движение!$G$2:$G$5111,Тех_Движение!$D$2:$D$5111,$C4756,Тех_Движение!$B$2:$B$5111,"&lt;="&amp;M$3)-$F4756)))</f>
        <v/>
      </c>
      <c r="N4756" s="54">
        <f>IF(OR($B4756="",N$3&lt;$D4756+Настройки!$B$7),0,MAX(0,$E4756-MAX(0,SUMIFS(Тех_Движение!$G$2:$G$5111,Тех_Движение!$D$2:$D$5111,$C4756,Тех_Движение!$B$2:$B$5111,"&lt;="&amp;N$3)-$F4756)))</f>
        <v/>
      </c>
      <c r="O4756" s="54">
        <f>IF(OR($B4756="",O$3&lt;$D4756+Настройки!$B$7),0,MAX(0,$E4756-MAX(0,SUMIFS(Тех_Движение!$G$2:$G$5111,Тех_Движение!$D$2:$D$5111,$C4756,Тех_Движение!$B$2:$B$5111,"&lt;="&amp;O$3)-$F4756)))</f>
        <v/>
      </c>
      <c r="P4756" s="54">
        <f>IF(OR($B4756="",P$3&lt;$D4756+Настройки!$B$7),0,MAX(0,$E4756-MAX(0,SUMIFS(Тех_Движение!$G$2:$G$5111,Тех_Движение!$D$2:$D$5111,$C4756,Тех_Движение!$B$2:$B$5111,"&lt;="&amp;P$3)-$F4756)))</f>
        <v/>
      </c>
      <c r="Q4756" s="54">
        <f>IF(OR($B4756="",Q$3&lt;$D4756+Настройки!$B$7),0,MAX(0,$E4756-MAX(0,SUMIFS(Тех_Движение!$G$2:$G$5111,Тех_Движение!$D$2:$D$5111,$C4756,Тех_Движение!$B$2:$B$5111,"&lt;="&amp;Q$3)-$F4756)))</f>
        <v/>
      </c>
      <c r="R4756" s="54">
        <f>IF($B4756="","",SUM($K4756:$Q4756))</f>
        <v/>
      </c>
      <c r="S4756" s="56">
        <f>IF($B4756="","",VLOOKUP($C4756,Настройки!$A$11:$L$17,9,FALSE))</f>
        <v/>
      </c>
      <c r="T4756" s="56">
        <f>IF($B4756="","",$R4756*$S4756)</f>
        <v/>
      </c>
    </row>
    <row r="4757">
      <c r="A4757" s="20">
        <f>Тех_Движение!$A$4754</f>
        <v/>
      </c>
      <c r="B4757" s="20">
        <f>IF(Тех_Движение!$F$4754&gt;0,Тех_Движение!$I$4754,"")</f>
        <v/>
      </c>
      <c r="C4757" s="20">
        <f>IF($B4757="","",Тех_Движение!$D$4754)</f>
        <v/>
      </c>
      <c r="D4757" s="42">
        <f>IF($B4757="","",Тех_Движение!$B$4754)</f>
        <v/>
      </c>
      <c r="E4757" s="54">
        <f>IF($B4757="","",Тех_Движение!$F$4754)</f>
        <v/>
      </c>
      <c r="F4757" s="54">
        <f>IF($B4757="","",SUMIFS($E$5:$E4756,$C$5:$C4756,$C4757))</f>
        <v/>
      </c>
      <c r="G4757" s="54">
        <f>IF($B4757="","",MAX(0,$E4757-MAX(0,SUMIFS(Тех_Движение!$G$2:$G$5111,Тех_Движение!$D$2:$D$5111,$C4757,Тех_Движение!$B$2:$B$5111,"&lt;="&amp;Настройки!$B$5-1)-$F4757)))</f>
        <v/>
      </c>
      <c r="H4757" s="54">
        <f>IF($B4757="","",IF(AND($D4757&gt;=Настройки!$B$5,$D4757&lt;=Настройки!$B$6),$E4757,0))</f>
        <v/>
      </c>
      <c r="I4757" s="54">
        <f>IF($B4757="","",$G4757+$H4757-$J4757)</f>
        <v/>
      </c>
      <c r="J4757" s="54">
        <f>IF($B4757="","",MAX(0,$E4757-MAX(0,SUMIFS(Тех_Движение!$G$2:$G$5111,Тех_Движение!$D$2:$D$5111,$C4757,Тех_Движение!$B$2:$B$5111,"&lt;="&amp;Настройки!$B$6)-$F4757)))</f>
        <v/>
      </c>
      <c r="K4757" s="54">
        <f>IF(OR($B4757="",K$3&lt;$D4757+Настройки!$B$7),0,MAX(0,$E4757-MAX(0,SUMIFS(Тех_Движение!$G$2:$G$5111,Тех_Движение!$D$2:$D$5111,$C4757,Тех_Движение!$B$2:$B$5111,"&lt;="&amp;K$3)-$F4757)))</f>
        <v/>
      </c>
      <c r="L4757" s="54">
        <f>IF(OR($B4757="",L$3&lt;$D4757+Настройки!$B$7),0,MAX(0,$E4757-MAX(0,SUMIFS(Тех_Движение!$G$2:$G$5111,Тех_Движение!$D$2:$D$5111,$C4757,Тех_Движение!$B$2:$B$5111,"&lt;="&amp;L$3)-$F4757)))</f>
        <v/>
      </c>
      <c r="M4757" s="54">
        <f>IF(OR($B4757="",M$3&lt;$D4757+Настройки!$B$7),0,MAX(0,$E4757-MAX(0,SUMIFS(Тех_Движение!$G$2:$G$5111,Тех_Движение!$D$2:$D$5111,$C4757,Тех_Движение!$B$2:$B$5111,"&lt;="&amp;M$3)-$F4757)))</f>
        <v/>
      </c>
      <c r="N4757" s="54">
        <f>IF(OR($B4757="",N$3&lt;$D4757+Настройки!$B$7),0,MAX(0,$E4757-MAX(0,SUMIFS(Тех_Движение!$G$2:$G$5111,Тех_Движение!$D$2:$D$5111,$C4757,Тех_Движение!$B$2:$B$5111,"&lt;="&amp;N$3)-$F4757)))</f>
        <v/>
      </c>
      <c r="O4757" s="54">
        <f>IF(OR($B4757="",O$3&lt;$D4757+Настройки!$B$7),0,MAX(0,$E4757-MAX(0,SUMIFS(Тех_Движение!$G$2:$G$5111,Тех_Движение!$D$2:$D$5111,$C4757,Тех_Движение!$B$2:$B$5111,"&lt;="&amp;O$3)-$F4757)))</f>
        <v/>
      </c>
      <c r="P4757" s="54">
        <f>IF(OR($B4757="",P$3&lt;$D4757+Настройки!$B$7),0,MAX(0,$E4757-MAX(0,SUMIFS(Тех_Движение!$G$2:$G$5111,Тех_Движение!$D$2:$D$5111,$C4757,Тех_Движение!$B$2:$B$5111,"&lt;="&amp;P$3)-$F4757)))</f>
        <v/>
      </c>
      <c r="Q4757" s="54">
        <f>IF(OR($B4757="",Q$3&lt;$D4757+Настройки!$B$7),0,MAX(0,$E4757-MAX(0,SUMIFS(Тех_Движение!$G$2:$G$5111,Тех_Движение!$D$2:$D$5111,$C4757,Тех_Движение!$B$2:$B$5111,"&lt;="&amp;Q$3)-$F4757)))</f>
        <v/>
      </c>
      <c r="R4757" s="54">
        <f>IF($B4757="","",SUM($K4757:$Q4757))</f>
        <v/>
      </c>
      <c r="S4757" s="56">
        <f>IF($B4757="","",VLOOKUP($C4757,Настройки!$A$11:$L$17,9,FALSE))</f>
        <v/>
      </c>
      <c r="T4757" s="56">
        <f>IF($B4757="","",$R4757*$S4757)</f>
        <v/>
      </c>
    </row>
    <row r="4758">
      <c r="A4758" s="20">
        <f>Тех_Движение!$A$4755</f>
        <v/>
      </c>
      <c r="B4758" s="20">
        <f>IF(Тех_Движение!$F$4755&gt;0,Тех_Движение!$I$4755,"")</f>
        <v/>
      </c>
      <c r="C4758" s="20">
        <f>IF($B4758="","",Тех_Движение!$D$4755)</f>
        <v/>
      </c>
      <c r="D4758" s="42">
        <f>IF($B4758="","",Тех_Движение!$B$4755)</f>
        <v/>
      </c>
      <c r="E4758" s="54">
        <f>IF($B4758="","",Тех_Движение!$F$4755)</f>
        <v/>
      </c>
      <c r="F4758" s="54">
        <f>IF($B4758="","",SUMIFS($E$5:$E4757,$C$5:$C4757,$C4758))</f>
        <v/>
      </c>
      <c r="G4758" s="54">
        <f>IF($B4758="","",MAX(0,$E4758-MAX(0,SUMIFS(Тех_Движение!$G$2:$G$5111,Тех_Движение!$D$2:$D$5111,$C4758,Тех_Движение!$B$2:$B$5111,"&lt;="&amp;Настройки!$B$5-1)-$F4758)))</f>
        <v/>
      </c>
      <c r="H4758" s="54">
        <f>IF($B4758="","",IF(AND($D4758&gt;=Настройки!$B$5,$D4758&lt;=Настройки!$B$6),$E4758,0))</f>
        <v/>
      </c>
      <c r="I4758" s="54">
        <f>IF($B4758="","",$G4758+$H4758-$J4758)</f>
        <v/>
      </c>
      <c r="J4758" s="54">
        <f>IF($B4758="","",MAX(0,$E4758-MAX(0,SUMIFS(Тех_Движение!$G$2:$G$5111,Тех_Движение!$D$2:$D$5111,$C4758,Тех_Движение!$B$2:$B$5111,"&lt;="&amp;Настройки!$B$6)-$F4758)))</f>
        <v/>
      </c>
      <c r="K4758" s="54">
        <f>IF(OR($B4758="",K$3&lt;$D4758+Настройки!$B$7),0,MAX(0,$E4758-MAX(0,SUMIFS(Тех_Движение!$G$2:$G$5111,Тех_Движение!$D$2:$D$5111,$C4758,Тех_Движение!$B$2:$B$5111,"&lt;="&amp;K$3)-$F4758)))</f>
        <v/>
      </c>
      <c r="L4758" s="54">
        <f>IF(OR($B4758="",L$3&lt;$D4758+Настройки!$B$7),0,MAX(0,$E4758-MAX(0,SUMIFS(Тех_Движение!$G$2:$G$5111,Тех_Движение!$D$2:$D$5111,$C4758,Тех_Движение!$B$2:$B$5111,"&lt;="&amp;L$3)-$F4758)))</f>
        <v/>
      </c>
      <c r="M4758" s="54">
        <f>IF(OR($B4758="",M$3&lt;$D4758+Настройки!$B$7),0,MAX(0,$E4758-MAX(0,SUMIFS(Тех_Движение!$G$2:$G$5111,Тех_Движение!$D$2:$D$5111,$C4758,Тех_Движение!$B$2:$B$5111,"&lt;="&amp;M$3)-$F4758)))</f>
        <v/>
      </c>
      <c r="N4758" s="54">
        <f>IF(OR($B4758="",N$3&lt;$D4758+Настройки!$B$7),0,MAX(0,$E4758-MAX(0,SUMIFS(Тех_Движение!$G$2:$G$5111,Тех_Движение!$D$2:$D$5111,$C4758,Тех_Движение!$B$2:$B$5111,"&lt;="&amp;N$3)-$F4758)))</f>
        <v/>
      </c>
      <c r="O4758" s="54">
        <f>IF(OR($B4758="",O$3&lt;$D4758+Настройки!$B$7),0,MAX(0,$E4758-MAX(0,SUMIFS(Тех_Движение!$G$2:$G$5111,Тех_Движение!$D$2:$D$5111,$C4758,Тех_Движение!$B$2:$B$5111,"&lt;="&amp;O$3)-$F4758)))</f>
        <v/>
      </c>
      <c r="P4758" s="54">
        <f>IF(OR($B4758="",P$3&lt;$D4758+Настройки!$B$7),0,MAX(0,$E4758-MAX(0,SUMIFS(Тех_Движение!$G$2:$G$5111,Тех_Движение!$D$2:$D$5111,$C4758,Тех_Движение!$B$2:$B$5111,"&lt;="&amp;P$3)-$F4758)))</f>
        <v/>
      </c>
      <c r="Q4758" s="54">
        <f>IF(OR($B4758="",Q$3&lt;$D4758+Настройки!$B$7),0,MAX(0,$E4758-MAX(0,SUMIFS(Тех_Движение!$G$2:$G$5111,Тех_Движение!$D$2:$D$5111,$C4758,Тех_Движение!$B$2:$B$5111,"&lt;="&amp;Q$3)-$F4758)))</f>
        <v/>
      </c>
      <c r="R4758" s="54">
        <f>IF($B4758="","",SUM($K4758:$Q4758))</f>
        <v/>
      </c>
      <c r="S4758" s="56">
        <f>IF($B4758="","",VLOOKUP($C4758,Настройки!$A$11:$L$17,9,FALSE))</f>
        <v/>
      </c>
      <c r="T4758" s="56">
        <f>IF($B4758="","",$R4758*$S4758)</f>
        <v/>
      </c>
    </row>
    <row r="4759">
      <c r="A4759" s="20">
        <f>Тех_Движение!$A$4756</f>
        <v/>
      </c>
      <c r="B4759" s="20">
        <f>IF(Тех_Движение!$F$4756&gt;0,Тех_Движение!$I$4756,"")</f>
        <v/>
      </c>
      <c r="C4759" s="20">
        <f>IF($B4759="","",Тех_Движение!$D$4756)</f>
        <v/>
      </c>
      <c r="D4759" s="42">
        <f>IF($B4759="","",Тех_Движение!$B$4756)</f>
        <v/>
      </c>
      <c r="E4759" s="54">
        <f>IF($B4759="","",Тех_Движение!$F$4756)</f>
        <v/>
      </c>
      <c r="F4759" s="54">
        <f>IF($B4759="","",SUMIFS($E$5:$E4758,$C$5:$C4758,$C4759))</f>
        <v/>
      </c>
      <c r="G4759" s="54">
        <f>IF($B4759="","",MAX(0,$E4759-MAX(0,SUMIFS(Тех_Движение!$G$2:$G$5111,Тех_Движение!$D$2:$D$5111,$C4759,Тех_Движение!$B$2:$B$5111,"&lt;="&amp;Настройки!$B$5-1)-$F4759)))</f>
        <v/>
      </c>
      <c r="H4759" s="54">
        <f>IF($B4759="","",IF(AND($D4759&gt;=Настройки!$B$5,$D4759&lt;=Настройки!$B$6),$E4759,0))</f>
        <v/>
      </c>
      <c r="I4759" s="54">
        <f>IF($B4759="","",$G4759+$H4759-$J4759)</f>
        <v/>
      </c>
      <c r="J4759" s="54">
        <f>IF($B4759="","",MAX(0,$E4759-MAX(0,SUMIFS(Тех_Движение!$G$2:$G$5111,Тех_Движение!$D$2:$D$5111,$C4759,Тех_Движение!$B$2:$B$5111,"&lt;="&amp;Настройки!$B$6)-$F4759)))</f>
        <v/>
      </c>
      <c r="K4759" s="54">
        <f>IF(OR($B4759="",K$3&lt;$D4759+Настройки!$B$7),0,MAX(0,$E4759-MAX(0,SUMIFS(Тех_Движение!$G$2:$G$5111,Тех_Движение!$D$2:$D$5111,$C4759,Тех_Движение!$B$2:$B$5111,"&lt;="&amp;K$3)-$F4759)))</f>
        <v/>
      </c>
      <c r="L4759" s="54">
        <f>IF(OR($B4759="",L$3&lt;$D4759+Настройки!$B$7),0,MAX(0,$E4759-MAX(0,SUMIFS(Тех_Движение!$G$2:$G$5111,Тех_Движение!$D$2:$D$5111,$C4759,Тех_Движение!$B$2:$B$5111,"&lt;="&amp;L$3)-$F4759)))</f>
        <v/>
      </c>
      <c r="M4759" s="54">
        <f>IF(OR($B4759="",M$3&lt;$D4759+Настройки!$B$7),0,MAX(0,$E4759-MAX(0,SUMIFS(Тех_Движение!$G$2:$G$5111,Тех_Движение!$D$2:$D$5111,$C4759,Тех_Движение!$B$2:$B$5111,"&lt;="&amp;M$3)-$F4759)))</f>
        <v/>
      </c>
      <c r="N4759" s="54">
        <f>IF(OR($B4759="",N$3&lt;$D4759+Настройки!$B$7),0,MAX(0,$E4759-MAX(0,SUMIFS(Тех_Движение!$G$2:$G$5111,Тех_Движение!$D$2:$D$5111,$C4759,Тех_Движение!$B$2:$B$5111,"&lt;="&amp;N$3)-$F4759)))</f>
        <v/>
      </c>
      <c r="O4759" s="54">
        <f>IF(OR($B4759="",O$3&lt;$D4759+Настройки!$B$7),0,MAX(0,$E4759-MAX(0,SUMIFS(Тех_Движение!$G$2:$G$5111,Тех_Движение!$D$2:$D$5111,$C4759,Тех_Движение!$B$2:$B$5111,"&lt;="&amp;O$3)-$F4759)))</f>
        <v/>
      </c>
      <c r="P4759" s="54">
        <f>IF(OR($B4759="",P$3&lt;$D4759+Настройки!$B$7),0,MAX(0,$E4759-MAX(0,SUMIFS(Тех_Движение!$G$2:$G$5111,Тех_Движение!$D$2:$D$5111,$C4759,Тех_Движение!$B$2:$B$5111,"&lt;="&amp;P$3)-$F4759)))</f>
        <v/>
      </c>
      <c r="Q4759" s="54">
        <f>IF(OR($B4759="",Q$3&lt;$D4759+Настройки!$B$7),0,MAX(0,$E4759-MAX(0,SUMIFS(Тех_Движение!$G$2:$G$5111,Тех_Движение!$D$2:$D$5111,$C4759,Тех_Движение!$B$2:$B$5111,"&lt;="&amp;Q$3)-$F4759)))</f>
        <v/>
      </c>
      <c r="R4759" s="54">
        <f>IF($B4759="","",SUM($K4759:$Q4759))</f>
        <v/>
      </c>
      <c r="S4759" s="56">
        <f>IF($B4759="","",VLOOKUP($C4759,Настройки!$A$11:$L$17,9,FALSE))</f>
        <v/>
      </c>
      <c r="T4759" s="56">
        <f>IF($B4759="","",$R4759*$S4759)</f>
        <v/>
      </c>
    </row>
    <row r="4760">
      <c r="A4760" s="20">
        <f>Тех_Движение!$A$4757</f>
        <v/>
      </c>
      <c r="B4760" s="20">
        <f>IF(Тех_Движение!$F$4757&gt;0,Тех_Движение!$I$4757,"")</f>
        <v/>
      </c>
      <c r="C4760" s="20">
        <f>IF($B4760="","",Тех_Движение!$D$4757)</f>
        <v/>
      </c>
      <c r="D4760" s="42">
        <f>IF($B4760="","",Тех_Движение!$B$4757)</f>
        <v/>
      </c>
      <c r="E4760" s="54">
        <f>IF($B4760="","",Тех_Движение!$F$4757)</f>
        <v/>
      </c>
      <c r="F4760" s="54">
        <f>IF($B4760="","",SUMIFS($E$5:$E4759,$C$5:$C4759,$C4760))</f>
        <v/>
      </c>
      <c r="G4760" s="54">
        <f>IF($B4760="","",MAX(0,$E4760-MAX(0,SUMIFS(Тех_Движение!$G$2:$G$5111,Тех_Движение!$D$2:$D$5111,$C4760,Тех_Движение!$B$2:$B$5111,"&lt;="&amp;Настройки!$B$5-1)-$F4760)))</f>
        <v/>
      </c>
      <c r="H4760" s="54">
        <f>IF($B4760="","",IF(AND($D4760&gt;=Настройки!$B$5,$D4760&lt;=Настройки!$B$6),$E4760,0))</f>
        <v/>
      </c>
      <c r="I4760" s="54">
        <f>IF($B4760="","",$G4760+$H4760-$J4760)</f>
        <v/>
      </c>
      <c r="J4760" s="54">
        <f>IF($B4760="","",MAX(0,$E4760-MAX(0,SUMIFS(Тех_Движение!$G$2:$G$5111,Тех_Движение!$D$2:$D$5111,$C4760,Тех_Движение!$B$2:$B$5111,"&lt;="&amp;Настройки!$B$6)-$F4760)))</f>
        <v/>
      </c>
      <c r="K4760" s="54">
        <f>IF(OR($B4760="",K$3&lt;$D4760+Настройки!$B$7),0,MAX(0,$E4760-MAX(0,SUMIFS(Тех_Движение!$G$2:$G$5111,Тех_Движение!$D$2:$D$5111,$C4760,Тех_Движение!$B$2:$B$5111,"&lt;="&amp;K$3)-$F4760)))</f>
        <v/>
      </c>
      <c r="L4760" s="54">
        <f>IF(OR($B4760="",L$3&lt;$D4760+Настройки!$B$7),0,MAX(0,$E4760-MAX(0,SUMIFS(Тех_Движение!$G$2:$G$5111,Тех_Движение!$D$2:$D$5111,$C4760,Тех_Движение!$B$2:$B$5111,"&lt;="&amp;L$3)-$F4760)))</f>
        <v/>
      </c>
      <c r="M4760" s="54">
        <f>IF(OR($B4760="",M$3&lt;$D4760+Настройки!$B$7),0,MAX(0,$E4760-MAX(0,SUMIFS(Тех_Движение!$G$2:$G$5111,Тех_Движение!$D$2:$D$5111,$C4760,Тех_Движение!$B$2:$B$5111,"&lt;="&amp;M$3)-$F4760)))</f>
        <v/>
      </c>
      <c r="N4760" s="54">
        <f>IF(OR($B4760="",N$3&lt;$D4760+Настройки!$B$7),0,MAX(0,$E4760-MAX(0,SUMIFS(Тех_Движение!$G$2:$G$5111,Тех_Движение!$D$2:$D$5111,$C4760,Тех_Движение!$B$2:$B$5111,"&lt;="&amp;N$3)-$F4760)))</f>
        <v/>
      </c>
      <c r="O4760" s="54">
        <f>IF(OR($B4760="",O$3&lt;$D4760+Настройки!$B$7),0,MAX(0,$E4760-MAX(0,SUMIFS(Тех_Движение!$G$2:$G$5111,Тех_Движение!$D$2:$D$5111,$C4760,Тех_Движение!$B$2:$B$5111,"&lt;="&amp;O$3)-$F4760)))</f>
        <v/>
      </c>
      <c r="P4760" s="54">
        <f>IF(OR($B4760="",P$3&lt;$D4760+Настройки!$B$7),0,MAX(0,$E4760-MAX(0,SUMIFS(Тех_Движение!$G$2:$G$5111,Тех_Движение!$D$2:$D$5111,$C4760,Тех_Движение!$B$2:$B$5111,"&lt;="&amp;P$3)-$F4760)))</f>
        <v/>
      </c>
      <c r="Q4760" s="54">
        <f>IF(OR($B4760="",Q$3&lt;$D4760+Настройки!$B$7),0,MAX(0,$E4760-MAX(0,SUMIFS(Тех_Движение!$G$2:$G$5111,Тех_Движение!$D$2:$D$5111,$C4760,Тех_Движение!$B$2:$B$5111,"&lt;="&amp;Q$3)-$F4760)))</f>
        <v/>
      </c>
      <c r="R4760" s="54">
        <f>IF($B4760="","",SUM($K4760:$Q4760))</f>
        <v/>
      </c>
      <c r="S4760" s="56">
        <f>IF($B4760="","",VLOOKUP($C4760,Настройки!$A$11:$L$17,9,FALSE))</f>
        <v/>
      </c>
      <c r="T4760" s="56">
        <f>IF($B4760="","",$R4760*$S4760)</f>
        <v/>
      </c>
    </row>
    <row r="4761">
      <c r="A4761" s="20">
        <f>Тех_Движение!$A$4758</f>
        <v/>
      </c>
      <c r="B4761" s="20">
        <f>IF(Тех_Движение!$F$4758&gt;0,Тех_Движение!$I$4758,"")</f>
        <v/>
      </c>
      <c r="C4761" s="20">
        <f>IF($B4761="","",Тех_Движение!$D$4758)</f>
        <v/>
      </c>
      <c r="D4761" s="42">
        <f>IF($B4761="","",Тех_Движение!$B$4758)</f>
        <v/>
      </c>
      <c r="E4761" s="54">
        <f>IF($B4761="","",Тех_Движение!$F$4758)</f>
        <v/>
      </c>
      <c r="F4761" s="54">
        <f>IF($B4761="","",SUMIFS($E$5:$E4760,$C$5:$C4760,$C4761))</f>
        <v/>
      </c>
      <c r="G4761" s="54">
        <f>IF($B4761="","",MAX(0,$E4761-MAX(0,SUMIFS(Тех_Движение!$G$2:$G$5111,Тех_Движение!$D$2:$D$5111,$C4761,Тех_Движение!$B$2:$B$5111,"&lt;="&amp;Настройки!$B$5-1)-$F4761)))</f>
        <v/>
      </c>
      <c r="H4761" s="54">
        <f>IF($B4761="","",IF(AND($D4761&gt;=Настройки!$B$5,$D4761&lt;=Настройки!$B$6),$E4761,0))</f>
        <v/>
      </c>
      <c r="I4761" s="54">
        <f>IF($B4761="","",$G4761+$H4761-$J4761)</f>
        <v/>
      </c>
      <c r="J4761" s="54">
        <f>IF($B4761="","",MAX(0,$E4761-MAX(0,SUMIFS(Тех_Движение!$G$2:$G$5111,Тех_Движение!$D$2:$D$5111,$C4761,Тех_Движение!$B$2:$B$5111,"&lt;="&amp;Настройки!$B$6)-$F4761)))</f>
        <v/>
      </c>
      <c r="K4761" s="54">
        <f>IF(OR($B4761="",K$3&lt;$D4761+Настройки!$B$7),0,MAX(0,$E4761-MAX(0,SUMIFS(Тех_Движение!$G$2:$G$5111,Тех_Движение!$D$2:$D$5111,$C4761,Тех_Движение!$B$2:$B$5111,"&lt;="&amp;K$3)-$F4761)))</f>
        <v/>
      </c>
      <c r="L4761" s="54">
        <f>IF(OR($B4761="",L$3&lt;$D4761+Настройки!$B$7),0,MAX(0,$E4761-MAX(0,SUMIFS(Тех_Движение!$G$2:$G$5111,Тех_Движение!$D$2:$D$5111,$C4761,Тех_Движение!$B$2:$B$5111,"&lt;="&amp;L$3)-$F4761)))</f>
        <v/>
      </c>
      <c r="M4761" s="54">
        <f>IF(OR($B4761="",M$3&lt;$D4761+Настройки!$B$7),0,MAX(0,$E4761-MAX(0,SUMIFS(Тех_Движение!$G$2:$G$5111,Тех_Движение!$D$2:$D$5111,$C4761,Тех_Движение!$B$2:$B$5111,"&lt;="&amp;M$3)-$F4761)))</f>
        <v/>
      </c>
      <c r="N4761" s="54">
        <f>IF(OR($B4761="",N$3&lt;$D4761+Настройки!$B$7),0,MAX(0,$E4761-MAX(0,SUMIFS(Тех_Движение!$G$2:$G$5111,Тех_Движение!$D$2:$D$5111,$C4761,Тех_Движение!$B$2:$B$5111,"&lt;="&amp;N$3)-$F4761)))</f>
        <v/>
      </c>
      <c r="O4761" s="54">
        <f>IF(OR($B4761="",O$3&lt;$D4761+Настройки!$B$7),0,MAX(0,$E4761-MAX(0,SUMIFS(Тех_Движение!$G$2:$G$5111,Тех_Движение!$D$2:$D$5111,$C4761,Тех_Движение!$B$2:$B$5111,"&lt;="&amp;O$3)-$F4761)))</f>
        <v/>
      </c>
      <c r="P4761" s="54">
        <f>IF(OR($B4761="",P$3&lt;$D4761+Настройки!$B$7),0,MAX(0,$E4761-MAX(0,SUMIFS(Тех_Движение!$G$2:$G$5111,Тех_Движение!$D$2:$D$5111,$C4761,Тех_Движение!$B$2:$B$5111,"&lt;="&amp;P$3)-$F4761)))</f>
        <v/>
      </c>
      <c r="Q4761" s="54">
        <f>IF(OR($B4761="",Q$3&lt;$D4761+Настройки!$B$7),0,MAX(0,$E4761-MAX(0,SUMIFS(Тех_Движение!$G$2:$G$5111,Тех_Движение!$D$2:$D$5111,$C4761,Тех_Движение!$B$2:$B$5111,"&lt;="&amp;Q$3)-$F4761)))</f>
        <v/>
      </c>
      <c r="R4761" s="54">
        <f>IF($B4761="","",SUM($K4761:$Q4761))</f>
        <v/>
      </c>
      <c r="S4761" s="56">
        <f>IF($B4761="","",VLOOKUP($C4761,Настройки!$A$11:$L$17,9,FALSE))</f>
        <v/>
      </c>
      <c r="T4761" s="56">
        <f>IF($B4761="","",$R4761*$S4761)</f>
        <v/>
      </c>
    </row>
    <row r="4762">
      <c r="A4762" s="20">
        <f>Тех_Движение!$A$4759</f>
        <v/>
      </c>
      <c r="B4762" s="20">
        <f>IF(Тех_Движение!$F$4759&gt;0,Тех_Движение!$I$4759,"")</f>
        <v/>
      </c>
      <c r="C4762" s="20">
        <f>IF($B4762="","",Тех_Движение!$D$4759)</f>
        <v/>
      </c>
      <c r="D4762" s="42">
        <f>IF($B4762="","",Тех_Движение!$B$4759)</f>
        <v/>
      </c>
      <c r="E4762" s="54">
        <f>IF($B4762="","",Тех_Движение!$F$4759)</f>
        <v/>
      </c>
      <c r="F4762" s="54">
        <f>IF($B4762="","",SUMIFS($E$5:$E4761,$C$5:$C4761,$C4762))</f>
        <v/>
      </c>
      <c r="G4762" s="54">
        <f>IF($B4762="","",MAX(0,$E4762-MAX(0,SUMIFS(Тех_Движение!$G$2:$G$5111,Тех_Движение!$D$2:$D$5111,$C4762,Тех_Движение!$B$2:$B$5111,"&lt;="&amp;Настройки!$B$5-1)-$F4762)))</f>
        <v/>
      </c>
      <c r="H4762" s="54">
        <f>IF($B4762="","",IF(AND($D4762&gt;=Настройки!$B$5,$D4762&lt;=Настройки!$B$6),$E4762,0))</f>
        <v/>
      </c>
      <c r="I4762" s="54">
        <f>IF($B4762="","",$G4762+$H4762-$J4762)</f>
        <v/>
      </c>
      <c r="J4762" s="54">
        <f>IF($B4762="","",MAX(0,$E4762-MAX(0,SUMIFS(Тех_Движение!$G$2:$G$5111,Тех_Движение!$D$2:$D$5111,$C4762,Тех_Движение!$B$2:$B$5111,"&lt;="&amp;Настройки!$B$6)-$F4762)))</f>
        <v/>
      </c>
      <c r="K4762" s="54">
        <f>IF(OR($B4762="",K$3&lt;$D4762+Настройки!$B$7),0,MAX(0,$E4762-MAX(0,SUMIFS(Тех_Движение!$G$2:$G$5111,Тех_Движение!$D$2:$D$5111,$C4762,Тех_Движение!$B$2:$B$5111,"&lt;="&amp;K$3)-$F4762)))</f>
        <v/>
      </c>
      <c r="L4762" s="54">
        <f>IF(OR($B4762="",L$3&lt;$D4762+Настройки!$B$7),0,MAX(0,$E4762-MAX(0,SUMIFS(Тех_Движение!$G$2:$G$5111,Тех_Движение!$D$2:$D$5111,$C4762,Тех_Движение!$B$2:$B$5111,"&lt;="&amp;L$3)-$F4762)))</f>
        <v/>
      </c>
      <c r="M4762" s="54">
        <f>IF(OR($B4762="",M$3&lt;$D4762+Настройки!$B$7),0,MAX(0,$E4762-MAX(0,SUMIFS(Тех_Движение!$G$2:$G$5111,Тех_Движение!$D$2:$D$5111,$C4762,Тех_Движение!$B$2:$B$5111,"&lt;="&amp;M$3)-$F4762)))</f>
        <v/>
      </c>
      <c r="N4762" s="54">
        <f>IF(OR($B4762="",N$3&lt;$D4762+Настройки!$B$7),0,MAX(0,$E4762-MAX(0,SUMIFS(Тех_Движение!$G$2:$G$5111,Тех_Движение!$D$2:$D$5111,$C4762,Тех_Движение!$B$2:$B$5111,"&lt;="&amp;N$3)-$F4762)))</f>
        <v/>
      </c>
      <c r="O4762" s="54">
        <f>IF(OR($B4762="",O$3&lt;$D4762+Настройки!$B$7),0,MAX(0,$E4762-MAX(0,SUMIFS(Тех_Движение!$G$2:$G$5111,Тех_Движение!$D$2:$D$5111,$C4762,Тех_Движение!$B$2:$B$5111,"&lt;="&amp;O$3)-$F4762)))</f>
        <v/>
      </c>
      <c r="P4762" s="54">
        <f>IF(OR($B4762="",P$3&lt;$D4762+Настройки!$B$7),0,MAX(0,$E4762-MAX(0,SUMIFS(Тех_Движение!$G$2:$G$5111,Тех_Движение!$D$2:$D$5111,$C4762,Тех_Движение!$B$2:$B$5111,"&lt;="&amp;P$3)-$F4762)))</f>
        <v/>
      </c>
      <c r="Q4762" s="54">
        <f>IF(OR($B4762="",Q$3&lt;$D4762+Настройки!$B$7),0,MAX(0,$E4762-MAX(0,SUMIFS(Тех_Движение!$G$2:$G$5111,Тех_Движение!$D$2:$D$5111,$C4762,Тех_Движение!$B$2:$B$5111,"&lt;="&amp;Q$3)-$F4762)))</f>
        <v/>
      </c>
      <c r="R4762" s="54">
        <f>IF($B4762="","",SUM($K4762:$Q4762))</f>
        <v/>
      </c>
      <c r="S4762" s="56">
        <f>IF($B4762="","",VLOOKUP($C4762,Настройки!$A$11:$L$17,9,FALSE))</f>
        <v/>
      </c>
      <c r="T4762" s="56">
        <f>IF($B4762="","",$R4762*$S4762)</f>
        <v/>
      </c>
    </row>
    <row r="4763">
      <c r="A4763" s="20">
        <f>Тех_Движение!$A$4760</f>
        <v/>
      </c>
      <c r="B4763" s="20">
        <f>IF(Тех_Движение!$F$4760&gt;0,Тех_Движение!$I$4760,"")</f>
        <v/>
      </c>
      <c r="C4763" s="20">
        <f>IF($B4763="","",Тех_Движение!$D$4760)</f>
        <v/>
      </c>
      <c r="D4763" s="42">
        <f>IF($B4763="","",Тех_Движение!$B$4760)</f>
        <v/>
      </c>
      <c r="E4763" s="54">
        <f>IF($B4763="","",Тех_Движение!$F$4760)</f>
        <v/>
      </c>
      <c r="F4763" s="54">
        <f>IF($B4763="","",SUMIFS($E$5:$E4762,$C$5:$C4762,$C4763))</f>
        <v/>
      </c>
      <c r="G4763" s="54">
        <f>IF($B4763="","",MAX(0,$E4763-MAX(0,SUMIFS(Тех_Движение!$G$2:$G$5111,Тех_Движение!$D$2:$D$5111,$C4763,Тех_Движение!$B$2:$B$5111,"&lt;="&amp;Настройки!$B$5-1)-$F4763)))</f>
        <v/>
      </c>
      <c r="H4763" s="54">
        <f>IF($B4763="","",IF(AND($D4763&gt;=Настройки!$B$5,$D4763&lt;=Настройки!$B$6),$E4763,0))</f>
        <v/>
      </c>
      <c r="I4763" s="54">
        <f>IF($B4763="","",$G4763+$H4763-$J4763)</f>
        <v/>
      </c>
      <c r="J4763" s="54">
        <f>IF($B4763="","",MAX(0,$E4763-MAX(0,SUMIFS(Тех_Движение!$G$2:$G$5111,Тех_Движение!$D$2:$D$5111,$C4763,Тех_Движение!$B$2:$B$5111,"&lt;="&amp;Настройки!$B$6)-$F4763)))</f>
        <v/>
      </c>
      <c r="K4763" s="54">
        <f>IF(OR($B4763="",K$3&lt;$D4763+Настройки!$B$7),0,MAX(0,$E4763-MAX(0,SUMIFS(Тех_Движение!$G$2:$G$5111,Тех_Движение!$D$2:$D$5111,$C4763,Тех_Движение!$B$2:$B$5111,"&lt;="&amp;K$3)-$F4763)))</f>
        <v/>
      </c>
      <c r="L4763" s="54">
        <f>IF(OR($B4763="",L$3&lt;$D4763+Настройки!$B$7),0,MAX(0,$E4763-MAX(0,SUMIFS(Тех_Движение!$G$2:$G$5111,Тех_Движение!$D$2:$D$5111,$C4763,Тех_Движение!$B$2:$B$5111,"&lt;="&amp;L$3)-$F4763)))</f>
        <v/>
      </c>
      <c r="M4763" s="54">
        <f>IF(OR($B4763="",M$3&lt;$D4763+Настройки!$B$7),0,MAX(0,$E4763-MAX(0,SUMIFS(Тех_Движение!$G$2:$G$5111,Тех_Движение!$D$2:$D$5111,$C4763,Тех_Движение!$B$2:$B$5111,"&lt;="&amp;M$3)-$F4763)))</f>
        <v/>
      </c>
      <c r="N4763" s="54">
        <f>IF(OR($B4763="",N$3&lt;$D4763+Настройки!$B$7),0,MAX(0,$E4763-MAX(0,SUMIFS(Тех_Движение!$G$2:$G$5111,Тех_Движение!$D$2:$D$5111,$C4763,Тех_Движение!$B$2:$B$5111,"&lt;="&amp;N$3)-$F4763)))</f>
        <v/>
      </c>
      <c r="O4763" s="54">
        <f>IF(OR($B4763="",O$3&lt;$D4763+Настройки!$B$7),0,MAX(0,$E4763-MAX(0,SUMIFS(Тех_Движение!$G$2:$G$5111,Тех_Движение!$D$2:$D$5111,$C4763,Тех_Движение!$B$2:$B$5111,"&lt;="&amp;O$3)-$F4763)))</f>
        <v/>
      </c>
      <c r="P4763" s="54">
        <f>IF(OR($B4763="",P$3&lt;$D4763+Настройки!$B$7),0,MAX(0,$E4763-MAX(0,SUMIFS(Тех_Движение!$G$2:$G$5111,Тех_Движение!$D$2:$D$5111,$C4763,Тех_Движение!$B$2:$B$5111,"&lt;="&amp;P$3)-$F4763)))</f>
        <v/>
      </c>
      <c r="Q4763" s="54">
        <f>IF(OR($B4763="",Q$3&lt;$D4763+Настройки!$B$7),0,MAX(0,$E4763-MAX(0,SUMIFS(Тех_Движение!$G$2:$G$5111,Тех_Движение!$D$2:$D$5111,$C4763,Тех_Движение!$B$2:$B$5111,"&lt;="&amp;Q$3)-$F4763)))</f>
        <v/>
      </c>
      <c r="R4763" s="54">
        <f>IF($B4763="","",SUM($K4763:$Q4763))</f>
        <v/>
      </c>
      <c r="S4763" s="56">
        <f>IF($B4763="","",VLOOKUP($C4763,Настройки!$A$11:$L$17,9,FALSE))</f>
        <v/>
      </c>
      <c r="T4763" s="56">
        <f>IF($B4763="","",$R4763*$S4763)</f>
        <v/>
      </c>
    </row>
    <row r="4764">
      <c r="A4764" s="20">
        <f>Тех_Движение!$A$4761</f>
        <v/>
      </c>
      <c r="B4764" s="20">
        <f>IF(Тех_Движение!$F$4761&gt;0,Тех_Движение!$I$4761,"")</f>
        <v/>
      </c>
      <c r="C4764" s="20">
        <f>IF($B4764="","",Тех_Движение!$D$4761)</f>
        <v/>
      </c>
      <c r="D4764" s="42">
        <f>IF($B4764="","",Тех_Движение!$B$4761)</f>
        <v/>
      </c>
      <c r="E4764" s="54">
        <f>IF($B4764="","",Тех_Движение!$F$4761)</f>
        <v/>
      </c>
      <c r="F4764" s="54">
        <f>IF($B4764="","",SUMIFS($E$5:$E4763,$C$5:$C4763,$C4764))</f>
        <v/>
      </c>
      <c r="G4764" s="54">
        <f>IF($B4764="","",MAX(0,$E4764-MAX(0,SUMIFS(Тех_Движение!$G$2:$G$5111,Тех_Движение!$D$2:$D$5111,$C4764,Тех_Движение!$B$2:$B$5111,"&lt;="&amp;Настройки!$B$5-1)-$F4764)))</f>
        <v/>
      </c>
      <c r="H4764" s="54">
        <f>IF($B4764="","",IF(AND($D4764&gt;=Настройки!$B$5,$D4764&lt;=Настройки!$B$6),$E4764,0))</f>
        <v/>
      </c>
      <c r="I4764" s="54">
        <f>IF($B4764="","",$G4764+$H4764-$J4764)</f>
        <v/>
      </c>
      <c r="J4764" s="54">
        <f>IF($B4764="","",MAX(0,$E4764-MAX(0,SUMIFS(Тех_Движение!$G$2:$G$5111,Тех_Движение!$D$2:$D$5111,$C4764,Тех_Движение!$B$2:$B$5111,"&lt;="&amp;Настройки!$B$6)-$F4764)))</f>
        <v/>
      </c>
      <c r="K4764" s="54">
        <f>IF(OR($B4764="",K$3&lt;$D4764+Настройки!$B$7),0,MAX(0,$E4764-MAX(0,SUMIFS(Тех_Движение!$G$2:$G$5111,Тех_Движение!$D$2:$D$5111,$C4764,Тех_Движение!$B$2:$B$5111,"&lt;="&amp;K$3)-$F4764)))</f>
        <v/>
      </c>
      <c r="L4764" s="54">
        <f>IF(OR($B4764="",L$3&lt;$D4764+Настройки!$B$7),0,MAX(0,$E4764-MAX(0,SUMIFS(Тех_Движение!$G$2:$G$5111,Тех_Движение!$D$2:$D$5111,$C4764,Тех_Движение!$B$2:$B$5111,"&lt;="&amp;L$3)-$F4764)))</f>
        <v/>
      </c>
      <c r="M4764" s="54">
        <f>IF(OR($B4764="",M$3&lt;$D4764+Настройки!$B$7),0,MAX(0,$E4764-MAX(0,SUMIFS(Тех_Движение!$G$2:$G$5111,Тех_Движение!$D$2:$D$5111,$C4764,Тех_Движение!$B$2:$B$5111,"&lt;="&amp;M$3)-$F4764)))</f>
        <v/>
      </c>
      <c r="N4764" s="54">
        <f>IF(OR($B4764="",N$3&lt;$D4764+Настройки!$B$7),0,MAX(0,$E4764-MAX(0,SUMIFS(Тех_Движение!$G$2:$G$5111,Тех_Движение!$D$2:$D$5111,$C4764,Тех_Движение!$B$2:$B$5111,"&lt;="&amp;N$3)-$F4764)))</f>
        <v/>
      </c>
      <c r="O4764" s="54">
        <f>IF(OR($B4764="",O$3&lt;$D4764+Настройки!$B$7),0,MAX(0,$E4764-MAX(0,SUMIFS(Тех_Движение!$G$2:$G$5111,Тех_Движение!$D$2:$D$5111,$C4764,Тех_Движение!$B$2:$B$5111,"&lt;="&amp;O$3)-$F4764)))</f>
        <v/>
      </c>
      <c r="P4764" s="54">
        <f>IF(OR($B4764="",P$3&lt;$D4764+Настройки!$B$7),0,MAX(0,$E4764-MAX(0,SUMIFS(Тех_Движение!$G$2:$G$5111,Тех_Движение!$D$2:$D$5111,$C4764,Тех_Движение!$B$2:$B$5111,"&lt;="&amp;P$3)-$F4764)))</f>
        <v/>
      </c>
      <c r="Q4764" s="54">
        <f>IF(OR($B4764="",Q$3&lt;$D4764+Настройки!$B$7),0,MAX(0,$E4764-MAX(0,SUMIFS(Тех_Движение!$G$2:$G$5111,Тех_Движение!$D$2:$D$5111,$C4764,Тех_Движение!$B$2:$B$5111,"&lt;="&amp;Q$3)-$F4764)))</f>
        <v/>
      </c>
      <c r="R4764" s="54">
        <f>IF($B4764="","",SUM($K4764:$Q4764))</f>
        <v/>
      </c>
      <c r="S4764" s="56">
        <f>IF($B4764="","",VLOOKUP($C4764,Настройки!$A$11:$L$17,9,FALSE))</f>
        <v/>
      </c>
      <c r="T4764" s="56">
        <f>IF($B4764="","",$R4764*$S4764)</f>
        <v/>
      </c>
    </row>
    <row r="4765">
      <c r="A4765" s="20">
        <f>Тех_Движение!$A$4762</f>
        <v/>
      </c>
      <c r="B4765" s="20">
        <f>IF(Тех_Движение!$F$4762&gt;0,Тех_Движение!$I$4762,"")</f>
        <v/>
      </c>
      <c r="C4765" s="20">
        <f>IF($B4765="","",Тех_Движение!$D$4762)</f>
        <v/>
      </c>
      <c r="D4765" s="42">
        <f>IF($B4765="","",Тех_Движение!$B$4762)</f>
        <v/>
      </c>
      <c r="E4765" s="54">
        <f>IF($B4765="","",Тех_Движение!$F$4762)</f>
        <v/>
      </c>
      <c r="F4765" s="54">
        <f>IF($B4765="","",SUMIFS($E$5:$E4764,$C$5:$C4764,$C4765))</f>
        <v/>
      </c>
      <c r="G4765" s="54">
        <f>IF($B4765="","",MAX(0,$E4765-MAX(0,SUMIFS(Тех_Движение!$G$2:$G$5111,Тех_Движение!$D$2:$D$5111,$C4765,Тех_Движение!$B$2:$B$5111,"&lt;="&amp;Настройки!$B$5-1)-$F4765)))</f>
        <v/>
      </c>
      <c r="H4765" s="54">
        <f>IF($B4765="","",IF(AND($D4765&gt;=Настройки!$B$5,$D4765&lt;=Настройки!$B$6),$E4765,0))</f>
        <v/>
      </c>
      <c r="I4765" s="54">
        <f>IF($B4765="","",$G4765+$H4765-$J4765)</f>
        <v/>
      </c>
      <c r="J4765" s="54">
        <f>IF($B4765="","",MAX(0,$E4765-MAX(0,SUMIFS(Тех_Движение!$G$2:$G$5111,Тех_Движение!$D$2:$D$5111,$C4765,Тех_Движение!$B$2:$B$5111,"&lt;="&amp;Настройки!$B$6)-$F4765)))</f>
        <v/>
      </c>
      <c r="K4765" s="54">
        <f>IF(OR($B4765="",K$3&lt;$D4765+Настройки!$B$7),0,MAX(0,$E4765-MAX(0,SUMIFS(Тех_Движение!$G$2:$G$5111,Тех_Движение!$D$2:$D$5111,$C4765,Тех_Движение!$B$2:$B$5111,"&lt;="&amp;K$3)-$F4765)))</f>
        <v/>
      </c>
      <c r="L4765" s="54">
        <f>IF(OR($B4765="",L$3&lt;$D4765+Настройки!$B$7),0,MAX(0,$E4765-MAX(0,SUMIFS(Тех_Движение!$G$2:$G$5111,Тех_Движение!$D$2:$D$5111,$C4765,Тех_Движение!$B$2:$B$5111,"&lt;="&amp;L$3)-$F4765)))</f>
        <v/>
      </c>
      <c r="M4765" s="54">
        <f>IF(OR($B4765="",M$3&lt;$D4765+Настройки!$B$7),0,MAX(0,$E4765-MAX(0,SUMIFS(Тех_Движение!$G$2:$G$5111,Тех_Движение!$D$2:$D$5111,$C4765,Тех_Движение!$B$2:$B$5111,"&lt;="&amp;M$3)-$F4765)))</f>
        <v/>
      </c>
      <c r="N4765" s="54">
        <f>IF(OR($B4765="",N$3&lt;$D4765+Настройки!$B$7),0,MAX(0,$E4765-MAX(0,SUMIFS(Тех_Движение!$G$2:$G$5111,Тех_Движение!$D$2:$D$5111,$C4765,Тех_Движение!$B$2:$B$5111,"&lt;="&amp;N$3)-$F4765)))</f>
        <v/>
      </c>
      <c r="O4765" s="54">
        <f>IF(OR($B4765="",O$3&lt;$D4765+Настройки!$B$7),0,MAX(0,$E4765-MAX(0,SUMIFS(Тех_Движение!$G$2:$G$5111,Тех_Движение!$D$2:$D$5111,$C4765,Тех_Движение!$B$2:$B$5111,"&lt;="&amp;O$3)-$F4765)))</f>
        <v/>
      </c>
      <c r="P4765" s="54">
        <f>IF(OR($B4765="",P$3&lt;$D4765+Настройки!$B$7),0,MAX(0,$E4765-MAX(0,SUMIFS(Тех_Движение!$G$2:$G$5111,Тех_Движение!$D$2:$D$5111,$C4765,Тех_Движение!$B$2:$B$5111,"&lt;="&amp;P$3)-$F4765)))</f>
        <v/>
      </c>
      <c r="Q4765" s="54">
        <f>IF(OR($B4765="",Q$3&lt;$D4765+Настройки!$B$7),0,MAX(0,$E4765-MAX(0,SUMIFS(Тех_Движение!$G$2:$G$5111,Тех_Движение!$D$2:$D$5111,$C4765,Тех_Движение!$B$2:$B$5111,"&lt;="&amp;Q$3)-$F4765)))</f>
        <v/>
      </c>
      <c r="R4765" s="54">
        <f>IF($B4765="","",SUM($K4765:$Q4765))</f>
        <v/>
      </c>
      <c r="S4765" s="56">
        <f>IF($B4765="","",VLOOKUP($C4765,Настройки!$A$11:$L$17,9,FALSE))</f>
        <v/>
      </c>
      <c r="T4765" s="56">
        <f>IF($B4765="","",$R4765*$S4765)</f>
        <v/>
      </c>
    </row>
    <row r="4766">
      <c r="A4766" s="20">
        <f>Тех_Движение!$A$4763</f>
        <v/>
      </c>
      <c r="B4766" s="20">
        <f>IF(Тех_Движение!$F$4763&gt;0,Тех_Движение!$I$4763,"")</f>
        <v/>
      </c>
      <c r="C4766" s="20">
        <f>IF($B4766="","",Тех_Движение!$D$4763)</f>
        <v/>
      </c>
      <c r="D4766" s="42">
        <f>IF($B4766="","",Тех_Движение!$B$4763)</f>
        <v/>
      </c>
      <c r="E4766" s="54">
        <f>IF($B4766="","",Тех_Движение!$F$4763)</f>
        <v/>
      </c>
      <c r="F4766" s="54">
        <f>IF($B4766="","",SUMIFS($E$5:$E4765,$C$5:$C4765,$C4766))</f>
        <v/>
      </c>
      <c r="G4766" s="54">
        <f>IF($B4766="","",MAX(0,$E4766-MAX(0,SUMIFS(Тех_Движение!$G$2:$G$5111,Тех_Движение!$D$2:$D$5111,$C4766,Тех_Движение!$B$2:$B$5111,"&lt;="&amp;Настройки!$B$5-1)-$F4766)))</f>
        <v/>
      </c>
      <c r="H4766" s="54">
        <f>IF($B4766="","",IF(AND($D4766&gt;=Настройки!$B$5,$D4766&lt;=Настройки!$B$6),$E4766,0))</f>
        <v/>
      </c>
      <c r="I4766" s="54">
        <f>IF($B4766="","",$G4766+$H4766-$J4766)</f>
        <v/>
      </c>
      <c r="J4766" s="54">
        <f>IF($B4766="","",MAX(0,$E4766-MAX(0,SUMIFS(Тех_Движение!$G$2:$G$5111,Тех_Движение!$D$2:$D$5111,$C4766,Тех_Движение!$B$2:$B$5111,"&lt;="&amp;Настройки!$B$6)-$F4766)))</f>
        <v/>
      </c>
      <c r="K4766" s="54">
        <f>IF(OR($B4766="",K$3&lt;$D4766+Настройки!$B$7),0,MAX(0,$E4766-MAX(0,SUMIFS(Тех_Движение!$G$2:$G$5111,Тех_Движение!$D$2:$D$5111,$C4766,Тех_Движение!$B$2:$B$5111,"&lt;="&amp;K$3)-$F4766)))</f>
        <v/>
      </c>
      <c r="L4766" s="54">
        <f>IF(OR($B4766="",L$3&lt;$D4766+Настройки!$B$7),0,MAX(0,$E4766-MAX(0,SUMIFS(Тех_Движение!$G$2:$G$5111,Тех_Движение!$D$2:$D$5111,$C4766,Тех_Движение!$B$2:$B$5111,"&lt;="&amp;L$3)-$F4766)))</f>
        <v/>
      </c>
      <c r="M4766" s="54">
        <f>IF(OR($B4766="",M$3&lt;$D4766+Настройки!$B$7),0,MAX(0,$E4766-MAX(0,SUMIFS(Тех_Движение!$G$2:$G$5111,Тех_Движение!$D$2:$D$5111,$C4766,Тех_Движение!$B$2:$B$5111,"&lt;="&amp;M$3)-$F4766)))</f>
        <v/>
      </c>
      <c r="N4766" s="54">
        <f>IF(OR($B4766="",N$3&lt;$D4766+Настройки!$B$7),0,MAX(0,$E4766-MAX(0,SUMIFS(Тех_Движение!$G$2:$G$5111,Тех_Движение!$D$2:$D$5111,$C4766,Тех_Движение!$B$2:$B$5111,"&lt;="&amp;N$3)-$F4766)))</f>
        <v/>
      </c>
      <c r="O4766" s="54">
        <f>IF(OR($B4766="",O$3&lt;$D4766+Настройки!$B$7),0,MAX(0,$E4766-MAX(0,SUMIFS(Тех_Движение!$G$2:$G$5111,Тех_Движение!$D$2:$D$5111,$C4766,Тех_Движение!$B$2:$B$5111,"&lt;="&amp;O$3)-$F4766)))</f>
        <v/>
      </c>
      <c r="P4766" s="54">
        <f>IF(OR($B4766="",P$3&lt;$D4766+Настройки!$B$7),0,MAX(0,$E4766-MAX(0,SUMIFS(Тех_Движение!$G$2:$G$5111,Тех_Движение!$D$2:$D$5111,$C4766,Тех_Движение!$B$2:$B$5111,"&lt;="&amp;P$3)-$F4766)))</f>
        <v/>
      </c>
      <c r="Q4766" s="54">
        <f>IF(OR($B4766="",Q$3&lt;$D4766+Настройки!$B$7),0,MAX(0,$E4766-MAX(0,SUMIFS(Тех_Движение!$G$2:$G$5111,Тех_Движение!$D$2:$D$5111,$C4766,Тех_Движение!$B$2:$B$5111,"&lt;="&amp;Q$3)-$F4766)))</f>
        <v/>
      </c>
      <c r="R4766" s="54">
        <f>IF($B4766="","",SUM($K4766:$Q4766))</f>
        <v/>
      </c>
      <c r="S4766" s="56">
        <f>IF($B4766="","",VLOOKUP($C4766,Настройки!$A$11:$L$17,9,FALSE))</f>
        <v/>
      </c>
      <c r="T4766" s="56">
        <f>IF($B4766="","",$R4766*$S4766)</f>
        <v/>
      </c>
    </row>
    <row r="4767">
      <c r="A4767" s="20">
        <f>Тех_Движение!$A$4764</f>
        <v/>
      </c>
      <c r="B4767" s="20">
        <f>IF(Тех_Движение!$F$4764&gt;0,Тех_Движение!$I$4764,"")</f>
        <v/>
      </c>
      <c r="C4767" s="20">
        <f>IF($B4767="","",Тех_Движение!$D$4764)</f>
        <v/>
      </c>
      <c r="D4767" s="42">
        <f>IF($B4767="","",Тех_Движение!$B$4764)</f>
        <v/>
      </c>
      <c r="E4767" s="54">
        <f>IF($B4767="","",Тех_Движение!$F$4764)</f>
        <v/>
      </c>
      <c r="F4767" s="54">
        <f>IF($B4767="","",SUMIFS($E$5:$E4766,$C$5:$C4766,$C4767))</f>
        <v/>
      </c>
      <c r="G4767" s="54">
        <f>IF($B4767="","",MAX(0,$E4767-MAX(0,SUMIFS(Тех_Движение!$G$2:$G$5111,Тех_Движение!$D$2:$D$5111,$C4767,Тех_Движение!$B$2:$B$5111,"&lt;="&amp;Настройки!$B$5-1)-$F4767)))</f>
        <v/>
      </c>
      <c r="H4767" s="54">
        <f>IF($B4767="","",IF(AND($D4767&gt;=Настройки!$B$5,$D4767&lt;=Настройки!$B$6),$E4767,0))</f>
        <v/>
      </c>
      <c r="I4767" s="54">
        <f>IF($B4767="","",$G4767+$H4767-$J4767)</f>
        <v/>
      </c>
      <c r="J4767" s="54">
        <f>IF($B4767="","",MAX(0,$E4767-MAX(0,SUMIFS(Тех_Движение!$G$2:$G$5111,Тех_Движение!$D$2:$D$5111,$C4767,Тех_Движение!$B$2:$B$5111,"&lt;="&amp;Настройки!$B$6)-$F4767)))</f>
        <v/>
      </c>
      <c r="K4767" s="54">
        <f>IF(OR($B4767="",K$3&lt;$D4767+Настройки!$B$7),0,MAX(0,$E4767-MAX(0,SUMIFS(Тех_Движение!$G$2:$G$5111,Тех_Движение!$D$2:$D$5111,$C4767,Тех_Движение!$B$2:$B$5111,"&lt;="&amp;K$3)-$F4767)))</f>
        <v/>
      </c>
      <c r="L4767" s="54">
        <f>IF(OR($B4767="",L$3&lt;$D4767+Настройки!$B$7),0,MAX(0,$E4767-MAX(0,SUMIFS(Тех_Движение!$G$2:$G$5111,Тех_Движение!$D$2:$D$5111,$C4767,Тех_Движение!$B$2:$B$5111,"&lt;="&amp;L$3)-$F4767)))</f>
        <v/>
      </c>
      <c r="M4767" s="54">
        <f>IF(OR($B4767="",M$3&lt;$D4767+Настройки!$B$7),0,MAX(0,$E4767-MAX(0,SUMIFS(Тех_Движение!$G$2:$G$5111,Тех_Движение!$D$2:$D$5111,$C4767,Тех_Движение!$B$2:$B$5111,"&lt;="&amp;M$3)-$F4767)))</f>
        <v/>
      </c>
      <c r="N4767" s="54">
        <f>IF(OR($B4767="",N$3&lt;$D4767+Настройки!$B$7),0,MAX(0,$E4767-MAX(0,SUMIFS(Тех_Движение!$G$2:$G$5111,Тех_Движение!$D$2:$D$5111,$C4767,Тех_Движение!$B$2:$B$5111,"&lt;="&amp;N$3)-$F4767)))</f>
        <v/>
      </c>
      <c r="O4767" s="54">
        <f>IF(OR($B4767="",O$3&lt;$D4767+Настройки!$B$7),0,MAX(0,$E4767-MAX(0,SUMIFS(Тех_Движение!$G$2:$G$5111,Тех_Движение!$D$2:$D$5111,$C4767,Тех_Движение!$B$2:$B$5111,"&lt;="&amp;O$3)-$F4767)))</f>
        <v/>
      </c>
      <c r="P4767" s="54">
        <f>IF(OR($B4767="",P$3&lt;$D4767+Настройки!$B$7),0,MAX(0,$E4767-MAX(0,SUMIFS(Тех_Движение!$G$2:$G$5111,Тех_Движение!$D$2:$D$5111,$C4767,Тех_Движение!$B$2:$B$5111,"&lt;="&amp;P$3)-$F4767)))</f>
        <v/>
      </c>
      <c r="Q4767" s="54">
        <f>IF(OR($B4767="",Q$3&lt;$D4767+Настройки!$B$7),0,MAX(0,$E4767-MAX(0,SUMIFS(Тех_Движение!$G$2:$G$5111,Тех_Движение!$D$2:$D$5111,$C4767,Тех_Движение!$B$2:$B$5111,"&lt;="&amp;Q$3)-$F4767)))</f>
        <v/>
      </c>
      <c r="R4767" s="54">
        <f>IF($B4767="","",SUM($K4767:$Q4767))</f>
        <v/>
      </c>
      <c r="S4767" s="56">
        <f>IF($B4767="","",VLOOKUP($C4767,Настройки!$A$11:$L$17,9,FALSE))</f>
        <v/>
      </c>
      <c r="T4767" s="56">
        <f>IF($B4767="","",$R4767*$S4767)</f>
        <v/>
      </c>
    </row>
    <row r="4768">
      <c r="A4768" s="20">
        <f>Тех_Движение!$A$4765</f>
        <v/>
      </c>
      <c r="B4768" s="20">
        <f>IF(Тех_Движение!$F$4765&gt;0,Тех_Движение!$I$4765,"")</f>
        <v/>
      </c>
      <c r="C4768" s="20">
        <f>IF($B4768="","",Тех_Движение!$D$4765)</f>
        <v/>
      </c>
      <c r="D4768" s="42">
        <f>IF($B4768="","",Тех_Движение!$B$4765)</f>
        <v/>
      </c>
      <c r="E4768" s="54">
        <f>IF($B4768="","",Тех_Движение!$F$4765)</f>
        <v/>
      </c>
      <c r="F4768" s="54">
        <f>IF($B4768="","",SUMIFS($E$5:$E4767,$C$5:$C4767,$C4768))</f>
        <v/>
      </c>
      <c r="G4768" s="54">
        <f>IF($B4768="","",MAX(0,$E4768-MAX(0,SUMIFS(Тех_Движение!$G$2:$G$5111,Тех_Движение!$D$2:$D$5111,$C4768,Тех_Движение!$B$2:$B$5111,"&lt;="&amp;Настройки!$B$5-1)-$F4768)))</f>
        <v/>
      </c>
      <c r="H4768" s="54">
        <f>IF($B4768="","",IF(AND($D4768&gt;=Настройки!$B$5,$D4768&lt;=Настройки!$B$6),$E4768,0))</f>
        <v/>
      </c>
      <c r="I4768" s="54">
        <f>IF($B4768="","",$G4768+$H4768-$J4768)</f>
        <v/>
      </c>
      <c r="J4768" s="54">
        <f>IF($B4768="","",MAX(0,$E4768-MAX(0,SUMIFS(Тех_Движение!$G$2:$G$5111,Тех_Движение!$D$2:$D$5111,$C4768,Тех_Движение!$B$2:$B$5111,"&lt;="&amp;Настройки!$B$6)-$F4768)))</f>
        <v/>
      </c>
      <c r="K4768" s="54">
        <f>IF(OR($B4768="",K$3&lt;$D4768+Настройки!$B$7),0,MAX(0,$E4768-MAX(0,SUMIFS(Тех_Движение!$G$2:$G$5111,Тех_Движение!$D$2:$D$5111,$C4768,Тех_Движение!$B$2:$B$5111,"&lt;="&amp;K$3)-$F4768)))</f>
        <v/>
      </c>
      <c r="L4768" s="54">
        <f>IF(OR($B4768="",L$3&lt;$D4768+Настройки!$B$7),0,MAX(0,$E4768-MAX(0,SUMIFS(Тех_Движение!$G$2:$G$5111,Тех_Движение!$D$2:$D$5111,$C4768,Тех_Движение!$B$2:$B$5111,"&lt;="&amp;L$3)-$F4768)))</f>
        <v/>
      </c>
      <c r="M4768" s="54">
        <f>IF(OR($B4768="",M$3&lt;$D4768+Настройки!$B$7),0,MAX(0,$E4768-MAX(0,SUMIFS(Тех_Движение!$G$2:$G$5111,Тех_Движение!$D$2:$D$5111,$C4768,Тех_Движение!$B$2:$B$5111,"&lt;="&amp;M$3)-$F4768)))</f>
        <v/>
      </c>
      <c r="N4768" s="54">
        <f>IF(OR($B4768="",N$3&lt;$D4768+Настройки!$B$7),0,MAX(0,$E4768-MAX(0,SUMIFS(Тех_Движение!$G$2:$G$5111,Тех_Движение!$D$2:$D$5111,$C4768,Тех_Движение!$B$2:$B$5111,"&lt;="&amp;N$3)-$F4768)))</f>
        <v/>
      </c>
      <c r="O4768" s="54">
        <f>IF(OR($B4768="",O$3&lt;$D4768+Настройки!$B$7),0,MAX(0,$E4768-MAX(0,SUMIFS(Тех_Движение!$G$2:$G$5111,Тех_Движение!$D$2:$D$5111,$C4768,Тех_Движение!$B$2:$B$5111,"&lt;="&amp;O$3)-$F4768)))</f>
        <v/>
      </c>
      <c r="P4768" s="54">
        <f>IF(OR($B4768="",P$3&lt;$D4768+Настройки!$B$7),0,MAX(0,$E4768-MAX(0,SUMIFS(Тех_Движение!$G$2:$G$5111,Тех_Движение!$D$2:$D$5111,$C4768,Тех_Движение!$B$2:$B$5111,"&lt;="&amp;P$3)-$F4768)))</f>
        <v/>
      </c>
      <c r="Q4768" s="54">
        <f>IF(OR($B4768="",Q$3&lt;$D4768+Настройки!$B$7),0,MAX(0,$E4768-MAX(0,SUMIFS(Тех_Движение!$G$2:$G$5111,Тех_Движение!$D$2:$D$5111,$C4768,Тех_Движение!$B$2:$B$5111,"&lt;="&amp;Q$3)-$F4768)))</f>
        <v/>
      </c>
      <c r="R4768" s="54">
        <f>IF($B4768="","",SUM($K4768:$Q4768))</f>
        <v/>
      </c>
      <c r="S4768" s="56">
        <f>IF($B4768="","",VLOOKUP($C4768,Настройки!$A$11:$L$17,9,FALSE))</f>
        <v/>
      </c>
      <c r="T4768" s="56">
        <f>IF($B4768="","",$R4768*$S4768)</f>
        <v/>
      </c>
    </row>
    <row r="4769">
      <c r="A4769" s="20">
        <f>Тех_Движение!$A$4766</f>
        <v/>
      </c>
      <c r="B4769" s="20">
        <f>IF(Тех_Движение!$F$4766&gt;0,Тех_Движение!$I$4766,"")</f>
        <v/>
      </c>
      <c r="C4769" s="20">
        <f>IF($B4769="","",Тех_Движение!$D$4766)</f>
        <v/>
      </c>
      <c r="D4769" s="42">
        <f>IF($B4769="","",Тех_Движение!$B$4766)</f>
        <v/>
      </c>
      <c r="E4769" s="54">
        <f>IF($B4769="","",Тех_Движение!$F$4766)</f>
        <v/>
      </c>
      <c r="F4769" s="54">
        <f>IF($B4769="","",SUMIFS($E$5:$E4768,$C$5:$C4768,$C4769))</f>
        <v/>
      </c>
      <c r="G4769" s="54">
        <f>IF($B4769="","",MAX(0,$E4769-MAX(0,SUMIFS(Тех_Движение!$G$2:$G$5111,Тех_Движение!$D$2:$D$5111,$C4769,Тех_Движение!$B$2:$B$5111,"&lt;="&amp;Настройки!$B$5-1)-$F4769)))</f>
        <v/>
      </c>
      <c r="H4769" s="54">
        <f>IF($B4769="","",IF(AND($D4769&gt;=Настройки!$B$5,$D4769&lt;=Настройки!$B$6),$E4769,0))</f>
        <v/>
      </c>
      <c r="I4769" s="54">
        <f>IF($B4769="","",$G4769+$H4769-$J4769)</f>
        <v/>
      </c>
      <c r="J4769" s="54">
        <f>IF($B4769="","",MAX(0,$E4769-MAX(0,SUMIFS(Тех_Движение!$G$2:$G$5111,Тех_Движение!$D$2:$D$5111,$C4769,Тех_Движение!$B$2:$B$5111,"&lt;="&amp;Настройки!$B$6)-$F4769)))</f>
        <v/>
      </c>
      <c r="K4769" s="54">
        <f>IF(OR($B4769="",K$3&lt;$D4769+Настройки!$B$7),0,MAX(0,$E4769-MAX(0,SUMIFS(Тех_Движение!$G$2:$G$5111,Тех_Движение!$D$2:$D$5111,$C4769,Тех_Движение!$B$2:$B$5111,"&lt;="&amp;K$3)-$F4769)))</f>
        <v/>
      </c>
      <c r="L4769" s="54">
        <f>IF(OR($B4769="",L$3&lt;$D4769+Настройки!$B$7),0,MAX(0,$E4769-MAX(0,SUMIFS(Тех_Движение!$G$2:$G$5111,Тех_Движение!$D$2:$D$5111,$C4769,Тех_Движение!$B$2:$B$5111,"&lt;="&amp;L$3)-$F4769)))</f>
        <v/>
      </c>
      <c r="M4769" s="54">
        <f>IF(OR($B4769="",M$3&lt;$D4769+Настройки!$B$7),0,MAX(0,$E4769-MAX(0,SUMIFS(Тех_Движение!$G$2:$G$5111,Тех_Движение!$D$2:$D$5111,$C4769,Тех_Движение!$B$2:$B$5111,"&lt;="&amp;M$3)-$F4769)))</f>
        <v/>
      </c>
      <c r="N4769" s="54">
        <f>IF(OR($B4769="",N$3&lt;$D4769+Настройки!$B$7),0,MAX(0,$E4769-MAX(0,SUMIFS(Тех_Движение!$G$2:$G$5111,Тех_Движение!$D$2:$D$5111,$C4769,Тех_Движение!$B$2:$B$5111,"&lt;="&amp;N$3)-$F4769)))</f>
        <v/>
      </c>
      <c r="O4769" s="54">
        <f>IF(OR($B4769="",O$3&lt;$D4769+Настройки!$B$7),0,MAX(0,$E4769-MAX(0,SUMIFS(Тех_Движение!$G$2:$G$5111,Тех_Движение!$D$2:$D$5111,$C4769,Тех_Движение!$B$2:$B$5111,"&lt;="&amp;O$3)-$F4769)))</f>
        <v/>
      </c>
      <c r="P4769" s="54">
        <f>IF(OR($B4769="",P$3&lt;$D4769+Настройки!$B$7),0,MAX(0,$E4769-MAX(0,SUMIFS(Тех_Движение!$G$2:$G$5111,Тех_Движение!$D$2:$D$5111,$C4769,Тех_Движение!$B$2:$B$5111,"&lt;="&amp;P$3)-$F4769)))</f>
        <v/>
      </c>
      <c r="Q4769" s="54">
        <f>IF(OR($B4769="",Q$3&lt;$D4769+Настройки!$B$7),0,MAX(0,$E4769-MAX(0,SUMIFS(Тех_Движение!$G$2:$G$5111,Тех_Движение!$D$2:$D$5111,$C4769,Тех_Движение!$B$2:$B$5111,"&lt;="&amp;Q$3)-$F4769)))</f>
        <v/>
      </c>
      <c r="R4769" s="54">
        <f>IF($B4769="","",SUM($K4769:$Q4769))</f>
        <v/>
      </c>
      <c r="S4769" s="56">
        <f>IF($B4769="","",VLOOKUP($C4769,Настройки!$A$11:$L$17,9,FALSE))</f>
        <v/>
      </c>
      <c r="T4769" s="56">
        <f>IF($B4769="","",$R4769*$S4769)</f>
        <v/>
      </c>
    </row>
    <row r="4770">
      <c r="A4770" s="20">
        <f>Тех_Движение!$A$4767</f>
        <v/>
      </c>
      <c r="B4770" s="20">
        <f>IF(Тех_Движение!$F$4767&gt;0,Тех_Движение!$I$4767,"")</f>
        <v/>
      </c>
      <c r="C4770" s="20">
        <f>IF($B4770="","",Тех_Движение!$D$4767)</f>
        <v/>
      </c>
      <c r="D4770" s="42">
        <f>IF($B4770="","",Тех_Движение!$B$4767)</f>
        <v/>
      </c>
      <c r="E4770" s="54">
        <f>IF($B4770="","",Тех_Движение!$F$4767)</f>
        <v/>
      </c>
      <c r="F4770" s="54">
        <f>IF($B4770="","",SUMIFS($E$5:$E4769,$C$5:$C4769,$C4770))</f>
        <v/>
      </c>
      <c r="G4770" s="54">
        <f>IF($B4770="","",MAX(0,$E4770-MAX(0,SUMIFS(Тех_Движение!$G$2:$G$5111,Тех_Движение!$D$2:$D$5111,$C4770,Тех_Движение!$B$2:$B$5111,"&lt;="&amp;Настройки!$B$5-1)-$F4770)))</f>
        <v/>
      </c>
      <c r="H4770" s="54">
        <f>IF($B4770="","",IF(AND($D4770&gt;=Настройки!$B$5,$D4770&lt;=Настройки!$B$6),$E4770,0))</f>
        <v/>
      </c>
      <c r="I4770" s="54">
        <f>IF($B4770="","",$G4770+$H4770-$J4770)</f>
        <v/>
      </c>
      <c r="J4770" s="54">
        <f>IF($B4770="","",MAX(0,$E4770-MAX(0,SUMIFS(Тех_Движение!$G$2:$G$5111,Тех_Движение!$D$2:$D$5111,$C4770,Тех_Движение!$B$2:$B$5111,"&lt;="&amp;Настройки!$B$6)-$F4770)))</f>
        <v/>
      </c>
      <c r="K4770" s="54">
        <f>IF(OR($B4770="",K$3&lt;$D4770+Настройки!$B$7),0,MAX(0,$E4770-MAX(0,SUMIFS(Тех_Движение!$G$2:$G$5111,Тех_Движение!$D$2:$D$5111,$C4770,Тех_Движение!$B$2:$B$5111,"&lt;="&amp;K$3)-$F4770)))</f>
        <v/>
      </c>
      <c r="L4770" s="54">
        <f>IF(OR($B4770="",L$3&lt;$D4770+Настройки!$B$7),0,MAX(0,$E4770-MAX(0,SUMIFS(Тех_Движение!$G$2:$G$5111,Тех_Движение!$D$2:$D$5111,$C4770,Тех_Движение!$B$2:$B$5111,"&lt;="&amp;L$3)-$F4770)))</f>
        <v/>
      </c>
      <c r="M4770" s="54">
        <f>IF(OR($B4770="",M$3&lt;$D4770+Настройки!$B$7),0,MAX(0,$E4770-MAX(0,SUMIFS(Тех_Движение!$G$2:$G$5111,Тех_Движение!$D$2:$D$5111,$C4770,Тех_Движение!$B$2:$B$5111,"&lt;="&amp;M$3)-$F4770)))</f>
        <v/>
      </c>
      <c r="N4770" s="54">
        <f>IF(OR($B4770="",N$3&lt;$D4770+Настройки!$B$7),0,MAX(0,$E4770-MAX(0,SUMIFS(Тех_Движение!$G$2:$G$5111,Тех_Движение!$D$2:$D$5111,$C4770,Тех_Движение!$B$2:$B$5111,"&lt;="&amp;N$3)-$F4770)))</f>
        <v/>
      </c>
      <c r="O4770" s="54">
        <f>IF(OR($B4770="",O$3&lt;$D4770+Настройки!$B$7),0,MAX(0,$E4770-MAX(0,SUMIFS(Тех_Движение!$G$2:$G$5111,Тех_Движение!$D$2:$D$5111,$C4770,Тех_Движение!$B$2:$B$5111,"&lt;="&amp;O$3)-$F4770)))</f>
        <v/>
      </c>
      <c r="P4770" s="54">
        <f>IF(OR($B4770="",P$3&lt;$D4770+Настройки!$B$7),0,MAX(0,$E4770-MAX(0,SUMIFS(Тех_Движение!$G$2:$G$5111,Тех_Движение!$D$2:$D$5111,$C4770,Тех_Движение!$B$2:$B$5111,"&lt;="&amp;P$3)-$F4770)))</f>
        <v/>
      </c>
      <c r="Q4770" s="54">
        <f>IF(OR($B4770="",Q$3&lt;$D4770+Настройки!$B$7),0,MAX(0,$E4770-MAX(0,SUMIFS(Тех_Движение!$G$2:$G$5111,Тех_Движение!$D$2:$D$5111,$C4770,Тех_Движение!$B$2:$B$5111,"&lt;="&amp;Q$3)-$F4770)))</f>
        <v/>
      </c>
      <c r="R4770" s="54">
        <f>IF($B4770="","",SUM($K4770:$Q4770))</f>
        <v/>
      </c>
      <c r="S4770" s="56">
        <f>IF($B4770="","",VLOOKUP($C4770,Настройки!$A$11:$L$17,9,FALSE))</f>
        <v/>
      </c>
      <c r="T4770" s="56">
        <f>IF($B4770="","",$R4770*$S4770)</f>
        <v/>
      </c>
    </row>
    <row r="4771">
      <c r="A4771" s="20">
        <f>Тех_Движение!$A$4768</f>
        <v/>
      </c>
      <c r="B4771" s="20">
        <f>IF(Тех_Движение!$F$4768&gt;0,Тех_Движение!$I$4768,"")</f>
        <v/>
      </c>
      <c r="C4771" s="20">
        <f>IF($B4771="","",Тех_Движение!$D$4768)</f>
        <v/>
      </c>
      <c r="D4771" s="42">
        <f>IF($B4771="","",Тех_Движение!$B$4768)</f>
        <v/>
      </c>
      <c r="E4771" s="54">
        <f>IF($B4771="","",Тех_Движение!$F$4768)</f>
        <v/>
      </c>
      <c r="F4771" s="54">
        <f>IF($B4771="","",SUMIFS($E$5:$E4770,$C$5:$C4770,$C4771))</f>
        <v/>
      </c>
      <c r="G4771" s="54">
        <f>IF($B4771="","",MAX(0,$E4771-MAX(0,SUMIFS(Тех_Движение!$G$2:$G$5111,Тех_Движение!$D$2:$D$5111,$C4771,Тех_Движение!$B$2:$B$5111,"&lt;="&amp;Настройки!$B$5-1)-$F4771)))</f>
        <v/>
      </c>
      <c r="H4771" s="54">
        <f>IF($B4771="","",IF(AND($D4771&gt;=Настройки!$B$5,$D4771&lt;=Настройки!$B$6),$E4771,0))</f>
        <v/>
      </c>
      <c r="I4771" s="54">
        <f>IF($B4771="","",$G4771+$H4771-$J4771)</f>
        <v/>
      </c>
      <c r="J4771" s="54">
        <f>IF($B4771="","",MAX(0,$E4771-MAX(0,SUMIFS(Тех_Движение!$G$2:$G$5111,Тех_Движение!$D$2:$D$5111,$C4771,Тех_Движение!$B$2:$B$5111,"&lt;="&amp;Настройки!$B$6)-$F4771)))</f>
        <v/>
      </c>
      <c r="K4771" s="54">
        <f>IF(OR($B4771="",K$3&lt;$D4771+Настройки!$B$7),0,MAX(0,$E4771-MAX(0,SUMIFS(Тех_Движение!$G$2:$G$5111,Тех_Движение!$D$2:$D$5111,$C4771,Тех_Движение!$B$2:$B$5111,"&lt;="&amp;K$3)-$F4771)))</f>
        <v/>
      </c>
      <c r="L4771" s="54">
        <f>IF(OR($B4771="",L$3&lt;$D4771+Настройки!$B$7),0,MAX(0,$E4771-MAX(0,SUMIFS(Тех_Движение!$G$2:$G$5111,Тех_Движение!$D$2:$D$5111,$C4771,Тех_Движение!$B$2:$B$5111,"&lt;="&amp;L$3)-$F4771)))</f>
        <v/>
      </c>
      <c r="M4771" s="54">
        <f>IF(OR($B4771="",M$3&lt;$D4771+Настройки!$B$7),0,MAX(0,$E4771-MAX(0,SUMIFS(Тех_Движение!$G$2:$G$5111,Тех_Движение!$D$2:$D$5111,$C4771,Тех_Движение!$B$2:$B$5111,"&lt;="&amp;M$3)-$F4771)))</f>
        <v/>
      </c>
      <c r="N4771" s="54">
        <f>IF(OR($B4771="",N$3&lt;$D4771+Настройки!$B$7),0,MAX(0,$E4771-MAX(0,SUMIFS(Тех_Движение!$G$2:$G$5111,Тех_Движение!$D$2:$D$5111,$C4771,Тех_Движение!$B$2:$B$5111,"&lt;="&amp;N$3)-$F4771)))</f>
        <v/>
      </c>
      <c r="O4771" s="54">
        <f>IF(OR($B4771="",O$3&lt;$D4771+Настройки!$B$7),0,MAX(0,$E4771-MAX(0,SUMIFS(Тех_Движение!$G$2:$G$5111,Тех_Движение!$D$2:$D$5111,$C4771,Тех_Движение!$B$2:$B$5111,"&lt;="&amp;O$3)-$F4771)))</f>
        <v/>
      </c>
      <c r="P4771" s="54">
        <f>IF(OR($B4771="",P$3&lt;$D4771+Настройки!$B$7),0,MAX(0,$E4771-MAX(0,SUMIFS(Тех_Движение!$G$2:$G$5111,Тех_Движение!$D$2:$D$5111,$C4771,Тех_Движение!$B$2:$B$5111,"&lt;="&amp;P$3)-$F4771)))</f>
        <v/>
      </c>
      <c r="Q4771" s="54">
        <f>IF(OR($B4771="",Q$3&lt;$D4771+Настройки!$B$7),0,MAX(0,$E4771-MAX(0,SUMIFS(Тех_Движение!$G$2:$G$5111,Тех_Движение!$D$2:$D$5111,$C4771,Тех_Движение!$B$2:$B$5111,"&lt;="&amp;Q$3)-$F4771)))</f>
        <v/>
      </c>
      <c r="R4771" s="54">
        <f>IF($B4771="","",SUM($K4771:$Q4771))</f>
        <v/>
      </c>
      <c r="S4771" s="56">
        <f>IF($B4771="","",VLOOKUP($C4771,Настройки!$A$11:$L$17,9,FALSE))</f>
        <v/>
      </c>
      <c r="T4771" s="56">
        <f>IF($B4771="","",$R4771*$S4771)</f>
        <v/>
      </c>
    </row>
    <row r="4772">
      <c r="A4772" s="20">
        <f>Тех_Движение!$A$4769</f>
        <v/>
      </c>
      <c r="B4772" s="20">
        <f>IF(Тех_Движение!$F$4769&gt;0,Тех_Движение!$I$4769,"")</f>
        <v/>
      </c>
      <c r="C4772" s="20">
        <f>IF($B4772="","",Тех_Движение!$D$4769)</f>
        <v/>
      </c>
      <c r="D4772" s="42">
        <f>IF($B4772="","",Тех_Движение!$B$4769)</f>
        <v/>
      </c>
      <c r="E4772" s="54">
        <f>IF($B4772="","",Тех_Движение!$F$4769)</f>
        <v/>
      </c>
      <c r="F4772" s="54">
        <f>IF($B4772="","",SUMIFS($E$5:$E4771,$C$5:$C4771,$C4772))</f>
        <v/>
      </c>
      <c r="G4772" s="54">
        <f>IF($B4772="","",MAX(0,$E4772-MAX(0,SUMIFS(Тех_Движение!$G$2:$G$5111,Тех_Движение!$D$2:$D$5111,$C4772,Тех_Движение!$B$2:$B$5111,"&lt;="&amp;Настройки!$B$5-1)-$F4772)))</f>
        <v/>
      </c>
      <c r="H4772" s="54">
        <f>IF($B4772="","",IF(AND($D4772&gt;=Настройки!$B$5,$D4772&lt;=Настройки!$B$6),$E4772,0))</f>
        <v/>
      </c>
      <c r="I4772" s="54">
        <f>IF($B4772="","",$G4772+$H4772-$J4772)</f>
        <v/>
      </c>
      <c r="J4772" s="54">
        <f>IF($B4772="","",MAX(0,$E4772-MAX(0,SUMIFS(Тех_Движение!$G$2:$G$5111,Тех_Движение!$D$2:$D$5111,$C4772,Тех_Движение!$B$2:$B$5111,"&lt;="&amp;Настройки!$B$6)-$F4772)))</f>
        <v/>
      </c>
      <c r="K4772" s="54">
        <f>IF(OR($B4772="",K$3&lt;$D4772+Настройки!$B$7),0,MAX(0,$E4772-MAX(0,SUMIFS(Тех_Движение!$G$2:$G$5111,Тех_Движение!$D$2:$D$5111,$C4772,Тех_Движение!$B$2:$B$5111,"&lt;="&amp;K$3)-$F4772)))</f>
        <v/>
      </c>
      <c r="L4772" s="54">
        <f>IF(OR($B4772="",L$3&lt;$D4772+Настройки!$B$7),0,MAX(0,$E4772-MAX(0,SUMIFS(Тех_Движение!$G$2:$G$5111,Тех_Движение!$D$2:$D$5111,$C4772,Тех_Движение!$B$2:$B$5111,"&lt;="&amp;L$3)-$F4772)))</f>
        <v/>
      </c>
      <c r="M4772" s="54">
        <f>IF(OR($B4772="",M$3&lt;$D4772+Настройки!$B$7),0,MAX(0,$E4772-MAX(0,SUMIFS(Тех_Движение!$G$2:$G$5111,Тех_Движение!$D$2:$D$5111,$C4772,Тех_Движение!$B$2:$B$5111,"&lt;="&amp;M$3)-$F4772)))</f>
        <v/>
      </c>
      <c r="N4772" s="54">
        <f>IF(OR($B4772="",N$3&lt;$D4772+Настройки!$B$7),0,MAX(0,$E4772-MAX(0,SUMIFS(Тех_Движение!$G$2:$G$5111,Тех_Движение!$D$2:$D$5111,$C4772,Тех_Движение!$B$2:$B$5111,"&lt;="&amp;N$3)-$F4772)))</f>
        <v/>
      </c>
      <c r="O4772" s="54">
        <f>IF(OR($B4772="",O$3&lt;$D4772+Настройки!$B$7),0,MAX(0,$E4772-MAX(0,SUMIFS(Тех_Движение!$G$2:$G$5111,Тех_Движение!$D$2:$D$5111,$C4772,Тех_Движение!$B$2:$B$5111,"&lt;="&amp;O$3)-$F4772)))</f>
        <v/>
      </c>
      <c r="P4772" s="54">
        <f>IF(OR($B4772="",P$3&lt;$D4772+Настройки!$B$7),0,MAX(0,$E4772-MAX(0,SUMIFS(Тех_Движение!$G$2:$G$5111,Тех_Движение!$D$2:$D$5111,$C4772,Тех_Движение!$B$2:$B$5111,"&lt;="&amp;P$3)-$F4772)))</f>
        <v/>
      </c>
      <c r="Q4772" s="54">
        <f>IF(OR($B4772="",Q$3&lt;$D4772+Настройки!$B$7),0,MAX(0,$E4772-MAX(0,SUMIFS(Тех_Движение!$G$2:$G$5111,Тех_Движение!$D$2:$D$5111,$C4772,Тех_Движение!$B$2:$B$5111,"&lt;="&amp;Q$3)-$F4772)))</f>
        <v/>
      </c>
      <c r="R4772" s="54">
        <f>IF($B4772="","",SUM($K4772:$Q4772))</f>
        <v/>
      </c>
      <c r="S4772" s="56">
        <f>IF($B4772="","",VLOOKUP($C4772,Настройки!$A$11:$L$17,9,FALSE))</f>
        <v/>
      </c>
      <c r="T4772" s="56">
        <f>IF($B4772="","",$R4772*$S4772)</f>
        <v/>
      </c>
    </row>
    <row r="4773">
      <c r="A4773" s="20">
        <f>Тех_Движение!$A$4770</f>
        <v/>
      </c>
      <c r="B4773" s="20">
        <f>IF(Тех_Движение!$F$4770&gt;0,Тех_Движение!$I$4770,"")</f>
        <v/>
      </c>
      <c r="C4773" s="20">
        <f>IF($B4773="","",Тех_Движение!$D$4770)</f>
        <v/>
      </c>
      <c r="D4773" s="42">
        <f>IF($B4773="","",Тех_Движение!$B$4770)</f>
        <v/>
      </c>
      <c r="E4773" s="54">
        <f>IF($B4773="","",Тех_Движение!$F$4770)</f>
        <v/>
      </c>
      <c r="F4773" s="54">
        <f>IF($B4773="","",SUMIFS($E$5:$E4772,$C$5:$C4772,$C4773))</f>
        <v/>
      </c>
      <c r="G4773" s="54">
        <f>IF($B4773="","",MAX(0,$E4773-MAX(0,SUMIFS(Тех_Движение!$G$2:$G$5111,Тех_Движение!$D$2:$D$5111,$C4773,Тех_Движение!$B$2:$B$5111,"&lt;="&amp;Настройки!$B$5-1)-$F4773)))</f>
        <v/>
      </c>
      <c r="H4773" s="54">
        <f>IF($B4773="","",IF(AND($D4773&gt;=Настройки!$B$5,$D4773&lt;=Настройки!$B$6),$E4773,0))</f>
        <v/>
      </c>
      <c r="I4773" s="54">
        <f>IF($B4773="","",$G4773+$H4773-$J4773)</f>
        <v/>
      </c>
      <c r="J4773" s="54">
        <f>IF($B4773="","",MAX(0,$E4773-MAX(0,SUMIFS(Тех_Движение!$G$2:$G$5111,Тех_Движение!$D$2:$D$5111,$C4773,Тех_Движение!$B$2:$B$5111,"&lt;="&amp;Настройки!$B$6)-$F4773)))</f>
        <v/>
      </c>
      <c r="K4773" s="54">
        <f>IF(OR($B4773="",K$3&lt;$D4773+Настройки!$B$7),0,MAX(0,$E4773-MAX(0,SUMIFS(Тех_Движение!$G$2:$G$5111,Тех_Движение!$D$2:$D$5111,$C4773,Тех_Движение!$B$2:$B$5111,"&lt;="&amp;K$3)-$F4773)))</f>
        <v/>
      </c>
      <c r="L4773" s="54">
        <f>IF(OR($B4773="",L$3&lt;$D4773+Настройки!$B$7),0,MAX(0,$E4773-MAX(0,SUMIFS(Тех_Движение!$G$2:$G$5111,Тех_Движение!$D$2:$D$5111,$C4773,Тех_Движение!$B$2:$B$5111,"&lt;="&amp;L$3)-$F4773)))</f>
        <v/>
      </c>
      <c r="M4773" s="54">
        <f>IF(OR($B4773="",M$3&lt;$D4773+Настройки!$B$7),0,MAX(0,$E4773-MAX(0,SUMIFS(Тех_Движение!$G$2:$G$5111,Тех_Движение!$D$2:$D$5111,$C4773,Тех_Движение!$B$2:$B$5111,"&lt;="&amp;M$3)-$F4773)))</f>
        <v/>
      </c>
      <c r="N4773" s="54">
        <f>IF(OR($B4773="",N$3&lt;$D4773+Настройки!$B$7),0,MAX(0,$E4773-MAX(0,SUMIFS(Тех_Движение!$G$2:$G$5111,Тех_Движение!$D$2:$D$5111,$C4773,Тех_Движение!$B$2:$B$5111,"&lt;="&amp;N$3)-$F4773)))</f>
        <v/>
      </c>
      <c r="O4773" s="54">
        <f>IF(OR($B4773="",O$3&lt;$D4773+Настройки!$B$7),0,MAX(0,$E4773-MAX(0,SUMIFS(Тех_Движение!$G$2:$G$5111,Тех_Движение!$D$2:$D$5111,$C4773,Тех_Движение!$B$2:$B$5111,"&lt;="&amp;O$3)-$F4773)))</f>
        <v/>
      </c>
      <c r="P4773" s="54">
        <f>IF(OR($B4773="",P$3&lt;$D4773+Настройки!$B$7),0,MAX(0,$E4773-MAX(0,SUMIFS(Тех_Движение!$G$2:$G$5111,Тех_Движение!$D$2:$D$5111,$C4773,Тех_Движение!$B$2:$B$5111,"&lt;="&amp;P$3)-$F4773)))</f>
        <v/>
      </c>
      <c r="Q4773" s="54">
        <f>IF(OR($B4773="",Q$3&lt;$D4773+Настройки!$B$7),0,MAX(0,$E4773-MAX(0,SUMIFS(Тех_Движение!$G$2:$G$5111,Тех_Движение!$D$2:$D$5111,$C4773,Тех_Движение!$B$2:$B$5111,"&lt;="&amp;Q$3)-$F4773)))</f>
        <v/>
      </c>
      <c r="R4773" s="54">
        <f>IF($B4773="","",SUM($K4773:$Q4773))</f>
        <v/>
      </c>
      <c r="S4773" s="56">
        <f>IF($B4773="","",VLOOKUP($C4773,Настройки!$A$11:$L$17,9,FALSE))</f>
        <v/>
      </c>
      <c r="T4773" s="56">
        <f>IF($B4773="","",$R4773*$S4773)</f>
        <v/>
      </c>
    </row>
    <row r="4774">
      <c r="A4774" s="20">
        <f>Тех_Движение!$A$4771</f>
        <v/>
      </c>
      <c r="B4774" s="20">
        <f>IF(Тех_Движение!$F$4771&gt;0,Тех_Движение!$I$4771,"")</f>
        <v/>
      </c>
      <c r="C4774" s="20">
        <f>IF($B4774="","",Тех_Движение!$D$4771)</f>
        <v/>
      </c>
      <c r="D4774" s="42">
        <f>IF($B4774="","",Тех_Движение!$B$4771)</f>
        <v/>
      </c>
      <c r="E4774" s="54">
        <f>IF($B4774="","",Тех_Движение!$F$4771)</f>
        <v/>
      </c>
      <c r="F4774" s="54">
        <f>IF($B4774="","",SUMIFS($E$5:$E4773,$C$5:$C4773,$C4774))</f>
        <v/>
      </c>
      <c r="G4774" s="54">
        <f>IF($B4774="","",MAX(0,$E4774-MAX(0,SUMIFS(Тех_Движение!$G$2:$G$5111,Тех_Движение!$D$2:$D$5111,$C4774,Тех_Движение!$B$2:$B$5111,"&lt;="&amp;Настройки!$B$5-1)-$F4774)))</f>
        <v/>
      </c>
      <c r="H4774" s="54">
        <f>IF($B4774="","",IF(AND($D4774&gt;=Настройки!$B$5,$D4774&lt;=Настройки!$B$6),$E4774,0))</f>
        <v/>
      </c>
      <c r="I4774" s="54">
        <f>IF($B4774="","",$G4774+$H4774-$J4774)</f>
        <v/>
      </c>
      <c r="J4774" s="54">
        <f>IF($B4774="","",MAX(0,$E4774-MAX(0,SUMIFS(Тех_Движение!$G$2:$G$5111,Тех_Движение!$D$2:$D$5111,$C4774,Тех_Движение!$B$2:$B$5111,"&lt;="&amp;Настройки!$B$6)-$F4774)))</f>
        <v/>
      </c>
      <c r="K4774" s="54">
        <f>IF(OR($B4774="",K$3&lt;$D4774+Настройки!$B$7),0,MAX(0,$E4774-MAX(0,SUMIFS(Тех_Движение!$G$2:$G$5111,Тех_Движение!$D$2:$D$5111,$C4774,Тех_Движение!$B$2:$B$5111,"&lt;="&amp;K$3)-$F4774)))</f>
        <v/>
      </c>
      <c r="L4774" s="54">
        <f>IF(OR($B4774="",L$3&lt;$D4774+Настройки!$B$7),0,MAX(0,$E4774-MAX(0,SUMIFS(Тех_Движение!$G$2:$G$5111,Тех_Движение!$D$2:$D$5111,$C4774,Тех_Движение!$B$2:$B$5111,"&lt;="&amp;L$3)-$F4774)))</f>
        <v/>
      </c>
      <c r="M4774" s="54">
        <f>IF(OR($B4774="",M$3&lt;$D4774+Настройки!$B$7),0,MAX(0,$E4774-MAX(0,SUMIFS(Тех_Движение!$G$2:$G$5111,Тех_Движение!$D$2:$D$5111,$C4774,Тех_Движение!$B$2:$B$5111,"&lt;="&amp;M$3)-$F4774)))</f>
        <v/>
      </c>
      <c r="N4774" s="54">
        <f>IF(OR($B4774="",N$3&lt;$D4774+Настройки!$B$7),0,MAX(0,$E4774-MAX(0,SUMIFS(Тех_Движение!$G$2:$G$5111,Тех_Движение!$D$2:$D$5111,$C4774,Тех_Движение!$B$2:$B$5111,"&lt;="&amp;N$3)-$F4774)))</f>
        <v/>
      </c>
      <c r="O4774" s="54">
        <f>IF(OR($B4774="",O$3&lt;$D4774+Настройки!$B$7),0,MAX(0,$E4774-MAX(0,SUMIFS(Тех_Движение!$G$2:$G$5111,Тех_Движение!$D$2:$D$5111,$C4774,Тех_Движение!$B$2:$B$5111,"&lt;="&amp;O$3)-$F4774)))</f>
        <v/>
      </c>
      <c r="P4774" s="54">
        <f>IF(OR($B4774="",P$3&lt;$D4774+Настройки!$B$7),0,MAX(0,$E4774-MAX(0,SUMIFS(Тех_Движение!$G$2:$G$5111,Тех_Движение!$D$2:$D$5111,$C4774,Тех_Движение!$B$2:$B$5111,"&lt;="&amp;P$3)-$F4774)))</f>
        <v/>
      </c>
      <c r="Q4774" s="54">
        <f>IF(OR($B4774="",Q$3&lt;$D4774+Настройки!$B$7),0,MAX(0,$E4774-MAX(0,SUMIFS(Тех_Движение!$G$2:$G$5111,Тех_Движение!$D$2:$D$5111,$C4774,Тех_Движение!$B$2:$B$5111,"&lt;="&amp;Q$3)-$F4774)))</f>
        <v/>
      </c>
      <c r="R4774" s="54">
        <f>IF($B4774="","",SUM($K4774:$Q4774))</f>
        <v/>
      </c>
      <c r="S4774" s="56">
        <f>IF($B4774="","",VLOOKUP($C4774,Настройки!$A$11:$L$17,9,FALSE))</f>
        <v/>
      </c>
      <c r="T4774" s="56">
        <f>IF($B4774="","",$R4774*$S4774)</f>
        <v/>
      </c>
    </row>
    <row r="4775">
      <c r="A4775" s="20">
        <f>Тех_Движение!$A$4772</f>
        <v/>
      </c>
      <c r="B4775" s="20">
        <f>IF(Тех_Движение!$F$4772&gt;0,Тех_Движение!$I$4772,"")</f>
        <v/>
      </c>
      <c r="C4775" s="20">
        <f>IF($B4775="","",Тех_Движение!$D$4772)</f>
        <v/>
      </c>
      <c r="D4775" s="42">
        <f>IF($B4775="","",Тех_Движение!$B$4772)</f>
        <v/>
      </c>
      <c r="E4775" s="54">
        <f>IF($B4775="","",Тех_Движение!$F$4772)</f>
        <v/>
      </c>
      <c r="F4775" s="54">
        <f>IF($B4775="","",SUMIFS($E$5:$E4774,$C$5:$C4774,$C4775))</f>
        <v/>
      </c>
      <c r="G4775" s="54">
        <f>IF($B4775="","",MAX(0,$E4775-MAX(0,SUMIFS(Тех_Движение!$G$2:$G$5111,Тех_Движение!$D$2:$D$5111,$C4775,Тех_Движение!$B$2:$B$5111,"&lt;="&amp;Настройки!$B$5-1)-$F4775)))</f>
        <v/>
      </c>
      <c r="H4775" s="54">
        <f>IF($B4775="","",IF(AND($D4775&gt;=Настройки!$B$5,$D4775&lt;=Настройки!$B$6),$E4775,0))</f>
        <v/>
      </c>
      <c r="I4775" s="54">
        <f>IF($B4775="","",$G4775+$H4775-$J4775)</f>
        <v/>
      </c>
      <c r="J4775" s="54">
        <f>IF($B4775="","",MAX(0,$E4775-MAX(0,SUMIFS(Тех_Движение!$G$2:$G$5111,Тех_Движение!$D$2:$D$5111,$C4775,Тех_Движение!$B$2:$B$5111,"&lt;="&amp;Настройки!$B$6)-$F4775)))</f>
        <v/>
      </c>
      <c r="K4775" s="54">
        <f>IF(OR($B4775="",K$3&lt;$D4775+Настройки!$B$7),0,MAX(0,$E4775-MAX(0,SUMIFS(Тех_Движение!$G$2:$G$5111,Тех_Движение!$D$2:$D$5111,$C4775,Тех_Движение!$B$2:$B$5111,"&lt;="&amp;K$3)-$F4775)))</f>
        <v/>
      </c>
      <c r="L4775" s="54">
        <f>IF(OR($B4775="",L$3&lt;$D4775+Настройки!$B$7),0,MAX(0,$E4775-MAX(0,SUMIFS(Тех_Движение!$G$2:$G$5111,Тех_Движение!$D$2:$D$5111,$C4775,Тех_Движение!$B$2:$B$5111,"&lt;="&amp;L$3)-$F4775)))</f>
        <v/>
      </c>
      <c r="M4775" s="54">
        <f>IF(OR($B4775="",M$3&lt;$D4775+Настройки!$B$7),0,MAX(0,$E4775-MAX(0,SUMIFS(Тех_Движение!$G$2:$G$5111,Тех_Движение!$D$2:$D$5111,$C4775,Тех_Движение!$B$2:$B$5111,"&lt;="&amp;M$3)-$F4775)))</f>
        <v/>
      </c>
      <c r="N4775" s="54">
        <f>IF(OR($B4775="",N$3&lt;$D4775+Настройки!$B$7),0,MAX(0,$E4775-MAX(0,SUMIFS(Тех_Движение!$G$2:$G$5111,Тех_Движение!$D$2:$D$5111,$C4775,Тех_Движение!$B$2:$B$5111,"&lt;="&amp;N$3)-$F4775)))</f>
        <v/>
      </c>
      <c r="O4775" s="54">
        <f>IF(OR($B4775="",O$3&lt;$D4775+Настройки!$B$7),0,MAX(0,$E4775-MAX(0,SUMIFS(Тех_Движение!$G$2:$G$5111,Тех_Движение!$D$2:$D$5111,$C4775,Тех_Движение!$B$2:$B$5111,"&lt;="&amp;O$3)-$F4775)))</f>
        <v/>
      </c>
      <c r="P4775" s="54">
        <f>IF(OR($B4775="",P$3&lt;$D4775+Настройки!$B$7),0,MAX(0,$E4775-MAX(0,SUMIFS(Тех_Движение!$G$2:$G$5111,Тех_Движение!$D$2:$D$5111,$C4775,Тех_Движение!$B$2:$B$5111,"&lt;="&amp;P$3)-$F4775)))</f>
        <v/>
      </c>
      <c r="Q4775" s="54">
        <f>IF(OR($B4775="",Q$3&lt;$D4775+Настройки!$B$7),0,MAX(0,$E4775-MAX(0,SUMIFS(Тех_Движение!$G$2:$G$5111,Тех_Движение!$D$2:$D$5111,$C4775,Тех_Движение!$B$2:$B$5111,"&lt;="&amp;Q$3)-$F4775)))</f>
        <v/>
      </c>
      <c r="R4775" s="54">
        <f>IF($B4775="","",SUM($K4775:$Q4775))</f>
        <v/>
      </c>
      <c r="S4775" s="56">
        <f>IF($B4775="","",VLOOKUP($C4775,Настройки!$A$11:$L$17,9,FALSE))</f>
        <v/>
      </c>
      <c r="T4775" s="56">
        <f>IF($B4775="","",$R4775*$S4775)</f>
        <v/>
      </c>
    </row>
    <row r="4776">
      <c r="A4776" s="20">
        <f>Тех_Движение!$A$4773</f>
        <v/>
      </c>
      <c r="B4776" s="20">
        <f>IF(Тех_Движение!$F$4773&gt;0,Тех_Движение!$I$4773,"")</f>
        <v/>
      </c>
      <c r="C4776" s="20">
        <f>IF($B4776="","",Тех_Движение!$D$4773)</f>
        <v/>
      </c>
      <c r="D4776" s="42">
        <f>IF($B4776="","",Тех_Движение!$B$4773)</f>
        <v/>
      </c>
      <c r="E4776" s="54">
        <f>IF($B4776="","",Тех_Движение!$F$4773)</f>
        <v/>
      </c>
      <c r="F4776" s="54">
        <f>IF($B4776="","",SUMIFS($E$5:$E4775,$C$5:$C4775,$C4776))</f>
        <v/>
      </c>
      <c r="G4776" s="54">
        <f>IF($B4776="","",MAX(0,$E4776-MAX(0,SUMIFS(Тех_Движение!$G$2:$G$5111,Тех_Движение!$D$2:$D$5111,$C4776,Тех_Движение!$B$2:$B$5111,"&lt;="&amp;Настройки!$B$5-1)-$F4776)))</f>
        <v/>
      </c>
      <c r="H4776" s="54">
        <f>IF($B4776="","",IF(AND($D4776&gt;=Настройки!$B$5,$D4776&lt;=Настройки!$B$6),$E4776,0))</f>
        <v/>
      </c>
      <c r="I4776" s="54">
        <f>IF($B4776="","",$G4776+$H4776-$J4776)</f>
        <v/>
      </c>
      <c r="J4776" s="54">
        <f>IF($B4776="","",MAX(0,$E4776-MAX(0,SUMIFS(Тех_Движение!$G$2:$G$5111,Тех_Движение!$D$2:$D$5111,$C4776,Тех_Движение!$B$2:$B$5111,"&lt;="&amp;Настройки!$B$6)-$F4776)))</f>
        <v/>
      </c>
      <c r="K4776" s="54">
        <f>IF(OR($B4776="",K$3&lt;$D4776+Настройки!$B$7),0,MAX(0,$E4776-MAX(0,SUMIFS(Тех_Движение!$G$2:$G$5111,Тех_Движение!$D$2:$D$5111,$C4776,Тех_Движение!$B$2:$B$5111,"&lt;="&amp;K$3)-$F4776)))</f>
        <v/>
      </c>
      <c r="L4776" s="54">
        <f>IF(OR($B4776="",L$3&lt;$D4776+Настройки!$B$7),0,MAX(0,$E4776-MAX(0,SUMIFS(Тех_Движение!$G$2:$G$5111,Тех_Движение!$D$2:$D$5111,$C4776,Тех_Движение!$B$2:$B$5111,"&lt;="&amp;L$3)-$F4776)))</f>
        <v/>
      </c>
      <c r="M4776" s="54">
        <f>IF(OR($B4776="",M$3&lt;$D4776+Настройки!$B$7),0,MAX(0,$E4776-MAX(0,SUMIFS(Тех_Движение!$G$2:$G$5111,Тех_Движение!$D$2:$D$5111,$C4776,Тех_Движение!$B$2:$B$5111,"&lt;="&amp;M$3)-$F4776)))</f>
        <v/>
      </c>
      <c r="N4776" s="54">
        <f>IF(OR($B4776="",N$3&lt;$D4776+Настройки!$B$7),0,MAX(0,$E4776-MAX(0,SUMIFS(Тех_Движение!$G$2:$G$5111,Тех_Движение!$D$2:$D$5111,$C4776,Тех_Движение!$B$2:$B$5111,"&lt;="&amp;N$3)-$F4776)))</f>
        <v/>
      </c>
      <c r="O4776" s="54">
        <f>IF(OR($B4776="",O$3&lt;$D4776+Настройки!$B$7),0,MAX(0,$E4776-MAX(0,SUMIFS(Тех_Движение!$G$2:$G$5111,Тех_Движение!$D$2:$D$5111,$C4776,Тех_Движение!$B$2:$B$5111,"&lt;="&amp;O$3)-$F4776)))</f>
        <v/>
      </c>
      <c r="P4776" s="54">
        <f>IF(OR($B4776="",P$3&lt;$D4776+Настройки!$B$7),0,MAX(0,$E4776-MAX(0,SUMIFS(Тех_Движение!$G$2:$G$5111,Тех_Движение!$D$2:$D$5111,$C4776,Тех_Движение!$B$2:$B$5111,"&lt;="&amp;P$3)-$F4776)))</f>
        <v/>
      </c>
      <c r="Q4776" s="54">
        <f>IF(OR($B4776="",Q$3&lt;$D4776+Настройки!$B$7),0,MAX(0,$E4776-MAX(0,SUMIFS(Тех_Движение!$G$2:$G$5111,Тех_Движение!$D$2:$D$5111,$C4776,Тех_Движение!$B$2:$B$5111,"&lt;="&amp;Q$3)-$F4776)))</f>
        <v/>
      </c>
      <c r="R4776" s="54">
        <f>IF($B4776="","",SUM($K4776:$Q4776))</f>
        <v/>
      </c>
      <c r="S4776" s="56">
        <f>IF($B4776="","",VLOOKUP($C4776,Настройки!$A$11:$L$17,9,FALSE))</f>
        <v/>
      </c>
      <c r="T4776" s="56">
        <f>IF($B4776="","",$R4776*$S4776)</f>
        <v/>
      </c>
    </row>
    <row r="4777">
      <c r="A4777" s="20">
        <f>Тех_Движение!$A$4774</f>
        <v/>
      </c>
      <c r="B4777" s="20">
        <f>IF(Тех_Движение!$F$4774&gt;0,Тех_Движение!$I$4774,"")</f>
        <v/>
      </c>
      <c r="C4777" s="20">
        <f>IF($B4777="","",Тех_Движение!$D$4774)</f>
        <v/>
      </c>
      <c r="D4777" s="42">
        <f>IF($B4777="","",Тех_Движение!$B$4774)</f>
        <v/>
      </c>
      <c r="E4777" s="54">
        <f>IF($B4777="","",Тех_Движение!$F$4774)</f>
        <v/>
      </c>
      <c r="F4777" s="54">
        <f>IF($B4777="","",SUMIFS($E$5:$E4776,$C$5:$C4776,$C4777))</f>
        <v/>
      </c>
      <c r="G4777" s="54">
        <f>IF($B4777="","",MAX(0,$E4777-MAX(0,SUMIFS(Тех_Движение!$G$2:$G$5111,Тех_Движение!$D$2:$D$5111,$C4777,Тех_Движение!$B$2:$B$5111,"&lt;="&amp;Настройки!$B$5-1)-$F4777)))</f>
        <v/>
      </c>
      <c r="H4777" s="54">
        <f>IF($B4777="","",IF(AND($D4777&gt;=Настройки!$B$5,$D4777&lt;=Настройки!$B$6),$E4777,0))</f>
        <v/>
      </c>
      <c r="I4777" s="54">
        <f>IF($B4777="","",$G4777+$H4777-$J4777)</f>
        <v/>
      </c>
      <c r="J4777" s="54">
        <f>IF($B4777="","",MAX(0,$E4777-MAX(0,SUMIFS(Тех_Движение!$G$2:$G$5111,Тех_Движение!$D$2:$D$5111,$C4777,Тех_Движение!$B$2:$B$5111,"&lt;="&amp;Настройки!$B$6)-$F4777)))</f>
        <v/>
      </c>
      <c r="K4777" s="54">
        <f>IF(OR($B4777="",K$3&lt;$D4777+Настройки!$B$7),0,MAX(0,$E4777-MAX(0,SUMIFS(Тех_Движение!$G$2:$G$5111,Тех_Движение!$D$2:$D$5111,$C4777,Тех_Движение!$B$2:$B$5111,"&lt;="&amp;K$3)-$F4777)))</f>
        <v/>
      </c>
      <c r="L4777" s="54">
        <f>IF(OR($B4777="",L$3&lt;$D4777+Настройки!$B$7),0,MAX(0,$E4777-MAX(0,SUMIFS(Тех_Движение!$G$2:$G$5111,Тех_Движение!$D$2:$D$5111,$C4777,Тех_Движение!$B$2:$B$5111,"&lt;="&amp;L$3)-$F4777)))</f>
        <v/>
      </c>
      <c r="M4777" s="54">
        <f>IF(OR($B4777="",M$3&lt;$D4777+Настройки!$B$7),0,MAX(0,$E4777-MAX(0,SUMIFS(Тех_Движение!$G$2:$G$5111,Тех_Движение!$D$2:$D$5111,$C4777,Тех_Движение!$B$2:$B$5111,"&lt;="&amp;M$3)-$F4777)))</f>
        <v/>
      </c>
      <c r="N4777" s="54">
        <f>IF(OR($B4777="",N$3&lt;$D4777+Настройки!$B$7),0,MAX(0,$E4777-MAX(0,SUMIFS(Тех_Движение!$G$2:$G$5111,Тех_Движение!$D$2:$D$5111,$C4777,Тех_Движение!$B$2:$B$5111,"&lt;="&amp;N$3)-$F4777)))</f>
        <v/>
      </c>
      <c r="O4777" s="54">
        <f>IF(OR($B4777="",O$3&lt;$D4777+Настройки!$B$7),0,MAX(0,$E4777-MAX(0,SUMIFS(Тех_Движение!$G$2:$G$5111,Тех_Движение!$D$2:$D$5111,$C4777,Тех_Движение!$B$2:$B$5111,"&lt;="&amp;O$3)-$F4777)))</f>
        <v/>
      </c>
      <c r="P4777" s="54">
        <f>IF(OR($B4777="",P$3&lt;$D4777+Настройки!$B$7),0,MAX(0,$E4777-MAX(0,SUMIFS(Тех_Движение!$G$2:$G$5111,Тех_Движение!$D$2:$D$5111,$C4777,Тех_Движение!$B$2:$B$5111,"&lt;="&amp;P$3)-$F4777)))</f>
        <v/>
      </c>
      <c r="Q4777" s="54">
        <f>IF(OR($B4777="",Q$3&lt;$D4777+Настройки!$B$7),0,MAX(0,$E4777-MAX(0,SUMIFS(Тех_Движение!$G$2:$G$5111,Тех_Движение!$D$2:$D$5111,$C4777,Тех_Движение!$B$2:$B$5111,"&lt;="&amp;Q$3)-$F4777)))</f>
        <v/>
      </c>
      <c r="R4777" s="54">
        <f>IF($B4777="","",SUM($K4777:$Q4777))</f>
        <v/>
      </c>
      <c r="S4777" s="56">
        <f>IF($B4777="","",VLOOKUP($C4777,Настройки!$A$11:$L$17,9,FALSE))</f>
        <v/>
      </c>
      <c r="T4777" s="56">
        <f>IF($B4777="","",$R4777*$S4777)</f>
        <v/>
      </c>
    </row>
    <row r="4778">
      <c r="A4778" s="20">
        <f>Тех_Движение!$A$4775</f>
        <v/>
      </c>
      <c r="B4778" s="20">
        <f>IF(Тех_Движение!$F$4775&gt;0,Тех_Движение!$I$4775,"")</f>
        <v/>
      </c>
      <c r="C4778" s="20">
        <f>IF($B4778="","",Тех_Движение!$D$4775)</f>
        <v/>
      </c>
      <c r="D4778" s="42">
        <f>IF($B4778="","",Тех_Движение!$B$4775)</f>
        <v/>
      </c>
      <c r="E4778" s="54">
        <f>IF($B4778="","",Тех_Движение!$F$4775)</f>
        <v/>
      </c>
      <c r="F4778" s="54">
        <f>IF($B4778="","",SUMIFS($E$5:$E4777,$C$5:$C4777,$C4778))</f>
        <v/>
      </c>
      <c r="G4778" s="54">
        <f>IF($B4778="","",MAX(0,$E4778-MAX(0,SUMIFS(Тех_Движение!$G$2:$G$5111,Тех_Движение!$D$2:$D$5111,$C4778,Тех_Движение!$B$2:$B$5111,"&lt;="&amp;Настройки!$B$5-1)-$F4778)))</f>
        <v/>
      </c>
      <c r="H4778" s="54">
        <f>IF($B4778="","",IF(AND($D4778&gt;=Настройки!$B$5,$D4778&lt;=Настройки!$B$6),$E4778,0))</f>
        <v/>
      </c>
      <c r="I4778" s="54">
        <f>IF($B4778="","",$G4778+$H4778-$J4778)</f>
        <v/>
      </c>
      <c r="J4778" s="54">
        <f>IF($B4778="","",MAX(0,$E4778-MAX(0,SUMIFS(Тех_Движение!$G$2:$G$5111,Тех_Движение!$D$2:$D$5111,$C4778,Тех_Движение!$B$2:$B$5111,"&lt;="&amp;Настройки!$B$6)-$F4778)))</f>
        <v/>
      </c>
      <c r="K4778" s="54">
        <f>IF(OR($B4778="",K$3&lt;$D4778+Настройки!$B$7),0,MAX(0,$E4778-MAX(0,SUMIFS(Тех_Движение!$G$2:$G$5111,Тех_Движение!$D$2:$D$5111,$C4778,Тех_Движение!$B$2:$B$5111,"&lt;="&amp;K$3)-$F4778)))</f>
        <v/>
      </c>
      <c r="L4778" s="54">
        <f>IF(OR($B4778="",L$3&lt;$D4778+Настройки!$B$7),0,MAX(0,$E4778-MAX(0,SUMIFS(Тех_Движение!$G$2:$G$5111,Тех_Движение!$D$2:$D$5111,$C4778,Тех_Движение!$B$2:$B$5111,"&lt;="&amp;L$3)-$F4778)))</f>
        <v/>
      </c>
      <c r="M4778" s="54">
        <f>IF(OR($B4778="",M$3&lt;$D4778+Настройки!$B$7),0,MAX(0,$E4778-MAX(0,SUMIFS(Тех_Движение!$G$2:$G$5111,Тех_Движение!$D$2:$D$5111,$C4778,Тех_Движение!$B$2:$B$5111,"&lt;="&amp;M$3)-$F4778)))</f>
        <v/>
      </c>
      <c r="N4778" s="54">
        <f>IF(OR($B4778="",N$3&lt;$D4778+Настройки!$B$7),0,MAX(0,$E4778-MAX(0,SUMIFS(Тех_Движение!$G$2:$G$5111,Тех_Движение!$D$2:$D$5111,$C4778,Тех_Движение!$B$2:$B$5111,"&lt;="&amp;N$3)-$F4778)))</f>
        <v/>
      </c>
      <c r="O4778" s="54">
        <f>IF(OR($B4778="",O$3&lt;$D4778+Настройки!$B$7),0,MAX(0,$E4778-MAX(0,SUMIFS(Тех_Движение!$G$2:$G$5111,Тех_Движение!$D$2:$D$5111,$C4778,Тех_Движение!$B$2:$B$5111,"&lt;="&amp;O$3)-$F4778)))</f>
        <v/>
      </c>
      <c r="P4778" s="54">
        <f>IF(OR($B4778="",P$3&lt;$D4778+Настройки!$B$7),0,MAX(0,$E4778-MAX(0,SUMIFS(Тех_Движение!$G$2:$G$5111,Тех_Движение!$D$2:$D$5111,$C4778,Тех_Движение!$B$2:$B$5111,"&lt;="&amp;P$3)-$F4778)))</f>
        <v/>
      </c>
      <c r="Q4778" s="54">
        <f>IF(OR($B4778="",Q$3&lt;$D4778+Настройки!$B$7),0,MAX(0,$E4778-MAX(0,SUMIFS(Тех_Движение!$G$2:$G$5111,Тех_Движение!$D$2:$D$5111,$C4778,Тех_Движение!$B$2:$B$5111,"&lt;="&amp;Q$3)-$F4778)))</f>
        <v/>
      </c>
      <c r="R4778" s="54">
        <f>IF($B4778="","",SUM($K4778:$Q4778))</f>
        <v/>
      </c>
      <c r="S4778" s="56">
        <f>IF($B4778="","",VLOOKUP($C4778,Настройки!$A$11:$L$17,9,FALSE))</f>
        <v/>
      </c>
      <c r="T4778" s="56">
        <f>IF($B4778="","",$R4778*$S4778)</f>
        <v/>
      </c>
    </row>
    <row r="4779">
      <c r="A4779" s="20">
        <f>Тех_Движение!$A$4776</f>
        <v/>
      </c>
      <c r="B4779" s="20">
        <f>IF(Тех_Движение!$F$4776&gt;0,Тех_Движение!$I$4776,"")</f>
        <v/>
      </c>
      <c r="C4779" s="20">
        <f>IF($B4779="","",Тех_Движение!$D$4776)</f>
        <v/>
      </c>
      <c r="D4779" s="42">
        <f>IF($B4779="","",Тех_Движение!$B$4776)</f>
        <v/>
      </c>
      <c r="E4779" s="54">
        <f>IF($B4779="","",Тех_Движение!$F$4776)</f>
        <v/>
      </c>
      <c r="F4779" s="54">
        <f>IF($B4779="","",SUMIFS($E$5:$E4778,$C$5:$C4778,$C4779))</f>
        <v/>
      </c>
      <c r="G4779" s="54">
        <f>IF($B4779="","",MAX(0,$E4779-MAX(0,SUMIFS(Тех_Движение!$G$2:$G$5111,Тех_Движение!$D$2:$D$5111,$C4779,Тех_Движение!$B$2:$B$5111,"&lt;="&amp;Настройки!$B$5-1)-$F4779)))</f>
        <v/>
      </c>
      <c r="H4779" s="54">
        <f>IF($B4779="","",IF(AND($D4779&gt;=Настройки!$B$5,$D4779&lt;=Настройки!$B$6),$E4779,0))</f>
        <v/>
      </c>
      <c r="I4779" s="54">
        <f>IF($B4779="","",$G4779+$H4779-$J4779)</f>
        <v/>
      </c>
      <c r="J4779" s="54">
        <f>IF($B4779="","",MAX(0,$E4779-MAX(0,SUMIFS(Тех_Движение!$G$2:$G$5111,Тех_Движение!$D$2:$D$5111,$C4779,Тех_Движение!$B$2:$B$5111,"&lt;="&amp;Настройки!$B$6)-$F4779)))</f>
        <v/>
      </c>
      <c r="K4779" s="54">
        <f>IF(OR($B4779="",K$3&lt;$D4779+Настройки!$B$7),0,MAX(0,$E4779-MAX(0,SUMIFS(Тех_Движение!$G$2:$G$5111,Тех_Движение!$D$2:$D$5111,$C4779,Тех_Движение!$B$2:$B$5111,"&lt;="&amp;K$3)-$F4779)))</f>
        <v/>
      </c>
      <c r="L4779" s="54">
        <f>IF(OR($B4779="",L$3&lt;$D4779+Настройки!$B$7),0,MAX(0,$E4779-MAX(0,SUMIFS(Тех_Движение!$G$2:$G$5111,Тех_Движение!$D$2:$D$5111,$C4779,Тех_Движение!$B$2:$B$5111,"&lt;="&amp;L$3)-$F4779)))</f>
        <v/>
      </c>
      <c r="M4779" s="54">
        <f>IF(OR($B4779="",M$3&lt;$D4779+Настройки!$B$7),0,MAX(0,$E4779-MAX(0,SUMIFS(Тех_Движение!$G$2:$G$5111,Тех_Движение!$D$2:$D$5111,$C4779,Тех_Движение!$B$2:$B$5111,"&lt;="&amp;M$3)-$F4779)))</f>
        <v/>
      </c>
      <c r="N4779" s="54">
        <f>IF(OR($B4779="",N$3&lt;$D4779+Настройки!$B$7),0,MAX(0,$E4779-MAX(0,SUMIFS(Тех_Движение!$G$2:$G$5111,Тех_Движение!$D$2:$D$5111,$C4779,Тех_Движение!$B$2:$B$5111,"&lt;="&amp;N$3)-$F4779)))</f>
        <v/>
      </c>
      <c r="O4779" s="54">
        <f>IF(OR($B4779="",O$3&lt;$D4779+Настройки!$B$7),0,MAX(0,$E4779-MAX(0,SUMIFS(Тех_Движение!$G$2:$G$5111,Тех_Движение!$D$2:$D$5111,$C4779,Тех_Движение!$B$2:$B$5111,"&lt;="&amp;O$3)-$F4779)))</f>
        <v/>
      </c>
      <c r="P4779" s="54">
        <f>IF(OR($B4779="",P$3&lt;$D4779+Настройки!$B$7),0,MAX(0,$E4779-MAX(0,SUMIFS(Тех_Движение!$G$2:$G$5111,Тех_Движение!$D$2:$D$5111,$C4779,Тех_Движение!$B$2:$B$5111,"&lt;="&amp;P$3)-$F4779)))</f>
        <v/>
      </c>
      <c r="Q4779" s="54">
        <f>IF(OR($B4779="",Q$3&lt;$D4779+Настройки!$B$7),0,MAX(0,$E4779-MAX(0,SUMIFS(Тех_Движение!$G$2:$G$5111,Тех_Движение!$D$2:$D$5111,$C4779,Тех_Движение!$B$2:$B$5111,"&lt;="&amp;Q$3)-$F4779)))</f>
        <v/>
      </c>
      <c r="R4779" s="54">
        <f>IF($B4779="","",SUM($K4779:$Q4779))</f>
        <v/>
      </c>
      <c r="S4779" s="56">
        <f>IF($B4779="","",VLOOKUP($C4779,Настройки!$A$11:$L$17,9,FALSE))</f>
        <v/>
      </c>
      <c r="T4779" s="56">
        <f>IF($B4779="","",$R4779*$S4779)</f>
        <v/>
      </c>
    </row>
    <row r="4780">
      <c r="A4780" s="20">
        <f>Тех_Движение!$A$4777</f>
        <v/>
      </c>
      <c r="B4780" s="20">
        <f>IF(Тех_Движение!$F$4777&gt;0,Тех_Движение!$I$4777,"")</f>
        <v/>
      </c>
      <c r="C4780" s="20">
        <f>IF($B4780="","",Тех_Движение!$D$4777)</f>
        <v/>
      </c>
      <c r="D4780" s="42">
        <f>IF($B4780="","",Тех_Движение!$B$4777)</f>
        <v/>
      </c>
      <c r="E4780" s="54">
        <f>IF($B4780="","",Тех_Движение!$F$4777)</f>
        <v/>
      </c>
      <c r="F4780" s="54">
        <f>IF($B4780="","",SUMIFS($E$5:$E4779,$C$5:$C4779,$C4780))</f>
        <v/>
      </c>
      <c r="G4780" s="54">
        <f>IF($B4780="","",MAX(0,$E4780-MAX(0,SUMIFS(Тех_Движение!$G$2:$G$5111,Тех_Движение!$D$2:$D$5111,$C4780,Тех_Движение!$B$2:$B$5111,"&lt;="&amp;Настройки!$B$5-1)-$F4780)))</f>
        <v/>
      </c>
      <c r="H4780" s="54">
        <f>IF($B4780="","",IF(AND($D4780&gt;=Настройки!$B$5,$D4780&lt;=Настройки!$B$6),$E4780,0))</f>
        <v/>
      </c>
      <c r="I4780" s="54">
        <f>IF($B4780="","",$G4780+$H4780-$J4780)</f>
        <v/>
      </c>
      <c r="J4780" s="54">
        <f>IF($B4780="","",MAX(0,$E4780-MAX(0,SUMIFS(Тех_Движение!$G$2:$G$5111,Тех_Движение!$D$2:$D$5111,$C4780,Тех_Движение!$B$2:$B$5111,"&lt;="&amp;Настройки!$B$6)-$F4780)))</f>
        <v/>
      </c>
      <c r="K4780" s="54">
        <f>IF(OR($B4780="",K$3&lt;$D4780+Настройки!$B$7),0,MAX(0,$E4780-MAX(0,SUMIFS(Тех_Движение!$G$2:$G$5111,Тех_Движение!$D$2:$D$5111,$C4780,Тех_Движение!$B$2:$B$5111,"&lt;="&amp;K$3)-$F4780)))</f>
        <v/>
      </c>
      <c r="L4780" s="54">
        <f>IF(OR($B4780="",L$3&lt;$D4780+Настройки!$B$7),0,MAX(0,$E4780-MAX(0,SUMIFS(Тех_Движение!$G$2:$G$5111,Тех_Движение!$D$2:$D$5111,$C4780,Тех_Движение!$B$2:$B$5111,"&lt;="&amp;L$3)-$F4780)))</f>
        <v/>
      </c>
      <c r="M4780" s="54">
        <f>IF(OR($B4780="",M$3&lt;$D4780+Настройки!$B$7),0,MAX(0,$E4780-MAX(0,SUMIFS(Тех_Движение!$G$2:$G$5111,Тех_Движение!$D$2:$D$5111,$C4780,Тех_Движение!$B$2:$B$5111,"&lt;="&amp;M$3)-$F4780)))</f>
        <v/>
      </c>
      <c r="N4780" s="54">
        <f>IF(OR($B4780="",N$3&lt;$D4780+Настройки!$B$7),0,MAX(0,$E4780-MAX(0,SUMIFS(Тех_Движение!$G$2:$G$5111,Тех_Движение!$D$2:$D$5111,$C4780,Тех_Движение!$B$2:$B$5111,"&lt;="&amp;N$3)-$F4780)))</f>
        <v/>
      </c>
      <c r="O4780" s="54">
        <f>IF(OR($B4780="",O$3&lt;$D4780+Настройки!$B$7),0,MAX(0,$E4780-MAX(0,SUMIFS(Тех_Движение!$G$2:$G$5111,Тех_Движение!$D$2:$D$5111,$C4780,Тех_Движение!$B$2:$B$5111,"&lt;="&amp;O$3)-$F4780)))</f>
        <v/>
      </c>
      <c r="P4780" s="54">
        <f>IF(OR($B4780="",P$3&lt;$D4780+Настройки!$B$7),0,MAX(0,$E4780-MAX(0,SUMIFS(Тех_Движение!$G$2:$G$5111,Тех_Движение!$D$2:$D$5111,$C4780,Тех_Движение!$B$2:$B$5111,"&lt;="&amp;P$3)-$F4780)))</f>
        <v/>
      </c>
      <c r="Q4780" s="54">
        <f>IF(OR($B4780="",Q$3&lt;$D4780+Настройки!$B$7),0,MAX(0,$E4780-MAX(0,SUMIFS(Тех_Движение!$G$2:$G$5111,Тех_Движение!$D$2:$D$5111,$C4780,Тех_Движение!$B$2:$B$5111,"&lt;="&amp;Q$3)-$F4780)))</f>
        <v/>
      </c>
      <c r="R4780" s="54">
        <f>IF($B4780="","",SUM($K4780:$Q4780))</f>
        <v/>
      </c>
      <c r="S4780" s="56">
        <f>IF($B4780="","",VLOOKUP($C4780,Настройки!$A$11:$L$17,9,FALSE))</f>
        <v/>
      </c>
      <c r="T4780" s="56">
        <f>IF($B4780="","",$R4780*$S4780)</f>
        <v/>
      </c>
    </row>
    <row r="4781">
      <c r="A4781" s="20">
        <f>Тех_Движение!$A$4778</f>
        <v/>
      </c>
      <c r="B4781" s="20">
        <f>IF(Тех_Движение!$F$4778&gt;0,Тех_Движение!$I$4778,"")</f>
        <v/>
      </c>
      <c r="C4781" s="20">
        <f>IF($B4781="","",Тех_Движение!$D$4778)</f>
        <v/>
      </c>
      <c r="D4781" s="42">
        <f>IF($B4781="","",Тех_Движение!$B$4778)</f>
        <v/>
      </c>
      <c r="E4781" s="54">
        <f>IF($B4781="","",Тех_Движение!$F$4778)</f>
        <v/>
      </c>
      <c r="F4781" s="54">
        <f>IF($B4781="","",SUMIFS($E$5:$E4780,$C$5:$C4780,$C4781))</f>
        <v/>
      </c>
      <c r="G4781" s="54">
        <f>IF($B4781="","",MAX(0,$E4781-MAX(0,SUMIFS(Тех_Движение!$G$2:$G$5111,Тех_Движение!$D$2:$D$5111,$C4781,Тех_Движение!$B$2:$B$5111,"&lt;="&amp;Настройки!$B$5-1)-$F4781)))</f>
        <v/>
      </c>
      <c r="H4781" s="54">
        <f>IF($B4781="","",IF(AND($D4781&gt;=Настройки!$B$5,$D4781&lt;=Настройки!$B$6),$E4781,0))</f>
        <v/>
      </c>
      <c r="I4781" s="54">
        <f>IF($B4781="","",$G4781+$H4781-$J4781)</f>
        <v/>
      </c>
      <c r="J4781" s="54">
        <f>IF($B4781="","",MAX(0,$E4781-MAX(0,SUMIFS(Тех_Движение!$G$2:$G$5111,Тех_Движение!$D$2:$D$5111,$C4781,Тех_Движение!$B$2:$B$5111,"&lt;="&amp;Настройки!$B$6)-$F4781)))</f>
        <v/>
      </c>
      <c r="K4781" s="54">
        <f>IF(OR($B4781="",K$3&lt;$D4781+Настройки!$B$7),0,MAX(0,$E4781-MAX(0,SUMIFS(Тех_Движение!$G$2:$G$5111,Тех_Движение!$D$2:$D$5111,$C4781,Тех_Движение!$B$2:$B$5111,"&lt;="&amp;K$3)-$F4781)))</f>
        <v/>
      </c>
      <c r="L4781" s="54">
        <f>IF(OR($B4781="",L$3&lt;$D4781+Настройки!$B$7),0,MAX(0,$E4781-MAX(0,SUMIFS(Тех_Движение!$G$2:$G$5111,Тех_Движение!$D$2:$D$5111,$C4781,Тех_Движение!$B$2:$B$5111,"&lt;="&amp;L$3)-$F4781)))</f>
        <v/>
      </c>
      <c r="M4781" s="54">
        <f>IF(OR($B4781="",M$3&lt;$D4781+Настройки!$B$7),0,MAX(0,$E4781-MAX(0,SUMIFS(Тех_Движение!$G$2:$G$5111,Тех_Движение!$D$2:$D$5111,$C4781,Тех_Движение!$B$2:$B$5111,"&lt;="&amp;M$3)-$F4781)))</f>
        <v/>
      </c>
      <c r="N4781" s="54">
        <f>IF(OR($B4781="",N$3&lt;$D4781+Настройки!$B$7),0,MAX(0,$E4781-MAX(0,SUMIFS(Тех_Движение!$G$2:$G$5111,Тех_Движение!$D$2:$D$5111,$C4781,Тех_Движение!$B$2:$B$5111,"&lt;="&amp;N$3)-$F4781)))</f>
        <v/>
      </c>
      <c r="O4781" s="54">
        <f>IF(OR($B4781="",O$3&lt;$D4781+Настройки!$B$7),0,MAX(0,$E4781-MAX(0,SUMIFS(Тех_Движение!$G$2:$G$5111,Тех_Движение!$D$2:$D$5111,$C4781,Тех_Движение!$B$2:$B$5111,"&lt;="&amp;O$3)-$F4781)))</f>
        <v/>
      </c>
      <c r="P4781" s="54">
        <f>IF(OR($B4781="",P$3&lt;$D4781+Настройки!$B$7),0,MAX(0,$E4781-MAX(0,SUMIFS(Тех_Движение!$G$2:$G$5111,Тех_Движение!$D$2:$D$5111,$C4781,Тех_Движение!$B$2:$B$5111,"&lt;="&amp;P$3)-$F4781)))</f>
        <v/>
      </c>
      <c r="Q4781" s="54">
        <f>IF(OR($B4781="",Q$3&lt;$D4781+Настройки!$B$7),0,MAX(0,$E4781-MAX(0,SUMIFS(Тех_Движение!$G$2:$G$5111,Тех_Движение!$D$2:$D$5111,$C4781,Тех_Движение!$B$2:$B$5111,"&lt;="&amp;Q$3)-$F4781)))</f>
        <v/>
      </c>
      <c r="R4781" s="54">
        <f>IF($B4781="","",SUM($K4781:$Q4781))</f>
        <v/>
      </c>
      <c r="S4781" s="56">
        <f>IF($B4781="","",VLOOKUP($C4781,Настройки!$A$11:$L$17,9,FALSE))</f>
        <v/>
      </c>
      <c r="T4781" s="56">
        <f>IF($B4781="","",$R4781*$S4781)</f>
        <v/>
      </c>
    </row>
    <row r="4782">
      <c r="A4782" s="20">
        <f>Тех_Движение!$A$4779</f>
        <v/>
      </c>
      <c r="B4782" s="20">
        <f>IF(Тех_Движение!$F$4779&gt;0,Тех_Движение!$I$4779,"")</f>
        <v/>
      </c>
      <c r="C4782" s="20">
        <f>IF($B4782="","",Тех_Движение!$D$4779)</f>
        <v/>
      </c>
      <c r="D4782" s="42">
        <f>IF($B4782="","",Тех_Движение!$B$4779)</f>
        <v/>
      </c>
      <c r="E4782" s="54">
        <f>IF($B4782="","",Тех_Движение!$F$4779)</f>
        <v/>
      </c>
      <c r="F4782" s="54">
        <f>IF($B4782="","",SUMIFS($E$5:$E4781,$C$5:$C4781,$C4782))</f>
        <v/>
      </c>
      <c r="G4782" s="54">
        <f>IF($B4782="","",MAX(0,$E4782-MAX(0,SUMIFS(Тех_Движение!$G$2:$G$5111,Тех_Движение!$D$2:$D$5111,$C4782,Тех_Движение!$B$2:$B$5111,"&lt;="&amp;Настройки!$B$5-1)-$F4782)))</f>
        <v/>
      </c>
      <c r="H4782" s="54">
        <f>IF($B4782="","",IF(AND($D4782&gt;=Настройки!$B$5,$D4782&lt;=Настройки!$B$6),$E4782,0))</f>
        <v/>
      </c>
      <c r="I4782" s="54">
        <f>IF($B4782="","",$G4782+$H4782-$J4782)</f>
        <v/>
      </c>
      <c r="J4782" s="54">
        <f>IF($B4782="","",MAX(0,$E4782-MAX(0,SUMIFS(Тех_Движение!$G$2:$G$5111,Тех_Движение!$D$2:$D$5111,$C4782,Тех_Движение!$B$2:$B$5111,"&lt;="&amp;Настройки!$B$6)-$F4782)))</f>
        <v/>
      </c>
      <c r="K4782" s="54">
        <f>IF(OR($B4782="",K$3&lt;$D4782+Настройки!$B$7),0,MAX(0,$E4782-MAX(0,SUMIFS(Тех_Движение!$G$2:$G$5111,Тех_Движение!$D$2:$D$5111,$C4782,Тех_Движение!$B$2:$B$5111,"&lt;="&amp;K$3)-$F4782)))</f>
        <v/>
      </c>
      <c r="L4782" s="54">
        <f>IF(OR($B4782="",L$3&lt;$D4782+Настройки!$B$7),0,MAX(0,$E4782-MAX(0,SUMIFS(Тех_Движение!$G$2:$G$5111,Тех_Движение!$D$2:$D$5111,$C4782,Тех_Движение!$B$2:$B$5111,"&lt;="&amp;L$3)-$F4782)))</f>
        <v/>
      </c>
      <c r="M4782" s="54">
        <f>IF(OR($B4782="",M$3&lt;$D4782+Настройки!$B$7),0,MAX(0,$E4782-MAX(0,SUMIFS(Тех_Движение!$G$2:$G$5111,Тех_Движение!$D$2:$D$5111,$C4782,Тех_Движение!$B$2:$B$5111,"&lt;="&amp;M$3)-$F4782)))</f>
        <v/>
      </c>
      <c r="N4782" s="54">
        <f>IF(OR($B4782="",N$3&lt;$D4782+Настройки!$B$7),0,MAX(0,$E4782-MAX(0,SUMIFS(Тех_Движение!$G$2:$G$5111,Тех_Движение!$D$2:$D$5111,$C4782,Тех_Движение!$B$2:$B$5111,"&lt;="&amp;N$3)-$F4782)))</f>
        <v/>
      </c>
      <c r="O4782" s="54">
        <f>IF(OR($B4782="",O$3&lt;$D4782+Настройки!$B$7),0,MAX(0,$E4782-MAX(0,SUMIFS(Тех_Движение!$G$2:$G$5111,Тех_Движение!$D$2:$D$5111,$C4782,Тех_Движение!$B$2:$B$5111,"&lt;="&amp;O$3)-$F4782)))</f>
        <v/>
      </c>
      <c r="P4782" s="54">
        <f>IF(OR($B4782="",P$3&lt;$D4782+Настройки!$B$7),0,MAX(0,$E4782-MAX(0,SUMIFS(Тех_Движение!$G$2:$G$5111,Тех_Движение!$D$2:$D$5111,$C4782,Тех_Движение!$B$2:$B$5111,"&lt;="&amp;P$3)-$F4782)))</f>
        <v/>
      </c>
      <c r="Q4782" s="54">
        <f>IF(OR($B4782="",Q$3&lt;$D4782+Настройки!$B$7),0,MAX(0,$E4782-MAX(0,SUMIFS(Тех_Движение!$G$2:$G$5111,Тех_Движение!$D$2:$D$5111,$C4782,Тех_Движение!$B$2:$B$5111,"&lt;="&amp;Q$3)-$F4782)))</f>
        <v/>
      </c>
      <c r="R4782" s="54">
        <f>IF($B4782="","",SUM($K4782:$Q4782))</f>
        <v/>
      </c>
      <c r="S4782" s="56">
        <f>IF($B4782="","",VLOOKUP($C4782,Настройки!$A$11:$L$17,9,FALSE))</f>
        <v/>
      </c>
      <c r="T4782" s="56">
        <f>IF($B4782="","",$R4782*$S4782)</f>
        <v/>
      </c>
    </row>
    <row r="4783">
      <c r="A4783" s="20">
        <f>Тех_Движение!$A$4780</f>
        <v/>
      </c>
      <c r="B4783" s="20">
        <f>IF(Тех_Движение!$F$4780&gt;0,Тех_Движение!$I$4780,"")</f>
        <v/>
      </c>
      <c r="C4783" s="20">
        <f>IF($B4783="","",Тех_Движение!$D$4780)</f>
        <v/>
      </c>
      <c r="D4783" s="42">
        <f>IF($B4783="","",Тех_Движение!$B$4780)</f>
        <v/>
      </c>
      <c r="E4783" s="54">
        <f>IF($B4783="","",Тех_Движение!$F$4780)</f>
        <v/>
      </c>
      <c r="F4783" s="54">
        <f>IF($B4783="","",SUMIFS($E$5:$E4782,$C$5:$C4782,$C4783))</f>
        <v/>
      </c>
      <c r="G4783" s="54">
        <f>IF($B4783="","",MAX(0,$E4783-MAX(0,SUMIFS(Тех_Движение!$G$2:$G$5111,Тех_Движение!$D$2:$D$5111,$C4783,Тех_Движение!$B$2:$B$5111,"&lt;="&amp;Настройки!$B$5-1)-$F4783)))</f>
        <v/>
      </c>
      <c r="H4783" s="54">
        <f>IF($B4783="","",IF(AND($D4783&gt;=Настройки!$B$5,$D4783&lt;=Настройки!$B$6),$E4783,0))</f>
        <v/>
      </c>
      <c r="I4783" s="54">
        <f>IF($B4783="","",$G4783+$H4783-$J4783)</f>
        <v/>
      </c>
      <c r="J4783" s="54">
        <f>IF($B4783="","",MAX(0,$E4783-MAX(0,SUMIFS(Тех_Движение!$G$2:$G$5111,Тех_Движение!$D$2:$D$5111,$C4783,Тех_Движение!$B$2:$B$5111,"&lt;="&amp;Настройки!$B$6)-$F4783)))</f>
        <v/>
      </c>
      <c r="K4783" s="54">
        <f>IF(OR($B4783="",K$3&lt;$D4783+Настройки!$B$7),0,MAX(0,$E4783-MAX(0,SUMIFS(Тех_Движение!$G$2:$G$5111,Тех_Движение!$D$2:$D$5111,$C4783,Тех_Движение!$B$2:$B$5111,"&lt;="&amp;K$3)-$F4783)))</f>
        <v/>
      </c>
      <c r="L4783" s="54">
        <f>IF(OR($B4783="",L$3&lt;$D4783+Настройки!$B$7),0,MAX(0,$E4783-MAX(0,SUMIFS(Тех_Движение!$G$2:$G$5111,Тех_Движение!$D$2:$D$5111,$C4783,Тех_Движение!$B$2:$B$5111,"&lt;="&amp;L$3)-$F4783)))</f>
        <v/>
      </c>
      <c r="M4783" s="54">
        <f>IF(OR($B4783="",M$3&lt;$D4783+Настройки!$B$7),0,MAX(0,$E4783-MAX(0,SUMIFS(Тех_Движение!$G$2:$G$5111,Тех_Движение!$D$2:$D$5111,$C4783,Тех_Движение!$B$2:$B$5111,"&lt;="&amp;M$3)-$F4783)))</f>
        <v/>
      </c>
      <c r="N4783" s="54">
        <f>IF(OR($B4783="",N$3&lt;$D4783+Настройки!$B$7),0,MAX(0,$E4783-MAX(0,SUMIFS(Тех_Движение!$G$2:$G$5111,Тех_Движение!$D$2:$D$5111,$C4783,Тех_Движение!$B$2:$B$5111,"&lt;="&amp;N$3)-$F4783)))</f>
        <v/>
      </c>
      <c r="O4783" s="54">
        <f>IF(OR($B4783="",O$3&lt;$D4783+Настройки!$B$7),0,MAX(0,$E4783-MAX(0,SUMIFS(Тех_Движение!$G$2:$G$5111,Тех_Движение!$D$2:$D$5111,$C4783,Тех_Движение!$B$2:$B$5111,"&lt;="&amp;O$3)-$F4783)))</f>
        <v/>
      </c>
      <c r="P4783" s="54">
        <f>IF(OR($B4783="",P$3&lt;$D4783+Настройки!$B$7),0,MAX(0,$E4783-MAX(0,SUMIFS(Тех_Движение!$G$2:$G$5111,Тех_Движение!$D$2:$D$5111,$C4783,Тех_Движение!$B$2:$B$5111,"&lt;="&amp;P$3)-$F4783)))</f>
        <v/>
      </c>
      <c r="Q4783" s="54">
        <f>IF(OR($B4783="",Q$3&lt;$D4783+Настройки!$B$7),0,MAX(0,$E4783-MAX(0,SUMIFS(Тех_Движение!$G$2:$G$5111,Тех_Движение!$D$2:$D$5111,$C4783,Тех_Движение!$B$2:$B$5111,"&lt;="&amp;Q$3)-$F4783)))</f>
        <v/>
      </c>
      <c r="R4783" s="54">
        <f>IF($B4783="","",SUM($K4783:$Q4783))</f>
        <v/>
      </c>
      <c r="S4783" s="56">
        <f>IF($B4783="","",VLOOKUP($C4783,Настройки!$A$11:$L$17,9,FALSE))</f>
        <v/>
      </c>
      <c r="T4783" s="56">
        <f>IF($B4783="","",$R4783*$S4783)</f>
        <v/>
      </c>
    </row>
    <row r="4784">
      <c r="A4784" s="20">
        <f>Тех_Движение!$A$4781</f>
        <v/>
      </c>
      <c r="B4784" s="20">
        <f>IF(Тех_Движение!$F$4781&gt;0,Тех_Движение!$I$4781,"")</f>
        <v/>
      </c>
      <c r="C4784" s="20">
        <f>IF($B4784="","",Тех_Движение!$D$4781)</f>
        <v/>
      </c>
      <c r="D4784" s="42">
        <f>IF($B4784="","",Тех_Движение!$B$4781)</f>
        <v/>
      </c>
      <c r="E4784" s="54">
        <f>IF($B4784="","",Тех_Движение!$F$4781)</f>
        <v/>
      </c>
      <c r="F4784" s="54">
        <f>IF($B4784="","",SUMIFS($E$5:$E4783,$C$5:$C4783,$C4784))</f>
        <v/>
      </c>
      <c r="G4784" s="54">
        <f>IF($B4784="","",MAX(0,$E4784-MAX(0,SUMIFS(Тех_Движение!$G$2:$G$5111,Тех_Движение!$D$2:$D$5111,$C4784,Тех_Движение!$B$2:$B$5111,"&lt;="&amp;Настройки!$B$5-1)-$F4784)))</f>
        <v/>
      </c>
      <c r="H4784" s="54">
        <f>IF($B4784="","",IF(AND($D4784&gt;=Настройки!$B$5,$D4784&lt;=Настройки!$B$6),$E4784,0))</f>
        <v/>
      </c>
      <c r="I4784" s="54">
        <f>IF($B4784="","",$G4784+$H4784-$J4784)</f>
        <v/>
      </c>
      <c r="J4784" s="54">
        <f>IF($B4784="","",MAX(0,$E4784-MAX(0,SUMIFS(Тех_Движение!$G$2:$G$5111,Тех_Движение!$D$2:$D$5111,$C4784,Тех_Движение!$B$2:$B$5111,"&lt;="&amp;Настройки!$B$6)-$F4784)))</f>
        <v/>
      </c>
      <c r="K4784" s="54">
        <f>IF(OR($B4784="",K$3&lt;$D4784+Настройки!$B$7),0,MAX(0,$E4784-MAX(0,SUMIFS(Тех_Движение!$G$2:$G$5111,Тех_Движение!$D$2:$D$5111,$C4784,Тех_Движение!$B$2:$B$5111,"&lt;="&amp;K$3)-$F4784)))</f>
        <v/>
      </c>
      <c r="L4784" s="54">
        <f>IF(OR($B4784="",L$3&lt;$D4784+Настройки!$B$7),0,MAX(0,$E4784-MAX(0,SUMIFS(Тех_Движение!$G$2:$G$5111,Тех_Движение!$D$2:$D$5111,$C4784,Тех_Движение!$B$2:$B$5111,"&lt;="&amp;L$3)-$F4784)))</f>
        <v/>
      </c>
      <c r="M4784" s="54">
        <f>IF(OR($B4784="",M$3&lt;$D4784+Настройки!$B$7),0,MAX(0,$E4784-MAX(0,SUMIFS(Тех_Движение!$G$2:$G$5111,Тех_Движение!$D$2:$D$5111,$C4784,Тех_Движение!$B$2:$B$5111,"&lt;="&amp;M$3)-$F4784)))</f>
        <v/>
      </c>
      <c r="N4784" s="54">
        <f>IF(OR($B4784="",N$3&lt;$D4784+Настройки!$B$7),0,MAX(0,$E4784-MAX(0,SUMIFS(Тех_Движение!$G$2:$G$5111,Тех_Движение!$D$2:$D$5111,$C4784,Тех_Движение!$B$2:$B$5111,"&lt;="&amp;N$3)-$F4784)))</f>
        <v/>
      </c>
      <c r="O4784" s="54">
        <f>IF(OR($B4784="",O$3&lt;$D4784+Настройки!$B$7),0,MAX(0,$E4784-MAX(0,SUMIFS(Тех_Движение!$G$2:$G$5111,Тех_Движение!$D$2:$D$5111,$C4784,Тех_Движение!$B$2:$B$5111,"&lt;="&amp;O$3)-$F4784)))</f>
        <v/>
      </c>
      <c r="P4784" s="54">
        <f>IF(OR($B4784="",P$3&lt;$D4784+Настройки!$B$7),0,MAX(0,$E4784-MAX(0,SUMIFS(Тех_Движение!$G$2:$G$5111,Тех_Движение!$D$2:$D$5111,$C4784,Тех_Движение!$B$2:$B$5111,"&lt;="&amp;P$3)-$F4784)))</f>
        <v/>
      </c>
      <c r="Q4784" s="54">
        <f>IF(OR($B4784="",Q$3&lt;$D4784+Настройки!$B$7),0,MAX(0,$E4784-MAX(0,SUMIFS(Тех_Движение!$G$2:$G$5111,Тех_Движение!$D$2:$D$5111,$C4784,Тех_Движение!$B$2:$B$5111,"&lt;="&amp;Q$3)-$F4784)))</f>
        <v/>
      </c>
      <c r="R4784" s="54">
        <f>IF($B4784="","",SUM($K4784:$Q4784))</f>
        <v/>
      </c>
      <c r="S4784" s="56">
        <f>IF($B4784="","",VLOOKUP($C4784,Настройки!$A$11:$L$17,9,FALSE))</f>
        <v/>
      </c>
      <c r="T4784" s="56">
        <f>IF($B4784="","",$R4784*$S4784)</f>
        <v/>
      </c>
    </row>
    <row r="4785">
      <c r="A4785" s="20">
        <f>Тех_Движение!$A$4782</f>
        <v/>
      </c>
      <c r="B4785" s="20">
        <f>IF(Тех_Движение!$F$4782&gt;0,Тех_Движение!$I$4782,"")</f>
        <v/>
      </c>
      <c r="C4785" s="20">
        <f>IF($B4785="","",Тех_Движение!$D$4782)</f>
        <v/>
      </c>
      <c r="D4785" s="42">
        <f>IF($B4785="","",Тех_Движение!$B$4782)</f>
        <v/>
      </c>
      <c r="E4785" s="54">
        <f>IF($B4785="","",Тех_Движение!$F$4782)</f>
        <v/>
      </c>
      <c r="F4785" s="54">
        <f>IF($B4785="","",SUMIFS($E$5:$E4784,$C$5:$C4784,$C4785))</f>
        <v/>
      </c>
      <c r="G4785" s="54">
        <f>IF($B4785="","",MAX(0,$E4785-MAX(0,SUMIFS(Тех_Движение!$G$2:$G$5111,Тех_Движение!$D$2:$D$5111,$C4785,Тех_Движение!$B$2:$B$5111,"&lt;="&amp;Настройки!$B$5-1)-$F4785)))</f>
        <v/>
      </c>
      <c r="H4785" s="54">
        <f>IF($B4785="","",IF(AND($D4785&gt;=Настройки!$B$5,$D4785&lt;=Настройки!$B$6),$E4785,0))</f>
        <v/>
      </c>
      <c r="I4785" s="54">
        <f>IF($B4785="","",$G4785+$H4785-$J4785)</f>
        <v/>
      </c>
      <c r="J4785" s="54">
        <f>IF($B4785="","",MAX(0,$E4785-MAX(0,SUMIFS(Тех_Движение!$G$2:$G$5111,Тех_Движение!$D$2:$D$5111,$C4785,Тех_Движение!$B$2:$B$5111,"&lt;="&amp;Настройки!$B$6)-$F4785)))</f>
        <v/>
      </c>
      <c r="K4785" s="54">
        <f>IF(OR($B4785="",K$3&lt;$D4785+Настройки!$B$7),0,MAX(0,$E4785-MAX(0,SUMIFS(Тех_Движение!$G$2:$G$5111,Тех_Движение!$D$2:$D$5111,$C4785,Тех_Движение!$B$2:$B$5111,"&lt;="&amp;K$3)-$F4785)))</f>
        <v/>
      </c>
      <c r="L4785" s="54">
        <f>IF(OR($B4785="",L$3&lt;$D4785+Настройки!$B$7),0,MAX(0,$E4785-MAX(0,SUMIFS(Тех_Движение!$G$2:$G$5111,Тех_Движение!$D$2:$D$5111,$C4785,Тех_Движение!$B$2:$B$5111,"&lt;="&amp;L$3)-$F4785)))</f>
        <v/>
      </c>
      <c r="M4785" s="54">
        <f>IF(OR($B4785="",M$3&lt;$D4785+Настройки!$B$7),0,MAX(0,$E4785-MAX(0,SUMIFS(Тех_Движение!$G$2:$G$5111,Тех_Движение!$D$2:$D$5111,$C4785,Тех_Движение!$B$2:$B$5111,"&lt;="&amp;M$3)-$F4785)))</f>
        <v/>
      </c>
      <c r="N4785" s="54">
        <f>IF(OR($B4785="",N$3&lt;$D4785+Настройки!$B$7),0,MAX(0,$E4785-MAX(0,SUMIFS(Тех_Движение!$G$2:$G$5111,Тех_Движение!$D$2:$D$5111,$C4785,Тех_Движение!$B$2:$B$5111,"&lt;="&amp;N$3)-$F4785)))</f>
        <v/>
      </c>
      <c r="O4785" s="54">
        <f>IF(OR($B4785="",O$3&lt;$D4785+Настройки!$B$7),0,MAX(0,$E4785-MAX(0,SUMIFS(Тех_Движение!$G$2:$G$5111,Тех_Движение!$D$2:$D$5111,$C4785,Тех_Движение!$B$2:$B$5111,"&lt;="&amp;O$3)-$F4785)))</f>
        <v/>
      </c>
      <c r="P4785" s="54">
        <f>IF(OR($B4785="",P$3&lt;$D4785+Настройки!$B$7),0,MAX(0,$E4785-MAX(0,SUMIFS(Тех_Движение!$G$2:$G$5111,Тех_Движение!$D$2:$D$5111,$C4785,Тех_Движение!$B$2:$B$5111,"&lt;="&amp;P$3)-$F4785)))</f>
        <v/>
      </c>
      <c r="Q4785" s="54">
        <f>IF(OR($B4785="",Q$3&lt;$D4785+Настройки!$B$7),0,MAX(0,$E4785-MAX(0,SUMIFS(Тех_Движение!$G$2:$G$5111,Тех_Движение!$D$2:$D$5111,$C4785,Тех_Движение!$B$2:$B$5111,"&lt;="&amp;Q$3)-$F4785)))</f>
        <v/>
      </c>
      <c r="R4785" s="54">
        <f>IF($B4785="","",SUM($K4785:$Q4785))</f>
        <v/>
      </c>
      <c r="S4785" s="56">
        <f>IF($B4785="","",VLOOKUP($C4785,Настройки!$A$11:$L$17,9,FALSE))</f>
        <v/>
      </c>
      <c r="T4785" s="56">
        <f>IF($B4785="","",$R4785*$S4785)</f>
        <v/>
      </c>
    </row>
    <row r="4786">
      <c r="A4786" s="20">
        <f>Тех_Движение!$A$4783</f>
        <v/>
      </c>
      <c r="B4786" s="20">
        <f>IF(Тех_Движение!$F$4783&gt;0,Тех_Движение!$I$4783,"")</f>
        <v/>
      </c>
      <c r="C4786" s="20">
        <f>IF($B4786="","",Тех_Движение!$D$4783)</f>
        <v/>
      </c>
      <c r="D4786" s="42">
        <f>IF($B4786="","",Тех_Движение!$B$4783)</f>
        <v/>
      </c>
      <c r="E4786" s="54">
        <f>IF($B4786="","",Тех_Движение!$F$4783)</f>
        <v/>
      </c>
      <c r="F4786" s="54">
        <f>IF($B4786="","",SUMIFS($E$5:$E4785,$C$5:$C4785,$C4786))</f>
        <v/>
      </c>
      <c r="G4786" s="54">
        <f>IF($B4786="","",MAX(0,$E4786-MAX(0,SUMIFS(Тех_Движение!$G$2:$G$5111,Тех_Движение!$D$2:$D$5111,$C4786,Тех_Движение!$B$2:$B$5111,"&lt;="&amp;Настройки!$B$5-1)-$F4786)))</f>
        <v/>
      </c>
      <c r="H4786" s="54">
        <f>IF($B4786="","",IF(AND($D4786&gt;=Настройки!$B$5,$D4786&lt;=Настройки!$B$6),$E4786,0))</f>
        <v/>
      </c>
      <c r="I4786" s="54">
        <f>IF($B4786="","",$G4786+$H4786-$J4786)</f>
        <v/>
      </c>
      <c r="J4786" s="54">
        <f>IF($B4786="","",MAX(0,$E4786-MAX(0,SUMIFS(Тех_Движение!$G$2:$G$5111,Тех_Движение!$D$2:$D$5111,$C4786,Тех_Движение!$B$2:$B$5111,"&lt;="&amp;Настройки!$B$6)-$F4786)))</f>
        <v/>
      </c>
      <c r="K4786" s="54">
        <f>IF(OR($B4786="",K$3&lt;$D4786+Настройки!$B$7),0,MAX(0,$E4786-MAX(0,SUMIFS(Тех_Движение!$G$2:$G$5111,Тех_Движение!$D$2:$D$5111,$C4786,Тех_Движение!$B$2:$B$5111,"&lt;="&amp;K$3)-$F4786)))</f>
        <v/>
      </c>
      <c r="L4786" s="54">
        <f>IF(OR($B4786="",L$3&lt;$D4786+Настройки!$B$7),0,MAX(0,$E4786-MAX(0,SUMIFS(Тех_Движение!$G$2:$G$5111,Тех_Движение!$D$2:$D$5111,$C4786,Тех_Движение!$B$2:$B$5111,"&lt;="&amp;L$3)-$F4786)))</f>
        <v/>
      </c>
      <c r="M4786" s="54">
        <f>IF(OR($B4786="",M$3&lt;$D4786+Настройки!$B$7),0,MAX(0,$E4786-MAX(0,SUMIFS(Тех_Движение!$G$2:$G$5111,Тех_Движение!$D$2:$D$5111,$C4786,Тех_Движение!$B$2:$B$5111,"&lt;="&amp;M$3)-$F4786)))</f>
        <v/>
      </c>
      <c r="N4786" s="54">
        <f>IF(OR($B4786="",N$3&lt;$D4786+Настройки!$B$7),0,MAX(0,$E4786-MAX(0,SUMIFS(Тех_Движение!$G$2:$G$5111,Тех_Движение!$D$2:$D$5111,$C4786,Тех_Движение!$B$2:$B$5111,"&lt;="&amp;N$3)-$F4786)))</f>
        <v/>
      </c>
      <c r="O4786" s="54">
        <f>IF(OR($B4786="",O$3&lt;$D4786+Настройки!$B$7),0,MAX(0,$E4786-MAX(0,SUMIFS(Тех_Движение!$G$2:$G$5111,Тех_Движение!$D$2:$D$5111,$C4786,Тех_Движение!$B$2:$B$5111,"&lt;="&amp;O$3)-$F4786)))</f>
        <v/>
      </c>
      <c r="P4786" s="54">
        <f>IF(OR($B4786="",P$3&lt;$D4786+Настройки!$B$7),0,MAX(0,$E4786-MAX(0,SUMIFS(Тех_Движение!$G$2:$G$5111,Тех_Движение!$D$2:$D$5111,$C4786,Тех_Движение!$B$2:$B$5111,"&lt;="&amp;P$3)-$F4786)))</f>
        <v/>
      </c>
      <c r="Q4786" s="54">
        <f>IF(OR($B4786="",Q$3&lt;$D4786+Настройки!$B$7),0,MAX(0,$E4786-MAX(0,SUMIFS(Тех_Движение!$G$2:$G$5111,Тех_Движение!$D$2:$D$5111,$C4786,Тех_Движение!$B$2:$B$5111,"&lt;="&amp;Q$3)-$F4786)))</f>
        <v/>
      </c>
      <c r="R4786" s="54">
        <f>IF($B4786="","",SUM($K4786:$Q4786))</f>
        <v/>
      </c>
      <c r="S4786" s="56">
        <f>IF($B4786="","",VLOOKUP($C4786,Настройки!$A$11:$L$17,9,FALSE))</f>
        <v/>
      </c>
      <c r="T4786" s="56">
        <f>IF($B4786="","",$R4786*$S4786)</f>
        <v/>
      </c>
    </row>
    <row r="4787">
      <c r="A4787" s="20">
        <f>Тех_Движение!$A$4784</f>
        <v/>
      </c>
      <c r="B4787" s="20">
        <f>IF(Тех_Движение!$F$4784&gt;0,Тех_Движение!$I$4784,"")</f>
        <v/>
      </c>
      <c r="C4787" s="20">
        <f>IF($B4787="","",Тех_Движение!$D$4784)</f>
        <v/>
      </c>
      <c r="D4787" s="42">
        <f>IF($B4787="","",Тех_Движение!$B$4784)</f>
        <v/>
      </c>
      <c r="E4787" s="54">
        <f>IF($B4787="","",Тех_Движение!$F$4784)</f>
        <v/>
      </c>
      <c r="F4787" s="54">
        <f>IF($B4787="","",SUMIFS($E$5:$E4786,$C$5:$C4786,$C4787))</f>
        <v/>
      </c>
      <c r="G4787" s="54">
        <f>IF($B4787="","",MAX(0,$E4787-MAX(0,SUMIFS(Тех_Движение!$G$2:$G$5111,Тех_Движение!$D$2:$D$5111,$C4787,Тех_Движение!$B$2:$B$5111,"&lt;="&amp;Настройки!$B$5-1)-$F4787)))</f>
        <v/>
      </c>
      <c r="H4787" s="54">
        <f>IF($B4787="","",IF(AND($D4787&gt;=Настройки!$B$5,$D4787&lt;=Настройки!$B$6),$E4787,0))</f>
        <v/>
      </c>
      <c r="I4787" s="54">
        <f>IF($B4787="","",$G4787+$H4787-$J4787)</f>
        <v/>
      </c>
      <c r="J4787" s="54">
        <f>IF($B4787="","",MAX(0,$E4787-MAX(0,SUMIFS(Тех_Движение!$G$2:$G$5111,Тех_Движение!$D$2:$D$5111,$C4787,Тех_Движение!$B$2:$B$5111,"&lt;="&amp;Настройки!$B$6)-$F4787)))</f>
        <v/>
      </c>
      <c r="K4787" s="54">
        <f>IF(OR($B4787="",K$3&lt;$D4787+Настройки!$B$7),0,MAX(0,$E4787-MAX(0,SUMIFS(Тех_Движение!$G$2:$G$5111,Тех_Движение!$D$2:$D$5111,$C4787,Тех_Движение!$B$2:$B$5111,"&lt;="&amp;K$3)-$F4787)))</f>
        <v/>
      </c>
      <c r="L4787" s="54">
        <f>IF(OR($B4787="",L$3&lt;$D4787+Настройки!$B$7),0,MAX(0,$E4787-MAX(0,SUMIFS(Тех_Движение!$G$2:$G$5111,Тех_Движение!$D$2:$D$5111,$C4787,Тех_Движение!$B$2:$B$5111,"&lt;="&amp;L$3)-$F4787)))</f>
        <v/>
      </c>
      <c r="M4787" s="54">
        <f>IF(OR($B4787="",M$3&lt;$D4787+Настройки!$B$7),0,MAX(0,$E4787-MAX(0,SUMIFS(Тех_Движение!$G$2:$G$5111,Тех_Движение!$D$2:$D$5111,$C4787,Тех_Движение!$B$2:$B$5111,"&lt;="&amp;M$3)-$F4787)))</f>
        <v/>
      </c>
      <c r="N4787" s="54">
        <f>IF(OR($B4787="",N$3&lt;$D4787+Настройки!$B$7),0,MAX(0,$E4787-MAX(0,SUMIFS(Тех_Движение!$G$2:$G$5111,Тех_Движение!$D$2:$D$5111,$C4787,Тех_Движение!$B$2:$B$5111,"&lt;="&amp;N$3)-$F4787)))</f>
        <v/>
      </c>
      <c r="O4787" s="54">
        <f>IF(OR($B4787="",O$3&lt;$D4787+Настройки!$B$7),0,MAX(0,$E4787-MAX(0,SUMIFS(Тех_Движение!$G$2:$G$5111,Тех_Движение!$D$2:$D$5111,$C4787,Тех_Движение!$B$2:$B$5111,"&lt;="&amp;O$3)-$F4787)))</f>
        <v/>
      </c>
      <c r="P4787" s="54">
        <f>IF(OR($B4787="",P$3&lt;$D4787+Настройки!$B$7),0,MAX(0,$E4787-MAX(0,SUMIFS(Тех_Движение!$G$2:$G$5111,Тех_Движение!$D$2:$D$5111,$C4787,Тех_Движение!$B$2:$B$5111,"&lt;="&amp;P$3)-$F4787)))</f>
        <v/>
      </c>
      <c r="Q4787" s="54">
        <f>IF(OR($B4787="",Q$3&lt;$D4787+Настройки!$B$7),0,MAX(0,$E4787-MAX(0,SUMIFS(Тех_Движение!$G$2:$G$5111,Тех_Движение!$D$2:$D$5111,$C4787,Тех_Движение!$B$2:$B$5111,"&lt;="&amp;Q$3)-$F4787)))</f>
        <v/>
      </c>
      <c r="R4787" s="54">
        <f>IF($B4787="","",SUM($K4787:$Q4787))</f>
        <v/>
      </c>
      <c r="S4787" s="56">
        <f>IF($B4787="","",VLOOKUP($C4787,Настройки!$A$11:$L$17,9,FALSE))</f>
        <v/>
      </c>
      <c r="T4787" s="56">
        <f>IF($B4787="","",$R4787*$S4787)</f>
        <v/>
      </c>
    </row>
    <row r="4788">
      <c r="A4788" s="20">
        <f>Тех_Движение!$A$4785</f>
        <v/>
      </c>
      <c r="B4788" s="20">
        <f>IF(Тех_Движение!$F$4785&gt;0,Тех_Движение!$I$4785,"")</f>
        <v/>
      </c>
      <c r="C4788" s="20">
        <f>IF($B4788="","",Тех_Движение!$D$4785)</f>
        <v/>
      </c>
      <c r="D4788" s="42">
        <f>IF($B4788="","",Тех_Движение!$B$4785)</f>
        <v/>
      </c>
      <c r="E4788" s="54">
        <f>IF($B4788="","",Тех_Движение!$F$4785)</f>
        <v/>
      </c>
      <c r="F4788" s="54">
        <f>IF($B4788="","",SUMIFS($E$5:$E4787,$C$5:$C4787,$C4788))</f>
        <v/>
      </c>
      <c r="G4788" s="54">
        <f>IF($B4788="","",MAX(0,$E4788-MAX(0,SUMIFS(Тех_Движение!$G$2:$G$5111,Тех_Движение!$D$2:$D$5111,$C4788,Тех_Движение!$B$2:$B$5111,"&lt;="&amp;Настройки!$B$5-1)-$F4788)))</f>
        <v/>
      </c>
      <c r="H4788" s="54">
        <f>IF($B4788="","",IF(AND($D4788&gt;=Настройки!$B$5,$D4788&lt;=Настройки!$B$6),$E4788,0))</f>
        <v/>
      </c>
      <c r="I4788" s="54">
        <f>IF($B4788="","",$G4788+$H4788-$J4788)</f>
        <v/>
      </c>
      <c r="J4788" s="54">
        <f>IF($B4788="","",MAX(0,$E4788-MAX(0,SUMIFS(Тех_Движение!$G$2:$G$5111,Тех_Движение!$D$2:$D$5111,$C4788,Тех_Движение!$B$2:$B$5111,"&lt;="&amp;Настройки!$B$6)-$F4788)))</f>
        <v/>
      </c>
      <c r="K4788" s="54">
        <f>IF(OR($B4788="",K$3&lt;$D4788+Настройки!$B$7),0,MAX(0,$E4788-MAX(0,SUMIFS(Тех_Движение!$G$2:$G$5111,Тех_Движение!$D$2:$D$5111,$C4788,Тех_Движение!$B$2:$B$5111,"&lt;="&amp;K$3)-$F4788)))</f>
        <v/>
      </c>
      <c r="L4788" s="54">
        <f>IF(OR($B4788="",L$3&lt;$D4788+Настройки!$B$7),0,MAX(0,$E4788-MAX(0,SUMIFS(Тех_Движение!$G$2:$G$5111,Тех_Движение!$D$2:$D$5111,$C4788,Тех_Движение!$B$2:$B$5111,"&lt;="&amp;L$3)-$F4788)))</f>
        <v/>
      </c>
      <c r="M4788" s="54">
        <f>IF(OR($B4788="",M$3&lt;$D4788+Настройки!$B$7),0,MAX(0,$E4788-MAX(0,SUMIFS(Тех_Движение!$G$2:$G$5111,Тех_Движение!$D$2:$D$5111,$C4788,Тех_Движение!$B$2:$B$5111,"&lt;="&amp;M$3)-$F4788)))</f>
        <v/>
      </c>
      <c r="N4788" s="54">
        <f>IF(OR($B4788="",N$3&lt;$D4788+Настройки!$B$7),0,MAX(0,$E4788-MAX(0,SUMIFS(Тех_Движение!$G$2:$G$5111,Тех_Движение!$D$2:$D$5111,$C4788,Тех_Движение!$B$2:$B$5111,"&lt;="&amp;N$3)-$F4788)))</f>
        <v/>
      </c>
      <c r="O4788" s="54">
        <f>IF(OR($B4788="",O$3&lt;$D4788+Настройки!$B$7),0,MAX(0,$E4788-MAX(0,SUMIFS(Тех_Движение!$G$2:$G$5111,Тех_Движение!$D$2:$D$5111,$C4788,Тех_Движение!$B$2:$B$5111,"&lt;="&amp;O$3)-$F4788)))</f>
        <v/>
      </c>
      <c r="P4788" s="54">
        <f>IF(OR($B4788="",P$3&lt;$D4788+Настройки!$B$7),0,MAX(0,$E4788-MAX(0,SUMIFS(Тех_Движение!$G$2:$G$5111,Тех_Движение!$D$2:$D$5111,$C4788,Тех_Движение!$B$2:$B$5111,"&lt;="&amp;P$3)-$F4788)))</f>
        <v/>
      </c>
      <c r="Q4788" s="54">
        <f>IF(OR($B4788="",Q$3&lt;$D4788+Настройки!$B$7),0,MAX(0,$E4788-MAX(0,SUMIFS(Тех_Движение!$G$2:$G$5111,Тех_Движение!$D$2:$D$5111,$C4788,Тех_Движение!$B$2:$B$5111,"&lt;="&amp;Q$3)-$F4788)))</f>
        <v/>
      </c>
      <c r="R4788" s="54">
        <f>IF($B4788="","",SUM($K4788:$Q4788))</f>
        <v/>
      </c>
      <c r="S4788" s="56">
        <f>IF($B4788="","",VLOOKUP($C4788,Настройки!$A$11:$L$17,9,FALSE))</f>
        <v/>
      </c>
      <c r="T4788" s="56">
        <f>IF($B4788="","",$R4788*$S4788)</f>
        <v/>
      </c>
    </row>
    <row r="4789">
      <c r="A4789" s="20">
        <f>Тех_Движение!$A$4786</f>
        <v/>
      </c>
      <c r="B4789" s="20">
        <f>IF(Тех_Движение!$F$4786&gt;0,Тех_Движение!$I$4786,"")</f>
        <v/>
      </c>
      <c r="C4789" s="20">
        <f>IF($B4789="","",Тех_Движение!$D$4786)</f>
        <v/>
      </c>
      <c r="D4789" s="42">
        <f>IF($B4789="","",Тех_Движение!$B$4786)</f>
        <v/>
      </c>
      <c r="E4789" s="54">
        <f>IF($B4789="","",Тех_Движение!$F$4786)</f>
        <v/>
      </c>
      <c r="F4789" s="54">
        <f>IF($B4789="","",SUMIFS($E$5:$E4788,$C$5:$C4788,$C4789))</f>
        <v/>
      </c>
      <c r="G4789" s="54">
        <f>IF($B4789="","",MAX(0,$E4789-MAX(0,SUMIFS(Тех_Движение!$G$2:$G$5111,Тех_Движение!$D$2:$D$5111,$C4789,Тех_Движение!$B$2:$B$5111,"&lt;="&amp;Настройки!$B$5-1)-$F4789)))</f>
        <v/>
      </c>
      <c r="H4789" s="54">
        <f>IF($B4789="","",IF(AND($D4789&gt;=Настройки!$B$5,$D4789&lt;=Настройки!$B$6),$E4789,0))</f>
        <v/>
      </c>
      <c r="I4789" s="54">
        <f>IF($B4789="","",$G4789+$H4789-$J4789)</f>
        <v/>
      </c>
      <c r="J4789" s="54">
        <f>IF($B4789="","",MAX(0,$E4789-MAX(0,SUMIFS(Тех_Движение!$G$2:$G$5111,Тех_Движение!$D$2:$D$5111,$C4789,Тех_Движение!$B$2:$B$5111,"&lt;="&amp;Настройки!$B$6)-$F4789)))</f>
        <v/>
      </c>
      <c r="K4789" s="54">
        <f>IF(OR($B4789="",K$3&lt;$D4789+Настройки!$B$7),0,MAX(0,$E4789-MAX(0,SUMIFS(Тех_Движение!$G$2:$G$5111,Тех_Движение!$D$2:$D$5111,$C4789,Тех_Движение!$B$2:$B$5111,"&lt;="&amp;K$3)-$F4789)))</f>
        <v/>
      </c>
      <c r="L4789" s="54">
        <f>IF(OR($B4789="",L$3&lt;$D4789+Настройки!$B$7),0,MAX(0,$E4789-MAX(0,SUMIFS(Тех_Движение!$G$2:$G$5111,Тех_Движение!$D$2:$D$5111,$C4789,Тех_Движение!$B$2:$B$5111,"&lt;="&amp;L$3)-$F4789)))</f>
        <v/>
      </c>
      <c r="M4789" s="54">
        <f>IF(OR($B4789="",M$3&lt;$D4789+Настройки!$B$7),0,MAX(0,$E4789-MAX(0,SUMIFS(Тех_Движение!$G$2:$G$5111,Тех_Движение!$D$2:$D$5111,$C4789,Тех_Движение!$B$2:$B$5111,"&lt;="&amp;M$3)-$F4789)))</f>
        <v/>
      </c>
      <c r="N4789" s="54">
        <f>IF(OR($B4789="",N$3&lt;$D4789+Настройки!$B$7),0,MAX(0,$E4789-MAX(0,SUMIFS(Тех_Движение!$G$2:$G$5111,Тех_Движение!$D$2:$D$5111,$C4789,Тех_Движение!$B$2:$B$5111,"&lt;="&amp;N$3)-$F4789)))</f>
        <v/>
      </c>
      <c r="O4789" s="54">
        <f>IF(OR($B4789="",O$3&lt;$D4789+Настройки!$B$7),0,MAX(0,$E4789-MAX(0,SUMIFS(Тех_Движение!$G$2:$G$5111,Тех_Движение!$D$2:$D$5111,$C4789,Тех_Движение!$B$2:$B$5111,"&lt;="&amp;O$3)-$F4789)))</f>
        <v/>
      </c>
      <c r="P4789" s="54">
        <f>IF(OR($B4789="",P$3&lt;$D4789+Настройки!$B$7),0,MAX(0,$E4789-MAX(0,SUMIFS(Тех_Движение!$G$2:$G$5111,Тех_Движение!$D$2:$D$5111,$C4789,Тех_Движение!$B$2:$B$5111,"&lt;="&amp;P$3)-$F4789)))</f>
        <v/>
      </c>
      <c r="Q4789" s="54">
        <f>IF(OR($B4789="",Q$3&lt;$D4789+Настройки!$B$7),0,MAX(0,$E4789-MAX(0,SUMIFS(Тех_Движение!$G$2:$G$5111,Тех_Движение!$D$2:$D$5111,$C4789,Тех_Движение!$B$2:$B$5111,"&lt;="&amp;Q$3)-$F4789)))</f>
        <v/>
      </c>
      <c r="R4789" s="54">
        <f>IF($B4789="","",SUM($K4789:$Q4789))</f>
        <v/>
      </c>
      <c r="S4789" s="56">
        <f>IF($B4789="","",VLOOKUP($C4789,Настройки!$A$11:$L$17,9,FALSE))</f>
        <v/>
      </c>
      <c r="T4789" s="56">
        <f>IF($B4789="","",$R4789*$S4789)</f>
        <v/>
      </c>
    </row>
    <row r="4790">
      <c r="A4790" s="20">
        <f>Тех_Движение!$A$4787</f>
        <v/>
      </c>
      <c r="B4790" s="20">
        <f>IF(Тех_Движение!$F$4787&gt;0,Тех_Движение!$I$4787,"")</f>
        <v/>
      </c>
      <c r="C4790" s="20">
        <f>IF($B4790="","",Тех_Движение!$D$4787)</f>
        <v/>
      </c>
      <c r="D4790" s="42">
        <f>IF($B4790="","",Тех_Движение!$B$4787)</f>
        <v/>
      </c>
      <c r="E4790" s="54">
        <f>IF($B4790="","",Тех_Движение!$F$4787)</f>
        <v/>
      </c>
      <c r="F4790" s="54">
        <f>IF($B4790="","",SUMIFS($E$5:$E4789,$C$5:$C4789,$C4790))</f>
        <v/>
      </c>
      <c r="G4790" s="54">
        <f>IF($B4790="","",MAX(0,$E4790-MAX(0,SUMIFS(Тех_Движение!$G$2:$G$5111,Тех_Движение!$D$2:$D$5111,$C4790,Тех_Движение!$B$2:$B$5111,"&lt;="&amp;Настройки!$B$5-1)-$F4790)))</f>
        <v/>
      </c>
      <c r="H4790" s="54">
        <f>IF($B4790="","",IF(AND($D4790&gt;=Настройки!$B$5,$D4790&lt;=Настройки!$B$6),$E4790,0))</f>
        <v/>
      </c>
      <c r="I4790" s="54">
        <f>IF($B4790="","",$G4790+$H4790-$J4790)</f>
        <v/>
      </c>
      <c r="J4790" s="54">
        <f>IF($B4790="","",MAX(0,$E4790-MAX(0,SUMIFS(Тех_Движение!$G$2:$G$5111,Тех_Движение!$D$2:$D$5111,$C4790,Тех_Движение!$B$2:$B$5111,"&lt;="&amp;Настройки!$B$6)-$F4790)))</f>
        <v/>
      </c>
      <c r="K4790" s="54">
        <f>IF(OR($B4790="",K$3&lt;$D4790+Настройки!$B$7),0,MAX(0,$E4790-MAX(0,SUMIFS(Тех_Движение!$G$2:$G$5111,Тех_Движение!$D$2:$D$5111,$C4790,Тех_Движение!$B$2:$B$5111,"&lt;="&amp;K$3)-$F4790)))</f>
        <v/>
      </c>
      <c r="L4790" s="54">
        <f>IF(OR($B4790="",L$3&lt;$D4790+Настройки!$B$7),0,MAX(0,$E4790-MAX(0,SUMIFS(Тех_Движение!$G$2:$G$5111,Тех_Движение!$D$2:$D$5111,$C4790,Тех_Движение!$B$2:$B$5111,"&lt;="&amp;L$3)-$F4790)))</f>
        <v/>
      </c>
      <c r="M4790" s="54">
        <f>IF(OR($B4790="",M$3&lt;$D4790+Настройки!$B$7),0,MAX(0,$E4790-MAX(0,SUMIFS(Тех_Движение!$G$2:$G$5111,Тех_Движение!$D$2:$D$5111,$C4790,Тех_Движение!$B$2:$B$5111,"&lt;="&amp;M$3)-$F4790)))</f>
        <v/>
      </c>
      <c r="N4790" s="54">
        <f>IF(OR($B4790="",N$3&lt;$D4790+Настройки!$B$7),0,MAX(0,$E4790-MAX(0,SUMIFS(Тех_Движение!$G$2:$G$5111,Тех_Движение!$D$2:$D$5111,$C4790,Тех_Движение!$B$2:$B$5111,"&lt;="&amp;N$3)-$F4790)))</f>
        <v/>
      </c>
      <c r="O4790" s="54">
        <f>IF(OR($B4790="",O$3&lt;$D4790+Настройки!$B$7),0,MAX(0,$E4790-MAX(0,SUMIFS(Тех_Движение!$G$2:$G$5111,Тех_Движение!$D$2:$D$5111,$C4790,Тех_Движение!$B$2:$B$5111,"&lt;="&amp;O$3)-$F4790)))</f>
        <v/>
      </c>
      <c r="P4790" s="54">
        <f>IF(OR($B4790="",P$3&lt;$D4790+Настройки!$B$7),0,MAX(0,$E4790-MAX(0,SUMIFS(Тех_Движение!$G$2:$G$5111,Тех_Движение!$D$2:$D$5111,$C4790,Тех_Движение!$B$2:$B$5111,"&lt;="&amp;P$3)-$F4790)))</f>
        <v/>
      </c>
      <c r="Q4790" s="54">
        <f>IF(OR($B4790="",Q$3&lt;$D4790+Настройки!$B$7),0,MAX(0,$E4790-MAX(0,SUMIFS(Тех_Движение!$G$2:$G$5111,Тех_Движение!$D$2:$D$5111,$C4790,Тех_Движение!$B$2:$B$5111,"&lt;="&amp;Q$3)-$F4790)))</f>
        <v/>
      </c>
      <c r="R4790" s="54">
        <f>IF($B4790="","",SUM($K4790:$Q4790))</f>
        <v/>
      </c>
      <c r="S4790" s="56">
        <f>IF($B4790="","",VLOOKUP($C4790,Настройки!$A$11:$L$17,9,FALSE))</f>
        <v/>
      </c>
      <c r="T4790" s="56">
        <f>IF($B4790="","",$R4790*$S4790)</f>
        <v/>
      </c>
    </row>
    <row r="4791">
      <c r="A4791" s="20">
        <f>Тех_Движение!$A$4788</f>
        <v/>
      </c>
      <c r="B4791" s="20">
        <f>IF(Тех_Движение!$F$4788&gt;0,Тех_Движение!$I$4788,"")</f>
        <v/>
      </c>
      <c r="C4791" s="20">
        <f>IF($B4791="","",Тех_Движение!$D$4788)</f>
        <v/>
      </c>
      <c r="D4791" s="42">
        <f>IF($B4791="","",Тех_Движение!$B$4788)</f>
        <v/>
      </c>
      <c r="E4791" s="54">
        <f>IF($B4791="","",Тех_Движение!$F$4788)</f>
        <v/>
      </c>
      <c r="F4791" s="54">
        <f>IF($B4791="","",SUMIFS($E$5:$E4790,$C$5:$C4790,$C4791))</f>
        <v/>
      </c>
      <c r="G4791" s="54">
        <f>IF($B4791="","",MAX(0,$E4791-MAX(0,SUMIFS(Тех_Движение!$G$2:$G$5111,Тех_Движение!$D$2:$D$5111,$C4791,Тех_Движение!$B$2:$B$5111,"&lt;="&amp;Настройки!$B$5-1)-$F4791)))</f>
        <v/>
      </c>
      <c r="H4791" s="54">
        <f>IF($B4791="","",IF(AND($D4791&gt;=Настройки!$B$5,$D4791&lt;=Настройки!$B$6),$E4791,0))</f>
        <v/>
      </c>
      <c r="I4791" s="54">
        <f>IF($B4791="","",$G4791+$H4791-$J4791)</f>
        <v/>
      </c>
      <c r="J4791" s="54">
        <f>IF($B4791="","",MAX(0,$E4791-MAX(0,SUMIFS(Тех_Движение!$G$2:$G$5111,Тех_Движение!$D$2:$D$5111,$C4791,Тех_Движение!$B$2:$B$5111,"&lt;="&amp;Настройки!$B$6)-$F4791)))</f>
        <v/>
      </c>
      <c r="K4791" s="54">
        <f>IF(OR($B4791="",K$3&lt;$D4791+Настройки!$B$7),0,MAX(0,$E4791-MAX(0,SUMIFS(Тех_Движение!$G$2:$G$5111,Тех_Движение!$D$2:$D$5111,$C4791,Тех_Движение!$B$2:$B$5111,"&lt;="&amp;K$3)-$F4791)))</f>
        <v/>
      </c>
      <c r="L4791" s="54">
        <f>IF(OR($B4791="",L$3&lt;$D4791+Настройки!$B$7),0,MAX(0,$E4791-MAX(0,SUMIFS(Тех_Движение!$G$2:$G$5111,Тех_Движение!$D$2:$D$5111,$C4791,Тех_Движение!$B$2:$B$5111,"&lt;="&amp;L$3)-$F4791)))</f>
        <v/>
      </c>
      <c r="M4791" s="54">
        <f>IF(OR($B4791="",M$3&lt;$D4791+Настройки!$B$7),0,MAX(0,$E4791-MAX(0,SUMIFS(Тех_Движение!$G$2:$G$5111,Тех_Движение!$D$2:$D$5111,$C4791,Тех_Движение!$B$2:$B$5111,"&lt;="&amp;M$3)-$F4791)))</f>
        <v/>
      </c>
      <c r="N4791" s="54">
        <f>IF(OR($B4791="",N$3&lt;$D4791+Настройки!$B$7),0,MAX(0,$E4791-MAX(0,SUMIFS(Тех_Движение!$G$2:$G$5111,Тех_Движение!$D$2:$D$5111,$C4791,Тех_Движение!$B$2:$B$5111,"&lt;="&amp;N$3)-$F4791)))</f>
        <v/>
      </c>
      <c r="O4791" s="54">
        <f>IF(OR($B4791="",O$3&lt;$D4791+Настройки!$B$7),0,MAX(0,$E4791-MAX(0,SUMIFS(Тех_Движение!$G$2:$G$5111,Тех_Движение!$D$2:$D$5111,$C4791,Тех_Движение!$B$2:$B$5111,"&lt;="&amp;O$3)-$F4791)))</f>
        <v/>
      </c>
      <c r="P4791" s="54">
        <f>IF(OR($B4791="",P$3&lt;$D4791+Настройки!$B$7),0,MAX(0,$E4791-MAX(0,SUMIFS(Тех_Движение!$G$2:$G$5111,Тех_Движение!$D$2:$D$5111,$C4791,Тех_Движение!$B$2:$B$5111,"&lt;="&amp;P$3)-$F4791)))</f>
        <v/>
      </c>
      <c r="Q4791" s="54">
        <f>IF(OR($B4791="",Q$3&lt;$D4791+Настройки!$B$7),0,MAX(0,$E4791-MAX(0,SUMIFS(Тех_Движение!$G$2:$G$5111,Тех_Движение!$D$2:$D$5111,$C4791,Тех_Движение!$B$2:$B$5111,"&lt;="&amp;Q$3)-$F4791)))</f>
        <v/>
      </c>
      <c r="R4791" s="54">
        <f>IF($B4791="","",SUM($K4791:$Q4791))</f>
        <v/>
      </c>
      <c r="S4791" s="56">
        <f>IF($B4791="","",VLOOKUP($C4791,Настройки!$A$11:$L$17,9,FALSE))</f>
        <v/>
      </c>
      <c r="T4791" s="56">
        <f>IF($B4791="","",$R4791*$S4791)</f>
        <v/>
      </c>
    </row>
    <row r="4792">
      <c r="A4792" s="20">
        <f>Тех_Движение!$A$4789</f>
        <v/>
      </c>
      <c r="B4792" s="20">
        <f>IF(Тех_Движение!$F$4789&gt;0,Тех_Движение!$I$4789,"")</f>
        <v/>
      </c>
      <c r="C4792" s="20">
        <f>IF($B4792="","",Тех_Движение!$D$4789)</f>
        <v/>
      </c>
      <c r="D4792" s="42">
        <f>IF($B4792="","",Тех_Движение!$B$4789)</f>
        <v/>
      </c>
      <c r="E4792" s="54">
        <f>IF($B4792="","",Тех_Движение!$F$4789)</f>
        <v/>
      </c>
      <c r="F4792" s="54">
        <f>IF($B4792="","",SUMIFS($E$5:$E4791,$C$5:$C4791,$C4792))</f>
        <v/>
      </c>
      <c r="G4792" s="54">
        <f>IF($B4792="","",MAX(0,$E4792-MAX(0,SUMIFS(Тех_Движение!$G$2:$G$5111,Тех_Движение!$D$2:$D$5111,$C4792,Тех_Движение!$B$2:$B$5111,"&lt;="&amp;Настройки!$B$5-1)-$F4792)))</f>
        <v/>
      </c>
      <c r="H4792" s="54">
        <f>IF($B4792="","",IF(AND($D4792&gt;=Настройки!$B$5,$D4792&lt;=Настройки!$B$6),$E4792,0))</f>
        <v/>
      </c>
      <c r="I4792" s="54">
        <f>IF($B4792="","",$G4792+$H4792-$J4792)</f>
        <v/>
      </c>
      <c r="J4792" s="54">
        <f>IF($B4792="","",MAX(0,$E4792-MAX(0,SUMIFS(Тех_Движение!$G$2:$G$5111,Тех_Движение!$D$2:$D$5111,$C4792,Тех_Движение!$B$2:$B$5111,"&lt;="&amp;Настройки!$B$6)-$F4792)))</f>
        <v/>
      </c>
      <c r="K4792" s="54">
        <f>IF(OR($B4792="",K$3&lt;$D4792+Настройки!$B$7),0,MAX(0,$E4792-MAX(0,SUMIFS(Тех_Движение!$G$2:$G$5111,Тех_Движение!$D$2:$D$5111,$C4792,Тех_Движение!$B$2:$B$5111,"&lt;="&amp;K$3)-$F4792)))</f>
        <v/>
      </c>
      <c r="L4792" s="54">
        <f>IF(OR($B4792="",L$3&lt;$D4792+Настройки!$B$7),0,MAX(0,$E4792-MAX(0,SUMIFS(Тех_Движение!$G$2:$G$5111,Тех_Движение!$D$2:$D$5111,$C4792,Тех_Движение!$B$2:$B$5111,"&lt;="&amp;L$3)-$F4792)))</f>
        <v/>
      </c>
      <c r="M4792" s="54">
        <f>IF(OR($B4792="",M$3&lt;$D4792+Настройки!$B$7),0,MAX(0,$E4792-MAX(0,SUMIFS(Тех_Движение!$G$2:$G$5111,Тех_Движение!$D$2:$D$5111,$C4792,Тех_Движение!$B$2:$B$5111,"&lt;="&amp;M$3)-$F4792)))</f>
        <v/>
      </c>
      <c r="N4792" s="54">
        <f>IF(OR($B4792="",N$3&lt;$D4792+Настройки!$B$7),0,MAX(0,$E4792-MAX(0,SUMIFS(Тех_Движение!$G$2:$G$5111,Тех_Движение!$D$2:$D$5111,$C4792,Тех_Движение!$B$2:$B$5111,"&lt;="&amp;N$3)-$F4792)))</f>
        <v/>
      </c>
      <c r="O4792" s="54">
        <f>IF(OR($B4792="",O$3&lt;$D4792+Настройки!$B$7),0,MAX(0,$E4792-MAX(0,SUMIFS(Тех_Движение!$G$2:$G$5111,Тех_Движение!$D$2:$D$5111,$C4792,Тех_Движение!$B$2:$B$5111,"&lt;="&amp;O$3)-$F4792)))</f>
        <v/>
      </c>
      <c r="P4792" s="54">
        <f>IF(OR($B4792="",P$3&lt;$D4792+Настройки!$B$7),0,MAX(0,$E4792-MAX(0,SUMIFS(Тех_Движение!$G$2:$G$5111,Тех_Движение!$D$2:$D$5111,$C4792,Тех_Движение!$B$2:$B$5111,"&lt;="&amp;P$3)-$F4792)))</f>
        <v/>
      </c>
      <c r="Q4792" s="54">
        <f>IF(OR($B4792="",Q$3&lt;$D4792+Настройки!$B$7),0,MAX(0,$E4792-MAX(0,SUMIFS(Тех_Движение!$G$2:$G$5111,Тех_Движение!$D$2:$D$5111,$C4792,Тех_Движение!$B$2:$B$5111,"&lt;="&amp;Q$3)-$F4792)))</f>
        <v/>
      </c>
      <c r="R4792" s="54">
        <f>IF($B4792="","",SUM($K4792:$Q4792))</f>
        <v/>
      </c>
      <c r="S4792" s="56">
        <f>IF($B4792="","",VLOOKUP($C4792,Настройки!$A$11:$L$17,9,FALSE))</f>
        <v/>
      </c>
      <c r="T4792" s="56">
        <f>IF($B4792="","",$R4792*$S4792)</f>
        <v/>
      </c>
    </row>
    <row r="4793">
      <c r="A4793" s="20">
        <f>Тех_Движение!$A$4790</f>
        <v/>
      </c>
      <c r="B4793" s="20">
        <f>IF(Тех_Движение!$F$4790&gt;0,Тех_Движение!$I$4790,"")</f>
        <v/>
      </c>
      <c r="C4793" s="20">
        <f>IF($B4793="","",Тех_Движение!$D$4790)</f>
        <v/>
      </c>
      <c r="D4793" s="42">
        <f>IF($B4793="","",Тех_Движение!$B$4790)</f>
        <v/>
      </c>
      <c r="E4793" s="54">
        <f>IF($B4793="","",Тех_Движение!$F$4790)</f>
        <v/>
      </c>
      <c r="F4793" s="54">
        <f>IF($B4793="","",SUMIFS($E$5:$E4792,$C$5:$C4792,$C4793))</f>
        <v/>
      </c>
      <c r="G4793" s="54">
        <f>IF($B4793="","",MAX(0,$E4793-MAX(0,SUMIFS(Тех_Движение!$G$2:$G$5111,Тех_Движение!$D$2:$D$5111,$C4793,Тех_Движение!$B$2:$B$5111,"&lt;="&amp;Настройки!$B$5-1)-$F4793)))</f>
        <v/>
      </c>
      <c r="H4793" s="54">
        <f>IF($B4793="","",IF(AND($D4793&gt;=Настройки!$B$5,$D4793&lt;=Настройки!$B$6),$E4793,0))</f>
        <v/>
      </c>
      <c r="I4793" s="54">
        <f>IF($B4793="","",$G4793+$H4793-$J4793)</f>
        <v/>
      </c>
      <c r="J4793" s="54">
        <f>IF($B4793="","",MAX(0,$E4793-MAX(0,SUMIFS(Тех_Движение!$G$2:$G$5111,Тех_Движение!$D$2:$D$5111,$C4793,Тех_Движение!$B$2:$B$5111,"&lt;="&amp;Настройки!$B$6)-$F4793)))</f>
        <v/>
      </c>
      <c r="K4793" s="54">
        <f>IF(OR($B4793="",K$3&lt;$D4793+Настройки!$B$7),0,MAX(0,$E4793-MAX(0,SUMIFS(Тех_Движение!$G$2:$G$5111,Тех_Движение!$D$2:$D$5111,$C4793,Тех_Движение!$B$2:$B$5111,"&lt;="&amp;K$3)-$F4793)))</f>
        <v/>
      </c>
      <c r="L4793" s="54">
        <f>IF(OR($B4793="",L$3&lt;$D4793+Настройки!$B$7),0,MAX(0,$E4793-MAX(0,SUMIFS(Тех_Движение!$G$2:$G$5111,Тех_Движение!$D$2:$D$5111,$C4793,Тех_Движение!$B$2:$B$5111,"&lt;="&amp;L$3)-$F4793)))</f>
        <v/>
      </c>
      <c r="M4793" s="54">
        <f>IF(OR($B4793="",M$3&lt;$D4793+Настройки!$B$7),0,MAX(0,$E4793-MAX(0,SUMIFS(Тех_Движение!$G$2:$G$5111,Тех_Движение!$D$2:$D$5111,$C4793,Тех_Движение!$B$2:$B$5111,"&lt;="&amp;M$3)-$F4793)))</f>
        <v/>
      </c>
      <c r="N4793" s="54">
        <f>IF(OR($B4793="",N$3&lt;$D4793+Настройки!$B$7),0,MAX(0,$E4793-MAX(0,SUMIFS(Тех_Движение!$G$2:$G$5111,Тех_Движение!$D$2:$D$5111,$C4793,Тех_Движение!$B$2:$B$5111,"&lt;="&amp;N$3)-$F4793)))</f>
        <v/>
      </c>
      <c r="O4793" s="54">
        <f>IF(OR($B4793="",O$3&lt;$D4793+Настройки!$B$7),0,MAX(0,$E4793-MAX(0,SUMIFS(Тех_Движение!$G$2:$G$5111,Тех_Движение!$D$2:$D$5111,$C4793,Тех_Движение!$B$2:$B$5111,"&lt;="&amp;O$3)-$F4793)))</f>
        <v/>
      </c>
      <c r="P4793" s="54">
        <f>IF(OR($B4793="",P$3&lt;$D4793+Настройки!$B$7),0,MAX(0,$E4793-MAX(0,SUMIFS(Тех_Движение!$G$2:$G$5111,Тех_Движение!$D$2:$D$5111,$C4793,Тех_Движение!$B$2:$B$5111,"&lt;="&amp;P$3)-$F4793)))</f>
        <v/>
      </c>
      <c r="Q4793" s="54">
        <f>IF(OR($B4793="",Q$3&lt;$D4793+Настройки!$B$7),0,MAX(0,$E4793-MAX(0,SUMIFS(Тех_Движение!$G$2:$G$5111,Тех_Движение!$D$2:$D$5111,$C4793,Тех_Движение!$B$2:$B$5111,"&lt;="&amp;Q$3)-$F4793)))</f>
        <v/>
      </c>
      <c r="R4793" s="54">
        <f>IF($B4793="","",SUM($K4793:$Q4793))</f>
        <v/>
      </c>
      <c r="S4793" s="56">
        <f>IF($B4793="","",VLOOKUP($C4793,Настройки!$A$11:$L$17,9,FALSE))</f>
        <v/>
      </c>
      <c r="T4793" s="56">
        <f>IF($B4793="","",$R4793*$S4793)</f>
        <v/>
      </c>
    </row>
    <row r="4794">
      <c r="A4794" s="20">
        <f>Тех_Движение!$A$4791</f>
        <v/>
      </c>
      <c r="B4794" s="20">
        <f>IF(Тех_Движение!$F$4791&gt;0,Тех_Движение!$I$4791,"")</f>
        <v/>
      </c>
      <c r="C4794" s="20">
        <f>IF($B4794="","",Тех_Движение!$D$4791)</f>
        <v/>
      </c>
      <c r="D4794" s="42">
        <f>IF($B4794="","",Тех_Движение!$B$4791)</f>
        <v/>
      </c>
      <c r="E4794" s="54">
        <f>IF($B4794="","",Тех_Движение!$F$4791)</f>
        <v/>
      </c>
      <c r="F4794" s="54">
        <f>IF($B4794="","",SUMIFS($E$5:$E4793,$C$5:$C4793,$C4794))</f>
        <v/>
      </c>
      <c r="G4794" s="54">
        <f>IF($B4794="","",MAX(0,$E4794-MAX(0,SUMIFS(Тех_Движение!$G$2:$G$5111,Тех_Движение!$D$2:$D$5111,$C4794,Тех_Движение!$B$2:$B$5111,"&lt;="&amp;Настройки!$B$5-1)-$F4794)))</f>
        <v/>
      </c>
      <c r="H4794" s="54">
        <f>IF($B4794="","",IF(AND($D4794&gt;=Настройки!$B$5,$D4794&lt;=Настройки!$B$6),$E4794,0))</f>
        <v/>
      </c>
      <c r="I4794" s="54">
        <f>IF($B4794="","",$G4794+$H4794-$J4794)</f>
        <v/>
      </c>
      <c r="J4794" s="54">
        <f>IF($B4794="","",MAX(0,$E4794-MAX(0,SUMIFS(Тех_Движение!$G$2:$G$5111,Тех_Движение!$D$2:$D$5111,$C4794,Тех_Движение!$B$2:$B$5111,"&lt;="&amp;Настройки!$B$6)-$F4794)))</f>
        <v/>
      </c>
      <c r="K4794" s="54">
        <f>IF(OR($B4794="",K$3&lt;$D4794+Настройки!$B$7),0,MAX(0,$E4794-MAX(0,SUMIFS(Тех_Движение!$G$2:$G$5111,Тех_Движение!$D$2:$D$5111,$C4794,Тех_Движение!$B$2:$B$5111,"&lt;="&amp;K$3)-$F4794)))</f>
        <v/>
      </c>
      <c r="L4794" s="54">
        <f>IF(OR($B4794="",L$3&lt;$D4794+Настройки!$B$7),0,MAX(0,$E4794-MAX(0,SUMIFS(Тех_Движение!$G$2:$G$5111,Тех_Движение!$D$2:$D$5111,$C4794,Тех_Движение!$B$2:$B$5111,"&lt;="&amp;L$3)-$F4794)))</f>
        <v/>
      </c>
      <c r="M4794" s="54">
        <f>IF(OR($B4794="",M$3&lt;$D4794+Настройки!$B$7),0,MAX(0,$E4794-MAX(0,SUMIFS(Тех_Движение!$G$2:$G$5111,Тех_Движение!$D$2:$D$5111,$C4794,Тех_Движение!$B$2:$B$5111,"&lt;="&amp;M$3)-$F4794)))</f>
        <v/>
      </c>
      <c r="N4794" s="54">
        <f>IF(OR($B4794="",N$3&lt;$D4794+Настройки!$B$7),0,MAX(0,$E4794-MAX(0,SUMIFS(Тех_Движение!$G$2:$G$5111,Тех_Движение!$D$2:$D$5111,$C4794,Тех_Движение!$B$2:$B$5111,"&lt;="&amp;N$3)-$F4794)))</f>
        <v/>
      </c>
      <c r="O4794" s="54">
        <f>IF(OR($B4794="",O$3&lt;$D4794+Настройки!$B$7),0,MAX(0,$E4794-MAX(0,SUMIFS(Тех_Движение!$G$2:$G$5111,Тех_Движение!$D$2:$D$5111,$C4794,Тех_Движение!$B$2:$B$5111,"&lt;="&amp;O$3)-$F4794)))</f>
        <v/>
      </c>
      <c r="P4794" s="54">
        <f>IF(OR($B4794="",P$3&lt;$D4794+Настройки!$B$7),0,MAX(0,$E4794-MAX(0,SUMIFS(Тех_Движение!$G$2:$G$5111,Тех_Движение!$D$2:$D$5111,$C4794,Тех_Движение!$B$2:$B$5111,"&lt;="&amp;P$3)-$F4794)))</f>
        <v/>
      </c>
      <c r="Q4794" s="54">
        <f>IF(OR($B4794="",Q$3&lt;$D4794+Настройки!$B$7),0,MAX(0,$E4794-MAX(0,SUMIFS(Тех_Движение!$G$2:$G$5111,Тех_Движение!$D$2:$D$5111,$C4794,Тех_Движение!$B$2:$B$5111,"&lt;="&amp;Q$3)-$F4794)))</f>
        <v/>
      </c>
      <c r="R4794" s="54">
        <f>IF($B4794="","",SUM($K4794:$Q4794))</f>
        <v/>
      </c>
      <c r="S4794" s="56">
        <f>IF($B4794="","",VLOOKUP($C4794,Настройки!$A$11:$L$17,9,FALSE))</f>
        <v/>
      </c>
      <c r="T4794" s="56">
        <f>IF($B4794="","",$R4794*$S4794)</f>
        <v/>
      </c>
    </row>
    <row r="4795">
      <c r="A4795" s="20">
        <f>Тех_Движение!$A$4792</f>
        <v/>
      </c>
      <c r="B4795" s="20">
        <f>IF(Тех_Движение!$F$4792&gt;0,Тех_Движение!$I$4792,"")</f>
        <v/>
      </c>
      <c r="C4795" s="20">
        <f>IF($B4795="","",Тех_Движение!$D$4792)</f>
        <v/>
      </c>
      <c r="D4795" s="42">
        <f>IF($B4795="","",Тех_Движение!$B$4792)</f>
        <v/>
      </c>
      <c r="E4795" s="54">
        <f>IF($B4795="","",Тех_Движение!$F$4792)</f>
        <v/>
      </c>
      <c r="F4795" s="54">
        <f>IF($B4795="","",SUMIFS($E$5:$E4794,$C$5:$C4794,$C4795))</f>
        <v/>
      </c>
      <c r="G4795" s="54">
        <f>IF($B4795="","",MAX(0,$E4795-MAX(0,SUMIFS(Тех_Движение!$G$2:$G$5111,Тех_Движение!$D$2:$D$5111,$C4795,Тех_Движение!$B$2:$B$5111,"&lt;="&amp;Настройки!$B$5-1)-$F4795)))</f>
        <v/>
      </c>
      <c r="H4795" s="54">
        <f>IF($B4795="","",IF(AND($D4795&gt;=Настройки!$B$5,$D4795&lt;=Настройки!$B$6),$E4795,0))</f>
        <v/>
      </c>
      <c r="I4795" s="54">
        <f>IF($B4795="","",$G4795+$H4795-$J4795)</f>
        <v/>
      </c>
      <c r="J4795" s="54">
        <f>IF($B4795="","",MAX(0,$E4795-MAX(0,SUMIFS(Тех_Движение!$G$2:$G$5111,Тех_Движение!$D$2:$D$5111,$C4795,Тех_Движение!$B$2:$B$5111,"&lt;="&amp;Настройки!$B$6)-$F4795)))</f>
        <v/>
      </c>
      <c r="K4795" s="54">
        <f>IF(OR($B4795="",K$3&lt;$D4795+Настройки!$B$7),0,MAX(0,$E4795-MAX(0,SUMIFS(Тех_Движение!$G$2:$G$5111,Тех_Движение!$D$2:$D$5111,$C4795,Тех_Движение!$B$2:$B$5111,"&lt;="&amp;K$3)-$F4795)))</f>
        <v/>
      </c>
      <c r="L4795" s="54">
        <f>IF(OR($B4795="",L$3&lt;$D4795+Настройки!$B$7),0,MAX(0,$E4795-MAX(0,SUMIFS(Тех_Движение!$G$2:$G$5111,Тех_Движение!$D$2:$D$5111,$C4795,Тех_Движение!$B$2:$B$5111,"&lt;="&amp;L$3)-$F4795)))</f>
        <v/>
      </c>
      <c r="M4795" s="54">
        <f>IF(OR($B4795="",M$3&lt;$D4795+Настройки!$B$7),0,MAX(0,$E4795-MAX(0,SUMIFS(Тех_Движение!$G$2:$G$5111,Тех_Движение!$D$2:$D$5111,$C4795,Тех_Движение!$B$2:$B$5111,"&lt;="&amp;M$3)-$F4795)))</f>
        <v/>
      </c>
      <c r="N4795" s="54">
        <f>IF(OR($B4795="",N$3&lt;$D4795+Настройки!$B$7),0,MAX(0,$E4795-MAX(0,SUMIFS(Тех_Движение!$G$2:$G$5111,Тех_Движение!$D$2:$D$5111,$C4795,Тех_Движение!$B$2:$B$5111,"&lt;="&amp;N$3)-$F4795)))</f>
        <v/>
      </c>
      <c r="O4795" s="54">
        <f>IF(OR($B4795="",O$3&lt;$D4795+Настройки!$B$7),0,MAX(0,$E4795-MAX(0,SUMIFS(Тех_Движение!$G$2:$G$5111,Тех_Движение!$D$2:$D$5111,$C4795,Тех_Движение!$B$2:$B$5111,"&lt;="&amp;O$3)-$F4795)))</f>
        <v/>
      </c>
      <c r="P4795" s="54">
        <f>IF(OR($B4795="",P$3&lt;$D4795+Настройки!$B$7),0,MAX(0,$E4795-MAX(0,SUMIFS(Тех_Движение!$G$2:$G$5111,Тех_Движение!$D$2:$D$5111,$C4795,Тех_Движение!$B$2:$B$5111,"&lt;="&amp;P$3)-$F4795)))</f>
        <v/>
      </c>
      <c r="Q4795" s="54">
        <f>IF(OR($B4795="",Q$3&lt;$D4795+Настройки!$B$7),0,MAX(0,$E4795-MAX(0,SUMIFS(Тех_Движение!$G$2:$G$5111,Тех_Движение!$D$2:$D$5111,$C4795,Тех_Движение!$B$2:$B$5111,"&lt;="&amp;Q$3)-$F4795)))</f>
        <v/>
      </c>
      <c r="R4795" s="54">
        <f>IF($B4795="","",SUM($K4795:$Q4795))</f>
        <v/>
      </c>
      <c r="S4795" s="56">
        <f>IF($B4795="","",VLOOKUP($C4795,Настройки!$A$11:$L$17,9,FALSE))</f>
        <v/>
      </c>
      <c r="T4795" s="56">
        <f>IF($B4795="","",$R4795*$S4795)</f>
        <v/>
      </c>
    </row>
    <row r="4796">
      <c r="A4796" s="20">
        <f>Тех_Движение!$A$4793</f>
        <v/>
      </c>
      <c r="B4796" s="20">
        <f>IF(Тех_Движение!$F$4793&gt;0,Тех_Движение!$I$4793,"")</f>
        <v/>
      </c>
      <c r="C4796" s="20">
        <f>IF($B4796="","",Тех_Движение!$D$4793)</f>
        <v/>
      </c>
      <c r="D4796" s="42">
        <f>IF($B4796="","",Тех_Движение!$B$4793)</f>
        <v/>
      </c>
      <c r="E4796" s="54">
        <f>IF($B4796="","",Тех_Движение!$F$4793)</f>
        <v/>
      </c>
      <c r="F4796" s="54">
        <f>IF($B4796="","",SUMIFS($E$5:$E4795,$C$5:$C4795,$C4796))</f>
        <v/>
      </c>
      <c r="G4796" s="54">
        <f>IF($B4796="","",MAX(0,$E4796-MAX(0,SUMIFS(Тех_Движение!$G$2:$G$5111,Тех_Движение!$D$2:$D$5111,$C4796,Тех_Движение!$B$2:$B$5111,"&lt;="&amp;Настройки!$B$5-1)-$F4796)))</f>
        <v/>
      </c>
      <c r="H4796" s="54">
        <f>IF($B4796="","",IF(AND($D4796&gt;=Настройки!$B$5,$D4796&lt;=Настройки!$B$6),$E4796,0))</f>
        <v/>
      </c>
      <c r="I4796" s="54">
        <f>IF($B4796="","",$G4796+$H4796-$J4796)</f>
        <v/>
      </c>
      <c r="J4796" s="54">
        <f>IF($B4796="","",MAX(0,$E4796-MAX(0,SUMIFS(Тех_Движение!$G$2:$G$5111,Тех_Движение!$D$2:$D$5111,$C4796,Тех_Движение!$B$2:$B$5111,"&lt;="&amp;Настройки!$B$6)-$F4796)))</f>
        <v/>
      </c>
      <c r="K4796" s="54">
        <f>IF(OR($B4796="",K$3&lt;$D4796+Настройки!$B$7),0,MAX(0,$E4796-MAX(0,SUMIFS(Тех_Движение!$G$2:$G$5111,Тех_Движение!$D$2:$D$5111,$C4796,Тех_Движение!$B$2:$B$5111,"&lt;="&amp;K$3)-$F4796)))</f>
        <v/>
      </c>
      <c r="L4796" s="54">
        <f>IF(OR($B4796="",L$3&lt;$D4796+Настройки!$B$7),0,MAX(0,$E4796-MAX(0,SUMIFS(Тех_Движение!$G$2:$G$5111,Тех_Движение!$D$2:$D$5111,$C4796,Тех_Движение!$B$2:$B$5111,"&lt;="&amp;L$3)-$F4796)))</f>
        <v/>
      </c>
      <c r="M4796" s="54">
        <f>IF(OR($B4796="",M$3&lt;$D4796+Настройки!$B$7),0,MAX(0,$E4796-MAX(0,SUMIFS(Тех_Движение!$G$2:$G$5111,Тех_Движение!$D$2:$D$5111,$C4796,Тех_Движение!$B$2:$B$5111,"&lt;="&amp;M$3)-$F4796)))</f>
        <v/>
      </c>
      <c r="N4796" s="54">
        <f>IF(OR($B4796="",N$3&lt;$D4796+Настройки!$B$7),0,MAX(0,$E4796-MAX(0,SUMIFS(Тех_Движение!$G$2:$G$5111,Тех_Движение!$D$2:$D$5111,$C4796,Тех_Движение!$B$2:$B$5111,"&lt;="&amp;N$3)-$F4796)))</f>
        <v/>
      </c>
      <c r="O4796" s="54">
        <f>IF(OR($B4796="",O$3&lt;$D4796+Настройки!$B$7),0,MAX(0,$E4796-MAX(0,SUMIFS(Тех_Движение!$G$2:$G$5111,Тех_Движение!$D$2:$D$5111,$C4796,Тех_Движение!$B$2:$B$5111,"&lt;="&amp;O$3)-$F4796)))</f>
        <v/>
      </c>
      <c r="P4796" s="54">
        <f>IF(OR($B4796="",P$3&lt;$D4796+Настройки!$B$7),0,MAX(0,$E4796-MAX(0,SUMIFS(Тех_Движение!$G$2:$G$5111,Тех_Движение!$D$2:$D$5111,$C4796,Тех_Движение!$B$2:$B$5111,"&lt;="&amp;P$3)-$F4796)))</f>
        <v/>
      </c>
      <c r="Q4796" s="54">
        <f>IF(OR($B4796="",Q$3&lt;$D4796+Настройки!$B$7),0,MAX(0,$E4796-MAX(0,SUMIFS(Тех_Движение!$G$2:$G$5111,Тех_Движение!$D$2:$D$5111,$C4796,Тех_Движение!$B$2:$B$5111,"&lt;="&amp;Q$3)-$F4796)))</f>
        <v/>
      </c>
      <c r="R4796" s="54">
        <f>IF($B4796="","",SUM($K4796:$Q4796))</f>
        <v/>
      </c>
      <c r="S4796" s="56">
        <f>IF($B4796="","",VLOOKUP($C4796,Настройки!$A$11:$L$17,9,FALSE))</f>
        <v/>
      </c>
      <c r="T4796" s="56">
        <f>IF($B4796="","",$R4796*$S4796)</f>
        <v/>
      </c>
    </row>
    <row r="4797">
      <c r="A4797" s="20">
        <f>Тех_Движение!$A$4794</f>
        <v/>
      </c>
      <c r="B4797" s="20">
        <f>IF(Тех_Движение!$F$4794&gt;0,Тех_Движение!$I$4794,"")</f>
        <v/>
      </c>
      <c r="C4797" s="20">
        <f>IF($B4797="","",Тех_Движение!$D$4794)</f>
        <v/>
      </c>
      <c r="D4797" s="42">
        <f>IF($B4797="","",Тех_Движение!$B$4794)</f>
        <v/>
      </c>
      <c r="E4797" s="54">
        <f>IF($B4797="","",Тех_Движение!$F$4794)</f>
        <v/>
      </c>
      <c r="F4797" s="54">
        <f>IF($B4797="","",SUMIFS($E$5:$E4796,$C$5:$C4796,$C4797))</f>
        <v/>
      </c>
      <c r="G4797" s="54">
        <f>IF($B4797="","",MAX(0,$E4797-MAX(0,SUMIFS(Тех_Движение!$G$2:$G$5111,Тех_Движение!$D$2:$D$5111,$C4797,Тех_Движение!$B$2:$B$5111,"&lt;="&amp;Настройки!$B$5-1)-$F4797)))</f>
        <v/>
      </c>
      <c r="H4797" s="54">
        <f>IF($B4797="","",IF(AND($D4797&gt;=Настройки!$B$5,$D4797&lt;=Настройки!$B$6),$E4797,0))</f>
        <v/>
      </c>
      <c r="I4797" s="54">
        <f>IF($B4797="","",$G4797+$H4797-$J4797)</f>
        <v/>
      </c>
      <c r="J4797" s="54">
        <f>IF($B4797="","",MAX(0,$E4797-MAX(0,SUMIFS(Тех_Движение!$G$2:$G$5111,Тех_Движение!$D$2:$D$5111,$C4797,Тех_Движение!$B$2:$B$5111,"&lt;="&amp;Настройки!$B$6)-$F4797)))</f>
        <v/>
      </c>
      <c r="K4797" s="54">
        <f>IF(OR($B4797="",K$3&lt;$D4797+Настройки!$B$7),0,MAX(0,$E4797-MAX(0,SUMIFS(Тех_Движение!$G$2:$G$5111,Тех_Движение!$D$2:$D$5111,$C4797,Тех_Движение!$B$2:$B$5111,"&lt;="&amp;K$3)-$F4797)))</f>
        <v/>
      </c>
      <c r="L4797" s="54">
        <f>IF(OR($B4797="",L$3&lt;$D4797+Настройки!$B$7),0,MAX(0,$E4797-MAX(0,SUMIFS(Тех_Движение!$G$2:$G$5111,Тех_Движение!$D$2:$D$5111,$C4797,Тех_Движение!$B$2:$B$5111,"&lt;="&amp;L$3)-$F4797)))</f>
        <v/>
      </c>
      <c r="M4797" s="54">
        <f>IF(OR($B4797="",M$3&lt;$D4797+Настройки!$B$7),0,MAX(0,$E4797-MAX(0,SUMIFS(Тех_Движение!$G$2:$G$5111,Тех_Движение!$D$2:$D$5111,$C4797,Тех_Движение!$B$2:$B$5111,"&lt;="&amp;M$3)-$F4797)))</f>
        <v/>
      </c>
      <c r="N4797" s="54">
        <f>IF(OR($B4797="",N$3&lt;$D4797+Настройки!$B$7),0,MAX(0,$E4797-MAX(0,SUMIFS(Тех_Движение!$G$2:$G$5111,Тех_Движение!$D$2:$D$5111,$C4797,Тех_Движение!$B$2:$B$5111,"&lt;="&amp;N$3)-$F4797)))</f>
        <v/>
      </c>
      <c r="O4797" s="54">
        <f>IF(OR($B4797="",O$3&lt;$D4797+Настройки!$B$7),0,MAX(0,$E4797-MAX(0,SUMIFS(Тех_Движение!$G$2:$G$5111,Тех_Движение!$D$2:$D$5111,$C4797,Тех_Движение!$B$2:$B$5111,"&lt;="&amp;O$3)-$F4797)))</f>
        <v/>
      </c>
      <c r="P4797" s="54">
        <f>IF(OR($B4797="",P$3&lt;$D4797+Настройки!$B$7),0,MAX(0,$E4797-MAX(0,SUMIFS(Тех_Движение!$G$2:$G$5111,Тех_Движение!$D$2:$D$5111,$C4797,Тех_Движение!$B$2:$B$5111,"&lt;="&amp;P$3)-$F4797)))</f>
        <v/>
      </c>
      <c r="Q4797" s="54">
        <f>IF(OR($B4797="",Q$3&lt;$D4797+Настройки!$B$7),0,MAX(0,$E4797-MAX(0,SUMIFS(Тех_Движение!$G$2:$G$5111,Тех_Движение!$D$2:$D$5111,$C4797,Тех_Движение!$B$2:$B$5111,"&lt;="&amp;Q$3)-$F4797)))</f>
        <v/>
      </c>
      <c r="R4797" s="54">
        <f>IF($B4797="","",SUM($K4797:$Q4797))</f>
        <v/>
      </c>
      <c r="S4797" s="56">
        <f>IF($B4797="","",VLOOKUP($C4797,Настройки!$A$11:$L$17,9,FALSE))</f>
        <v/>
      </c>
      <c r="T4797" s="56">
        <f>IF($B4797="","",$R4797*$S4797)</f>
        <v/>
      </c>
    </row>
    <row r="4798">
      <c r="A4798" s="20">
        <f>Тех_Движение!$A$4795</f>
        <v/>
      </c>
      <c r="B4798" s="20">
        <f>IF(Тех_Движение!$F$4795&gt;0,Тех_Движение!$I$4795,"")</f>
        <v/>
      </c>
      <c r="C4798" s="20">
        <f>IF($B4798="","",Тех_Движение!$D$4795)</f>
        <v/>
      </c>
      <c r="D4798" s="42">
        <f>IF($B4798="","",Тех_Движение!$B$4795)</f>
        <v/>
      </c>
      <c r="E4798" s="54">
        <f>IF($B4798="","",Тех_Движение!$F$4795)</f>
        <v/>
      </c>
      <c r="F4798" s="54">
        <f>IF($B4798="","",SUMIFS($E$5:$E4797,$C$5:$C4797,$C4798))</f>
        <v/>
      </c>
      <c r="G4798" s="54">
        <f>IF($B4798="","",MAX(0,$E4798-MAX(0,SUMIFS(Тех_Движение!$G$2:$G$5111,Тех_Движение!$D$2:$D$5111,$C4798,Тех_Движение!$B$2:$B$5111,"&lt;="&amp;Настройки!$B$5-1)-$F4798)))</f>
        <v/>
      </c>
      <c r="H4798" s="54">
        <f>IF($B4798="","",IF(AND($D4798&gt;=Настройки!$B$5,$D4798&lt;=Настройки!$B$6),$E4798,0))</f>
        <v/>
      </c>
      <c r="I4798" s="54">
        <f>IF($B4798="","",$G4798+$H4798-$J4798)</f>
        <v/>
      </c>
      <c r="J4798" s="54">
        <f>IF($B4798="","",MAX(0,$E4798-MAX(0,SUMIFS(Тех_Движение!$G$2:$G$5111,Тех_Движение!$D$2:$D$5111,$C4798,Тех_Движение!$B$2:$B$5111,"&lt;="&amp;Настройки!$B$6)-$F4798)))</f>
        <v/>
      </c>
      <c r="K4798" s="54">
        <f>IF(OR($B4798="",K$3&lt;$D4798+Настройки!$B$7),0,MAX(0,$E4798-MAX(0,SUMIFS(Тех_Движение!$G$2:$G$5111,Тех_Движение!$D$2:$D$5111,$C4798,Тех_Движение!$B$2:$B$5111,"&lt;="&amp;K$3)-$F4798)))</f>
        <v/>
      </c>
      <c r="L4798" s="54">
        <f>IF(OR($B4798="",L$3&lt;$D4798+Настройки!$B$7),0,MAX(0,$E4798-MAX(0,SUMIFS(Тех_Движение!$G$2:$G$5111,Тех_Движение!$D$2:$D$5111,$C4798,Тех_Движение!$B$2:$B$5111,"&lt;="&amp;L$3)-$F4798)))</f>
        <v/>
      </c>
      <c r="M4798" s="54">
        <f>IF(OR($B4798="",M$3&lt;$D4798+Настройки!$B$7),0,MAX(0,$E4798-MAX(0,SUMIFS(Тех_Движение!$G$2:$G$5111,Тех_Движение!$D$2:$D$5111,$C4798,Тех_Движение!$B$2:$B$5111,"&lt;="&amp;M$3)-$F4798)))</f>
        <v/>
      </c>
      <c r="N4798" s="54">
        <f>IF(OR($B4798="",N$3&lt;$D4798+Настройки!$B$7),0,MAX(0,$E4798-MAX(0,SUMIFS(Тех_Движение!$G$2:$G$5111,Тех_Движение!$D$2:$D$5111,$C4798,Тех_Движение!$B$2:$B$5111,"&lt;="&amp;N$3)-$F4798)))</f>
        <v/>
      </c>
      <c r="O4798" s="54">
        <f>IF(OR($B4798="",O$3&lt;$D4798+Настройки!$B$7),0,MAX(0,$E4798-MAX(0,SUMIFS(Тех_Движение!$G$2:$G$5111,Тех_Движение!$D$2:$D$5111,$C4798,Тех_Движение!$B$2:$B$5111,"&lt;="&amp;O$3)-$F4798)))</f>
        <v/>
      </c>
      <c r="P4798" s="54">
        <f>IF(OR($B4798="",P$3&lt;$D4798+Настройки!$B$7),0,MAX(0,$E4798-MAX(0,SUMIFS(Тех_Движение!$G$2:$G$5111,Тех_Движение!$D$2:$D$5111,$C4798,Тех_Движение!$B$2:$B$5111,"&lt;="&amp;P$3)-$F4798)))</f>
        <v/>
      </c>
      <c r="Q4798" s="54">
        <f>IF(OR($B4798="",Q$3&lt;$D4798+Настройки!$B$7),0,MAX(0,$E4798-MAX(0,SUMIFS(Тех_Движение!$G$2:$G$5111,Тех_Движение!$D$2:$D$5111,$C4798,Тех_Движение!$B$2:$B$5111,"&lt;="&amp;Q$3)-$F4798)))</f>
        <v/>
      </c>
      <c r="R4798" s="54">
        <f>IF($B4798="","",SUM($K4798:$Q4798))</f>
        <v/>
      </c>
      <c r="S4798" s="56">
        <f>IF($B4798="","",VLOOKUP($C4798,Настройки!$A$11:$L$17,9,FALSE))</f>
        <v/>
      </c>
      <c r="T4798" s="56">
        <f>IF($B4798="","",$R4798*$S4798)</f>
        <v/>
      </c>
    </row>
    <row r="4799">
      <c r="A4799" s="20">
        <f>Тех_Движение!$A$4796</f>
        <v/>
      </c>
      <c r="B4799" s="20">
        <f>IF(Тех_Движение!$F$4796&gt;0,Тех_Движение!$I$4796,"")</f>
        <v/>
      </c>
      <c r="C4799" s="20">
        <f>IF($B4799="","",Тех_Движение!$D$4796)</f>
        <v/>
      </c>
      <c r="D4799" s="42">
        <f>IF($B4799="","",Тех_Движение!$B$4796)</f>
        <v/>
      </c>
      <c r="E4799" s="54">
        <f>IF($B4799="","",Тех_Движение!$F$4796)</f>
        <v/>
      </c>
      <c r="F4799" s="54">
        <f>IF($B4799="","",SUMIFS($E$5:$E4798,$C$5:$C4798,$C4799))</f>
        <v/>
      </c>
      <c r="G4799" s="54">
        <f>IF($B4799="","",MAX(0,$E4799-MAX(0,SUMIFS(Тех_Движение!$G$2:$G$5111,Тех_Движение!$D$2:$D$5111,$C4799,Тех_Движение!$B$2:$B$5111,"&lt;="&amp;Настройки!$B$5-1)-$F4799)))</f>
        <v/>
      </c>
      <c r="H4799" s="54">
        <f>IF($B4799="","",IF(AND($D4799&gt;=Настройки!$B$5,$D4799&lt;=Настройки!$B$6),$E4799,0))</f>
        <v/>
      </c>
      <c r="I4799" s="54">
        <f>IF($B4799="","",$G4799+$H4799-$J4799)</f>
        <v/>
      </c>
      <c r="J4799" s="54">
        <f>IF($B4799="","",MAX(0,$E4799-MAX(0,SUMIFS(Тех_Движение!$G$2:$G$5111,Тех_Движение!$D$2:$D$5111,$C4799,Тех_Движение!$B$2:$B$5111,"&lt;="&amp;Настройки!$B$6)-$F4799)))</f>
        <v/>
      </c>
      <c r="K4799" s="54">
        <f>IF(OR($B4799="",K$3&lt;$D4799+Настройки!$B$7),0,MAX(0,$E4799-MAX(0,SUMIFS(Тех_Движение!$G$2:$G$5111,Тех_Движение!$D$2:$D$5111,$C4799,Тех_Движение!$B$2:$B$5111,"&lt;="&amp;K$3)-$F4799)))</f>
        <v/>
      </c>
      <c r="L4799" s="54">
        <f>IF(OR($B4799="",L$3&lt;$D4799+Настройки!$B$7),0,MAX(0,$E4799-MAX(0,SUMIFS(Тех_Движение!$G$2:$G$5111,Тех_Движение!$D$2:$D$5111,$C4799,Тех_Движение!$B$2:$B$5111,"&lt;="&amp;L$3)-$F4799)))</f>
        <v/>
      </c>
      <c r="M4799" s="54">
        <f>IF(OR($B4799="",M$3&lt;$D4799+Настройки!$B$7),0,MAX(0,$E4799-MAX(0,SUMIFS(Тех_Движение!$G$2:$G$5111,Тех_Движение!$D$2:$D$5111,$C4799,Тех_Движение!$B$2:$B$5111,"&lt;="&amp;M$3)-$F4799)))</f>
        <v/>
      </c>
      <c r="N4799" s="54">
        <f>IF(OR($B4799="",N$3&lt;$D4799+Настройки!$B$7),0,MAX(0,$E4799-MAX(0,SUMIFS(Тех_Движение!$G$2:$G$5111,Тех_Движение!$D$2:$D$5111,$C4799,Тех_Движение!$B$2:$B$5111,"&lt;="&amp;N$3)-$F4799)))</f>
        <v/>
      </c>
      <c r="O4799" s="54">
        <f>IF(OR($B4799="",O$3&lt;$D4799+Настройки!$B$7),0,MAX(0,$E4799-MAX(0,SUMIFS(Тех_Движение!$G$2:$G$5111,Тех_Движение!$D$2:$D$5111,$C4799,Тех_Движение!$B$2:$B$5111,"&lt;="&amp;O$3)-$F4799)))</f>
        <v/>
      </c>
      <c r="P4799" s="54">
        <f>IF(OR($B4799="",P$3&lt;$D4799+Настройки!$B$7),0,MAX(0,$E4799-MAX(0,SUMIFS(Тех_Движение!$G$2:$G$5111,Тех_Движение!$D$2:$D$5111,$C4799,Тех_Движение!$B$2:$B$5111,"&lt;="&amp;P$3)-$F4799)))</f>
        <v/>
      </c>
      <c r="Q4799" s="54">
        <f>IF(OR($B4799="",Q$3&lt;$D4799+Настройки!$B$7),0,MAX(0,$E4799-MAX(0,SUMIFS(Тех_Движение!$G$2:$G$5111,Тех_Движение!$D$2:$D$5111,$C4799,Тех_Движение!$B$2:$B$5111,"&lt;="&amp;Q$3)-$F4799)))</f>
        <v/>
      </c>
      <c r="R4799" s="54">
        <f>IF($B4799="","",SUM($K4799:$Q4799))</f>
        <v/>
      </c>
      <c r="S4799" s="56">
        <f>IF($B4799="","",VLOOKUP($C4799,Настройки!$A$11:$L$17,9,FALSE))</f>
        <v/>
      </c>
      <c r="T4799" s="56">
        <f>IF($B4799="","",$R4799*$S4799)</f>
        <v/>
      </c>
    </row>
    <row r="4800">
      <c r="A4800" s="20">
        <f>Тех_Движение!$A$4797</f>
        <v/>
      </c>
      <c r="B4800" s="20">
        <f>IF(Тех_Движение!$F$4797&gt;0,Тех_Движение!$I$4797,"")</f>
        <v/>
      </c>
      <c r="C4800" s="20">
        <f>IF($B4800="","",Тех_Движение!$D$4797)</f>
        <v/>
      </c>
      <c r="D4800" s="42">
        <f>IF($B4800="","",Тех_Движение!$B$4797)</f>
        <v/>
      </c>
      <c r="E4800" s="54">
        <f>IF($B4800="","",Тех_Движение!$F$4797)</f>
        <v/>
      </c>
      <c r="F4800" s="54">
        <f>IF($B4800="","",SUMIFS($E$5:$E4799,$C$5:$C4799,$C4800))</f>
        <v/>
      </c>
      <c r="G4800" s="54">
        <f>IF($B4800="","",MAX(0,$E4800-MAX(0,SUMIFS(Тех_Движение!$G$2:$G$5111,Тех_Движение!$D$2:$D$5111,$C4800,Тех_Движение!$B$2:$B$5111,"&lt;="&amp;Настройки!$B$5-1)-$F4800)))</f>
        <v/>
      </c>
      <c r="H4800" s="54">
        <f>IF($B4800="","",IF(AND($D4800&gt;=Настройки!$B$5,$D4800&lt;=Настройки!$B$6),$E4800,0))</f>
        <v/>
      </c>
      <c r="I4800" s="54">
        <f>IF($B4800="","",$G4800+$H4800-$J4800)</f>
        <v/>
      </c>
      <c r="J4800" s="54">
        <f>IF($B4800="","",MAX(0,$E4800-MAX(0,SUMIFS(Тех_Движение!$G$2:$G$5111,Тех_Движение!$D$2:$D$5111,$C4800,Тех_Движение!$B$2:$B$5111,"&lt;="&amp;Настройки!$B$6)-$F4800)))</f>
        <v/>
      </c>
      <c r="K4800" s="54">
        <f>IF(OR($B4800="",K$3&lt;$D4800+Настройки!$B$7),0,MAX(0,$E4800-MAX(0,SUMIFS(Тех_Движение!$G$2:$G$5111,Тех_Движение!$D$2:$D$5111,$C4800,Тех_Движение!$B$2:$B$5111,"&lt;="&amp;K$3)-$F4800)))</f>
        <v/>
      </c>
      <c r="L4800" s="54">
        <f>IF(OR($B4800="",L$3&lt;$D4800+Настройки!$B$7),0,MAX(0,$E4800-MAX(0,SUMIFS(Тех_Движение!$G$2:$G$5111,Тех_Движение!$D$2:$D$5111,$C4800,Тех_Движение!$B$2:$B$5111,"&lt;="&amp;L$3)-$F4800)))</f>
        <v/>
      </c>
      <c r="M4800" s="54">
        <f>IF(OR($B4800="",M$3&lt;$D4800+Настройки!$B$7),0,MAX(0,$E4800-MAX(0,SUMIFS(Тех_Движение!$G$2:$G$5111,Тех_Движение!$D$2:$D$5111,$C4800,Тех_Движение!$B$2:$B$5111,"&lt;="&amp;M$3)-$F4800)))</f>
        <v/>
      </c>
      <c r="N4800" s="54">
        <f>IF(OR($B4800="",N$3&lt;$D4800+Настройки!$B$7),0,MAX(0,$E4800-MAX(0,SUMIFS(Тех_Движение!$G$2:$G$5111,Тех_Движение!$D$2:$D$5111,$C4800,Тех_Движение!$B$2:$B$5111,"&lt;="&amp;N$3)-$F4800)))</f>
        <v/>
      </c>
      <c r="O4800" s="54">
        <f>IF(OR($B4800="",O$3&lt;$D4800+Настройки!$B$7),0,MAX(0,$E4800-MAX(0,SUMIFS(Тех_Движение!$G$2:$G$5111,Тех_Движение!$D$2:$D$5111,$C4800,Тех_Движение!$B$2:$B$5111,"&lt;="&amp;O$3)-$F4800)))</f>
        <v/>
      </c>
      <c r="P4800" s="54">
        <f>IF(OR($B4800="",P$3&lt;$D4800+Настройки!$B$7),0,MAX(0,$E4800-MAX(0,SUMIFS(Тех_Движение!$G$2:$G$5111,Тех_Движение!$D$2:$D$5111,$C4800,Тех_Движение!$B$2:$B$5111,"&lt;="&amp;P$3)-$F4800)))</f>
        <v/>
      </c>
      <c r="Q4800" s="54">
        <f>IF(OR($B4800="",Q$3&lt;$D4800+Настройки!$B$7),0,MAX(0,$E4800-MAX(0,SUMIFS(Тех_Движение!$G$2:$G$5111,Тех_Движение!$D$2:$D$5111,$C4800,Тех_Движение!$B$2:$B$5111,"&lt;="&amp;Q$3)-$F4800)))</f>
        <v/>
      </c>
      <c r="R4800" s="54">
        <f>IF($B4800="","",SUM($K4800:$Q4800))</f>
        <v/>
      </c>
      <c r="S4800" s="56">
        <f>IF($B4800="","",VLOOKUP($C4800,Настройки!$A$11:$L$17,9,FALSE))</f>
        <v/>
      </c>
      <c r="T4800" s="56">
        <f>IF($B4800="","",$R4800*$S4800)</f>
        <v/>
      </c>
    </row>
    <row r="4801">
      <c r="A4801" s="20">
        <f>Тех_Движение!$A$4798</f>
        <v/>
      </c>
      <c r="B4801" s="20">
        <f>IF(Тех_Движение!$F$4798&gt;0,Тех_Движение!$I$4798,"")</f>
        <v/>
      </c>
      <c r="C4801" s="20">
        <f>IF($B4801="","",Тех_Движение!$D$4798)</f>
        <v/>
      </c>
      <c r="D4801" s="42">
        <f>IF($B4801="","",Тех_Движение!$B$4798)</f>
        <v/>
      </c>
      <c r="E4801" s="54">
        <f>IF($B4801="","",Тех_Движение!$F$4798)</f>
        <v/>
      </c>
      <c r="F4801" s="54">
        <f>IF($B4801="","",SUMIFS($E$5:$E4800,$C$5:$C4800,$C4801))</f>
        <v/>
      </c>
      <c r="G4801" s="54">
        <f>IF($B4801="","",MAX(0,$E4801-MAX(0,SUMIFS(Тех_Движение!$G$2:$G$5111,Тех_Движение!$D$2:$D$5111,$C4801,Тех_Движение!$B$2:$B$5111,"&lt;="&amp;Настройки!$B$5-1)-$F4801)))</f>
        <v/>
      </c>
      <c r="H4801" s="54">
        <f>IF($B4801="","",IF(AND($D4801&gt;=Настройки!$B$5,$D4801&lt;=Настройки!$B$6),$E4801,0))</f>
        <v/>
      </c>
      <c r="I4801" s="54">
        <f>IF($B4801="","",$G4801+$H4801-$J4801)</f>
        <v/>
      </c>
      <c r="J4801" s="54">
        <f>IF($B4801="","",MAX(0,$E4801-MAX(0,SUMIFS(Тех_Движение!$G$2:$G$5111,Тех_Движение!$D$2:$D$5111,$C4801,Тех_Движение!$B$2:$B$5111,"&lt;="&amp;Настройки!$B$6)-$F4801)))</f>
        <v/>
      </c>
      <c r="K4801" s="54">
        <f>IF(OR($B4801="",K$3&lt;$D4801+Настройки!$B$7),0,MAX(0,$E4801-MAX(0,SUMIFS(Тех_Движение!$G$2:$G$5111,Тех_Движение!$D$2:$D$5111,$C4801,Тех_Движение!$B$2:$B$5111,"&lt;="&amp;K$3)-$F4801)))</f>
        <v/>
      </c>
      <c r="L4801" s="54">
        <f>IF(OR($B4801="",L$3&lt;$D4801+Настройки!$B$7),0,MAX(0,$E4801-MAX(0,SUMIFS(Тех_Движение!$G$2:$G$5111,Тех_Движение!$D$2:$D$5111,$C4801,Тех_Движение!$B$2:$B$5111,"&lt;="&amp;L$3)-$F4801)))</f>
        <v/>
      </c>
      <c r="M4801" s="54">
        <f>IF(OR($B4801="",M$3&lt;$D4801+Настройки!$B$7),0,MAX(0,$E4801-MAX(0,SUMIFS(Тех_Движение!$G$2:$G$5111,Тех_Движение!$D$2:$D$5111,$C4801,Тех_Движение!$B$2:$B$5111,"&lt;="&amp;M$3)-$F4801)))</f>
        <v/>
      </c>
      <c r="N4801" s="54">
        <f>IF(OR($B4801="",N$3&lt;$D4801+Настройки!$B$7),0,MAX(0,$E4801-MAX(0,SUMIFS(Тех_Движение!$G$2:$G$5111,Тех_Движение!$D$2:$D$5111,$C4801,Тех_Движение!$B$2:$B$5111,"&lt;="&amp;N$3)-$F4801)))</f>
        <v/>
      </c>
      <c r="O4801" s="54">
        <f>IF(OR($B4801="",O$3&lt;$D4801+Настройки!$B$7),0,MAX(0,$E4801-MAX(0,SUMIFS(Тех_Движение!$G$2:$G$5111,Тех_Движение!$D$2:$D$5111,$C4801,Тех_Движение!$B$2:$B$5111,"&lt;="&amp;O$3)-$F4801)))</f>
        <v/>
      </c>
      <c r="P4801" s="54">
        <f>IF(OR($B4801="",P$3&lt;$D4801+Настройки!$B$7),0,MAX(0,$E4801-MAX(0,SUMIFS(Тех_Движение!$G$2:$G$5111,Тех_Движение!$D$2:$D$5111,$C4801,Тех_Движение!$B$2:$B$5111,"&lt;="&amp;P$3)-$F4801)))</f>
        <v/>
      </c>
      <c r="Q4801" s="54">
        <f>IF(OR($B4801="",Q$3&lt;$D4801+Настройки!$B$7),0,MAX(0,$E4801-MAX(0,SUMIFS(Тех_Движение!$G$2:$G$5111,Тех_Движение!$D$2:$D$5111,$C4801,Тех_Движение!$B$2:$B$5111,"&lt;="&amp;Q$3)-$F4801)))</f>
        <v/>
      </c>
      <c r="R4801" s="54">
        <f>IF($B4801="","",SUM($K4801:$Q4801))</f>
        <v/>
      </c>
      <c r="S4801" s="56">
        <f>IF($B4801="","",VLOOKUP($C4801,Настройки!$A$11:$L$17,9,FALSE))</f>
        <v/>
      </c>
      <c r="T4801" s="56">
        <f>IF($B4801="","",$R4801*$S4801)</f>
        <v/>
      </c>
    </row>
    <row r="4802">
      <c r="A4802" s="20">
        <f>Тех_Движение!$A$4799</f>
        <v/>
      </c>
      <c r="B4802" s="20">
        <f>IF(Тех_Движение!$F$4799&gt;0,Тех_Движение!$I$4799,"")</f>
        <v/>
      </c>
      <c r="C4802" s="20">
        <f>IF($B4802="","",Тех_Движение!$D$4799)</f>
        <v/>
      </c>
      <c r="D4802" s="42">
        <f>IF($B4802="","",Тех_Движение!$B$4799)</f>
        <v/>
      </c>
      <c r="E4802" s="54">
        <f>IF($B4802="","",Тех_Движение!$F$4799)</f>
        <v/>
      </c>
      <c r="F4802" s="54">
        <f>IF($B4802="","",SUMIFS($E$5:$E4801,$C$5:$C4801,$C4802))</f>
        <v/>
      </c>
      <c r="G4802" s="54">
        <f>IF($B4802="","",MAX(0,$E4802-MAX(0,SUMIFS(Тех_Движение!$G$2:$G$5111,Тех_Движение!$D$2:$D$5111,$C4802,Тех_Движение!$B$2:$B$5111,"&lt;="&amp;Настройки!$B$5-1)-$F4802)))</f>
        <v/>
      </c>
      <c r="H4802" s="54">
        <f>IF($B4802="","",IF(AND($D4802&gt;=Настройки!$B$5,$D4802&lt;=Настройки!$B$6),$E4802,0))</f>
        <v/>
      </c>
      <c r="I4802" s="54">
        <f>IF($B4802="","",$G4802+$H4802-$J4802)</f>
        <v/>
      </c>
      <c r="J4802" s="54">
        <f>IF($B4802="","",MAX(0,$E4802-MAX(0,SUMIFS(Тех_Движение!$G$2:$G$5111,Тех_Движение!$D$2:$D$5111,$C4802,Тех_Движение!$B$2:$B$5111,"&lt;="&amp;Настройки!$B$6)-$F4802)))</f>
        <v/>
      </c>
      <c r="K4802" s="54">
        <f>IF(OR($B4802="",K$3&lt;$D4802+Настройки!$B$7),0,MAX(0,$E4802-MAX(0,SUMIFS(Тех_Движение!$G$2:$G$5111,Тех_Движение!$D$2:$D$5111,$C4802,Тех_Движение!$B$2:$B$5111,"&lt;="&amp;K$3)-$F4802)))</f>
        <v/>
      </c>
      <c r="L4802" s="54">
        <f>IF(OR($B4802="",L$3&lt;$D4802+Настройки!$B$7),0,MAX(0,$E4802-MAX(0,SUMIFS(Тех_Движение!$G$2:$G$5111,Тех_Движение!$D$2:$D$5111,$C4802,Тех_Движение!$B$2:$B$5111,"&lt;="&amp;L$3)-$F4802)))</f>
        <v/>
      </c>
      <c r="M4802" s="54">
        <f>IF(OR($B4802="",M$3&lt;$D4802+Настройки!$B$7),0,MAX(0,$E4802-MAX(0,SUMIFS(Тех_Движение!$G$2:$G$5111,Тех_Движение!$D$2:$D$5111,$C4802,Тех_Движение!$B$2:$B$5111,"&lt;="&amp;M$3)-$F4802)))</f>
        <v/>
      </c>
      <c r="N4802" s="54">
        <f>IF(OR($B4802="",N$3&lt;$D4802+Настройки!$B$7),0,MAX(0,$E4802-MAX(0,SUMIFS(Тех_Движение!$G$2:$G$5111,Тех_Движение!$D$2:$D$5111,$C4802,Тех_Движение!$B$2:$B$5111,"&lt;="&amp;N$3)-$F4802)))</f>
        <v/>
      </c>
      <c r="O4802" s="54">
        <f>IF(OR($B4802="",O$3&lt;$D4802+Настройки!$B$7),0,MAX(0,$E4802-MAX(0,SUMIFS(Тех_Движение!$G$2:$G$5111,Тех_Движение!$D$2:$D$5111,$C4802,Тех_Движение!$B$2:$B$5111,"&lt;="&amp;O$3)-$F4802)))</f>
        <v/>
      </c>
      <c r="P4802" s="54">
        <f>IF(OR($B4802="",P$3&lt;$D4802+Настройки!$B$7),0,MAX(0,$E4802-MAX(0,SUMIFS(Тех_Движение!$G$2:$G$5111,Тех_Движение!$D$2:$D$5111,$C4802,Тех_Движение!$B$2:$B$5111,"&lt;="&amp;P$3)-$F4802)))</f>
        <v/>
      </c>
      <c r="Q4802" s="54">
        <f>IF(OR($B4802="",Q$3&lt;$D4802+Настройки!$B$7),0,MAX(0,$E4802-MAX(0,SUMIFS(Тех_Движение!$G$2:$G$5111,Тех_Движение!$D$2:$D$5111,$C4802,Тех_Движение!$B$2:$B$5111,"&lt;="&amp;Q$3)-$F4802)))</f>
        <v/>
      </c>
      <c r="R4802" s="54">
        <f>IF($B4802="","",SUM($K4802:$Q4802))</f>
        <v/>
      </c>
      <c r="S4802" s="56">
        <f>IF($B4802="","",VLOOKUP($C4802,Настройки!$A$11:$L$17,9,FALSE))</f>
        <v/>
      </c>
      <c r="T4802" s="56">
        <f>IF($B4802="","",$R4802*$S4802)</f>
        <v/>
      </c>
    </row>
    <row r="4803">
      <c r="A4803" s="20">
        <f>Тех_Движение!$A$4800</f>
        <v/>
      </c>
      <c r="B4803" s="20">
        <f>IF(Тех_Движение!$F$4800&gt;0,Тех_Движение!$I$4800,"")</f>
        <v/>
      </c>
      <c r="C4803" s="20">
        <f>IF($B4803="","",Тех_Движение!$D$4800)</f>
        <v/>
      </c>
      <c r="D4803" s="42">
        <f>IF($B4803="","",Тех_Движение!$B$4800)</f>
        <v/>
      </c>
      <c r="E4803" s="54">
        <f>IF($B4803="","",Тех_Движение!$F$4800)</f>
        <v/>
      </c>
      <c r="F4803" s="54">
        <f>IF($B4803="","",SUMIFS($E$5:$E4802,$C$5:$C4802,$C4803))</f>
        <v/>
      </c>
      <c r="G4803" s="54">
        <f>IF($B4803="","",MAX(0,$E4803-MAX(0,SUMIFS(Тех_Движение!$G$2:$G$5111,Тех_Движение!$D$2:$D$5111,$C4803,Тех_Движение!$B$2:$B$5111,"&lt;="&amp;Настройки!$B$5-1)-$F4803)))</f>
        <v/>
      </c>
      <c r="H4803" s="54">
        <f>IF($B4803="","",IF(AND($D4803&gt;=Настройки!$B$5,$D4803&lt;=Настройки!$B$6),$E4803,0))</f>
        <v/>
      </c>
      <c r="I4803" s="54">
        <f>IF($B4803="","",$G4803+$H4803-$J4803)</f>
        <v/>
      </c>
      <c r="J4803" s="54">
        <f>IF($B4803="","",MAX(0,$E4803-MAX(0,SUMIFS(Тех_Движение!$G$2:$G$5111,Тех_Движение!$D$2:$D$5111,$C4803,Тех_Движение!$B$2:$B$5111,"&lt;="&amp;Настройки!$B$6)-$F4803)))</f>
        <v/>
      </c>
      <c r="K4803" s="54">
        <f>IF(OR($B4803="",K$3&lt;$D4803+Настройки!$B$7),0,MAX(0,$E4803-MAX(0,SUMIFS(Тех_Движение!$G$2:$G$5111,Тех_Движение!$D$2:$D$5111,$C4803,Тех_Движение!$B$2:$B$5111,"&lt;="&amp;K$3)-$F4803)))</f>
        <v/>
      </c>
      <c r="L4803" s="54">
        <f>IF(OR($B4803="",L$3&lt;$D4803+Настройки!$B$7),0,MAX(0,$E4803-MAX(0,SUMIFS(Тех_Движение!$G$2:$G$5111,Тех_Движение!$D$2:$D$5111,$C4803,Тех_Движение!$B$2:$B$5111,"&lt;="&amp;L$3)-$F4803)))</f>
        <v/>
      </c>
      <c r="M4803" s="54">
        <f>IF(OR($B4803="",M$3&lt;$D4803+Настройки!$B$7),0,MAX(0,$E4803-MAX(0,SUMIFS(Тех_Движение!$G$2:$G$5111,Тех_Движение!$D$2:$D$5111,$C4803,Тех_Движение!$B$2:$B$5111,"&lt;="&amp;M$3)-$F4803)))</f>
        <v/>
      </c>
      <c r="N4803" s="54">
        <f>IF(OR($B4803="",N$3&lt;$D4803+Настройки!$B$7),0,MAX(0,$E4803-MAX(0,SUMIFS(Тех_Движение!$G$2:$G$5111,Тех_Движение!$D$2:$D$5111,$C4803,Тех_Движение!$B$2:$B$5111,"&lt;="&amp;N$3)-$F4803)))</f>
        <v/>
      </c>
      <c r="O4803" s="54">
        <f>IF(OR($B4803="",O$3&lt;$D4803+Настройки!$B$7),0,MAX(0,$E4803-MAX(0,SUMIFS(Тех_Движение!$G$2:$G$5111,Тех_Движение!$D$2:$D$5111,$C4803,Тех_Движение!$B$2:$B$5111,"&lt;="&amp;O$3)-$F4803)))</f>
        <v/>
      </c>
      <c r="P4803" s="54">
        <f>IF(OR($B4803="",P$3&lt;$D4803+Настройки!$B$7),0,MAX(0,$E4803-MAX(0,SUMIFS(Тех_Движение!$G$2:$G$5111,Тех_Движение!$D$2:$D$5111,$C4803,Тех_Движение!$B$2:$B$5111,"&lt;="&amp;P$3)-$F4803)))</f>
        <v/>
      </c>
      <c r="Q4803" s="54">
        <f>IF(OR($B4803="",Q$3&lt;$D4803+Настройки!$B$7),0,MAX(0,$E4803-MAX(0,SUMIFS(Тех_Движение!$G$2:$G$5111,Тех_Движение!$D$2:$D$5111,$C4803,Тех_Движение!$B$2:$B$5111,"&lt;="&amp;Q$3)-$F4803)))</f>
        <v/>
      </c>
      <c r="R4803" s="54">
        <f>IF($B4803="","",SUM($K4803:$Q4803))</f>
        <v/>
      </c>
      <c r="S4803" s="56">
        <f>IF($B4803="","",VLOOKUP($C4803,Настройки!$A$11:$L$17,9,FALSE))</f>
        <v/>
      </c>
      <c r="T4803" s="56">
        <f>IF($B4803="","",$R4803*$S4803)</f>
        <v/>
      </c>
    </row>
    <row r="4804">
      <c r="A4804" s="20">
        <f>Тех_Движение!$A$4801</f>
        <v/>
      </c>
      <c r="B4804" s="20">
        <f>IF(Тех_Движение!$F$4801&gt;0,Тех_Движение!$I$4801,"")</f>
        <v/>
      </c>
      <c r="C4804" s="20">
        <f>IF($B4804="","",Тех_Движение!$D$4801)</f>
        <v/>
      </c>
      <c r="D4804" s="42">
        <f>IF($B4804="","",Тех_Движение!$B$4801)</f>
        <v/>
      </c>
      <c r="E4804" s="54">
        <f>IF($B4804="","",Тех_Движение!$F$4801)</f>
        <v/>
      </c>
      <c r="F4804" s="54">
        <f>IF($B4804="","",SUMIFS($E$5:$E4803,$C$5:$C4803,$C4804))</f>
        <v/>
      </c>
      <c r="G4804" s="54">
        <f>IF($B4804="","",MAX(0,$E4804-MAX(0,SUMIFS(Тех_Движение!$G$2:$G$5111,Тех_Движение!$D$2:$D$5111,$C4804,Тех_Движение!$B$2:$B$5111,"&lt;="&amp;Настройки!$B$5-1)-$F4804)))</f>
        <v/>
      </c>
      <c r="H4804" s="54">
        <f>IF($B4804="","",IF(AND($D4804&gt;=Настройки!$B$5,$D4804&lt;=Настройки!$B$6),$E4804,0))</f>
        <v/>
      </c>
      <c r="I4804" s="54">
        <f>IF($B4804="","",$G4804+$H4804-$J4804)</f>
        <v/>
      </c>
      <c r="J4804" s="54">
        <f>IF($B4804="","",MAX(0,$E4804-MAX(0,SUMIFS(Тех_Движение!$G$2:$G$5111,Тех_Движение!$D$2:$D$5111,$C4804,Тех_Движение!$B$2:$B$5111,"&lt;="&amp;Настройки!$B$6)-$F4804)))</f>
        <v/>
      </c>
      <c r="K4804" s="54">
        <f>IF(OR($B4804="",K$3&lt;$D4804+Настройки!$B$7),0,MAX(0,$E4804-MAX(0,SUMIFS(Тех_Движение!$G$2:$G$5111,Тех_Движение!$D$2:$D$5111,$C4804,Тех_Движение!$B$2:$B$5111,"&lt;="&amp;K$3)-$F4804)))</f>
        <v/>
      </c>
      <c r="L4804" s="54">
        <f>IF(OR($B4804="",L$3&lt;$D4804+Настройки!$B$7),0,MAX(0,$E4804-MAX(0,SUMIFS(Тех_Движение!$G$2:$G$5111,Тех_Движение!$D$2:$D$5111,$C4804,Тех_Движение!$B$2:$B$5111,"&lt;="&amp;L$3)-$F4804)))</f>
        <v/>
      </c>
      <c r="M4804" s="54">
        <f>IF(OR($B4804="",M$3&lt;$D4804+Настройки!$B$7),0,MAX(0,$E4804-MAX(0,SUMIFS(Тех_Движение!$G$2:$G$5111,Тех_Движение!$D$2:$D$5111,$C4804,Тех_Движение!$B$2:$B$5111,"&lt;="&amp;M$3)-$F4804)))</f>
        <v/>
      </c>
      <c r="N4804" s="54">
        <f>IF(OR($B4804="",N$3&lt;$D4804+Настройки!$B$7),0,MAX(0,$E4804-MAX(0,SUMIFS(Тех_Движение!$G$2:$G$5111,Тех_Движение!$D$2:$D$5111,$C4804,Тех_Движение!$B$2:$B$5111,"&lt;="&amp;N$3)-$F4804)))</f>
        <v/>
      </c>
      <c r="O4804" s="54">
        <f>IF(OR($B4804="",O$3&lt;$D4804+Настройки!$B$7),0,MAX(0,$E4804-MAX(0,SUMIFS(Тех_Движение!$G$2:$G$5111,Тех_Движение!$D$2:$D$5111,$C4804,Тех_Движение!$B$2:$B$5111,"&lt;="&amp;O$3)-$F4804)))</f>
        <v/>
      </c>
      <c r="P4804" s="54">
        <f>IF(OR($B4804="",P$3&lt;$D4804+Настройки!$B$7),0,MAX(0,$E4804-MAX(0,SUMIFS(Тех_Движение!$G$2:$G$5111,Тех_Движение!$D$2:$D$5111,$C4804,Тех_Движение!$B$2:$B$5111,"&lt;="&amp;P$3)-$F4804)))</f>
        <v/>
      </c>
      <c r="Q4804" s="54">
        <f>IF(OR($B4804="",Q$3&lt;$D4804+Настройки!$B$7),0,MAX(0,$E4804-MAX(0,SUMIFS(Тех_Движение!$G$2:$G$5111,Тех_Движение!$D$2:$D$5111,$C4804,Тех_Движение!$B$2:$B$5111,"&lt;="&amp;Q$3)-$F4804)))</f>
        <v/>
      </c>
      <c r="R4804" s="54">
        <f>IF($B4804="","",SUM($K4804:$Q4804))</f>
        <v/>
      </c>
      <c r="S4804" s="56">
        <f>IF($B4804="","",VLOOKUP($C4804,Настройки!$A$11:$L$17,9,FALSE))</f>
        <v/>
      </c>
      <c r="T4804" s="56">
        <f>IF($B4804="","",$R4804*$S4804)</f>
        <v/>
      </c>
    </row>
    <row r="4805">
      <c r="A4805" s="20">
        <f>Тех_Движение!$A$4802</f>
        <v/>
      </c>
      <c r="B4805" s="20">
        <f>IF(Тех_Движение!$F$4802&gt;0,Тех_Движение!$I$4802,"")</f>
        <v/>
      </c>
      <c r="C4805" s="20">
        <f>IF($B4805="","",Тех_Движение!$D$4802)</f>
        <v/>
      </c>
      <c r="D4805" s="42">
        <f>IF($B4805="","",Тех_Движение!$B$4802)</f>
        <v/>
      </c>
      <c r="E4805" s="54">
        <f>IF($B4805="","",Тех_Движение!$F$4802)</f>
        <v/>
      </c>
      <c r="F4805" s="54">
        <f>IF($B4805="","",SUMIFS($E$5:$E4804,$C$5:$C4804,$C4805))</f>
        <v/>
      </c>
      <c r="G4805" s="54">
        <f>IF($B4805="","",MAX(0,$E4805-MAX(0,SUMIFS(Тех_Движение!$G$2:$G$5111,Тех_Движение!$D$2:$D$5111,$C4805,Тех_Движение!$B$2:$B$5111,"&lt;="&amp;Настройки!$B$5-1)-$F4805)))</f>
        <v/>
      </c>
      <c r="H4805" s="54">
        <f>IF($B4805="","",IF(AND($D4805&gt;=Настройки!$B$5,$D4805&lt;=Настройки!$B$6),$E4805,0))</f>
        <v/>
      </c>
      <c r="I4805" s="54">
        <f>IF($B4805="","",$G4805+$H4805-$J4805)</f>
        <v/>
      </c>
      <c r="J4805" s="54">
        <f>IF($B4805="","",MAX(0,$E4805-MAX(0,SUMIFS(Тех_Движение!$G$2:$G$5111,Тех_Движение!$D$2:$D$5111,$C4805,Тех_Движение!$B$2:$B$5111,"&lt;="&amp;Настройки!$B$6)-$F4805)))</f>
        <v/>
      </c>
      <c r="K4805" s="54">
        <f>IF(OR($B4805="",K$3&lt;$D4805+Настройки!$B$7),0,MAX(0,$E4805-MAX(0,SUMIFS(Тех_Движение!$G$2:$G$5111,Тех_Движение!$D$2:$D$5111,$C4805,Тех_Движение!$B$2:$B$5111,"&lt;="&amp;K$3)-$F4805)))</f>
        <v/>
      </c>
      <c r="L4805" s="54">
        <f>IF(OR($B4805="",L$3&lt;$D4805+Настройки!$B$7),0,MAX(0,$E4805-MAX(0,SUMIFS(Тех_Движение!$G$2:$G$5111,Тех_Движение!$D$2:$D$5111,$C4805,Тех_Движение!$B$2:$B$5111,"&lt;="&amp;L$3)-$F4805)))</f>
        <v/>
      </c>
      <c r="M4805" s="54">
        <f>IF(OR($B4805="",M$3&lt;$D4805+Настройки!$B$7),0,MAX(0,$E4805-MAX(0,SUMIFS(Тех_Движение!$G$2:$G$5111,Тех_Движение!$D$2:$D$5111,$C4805,Тех_Движение!$B$2:$B$5111,"&lt;="&amp;M$3)-$F4805)))</f>
        <v/>
      </c>
      <c r="N4805" s="54">
        <f>IF(OR($B4805="",N$3&lt;$D4805+Настройки!$B$7),0,MAX(0,$E4805-MAX(0,SUMIFS(Тех_Движение!$G$2:$G$5111,Тех_Движение!$D$2:$D$5111,$C4805,Тех_Движение!$B$2:$B$5111,"&lt;="&amp;N$3)-$F4805)))</f>
        <v/>
      </c>
      <c r="O4805" s="54">
        <f>IF(OR($B4805="",O$3&lt;$D4805+Настройки!$B$7),0,MAX(0,$E4805-MAX(0,SUMIFS(Тех_Движение!$G$2:$G$5111,Тех_Движение!$D$2:$D$5111,$C4805,Тех_Движение!$B$2:$B$5111,"&lt;="&amp;O$3)-$F4805)))</f>
        <v/>
      </c>
      <c r="P4805" s="54">
        <f>IF(OR($B4805="",P$3&lt;$D4805+Настройки!$B$7),0,MAX(0,$E4805-MAX(0,SUMIFS(Тех_Движение!$G$2:$G$5111,Тех_Движение!$D$2:$D$5111,$C4805,Тех_Движение!$B$2:$B$5111,"&lt;="&amp;P$3)-$F4805)))</f>
        <v/>
      </c>
      <c r="Q4805" s="54">
        <f>IF(OR($B4805="",Q$3&lt;$D4805+Настройки!$B$7),0,MAX(0,$E4805-MAX(0,SUMIFS(Тех_Движение!$G$2:$G$5111,Тех_Движение!$D$2:$D$5111,$C4805,Тех_Движение!$B$2:$B$5111,"&lt;="&amp;Q$3)-$F4805)))</f>
        <v/>
      </c>
      <c r="R4805" s="54">
        <f>IF($B4805="","",SUM($K4805:$Q4805))</f>
        <v/>
      </c>
      <c r="S4805" s="56">
        <f>IF($B4805="","",VLOOKUP($C4805,Настройки!$A$11:$L$17,9,FALSE))</f>
        <v/>
      </c>
      <c r="T4805" s="56">
        <f>IF($B4805="","",$R4805*$S4805)</f>
        <v/>
      </c>
    </row>
    <row r="4806">
      <c r="A4806" s="20">
        <f>Тех_Движение!$A$4803</f>
        <v/>
      </c>
      <c r="B4806" s="20">
        <f>IF(Тех_Движение!$F$4803&gt;0,Тех_Движение!$I$4803,"")</f>
        <v/>
      </c>
      <c r="C4806" s="20">
        <f>IF($B4806="","",Тех_Движение!$D$4803)</f>
        <v/>
      </c>
      <c r="D4806" s="42">
        <f>IF($B4806="","",Тех_Движение!$B$4803)</f>
        <v/>
      </c>
      <c r="E4806" s="54">
        <f>IF($B4806="","",Тех_Движение!$F$4803)</f>
        <v/>
      </c>
      <c r="F4806" s="54">
        <f>IF($B4806="","",SUMIFS($E$5:$E4805,$C$5:$C4805,$C4806))</f>
        <v/>
      </c>
      <c r="G4806" s="54">
        <f>IF($B4806="","",MAX(0,$E4806-MAX(0,SUMIFS(Тех_Движение!$G$2:$G$5111,Тех_Движение!$D$2:$D$5111,$C4806,Тех_Движение!$B$2:$B$5111,"&lt;="&amp;Настройки!$B$5-1)-$F4806)))</f>
        <v/>
      </c>
      <c r="H4806" s="54">
        <f>IF($B4806="","",IF(AND($D4806&gt;=Настройки!$B$5,$D4806&lt;=Настройки!$B$6),$E4806,0))</f>
        <v/>
      </c>
      <c r="I4806" s="54">
        <f>IF($B4806="","",$G4806+$H4806-$J4806)</f>
        <v/>
      </c>
      <c r="J4806" s="54">
        <f>IF($B4806="","",MAX(0,$E4806-MAX(0,SUMIFS(Тех_Движение!$G$2:$G$5111,Тех_Движение!$D$2:$D$5111,$C4806,Тех_Движение!$B$2:$B$5111,"&lt;="&amp;Настройки!$B$6)-$F4806)))</f>
        <v/>
      </c>
      <c r="K4806" s="54">
        <f>IF(OR($B4806="",K$3&lt;$D4806+Настройки!$B$7),0,MAX(0,$E4806-MAX(0,SUMIFS(Тех_Движение!$G$2:$G$5111,Тех_Движение!$D$2:$D$5111,$C4806,Тех_Движение!$B$2:$B$5111,"&lt;="&amp;K$3)-$F4806)))</f>
        <v/>
      </c>
      <c r="L4806" s="54">
        <f>IF(OR($B4806="",L$3&lt;$D4806+Настройки!$B$7),0,MAX(0,$E4806-MAX(0,SUMIFS(Тех_Движение!$G$2:$G$5111,Тех_Движение!$D$2:$D$5111,$C4806,Тех_Движение!$B$2:$B$5111,"&lt;="&amp;L$3)-$F4806)))</f>
        <v/>
      </c>
      <c r="M4806" s="54">
        <f>IF(OR($B4806="",M$3&lt;$D4806+Настройки!$B$7),0,MAX(0,$E4806-MAX(0,SUMIFS(Тех_Движение!$G$2:$G$5111,Тех_Движение!$D$2:$D$5111,$C4806,Тех_Движение!$B$2:$B$5111,"&lt;="&amp;M$3)-$F4806)))</f>
        <v/>
      </c>
      <c r="N4806" s="54">
        <f>IF(OR($B4806="",N$3&lt;$D4806+Настройки!$B$7),0,MAX(0,$E4806-MAX(0,SUMIFS(Тех_Движение!$G$2:$G$5111,Тех_Движение!$D$2:$D$5111,$C4806,Тех_Движение!$B$2:$B$5111,"&lt;="&amp;N$3)-$F4806)))</f>
        <v/>
      </c>
      <c r="O4806" s="54">
        <f>IF(OR($B4806="",O$3&lt;$D4806+Настройки!$B$7),0,MAX(0,$E4806-MAX(0,SUMIFS(Тех_Движение!$G$2:$G$5111,Тех_Движение!$D$2:$D$5111,$C4806,Тех_Движение!$B$2:$B$5111,"&lt;="&amp;O$3)-$F4806)))</f>
        <v/>
      </c>
      <c r="P4806" s="54">
        <f>IF(OR($B4806="",P$3&lt;$D4806+Настройки!$B$7),0,MAX(0,$E4806-MAX(0,SUMIFS(Тех_Движение!$G$2:$G$5111,Тех_Движение!$D$2:$D$5111,$C4806,Тех_Движение!$B$2:$B$5111,"&lt;="&amp;P$3)-$F4806)))</f>
        <v/>
      </c>
      <c r="Q4806" s="54">
        <f>IF(OR($B4806="",Q$3&lt;$D4806+Настройки!$B$7),0,MAX(0,$E4806-MAX(0,SUMIFS(Тех_Движение!$G$2:$G$5111,Тех_Движение!$D$2:$D$5111,$C4806,Тех_Движение!$B$2:$B$5111,"&lt;="&amp;Q$3)-$F4806)))</f>
        <v/>
      </c>
      <c r="R4806" s="54">
        <f>IF($B4806="","",SUM($K4806:$Q4806))</f>
        <v/>
      </c>
      <c r="S4806" s="56">
        <f>IF($B4806="","",VLOOKUP($C4806,Настройки!$A$11:$L$17,9,FALSE))</f>
        <v/>
      </c>
      <c r="T4806" s="56">
        <f>IF($B4806="","",$R4806*$S4806)</f>
        <v/>
      </c>
    </row>
    <row r="4807">
      <c r="A4807" s="20">
        <f>Тех_Движение!$A$4804</f>
        <v/>
      </c>
      <c r="B4807" s="20">
        <f>IF(Тех_Движение!$F$4804&gt;0,Тех_Движение!$I$4804,"")</f>
        <v/>
      </c>
      <c r="C4807" s="20">
        <f>IF($B4807="","",Тех_Движение!$D$4804)</f>
        <v/>
      </c>
      <c r="D4807" s="42">
        <f>IF($B4807="","",Тех_Движение!$B$4804)</f>
        <v/>
      </c>
      <c r="E4807" s="54">
        <f>IF($B4807="","",Тех_Движение!$F$4804)</f>
        <v/>
      </c>
      <c r="F4807" s="54">
        <f>IF($B4807="","",SUMIFS($E$5:$E4806,$C$5:$C4806,$C4807))</f>
        <v/>
      </c>
      <c r="G4807" s="54">
        <f>IF($B4807="","",MAX(0,$E4807-MAX(0,SUMIFS(Тех_Движение!$G$2:$G$5111,Тех_Движение!$D$2:$D$5111,$C4807,Тех_Движение!$B$2:$B$5111,"&lt;="&amp;Настройки!$B$5-1)-$F4807)))</f>
        <v/>
      </c>
      <c r="H4807" s="54">
        <f>IF($B4807="","",IF(AND($D4807&gt;=Настройки!$B$5,$D4807&lt;=Настройки!$B$6),$E4807,0))</f>
        <v/>
      </c>
      <c r="I4807" s="54">
        <f>IF($B4807="","",$G4807+$H4807-$J4807)</f>
        <v/>
      </c>
      <c r="J4807" s="54">
        <f>IF($B4807="","",MAX(0,$E4807-MAX(0,SUMIFS(Тех_Движение!$G$2:$G$5111,Тех_Движение!$D$2:$D$5111,$C4807,Тех_Движение!$B$2:$B$5111,"&lt;="&amp;Настройки!$B$6)-$F4807)))</f>
        <v/>
      </c>
      <c r="K4807" s="54">
        <f>IF(OR($B4807="",K$3&lt;$D4807+Настройки!$B$7),0,MAX(0,$E4807-MAX(0,SUMIFS(Тех_Движение!$G$2:$G$5111,Тех_Движение!$D$2:$D$5111,$C4807,Тех_Движение!$B$2:$B$5111,"&lt;="&amp;K$3)-$F4807)))</f>
        <v/>
      </c>
      <c r="L4807" s="54">
        <f>IF(OR($B4807="",L$3&lt;$D4807+Настройки!$B$7),0,MAX(0,$E4807-MAX(0,SUMIFS(Тех_Движение!$G$2:$G$5111,Тех_Движение!$D$2:$D$5111,$C4807,Тех_Движение!$B$2:$B$5111,"&lt;="&amp;L$3)-$F4807)))</f>
        <v/>
      </c>
      <c r="M4807" s="54">
        <f>IF(OR($B4807="",M$3&lt;$D4807+Настройки!$B$7),0,MAX(0,$E4807-MAX(0,SUMIFS(Тех_Движение!$G$2:$G$5111,Тех_Движение!$D$2:$D$5111,$C4807,Тех_Движение!$B$2:$B$5111,"&lt;="&amp;M$3)-$F4807)))</f>
        <v/>
      </c>
      <c r="N4807" s="54">
        <f>IF(OR($B4807="",N$3&lt;$D4807+Настройки!$B$7),0,MAX(0,$E4807-MAX(0,SUMIFS(Тех_Движение!$G$2:$G$5111,Тех_Движение!$D$2:$D$5111,$C4807,Тех_Движение!$B$2:$B$5111,"&lt;="&amp;N$3)-$F4807)))</f>
        <v/>
      </c>
      <c r="O4807" s="54">
        <f>IF(OR($B4807="",O$3&lt;$D4807+Настройки!$B$7),0,MAX(0,$E4807-MAX(0,SUMIFS(Тех_Движение!$G$2:$G$5111,Тех_Движение!$D$2:$D$5111,$C4807,Тех_Движение!$B$2:$B$5111,"&lt;="&amp;O$3)-$F4807)))</f>
        <v/>
      </c>
      <c r="P4807" s="54">
        <f>IF(OR($B4807="",P$3&lt;$D4807+Настройки!$B$7),0,MAX(0,$E4807-MAX(0,SUMIFS(Тех_Движение!$G$2:$G$5111,Тех_Движение!$D$2:$D$5111,$C4807,Тех_Движение!$B$2:$B$5111,"&lt;="&amp;P$3)-$F4807)))</f>
        <v/>
      </c>
      <c r="Q4807" s="54">
        <f>IF(OR($B4807="",Q$3&lt;$D4807+Настройки!$B$7),0,MAX(0,$E4807-MAX(0,SUMIFS(Тех_Движение!$G$2:$G$5111,Тех_Движение!$D$2:$D$5111,$C4807,Тех_Движение!$B$2:$B$5111,"&lt;="&amp;Q$3)-$F4807)))</f>
        <v/>
      </c>
      <c r="R4807" s="54">
        <f>IF($B4807="","",SUM($K4807:$Q4807))</f>
        <v/>
      </c>
      <c r="S4807" s="56">
        <f>IF($B4807="","",VLOOKUP($C4807,Настройки!$A$11:$L$17,9,FALSE))</f>
        <v/>
      </c>
      <c r="T4807" s="56">
        <f>IF($B4807="","",$R4807*$S4807)</f>
        <v/>
      </c>
    </row>
    <row r="4808">
      <c r="A4808" s="20">
        <f>Тех_Движение!$A$4805</f>
        <v/>
      </c>
      <c r="B4808" s="20">
        <f>IF(Тех_Движение!$F$4805&gt;0,Тех_Движение!$I$4805,"")</f>
        <v/>
      </c>
      <c r="C4808" s="20">
        <f>IF($B4808="","",Тех_Движение!$D$4805)</f>
        <v/>
      </c>
      <c r="D4808" s="42">
        <f>IF($B4808="","",Тех_Движение!$B$4805)</f>
        <v/>
      </c>
      <c r="E4808" s="54">
        <f>IF($B4808="","",Тех_Движение!$F$4805)</f>
        <v/>
      </c>
      <c r="F4808" s="54">
        <f>IF($B4808="","",SUMIFS($E$5:$E4807,$C$5:$C4807,$C4808))</f>
        <v/>
      </c>
      <c r="G4808" s="54">
        <f>IF($B4808="","",MAX(0,$E4808-MAX(0,SUMIFS(Тех_Движение!$G$2:$G$5111,Тех_Движение!$D$2:$D$5111,$C4808,Тех_Движение!$B$2:$B$5111,"&lt;="&amp;Настройки!$B$5-1)-$F4808)))</f>
        <v/>
      </c>
      <c r="H4808" s="54">
        <f>IF($B4808="","",IF(AND($D4808&gt;=Настройки!$B$5,$D4808&lt;=Настройки!$B$6),$E4808,0))</f>
        <v/>
      </c>
      <c r="I4808" s="54">
        <f>IF($B4808="","",$G4808+$H4808-$J4808)</f>
        <v/>
      </c>
      <c r="J4808" s="54">
        <f>IF($B4808="","",MAX(0,$E4808-MAX(0,SUMIFS(Тех_Движение!$G$2:$G$5111,Тех_Движение!$D$2:$D$5111,$C4808,Тех_Движение!$B$2:$B$5111,"&lt;="&amp;Настройки!$B$6)-$F4808)))</f>
        <v/>
      </c>
      <c r="K4808" s="54">
        <f>IF(OR($B4808="",K$3&lt;$D4808+Настройки!$B$7),0,MAX(0,$E4808-MAX(0,SUMIFS(Тех_Движение!$G$2:$G$5111,Тех_Движение!$D$2:$D$5111,$C4808,Тех_Движение!$B$2:$B$5111,"&lt;="&amp;K$3)-$F4808)))</f>
        <v/>
      </c>
      <c r="L4808" s="54">
        <f>IF(OR($B4808="",L$3&lt;$D4808+Настройки!$B$7),0,MAX(0,$E4808-MAX(0,SUMIFS(Тех_Движение!$G$2:$G$5111,Тех_Движение!$D$2:$D$5111,$C4808,Тех_Движение!$B$2:$B$5111,"&lt;="&amp;L$3)-$F4808)))</f>
        <v/>
      </c>
      <c r="M4808" s="54">
        <f>IF(OR($B4808="",M$3&lt;$D4808+Настройки!$B$7),0,MAX(0,$E4808-MAX(0,SUMIFS(Тех_Движение!$G$2:$G$5111,Тех_Движение!$D$2:$D$5111,$C4808,Тех_Движение!$B$2:$B$5111,"&lt;="&amp;M$3)-$F4808)))</f>
        <v/>
      </c>
      <c r="N4808" s="54">
        <f>IF(OR($B4808="",N$3&lt;$D4808+Настройки!$B$7),0,MAX(0,$E4808-MAX(0,SUMIFS(Тех_Движение!$G$2:$G$5111,Тех_Движение!$D$2:$D$5111,$C4808,Тех_Движение!$B$2:$B$5111,"&lt;="&amp;N$3)-$F4808)))</f>
        <v/>
      </c>
      <c r="O4808" s="54">
        <f>IF(OR($B4808="",O$3&lt;$D4808+Настройки!$B$7),0,MAX(0,$E4808-MAX(0,SUMIFS(Тех_Движение!$G$2:$G$5111,Тех_Движение!$D$2:$D$5111,$C4808,Тех_Движение!$B$2:$B$5111,"&lt;="&amp;O$3)-$F4808)))</f>
        <v/>
      </c>
      <c r="P4808" s="54">
        <f>IF(OR($B4808="",P$3&lt;$D4808+Настройки!$B$7),0,MAX(0,$E4808-MAX(0,SUMIFS(Тех_Движение!$G$2:$G$5111,Тех_Движение!$D$2:$D$5111,$C4808,Тех_Движение!$B$2:$B$5111,"&lt;="&amp;P$3)-$F4808)))</f>
        <v/>
      </c>
      <c r="Q4808" s="54">
        <f>IF(OR($B4808="",Q$3&lt;$D4808+Настройки!$B$7),0,MAX(0,$E4808-MAX(0,SUMIFS(Тех_Движение!$G$2:$G$5111,Тех_Движение!$D$2:$D$5111,$C4808,Тех_Движение!$B$2:$B$5111,"&lt;="&amp;Q$3)-$F4808)))</f>
        <v/>
      </c>
      <c r="R4808" s="54">
        <f>IF($B4808="","",SUM($K4808:$Q4808))</f>
        <v/>
      </c>
      <c r="S4808" s="56">
        <f>IF($B4808="","",VLOOKUP($C4808,Настройки!$A$11:$L$17,9,FALSE))</f>
        <v/>
      </c>
      <c r="T4808" s="56">
        <f>IF($B4808="","",$R4808*$S4808)</f>
        <v/>
      </c>
    </row>
    <row r="4809">
      <c r="A4809" s="20">
        <f>Тех_Движение!$A$4806</f>
        <v/>
      </c>
      <c r="B4809" s="20">
        <f>IF(Тех_Движение!$F$4806&gt;0,Тех_Движение!$I$4806,"")</f>
        <v/>
      </c>
      <c r="C4809" s="20">
        <f>IF($B4809="","",Тех_Движение!$D$4806)</f>
        <v/>
      </c>
      <c r="D4809" s="42">
        <f>IF($B4809="","",Тех_Движение!$B$4806)</f>
        <v/>
      </c>
      <c r="E4809" s="54">
        <f>IF($B4809="","",Тех_Движение!$F$4806)</f>
        <v/>
      </c>
      <c r="F4809" s="54">
        <f>IF($B4809="","",SUMIFS($E$5:$E4808,$C$5:$C4808,$C4809))</f>
        <v/>
      </c>
      <c r="G4809" s="54">
        <f>IF($B4809="","",MAX(0,$E4809-MAX(0,SUMIFS(Тех_Движение!$G$2:$G$5111,Тех_Движение!$D$2:$D$5111,$C4809,Тех_Движение!$B$2:$B$5111,"&lt;="&amp;Настройки!$B$5-1)-$F4809)))</f>
        <v/>
      </c>
      <c r="H4809" s="54">
        <f>IF($B4809="","",IF(AND($D4809&gt;=Настройки!$B$5,$D4809&lt;=Настройки!$B$6),$E4809,0))</f>
        <v/>
      </c>
      <c r="I4809" s="54">
        <f>IF($B4809="","",$G4809+$H4809-$J4809)</f>
        <v/>
      </c>
      <c r="J4809" s="54">
        <f>IF($B4809="","",MAX(0,$E4809-MAX(0,SUMIFS(Тех_Движение!$G$2:$G$5111,Тех_Движение!$D$2:$D$5111,$C4809,Тех_Движение!$B$2:$B$5111,"&lt;="&amp;Настройки!$B$6)-$F4809)))</f>
        <v/>
      </c>
      <c r="K4809" s="54">
        <f>IF(OR($B4809="",K$3&lt;$D4809+Настройки!$B$7),0,MAX(0,$E4809-MAX(0,SUMIFS(Тех_Движение!$G$2:$G$5111,Тех_Движение!$D$2:$D$5111,$C4809,Тех_Движение!$B$2:$B$5111,"&lt;="&amp;K$3)-$F4809)))</f>
        <v/>
      </c>
      <c r="L4809" s="54">
        <f>IF(OR($B4809="",L$3&lt;$D4809+Настройки!$B$7),0,MAX(0,$E4809-MAX(0,SUMIFS(Тех_Движение!$G$2:$G$5111,Тех_Движение!$D$2:$D$5111,$C4809,Тех_Движение!$B$2:$B$5111,"&lt;="&amp;L$3)-$F4809)))</f>
        <v/>
      </c>
      <c r="M4809" s="54">
        <f>IF(OR($B4809="",M$3&lt;$D4809+Настройки!$B$7),0,MAX(0,$E4809-MAX(0,SUMIFS(Тех_Движение!$G$2:$G$5111,Тех_Движение!$D$2:$D$5111,$C4809,Тех_Движение!$B$2:$B$5111,"&lt;="&amp;M$3)-$F4809)))</f>
        <v/>
      </c>
      <c r="N4809" s="54">
        <f>IF(OR($B4809="",N$3&lt;$D4809+Настройки!$B$7),0,MAX(0,$E4809-MAX(0,SUMIFS(Тех_Движение!$G$2:$G$5111,Тех_Движение!$D$2:$D$5111,$C4809,Тех_Движение!$B$2:$B$5111,"&lt;="&amp;N$3)-$F4809)))</f>
        <v/>
      </c>
      <c r="O4809" s="54">
        <f>IF(OR($B4809="",O$3&lt;$D4809+Настройки!$B$7),0,MAX(0,$E4809-MAX(0,SUMIFS(Тех_Движение!$G$2:$G$5111,Тех_Движение!$D$2:$D$5111,$C4809,Тех_Движение!$B$2:$B$5111,"&lt;="&amp;O$3)-$F4809)))</f>
        <v/>
      </c>
      <c r="P4809" s="54">
        <f>IF(OR($B4809="",P$3&lt;$D4809+Настройки!$B$7),0,MAX(0,$E4809-MAX(0,SUMIFS(Тех_Движение!$G$2:$G$5111,Тех_Движение!$D$2:$D$5111,$C4809,Тех_Движение!$B$2:$B$5111,"&lt;="&amp;P$3)-$F4809)))</f>
        <v/>
      </c>
      <c r="Q4809" s="54">
        <f>IF(OR($B4809="",Q$3&lt;$D4809+Настройки!$B$7),0,MAX(0,$E4809-MAX(0,SUMIFS(Тех_Движение!$G$2:$G$5111,Тех_Движение!$D$2:$D$5111,$C4809,Тех_Движение!$B$2:$B$5111,"&lt;="&amp;Q$3)-$F4809)))</f>
        <v/>
      </c>
      <c r="R4809" s="54">
        <f>IF($B4809="","",SUM($K4809:$Q4809))</f>
        <v/>
      </c>
      <c r="S4809" s="56">
        <f>IF($B4809="","",VLOOKUP($C4809,Настройки!$A$11:$L$17,9,FALSE))</f>
        <v/>
      </c>
      <c r="T4809" s="56">
        <f>IF($B4809="","",$R4809*$S4809)</f>
        <v/>
      </c>
    </row>
    <row r="4810">
      <c r="A4810" s="20">
        <f>Тех_Движение!$A$4807</f>
        <v/>
      </c>
      <c r="B4810" s="20">
        <f>IF(Тех_Движение!$F$4807&gt;0,Тех_Движение!$I$4807,"")</f>
        <v/>
      </c>
      <c r="C4810" s="20">
        <f>IF($B4810="","",Тех_Движение!$D$4807)</f>
        <v/>
      </c>
      <c r="D4810" s="42">
        <f>IF($B4810="","",Тех_Движение!$B$4807)</f>
        <v/>
      </c>
      <c r="E4810" s="54">
        <f>IF($B4810="","",Тех_Движение!$F$4807)</f>
        <v/>
      </c>
      <c r="F4810" s="54">
        <f>IF($B4810="","",SUMIFS($E$5:$E4809,$C$5:$C4809,$C4810))</f>
        <v/>
      </c>
      <c r="G4810" s="54">
        <f>IF($B4810="","",MAX(0,$E4810-MAX(0,SUMIFS(Тех_Движение!$G$2:$G$5111,Тех_Движение!$D$2:$D$5111,$C4810,Тех_Движение!$B$2:$B$5111,"&lt;="&amp;Настройки!$B$5-1)-$F4810)))</f>
        <v/>
      </c>
      <c r="H4810" s="54">
        <f>IF($B4810="","",IF(AND($D4810&gt;=Настройки!$B$5,$D4810&lt;=Настройки!$B$6),$E4810,0))</f>
        <v/>
      </c>
      <c r="I4810" s="54">
        <f>IF($B4810="","",$G4810+$H4810-$J4810)</f>
        <v/>
      </c>
      <c r="J4810" s="54">
        <f>IF($B4810="","",MAX(0,$E4810-MAX(0,SUMIFS(Тех_Движение!$G$2:$G$5111,Тех_Движение!$D$2:$D$5111,$C4810,Тех_Движение!$B$2:$B$5111,"&lt;="&amp;Настройки!$B$6)-$F4810)))</f>
        <v/>
      </c>
      <c r="K4810" s="54">
        <f>IF(OR($B4810="",K$3&lt;$D4810+Настройки!$B$7),0,MAX(0,$E4810-MAX(0,SUMIFS(Тех_Движение!$G$2:$G$5111,Тех_Движение!$D$2:$D$5111,$C4810,Тех_Движение!$B$2:$B$5111,"&lt;="&amp;K$3)-$F4810)))</f>
        <v/>
      </c>
      <c r="L4810" s="54">
        <f>IF(OR($B4810="",L$3&lt;$D4810+Настройки!$B$7),0,MAX(0,$E4810-MAX(0,SUMIFS(Тех_Движение!$G$2:$G$5111,Тех_Движение!$D$2:$D$5111,$C4810,Тех_Движение!$B$2:$B$5111,"&lt;="&amp;L$3)-$F4810)))</f>
        <v/>
      </c>
      <c r="M4810" s="54">
        <f>IF(OR($B4810="",M$3&lt;$D4810+Настройки!$B$7),0,MAX(0,$E4810-MAX(0,SUMIFS(Тех_Движение!$G$2:$G$5111,Тех_Движение!$D$2:$D$5111,$C4810,Тех_Движение!$B$2:$B$5111,"&lt;="&amp;M$3)-$F4810)))</f>
        <v/>
      </c>
      <c r="N4810" s="54">
        <f>IF(OR($B4810="",N$3&lt;$D4810+Настройки!$B$7),0,MAX(0,$E4810-MAX(0,SUMIFS(Тех_Движение!$G$2:$G$5111,Тех_Движение!$D$2:$D$5111,$C4810,Тех_Движение!$B$2:$B$5111,"&lt;="&amp;N$3)-$F4810)))</f>
        <v/>
      </c>
      <c r="O4810" s="54">
        <f>IF(OR($B4810="",O$3&lt;$D4810+Настройки!$B$7),0,MAX(0,$E4810-MAX(0,SUMIFS(Тех_Движение!$G$2:$G$5111,Тех_Движение!$D$2:$D$5111,$C4810,Тех_Движение!$B$2:$B$5111,"&lt;="&amp;O$3)-$F4810)))</f>
        <v/>
      </c>
      <c r="P4810" s="54">
        <f>IF(OR($B4810="",P$3&lt;$D4810+Настройки!$B$7),0,MAX(0,$E4810-MAX(0,SUMIFS(Тех_Движение!$G$2:$G$5111,Тех_Движение!$D$2:$D$5111,$C4810,Тех_Движение!$B$2:$B$5111,"&lt;="&amp;P$3)-$F4810)))</f>
        <v/>
      </c>
      <c r="Q4810" s="54">
        <f>IF(OR($B4810="",Q$3&lt;$D4810+Настройки!$B$7),0,MAX(0,$E4810-MAX(0,SUMIFS(Тех_Движение!$G$2:$G$5111,Тех_Движение!$D$2:$D$5111,$C4810,Тех_Движение!$B$2:$B$5111,"&lt;="&amp;Q$3)-$F4810)))</f>
        <v/>
      </c>
      <c r="R4810" s="54">
        <f>IF($B4810="","",SUM($K4810:$Q4810))</f>
        <v/>
      </c>
      <c r="S4810" s="56">
        <f>IF($B4810="","",VLOOKUP($C4810,Настройки!$A$11:$L$17,9,FALSE))</f>
        <v/>
      </c>
      <c r="T4810" s="56">
        <f>IF($B4810="","",$R4810*$S4810)</f>
        <v/>
      </c>
    </row>
    <row r="4811">
      <c r="A4811" s="20">
        <f>Тех_Движение!$A$4808</f>
        <v/>
      </c>
      <c r="B4811" s="20">
        <f>IF(Тех_Движение!$F$4808&gt;0,Тех_Движение!$I$4808,"")</f>
        <v/>
      </c>
      <c r="C4811" s="20">
        <f>IF($B4811="","",Тех_Движение!$D$4808)</f>
        <v/>
      </c>
      <c r="D4811" s="42">
        <f>IF($B4811="","",Тех_Движение!$B$4808)</f>
        <v/>
      </c>
      <c r="E4811" s="54">
        <f>IF($B4811="","",Тех_Движение!$F$4808)</f>
        <v/>
      </c>
      <c r="F4811" s="54">
        <f>IF($B4811="","",SUMIFS($E$5:$E4810,$C$5:$C4810,$C4811))</f>
        <v/>
      </c>
      <c r="G4811" s="54">
        <f>IF($B4811="","",MAX(0,$E4811-MAX(0,SUMIFS(Тех_Движение!$G$2:$G$5111,Тех_Движение!$D$2:$D$5111,$C4811,Тех_Движение!$B$2:$B$5111,"&lt;="&amp;Настройки!$B$5-1)-$F4811)))</f>
        <v/>
      </c>
      <c r="H4811" s="54">
        <f>IF($B4811="","",IF(AND($D4811&gt;=Настройки!$B$5,$D4811&lt;=Настройки!$B$6),$E4811,0))</f>
        <v/>
      </c>
      <c r="I4811" s="54">
        <f>IF($B4811="","",$G4811+$H4811-$J4811)</f>
        <v/>
      </c>
      <c r="J4811" s="54">
        <f>IF($B4811="","",MAX(0,$E4811-MAX(0,SUMIFS(Тех_Движение!$G$2:$G$5111,Тех_Движение!$D$2:$D$5111,$C4811,Тех_Движение!$B$2:$B$5111,"&lt;="&amp;Настройки!$B$6)-$F4811)))</f>
        <v/>
      </c>
      <c r="K4811" s="54">
        <f>IF(OR($B4811="",K$3&lt;$D4811+Настройки!$B$7),0,MAX(0,$E4811-MAX(0,SUMIFS(Тех_Движение!$G$2:$G$5111,Тех_Движение!$D$2:$D$5111,$C4811,Тех_Движение!$B$2:$B$5111,"&lt;="&amp;K$3)-$F4811)))</f>
        <v/>
      </c>
      <c r="L4811" s="54">
        <f>IF(OR($B4811="",L$3&lt;$D4811+Настройки!$B$7),0,MAX(0,$E4811-MAX(0,SUMIFS(Тех_Движение!$G$2:$G$5111,Тех_Движение!$D$2:$D$5111,$C4811,Тех_Движение!$B$2:$B$5111,"&lt;="&amp;L$3)-$F4811)))</f>
        <v/>
      </c>
      <c r="M4811" s="54">
        <f>IF(OR($B4811="",M$3&lt;$D4811+Настройки!$B$7),0,MAX(0,$E4811-MAX(0,SUMIFS(Тех_Движение!$G$2:$G$5111,Тех_Движение!$D$2:$D$5111,$C4811,Тех_Движение!$B$2:$B$5111,"&lt;="&amp;M$3)-$F4811)))</f>
        <v/>
      </c>
      <c r="N4811" s="54">
        <f>IF(OR($B4811="",N$3&lt;$D4811+Настройки!$B$7),0,MAX(0,$E4811-MAX(0,SUMIFS(Тех_Движение!$G$2:$G$5111,Тех_Движение!$D$2:$D$5111,$C4811,Тех_Движение!$B$2:$B$5111,"&lt;="&amp;N$3)-$F4811)))</f>
        <v/>
      </c>
      <c r="O4811" s="54">
        <f>IF(OR($B4811="",O$3&lt;$D4811+Настройки!$B$7),0,MAX(0,$E4811-MAX(0,SUMIFS(Тех_Движение!$G$2:$G$5111,Тех_Движение!$D$2:$D$5111,$C4811,Тех_Движение!$B$2:$B$5111,"&lt;="&amp;O$3)-$F4811)))</f>
        <v/>
      </c>
      <c r="P4811" s="54">
        <f>IF(OR($B4811="",P$3&lt;$D4811+Настройки!$B$7),0,MAX(0,$E4811-MAX(0,SUMIFS(Тех_Движение!$G$2:$G$5111,Тех_Движение!$D$2:$D$5111,$C4811,Тех_Движение!$B$2:$B$5111,"&lt;="&amp;P$3)-$F4811)))</f>
        <v/>
      </c>
      <c r="Q4811" s="54">
        <f>IF(OR($B4811="",Q$3&lt;$D4811+Настройки!$B$7),0,MAX(0,$E4811-MAX(0,SUMIFS(Тех_Движение!$G$2:$G$5111,Тех_Движение!$D$2:$D$5111,$C4811,Тех_Движение!$B$2:$B$5111,"&lt;="&amp;Q$3)-$F4811)))</f>
        <v/>
      </c>
      <c r="R4811" s="54">
        <f>IF($B4811="","",SUM($K4811:$Q4811))</f>
        <v/>
      </c>
      <c r="S4811" s="56">
        <f>IF($B4811="","",VLOOKUP($C4811,Настройки!$A$11:$L$17,9,FALSE))</f>
        <v/>
      </c>
      <c r="T4811" s="56">
        <f>IF($B4811="","",$R4811*$S4811)</f>
        <v/>
      </c>
    </row>
    <row r="4812">
      <c r="A4812" s="20">
        <f>Тех_Движение!$A$4809</f>
        <v/>
      </c>
      <c r="B4812" s="20">
        <f>IF(Тех_Движение!$F$4809&gt;0,Тех_Движение!$I$4809,"")</f>
        <v/>
      </c>
      <c r="C4812" s="20">
        <f>IF($B4812="","",Тех_Движение!$D$4809)</f>
        <v/>
      </c>
      <c r="D4812" s="42">
        <f>IF($B4812="","",Тех_Движение!$B$4809)</f>
        <v/>
      </c>
      <c r="E4812" s="54">
        <f>IF($B4812="","",Тех_Движение!$F$4809)</f>
        <v/>
      </c>
      <c r="F4812" s="54">
        <f>IF($B4812="","",SUMIFS($E$5:$E4811,$C$5:$C4811,$C4812))</f>
        <v/>
      </c>
      <c r="G4812" s="54">
        <f>IF($B4812="","",MAX(0,$E4812-MAX(0,SUMIFS(Тех_Движение!$G$2:$G$5111,Тех_Движение!$D$2:$D$5111,$C4812,Тех_Движение!$B$2:$B$5111,"&lt;="&amp;Настройки!$B$5-1)-$F4812)))</f>
        <v/>
      </c>
      <c r="H4812" s="54">
        <f>IF($B4812="","",IF(AND($D4812&gt;=Настройки!$B$5,$D4812&lt;=Настройки!$B$6),$E4812,0))</f>
        <v/>
      </c>
      <c r="I4812" s="54">
        <f>IF($B4812="","",$G4812+$H4812-$J4812)</f>
        <v/>
      </c>
      <c r="J4812" s="54">
        <f>IF($B4812="","",MAX(0,$E4812-MAX(0,SUMIFS(Тех_Движение!$G$2:$G$5111,Тех_Движение!$D$2:$D$5111,$C4812,Тех_Движение!$B$2:$B$5111,"&lt;="&amp;Настройки!$B$6)-$F4812)))</f>
        <v/>
      </c>
      <c r="K4812" s="54">
        <f>IF(OR($B4812="",K$3&lt;$D4812+Настройки!$B$7),0,MAX(0,$E4812-MAX(0,SUMIFS(Тех_Движение!$G$2:$G$5111,Тех_Движение!$D$2:$D$5111,$C4812,Тех_Движение!$B$2:$B$5111,"&lt;="&amp;K$3)-$F4812)))</f>
        <v/>
      </c>
      <c r="L4812" s="54">
        <f>IF(OR($B4812="",L$3&lt;$D4812+Настройки!$B$7),0,MAX(0,$E4812-MAX(0,SUMIFS(Тех_Движение!$G$2:$G$5111,Тех_Движение!$D$2:$D$5111,$C4812,Тех_Движение!$B$2:$B$5111,"&lt;="&amp;L$3)-$F4812)))</f>
        <v/>
      </c>
      <c r="M4812" s="54">
        <f>IF(OR($B4812="",M$3&lt;$D4812+Настройки!$B$7),0,MAX(0,$E4812-MAX(0,SUMIFS(Тех_Движение!$G$2:$G$5111,Тех_Движение!$D$2:$D$5111,$C4812,Тех_Движение!$B$2:$B$5111,"&lt;="&amp;M$3)-$F4812)))</f>
        <v/>
      </c>
      <c r="N4812" s="54">
        <f>IF(OR($B4812="",N$3&lt;$D4812+Настройки!$B$7),0,MAX(0,$E4812-MAX(0,SUMIFS(Тех_Движение!$G$2:$G$5111,Тех_Движение!$D$2:$D$5111,$C4812,Тех_Движение!$B$2:$B$5111,"&lt;="&amp;N$3)-$F4812)))</f>
        <v/>
      </c>
      <c r="O4812" s="54">
        <f>IF(OR($B4812="",O$3&lt;$D4812+Настройки!$B$7),0,MAX(0,$E4812-MAX(0,SUMIFS(Тех_Движение!$G$2:$G$5111,Тех_Движение!$D$2:$D$5111,$C4812,Тех_Движение!$B$2:$B$5111,"&lt;="&amp;O$3)-$F4812)))</f>
        <v/>
      </c>
      <c r="P4812" s="54">
        <f>IF(OR($B4812="",P$3&lt;$D4812+Настройки!$B$7),0,MAX(0,$E4812-MAX(0,SUMIFS(Тех_Движение!$G$2:$G$5111,Тех_Движение!$D$2:$D$5111,$C4812,Тех_Движение!$B$2:$B$5111,"&lt;="&amp;P$3)-$F4812)))</f>
        <v/>
      </c>
      <c r="Q4812" s="54">
        <f>IF(OR($B4812="",Q$3&lt;$D4812+Настройки!$B$7),0,MAX(0,$E4812-MAX(0,SUMIFS(Тех_Движение!$G$2:$G$5111,Тех_Движение!$D$2:$D$5111,$C4812,Тех_Движение!$B$2:$B$5111,"&lt;="&amp;Q$3)-$F4812)))</f>
        <v/>
      </c>
      <c r="R4812" s="54">
        <f>IF($B4812="","",SUM($K4812:$Q4812))</f>
        <v/>
      </c>
      <c r="S4812" s="56">
        <f>IF($B4812="","",VLOOKUP($C4812,Настройки!$A$11:$L$17,9,FALSE))</f>
        <v/>
      </c>
      <c r="T4812" s="56">
        <f>IF($B4812="","",$R4812*$S4812)</f>
        <v/>
      </c>
    </row>
    <row r="4813">
      <c r="A4813" s="20">
        <f>Тех_Движение!$A$4810</f>
        <v/>
      </c>
      <c r="B4813" s="20">
        <f>IF(Тех_Движение!$F$4810&gt;0,Тех_Движение!$I$4810,"")</f>
        <v/>
      </c>
      <c r="C4813" s="20">
        <f>IF($B4813="","",Тех_Движение!$D$4810)</f>
        <v/>
      </c>
      <c r="D4813" s="42">
        <f>IF($B4813="","",Тех_Движение!$B$4810)</f>
        <v/>
      </c>
      <c r="E4813" s="54">
        <f>IF($B4813="","",Тех_Движение!$F$4810)</f>
        <v/>
      </c>
      <c r="F4813" s="54">
        <f>IF($B4813="","",SUMIFS($E$5:$E4812,$C$5:$C4812,$C4813))</f>
        <v/>
      </c>
      <c r="G4813" s="54">
        <f>IF($B4813="","",MAX(0,$E4813-MAX(0,SUMIFS(Тех_Движение!$G$2:$G$5111,Тех_Движение!$D$2:$D$5111,$C4813,Тех_Движение!$B$2:$B$5111,"&lt;="&amp;Настройки!$B$5-1)-$F4813)))</f>
        <v/>
      </c>
      <c r="H4813" s="54">
        <f>IF($B4813="","",IF(AND($D4813&gt;=Настройки!$B$5,$D4813&lt;=Настройки!$B$6),$E4813,0))</f>
        <v/>
      </c>
      <c r="I4813" s="54">
        <f>IF($B4813="","",$G4813+$H4813-$J4813)</f>
        <v/>
      </c>
      <c r="J4813" s="54">
        <f>IF($B4813="","",MAX(0,$E4813-MAX(0,SUMIFS(Тех_Движение!$G$2:$G$5111,Тех_Движение!$D$2:$D$5111,$C4813,Тех_Движение!$B$2:$B$5111,"&lt;="&amp;Настройки!$B$6)-$F4813)))</f>
        <v/>
      </c>
      <c r="K4813" s="54">
        <f>IF(OR($B4813="",K$3&lt;$D4813+Настройки!$B$7),0,MAX(0,$E4813-MAX(0,SUMIFS(Тех_Движение!$G$2:$G$5111,Тех_Движение!$D$2:$D$5111,$C4813,Тех_Движение!$B$2:$B$5111,"&lt;="&amp;K$3)-$F4813)))</f>
        <v/>
      </c>
      <c r="L4813" s="54">
        <f>IF(OR($B4813="",L$3&lt;$D4813+Настройки!$B$7),0,MAX(0,$E4813-MAX(0,SUMIFS(Тех_Движение!$G$2:$G$5111,Тех_Движение!$D$2:$D$5111,$C4813,Тех_Движение!$B$2:$B$5111,"&lt;="&amp;L$3)-$F4813)))</f>
        <v/>
      </c>
      <c r="M4813" s="54">
        <f>IF(OR($B4813="",M$3&lt;$D4813+Настройки!$B$7),0,MAX(0,$E4813-MAX(0,SUMIFS(Тех_Движение!$G$2:$G$5111,Тех_Движение!$D$2:$D$5111,$C4813,Тех_Движение!$B$2:$B$5111,"&lt;="&amp;M$3)-$F4813)))</f>
        <v/>
      </c>
      <c r="N4813" s="54">
        <f>IF(OR($B4813="",N$3&lt;$D4813+Настройки!$B$7),0,MAX(0,$E4813-MAX(0,SUMIFS(Тех_Движение!$G$2:$G$5111,Тех_Движение!$D$2:$D$5111,$C4813,Тех_Движение!$B$2:$B$5111,"&lt;="&amp;N$3)-$F4813)))</f>
        <v/>
      </c>
      <c r="O4813" s="54">
        <f>IF(OR($B4813="",O$3&lt;$D4813+Настройки!$B$7),0,MAX(0,$E4813-MAX(0,SUMIFS(Тех_Движение!$G$2:$G$5111,Тех_Движение!$D$2:$D$5111,$C4813,Тех_Движение!$B$2:$B$5111,"&lt;="&amp;O$3)-$F4813)))</f>
        <v/>
      </c>
      <c r="P4813" s="54">
        <f>IF(OR($B4813="",P$3&lt;$D4813+Настройки!$B$7),0,MAX(0,$E4813-MAX(0,SUMIFS(Тех_Движение!$G$2:$G$5111,Тех_Движение!$D$2:$D$5111,$C4813,Тех_Движение!$B$2:$B$5111,"&lt;="&amp;P$3)-$F4813)))</f>
        <v/>
      </c>
      <c r="Q4813" s="54">
        <f>IF(OR($B4813="",Q$3&lt;$D4813+Настройки!$B$7),0,MAX(0,$E4813-MAX(0,SUMIFS(Тех_Движение!$G$2:$G$5111,Тех_Движение!$D$2:$D$5111,$C4813,Тех_Движение!$B$2:$B$5111,"&lt;="&amp;Q$3)-$F4813)))</f>
        <v/>
      </c>
      <c r="R4813" s="54">
        <f>IF($B4813="","",SUM($K4813:$Q4813))</f>
        <v/>
      </c>
      <c r="S4813" s="56">
        <f>IF($B4813="","",VLOOKUP($C4813,Настройки!$A$11:$L$17,9,FALSE))</f>
        <v/>
      </c>
      <c r="T4813" s="56">
        <f>IF($B4813="","",$R4813*$S4813)</f>
        <v/>
      </c>
    </row>
    <row r="4814">
      <c r="A4814" s="20">
        <f>Тех_Движение!$A$4811</f>
        <v/>
      </c>
      <c r="B4814" s="20">
        <f>IF(Тех_Движение!$F$4811&gt;0,Тех_Движение!$I$4811,"")</f>
        <v/>
      </c>
      <c r="C4814" s="20">
        <f>IF($B4814="","",Тех_Движение!$D$4811)</f>
        <v/>
      </c>
      <c r="D4814" s="42">
        <f>IF($B4814="","",Тех_Движение!$B$4811)</f>
        <v/>
      </c>
      <c r="E4814" s="54">
        <f>IF($B4814="","",Тех_Движение!$F$4811)</f>
        <v/>
      </c>
      <c r="F4814" s="54">
        <f>IF($B4814="","",SUMIFS($E$5:$E4813,$C$5:$C4813,$C4814))</f>
        <v/>
      </c>
      <c r="G4814" s="54">
        <f>IF($B4814="","",MAX(0,$E4814-MAX(0,SUMIFS(Тех_Движение!$G$2:$G$5111,Тех_Движение!$D$2:$D$5111,$C4814,Тех_Движение!$B$2:$B$5111,"&lt;="&amp;Настройки!$B$5-1)-$F4814)))</f>
        <v/>
      </c>
      <c r="H4814" s="54">
        <f>IF($B4814="","",IF(AND($D4814&gt;=Настройки!$B$5,$D4814&lt;=Настройки!$B$6),$E4814,0))</f>
        <v/>
      </c>
      <c r="I4814" s="54">
        <f>IF($B4814="","",$G4814+$H4814-$J4814)</f>
        <v/>
      </c>
      <c r="J4814" s="54">
        <f>IF($B4814="","",MAX(0,$E4814-MAX(0,SUMIFS(Тех_Движение!$G$2:$G$5111,Тех_Движение!$D$2:$D$5111,$C4814,Тех_Движение!$B$2:$B$5111,"&lt;="&amp;Настройки!$B$6)-$F4814)))</f>
        <v/>
      </c>
      <c r="K4814" s="54">
        <f>IF(OR($B4814="",K$3&lt;$D4814+Настройки!$B$7),0,MAX(0,$E4814-MAX(0,SUMIFS(Тех_Движение!$G$2:$G$5111,Тех_Движение!$D$2:$D$5111,$C4814,Тех_Движение!$B$2:$B$5111,"&lt;="&amp;K$3)-$F4814)))</f>
        <v/>
      </c>
      <c r="L4814" s="54">
        <f>IF(OR($B4814="",L$3&lt;$D4814+Настройки!$B$7),0,MAX(0,$E4814-MAX(0,SUMIFS(Тех_Движение!$G$2:$G$5111,Тех_Движение!$D$2:$D$5111,$C4814,Тех_Движение!$B$2:$B$5111,"&lt;="&amp;L$3)-$F4814)))</f>
        <v/>
      </c>
      <c r="M4814" s="54">
        <f>IF(OR($B4814="",M$3&lt;$D4814+Настройки!$B$7),0,MAX(0,$E4814-MAX(0,SUMIFS(Тех_Движение!$G$2:$G$5111,Тех_Движение!$D$2:$D$5111,$C4814,Тех_Движение!$B$2:$B$5111,"&lt;="&amp;M$3)-$F4814)))</f>
        <v/>
      </c>
      <c r="N4814" s="54">
        <f>IF(OR($B4814="",N$3&lt;$D4814+Настройки!$B$7),0,MAX(0,$E4814-MAX(0,SUMIFS(Тех_Движение!$G$2:$G$5111,Тех_Движение!$D$2:$D$5111,$C4814,Тех_Движение!$B$2:$B$5111,"&lt;="&amp;N$3)-$F4814)))</f>
        <v/>
      </c>
      <c r="O4814" s="54">
        <f>IF(OR($B4814="",O$3&lt;$D4814+Настройки!$B$7),0,MAX(0,$E4814-MAX(0,SUMIFS(Тех_Движение!$G$2:$G$5111,Тех_Движение!$D$2:$D$5111,$C4814,Тех_Движение!$B$2:$B$5111,"&lt;="&amp;O$3)-$F4814)))</f>
        <v/>
      </c>
      <c r="P4814" s="54">
        <f>IF(OR($B4814="",P$3&lt;$D4814+Настройки!$B$7),0,MAX(0,$E4814-MAX(0,SUMIFS(Тех_Движение!$G$2:$G$5111,Тех_Движение!$D$2:$D$5111,$C4814,Тех_Движение!$B$2:$B$5111,"&lt;="&amp;P$3)-$F4814)))</f>
        <v/>
      </c>
      <c r="Q4814" s="54">
        <f>IF(OR($B4814="",Q$3&lt;$D4814+Настройки!$B$7),0,MAX(0,$E4814-MAX(0,SUMIFS(Тех_Движение!$G$2:$G$5111,Тех_Движение!$D$2:$D$5111,$C4814,Тех_Движение!$B$2:$B$5111,"&lt;="&amp;Q$3)-$F4814)))</f>
        <v/>
      </c>
      <c r="R4814" s="54">
        <f>IF($B4814="","",SUM($K4814:$Q4814))</f>
        <v/>
      </c>
      <c r="S4814" s="56">
        <f>IF($B4814="","",VLOOKUP($C4814,Настройки!$A$11:$L$17,9,FALSE))</f>
        <v/>
      </c>
      <c r="T4814" s="56">
        <f>IF($B4814="","",$R4814*$S4814)</f>
        <v/>
      </c>
    </row>
    <row r="4815">
      <c r="A4815" s="20">
        <f>Тех_Движение!$A$4812</f>
        <v/>
      </c>
      <c r="B4815" s="20">
        <f>IF(Тех_Движение!$F$4812&gt;0,Тех_Движение!$I$4812,"")</f>
        <v/>
      </c>
      <c r="C4815" s="20">
        <f>IF($B4815="","",Тех_Движение!$D$4812)</f>
        <v/>
      </c>
      <c r="D4815" s="42">
        <f>IF($B4815="","",Тех_Движение!$B$4812)</f>
        <v/>
      </c>
      <c r="E4815" s="54">
        <f>IF($B4815="","",Тех_Движение!$F$4812)</f>
        <v/>
      </c>
      <c r="F4815" s="54">
        <f>IF($B4815="","",SUMIFS($E$5:$E4814,$C$5:$C4814,$C4815))</f>
        <v/>
      </c>
      <c r="G4815" s="54">
        <f>IF($B4815="","",MAX(0,$E4815-MAX(0,SUMIFS(Тех_Движение!$G$2:$G$5111,Тех_Движение!$D$2:$D$5111,$C4815,Тех_Движение!$B$2:$B$5111,"&lt;="&amp;Настройки!$B$5-1)-$F4815)))</f>
        <v/>
      </c>
      <c r="H4815" s="54">
        <f>IF($B4815="","",IF(AND($D4815&gt;=Настройки!$B$5,$D4815&lt;=Настройки!$B$6),$E4815,0))</f>
        <v/>
      </c>
      <c r="I4815" s="54">
        <f>IF($B4815="","",$G4815+$H4815-$J4815)</f>
        <v/>
      </c>
      <c r="J4815" s="54">
        <f>IF($B4815="","",MAX(0,$E4815-MAX(0,SUMIFS(Тех_Движение!$G$2:$G$5111,Тех_Движение!$D$2:$D$5111,$C4815,Тех_Движение!$B$2:$B$5111,"&lt;="&amp;Настройки!$B$6)-$F4815)))</f>
        <v/>
      </c>
      <c r="K4815" s="54">
        <f>IF(OR($B4815="",K$3&lt;$D4815+Настройки!$B$7),0,MAX(0,$E4815-MAX(0,SUMIFS(Тех_Движение!$G$2:$G$5111,Тех_Движение!$D$2:$D$5111,$C4815,Тех_Движение!$B$2:$B$5111,"&lt;="&amp;K$3)-$F4815)))</f>
        <v/>
      </c>
      <c r="L4815" s="54">
        <f>IF(OR($B4815="",L$3&lt;$D4815+Настройки!$B$7),0,MAX(0,$E4815-MAX(0,SUMIFS(Тех_Движение!$G$2:$G$5111,Тех_Движение!$D$2:$D$5111,$C4815,Тех_Движение!$B$2:$B$5111,"&lt;="&amp;L$3)-$F4815)))</f>
        <v/>
      </c>
      <c r="M4815" s="54">
        <f>IF(OR($B4815="",M$3&lt;$D4815+Настройки!$B$7),0,MAX(0,$E4815-MAX(0,SUMIFS(Тех_Движение!$G$2:$G$5111,Тех_Движение!$D$2:$D$5111,$C4815,Тех_Движение!$B$2:$B$5111,"&lt;="&amp;M$3)-$F4815)))</f>
        <v/>
      </c>
      <c r="N4815" s="54">
        <f>IF(OR($B4815="",N$3&lt;$D4815+Настройки!$B$7),0,MAX(0,$E4815-MAX(0,SUMIFS(Тех_Движение!$G$2:$G$5111,Тех_Движение!$D$2:$D$5111,$C4815,Тех_Движение!$B$2:$B$5111,"&lt;="&amp;N$3)-$F4815)))</f>
        <v/>
      </c>
      <c r="O4815" s="54">
        <f>IF(OR($B4815="",O$3&lt;$D4815+Настройки!$B$7),0,MAX(0,$E4815-MAX(0,SUMIFS(Тех_Движение!$G$2:$G$5111,Тех_Движение!$D$2:$D$5111,$C4815,Тех_Движение!$B$2:$B$5111,"&lt;="&amp;O$3)-$F4815)))</f>
        <v/>
      </c>
      <c r="P4815" s="54">
        <f>IF(OR($B4815="",P$3&lt;$D4815+Настройки!$B$7),0,MAX(0,$E4815-MAX(0,SUMIFS(Тех_Движение!$G$2:$G$5111,Тех_Движение!$D$2:$D$5111,$C4815,Тех_Движение!$B$2:$B$5111,"&lt;="&amp;P$3)-$F4815)))</f>
        <v/>
      </c>
      <c r="Q4815" s="54">
        <f>IF(OR($B4815="",Q$3&lt;$D4815+Настройки!$B$7),0,MAX(0,$E4815-MAX(0,SUMIFS(Тех_Движение!$G$2:$G$5111,Тех_Движение!$D$2:$D$5111,$C4815,Тех_Движение!$B$2:$B$5111,"&lt;="&amp;Q$3)-$F4815)))</f>
        <v/>
      </c>
      <c r="R4815" s="54">
        <f>IF($B4815="","",SUM($K4815:$Q4815))</f>
        <v/>
      </c>
      <c r="S4815" s="56">
        <f>IF($B4815="","",VLOOKUP($C4815,Настройки!$A$11:$L$17,9,FALSE))</f>
        <v/>
      </c>
      <c r="T4815" s="56">
        <f>IF($B4815="","",$R4815*$S4815)</f>
        <v/>
      </c>
    </row>
    <row r="4816">
      <c r="A4816" s="20">
        <f>Тех_Движение!$A$4813</f>
        <v/>
      </c>
      <c r="B4816" s="20">
        <f>IF(Тех_Движение!$F$4813&gt;0,Тех_Движение!$I$4813,"")</f>
        <v/>
      </c>
      <c r="C4816" s="20">
        <f>IF($B4816="","",Тех_Движение!$D$4813)</f>
        <v/>
      </c>
      <c r="D4816" s="42">
        <f>IF($B4816="","",Тех_Движение!$B$4813)</f>
        <v/>
      </c>
      <c r="E4816" s="54">
        <f>IF($B4816="","",Тех_Движение!$F$4813)</f>
        <v/>
      </c>
      <c r="F4816" s="54">
        <f>IF($B4816="","",SUMIFS($E$5:$E4815,$C$5:$C4815,$C4816))</f>
        <v/>
      </c>
      <c r="G4816" s="54">
        <f>IF($B4816="","",MAX(0,$E4816-MAX(0,SUMIFS(Тех_Движение!$G$2:$G$5111,Тех_Движение!$D$2:$D$5111,$C4816,Тех_Движение!$B$2:$B$5111,"&lt;="&amp;Настройки!$B$5-1)-$F4816)))</f>
        <v/>
      </c>
      <c r="H4816" s="54">
        <f>IF($B4816="","",IF(AND($D4816&gt;=Настройки!$B$5,$D4816&lt;=Настройки!$B$6),$E4816,0))</f>
        <v/>
      </c>
      <c r="I4816" s="54">
        <f>IF($B4816="","",$G4816+$H4816-$J4816)</f>
        <v/>
      </c>
      <c r="J4816" s="54">
        <f>IF($B4816="","",MAX(0,$E4816-MAX(0,SUMIFS(Тех_Движение!$G$2:$G$5111,Тех_Движение!$D$2:$D$5111,$C4816,Тех_Движение!$B$2:$B$5111,"&lt;="&amp;Настройки!$B$6)-$F4816)))</f>
        <v/>
      </c>
      <c r="K4816" s="54">
        <f>IF(OR($B4816="",K$3&lt;$D4816+Настройки!$B$7),0,MAX(0,$E4816-MAX(0,SUMIFS(Тех_Движение!$G$2:$G$5111,Тех_Движение!$D$2:$D$5111,$C4816,Тех_Движение!$B$2:$B$5111,"&lt;="&amp;K$3)-$F4816)))</f>
        <v/>
      </c>
      <c r="L4816" s="54">
        <f>IF(OR($B4816="",L$3&lt;$D4816+Настройки!$B$7),0,MAX(0,$E4816-MAX(0,SUMIFS(Тех_Движение!$G$2:$G$5111,Тех_Движение!$D$2:$D$5111,$C4816,Тех_Движение!$B$2:$B$5111,"&lt;="&amp;L$3)-$F4816)))</f>
        <v/>
      </c>
      <c r="M4816" s="54">
        <f>IF(OR($B4816="",M$3&lt;$D4816+Настройки!$B$7),0,MAX(0,$E4816-MAX(0,SUMIFS(Тех_Движение!$G$2:$G$5111,Тех_Движение!$D$2:$D$5111,$C4816,Тех_Движение!$B$2:$B$5111,"&lt;="&amp;M$3)-$F4816)))</f>
        <v/>
      </c>
      <c r="N4816" s="54">
        <f>IF(OR($B4816="",N$3&lt;$D4816+Настройки!$B$7),0,MAX(0,$E4816-MAX(0,SUMIFS(Тех_Движение!$G$2:$G$5111,Тех_Движение!$D$2:$D$5111,$C4816,Тех_Движение!$B$2:$B$5111,"&lt;="&amp;N$3)-$F4816)))</f>
        <v/>
      </c>
      <c r="O4816" s="54">
        <f>IF(OR($B4816="",O$3&lt;$D4816+Настройки!$B$7),0,MAX(0,$E4816-MAX(0,SUMIFS(Тех_Движение!$G$2:$G$5111,Тех_Движение!$D$2:$D$5111,$C4816,Тех_Движение!$B$2:$B$5111,"&lt;="&amp;O$3)-$F4816)))</f>
        <v/>
      </c>
      <c r="P4816" s="54">
        <f>IF(OR($B4816="",P$3&lt;$D4816+Настройки!$B$7),0,MAX(0,$E4816-MAX(0,SUMIFS(Тех_Движение!$G$2:$G$5111,Тех_Движение!$D$2:$D$5111,$C4816,Тех_Движение!$B$2:$B$5111,"&lt;="&amp;P$3)-$F4816)))</f>
        <v/>
      </c>
      <c r="Q4816" s="54">
        <f>IF(OR($B4816="",Q$3&lt;$D4816+Настройки!$B$7),0,MAX(0,$E4816-MAX(0,SUMIFS(Тех_Движение!$G$2:$G$5111,Тех_Движение!$D$2:$D$5111,$C4816,Тех_Движение!$B$2:$B$5111,"&lt;="&amp;Q$3)-$F4816)))</f>
        <v/>
      </c>
      <c r="R4816" s="54">
        <f>IF($B4816="","",SUM($K4816:$Q4816))</f>
        <v/>
      </c>
      <c r="S4816" s="56">
        <f>IF($B4816="","",VLOOKUP($C4816,Настройки!$A$11:$L$17,9,FALSE))</f>
        <v/>
      </c>
      <c r="T4816" s="56">
        <f>IF($B4816="","",$R4816*$S4816)</f>
        <v/>
      </c>
    </row>
    <row r="4817">
      <c r="A4817" s="20">
        <f>Тех_Движение!$A$4814</f>
        <v/>
      </c>
      <c r="B4817" s="20">
        <f>IF(Тех_Движение!$F$4814&gt;0,Тех_Движение!$I$4814,"")</f>
        <v/>
      </c>
      <c r="C4817" s="20">
        <f>IF($B4817="","",Тех_Движение!$D$4814)</f>
        <v/>
      </c>
      <c r="D4817" s="42">
        <f>IF($B4817="","",Тех_Движение!$B$4814)</f>
        <v/>
      </c>
      <c r="E4817" s="54">
        <f>IF($B4817="","",Тех_Движение!$F$4814)</f>
        <v/>
      </c>
      <c r="F4817" s="54">
        <f>IF($B4817="","",SUMIFS($E$5:$E4816,$C$5:$C4816,$C4817))</f>
        <v/>
      </c>
      <c r="G4817" s="54">
        <f>IF($B4817="","",MAX(0,$E4817-MAX(0,SUMIFS(Тех_Движение!$G$2:$G$5111,Тех_Движение!$D$2:$D$5111,$C4817,Тех_Движение!$B$2:$B$5111,"&lt;="&amp;Настройки!$B$5-1)-$F4817)))</f>
        <v/>
      </c>
      <c r="H4817" s="54">
        <f>IF($B4817="","",IF(AND($D4817&gt;=Настройки!$B$5,$D4817&lt;=Настройки!$B$6),$E4817,0))</f>
        <v/>
      </c>
      <c r="I4817" s="54">
        <f>IF($B4817="","",$G4817+$H4817-$J4817)</f>
        <v/>
      </c>
      <c r="J4817" s="54">
        <f>IF($B4817="","",MAX(0,$E4817-MAX(0,SUMIFS(Тех_Движение!$G$2:$G$5111,Тех_Движение!$D$2:$D$5111,$C4817,Тех_Движение!$B$2:$B$5111,"&lt;="&amp;Настройки!$B$6)-$F4817)))</f>
        <v/>
      </c>
      <c r="K4817" s="54">
        <f>IF(OR($B4817="",K$3&lt;$D4817+Настройки!$B$7),0,MAX(0,$E4817-MAX(0,SUMIFS(Тех_Движение!$G$2:$G$5111,Тех_Движение!$D$2:$D$5111,$C4817,Тех_Движение!$B$2:$B$5111,"&lt;="&amp;K$3)-$F4817)))</f>
        <v/>
      </c>
      <c r="L4817" s="54">
        <f>IF(OR($B4817="",L$3&lt;$D4817+Настройки!$B$7),0,MAX(0,$E4817-MAX(0,SUMIFS(Тех_Движение!$G$2:$G$5111,Тех_Движение!$D$2:$D$5111,$C4817,Тех_Движение!$B$2:$B$5111,"&lt;="&amp;L$3)-$F4817)))</f>
        <v/>
      </c>
      <c r="M4817" s="54">
        <f>IF(OR($B4817="",M$3&lt;$D4817+Настройки!$B$7),0,MAX(0,$E4817-MAX(0,SUMIFS(Тех_Движение!$G$2:$G$5111,Тех_Движение!$D$2:$D$5111,$C4817,Тех_Движение!$B$2:$B$5111,"&lt;="&amp;M$3)-$F4817)))</f>
        <v/>
      </c>
      <c r="N4817" s="54">
        <f>IF(OR($B4817="",N$3&lt;$D4817+Настройки!$B$7),0,MAX(0,$E4817-MAX(0,SUMIFS(Тех_Движение!$G$2:$G$5111,Тех_Движение!$D$2:$D$5111,$C4817,Тех_Движение!$B$2:$B$5111,"&lt;="&amp;N$3)-$F4817)))</f>
        <v/>
      </c>
      <c r="O4817" s="54">
        <f>IF(OR($B4817="",O$3&lt;$D4817+Настройки!$B$7),0,MAX(0,$E4817-MAX(0,SUMIFS(Тех_Движение!$G$2:$G$5111,Тех_Движение!$D$2:$D$5111,$C4817,Тех_Движение!$B$2:$B$5111,"&lt;="&amp;O$3)-$F4817)))</f>
        <v/>
      </c>
      <c r="P4817" s="54">
        <f>IF(OR($B4817="",P$3&lt;$D4817+Настройки!$B$7),0,MAX(0,$E4817-MAX(0,SUMIFS(Тех_Движение!$G$2:$G$5111,Тех_Движение!$D$2:$D$5111,$C4817,Тех_Движение!$B$2:$B$5111,"&lt;="&amp;P$3)-$F4817)))</f>
        <v/>
      </c>
      <c r="Q4817" s="54">
        <f>IF(OR($B4817="",Q$3&lt;$D4817+Настройки!$B$7),0,MAX(0,$E4817-MAX(0,SUMIFS(Тех_Движение!$G$2:$G$5111,Тех_Движение!$D$2:$D$5111,$C4817,Тех_Движение!$B$2:$B$5111,"&lt;="&amp;Q$3)-$F4817)))</f>
        <v/>
      </c>
      <c r="R4817" s="54">
        <f>IF($B4817="","",SUM($K4817:$Q4817))</f>
        <v/>
      </c>
      <c r="S4817" s="56">
        <f>IF($B4817="","",VLOOKUP($C4817,Настройки!$A$11:$L$17,9,FALSE))</f>
        <v/>
      </c>
      <c r="T4817" s="56">
        <f>IF($B4817="","",$R4817*$S4817)</f>
        <v/>
      </c>
    </row>
    <row r="4818">
      <c r="A4818" s="20">
        <f>Тех_Движение!$A$4815</f>
        <v/>
      </c>
      <c r="B4818" s="20">
        <f>IF(Тех_Движение!$F$4815&gt;0,Тех_Движение!$I$4815,"")</f>
        <v/>
      </c>
      <c r="C4818" s="20">
        <f>IF($B4818="","",Тех_Движение!$D$4815)</f>
        <v/>
      </c>
      <c r="D4818" s="42">
        <f>IF($B4818="","",Тех_Движение!$B$4815)</f>
        <v/>
      </c>
      <c r="E4818" s="54">
        <f>IF($B4818="","",Тех_Движение!$F$4815)</f>
        <v/>
      </c>
      <c r="F4818" s="54">
        <f>IF($B4818="","",SUMIFS($E$5:$E4817,$C$5:$C4817,$C4818))</f>
        <v/>
      </c>
      <c r="G4818" s="54">
        <f>IF($B4818="","",MAX(0,$E4818-MAX(0,SUMIFS(Тех_Движение!$G$2:$G$5111,Тех_Движение!$D$2:$D$5111,$C4818,Тех_Движение!$B$2:$B$5111,"&lt;="&amp;Настройки!$B$5-1)-$F4818)))</f>
        <v/>
      </c>
      <c r="H4818" s="54">
        <f>IF($B4818="","",IF(AND($D4818&gt;=Настройки!$B$5,$D4818&lt;=Настройки!$B$6),$E4818,0))</f>
        <v/>
      </c>
      <c r="I4818" s="54">
        <f>IF($B4818="","",$G4818+$H4818-$J4818)</f>
        <v/>
      </c>
      <c r="J4818" s="54">
        <f>IF($B4818="","",MAX(0,$E4818-MAX(0,SUMIFS(Тех_Движение!$G$2:$G$5111,Тех_Движение!$D$2:$D$5111,$C4818,Тех_Движение!$B$2:$B$5111,"&lt;="&amp;Настройки!$B$6)-$F4818)))</f>
        <v/>
      </c>
      <c r="K4818" s="54">
        <f>IF(OR($B4818="",K$3&lt;$D4818+Настройки!$B$7),0,MAX(0,$E4818-MAX(0,SUMIFS(Тех_Движение!$G$2:$G$5111,Тех_Движение!$D$2:$D$5111,$C4818,Тех_Движение!$B$2:$B$5111,"&lt;="&amp;K$3)-$F4818)))</f>
        <v/>
      </c>
      <c r="L4818" s="54">
        <f>IF(OR($B4818="",L$3&lt;$D4818+Настройки!$B$7),0,MAX(0,$E4818-MAX(0,SUMIFS(Тех_Движение!$G$2:$G$5111,Тех_Движение!$D$2:$D$5111,$C4818,Тех_Движение!$B$2:$B$5111,"&lt;="&amp;L$3)-$F4818)))</f>
        <v/>
      </c>
      <c r="M4818" s="54">
        <f>IF(OR($B4818="",M$3&lt;$D4818+Настройки!$B$7),0,MAX(0,$E4818-MAX(0,SUMIFS(Тех_Движение!$G$2:$G$5111,Тех_Движение!$D$2:$D$5111,$C4818,Тех_Движение!$B$2:$B$5111,"&lt;="&amp;M$3)-$F4818)))</f>
        <v/>
      </c>
      <c r="N4818" s="54">
        <f>IF(OR($B4818="",N$3&lt;$D4818+Настройки!$B$7),0,MAX(0,$E4818-MAX(0,SUMIFS(Тех_Движение!$G$2:$G$5111,Тех_Движение!$D$2:$D$5111,$C4818,Тех_Движение!$B$2:$B$5111,"&lt;="&amp;N$3)-$F4818)))</f>
        <v/>
      </c>
      <c r="O4818" s="54">
        <f>IF(OR($B4818="",O$3&lt;$D4818+Настройки!$B$7),0,MAX(0,$E4818-MAX(0,SUMIFS(Тех_Движение!$G$2:$G$5111,Тех_Движение!$D$2:$D$5111,$C4818,Тех_Движение!$B$2:$B$5111,"&lt;="&amp;O$3)-$F4818)))</f>
        <v/>
      </c>
      <c r="P4818" s="54">
        <f>IF(OR($B4818="",P$3&lt;$D4818+Настройки!$B$7),0,MAX(0,$E4818-MAX(0,SUMIFS(Тех_Движение!$G$2:$G$5111,Тех_Движение!$D$2:$D$5111,$C4818,Тех_Движение!$B$2:$B$5111,"&lt;="&amp;P$3)-$F4818)))</f>
        <v/>
      </c>
      <c r="Q4818" s="54">
        <f>IF(OR($B4818="",Q$3&lt;$D4818+Настройки!$B$7),0,MAX(0,$E4818-MAX(0,SUMIFS(Тех_Движение!$G$2:$G$5111,Тех_Движение!$D$2:$D$5111,$C4818,Тех_Движение!$B$2:$B$5111,"&lt;="&amp;Q$3)-$F4818)))</f>
        <v/>
      </c>
      <c r="R4818" s="54">
        <f>IF($B4818="","",SUM($K4818:$Q4818))</f>
        <v/>
      </c>
      <c r="S4818" s="56">
        <f>IF($B4818="","",VLOOKUP($C4818,Настройки!$A$11:$L$17,9,FALSE))</f>
        <v/>
      </c>
      <c r="T4818" s="56">
        <f>IF($B4818="","",$R4818*$S4818)</f>
        <v/>
      </c>
    </row>
    <row r="4819">
      <c r="A4819" s="20">
        <f>Тех_Движение!$A$4816</f>
        <v/>
      </c>
      <c r="B4819" s="20">
        <f>IF(Тех_Движение!$F$4816&gt;0,Тех_Движение!$I$4816,"")</f>
        <v/>
      </c>
      <c r="C4819" s="20">
        <f>IF($B4819="","",Тех_Движение!$D$4816)</f>
        <v/>
      </c>
      <c r="D4819" s="42">
        <f>IF($B4819="","",Тех_Движение!$B$4816)</f>
        <v/>
      </c>
      <c r="E4819" s="54">
        <f>IF($B4819="","",Тех_Движение!$F$4816)</f>
        <v/>
      </c>
      <c r="F4819" s="54">
        <f>IF($B4819="","",SUMIFS($E$5:$E4818,$C$5:$C4818,$C4819))</f>
        <v/>
      </c>
      <c r="G4819" s="54">
        <f>IF($B4819="","",MAX(0,$E4819-MAX(0,SUMIFS(Тех_Движение!$G$2:$G$5111,Тех_Движение!$D$2:$D$5111,$C4819,Тех_Движение!$B$2:$B$5111,"&lt;="&amp;Настройки!$B$5-1)-$F4819)))</f>
        <v/>
      </c>
      <c r="H4819" s="54">
        <f>IF($B4819="","",IF(AND($D4819&gt;=Настройки!$B$5,$D4819&lt;=Настройки!$B$6),$E4819,0))</f>
        <v/>
      </c>
      <c r="I4819" s="54">
        <f>IF($B4819="","",$G4819+$H4819-$J4819)</f>
        <v/>
      </c>
      <c r="J4819" s="54">
        <f>IF($B4819="","",MAX(0,$E4819-MAX(0,SUMIFS(Тех_Движение!$G$2:$G$5111,Тех_Движение!$D$2:$D$5111,$C4819,Тех_Движение!$B$2:$B$5111,"&lt;="&amp;Настройки!$B$6)-$F4819)))</f>
        <v/>
      </c>
      <c r="K4819" s="54">
        <f>IF(OR($B4819="",K$3&lt;$D4819+Настройки!$B$7),0,MAX(0,$E4819-MAX(0,SUMIFS(Тех_Движение!$G$2:$G$5111,Тех_Движение!$D$2:$D$5111,$C4819,Тех_Движение!$B$2:$B$5111,"&lt;="&amp;K$3)-$F4819)))</f>
        <v/>
      </c>
      <c r="L4819" s="54">
        <f>IF(OR($B4819="",L$3&lt;$D4819+Настройки!$B$7),0,MAX(0,$E4819-MAX(0,SUMIFS(Тех_Движение!$G$2:$G$5111,Тех_Движение!$D$2:$D$5111,$C4819,Тех_Движение!$B$2:$B$5111,"&lt;="&amp;L$3)-$F4819)))</f>
        <v/>
      </c>
      <c r="M4819" s="54">
        <f>IF(OR($B4819="",M$3&lt;$D4819+Настройки!$B$7),0,MAX(0,$E4819-MAX(0,SUMIFS(Тех_Движение!$G$2:$G$5111,Тех_Движение!$D$2:$D$5111,$C4819,Тех_Движение!$B$2:$B$5111,"&lt;="&amp;M$3)-$F4819)))</f>
        <v/>
      </c>
      <c r="N4819" s="54">
        <f>IF(OR($B4819="",N$3&lt;$D4819+Настройки!$B$7),0,MAX(0,$E4819-MAX(0,SUMIFS(Тех_Движение!$G$2:$G$5111,Тех_Движение!$D$2:$D$5111,$C4819,Тех_Движение!$B$2:$B$5111,"&lt;="&amp;N$3)-$F4819)))</f>
        <v/>
      </c>
      <c r="O4819" s="54">
        <f>IF(OR($B4819="",O$3&lt;$D4819+Настройки!$B$7),0,MAX(0,$E4819-MAX(0,SUMIFS(Тех_Движение!$G$2:$G$5111,Тех_Движение!$D$2:$D$5111,$C4819,Тех_Движение!$B$2:$B$5111,"&lt;="&amp;O$3)-$F4819)))</f>
        <v/>
      </c>
      <c r="P4819" s="54">
        <f>IF(OR($B4819="",P$3&lt;$D4819+Настройки!$B$7),0,MAX(0,$E4819-MAX(0,SUMIFS(Тех_Движение!$G$2:$G$5111,Тех_Движение!$D$2:$D$5111,$C4819,Тех_Движение!$B$2:$B$5111,"&lt;="&amp;P$3)-$F4819)))</f>
        <v/>
      </c>
      <c r="Q4819" s="54">
        <f>IF(OR($B4819="",Q$3&lt;$D4819+Настройки!$B$7),0,MAX(0,$E4819-MAX(0,SUMIFS(Тех_Движение!$G$2:$G$5111,Тех_Движение!$D$2:$D$5111,$C4819,Тех_Движение!$B$2:$B$5111,"&lt;="&amp;Q$3)-$F4819)))</f>
        <v/>
      </c>
      <c r="R4819" s="54">
        <f>IF($B4819="","",SUM($K4819:$Q4819))</f>
        <v/>
      </c>
      <c r="S4819" s="56">
        <f>IF($B4819="","",VLOOKUP($C4819,Настройки!$A$11:$L$17,9,FALSE))</f>
        <v/>
      </c>
      <c r="T4819" s="56">
        <f>IF($B4819="","",$R4819*$S4819)</f>
        <v/>
      </c>
    </row>
    <row r="4820">
      <c r="A4820" s="20">
        <f>Тех_Движение!$A$4817</f>
        <v/>
      </c>
      <c r="B4820" s="20">
        <f>IF(Тех_Движение!$F$4817&gt;0,Тех_Движение!$I$4817,"")</f>
        <v/>
      </c>
      <c r="C4820" s="20">
        <f>IF($B4820="","",Тех_Движение!$D$4817)</f>
        <v/>
      </c>
      <c r="D4820" s="42">
        <f>IF($B4820="","",Тех_Движение!$B$4817)</f>
        <v/>
      </c>
      <c r="E4820" s="54">
        <f>IF($B4820="","",Тех_Движение!$F$4817)</f>
        <v/>
      </c>
      <c r="F4820" s="54">
        <f>IF($B4820="","",SUMIFS($E$5:$E4819,$C$5:$C4819,$C4820))</f>
        <v/>
      </c>
      <c r="G4820" s="54">
        <f>IF($B4820="","",MAX(0,$E4820-MAX(0,SUMIFS(Тех_Движение!$G$2:$G$5111,Тех_Движение!$D$2:$D$5111,$C4820,Тех_Движение!$B$2:$B$5111,"&lt;="&amp;Настройки!$B$5-1)-$F4820)))</f>
        <v/>
      </c>
      <c r="H4820" s="54">
        <f>IF($B4820="","",IF(AND($D4820&gt;=Настройки!$B$5,$D4820&lt;=Настройки!$B$6),$E4820,0))</f>
        <v/>
      </c>
      <c r="I4820" s="54">
        <f>IF($B4820="","",$G4820+$H4820-$J4820)</f>
        <v/>
      </c>
      <c r="J4820" s="54">
        <f>IF($B4820="","",MAX(0,$E4820-MAX(0,SUMIFS(Тех_Движение!$G$2:$G$5111,Тех_Движение!$D$2:$D$5111,$C4820,Тех_Движение!$B$2:$B$5111,"&lt;="&amp;Настройки!$B$6)-$F4820)))</f>
        <v/>
      </c>
      <c r="K4820" s="54">
        <f>IF(OR($B4820="",K$3&lt;$D4820+Настройки!$B$7),0,MAX(0,$E4820-MAX(0,SUMIFS(Тех_Движение!$G$2:$G$5111,Тех_Движение!$D$2:$D$5111,$C4820,Тех_Движение!$B$2:$B$5111,"&lt;="&amp;K$3)-$F4820)))</f>
        <v/>
      </c>
      <c r="L4820" s="54">
        <f>IF(OR($B4820="",L$3&lt;$D4820+Настройки!$B$7),0,MAX(0,$E4820-MAX(0,SUMIFS(Тех_Движение!$G$2:$G$5111,Тех_Движение!$D$2:$D$5111,$C4820,Тех_Движение!$B$2:$B$5111,"&lt;="&amp;L$3)-$F4820)))</f>
        <v/>
      </c>
      <c r="M4820" s="54">
        <f>IF(OR($B4820="",M$3&lt;$D4820+Настройки!$B$7),0,MAX(0,$E4820-MAX(0,SUMIFS(Тех_Движение!$G$2:$G$5111,Тех_Движение!$D$2:$D$5111,$C4820,Тех_Движение!$B$2:$B$5111,"&lt;="&amp;M$3)-$F4820)))</f>
        <v/>
      </c>
      <c r="N4820" s="54">
        <f>IF(OR($B4820="",N$3&lt;$D4820+Настройки!$B$7),0,MAX(0,$E4820-MAX(0,SUMIFS(Тех_Движение!$G$2:$G$5111,Тех_Движение!$D$2:$D$5111,$C4820,Тех_Движение!$B$2:$B$5111,"&lt;="&amp;N$3)-$F4820)))</f>
        <v/>
      </c>
      <c r="O4820" s="54">
        <f>IF(OR($B4820="",O$3&lt;$D4820+Настройки!$B$7),0,MAX(0,$E4820-MAX(0,SUMIFS(Тех_Движение!$G$2:$G$5111,Тех_Движение!$D$2:$D$5111,$C4820,Тех_Движение!$B$2:$B$5111,"&lt;="&amp;O$3)-$F4820)))</f>
        <v/>
      </c>
      <c r="P4820" s="54">
        <f>IF(OR($B4820="",P$3&lt;$D4820+Настройки!$B$7),0,MAX(0,$E4820-MAX(0,SUMIFS(Тех_Движение!$G$2:$G$5111,Тех_Движение!$D$2:$D$5111,$C4820,Тех_Движение!$B$2:$B$5111,"&lt;="&amp;P$3)-$F4820)))</f>
        <v/>
      </c>
      <c r="Q4820" s="54">
        <f>IF(OR($B4820="",Q$3&lt;$D4820+Настройки!$B$7),0,MAX(0,$E4820-MAX(0,SUMIFS(Тех_Движение!$G$2:$G$5111,Тех_Движение!$D$2:$D$5111,$C4820,Тех_Движение!$B$2:$B$5111,"&lt;="&amp;Q$3)-$F4820)))</f>
        <v/>
      </c>
      <c r="R4820" s="54">
        <f>IF($B4820="","",SUM($K4820:$Q4820))</f>
        <v/>
      </c>
      <c r="S4820" s="56">
        <f>IF($B4820="","",VLOOKUP($C4820,Настройки!$A$11:$L$17,9,FALSE))</f>
        <v/>
      </c>
      <c r="T4820" s="56">
        <f>IF($B4820="","",$R4820*$S4820)</f>
        <v/>
      </c>
    </row>
    <row r="4821">
      <c r="A4821" s="20">
        <f>Тех_Движение!$A$4818</f>
        <v/>
      </c>
      <c r="B4821" s="20">
        <f>IF(Тех_Движение!$F$4818&gt;0,Тех_Движение!$I$4818,"")</f>
        <v/>
      </c>
      <c r="C4821" s="20">
        <f>IF($B4821="","",Тех_Движение!$D$4818)</f>
        <v/>
      </c>
      <c r="D4821" s="42">
        <f>IF($B4821="","",Тех_Движение!$B$4818)</f>
        <v/>
      </c>
      <c r="E4821" s="54">
        <f>IF($B4821="","",Тех_Движение!$F$4818)</f>
        <v/>
      </c>
      <c r="F4821" s="54">
        <f>IF($B4821="","",SUMIFS($E$5:$E4820,$C$5:$C4820,$C4821))</f>
        <v/>
      </c>
      <c r="G4821" s="54">
        <f>IF($B4821="","",MAX(0,$E4821-MAX(0,SUMIFS(Тех_Движение!$G$2:$G$5111,Тех_Движение!$D$2:$D$5111,$C4821,Тех_Движение!$B$2:$B$5111,"&lt;="&amp;Настройки!$B$5-1)-$F4821)))</f>
        <v/>
      </c>
      <c r="H4821" s="54">
        <f>IF($B4821="","",IF(AND($D4821&gt;=Настройки!$B$5,$D4821&lt;=Настройки!$B$6),$E4821,0))</f>
        <v/>
      </c>
      <c r="I4821" s="54">
        <f>IF($B4821="","",$G4821+$H4821-$J4821)</f>
        <v/>
      </c>
      <c r="J4821" s="54">
        <f>IF($B4821="","",MAX(0,$E4821-MAX(0,SUMIFS(Тех_Движение!$G$2:$G$5111,Тех_Движение!$D$2:$D$5111,$C4821,Тех_Движение!$B$2:$B$5111,"&lt;="&amp;Настройки!$B$6)-$F4821)))</f>
        <v/>
      </c>
      <c r="K4821" s="54">
        <f>IF(OR($B4821="",K$3&lt;$D4821+Настройки!$B$7),0,MAX(0,$E4821-MAX(0,SUMIFS(Тех_Движение!$G$2:$G$5111,Тех_Движение!$D$2:$D$5111,$C4821,Тех_Движение!$B$2:$B$5111,"&lt;="&amp;K$3)-$F4821)))</f>
        <v/>
      </c>
      <c r="L4821" s="54">
        <f>IF(OR($B4821="",L$3&lt;$D4821+Настройки!$B$7),0,MAX(0,$E4821-MAX(0,SUMIFS(Тех_Движение!$G$2:$G$5111,Тех_Движение!$D$2:$D$5111,$C4821,Тех_Движение!$B$2:$B$5111,"&lt;="&amp;L$3)-$F4821)))</f>
        <v/>
      </c>
      <c r="M4821" s="54">
        <f>IF(OR($B4821="",M$3&lt;$D4821+Настройки!$B$7),0,MAX(0,$E4821-MAX(0,SUMIFS(Тех_Движение!$G$2:$G$5111,Тех_Движение!$D$2:$D$5111,$C4821,Тех_Движение!$B$2:$B$5111,"&lt;="&amp;M$3)-$F4821)))</f>
        <v/>
      </c>
      <c r="N4821" s="54">
        <f>IF(OR($B4821="",N$3&lt;$D4821+Настройки!$B$7),0,MAX(0,$E4821-MAX(0,SUMIFS(Тех_Движение!$G$2:$G$5111,Тех_Движение!$D$2:$D$5111,$C4821,Тех_Движение!$B$2:$B$5111,"&lt;="&amp;N$3)-$F4821)))</f>
        <v/>
      </c>
      <c r="O4821" s="54">
        <f>IF(OR($B4821="",O$3&lt;$D4821+Настройки!$B$7),0,MAX(0,$E4821-MAX(0,SUMIFS(Тех_Движение!$G$2:$G$5111,Тех_Движение!$D$2:$D$5111,$C4821,Тех_Движение!$B$2:$B$5111,"&lt;="&amp;O$3)-$F4821)))</f>
        <v/>
      </c>
      <c r="P4821" s="54">
        <f>IF(OR($B4821="",P$3&lt;$D4821+Настройки!$B$7),0,MAX(0,$E4821-MAX(0,SUMIFS(Тех_Движение!$G$2:$G$5111,Тех_Движение!$D$2:$D$5111,$C4821,Тех_Движение!$B$2:$B$5111,"&lt;="&amp;P$3)-$F4821)))</f>
        <v/>
      </c>
      <c r="Q4821" s="54">
        <f>IF(OR($B4821="",Q$3&lt;$D4821+Настройки!$B$7),0,MAX(0,$E4821-MAX(0,SUMIFS(Тех_Движение!$G$2:$G$5111,Тех_Движение!$D$2:$D$5111,$C4821,Тех_Движение!$B$2:$B$5111,"&lt;="&amp;Q$3)-$F4821)))</f>
        <v/>
      </c>
      <c r="R4821" s="54">
        <f>IF($B4821="","",SUM($K4821:$Q4821))</f>
        <v/>
      </c>
      <c r="S4821" s="56">
        <f>IF($B4821="","",VLOOKUP($C4821,Настройки!$A$11:$L$17,9,FALSE))</f>
        <v/>
      </c>
      <c r="T4821" s="56">
        <f>IF($B4821="","",$R4821*$S4821)</f>
        <v/>
      </c>
    </row>
    <row r="4822">
      <c r="A4822" s="20">
        <f>Тех_Движение!$A$4819</f>
        <v/>
      </c>
      <c r="B4822" s="20">
        <f>IF(Тех_Движение!$F$4819&gt;0,Тех_Движение!$I$4819,"")</f>
        <v/>
      </c>
      <c r="C4822" s="20">
        <f>IF($B4822="","",Тех_Движение!$D$4819)</f>
        <v/>
      </c>
      <c r="D4822" s="42">
        <f>IF($B4822="","",Тех_Движение!$B$4819)</f>
        <v/>
      </c>
      <c r="E4822" s="54">
        <f>IF($B4822="","",Тех_Движение!$F$4819)</f>
        <v/>
      </c>
      <c r="F4822" s="54">
        <f>IF($B4822="","",SUMIFS($E$5:$E4821,$C$5:$C4821,$C4822))</f>
        <v/>
      </c>
      <c r="G4822" s="54">
        <f>IF($B4822="","",MAX(0,$E4822-MAX(0,SUMIFS(Тех_Движение!$G$2:$G$5111,Тех_Движение!$D$2:$D$5111,$C4822,Тех_Движение!$B$2:$B$5111,"&lt;="&amp;Настройки!$B$5-1)-$F4822)))</f>
        <v/>
      </c>
      <c r="H4822" s="54">
        <f>IF($B4822="","",IF(AND($D4822&gt;=Настройки!$B$5,$D4822&lt;=Настройки!$B$6),$E4822,0))</f>
        <v/>
      </c>
      <c r="I4822" s="54">
        <f>IF($B4822="","",$G4822+$H4822-$J4822)</f>
        <v/>
      </c>
      <c r="J4822" s="54">
        <f>IF($B4822="","",MAX(0,$E4822-MAX(0,SUMIFS(Тех_Движение!$G$2:$G$5111,Тех_Движение!$D$2:$D$5111,$C4822,Тех_Движение!$B$2:$B$5111,"&lt;="&amp;Настройки!$B$6)-$F4822)))</f>
        <v/>
      </c>
      <c r="K4822" s="54">
        <f>IF(OR($B4822="",K$3&lt;$D4822+Настройки!$B$7),0,MAX(0,$E4822-MAX(0,SUMIFS(Тех_Движение!$G$2:$G$5111,Тех_Движение!$D$2:$D$5111,$C4822,Тех_Движение!$B$2:$B$5111,"&lt;="&amp;K$3)-$F4822)))</f>
        <v/>
      </c>
      <c r="L4822" s="54">
        <f>IF(OR($B4822="",L$3&lt;$D4822+Настройки!$B$7),0,MAX(0,$E4822-MAX(0,SUMIFS(Тех_Движение!$G$2:$G$5111,Тех_Движение!$D$2:$D$5111,$C4822,Тех_Движение!$B$2:$B$5111,"&lt;="&amp;L$3)-$F4822)))</f>
        <v/>
      </c>
      <c r="M4822" s="54">
        <f>IF(OR($B4822="",M$3&lt;$D4822+Настройки!$B$7),0,MAX(0,$E4822-MAX(0,SUMIFS(Тех_Движение!$G$2:$G$5111,Тех_Движение!$D$2:$D$5111,$C4822,Тех_Движение!$B$2:$B$5111,"&lt;="&amp;M$3)-$F4822)))</f>
        <v/>
      </c>
      <c r="N4822" s="54">
        <f>IF(OR($B4822="",N$3&lt;$D4822+Настройки!$B$7),0,MAX(0,$E4822-MAX(0,SUMIFS(Тех_Движение!$G$2:$G$5111,Тех_Движение!$D$2:$D$5111,$C4822,Тех_Движение!$B$2:$B$5111,"&lt;="&amp;N$3)-$F4822)))</f>
        <v/>
      </c>
      <c r="O4822" s="54">
        <f>IF(OR($B4822="",O$3&lt;$D4822+Настройки!$B$7),0,MAX(0,$E4822-MAX(0,SUMIFS(Тех_Движение!$G$2:$G$5111,Тех_Движение!$D$2:$D$5111,$C4822,Тех_Движение!$B$2:$B$5111,"&lt;="&amp;O$3)-$F4822)))</f>
        <v/>
      </c>
      <c r="P4822" s="54">
        <f>IF(OR($B4822="",P$3&lt;$D4822+Настройки!$B$7),0,MAX(0,$E4822-MAX(0,SUMIFS(Тех_Движение!$G$2:$G$5111,Тех_Движение!$D$2:$D$5111,$C4822,Тех_Движение!$B$2:$B$5111,"&lt;="&amp;P$3)-$F4822)))</f>
        <v/>
      </c>
      <c r="Q4822" s="54">
        <f>IF(OR($B4822="",Q$3&lt;$D4822+Настройки!$B$7),0,MAX(0,$E4822-MAX(0,SUMIFS(Тех_Движение!$G$2:$G$5111,Тех_Движение!$D$2:$D$5111,$C4822,Тех_Движение!$B$2:$B$5111,"&lt;="&amp;Q$3)-$F4822)))</f>
        <v/>
      </c>
      <c r="R4822" s="54">
        <f>IF($B4822="","",SUM($K4822:$Q4822))</f>
        <v/>
      </c>
      <c r="S4822" s="56">
        <f>IF($B4822="","",VLOOKUP($C4822,Настройки!$A$11:$L$17,9,FALSE))</f>
        <v/>
      </c>
      <c r="T4822" s="56">
        <f>IF($B4822="","",$R4822*$S4822)</f>
        <v/>
      </c>
    </row>
    <row r="4823">
      <c r="A4823" s="20">
        <f>Тех_Движение!$A$4820</f>
        <v/>
      </c>
      <c r="B4823" s="20">
        <f>IF(Тех_Движение!$F$4820&gt;0,Тех_Движение!$I$4820,"")</f>
        <v/>
      </c>
      <c r="C4823" s="20">
        <f>IF($B4823="","",Тех_Движение!$D$4820)</f>
        <v/>
      </c>
      <c r="D4823" s="42">
        <f>IF($B4823="","",Тех_Движение!$B$4820)</f>
        <v/>
      </c>
      <c r="E4823" s="54">
        <f>IF($B4823="","",Тех_Движение!$F$4820)</f>
        <v/>
      </c>
      <c r="F4823" s="54">
        <f>IF($B4823="","",SUMIFS($E$5:$E4822,$C$5:$C4822,$C4823))</f>
        <v/>
      </c>
      <c r="G4823" s="54">
        <f>IF($B4823="","",MAX(0,$E4823-MAX(0,SUMIFS(Тех_Движение!$G$2:$G$5111,Тех_Движение!$D$2:$D$5111,$C4823,Тех_Движение!$B$2:$B$5111,"&lt;="&amp;Настройки!$B$5-1)-$F4823)))</f>
        <v/>
      </c>
      <c r="H4823" s="54">
        <f>IF($B4823="","",IF(AND($D4823&gt;=Настройки!$B$5,$D4823&lt;=Настройки!$B$6),$E4823,0))</f>
        <v/>
      </c>
      <c r="I4823" s="54">
        <f>IF($B4823="","",$G4823+$H4823-$J4823)</f>
        <v/>
      </c>
      <c r="J4823" s="54">
        <f>IF($B4823="","",MAX(0,$E4823-MAX(0,SUMIFS(Тех_Движение!$G$2:$G$5111,Тех_Движение!$D$2:$D$5111,$C4823,Тех_Движение!$B$2:$B$5111,"&lt;="&amp;Настройки!$B$6)-$F4823)))</f>
        <v/>
      </c>
      <c r="K4823" s="54">
        <f>IF(OR($B4823="",K$3&lt;$D4823+Настройки!$B$7),0,MAX(0,$E4823-MAX(0,SUMIFS(Тех_Движение!$G$2:$G$5111,Тех_Движение!$D$2:$D$5111,$C4823,Тех_Движение!$B$2:$B$5111,"&lt;="&amp;K$3)-$F4823)))</f>
        <v/>
      </c>
      <c r="L4823" s="54">
        <f>IF(OR($B4823="",L$3&lt;$D4823+Настройки!$B$7),0,MAX(0,$E4823-MAX(0,SUMIFS(Тех_Движение!$G$2:$G$5111,Тех_Движение!$D$2:$D$5111,$C4823,Тех_Движение!$B$2:$B$5111,"&lt;="&amp;L$3)-$F4823)))</f>
        <v/>
      </c>
      <c r="M4823" s="54">
        <f>IF(OR($B4823="",M$3&lt;$D4823+Настройки!$B$7),0,MAX(0,$E4823-MAX(0,SUMIFS(Тех_Движение!$G$2:$G$5111,Тех_Движение!$D$2:$D$5111,$C4823,Тех_Движение!$B$2:$B$5111,"&lt;="&amp;M$3)-$F4823)))</f>
        <v/>
      </c>
      <c r="N4823" s="54">
        <f>IF(OR($B4823="",N$3&lt;$D4823+Настройки!$B$7),0,MAX(0,$E4823-MAX(0,SUMIFS(Тех_Движение!$G$2:$G$5111,Тех_Движение!$D$2:$D$5111,$C4823,Тех_Движение!$B$2:$B$5111,"&lt;="&amp;N$3)-$F4823)))</f>
        <v/>
      </c>
      <c r="O4823" s="54">
        <f>IF(OR($B4823="",O$3&lt;$D4823+Настройки!$B$7),0,MAX(0,$E4823-MAX(0,SUMIFS(Тех_Движение!$G$2:$G$5111,Тех_Движение!$D$2:$D$5111,$C4823,Тех_Движение!$B$2:$B$5111,"&lt;="&amp;O$3)-$F4823)))</f>
        <v/>
      </c>
      <c r="P4823" s="54">
        <f>IF(OR($B4823="",P$3&lt;$D4823+Настройки!$B$7),0,MAX(0,$E4823-MAX(0,SUMIFS(Тех_Движение!$G$2:$G$5111,Тех_Движение!$D$2:$D$5111,$C4823,Тех_Движение!$B$2:$B$5111,"&lt;="&amp;P$3)-$F4823)))</f>
        <v/>
      </c>
      <c r="Q4823" s="54">
        <f>IF(OR($B4823="",Q$3&lt;$D4823+Настройки!$B$7),0,MAX(0,$E4823-MAX(0,SUMIFS(Тех_Движение!$G$2:$G$5111,Тех_Движение!$D$2:$D$5111,$C4823,Тех_Движение!$B$2:$B$5111,"&lt;="&amp;Q$3)-$F4823)))</f>
        <v/>
      </c>
      <c r="R4823" s="54">
        <f>IF($B4823="","",SUM($K4823:$Q4823))</f>
        <v/>
      </c>
      <c r="S4823" s="56">
        <f>IF($B4823="","",VLOOKUP($C4823,Настройки!$A$11:$L$17,9,FALSE))</f>
        <v/>
      </c>
      <c r="T4823" s="56">
        <f>IF($B4823="","",$R4823*$S4823)</f>
        <v/>
      </c>
    </row>
    <row r="4824">
      <c r="A4824" s="20">
        <f>Тех_Движение!$A$4821</f>
        <v/>
      </c>
      <c r="B4824" s="20">
        <f>IF(Тех_Движение!$F$4821&gt;0,Тех_Движение!$I$4821,"")</f>
        <v/>
      </c>
      <c r="C4824" s="20">
        <f>IF($B4824="","",Тех_Движение!$D$4821)</f>
        <v/>
      </c>
      <c r="D4824" s="42">
        <f>IF($B4824="","",Тех_Движение!$B$4821)</f>
        <v/>
      </c>
      <c r="E4824" s="54">
        <f>IF($B4824="","",Тех_Движение!$F$4821)</f>
        <v/>
      </c>
      <c r="F4824" s="54">
        <f>IF($B4824="","",SUMIFS($E$5:$E4823,$C$5:$C4823,$C4824))</f>
        <v/>
      </c>
      <c r="G4824" s="54">
        <f>IF($B4824="","",MAX(0,$E4824-MAX(0,SUMIFS(Тех_Движение!$G$2:$G$5111,Тех_Движение!$D$2:$D$5111,$C4824,Тех_Движение!$B$2:$B$5111,"&lt;="&amp;Настройки!$B$5-1)-$F4824)))</f>
        <v/>
      </c>
      <c r="H4824" s="54">
        <f>IF($B4824="","",IF(AND($D4824&gt;=Настройки!$B$5,$D4824&lt;=Настройки!$B$6),$E4824,0))</f>
        <v/>
      </c>
      <c r="I4824" s="54">
        <f>IF($B4824="","",$G4824+$H4824-$J4824)</f>
        <v/>
      </c>
      <c r="J4824" s="54">
        <f>IF($B4824="","",MAX(0,$E4824-MAX(0,SUMIFS(Тех_Движение!$G$2:$G$5111,Тех_Движение!$D$2:$D$5111,$C4824,Тех_Движение!$B$2:$B$5111,"&lt;="&amp;Настройки!$B$6)-$F4824)))</f>
        <v/>
      </c>
      <c r="K4824" s="54">
        <f>IF(OR($B4824="",K$3&lt;$D4824+Настройки!$B$7),0,MAX(0,$E4824-MAX(0,SUMIFS(Тех_Движение!$G$2:$G$5111,Тех_Движение!$D$2:$D$5111,$C4824,Тех_Движение!$B$2:$B$5111,"&lt;="&amp;K$3)-$F4824)))</f>
        <v/>
      </c>
      <c r="L4824" s="54">
        <f>IF(OR($B4824="",L$3&lt;$D4824+Настройки!$B$7),0,MAX(0,$E4824-MAX(0,SUMIFS(Тех_Движение!$G$2:$G$5111,Тех_Движение!$D$2:$D$5111,$C4824,Тех_Движение!$B$2:$B$5111,"&lt;="&amp;L$3)-$F4824)))</f>
        <v/>
      </c>
      <c r="M4824" s="54">
        <f>IF(OR($B4824="",M$3&lt;$D4824+Настройки!$B$7),0,MAX(0,$E4824-MAX(0,SUMIFS(Тех_Движение!$G$2:$G$5111,Тех_Движение!$D$2:$D$5111,$C4824,Тех_Движение!$B$2:$B$5111,"&lt;="&amp;M$3)-$F4824)))</f>
        <v/>
      </c>
      <c r="N4824" s="54">
        <f>IF(OR($B4824="",N$3&lt;$D4824+Настройки!$B$7),0,MAX(0,$E4824-MAX(0,SUMIFS(Тех_Движение!$G$2:$G$5111,Тех_Движение!$D$2:$D$5111,$C4824,Тех_Движение!$B$2:$B$5111,"&lt;="&amp;N$3)-$F4824)))</f>
        <v/>
      </c>
      <c r="O4824" s="54">
        <f>IF(OR($B4824="",O$3&lt;$D4824+Настройки!$B$7),0,MAX(0,$E4824-MAX(0,SUMIFS(Тех_Движение!$G$2:$G$5111,Тех_Движение!$D$2:$D$5111,$C4824,Тех_Движение!$B$2:$B$5111,"&lt;="&amp;O$3)-$F4824)))</f>
        <v/>
      </c>
      <c r="P4824" s="54">
        <f>IF(OR($B4824="",P$3&lt;$D4824+Настройки!$B$7),0,MAX(0,$E4824-MAX(0,SUMIFS(Тех_Движение!$G$2:$G$5111,Тех_Движение!$D$2:$D$5111,$C4824,Тех_Движение!$B$2:$B$5111,"&lt;="&amp;P$3)-$F4824)))</f>
        <v/>
      </c>
      <c r="Q4824" s="54">
        <f>IF(OR($B4824="",Q$3&lt;$D4824+Настройки!$B$7),0,MAX(0,$E4824-MAX(0,SUMIFS(Тех_Движение!$G$2:$G$5111,Тех_Движение!$D$2:$D$5111,$C4824,Тех_Движение!$B$2:$B$5111,"&lt;="&amp;Q$3)-$F4824)))</f>
        <v/>
      </c>
      <c r="R4824" s="54">
        <f>IF($B4824="","",SUM($K4824:$Q4824))</f>
        <v/>
      </c>
      <c r="S4824" s="56">
        <f>IF($B4824="","",VLOOKUP($C4824,Настройки!$A$11:$L$17,9,FALSE))</f>
        <v/>
      </c>
      <c r="T4824" s="56">
        <f>IF($B4824="","",$R4824*$S4824)</f>
        <v/>
      </c>
    </row>
    <row r="4825">
      <c r="A4825" s="20">
        <f>Тех_Движение!$A$4822</f>
        <v/>
      </c>
      <c r="B4825" s="20">
        <f>IF(Тех_Движение!$F$4822&gt;0,Тех_Движение!$I$4822,"")</f>
        <v/>
      </c>
      <c r="C4825" s="20">
        <f>IF($B4825="","",Тех_Движение!$D$4822)</f>
        <v/>
      </c>
      <c r="D4825" s="42">
        <f>IF($B4825="","",Тех_Движение!$B$4822)</f>
        <v/>
      </c>
      <c r="E4825" s="54">
        <f>IF($B4825="","",Тех_Движение!$F$4822)</f>
        <v/>
      </c>
      <c r="F4825" s="54">
        <f>IF($B4825="","",SUMIFS($E$5:$E4824,$C$5:$C4824,$C4825))</f>
        <v/>
      </c>
      <c r="G4825" s="54">
        <f>IF($B4825="","",MAX(0,$E4825-MAX(0,SUMIFS(Тех_Движение!$G$2:$G$5111,Тех_Движение!$D$2:$D$5111,$C4825,Тех_Движение!$B$2:$B$5111,"&lt;="&amp;Настройки!$B$5-1)-$F4825)))</f>
        <v/>
      </c>
      <c r="H4825" s="54">
        <f>IF($B4825="","",IF(AND($D4825&gt;=Настройки!$B$5,$D4825&lt;=Настройки!$B$6),$E4825,0))</f>
        <v/>
      </c>
      <c r="I4825" s="54">
        <f>IF($B4825="","",$G4825+$H4825-$J4825)</f>
        <v/>
      </c>
      <c r="J4825" s="54">
        <f>IF($B4825="","",MAX(0,$E4825-MAX(0,SUMIFS(Тех_Движение!$G$2:$G$5111,Тех_Движение!$D$2:$D$5111,$C4825,Тех_Движение!$B$2:$B$5111,"&lt;="&amp;Настройки!$B$6)-$F4825)))</f>
        <v/>
      </c>
      <c r="K4825" s="54">
        <f>IF(OR($B4825="",K$3&lt;$D4825+Настройки!$B$7),0,MAX(0,$E4825-MAX(0,SUMIFS(Тех_Движение!$G$2:$G$5111,Тех_Движение!$D$2:$D$5111,$C4825,Тех_Движение!$B$2:$B$5111,"&lt;="&amp;K$3)-$F4825)))</f>
        <v/>
      </c>
      <c r="L4825" s="54">
        <f>IF(OR($B4825="",L$3&lt;$D4825+Настройки!$B$7),0,MAX(0,$E4825-MAX(0,SUMIFS(Тех_Движение!$G$2:$G$5111,Тех_Движение!$D$2:$D$5111,$C4825,Тех_Движение!$B$2:$B$5111,"&lt;="&amp;L$3)-$F4825)))</f>
        <v/>
      </c>
      <c r="M4825" s="54">
        <f>IF(OR($B4825="",M$3&lt;$D4825+Настройки!$B$7),0,MAX(0,$E4825-MAX(0,SUMIFS(Тех_Движение!$G$2:$G$5111,Тех_Движение!$D$2:$D$5111,$C4825,Тех_Движение!$B$2:$B$5111,"&lt;="&amp;M$3)-$F4825)))</f>
        <v/>
      </c>
      <c r="N4825" s="54">
        <f>IF(OR($B4825="",N$3&lt;$D4825+Настройки!$B$7),0,MAX(0,$E4825-MAX(0,SUMIFS(Тех_Движение!$G$2:$G$5111,Тех_Движение!$D$2:$D$5111,$C4825,Тех_Движение!$B$2:$B$5111,"&lt;="&amp;N$3)-$F4825)))</f>
        <v/>
      </c>
      <c r="O4825" s="54">
        <f>IF(OR($B4825="",O$3&lt;$D4825+Настройки!$B$7),0,MAX(0,$E4825-MAX(0,SUMIFS(Тех_Движение!$G$2:$G$5111,Тех_Движение!$D$2:$D$5111,$C4825,Тех_Движение!$B$2:$B$5111,"&lt;="&amp;O$3)-$F4825)))</f>
        <v/>
      </c>
      <c r="P4825" s="54">
        <f>IF(OR($B4825="",P$3&lt;$D4825+Настройки!$B$7),0,MAX(0,$E4825-MAX(0,SUMIFS(Тех_Движение!$G$2:$G$5111,Тех_Движение!$D$2:$D$5111,$C4825,Тех_Движение!$B$2:$B$5111,"&lt;="&amp;P$3)-$F4825)))</f>
        <v/>
      </c>
      <c r="Q4825" s="54">
        <f>IF(OR($B4825="",Q$3&lt;$D4825+Настройки!$B$7),0,MAX(0,$E4825-MAX(0,SUMIFS(Тех_Движение!$G$2:$G$5111,Тех_Движение!$D$2:$D$5111,$C4825,Тех_Движение!$B$2:$B$5111,"&lt;="&amp;Q$3)-$F4825)))</f>
        <v/>
      </c>
      <c r="R4825" s="54">
        <f>IF($B4825="","",SUM($K4825:$Q4825))</f>
        <v/>
      </c>
      <c r="S4825" s="56">
        <f>IF($B4825="","",VLOOKUP($C4825,Настройки!$A$11:$L$17,9,FALSE))</f>
        <v/>
      </c>
      <c r="T4825" s="56">
        <f>IF($B4825="","",$R4825*$S4825)</f>
        <v/>
      </c>
    </row>
    <row r="4826">
      <c r="A4826" s="20">
        <f>Тех_Движение!$A$4823</f>
        <v/>
      </c>
      <c r="B4826" s="20">
        <f>IF(Тех_Движение!$F$4823&gt;0,Тех_Движение!$I$4823,"")</f>
        <v/>
      </c>
      <c r="C4826" s="20">
        <f>IF($B4826="","",Тех_Движение!$D$4823)</f>
        <v/>
      </c>
      <c r="D4826" s="42">
        <f>IF($B4826="","",Тех_Движение!$B$4823)</f>
        <v/>
      </c>
      <c r="E4826" s="54">
        <f>IF($B4826="","",Тех_Движение!$F$4823)</f>
        <v/>
      </c>
      <c r="F4826" s="54">
        <f>IF($B4826="","",SUMIFS($E$5:$E4825,$C$5:$C4825,$C4826))</f>
        <v/>
      </c>
      <c r="G4826" s="54">
        <f>IF($B4826="","",MAX(0,$E4826-MAX(0,SUMIFS(Тех_Движение!$G$2:$G$5111,Тех_Движение!$D$2:$D$5111,$C4826,Тех_Движение!$B$2:$B$5111,"&lt;="&amp;Настройки!$B$5-1)-$F4826)))</f>
        <v/>
      </c>
      <c r="H4826" s="54">
        <f>IF($B4826="","",IF(AND($D4826&gt;=Настройки!$B$5,$D4826&lt;=Настройки!$B$6),$E4826,0))</f>
        <v/>
      </c>
      <c r="I4826" s="54">
        <f>IF($B4826="","",$G4826+$H4826-$J4826)</f>
        <v/>
      </c>
      <c r="J4826" s="54">
        <f>IF($B4826="","",MAX(0,$E4826-MAX(0,SUMIFS(Тех_Движение!$G$2:$G$5111,Тех_Движение!$D$2:$D$5111,$C4826,Тех_Движение!$B$2:$B$5111,"&lt;="&amp;Настройки!$B$6)-$F4826)))</f>
        <v/>
      </c>
      <c r="K4826" s="54">
        <f>IF(OR($B4826="",K$3&lt;$D4826+Настройки!$B$7),0,MAX(0,$E4826-MAX(0,SUMIFS(Тех_Движение!$G$2:$G$5111,Тех_Движение!$D$2:$D$5111,$C4826,Тех_Движение!$B$2:$B$5111,"&lt;="&amp;K$3)-$F4826)))</f>
        <v/>
      </c>
      <c r="L4826" s="54">
        <f>IF(OR($B4826="",L$3&lt;$D4826+Настройки!$B$7),0,MAX(0,$E4826-MAX(0,SUMIFS(Тех_Движение!$G$2:$G$5111,Тех_Движение!$D$2:$D$5111,$C4826,Тех_Движение!$B$2:$B$5111,"&lt;="&amp;L$3)-$F4826)))</f>
        <v/>
      </c>
      <c r="M4826" s="54">
        <f>IF(OR($B4826="",M$3&lt;$D4826+Настройки!$B$7),0,MAX(0,$E4826-MAX(0,SUMIFS(Тех_Движение!$G$2:$G$5111,Тех_Движение!$D$2:$D$5111,$C4826,Тех_Движение!$B$2:$B$5111,"&lt;="&amp;M$3)-$F4826)))</f>
        <v/>
      </c>
      <c r="N4826" s="54">
        <f>IF(OR($B4826="",N$3&lt;$D4826+Настройки!$B$7),0,MAX(0,$E4826-MAX(0,SUMIFS(Тех_Движение!$G$2:$G$5111,Тех_Движение!$D$2:$D$5111,$C4826,Тех_Движение!$B$2:$B$5111,"&lt;="&amp;N$3)-$F4826)))</f>
        <v/>
      </c>
      <c r="O4826" s="54">
        <f>IF(OR($B4826="",O$3&lt;$D4826+Настройки!$B$7),0,MAX(0,$E4826-MAX(0,SUMIFS(Тех_Движение!$G$2:$G$5111,Тех_Движение!$D$2:$D$5111,$C4826,Тех_Движение!$B$2:$B$5111,"&lt;="&amp;O$3)-$F4826)))</f>
        <v/>
      </c>
      <c r="P4826" s="54">
        <f>IF(OR($B4826="",P$3&lt;$D4826+Настройки!$B$7),0,MAX(0,$E4826-MAX(0,SUMIFS(Тех_Движение!$G$2:$G$5111,Тех_Движение!$D$2:$D$5111,$C4826,Тех_Движение!$B$2:$B$5111,"&lt;="&amp;P$3)-$F4826)))</f>
        <v/>
      </c>
      <c r="Q4826" s="54">
        <f>IF(OR($B4826="",Q$3&lt;$D4826+Настройки!$B$7),0,MAX(0,$E4826-MAX(0,SUMIFS(Тех_Движение!$G$2:$G$5111,Тех_Движение!$D$2:$D$5111,$C4826,Тех_Движение!$B$2:$B$5111,"&lt;="&amp;Q$3)-$F4826)))</f>
        <v/>
      </c>
      <c r="R4826" s="54">
        <f>IF($B4826="","",SUM($K4826:$Q4826))</f>
        <v/>
      </c>
      <c r="S4826" s="56">
        <f>IF($B4826="","",VLOOKUP($C4826,Настройки!$A$11:$L$17,9,FALSE))</f>
        <v/>
      </c>
      <c r="T4826" s="56">
        <f>IF($B4826="","",$R4826*$S4826)</f>
        <v/>
      </c>
    </row>
    <row r="4827">
      <c r="A4827" s="20">
        <f>Тех_Движение!$A$4824</f>
        <v/>
      </c>
      <c r="B4827" s="20">
        <f>IF(Тех_Движение!$F$4824&gt;0,Тех_Движение!$I$4824,"")</f>
        <v/>
      </c>
      <c r="C4827" s="20">
        <f>IF($B4827="","",Тех_Движение!$D$4824)</f>
        <v/>
      </c>
      <c r="D4827" s="42">
        <f>IF($B4827="","",Тех_Движение!$B$4824)</f>
        <v/>
      </c>
      <c r="E4827" s="54">
        <f>IF($B4827="","",Тех_Движение!$F$4824)</f>
        <v/>
      </c>
      <c r="F4827" s="54">
        <f>IF($B4827="","",SUMIFS($E$5:$E4826,$C$5:$C4826,$C4827))</f>
        <v/>
      </c>
      <c r="G4827" s="54">
        <f>IF($B4827="","",MAX(0,$E4827-MAX(0,SUMIFS(Тех_Движение!$G$2:$G$5111,Тех_Движение!$D$2:$D$5111,$C4827,Тех_Движение!$B$2:$B$5111,"&lt;="&amp;Настройки!$B$5-1)-$F4827)))</f>
        <v/>
      </c>
      <c r="H4827" s="54">
        <f>IF($B4827="","",IF(AND($D4827&gt;=Настройки!$B$5,$D4827&lt;=Настройки!$B$6),$E4827,0))</f>
        <v/>
      </c>
      <c r="I4827" s="54">
        <f>IF($B4827="","",$G4827+$H4827-$J4827)</f>
        <v/>
      </c>
      <c r="J4827" s="54">
        <f>IF($B4827="","",MAX(0,$E4827-MAX(0,SUMIFS(Тех_Движение!$G$2:$G$5111,Тех_Движение!$D$2:$D$5111,$C4827,Тех_Движение!$B$2:$B$5111,"&lt;="&amp;Настройки!$B$6)-$F4827)))</f>
        <v/>
      </c>
      <c r="K4827" s="54">
        <f>IF(OR($B4827="",K$3&lt;$D4827+Настройки!$B$7),0,MAX(0,$E4827-MAX(0,SUMIFS(Тех_Движение!$G$2:$G$5111,Тех_Движение!$D$2:$D$5111,$C4827,Тех_Движение!$B$2:$B$5111,"&lt;="&amp;K$3)-$F4827)))</f>
        <v/>
      </c>
      <c r="L4827" s="54">
        <f>IF(OR($B4827="",L$3&lt;$D4827+Настройки!$B$7),0,MAX(0,$E4827-MAX(0,SUMIFS(Тех_Движение!$G$2:$G$5111,Тех_Движение!$D$2:$D$5111,$C4827,Тех_Движение!$B$2:$B$5111,"&lt;="&amp;L$3)-$F4827)))</f>
        <v/>
      </c>
      <c r="M4827" s="54">
        <f>IF(OR($B4827="",M$3&lt;$D4827+Настройки!$B$7),0,MAX(0,$E4827-MAX(0,SUMIFS(Тех_Движение!$G$2:$G$5111,Тех_Движение!$D$2:$D$5111,$C4827,Тех_Движение!$B$2:$B$5111,"&lt;="&amp;M$3)-$F4827)))</f>
        <v/>
      </c>
      <c r="N4827" s="54">
        <f>IF(OR($B4827="",N$3&lt;$D4827+Настройки!$B$7),0,MAX(0,$E4827-MAX(0,SUMIFS(Тех_Движение!$G$2:$G$5111,Тех_Движение!$D$2:$D$5111,$C4827,Тех_Движение!$B$2:$B$5111,"&lt;="&amp;N$3)-$F4827)))</f>
        <v/>
      </c>
      <c r="O4827" s="54">
        <f>IF(OR($B4827="",O$3&lt;$D4827+Настройки!$B$7),0,MAX(0,$E4827-MAX(0,SUMIFS(Тех_Движение!$G$2:$G$5111,Тех_Движение!$D$2:$D$5111,$C4827,Тех_Движение!$B$2:$B$5111,"&lt;="&amp;O$3)-$F4827)))</f>
        <v/>
      </c>
      <c r="P4827" s="54">
        <f>IF(OR($B4827="",P$3&lt;$D4827+Настройки!$B$7),0,MAX(0,$E4827-MAX(0,SUMIFS(Тех_Движение!$G$2:$G$5111,Тех_Движение!$D$2:$D$5111,$C4827,Тех_Движение!$B$2:$B$5111,"&lt;="&amp;P$3)-$F4827)))</f>
        <v/>
      </c>
      <c r="Q4827" s="54">
        <f>IF(OR($B4827="",Q$3&lt;$D4827+Настройки!$B$7),0,MAX(0,$E4827-MAX(0,SUMIFS(Тех_Движение!$G$2:$G$5111,Тех_Движение!$D$2:$D$5111,$C4827,Тех_Движение!$B$2:$B$5111,"&lt;="&amp;Q$3)-$F4827)))</f>
        <v/>
      </c>
      <c r="R4827" s="54">
        <f>IF($B4827="","",SUM($K4827:$Q4827))</f>
        <v/>
      </c>
      <c r="S4827" s="56">
        <f>IF($B4827="","",VLOOKUP($C4827,Настройки!$A$11:$L$17,9,FALSE))</f>
        <v/>
      </c>
      <c r="T4827" s="56">
        <f>IF($B4827="","",$R4827*$S4827)</f>
        <v/>
      </c>
    </row>
    <row r="4828">
      <c r="A4828" s="20">
        <f>Тех_Движение!$A$4825</f>
        <v/>
      </c>
      <c r="B4828" s="20">
        <f>IF(Тех_Движение!$F$4825&gt;0,Тех_Движение!$I$4825,"")</f>
        <v/>
      </c>
      <c r="C4828" s="20">
        <f>IF($B4828="","",Тех_Движение!$D$4825)</f>
        <v/>
      </c>
      <c r="D4828" s="42">
        <f>IF($B4828="","",Тех_Движение!$B$4825)</f>
        <v/>
      </c>
      <c r="E4828" s="54">
        <f>IF($B4828="","",Тех_Движение!$F$4825)</f>
        <v/>
      </c>
      <c r="F4828" s="54">
        <f>IF($B4828="","",SUMIFS($E$5:$E4827,$C$5:$C4827,$C4828))</f>
        <v/>
      </c>
      <c r="G4828" s="54">
        <f>IF($B4828="","",MAX(0,$E4828-MAX(0,SUMIFS(Тех_Движение!$G$2:$G$5111,Тех_Движение!$D$2:$D$5111,$C4828,Тех_Движение!$B$2:$B$5111,"&lt;="&amp;Настройки!$B$5-1)-$F4828)))</f>
        <v/>
      </c>
      <c r="H4828" s="54">
        <f>IF($B4828="","",IF(AND($D4828&gt;=Настройки!$B$5,$D4828&lt;=Настройки!$B$6),$E4828,0))</f>
        <v/>
      </c>
      <c r="I4828" s="54">
        <f>IF($B4828="","",$G4828+$H4828-$J4828)</f>
        <v/>
      </c>
      <c r="J4828" s="54">
        <f>IF($B4828="","",MAX(0,$E4828-MAX(0,SUMIFS(Тех_Движение!$G$2:$G$5111,Тех_Движение!$D$2:$D$5111,$C4828,Тех_Движение!$B$2:$B$5111,"&lt;="&amp;Настройки!$B$6)-$F4828)))</f>
        <v/>
      </c>
      <c r="K4828" s="54">
        <f>IF(OR($B4828="",K$3&lt;$D4828+Настройки!$B$7),0,MAX(0,$E4828-MAX(0,SUMIFS(Тех_Движение!$G$2:$G$5111,Тех_Движение!$D$2:$D$5111,$C4828,Тех_Движение!$B$2:$B$5111,"&lt;="&amp;K$3)-$F4828)))</f>
        <v/>
      </c>
      <c r="L4828" s="54">
        <f>IF(OR($B4828="",L$3&lt;$D4828+Настройки!$B$7),0,MAX(0,$E4828-MAX(0,SUMIFS(Тех_Движение!$G$2:$G$5111,Тех_Движение!$D$2:$D$5111,$C4828,Тех_Движение!$B$2:$B$5111,"&lt;="&amp;L$3)-$F4828)))</f>
        <v/>
      </c>
      <c r="M4828" s="54">
        <f>IF(OR($B4828="",M$3&lt;$D4828+Настройки!$B$7),0,MAX(0,$E4828-MAX(0,SUMIFS(Тех_Движение!$G$2:$G$5111,Тех_Движение!$D$2:$D$5111,$C4828,Тех_Движение!$B$2:$B$5111,"&lt;="&amp;M$3)-$F4828)))</f>
        <v/>
      </c>
      <c r="N4828" s="54">
        <f>IF(OR($B4828="",N$3&lt;$D4828+Настройки!$B$7),0,MAX(0,$E4828-MAX(0,SUMIFS(Тех_Движение!$G$2:$G$5111,Тех_Движение!$D$2:$D$5111,$C4828,Тех_Движение!$B$2:$B$5111,"&lt;="&amp;N$3)-$F4828)))</f>
        <v/>
      </c>
      <c r="O4828" s="54">
        <f>IF(OR($B4828="",O$3&lt;$D4828+Настройки!$B$7),0,MAX(0,$E4828-MAX(0,SUMIFS(Тех_Движение!$G$2:$G$5111,Тех_Движение!$D$2:$D$5111,$C4828,Тех_Движение!$B$2:$B$5111,"&lt;="&amp;O$3)-$F4828)))</f>
        <v/>
      </c>
      <c r="P4828" s="54">
        <f>IF(OR($B4828="",P$3&lt;$D4828+Настройки!$B$7),0,MAX(0,$E4828-MAX(0,SUMIFS(Тех_Движение!$G$2:$G$5111,Тех_Движение!$D$2:$D$5111,$C4828,Тех_Движение!$B$2:$B$5111,"&lt;="&amp;P$3)-$F4828)))</f>
        <v/>
      </c>
      <c r="Q4828" s="54">
        <f>IF(OR($B4828="",Q$3&lt;$D4828+Настройки!$B$7),0,MAX(0,$E4828-MAX(0,SUMIFS(Тех_Движение!$G$2:$G$5111,Тех_Движение!$D$2:$D$5111,$C4828,Тех_Движение!$B$2:$B$5111,"&lt;="&amp;Q$3)-$F4828)))</f>
        <v/>
      </c>
      <c r="R4828" s="54">
        <f>IF($B4828="","",SUM($K4828:$Q4828))</f>
        <v/>
      </c>
      <c r="S4828" s="56">
        <f>IF($B4828="","",VLOOKUP($C4828,Настройки!$A$11:$L$17,9,FALSE))</f>
        <v/>
      </c>
      <c r="T4828" s="56">
        <f>IF($B4828="","",$R4828*$S4828)</f>
        <v/>
      </c>
    </row>
    <row r="4829">
      <c r="A4829" s="20">
        <f>Тех_Движение!$A$4826</f>
        <v/>
      </c>
      <c r="B4829" s="20">
        <f>IF(Тех_Движение!$F$4826&gt;0,Тех_Движение!$I$4826,"")</f>
        <v/>
      </c>
      <c r="C4829" s="20">
        <f>IF($B4829="","",Тех_Движение!$D$4826)</f>
        <v/>
      </c>
      <c r="D4829" s="42">
        <f>IF($B4829="","",Тех_Движение!$B$4826)</f>
        <v/>
      </c>
      <c r="E4829" s="54">
        <f>IF($B4829="","",Тех_Движение!$F$4826)</f>
        <v/>
      </c>
      <c r="F4829" s="54">
        <f>IF($B4829="","",SUMIFS($E$5:$E4828,$C$5:$C4828,$C4829))</f>
        <v/>
      </c>
      <c r="G4829" s="54">
        <f>IF($B4829="","",MAX(0,$E4829-MAX(0,SUMIFS(Тех_Движение!$G$2:$G$5111,Тех_Движение!$D$2:$D$5111,$C4829,Тех_Движение!$B$2:$B$5111,"&lt;="&amp;Настройки!$B$5-1)-$F4829)))</f>
        <v/>
      </c>
      <c r="H4829" s="54">
        <f>IF($B4829="","",IF(AND($D4829&gt;=Настройки!$B$5,$D4829&lt;=Настройки!$B$6),$E4829,0))</f>
        <v/>
      </c>
      <c r="I4829" s="54">
        <f>IF($B4829="","",$G4829+$H4829-$J4829)</f>
        <v/>
      </c>
      <c r="J4829" s="54">
        <f>IF($B4829="","",MAX(0,$E4829-MAX(0,SUMIFS(Тех_Движение!$G$2:$G$5111,Тех_Движение!$D$2:$D$5111,$C4829,Тех_Движение!$B$2:$B$5111,"&lt;="&amp;Настройки!$B$6)-$F4829)))</f>
        <v/>
      </c>
      <c r="K4829" s="54">
        <f>IF(OR($B4829="",K$3&lt;$D4829+Настройки!$B$7),0,MAX(0,$E4829-MAX(0,SUMIFS(Тех_Движение!$G$2:$G$5111,Тех_Движение!$D$2:$D$5111,$C4829,Тех_Движение!$B$2:$B$5111,"&lt;="&amp;K$3)-$F4829)))</f>
        <v/>
      </c>
      <c r="L4829" s="54">
        <f>IF(OR($B4829="",L$3&lt;$D4829+Настройки!$B$7),0,MAX(0,$E4829-MAX(0,SUMIFS(Тех_Движение!$G$2:$G$5111,Тех_Движение!$D$2:$D$5111,$C4829,Тех_Движение!$B$2:$B$5111,"&lt;="&amp;L$3)-$F4829)))</f>
        <v/>
      </c>
      <c r="M4829" s="54">
        <f>IF(OR($B4829="",M$3&lt;$D4829+Настройки!$B$7),0,MAX(0,$E4829-MAX(0,SUMIFS(Тех_Движение!$G$2:$G$5111,Тех_Движение!$D$2:$D$5111,$C4829,Тех_Движение!$B$2:$B$5111,"&lt;="&amp;M$3)-$F4829)))</f>
        <v/>
      </c>
      <c r="N4829" s="54">
        <f>IF(OR($B4829="",N$3&lt;$D4829+Настройки!$B$7),0,MAX(0,$E4829-MAX(0,SUMIFS(Тех_Движение!$G$2:$G$5111,Тех_Движение!$D$2:$D$5111,$C4829,Тех_Движение!$B$2:$B$5111,"&lt;="&amp;N$3)-$F4829)))</f>
        <v/>
      </c>
      <c r="O4829" s="54">
        <f>IF(OR($B4829="",O$3&lt;$D4829+Настройки!$B$7),0,MAX(0,$E4829-MAX(0,SUMIFS(Тех_Движение!$G$2:$G$5111,Тех_Движение!$D$2:$D$5111,$C4829,Тех_Движение!$B$2:$B$5111,"&lt;="&amp;O$3)-$F4829)))</f>
        <v/>
      </c>
      <c r="P4829" s="54">
        <f>IF(OR($B4829="",P$3&lt;$D4829+Настройки!$B$7),0,MAX(0,$E4829-MAX(0,SUMIFS(Тех_Движение!$G$2:$G$5111,Тех_Движение!$D$2:$D$5111,$C4829,Тех_Движение!$B$2:$B$5111,"&lt;="&amp;P$3)-$F4829)))</f>
        <v/>
      </c>
      <c r="Q4829" s="54">
        <f>IF(OR($B4829="",Q$3&lt;$D4829+Настройки!$B$7),0,MAX(0,$E4829-MAX(0,SUMIFS(Тех_Движение!$G$2:$G$5111,Тех_Движение!$D$2:$D$5111,$C4829,Тех_Движение!$B$2:$B$5111,"&lt;="&amp;Q$3)-$F4829)))</f>
        <v/>
      </c>
      <c r="R4829" s="54">
        <f>IF($B4829="","",SUM($K4829:$Q4829))</f>
        <v/>
      </c>
      <c r="S4829" s="56">
        <f>IF($B4829="","",VLOOKUP($C4829,Настройки!$A$11:$L$17,9,FALSE))</f>
        <v/>
      </c>
      <c r="T4829" s="56">
        <f>IF($B4829="","",$R4829*$S4829)</f>
        <v/>
      </c>
    </row>
    <row r="4830">
      <c r="A4830" s="20">
        <f>Тех_Движение!$A$4827</f>
        <v/>
      </c>
      <c r="B4830" s="20">
        <f>IF(Тех_Движение!$F$4827&gt;0,Тех_Движение!$I$4827,"")</f>
        <v/>
      </c>
      <c r="C4830" s="20">
        <f>IF($B4830="","",Тех_Движение!$D$4827)</f>
        <v/>
      </c>
      <c r="D4830" s="42">
        <f>IF($B4830="","",Тех_Движение!$B$4827)</f>
        <v/>
      </c>
      <c r="E4830" s="54">
        <f>IF($B4830="","",Тех_Движение!$F$4827)</f>
        <v/>
      </c>
      <c r="F4830" s="54">
        <f>IF($B4830="","",SUMIFS($E$5:$E4829,$C$5:$C4829,$C4830))</f>
        <v/>
      </c>
      <c r="G4830" s="54">
        <f>IF($B4830="","",MAX(0,$E4830-MAX(0,SUMIFS(Тех_Движение!$G$2:$G$5111,Тех_Движение!$D$2:$D$5111,$C4830,Тех_Движение!$B$2:$B$5111,"&lt;="&amp;Настройки!$B$5-1)-$F4830)))</f>
        <v/>
      </c>
      <c r="H4830" s="54">
        <f>IF($B4830="","",IF(AND($D4830&gt;=Настройки!$B$5,$D4830&lt;=Настройки!$B$6),$E4830,0))</f>
        <v/>
      </c>
      <c r="I4830" s="54">
        <f>IF($B4830="","",$G4830+$H4830-$J4830)</f>
        <v/>
      </c>
      <c r="J4830" s="54">
        <f>IF($B4830="","",MAX(0,$E4830-MAX(0,SUMIFS(Тех_Движение!$G$2:$G$5111,Тех_Движение!$D$2:$D$5111,$C4830,Тех_Движение!$B$2:$B$5111,"&lt;="&amp;Настройки!$B$6)-$F4830)))</f>
        <v/>
      </c>
      <c r="K4830" s="54">
        <f>IF(OR($B4830="",K$3&lt;$D4830+Настройки!$B$7),0,MAX(0,$E4830-MAX(0,SUMIFS(Тех_Движение!$G$2:$G$5111,Тех_Движение!$D$2:$D$5111,$C4830,Тех_Движение!$B$2:$B$5111,"&lt;="&amp;K$3)-$F4830)))</f>
        <v/>
      </c>
      <c r="L4830" s="54">
        <f>IF(OR($B4830="",L$3&lt;$D4830+Настройки!$B$7),0,MAX(0,$E4830-MAX(0,SUMIFS(Тех_Движение!$G$2:$G$5111,Тех_Движение!$D$2:$D$5111,$C4830,Тех_Движение!$B$2:$B$5111,"&lt;="&amp;L$3)-$F4830)))</f>
        <v/>
      </c>
      <c r="M4830" s="54">
        <f>IF(OR($B4830="",M$3&lt;$D4830+Настройки!$B$7),0,MAX(0,$E4830-MAX(0,SUMIFS(Тех_Движение!$G$2:$G$5111,Тех_Движение!$D$2:$D$5111,$C4830,Тех_Движение!$B$2:$B$5111,"&lt;="&amp;M$3)-$F4830)))</f>
        <v/>
      </c>
      <c r="N4830" s="54">
        <f>IF(OR($B4830="",N$3&lt;$D4830+Настройки!$B$7),0,MAX(0,$E4830-MAX(0,SUMIFS(Тех_Движение!$G$2:$G$5111,Тех_Движение!$D$2:$D$5111,$C4830,Тех_Движение!$B$2:$B$5111,"&lt;="&amp;N$3)-$F4830)))</f>
        <v/>
      </c>
      <c r="O4830" s="54">
        <f>IF(OR($B4830="",O$3&lt;$D4830+Настройки!$B$7),0,MAX(0,$E4830-MAX(0,SUMIFS(Тех_Движение!$G$2:$G$5111,Тех_Движение!$D$2:$D$5111,$C4830,Тех_Движение!$B$2:$B$5111,"&lt;="&amp;O$3)-$F4830)))</f>
        <v/>
      </c>
      <c r="P4830" s="54">
        <f>IF(OR($B4830="",P$3&lt;$D4830+Настройки!$B$7),0,MAX(0,$E4830-MAX(0,SUMIFS(Тех_Движение!$G$2:$G$5111,Тех_Движение!$D$2:$D$5111,$C4830,Тех_Движение!$B$2:$B$5111,"&lt;="&amp;P$3)-$F4830)))</f>
        <v/>
      </c>
      <c r="Q4830" s="54">
        <f>IF(OR($B4830="",Q$3&lt;$D4830+Настройки!$B$7),0,MAX(0,$E4830-MAX(0,SUMIFS(Тех_Движение!$G$2:$G$5111,Тех_Движение!$D$2:$D$5111,$C4830,Тех_Движение!$B$2:$B$5111,"&lt;="&amp;Q$3)-$F4830)))</f>
        <v/>
      </c>
      <c r="R4830" s="54">
        <f>IF($B4830="","",SUM($K4830:$Q4830))</f>
        <v/>
      </c>
      <c r="S4830" s="56">
        <f>IF($B4830="","",VLOOKUP($C4830,Настройки!$A$11:$L$17,9,FALSE))</f>
        <v/>
      </c>
      <c r="T4830" s="56">
        <f>IF($B4830="","",$R4830*$S4830)</f>
        <v/>
      </c>
    </row>
    <row r="4831">
      <c r="A4831" s="20">
        <f>Тех_Движение!$A$4828</f>
        <v/>
      </c>
      <c r="B4831" s="20">
        <f>IF(Тех_Движение!$F$4828&gt;0,Тех_Движение!$I$4828,"")</f>
        <v/>
      </c>
      <c r="C4831" s="20">
        <f>IF($B4831="","",Тех_Движение!$D$4828)</f>
        <v/>
      </c>
      <c r="D4831" s="42">
        <f>IF($B4831="","",Тех_Движение!$B$4828)</f>
        <v/>
      </c>
      <c r="E4831" s="54">
        <f>IF($B4831="","",Тех_Движение!$F$4828)</f>
        <v/>
      </c>
      <c r="F4831" s="54">
        <f>IF($B4831="","",SUMIFS($E$5:$E4830,$C$5:$C4830,$C4831))</f>
        <v/>
      </c>
      <c r="G4831" s="54">
        <f>IF($B4831="","",MAX(0,$E4831-MAX(0,SUMIFS(Тех_Движение!$G$2:$G$5111,Тех_Движение!$D$2:$D$5111,$C4831,Тех_Движение!$B$2:$B$5111,"&lt;="&amp;Настройки!$B$5-1)-$F4831)))</f>
        <v/>
      </c>
      <c r="H4831" s="54">
        <f>IF($B4831="","",IF(AND($D4831&gt;=Настройки!$B$5,$D4831&lt;=Настройки!$B$6),$E4831,0))</f>
        <v/>
      </c>
      <c r="I4831" s="54">
        <f>IF($B4831="","",$G4831+$H4831-$J4831)</f>
        <v/>
      </c>
      <c r="J4831" s="54">
        <f>IF($B4831="","",MAX(0,$E4831-MAX(0,SUMIFS(Тех_Движение!$G$2:$G$5111,Тех_Движение!$D$2:$D$5111,$C4831,Тех_Движение!$B$2:$B$5111,"&lt;="&amp;Настройки!$B$6)-$F4831)))</f>
        <v/>
      </c>
      <c r="K4831" s="54">
        <f>IF(OR($B4831="",K$3&lt;$D4831+Настройки!$B$7),0,MAX(0,$E4831-MAX(0,SUMIFS(Тех_Движение!$G$2:$G$5111,Тех_Движение!$D$2:$D$5111,$C4831,Тех_Движение!$B$2:$B$5111,"&lt;="&amp;K$3)-$F4831)))</f>
        <v/>
      </c>
      <c r="L4831" s="54">
        <f>IF(OR($B4831="",L$3&lt;$D4831+Настройки!$B$7),0,MAX(0,$E4831-MAX(0,SUMIFS(Тех_Движение!$G$2:$G$5111,Тех_Движение!$D$2:$D$5111,$C4831,Тех_Движение!$B$2:$B$5111,"&lt;="&amp;L$3)-$F4831)))</f>
        <v/>
      </c>
      <c r="M4831" s="54">
        <f>IF(OR($B4831="",M$3&lt;$D4831+Настройки!$B$7),0,MAX(0,$E4831-MAX(0,SUMIFS(Тех_Движение!$G$2:$G$5111,Тех_Движение!$D$2:$D$5111,$C4831,Тех_Движение!$B$2:$B$5111,"&lt;="&amp;M$3)-$F4831)))</f>
        <v/>
      </c>
      <c r="N4831" s="54">
        <f>IF(OR($B4831="",N$3&lt;$D4831+Настройки!$B$7),0,MAX(0,$E4831-MAX(0,SUMIFS(Тех_Движение!$G$2:$G$5111,Тех_Движение!$D$2:$D$5111,$C4831,Тех_Движение!$B$2:$B$5111,"&lt;="&amp;N$3)-$F4831)))</f>
        <v/>
      </c>
      <c r="O4831" s="54">
        <f>IF(OR($B4831="",O$3&lt;$D4831+Настройки!$B$7),0,MAX(0,$E4831-MAX(0,SUMIFS(Тех_Движение!$G$2:$G$5111,Тех_Движение!$D$2:$D$5111,$C4831,Тех_Движение!$B$2:$B$5111,"&lt;="&amp;O$3)-$F4831)))</f>
        <v/>
      </c>
      <c r="P4831" s="54">
        <f>IF(OR($B4831="",P$3&lt;$D4831+Настройки!$B$7),0,MAX(0,$E4831-MAX(0,SUMIFS(Тех_Движение!$G$2:$G$5111,Тех_Движение!$D$2:$D$5111,$C4831,Тех_Движение!$B$2:$B$5111,"&lt;="&amp;P$3)-$F4831)))</f>
        <v/>
      </c>
      <c r="Q4831" s="54">
        <f>IF(OR($B4831="",Q$3&lt;$D4831+Настройки!$B$7),0,MAX(0,$E4831-MAX(0,SUMIFS(Тех_Движение!$G$2:$G$5111,Тех_Движение!$D$2:$D$5111,$C4831,Тех_Движение!$B$2:$B$5111,"&lt;="&amp;Q$3)-$F4831)))</f>
        <v/>
      </c>
      <c r="R4831" s="54">
        <f>IF($B4831="","",SUM($K4831:$Q4831))</f>
        <v/>
      </c>
      <c r="S4831" s="56">
        <f>IF($B4831="","",VLOOKUP($C4831,Настройки!$A$11:$L$17,9,FALSE))</f>
        <v/>
      </c>
      <c r="T4831" s="56">
        <f>IF($B4831="","",$R4831*$S4831)</f>
        <v/>
      </c>
    </row>
    <row r="4832">
      <c r="A4832" s="20">
        <f>Тех_Движение!$A$4829</f>
        <v/>
      </c>
      <c r="B4832" s="20">
        <f>IF(Тех_Движение!$F$4829&gt;0,Тех_Движение!$I$4829,"")</f>
        <v/>
      </c>
      <c r="C4832" s="20">
        <f>IF($B4832="","",Тех_Движение!$D$4829)</f>
        <v/>
      </c>
      <c r="D4832" s="42">
        <f>IF($B4832="","",Тех_Движение!$B$4829)</f>
        <v/>
      </c>
      <c r="E4832" s="54">
        <f>IF($B4832="","",Тех_Движение!$F$4829)</f>
        <v/>
      </c>
      <c r="F4832" s="54">
        <f>IF($B4832="","",SUMIFS($E$5:$E4831,$C$5:$C4831,$C4832))</f>
        <v/>
      </c>
      <c r="G4832" s="54">
        <f>IF($B4832="","",MAX(0,$E4832-MAX(0,SUMIFS(Тех_Движение!$G$2:$G$5111,Тех_Движение!$D$2:$D$5111,$C4832,Тех_Движение!$B$2:$B$5111,"&lt;="&amp;Настройки!$B$5-1)-$F4832)))</f>
        <v/>
      </c>
      <c r="H4832" s="54">
        <f>IF($B4832="","",IF(AND($D4832&gt;=Настройки!$B$5,$D4832&lt;=Настройки!$B$6),$E4832,0))</f>
        <v/>
      </c>
      <c r="I4832" s="54">
        <f>IF($B4832="","",$G4832+$H4832-$J4832)</f>
        <v/>
      </c>
      <c r="J4832" s="54">
        <f>IF($B4832="","",MAX(0,$E4832-MAX(0,SUMIFS(Тех_Движение!$G$2:$G$5111,Тех_Движение!$D$2:$D$5111,$C4832,Тех_Движение!$B$2:$B$5111,"&lt;="&amp;Настройки!$B$6)-$F4832)))</f>
        <v/>
      </c>
      <c r="K4832" s="54">
        <f>IF(OR($B4832="",K$3&lt;$D4832+Настройки!$B$7),0,MAX(0,$E4832-MAX(0,SUMIFS(Тех_Движение!$G$2:$G$5111,Тех_Движение!$D$2:$D$5111,$C4832,Тех_Движение!$B$2:$B$5111,"&lt;="&amp;K$3)-$F4832)))</f>
        <v/>
      </c>
      <c r="L4832" s="54">
        <f>IF(OR($B4832="",L$3&lt;$D4832+Настройки!$B$7),0,MAX(0,$E4832-MAX(0,SUMIFS(Тех_Движение!$G$2:$G$5111,Тех_Движение!$D$2:$D$5111,$C4832,Тех_Движение!$B$2:$B$5111,"&lt;="&amp;L$3)-$F4832)))</f>
        <v/>
      </c>
      <c r="M4832" s="54">
        <f>IF(OR($B4832="",M$3&lt;$D4832+Настройки!$B$7),0,MAX(0,$E4832-MAX(0,SUMIFS(Тех_Движение!$G$2:$G$5111,Тех_Движение!$D$2:$D$5111,$C4832,Тех_Движение!$B$2:$B$5111,"&lt;="&amp;M$3)-$F4832)))</f>
        <v/>
      </c>
      <c r="N4832" s="54">
        <f>IF(OR($B4832="",N$3&lt;$D4832+Настройки!$B$7),0,MAX(0,$E4832-MAX(0,SUMIFS(Тех_Движение!$G$2:$G$5111,Тех_Движение!$D$2:$D$5111,$C4832,Тех_Движение!$B$2:$B$5111,"&lt;="&amp;N$3)-$F4832)))</f>
        <v/>
      </c>
      <c r="O4832" s="54">
        <f>IF(OR($B4832="",O$3&lt;$D4832+Настройки!$B$7),0,MAX(0,$E4832-MAX(0,SUMIFS(Тех_Движение!$G$2:$G$5111,Тех_Движение!$D$2:$D$5111,$C4832,Тех_Движение!$B$2:$B$5111,"&lt;="&amp;O$3)-$F4832)))</f>
        <v/>
      </c>
      <c r="P4832" s="54">
        <f>IF(OR($B4832="",P$3&lt;$D4832+Настройки!$B$7),0,MAX(0,$E4832-MAX(0,SUMIFS(Тех_Движение!$G$2:$G$5111,Тех_Движение!$D$2:$D$5111,$C4832,Тех_Движение!$B$2:$B$5111,"&lt;="&amp;P$3)-$F4832)))</f>
        <v/>
      </c>
      <c r="Q4832" s="54">
        <f>IF(OR($B4832="",Q$3&lt;$D4832+Настройки!$B$7),0,MAX(0,$E4832-MAX(0,SUMIFS(Тех_Движение!$G$2:$G$5111,Тех_Движение!$D$2:$D$5111,$C4832,Тех_Движение!$B$2:$B$5111,"&lt;="&amp;Q$3)-$F4832)))</f>
        <v/>
      </c>
      <c r="R4832" s="54">
        <f>IF($B4832="","",SUM($K4832:$Q4832))</f>
        <v/>
      </c>
      <c r="S4832" s="56">
        <f>IF($B4832="","",VLOOKUP($C4832,Настройки!$A$11:$L$17,9,FALSE))</f>
        <v/>
      </c>
      <c r="T4832" s="56">
        <f>IF($B4832="","",$R4832*$S4832)</f>
        <v/>
      </c>
    </row>
    <row r="4833">
      <c r="A4833" s="20">
        <f>Тех_Движение!$A$4830</f>
        <v/>
      </c>
      <c r="B4833" s="20">
        <f>IF(Тех_Движение!$F$4830&gt;0,Тех_Движение!$I$4830,"")</f>
        <v/>
      </c>
      <c r="C4833" s="20">
        <f>IF($B4833="","",Тех_Движение!$D$4830)</f>
        <v/>
      </c>
      <c r="D4833" s="42">
        <f>IF($B4833="","",Тех_Движение!$B$4830)</f>
        <v/>
      </c>
      <c r="E4833" s="54">
        <f>IF($B4833="","",Тех_Движение!$F$4830)</f>
        <v/>
      </c>
      <c r="F4833" s="54">
        <f>IF($B4833="","",SUMIFS($E$5:$E4832,$C$5:$C4832,$C4833))</f>
        <v/>
      </c>
      <c r="G4833" s="54">
        <f>IF($B4833="","",MAX(0,$E4833-MAX(0,SUMIFS(Тех_Движение!$G$2:$G$5111,Тех_Движение!$D$2:$D$5111,$C4833,Тех_Движение!$B$2:$B$5111,"&lt;="&amp;Настройки!$B$5-1)-$F4833)))</f>
        <v/>
      </c>
      <c r="H4833" s="54">
        <f>IF($B4833="","",IF(AND($D4833&gt;=Настройки!$B$5,$D4833&lt;=Настройки!$B$6),$E4833,0))</f>
        <v/>
      </c>
      <c r="I4833" s="54">
        <f>IF($B4833="","",$G4833+$H4833-$J4833)</f>
        <v/>
      </c>
      <c r="J4833" s="54">
        <f>IF($B4833="","",MAX(0,$E4833-MAX(0,SUMIFS(Тех_Движение!$G$2:$G$5111,Тех_Движение!$D$2:$D$5111,$C4833,Тех_Движение!$B$2:$B$5111,"&lt;="&amp;Настройки!$B$6)-$F4833)))</f>
        <v/>
      </c>
      <c r="K4833" s="54">
        <f>IF(OR($B4833="",K$3&lt;$D4833+Настройки!$B$7),0,MAX(0,$E4833-MAX(0,SUMIFS(Тех_Движение!$G$2:$G$5111,Тех_Движение!$D$2:$D$5111,$C4833,Тех_Движение!$B$2:$B$5111,"&lt;="&amp;K$3)-$F4833)))</f>
        <v/>
      </c>
      <c r="L4833" s="54">
        <f>IF(OR($B4833="",L$3&lt;$D4833+Настройки!$B$7),0,MAX(0,$E4833-MAX(0,SUMIFS(Тех_Движение!$G$2:$G$5111,Тех_Движение!$D$2:$D$5111,$C4833,Тех_Движение!$B$2:$B$5111,"&lt;="&amp;L$3)-$F4833)))</f>
        <v/>
      </c>
      <c r="M4833" s="54">
        <f>IF(OR($B4833="",M$3&lt;$D4833+Настройки!$B$7),0,MAX(0,$E4833-MAX(0,SUMIFS(Тех_Движение!$G$2:$G$5111,Тех_Движение!$D$2:$D$5111,$C4833,Тех_Движение!$B$2:$B$5111,"&lt;="&amp;M$3)-$F4833)))</f>
        <v/>
      </c>
      <c r="N4833" s="54">
        <f>IF(OR($B4833="",N$3&lt;$D4833+Настройки!$B$7),0,MAX(0,$E4833-MAX(0,SUMIFS(Тех_Движение!$G$2:$G$5111,Тех_Движение!$D$2:$D$5111,$C4833,Тех_Движение!$B$2:$B$5111,"&lt;="&amp;N$3)-$F4833)))</f>
        <v/>
      </c>
      <c r="O4833" s="54">
        <f>IF(OR($B4833="",O$3&lt;$D4833+Настройки!$B$7),0,MAX(0,$E4833-MAX(0,SUMIFS(Тех_Движение!$G$2:$G$5111,Тех_Движение!$D$2:$D$5111,$C4833,Тех_Движение!$B$2:$B$5111,"&lt;="&amp;O$3)-$F4833)))</f>
        <v/>
      </c>
      <c r="P4833" s="54">
        <f>IF(OR($B4833="",P$3&lt;$D4833+Настройки!$B$7),0,MAX(0,$E4833-MAX(0,SUMIFS(Тех_Движение!$G$2:$G$5111,Тех_Движение!$D$2:$D$5111,$C4833,Тех_Движение!$B$2:$B$5111,"&lt;="&amp;P$3)-$F4833)))</f>
        <v/>
      </c>
      <c r="Q4833" s="54">
        <f>IF(OR($B4833="",Q$3&lt;$D4833+Настройки!$B$7),0,MAX(0,$E4833-MAX(0,SUMIFS(Тех_Движение!$G$2:$G$5111,Тех_Движение!$D$2:$D$5111,$C4833,Тех_Движение!$B$2:$B$5111,"&lt;="&amp;Q$3)-$F4833)))</f>
        <v/>
      </c>
      <c r="R4833" s="54">
        <f>IF($B4833="","",SUM($K4833:$Q4833))</f>
        <v/>
      </c>
      <c r="S4833" s="56">
        <f>IF($B4833="","",VLOOKUP($C4833,Настройки!$A$11:$L$17,9,FALSE))</f>
        <v/>
      </c>
      <c r="T4833" s="56">
        <f>IF($B4833="","",$R4833*$S4833)</f>
        <v/>
      </c>
    </row>
    <row r="4834">
      <c r="A4834" s="20">
        <f>Тех_Движение!$A$4831</f>
        <v/>
      </c>
      <c r="B4834" s="20">
        <f>IF(Тех_Движение!$F$4831&gt;0,Тех_Движение!$I$4831,"")</f>
        <v/>
      </c>
      <c r="C4834" s="20">
        <f>IF($B4834="","",Тех_Движение!$D$4831)</f>
        <v/>
      </c>
      <c r="D4834" s="42">
        <f>IF($B4834="","",Тех_Движение!$B$4831)</f>
        <v/>
      </c>
      <c r="E4834" s="54">
        <f>IF($B4834="","",Тех_Движение!$F$4831)</f>
        <v/>
      </c>
      <c r="F4834" s="54">
        <f>IF($B4834="","",SUMIFS($E$5:$E4833,$C$5:$C4833,$C4834))</f>
        <v/>
      </c>
      <c r="G4834" s="54">
        <f>IF($B4834="","",MAX(0,$E4834-MAX(0,SUMIFS(Тех_Движение!$G$2:$G$5111,Тех_Движение!$D$2:$D$5111,$C4834,Тех_Движение!$B$2:$B$5111,"&lt;="&amp;Настройки!$B$5-1)-$F4834)))</f>
        <v/>
      </c>
      <c r="H4834" s="54">
        <f>IF($B4834="","",IF(AND($D4834&gt;=Настройки!$B$5,$D4834&lt;=Настройки!$B$6),$E4834,0))</f>
        <v/>
      </c>
      <c r="I4834" s="54">
        <f>IF($B4834="","",$G4834+$H4834-$J4834)</f>
        <v/>
      </c>
      <c r="J4834" s="54">
        <f>IF($B4834="","",MAX(0,$E4834-MAX(0,SUMIFS(Тех_Движение!$G$2:$G$5111,Тех_Движение!$D$2:$D$5111,$C4834,Тех_Движение!$B$2:$B$5111,"&lt;="&amp;Настройки!$B$6)-$F4834)))</f>
        <v/>
      </c>
      <c r="K4834" s="54">
        <f>IF(OR($B4834="",K$3&lt;$D4834+Настройки!$B$7),0,MAX(0,$E4834-MAX(0,SUMIFS(Тех_Движение!$G$2:$G$5111,Тех_Движение!$D$2:$D$5111,$C4834,Тех_Движение!$B$2:$B$5111,"&lt;="&amp;K$3)-$F4834)))</f>
        <v/>
      </c>
      <c r="L4834" s="54">
        <f>IF(OR($B4834="",L$3&lt;$D4834+Настройки!$B$7),0,MAX(0,$E4834-MAX(0,SUMIFS(Тех_Движение!$G$2:$G$5111,Тех_Движение!$D$2:$D$5111,$C4834,Тех_Движение!$B$2:$B$5111,"&lt;="&amp;L$3)-$F4834)))</f>
        <v/>
      </c>
      <c r="M4834" s="54">
        <f>IF(OR($B4834="",M$3&lt;$D4834+Настройки!$B$7),0,MAX(0,$E4834-MAX(0,SUMIFS(Тех_Движение!$G$2:$G$5111,Тех_Движение!$D$2:$D$5111,$C4834,Тех_Движение!$B$2:$B$5111,"&lt;="&amp;M$3)-$F4834)))</f>
        <v/>
      </c>
      <c r="N4834" s="54">
        <f>IF(OR($B4834="",N$3&lt;$D4834+Настройки!$B$7),0,MAX(0,$E4834-MAX(0,SUMIFS(Тех_Движение!$G$2:$G$5111,Тех_Движение!$D$2:$D$5111,$C4834,Тех_Движение!$B$2:$B$5111,"&lt;="&amp;N$3)-$F4834)))</f>
        <v/>
      </c>
      <c r="O4834" s="54">
        <f>IF(OR($B4834="",O$3&lt;$D4834+Настройки!$B$7),0,MAX(0,$E4834-MAX(0,SUMIFS(Тех_Движение!$G$2:$G$5111,Тех_Движение!$D$2:$D$5111,$C4834,Тех_Движение!$B$2:$B$5111,"&lt;="&amp;O$3)-$F4834)))</f>
        <v/>
      </c>
      <c r="P4834" s="54">
        <f>IF(OR($B4834="",P$3&lt;$D4834+Настройки!$B$7),0,MAX(0,$E4834-MAX(0,SUMIFS(Тех_Движение!$G$2:$G$5111,Тех_Движение!$D$2:$D$5111,$C4834,Тех_Движение!$B$2:$B$5111,"&lt;="&amp;P$3)-$F4834)))</f>
        <v/>
      </c>
      <c r="Q4834" s="54">
        <f>IF(OR($B4834="",Q$3&lt;$D4834+Настройки!$B$7),0,MAX(0,$E4834-MAX(0,SUMIFS(Тех_Движение!$G$2:$G$5111,Тех_Движение!$D$2:$D$5111,$C4834,Тех_Движение!$B$2:$B$5111,"&lt;="&amp;Q$3)-$F4834)))</f>
        <v/>
      </c>
      <c r="R4834" s="54">
        <f>IF($B4834="","",SUM($K4834:$Q4834))</f>
        <v/>
      </c>
      <c r="S4834" s="56">
        <f>IF($B4834="","",VLOOKUP($C4834,Настройки!$A$11:$L$17,9,FALSE))</f>
        <v/>
      </c>
      <c r="T4834" s="56">
        <f>IF($B4834="","",$R4834*$S4834)</f>
        <v/>
      </c>
    </row>
    <row r="4835">
      <c r="A4835" s="20">
        <f>Тех_Движение!$A$4832</f>
        <v/>
      </c>
      <c r="B4835" s="20">
        <f>IF(Тех_Движение!$F$4832&gt;0,Тех_Движение!$I$4832,"")</f>
        <v/>
      </c>
      <c r="C4835" s="20">
        <f>IF($B4835="","",Тех_Движение!$D$4832)</f>
        <v/>
      </c>
      <c r="D4835" s="42">
        <f>IF($B4835="","",Тех_Движение!$B$4832)</f>
        <v/>
      </c>
      <c r="E4835" s="54">
        <f>IF($B4835="","",Тех_Движение!$F$4832)</f>
        <v/>
      </c>
      <c r="F4835" s="54">
        <f>IF($B4835="","",SUMIFS($E$5:$E4834,$C$5:$C4834,$C4835))</f>
        <v/>
      </c>
      <c r="G4835" s="54">
        <f>IF($B4835="","",MAX(0,$E4835-MAX(0,SUMIFS(Тех_Движение!$G$2:$G$5111,Тех_Движение!$D$2:$D$5111,$C4835,Тех_Движение!$B$2:$B$5111,"&lt;="&amp;Настройки!$B$5-1)-$F4835)))</f>
        <v/>
      </c>
      <c r="H4835" s="54">
        <f>IF($B4835="","",IF(AND($D4835&gt;=Настройки!$B$5,$D4835&lt;=Настройки!$B$6),$E4835,0))</f>
        <v/>
      </c>
      <c r="I4835" s="54">
        <f>IF($B4835="","",$G4835+$H4835-$J4835)</f>
        <v/>
      </c>
      <c r="J4835" s="54">
        <f>IF($B4835="","",MAX(0,$E4835-MAX(0,SUMIFS(Тех_Движение!$G$2:$G$5111,Тех_Движение!$D$2:$D$5111,$C4835,Тех_Движение!$B$2:$B$5111,"&lt;="&amp;Настройки!$B$6)-$F4835)))</f>
        <v/>
      </c>
      <c r="K4835" s="54">
        <f>IF(OR($B4835="",K$3&lt;$D4835+Настройки!$B$7),0,MAX(0,$E4835-MAX(0,SUMIFS(Тех_Движение!$G$2:$G$5111,Тех_Движение!$D$2:$D$5111,$C4835,Тех_Движение!$B$2:$B$5111,"&lt;="&amp;K$3)-$F4835)))</f>
        <v/>
      </c>
      <c r="L4835" s="54">
        <f>IF(OR($B4835="",L$3&lt;$D4835+Настройки!$B$7),0,MAX(0,$E4835-MAX(0,SUMIFS(Тех_Движение!$G$2:$G$5111,Тех_Движение!$D$2:$D$5111,$C4835,Тех_Движение!$B$2:$B$5111,"&lt;="&amp;L$3)-$F4835)))</f>
        <v/>
      </c>
      <c r="M4835" s="54">
        <f>IF(OR($B4835="",M$3&lt;$D4835+Настройки!$B$7),0,MAX(0,$E4835-MAX(0,SUMIFS(Тех_Движение!$G$2:$G$5111,Тех_Движение!$D$2:$D$5111,$C4835,Тех_Движение!$B$2:$B$5111,"&lt;="&amp;M$3)-$F4835)))</f>
        <v/>
      </c>
      <c r="N4835" s="54">
        <f>IF(OR($B4835="",N$3&lt;$D4835+Настройки!$B$7),0,MAX(0,$E4835-MAX(0,SUMIFS(Тех_Движение!$G$2:$G$5111,Тех_Движение!$D$2:$D$5111,$C4835,Тех_Движение!$B$2:$B$5111,"&lt;="&amp;N$3)-$F4835)))</f>
        <v/>
      </c>
      <c r="O4835" s="54">
        <f>IF(OR($B4835="",O$3&lt;$D4835+Настройки!$B$7),0,MAX(0,$E4835-MAX(0,SUMIFS(Тех_Движение!$G$2:$G$5111,Тех_Движение!$D$2:$D$5111,$C4835,Тех_Движение!$B$2:$B$5111,"&lt;="&amp;O$3)-$F4835)))</f>
        <v/>
      </c>
      <c r="P4835" s="54">
        <f>IF(OR($B4835="",P$3&lt;$D4835+Настройки!$B$7),0,MAX(0,$E4835-MAX(0,SUMIFS(Тех_Движение!$G$2:$G$5111,Тех_Движение!$D$2:$D$5111,$C4835,Тех_Движение!$B$2:$B$5111,"&lt;="&amp;P$3)-$F4835)))</f>
        <v/>
      </c>
      <c r="Q4835" s="54">
        <f>IF(OR($B4835="",Q$3&lt;$D4835+Настройки!$B$7),0,MAX(0,$E4835-MAX(0,SUMIFS(Тех_Движение!$G$2:$G$5111,Тех_Движение!$D$2:$D$5111,$C4835,Тех_Движение!$B$2:$B$5111,"&lt;="&amp;Q$3)-$F4835)))</f>
        <v/>
      </c>
      <c r="R4835" s="54">
        <f>IF($B4835="","",SUM($K4835:$Q4835))</f>
        <v/>
      </c>
      <c r="S4835" s="56">
        <f>IF($B4835="","",VLOOKUP($C4835,Настройки!$A$11:$L$17,9,FALSE))</f>
        <v/>
      </c>
      <c r="T4835" s="56">
        <f>IF($B4835="","",$R4835*$S4835)</f>
        <v/>
      </c>
    </row>
    <row r="4836">
      <c r="A4836" s="20">
        <f>Тех_Движение!$A$4833</f>
        <v/>
      </c>
      <c r="B4836" s="20">
        <f>IF(Тех_Движение!$F$4833&gt;0,Тех_Движение!$I$4833,"")</f>
        <v/>
      </c>
      <c r="C4836" s="20">
        <f>IF($B4836="","",Тех_Движение!$D$4833)</f>
        <v/>
      </c>
      <c r="D4836" s="42">
        <f>IF($B4836="","",Тех_Движение!$B$4833)</f>
        <v/>
      </c>
      <c r="E4836" s="54">
        <f>IF($B4836="","",Тех_Движение!$F$4833)</f>
        <v/>
      </c>
      <c r="F4836" s="54">
        <f>IF($B4836="","",SUMIFS($E$5:$E4835,$C$5:$C4835,$C4836))</f>
        <v/>
      </c>
      <c r="G4836" s="54">
        <f>IF($B4836="","",MAX(0,$E4836-MAX(0,SUMIFS(Тех_Движение!$G$2:$G$5111,Тех_Движение!$D$2:$D$5111,$C4836,Тех_Движение!$B$2:$B$5111,"&lt;="&amp;Настройки!$B$5-1)-$F4836)))</f>
        <v/>
      </c>
      <c r="H4836" s="54">
        <f>IF($B4836="","",IF(AND($D4836&gt;=Настройки!$B$5,$D4836&lt;=Настройки!$B$6),$E4836,0))</f>
        <v/>
      </c>
      <c r="I4836" s="54">
        <f>IF($B4836="","",$G4836+$H4836-$J4836)</f>
        <v/>
      </c>
      <c r="J4836" s="54">
        <f>IF($B4836="","",MAX(0,$E4836-MAX(0,SUMIFS(Тех_Движение!$G$2:$G$5111,Тех_Движение!$D$2:$D$5111,$C4836,Тех_Движение!$B$2:$B$5111,"&lt;="&amp;Настройки!$B$6)-$F4836)))</f>
        <v/>
      </c>
      <c r="K4836" s="54">
        <f>IF(OR($B4836="",K$3&lt;$D4836+Настройки!$B$7),0,MAX(0,$E4836-MAX(0,SUMIFS(Тех_Движение!$G$2:$G$5111,Тех_Движение!$D$2:$D$5111,$C4836,Тех_Движение!$B$2:$B$5111,"&lt;="&amp;K$3)-$F4836)))</f>
        <v/>
      </c>
      <c r="L4836" s="54">
        <f>IF(OR($B4836="",L$3&lt;$D4836+Настройки!$B$7),0,MAX(0,$E4836-MAX(0,SUMIFS(Тех_Движение!$G$2:$G$5111,Тех_Движение!$D$2:$D$5111,$C4836,Тех_Движение!$B$2:$B$5111,"&lt;="&amp;L$3)-$F4836)))</f>
        <v/>
      </c>
      <c r="M4836" s="54">
        <f>IF(OR($B4836="",M$3&lt;$D4836+Настройки!$B$7),0,MAX(0,$E4836-MAX(0,SUMIFS(Тех_Движение!$G$2:$G$5111,Тех_Движение!$D$2:$D$5111,$C4836,Тех_Движение!$B$2:$B$5111,"&lt;="&amp;M$3)-$F4836)))</f>
        <v/>
      </c>
      <c r="N4836" s="54">
        <f>IF(OR($B4836="",N$3&lt;$D4836+Настройки!$B$7),0,MAX(0,$E4836-MAX(0,SUMIFS(Тех_Движение!$G$2:$G$5111,Тех_Движение!$D$2:$D$5111,$C4836,Тех_Движение!$B$2:$B$5111,"&lt;="&amp;N$3)-$F4836)))</f>
        <v/>
      </c>
      <c r="O4836" s="54">
        <f>IF(OR($B4836="",O$3&lt;$D4836+Настройки!$B$7),0,MAX(0,$E4836-MAX(0,SUMIFS(Тех_Движение!$G$2:$G$5111,Тех_Движение!$D$2:$D$5111,$C4836,Тех_Движение!$B$2:$B$5111,"&lt;="&amp;O$3)-$F4836)))</f>
        <v/>
      </c>
      <c r="P4836" s="54">
        <f>IF(OR($B4836="",P$3&lt;$D4836+Настройки!$B$7),0,MAX(0,$E4836-MAX(0,SUMIFS(Тех_Движение!$G$2:$G$5111,Тех_Движение!$D$2:$D$5111,$C4836,Тех_Движение!$B$2:$B$5111,"&lt;="&amp;P$3)-$F4836)))</f>
        <v/>
      </c>
      <c r="Q4836" s="54">
        <f>IF(OR($B4836="",Q$3&lt;$D4836+Настройки!$B$7),0,MAX(0,$E4836-MAX(0,SUMIFS(Тех_Движение!$G$2:$G$5111,Тех_Движение!$D$2:$D$5111,$C4836,Тех_Движение!$B$2:$B$5111,"&lt;="&amp;Q$3)-$F4836)))</f>
        <v/>
      </c>
      <c r="R4836" s="54">
        <f>IF($B4836="","",SUM($K4836:$Q4836))</f>
        <v/>
      </c>
      <c r="S4836" s="56">
        <f>IF($B4836="","",VLOOKUP($C4836,Настройки!$A$11:$L$17,9,FALSE))</f>
        <v/>
      </c>
      <c r="T4836" s="56">
        <f>IF($B4836="","",$R4836*$S4836)</f>
        <v/>
      </c>
    </row>
    <row r="4837">
      <c r="A4837" s="20">
        <f>Тех_Движение!$A$4834</f>
        <v/>
      </c>
      <c r="B4837" s="20">
        <f>IF(Тех_Движение!$F$4834&gt;0,Тех_Движение!$I$4834,"")</f>
        <v/>
      </c>
      <c r="C4837" s="20">
        <f>IF($B4837="","",Тех_Движение!$D$4834)</f>
        <v/>
      </c>
      <c r="D4837" s="42">
        <f>IF($B4837="","",Тех_Движение!$B$4834)</f>
        <v/>
      </c>
      <c r="E4837" s="54">
        <f>IF($B4837="","",Тех_Движение!$F$4834)</f>
        <v/>
      </c>
      <c r="F4837" s="54">
        <f>IF($B4837="","",SUMIFS($E$5:$E4836,$C$5:$C4836,$C4837))</f>
        <v/>
      </c>
      <c r="G4837" s="54">
        <f>IF($B4837="","",MAX(0,$E4837-MAX(0,SUMIFS(Тех_Движение!$G$2:$G$5111,Тех_Движение!$D$2:$D$5111,$C4837,Тех_Движение!$B$2:$B$5111,"&lt;="&amp;Настройки!$B$5-1)-$F4837)))</f>
        <v/>
      </c>
      <c r="H4837" s="54">
        <f>IF($B4837="","",IF(AND($D4837&gt;=Настройки!$B$5,$D4837&lt;=Настройки!$B$6),$E4837,0))</f>
        <v/>
      </c>
      <c r="I4837" s="54">
        <f>IF($B4837="","",$G4837+$H4837-$J4837)</f>
        <v/>
      </c>
      <c r="J4837" s="54">
        <f>IF($B4837="","",MAX(0,$E4837-MAX(0,SUMIFS(Тех_Движение!$G$2:$G$5111,Тех_Движение!$D$2:$D$5111,$C4837,Тех_Движение!$B$2:$B$5111,"&lt;="&amp;Настройки!$B$6)-$F4837)))</f>
        <v/>
      </c>
      <c r="K4837" s="54">
        <f>IF(OR($B4837="",K$3&lt;$D4837+Настройки!$B$7),0,MAX(0,$E4837-MAX(0,SUMIFS(Тех_Движение!$G$2:$G$5111,Тех_Движение!$D$2:$D$5111,$C4837,Тех_Движение!$B$2:$B$5111,"&lt;="&amp;K$3)-$F4837)))</f>
        <v/>
      </c>
      <c r="L4837" s="54">
        <f>IF(OR($B4837="",L$3&lt;$D4837+Настройки!$B$7),0,MAX(0,$E4837-MAX(0,SUMIFS(Тех_Движение!$G$2:$G$5111,Тех_Движение!$D$2:$D$5111,$C4837,Тех_Движение!$B$2:$B$5111,"&lt;="&amp;L$3)-$F4837)))</f>
        <v/>
      </c>
      <c r="M4837" s="54">
        <f>IF(OR($B4837="",M$3&lt;$D4837+Настройки!$B$7),0,MAX(0,$E4837-MAX(0,SUMIFS(Тех_Движение!$G$2:$G$5111,Тех_Движение!$D$2:$D$5111,$C4837,Тех_Движение!$B$2:$B$5111,"&lt;="&amp;M$3)-$F4837)))</f>
        <v/>
      </c>
      <c r="N4837" s="54">
        <f>IF(OR($B4837="",N$3&lt;$D4837+Настройки!$B$7),0,MAX(0,$E4837-MAX(0,SUMIFS(Тех_Движение!$G$2:$G$5111,Тех_Движение!$D$2:$D$5111,$C4837,Тех_Движение!$B$2:$B$5111,"&lt;="&amp;N$3)-$F4837)))</f>
        <v/>
      </c>
      <c r="O4837" s="54">
        <f>IF(OR($B4837="",O$3&lt;$D4837+Настройки!$B$7),0,MAX(0,$E4837-MAX(0,SUMIFS(Тех_Движение!$G$2:$G$5111,Тех_Движение!$D$2:$D$5111,$C4837,Тех_Движение!$B$2:$B$5111,"&lt;="&amp;O$3)-$F4837)))</f>
        <v/>
      </c>
      <c r="P4837" s="54">
        <f>IF(OR($B4837="",P$3&lt;$D4837+Настройки!$B$7),0,MAX(0,$E4837-MAX(0,SUMIFS(Тех_Движение!$G$2:$G$5111,Тех_Движение!$D$2:$D$5111,$C4837,Тех_Движение!$B$2:$B$5111,"&lt;="&amp;P$3)-$F4837)))</f>
        <v/>
      </c>
      <c r="Q4837" s="54">
        <f>IF(OR($B4837="",Q$3&lt;$D4837+Настройки!$B$7),0,MAX(0,$E4837-MAX(0,SUMIFS(Тех_Движение!$G$2:$G$5111,Тех_Движение!$D$2:$D$5111,$C4837,Тех_Движение!$B$2:$B$5111,"&lt;="&amp;Q$3)-$F4837)))</f>
        <v/>
      </c>
      <c r="R4837" s="54">
        <f>IF($B4837="","",SUM($K4837:$Q4837))</f>
        <v/>
      </c>
      <c r="S4837" s="56">
        <f>IF($B4837="","",VLOOKUP($C4837,Настройки!$A$11:$L$17,9,FALSE))</f>
        <v/>
      </c>
      <c r="T4837" s="56">
        <f>IF($B4837="","",$R4837*$S4837)</f>
        <v/>
      </c>
    </row>
    <row r="4838">
      <c r="A4838" s="20">
        <f>Тех_Движение!$A$4835</f>
        <v/>
      </c>
      <c r="B4838" s="20">
        <f>IF(Тех_Движение!$F$4835&gt;0,Тех_Движение!$I$4835,"")</f>
        <v/>
      </c>
      <c r="C4838" s="20">
        <f>IF($B4838="","",Тех_Движение!$D$4835)</f>
        <v/>
      </c>
      <c r="D4838" s="42">
        <f>IF($B4838="","",Тех_Движение!$B$4835)</f>
        <v/>
      </c>
      <c r="E4838" s="54">
        <f>IF($B4838="","",Тех_Движение!$F$4835)</f>
        <v/>
      </c>
      <c r="F4838" s="54">
        <f>IF($B4838="","",SUMIFS($E$5:$E4837,$C$5:$C4837,$C4838))</f>
        <v/>
      </c>
      <c r="G4838" s="54">
        <f>IF($B4838="","",MAX(0,$E4838-MAX(0,SUMIFS(Тех_Движение!$G$2:$G$5111,Тех_Движение!$D$2:$D$5111,$C4838,Тех_Движение!$B$2:$B$5111,"&lt;="&amp;Настройки!$B$5-1)-$F4838)))</f>
        <v/>
      </c>
      <c r="H4838" s="54">
        <f>IF($B4838="","",IF(AND($D4838&gt;=Настройки!$B$5,$D4838&lt;=Настройки!$B$6),$E4838,0))</f>
        <v/>
      </c>
      <c r="I4838" s="54">
        <f>IF($B4838="","",$G4838+$H4838-$J4838)</f>
        <v/>
      </c>
      <c r="J4838" s="54">
        <f>IF($B4838="","",MAX(0,$E4838-MAX(0,SUMIFS(Тех_Движение!$G$2:$G$5111,Тех_Движение!$D$2:$D$5111,$C4838,Тех_Движение!$B$2:$B$5111,"&lt;="&amp;Настройки!$B$6)-$F4838)))</f>
        <v/>
      </c>
      <c r="K4838" s="54">
        <f>IF(OR($B4838="",K$3&lt;$D4838+Настройки!$B$7),0,MAX(0,$E4838-MAX(0,SUMIFS(Тех_Движение!$G$2:$G$5111,Тех_Движение!$D$2:$D$5111,$C4838,Тех_Движение!$B$2:$B$5111,"&lt;="&amp;K$3)-$F4838)))</f>
        <v/>
      </c>
      <c r="L4838" s="54">
        <f>IF(OR($B4838="",L$3&lt;$D4838+Настройки!$B$7),0,MAX(0,$E4838-MAX(0,SUMIFS(Тех_Движение!$G$2:$G$5111,Тех_Движение!$D$2:$D$5111,$C4838,Тех_Движение!$B$2:$B$5111,"&lt;="&amp;L$3)-$F4838)))</f>
        <v/>
      </c>
      <c r="M4838" s="54">
        <f>IF(OR($B4838="",M$3&lt;$D4838+Настройки!$B$7),0,MAX(0,$E4838-MAX(0,SUMIFS(Тех_Движение!$G$2:$G$5111,Тех_Движение!$D$2:$D$5111,$C4838,Тех_Движение!$B$2:$B$5111,"&lt;="&amp;M$3)-$F4838)))</f>
        <v/>
      </c>
      <c r="N4838" s="54">
        <f>IF(OR($B4838="",N$3&lt;$D4838+Настройки!$B$7),0,MAX(0,$E4838-MAX(0,SUMIFS(Тех_Движение!$G$2:$G$5111,Тех_Движение!$D$2:$D$5111,$C4838,Тех_Движение!$B$2:$B$5111,"&lt;="&amp;N$3)-$F4838)))</f>
        <v/>
      </c>
      <c r="O4838" s="54">
        <f>IF(OR($B4838="",O$3&lt;$D4838+Настройки!$B$7),0,MAX(0,$E4838-MAX(0,SUMIFS(Тех_Движение!$G$2:$G$5111,Тех_Движение!$D$2:$D$5111,$C4838,Тех_Движение!$B$2:$B$5111,"&lt;="&amp;O$3)-$F4838)))</f>
        <v/>
      </c>
      <c r="P4838" s="54">
        <f>IF(OR($B4838="",P$3&lt;$D4838+Настройки!$B$7),0,MAX(0,$E4838-MAX(0,SUMIFS(Тех_Движение!$G$2:$G$5111,Тех_Движение!$D$2:$D$5111,$C4838,Тех_Движение!$B$2:$B$5111,"&lt;="&amp;P$3)-$F4838)))</f>
        <v/>
      </c>
      <c r="Q4838" s="54">
        <f>IF(OR($B4838="",Q$3&lt;$D4838+Настройки!$B$7),0,MAX(0,$E4838-MAX(0,SUMIFS(Тех_Движение!$G$2:$G$5111,Тех_Движение!$D$2:$D$5111,$C4838,Тех_Движение!$B$2:$B$5111,"&lt;="&amp;Q$3)-$F4838)))</f>
        <v/>
      </c>
      <c r="R4838" s="54">
        <f>IF($B4838="","",SUM($K4838:$Q4838))</f>
        <v/>
      </c>
      <c r="S4838" s="56">
        <f>IF($B4838="","",VLOOKUP($C4838,Настройки!$A$11:$L$17,9,FALSE))</f>
        <v/>
      </c>
      <c r="T4838" s="56">
        <f>IF($B4838="","",$R4838*$S4838)</f>
        <v/>
      </c>
    </row>
    <row r="4839">
      <c r="A4839" s="20">
        <f>Тех_Движение!$A$4836</f>
        <v/>
      </c>
      <c r="B4839" s="20">
        <f>IF(Тех_Движение!$F$4836&gt;0,Тех_Движение!$I$4836,"")</f>
        <v/>
      </c>
      <c r="C4839" s="20">
        <f>IF($B4839="","",Тех_Движение!$D$4836)</f>
        <v/>
      </c>
      <c r="D4839" s="42">
        <f>IF($B4839="","",Тех_Движение!$B$4836)</f>
        <v/>
      </c>
      <c r="E4839" s="54">
        <f>IF($B4839="","",Тех_Движение!$F$4836)</f>
        <v/>
      </c>
      <c r="F4839" s="54">
        <f>IF($B4839="","",SUMIFS($E$5:$E4838,$C$5:$C4838,$C4839))</f>
        <v/>
      </c>
      <c r="G4839" s="54">
        <f>IF($B4839="","",MAX(0,$E4839-MAX(0,SUMIFS(Тех_Движение!$G$2:$G$5111,Тех_Движение!$D$2:$D$5111,$C4839,Тех_Движение!$B$2:$B$5111,"&lt;="&amp;Настройки!$B$5-1)-$F4839)))</f>
        <v/>
      </c>
      <c r="H4839" s="54">
        <f>IF($B4839="","",IF(AND($D4839&gt;=Настройки!$B$5,$D4839&lt;=Настройки!$B$6),$E4839,0))</f>
        <v/>
      </c>
      <c r="I4839" s="54">
        <f>IF($B4839="","",$G4839+$H4839-$J4839)</f>
        <v/>
      </c>
      <c r="J4839" s="54">
        <f>IF($B4839="","",MAX(0,$E4839-MAX(0,SUMIFS(Тех_Движение!$G$2:$G$5111,Тех_Движение!$D$2:$D$5111,$C4839,Тех_Движение!$B$2:$B$5111,"&lt;="&amp;Настройки!$B$6)-$F4839)))</f>
        <v/>
      </c>
      <c r="K4839" s="54">
        <f>IF(OR($B4839="",K$3&lt;$D4839+Настройки!$B$7),0,MAX(0,$E4839-MAX(0,SUMIFS(Тех_Движение!$G$2:$G$5111,Тех_Движение!$D$2:$D$5111,$C4839,Тех_Движение!$B$2:$B$5111,"&lt;="&amp;K$3)-$F4839)))</f>
        <v/>
      </c>
      <c r="L4839" s="54">
        <f>IF(OR($B4839="",L$3&lt;$D4839+Настройки!$B$7),0,MAX(0,$E4839-MAX(0,SUMIFS(Тех_Движение!$G$2:$G$5111,Тех_Движение!$D$2:$D$5111,$C4839,Тех_Движение!$B$2:$B$5111,"&lt;="&amp;L$3)-$F4839)))</f>
        <v/>
      </c>
      <c r="M4839" s="54">
        <f>IF(OR($B4839="",M$3&lt;$D4839+Настройки!$B$7),0,MAX(0,$E4839-MAX(0,SUMIFS(Тех_Движение!$G$2:$G$5111,Тех_Движение!$D$2:$D$5111,$C4839,Тех_Движение!$B$2:$B$5111,"&lt;="&amp;M$3)-$F4839)))</f>
        <v/>
      </c>
      <c r="N4839" s="54">
        <f>IF(OR($B4839="",N$3&lt;$D4839+Настройки!$B$7),0,MAX(0,$E4839-MAX(0,SUMIFS(Тех_Движение!$G$2:$G$5111,Тех_Движение!$D$2:$D$5111,$C4839,Тех_Движение!$B$2:$B$5111,"&lt;="&amp;N$3)-$F4839)))</f>
        <v/>
      </c>
      <c r="O4839" s="54">
        <f>IF(OR($B4839="",O$3&lt;$D4839+Настройки!$B$7),0,MAX(0,$E4839-MAX(0,SUMIFS(Тех_Движение!$G$2:$G$5111,Тех_Движение!$D$2:$D$5111,$C4839,Тех_Движение!$B$2:$B$5111,"&lt;="&amp;O$3)-$F4839)))</f>
        <v/>
      </c>
      <c r="P4839" s="54">
        <f>IF(OR($B4839="",P$3&lt;$D4839+Настройки!$B$7),0,MAX(0,$E4839-MAX(0,SUMIFS(Тех_Движение!$G$2:$G$5111,Тех_Движение!$D$2:$D$5111,$C4839,Тех_Движение!$B$2:$B$5111,"&lt;="&amp;P$3)-$F4839)))</f>
        <v/>
      </c>
      <c r="Q4839" s="54">
        <f>IF(OR($B4839="",Q$3&lt;$D4839+Настройки!$B$7),0,MAX(0,$E4839-MAX(0,SUMIFS(Тех_Движение!$G$2:$G$5111,Тех_Движение!$D$2:$D$5111,$C4839,Тех_Движение!$B$2:$B$5111,"&lt;="&amp;Q$3)-$F4839)))</f>
        <v/>
      </c>
      <c r="R4839" s="54">
        <f>IF($B4839="","",SUM($K4839:$Q4839))</f>
        <v/>
      </c>
      <c r="S4839" s="56">
        <f>IF($B4839="","",VLOOKUP($C4839,Настройки!$A$11:$L$17,9,FALSE))</f>
        <v/>
      </c>
      <c r="T4839" s="56">
        <f>IF($B4839="","",$R4839*$S4839)</f>
        <v/>
      </c>
    </row>
    <row r="4840">
      <c r="A4840" s="20">
        <f>Тех_Движение!$A$4837</f>
        <v/>
      </c>
      <c r="B4840" s="20">
        <f>IF(Тех_Движение!$F$4837&gt;0,Тех_Движение!$I$4837,"")</f>
        <v/>
      </c>
      <c r="C4840" s="20">
        <f>IF($B4840="","",Тех_Движение!$D$4837)</f>
        <v/>
      </c>
      <c r="D4840" s="42">
        <f>IF($B4840="","",Тех_Движение!$B$4837)</f>
        <v/>
      </c>
      <c r="E4840" s="54">
        <f>IF($B4840="","",Тех_Движение!$F$4837)</f>
        <v/>
      </c>
      <c r="F4840" s="54">
        <f>IF($B4840="","",SUMIFS($E$5:$E4839,$C$5:$C4839,$C4840))</f>
        <v/>
      </c>
      <c r="G4840" s="54">
        <f>IF($B4840="","",MAX(0,$E4840-MAX(0,SUMIFS(Тех_Движение!$G$2:$G$5111,Тех_Движение!$D$2:$D$5111,$C4840,Тех_Движение!$B$2:$B$5111,"&lt;="&amp;Настройки!$B$5-1)-$F4840)))</f>
        <v/>
      </c>
      <c r="H4840" s="54">
        <f>IF($B4840="","",IF(AND($D4840&gt;=Настройки!$B$5,$D4840&lt;=Настройки!$B$6),$E4840,0))</f>
        <v/>
      </c>
      <c r="I4840" s="54">
        <f>IF($B4840="","",$G4840+$H4840-$J4840)</f>
        <v/>
      </c>
      <c r="J4840" s="54">
        <f>IF($B4840="","",MAX(0,$E4840-MAX(0,SUMIFS(Тех_Движение!$G$2:$G$5111,Тех_Движение!$D$2:$D$5111,$C4840,Тех_Движение!$B$2:$B$5111,"&lt;="&amp;Настройки!$B$6)-$F4840)))</f>
        <v/>
      </c>
      <c r="K4840" s="54">
        <f>IF(OR($B4840="",K$3&lt;$D4840+Настройки!$B$7),0,MAX(0,$E4840-MAX(0,SUMIFS(Тех_Движение!$G$2:$G$5111,Тех_Движение!$D$2:$D$5111,$C4840,Тех_Движение!$B$2:$B$5111,"&lt;="&amp;K$3)-$F4840)))</f>
        <v/>
      </c>
      <c r="L4840" s="54">
        <f>IF(OR($B4840="",L$3&lt;$D4840+Настройки!$B$7),0,MAX(0,$E4840-MAX(0,SUMIFS(Тех_Движение!$G$2:$G$5111,Тех_Движение!$D$2:$D$5111,$C4840,Тех_Движение!$B$2:$B$5111,"&lt;="&amp;L$3)-$F4840)))</f>
        <v/>
      </c>
      <c r="M4840" s="54">
        <f>IF(OR($B4840="",M$3&lt;$D4840+Настройки!$B$7),0,MAX(0,$E4840-MAX(0,SUMIFS(Тех_Движение!$G$2:$G$5111,Тех_Движение!$D$2:$D$5111,$C4840,Тех_Движение!$B$2:$B$5111,"&lt;="&amp;M$3)-$F4840)))</f>
        <v/>
      </c>
      <c r="N4840" s="54">
        <f>IF(OR($B4840="",N$3&lt;$D4840+Настройки!$B$7),0,MAX(0,$E4840-MAX(0,SUMIFS(Тех_Движение!$G$2:$G$5111,Тех_Движение!$D$2:$D$5111,$C4840,Тех_Движение!$B$2:$B$5111,"&lt;="&amp;N$3)-$F4840)))</f>
        <v/>
      </c>
      <c r="O4840" s="54">
        <f>IF(OR($B4840="",O$3&lt;$D4840+Настройки!$B$7),0,MAX(0,$E4840-MAX(0,SUMIFS(Тех_Движение!$G$2:$G$5111,Тех_Движение!$D$2:$D$5111,$C4840,Тех_Движение!$B$2:$B$5111,"&lt;="&amp;O$3)-$F4840)))</f>
        <v/>
      </c>
      <c r="P4840" s="54">
        <f>IF(OR($B4840="",P$3&lt;$D4840+Настройки!$B$7),0,MAX(0,$E4840-MAX(0,SUMIFS(Тех_Движение!$G$2:$G$5111,Тех_Движение!$D$2:$D$5111,$C4840,Тех_Движение!$B$2:$B$5111,"&lt;="&amp;P$3)-$F4840)))</f>
        <v/>
      </c>
      <c r="Q4840" s="54">
        <f>IF(OR($B4840="",Q$3&lt;$D4840+Настройки!$B$7),0,MAX(0,$E4840-MAX(0,SUMIFS(Тех_Движение!$G$2:$G$5111,Тех_Движение!$D$2:$D$5111,$C4840,Тех_Движение!$B$2:$B$5111,"&lt;="&amp;Q$3)-$F4840)))</f>
        <v/>
      </c>
      <c r="R4840" s="54">
        <f>IF($B4840="","",SUM($K4840:$Q4840))</f>
        <v/>
      </c>
      <c r="S4840" s="56">
        <f>IF($B4840="","",VLOOKUP($C4840,Настройки!$A$11:$L$17,9,FALSE))</f>
        <v/>
      </c>
      <c r="T4840" s="56">
        <f>IF($B4840="","",$R4840*$S4840)</f>
        <v/>
      </c>
    </row>
    <row r="4841">
      <c r="A4841" s="20">
        <f>Тех_Движение!$A$4838</f>
        <v/>
      </c>
      <c r="B4841" s="20">
        <f>IF(Тех_Движение!$F$4838&gt;0,Тех_Движение!$I$4838,"")</f>
        <v/>
      </c>
      <c r="C4841" s="20">
        <f>IF($B4841="","",Тех_Движение!$D$4838)</f>
        <v/>
      </c>
      <c r="D4841" s="42">
        <f>IF($B4841="","",Тех_Движение!$B$4838)</f>
        <v/>
      </c>
      <c r="E4841" s="54">
        <f>IF($B4841="","",Тех_Движение!$F$4838)</f>
        <v/>
      </c>
      <c r="F4841" s="54">
        <f>IF($B4841="","",SUMIFS($E$5:$E4840,$C$5:$C4840,$C4841))</f>
        <v/>
      </c>
      <c r="G4841" s="54">
        <f>IF($B4841="","",MAX(0,$E4841-MAX(0,SUMIFS(Тех_Движение!$G$2:$G$5111,Тех_Движение!$D$2:$D$5111,$C4841,Тех_Движение!$B$2:$B$5111,"&lt;="&amp;Настройки!$B$5-1)-$F4841)))</f>
        <v/>
      </c>
      <c r="H4841" s="54">
        <f>IF($B4841="","",IF(AND($D4841&gt;=Настройки!$B$5,$D4841&lt;=Настройки!$B$6),$E4841,0))</f>
        <v/>
      </c>
      <c r="I4841" s="54">
        <f>IF($B4841="","",$G4841+$H4841-$J4841)</f>
        <v/>
      </c>
      <c r="J4841" s="54">
        <f>IF($B4841="","",MAX(0,$E4841-MAX(0,SUMIFS(Тех_Движение!$G$2:$G$5111,Тех_Движение!$D$2:$D$5111,$C4841,Тех_Движение!$B$2:$B$5111,"&lt;="&amp;Настройки!$B$6)-$F4841)))</f>
        <v/>
      </c>
      <c r="K4841" s="54">
        <f>IF(OR($B4841="",K$3&lt;$D4841+Настройки!$B$7),0,MAX(0,$E4841-MAX(0,SUMIFS(Тех_Движение!$G$2:$G$5111,Тех_Движение!$D$2:$D$5111,$C4841,Тех_Движение!$B$2:$B$5111,"&lt;="&amp;K$3)-$F4841)))</f>
        <v/>
      </c>
      <c r="L4841" s="54">
        <f>IF(OR($B4841="",L$3&lt;$D4841+Настройки!$B$7),0,MAX(0,$E4841-MAX(0,SUMIFS(Тех_Движение!$G$2:$G$5111,Тех_Движение!$D$2:$D$5111,$C4841,Тех_Движение!$B$2:$B$5111,"&lt;="&amp;L$3)-$F4841)))</f>
        <v/>
      </c>
      <c r="M4841" s="54">
        <f>IF(OR($B4841="",M$3&lt;$D4841+Настройки!$B$7),0,MAX(0,$E4841-MAX(0,SUMIFS(Тех_Движение!$G$2:$G$5111,Тех_Движение!$D$2:$D$5111,$C4841,Тех_Движение!$B$2:$B$5111,"&lt;="&amp;M$3)-$F4841)))</f>
        <v/>
      </c>
      <c r="N4841" s="54">
        <f>IF(OR($B4841="",N$3&lt;$D4841+Настройки!$B$7),0,MAX(0,$E4841-MAX(0,SUMIFS(Тех_Движение!$G$2:$G$5111,Тех_Движение!$D$2:$D$5111,$C4841,Тех_Движение!$B$2:$B$5111,"&lt;="&amp;N$3)-$F4841)))</f>
        <v/>
      </c>
      <c r="O4841" s="54">
        <f>IF(OR($B4841="",O$3&lt;$D4841+Настройки!$B$7),0,MAX(0,$E4841-MAX(0,SUMIFS(Тех_Движение!$G$2:$G$5111,Тех_Движение!$D$2:$D$5111,$C4841,Тех_Движение!$B$2:$B$5111,"&lt;="&amp;O$3)-$F4841)))</f>
        <v/>
      </c>
      <c r="P4841" s="54">
        <f>IF(OR($B4841="",P$3&lt;$D4841+Настройки!$B$7),0,MAX(0,$E4841-MAX(0,SUMIFS(Тех_Движение!$G$2:$G$5111,Тех_Движение!$D$2:$D$5111,$C4841,Тех_Движение!$B$2:$B$5111,"&lt;="&amp;P$3)-$F4841)))</f>
        <v/>
      </c>
      <c r="Q4841" s="54">
        <f>IF(OR($B4841="",Q$3&lt;$D4841+Настройки!$B$7),0,MAX(0,$E4841-MAX(0,SUMIFS(Тех_Движение!$G$2:$G$5111,Тех_Движение!$D$2:$D$5111,$C4841,Тех_Движение!$B$2:$B$5111,"&lt;="&amp;Q$3)-$F4841)))</f>
        <v/>
      </c>
      <c r="R4841" s="54">
        <f>IF($B4841="","",SUM($K4841:$Q4841))</f>
        <v/>
      </c>
      <c r="S4841" s="56">
        <f>IF($B4841="","",VLOOKUP($C4841,Настройки!$A$11:$L$17,9,FALSE))</f>
        <v/>
      </c>
      <c r="T4841" s="56">
        <f>IF($B4841="","",$R4841*$S4841)</f>
        <v/>
      </c>
    </row>
    <row r="4842">
      <c r="A4842" s="20">
        <f>Тех_Движение!$A$4839</f>
        <v/>
      </c>
      <c r="B4842" s="20">
        <f>IF(Тех_Движение!$F$4839&gt;0,Тех_Движение!$I$4839,"")</f>
        <v/>
      </c>
      <c r="C4842" s="20">
        <f>IF($B4842="","",Тех_Движение!$D$4839)</f>
        <v/>
      </c>
      <c r="D4842" s="42">
        <f>IF($B4842="","",Тех_Движение!$B$4839)</f>
        <v/>
      </c>
      <c r="E4842" s="54">
        <f>IF($B4842="","",Тех_Движение!$F$4839)</f>
        <v/>
      </c>
      <c r="F4842" s="54">
        <f>IF($B4842="","",SUMIFS($E$5:$E4841,$C$5:$C4841,$C4842))</f>
        <v/>
      </c>
      <c r="G4842" s="54">
        <f>IF($B4842="","",MAX(0,$E4842-MAX(0,SUMIFS(Тех_Движение!$G$2:$G$5111,Тех_Движение!$D$2:$D$5111,$C4842,Тех_Движение!$B$2:$B$5111,"&lt;="&amp;Настройки!$B$5-1)-$F4842)))</f>
        <v/>
      </c>
      <c r="H4842" s="54">
        <f>IF($B4842="","",IF(AND($D4842&gt;=Настройки!$B$5,$D4842&lt;=Настройки!$B$6),$E4842,0))</f>
        <v/>
      </c>
      <c r="I4842" s="54">
        <f>IF($B4842="","",$G4842+$H4842-$J4842)</f>
        <v/>
      </c>
      <c r="J4842" s="54">
        <f>IF($B4842="","",MAX(0,$E4842-MAX(0,SUMIFS(Тех_Движение!$G$2:$G$5111,Тех_Движение!$D$2:$D$5111,$C4842,Тех_Движение!$B$2:$B$5111,"&lt;="&amp;Настройки!$B$6)-$F4842)))</f>
        <v/>
      </c>
      <c r="K4842" s="54">
        <f>IF(OR($B4842="",K$3&lt;$D4842+Настройки!$B$7),0,MAX(0,$E4842-MAX(0,SUMIFS(Тех_Движение!$G$2:$G$5111,Тех_Движение!$D$2:$D$5111,$C4842,Тех_Движение!$B$2:$B$5111,"&lt;="&amp;K$3)-$F4842)))</f>
        <v/>
      </c>
      <c r="L4842" s="54">
        <f>IF(OR($B4842="",L$3&lt;$D4842+Настройки!$B$7),0,MAX(0,$E4842-MAX(0,SUMIFS(Тех_Движение!$G$2:$G$5111,Тех_Движение!$D$2:$D$5111,$C4842,Тех_Движение!$B$2:$B$5111,"&lt;="&amp;L$3)-$F4842)))</f>
        <v/>
      </c>
      <c r="M4842" s="54">
        <f>IF(OR($B4842="",M$3&lt;$D4842+Настройки!$B$7),0,MAX(0,$E4842-MAX(0,SUMIFS(Тех_Движение!$G$2:$G$5111,Тех_Движение!$D$2:$D$5111,$C4842,Тех_Движение!$B$2:$B$5111,"&lt;="&amp;M$3)-$F4842)))</f>
        <v/>
      </c>
      <c r="N4842" s="54">
        <f>IF(OR($B4842="",N$3&lt;$D4842+Настройки!$B$7),0,MAX(0,$E4842-MAX(0,SUMIFS(Тех_Движение!$G$2:$G$5111,Тех_Движение!$D$2:$D$5111,$C4842,Тех_Движение!$B$2:$B$5111,"&lt;="&amp;N$3)-$F4842)))</f>
        <v/>
      </c>
      <c r="O4842" s="54">
        <f>IF(OR($B4842="",O$3&lt;$D4842+Настройки!$B$7),0,MAX(0,$E4842-MAX(0,SUMIFS(Тех_Движение!$G$2:$G$5111,Тех_Движение!$D$2:$D$5111,$C4842,Тех_Движение!$B$2:$B$5111,"&lt;="&amp;O$3)-$F4842)))</f>
        <v/>
      </c>
      <c r="P4842" s="54">
        <f>IF(OR($B4842="",P$3&lt;$D4842+Настройки!$B$7),0,MAX(0,$E4842-MAX(0,SUMIFS(Тех_Движение!$G$2:$G$5111,Тех_Движение!$D$2:$D$5111,$C4842,Тех_Движение!$B$2:$B$5111,"&lt;="&amp;P$3)-$F4842)))</f>
        <v/>
      </c>
      <c r="Q4842" s="54">
        <f>IF(OR($B4842="",Q$3&lt;$D4842+Настройки!$B$7),0,MAX(0,$E4842-MAX(0,SUMIFS(Тех_Движение!$G$2:$G$5111,Тех_Движение!$D$2:$D$5111,$C4842,Тех_Движение!$B$2:$B$5111,"&lt;="&amp;Q$3)-$F4842)))</f>
        <v/>
      </c>
      <c r="R4842" s="54">
        <f>IF($B4842="","",SUM($K4842:$Q4842))</f>
        <v/>
      </c>
      <c r="S4842" s="56">
        <f>IF($B4842="","",VLOOKUP($C4842,Настройки!$A$11:$L$17,9,FALSE))</f>
        <v/>
      </c>
      <c r="T4842" s="56">
        <f>IF($B4842="","",$R4842*$S4842)</f>
        <v/>
      </c>
    </row>
    <row r="4843">
      <c r="A4843" s="20">
        <f>Тех_Движение!$A$4840</f>
        <v/>
      </c>
      <c r="B4843" s="20">
        <f>IF(Тех_Движение!$F$4840&gt;0,Тех_Движение!$I$4840,"")</f>
        <v/>
      </c>
      <c r="C4843" s="20">
        <f>IF($B4843="","",Тех_Движение!$D$4840)</f>
        <v/>
      </c>
      <c r="D4843" s="42">
        <f>IF($B4843="","",Тех_Движение!$B$4840)</f>
        <v/>
      </c>
      <c r="E4843" s="54">
        <f>IF($B4843="","",Тех_Движение!$F$4840)</f>
        <v/>
      </c>
      <c r="F4843" s="54">
        <f>IF($B4843="","",SUMIFS($E$5:$E4842,$C$5:$C4842,$C4843))</f>
        <v/>
      </c>
      <c r="G4843" s="54">
        <f>IF($B4843="","",MAX(0,$E4843-MAX(0,SUMIFS(Тех_Движение!$G$2:$G$5111,Тех_Движение!$D$2:$D$5111,$C4843,Тех_Движение!$B$2:$B$5111,"&lt;="&amp;Настройки!$B$5-1)-$F4843)))</f>
        <v/>
      </c>
      <c r="H4843" s="54">
        <f>IF($B4843="","",IF(AND($D4843&gt;=Настройки!$B$5,$D4843&lt;=Настройки!$B$6),$E4843,0))</f>
        <v/>
      </c>
      <c r="I4843" s="54">
        <f>IF($B4843="","",$G4843+$H4843-$J4843)</f>
        <v/>
      </c>
      <c r="J4843" s="54">
        <f>IF($B4843="","",MAX(0,$E4843-MAX(0,SUMIFS(Тех_Движение!$G$2:$G$5111,Тех_Движение!$D$2:$D$5111,$C4843,Тех_Движение!$B$2:$B$5111,"&lt;="&amp;Настройки!$B$6)-$F4843)))</f>
        <v/>
      </c>
      <c r="K4843" s="54">
        <f>IF(OR($B4843="",K$3&lt;$D4843+Настройки!$B$7),0,MAX(0,$E4843-MAX(0,SUMIFS(Тех_Движение!$G$2:$G$5111,Тех_Движение!$D$2:$D$5111,$C4843,Тех_Движение!$B$2:$B$5111,"&lt;="&amp;K$3)-$F4843)))</f>
        <v/>
      </c>
      <c r="L4843" s="54">
        <f>IF(OR($B4843="",L$3&lt;$D4843+Настройки!$B$7),0,MAX(0,$E4843-MAX(0,SUMIFS(Тех_Движение!$G$2:$G$5111,Тех_Движение!$D$2:$D$5111,$C4843,Тех_Движение!$B$2:$B$5111,"&lt;="&amp;L$3)-$F4843)))</f>
        <v/>
      </c>
      <c r="M4843" s="54">
        <f>IF(OR($B4843="",M$3&lt;$D4843+Настройки!$B$7),0,MAX(0,$E4843-MAX(0,SUMIFS(Тех_Движение!$G$2:$G$5111,Тех_Движение!$D$2:$D$5111,$C4843,Тех_Движение!$B$2:$B$5111,"&lt;="&amp;M$3)-$F4843)))</f>
        <v/>
      </c>
      <c r="N4843" s="54">
        <f>IF(OR($B4843="",N$3&lt;$D4843+Настройки!$B$7),0,MAX(0,$E4843-MAX(0,SUMIFS(Тех_Движение!$G$2:$G$5111,Тех_Движение!$D$2:$D$5111,$C4843,Тех_Движение!$B$2:$B$5111,"&lt;="&amp;N$3)-$F4843)))</f>
        <v/>
      </c>
      <c r="O4843" s="54">
        <f>IF(OR($B4843="",O$3&lt;$D4843+Настройки!$B$7),0,MAX(0,$E4843-MAX(0,SUMIFS(Тех_Движение!$G$2:$G$5111,Тех_Движение!$D$2:$D$5111,$C4843,Тех_Движение!$B$2:$B$5111,"&lt;="&amp;O$3)-$F4843)))</f>
        <v/>
      </c>
      <c r="P4843" s="54">
        <f>IF(OR($B4843="",P$3&lt;$D4843+Настройки!$B$7),0,MAX(0,$E4843-MAX(0,SUMIFS(Тех_Движение!$G$2:$G$5111,Тех_Движение!$D$2:$D$5111,$C4843,Тех_Движение!$B$2:$B$5111,"&lt;="&amp;P$3)-$F4843)))</f>
        <v/>
      </c>
      <c r="Q4843" s="54">
        <f>IF(OR($B4843="",Q$3&lt;$D4843+Настройки!$B$7),0,MAX(0,$E4843-MAX(0,SUMIFS(Тех_Движение!$G$2:$G$5111,Тех_Движение!$D$2:$D$5111,$C4843,Тех_Движение!$B$2:$B$5111,"&lt;="&amp;Q$3)-$F4843)))</f>
        <v/>
      </c>
      <c r="R4843" s="54">
        <f>IF($B4843="","",SUM($K4843:$Q4843))</f>
        <v/>
      </c>
      <c r="S4843" s="56">
        <f>IF($B4843="","",VLOOKUP($C4843,Настройки!$A$11:$L$17,9,FALSE))</f>
        <v/>
      </c>
      <c r="T4843" s="56">
        <f>IF($B4843="","",$R4843*$S4843)</f>
        <v/>
      </c>
    </row>
    <row r="4844">
      <c r="A4844" s="20">
        <f>Тех_Движение!$A$4841</f>
        <v/>
      </c>
      <c r="B4844" s="20">
        <f>IF(Тех_Движение!$F$4841&gt;0,Тех_Движение!$I$4841,"")</f>
        <v/>
      </c>
      <c r="C4844" s="20">
        <f>IF($B4844="","",Тех_Движение!$D$4841)</f>
        <v/>
      </c>
      <c r="D4844" s="42">
        <f>IF($B4844="","",Тех_Движение!$B$4841)</f>
        <v/>
      </c>
      <c r="E4844" s="54">
        <f>IF($B4844="","",Тех_Движение!$F$4841)</f>
        <v/>
      </c>
      <c r="F4844" s="54">
        <f>IF($B4844="","",SUMIFS($E$5:$E4843,$C$5:$C4843,$C4844))</f>
        <v/>
      </c>
      <c r="G4844" s="54">
        <f>IF($B4844="","",MAX(0,$E4844-MAX(0,SUMIFS(Тех_Движение!$G$2:$G$5111,Тех_Движение!$D$2:$D$5111,$C4844,Тех_Движение!$B$2:$B$5111,"&lt;="&amp;Настройки!$B$5-1)-$F4844)))</f>
        <v/>
      </c>
      <c r="H4844" s="54">
        <f>IF($B4844="","",IF(AND($D4844&gt;=Настройки!$B$5,$D4844&lt;=Настройки!$B$6),$E4844,0))</f>
        <v/>
      </c>
      <c r="I4844" s="54">
        <f>IF($B4844="","",$G4844+$H4844-$J4844)</f>
        <v/>
      </c>
      <c r="J4844" s="54">
        <f>IF($B4844="","",MAX(0,$E4844-MAX(0,SUMIFS(Тех_Движение!$G$2:$G$5111,Тех_Движение!$D$2:$D$5111,$C4844,Тех_Движение!$B$2:$B$5111,"&lt;="&amp;Настройки!$B$6)-$F4844)))</f>
        <v/>
      </c>
      <c r="K4844" s="54">
        <f>IF(OR($B4844="",K$3&lt;$D4844+Настройки!$B$7),0,MAX(0,$E4844-MAX(0,SUMIFS(Тех_Движение!$G$2:$G$5111,Тех_Движение!$D$2:$D$5111,$C4844,Тех_Движение!$B$2:$B$5111,"&lt;="&amp;K$3)-$F4844)))</f>
        <v/>
      </c>
      <c r="L4844" s="54">
        <f>IF(OR($B4844="",L$3&lt;$D4844+Настройки!$B$7),0,MAX(0,$E4844-MAX(0,SUMIFS(Тех_Движение!$G$2:$G$5111,Тех_Движение!$D$2:$D$5111,$C4844,Тех_Движение!$B$2:$B$5111,"&lt;="&amp;L$3)-$F4844)))</f>
        <v/>
      </c>
      <c r="M4844" s="54">
        <f>IF(OR($B4844="",M$3&lt;$D4844+Настройки!$B$7),0,MAX(0,$E4844-MAX(0,SUMIFS(Тех_Движение!$G$2:$G$5111,Тех_Движение!$D$2:$D$5111,$C4844,Тех_Движение!$B$2:$B$5111,"&lt;="&amp;M$3)-$F4844)))</f>
        <v/>
      </c>
      <c r="N4844" s="54">
        <f>IF(OR($B4844="",N$3&lt;$D4844+Настройки!$B$7),0,MAX(0,$E4844-MAX(0,SUMIFS(Тех_Движение!$G$2:$G$5111,Тех_Движение!$D$2:$D$5111,$C4844,Тех_Движение!$B$2:$B$5111,"&lt;="&amp;N$3)-$F4844)))</f>
        <v/>
      </c>
      <c r="O4844" s="54">
        <f>IF(OR($B4844="",O$3&lt;$D4844+Настройки!$B$7),0,MAX(0,$E4844-MAX(0,SUMIFS(Тех_Движение!$G$2:$G$5111,Тех_Движение!$D$2:$D$5111,$C4844,Тех_Движение!$B$2:$B$5111,"&lt;="&amp;O$3)-$F4844)))</f>
        <v/>
      </c>
      <c r="P4844" s="54">
        <f>IF(OR($B4844="",P$3&lt;$D4844+Настройки!$B$7),0,MAX(0,$E4844-MAX(0,SUMIFS(Тех_Движение!$G$2:$G$5111,Тех_Движение!$D$2:$D$5111,$C4844,Тех_Движение!$B$2:$B$5111,"&lt;="&amp;P$3)-$F4844)))</f>
        <v/>
      </c>
      <c r="Q4844" s="54">
        <f>IF(OR($B4844="",Q$3&lt;$D4844+Настройки!$B$7),0,MAX(0,$E4844-MAX(0,SUMIFS(Тех_Движение!$G$2:$G$5111,Тех_Движение!$D$2:$D$5111,$C4844,Тех_Движение!$B$2:$B$5111,"&lt;="&amp;Q$3)-$F4844)))</f>
        <v/>
      </c>
      <c r="R4844" s="54">
        <f>IF($B4844="","",SUM($K4844:$Q4844))</f>
        <v/>
      </c>
      <c r="S4844" s="56">
        <f>IF($B4844="","",VLOOKUP($C4844,Настройки!$A$11:$L$17,9,FALSE))</f>
        <v/>
      </c>
      <c r="T4844" s="56">
        <f>IF($B4844="","",$R4844*$S4844)</f>
        <v/>
      </c>
    </row>
    <row r="4845">
      <c r="A4845" s="20">
        <f>Тех_Движение!$A$4842</f>
        <v/>
      </c>
      <c r="B4845" s="20">
        <f>IF(Тех_Движение!$F$4842&gt;0,Тех_Движение!$I$4842,"")</f>
        <v/>
      </c>
      <c r="C4845" s="20">
        <f>IF($B4845="","",Тех_Движение!$D$4842)</f>
        <v/>
      </c>
      <c r="D4845" s="42">
        <f>IF($B4845="","",Тех_Движение!$B$4842)</f>
        <v/>
      </c>
      <c r="E4845" s="54">
        <f>IF($B4845="","",Тех_Движение!$F$4842)</f>
        <v/>
      </c>
      <c r="F4845" s="54">
        <f>IF($B4845="","",SUMIFS($E$5:$E4844,$C$5:$C4844,$C4845))</f>
        <v/>
      </c>
      <c r="G4845" s="54">
        <f>IF($B4845="","",MAX(0,$E4845-MAX(0,SUMIFS(Тех_Движение!$G$2:$G$5111,Тех_Движение!$D$2:$D$5111,$C4845,Тех_Движение!$B$2:$B$5111,"&lt;="&amp;Настройки!$B$5-1)-$F4845)))</f>
        <v/>
      </c>
      <c r="H4845" s="54">
        <f>IF($B4845="","",IF(AND($D4845&gt;=Настройки!$B$5,$D4845&lt;=Настройки!$B$6),$E4845,0))</f>
        <v/>
      </c>
      <c r="I4845" s="54">
        <f>IF($B4845="","",$G4845+$H4845-$J4845)</f>
        <v/>
      </c>
      <c r="J4845" s="54">
        <f>IF($B4845="","",MAX(0,$E4845-MAX(0,SUMIFS(Тех_Движение!$G$2:$G$5111,Тех_Движение!$D$2:$D$5111,$C4845,Тех_Движение!$B$2:$B$5111,"&lt;="&amp;Настройки!$B$6)-$F4845)))</f>
        <v/>
      </c>
      <c r="K4845" s="54">
        <f>IF(OR($B4845="",K$3&lt;$D4845+Настройки!$B$7),0,MAX(0,$E4845-MAX(0,SUMIFS(Тех_Движение!$G$2:$G$5111,Тех_Движение!$D$2:$D$5111,$C4845,Тех_Движение!$B$2:$B$5111,"&lt;="&amp;K$3)-$F4845)))</f>
        <v/>
      </c>
      <c r="L4845" s="54">
        <f>IF(OR($B4845="",L$3&lt;$D4845+Настройки!$B$7),0,MAX(0,$E4845-MAX(0,SUMIFS(Тех_Движение!$G$2:$G$5111,Тех_Движение!$D$2:$D$5111,$C4845,Тех_Движение!$B$2:$B$5111,"&lt;="&amp;L$3)-$F4845)))</f>
        <v/>
      </c>
      <c r="M4845" s="54">
        <f>IF(OR($B4845="",M$3&lt;$D4845+Настройки!$B$7),0,MAX(0,$E4845-MAX(0,SUMIFS(Тех_Движение!$G$2:$G$5111,Тех_Движение!$D$2:$D$5111,$C4845,Тех_Движение!$B$2:$B$5111,"&lt;="&amp;M$3)-$F4845)))</f>
        <v/>
      </c>
      <c r="N4845" s="54">
        <f>IF(OR($B4845="",N$3&lt;$D4845+Настройки!$B$7),0,MAX(0,$E4845-MAX(0,SUMIFS(Тех_Движение!$G$2:$G$5111,Тех_Движение!$D$2:$D$5111,$C4845,Тех_Движение!$B$2:$B$5111,"&lt;="&amp;N$3)-$F4845)))</f>
        <v/>
      </c>
      <c r="O4845" s="54">
        <f>IF(OR($B4845="",O$3&lt;$D4845+Настройки!$B$7),0,MAX(0,$E4845-MAX(0,SUMIFS(Тех_Движение!$G$2:$G$5111,Тех_Движение!$D$2:$D$5111,$C4845,Тех_Движение!$B$2:$B$5111,"&lt;="&amp;O$3)-$F4845)))</f>
        <v/>
      </c>
      <c r="P4845" s="54">
        <f>IF(OR($B4845="",P$3&lt;$D4845+Настройки!$B$7),0,MAX(0,$E4845-MAX(0,SUMIFS(Тех_Движение!$G$2:$G$5111,Тех_Движение!$D$2:$D$5111,$C4845,Тех_Движение!$B$2:$B$5111,"&lt;="&amp;P$3)-$F4845)))</f>
        <v/>
      </c>
      <c r="Q4845" s="54">
        <f>IF(OR($B4845="",Q$3&lt;$D4845+Настройки!$B$7),0,MAX(0,$E4845-MAX(0,SUMIFS(Тех_Движение!$G$2:$G$5111,Тех_Движение!$D$2:$D$5111,$C4845,Тех_Движение!$B$2:$B$5111,"&lt;="&amp;Q$3)-$F4845)))</f>
        <v/>
      </c>
      <c r="R4845" s="54">
        <f>IF($B4845="","",SUM($K4845:$Q4845))</f>
        <v/>
      </c>
      <c r="S4845" s="56">
        <f>IF($B4845="","",VLOOKUP($C4845,Настройки!$A$11:$L$17,9,FALSE))</f>
        <v/>
      </c>
      <c r="T4845" s="56">
        <f>IF($B4845="","",$R4845*$S4845)</f>
        <v/>
      </c>
    </row>
    <row r="4846">
      <c r="A4846" s="20">
        <f>Тех_Движение!$A$4843</f>
        <v/>
      </c>
      <c r="B4846" s="20">
        <f>IF(Тех_Движение!$F$4843&gt;0,Тех_Движение!$I$4843,"")</f>
        <v/>
      </c>
      <c r="C4846" s="20">
        <f>IF($B4846="","",Тех_Движение!$D$4843)</f>
        <v/>
      </c>
      <c r="D4846" s="42">
        <f>IF($B4846="","",Тех_Движение!$B$4843)</f>
        <v/>
      </c>
      <c r="E4846" s="54">
        <f>IF($B4846="","",Тех_Движение!$F$4843)</f>
        <v/>
      </c>
      <c r="F4846" s="54">
        <f>IF($B4846="","",SUMIFS($E$5:$E4845,$C$5:$C4845,$C4846))</f>
        <v/>
      </c>
      <c r="G4846" s="54">
        <f>IF($B4846="","",MAX(0,$E4846-MAX(0,SUMIFS(Тех_Движение!$G$2:$G$5111,Тех_Движение!$D$2:$D$5111,$C4846,Тех_Движение!$B$2:$B$5111,"&lt;="&amp;Настройки!$B$5-1)-$F4846)))</f>
        <v/>
      </c>
      <c r="H4846" s="54">
        <f>IF($B4846="","",IF(AND($D4846&gt;=Настройки!$B$5,$D4846&lt;=Настройки!$B$6),$E4846,0))</f>
        <v/>
      </c>
      <c r="I4846" s="54">
        <f>IF($B4846="","",$G4846+$H4846-$J4846)</f>
        <v/>
      </c>
      <c r="J4846" s="54">
        <f>IF($B4846="","",MAX(0,$E4846-MAX(0,SUMIFS(Тех_Движение!$G$2:$G$5111,Тех_Движение!$D$2:$D$5111,$C4846,Тех_Движение!$B$2:$B$5111,"&lt;="&amp;Настройки!$B$6)-$F4846)))</f>
        <v/>
      </c>
      <c r="K4846" s="54">
        <f>IF(OR($B4846="",K$3&lt;$D4846+Настройки!$B$7),0,MAX(0,$E4846-MAX(0,SUMIFS(Тех_Движение!$G$2:$G$5111,Тех_Движение!$D$2:$D$5111,$C4846,Тех_Движение!$B$2:$B$5111,"&lt;="&amp;K$3)-$F4846)))</f>
        <v/>
      </c>
      <c r="L4846" s="54">
        <f>IF(OR($B4846="",L$3&lt;$D4846+Настройки!$B$7),0,MAX(0,$E4846-MAX(0,SUMIFS(Тех_Движение!$G$2:$G$5111,Тех_Движение!$D$2:$D$5111,$C4846,Тех_Движение!$B$2:$B$5111,"&lt;="&amp;L$3)-$F4846)))</f>
        <v/>
      </c>
      <c r="M4846" s="54">
        <f>IF(OR($B4846="",M$3&lt;$D4846+Настройки!$B$7),0,MAX(0,$E4846-MAX(0,SUMIFS(Тех_Движение!$G$2:$G$5111,Тех_Движение!$D$2:$D$5111,$C4846,Тех_Движение!$B$2:$B$5111,"&lt;="&amp;M$3)-$F4846)))</f>
        <v/>
      </c>
      <c r="N4846" s="54">
        <f>IF(OR($B4846="",N$3&lt;$D4846+Настройки!$B$7),0,MAX(0,$E4846-MAX(0,SUMIFS(Тех_Движение!$G$2:$G$5111,Тех_Движение!$D$2:$D$5111,$C4846,Тех_Движение!$B$2:$B$5111,"&lt;="&amp;N$3)-$F4846)))</f>
        <v/>
      </c>
      <c r="O4846" s="54">
        <f>IF(OR($B4846="",O$3&lt;$D4846+Настройки!$B$7),0,MAX(0,$E4846-MAX(0,SUMIFS(Тех_Движение!$G$2:$G$5111,Тех_Движение!$D$2:$D$5111,$C4846,Тех_Движение!$B$2:$B$5111,"&lt;="&amp;O$3)-$F4846)))</f>
        <v/>
      </c>
      <c r="P4846" s="54">
        <f>IF(OR($B4846="",P$3&lt;$D4846+Настройки!$B$7),0,MAX(0,$E4846-MAX(0,SUMIFS(Тех_Движение!$G$2:$G$5111,Тех_Движение!$D$2:$D$5111,$C4846,Тех_Движение!$B$2:$B$5111,"&lt;="&amp;P$3)-$F4846)))</f>
        <v/>
      </c>
      <c r="Q4846" s="54">
        <f>IF(OR($B4846="",Q$3&lt;$D4846+Настройки!$B$7),0,MAX(0,$E4846-MAX(0,SUMIFS(Тех_Движение!$G$2:$G$5111,Тех_Движение!$D$2:$D$5111,$C4846,Тех_Движение!$B$2:$B$5111,"&lt;="&amp;Q$3)-$F4846)))</f>
        <v/>
      </c>
      <c r="R4846" s="54">
        <f>IF($B4846="","",SUM($K4846:$Q4846))</f>
        <v/>
      </c>
      <c r="S4846" s="56">
        <f>IF($B4846="","",VLOOKUP($C4846,Настройки!$A$11:$L$17,9,FALSE))</f>
        <v/>
      </c>
      <c r="T4846" s="56">
        <f>IF($B4846="","",$R4846*$S4846)</f>
        <v/>
      </c>
    </row>
    <row r="4847">
      <c r="A4847" s="20">
        <f>Тех_Движение!$A$4844</f>
        <v/>
      </c>
      <c r="B4847" s="20">
        <f>IF(Тех_Движение!$F$4844&gt;0,Тех_Движение!$I$4844,"")</f>
        <v/>
      </c>
      <c r="C4847" s="20">
        <f>IF($B4847="","",Тех_Движение!$D$4844)</f>
        <v/>
      </c>
      <c r="D4847" s="42">
        <f>IF($B4847="","",Тех_Движение!$B$4844)</f>
        <v/>
      </c>
      <c r="E4847" s="54">
        <f>IF($B4847="","",Тех_Движение!$F$4844)</f>
        <v/>
      </c>
      <c r="F4847" s="54">
        <f>IF($B4847="","",SUMIFS($E$5:$E4846,$C$5:$C4846,$C4847))</f>
        <v/>
      </c>
      <c r="G4847" s="54">
        <f>IF($B4847="","",MAX(0,$E4847-MAX(0,SUMIFS(Тех_Движение!$G$2:$G$5111,Тех_Движение!$D$2:$D$5111,$C4847,Тех_Движение!$B$2:$B$5111,"&lt;="&amp;Настройки!$B$5-1)-$F4847)))</f>
        <v/>
      </c>
      <c r="H4847" s="54">
        <f>IF($B4847="","",IF(AND($D4847&gt;=Настройки!$B$5,$D4847&lt;=Настройки!$B$6),$E4847,0))</f>
        <v/>
      </c>
      <c r="I4847" s="54">
        <f>IF($B4847="","",$G4847+$H4847-$J4847)</f>
        <v/>
      </c>
      <c r="J4847" s="54">
        <f>IF($B4847="","",MAX(0,$E4847-MAX(0,SUMIFS(Тех_Движение!$G$2:$G$5111,Тех_Движение!$D$2:$D$5111,$C4847,Тех_Движение!$B$2:$B$5111,"&lt;="&amp;Настройки!$B$6)-$F4847)))</f>
        <v/>
      </c>
      <c r="K4847" s="54">
        <f>IF(OR($B4847="",K$3&lt;$D4847+Настройки!$B$7),0,MAX(0,$E4847-MAX(0,SUMIFS(Тех_Движение!$G$2:$G$5111,Тех_Движение!$D$2:$D$5111,$C4847,Тех_Движение!$B$2:$B$5111,"&lt;="&amp;K$3)-$F4847)))</f>
        <v/>
      </c>
      <c r="L4847" s="54">
        <f>IF(OR($B4847="",L$3&lt;$D4847+Настройки!$B$7),0,MAX(0,$E4847-MAX(0,SUMIFS(Тех_Движение!$G$2:$G$5111,Тех_Движение!$D$2:$D$5111,$C4847,Тех_Движение!$B$2:$B$5111,"&lt;="&amp;L$3)-$F4847)))</f>
        <v/>
      </c>
      <c r="M4847" s="54">
        <f>IF(OR($B4847="",M$3&lt;$D4847+Настройки!$B$7),0,MAX(0,$E4847-MAX(0,SUMIFS(Тех_Движение!$G$2:$G$5111,Тех_Движение!$D$2:$D$5111,$C4847,Тех_Движение!$B$2:$B$5111,"&lt;="&amp;M$3)-$F4847)))</f>
        <v/>
      </c>
      <c r="N4847" s="54">
        <f>IF(OR($B4847="",N$3&lt;$D4847+Настройки!$B$7),0,MAX(0,$E4847-MAX(0,SUMIFS(Тех_Движение!$G$2:$G$5111,Тех_Движение!$D$2:$D$5111,$C4847,Тех_Движение!$B$2:$B$5111,"&lt;="&amp;N$3)-$F4847)))</f>
        <v/>
      </c>
      <c r="O4847" s="54">
        <f>IF(OR($B4847="",O$3&lt;$D4847+Настройки!$B$7),0,MAX(0,$E4847-MAX(0,SUMIFS(Тех_Движение!$G$2:$G$5111,Тех_Движение!$D$2:$D$5111,$C4847,Тех_Движение!$B$2:$B$5111,"&lt;="&amp;O$3)-$F4847)))</f>
        <v/>
      </c>
      <c r="P4847" s="54">
        <f>IF(OR($B4847="",P$3&lt;$D4847+Настройки!$B$7),0,MAX(0,$E4847-MAX(0,SUMIFS(Тех_Движение!$G$2:$G$5111,Тех_Движение!$D$2:$D$5111,$C4847,Тех_Движение!$B$2:$B$5111,"&lt;="&amp;P$3)-$F4847)))</f>
        <v/>
      </c>
      <c r="Q4847" s="54">
        <f>IF(OR($B4847="",Q$3&lt;$D4847+Настройки!$B$7),0,MAX(0,$E4847-MAX(0,SUMIFS(Тех_Движение!$G$2:$G$5111,Тех_Движение!$D$2:$D$5111,$C4847,Тех_Движение!$B$2:$B$5111,"&lt;="&amp;Q$3)-$F4847)))</f>
        <v/>
      </c>
      <c r="R4847" s="54">
        <f>IF($B4847="","",SUM($K4847:$Q4847))</f>
        <v/>
      </c>
      <c r="S4847" s="56">
        <f>IF($B4847="","",VLOOKUP($C4847,Настройки!$A$11:$L$17,9,FALSE))</f>
        <v/>
      </c>
      <c r="T4847" s="56">
        <f>IF($B4847="","",$R4847*$S4847)</f>
        <v/>
      </c>
    </row>
    <row r="4848">
      <c r="A4848" s="20">
        <f>Тех_Движение!$A$4845</f>
        <v/>
      </c>
      <c r="B4848" s="20">
        <f>IF(Тех_Движение!$F$4845&gt;0,Тех_Движение!$I$4845,"")</f>
        <v/>
      </c>
      <c r="C4848" s="20">
        <f>IF($B4848="","",Тех_Движение!$D$4845)</f>
        <v/>
      </c>
      <c r="D4848" s="42">
        <f>IF($B4848="","",Тех_Движение!$B$4845)</f>
        <v/>
      </c>
      <c r="E4848" s="54">
        <f>IF($B4848="","",Тех_Движение!$F$4845)</f>
        <v/>
      </c>
      <c r="F4848" s="54">
        <f>IF($B4848="","",SUMIFS($E$5:$E4847,$C$5:$C4847,$C4848))</f>
        <v/>
      </c>
      <c r="G4848" s="54">
        <f>IF($B4848="","",MAX(0,$E4848-MAX(0,SUMIFS(Тех_Движение!$G$2:$G$5111,Тех_Движение!$D$2:$D$5111,$C4848,Тех_Движение!$B$2:$B$5111,"&lt;="&amp;Настройки!$B$5-1)-$F4848)))</f>
        <v/>
      </c>
      <c r="H4848" s="54">
        <f>IF($B4848="","",IF(AND($D4848&gt;=Настройки!$B$5,$D4848&lt;=Настройки!$B$6),$E4848,0))</f>
        <v/>
      </c>
      <c r="I4848" s="54">
        <f>IF($B4848="","",$G4848+$H4848-$J4848)</f>
        <v/>
      </c>
      <c r="J4848" s="54">
        <f>IF($B4848="","",MAX(0,$E4848-MAX(0,SUMIFS(Тех_Движение!$G$2:$G$5111,Тех_Движение!$D$2:$D$5111,$C4848,Тех_Движение!$B$2:$B$5111,"&lt;="&amp;Настройки!$B$6)-$F4848)))</f>
        <v/>
      </c>
      <c r="K4848" s="54">
        <f>IF(OR($B4848="",K$3&lt;$D4848+Настройки!$B$7),0,MAX(0,$E4848-MAX(0,SUMIFS(Тех_Движение!$G$2:$G$5111,Тех_Движение!$D$2:$D$5111,$C4848,Тех_Движение!$B$2:$B$5111,"&lt;="&amp;K$3)-$F4848)))</f>
        <v/>
      </c>
      <c r="L4848" s="54">
        <f>IF(OR($B4848="",L$3&lt;$D4848+Настройки!$B$7),0,MAX(0,$E4848-MAX(0,SUMIFS(Тех_Движение!$G$2:$G$5111,Тех_Движение!$D$2:$D$5111,$C4848,Тех_Движение!$B$2:$B$5111,"&lt;="&amp;L$3)-$F4848)))</f>
        <v/>
      </c>
      <c r="M4848" s="54">
        <f>IF(OR($B4848="",M$3&lt;$D4848+Настройки!$B$7),0,MAX(0,$E4848-MAX(0,SUMIFS(Тех_Движение!$G$2:$G$5111,Тех_Движение!$D$2:$D$5111,$C4848,Тех_Движение!$B$2:$B$5111,"&lt;="&amp;M$3)-$F4848)))</f>
        <v/>
      </c>
      <c r="N4848" s="54">
        <f>IF(OR($B4848="",N$3&lt;$D4848+Настройки!$B$7),0,MAX(0,$E4848-MAX(0,SUMIFS(Тех_Движение!$G$2:$G$5111,Тех_Движение!$D$2:$D$5111,$C4848,Тех_Движение!$B$2:$B$5111,"&lt;="&amp;N$3)-$F4848)))</f>
        <v/>
      </c>
      <c r="O4848" s="54">
        <f>IF(OR($B4848="",O$3&lt;$D4848+Настройки!$B$7),0,MAX(0,$E4848-MAX(0,SUMIFS(Тех_Движение!$G$2:$G$5111,Тех_Движение!$D$2:$D$5111,$C4848,Тех_Движение!$B$2:$B$5111,"&lt;="&amp;O$3)-$F4848)))</f>
        <v/>
      </c>
      <c r="P4848" s="54">
        <f>IF(OR($B4848="",P$3&lt;$D4848+Настройки!$B$7),0,MAX(0,$E4848-MAX(0,SUMIFS(Тех_Движение!$G$2:$G$5111,Тех_Движение!$D$2:$D$5111,$C4848,Тех_Движение!$B$2:$B$5111,"&lt;="&amp;P$3)-$F4848)))</f>
        <v/>
      </c>
      <c r="Q4848" s="54">
        <f>IF(OR($B4848="",Q$3&lt;$D4848+Настройки!$B$7),0,MAX(0,$E4848-MAX(0,SUMIFS(Тех_Движение!$G$2:$G$5111,Тех_Движение!$D$2:$D$5111,$C4848,Тех_Движение!$B$2:$B$5111,"&lt;="&amp;Q$3)-$F4848)))</f>
        <v/>
      </c>
      <c r="R4848" s="54">
        <f>IF($B4848="","",SUM($K4848:$Q4848))</f>
        <v/>
      </c>
      <c r="S4848" s="56">
        <f>IF($B4848="","",VLOOKUP($C4848,Настройки!$A$11:$L$17,9,FALSE))</f>
        <v/>
      </c>
      <c r="T4848" s="56">
        <f>IF($B4848="","",$R4848*$S4848)</f>
        <v/>
      </c>
    </row>
    <row r="4849">
      <c r="A4849" s="20">
        <f>Тех_Движение!$A$4846</f>
        <v/>
      </c>
      <c r="B4849" s="20">
        <f>IF(Тех_Движение!$F$4846&gt;0,Тех_Движение!$I$4846,"")</f>
        <v/>
      </c>
      <c r="C4849" s="20">
        <f>IF($B4849="","",Тех_Движение!$D$4846)</f>
        <v/>
      </c>
      <c r="D4849" s="42">
        <f>IF($B4849="","",Тех_Движение!$B$4846)</f>
        <v/>
      </c>
      <c r="E4849" s="54">
        <f>IF($B4849="","",Тех_Движение!$F$4846)</f>
        <v/>
      </c>
      <c r="F4849" s="54">
        <f>IF($B4849="","",SUMIFS($E$5:$E4848,$C$5:$C4848,$C4849))</f>
        <v/>
      </c>
      <c r="G4849" s="54">
        <f>IF($B4849="","",MAX(0,$E4849-MAX(0,SUMIFS(Тех_Движение!$G$2:$G$5111,Тех_Движение!$D$2:$D$5111,$C4849,Тех_Движение!$B$2:$B$5111,"&lt;="&amp;Настройки!$B$5-1)-$F4849)))</f>
        <v/>
      </c>
      <c r="H4849" s="54">
        <f>IF($B4849="","",IF(AND($D4849&gt;=Настройки!$B$5,$D4849&lt;=Настройки!$B$6),$E4849,0))</f>
        <v/>
      </c>
      <c r="I4849" s="54">
        <f>IF($B4849="","",$G4849+$H4849-$J4849)</f>
        <v/>
      </c>
      <c r="J4849" s="54">
        <f>IF($B4849="","",MAX(0,$E4849-MAX(0,SUMIFS(Тех_Движение!$G$2:$G$5111,Тех_Движение!$D$2:$D$5111,$C4849,Тех_Движение!$B$2:$B$5111,"&lt;="&amp;Настройки!$B$6)-$F4849)))</f>
        <v/>
      </c>
      <c r="K4849" s="54">
        <f>IF(OR($B4849="",K$3&lt;$D4849+Настройки!$B$7),0,MAX(0,$E4849-MAX(0,SUMIFS(Тех_Движение!$G$2:$G$5111,Тех_Движение!$D$2:$D$5111,$C4849,Тех_Движение!$B$2:$B$5111,"&lt;="&amp;K$3)-$F4849)))</f>
        <v/>
      </c>
      <c r="L4849" s="54">
        <f>IF(OR($B4849="",L$3&lt;$D4849+Настройки!$B$7),0,MAX(0,$E4849-MAX(0,SUMIFS(Тех_Движение!$G$2:$G$5111,Тех_Движение!$D$2:$D$5111,$C4849,Тех_Движение!$B$2:$B$5111,"&lt;="&amp;L$3)-$F4849)))</f>
        <v/>
      </c>
      <c r="M4849" s="54">
        <f>IF(OR($B4849="",M$3&lt;$D4849+Настройки!$B$7),0,MAX(0,$E4849-MAX(0,SUMIFS(Тех_Движение!$G$2:$G$5111,Тех_Движение!$D$2:$D$5111,$C4849,Тех_Движение!$B$2:$B$5111,"&lt;="&amp;M$3)-$F4849)))</f>
        <v/>
      </c>
      <c r="N4849" s="54">
        <f>IF(OR($B4849="",N$3&lt;$D4849+Настройки!$B$7),0,MAX(0,$E4849-MAX(0,SUMIFS(Тех_Движение!$G$2:$G$5111,Тех_Движение!$D$2:$D$5111,$C4849,Тех_Движение!$B$2:$B$5111,"&lt;="&amp;N$3)-$F4849)))</f>
        <v/>
      </c>
      <c r="O4849" s="54">
        <f>IF(OR($B4849="",O$3&lt;$D4849+Настройки!$B$7),0,MAX(0,$E4849-MAX(0,SUMIFS(Тех_Движение!$G$2:$G$5111,Тех_Движение!$D$2:$D$5111,$C4849,Тех_Движение!$B$2:$B$5111,"&lt;="&amp;O$3)-$F4849)))</f>
        <v/>
      </c>
      <c r="P4849" s="54">
        <f>IF(OR($B4849="",P$3&lt;$D4849+Настройки!$B$7),0,MAX(0,$E4849-MAX(0,SUMIFS(Тех_Движение!$G$2:$G$5111,Тех_Движение!$D$2:$D$5111,$C4849,Тех_Движение!$B$2:$B$5111,"&lt;="&amp;P$3)-$F4849)))</f>
        <v/>
      </c>
      <c r="Q4849" s="54">
        <f>IF(OR($B4849="",Q$3&lt;$D4849+Настройки!$B$7),0,MAX(0,$E4849-MAX(0,SUMIFS(Тех_Движение!$G$2:$G$5111,Тех_Движение!$D$2:$D$5111,$C4849,Тех_Движение!$B$2:$B$5111,"&lt;="&amp;Q$3)-$F4849)))</f>
        <v/>
      </c>
      <c r="R4849" s="54">
        <f>IF($B4849="","",SUM($K4849:$Q4849))</f>
        <v/>
      </c>
      <c r="S4849" s="56">
        <f>IF($B4849="","",VLOOKUP($C4849,Настройки!$A$11:$L$17,9,FALSE))</f>
        <v/>
      </c>
      <c r="T4849" s="56">
        <f>IF($B4849="","",$R4849*$S4849)</f>
        <v/>
      </c>
    </row>
    <row r="4850">
      <c r="A4850" s="20">
        <f>Тех_Движение!$A$4847</f>
        <v/>
      </c>
      <c r="B4850" s="20">
        <f>IF(Тех_Движение!$F$4847&gt;0,Тех_Движение!$I$4847,"")</f>
        <v/>
      </c>
      <c r="C4850" s="20">
        <f>IF($B4850="","",Тех_Движение!$D$4847)</f>
        <v/>
      </c>
      <c r="D4850" s="42">
        <f>IF($B4850="","",Тех_Движение!$B$4847)</f>
        <v/>
      </c>
      <c r="E4850" s="54">
        <f>IF($B4850="","",Тех_Движение!$F$4847)</f>
        <v/>
      </c>
      <c r="F4850" s="54">
        <f>IF($B4850="","",SUMIFS($E$5:$E4849,$C$5:$C4849,$C4850))</f>
        <v/>
      </c>
      <c r="G4850" s="54">
        <f>IF($B4850="","",MAX(0,$E4850-MAX(0,SUMIFS(Тех_Движение!$G$2:$G$5111,Тех_Движение!$D$2:$D$5111,$C4850,Тех_Движение!$B$2:$B$5111,"&lt;="&amp;Настройки!$B$5-1)-$F4850)))</f>
        <v/>
      </c>
      <c r="H4850" s="54">
        <f>IF($B4850="","",IF(AND($D4850&gt;=Настройки!$B$5,$D4850&lt;=Настройки!$B$6),$E4850,0))</f>
        <v/>
      </c>
      <c r="I4850" s="54">
        <f>IF($B4850="","",$G4850+$H4850-$J4850)</f>
        <v/>
      </c>
      <c r="J4850" s="54">
        <f>IF($B4850="","",MAX(0,$E4850-MAX(0,SUMIFS(Тех_Движение!$G$2:$G$5111,Тех_Движение!$D$2:$D$5111,$C4850,Тех_Движение!$B$2:$B$5111,"&lt;="&amp;Настройки!$B$6)-$F4850)))</f>
        <v/>
      </c>
      <c r="K4850" s="54">
        <f>IF(OR($B4850="",K$3&lt;$D4850+Настройки!$B$7),0,MAX(0,$E4850-MAX(0,SUMIFS(Тех_Движение!$G$2:$G$5111,Тех_Движение!$D$2:$D$5111,$C4850,Тех_Движение!$B$2:$B$5111,"&lt;="&amp;K$3)-$F4850)))</f>
        <v/>
      </c>
      <c r="L4850" s="54">
        <f>IF(OR($B4850="",L$3&lt;$D4850+Настройки!$B$7),0,MAX(0,$E4850-MAX(0,SUMIFS(Тех_Движение!$G$2:$G$5111,Тех_Движение!$D$2:$D$5111,$C4850,Тех_Движение!$B$2:$B$5111,"&lt;="&amp;L$3)-$F4850)))</f>
        <v/>
      </c>
      <c r="M4850" s="54">
        <f>IF(OR($B4850="",M$3&lt;$D4850+Настройки!$B$7),0,MAX(0,$E4850-MAX(0,SUMIFS(Тех_Движение!$G$2:$G$5111,Тех_Движение!$D$2:$D$5111,$C4850,Тех_Движение!$B$2:$B$5111,"&lt;="&amp;M$3)-$F4850)))</f>
        <v/>
      </c>
      <c r="N4850" s="54">
        <f>IF(OR($B4850="",N$3&lt;$D4850+Настройки!$B$7),0,MAX(0,$E4850-MAX(0,SUMIFS(Тех_Движение!$G$2:$G$5111,Тех_Движение!$D$2:$D$5111,$C4850,Тех_Движение!$B$2:$B$5111,"&lt;="&amp;N$3)-$F4850)))</f>
        <v/>
      </c>
      <c r="O4850" s="54">
        <f>IF(OR($B4850="",O$3&lt;$D4850+Настройки!$B$7),0,MAX(0,$E4850-MAX(0,SUMIFS(Тех_Движение!$G$2:$G$5111,Тех_Движение!$D$2:$D$5111,$C4850,Тех_Движение!$B$2:$B$5111,"&lt;="&amp;O$3)-$F4850)))</f>
        <v/>
      </c>
      <c r="P4850" s="54">
        <f>IF(OR($B4850="",P$3&lt;$D4850+Настройки!$B$7),0,MAX(0,$E4850-MAX(0,SUMIFS(Тех_Движение!$G$2:$G$5111,Тех_Движение!$D$2:$D$5111,$C4850,Тех_Движение!$B$2:$B$5111,"&lt;="&amp;P$3)-$F4850)))</f>
        <v/>
      </c>
      <c r="Q4850" s="54">
        <f>IF(OR($B4850="",Q$3&lt;$D4850+Настройки!$B$7),0,MAX(0,$E4850-MAX(0,SUMIFS(Тех_Движение!$G$2:$G$5111,Тех_Движение!$D$2:$D$5111,$C4850,Тех_Движение!$B$2:$B$5111,"&lt;="&amp;Q$3)-$F4850)))</f>
        <v/>
      </c>
      <c r="R4850" s="54">
        <f>IF($B4850="","",SUM($K4850:$Q4850))</f>
        <v/>
      </c>
      <c r="S4850" s="56">
        <f>IF($B4850="","",VLOOKUP($C4850,Настройки!$A$11:$L$17,9,FALSE))</f>
        <v/>
      </c>
      <c r="T4850" s="56">
        <f>IF($B4850="","",$R4850*$S4850)</f>
        <v/>
      </c>
    </row>
    <row r="4851">
      <c r="A4851" s="20">
        <f>Тех_Движение!$A$4848</f>
        <v/>
      </c>
      <c r="B4851" s="20">
        <f>IF(Тех_Движение!$F$4848&gt;0,Тех_Движение!$I$4848,"")</f>
        <v/>
      </c>
      <c r="C4851" s="20">
        <f>IF($B4851="","",Тех_Движение!$D$4848)</f>
        <v/>
      </c>
      <c r="D4851" s="42">
        <f>IF($B4851="","",Тех_Движение!$B$4848)</f>
        <v/>
      </c>
      <c r="E4851" s="54">
        <f>IF($B4851="","",Тех_Движение!$F$4848)</f>
        <v/>
      </c>
      <c r="F4851" s="54">
        <f>IF($B4851="","",SUMIFS($E$5:$E4850,$C$5:$C4850,$C4851))</f>
        <v/>
      </c>
      <c r="G4851" s="54">
        <f>IF($B4851="","",MAX(0,$E4851-MAX(0,SUMIFS(Тех_Движение!$G$2:$G$5111,Тех_Движение!$D$2:$D$5111,$C4851,Тех_Движение!$B$2:$B$5111,"&lt;="&amp;Настройки!$B$5-1)-$F4851)))</f>
        <v/>
      </c>
      <c r="H4851" s="54">
        <f>IF($B4851="","",IF(AND($D4851&gt;=Настройки!$B$5,$D4851&lt;=Настройки!$B$6),$E4851,0))</f>
        <v/>
      </c>
      <c r="I4851" s="54">
        <f>IF($B4851="","",$G4851+$H4851-$J4851)</f>
        <v/>
      </c>
      <c r="J4851" s="54">
        <f>IF($B4851="","",MAX(0,$E4851-MAX(0,SUMIFS(Тех_Движение!$G$2:$G$5111,Тех_Движение!$D$2:$D$5111,$C4851,Тех_Движение!$B$2:$B$5111,"&lt;="&amp;Настройки!$B$6)-$F4851)))</f>
        <v/>
      </c>
      <c r="K4851" s="54">
        <f>IF(OR($B4851="",K$3&lt;$D4851+Настройки!$B$7),0,MAX(0,$E4851-MAX(0,SUMIFS(Тех_Движение!$G$2:$G$5111,Тех_Движение!$D$2:$D$5111,$C4851,Тех_Движение!$B$2:$B$5111,"&lt;="&amp;K$3)-$F4851)))</f>
        <v/>
      </c>
      <c r="L4851" s="54">
        <f>IF(OR($B4851="",L$3&lt;$D4851+Настройки!$B$7),0,MAX(0,$E4851-MAX(0,SUMIFS(Тех_Движение!$G$2:$G$5111,Тех_Движение!$D$2:$D$5111,$C4851,Тех_Движение!$B$2:$B$5111,"&lt;="&amp;L$3)-$F4851)))</f>
        <v/>
      </c>
      <c r="M4851" s="54">
        <f>IF(OR($B4851="",M$3&lt;$D4851+Настройки!$B$7),0,MAX(0,$E4851-MAX(0,SUMIFS(Тех_Движение!$G$2:$G$5111,Тех_Движение!$D$2:$D$5111,$C4851,Тех_Движение!$B$2:$B$5111,"&lt;="&amp;M$3)-$F4851)))</f>
        <v/>
      </c>
      <c r="N4851" s="54">
        <f>IF(OR($B4851="",N$3&lt;$D4851+Настройки!$B$7),0,MAX(0,$E4851-MAX(0,SUMIFS(Тех_Движение!$G$2:$G$5111,Тех_Движение!$D$2:$D$5111,$C4851,Тех_Движение!$B$2:$B$5111,"&lt;="&amp;N$3)-$F4851)))</f>
        <v/>
      </c>
      <c r="O4851" s="54">
        <f>IF(OR($B4851="",O$3&lt;$D4851+Настройки!$B$7),0,MAX(0,$E4851-MAX(0,SUMIFS(Тех_Движение!$G$2:$G$5111,Тех_Движение!$D$2:$D$5111,$C4851,Тех_Движение!$B$2:$B$5111,"&lt;="&amp;O$3)-$F4851)))</f>
        <v/>
      </c>
      <c r="P4851" s="54">
        <f>IF(OR($B4851="",P$3&lt;$D4851+Настройки!$B$7),0,MAX(0,$E4851-MAX(0,SUMIFS(Тех_Движение!$G$2:$G$5111,Тех_Движение!$D$2:$D$5111,$C4851,Тех_Движение!$B$2:$B$5111,"&lt;="&amp;P$3)-$F4851)))</f>
        <v/>
      </c>
      <c r="Q4851" s="54">
        <f>IF(OR($B4851="",Q$3&lt;$D4851+Настройки!$B$7),0,MAX(0,$E4851-MAX(0,SUMIFS(Тех_Движение!$G$2:$G$5111,Тех_Движение!$D$2:$D$5111,$C4851,Тех_Движение!$B$2:$B$5111,"&lt;="&amp;Q$3)-$F4851)))</f>
        <v/>
      </c>
      <c r="R4851" s="54">
        <f>IF($B4851="","",SUM($K4851:$Q4851))</f>
        <v/>
      </c>
      <c r="S4851" s="56">
        <f>IF($B4851="","",VLOOKUP($C4851,Настройки!$A$11:$L$17,9,FALSE))</f>
        <v/>
      </c>
      <c r="T4851" s="56">
        <f>IF($B4851="","",$R4851*$S4851)</f>
        <v/>
      </c>
    </row>
    <row r="4852">
      <c r="A4852" s="20">
        <f>Тех_Движение!$A$4849</f>
        <v/>
      </c>
      <c r="B4852" s="20">
        <f>IF(Тех_Движение!$F$4849&gt;0,Тех_Движение!$I$4849,"")</f>
        <v/>
      </c>
      <c r="C4852" s="20">
        <f>IF($B4852="","",Тех_Движение!$D$4849)</f>
        <v/>
      </c>
      <c r="D4852" s="42">
        <f>IF($B4852="","",Тех_Движение!$B$4849)</f>
        <v/>
      </c>
      <c r="E4852" s="54">
        <f>IF($B4852="","",Тех_Движение!$F$4849)</f>
        <v/>
      </c>
      <c r="F4852" s="54">
        <f>IF($B4852="","",SUMIFS($E$5:$E4851,$C$5:$C4851,$C4852))</f>
        <v/>
      </c>
      <c r="G4852" s="54">
        <f>IF($B4852="","",MAX(0,$E4852-MAX(0,SUMIFS(Тех_Движение!$G$2:$G$5111,Тех_Движение!$D$2:$D$5111,$C4852,Тех_Движение!$B$2:$B$5111,"&lt;="&amp;Настройки!$B$5-1)-$F4852)))</f>
        <v/>
      </c>
      <c r="H4852" s="54">
        <f>IF($B4852="","",IF(AND($D4852&gt;=Настройки!$B$5,$D4852&lt;=Настройки!$B$6),$E4852,0))</f>
        <v/>
      </c>
      <c r="I4852" s="54">
        <f>IF($B4852="","",$G4852+$H4852-$J4852)</f>
        <v/>
      </c>
      <c r="J4852" s="54">
        <f>IF($B4852="","",MAX(0,$E4852-MAX(0,SUMIFS(Тех_Движение!$G$2:$G$5111,Тех_Движение!$D$2:$D$5111,$C4852,Тех_Движение!$B$2:$B$5111,"&lt;="&amp;Настройки!$B$6)-$F4852)))</f>
        <v/>
      </c>
      <c r="K4852" s="54">
        <f>IF(OR($B4852="",K$3&lt;$D4852+Настройки!$B$7),0,MAX(0,$E4852-MAX(0,SUMIFS(Тех_Движение!$G$2:$G$5111,Тех_Движение!$D$2:$D$5111,$C4852,Тех_Движение!$B$2:$B$5111,"&lt;="&amp;K$3)-$F4852)))</f>
        <v/>
      </c>
      <c r="L4852" s="54">
        <f>IF(OR($B4852="",L$3&lt;$D4852+Настройки!$B$7),0,MAX(0,$E4852-MAX(0,SUMIFS(Тех_Движение!$G$2:$G$5111,Тех_Движение!$D$2:$D$5111,$C4852,Тех_Движение!$B$2:$B$5111,"&lt;="&amp;L$3)-$F4852)))</f>
        <v/>
      </c>
      <c r="M4852" s="54">
        <f>IF(OR($B4852="",M$3&lt;$D4852+Настройки!$B$7),0,MAX(0,$E4852-MAX(0,SUMIFS(Тех_Движение!$G$2:$G$5111,Тех_Движение!$D$2:$D$5111,$C4852,Тех_Движение!$B$2:$B$5111,"&lt;="&amp;M$3)-$F4852)))</f>
        <v/>
      </c>
      <c r="N4852" s="54">
        <f>IF(OR($B4852="",N$3&lt;$D4852+Настройки!$B$7),0,MAX(0,$E4852-MAX(0,SUMIFS(Тех_Движение!$G$2:$G$5111,Тех_Движение!$D$2:$D$5111,$C4852,Тех_Движение!$B$2:$B$5111,"&lt;="&amp;N$3)-$F4852)))</f>
        <v/>
      </c>
      <c r="O4852" s="54">
        <f>IF(OR($B4852="",O$3&lt;$D4852+Настройки!$B$7),0,MAX(0,$E4852-MAX(0,SUMIFS(Тех_Движение!$G$2:$G$5111,Тех_Движение!$D$2:$D$5111,$C4852,Тех_Движение!$B$2:$B$5111,"&lt;="&amp;O$3)-$F4852)))</f>
        <v/>
      </c>
      <c r="P4852" s="54">
        <f>IF(OR($B4852="",P$3&lt;$D4852+Настройки!$B$7),0,MAX(0,$E4852-MAX(0,SUMIFS(Тех_Движение!$G$2:$G$5111,Тех_Движение!$D$2:$D$5111,$C4852,Тех_Движение!$B$2:$B$5111,"&lt;="&amp;P$3)-$F4852)))</f>
        <v/>
      </c>
      <c r="Q4852" s="54">
        <f>IF(OR($B4852="",Q$3&lt;$D4852+Настройки!$B$7),0,MAX(0,$E4852-MAX(0,SUMIFS(Тех_Движение!$G$2:$G$5111,Тех_Движение!$D$2:$D$5111,$C4852,Тех_Движение!$B$2:$B$5111,"&lt;="&amp;Q$3)-$F4852)))</f>
        <v/>
      </c>
      <c r="R4852" s="54">
        <f>IF($B4852="","",SUM($K4852:$Q4852))</f>
        <v/>
      </c>
      <c r="S4852" s="56">
        <f>IF($B4852="","",VLOOKUP($C4852,Настройки!$A$11:$L$17,9,FALSE))</f>
        <v/>
      </c>
      <c r="T4852" s="56">
        <f>IF($B4852="","",$R4852*$S4852)</f>
        <v/>
      </c>
    </row>
    <row r="4853">
      <c r="A4853" s="20">
        <f>Тех_Движение!$A$4850</f>
        <v/>
      </c>
      <c r="B4853" s="20">
        <f>IF(Тех_Движение!$F$4850&gt;0,Тех_Движение!$I$4850,"")</f>
        <v/>
      </c>
      <c r="C4853" s="20">
        <f>IF($B4853="","",Тех_Движение!$D$4850)</f>
        <v/>
      </c>
      <c r="D4853" s="42">
        <f>IF($B4853="","",Тех_Движение!$B$4850)</f>
        <v/>
      </c>
      <c r="E4853" s="54">
        <f>IF($B4853="","",Тех_Движение!$F$4850)</f>
        <v/>
      </c>
      <c r="F4853" s="54">
        <f>IF($B4853="","",SUMIFS($E$5:$E4852,$C$5:$C4852,$C4853))</f>
        <v/>
      </c>
      <c r="G4853" s="54">
        <f>IF($B4853="","",MAX(0,$E4853-MAX(0,SUMIFS(Тех_Движение!$G$2:$G$5111,Тех_Движение!$D$2:$D$5111,$C4853,Тех_Движение!$B$2:$B$5111,"&lt;="&amp;Настройки!$B$5-1)-$F4853)))</f>
        <v/>
      </c>
      <c r="H4853" s="54">
        <f>IF($B4853="","",IF(AND($D4853&gt;=Настройки!$B$5,$D4853&lt;=Настройки!$B$6),$E4853,0))</f>
        <v/>
      </c>
      <c r="I4853" s="54">
        <f>IF($B4853="","",$G4853+$H4853-$J4853)</f>
        <v/>
      </c>
      <c r="J4853" s="54">
        <f>IF($B4853="","",MAX(0,$E4853-MAX(0,SUMIFS(Тех_Движение!$G$2:$G$5111,Тех_Движение!$D$2:$D$5111,$C4853,Тех_Движение!$B$2:$B$5111,"&lt;="&amp;Настройки!$B$6)-$F4853)))</f>
        <v/>
      </c>
      <c r="K4853" s="54">
        <f>IF(OR($B4853="",K$3&lt;$D4853+Настройки!$B$7),0,MAX(0,$E4853-MAX(0,SUMIFS(Тех_Движение!$G$2:$G$5111,Тех_Движение!$D$2:$D$5111,$C4853,Тех_Движение!$B$2:$B$5111,"&lt;="&amp;K$3)-$F4853)))</f>
        <v/>
      </c>
      <c r="L4853" s="54">
        <f>IF(OR($B4853="",L$3&lt;$D4853+Настройки!$B$7),0,MAX(0,$E4853-MAX(0,SUMIFS(Тех_Движение!$G$2:$G$5111,Тех_Движение!$D$2:$D$5111,$C4853,Тех_Движение!$B$2:$B$5111,"&lt;="&amp;L$3)-$F4853)))</f>
        <v/>
      </c>
      <c r="M4853" s="54">
        <f>IF(OR($B4853="",M$3&lt;$D4853+Настройки!$B$7),0,MAX(0,$E4853-MAX(0,SUMIFS(Тех_Движение!$G$2:$G$5111,Тех_Движение!$D$2:$D$5111,$C4853,Тех_Движение!$B$2:$B$5111,"&lt;="&amp;M$3)-$F4853)))</f>
        <v/>
      </c>
      <c r="N4853" s="54">
        <f>IF(OR($B4853="",N$3&lt;$D4853+Настройки!$B$7),0,MAX(0,$E4853-MAX(0,SUMIFS(Тех_Движение!$G$2:$G$5111,Тех_Движение!$D$2:$D$5111,$C4853,Тех_Движение!$B$2:$B$5111,"&lt;="&amp;N$3)-$F4853)))</f>
        <v/>
      </c>
      <c r="O4853" s="54">
        <f>IF(OR($B4853="",O$3&lt;$D4853+Настройки!$B$7),0,MAX(0,$E4853-MAX(0,SUMIFS(Тех_Движение!$G$2:$G$5111,Тех_Движение!$D$2:$D$5111,$C4853,Тех_Движение!$B$2:$B$5111,"&lt;="&amp;O$3)-$F4853)))</f>
        <v/>
      </c>
      <c r="P4853" s="54">
        <f>IF(OR($B4853="",P$3&lt;$D4853+Настройки!$B$7),0,MAX(0,$E4853-MAX(0,SUMIFS(Тех_Движение!$G$2:$G$5111,Тех_Движение!$D$2:$D$5111,$C4853,Тех_Движение!$B$2:$B$5111,"&lt;="&amp;P$3)-$F4853)))</f>
        <v/>
      </c>
      <c r="Q4853" s="54">
        <f>IF(OR($B4853="",Q$3&lt;$D4853+Настройки!$B$7),0,MAX(0,$E4853-MAX(0,SUMIFS(Тех_Движение!$G$2:$G$5111,Тех_Движение!$D$2:$D$5111,$C4853,Тех_Движение!$B$2:$B$5111,"&lt;="&amp;Q$3)-$F4853)))</f>
        <v/>
      </c>
      <c r="R4853" s="54">
        <f>IF($B4853="","",SUM($K4853:$Q4853))</f>
        <v/>
      </c>
      <c r="S4853" s="56">
        <f>IF($B4853="","",VLOOKUP($C4853,Настройки!$A$11:$L$17,9,FALSE))</f>
        <v/>
      </c>
      <c r="T4853" s="56">
        <f>IF($B4853="","",$R4853*$S4853)</f>
        <v/>
      </c>
    </row>
    <row r="4854">
      <c r="A4854" s="20">
        <f>Тех_Движение!$A$4851</f>
        <v/>
      </c>
      <c r="B4854" s="20">
        <f>IF(Тех_Движение!$F$4851&gt;0,Тех_Движение!$I$4851,"")</f>
        <v/>
      </c>
      <c r="C4854" s="20">
        <f>IF($B4854="","",Тех_Движение!$D$4851)</f>
        <v/>
      </c>
      <c r="D4854" s="42">
        <f>IF($B4854="","",Тех_Движение!$B$4851)</f>
        <v/>
      </c>
      <c r="E4854" s="54">
        <f>IF($B4854="","",Тех_Движение!$F$4851)</f>
        <v/>
      </c>
      <c r="F4854" s="54">
        <f>IF($B4854="","",SUMIFS($E$5:$E4853,$C$5:$C4853,$C4854))</f>
        <v/>
      </c>
      <c r="G4854" s="54">
        <f>IF($B4854="","",MAX(0,$E4854-MAX(0,SUMIFS(Тех_Движение!$G$2:$G$5111,Тех_Движение!$D$2:$D$5111,$C4854,Тех_Движение!$B$2:$B$5111,"&lt;="&amp;Настройки!$B$5-1)-$F4854)))</f>
        <v/>
      </c>
      <c r="H4854" s="54">
        <f>IF($B4854="","",IF(AND($D4854&gt;=Настройки!$B$5,$D4854&lt;=Настройки!$B$6),$E4854,0))</f>
        <v/>
      </c>
      <c r="I4854" s="54">
        <f>IF($B4854="","",$G4854+$H4854-$J4854)</f>
        <v/>
      </c>
      <c r="J4854" s="54">
        <f>IF($B4854="","",MAX(0,$E4854-MAX(0,SUMIFS(Тех_Движение!$G$2:$G$5111,Тех_Движение!$D$2:$D$5111,$C4854,Тех_Движение!$B$2:$B$5111,"&lt;="&amp;Настройки!$B$6)-$F4854)))</f>
        <v/>
      </c>
      <c r="K4854" s="54">
        <f>IF(OR($B4854="",K$3&lt;$D4854+Настройки!$B$7),0,MAX(0,$E4854-MAX(0,SUMIFS(Тех_Движение!$G$2:$G$5111,Тех_Движение!$D$2:$D$5111,$C4854,Тех_Движение!$B$2:$B$5111,"&lt;="&amp;K$3)-$F4854)))</f>
        <v/>
      </c>
      <c r="L4854" s="54">
        <f>IF(OR($B4854="",L$3&lt;$D4854+Настройки!$B$7),0,MAX(0,$E4854-MAX(0,SUMIFS(Тех_Движение!$G$2:$G$5111,Тех_Движение!$D$2:$D$5111,$C4854,Тех_Движение!$B$2:$B$5111,"&lt;="&amp;L$3)-$F4854)))</f>
        <v/>
      </c>
      <c r="M4854" s="54">
        <f>IF(OR($B4854="",M$3&lt;$D4854+Настройки!$B$7),0,MAX(0,$E4854-MAX(0,SUMIFS(Тех_Движение!$G$2:$G$5111,Тех_Движение!$D$2:$D$5111,$C4854,Тех_Движение!$B$2:$B$5111,"&lt;="&amp;M$3)-$F4854)))</f>
        <v/>
      </c>
      <c r="N4854" s="54">
        <f>IF(OR($B4854="",N$3&lt;$D4854+Настройки!$B$7),0,MAX(0,$E4854-MAX(0,SUMIFS(Тех_Движение!$G$2:$G$5111,Тех_Движение!$D$2:$D$5111,$C4854,Тех_Движение!$B$2:$B$5111,"&lt;="&amp;N$3)-$F4854)))</f>
        <v/>
      </c>
      <c r="O4854" s="54">
        <f>IF(OR($B4854="",O$3&lt;$D4854+Настройки!$B$7),0,MAX(0,$E4854-MAX(0,SUMIFS(Тех_Движение!$G$2:$G$5111,Тех_Движение!$D$2:$D$5111,$C4854,Тех_Движение!$B$2:$B$5111,"&lt;="&amp;O$3)-$F4854)))</f>
        <v/>
      </c>
      <c r="P4854" s="54">
        <f>IF(OR($B4854="",P$3&lt;$D4854+Настройки!$B$7),0,MAX(0,$E4854-MAX(0,SUMIFS(Тех_Движение!$G$2:$G$5111,Тех_Движение!$D$2:$D$5111,$C4854,Тех_Движение!$B$2:$B$5111,"&lt;="&amp;P$3)-$F4854)))</f>
        <v/>
      </c>
      <c r="Q4854" s="54">
        <f>IF(OR($B4854="",Q$3&lt;$D4854+Настройки!$B$7),0,MAX(0,$E4854-MAX(0,SUMIFS(Тех_Движение!$G$2:$G$5111,Тех_Движение!$D$2:$D$5111,$C4854,Тех_Движение!$B$2:$B$5111,"&lt;="&amp;Q$3)-$F4854)))</f>
        <v/>
      </c>
      <c r="R4854" s="54">
        <f>IF($B4854="","",SUM($K4854:$Q4854))</f>
        <v/>
      </c>
      <c r="S4854" s="56">
        <f>IF($B4854="","",VLOOKUP($C4854,Настройки!$A$11:$L$17,9,FALSE))</f>
        <v/>
      </c>
      <c r="T4854" s="56">
        <f>IF($B4854="","",$R4854*$S4854)</f>
        <v/>
      </c>
    </row>
    <row r="4855">
      <c r="A4855" s="20">
        <f>Тех_Движение!$A$4852</f>
        <v/>
      </c>
      <c r="B4855" s="20">
        <f>IF(Тех_Движение!$F$4852&gt;0,Тех_Движение!$I$4852,"")</f>
        <v/>
      </c>
      <c r="C4855" s="20">
        <f>IF($B4855="","",Тех_Движение!$D$4852)</f>
        <v/>
      </c>
      <c r="D4855" s="42">
        <f>IF($B4855="","",Тех_Движение!$B$4852)</f>
        <v/>
      </c>
      <c r="E4855" s="54">
        <f>IF($B4855="","",Тех_Движение!$F$4852)</f>
        <v/>
      </c>
      <c r="F4855" s="54">
        <f>IF($B4855="","",SUMIFS($E$5:$E4854,$C$5:$C4854,$C4855))</f>
        <v/>
      </c>
      <c r="G4855" s="54">
        <f>IF($B4855="","",MAX(0,$E4855-MAX(0,SUMIFS(Тех_Движение!$G$2:$G$5111,Тех_Движение!$D$2:$D$5111,$C4855,Тех_Движение!$B$2:$B$5111,"&lt;="&amp;Настройки!$B$5-1)-$F4855)))</f>
        <v/>
      </c>
      <c r="H4855" s="54">
        <f>IF($B4855="","",IF(AND($D4855&gt;=Настройки!$B$5,$D4855&lt;=Настройки!$B$6),$E4855,0))</f>
        <v/>
      </c>
      <c r="I4855" s="54">
        <f>IF($B4855="","",$G4855+$H4855-$J4855)</f>
        <v/>
      </c>
      <c r="J4855" s="54">
        <f>IF($B4855="","",MAX(0,$E4855-MAX(0,SUMIFS(Тех_Движение!$G$2:$G$5111,Тех_Движение!$D$2:$D$5111,$C4855,Тех_Движение!$B$2:$B$5111,"&lt;="&amp;Настройки!$B$6)-$F4855)))</f>
        <v/>
      </c>
      <c r="K4855" s="54">
        <f>IF(OR($B4855="",K$3&lt;$D4855+Настройки!$B$7),0,MAX(0,$E4855-MAX(0,SUMIFS(Тех_Движение!$G$2:$G$5111,Тех_Движение!$D$2:$D$5111,$C4855,Тех_Движение!$B$2:$B$5111,"&lt;="&amp;K$3)-$F4855)))</f>
        <v/>
      </c>
      <c r="L4855" s="54">
        <f>IF(OR($B4855="",L$3&lt;$D4855+Настройки!$B$7),0,MAX(0,$E4855-MAX(0,SUMIFS(Тех_Движение!$G$2:$G$5111,Тех_Движение!$D$2:$D$5111,$C4855,Тех_Движение!$B$2:$B$5111,"&lt;="&amp;L$3)-$F4855)))</f>
        <v/>
      </c>
      <c r="M4855" s="54">
        <f>IF(OR($B4855="",M$3&lt;$D4855+Настройки!$B$7),0,MAX(0,$E4855-MAX(0,SUMIFS(Тех_Движение!$G$2:$G$5111,Тех_Движение!$D$2:$D$5111,$C4855,Тех_Движение!$B$2:$B$5111,"&lt;="&amp;M$3)-$F4855)))</f>
        <v/>
      </c>
      <c r="N4855" s="54">
        <f>IF(OR($B4855="",N$3&lt;$D4855+Настройки!$B$7),0,MAX(0,$E4855-MAX(0,SUMIFS(Тех_Движение!$G$2:$G$5111,Тех_Движение!$D$2:$D$5111,$C4855,Тех_Движение!$B$2:$B$5111,"&lt;="&amp;N$3)-$F4855)))</f>
        <v/>
      </c>
      <c r="O4855" s="54">
        <f>IF(OR($B4855="",O$3&lt;$D4855+Настройки!$B$7),0,MAX(0,$E4855-MAX(0,SUMIFS(Тех_Движение!$G$2:$G$5111,Тех_Движение!$D$2:$D$5111,$C4855,Тех_Движение!$B$2:$B$5111,"&lt;="&amp;O$3)-$F4855)))</f>
        <v/>
      </c>
      <c r="P4855" s="54">
        <f>IF(OR($B4855="",P$3&lt;$D4855+Настройки!$B$7),0,MAX(0,$E4855-MAX(0,SUMIFS(Тех_Движение!$G$2:$G$5111,Тех_Движение!$D$2:$D$5111,$C4855,Тех_Движение!$B$2:$B$5111,"&lt;="&amp;P$3)-$F4855)))</f>
        <v/>
      </c>
      <c r="Q4855" s="54">
        <f>IF(OR($B4855="",Q$3&lt;$D4855+Настройки!$B$7),0,MAX(0,$E4855-MAX(0,SUMIFS(Тех_Движение!$G$2:$G$5111,Тех_Движение!$D$2:$D$5111,$C4855,Тех_Движение!$B$2:$B$5111,"&lt;="&amp;Q$3)-$F4855)))</f>
        <v/>
      </c>
      <c r="R4855" s="54">
        <f>IF($B4855="","",SUM($K4855:$Q4855))</f>
        <v/>
      </c>
      <c r="S4855" s="56">
        <f>IF($B4855="","",VLOOKUP($C4855,Настройки!$A$11:$L$17,9,FALSE))</f>
        <v/>
      </c>
      <c r="T4855" s="56">
        <f>IF($B4855="","",$R4855*$S4855)</f>
        <v/>
      </c>
    </row>
    <row r="4856">
      <c r="A4856" s="20">
        <f>Тех_Движение!$A$4853</f>
        <v/>
      </c>
      <c r="B4856" s="20">
        <f>IF(Тех_Движение!$F$4853&gt;0,Тех_Движение!$I$4853,"")</f>
        <v/>
      </c>
      <c r="C4856" s="20">
        <f>IF($B4856="","",Тех_Движение!$D$4853)</f>
        <v/>
      </c>
      <c r="D4856" s="42">
        <f>IF($B4856="","",Тех_Движение!$B$4853)</f>
        <v/>
      </c>
      <c r="E4856" s="54">
        <f>IF($B4856="","",Тех_Движение!$F$4853)</f>
        <v/>
      </c>
      <c r="F4856" s="54">
        <f>IF($B4856="","",SUMIFS($E$5:$E4855,$C$5:$C4855,$C4856))</f>
        <v/>
      </c>
      <c r="G4856" s="54">
        <f>IF($B4856="","",MAX(0,$E4856-MAX(0,SUMIFS(Тех_Движение!$G$2:$G$5111,Тех_Движение!$D$2:$D$5111,$C4856,Тех_Движение!$B$2:$B$5111,"&lt;="&amp;Настройки!$B$5-1)-$F4856)))</f>
        <v/>
      </c>
      <c r="H4856" s="54">
        <f>IF($B4856="","",IF(AND($D4856&gt;=Настройки!$B$5,$D4856&lt;=Настройки!$B$6),$E4856,0))</f>
        <v/>
      </c>
      <c r="I4856" s="54">
        <f>IF($B4856="","",$G4856+$H4856-$J4856)</f>
        <v/>
      </c>
      <c r="J4856" s="54">
        <f>IF($B4856="","",MAX(0,$E4856-MAX(0,SUMIFS(Тех_Движение!$G$2:$G$5111,Тех_Движение!$D$2:$D$5111,$C4856,Тех_Движение!$B$2:$B$5111,"&lt;="&amp;Настройки!$B$6)-$F4856)))</f>
        <v/>
      </c>
      <c r="K4856" s="54">
        <f>IF(OR($B4856="",K$3&lt;$D4856+Настройки!$B$7),0,MAX(0,$E4856-MAX(0,SUMIFS(Тех_Движение!$G$2:$G$5111,Тех_Движение!$D$2:$D$5111,$C4856,Тех_Движение!$B$2:$B$5111,"&lt;="&amp;K$3)-$F4856)))</f>
        <v/>
      </c>
      <c r="L4856" s="54">
        <f>IF(OR($B4856="",L$3&lt;$D4856+Настройки!$B$7),0,MAX(0,$E4856-MAX(0,SUMIFS(Тех_Движение!$G$2:$G$5111,Тех_Движение!$D$2:$D$5111,$C4856,Тех_Движение!$B$2:$B$5111,"&lt;="&amp;L$3)-$F4856)))</f>
        <v/>
      </c>
      <c r="M4856" s="54">
        <f>IF(OR($B4856="",M$3&lt;$D4856+Настройки!$B$7),0,MAX(0,$E4856-MAX(0,SUMIFS(Тех_Движение!$G$2:$G$5111,Тех_Движение!$D$2:$D$5111,$C4856,Тех_Движение!$B$2:$B$5111,"&lt;="&amp;M$3)-$F4856)))</f>
        <v/>
      </c>
      <c r="N4856" s="54">
        <f>IF(OR($B4856="",N$3&lt;$D4856+Настройки!$B$7),0,MAX(0,$E4856-MAX(0,SUMIFS(Тех_Движение!$G$2:$G$5111,Тех_Движение!$D$2:$D$5111,$C4856,Тех_Движение!$B$2:$B$5111,"&lt;="&amp;N$3)-$F4856)))</f>
        <v/>
      </c>
      <c r="O4856" s="54">
        <f>IF(OR($B4856="",O$3&lt;$D4856+Настройки!$B$7),0,MAX(0,$E4856-MAX(0,SUMIFS(Тех_Движение!$G$2:$G$5111,Тех_Движение!$D$2:$D$5111,$C4856,Тех_Движение!$B$2:$B$5111,"&lt;="&amp;O$3)-$F4856)))</f>
        <v/>
      </c>
      <c r="P4856" s="54">
        <f>IF(OR($B4856="",P$3&lt;$D4856+Настройки!$B$7),0,MAX(0,$E4856-MAX(0,SUMIFS(Тех_Движение!$G$2:$G$5111,Тех_Движение!$D$2:$D$5111,$C4856,Тех_Движение!$B$2:$B$5111,"&lt;="&amp;P$3)-$F4856)))</f>
        <v/>
      </c>
      <c r="Q4856" s="54">
        <f>IF(OR($B4856="",Q$3&lt;$D4856+Настройки!$B$7),0,MAX(0,$E4856-MAX(0,SUMIFS(Тех_Движение!$G$2:$G$5111,Тех_Движение!$D$2:$D$5111,$C4856,Тех_Движение!$B$2:$B$5111,"&lt;="&amp;Q$3)-$F4856)))</f>
        <v/>
      </c>
      <c r="R4856" s="54">
        <f>IF($B4856="","",SUM($K4856:$Q4856))</f>
        <v/>
      </c>
      <c r="S4856" s="56">
        <f>IF($B4856="","",VLOOKUP($C4856,Настройки!$A$11:$L$17,9,FALSE))</f>
        <v/>
      </c>
      <c r="T4856" s="56">
        <f>IF($B4856="","",$R4856*$S4856)</f>
        <v/>
      </c>
    </row>
    <row r="4857">
      <c r="A4857" s="20">
        <f>Тех_Движение!$A$4854</f>
        <v/>
      </c>
      <c r="B4857" s="20">
        <f>IF(Тех_Движение!$F$4854&gt;0,Тех_Движение!$I$4854,"")</f>
        <v/>
      </c>
      <c r="C4857" s="20">
        <f>IF($B4857="","",Тех_Движение!$D$4854)</f>
        <v/>
      </c>
      <c r="D4857" s="42">
        <f>IF($B4857="","",Тех_Движение!$B$4854)</f>
        <v/>
      </c>
      <c r="E4857" s="54">
        <f>IF($B4857="","",Тех_Движение!$F$4854)</f>
        <v/>
      </c>
      <c r="F4857" s="54">
        <f>IF($B4857="","",SUMIFS($E$5:$E4856,$C$5:$C4856,$C4857))</f>
        <v/>
      </c>
      <c r="G4857" s="54">
        <f>IF($B4857="","",MAX(0,$E4857-MAX(0,SUMIFS(Тех_Движение!$G$2:$G$5111,Тех_Движение!$D$2:$D$5111,$C4857,Тех_Движение!$B$2:$B$5111,"&lt;="&amp;Настройки!$B$5-1)-$F4857)))</f>
        <v/>
      </c>
      <c r="H4857" s="54">
        <f>IF($B4857="","",IF(AND($D4857&gt;=Настройки!$B$5,$D4857&lt;=Настройки!$B$6),$E4857,0))</f>
        <v/>
      </c>
      <c r="I4857" s="54">
        <f>IF($B4857="","",$G4857+$H4857-$J4857)</f>
        <v/>
      </c>
      <c r="J4857" s="54">
        <f>IF($B4857="","",MAX(0,$E4857-MAX(0,SUMIFS(Тех_Движение!$G$2:$G$5111,Тех_Движение!$D$2:$D$5111,$C4857,Тех_Движение!$B$2:$B$5111,"&lt;="&amp;Настройки!$B$6)-$F4857)))</f>
        <v/>
      </c>
      <c r="K4857" s="54">
        <f>IF(OR($B4857="",K$3&lt;$D4857+Настройки!$B$7),0,MAX(0,$E4857-MAX(0,SUMIFS(Тех_Движение!$G$2:$G$5111,Тех_Движение!$D$2:$D$5111,$C4857,Тех_Движение!$B$2:$B$5111,"&lt;="&amp;K$3)-$F4857)))</f>
        <v/>
      </c>
      <c r="L4857" s="54">
        <f>IF(OR($B4857="",L$3&lt;$D4857+Настройки!$B$7),0,MAX(0,$E4857-MAX(0,SUMIFS(Тех_Движение!$G$2:$G$5111,Тех_Движение!$D$2:$D$5111,$C4857,Тех_Движение!$B$2:$B$5111,"&lt;="&amp;L$3)-$F4857)))</f>
        <v/>
      </c>
      <c r="M4857" s="54">
        <f>IF(OR($B4857="",M$3&lt;$D4857+Настройки!$B$7),0,MAX(0,$E4857-MAX(0,SUMIFS(Тех_Движение!$G$2:$G$5111,Тех_Движение!$D$2:$D$5111,$C4857,Тех_Движение!$B$2:$B$5111,"&lt;="&amp;M$3)-$F4857)))</f>
        <v/>
      </c>
      <c r="N4857" s="54">
        <f>IF(OR($B4857="",N$3&lt;$D4857+Настройки!$B$7),0,MAX(0,$E4857-MAX(0,SUMIFS(Тех_Движение!$G$2:$G$5111,Тех_Движение!$D$2:$D$5111,$C4857,Тех_Движение!$B$2:$B$5111,"&lt;="&amp;N$3)-$F4857)))</f>
        <v/>
      </c>
      <c r="O4857" s="54">
        <f>IF(OR($B4857="",O$3&lt;$D4857+Настройки!$B$7),0,MAX(0,$E4857-MAX(0,SUMIFS(Тех_Движение!$G$2:$G$5111,Тех_Движение!$D$2:$D$5111,$C4857,Тех_Движение!$B$2:$B$5111,"&lt;="&amp;O$3)-$F4857)))</f>
        <v/>
      </c>
      <c r="P4857" s="54">
        <f>IF(OR($B4857="",P$3&lt;$D4857+Настройки!$B$7),0,MAX(0,$E4857-MAX(0,SUMIFS(Тех_Движение!$G$2:$G$5111,Тех_Движение!$D$2:$D$5111,$C4857,Тех_Движение!$B$2:$B$5111,"&lt;="&amp;P$3)-$F4857)))</f>
        <v/>
      </c>
      <c r="Q4857" s="54">
        <f>IF(OR($B4857="",Q$3&lt;$D4857+Настройки!$B$7),0,MAX(0,$E4857-MAX(0,SUMIFS(Тех_Движение!$G$2:$G$5111,Тех_Движение!$D$2:$D$5111,$C4857,Тех_Движение!$B$2:$B$5111,"&lt;="&amp;Q$3)-$F4857)))</f>
        <v/>
      </c>
      <c r="R4857" s="54">
        <f>IF($B4857="","",SUM($K4857:$Q4857))</f>
        <v/>
      </c>
      <c r="S4857" s="56">
        <f>IF($B4857="","",VLOOKUP($C4857,Настройки!$A$11:$L$17,9,FALSE))</f>
        <v/>
      </c>
      <c r="T4857" s="56">
        <f>IF($B4857="","",$R4857*$S4857)</f>
        <v/>
      </c>
    </row>
    <row r="4858">
      <c r="A4858" s="20">
        <f>Тех_Движение!$A$4855</f>
        <v/>
      </c>
      <c r="B4858" s="20">
        <f>IF(Тех_Движение!$F$4855&gt;0,Тех_Движение!$I$4855,"")</f>
        <v/>
      </c>
      <c r="C4858" s="20">
        <f>IF($B4858="","",Тех_Движение!$D$4855)</f>
        <v/>
      </c>
      <c r="D4858" s="42">
        <f>IF($B4858="","",Тех_Движение!$B$4855)</f>
        <v/>
      </c>
      <c r="E4858" s="54">
        <f>IF($B4858="","",Тех_Движение!$F$4855)</f>
        <v/>
      </c>
      <c r="F4858" s="54">
        <f>IF($B4858="","",SUMIFS($E$5:$E4857,$C$5:$C4857,$C4858))</f>
        <v/>
      </c>
      <c r="G4858" s="54">
        <f>IF($B4858="","",MAX(0,$E4858-MAX(0,SUMIFS(Тех_Движение!$G$2:$G$5111,Тех_Движение!$D$2:$D$5111,$C4858,Тех_Движение!$B$2:$B$5111,"&lt;="&amp;Настройки!$B$5-1)-$F4858)))</f>
        <v/>
      </c>
      <c r="H4858" s="54">
        <f>IF($B4858="","",IF(AND($D4858&gt;=Настройки!$B$5,$D4858&lt;=Настройки!$B$6),$E4858,0))</f>
        <v/>
      </c>
      <c r="I4858" s="54">
        <f>IF($B4858="","",$G4858+$H4858-$J4858)</f>
        <v/>
      </c>
      <c r="J4858" s="54">
        <f>IF($B4858="","",MAX(0,$E4858-MAX(0,SUMIFS(Тех_Движение!$G$2:$G$5111,Тех_Движение!$D$2:$D$5111,$C4858,Тех_Движение!$B$2:$B$5111,"&lt;="&amp;Настройки!$B$6)-$F4858)))</f>
        <v/>
      </c>
      <c r="K4858" s="54">
        <f>IF(OR($B4858="",K$3&lt;$D4858+Настройки!$B$7),0,MAX(0,$E4858-MAX(0,SUMIFS(Тех_Движение!$G$2:$G$5111,Тех_Движение!$D$2:$D$5111,$C4858,Тех_Движение!$B$2:$B$5111,"&lt;="&amp;K$3)-$F4858)))</f>
        <v/>
      </c>
      <c r="L4858" s="54">
        <f>IF(OR($B4858="",L$3&lt;$D4858+Настройки!$B$7),0,MAX(0,$E4858-MAX(0,SUMIFS(Тех_Движение!$G$2:$G$5111,Тех_Движение!$D$2:$D$5111,$C4858,Тех_Движение!$B$2:$B$5111,"&lt;="&amp;L$3)-$F4858)))</f>
        <v/>
      </c>
      <c r="M4858" s="54">
        <f>IF(OR($B4858="",M$3&lt;$D4858+Настройки!$B$7),0,MAX(0,$E4858-MAX(0,SUMIFS(Тех_Движение!$G$2:$G$5111,Тех_Движение!$D$2:$D$5111,$C4858,Тех_Движение!$B$2:$B$5111,"&lt;="&amp;M$3)-$F4858)))</f>
        <v/>
      </c>
      <c r="N4858" s="54">
        <f>IF(OR($B4858="",N$3&lt;$D4858+Настройки!$B$7),0,MAX(0,$E4858-MAX(0,SUMIFS(Тех_Движение!$G$2:$G$5111,Тех_Движение!$D$2:$D$5111,$C4858,Тех_Движение!$B$2:$B$5111,"&lt;="&amp;N$3)-$F4858)))</f>
        <v/>
      </c>
      <c r="O4858" s="54">
        <f>IF(OR($B4858="",O$3&lt;$D4858+Настройки!$B$7),0,MAX(0,$E4858-MAX(0,SUMIFS(Тех_Движение!$G$2:$G$5111,Тех_Движение!$D$2:$D$5111,$C4858,Тех_Движение!$B$2:$B$5111,"&lt;="&amp;O$3)-$F4858)))</f>
        <v/>
      </c>
      <c r="P4858" s="54">
        <f>IF(OR($B4858="",P$3&lt;$D4858+Настройки!$B$7),0,MAX(0,$E4858-MAX(0,SUMIFS(Тех_Движение!$G$2:$G$5111,Тех_Движение!$D$2:$D$5111,$C4858,Тех_Движение!$B$2:$B$5111,"&lt;="&amp;P$3)-$F4858)))</f>
        <v/>
      </c>
      <c r="Q4858" s="54">
        <f>IF(OR($B4858="",Q$3&lt;$D4858+Настройки!$B$7),0,MAX(0,$E4858-MAX(0,SUMIFS(Тех_Движение!$G$2:$G$5111,Тех_Движение!$D$2:$D$5111,$C4858,Тех_Движение!$B$2:$B$5111,"&lt;="&amp;Q$3)-$F4858)))</f>
        <v/>
      </c>
      <c r="R4858" s="54">
        <f>IF($B4858="","",SUM($K4858:$Q4858))</f>
        <v/>
      </c>
      <c r="S4858" s="56">
        <f>IF($B4858="","",VLOOKUP($C4858,Настройки!$A$11:$L$17,9,FALSE))</f>
        <v/>
      </c>
      <c r="T4858" s="56">
        <f>IF($B4858="","",$R4858*$S4858)</f>
        <v/>
      </c>
    </row>
    <row r="4859">
      <c r="A4859" s="20">
        <f>Тех_Движение!$A$4856</f>
        <v/>
      </c>
      <c r="B4859" s="20">
        <f>IF(Тех_Движение!$F$4856&gt;0,Тех_Движение!$I$4856,"")</f>
        <v/>
      </c>
      <c r="C4859" s="20">
        <f>IF($B4859="","",Тех_Движение!$D$4856)</f>
        <v/>
      </c>
      <c r="D4859" s="42">
        <f>IF($B4859="","",Тех_Движение!$B$4856)</f>
        <v/>
      </c>
      <c r="E4859" s="54">
        <f>IF($B4859="","",Тех_Движение!$F$4856)</f>
        <v/>
      </c>
      <c r="F4859" s="54">
        <f>IF($B4859="","",SUMIFS($E$5:$E4858,$C$5:$C4858,$C4859))</f>
        <v/>
      </c>
      <c r="G4859" s="54">
        <f>IF($B4859="","",MAX(0,$E4859-MAX(0,SUMIFS(Тех_Движение!$G$2:$G$5111,Тех_Движение!$D$2:$D$5111,$C4859,Тех_Движение!$B$2:$B$5111,"&lt;="&amp;Настройки!$B$5-1)-$F4859)))</f>
        <v/>
      </c>
      <c r="H4859" s="54">
        <f>IF($B4859="","",IF(AND($D4859&gt;=Настройки!$B$5,$D4859&lt;=Настройки!$B$6),$E4859,0))</f>
        <v/>
      </c>
      <c r="I4859" s="54">
        <f>IF($B4859="","",$G4859+$H4859-$J4859)</f>
        <v/>
      </c>
      <c r="J4859" s="54">
        <f>IF($B4859="","",MAX(0,$E4859-MAX(0,SUMIFS(Тех_Движение!$G$2:$G$5111,Тех_Движение!$D$2:$D$5111,$C4859,Тех_Движение!$B$2:$B$5111,"&lt;="&amp;Настройки!$B$6)-$F4859)))</f>
        <v/>
      </c>
      <c r="K4859" s="54">
        <f>IF(OR($B4859="",K$3&lt;$D4859+Настройки!$B$7),0,MAX(0,$E4859-MAX(0,SUMIFS(Тех_Движение!$G$2:$G$5111,Тех_Движение!$D$2:$D$5111,$C4859,Тех_Движение!$B$2:$B$5111,"&lt;="&amp;K$3)-$F4859)))</f>
        <v/>
      </c>
      <c r="L4859" s="54">
        <f>IF(OR($B4859="",L$3&lt;$D4859+Настройки!$B$7),0,MAX(0,$E4859-MAX(0,SUMIFS(Тех_Движение!$G$2:$G$5111,Тех_Движение!$D$2:$D$5111,$C4859,Тех_Движение!$B$2:$B$5111,"&lt;="&amp;L$3)-$F4859)))</f>
        <v/>
      </c>
      <c r="M4859" s="54">
        <f>IF(OR($B4859="",M$3&lt;$D4859+Настройки!$B$7),0,MAX(0,$E4859-MAX(0,SUMIFS(Тех_Движение!$G$2:$G$5111,Тех_Движение!$D$2:$D$5111,$C4859,Тех_Движение!$B$2:$B$5111,"&lt;="&amp;M$3)-$F4859)))</f>
        <v/>
      </c>
      <c r="N4859" s="54">
        <f>IF(OR($B4859="",N$3&lt;$D4859+Настройки!$B$7),0,MAX(0,$E4859-MAX(0,SUMIFS(Тех_Движение!$G$2:$G$5111,Тех_Движение!$D$2:$D$5111,$C4859,Тех_Движение!$B$2:$B$5111,"&lt;="&amp;N$3)-$F4859)))</f>
        <v/>
      </c>
      <c r="O4859" s="54">
        <f>IF(OR($B4859="",O$3&lt;$D4859+Настройки!$B$7),0,MAX(0,$E4859-MAX(0,SUMIFS(Тех_Движение!$G$2:$G$5111,Тех_Движение!$D$2:$D$5111,$C4859,Тех_Движение!$B$2:$B$5111,"&lt;="&amp;O$3)-$F4859)))</f>
        <v/>
      </c>
      <c r="P4859" s="54">
        <f>IF(OR($B4859="",P$3&lt;$D4859+Настройки!$B$7),0,MAX(0,$E4859-MAX(0,SUMIFS(Тех_Движение!$G$2:$G$5111,Тех_Движение!$D$2:$D$5111,$C4859,Тех_Движение!$B$2:$B$5111,"&lt;="&amp;P$3)-$F4859)))</f>
        <v/>
      </c>
      <c r="Q4859" s="54">
        <f>IF(OR($B4859="",Q$3&lt;$D4859+Настройки!$B$7),0,MAX(0,$E4859-MAX(0,SUMIFS(Тех_Движение!$G$2:$G$5111,Тех_Движение!$D$2:$D$5111,$C4859,Тех_Движение!$B$2:$B$5111,"&lt;="&amp;Q$3)-$F4859)))</f>
        <v/>
      </c>
      <c r="R4859" s="54">
        <f>IF($B4859="","",SUM($K4859:$Q4859))</f>
        <v/>
      </c>
      <c r="S4859" s="56">
        <f>IF($B4859="","",VLOOKUP($C4859,Настройки!$A$11:$L$17,9,FALSE))</f>
        <v/>
      </c>
      <c r="T4859" s="56">
        <f>IF($B4859="","",$R4859*$S4859)</f>
        <v/>
      </c>
    </row>
    <row r="4860">
      <c r="A4860" s="20">
        <f>Тех_Движение!$A$4857</f>
        <v/>
      </c>
      <c r="B4860" s="20">
        <f>IF(Тех_Движение!$F$4857&gt;0,Тех_Движение!$I$4857,"")</f>
        <v/>
      </c>
      <c r="C4860" s="20">
        <f>IF($B4860="","",Тех_Движение!$D$4857)</f>
        <v/>
      </c>
      <c r="D4860" s="42">
        <f>IF($B4860="","",Тех_Движение!$B$4857)</f>
        <v/>
      </c>
      <c r="E4860" s="54">
        <f>IF($B4860="","",Тех_Движение!$F$4857)</f>
        <v/>
      </c>
      <c r="F4860" s="54">
        <f>IF($B4860="","",SUMIFS($E$5:$E4859,$C$5:$C4859,$C4860))</f>
        <v/>
      </c>
      <c r="G4860" s="54">
        <f>IF($B4860="","",MAX(0,$E4860-MAX(0,SUMIFS(Тех_Движение!$G$2:$G$5111,Тех_Движение!$D$2:$D$5111,$C4860,Тех_Движение!$B$2:$B$5111,"&lt;="&amp;Настройки!$B$5-1)-$F4860)))</f>
        <v/>
      </c>
      <c r="H4860" s="54">
        <f>IF($B4860="","",IF(AND($D4860&gt;=Настройки!$B$5,$D4860&lt;=Настройки!$B$6),$E4860,0))</f>
        <v/>
      </c>
      <c r="I4860" s="54">
        <f>IF($B4860="","",$G4860+$H4860-$J4860)</f>
        <v/>
      </c>
      <c r="J4860" s="54">
        <f>IF($B4860="","",MAX(0,$E4860-MAX(0,SUMIFS(Тех_Движение!$G$2:$G$5111,Тех_Движение!$D$2:$D$5111,$C4860,Тех_Движение!$B$2:$B$5111,"&lt;="&amp;Настройки!$B$6)-$F4860)))</f>
        <v/>
      </c>
      <c r="K4860" s="54">
        <f>IF(OR($B4860="",K$3&lt;$D4860+Настройки!$B$7),0,MAX(0,$E4860-MAX(0,SUMIFS(Тех_Движение!$G$2:$G$5111,Тех_Движение!$D$2:$D$5111,$C4860,Тех_Движение!$B$2:$B$5111,"&lt;="&amp;K$3)-$F4860)))</f>
        <v/>
      </c>
      <c r="L4860" s="54">
        <f>IF(OR($B4860="",L$3&lt;$D4860+Настройки!$B$7),0,MAX(0,$E4860-MAX(0,SUMIFS(Тех_Движение!$G$2:$G$5111,Тех_Движение!$D$2:$D$5111,$C4860,Тех_Движение!$B$2:$B$5111,"&lt;="&amp;L$3)-$F4860)))</f>
        <v/>
      </c>
      <c r="M4860" s="54">
        <f>IF(OR($B4860="",M$3&lt;$D4860+Настройки!$B$7),0,MAX(0,$E4860-MAX(0,SUMIFS(Тех_Движение!$G$2:$G$5111,Тех_Движение!$D$2:$D$5111,$C4860,Тех_Движение!$B$2:$B$5111,"&lt;="&amp;M$3)-$F4860)))</f>
        <v/>
      </c>
      <c r="N4860" s="54">
        <f>IF(OR($B4860="",N$3&lt;$D4860+Настройки!$B$7),0,MAX(0,$E4860-MAX(0,SUMIFS(Тех_Движение!$G$2:$G$5111,Тех_Движение!$D$2:$D$5111,$C4860,Тех_Движение!$B$2:$B$5111,"&lt;="&amp;N$3)-$F4860)))</f>
        <v/>
      </c>
      <c r="O4860" s="54">
        <f>IF(OR($B4860="",O$3&lt;$D4860+Настройки!$B$7),0,MAX(0,$E4860-MAX(0,SUMIFS(Тех_Движение!$G$2:$G$5111,Тех_Движение!$D$2:$D$5111,$C4860,Тех_Движение!$B$2:$B$5111,"&lt;="&amp;O$3)-$F4860)))</f>
        <v/>
      </c>
      <c r="P4860" s="54">
        <f>IF(OR($B4860="",P$3&lt;$D4860+Настройки!$B$7),0,MAX(0,$E4860-MAX(0,SUMIFS(Тех_Движение!$G$2:$G$5111,Тех_Движение!$D$2:$D$5111,$C4860,Тех_Движение!$B$2:$B$5111,"&lt;="&amp;P$3)-$F4860)))</f>
        <v/>
      </c>
      <c r="Q4860" s="54">
        <f>IF(OR($B4860="",Q$3&lt;$D4860+Настройки!$B$7),0,MAX(0,$E4860-MAX(0,SUMIFS(Тех_Движение!$G$2:$G$5111,Тех_Движение!$D$2:$D$5111,$C4860,Тех_Движение!$B$2:$B$5111,"&lt;="&amp;Q$3)-$F4860)))</f>
        <v/>
      </c>
      <c r="R4860" s="54">
        <f>IF($B4860="","",SUM($K4860:$Q4860))</f>
        <v/>
      </c>
      <c r="S4860" s="56">
        <f>IF($B4860="","",VLOOKUP($C4860,Настройки!$A$11:$L$17,9,FALSE))</f>
        <v/>
      </c>
      <c r="T4860" s="56">
        <f>IF($B4860="","",$R4860*$S4860)</f>
        <v/>
      </c>
    </row>
    <row r="4861">
      <c r="A4861" s="20">
        <f>Тех_Движение!$A$4858</f>
        <v/>
      </c>
      <c r="B4861" s="20">
        <f>IF(Тех_Движение!$F$4858&gt;0,Тех_Движение!$I$4858,"")</f>
        <v/>
      </c>
      <c r="C4861" s="20">
        <f>IF($B4861="","",Тех_Движение!$D$4858)</f>
        <v/>
      </c>
      <c r="D4861" s="42">
        <f>IF($B4861="","",Тех_Движение!$B$4858)</f>
        <v/>
      </c>
      <c r="E4861" s="54">
        <f>IF($B4861="","",Тех_Движение!$F$4858)</f>
        <v/>
      </c>
      <c r="F4861" s="54">
        <f>IF($B4861="","",SUMIFS($E$5:$E4860,$C$5:$C4860,$C4861))</f>
        <v/>
      </c>
      <c r="G4861" s="54">
        <f>IF($B4861="","",MAX(0,$E4861-MAX(0,SUMIFS(Тех_Движение!$G$2:$G$5111,Тех_Движение!$D$2:$D$5111,$C4861,Тех_Движение!$B$2:$B$5111,"&lt;="&amp;Настройки!$B$5-1)-$F4861)))</f>
        <v/>
      </c>
      <c r="H4861" s="54">
        <f>IF($B4861="","",IF(AND($D4861&gt;=Настройки!$B$5,$D4861&lt;=Настройки!$B$6),$E4861,0))</f>
        <v/>
      </c>
      <c r="I4861" s="54">
        <f>IF($B4861="","",$G4861+$H4861-$J4861)</f>
        <v/>
      </c>
      <c r="J4861" s="54">
        <f>IF($B4861="","",MAX(0,$E4861-MAX(0,SUMIFS(Тех_Движение!$G$2:$G$5111,Тех_Движение!$D$2:$D$5111,$C4861,Тех_Движение!$B$2:$B$5111,"&lt;="&amp;Настройки!$B$6)-$F4861)))</f>
        <v/>
      </c>
      <c r="K4861" s="54">
        <f>IF(OR($B4861="",K$3&lt;$D4861+Настройки!$B$7),0,MAX(0,$E4861-MAX(0,SUMIFS(Тех_Движение!$G$2:$G$5111,Тех_Движение!$D$2:$D$5111,$C4861,Тех_Движение!$B$2:$B$5111,"&lt;="&amp;K$3)-$F4861)))</f>
        <v/>
      </c>
      <c r="L4861" s="54">
        <f>IF(OR($B4861="",L$3&lt;$D4861+Настройки!$B$7),0,MAX(0,$E4861-MAX(0,SUMIFS(Тех_Движение!$G$2:$G$5111,Тех_Движение!$D$2:$D$5111,$C4861,Тех_Движение!$B$2:$B$5111,"&lt;="&amp;L$3)-$F4861)))</f>
        <v/>
      </c>
      <c r="M4861" s="54">
        <f>IF(OR($B4861="",M$3&lt;$D4861+Настройки!$B$7),0,MAX(0,$E4861-MAX(0,SUMIFS(Тех_Движение!$G$2:$G$5111,Тех_Движение!$D$2:$D$5111,$C4861,Тех_Движение!$B$2:$B$5111,"&lt;="&amp;M$3)-$F4861)))</f>
        <v/>
      </c>
      <c r="N4861" s="54">
        <f>IF(OR($B4861="",N$3&lt;$D4861+Настройки!$B$7),0,MAX(0,$E4861-MAX(0,SUMIFS(Тех_Движение!$G$2:$G$5111,Тех_Движение!$D$2:$D$5111,$C4861,Тех_Движение!$B$2:$B$5111,"&lt;="&amp;N$3)-$F4861)))</f>
        <v/>
      </c>
      <c r="O4861" s="54">
        <f>IF(OR($B4861="",O$3&lt;$D4861+Настройки!$B$7),0,MAX(0,$E4861-MAX(0,SUMIFS(Тех_Движение!$G$2:$G$5111,Тех_Движение!$D$2:$D$5111,$C4861,Тех_Движение!$B$2:$B$5111,"&lt;="&amp;O$3)-$F4861)))</f>
        <v/>
      </c>
      <c r="P4861" s="54">
        <f>IF(OR($B4861="",P$3&lt;$D4861+Настройки!$B$7),0,MAX(0,$E4861-MAX(0,SUMIFS(Тех_Движение!$G$2:$G$5111,Тех_Движение!$D$2:$D$5111,$C4861,Тех_Движение!$B$2:$B$5111,"&lt;="&amp;P$3)-$F4861)))</f>
        <v/>
      </c>
      <c r="Q4861" s="54">
        <f>IF(OR($B4861="",Q$3&lt;$D4861+Настройки!$B$7),0,MAX(0,$E4861-MAX(0,SUMIFS(Тех_Движение!$G$2:$G$5111,Тех_Движение!$D$2:$D$5111,$C4861,Тех_Движение!$B$2:$B$5111,"&lt;="&amp;Q$3)-$F4861)))</f>
        <v/>
      </c>
      <c r="R4861" s="54">
        <f>IF($B4861="","",SUM($K4861:$Q4861))</f>
        <v/>
      </c>
      <c r="S4861" s="56">
        <f>IF($B4861="","",VLOOKUP($C4861,Настройки!$A$11:$L$17,9,FALSE))</f>
        <v/>
      </c>
      <c r="T4861" s="56">
        <f>IF($B4861="","",$R4861*$S4861)</f>
        <v/>
      </c>
    </row>
    <row r="4862">
      <c r="A4862" s="20">
        <f>Тех_Движение!$A$4859</f>
        <v/>
      </c>
      <c r="B4862" s="20">
        <f>IF(Тех_Движение!$F$4859&gt;0,Тех_Движение!$I$4859,"")</f>
        <v/>
      </c>
      <c r="C4862" s="20">
        <f>IF($B4862="","",Тех_Движение!$D$4859)</f>
        <v/>
      </c>
      <c r="D4862" s="42">
        <f>IF($B4862="","",Тех_Движение!$B$4859)</f>
        <v/>
      </c>
      <c r="E4862" s="54">
        <f>IF($B4862="","",Тех_Движение!$F$4859)</f>
        <v/>
      </c>
      <c r="F4862" s="54">
        <f>IF($B4862="","",SUMIFS($E$5:$E4861,$C$5:$C4861,$C4862))</f>
        <v/>
      </c>
      <c r="G4862" s="54">
        <f>IF($B4862="","",MAX(0,$E4862-MAX(0,SUMIFS(Тех_Движение!$G$2:$G$5111,Тех_Движение!$D$2:$D$5111,$C4862,Тех_Движение!$B$2:$B$5111,"&lt;="&amp;Настройки!$B$5-1)-$F4862)))</f>
        <v/>
      </c>
      <c r="H4862" s="54">
        <f>IF($B4862="","",IF(AND($D4862&gt;=Настройки!$B$5,$D4862&lt;=Настройки!$B$6),$E4862,0))</f>
        <v/>
      </c>
      <c r="I4862" s="54">
        <f>IF($B4862="","",$G4862+$H4862-$J4862)</f>
        <v/>
      </c>
      <c r="J4862" s="54">
        <f>IF($B4862="","",MAX(0,$E4862-MAX(0,SUMIFS(Тех_Движение!$G$2:$G$5111,Тех_Движение!$D$2:$D$5111,$C4862,Тех_Движение!$B$2:$B$5111,"&lt;="&amp;Настройки!$B$6)-$F4862)))</f>
        <v/>
      </c>
      <c r="K4862" s="54">
        <f>IF(OR($B4862="",K$3&lt;$D4862+Настройки!$B$7),0,MAX(0,$E4862-MAX(0,SUMIFS(Тех_Движение!$G$2:$G$5111,Тех_Движение!$D$2:$D$5111,$C4862,Тех_Движение!$B$2:$B$5111,"&lt;="&amp;K$3)-$F4862)))</f>
        <v/>
      </c>
      <c r="L4862" s="54">
        <f>IF(OR($B4862="",L$3&lt;$D4862+Настройки!$B$7),0,MAX(0,$E4862-MAX(0,SUMIFS(Тех_Движение!$G$2:$G$5111,Тех_Движение!$D$2:$D$5111,$C4862,Тех_Движение!$B$2:$B$5111,"&lt;="&amp;L$3)-$F4862)))</f>
        <v/>
      </c>
      <c r="M4862" s="54">
        <f>IF(OR($B4862="",M$3&lt;$D4862+Настройки!$B$7),0,MAX(0,$E4862-MAX(0,SUMIFS(Тех_Движение!$G$2:$G$5111,Тех_Движение!$D$2:$D$5111,$C4862,Тех_Движение!$B$2:$B$5111,"&lt;="&amp;M$3)-$F4862)))</f>
        <v/>
      </c>
      <c r="N4862" s="54">
        <f>IF(OR($B4862="",N$3&lt;$D4862+Настройки!$B$7),0,MAX(0,$E4862-MAX(0,SUMIFS(Тех_Движение!$G$2:$G$5111,Тех_Движение!$D$2:$D$5111,$C4862,Тех_Движение!$B$2:$B$5111,"&lt;="&amp;N$3)-$F4862)))</f>
        <v/>
      </c>
      <c r="O4862" s="54">
        <f>IF(OR($B4862="",O$3&lt;$D4862+Настройки!$B$7),0,MAX(0,$E4862-MAX(0,SUMIFS(Тех_Движение!$G$2:$G$5111,Тех_Движение!$D$2:$D$5111,$C4862,Тех_Движение!$B$2:$B$5111,"&lt;="&amp;O$3)-$F4862)))</f>
        <v/>
      </c>
      <c r="P4862" s="54">
        <f>IF(OR($B4862="",P$3&lt;$D4862+Настройки!$B$7),0,MAX(0,$E4862-MAX(0,SUMIFS(Тех_Движение!$G$2:$G$5111,Тех_Движение!$D$2:$D$5111,$C4862,Тех_Движение!$B$2:$B$5111,"&lt;="&amp;P$3)-$F4862)))</f>
        <v/>
      </c>
      <c r="Q4862" s="54">
        <f>IF(OR($B4862="",Q$3&lt;$D4862+Настройки!$B$7),0,MAX(0,$E4862-MAX(0,SUMIFS(Тех_Движение!$G$2:$G$5111,Тех_Движение!$D$2:$D$5111,$C4862,Тех_Движение!$B$2:$B$5111,"&lt;="&amp;Q$3)-$F4862)))</f>
        <v/>
      </c>
      <c r="R4862" s="54">
        <f>IF($B4862="","",SUM($K4862:$Q4862))</f>
        <v/>
      </c>
      <c r="S4862" s="56">
        <f>IF($B4862="","",VLOOKUP($C4862,Настройки!$A$11:$L$17,9,FALSE))</f>
        <v/>
      </c>
      <c r="T4862" s="56">
        <f>IF($B4862="","",$R4862*$S4862)</f>
        <v/>
      </c>
    </row>
    <row r="4863">
      <c r="A4863" s="20">
        <f>Тех_Движение!$A$4860</f>
        <v/>
      </c>
      <c r="B4863" s="20">
        <f>IF(Тех_Движение!$F$4860&gt;0,Тех_Движение!$I$4860,"")</f>
        <v/>
      </c>
      <c r="C4863" s="20">
        <f>IF($B4863="","",Тех_Движение!$D$4860)</f>
        <v/>
      </c>
      <c r="D4863" s="42">
        <f>IF($B4863="","",Тех_Движение!$B$4860)</f>
        <v/>
      </c>
      <c r="E4863" s="54">
        <f>IF($B4863="","",Тех_Движение!$F$4860)</f>
        <v/>
      </c>
      <c r="F4863" s="54">
        <f>IF($B4863="","",SUMIFS($E$5:$E4862,$C$5:$C4862,$C4863))</f>
        <v/>
      </c>
      <c r="G4863" s="54">
        <f>IF($B4863="","",MAX(0,$E4863-MAX(0,SUMIFS(Тех_Движение!$G$2:$G$5111,Тех_Движение!$D$2:$D$5111,$C4863,Тех_Движение!$B$2:$B$5111,"&lt;="&amp;Настройки!$B$5-1)-$F4863)))</f>
        <v/>
      </c>
      <c r="H4863" s="54">
        <f>IF($B4863="","",IF(AND($D4863&gt;=Настройки!$B$5,$D4863&lt;=Настройки!$B$6),$E4863,0))</f>
        <v/>
      </c>
      <c r="I4863" s="54">
        <f>IF($B4863="","",$G4863+$H4863-$J4863)</f>
        <v/>
      </c>
      <c r="J4863" s="54">
        <f>IF($B4863="","",MAX(0,$E4863-MAX(0,SUMIFS(Тех_Движение!$G$2:$G$5111,Тех_Движение!$D$2:$D$5111,$C4863,Тех_Движение!$B$2:$B$5111,"&lt;="&amp;Настройки!$B$6)-$F4863)))</f>
        <v/>
      </c>
      <c r="K4863" s="54">
        <f>IF(OR($B4863="",K$3&lt;$D4863+Настройки!$B$7),0,MAX(0,$E4863-MAX(0,SUMIFS(Тех_Движение!$G$2:$G$5111,Тех_Движение!$D$2:$D$5111,$C4863,Тех_Движение!$B$2:$B$5111,"&lt;="&amp;K$3)-$F4863)))</f>
        <v/>
      </c>
      <c r="L4863" s="54">
        <f>IF(OR($B4863="",L$3&lt;$D4863+Настройки!$B$7),0,MAX(0,$E4863-MAX(0,SUMIFS(Тех_Движение!$G$2:$G$5111,Тех_Движение!$D$2:$D$5111,$C4863,Тех_Движение!$B$2:$B$5111,"&lt;="&amp;L$3)-$F4863)))</f>
        <v/>
      </c>
      <c r="M4863" s="54">
        <f>IF(OR($B4863="",M$3&lt;$D4863+Настройки!$B$7),0,MAX(0,$E4863-MAX(0,SUMIFS(Тех_Движение!$G$2:$G$5111,Тех_Движение!$D$2:$D$5111,$C4863,Тех_Движение!$B$2:$B$5111,"&lt;="&amp;M$3)-$F4863)))</f>
        <v/>
      </c>
      <c r="N4863" s="54">
        <f>IF(OR($B4863="",N$3&lt;$D4863+Настройки!$B$7),0,MAX(0,$E4863-MAX(0,SUMIFS(Тех_Движение!$G$2:$G$5111,Тех_Движение!$D$2:$D$5111,$C4863,Тех_Движение!$B$2:$B$5111,"&lt;="&amp;N$3)-$F4863)))</f>
        <v/>
      </c>
      <c r="O4863" s="54">
        <f>IF(OR($B4863="",O$3&lt;$D4863+Настройки!$B$7),0,MAX(0,$E4863-MAX(0,SUMIFS(Тех_Движение!$G$2:$G$5111,Тех_Движение!$D$2:$D$5111,$C4863,Тех_Движение!$B$2:$B$5111,"&lt;="&amp;O$3)-$F4863)))</f>
        <v/>
      </c>
      <c r="P4863" s="54">
        <f>IF(OR($B4863="",P$3&lt;$D4863+Настройки!$B$7),0,MAX(0,$E4863-MAX(0,SUMIFS(Тех_Движение!$G$2:$G$5111,Тех_Движение!$D$2:$D$5111,$C4863,Тех_Движение!$B$2:$B$5111,"&lt;="&amp;P$3)-$F4863)))</f>
        <v/>
      </c>
      <c r="Q4863" s="54">
        <f>IF(OR($B4863="",Q$3&lt;$D4863+Настройки!$B$7),0,MAX(0,$E4863-MAX(0,SUMIFS(Тех_Движение!$G$2:$G$5111,Тех_Движение!$D$2:$D$5111,$C4863,Тех_Движение!$B$2:$B$5111,"&lt;="&amp;Q$3)-$F4863)))</f>
        <v/>
      </c>
      <c r="R4863" s="54">
        <f>IF($B4863="","",SUM($K4863:$Q4863))</f>
        <v/>
      </c>
      <c r="S4863" s="56">
        <f>IF($B4863="","",VLOOKUP($C4863,Настройки!$A$11:$L$17,9,FALSE))</f>
        <v/>
      </c>
      <c r="T4863" s="56">
        <f>IF($B4863="","",$R4863*$S4863)</f>
        <v/>
      </c>
    </row>
    <row r="4864">
      <c r="A4864" s="20">
        <f>Тех_Движение!$A$4861</f>
        <v/>
      </c>
      <c r="B4864" s="20">
        <f>IF(Тех_Движение!$F$4861&gt;0,Тех_Движение!$I$4861,"")</f>
        <v/>
      </c>
      <c r="C4864" s="20">
        <f>IF($B4864="","",Тех_Движение!$D$4861)</f>
        <v/>
      </c>
      <c r="D4864" s="42">
        <f>IF($B4864="","",Тех_Движение!$B$4861)</f>
        <v/>
      </c>
      <c r="E4864" s="54">
        <f>IF($B4864="","",Тех_Движение!$F$4861)</f>
        <v/>
      </c>
      <c r="F4864" s="54">
        <f>IF($B4864="","",SUMIFS($E$5:$E4863,$C$5:$C4863,$C4864))</f>
        <v/>
      </c>
      <c r="G4864" s="54">
        <f>IF($B4864="","",MAX(0,$E4864-MAX(0,SUMIFS(Тех_Движение!$G$2:$G$5111,Тех_Движение!$D$2:$D$5111,$C4864,Тех_Движение!$B$2:$B$5111,"&lt;="&amp;Настройки!$B$5-1)-$F4864)))</f>
        <v/>
      </c>
      <c r="H4864" s="54">
        <f>IF($B4864="","",IF(AND($D4864&gt;=Настройки!$B$5,$D4864&lt;=Настройки!$B$6),$E4864,0))</f>
        <v/>
      </c>
      <c r="I4864" s="54">
        <f>IF($B4864="","",$G4864+$H4864-$J4864)</f>
        <v/>
      </c>
      <c r="J4864" s="54">
        <f>IF($B4864="","",MAX(0,$E4864-MAX(0,SUMIFS(Тех_Движение!$G$2:$G$5111,Тех_Движение!$D$2:$D$5111,$C4864,Тех_Движение!$B$2:$B$5111,"&lt;="&amp;Настройки!$B$6)-$F4864)))</f>
        <v/>
      </c>
      <c r="K4864" s="54">
        <f>IF(OR($B4864="",K$3&lt;$D4864+Настройки!$B$7),0,MAX(0,$E4864-MAX(0,SUMIFS(Тех_Движение!$G$2:$G$5111,Тех_Движение!$D$2:$D$5111,$C4864,Тех_Движение!$B$2:$B$5111,"&lt;="&amp;K$3)-$F4864)))</f>
        <v/>
      </c>
      <c r="L4864" s="54">
        <f>IF(OR($B4864="",L$3&lt;$D4864+Настройки!$B$7),0,MAX(0,$E4864-MAX(0,SUMIFS(Тех_Движение!$G$2:$G$5111,Тех_Движение!$D$2:$D$5111,$C4864,Тех_Движение!$B$2:$B$5111,"&lt;="&amp;L$3)-$F4864)))</f>
        <v/>
      </c>
      <c r="M4864" s="54">
        <f>IF(OR($B4864="",M$3&lt;$D4864+Настройки!$B$7),0,MAX(0,$E4864-MAX(0,SUMIFS(Тех_Движение!$G$2:$G$5111,Тех_Движение!$D$2:$D$5111,$C4864,Тех_Движение!$B$2:$B$5111,"&lt;="&amp;M$3)-$F4864)))</f>
        <v/>
      </c>
      <c r="N4864" s="54">
        <f>IF(OR($B4864="",N$3&lt;$D4864+Настройки!$B$7),0,MAX(0,$E4864-MAX(0,SUMIFS(Тех_Движение!$G$2:$G$5111,Тех_Движение!$D$2:$D$5111,$C4864,Тех_Движение!$B$2:$B$5111,"&lt;="&amp;N$3)-$F4864)))</f>
        <v/>
      </c>
      <c r="O4864" s="54">
        <f>IF(OR($B4864="",O$3&lt;$D4864+Настройки!$B$7),0,MAX(0,$E4864-MAX(0,SUMIFS(Тех_Движение!$G$2:$G$5111,Тех_Движение!$D$2:$D$5111,$C4864,Тех_Движение!$B$2:$B$5111,"&lt;="&amp;O$3)-$F4864)))</f>
        <v/>
      </c>
      <c r="P4864" s="54">
        <f>IF(OR($B4864="",P$3&lt;$D4864+Настройки!$B$7),0,MAX(0,$E4864-MAX(0,SUMIFS(Тех_Движение!$G$2:$G$5111,Тех_Движение!$D$2:$D$5111,$C4864,Тех_Движение!$B$2:$B$5111,"&lt;="&amp;P$3)-$F4864)))</f>
        <v/>
      </c>
      <c r="Q4864" s="54">
        <f>IF(OR($B4864="",Q$3&lt;$D4864+Настройки!$B$7),0,MAX(0,$E4864-MAX(0,SUMIFS(Тех_Движение!$G$2:$G$5111,Тех_Движение!$D$2:$D$5111,$C4864,Тех_Движение!$B$2:$B$5111,"&lt;="&amp;Q$3)-$F4864)))</f>
        <v/>
      </c>
      <c r="R4864" s="54">
        <f>IF($B4864="","",SUM($K4864:$Q4864))</f>
        <v/>
      </c>
      <c r="S4864" s="56">
        <f>IF($B4864="","",VLOOKUP($C4864,Настройки!$A$11:$L$17,9,FALSE))</f>
        <v/>
      </c>
      <c r="T4864" s="56">
        <f>IF($B4864="","",$R4864*$S4864)</f>
        <v/>
      </c>
    </row>
    <row r="4865">
      <c r="A4865" s="20">
        <f>Тех_Движение!$A$4862</f>
        <v/>
      </c>
      <c r="B4865" s="20">
        <f>IF(Тех_Движение!$F$4862&gt;0,Тех_Движение!$I$4862,"")</f>
        <v/>
      </c>
      <c r="C4865" s="20">
        <f>IF($B4865="","",Тех_Движение!$D$4862)</f>
        <v/>
      </c>
      <c r="D4865" s="42">
        <f>IF($B4865="","",Тех_Движение!$B$4862)</f>
        <v/>
      </c>
      <c r="E4865" s="54">
        <f>IF($B4865="","",Тех_Движение!$F$4862)</f>
        <v/>
      </c>
      <c r="F4865" s="54">
        <f>IF($B4865="","",SUMIFS($E$5:$E4864,$C$5:$C4864,$C4865))</f>
        <v/>
      </c>
      <c r="G4865" s="54">
        <f>IF($B4865="","",MAX(0,$E4865-MAX(0,SUMIFS(Тех_Движение!$G$2:$G$5111,Тех_Движение!$D$2:$D$5111,$C4865,Тех_Движение!$B$2:$B$5111,"&lt;="&amp;Настройки!$B$5-1)-$F4865)))</f>
        <v/>
      </c>
      <c r="H4865" s="54">
        <f>IF($B4865="","",IF(AND($D4865&gt;=Настройки!$B$5,$D4865&lt;=Настройки!$B$6),$E4865,0))</f>
        <v/>
      </c>
      <c r="I4865" s="54">
        <f>IF($B4865="","",$G4865+$H4865-$J4865)</f>
        <v/>
      </c>
      <c r="J4865" s="54">
        <f>IF($B4865="","",MAX(0,$E4865-MAX(0,SUMIFS(Тех_Движение!$G$2:$G$5111,Тех_Движение!$D$2:$D$5111,$C4865,Тех_Движение!$B$2:$B$5111,"&lt;="&amp;Настройки!$B$6)-$F4865)))</f>
        <v/>
      </c>
      <c r="K4865" s="54">
        <f>IF(OR($B4865="",K$3&lt;$D4865+Настройки!$B$7),0,MAX(0,$E4865-MAX(0,SUMIFS(Тех_Движение!$G$2:$G$5111,Тех_Движение!$D$2:$D$5111,$C4865,Тех_Движение!$B$2:$B$5111,"&lt;="&amp;K$3)-$F4865)))</f>
        <v/>
      </c>
      <c r="L4865" s="54">
        <f>IF(OR($B4865="",L$3&lt;$D4865+Настройки!$B$7),0,MAX(0,$E4865-MAX(0,SUMIFS(Тех_Движение!$G$2:$G$5111,Тех_Движение!$D$2:$D$5111,$C4865,Тех_Движение!$B$2:$B$5111,"&lt;="&amp;L$3)-$F4865)))</f>
        <v/>
      </c>
      <c r="M4865" s="54">
        <f>IF(OR($B4865="",M$3&lt;$D4865+Настройки!$B$7),0,MAX(0,$E4865-MAX(0,SUMIFS(Тех_Движение!$G$2:$G$5111,Тех_Движение!$D$2:$D$5111,$C4865,Тех_Движение!$B$2:$B$5111,"&lt;="&amp;M$3)-$F4865)))</f>
        <v/>
      </c>
      <c r="N4865" s="54">
        <f>IF(OR($B4865="",N$3&lt;$D4865+Настройки!$B$7),0,MAX(0,$E4865-MAX(0,SUMIFS(Тех_Движение!$G$2:$G$5111,Тех_Движение!$D$2:$D$5111,$C4865,Тех_Движение!$B$2:$B$5111,"&lt;="&amp;N$3)-$F4865)))</f>
        <v/>
      </c>
      <c r="O4865" s="54">
        <f>IF(OR($B4865="",O$3&lt;$D4865+Настройки!$B$7),0,MAX(0,$E4865-MAX(0,SUMIFS(Тех_Движение!$G$2:$G$5111,Тех_Движение!$D$2:$D$5111,$C4865,Тех_Движение!$B$2:$B$5111,"&lt;="&amp;O$3)-$F4865)))</f>
        <v/>
      </c>
      <c r="P4865" s="54">
        <f>IF(OR($B4865="",P$3&lt;$D4865+Настройки!$B$7),0,MAX(0,$E4865-MAX(0,SUMIFS(Тех_Движение!$G$2:$G$5111,Тех_Движение!$D$2:$D$5111,$C4865,Тех_Движение!$B$2:$B$5111,"&lt;="&amp;P$3)-$F4865)))</f>
        <v/>
      </c>
      <c r="Q4865" s="54">
        <f>IF(OR($B4865="",Q$3&lt;$D4865+Настройки!$B$7),0,MAX(0,$E4865-MAX(0,SUMIFS(Тех_Движение!$G$2:$G$5111,Тех_Движение!$D$2:$D$5111,$C4865,Тех_Движение!$B$2:$B$5111,"&lt;="&amp;Q$3)-$F4865)))</f>
        <v/>
      </c>
      <c r="R4865" s="54">
        <f>IF($B4865="","",SUM($K4865:$Q4865))</f>
        <v/>
      </c>
      <c r="S4865" s="56">
        <f>IF($B4865="","",VLOOKUP($C4865,Настройки!$A$11:$L$17,9,FALSE))</f>
        <v/>
      </c>
      <c r="T4865" s="56">
        <f>IF($B4865="","",$R4865*$S4865)</f>
        <v/>
      </c>
    </row>
    <row r="4866">
      <c r="A4866" s="20">
        <f>Тех_Движение!$A$4863</f>
        <v/>
      </c>
      <c r="B4866" s="20">
        <f>IF(Тех_Движение!$F$4863&gt;0,Тех_Движение!$I$4863,"")</f>
        <v/>
      </c>
      <c r="C4866" s="20">
        <f>IF($B4866="","",Тех_Движение!$D$4863)</f>
        <v/>
      </c>
      <c r="D4866" s="42">
        <f>IF($B4866="","",Тех_Движение!$B$4863)</f>
        <v/>
      </c>
      <c r="E4866" s="54">
        <f>IF($B4866="","",Тех_Движение!$F$4863)</f>
        <v/>
      </c>
      <c r="F4866" s="54">
        <f>IF($B4866="","",SUMIFS($E$5:$E4865,$C$5:$C4865,$C4866))</f>
        <v/>
      </c>
      <c r="G4866" s="54">
        <f>IF($B4866="","",MAX(0,$E4866-MAX(0,SUMIFS(Тех_Движение!$G$2:$G$5111,Тех_Движение!$D$2:$D$5111,$C4866,Тех_Движение!$B$2:$B$5111,"&lt;="&amp;Настройки!$B$5-1)-$F4866)))</f>
        <v/>
      </c>
      <c r="H4866" s="54">
        <f>IF($B4866="","",IF(AND($D4866&gt;=Настройки!$B$5,$D4866&lt;=Настройки!$B$6),$E4866,0))</f>
        <v/>
      </c>
      <c r="I4866" s="54">
        <f>IF($B4866="","",$G4866+$H4866-$J4866)</f>
        <v/>
      </c>
      <c r="J4866" s="54">
        <f>IF($B4866="","",MAX(0,$E4866-MAX(0,SUMIFS(Тех_Движение!$G$2:$G$5111,Тех_Движение!$D$2:$D$5111,$C4866,Тех_Движение!$B$2:$B$5111,"&lt;="&amp;Настройки!$B$6)-$F4866)))</f>
        <v/>
      </c>
      <c r="K4866" s="54">
        <f>IF(OR($B4866="",K$3&lt;$D4866+Настройки!$B$7),0,MAX(0,$E4866-MAX(0,SUMIFS(Тех_Движение!$G$2:$G$5111,Тех_Движение!$D$2:$D$5111,$C4866,Тех_Движение!$B$2:$B$5111,"&lt;="&amp;K$3)-$F4866)))</f>
        <v/>
      </c>
      <c r="L4866" s="54">
        <f>IF(OR($B4866="",L$3&lt;$D4866+Настройки!$B$7),0,MAX(0,$E4866-MAX(0,SUMIFS(Тех_Движение!$G$2:$G$5111,Тех_Движение!$D$2:$D$5111,$C4866,Тех_Движение!$B$2:$B$5111,"&lt;="&amp;L$3)-$F4866)))</f>
        <v/>
      </c>
      <c r="M4866" s="54">
        <f>IF(OR($B4866="",M$3&lt;$D4866+Настройки!$B$7),0,MAX(0,$E4866-MAX(0,SUMIFS(Тех_Движение!$G$2:$G$5111,Тех_Движение!$D$2:$D$5111,$C4866,Тех_Движение!$B$2:$B$5111,"&lt;="&amp;M$3)-$F4866)))</f>
        <v/>
      </c>
      <c r="N4866" s="54">
        <f>IF(OR($B4866="",N$3&lt;$D4866+Настройки!$B$7),0,MAX(0,$E4866-MAX(0,SUMIFS(Тех_Движение!$G$2:$G$5111,Тех_Движение!$D$2:$D$5111,$C4866,Тех_Движение!$B$2:$B$5111,"&lt;="&amp;N$3)-$F4866)))</f>
        <v/>
      </c>
      <c r="O4866" s="54">
        <f>IF(OR($B4866="",O$3&lt;$D4866+Настройки!$B$7),0,MAX(0,$E4866-MAX(0,SUMIFS(Тех_Движение!$G$2:$G$5111,Тех_Движение!$D$2:$D$5111,$C4866,Тех_Движение!$B$2:$B$5111,"&lt;="&amp;O$3)-$F4866)))</f>
        <v/>
      </c>
      <c r="P4866" s="54">
        <f>IF(OR($B4866="",P$3&lt;$D4866+Настройки!$B$7),0,MAX(0,$E4866-MAX(0,SUMIFS(Тех_Движение!$G$2:$G$5111,Тех_Движение!$D$2:$D$5111,$C4866,Тех_Движение!$B$2:$B$5111,"&lt;="&amp;P$3)-$F4866)))</f>
        <v/>
      </c>
      <c r="Q4866" s="54">
        <f>IF(OR($B4866="",Q$3&lt;$D4866+Настройки!$B$7),0,MAX(0,$E4866-MAX(0,SUMIFS(Тех_Движение!$G$2:$G$5111,Тех_Движение!$D$2:$D$5111,$C4866,Тех_Движение!$B$2:$B$5111,"&lt;="&amp;Q$3)-$F4866)))</f>
        <v/>
      </c>
      <c r="R4866" s="54">
        <f>IF($B4866="","",SUM($K4866:$Q4866))</f>
        <v/>
      </c>
      <c r="S4866" s="56">
        <f>IF($B4866="","",VLOOKUP($C4866,Настройки!$A$11:$L$17,9,FALSE))</f>
        <v/>
      </c>
      <c r="T4866" s="56">
        <f>IF($B4866="","",$R4866*$S4866)</f>
        <v/>
      </c>
    </row>
    <row r="4867">
      <c r="A4867" s="20">
        <f>Тех_Движение!$A$4864</f>
        <v/>
      </c>
      <c r="B4867" s="20">
        <f>IF(Тех_Движение!$F$4864&gt;0,Тех_Движение!$I$4864,"")</f>
        <v/>
      </c>
      <c r="C4867" s="20">
        <f>IF($B4867="","",Тех_Движение!$D$4864)</f>
        <v/>
      </c>
      <c r="D4867" s="42">
        <f>IF($B4867="","",Тех_Движение!$B$4864)</f>
        <v/>
      </c>
      <c r="E4867" s="54">
        <f>IF($B4867="","",Тех_Движение!$F$4864)</f>
        <v/>
      </c>
      <c r="F4867" s="54">
        <f>IF($B4867="","",SUMIFS($E$5:$E4866,$C$5:$C4866,$C4867))</f>
        <v/>
      </c>
      <c r="G4867" s="54">
        <f>IF($B4867="","",MAX(0,$E4867-MAX(0,SUMIFS(Тех_Движение!$G$2:$G$5111,Тех_Движение!$D$2:$D$5111,$C4867,Тех_Движение!$B$2:$B$5111,"&lt;="&amp;Настройки!$B$5-1)-$F4867)))</f>
        <v/>
      </c>
      <c r="H4867" s="54">
        <f>IF($B4867="","",IF(AND($D4867&gt;=Настройки!$B$5,$D4867&lt;=Настройки!$B$6),$E4867,0))</f>
        <v/>
      </c>
      <c r="I4867" s="54">
        <f>IF($B4867="","",$G4867+$H4867-$J4867)</f>
        <v/>
      </c>
      <c r="J4867" s="54">
        <f>IF($B4867="","",MAX(0,$E4867-MAX(0,SUMIFS(Тех_Движение!$G$2:$G$5111,Тех_Движение!$D$2:$D$5111,$C4867,Тех_Движение!$B$2:$B$5111,"&lt;="&amp;Настройки!$B$6)-$F4867)))</f>
        <v/>
      </c>
      <c r="K4867" s="54">
        <f>IF(OR($B4867="",K$3&lt;$D4867+Настройки!$B$7),0,MAX(0,$E4867-MAX(0,SUMIFS(Тех_Движение!$G$2:$G$5111,Тех_Движение!$D$2:$D$5111,$C4867,Тех_Движение!$B$2:$B$5111,"&lt;="&amp;K$3)-$F4867)))</f>
        <v/>
      </c>
      <c r="L4867" s="54">
        <f>IF(OR($B4867="",L$3&lt;$D4867+Настройки!$B$7),0,MAX(0,$E4867-MAX(0,SUMIFS(Тех_Движение!$G$2:$G$5111,Тех_Движение!$D$2:$D$5111,$C4867,Тех_Движение!$B$2:$B$5111,"&lt;="&amp;L$3)-$F4867)))</f>
        <v/>
      </c>
      <c r="M4867" s="54">
        <f>IF(OR($B4867="",M$3&lt;$D4867+Настройки!$B$7),0,MAX(0,$E4867-MAX(0,SUMIFS(Тех_Движение!$G$2:$G$5111,Тех_Движение!$D$2:$D$5111,$C4867,Тех_Движение!$B$2:$B$5111,"&lt;="&amp;M$3)-$F4867)))</f>
        <v/>
      </c>
      <c r="N4867" s="54">
        <f>IF(OR($B4867="",N$3&lt;$D4867+Настройки!$B$7),0,MAX(0,$E4867-MAX(0,SUMIFS(Тех_Движение!$G$2:$G$5111,Тех_Движение!$D$2:$D$5111,$C4867,Тех_Движение!$B$2:$B$5111,"&lt;="&amp;N$3)-$F4867)))</f>
        <v/>
      </c>
      <c r="O4867" s="54">
        <f>IF(OR($B4867="",O$3&lt;$D4867+Настройки!$B$7),0,MAX(0,$E4867-MAX(0,SUMIFS(Тех_Движение!$G$2:$G$5111,Тех_Движение!$D$2:$D$5111,$C4867,Тех_Движение!$B$2:$B$5111,"&lt;="&amp;O$3)-$F4867)))</f>
        <v/>
      </c>
      <c r="P4867" s="54">
        <f>IF(OR($B4867="",P$3&lt;$D4867+Настройки!$B$7),0,MAX(0,$E4867-MAX(0,SUMIFS(Тех_Движение!$G$2:$G$5111,Тех_Движение!$D$2:$D$5111,$C4867,Тех_Движение!$B$2:$B$5111,"&lt;="&amp;P$3)-$F4867)))</f>
        <v/>
      </c>
      <c r="Q4867" s="54">
        <f>IF(OR($B4867="",Q$3&lt;$D4867+Настройки!$B$7),0,MAX(0,$E4867-MAX(0,SUMIFS(Тех_Движение!$G$2:$G$5111,Тех_Движение!$D$2:$D$5111,$C4867,Тех_Движение!$B$2:$B$5111,"&lt;="&amp;Q$3)-$F4867)))</f>
        <v/>
      </c>
      <c r="R4867" s="54">
        <f>IF($B4867="","",SUM($K4867:$Q4867))</f>
        <v/>
      </c>
      <c r="S4867" s="56">
        <f>IF($B4867="","",VLOOKUP($C4867,Настройки!$A$11:$L$17,9,FALSE))</f>
        <v/>
      </c>
      <c r="T4867" s="56">
        <f>IF($B4867="","",$R4867*$S4867)</f>
        <v/>
      </c>
    </row>
    <row r="4868">
      <c r="A4868" s="20">
        <f>Тех_Движение!$A$4865</f>
        <v/>
      </c>
      <c r="B4868" s="20">
        <f>IF(Тех_Движение!$F$4865&gt;0,Тех_Движение!$I$4865,"")</f>
        <v/>
      </c>
      <c r="C4868" s="20">
        <f>IF($B4868="","",Тех_Движение!$D$4865)</f>
        <v/>
      </c>
      <c r="D4868" s="42">
        <f>IF($B4868="","",Тех_Движение!$B$4865)</f>
        <v/>
      </c>
      <c r="E4868" s="54">
        <f>IF($B4868="","",Тех_Движение!$F$4865)</f>
        <v/>
      </c>
      <c r="F4868" s="54">
        <f>IF($B4868="","",SUMIFS($E$5:$E4867,$C$5:$C4867,$C4868))</f>
        <v/>
      </c>
      <c r="G4868" s="54">
        <f>IF($B4868="","",MAX(0,$E4868-MAX(0,SUMIFS(Тех_Движение!$G$2:$G$5111,Тех_Движение!$D$2:$D$5111,$C4868,Тех_Движение!$B$2:$B$5111,"&lt;="&amp;Настройки!$B$5-1)-$F4868)))</f>
        <v/>
      </c>
      <c r="H4868" s="54">
        <f>IF($B4868="","",IF(AND($D4868&gt;=Настройки!$B$5,$D4868&lt;=Настройки!$B$6),$E4868,0))</f>
        <v/>
      </c>
      <c r="I4868" s="54">
        <f>IF($B4868="","",$G4868+$H4868-$J4868)</f>
        <v/>
      </c>
      <c r="J4868" s="54">
        <f>IF($B4868="","",MAX(0,$E4868-MAX(0,SUMIFS(Тех_Движение!$G$2:$G$5111,Тех_Движение!$D$2:$D$5111,$C4868,Тех_Движение!$B$2:$B$5111,"&lt;="&amp;Настройки!$B$6)-$F4868)))</f>
        <v/>
      </c>
      <c r="K4868" s="54">
        <f>IF(OR($B4868="",K$3&lt;$D4868+Настройки!$B$7),0,MAX(0,$E4868-MAX(0,SUMIFS(Тех_Движение!$G$2:$G$5111,Тех_Движение!$D$2:$D$5111,$C4868,Тех_Движение!$B$2:$B$5111,"&lt;="&amp;K$3)-$F4868)))</f>
        <v/>
      </c>
      <c r="L4868" s="54">
        <f>IF(OR($B4868="",L$3&lt;$D4868+Настройки!$B$7),0,MAX(0,$E4868-MAX(0,SUMIFS(Тех_Движение!$G$2:$G$5111,Тех_Движение!$D$2:$D$5111,$C4868,Тех_Движение!$B$2:$B$5111,"&lt;="&amp;L$3)-$F4868)))</f>
        <v/>
      </c>
      <c r="M4868" s="54">
        <f>IF(OR($B4868="",M$3&lt;$D4868+Настройки!$B$7),0,MAX(0,$E4868-MAX(0,SUMIFS(Тех_Движение!$G$2:$G$5111,Тех_Движение!$D$2:$D$5111,$C4868,Тех_Движение!$B$2:$B$5111,"&lt;="&amp;M$3)-$F4868)))</f>
        <v/>
      </c>
      <c r="N4868" s="54">
        <f>IF(OR($B4868="",N$3&lt;$D4868+Настройки!$B$7),0,MAX(0,$E4868-MAX(0,SUMIFS(Тех_Движение!$G$2:$G$5111,Тех_Движение!$D$2:$D$5111,$C4868,Тех_Движение!$B$2:$B$5111,"&lt;="&amp;N$3)-$F4868)))</f>
        <v/>
      </c>
      <c r="O4868" s="54">
        <f>IF(OR($B4868="",O$3&lt;$D4868+Настройки!$B$7),0,MAX(0,$E4868-MAX(0,SUMIFS(Тех_Движение!$G$2:$G$5111,Тех_Движение!$D$2:$D$5111,$C4868,Тех_Движение!$B$2:$B$5111,"&lt;="&amp;O$3)-$F4868)))</f>
        <v/>
      </c>
      <c r="P4868" s="54">
        <f>IF(OR($B4868="",P$3&lt;$D4868+Настройки!$B$7),0,MAX(0,$E4868-MAX(0,SUMIFS(Тех_Движение!$G$2:$G$5111,Тех_Движение!$D$2:$D$5111,$C4868,Тех_Движение!$B$2:$B$5111,"&lt;="&amp;P$3)-$F4868)))</f>
        <v/>
      </c>
      <c r="Q4868" s="54">
        <f>IF(OR($B4868="",Q$3&lt;$D4868+Настройки!$B$7),0,MAX(0,$E4868-MAX(0,SUMIFS(Тех_Движение!$G$2:$G$5111,Тех_Движение!$D$2:$D$5111,$C4868,Тех_Движение!$B$2:$B$5111,"&lt;="&amp;Q$3)-$F4868)))</f>
        <v/>
      </c>
      <c r="R4868" s="54">
        <f>IF($B4868="","",SUM($K4868:$Q4868))</f>
        <v/>
      </c>
      <c r="S4868" s="56">
        <f>IF($B4868="","",VLOOKUP($C4868,Настройки!$A$11:$L$17,9,FALSE))</f>
        <v/>
      </c>
      <c r="T4868" s="56">
        <f>IF($B4868="","",$R4868*$S4868)</f>
        <v/>
      </c>
    </row>
    <row r="4869">
      <c r="A4869" s="20">
        <f>Тех_Движение!$A$4866</f>
        <v/>
      </c>
      <c r="B4869" s="20">
        <f>IF(Тех_Движение!$F$4866&gt;0,Тех_Движение!$I$4866,"")</f>
        <v/>
      </c>
      <c r="C4869" s="20">
        <f>IF($B4869="","",Тех_Движение!$D$4866)</f>
        <v/>
      </c>
      <c r="D4869" s="42">
        <f>IF($B4869="","",Тех_Движение!$B$4866)</f>
        <v/>
      </c>
      <c r="E4869" s="54">
        <f>IF($B4869="","",Тех_Движение!$F$4866)</f>
        <v/>
      </c>
      <c r="F4869" s="54">
        <f>IF($B4869="","",SUMIFS($E$5:$E4868,$C$5:$C4868,$C4869))</f>
        <v/>
      </c>
      <c r="G4869" s="54">
        <f>IF($B4869="","",MAX(0,$E4869-MAX(0,SUMIFS(Тех_Движение!$G$2:$G$5111,Тех_Движение!$D$2:$D$5111,$C4869,Тех_Движение!$B$2:$B$5111,"&lt;="&amp;Настройки!$B$5-1)-$F4869)))</f>
        <v/>
      </c>
      <c r="H4869" s="54">
        <f>IF($B4869="","",IF(AND($D4869&gt;=Настройки!$B$5,$D4869&lt;=Настройки!$B$6),$E4869,0))</f>
        <v/>
      </c>
      <c r="I4869" s="54">
        <f>IF($B4869="","",$G4869+$H4869-$J4869)</f>
        <v/>
      </c>
      <c r="J4869" s="54">
        <f>IF($B4869="","",MAX(0,$E4869-MAX(0,SUMIFS(Тех_Движение!$G$2:$G$5111,Тех_Движение!$D$2:$D$5111,$C4869,Тех_Движение!$B$2:$B$5111,"&lt;="&amp;Настройки!$B$6)-$F4869)))</f>
        <v/>
      </c>
      <c r="K4869" s="54">
        <f>IF(OR($B4869="",K$3&lt;$D4869+Настройки!$B$7),0,MAX(0,$E4869-MAX(0,SUMIFS(Тех_Движение!$G$2:$G$5111,Тех_Движение!$D$2:$D$5111,$C4869,Тех_Движение!$B$2:$B$5111,"&lt;="&amp;K$3)-$F4869)))</f>
        <v/>
      </c>
      <c r="L4869" s="54">
        <f>IF(OR($B4869="",L$3&lt;$D4869+Настройки!$B$7),0,MAX(0,$E4869-MAX(0,SUMIFS(Тех_Движение!$G$2:$G$5111,Тех_Движение!$D$2:$D$5111,$C4869,Тех_Движение!$B$2:$B$5111,"&lt;="&amp;L$3)-$F4869)))</f>
        <v/>
      </c>
      <c r="M4869" s="54">
        <f>IF(OR($B4869="",M$3&lt;$D4869+Настройки!$B$7),0,MAX(0,$E4869-MAX(0,SUMIFS(Тех_Движение!$G$2:$G$5111,Тех_Движение!$D$2:$D$5111,$C4869,Тех_Движение!$B$2:$B$5111,"&lt;="&amp;M$3)-$F4869)))</f>
        <v/>
      </c>
      <c r="N4869" s="54">
        <f>IF(OR($B4869="",N$3&lt;$D4869+Настройки!$B$7),0,MAX(0,$E4869-MAX(0,SUMIFS(Тех_Движение!$G$2:$G$5111,Тех_Движение!$D$2:$D$5111,$C4869,Тех_Движение!$B$2:$B$5111,"&lt;="&amp;N$3)-$F4869)))</f>
        <v/>
      </c>
      <c r="O4869" s="54">
        <f>IF(OR($B4869="",O$3&lt;$D4869+Настройки!$B$7),0,MAX(0,$E4869-MAX(0,SUMIFS(Тех_Движение!$G$2:$G$5111,Тех_Движение!$D$2:$D$5111,$C4869,Тех_Движение!$B$2:$B$5111,"&lt;="&amp;O$3)-$F4869)))</f>
        <v/>
      </c>
      <c r="P4869" s="54">
        <f>IF(OR($B4869="",P$3&lt;$D4869+Настройки!$B$7),0,MAX(0,$E4869-MAX(0,SUMIFS(Тех_Движение!$G$2:$G$5111,Тех_Движение!$D$2:$D$5111,$C4869,Тех_Движение!$B$2:$B$5111,"&lt;="&amp;P$3)-$F4869)))</f>
        <v/>
      </c>
      <c r="Q4869" s="54">
        <f>IF(OR($B4869="",Q$3&lt;$D4869+Настройки!$B$7),0,MAX(0,$E4869-MAX(0,SUMIFS(Тех_Движение!$G$2:$G$5111,Тех_Движение!$D$2:$D$5111,$C4869,Тех_Движение!$B$2:$B$5111,"&lt;="&amp;Q$3)-$F4869)))</f>
        <v/>
      </c>
      <c r="R4869" s="54">
        <f>IF($B4869="","",SUM($K4869:$Q4869))</f>
        <v/>
      </c>
      <c r="S4869" s="56">
        <f>IF($B4869="","",VLOOKUP($C4869,Настройки!$A$11:$L$17,9,FALSE))</f>
        <v/>
      </c>
      <c r="T4869" s="56">
        <f>IF($B4869="","",$R4869*$S4869)</f>
        <v/>
      </c>
    </row>
    <row r="4870">
      <c r="A4870" s="20">
        <f>Тех_Движение!$A$4867</f>
        <v/>
      </c>
      <c r="B4870" s="20">
        <f>IF(Тех_Движение!$F$4867&gt;0,Тех_Движение!$I$4867,"")</f>
        <v/>
      </c>
      <c r="C4870" s="20">
        <f>IF($B4870="","",Тех_Движение!$D$4867)</f>
        <v/>
      </c>
      <c r="D4870" s="42">
        <f>IF($B4870="","",Тех_Движение!$B$4867)</f>
        <v/>
      </c>
      <c r="E4870" s="54">
        <f>IF($B4870="","",Тех_Движение!$F$4867)</f>
        <v/>
      </c>
      <c r="F4870" s="54">
        <f>IF($B4870="","",SUMIFS($E$5:$E4869,$C$5:$C4869,$C4870))</f>
        <v/>
      </c>
      <c r="G4870" s="54">
        <f>IF($B4870="","",MAX(0,$E4870-MAX(0,SUMIFS(Тех_Движение!$G$2:$G$5111,Тех_Движение!$D$2:$D$5111,$C4870,Тех_Движение!$B$2:$B$5111,"&lt;="&amp;Настройки!$B$5-1)-$F4870)))</f>
        <v/>
      </c>
      <c r="H4870" s="54">
        <f>IF($B4870="","",IF(AND($D4870&gt;=Настройки!$B$5,$D4870&lt;=Настройки!$B$6),$E4870,0))</f>
        <v/>
      </c>
      <c r="I4870" s="54">
        <f>IF($B4870="","",$G4870+$H4870-$J4870)</f>
        <v/>
      </c>
      <c r="J4870" s="54">
        <f>IF($B4870="","",MAX(0,$E4870-MAX(0,SUMIFS(Тех_Движение!$G$2:$G$5111,Тех_Движение!$D$2:$D$5111,$C4870,Тех_Движение!$B$2:$B$5111,"&lt;="&amp;Настройки!$B$6)-$F4870)))</f>
        <v/>
      </c>
      <c r="K4870" s="54">
        <f>IF(OR($B4870="",K$3&lt;$D4870+Настройки!$B$7),0,MAX(0,$E4870-MAX(0,SUMIFS(Тех_Движение!$G$2:$G$5111,Тех_Движение!$D$2:$D$5111,$C4870,Тех_Движение!$B$2:$B$5111,"&lt;="&amp;K$3)-$F4870)))</f>
        <v/>
      </c>
      <c r="L4870" s="54">
        <f>IF(OR($B4870="",L$3&lt;$D4870+Настройки!$B$7),0,MAX(0,$E4870-MAX(0,SUMIFS(Тех_Движение!$G$2:$G$5111,Тех_Движение!$D$2:$D$5111,$C4870,Тех_Движение!$B$2:$B$5111,"&lt;="&amp;L$3)-$F4870)))</f>
        <v/>
      </c>
      <c r="M4870" s="54">
        <f>IF(OR($B4870="",M$3&lt;$D4870+Настройки!$B$7),0,MAX(0,$E4870-MAX(0,SUMIFS(Тех_Движение!$G$2:$G$5111,Тех_Движение!$D$2:$D$5111,$C4870,Тех_Движение!$B$2:$B$5111,"&lt;="&amp;M$3)-$F4870)))</f>
        <v/>
      </c>
      <c r="N4870" s="54">
        <f>IF(OR($B4870="",N$3&lt;$D4870+Настройки!$B$7),0,MAX(0,$E4870-MAX(0,SUMIFS(Тех_Движение!$G$2:$G$5111,Тех_Движение!$D$2:$D$5111,$C4870,Тех_Движение!$B$2:$B$5111,"&lt;="&amp;N$3)-$F4870)))</f>
        <v/>
      </c>
      <c r="O4870" s="54">
        <f>IF(OR($B4870="",O$3&lt;$D4870+Настройки!$B$7),0,MAX(0,$E4870-MAX(0,SUMIFS(Тех_Движение!$G$2:$G$5111,Тех_Движение!$D$2:$D$5111,$C4870,Тех_Движение!$B$2:$B$5111,"&lt;="&amp;O$3)-$F4870)))</f>
        <v/>
      </c>
      <c r="P4870" s="54">
        <f>IF(OR($B4870="",P$3&lt;$D4870+Настройки!$B$7),0,MAX(0,$E4870-MAX(0,SUMIFS(Тех_Движение!$G$2:$G$5111,Тех_Движение!$D$2:$D$5111,$C4870,Тех_Движение!$B$2:$B$5111,"&lt;="&amp;P$3)-$F4870)))</f>
        <v/>
      </c>
      <c r="Q4870" s="54">
        <f>IF(OR($B4870="",Q$3&lt;$D4870+Настройки!$B$7),0,MAX(0,$E4870-MAX(0,SUMIFS(Тех_Движение!$G$2:$G$5111,Тех_Движение!$D$2:$D$5111,$C4870,Тех_Движение!$B$2:$B$5111,"&lt;="&amp;Q$3)-$F4870)))</f>
        <v/>
      </c>
      <c r="R4870" s="54">
        <f>IF($B4870="","",SUM($K4870:$Q4870))</f>
        <v/>
      </c>
      <c r="S4870" s="56">
        <f>IF($B4870="","",VLOOKUP($C4870,Настройки!$A$11:$L$17,9,FALSE))</f>
        <v/>
      </c>
      <c r="T4870" s="56">
        <f>IF($B4870="","",$R4870*$S4870)</f>
        <v/>
      </c>
    </row>
    <row r="4871">
      <c r="A4871" s="20">
        <f>Тех_Движение!$A$4868</f>
        <v/>
      </c>
      <c r="B4871" s="20">
        <f>IF(Тех_Движение!$F$4868&gt;0,Тех_Движение!$I$4868,"")</f>
        <v/>
      </c>
      <c r="C4871" s="20">
        <f>IF($B4871="","",Тех_Движение!$D$4868)</f>
        <v/>
      </c>
      <c r="D4871" s="42">
        <f>IF($B4871="","",Тех_Движение!$B$4868)</f>
        <v/>
      </c>
      <c r="E4871" s="54">
        <f>IF($B4871="","",Тех_Движение!$F$4868)</f>
        <v/>
      </c>
      <c r="F4871" s="54">
        <f>IF($B4871="","",SUMIFS($E$5:$E4870,$C$5:$C4870,$C4871))</f>
        <v/>
      </c>
      <c r="G4871" s="54">
        <f>IF($B4871="","",MAX(0,$E4871-MAX(0,SUMIFS(Тех_Движение!$G$2:$G$5111,Тех_Движение!$D$2:$D$5111,$C4871,Тех_Движение!$B$2:$B$5111,"&lt;="&amp;Настройки!$B$5-1)-$F4871)))</f>
        <v/>
      </c>
      <c r="H4871" s="54">
        <f>IF($B4871="","",IF(AND($D4871&gt;=Настройки!$B$5,$D4871&lt;=Настройки!$B$6),$E4871,0))</f>
        <v/>
      </c>
      <c r="I4871" s="54">
        <f>IF($B4871="","",$G4871+$H4871-$J4871)</f>
        <v/>
      </c>
      <c r="J4871" s="54">
        <f>IF($B4871="","",MAX(0,$E4871-MAX(0,SUMIFS(Тех_Движение!$G$2:$G$5111,Тех_Движение!$D$2:$D$5111,$C4871,Тех_Движение!$B$2:$B$5111,"&lt;="&amp;Настройки!$B$6)-$F4871)))</f>
        <v/>
      </c>
      <c r="K4871" s="54">
        <f>IF(OR($B4871="",K$3&lt;$D4871+Настройки!$B$7),0,MAX(0,$E4871-MAX(0,SUMIFS(Тех_Движение!$G$2:$G$5111,Тех_Движение!$D$2:$D$5111,$C4871,Тех_Движение!$B$2:$B$5111,"&lt;="&amp;K$3)-$F4871)))</f>
        <v/>
      </c>
      <c r="L4871" s="54">
        <f>IF(OR($B4871="",L$3&lt;$D4871+Настройки!$B$7),0,MAX(0,$E4871-MAX(0,SUMIFS(Тех_Движение!$G$2:$G$5111,Тех_Движение!$D$2:$D$5111,$C4871,Тех_Движение!$B$2:$B$5111,"&lt;="&amp;L$3)-$F4871)))</f>
        <v/>
      </c>
      <c r="M4871" s="54">
        <f>IF(OR($B4871="",M$3&lt;$D4871+Настройки!$B$7),0,MAX(0,$E4871-MAX(0,SUMIFS(Тех_Движение!$G$2:$G$5111,Тех_Движение!$D$2:$D$5111,$C4871,Тех_Движение!$B$2:$B$5111,"&lt;="&amp;M$3)-$F4871)))</f>
        <v/>
      </c>
      <c r="N4871" s="54">
        <f>IF(OR($B4871="",N$3&lt;$D4871+Настройки!$B$7),0,MAX(0,$E4871-MAX(0,SUMIFS(Тех_Движение!$G$2:$G$5111,Тех_Движение!$D$2:$D$5111,$C4871,Тех_Движение!$B$2:$B$5111,"&lt;="&amp;N$3)-$F4871)))</f>
        <v/>
      </c>
      <c r="O4871" s="54">
        <f>IF(OR($B4871="",O$3&lt;$D4871+Настройки!$B$7),0,MAX(0,$E4871-MAX(0,SUMIFS(Тех_Движение!$G$2:$G$5111,Тех_Движение!$D$2:$D$5111,$C4871,Тех_Движение!$B$2:$B$5111,"&lt;="&amp;O$3)-$F4871)))</f>
        <v/>
      </c>
      <c r="P4871" s="54">
        <f>IF(OR($B4871="",P$3&lt;$D4871+Настройки!$B$7),0,MAX(0,$E4871-MAX(0,SUMIFS(Тех_Движение!$G$2:$G$5111,Тех_Движение!$D$2:$D$5111,$C4871,Тех_Движение!$B$2:$B$5111,"&lt;="&amp;P$3)-$F4871)))</f>
        <v/>
      </c>
      <c r="Q4871" s="54">
        <f>IF(OR($B4871="",Q$3&lt;$D4871+Настройки!$B$7),0,MAX(0,$E4871-MAX(0,SUMIFS(Тех_Движение!$G$2:$G$5111,Тех_Движение!$D$2:$D$5111,$C4871,Тех_Движение!$B$2:$B$5111,"&lt;="&amp;Q$3)-$F4871)))</f>
        <v/>
      </c>
      <c r="R4871" s="54">
        <f>IF($B4871="","",SUM($K4871:$Q4871))</f>
        <v/>
      </c>
      <c r="S4871" s="56">
        <f>IF($B4871="","",VLOOKUP($C4871,Настройки!$A$11:$L$17,9,FALSE))</f>
        <v/>
      </c>
      <c r="T4871" s="56">
        <f>IF($B4871="","",$R4871*$S4871)</f>
        <v/>
      </c>
    </row>
    <row r="4872">
      <c r="A4872" s="20">
        <f>Тех_Движение!$A$4869</f>
        <v/>
      </c>
      <c r="B4872" s="20">
        <f>IF(Тех_Движение!$F$4869&gt;0,Тех_Движение!$I$4869,"")</f>
        <v/>
      </c>
      <c r="C4872" s="20">
        <f>IF($B4872="","",Тех_Движение!$D$4869)</f>
        <v/>
      </c>
      <c r="D4872" s="42">
        <f>IF($B4872="","",Тех_Движение!$B$4869)</f>
        <v/>
      </c>
      <c r="E4872" s="54">
        <f>IF($B4872="","",Тех_Движение!$F$4869)</f>
        <v/>
      </c>
      <c r="F4872" s="54">
        <f>IF($B4872="","",SUMIFS($E$5:$E4871,$C$5:$C4871,$C4872))</f>
        <v/>
      </c>
      <c r="G4872" s="54">
        <f>IF($B4872="","",MAX(0,$E4872-MAX(0,SUMIFS(Тех_Движение!$G$2:$G$5111,Тех_Движение!$D$2:$D$5111,$C4872,Тех_Движение!$B$2:$B$5111,"&lt;="&amp;Настройки!$B$5-1)-$F4872)))</f>
        <v/>
      </c>
      <c r="H4872" s="54">
        <f>IF($B4872="","",IF(AND($D4872&gt;=Настройки!$B$5,$D4872&lt;=Настройки!$B$6),$E4872,0))</f>
        <v/>
      </c>
      <c r="I4872" s="54">
        <f>IF($B4872="","",$G4872+$H4872-$J4872)</f>
        <v/>
      </c>
      <c r="J4872" s="54">
        <f>IF($B4872="","",MAX(0,$E4872-MAX(0,SUMIFS(Тех_Движение!$G$2:$G$5111,Тех_Движение!$D$2:$D$5111,$C4872,Тех_Движение!$B$2:$B$5111,"&lt;="&amp;Настройки!$B$6)-$F4872)))</f>
        <v/>
      </c>
      <c r="K4872" s="54">
        <f>IF(OR($B4872="",K$3&lt;$D4872+Настройки!$B$7),0,MAX(0,$E4872-MAX(0,SUMIFS(Тех_Движение!$G$2:$G$5111,Тех_Движение!$D$2:$D$5111,$C4872,Тех_Движение!$B$2:$B$5111,"&lt;="&amp;K$3)-$F4872)))</f>
        <v/>
      </c>
      <c r="L4872" s="54">
        <f>IF(OR($B4872="",L$3&lt;$D4872+Настройки!$B$7),0,MAX(0,$E4872-MAX(0,SUMIFS(Тех_Движение!$G$2:$G$5111,Тех_Движение!$D$2:$D$5111,$C4872,Тех_Движение!$B$2:$B$5111,"&lt;="&amp;L$3)-$F4872)))</f>
        <v/>
      </c>
      <c r="M4872" s="54">
        <f>IF(OR($B4872="",M$3&lt;$D4872+Настройки!$B$7),0,MAX(0,$E4872-MAX(0,SUMIFS(Тех_Движение!$G$2:$G$5111,Тех_Движение!$D$2:$D$5111,$C4872,Тех_Движение!$B$2:$B$5111,"&lt;="&amp;M$3)-$F4872)))</f>
        <v/>
      </c>
      <c r="N4872" s="54">
        <f>IF(OR($B4872="",N$3&lt;$D4872+Настройки!$B$7),0,MAX(0,$E4872-MAX(0,SUMIFS(Тех_Движение!$G$2:$G$5111,Тех_Движение!$D$2:$D$5111,$C4872,Тех_Движение!$B$2:$B$5111,"&lt;="&amp;N$3)-$F4872)))</f>
        <v/>
      </c>
      <c r="O4872" s="54">
        <f>IF(OR($B4872="",O$3&lt;$D4872+Настройки!$B$7),0,MAX(0,$E4872-MAX(0,SUMIFS(Тех_Движение!$G$2:$G$5111,Тех_Движение!$D$2:$D$5111,$C4872,Тех_Движение!$B$2:$B$5111,"&lt;="&amp;O$3)-$F4872)))</f>
        <v/>
      </c>
      <c r="P4872" s="54">
        <f>IF(OR($B4872="",P$3&lt;$D4872+Настройки!$B$7),0,MAX(0,$E4872-MAX(0,SUMIFS(Тех_Движение!$G$2:$G$5111,Тех_Движение!$D$2:$D$5111,$C4872,Тех_Движение!$B$2:$B$5111,"&lt;="&amp;P$3)-$F4872)))</f>
        <v/>
      </c>
      <c r="Q4872" s="54">
        <f>IF(OR($B4872="",Q$3&lt;$D4872+Настройки!$B$7),0,MAX(0,$E4872-MAX(0,SUMIFS(Тех_Движение!$G$2:$G$5111,Тех_Движение!$D$2:$D$5111,$C4872,Тех_Движение!$B$2:$B$5111,"&lt;="&amp;Q$3)-$F4872)))</f>
        <v/>
      </c>
      <c r="R4872" s="54">
        <f>IF($B4872="","",SUM($K4872:$Q4872))</f>
        <v/>
      </c>
      <c r="S4872" s="56">
        <f>IF($B4872="","",VLOOKUP($C4872,Настройки!$A$11:$L$17,9,FALSE))</f>
        <v/>
      </c>
      <c r="T4872" s="56">
        <f>IF($B4872="","",$R4872*$S4872)</f>
        <v/>
      </c>
    </row>
    <row r="4873">
      <c r="A4873" s="20">
        <f>Тех_Движение!$A$4870</f>
        <v/>
      </c>
      <c r="B4873" s="20">
        <f>IF(Тех_Движение!$F$4870&gt;0,Тех_Движение!$I$4870,"")</f>
        <v/>
      </c>
      <c r="C4873" s="20">
        <f>IF($B4873="","",Тех_Движение!$D$4870)</f>
        <v/>
      </c>
      <c r="D4873" s="42">
        <f>IF($B4873="","",Тех_Движение!$B$4870)</f>
        <v/>
      </c>
      <c r="E4873" s="54">
        <f>IF($B4873="","",Тех_Движение!$F$4870)</f>
        <v/>
      </c>
      <c r="F4873" s="54">
        <f>IF($B4873="","",SUMIFS($E$5:$E4872,$C$5:$C4872,$C4873))</f>
        <v/>
      </c>
      <c r="G4873" s="54">
        <f>IF($B4873="","",MAX(0,$E4873-MAX(0,SUMIFS(Тех_Движение!$G$2:$G$5111,Тех_Движение!$D$2:$D$5111,$C4873,Тех_Движение!$B$2:$B$5111,"&lt;="&amp;Настройки!$B$5-1)-$F4873)))</f>
        <v/>
      </c>
      <c r="H4873" s="54">
        <f>IF($B4873="","",IF(AND($D4873&gt;=Настройки!$B$5,$D4873&lt;=Настройки!$B$6),$E4873,0))</f>
        <v/>
      </c>
      <c r="I4873" s="54">
        <f>IF($B4873="","",$G4873+$H4873-$J4873)</f>
        <v/>
      </c>
      <c r="J4873" s="54">
        <f>IF($B4873="","",MAX(0,$E4873-MAX(0,SUMIFS(Тех_Движение!$G$2:$G$5111,Тех_Движение!$D$2:$D$5111,$C4873,Тех_Движение!$B$2:$B$5111,"&lt;="&amp;Настройки!$B$6)-$F4873)))</f>
        <v/>
      </c>
      <c r="K4873" s="54">
        <f>IF(OR($B4873="",K$3&lt;$D4873+Настройки!$B$7),0,MAX(0,$E4873-MAX(0,SUMIFS(Тех_Движение!$G$2:$G$5111,Тех_Движение!$D$2:$D$5111,$C4873,Тех_Движение!$B$2:$B$5111,"&lt;="&amp;K$3)-$F4873)))</f>
        <v/>
      </c>
      <c r="L4873" s="54">
        <f>IF(OR($B4873="",L$3&lt;$D4873+Настройки!$B$7),0,MAX(0,$E4873-MAX(0,SUMIFS(Тех_Движение!$G$2:$G$5111,Тех_Движение!$D$2:$D$5111,$C4873,Тех_Движение!$B$2:$B$5111,"&lt;="&amp;L$3)-$F4873)))</f>
        <v/>
      </c>
      <c r="M4873" s="54">
        <f>IF(OR($B4873="",M$3&lt;$D4873+Настройки!$B$7),0,MAX(0,$E4873-MAX(0,SUMIFS(Тех_Движение!$G$2:$G$5111,Тех_Движение!$D$2:$D$5111,$C4873,Тех_Движение!$B$2:$B$5111,"&lt;="&amp;M$3)-$F4873)))</f>
        <v/>
      </c>
      <c r="N4873" s="54">
        <f>IF(OR($B4873="",N$3&lt;$D4873+Настройки!$B$7),0,MAX(0,$E4873-MAX(0,SUMIFS(Тех_Движение!$G$2:$G$5111,Тех_Движение!$D$2:$D$5111,$C4873,Тех_Движение!$B$2:$B$5111,"&lt;="&amp;N$3)-$F4873)))</f>
        <v/>
      </c>
      <c r="O4873" s="54">
        <f>IF(OR($B4873="",O$3&lt;$D4873+Настройки!$B$7),0,MAX(0,$E4873-MAX(0,SUMIFS(Тех_Движение!$G$2:$G$5111,Тех_Движение!$D$2:$D$5111,$C4873,Тех_Движение!$B$2:$B$5111,"&lt;="&amp;O$3)-$F4873)))</f>
        <v/>
      </c>
      <c r="P4873" s="54">
        <f>IF(OR($B4873="",P$3&lt;$D4873+Настройки!$B$7),0,MAX(0,$E4873-MAX(0,SUMIFS(Тех_Движение!$G$2:$G$5111,Тех_Движение!$D$2:$D$5111,$C4873,Тех_Движение!$B$2:$B$5111,"&lt;="&amp;P$3)-$F4873)))</f>
        <v/>
      </c>
      <c r="Q4873" s="54">
        <f>IF(OR($B4873="",Q$3&lt;$D4873+Настройки!$B$7),0,MAX(0,$E4873-MAX(0,SUMIFS(Тех_Движение!$G$2:$G$5111,Тех_Движение!$D$2:$D$5111,$C4873,Тех_Движение!$B$2:$B$5111,"&lt;="&amp;Q$3)-$F4873)))</f>
        <v/>
      </c>
      <c r="R4873" s="54">
        <f>IF($B4873="","",SUM($K4873:$Q4873))</f>
        <v/>
      </c>
      <c r="S4873" s="56">
        <f>IF($B4873="","",VLOOKUP($C4873,Настройки!$A$11:$L$17,9,FALSE))</f>
        <v/>
      </c>
      <c r="T4873" s="56">
        <f>IF($B4873="","",$R4873*$S4873)</f>
        <v/>
      </c>
    </row>
    <row r="4874">
      <c r="A4874" s="20">
        <f>Тех_Движение!$A$4871</f>
        <v/>
      </c>
      <c r="B4874" s="20">
        <f>IF(Тех_Движение!$F$4871&gt;0,Тех_Движение!$I$4871,"")</f>
        <v/>
      </c>
      <c r="C4874" s="20">
        <f>IF($B4874="","",Тех_Движение!$D$4871)</f>
        <v/>
      </c>
      <c r="D4874" s="42">
        <f>IF($B4874="","",Тех_Движение!$B$4871)</f>
        <v/>
      </c>
      <c r="E4874" s="54">
        <f>IF($B4874="","",Тех_Движение!$F$4871)</f>
        <v/>
      </c>
      <c r="F4874" s="54">
        <f>IF($B4874="","",SUMIFS($E$5:$E4873,$C$5:$C4873,$C4874))</f>
        <v/>
      </c>
      <c r="G4874" s="54">
        <f>IF($B4874="","",MAX(0,$E4874-MAX(0,SUMIFS(Тех_Движение!$G$2:$G$5111,Тех_Движение!$D$2:$D$5111,$C4874,Тех_Движение!$B$2:$B$5111,"&lt;="&amp;Настройки!$B$5-1)-$F4874)))</f>
        <v/>
      </c>
      <c r="H4874" s="54">
        <f>IF($B4874="","",IF(AND($D4874&gt;=Настройки!$B$5,$D4874&lt;=Настройки!$B$6),$E4874,0))</f>
        <v/>
      </c>
      <c r="I4874" s="54">
        <f>IF($B4874="","",$G4874+$H4874-$J4874)</f>
        <v/>
      </c>
      <c r="J4874" s="54">
        <f>IF($B4874="","",MAX(0,$E4874-MAX(0,SUMIFS(Тех_Движение!$G$2:$G$5111,Тех_Движение!$D$2:$D$5111,$C4874,Тех_Движение!$B$2:$B$5111,"&lt;="&amp;Настройки!$B$6)-$F4874)))</f>
        <v/>
      </c>
      <c r="K4874" s="54">
        <f>IF(OR($B4874="",K$3&lt;$D4874+Настройки!$B$7),0,MAX(0,$E4874-MAX(0,SUMIFS(Тех_Движение!$G$2:$G$5111,Тех_Движение!$D$2:$D$5111,$C4874,Тех_Движение!$B$2:$B$5111,"&lt;="&amp;K$3)-$F4874)))</f>
        <v/>
      </c>
      <c r="L4874" s="54">
        <f>IF(OR($B4874="",L$3&lt;$D4874+Настройки!$B$7),0,MAX(0,$E4874-MAX(0,SUMIFS(Тех_Движение!$G$2:$G$5111,Тех_Движение!$D$2:$D$5111,$C4874,Тех_Движение!$B$2:$B$5111,"&lt;="&amp;L$3)-$F4874)))</f>
        <v/>
      </c>
      <c r="M4874" s="54">
        <f>IF(OR($B4874="",M$3&lt;$D4874+Настройки!$B$7),0,MAX(0,$E4874-MAX(0,SUMIFS(Тех_Движение!$G$2:$G$5111,Тех_Движение!$D$2:$D$5111,$C4874,Тех_Движение!$B$2:$B$5111,"&lt;="&amp;M$3)-$F4874)))</f>
        <v/>
      </c>
      <c r="N4874" s="54">
        <f>IF(OR($B4874="",N$3&lt;$D4874+Настройки!$B$7),0,MAX(0,$E4874-MAX(0,SUMIFS(Тех_Движение!$G$2:$G$5111,Тех_Движение!$D$2:$D$5111,$C4874,Тех_Движение!$B$2:$B$5111,"&lt;="&amp;N$3)-$F4874)))</f>
        <v/>
      </c>
      <c r="O4874" s="54">
        <f>IF(OR($B4874="",O$3&lt;$D4874+Настройки!$B$7),0,MAX(0,$E4874-MAX(0,SUMIFS(Тех_Движение!$G$2:$G$5111,Тех_Движение!$D$2:$D$5111,$C4874,Тех_Движение!$B$2:$B$5111,"&lt;="&amp;O$3)-$F4874)))</f>
        <v/>
      </c>
      <c r="P4874" s="54">
        <f>IF(OR($B4874="",P$3&lt;$D4874+Настройки!$B$7),0,MAX(0,$E4874-MAX(0,SUMIFS(Тех_Движение!$G$2:$G$5111,Тех_Движение!$D$2:$D$5111,$C4874,Тех_Движение!$B$2:$B$5111,"&lt;="&amp;P$3)-$F4874)))</f>
        <v/>
      </c>
      <c r="Q4874" s="54">
        <f>IF(OR($B4874="",Q$3&lt;$D4874+Настройки!$B$7),0,MAX(0,$E4874-MAX(0,SUMIFS(Тех_Движение!$G$2:$G$5111,Тех_Движение!$D$2:$D$5111,$C4874,Тех_Движение!$B$2:$B$5111,"&lt;="&amp;Q$3)-$F4874)))</f>
        <v/>
      </c>
      <c r="R4874" s="54">
        <f>IF($B4874="","",SUM($K4874:$Q4874))</f>
        <v/>
      </c>
      <c r="S4874" s="56">
        <f>IF($B4874="","",VLOOKUP($C4874,Настройки!$A$11:$L$17,9,FALSE))</f>
        <v/>
      </c>
      <c r="T4874" s="56">
        <f>IF($B4874="","",$R4874*$S4874)</f>
        <v/>
      </c>
    </row>
    <row r="4875">
      <c r="A4875" s="20">
        <f>Тех_Движение!$A$4872</f>
        <v/>
      </c>
      <c r="B4875" s="20">
        <f>IF(Тех_Движение!$F$4872&gt;0,Тех_Движение!$I$4872,"")</f>
        <v/>
      </c>
      <c r="C4875" s="20">
        <f>IF($B4875="","",Тех_Движение!$D$4872)</f>
        <v/>
      </c>
      <c r="D4875" s="42">
        <f>IF($B4875="","",Тех_Движение!$B$4872)</f>
        <v/>
      </c>
      <c r="E4875" s="54">
        <f>IF($B4875="","",Тех_Движение!$F$4872)</f>
        <v/>
      </c>
      <c r="F4875" s="54">
        <f>IF($B4875="","",SUMIFS($E$5:$E4874,$C$5:$C4874,$C4875))</f>
        <v/>
      </c>
      <c r="G4875" s="54">
        <f>IF($B4875="","",MAX(0,$E4875-MAX(0,SUMIFS(Тех_Движение!$G$2:$G$5111,Тех_Движение!$D$2:$D$5111,$C4875,Тех_Движение!$B$2:$B$5111,"&lt;="&amp;Настройки!$B$5-1)-$F4875)))</f>
        <v/>
      </c>
      <c r="H4875" s="54">
        <f>IF($B4875="","",IF(AND($D4875&gt;=Настройки!$B$5,$D4875&lt;=Настройки!$B$6),$E4875,0))</f>
        <v/>
      </c>
      <c r="I4875" s="54">
        <f>IF($B4875="","",$G4875+$H4875-$J4875)</f>
        <v/>
      </c>
      <c r="J4875" s="54">
        <f>IF($B4875="","",MAX(0,$E4875-MAX(0,SUMIFS(Тех_Движение!$G$2:$G$5111,Тех_Движение!$D$2:$D$5111,$C4875,Тех_Движение!$B$2:$B$5111,"&lt;="&amp;Настройки!$B$6)-$F4875)))</f>
        <v/>
      </c>
      <c r="K4875" s="54">
        <f>IF(OR($B4875="",K$3&lt;$D4875+Настройки!$B$7),0,MAX(0,$E4875-MAX(0,SUMIFS(Тех_Движение!$G$2:$G$5111,Тех_Движение!$D$2:$D$5111,$C4875,Тех_Движение!$B$2:$B$5111,"&lt;="&amp;K$3)-$F4875)))</f>
        <v/>
      </c>
      <c r="L4875" s="54">
        <f>IF(OR($B4875="",L$3&lt;$D4875+Настройки!$B$7),0,MAX(0,$E4875-MAX(0,SUMIFS(Тех_Движение!$G$2:$G$5111,Тех_Движение!$D$2:$D$5111,$C4875,Тех_Движение!$B$2:$B$5111,"&lt;="&amp;L$3)-$F4875)))</f>
        <v/>
      </c>
      <c r="M4875" s="54">
        <f>IF(OR($B4875="",M$3&lt;$D4875+Настройки!$B$7),0,MAX(0,$E4875-MAX(0,SUMIFS(Тех_Движение!$G$2:$G$5111,Тех_Движение!$D$2:$D$5111,$C4875,Тех_Движение!$B$2:$B$5111,"&lt;="&amp;M$3)-$F4875)))</f>
        <v/>
      </c>
      <c r="N4875" s="54">
        <f>IF(OR($B4875="",N$3&lt;$D4875+Настройки!$B$7),0,MAX(0,$E4875-MAX(0,SUMIFS(Тех_Движение!$G$2:$G$5111,Тех_Движение!$D$2:$D$5111,$C4875,Тех_Движение!$B$2:$B$5111,"&lt;="&amp;N$3)-$F4875)))</f>
        <v/>
      </c>
      <c r="O4875" s="54">
        <f>IF(OR($B4875="",O$3&lt;$D4875+Настройки!$B$7),0,MAX(0,$E4875-MAX(0,SUMIFS(Тех_Движение!$G$2:$G$5111,Тех_Движение!$D$2:$D$5111,$C4875,Тех_Движение!$B$2:$B$5111,"&lt;="&amp;O$3)-$F4875)))</f>
        <v/>
      </c>
      <c r="P4875" s="54">
        <f>IF(OR($B4875="",P$3&lt;$D4875+Настройки!$B$7),0,MAX(0,$E4875-MAX(0,SUMIFS(Тех_Движение!$G$2:$G$5111,Тех_Движение!$D$2:$D$5111,$C4875,Тех_Движение!$B$2:$B$5111,"&lt;="&amp;P$3)-$F4875)))</f>
        <v/>
      </c>
      <c r="Q4875" s="54">
        <f>IF(OR($B4875="",Q$3&lt;$D4875+Настройки!$B$7),0,MAX(0,$E4875-MAX(0,SUMIFS(Тех_Движение!$G$2:$G$5111,Тех_Движение!$D$2:$D$5111,$C4875,Тех_Движение!$B$2:$B$5111,"&lt;="&amp;Q$3)-$F4875)))</f>
        <v/>
      </c>
      <c r="R4875" s="54">
        <f>IF($B4875="","",SUM($K4875:$Q4875))</f>
        <v/>
      </c>
      <c r="S4875" s="56">
        <f>IF($B4875="","",VLOOKUP($C4875,Настройки!$A$11:$L$17,9,FALSE))</f>
        <v/>
      </c>
      <c r="T4875" s="56">
        <f>IF($B4875="","",$R4875*$S4875)</f>
        <v/>
      </c>
    </row>
    <row r="4876">
      <c r="A4876" s="20">
        <f>Тех_Движение!$A$4873</f>
        <v/>
      </c>
      <c r="B4876" s="20">
        <f>IF(Тех_Движение!$F$4873&gt;0,Тех_Движение!$I$4873,"")</f>
        <v/>
      </c>
      <c r="C4876" s="20">
        <f>IF($B4876="","",Тех_Движение!$D$4873)</f>
        <v/>
      </c>
      <c r="D4876" s="42">
        <f>IF($B4876="","",Тех_Движение!$B$4873)</f>
        <v/>
      </c>
      <c r="E4876" s="54">
        <f>IF($B4876="","",Тех_Движение!$F$4873)</f>
        <v/>
      </c>
      <c r="F4876" s="54">
        <f>IF($B4876="","",SUMIFS($E$5:$E4875,$C$5:$C4875,$C4876))</f>
        <v/>
      </c>
      <c r="G4876" s="54">
        <f>IF($B4876="","",MAX(0,$E4876-MAX(0,SUMIFS(Тех_Движение!$G$2:$G$5111,Тех_Движение!$D$2:$D$5111,$C4876,Тех_Движение!$B$2:$B$5111,"&lt;="&amp;Настройки!$B$5-1)-$F4876)))</f>
        <v/>
      </c>
      <c r="H4876" s="54">
        <f>IF($B4876="","",IF(AND($D4876&gt;=Настройки!$B$5,$D4876&lt;=Настройки!$B$6),$E4876,0))</f>
        <v/>
      </c>
      <c r="I4876" s="54">
        <f>IF($B4876="","",$G4876+$H4876-$J4876)</f>
        <v/>
      </c>
      <c r="J4876" s="54">
        <f>IF($B4876="","",MAX(0,$E4876-MAX(0,SUMIFS(Тех_Движение!$G$2:$G$5111,Тех_Движение!$D$2:$D$5111,$C4876,Тех_Движение!$B$2:$B$5111,"&lt;="&amp;Настройки!$B$6)-$F4876)))</f>
        <v/>
      </c>
      <c r="K4876" s="54">
        <f>IF(OR($B4876="",K$3&lt;$D4876+Настройки!$B$7),0,MAX(0,$E4876-MAX(0,SUMIFS(Тех_Движение!$G$2:$G$5111,Тех_Движение!$D$2:$D$5111,$C4876,Тех_Движение!$B$2:$B$5111,"&lt;="&amp;K$3)-$F4876)))</f>
        <v/>
      </c>
      <c r="L4876" s="54">
        <f>IF(OR($B4876="",L$3&lt;$D4876+Настройки!$B$7),0,MAX(0,$E4876-MAX(0,SUMIFS(Тех_Движение!$G$2:$G$5111,Тех_Движение!$D$2:$D$5111,$C4876,Тех_Движение!$B$2:$B$5111,"&lt;="&amp;L$3)-$F4876)))</f>
        <v/>
      </c>
      <c r="M4876" s="54">
        <f>IF(OR($B4876="",M$3&lt;$D4876+Настройки!$B$7),0,MAX(0,$E4876-MAX(0,SUMIFS(Тех_Движение!$G$2:$G$5111,Тех_Движение!$D$2:$D$5111,$C4876,Тех_Движение!$B$2:$B$5111,"&lt;="&amp;M$3)-$F4876)))</f>
        <v/>
      </c>
      <c r="N4876" s="54">
        <f>IF(OR($B4876="",N$3&lt;$D4876+Настройки!$B$7),0,MAX(0,$E4876-MAX(0,SUMIFS(Тех_Движение!$G$2:$G$5111,Тех_Движение!$D$2:$D$5111,$C4876,Тех_Движение!$B$2:$B$5111,"&lt;="&amp;N$3)-$F4876)))</f>
        <v/>
      </c>
      <c r="O4876" s="54">
        <f>IF(OR($B4876="",O$3&lt;$D4876+Настройки!$B$7),0,MAX(0,$E4876-MAX(0,SUMIFS(Тех_Движение!$G$2:$G$5111,Тех_Движение!$D$2:$D$5111,$C4876,Тех_Движение!$B$2:$B$5111,"&lt;="&amp;O$3)-$F4876)))</f>
        <v/>
      </c>
      <c r="P4876" s="54">
        <f>IF(OR($B4876="",P$3&lt;$D4876+Настройки!$B$7),0,MAX(0,$E4876-MAX(0,SUMIFS(Тех_Движение!$G$2:$G$5111,Тех_Движение!$D$2:$D$5111,$C4876,Тех_Движение!$B$2:$B$5111,"&lt;="&amp;P$3)-$F4876)))</f>
        <v/>
      </c>
      <c r="Q4876" s="54">
        <f>IF(OR($B4876="",Q$3&lt;$D4876+Настройки!$B$7),0,MAX(0,$E4876-MAX(0,SUMIFS(Тех_Движение!$G$2:$G$5111,Тех_Движение!$D$2:$D$5111,$C4876,Тех_Движение!$B$2:$B$5111,"&lt;="&amp;Q$3)-$F4876)))</f>
        <v/>
      </c>
      <c r="R4876" s="54">
        <f>IF($B4876="","",SUM($K4876:$Q4876))</f>
        <v/>
      </c>
      <c r="S4876" s="56">
        <f>IF($B4876="","",VLOOKUP($C4876,Настройки!$A$11:$L$17,9,FALSE))</f>
        <v/>
      </c>
      <c r="T4876" s="56">
        <f>IF($B4876="","",$R4876*$S4876)</f>
        <v/>
      </c>
    </row>
    <row r="4877">
      <c r="A4877" s="20">
        <f>Тех_Движение!$A$4874</f>
        <v/>
      </c>
      <c r="B4877" s="20">
        <f>IF(Тех_Движение!$F$4874&gt;0,Тех_Движение!$I$4874,"")</f>
        <v/>
      </c>
      <c r="C4877" s="20">
        <f>IF($B4877="","",Тех_Движение!$D$4874)</f>
        <v/>
      </c>
      <c r="D4877" s="42">
        <f>IF($B4877="","",Тех_Движение!$B$4874)</f>
        <v/>
      </c>
      <c r="E4877" s="54">
        <f>IF($B4877="","",Тех_Движение!$F$4874)</f>
        <v/>
      </c>
      <c r="F4877" s="54">
        <f>IF($B4877="","",SUMIFS($E$5:$E4876,$C$5:$C4876,$C4877))</f>
        <v/>
      </c>
      <c r="G4877" s="54">
        <f>IF($B4877="","",MAX(0,$E4877-MAX(0,SUMIFS(Тех_Движение!$G$2:$G$5111,Тех_Движение!$D$2:$D$5111,$C4877,Тех_Движение!$B$2:$B$5111,"&lt;="&amp;Настройки!$B$5-1)-$F4877)))</f>
        <v/>
      </c>
      <c r="H4877" s="54">
        <f>IF($B4877="","",IF(AND($D4877&gt;=Настройки!$B$5,$D4877&lt;=Настройки!$B$6),$E4877,0))</f>
        <v/>
      </c>
      <c r="I4877" s="54">
        <f>IF($B4877="","",$G4877+$H4877-$J4877)</f>
        <v/>
      </c>
      <c r="J4877" s="54">
        <f>IF($B4877="","",MAX(0,$E4877-MAX(0,SUMIFS(Тех_Движение!$G$2:$G$5111,Тех_Движение!$D$2:$D$5111,$C4877,Тех_Движение!$B$2:$B$5111,"&lt;="&amp;Настройки!$B$6)-$F4877)))</f>
        <v/>
      </c>
      <c r="K4877" s="54">
        <f>IF(OR($B4877="",K$3&lt;$D4877+Настройки!$B$7),0,MAX(0,$E4877-MAX(0,SUMIFS(Тех_Движение!$G$2:$G$5111,Тех_Движение!$D$2:$D$5111,$C4877,Тех_Движение!$B$2:$B$5111,"&lt;="&amp;K$3)-$F4877)))</f>
        <v/>
      </c>
      <c r="L4877" s="54">
        <f>IF(OR($B4877="",L$3&lt;$D4877+Настройки!$B$7),0,MAX(0,$E4877-MAX(0,SUMIFS(Тех_Движение!$G$2:$G$5111,Тех_Движение!$D$2:$D$5111,$C4877,Тех_Движение!$B$2:$B$5111,"&lt;="&amp;L$3)-$F4877)))</f>
        <v/>
      </c>
      <c r="M4877" s="54">
        <f>IF(OR($B4877="",M$3&lt;$D4877+Настройки!$B$7),0,MAX(0,$E4877-MAX(0,SUMIFS(Тех_Движение!$G$2:$G$5111,Тех_Движение!$D$2:$D$5111,$C4877,Тех_Движение!$B$2:$B$5111,"&lt;="&amp;M$3)-$F4877)))</f>
        <v/>
      </c>
      <c r="N4877" s="54">
        <f>IF(OR($B4877="",N$3&lt;$D4877+Настройки!$B$7),0,MAX(0,$E4877-MAX(0,SUMIFS(Тех_Движение!$G$2:$G$5111,Тех_Движение!$D$2:$D$5111,$C4877,Тех_Движение!$B$2:$B$5111,"&lt;="&amp;N$3)-$F4877)))</f>
        <v/>
      </c>
      <c r="O4877" s="54">
        <f>IF(OR($B4877="",O$3&lt;$D4877+Настройки!$B$7),0,MAX(0,$E4877-MAX(0,SUMIFS(Тех_Движение!$G$2:$G$5111,Тех_Движение!$D$2:$D$5111,$C4877,Тех_Движение!$B$2:$B$5111,"&lt;="&amp;O$3)-$F4877)))</f>
        <v/>
      </c>
      <c r="P4877" s="54">
        <f>IF(OR($B4877="",P$3&lt;$D4877+Настройки!$B$7),0,MAX(0,$E4877-MAX(0,SUMIFS(Тех_Движение!$G$2:$G$5111,Тех_Движение!$D$2:$D$5111,$C4877,Тех_Движение!$B$2:$B$5111,"&lt;="&amp;P$3)-$F4877)))</f>
        <v/>
      </c>
      <c r="Q4877" s="54">
        <f>IF(OR($B4877="",Q$3&lt;$D4877+Настройки!$B$7),0,MAX(0,$E4877-MAX(0,SUMIFS(Тех_Движение!$G$2:$G$5111,Тех_Движение!$D$2:$D$5111,$C4877,Тех_Движение!$B$2:$B$5111,"&lt;="&amp;Q$3)-$F4877)))</f>
        <v/>
      </c>
      <c r="R4877" s="54">
        <f>IF($B4877="","",SUM($K4877:$Q4877))</f>
        <v/>
      </c>
      <c r="S4877" s="56">
        <f>IF($B4877="","",VLOOKUP($C4877,Настройки!$A$11:$L$17,9,FALSE))</f>
        <v/>
      </c>
      <c r="T4877" s="56">
        <f>IF($B4877="","",$R4877*$S4877)</f>
        <v/>
      </c>
    </row>
    <row r="4878">
      <c r="A4878" s="20">
        <f>Тех_Движение!$A$4875</f>
        <v/>
      </c>
      <c r="B4878" s="20">
        <f>IF(Тех_Движение!$F$4875&gt;0,Тех_Движение!$I$4875,"")</f>
        <v/>
      </c>
      <c r="C4878" s="20">
        <f>IF($B4878="","",Тех_Движение!$D$4875)</f>
        <v/>
      </c>
      <c r="D4878" s="42">
        <f>IF($B4878="","",Тех_Движение!$B$4875)</f>
        <v/>
      </c>
      <c r="E4878" s="54">
        <f>IF($B4878="","",Тех_Движение!$F$4875)</f>
        <v/>
      </c>
      <c r="F4878" s="54">
        <f>IF($B4878="","",SUMIFS($E$5:$E4877,$C$5:$C4877,$C4878))</f>
        <v/>
      </c>
      <c r="G4878" s="54">
        <f>IF($B4878="","",MAX(0,$E4878-MAX(0,SUMIFS(Тех_Движение!$G$2:$G$5111,Тех_Движение!$D$2:$D$5111,$C4878,Тех_Движение!$B$2:$B$5111,"&lt;="&amp;Настройки!$B$5-1)-$F4878)))</f>
        <v/>
      </c>
      <c r="H4878" s="54">
        <f>IF($B4878="","",IF(AND($D4878&gt;=Настройки!$B$5,$D4878&lt;=Настройки!$B$6),$E4878,0))</f>
        <v/>
      </c>
      <c r="I4878" s="54">
        <f>IF($B4878="","",$G4878+$H4878-$J4878)</f>
        <v/>
      </c>
      <c r="J4878" s="54">
        <f>IF($B4878="","",MAX(0,$E4878-MAX(0,SUMIFS(Тех_Движение!$G$2:$G$5111,Тех_Движение!$D$2:$D$5111,$C4878,Тех_Движение!$B$2:$B$5111,"&lt;="&amp;Настройки!$B$6)-$F4878)))</f>
        <v/>
      </c>
      <c r="K4878" s="54">
        <f>IF(OR($B4878="",K$3&lt;$D4878+Настройки!$B$7),0,MAX(0,$E4878-MAX(0,SUMIFS(Тех_Движение!$G$2:$G$5111,Тех_Движение!$D$2:$D$5111,$C4878,Тех_Движение!$B$2:$B$5111,"&lt;="&amp;K$3)-$F4878)))</f>
        <v/>
      </c>
      <c r="L4878" s="54">
        <f>IF(OR($B4878="",L$3&lt;$D4878+Настройки!$B$7),0,MAX(0,$E4878-MAX(0,SUMIFS(Тех_Движение!$G$2:$G$5111,Тех_Движение!$D$2:$D$5111,$C4878,Тех_Движение!$B$2:$B$5111,"&lt;="&amp;L$3)-$F4878)))</f>
        <v/>
      </c>
      <c r="M4878" s="54">
        <f>IF(OR($B4878="",M$3&lt;$D4878+Настройки!$B$7),0,MAX(0,$E4878-MAX(0,SUMIFS(Тех_Движение!$G$2:$G$5111,Тех_Движение!$D$2:$D$5111,$C4878,Тех_Движение!$B$2:$B$5111,"&lt;="&amp;M$3)-$F4878)))</f>
        <v/>
      </c>
      <c r="N4878" s="54">
        <f>IF(OR($B4878="",N$3&lt;$D4878+Настройки!$B$7),0,MAX(0,$E4878-MAX(0,SUMIFS(Тех_Движение!$G$2:$G$5111,Тех_Движение!$D$2:$D$5111,$C4878,Тех_Движение!$B$2:$B$5111,"&lt;="&amp;N$3)-$F4878)))</f>
        <v/>
      </c>
      <c r="O4878" s="54">
        <f>IF(OR($B4878="",O$3&lt;$D4878+Настройки!$B$7),0,MAX(0,$E4878-MAX(0,SUMIFS(Тех_Движение!$G$2:$G$5111,Тех_Движение!$D$2:$D$5111,$C4878,Тех_Движение!$B$2:$B$5111,"&lt;="&amp;O$3)-$F4878)))</f>
        <v/>
      </c>
      <c r="P4878" s="54">
        <f>IF(OR($B4878="",P$3&lt;$D4878+Настройки!$B$7),0,MAX(0,$E4878-MAX(0,SUMIFS(Тех_Движение!$G$2:$G$5111,Тех_Движение!$D$2:$D$5111,$C4878,Тех_Движение!$B$2:$B$5111,"&lt;="&amp;P$3)-$F4878)))</f>
        <v/>
      </c>
      <c r="Q4878" s="54">
        <f>IF(OR($B4878="",Q$3&lt;$D4878+Настройки!$B$7),0,MAX(0,$E4878-MAX(0,SUMIFS(Тех_Движение!$G$2:$G$5111,Тех_Движение!$D$2:$D$5111,$C4878,Тех_Движение!$B$2:$B$5111,"&lt;="&amp;Q$3)-$F4878)))</f>
        <v/>
      </c>
      <c r="R4878" s="54">
        <f>IF($B4878="","",SUM($K4878:$Q4878))</f>
        <v/>
      </c>
      <c r="S4878" s="56">
        <f>IF($B4878="","",VLOOKUP($C4878,Настройки!$A$11:$L$17,9,FALSE))</f>
        <v/>
      </c>
      <c r="T4878" s="56">
        <f>IF($B4878="","",$R4878*$S4878)</f>
        <v/>
      </c>
    </row>
    <row r="4879">
      <c r="A4879" s="20">
        <f>Тех_Движение!$A$4876</f>
        <v/>
      </c>
      <c r="B4879" s="20">
        <f>IF(Тех_Движение!$F$4876&gt;0,Тех_Движение!$I$4876,"")</f>
        <v/>
      </c>
      <c r="C4879" s="20">
        <f>IF($B4879="","",Тех_Движение!$D$4876)</f>
        <v/>
      </c>
      <c r="D4879" s="42">
        <f>IF($B4879="","",Тех_Движение!$B$4876)</f>
        <v/>
      </c>
      <c r="E4879" s="54">
        <f>IF($B4879="","",Тех_Движение!$F$4876)</f>
        <v/>
      </c>
      <c r="F4879" s="54">
        <f>IF($B4879="","",SUMIFS($E$5:$E4878,$C$5:$C4878,$C4879))</f>
        <v/>
      </c>
      <c r="G4879" s="54">
        <f>IF($B4879="","",MAX(0,$E4879-MAX(0,SUMIFS(Тех_Движение!$G$2:$G$5111,Тех_Движение!$D$2:$D$5111,$C4879,Тех_Движение!$B$2:$B$5111,"&lt;="&amp;Настройки!$B$5-1)-$F4879)))</f>
        <v/>
      </c>
      <c r="H4879" s="54">
        <f>IF($B4879="","",IF(AND($D4879&gt;=Настройки!$B$5,$D4879&lt;=Настройки!$B$6),$E4879,0))</f>
        <v/>
      </c>
      <c r="I4879" s="54">
        <f>IF($B4879="","",$G4879+$H4879-$J4879)</f>
        <v/>
      </c>
      <c r="J4879" s="54">
        <f>IF($B4879="","",MAX(0,$E4879-MAX(0,SUMIFS(Тех_Движение!$G$2:$G$5111,Тех_Движение!$D$2:$D$5111,$C4879,Тех_Движение!$B$2:$B$5111,"&lt;="&amp;Настройки!$B$6)-$F4879)))</f>
        <v/>
      </c>
      <c r="K4879" s="54">
        <f>IF(OR($B4879="",K$3&lt;$D4879+Настройки!$B$7),0,MAX(0,$E4879-MAX(0,SUMIFS(Тех_Движение!$G$2:$G$5111,Тех_Движение!$D$2:$D$5111,$C4879,Тех_Движение!$B$2:$B$5111,"&lt;="&amp;K$3)-$F4879)))</f>
        <v/>
      </c>
      <c r="L4879" s="54">
        <f>IF(OR($B4879="",L$3&lt;$D4879+Настройки!$B$7),0,MAX(0,$E4879-MAX(0,SUMIFS(Тех_Движение!$G$2:$G$5111,Тех_Движение!$D$2:$D$5111,$C4879,Тех_Движение!$B$2:$B$5111,"&lt;="&amp;L$3)-$F4879)))</f>
        <v/>
      </c>
      <c r="M4879" s="54">
        <f>IF(OR($B4879="",M$3&lt;$D4879+Настройки!$B$7),0,MAX(0,$E4879-MAX(0,SUMIFS(Тех_Движение!$G$2:$G$5111,Тех_Движение!$D$2:$D$5111,$C4879,Тех_Движение!$B$2:$B$5111,"&lt;="&amp;M$3)-$F4879)))</f>
        <v/>
      </c>
      <c r="N4879" s="54">
        <f>IF(OR($B4879="",N$3&lt;$D4879+Настройки!$B$7),0,MAX(0,$E4879-MAX(0,SUMIFS(Тех_Движение!$G$2:$G$5111,Тех_Движение!$D$2:$D$5111,$C4879,Тех_Движение!$B$2:$B$5111,"&lt;="&amp;N$3)-$F4879)))</f>
        <v/>
      </c>
      <c r="O4879" s="54">
        <f>IF(OR($B4879="",O$3&lt;$D4879+Настройки!$B$7),0,MAX(0,$E4879-MAX(0,SUMIFS(Тех_Движение!$G$2:$G$5111,Тех_Движение!$D$2:$D$5111,$C4879,Тех_Движение!$B$2:$B$5111,"&lt;="&amp;O$3)-$F4879)))</f>
        <v/>
      </c>
      <c r="P4879" s="54">
        <f>IF(OR($B4879="",P$3&lt;$D4879+Настройки!$B$7),0,MAX(0,$E4879-MAX(0,SUMIFS(Тех_Движение!$G$2:$G$5111,Тех_Движение!$D$2:$D$5111,$C4879,Тех_Движение!$B$2:$B$5111,"&lt;="&amp;P$3)-$F4879)))</f>
        <v/>
      </c>
      <c r="Q4879" s="54">
        <f>IF(OR($B4879="",Q$3&lt;$D4879+Настройки!$B$7),0,MAX(0,$E4879-MAX(0,SUMIFS(Тех_Движение!$G$2:$G$5111,Тех_Движение!$D$2:$D$5111,$C4879,Тех_Движение!$B$2:$B$5111,"&lt;="&amp;Q$3)-$F4879)))</f>
        <v/>
      </c>
      <c r="R4879" s="54">
        <f>IF($B4879="","",SUM($K4879:$Q4879))</f>
        <v/>
      </c>
      <c r="S4879" s="56">
        <f>IF($B4879="","",VLOOKUP($C4879,Настройки!$A$11:$L$17,9,FALSE))</f>
        <v/>
      </c>
      <c r="T4879" s="56">
        <f>IF($B4879="","",$R4879*$S4879)</f>
        <v/>
      </c>
    </row>
    <row r="4880">
      <c r="A4880" s="20">
        <f>Тех_Движение!$A$4877</f>
        <v/>
      </c>
      <c r="B4880" s="20">
        <f>IF(Тех_Движение!$F$4877&gt;0,Тех_Движение!$I$4877,"")</f>
        <v/>
      </c>
      <c r="C4880" s="20">
        <f>IF($B4880="","",Тех_Движение!$D$4877)</f>
        <v/>
      </c>
      <c r="D4880" s="42">
        <f>IF($B4880="","",Тех_Движение!$B$4877)</f>
        <v/>
      </c>
      <c r="E4880" s="54">
        <f>IF($B4880="","",Тех_Движение!$F$4877)</f>
        <v/>
      </c>
      <c r="F4880" s="54">
        <f>IF($B4880="","",SUMIFS($E$5:$E4879,$C$5:$C4879,$C4880))</f>
        <v/>
      </c>
      <c r="G4880" s="54">
        <f>IF($B4880="","",MAX(0,$E4880-MAX(0,SUMIFS(Тех_Движение!$G$2:$G$5111,Тех_Движение!$D$2:$D$5111,$C4880,Тех_Движение!$B$2:$B$5111,"&lt;="&amp;Настройки!$B$5-1)-$F4880)))</f>
        <v/>
      </c>
      <c r="H4880" s="54">
        <f>IF($B4880="","",IF(AND($D4880&gt;=Настройки!$B$5,$D4880&lt;=Настройки!$B$6),$E4880,0))</f>
        <v/>
      </c>
      <c r="I4880" s="54">
        <f>IF($B4880="","",$G4880+$H4880-$J4880)</f>
        <v/>
      </c>
      <c r="J4880" s="54">
        <f>IF($B4880="","",MAX(0,$E4880-MAX(0,SUMIFS(Тех_Движение!$G$2:$G$5111,Тех_Движение!$D$2:$D$5111,$C4880,Тех_Движение!$B$2:$B$5111,"&lt;="&amp;Настройки!$B$6)-$F4880)))</f>
        <v/>
      </c>
      <c r="K4880" s="54">
        <f>IF(OR($B4880="",K$3&lt;$D4880+Настройки!$B$7),0,MAX(0,$E4880-MAX(0,SUMIFS(Тех_Движение!$G$2:$G$5111,Тех_Движение!$D$2:$D$5111,$C4880,Тех_Движение!$B$2:$B$5111,"&lt;="&amp;K$3)-$F4880)))</f>
        <v/>
      </c>
      <c r="L4880" s="54">
        <f>IF(OR($B4880="",L$3&lt;$D4880+Настройки!$B$7),0,MAX(0,$E4880-MAX(0,SUMIFS(Тех_Движение!$G$2:$G$5111,Тех_Движение!$D$2:$D$5111,$C4880,Тех_Движение!$B$2:$B$5111,"&lt;="&amp;L$3)-$F4880)))</f>
        <v/>
      </c>
      <c r="M4880" s="54">
        <f>IF(OR($B4880="",M$3&lt;$D4880+Настройки!$B$7),0,MAX(0,$E4880-MAX(0,SUMIFS(Тех_Движение!$G$2:$G$5111,Тех_Движение!$D$2:$D$5111,$C4880,Тех_Движение!$B$2:$B$5111,"&lt;="&amp;M$3)-$F4880)))</f>
        <v/>
      </c>
      <c r="N4880" s="54">
        <f>IF(OR($B4880="",N$3&lt;$D4880+Настройки!$B$7),0,MAX(0,$E4880-MAX(0,SUMIFS(Тех_Движение!$G$2:$G$5111,Тех_Движение!$D$2:$D$5111,$C4880,Тех_Движение!$B$2:$B$5111,"&lt;="&amp;N$3)-$F4880)))</f>
        <v/>
      </c>
      <c r="O4880" s="54">
        <f>IF(OR($B4880="",O$3&lt;$D4880+Настройки!$B$7),0,MAX(0,$E4880-MAX(0,SUMIFS(Тех_Движение!$G$2:$G$5111,Тех_Движение!$D$2:$D$5111,$C4880,Тех_Движение!$B$2:$B$5111,"&lt;="&amp;O$3)-$F4880)))</f>
        <v/>
      </c>
      <c r="P4880" s="54">
        <f>IF(OR($B4880="",P$3&lt;$D4880+Настройки!$B$7),0,MAX(0,$E4880-MAX(0,SUMIFS(Тех_Движение!$G$2:$G$5111,Тех_Движение!$D$2:$D$5111,$C4880,Тех_Движение!$B$2:$B$5111,"&lt;="&amp;P$3)-$F4880)))</f>
        <v/>
      </c>
      <c r="Q4880" s="54">
        <f>IF(OR($B4880="",Q$3&lt;$D4880+Настройки!$B$7),0,MAX(0,$E4880-MAX(0,SUMIFS(Тех_Движение!$G$2:$G$5111,Тех_Движение!$D$2:$D$5111,$C4880,Тех_Движение!$B$2:$B$5111,"&lt;="&amp;Q$3)-$F4880)))</f>
        <v/>
      </c>
      <c r="R4880" s="54">
        <f>IF($B4880="","",SUM($K4880:$Q4880))</f>
        <v/>
      </c>
      <c r="S4880" s="56">
        <f>IF($B4880="","",VLOOKUP($C4880,Настройки!$A$11:$L$17,9,FALSE))</f>
        <v/>
      </c>
      <c r="T4880" s="56">
        <f>IF($B4880="","",$R4880*$S4880)</f>
        <v/>
      </c>
    </row>
    <row r="4881">
      <c r="A4881" s="20">
        <f>Тех_Движение!$A$4878</f>
        <v/>
      </c>
      <c r="B4881" s="20">
        <f>IF(Тех_Движение!$F$4878&gt;0,Тех_Движение!$I$4878,"")</f>
        <v/>
      </c>
      <c r="C4881" s="20">
        <f>IF($B4881="","",Тех_Движение!$D$4878)</f>
        <v/>
      </c>
      <c r="D4881" s="42">
        <f>IF($B4881="","",Тех_Движение!$B$4878)</f>
        <v/>
      </c>
      <c r="E4881" s="54">
        <f>IF($B4881="","",Тех_Движение!$F$4878)</f>
        <v/>
      </c>
      <c r="F4881" s="54">
        <f>IF($B4881="","",SUMIFS($E$5:$E4880,$C$5:$C4880,$C4881))</f>
        <v/>
      </c>
      <c r="G4881" s="54">
        <f>IF($B4881="","",MAX(0,$E4881-MAX(0,SUMIFS(Тех_Движение!$G$2:$G$5111,Тех_Движение!$D$2:$D$5111,$C4881,Тех_Движение!$B$2:$B$5111,"&lt;="&amp;Настройки!$B$5-1)-$F4881)))</f>
        <v/>
      </c>
      <c r="H4881" s="54">
        <f>IF($B4881="","",IF(AND($D4881&gt;=Настройки!$B$5,$D4881&lt;=Настройки!$B$6),$E4881,0))</f>
        <v/>
      </c>
      <c r="I4881" s="54">
        <f>IF($B4881="","",$G4881+$H4881-$J4881)</f>
        <v/>
      </c>
      <c r="J4881" s="54">
        <f>IF($B4881="","",MAX(0,$E4881-MAX(0,SUMIFS(Тех_Движение!$G$2:$G$5111,Тех_Движение!$D$2:$D$5111,$C4881,Тех_Движение!$B$2:$B$5111,"&lt;="&amp;Настройки!$B$6)-$F4881)))</f>
        <v/>
      </c>
      <c r="K4881" s="54">
        <f>IF(OR($B4881="",K$3&lt;$D4881+Настройки!$B$7),0,MAX(0,$E4881-MAX(0,SUMIFS(Тех_Движение!$G$2:$G$5111,Тех_Движение!$D$2:$D$5111,$C4881,Тех_Движение!$B$2:$B$5111,"&lt;="&amp;K$3)-$F4881)))</f>
        <v/>
      </c>
      <c r="L4881" s="54">
        <f>IF(OR($B4881="",L$3&lt;$D4881+Настройки!$B$7),0,MAX(0,$E4881-MAX(0,SUMIFS(Тех_Движение!$G$2:$G$5111,Тех_Движение!$D$2:$D$5111,$C4881,Тех_Движение!$B$2:$B$5111,"&lt;="&amp;L$3)-$F4881)))</f>
        <v/>
      </c>
      <c r="M4881" s="54">
        <f>IF(OR($B4881="",M$3&lt;$D4881+Настройки!$B$7),0,MAX(0,$E4881-MAX(0,SUMIFS(Тех_Движение!$G$2:$G$5111,Тех_Движение!$D$2:$D$5111,$C4881,Тех_Движение!$B$2:$B$5111,"&lt;="&amp;M$3)-$F4881)))</f>
        <v/>
      </c>
      <c r="N4881" s="54">
        <f>IF(OR($B4881="",N$3&lt;$D4881+Настройки!$B$7),0,MAX(0,$E4881-MAX(0,SUMIFS(Тех_Движение!$G$2:$G$5111,Тех_Движение!$D$2:$D$5111,$C4881,Тех_Движение!$B$2:$B$5111,"&lt;="&amp;N$3)-$F4881)))</f>
        <v/>
      </c>
      <c r="O4881" s="54">
        <f>IF(OR($B4881="",O$3&lt;$D4881+Настройки!$B$7),0,MAX(0,$E4881-MAX(0,SUMIFS(Тех_Движение!$G$2:$G$5111,Тех_Движение!$D$2:$D$5111,$C4881,Тех_Движение!$B$2:$B$5111,"&lt;="&amp;O$3)-$F4881)))</f>
        <v/>
      </c>
      <c r="P4881" s="54">
        <f>IF(OR($B4881="",P$3&lt;$D4881+Настройки!$B$7),0,MAX(0,$E4881-MAX(0,SUMIFS(Тех_Движение!$G$2:$G$5111,Тех_Движение!$D$2:$D$5111,$C4881,Тех_Движение!$B$2:$B$5111,"&lt;="&amp;P$3)-$F4881)))</f>
        <v/>
      </c>
      <c r="Q4881" s="54">
        <f>IF(OR($B4881="",Q$3&lt;$D4881+Настройки!$B$7),0,MAX(0,$E4881-MAX(0,SUMIFS(Тех_Движение!$G$2:$G$5111,Тех_Движение!$D$2:$D$5111,$C4881,Тех_Движение!$B$2:$B$5111,"&lt;="&amp;Q$3)-$F4881)))</f>
        <v/>
      </c>
      <c r="R4881" s="54">
        <f>IF($B4881="","",SUM($K4881:$Q4881))</f>
        <v/>
      </c>
      <c r="S4881" s="56">
        <f>IF($B4881="","",VLOOKUP($C4881,Настройки!$A$11:$L$17,9,FALSE))</f>
        <v/>
      </c>
      <c r="T4881" s="56">
        <f>IF($B4881="","",$R4881*$S4881)</f>
        <v/>
      </c>
    </row>
    <row r="4882">
      <c r="A4882" s="20">
        <f>Тех_Движение!$A$4879</f>
        <v/>
      </c>
      <c r="B4882" s="20">
        <f>IF(Тех_Движение!$F$4879&gt;0,Тех_Движение!$I$4879,"")</f>
        <v/>
      </c>
      <c r="C4882" s="20">
        <f>IF($B4882="","",Тех_Движение!$D$4879)</f>
        <v/>
      </c>
      <c r="D4882" s="42">
        <f>IF($B4882="","",Тех_Движение!$B$4879)</f>
        <v/>
      </c>
      <c r="E4882" s="54">
        <f>IF($B4882="","",Тех_Движение!$F$4879)</f>
        <v/>
      </c>
      <c r="F4882" s="54">
        <f>IF($B4882="","",SUMIFS($E$5:$E4881,$C$5:$C4881,$C4882))</f>
        <v/>
      </c>
      <c r="G4882" s="54">
        <f>IF($B4882="","",MAX(0,$E4882-MAX(0,SUMIFS(Тех_Движение!$G$2:$G$5111,Тех_Движение!$D$2:$D$5111,$C4882,Тех_Движение!$B$2:$B$5111,"&lt;="&amp;Настройки!$B$5-1)-$F4882)))</f>
        <v/>
      </c>
      <c r="H4882" s="54">
        <f>IF($B4882="","",IF(AND($D4882&gt;=Настройки!$B$5,$D4882&lt;=Настройки!$B$6),$E4882,0))</f>
        <v/>
      </c>
      <c r="I4882" s="54">
        <f>IF($B4882="","",$G4882+$H4882-$J4882)</f>
        <v/>
      </c>
      <c r="J4882" s="54">
        <f>IF($B4882="","",MAX(0,$E4882-MAX(0,SUMIFS(Тех_Движение!$G$2:$G$5111,Тех_Движение!$D$2:$D$5111,$C4882,Тех_Движение!$B$2:$B$5111,"&lt;="&amp;Настройки!$B$6)-$F4882)))</f>
        <v/>
      </c>
      <c r="K4882" s="54">
        <f>IF(OR($B4882="",K$3&lt;$D4882+Настройки!$B$7),0,MAX(0,$E4882-MAX(0,SUMIFS(Тех_Движение!$G$2:$G$5111,Тех_Движение!$D$2:$D$5111,$C4882,Тех_Движение!$B$2:$B$5111,"&lt;="&amp;K$3)-$F4882)))</f>
        <v/>
      </c>
      <c r="L4882" s="54">
        <f>IF(OR($B4882="",L$3&lt;$D4882+Настройки!$B$7),0,MAX(0,$E4882-MAX(0,SUMIFS(Тех_Движение!$G$2:$G$5111,Тех_Движение!$D$2:$D$5111,$C4882,Тех_Движение!$B$2:$B$5111,"&lt;="&amp;L$3)-$F4882)))</f>
        <v/>
      </c>
      <c r="M4882" s="54">
        <f>IF(OR($B4882="",M$3&lt;$D4882+Настройки!$B$7),0,MAX(0,$E4882-MAX(0,SUMIFS(Тех_Движение!$G$2:$G$5111,Тех_Движение!$D$2:$D$5111,$C4882,Тех_Движение!$B$2:$B$5111,"&lt;="&amp;M$3)-$F4882)))</f>
        <v/>
      </c>
      <c r="N4882" s="54">
        <f>IF(OR($B4882="",N$3&lt;$D4882+Настройки!$B$7),0,MAX(0,$E4882-MAX(0,SUMIFS(Тех_Движение!$G$2:$G$5111,Тех_Движение!$D$2:$D$5111,$C4882,Тех_Движение!$B$2:$B$5111,"&lt;="&amp;N$3)-$F4882)))</f>
        <v/>
      </c>
      <c r="O4882" s="54">
        <f>IF(OR($B4882="",O$3&lt;$D4882+Настройки!$B$7),0,MAX(0,$E4882-MAX(0,SUMIFS(Тех_Движение!$G$2:$G$5111,Тех_Движение!$D$2:$D$5111,$C4882,Тех_Движение!$B$2:$B$5111,"&lt;="&amp;O$3)-$F4882)))</f>
        <v/>
      </c>
      <c r="P4882" s="54">
        <f>IF(OR($B4882="",P$3&lt;$D4882+Настройки!$B$7),0,MAX(0,$E4882-MAX(0,SUMIFS(Тех_Движение!$G$2:$G$5111,Тех_Движение!$D$2:$D$5111,$C4882,Тех_Движение!$B$2:$B$5111,"&lt;="&amp;P$3)-$F4882)))</f>
        <v/>
      </c>
      <c r="Q4882" s="54">
        <f>IF(OR($B4882="",Q$3&lt;$D4882+Настройки!$B$7),0,MAX(0,$E4882-MAX(0,SUMIFS(Тех_Движение!$G$2:$G$5111,Тех_Движение!$D$2:$D$5111,$C4882,Тех_Движение!$B$2:$B$5111,"&lt;="&amp;Q$3)-$F4882)))</f>
        <v/>
      </c>
      <c r="R4882" s="54">
        <f>IF($B4882="","",SUM($K4882:$Q4882))</f>
        <v/>
      </c>
      <c r="S4882" s="56">
        <f>IF($B4882="","",VLOOKUP($C4882,Настройки!$A$11:$L$17,9,FALSE))</f>
        <v/>
      </c>
      <c r="T4882" s="56">
        <f>IF($B4882="","",$R4882*$S4882)</f>
        <v/>
      </c>
    </row>
    <row r="4883">
      <c r="A4883" s="20">
        <f>Тех_Движение!$A$4880</f>
        <v/>
      </c>
      <c r="B4883" s="20">
        <f>IF(Тех_Движение!$F$4880&gt;0,Тех_Движение!$I$4880,"")</f>
        <v/>
      </c>
      <c r="C4883" s="20">
        <f>IF($B4883="","",Тех_Движение!$D$4880)</f>
        <v/>
      </c>
      <c r="D4883" s="42">
        <f>IF($B4883="","",Тех_Движение!$B$4880)</f>
        <v/>
      </c>
      <c r="E4883" s="54">
        <f>IF($B4883="","",Тех_Движение!$F$4880)</f>
        <v/>
      </c>
      <c r="F4883" s="54">
        <f>IF($B4883="","",SUMIFS($E$5:$E4882,$C$5:$C4882,$C4883))</f>
        <v/>
      </c>
      <c r="G4883" s="54">
        <f>IF($B4883="","",MAX(0,$E4883-MAX(0,SUMIFS(Тех_Движение!$G$2:$G$5111,Тех_Движение!$D$2:$D$5111,$C4883,Тех_Движение!$B$2:$B$5111,"&lt;="&amp;Настройки!$B$5-1)-$F4883)))</f>
        <v/>
      </c>
      <c r="H4883" s="54">
        <f>IF($B4883="","",IF(AND($D4883&gt;=Настройки!$B$5,$D4883&lt;=Настройки!$B$6),$E4883,0))</f>
        <v/>
      </c>
      <c r="I4883" s="54">
        <f>IF($B4883="","",$G4883+$H4883-$J4883)</f>
        <v/>
      </c>
      <c r="J4883" s="54">
        <f>IF($B4883="","",MAX(0,$E4883-MAX(0,SUMIFS(Тех_Движение!$G$2:$G$5111,Тех_Движение!$D$2:$D$5111,$C4883,Тех_Движение!$B$2:$B$5111,"&lt;="&amp;Настройки!$B$6)-$F4883)))</f>
        <v/>
      </c>
      <c r="K4883" s="54">
        <f>IF(OR($B4883="",K$3&lt;$D4883+Настройки!$B$7),0,MAX(0,$E4883-MAX(0,SUMIFS(Тех_Движение!$G$2:$G$5111,Тех_Движение!$D$2:$D$5111,$C4883,Тех_Движение!$B$2:$B$5111,"&lt;="&amp;K$3)-$F4883)))</f>
        <v/>
      </c>
      <c r="L4883" s="54">
        <f>IF(OR($B4883="",L$3&lt;$D4883+Настройки!$B$7),0,MAX(0,$E4883-MAX(0,SUMIFS(Тех_Движение!$G$2:$G$5111,Тех_Движение!$D$2:$D$5111,$C4883,Тех_Движение!$B$2:$B$5111,"&lt;="&amp;L$3)-$F4883)))</f>
        <v/>
      </c>
      <c r="M4883" s="54">
        <f>IF(OR($B4883="",M$3&lt;$D4883+Настройки!$B$7),0,MAX(0,$E4883-MAX(0,SUMIFS(Тех_Движение!$G$2:$G$5111,Тех_Движение!$D$2:$D$5111,$C4883,Тех_Движение!$B$2:$B$5111,"&lt;="&amp;M$3)-$F4883)))</f>
        <v/>
      </c>
      <c r="N4883" s="54">
        <f>IF(OR($B4883="",N$3&lt;$D4883+Настройки!$B$7),0,MAX(0,$E4883-MAX(0,SUMIFS(Тех_Движение!$G$2:$G$5111,Тех_Движение!$D$2:$D$5111,$C4883,Тех_Движение!$B$2:$B$5111,"&lt;="&amp;N$3)-$F4883)))</f>
        <v/>
      </c>
      <c r="O4883" s="54">
        <f>IF(OR($B4883="",O$3&lt;$D4883+Настройки!$B$7),0,MAX(0,$E4883-MAX(0,SUMIFS(Тех_Движение!$G$2:$G$5111,Тех_Движение!$D$2:$D$5111,$C4883,Тех_Движение!$B$2:$B$5111,"&lt;="&amp;O$3)-$F4883)))</f>
        <v/>
      </c>
      <c r="P4883" s="54">
        <f>IF(OR($B4883="",P$3&lt;$D4883+Настройки!$B$7),0,MAX(0,$E4883-MAX(0,SUMIFS(Тех_Движение!$G$2:$G$5111,Тех_Движение!$D$2:$D$5111,$C4883,Тех_Движение!$B$2:$B$5111,"&lt;="&amp;P$3)-$F4883)))</f>
        <v/>
      </c>
      <c r="Q4883" s="54">
        <f>IF(OR($B4883="",Q$3&lt;$D4883+Настройки!$B$7),0,MAX(0,$E4883-MAX(0,SUMIFS(Тех_Движение!$G$2:$G$5111,Тех_Движение!$D$2:$D$5111,$C4883,Тех_Движение!$B$2:$B$5111,"&lt;="&amp;Q$3)-$F4883)))</f>
        <v/>
      </c>
      <c r="R4883" s="54">
        <f>IF($B4883="","",SUM($K4883:$Q4883))</f>
        <v/>
      </c>
      <c r="S4883" s="56">
        <f>IF($B4883="","",VLOOKUP($C4883,Настройки!$A$11:$L$17,9,FALSE))</f>
        <v/>
      </c>
      <c r="T4883" s="56">
        <f>IF($B4883="","",$R4883*$S4883)</f>
        <v/>
      </c>
    </row>
    <row r="4884">
      <c r="A4884" s="20">
        <f>Тех_Движение!$A$4881</f>
        <v/>
      </c>
      <c r="B4884" s="20">
        <f>IF(Тех_Движение!$F$4881&gt;0,Тех_Движение!$I$4881,"")</f>
        <v/>
      </c>
      <c r="C4884" s="20">
        <f>IF($B4884="","",Тех_Движение!$D$4881)</f>
        <v/>
      </c>
      <c r="D4884" s="42">
        <f>IF($B4884="","",Тех_Движение!$B$4881)</f>
        <v/>
      </c>
      <c r="E4884" s="54">
        <f>IF($B4884="","",Тех_Движение!$F$4881)</f>
        <v/>
      </c>
      <c r="F4884" s="54">
        <f>IF($B4884="","",SUMIFS($E$5:$E4883,$C$5:$C4883,$C4884))</f>
        <v/>
      </c>
      <c r="G4884" s="54">
        <f>IF($B4884="","",MAX(0,$E4884-MAX(0,SUMIFS(Тех_Движение!$G$2:$G$5111,Тех_Движение!$D$2:$D$5111,$C4884,Тех_Движение!$B$2:$B$5111,"&lt;="&amp;Настройки!$B$5-1)-$F4884)))</f>
        <v/>
      </c>
      <c r="H4884" s="54">
        <f>IF($B4884="","",IF(AND($D4884&gt;=Настройки!$B$5,$D4884&lt;=Настройки!$B$6),$E4884,0))</f>
        <v/>
      </c>
      <c r="I4884" s="54">
        <f>IF($B4884="","",$G4884+$H4884-$J4884)</f>
        <v/>
      </c>
      <c r="J4884" s="54">
        <f>IF($B4884="","",MAX(0,$E4884-MAX(0,SUMIFS(Тех_Движение!$G$2:$G$5111,Тех_Движение!$D$2:$D$5111,$C4884,Тех_Движение!$B$2:$B$5111,"&lt;="&amp;Настройки!$B$6)-$F4884)))</f>
        <v/>
      </c>
      <c r="K4884" s="54">
        <f>IF(OR($B4884="",K$3&lt;$D4884+Настройки!$B$7),0,MAX(0,$E4884-MAX(0,SUMIFS(Тех_Движение!$G$2:$G$5111,Тех_Движение!$D$2:$D$5111,$C4884,Тех_Движение!$B$2:$B$5111,"&lt;="&amp;K$3)-$F4884)))</f>
        <v/>
      </c>
      <c r="L4884" s="54">
        <f>IF(OR($B4884="",L$3&lt;$D4884+Настройки!$B$7),0,MAX(0,$E4884-MAX(0,SUMIFS(Тех_Движение!$G$2:$G$5111,Тех_Движение!$D$2:$D$5111,$C4884,Тех_Движение!$B$2:$B$5111,"&lt;="&amp;L$3)-$F4884)))</f>
        <v/>
      </c>
      <c r="M4884" s="54">
        <f>IF(OR($B4884="",M$3&lt;$D4884+Настройки!$B$7),0,MAX(0,$E4884-MAX(0,SUMIFS(Тех_Движение!$G$2:$G$5111,Тех_Движение!$D$2:$D$5111,$C4884,Тех_Движение!$B$2:$B$5111,"&lt;="&amp;M$3)-$F4884)))</f>
        <v/>
      </c>
      <c r="N4884" s="54">
        <f>IF(OR($B4884="",N$3&lt;$D4884+Настройки!$B$7),0,MAX(0,$E4884-MAX(0,SUMIFS(Тех_Движение!$G$2:$G$5111,Тех_Движение!$D$2:$D$5111,$C4884,Тех_Движение!$B$2:$B$5111,"&lt;="&amp;N$3)-$F4884)))</f>
        <v/>
      </c>
      <c r="O4884" s="54">
        <f>IF(OR($B4884="",O$3&lt;$D4884+Настройки!$B$7),0,MAX(0,$E4884-MAX(0,SUMIFS(Тех_Движение!$G$2:$G$5111,Тех_Движение!$D$2:$D$5111,$C4884,Тех_Движение!$B$2:$B$5111,"&lt;="&amp;O$3)-$F4884)))</f>
        <v/>
      </c>
      <c r="P4884" s="54">
        <f>IF(OR($B4884="",P$3&lt;$D4884+Настройки!$B$7),0,MAX(0,$E4884-MAX(0,SUMIFS(Тех_Движение!$G$2:$G$5111,Тех_Движение!$D$2:$D$5111,$C4884,Тех_Движение!$B$2:$B$5111,"&lt;="&amp;P$3)-$F4884)))</f>
        <v/>
      </c>
      <c r="Q4884" s="54">
        <f>IF(OR($B4884="",Q$3&lt;$D4884+Настройки!$B$7),0,MAX(0,$E4884-MAX(0,SUMIFS(Тех_Движение!$G$2:$G$5111,Тех_Движение!$D$2:$D$5111,$C4884,Тех_Движение!$B$2:$B$5111,"&lt;="&amp;Q$3)-$F4884)))</f>
        <v/>
      </c>
      <c r="R4884" s="54">
        <f>IF($B4884="","",SUM($K4884:$Q4884))</f>
        <v/>
      </c>
      <c r="S4884" s="56">
        <f>IF($B4884="","",VLOOKUP($C4884,Настройки!$A$11:$L$17,9,FALSE))</f>
        <v/>
      </c>
      <c r="T4884" s="56">
        <f>IF($B4884="","",$R4884*$S4884)</f>
        <v/>
      </c>
    </row>
    <row r="4885">
      <c r="A4885" s="20">
        <f>Тех_Движение!$A$4882</f>
        <v/>
      </c>
      <c r="B4885" s="20">
        <f>IF(Тех_Движение!$F$4882&gt;0,Тех_Движение!$I$4882,"")</f>
        <v/>
      </c>
      <c r="C4885" s="20">
        <f>IF($B4885="","",Тех_Движение!$D$4882)</f>
        <v/>
      </c>
      <c r="D4885" s="42">
        <f>IF($B4885="","",Тех_Движение!$B$4882)</f>
        <v/>
      </c>
      <c r="E4885" s="54">
        <f>IF($B4885="","",Тех_Движение!$F$4882)</f>
        <v/>
      </c>
      <c r="F4885" s="54">
        <f>IF($B4885="","",SUMIFS($E$5:$E4884,$C$5:$C4884,$C4885))</f>
        <v/>
      </c>
      <c r="G4885" s="54">
        <f>IF($B4885="","",MAX(0,$E4885-MAX(0,SUMIFS(Тех_Движение!$G$2:$G$5111,Тех_Движение!$D$2:$D$5111,$C4885,Тех_Движение!$B$2:$B$5111,"&lt;="&amp;Настройки!$B$5-1)-$F4885)))</f>
        <v/>
      </c>
      <c r="H4885" s="54">
        <f>IF($B4885="","",IF(AND($D4885&gt;=Настройки!$B$5,$D4885&lt;=Настройки!$B$6),$E4885,0))</f>
        <v/>
      </c>
      <c r="I4885" s="54">
        <f>IF($B4885="","",$G4885+$H4885-$J4885)</f>
        <v/>
      </c>
      <c r="J4885" s="54">
        <f>IF($B4885="","",MAX(0,$E4885-MAX(0,SUMIFS(Тех_Движение!$G$2:$G$5111,Тех_Движение!$D$2:$D$5111,$C4885,Тех_Движение!$B$2:$B$5111,"&lt;="&amp;Настройки!$B$6)-$F4885)))</f>
        <v/>
      </c>
      <c r="K4885" s="54">
        <f>IF(OR($B4885="",K$3&lt;$D4885+Настройки!$B$7),0,MAX(0,$E4885-MAX(0,SUMIFS(Тех_Движение!$G$2:$G$5111,Тех_Движение!$D$2:$D$5111,$C4885,Тех_Движение!$B$2:$B$5111,"&lt;="&amp;K$3)-$F4885)))</f>
        <v/>
      </c>
      <c r="L4885" s="54">
        <f>IF(OR($B4885="",L$3&lt;$D4885+Настройки!$B$7),0,MAX(0,$E4885-MAX(0,SUMIFS(Тех_Движение!$G$2:$G$5111,Тех_Движение!$D$2:$D$5111,$C4885,Тех_Движение!$B$2:$B$5111,"&lt;="&amp;L$3)-$F4885)))</f>
        <v/>
      </c>
      <c r="M4885" s="54">
        <f>IF(OR($B4885="",M$3&lt;$D4885+Настройки!$B$7),0,MAX(0,$E4885-MAX(0,SUMIFS(Тех_Движение!$G$2:$G$5111,Тех_Движение!$D$2:$D$5111,$C4885,Тех_Движение!$B$2:$B$5111,"&lt;="&amp;M$3)-$F4885)))</f>
        <v/>
      </c>
      <c r="N4885" s="54">
        <f>IF(OR($B4885="",N$3&lt;$D4885+Настройки!$B$7),0,MAX(0,$E4885-MAX(0,SUMIFS(Тех_Движение!$G$2:$G$5111,Тех_Движение!$D$2:$D$5111,$C4885,Тех_Движение!$B$2:$B$5111,"&lt;="&amp;N$3)-$F4885)))</f>
        <v/>
      </c>
      <c r="O4885" s="54">
        <f>IF(OR($B4885="",O$3&lt;$D4885+Настройки!$B$7),0,MAX(0,$E4885-MAX(0,SUMIFS(Тех_Движение!$G$2:$G$5111,Тех_Движение!$D$2:$D$5111,$C4885,Тех_Движение!$B$2:$B$5111,"&lt;="&amp;O$3)-$F4885)))</f>
        <v/>
      </c>
      <c r="P4885" s="54">
        <f>IF(OR($B4885="",P$3&lt;$D4885+Настройки!$B$7),0,MAX(0,$E4885-MAX(0,SUMIFS(Тех_Движение!$G$2:$G$5111,Тех_Движение!$D$2:$D$5111,$C4885,Тех_Движение!$B$2:$B$5111,"&lt;="&amp;P$3)-$F4885)))</f>
        <v/>
      </c>
      <c r="Q4885" s="54">
        <f>IF(OR($B4885="",Q$3&lt;$D4885+Настройки!$B$7),0,MAX(0,$E4885-MAX(0,SUMIFS(Тех_Движение!$G$2:$G$5111,Тех_Движение!$D$2:$D$5111,$C4885,Тех_Движение!$B$2:$B$5111,"&lt;="&amp;Q$3)-$F4885)))</f>
        <v/>
      </c>
      <c r="R4885" s="54">
        <f>IF($B4885="","",SUM($K4885:$Q4885))</f>
        <v/>
      </c>
      <c r="S4885" s="56">
        <f>IF($B4885="","",VLOOKUP($C4885,Настройки!$A$11:$L$17,9,FALSE))</f>
        <v/>
      </c>
      <c r="T4885" s="56">
        <f>IF($B4885="","",$R4885*$S4885)</f>
        <v/>
      </c>
    </row>
    <row r="4886">
      <c r="A4886" s="20">
        <f>Тех_Движение!$A$4883</f>
        <v/>
      </c>
      <c r="B4886" s="20">
        <f>IF(Тех_Движение!$F$4883&gt;0,Тех_Движение!$I$4883,"")</f>
        <v/>
      </c>
      <c r="C4886" s="20">
        <f>IF($B4886="","",Тех_Движение!$D$4883)</f>
        <v/>
      </c>
      <c r="D4886" s="42">
        <f>IF($B4886="","",Тех_Движение!$B$4883)</f>
        <v/>
      </c>
      <c r="E4886" s="54">
        <f>IF($B4886="","",Тех_Движение!$F$4883)</f>
        <v/>
      </c>
      <c r="F4886" s="54">
        <f>IF($B4886="","",SUMIFS($E$5:$E4885,$C$5:$C4885,$C4886))</f>
        <v/>
      </c>
      <c r="G4886" s="54">
        <f>IF($B4886="","",MAX(0,$E4886-MAX(0,SUMIFS(Тех_Движение!$G$2:$G$5111,Тех_Движение!$D$2:$D$5111,$C4886,Тех_Движение!$B$2:$B$5111,"&lt;="&amp;Настройки!$B$5-1)-$F4886)))</f>
        <v/>
      </c>
      <c r="H4886" s="54">
        <f>IF($B4886="","",IF(AND($D4886&gt;=Настройки!$B$5,$D4886&lt;=Настройки!$B$6),$E4886,0))</f>
        <v/>
      </c>
      <c r="I4886" s="54">
        <f>IF($B4886="","",$G4886+$H4886-$J4886)</f>
        <v/>
      </c>
      <c r="J4886" s="54">
        <f>IF($B4886="","",MAX(0,$E4886-MAX(0,SUMIFS(Тех_Движение!$G$2:$G$5111,Тех_Движение!$D$2:$D$5111,$C4886,Тех_Движение!$B$2:$B$5111,"&lt;="&amp;Настройки!$B$6)-$F4886)))</f>
        <v/>
      </c>
      <c r="K4886" s="54">
        <f>IF(OR($B4886="",K$3&lt;$D4886+Настройки!$B$7),0,MAX(0,$E4886-MAX(0,SUMIFS(Тех_Движение!$G$2:$G$5111,Тех_Движение!$D$2:$D$5111,$C4886,Тех_Движение!$B$2:$B$5111,"&lt;="&amp;K$3)-$F4886)))</f>
        <v/>
      </c>
      <c r="L4886" s="54">
        <f>IF(OR($B4886="",L$3&lt;$D4886+Настройки!$B$7),0,MAX(0,$E4886-MAX(0,SUMIFS(Тех_Движение!$G$2:$G$5111,Тех_Движение!$D$2:$D$5111,$C4886,Тех_Движение!$B$2:$B$5111,"&lt;="&amp;L$3)-$F4886)))</f>
        <v/>
      </c>
      <c r="M4886" s="54">
        <f>IF(OR($B4886="",M$3&lt;$D4886+Настройки!$B$7),0,MAX(0,$E4886-MAX(0,SUMIFS(Тех_Движение!$G$2:$G$5111,Тех_Движение!$D$2:$D$5111,$C4886,Тех_Движение!$B$2:$B$5111,"&lt;="&amp;M$3)-$F4886)))</f>
        <v/>
      </c>
      <c r="N4886" s="54">
        <f>IF(OR($B4886="",N$3&lt;$D4886+Настройки!$B$7),0,MAX(0,$E4886-MAX(0,SUMIFS(Тех_Движение!$G$2:$G$5111,Тех_Движение!$D$2:$D$5111,$C4886,Тех_Движение!$B$2:$B$5111,"&lt;="&amp;N$3)-$F4886)))</f>
        <v/>
      </c>
      <c r="O4886" s="54">
        <f>IF(OR($B4886="",O$3&lt;$D4886+Настройки!$B$7),0,MAX(0,$E4886-MAX(0,SUMIFS(Тех_Движение!$G$2:$G$5111,Тех_Движение!$D$2:$D$5111,$C4886,Тех_Движение!$B$2:$B$5111,"&lt;="&amp;O$3)-$F4886)))</f>
        <v/>
      </c>
      <c r="P4886" s="54">
        <f>IF(OR($B4886="",P$3&lt;$D4886+Настройки!$B$7),0,MAX(0,$E4886-MAX(0,SUMIFS(Тех_Движение!$G$2:$G$5111,Тех_Движение!$D$2:$D$5111,$C4886,Тех_Движение!$B$2:$B$5111,"&lt;="&amp;P$3)-$F4886)))</f>
        <v/>
      </c>
      <c r="Q4886" s="54">
        <f>IF(OR($B4886="",Q$3&lt;$D4886+Настройки!$B$7),0,MAX(0,$E4886-MAX(0,SUMIFS(Тех_Движение!$G$2:$G$5111,Тех_Движение!$D$2:$D$5111,$C4886,Тех_Движение!$B$2:$B$5111,"&lt;="&amp;Q$3)-$F4886)))</f>
        <v/>
      </c>
      <c r="R4886" s="54">
        <f>IF($B4886="","",SUM($K4886:$Q4886))</f>
        <v/>
      </c>
      <c r="S4886" s="56">
        <f>IF($B4886="","",VLOOKUP($C4886,Настройки!$A$11:$L$17,9,FALSE))</f>
        <v/>
      </c>
      <c r="T4886" s="56">
        <f>IF($B4886="","",$R4886*$S4886)</f>
        <v/>
      </c>
    </row>
    <row r="4887">
      <c r="A4887" s="20">
        <f>Тех_Движение!$A$4884</f>
        <v/>
      </c>
      <c r="B4887" s="20">
        <f>IF(Тех_Движение!$F$4884&gt;0,Тех_Движение!$I$4884,"")</f>
        <v/>
      </c>
      <c r="C4887" s="20">
        <f>IF($B4887="","",Тех_Движение!$D$4884)</f>
        <v/>
      </c>
      <c r="D4887" s="42">
        <f>IF($B4887="","",Тех_Движение!$B$4884)</f>
        <v/>
      </c>
      <c r="E4887" s="54">
        <f>IF($B4887="","",Тех_Движение!$F$4884)</f>
        <v/>
      </c>
      <c r="F4887" s="54">
        <f>IF($B4887="","",SUMIFS($E$5:$E4886,$C$5:$C4886,$C4887))</f>
        <v/>
      </c>
      <c r="G4887" s="54">
        <f>IF($B4887="","",MAX(0,$E4887-MAX(0,SUMIFS(Тех_Движение!$G$2:$G$5111,Тех_Движение!$D$2:$D$5111,$C4887,Тех_Движение!$B$2:$B$5111,"&lt;="&amp;Настройки!$B$5-1)-$F4887)))</f>
        <v/>
      </c>
      <c r="H4887" s="54">
        <f>IF($B4887="","",IF(AND($D4887&gt;=Настройки!$B$5,$D4887&lt;=Настройки!$B$6),$E4887,0))</f>
        <v/>
      </c>
      <c r="I4887" s="54">
        <f>IF($B4887="","",$G4887+$H4887-$J4887)</f>
        <v/>
      </c>
      <c r="J4887" s="54">
        <f>IF($B4887="","",MAX(0,$E4887-MAX(0,SUMIFS(Тех_Движение!$G$2:$G$5111,Тех_Движение!$D$2:$D$5111,$C4887,Тех_Движение!$B$2:$B$5111,"&lt;="&amp;Настройки!$B$6)-$F4887)))</f>
        <v/>
      </c>
      <c r="K4887" s="54">
        <f>IF(OR($B4887="",K$3&lt;$D4887+Настройки!$B$7),0,MAX(0,$E4887-MAX(0,SUMIFS(Тех_Движение!$G$2:$G$5111,Тех_Движение!$D$2:$D$5111,$C4887,Тех_Движение!$B$2:$B$5111,"&lt;="&amp;K$3)-$F4887)))</f>
        <v/>
      </c>
      <c r="L4887" s="54">
        <f>IF(OR($B4887="",L$3&lt;$D4887+Настройки!$B$7),0,MAX(0,$E4887-MAX(0,SUMIFS(Тех_Движение!$G$2:$G$5111,Тех_Движение!$D$2:$D$5111,$C4887,Тех_Движение!$B$2:$B$5111,"&lt;="&amp;L$3)-$F4887)))</f>
        <v/>
      </c>
      <c r="M4887" s="54">
        <f>IF(OR($B4887="",M$3&lt;$D4887+Настройки!$B$7),0,MAX(0,$E4887-MAX(0,SUMIFS(Тех_Движение!$G$2:$G$5111,Тех_Движение!$D$2:$D$5111,$C4887,Тех_Движение!$B$2:$B$5111,"&lt;="&amp;M$3)-$F4887)))</f>
        <v/>
      </c>
      <c r="N4887" s="54">
        <f>IF(OR($B4887="",N$3&lt;$D4887+Настройки!$B$7),0,MAX(0,$E4887-MAX(0,SUMIFS(Тех_Движение!$G$2:$G$5111,Тех_Движение!$D$2:$D$5111,$C4887,Тех_Движение!$B$2:$B$5111,"&lt;="&amp;N$3)-$F4887)))</f>
        <v/>
      </c>
      <c r="O4887" s="54">
        <f>IF(OR($B4887="",O$3&lt;$D4887+Настройки!$B$7),0,MAX(0,$E4887-MAX(0,SUMIFS(Тех_Движение!$G$2:$G$5111,Тех_Движение!$D$2:$D$5111,$C4887,Тех_Движение!$B$2:$B$5111,"&lt;="&amp;O$3)-$F4887)))</f>
        <v/>
      </c>
      <c r="P4887" s="54">
        <f>IF(OR($B4887="",P$3&lt;$D4887+Настройки!$B$7),0,MAX(0,$E4887-MAX(0,SUMIFS(Тех_Движение!$G$2:$G$5111,Тех_Движение!$D$2:$D$5111,$C4887,Тех_Движение!$B$2:$B$5111,"&lt;="&amp;P$3)-$F4887)))</f>
        <v/>
      </c>
      <c r="Q4887" s="54">
        <f>IF(OR($B4887="",Q$3&lt;$D4887+Настройки!$B$7),0,MAX(0,$E4887-MAX(0,SUMIFS(Тех_Движение!$G$2:$G$5111,Тех_Движение!$D$2:$D$5111,$C4887,Тех_Движение!$B$2:$B$5111,"&lt;="&amp;Q$3)-$F4887)))</f>
        <v/>
      </c>
      <c r="R4887" s="54">
        <f>IF($B4887="","",SUM($K4887:$Q4887))</f>
        <v/>
      </c>
      <c r="S4887" s="56">
        <f>IF($B4887="","",VLOOKUP($C4887,Настройки!$A$11:$L$17,9,FALSE))</f>
        <v/>
      </c>
      <c r="T4887" s="56">
        <f>IF($B4887="","",$R4887*$S4887)</f>
        <v/>
      </c>
    </row>
    <row r="4888">
      <c r="A4888" s="20">
        <f>Тех_Движение!$A$4885</f>
        <v/>
      </c>
      <c r="B4888" s="20">
        <f>IF(Тех_Движение!$F$4885&gt;0,Тех_Движение!$I$4885,"")</f>
        <v/>
      </c>
      <c r="C4888" s="20">
        <f>IF($B4888="","",Тех_Движение!$D$4885)</f>
        <v/>
      </c>
      <c r="D4888" s="42">
        <f>IF($B4888="","",Тех_Движение!$B$4885)</f>
        <v/>
      </c>
      <c r="E4888" s="54">
        <f>IF($B4888="","",Тех_Движение!$F$4885)</f>
        <v/>
      </c>
      <c r="F4888" s="54">
        <f>IF($B4888="","",SUMIFS($E$5:$E4887,$C$5:$C4887,$C4888))</f>
        <v/>
      </c>
      <c r="G4888" s="54">
        <f>IF($B4888="","",MAX(0,$E4888-MAX(0,SUMIFS(Тех_Движение!$G$2:$G$5111,Тех_Движение!$D$2:$D$5111,$C4888,Тех_Движение!$B$2:$B$5111,"&lt;="&amp;Настройки!$B$5-1)-$F4888)))</f>
        <v/>
      </c>
      <c r="H4888" s="54">
        <f>IF($B4888="","",IF(AND($D4888&gt;=Настройки!$B$5,$D4888&lt;=Настройки!$B$6),$E4888,0))</f>
        <v/>
      </c>
      <c r="I4888" s="54">
        <f>IF($B4888="","",$G4888+$H4888-$J4888)</f>
        <v/>
      </c>
      <c r="J4888" s="54">
        <f>IF($B4888="","",MAX(0,$E4888-MAX(0,SUMIFS(Тех_Движение!$G$2:$G$5111,Тех_Движение!$D$2:$D$5111,$C4888,Тех_Движение!$B$2:$B$5111,"&lt;="&amp;Настройки!$B$6)-$F4888)))</f>
        <v/>
      </c>
      <c r="K4888" s="54">
        <f>IF(OR($B4888="",K$3&lt;$D4888+Настройки!$B$7),0,MAX(0,$E4888-MAX(0,SUMIFS(Тех_Движение!$G$2:$G$5111,Тех_Движение!$D$2:$D$5111,$C4888,Тех_Движение!$B$2:$B$5111,"&lt;="&amp;K$3)-$F4888)))</f>
        <v/>
      </c>
      <c r="L4888" s="54">
        <f>IF(OR($B4888="",L$3&lt;$D4888+Настройки!$B$7),0,MAX(0,$E4888-MAX(0,SUMIFS(Тех_Движение!$G$2:$G$5111,Тех_Движение!$D$2:$D$5111,$C4888,Тех_Движение!$B$2:$B$5111,"&lt;="&amp;L$3)-$F4888)))</f>
        <v/>
      </c>
      <c r="M4888" s="54">
        <f>IF(OR($B4888="",M$3&lt;$D4888+Настройки!$B$7),0,MAX(0,$E4888-MAX(0,SUMIFS(Тех_Движение!$G$2:$G$5111,Тех_Движение!$D$2:$D$5111,$C4888,Тех_Движение!$B$2:$B$5111,"&lt;="&amp;M$3)-$F4888)))</f>
        <v/>
      </c>
      <c r="N4888" s="54">
        <f>IF(OR($B4888="",N$3&lt;$D4888+Настройки!$B$7),0,MAX(0,$E4888-MAX(0,SUMIFS(Тех_Движение!$G$2:$G$5111,Тех_Движение!$D$2:$D$5111,$C4888,Тех_Движение!$B$2:$B$5111,"&lt;="&amp;N$3)-$F4888)))</f>
        <v/>
      </c>
      <c r="O4888" s="54">
        <f>IF(OR($B4888="",O$3&lt;$D4888+Настройки!$B$7),0,MAX(0,$E4888-MAX(0,SUMIFS(Тех_Движение!$G$2:$G$5111,Тех_Движение!$D$2:$D$5111,$C4888,Тех_Движение!$B$2:$B$5111,"&lt;="&amp;O$3)-$F4888)))</f>
        <v/>
      </c>
      <c r="P4888" s="54">
        <f>IF(OR($B4888="",P$3&lt;$D4888+Настройки!$B$7),0,MAX(0,$E4888-MAX(0,SUMIFS(Тех_Движение!$G$2:$G$5111,Тех_Движение!$D$2:$D$5111,$C4888,Тех_Движение!$B$2:$B$5111,"&lt;="&amp;P$3)-$F4888)))</f>
        <v/>
      </c>
      <c r="Q4888" s="54">
        <f>IF(OR($B4888="",Q$3&lt;$D4888+Настройки!$B$7),0,MAX(0,$E4888-MAX(0,SUMIFS(Тех_Движение!$G$2:$G$5111,Тех_Движение!$D$2:$D$5111,$C4888,Тех_Движение!$B$2:$B$5111,"&lt;="&amp;Q$3)-$F4888)))</f>
        <v/>
      </c>
      <c r="R4888" s="54">
        <f>IF($B4888="","",SUM($K4888:$Q4888))</f>
        <v/>
      </c>
      <c r="S4888" s="56">
        <f>IF($B4888="","",VLOOKUP($C4888,Настройки!$A$11:$L$17,9,FALSE))</f>
        <v/>
      </c>
      <c r="T4888" s="56">
        <f>IF($B4888="","",$R4888*$S4888)</f>
        <v/>
      </c>
    </row>
    <row r="4889">
      <c r="A4889" s="20">
        <f>Тех_Движение!$A$4886</f>
        <v/>
      </c>
      <c r="B4889" s="20">
        <f>IF(Тех_Движение!$F$4886&gt;0,Тех_Движение!$I$4886,"")</f>
        <v/>
      </c>
      <c r="C4889" s="20">
        <f>IF($B4889="","",Тех_Движение!$D$4886)</f>
        <v/>
      </c>
      <c r="D4889" s="42">
        <f>IF($B4889="","",Тех_Движение!$B$4886)</f>
        <v/>
      </c>
      <c r="E4889" s="54">
        <f>IF($B4889="","",Тех_Движение!$F$4886)</f>
        <v/>
      </c>
      <c r="F4889" s="54">
        <f>IF($B4889="","",SUMIFS($E$5:$E4888,$C$5:$C4888,$C4889))</f>
        <v/>
      </c>
      <c r="G4889" s="54">
        <f>IF($B4889="","",MAX(0,$E4889-MAX(0,SUMIFS(Тех_Движение!$G$2:$G$5111,Тех_Движение!$D$2:$D$5111,$C4889,Тех_Движение!$B$2:$B$5111,"&lt;="&amp;Настройки!$B$5-1)-$F4889)))</f>
        <v/>
      </c>
      <c r="H4889" s="54">
        <f>IF($B4889="","",IF(AND($D4889&gt;=Настройки!$B$5,$D4889&lt;=Настройки!$B$6),$E4889,0))</f>
        <v/>
      </c>
      <c r="I4889" s="54">
        <f>IF($B4889="","",$G4889+$H4889-$J4889)</f>
        <v/>
      </c>
      <c r="J4889" s="54">
        <f>IF($B4889="","",MAX(0,$E4889-MAX(0,SUMIFS(Тех_Движение!$G$2:$G$5111,Тех_Движение!$D$2:$D$5111,$C4889,Тех_Движение!$B$2:$B$5111,"&lt;="&amp;Настройки!$B$6)-$F4889)))</f>
        <v/>
      </c>
      <c r="K4889" s="54">
        <f>IF(OR($B4889="",K$3&lt;$D4889+Настройки!$B$7),0,MAX(0,$E4889-MAX(0,SUMIFS(Тех_Движение!$G$2:$G$5111,Тех_Движение!$D$2:$D$5111,$C4889,Тех_Движение!$B$2:$B$5111,"&lt;="&amp;K$3)-$F4889)))</f>
        <v/>
      </c>
      <c r="L4889" s="54">
        <f>IF(OR($B4889="",L$3&lt;$D4889+Настройки!$B$7),0,MAX(0,$E4889-MAX(0,SUMIFS(Тех_Движение!$G$2:$G$5111,Тех_Движение!$D$2:$D$5111,$C4889,Тех_Движение!$B$2:$B$5111,"&lt;="&amp;L$3)-$F4889)))</f>
        <v/>
      </c>
      <c r="M4889" s="54">
        <f>IF(OR($B4889="",M$3&lt;$D4889+Настройки!$B$7),0,MAX(0,$E4889-MAX(0,SUMIFS(Тех_Движение!$G$2:$G$5111,Тех_Движение!$D$2:$D$5111,$C4889,Тех_Движение!$B$2:$B$5111,"&lt;="&amp;M$3)-$F4889)))</f>
        <v/>
      </c>
      <c r="N4889" s="54">
        <f>IF(OR($B4889="",N$3&lt;$D4889+Настройки!$B$7),0,MAX(0,$E4889-MAX(0,SUMIFS(Тех_Движение!$G$2:$G$5111,Тех_Движение!$D$2:$D$5111,$C4889,Тех_Движение!$B$2:$B$5111,"&lt;="&amp;N$3)-$F4889)))</f>
        <v/>
      </c>
      <c r="O4889" s="54">
        <f>IF(OR($B4889="",O$3&lt;$D4889+Настройки!$B$7),0,MAX(0,$E4889-MAX(0,SUMIFS(Тех_Движение!$G$2:$G$5111,Тех_Движение!$D$2:$D$5111,$C4889,Тех_Движение!$B$2:$B$5111,"&lt;="&amp;O$3)-$F4889)))</f>
        <v/>
      </c>
      <c r="P4889" s="54">
        <f>IF(OR($B4889="",P$3&lt;$D4889+Настройки!$B$7),0,MAX(0,$E4889-MAX(0,SUMIFS(Тех_Движение!$G$2:$G$5111,Тех_Движение!$D$2:$D$5111,$C4889,Тех_Движение!$B$2:$B$5111,"&lt;="&amp;P$3)-$F4889)))</f>
        <v/>
      </c>
      <c r="Q4889" s="54">
        <f>IF(OR($B4889="",Q$3&lt;$D4889+Настройки!$B$7),0,MAX(0,$E4889-MAX(0,SUMIFS(Тех_Движение!$G$2:$G$5111,Тех_Движение!$D$2:$D$5111,$C4889,Тех_Движение!$B$2:$B$5111,"&lt;="&amp;Q$3)-$F4889)))</f>
        <v/>
      </c>
      <c r="R4889" s="54">
        <f>IF($B4889="","",SUM($K4889:$Q4889))</f>
        <v/>
      </c>
      <c r="S4889" s="56">
        <f>IF($B4889="","",VLOOKUP($C4889,Настройки!$A$11:$L$17,9,FALSE))</f>
        <v/>
      </c>
      <c r="T4889" s="56">
        <f>IF($B4889="","",$R4889*$S4889)</f>
        <v/>
      </c>
    </row>
    <row r="4890">
      <c r="A4890" s="20">
        <f>Тех_Движение!$A$4887</f>
        <v/>
      </c>
      <c r="B4890" s="20">
        <f>IF(Тех_Движение!$F$4887&gt;0,Тех_Движение!$I$4887,"")</f>
        <v/>
      </c>
      <c r="C4890" s="20">
        <f>IF($B4890="","",Тех_Движение!$D$4887)</f>
        <v/>
      </c>
      <c r="D4890" s="42">
        <f>IF($B4890="","",Тех_Движение!$B$4887)</f>
        <v/>
      </c>
      <c r="E4890" s="54">
        <f>IF($B4890="","",Тех_Движение!$F$4887)</f>
        <v/>
      </c>
      <c r="F4890" s="54">
        <f>IF($B4890="","",SUMIFS($E$5:$E4889,$C$5:$C4889,$C4890))</f>
        <v/>
      </c>
      <c r="G4890" s="54">
        <f>IF($B4890="","",MAX(0,$E4890-MAX(0,SUMIFS(Тех_Движение!$G$2:$G$5111,Тех_Движение!$D$2:$D$5111,$C4890,Тех_Движение!$B$2:$B$5111,"&lt;="&amp;Настройки!$B$5-1)-$F4890)))</f>
        <v/>
      </c>
      <c r="H4890" s="54">
        <f>IF($B4890="","",IF(AND($D4890&gt;=Настройки!$B$5,$D4890&lt;=Настройки!$B$6),$E4890,0))</f>
        <v/>
      </c>
      <c r="I4890" s="54">
        <f>IF($B4890="","",$G4890+$H4890-$J4890)</f>
        <v/>
      </c>
      <c r="J4890" s="54">
        <f>IF($B4890="","",MAX(0,$E4890-MAX(0,SUMIFS(Тех_Движение!$G$2:$G$5111,Тех_Движение!$D$2:$D$5111,$C4890,Тех_Движение!$B$2:$B$5111,"&lt;="&amp;Настройки!$B$6)-$F4890)))</f>
        <v/>
      </c>
      <c r="K4890" s="54">
        <f>IF(OR($B4890="",K$3&lt;$D4890+Настройки!$B$7),0,MAX(0,$E4890-MAX(0,SUMIFS(Тех_Движение!$G$2:$G$5111,Тех_Движение!$D$2:$D$5111,$C4890,Тех_Движение!$B$2:$B$5111,"&lt;="&amp;K$3)-$F4890)))</f>
        <v/>
      </c>
      <c r="L4890" s="54">
        <f>IF(OR($B4890="",L$3&lt;$D4890+Настройки!$B$7),0,MAX(0,$E4890-MAX(0,SUMIFS(Тех_Движение!$G$2:$G$5111,Тех_Движение!$D$2:$D$5111,$C4890,Тех_Движение!$B$2:$B$5111,"&lt;="&amp;L$3)-$F4890)))</f>
        <v/>
      </c>
      <c r="M4890" s="54">
        <f>IF(OR($B4890="",M$3&lt;$D4890+Настройки!$B$7),0,MAX(0,$E4890-MAX(0,SUMIFS(Тех_Движение!$G$2:$G$5111,Тех_Движение!$D$2:$D$5111,$C4890,Тех_Движение!$B$2:$B$5111,"&lt;="&amp;M$3)-$F4890)))</f>
        <v/>
      </c>
      <c r="N4890" s="54">
        <f>IF(OR($B4890="",N$3&lt;$D4890+Настройки!$B$7),0,MAX(0,$E4890-MAX(0,SUMIFS(Тех_Движение!$G$2:$G$5111,Тех_Движение!$D$2:$D$5111,$C4890,Тех_Движение!$B$2:$B$5111,"&lt;="&amp;N$3)-$F4890)))</f>
        <v/>
      </c>
      <c r="O4890" s="54">
        <f>IF(OR($B4890="",O$3&lt;$D4890+Настройки!$B$7),0,MAX(0,$E4890-MAX(0,SUMIFS(Тех_Движение!$G$2:$G$5111,Тех_Движение!$D$2:$D$5111,$C4890,Тех_Движение!$B$2:$B$5111,"&lt;="&amp;O$3)-$F4890)))</f>
        <v/>
      </c>
      <c r="P4890" s="54">
        <f>IF(OR($B4890="",P$3&lt;$D4890+Настройки!$B$7),0,MAX(0,$E4890-MAX(0,SUMIFS(Тех_Движение!$G$2:$G$5111,Тех_Движение!$D$2:$D$5111,$C4890,Тех_Движение!$B$2:$B$5111,"&lt;="&amp;P$3)-$F4890)))</f>
        <v/>
      </c>
      <c r="Q4890" s="54">
        <f>IF(OR($B4890="",Q$3&lt;$D4890+Настройки!$B$7),0,MAX(0,$E4890-MAX(0,SUMIFS(Тех_Движение!$G$2:$G$5111,Тех_Движение!$D$2:$D$5111,$C4890,Тех_Движение!$B$2:$B$5111,"&lt;="&amp;Q$3)-$F4890)))</f>
        <v/>
      </c>
      <c r="R4890" s="54">
        <f>IF($B4890="","",SUM($K4890:$Q4890))</f>
        <v/>
      </c>
      <c r="S4890" s="56">
        <f>IF($B4890="","",VLOOKUP($C4890,Настройки!$A$11:$L$17,9,FALSE))</f>
        <v/>
      </c>
      <c r="T4890" s="56">
        <f>IF($B4890="","",$R4890*$S4890)</f>
        <v/>
      </c>
    </row>
    <row r="4891">
      <c r="A4891" s="20">
        <f>Тех_Движение!$A$4888</f>
        <v/>
      </c>
      <c r="B4891" s="20">
        <f>IF(Тех_Движение!$F$4888&gt;0,Тех_Движение!$I$4888,"")</f>
        <v/>
      </c>
      <c r="C4891" s="20">
        <f>IF($B4891="","",Тех_Движение!$D$4888)</f>
        <v/>
      </c>
      <c r="D4891" s="42">
        <f>IF($B4891="","",Тех_Движение!$B$4888)</f>
        <v/>
      </c>
      <c r="E4891" s="54">
        <f>IF($B4891="","",Тех_Движение!$F$4888)</f>
        <v/>
      </c>
      <c r="F4891" s="54">
        <f>IF($B4891="","",SUMIFS($E$5:$E4890,$C$5:$C4890,$C4891))</f>
        <v/>
      </c>
      <c r="G4891" s="54">
        <f>IF($B4891="","",MAX(0,$E4891-MAX(0,SUMIFS(Тех_Движение!$G$2:$G$5111,Тех_Движение!$D$2:$D$5111,$C4891,Тех_Движение!$B$2:$B$5111,"&lt;="&amp;Настройки!$B$5-1)-$F4891)))</f>
        <v/>
      </c>
      <c r="H4891" s="54">
        <f>IF($B4891="","",IF(AND($D4891&gt;=Настройки!$B$5,$D4891&lt;=Настройки!$B$6),$E4891,0))</f>
        <v/>
      </c>
      <c r="I4891" s="54">
        <f>IF($B4891="","",$G4891+$H4891-$J4891)</f>
        <v/>
      </c>
      <c r="J4891" s="54">
        <f>IF($B4891="","",MAX(0,$E4891-MAX(0,SUMIFS(Тех_Движение!$G$2:$G$5111,Тех_Движение!$D$2:$D$5111,$C4891,Тех_Движение!$B$2:$B$5111,"&lt;="&amp;Настройки!$B$6)-$F4891)))</f>
        <v/>
      </c>
      <c r="K4891" s="54">
        <f>IF(OR($B4891="",K$3&lt;$D4891+Настройки!$B$7),0,MAX(0,$E4891-MAX(0,SUMIFS(Тех_Движение!$G$2:$G$5111,Тех_Движение!$D$2:$D$5111,$C4891,Тех_Движение!$B$2:$B$5111,"&lt;="&amp;K$3)-$F4891)))</f>
        <v/>
      </c>
      <c r="L4891" s="54">
        <f>IF(OR($B4891="",L$3&lt;$D4891+Настройки!$B$7),0,MAX(0,$E4891-MAX(0,SUMIFS(Тех_Движение!$G$2:$G$5111,Тех_Движение!$D$2:$D$5111,$C4891,Тех_Движение!$B$2:$B$5111,"&lt;="&amp;L$3)-$F4891)))</f>
        <v/>
      </c>
      <c r="M4891" s="54">
        <f>IF(OR($B4891="",M$3&lt;$D4891+Настройки!$B$7),0,MAX(0,$E4891-MAX(0,SUMIFS(Тех_Движение!$G$2:$G$5111,Тех_Движение!$D$2:$D$5111,$C4891,Тех_Движение!$B$2:$B$5111,"&lt;="&amp;M$3)-$F4891)))</f>
        <v/>
      </c>
      <c r="N4891" s="54">
        <f>IF(OR($B4891="",N$3&lt;$D4891+Настройки!$B$7),0,MAX(0,$E4891-MAX(0,SUMIFS(Тех_Движение!$G$2:$G$5111,Тех_Движение!$D$2:$D$5111,$C4891,Тех_Движение!$B$2:$B$5111,"&lt;="&amp;N$3)-$F4891)))</f>
        <v/>
      </c>
      <c r="O4891" s="54">
        <f>IF(OR($B4891="",O$3&lt;$D4891+Настройки!$B$7),0,MAX(0,$E4891-MAX(0,SUMIFS(Тех_Движение!$G$2:$G$5111,Тех_Движение!$D$2:$D$5111,$C4891,Тех_Движение!$B$2:$B$5111,"&lt;="&amp;O$3)-$F4891)))</f>
        <v/>
      </c>
      <c r="P4891" s="54">
        <f>IF(OR($B4891="",P$3&lt;$D4891+Настройки!$B$7),0,MAX(0,$E4891-MAX(0,SUMIFS(Тех_Движение!$G$2:$G$5111,Тех_Движение!$D$2:$D$5111,$C4891,Тех_Движение!$B$2:$B$5111,"&lt;="&amp;P$3)-$F4891)))</f>
        <v/>
      </c>
      <c r="Q4891" s="54">
        <f>IF(OR($B4891="",Q$3&lt;$D4891+Настройки!$B$7),0,MAX(0,$E4891-MAX(0,SUMIFS(Тех_Движение!$G$2:$G$5111,Тех_Движение!$D$2:$D$5111,$C4891,Тех_Движение!$B$2:$B$5111,"&lt;="&amp;Q$3)-$F4891)))</f>
        <v/>
      </c>
      <c r="R4891" s="54">
        <f>IF($B4891="","",SUM($K4891:$Q4891))</f>
        <v/>
      </c>
      <c r="S4891" s="56">
        <f>IF($B4891="","",VLOOKUP($C4891,Настройки!$A$11:$L$17,9,FALSE))</f>
        <v/>
      </c>
      <c r="T4891" s="56">
        <f>IF($B4891="","",$R4891*$S4891)</f>
        <v/>
      </c>
    </row>
    <row r="4892">
      <c r="A4892" s="20">
        <f>Тех_Движение!$A$4889</f>
        <v/>
      </c>
      <c r="B4892" s="20">
        <f>IF(Тех_Движение!$F$4889&gt;0,Тех_Движение!$I$4889,"")</f>
        <v/>
      </c>
      <c r="C4892" s="20">
        <f>IF($B4892="","",Тех_Движение!$D$4889)</f>
        <v/>
      </c>
      <c r="D4892" s="42">
        <f>IF($B4892="","",Тех_Движение!$B$4889)</f>
        <v/>
      </c>
      <c r="E4892" s="54">
        <f>IF($B4892="","",Тех_Движение!$F$4889)</f>
        <v/>
      </c>
      <c r="F4892" s="54">
        <f>IF($B4892="","",SUMIFS($E$5:$E4891,$C$5:$C4891,$C4892))</f>
        <v/>
      </c>
      <c r="G4892" s="54">
        <f>IF($B4892="","",MAX(0,$E4892-MAX(0,SUMIFS(Тех_Движение!$G$2:$G$5111,Тех_Движение!$D$2:$D$5111,$C4892,Тех_Движение!$B$2:$B$5111,"&lt;="&amp;Настройки!$B$5-1)-$F4892)))</f>
        <v/>
      </c>
      <c r="H4892" s="54">
        <f>IF($B4892="","",IF(AND($D4892&gt;=Настройки!$B$5,$D4892&lt;=Настройки!$B$6),$E4892,0))</f>
        <v/>
      </c>
      <c r="I4892" s="54">
        <f>IF($B4892="","",$G4892+$H4892-$J4892)</f>
        <v/>
      </c>
      <c r="J4892" s="54">
        <f>IF($B4892="","",MAX(0,$E4892-MAX(0,SUMIFS(Тех_Движение!$G$2:$G$5111,Тех_Движение!$D$2:$D$5111,$C4892,Тех_Движение!$B$2:$B$5111,"&lt;="&amp;Настройки!$B$6)-$F4892)))</f>
        <v/>
      </c>
      <c r="K4892" s="54">
        <f>IF(OR($B4892="",K$3&lt;$D4892+Настройки!$B$7),0,MAX(0,$E4892-MAX(0,SUMIFS(Тех_Движение!$G$2:$G$5111,Тех_Движение!$D$2:$D$5111,$C4892,Тех_Движение!$B$2:$B$5111,"&lt;="&amp;K$3)-$F4892)))</f>
        <v/>
      </c>
      <c r="L4892" s="54">
        <f>IF(OR($B4892="",L$3&lt;$D4892+Настройки!$B$7),0,MAX(0,$E4892-MAX(0,SUMIFS(Тех_Движение!$G$2:$G$5111,Тех_Движение!$D$2:$D$5111,$C4892,Тех_Движение!$B$2:$B$5111,"&lt;="&amp;L$3)-$F4892)))</f>
        <v/>
      </c>
      <c r="M4892" s="54">
        <f>IF(OR($B4892="",M$3&lt;$D4892+Настройки!$B$7),0,MAX(0,$E4892-MAX(0,SUMIFS(Тех_Движение!$G$2:$G$5111,Тех_Движение!$D$2:$D$5111,$C4892,Тех_Движение!$B$2:$B$5111,"&lt;="&amp;M$3)-$F4892)))</f>
        <v/>
      </c>
      <c r="N4892" s="54">
        <f>IF(OR($B4892="",N$3&lt;$D4892+Настройки!$B$7),0,MAX(0,$E4892-MAX(0,SUMIFS(Тех_Движение!$G$2:$G$5111,Тех_Движение!$D$2:$D$5111,$C4892,Тех_Движение!$B$2:$B$5111,"&lt;="&amp;N$3)-$F4892)))</f>
        <v/>
      </c>
      <c r="O4892" s="54">
        <f>IF(OR($B4892="",O$3&lt;$D4892+Настройки!$B$7),0,MAX(0,$E4892-MAX(0,SUMIFS(Тех_Движение!$G$2:$G$5111,Тех_Движение!$D$2:$D$5111,$C4892,Тех_Движение!$B$2:$B$5111,"&lt;="&amp;O$3)-$F4892)))</f>
        <v/>
      </c>
      <c r="P4892" s="54">
        <f>IF(OR($B4892="",P$3&lt;$D4892+Настройки!$B$7),0,MAX(0,$E4892-MAX(0,SUMIFS(Тех_Движение!$G$2:$G$5111,Тех_Движение!$D$2:$D$5111,$C4892,Тех_Движение!$B$2:$B$5111,"&lt;="&amp;P$3)-$F4892)))</f>
        <v/>
      </c>
      <c r="Q4892" s="54">
        <f>IF(OR($B4892="",Q$3&lt;$D4892+Настройки!$B$7),0,MAX(0,$E4892-MAX(0,SUMIFS(Тех_Движение!$G$2:$G$5111,Тех_Движение!$D$2:$D$5111,$C4892,Тех_Движение!$B$2:$B$5111,"&lt;="&amp;Q$3)-$F4892)))</f>
        <v/>
      </c>
      <c r="R4892" s="54">
        <f>IF($B4892="","",SUM($K4892:$Q4892))</f>
        <v/>
      </c>
      <c r="S4892" s="56">
        <f>IF($B4892="","",VLOOKUP($C4892,Настройки!$A$11:$L$17,9,FALSE))</f>
        <v/>
      </c>
      <c r="T4892" s="56">
        <f>IF($B4892="","",$R4892*$S4892)</f>
        <v/>
      </c>
    </row>
    <row r="4893">
      <c r="A4893" s="20">
        <f>Тех_Движение!$A$4890</f>
        <v/>
      </c>
      <c r="B4893" s="20">
        <f>IF(Тех_Движение!$F$4890&gt;0,Тех_Движение!$I$4890,"")</f>
        <v/>
      </c>
      <c r="C4893" s="20">
        <f>IF($B4893="","",Тех_Движение!$D$4890)</f>
        <v/>
      </c>
      <c r="D4893" s="42">
        <f>IF($B4893="","",Тех_Движение!$B$4890)</f>
        <v/>
      </c>
      <c r="E4893" s="54">
        <f>IF($B4893="","",Тех_Движение!$F$4890)</f>
        <v/>
      </c>
      <c r="F4893" s="54">
        <f>IF($B4893="","",SUMIFS($E$5:$E4892,$C$5:$C4892,$C4893))</f>
        <v/>
      </c>
      <c r="G4893" s="54">
        <f>IF($B4893="","",MAX(0,$E4893-MAX(0,SUMIFS(Тех_Движение!$G$2:$G$5111,Тех_Движение!$D$2:$D$5111,$C4893,Тех_Движение!$B$2:$B$5111,"&lt;="&amp;Настройки!$B$5-1)-$F4893)))</f>
        <v/>
      </c>
      <c r="H4893" s="54">
        <f>IF($B4893="","",IF(AND($D4893&gt;=Настройки!$B$5,$D4893&lt;=Настройки!$B$6),$E4893,0))</f>
        <v/>
      </c>
      <c r="I4893" s="54">
        <f>IF($B4893="","",$G4893+$H4893-$J4893)</f>
        <v/>
      </c>
      <c r="J4893" s="54">
        <f>IF($B4893="","",MAX(0,$E4893-MAX(0,SUMIFS(Тех_Движение!$G$2:$G$5111,Тех_Движение!$D$2:$D$5111,$C4893,Тех_Движение!$B$2:$B$5111,"&lt;="&amp;Настройки!$B$6)-$F4893)))</f>
        <v/>
      </c>
      <c r="K4893" s="54">
        <f>IF(OR($B4893="",K$3&lt;$D4893+Настройки!$B$7),0,MAX(0,$E4893-MAX(0,SUMIFS(Тех_Движение!$G$2:$G$5111,Тех_Движение!$D$2:$D$5111,$C4893,Тех_Движение!$B$2:$B$5111,"&lt;="&amp;K$3)-$F4893)))</f>
        <v/>
      </c>
      <c r="L4893" s="54">
        <f>IF(OR($B4893="",L$3&lt;$D4893+Настройки!$B$7),0,MAX(0,$E4893-MAX(0,SUMIFS(Тех_Движение!$G$2:$G$5111,Тех_Движение!$D$2:$D$5111,$C4893,Тех_Движение!$B$2:$B$5111,"&lt;="&amp;L$3)-$F4893)))</f>
        <v/>
      </c>
      <c r="M4893" s="54">
        <f>IF(OR($B4893="",M$3&lt;$D4893+Настройки!$B$7),0,MAX(0,$E4893-MAX(0,SUMIFS(Тех_Движение!$G$2:$G$5111,Тех_Движение!$D$2:$D$5111,$C4893,Тех_Движение!$B$2:$B$5111,"&lt;="&amp;M$3)-$F4893)))</f>
        <v/>
      </c>
      <c r="N4893" s="54">
        <f>IF(OR($B4893="",N$3&lt;$D4893+Настройки!$B$7),0,MAX(0,$E4893-MAX(0,SUMIFS(Тех_Движение!$G$2:$G$5111,Тех_Движение!$D$2:$D$5111,$C4893,Тех_Движение!$B$2:$B$5111,"&lt;="&amp;N$3)-$F4893)))</f>
        <v/>
      </c>
      <c r="O4893" s="54">
        <f>IF(OR($B4893="",O$3&lt;$D4893+Настройки!$B$7),0,MAX(0,$E4893-MAX(0,SUMIFS(Тех_Движение!$G$2:$G$5111,Тех_Движение!$D$2:$D$5111,$C4893,Тех_Движение!$B$2:$B$5111,"&lt;="&amp;O$3)-$F4893)))</f>
        <v/>
      </c>
      <c r="P4893" s="54">
        <f>IF(OR($B4893="",P$3&lt;$D4893+Настройки!$B$7),0,MAX(0,$E4893-MAX(0,SUMIFS(Тех_Движение!$G$2:$G$5111,Тех_Движение!$D$2:$D$5111,$C4893,Тех_Движение!$B$2:$B$5111,"&lt;="&amp;P$3)-$F4893)))</f>
        <v/>
      </c>
      <c r="Q4893" s="54">
        <f>IF(OR($B4893="",Q$3&lt;$D4893+Настройки!$B$7),0,MAX(0,$E4893-MAX(0,SUMIFS(Тех_Движение!$G$2:$G$5111,Тех_Движение!$D$2:$D$5111,$C4893,Тех_Движение!$B$2:$B$5111,"&lt;="&amp;Q$3)-$F4893)))</f>
        <v/>
      </c>
      <c r="R4893" s="54">
        <f>IF($B4893="","",SUM($K4893:$Q4893))</f>
        <v/>
      </c>
      <c r="S4893" s="56">
        <f>IF($B4893="","",VLOOKUP($C4893,Настройки!$A$11:$L$17,9,FALSE))</f>
        <v/>
      </c>
      <c r="T4893" s="56">
        <f>IF($B4893="","",$R4893*$S4893)</f>
        <v/>
      </c>
    </row>
    <row r="4894">
      <c r="A4894" s="20">
        <f>Тех_Движение!$A$4891</f>
        <v/>
      </c>
      <c r="B4894" s="20">
        <f>IF(Тех_Движение!$F$4891&gt;0,Тех_Движение!$I$4891,"")</f>
        <v/>
      </c>
      <c r="C4894" s="20">
        <f>IF($B4894="","",Тех_Движение!$D$4891)</f>
        <v/>
      </c>
      <c r="D4894" s="42">
        <f>IF($B4894="","",Тех_Движение!$B$4891)</f>
        <v/>
      </c>
      <c r="E4894" s="54">
        <f>IF($B4894="","",Тех_Движение!$F$4891)</f>
        <v/>
      </c>
      <c r="F4894" s="54">
        <f>IF($B4894="","",SUMIFS($E$5:$E4893,$C$5:$C4893,$C4894))</f>
        <v/>
      </c>
      <c r="G4894" s="54">
        <f>IF($B4894="","",MAX(0,$E4894-MAX(0,SUMIFS(Тех_Движение!$G$2:$G$5111,Тех_Движение!$D$2:$D$5111,$C4894,Тех_Движение!$B$2:$B$5111,"&lt;="&amp;Настройки!$B$5-1)-$F4894)))</f>
        <v/>
      </c>
      <c r="H4894" s="54">
        <f>IF($B4894="","",IF(AND($D4894&gt;=Настройки!$B$5,$D4894&lt;=Настройки!$B$6),$E4894,0))</f>
        <v/>
      </c>
      <c r="I4894" s="54">
        <f>IF($B4894="","",$G4894+$H4894-$J4894)</f>
        <v/>
      </c>
      <c r="J4894" s="54">
        <f>IF($B4894="","",MAX(0,$E4894-MAX(0,SUMIFS(Тех_Движение!$G$2:$G$5111,Тех_Движение!$D$2:$D$5111,$C4894,Тех_Движение!$B$2:$B$5111,"&lt;="&amp;Настройки!$B$6)-$F4894)))</f>
        <v/>
      </c>
      <c r="K4894" s="54">
        <f>IF(OR($B4894="",K$3&lt;$D4894+Настройки!$B$7),0,MAX(0,$E4894-MAX(0,SUMIFS(Тех_Движение!$G$2:$G$5111,Тех_Движение!$D$2:$D$5111,$C4894,Тех_Движение!$B$2:$B$5111,"&lt;="&amp;K$3)-$F4894)))</f>
        <v/>
      </c>
      <c r="L4894" s="54">
        <f>IF(OR($B4894="",L$3&lt;$D4894+Настройки!$B$7),0,MAX(0,$E4894-MAX(0,SUMIFS(Тех_Движение!$G$2:$G$5111,Тех_Движение!$D$2:$D$5111,$C4894,Тех_Движение!$B$2:$B$5111,"&lt;="&amp;L$3)-$F4894)))</f>
        <v/>
      </c>
      <c r="M4894" s="54">
        <f>IF(OR($B4894="",M$3&lt;$D4894+Настройки!$B$7),0,MAX(0,$E4894-MAX(0,SUMIFS(Тех_Движение!$G$2:$G$5111,Тех_Движение!$D$2:$D$5111,$C4894,Тех_Движение!$B$2:$B$5111,"&lt;="&amp;M$3)-$F4894)))</f>
        <v/>
      </c>
      <c r="N4894" s="54">
        <f>IF(OR($B4894="",N$3&lt;$D4894+Настройки!$B$7),0,MAX(0,$E4894-MAX(0,SUMIFS(Тех_Движение!$G$2:$G$5111,Тех_Движение!$D$2:$D$5111,$C4894,Тех_Движение!$B$2:$B$5111,"&lt;="&amp;N$3)-$F4894)))</f>
        <v/>
      </c>
      <c r="O4894" s="54">
        <f>IF(OR($B4894="",O$3&lt;$D4894+Настройки!$B$7),0,MAX(0,$E4894-MAX(0,SUMIFS(Тех_Движение!$G$2:$G$5111,Тех_Движение!$D$2:$D$5111,$C4894,Тех_Движение!$B$2:$B$5111,"&lt;="&amp;O$3)-$F4894)))</f>
        <v/>
      </c>
      <c r="P4894" s="54">
        <f>IF(OR($B4894="",P$3&lt;$D4894+Настройки!$B$7),0,MAX(0,$E4894-MAX(0,SUMIFS(Тех_Движение!$G$2:$G$5111,Тех_Движение!$D$2:$D$5111,$C4894,Тех_Движение!$B$2:$B$5111,"&lt;="&amp;P$3)-$F4894)))</f>
        <v/>
      </c>
      <c r="Q4894" s="54">
        <f>IF(OR($B4894="",Q$3&lt;$D4894+Настройки!$B$7),0,MAX(0,$E4894-MAX(0,SUMIFS(Тех_Движение!$G$2:$G$5111,Тех_Движение!$D$2:$D$5111,$C4894,Тех_Движение!$B$2:$B$5111,"&lt;="&amp;Q$3)-$F4894)))</f>
        <v/>
      </c>
      <c r="R4894" s="54">
        <f>IF($B4894="","",SUM($K4894:$Q4894))</f>
        <v/>
      </c>
      <c r="S4894" s="56">
        <f>IF($B4894="","",VLOOKUP($C4894,Настройки!$A$11:$L$17,9,FALSE))</f>
        <v/>
      </c>
      <c r="T4894" s="56">
        <f>IF($B4894="","",$R4894*$S4894)</f>
        <v/>
      </c>
    </row>
    <row r="4895">
      <c r="A4895" s="20">
        <f>Тех_Движение!$A$4892</f>
        <v/>
      </c>
      <c r="B4895" s="20">
        <f>IF(Тех_Движение!$F$4892&gt;0,Тех_Движение!$I$4892,"")</f>
        <v/>
      </c>
      <c r="C4895" s="20">
        <f>IF($B4895="","",Тех_Движение!$D$4892)</f>
        <v/>
      </c>
      <c r="D4895" s="42">
        <f>IF($B4895="","",Тех_Движение!$B$4892)</f>
        <v/>
      </c>
      <c r="E4895" s="54">
        <f>IF($B4895="","",Тех_Движение!$F$4892)</f>
        <v/>
      </c>
      <c r="F4895" s="54">
        <f>IF($B4895="","",SUMIFS($E$5:$E4894,$C$5:$C4894,$C4895))</f>
        <v/>
      </c>
      <c r="G4895" s="54">
        <f>IF($B4895="","",MAX(0,$E4895-MAX(0,SUMIFS(Тех_Движение!$G$2:$G$5111,Тех_Движение!$D$2:$D$5111,$C4895,Тех_Движение!$B$2:$B$5111,"&lt;="&amp;Настройки!$B$5-1)-$F4895)))</f>
        <v/>
      </c>
      <c r="H4895" s="54">
        <f>IF($B4895="","",IF(AND($D4895&gt;=Настройки!$B$5,$D4895&lt;=Настройки!$B$6),$E4895,0))</f>
        <v/>
      </c>
      <c r="I4895" s="54">
        <f>IF($B4895="","",$G4895+$H4895-$J4895)</f>
        <v/>
      </c>
      <c r="J4895" s="54">
        <f>IF($B4895="","",MAX(0,$E4895-MAX(0,SUMIFS(Тех_Движение!$G$2:$G$5111,Тех_Движение!$D$2:$D$5111,$C4895,Тех_Движение!$B$2:$B$5111,"&lt;="&amp;Настройки!$B$6)-$F4895)))</f>
        <v/>
      </c>
      <c r="K4895" s="54">
        <f>IF(OR($B4895="",K$3&lt;$D4895+Настройки!$B$7),0,MAX(0,$E4895-MAX(0,SUMIFS(Тех_Движение!$G$2:$G$5111,Тех_Движение!$D$2:$D$5111,$C4895,Тех_Движение!$B$2:$B$5111,"&lt;="&amp;K$3)-$F4895)))</f>
        <v/>
      </c>
      <c r="L4895" s="54">
        <f>IF(OR($B4895="",L$3&lt;$D4895+Настройки!$B$7),0,MAX(0,$E4895-MAX(0,SUMIFS(Тех_Движение!$G$2:$G$5111,Тех_Движение!$D$2:$D$5111,$C4895,Тех_Движение!$B$2:$B$5111,"&lt;="&amp;L$3)-$F4895)))</f>
        <v/>
      </c>
      <c r="M4895" s="54">
        <f>IF(OR($B4895="",M$3&lt;$D4895+Настройки!$B$7),0,MAX(0,$E4895-MAX(0,SUMIFS(Тех_Движение!$G$2:$G$5111,Тех_Движение!$D$2:$D$5111,$C4895,Тех_Движение!$B$2:$B$5111,"&lt;="&amp;M$3)-$F4895)))</f>
        <v/>
      </c>
      <c r="N4895" s="54">
        <f>IF(OR($B4895="",N$3&lt;$D4895+Настройки!$B$7),0,MAX(0,$E4895-MAX(0,SUMIFS(Тех_Движение!$G$2:$G$5111,Тех_Движение!$D$2:$D$5111,$C4895,Тех_Движение!$B$2:$B$5111,"&lt;="&amp;N$3)-$F4895)))</f>
        <v/>
      </c>
      <c r="O4895" s="54">
        <f>IF(OR($B4895="",O$3&lt;$D4895+Настройки!$B$7),0,MAX(0,$E4895-MAX(0,SUMIFS(Тех_Движение!$G$2:$G$5111,Тех_Движение!$D$2:$D$5111,$C4895,Тех_Движение!$B$2:$B$5111,"&lt;="&amp;O$3)-$F4895)))</f>
        <v/>
      </c>
      <c r="P4895" s="54">
        <f>IF(OR($B4895="",P$3&lt;$D4895+Настройки!$B$7),0,MAX(0,$E4895-MAX(0,SUMIFS(Тех_Движение!$G$2:$G$5111,Тех_Движение!$D$2:$D$5111,$C4895,Тех_Движение!$B$2:$B$5111,"&lt;="&amp;P$3)-$F4895)))</f>
        <v/>
      </c>
      <c r="Q4895" s="54">
        <f>IF(OR($B4895="",Q$3&lt;$D4895+Настройки!$B$7),0,MAX(0,$E4895-MAX(0,SUMIFS(Тех_Движение!$G$2:$G$5111,Тех_Движение!$D$2:$D$5111,$C4895,Тех_Движение!$B$2:$B$5111,"&lt;="&amp;Q$3)-$F4895)))</f>
        <v/>
      </c>
      <c r="R4895" s="54">
        <f>IF($B4895="","",SUM($K4895:$Q4895))</f>
        <v/>
      </c>
      <c r="S4895" s="56">
        <f>IF($B4895="","",VLOOKUP($C4895,Настройки!$A$11:$L$17,9,FALSE))</f>
        <v/>
      </c>
      <c r="T4895" s="56">
        <f>IF($B4895="","",$R4895*$S4895)</f>
        <v/>
      </c>
    </row>
    <row r="4896">
      <c r="A4896" s="20">
        <f>Тех_Движение!$A$4893</f>
        <v/>
      </c>
      <c r="B4896" s="20">
        <f>IF(Тех_Движение!$F$4893&gt;0,Тех_Движение!$I$4893,"")</f>
        <v/>
      </c>
      <c r="C4896" s="20">
        <f>IF($B4896="","",Тех_Движение!$D$4893)</f>
        <v/>
      </c>
      <c r="D4896" s="42">
        <f>IF($B4896="","",Тех_Движение!$B$4893)</f>
        <v/>
      </c>
      <c r="E4896" s="54">
        <f>IF($B4896="","",Тех_Движение!$F$4893)</f>
        <v/>
      </c>
      <c r="F4896" s="54">
        <f>IF($B4896="","",SUMIFS($E$5:$E4895,$C$5:$C4895,$C4896))</f>
        <v/>
      </c>
      <c r="G4896" s="54">
        <f>IF($B4896="","",MAX(0,$E4896-MAX(0,SUMIFS(Тех_Движение!$G$2:$G$5111,Тех_Движение!$D$2:$D$5111,$C4896,Тех_Движение!$B$2:$B$5111,"&lt;="&amp;Настройки!$B$5-1)-$F4896)))</f>
        <v/>
      </c>
      <c r="H4896" s="54">
        <f>IF($B4896="","",IF(AND($D4896&gt;=Настройки!$B$5,$D4896&lt;=Настройки!$B$6),$E4896,0))</f>
        <v/>
      </c>
      <c r="I4896" s="54">
        <f>IF($B4896="","",$G4896+$H4896-$J4896)</f>
        <v/>
      </c>
      <c r="J4896" s="54">
        <f>IF($B4896="","",MAX(0,$E4896-MAX(0,SUMIFS(Тех_Движение!$G$2:$G$5111,Тех_Движение!$D$2:$D$5111,$C4896,Тех_Движение!$B$2:$B$5111,"&lt;="&amp;Настройки!$B$6)-$F4896)))</f>
        <v/>
      </c>
      <c r="K4896" s="54">
        <f>IF(OR($B4896="",K$3&lt;$D4896+Настройки!$B$7),0,MAX(0,$E4896-MAX(0,SUMIFS(Тех_Движение!$G$2:$G$5111,Тех_Движение!$D$2:$D$5111,$C4896,Тех_Движение!$B$2:$B$5111,"&lt;="&amp;K$3)-$F4896)))</f>
        <v/>
      </c>
      <c r="L4896" s="54">
        <f>IF(OR($B4896="",L$3&lt;$D4896+Настройки!$B$7),0,MAX(0,$E4896-MAX(0,SUMIFS(Тех_Движение!$G$2:$G$5111,Тех_Движение!$D$2:$D$5111,$C4896,Тех_Движение!$B$2:$B$5111,"&lt;="&amp;L$3)-$F4896)))</f>
        <v/>
      </c>
      <c r="M4896" s="54">
        <f>IF(OR($B4896="",M$3&lt;$D4896+Настройки!$B$7),0,MAX(0,$E4896-MAX(0,SUMIFS(Тех_Движение!$G$2:$G$5111,Тех_Движение!$D$2:$D$5111,$C4896,Тех_Движение!$B$2:$B$5111,"&lt;="&amp;M$3)-$F4896)))</f>
        <v/>
      </c>
      <c r="N4896" s="54">
        <f>IF(OR($B4896="",N$3&lt;$D4896+Настройки!$B$7),0,MAX(0,$E4896-MAX(0,SUMIFS(Тех_Движение!$G$2:$G$5111,Тех_Движение!$D$2:$D$5111,$C4896,Тех_Движение!$B$2:$B$5111,"&lt;="&amp;N$3)-$F4896)))</f>
        <v/>
      </c>
      <c r="O4896" s="54">
        <f>IF(OR($B4896="",O$3&lt;$D4896+Настройки!$B$7),0,MAX(0,$E4896-MAX(0,SUMIFS(Тех_Движение!$G$2:$G$5111,Тех_Движение!$D$2:$D$5111,$C4896,Тех_Движение!$B$2:$B$5111,"&lt;="&amp;O$3)-$F4896)))</f>
        <v/>
      </c>
      <c r="P4896" s="54">
        <f>IF(OR($B4896="",P$3&lt;$D4896+Настройки!$B$7),0,MAX(0,$E4896-MAX(0,SUMIFS(Тех_Движение!$G$2:$G$5111,Тех_Движение!$D$2:$D$5111,$C4896,Тех_Движение!$B$2:$B$5111,"&lt;="&amp;P$3)-$F4896)))</f>
        <v/>
      </c>
      <c r="Q4896" s="54">
        <f>IF(OR($B4896="",Q$3&lt;$D4896+Настройки!$B$7),0,MAX(0,$E4896-MAX(0,SUMIFS(Тех_Движение!$G$2:$G$5111,Тех_Движение!$D$2:$D$5111,$C4896,Тех_Движение!$B$2:$B$5111,"&lt;="&amp;Q$3)-$F4896)))</f>
        <v/>
      </c>
      <c r="R4896" s="54">
        <f>IF($B4896="","",SUM($K4896:$Q4896))</f>
        <v/>
      </c>
      <c r="S4896" s="56">
        <f>IF($B4896="","",VLOOKUP($C4896,Настройки!$A$11:$L$17,9,FALSE))</f>
        <v/>
      </c>
      <c r="T4896" s="56">
        <f>IF($B4896="","",$R4896*$S4896)</f>
        <v/>
      </c>
    </row>
    <row r="4897">
      <c r="A4897" s="20">
        <f>Тех_Движение!$A$4894</f>
        <v/>
      </c>
      <c r="B4897" s="20">
        <f>IF(Тех_Движение!$F$4894&gt;0,Тех_Движение!$I$4894,"")</f>
        <v/>
      </c>
      <c r="C4897" s="20">
        <f>IF($B4897="","",Тех_Движение!$D$4894)</f>
        <v/>
      </c>
      <c r="D4897" s="42">
        <f>IF($B4897="","",Тех_Движение!$B$4894)</f>
        <v/>
      </c>
      <c r="E4897" s="54">
        <f>IF($B4897="","",Тех_Движение!$F$4894)</f>
        <v/>
      </c>
      <c r="F4897" s="54">
        <f>IF($B4897="","",SUMIFS($E$5:$E4896,$C$5:$C4896,$C4897))</f>
        <v/>
      </c>
      <c r="G4897" s="54">
        <f>IF($B4897="","",MAX(0,$E4897-MAX(0,SUMIFS(Тех_Движение!$G$2:$G$5111,Тех_Движение!$D$2:$D$5111,$C4897,Тех_Движение!$B$2:$B$5111,"&lt;="&amp;Настройки!$B$5-1)-$F4897)))</f>
        <v/>
      </c>
      <c r="H4897" s="54">
        <f>IF($B4897="","",IF(AND($D4897&gt;=Настройки!$B$5,$D4897&lt;=Настройки!$B$6),$E4897,0))</f>
        <v/>
      </c>
      <c r="I4897" s="54">
        <f>IF($B4897="","",$G4897+$H4897-$J4897)</f>
        <v/>
      </c>
      <c r="J4897" s="54">
        <f>IF($B4897="","",MAX(0,$E4897-MAX(0,SUMIFS(Тех_Движение!$G$2:$G$5111,Тех_Движение!$D$2:$D$5111,$C4897,Тех_Движение!$B$2:$B$5111,"&lt;="&amp;Настройки!$B$6)-$F4897)))</f>
        <v/>
      </c>
      <c r="K4897" s="54">
        <f>IF(OR($B4897="",K$3&lt;$D4897+Настройки!$B$7),0,MAX(0,$E4897-MAX(0,SUMIFS(Тех_Движение!$G$2:$G$5111,Тех_Движение!$D$2:$D$5111,$C4897,Тех_Движение!$B$2:$B$5111,"&lt;="&amp;K$3)-$F4897)))</f>
        <v/>
      </c>
      <c r="L4897" s="54">
        <f>IF(OR($B4897="",L$3&lt;$D4897+Настройки!$B$7),0,MAX(0,$E4897-MAX(0,SUMIFS(Тех_Движение!$G$2:$G$5111,Тех_Движение!$D$2:$D$5111,$C4897,Тех_Движение!$B$2:$B$5111,"&lt;="&amp;L$3)-$F4897)))</f>
        <v/>
      </c>
      <c r="M4897" s="54">
        <f>IF(OR($B4897="",M$3&lt;$D4897+Настройки!$B$7),0,MAX(0,$E4897-MAX(0,SUMIFS(Тех_Движение!$G$2:$G$5111,Тех_Движение!$D$2:$D$5111,$C4897,Тех_Движение!$B$2:$B$5111,"&lt;="&amp;M$3)-$F4897)))</f>
        <v/>
      </c>
      <c r="N4897" s="54">
        <f>IF(OR($B4897="",N$3&lt;$D4897+Настройки!$B$7),0,MAX(0,$E4897-MAX(0,SUMIFS(Тех_Движение!$G$2:$G$5111,Тех_Движение!$D$2:$D$5111,$C4897,Тех_Движение!$B$2:$B$5111,"&lt;="&amp;N$3)-$F4897)))</f>
        <v/>
      </c>
      <c r="O4897" s="54">
        <f>IF(OR($B4897="",O$3&lt;$D4897+Настройки!$B$7),0,MAX(0,$E4897-MAX(0,SUMIFS(Тех_Движение!$G$2:$G$5111,Тех_Движение!$D$2:$D$5111,$C4897,Тех_Движение!$B$2:$B$5111,"&lt;="&amp;O$3)-$F4897)))</f>
        <v/>
      </c>
      <c r="P4897" s="54">
        <f>IF(OR($B4897="",P$3&lt;$D4897+Настройки!$B$7),0,MAX(0,$E4897-MAX(0,SUMIFS(Тех_Движение!$G$2:$G$5111,Тех_Движение!$D$2:$D$5111,$C4897,Тех_Движение!$B$2:$B$5111,"&lt;="&amp;P$3)-$F4897)))</f>
        <v/>
      </c>
      <c r="Q4897" s="54">
        <f>IF(OR($B4897="",Q$3&lt;$D4897+Настройки!$B$7),0,MAX(0,$E4897-MAX(0,SUMIFS(Тех_Движение!$G$2:$G$5111,Тех_Движение!$D$2:$D$5111,$C4897,Тех_Движение!$B$2:$B$5111,"&lt;="&amp;Q$3)-$F4897)))</f>
        <v/>
      </c>
      <c r="R4897" s="54">
        <f>IF($B4897="","",SUM($K4897:$Q4897))</f>
        <v/>
      </c>
      <c r="S4897" s="56">
        <f>IF($B4897="","",VLOOKUP($C4897,Настройки!$A$11:$L$17,9,FALSE))</f>
        <v/>
      </c>
      <c r="T4897" s="56">
        <f>IF($B4897="","",$R4897*$S4897)</f>
        <v/>
      </c>
    </row>
    <row r="4898">
      <c r="A4898" s="20">
        <f>Тех_Движение!$A$4895</f>
        <v/>
      </c>
      <c r="B4898" s="20">
        <f>IF(Тех_Движение!$F$4895&gt;0,Тех_Движение!$I$4895,"")</f>
        <v/>
      </c>
      <c r="C4898" s="20">
        <f>IF($B4898="","",Тех_Движение!$D$4895)</f>
        <v/>
      </c>
      <c r="D4898" s="42">
        <f>IF($B4898="","",Тех_Движение!$B$4895)</f>
        <v/>
      </c>
      <c r="E4898" s="54">
        <f>IF($B4898="","",Тех_Движение!$F$4895)</f>
        <v/>
      </c>
      <c r="F4898" s="54">
        <f>IF($B4898="","",SUMIFS($E$5:$E4897,$C$5:$C4897,$C4898))</f>
        <v/>
      </c>
      <c r="G4898" s="54">
        <f>IF($B4898="","",MAX(0,$E4898-MAX(0,SUMIFS(Тех_Движение!$G$2:$G$5111,Тех_Движение!$D$2:$D$5111,$C4898,Тех_Движение!$B$2:$B$5111,"&lt;="&amp;Настройки!$B$5-1)-$F4898)))</f>
        <v/>
      </c>
      <c r="H4898" s="54">
        <f>IF($B4898="","",IF(AND($D4898&gt;=Настройки!$B$5,$D4898&lt;=Настройки!$B$6),$E4898,0))</f>
        <v/>
      </c>
      <c r="I4898" s="54">
        <f>IF($B4898="","",$G4898+$H4898-$J4898)</f>
        <v/>
      </c>
      <c r="J4898" s="54">
        <f>IF($B4898="","",MAX(0,$E4898-MAX(0,SUMIFS(Тех_Движение!$G$2:$G$5111,Тех_Движение!$D$2:$D$5111,$C4898,Тех_Движение!$B$2:$B$5111,"&lt;="&amp;Настройки!$B$6)-$F4898)))</f>
        <v/>
      </c>
      <c r="K4898" s="54">
        <f>IF(OR($B4898="",K$3&lt;$D4898+Настройки!$B$7),0,MAX(0,$E4898-MAX(0,SUMIFS(Тех_Движение!$G$2:$G$5111,Тех_Движение!$D$2:$D$5111,$C4898,Тех_Движение!$B$2:$B$5111,"&lt;="&amp;K$3)-$F4898)))</f>
        <v/>
      </c>
      <c r="L4898" s="54">
        <f>IF(OR($B4898="",L$3&lt;$D4898+Настройки!$B$7),0,MAX(0,$E4898-MAX(0,SUMIFS(Тех_Движение!$G$2:$G$5111,Тех_Движение!$D$2:$D$5111,$C4898,Тех_Движение!$B$2:$B$5111,"&lt;="&amp;L$3)-$F4898)))</f>
        <v/>
      </c>
      <c r="M4898" s="54">
        <f>IF(OR($B4898="",M$3&lt;$D4898+Настройки!$B$7),0,MAX(0,$E4898-MAX(0,SUMIFS(Тех_Движение!$G$2:$G$5111,Тех_Движение!$D$2:$D$5111,$C4898,Тех_Движение!$B$2:$B$5111,"&lt;="&amp;M$3)-$F4898)))</f>
        <v/>
      </c>
      <c r="N4898" s="54">
        <f>IF(OR($B4898="",N$3&lt;$D4898+Настройки!$B$7),0,MAX(0,$E4898-MAX(0,SUMIFS(Тех_Движение!$G$2:$G$5111,Тех_Движение!$D$2:$D$5111,$C4898,Тех_Движение!$B$2:$B$5111,"&lt;="&amp;N$3)-$F4898)))</f>
        <v/>
      </c>
      <c r="O4898" s="54">
        <f>IF(OR($B4898="",O$3&lt;$D4898+Настройки!$B$7),0,MAX(0,$E4898-MAX(0,SUMIFS(Тех_Движение!$G$2:$G$5111,Тех_Движение!$D$2:$D$5111,$C4898,Тех_Движение!$B$2:$B$5111,"&lt;="&amp;O$3)-$F4898)))</f>
        <v/>
      </c>
      <c r="P4898" s="54">
        <f>IF(OR($B4898="",P$3&lt;$D4898+Настройки!$B$7),0,MAX(0,$E4898-MAX(0,SUMIFS(Тех_Движение!$G$2:$G$5111,Тех_Движение!$D$2:$D$5111,$C4898,Тех_Движение!$B$2:$B$5111,"&lt;="&amp;P$3)-$F4898)))</f>
        <v/>
      </c>
      <c r="Q4898" s="54">
        <f>IF(OR($B4898="",Q$3&lt;$D4898+Настройки!$B$7),0,MAX(0,$E4898-MAX(0,SUMIFS(Тех_Движение!$G$2:$G$5111,Тех_Движение!$D$2:$D$5111,$C4898,Тех_Движение!$B$2:$B$5111,"&lt;="&amp;Q$3)-$F4898)))</f>
        <v/>
      </c>
      <c r="R4898" s="54">
        <f>IF($B4898="","",SUM($K4898:$Q4898))</f>
        <v/>
      </c>
      <c r="S4898" s="56">
        <f>IF($B4898="","",VLOOKUP($C4898,Настройки!$A$11:$L$17,9,FALSE))</f>
        <v/>
      </c>
      <c r="T4898" s="56">
        <f>IF($B4898="","",$R4898*$S4898)</f>
        <v/>
      </c>
    </row>
    <row r="4899">
      <c r="A4899" s="20">
        <f>Тех_Движение!$A$4896</f>
        <v/>
      </c>
      <c r="B4899" s="20">
        <f>IF(Тех_Движение!$F$4896&gt;0,Тех_Движение!$I$4896,"")</f>
        <v/>
      </c>
      <c r="C4899" s="20">
        <f>IF($B4899="","",Тех_Движение!$D$4896)</f>
        <v/>
      </c>
      <c r="D4899" s="42">
        <f>IF($B4899="","",Тех_Движение!$B$4896)</f>
        <v/>
      </c>
      <c r="E4899" s="54">
        <f>IF($B4899="","",Тех_Движение!$F$4896)</f>
        <v/>
      </c>
      <c r="F4899" s="54">
        <f>IF($B4899="","",SUMIFS($E$5:$E4898,$C$5:$C4898,$C4899))</f>
        <v/>
      </c>
      <c r="G4899" s="54">
        <f>IF($B4899="","",MAX(0,$E4899-MAX(0,SUMIFS(Тех_Движение!$G$2:$G$5111,Тех_Движение!$D$2:$D$5111,$C4899,Тех_Движение!$B$2:$B$5111,"&lt;="&amp;Настройки!$B$5-1)-$F4899)))</f>
        <v/>
      </c>
      <c r="H4899" s="54">
        <f>IF($B4899="","",IF(AND($D4899&gt;=Настройки!$B$5,$D4899&lt;=Настройки!$B$6),$E4899,0))</f>
        <v/>
      </c>
      <c r="I4899" s="54">
        <f>IF($B4899="","",$G4899+$H4899-$J4899)</f>
        <v/>
      </c>
      <c r="J4899" s="54">
        <f>IF($B4899="","",MAX(0,$E4899-MAX(0,SUMIFS(Тех_Движение!$G$2:$G$5111,Тех_Движение!$D$2:$D$5111,$C4899,Тех_Движение!$B$2:$B$5111,"&lt;="&amp;Настройки!$B$6)-$F4899)))</f>
        <v/>
      </c>
      <c r="K4899" s="54">
        <f>IF(OR($B4899="",K$3&lt;$D4899+Настройки!$B$7),0,MAX(0,$E4899-MAX(0,SUMIFS(Тех_Движение!$G$2:$G$5111,Тех_Движение!$D$2:$D$5111,$C4899,Тех_Движение!$B$2:$B$5111,"&lt;="&amp;K$3)-$F4899)))</f>
        <v/>
      </c>
      <c r="L4899" s="54">
        <f>IF(OR($B4899="",L$3&lt;$D4899+Настройки!$B$7),0,MAX(0,$E4899-MAX(0,SUMIFS(Тех_Движение!$G$2:$G$5111,Тех_Движение!$D$2:$D$5111,$C4899,Тех_Движение!$B$2:$B$5111,"&lt;="&amp;L$3)-$F4899)))</f>
        <v/>
      </c>
      <c r="M4899" s="54">
        <f>IF(OR($B4899="",M$3&lt;$D4899+Настройки!$B$7),0,MAX(0,$E4899-MAX(0,SUMIFS(Тех_Движение!$G$2:$G$5111,Тех_Движение!$D$2:$D$5111,$C4899,Тех_Движение!$B$2:$B$5111,"&lt;="&amp;M$3)-$F4899)))</f>
        <v/>
      </c>
      <c r="N4899" s="54">
        <f>IF(OR($B4899="",N$3&lt;$D4899+Настройки!$B$7),0,MAX(0,$E4899-MAX(0,SUMIFS(Тех_Движение!$G$2:$G$5111,Тех_Движение!$D$2:$D$5111,$C4899,Тех_Движение!$B$2:$B$5111,"&lt;="&amp;N$3)-$F4899)))</f>
        <v/>
      </c>
      <c r="O4899" s="54">
        <f>IF(OR($B4899="",O$3&lt;$D4899+Настройки!$B$7),0,MAX(0,$E4899-MAX(0,SUMIFS(Тех_Движение!$G$2:$G$5111,Тех_Движение!$D$2:$D$5111,$C4899,Тех_Движение!$B$2:$B$5111,"&lt;="&amp;O$3)-$F4899)))</f>
        <v/>
      </c>
      <c r="P4899" s="54">
        <f>IF(OR($B4899="",P$3&lt;$D4899+Настройки!$B$7),0,MAX(0,$E4899-MAX(0,SUMIFS(Тех_Движение!$G$2:$G$5111,Тех_Движение!$D$2:$D$5111,$C4899,Тех_Движение!$B$2:$B$5111,"&lt;="&amp;P$3)-$F4899)))</f>
        <v/>
      </c>
      <c r="Q4899" s="54">
        <f>IF(OR($B4899="",Q$3&lt;$D4899+Настройки!$B$7),0,MAX(0,$E4899-MAX(0,SUMIFS(Тех_Движение!$G$2:$G$5111,Тех_Движение!$D$2:$D$5111,$C4899,Тех_Движение!$B$2:$B$5111,"&lt;="&amp;Q$3)-$F4899)))</f>
        <v/>
      </c>
      <c r="R4899" s="54">
        <f>IF($B4899="","",SUM($K4899:$Q4899))</f>
        <v/>
      </c>
      <c r="S4899" s="56">
        <f>IF($B4899="","",VLOOKUP($C4899,Настройки!$A$11:$L$17,9,FALSE))</f>
        <v/>
      </c>
      <c r="T4899" s="56">
        <f>IF($B4899="","",$R4899*$S4899)</f>
        <v/>
      </c>
    </row>
    <row r="4900">
      <c r="A4900" s="20">
        <f>Тех_Движение!$A$4897</f>
        <v/>
      </c>
      <c r="B4900" s="20">
        <f>IF(Тех_Движение!$F$4897&gt;0,Тех_Движение!$I$4897,"")</f>
        <v/>
      </c>
      <c r="C4900" s="20">
        <f>IF($B4900="","",Тех_Движение!$D$4897)</f>
        <v/>
      </c>
      <c r="D4900" s="42">
        <f>IF($B4900="","",Тех_Движение!$B$4897)</f>
        <v/>
      </c>
      <c r="E4900" s="54">
        <f>IF($B4900="","",Тех_Движение!$F$4897)</f>
        <v/>
      </c>
      <c r="F4900" s="54">
        <f>IF($B4900="","",SUMIFS($E$5:$E4899,$C$5:$C4899,$C4900))</f>
        <v/>
      </c>
      <c r="G4900" s="54">
        <f>IF($B4900="","",MAX(0,$E4900-MAX(0,SUMIFS(Тех_Движение!$G$2:$G$5111,Тех_Движение!$D$2:$D$5111,$C4900,Тех_Движение!$B$2:$B$5111,"&lt;="&amp;Настройки!$B$5-1)-$F4900)))</f>
        <v/>
      </c>
      <c r="H4900" s="54">
        <f>IF($B4900="","",IF(AND($D4900&gt;=Настройки!$B$5,$D4900&lt;=Настройки!$B$6),$E4900,0))</f>
        <v/>
      </c>
      <c r="I4900" s="54">
        <f>IF($B4900="","",$G4900+$H4900-$J4900)</f>
        <v/>
      </c>
      <c r="J4900" s="54">
        <f>IF($B4900="","",MAX(0,$E4900-MAX(0,SUMIFS(Тех_Движение!$G$2:$G$5111,Тех_Движение!$D$2:$D$5111,$C4900,Тех_Движение!$B$2:$B$5111,"&lt;="&amp;Настройки!$B$6)-$F4900)))</f>
        <v/>
      </c>
      <c r="K4900" s="54">
        <f>IF(OR($B4900="",K$3&lt;$D4900+Настройки!$B$7),0,MAX(0,$E4900-MAX(0,SUMIFS(Тех_Движение!$G$2:$G$5111,Тех_Движение!$D$2:$D$5111,$C4900,Тех_Движение!$B$2:$B$5111,"&lt;="&amp;K$3)-$F4900)))</f>
        <v/>
      </c>
      <c r="L4900" s="54">
        <f>IF(OR($B4900="",L$3&lt;$D4900+Настройки!$B$7),0,MAX(0,$E4900-MAX(0,SUMIFS(Тех_Движение!$G$2:$G$5111,Тех_Движение!$D$2:$D$5111,$C4900,Тех_Движение!$B$2:$B$5111,"&lt;="&amp;L$3)-$F4900)))</f>
        <v/>
      </c>
      <c r="M4900" s="54">
        <f>IF(OR($B4900="",M$3&lt;$D4900+Настройки!$B$7),0,MAX(0,$E4900-MAX(0,SUMIFS(Тех_Движение!$G$2:$G$5111,Тех_Движение!$D$2:$D$5111,$C4900,Тех_Движение!$B$2:$B$5111,"&lt;="&amp;M$3)-$F4900)))</f>
        <v/>
      </c>
      <c r="N4900" s="54">
        <f>IF(OR($B4900="",N$3&lt;$D4900+Настройки!$B$7),0,MAX(0,$E4900-MAX(0,SUMIFS(Тех_Движение!$G$2:$G$5111,Тех_Движение!$D$2:$D$5111,$C4900,Тех_Движение!$B$2:$B$5111,"&lt;="&amp;N$3)-$F4900)))</f>
        <v/>
      </c>
      <c r="O4900" s="54">
        <f>IF(OR($B4900="",O$3&lt;$D4900+Настройки!$B$7),0,MAX(0,$E4900-MAX(0,SUMIFS(Тех_Движение!$G$2:$G$5111,Тех_Движение!$D$2:$D$5111,$C4900,Тех_Движение!$B$2:$B$5111,"&lt;="&amp;O$3)-$F4900)))</f>
        <v/>
      </c>
      <c r="P4900" s="54">
        <f>IF(OR($B4900="",P$3&lt;$D4900+Настройки!$B$7),0,MAX(0,$E4900-MAX(0,SUMIFS(Тех_Движение!$G$2:$G$5111,Тех_Движение!$D$2:$D$5111,$C4900,Тех_Движение!$B$2:$B$5111,"&lt;="&amp;P$3)-$F4900)))</f>
        <v/>
      </c>
      <c r="Q4900" s="54">
        <f>IF(OR($B4900="",Q$3&lt;$D4900+Настройки!$B$7),0,MAX(0,$E4900-MAX(0,SUMIFS(Тех_Движение!$G$2:$G$5111,Тех_Движение!$D$2:$D$5111,$C4900,Тех_Движение!$B$2:$B$5111,"&lt;="&amp;Q$3)-$F4900)))</f>
        <v/>
      </c>
      <c r="R4900" s="54">
        <f>IF($B4900="","",SUM($K4900:$Q4900))</f>
        <v/>
      </c>
      <c r="S4900" s="56">
        <f>IF($B4900="","",VLOOKUP($C4900,Настройки!$A$11:$L$17,9,FALSE))</f>
        <v/>
      </c>
      <c r="T4900" s="56">
        <f>IF($B4900="","",$R4900*$S4900)</f>
        <v/>
      </c>
    </row>
    <row r="4901">
      <c r="A4901" s="20">
        <f>Тех_Движение!$A$4898</f>
        <v/>
      </c>
      <c r="B4901" s="20">
        <f>IF(Тех_Движение!$F$4898&gt;0,Тех_Движение!$I$4898,"")</f>
        <v/>
      </c>
      <c r="C4901" s="20">
        <f>IF($B4901="","",Тех_Движение!$D$4898)</f>
        <v/>
      </c>
      <c r="D4901" s="42">
        <f>IF($B4901="","",Тех_Движение!$B$4898)</f>
        <v/>
      </c>
      <c r="E4901" s="54">
        <f>IF($B4901="","",Тех_Движение!$F$4898)</f>
        <v/>
      </c>
      <c r="F4901" s="54">
        <f>IF($B4901="","",SUMIFS($E$5:$E4900,$C$5:$C4900,$C4901))</f>
        <v/>
      </c>
      <c r="G4901" s="54">
        <f>IF($B4901="","",MAX(0,$E4901-MAX(0,SUMIFS(Тех_Движение!$G$2:$G$5111,Тех_Движение!$D$2:$D$5111,$C4901,Тех_Движение!$B$2:$B$5111,"&lt;="&amp;Настройки!$B$5-1)-$F4901)))</f>
        <v/>
      </c>
      <c r="H4901" s="54">
        <f>IF($B4901="","",IF(AND($D4901&gt;=Настройки!$B$5,$D4901&lt;=Настройки!$B$6),$E4901,0))</f>
        <v/>
      </c>
      <c r="I4901" s="54">
        <f>IF($B4901="","",$G4901+$H4901-$J4901)</f>
        <v/>
      </c>
      <c r="J4901" s="54">
        <f>IF($B4901="","",MAX(0,$E4901-MAX(0,SUMIFS(Тех_Движение!$G$2:$G$5111,Тех_Движение!$D$2:$D$5111,$C4901,Тех_Движение!$B$2:$B$5111,"&lt;="&amp;Настройки!$B$6)-$F4901)))</f>
        <v/>
      </c>
      <c r="K4901" s="54">
        <f>IF(OR($B4901="",K$3&lt;$D4901+Настройки!$B$7),0,MAX(0,$E4901-MAX(0,SUMIFS(Тех_Движение!$G$2:$G$5111,Тех_Движение!$D$2:$D$5111,$C4901,Тех_Движение!$B$2:$B$5111,"&lt;="&amp;K$3)-$F4901)))</f>
        <v/>
      </c>
      <c r="L4901" s="54">
        <f>IF(OR($B4901="",L$3&lt;$D4901+Настройки!$B$7),0,MAX(0,$E4901-MAX(0,SUMIFS(Тех_Движение!$G$2:$G$5111,Тех_Движение!$D$2:$D$5111,$C4901,Тех_Движение!$B$2:$B$5111,"&lt;="&amp;L$3)-$F4901)))</f>
        <v/>
      </c>
      <c r="M4901" s="54">
        <f>IF(OR($B4901="",M$3&lt;$D4901+Настройки!$B$7),0,MAX(0,$E4901-MAX(0,SUMIFS(Тех_Движение!$G$2:$G$5111,Тех_Движение!$D$2:$D$5111,$C4901,Тех_Движение!$B$2:$B$5111,"&lt;="&amp;M$3)-$F4901)))</f>
        <v/>
      </c>
      <c r="N4901" s="54">
        <f>IF(OR($B4901="",N$3&lt;$D4901+Настройки!$B$7),0,MAX(0,$E4901-MAX(0,SUMIFS(Тех_Движение!$G$2:$G$5111,Тех_Движение!$D$2:$D$5111,$C4901,Тех_Движение!$B$2:$B$5111,"&lt;="&amp;N$3)-$F4901)))</f>
        <v/>
      </c>
      <c r="O4901" s="54">
        <f>IF(OR($B4901="",O$3&lt;$D4901+Настройки!$B$7),0,MAX(0,$E4901-MAX(0,SUMIFS(Тех_Движение!$G$2:$G$5111,Тех_Движение!$D$2:$D$5111,$C4901,Тех_Движение!$B$2:$B$5111,"&lt;="&amp;O$3)-$F4901)))</f>
        <v/>
      </c>
      <c r="P4901" s="54">
        <f>IF(OR($B4901="",P$3&lt;$D4901+Настройки!$B$7),0,MAX(0,$E4901-MAX(0,SUMIFS(Тех_Движение!$G$2:$G$5111,Тех_Движение!$D$2:$D$5111,$C4901,Тех_Движение!$B$2:$B$5111,"&lt;="&amp;P$3)-$F4901)))</f>
        <v/>
      </c>
      <c r="Q4901" s="54">
        <f>IF(OR($B4901="",Q$3&lt;$D4901+Настройки!$B$7),0,MAX(0,$E4901-MAX(0,SUMIFS(Тех_Движение!$G$2:$G$5111,Тех_Движение!$D$2:$D$5111,$C4901,Тех_Движение!$B$2:$B$5111,"&lt;="&amp;Q$3)-$F4901)))</f>
        <v/>
      </c>
      <c r="R4901" s="54">
        <f>IF($B4901="","",SUM($K4901:$Q4901))</f>
        <v/>
      </c>
      <c r="S4901" s="56">
        <f>IF($B4901="","",VLOOKUP($C4901,Настройки!$A$11:$L$17,9,FALSE))</f>
        <v/>
      </c>
      <c r="T4901" s="56">
        <f>IF($B4901="","",$R4901*$S4901)</f>
        <v/>
      </c>
    </row>
    <row r="4902">
      <c r="A4902" s="20">
        <f>Тех_Движение!$A$4899</f>
        <v/>
      </c>
      <c r="B4902" s="20">
        <f>IF(Тех_Движение!$F$4899&gt;0,Тех_Движение!$I$4899,"")</f>
        <v/>
      </c>
      <c r="C4902" s="20">
        <f>IF($B4902="","",Тех_Движение!$D$4899)</f>
        <v/>
      </c>
      <c r="D4902" s="42">
        <f>IF($B4902="","",Тех_Движение!$B$4899)</f>
        <v/>
      </c>
      <c r="E4902" s="54">
        <f>IF($B4902="","",Тех_Движение!$F$4899)</f>
        <v/>
      </c>
      <c r="F4902" s="54">
        <f>IF($B4902="","",SUMIFS($E$5:$E4901,$C$5:$C4901,$C4902))</f>
        <v/>
      </c>
      <c r="G4902" s="54">
        <f>IF($B4902="","",MAX(0,$E4902-MAX(0,SUMIFS(Тех_Движение!$G$2:$G$5111,Тех_Движение!$D$2:$D$5111,$C4902,Тех_Движение!$B$2:$B$5111,"&lt;="&amp;Настройки!$B$5-1)-$F4902)))</f>
        <v/>
      </c>
      <c r="H4902" s="54">
        <f>IF($B4902="","",IF(AND($D4902&gt;=Настройки!$B$5,$D4902&lt;=Настройки!$B$6),$E4902,0))</f>
        <v/>
      </c>
      <c r="I4902" s="54">
        <f>IF($B4902="","",$G4902+$H4902-$J4902)</f>
        <v/>
      </c>
      <c r="J4902" s="54">
        <f>IF($B4902="","",MAX(0,$E4902-MAX(0,SUMIFS(Тех_Движение!$G$2:$G$5111,Тех_Движение!$D$2:$D$5111,$C4902,Тех_Движение!$B$2:$B$5111,"&lt;="&amp;Настройки!$B$6)-$F4902)))</f>
        <v/>
      </c>
      <c r="K4902" s="54">
        <f>IF(OR($B4902="",K$3&lt;$D4902+Настройки!$B$7),0,MAX(0,$E4902-MAX(0,SUMIFS(Тех_Движение!$G$2:$G$5111,Тех_Движение!$D$2:$D$5111,$C4902,Тех_Движение!$B$2:$B$5111,"&lt;="&amp;K$3)-$F4902)))</f>
        <v/>
      </c>
      <c r="L4902" s="54">
        <f>IF(OR($B4902="",L$3&lt;$D4902+Настройки!$B$7),0,MAX(0,$E4902-MAX(0,SUMIFS(Тех_Движение!$G$2:$G$5111,Тех_Движение!$D$2:$D$5111,$C4902,Тех_Движение!$B$2:$B$5111,"&lt;="&amp;L$3)-$F4902)))</f>
        <v/>
      </c>
      <c r="M4902" s="54">
        <f>IF(OR($B4902="",M$3&lt;$D4902+Настройки!$B$7),0,MAX(0,$E4902-MAX(0,SUMIFS(Тех_Движение!$G$2:$G$5111,Тех_Движение!$D$2:$D$5111,$C4902,Тех_Движение!$B$2:$B$5111,"&lt;="&amp;M$3)-$F4902)))</f>
        <v/>
      </c>
      <c r="N4902" s="54">
        <f>IF(OR($B4902="",N$3&lt;$D4902+Настройки!$B$7),0,MAX(0,$E4902-MAX(0,SUMIFS(Тех_Движение!$G$2:$G$5111,Тех_Движение!$D$2:$D$5111,$C4902,Тех_Движение!$B$2:$B$5111,"&lt;="&amp;N$3)-$F4902)))</f>
        <v/>
      </c>
      <c r="O4902" s="54">
        <f>IF(OR($B4902="",O$3&lt;$D4902+Настройки!$B$7),0,MAX(0,$E4902-MAX(0,SUMIFS(Тех_Движение!$G$2:$G$5111,Тех_Движение!$D$2:$D$5111,$C4902,Тех_Движение!$B$2:$B$5111,"&lt;="&amp;O$3)-$F4902)))</f>
        <v/>
      </c>
      <c r="P4902" s="54">
        <f>IF(OR($B4902="",P$3&lt;$D4902+Настройки!$B$7),0,MAX(0,$E4902-MAX(0,SUMIFS(Тех_Движение!$G$2:$G$5111,Тех_Движение!$D$2:$D$5111,$C4902,Тех_Движение!$B$2:$B$5111,"&lt;="&amp;P$3)-$F4902)))</f>
        <v/>
      </c>
      <c r="Q4902" s="54">
        <f>IF(OR($B4902="",Q$3&lt;$D4902+Настройки!$B$7),0,MAX(0,$E4902-MAX(0,SUMIFS(Тех_Движение!$G$2:$G$5111,Тех_Движение!$D$2:$D$5111,$C4902,Тех_Движение!$B$2:$B$5111,"&lt;="&amp;Q$3)-$F4902)))</f>
        <v/>
      </c>
      <c r="R4902" s="54">
        <f>IF($B4902="","",SUM($K4902:$Q4902))</f>
        <v/>
      </c>
      <c r="S4902" s="56">
        <f>IF($B4902="","",VLOOKUP($C4902,Настройки!$A$11:$L$17,9,FALSE))</f>
        <v/>
      </c>
      <c r="T4902" s="56">
        <f>IF($B4902="","",$R4902*$S4902)</f>
        <v/>
      </c>
    </row>
    <row r="4903">
      <c r="A4903" s="20">
        <f>Тех_Движение!$A$4900</f>
        <v/>
      </c>
      <c r="B4903" s="20">
        <f>IF(Тех_Движение!$F$4900&gt;0,Тех_Движение!$I$4900,"")</f>
        <v/>
      </c>
      <c r="C4903" s="20">
        <f>IF($B4903="","",Тех_Движение!$D$4900)</f>
        <v/>
      </c>
      <c r="D4903" s="42">
        <f>IF($B4903="","",Тех_Движение!$B$4900)</f>
        <v/>
      </c>
      <c r="E4903" s="54">
        <f>IF($B4903="","",Тех_Движение!$F$4900)</f>
        <v/>
      </c>
      <c r="F4903" s="54">
        <f>IF($B4903="","",SUMIFS($E$5:$E4902,$C$5:$C4902,$C4903))</f>
        <v/>
      </c>
      <c r="G4903" s="54">
        <f>IF($B4903="","",MAX(0,$E4903-MAX(0,SUMIFS(Тех_Движение!$G$2:$G$5111,Тех_Движение!$D$2:$D$5111,$C4903,Тех_Движение!$B$2:$B$5111,"&lt;="&amp;Настройки!$B$5-1)-$F4903)))</f>
        <v/>
      </c>
      <c r="H4903" s="54">
        <f>IF($B4903="","",IF(AND($D4903&gt;=Настройки!$B$5,$D4903&lt;=Настройки!$B$6),$E4903,0))</f>
        <v/>
      </c>
      <c r="I4903" s="54">
        <f>IF($B4903="","",$G4903+$H4903-$J4903)</f>
        <v/>
      </c>
      <c r="J4903" s="54">
        <f>IF($B4903="","",MAX(0,$E4903-MAX(0,SUMIFS(Тех_Движение!$G$2:$G$5111,Тех_Движение!$D$2:$D$5111,$C4903,Тех_Движение!$B$2:$B$5111,"&lt;="&amp;Настройки!$B$6)-$F4903)))</f>
        <v/>
      </c>
      <c r="K4903" s="54">
        <f>IF(OR($B4903="",K$3&lt;$D4903+Настройки!$B$7),0,MAX(0,$E4903-MAX(0,SUMIFS(Тех_Движение!$G$2:$G$5111,Тех_Движение!$D$2:$D$5111,$C4903,Тех_Движение!$B$2:$B$5111,"&lt;="&amp;K$3)-$F4903)))</f>
        <v/>
      </c>
      <c r="L4903" s="54">
        <f>IF(OR($B4903="",L$3&lt;$D4903+Настройки!$B$7),0,MAX(0,$E4903-MAX(0,SUMIFS(Тех_Движение!$G$2:$G$5111,Тех_Движение!$D$2:$D$5111,$C4903,Тех_Движение!$B$2:$B$5111,"&lt;="&amp;L$3)-$F4903)))</f>
        <v/>
      </c>
      <c r="M4903" s="54">
        <f>IF(OR($B4903="",M$3&lt;$D4903+Настройки!$B$7),0,MAX(0,$E4903-MAX(0,SUMIFS(Тех_Движение!$G$2:$G$5111,Тех_Движение!$D$2:$D$5111,$C4903,Тех_Движение!$B$2:$B$5111,"&lt;="&amp;M$3)-$F4903)))</f>
        <v/>
      </c>
      <c r="N4903" s="54">
        <f>IF(OR($B4903="",N$3&lt;$D4903+Настройки!$B$7),0,MAX(0,$E4903-MAX(0,SUMIFS(Тех_Движение!$G$2:$G$5111,Тех_Движение!$D$2:$D$5111,$C4903,Тех_Движение!$B$2:$B$5111,"&lt;="&amp;N$3)-$F4903)))</f>
        <v/>
      </c>
      <c r="O4903" s="54">
        <f>IF(OR($B4903="",O$3&lt;$D4903+Настройки!$B$7),0,MAX(0,$E4903-MAX(0,SUMIFS(Тех_Движение!$G$2:$G$5111,Тех_Движение!$D$2:$D$5111,$C4903,Тех_Движение!$B$2:$B$5111,"&lt;="&amp;O$3)-$F4903)))</f>
        <v/>
      </c>
      <c r="P4903" s="54">
        <f>IF(OR($B4903="",P$3&lt;$D4903+Настройки!$B$7),0,MAX(0,$E4903-MAX(0,SUMIFS(Тех_Движение!$G$2:$G$5111,Тех_Движение!$D$2:$D$5111,$C4903,Тех_Движение!$B$2:$B$5111,"&lt;="&amp;P$3)-$F4903)))</f>
        <v/>
      </c>
      <c r="Q4903" s="54">
        <f>IF(OR($B4903="",Q$3&lt;$D4903+Настройки!$B$7),0,MAX(0,$E4903-MAX(0,SUMIFS(Тех_Движение!$G$2:$G$5111,Тех_Движение!$D$2:$D$5111,$C4903,Тех_Движение!$B$2:$B$5111,"&lt;="&amp;Q$3)-$F4903)))</f>
        <v/>
      </c>
      <c r="R4903" s="54">
        <f>IF($B4903="","",SUM($K4903:$Q4903))</f>
        <v/>
      </c>
      <c r="S4903" s="56">
        <f>IF($B4903="","",VLOOKUP($C4903,Настройки!$A$11:$L$17,9,FALSE))</f>
        <v/>
      </c>
      <c r="T4903" s="56">
        <f>IF($B4903="","",$R4903*$S4903)</f>
        <v/>
      </c>
    </row>
    <row r="4904">
      <c r="A4904" s="20">
        <f>Тех_Движение!$A$4901</f>
        <v/>
      </c>
      <c r="B4904" s="20">
        <f>IF(Тех_Движение!$F$4901&gt;0,Тех_Движение!$I$4901,"")</f>
        <v/>
      </c>
      <c r="C4904" s="20">
        <f>IF($B4904="","",Тех_Движение!$D$4901)</f>
        <v/>
      </c>
      <c r="D4904" s="42">
        <f>IF($B4904="","",Тех_Движение!$B$4901)</f>
        <v/>
      </c>
      <c r="E4904" s="54">
        <f>IF($B4904="","",Тех_Движение!$F$4901)</f>
        <v/>
      </c>
      <c r="F4904" s="54">
        <f>IF($B4904="","",SUMIFS($E$5:$E4903,$C$5:$C4903,$C4904))</f>
        <v/>
      </c>
      <c r="G4904" s="54">
        <f>IF($B4904="","",MAX(0,$E4904-MAX(0,SUMIFS(Тех_Движение!$G$2:$G$5111,Тех_Движение!$D$2:$D$5111,$C4904,Тех_Движение!$B$2:$B$5111,"&lt;="&amp;Настройки!$B$5-1)-$F4904)))</f>
        <v/>
      </c>
      <c r="H4904" s="54">
        <f>IF($B4904="","",IF(AND($D4904&gt;=Настройки!$B$5,$D4904&lt;=Настройки!$B$6),$E4904,0))</f>
        <v/>
      </c>
      <c r="I4904" s="54">
        <f>IF($B4904="","",$G4904+$H4904-$J4904)</f>
        <v/>
      </c>
      <c r="J4904" s="54">
        <f>IF($B4904="","",MAX(0,$E4904-MAX(0,SUMIFS(Тех_Движение!$G$2:$G$5111,Тех_Движение!$D$2:$D$5111,$C4904,Тех_Движение!$B$2:$B$5111,"&lt;="&amp;Настройки!$B$6)-$F4904)))</f>
        <v/>
      </c>
      <c r="K4904" s="54">
        <f>IF(OR($B4904="",K$3&lt;$D4904+Настройки!$B$7),0,MAX(0,$E4904-MAX(0,SUMIFS(Тех_Движение!$G$2:$G$5111,Тех_Движение!$D$2:$D$5111,$C4904,Тех_Движение!$B$2:$B$5111,"&lt;="&amp;K$3)-$F4904)))</f>
        <v/>
      </c>
      <c r="L4904" s="54">
        <f>IF(OR($B4904="",L$3&lt;$D4904+Настройки!$B$7),0,MAX(0,$E4904-MAX(0,SUMIFS(Тех_Движение!$G$2:$G$5111,Тех_Движение!$D$2:$D$5111,$C4904,Тех_Движение!$B$2:$B$5111,"&lt;="&amp;L$3)-$F4904)))</f>
        <v/>
      </c>
      <c r="M4904" s="54">
        <f>IF(OR($B4904="",M$3&lt;$D4904+Настройки!$B$7),0,MAX(0,$E4904-MAX(0,SUMIFS(Тех_Движение!$G$2:$G$5111,Тех_Движение!$D$2:$D$5111,$C4904,Тех_Движение!$B$2:$B$5111,"&lt;="&amp;M$3)-$F4904)))</f>
        <v/>
      </c>
      <c r="N4904" s="54">
        <f>IF(OR($B4904="",N$3&lt;$D4904+Настройки!$B$7),0,MAX(0,$E4904-MAX(0,SUMIFS(Тех_Движение!$G$2:$G$5111,Тех_Движение!$D$2:$D$5111,$C4904,Тех_Движение!$B$2:$B$5111,"&lt;="&amp;N$3)-$F4904)))</f>
        <v/>
      </c>
      <c r="O4904" s="54">
        <f>IF(OR($B4904="",O$3&lt;$D4904+Настройки!$B$7),0,MAX(0,$E4904-MAX(0,SUMIFS(Тех_Движение!$G$2:$G$5111,Тех_Движение!$D$2:$D$5111,$C4904,Тех_Движение!$B$2:$B$5111,"&lt;="&amp;O$3)-$F4904)))</f>
        <v/>
      </c>
      <c r="P4904" s="54">
        <f>IF(OR($B4904="",P$3&lt;$D4904+Настройки!$B$7),0,MAX(0,$E4904-MAX(0,SUMIFS(Тех_Движение!$G$2:$G$5111,Тех_Движение!$D$2:$D$5111,$C4904,Тех_Движение!$B$2:$B$5111,"&lt;="&amp;P$3)-$F4904)))</f>
        <v/>
      </c>
      <c r="Q4904" s="54">
        <f>IF(OR($B4904="",Q$3&lt;$D4904+Настройки!$B$7),0,MAX(0,$E4904-MAX(0,SUMIFS(Тех_Движение!$G$2:$G$5111,Тех_Движение!$D$2:$D$5111,$C4904,Тех_Движение!$B$2:$B$5111,"&lt;="&amp;Q$3)-$F4904)))</f>
        <v/>
      </c>
      <c r="R4904" s="54">
        <f>IF($B4904="","",SUM($K4904:$Q4904))</f>
        <v/>
      </c>
      <c r="S4904" s="56">
        <f>IF($B4904="","",VLOOKUP($C4904,Настройки!$A$11:$L$17,9,FALSE))</f>
        <v/>
      </c>
      <c r="T4904" s="56">
        <f>IF($B4904="","",$R4904*$S4904)</f>
        <v/>
      </c>
    </row>
    <row r="4905">
      <c r="A4905" s="20">
        <f>Тех_Движение!$A$4902</f>
        <v/>
      </c>
      <c r="B4905" s="20">
        <f>IF(Тех_Движение!$F$4902&gt;0,Тех_Движение!$I$4902,"")</f>
        <v/>
      </c>
      <c r="C4905" s="20">
        <f>IF($B4905="","",Тех_Движение!$D$4902)</f>
        <v/>
      </c>
      <c r="D4905" s="42">
        <f>IF($B4905="","",Тех_Движение!$B$4902)</f>
        <v/>
      </c>
      <c r="E4905" s="54">
        <f>IF($B4905="","",Тех_Движение!$F$4902)</f>
        <v/>
      </c>
      <c r="F4905" s="54">
        <f>IF($B4905="","",SUMIFS($E$5:$E4904,$C$5:$C4904,$C4905))</f>
        <v/>
      </c>
      <c r="G4905" s="54">
        <f>IF($B4905="","",MAX(0,$E4905-MAX(0,SUMIFS(Тех_Движение!$G$2:$G$5111,Тех_Движение!$D$2:$D$5111,$C4905,Тех_Движение!$B$2:$B$5111,"&lt;="&amp;Настройки!$B$5-1)-$F4905)))</f>
        <v/>
      </c>
      <c r="H4905" s="54">
        <f>IF($B4905="","",IF(AND($D4905&gt;=Настройки!$B$5,$D4905&lt;=Настройки!$B$6),$E4905,0))</f>
        <v/>
      </c>
      <c r="I4905" s="54">
        <f>IF($B4905="","",$G4905+$H4905-$J4905)</f>
        <v/>
      </c>
      <c r="J4905" s="54">
        <f>IF($B4905="","",MAX(0,$E4905-MAX(0,SUMIFS(Тех_Движение!$G$2:$G$5111,Тех_Движение!$D$2:$D$5111,$C4905,Тех_Движение!$B$2:$B$5111,"&lt;="&amp;Настройки!$B$6)-$F4905)))</f>
        <v/>
      </c>
      <c r="K4905" s="54">
        <f>IF(OR($B4905="",K$3&lt;$D4905+Настройки!$B$7),0,MAX(0,$E4905-MAX(0,SUMIFS(Тех_Движение!$G$2:$G$5111,Тех_Движение!$D$2:$D$5111,$C4905,Тех_Движение!$B$2:$B$5111,"&lt;="&amp;K$3)-$F4905)))</f>
        <v/>
      </c>
      <c r="L4905" s="54">
        <f>IF(OR($B4905="",L$3&lt;$D4905+Настройки!$B$7),0,MAX(0,$E4905-MAX(0,SUMIFS(Тех_Движение!$G$2:$G$5111,Тех_Движение!$D$2:$D$5111,$C4905,Тех_Движение!$B$2:$B$5111,"&lt;="&amp;L$3)-$F4905)))</f>
        <v/>
      </c>
      <c r="M4905" s="54">
        <f>IF(OR($B4905="",M$3&lt;$D4905+Настройки!$B$7),0,MAX(0,$E4905-MAX(0,SUMIFS(Тех_Движение!$G$2:$G$5111,Тех_Движение!$D$2:$D$5111,$C4905,Тех_Движение!$B$2:$B$5111,"&lt;="&amp;M$3)-$F4905)))</f>
        <v/>
      </c>
      <c r="N4905" s="54">
        <f>IF(OR($B4905="",N$3&lt;$D4905+Настройки!$B$7),0,MAX(0,$E4905-MAX(0,SUMIFS(Тех_Движение!$G$2:$G$5111,Тех_Движение!$D$2:$D$5111,$C4905,Тех_Движение!$B$2:$B$5111,"&lt;="&amp;N$3)-$F4905)))</f>
        <v/>
      </c>
      <c r="O4905" s="54">
        <f>IF(OR($B4905="",O$3&lt;$D4905+Настройки!$B$7),0,MAX(0,$E4905-MAX(0,SUMIFS(Тех_Движение!$G$2:$G$5111,Тех_Движение!$D$2:$D$5111,$C4905,Тех_Движение!$B$2:$B$5111,"&lt;="&amp;O$3)-$F4905)))</f>
        <v/>
      </c>
      <c r="P4905" s="54">
        <f>IF(OR($B4905="",P$3&lt;$D4905+Настройки!$B$7),0,MAX(0,$E4905-MAX(0,SUMIFS(Тех_Движение!$G$2:$G$5111,Тех_Движение!$D$2:$D$5111,$C4905,Тех_Движение!$B$2:$B$5111,"&lt;="&amp;P$3)-$F4905)))</f>
        <v/>
      </c>
      <c r="Q4905" s="54">
        <f>IF(OR($B4905="",Q$3&lt;$D4905+Настройки!$B$7),0,MAX(0,$E4905-MAX(0,SUMIFS(Тех_Движение!$G$2:$G$5111,Тех_Движение!$D$2:$D$5111,$C4905,Тех_Движение!$B$2:$B$5111,"&lt;="&amp;Q$3)-$F4905)))</f>
        <v/>
      </c>
      <c r="R4905" s="54">
        <f>IF($B4905="","",SUM($K4905:$Q4905))</f>
        <v/>
      </c>
      <c r="S4905" s="56">
        <f>IF($B4905="","",VLOOKUP($C4905,Настройки!$A$11:$L$17,9,FALSE))</f>
        <v/>
      </c>
      <c r="T4905" s="56">
        <f>IF($B4905="","",$R4905*$S4905)</f>
        <v/>
      </c>
    </row>
    <row r="4906">
      <c r="A4906" s="20">
        <f>Тех_Движение!$A$4903</f>
        <v/>
      </c>
      <c r="B4906" s="20">
        <f>IF(Тех_Движение!$F$4903&gt;0,Тех_Движение!$I$4903,"")</f>
        <v/>
      </c>
      <c r="C4906" s="20">
        <f>IF($B4906="","",Тех_Движение!$D$4903)</f>
        <v/>
      </c>
      <c r="D4906" s="42">
        <f>IF($B4906="","",Тех_Движение!$B$4903)</f>
        <v/>
      </c>
      <c r="E4906" s="54">
        <f>IF($B4906="","",Тех_Движение!$F$4903)</f>
        <v/>
      </c>
      <c r="F4906" s="54">
        <f>IF($B4906="","",SUMIFS($E$5:$E4905,$C$5:$C4905,$C4906))</f>
        <v/>
      </c>
      <c r="G4906" s="54">
        <f>IF($B4906="","",MAX(0,$E4906-MAX(0,SUMIFS(Тех_Движение!$G$2:$G$5111,Тех_Движение!$D$2:$D$5111,$C4906,Тех_Движение!$B$2:$B$5111,"&lt;="&amp;Настройки!$B$5-1)-$F4906)))</f>
        <v/>
      </c>
      <c r="H4906" s="54">
        <f>IF($B4906="","",IF(AND($D4906&gt;=Настройки!$B$5,$D4906&lt;=Настройки!$B$6),$E4906,0))</f>
        <v/>
      </c>
      <c r="I4906" s="54">
        <f>IF($B4906="","",$G4906+$H4906-$J4906)</f>
        <v/>
      </c>
      <c r="J4906" s="54">
        <f>IF($B4906="","",MAX(0,$E4906-MAX(0,SUMIFS(Тех_Движение!$G$2:$G$5111,Тех_Движение!$D$2:$D$5111,$C4906,Тех_Движение!$B$2:$B$5111,"&lt;="&amp;Настройки!$B$6)-$F4906)))</f>
        <v/>
      </c>
      <c r="K4906" s="54">
        <f>IF(OR($B4906="",K$3&lt;$D4906+Настройки!$B$7),0,MAX(0,$E4906-MAX(0,SUMIFS(Тех_Движение!$G$2:$G$5111,Тех_Движение!$D$2:$D$5111,$C4906,Тех_Движение!$B$2:$B$5111,"&lt;="&amp;K$3)-$F4906)))</f>
        <v/>
      </c>
      <c r="L4906" s="54">
        <f>IF(OR($B4906="",L$3&lt;$D4906+Настройки!$B$7),0,MAX(0,$E4906-MAX(0,SUMIFS(Тех_Движение!$G$2:$G$5111,Тех_Движение!$D$2:$D$5111,$C4906,Тех_Движение!$B$2:$B$5111,"&lt;="&amp;L$3)-$F4906)))</f>
        <v/>
      </c>
      <c r="M4906" s="54">
        <f>IF(OR($B4906="",M$3&lt;$D4906+Настройки!$B$7),0,MAX(0,$E4906-MAX(0,SUMIFS(Тех_Движение!$G$2:$G$5111,Тех_Движение!$D$2:$D$5111,$C4906,Тех_Движение!$B$2:$B$5111,"&lt;="&amp;M$3)-$F4906)))</f>
        <v/>
      </c>
      <c r="N4906" s="54">
        <f>IF(OR($B4906="",N$3&lt;$D4906+Настройки!$B$7),0,MAX(0,$E4906-MAX(0,SUMIFS(Тех_Движение!$G$2:$G$5111,Тех_Движение!$D$2:$D$5111,$C4906,Тех_Движение!$B$2:$B$5111,"&lt;="&amp;N$3)-$F4906)))</f>
        <v/>
      </c>
      <c r="O4906" s="54">
        <f>IF(OR($B4906="",O$3&lt;$D4906+Настройки!$B$7),0,MAX(0,$E4906-MAX(0,SUMIFS(Тех_Движение!$G$2:$G$5111,Тех_Движение!$D$2:$D$5111,$C4906,Тех_Движение!$B$2:$B$5111,"&lt;="&amp;O$3)-$F4906)))</f>
        <v/>
      </c>
      <c r="P4906" s="54">
        <f>IF(OR($B4906="",P$3&lt;$D4906+Настройки!$B$7),0,MAX(0,$E4906-MAX(0,SUMIFS(Тех_Движение!$G$2:$G$5111,Тех_Движение!$D$2:$D$5111,$C4906,Тех_Движение!$B$2:$B$5111,"&lt;="&amp;P$3)-$F4906)))</f>
        <v/>
      </c>
      <c r="Q4906" s="54">
        <f>IF(OR($B4906="",Q$3&lt;$D4906+Настройки!$B$7),0,MAX(0,$E4906-MAX(0,SUMIFS(Тех_Движение!$G$2:$G$5111,Тех_Движение!$D$2:$D$5111,$C4906,Тех_Движение!$B$2:$B$5111,"&lt;="&amp;Q$3)-$F4906)))</f>
        <v/>
      </c>
      <c r="R4906" s="54">
        <f>IF($B4906="","",SUM($K4906:$Q4906))</f>
        <v/>
      </c>
      <c r="S4906" s="56">
        <f>IF($B4906="","",VLOOKUP($C4906,Настройки!$A$11:$L$17,9,FALSE))</f>
        <v/>
      </c>
      <c r="T4906" s="56">
        <f>IF($B4906="","",$R4906*$S4906)</f>
        <v/>
      </c>
    </row>
    <row r="4907">
      <c r="A4907" s="20">
        <f>Тех_Движение!$A$4904</f>
        <v/>
      </c>
      <c r="B4907" s="20">
        <f>IF(Тех_Движение!$F$4904&gt;0,Тех_Движение!$I$4904,"")</f>
        <v/>
      </c>
      <c r="C4907" s="20">
        <f>IF($B4907="","",Тех_Движение!$D$4904)</f>
        <v/>
      </c>
      <c r="D4907" s="42">
        <f>IF($B4907="","",Тех_Движение!$B$4904)</f>
        <v/>
      </c>
      <c r="E4907" s="54">
        <f>IF($B4907="","",Тех_Движение!$F$4904)</f>
        <v/>
      </c>
      <c r="F4907" s="54">
        <f>IF($B4907="","",SUMIFS($E$5:$E4906,$C$5:$C4906,$C4907))</f>
        <v/>
      </c>
      <c r="G4907" s="54">
        <f>IF($B4907="","",MAX(0,$E4907-MAX(0,SUMIFS(Тех_Движение!$G$2:$G$5111,Тех_Движение!$D$2:$D$5111,$C4907,Тех_Движение!$B$2:$B$5111,"&lt;="&amp;Настройки!$B$5-1)-$F4907)))</f>
        <v/>
      </c>
      <c r="H4907" s="54">
        <f>IF($B4907="","",IF(AND($D4907&gt;=Настройки!$B$5,$D4907&lt;=Настройки!$B$6),$E4907,0))</f>
        <v/>
      </c>
      <c r="I4907" s="54">
        <f>IF($B4907="","",$G4907+$H4907-$J4907)</f>
        <v/>
      </c>
      <c r="J4907" s="54">
        <f>IF($B4907="","",MAX(0,$E4907-MAX(0,SUMIFS(Тех_Движение!$G$2:$G$5111,Тех_Движение!$D$2:$D$5111,$C4907,Тех_Движение!$B$2:$B$5111,"&lt;="&amp;Настройки!$B$6)-$F4907)))</f>
        <v/>
      </c>
      <c r="K4907" s="54">
        <f>IF(OR($B4907="",K$3&lt;$D4907+Настройки!$B$7),0,MAX(0,$E4907-MAX(0,SUMIFS(Тех_Движение!$G$2:$G$5111,Тех_Движение!$D$2:$D$5111,$C4907,Тех_Движение!$B$2:$B$5111,"&lt;="&amp;K$3)-$F4907)))</f>
        <v/>
      </c>
      <c r="L4907" s="54">
        <f>IF(OR($B4907="",L$3&lt;$D4907+Настройки!$B$7),0,MAX(0,$E4907-MAX(0,SUMIFS(Тех_Движение!$G$2:$G$5111,Тех_Движение!$D$2:$D$5111,$C4907,Тех_Движение!$B$2:$B$5111,"&lt;="&amp;L$3)-$F4907)))</f>
        <v/>
      </c>
      <c r="M4907" s="54">
        <f>IF(OR($B4907="",M$3&lt;$D4907+Настройки!$B$7),0,MAX(0,$E4907-MAX(0,SUMIFS(Тех_Движение!$G$2:$G$5111,Тех_Движение!$D$2:$D$5111,$C4907,Тех_Движение!$B$2:$B$5111,"&lt;="&amp;M$3)-$F4907)))</f>
        <v/>
      </c>
      <c r="N4907" s="54">
        <f>IF(OR($B4907="",N$3&lt;$D4907+Настройки!$B$7),0,MAX(0,$E4907-MAX(0,SUMIFS(Тех_Движение!$G$2:$G$5111,Тех_Движение!$D$2:$D$5111,$C4907,Тех_Движение!$B$2:$B$5111,"&lt;="&amp;N$3)-$F4907)))</f>
        <v/>
      </c>
      <c r="O4907" s="54">
        <f>IF(OR($B4907="",O$3&lt;$D4907+Настройки!$B$7),0,MAX(0,$E4907-MAX(0,SUMIFS(Тех_Движение!$G$2:$G$5111,Тех_Движение!$D$2:$D$5111,$C4907,Тех_Движение!$B$2:$B$5111,"&lt;="&amp;O$3)-$F4907)))</f>
        <v/>
      </c>
      <c r="P4907" s="54">
        <f>IF(OR($B4907="",P$3&lt;$D4907+Настройки!$B$7),0,MAX(0,$E4907-MAX(0,SUMIFS(Тех_Движение!$G$2:$G$5111,Тех_Движение!$D$2:$D$5111,$C4907,Тех_Движение!$B$2:$B$5111,"&lt;="&amp;P$3)-$F4907)))</f>
        <v/>
      </c>
      <c r="Q4907" s="54">
        <f>IF(OR($B4907="",Q$3&lt;$D4907+Настройки!$B$7),0,MAX(0,$E4907-MAX(0,SUMIFS(Тех_Движение!$G$2:$G$5111,Тех_Движение!$D$2:$D$5111,$C4907,Тех_Движение!$B$2:$B$5111,"&lt;="&amp;Q$3)-$F4907)))</f>
        <v/>
      </c>
      <c r="R4907" s="54">
        <f>IF($B4907="","",SUM($K4907:$Q4907))</f>
        <v/>
      </c>
      <c r="S4907" s="56">
        <f>IF($B4907="","",VLOOKUP($C4907,Настройки!$A$11:$L$17,9,FALSE))</f>
        <v/>
      </c>
      <c r="T4907" s="56">
        <f>IF($B4907="","",$R4907*$S4907)</f>
        <v/>
      </c>
    </row>
    <row r="4908">
      <c r="A4908" s="20">
        <f>Тех_Движение!$A$4905</f>
        <v/>
      </c>
      <c r="B4908" s="20">
        <f>IF(Тех_Движение!$F$4905&gt;0,Тех_Движение!$I$4905,"")</f>
        <v/>
      </c>
      <c r="C4908" s="20">
        <f>IF($B4908="","",Тех_Движение!$D$4905)</f>
        <v/>
      </c>
      <c r="D4908" s="42">
        <f>IF($B4908="","",Тех_Движение!$B$4905)</f>
        <v/>
      </c>
      <c r="E4908" s="54">
        <f>IF($B4908="","",Тех_Движение!$F$4905)</f>
        <v/>
      </c>
      <c r="F4908" s="54">
        <f>IF($B4908="","",SUMIFS($E$5:$E4907,$C$5:$C4907,$C4908))</f>
        <v/>
      </c>
      <c r="G4908" s="54">
        <f>IF($B4908="","",MAX(0,$E4908-MAX(0,SUMIFS(Тех_Движение!$G$2:$G$5111,Тех_Движение!$D$2:$D$5111,$C4908,Тех_Движение!$B$2:$B$5111,"&lt;="&amp;Настройки!$B$5-1)-$F4908)))</f>
        <v/>
      </c>
      <c r="H4908" s="54">
        <f>IF($B4908="","",IF(AND($D4908&gt;=Настройки!$B$5,$D4908&lt;=Настройки!$B$6),$E4908,0))</f>
        <v/>
      </c>
      <c r="I4908" s="54">
        <f>IF($B4908="","",$G4908+$H4908-$J4908)</f>
        <v/>
      </c>
      <c r="J4908" s="54">
        <f>IF($B4908="","",MAX(0,$E4908-MAX(0,SUMIFS(Тех_Движение!$G$2:$G$5111,Тех_Движение!$D$2:$D$5111,$C4908,Тех_Движение!$B$2:$B$5111,"&lt;="&amp;Настройки!$B$6)-$F4908)))</f>
        <v/>
      </c>
      <c r="K4908" s="54">
        <f>IF(OR($B4908="",K$3&lt;$D4908+Настройки!$B$7),0,MAX(0,$E4908-MAX(0,SUMIFS(Тех_Движение!$G$2:$G$5111,Тех_Движение!$D$2:$D$5111,$C4908,Тех_Движение!$B$2:$B$5111,"&lt;="&amp;K$3)-$F4908)))</f>
        <v/>
      </c>
      <c r="L4908" s="54">
        <f>IF(OR($B4908="",L$3&lt;$D4908+Настройки!$B$7),0,MAX(0,$E4908-MAX(0,SUMIFS(Тех_Движение!$G$2:$G$5111,Тех_Движение!$D$2:$D$5111,$C4908,Тех_Движение!$B$2:$B$5111,"&lt;="&amp;L$3)-$F4908)))</f>
        <v/>
      </c>
      <c r="M4908" s="54">
        <f>IF(OR($B4908="",M$3&lt;$D4908+Настройки!$B$7),0,MAX(0,$E4908-MAX(0,SUMIFS(Тех_Движение!$G$2:$G$5111,Тех_Движение!$D$2:$D$5111,$C4908,Тех_Движение!$B$2:$B$5111,"&lt;="&amp;M$3)-$F4908)))</f>
        <v/>
      </c>
      <c r="N4908" s="54">
        <f>IF(OR($B4908="",N$3&lt;$D4908+Настройки!$B$7),0,MAX(0,$E4908-MAX(0,SUMIFS(Тех_Движение!$G$2:$G$5111,Тех_Движение!$D$2:$D$5111,$C4908,Тех_Движение!$B$2:$B$5111,"&lt;="&amp;N$3)-$F4908)))</f>
        <v/>
      </c>
      <c r="O4908" s="54">
        <f>IF(OR($B4908="",O$3&lt;$D4908+Настройки!$B$7),0,MAX(0,$E4908-MAX(0,SUMIFS(Тех_Движение!$G$2:$G$5111,Тех_Движение!$D$2:$D$5111,$C4908,Тех_Движение!$B$2:$B$5111,"&lt;="&amp;O$3)-$F4908)))</f>
        <v/>
      </c>
      <c r="P4908" s="54">
        <f>IF(OR($B4908="",P$3&lt;$D4908+Настройки!$B$7),0,MAX(0,$E4908-MAX(0,SUMIFS(Тех_Движение!$G$2:$G$5111,Тех_Движение!$D$2:$D$5111,$C4908,Тех_Движение!$B$2:$B$5111,"&lt;="&amp;P$3)-$F4908)))</f>
        <v/>
      </c>
      <c r="Q4908" s="54">
        <f>IF(OR($B4908="",Q$3&lt;$D4908+Настройки!$B$7),0,MAX(0,$E4908-MAX(0,SUMIFS(Тех_Движение!$G$2:$G$5111,Тех_Движение!$D$2:$D$5111,$C4908,Тех_Движение!$B$2:$B$5111,"&lt;="&amp;Q$3)-$F4908)))</f>
        <v/>
      </c>
      <c r="R4908" s="54">
        <f>IF($B4908="","",SUM($K4908:$Q4908))</f>
        <v/>
      </c>
      <c r="S4908" s="56">
        <f>IF($B4908="","",VLOOKUP($C4908,Настройки!$A$11:$L$17,9,FALSE))</f>
        <v/>
      </c>
      <c r="T4908" s="56">
        <f>IF($B4908="","",$R4908*$S4908)</f>
        <v/>
      </c>
    </row>
    <row r="4909">
      <c r="A4909" s="20">
        <f>Тех_Движение!$A$4906</f>
        <v/>
      </c>
      <c r="B4909" s="20">
        <f>IF(Тех_Движение!$F$4906&gt;0,Тех_Движение!$I$4906,"")</f>
        <v/>
      </c>
      <c r="C4909" s="20">
        <f>IF($B4909="","",Тех_Движение!$D$4906)</f>
        <v/>
      </c>
      <c r="D4909" s="42">
        <f>IF($B4909="","",Тех_Движение!$B$4906)</f>
        <v/>
      </c>
      <c r="E4909" s="54">
        <f>IF($B4909="","",Тех_Движение!$F$4906)</f>
        <v/>
      </c>
      <c r="F4909" s="54">
        <f>IF($B4909="","",SUMIFS($E$5:$E4908,$C$5:$C4908,$C4909))</f>
        <v/>
      </c>
      <c r="G4909" s="54">
        <f>IF($B4909="","",MAX(0,$E4909-MAX(0,SUMIFS(Тех_Движение!$G$2:$G$5111,Тех_Движение!$D$2:$D$5111,$C4909,Тех_Движение!$B$2:$B$5111,"&lt;="&amp;Настройки!$B$5-1)-$F4909)))</f>
        <v/>
      </c>
      <c r="H4909" s="54">
        <f>IF($B4909="","",IF(AND($D4909&gt;=Настройки!$B$5,$D4909&lt;=Настройки!$B$6),$E4909,0))</f>
        <v/>
      </c>
      <c r="I4909" s="54">
        <f>IF($B4909="","",$G4909+$H4909-$J4909)</f>
        <v/>
      </c>
      <c r="J4909" s="54">
        <f>IF($B4909="","",MAX(0,$E4909-MAX(0,SUMIFS(Тех_Движение!$G$2:$G$5111,Тех_Движение!$D$2:$D$5111,$C4909,Тех_Движение!$B$2:$B$5111,"&lt;="&amp;Настройки!$B$6)-$F4909)))</f>
        <v/>
      </c>
      <c r="K4909" s="54">
        <f>IF(OR($B4909="",K$3&lt;$D4909+Настройки!$B$7),0,MAX(0,$E4909-MAX(0,SUMIFS(Тех_Движение!$G$2:$G$5111,Тех_Движение!$D$2:$D$5111,$C4909,Тех_Движение!$B$2:$B$5111,"&lt;="&amp;K$3)-$F4909)))</f>
        <v/>
      </c>
      <c r="L4909" s="54">
        <f>IF(OR($B4909="",L$3&lt;$D4909+Настройки!$B$7),0,MAX(0,$E4909-MAX(0,SUMIFS(Тех_Движение!$G$2:$G$5111,Тех_Движение!$D$2:$D$5111,$C4909,Тех_Движение!$B$2:$B$5111,"&lt;="&amp;L$3)-$F4909)))</f>
        <v/>
      </c>
      <c r="M4909" s="54">
        <f>IF(OR($B4909="",M$3&lt;$D4909+Настройки!$B$7),0,MAX(0,$E4909-MAX(0,SUMIFS(Тех_Движение!$G$2:$G$5111,Тех_Движение!$D$2:$D$5111,$C4909,Тех_Движение!$B$2:$B$5111,"&lt;="&amp;M$3)-$F4909)))</f>
        <v/>
      </c>
      <c r="N4909" s="54">
        <f>IF(OR($B4909="",N$3&lt;$D4909+Настройки!$B$7),0,MAX(0,$E4909-MAX(0,SUMIFS(Тех_Движение!$G$2:$G$5111,Тех_Движение!$D$2:$D$5111,$C4909,Тех_Движение!$B$2:$B$5111,"&lt;="&amp;N$3)-$F4909)))</f>
        <v/>
      </c>
      <c r="O4909" s="54">
        <f>IF(OR($B4909="",O$3&lt;$D4909+Настройки!$B$7),0,MAX(0,$E4909-MAX(0,SUMIFS(Тех_Движение!$G$2:$G$5111,Тех_Движение!$D$2:$D$5111,$C4909,Тех_Движение!$B$2:$B$5111,"&lt;="&amp;O$3)-$F4909)))</f>
        <v/>
      </c>
      <c r="P4909" s="54">
        <f>IF(OR($B4909="",P$3&lt;$D4909+Настройки!$B$7),0,MAX(0,$E4909-MAX(0,SUMIFS(Тех_Движение!$G$2:$G$5111,Тех_Движение!$D$2:$D$5111,$C4909,Тех_Движение!$B$2:$B$5111,"&lt;="&amp;P$3)-$F4909)))</f>
        <v/>
      </c>
      <c r="Q4909" s="54">
        <f>IF(OR($B4909="",Q$3&lt;$D4909+Настройки!$B$7),0,MAX(0,$E4909-MAX(0,SUMIFS(Тех_Движение!$G$2:$G$5111,Тех_Движение!$D$2:$D$5111,$C4909,Тех_Движение!$B$2:$B$5111,"&lt;="&amp;Q$3)-$F4909)))</f>
        <v/>
      </c>
      <c r="R4909" s="54">
        <f>IF($B4909="","",SUM($K4909:$Q4909))</f>
        <v/>
      </c>
      <c r="S4909" s="56">
        <f>IF($B4909="","",VLOOKUP($C4909,Настройки!$A$11:$L$17,9,FALSE))</f>
        <v/>
      </c>
      <c r="T4909" s="56">
        <f>IF($B4909="","",$R4909*$S4909)</f>
        <v/>
      </c>
    </row>
    <row r="4910">
      <c r="A4910" s="20">
        <f>Тех_Движение!$A$4907</f>
        <v/>
      </c>
      <c r="B4910" s="20">
        <f>IF(Тех_Движение!$F$4907&gt;0,Тех_Движение!$I$4907,"")</f>
        <v/>
      </c>
      <c r="C4910" s="20">
        <f>IF($B4910="","",Тех_Движение!$D$4907)</f>
        <v/>
      </c>
      <c r="D4910" s="42">
        <f>IF($B4910="","",Тех_Движение!$B$4907)</f>
        <v/>
      </c>
      <c r="E4910" s="54">
        <f>IF($B4910="","",Тех_Движение!$F$4907)</f>
        <v/>
      </c>
      <c r="F4910" s="54">
        <f>IF($B4910="","",SUMIFS($E$5:$E4909,$C$5:$C4909,$C4910))</f>
        <v/>
      </c>
      <c r="G4910" s="54">
        <f>IF($B4910="","",MAX(0,$E4910-MAX(0,SUMIFS(Тех_Движение!$G$2:$G$5111,Тех_Движение!$D$2:$D$5111,$C4910,Тех_Движение!$B$2:$B$5111,"&lt;="&amp;Настройки!$B$5-1)-$F4910)))</f>
        <v/>
      </c>
      <c r="H4910" s="54">
        <f>IF($B4910="","",IF(AND($D4910&gt;=Настройки!$B$5,$D4910&lt;=Настройки!$B$6),$E4910,0))</f>
        <v/>
      </c>
      <c r="I4910" s="54">
        <f>IF($B4910="","",$G4910+$H4910-$J4910)</f>
        <v/>
      </c>
      <c r="J4910" s="54">
        <f>IF($B4910="","",MAX(0,$E4910-MAX(0,SUMIFS(Тех_Движение!$G$2:$G$5111,Тех_Движение!$D$2:$D$5111,$C4910,Тех_Движение!$B$2:$B$5111,"&lt;="&amp;Настройки!$B$6)-$F4910)))</f>
        <v/>
      </c>
      <c r="K4910" s="54">
        <f>IF(OR($B4910="",K$3&lt;$D4910+Настройки!$B$7),0,MAX(0,$E4910-MAX(0,SUMIFS(Тех_Движение!$G$2:$G$5111,Тех_Движение!$D$2:$D$5111,$C4910,Тех_Движение!$B$2:$B$5111,"&lt;="&amp;K$3)-$F4910)))</f>
        <v/>
      </c>
      <c r="L4910" s="54">
        <f>IF(OR($B4910="",L$3&lt;$D4910+Настройки!$B$7),0,MAX(0,$E4910-MAX(0,SUMIFS(Тех_Движение!$G$2:$G$5111,Тех_Движение!$D$2:$D$5111,$C4910,Тех_Движение!$B$2:$B$5111,"&lt;="&amp;L$3)-$F4910)))</f>
        <v/>
      </c>
      <c r="M4910" s="54">
        <f>IF(OR($B4910="",M$3&lt;$D4910+Настройки!$B$7),0,MAX(0,$E4910-MAX(0,SUMIFS(Тех_Движение!$G$2:$G$5111,Тех_Движение!$D$2:$D$5111,$C4910,Тех_Движение!$B$2:$B$5111,"&lt;="&amp;M$3)-$F4910)))</f>
        <v/>
      </c>
      <c r="N4910" s="54">
        <f>IF(OR($B4910="",N$3&lt;$D4910+Настройки!$B$7),0,MAX(0,$E4910-MAX(0,SUMIFS(Тех_Движение!$G$2:$G$5111,Тех_Движение!$D$2:$D$5111,$C4910,Тех_Движение!$B$2:$B$5111,"&lt;="&amp;N$3)-$F4910)))</f>
        <v/>
      </c>
      <c r="O4910" s="54">
        <f>IF(OR($B4910="",O$3&lt;$D4910+Настройки!$B$7),0,MAX(0,$E4910-MAX(0,SUMIFS(Тех_Движение!$G$2:$G$5111,Тех_Движение!$D$2:$D$5111,$C4910,Тех_Движение!$B$2:$B$5111,"&lt;="&amp;O$3)-$F4910)))</f>
        <v/>
      </c>
      <c r="P4910" s="54">
        <f>IF(OR($B4910="",P$3&lt;$D4910+Настройки!$B$7),0,MAX(0,$E4910-MAX(0,SUMIFS(Тех_Движение!$G$2:$G$5111,Тех_Движение!$D$2:$D$5111,$C4910,Тех_Движение!$B$2:$B$5111,"&lt;="&amp;P$3)-$F4910)))</f>
        <v/>
      </c>
      <c r="Q4910" s="54">
        <f>IF(OR($B4910="",Q$3&lt;$D4910+Настройки!$B$7),0,MAX(0,$E4910-MAX(0,SUMIFS(Тех_Движение!$G$2:$G$5111,Тех_Движение!$D$2:$D$5111,$C4910,Тех_Движение!$B$2:$B$5111,"&lt;="&amp;Q$3)-$F4910)))</f>
        <v/>
      </c>
      <c r="R4910" s="54">
        <f>IF($B4910="","",SUM($K4910:$Q4910))</f>
        <v/>
      </c>
      <c r="S4910" s="56">
        <f>IF($B4910="","",VLOOKUP($C4910,Настройки!$A$11:$L$17,9,FALSE))</f>
        <v/>
      </c>
      <c r="T4910" s="56">
        <f>IF($B4910="","",$R4910*$S4910)</f>
        <v/>
      </c>
    </row>
    <row r="4911">
      <c r="A4911" s="20">
        <f>Тех_Движение!$A$4908</f>
        <v/>
      </c>
      <c r="B4911" s="20">
        <f>IF(Тех_Движение!$F$4908&gt;0,Тех_Движение!$I$4908,"")</f>
        <v/>
      </c>
      <c r="C4911" s="20">
        <f>IF($B4911="","",Тех_Движение!$D$4908)</f>
        <v/>
      </c>
      <c r="D4911" s="42">
        <f>IF($B4911="","",Тех_Движение!$B$4908)</f>
        <v/>
      </c>
      <c r="E4911" s="54">
        <f>IF($B4911="","",Тех_Движение!$F$4908)</f>
        <v/>
      </c>
      <c r="F4911" s="54">
        <f>IF($B4911="","",SUMIFS($E$5:$E4910,$C$5:$C4910,$C4911))</f>
        <v/>
      </c>
      <c r="G4911" s="54">
        <f>IF($B4911="","",MAX(0,$E4911-MAX(0,SUMIFS(Тех_Движение!$G$2:$G$5111,Тех_Движение!$D$2:$D$5111,$C4911,Тех_Движение!$B$2:$B$5111,"&lt;="&amp;Настройки!$B$5-1)-$F4911)))</f>
        <v/>
      </c>
      <c r="H4911" s="54">
        <f>IF($B4911="","",IF(AND($D4911&gt;=Настройки!$B$5,$D4911&lt;=Настройки!$B$6),$E4911,0))</f>
        <v/>
      </c>
      <c r="I4911" s="54">
        <f>IF($B4911="","",$G4911+$H4911-$J4911)</f>
        <v/>
      </c>
      <c r="J4911" s="54">
        <f>IF($B4911="","",MAX(0,$E4911-MAX(0,SUMIFS(Тех_Движение!$G$2:$G$5111,Тех_Движение!$D$2:$D$5111,$C4911,Тех_Движение!$B$2:$B$5111,"&lt;="&amp;Настройки!$B$6)-$F4911)))</f>
        <v/>
      </c>
      <c r="K4911" s="54">
        <f>IF(OR($B4911="",K$3&lt;$D4911+Настройки!$B$7),0,MAX(0,$E4911-MAX(0,SUMIFS(Тех_Движение!$G$2:$G$5111,Тех_Движение!$D$2:$D$5111,$C4911,Тех_Движение!$B$2:$B$5111,"&lt;="&amp;K$3)-$F4911)))</f>
        <v/>
      </c>
      <c r="L4911" s="54">
        <f>IF(OR($B4911="",L$3&lt;$D4911+Настройки!$B$7),0,MAX(0,$E4911-MAX(0,SUMIFS(Тех_Движение!$G$2:$G$5111,Тех_Движение!$D$2:$D$5111,$C4911,Тех_Движение!$B$2:$B$5111,"&lt;="&amp;L$3)-$F4911)))</f>
        <v/>
      </c>
      <c r="M4911" s="54">
        <f>IF(OR($B4911="",M$3&lt;$D4911+Настройки!$B$7),0,MAX(0,$E4911-MAX(0,SUMIFS(Тех_Движение!$G$2:$G$5111,Тех_Движение!$D$2:$D$5111,$C4911,Тех_Движение!$B$2:$B$5111,"&lt;="&amp;M$3)-$F4911)))</f>
        <v/>
      </c>
      <c r="N4911" s="54">
        <f>IF(OR($B4911="",N$3&lt;$D4911+Настройки!$B$7),0,MAX(0,$E4911-MAX(0,SUMIFS(Тех_Движение!$G$2:$G$5111,Тех_Движение!$D$2:$D$5111,$C4911,Тех_Движение!$B$2:$B$5111,"&lt;="&amp;N$3)-$F4911)))</f>
        <v/>
      </c>
      <c r="O4911" s="54">
        <f>IF(OR($B4911="",O$3&lt;$D4911+Настройки!$B$7),0,MAX(0,$E4911-MAX(0,SUMIFS(Тех_Движение!$G$2:$G$5111,Тех_Движение!$D$2:$D$5111,$C4911,Тех_Движение!$B$2:$B$5111,"&lt;="&amp;O$3)-$F4911)))</f>
        <v/>
      </c>
      <c r="P4911" s="54">
        <f>IF(OR($B4911="",P$3&lt;$D4911+Настройки!$B$7),0,MAX(0,$E4911-MAX(0,SUMIFS(Тех_Движение!$G$2:$G$5111,Тех_Движение!$D$2:$D$5111,$C4911,Тех_Движение!$B$2:$B$5111,"&lt;="&amp;P$3)-$F4911)))</f>
        <v/>
      </c>
      <c r="Q4911" s="54">
        <f>IF(OR($B4911="",Q$3&lt;$D4911+Настройки!$B$7),0,MAX(0,$E4911-MAX(0,SUMIFS(Тех_Движение!$G$2:$G$5111,Тех_Движение!$D$2:$D$5111,$C4911,Тех_Движение!$B$2:$B$5111,"&lt;="&amp;Q$3)-$F4911)))</f>
        <v/>
      </c>
      <c r="R4911" s="54">
        <f>IF($B4911="","",SUM($K4911:$Q4911))</f>
        <v/>
      </c>
      <c r="S4911" s="56">
        <f>IF($B4911="","",VLOOKUP($C4911,Настройки!$A$11:$L$17,9,FALSE))</f>
        <v/>
      </c>
      <c r="T4911" s="56">
        <f>IF($B4911="","",$R4911*$S4911)</f>
        <v/>
      </c>
    </row>
    <row r="4912">
      <c r="A4912" s="20">
        <f>Тех_Движение!$A$4909</f>
        <v/>
      </c>
      <c r="B4912" s="20">
        <f>IF(Тех_Движение!$F$4909&gt;0,Тех_Движение!$I$4909,"")</f>
        <v/>
      </c>
      <c r="C4912" s="20">
        <f>IF($B4912="","",Тех_Движение!$D$4909)</f>
        <v/>
      </c>
      <c r="D4912" s="42">
        <f>IF($B4912="","",Тех_Движение!$B$4909)</f>
        <v/>
      </c>
      <c r="E4912" s="54">
        <f>IF($B4912="","",Тех_Движение!$F$4909)</f>
        <v/>
      </c>
      <c r="F4912" s="54">
        <f>IF($B4912="","",SUMIFS($E$5:$E4911,$C$5:$C4911,$C4912))</f>
        <v/>
      </c>
      <c r="G4912" s="54">
        <f>IF($B4912="","",MAX(0,$E4912-MAX(0,SUMIFS(Тех_Движение!$G$2:$G$5111,Тех_Движение!$D$2:$D$5111,$C4912,Тех_Движение!$B$2:$B$5111,"&lt;="&amp;Настройки!$B$5-1)-$F4912)))</f>
        <v/>
      </c>
      <c r="H4912" s="54">
        <f>IF($B4912="","",IF(AND($D4912&gt;=Настройки!$B$5,$D4912&lt;=Настройки!$B$6),$E4912,0))</f>
        <v/>
      </c>
      <c r="I4912" s="54">
        <f>IF($B4912="","",$G4912+$H4912-$J4912)</f>
        <v/>
      </c>
      <c r="J4912" s="54">
        <f>IF($B4912="","",MAX(0,$E4912-MAX(0,SUMIFS(Тех_Движение!$G$2:$G$5111,Тех_Движение!$D$2:$D$5111,$C4912,Тех_Движение!$B$2:$B$5111,"&lt;="&amp;Настройки!$B$6)-$F4912)))</f>
        <v/>
      </c>
      <c r="K4912" s="54">
        <f>IF(OR($B4912="",K$3&lt;$D4912+Настройки!$B$7),0,MAX(0,$E4912-MAX(0,SUMIFS(Тех_Движение!$G$2:$G$5111,Тех_Движение!$D$2:$D$5111,$C4912,Тех_Движение!$B$2:$B$5111,"&lt;="&amp;K$3)-$F4912)))</f>
        <v/>
      </c>
      <c r="L4912" s="54">
        <f>IF(OR($B4912="",L$3&lt;$D4912+Настройки!$B$7),0,MAX(0,$E4912-MAX(0,SUMIFS(Тех_Движение!$G$2:$G$5111,Тех_Движение!$D$2:$D$5111,$C4912,Тех_Движение!$B$2:$B$5111,"&lt;="&amp;L$3)-$F4912)))</f>
        <v/>
      </c>
      <c r="M4912" s="54">
        <f>IF(OR($B4912="",M$3&lt;$D4912+Настройки!$B$7),0,MAX(0,$E4912-MAX(0,SUMIFS(Тех_Движение!$G$2:$G$5111,Тех_Движение!$D$2:$D$5111,$C4912,Тех_Движение!$B$2:$B$5111,"&lt;="&amp;M$3)-$F4912)))</f>
        <v/>
      </c>
      <c r="N4912" s="54">
        <f>IF(OR($B4912="",N$3&lt;$D4912+Настройки!$B$7),0,MAX(0,$E4912-MAX(0,SUMIFS(Тех_Движение!$G$2:$G$5111,Тех_Движение!$D$2:$D$5111,$C4912,Тех_Движение!$B$2:$B$5111,"&lt;="&amp;N$3)-$F4912)))</f>
        <v/>
      </c>
      <c r="O4912" s="54">
        <f>IF(OR($B4912="",O$3&lt;$D4912+Настройки!$B$7),0,MAX(0,$E4912-MAX(0,SUMIFS(Тех_Движение!$G$2:$G$5111,Тех_Движение!$D$2:$D$5111,$C4912,Тех_Движение!$B$2:$B$5111,"&lt;="&amp;O$3)-$F4912)))</f>
        <v/>
      </c>
      <c r="P4912" s="54">
        <f>IF(OR($B4912="",P$3&lt;$D4912+Настройки!$B$7),0,MAX(0,$E4912-MAX(0,SUMIFS(Тех_Движение!$G$2:$G$5111,Тех_Движение!$D$2:$D$5111,$C4912,Тех_Движение!$B$2:$B$5111,"&lt;="&amp;P$3)-$F4912)))</f>
        <v/>
      </c>
      <c r="Q4912" s="54">
        <f>IF(OR($B4912="",Q$3&lt;$D4912+Настройки!$B$7),0,MAX(0,$E4912-MAX(0,SUMIFS(Тех_Движение!$G$2:$G$5111,Тех_Движение!$D$2:$D$5111,$C4912,Тех_Движение!$B$2:$B$5111,"&lt;="&amp;Q$3)-$F4912)))</f>
        <v/>
      </c>
      <c r="R4912" s="54">
        <f>IF($B4912="","",SUM($K4912:$Q4912))</f>
        <v/>
      </c>
      <c r="S4912" s="56">
        <f>IF($B4912="","",VLOOKUP($C4912,Настройки!$A$11:$L$17,9,FALSE))</f>
        <v/>
      </c>
      <c r="T4912" s="56">
        <f>IF($B4912="","",$R4912*$S4912)</f>
        <v/>
      </c>
    </row>
    <row r="4913">
      <c r="A4913" s="20">
        <f>Тех_Движение!$A$4910</f>
        <v/>
      </c>
      <c r="B4913" s="20">
        <f>IF(Тех_Движение!$F$4910&gt;0,Тех_Движение!$I$4910,"")</f>
        <v/>
      </c>
      <c r="C4913" s="20">
        <f>IF($B4913="","",Тех_Движение!$D$4910)</f>
        <v/>
      </c>
      <c r="D4913" s="42">
        <f>IF($B4913="","",Тех_Движение!$B$4910)</f>
        <v/>
      </c>
      <c r="E4913" s="54">
        <f>IF($B4913="","",Тех_Движение!$F$4910)</f>
        <v/>
      </c>
      <c r="F4913" s="54">
        <f>IF($B4913="","",SUMIFS($E$5:$E4912,$C$5:$C4912,$C4913))</f>
        <v/>
      </c>
      <c r="G4913" s="54">
        <f>IF($B4913="","",MAX(0,$E4913-MAX(0,SUMIFS(Тех_Движение!$G$2:$G$5111,Тех_Движение!$D$2:$D$5111,$C4913,Тех_Движение!$B$2:$B$5111,"&lt;="&amp;Настройки!$B$5-1)-$F4913)))</f>
        <v/>
      </c>
      <c r="H4913" s="54">
        <f>IF($B4913="","",IF(AND($D4913&gt;=Настройки!$B$5,$D4913&lt;=Настройки!$B$6),$E4913,0))</f>
        <v/>
      </c>
      <c r="I4913" s="54">
        <f>IF($B4913="","",$G4913+$H4913-$J4913)</f>
        <v/>
      </c>
      <c r="J4913" s="54">
        <f>IF($B4913="","",MAX(0,$E4913-MAX(0,SUMIFS(Тех_Движение!$G$2:$G$5111,Тех_Движение!$D$2:$D$5111,$C4913,Тех_Движение!$B$2:$B$5111,"&lt;="&amp;Настройки!$B$6)-$F4913)))</f>
        <v/>
      </c>
      <c r="K4913" s="54">
        <f>IF(OR($B4913="",K$3&lt;$D4913+Настройки!$B$7),0,MAX(0,$E4913-MAX(0,SUMIFS(Тех_Движение!$G$2:$G$5111,Тех_Движение!$D$2:$D$5111,$C4913,Тех_Движение!$B$2:$B$5111,"&lt;="&amp;K$3)-$F4913)))</f>
        <v/>
      </c>
      <c r="L4913" s="54">
        <f>IF(OR($B4913="",L$3&lt;$D4913+Настройки!$B$7),0,MAX(0,$E4913-MAX(0,SUMIFS(Тех_Движение!$G$2:$G$5111,Тех_Движение!$D$2:$D$5111,$C4913,Тех_Движение!$B$2:$B$5111,"&lt;="&amp;L$3)-$F4913)))</f>
        <v/>
      </c>
      <c r="M4913" s="54">
        <f>IF(OR($B4913="",M$3&lt;$D4913+Настройки!$B$7),0,MAX(0,$E4913-MAX(0,SUMIFS(Тех_Движение!$G$2:$G$5111,Тех_Движение!$D$2:$D$5111,$C4913,Тех_Движение!$B$2:$B$5111,"&lt;="&amp;M$3)-$F4913)))</f>
        <v/>
      </c>
      <c r="N4913" s="54">
        <f>IF(OR($B4913="",N$3&lt;$D4913+Настройки!$B$7),0,MAX(0,$E4913-MAX(0,SUMIFS(Тех_Движение!$G$2:$G$5111,Тех_Движение!$D$2:$D$5111,$C4913,Тех_Движение!$B$2:$B$5111,"&lt;="&amp;N$3)-$F4913)))</f>
        <v/>
      </c>
      <c r="O4913" s="54">
        <f>IF(OR($B4913="",O$3&lt;$D4913+Настройки!$B$7),0,MAX(0,$E4913-MAX(0,SUMIFS(Тех_Движение!$G$2:$G$5111,Тех_Движение!$D$2:$D$5111,$C4913,Тех_Движение!$B$2:$B$5111,"&lt;="&amp;O$3)-$F4913)))</f>
        <v/>
      </c>
      <c r="P4913" s="54">
        <f>IF(OR($B4913="",P$3&lt;$D4913+Настройки!$B$7),0,MAX(0,$E4913-MAX(0,SUMIFS(Тех_Движение!$G$2:$G$5111,Тех_Движение!$D$2:$D$5111,$C4913,Тех_Движение!$B$2:$B$5111,"&lt;="&amp;P$3)-$F4913)))</f>
        <v/>
      </c>
      <c r="Q4913" s="54">
        <f>IF(OR($B4913="",Q$3&lt;$D4913+Настройки!$B$7),0,MAX(0,$E4913-MAX(0,SUMIFS(Тех_Движение!$G$2:$G$5111,Тех_Движение!$D$2:$D$5111,$C4913,Тех_Движение!$B$2:$B$5111,"&lt;="&amp;Q$3)-$F4913)))</f>
        <v/>
      </c>
      <c r="R4913" s="54">
        <f>IF($B4913="","",SUM($K4913:$Q4913))</f>
        <v/>
      </c>
      <c r="S4913" s="56">
        <f>IF($B4913="","",VLOOKUP($C4913,Настройки!$A$11:$L$17,9,FALSE))</f>
        <v/>
      </c>
      <c r="T4913" s="56">
        <f>IF($B4913="","",$R4913*$S4913)</f>
        <v/>
      </c>
    </row>
    <row r="4914">
      <c r="A4914" s="20">
        <f>Тех_Движение!$A$4911</f>
        <v/>
      </c>
      <c r="B4914" s="20">
        <f>IF(Тех_Движение!$F$4911&gt;0,Тех_Движение!$I$4911,"")</f>
        <v/>
      </c>
      <c r="C4914" s="20">
        <f>IF($B4914="","",Тех_Движение!$D$4911)</f>
        <v/>
      </c>
      <c r="D4914" s="42">
        <f>IF($B4914="","",Тех_Движение!$B$4911)</f>
        <v/>
      </c>
      <c r="E4914" s="54">
        <f>IF($B4914="","",Тех_Движение!$F$4911)</f>
        <v/>
      </c>
      <c r="F4914" s="54">
        <f>IF($B4914="","",SUMIFS($E$5:$E4913,$C$5:$C4913,$C4914))</f>
        <v/>
      </c>
      <c r="G4914" s="54">
        <f>IF($B4914="","",MAX(0,$E4914-MAX(0,SUMIFS(Тех_Движение!$G$2:$G$5111,Тех_Движение!$D$2:$D$5111,$C4914,Тех_Движение!$B$2:$B$5111,"&lt;="&amp;Настройки!$B$5-1)-$F4914)))</f>
        <v/>
      </c>
      <c r="H4914" s="54">
        <f>IF($B4914="","",IF(AND($D4914&gt;=Настройки!$B$5,$D4914&lt;=Настройки!$B$6),$E4914,0))</f>
        <v/>
      </c>
      <c r="I4914" s="54">
        <f>IF($B4914="","",$G4914+$H4914-$J4914)</f>
        <v/>
      </c>
      <c r="J4914" s="54">
        <f>IF($B4914="","",MAX(0,$E4914-MAX(0,SUMIFS(Тех_Движение!$G$2:$G$5111,Тех_Движение!$D$2:$D$5111,$C4914,Тех_Движение!$B$2:$B$5111,"&lt;="&amp;Настройки!$B$6)-$F4914)))</f>
        <v/>
      </c>
      <c r="K4914" s="54">
        <f>IF(OR($B4914="",K$3&lt;$D4914+Настройки!$B$7),0,MAX(0,$E4914-MAX(0,SUMIFS(Тех_Движение!$G$2:$G$5111,Тех_Движение!$D$2:$D$5111,$C4914,Тех_Движение!$B$2:$B$5111,"&lt;="&amp;K$3)-$F4914)))</f>
        <v/>
      </c>
      <c r="L4914" s="54">
        <f>IF(OR($B4914="",L$3&lt;$D4914+Настройки!$B$7),0,MAX(0,$E4914-MAX(0,SUMIFS(Тех_Движение!$G$2:$G$5111,Тех_Движение!$D$2:$D$5111,$C4914,Тех_Движение!$B$2:$B$5111,"&lt;="&amp;L$3)-$F4914)))</f>
        <v/>
      </c>
      <c r="M4914" s="54">
        <f>IF(OR($B4914="",M$3&lt;$D4914+Настройки!$B$7),0,MAX(0,$E4914-MAX(0,SUMIFS(Тех_Движение!$G$2:$G$5111,Тех_Движение!$D$2:$D$5111,$C4914,Тех_Движение!$B$2:$B$5111,"&lt;="&amp;M$3)-$F4914)))</f>
        <v/>
      </c>
      <c r="N4914" s="54">
        <f>IF(OR($B4914="",N$3&lt;$D4914+Настройки!$B$7),0,MAX(0,$E4914-MAX(0,SUMIFS(Тех_Движение!$G$2:$G$5111,Тех_Движение!$D$2:$D$5111,$C4914,Тех_Движение!$B$2:$B$5111,"&lt;="&amp;N$3)-$F4914)))</f>
        <v/>
      </c>
      <c r="O4914" s="54">
        <f>IF(OR($B4914="",O$3&lt;$D4914+Настройки!$B$7),0,MAX(0,$E4914-MAX(0,SUMIFS(Тех_Движение!$G$2:$G$5111,Тех_Движение!$D$2:$D$5111,$C4914,Тех_Движение!$B$2:$B$5111,"&lt;="&amp;O$3)-$F4914)))</f>
        <v/>
      </c>
      <c r="P4914" s="54">
        <f>IF(OR($B4914="",P$3&lt;$D4914+Настройки!$B$7),0,MAX(0,$E4914-MAX(0,SUMIFS(Тех_Движение!$G$2:$G$5111,Тех_Движение!$D$2:$D$5111,$C4914,Тех_Движение!$B$2:$B$5111,"&lt;="&amp;P$3)-$F4914)))</f>
        <v/>
      </c>
      <c r="Q4914" s="54">
        <f>IF(OR($B4914="",Q$3&lt;$D4914+Настройки!$B$7),0,MAX(0,$E4914-MAX(0,SUMIFS(Тех_Движение!$G$2:$G$5111,Тех_Движение!$D$2:$D$5111,$C4914,Тех_Движение!$B$2:$B$5111,"&lt;="&amp;Q$3)-$F4914)))</f>
        <v/>
      </c>
      <c r="R4914" s="54">
        <f>IF($B4914="","",SUM($K4914:$Q4914))</f>
        <v/>
      </c>
      <c r="S4914" s="56">
        <f>IF($B4914="","",VLOOKUP($C4914,Настройки!$A$11:$L$17,9,FALSE))</f>
        <v/>
      </c>
      <c r="T4914" s="56">
        <f>IF($B4914="","",$R4914*$S4914)</f>
        <v/>
      </c>
    </row>
    <row r="4915">
      <c r="A4915" s="20">
        <f>Тех_Движение!$A$4912</f>
        <v/>
      </c>
      <c r="B4915" s="20">
        <f>IF(Тех_Движение!$F$4912&gt;0,Тех_Движение!$I$4912,"")</f>
        <v/>
      </c>
      <c r="C4915" s="20">
        <f>IF($B4915="","",Тех_Движение!$D$4912)</f>
        <v/>
      </c>
      <c r="D4915" s="42">
        <f>IF($B4915="","",Тех_Движение!$B$4912)</f>
        <v/>
      </c>
      <c r="E4915" s="54">
        <f>IF($B4915="","",Тех_Движение!$F$4912)</f>
        <v/>
      </c>
      <c r="F4915" s="54">
        <f>IF($B4915="","",SUMIFS($E$5:$E4914,$C$5:$C4914,$C4915))</f>
        <v/>
      </c>
      <c r="G4915" s="54">
        <f>IF($B4915="","",MAX(0,$E4915-MAX(0,SUMIFS(Тех_Движение!$G$2:$G$5111,Тех_Движение!$D$2:$D$5111,$C4915,Тех_Движение!$B$2:$B$5111,"&lt;="&amp;Настройки!$B$5-1)-$F4915)))</f>
        <v/>
      </c>
      <c r="H4915" s="54">
        <f>IF($B4915="","",IF(AND($D4915&gt;=Настройки!$B$5,$D4915&lt;=Настройки!$B$6),$E4915,0))</f>
        <v/>
      </c>
      <c r="I4915" s="54">
        <f>IF($B4915="","",$G4915+$H4915-$J4915)</f>
        <v/>
      </c>
      <c r="J4915" s="54">
        <f>IF($B4915="","",MAX(0,$E4915-MAX(0,SUMIFS(Тех_Движение!$G$2:$G$5111,Тех_Движение!$D$2:$D$5111,$C4915,Тех_Движение!$B$2:$B$5111,"&lt;="&amp;Настройки!$B$6)-$F4915)))</f>
        <v/>
      </c>
      <c r="K4915" s="54">
        <f>IF(OR($B4915="",K$3&lt;$D4915+Настройки!$B$7),0,MAX(0,$E4915-MAX(0,SUMIFS(Тех_Движение!$G$2:$G$5111,Тех_Движение!$D$2:$D$5111,$C4915,Тех_Движение!$B$2:$B$5111,"&lt;="&amp;K$3)-$F4915)))</f>
        <v/>
      </c>
      <c r="L4915" s="54">
        <f>IF(OR($B4915="",L$3&lt;$D4915+Настройки!$B$7),0,MAX(0,$E4915-MAX(0,SUMIFS(Тех_Движение!$G$2:$G$5111,Тех_Движение!$D$2:$D$5111,$C4915,Тех_Движение!$B$2:$B$5111,"&lt;="&amp;L$3)-$F4915)))</f>
        <v/>
      </c>
      <c r="M4915" s="54">
        <f>IF(OR($B4915="",M$3&lt;$D4915+Настройки!$B$7),0,MAX(0,$E4915-MAX(0,SUMIFS(Тех_Движение!$G$2:$G$5111,Тех_Движение!$D$2:$D$5111,$C4915,Тех_Движение!$B$2:$B$5111,"&lt;="&amp;M$3)-$F4915)))</f>
        <v/>
      </c>
      <c r="N4915" s="54">
        <f>IF(OR($B4915="",N$3&lt;$D4915+Настройки!$B$7),0,MAX(0,$E4915-MAX(0,SUMIFS(Тех_Движение!$G$2:$G$5111,Тех_Движение!$D$2:$D$5111,$C4915,Тех_Движение!$B$2:$B$5111,"&lt;="&amp;N$3)-$F4915)))</f>
        <v/>
      </c>
      <c r="O4915" s="54">
        <f>IF(OR($B4915="",O$3&lt;$D4915+Настройки!$B$7),0,MAX(0,$E4915-MAX(0,SUMIFS(Тех_Движение!$G$2:$G$5111,Тех_Движение!$D$2:$D$5111,$C4915,Тех_Движение!$B$2:$B$5111,"&lt;="&amp;O$3)-$F4915)))</f>
        <v/>
      </c>
      <c r="P4915" s="54">
        <f>IF(OR($B4915="",P$3&lt;$D4915+Настройки!$B$7),0,MAX(0,$E4915-MAX(0,SUMIFS(Тех_Движение!$G$2:$G$5111,Тех_Движение!$D$2:$D$5111,$C4915,Тех_Движение!$B$2:$B$5111,"&lt;="&amp;P$3)-$F4915)))</f>
        <v/>
      </c>
      <c r="Q4915" s="54">
        <f>IF(OR($B4915="",Q$3&lt;$D4915+Настройки!$B$7),0,MAX(0,$E4915-MAX(0,SUMIFS(Тех_Движение!$G$2:$G$5111,Тех_Движение!$D$2:$D$5111,$C4915,Тех_Движение!$B$2:$B$5111,"&lt;="&amp;Q$3)-$F4915)))</f>
        <v/>
      </c>
      <c r="R4915" s="54">
        <f>IF($B4915="","",SUM($K4915:$Q4915))</f>
        <v/>
      </c>
      <c r="S4915" s="56">
        <f>IF($B4915="","",VLOOKUP($C4915,Настройки!$A$11:$L$17,9,FALSE))</f>
        <v/>
      </c>
      <c r="T4915" s="56">
        <f>IF($B4915="","",$R4915*$S4915)</f>
        <v/>
      </c>
    </row>
    <row r="4916">
      <c r="A4916" s="20">
        <f>Тех_Движение!$A$4913</f>
        <v/>
      </c>
      <c r="B4916" s="20">
        <f>IF(Тех_Движение!$F$4913&gt;0,Тех_Движение!$I$4913,"")</f>
        <v/>
      </c>
      <c r="C4916" s="20">
        <f>IF($B4916="","",Тех_Движение!$D$4913)</f>
        <v/>
      </c>
      <c r="D4916" s="42">
        <f>IF($B4916="","",Тех_Движение!$B$4913)</f>
        <v/>
      </c>
      <c r="E4916" s="54">
        <f>IF($B4916="","",Тех_Движение!$F$4913)</f>
        <v/>
      </c>
      <c r="F4916" s="54">
        <f>IF($B4916="","",SUMIFS($E$5:$E4915,$C$5:$C4915,$C4916))</f>
        <v/>
      </c>
      <c r="G4916" s="54">
        <f>IF($B4916="","",MAX(0,$E4916-MAX(0,SUMIFS(Тех_Движение!$G$2:$G$5111,Тех_Движение!$D$2:$D$5111,$C4916,Тех_Движение!$B$2:$B$5111,"&lt;="&amp;Настройки!$B$5-1)-$F4916)))</f>
        <v/>
      </c>
      <c r="H4916" s="54">
        <f>IF($B4916="","",IF(AND($D4916&gt;=Настройки!$B$5,$D4916&lt;=Настройки!$B$6),$E4916,0))</f>
        <v/>
      </c>
      <c r="I4916" s="54">
        <f>IF($B4916="","",$G4916+$H4916-$J4916)</f>
        <v/>
      </c>
      <c r="J4916" s="54">
        <f>IF($B4916="","",MAX(0,$E4916-MAX(0,SUMIFS(Тех_Движение!$G$2:$G$5111,Тех_Движение!$D$2:$D$5111,$C4916,Тех_Движение!$B$2:$B$5111,"&lt;="&amp;Настройки!$B$6)-$F4916)))</f>
        <v/>
      </c>
      <c r="K4916" s="54">
        <f>IF(OR($B4916="",K$3&lt;$D4916+Настройки!$B$7),0,MAX(0,$E4916-MAX(0,SUMIFS(Тех_Движение!$G$2:$G$5111,Тех_Движение!$D$2:$D$5111,$C4916,Тех_Движение!$B$2:$B$5111,"&lt;="&amp;K$3)-$F4916)))</f>
        <v/>
      </c>
      <c r="L4916" s="54">
        <f>IF(OR($B4916="",L$3&lt;$D4916+Настройки!$B$7),0,MAX(0,$E4916-MAX(0,SUMIFS(Тех_Движение!$G$2:$G$5111,Тех_Движение!$D$2:$D$5111,$C4916,Тех_Движение!$B$2:$B$5111,"&lt;="&amp;L$3)-$F4916)))</f>
        <v/>
      </c>
      <c r="M4916" s="54">
        <f>IF(OR($B4916="",M$3&lt;$D4916+Настройки!$B$7),0,MAX(0,$E4916-MAX(0,SUMIFS(Тех_Движение!$G$2:$G$5111,Тех_Движение!$D$2:$D$5111,$C4916,Тех_Движение!$B$2:$B$5111,"&lt;="&amp;M$3)-$F4916)))</f>
        <v/>
      </c>
      <c r="N4916" s="54">
        <f>IF(OR($B4916="",N$3&lt;$D4916+Настройки!$B$7),0,MAX(0,$E4916-MAX(0,SUMIFS(Тех_Движение!$G$2:$G$5111,Тех_Движение!$D$2:$D$5111,$C4916,Тех_Движение!$B$2:$B$5111,"&lt;="&amp;N$3)-$F4916)))</f>
        <v/>
      </c>
      <c r="O4916" s="54">
        <f>IF(OR($B4916="",O$3&lt;$D4916+Настройки!$B$7),0,MAX(0,$E4916-MAX(0,SUMIFS(Тех_Движение!$G$2:$G$5111,Тех_Движение!$D$2:$D$5111,$C4916,Тех_Движение!$B$2:$B$5111,"&lt;="&amp;O$3)-$F4916)))</f>
        <v/>
      </c>
      <c r="P4916" s="54">
        <f>IF(OR($B4916="",P$3&lt;$D4916+Настройки!$B$7),0,MAX(0,$E4916-MAX(0,SUMIFS(Тех_Движение!$G$2:$G$5111,Тех_Движение!$D$2:$D$5111,$C4916,Тех_Движение!$B$2:$B$5111,"&lt;="&amp;P$3)-$F4916)))</f>
        <v/>
      </c>
      <c r="Q4916" s="54">
        <f>IF(OR($B4916="",Q$3&lt;$D4916+Настройки!$B$7),0,MAX(0,$E4916-MAX(0,SUMIFS(Тех_Движение!$G$2:$G$5111,Тех_Движение!$D$2:$D$5111,$C4916,Тех_Движение!$B$2:$B$5111,"&lt;="&amp;Q$3)-$F4916)))</f>
        <v/>
      </c>
      <c r="R4916" s="54">
        <f>IF($B4916="","",SUM($K4916:$Q4916))</f>
        <v/>
      </c>
      <c r="S4916" s="56">
        <f>IF($B4916="","",VLOOKUP($C4916,Настройки!$A$11:$L$17,9,FALSE))</f>
        <v/>
      </c>
      <c r="T4916" s="56">
        <f>IF($B4916="","",$R4916*$S4916)</f>
        <v/>
      </c>
    </row>
    <row r="4917">
      <c r="A4917" s="20">
        <f>Тех_Движение!$A$4914</f>
        <v/>
      </c>
      <c r="B4917" s="20">
        <f>IF(Тех_Движение!$F$4914&gt;0,Тех_Движение!$I$4914,"")</f>
        <v/>
      </c>
      <c r="C4917" s="20">
        <f>IF($B4917="","",Тех_Движение!$D$4914)</f>
        <v/>
      </c>
      <c r="D4917" s="42">
        <f>IF($B4917="","",Тех_Движение!$B$4914)</f>
        <v/>
      </c>
      <c r="E4917" s="54">
        <f>IF($B4917="","",Тех_Движение!$F$4914)</f>
        <v/>
      </c>
      <c r="F4917" s="54">
        <f>IF($B4917="","",SUMIFS($E$5:$E4916,$C$5:$C4916,$C4917))</f>
        <v/>
      </c>
      <c r="G4917" s="54">
        <f>IF($B4917="","",MAX(0,$E4917-MAX(0,SUMIFS(Тех_Движение!$G$2:$G$5111,Тех_Движение!$D$2:$D$5111,$C4917,Тех_Движение!$B$2:$B$5111,"&lt;="&amp;Настройки!$B$5-1)-$F4917)))</f>
        <v/>
      </c>
      <c r="H4917" s="54">
        <f>IF($B4917="","",IF(AND($D4917&gt;=Настройки!$B$5,$D4917&lt;=Настройки!$B$6),$E4917,0))</f>
        <v/>
      </c>
      <c r="I4917" s="54">
        <f>IF($B4917="","",$G4917+$H4917-$J4917)</f>
        <v/>
      </c>
      <c r="J4917" s="54">
        <f>IF($B4917="","",MAX(0,$E4917-MAX(0,SUMIFS(Тех_Движение!$G$2:$G$5111,Тех_Движение!$D$2:$D$5111,$C4917,Тех_Движение!$B$2:$B$5111,"&lt;="&amp;Настройки!$B$6)-$F4917)))</f>
        <v/>
      </c>
      <c r="K4917" s="54">
        <f>IF(OR($B4917="",K$3&lt;$D4917+Настройки!$B$7),0,MAX(0,$E4917-MAX(0,SUMIFS(Тех_Движение!$G$2:$G$5111,Тех_Движение!$D$2:$D$5111,$C4917,Тех_Движение!$B$2:$B$5111,"&lt;="&amp;K$3)-$F4917)))</f>
        <v/>
      </c>
      <c r="L4917" s="54">
        <f>IF(OR($B4917="",L$3&lt;$D4917+Настройки!$B$7),0,MAX(0,$E4917-MAX(0,SUMIFS(Тех_Движение!$G$2:$G$5111,Тех_Движение!$D$2:$D$5111,$C4917,Тех_Движение!$B$2:$B$5111,"&lt;="&amp;L$3)-$F4917)))</f>
        <v/>
      </c>
      <c r="M4917" s="54">
        <f>IF(OR($B4917="",M$3&lt;$D4917+Настройки!$B$7),0,MAX(0,$E4917-MAX(0,SUMIFS(Тех_Движение!$G$2:$G$5111,Тех_Движение!$D$2:$D$5111,$C4917,Тех_Движение!$B$2:$B$5111,"&lt;="&amp;M$3)-$F4917)))</f>
        <v/>
      </c>
      <c r="N4917" s="54">
        <f>IF(OR($B4917="",N$3&lt;$D4917+Настройки!$B$7),0,MAX(0,$E4917-MAX(0,SUMIFS(Тех_Движение!$G$2:$G$5111,Тех_Движение!$D$2:$D$5111,$C4917,Тех_Движение!$B$2:$B$5111,"&lt;="&amp;N$3)-$F4917)))</f>
        <v/>
      </c>
      <c r="O4917" s="54">
        <f>IF(OR($B4917="",O$3&lt;$D4917+Настройки!$B$7),0,MAX(0,$E4917-MAX(0,SUMIFS(Тех_Движение!$G$2:$G$5111,Тех_Движение!$D$2:$D$5111,$C4917,Тех_Движение!$B$2:$B$5111,"&lt;="&amp;O$3)-$F4917)))</f>
        <v/>
      </c>
      <c r="P4917" s="54">
        <f>IF(OR($B4917="",P$3&lt;$D4917+Настройки!$B$7),0,MAX(0,$E4917-MAX(0,SUMIFS(Тех_Движение!$G$2:$G$5111,Тех_Движение!$D$2:$D$5111,$C4917,Тех_Движение!$B$2:$B$5111,"&lt;="&amp;P$3)-$F4917)))</f>
        <v/>
      </c>
      <c r="Q4917" s="54">
        <f>IF(OR($B4917="",Q$3&lt;$D4917+Настройки!$B$7),0,MAX(0,$E4917-MAX(0,SUMIFS(Тех_Движение!$G$2:$G$5111,Тех_Движение!$D$2:$D$5111,$C4917,Тех_Движение!$B$2:$B$5111,"&lt;="&amp;Q$3)-$F4917)))</f>
        <v/>
      </c>
      <c r="R4917" s="54">
        <f>IF($B4917="","",SUM($K4917:$Q4917))</f>
        <v/>
      </c>
      <c r="S4917" s="56">
        <f>IF($B4917="","",VLOOKUP($C4917,Настройки!$A$11:$L$17,9,FALSE))</f>
        <v/>
      </c>
      <c r="T4917" s="56">
        <f>IF($B4917="","",$R4917*$S4917)</f>
        <v/>
      </c>
    </row>
    <row r="4918">
      <c r="A4918" s="20">
        <f>Тех_Движение!$A$4915</f>
        <v/>
      </c>
      <c r="B4918" s="20">
        <f>IF(Тех_Движение!$F$4915&gt;0,Тех_Движение!$I$4915,"")</f>
        <v/>
      </c>
      <c r="C4918" s="20">
        <f>IF($B4918="","",Тех_Движение!$D$4915)</f>
        <v/>
      </c>
      <c r="D4918" s="42">
        <f>IF($B4918="","",Тех_Движение!$B$4915)</f>
        <v/>
      </c>
      <c r="E4918" s="54">
        <f>IF($B4918="","",Тех_Движение!$F$4915)</f>
        <v/>
      </c>
      <c r="F4918" s="54">
        <f>IF($B4918="","",SUMIFS($E$5:$E4917,$C$5:$C4917,$C4918))</f>
        <v/>
      </c>
      <c r="G4918" s="54">
        <f>IF($B4918="","",MAX(0,$E4918-MAX(0,SUMIFS(Тех_Движение!$G$2:$G$5111,Тех_Движение!$D$2:$D$5111,$C4918,Тех_Движение!$B$2:$B$5111,"&lt;="&amp;Настройки!$B$5-1)-$F4918)))</f>
        <v/>
      </c>
      <c r="H4918" s="54">
        <f>IF($B4918="","",IF(AND($D4918&gt;=Настройки!$B$5,$D4918&lt;=Настройки!$B$6),$E4918,0))</f>
        <v/>
      </c>
      <c r="I4918" s="54">
        <f>IF($B4918="","",$G4918+$H4918-$J4918)</f>
        <v/>
      </c>
      <c r="J4918" s="54">
        <f>IF($B4918="","",MAX(0,$E4918-MAX(0,SUMIFS(Тех_Движение!$G$2:$G$5111,Тех_Движение!$D$2:$D$5111,$C4918,Тех_Движение!$B$2:$B$5111,"&lt;="&amp;Настройки!$B$6)-$F4918)))</f>
        <v/>
      </c>
      <c r="K4918" s="54">
        <f>IF(OR($B4918="",K$3&lt;$D4918+Настройки!$B$7),0,MAX(0,$E4918-MAX(0,SUMIFS(Тех_Движение!$G$2:$G$5111,Тех_Движение!$D$2:$D$5111,$C4918,Тех_Движение!$B$2:$B$5111,"&lt;="&amp;K$3)-$F4918)))</f>
        <v/>
      </c>
      <c r="L4918" s="54">
        <f>IF(OR($B4918="",L$3&lt;$D4918+Настройки!$B$7),0,MAX(0,$E4918-MAX(0,SUMIFS(Тех_Движение!$G$2:$G$5111,Тех_Движение!$D$2:$D$5111,$C4918,Тех_Движение!$B$2:$B$5111,"&lt;="&amp;L$3)-$F4918)))</f>
        <v/>
      </c>
      <c r="M4918" s="54">
        <f>IF(OR($B4918="",M$3&lt;$D4918+Настройки!$B$7),0,MAX(0,$E4918-MAX(0,SUMIFS(Тех_Движение!$G$2:$G$5111,Тех_Движение!$D$2:$D$5111,$C4918,Тех_Движение!$B$2:$B$5111,"&lt;="&amp;M$3)-$F4918)))</f>
        <v/>
      </c>
      <c r="N4918" s="54">
        <f>IF(OR($B4918="",N$3&lt;$D4918+Настройки!$B$7),0,MAX(0,$E4918-MAX(0,SUMIFS(Тех_Движение!$G$2:$G$5111,Тех_Движение!$D$2:$D$5111,$C4918,Тех_Движение!$B$2:$B$5111,"&lt;="&amp;N$3)-$F4918)))</f>
        <v/>
      </c>
      <c r="O4918" s="54">
        <f>IF(OR($B4918="",O$3&lt;$D4918+Настройки!$B$7),0,MAX(0,$E4918-MAX(0,SUMIFS(Тех_Движение!$G$2:$G$5111,Тех_Движение!$D$2:$D$5111,$C4918,Тех_Движение!$B$2:$B$5111,"&lt;="&amp;O$3)-$F4918)))</f>
        <v/>
      </c>
      <c r="P4918" s="54">
        <f>IF(OR($B4918="",P$3&lt;$D4918+Настройки!$B$7),0,MAX(0,$E4918-MAX(0,SUMIFS(Тех_Движение!$G$2:$G$5111,Тех_Движение!$D$2:$D$5111,$C4918,Тех_Движение!$B$2:$B$5111,"&lt;="&amp;P$3)-$F4918)))</f>
        <v/>
      </c>
      <c r="Q4918" s="54">
        <f>IF(OR($B4918="",Q$3&lt;$D4918+Настройки!$B$7),0,MAX(0,$E4918-MAX(0,SUMIFS(Тех_Движение!$G$2:$G$5111,Тех_Движение!$D$2:$D$5111,$C4918,Тех_Движение!$B$2:$B$5111,"&lt;="&amp;Q$3)-$F4918)))</f>
        <v/>
      </c>
      <c r="R4918" s="54">
        <f>IF($B4918="","",SUM($K4918:$Q4918))</f>
        <v/>
      </c>
      <c r="S4918" s="56">
        <f>IF($B4918="","",VLOOKUP($C4918,Настройки!$A$11:$L$17,9,FALSE))</f>
        <v/>
      </c>
      <c r="T4918" s="56">
        <f>IF($B4918="","",$R4918*$S4918)</f>
        <v/>
      </c>
    </row>
    <row r="4919">
      <c r="A4919" s="20">
        <f>Тех_Движение!$A$4916</f>
        <v/>
      </c>
      <c r="B4919" s="20">
        <f>IF(Тех_Движение!$F$4916&gt;0,Тех_Движение!$I$4916,"")</f>
        <v/>
      </c>
      <c r="C4919" s="20">
        <f>IF($B4919="","",Тех_Движение!$D$4916)</f>
        <v/>
      </c>
      <c r="D4919" s="42">
        <f>IF($B4919="","",Тех_Движение!$B$4916)</f>
        <v/>
      </c>
      <c r="E4919" s="54">
        <f>IF($B4919="","",Тех_Движение!$F$4916)</f>
        <v/>
      </c>
      <c r="F4919" s="54">
        <f>IF($B4919="","",SUMIFS($E$5:$E4918,$C$5:$C4918,$C4919))</f>
        <v/>
      </c>
      <c r="G4919" s="54">
        <f>IF($B4919="","",MAX(0,$E4919-MAX(0,SUMIFS(Тех_Движение!$G$2:$G$5111,Тех_Движение!$D$2:$D$5111,$C4919,Тех_Движение!$B$2:$B$5111,"&lt;="&amp;Настройки!$B$5-1)-$F4919)))</f>
        <v/>
      </c>
      <c r="H4919" s="54">
        <f>IF($B4919="","",IF(AND($D4919&gt;=Настройки!$B$5,$D4919&lt;=Настройки!$B$6),$E4919,0))</f>
        <v/>
      </c>
      <c r="I4919" s="54">
        <f>IF($B4919="","",$G4919+$H4919-$J4919)</f>
        <v/>
      </c>
      <c r="J4919" s="54">
        <f>IF($B4919="","",MAX(0,$E4919-MAX(0,SUMIFS(Тех_Движение!$G$2:$G$5111,Тех_Движение!$D$2:$D$5111,$C4919,Тех_Движение!$B$2:$B$5111,"&lt;="&amp;Настройки!$B$6)-$F4919)))</f>
        <v/>
      </c>
      <c r="K4919" s="54">
        <f>IF(OR($B4919="",K$3&lt;$D4919+Настройки!$B$7),0,MAX(0,$E4919-MAX(0,SUMIFS(Тех_Движение!$G$2:$G$5111,Тех_Движение!$D$2:$D$5111,$C4919,Тех_Движение!$B$2:$B$5111,"&lt;="&amp;K$3)-$F4919)))</f>
        <v/>
      </c>
      <c r="L4919" s="54">
        <f>IF(OR($B4919="",L$3&lt;$D4919+Настройки!$B$7),0,MAX(0,$E4919-MAX(0,SUMIFS(Тех_Движение!$G$2:$G$5111,Тех_Движение!$D$2:$D$5111,$C4919,Тех_Движение!$B$2:$B$5111,"&lt;="&amp;L$3)-$F4919)))</f>
        <v/>
      </c>
      <c r="M4919" s="54">
        <f>IF(OR($B4919="",M$3&lt;$D4919+Настройки!$B$7),0,MAX(0,$E4919-MAX(0,SUMIFS(Тех_Движение!$G$2:$G$5111,Тех_Движение!$D$2:$D$5111,$C4919,Тех_Движение!$B$2:$B$5111,"&lt;="&amp;M$3)-$F4919)))</f>
        <v/>
      </c>
      <c r="N4919" s="54">
        <f>IF(OR($B4919="",N$3&lt;$D4919+Настройки!$B$7),0,MAX(0,$E4919-MAX(0,SUMIFS(Тех_Движение!$G$2:$G$5111,Тех_Движение!$D$2:$D$5111,$C4919,Тех_Движение!$B$2:$B$5111,"&lt;="&amp;N$3)-$F4919)))</f>
        <v/>
      </c>
      <c r="O4919" s="54">
        <f>IF(OR($B4919="",O$3&lt;$D4919+Настройки!$B$7),0,MAX(0,$E4919-MAX(0,SUMIFS(Тех_Движение!$G$2:$G$5111,Тех_Движение!$D$2:$D$5111,$C4919,Тех_Движение!$B$2:$B$5111,"&lt;="&amp;O$3)-$F4919)))</f>
        <v/>
      </c>
      <c r="P4919" s="54">
        <f>IF(OR($B4919="",P$3&lt;$D4919+Настройки!$B$7),0,MAX(0,$E4919-MAX(0,SUMIFS(Тех_Движение!$G$2:$G$5111,Тех_Движение!$D$2:$D$5111,$C4919,Тех_Движение!$B$2:$B$5111,"&lt;="&amp;P$3)-$F4919)))</f>
        <v/>
      </c>
      <c r="Q4919" s="54">
        <f>IF(OR($B4919="",Q$3&lt;$D4919+Настройки!$B$7),0,MAX(0,$E4919-MAX(0,SUMIFS(Тех_Движение!$G$2:$G$5111,Тех_Движение!$D$2:$D$5111,$C4919,Тех_Движение!$B$2:$B$5111,"&lt;="&amp;Q$3)-$F4919)))</f>
        <v/>
      </c>
      <c r="R4919" s="54">
        <f>IF($B4919="","",SUM($K4919:$Q4919))</f>
        <v/>
      </c>
      <c r="S4919" s="56">
        <f>IF($B4919="","",VLOOKUP($C4919,Настройки!$A$11:$L$17,9,FALSE))</f>
        <v/>
      </c>
      <c r="T4919" s="56">
        <f>IF($B4919="","",$R4919*$S4919)</f>
        <v/>
      </c>
    </row>
    <row r="4920">
      <c r="A4920" s="20">
        <f>Тех_Движение!$A$4917</f>
        <v/>
      </c>
      <c r="B4920" s="20">
        <f>IF(Тех_Движение!$F$4917&gt;0,Тех_Движение!$I$4917,"")</f>
        <v/>
      </c>
      <c r="C4920" s="20">
        <f>IF($B4920="","",Тех_Движение!$D$4917)</f>
        <v/>
      </c>
      <c r="D4920" s="42">
        <f>IF($B4920="","",Тех_Движение!$B$4917)</f>
        <v/>
      </c>
      <c r="E4920" s="54">
        <f>IF($B4920="","",Тех_Движение!$F$4917)</f>
        <v/>
      </c>
      <c r="F4920" s="54">
        <f>IF($B4920="","",SUMIFS($E$5:$E4919,$C$5:$C4919,$C4920))</f>
        <v/>
      </c>
      <c r="G4920" s="54">
        <f>IF($B4920="","",MAX(0,$E4920-MAX(0,SUMIFS(Тех_Движение!$G$2:$G$5111,Тех_Движение!$D$2:$D$5111,$C4920,Тех_Движение!$B$2:$B$5111,"&lt;="&amp;Настройки!$B$5-1)-$F4920)))</f>
        <v/>
      </c>
      <c r="H4920" s="54">
        <f>IF($B4920="","",IF(AND($D4920&gt;=Настройки!$B$5,$D4920&lt;=Настройки!$B$6),$E4920,0))</f>
        <v/>
      </c>
      <c r="I4920" s="54">
        <f>IF($B4920="","",$G4920+$H4920-$J4920)</f>
        <v/>
      </c>
      <c r="J4920" s="54">
        <f>IF($B4920="","",MAX(0,$E4920-MAX(0,SUMIFS(Тех_Движение!$G$2:$G$5111,Тех_Движение!$D$2:$D$5111,$C4920,Тех_Движение!$B$2:$B$5111,"&lt;="&amp;Настройки!$B$6)-$F4920)))</f>
        <v/>
      </c>
      <c r="K4920" s="54">
        <f>IF(OR($B4920="",K$3&lt;$D4920+Настройки!$B$7),0,MAX(0,$E4920-MAX(0,SUMIFS(Тех_Движение!$G$2:$G$5111,Тех_Движение!$D$2:$D$5111,$C4920,Тех_Движение!$B$2:$B$5111,"&lt;="&amp;K$3)-$F4920)))</f>
        <v/>
      </c>
      <c r="L4920" s="54">
        <f>IF(OR($B4920="",L$3&lt;$D4920+Настройки!$B$7),0,MAX(0,$E4920-MAX(0,SUMIFS(Тех_Движение!$G$2:$G$5111,Тех_Движение!$D$2:$D$5111,$C4920,Тех_Движение!$B$2:$B$5111,"&lt;="&amp;L$3)-$F4920)))</f>
        <v/>
      </c>
      <c r="M4920" s="54">
        <f>IF(OR($B4920="",M$3&lt;$D4920+Настройки!$B$7),0,MAX(0,$E4920-MAX(0,SUMIFS(Тех_Движение!$G$2:$G$5111,Тех_Движение!$D$2:$D$5111,$C4920,Тех_Движение!$B$2:$B$5111,"&lt;="&amp;M$3)-$F4920)))</f>
        <v/>
      </c>
      <c r="N4920" s="54">
        <f>IF(OR($B4920="",N$3&lt;$D4920+Настройки!$B$7),0,MAX(0,$E4920-MAX(0,SUMIFS(Тех_Движение!$G$2:$G$5111,Тех_Движение!$D$2:$D$5111,$C4920,Тех_Движение!$B$2:$B$5111,"&lt;="&amp;N$3)-$F4920)))</f>
        <v/>
      </c>
      <c r="O4920" s="54">
        <f>IF(OR($B4920="",O$3&lt;$D4920+Настройки!$B$7),0,MAX(0,$E4920-MAX(0,SUMIFS(Тех_Движение!$G$2:$G$5111,Тех_Движение!$D$2:$D$5111,$C4920,Тех_Движение!$B$2:$B$5111,"&lt;="&amp;O$3)-$F4920)))</f>
        <v/>
      </c>
      <c r="P4920" s="54">
        <f>IF(OR($B4920="",P$3&lt;$D4920+Настройки!$B$7),0,MAX(0,$E4920-MAX(0,SUMIFS(Тех_Движение!$G$2:$G$5111,Тех_Движение!$D$2:$D$5111,$C4920,Тех_Движение!$B$2:$B$5111,"&lt;="&amp;P$3)-$F4920)))</f>
        <v/>
      </c>
      <c r="Q4920" s="54">
        <f>IF(OR($B4920="",Q$3&lt;$D4920+Настройки!$B$7),0,MAX(0,$E4920-MAX(0,SUMIFS(Тех_Движение!$G$2:$G$5111,Тех_Движение!$D$2:$D$5111,$C4920,Тех_Движение!$B$2:$B$5111,"&lt;="&amp;Q$3)-$F4920)))</f>
        <v/>
      </c>
      <c r="R4920" s="54">
        <f>IF($B4920="","",SUM($K4920:$Q4920))</f>
        <v/>
      </c>
      <c r="S4920" s="56">
        <f>IF($B4920="","",VLOOKUP($C4920,Настройки!$A$11:$L$17,9,FALSE))</f>
        <v/>
      </c>
      <c r="T4920" s="56">
        <f>IF($B4920="","",$R4920*$S4920)</f>
        <v/>
      </c>
    </row>
    <row r="4921">
      <c r="A4921" s="20">
        <f>Тех_Движение!$A$4918</f>
        <v/>
      </c>
      <c r="B4921" s="20">
        <f>IF(Тех_Движение!$F$4918&gt;0,Тех_Движение!$I$4918,"")</f>
        <v/>
      </c>
      <c r="C4921" s="20">
        <f>IF($B4921="","",Тех_Движение!$D$4918)</f>
        <v/>
      </c>
      <c r="D4921" s="42">
        <f>IF($B4921="","",Тех_Движение!$B$4918)</f>
        <v/>
      </c>
      <c r="E4921" s="54">
        <f>IF($B4921="","",Тех_Движение!$F$4918)</f>
        <v/>
      </c>
      <c r="F4921" s="54">
        <f>IF($B4921="","",SUMIFS($E$5:$E4920,$C$5:$C4920,$C4921))</f>
        <v/>
      </c>
      <c r="G4921" s="54">
        <f>IF($B4921="","",MAX(0,$E4921-MAX(0,SUMIFS(Тех_Движение!$G$2:$G$5111,Тех_Движение!$D$2:$D$5111,$C4921,Тех_Движение!$B$2:$B$5111,"&lt;="&amp;Настройки!$B$5-1)-$F4921)))</f>
        <v/>
      </c>
      <c r="H4921" s="54">
        <f>IF($B4921="","",IF(AND($D4921&gt;=Настройки!$B$5,$D4921&lt;=Настройки!$B$6),$E4921,0))</f>
        <v/>
      </c>
      <c r="I4921" s="54">
        <f>IF($B4921="","",$G4921+$H4921-$J4921)</f>
        <v/>
      </c>
      <c r="J4921" s="54">
        <f>IF($B4921="","",MAX(0,$E4921-MAX(0,SUMIFS(Тех_Движение!$G$2:$G$5111,Тех_Движение!$D$2:$D$5111,$C4921,Тех_Движение!$B$2:$B$5111,"&lt;="&amp;Настройки!$B$6)-$F4921)))</f>
        <v/>
      </c>
      <c r="K4921" s="54">
        <f>IF(OR($B4921="",K$3&lt;$D4921+Настройки!$B$7),0,MAX(0,$E4921-MAX(0,SUMIFS(Тех_Движение!$G$2:$G$5111,Тех_Движение!$D$2:$D$5111,$C4921,Тех_Движение!$B$2:$B$5111,"&lt;="&amp;K$3)-$F4921)))</f>
        <v/>
      </c>
      <c r="L4921" s="54">
        <f>IF(OR($B4921="",L$3&lt;$D4921+Настройки!$B$7),0,MAX(0,$E4921-MAX(0,SUMIFS(Тех_Движение!$G$2:$G$5111,Тех_Движение!$D$2:$D$5111,$C4921,Тех_Движение!$B$2:$B$5111,"&lt;="&amp;L$3)-$F4921)))</f>
        <v/>
      </c>
      <c r="M4921" s="54">
        <f>IF(OR($B4921="",M$3&lt;$D4921+Настройки!$B$7),0,MAX(0,$E4921-MAX(0,SUMIFS(Тех_Движение!$G$2:$G$5111,Тех_Движение!$D$2:$D$5111,$C4921,Тех_Движение!$B$2:$B$5111,"&lt;="&amp;M$3)-$F4921)))</f>
        <v/>
      </c>
      <c r="N4921" s="54">
        <f>IF(OR($B4921="",N$3&lt;$D4921+Настройки!$B$7),0,MAX(0,$E4921-MAX(0,SUMIFS(Тех_Движение!$G$2:$G$5111,Тех_Движение!$D$2:$D$5111,$C4921,Тех_Движение!$B$2:$B$5111,"&lt;="&amp;N$3)-$F4921)))</f>
        <v/>
      </c>
      <c r="O4921" s="54">
        <f>IF(OR($B4921="",O$3&lt;$D4921+Настройки!$B$7),0,MAX(0,$E4921-MAX(0,SUMIFS(Тех_Движение!$G$2:$G$5111,Тех_Движение!$D$2:$D$5111,$C4921,Тех_Движение!$B$2:$B$5111,"&lt;="&amp;O$3)-$F4921)))</f>
        <v/>
      </c>
      <c r="P4921" s="54">
        <f>IF(OR($B4921="",P$3&lt;$D4921+Настройки!$B$7),0,MAX(0,$E4921-MAX(0,SUMIFS(Тех_Движение!$G$2:$G$5111,Тех_Движение!$D$2:$D$5111,$C4921,Тех_Движение!$B$2:$B$5111,"&lt;="&amp;P$3)-$F4921)))</f>
        <v/>
      </c>
      <c r="Q4921" s="54">
        <f>IF(OR($B4921="",Q$3&lt;$D4921+Настройки!$B$7),0,MAX(0,$E4921-MAX(0,SUMIFS(Тех_Движение!$G$2:$G$5111,Тех_Движение!$D$2:$D$5111,$C4921,Тех_Движение!$B$2:$B$5111,"&lt;="&amp;Q$3)-$F4921)))</f>
        <v/>
      </c>
      <c r="R4921" s="54">
        <f>IF($B4921="","",SUM($K4921:$Q4921))</f>
        <v/>
      </c>
      <c r="S4921" s="56">
        <f>IF($B4921="","",VLOOKUP($C4921,Настройки!$A$11:$L$17,9,FALSE))</f>
        <v/>
      </c>
      <c r="T4921" s="56">
        <f>IF($B4921="","",$R4921*$S4921)</f>
        <v/>
      </c>
    </row>
    <row r="4922">
      <c r="A4922" s="20">
        <f>Тех_Движение!$A$4919</f>
        <v/>
      </c>
      <c r="B4922" s="20">
        <f>IF(Тех_Движение!$F$4919&gt;0,Тех_Движение!$I$4919,"")</f>
        <v/>
      </c>
      <c r="C4922" s="20">
        <f>IF($B4922="","",Тех_Движение!$D$4919)</f>
        <v/>
      </c>
      <c r="D4922" s="42">
        <f>IF($B4922="","",Тех_Движение!$B$4919)</f>
        <v/>
      </c>
      <c r="E4922" s="54">
        <f>IF($B4922="","",Тех_Движение!$F$4919)</f>
        <v/>
      </c>
      <c r="F4922" s="54">
        <f>IF($B4922="","",SUMIFS($E$5:$E4921,$C$5:$C4921,$C4922))</f>
        <v/>
      </c>
      <c r="G4922" s="54">
        <f>IF($B4922="","",MAX(0,$E4922-MAX(0,SUMIFS(Тех_Движение!$G$2:$G$5111,Тех_Движение!$D$2:$D$5111,$C4922,Тех_Движение!$B$2:$B$5111,"&lt;="&amp;Настройки!$B$5-1)-$F4922)))</f>
        <v/>
      </c>
      <c r="H4922" s="54">
        <f>IF($B4922="","",IF(AND($D4922&gt;=Настройки!$B$5,$D4922&lt;=Настройки!$B$6),$E4922,0))</f>
        <v/>
      </c>
      <c r="I4922" s="54">
        <f>IF($B4922="","",$G4922+$H4922-$J4922)</f>
        <v/>
      </c>
      <c r="J4922" s="54">
        <f>IF($B4922="","",MAX(0,$E4922-MAX(0,SUMIFS(Тех_Движение!$G$2:$G$5111,Тех_Движение!$D$2:$D$5111,$C4922,Тех_Движение!$B$2:$B$5111,"&lt;="&amp;Настройки!$B$6)-$F4922)))</f>
        <v/>
      </c>
      <c r="K4922" s="54">
        <f>IF(OR($B4922="",K$3&lt;$D4922+Настройки!$B$7),0,MAX(0,$E4922-MAX(0,SUMIFS(Тех_Движение!$G$2:$G$5111,Тех_Движение!$D$2:$D$5111,$C4922,Тех_Движение!$B$2:$B$5111,"&lt;="&amp;K$3)-$F4922)))</f>
        <v/>
      </c>
      <c r="L4922" s="54">
        <f>IF(OR($B4922="",L$3&lt;$D4922+Настройки!$B$7),0,MAX(0,$E4922-MAX(0,SUMIFS(Тех_Движение!$G$2:$G$5111,Тех_Движение!$D$2:$D$5111,$C4922,Тех_Движение!$B$2:$B$5111,"&lt;="&amp;L$3)-$F4922)))</f>
        <v/>
      </c>
      <c r="M4922" s="54">
        <f>IF(OR($B4922="",M$3&lt;$D4922+Настройки!$B$7),0,MAX(0,$E4922-MAX(0,SUMIFS(Тех_Движение!$G$2:$G$5111,Тех_Движение!$D$2:$D$5111,$C4922,Тех_Движение!$B$2:$B$5111,"&lt;="&amp;M$3)-$F4922)))</f>
        <v/>
      </c>
      <c r="N4922" s="54">
        <f>IF(OR($B4922="",N$3&lt;$D4922+Настройки!$B$7),0,MAX(0,$E4922-MAX(0,SUMIFS(Тех_Движение!$G$2:$G$5111,Тех_Движение!$D$2:$D$5111,$C4922,Тех_Движение!$B$2:$B$5111,"&lt;="&amp;N$3)-$F4922)))</f>
        <v/>
      </c>
      <c r="O4922" s="54">
        <f>IF(OR($B4922="",O$3&lt;$D4922+Настройки!$B$7),0,MAX(0,$E4922-MAX(0,SUMIFS(Тех_Движение!$G$2:$G$5111,Тех_Движение!$D$2:$D$5111,$C4922,Тех_Движение!$B$2:$B$5111,"&lt;="&amp;O$3)-$F4922)))</f>
        <v/>
      </c>
      <c r="P4922" s="54">
        <f>IF(OR($B4922="",P$3&lt;$D4922+Настройки!$B$7),0,MAX(0,$E4922-MAX(0,SUMIFS(Тех_Движение!$G$2:$G$5111,Тех_Движение!$D$2:$D$5111,$C4922,Тех_Движение!$B$2:$B$5111,"&lt;="&amp;P$3)-$F4922)))</f>
        <v/>
      </c>
      <c r="Q4922" s="54">
        <f>IF(OR($B4922="",Q$3&lt;$D4922+Настройки!$B$7),0,MAX(0,$E4922-MAX(0,SUMIFS(Тех_Движение!$G$2:$G$5111,Тех_Движение!$D$2:$D$5111,$C4922,Тех_Движение!$B$2:$B$5111,"&lt;="&amp;Q$3)-$F4922)))</f>
        <v/>
      </c>
      <c r="R4922" s="54">
        <f>IF($B4922="","",SUM($K4922:$Q4922))</f>
        <v/>
      </c>
      <c r="S4922" s="56">
        <f>IF($B4922="","",VLOOKUP($C4922,Настройки!$A$11:$L$17,9,FALSE))</f>
        <v/>
      </c>
      <c r="T4922" s="56">
        <f>IF($B4922="","",$R4922*$S4922)</f>
        <v/>
      </c>
    </row>
    <row r="4923">
      <c r="A4923" s="20">
        <f>Тех_Движение!$A$4920</f>
        <v/>
      </c>
      <c r="B4923" s="20">
        <f>IF(Тех_Движение!$F$4920&gt;0,Тех_Движение!$I$4920,"")</f>
        <v/>
      </c>
      <c r="C4923" s="20">
        <f>IF($B4923="","",Тех_Движение!$D$4920)</f>
        <v/>
      </c>
      <c r="D4923" s="42">
        <f>IF($B4923="","",Тех_Движение!$B$4920)</f>
        <v/>
      </c>
      <c r="E4923" s="54">
        <f>IF($B4923="","",Тех_Движение!$F$4920)</f>
        <v/>
      </c>
      <c r="F4923" s="54">
        <f>IF($B4923="","",SUMIFS($E$5:$E4922,$C$5:$C4922,$C4923))</f>
        <v/>
      </c>
      <c r="G4923" s="54">
        <f>IF($B4923="","",MAX(0,$E4923-MAX(0,SUMIFS(Тех_Движение!$G$2:$G$5111,Тех_Движение!$D$2:$D$5111,$C4923,Тех_Движение!$B$2:$B$5111,"&lt;="&amp;Настройки!$B$5-1)-$F4923)))</f>
        <v/>
      </c>
      <c r="H4923" s="54">
        <f>IF($B4923="","",IF(AND($D4923&gt;=Настройки!$B$5,$D4923&lt;=Настройки!$B$6),$E4923,0))</f>
        <v/>
      </c>
      <c r="I4923" s="54">
        <f>IF($B4923="","",$G4923+$H4923-$J4923)</f>
        <v/>
      </c>
      <c r="J4923" s="54">
        <f>IF($B4923="","",MAX(0,$E4923-MAX(0,SUMIFS(Тех_Движение!$G$2:$G$5111,Тех_Движение!$D$2:$D$5111,$C4923,Тех_Движение!$B$2:$B$5111,"&lt;="&amp;Настройки!$B$6)-$F4923)))</f>
        <v/>
      </c>
      <c r="K4923" s="54">
        <f>IF(OR($B4923="",K$3&lt;$D4923+Настройки!$B$7),0,MAX(0,$E4923-MAX(0,SUMIFS(Тех_Движение!$G$2:$G$5111,Тех_Движение!$D$2:$D$5111,$C4923,Тех_Движение!$B$2:$B$5111,"&lt;="&amp;K$3)-$F4923)))</f>
        <v/>
      </c>
      <c r="L4923" s="54">
        <f>IF(OR($B4923="",L$3&lt;$D4923+Настройки!$B$7),0,MAX(0,$E4923-MAX(0,SUMIFS(Тех_Движение!$G$2:$G$5111,Тех_Движение!$D$2:$D$5111,$C4923,Тех_Движение!$B$2:$B$5111,"&lt;="&amp;L$3)-$F4923)))</f>
        <v/>
      </c>
      <c r="M4923" s="54">
        <f>IF(OR($B4923="",M$3&lt;$D4923+Настройки!$B$7),0,MAX(0,$E4923-MAX(0,SUMIFS(Тех_Движение!$G$2:$G$5111,Тех_Движение!$D$2:$D$5111,$C4923,Тех_Движение!$B$2:$B$5111,"&lt;="&amp;M$3)-$F4923)))</f>
        <v/>
      </c>
      <c r="N4923" s="54">
        <f>IF(OR($B4923="",N$3&lt;$D4923+Настройки!$B$7),0,MAX(0,$E4923-MAX(0,SUMIFS(Тех_Движение!$G$2:$G$5111,Тех_Движение!$D$2:$D$5111,$C4923,Тех_Движение!$B$2:$B$5111,"&lt;="&amp;N$3)-$F4923)))</f>
        <v/>
      </c>
      <c r="O4923" s="54">
        <f>IF(OR($B4923="",O$3&lt;$D4923+Настройки!$B$7),0,MAX(0,$E4923-MAX(0,SUMIFS(Тех_Движение!$G$2:$G$5111,Тех_Движение!$D$2:$D$5111,$C4923,Тех_Движение!$B$2:$B$5111,"&lt;="&amp;O$3)-$F4923)))</f>
        <v/>
      </c>
      <c r="P4923" s="54">
        <f>IF(OR($B4923="",P$3&lt;$D4923+Настройки!$B$7),0,MAX(0,$E4923-MAX(0,SUMIFS(Тех_Движение!$G$2:$G$5111,Тех_Движение!$D$2:$D$5111,$C4923,Тех_Движение!$B$2:$B$5111,"&lt;="&amp;P$3)-$F4923)))</f>
        <v/>
      </c>
      <c r="Q4923" s="54">
        <f>IF(OR($B4923="",Q$3&lt;$D4923+Настройки!$B$7),0,MAX(0,$E4923-MAX(0,SUMIFS(Тех_Движение!$G$2:$G$5111,Тех_Движение!$D$2:$D$5111,$C4923,Тех_Движение!$B$2:$B$5111,"&lt;="&amp;Q$3)-$F4923)))</f>
        <v/>
      </c>
      <c r="R4923" s="54">
        <f>IF($B4923="","",SUM($K4923:$Q4923))</f>
        <v/>
      </c>
      <c r="S4923" s="56">
        <f>IF($B4923="","",VLOOKUP($C4923,Настройки!$A$11:$L$17,9,FALSE))</f>
        <v/>
      </c>
      <c r="T4923" s="56">
        <f>IF($B4923="","",$R4923*$S4923)</f>
        <v/>
      </c>
    </row>
    <row r="4924">
      <c r="A4924" s="20">
        <f>Тех_Движение!$A$4921</f>
        <v/>
      </c>
      <c r="B4924" s="20">
        <f>IF(Тех_Движение!$F$4921&gt;0,Тех_Движение!$I$4921,"")</f>
        <v/>
      </c>
      <c r="C4924" s="20">
        <f>IF($B4924="","",Тех_Движение!$D$4921)</f>
        <v/>
      </c>
      <c r="D4924" s="42">
        <f>IF($B4924="","",Тех_Движение!$B$4921)</f>
        <v/>
      </c>
      <c r="E4924" s="54">
        <f>IF($B4924="","",Тех_Движение!$F$4921)</f>
        <v/>
      </c>
      <c r="F4924" s="54">
        <f>IF($B4924="","",SUMIFS($E$5:$E4923,$C$5:$C4923,$C4924))</f>
        <v/>
      </c>
      <c r="G4924" s="54">
        <f>IF($B4924="","",MAX(0,$E4924-MAX(0,SUMIFS(Тех_Движение!$G$2:$G$5111,Тех_Движение!$D$2:$D$5111,$C4924,Тех_Движение!$B$2:$B$5111,"&lt;="&amp;Настройки!$B$5-1)-$F4924)))</f>
        <v/>
      </c>
      <c r="H4924" s="54">
        <f>IF($B4924="","",IF(AND($D4924&gt;=Настройки!$B$5,$D4924&lt;=Настройки!$B$6),$E4924,0))</f>
        <v/>
      </c>
      <c r="I4924" s="54">
        <f>IF($B4924="","",$G4924+$H4924-$J4924)</f>
        <v/>
      </c>
      <c r="J4924" s="54">
        <f>IF($B4924="","",MAX(0,$E4924-MAX(0,SUMIFS(Тех_Движение!$G$2:$G$5111,Тех_Движение!$D$2:$D$5111,$C4924,Тех_Движение!$B$2:$B$5111,"&lt;="&amp;Настройки!$B$6)-$F4924)))</f>
        <v/>
      </c>
      <c r="K4924" s="54">
        <f>IF(OR($B4924="",K$3&lt;$D4924+Настройки!$B$7),0,MAX(0,$E4924-MAX(0,SUMIFS(Тех_Движение!$G$2:$G$5111,Тех_Движение!$D$2:$D$5111,$C4924,Тех_Движение!$B$2:$B$5111,"&lt;="&amp;K$3)-$F4924)))</f>
        <v/>
      </c>
      <c r="L4924" s="54">
        <f>IF(OR($B4924="",L$3&lt;$D4924+Настройки!$B$7),0,MAX(0,$E4924-MAX(0,SUMIFS(Тех_Движение!$G$2:$G$5111,Тех_Движение!$D$2:$D$5111,$C4924,Тех_Движение!$B$2:$B$5111,"&lt;="&amp;L$3)-$F4924)))</f>
        <v/>
      </c>
      <c r="M4924" s="54">
        <f>IF(OR($B4924="",M$3&lt;$D4924+Настройки!$B$7),0,MAX(0,$E4924-MAX(0,SUMIFS(Тех_Движение!$G$2:$G$5111,Тех_Движение!$D$2:$D$5111,$C4924,Тех_Движение!$B$2:$B$5111,"&lt;="&amp;M$3)-$F4924)))</f>
        <v/>
      </c>
      <c r="N4924" s="54">
        <f>IF(OR($B4924="",N$3&lt;$D4924+Настройки!$B$7),0,MAX(0,$E4924-MAX(0,SUMIFS(Тех_Движение!$G$2:$G$5111,Тех_Движение!$D$2:$D$5111,$C4924,Тех_Движение!$B$2:$B$5111,"&lt;="&amp;N$3)-$F4924)))</f>
        <v/>
      </c>
      <c r="O4924" s="54">
        <f>IF(OR($B4924="",O$3&lt;$D4924+Настройки!$B$7),0,MAX(0,$E4924-MAX(0,SUMIFS(Тех_Движение!$G$2:$G$5111,Тех_Движение!$D$2:$D$5111,$C4924,Тех_Движение!$B$2:$B$5111,"&lt;="&amp;O$3)-$F4924)))</f>
        <v/>
      </c>
      <c r="P4924" s="54">
        <f>IF(OR($B4924="",P$3&lt;$D4924+Настройки!$B$7),0,MAX(0,$E4924-MAX(0,SUMIFS(Тех_Движение!$G$2:$G$5111,Тех_Движение!$D$2:$D$5111,$C4924,Тех_Движение!$B$2:$B$5111,"&lt;="&amp;P$3)-$F4924)))</f>
        <v/>
      </c>
      <c r="Q4924" s="54">
        <f>IF(OR($B4924="",Q$3&lt;$D4924+Настройки!$B$7),0,MAX(0,$E4924-MAX(0,SUMIFS(Тех_Движение!$G$2:$G$5111,Тех_Движение!$D$2:$D$5111,$C4924,Тех_Движение!$B$2:$B$5111,"&lt;="&amp;Q$3)-$F4924)))</f>
        <v/>
      </c>
      <c r="R4924" s="54">
        <f>IF($B4924="","",SUM($K4924:$Q4924))</f>
        <v/>
      </c>
      <c r="S4924" s="56">
        <f>IF($B4924="","",VLOOKUP($C4924,Настройки!$A$11:$L$17,9,FALSE))</f>
        <v/>
      </c>
      <c r="T4924" s="56">
        <f>IF($B4924="","",$R4924*$S4924)</f>
        <v/>
      </c>
    </row>
    <row r="4925">
      <c r="A4925" s="20">
        <f>Тех_Движение!$A$4922</f>
        <v/>
      </c>
      <c r="B4925" s="20">
        <f>IF(Тех_Движение!$F$4922&gt;0,Тех_Движение!$I$4922,"")</f>
        <v/>
      </c>
      <c r="C4925" s="20">
        <f>IF($B4925="","",Тех_Движение!$D$4922)</f>
        <v/>
      </c>
      <c r="D4925" s="42">
        <f>IF($B4925="","",Тех_Движение!$B$4922)</f>
        <v/>
      </c>
      <c r="E4925" s="54">
        <f>IF($B4925="","",Тех_Движение!$F$4922)</f>
        <v/>
      </c>
      <c r="F4925" s="54">
        <f>IF($B4925="","",SUMIFS($E$5:$E4924,$C$5:$C4924,$C4925))</f>
        <v/>
      </c>
      <c r="G4925" s="54">
        <f>IF($B4925="","",MAX(0,$E4925-MAX(0,SUMIFS(Тех_Движение!$G$2:$G$5111,Тех_Движение!$D$2:$D$5111,$C4925,Тех_Движение!$B$2:$B$5111,"&lt;="&amp;Настройки!$B$5-1)-$F4925)))</f>
        <v/>
      </c>
      <c r="H4925" s="54">
        <f>IF($B4925="","",IF(AND($D4925&gt;=Настройки!$B$5,$D4925&lt;=Настройки!$B$6),$E4925,0))</f>
        <v/>
      </c>
      <c r="I4925" s="54">
        <f>IF($B4925="","",$G4925+$H4925-$J4925)</f>
        <v/>
      </c>
      <c r="J4925" s="54">
        <f>IF($B4925="","",MAX(0,$E4925-MAX(0,SUMIFS(Тех_Движение!$G$2:$G$5111,Тех_Движение!$D$2:$D$5111,$C4925,Тех_Движение!$B$2:$B$5111,"&lt;="&amp;Настройки!$B$6)-$F4925)))</f>
        <v/>
      </c>
      <c r="K4925" s="54">
        <f>IF(OR($B4925="",K$3&lt;$D4925+Настройки!$B$7),0,MAX(0,$E4925-MAX(0,SUMIFS(Тех_Движение!$G$2:$G$5111,Тех_Движение!$D$2:$D$5111,$C4925,Тех_Движение!$B$2:$B$5111,"&lt;="&amp;K$3)-$F4925)))</f>
        <v/>
      </c>
      <c r="L4925" s="54">
        <f>IF(OR($B4925="",L$3&lt;$D4925+Настройки!$B$7),0,MAX(0,$E4925-MAX(0,SUMIFS(Тех_Движение!$G$2:$G$5111,Тех_Движение!$D$2:$D$5111,$C4925,Тех_Движение!$B$2:$B$5111,"&lt;="&amp;L$3)-$F4925)))</f>
        <v/>
      </c>
      <c r="M4925" s="54">
        <f>IF(OR($B4925="",M$3&lt;$D4925+Настройки!$B$7),0,MAX(0,$E4925-MAX(0,SUMIFS(Тех_Движение!$G$2:$G$5111,Тех_Движение!$D$2:$D$5111,$C4925,Тех_Движение!$B$2:$B$5111,"&lt;="&amp;M$3)-$F4925)))</f>
        <v/>
      </c>
      <c r="N4925" s="54">
        <f>IF(OR($B4925="",N$3&lt;$D4925+Настройки!$B$7),0,MAX(0,$E4925-MAX(0,SUMIFS(Тех_Движение!$G$2:$G$5111,Тех_Движение!$D$2:$D$5111,$C4925,Тех_Движение!$B$2:$B$5111,"&lt;="&amp;N$3)-$F4925)))</f>
        <v/>
      </c>
      <c r="O4925" s="54">
        <f>IF(OR($B4925="",O$3&lt;$D4925+Настройки!$B$7),0,MAX(0,$E4925-MAX(0,SUMIFS(Тех_Движение!$G$2:$G$5111,Тех_Движение!$D$2:$D$5111,$C4925,Тех_Движение!$B$2:$B$5111,"&lt;="&amp;O$3)-$F4925)))</f>
        <v/>
      </c>
      <c r="P4925" s="54">
        <f>IF(OR($B4925="",P$3&lt;$D4925+Настройки!$B$7),0,MAX(0,$E4925-MAX(0,SUMIFS(Тех_Движение!$G$2:$G$5111,Тех_Движение!$D$2:$D$5111,$C4925,Тех_Движение!$B$2:$B$5111,"&lt;="&amp;P$3)-$F4925)))</f>
        <v/>
      </c>
      <c r="Q4925" s="54">
        <f>IF(OR($B4925="",Q$3&lt;$D4925+Настройки!$B$7),0,MAX(0,$E4925-MAX(0,SUMIFS(Тех_Движение!$G$2:$G$5111,Тех_Движение!$D$2:$D$5111,$C4925,Тех_Движение!$B$2:$B$5111,"&lt;="&amp;Q$3)-$F4925)))</f>
        <v/>
      </c>
      <c r="R4925" s="54">
        <f>IF($B4925="","",SUM($K4925:$Q4925))</f>
        <v/>
      </c>
      <c r="S4925" s="56">
        <f>IF($B4925="","",VLOOKUP($C4925,Настройки!$A$11:$L$17,9,FALSE))</f>
        <v/>
      </c>
      <c r="T4925" s="56">
        <f>IF($B4925="","",$R4925*$S4925)</f>
        <v/>
      </c>
    </row>
    <row r="4926">
      <c r="A4926" s="20">
        <f>Тех_Движение!$A$4923</f>
        <v/>
      </c>
      <c r="B4926" s="20">
        <f>IF(Тех_Движение!$F$4923&gt;0,Тех_Движение!$I$4923,"")</f>
        <v/>
      </c>
      <c r="C4926" s="20">
        <f>IF($B4926="","",Тех_Движение!$D$4923)</f>
        <v/>
      </c>
      <c r="D4926" s="42">
        <f>IF($B4926="","",Тех_Движение!$B$4923)</f>
        <v/>
      </c>
      <c r="E4926" s="54">
        <f>IF($B4926="","",Тех_Движение!$F$4923)</f>
        <v/>
      </c>
      <c r="F4926" s="54">
        <f>IF($B4926="","",SUMIFS($E$5:$E4925,$C$5:$C4925,$C4926))</f>
        <v/>
      </c>
      <c r="G4926" s="54">
        <f>IF($B4926="","",MAX(0,$E4926-MAX(0,SUMIFS(Тех_Движение!$G$2:$G$5111,Тех_Движение!$D$2:$D$5111,$C4926,Тех_Движение!$B$2:$B$5111,"&lt;="&amp;Настройки!$B$5-1)-$F4926)))</f>
        <v/>
      </c>
      <c r="H4926" s="54">
        <f>IF($B4926="","",IF(AND($D4926&gt;=Настройки!$B$5,$D4926&lt;=Настройки!$B$6),$E4926,0))</f>
        <v/>
      </c>
      <c r="I4926" s="54">
        <f>IF($B4926="","",$G4926+$H4926-$J4926)</f>
        <v/>
      </c>
      <c r="J4926" s="54">
        <f>IF($B4926="","",MAX(0,$E4926-MAX(0,SUMIFS(Тех_Движение!$G$2:$G$5111,Тех_Движение!$D$2:$D$5111,$C4926,Тех_Движение!$B$2:$B$5111,"&lt;="&amp;Настройки!$B$6)-$F4926)))</f>
        <v/>
      </c>
      <c r="K4926" s="54">
        <f>IF(OR($B4926="",K$3&lt;$D4926+Настройки!$B$7),0,MAX(0,$E4926-MAX(0,SUMIFS(Тех_Движение!$G$2:$G$5111,Тех_Движение!$D$2:$D$5111,$C4926,Тех_Движение!$B$2:$B$5111,"&lt;="&amp;K$3)-$F4926)))</f>
        <v/>
      </c>
      <c r="L4926" s="54">
        <f>IF(OR($B4926="",L$3&lt;$D4926+Настройки!$B$7),0,MAX(0,$E4926-MAX(0,SUMIFS(Тех_Движение!$G$2:$G$5111,Тех_Движение!$D$2:$D$5111,$C4926,Тех_Движение!$B$2:$B$5111,"&lt;="&amp;L$3)-$F4926)))</f>
        <v/>
      </c>
      <c r="M4926" s="54">
        <f>IF(OR($B4926="",M$3&lt;$D4926+Настройки!$B$7),0,MAX(0,$E4926-MAX(0,SUMIFS(Тех_Движение!$G$2:$G$5111,Тех_Движение!$D$2:$D$5111,$C4926,Тех_Движение!$B$2:$B$5111,"&lt;="&amp;M$3)-$F4926)))</f>
        <v/>
      </c>
      <c r="N4926" s="54">
        <f>IF(OR($B4926="",N$3&lt;$D4926+Настройки!$B$7),0,MAX(0,$E4926-MAX(0,SUMIFS(Тех_Движение!$G$2:$G$5111,Тех_Движение!$D$2:$D$5111,$C4926,Тех_Движение!$B$2:$B$5111,"&lt;="&amp;N$3)-$F4926)))</f>
        <v/>
      </c>
      <c r="O4926" s="54">
        <f>IF(OR($B4926="",O$3&lt;$D4926+Настройки!$B$7),0,MAX(0,$E4926-MAX(0,SUMIFS(Тех_Движение!$G$2:$G$5111,Тех_Движение!$D$2:$D$5111,$C4926,Тех_Движение!$B$2:$B$5111,"&lt;="&amp;O$3)-$F4926)))</f>
        <v/>
      </c>
      <c r="P4926" s="54">
        <f>IF(OR($B4926="",P$3&lt;$D4926+Настройки!$B$7),0,MAX(0,$E4926-MAX(0,SUMIFS(Тех_Движение!$G$2:$G$5111,Тех_Движение!$D$2:$D$5111,$C4926,Тех_Движение!$B$2:$B$5111,"&lt;="&amp;P$3)-$F4926)))</f>
        <v/>
      </c>
      <c r="Q4926" s="54">
        <f>IF(OR($B4926="",Q$3&lt;$D4926+Настройки!$B$7),0,MAX(0,$E4926-MAX(0,SUMIFS(Тех_Движение!$G$2:$G$5111,Тех_Движение!$D$2:$D$5111,$C4926,Тех_Движение!$B$2:$B$5111,"&lt;="&amp;Q$3)-$F4926)))</f>
        <v/>
      </c>
      <c r="R4926" s="54">
        <f>IF($B4926="","",SUM($K4926:$Q4926))</f>
        <v/>
      </c>
      <c r="S4926" s="56">
        <f>IF($B4926="","",VLOOKUP($C4926,Настройки!$A$11:$L$17,9,FALSE))</f>
        <v/>
      </c>
      <c r="T4926" s="56">
        <f>IF($B4926="","",$R4926*$S4926)</f>
        <v/>
      </c>
    </row>
    <row r="4927">
      <c r="A4927" s="20">
        <f>Тех_Движение!$A$4924</f>
        <v/>
      </c>
      <c r="B4927" s="20">
        <f>IF(Тех_Движение!$F$4924&gt;0,Тех_Движение!$I$4924,"")</f>
        <v/>
      </c>
      <c r="C4927" s="20">
        <f>IF($B4927="","",Тех_Движение!$D$4924)</f>
        <v/>
      </c>
      <c r="D4927" s="42">
        <f>IF($B4927="","",Тех_Движение!$B$4924)</f>
        <v/>
      </c>
      <c r="E4927" s="54">
        <f>IF($B4927="","",Тех_Движение!$F$4924)</f>
        <v/>
      </c>
      <c r="F4927" s="54">
        <f>IF($B4927="","",SUMIFS($E$5:$E4926,$C$5:$C4926,$C4927))</f>
        <v/>
      </c>
      <c r="G4927" s="54">
        <f>IF($B4927="","",MAX(0,$E4927-MAX(0,SUMIFS(Тех_Движение!$G$2:$G$5111,Тех_Движение!$D$2:$D$5111,$C4927,Тех_Движение!$B$2:$B$5111,"&lt;="&amp;Настройки!$B$5-1)-$F4927)))</f>
        <v/>
      </c>
      <c r="H4927" s="54">
        <f>IF($B4927="","",IF(AND($D4927&gt;=Настройки!$B$5,$D4927&lt;=Настройки!$B$6),$E4927,0))</f>
        <v/>
      </c>
      <c r="I4927" s="54">
        <f>IF($B4927="","",$G4927+$H4927-$J4927)</f>
        <v/>
      </c>
      <c r="J4927" s="54">
        <f>IF($B4927="","",MAX(0,$E4927-MAX(0,SUMIFS(Тех_Движение!$G$2:$G$5111,Тех_Движение!$D$2:$D$5111,$C4927,Тех_Движение!$B$2:$B$5111,"&lt;="&amp;Настройки!$B$6)-$F4927)))</f>
        <v/>
      </c>
      <c r="K4927" s="54">
        <f>IF(OR($B4927="",K$3&lt;$D4927+Настройки!$B$7),0,MAX(0,$E4927-MAX(0,SUMIFS(Тех_Движение!$G$2:$G$5111,Тех_Движение!$D$2:$D$5111,$C4927,Тех_Движение!$B$2:$B$5111,"&lt;="&amp;K$3)-$F4927)))</f>
        <v/>
      </c>
      <c r="L4927" s="54">
        <f>IF(OR($B4927="",L$3&lt;$D4927+Настройки!$B$7),0,MAX(0,$E4927-MAX(0,SUMIFS(Тех_Движение!$G$2:$G$5111,Тех_Движение!$D$2:$D$5111,$C4927,Тех_Движение!$B$2:$B$5111,"&lt;="&amp;L$3)-$F4927)))</f>
        <v/>
      </c>
      <c r="M4927" s="54">
        <f>IF(OR($B4927="",M$3&lt;$D4927+Настройки!$B$7),0,MAX(0,$E4927-MAX(0,SUMIFS(Тех_Движение!$G$2:$G$5111,Тех_Движение!$D$2:$D$5111,$C4927,Тех_Движение!$B$2:$B$5111,"&lt;="&amp;M$3)-$F4927)))</f>
        <v/>
      </c>
      <c r="N4927" s="54">
        <f>IF(OR($B4927="",N$3&lt;$D4927+Настройки!$B$7),0,MAX(0,$E4927-MAX(0,SUMIFS(Тех_Движение!$G$2:$G$5111,Тех_Движение!$D$2:$D$5111,$C4927,Тех_Движение!$B$2:$B$5111,"&lt;="&amp;N$3)-$F4927)))</f>
        <v/>
      </c>
      <c r="O4927" s="54">
        <f>IF(OR($B4927="",O$3&lt;$D4927+Настройки!$B$7),0,MAX(0,$E4927-MAX(0,SUMIFS(Тех_Движение!$G$2:$G$5111,Тех_Движение!$D$2:$D$5111,$C4927,Тех_Движение!$B$2:$B$5111,"&lt;="&amp;O$3)-$F4927)))</f>
        <v/>
      </c>
      <c r="P4927" s="54">
        <f>IF(OR($B4927="",P$3&lt;$D4927+Настройки!$B$7),0,MAX(0,$E4927-MAX(0,SUMIFS(Тех_Движение!$G$2:$G$5111,Тех_Движение!$D$2:$D$5111,$C4927,Тех_Движение!$B$2:$B$5111,"&lt;="&amp;P$3)-$F4927)))</f>
        <v/>
      </c>
      <c r="Q4927" s="54">
        <f>IF(OR($B4927="",Q$3&lt;$D4927+Настройки!$B$7),0,MAX(0,$E4927-MAX(0,SUMIFS(Тех_Движение!$G$2:$G$5111,Тех_Движение!$D$2:$D$5111,$C4927,Тех_Движение!$B$2:$B$5111,"&lt;="&amp;Q$3)-$F4927)))</f>
        <v/>
      </c>
      <c r="R4927" s="54">
        <f>IF($B4927="","",SUM($K4927:$Q4927))</f>
        <v/>
      </c>
      <c r="S4927" s="56">
        <f>IF($B4927="","",VLOOKUP($C4927,Настройки!$A$11:$L$17,9,FALSE))</f>
        <v/>
      </c>
      <c r="T4927" s="56">
        <f>IF($B4927="","",$R4927*$S4927)</f>
        <v/>
      </c>
    </row>
    <row r="4928">
      <c r="A4928" s="20">
        <f>Тех_Движение!$A$4925</f>
        <v/>
      </c>
      <c r="B4928" s="20">
        <f>IF(Тех_Движение!$F$4925&gt;0,Тех_Движение!$I$4925,"")</f>
        <v/>
      </c>
      <c r="C4928" s="20">
        <f>IF($B4928="","",Тех_Движение!$D$4925)</f>
        <v/>
      </c>
      <c r="D4928" s="42">
        <f>IF($B4928="","",Тех_Движение!$B$4925)</f>
        <v/>
      </c>
      <c r="E4928" s="54">
        <f>IF($B4928="","",Тех_Движение!$F$4925)</f>
        <v/>
      </c>
      <c r="F4928" s="54">
        <f>IF($B4928="","",SUMIFS($E$5:$E4927,$C$5:$C4927,$C4928))</f>
        <v/>
      </c>
      <c r="G4928" s="54">
        <f>IF($B4928="","",MAX(0,$E4928-MAX(0,SUMIFS(Тех_Движение!$G$2:$G$5111,Тех_Движение!$D$2:$D$5111,$C4928,Тех_Движение!$B$2:$B$5111,"&lt;="&amp;Настройки!$B$5-1)-$F4928)))</f>
        <v/>
      </c>
      <c r="H4928" s="54">
        <f>IF($B4928="","",IF(AND($D4928&gt;=Настройки!$B$5,$D4928&lt;=Настройки!$B$6),$E4928,0))</f>
        <v/>
      </c>
      <c r="I4928" s="54">
        <f>IF($B4928="","",$G4928+$H4928-$J4928)</f>
        <v/>
      </c>
      <c r="J4928" s="54">
        <f>IF($B4928="","",MAX(0,$E4928-MAX(0,SUMIFS(Тех_Движение!$G$2:$G$5111,Тех_Движение!$D$2:$D$5111,$C4928,Тех_Движение!$B$2:$B$5111,"&lt;="&amp;Настройки!$B$6)-$F4928)))</f>
        <v/>
      </c>
      <c r="K4928" s="54">
        <f>IF(OR($B4928="",K$3&lt;$D4928+Настройки!$B$7),0,MAX(0,$E4928-MAX(0,SUMIFS(Тех_Движение!$G$2:$G$5111,Тех_Движение!$D$2:$D$5111,$C4928,Тех_Движение!$B$2:$B$5111,"&lt;="&amp;K$3)-$F4928)))</f>
        <v/>
      </c>
      <c r="L4928" s="54">
        <f>IF(OR($B4928="",L$3&lt;$D4928+Настройки!$B$7),0,MAX(0,$E4928-MAX(0,SUMIFS(Тех_Движение!$G$2:$G$5111,Тех_Движение!$D$2:$D$5111,$C4928,Тех_Движение!$B$2:$B$5111,"&lt;="&amp;L$3)-$F4928)))</f>
        <v/>
      </c>
      <c r="M4928" s="54">
        <f>IF(OR($B4928="",M$3&lt;$D4928+Настройки!$B$7),0,MAX(0,$E4928-MAX(0,SUMIFS(Тех_Движение!$G$2:$G$5111,Тех_Движение!$D$2:$D$5111,$C4928,Тех_Движение!$B$2:$B$5111,"&lt;="&amp;M$3)-$F4928)))</f>
        <v/>
      </c>
      <c r="N4928" s="54">
        <f>IF(OR($B4928="",N$3&lt;$D4928+Настройки!$B$7),0,MAX(0,$E4928-MAX(0,SUMIFS(Тех_Движение!$G$2:$G$5111,Тех_Движение!$D$2:$D$5111,$C4928,Тех_Движение!$B$2:$B$5111,"&lt;="&amp;N$3)-$F4928)))</f>
        <v/>
      </c>
      <c r="O4928" s="54">
        <f>IF(OR($B4928="",O$3&lt;$D4928+Настройки!$B$7),0,MAX(0,$E4928-MAX(0,SUMIFS(Тех_Движение!$G$2:$G$5111,Тех_Движение!$D$2:$D$5111,$C4928,Тех_Движение!$B$2:$B$5111,"&lt;="&amp;O$3)-$F4928)))</f>
        <v/>
      </c>
      <c r="P4928" s="54">
        <f>IF(OR($B4928="",P$3&lt;$D4928+Настройки!$B$7),0,MAX(0,$E4928-MAX(0,SUMIFS(Тех_Движение!$G$2:$G$5111,Тех_Движение!$D$2:$D$5111,$C4928,Тех_Движение!$B$2:$B$5111,"&lt;="&amp;P$3)-$F4928)))</f>
        <v/>
      </c>
      <c r="Q4928" s="54">
        <f>IF(OR($B4928="",Q$3&lt;$D4928+Настройки!$B$7),0,MAX(0,$E4928-MAX(0,SUMIFS(Тех_Движение!$G$2:$G$5111,Тех_Движение!$D$2:$D$5111,$C4928,Тех_Движение!$B$2:$B$5111,"&lt;="&amp;Q$3)-$F4928)))</f>
        <v/>
      </c>
      <c r="R4928" s="54">
        <f>IF($B4928="","",SUM($K4928:$Q4928))</f>
        <v/>
      </c>
      <c r="S4928" s="56">
        <f>IF($B4928="","",VLOOKUP($C4928,Настройки!$A$11:$L$17,9,FALSE))</f>
        <v/>
      </c>
      <c r="T4928" s="56">
        <f>IF($B4928="","",$R4928*$S4928)</f>
        <v/>
      </c>
    </row>
    <row r="4929">
      <c r="A4929" s="20">
        <f>Тех_Движение!$A$4926</f>
        <v/>
      </c>
      <c r="B4929" s="20">
        <f>IF(Тех_Движение!$F$4926&gt;0,Тех_Движение!$I$4926,"")</f>
        <v/>
      </c>
      <c r="C4929" s="20">
        <f>IF($B4929="","",Тех_Движение!$D$4926)</f>
        <v/>
      </c>
      <c r="D4929" s="42">
        <f>IF($B4929="","",Тех_Движение!$B$4926)</f>
        <v/>
      </c>
      <c r="E4929" s="54">
        <f>IF($B4929="","",Тех_Движение!$F$4926)</f>
        <v/>
      </c>
      <c r="F4929" s="54">
        <f>IF($B4929="","",SUMIFS($E$5:$E4928,$C$5:$C4928,$C4929))</f>
        <v/>
      </c>
      <c r="G4929" s="54">
        <f>IF($B4929="","",MAX(0,$E4929-MAX(0,SUMIFS(Тех_Движение!$G$2:$G$5111,Тех_Движение!$D$2:$D$5111,$C4929,Тех_Движение!$B$2:$B$5111,"&lt;="&amp;Настройки!$B$5-1)-$F4929)))</f>
        <v/>
      </c>
      <c r="H4929" s="54">
        <f>IF($B4929="","",IF(AND($D4929&gt;=Настройки!$B$5,$D4929&lt;=Настройки!$B$6),$E4929,0))</f>
        <v/>
      </c>
      <c r="I4929" s="54">
        <f>IF($B4929="","",$G4929+$H4929-$J4929)</f>
        <v/>
      </c>
      <c r="J4929" s="54">
        <f>IF($B4929="","",MAX(0,$E4929-MAX(0,SUMIFS(Тех_Движение!$G$2:$G$5111,Тех_Движение!$D$2:$D$5111,$C4929,Тех_Движение!$B$2:$B$5111,"&lt;="&amp;Настройки!$B$6)-$F4929)))</f>
        <v/>
      </c>
      <c r="K4929" s="54">
        <f>IF(OR($B4929="",K$3&lt;$D4929+Настройки!$B$7),0,MAX(0,$E4929-MAX(0,SUMIFS(Тех_Движение!$G$2:$G$5111,Тех_Движение!$D$2:$D$5111,$C4929,Тех_Движение!$B$2:$B$5111,"&lt;="&amp;K$3)-$F4929)))</f>
        <v/>
      </c>
      <c r="L4929" s="54">
        <f>IF(OR($B4929="",L$3&lt;$D4929+Настройки!$B$7),0,MAX(0,$E4929-MAX(0,SUMIFS(Тех_Движение!$G$2:$G$5111,Тех_Движение!$D$2:$D$5111,$C4929,Тех_Движение!$B$2:$B$5111,"&lt;="&amp;L$3)-$F4929)))</f>
        <v/>
      </c>
      <c r="M4929" s="54">
        <f>IF(OR($B4929="",M$3&lt;$D4929+Настройки!$B$7),0,MAX(0,$E4929-MAX(0,SUMIFS(Тех_Движение!$G$2:$G$5111,Тех_Движение!$D$2:$D$5111,$C4929,Тех_Движение!$B$2:$B$5111,"&lt;="&amp;M$3)-$F4929)))</f>
        <v/>
      </c>
      <c r="N4929" s="54">
        <f>IF(OR($B4929="",N$3&lt;$D4929+Настройки!$B$7),0,MAX(0,$E4929-MAX(0,SUMIFS(Тех_Движение!$G$2:$G$5111,Тех_Движение!$D$2:$D$5111,$C4929,Тех_Движение!$B$2:$B$5111,"&lt;="&amp;N$3)-$F4929)))</f>
        <v/>
      </c>
      <c r="O4929" s="54">
        <f>IF(OR($B4929="",O$3&lt;$D4929+Настройки!$B$7),0,MAX(0,$E4929-MAX(0,SUMIFS(Тех_Движение!$G$2:$G$5111,Тех_Движение!$D$2:$D$5111,$C4929,Тех_Движение!$B$2:$B$5111,"&lt;="&amp;O$3)-$F4929)))</f>
        <v/>
      </c>
      <c r="P4929" s="54">
        <f>IF(OR($B4929="",P$3&lt;$D4929+Настройки!$B$7),0,MAX(0,$E4929-MAX(0,SUMIFS(Тех_Движение!$G$2:$G$5111,Тех_Движение!$D$2:$D$5111,$C4929,Тех_Движение!$B$2:$B$5111,"&lt;="&amp;P$3)-$F4929)))</f>
        <v/>
      </c>
      <c r="Q4929" s="54">
        <f>IF(OR($B4929="",Q$3&lt;$D4929+Настройки!$B$7),0,MAX(0,$E4929-MAX(0,SUMIFS(Тех_Движение!$G$2:$G$5111,Тех_Движение!$D$2:$D$5111,$C4929,Тех_Движение!$B$2:$B$5111,"&lt;="&amp;Q$3)-$F4929)))</f>
        <v/>
      </c>
      <c r="R4929" s="54">
        <f>IF($B4929="","",SUM($K4929:$Q4929))</f>
        <v/>
      </c>
      <c r="S4929" s="56">
        <f>IF($B4929="","",VLOOKUP($C4929,Настройки!$A$11:$L$17,9,FALSE))</f>
        <v/>
      </c>
      <c r="T4929" s="56">
        <f>IF($B4929="","",$R4929*$S4929)</f>
        <v/>
      </c>
    </row>
    <row r="4930">
      <c r="A4930" s="20">
        <f>Тех_Движение!$A$4927</f>
        <v/>
      </c>
      <c r="B4930" s="20">
        <f>IF(Тех_Движение!$F$4927&gt;0,Тех_Движение!$I$4927,"")</f>
        <v/>
      </c>
      <c r="C4930" s="20">
        <f>IF($B4930="","",Тех_Движение!$D$4927)</f>
        <v/>
      </c>
      <c r="D4930" s="42">
        <f>IF($B4930="","",Тех_Движение!$B$4927)</f>
        <v/>
      </c>
      <c r="E4930" s="54">
        <f>IF($B4930="","",Тех_Движение!$F$4927)</f>
        <v/>
      </c>
      <c r="F4930" s="54">
        <f>IF($B4930="","",SUMIFS($E$5:$E4929,$C$5:$C4929,$C4930))</f>
        <v/>
      </c>
      <c r="G4930" s="54">
        <f>IF($B4930="","",MAX(0,$E4930-MAX(0,SUMIFS(Тех_Движение!$G$2:$G$5111,Тех_Движение!$D$2:$D$5111,$C4930,Тех_Движение!$B$2:$B$5111,"&lt;="&amp;Настройки!$B$5-1)-$F4930)))</f>
        <v/>
      </c>
      <c r="H4930" s="54">
        <f>IF($B4930="","",IF(AND($D4930&gt;=Настройки!$B$5,$D4930&lt;=Настройки!$B$6),$E4930,0))</f>
        <v/>
      </c>
      <c r="I4930" s="54">
        <f>IF($B4930="","",$G4930+$H4930-$J4930)</f>
        <v/>
      </c>
      <c r="J4930" s="54">
        <f>IF($B4930="","",MAX(0,$E4930-MAX(0,SUMIFS(Тех_Движение!$G$2:$G$5111,Тех_Движение!$D$2:$D$5111,$C4930,Тех_Движение!$B$2:$B$5111,"&lt;="&amp;Настройки!$B$6)-$F4930)))</f>
        <v/>
      </c>
      <c r="K4930" s="54">
        <f>IF(OR($B4930="",K$3&lt;$D4930+Настройки!$B$7),0,MAX(0,$E4930-MAX(0,SUMIFS(Тех_Движение!$G$2:$G$5111,Тех_Движение!$D$2:$D$5111,$C4930,Тех_Движение!$B$2:$B$5111,"&lt;="&amp;K$3)-$F4930)))</f>
        <v/>
      </c>
      <c r="L4930" s="54">
        <f>IF(OR($B4930="",L$3&lt;$D4930+Настройки!$B$7),0,MAX(0,$E4930-MAX(0,SUMIFS(Тех_Движение!$G$2:$G$5111,Тех_Движение!$D$2:$D$5111,$C4930,Тех_Движение!$B$2:$B$5111,"&lt;="&amp;L$3)-$F4930)))</f>
        <v/>
      </c>
      <c r="M4930" s="54">
        <f>IF(OR($B4930="",M$3&lt;$D4930+Настройки!$B$7),0,MAX(0,$E4930-MAX(0,SUMIFS(Тех_Движение!$G$2:$G$5111,Тех_Движение!$D$2:$D$5111,$C4930,Тех_Движение!$B$2:$B$5111,"&lt;="&amp;M$3)-$F4930)))</f>
        <v/>
      </c>
      <c r="N4930" s="54">
        <f>IF(OR($B4930="",N$3&lt;$D4930+Настройки!$B$7),0,MAX(0,$E4930-MAX(0,SUMIFS(Тех_Движение!$G$2:$G$5111,Тех_Движение!$D$2:$D$5111,$C4930,Тех_Движение!$B$2:$B$5111,"&lt;="&amp;N$3)-$F4930)))</f>
        <v/>
      </c>
      <c r="O4930" s="54">
        <f>IF(OR($B4930="",O$3&lt;$D4930+Настройки!$B$7),0,MAX(0,$E4930-MAX(0,SUMIFS(Тех_Движение!$G$2:$G$5111,Тех_Движение!$D$2:$D$5111,$C4930,Тех_Движение!$B$2:$B$5111,"&lt;="&amp;O$3)-$F4930)))</f>
        <v/>
      </c>
      <c r="P4930" s="54">
        <f>IF(OR($B4930="",P$3&lt;$D4930+Настройки!$B$7),0,MAX(0,$E4930-MAX(0,SUMIFS(Тех_Движение!$G$2:$G$5111,Тех_Движение!$D$2:$D$5111,$C4930,Тех_Движение!$B$2:$B$5111,"&lt;="&amp;P$3)-$F4930)))</f>
        <v/>
      </c>
      <c r="Q4930" s="54">
        <f>IF(OR($B4930="",Q$3&lt;$D4930+Настройки!$B$7),0,MAX(0,$E4930-MAX(0,SUMIFS(Тех_Движение!$G$2:$G$5111,Тех_Движение!$D$2:$D$5111,$C4930,Тех_Движение!$B$2:$B$5111,"&lt;="&amp;Q$3)-$F4930)))</f>
        <v/>
      </c>
      <c r="R4930" s="54">
        <f>IF($B4930="","",SUM($K4930:$Q4930))</f>
        <v/>
      </c>
      <c r="S4930" s="56">
        <f>IF($B4930="","",VLOOKUP($C4930,Настройки!$A$11:$L$17,9,FALSE))</f>
        <v/>
      </c>
      <c r="T4930" s="56">
        <f>IF($B4930="","",$R4930*$S4930)</f>
        <v/>
      </c>
    </row>
    <row r="4931">
      <c r="A4931" s="20">
        <f>Тех_Движение!$A$4928</f>
        <v/>
      </c>
      <c r="B4931" s="20">
        <f>IF(Тех_Движение!$F$4928&gt;0,Тех_Движение!$I$4928,"")</f>
        <v/>
      </c>
      <c r="C4931" s="20">
        <f>IF($B4931="","",Тех_Движение!$D$4928)</f>
        <v/>
      </c>
      <c r="D4931" s="42">
        <f>IF($B4931="","",Тех_Движение!$B$4928)</f>
        <v/>
      </c>
      <c r="E4931" s="54">
        <f>IF($B4931="","",Тех_Движение!$F$4928)</f>
        <v/>
      </c>
      <c r="F4931" s="54">
        <f>IF($B4931="","",SUMIFS($E$5:$E4930,$C$5:$C4930,$C4931))</f>
        <v/>
      </c>
      <c r="G4931" s="54">
        <f>IF($B4931="","",MAX(0,$E4931-MAX(0,SUMIFS(Тех_Движение!$G$2:$G$5111,Тех_Движение!$D$2:$D$5111,$C4931,Тех_Движение!$B$2:$B$5111,"&lt;="&amp;Настройки!$B$5-1)-$F4931)))</f>
        <v/>
      </c>
      <c r="H4931" s="54">
        <f>IF($B4931="","",IF(AND($D4931&gt;=Настройки!$B$5,$D4931&lt;=Настройки!$B$6),$E4931,0))</f>
        <v/>
      </c>
      <c r="I4931" s="54">
        <f>IF($B4931="","",$G4931+$H4931-$J4931)</f>
        <v/>
      </c>
      <c r="J4931" s="54">
        <f>IF($B4931="","",MAX(0,$E4931-MAX(0,SUMIFS(Тех_Движение!$G$2:$G$5111,Тех_Движение!$D$2:$D$5111,$C4931,Тех_Движение!$B$2:$B$5111,"&lt;="&amp;Настройки!$B$6)-$F4931)))</f>
        <v/>
      </c>
      <c r="K4931" s="54">
        <f>IF(OR($B4931="",K$3&lt;$D4931+Настройки!$B$7),0,MAX(0,$E4931-MAX(0,SUMIFS(Тех_Движение!$G$2:$G$5111,Тех_Движение!$D$2:$D$5111,$C4931,Тех_Движение!$B$2:$B$5111,"&lt;="&amp;K$3)-$F4931)))</f>
        <v/>
      </c>
      <c r="L4931" s="54">
        <f>IF(OR($B4931="",L$3&lt;$D4931+Настройки!$B$7),0,MAX(0,$E4931-MAX(0,SUMIFS(Тех_Движение!$G$2:$G$5111,Тех_Движение!$D$2:$D$5111,$C4931,Тех_Движение!$B$2:$B$5111,"&lt;="&amp;L$3)-$F4931)))</f>
        <v/>
      </c>
      <c r="M4931" s="54">
        <f>IF(OR($B4931="",M$3&lt;$D4931+Настройки!$B$7),0,MAX(0,$E4931-MAX(0,SUMIFS(Тех_Движение!$G$2:$G$5111,Тех_Движение!$D$2:$D$5111,$C4931,Тех_Движение!$B$2:$B$5111,"&lt;="&amp;M$3)-$F4931)))</f>
        <v/>
      </c>
      <c r="N4931" s="54">
        <f>IF(OR($B4931="",N$3&lt;$D4931+Настройки!$B$7),0,MAX(0,$E4931-MAX(0,SUMIFS(Тех_Движение!$G$2:$G$5111,Тех_Движение!$D$2:$D$5111,$C4931,Тех_Движение!$B$2:$B$5111,"&lt;="&amp;N$3)-$F4931)))</f>
        <v/>
      </c>
      <c r="O4931" s="54">
        <f>IF(OR($B4931="",O$3&lt;$D4931+Настройки!$B$7),0,MAX(0,$E4931-MAX(0,SUMIFS(Тех_Движение!$G$2:$G$5111,Тех_Движение!$D$2:$D$5111,$C4931,Тех_Движение!$B$2:$B$5111,"&lt;="&amp;O$3)-$F4931)))</f>
        <v/>
      </c>
      <c r="P4931" s="54">
        <f>IF(OR($B4931="",P$3&lt;$D4931+Настройки!$B$7),0,MAX(0,$E4931-MAX(0,SUMIFS(Тех_Движение!$G$2:$G$5111,Тех_Движение!$D$2:$D$5111,$C4931,Тех_Движение!$B$2:$B$5111,"&lt;="&amp;P$3)-$F4931)))</f>
        <v/>
      </c>
      <c r="Q4931" s="54">
        <f>IF(OR($B4931="",Q$3&lt;$D4931+Настройки!$B$7),0,MAX(0,$E4931-MAX(0,SUMIFS(Тех_Движение!$G$2:$G$5111,Тех_Движение!$D$2:$D$5111,$C4931,Тех_Движение!$B$2:$B$5111,"&lt;="&amp;Q$3)-$F4931)))</f>
        <v/>
      </c>
      <c r="R4931" s="54">
        <f>IF($B4931="","",SUM($K4931:$Q4931))</f>
        <v/>
      </c>
      <c r="S4931" s="56">
        <f>IF($B4931="","",VLOOKUP($C4931,Настройки!$A$11:$L$17,9,FALSE))</f>
        <v/>
      </c>
      <c r="T4931" s="56">
        <f>IF($B4931="","",$R4931*$S4931)</f>
        <v/>
      </c>
    </row>
    <row r="4932">
      <c r="A4932" s="20">
        <f>Тех_Движение!$A$4929</f>
        <v/>
      </c>
      <c r="B4932" s="20">
        <f>IF(Тех_Движение!$F$4929&gt;0,Тех_Движение!$I$4929,"")</f>
        <v/>
      </c>
      <c r="C4932" s="20">
        <f>IF($B4932="","",Тех_Движение!$D$4929)</f>
        <v/>
      </c>
      <c r="D4932" s="42">
        <f>IF($B4932="","",Тех_Движение!$B$4929)</f>
        <v/>
      </c>
      <c r="E4932" s="54">
        <f>IF($B4932="","",Тех_Движение!$F$4929)</f>
        <v/>
      </c>
      <c r="F4932" s="54">
        <f>IF($B4932="","",SUMIFS($E$5:$E4931,$C$5:$C4931,$C4932))</f>
        <v/>
      </c>
      <c r="G4932" s="54">
        <f>IF($B4932="","",MAX(0,$E4932-MAX(0,SUMIFS(Тех_Движение!$G$2:$G$5111,Тех_Движение!$D$2:$D$5111,$C4932,Тех_Движение!$B$2:$B$5111,"&lt;="&amp;Настройки!$B$5-1)-$F4932)))</f>
        <v/>
      </c>
      <c r="H4932" s="54">
        <f>IF($B4932="","",IF(AND($D4932&gt;=Настройки!$B$5,$D4932&lt;=Настройки!$B$6),$E4932,0))</f>
        <v/>
      </c>
      <c r="I4932" s="54">
        <f>IF($B4932="","",$G4932+$H4932-$J4932)</f>
        <v/>
      </c>
      <c r="J4932" s="54">
        <f>IF($B4932="","",MAX(0,$E4932-MAX(0,SUMIFS(Тех_Движение!$G$2:$G$5111,Тех_Движение!$D$2:$D$5111,$C4932,Тех_Движение!$B$2:$B$5111,"&lt;="&amp;Настройки!$B$6)-$F4932)))</f>
        <v/>
      </c>
      <c r="K4932" s="54">
        <f>IF(OR($B4932="",K$3&lt;$D4932+Настройки!$B$7),0,MAX(0,$E4932-MAX(0,SUMIFS(Тех_Движение!$G$2:$G$5111,Тех_Движение!$D$2:$D$5111,$C4932,Тех_Движение!$B$2:$B$5111,"&lt;="&amp;K$3)-$F4932)))</f>
        <v/>
      </c>
      <c r="L4932" s="54">
        <f>IF(OR($B4932="",L$3&lt;$D4932+Настройки!$B$7),0,MAX(0,$E4932-MAX(0,SUMIFS(Тех_Движение!$G$2:$G$5111,Тех_Движение!$D$2:$D$5111,$C4932,Тех_Движение!$B$2:$B$5111,"&lt;="&amp;L$3)-$F4932)))</f>
        <v/>
      </c>
      <c r="M4932" s="54">
        <f>IF(OR($B4932="",M$3&lt;$D4932+Настройки!$B$7),0,MAX(0,$E4932-MAX(0,SUMIFS(Тех_Движение!$G$2:$G$5111,Тех_Движение!$D$2:$D$5111,$C4932,Тех_Движение!$B$2:$B$5111,"&lt;="&amp;M$3)-$F4932)))</f>
        <v/>
      </c>
      <c r="N4932" s="54">
        <f>IF(OR($B4932="",N$3&lt;$D4932+Настройки!$B$7),0,MAX(0,$E4932-MAX(0,SUMIFS(Тех_Движение!$G$2:$G$5111,Тех_Движение!$D$2:$D$5111,$C4932,Тех_Движение!$B$2:$B$5111,"&lt;="&amp;N$3)-$F4932)))</f>
        <v/>
      </c>
      <c r="O4932" s="54">
        <f>IF(OR($B4932="",O$3&lt;$D4932+Настройки!$B$7),0,MAX(0,$E4932-MAX(0,SUMIFS(Тех_Движение!$G$2:$G$5111,Тех_Движение!$D$2:$D$5111,$C4932,Тех_Движение!$B$2:$B$5111,"&lt;="&amp;O$3)-$F4932)))</f>
        <v/>
      </c>
      <c r="P4932" s="54">
        <f>IF(OR($B4932="",P$3&lt;$D4932+Настройки!$B$7),0,MAX(0,$E4932-MAX(0,SUMIFS(Тех_Движение!$G$2:$G$5111,Тех_Движение!$D$2:$D$5111,$C4932,Тех_Движение!$B$2:$B$5111,"&lt;="&amp;P$3)-$F4932)))</f>
        <v/>
      </c>
      <c r="Q4932" s="54">
        <f>IF(OR($B4932="",Q$3&lt;$D4932+Настройки!$B$7),0,MAX(0,$E4932-MAX(0,SUMIFS(Тех_Движение!$G$2:$G$5111,Тех_Движение!$D$2:$D$5111,$C4932,Тех_Движение!$B$2:$B$5111,"&lt;="&amp;Q$3)-$F4932)))</f>
        <v/>
      </c>
      <c r="R4932" s="54">
        <f>IF($B4932="","",SUM($K4932:$Q4932))</f>
        <v/>
      </c>
      <c r="S4932" s="56">
        <f>IF($B4932="","",VLOOKUP($C4932,Настройки!$A$11:$L$17,9,FALSE))</f>
        <v/>
      </c>
      <c r="T4932" s="56">
        <f>IF($B4932="","",$R4932*$S4932)</f>
        <v/>
      </c>
    </row>
    <row r="4933">
      <c r="A4933" s="20">
        <f>Тех_Движение!$A$4930</f>
        <v/>
      </c>
      <c r="B4933" s="20">
        <f>IF(Тех_Движение!$F$4930&gt;0,Тех_Движение!$I$4930,"")</f>
        <v/>
      </c>
      <c r="C4933" s="20">
        <f>IF($B4933="","",Тех_Движение!$D$4930)</f>
        <v/>
      </c>
      <c r="D4933" s="42">
        <f>IF($B4933="","",Тех_Движение!$B$4930)</f>
        <v/>
      </c>
      <c r="E4933" s="54">
        <f>IF($B4933="","",Тех_Движение!$F$4930)</f>
        <v/>
      </c>
      <c r="F4933" s="54">
        <f>IF($B4933="","",SUMIFS($E$5:$E4932,$C$5:$C4932,$C4933))</f>
        <v/>
      </c>
      <c r="G4933" s="54">
        <f>IF($B4933="","",MAX(0,$E4933-MAX(0,SUMIFS(Тех_Движение!$G$2:$G$5111,Тех_Движение!$D$2:$D$5111,$C4933,Тех_Движение!$B$2:$B$5111,"&lt;="&amp;Настройки!$B$5-1)-$F4933)))</f>
        <v/>
      </c>
      <c r="H4933" s="54">
        <f>IF($B4933="","",IF(AND($D4933&gt;=Настройки!$B$5,$D4933&lt;=Настройки!$B$6),$E4933,0))</f>
        <v/>
      </c>
      <c r="I4933" s="54">
        <f>IF($B4933="","",$G4933+$H4933-$J4933)</f>
        <v/>
      </c>
      <c r="J4933" s="54">
        <f>IF($B4933="","",MAX(0,$E4933-MAX(0,SUMIFS(Тех_Движение!$G$2:$G$5111,Тех_Движение!$D$2:$D$5111,$C4933,Тех_Движение!$B$2:$B$5111,"&lt;="&amp;Настройки!$B$6)-$F4933)))</f>
        <v/>
      </c>
      <c r="K4933" s="54">
        <f>IF(OR($B4933="",K$3&lt;$D4933+Настройки!$B$7),0,MAX(0,$E4933-MAX(0,SUMIFS(Тех_Движение!$G$2:$G$5111,Тех_Движение!$D$2:$D$5111,$C4933,Тех_Движение!$B$2:$B$5111,"&lt;="&amp;K$3)-$F4933)))</f>
        <v/>
      </c>
      <c r="L4933" s="54">
        <f>IF(OR($B4933="",L$3&lt;$D4933+Настройки!$B$7),0,MAX(0,$E4933-MAX(0,SUMIFS(Тех_Движение!$G$2:$G$5111,Тех_Движение!$D$2:$D$5111,$C4933,Тех_Движение!$B$2:$B$5111,"&lt;="&amp;L$3)-$F4933)))</f>
        <v/>
      </c>
      <c r="M4933" s="54">
        <f>IF(OR($B4933="",M$3&lt;$D4933+Настройки!$B$7),0,MAX(0,$E4933-MAX(0,SUMIFS(Тех_Движение!$G$2:$G$5111,Тех_Движение!$D$2:$D$5111,$C4933,Тех_Движение!$B$2:$B$5111,"&lt;="&amp;M$3)-$F4933)))</f>
        <v/>
      </c>
      <c r="N4933" s="54">
        <f>IF(OR($B4933="",N$3&lt;$D4933+Настройки!$B$7),0,MAX(0,$E4933-MAX(0,SUMIFS(Тех_Движение!$G$2:$G$5111,Тех_Движение!$D$2:$D$5111,$C4933,Тех_Движение!$B$2:$B$5111,"&lt;="&amp;N$3)-$F4933)))</f>
        <v/>
      </c>
      <c r="O4933" s="54">
        <f>IF(OR($B4933="",O$3&lt;$D4933+Настройки!$B$7),0,MAX(0,$E4933-MAX(0,SUMIFS(Тех_Движение!$G$2:$G$5111,Тех_Движение!$D$2:$D$5111,$C4933,Тех_Движение!$B$2:$B$5111,"&lt;="&amp;O$3)-$F4933)))</f>
        <v/>
      </c>
      <c r="P4933" s="54">
        <f>IF(OR($B4933="",P$3&lt;$D4933+Настройки!$B$7),0,MAX(0,$E4933-MAX(0,SUMIFS(Тех_Движение!$G$2:$G$5111,Тех_Движение!$D$2:$D$5111,$C4933,Тех_Движение!$B$2:$B$5111,"&lt;="&amp;P$3)-$F4933)))</f>
        <v/>
      </c>
      <c r="Q4933" s="54">
        <f>IF(OR($B4933="",Q$3&lt;$D4933+Настройки!$B$7),0,MAX(0,$E4933-MAX(0,SUMIFS(Тех_Движение!$G$2:$G$5111,Тех_Движение!$D$2:$D$5111,$C4933,Тех_Движение!$B$2:$B$5111,"&lt;="&amp;Q$3)-$F4933)))</f>
        <v/>
      </c>
      <c r="R4933" s="54">
        <f>IF($B4933="","",SUM($K4933:$Q4933))</f>
        <v/>
      </c>
      <c r="S4933" s="56">
        <f>IF($B4933="","",VLOOKUP($C4933,Настройки!$A$11:$L$17,9,FALSE))</f>
        <v/>
      </c>
      <c r="T4933" s="56">
        <f>IF($B4933="","",$R4933*$S4933)</f>
        <v/>
      </c>
    </row>
    <row r="4934">
      <c r="A4934" s="20">
        <f>Тех_Движение!$A$4931</f>
        <v/>
      </c>
      <c r="B4934" s="20">
        <f>IF(Тех_Движение!$F$4931&gt;0,Тех_Движение!$I$4931,"")</f>
        <v/>
      </c>
      <c r="C4934" s="20">
        <f>IF($B4934="","",Тех_Движение!$D$4931)</f>
        <v/>
      </c>
      <c r="D4934" s="42">
        <f>IF($B4934="","",Тех_Движение!$B$4931)</f>
        <v/>
      </c>
      <c r="E4934" s="54">
        <f>IF($B4934="","",Тех_Движение!$F$4931)</f>
        <v/>
      </c>
      <c r="F4934" s="54">
        <f>IF($B4934="","",SUMIFS($E$5:$E4933,$C$5:$C4933,$C4934))</f>
        <v/>
      </c>
      <c r="G4934" s="54">
        <f>IF($B4934="","",MAX(0,$E4934-MAX(0,SUMIFS(Тех_Движение!$G$2:$G$5111,Тех_Движение!$D$2:$D$5111,$C4934,Тех_Движение!$B$2:$B$5111,"&lt;="&amp;Настройки!$B$5-1)-$F4934)))</f>
        <v/>
      </c>
      <c r="H4934" s="54">
        <f>IF($B4934="","",IF(AND($D4934&gt;=Настройки!$B$5,$D4934&lt;=Настройки!$B$6),$E4934,0))</f>
        <v/>
      </c>
      <c r="I4934" s="54">
        <f>IF($B4934="","",$G4934+$H4934-$J4934)</f>
        <v/>
      </c>
      <c r="J4934" s="54">
        <f>IF($B4934="","",MAX(0,$E4934-MAX(0,SUMIFS(Тех_Движение!$G$2:$G$5111,Тех_Движение!$D$2:$D$5111,$C4934,Тех_Движение!$B$2:$B$5111,"&lt;="&amp;Настройки!$B$6)-$F4934)))</f>
        <v/>
      </c>
      <c r="K4934" s="54">
        <f>IF(OR($B4934="",K$3&lt;$D4934+Настройки!$B$7),0,MAX(0,$E4934-MAX(0,SUMIFS(Тех_Движение!$G$2:$G$5111,Тех_Движение!$D$2:$D$5111,$C4934,Тех_Движение!$B$2:$B$5111,"&lt;="&amp;K$3)-$F4934)))</f>
        <v/>
      </c>
      <c r="L4934" s="54">
        <f>IF(OR($B4934="",L$3&lt;$D4934+Настройки!$B$7),0,MAX(0,$E4934-MAX(0,SUMIFS(Тех_Движение!$G$2:$G$5111,Тех_Движение!$D$2:$D$5111,$C4934,Тех_Движение!$B$2:$B$5111,"&lt;="&amp;L$3)-$F4934)))</f>
        <v/>
      </c>
      <c r="M4934" s="54">
        <f>IF(OR($B4934="",M$3&lt;$D4934+Настройки!$B$7),0,MAX(0,$E4934-MAX(0,SUMIFS(Тех_Движение!$G$2:$G$5111,Тех_Движение!$D$2:$D$5111,$C4934,Тех_Движение!$B$2:$B$5111,"&lt;="&amp;M$3)-$F4934)))</f>
        <v/>
      </c>
      <c r="N4934" s="54">
        <f>IF(OR($B4934="",N$3&lt;$D4934+Настройки!$B$7),0,MAX(0,$E4934-MAX(0,SUMIFS(Тех_Движение!$G$2:$G$5111,Тех_Движение!$D$2:$D$5111,$C4934,Тех_Движение!$B$2:$B$5111,"&lt;="&amp;N$3)-$F4934)))</f>
        <v/>
      </c>
      <c r="O4934" s="54">
        <f>IF(OR($B4934="",O$3&lt;$D4934+Настройки!$B$7),0,MAX(0,$E4934-MAX(0,SUMIFS(Тех_Движение!$G$2:$G$5111,Тех_Движение!$D$2:$D$5111,$C4934,Тех_Движение!$B$2:$B$5111,"&lt;="&amp;O$3)-$F4934)))</f>
        <v/>
      </c>
      <c r="P4934" s="54">
        <f>IF(OR($B4934="",P$3&lt;$D4934+Настройки!$B$7),0,MAX(0,$E4934-MAX(0,SUMIFS(Тех_Движение!$G$2:$G$5111,Тех_Движение!$D$2:$D$5111,$C4934,Тех_Движение!$B$2:$B$5111,"&lt;="&amp;P$3)-$F4934)))</f>
        <v/>
      </c>
      <c r="Q4934" s="54">
        <f>IF(OR($B4934="",Q$3&lt;$D4934+Настройки!$B$7),0,MAX(0,$E4934-MAX(0,SUMIFS(Тех_Движение!$G$2:$G$5111,Тех_Движение!$D$2:$D$5111,$C4934,Тех_Движение!$B$2:$B$5111,"&lt;="&amp;Q$3)-$F4934)))</f>
        <v/>
      </c>
      <c r="R4934" s="54">
        <f>IF($B4934="","",SUM($K4934:$Q4934))</f>
        <v/>
      </c>
      <c r="S4934" s="56">
        <f>IF($B4934="","",VLOOKUP($C4934,Настройки!$A$11:$L$17,9,FALSE))</f>
        <v/>
      </c>
      <c r="T4934" s="56">
        <f>IF($B4934="","",$R4934*$S4934)</f>
        <v/>
      </c>
    </row>
    <row r="4935">
      <c r="A4935" s="20">
        <f>Тех_Движение!$A$4932</f>
        <v/>
      </c>
      <c r="B4935" s="20">
        <f>IF(Тех_Движение!$F$4932&gt;0,Тех_Движение!$I$4932,"")</f>
        <v/>
      </c>
      <c r="C4935" s="20">
        <f>IF($B4935="","",Тех_Движение!$D$4932)</f>
        <v/>
      </c>
      <c r="D4935" s="42">
        <f>IF($B4935="","",Тех_Движение!$B$4932)</f>
        <v/>
      </c>
      <c r="E4935" s="54">
        <f>IF($B4935="","",Тех_Движение!$F$4932)</f>
        <v/>
      </c>
      <c r="F4935" s="54">
        <f>IF($B4935="","",SUMIFS($E$5:$E4934,$C$5:$C4934,$C4935))</f>
        <v/>
      </c>
      <c r="G4935" s="54">
        <f>IF($B4935="","",MAX(0,$E4935-MAX(0,SUMIFS(Тех_Движение!$G$2:$G$5111,Тех_Движение!$D$2:$D$5111,$C4935,Тех_Движение!$B$2:$B$5111,"&lt;="&amp;Настройки!$B$5-1)-$F4935)))</f>
        <v/>
      </c>
      <c r="H4935" s="54">
        <f>IF($B4935="","",IF(AND($D4935&gt;=Настройки!$B$5,$D4935&lt;=Настройки!$B$6),$E4935,0))</f>
        <v/>
      </c>
      <c r="I4935" s="54">
        <f>IF($B4935="","",$G4935+$H4935-$J4935)</f>
        <v/>
      </c>
      <c r="J4935" s="54">
        <f>IF($B4935="","",MAX(0,$E4935-MAX(0,SUMIFS(Тех_Движение!$G$2:$G$5111,Тех_Движение!$D$2:$D$5111,$C4935,Тех_Движение!$B$2:$B$5111,"&lt;="&amp;Настройки!$B$6)-$F4935)))</f>
        <v/>
      </c>
      <c r="K4935" s="54">
        <f>IF(OR($B4935="",K$3&lt;$D4935+Настройки!$B$7),0,MAX(0,$E4935-MAX(0,SUMIFS(Тех_Движение!$G$2:$G$5111,Тех_Движение!$D$2:$D$5111,$C4935,Тех_Движение!$B$2:$B$5111,"&lt;="&amp;K$3)-$F4935)))</f>
        <v/>
      </c>
      <c r="L4935" s="54">
        <f>IF(OR($B4935="",L$3&lt;$D4935+Настройки!$B$7),0,MAX(0,$E4935-MAX(0,SUMIFS(Тех_Движение!$G$2:$G$5111,Тех_Движение!$D$2:$D$5111,$C4935,Тех_Движение!$B$2:$B$5111,"&lt;="&amp;L$3)-$F4935)))</f>
        <v/>
      </c>
      <c r="M4935" s="54">
        <f>IF(OR($B4935="",M$3&lt;$D4935+Настройки!$B$7),0,MAX(0,$E4935-MAX(0,SUMIFS(Тех_Движение!$G$2:$G$5111,Тех_Движение!$D$2:$D$5111,$C4935,Тех_Движение!$B$2:$B$5111,"&lt;="&amp;M$3)-$F4935)))</f>
        <v/>
      </c>
      <c r="N4935" s="54">
        <f>IF(OR($B4935="",N$3&lt;$D4935+Настройки!$B$7),0,MAX(0,$E4935-MAX(0,SUMIFS(Тех_Движение!$G$2:$G$5111,Тех_Движение!$D$2:$D$5111,$C4935,Тех_Движение!$B$2:$B$5111,"&lt;="&amp;N$3)-$F4935)))</f>
        <v/>
      </c>
      <c r="O4935" s="54">
        <f>IF(OR($B4935="",O$3&lt;$D4935+Настройки!$B$7),0,MAX(0,$E4935-MAX(0,SUMIFS(Тех_Движение!$G$2:$G$5111,Тех_Движение!$D$2:$D$5111,$C4935,Тех_Движение!$B$2:$B$5111,"&lt;="&amp;O$3)-$F4935)))</f>
        <v/>
      </c>
      <c r="P4935" s="54">
        <f>IF(OR($B4935="",P$3&lt;$D4935+Настройки!$B$7),0,MAX(0,$E4935-MAX(0,SUMIFS(Тех_Движение!$G$2:$G$5111,Тех_Движение!$D$2:$D$5111,$C4935,Тех_Движение!$B$2:$B$5111,"&lt;="&amp;P$3)-$F4935)))</f>
        <v/>
      </c>
      <c r="Q4935" s="54">
        <f>IF(OR($B4935="",Q$3&lt;$D4935+Настройки!$B$7),0,MAX(0,$E4935-MAX(0,SUMIFS(Тех_Движение!$G$2:$G$5111,Тех_Движение!$D$2:$D$5111,$C4935,Тех_Движение!$B$2:$B$5111,"&lt;="&amp;Q$3)-$F4935)))</f>
        <v/>
      </c>
      <c r="R4935" s="54">
        <f>IF($B4935="","",SUM($K4935:$Q4935))</f>
        <v/>
      </c>
      <c r="S4935" s="56">
        <f>IF($B4935="","",VLOOKUP($C4935,Настройки!$A$11:$L$17,9,FALSE))</f>
        <v/>
      </c>
      <c r="T4935" s="56">
        <f>IF($B4935="","",$R4935*$S4935)</f>
        <v/>
      </c>
    </row>
    <row r="4936">
      <c r="A4936" s="20">
        <f>Тех_Движение!$A$4933</f>
        <v/>
      </c>
      <c r="B4936" s="20">
        <f>IF(Тех_Движение!$F$4933&gt;0,Тех_Движение!$I$4933,"")</f>
        <v/>
      </c>
      <c r="C4936" s="20">
        <f>IF($B4936="","",Тех_Движение!$D$4933)</f>
        <v/>
      </c>
      <c r="D4936" s="42">
        <f>IF($B4936="","",Тех_Движение!$B$4933)</f>
        <v/>
      </c>
      <c r="E4936" s="54">
        <f>IF($B4936="","",Тех_Движение!$F$4933)</f>
        <v/>
      </c>
      <c r="F4936" s="54">
        <f>IF($B4936="","",SUMIFS($E$5:$E4935,$C$5:$C4935,$C4936))</f>
        <v/>
      </c>
      <c r="G4936" s="54">
        <f>IF($B4936="","",MAX(0,$E4936-MAX(0,SUMIFS(Тех_Движение!$G$2:$G$5111,Тех_Движение!$D$2:$D$5111,$C4936,Тех_Движение!$B$2:$B$5111,"&lt;="&amp;Настройки!$B$5-1)-$F4936)))</f>
        <v/>
      </c>
      <c r="H4936" s="54">
        <f>IF($B4936="","",IF(AND($D4936&gt;=Настройки!$B$5,$D4936&lt;=Настройки!$B$6),$E4936,0))</f>
        <v/>
      </c>
      <c r="I4936" s="54">
        <f>IF($B4936="","",$G4936+$H4936-$J4936)</f>
        <v/>
      </c>
      <c r="J4936" s="54">
        <f>IF($B4936="","",MAX(0,$E4936-MAX(0,SUMIFS(Тех_Движение!$G$2:$G$5111,Тех_Движение!$D$2:$D$5111,$C4936,Тех_Движение!$B$2:$B$5111,"&lt;="&amp;Настройки!$B$6)-$F4936)))</f>
        <v/>
      </c>
      <c r="K4936" s="54">
        <f>IF(OR($B4936="",K$3&lt;$D4936+Настройки!$B$7),0,MAX(0,$E4936-MAX(0,SUMIFS(Тех_Движение!$G$2:$G$5111,Тех_Движение!$D$2:$D$5111,$C4936,Тех_Движение!$B$2:$B$5111,"&lt;="&amp;K$3)-$F4936)))</f>
        <v/>
      </c>
      <c r="L4936" s="54">
        <f>IF(OR($B4936="",L$3&lt;$D4936+Настройки!$B$7),0,MAX(0,$E4936-MAX(0,SUMIFS(Тех_Движение!$G$2:$G$5111,Тех_Движение!$D$2:$D$5111,$C4936,Тех_Движение!$B$2:$B$5111,"&lt;="&amp;L$3)-$F4936)))</f>
        <v/>
      </c>
      <c r="M4936" s="54">
        <f>IF(OR($B4936="",M$3&lt;$D4936+Настройки!$B$7),0,MAX(0,$E4936-MAX(0,SUMIFS(Тех_Движение!$G$2:$G$5111,Тех_Движение!$D$2:$D$5111,$C4936,Тех_Движение!$B$2:$B$5111,"&lt;="&amp;M$3)-$F4936)))</f>
        <v/>
      </c>
      <c r="N4936" s="54">
        <f>IF(OR($B4936="",N$3&lt;$D4936+Настройки!$B$7),0,MAX(0,$E4936-MAX(0,SUMIFS(Тех_Движение!$G$2:$G$5111,Тех_Движение!$D$2:$D$5111,$C4936,Тех_Движение!$B$2:$B$5111,"&lt;="&amp;N$3)-$F4936)))</f>
        <v/>
      </c>
      <c r="O4936" s="54">
        <f>IF(OR($B4936="",O$3&lt;$D4936+Настройки!$B$7),0,MAX(0,$E4936-MAX(0,SUMIFS(Тех_Движение!$G$2:$G$5111,Тех_Движение!$D$2:$D$5111,$C4936,Тех_Движение!$B$2:$B$5111,"&lt;="&amp;O$3)-$F4936)))</f>
        <v/>
      </c>
      <c r="P4936" s="54">
        <f>IF(OR($B4936="",P$3&lt;$D4936+Настройки!$B$7),0,MAX(0,$E4936-MAX(0,SUMIFS(Тех_Движение!$G$2:$G$5111,Тех_Движение!$D$2:$D$5111,$C4936,Тех_Движение!$B$2:$B$5111,"&lt;="&amp;P$3)-$F4936)))</f>
        <v/>
      </c>
      <c r="Q4936" s="54">
        <f>IF(OR($B4936="",Q$3&lt;$D4936+Настройки!$B$7),0,MAX(0,$E4936-MAX(0,SUMIFS(Тех_Движение!$G$2:$G$5111,Тех_Движение!$D$2:$D$5111,$C4936,Тех_Движение!$B$2:$B$5111,"&lt;="&amp;Q$3)-$F4936)))</f>
        <v/>
      </c>
      <c r="R4936" s="54">
        <f>IF($B4936="","",SUM($K4936:$Q4936))</f>
        <v/>
      </c>
      <c r="S4936" s="56">
        <f>IF($B4936="","",VLOOKUP($C4936,Настройки!$A$11:$L$17,9,FALSE))</f>
        <v/>
      </c>
      <c r="T4936" s="56">
        <f>IF($B4936="","",$R4936*$S4936)</f>
        <v/>
      </c>
    </row>
    <row r="4937">
      <c r="A4937" s="20">
        <f>Тех_Движение!$A$4934</f>
        <v/>
      </c>
      <c r="B4937" s="20">
        <f>IF(Тех_Движение!$F$4934&gt;0,Тех_Движение!$I$4934,"")</f>
        <v/>
      </c>
      <c r="C4937" s="20">
        <f>IF($B4937="","",Тех_Движение!$D$4934)</f>
        <v/>
      </c>
      <c r="D4937" s="42">
        <f>IF($B4937="","",Тех_Движение!$B$4934)</f>
        <v/>
      </c>
      <c r="E4937" s="54">
        <f>IF($B4937="","",Тех_Движение!$F$4934)</f>
        <v/>
      </c>
      <c r="F4937" s="54">
        <f>IF($B4937="","",SUMIFS($E$5:$E4936,$C$5:$C4936,$C4937))</f>
        <v/>
      </c>
      <c r="G4937" s="54">
        <f>IF($B4937="","",MAX(0,$E4937-MAX(0,SUMIFS(Тех_Движение!$G$2:$G$5111,Тех_Движение!$D$2:$D$5111,$C4937,Тех_Движение!$B$2:$B$5111,"&lt;="&amp;Настройки!$B$5-1)-$F4937)))</f>
        <v/>
      </c>
      <c r="H4937" s="54">
        <f>IF($B4937="","",IF(AND($D4937&gt;=Настройки!$B$5,$D4937&lt;=Настройки!$B$6),$E4937,0))</f>
        <v/>
      </c>
      <c r="I4937" s="54">
        <f>IF($B4937="","",$G4937+$H4937-$J4937)</f>
        <v/>
      </c>
      <c r="J4937" s="54">
        <f>IF($B4937="","",MAX(0,$E4937-MAX(0,SUMIFS(Тех_Движение!$G$2:$G$5111,Тех_Движение!$D$2:$D$5111,$C4937,Тех_Движение!$B$2:$B$5111,"&lt;="&amp;Настройки!$B$6)-$F4937)))</f>
        <v/>
      </c>
      <c r="K4937" s="54">
        <f>IF(OR($B4937="",K$3&lt;$D4937+Настройки!$B$7),0,MAX(0,$E4937-MAX(0,SUMIFS(Тех_Движение!$G$2:$G$5111,Тех_Движение!$D$2:$D$5111,$C4937,Тех_Движение!$B$2:$B$5111,"&lt;="&amp;K$3)-$F4937)))</f>
        <v/>
      </c>
      <c r="L4937" s="54">
        <f>IF(OR($B4937="",L$3&lt;$D4937+Настройки!$B$7),0,MAX(0,$E4937-MAX(0,SUMIFS(Тех_Движение!$G$2:$G$5111,Тех_Движение!$D$2:$D$5111,$C4937,Тех_Движение!$B$2:$B$5111,"&lt;="&amp;L$3)-$F4937)))</f>
        <v/>
      </c>
      <c r="M4937" s="54">
        <f>IF(OR($B4937="",M$3&lt;$D4937+Настройки!$B$7),0,MAX(0,$E4937-MAX(0,SUMIFS(Тех_Движение!$G$2:$G$5111,Тех_Движение!$D$2:$D$5111,$C4937,Тех_Движение!$B$2:$B$5111,"&lt;="&amp;M$3)-$F4937)))</f>
        <v/>
      </c>
      <c r="N4937" s="54">
        <f>IF(OR($B4937="",N$3&lt;$D4937+Настройки!$B$7),0,MAX(0,$E4937-MAX(0,SUMIFS(Тех_Движение!$G$2:$G$5111,Тех_Движение!$D$2:$D$5111,$C4937,Тех_Движение!$B$2:$B$5111,"&lt;="&amp;N$3)-$F4937)))</f>
        <v/>
      </c>
      <c r="O4937" s="54">
        <f>IF(OR($B4937="",O$3&lt;$D4937+Настройки!$B$7),0,MAX(0,$E4937-MAX(0,SUMIFS(Тех_Движение!$G$2:$G$5111,Тех_Движение!$D$2:$D$5111,$C4937,Тех_Движение!$B$2:$B$5111,"&lt;="&amp;O$3)-$F4937)))</f>
        <v/>
      </c>
      <c r="P4937" s="54">
        <f>IF(OR($B4937="",P$3&lt;$D4937+Настройки!$B$7),0,MAX(0,$E4937-MAX(0,SUMIFS(Тех_Движение!$G$2:$G$5111,Тех_Движение!$D$2:$D$5111,$C4937,Тех_Движение!$B$2:$B$5111,"&lt;="&amp;P$3)-$F4937)))</f>
        <v/>
      </c>
      <c r="Q4937" s="54">
        <f>IF(OR($B4937="",Q$3&lt;$D4937+Настройки!$B$7),0,MAX(0,$E4937-MAX(0,SUMIFS(Тех_Движение!$G$2:$G$5111,Тех_Движение!$D$2:$D$5111,$C4937,Тех_Движение!$B$2:$B$5111,"&lt;="&amp;Q$3)-$F4937)))</f>
        <v/>
      </c>
      <c r="R4937" s="54">
        <f>IF($B4937="","",SUM($K4937:$Q4937))</f>
        <v/>
      </c>
      <c r="S4937" s="56">
        <f>IF($B4937="","",VLOOKUP($C4937,Настройки!$A$11:$L$17,9,FALSE))</f>
        <v/>
      </c>
      <c r="T4937" s="56">
        <f>IF($B4937="","",$R4937*$S4937)</f>
        <v/>
      </c>
    </row>
    <row r="4938">
      <c r="A4938" s="20">
        <f>Тех_Движение!$A$4935</f>
        <v/>
      </c>
      <c r="B4938" s="20">
        <f>IF(Тех_Движение!$F$4935&gt;0,Тех_Движение!$I$4935,"")</f>
        <v/>
      </c>
      <c r="C4938" s="20">
        <f>IF($B4938="","",Тех_Движение!$D$4935)</f>
        <v/>
      </c>
      <c r="D4938" s="42">
        <f>IF($B4938="","",Тех_Движение!$B$4935)</f>
        <v/>
      </c>
      <c r="E4938" s="54">
        <f>IF($B4938="","",Тех_Движение!$F$4935)</f>
        <v/>
      </c>
      <c r="F4938" s="54">
        <f>IF($B4938="","",SUMIFS($E$5:$E4937,$C$5:$C4937,$C4938))</f>
        <v/>
      </c>
      <c r="G4938" s="54">
        <f>IF($B4938="","",MAX(0,$E4938-MAX(0,SUMIFS(Тех_Движение!$G$2:$G$5111,Тех_Движение!$D$2:$D$5111,$C4938,Тех_Движение!$B$2:$B$5111,"&lt;="&amp;Настройки!$B$5-1)-$F4938)))</f>
        <v/>
      </c>
      <c r="H4938" s="54">
        <f>IF($B4938="","",IF(AND($D4938&gt;=Настройки!$B$5,$D4938&lt;=Настройки!$B$6),$E4938,0))</f>
        <v/>
      </c>
      <c r="I4938" s="54">
        <f>IF($B4938="","",$G4938+$H4938-$J4938)</f>
        <v/>
      </c>
      <c r="J4938" s="54">
        <f>IF($B4938="","",MAX(0,$E4938-MAX(0,SUMIFS(Тех_Движение!$G$2:$G$5111,Тех_Движение!$D$2:$D$5111,$C4938,Тех_Движение!$B$2:$B$5111,"&lt;="&amp;Настройки!$B$6)-$F4938)))</f>
        <v/>
      </c>
      <c r="K4938" s="54">
        <f>IF(OR($B4938="",K$3&lt;$D4938+Настройки!$B$7),0,MAX(0,$E4938-MAX(0,SUMIFS(Тех_Движение!$G$2:$G$5111,Тех_Движение!$D$2:$D$5111,$C4938,Тех_Движение!$B$2:$B$5111,"&lt;="&amp;K$3)-$F4938)))</f>
        <v/>
      </c>
      <c r="L4938" s="54">
        <f>IF(OR($B4938="",L$3&lt;$D4938+Настройки!$B$7),0,MAX(0,$E4938-MAX(0,SUMIFS(Тех_Движение!$G$2:$G$5111,Тех_Движение!$D$2:$D$5111,$C4938,Тех_Движение!$B$2:$B$5111,"&lt;="&amp;L$3)-$F4938)))</f>
        <v/>
      </c>
      <c r="M4938" s="54">
        <f>IF(OR($B4938="",M$3&lt;$D4938+Настройки!$B$7),0,MAX(0,$E4938-MAX(0,SUMIFS(Тех_Движение!$G$2:$G$5111,Тех_Движение!$D$2:$D$5111,$C4938,Тех_Движение!$B$2:$B$5111,"&lt;="&amp;M$3)-$F4938)))</f>
        <v/>
      </c>
      <c r="N4938" s="54">
        <f>IF(OR($B4938="",N$3&lt;$D4938+Настройки!$B$7),0,MAX(0,$E4938-MAX(0,SUMIFS(Тех_Движение!$G$2:$G$5111,Тех_Движение!$D$2:$D$5111,$C4938,Тех_Движение!$B$2:$B$5111,"&lt;="&amp;N$3)-$F4938)))</f>
        <v/>
      </c>
      <c r="O4938" s="54">
        <f>IF(OR($B4938="",O$3&lt;$D4938+Настройки!$B$7),0,MAX(0,$E4938-MAX(0,SUMIFS(Тех_Движение!$G$2:$G$5111,Тех_Движение!$D$2:$D$5111,$C4938,Тех_Движение!$B$2:$B$5111,"&lt;="&amp;O$3)-$F4938)))</f>
        <v/>
      </c>
      <c r="P4938" s="54">
        <f>IF(OR($B4938="",P$3&lt;$D4938+Настройки!$B$7),0,MAX(0,$E4938-MAX(0,SUMIFS(Тех_Движение!$G$2:$G$5111,Тех_Движение!$D$2:$D$5111,$C4938,Тех_Движение!$B$2:$B$5111,"&lt;="&amp;P$3)-$F4938)))</f>
        <v/>
      </c>
      <c r="Q4938" s="54">
        <f>IF(OR($B4938="",Q$3&lt;$D4938+Настройки!$B$7),0,MAX(0,$E4938-MAX(0,SUMIFS(Тех_Движение!$G$2:$G$5111,Тех_Движение!$D$2:$D$5111,$C4938,Тех_Движение!$B$2:$B$5111,"&lt;="&amp;Q$3)-$F4938)))</f>
        <v/>
      </c>
      <c r="R4938" s="54">
        <f>IF($B4938="","",SUM($K4938:$Q4938))</f>
        <v/>
      </c>
      <c r="S4938" s="56">
        <f>IF($B4938="","",VLOOKUP($C4938,Настройки!$A$11:$L$17,9,FALSE))</f>
        <v/>
      </c>
      <c r="T4938" s="56">
        <f>IF($B4938="","",$R4938*$S4938)</f>
        <v/>
      </c>
    </row>
    <row r="4939">
      <c r="A4939" s="20">
        <f>Тех_Движение!$A$4936</f>
        <v/>
      </c>
      <c r="B4939" s="20">
        <f>IF(Тех_Движение!$F$4936&gt;0,Тех_Движение!$I$4936,"")</f>
        <v/>
      </c>
      <c r="C4939" s="20">
        <f>IF($B4939="","",Тех_Движение!$D$4936)</f>
        <v/>
      </c>
      <c r="D4939" s="42">
        <f>IF($B4939="","",Тех_Движение!$B$4936)</f>
        <v/>
      </c>
      <c r="E4939" s="54">
        <f>IF($B4939="","",Тех_Движение!$F$4936)</f>
        <v/>
      </c>
      <c r="F4939" s="54">
        <f>IF($B4939="","",SUMIFS($E$5:$E4938,$C$5:$C4938,$C4939))</f>
        <v/>
      </c>
      <c r="G4939" s="54">
        <f>IF($B4939="","",MAX(0,$E4939-MAX(0,SUMIFS(Тех_Движение!$G$2:$G$5111,Тех_Движение!$D$2:$D$5111,$C4939,Тех_Движение!$B$2:$B$5111,"&lt;="&amp;Настройки!$B$5-1)-$F4939)))</f>
        <v/>
      </c>
      <c r="H4939" s="54">
        <f>IF($B4939="","",IF(AND($D4939&gt;=Настройки!$B$5,$D4939&lt;=Настройки!$B$6),$E4939,0))</f>
        <v/>
      </c>
      <c r="I4939" s="54">
        <f>IF($B4939="","",$G4939+$H4939-$J4939)</f>
        <v/>
      </c>
      <c r="J4939" s="54">
        <f>IF($B4939="","",MAX(0,$E4939-MAX(0,SUMIFS(Тех_Движение!$G$2:$G$5111,Тех_Движение!$D$2:$D$5111,$C4939,Тех_Движение!$B$2:$B$5111,"&lt;="&amp;Настройки!$B$6)-$F4939)))</f>
        <v/>
      </c>
      <c r="K4939" s="54">
        <f>IF(OR($B4939="",K$3&lt;$D4939+Настройки!$B$7),0,MAX(0,$E4939-MAX(0,SUMIFS(Тех_Движение!$G$2:$G$5111,Тех_Движение!$D$2:$D$5111,$C4939,Тех_Движение!$B$2:$B$5111,"&lt;="&amp;K$3)-$F4939)))</f>
        <v/>
      </c>
      <c r="L4939" s="54">
        <f>IF(OR($B4939="",L$3&lt;$D4939+Настройки!$B$7),0,MAX(0,$E4939-MAX(0,SUMIFS(Тех_Движение!$G$2:$G$5111,Тех_Движение!$D$2:$D$5111,$C4939,Тех_Движение!$B$2:$B$5111,"&lt;="&amp;L$3)-$F4939)))</f>
        <v/>
      </c>
      <c r="M4939" s="54">
        <f>IF(OR($B4939="",M$3&lt;$D4939+Настройки!$B$7),0,MAX(0,$E4939-MAX(0,SUMIFS(Тех_Движение!$G$2:$G$5111,Тех_Движение!$D$2:$D$5111,$C4939,Тех_Движение!$B$2:$B$5111,"&lt;="&amp;M$3)-$F4939)))</f>
        <v/>
      </c>
      <c r="N4939" s="54">
        <f>IF(OR($B4939="",N$3&lt;$D4939+Настройки!$B$7),0,MAX(0,$E4939-MAX(0,SUMIFS(Тех_Движение!$G$2:$G$5111,Тех_Движение!$D$2:$D$5111,$C4939,Тех_Движение!$B$2:$B$5111,"&lt;="&amp;N$3)-$F4939)))</f>
        <v/>
      </c>
      <c r="O4939" s="54">
        <f>IF(OR($B4939="",O$3&lt;$D4939+Настройки!$B$7),0,MAX(0,$E4939-MAX(0,SUMIFS(Тех_Движение!$G$2:$G$5111,Тех_Движение!$D$2:$D$5111,$C4939,Тех_Движение!$B$2:$B$5111,"&lt;="&amp;O$3)-$F4939)))</f>
        <v/>
      </c>
      <c r="P4939" s="54">
        <f>IF(OR($B4939="",P$3&lt;$D4939+Настройки!$B$7),0,MAX(0,$E4939-MAX(0,SUMIFS(Тех_Движение!$G$2:$G$5111,Тех_Движение!$D$2:$D$5111,$C4939,Тех_Движение!$B$2:$B$5111,"&lt;="&amp;P$3)-$F4939)))</f>
        <v/>
      </c>
      <c r="Q4939" s="54">
        <f>IF(OR($B4939="",Q$3&lt;$D4939+Настройки!$B$7),0,MAX(0,$E4939-MAX(0,SUMIFS(Тех_Движение!$G$2:$G$5111,Тех_Движение!$D$2:$D$5111,$C4939,Тех_Движение!$B$2:$B$5111,"&lt;="&amp;Q$3)-$F4939)))</f>
        <v/>
      </c>
      <c r="R4939" s="54">
        <f>IF($B4939="","",SUM($K4939:$Q4939))</f>
        <v/>
      </c>
      <c r="S4939" s="56">
        <f>IF($B4939="","",VLOOKUP($C4939,Настройки!$A$11:$L$17,9,FALSE))</f>
        <v/>
      </c>
      <c r="T4939" s="56">
        <f>IF($B4939="","",$R4939*$S4939)</f>
        <v/>
      </c>
    </row>
    <row r="4940">
      <c r="A4940" s="20">
        <f>Тех_Движение!$A$4937</f>
        <v/>
      </c>
      <c r="B4940" s="20">
        <f>IF(Тех_Движение!$F$4937&gt;0,Тех_Движение!$I$4937,"")</f>
        <v/>
      </c>
      <c r="C4940" s="20">
        <f>IF($B4940="","",Тех_Движение!$D$4937)</f>
        <v/>
      </c>
      <c r="D4940" s="42">
        <f>IF($B4940="","",Тех_Движение!$B$4937)</f>
        <v/>
      </c>
      <c r="E4940" s="54">
        <f>IF($B4940="","",Тех_Движение!$F$4937)</f>
        <v/>
      </c>
      <c r="F4940" s="54">
        <f>IF($B4940="","",SUMIFS($E$5:$E4939,$C$5:$C4939,$C4940))</f>
        <v/>
      </c>
      <c r="G4940" s="54">
        <f>IF($B4940="","",MAX(0,$E4940-MAX(0,SUMIFS(Тех_Движение!$G$2:$G$5111,Тех_Движение!$D$2:$D$5111,$C4940,Тех_Движение!$B$2:$B$5111,"&lt;="&amp;Настройки!$B$5-1)-$F4940)))</f>
        <v/>
      </c>
      <c r="H4940" s="54">
        <f>IF($B4940="","",IF(AND($D4940&gt;=Настройки!$B$5,$D4940&lt;=Настройки!$B$6),$E4940,0))</f>
        <v/>
      </c>
      <c r="I4940" s="54">
        <f>IF($B4940="","",$G4940+$H4940-$J4940)</f>
        <v/>
      </c>
      <c r="J4940" s="54">
        <f>IF($B4940="","",MAX(0,$E4940-MAX(0,SUMIFS(Тех_Движение!$G$2:$G$5111,Тех_Движение!$D$2:$D$5111,$C4940,Тех_Движение!$B$2:$B$5111,"&lt;="&amp;Настройки!$B$6)-$F4940)))</f>
        <v/>
      </c>
      <c r="K4940" s="54">
        <f>IF(OR($B4940="",K$3&lt;$D4940+Настройки!$B$7),0,MAX(0,$E4940-MAX(0,SUMIFS(Тех_Движение!$G$2:$G$5111,Тех_Движение!$D$2:$D$5111,$C4940,Тех_Движение!$B$2:$B$5111,"&lt;="&amp;K$3)-$F4940)))</f>
        <v/>
      </c>
      <c r="L4940" s="54">
        <f>IF(OR($B4940="",L$3&lt;$D4940+Настройки!$B$7),0,MAX(0,$E4940-MAX(0,SUMIFS(Тех_Движение!$G$2:$G$5111,Тех_Движение!$D$2:$D$5111,$C4940,Тех_Движение!$B$2:$B$5111,"&lt;="&amp;L$3)-$F4940)))</f>
        <v/>
      </c>
      <c r="M4940" s="54">
        <f>IF(OR($B4940="",M$3&lt;$D4940+Настройки!$B$7),0,MAX(0,$E4940-MAX(0,SUMIFS(Тех_Движение!$G$2:$G$5111,Тех_Движение!$D$2:$D$5111,$C4940,Тех_Движение!$B$2:$B$5111,"&lt;="&amp;M$3)-$F4940)))</f>
        <v/>
      </c>
      <c r="N4940" s="54">
        <f>IF(OR($B4940="",N$3&lt;$D4940+Настройки!$B$7),0,MAX(0,$E4940-MAX(0,SUMIFS(Тех_Движение!$G$2:$G$5111,Тех_Движение!$D$2:$D$5111,$C4940,Тех_Движение!$B$2:$B$5111,"&lt;="&amp;N$3)-$F4940)))</f>
        <v/>
      </c>
      <c r="O4940" s="54">
        <f>IF(OR($B4940="",O$3&lt;$D4940+Настройки!$B$7),0,MAX(0,$E4940-MAX(0,SUMIFS(Тех_Движение!$G$2:$G$5111,Тех_Движение!$D$2:$D$5111,$C4940,Тех_Движение!$B$2:$B$5111,"&lt;="&amp;O$3)-$F4940)))</f>
        <v/>
      </c>
      <c r="P4940" s="54">
        <f>IF(OR($B4940="",P$3&lt;$D4940+Настройки!$B$7),0,MAX(0,$E4940-MAX(0,SUMIFS(Тех_Движение!$G$2:$G$5111,Тех_Движение!$D$2:$D$5111,$C4940,Тех_Движение!$B$2:$B$5111,"&lt;="&amp;P$3)-$F4940)))</f>
        <v/>
      </c>
      <c r="Q4940" s="54">
        <f>IF(OR($B4940="",Q$3&lt;$D4940+Настройки!$B$7),0,MAX(0,$E4940-MAX(0,SUMIFS(Тех_Движение!$G$2:$G$5111,Тех_Движение!$D$2:$D$5111,$C4940,Тех_Движение!$B$2:$B$5111,"&lt;="&amp;Q$3)-$F4940)))</f>
        <v/>
      </c>
      <c r="R4940" s="54">
        <f>IF($B4940="","",SUM($K4940:$Q4940))</f>
        <v/>
      </c>
      <c r="S4940" s="56">
        <f>IF($B4940="","",VLOOKUP($C4940,Настройки!$A$11:$L$17,9,FALSE))</f>
        <v/>
      </c>
      <c r="T4940" s="56">
        <f>IF($B4940="","",$R4940*$S4940)</f>
        <v/>
      </c>
    </row>
    <row r="4941">
      <c r="A4941" s="20">
        <f>Тех_Движение!$A$4938</f>
        <v/>
      </c>
      <c r="B4941" s="20">
        <f>IF(Тех_Движение!$F$4938&gt;0,Тех_Движение!$I$4938,"")</f>
        <v/>
      </c>
      <c r="C4941" s="20">
        <f>IF($B4941="","",Тех_Движение!$D$4938)</f>
        <v/>
      </c>
      <c r="D4941" s="42">
        <f>IF($B4941="","",Тех_Движение!$B$4938)</f>
        <v/>
      </c>
      <c r="E4941" s="54">
        <f>IF($B4941="","",Тех_Движение!$F$4938)</f>
        <v/>
      </c>
      <c r="F4941" s="54">
        <f>IF($B4941="","",SUMIFS($E$5:$E4940,$C$5:$C4940,$C4941))</f>
        <v/>
      </c>
      <c r="G4941" s="54">
        <f>IF($B4941="","",MAX(0,$E4941-MAX(0,SUMIFS(Тех_Движение!$G$2:$G$5111,Тех_Движение!$D$2:$D$5111,$C4941,Тех_Движение!$B$2:$B$5111,"&lt;="&amp;Настройки!$B$5-1)-$F4941)))</f>
        <v/>
      </c>
      <c r="H4941" s="54">
        <f>IF($B4941="","",IF(AND($D4941&gt;=Настройки!$B$5,$D4941&lt;=Настройки!$B$6),$E4941,0))</f>
        <v/>
      </c>
      <c r="I4941" s="54">
        <f>IF($B4941="","",$G4941+$H4941-$J4941)</f>
        <v/>
      </c>
      <c r="J4941" s="54">
        <f>IF($B4941="","",MAX(0,$E4941-MAX(0,SUMIFS(Тех_Движение!$G$2:$G$5111,Тех_Движение!$D$2:$D$5111,$C4941,Тех_Движение!$B$2:$B$5111,"&lt;="&amp;Настройки!$B$6)-$F4941)))</f>
        <v/>
      </c>
      <c r="K4941" s="54">
        <f>IF(OR($B4941="",K$3&lt;$D4941+Настройки!$B$7),0,MAX(0,$E4941-MAX(0,SUMIFS(Тех_Движение!$G$2:$G$5111,Тех_Движение!$D$2:$D$5111,$C4941,Тех_Движение!$B$2:$B$5111,"&lt;="&amp;K$3)-$F4941)))</f>
        <v/>
      </c>
      <c r="L4941" s="54">
        <f>IF(OR($B4941="",L$3&lt;$D4941+Настройки!$B$7),0,MAX(0,$E4941-MAX(0,SUMIFS(Тех_Движение!$G$2:$G$5111,Тех_Движение!$D$2:$D$5111,$C4941,Тех_Движение!$B$2:$B$5111,"&lt;="&amp;L$3)-$F4941)))</f>
        <v/>
      </c>
      <c r="M4941" s="54">
        <f>IF(OR($B4941="",M$3&lt;$D4941+Настройки!$B$7),0,MAX(0,$E4941-MAX(0,SUMIFS(Тех_Движение!$G$2:$G$5111,Тех_Движение!$D$2:$D$5111,$C4941,Тех_Движение!$B$2:$B$5111,"&lt;="&amp;M$3)-$F4941)))</f>
        <v/>
      </c>
      <c r="N4941" s="54">
        <f>IF(OR($B4941="",N$3&lt;$D4941+Настройки!$B$7),0,MAX(0,$E4941-MAX(0,SUMIFS(Тех_Движение!$G$2:$G$5111,Тех_Движение!$D$2:$D$5111,$C4941,Тех_Движение!$B$2:$B$5111,"&lt;="&amp;N$3)-$F4941)))</f>
        <v/>
      </c>
      <c r="O4941" s="54">
        <f>IF(OR($B4941="",O$3&lt;$D4941+Настройки!$B$7),0,MAX(0,$E4941-MAX(0,SUMIFS(Тех_Движение!$G$2:$G$5111,Тех_Движение!$D$2:$D$5111,$C4941,Тех_Движение!$B$2:$B$5111,"&lt;="&amp;O$3)-$F4941)))</f>
        <v/>
      </c>
      <c r="P4941" s="54">
        <f>IF(OR($B4941="",P$3&lt;$D4941+Настройки!$B$7),0,MAX(0,$E4941-MAX(0,SUMIFS(Тех_Движение!$G$2:$G$5111,Тех_Движение!$D$2:$D$5111,$C4941,Тех_Движение!$B$2:$B$5111,"&lt;="&amp;P$3)-$F4941)))</f>
        <v/>
      </c>
      <c r="Q4941" s="54">
        <f>IF(OR($B4941="",Q$3&lt;$D4941+Настройки!$B$7),0,MAX(0,$E4941-MAX(0,SUMIFS(Тех_Движение!$G$2:$G$5111,Тех_Движение!$D$2:$D$5111,$C4941,Тех_Движение!$B$2:$B$5111,"&lt;="&amp;Q$3)-$F4941)))</f>
        <v/>
      </c>
      <c r="R4941" s="54">
        <f>IF($B4941="","",SUM($K4941:$Q4941))</f>
        <v/>
      </c>
      <c r="S4941" s="56">
        <f>IF($B4941="","",VLOOKUP($C4941,Настройки!$A$11:$L$17,9,FALSE))</f>
        <v/>
      </c>
      <c r="T4941" s="56">
        <f>IF($B4941="","",$R4941*$S4941)</f>
        <v/>
      </c>
    </row>
    <row r="4942">
      <c r="A4942" s="20">
        <f>Тех_Движение!$A$4939</f>
        <v/>
      </c>
      <c r="B4942" s="20">
        <f>IF(Тех_Движение!$F$4939&gt;0,Тех_Движение!$I$4939,"")</f>
        <v/>
      </c>
      <c r="C4942" s="20">
        <f>IF($B4942="","",Тех_Движение!$D$4939)</f>
        <v/>
      </c>
      <c r="D4942" s="42">
        <f>IF($B4942="","",Тех_Движение!$B$4939)</f>
        <v/>
      </c>
      <c r="E4942" s="54">
        <f>IF($B4942="","",Тех_Движение!$F$4939)</f>
        <v/>
      </c>
      <c r="F4942" s="54">
        <f>IF($B4942="","",SUMIFS($E$5:$E4941,$C$5:$C4941,$C4942))</f>
        <v/>
      </c>
      <c r="G4942" s="54">
        <f>IF($B4942="","",MAX(0,$E4942-MAX(0,SUMIFS(Тех_Движение!$G$2:$G$5111,Тех_Движение!$D$2:$D$5111,$C4942,Тех_Движение!$B$2:$B$5111,"&lt;="&amp;Настройки!$B$5-1)-$F4942)))</f>
        <v/>
      </c>
      <c r="H4942" s="54">
        <f>IF($B4942="","",IF(AND($D4942&gt;=Настройки!$B$5,$D4942&lt;=Настройки!$B$6),$E4942,0))</f>
        <v/>
      </c>
      <c r="I4942" s="54">
        <f>IF($B4942="","",$G4942+$H4942-$J4942)</f>
        <v/>
      </c>
      <c r="J4942" s="54">
        <f>IF($B4942="","",MAX(0,$E4942-MAX(0,SUMIFS(Тех_Движение!$G$2:$G$5111,Тех_Движение!$D$2:$D$5111,$C4942,Тех_Движение!$B$2:$B$5111,"&lt;="&amp;Настройки!$B$6)-$F4942)))</f>
        <v/>
      </c>
      <c r="K4942" s="54">
        <f>IF(OR($B4942="",K$3&lt;$D4942+Настройки!$B$7),0,MAX(0,$E4942-MAX(0,SUMIFS(Тех_Движение!$G$2:$G$5111,Тех_Движение!$D$2:$D$5111,$C4942,Тех_Движение!$B$2:$B$5111,"&lt;="&amp;K$3)-$F4942)))</f>
        <v/>
      </c>
      <c r="L4942" s="54">
        <f>IF(OR($B4942="",L$3&lt;$D4942+Настройки!$B$7),0,MAX(0,$E4942-MAX(0,SUMIFS(Тех_Движение!$G$2:$G$5111,Тех_Движение!$D$2:$D$5111,$C4942,Тех_Движение!$B$2:$B$5111,"&lt;="&amp;L$3)-$F4942)))</f>
        <v/>
      </c>
      <c r="M4942" s="54">
        <f>IF(OR($B4942="",M$3&lt;$D4942+Настройки!$B$7),0,MAX(0,$E4942-MAX(0,SUMIFS(Тех_Движение!$G$2:$G$5111,Тех_Движение!$D$2:$D$5111,$C4942,Тех_Движение!$B$2:$B$5111,"&lt;="&amp;M$3)-$F4942)))</f>
        <v/>
      </c>
      <c r="N4942" s="54">
        <f>IF(OR($B4942="",N$3&lt;$D4942+Настройки!$B$7),0,MAX(0,$E4942-MAX(0,SUMIFS(Тех_Движение!$G$2:$G$5111,Тех_Движение!$D$2:$D$5111,$C4942,Тех_Движение!$B$2:$B$5111,"&lt;="&amp;N$3)-$F4942)))</f>
        <v/>
      </c>
      <c r="O4942" s="54">
        <f>IF(OR($B4942="",O$3&lt;$D4942+Настройки!$B$7),0,MAX(0,$E4942-MAX(0,SUMIFS(Тех_Движение!$G$2:$G$5111,Тех_Движение!$D$2:$D$5111,$C4942,Тех_Движение!$B$2:$B$5111,"&lt;="&amp;O$3)-$F4942)))</f>
        <v/>
      </c>
      <c r="P4942" s="54">
        <f>IF(OR($B4942="",P$3&lt;$D4942+Настройки!$B$7),0,MAX(0,$E4942-MAX(0,SUMIFS(Тех_Движение!$G$2:$G$5111,Тех_Движение!$D$2:$D$5111,$C4942,Тех_Движение!$B$2:$B$5111,"&lt;="&amp;P$3)-$F4942)))</f>
        <v/>
      </c>
      <c r="Q4942" s="54">
        <f>IF(OR($B4942="",Q$3&lt;$D4942+Настройки!$B$7),0,MAX(0,$E4942-MAX(0,SUMIFS(Тех_Движение!$G$2:$G$5111,Тех_Движение!$D$2:$D$5111,$C4942,Тех_Движение!$B$2:$B$5111,"&lt;="&amp;Q$3)-$F4942)))</f>
        <v/>
      </c>
      <c r="R4942" s="54">
        <f>IF($B4942="","",SUM($K4942:$Q4942))</f>
        <v/>
      </c>
      <c r="S4942" s="56">
        <f>IF($B4942="","",VLOOKUP($C4942,Настройки!$A$11:$L$17,9,FALSE))</f>
        <v/>
      </c>
      <c r="T4942" s="56">
        <f>IF($B4942="","",$R4942*$S4942)</f>
        <v/>
      </c>
    </row>
    <row r="4943">
      <c r="A4943" s="20">
        <f>Тех_Движение!$A$4940</f>
        <v/>
      </c>
      <c r="B4943" s="20">
        <f>IF(Тех_Движение!$F$4940&gt;0,Тех_Движение!$I$4940,"")</f>
        <v/>
      </c>
      <c r="C4943" s="20">
        <f>IF($B4943="","",Тех_Движение!$D$4940)</f>
        <v/>
      </c>
      <c r="D4943" s="42">
        <f>IF($B4943="","",Тех_Движение!$B$4940)</f>
        <v/>
      </c>
      <c r="E4943" s="54">
        <f>IF($B4943="","",Тех_Движение!$F$4940)</f>
        <v/>
      </c>
      <c r="F4943" s="54">
        <f>IF($B4943="","",SUMIFS($E$5:$E4942,$C$5:$C4942,$C4943))</f>
        <v/>
      </c>
      <c r="G4943" s="54">
        <f>IF($B4943="","",MAX(0,$E4943-MAX(0,SUMIFS(Тех_Движение!$G$2:$G$5111,Тех_Движение!$D$2:$D$5111,$C4943,Тех_Движение!$B$2:$B$5111,"&lt;="&amp;Настройки!$B$5-1)-$F4943)))</f>
        <v/>
      </c>
      <c r="H4943" s="54">
        <f>IF($B4943="","",IF(AND($D4943&gt;=Настройки!$B$5,$D4943&lt;=Настройки!$B$6),$E4943,0))</f>
        <v/>
      </c>
      <c r="I4943" s="54">
        <f>IF($B4943="","",$G4943+$H4943-$J4943)</f>
        <v/>
      </c>
      <c r="J4943" s="54">
        <f>IF($B4943="","",MAX(0,$E4943-MAX(0,SUMIFS(Тех_Движение!$G$2:$G$5111,Тех_Движение!$D$2:$D$5111,$C4943,Тех_Движение!$B$2:$B$5111,"&lt;="&amp;Настройки!$B$6)-$F4943)))</f>
        <v/>
      </c>
      <c r="K4943" s="54">
        <f>IF(OR($B4943="",K$3&lt;$D4943+Настройки!$B$7),0,MAX(0,$E4943-MAX(0,SUMIFS(Тех_Движение!$G$2:$G$5111,Тех_Движение!$D$2:$D$5111,$C4943,Тех_Движение!$B$2:$B$5111,"&lt;="&amp;K$3)-$F4943)))</f>
        <v/>
      </c>
      <c r="L4943" s="54">
        <f>IF(OR($B4943="",L$3&lt;$D4943+Настройки!$B$7),0,MAX(0,$E4943-MAX(0,SUMIFS(Тех_Движение!$G$2:$G$5111,Тех_Движение!$D$2:$D$5111,$C4943,Тех_Движение!$B$2:$B$5111,"&lt;="&amp;L$3)-$F4943)))</f>
        <v/>
      </c>
      <c r="M4943" s="54">
        <f>IF(OR($B4943="",M$3&lt;$D4943+Настройки!$B$7),0,MAX(0,$E4943-MAX(0,SUMIFS(Тех_Движение!$G$2:$G$5111,Тех_Движение!$D$2:$D$5111,$C4943,Тех_Движение!$B$2:$B$5111,"&lt;="&amp;M$3)-$F4943)))</f>
        <v/>
      </c>
      <c r="N4943" s="54">
        <f>IF(OR($B4943="",N$3&lt;$D4943+Настройки!$B$7),0,MAX(0,$E4943-MAX(0,SUMIFS(Тех_Движение!$G$2:$G$5111,Тех_Движение!$D$2:$D$5111,$C4943,Тех_Движение!$B$2:$B$5111,"&lt;="&amp;N$3)-$F4943)))</f>
        <v/>
      </c>
      <c r="O4943" s="54">
        <f>IF(OR($B4943="",O$3&lt;$D4943+Настройки!$B$7),0,MAX(0,$E4943-MAX(0,SUMIFS(Тех_Движение!$G$2:$G$5111,Тех_Движение!$D$2:$D$5111,$C4943,Тех_Движение!$B$2:$B$5111,"&lt;="&amp;O$3)-$F4943)))</f>
        <v/>
      </c>
      <c r="P4943" s="54">
        <f>IF(OR($B4943="",P$3&lt;$D4943+Настройки!$B$7),0,MAX(0,$E4943-MAX(0,SUMIFS(Тех_Движение!$G$2:$G$5111,Тех_Движение!$D$2:$D$5111,$C4943,Тех_Движение!$B$2:$B$5111,"&lt;="&amp;P$3)-$F4943)))</f>
        <v/>
      </c>
      <c r="Q4943" s="54">
        <f>IF(OR($B4943="",Q$3&lt;$D4943+Настройки!$B$7),0,MAX(0,$E4943-MAX(0,SUMIFS(Тех_Движение!$G$2:$G$5111,Тех_Движение!$D$2:$D$5111,$C4943,Тех_Движение!$B$2:$B$5111,"&lt;="&amp;Q$3)-$F4943)))</f>
        <v/>
      </c>
      <c r="R4943" s="54">
        <f>IF($B4943="","",SUM($K4943:$Q4943))</f>
        <v/>
      </c>
      <c r="S4943" s="56">
        <f>IF($B4943="","",VLOOKUP($C4943,Настройки!$A$11:$L$17,9,FALSE))</f>
        <v/>
      </c>
      <c r="T4943" s="56">
        <f>IF($B4943="","",$R4943*$S4943)</f>
        <v/>
      </c>
    </row>
    <row r="4944">
      <c r="A4944" s="20">
        <f>Тех_Движение!$A$4941</f>
        <v/>
      </c>
      <c r="B4944" s="20">
        <f>IF(Тех_Движение!$F$4941&gt;0,Тех_Движение!$I$4941,"")</f>
        <v/>
      </c>
      <c r="C4944" s="20">
        <f>IF($B4944="","",Тех_Движение!$D$4941)</f>
        <v/>
      </c>
      <c r="D4944" s="42">
        <f>IF($B4944="","",Тех_Движение!$B$4941)</f>
        <v/>
      </c>
      <c r="E4944" s="54">
        <f>IF($B4944="","",Тех_Движение!$F$4941)</f>
        <v/>
      </c>
      <c r="F4944" s="54">
        <f>IF($B4944="","",SUMIFS($E$5:$E4943,$C$5:$C4943,$C4944))</f>
        <v/>
      </c>
      <c r="G4944" s="54">
        <f>IF($B4944="","",MAX(0,$E4944-MAX(0,SUMIFS(Тех_Движение!$G$2:$G$5111,Тех_Движение!$D$2:$D$5111,$C4944,Тех_Движение!$B$2:$B$5111,"&lt;="&amp;Настройки!$B$5-1)-$F4944)))</f>
        <v/>
      </c>
      <c r="H4944" s="54">
        <f>IF($B4944="","",IF(AND($D4944&gt;=Настройки!$B$5,$D4944&lt;=Настройки!$B$6),$E4944,0))</f>
        <v/>
      </c>
      <c r="I4944" s="54">
        <f>IF($B4944="","",$G4944+$H4944-$J4944)</f>
        <v/>
      </c>
      <c r="J4944" s="54">
        <f>IF($B4944="","",MAX(0,$E4944-MAX(0,SUMIFS(Тех_Движение!$G$2:$G$5111,Тех_Движение!$D$2:$D$5111,$C4944,Тех_Движение!$B$2:$B$5111,"&lt;="&amp;Настройки!$B$6)-$F4944)))</f>
        <v/>
      </c>
      <c r="K4944" s="54">
        <f>IF(OR($B4944="",K$3&lt;$D4944+Настройки!$B$7),0,MAX(0,$E4944-MAX(0,SUMIFS(Тех_Движение!$G$2:$G$5111,Тех_Движение!$D$2:$D$5111,$C4944,Тех_Движение!$B$2:$B$5111,"&lt;="&amp;K$3)-$F4944)))</f>
        <v/>
      </c>
      <c r="L4944" s="54">
        <f>IF(OR($B4944="",L$3&lt;$D4944+Настройки!$B$7),0,MAX(0,$E4944-MAX(0,SUMIFS(Тех_Движение!$G$2:$G$5111,Тех_Движение!$D$2:$D$5111,$C4944,Тех_Движение!$B$2:$B$5111,"&lt;="&amp;L$3)-$F4944)))</f>
        <v/>
      </c>
      <c r="M4944" s="54">
        <f>IF(OR($B4944="",M$3&lt;$D4944+Настройки!$B$7),0,MAX(0,$E4944-MAX(0,SUMIFS(Тех_Движение!$G$2:$G$5111,Тех_Движение!$D$2:$D$5111,$C4944,Тех_Движение!$B$2:$B$5111,"&lt;="&amp;M$3)-$F4944)))</f>
        <v/>
      </c>
      <c r="N4944" s="54">
        <f>IF(OR($B4944="",N$3&lt;$D4944+Настройки!$B$7),0,MAX(0,$E4944-MAX(0,SUMIFS(Тех_Движение!$G$2:$G$5111,Тех_Движение!$D$2:$D$5111,$C4944,Тех_Движение!$B$2:$B$5111,"&lt;="&amp;N$3)-$F4944)))</f>
        <v/>
      </c>
      <c r="O4944" s="54">
        <f>IF(OR($B4944="",O$3&lt;$D4944+Настройки!$B$7),0,MAX(0,$E4944-MAX(0,SUMIFS(Тех_Движение!$G$2:$G$5111,Тех_Движение!$D$2:$D$5111,$C4944,Тех_Движение!$B$2:$B$5111,"&lt;="&amp;O$3)-$F4944)))</f>
        <v/>
      </c>
      <c r="P4944" s="54">
        <f>IF(OR($B4944="",P$3&lt;$D4944+Настройки!$B$7),0,MAX(0,$E4944-MAX(0,SUMIFS(Тех_Движение!$G$2:$G$5111,Тех_Движение!$D$2:$D$5111,$C4944,Тех_Движение!$B$2:$B$5111,"&lt;="&amp;P$3)-$F4944)))</f>
        <v/>
      </c>
      <c r="Q4944" s="54">
        <f>IF(OR($B4944="",Q$3&lt;$D4944+Настройки!$B$7),0,MAX(0,$E4944-MAX(0,SUMIFS(Тех_Движение!$G$2:$G$5111,Тех_Движение!$D$2:$D$5111,$C4944,Тех_Движение!$B$2:$B$5111,"&lt;="&amp;Q$3)-$F4944)))</f>
        <v/>
      </c>
      <c r="R4944" s="54">
        <f>IF($B4944="","",SUM($K4944:$Q4944))</f>
        <v/>
      </c>
      <c r="S4944" s="56">
        <f>IF($B4944="","",VLOOKUP($C4944,Настройки!$A$11:$L$17,9,FALSE))</f>
        <v/>
      </c>
      <c r="T4944" s="56">
        <f>IF($B4944="","",$R4944*$S4944)</f>
        <v/>
      </c>
    </row>
    <row r="4945">
      <c r="A4945" s="20">
        <f>Тех_Движение!$A$4942</f>
        <v/>
      </c>
      <c r="B4945" s="20">
        <f>IF(Тех_Движение!$F$4942&gt;0,Тех_Движение!$I$4942,"")</f>
        <v/>
      </c>
      <c r="C4945" s="20">
        <f>IF($B4945="","",Тех_Движение!$D$4942)</f>
        <v/>
      </c>
      <c r="D4945" s="42">
        <f>IF($B4945="","",Тех_Движение!$B$4942)</f>
        <v/>
      </c>
      <c r="E4945" s="54">
        <f>IF($B4945="","",Тех_Движение!$F$4942)</f>
        <v/>
      </c>
      <c r="F4945" s="54">
        <f>IF($B4945="","",SUMIFS($E$5:$E4944,$C$5:$C4944,$C4945))</f>
        <v/>
      </c>
      <c r="G4945" s="54">
        <f>IF($B4945="","",MAX(0,$E4945-MAX(0,SUMIFS(Тех_Движение!$G$2:$G$5111,Тех_Движение!$D$2:$D$5111,$C4945,Тех_Движение!$B$2:$B$5111,"&lt;="&amp;Настройки!$B$5-1)-$F4945)))</f>
        <v/>
      </c>
      <c r="H4945" s="54">
        <f>IF($B4945="","",IF(AND($D4945&gt;=Настройки!$B$5,$D4945&lt;=Настройки!$B$6),$E4945,0))</f>
        <v/>
      </c>
      <c r="I4945" s="54">
        <f>IF($B4945="","",$G4945+$H4945-$J4945)</f>
        <v/>
      </c>
      <c r="J4945" s="54">
        <f>IF($B4945="","",MAX(0,$E4945-MAX(0,SUMIFS(Тех_Движение!$G$2:$G$5111,Тех_Движение!$D$2:$D$5111,$C4945,Тех_Движение!$B$2:$B$5111,"&lt;="&amp;Настройки!$B$6)-$F4945)))</f>
        <v/>
      </c>
      <c r="K4945" s="54">
        <f>IF(OR($B4945="",K$3&lt;$D4945+Настройки!$B$7),0,MAX(0,$E4945-MAX(0,SUMIFS(Тех_Движение!$G$2:$G$5111,Тех_Движение!$D$2:$D$5111,$C4945,Тех_Движение!$B$2:$B$5111,"&lt;="&amp;K$3)-$F4945)))</f>
        <v/>
      </c>
      <c r="L4945" s="54">
        <f>IF(OR($B4945="",L$3&lt;$D4945+Настройки!$B$7),0,MAX(0,$E4945-MAX(0,SUMIFS(Тех_Движение!$G$2:$G$5111,Тех_Движение!$D$2:$D$5111,$C4945,Тех_Движение!$B$2:$B$5111,"&lt;="&amp;L$3)-$F4945)))</f>
        <v/>
      </c>
      <c r="M4945" s="54">
        <f>IF(OR($B4945="",M$3&lt;$D4945+Настройки!$B$7),0,MAX(0,$E4945-MAX(0,SUMIFS(Тех_Движение!$G$2:$G$5111,Тех_Движение!$D$2:$D$5111,$C4945,Тех_Движение!$B$2:$B$5111,"&lt;="&amp;M$3)-$F4945)))</f>
        <v/>
      </c>
      <c r="N4945" s="54">
        <f>IF(OR($B4945="",N$3&lt;$D4945+Настройки!$B$7),0,MAX(0,$E4945-MAX(0,SUMIFS(Тех_Движение!$G$2:$G$5111,Тех_Движение!$D$2:$D$5111,$C4945,Тех_Движение!$B$2:$B$5111,"&lt;="&amp;N$3)-$F4945)))</f>
        <v/>
      </c>
      <c r="O4945" s="54">
        <f>IF(OR($B4945="",O$3&lt;$D4945+Настройки!$B$7),0,MAX(0,$E4945-MAX(0,SUMIFS(Тех_Движение!$G$2:$G$5111,Тех_Движение!$D$2:$D$5111,$C4945,Тех_Движение!$B$2:$B$5111,"&lt;="&amp;O$3)-$F4945)))</f>
        <v/>
      </c>
      <c r="P4945" s="54">
        <f>IF(OR($B4945="",P$3&lt;$D4945+Настройки!$B$7),0,MAX(0,$E4945-MAX(0,SUMIFS(Тех_Движение!$G$2:$G$5111,Тех_Движение!$D$2:$D$5111,$C4945,Тех_Движение!$B$2:$B$5111,"&lt;="&amp;P$3)-$F4945)))</f>
        <v/>
      </c>
      <c r="Q4945" s="54">
        <f>IF(OR($B4945="",Q$3&lt;$D4945+Настройки!$B$7),0,MAX(0,$E4945-MAX(0,SUMIFS(Тех_Движение!$G$2:$G$5111,Тех_Движение!$D$2:$D$5111,$C4945,Тех_Движение!$B$2:$B$5111,"&lt;="&amp;Q$3)-$F4945)))</f>
        <v/>
      </c>
      <c r="R4945" s="54">
        <f>IF($B4945="","",SUM($K4945:$Q4945))</f>
        <v/>
      </c>
      <c r="S4945" s="56">
        <f>IF($B4945="","",VLOOKUP($C4945,Настройки!$A$11:$L$17,9,FALSE))</f>
        <v/>
      </c>
      <c r="T4945" s="56">
        <f>IF($B4945="","",$R4945*$S4945)</f>
        <v/>
      </c>
    </row>
    <row r="4946">
      <c r="A4946" s="20">
        <f>Тех_Движение!$A$4943</f>
        <v/>
      </c>
      <c r="B4946" s="20">
        <f>IF(Тех_Движение!$F$4943&gt;0,Тех_Движение!$I$4943,"")</f>
        <v/>
      </c>
      <c r="C4946" s="20">
        <f>IF($B4946="","",Тех_Движение!$D$4943)</f>
        <v/>
      </c>
      <c r="D4946" s="42">
        <f>IF($B4946="","",Тех_Движение!$B$4943)</f>
        <v/>
      </c>
      <c r="E4946" s="54">
        <f>IF($B4946="","",Тех_Движение!$F$4943)</f>
        <v/>
      </c>
      <c r="F4946" s="54">
        <f>IF($B4946="","",SUMIFS($E$5:$E4945,$C$5:$C4945,$C4946))</f>
        <v/>
      </c>
      <c r="G4946" s="54">
        <f>IF($B4946="","",MAX(0,$E4946-MAX(0,SUMIFS(Тех_Движение!$G$2:$G$5111,Тех_Движение!$D$2:$D$5111,$C4946,Тех_Движение!$B$2:$B$5111,"&lt;="&amp;Настройки!$B$5-1)-$F4946)))</f>
        <v/>
      </c>
      <c r="H4946" s="54">
        <f>IF($B4946="","",IF(AND($D4946&gt;=Настройки!$B$5,$D4946&lt;=Настройки!$B$6),$E4946,0))</f>
        <v/>
      </c>
      <c r="I4946" s="54">
        <f>IF($B4946="","",$G4946+$H4946-$J4946)</f>
        <v/>
      </c>
      <c r="J4946" s="54">
        <f>IF($B4946="","",MAX(0,$E4946-MAX(0,SUMIFS(Тех_Движение!$G$2:$G$5111,Тех_Движение!$D$2:$D$5111,$C4946,Тех_Движение!$B$2:$B$5111,"&lt;="&amp;Настройки!$B$6)-$F4946)))</f>
        <v/>
      </c>
      <c r="K4946" s="54">
        <f>IF(OR($B4946="",K$3&lt;$D4946+Настройки!$B$7),0,MAX(0,$E4946-MAX(0,SUMIFS(Тех_Движение!$G$2:$G$5111,Тех_Движение!$D$2:$D$5111,$C4946,Тех_Движение!$B$2:$B$5111,"&lt;="&amp;K$3)-$F4946)))</f>
        <v/>
      </c>
      <c r="L4946" s="54">
        <f>IF(OR($B4946="",L$3&lt;$D4946+Настройки!$B$7),0,MAX(0,$E4946-MAX(0,SUMIFS(Тех_Движение!$G$2:$G$5111,Тех_Движение!$D$2:$D$5111,$C4946,Тех_Движение!$B$2:$B$5111,"&lt;="&amp;L$3)-$F4946)))</f>
        <v/>
      </c>
      <c r="M4946" s="54">
        <f>IF(OR($B4946="",M$3&lt;$D4946+Настройки!$B$7),0,MAX(0,$E4946-MAX(0,SUMIFS(Тех_Движение!$G$2:$G$5111,Тех_Движение!$D$2:$D$5111,$C4946,Тех_Движение!$B$2:$B$5111,"&lt;="&amp;M$3)-$F4946)))</f>
        <v/>
      </c>
      <c r="N4946" s="54">
        <f>IF(OR($B4946="",N$3&lt;$D4946+Настройки!$B$7),0,MAX(0,$E4946-MAX(0,SUMIFS(Тех_Движение!$G$2:$G$5111,Тех_Движение!$D$2:$D$5111,$C4946,Тех_Движение!$B$2:$B$5111,"&lt;="&amp;N$3)-$F4946)))</f>
        <v/>
      </c>
      <c r="O4946" s="54">
        <f>IF(OR($B4946="",O$3&lt;$D4946+Настройки!$B$7),0,MAX(0,$E4946-MAX(0,SUMIFS(Тех_Движение!$G$2:$G$5111,Тех_Движение!$D$2:$D$5111,$C4946,Тех_Движение!$B$2:$B$5111,"&lt;="&amp;O$3)-$F4946)))</f>
        <v/>
      </c>
      <c r="P4946" s="54">
        <f>IF(OR($B4946="",P$3&lt;$D4946+Настройки!$B$7),0,MAX(0,$E4946-MAX(0,SUMIFS(Тех_Движение!$G$2:$G$5111,Тех_Движение!$D$2:$D$5111,$C4946,Тех_Движение!$B$2:$B$5111,"&lt;="&amp;P$3)-$F4946)))</f>
        <v/>
      </c>
      <c r="Q4946" s="54">
        <f>IF(OR($B4946="",Q$3&lt;$D4946+Настройки!$B$7),0,MAX(0,$E4946-MAX(0,SUMIFS(Тех_Движение!$G$2:$G$5111,Тех_Движение!$D$2:$D$5111,$C4946,Тех_Движение!$B$2:$B$5111,"&lt;="&amp;Q$3)-$F4946)))</f>
        <v/>
      </c>
      <c r="R4946" s="54">
        <f>IF($B4946="","",SUM($K4946:$Q4946))</f>
        <v/>
      </c>
      <c r="S4946" s="56">
        <f>IF($B4946="","",VLOOKUP($C4946,Настройки!$A$11:$L$17,9,FALSE))</f>
        <v/>
      </c>
      <c r="T4946" s="56">
        <f>IF($B4946="","",$R4946*$S4946)</f>
        <v/>
      </c>
    </row>
    <row r="4947">
      <c r="A4947" s="20">
        <f>Тех_Движение!$A$4944</f>
        <v/>
      </c>
      <c r="B4947" s="20">
        <f>IF(Тех_Движение!$F$4944&gt;0,Тех_Движение!$I$4944,"")</f>
        <v/>
      </c>
      <c r="C4947" s="20">
        <f>IF($B4947="","",Тех_Движение!$D$4944)</f>
        <v/>
      </c>
      <c r="D4947" s="42">
        <f>IF($B4947="","",Тех_Движение!$B$4944)</f>
        <v/>
      </c>
      <c r="E4947" s="54">
        <f>IF($B4947="","",Тех_Движение!$F$4944)</f>
        <v/>
      </c>
      <c r="F4947" s="54">
        <f>IF($B4947="","",SUMIFS($E$5:$E4946,$C$5:$C4946,$C4947))</f>
        <v/>
      </c>
      <c r="G4947" s="54">
        <f>IF($B4947="","",MAX(0,$E4947-MAX(0,SUMIFS(Тех_Движение!$G$2:$G$5111,Тех_Движение!$D$2:$D$5111,$C4947,Тех_Движение!$B$2:$B$5111,"&lt;="&amp;Настройки!$B$5-1)-$F4947)))</f>
        <v/>
      </c>
      <c r="H4947" s="54">
        <f>IF($B4947="","",IF(AND($D4947&gt;=Настройки!$B$5,$D4947&lt;=Настройки!$B$6),$E4947,0))</f>
        <v/>
      </c>
      <c r="I4947" s="54">
        <f>IF($B4947="","",$G4947+$H4947-$J4947)</f>
        <v/>
      </c>
      <c r="J4947" s="54">
        <f>IF($B4947="","",MAX(0,$E4947-MAX(0,SUMIFS(Тех_Движение!$G$2:$G$5111,Тех_Движение!$D$2:$D$5111,$C4947,Тех_Движение!$B$2:$B$5111,"&lt;="&amp;Настройки!$B$6)-$F4947)))</f>
        <v/>
      </c>
      <c r="K4947" s="54">
        <f>IF(OR($B4947="",K$3&lt;$D4947+Настройки!$B$7),0,MAX(0,$E4947-MAX(0,SUMIFS(Тех_Движение!$G$2:$G$5111,Тех_Движение!$D$2:$D$5111,$C4947,Тех_Движение!$B$2:$B$5111,"&lt;="&amp;K$3)-$F4947)))</f>
        <v/>
      </c>
      <c r="L4947" s="54">
        <f>IF(OR($B4947="",L$3&lt;$D4947+Настройки!$B$7),0,MAX(0,$E4947-MAX(0,SUMIFS(Тех_Движение!$G$2:$G$5111,Тех_Движение!$D$2:$D$5111,$C4947,Тех_Движение!$B$2:$B$5111,"&lt;="&amp;L$3)-$F4947)))</f>
        <v/>
      </c>
      <c r="M4947" s="54">
        <f>IF(OR($B4947="",M$3&lt;$D4947+Настройки!$B$7),0,MAX(0,$E4947-MAX(0,SUMIFS(Тех_Движение!$G$2:$G$5111,Тех_Движение!$D$2:$D$5111,$C4947,Тех_Движение!$B$2:$B$5111,"&lt;="&amp;M$3)-$F4947)))</f>
        <v/>
      </c>
      <c r="N4947" s="54">
        <f>IF(OR($B4947="",N$3&lt;$D4947+Настройки!$B$7),0,MAX(0,$E4947-MAX(0,SUMIFS(Тех_Движение!$G$2:$G$5111,Тех_Движение!$D$2:$D$5111,$C4947,Тех_Движение!$B$2:$B$5111,"&lt;="&amp;N$3)-$F4947)))</f>
        <v/>
      </c>
      <c r="O4947" s="54">
        <f>IF(OR($B4947="",O$3&lt;$D4947+Настройки!$B$7),0,MAX(0,$E4947-MAX(0,SUMIFS(Тех_Движение!$G$2:$G$5111,Тех_Движение!$D$2:$D$5111,$C4947,Тех_Движение!$B$2:$B$5111,"&lt;="&amp;O$3)-$F4947)))</f>
        <v/>
      </c>
      <c r="P4947" s="54">
        <f>IF(OR($B4947="",P$3&lt;$D4947+Настройки!$B$7),0,MAX(0,$E4947-MAX(0,SUMIFS(Тех_Движение!$G$2:$G$5111,Тех_Движение!$D$2:$D$5111,$C4947,Тех_Движение!$B$2:$B$5111,"&lt;="&amp;P$3)-$F4947)))</f>
        <v/>
      </c>
      <c r="Q4947" s="54">
        <f>IF(OR($B4947="",Q$3&lt;$D4947+Настройки!$B$7),0,MAX(0,$E4947-MAX(0,SUMIFS(Тех_Движение!$G$2:$G$5111,Тех_Движение!$D$2:$D$5111,$C4947,Тех_Движение!$B$2:$B$5111,"&lt;="&amp;Q$3)-$F4947)))</f>
        <v/>
      </c>
      <c r="R4947" s="54">
        <f>IF($B4947="","",SUM($K4947:$Q4947))</f>
        <v/>
      </c>
      <c r="S4947" s="56">
        <f>IF($B4947="","",VLOOKUP($C4947,Настройки!$A$11:$L$17,9,FALSE))</f>
        <v/>
      </c>
      <c r="T4947" s="56">
        <f>IF($B4947="","",$R4947*$S4947)</f>
        <v/>
      </c>
    </row>
    <row r="4948">
      <c r="A4948" s="20">
        <f>Тех_Движение!$A$4945</f>
        <v/>
      </c>
      <c r="B4948" s="20">
        <f>IF(Тех_Движение!$F$4945&gt;0,Тех_Движение!$I$4945,"")</f>
        <v/>
      </c>
      <c r="C4948" s="20">
        <f>IF($B4948="","",Тех_Движение!$D$4945)</f>
        <v/>
      </c>
      <c r="D4948" s="42">
        <f>IF($B4948="","",Тех_Движение!$B$4945)</f>
        <v/>
      </c>
      <c r="E4948" s="54">
        <f>IF($B4948="","",Тех_Движение!$F$4945)</f>
        <v/>
      </c>
      <c r="F4948" s="54">
        <f>IF($B4948="","",SUMIFS($E$5:$E4947,$C$5:$C4947,$C4948))</f>
        <v/>
      </c>
      <c r="G4948" s="54">
        <f>IF($B4948="","",MAX(0,$E4948-MAX(0,SUMIFS(Тех_Движение!$G$2:$G$5111,Тех_Движение!$D$2:$D$5111,$C4948,Тех_Движение!$B$2:$B$5111,"&lt;="&amp;Настройки!$B$5-1)-$F4948)))</f>
        <v/>
      </c>
      <c r="H4948" s="54">
        <f>IF($B4948="","",IF(AND($D4948&gt;=Настройки!$B$5,$D4948&lt;=Настройки!$B$6),$E4948,0))</f>
        <v/>
      </c>
      <c r="I4948" s="54">
        <f>IF($B4948="","",$G4948+$H4948-$J4948)</f>
        <v/>
      </c>
      <c r="J4948" s="54">
        <f>IF($B4948="","",MAX(0,$E4948-MAX(0,SUMIFS(Тех_Движение!$G$2:$G$5111,Тех_Движение!$D$2:$D$5111,$C4948,Тех_Движение!$B$2:$B$5111,"&lt;="&amp;Настройки!$B$6)-$F4948)))</f>
        <v/>
      </c>
      <c r="K4948" s="54">
        <f>IF(OR($B4948="",K$3&lt;$D4948+Настройки!$B$7),0,MAX(0,$E4948-MAX(0,SUMIFS(Тех_Движение!$G$2:$G$5111,Тех_Движение!$D$2:$D$5111,$C4948,Тех_Движение!$B$2:$B$5111,"&lt;="&amp;K$3)-$F4948)))</f>
        <v/>
      </c>
      <c r="L4948" s="54">
        <f>IF(OR($B4948="",L$3&lt;$D4948+Настройки!$B$7),0,MAX(0,$E4948-MAX(0,SUMIFS(Тех_Движение!$G$2:$G$5111,Тех_Движение!$D$2:$D$5111,$C4948,Тех_Движение!$B$2:$B$5111,"&lt;="&amp;L$3)-$F4948)))</f>
        <v/>
      </c>
      <c r="M4948" s="54">
        <f>IF(OR($B4948="",M$3&lt;$D4948+Настройки!$B$7),0,MAX(0,$E4948-MAX(0,SUMIFS(Тех_Движение!$G$2:$G$5111,Тех_Движение!$D$2:$D$5111,$C4948,Тех_Движение!$B$2:$B$5111,"&lt;="&amp;M$3)-$F4948)))</f>
        <v/>
      </c>
      <c r="N4948" s="54">
        <f>IF(OR($B4948="",N$3&lt;$D4948+Настройки!$B$7),0,MAX(0,$E4948-MAX(0,SUMIFS(Тех_Движение!$G$2:$G$5111,Тех_Движение!$D$2:$D$5111,$C4948,Тех_Движение!$B$2:$B$5111,"&lt;="&amp;N$3)-$F4948)))</f>
        <v/>
      </c>
      <c r="O4948" s="54">
        <f>IF(OR($B4948="",O$3&lt;$D4948+Настройки!$B$7),0,MAX(0,$E4948-MAX(0,SUMIFS(Тех_Движение!$G$2:$G$5111,Тех_Движение!$D$2:$D$5111,$C4948,Тех_Движение!$B$2:$B$5111,"&lt;="&amp;O$3)-$F4948)))</f>
        <v/>
      </c>
      <c r="P4948" s="54">
        <f>IF(OR($B4948="",P$3&lt;$D4948+Настройки!$B$7),0,MAX(0,$E4948-MAX(0,SUMIFS(Тех_Движение!$G$2:$G$5111,Тех_Движение!$D$2:$D$5111,$C4948,Тех_Движение!$B$2:$B$5111,"&lt;="&amp;P$3)-$F4948)))</f>
        <v/>
      </c>
      <c r="Q4948" s="54">
        <f>IF(OR($B4948="",Q$3&lt;$D4948+Настройки!$B$7),0,MAX(0,$E4948-MAX(0,SUMIFS(Тех_Движение!$G$2:$G$5111,Тех_Движение!$D$2:$D$5111,$C4948,Тех_Движение!$B$2:$B$5111,"&lt;="&amp;Q$3)-$F4948)))</f>
        <v/>
      </c>
      <c r="R4948" s="54">
        <f>IF($B4948="","",SUM($K4948:$Q4948))</f>
        <v/>
      </c>
      <c r="S4948" s="56">
        <f>IF($B4948="","",VLOOKUP($C4948,Настройки!$A$11:$L$17,9,FALSE))</f>
        <v/>
      </c>
      <c r="T4948" s="56">
        <f>IF($B4948="","",$R4948*$S4948)</f>
        <v/>
      </c>
    </row>
    <row r="4949">
      <c r="A4949" s="20">
        <f>Тех_Движение!$A$4946</f>
        <v/>
      </c>
      <c r="B4949" s="20">
        <f>IF(Тех_Движение!$F$4946&gt;0,Тех_Движение!$I$4946,"")</f>
        <v/>
      </c>
      <c r="C4949" s="20">
        <f>IF($B4949="","",Тех_Движение!$D$4946)</f>
        <v/>
      </c>
      <c r="D4949" s="42">
        <f>IF($B4949="","",Тех_Движение!$B$4946)</f>
        <v/>
      </c>
      <c r="E4949" s="54">
        <f>IF($B4949="","",Тех_Движение!$F$4946)</f>
        <v/>
      </c>
      <c r="F4949" s="54">
        <f>IF($B4949="","",SUMIFS($E$5:$E4948,$C$5:$C4948,$C4949))</f>
        <v/>
      </c>
      <c r="G4949" s="54">
        <f>IF($B4949="","",MAX(0,$E4949-MAX(0,SUMIFS(Тех_Движение!$G$2:$G$5111,Тех_Движение!$D$2:$D$5111,$C4949,Тех_Движение!$B$2:$B$5111,"&lt;="&amp;Настройки!$B$5-1)-$F4949)))</f>
        <v/>
      </c>
      <c r="H4949" s="54">
        <f>IF($B4949="","",IF(AND($D4949&gt;=Настройки!$B$5,$D4949&lt;=Настройки!$B$6),$E4949,0))</f>
        <v/>
      </c>
      <c r="I4949" s="54">
        <f>IF($B4949="","",$G4949+$H4949-$J4949)</f>
        <v/>
      </c>
      <c r="J4949" s="54">
        <f>IF($B4949="","",MAX(0,$E4949-MAX(0,SUMIFS(Тех_Движение!$G$2:$G$5111,Тех_Движение!$D$2:$D$5111,$C4949,Тех_Движение!$B$2:$B$5111,"&lt;="&amp;Настройки!$B$6)-$F4949)))</f>
        <v/>
      </c>
      <c r="K4949" s="54">
        <f>IF(OR($B4949="",K$3&lt;$D4949+Настройки!$B$7),0,MAX(0,$E4949-MAX(0,SUMIFS(Тех_Движение!$G$2:$G$5111,Тех_Движение!$D$2:$D$5111,$C4949,Тех_Движение!$B$2:$B$5111,"&lt;="&amp;K$3)-$F4949)))</f>
        <v/>
      </c>
      <c r="L4949" s="54">
        <f>IF(OR($B4949="",L$3&lt;$D4949+Настройки!$B$7),0,MAX(0,$E4949-MAX(0,SUMIFS(Тех_Движение!$G$2:$G$5111,Тех_Движение!$D$2:$D$5111,$C4949,Тех_Движение!$B$2:$B$5111,"&lt;="&amp;L$3)-$F4949)))</f>
        <v/>
      </c>
      <c r="M4949" s="54">
        <f>IF(OR($B4949="",M$3&lt;$D4949+Настройки!$B$7),0,MAX(0,$E4949-MAX(0,SUMIFS(Тех_Движение!$G$2:$G$5111,Тех_Движение!$D$2:$D$5111,$C4949,Тех_Движение!$B$2:$B$5111,"&lt;="&amp;M$3)-$F4949)))</f>
        <v/>
      </c>
      <c r="N4949" s="54">
        <f>IF(OR($B4949="",N$3&lt;$D4949+Настройки!$B$7),0,MAX(0,$E4949-MAX(0,SUMIFS(Тех_Движение!$G$2:$G$5111,Тех_Движение!$D$2:$D$5111,$C4949,Тех_Движение!$B$2:$B$5111,"&lt;="&amp;N$3)-$F4949)))</f>
        <v/>
      </c>
      <c r="O4949" s="54">
        <f>IF(OR($B4949="",O$3&lt;$D4949+Настройки!$B$7),0,MAX(0,$E4949-MAX(0,SUMIFS(Тех_Движение!$G$2:$G$5111,Тех_Движение!$D$2:$D$5111,$C4949,Тех_Движение!$B$2:$B$5111,"&lt;="&amp;O$3)-$F4949)))</f>
        <v/>
      </c>
      <c r="P4949" s="54">
        <f>IF(OR($B4949="",P$3&lt;$D4949+Настройки!$B$7),0,MAX(0,$E4949-MAX(0,SUMIFS(Тех_Движение!$G$2:$G$5111,Тех_Движение!$D$2:$D$5111,$C4949,Тех_Движение!$B$2:$B$5111,"&lt;="&amp;P$3)-$F4949)))</f>
        <v/>
      </c>
      <c r="Q4949" s="54">
        <f>IF(OR($B4949="",Q$3&lt;$D4949+Настройки!$B$7),0,MAX(0,$E4949-MAX(0,SUMIFS(Тех_Движение!$G$2:$G$5111,Тех_Движение!$D$2:$D$5111,$C4949,Тех_Движение!$B$2:$B$5111,"&lt;="&amp;Q$3)-$F4949)))</f>
        <v/>
      </c>
      <c r="R4949" s="54">
        <f>IF($B4949="","",SUM($K4949:$Q4949))</f>
        <v/>
      </c>
      <c r="S4949" s="56">
        <f>IF($B4949="","",VLOOKUP($C4949,Настройки!$A$11:$L$17,9,FALSE))</f>
        <v/>
      </c>
      <c r="T4949" s="56">
        <f>IF($B4949="","",$R4949*$S4949)</f>
        <v/>
      </c>
    </row>
    <row r="4950">
      <c r="A4950" s="20">
        <f>Тех_Движение!$A$4947</f>
        <v/>
      </c>
      <c r="B4950" s="20">
        <f>IF(Тех_Движение!$F$4947&gt;0,Тех_Движение!$I$4947,"")</f>
        <v/>
      </c>
      <c r="C4950" s="20">
        <f>IF($B4950="","",Тех_Движение!$D$4947)</f>
        <v/>
      </c>
      <c r="D4950" s="42">
        <f>IF($B4950="","",Тех_Движение!$B$4947)</f>
        <v/>
      </c>
      <c r="E4950" s="54">
        <f>IF($B4950="","",Тех_Движение!$F$4947)</f>
        <v/>
      </c>
      <c r="F4950" s="54">
        <f>IF($B4950="","",SUMIFS($E$5:$E4949,$C$5:$C4949,$C4950))</f>
        <v/>
      </c>
      <c r="G4950" s="54">
        <f>IF($B4950="","",MAX(0,$E4950-MAX(0,SUMIFS(Тех_Движение!$G$2:$G$5111,Тех_Движение!$D$2:$D$5111,$C4950,Тех_Движение!$B$2:$B$5111,"&lt;="&amp;Настройки!$B$5-1)-$F4950)))</f>
        <v/>
      </c>
      <c r="H4950" s="54">
        <f>IF($B4950="","",IF(AND($D4950&gt;=Настройки!$B$5,$D4950&lt;=Настройки!$B$6),$E4950,0))</f>
        <v/>
      </c>
      <c r="I4950" s="54">
        <f>IF($B4950="","",$G4950+$H4950-$J4950)</f>
        <v/>
      </c>
      <c r="J4950" s="54">
        <f>IF($B4950="","",MAX(0,$E4950-MAX(0,SUMIFS(Тех_Движение!$G$2:$G$5111,Тех_Движение!$D$2:$D$5111,$C4950,Тех_Движение!$B$2:$B$5111,"&lt;="&amp;Настройки!$B$6)-$F4950)))</f>
        <v/>
      </c>
      <c r="K4950" s="54">
        <f>IF(OR($B4950="",K$3&lt;$D4950+Настройки!$B$7),0,MAX(0,$E4950-MAX(0,SUMIFS(Тех_Движение!$G$2:$G$5111,Тех_Движение!$D$2:$D$5111,$C4950,Тех_Движение!$B$2:$B$5111,"&lt;="&amp;K$3)-$F4950)))</f>
        <v/>
      </c>
      <c r="L4950" s="54">
        <f>IF(OR($B4950="",L$3&lt;$D4950+Настройки!$B$7),0,MAX(0,$E4950-MAX(0,SUMIFS(Тех_Движение!$G$2:$G$5111,Тех_Движение!$D$2:$D$5111,$C4950,Тех_Движение!$B$2:$B$5111,"&lt;="&amp;L$3)-$F4950)))</f>
        <v/>
      </c>
      <c r="M4950" s="54">
        <f>IF(OR($B4950="",M$3&lt;$D4950+Настройки!$B$7),0,MAX(0,$E4950-MAX(0,SUMIFS(Тех_Движение!$G$2:$G$5111,Тех_Движение!$D$2:$D$5111,$C4950,Тех_Движение!$B$2:$B$5111,"&lt;="&amp;M$3)-$F4950)))</f>
        <v/>
      </c>
      <c r="N4950" s="54">
        <f>IF(OR($B4950="",N$3&lt;$D4950+Настройки!$B$7),0,MAX(0,$E4950-MAX(0,SUMIFS(Тех_Движение!$G$2:$G$5111,Тех_Движение!$D$2:$D$5111,$C4950,Тех_Движение!$B$2:$B$5111,"&lt;="&amp;N$3)-$F4950)))</f>
        <v/>
      </c>
      <c r="O4950" s="54">
        <f>IF(OR($B4950="",O$3&lt;$D4950+Настройки!$B$7),0,MAX(0,$E4950-MAX(0,SUMIFS(Тех_Движение!$G$2:$G$5111,Тех_Движение!$D$2:$D$5111,$C4950,Тех_Движение!$B$2:$B$5111,"&lt;="&amp;O$3)-$F4950)))</f>
        <v/>
      </c>
      <c r="P4950" s="54">
        <f>IF(OR($B4950="",P$3&lt;$D4950+Настройки!$B$7),0,MAX(0,$E4950-MAX(0,SUMIFS(Тех_Движение!$G$2:$G$5111,Тех_Движение!$D$2:$D$5111,$C4950,Тех_Движение!$B$2:$B$5111,"&lt;="&amp;P$3)-$F4950)))</f>
        <v/>
      </c>
      <c r="Q4950" s="54">
        <f>IF(OR($B4950="",Q$3&lt;$D4950+Настройки!$B$7),0,MAX(0,$E4950-MAX(0,SUMIFS(Тех_Движение!$G$2:$G$5111,Тех_Движение!$D$2:$D$5111,$C4950,Тех_Движение!$B$2:$B$5111,"&lt;="&amp;Q$3)-$F4950)))</f>
        <v/>
      </c>
      <c r="R4950" s="54">
        <f>IF($B4950="","",SUM($K4950:$Q4950))</f>
        <v/>
      </c>
      <c r="S4950" s="56">
        <f>IF($B4950="","",VLOOKUP($C4950,Настройки!$A$11:$L$17,9,FALSE))</f>
        <v/>
      </c>
      <c r="T4950" s="56">
        <f>IF($B4950="","",$R4950*$S4950)</f>
        <v/>
      </c>
    </row>
    <row r="4951">
      <c r="A4951" s="20">
        <f>Тех_Движение!$A$4948</f>
        <v/>
      </c>
      <c r="B4951" s="20">
        <f>IF(Тех_Движение!$F$4948&gt;0,Тех_Движение!$I$4948,"")</f>
        <v/>
      </c>
      <c r="C4951" s="20">
        <f>IF($B4951="","",Тех_Движение!$D$4948)</f>
        <v/>
      </c>
      <c r="D4951" s="42">
        <f>IF($B4951="","",Тех_Движение!$B$4948)</f>
        <v/>
      </c>
      <c r="E4951" s="54">
        <f>IF($B4951="","",Тех_Движение!$F$4948)</f>
        <v/>
      </c>
      <c r="F4951" s="54">
        <f>IF($B4951="","",SUMIFS($E$5:$E4950,$C$5:$C4950,$C4951))</f>
        <v/>
      </c>
      <c r="G4951" s="54">
        <f>IF($B4951="","",MAX(0,$E4951-MAX(0,SUMIFS(Тех_Движение!$G$2:$G$5111,Тех_Движение!$D$2:$D$5111,$C4951,Тех_Движение!$B$2:$B$5111,"&lt;="&amp;Настройки!$B$5-1)-$F4951)))</f>
        <v/>
      </c>
      <c r="H4951" s="54">
        <f>IF($B4951="","",IF(AND($D4951&gt;=Настройки!$B$5,$D4951&lt;=Настройки!$B$6),$E4951,0))</f>
        <v/>
      </c>
      <c r="I4951" s="54">
        <f>IF($B4951="","",$G4951+$H4951-$J4951)</f>
        <v/>
      </c>
      <c r="J4951" s="54">
        <f>IF($B4951="","",MAX(0,$E4951-MAX(0,SUMIFS(Тех_Движение!$G$2:$G$5111,Тех_Движение!$D$2:$D$5111,$C4951,Тех_Движение!$B$2:$B$5111,"&lt;="&amp;Настройки!$B$6)-$F4951)))</f>
        <v/>
      </c>
      <c r="K4951" s="54">
        <f>IF(OR($B4951="",K$3&lt;$D4951+Настройки!$B$7),0,MAX(0,$E4951-MAX(0,SUMIFS(Тех_Движение!$G$2:$G$5111,Тех_Движение!$D$2:$D$5111,$C4951,Тех_Движение!$B$2:$B$5111,"&lt;="&amp;K$3)-$F4951)))</f>
        <v/>
      </c>
      <c r="L4951" s="54">
        <f>IF(OR($B4951="",L$3&lt;$D4951+Настройки!$B$7),0,MAX(0,$E4951-MAX(0,SUMIFS(Тех_Движение!$G$2:$G$5111,Тех_Движение!$D$2:$D$5111,$C4951,Тех_Движение!$B$2:$B$5111,"&lt;="&amp;L$3)-$F4951)))</f>
        <v/>
      </c>
      <c r="M4951" s="54">
        <f>IF(OR($B4951="",M$3&lt;$D4951+Настройки!$B$7),0,MAX(0,$E4951-MAX(0,SUMIFS(Тех_Движение!$G$2:$G$5111,Тех_Движение!$D$2:$D$5111,$C4951,Тех_Движение!$B$2:$B$5111,"&lt;="&amp;M$3)-$F4951)))</f>
        <v/>
      </c>
      <c r="N4951" s="54">
        <f>IF(OR($B4951="",N$3&lt;$D4951+Настройки!$B$7),0,MAX(0,$E4951-MAX(0,SUMIFS(Тех_Движение!$G$2:$G$5111,Тех_Движение!$D$2:$D$5111,$C4951,Тех_Движение!$B$2:$B$5111,"&lt;="&amp;N$3)-$F4951)))</f>
        <v/>
      </c>
      <c r="O4951" s="54">
        <f>IF(OR($B4951="",O$3&lt;$D4951+Настройки!$B$7),0,MAX(0,$E4951-MAX(0,SUMIFS(Тех_Движение!$G$2:$G$5111,Тех_Движение!$D$2:$D$5111,$C4951,Тех_Движение!$B$2:$B$5111,"&lt;="&amp;O$3)-$F4951)))</f>
        <v/>
      </c>
      <c r="P4951" s="54">
        <f>IF(OR($B4951="",P$3&lt;$D4951+Настройки!$B$7),0,MAX(0,$E4951-MAX(0,SUMIFS(Тех_Движение!$G$2:$G$5111,Тех_Движение!$D$2:$D$5111,$C4951,Тех_Движение!$B$2:$B$5111,"&lt;="&amp;P$3)-$F4951)))</f>
        <v/>
      </c>
      <c r="Q4951" s="54">
        <f>IF(OR($B4951="",Q$3&lt;$D4951+Настройки!$B$7),0,MAX(0,$E4951-MAX(0,SUMIFS(Тех_Движение!$G$2:$G$5111,Тех_Движение!$D$2:$D$5111,$C4951,Тех_Движение!$B$2:$B$5111,"&lt;="&amp;Q$3)-$F4951)))</f>
        <v/>
      </c>
      <c r="R4951" s="54">
        <f>IF($B4951="","",SUM($K4951:$Q4951))</f>
        <v/>
      </c>
      <c r="S4951" s="56">
        <f>IF($B4951="","",VLOOKUP($C4951,Настройки!$A$11:$L$17,9,FALSE))</f>
        <v/>
      </c>
      <c r="T4951" s="56">
        <f>IF($B4951="","",$R4951*$S4951)</f>
        <v/>
      </c>
    </row>
    <row r="4952">
      <c r="A4952" s="20">
        <f>Тех_Движение!$A$4949</f>
        <v/>
      </c>
      <c r="B4952" s="20">
        <f>IF(Тех_Движение!$F$4949&gt;0,Тех_Движение!$I$4949,"")</f>
        <v/>
      </c>
      <c r="C4952" s="20">
        <f>IF($B4952="","",Тех_Движение!$D$4949)</f>
        <v/>
      </c>
      <c r="D4952" s="42">
        <f>IF($B4952="","",Тех_Движение!$B$4949)</f>
        <v/>
      </c>
      <c r="E4952" s="54">
        <f>IF($B4952="","",Тех_Движение!$F$4949)</f>
        <v/>
      </c>
      <c r="F4952" s="54">
        <f>IF($B4952="","",SUMIFS($E$5:$E4951,$C$5:$C4951,$C4952))</f>
        <v/>
      </c>
      <c r="G4952" s="54">
        <f>IF($B4952="","",MAX(0,$E4952-MAX(0,SUMIFS(Тех_Движение!$G$2:$G$5111,Тех_Движение!$D$2:$D$5111,$C4952,Тех_Движение!$B$2:$B$5111,"&lt;="&amp;Настройки!$B$5-1)-$F4952)))</f>
        <v/>
      </c>
      <c r="H4952" s="54">
        <f>IF($B4952="","",IF(AND($D4952&gt;=Настройки!$B$5,$D4952&lt;=Настройки!$B$6),$E4952,0))</f>
        <v/>
      </c>
      <c r="I4952" s="54">
        <f>IF($B4952="","",$G4952+$H4952-$J4952)</f>
        <v/>
      </c>
      <c r="J4952" s="54">
        <f>IF($B4952="","",MAX(0,$E4952-MAX(0,SUMIFS(Тех_Движение!$G$2:$G$5111,Тех_Движение!$D$2:$D$5111,$C4952,Тех_Движение!$B$2:$B$5111,"&lt;="&amp;Настройки!$B$6)-$F4952)))</f>
        <v/>
      </c>
      <c r="K4952" s="54">
        <f>IF(OR($B4952="",K$3&lt;$D4952+Настройки!$B$7),0,MAX(0,$E4952-MAX(0,SUMIFS(Тех_Движение!$G$2:$G$5111,Тех_Движение!$D$2:$D$5111,$C4952,Тех_Движение!$B$2:$B$5111,"&lt;="&amp;K$3)-$F4952)))</f>
        <v/>
      </c>
      <c r="L4952" s="54">
        <f>IF(OR($B4952="",L$3&lt;$D4952+Настройки!$B$7),0,MAX(0,$E4952-MAX(0,SUMIFS(Тех_Движение!$G$2:$G$5111,Тех_Движение!$D$2:$D$5111,$C4952,Тех_Движение!$B$2:$B$5111,"&lt;="&amp;L$3)-$F4952)))</f>
        <v/>
      </c>
      <c r="M4952" s="54">
        <f>IF(OR($B4952="",M$3&lt;$D4952+Настройки!$B$7),0,MAX(0,$E4952-MAX(0,SUMIFS(Тех_Движение!$G$2:$G$5111,Тех_Движение!$D$2:$D$5111,$C4952,Тех_Движение!$B$2:$B$5111,"&lt;="&amp;M$3)-$F4952)))</f>
        <v/>
      </c>
      <c r="N4952" s="54">
        <f>IF(OR($B4952="",N$3&lt;$D4952+Настройки!$B$7),0,MAX(0,$E4952-MAX(0,SUMIFS(Тех_Движение!$G$2:$G$5111,Тех_Движение!$D$2:$D$5111,$C4952,Тех_Движение!$B$2:$B$5111,"&lt;="&amp;N$3)-$F4952)))</f>
        <v/>
      </c>
      <c r="O4952" s="54">
        <f>IF(OR($B4952="",O$3&lt;$D4952+Настройки!$B$7),0,MAX(0,$E4952-MAX(0,SUMIFS(Тех_Движение!$G$2:$G$5111,Тех_Движение!$D$2:$D$5111,$C4952,Тех_Движение!$B$2:$B$5111,"&lt;="&amp;O$3)-$F4952)))</f>
        <v/>
      </c>
      <c r="P4952" s="54">
        <f>IF(OR($B4952="",P$3&lt;$D4952+Настройки!$B$7),0,MAX(0,$E4952-MAX(0,SUMIFS(Тех_Движение!$G$2:$G$5111,Тех_Движение!$D$2:$D$5111,$C4952,Тех_Движение!$B$2:$B$5111,"&lt;="&amp;P$3)-$F4952)))</f>
        <v/>
      </c>
      <c r="Q4952" s="54">
        <f>IF(OR($B4952="",Q$3&lt;$D4952+Настройки!$B$7),0,MAX(0,$E4952-MAX(0,SUMIFS(Тех_Движение!$G$2:$G$5111,Тех_Движение!$D$2:$D$5111,$C4952,Тех_Движение!$B$2:$B$5111,"&lt;="&amp;Q$3)-$F4952)))</f>
        <v/>
      </c>
      <c r="R4952" s="54">
        <f>IF($B4952="","",SUM($K4952:$Q4952))</f>
        <v/>
      </c>
      <c r="S4952" s="56">
        <f>IF($B4952="","",VLOOKUP($C4952,Настройки!$A$11:$L$17,9,FALSE))</f>
        <v/>
      </c>
      <c r="T4952" s="56">
        <f>IF($B4952="","",$R4952*$S4952)</f>
        <v/>
      </c>
    </row>
    <row r="4953">
      <c r="A4953" s="20">
        <f>Тех_Движение!$A$4950</f>
        <v/>
      </c>
      <c r="B4953" s="20">
        <f>IF(Тех_Движение!$F$4950&gt;0,Тех_Движение!$I$4950,"")</f>
        <v/>
      </c>
      <c r="C4953" s="20">
        <f>IF($B4953="","",Тех_Движение!$D$4950)</f>
        <v/>
      </c>
      <c r="D4953" s="42">
        <f>IF($B4953="","",Тех_Движение!$B$4950)</f>
        <v/>
      </c>
      <c r="E4953" s="54">
        <f>IF($B4953="","",Тех_Движение!$F$4950)</f>
        <v/>
      </c>
      <c r="F4953" s="54">
        <f>IF($B4953="","",SUMIFS($E$5:$E4952,$C$5:$C4952,$C4953))</f>
        <v/>
      </c>
      <c r="G4953" s="54">
        <f>IF($B4953="","",MAX(0,$E4953-MAX(0,SUMIFS(Тех_Движение!$G$2:$G$5111,Тех_Движение!$D$2:$D$5111,$C4953,Тех_Движение!$B$2:$B$5111,"&lt;="&amp;Настройки!$B$5-1)-$F4953)))</f>
        <v/>
      </c>
      <c r="H4953" s="54">
        <f>IF($B4953="","",IF(AND($D4953&gt;=Настройки!$B$5,$D4953&lt;=Настройки!$B$6),$E4953,0))</f>
        <v/>
      </c>
      <c r="I4953" s="54">
        <f>IF($B4953="","",$G4953+$H4953-$J4953)</f>
        <v/>
      </c>
      <c r="J4953" s="54">
        <f>IF($B4953="","",MAX(0,$E4953-MAX(0,SUMIFS(Тех_Движение!$G$2:$G$5111,Тех_Движение!$D$2:$D$5111,$C4953,Тех_Движение!$B$2:$B$5111,"&lt;="&amp;Настройки!$B$6)-$F4953)))</f>
        <v/>
      </c>
      <c r="K4953" s="54">
        <f>IF(OR($B4953="",K$3&lt;$D4953+Настройки!$B$7),0,MAX(0,$E4953-MAX(0,SUMIFS(Тех_Движение!$G$2:$G$5111,Тех_Движение!$D$2:$D$5111,$C4953,Тех_Движение!$B$2:$B$5111,"&lt;="&amp;K$3)-$F4953)))</f>
        <v/>
      </c>
      <c r="L4953" s="54">
        <f>IF(OR($B4953="",L$3&lt;$D4953+Настройки!$B$7),0,MAX(0,$E4953-MAX(0,SUMIFS(Тех_Движение!$G$2:$G$5111,Тех_Движение!$D$2:$D$5111,$C4953,Тех_Движение!$B$2:$B$5111,"&lt;="&amp;L$3)-$F4953)))</f>
        <v/>
      </c>
      <c r="M4953" s="54">
        <f>IF(OR($B4953="",M$3&lt;$D4953+Настройки!$B$7),0,MAX(0,$E4953-MAX(0,SUMIFS(Тех_Движение!$G$2:$G$5111,Тех_Движение!$D$2:$D$5111,$C4953,Тех_Движение!$B$2:$B$5111,"&lt;="&amp;M$3)-$F4953)))</f>
        <v/>
      </c>
      <c r="N4953" s="54">
        <f>IF(OR($B4953="",N$3&lt;$D4953+Настройки!$B$7),0,MAX(0,$E4953-MAX(0,SUMIFS(Тех_Движение!$G$2:$G$5111,Тех_Движение!$D$2:$D$5111,$C4953,Тех_Движение!$B$2:$B$5111,"&lt;="&amp;N$3)-$F4953)))</f>
        <v/>
      </c>
      <c r="O4953" s="54">
        <f>IF(OR($B4953="",O$3&lt;$D4953+Настройки!$B$7),0,MAX(0,$E4953-MAX(0,SUMIFS(Тех_Движение!$G$2:$G$5111,Тех_Движение!$D$2:$D$5111,$C4953,Тех_Движение!$B$2:$B$5111,"&lt;="&amp;O$3)-$F4953)))</f>
        <v/>
      </c>
      <c r="P4953" s="54">
        <f>IF(OR($B4953="",P$3&lt;$D4953+Настройки!$B$7),0,MAX(0,$E4953-MAX(0,SUMIFS(Тех_Движение!$G$2:$G$5111,Тех_Движение!$D$2:$D$5111,$C4953,Тех_Движение!$B$2:$B$5111,"&lt;="&amp;P$3)-$F4953)))</f>
        <v/>
      </c>
      <c r="Q4953" s="54">
        <f>IF(OR($B4953="",Q$3&lt;$D4953+Настройки!$B$7),0,MAX(0,$E4953-MAX(0,SUMIFS(Тех_Движение!$G$2:$G$5111,Тех_Движение!$D$2:$D$5111,$C4953,Тех_Движение!$B$2:$B$5111,"&lt;="&amp;Q$3)-$F4953)))</f>
        <v/>
      </c>
      <c r="R4953" s="54">
        <f>IF($B4953="","",SUM($K4953:$Q4953))</f>
        <v/>
      </c>
      <c r="S4953" s="56">
        <f>IF($B4953="","",VLOOKUP($C4953,Настройки!$A$11:$L$17,9,FALSE))</f>
        <v/>
      </c>
      <c r="T4953" s="56">
        <f>IF($B4953="","",$R4953*$S4953)</f>
        <v/>
      </c>
    </row>
    <row r="4954">
      <c r="A4954" s="20">
        <f>Тех_Движение!$A$4951</f>
        <v/>
      </c>
      <c r="B4954" s="20">
        <f>IF(Тех_Движение!$F$4951&gt;0,Тех_Движение!$I$4951,"")</f>
        <v/>
      </c>
      <c r="C4954" s="20">
        <f>IF($B4954="","",Тех_Движение!$D$4951)</f>
        <v/>
      </c>
      <c r="D4954" s="42">
        <f>IF($B4954="","",Тех_Движение!$B$4951)</f>
        <v/>
      </c>
      <c r="E4954" s="54">
        <f>IF($B4954="","",Тех_Движение!$F$4951)</f>
        <v/>
      </c>
      <c r="F4954" s="54">
        <f>IF($B4954="","",SUMIFS($E$5:$E4953,$C$5:$C4953,$C4954))</f>
        <v/>
      </c>
      <c r="G4954" s="54">
        <f>IF($B4954="","",MAX(0,$E4954-MAX(0,SUMIFS(Тех_Движение!$G$2:$G$5111,Тех_Движение!$D$2:$D$5111,$C4954,Тех_Движение!$B$2:$B$5111,"&lt;="&amp;Настройки!$B$5-1)-$F4954)))</f>
        <v/>
      </c>
      <c r="H4954" s="54">
        <f>IF($B4954="","",IF(AND($D4954&gt;=Настройки!$B$5,$D4954&lt;=Настройки!$B$6),$E4954,0))</f>
        <v/>
      </c>
      <c r="I4954" s="54">
        <f>IF($B4954="","",$G4954+$H4954-$J4954)</f>
        <v/>
      </c>
      <c r="J4954" s="54">
        <f>IF($B4954="","",MAX(0,$E4954-MAX(0,SUMIFS(Тех_Движение!$G$2:$G$5111,Тех_Движение!$D$2:$D$5111,$C4954,Тех_Движение!$B$2:$B$5111,"&lt;="&amp;Настройки!$B$6)-$F4954)))</f>
        <v/>
      </c>
      <c r="K4954" s="54">
        <f>IF(OR($B4954="",K$3&lt;$D4954+Настройки!$B$7),0,MAX(0,$E4954-MAX(0,SUMIFS(Тех_Движение!$G$2:$G$5111,Тех_Движение!$D$2:$D$5111,$C4954,Тех_Движение!$B$2:$B$5111,"&lt;="&amp;K$3)-$F4954)))</f>
        <v/>
      </c>
      <c r="L4954" s="54">
        <f>IF(OR($B4954="",L$3&lt;$D4954+Настройки!$B$7),0,MAX(0,$E4954-MAX(0,SUMIFS(Тех_Движение!$G$2:$G$5111,Тех_Движение!$D$2:$D$5111,$C4954,Тех_Движение!$B$2:$B$5111,"&lt;="&amp;L$3)-$F4954)))</f>
        <v/>
      </c>
      <c r="M4954" s="54">
        <f>IF(OR($B4954="",M$3&lt;$D4954+Настройки!$B$7),0,MAX(0,$E4954-MAX(0,SUMIFS(Тех_Движение!$G$2:$G$5111,Тех_Движение!$D$2:$D$5111,$C4954,Тех_Движение!$B$2:$B$5111,"&lt;="&amp;M$3)-$F4954)))</f>
        <v/>
      </c>
      <c r="N4954" s="54">
        <f>IF(OR($B4954="",N$3&lt;$D4954+Настройки!$B$7),0,MAX(0,$E4954-MAX(0,SUMIFS(Тех_Движение!$G$2:$G$5111,Тех_Движение!$D$2:$D$5111,$C4954,Тех_Движение!$B$2:$B$5111,"&lt;="&amp;N$3)-$F4954)))</f>
        <v/>
      </c>
      <c r="O4954" s="54">
        <f>IF(OR($B4954="",O$3&lt;$D4954+Настройки!$B$7),0,MAX(0,$E4954-MAX(0,SUMIFS(Тех_Движение!$G$2:$G$5111,Тех_Движение!$D$2:$D$5111,$C4954,Тех_Движение!$B$2:$B$5111,"&lt;="&amp;O$3)-$F4954)))</f>
        <v/>
      </c>
      <c r="P4954" s="54">
        <f>IF(OR($B4954="",P$3&lt;$D4954+Настройки!$B$7),0,MAX(0,$E4954-MAX(0,SUMIFS(Тех_Движение!$G$2:$G$5111,Тех_Движение!$D$2:$D$5111,$C4954,Тех_Движение!$B$2:$B$5111,"&lt;="&amp;P$3)-$F4954)))</f>
        <v/>
      </c>
      <c r="Q4954" s="54">
        <f>IF(OR($B4954="",Q$3&lt;$D4954+Настройки!$B$7),0,MAX(0,$E4954-MAX(0,SUMIFS(Тех_Движение!$G$2:$G$5111,Тех_Движение!$D$2:$D$5111,$C4954,Тех_Движение!$B$2:$B$5111,"&lt;="&amp;Q$3)-$F4954)))</f>
        <v/>
      </c>
      <c r="R4954" s="54">
        <f>IF($B4954="","",SUM($K4954:$Q4954))</f>
        <v/>
      </c>
      <c r="S4954" s="56">
        <f>IF($B4954="","",VLOOKUP($C4954,Настройки!$A$11:$L$17,9,FALSE))</f>
        <v/>
      </c>
      <c r="T4954" s="56">
        <f>IF($B4954="","",$R4954*$S4954)</f>
        <v/>
      </c>
    </row>
    <row r="4955">
      <c r="A4955" s="20">
        <f>Тех_Движение!$A$4952</f>
        <v/>
      </c>
      <c r="B4955" s="20">
        <f>IF(Тех_Движение!$F$4952&gt;0,Тех_Движение!$I$4952,"")</f>
        <v/>
      </c>
      <c r="C4955" s="20">
        <f>IF($B4955="","",Тех_Движение!$D$4952)</f>
        <v/>
      </c>
      <c r="D4955" s="42">
        <f>IF($B4955="","",Тех_Движение!$B$4952)</f>
        <v/>
      </c>
      <c r="E4955" s="54">
        <f>IF($B4955="","",Тех_Движение!$F$4952)</f>
        <v/>
      </c>
      <c r="F4955" s="54">
        <f>IF($B4955="","",SUMIFS($E$5:$E4954,$C$5:$C4954,$C4955))</f>
        <v/>
      </c>
      <c r="G4955" s="54">
        <f>IF($B4955="","",MAX(0,$E4955-MAX(0,SUMIFS(Тех_Движение!$G$2:$G$5111,Тех_Движение!$D$2:$D$5111,$C4955,Тех_Движение!$B$2:$B$5111,"&lt;="&amp;Настройки!$B$5-1)-$F4955)))</f>
        <v/>
      </c>
      <c r="H4955" s="54">
        <f>IF($B4955="","",IF(AND($D4955&gt;=Настройки!$B$5,$D4955&lt;=Настройки!$B$6),$E4955,0))</f>
        <v/>
      </c>
      <c r="I4955" s="54">
        <f>IF($B4955="","",$G4955+$H4955-$J4955)</f>
        <v/>
      </c>
      <c r="J4955" s="54">
        <f>IF($B4955="","",MAX(0,$E4955-MAX(0,SUMIFS(Тех_Движение!$G$2:$G$5111,Тех_Движение!$D$2:$D$5111,$C4955,Тех_Движение!$B$2:$B$5111,"&lt;="&amp;Настройки!$B$6)-$F4955)))</f>
        <v/>
      </c>
      <c r="K4955" s="54">
        <f>IF(OR($B4955="",K$3&lt;$D4955+Настройки!$B$7),0,MAX(0,$E4955-MAX(0,SUMIFS(Тех_Движение!$G$2:$G$5111,Тех_Движение!$D$2:$D$5111,$C4955,Тех_Движение!$B$2:$B$5111,"&lt;="&amp;K$3)-$F4955)))</f>
        <v/>
      </c>
      <c r="L4955" s="54">
        <f>IF(OR($B4955="",L$3&lt;$D4955+Настройки!$B$7),0,MAX(0,$E4955-MAX(0,SUMIFS(Тех_Движение!$G$2:$G$5111,Тех_Движение!$D$2:$D$5111,$C4955,Тех_Движение!$B$2:$B$5111,"&lt;="&amp;L$3)-$F4955)))</f>
        <v/>
      </c>
      <c r="M4955" s="54">
        <f>IF(OR($B4955="",M$3&lt;$D4955+Настройки!$B$7),0,MAX(0,$E4955-MAX(0,SUMIFS(Тех_Движение!$G$2:$G$5111,Тех_Движение!$D$2:$D$5111,$C4955,Тех_Движение!$B$2:$B$5111,"&lt;="&amp;M$3)-$F4955)))</f>
        <v/>
      </c>
      <c r="N4955" s="54">
        <f>IF(OR($B4955="",N$3&lt;$D4955+Настройки!$B$7),0,MAX(0,$E4955-MAX(0,SUMIFS(Тех_Движение!$G$2:$G$5111,Тех_Движение!$D$2:$D$5111,$C4955,Тех_Движение!$B$2:$B$5111,"&lt;="&amp;N$3)-$F4955)))</f>
        <v/>
      </c>
      <c r="O4955" s="54">
        <f>IF(OR($B4955="",O$3&lt;$D4955+Настройки!$B$7),0,MAX(0,$E4955-MAX(0,SUMIFS(Тех_Движение!$G$2:$G$5111,Тех_Движение!$D$2:$D$5111,$C4955,Тех_Движение!$B$2:$B$5111,"&lt;="&amp;O$3)-$F4955)))</f>
        <v/>
      </c>
      <c r="P4955" s="54">
        <f>IF(OR($B4955="",P$3&lt;$D4955+Настройки!$B$7),0,MAX(0,$E4955-MAX(0,SUMIFS(Тех_Движение!$G$2:$G$5111,Тех_Движение!$D$2:$D$5111,$C4955,Тех_Движение!$B$2:$B$5111,"&lt;="&amp;P$3)-$F4955)))</f>
        <v/>
      </c>
      <c r="Q4955" s="54">
        <f>IF(OR($B4955="",Q$3&lt;$D4955+Настройки!$B$7),0,MAX(0,$E4955-MAX(0,SUMIFS(Тех_Движение!$G$2:$G$5111,Тех_Движение!$D$2:$D$5111,$C4955,Тех_Движение!$B$2:$B$5111,"&lt;="&amp;Q$3)-$F4955)))</f>
        <v/>
      </c>
      <c r="R4955" s="54">
        <f>IF($B4955="","",SUM($K4955:$Q4955))</f>
        <v/>
      </c>
      <c r="S4955" s="56">
        <f>IF($B4955="","",VLOOKUP($C4955,Настройки!$A$11:$L$17,9,FALSE))</f>
        <v/>
      </c>
      <c r="T4955" s="56">
        <f>IF($B4955="","",$R4955*$S4955)</f>
        <v/>
      </c>
    </row>
    <row r="4956">
      <c r="A4956" s="20">
        <f>Тех_Движение!$A$4953</f>
        <v/>
      </c>
      <c r="B4956" s="20">
        <f>IF(Тех_Движение!$F$4953&gt;0,Тех_Движение!$I$4953,"")</f>
        <v/>
      </c>
      <c r="C4956" s="20">
        <f>IF($B4956="","",Тех_Движение!$D$4953)</f>
        <v/>
      </c>
      <c r="D4956" s="42">
        <f>IF($B4956="","",Тех_Движение!$B$4953)</f>
        <v/>
      </c>
      <c r="E4956" s="54">
        <f>IF($B4956="","",Тех_Движение!$F$4953)</f>
        <v/>
      </c>
      <c r="F4956" s="54">
        <f>IF($B4956="","",SUMIFS($E$5:$E4955,$C$5:$C4955,$C4956))</f>
        <v/>
      </c>
      <c r="G4956" s="54">
        <f>IF($B4956="","",MAX(0,$E4956-MAX(0,SUMIFS(Тех_Движение!$G$2:$G$5111,Тех_Движение!$D$2:$D$5111,$C4956,Тех_Движение!$B$2:$B$5111,"&lt;="&amp;Настройки!$B$5-1)-$F4956)))</f>
        <v/>
      </c>
      <c r="H4956" s="54">
        <f>IF($B4956="","",IF(AND($D4956&gt;=Настройки!$B$5,$D4956&lt;=Настройки!$B$6),$E4956,0))</f>
        <v/>
      </c>
      <c r="I4956" s="54">
        <f>IF($B4956="","",$G4956+$H4956-$J4956)</f>
        <v/>
      </c>
      <c r="J4956" s="54">
        <f>IF($B4956="","",MAX(0,$E4956-MAX(0,SUMIFS(Тех_Движение!$G$2:$G$5111,Тех_Движение!$D$2:$D$5111,$C4956,Тех_Движение!$B$2:$B$5111,"&lt;="&amp;Настройки!$B$6)-$F4956)))</f>
        <v/>
      </c>
      <c r="K4956" s="54">
        <f>IF(OR($B4956="",K$3&lt;$D4956+Настройки!$B$7),0,MAX(0,$E4956-MAX(0,SUMIFS(Тех_Движение!$G$2:$G$5111,Тех_Движение!$D$2:$D$5111,$C4956,Тех_Движение!$B$2:$B$5111,"&lt;="&amp;K$3)-$F4956)))</f>
        <v/>
      </c>
      <c r="L4956" s="54">
        <f>IF(OR($B4956="",L$3&lt;$D4956+Настройки!$B$7),0,MAX(0,$E4956-MAX(0,SUMIFS(Тех_Движение!$G$2:$G$5111,Тех_Движение!$D$2:$D$5111,$C4956,Тех_Движение!$B$2:$B$5111,"&lt;="&amp;L$3)-$F4956)))</f>
        <v/>
      </c>
      <c r="M4956" s="54">
        <f>IF(OR($B4956="",M$3&lt;$D4956+Настройки!$B$7),0,MAX(0,$E4956-MAX(0,SUMIFS(Тех_Движение!$G$2:$G$5111,Тех_Движение!$D$2:$D$5111,$C4956,Тех_Движение!$B$2:$B$5111,"&lt;="&amp;M$3)-$F4956)))</f>
        <v/>
      </c>
      <c r="N4956" s="54">
        <f>IF(OR($B4956="",N$3&lt;$D4956+Настройки!$B$7),0,MAX(0,$E4956-MAX(0,SUMIFS(Тех_Движение!$G$2:$G$5111,Тех_Движение!$D$2:$D$5111,$C4956,Тех_Движение!$B$2:$B$5111,"&lt;="&amp;N$3)-$F4956)))</f>
        <v/>
      </c>
      <c r="O4956" s="54">
        <f>IF(OR($B4956="",O$3&lt;$D4956+Настройки!$B$7),0,MAX(0,$E4956-MAX(0,SUMIFS(Тех_Движение!$G$2:$G$5111,Тех_Движение!$D$2:$D$5111,$C4956,Тех_Движение!$B$2:$B$5111,"&lt;="&amp;O$3)-$F4956)))</f>
        <v/>
      </c>
      <c r="P4956" s="54">
        <f>IF(OR($B4956="",P$3&lt;$D4956+Настройки!$B$7),0,MAX(0,$E4956-MAX(0,SUMIFS(Тех_Движение!$G$2:$G$5111,Тех_Движение!$D$2:$D$5111,$C4956,Тех_Движение!$B$2:$B$5111,"&lt;="&amp;P$3)-$F4956)))</f>
        <v/>
      </c>
      <c r="Q4956" s="54">
        <f>IF(OR($B4956="",Q$3&lt;$D4956+Настройки!$B$7),0,MAX(0,$E4956-MAX(0,SUMIFS(Тех_Движение!$G$2:$G$5111,Тех_Движение!$D$2:$D$5111,$C4956,Тех_Движение!$B$2:$B$5111,"&lt;="&amp;Q$3)-$F4956)))</f>
        <v/>
      </c>
      <c r="R4956" s="54">
        <f>IF($B4956="","",SUM($K4956:$Q4956))</f>
        <v/>
      </c>
      <c r="S4956" s="56">
        <f>IF($B4956="","",VLOOKUP($C4956,Настройки!$A$11:$L$17,9,FALSE))</f>
        <v/>
      </c>
      <c r="T4956" s="56">
        <f>IF($B4956="","",$R4956*$S4956)</f>
        <v/>
      </c>
    </row>
    <row r="4957">
      <c r="A4957" s="20">
        <f>Тех_Движение!$A$4954</f>
        <v/>
      </c>
      <c r="B4957" s="20">
        <f>IF(Тех_Движение!$F$4954&gt;0,Тех_Движение!$I$4954,"")</f>
        <v/>
      </c>
      <c r="C4957" s="20">
        <f>IF($B4957="","",Тех_Движение!$D$4954)</f>
        <v/>
      </c>
      <c r="D4957" s="42">
        <f>IF($B4957="","",Тех_Движение!$B$4954)</f>
        <v/>
      </c>
      <c r="E4957" s="54">
        <f>IF($B4957="","",Тех_Движение!$F$4954)</f>
        <v/>
      </c>
      <c r="F4957" s="54">
        <f>IF($B4957="","",SUMIFS($E$5:$E4956,$C$5:$C4956,$C4957))</f>
        <v/>
      </c>
      <c r="G4957" s="54">
        <f>IF($B4957="","",MAX(0,$E4957-MAX(0,SUMIFS(Тех_Движение!$G$2:$G$5111,Тех_Движение!$D$2:$D$5111,$C4957,Тех_Движение!$B$2:$B$5111,"&lt;="&amp;Настройки!$B$5-1)-$F4957)))</f>
        <v/>
      </c>
      <c r="H4957" s="54">
        <f>IF($B4957="","",IF(AND($D4957&gt;=Настройки!$B$5,$D4957&lt;=Настройки!$B$6),$E4957,0))</f>
        <v/>
      </c>
      <c r="I4957" s="54">
        <f>IF($B4957="","",$G4957+$H4957-$J4957)</f>
        <v/>
      </c>
      <c r="J4957" s="54">
        <f>IF($B4957="","",MAX(0,$E4957-MAX(0,SUMIFS(Тех_Движение!$G$2:$G$5111,Тех_Движение!$D$2:$D$5111,$C4957,Тех_Движение!$B$2:$B$5111,"&lt;="&amp;Настройки!$B$6)-$F4957)))</f>
        <v/>
      </c>
      <c r="K4957" s="54">
        <f>IF(OR($B4957="",K$3&lt;$D4957+Настройки!$B$7),0,MAX(0,$E4957-MAX(0,SUMIFS(Тех_Движение!$G$2:$G$5111,Тех_Движение!$D$2:$D$5111,$C4957,Тех_Движение!$B$2:$B$5111,"&lt;="&amp;K$3)-$F4957)))</f>
        <v/>
      </c>
      <c r="L4957" s="54">
        <f>IF(OR($B4957="",L$3&lt;$D4957+Настройки!$B$7),0,MAX(0,$E4957-MAX(0,SUMIFS(Тех_Движение!$G$2:$G$5111,Тех_Движение!$D$2:$D$5111,$C4957,Тех_Движение!$B$2:$B$5111,"&lt;="&amp;L$3)-$F4957)))</f>
        <v/>
      </c>
      <c r="M4957" s="54">
        <f>IF(OR($B4957="",M$3&lt;$D4957+Настройки!$B$7),0,MAX(0,$E4957-MAX(0,SUMIFS(Тех_Движение!$G$2:$G$5111,Тех_Движение!$D$2:$D$5111,$C4957,Тех_Движение!$B$2:$B$5111,"&lt;="&amp;M$3)-$F4957)))</f>
        <v/>
      </c>
      <c r="N4957" s="54">
        <f>IF(OR($B4957="",N$3&lt;$D4957+Настройки!$B$7),0,MAX(0,$E4957-MAX(0,SUMIFS(Тех_Движение!$G$2:$G$5111,Тех_Движение!$D$2:$D$5111,$C4957,Тех_Движение!$B$2:$B$5111,"&lt;="&amp;N$3)-$F4957)))</f>
        <v/>
      </c>
      <c r="O4957" s="54">
        <f>IF(OR($B4957="",O$3&lt;$D4957+Настройки!$B$7),0,MAX(0,$E4957-MAX(0,SUMIFS(Тех_Движение!$G$2:$G$5111,Тех_Движение!$D$2:$D$5111,$C4957,Тех_Движение!$B$2:$B$5111,"&lt;="&amp;O$3)-$F4957)))</f>
        <v/>
      </c>
      <c r="P4957" s="54">
        <f>IF(OR($B4957="",P$3&lt;$D4957+Настройки!$B$7),0,MAX(0,$E4957-MAX(0,SUMIFS(Тех_Движение!$G$2:$G$5111,Тех_Движение!$D$2:$D$5111,$C4957,Тех_Движение!$B$2:$B$5111,"&lt;="&amp;P$3)-$F4957)))</f>
        <v/>
      </c>
      <c r="Q4957" s="54">
        <f>IF(OR($B4957="",Q$3&lt;$D4957+Настройки!$B$7),0,MAX(0,$E4957-MAX(0,SUMIFS(Тех_Движение!$G$2:$G$5111,Тех_Движение!$D$2:$D$5111,$C4957,Тех_Движение!$B$2:$B$5111,"&lt;="&amp;Q$3)-$F4957)))</f>
        <v/>
      </c>
      <c r="R4957" s="54">
        <f>IF($B4957="","",SUM($K4957:$Q4957))</f>
        <v/>
      </c>
      <c r="S4957" s="56">
        <f>IF($B4957="","",VLOOKUP($C4957,Настройки!$A$11:$L$17,9,FALSE))</f>
        <v/>
      </c>
      <c r="T4957" s="56">
        <f>IF($B4957="","",$R4957*$S4957)</f>
        <v/>
      </c>
    </row>
    <row r="4958">
      <c r="A4958" s="20">
        <f>Тех_Движение!$A$4955</f>
        <v/>
      </c>
      <c r="B4958" s="20">
        <f>IF(Тех_Движение!$F$4955&gt;0,Тех_Движение!$I$4955,"")</f>
        <v/>
      </c>
      <c r="C4958" s="20">
        <f>IF($B4958="","",Тех_Движение!$D$4955)</f>
        <v/>
      </c>
      <c r="D4958" s="42">
        <f>IF($B4958="","",Тех_Движение!$B$4955)</f>
        <v/>
      </c>
      <c r="E4958" s="54">
        <f>IF($B4958="","",Тех_Движение!$F$4955)</f>
        <v/>
      </c>
      <c r="F4958" s="54">
        <f>IF($B4958="","",SUMIFS($E$5:$E4957,$C$5:$C4957,$C4958))</f>
        <v/>
      </c>
      <c r="G4958" s="54">
        <f>IF($B4958="","",MAX(0,$E4958-MAX(0,SUMIFS(Тех_Движение!$G$2:$G$5111,Тех_Движение!$D$2:$D$5111,$C4958,Тех_Движение!$B$2:$B$5111,"&lt;="&amp;Настройки!$B$5-1)-$F4958)))</f>
        <v/>
      </c>
      <c r="H4958" s="54">
        <f>IF($B4958="","",IF(AND($D4958&gt;=Настройки!$B$5,$D4958&lt;=Настройки!$B$6),$E4958,0))</f>
        <v/>
      </c>
      <c r="I4958" s="54">
        <f>IF($B4958="","",$G4958+$H4958-$J4958)</f>
        <v/>
      </c>
      <c r="J4958" s="54">
        <f>IF($B4958="","",MAX(0,$E4958-MAX(0,SUMIFS(Тех_Движение!$G$2:$G$5111,Тех_Движение!$D$2:$D$5111,$C4958,Тех_Движение!$B$2:$B$5111,"&lt;="&amp;Настройки!$B$6)-$F4958)))</f>
        <v/>
      </c>
      <c r="K4958" s="54">
        <f>IF(OR($B4958="",K$3&lt;$D4958+Настройки!$B$7),0,MAX(0,$E4958-MAX(0,SUMIFS(Тех_Движение!$G$2:$G$5111,Тех_Движение!$D$2:$D$5111,$C4958,Тех_Движение!$B$2:$B$5111,"&lt;="&amp;K$3)-$F4958)))</f>
        <v/>
      </c>
      <c r="L4958" s="54">
        <f>IF(OR($B4958="",L$3&lt;$D4958+Настройки!$B$7),0,MAX(0,$E4958-MAX(0,SUMIFS(Тех_Движение!$G$2:$G$5111,Тех_Движение!$D$2:$D$5111,$C4958,Тех_Движение!$B$2:$B$5111,"&lt;="&amp;L$3)-$F4958)))</f>
        <v/>
      </c>
      <c r="M4958" s="54">
        <f>IF(OR($B4958="",M$3&lt;$D4958+Настройки!$B$7),0,MAX(0,$E4958-MAX(0,SUMIFS(Тех_Движение!$G$2:$G$5111,Тех_Движение!$D$2:$D$5111,$C4958,Тех_Движение!$B$2:$B$5111,"&lt;="&amp;M$3)-$F4958)))</f>
        <v/>
      </c>
      <c r="N4958" s="54">
        <f>IF(OR($B4958="",N$3&lt;$D4958+Настройки!$B$7),0,MAX(0,$E4958-MAX(0,SUMIFS(Тех_Движение!$G$2:$G$5111,Тех_Движение!$D$2:$D$5111,$C4958,Тех_Движение!$B$2:$B$5111,"&lt;="&amp;N$3)-$F4958)))</f>
        <v/>
      </c>
      <c r="O4958" s="54">
        <f>IF(OR($B4958="",O$3&lt;$D4958+Настройки!$B$7),0,MAX(0,$E4958-MAX(0,SUMIFS(Тех_Движение!$G$2:$G$5111,Тех_Движение!$D$2:$D$5111,$C4958,Тех_Движение!$B$2:$B$5111,"&lt;="&amp;O$3)-$F4958)))</f>
        <v/>
      </c>
      <c r="P4958" s="54">
        <f>IF(OR($B4958="",P$3&lt;$D4958+Настройки!$B$7),0,MAX(0,$E4958-MAX(0,SUMIFS(Тех_Движение!$G$2:$G$5111,Тех_Движение!$D$2:$D$5111,$C4958,Тех_Движение!$B$2:$B$5111,"&lt;="&amp;P$3)-$F4958)))</f>
        <v/>
      </c>
      <c r="Q4958" s="54">
        <f>IF(OR($B4958="",Q$3&lt;$D4958+Настройки!$B$7),0,MAX(0,$E4958-MAX(0,SUMIFS(Тех_Движение!$G$2:$G$5111,Тех_Движение!$D$2:$D$5111,$C4958,Тех_Движение!$B$2:$B$5111,"&lt;="&amp;Q$3)-$F4958)))</f>
        <v/>
      </c>
      <c r="R4958" s="54">
        <f>IF($B4958="","",SUM($K4958:$Q4958))</f>
        <v/>
      </c>
      <c r="S4958" s="56">
        <f>IF($B4958="","",VLOOKUP($C4958,Настройки!$A$11:$L$17,9,FALSE))</f>
        <v/>
      </c>
      <c r="T4958" s="56">
        <f>IF($B4958="","",$R4958*$S4958)</f>
        <v/>
      </c>
    </row>
    <row r="4959">
      <c r="A4959" s="20">
        <f>Тех_Движение!$A$4956</f>
        <v/>
      </c>
      <c r="B4959" s="20">
        <f>IF(Тех_Движение!$F$4956&gt;0,Тех_Движение!$I$4956,"")</f>
        <v/>
      </c>
      <c r="C4959" s="20">
        <f>IF($B4959="","",Тех_Движение!$D$4956)</f>
        <v/>
      </c>
      <c r="D4959" s="42">
        <f>IF($B4959="","",Тех_Движение!$B$4956)</f>
        <v/>
      </c>
      <c r="E4959" s="54">
        <f>IF($B4959="","",Тех_Движение!$F$4956)</f>
        <v/>
      </c>
      <c r="F4959" s="54">
        <f>IF($B4959="","",SUMIFS($E$5:$E4958,$C$5:$C4958,$C4959))</f>
        <v/>
      </c>
      <c r="G4959" s="54">
        <f>IF($B4959="","",MAX(0,$E4959-MAX(0,SUMIFS(Тех_Движение!$G$2:$G$5111,Тех_Движение!$D$2:$D$5111,$C4959,Тех_Движение!$B$2:$B$5111,"&lt;="&amp;Настройки!$B$5-1)-$F4959)))</f>
        <v/>
      </c>
      <c r="H4959" s="54">
        <f>IF($B4959="","",IF(AND($D4959&gt;=Настройки!$B$5,$D4959&lt;=Настройки!$B$6),$E4959,0))</f>
        <v/>
      </c>
      <c r="I4959" s="54">
        <f>IF($B4959="","",$G4959+$H4959-$J4959)</f>
        <v/>
      </c>
      <c r="J4959" s="54">
        <f>IF($B4959="","",MAX(0,$E4959-MAX(0,SUMIFS(Тех_Движение!$G$2:$G$5111,Тех_Движение!$D$2:$D$5111,$C4959,Тех_Движение!$B$2:$B$5111,"&lt;="&amp;Настройки!$B$6)-$F4959)))</f>
        <v/>
      </c>
      <c r="K4959" s="54">
        <f>IF(OR($B4959="",K$3&lt;$D4959+Настройки!$B$7),0,MAX(0,$E4959-MAX(0,SUMIFS(Тех_Движение!$G$2:$G$5111,Тех_Движение!$D$2:$D$5111,$C4959,Тех_Движение!$B$2:$B$5111,"&lt;="&amp;K$3)-$F4959)))</f>
        <v/>
      </c>
      <c r="L4959" s="54">
        <f>IF(OR($B4959="",L$3&lt;$D4959+Настройки!$B$7),0,MAX(0,$E4959-MAX(0,SUMIFS(Тех_Движение!$G$2:$G$5111,Тех_Движение!$D$2:$D$5111,$C4959,Тех_Движение!$B$2:$B$5111,"&lt;="&amp;L$3)-$F4959)))</f>
        <v/>
      </c>
      <c r="M4959" s="54">
        <f>IF(OR($B4959="",M$3&lt;$D4959+Настройки!$B$7),0,MAX(0,$E4959-MAX(0,SUMIFS(Тех_Движение!$G$2:$G$5111,Тех_Движение!$D$2:$D$5111,$C4959,Тех_Движение!$B$2:$B$5111,"&lt;="&amp;M$3)-$F4959)))</f>
        <v/>
      </c>
      <c r="N4959" s="54">
        <f>IF(OR($B4959="",N$3&lt;$D4959+Настройки!$B$7),0,MAX(0,$E4959-MAX(0,SUMIFS(Тех_Движение!$G$2:$G$5111,Тех_Движение!$D$2:$D$5111,$C4959,Тех_Движение!$B$2:$B$5111,"&lt;="&amp;N$3)-$F4959)))</f>
        <v/>
      </c>
      <c r="O4959" s="54">
        <f>IF(OR($B4959="",O$3&lt;$D4959+Настройки!$B$7),0,MAX(0,$E4959-MAX(0,SUMIFS(Тех_Движение!$G$2:$G$5111,Тех_Движение!$D$2:$D$5111,$C4959,Тех_Движение!$B$2:$B$5111,"&lt;="&amp;O$3)-$F4959)))</f>
        <v/>
      </c>
      <c r="P4959" s="54">
        <f>IF(OR($B4959="",P$3&lt;$D4959+Настройки!$B$7),0,MAX(0,$E4959-MAX(0,SUMIFS(Тех_Движение!$G$2:$G$5111,Тех_Движение!$D$2:$D$5111,$C4959,Тех_Движение!$B$2:$B$5111,"&lt;="&amp;P$3)-$F4959)))</f>
        <v/>
      </c>
      <c r="Q4959" s="54">
        <f>IF(OR($B4959="",Q$3&lt;$D4959+Настройки!$B$7),0,MAX(0,$E4959-MAX(0,SUMIFS(Тех_Движение!$G$2:$G$5111,Тех_Движение!$D$2:$D$5111,$C4959,Тех_Движение!$B$2:$B$5111,"&lt;="&amp;Q$3)-$F4959)))</f>
        <v/>
      </c>
      <c r="R4959" s="54">
        <f>IF($B4959="","",SUM($K4959:$Q4959))</f>
        <v/>
      </c>
      <c r="S4959" s="56">
        <f>IF($B4959="","",VLOOKUP($C4959,Настройки!$A$11:$L$17,9,FALSE))</f>
        <v/>
      </c>
      <c r="T4959" s="56">
        <f>IF($B4959="","",$R4959*$S4959)</f>
        <v/>
      </c>
    </row>
    <row r="4960">
      <c r="A4960" s="20">
        <f>Тех_Движение!$A$4957</f>
        <v/>
      </c>
      <c r="B4960" s="20">
        <f>IF(Тех_Движение!$F$4957&gt;0,Тех_Движение!$I$4957,"")</f>
        <v/>
      </c>
      <c r="C4960" s="20">
        <f>IF($B4960="","",Тех_Движение!$D$4957)</f>
        <v/>
      </c>
      <c r="D4960" s="42">
        <f>IF($B4960="","",Тех_Движение!$B$4957)</f>
        <v/>
      </c>
      <c r="E4960" s="54">
        <f>IF($B4960="","",Тех_Движение!$F$4957)</f>
        <v/>
      </c>
      <c r="F4960" s="54">
        <f>IF($B4960="","",SUMIFS($E$5:$E4959,$C$5:$C4959,$C4960))</f>
        <v/>
      </c>
      <c r="G4960" s="54">
        <f>IF($B4960="","",MAX(0,$E4960-MAX(0,SUMIFS(Тех_Движение!$G$2:$G$5111,Тех_Движение!$D$2:$D$5111,$C4960,Тех_Движение!$B$2:$B$5111,"&lt;="&amp;Настройки!$B$5-1)-$F4960)))</f>
        <v/>
      </c>
      <c r="H4960" s="54">
        <f>IF($B4960="","",IF(AND($D4960&gt;=Настройки!$B$5,$D4960&lt;=Настройки!$B$6),$E4960,0))</f>
        <v/>
      </c>
      <c r="I4960" s="54">
        <f>IF($B4960="","",$G4960+$H4960-$J4960)</f>
        <v/>
      </c>
      <c r="J4960" s="54">
        <f>IF($B4960="","",MAX(0,$E4960-MAX(0,SUMIFS(Тех_Движение!$G$2:$G$5111,Тех_Движение!$D$2:$D$5111,$C4960,Тех_Движение!$B$2:$B$5111,"&lt;="&amp;Настройки!$B$6)-$F4960)))</f>
        <v/>
      </c>
      <c r="K4960" s="54">
        <f>IF(OR($B4960="",K$3&lt;$D4960+Настройки!$B$7),0,MAX(0,$E4960-MAX(0,SUMIFS(Тех_Движение!$G$2:$G$5111,Тех_Движение!$D$2:$D$5111,$C4960,Тех_Движение!$B$2:$B$5111,"&lt;="&amp;K$3)-$F4960)))</f>
        <v/>
      </c>
      <c r="L4960" s="54">
        <f>IF(OR($B4960="",L$3&lt;$D4960+Настройки!$B$7),0,MAX(0,$E4960-MAX(0,SUMIFS(Тех_Движение!$G$2:$G$5111,Тех_Движение!$D$2:$D$5111,$C4960,Тех_Движение!$B$2:$B$5111,"&lt;="&amp;L$3)-$F4960)))</f>
        <v/>
      </c>
      <c r="M4960" s="54">
        <f>IF(OR($B4960="",M$3&lt;$D4960+Настройки!$B$7),0,MAX(0,$E4960-MAX(0,SUMIFS(Тех_Движение!$G$2:$G$5111,Тех_Движение!$D$2:$D$5111,$C4960,Тех_Движение!$B$2:$B$5111,"&lt;="&amp;M$3)-$F4960)))</f>
        <v/>
      </c>
      <c r="N4960" s="54">
        <f>IF(OR($B4960="",N$3&lt;$D4960+Настройки!$B$7),0,MAX(0,$E4960-MAX(0,SUMIFS(Тех_Движение!$G$2:$G$5111,Тех_Движение!$D$2:$D$5111,$C4960,Тех_Движение!$B$2:$B$5111,"&lt;="&amp;N$3)-$F4960)))</f>
        <v/>
      </c>
      <c r="O4960" s="54">
        <f>IF(OR($B4960="",O$3&lt;$D4960+Настройки!$B$7),0,MAX(0,$E4960-MAX(0,SUMIFS(Тех_Движение!$G$2:$G$5111,Тех_Движение!$D$2:$D$5111,$C4960,Тех_Движение!$B$2:$B$5111,"&lt;="&amp;O$3)-$F4960)))</f>
        <v/>
      </c>
      <c r="P4960" s="54">
        <f>IF(OR($B4960="",P$3&lt;$D4960+Настройки!$B$7),0,MAX(0,$E4960-MAX(0,SUMIFS(Тех_Движение!$G$2:$G$5111,Тех_Движение!$D$2:$D$5111,$C4960,Тех_Движение!$B$2:$B$5111,"&lt;="&amp;P$3)-$F4960)))</f>
        <v/>
      </c>
      <c r="Q4960" s="54">
        <f>IF(OR($B4960="",Q$3&lt;$D4960+Настройки!$B$7),0,MAX(0,$E4960-MAX(0,SUMIFS(Тех_Движение!$G$2:$G$5111,Тех_Движение!$D$2:$D$5111,$C4960,Тех_Движение!$B$2:$B$5111,"&lt;="&amp;Q$3)-$F4960)))</f>
        <v/>
      </c>
      <c r="R4960" s="54">
        <f>IF($B4960="","",SUM($K4960:$Q4960))</f>
        <v/>
      </c>
      <c r="S4960" s="56">
        <f>IF($B4960="","",VLOOKUP($C4960,Настройки!$A$11:$L$17,9,FALSE))</f>
        <v/>
      </c>
      <c r="T4960" s="56">
        <f>IF($B4960="","",$R4960*$S4960)</f>
        <v/>
      </c>
    </row>
    <row r="4961">
      <c r="A4961" s="20">
        <f>Тех_Движение!$A$4958</f>
        <v/>
      </c>
      <c r="B4961" s="20">
        <f>IF(Тех_Движение!$F$4958&gt;0,Тех_Движение!$I$4958,"")</f>
        <v/>
      </c>
      <c r="C4961" s="20">
        <f>IF($B4961="","",Тех_Движение!$D$4958)</f>
        <v/>
      </c>
      <c r="D4961" s="42">
        <f>IF($B4961="","",Тех_Движение!$B$4958)</f>
        <v/>
      </c>
      <c r="E4961" s="54">
        <f>IF($B4961="","",Тех_Движение!$F$4958)</f>
        <v/>
      </c>
      <c r="F4961" s="54">
        <f>IF($B4961="","",SUMIFS($E$5:$E4960,$C$5:$C4960,$C4961))</f>
        <v/>
      </c>
      <c r="G4961" s="54">
        <f>IF($B4961="","",MAX(0,$E4961-MAX(0,SUMIFS(Тех_Движение!$G$2:$G$5111,Тех_Движение!$D$2:$D$5111,$C4961,Тех_Движение!$B$2:$B$5111,"&lt;="&amp;Настройки!$B$5-1)-$F4961)))</f>
        <v/>
      </c>
      <c r="H4961" s="54">
        <f>IF($B4961="","",IF(AND($D4961&gt;=Настройки!$B$5,$D4961&lt;=Настройки!$B$6),$E4961,0))</f>
        <v/>
      </c>
      <c r="I4961" s="54">
        <f>IF($B4961="","",$G4961+$H4961-$J4961)</f>
        <v/>
      </c>
      <c r="J4961" s="54">
        <f>IF($B4961="","",MAX(0,$E4961-MAX(0,SUMIFS(Тех_Движение!$G$2:$G$5111,Тех_Движение!$D$2:$D$5111,$C4961,Тех_Движение!$B$2:$B$5111,"&lt;="&amp;Настройки!$B$6)-$F4961)))</f>
        <v/>
      </c>
      <c r="K4961" s="54">
        <f>IF(OR($B4961="",K$3&lt;$D4961+Настройки!$B$7),0,MAX(0,$E4961-MAX(0,SUMIFS(Тех_Движение!$G$2:$G$5111,Тех_Движение!$D$2:$D$5111,$C4961,Тех_Движение!$B$2:$B$5111,"&lt;="&amp;K$3)-$F4961)))</f>
        <v/>
      </c>
      <c r="L4961" s="54">
        <f>IF(OR($B4961="",L$3&lt;$D4961+Настройки!$B$7),0,MAX(0,$E4961-MAX(0,SUMIFS(Тех_Движение!$G$2:$G$5111,Тех_Движение!$D$2:$D$5111,$C4961,Тех_Движение!$B$2:$B$5111,"&lt;="&amp;L$3)-$F4961)))</f>
        <v/>
      </c>
      <c r="M4961" s="54">
        <f>IF(OR($B4961="",M$3&lt;$D4961+Настройки!$B$7),0,MAX(0,$E4961-MAX(0,SUMIFS(Тех_Движение!$G$2:$G$5111,Тех_Движение!$D$2:$D$5111,$C4961,Тех_Движение!$B$2:$B$5111,"&lt;="&amp;M$3)-$F4961)))</f>
        <v/>
      </c>
      <c r="N4961" s="54">
        <f>IF(OR($B4961="",N$3&lt;$D4961+Настройки!$B$7),0,MAX(0,$E4961-MAX(0,SUMIFS(Тех_Движение!$G$2:$G$5111,Тех_Движение!$D$2:$D$5111,$C4961,Тех_Движение!$B$2:$B$5111,"&lt;="&amp;N$3)-$F4961)))</f>
        <v/>
      </c>
      <c r="O4961" s="54">
        <f>IF(OR($B4961="",O$3&lt;$D4961+Настройки!$B$7),0,MAX(0,$E4961-MAX(0,SUMIFS(Тех_Движение!$G$2:$G$5111,Тех_Движение!$D$2:$D$5111,$C4961,Тех_Движение!$B$2:$B$5111,"&lt;="&amp;O$3)-$F4961)))</f>
        <v/>
      </c>
      <c r="P4961" s="54">
        <f>IF(OR($B4961="",P$3&lt;$D4961+Настройки!$B$7),0,MAX(0,$E4961-MAX(0,SUMIFS(Тех_Движение!$G$2:$G$5111,Тех_Движение!$D$2:$D$5111,$C4961,Тех_Движение!$B$2:$B$5111,"&lt;="&amp;P$3)-$F4961)))</f>
        <v/>
      </c>
      <c r="Q4961" s="54">
        <f>IF(OR($B4961="",Q$3&lt;$D4961+Настройки!$B$7),0,MAX(0,$E4961-MAX(0,SUMIFS(Тех_Движение!$G$2:$G$5111,Тех_Движение!$D$2:$D$5111,$C4961,Тех_Движение!$B$2:$B$5111,"&lt;="&amp;Q$3)-$F4961)))</f>
        <v/>
      </c>
      <c r="R4961" s="54">
        <f>IF($B4961="","",SUM($K4961:$Q4961))</f>
        <v/>
      </c>
      <c r="S4961" s="56">
        <f>IF($B4961="","",VLOOKUP($C4961,Настройки!$A$11:$L$17,9,FALSE))</f>
        <v/>
      </c>
      <c r="T4961" s="56">
        <f>IF($B4961="","",$R4961*$S4961)</f>
        <v/>
      </c>
    </row>
    <row r="4962">
      <c r="A4962" s="20">
        <f>Тех_Движение!$A$4959</f>
        <v/>
      </c>
      <c r="B4962" s="20">
        <f>IF(Тех_Движение!$F$4959&gt;0,Тех_Движение!$I$4959,"")</f>
        <v/>
      </c>
      <c r="C4962" s="20">
        <f>IF($B4962="","",Тех_Движение!$D$4959)</f>
        <v/>
      </c>
      <c r="D4962" s="42">
        <f>IF($B4962="","",Тех_Движение!$B$4959)</f>
        <v/>
      </c>
      <c r="E4962" s="54">
        <f>IF($B4962="","",Тех_Движение!$F$4959)</f>
        <v/>
      </c>
      <c r="F4962" s="54">
        <f>IF($B4962="","",SUMIFS($E$5:$E4961,$C$5:$C4961,$C4962))</f>
        <v/>
      </c>
      <c r="G4962" s="54">
        <f>IF($B4962="","",MAX(0,$E4962-MAX(0,SUMIFS(Тех_Движение!$G$2:$G$5111,Тех_Движение!$D$2:$D$5111,$C4962,Тех_Движение!$B$2:$B$5111,"&lt;="&amp;Настройки!$B$5-1)-$F4962)))</f>
        <v/>
      </c>
      <c r="H4962" s="54">
        <f>IF($B4962="","",IF(AND($D4962&gt;=Настройки!$B$5,$D4962&lt;=Настройки!$B$6),$E4962,0))</f>
        <v/>
      </c>
      <c r="I4962" s="54">
        <f>IF($B4962="","",$G4962+$H4962-$J4962)</f>
        <v/>
      </c>
      <c r="J4962" s="54">
        <f>IF($B4962="","",MAX(0,$E4962-MAX(0,SUMIFS(Тех_Движение!$G$2:$G$5111,Тех_Движение!$D$2:$D$5111,$C4962,Тех_Движение!$B$2:$B$5111,"&lt;="&amp;Настройки!$B$6)-$F4962)))</f>
        <v/>
      </c>
      <c r="K4962" s="54">
        <f>IF(OR($B4962="",K$3&lt;$D4962+Настройки!$B$7),0,MAX(0,$E4962-MAX(0,SUMIFS(Тех_Движение!$G$2:$G$5111,Тех_Движение!$D$2:$D$5111,$C4962,Тех_Движение!$B$2:$B$5111,"&lt;="&amp;K$3)-$F4962)))</f>
        <v/>
      </c>
      <c r="L4962" s="54">
        <f>IF(OR($B4962="",L$3&lt;$D4962+Настройки!$B$7),0,MAX(0,$E4962-MAX(0,SUMIFS(Тех_Движение!$G$2:$G$5111,Тех_Движение!$D$2:$D$5111,$C4962,Тех_Движение!$B$2:$B$5111,"&lt;="&amp;L$3)-$F4962)))</f>
        <v/>
      </c>
      <c r="M4962" s="54">
        <f>IF(OR($B4962="",M$3&lt;$D4962+Настройки!$B$7),0,MAX(0,$E4962-MAX(0,SUMIFS(Тех_Движение!$G$2:$G$5111,Тех_Движение!$D$2:$D$5111,$C4962,Тех_Движение!$B$2:$B$5111,"&lt;="&amp;M$3)-$F4962)))</f>
        <v/>
      </c>
      <c r="N4962" s="54">
        <f>IF(OR($B4962="",N$3&lt;$D4962+Настройки!$B$7),0,MAX(0,$E4962-MAX(0,SUMIFS(Тех_Движение!$G$2:$G$5111,Тех_Движение!$D$2:$D$5111,$C4962,Тех_Движение!$B$2:$B$5111,"&lt;="&amp;N$3)-$F4962)))</f>
        <v/>
      </c>
      <c r="O4962" s="54">
        <f>IF(OR($B4962="",O$3&lt;$D4962+Настройки!$B$7),0,MAX(0,$E4962-MAX(0,SUMIFS(Тех_Движение!$G$2:$G$5111,Тех_Движение!$D$2:$D$5111,$C4962,Тех_Движение!$B$2:$B$5111,"&lt;="&amp;O$3)-$F4962)))</f>
        <v/>
      </c>
      <c r="P4962" s="54">
        <f>IF(OR($B4962="",P$3&lt;$D4962+Настройки!$B$7),0,MAX(0,$E4962-MAX(0,SUMIFS(Тех_Движение!$G$2:$G$5111,Тех_Движение!$D$2:$D$5111,$C4962,Тех_Движение!$B$2:$B$5111,"&lt;="&amp;P$3)-$F4962)))</f>
        <v/>
      </c>
      <c r="Q4962" s="54">
        <f>IF(OR($B4962="",Q$3&lt;$D4962+Настройки!$B$7),0,MAX(0,$E4962-MAX(0,SUMIFS(Тех_Движение!$G$2:$G$5111,Тех_Движение!$D$2:$D$5111,$C4962,Тех_Движение!$B$2:$B$5111,"&lt;="&amp;Q$3)-$F4962)))</f>
        <v/>
      </c>
      <c r="R4962" s="54">
        <f>IF($B4962="","",SUM($K4962:$Q4962))</f>
        <v/>
      </c>
      <c r="S4962" s="56">
        <f>IF($B4962="","",VLOOKUP($C4962,Настройки!$A$11:$L$17,9,FALSE))</f>
        <v/>
      </c>
      <c r="T4962" s="56">
        <f>IF($B4962="","",$R4962*$S4962)</f>
        <v/>
      </c>
    </row>
    <row r="4963">
      <c r="A4963" s="20">
        <f>Тех_Движение!$A$4960</f>
        <v/>
      </c>
      <c r="B4963" s="20">
        <f>IF(Тех_Движение!$F$4960&gt;0,Тех_Движение!$I$4960,"")</f>
        <v/>
      </c>
      <c r="C4963" s="20">
        <f>IF($B4963="","",Тех_Движение!$D$4960)</f>
        <v/>
      </c>
      <c r="D4963" s="42">
        <f>IF($B4963="","",Тех_Движение!$B$4960)</f>
        <v/>
      </c>
      <c r="E4963" s="54">
        <f>IF($B4963="","",Тех_Движение!$F$4960)</f>
        <v/>
      </c>
      <c r="F4963" s="54">
        <f>IF($B4963="","",SUMIFS($E$5:$E4962,$C$5:$C4962,$C4963))</f>
        <v/>
      </c>
      <c r="G4963" s="54">
        <f>IF($B4963="","",MAX(0,$E4963-MAX(0,SUMIFS(Тех_Движение!$G$2:$G$5111,Тех_Движение!$D$2:$D$5111,$C4963,Тех_Движение!$B$2:$B$5111,"&lt;="&amp;Настройки!$B$5-1)-$F4963)))</f>
        <v/>
      </c>
      <c r="H4963" s="54">
        <f>IF($B4963="","",IF(AND($D4963&gt;=Настройки!$B$5,$D4963&lt;=Настройки!$B$6),$E4963,0))</f>
        <v/>
      </c>
      <c r="I4963" s="54">
        <f>IF($B4963="","",$G4963+$H4963-$J4963)</f>
        <v/>
      </c>
      <c r="J4963" s="54">
        <f>IF($B4963="","",MAX(0,$E4963-MAX(0,SUMIFS(Тех_Движение!$G$2:$G$5111,Тех_Движение!$D$2:$D$5111,$C4963,Тех_Движение!$B$2:$B$5111,"&lt;="&amp;Настройки!$B$6)-$F4963)))</f>
        <v/>
      </c>
      <c r="K4963" s="54">
        <f>IF(OR($B4963="",K$3&lt;$D4963+Настройки!$B$7),0,MAX(0,$E4963-MAX(0,SUMIFS(Тех_Движение!$G$2:$G$5111,Тех_Движение!$D$2:$D$5111,$C4963,Тех_Движение!$B$2:$B$5111,"&lt;="&amp;K$3)-$F4963)))</f>
        <v/>
      </c>
      <c r="L4963" s="54">
        <f>IF(OR($B4963="",L$3&lt;$D4963+Настройки!$B$7),0,MAX(0,$E4963-MAX(0,SUMIFS(Тех_Движение!$G$2:$G$5111,Тех_Движение!$D$2:$D$5111,$C4963,Тех_Движение!$B$2:$B$5111,"&lt;="&amp;L$3)-$F4963)))</f>
        <v/>
      </c>
      <c r="M4963" s="54">
        <f>IF(OR($B4963="",M$3&lt;$D4963+Настройки!$B$7),0,MAX(0,$E4963-MAX(0,SUMIFS(Тех_Движение!$G$2:$G$5111,Тех_Движение!$D$2:$D$5111,$C4963,Тех_Движение!$B$2:$B$5111,"&lt;="&amp;M$3)-$F4963)))</f>
        <v/>
      </c>
      <c r="N4963" s="54">
        <f>IF(OR($B4963="",N$3&lt;$D4963+Настройки!$B$7),0,MAX(0,$E4963-MAX(0,SUMIFS(Тех_Движение!$G$2:$G$5111,Тех_Движение!$D$2:$D$5111,$C4963,Тех_Движение!$B$2:$B$5111,"&lt;="&amp;N$3)-$F4963)))</f>
        <v/>
      </c>
      <c r="O4963" s="54">
        <f>IF(OR($B4963="",O$3&lt;$D4963+Настройки!$B$7),0,MAX(0,$E4963-MAX(0,SUMIFS(Тех_Движение!$G$2:$G$5111,Тех_Движение!$D$2:$D$5111,$C4963,Тех_Движение!$B$2:$B$5111,"&lt;="&amp;O$3)-$F4963)))</f>
        <v/>
      </c>
      <c r="P4963" s="54">
        <f>IF(OR($B4963="",P$3&lt;$D4963+Настройки!$B$7),0,MAX(0,$E4963-MAX(0,SUMIFS(Тех_Движение!$G$2:$G$5111,Тех_Движение!$D$2:$D$5111,$C4963,Тех_Движение!$B$2:$B$5111,"&lt;="&amp;P$3)-$F4963)))</f>
        <v/>
      </c>
      <c r="Q4963" s="54">
        <f>IF(OR($B4963="",Q$3&lt;$D4963+Настройки!$B$7),0,MAX(0,$E4963-MAX(0,SUMIFS(Тех_Движение!$G$2:$G$5111,Тех_Движение!$D$2:$D$5111,$C4963,Тех_Движение!$B$2:$B$5111,"&lt;="&amp;Q$3)-$F4963)))</f>
        <v/>
      </c>
      <c r="R4963" s="54">
        <f>IF($B4963="","",SUM($K4963:$Q4963))</f>
        <v/>
      </c>
      <c r="S4963" s="56">
        <f>IF($B4963="","",VLOOKUP($C4963,Настройки!$A$11:$L$17,9,FALSE))</f>
        <v/>
      </c>
      <c r="T4963" s="56">
        <f>IF($B4963="","",$R4963*$S4963)</f>
        <v/>
      </c>
    </row>
    <row r="4964">
      <c r="A4964" s="20">
        <f>Тех_Движение!$A$4961</f>
        <v/>
      </c>
      <c r="B4964" s="20">
        <f>IF(Тех_Движение!$F$4961&gt;0,Тех_Движение!$I$4961,"")</f>
        <v/>
      </c>
      <c r="C4964" s="20">
        <f>IF($B4964="","",Тех_Движение!$D$4961)</f>
        <v/>
      </c>
      <c r="D4964" s="42">
        <f>IF($B4964="","",Тех_Движение!$B$4961)</f>
        <v/>
      </c>
      <c r="E4964" s="54">
        <f>IF($B4964="","",Тех_Движение!$F$4961)</f>
        <v/>
      </c>
      <c r="F4964" s="54">
        <f>IF($B4964="","",SUMIFS($E$5:$E4963,$C$5:$C4963,$C4964))</f>
        <v/>
      </c>
      <c r="G4964" s="54">
        <f>IF($B4964="","",MAX(0,$E4964-MAX(0,SUMIFS(Тех_Движение!$G$2:$G$5111,Тех_Движение!$D$2:$D$5111,$C4964,Тех_Движение!$B$2:$B$5111,"&lt;="&amp;Настройки!$B$5-1)-$F4964)))</f>
        <v/>
      </c>
      <c r="H4964" s="54">
        <f>IF($B4964="","",IF(AND($D4964&gt;=Настройки!$B$5,$D4964&lt;=Настройки!$B$6),$E4964,0))</f>
        <v/>
      </c>
      <c r="I4964" s="54">
        <f>IF($B4964="","",$G4964+$H4964-$J4964)</f>
        <v/>
      </c>
      <c r="J4964" s="54">
        <f>IF($B4964="","",MAX(0,$E4964-MAX(0,SUMIFS(Тех_Движение!$G$2:$G$5111,Тех_Движение!$D$2:$D$5111,$C4964,Тех_Движение!$B$2:$B$5111,"&lt;="&amp;Настройки!$B$6)-$F4964)))</f>
        <v/>
      </c>
      <c r="K4964" s="54">
        <f>IF(OR($B4964="",K$3&lt;$D4964+Настройки!$B$7),0,MAX(0,$E4964-MAX(0,SUMIFS(Тех_Движение!$G$2:$G$5111,Тех_Движение!$D$2:$D$5111,$C4964,Тех_Движение!$B$2:$B$5111,"&lt;="&amp;K$3)-$F4964)))</f>
        <v/>
      </c>
      <c r="L4964" s="54">
        <f>IF(OR($B4964="",L$3&lt;$D4964+Настройки!$B$7),0,MAX(0,$E4964-MAX(0,SUMIFS(Тех_Движение!$G$2:$G$5111,Тех_Движение!$D$2:$D$5111,$C4964,Тех_Движение!$B$2:$B$5111,"&lt;="&amp;L$3)-$F4964)))</f>
        <v/>
      </c>
      <c r="M4964" s="54">
        <f>IF(OR($B4964="",M$3&lt;$D4964+Настройки!$B$7),0,MAX(0,$E4964-MAX(0,SUMIFS(Тех_Движение!$G$2:$G$5111,Тех_Движение!$D$2:$D$5111,$C4964,Тех_Движение!$B$2:$B$5111,"&lt;="&amp;M$3)-$F4964)))</f>
        <v/>
      </c>
      <c r="N4964" s="54">
        <f>IF(OR($B4964="",N$3&lt;$D4964+Настройки!$B$7),0,MAX(0,$E4964-MAX(0,SUMIFS(Тех_Движение!$G$2:$G$5111,Тех_Движение!$D$2:$D$5111,$C4964,Тех_Движение!$B$2:$B$5111,"&lt;="&amp;N$3)-$F4964)))</f>
        <v/>
      </c>
      <c r="O4964" s="54">
        <f>IF(OR($B4964="",O$3&lt;$D4964+Настройки!$B$7),0,MAX(0,$E4964-MAX(0,SUMIFS(Тех_Движение!$G$2:$G$5111,Тех_Движение!$D$2:$D$5111,$C4964,Тех_Движение!$B$2:$B$5111,"&lt;="&amp;O$3)-$F4964)))</f>
        <v/>
      </c>
      <c r="P4964" s="54">
        <f>IF(OR($B4964="",P$3&lt;$D4964+Настройки!$B$7),0,MAX(0,$E4964-MAX(0,SUMIFS(Тех_Движение!$G$2:$G$5111,Тех_Движение!$D$2:$D$5111,$C4964,Тех_Движение!$B$2:$B$5111,"&lt;="&amp;P$3)-$F4964)))</f>
        <v/>
      </c>
      <c r="Q4964" s="54">
        <f>IF(OR($B4964="",Q$3&lt;$D4964+Настройки!$B$7),0,MAX(0,$E4964-MAX(0,SUMIFS(Тех_Движение!$G$2:$G$5111,Тех_Движение!$D$2:$D$5111,$C4964,Тех_Движение!$B$2:$B$5111,"&lt;="&amp;Q$3)-$F4964)))</f>
        <v/>
      </c>
      <c r="R4964" s="54">
        <f>IF($B4964="","",SUM($K4964:$Q4964))</f>
        <v/>
      </c>
      <c r="S4964" s="56">
        <f>IF($B4964="","",VLOOKUP($C4964,Настройки!$A$11:$L$17,9,FALSE))</f>
        <v/>
      </c>
      <c r="T4964" s="56">
        <f>IF($B4964="","",$R4964*$S4964)</f>
        <v/>
      </c>
    </row>
    <row r="4965">
      <c r="A4965" s="20">
        <f>Тех_Движение!$A$4962</f>
        <v/>
      </c>
      <c r="B4965" s="20">
        <f>IF(Тех_Движение!$F$4962&gt;0,Тех_Движение!$I$4962,"")</f>
        <v/>
      </c>
      <c r="C4965" s="20">
        <f>IF($B4965="","",Тех_Движение!$D$4962)</f>
        <v/>
      </c>
      <c r="D4965" s="42">
        <f>IF($B4965="","",Тех_Движение!$B$4962)</f>
        <v/>
      </c>
      <c r="E4965" s="54">
        <f>IF($B4965="","",Тех_Движение!$F$4962)</f>
        <v/>
      </c>
      <c r="F4965" s="54">
        <f>IF($B4965="","",SUMIFS($E$5:$E4964,$C$5:$C4964,$C4965))</f>
        <v/>
      </c>
      <c r="G4965" s="54">
        <f>IF($B4965="","",MAX(0,$E4965-MAX(0,SUMIFS(Тех_Движение!$G$2:$G$5111,Тех_Движение!$D$2:$D$5111,$C4965,Тех_Движение!$B$2:$B$5111,"&lt;="&amp;Настройки!$B$5-1)-$F4965)))</f>
        <v/>
      </c>
      <c r="H4965" s="54">
        <f>IF($B4965="","",IF(AND($D4965&gt;=Настройки!$B$5,$D4965&lt;=Настройки!$B$6),$E4965,0))</f>
        <v/>
      </c>
      <c r="I4965" s="54">
        <f>IF($B4965="","",$G4965+$H4965-$J4965)</f>
        <v/>
      </c>
      <c r="J4965" s="54">
        <f>IF($B4965="","",MAX(0,$E4965-MAX(0,SUMIFS(Тех_Движение!$G$2:$G$5111,Тех_Движение!$D$2:$D$5111,$C4965,Тех_Движение!$B$2:$B$5111,"&lt;="&amp;Настройки!$B$6)-$F4965)))</f>
        <v/>
      </c>
      <c r="K4965" s="54">
        <f>IF(OR($B4965="",K$3&lt;$D4965+Настройки!$B$7),0,MAX(0,$E4965-MAX(0,SUMIFS(Тех_Движение!$G$2:$G$5111,Тех_Движение!$D$2:$D$5111,$C4965,Тех_Движение!$B$2:$B$5111,"&lt;="&amp;K$3)-$F4965)))</f>
        <v/>
      </c>
      <c r="L4965" s="54">
        <f>IF(OR($B4965="",L$3&lt;$D4965+Настройки!$B$7),0,MAX(0,$E4965-MAX(0,SUMIFS(Тех_Движение!$G$2:$G$5111,Тех_Движение!$D$2:$D$5111,$C4965,Тех_Движение!$B$2:$B$5111,"&lt;="&amp;L$3)-$F4965)))</f>
        <v/>
      </c>
      <c r="M4965" s="54">
        <f>IF(OR($B4965="",M$3&lt;$D4965+Настройки!$B$7),0,MAX(0,$E4965-MAX(0,SUMIFS(Тех_Движение!$G$2:$G$5111,Тех_Движение!$D$2:$D$5111,$C4965,Тех_Движение!$B$2:$B$5111,"&lt;="&amp;M$3)-$F4965)))</f>
        <v/>
      </c>
      <c r="N4965" s="54">
        <f>IF(OR($B4965="",N$3&lt;$D4965+Настройки!$B$7),0,MAX(0,$E4965-MAX(0,SUMIFS(Тех_Движение!$G$2:$G$5111,Тех_Движение!$D$2:$D$5111,$C4965,Тех_Движение!$B$2:$B$5111,"&lt;="&amp;N$3)-$F4965)))</f>
        <v/>
      </c>
      <c r="O4965" s="54">
        <f>IF(OR($B4965="",O$3&lt;$D4965+Настройки!$B$7),0,MAX(0,$E4965-MAX(0,SUMIFS(Тех_Движение!$G$2:$G$5111,Тех_Движение!$D$2:$D$5111,$C4965,Тех_Движение!$B$2:$B$5111,"&lt;="&amp;O$3)-$F4965)))</f>
        <v/>
      </c>
      <c r="P4965" s="54">
        <f>IF(OR($B4965="",P$3&lt;$D4965+Настройки!$B$7),0,MAX(0,$E4965-MAX(0,SUMIFS(Тех_Движение!$G$2:$G$5111,Тех_Движение!$D$2:$D$5111,$C4965,Тех_Движение!$B$2:$B$5111,"&lt;="&amp;P$3)-$F4965)))</f>
        <v/>
      </c>
      <c r="Q4965" s="54">
        <f>IF(OR($B4965="",Q$3&lt;$D4965+Настройки!$B$7),0,MAX(0,$E4965-MAX(0,SUMIFS(Тех_Движение!$G$2:$G$5111,Тех_Движение!$D$2:$D$5111,$C4965,Тех_Движение!$B$2:$B$5111,"&lt;="&amp;Q$3)-$F4965)))</f>
        <v/>
      </c>
      <c r="R4965" s="54">
        <f>IF($B4965="","",SUM($K4965:$Q4965))</f>
        <v/>
      </c>
      <c r="S4965" s="56">
        <f>IF($B4965="","",VLOOKUP($C4965,Настройки!$A$11:$L$17,9,FALSE))</f>
        <v/>
      </c>
      <c r="T4965" s="56">
        <f>IF($B4965="","",$R4965*$S4965)</f>
        <v/>
      </c>
    </row>
    <row r="4966">
      <c r="A4966" s="20">
        <f>Тех_Движение!$A$4963</f>
        <v/>
      </c>
      <c r="B4966" s="20">
        <f>IF(Тех_Движение!$F$4963&gt;0,Тех_Движение!$I$4963,"")</f>
        <v/>
      </c>
      <c r="C4966" s="20">
        <f>IF($B4966="","",Тех_Движение!$D$4963)</f>
        <v/>
      </c>
      <c r="D4966" s="42">
        <f>IF($B4966="","",Тех_Движение!$B$4963)</f>
        <v/>
      </c>
      <c r="E4966" s="54">
        <f>IF($B4966="","",Тех_Движение!$F$4963)</f>
        <v/>
      </c>
      <c r="F4966" s="54">
        <f>IF($B4966="","",SUMIFS($E$5:$E4965,$C$5:$C4965,$C4966))</f>
        <v/>
      </c>
      <c r="G4966" s="54">
        <f>IF($B4966="","",MAX(0,$E4966-MAX(0,SUMIFS(Тех_Движение!$G$2:$G$5111,Тех_Движение!$D$2:$D$5111,$C4966,Тех_Движение!$B$2:$B$5111,"&lt;="&amp;Настройки!$B$5-1)-$F4966)))</f>
        <v/>
      </c>
      <c r="H4966" s="54">
        <f>IF($B4966="","",IF(AND($D4966&gt;=Настройки!$B$5,$D4966&lt;=Настройки!$B$6),$E4966,0))</f>
        <v/>
      </c>
      <c r="I4966" s="54">
        <f>IF($B4966="","",$G4966+$H4966-$J4966)</f>
        <v/>
      </c>
      <c r="J4966" s="54">
        <f>IF($B4966="","",MAX(0,$E4966-MAX(0,SUMIFS(Тех_Движение!$G$2:$G$5111,Тех_Движение!$D$2:$D$5111,$C4966,Тех_Движение!$B$2:$B$5111,"&lt;="&amp;Настройки!$B$6)-$F4966)))</f>
        <v/>
      </c>
      <c r="K4966" s="54">
        <f>IF(OR($B4966="",K$3&lt;$D4966+Настройки!$B$7),0,MAX(0,$E4966-MAX(0,SUMIFS(Тех_Движение!$G$2:$G$5111,Тех_Движение!$D$2:$D$5111,$C4966,Тех_Движение!$B$2:$B$5111,"&lt;="&amp;K$3)-$F4966)))</f>
        <v/>
      </c>
      <c r="L4966" s="54">
        <f>IF(OR($B4966="",L$3&lt;$D4966+Настройки!$B$7),0,MAX(0,$E4966-MAX(0,SUMIFS(Тех_Движение!$G$2:$G$5111,Тех_Движение!$D$2:$D$5111,$C4966,Тех_Движение!$B$2:$B$5111,"&lt;="&amp;L$3)-$F4966)))</f>
        <v/>
      </c>
      <c r="M4966" s="54">
        <f>IF(OR($B4966="",M$3&lt;$D4966+Настройки!$B$7),0,MAX(0,$E4966-MAX(0,SUMIFS(Тех_Движение!$G$2:$G$5111,Тех_Движение!$D$2:$D$5111,$C4966,Тех_Движение!$B$2:$B$5111,"&lt;="&amp;M$3)-$F4966)))</f>
        <v/>
      </c>
      <c r="N4966" s="54">
        <f>IF(OR($B4966="",N$3&lt;$D4966+Настройки!$B$7),0,MAX(0,$E4966-MAX(0,SUMIFS(Тех_Движение!$G$2:$G$5111,Тех_Движение!$D$2:$D$5111,$C4966,Тех_Движение!$B$2:$B$5111,"&lt;="&amp;N$3)-$F4966)))</f>
        <v/>
      </c>
      <c r="O4966" s="54">
        <f>IF(OR($B4966="",O$3&lt;$D4966+Настройки!$B$7),0,MAX(0,$E4966-MAX(0,SUMIFS(Тех_Движение!$G$2:$G$5111,Тех_Движение!$D$2:$D$5111,$C4966,Тех_Движение!$B$2:$B$5111,"&lt;="&amp;O$3)-$F4966)))</f>
        <v/>
      </c>
      <c r="P4966" s="54">
        <f>IF(OR($B4966="",P$3&lt;$D4966+Настройки!$B$7),0,MAX(0,$E4966-MAX(0,SUMIFS(Тех_Движение!$G$2:$G$5111,Тех_Движение!$D$2:$D$5111,$C4966,Тех_Движение!$B$2:$B$5111,"&lt;="&amp;P$3)-$F4966)))</f>
        <v/>
      </c>
      <c r="Q4966" s="54">
        <f>IF(OR($B4966="",Q$3&lt;$D4966+Настройки!$B$7),0,MAX(0,$E4966-MAX(0,SUMIFS(Тех_Движение!$G$2:$G$5111,Тех_Движение!$D$2:$D$5111,$C4966,Тех_Движение!$B$2:$B$5111,"&lt;="&amp;Q$3)-$F4966)))</f>
        <v/>
      </c>
      <c r="R4966" s="54">
        <f>IF($B4966="","",SUM($K4966:$Q4966))</f>
        <v/>
      </c>
      <c r="S4966" s="56">
        <f>IF($B4966="","",VLOOKUP($C4966,Настройки!$A$11:$L$17,9,FALSE))</f>
        <v/>
      </c>
      <c r="T4966" s="56">
        <f>IF($B4966="","",$R4966*$S4966)</f>
        <v/>
      </c>
    </row>
    <row r="4967">
      <c r="A4967" s="20">
        <f>Тех_Движение!$A$4964</f>
        <v/>
      </c>
      <c r="B4967" s="20">
        <f>IF(Тех_Движение!$F$4964&gt;0,Тех_Движение!$I$4964,"")</f>
        <v/>
      </c>
      <c r="C4967" s="20">
        <f>IF($B4967="","",Тех_Движение!$D$4964)</f>
        <v/>
      </c>
      <c r="D4967" s="42">
        <f>IF($B4967="","",Тех_Движение!$B$4964)</f>
        <v/>
      </c>
      <c r="E4967" s="54">
        <f>IF($B4967="","",Тех_Движение!$F$4964)</f>
        <v/>
      </c>
      <c r="F4967" s="54">
        <f>IF($B4967="","",SUMIFS($E$5:$E4966,$C$5:$C4966,$C4967))</f>
        <v/>
      </c>
      <c r="G4967" s="54">
        <f>IF($B4967="","",MAX(0,$E4967-MAX(0,SUMIFS(Тех_Движение!$G$2:$G$5111,Тех_Движение!$D$2:$D$5111,$C4967,Тех_Движение!$B$2:$B$5111,"&lt;="&amp;Настройки!$B$5-1)-$F4967)))</f>
        <v/>
      </c>
      <c r="H4967" s="54">
        <f>IF($B4967="","",IF(AND($D4967&gt;=Настройки!$B$5,$D4967&lt;=Настройки!$B$6),$E4967,0))</f>
        <v/>
      </c>
      <c r="I4967" s="54">
        <f>IF($B4967="","",$G4967+$H4967-$J4967)</f>
        <v/>
      </c>
      <c r="J4967" s="54">
        <f>IF($B4967="","",MAX(0,$E4967-MAX(0,SUMIFS(Тех_Движение!$G$2:$G$5111,Тех_Движение!$D$2:$D$5111,$C4967,Тех_Движение!$B$2:$B$5111,"&lt;="&amp;Настройки!$B$6)-$F4967)))</f>
        <v/>
      </c>
      <c r="K4967" s="54">
        <f>IF(OR($B4967="",K$3&lt;$D4967+Настройки!$B$7),0,MAX(0,$E4967-MAX(0,SUMIFS(Тех_Движение!$G$2:$G$5111,Тех_Движение!$D$2:$D$5111,$C4967,Тех_Движение!$B$2:$B$5111,"&lt;="&amp;K$3)-$F4967)))</f>
        <v/>
      </c>
      <c r="L4967" s="54">
        <f>IF(OR($B4967="",L$3&lt;$D4967+Настройки!$B$7),0,MAX(0,$E4967-MAX(0,SUMIFS(Тех_Движение!$G$2:$G$5111,Тех_Движение!$D$2:$D$5111,$C4967,Тех_Движение!$B$2:$B$5111,"&lt;="&amp;L$3)-$F4967)))</f>
        <v/>
      </c>
      <c r="M4967" s="54">
        <f>IF(OR($B4967="",M$3&lt;$D4967+Настройки!$B$7),0,MAX(0,$E4967-MAX(0,SUMIFS(Тех_Движение!$G$2:$G$5111,Тех_Движение!$D$2:$D$5111,$C4967,Тех_Движение!$B$2:$B$5111,"&lt;="&amp;M$3)-$F4967)))</f>
        <v/>
      </c>
      <c r="N4967" s="54">
        <f>IF(OR($B4967="",N$3&lt;$D4967+Настройки!$B$7),0,MAX(0,$E4967-MAX(0,SUMIFS(Тех_Движение!$G$2:$G$5111,Тех_Движение!$D$2:$D$5111,$C4967,Тех_Движение!$B$2:$B$5111,"&lt;="&amp;N$3)-$F4967)))</f>
        <v/>
      </c>
      <c r="O4967" s="54">
        <f>IF(OR($B4967="",O$3&lt;$D4967+Настройки!$B$7),0,MAX(0,$E4967-MAX(0,SUMIFS(Тех_Движение!$G$2:$G$5111,Тех_Движение!$D$2:$D$5111,$C4967,Тех_Движение!$B$2:$B$5111,"&lt;="&amp;O$3)-$F4967)))</f>
        <v/>
      </c>
      <c r="P4967" s="54">
        <f>IF(OR($B4967="",P$3&lt;$D4967+Настройки!$B$7),0,MAX(0,$E4967-MAX(0,SUMIFS(Тех_Движение!$G$2:$G$5111,Тех_Движение!$D$2:$D$5111,$C4967,Тех_Движение!$B$2:$B$5111,"&lt;="&amp;P$3)-$F4967)))</f>
        <v/>
      </c>
      <c r="Q4967" s="54">
        <f>IF(OR($B4967="",Q$3&lt;$D4967+Настройки!$B$7),0,MAX(0,$E4967-MAX(0,SUMIFS(Тех_Движение!$G$2:$G$5111,Тех_Движение!$D$2:$D$5111,$C4967,Тех_Движение!$B$2:$B$5111,"&lt;="&amp;Q$3)-$F4967)))</f>
        <v/>
      </c>
      <c r="R4967" s="54">
        <f>IF($B4967="","",SUM($K4967:$Q4967))</f>
        <v/>
      </c>
      <c r="S4967" s="56">
        <f>IF($B4967="","",VLOOKUP($C4967,Настройки!$A$11:$L$17,9,FALSE))</f>
        <v/>
      </c>
      <c r="T4967" s="56">
        <f>IF($B4967="","",$R4967*$S4967)</f>
        <v/>
      </c>
    </row>
    <row r="4968">
      <c r="A4968" s="20">
        <f>Тех_Движение!$A$4965</f>
        <v/>
      </c>
      <c r="B4968" s="20">
        <f>IF(Тех_Движение!$F$4965&gt;0,Тех_Движение!$I$4965,"")</f>
        <v/>
      </c>
      <c r="C4968" s="20">
        <f>IF($B4968="","",Тех_Движение!$D$4965)</f>
        <v/>
      </c>
      <c r="D4968" s="42">
        <f>IF($B4968="","",Тех_Движение!$B$4965)</f>
        <v/>
      </c>
      <c r="E4968" s="54">
        <f>IF($B4968="","",Тех_Движение!$F$4965)</f>
        <v/>
      </c>
      <c r="F4968" s="54">
        <f>IF($B4968="","",SUMIFS($E$5:$E4967,$C$5:$C4967,$C4968))</f>
        <v/>
      </c>
      <c r="G4968" s="54">
        <f>IF($B4968="","",MAX(0,$E4968-MAX(0,SUMIFS(Тех_Движение!$G$2:$G$5111,Тех_Движение!$D$2:$D$5111,$C4968,Тех_Движение!$B$2:$B$5111,"&lt;="&amp;Настройки!$B$5-1)-$F4968)))</f>
        <v/>
      </c>
      <c r="H4968" s="54">
        <f>IF($B4968="","",IF(AND($D4968&gt;=Настройки!$B$5,$D4968&lt;=Настройки!$B$6),$E4968,0))</f>
        <v/>
      </c>
      <c r="I4968" s="54">
        <f>IF($B4968="","",$G4968+$H4968-$J4968)</f>
        <v/>
      </c>
      <c r="J4968" s="54">
        <f>IF($B4968="","",MAX(0,$E4968-MAX(0,SUMIFS(Тех_Движение!$G$2:$G$5111,Тех_Движение!$D$2:$D$5111,$C4968,Тех_Движение!$B$2:$B$5111,"&lt;="&amp;Настройки!$B$6)-$F4968)))</f>
        <v/>
      </c>
      <c r="K4968" s="54">
        <f>IF(OR($B4968="",K$3&lt;$D4968+Настройки!$B$7),0,MAX(0,$E4968-MAX(0,SUMIFS(Тех_Движение!$G$2:$G$5111,Тех_Движение!$D$2:$D$5111,$C4968,Тех_Движение!$B$2:$B$5111,"&lt;="&amp;K$3)-$F4968)))</f>
        <v/>
      </c>
      <c r="L4968" s="54">
        <f>IF(OR($B4968="",L$3&lt;$D4968+Настройки!$B$7),0,MAX(0,$E4968-MAX(0,SUMIFS(Тех_Движение!$G$2:$G$5111,Тех_Движение!$D$2:$D$5111,$C4968,Тех_Движение!$B$2:$B$5111,"&lt;="&amp;L$3)-$F4968)))</f>
        <v/>
      </c>
      <c r="M4968" s="54">
        <f>IF(OR($B4968="",M$3&lt;$D4968+Настройки!$B$7),0,MAX(0,$E4968-MAX(0,SUMIFS(Тех_Движение!$G$2:$G$5111,Тех_Движение!$D$2:$D$5111,$C4968,Тех_Движение!$B$2:$B$5111,"&lt;="&amp;M$3)-$F4968)))</f>
        <v/>
      </c>
      <c r="N4968" s="54">
        <f>IF(OR($B4968="",N$3&lt;$D4968+Настройки!$B$7),0,MAX(0,$E4968-MAX(0,SUMIFS(Тех_Движение!$G$2:$G$5111,Тех_Движение!$D$2:$D$5111,$C4968,Тех_Движение!$B$2:$B$5111,"&lt;="&amp;N$3)-$F4968)))</f>
        <v/>
      </c>
      <c r="O4968" s="54">
        <f>IF(OR($B4968="",O$3&lt;$D4968+Настройки!$B$7),0,MAX(0,$E4968-MAX(0,SUMIFS(Тех_Движение!$G$2:$G$5111,Тех_Движение!$D$2:$D$5111,$C4968,Тех_Движение!$B$2:$B$5111,"&lt;="&amp;O$3)-$F4968)))</f>
        <v/>
      </c>
      <c r="P4968" s="54">
        <f>IF(OR($B4968="",P$3&lt;$D4968+Настройки!$B$7),0,MAX(0,$E4968-MAX(0,SUMIFS(Тех_Движение!$G$2:$G$5111,Тех_Движение!$D$2:$D$5111,$C4968,Тех_Движение!$B$2:$B$5111,"&lt;="&amp;P$3)-$F4968)))</f>
        <v/>
      </c>
      <c r="Q4968" s="54">
        <f>IF(OR($B4968="",Q$3&lt;$D4968+Настройки!$B$7),0,MAX(0,$E4968-MAX(0,SUMIFS(Тех_Движение!$G$2:$G$5111,Тех_Движение!$D$2:$D$5111,$C4968,Тех_Движение!$B$2:$B$5111,"&lt;="&amp;Q$3)-$F4968)))</f>
        <v/>
      </c>
      <c r="R4968" s="54">
        <f>IF($B4968="","",SUM($K4968:$Q4968))</f>
        <v/>
      </c>
      <c r="S4968" s="56">
        <f>IF($B4968="","",VLOOKUP($C4968,Настройки!$A$11:$L$17,9,FALSE))</f>
        <v/>
      </c>
      <c r="T4968" s="56">
        <f>IF($B4968="","",$R4968*$S4968)</f>
        <v/>
      </c>
    </row>
    <row r="4969">
      <c r="A4969" s="20">
        <f>Тех_Движение!$A$4966</f>
        <v/>
      </c>
      <c r="B4969" s="20">
        <f>IF(Тех_Движение!$F$4966&gt;0,Тех_Движение!$I$4966,"")</f>
        <v/>
      </c>
      <c r="C4969" s="20">
        <f>IF($B4969="","",Тех_Движение!$D$4966)</f>
        <v/>
      </c>
      <c r="D4969" s="42">
        <f>IF($B4969="","",Тех_Движение!$B$4966)</f>
        <v/>
      </c>
      <c r="E4969" s="54">
        <f>IF($B4969="","",Тех_Движение!$F$4966)</f>
        <v/>
      </c>
      <c r="F4969" s="54">
        <f>IF($B4969="","",SUMIFS($E$5:$E4968,$C$5:$C4968,$C4969))</f>
        <v/>
      </c>
      <c r="G4969" s="54">
        <f>IF($B4969="","",MAX(0,$E4969-MAX(0,SUMIFS(Тех_Движение!$G$2:$G$5111,Тех_Движение!$D$2:$D$5111,$C4969,Тех_Движение!$B$2:$B$5111,"&lt;="&amp;Настройки!$B$5-1)-$F4969)))</f>
        <v/>
      </c>
      <c r="H4969" s="54">
        <f>IF($B4969="","",IF(AND($D4969&gt;=Настройки!$B$5,$D4969&lt;=Настройки!$B$6),$E4969,0))</f>
        <v/>
      </c>
      <c r="I4969" s="54">
        <f>IF($B4969="","",$G4969+$H4969-$J4969)</f>
        <v/>
      </c>
      <c r="J4969" s="54">
        <f>IF($B4969="","",MAX(0,$E4969-MAX(0,SUMIFS(Тех_Движение!$G$2:$G$5111,Тех_Движение!$D$2:$D$5111,$C4969,Тех_Движение!$B$2:$B$5111,"&lt;="&amp;Настройки!$B$6)-$F4969)))</f>
        <v/>
      </c>
      <c r="K4969" s="54">
        <f>IF(OR($B4969="",K$3&lt;$D4969+Настройки!$B$7),0,MAX(0,$E4969-MAX(0,SUMIFS(Тех_Движение!$G$2:$G$5111,Тех_Движение!$D$2:$D$5111,$C4969,Тех_Движение!$B$2:$B$5111,"&lt;="&amp;K$3)-$F4969)))</f>
        <v/>
      </c>
      <c r="L4969" s="54">
        <f>IF(OR($B4969="",L$3&lt;$D4969+Настройки!$B$7),0,MAX(0,$E4969-MAX(0,SUMIFS(Тех_Движение!$G$2:$G$5111,Тех_Движение!$D$2:$D$5111,$C4969,Тех_Движение!$B$2:$B$5111,"&lt;="&amp;L$3)-$F4969)))</f>
        <v/>
      </c>
      <c r="M4969" s="54">
        <f>IF(OR($B4969="",M$3&lt;$D4969+Настройки!$B$7),0,MAX(0,$E4969-MAX(0,SUMIFS(Тех_Движение!$G$2:$G$5111,Тех_Движение!$D$2:$D$5111,$C4969,Тех_Движение!$B$2:$B$5111,"&lt;="&amp;M$3)-$F4969)))</f>
        <v/>
      </c>
      <c r="N4969" s="54">
        <f>IF(OR($B4969="",N$3&lt;$D4969+Настройки!$B$7),0,MAX(0,$E4969-MAX(0,SUMIFS(Тех_Движение!$G$2:$G$5111,Тех_Движение!$D$2:$D$5111,$C4969,Тех_Движение!$B$2:$B$5111,"&lt;="&amp;N$3)-$F4969)))</f>
        <v/>
      </c>
      <c r="O4969" s="54">
        <f>IF(OR($B4969="",O$3&lt;$D4969+Настройки!$B$7),0,MAX(0,$E4969-MAX(0,SUMIFS(Тех_Движение!$G$2:$G$5111,Тех_Движение!$D$2:$D$5111,$C4969,Тех_Движение!$B$2:$B$5111,"&lt;="&amp;O$3)-$F4969)))</f>
        <v/>
      </c>
      <c r="P4969" s="54">
        <f>IF(OR($B4969="",P$3&lt;$D4969+Настройки!$B$7),0,MAX(0,$E4969-MAX(0,SUMIFS(Тех_Движение!$G$2:$G$5111,Тех_Движение!$D$2:$D$5111,$C4969,Тех_Движение!$B$2:$B$5111,"&lt;="&amp;P$3)-$F4969)))</f>
        <v/>
      </c>
      <c r="Q4969" s="54">
        <f>IF(OR($B4969="",Q$3&lt;$D4969+Настройки!$B$7),0,MAX(0,$E4969-MAX(0,SUMIFS(Тех_Движение!$G$2:$G$5111,Тех_Движение!$D$2:$D$5111,$C4969,Тех_Движение!$B$2:$B$5111,"&lt;="&amp;Q$3)-$F4969)))</f>
        <v/>
      </c>
      <c r="R4969" s="54">
        <f>IF($B4969="","",SUM($K4969:$Q4969))</f>
        <v/>
      </c>
      <c r="S4969" s="56">
        <f>IF($B4969="","",VLOOKUP($C4969,Настройки!$A$11:$L$17,9,FALSE))</f>
        <v/>
      </c>
      <c r="T4969" s="56">
        <f>IF($B4969="","",$R4969*$S4969)</f>
        <v/>
      </c>
    </row>
    <row r="4970">
      <c r="A4970" s="20">
        <f>Тех_Движение!$A$4967</f>
        <v/>
      </c>
      <c r="B4970" s="20">
        <f>IF(Тех_Движение!$F$4967&gt;0,Тех_Движение!$I$4967,"")</f>
        <v/>
      </c>
      <c r="C4970" s="20">
        <f>IF($B4970="","",Тех_Движение!$D$4967)</f>
        <v/>
      </c>
      <c r="D4970" s="42">
        <f>IF($B4970="","",Тех_Движение!$B$4967)</f>
        <v/>
      </c>
      <c r="E4970" s="54">
        <f>IF($B4970="","",Тех_Движение!$F$4967)</f>
        <v/>
      </c>
      <c r="F4970" s="54">
        <f>IF($B4970="","",SUMIFS($E$5:$E4969,$C$5:$C4969,$C4970))</f>
        <v/>
      </c>
      <c r="G4970" s="54">
        <f>IF($B4970="","",MAX(0,$E4970-MAX(0,SUMIFS(Тех_Движение!$G$2:$G$5111,Тех_Движение!$D$2:$D$5111,$C4970,Тех_Движение!$B$2:$B$5111,"&lt;="&amp;Настройки!$B$5-1)-$F4970)))</f>
        <v/>
      </c>
      <c r="H4970" s="54">
        <f>IF($B4970="","",IF(AND($D4970&gt;=Настройки!$B$5,$D4970&lt;=Настройки!$B$6),$E4970,0))</f>
        <v/>
      </c>
      <c r="I4970" s="54">
        <f>IF($B4970="","",$G4970+$H4970-$J4970)</f>
        <v/>
      </c>
      <c r="J4970" s="54">
        <f>IF($B4970="","",MAX(0,$E4970-MAX(0,SUMIFS(Тех_Движение!$G$2:$G$5111,Тех_Движение!$D$2:$D$5111,$C4970,Тех_Движение!$B$2:$B$5111,"&lt;="&amp;Настройки!$B$6)-$F4970)))</f>
        <v/>
      </c>
      <c r="K4970" s="54">
        <f>IF(OR($B4970="",K$3&lt;$D4970+Настройки!$B$7),0,MAX(0,$E4970-MAX(0,SUMIFS(Тех_Движение!$G$2:$G$5111,Тех_Движение!$D$2:$D$5111,$C4970,Тех_Движение!$B$2:$B$5111,"&lt;="&amp;K$3)-$F4970)))</f>
        <v/>
      </c>
      <c r="L4970" s="54">
        <f>IF(OR($B4970="",L$3&lt;$D4970+Настройки!$B$7),0,MAX(0,$E4970-MAX(0,SUMIFS(Тех_Движение!$G$2:$G$5111,Тех_Движение!$D$2:$D$5111,$C4970,Тех_Движение!$B$2:$B$5111,"&lt;="&amp;L$3)-$F4970)))</f>
        <v/>
      </c>
      <c r="M4970" s="54">
        <f>IF(OR($B4970="",M$3&lt;$D4970+Настройки!$B$7),0,MAX(0,$E4970-MAX(0,SUMIFS(Тех_Движение!$G$2:$G$5111,Тех_Движение!$D$2:$D$5111,$C4970,Тех_Движение!$B$2:$B$5111,"&lt;="&amp;M$3)-$F4970)))</f>
        <v/>
      </c>
      <c r="N4970" s="54">
        <f>IF(OR($B4970="",N$3&lt;$D4970+Настройки!$B$7),0,MAX(0,$E4970-MAX(0,SUMIFS(Тех_Движение!$G$2:$G$5111,Тех_Движение!$D$2:$D$5111,$C4970,Тех_Движение!$B$2:$B$5111,"&lt;="&amp;N$3)-$F4970)))</f>
        <v/>
      </c>
      <c r="O4970" s="54">
        <f>IF(OR($B4970="",O$3&lt;$D4970+Настройки!$B$7),0,MAX(0,$E4970-MAX(0,SUMIFS(Тех_Движение!$G$2:$G$5111,Тех_Движение!$D$2:$D$5111,$C4970,Тех_Движение!$B$2:$B$5111,"&lt;="&amp;O$3)-$F4970)))</f>
        <v/>
      </c>
      <c r="P4970" s="54">
        <f>IF(OR($B4970="",P$3&lt;$D4970+Настройки!$B$7),0,MAX(0,$E4970-MAX(0,SUMIFS(Тех_Движение!$G$2:$G$5111,Тех_Движение!$D$2:$D$5111,$C4970,Тех_Движение!$B$2:$B$5111,"&lt;="&amp;P$3)-$F4970)))</f>
        <v/>
      </c>
      <c r="Q4970" s="54">
        <f>IF(OR($B4970="",Q$3&lt;$D4970+Настройки!$B$7),0,MAX(0,$E4970-MAX(0,SUMIFS(Тех_Движение!$G$2:$G$5111,Тех_Движение!$D$2:$D$5111,$C4970,Тех_Движение!$B$2:$B$5111,"&lt;="&amp;Q$3)-$F4970)))</f>
        <v/>
      </c>
      <c r="R4970" s="54">
        <f>IF($B4970="","",SUM($K4970:$Q4970))</f>
        <v/>
      </c>
      <c r="S4970" s="56">
        <f>IF($B4970="","",VLOOKUP($C4970,Настройки!$A$11:$L$17,9,FALSE))</f>
        <v/>
      </c>
      <c r="T4970" s="56">
        <f>IF($B4970="","",$R4970*$S4970)</f>
        <v/>
      </c>
    </row>
    <row r="4971">
      <c r="A4971" s="20">
        <f>Тех_Движение!$A$4968</f>
        <v/>
      </c>
      <c r="B4971" s="20">
        <f>IF(Тех_Движение!$F$4968&gt;0,Тех_Движение!$I$4968,"")</f>
        <v/>
      </c>
      <c r="C4971" s="20">
        <f>IF($B4971="","",Тех_Движение!$D$4968)</f>
        <v/>
      </c>
      <c r="D4971" s="42">
        <f>IF($B4971="","",Тех_Движение!$B$4968)</f>
        <v/>
      </c>
      <c r="E4971" s="54">
        <f>IF($B4971="","",Тех_Движение!$F$4968)</f>
        <v/>
      </c>
      <c r="F4971" s="54">
        <f>IF($B4971="","",SUMIFS($E$5:$E4970,$C$5:$C4970,$C4971))</f>
        <v/>
      </c>
      <c r="G4971" s="54">
        <f>IF($B4971="","",MAX(0,$E4971-MAX(0,SUMIFS(Тех_Движение!$G$2:$G$5111,Тех_Движение!$D$2:$D$5111,$C4971,Тех_Движение!$B$2:$B$5111,"&lt;="&amp;Настройки!$B$5-1)-$F4971)))</f>
        <v/>
      </c>
      <c r="H4971" s="54">
        <f>IF($B4971="","",IF(AND($D4971&gt;=Настройки!$B$5,$D4971&lt;=Настройки!$B$6),$E4971,0))</f>
        <v/>
      </c>
      <c r="I4971" s="54">
        <f>IF($B4971="","",$G4971+$H4971-$J4971)</f>
        <v/>
      </c>
      <c r="J4971" s="54">
        <f>IF($B4971="","",MAX(0,$E4971-MAX(0,SUMIFS(Тех_Движение!$G$2:$G$5111,Тех_Движение!$D$2:$D$5111,$C4971,Тех_Движение!$B$2:$B$5111,"&lt;="&amp;Настройки!$B$6)-$F4971)))</f>
        <v/>
      </c>
      <c r="K4971" s="54">
        <f>IF(OR($B4971="",K$3&lt;$D4971+Настройки!$B$7),0,MAX(0,$E4971-MAX(0,SUMIFS(Тех_Движение!$G$2:$G$5111,Тех_Движение!$D$2:$D$5111,$C4971,Тех_Движение!$B$2:$B$5111,"&lt;="&amp;K$3)-$F4971)))</f>
        <v/>
      </c>
      <c r="L4971" s="54">
        <f>IF(OR($B4971="",L$3&lt;$D4971+Настройки!$B$7),0,MAX(0,$E4971-MAX(0,SUMIFS(Тех_Движение!$G$2:$G$5111,Тех_Движение!$D$2:$D$5111,$C4971,Тех_Движение!$B$2:$B$5111,"&lt;="&amp;L$3)-$F4971)))</f>
        <v/>
      </c>
      <c r="M4971" s="54">
        <f>IF(OR($B4971="",M$3&lt;$D4971+Настройки!$B$7),0,MAX(0,$E4971-MAX(0,SUMIFS(Тех_Движение!$G$2:$G$5111,Тех_Движение!$D$2:$D$5111,$C4971,Тех_Движение!$B$2:$B$5111,"&lt;="&amp;M$3)-$F4971)))</f>
        <v/>
      </c>
      <c r="N4971" s="54">
        <f>IF(OR($B4971="",N$3&lt;$D4971+Настройки!$B$7),0,MAX(0,$E4971-MAX(0,SUMIFS(Тех_Движение!$G$2:$G$5111,Тех_Движение!$D$2:$D$5111,$C4971,Тех_Движение!$B$2:$B$5111,"&lt;="&amp;N$3)-$F4971)))</f>
        <v/>
      </c>
      <c r="O4971" s="54">
        <f>IF(OR($B4971="",O$3&lt;$D4971+Настройки!$B$7),0,MAX(0,$E4971-MAX(0,SUMIFS(Тех_Движение!$G$2:$G$5111,Тех_Движение!$D$2:$D$5111,$C4971,Тех_Движение!$B$2:$B$5111,"&lt;="&amp;O$3)-$F4971)))</f>
        <v/>
      </c>
      <c r="P4971" s="54">
        <f>IF(OR($B4971="",P$3&lt;$D4971+Настройки!$B$7),0,MAX(0,$E4971-MAX(0,SUMIFS(Тех_Движение!$G$2:$G$5111,Тех_Движение!$D$2:$D$5111,$C4971,Тех_Движение!$B$2:$B$5111,"&lt;="&amp;P$3)-$F4971)))</f>
        <v/>
      </c>
      <c r="Q4971" s="54">
        <f>IF(OR($B4971="",Q$3&lt;$D4971+Настройки!$B$7),0,MAX(0,$E4971-MAX(0,SUMIFS(Тех_Движение!$G$2:$G$5111,Тех_Движение!$D$2:$D$5111,$C4971,Тех_Движение!$B$2:$B$5111,"&lt;="&amp;Q$3)-$F4971)))</f>
        <v/>
      </c>
      <c r="R4971" s="54">
        <f>IF($B4971="","",SUM($K4971:$Q4971))</f>
        <v/>
      </c>
      <c r="S4971" s="56">
        <f>IF($B4971="","",VLOOKUP($C4971,Настройки!$A$11:$L$17,9,FALSE))</f>
        <v/>
      </c>
      <c r="T4971" s="56">
        <f>IF($B4971="","",$R4971*$S4971)</f>
        <v/>
      </c>
    </row>
    <row r="4972">
      <c r="A4972" s="20">
        <f>Тех_Движение!$A$4969</f>
        <v/>
      </c>
      <c r="B4972" s="20">
        <f>IF(Тех_Движение!$F$4969&gt;0,Тех_Движение!$I$4969,"")</f>
        <v/>
      </c>
      <c r="C4972" s="20">
        <f>IF($B4972="","",Тех_Движение!$D$4969)</f>
        <v/>
      </c>
      <c r="D4972" s="42">
        <f>IF($B4972="","",Тех_Движение!$B$4969)</f>
        <v/>
      </c>
      <c r="E4972" s="54">
        <f>IF($B4972="","",Тех_Движение!$F$4969)</f>
        <v/>
      </c>
      <c r="F4972" s="54">
        <f>IF($B4972="","",SUMIFS($E$5:$E4971,$C$5:$C4971,$C4972))</f>
        <v/>
      </c>
      <c r="G4972" s="54">
        <f>IF($B4972="","",MAX(0,$E4972-MAX(0,SUMIFS(Тех_Движение!$G$2:$G$5111,Тех_Движение!$D$2:$D$5111,$C4972,Тех_Движение!$B$2:$B$5111,"&lt;="&amp;Настройки!$B$5-1)-$F4972)))</f>
        <v/>
      </c>
      <c r="H4972" s="54">
        <f>IF($B4972="","",IF(AND($D4972&gt;=Настройки!$B$5,$D4972&lt;=Настройки!$B$6),$E4972,0))</f>
        <v/>
      </c>
      <c r="I4972" s="54">
        <f>IF($B4972="","",$G4972+$H4972-$J4972)</f>
        <v/>
      </c>
      <c r="J4972" s="54">
        <f>IF($B4972="","",MAX(0,$E4972-MAX(0,SUMIFS(Тех_Движение!$G$2:$G$5111,Тех_Движение!$D$2:$D$5111,$C4972,Тех_Движение!$B$2:$B$5111,"&lt;="&amp;Настройки!$B$6)-$F4972)))</f>
        <v/>
      </c>
      <c r="K4972" s="54">
        <f>IF(OR($B4972="",K$3&lt;$D4972+Настройки!$B$7),0,MAX(0,$E4972-MAX(0,SUMIFS(Тех_Движение!$G$2:$G$5111,Тех_Движение!$D$2:$D$5111,$C4972,Тех_Движение!$B$2:$B$5111,"&lt;="&amp;K$3)-$F4972)))</f>
        <v/>
      </c>
      <c r="L4972" s="54">
        <f>IF(OR($B4972="",L$3&lt;$D4972+Настройки!$B$7),0,MAX(0,$E4972-MAX(0,SUMIFS(Тех_Движение!$G$2:$G$5111,Тех_Движение!$D$2:$D$5111,$C4972,Тех_Движение!$B$2:$B$5111,"&lt;="&amp;L$3)-$F4972)))</f>
        <v/>
      </c>
      <c r="M4972" s="54">
        <f>IF(OR($B4972="",M$3&lt;$D4972+Настройки!$B$7),0,MAX(0,$E4972-MAX(0,SUMIFS(Тех_Движение!$G$2:$G$5111,Тех_Движение!$D$2:$D$5111,$C4972,Тех_Движение!$B$2:$B$5111,"&lt;="&amp;M$3)-$F4972)))</f>
        <v/>
      </c>
      <c r="N4972" s="54">
        <f>IF(OR($B4972="",N$3&lt;$D4972+Настройки!$B$7),0,MAX(0,$E4972-MAX(0,SUMIFS(Тех_Движение!$G$2:$G$5111,Тех_Движение!$D$2:$D$5111,$C4972,Тех_Движение!$B$2:$B$5111,"&lt;="&amp;N$3)-$F4972)))</f>
        <v/>
      </c>
      <c r="O4972" s="54">
        <f>IF(OR($B4972="",O$3&lt;$D4972+Настройки!$B$7),0,MAX(0,$E4972-MAX(0,SUMIFS(Тех_Движение!$G$2:$G$5111,Тех_Движение!$D$2:$D$5111,$C4972,Тех_Движение!$B$2:$B$5111,"&lt;="&amp;O$3)-$F4972)))</f>
        <v/>
      </c>
      <c r="P4972" s="54">
        <f>IF(OR($B4972="",P$3&lt;$D4972+Настройки!$B$7),0,MAX(0,$E4972-MAX(0,SUMIFS(Тех_Движение!$G$2:$G$5111,Тех_Движение!$D$2:$D$5111,$C4972,Тех_Движение!$B$2:$B$5111,"&lt;="&amp;P$3)-$F4972)))</f>
        <v/>
      </c>
      <c r="Q4972" s="54">
        <f>IF(OR($B4972="",Q$3&lt;$D4972+Настройки!$B$7),0,MAX(0,$E4972-MAX(0,SUMIFS(Тех_Движение!$G$2:$G$5111,Тех_Движение!$D$2:$D$5111,$C4972,Тех_Движение!$B$2:$B$5111,"&lt;="&amp;Q$3)-$F4972)))</f>
        <v/>
      </c>
      <c r="R4972" s="54">
        <f>IF($B4972="","",SUM($K4972:$Q4972))</f>
        <v/>
      </c>
      <c r="S4972" s="56">
        <f>IF($B4972="","",VLOOKUP($C4972,Настройки!$A$11:$L$17,9,FALSE))</f>
        <v/>
      </c>
      <c r="T4972" s="56">
        <f>IF($B4972="","",$R4972*$S4972)</f>
        <v/>
      </c>
    </row>
    <row r="4973">
      <c r="A4973" s="20">
        <f>Тех_Движение!$A$4970</f>
        <v/>
      </c>
      <c r="B4973" s="20">
        <f>IF(Тех_Движение!$F$4970&gt;0,Тех_Движение!$I$4970,"")</f>
        <v/>
      </c>
      <c r="C4973" s="20">
        <f>IF($B4973="","",Тех_Движение!$D$4970)</f>
        <v/>
      </c>
      <c r="D4973" s="42">
        <f>IF($B4973="","",Тех_Движение!$B$4970)</f>
        <v/>
      </c>
      <c r="E4973" s="54">
        <f>IF($B4973="","",Тех_Движение!$F$4970)</f>
        <v/>
      </c>
      <c r="F4973" s="54">
        <f>IF($B4973="","",SUMIFS($E$5:$E4972,$C$5:$C4972,$C4973))</f>
        <v/>
      </c>
      <c r="G4973" s="54">
        <f>IF($B4973="","",MAX(0,$E4973-MAX(0,SUMIFS(Тех_Движение!$G$2:$G$5111,Тех_Движение!$D$2:$D$5111,$C4973,Тех_Движение!$B$2:$B$5111,"&lt;="&amp;Настройки!$B$5-1)-$F4973)))</f>
        <v/>
      </c>
      <c r="H4973" s="54">
        <f>IF($B4973="","",IF(AND($D4973&gt;=Настройки!$B$5,$D4973&lt;=Настройки!$B$6),$E4973,0))</f>
        <v/>
      </c>
      <c r="I4973" s="54">
        <f>IF($B4973="","",$G4973+$H4973-$J4973)</f>
        <v/>
      </c>
      <c r="J4973" s="54">
        <f>IF($B4973="","",MAX(0,$E4973-MAX(0,SUMIFS(Тех_Движение!$G$2:$G$5111,Тех_Движение!$D$2:$D$5111,$C4973,Тех_Движение!$B$2:$B$5111,"&lt;="&amp;Настройки!$B$6)-$F4973)))</f>
        <v/>
      </c>
      <c r="K4973" s="54">
        <f>IF(OR($B4973="",K$3&lt;$D4973+Настройки!$B$7),0,MAX(0,$E4973-MAX(0,SUMIFS(Тех_Движение!$G$2:$G$5111,Тех_Движение!$D$2:$D$5111,$C4973,Тех_Движение!$B$2:$B$5111,"&lt;="&amp;K$3)-$F4973)))</f>
        <v/>
      </c>
      <c r="L4973" s="54">
        <f>IF(OR($B4973="",L$3&lt;$D4973+Настройки!$B$7),0,MAX(0,$E4973-MAX(0,SUMIFS(Тех_Движение!$G$2:$G$5111,Тех_Движение!$D$2:$D$5111,$C4973,Тех_Движение!$B$2:$B$5111,"&lt;="&amp;L$3)-$F4973)))</f>
        <v/>
      </c>
      <c r="M4973" s="54">
        <f>IF(OR($B4973="",M$3&lt;$D4973+Настройки!$B$7),0,MAX(0,$E4973-MAX(0,SUMIFS(Тех_Движение!$G$2:$G$5111,Тех_Движение!$D$2:$D$5111,$C4973,Тех_Движение!$B$2:$B$5111,"&lt;="&amp;M$3)-$F4973)))</f>
        <v/>
      </c>
      <c r="N4973" s="54">
        <f>IF(OR($B4973="",N$3&lt;$D4973+Настройки!$B$7),0,MAX(0,$E4973-MAX(0,SUMIFS(Тех_Движение!$G$2:$G$5111,Тех_Движение!$D$2:$D$5111,$C4973,Тех_Движение!$B$2:$B$5111,"&lt;="&amp;N$3)-$F4973)))</f>
        <v/>
      </c>
      <c r="O4973" s="54">
        <f>IF(OR($B4973="",O$3&lt;$D4973+Настройки!$B$7),0,MAX(0,$E4973-MAX(0,SUMIFS(Тех_Движение!$G$2:$G$5111,Тех_Движение!$D$2:$D$5111,$C4973,Тех_Движение!$B$2:$B$5111,"&lt;="&amp;O$3)-$F4973)))</f>
        <v/>
      </c>
      <c r="P4973" s="54">
        <f>IF(OR($B4973="",P$3&lt;$D4973+Настройки!$B$7),0,MAX(0,$E4973-MAX(0,SUMIFS(Тех_Движение!$G$2:$G$5111,Тех_Движение!$D$2:$D$5111,$C4973,Тех_Движение!$B$2:$B$5111,"&lt;="&amp;P$3)-$F4973)))</f>
        <v/>
      </c>
      <c r="Q4973" s="54">
        <f>IF(OR($B4973="",Q$3&lt;$D4973+Настройки!$B$7),0,MAX(0,$E4973-MAX(0,SUMIFS(Тех_Движение!$G$2:$G$5111,Тех_Движение!$D$2:$D$5111,$C4973,Тех_Движение!$B$2:$B$5111,"&lt;="&amp;Q$3)-$F4973)))</f>
        <v/>
      </c>
      <c r="R4973" s="54">
        <f>IF($B4973="","",SUM($K4973:$Q4973))</f>
        <v/>
      </c>
      <c r="S4973" s="56">
        <f>IF($B4973="","",VLOOKUP($C4973,Настройки!$A$11:$L$17,9,FALSE))</f>
        <v/>
      </c>
      <c r="T4973" s="56">
        <f>IF($B4973="","",$R4973*$S4973)</f>
        <v/>
      </c>
    </row>
    <row r="4974">
      <c r="A4974" s="20">
        <f>Тех_Движение!$A$4971</f>
        <v/>
      </c>
      <c r="B4974" s="20">
        <f>IF(Тех_Движение!$F$4971&gt;0,Тех_Движение!$I$4971,"")</f>
        <v/>
      </c>
      <c r="C4974" s="20">
        <f>IF($B4974="","",Тех_Движение!$D$4971)</f>
        <v/>
      </c>
      <c r="D4974" s="42">
        <f>IF($B4974="","",Тех_Движение!$B$4971)</f>
        <v/>
      </c>
      <c r="E4974" s="54">
        <f>IF($B4974="","",Тех_Движение!$F$4971)</f>
        <v/>
      </c>
      <c r="F4974" s="54">
        <f>IF($B4974="","",SUMIFS($E$5:$E4973,$C$5:$C4973,$C4974))</f>
        <v/>
      </c>
      <c r="G4974" s="54">
        <f>IF($B4974="","",MAX(0,$E4974-MAX(0,SUMIFS(Тех_Движение!$G$2:$G$5111,Тех_Движение!$D$2:$D$5111,$C4974,Тех_Движение!$B$2:$B$5111,"&lt;="&amp;Настройки!$B$5-1)-$F4974)))</f>
        <v/>
      </c>
      <c r="H4974" s="54">
        <f>IF($B4974="","",IF(AND($D4974&gt;=Настройки!$B$5,$D4974&lt;=Настройки!$B$6),$E4974,0))</f>
        <v/>
      </c>
      <c r="I4974" s="54">
        <f>IF($B4974="","",$G4974+$H4974-$J4974)</f>
        <v/>
      </c>
      <c r="J4974" s="54">
        <f>IF($B4974="","",MAX(0,$E4974-MAX(0,SUMIFS(Тех_Движение!$G$2:$G$5111,Тех_Движение!$D$2:$D$5111,$C4974,Тех_Движение!$B$2:$B$5111,"&lt;="&amp;Настройки!$B$6)-$F4974)))</f>
        <v/>
      </c>
      <c r="K4974" s="54">
        <f>IF(OR($B4974="",K$3&lt;$D4974+Настройки!$B$7),0,MAX(0,$E4974-MAX(0,SUMIFS(Тех_Движение!$G$2:$G$5111,Тех_Движение!$D$2:$D$5111,$C4974,Тех_Движение!$B$2:$B$5111,"&lt;="&amp;K$3)-$F4974)))</f>
        <v/>
      </c>
      <c r="L4974" s="54">
        <f>IF(OR($B4974="",L$3&lt;$D4974+Настройки!$B$7),0,MAX(0,$E4974-MAX(0,SUMIFS(Тех_Движение!$G$2:$G$5111,Тех_Движение!$D$2:$D$5111,$C4974,Тех_Движение!$B$2:$B$5111,"&lt;="&amp;L$3)-$F4974)))</f>
        <v/>
      </c>
      <c r="M4974" s="54">
        <f>IF(OR($B4974="",M$3&lt;$D4974+Настройки!$B$7),0,MAX(0,$E4974-MAX(0,SUMIFS(Тех_Движение!$G$2:$G$5111,Тех_Движение!$D$2:$D$5111,$C4974,Тех_Движение!$B$2:$B$5111,"&lt;="&amp;M$3)-$F4974)))</f>
        <v/>
      </c>
      <c r="N4974" s="54">
        <f>IF(OR($B4974="",N$3&lt;$D4974+Настройки!$B$7),0,MAX(0,$E4974-MAX(0,SUMIFS(Тех_Движение!$G$2:$G$5111,Тех_Движение!$D$2:$D$5111,$C4974,Тех_Движение!$B$2:$B$5111,"&lt;="&amp;N$3)-$F4974)))</f>
        <v/>
      </c>
      <c r="O4974" s="54">
        <f>IF(OR($B4974="",O$3&lt;$D4974+Настройки!$B$7),0,MAX(0,$E4974-MAX(0,SUMIFS(Тех_Движение!$G$2:$G$5111,Тех_Движение!$D$2:$D$5111,$C4974,Тех_Движение!$B$2:$B$5111,"&lt;="&amp;O$3)-$F4974)))</f>
        <v/>
      </c>
      <c r="P4974" s="54">
        <f>IF(OR($B4974="",P$3&lt;$D4974+Настройки!$B$7),0,MAX(0,$E4974-MAX(0,SUMIFS(Тех_Движение!$G$2:$G$5111,Тех_Движение!$D$2:$D$5111,$C4974,Тех_Движение!$B$2:$B$5111,"&lt;="&amp;P$3)-$F4974)))</f>
        <v/>
      </c>
      <c r="Q4974" s="54">
        <f>IF(OR($B4974="",Q$3&lt;$D4974+Настройки!$B$7),0,MAX(0,$E4974-MAX(0,SUMIFS(Тех_Движение!$G$2:$G$5111,Тех_Движение!$D$2:$D$5111,$C4974,Тех_Движение!$B$2:$B$5111,"&lt;="&amp;Q$3)-$F4974)))</f>
        <v/>
      </c>
      <c r="R4974" s="54">
        <f>IF($B4974="","",SUM($K4974:$Q4974))</f>
        <v/>
      </c>
      <c r="S4974" s="56">
        <f>IF($B4974="","",VLOOKUP($C4974,Настройки!$A$11:$L$17,9,FALSE))</f>
        <v/>
      </c>
      <c r="T4974" s="56">
        <f>IF($B4974="","",$R4974*$S4974)</f>
        <v/>
      </c>
    </row>
    <row r="4975">
      <c r="A4975" s="20">
        <f>Тех_Движение!$A$4972</f>
        <v/>
      </c>
      <c r="B4975" s="20">
        <f>IF(Тех_Движение!$F$4972&gt;0,Тех_Движение!$I$4972,"")</f>
        <v/>
      </c>
      <c r="C4975" s="20">
        <f>IF($B4975="","",Тех_Движение!$D$4972)</f>
        <v/>
      </c>
      <c r="D4975" s="42">
        <f>IF($B4975="","",Тех_Движение!$B$4972)</f>
        <v/>
      </c>
      <c r="E4975" s="54">
        <f>IF($B4975="","",Тех_Движение!$F$4972)</f>
        <v/>
      </c>
      <c r="F4975" s="54">
        <f>IF($B4975="","",SUMIFS($E$5:$E4974,$C$5:$C4974,$C4975))</f>
        <v/>
      </c>
      <c r="G4975" s="54">
        <f>IF($B4975="","",MAX(0,$E4975-MAX(0,SUMIFS(Тех_Движение!$G$2:$G$5111,Тех_Движение!$D$2:$D$5111,$C4975,Тех_Движение!$B$2:$B$5111,"&lt;="&amp;Настройки!$B$5-1)-$F4975)))</f>
        <v/>
      </c>
      <c r="H4975" s="54">
        <f>IF($B4975="","",IF(AND($D4975&gt;=Настройки!$B$5,$D4975&lt;=Настройки!$B$6),$E4975,0))</f>
        <v/>
      </c>
      <c r="I4975" s="54">
        <f>IF($B4975="","",$G4975+$H4975-$J4975)</f>
        <v/>
      </c>
      <c r="J4975" s="54">
        <f>IF($B4975="","",MAX(0,$E4975-MAX(0,SUMIFS(Тех_Движение!$G$2:$G$5111,Тех_Движение!$D$2:$D$5111,$C4975,Тех_Движение!$B$2:$B$5111,"&lt;="&amp;Настройки!$B$6)-$F4975)))</f>
        <v/>
      </c>
      <c r="K4975" s="54">
        <f>IF(OR($B4975="",K$3&lt;$D4975+Настройки!$B$7),0,MAX(0,$E4975-MAX(0,SUMIFS(Тех_Движение!$G$2:$G$5111,Тех_Движение!$D$2:$D$5111,$C4975,Тех_Движение!$B$2:$B$5111,"&lt;="&amp;K$3)-$F4975)))</f>
        <v/>
      </c>
      <c r="L4975" s="54">
        <f>IF(OR($B4975="",L$3&lt;$D4975+Настройки!$B$7),0,MAX(0,$E4975-MAX(0,SUMIFS(Тех_Движение!$G$2:$G$5111,Тех_Движение!$D$2:$D$5111,$C4975,Тех_Движение!$B$2:$B$5111,"&lt;="&amp;L$3)-$F4975)))</f>
        <v/>
      </c>
      <c r="M4975" s="54">
        <f>IF(OR($B4975="",M$3&lt;$D4975+Настройки!$B$7),0,MAX(0,$E4975-MAX(0,SUMIFS(Тех_Движение!$G$2:$G$5111,Тех_Движение!$D$2:$D$5111,$C4975,Тех_Движение!$B$2:$B$5111,"&lt;="&amp;M$3)-$F4975)))</f>
        <v/>
      </c>
      <c r="N4975" s="54">
        <f>IF(OR($B4975="",N$3&lt;$D4975+Настройки!$B$7),0,MAX(0,$E4975-MAX(0,SUMIFS(Тех_Движение!$G$2:$G$5111,Тех_Движение!$D$2:$D$5111,$C4975,Тех_Движение!$B$2:$B$5111,"&lt;="&amp;N$3)-$F4975)))</f>
        <v/>
      </c>
      <c r="O4975" s="54">
        <f>IF(OR($B4975="",O$3&lt;$D4975+Настройки!$B$7),0,MAX(0,$E4975-MAX(0,SUMIFS(Тех_Движение!$G$2:$G$5111,Тех_Движение!$D$2:$D$5111,$C4975,Тех_Движение!$B$2:$B$5111,"&lt;="&amp;O$3)-$F4975)))</f>
        <v/>
      </c>
      <c r="P4975" s="54">
        <f>IF(OR($B4975="",P$3&lt;$D4975+Настройки!$B$7),0,MAX(0,$E4975-MAX(0,SUMIFS(Тех_Движение!$G$2:$G$5111,Тех_Движение!$D$2:$D$5111,$C4975,Тех_Движение!$B$2:$B$5111,"&lt;="&amp;P$3)-$F4975)))</f>
        <v/>
      </c>
      <c r="Q4975" s="54">
        <f>IF(OR($B4975="",Q$3&lt;$D4975+Настройки!$B$7),0,MAX(0,$E4975-MAX(0,SUMIFS(Тех_Движение!$G$2:$G$5111,Тех_Движение!$D$2:$D$5111,$C4975,Тех_Движение!$B$2:$B$5111,"&lt;="&amp;Q$3)-$F4975)))</f>
        <v/>
      </c>
      <c r="R4975" s="54">
        <f>IF($B4975="","",SUM($K4975:$Q4975))</f>
        <v/>
      </c>
      <c r="S4975" s="56">
        <f>IF($B4975="","",VLOOKUP($C4975,Настройки!$A$11:$L$17,9,FALSE))</f>
        <v/>
      </c>
      <c r="T4975" s="56">
        <f>IF($B4975="","",$R4975*$S4975)</f>
        <v/>
      </c>
    </row>
    <row r="4976">
      <c r="A4976" s="20">
        <f>Тех_Движение!$A$4973</f>
        <v/>
      </c>
      <c r="B4976" s="20">
        <f>IF(Тех_Движение!$F$4973&gt;0,Тех_Движение!$I$4973,"")</f>
        <v/>
      </c>
      <c r="C4976" s="20">
        <f>IF($B4976="","",Тех_Движение!$D$4973)</f>
        <v/>
      </c>
      <c r="D4976" s="42">
        <f>IF($B4976="","",Тех_Движение!$B$4973)</f>
        <v/>
      </c>
      <c r="E4976" s="54">
        <f>IF($B4976="","",Тех_Движение!$F$4973)</f>
        <v/>
      </c>
      <c r="F4976" s="54">
        <f>IF($B4976="","",SUMIFS($E$5:$E4975,$C$5:$C4975,$C4976))</f>
        <v/>
      </c>
      <c r="G4976" s="54">
        <f>IF($B4976="","",MAX(0,$E4976-MAX(0,SUMIFS(Тех_Движение!$G$2:$G$5111,Тех_Движение!$D$2:$D$5111,$C4976,Тех_Движение!$B$2:$B$5111,"&lt;="&amp;Настройки!$B$5-1)-$F4976)))</f>
        <v/>
      </c>
      <c r="H4976" s="54">
        <f>IF($B4976="","",IF(AND($D4976&gt;=Настройки!$B$5,$D4976&lt;=Настройки!$B$6),$E4976,0))</f>
        <v/>
      </c>
      <c r="I4976" s="54">
        <f>IF($B4976="","",$G4976+$H4976-$J4976)</f>
        <v/>
      </c>
      <c r="J4976" s="54">
        <f>IF($B4976="","",MAX(0,$E4976-MAX(0,SUMIFS(Тех_Движение!$G$2:$G$5111,Тех_Движение!$D$2:$D$5111,$C4976,Тех_Движение!$B$2:$B$5111,"&lt;="&amp;Настройки!$B$6)-$F4976)))</f>
        <v/>
      </c>
      <c r="K4976" s="54">
        <f>IF(OR($B4976="",K$3&lt;$D4976+Настройки!$B$7),0,MAX(0,$E4976-MAX(0,SUMIFS(Тех_Движение!$G$2:$G$5111,Тех_Движение!$D$2:$D$5111,$C4976,Тех_Движение!$B$2:$B$5111,"&lt;="&amp;K$3)-$F4976)))</f>
        <v/>
      </c>
      <c r="L4976" s="54">
        <f>IF(OR($B4976="",L$3&lt;$D4976+Настройки!$B$7),0,MAX(0,$E4976-MAX(0,SUMIFS(Тех_Движение!$G$2:$G$5111,Тех_Движение!$D$2:$D$5111,$C4976,Тех_Движение!$B$2:$B$5111,"&lt;="&amp;L$3)-$F4976)))</f>
        <v/>
      </c>
      <c r="M4976" s="54">
        <f>IF(OR($B4976="",M$3&lt;$D4976+Настройки!$B$7),0,MAX(0,$E4976-MAX(0,SUMIFS(Тех_Движение!$G$2:$G$5111,Тех_Движение!$D$2:$D$5111,$C4976,Тех_Движение!$B$2:$B$5111,"&lt;="&amp;M$3)-$F4976)))</f>
        <v/>
      </c>
      <c r="N4976" s="54">
        <f>IF(OR($B4976="",N$3&lt;$D4976+Настройки!$B$7),0,MAX(0,$E4976-MAX(0,SUMIFS(Тех_Движение!$G$2:$G$5111,Тех_Движение!$D$2:$D$5111,$C4976,Тех_Движение!$B$2:$B$5111,"&lt;="&amp;N$3)-$F4976)))</f>
        <v/>
      </c>
      <c r="O4976" s="54">
        <f>IF(OR($B4976="",O$3&lt;$D4976+Настройки!$B$7),0,MAX(0,$E4976-MAX(0,SUMIFS(Тех_Движение!$G$2:$G$5111,Тех_Движение!$D$2:$D$5111,$C4976,Тех_Движение!$B$2:$B$5111,"&lt;="&amp;O$3)-$F4976)))</f>
        <v/>
      </c>
      <c r="P4976" s="54">
        <f>IF(OR($B4976="",P$3&lt;$D4976+Настройки!$B$7),0,MAX(0,$E4976-MAX(0,SUMIFS(Тех_Движение!$G$2:$G$5111,Тех_Движение!$D$2:$D$5111,$C4976,Тех_Движение!$B$2:$B$5111,"&lt;="&amp;P$3)-$F4976)))</f>
        <v/>
      </c>
      <c r="Q4976" s="54">
        <f>IF(OR($B4976="",Q$3&lt;$D4976+Настройки!$B$7),0,MAX(0,$E4976-MAX(0,SUMIFS(Тех_Движение!$G$2:$G$5111,Тех_Движение!$D$2:$D$5111,$C4976,Тех_Движение!$B$2:$B$5111,"&lt;="&amp;Q$3)-$F4976)))</f>
        <v/>
      </c>
      <c r="R4976" s="54">
        <f>IF($B4976="","",SUM($K4976:$Q4976))</f>
        <v/>
      </c>
      <c r="S4976" s="56">
        <f>IF($B4976="","",VLOOKUP($C4976,Настройки!$A$11:$L$17,9,FALSE))</f>
        <v/>
      </c>
      <c r="T4976" s="56">
        <f>IF($B4976="","",$R4976*$S4976)</f>
        <v/>
      </c>
    </row>
    <row r="4977">
      <c r="A4977" s="20">
        <f>Тех_Движение!$A$4974</f>
        <v/>
      </c>
      <c r="B4977" s="20">
        <f>IF(Тех_Движение!$F$4974&gt;0,Тех_Движение!$I$4974,"")</f>
        <v/>
      </c>
      <c r="C4977" s="20">
        <f>IF($B4977="","",Тех_Движение!$D$4974)</f>
        <v/>
      </c>
      <c r="D4977" s="42">
        <f>IF($B4977="","",Тех_Движение!$B$4974)</f>
        <v/>
      </c>
      <c r="E4977" s="54">
        <f>IF($B4977="","",Тех_Движение!$F$4974)</f>
        <v/>
      </c>
      <c r="F4977" s="54">
        <f>IF($B4977="","",SUMIFS($E$5:$E4976,$C$5:$C4976,$C4977))</f>
        <v/>
      </c>
      <c r="G4977" s="54">
        <f>IF($B4977="","",MAX(0,$E4977-MAX(0,SUMIFS(Тех_Движение!$G$2:$G$5111,Тех_Движение!$D$2:$D$5111,$C4977,Тех_Движение!$B$2:$B$5111,"&lt;="&amp;Настройки!$B$5-1)-$F4977)))</f>
        <v/>
      </c>
      <c r="H4977" s="54">
        <f>IF($B4977="","",IF(AND($D4977&gt;=Настройки!$B$5,$D4977&lt;=Настройки!$B$6),$E4977,0))</f>
        <v/>
      </c>
      <c r="I4977" s="54">
        <f>IF($B4977="","",$G4977+$H4977-$J4977)</f>
        <v/>
      </c>
      <c r="J4977" s="54">
        <f>IF($B4977="","",MAX(0,$E4977-MAX(0,SUMIFS(Тех_Движение!$G$2:$G$5111,Тех_Движение!$D$2:$D$5111,$C4977,Тех_Движение!$B$2:$B$5111,"&lt;="&amp;Настройки!$B$6)-$F4977)))</f>
        <v/>
      </c>
      <c r="K4977" s="54">
        <f>IF(OR($B4977="",K$3&lt;$D4977+Настройки!$B$7),0,MAX(0,$E4977-MAX(0,SUMIFS(Тех_Движение!$G$2:$G$5111,Тех_Движение!$D$2:$D$5111,$C4977,Тех_Движение!$B$2:$B$5111,"&lt;="&amp;K$3)-$F4977)))</f>
        <v/>
      </c>
      <c r="L4977" s="54">
        <f>IF(OR($B4977="",L$3&lt;$D4977+Настройки!$B$7),0,MAX(0,$E4977-MAX(0,SUMIFS(Тех_Движение!$G$2:$G$5111,Тех_Движение!$D$2:$D$5111,$C4977,Тех_Движение!$B$2:$B$5111,"&lt;="&amp;L$3)-$F4977)))</f>
        <v/>
      </c>
      <c r="M4977" s="54">
        <f>IF(OR($B4977="",M$3&lt;$D4977+Настройки!$B$7),0,MAX(0,$E4977-MAX(0,SUMIFS(Тех_Движение!$G$2:$G$5111,Тех_Движение!$D$2:$D$5111,$C4977,Тех_Движение!$B$2:$B$5111,"&lt;="&amp;M$3)-$F4977)))</f>
        <v/>
      </c>
      <c r="N4977" s="54">
        <f>IF(OR($B4977="",N$3&lt;$D4977+Настройки!$B$7),0,MAX(0,$E4977-MAX(0,SUMIFS(Тех_Движение!$G$2:$G$5111,Тех_Движение!$D$2:$D$5111,$C4977,Тех_Движение!$B$2:$B$5111,"&lt;="&amp;N$3)-$F4977)))</f>
        <v/>
      </c>
      <c r="O4977" s="54">
        <f>IF(OR($B4977="",O$3&lt;$D4977+Настройки!$B$7),0,MAX(0,$E4977-MAX(0,SUMIFS(Тех_Движение!$G$2:$G$5111,Тех_Движение!$D$2:$D$5111,$C4977,Тех_Движение!$B$2:$B$5111,"&lt;="&amp;O$3)-$F4977)))</f>
        <v/>
      </c>
      <c r="P4977" s="54">
        <f>IF(OR($B4977="",P$3&lt;$D4977+Настройки!$B$7),0,MAX(0,$E4977-MAX(0,SUMIFS(Тех_Движение!$G$2:$G$5111,Тех_Движение!$D$2:$D$5111,$C4977,Тех_Движение!$B$2:$B$5111,"&lt;="&amp;P$3)-$F4977)))</f>
        <v/>
      </c>
      <c r="Q4977" s="54">
        <f>IF(OR($B4977="",Q$3&lt;$D4977+Настройки!$B$7),0,MAX(0,$E4977-MAX(0,SUMIFS(Тех_Движение!$G$2:$G$5111,Тех_Движение!$D$2:$D$5111,$C4977,Тех_Движение!$B$2:$B$5111,"&lt;="&amp;Q$3)-$F4977)))</f>
        <v/>
      </c>
      <c r="R4977" s="54">
        <f>IF($B4977="","",SUM($K4977:$Q4977))</f>
        <v/>
      </c>
      <c r="S4977" s="56">
        <f>IF($B4977="","",VLOOKUP($C4977,Настройки!$A$11:$L$17,9,FALSE))</f>
        <v/>
      </c>
      <c r="T4977" s="56">
        <f>IF($B4977="","",$R4977*$S4977)</f>
        <v/>
      </c>
    </row>
    <row r="4978">
      <c r="A4978" s="20">
        <f>Тех_Движение!$A$4975</f>
        <v/>
      </c>
      <c r="B4978" s="20">
        <f>IF(Тех_Движение!$F$4975&gt;0,Тех_Движение!$I$4975,"")</f>
        <v/>
      </c>
      <c r="C4978" s="20">
        <f>IF($B4978="","",Тех_Движение!$D$4975)</f>
        <v/>
      </c>
      <c r="D4978" s="42">
        <f>IF($B4978="","",Тех_Движение!$B$4975)</f>
        <v/>
      </c>
      <c r="E4978" s="54">
        <f>IF($B4978="","",Тех_Движение!$F$4975)</f>
        <v/>
      </c>
      <c r="F4978" s="54">
        <f>IF($B4978="","",SUMIFS($E$5:$E4977,$C$5:$C4977,$C4978))</f>
        <v/>
      </c>
      <c r="G4978" s="54">
        <f>IF($B4978="","",MAX(0,$E4978-MAX(0,SUMIFS(Тех_Движение!$G$2:$G$5111,Тех_Движение!$D$2:$D$5111,$C4978,Тех_Движение!$B$2:$B$5111,"&lt;="&amp;Настройки!$B$5-1)-$F4978)))</f>
        <v/>
      </c>
      <c r="H4978" s="54">
        <f>IF($B4978="","",IF(AND($D4978&gt;=Настройки!$B$5,$D4978&lt;=Настройки!$B$6),$E4978,0))</f>
        <v/>
      </c>
      <c r="I4978" s="54">
        <f>IF($B4978="","",$G4978+$H4978-$J4978)</f>
        <v/>
      </c>
      <c r="J4978" s="54">
        <f>IF($B4978="","",MAX(0,$E4978-MAX(0,SUMIFS(Тех_Движение!$G$2:$G$5111,Тех_Движение!$D$2:$D$5111,$C4978,Тех_Движение!$B$2:$B$5111,"&lt;="&amp;Настройки!$B$6)-$F4978)))</f>
        <v/>
      </c>
      <c r="K4978" s="54">
        <f>IF(OR($B4978="",K$3&lt;$D4978+Настройки!$B$7),0,MAX(0,$E4978-MAX(0,SUMIFS(Тех_Движение!$G$2:$G$5111,Тех_Движение!$D$2:$D$5111,$C4978,Тех_Движение!$B$2:$B$5111,"&lt;="&amp;K$3)-$F4978)))</f>
        <v/>
      </c>
      <c r="L4978" s="54">
        <f>IF(OR($B4978="",L$3&lt;$D4978+Настройки!$B$7),0,MAX(0,$E4978-MAX(0,SUMIFS(Тех_Движение!$G$2:$G$5111,Тех_Движение!$D$2:$D$5111,$C4978,Тех_Движение!$B$2:$B$5111,"&lt;="&amp;L$3)-$F4978)))</f>
        <v/>
      </c>
      <c r="M4978" s="54">
        <f>IF(OR($B4978="",M$3&lt;$D4978+Настройки!$B$7),0,MAX(0,$E4978-MAX(0,SUMIFS(Тех_Движение!$G$2:$G$5111,Тех_Движение!$D$2:$D$5111,$C4978,Тех_Движение!$B$2:$B$5111,"&lt;="&amp;M$3)-$F4978)))</f>
        <v/>
      </c>
      <c r="N4978" s="54">
        <f>IF(OR($B4978="",N$3&lt;$D4978+Настройки!$B$7),0,MAX(0,$E4978-MAX(0,SUMIFS(Тех_Движение!$G$2:$G$5111,Тех_Движение!$D$2:$D$5111,$C4978,Тех_Движение!$B$2:$B$5111,"&lt;="&amp;N$3)-$F4978)))</f>
        <v/>
      </c>
      <c r="O4978" s="54">
        <f>IF(OR($B4978="",O$3&lt;$D4978+Настройки!$B$7),0,MAX(0,$E4978-MAX(0,SUMIFS(Тех_Движение!$G$2:$G$5111,Тех_Движение!$D$2:$D$5111,$C4978,Тех_Движение!$B$2:$B$5111,"&lt;="&amp;O$3)-$F4978)))</f>
        <v/>
      </c>
      <c r="P4978" s="54">
        <f>IF(OR($B4978="",P$3&lt;$D4978+Настройки!$B$7),0,MAX(0,$E4978-MAX(0,SUMIFS(Тех_Движение!$G$2:$G$5111,Тех_Движение!$D$2:$D$5111,$C4978,Тех_Движение!$B$2:$B$5111,"&lt;="&amp;P$3)-$F4978)))</f>
        <v/>
      </c>
      <c r="Q4978" s="54">
        <f>IF(OR($B4978="",Q$3&lt;$D4978+Настройки!$B$7),0,MAX(0,$E4978-MAX(0,SUMIFS(Тех_Движение!$G$2:$G$5111,Тех_Движение!$D$2:$D$5111,$C4978,Тех_Движение!$B$2:$B$5111,"&lt;="&amp;Q$3)-$F4978)))</f>
        <v/>
      </c>
      <c r="R4978" s="54">
        <f>IF($B4978="","",SUM($K4978:$Q4978))</f>
        <v/>
      </c>
      <c r="S4978" s="56">
        <f>IF($B4978="","",VLOOKUP($C4978,Настройки!$A$11:$L$17,9,FALSE))</f>
        <v/>
      </c>
      <c r="T4978" s="56">
        <f>IF($B4978="","",$R4978*$S4978)</f>
        <v/>
      </c>
    </row>
    <row r="4979">
      <c r="A4979" s="20">
        <f>Тех_Движение!$A$4976</f>
        <v/>
      </c>
      <c r="B4979" s="20">
        <f>IF(Тех_Движение!$F$4976&gt;0,Тех_Движение!$I$4976,"")</f>
        <v/>
      </c>
      <c r="C4979" s="20">
        <f>IF($B4979="","",Тех_Движение!$D$4976)</f>
        <v/>
      </c>
      <c r="D4979" s="42">
        <f>IF($B4979="","",Тех_Движение!$B$4976)</f>
        <v/>
      </c>
      <c r="E4979" s="54">
        <f>IF($B4979="","",Тех_Движение!$F$4976)</f>
        <v/>
      </c>
      <c r="F4979" s="54">
        <f>IF($B4979="","",SUMIFS($E$5:$E4978,$C$5:$C4978,$C4979))</f>
        <v/>
      </c>
      <c r="G4979" s="54">
        <f>IF($B4979="","",MAX(0,$E4979-MAX(0,SUMIFS(Тех_Движение!$G$2:$G$5111,Тех_Движение!$D$2:$D$5111,$C4979,Тех_Движение!$B$2:$B$5111,"&lt;="&amp;Настройки!$B$5-1)-$F4979)))</f>
        <v/>
      </c>
      <c r="H4979" s="54">
        <f>IF($B4979="","",IF(AND($D4979&gt;=Настройки!$B$5,$D4979&lt;=Настройки!$B$6),$E4979,0))</f>
        <v/>
      </c>
      <c r="I4979" s="54">
        <f>IF($B4979="","",$G4979+$H4979-$J4979)</f>
        <v/>
      </c>
      <c r="J4979" s="54">
        <f>IF($B4979="","",MAX(0,$E4979-MAX(0,SUMIFS(Тех_Движение!$G$2:$G$5111,Тех_Движение!$D$2:$D$5111,$C4979,Тех_Движение!$B$2:$B$5111,"&lt;="&amp;Настройки!$B$6)-$F4979)))</f>
        <v/>
      </c>
      <c r="K4979" s="54">
        <f>IF(OR($B4979="",K$3&lt;$D4979+Настройки!$B$7),0,MAX(0,$E4979-MAX(0,SUMIFS(Тех_Движение!$G$2:$G$5111,Тех_Движение!$D$2:$D$5111,$C4979,Тех_Движение!$B$2:$B$5111,"&lt;="&amp;K$3)-$F4979)))</f>
        <v/>
      </c>
      <c r="L4979" s="54">
        <f>IF(OR($B4979="",L$3&lt;$D4979+Настройки!$B$7),0,MAX(0,$E4979-MAX(0,SUMIFS(Тех_Движение!$G$2:$G$5111,Тех_Движение!$D$2:$D$5111,$C4979,Тех_Движение!$B$2:$B$5111,"&lt;="&amp;L$3)-$F4979)))</f>
        <v/>
      </c>
      <c r="M4979" s="54">
        <f>IF(OR($B4979="",M$3&lt;$D4979+Настройки!$B$7),0,MAX(0,$E4979-MAX(0,SUMIFS(Тех_Движение!$G$2:$G$5111,Тех_Движение!$D$2:$D$5111,$C4979,Тех_Движение!$B$2:$B$5111,"&lt;="&amp;M$3)-$F4979)))</f>
        <v/>
      </c>
      <c r="N4979" s="54">
        <f>IF(OR($B4979="",N$3&lt;$D4979+Настройки!$B$7),0,MAX(0,$E4979-MAX(0,SUMIFS(Тех_Движение!$G$2:$G$5111,Тех_Движение!$D$2:$D$5111,$C4979,Тех_Движение!$B$2:$B$5111,"&lt;="&amp;N$3)-$F4979)))</f>
        <v/>
      </c>
      <c r="O4979" s="54">
        <f>IF(OR($B4979="",O$3&lt;$D4979+Настройки!$B$7),0,MAX(0,$E4979-MAX(0,SUMIFS(Тех_Движение!$G$2:$G$5111,Тех_Движение!$D$2:$D$5111,$C4979,Тех_Движение!$B$2:$B$5111,"&lt;="&amp;O$3)-$F4979)))</f>
        <v/>
      </c>
      <c r="P4979" s="54">
        <f>IF(OR($B4979="",P$3&lt;$D4979+Настройки!$B$7),0,MAX(0,$E4979-MAX(0,SUMIFS(Тех_Движение!$G$2:$G$5111,Тех_Движение!$D$2:$D$5111,$C4979,Тех_Движение!$B$2:$B$5111,"&lt;="&amp;P$3)-$F4979)))</f>
        <v/>
      </c>
      <c r="Q4979" s="54">
        <f>IF(OR($B4979="",Q$3&lt;$D4979+Настройки!$B$7),0,MAX(0,$E4979-MAX(0,SUMIFS(Тех_Движение!$G$2:$G$5111,Тех_Движение!$D$2:$D$5111,$C4979,Тех_Движение!$B$2:$B$5111,"&lt;="&amp;Q$3)-$F4979)))</f>
        <v/>
      </c>
      <c r="R4979" s="54">
        <f>IF($B4979="","",SUM($K4979:$Q4979))</f>
        <v/>
      </c>
      <c r="S4979" s="56">
        <f>IF($B4979="","",VLOOKUP($C4979,Настройки!$A$11:$L$17,9,FALSE))</f>
        <v/>
      </c>
      <c r="T4979" s="56">
        <f>IF($B4979="","",$R4979*$S4979)</f>
        <v/>
      </c>
    </row>
    <row r="4980">
      <c r="A4980" s="20">
        <f>Тех_Движение!$A$4977</f>
        <v/>
      </c>
      <c r="B4980" s="20">
        <f>IF(Тех_Движение!$F$4977&gt;0,Тех_Движение!$I$4977,"")</f>
        <v/>
      </c>
      <c r="C4980" s="20">
        <f>IF($B4980="","",Тех_Движение!$D$4977)</f>
        <v/>
      </c>
      <c r="D4980" s="42">
        <f>IF($B4980="","",Тех_Движение!$B$4977)</f>
        <v/>
      </c>
      <c r="E4980" s="54">
        <f>IF($B4980="","",Тех_Движение!$F$4977)</f>
        <v/>
      </c>
      <c r="F4980" s="54">
        <f>IF($B4980="","",SUMIFS($E$5:$E4979,$C$5:$C4979,$C4980))</f>
        <v/>
      </c>
      <c r="G4980" s="54">
        <f>IF($B4980="","",MAX(0,$E4980-MAX(0,SUMIFS(Тех_Движение!$G$2:$G$5111,Тех_Движение!$D$2:$D$5111,$C4980,Тех_Движение!$B$2:$B$5111,"&lt;="&amp;Настройки!$B$5-1)-$F4980)))</f>
        <v/>
      </c>
      <c r="H4980" s="54">
        <f>IF($B4980="","",IF(AND($D4980&gt;=Настройки!$B$5,$D4980&lt;=Настройки!$B$6),$E4980,0))</f>
        <v/>
      </c>
      <c r="I4980" s="54">
        <f>IF($B4980="","",$G4980+$H4980-$J4980)</f>
        <v/>
      </c>
      <c r="J4980" s="54">
        <f>IF($B4980="","",MAX(0,$E4980-MAX(0,SUMIFS(Тех_Движение!$G$2:$G$5111,Тех_Движение!$D$2:$D$5111,$C4980,Тех_Движение!$B$2:$B$5111,"&lt;="&amp;Настройки!$B$6)-$F4980)))</f>
        <v/>
      </c>
      <c r="K4980" s="54">
        <f>IF(OR($B4980="",K$3&lt;$D4980+Настройки!$B$7),0,MAX(0,$E4980-MAX(0,SUMIFS(Тех_Движение!$G$2:$G$5111,Тех_Движение!$D$2:$D$5111,$C4980,Тех_Движение!$B$2:$B$5111,"&lt;="&amp;K$3)-$F4980)))</f>
        <v/>
      </c>
      <c r="L4980" s="54">
        <f>IF(OR($B4980="",L$3&lt;$D4980+Настройки!$B$7),0,MAX(0,$E4980-MAX(0,SUMIFS(Тех_Движение!$G$2:$G$5111,Тех_Движение!$D$2:$D$5111,$C4980,Тех_Движение!$B$2:$B$5111,"&lt;="&amp;L$3)-$F4980)))</f>
        <v/>
      </c>
      <c r="M4980" s="54">
        <f>IF(OR($B4980="",M$3&lt;$D4980+Настройки!$B$7),0,MAX(0,$E4980-MAX(0,SUMIFS(Тех_Движение!$G$2:$G$5111,Тех_Движение!$D$2:$D$5111,$C4980,Тех_Движение!$B$2:$B$5111,"&lt;="&amp;M$3)-$F4980)))</f>
        <v/>
      </c>
      <c r="N4980" s="54">
        <f>IF(OR($B4980="",N$3&lt;$D4980+Настройки!$B$7),0,MAX(0,$E4980-MAX(0,SUMIFS(Тех_Движение!$G$2:$G$5111,Тех_Движение!$D$2:$D$5111,$C4980,Тех_Движение!$B$2:$B$5111,"&lt;="&amp;N$3)-$F4980)))</f>
        <v/>
      </c>
      <c r="O4980" s="54">
        <f>IF(OR($B4980="",O$3&lt;$D4980+Настройки!$B$7),0,MAX(0,$E4980-MAX(0,SUMIFS(Тех_Движение!$G$2:$G$5111,Тех_Движение!$D$2:$D$5111,$C4980,Тех_Движение!$B$2:$B$5111,"&lt;="&amp;O$3)-$F4980)))</f>
        <v/>
      </c>
      <c r="P4980" s="54">
        <f>IF(OR($B4980="",P$3&lt;$D4980+Настройки!$B$7),0,MAX(0,$E4980-MAX(0,SUMIFS(Тех_Движение!$G$2:$G$5111,Тех_Движение!$D$2:$D$5111,$C4980,Тех_Движение!$B$2:$B$5111,"&lt;="&amp;P$3)-$F4980)))</f>
        <v/>
      </c>
      <c r="Q4980" s="54">
        <f>IF(OR($B4980="",Q$3&lt;$D4980+Настройки!$B$7),0,MAX(0,$E4980-MAX(0,SUMIFS(Тех_Движение!$G$2:$G$5111,Тех_Движение!$D$2:$D$5111,$C4980,Тех_Движение!$B$2:$B$5111,"&lt;="&amp;Q$3)-$F4980)))</f>
        <v/>
      </c>
      <c r="R4980" s="54">
        <f>IF($B4980="","",SUM($K4980:$Q4980))</f>
        <v/>
      </c>
      <c r="S4980" s="56">
        <f>IF($B4980="","",VLOOKUP($C4980,Настройки!$A$11:$L$17,9,FALSE))</f>
        <v/>
      </c>
      <c r="T4980" s="56">
        <f>IF($B4980="","",$R4980*$S4980)</f>
        <v/>
      </c>
    </row>
    <row r="4981">
      <c r="A4981" s="20">
        <f>Тех_Движение!$A$4978</f>
        <v/>
      </c>
      <c r="B4981" s="20">
        <f>IF(Тех_Движение!$F$4978&gt;0,Тех_Движение!$I$4978,"")</f>
        <v/>
      </c>
      <c r="C4981" s="20">
        <f>IF($B4981="","",Тех_Движение!$D$4978)</f>
        <v/>
      </c>
      <c r="D4981" s="42">
        <f>IF($B4981="","",Тех_Движение!$B$4978)</f>
        <v/>
      </c>
      <c r="E4981" s="54">
        <f>IF($B4981="","",Тех_Движение!$F$4978)</f>
        <v/>
      </c>
      <c r="F4981" s="54">
        <f>IF($B4981="","",SUMIFS($E$5:$E4980,$C$5:$C4980,$C4981))</f>
        <v/>
      </c>
      <c r="G4981" s="54">
        <f>IF($B4981="","",MAX(0,$E4981-MAX(0,SUMIFS(Тех_Движение!$G$2:$G$5111,Тех_Движение!$D$2:$D$5111,$C4981,Тех_Движение!$B$2:$B$5111,"&lt;="&amp;Настройки!$B$5-1)-$F4981)))</f>
        <v/>
      </c>
      <c r="H4981" s="54">
        <f>IF($B4981="","",IF(AND($D4981&gt;=Настройки!$B$5,$D4981&lt;=Настройки!$B$6),$E4981,0))</f>
        <v/>
      </c>
      <c r="I4981" s="54">
        <f>IF($B4981="","",$G4981+$H4981-$J4981)</f>
        <v/>
      </c>
      <c r="J4981" s="54">
        <f>IF($B4981="","",MAX(0,$E4981-MAX(0,SUMIFS(Тех_Движение!$G$2:$G$5111,Тех_Движение!$D$2:$D$5111,$C4981,Тех_Движение!$B$2:$B$5111,"&lt;="&amp;Настройки!$B$6)-$F4981)))</f>
        <v/>
      </c>
      <c r="K4981" s="54">
        <f>IF(OR($B4981="",K$3&lt;$D4981+Настройки!$B$7),0,MAX(0,$E4981-MAX(0,SUMIFS(Тех_Движение!$G$2:$G$5111,Тех_Движение!$D$2:$D$5111,$C4981,Тех_Движение!$B$2:$B$5111,"&lt;="&amp;K$3)-$F4981)))</f>
        <v/>
      </c>
      <c r="L4981" s="54">
        <f>IF(OR($B4981="",L$3&lt;$D4981+Настройки!$B$7),0,MAX(0,$E4981-MAX(0,SUMIFS(Тех_Движение!$G$2:$G$5111,Тех_Движение!$D$2:$D$5111,$C4981,Тех_Движение!$B$2:$B$5111,"&lt;="&amp;L$3)-$F4981)))</f>
        <v/>
      </c>
      <c r="M4981" s="54">
        <f>IF(OR($B4981="",M$3&lt;$D4981+Настройки!$B$7),0,MAX(0,$E4981-MAX(0,SUMIFS(Тех_Движение!$G$2:$G$5111,Тех_Движение!$D$2:$D$5111,$C4981,Тех_Движение!$B$2:$B$5111,"&lt;="&amp;M$3)-$F4981)))</f>
        <v/>
      </c>
      <c r="N4981" s="54">
        <f>IF(OR($B4981="",N$3&lt;$D4981+Настройки!$B$7),0,MAX(0,$E4981-MAX(0,SUMIFS(Тех_Движение!$G$2:$G$5111,Тех_Движение!$D$2:$D$5111,$C4981,Тех_Движение!$B$2:$B$5111,"&lt;="&amp;N$3)-$F4981)))</f>
        <v/>
      </c>
      <c r="O4981" s="54">
        <f>IF(OR($B4981="",O$3&lt;$D4981+Настройки!$B$7),0,MAX(0,$E4981-MAX(0,SUMIFS(Тех_Движение!$G$2:$G$5111,Тех_Движение!$D$2:$D$5111,$C4981,Тех_Движение!$B$2:$B$5111,"&lt;="&amp;O$3)-$F4981)))</f>
        <v/>
      </c>
      <c r="P4981" s="54">
        <f>IF(OR($B4981="",P$3&lt;$D4981+Настройки!$B$7),0,MAX(0,$E4981-MAX(0,SUMIFS(Тех_Движение!$G$2:$G$5111,Тех_Движение!$D$2:$D$5111,$C4981,Тех_Движение!$B$2:$B$5111,"&lt;="&amp;P$3)-$F4981)))</f>
        <v/>
      </c>
      <c r="Q4981" s="54">
        <f>IF(OR($B4981="",Q$3&lt;$D4981+Настройки!$B$7),0,MAX(0,$E4981-MAX(0,SUMIFS(Тех_Движение!$G$2:$G$5111,Тех_Движение!$D$2:$D$5111,$C4981,Тех_Движение!$B$2:$B$5111,"&lt;="&amp;Q$3)-$F4981)))</f>
        <v/>
      </c>
      <c r="R4981" s="54">
        <f>IF($B4981="","",SUM($K4981:$Q4981))</f>
        <v/>
      </c>
      <c r="S4981" s="56">
        <f>IF($B4981="","",VLOOKUP($C4981,Настройки!$A$11:$L$17,9,FALSE))</f>
        <v/>
      </c>
      <c r="T4981" s="56">
        <f>IF($B4981="","",$R4981*$S4981)</f>
        <v/>
      </c>
    </row>
    <row r="4982">
      <c r="A4982" s="20">
        <f>Тех_Движение!$A$4979</f>
        <v/>
      </c>
      <c r="B4982" s="20">
        <f>IF(Тех_Движение!$F$4979&gt;0,Тех_Движение!$I$4979,"")</f>
        <v/>
      </c>
      <c r="C4982" s="20">
        <f>IF($B4982="","",Тех_Движение!$D$4979)</f>
        <v/>
      </c>
      <c r="D4982" s="42">
        <f>IF($B4982="","",Тех_Движение!$B$4979)</f>
        <v/>
      </c>
      <c r="E4982" s="54">
        <f>IF($B4982="","",Тех_Движение!$F$4979)</f>
        <v/>
      </c>
      <c r="F4982" s="54">
        <f>IF($B4982="","",SUMIFS($E$5:$E4981,$C$5:$C4981,$C4982))</f>
        <v/>
      </c>
      <c r="G4982" s="54">
        <f>IF($B4982="","",MAX(0,$E4982-MAX(0,SUMIFS(Тех_Движение!$G$2:$G$5111,Тех_Движение!$D$2:$D$5111,$C4982,Тех_Движение!$B$2:$B$5111,"&lt;="&amp;Настройки!$B$5-1)-$F4982)))</f>
        <v/>
      </c>
      <c r="H4982" s="54">
        <f>IF($B4982="","",IF(AND($D4982&gt;=Настройки!$B$5,$D4982&lt;=Настройки!$B$6),$E4982,0))</f>
        <v/>
      </c>
      <c r="I4982" s="54">
        <f>IF($B4982="","",$G4982+$H4982-$J4982)</f>
        <v/>
      </c>
      <c r="J4982" s="54">
        <f>IF($B4982="","",MAX(0,$E4982-MAX(0,SUMIFS(Тех_Движение!$G$2:$G$5111,Тех_Движение!$D$2:$D$5111,$C4982,Тех_Движение!$B$2:$B$5111,"&lt;="&amp;Настройки!$B$6)-$F4982)))</f>
        <v/>
      </c>
      <c r="K4982" s="54">
        <f>IF(OR($B4982="",K$3&lt;$D4982+Настройки!$B$7),0,MAX(0,$E4982-MAX(0,SUMIFS(Тех_Движение!$G$2:$G$5111,Тех_Движение!$D$2:$D$5111,$C4982,Тех_Движение!$B$2:$B$5111,"&lt;="&amp;K$3)-$F4982)))</f>
        <v/>
      </c>
      <c r="L4982" s="54">
        <f>IF(OR($B4982="",L$3&lt;$D4982+Настройки!$B$7),0,MAX(0,$E4982-MAX(0,SUMIFS(Тех_Движение!$G$2:$G$5111,Тех_Движение!$D$2:$D$5111,$C4982,Тех_Движение!$B$2:$B$5111,"&lt;="&amp;L$3)-$F4982)))</f>
        <v/>
      </c>
      <c r="M4982" s="54">
        <f>IF(OR($B4982="",M$3&lt;$D4982+Настройки!$B$7),0,MAX(0,$E4982-MAX(0,SUMIFS(Тех_Движение!$G$2:$G$5111,Тех_Движение!$D$2:$D$5111,$C4982,Тех_Движение!$B$2:$B$5111,"&lt;="&amp;M$3)-$F4982)))</f>
        <v/>
      </c>
      <c r="N4982" s="54">
        <f>IF(OR($B4982="",N$3&lt;$D4982+Настройки!$B$7),0,MAX(0,$E4982-MAX(0,SUMIFS(Тех_Движение!$G$2:$G$5111,Тех_Движение!$D$2:$D$5111,$C4982,Тех_Движение!$B$2:$B$5111,"&lt;="&amp;N$3)-$F4982)))</f>
        <v/>
      </c>
      <c r="O4982" s="54">
        <f>IF(OR($B4982="",O$3&lt;$D4982+Настройки!$B$7),0,MAX(0,$E4982-MAX(0,SUMIFS(Тех_Движение!$G$2:$G$5111,Тех_Движение!$D$2:$D$5111,$C4982,Тех_Движение!$B$2:$B$5111,"&lt;="&amp;O$3)-$F4982)))</f>
        <v/>
      </c>
      <c r="P4982" s="54">
        <f>IF(OR($B4982="",P$3&lt;$D4982+Настройки!$B$7),0,MAX(0,$E4982-MAX(0,SUMIFS(Тех_Движение!$G$2:$G$5111,Тех_Движение!$D$2:$D$5111,$C4982,Тех_Движение!$B$2:$B$5111,"&lt;="&amp;P$3)-$F4982)))</f>
        <v/>
      </c>
      <c r="Q4982" s="54">
        <f>IF(OR($B4982="",Q$3&lt;$D4982+Настройки!$B$7),0,MAX(0,$E4982-MAX(0,SUMIFS(Тех_Движение!$G$2:$G$5111,Тех_Движение!$D$2:$D$5111,$C4982,Тех_Движение!$B$2:$B$5111,"&lt;="&amp;Q$3)-$F4982)))</f>
        <v/>
      </c>
      <c r="R4982" s="54">
        <f>IF($B4982="","",SUM($K4982:$Q4982))</f>
        <v/>
      </c>
      <c r="S4982" s="56">
        <f>IF($B4982="","",VLOOKUP($C4982,Настройки!$A$11:$L$17,9,FALSE))</f>
        <v/>
      </c>
      <c r="T4982" s="56">
        <f>IF($B4982="","",$R4982*$S4982)</f>
        <v/>
      </c>
    </row>
    <row r="4983">
      <c r="A4983" s="20">
        <f>Тех_Движение!$A$4980</f>
        <v/>
      </c>
      <c r="B4983" s="20">
        <f>IF(Тех_Движение!$F$4980&gt;0,Тех_Движение!$I$4980,"")</f>
        <v/>
      </c>
      <c r="C4983" s="20">
        <f>IF($B4983="","",Тех_Движение!$D$4980)</f>
        <v/>
      </c>
      <c r="D4983" s="42">
        <f>IF($B4983="","",Тех_Движение!$B$4980)</f>
        <v/>
      </c>
      <c r="E4983" s="54">
        <f>IF($B4983="","",Тех_Движение!$F$4980)</f>
        <v/>
      </c>
      <c r="F4983" s="54">
        <f>IF($B4983="","",SUMIFS($E$5:$E4982,$C$5:$C4982,$C4983))</f>
        <v/>
      </c>
      <c r="G4983" s="54">
        <f>IF($B4983="","",MAX(0,$E4983-MAX(0,SUMIFS(Тех_Движение!$G$2:$G$5111,Тех_Движение!$D$2:$D$5111,$C4983,Тех_Движение!$B$2:$B$5111,"&lt;="&amp;Настройки!$B$5-1)-$F4983)))</f>
        <v/>
      </c>
      <c r="H4983" s="54">
        <f>IF($B4983="","",IF(AND($D4983&gt;=Настройки!$B$5,$D4983&lt;=Настройки!$B$6),$E4983,0))</f>
        <v/>
      </c>
      <c r="I4983" s="54">
        <f>IF($B4983="","",$G4983+$H4983-$J4983)</f>
        <v/>
      </c>
      <c r="J4983" s="54">
        <f>IF($B4983="","",MAX(0,$E4983-MAX(0,SUMIFS(Тех_Движение!$G$2:$G$5111,Тех_Движение!$D$2:$D$5111,$C4983,Тех_Движение!$B$2:$B$5111,"&lt;="&amp;Настройки!$B$6)-$F4983)))</f>
        <v/>
      </c>
      <c r="K4983" s="54">
        <f>IF(OR($B4983="",K$3&lt;$D4983+Настройки!$B$7),0,MAX(0,$E4983-MAX(0,SUMIFS(Тех_Движение!$G$2:$G$5111,Тех_Движение!$D$2:$D$5111,$C4983,Тех_Движение!$B$2:$B$5111,"&lt;="&amp;K$3)-$F4983)))</f>
        <v/>
      </c>
      <c r="L4983" s="54">
        <f>IF(OR($B4983="",L$3&lt;$D4983+Настройки!$B$7),0,MAX(0,$E4983-MAX(0,SUMIFS(Тех_Движение!$G$2:$G$5111,Тех_Движение!$D$2:$D$5111,$C4983,Тех_Движение!$B$2:$B$5111,"&lt;="&amp;L$3)-$F4983)))</f>
        <v/>
      </c>
      <c r="M4983" s="54">
        <f>IF(OR($B4983="",M$3&lt;$D4983+Настройки!$B$7),0,MAX(0,$E4983-MAX(0,SUMIFS(Тех_Движение!$G$2:$G$5111,Тех_Движение!$D$2:$D$5111,$C4983,Тех_Движение!$B$2:$B$5111,"&lt;="&amp;M$3)-$F4983)))</f>
        <v/>
      </c>
      <c r="N4983" s="54">
        <f>IF(OR($B4983="",N$3&lt;$D4983+Настройки!$B$7),0,MAX(0,$E4983-MAX(0,SUMIFS(Тех_Движение!$G$2:$G$5111,Тех_Движение!$D$2:$D$5111,$C4983,Тех_Движение!$B$2:$B$5111,"&lt;="&amp;N$3)-$F4983)))</f>
        <v/>
      </c>
      <c r="O4983" s="54">
        <f>IF(OR($B4983="",O$3&lt;$D4983+Настройки!$B$7),0,MAX(0,$E4983-MAX(0,SUMIFS(Тех_Движение!$G$2:$G$5111,Тех_Движение!$D$2:$D$5111,$C4983,Тех_Движение!$B$2:$B$5111,"&lt;="&amp;O$3)-$F4983)))</f>
        <v/>
      </c>
      <c r="P4983" s="54">
        <f>IF(OR($B4983="",P$3&lt;$D4983+Настройки!$B$7),0,MAX(0,$E4983-MAX(0,SUMIFS(Тех_Движение!$G$2:$G$5111,Тех_Движение!$D$2:$D$5111,$C4983,Тех_Движение!$B$2:$B$5111,"&lt;="&amp;P$3)-$F4983)))</f>
        <v/>
      </c>
      <c r="Q4983" s="54">
        <f>IF(OR($B4983="",Q$3&lt;$D4983+Настройки!$B$7),0,MAX(0,$E4983-MAX(0,SUMIFS(Тех_Движение!$G$2:$G$5111,Тех_Движение!$D$2:$D$5111,$C4983,Тех_Движение!$B$2:$B$5111,"&lt;="&amp;Q$3)-$F4983)))</f>
        <v/>
      </c>
      <c r="R4983" s="54">
        <f>IF($B4983="","",SUM($K4983:$Q4983))</f>
        <v/>
      </c>
      <c r="S4983" s="56">
        <f>IF($B4983="","",VLOOKUP($C4983,Настройки!$A$11:$L$17,9,FALSE))</f>
        <v/>
      </c>
      <c r="T4983" s="56">
        <f>IF($B4983="","",$R4983*$S4983)</f>
        <v/>
      </c>
    </row>
    <row r="4984">
      <c r="A4984" s="20">
        <f>Тех_Движение!$A$4981</f>
        <v/>
      </c>
      <c r="B4984" s="20">
        <f>IF(Тех_Движение!$F$4981&gt;0,Тех_Движение!$I$4981,"")</f>
        <v/>
      </c>
      <c r="C4984" s="20">
        <f>IF($B4984="","",Тех_Движение!$D$4981)</f>
        <v/>
      </c>
      <c r="D4984" s="42">
        <f>IF($B4984="","",Тех_Движение!$B$4981)</f>
        <v/>
      </c>
      <c r="E4984" s="54">
        <f>IF($B4984="","",Тех_Движение!$F$4981)</f>
        <v/>
      </c>
      <c r="F4984" s="54">
        <f>IF($B4984="","",SUMIFS($E$5:$E4983,$C$5:$C4983,$C4984))</f>
        <v/>
      </c>
      <c r="G4984" s="54">
        <f>IF($B4984="","",MAX(0,$E4984-MAX(0,SUMIFS(Тех_Движение!$G$2:$G$5111,Тех_Движение!$D$2:$D$5111,$C4984,Тех_Движение!$B$2:$B$5111,"&lt;="&amp;Настройки!$B$5-1)-$F4984)))</f>
        <v/>
      </c>
      <c r="H4984" s="54">
        <f>IF($B4984="","",IF(AND($D4984&gt;=Настройки!$B$5,$D4984&lt;=Настройки!$B$6),$E4984,0))</f>
        <v/>
      </c>
      <c r="I4984" s="54">
        <f>IF($B4984="","",$G4984+$H4984-$J4984)</f>
        <v/>
      </c>
      <c r="J4984" s="54">
        <f>IF($B4984="","",MAX(0,$E4984-MAX(0,SUMIFS(Тех_Движение!$G$2:$G$5111,Тех_Движение!$D$2:$D$5111,$C4984,Тех_Движение!$B$2:$B$5111,"&lt;="&amp;Настройки!$B$6)-$F4984)))</f>
        <v/>
      </c>
      <c r="K4984" s="54">
        <f>IF(OR($B4984="",K$3&lt;$D4984+Настройки!$B$7),0,MAX(0,$E4984-MAX(0,SUMIFS(Тех_Движение!$G$2:$G$5111,Тех_Движение!$D$2:$D$5111,$C4984,Тех_Движение!$B$2:$B$5111,"&lt;="&amp;K$3)-$F4984)))</f>
        <v/>
      </c>
      <c r="L4984" s="54">
        <f>IF(OR($B4984="",L$3&lt;$D4984+Настройки!$B$7),0,MAX(0,$E4984-MAX(0,SUMIFS(Тех_Движение!$G$2:$G$5111,Тех_Движение!$D$2:$D$5111,$C4984,Тех_Движение!$B$2:$B$5111,"&lt;="&amp;L$3)-$F4984)))</f>
        <v/>
      </c>
      <c r="M4984" s="54">
        <f>IF(OR($B4984="",M$3&lt;$D4984+Настройки!$B$7),0,MAX(0,$E4984-MAX(0,SUMIFS(Тех_Движение!$G$2:$G$5111,Тех_Движение!$D$2:$D$5111,$C4984,Тех_Движение!$B$2:$B$5111,"&lt;="&amp;M$3)-$F4984)))</f>
        <v/>
      </c>
      <c r="N4984" s="54">
        <f>IF(OR($B4984="",N$3&lt;$D4984+Настройки!$B$7),0,MAX(0,$E4984-MAX(0,SUMIFS(Тех_Движение!$G$2:$G$5111,Тех_Движение!$D$2:$D$5111,$C4984,Тех_Движение!$B$2:$B$5111,"&lt;="&amp;N$3)-$F4984)))</f>
        <v/>
      </c>
      <c r="O4984" s="54">
        <f>IF(OR($B4984="",O$3&lt;$D4984+Настройки!$B$7),0,MAX(0,$E4984-MAX(0,SUMIFS(Тех_Движение!$G$2:$G$5111,Тех_Движение!$D$2:$D$5111,$C4984,Тех_Движение!$B$2:$B$5111,"&lt;="&amp;O$3)-$F4984)))</f>
        <v/>
      </c>
      <c r="P4984" s="54">
        <f>IF(OR($B4984="",P$3&lt;$D4984+Настройки!$B$7),0,MAX(0,$E4984-MAX(0,SUMIFS(Тех_Движение!$G$2:$G$5111,Тех_Движение!$D$2:$D$5111,$C4984,Тех_Движение!$B$2:$B$5111,"&lt;="&amp;P$3)-$F4984)))</f>
        <v/>
      </c>
      <c r="Q4984" s="54">
        <f>IF(OR($B4984="",Q$3&lt;$D4984+Настройки!$B$7),0,MAX(0,$E4984-MAX(0,SUMIFS(Тех_Движение!$G$2:$G$5111,Тех_Движение!$D$2:$D$5111,$C4984,Тех_Движение!$B$2:$B$5111,"&lt;="&amp;Q$3)-$F4984)))</f>
        <v/>
      </c>
      <c r="R4984" s="54">
        <f>IF($B4984="","",SUM($K4984:$Q4984))</f>
        <v/>
      </c>
      <c r="S4984" s="56">
        <f>IF($B4984="","",VLOOKUP($C4984,Настройки!$A$11:$L$17,9,FALSE))</f>
        <v/>
      </c>
      <c r="T4984" s="56">
        <f>IF($B4984="","",$R4984*$S4984)</f>
        <v/>
      </c>
    </row>
    <row r="4985">
      <c r="A4985" s="20">
        <f>Тех_Движение!$A$4982</f>
        <v/>
      </c>
      <c r="B4985" s="20">
        <f>IF(Тех_Движение!$F$4982&gt;0,Тех_Движение!$I$4982,"")</f>
        <v/>
      </c>
      <c r="C4985" s="20">
        <f>IF($B4985="","",Тех_Движение!$D$4982)</f>
        <v/>
      </c>
      <c r="D4985" s="42">
        <f>IF($B4985="","",Тех_Движение!$B$4982)</f>
        <v/>
      </c>
      <c r="E4985" s="54">
        <f>IF($B4985="","",Тех_Движение!$F$4982)</f>
        <v/>
      </c>
      <c r="F4985" s="54">
        <f>IF($B4985="","",SUMIFS($E$5:$E4984,$C$5:$C4984,$C4985))</f>
        <v/>
      </c>
      <c r="G4985" s="54">
        <f>IF($B4985="","",MAX(0,$E4985-MAX(0,SUMIFS(Тех_Движение!$G$2:$G$5111,Тех_Движение!$D$2:$D$5111,$C4985,Тех_Движение!$B$2:$B$5111,"&lt;="&amp;Настройки!$B$5-1)-$F4985)))</f>
        <v/>
      </c>
      <c r="H4985" s="54">
        <f>IF($B4985="","",IF(AND($D4985&gt;=Настройки!$B$5,$D4985&lt;=Настройки!$B$6),$E4985,0))</f>
        <v/>
      </c>
      <c r="I4985" s="54">
        <f>IF($B4985="","",$G4985+$H4985-$J4985)</f>
        <v/>
      </c>
      <c r="J4985" s="54">
        <f>IF($B4985="","",MAX(0,$E4985-MAX(0,SUMIFS(Тех_Движение!$G$2:$G$5111,Тех_Движение!$D$2:$D$5111,$C4985,Тех_Движение!$B$2:$B$5111,"&lt;="&amp;Настройки!$B$6)-$F4985)))</f>
        <v/>
      </c>
      <c r="K4985" s="54">
        <f>IF(OR($B4985="",K$3&lt;$D4985+Настройки!$B$7),0,MAX(0,$E4985-MAX(0,SUMIFS(Тех_Движение!$G$2:$G$5111,Тех_Движение!$D$2:$D$5111,$C4985,Тех_Движение!$B$2:$B$5111,"&lt;="&amp;K$3)-$F4985)))</f>
        <v/>
      </c>
      <c r="L4985" s="54">
        <f>IF(OR($B4985="",L$3&lt;$D4985+Настройки!$B$7),0,MAX(0,$E4985-MAX(0,SUMIFS(Тех_Движение!$G$2:$G$5111,Тех_Движение!$D$2:$D$5111,$C4985,Тех_Движение!$B$2:$B$5111,"&lt;="&amp;L$3)-$F4985)))</f>
        <v/>
      </c>
      <c r="M4985" s="54">
        <f>IF(OR($B4985="",M$3&lt;$D4985+Настройки!$B$7),0,MAX(0,$E4985-MAX(0,SUMIFS(Тех_Движение!$G$2:$G$5111,Тех_Движение!$D$2:$D$5111,$C4985,Тех_Движение!$B$2:$B$5111,"&lt;="&amp;M$3)-$F4985)))</f>
        <v/>
      </c>
      <c r="N4985" s="54">
        <f>IF(OR($B4985="",N$3&lt;$D4985+Настройки!$B$7),0,MAX(0,$E4985-MAX(0,SUMIFS(Тех_Движение!$G$2:$G$5111,Тех_Движение!$D$2:$D$5111,$C4985,Тех_Движение!$B$2:$B$5111,"&lt;="&amp;N$3)-$F4985)))</f>
        <v/>
      </c>
      <c r="O4985" s="54">
        <f>IF(OR($B4985="",O$3&lt;$D4985+Настройки!$B$7),0,MAX(0,$E4985-MAX(0,SUMIFS(Тех_Движение!$G$2:$G$5111,Тех_Движение!$D$2:$D$5111,$C4985,Тех_Движение!$B$2:$B$5111,"&lt;="&amp;O$3)-$F4985)))</f>
        <v/>
      </c>
      <c r="P4985" s="54">
        <f>IF(OR($B4985="",P$3&lt;$D4985+Настройки!$B$7),0,MAX(0,$E4985-MAX(0,SUMIFS(Тех_Движение!$G$2:$G$5111,Тех_Движение!$D$2:$D$5111,$C4985,Тех_Движение!$B$2:$B$5111,"&lt;="&amp;P$3)-$F4985)))</f>
        <v/>
      </c>
      <c r="Q4985" s="54">
        <f>IF(OR($B4985="",Q$3&lt;$D4985+Настройки!$B$7),0,MAX(0,$E4985-MAX(0,SUMIFS(Тех_Движение!$G$2:$G$5111,Тех_Движение!$D$2:$D$5111,$C4985,Тех_Движение!$B$2:$B$5111,"&lt;="&amp;Q$3)-$F4985)))</f>
        <v/>
      </c>
      <c r="R4985" s="54">
        <f>IF($B4985="","",SUM($K4985:$Q4985))</f>
        <v/>
      </c>
      <c r="S4985" s="56">
        <f>IF($B4985="","",VLOOKUP($C4985,Настройки!$A$11:$L$17,9,FALSE))</f>
        <v/>
      </c>
      <c r="T4985" s="56">
        <f>IF($B4985="","",$R4985*$S4985)</f>
        <v/>
      </c>
    </row>
    <row r="4986">
      <c r="A4986" s="20">
        <f>Тех_Движение!$A$4983</f>
        <v/>
      </c>
      <c r="B4986" s="20">
        <f>IF(Тех_Движение!$F$4983&gt;0,Тех_Движение!$I$4983,"")</f>
        <v/>
      </c>
      <c r="C4986" s="20">
        <f>IF($B4986="","",Тех_Движение!$D$4983)</f>
        <v/>
      </c>
      <c r="D4986" s="42">
        <f>IF($B4986="","",Тех_Движение!$B$4983)</f>
        <v/>
      </c>
      <c r="E4986" s="54">
        <f>IF($B4986="","",Тех_Движение!$F$4983)</f>
        <v/>
      </c>
      <c r="F4986" s="54">
        <f>IF($B4986="","",SUMIFS($E$5:$E4985,$C$5:$C4985,$C4986))</f>
        <v/>
      </c>
      <c r="G4986" s="54">
        <f>IF($B4986="","",MAX(0,$E4986-MAX(0,SUMIFS(Тех_Движение!$G$2:$G$5111,Тех_Движение!$D$2:$D$5111,$C4986,Тех_Движение!$B$2:$B$5111,"&lt;="&amp;Настройки!$B$5-1)-$F4986)))</f>
        <v/>
      </c>
      <c r="H4986" s="54">
        <f>IF($B4986="","",IF(AND($D4986&gt;=Настройки!$B$5,$D4986&lt;=Настройки!$B$6),$E4986,0))</f>
        <v/>
      </c>
      <c r="I4986" s="54">
        <f>IF($B4986="","",$G4986+$H4986-$J4986)</f>
        <v/>
      </c>
      <c r="J4986" s="54">
        <f>IF($B4986="","",MAX(0,$E4986-MAX(0,SUMIFS(Тех_Движение!$G$2:$G$5111,Тех_Движение!$D$2:$D$5111,$C4986,Тех_Движение!$B$2:$B$5111,"&lt;="&amp;Настройки!$B$6)-$F4986)))</f>
        <v/>
      </c>
      <c r="K4986" s="54">
        <f>IF(OR($B4986="",K$3&lt;$D4986+Настройки!$B$7),0,MAX(0,$E4986-MAX(0,SUMIFS(Тех_Движение!$G$2:$G$5111,Тех_Движение!$D$2:$D$5111,$C4986,Тех_Движение!$B$2:$B$5111,"&lt;="&amp;K$3)-$F4986)))</f>
        <v/>
      </c>
      <c r="L4986" s="54">
        <f>IF(OR($B4986="",L$3&lt;$D4986+Настройки!$B$7),0,MAX(0,$E4986-MAX(0,SUMIFS(Тех_Движение!$G$2:$G$5111,Тех_Движение!$D$2:$D$5111,$C4986,Тех_Движение!$B$2:$B$5111,"&lt;="&amp;L$3)-$F4986)))</f>
        <v/>
      </c>
      <c r="M4986" s="54">
        <f>IF(OR($B4986="",M$3&lt;$D4986+Настройки!$B$7),0,MAX(0,$E4986-MAX(0,SUMIFS(Тех_Движение!$G$2:$G$5111,Тех_Движение!$D$2:$D$5111,$C4986,Тех_Движение!$B$2:$B$5111,"&lt;="&amp;M$3)-$F4986)))</f>
        <v/>
      </c>
      <c r="N4986" s="54">
        <f>IF(OR($B4986="",N$3&lt;$D4986+Настройки!$B$7),0,MAX(0,$E4986-MAX(0,SUMIFS(Тех_Движение!$G$2:$G$5111,Тех_Движение!$D$2:$D$5111,$C4986,Тех_Движение!$B$2:$B$5111,"&lt;="&amp;N$3)-$F4986)))</f>
        <v/>
      </c>
      <c r="O4986" s="54">
        <f>IF(OR($B4986="",O$3&lt;$D4986+Настройки!$B$7),0,MAX(0,$E4986-MAX(0,SUMIFS(Тех_Движение!$G$2:$G$5111,Тех_Движение!$D$2:$D$5111,$C4986,Тех_Движение!$B$2:$B$5111,"&lt;="&amp;O$3)-$F4986)))</f>
        <v/>
      </c>
      <c r="P4986" s="54">
        <f>IF(OR($B4986="",P$3&lt;$D4986+Настройки!$B$7),0,MAX(0,$E4986-MAX(0,SUMIFS(Тех_Движение!$G$2:$G$5111,Тех_Движение!$D$2:$D$5111,$C4986,Тех_Движение!$B$2:$B$5111,"&lt;="&amp;P$3)-$F4986)))</f>
        <v/>
      </c>
      <c r="Q4986" s="54">
        <f>IF(OR($B4986="",Q$3&lt;$D4986+Настройки!$B$7),0,MAX(0,$E4986-MAX(0,SUMIFS(Тех_Движение!$G$2:$G$5111,Тех_Движение!$D$2:$D$5111,$C4986,Тех_Движение!$B$2:$B$5111,"&lt;="&amp;Q$3)-$F4986)))</f>
        <v/>
      </c>
      <c r="R4986" s="54">
        <f>IF($B4986="","",SUM($K4986:$Q4986))</f>
        <v/>
      </c>
      <c r="S4986" s="56">
        <f>IF($B4986="","",VLOOKUP($C4986,Настройки!$A$11:$L$17,9,FALSE))</f>
        <v/>
      </c>
      <c r="T4986" s="56">
        <f>IF($B4986="","",$R4986*$S4986)</f>
        <v/>
      </c>
    </row>
    <row r="4987">
      <c r="A4987" s="20">
        <f>Тех_Движение!$A$4984</f>
        <v/>
      </c>
      <c r="B4987" s="20">
        <f>IF(Тех_Движение!$F$4984&gt;0,Тех_Движение!$I$4984,"")</f>
        <v/>
      </c>
      <c r="C4987" s="20">
        <f>IF($B4987="","",Тех_Движение!$D$4984)</f>
        <v/>
      </c>
      <c r="D4987" s="42">
        <f>IF($B4987="","",Тех_Движение!$B$4984)</f>
        <v/>
      </c>
      <c r="E4987" s="54">
        <f>IF($B4987="","",Тех_Движение!$F$4984)</f>
        <v/>
      </c>
      <c r="F4987" s="54">
        <f>IF($B4987="","",SUMIFS($E$5:$E4986,$C$5:$C4986,$C4987))</f>
        <v/>
      </c>
      <c r="G4987" s="54">
        <f>IF($B4987="","",MAX(0,$E4987-MAX(0,SUMIFS(Тех_Движение!$G$2:$G$5111,Тех_Движение!$D$2:$D$5111,$C4987,Тех_Движение!$B$2:$B$5111,"&lt;="&amp;Настройки!$B$5-1)-$F4987)))</f>
        <v/>
      </c>
      <c r="H4987" s="54">
        <f>IF($B4987="","",IF(AND($D4987&gt;=Настройки!$B$5,$D4987&lt;=Настройки!$B$6),$E4987,0))</f>
        <v/>
      </c>
      <c r="I4987" s="54">
        <f>IF($B4987="","",$G4987+$H4987-$J4987)</f>
        <v/>
      </c>
      <c r="J4987" s="54">
        <f>IF($B4987="","",MAX(0,$E4987-MAX(0,SUMIFS(Тех_Движение!$G$2:$G$5111,Тех_Движение!$D$2:$D$5111,$C4987,Тех_Движение!$B$2:$B$5111,"&lt;="&amp;Настройки!$B$6)-$F4987)))</f>
        <v/>
      </c>
      <c r="K4987" s="54">
        <f>IF(OR($B4987="",K$3&lt;$D4987+Настройки!$B$7),0,MAX(0,$E4987-MAX(0,SUMIFS(Тех_Движение!$G$2:$G$5111,Тех_Движение!$D$2:$D$5111,$C4987,Тех_Движение!$B$2:$B$5111,"&lt;="&amp;K$3)-$F4987)))</f>
        <v/>
      </c>
      <c r="L4987" s="54">
        <f>IF(OR($B4987="",L$3&lt;$D4987+Настройки!$B$7),0,MAX(0,$E4987-MAX(0,SUMIFS(Тех_Движение!$G$2:$G$5111,Тех_Движение!$D$2:$D$5111,$C4987,Тех_Движение!$B$2:$B$5111,"&lt;="&amp;L$3)-$F4987)))</f>
        <v/>
      </c>
      <c r="M4987" s="54">
        <f>IF(OR($B4987="",M$3&lt;$D4987+Настройки!$B$7),0,MAX(0,$E4987-MAX(0,SUMIFS(Тех_Движение!$G$2:$G$5111,Тех_Движение!$D$2:$D$5111,$C4987,Тех_Движение!$B$2:$B$5111,"&lt;="&amp;M$3)-$F4987)))</f>
        <v/>
      </c>
      <c r="N4987" s="54">
        <f>IF(OR($B4987="",N$3&lt;$D4987+Настройки!$B$7),0,MAX(0,$E4987-MAX(0,SUMIFS(Тех_Движение!$G$2:$G$5111,Тех_Движение!$D$2:$D$5111,$C4987,Тех_Движение!$B$2:$B$5111,"&lt;="&amp;N$3)-$F4987)))</f>
        <v/>
      </c>
      <c r="O4987" s="54">
        <f>IF(OR($B4987="",O$3&lt;$D4987+Настройки!$B$7),0,MAX(0,$E4987-MAX(0,SUMIFS(Тех_Движение!$G$2:$G$5111,Тех_Движение!$D$2:$D$5111,$C4987,Тех_Движение!$B$2:$B$5111,"&lt;="&amp;O$3)-$F4987)))</f>
        <v/>
      </c>
      <c r="P4987" s="54">
        <f>IF(OR($B4987="",P$3&lt;$D4987+Настройки!$B$7),0,MAX(0,$E4987-MAX(0,SUMIFS(Тех_Движение!$G$2:$G$5111,Тех_Движение!$D$2:$D$5111,$C4987,Тех_Движение!$B$2:$B$5111,"&lt;="&amp;P$3)-$F4987)))</f>
        <v/>
      </c>
      <c r="Q4987" s="54">
        <f>IF(OR($B4987="",Q$3&lt;$D4987+Настройки!$B$7),0,MAX(0,$E4987-MAX(0,SUMIFS(Тех_Движение!$G$2:$G$5111,Тех_Движение!$D$2:$D$5111,$C4987,Тех_Движение!$B$2:$B$5111,"&lt;="&amp;Q$3)-$F4987)))</f>
        <v/>
      </c>
      <c r="R4987" s="54">
        <f>IF($B4987="","",SUM($K4987:$Q4987))</f>
        <v/>
      </c>
      <c r="S4987" s="56">
        <f>IF($B4987="","",VLOOKUP($C4987,Настройки!$A$11:$L$17,9,FALSE))</f>
        <v/>
      </c>
      <c r="T4987" s="56">
        <f>IF($B4987="","",$R4987*$S4987)</f>
        <v/>
      </c>
    </row>
    <row r="4988">
      <c r="A4988" s="20">
        <f>Тех_Движение!$A$4985</f>
        <v/>
      </c>
      <c r="B4988" s="20">
        <f>IF(Тех_Движение!$F$4985&gt;0,Тех_Движение!$I$4985,"")</f>
        <v/>
      </c>
      <c r="C4988" s="20">
        <f>IF($B4988="","",Тех_Движение!$D$4985)</f>
        <v/>
      </c>
      <c r="D4988" s="42">
        <f>IF($B4988="","",Тех_Движение!$B$4985)</f>
        <v/>
      </c>
      <c r="E4988" s="54">
        <f>IF($B4988="","",Тех_Движение!$F$4985)</f>
        <v/>
      </c>
      <c r="F4988" s="54">
        <f>IF($B4988="","",SUMIFS($E$5:$E4987,$C$5:$C4987,$C4988))</f>
        <v/>
      </c>
      <c r="G4988" s="54">
        <f>IF($B4988="","",MAX(0,$E4988-MAX(0,SUMIFS(Тех_Движение!$G$2:$G$5111,Тех_Движение!$D$2:$D$5111,$C4988,Тех_Движение!$B$2:$B$5111,"&lt;="&amp;Настройки!$B$5-1)-$F4988)))</f>
        <v/>
      </c>
      <c r="H4988" s="54">
        <f>IF($B4988="","",IF(AND($D4988&gt;=Настройки!$B$5,$D4988&lt;=Настройки!$B$6),$E4988,0))</f>
        <v/>
      </c>
      <c r="I4988" s="54">
        <f>IF($B4988="","",$G4988+$H4988-$J4988)</f>
        <v/>
      </c>
      <c r="J4988" s="54">
        <f>IF($B4988="","",MAX(0,$E4988-MAX(0,SUMIFS(Тех_Движение!$G$2:$G$5111,Тех_Движение!$D$2:$D$5111,$C4988,Тех_Движение!$B$2:$B$5111,"&lt;="&amp;Настройки!$B$6)-$F4988)))</f>
        <v/>
      </c>
      <c r="K4988" s="54">
        <f>IF(OR($B4988="",K$3&lt;$D4988+Настройки!$B$7),0,MAX(0,$E4988-MAX(0,SUMIFS(Тех_Движение!$G$2:$G$5111,Тех_Движение!$D$2:$D$5111,$C4988,Тех_Движение!$B$2:$B$5111,"&lt;="&amp;K$3)-$F4988)))</f>
        <v/>
      </c>
      <c r="L4988" s="54">
        <f>IF(OR($B4988="",L$3&lt;$D4988+Настройки!$B$7),0,MAX(0,$E4988-MAX(0,SUMIFS(Тех_Движение!$G$2:$G$5111,Тех_Движение!$D$2:$D$5111,$C4988,Тех_Движение!$B$2:$B$5111,"&lt;="&amp;L$3)-$F4988)))</f>
        <v/>
      </c>
      <c r="M4988" s="54">
        <f>IF(OR($B4988="",M$3&lt;$D4988+Настройки!$B$7),0,MAX(0,$E4988-MAX(0,SUMIFS(Тех_Движение!$G$2:$G$5111,Тех_Движение!$D$2:$D$5111,$C4988,Тех_Движение!$B$2:$B$5111,"&lt;="&amp;M$3)-$F4988)))</f>
        <v/>
      </c>
      <c r="N4988" s="54">
        <f>IF(OR($B4988="",N$3&lt;$D4988+Настройки!$B$7),0,MAX(0,$E4988-MAX(0,SUMIFS(Тех_Движение!$G$2:$G$5111,Тех_Движение!$D$2:$D$5111,$C4988,Тех_Движение!$B$2:$B$5111,"&lt;="&amp;N$3)-$F4988)))</f>
        <v/>
      </c>
      <c r="O4988" s="54">
        <f>IF(OR($B4988="",O$3&lt;$D4988+Настройки!$B$7),0,MAX(0,$E4988-MAX(0,SUMIFS(Тех_Движение!$G$2:$G$5111,Тех_Движение!$D$2:$D$5111,$C4988,Тех_Движение!$B$2:$B$5111,"&lt;="&amp;O$3)-$F4988)))</f>
        <v/>
      </c>
      <c r="P4988" s="54">
        <f>IF(OR($B4988="",P$3&lt;$D4988+Настройки!$B$7),0,MAX(0,$E4988-MAX(0,SUMIFS(Тех_Движение!$G$2:$G$5111,Тех_Движение!$D$2:$D$5111,$C4988,Тех_Движение!$B$2:$B$5111,"&lt;="&amp;P$3)-$F4988)))</f>
        <v/>
      </c>
      <c r="Q4988" s="54">
        <f>IF(OR($B4988="",Q$3&lt;$D4988+Настройки!$B$7),0,MAX(0,$E4988-MAX(0,SUMIFS(Тех_Движение!$G$2:$G$5111,Тех_Движение!$D$2:$D$5111,$C4988,Тех_Движение!$B$2:$B$5111,"&lt;="&amp;Q$3)-$F4988)))</f>
        <v/>
      </c>
      <c r="R4988" s="54">
        <f>IF($B4988="","",SUM($K4988:$Q4988))</f>
        <v/>
      </c>
      <c r="S4988" s="56">
        <f>IF($B4988="","",VLOOKUP($C4988,Настройки!$A$11:$L$17,9,FALSE))</f>
        <v/>
      </c>
      <c r="T4988" s="56">
        <f>IF($B4988="","",$R4988*$S4988)</f>
        <v/>
      </c>
    </row>
    <row r="4989">
      <c r="A4989" s="20">
        <f>Тех_Движение!$A$4986</f>
        <v/>
      </c>
      <c r="B4989" s="20">
        <f>IF(Тех_Движение!$F$4986&gt;0,Тех_Движение!$I$4986,"")</f>
        <v/>
      </c>
      <c r="C4989" s="20">
        <f>IF($B4989="","",Тех_Движение!$D$4986)</f>
        <v/>
      </c>
      <c r="D4989" s="42">
        <f>IF($B4989="","",Тех_Движение!$B$4986)</f>
        <v/>
      </c>
      <c r="E4989" s="54">
        <f>IF($B4989="","",Тех_Движение!$F$4986)</f>
        <v/>
      </c>
      <c r="F4989" s="54">
        <f>IF($B4989="","",SUMIFS($E$5:$E4988,$C$5:$C4988,$C4989))</f>
        <v/>
      </c>
      <c r="G4989" s="54">
        <f>IF($B4989="","",MAX(0,$E4989-MAX(0,SUMIFS(Тех_Движение!$G$2:$G$5111,Тех_Движение!$D$2:$D$5111,$C4989,Тех_Движение!$B$2:$B$5111,"&lt;="&amp;Настройки!$B$5-1)-$F4989)))</f>
        <v/>
      </c>
      <c r="H4989" s="54">
        <f>IF($B4989="","",IF(AND($D4989&gt;=Настройки!$B$5,$D4989&lt;=Настройки!$B$6),$E4989,0))</f>
        <v/>
      </c>
      <c r="I4989" s="54">
        <f>IF($B4989="","",$G4989+$H4989-$J4989)</f>
        <v/>
      </c>
      <c r="J4989" s="54">
        <f>IF($B4989="","",MAX(0,$E4989-MAX(0,SUMIFS(Тех_Движение!$G$2:$G$5111,Тех_Движение!$D$2:$D$5111,$C4989,Тех_Движение!$B$2:$B$5111,"&lt;="&amp;Настройки!$B$6)-$F4989)))</f>
        <v/>
      </c>
      <c r="K4989" s="54">
        <f>IF(OR($B4989="",K$3&lt;$D4989+Настройки!$B$7),0,MAX(0,$E4989-MAX(0,SUMIFS(Тех_Движение!$G$2:$G$5111,Тех_Движение!$D$2:$D$5111,$C4989,Тех_Движение!$B$2:$B$5111,"&lt;="&amp;K$3)-$F4989)))</f>
        <v/>
      </c>
      <c r="L4989" s="54">
        <f>IF(OR($B4989="",L$3&lt;$D4989+Настройки!$B$7),0,MAX(0,$E4989-MAX(0,SUMIFS(Тех_Движение!$G$2:$G$5111,Тех_Движение!$D$2:$D$5111,$C4989,Тех_Движение!$B$2:$B$5111,"&lt;="&amp;L$3)-$F4989)))</f>
        <v/>
      </c>
      <c r="M4989" s="54">
        <f>IF(OR($B4989="",M$3&lt;$D4989+Настройки!$B$7),0,MAX(0,$E4989-MAX(0,SUMIFS(Тех_Движение!$G$2:$G$5111,Тех_Движение!$D$2:$D$5111,$C4989,Тех_Движение!$B$2:$B$5111,"&lt;="&amp;M$3)-$F4989)))</f>
        <v/>
      </c>
      <c r="N4989" s="54">
        <f>IF(OR($B4989="",N$3&lt;$D4989+Настройки!$B$7),0,MAX(0,$E4989-MAX(0,SUMIFS(Тех_Движение!$G$2:$G$5111,Тех_Движение!$D$2:$D$5111,$C4989,Тех_Движение!$B$2:$B$5111,"&lt;="&amp;N$3)-$F4989)))</f>
        <v/>
      </c>
      <c r="O4989" s="54">
        <f>IF(OR($B4989="",O$3&lt;$D4989+Настройки!$B$7),0,MAX(0,$E4989-MAX(0,SUMIFS(Тех_Движение!$G$2:$G$5111,Тех_Движение!$D$2:$D$5111,$C4989,Тех_Движение!$B$2:$B$5111,"&lt;="&amp;O$3)-$F4989)))</f>
        <v/>
      </c>
      <c r="P4989" s="54">
        <f>IF(OR($B4989="",P$3&lt;$D4989+Настройки!$B$7),0,MAX(0,$E4989-MAX(0,SUMIFS(Тех_Движение!$G$2:$G$5111,Тех_Движение!$D$2:$D$5111,$C4989,Тех_Движение!$B$2:$B$5111,"&lt;="&amp;P$3)-$F4989)))</f>
        <v/>
      </c>
      <c r="Q4989" s="54">
        <f>IF(OR($B4989="",Q$3&lt;$D4989+Настройки!$B$7),0,MAX(0,$E4989-MAX(0,SUMIFS(Тех_Движение!$G$2:$G$5111,Тех_Движение!$D$2:$D$5111,$C4989,Тех_Движение!$B$2:$B$5111,"&lt;="&amp;Q$3)-$F4989)))</f>
        <v/>
      </c>
      <c r="R4989" s="54">
        <f>IF($B4989="","",SUM($K4989:$Q4989))</f>
        <v/>
      </c>
      <c r="S4989" s="56">
        <f>IF($B4989="","",VLOOKUP($C4989,Настройки!$A$11:$L$17,9,FALSE))</f>
        <v/>
      </c>
      <c r="T4989" s="56">
        <f>IF($B4989="","",$R4989*$S4989)</f>
        <v/>
      </c>
    </row>
    <row r="4990">
      <c r="A4990" s="20">
        <f>Тех_Движение!$A$4987</f>
        <v/>
      </c>
      <c r="B4990" s="20">
        <f>IF(Тех_Движение!$F$4987&gt;0,Тех_Движение!$I$4987,"")</f>
        <v/>
      </c>
      <c r="C4990" s="20">
        <f>IF($B4990="","",Тех_Движение!$D$4987)</f>
        <v/>
      </c>
      <c r="D4990" s="42">
        <f>IF($B4990="","",Тех_Движение!$B$4987)</f>
        <v/>
      </c>
      <c r="E4990" s="54">
        <f>IF($B4990="","",Тех_Движение!$F$4987)</f>
        <v/>
      </c>
      <c r="F4990" s="54">
        <f>IF($B4990="","",SUMIFS($E$5:$E4989,$C$5:$C4989,$C4990))</f>
        <v/>
      </c>
      <c r="G4990" s="54">
        <f>IF($B4990="","",MAX(0,$E4990-MAX(0,SUMIFS(Тех_Движение!$G$2:$G$5111,Тех_Движение!$D$2:$D$5111,$C4990,Тех_Движение!$B$2:$B$5111,"&lt;="&amp;Настройки!$B$5-1)-$F4990)))</f>
        <v/>
      </c>
      <c r="H4990" s="54">
        <f>IF($B4990="","",IF(AND($D4990&gt;=Настройки!$B$5,$D4990&lt;=Настройки!$B$6),$E4990,0))</f>
        <v/>
      </c>
      <c r="I4990" s="54">
        <f>IF($B4990="","",$G4990+$H4990-$J4990)</f>
        <v/>
      </c>
      <c r="J4990" s="54">
        <f>IF($B4990="","",MAX(0,$E4990-MAX(0,SUMIFS(Тех_Движение!$G$2:$G$5111,Тех_Движение!$D$2:$D$5111,$C4990,Тех_Движение!$B$2:$B$5111,"&lt;="&amp;Настройки!$B$6)-$F4990)))</f>
        <v/>
      </c>
      <c r="K4990" s="54">
        <f>IF(OR($B4990="",K$3&lt;$D4990+Настройки!$B$7),0,MAX(0,$E4990-MAX(0,SUMIFS(Тех_Движение!$G$2:$G$5111,Тех_Движение!$D$2:$D$5111,$C4990,Тех_Движение!$B$2:$B$5111,"&lt;="&amp;K$3)-$F4990)))</f>
        <v/>
      </c>
      <c r="L4990" s="54">
        <f>IF(OR($B4990="",L$3&lt;$D4990+Настройки!$B$7),0,MAX(0,$E4990-MAX(0,SUMIFS(Тех_Движение!$G$2:$G$5111,Тех_Движение!$D$2:$D$5111,$C4990,Тех_Движение!$B$2:$B$5111,"&lt;="&amp;L$3)-$F4990)))</f>
        <v/>
      </c>
      <c r="M4990" s="54">
        <f>IF(OR($B4990="",M$3&lt;$D4990+Настройки!$B$7),0,MAX(0,$E4990-MAX(0,SUMIFS(Тех_Движение!$G$2:$G$5111,Тех_Движение!$D$2:$D$5111,$C4990,Тех_Движение!$B$2:$B$5111,"&lt;="&amp;M$3)-$F4990)))</f>
        <v/>
      </c>
      <c r="N4990" s="54">
        <f>IF(OR($B4990="",N$3&lt;$D4990+Настройки!$B$7),0,MAX(0,$E4990-MAX(0,SUMIFS(Тех_Движение!$G$2:$G$5111,Тех_Движение!$D$2:$D$5111,$C4990,Тех_Движение!$B$2:$B$5111,"&lt;="&amp;N$3)-$F4990)))</f>
        <v/>
      </c>
      <c r="O4990" s="54">
        <f>IF(OR($B4990="",O$3&lt;$D4990+Настройки!$B$7),0,MAX(0,$E4990-MAX(0,SUMIFS(Тех_Движение!$G$2:$G$5111,Тех_Движение!$D$2:$D$5111,$C4990,Тех_Движение!$B$2:$B$5111,"&lt;="&amp;O$3)-$F4990)))</f>
        <v/>
      </c>
      <c r="P4990" s="54">
        <f>IF(OR($B4990="",P$3&lt;$D4990+Настройки!$B$7),0,MAX(0,$E4990-MAX(0,SUMIFS(Тех_Движение!$G$2:$G$5111,Тех_Движение!$D$2:$D$5111,$C4990,Тех_Движение!$B$2:$B$5111,"&lt;="&amp;P$3)-$F4990)))</f>
        <v/>
      </c>
      <c r="Q4990" s="54">
        <f>IF(OR($B4990="",Q$3&lt;$D4990+Настройки!$B$7),0,MAX(0,$E4990-MAX(0,SUMIFS(Тех_Движение!$G$2:$G$5111,Тех_Движение!$D$2:$D$5111,$C4990,Тех_Движение!$B$2:$B$5111,"&lt;="&amp;Q$3)-$F4990)))</f>
        <v/>
      </c>
      <c r="R4990" s="54">
        <f>IF($B4990="","",SUM($K4990:$Q4990))</f>
        <v/>
      </c>
      <c r="S4990" s="56">
        <f>IF($B4990="","",VLOOKUP($C4990,Настройки!$A$11:$L$17,9,FALSE))</f>
        <v/>
      </c>
      <c r="T4990" s="56">
        <f>IF($B4990="","",$R4990*$S4990)</f>
        <v/>
      </c>
    </row>
    <row r="4991">
      <c r="A4991" s="20">
        <f>Тех_Движение!$A$4988</f>
        <v/>
      </c>
      <c r="B4991" s="20">
        <f>IF(Тех_Движение!$F$4988&gt;0,Тех_Движение!$I$4988,"")</f>
        <v/>
      </c>
      <c r="C4991" s="20">
        <f>IF($B4991="","",Тех_Движение!$D$4988)</f>
        <v/>
      </c>
      <c r="D4991" s="42">
        <f>IF($B4991="","",Тех_Движение!$B$4988)</f>
        <v/>
      </c>
      <c r="E4991" s="54">
        <f>IF($B4991="","",Тех_Движение!$F$4988)</f>
        <v/>
      </c>
      <c r="F4991" s="54">
        <f>IF($B4991="","",SUMIFS($E$5:$E4990,$C$5:$C4990,$C4991))</f>
        <v/>
      </c>
      <c r="G4991" s="54">
        <f>IF($B4991="","",MAX(0,$E4991-MAX(0,SUMIFS(Тех_Движение!$G$2:$G$5111,Тех_Движение!$D$2:$D$5111,$C4991,Тех_Движение!$B$2:$B$5111,"&lt;="&amp;Настройки!$B$5-1)-$F4991)))</f>
        <v/>
      </c>
      <c r="H4991" s="54">
        <f>IF($B4991="","",IF(AND($D4991&gt;=Настройки!$B$5,$D4991&lt;=Настройки!$B$6),$E4991,0))</f>
        <v/>
      </c>
      <c r="I4991" s="54">
        <f>IF($B4991="","",$G4991+$H4991-$J4991)</f>
        <v/>
      </c>
      <c r="J4991" s="54">
        <f>IF($B4991="","",MAX(0,$E4991-MAX(0,SUMIFS(Тех_Движение!$G$2:$G$5111,Тех_Движение!$D$2:$D$5111,$C4991,Тех_Движение!$B$2:$B$5111,"&lt;="&amp;Настройки!$B$6)-$F4991)))</f>
        <v/>
      </c>
      <c r="K4991" s="54">
        <f>IF(OR($B4991="",K$3&lt;$D4991+Настройки!$B$7),0,MAX(0,$E4991-MAX(0,SUMIFS(Тех_Движение!$G$2:$G$5111,Тех_Движение!$D$2:$D$5111,$C4991,Тех_Движение!$B$2:$B$5111,"&lt;="&amp;K$3)-$F4991)))</f>
        <v/>
      </c>
      <c r="L4991" s="54">
        <f>IF(OR($B4991="",L$3&lt;$D4991+Настройки!$B$7),0,MAX(0,$E4991-MAX(0,SUMIFS(Тех_Движение!$G$2:$G$5111,Тех_Движение!$D$2:$D$5111,$C4991,Тех_Движение!$B$2:$B$5111,"&lt;="&amp;L$3)-$F4991)))</f>
        <v/>
      </c>
      <c r="M4991" s="54">
        <f>IF(OR($B4991="",M$3&lt;$D4991+Настройки!$B$7),0,MAX(0,$E4991-MAX(0,SUMIFS(Тех_Движение!$G$2:$G$5111,Тех_Движение!$D$2:$D$5111,$C4991,Тех_Движение!$B$2:$B$5111,"&lt;="&amp;M$3)-$F4991)))</f>
        <v/>
      </c>
      <c r="N4991" s="54">
        <f>IF(OR($B4991="",N$3&lt;$D4991+Настройки!$B$7),0,MAX(0,$E4991-MAX(0,SUMIFS(Тех_Движение!$G$2:$G$5111,Тех_Движение!$D$2:$D$5111,$C4991,Тех_Движение!$B$2:$B$5111,"&lt;="&amp;N$3)-$F4991)))</f>
        <v/>
      </c>
      <c r="O4991" s="54">
        <f>IF(OR($B4991="",O$3&lt;$D4991+Настройки!$B$7),0,MAX(0,$E4991-MAX(0,SUMIFS(Тех_Движение!$G$2:$G$5111,Тех_Движение!$D$2:$D$5111,$C4991,Тех_Движение!$B$2:$B$5111,"&lt;="&amp;O$3)-$F4991)))</f>
        <v/>
      </c>
      <c r="P4991" s="54">
        <f>IF(OR($B4991="",P$3&lt;$D4991+Настройки!$B$7),0,MAX(0,$E4991-MAX(0,SUMIFS(Тех_Движение!$G$2:$G$5111,Тех_Движение!$D$2:$D$5111,$C4991,Тех_Движение!$B$2:$B$5111,"&lt;="&amp;P$3)-$F4991)))</f>
        <v/>
      </c>
      <c r="Q4991" s="54">
        <f>IF(OR($B4991="",Q$3&lt;$D4991+Настройки!$B$7),0,MAX(0,$E4991-MAX(0,SUMIFS(Тех_Движение!$G$2:$G$5111,Тех_Движение!$D$2:$D$5111,$C4991,Тех_Движение!$B$2:$B$5111,"&lt;="&amp;Q$3)-$F4991)))</f>
        <v/>
      </c>
      <c r="R4991" s="54">
        <f>IF($B4991="","",SUM($K4991:$Q4991))</f>
        <v/>
      </c>
      <c r="S4991" s="56">
        <f>IF($B4991="","",VLOOKUP($C4991,Настройки!$A$11:$L$17,9,FALSE))</f>
        <v/>
      </c>
      <c r="T4991" s="56">
        <f>IF($B4991="","",$R4991*$S4991)</f>
        <v/>
      </c>
    </row>
    <row r="4992">
      <c r="A4992" s="20">
        <f>Тех_Движение!$A$4989</f>
        <v/>
      </c>
      <c r="B4992" s="20">
        <f>IF(Тех_Движение!$F$4989&gt;0,Тех_Движение!$I$4989,"")</f>
        <v/>
      </c>
      <c r="C4992" s="20">
        <f>IF($B4992="","",Тех_Движение!$D$4989)</f>
        <v/>
      </c>
      <c r="D4992" s="42">
        <f>IF($B4992="","",Тех_Движение!$B$4989)</f>
        <v/>
      </c>
      <c r="E4992" s="54">
        <f>IF($B4992="","",Тех_Движение!$F$4989)</f>
        <v/>
      </c>
      <c r="F4992" s="54">
        <f>IF($B4992="","",SUMIFS($E$5:$E4991,$C$5:$C4991,$C4992))</f>
        <v/>
      </c>
      <c r="G4992" s="54">
        <f>IF($B4992="","",MAX(0,$E4992-MAX(0,SUMIFS(Тех_Движение!$G$2:$G$5111,Тех_Движение!$D$2:$D$5111,$C4992,Тех_Движение!$B$2:$B$5111,"&lt;="&amp;Настройки!$B$5-1)-$F4992)))</f>
        <v/>
      </c>
      <c r="H4992" s="54">
        <f>IF($B4992="","",IF(AND($D4992&gt;=Настройки!$B$5,$D4992&lt;=Настройки!$B$6),$E4992,0))</f>
        <v/>
      </c>
      <c r="I4992" s="54">
        <f>IF($B4992="","",$G4992+$H4992-$J4992)</f>
        <v/>
      </c>
      <c r="J4992" s="54">
        <f>IF($B4992="","",MAX(0,$E4992-MAX(0,SUMIFS(Тех_Движение!$G$2:$G$5111,Тех_Движение!$D$2:$D$5111,$C4992,Тех_Движение!$B$2:$B$5111,"&lt;="&amp;Настройки!$B$6)-$F4992)))</f>
        <v/>
      </c>
      <c r="K4992" s="54">
        <f>IF(OR($B4992="",K$3&lt;$D4992+Настройки!$B$7),0,MAX(0,$E4992-MAX(0,SUMIFS(Тех_Движение!$G$2:$G$5111,Тех_Движение!$D$2:$D$5111,$C4992,Тех_Движение!$B$2:$B$5111,"&lt;="&amp;K$3)-$F4992)))</f>
        <v/>
      </c>
      <c r="L4992" s="54">
        <f>IF(OR($B4992="",L$3&lt;$D4992+Настройки!$B$7),0,MAX(0,$E4992-MAX(0,SUMIFS(Тех_Движение!$G$2:$G$5111,Тех_Движение!$D$2:$D$5111,$C4992,Тех_Движение!$B$2:$B$5111,"&lt;="&amp;L$3)-$F4992)))</f>
        <v/>
      </c>
      <c r="M4992" s="54">
        <f>IF(OR($B4992="",M$3&lt;$D4992+Настройки!$B$7),0,MAX(0,$E4992-MAX(0,SUMIFS(Тех_Движение!$G$2:$G$5111,Тех_Движение!$D$2:$D$5111,$C4992,Тех_Движение!$B$2:$B$5111,"&lt;="&amp;M$3)-$F4992)))</f>
        <v/>
      </c>
      <c r="N4992" s="54">
        <f>IF(OR($B4992="",N$3&lt;$D4992+Настройки!$B$7),0,MAX(0,$E4992-MAX(0,SUMIFS(Тех_Движение!$G$2:$G$5111,Тех_Движение!$D$2:$D$5111,$C4992,Тех_Движение!$B$2:$B$5111,"&lt;="&amp;N$3)-$F4992)))</f>
        <v/>
      </c>
      <c r="O4992" s="54">
        <f>IF(OR($B4992="",O$3&lt;$D4992+Настройки!$B$7),0,MAX(0,$E4992-MAX(0,SUMIFS(Тех_Движение!$G$2:$G$5111,Тех_Движение!$D$2:$D$5111,$C4992,Тех_Движение!$B$2:$B$5111,"&lt;="&amp;O$3)-$F4992)))</f>
        <v/>
      </c>
      <c r="P4992" s="54">
        <f>IF(OR($B4992="",P$3&lt;$D4992+Настройки!$B$7),0,MAX(0,$E4992-MAX(0,SUMIFS(Тех_Движение!$G$2:$G$5111,Тех_Движение!$D$2:$D$5111,$C4992,Тех_Движение!$B$2:$B$5111,"&lt;="&amp;P$3)-$F4992)))</f>
        <v/>
      </c>
      <c r="Q4992" s="54">
        <f>IF(OR($B4992="",Q$3&lt;$D4992+Настройки!$B$7),0,MAX(0,$E4992-MAX(0,SUMIFS(Тех_Движение!$G$2:$G$5111,Тех_Движение!$D$2:$D$5111,$C4992,Тех_Движение!$B$2:$B$5111,"&lt;="&amp;Q$3)-$F4992)))</f>
        <v/>
      </c>
      <c r="R4992" s="54">
        <f>IF($B4992="","",SUM($K4992:$Q4992))</f>
        <v/>
      </c>
      <c r="S4992" s="56">
        <f>IF($B4992="","",VLOOKUP($C4992,Настройки!$A$11:$L$17,9,FALSE))</f>
        <v/>
      </c>
      <c r="T4992" s="56">
        <f>IF($B4992="","",$R4992*$S4992)</f>
        <v/>
      </c>
    </row>
    <row r="4993">
      <c r="A4993" s="20">
        <f>Тех_Движение!$A$4990</f>
        <v/>
      </c>
      <c r="B4993" s="20">
        <f>IF(Тех_Движение!$F$4990&gt;0,Тех_Движение!$I$4990,"")</f>
        <v/>
      </c>
      <c r="C4993" s="20">
        <f>IF($B4993="","",Тех_Движение!$D$4990)</f>
        <v/>
      </c>
      <c r="D4993" s="42">
        <f>IF($B4993="","",Тех_Движение!$B$4990)</f>
        <v/>
      </c>
      <c r="E4993" s="54">
        <f>IF($B4993="","",Тех_Движение!$F$4990)</f>
        <v/>
      </c>
      <c r="F4993" s="54">
        <f>IF($B4993="","",SUMIFS($E$5:$E4992,$C$5:$C4992,$C4993))</f>
        <v/>
      </c>
      <c r="G4993" s="54">
        <f>IF($B4993="","",MAX(0,$E4993-MAX(0,SUMIFS(Тех_Движение!$G$2:$G$5111,Тех_Движение!$D$2:$D$5111,$C4993,Тех_Движение!$B$2:$B$5111,"&lt;="&amp;Настройки!$B$5-1)-$F4993)))</f>
        <v/>
      </c>
      <c r="H4993" s="54">
        <f>IF($B4993="","",IF(AND($D4993&gt;=Настройки!$B$5,$D4993&lt;=Настройки!$B$6),$E4993,0))</f>
        <v/>
      </c>
      <c r="I4993" s="54">
        <f>IF($B4993="","",$G4993+$H4993-$J4993)</f>
        <v/>
      </c>
      <c r="J4993" s="54">
        <f>IF($B4993="","",MAX(0,$E4993-MAX(0,SUMIFS(Тех_Движение!$G$2:$G$5111,Тех_Движение!$D$2:$D$5111,$C4993,Тех_Движение!$B$2:$B$5111,"&lt;="&amp;Настройки!$B$6)-$F4993)))</f>
        <v/>
      </c>
      <c r="K4993" s="54">
        <f>IF(OR($B4993="",K$3&lt;$D4993+Настройки!$B$7),0,MAX(0,$E4993-MAX(0,SUMIFS(Тех_Движение!$G$2:$G$5111,Тех_Движение!$D$2:$D$5111,$C4993,Тех_Движение!$B$2:$B$5111,"&lt;="&amp;K$3)-$F4993)))</f>
        <v/>
      </c>
      <c r="L4993" s="54">
        <f>IF(OR($B4993="",L$3&lt;$D4993+Настройки!$B$7),0,MAX(0,$E4993-MAX(0,SUMIFS(Тех_Движение!$G$2:$G$5111,Тех_Движение!$D$2:$D$5111,$C4993,Тех_Движение!$B$2:$B$5111,"&lt;="&amp;L$3)-$F4993)))</f>
        <v/>
      </c>
      <c r="M4993" s="54">
        <f>IF(OR($B4993="",M$3&lt;$D4993+Настройки!$B$7),0,MAX(0,$E4993-MAX(0,SUMIFS(Тех_Движение!$G$2:$G$5111,Тех_Движение!$D$2:$D$5111,$C4993,Тех_Движение!$B$2:$B$5111,"&lt;="&amp;M$3)-$F4993)))</f>
        <v/>
      </c>
      <c r="N4993" s="54">
        <f>IF(OR($B4993="",N$3&lt;$D4993+Настройки!$B$7),0,MAX(0,$E4993-MAX(0,SUMIFS(Тех_Движение!$G$2:$G$5111,Тех_Движение!$D$2:$D$5111,$C4993,Тех_Движение!$B$2:$B$5111,"&lt;="&amp;N$3)-$F4993)))</f>
        <v/>
      </c>
      <c r="O4993" s="54">
        <f>IF(OR($B4993="",O$3&lt;$D4993+Настройки!$B$7),0,MAX(0,$E4993-MAX(0,SUMIFS(Тех_Движение!$G$2:$G$5111,Тех_Движение!$D$2:$D$5111,$C4993,Тех_Движение!$B$2:$B$5111,"&lt;="&amp;O$3)-$F4993)))</f>
        <v/>
      </c>
      <c r="P4993" s="54">
        <f>IF(OR($B4993="",P$3&lt;$D4993+Настройки!$B$7),0,MAX(0,$E4993-MAX(0,SUMIFS(Тех_Движение!$G$2:$G$5111,Тех_Движение!$D$2:$D$5111,$C4993,Тех_Движение!$B$2:$B$5111,"&lt;="&amp;P$3)-$F4993)))</f>
        <v/>
      </c>
      <c r="Q4993" s="54">
        <f>IF(OR($B4993="",Q$3&lt;$D4993+Настройки!$B$7),0,MAX(0,$E4993-MAX(0,SUMIFS(Тех_Движение!$G$2:$G$5111,Тех_Движение!$D$2:$D$5111,$C4993,Тех_Движение!$B$2:$B$5111,"&lt;="&amp;Q$3)-$F4993)))</f>
        <v/>
      </c>
      <c r="R4993" s="54">
        <f>IF($B4993="","",SUM($K4993:$Q4993))</f>
        <v/>
      </c>
      <c r="S4993" s="56">
        <f>IF($B4993="","",VLOOKUP($C4993,Настройки!$A$11:$L$17,9,FALSE))</f>
        <v/>
      </c>
      <c r="T4993" s="56">
        <f>IF($B4993="","",$R4993*$S4993)</f>
        <v/>
      </c>
    </row>
    <row r="4994">
      <c r="A4994" s="20">
        <f>Тех_Движение!$A$4991</f>
        <v/>
      </c>
      <c r="B4994" s="20">
        <f>IF(Тех_Движение!$F$4991&gt;0,Тех_Движение!$I$4991,"")</f>
        <v/>
      </c>
      <c r="C4994" s="20">
        <f>IF($B4994="","",Тех_Движение!$D$4991)</f>
        <v/>
      </c>
      <c r="D4994" s="42">
        <f>IF($B4994="","",Тех_Движение!$B$4991)</f>
        <v/>
      </c>
      <c r="E4994" s="54">
        <f>IF($B4994="","",Тех_Движение!$F$4991)</f>
        <v/>
      </c>
      <c r="F4994" s="54">
        <f>IF($B4994="","",SUMIFS($E$5:$E4993,$C$5:$C4993,$C4994))</f>
        <v/>
      </c>
      <c r="G4994" s="54">
        <f>IF($B4994="","",MAX(0,$E4994-MAX(0,SUMIFS(Тех_Движение!$G$2:$G$5111,Тех_Движение!$D$2:$D$5111,$C4994,Тех_Движение!$B$2:$B$5111,"&lt;="&amp;Настройки!$B$5-1)-$F4994)))</f>
        <v/>
      </c>
      <c r="H4994" s="54">
        <f>IF($B4994="","",IF(AND($D4994&gt;=Настройки!$B$5,$D4994&lt;=Настройки!$B$6),$E4994,0))</f>
        <v/>
      </c>
      <c r="I4994" s="54">
        <f>IF($B4994="","",$G4994+$H4994-$J4994)</f>
        <v/>
      </c>
      <c r="J4994" s="54">
        <f>IF($B4994="","",MAX(0,$E4994-MAX(0,SUMIFS(Тех_Движение!$G$2:$G$5111,Тех_Движение!$D$2:$D$5111,$C4994,Тех_Движение!$B$2:$B$5111,"&lt;="&amp;Настройки!$B$6)-$F4994)))</f>
        <v/>
      </c>
      <c r="K4994" s="54">
        <f>IF(OR($B4994="",K$3&lt;$D4994+Настройки!$B$7),0,MAX(0,$E4994-MAX(0,SUMIFS(Тех_Движение!$G$2:$G$5111,Тех_Движение!$D$2:$D$5111,$C4994,Тех_Движение!$B$2:$B$5111,"&lt;="&amp;K$3)-$F4994)))</f>
        <v/>
      </c>
      <c r="L4994" s="54">
        <f>IF(OR($B4994="",L$3&lt;$D4994+Настройки!$B$7),0,MAX(0,$E4994-MAX(0,SUMIFS(Тех_Движение!$G$2:$G$5111,Тех_Движение!$D$2:$D$5111,$C4994,Тех_Движение!$B$2:$B$5111,"&lt;="&amp;L$3)-$F4994)))</f>
        <v/>
      </c>
      <c r="M4994" s="54">
        <f>IF(OR($B4994="",M$3&lt;$D4994+Настройки!$B$7),0,MAX(0,$E4994-MAX(0,SUMIFS(Тех_Движение!$G$2:$G$5111,Тех_Движение!$D$2:$D$5111,$C4994,Тех_Движение!$B$2:$B$5111,"&lt;="&amp;M$3)-$F4994)))</f>
        <v/>
      </c>
      <c r="N4994" s="54">
        <f>IF(OR($B4994="",N$3&lt;$D4994+Настройки!$B$7),0,MAX(0,$E4994-MAX(0,SUMIFS(Тех_Движение!$G$2:$G$5111,Тех_Движение!$D$2:$D$5111,$C4994,Тех_Движение!$B$2:$B$5111,"&lt;="&amp;N$3)-$F4994)))</f>
        <v/>
      </c>
      <c r="O4994" s="54">
        <f>IF(OR($B4994="",O$3&lt;$D4994+Настройки!$B$7),0,MAX(0,$E4994-MAX(0,SUMIFS(Тех_Движение!$G$2:$G$5111,Тех_Движение!$D$2:$D$5111,$C4994,Тех_Движение!$B$2:$B$5111,"&lt;="&amp;O$3)-$F4994)))</f>
        <v/>
      </c>
      <c r="P4994" s="54">
        <f>IF(OR($B4994="",P$3&lt;$D4994+Настройки!$B$7),0,MAX(0,$E4994-MAX(0,SUMIFS(Тех_Движение!$G$2:$G$5111,Тех_Движение!$D$2:$D$5111,$C4994,Тех_Движение!$B$2:$B$5111,"&lt;="&amp;P$3)-$F4994)))</f>
        <v/>
      </c>
      <c r="Q4994" s="54">
        <f>IF(OR($B4994="",Q$3&lt;$D4994+Настройки!$B$7),0,MAX(0,$E4994-MAX(0,SUMIFS(Тех_Движение!$G$2:$G$5111,Тех_Движение!$D$2:$D$5111,$C4994,Тех_Движение!$B$2:$B$5111,"&lt;="&amp;Q$3)-$F4994)))</f>
        <v/>
      </c>
      <c r="R4994" s="54">
        <f>IF($B4994="","",SUM($K4994:$Q4994))</f>
        <v/>
      </c>
      <c r="S4994" s="56">
        <f>IF($B4994="","",VLOOKUP($C4994,Настройки!$A$11:$L$17,9,FALSE))</f>
        <v/>
      </c>
      <c r="T4994" s="56">
        <f>IF($B4994="","",$R4994*$S4994)</f>
        <v/>
      </c>
    </row>
    <row r="4995">
      <c r="A4995" s="20">
        <f>Тех_Движение!$A$4992</f>
        <v/>
      </c>
      <c r="B4995" s="20">
        <f>IF(Тех_Движение!$F$4992&gt;0,Тех_Движение!$I$4992,"")</f>
        <v/>
      </c>
      <c r="C4995" s="20">
        <f>IF($B4995="","",Тех_Движение!$D$4992)</f>
        <v/>
      </c>
      <c r="D4995" s="42">
        <f>IF($B4995="","",Тех_Движение!$B$4992)</f>
        <v/>
      </c>
      <c r="E4995" s="54">
        <f>IF($B4995="","",Тех_Движение!$F$4992)</f>
        <v/>
      </c>
      <c r="F4995" s="54">
        <f>IF($B4995="","",SUMIFS($E$5:$E4994,$C$5:$C4994,$C4995))</f>
        <v/>
      </c>
      <c r="G4995" s="54">
        <f>IF($B4995="","",MAX(0,$E4995-MAX(0,SUMIFS(Тех_Движение!$G$2:$G$5111,Тех_Движение!$D$2:$D$5111,$C4995,Тех_Движение!$B$2:$B$5111,"&lt;="&amp;Настройки!$B$5-1)-$F4995)))</f>
        <v/>
      </c>
      <c r="H4995" s="54">
        <f>IF($B4995="","",IF(AND($D4995&gt;=Настройки!$B$5,$D4995&lt;=Настройки!$B$6),$E4995,0))</f>
        <v/>
      </c>
      <c r="I4995" s="54">
        <f>IF($B4995="","",$G4995+$H4995-$J4995)</f>
        <v/>
      </c>
      <c r="J4995" s="54">
        <f>IF($B4995="","",MAX(0,$E4995-MAX(0,SUMIFS(Тех_Движение!$G$2:$G$5111,Тех_Движение!$D$2:$D$5111,$C4995,Тех_Движение!$B$2:$B$5111,"&lt;="&amp;Настройки!$B$6)-$F4995)))</f>
        <v/>
      </c>
      <c r="K4995" s="54">
        <f>IF(OR($B4995="",K$3&lt;$D4995+Настройки!$B$7),0,MAX(0,$E4995-MAX(0,SUMIFS(Тех_Движение!$G$2:$G$5111,Тех_Движение!$D$2:$D$5111,$C4995,Тех_Движение!$B$2:$B$5111,"&lt;="&amp;K$3)-$F4995)))</f>
        <v/>
      </c>
      <c r="L4995" s="54">
        <f>IF(OR($B4995="",L$3&lt;$D4995+Настройки!$B$7),0,MAX(0,$E4995-MAX(0,SUMIFS(Тех_Движение!$G$2:$G$5111,Тех_Движение!$D$2:$D$5111,$C4995,Тех_Движение!$B$2:$B$5111,"&lt;="&amp;L$3)-$F4995)))</f>
        <v/>
      </c>
      <c r="M4995" s="54">
        <f>IF(OR($B4995="",M$3&lt;$D4995+Настройки!$B$7),0,MAX(0,$E4995-MAX(0,SUMIFS(Тех_Движение!$G$2:$G$5111,Тех_Движение!$D$2:$D$5111,$C4995,Тех_Движение!$B$2:$B$5111,"&lt;="&amp;M$3)-$F4995)))</f>
        <v/>
      </c>
      <c r="N4995" s="54">
        <f>IF(OR($B4995="",N$3&lt;$D4995+Настройки!$B$7),0,MAX(0,$E4995-MAX(0,SUMIFS(Тех_Движение!$G$2:$G$5111,Тех_Движение!$D$2:$D$5111,$C4995,Тех_Движение!$B$2:$B$5111,"&lt;="&amp;N$3)-$F4995)))</f>
        <v/>
      </c>
      <c r="O4995" s="54">
        <f>IF(OR($B4995="",O$3&lt;$D4995+Настройки!$B$7),0,MAX(0,$E4995-MAX(0,SUMIFS(Тех_Движение!$G$2:$G$5111,Тех_Движение!$D$2:$D$5111,$C4995,Тех_Движение!$B$2:$B$5111,"&lt;="&amp;O$3)-$F4995)))</f>
        <v/>
      </c>
      <c r="P4995" s="54">
        <f>IF(OR($B4995="",P$3&lt;$D4995+Настройки!$B$7),0,MAX(0,$E4995-MAX(0,SUMIFS(Тех_Движение!$G$2:$G$5111,Тех_Движение!$D$2:$D$5111,$C4995,Тех_Движение!$B$2:$B$5111,"&lt;="&amp;P$3)-$F4995)))</f>
        <v/>
      </c>
      <c r="Q4995" s="54">
        <f>IF(OR($B4995="",Q$3&lt;$D4995+Настройки!$B$7),0,MAX(0,$E4995-MAX(0,SUMIFS(Тех_Движение!$G$2:$G$5111,Тех_Движение!$D$2:$D$5111,$C4995,Тех_Движение!$B$2:$B$5111,"&lt;="&amp;Q$3)-$F4995)))</f>
        <v/>
      </c>
      <c r="R4995" s="54">
        <f>IF($B4995="","",SUM($K4995:$Q4995))</f>
        <v/>
      </c>
      <c r="S4995" s="56">
        <f>IF($B4995="","",VLOOKUP($C4995,Настройки!$A$11:$L$17,9,FALSE))</f>
        <v/>
      </c>
      <c r="T4995" s="56">
        <f>IF($B4995="","",$R4995*$S4995)</f>
        <v/>
      </c>
    </row>
    <row r="4996">
      <c r="A4996" s="20">
        <f>Тех_Движение!$A$4993</f>
        <v/>
      </c>
      <c r="B4996" s="20">
        <f>IF(Тех_Движение!$F$4993&gt;0,Тех_Движение!$I$4993,"")</f>
        <v/>
      </c>
      <c r="C4996" s="20">
        <f>IF($B4996="","",Тех_Движение!$D$4993)</f>
        <v/>
      </c>
      <c r="D4996" s="42">
        <f>IF($B4996="","",Тех_Движение!$B$4993)</f>
        <v/>
      </c>
      <c r="E4996" s="54">
        <f>IF($B4996="","",Тех_Движение!$F$4993)</f>
        <v/>
      </c>
      <c r="F4996" s="54">
        <f>IF($B4996="","",SUMIFS($E$5:$E4995,$C$5:$C4995,$C4996))</f>
        <v/>
      </c>
      <c r="G4996" s="54">
        <f>IF($B4996="","",MAX(0,$E4996-MAX(0,SUMIFS(Тех_Движение!$G$2:$G$5111,Тех_Движение!$D$2:$D$5111,$C4996,Тех_Движение!$B$2:$B$5111,"&lt;="&amp;Настройки!$B$5-1)-$F4996)))</f>
        <v/>
      </c>
      <c r="H4996" s="54">
        <f>IF($B4996="","",IF(AND($D4996&gt;=Настройки!$B$5,$D4996&lt;=Настройки!$B$6),$E4996,0))</f>
        <v/>
      </c>
      <c r="I4996" s="54">
        <f>IF($B4996="","",$G4996+$H4996-$J4996)</f>
        <v/>
      </c>
      <c r="J4996" s="54">
        <f>IF($B4996="","",MAX(0,$E4996-MAX(0,SUMIFS(Тех_Движение!$G$2:$G$5111,Тех_Движение!$D$2:$D$5111,$C4996,Тех_Движение!$B$2:$B$5111,"&lt;="&amp;Настройки!$B$6)-$F4996)))</f>
        <v/>
      </c>
      <c r="K4996" s="54">
        <f>IF(OR($B4996="",K$3&lt;$D4996+Настройки!$B$7),0,MAX(0,$E4996-MAX(0,SUMIFS(Тех_Движение!$G$2:$G$5111,Тех_Движение!$D$2:$D$5111,$C4996,Тех_Движение!$B$2:$B$5111,"&lt;="&amp;K$3)-$F4996)))</f>
        <v/>
      </c>
      <c r="L4996" s="54">
        <f>IF(OR($B4996="",L$3&lt;$D4996+Настройки!$B$7),0,MAX(0,$E4996-MAX(0,SUMIFS(Тех_Движение!$G$2:$G$5111,Тех_Движение!$D$2:$D$5111,$C4996,Тех_Движение!$B$2:$B$5111,"&lt;="&amp;L$3)-$F4996)))</f>
        <v/>
      </c>
      <c r="M4996" s="54">
        <f>IF(OR($B4996="",M$3&lt;$D4996+Настройки!$B$7),0,MAX(0,$E4996-MAX(0,SUMIFS(Тех_Движение!$G$2:$G$5111,Тех_Движение!$D$2:$D$5111,$C4996,Тех_Движение!$B$2:$B$5111,"&lt;="&amp;M$3)-$F4996)))</f>
        <v/>
      </c>
      <c r="N4996" s="54">
        <f>IF(OR($B4996="",N$3&lt;$D4996+Настройки!$B$7),0,MAX(0,$E4996-MAX(0,SUMIFS(Тех_Движение!$G$2:$G$5111,Тех_Движение!$D$2:$D$5111,$C4996,Тех_Движение!$B$2:$B$5111,"&lt;="&amp;N$3)-$F4996)))</f>
        <v/>
      </c>
      <c r="O4996" s="54">
        <f>IF(OR($B4996="",O$3&lt;$D4996+Настройки!$B$7),0,MAX(0,$E4996-MAX(0,SUMIFS(Тех_Движение!$G$2:$G$5111,Тех_Движение!$D$2:$D$5111,$C4996,Тех_Движение!$B$2:$B$5111,"&lt;="&amp;O$3)-$F4996)))</f>
        <v/>
      </c>
      <c r="P4996" s="54">
        <f>IF(OR($B4996="",P$3&lt;$D4996+Настройки!$B$7),0,MAX(0,$E4996-MAX(0,SUMIFS(Тех_Движение!$G$2:$G$5111,Тех_Движение!$D$2:$D$5111,$C4996,Тех_Движение!$B$2:$B$5111,"&lt;="&amp;P$3)-$F4996)))</f>
        <v/>
      </c>
      <c r="Q4996" s="54">
        <f>IF(OR($B4996="",Q$3&lt;$D4996+Настройки!$B$7),0,MAX(0,$E4996-MAX(0,SUMIFS(Тех_Движение!$G$2:$G$5111,Тех_Движение!$D$2:$D$5111,$C4996,Тех_Движение!$B$2:$B$5111,"&lt;="&amp;Q$3)-$F4996)))</f>
        <v/>
      </c>
      <c r="R4996" s="54">
        <f>IF($B4996="","",SUM($K4996:$Q4996))</f>
        <v/>
      </c>
      <c r="S4996" s="56">
        <f>IF($B4996="","",VLOOKUP($C4996,Настройки!$A$11:$L$17,9,FALSE))</f>
        <v/>
      </c>
      <c r="T4996" s="56">
        <f>IF($B4996="","",$R4996*$S4996)</f>
        <v/>
      </c>
    </row>
    <row r="4997">
      <c r="A4997" s="20">
        <f>Тех_Движение!$A$4994</f>
        <v/>
      </c>
      <c r="B4997" s="20">
        <f>IF(Тех_Движение!$F$4994&gt;0,Тех_Движение!$I$4994,"")</f>
        <v/>
      </c>
      <c r="C4997" s="20">
        <f>IF($B4997="","",Тех_Движение!$D$4994)</f>
        <v/>
      </c>
      <c r="D4997" s="42">
        <f>IF($B4997="","",Тех_Движение!$B$4994)</f>
        <v/>
      </c>
      <c r="E4997" s="54">
        <f>IF($B4997="","",Тех_Движение!$F$4994)</f>
        <v/>
      </c>
      <c r="F4997" s="54">
        <f>IF($B4997="","",SUMIFS($E$5:$E4996,$C$5:$C4996,$C4997))</f>
        <v/>
      </c>
      <c r="G4997" s="54">
        <f>IF($B4997="","",MAX(0,$E4997-MAX(0,SUMIFS(Тех_Движение!$G$2:$G$5111,Тех_Движение!$D$2:$D$5111,$C4997,Тех_Движение!$B$2:$B$5111,"&lt;="&amp;Настройки!$B$5-1)-$F4997)))</f>
        <v/>
      </c>
      <c r="H4997" s="54">
        <f>IF($B4997="","",IF(AND($D4997&gt;=Настройки!$B$5,$D4997&lt;=Настройки!$B$6),$E4997,0))</f>
        <v/>
      </c>
      <c r="I4997" s="54">
        <f>IF($B4997="","",$G4997+$H4997-$J4997)</f>
        <v/>
      </c>
      <c r="J4997" s="54">
        <f>IF($B4997="","",MAX(0,$E4997-MAX(0,SUMIFS(Тех_Движение!$G$2:$G$5111,Тех_Движение!$D$2:$D$5111,$C4997,Тех_Движение!$B$2:$B$5111,"&lt;="&amp;Настройки!$B$6)-$F4997)))</f>
        <v/>
      </c>
      <c r="K4997" s="54">
        <f>IF(OR($B4997="",K$3&lt;$D4997+Настройки!$B$7),0,MAX(0,$E4997-MAX(0,SUMIFS(Тех_Движение!$G$2:$G$5111,Тех_Движение!$D$2:$D$5111,$C4997,Тех_Движение!$B$2:$B$5111,"&lt;="&amp;K$3)-$F4997)))</f>
        <v/>
      </c>
      <c r="L4997" s="54">
        <f>IF(OR($B4997="",L$3&lt;$D4997+Настройки!$B$7),0,MAX(0,$E4997-MAX(0,SUMIFS(Тех_Движение!$G$2:$G$5111,Тех_Движение!$D$2:$D$5111,$C4997,Тех_Движение!$B$2:$B$5111,"&lt;="&amp;L$3)-$F4997)))</f>
        <v/>
      </c>
      <c r="M4997" s="54">
        <f>IF(OR($B4997="",M$3&lt;$D4997+Настройки!$B$7),0,MAX(0,$E4997-MAX(0,SUMIFS(Тех_Движение!$G$2:$G$5111,Тех_Движение!$D$2:$D$5111,$C4997,Тех_Движение!$B$2:$B$5111,"&lt;="&amp;M$3)-$F4997)))</f>
        <v/>
      </c>
      <c r="N4997" s="54">
        <f>IF(OR($B4997="",N$3&lt;$D4997+Настройки!$B$7),0,MAX(0,$E4997-MAX(0,SUMIFS(Тех_Движение!$G$2:$G$5111,Тех_Движение!$D$2:$D$5111,$C4997,Тех_Движение!$B$2:$B$5111,"&lt;="&amp;N$3)-$F4997)))</f>
        <v/>
      </c>
      <c r="O4997" s="54">
        <f>IF(OR($B4997="",O$3&lt;$D4997+Настройки!$B$7),0,MAX(0,$E4997-MAX(0,SUMIFS(Тех_Движение!$G$2:$G$5111,Тех_Движение!$D$2:$D$5111,$C4997,Тех_Движение!$B$2:$B$5111,"&lt;="&amp;O$3)-$F4997)))</f>
        <v/>
      </c>
      <c r="P4997" s="54">
        <f>IF(OR($B4997="",P$3&lt;$D4997+Настройки!$B$7),0,MAX(0,$E4997-MAX(0,SUMIFS(Тех_Движение!$G$2:$G$5111,Тех_Движение!$D$2:$D$5111,$C4997,Тех_Движение!$B$2:$B$5111,"&lt;="&amp;P$3)-$F4997)))</f>
        <v/>
      </c>
      <c r="Q4997" s="54">
        <f>IF(OR($B4997="",Q$3&lt;$D4997+Настройки!$B$7),0,MAX(0,$E4997-MAX(0,SUMIFS(Тех_Движение!$G$2:$G$5111,Тех_Движение!$D$2:$D$5111,$C4997,Тех_Движение!$B$2:$B$5111,"&lt;="&amp;Q$3)-$F4997)))</f>
        <v/>
      </c>
      <c r="R4997" s="54">
        <f>IF($B4997="","",SUM($K4997:$Q4997))</f>
        <v/>
      </c>
      <c r="S4997" s="56">
        <f>IF($B4997="","",VLOOKUP($C4997,Настройки!$A$11:$L$17,9,FALSE))</f>
        <v/>
      </c>
      <c r="T4997" s="56">
        <f>IF($B4997="","",$R4997*$S4997)</f>
        <v/>
      </c>
    </row>
    <row r="4998">
      <c r="A4998" s="20">
        <f>Тех_Движение!$A$4995</f>
        <v/>
      </c>
      <c r="B4998" s="20">
        <f>IF(Тех_Движение!$F$4995&gt;0,Тех_Движение!$I$4995,"")</f>
        <v/>
      </c>
      <c r="C4998" s="20">
        <f>IF($B4998="","",Тех_Движение!$D$4995)</f>
        <v/>
      </c>
      <c r="D4998" s="42">
        <f>IF($B4998="","",Тех_Движение!$B$4995)</f>
        <v/>
      </c>
      <c r="E4998" s="54">
        <f>IF($B4998="","",Тех_Движение!$F$4995)</f>
        <v/>
      </c>
      <c r="F4998" s="54">
        <f>IF($B4998="","",SUMIFS($E$5:$E4997,$C$5:$C4997,$C4998))</f>
        <v/>
      </c>
      <c r="G4998" s="54">
        <f>IF($B4998="","",MAX(0,$E4998-MAX(0,SUMIFS(Тех_Движение!$G$2:$G$5111,Тех_Движение!$D$2:$D$5111,$C4998,Тех_Движение!$B$2:$B$5111,"&lt;="&amp;Настройки!$B$5-1)-$F4998)))</f>
        <v/>
      </c>
      <c r="H4998" s="54">
        <f>IF($B4998="","",IF(AND($D4998&gt;=Настройки!$B$5,$D4998&lt;=Настройки!$B$6),$E4998,0))</f>
        <v/>
      </c>
      <c r="I4998" s="54">
        <f>IF($B4998="","",$G4998+$H4998-$J4998)</f>
        <v/>
      </c>
      <c r="J4998" s="54">
        <f>IF($B4998="","",MAX(0,$E4998-MAX(0,SUMIFS(Тех_Движение!$G$2:$G$5111,Тех_Движение!$D$2:$D$5111,$C4998,Тех_Движение!$B$2:$B$5111,"&lt;="&amp;Настройки!$B$6)-$F4998)))</f>
        <v/>
      </c>
      <c r="K4998" s="54">
        <f>IF(OR($B4998="",K$3&lt;$D4998+Настройки!$B$7),0,MAX(0,$E4998-MAX(0,SUMIFS(Тех_Движение!$G$2:$G$5111,Тех_Движение!$D$2:$D$5111,$C4998,Тех_Движение!$B$2:$B$5111,"&lt;="&amp;K$3)-$F4998)))</f>
        <v/>
      </c>
      <c r="L4998" s="54">
        <f>IF(OR($B4998="",L$3&lt;$D4998+Настройки!$B$7),0,MAX(0,$E4998-MAX(0,SUMIFS(Тех_Движение!$G$2:$G$5111,Тех_Движение!$D$2:$D$5111,$C4998,Тех_Движение!$B$2:$B$5111,"&lt;="&amp;L$3)-$F4998)))</f>
        <v/>
      </c>
      <c r="M4998" s="54">
        <f>IF(OR($B4998="",M$3&lt;$D4998+Настройки!$B$7),0,MAX(0,$E4998-MAX(0,SUMIFS(Тех_Движение!$G$2:$G$5111,Тех_Движение!$D$2:$D$5111,$C4998,Тех_Движение!$B$2:$B$5111,"&lt;="&amp;M$3)-$F4998)))</f>
        <v/>
      </c>
      <c r="N4998" s="54">
        <f>IF(OR($B4998="",N$3&lt;$D4998+Настройки!$B$7),0,MAX(0,$E4998-MAX(0,SUMIFS(Тех_Движение!$G$2:$G$5111,Тех_Движение!$D$2:$D$5111,$C4998,Тех_Движение!$B$2:$B$5111,"&lt;="&amp;N$3)-$F4998)))</f>
        <v/>
      </c>
      <c r="O4998" s="54">
        <f>IF(OR($B4998="",O$3&lt;$D4998+Настройки!$B$7),0,MAX(0,$E4998-MAX(0,SUMIFS(Тех_Движение!$G$2:$G$5111,Тех_Движение!$D$2:$D$5111,$C4998,Тех_Движение!$B$2:$B$5111,"&lt;="&amp;O$3)-$F4998)))</f>
        <v/>
      </c>
      <c r="P4998" s="54">
        <f>IF(OR($B4998="",P$3&lt;$D4998+Настройки!$B$7),0,MAX(0,$E4998-MAX(0,SUMIFS(Тех_Движение!$G$2:$G$5111,Тех_Движение!$D$2:$D$5111,$C4998,Тех_Движение!$B$2:$B$5111,"&lt;="&amp;P$3)-$F4998)))</f>
        <v/>
      </c>
      <c r="Q4998" s="54">
        <f>IF(OR($B4998="",Q$3&lt;$D4998+Настройки!$B$7),0,MAX(0,$E4998-MAX(0,SUMIFS(Тех_Движение!$G$2:$G$5111,Тех_Движение!$D$2:$D$5111,$C4998,Тех_Движение!$B$2:$B$5111,"&lt;="&amp;Q$3)-$F4998)))</f>
        <v/>
      </c>
      <c r="R4998" s="54">
        <f>IF($B4998="","",SUM($K4998:$Q4998))</f>
        <v/>
      </c>
      <c r="S4998" s="56">
        <f>IF($B4998="","",VLOOKUP($C4998,Настройки!$A$11:$L$17,9,FALSE))</f>
        <v/>
      </c>
      <c r="T4998" s="56">
        <f>IF($B4998="","",$R4998*$S4998)</f>
        <v/>
      </c>
    </row>
    <row r="4999">
      <c r="A4999" s="20">
        <f>Тех_Движение!$A$4996</f>
        <v/>
      </c>
      <c r="B4999" s="20">
        <f>IF(Тех_Движение!$F$4996&gt;0,Тех_Движение!$I$4996,"")</f>
        <v/>
      </c>
      <c r="C4999" s="20">
        <f>IF($B4999="","",Тех_Движение!$D$4996)</f>
        <v/>
      </c>
      <c r="D4999" s="42">
        <f>IF($B4999="","",Тех_Движение!$B$4996)</f>
        <v/>
      </c>
      <c r="E4999" s="54">
        <f>IF($B4999="","",Тех_Движение!$F$4996)</f>
        <v/>
      </c>
      <c r="F4999" s="54">
        <f>IF($B4999="","",SUMIFS($E$5:$E4998,$C$5:$C4998,$C4999))</f>
        <v/>
      </c>
      <c r="G4999" s="54">
        <f>IF($B4999="","",MAX(0,$E4999-MAX(0,SUMIFS(Тех_Движение!$G$2:$G$5111,Тех_Движение!$D$2:$D$5111,$C4999,Тех_Движение!$B$2:$B$5111,"&lt;="&amp;Настройки!$B$5-1)-$F4999)))</f>
        <v/>
      </c>
      <c r="H4999" s="54">
        <f>IF($B4999="","",IF(AND($D4999&gt;=Настройки!$B$5,$D4999&lt;=Настройки!$B$6),$E4999,0))</f>
        <v/>
      </c>
      <c r="I4999" s="54">
        <f>IF($B4999="","",$G4999+$H4999-$J4999)</f>
        <v/>
      </c>
      <c r="J4999" s="54">
        <f>IF($B4999="","",MAX(0,$E4999-MAX(0,SUMIFS(Тех_Движение!$G$2:$G$5111,Тех_Движение!$D$2:$D$5111,$C4999,Тех_Движение!$B$2:$B$5111,"&lt;="&amp;Настройки!$B$6)-$F4999)))</f>
        <v/>
      </c>
      <c r="K4999" s="54">
        <f>IF(OR($B4999="",K$3&lt;$D4999+Настройки!$B$7),0,MAX(0,$E4999-MAX(0,SUMIFS(Тех_Движение!$G$2:$G$5111,Тех_Движение!$D$2:$D$5111,$C4999,Тех_Движение!$B$2:$B$5111,"&lt;="&amp;K$3)-$F4999)))</f>
        <v/>
      </c>
      <c r="L4999" s="54">
        <f>IF(OR($B4999="",L$3&lt;$D4999+Настройки!$B$7),0,MAX(0,$E4999-MAX(0,SUMIFS(Тех_Движение!$G$2:$G$5111,Тех_Движение!$D$2:$D$5111,$C4999,Тех_Движение!$B$2:$B$5111,"&lt;="&amp;L$3)-$F4999)))</f>
        <v/>
      </c>
      <c r="M4999" s="54">
        <f>IF(OR($B4999="",M$3&lt;$D4999+Настройки!$B$7),0,MAX(0,$E4999-MAX(0,SUMIFS(Тех_Движение!$G$2:$G$5111,Тех_Движение!$D$2:$D$5111,$C4999,Тех_Движение!$B$2:$B$5111,"&lt;="&amp;M$3)-$F4999)))</f>
        <v/>
      </c>
      <c r="N4999" s="54">
        <f>IF(OR($B4999="",N$3&lt;$D4999+Настройки!$B$7),0,MAX(0,$E4999-MAX(0,SUMIFS(Тех_Движение!$G$2:$G$5111,Тех_Движение!$D$2:$D$5111,$C4999,Тех_Движение!$B$2:$B$5111,"&lt;="&amp;N$3)-$F4999)))</f>
        <v/>
      </c>
      <c r="O4999" s="54">
        <f>IF(OR($B4999="",O$3&lt;$D4999+Настройки!$B$7),0,MAX(0,$E4999-MAX(0,SUMIFS(Тех_Движение!$G$2:$G$5111,Тех_Движение!$D$2:$D$5111,$C4999,Тех_Движение!$B$2:$B$5111,"&lt;="&amp;O$3)-$F4999)))</f>
        <v/>
      </c>
      <c r="P4999" s="54">
        <f>IF(OR($B4999="",P$3&lt;$D4999+Настройки!$B$7),0,MAX(0,$E4999-MAX(0,SUMIFS(Тех_Движение!$G$2:$G$5111,Тех_Движение!$D$2:$D$5111,$C4999,Тех_Движение!$B$2:$B$5111,"&lt;="&amp;P$3)-$F4999)))</f>
        <v/>
      </c>
      <c r="Q4999" s="54">
        <f>IF(OR($B4999="",Q$3&lt;$D4999+Настройки!$B$7),0,MAX(0,$E4999-MAX(0,SUMIFS(Тех_Движение!$G$2:$G$5111,Тех_Движение!$D$2:$D$5111,$C4999,Тех_Движение!$B$2:$B$5111,"&lt;="&amp;Q$3)-$F4999)))</f>
        <v/>
      </c>
      <c r="R4999" s="54">
        <f>IF($B4999="","",SUM($K4999:$Q4999))</f>
        <v/>
      </c>
      <c r="S4999" s="56">
        <f>IF($B4999="","",VLOOKUP($C4999,Настройки!$A$11:$L$17,9,FALSE))</f>
        <v/>
      </c>
      <c r="T4999" s="56">
        <f>IF($B4999="","",$R4999*$S4999)</f>
        <v/>
      </c>
    </row>
    <row r="5000">
      <c r="A5000" s="20">
        <f>Тех_Движение!$A$4997</f>
        <v/>
      </c>
      <c r="B5000" s="20">
        <f>IF(Тех_Движение!$F$4997&gt;0,Тех_Движение!$I$4997,"")</f>
        <v/>
      </c>
      <c r="C5000" s="20">
        <f>IF($B5000="","",Тех_Движение!$D$4997)</f>
        <v/>
      </c>
      <c r="D5000" s="42">
        <f>IF($B5000="","",Тех_Движение!$B$4997)</f>
        <v/>
      </c>
      <c r="E5000" s="54">
        <f>IF($B5000="","",Тех_Движение!$F$4997)</f>
        <v/>
      </c>
      <c r="F5000" s="54">
        <f>IF($B5000="","",SUMIFS($E$5:$E4999,$C$5:$C4999,$C5000))</f>
        <v/>
      </c>
      <c r="G5000" s="54">
        <f>IF($B5000="","",MAX(0,$E5000-MAX(0,SUMIFS(Тех_Движение!$G$2:$G$5111,Тех_Движение!$D$2:$D$5111,$C5000,Тех_Движение!$B$2:$B$5111,"&lt;="&amp;Настройки!$B$5-1)-$F5000)))</f>
        <v/>
      </c>
      <c r="H5000" s="54">
        <f>IF($B5000="","",IF(AND($D5000&gt;=Настройки!$B$5,$D5000&lt;=Настройки!$B$6),$E5000,0))</f>
        <v/>
      </c>
      <c r="I5000" s="54">
        <f>IF($B5000="","",$G5000+$H5000-$J5000)</f>
        <v/>
      </c>
      <c r="J5000" s="54">
        <f>IF($B5000="","",MAX(0,$E5000-MAX(0,SUMIFS(Тех_Движение!$G$2:$G$5111,Тех_Движение!$D$2:$D$5111,$C5000,Тех_Движение!$B$2:$B$5111,"&lt;="&amp;Настройки!$B$6)-$F5000)))</f>
        <v/>
      </c>
      <c r="K5000" s="54">
        <f>IF(OR($B5000="",K$3&lt;$D5000+Настройки!$B$7),0,MAX(0,$E5000-MAX(0,SUMIFS(Тех_Движение!$G$2:$G$5111,Тех_Движение!$D$2:$D$5111,$C5000,Тех_Движение!$B$2:$B$5111,"&lt;="&amp;K$3)-$F5000)))</f>
        <v/>
      </c>
      <c r="L5000" s="54">
        <f>IF(OR($B5000="",L$3&lt;$D5000+Настройки!$B$7),0,MAX(0,$E5000-MAX(0,SUMIFS(Тех_Движение!$G$2:$G$5111,Тех_Движение!$D$2:$D$5111,$C5000,Тех_Движение!$B$2:$B$5111,"&lt;="&amp;L$3)-$F5000)))</f>
        <v/>
      </c>
      <c r="M5000" s="54">
        <f>IF(OR($B5000="",M$3&lt;$D5000+Настройки!$B$7),0,MAX(0,$E5000-MAX(0,SUMIFS(Тех_Движение!$G$2:$G$5111,Тех_Движение!$D$2:$D$5111,$C5000,Тех_Движение!$B$2:$B$5111,"&lt;="&amp;M$3)-$F5000)))</f>
        <v/>
      </c>
      <c r="N5000" s="54">
        <f>IF(OR($B5000="",N$3&lt;$D5000+Настройки!$B$7),0,MAX(0,$E5000-MAX(0,SUMIFS(Тех_Движение!$G$2:$G$5111,Тех_Движение!$D$2:$D$5111,$C5000,Тех_Движение!$B$2:$B$5111,"&lt;="&amp;N$3)-$F5000)))</f>
        <v/>
      </c>
      <c r="O5000" s="54">
        <f>IF(OR($B5000="",O$3&lt;$D5000+Настройки!$B$7),0,MAX(0,$E5000-MAX(0,SUMIFS(Тех_Движение!$G$2:$G$5111,Тех_Движение!$D$2:$D$5111,$C5000,Тех_Движение!$B$2:$B$5111,"&lt;="&amp;O$3)-$F5000)))</f>
        <v/>
      </c>
      <c r="P5000" s="54">
        <f>IF(OR($B5000="",P$3&lt;$D5000+Настройки!$B$7),0,MAX(0,$E5000-MAX(0,SUMIFS(Тех_Движение!$G$2:$G$5111,Тех_Движение!$D$2:$D$5111,$C5000,Тех_Движение!$B$2:$B$5111,"&lt;="&amp;P$3)-$F5000)))</f>
        <v/>
      </c>
      <c r="Q5000" s="54">
        <f>IF(OR($B5000="",Q$3&lt;$D5000+Настройки!$B$7),0,MAX(0,$E5000-MAX(0,SUMIFS(Тех_Движение!$G$2:$G$5111,Тех_Движение!$D$2:$D$5111,$C5000,Тех_Движение!$B$2:$B$5111,"&lt;="&amp;Q$3)-$F5000)))</f>
        <v/>
      </c>
      <c r="R5000" s="54">
        <f>IF($B5000="","",SUM($K5000:$Q5000))</f>
        <v/>
      </c>
      <c r="S5000" s="56">
        <f>IF($B5000="","",VLOOKUP($C5000,Настройки!$A$11:$L$17,9,FALSE))</f>
        <v/>
      </c>
      <c r="T5000" s="56">
        <f>IF($B5000="","",$R5000*$S5000)</f>
        <v/>
      </c>
    </row>
    <row r="5001">
      <c r="A5001" s="20">
        <f>Тех_Движение!$A$4998</f>
        <v/>
      </c>
      <c r="B5001" s="20">
        <f>IF(Тех_Движение!$F$4998&gt;0,Тех_Движение!$I$4998,"")</f>
        <v/>
      </c>
      <c r="C5001" s="20">
        <f>IF($B5001="","",Тех_Движение!$D$4998)</f>
        <v/>
      </c>
      <c r="D5001" s="42">
        <f>IF($B5001="","",Тех_Движение!$B$4998)</f>
        <v/>
      </c>
      <c r="E5001" s="54">
        <f>IF($B5001="","",Тех_Движение!$F$4998)</f>
        <v/>
      </c>
      <c r="F5001" s="54">
        <f>IF($B5001="","",SUMIFS($E$5:$E5000,$C$5:$C5000,$C5001))</f>
        <v/>
      </c>
      <c r="G5001" s="54">
        <f>IF($B5001="","",MAX(0,$E5001-MAX(0,SUMIFS(Тех_Движение!$G$2:$G$5111,Тех_Движение!$D$2:$D$5111,$C5001,Тех_Движение!$B$2:$B$5111,"&lt;="&amp;Настройки!$B$5-1)-$F5001)))</f>
        <v/>
      </c>
      <c r="H5001" s="54">
        <f>IF($B5001="","",IF(AND($D5001&gt;=Настройки!$B$5,$D5001&lt;=Настройки!$B$6),$E5001,0))</f>
        <v/>
      </c>
      <c r="I5001" s="54">
        <f>IF($B5001="","",$G5001+$H5001-$J5001)</f>
        <v/>
      </c>
      <c r="J5001" s="54">
        <f>IF($B5001="","",MAX(0,$E5001-MAX(0,SUMIFS(Тех_Движение!$G$2:$G$5111,Тех_Движение!$D$2:$D$5111,$C5001,Тех_Движение!$B$2:$B$5111,"&lt;="&amp;Настройки!$B$6)-$F5001)))</f>
        <v/>
      </c>
      <c r="K5001" s="54">
        <f>IF(OR($B5001="",K$3&lt;$D5001+Настройки!$B$7),0,MAX(0,$E5001-MAX(0,SUMIFS(Тех_Движение!$G$2:$G$5111,Тех_Движение!$D$2:$D$5111,$C5001,Тех_Движение!$B$2:$B$5111,"&lt;="&amp;K$3)-$F5001)))</f>
        <v/>
      </c>
      <c r="L5001" s="54">
        <f>IF(OR($B5001="",L$3&lt;$D5001+Настройки!$B$7),0,MAX(0,$E5001-MAX(0,SUMIFS(Тех_Движение!$G$2:$G$5111,Тех_Движение!$D$2:$D$5111,$C5001,Тех_Движение!$B$2:$B$5111,"&lt;="&amp;L$3)-$F5001)))</f>
        <v/>
      </c>
      <c r="M5001" s="54">
        <f>IF(OR($B5001="",M$3&lt;$D5001+Настройки!$B$7),0,MAX(0,$E5001-MAX(0,SUMIFS(Тех_Движение!$G$2:$G$5111,Тех_Движение!$D$2:$D$5111,$C5001,Тех_Движение!$B$2:$B$5111,"&lt;="&amp;M$3)-$F5001)))</f>
        <v/>
      </c>
      <c r="N5001" s="54">
        <f>IF(OR($B5001="",N$3&lt;$D5001+Настройки!$B$7),0,MAX(0,$E5001-MAX(0,SUMIFS(Тех_Движение!$G$2:$G$5111,Тех_Движение!$D$2:$D$5111,$C5001,Тех_Движение!$B$2:$B$5111,"&lt;="&amp;N$3)-$F5001)))</f>
        <v/>
      </c>
      <c r="O5001" s="54">
        <f>IF(OR($B5001="",O$3&lt;$D5001+Настройки!$B$7),0,MAX(0,$E5001-MAX(0,SUMIFS(Тех_Движение!$G$2:$G$5111,Тех_Движение!$D$2:$D$5111,$C5001,Тех_Движение!$B$2:$B$5111,"&lt;="&amp;O$3)-$F5001)))</f>
        <v/>
      </c>
      <c r="P5001" s="54">
        <f>IF(OR($B5001="",P$3&lt;$D5001+Настройки!$B$7),0,MAX(0,$E5001-MAX(0,SUMIFS(Тех_Движение!$G$2:$G$5111,Тех_Движение!$D$2:$D$5111,$C5001,Тех_Движение!$B$2:$B$5111,"&lt;="&amp;P$3)-$F5001)))</f>
        <v/>
      </c>
      <c r="Q5001" s="54">
        <f>IF(OR($B5001="",Q$3&lt;$D5001+Настройки!$B$7),0,MAX(0,$E5001-MAX(0,SUMIFS(Тех_Движение!$G$2:$G$5111,Тех_Движение!$D$2:$D$5111,$C5001,Тех_Движение!$B$2:$B$5111,"&lt;="&amp;Q$3)-$F5001)))</f>
        <v/>
      </c>
      <c r="R5001" s="54">
        <f>IF($B5001="","",SUM($K5001:$Q5001))</f>
        <v/>
      </c>
      <c r="S5001" s="56">
        <f>IF($B5001="","",VLOOKUP($C5001,Настройки!$A$11:$L$17,9,FALSE))</f>
        <v/>
      </c>
      <c r="T5001" s="56">
        <f>IF($B5001="","",$R5001*$S5001)</f>
        <v/>
      </c>
    </row>
    <row r="5002">
      <c r="A5002" s="20">
        <f>Тех_Движение!$A$4999</f>
        <v/>
      </c>
      <c r="B5002" s="20">
        <f>IF(Тех_Движение!$F$4999&gt;0,Тех_Движение!$I$4999,"")</f>
        <v/>
      </c>
      <c r="C5002" s="20">
        <f>IF($B5002="","",Тех_Движение!$D$4999)</f>
        <v/>
      </c>
      <c r="D5002" s="42">
        <f>IF($B5002="","",Тех_Движение!$B$4999)</f>
        <v/>
      </c>
      <c r="E5002" s="54">
        <f>IF($B5002="","",Тех_Движение!$F$4999)</f>
        <v/>
      </c>
      <c r="F5002" s="54">
        <f>IF($B5002="","",SUMIFS($E$5:$E5001,$C$5:$C5001,$C5002))</f>
        <v/>
      </c>
      <c r="G5002" s="54">
        <f>IF($B5002="","",MAX(0,$E5002-MAX(0,SUMIFS(Тех_Движение!$G$2:$G$5111,Тех_Движение!$D$2:$D$5111,$C5002,Тех_Движение!$B$2:$B$5111,"&lt;="&amp;Настройки!$B$5-1)-$F5002)))</f>
        <v/>
      </c>
      <c r="H5002" s="54">
        <f>IF($B5002="","",IF(AND($D5002&gt;=Настройки!$B$5,$D5002&lt;=Настройки!$B$6),$E5002,0))</f>
        <v/>
      </c>
      <c r="I5002" s="54">
        <f>IF($B5002="","",$G5002+$H5002-$J5002)</f>
        <v/>
      </c>
      <c r="J5002" s="54">
        <f>IF($B5002="","",MAX(0,$E5002-MAX(0,SUMIFS(Тех_Движение!$G$2:$G$5111,Тех_Движение!$D$2:$D$5111,$C5002,Тех_Движение!$B$2:$B$5111,"&lt;="&amp;Настройки!$B$6)-$F5002)))</f>
        <v/>
      </c>
      <c r="K5002" s="54">
        <f>IF(OR($B5002="",K$3&lt;$D5002+Настройки!$B$7),0,MAX(0,$E5002-MAX(0,SUMIFS(Тех_Движение!$G$2:$G$5111,Тех_Движение!$D$2:$D$5111,$C5002,Тех_Движение!$B$2:$B$5111,"&lt;="&amp;K$3)-$F5002)))</f>
        <v/>
      </c>
      <c r="L5002" s="54">
        <f>IF(OR($B5002="",L$3&lt;$D5002+Настройки!$B$7),0,MAX(0,$E5002-MAX(0,SUMIFS(Тех_Движение!$G$2:$G$5111,Тех_Движение!$D$2:$D$5111,$C5002,Тех_Движение!$B$2:$B$5111,"&lt;="&amp;L$3)-$F5002)))</f>
        <v/>
      </c>
      <c r="M5002" s="54">
        <f>IF(OR($B5002="",M$3&lt;$D5002+Настройки!$B$7),0,MAX(0,$E5002-MAX(0,SUMIFS(Тех_Движение!$G$2:$G$5111,Тех_Движение!$D$2:$D$5111,$C5002,Тех_Движение!$B$2:$B$5111,"&lt;="&amp;M$3)-$F5002)))</f>
        <v/>
      </c>
      <c r="N5002" s="54">
        <f>IF(OR($B5002="",N$3&lt;$D5002+Настройки!$B$7),0,MAX(0,$E5002-MAX(0,SUMIFS(Тех_Движение!$G$2:$G$5111,Тех_Движение!$D$2:$D$5111,$C5002,Тех_Движение!$B$2:$B$5111,"&lt;="&amp;N$3)-$F5002)))</f>
        <v/>
      </c>
      <c r="O5002" s="54">
        <f>IF(OR($B5002="",O$3&lt;$D5002+Настройки!$B$7),0,MAX(0,$E5002-MAX(0,SUMIFS(Тех_Движение!$G$2:$G$5111,Тех_Движение!$D$2:$D$5111,$C5002,Тех_Движение!$B$2:$B$5111,"&lt;="&amp;O$3)-$F5002)))</f>
        <v/>
      </c>
      <c r="P5002" s="54">
        <f>IF(OR($B5002="",P$3&lt;$D5002+Настройки!$B$7),0,MAX(0,$E5002-MAX(0,SUMIFS(Тех_Движение!$G$2:$G$5111,Тех_Движение!$D$2:$D$5111,$C5002,Тех_Движение!$B$2:$B$5111,"&lt;="&amp;P$3)-$F5002)))</f>
        <v/>
      </c>
      <c r="Q5002" s="54">
        <f>IF(OR($B5002="",Q$3&lt;$D5002+Настройки!$B$7),0,MAX(0,$E5002-MAX(0,SUMIFS(Тех_Движение!$G$2:$G$5111,Тех_Движение!$D$2:$D$5111,$C5002,Тех_Движение!$B$2:$B$5111,"&lt;="&amp;Q$3)-$F5002)))</f>
        <v/>
      </c>
      <c r="R5002" s="54">
        <f>IF($B5002="","",SUM($K5002:$Q5002))</f>
        <v/>
      </c>
      <c r="S5002" s="56">
        <f>IF($B5002="","",VLOOKUP($C5002,Настройки!$A$11:$L$17,9,FALSE))</f>
        <v/>
      </c>
      <c r="T5002" s="56">
        <f>IF($B5002="","",$R5002*$S5002)</f>
        <v/>
      </c>
    </row>
    <row r="5003">
      <c r="A5003" s="20">
        <f>Тех_Движение!$A$5000</f>
        <v/>
      </c>
      <c r="B5003" s="20">
        <f>IF(Тех_Движение!$F$5000&gt;0,Тех_Движение!$I$5000,"")</f>
        <v/>
      </c>
      <c r="C5003" s="20">
        <f>IF($B5003="","",Тех_Движение!$D$5000)</f>
        <v/>
      </c>
      <c r="D5003" s="42">
        <f>IF($B5003="","",Тех_Движение!$B$5000)</f>
        <v/>
      </c>
      <c r="E5003" s="54">
        <f>IF($B5003="","",Тех_Движение!$F$5000)</f>
        <v/>
      </c>
      <c r="F5003" s="54">
        <f>IF($B5003="","",SUMIFS($E$5:$E5002,$C$5:$C5002,$C5003))</f>
        <v/>
      </c>
      <c r="G5003" s="54">
        <f>IF($B5003="","",MAX(0,$E5003-MAX(0,SUMIFS(Тех_Движение!$G$2:$G$5111,Тех_Движение!$D$2:$D$5111,$C5003,Тех_Движение!$B$2:$B$5111,"&lt;="&amp;Настройки!$B$5-1)-$F5003)))</f>
        <v/>
      </c>
      <c r="H5003" s="54">
        <f>IF($B5003="","",IF(AND($D5003&gt;=Настройки!$B$5,$D5003&lt;=Настройки!$B$6),$E5003,0))</f>
        <v/>
      </c>
      <c r="I5003" s="54">
        <f>IF($B5003="","",$G5003+$H5003-$J5003)</f>
        <v/>
      </c>
      <c r="J5003" s="54">
        <f>IF($B5003="","",MAX(0,$E5003-MAX(0,SUMIFS(Тех_Движение!$G$2:$G$5111,Тех_Движение!$D$2:$D$5111,$C5003,Тех_Движение!$B$2:$B$5111,"&lt;="&amp;Настройки!$B$6)-$F5003)))</f>
        <v/>
      </c>
      <c r="K5003" s="54">
        <f>IF(OR($B5003="",K$3&lt;$D5003+Настройки!$B$7),0,MAX(0,$E5003-MAX(0,SUMIFS(Тех_Движение!$G$2:$G$5111,Тех_Движение!$D$2:$D$5111,$C5003,Тех_Движение!$B$2:$B$5111,"&lt;="&amp;K$3)-$F5003)))</f>
        <v/>
      </c>
      <c r="L5003" s="54">
        <f>IF(OR($B5003="",L$3&lt;$D5003+Настройки!$B$7),0,MAX(0,$E5003-MAX(0,SUMIFS(Тех_Движение!$G$2:$G$5111,Тех_Движение!$D$2:$D$5111,$C5003,Тех_Движение!$B$2:$B$5111,"&lt;="&amp;L$3)-$F5003)))</f>
        <v/>
      </c>
      <c r="M5003" s="54">
        <f>IF(OR($B5003="",M$3&lt;$D5003+Настройки!$B$7),0,MAX(0,$E5003-MAX(0,SUMIFS(Тех_Движение!$G$2:$G$5111,Тех_Движение!$D$2:$D$5111,$C5003,Тех_Движение!$B$2:$B$5111,"&lt;="&amp;M$3)-$F5003)))</f>
        <v/>
      </c>
      <c r="N5003" s="54">
        <f>IF(OR($B5003="",N$3&lt;$D5003+Настройки!$B$7),0,MAX(0,$E5003-MAX(0,SUMIFS(Тех_Движение!$G$2:$G$5111,Тех_Движение!$D$2:$D$5111,$C5003,Тех_Движение!$B$2:$B$5111,"&lt;="&amp;N$3)-$F5003)))</f>
        <v/>
      </c>
      <c r="O5003" s="54">
        <f>IF(OR($B5003="",O$3&lt;$D5003+Настройки!$B$7),0,MAX(0,$E5003-MAX(0,SUMIFS(Тех_Движение!$G$2:$G$5111,Тех_Движение!$D$2:$D$5111,$C5003,Тех_Движение!$B$2:$B$5111,"&lt;="&amp;O$3)-$F5003)))</f>
        <v/>
      </c>
      <c r="P5003" s="54">
        <f>IF(OR($B5003="",P$3&lt;$D5003+Настройки!$B$7),0,MAX(0,$E5003-MAX(0,SUMIFS(Тех_Движение!$G$2:$G$5111,Тех_Движение!$D$2:$D$5111,$C5003,Тех_Движение!$B$2:$B$5111,"&lt;="&amp;P$3)-$F5003)))</f>
        <v/>
      </c>
      <c r="Q5003" s="54">
        <f>IF(OR($B5003="",Q$3&lt;$D5003+Настройки!$B$7),0,MAX(0,$E5003-MAX(0,SUMIFS(Тех_Движение!$G$2:$G$5111,Тех_Движение!$D$2:$D$5111,$C5003,Тех_Движение!$B$2:$B$5111,"&lt;="&amp;Q$3)-$F5003)))</f>
        <v/>
      </c>
      <c r="R5003" s="54">
        <f>IF($B5003="","",SUM($K5003:$Q5003))</f>
        <v/>
      </c>
      <c r="S5003" s="56">
        <f>IF($B5003="","",VLOOKUP($C5003,Настройки!$A$11:$L$17,9,FALSE))</f>
        <v/>
      </c>
      <c r="T5003" s="56">
        <f>IF($B5003="","",$R5003*$S5003)</f>
        <v/>
      </c>
    </row>
    <row r="5004">
      <c r="A5004" s="20">
        <f>Тех_Движение!$A$5001</f>
        <v/>
      </c>
      <c r="B5004" s="20">
        <f>IF(Тех_Движение!$F$5001&gt;0,Тех_Движение!$I$5001,"")</f>
        <v/>
      </c>
      <c r="C5004" s="20">
        <f>IF($B5004="","",Тех_Движение!$D$5001)</f>
        <v/>
      </c>
      <c r="D5004" s="42">
        <f>IF($B5004="","",Тех_Движение!$B$5001)</f>
        <v/>
      </c>
      <c r="E5004" s="54">
        <f>IF($B5004="","",Тех_Движение!$F$5001)</f>
        <v/>
      </c>
      <c r="F5004" s="54">
        <f>IF($B5004="","",SUMIFS($E$5:$E5003,$C$5:$C5003,$C5004))</f>
        <v/>
      </c>
      <c r="G5004" s="54">
        <f>IF($B5004="","",MAX(0,$E5004-MAX(0,SUMIFS(Тех_Движение!$G$2:$G$5111,Тех_Движение!$D$2:$D$5111,$C5004,Тех_Движение!$B$2:$B$5111,"&lt;="&amp;Настройки!$B$5-1)-$F5004)))</f>
        <v/>
      </c>
      <c r="H5004" s="54">
        <f>IF($B5004="","",IF(AND($D5004&gt;=Настройки!$B$5,$D5004&lt;=Настройки!$B$6),$E5004,0))</f>
        <v/>
      </c>
      <c r="I5004" s="54">
        <f>IF($B5004="","",$G5004+$H5004-$J5004)</f>
        <v/>
      </c>
      <c r="J5004" s="54">
        <f>IF($B5004="","",MAX(0,$E5004-MAX(0,SUMIFS(Тех_Движение!$G$2:$G$5111,Тех_Движение!$D$2:$D$5111,$C5004,Тех_Движение!$B$2:$B$5111,"&lt;="&amp;Настройки!$B$6)-$F5004)))</f>
        <v/>
      </c>
      <c r="K5004" s="54">
        <f>IF(OR($B5004="",K$3&lt;$D5004+Настройки!$B$7),0,MAX(0,$E5004-MAX(0,SUMIFS(Тех_Движение!$G$2:$G$5111,Тех_Движение!$D$2:$D$5111,$C5004,Тех_Движение!$B$2:$B$5111,"&lt;="&amp;K$3)-$F5004)))</f>
        <v/>
      </c>
      <c r="L5004" s="54">
        <f>IF(OR($B5004="",L$3&lt;$D5004+Настройки!$B$7),0,MAX(0,$E5004-MAX(0,SUMIFS(Тех_Движение!$G$2:$G$5111,Тех_Движение!$D$2:$D$5111,$C5004,Тех_Движение!$B$2:$B$5111,"&lt;="&amp;L$3)-$F5004)))</f>
        <v/>
      </c>
      <c r="M5004" s="54">
        <f>IF(OR($B5004="",M$3&lt;$D5004+Настройки!$B$7),0,MAX(0,$E5004-MAX(0,SUMIFS(Тех_Движение!$G$2:$G$5111,Тех_Движение!$D$2:$D$5111,$C5004,Тех_Движение!$B$2:$B$5111,"&lt;="&amp;M$3)-$F5004)))</f>
        <v/>
      </c>
      <c r="N5004" s="54">
        <f>IF(OR($B5004="",N$3&lt;$D5004+Настройки!$B$7),0,MAX(0,$E5004-MAX(0,SUMIFS(Тех_Движение!$G$2:$G$5111,Тех_Движение!$D$2:$D$5111,$C5004,Тех_Движение!$B$2:$B$5111,"&lt;="&amp;N$3)-$F5004)))</f>
        <v/>
      </c>
      <c r="O5004" s="54">
        <f>IF(OR($B5004="",O$3&lt;$D5004+Настройки!$B$7),0,MAX(0,$E5004-MAX(0,SUMIFS(Тех_Движение!$G$2:$G$5111,Тех_Движение!$D$2:$D$5111,$C5004,Тех_Движение!$B$2:$B$5111,"&lt;="&amp;O$3)-$F5004)))</f>
        <v/>
      </c>
      <c r="P5004" s="54">
        <f>IF(OR($B5004="",P$3&lt;$D5004+Настройки!$B$7),0,MAX(0,$E5004-MAX(0,SUMIFS(Тех_Движение!$G$2:$G$5111,Тех_Движение!$D$2:$D$5111,$C5004,Тех_Движение!$B$2:$B$5111,"&lt;="&amp;P$3)-$F5004)))</f>
        <v/>
      </c>
      <c r="Q5004" s="54">
        <f>IF(OR($B5004="",Q$3&lt;$D5004+Настройки!$B$7),0,MAX(0,$E5004-MAX(0,SUMIFS(Тех_Движение!$G$2:$G$5111,Тех_Движение!$D$2:$D$5111,$C5004,Тех_Движение!$B$2:$B$5111,"&lt;="&amp;Q$3)-$F5004)))</f>
        <v/>
      </c>
      <c r="R5004" s="54">
        <f>IF($B5004="","",SUM($K5004:$Q5004))</f>
        <v/>
      </c>
      <c r="S5004" s="56">
        <f>IF($B5004="","",VLOOKUP($C5004,Настройки!$A$11:$L$17,9,FALSE))</f>
        <v/>
      </c>
      <c r="T5004" s="56">
        <f>IF($B5004="","",$R5004*$S5004)</f>
        <v/>
      </c>
    </row>
    <row r="5005">
      <c r="A5005" s="20">
        <f>Тех_Движение!$A$5002</f>
        <v/>
      </c>
      <c r="B5005" s="20">
        <f>IF(Тех_Движение!$F$5002&gt;0,Тех_Движение!$I$5002,"")</f>
        <v/>
      </c>
      <c r="C5005" s="20">
        <f>IF($B5005="","",Тех_Движение!$D$5002)</f>
        <v/>
      </c>
      <c r="D5005" s="42">
        <f>IF($B5005="","",Тех_Движение!$B$5002)</f>
        <v/>
      </c>
      <c r="E5005" s="54">
        <f>IF($B5005="","",Тех_Движение!$F$5002)</f>
        <v/>
      </c>
      <c r="F5005" s="54">
        <f>IF($B5005="","",SUMIFS($E$5:$E5004,$C$5:$C5004,$C5005))</f>
        <v/>
      </c>
      <c r="G5005" s="54">
        <f>IF($B5005="","",MAX(0,$E5005-MAX(0,SUMIFS(Тех_Движение!$G$2:$G$5111,Тех_Движение!$D$2:$D$5111,$C5005,Тех_Движение!$B$2:$B$5111,"&lt;="&amp;Настройки!$B$5-1)-$F5005)))</f>
        <v/>
      </c>
      <c r="H5005" s="54">
        <f>IF($B5005="","",IF(AND($D5005&gt;=Настройки!$B$5,$D5005&lt;=Настройки!$B$6),$E5005,0))</f>
        <v/>
      </c>
      <c r="I5005" s="54">
        <f>IF($B5005="","",$G5005+$H5005-$J5005)</f>
        <v/>
      </c>
      <c r="J5005" s="54">
        <f>IF($B5005="","",MAX(0,$E5005-MAX(0,SUMIFS(Тех_Движение!$G$2:$G$5111,Тех_Движение!$D$2:$D$5111,$C5005,Тех_Движение!$B$2:$B$5111,"&lt;="&amp;Настройки!$B$6)-$F5005)))</f>
        <v/>
      </c>
      <c r="K5005" s="54">
        <f>IF(OR($B5005="",K$3&lt;$D5005+Настройки!$B$7),0,MAX(0,$E5005-MAX(0,SUMIFS(Тех_Движение!$G$2:$G$5111,Тех_Движение!$D$2:$D$5111,$C5005,Тех_Движение!$B$2:$B$5111,"&lt;="&amp;K$3)-$F5005)))</f>
        <v/>
      </c>
      <c r="L5005" s="54">
        <f>IF(OR($B5005="",L$3&lt;$D5005+Настройки!$B$7),0,MAX(0,$E5005-MAX(0,SUMIFS(Тех_Движение!$G$2:$G$5111,Тех_Движение!$D$2:$D$5111,$C5005,Тех_Движение!$B$2:$B$5111,"&lt;="&amp;L$3)-$F5005)))</f>
        <v/>
      </c>
      <c r="M5005" s="54">
        <f>IF(OR($B5005="",M$3&lt;$D5005+Настройки!$B$7),0,MAX(0,$E5005-MAX(0,SUMIFS(Тех_Движение!$G$2:$G$5111,Тех_Движение!$D$2:$D$5111,$C5005,Тех_Движение!$B$2:$B$5111,"&lt;="&amp;M$3)-$F5005)))</f>
        <v/>
      </c>
      <c r="N5005" s="54">
        <f>IF(OR($B5005="",N$3&lt;$D5005+Настройки!$B$7),0,MAX(0,$E5005-MAX(0,SUMIFS(Тех_Движение!$G$2:$G$5111,Тех_Движение!$D$2:$D$5111,$C5005,Тех_Движение!$B$2:$B$5111,"&lt;="&amp;N$3)-$F5005)))</f>
        <v/>
      </c>
      <c r="O5005" s="54">
        <f>IF(OR($B5005="",O$3&lt;$D5005+Настройки!$B$7),0,MAX(0,$E5005-MAX(0,SUMIFS(Тех_Движение!$G$2:$G$5111,Тех_Движение!$D$2:$D$5111,$C5005,Тех_Движение!$B$2:$B$5111,"&lt;="&amp;O$3)-$F5005)))</f>
        <v/>
      </c>
      <c r="P5005" s="54">
        <f>IF(OR($B5005="",P$3&lt;$D5005+Настройки!$B$7),0,MAX(0,$E5005-MAX(0,SUMIFS(Тех_Движение!$G$2:$G$5111,Тех_Движение!$D$2:$D$5111,$C5005,Тех_Движение!$B$2:$B$5111,"&lt;="&amp;P$3)-$F5005)))</f>
        <v/>
      </c>
      <c r="Q5005" s="54">
        <f>IF(OR($B5005="",Q$3&lt;$D5005+Настройки!$B$7),0,MAX(0,$E5005-MAX(0,SUMIFS(Тех_Движение!$G$2:$G$5111,Тех_Движение!$D$2:$D$5111,$C5005,Тех_Движение!$B$2:$B$5111,"&lt;="&amp;Q$3)-$F5005)))</f>
        <v/>
      </c>
      <c r="R5005" s="54">
        <f>IF($B5005="","",SUM($K5005:$Q5005))</f>
        <v/>
      </c>
      <c r="S5005" s="56">
        <f>IF($B5005="","",VLOOKUP($C5005,Настройки!$A$11:$L$17,9,FALSE))</f>
        <v/>
      </c>
      <c r="T5005" s="56">
        <f>IF($B5005="","",$R5005*$S5005)</f>
        <v/>
      </c>
    </row>
    <row r="5006">
      <c r="A5006" s="20">
        <f>Тех_Движение!$A$5003</f>
        <v/>
      </c>
      <c r="B5006" s="20">
        <f>IF(Тех_Движение!$F$5003&gt;0,Тех_Движение!$I$5003,"")</f>
        <v/>
      </c>
      <c r="C5006" s="20">
        <f>IF($B5006="","",Тех_Движение!$D$5003)</f>
        <v/>
      </c>
      <c r="D5006" s="42">
        <f>IF($B5006="","",Тех_Движение!$B$5003)</f>
        <v/>
      </c>
      <c r="E5006" s="54">
        <f>IF($B5006="","",Тех_Движение!$F$5003)</f>
        <v/>
      </c>
      <c r="F5006" s="54">
        <f>IF($B5006="","",SUMIFS($E$5:$E5005,$C$5:$C5005,$C5006))</f>
        <v/>
      </c>
      <c r="G5006" s="54">
        <f>IF($B5006="","",MAX(0,$E5006-MAX(0,SUMIFS(Тех_Движение!$G$2:$G$5111,Тех_Движение!$D$2:$D$5111,$C5006,Тех_Движение!$B$2:$B$5111,"&lt;="&amp;Настройки!$B$5-1)-$F5006)))</f>
        <v/>
      </c>
      <c r="H5006" s="54">
        <f>IF($B5006="","",IF(AND($D5006&gt;=Настройки!$B$5,$D5006&lt;=Настройки!$B$6),$E5006,0))</f>
        <v/>
      </c>
      <c r="I5006" s="54">
        <f>IF($B5006="","",$G5006+$H5006-$J5006)</f>
        <v/>
      </c>
      <c r="J5006" s="54">
        <f>IF($B5006="","",MAX(0,$E5006-MAX(0,SUMIFS(Тех_Движение!$G$2:$G$5111,Тех_Движение!$D$2:$D$5111,$C5006,Тех_Движение!$B$2:$B$5111,"&lt;="&amp;Настройки!$B$6)-$F5006)))</f>
        <v/>
      </c>
      <c r="K5006" s="54">
        <f>IF(OR($B5006="",K$3&lt;$D5006+Настройки!$B$7),0,MAX(0,$E5006-MAX(0,SUMIFS(Тех_Движение!$G$2:$G$5111,Тех_Движение!$D$2:$D$5111,$C5006,Тех_Движение!$B$2:$B$5111,"&lt;="&amp;K$3)-$F5006)))</f>
        <v/>
      </c>
      <c r="L5006" s="54">
        <f>IF(OR($B5006="",L$3&lt;$D5006+Настройки!$B$7),0,MAX(0,$E5006-MAX(0,SUMIFS(Тех_Движение!$G$2:$G$5111,Тех_Движение!$D$2:$D$5111,$C5006,Тех_Движение!$B$2:$B$5111,"&lt;="&amp;L$3)-$F5006)))</f>
        <v/>
      </c>
      <c r="M5006" s="54">
        <f>IF(OR($B5006="",M$3&lt;$D5006+Настройки!$B$7),0,MAX(0,$E5006-MAX(0,SUMIFS(Тех_Движение!$G$2:$G$5111,Тех_Движение!$D$2:$D$5111,$C5006,Тех_Движение!$B$2:$B$5111,"&lt;="&amp;M$3)-$F5006)))</f>
        <v/>
      </c>
      <c r="N5006" s="54">
        <f>IF(OR($B5006="",N$3&lt;$D5006+Настройки!$B$7),0,MAX(0,$E5006-MAX(0,SUMIFS(Тех_Движение!$G$2:$G$5111,Тех_Движение!$D$2:$D$5111,$C5006,Тех_Движение!$B$2:$B$5111,"&lt;="&amp;N$3)-$F5006)))</f>
        <v/>
      </c>
      <c r="O5006" s="54">
        <f>IF(OR($B5006="",O$3&lt;$D5006+Настройки!$B$7),0,MAX(0,$E5006-MAX(0,SUMIFS(Тех_Движение!$G$2:$G$5111,Тех_Движение!$D$2:$D$5111,$C5006,Тех_Движение!$B$2:$B$5111,"&lt;="&amp;O$3)-$F5006)))</f>
        <v/>
      </c>
      <c r="P5006" s="54">
        <f>IF(OR($B5006="",P$3&lt;$D5006+Настройки!$B$7),0,MAX(0,$E5006-MAX(0,SUMIFS(Тех_Движение!$G$2:$G$5111,Тех_Движение!$D$2:$D$5111,$C5006,Тех_Движение!$B$2:$B$5111,"&lt;="&amp;P$3)-$F5006)))</f>
        <v/>
      </c>
      <c r="Q5006" s="54">
        <f>IF(OR($B5006="",Q$3&lt;$D5006+Настройки!$B$7),0,MAX(0,$E5006-MAX(0,SUMIFS(Тех_Движение!$G$2:$G$5111,Тех_Движение!$D$2:$D$5111,$C5006,Тех_Движение!$B$2:$B$5111,"&lt;="&amp;Q$3)-$F5006)))</f>
        <v/>
      </c>
      <c r="R5006" s="54">
        <f>IF($B5006="","",SUM($K5006:$Q5006))</f>
        <v/>
      </c>
      <c r="S5006" s="56">
        <f>IF($B5006="","",VLOOKUP($C5006,Настройки!$A$11:$L$17,9,FALSE))</f>
        <v/>
      </c>
      <c r="T5006" s="56">
        <f>IF($B5006="","",$R5006*$S5006)</f>
        <v/>
      </c>
    </row>
    <row r="5007">
      <c r="A5007" s="20">
        <f>Тех_Движение!$A$5004</f>
        <v/>
      </c>
      <c r="B5007" s="20">
        <f>IF(Тех_Движение!$F$5004&gt;0,Тех_Движение!$I$5004,"")</f>
        <v/>
      </c>
      <c r="C5007" s="20">
        <f>IF($B5007="","",Тех_Движение!$D$5004)</f>
        <v/>
      </c>
      <c r="D5007" s="42">
        <f>IF($B5007="","",Тех_Движение!$B$5004)</f>
        <v/>
      </c>
      <c r="E5007" s="54">
        <f>IF($B5007="","",Тех_Движение!$F$5004)</f>
        <v/>
      </c>
      <c r="F5007" s="54">
        <f>IF($B5007="","",SUMIFS($E$5:$E5006,$C$5:$C5006,$C5007))</f>
        <v/>
      </c>
      <c r="G5007" s="54">
        <f>IF($B5007="","",MAX(0,$E5007-MAX(0,SUMIFS(Тех_Движение!$G$2:$G$5111,Тех_Движение!$D$2:$D$5111,$C5007,Тех_Движение!$B$2:$B$5111,"&lt;="&amp;Настройки!$B$5-1)-$F5007)))</f>
        <v/>
      </c>
      <c r="H5007" s="54">
        <f>IF($B5007="","",IF(AND($D5007&gt;=Настройки!$B$5,$D5007&lt;=Настройки!$B$6),$E5007,0))</f>
        <v/>
      </c>
      <c r="I5007" s="54">
        <f>IF($B5007="","",$G5007+$H5007-$J5007)</f>
        <v/>
      </c>
      <c r="J5007" s="54">
        <f>IF($B5007="","",MAX(0,$E5007-MAX(0,SUMIFS(Тех_Движение!$G$2:$G$5111,Тех_Движение!$D$2:$D$5111,$C5007,Тех_Движение!$B$2:$B$5111,"&lt;="&amp;Настройки!$B$6)-$F5007)))</f>
        <v/>
      </c>
      <c r="K5007" s="54">
        <f>IF(OR($B5007="",K$3&lt;$D5007+Настройки!$B$7),0,MAX(0,$E5007-MAX(0,SUMIFS(Тех_Движение!$G$2:$G$5111,Тех_Движение!$D$2:$D$5111,$C5007,Тех_Движение!$B$2:$B$5111,"&lt;="&amp;K$3)-$F5007)))</f>
        <v/>
      </c>
      <c r="L5007" s="54">
        <f>IF(OR($B5007="",L$3&lt;$D5007+Настройки!$B$7),0,MAX(0,$E5007-MAX(0,SUMIFS(Тех_Движение!$G$2:$G$5111,Тех_Движение!$D$2:$D$5111,$C5007,Тех_Движение!$B$2:$B$5111,"&lt;="&amp;L$3)-$F5007)))</f>
        <v/>
      </c>
      <c r="M5007" s="54">
        <f>IF(OR($B5007="",M$3&lt;$D5007+Настройки!$B$7),0,MAX(0,$E5007-MAX(0,SUMIFS(Тех_Движение!$G$2:$G$5111,Тех_Движение!$D$2:$D$5111,$C5007,Тех_Движение!$B$2:$B$5111,"&lt;="&amp;M$3)-$F5007)))</f>
        <v/>
      </c>
      <c r="N5007" s="54">
        <f>IF(OR($B5007="",N$3&lt;$D5007+Настройки!$B$7),0,MAX(0,$E5007-MAX(0,SUMIFS(Тех_Движение!$G$2:$G$5111,Тех_Движение!$D$2:$D$5111,$C5007,Тех_Движение!$B$2:$B$5111,"&lt;="&amp;N$3)-$F5007)))</f>
        <v/>
      </c>
      <c r="O5007" s="54">
        <f>IF(OR($B5007="",O$3&lt;$D5007+Настройки!$B$7),0,MAX(0,$E5007-MAX(0,SUMIFS(Тех_Движение!$G$2:$G$5111,Тех_Движение!$D$2:$D$5111,$C5007,Тех_Движение!$B$2:$B$5111,"&lt;="&amp;O$3)-$F5007)))</f>
        <v/>
      </c>
      <c r="P5007" s="54">
        <f>IF(OR($B5007="",P$3&lt;$D5007+Настройки!$B$7),0,MAX(0,$E5007-MAX(0,SUMIFS(Тех_Движение!$G$2:$G$5111,Тех_Движение!$D$2:$D$5111,$C5007,Тех_Движение!$B$2:$B$5111,"&lt;="&amp;P$3)-$F5007)))</f>
        <v/>
      </c>
      <c r="Q5007" s="54">
        <f>IF(OR($B5007="",Q$3&lt;$D5007+Настройки!$B$7),0,MAX(0,$E5007-MAX(0,SUMIFS(Тех_Движение!$G$2:$G$5111,Тех_Движение!$D$2:$D$5111,$C5007,Тех_Движение!$B$2:$B$5111,"&lt;="&amp;Q$3)-$F5007)))</f>
        <v/>
      </c>
      <c r="R5007" s="54">
        <f>IF($B5007="","",SUM($K5007:$Q5007))</f>
        <v/>
      </c>
      <c r="S5007" s="56">
        <f>IF($B5007="","",VLOOKUP($C5007,Настройки!$A$11:$L$17,9,FALSE))</f>
        <v/>
      </c>
      <c r="T5007" s="56">
        <f>IF($B5007="","",$R5007*$S5007)</f>
        <v/>
      </c>
    </row>
    <row r="5008">
      <c r="A5008" s="20">
        <f>Тех_Движение!$A$5005</f>
        <v/>
      </c>
      <c r="B5008" s="20">
        <f>IF(Тех_Движение!$F$5005&gt;0,Тех_Движение!$I$5005,"")</f>
        <v/>
      </c>
      <c r="C5008" s="20">
        <f>IF($B5008="","",Тех_Движение!$D$5005)</f>
        <v/>
      </c>
      <c r="D5008" s="42">
        <f>IF($B5008="","",Тех_Движение!$B$5005)</f>
        <v/>
      </c>
      <c r="E5008" s="54">
        <f>IF($B5008="","",Тех_Движение!$F$5005)</f>
        <v/>
      </c>
      <c r="F5008" s="54">
        <f>IF($B5008="","",SUMIFS($E$5:$E5007,$C$5:$C5007,$C5008))</f>
        <v/>
      </c>
      <c r="G5008" s="54">
        <f>IF($B5008="","",MAX(0,$E5008-MAX(0,SUMIFS(Тех_Движение!$G$2:$G$5111,Тех_Движение!$D$2:$D$5111,$C5008,Тех_Движение!$B$2:$B$5111,"&lt;="&amp;Настройки!$B$5-1)-$F5008)))</f>
        <v/>
      </c>
      <c r="H5008" s="54">
        <f>IF($B5008="","",IF(AND($D5008&gt;=Настройки!$B$5,$D5008&lt;=Настройки!$B$6),$E5008,0))</f>
        <v/>
      </c>
      <c r="I5008" s="54">
        <f>IF($B5008="","",$G5008+$H5008-$J5008)</f>
        <v/>
      </c>
      <c r="J5008" s="54">
        <f>IF($B5008="","",MAX(0,$E5008-MAX(0,SUMIFS(Тех_Движение!$G$2:$G$5111,Тех_Движение!$D$2:$D$5111,$C5008,Тех_Движение!$B$2:$B$5111,"&lt;="&amp;Настройки!$B$6)-$F5008)))</f>
        <v/>
      </c>
      <c r="K5008" s="54">
        <f>IF(OR($B5008="",K$3&lt;$D5008+Настройки!$B$7),0,MAX(0,$E5008-MAX(0,SUMIFS(Тех_Движение!$G$2:$G$5111,Тех_Движение!$D$2:$D$5111,$C5008,Тех_Движение!$B$2:$B$5111,"&lt;="&amp;K$3)-$F5008)))</f>
        <v/>
      </c>
      <c r="L5008" s="54">
        <f>IF(OR($B5008="",L$3&lt;$D5008+Настройки!$B$7),0,MAX(0,$E5008-MAX(0,SUMIFS(Тех_Движение!$G$2:$G$5111,Тех_Движение!$D$2:$D$5111,$C5008,Тех_Движение!$B$2:$B$5111,"&lt;="&amp;L$3)-$F5008)))</f>
        <v/>
      </c>
      <c r="M5008" s="54">
        <f>IF(OR($B5008="",M$3&lt;$D5008+Настройки!$B$7),0,MAX(0,$E5008-MAX(0,SUMIFS(Тех_Движение!$G$2:$G$5111,Тех_Движение!$D$2:$D$5111,$C5008,Тех_Движение!$B$2:$B$5111,"&lt;="&amp;M$3)-$F5008)))</f>
        <v/>
      </c>
      <c r="N5008" s="54">
        <f>IF(OR($B5008="",N$3&lt;$D5008+Настройки!$B$7),0,MAX(0,$E5008-MAX(0,SUMIFS(Тех_Движение!$G$2:$G$5111,Тех_Движение!$D$2:$D$5111,$C5008,Тех_Движение!$B$2:$B$5111,"&lt;="&amp;N$3)-$F5008)))</f>
        <v/>
      </c>
      <c r="O5008" s="54">
        <f>IF(OR($B5008="",O$3&lt;$D5008+Настройки!$B$7),0,MAX(0,$E5008-MAX(0,SUMIFS(Тех_Движение!$G$2:$G$5111,Тех_Движение!$D$2:$D$5111,$C5008,Тех_Движение!$B$2:$B$5111,"&lt;="&amp;O$3)-$F5008)))</f>
        <v/>
      </c>
      <c r="P5008" s="54">
        <f>IF(OR($B5008="",P$3&lt;$D5008+Настройки!$B$7),0,MAX(0,$E5008-MAX(0,SUMIFS(Тех_Движение!$G$2:$G$5111,Тех_Движение!$D$2:$D$5111,$C5008,Тех_Движение!$B$2:$B$5111,"&lt;="&amp;P$3)-$F5008)))</f>
        <v/>
      </c>
      <c r="Q5008" s="54">
        <f>IF(OR($B5008="",Q$3&lt;$D5008+Настройки!$B$7),0,MAX(0,$E5008-MAX(0,SUMIFS(Тех_Движение!$G$2:$G$5111,Тех_Движение!$D$2:$D$5111,$C5008,Тех_Движение!$B$2:$B$5111,"&lt;="&amp;Q$3)-$F5008)))</f>
        <v/>
      </c>
      <c r="R5008" s="54">
        <f>IF($B5008="","",SUM($K5008:$Q5008))</f>
        <v/>
      </c>
      <c r="S5008" s="56">
        <f>IF($B5008="","",VLOOKUP($C5008,Настройки!$A$11:$L$17,9,FALSE))</f>
        <v/>
      </c>
      <c r="T5008" s="56">
        <f>IF($B5008="","",$R5008*$S5008)</f>
        <v/>
      </c>
    </row>
    <row r="5009">
      <c r="A5009" s="20">
        <f>Тех_Движение!$A$5006</f>
        <v/>
      </c>
      <c r="B5009" s="20">
        <f>IF(Тех_Движение!$F$5006&gt;0,Тех_Движение!$I$5006,"")</f>
        <v/>
      </c>
      <c r="C5009" s="20">
        <f>IF($B5009="","",Тех_Движение!$D$5006)</f>
        <v/>
      </c>
      <c r="D5009" s="42">
        <f>IF($B5009="","",Тех_Движение!$B$5006)</f>
        <v/>
      </c>
      <c r="E5009" s="54">
        <f>IF($B5009="","",Тех_Движение!$F$5006)</f>
        <v/>
      </c>
      <c r="F5009" s="54">
        <f>IF($B5009="","",SUMIFS($E$5:$E5008,$C$5:$C5008,$C5009))</f>
        <v/>
      </c>
      <c r="G5009" s="54">
        <f>IF($B5009="","",MAX(0,$E5009-MAX(0,SUMIFS(Тех_Движение!$G$2:$G$5111,Тех_Движение!$D$2:$D$5111,$C5009,Тех_Движение!$B$2:$B$5111,"&lt;="&amp;Настройки!$B$5-1)-$F5009)))</f>
        <v/>
      </c>
      <c r="H5009" s="54">
        <f>IF($B5009="","",IF(AND($D5009&gt;=Настройки!$B$5,$D5009&lt;=Настройки!$B$6),$E5009,0))</f>
        <v/>
      </c>
      <c r="I5009" s="54">
        <f>IF($B5009="","",$G5009+$H5009-$J5009)</f>
        <v/>
      </c>
      <c r="J5009" s="54">
        <f>IF($B5009="","",MAX(0,$E5009-MAX(0,SUMIFS(Тех_Движение!$G$2:$G$5111,Тех_Движение!$D$2:$D$5111,$C5009,Тех_Движение!$B$2:$B$5111,"&lt;="&amp;Настройки!$B$6)-$F5009)))</f>
        <v/>
      </c>
      <c r="K5009" s="54">
        <f>IF(OR($B5009="",K$3&lt;$D5009+Настройки!$B$7),0,MAX(0,$E5009-MAX(0,SUMIFS(Тех_Движение!$G$2:$G$5111,Тех_Движение!$D$2:$D$5111,$C5009,Тех_Движение!$B$2:$B$5111,"&lt;="&amp;K$3)-$F5009)))</f>
        <v/>
      </c>
      <c r="L5009" s="54">
        <f>IF(OR($B5009="",L$3&lt;$D5009+Настройки!$B$7),0,MAX(0,$E5009-MAX(0,SUMIFS(Тех_Движение!$G$2:$G$5111,Тех_Движение!$D$2:$D$5111,$C5009,Тех_Движение!$B$2:$B$5111,"&lt;="&amp;L$3)-$F5009)))</f>
        <v/>
      </c>
      <c r="M5009" s="54">
        <f>IF(OR($B5009="",M$3&lt;$D5009+Настройки!$B$7),0,MAX(0,$E5009-MAX(0,SUMIFS(Тех_Движение!$G$2:$G$5111,Тех_Движение!$D$2:$D$5111,$C5009,Тех_Движение!$B$2:$B$5111,"&lt;="&amp;M$3)-$F5009)))</f>
        <v/>
      </c>
      <c r="N5009" s="54">
        <f>IF(OR($B5009="",N$3&lt;$D5009+Настройки!$B$7),0,MAX(0,$E5009-MAX(0,SUMIFS(Тех_Движение!$G$2:$G$5111,Тех_Движение!$D$2:$D$5111,$C5009,Тех_Движение!$B$2:$B$5111,"&lt;="&amp;N$3)-$F5009)))</f>
        <v/>
      </c>
      <c r="O5009" s="54">
        <f>IF(OR($B5009="",O$3&lt;$D5009+Настройки!$B$7),0,MAX(0,$E5009-MAX(0,SUMIFS(Тех_Движение!$G$2:$G$5111,Тех_Движение!$D$2:$D$5111,$C5009,Тех_Движение!$B$2:$B$5111,"&lt;="&amp;O$3)-$F5009)))</f>
        <v/>
      </c>
      <c r="P5009" s="54">
        <f>IF(OR($B5009="",P$3&lt;$D5009+Настройки!$B$7),0,MAX(0,$E5009-MAX(0,SUMIFS(Тех_Движение!$G$2:$G$5111,Тех_Движение!$D$2:$D$5111,$C5009,Тех_Движение!$B$2:$B$5111,"&lt;="&amp;P$3)-$F5009)))</f>
        <v/>
      </c>
      <c r="Q5009" s="54">
        <f>IF(OR($B5009="",Q$3&lt;$D5009+Настройки!$B$7),0,MAX(0,$E5009-MAX(0,SUMIFS(Тех_Движение!$G$2:$G$5111,Тех_Движение!$D$2:$D$5111,$C5009,Тех_Движение!$B$2:$B$5111,"&lt;="&amp;Q$3)-$F5009)))</f>
        <v/>
      </c>
      <c r="R5009" s="54">
        <f>IF($B5009="","",SUM($K5009:$Q5009))</f>
        <v/>
      </c>
      <c r="S5009" s="56">
        <f>IF($B5009="","",VLOOKUP($C5009,Настройки!$A$11:$L$17,9,FALSE))</f>
        <v/>
      </c>
      <c r="T5009" s="56">
        <f>IF($B5009="","",$R5009*$S5009)</f>
        <v/>
      </c>
    </row>
    <row r="5010">
      <c r="A5010" s="20">
        <f>Тех_Движение!$A$5007</f>
        <v/>
      </c>
      <c r="B5010" s="20">
        <f>IF(Тех_Движение!$F$5007&gt;0,Тех_Движение!$I$5007,"")</f>
        <v/>
      </c>
      <c r="C5010" s="20">
        <f>IF($B5010="","",Тех_Движение!$D$5007)</f>
        <v/>
      </c>
      <c r="D5010" s="42">
        <f>IF($B5010="","",Тех_Движение!$B$5007)</f>
        <v/>
      </c>
      <c r="E5010" s="54">
        <f>IF($B5010="","",Тех_Движение!$F$5007)</f>
        <v/>
      </c>
      <c r="F5010" s="54">
        <f>IF($B5010="","",SUMIFS($E$5:$E5009,$C$5:$C5009,$C5010))</f>
        <v/>
      </c>
      <c r="G5010" s="54">
        <f>IF($B5010="","",MAX(0,$E5010-MAX(0,SUMIFS(Тех_Движение!$G$2:$G$5111,Тех_Движение!$D$2:$D$5111,$C5010,Тех_Движение!$B$2:$B$5111,"&lt;="&amp;Настройки!$B$5-1)-$F5010)))</f>
        <v/>
      </c>
      <c r="H5010" s="54">
        <f>IF($B5010="","",IF(AND($D5010&gt;=Настройки!$B$5,$D5010&lt;=Настройки!$B$6),$E5010,0))</f>
        <v/>
      </c>
      <c r="I5010" s="54">
        <f>IF($B5010="","",$G5010+$H5010-$J5010)</f>
        <v/>
      </c>
      <c r="J5010" s="54">
        <f>IF($B5010="","",MAX(0,$E5010-MAX(0,SUMIFS(Тех_Движение!$G$2:$G$5111,Тех_Движение!$D$2:$D$5111,$C5010,Тех_Движение!$B$2:$B$5111,"&lt;="&amp;Настройки!$B$6)-$F5010)))</f>
        <v/>
      </c>
      <c r="K5010" s="54">
        <f>IF(OR($B5010="",K$3&lt;$D5010+Настройки!$B$7),0,MAX(0,$E5010-MAX(0,SUMIFS(Тех_Движение!$G$2:$G$5111,Тех_Движение!$D$2:$D$5111,$C5010,Тех_Движение!$B$2:$B$5111,"&lt;="&amp;K$3)-$F5010)))</f>
        <v/>
      </c>
      <c r="L5010" s="54">
        <f>IF(OR($B5010="",L$3&lt;$D5010+Настройки!$B$7),0,MAX(0,$E5010-MAX(0,SUMIFS(Тех_Движение!$G$2:$G$5111,Тех_Движение!$D$2:$D$5111,$C5010,Тех_Движение!$B$2:$B$5111,"&lt;="&amp;L$3)-$F5010)))</f>
        <v/>
      </c>
      <c r="M5010" s="54">
        <f>IF(OR($B5010="",M$3&lt;$D5010+Настройки!$B$7),0,MAX(0,$E5010-MAX(0,SUMIFS(Тех_Движение!$G$2:$G$5111,Тех_Движение!$D$2:$D$5111,$C5010,Тех_Движение!$B$2:$B$5111,"&lt;="&amp;M$3)-$F5010)))</f>
        <v/>
      </c>
      <c r="N5010" s="54">
        <f>IF(OR($B5010="",N$3&lt;$D5010+Настройки!$B$7),0,MAX(0,$E5010-MAX(0,SUMIFS(Тех_Движение!$G$2:$G$5111,Тех_Движение!$D$2:$D$5111,$C5010,Тех_Движение!$B$2:$B$5111,"&lt;="&amp;N$3)-$F5010)))</f>
        <v/>
      </c>
      <c r="O5010" s="54">
        <f>IF(OR($B5010="",O$3&lt;$D5010+Настройки!$B$7),0,MAX(0,$E5010-MAX(0,SUMIFS(Тех_Движение!$G$2:$G$5111,Тех_Движение!$D$2:$D$5111,$C5010,Тех_Движение!$B$2:$B$5111,"&lt;="&amp;O$3)-$F5010)))</f>
        <v/>
      </c>
      <c r="P5010" s="54">
        <f>IF(OR($B5010="",P$3&lt;$D5010+Настройки!$B$7),0,MAX(0,$E5010-MAX(0,SUMIFS(Тех_Движение!$G$2:$G$5111,Тех_Движение!$D$2:$D$5111,$C5010,Тех_Движение!$B$2:$B$5111,"&lt;="&amp;P$3)-$F5010)))</f>
        <v/>
      </c>
      <c r="Q5010" s="54">
        <f>IF(OR($B5010="",Q$3&lt;$D5010+Настройки!$B$7),0,MAX(0,$E5010-MAX(0,SUMIFS(Тех_Движение!$G$2:$G$5111,Тех_Движение!$D$2:$D$5111,$C5010,Тех_Движение!$B$2:$B$5111,"&lt;="&amp;Q$3)-$F5010)))</f>
        <v/>
      </c>
      <c r="R5010" s="54">
        <f>IF($B5010="","",SUM($K5010:$Q5010))</f>
        <v/>
      </c>
      <c r="S5010" s="56">
        <f>IF($B5010="","",VLOOKUP($C5010,Настройки!$A$11:$L$17,9,FALSE))</f>
        <v/>
      </c>
      <c r="T5010" s="56">
        <f>IF($B5010="","",$R5010*$S5010)</f>
        <v/>
      </c>
    </row>
    <row r="5011">
      <c r="A5011" s="20">
        <f>Тех_Движение!$A$5008</f>
        <v/>
      </c>
      <c r="B5011" s="20">
        <f>IF(Тех_Движение!$F$5008&gt;0,Тех_Движение!$I$5008,"")</f>
        <v/>
      </c>
      <c r="C5011" s="20">
        <f>IF($B5011="","",Тех_Движение!$D$5008)</f>
        <v/>
      </c>
      <c r="D5011" s="42">
        <f>IF($B5011="","",Тех_Движение!$B$5008)</f>
        <v/>
      </c>
      <c r="E5011" s="54">
        <f>IF($B5011="","",Тех_Движение!$F$5008)</f>
        <v/>
      </c>
      <c r="F5011" s="54">
        <f>IF($B5011="","",SUMIFS($E$5:$E5010,$C$5:$C5010,$C5011))</f>
        <v/>
      </c>
      <c r="G5011" s="54">
        <f>IF($B5011="","",MAX(0,$E5011-MAX(0,SUMIFS(Тех_Движение!$G$2:$G$5111,Тех_Движение!$D$2:$D$5111,$C5011,Тех_Движение!$B$2:$B$5111,"&lt;="&amp;Настройки!$B$5-1)-$F5011)))</f>
        <v/>
      </c>
      <c r="H5011" s="54">
        <f>IF($B5011="","",IF(AND($D5011&gt;=Настройки!$B$5,$D5011&lt;=Настройки!$B$6),$E5011,0))</f>
        <v/>
      </c>
      <c r="I5011" s="54">
        <f>IF($B5011="","",$G5011+$H5011-$J5011)</f>
        <v/>
      </c>
      <c r="J5011" s="54">
        <f>IF($B5011="","",MAX(0,$E5011-MAX(0,SUMIFS(Тех_Движение!$G$2:$G$5111,Тех_Движение!$D$2:$D$5111,$C5011,Тех_Движение!$B$2:$B$5111,"&lt;="&amp;Настройки!$B$6)-$F5011)))</f>
        <v/>
      </c>
      <c r="K5011" s="54">
        <f>IF(OR($B5011="",K$3&lt;$D5011+Настройки!$B$7),0,MAX(0,$E5011-MAX(0,SUMIFS(Тех_Движение!$G$2:$G$5111,Тех_Движение!$D$2:$D$5111,$C5011,Тех_Движение!$B$2:$B$5111,"&lt;="&amp;K$3)-$F5011)))</f>
        <v/>
      </c>
      <c r="L5011" s="54">
        <f>IF(OR($B5011="",L$3&lt;$D5011+Настройки!$B$7),0,MAX(0,$E5011-MAX(0,SUMIFS(Тех_Движение!$G$2:$G$5111,Тех_Движение!$D$2:$D$5111,$C5011,Тех_Движение!$B$2:$B$5111,"&lt;="&amp;L$3)-$F5011)))</f>
        <v/>
      </c>
      <c r="M5011" s="54">
        <f>IF(OR($B5011="",M$3&lt;$D5011+Настройки!$B$7),0,MAX(0,$E5011-MAX(0,SUMIFS(Тех_Движение!$G$2:$G$5111,Тех_Движение!$D$2:$D$5111,$C5011,Тех_Движение!$B$2:$B$5111,"&lt;="&amp;M$3)-$F5011)))</f>
        <v/>
      </c>
      <c r="N5011" s="54">
        <f>IF(OR($B5011="",N$3&lt;$D5011+Настройки!$B$7),0,MAX(0,$E5011-MAX(0,SUMIFS(Тех_Движение!$G$2:$G$5111,Тех_Движение!$D$2:$D$5111,$C5011,Тех_Движение!$B$2:$B$5111,"&lt;="&amp;N$3)-$F5011)))</f>
        <v/>
      </c>
      <c r="O5011" s="54">
        <f>IF(OR($B5011="",O$3&lt;$D5011+Настройки!$B$7),0,MAX(0,$E5011-MAX(0,SUMIFS(Тех_Движение!$G$2:$G$5111,Тех_Движение!$D$2:$D$5111,$C5011,Тех_Движение!$B$2:$B$5111,"&lt;="&amp;O$3)-$F5011)))</f>
        <v/>
      </c>
      <c r="P5011" s="54">
        <f>IF(OR($B5011="",P$3&lt;$D5011+Настройки!$B$7),0,MAX(0,$E5011-MAX(0,SUMIFS(Тех_Движение!$G$2:$G$5111,Тех_Движение!$D$2:$D$5111,$C5011,Тех_Движение!$B$2:$B$5111,"&lt;="&amp;P$3)-$F5011)))</f>
        <v/>
      </c>
      <c r="Q5011" s="54">
        <f>IF(OR($B5011="",Q$3&lt;$D5011+Настройки!$B$7),0,MAX(0,$E5011-MAX(0,SUMIFS(Тех_Движение!$G$2:$G$5111,Тех_Движение!$D$2:$D$5111,$C5011,Тех_Движение!$B$2:$B$5111,"&lt;="&amp;Q$3)-$F5011)))</f>
        <v/>
      </c>
      <c r="R5011" s="54">
        <f>IF($B5011="","",SUM($K5011:$Q5011))</f>
        <v/>
      </c>
      <c r="S5011" s="56">
        <f>IF($B5011="","",VLOOKUP($C5011,Настройки!$A$11:$L$17,9,FALSE))</f>
        <v/>
      </c>
      <c r="T5011" s="56">
        <f>IF($B5011="","",$R5011*$S5011)</f>
        <v/>
      </c>
    </row>
    <row r="5012">
      <c r="A5012" s="20">
        <f>Тех_Движение!$A$5009</f>
        <v/>
      </c>
      <c r="B5012" s="20">
        <f>IF(Тех_Движение!$F$5009&gt;0,Тех_Движение!$I$5009,"")</f>
        <v/>
      </c>
      <c r="C5012" s="20">
        <f>IF($B5012="","",Тех_Движение!$D$5009)</f>
        <v/>
      </c>
      <c r="D5012" s="42">
        <f>IF($B5012="","",Тех_Движение!$B$5009)</f>
        <v/>
      </c>
      <c r="E5012" s="54">
        <f>IF($B5012="","",Тех_Движение!$F$5009)</f>
        <v/>
      </c>
      <c r="F5012" s="54">
        <f>IF($B5012="","",SUMIFS($E$5:$E5011,$C$5:$C5011,$C5012))</f>
        <v/>
      </c>
      <c r="G5012" s="54">
        <f>IF($B5012="","",MAX(0,$E5012-MAX(0,SUMIFS(Тех_Движение!$G$2:$G$5111,Тех_Движение!$D$2:$D$5111,$C5012,Тех_Движение!$B$2:$B$5111,"&lt;="&amp;Настройки!$B$5-1)-$F5012)))</f>
        <v/>
      </c>
      <c r="H5012" s="54">
        <f>IF($B5012="","",IF(AND($D5012&gt;=Настройки!$B$5,$D5012&lt;=Настройки!$B$6),$E5012,0))</f>
        <v/>
      </c>
      <c r="I5012" s="54">
        <f>IF($B5012="","",$G5012+$H5012-$J5012)</f>
        <v/>
      </c>
      <c r="J5012" s="54">
        <f>IF($B5012="","",MAX(0,$E5012-MAX(0,SUMIFS(Тех_Движение!$G$2:$G$5111,Тех_Движение!$D$2:$D$5111,$C5012,Тех_Движение!$B$2:$B$5111,"&lt;="&amp;Настройки!$B$6)-$F5012)))</f>
        <v/>
      </c>
      <c r="K5012" s="54">
        <f>IF(OR($B5012="",K$3&lt;$D5012+Настройки!$B$7),0,MAX(0,$E5012-MAX(0,SUMIFS(Тех_Движение!$G$2:$G$5111,Тех_Движение!$D$2:$D$5111,$C5012,Тех_Движение!$B$2:$B$5111,"&lt;="&amp;K$3)-$F5012)))</f>
        <v/>
      </c>
      <c r="L5012" s="54">
        <f>IF(OR($B5012="",L$3&lt;$D5012+Настройки!$B$7),0,MAX(0,$E5012-MAX(0,SUMIFS(Тех_Движение!$G$2:$G$5111,Тех_Движение!$D$2:$D$5111,$C5012,Тех_Движение!$B$2:$B$5111,"&lt;="&amp;L$3)-$F5012)))</f>
        <v/>
      </c>
      <c r="M5012" s="54">
        <f>IF(OR($B5012="",M$3&lt;$D5012+Настройки!$B$7),0,MAX(0,$E5012-MAX(0,SUMIFS(Тех_Движение!$G$2:$G$5111,Тех_Движение!$D$2:$D$5111,$C5012,Тех_Движение!$B$2:$B$5111,"&lt;="&amp;M$3)-$F5012)))</f>
        <v/>
      </c>
      <c r="N5012" s="54">
        <f>IF(OR($B5012="",N$3&lt;$D5012+Настройки!$B$7),0,MAX(0,$E5012-MAX(0,SUMIFS(Тех_Движение!$G$2:$G$5111,Тех_Движение!$D$2:$D$5111,$C5012,Тех_Движение!$B$2:$B$5111,"&lt;="&amp;N$3)-$F5012)))</f>
        <v/>
      </c>
      <c r="O5012" s="54">
        <f>IF(OR($B5012="",O$3&lt;$D5012+Настройки!$B$7),0,MAX(0,$E5012-MAX(0,SUMIFS(Тех_Движение!$G$2:$G$5111,Тех_Движение!$D$2:$D$5111,$C5012,Тех_Движение!$B$2:$B$5111,"&lt;="&amp;O$3)-$F5012)))</f>
        <v/>
      </c>
      <c r="P5012" s="54">
        <f>IF(OR($B5012="",P$3&lt;$D5012+Настройки!$B$7),0,MAX(0,$E5012-MAX(0,SUMIFS(Тех_Движение!$G$2:$G$5111,Тех_Движение!$D$2:$D$5111,$C5012,Тех_Движение!$B$2:$B$5111,"&lt;="&amp;P$3)-$F5012)))</f>
        <v/>
      </c>
      <c r="Q5012" s="54">
        <f>IF(OR($B5012="",Q$3&lt;$D5012+Настройки!$B$7),0,MAX(0,$E5012-MAX(0,SUMIFS(Тех_Движение!$G$2:$G$5111,Тех_Движение!$D$2:$D$5111,$C5012,Тех_Движение!$B$2:$B$5111,"&lt;="&amp;Q$3)-$F5012)))</f>
        <v/>
      </c>
      <c r="R5012" s="54">
        <f>IF($B5012="","",SUM($K5012:$Q5012))</f>
        <v/>
      </c>
      <c r="S5012" s="56">
        <f>IF($B5012="","",VLOOKUP($C5012,Настройки!$A$11:$L$17,9,FALSE))</f>
        <v/>
      </c>
      <c r="T5012" s="56">
        <f>IF($B5012="","",$R5012*$S5012)</f>
        <v/>
      </c>
    </row>
    <row r="5013">
      <c r="A5013" s="20">
        <f>Тех_Движение!$A$5010</f>
        <v/>
      </c>
      <c r="B5013" s="20">
        <f>IF(Тех_Движение!$F$5010&gt;0,Тех_Движение!$I$5010,"")</f>
        <v/>
      </c>
      <c r="C5013" s="20">
        <f>IF($B5013="","",Тех_Движение!$D$5010)</f>
        <v/>
      </c>
      <c r="D5013" s="42">
        <f>IF($B5013="","",Тех_Движение!$B$5010)</f>
        <v/>
      </c>
      <c r="E5013" s="54">
        <f>IF($B5013="","",Тех_Движение!$F$5010)</f>
        <v/>
      </c>
      <c r="F5013" s="54">
        <f>IF($B5013="","",SUMIFS($E$5:$E5012,$C$5:$C5012,$C5013))</f>
        <v/>
      </c>
      <c r="G5013" s="54">
        <f>IF($B5013="","",MAX(0,$E5013-MAX(0,SUMIFS(Тех_Движение!$G$2:$G$5111,Тех_Движение!$D$2:$D$5111,$C5013,Тех_Движение!$B$2:$B$5111,"&lt;="&amp;Настройки!$B$5-1)-$F5013)))</f>
        <v/>
      </c>
      <c r="H5013" s="54">
        <f>IF($B5013="","",IF(AND($D5013&gt;=Настройки!$B$5,$D5013&lt;=Настройки!$B$6),$E5013,0))</f>
        <v/>
      </c>
      <c r="I5013" s="54">
        <f>IF($B5013="","",$G5013+$H5013-$J5013)</f>
        <v/>
      </c>
      <c r="J5013" s="54">
        <f>IF($B5013="","",MAX(0,$E5013-MAX(0,SUMIFS(Тех_Движение!$G$2:$G$5111,Тех_Движение!$D$2:$D$5111,$C5013,Тех_Движение!$B$2:$B$5111,"&lt;="&amp;Настройки!$B$6)-$F5013)))</f>
        <v/>
      </c>
      <c r="K5013" s="54">
        <f>IF(OR($B5013="",K$3&lt;$D5013+Настройки!$B$7),0,MAX(0,$E5013-MAX(0,SUMIFS(Тех_Движение!$G$2:$G$5111,Тех_Движение!$D$2:$D$5111,$C5013,Тех_Движение!$B$2:$B$5111,"&lt;="&amp;K$3)-$F5013)))</f>
        <v/>
      </c>
      <c r="L5013" s="54">
        <f>IF(OR($B5013="",L$3&lt;$D5013+Настройки!$B$7),0,MAX(0,$E5013-MAX(0,SUMIFS(Тех_Движение!$G$2:$G$5111,Тех_Движение!$D$2:$D$5111,$C5013,Тех_Движение!$B$2:$B$5111,"&lt;="&amp;L$3)-$F5013)))</f>
        <v/>
      </c>
      <c r="M5013" s="54">
        <f>IF(OR($B5013="",M$3&lt;$D5013+Настройки!$B$7),0,MAX(0,$E5013-MAX(0,SUMIFS(Тех_Движение!$G$2:$G$5111,Тех_Движение!$D$2:$D$5111,$C5013,Тех_Движение!$B$2:$B$5111,"&lt;="&amp;M$3)-$F5013)))</f>
        <v/>
      </c>
      <c r="N5013" s="54">
        <f>IF(OR($B5013="",N$3&lt;$D5013+Настройки!$B$7),0,MAX(0,$E5013-MAX(0,SUMIFS(Тех_Движение!$G$2:$G$5111,Тех_Движение!$D$2:$D$5111,$C5013,Тех_Движение!$B$2:$B$5111,"&lt;="&amp;N$3)-$F5013)))</f>
        <v/>
      </c>
      <c r="O5013" s="54">
        <f>IF(OR($B5013="",O$3&lt;$D5013+Настройки!$B$7),0,MAX(0,$E5013-MAX(0,SUMIFS(Тех_Движение!$G$2:$G$5111,Тех_Движение!$D$2:$D$5111,$C5013,Тех_Движение!$B$2:$B$5111,"&lt;="&amp;O$3)-$F5013)))</f>
        <v/>
      </c>
      <c r="P5013" s="54">
        <f>IF(OR($B5013="",P$3&lt;$D5013+Настройки!$B$7),0,MAX(0,$E5013-MAX(0,SUMIFS(Тех_Движение!$G$2:$G$5111,Тех_Движение!$D$2:$D$5111,$C5013,Тех_Движение!$B$2:$B$5111,"&lt;="&amp;P$3)-$F5013)))</f>
        <v/>
      </c>
      <c r="Q5013" s="54">
        <f>IF(OR($B5013="",Q$3&lt;$D5013+Настройки!$B$7),0,MAX(0,$E5013-MAX(0,SUMIFS(Тех_Движение!$G$2:$G$5111,Тех_Движение!$D$2:$D$5111,$C5013,Тех_Движение!$B$2:$B$5111,"&lt;="&amp;Q$3)-$F5013)))</f>
        <v/>
      </c>
      <c r="R5013" s="54">
        <f>IF($B5013="","",SUM($K5013:$Q5013))</f>
        <v/>
      </c>
      <c r="S5013" s="56">
        <f>IF($B5013="","",VLOOKUP($C5013,Настройки!$A$11:$L$17,9,FALSE))</f>
        <v/>
      </c>
      <c r="T5013" s="56">
        <f>IF($B5013="","",$R5013*$S5013)</f>
        <v/>
      </c>
    </row>
    <row r="5014">
      <c r="A5014" s="20">
        <f>Тех_Движение!$A$5011</f>
        <v/>
      </c>
      <c r="B5014" s="20">
        <f>IF(Тех_Движение!$F$5011&gt;0,Тех_Движение!$I$5011,"")</f>
        <v/>
      </c>
      <c r="C5014" s="20">
        <f>IF($B5014="","",Тех_Движение!$D$5011)</f>
        <v/>
      </c>
      <c r="D5014" s="42">
        <f>IF($B5014="","",Тех_Движение!$B$5011)</f>
        <v/>
      </c>
      <c r="E5014" s="54">
        <f>IF($B5014="","",Тех_Движение!$F$5011)</f>
        <v/>
      </c>
      <c r="F5014" s="54">
        <f>IF($B5014="","",SUMIFS($E$5:$E5013,$C$5:$C5013,$C5014))</f>
        <v/>
      </c>
      <c r="G5014" s="54">
        <f>IF($B5014="","",MAX(0,$E5014-MAX(0,SUMIFS(Тех_Движение!$G$2:$G$5111,Тех_Движение!$D$2:$D$5111,$C5014,Тех_Движение!$B$2:$B$5111,"&lt;="&amp;Настройки!$B$5-1)-$F5014)))</f>
        <v/>
      </c>
      <c r="H5014" s="54">
        <f>IF($B5014="","",IF(AND($D5014&gt;=Настройки!$B$5,$D5014&lt;=Настройки!$B$6),$E5014,0))</f>
        <v/>
      </c>
      <c r="I5014" s="54">
        <f>IF($B5014="","",$G5014+$H5014-$J5014)</f>
        <v/>
      </c>
      <c r="J5014" s="54">
        <f>IF($B5014="","",MAX(0,$E5014-MAX(0,SUMIFS(Тех_Движение!$G$2:$G$5111,Тех_Движение!$D$2:$D$5111,$C5014,Тех_Движение!$B$2:$B$5111,"&lt;="&amp;Настройки!$B$6)-$F5014)))</f>
        <v/>
      </c>
      <c r="K5014" s="54">
        <f>IF(OR($B5014="",K$3&lt;$D5014+Настройки!$B$7),0,MAX(0,$E5014-MAX(0,SUMIFS(Тех_Движение!$G$2:$G$5111,Тех_Движение!$D$2:$D$5111,$C5014,Тех_Движение!$B$2:$B$5111,"&lt;="&amp;K$3)-$F5014)))</f>
        <v/>
      </c>
      <c r="L5014" s="54">
        <f>IF(OR($B5014="",L$3&lt;$D5014+Настройки!$B$7),0,MAX(0,$E5014-MAX(0,SUMIFS(Тех_Движение!$G$2:$G$5111,Тех_Движение!$D$2:$D$5111,$C5014,Тех_Движение!$B$2:$B$5111,"&lt;="&amp;L$3)-$F5014)))</f>
        <v/>
      </c>
      <c r="M5014" s="54">
        <f>IF(OR($B5014="",M$3&lt;$D5014+Настройки!$B$7),0,MAX(0,$E5014-MAX(0,SUMIFS(Тех_Движение!$G$2:$G$5111,Тех_Движение!$D$2:$D$5111,$C5014,Тех_Движение!$B$2:$B$5111,"&lt;="&amp;M$3)-$F5014)))</f>
        <v/>
      </c>
      <c r="N5014" s="54">
        <f>IF(OR($B5014="",N$3&lt;$D5014+Настройки!$B$7),0,MAX(0,$E5014-MAX(0,SUMIFS(Тех_Движение!$G$2:$G$5111,Тех_Движение!$D$2:$D$5111,$C5014,Тех_Движение!$B$2:$B$5111,"&lt;="&amp;N$3)-$F5014)))</f>
        <v/>
      </c>
      <c r="O5014" s="54">
        <f>IF(OR($B5014="",O$3&lt;$D5014+Настройки!$B$7),0,MAX(0,$E5014-MAX(0,SUMIFS(Тех_Движение!$G$2:$G$5111,Тех_Движение!$D$2:$D$5111,$C5014,Тех_Движение!$B$2:$B$5111,"&lt;="&amp;O$3)-$F5014)))</f>
        <v/>
      </c>
      <c r="P5014" s="54">
        <f>IF(OR($B5014="",P$3&lt;$D5014+Настройки!$B$7),0,MAX(0,$E5014-MAX(0,SUMIFS(Тех_Движение!$G$2:$G$5111,Тех_Движение!$D$2:$D$5111,$C5014,Тех_Движение!$B$2:$B$5111,"&lt;="&amp;P$3)-$F5014)))</f>
        <v/>
      </c>
      <c r="Q5014" s="54">
        <f>IF(OR($B5014="",Q$3&lt;$D5014+Настройки!$B$7),0,MAX(0,$E5014-MAX(0,SUMIFS(Тех_Движение!$G$2:$G$5111,Тех_Движение!$D$2:$D$5111,$C5014,Тех_Движение!$B$2:$B$5111,"&lt;="&amp;Q$3)-$F5014)))</f>
        <v/>
      </c>
      <c r="R5014" s="54">
        <f>IF($B5014="","",SUM($K5014:$Q5014))</f>
        <v/>
      </c>
      <c r="S5014" s="56">
        <f>IF($B5014="","",VLOOKUP($C5014,Настройки!$A$11:$L$17,9,FALSE))</f>
        <v/>
      </c>
      <c r="T5014" s="56">
        <f>IF($B5014="","",$R5014*$S5014)</f>
        <v/>
      </c>
    </row>
    <row r="5015">
      <c r="A5015" s="20">
        <f>Тех_Движение!$A$5012</f>
        <v/>
      </c>
      <c r="B5015" s="20">
        <f>IF(Тех_Движение!$F$5012&gt;0,Тех_Движение!$I$5012,"")</f>
        <v/>
      </c>
      <c r="C5015" s="20">
        <f>IF($B5015="","",Тех_Движение!$D$5012)</f>
        <v/>
      </c>
      <c r="D5015" s="42">
        <f>IF($B5015="","",Тех_Движение!$B$5012)</f>
        <v/>
      </c>
      <c r="E5015" s="54">
        <f>IF($B5015="","",Тех_Движение!$F$5012)</f>
        <v/>
      </c>
      <c r="F5015" s="54">
        <f>IF($B5015="","",SUMIFS($E$5:$E5014,$C$5:$C5014,$C5015))</f>
        <v/>
      </c>
      <c r="G5015" s="54">
        <f>IF($B5015="","",MAX(0,$E5015-MAX(0,SUMIFS(Тех_Движение!$G$2:$G$5111,Тех_Движение!$D$2:$D$5111,$C5015,Тех_Движение!$B$2:$B$5111,"&lt;="&amp;Настройки!$B$5-1)-$F5015)))</f>
        <v/>
      </c>
      <c r="H5015" s="54">
        <f>IF($B5015="","",IF(AND($D5015&gt;=Настройки!$B$5,$D5015&lt;=Настройки!$B$6),$E5015,0))</f>
        <v/>
      </c>
      <c r="I5015" s="54">
        <f>IF($B5015="","",$G5015+$H5015-$J5015)</f>
        <v/>
      </c>
      <c r="J5015" s="54">
        <f>IF($B5015="","",MAX(0,$E5015-MAX(0,SUMIFS(Тех_Движение!$G$2:$G$5111,Тех_Движение!$D$2:$D$5111,$C5015,Тех_Движение!$B$2:$B$5111,"&lt;="&amp;Настройки!$B$6)-$F5015)))</f>
        <v/>
      </c>
      <c r="K5015" s="54">
        <f>IF(OR($B5015="",K$3&lt;$D5015+Настройки!$B$7),0,MAX(0,$E5015-MAX(0,SUMIFS(Тех_Движение!$G$2:$G$5111,Тех_Движение!$D$2:$D$5111,$C5015,Тех_Движение!$B$2:$B$5111,"&lt;="&amp;K$3)-$F5015)))</f>
        <v/>
      </c>
      <c r="L5015" s="54">
        <f>IF(OR($B5015="",L$3&lt;$D5015+Настройки!$B$7),0,MAX(0,$E5015-MAX(0,SUMIFS(Тех_Движение!$G$2:$G$5111,Тех_Движение!$D$2:$D$5111,$C5015,Тех_Движение!$B$2:$B$5111,"&lt;="&amp;L$3)-$F5015)))</f>
        <v/>
      </c>
      <c r="M5015" s="54">
        <f>IF(OR($B5015="",M$3&lt;$D5015+Настройки!$B$7),0,MAX(0,$E5015-MAX(0,SUMIFS(Тех_Движение!$G$2:$G$5111,Тех_Движение!$D$2:$D$5111,$C5015,Тех_Движение!$B$2:$B$5111,"&lt;="&amp;M$3)-$F5015)))</f>
        <v/>
      </c>
      <c r="N5015" s="54">
        <f>IF(OR($B5015="",N$3&lt;$D5015+Настройки!$B$7),0,MAX(0,$E5015-MAX(0,SUMIFS(Тех_Движение!$G$2:$G$5111,Тех_Движение!$D$2:$D$5111,$C5015,Тех_Движение!$B$2:$B$5111,"&lt;="&amp;N$3)-$F5015)))</f>
        <v/>
      </c>
      <c r="O5015" s="54">
        <f>IF(OR($B5015="",O$3&lt;$D5015+Настройки!$B$7),0,MAX(0,$E5015-MAX(0,SUMIFS(Тех_Движение!$G$2:$G$5111,Тех_Движение!$D$2:$D$5111,$C5015,Тех_Движение!$B$2:$B$5111,"&lt;="&amp;O$3)-$F5015)))</f>
        <v/>
      </c>
      <c r="P5015" s="54">
        <f>IF(OR($B5015="",P$3&lt;$D5015+Настройки!$B$7),0,MAX(0,$E5015-MAX(0,SUMIFS(Тех_Движение!$G$2:$G$5111,Тех_Движение!$D$2:$D$5111,$C5015,Тех_Движение!$B$2:$B$5111,"&lt;="&amp;P$3)-$F5015)))</f>
        <v/>
      </c>
      <c r="Q5015" s="54">
        <f>IF(OR($B5015="",Q$3&lt;$D5015+Настройки!$B$7),0,MAX(0,$E5015-MAX(0,SUMIFS(Тех_Движение!$G$2:$G$5111,Тех_Движение!$D$2:$D$5111,$C5015,Тех_Движение!$B$2:$B$5111,"&lt;="&amp;Q$3)-$F5015)))</f>
        <v/>
      </c>
      <c r="R5015" s="54">
        <f>IF($B5015="","",SUM($K5015:$Q5015))</f>
        <v/>
      </c>
      <c r="S5015" s="56">
        <f>IF($B5015="","",VLOOKUP($C5015,Настройки!$A$11:$L$17,9,FALSE))</f>
        <v/>
      </c>
      <c r="T5015" s="56">
        <f>IF($B5015="","",$R5015*$S5015)</f>
        <v/>
      </c>
    </row>
    <row r="5016">
      <c r="A5016" s="20">
        <f>Тех_Движение!$A$5013</f>
        <v/>
      </c>
      <c r="B5016" s="20">
        <f>IF(Тех_Движение!$F$5013&gt;0,Тех_Движение!$I$5013,"")</f>
        <v/>
      </c>
      <c r="C5016" s="20">
        <f>IF($B5016="","",Тех_Движение!$D$5013)</f>
        <v/>
      </c>
      <c r="D5016" s="42">
        <f>IF($B5016="","",Тех_Движение!$B$5013)</f>
        <v/>
      </c>
      <c r="E5016" s="54">
        <f>IF($B5016="","",Тех_Движение!$F$5013)</f>
        <v/>
      </c>
      <c r="F5016" s="54">
        <f>IF($B5016="","",SUMIFS($E$5:$E5015,$C$5:$C5015,$C5016))</f>
        <v/>
      </c>
      <c r="G5016" s="54">
        <f>IF($B5016="","",MAX(0,$E5016-MAX(0,SUMIFS(Тех_Движение!$G$2:$G$5111,Тех_Движение!$D$2:$D$5111,$C5016,Тех_Движение!$B$2:$B$5111,"&lt;="&amp;Настройки!$B$5-1)-$F5016)))</f>
        <v/>
      </c>
      <c r="H5016" s="54">
        <f>IF($B5016="","",IF(AND($D5016&gt;=Настройки!$B$5,$D5016&lt;=Настройки!$B$6),$E5016,0))</f>
        <v/>
      </c>
      <c r="I5016" s="54">
        <f>IF($B5016="","",$G5016+$H5016-$J5016)</f>
        <v/>
      </c>
      <c r="J5016" s="54">
        <f>IF($B5016="","",MAX(0,$E5016-MAX(0,SUMIFS(Тех_Движение!$G$2:$G$5111,Тех_Движение!$D$2:$D$5111,$C5016,Тех_Движение!$B$2:$B$5111,"&lt;="&amp;Настройки!$B$6)-$F5016)))</f>
        <v/>
      </c>
      <c r="K5016" s="54">
        <f>IF(OR($B5016="",K$3&lt;$D5016+Настройки!$B$7),0,MAX(0,$E5016-MAX(0,SUMIFS(Тех_Движение!$G$2:$G$5111,Тех_Движение!$D$2:$D$5111,$C5016,Тех_Движение!$B$2:$B$5111,"&lt;="&amp;K$3)-$F5016)))</f>
        <v/>
      </c>
      <c r="L5016" s="54">
        <f>IF(OR($B5016="",L$3&lt;$D5016+Настройки!$B$7),0,MAX(0,$E5016-MAX(0,SUMIFS(Тех_Движение!$G$2:$G$5111,Тех_Движение!$D$2:$D$5111,$C5016,Тех_Движение!$B$2:$B$5111,"&lt;="&amp;L$3)-$F5016)))</f>
        <v/>
      </c>
      <c r="M5016" s="54">
        <f>IF(OR($B5016="",M$3&lt;$D5016+Настройки!$B$7),0,MAX(0,$E5016-MAX(0,SUMIFS(Тех_Движение!$G$2:$G$5111,Тех_Движение!$D$2:$D$5111,$C5016,Тех_Движение!$B$2:$B$5111,"&lt;="&amp;M$3)-$F5016)))</f>
        <v/>
      </c>
      <c r="N5016" s="54">
        <f>IF(OR($B5016="",N$3&lt;$D5016+Настройки!$B$7),0,MAX(0,$E5016-MAX(0,SUMIFS(Тех_Движение!$G$2:$G$5111,Тех_Движение!$D$2:$D$5111,$C5016,Тех_Движение!$B$2:$B$5111,"&lt;="&amp;N$3)-$F5016)))</f>
        <v/>
      </c>
      <c r="O5016" s="54">
        <f>IF(OR($B5016="",O$3&lt;$D5016+Настройки!$B$7),0,MAX(0,$E5016-MAX(0,SUMIFS(Тех_Движение!$G$2:$G$5111,Тех_Движение!$D$2:$D$5111,$C5016,Тех_Движение!$B$2:$B$5111,"&lt;="&amp;O$3)-$F5016)))</f>
        <v/>
      </c>
      <c r="P5016" s="54">
        <f>IF(OR($B5016="",P$3&lt;$D5016+Настройки!$B$7),0,MAX(0,$E5016-MAX(0,SUMIFS(Тех_Движение!$G$2:$G$5111,Тех_Движение!$D$2:$D$5111,$C5016,Тех_Движение!$B$2:$B$5111,"&lt;="&amp;P$3)-$F5016)))</f>
        <v/>
      </c>
      <c r="Q5016" s="54">
        <f>IF(OR($B5016="",Q$3&lt;$D5016+Настройки!$B$7),0,MAX(0,$E5016-MAX(0,SUMIFS(Тех_Движение!$G$2:$G$5111,Тех_Движение!$D$2:$D$5111,$C5016,Тех_Движение!$B$2:$B$5111,"&lt;="&amp;Q$3)-$F5016)))</f>
        <v/>
      </c>
      <c r="R5016" s="54">
        <f>IF($B5016="","",SUM($K5016:$Q5016))</f>
        <v/>
      </c>
      <c r="S5016" s="56">
        <f>IF($B5016="","",VLOOKUP($C5016,Настройки!$A$11:$L$17,9,FALSE))</f>
        <v/>
      </c>
      <c r="T5016" s="56">
        <f>IF($B5016="","",$R5016*$S5016)</f>
        <v/>
      </c>
    </row>
    <row r="5017">
      <c r="A5017" s="20">
        <f>Тех_Движение!$A$5014</f>
        <v/>
      </c>
      <c r="B5017" s="20">
        <f>IF(Тех_Движение!$F$5014&gt;0,Тех_Движение!$I$5014,"")</f>
        <v/>
      </c>
      <c r="C5017" s="20">
        <f>IF($B5017="","",Тех_Движение!$D$5014)</f>
        <v/>
      </c>
      <c r="D5017" s="42">
        <f>IF($B5017="","",Тех_Движение!$B$5014)</f>
        <v/>
      </c>
      <c r="E5017" s="54">
        <f>IF($B5017="","",Тех_Движение!$F$5014)</f>
        <v/>
      </c>
      <c r="F5017" s="54">
        <f>IF($B5017="","",SUMIFS($E$5:$E5016,$C$5:$C5016,$C5017))</f>
        <v/>
      </c>
      <c r="G5017" s="54">
        <f>IF($B5017="","",MAX(0,$E5017-MAX(0,SUMIFS(Тех_Движение!$G$2:$G$5111,Тех_Движение!$D$2:$D$5111,$C5017,Тех_Движение!$B$2:$B$5111,"&lt;="&amp;Настройки!$B$5-1)-$F5017)))</f>
        <v/>
      </c>
      <c r="H5017" s="54">
        <f>IF($B5017="","",IF(AND($D5017&gt;=Настройки!$B$5,$D5017&lt;=Настройки!$B$6),$E5017,0))</f>
        <v/>
      </c>
      <c r="I5017" s="54">
        <f>IF($B5017="","",$G5017+$H5017-$J5017)</f>
        <v/>
      </c>
      <c r="J5017" s="54">
        <f>IF($B5017="","",MAX(0,$E5017-MAX(0,SUMIFS(Тех_Движение!$G$2:$G$5111,Тех_Движение!$D$2:$D$5111,$C5017,Тех_Движение!$B$2:$B$5111,"&lt;="&amp;Настройки!$B$6)-$F5017)))</f>
        <v/>
      </c>
      <c r="K5017" s="54">
        <f>IF(OR($B5017="",K$3&lt;$D5017+Настройки!$B$7),0,MAX(0,$E5017-MAX(0,SUMIFS(Тех_Движение!$G$2:$G$5111,Тех_Движение!$D$2:$D$5111,$C5017,Тех_Движение!$B$2:$B$5111,"&lt;="&amp;K$3)-$F5017)))</f>
        <v/>
      </c>
      <c r="L5017" s="54">
        <f>IF(OR($B5017="",L$3&lt;$D5017+Настройки!$B$7),0,MAX(0,$E5017-MAX(0,SUMIFS(Тех_Движение!$G$2:$G$5111,Тех_Движение!$D$2:$D$5111,$C5017,Тех_Движение!$B$2:$B$5111,"&lt;="&amp;L$3)-$F5017)))</f>
        <v/>
      </c>
      <c r="M5017" s="54">
        <f>IF(OR($B5017="",M$3&lt;$D5017+Настройки!$B$7),0,MAX(0,$E5017-MAX(0,SUMIFS(Тех_Движение!$G$2:$G$5111,Тех_Движение!$D$2:$D$5111,$C5017,Тех_Движение!$B$2:$B$5111,"&lt;="&amp;M$3)-$F5017)))</f>
        <v/>
      </c>
      <c r="N5017" s="54">
        <f>IF(OR($B5017="",N$3&lt;$D5017+Настройки!$B$7),0,MAX(0,$E5017-MAX(0,SUMIFS(Тех_Движение!$G$2:$G$5111,Тех_Движение!$D$2:$D$5111,$C5017,Тех_Движение!$B$2:$B$5111,"&lt;="&amp;N$3)-$F5017)))</f>
        <v/>
      </c>
      <c r="O5017" s="54">
        <f>IF(OR($B5017="",O$3&lt;$D5017+Настройки!$B$7),0,MAX(0,$E5017-MAX(0,SUMIFS(Тех_Движение!$G$2:$G$5111,Тех_Движение!$D$2:$D$5111,$C5017,Тех_Движение!$B$2:$B$5111,"&lt;="&amp;O$3)-$F5017)))</f>
        <v/>
      </c>
      <c r="P5017" s="54">
        <f>IF(OR($B5017="",P$3&lt;$D5017+Настройки!$B$7),0,MAX(0,$E5017-MAX(0,SUMIFS(Тех_Движение!$G$2:$G$5111,Тех_Движение!$D$2:$D$5111,$C5017,Тех_Движение!$B$2:$B$5111,"&lt;="&amp;P$3)-$F5017)))</f>
        <v/>
      </c>
      <c r="Q5017" s="54">
        <f>IF(OR($B5017="",Q$3&lt;$D5017+Настройки!$B$7),0,MAX(0,$E5017-MAX(0,SUMIFS(Тех_Движение!$G$2:$G$5111,Тех_Движение!$D$2:$D$5111,$C5017,Тех_Движение!$B$2:$B$5111,"&lt;="&amp;Q$3)-$F5017)))</f>
        <v/>
      </c>
      <c r="R5017" s="54">
        <f>IF($B5017="","",SUM($K5017:$Q5017))</f>
        <v/>
      </c>
      <c r="S5017" s="56">
        <f>IF($B5017="","",VLOOKUP($C5017,Настройки!$A$11:$L$17,9,FALSE))</f>
        <v/>
      </c>
      <c r="T5017" s="56">
        <f>IF($B5017="","",$R5017*$S5017)</f>
        <v/>
      </c>
    </row>
    <row r="5018">
      <c r="A5018" s="20">
        <f>Тех_Движение!$A$5015</f>
        <v/>
      </c>
      <c r="B5018" s="20">
        <f>IF(Тех_Движение!$F$5015&gt;0,Тех_Движение!$I$5015,"")</f>
        <v/>
      </c>
      <c r="C5018" s="20">
        <f>IF($B5018="","",Тех_Движение!$D$5015)</f>
        <v/>
      </c>
      <c r="D5018" s="42">
        <f>IF($B5018="","",Тех_Движение!$B$5015)</f>
        <v/>
      </c>
      <c r="E5018" s="54">
        <f>IF($B5018="","",Тех_Движение!$F$5015)</f>
        <v/>
      </c>
      <c r="F5018" s="54">
        <f>IF($B5018="","",SUMIFS($E$5:$E5017,$C$5:$C5017,$C5018))</f>
        <v/>
      </c>
      <c r="G5018" s="54">
        <f>IF($B5018="","",MAX(0,$E5018-MAX(0,SUMIFS(Тех_Движение!$G$2:$G$5111,Тех_Движение!$D$2:$D$5111,$C5018,Тех_Движение!$B$2:$B$5111,"&lt;="&amp;Настройки!$B$5-1)-$F5018)))</f>
        <v/>
      </c>
      <c r="H5018" s="54">
        <f>IF($B5018="","",IF(AND($D5018&gt;=Настройки!$B$5,$D5018&lt;=Настройки!$B$6),$E5018,0))</f>
        <v/>
      </c>
      <c r="I5018" s="54">
        <f>IF($B5018="","",$G5018+$H5018-$J5018)</f>
        <v/>
      </c>
      <c r="J5018" s="54">
        <f>IF($B5018="","",MAX(0,$E5018-MAX(0,SUMIFS(Тех_Движение!$G$2:$G$5111,Тех_Движение!$D$2:$D$5111,$C5018,Тех_Движение!$B$2:$B$5111,"&lt;="&amp;Настройки!$B$6)-$F5018)))</f>
        <v/>
      </c>
      <c r="K5018" s="54">
        <f>IF(OR($B5018="",K$3&lt;$D5018+Настройки!$B$7),0,MAX(0,$E5018-MAX(0,SUMIFS(Тех_Движение!$G$2:$G$5111,Тех_Движение!$D$2:$D$5111,$C5018,Тех_Движение!$B$2:$B$5111,"&lt;="&amp;K$3)-$F5018)))</f>
        <v/>
      </c>
      <c r="L5018" s="54">
        <f>IF(OR($B5018="",L$3&lt;$D5018+Настройки!$B$7),0,MAX(0,$E5018-MAX(0,SUMIFS(Тех_Движение!$G$2:$G$5111,Тех_Движение!$D$2:$D$5111,$C5018,Тех_Движение!$B$2:$B$5111,"&lt;="&amp;L$3)-$F5018)))</f>
        <v/>
      </c>
      <c r="M5018" s="54">
        <f>IF(OR($B5018="",M$3&lt;$D5018+Настройки!$B$7),0,MAX(0,$E5018-MAX(0,SUMIFS(Тех_Движение!$G$2:$G$5111,Тех_Движение!$D$2:$D$5111,$C5018,Тех_Движение!$B$2:$B$5111,"&lt;="&amp;M$3)-$F5018)))</f>
        <v/>
      </c>
      <c r="N5018" s="54">
        <f>IF(OR($B5018="",N$3&lt;$D5018+Настройки!$B$7),0,MAX(0,$E5018-MAX(0,SUMIFS(Тех_Движение!$G$2:$G$5111,Тех_Движение!$D$2:$D$5111,$C5018,Тех_Движение!$B$2:$B$5111,"&lt;="&amp;N$3)-$F5018)))</f>
        <v/>
      </c>
      <c r="O5018" s="54">
        <f>IF(OR($B5018="",O$3&lt;$D5018+Настройки!$B$7),0,MAX(0,$E5018-MAX(0,SUMIFS(Тех_Движение!$G$2:$G$5111,Тех_Движение!$D$2:$D$5111,$C5018,Тех_Движение!$B$2:$B$5111,"&lt;="&amp;O$3)-$F5018)))</f>
        <v/>
      </c>
      <c r="P5018" s="54">
        <f>IF(OR($B5018="",P$3&lt;$D5018+Настройки!$B$7),0,MAX(0,$E5018-MAX(0,SUMIFS(Тех_Движение!$G$2:$G$5111,Тех_Движение!$D$2:$D$5111,$C5018,Тех_Движение!$B$2:$B$5111,"&lt;="&amp;P$3)-$F5018)))</f>
        <v/>
      </c>
      <c r="Q5018" s="54">
        <f>IF(OR($B5018="",Q$3&lt;$D5018+Настройки!$B$7),0,MAX(0,$E5018-MAX(0,SUMIFS(Тех_Движение!$G$2:$G$5111,Тех_Движение!$D$2:$D$5111,$C5018,Тех_Движение!$B$2:$B$5111,"&lt;="&amp;Q$3)-$F5018)))</f>
        <v/>
      </c>
      <c r="R5018" s="54">
        <f>IF($B5018="","",SUM($K5018:$Q5018))</f>
        <v/>
      </c>
      <c r="S5018" s="56">
        <f>IF($B5018="","",VLOOKUP($C5018,Настройки!$A$11:$L$17,9,FALSE))</f>
        <v/>
      </c>
      <c r="T5018" s="56">
        <f>IF($B5018="","",$R5018*$S5018)</f>
        <v/>
      </c>
    </row>
    <row r="5019">
      <c r="A5019" s="20">
        <f>Тех_Движение!$A$5016</f>
        <v/>
      </c>
      <c r="B5019" s="20">
        <f>IF(Тех_Движение!$F$5016&gt;0,Тех_Движение!$I$5016,"")</f>
        <v/>
      </c>
      <c r="C5019" s="20">
        <f>IF($B5019="","",Тех_Движение!$D$5016)</f>
        <v/>
      </c>
      <c r="D5019" s="42">
        <f>IF($B5019="","",Тех_Движение!$B$5016)</f>
        <v/>
      </c>
      <c r="E5019" s="54">
        <f>IF($B5019="","",Тех_Движение!$F$5016)</f>
        <v/>
      </c>
      <c r="F5019" s="54">
        <f>IF($B5019="","",SUMIFS($E$5:$E5018,$C$5:$C5018,$C5019))</f>
        <v/>
      </c>
      <c r="G5019" s="54">
        <f>IF($B5019="","",MAX(0,$E5019-MAX(0,SUMIFS(Тех_Движение!$G$2:$G$5111,Тех_Движение!$D$2:$D$5111,$C5019,Тех_Движение!$B$2:$B$5111,"&lt;="&amp;Настройки!$B$5-1)-$F5019)))</f>
        <v/>
      </c>
      <c r="H5019" s="54">
        <f>IF($B5019="","",IF(AND($D5019&gt;=Настройки!$B$5,$D5019&lt;=Настройки!$B$6),$E5019,0))</f>
        <v/>
      </c>
      <c r="I5019" s="54">
        <f>IF($B5019="","",$G5019+$H5019-$J5019)</f>
        <v/>
      </c>
      <c r="J5019" s="54">
        <f>IF($B5019="","",MAX(0,$E5019-MAX(0,SUMIFS(Тех_Движение!$G$2:$G$5111,Тех_Движение!$D$2:$D$5111,$C5019,Тех_Движение!$B$2:$B$5111,"&lt;="&amp;Настройки!$B$6)-$F5019)))</f>
        <v/>
      </c>
      <c r="K5019" s="54">
        <f>IF(OR($B5019="",K$3&lt;$D5019+Настройки!$B$7),0,MAX(0,$E5019-MAX(0,SUMIFS(Тех_Движение!$G$2:$G$5111,Тех_Движение!$D$2:$D$5111,$C5019,Тех_Движение!$B$2:$B$5111,"&lt;="&amp;K$3)-$F5019)))</f>
        <v/>
      </c>
      <c r="L5019" s="54">
        <f>IF(OR($B5019="",L$3&lt;$D5019+Настройки!$B$7),0,MAX(0,$E5019-MAX(0,SUMIFS(Тех_Движение!$G$2:$G$5111,Тех_Движение!$D$2:$D$5111,$C5019,Тех_Движение!$B$2:$B$5111,"&lt;="&amp;L$3)-$F5019)))</f>
        <v/>
      </c>
      <c r="M5019" s="54">
        <f>IF(OR($B5019="",M$3&lt;$D5019+Настройки!$B$7),0,MAX(0,$E5019-MAX(0,SUMIFS(Тех_Движение!$G$2:$G$5111,Тех_Движение!$D$2:$D$5111,$C5019,Тех_Движение!$B$2:$B$5111,"&lt;="&amp;M$3)-$F5019)))</f>
        <v/>
      </c>
      <c r="N5019" s="54">
        <f>IF(OR($B5019="",N$3&lt;$D5019+Настройки!$B$7),0,MAX(0,$E5019-MAX(0,SUMIFS(Тех_Движение!$G$2:$G$5111,Тех_Движение!$D$2:$D$5111,$C5019,Тех_Движение!$B$2:$B$5111,"&lt;="&amp;N$3)-$F5019)))</f>
        <v/>
      </c>
      <c r="O5019" s="54">
        <f>IF(OR($B5019="",O$3&lt;$D5019+Настройки!$B$7),0,MAX(0,$E5019-MAX(0,SUMIFS(Тех_Движение!$G$2:$G$5111,Тех_Движение!$D$2:$D$5111,$C5019,Тех_Движение!$B$2:$B$5111,"&lt;="&amp;O$3)-$F5019)))</f>
        <v/>
      </c>
      <c r="P5019" s="54">
        <f>IF(OR($B5019="",P$3&lt;$D5019+Настройки!$B$7),0,MAX(0,$E5019-MAX(0,SUMIFS(Тех_Движение!$G$2:$G$5111,Тех_Движение!$D$2:$D$5111,$C5019,Тех_Движение!$B$2:$B$5111,"&lt;="&amp;P$3)-$F5019)))</f>
        <v/>
      </c>
      <c r="Q5019" s="54">
        <f>IF(OR($B5019="",Q$3&lt;$D5019+Настройки!$B$7),0,MAX(0,$E5019-MAX(0,SUMIFS(Тех_Движение!$G$2:$G$5111,Тех_Движение!$D$2:$D$5111,$C5019,Тех_Движение!$B$2:$B$5111,"&lt;="&amp;Q$3)-$F5019)))</f>
        <v/>
      </c>
      <c r="R5019" s="54">
        <f>IF($B5019="","",SUM($K5019:$Q5019))</f>
        <v/>
      </c>
      <c r="S5019" s="56">
        <f>IF($B5019="","",VLOOKUP($C5019,Настройки!$A$11:$L$17,9,FALSE))</f>
        <v/>
      </c>
      <c r="T5019" s="56">
        <f>IF($B5019="","",$R5019*$S5019)</f>
        <v/>
      </c>
    </row>
    <row r="5020">
      <c r="A5020" s="20">
        <f>Тех_Движение!$A$5017</f>
        <v/>
      </c>
      <c r="B5020" s="20">
        <f>IF(Тех_Движение!$F$5017&gt;0,Тех_Движение!$I$5017,"")</f>
        <v/>
      </c>
      <c r="C5020" s="20">
        <f>IF($B5020="","",Тех_Движение!$D$5017)</f>
        <v/>
      </c>
      <c r="D5020" s="42">
        <f>IF($B5020="","",Тех_Движение!$B$5017)</f>
        <v/>
      </c>
      <c r="E5020" s="54">
        <f>IF($B5020="","",Тех_Движение!$F$5017)</f>
        <v/>
      </c>
      <c r="F5020" s="54">
        <f>IF($B5020="","",SUMIFS($E$5:$E5019,$C$5:$C5019,$C5020))</f>
        <v/>
      </c>
      <c r="G5020" s="54">
        <f>IF($B5020="","",MAX(0,$E5020-MAX(0,SUMIFS(Тех_Движение!$G$2:$G$5111,Тех_Движение!$D$2:$D$5111,$C5020,Тех_Движение!$B$2:$B$5111,"&lt;="&amp;Настройки!$B$5-1)-$F5020)))</f>
        <v/>
      </c>
      <c r="H5020" s="54">
        <f>IF($B5020="","",IF(AND($D5020&gt;=Настройки!$B$5,$D5020&lt;=Настройки!$B$6),$E5020,0))</f>
        <v/>
      </c>
      <c r="I5020" s="54">
        <f>IF($B5020="","",$G5020+$H5020-$J5020)</f>
        <v/>
      </c>
      <c r="J5020" s="54">
        <f>IF($B5020="","",MAX(0,$E5020-MAX(0,SUMIFS(Тех_Движение!$G$2:$G$5111,Тех_Движение!$D$2:$D$5111,$C5020,Тех_Движение!$B$2:$B$5111,"&lt;="&amp;Настройки!$B$6)-$F5020)))</f>
        <v/>
      </c>
      <c r="K5020" s="54">
        <f>IF(OR($B5020="",K$3&lt;$D5020+Настройки!$B$7),0,MAX(0,$E5020-MAX(0,SUMIFS(Тех_Движение!$G$2:$G$5111,Тех_Движение!$D$2:$D$5111,$C5020,Тех_Движение!$B$2:$B$5111,"&lt;="&amp;K$3)-$F5020)))</f>
        <v/>
      </c>
      <c r="L5020" s="54">
        <f>IF(OR($B5020="",L$3&lt;$D5020+Настройки!$B$7),0,MAX(0,$E5020-MAX(0,SUMIFS(Тех_Движение!$G$2:$G$5111,Тех_Движение!$D$2:$D$5111,$C5020,Тех_Движение!$B$2:$B$5111,"&lt;="&amp;L$3)-$F5020)))</f>
        <v/>
      </c>
      <c r="M5020" s="54">
        <f>IF(OR($B5020="",M$3&lt;$D5020+Настройки!$B$7),0,MAX(0,$E5020-MAX(0,SUMIFS(Тех_Движение!$G$2:$G$5111,Тех_Движение!$D$2:$D$5111,$C5020,Тех_Движение!$B$2:$B$5111,"&lt;="&amp;M$3)-$F5020)))</f>
        <v/>
      </c>
      <c r="N5020" s="54">
        <f>IF(OR($B5020="",N$3&lt;$D5020+Настройки!$B$7),0,MAX(0,$E5020-MAX(0,SUMIFS(Тех_Движение!$G$2:$G$5111,Тех_Движение!$D$2:$D$5111,$C5020,Тех_Движение!$B$2:$B$5111,"&lt;="&amp;N$3)-$F5020)))</f>
        <v/>
      </c>
      <c r="O5020" s="54">
        <f>IF(OR($B5020="",O$3&lt;$D5020+Настройки!$B$7),0,MAX(0,$E5020-MAX(0,SUMIFS(Тех_Движение!$G$2:$G$5111,Тех_Движение!$D$2:$D$5111,$C5020,Тех_Движение!$B$2:$B$5111,"&lt;="&amp;O$3)-$F5020)))</f>
        <v/>
      </c>
      <c r="P5020" s="54">
        <f>IF(OR($B5020="",P$3&lt;$D5020+Настройки!$B$7),0,MAX(0,$E5020-MAX(0,SUMIFS(Тех_Движение!$G$2:$G$5111,Тех_Движение!$D$2:$D$5111,$C5020,Тех_Движение!$B$2:$B$5111,"&lt;="&amp;P$3)-$F5020)))</f>
        <v/>
      </c>
      <c r="Q5020" s="54">
        <f>IF(OR($B5020="",Q$3&lt;$D5020+Настройки!$B$7),0,MAX(0,$E5020-MAX(0,SUMIFS(Тех_Движение!$G$2:$G$5111,Тех_Движение!$D$2:$D$5111,$C5020,Тех_Движение!$B$2:$B$5111,"&lt;="&amp;Q$3)-$F5020)))</f>
        <v/>
      </c>
      <c r="R5020" s="54">
        <f>IF($B5020="","",SUM($K5020:$Q5020))</f>
        <v/>
      </c>
      <c r="S5020" s="56">
        <f>IF($B5020="","",VLOOKUP($C5020,Настройки!$A$11:$L$17,9,FALSE))</f>
        <v/>
      </c>
      <c r="T5020" s="56">
        <f>IF($B5020="","",$R5020*$S5020)</f>
        <v/>
      </c>
    </row>
    <row r="5021">
      <c r="A5021" s="20">
        <f>Тех_Движение!$A$5018</f>
        <v/>
      </c>
      <c r="B5021" s="20">
        <f>IF(Тех_Движение!$F$5018&gt;0,Тех_Движение!$I$5018,"")</f>
        <v/>
      </c>
      <c r="C5021" s="20">
        <f>IF($B5021="","",Тех_Движение!$D$5018)</f>
        <v/>
      </c>
      <c r="D5021" s="42">
        <f>IF($B5021="","",Тех_Движение!$B$5018)</f>
        <v/>
      </c>
      <c r="E5021" s="54">
        <f>IF($B5021="","",Тех_Движение!$F$5018)</f>
        <v/>
      </c>
      <c r="F5021" s="54">
        <f>IF($B5021="","",SUMIFS($E$5:$E5020,$C$5:$C5020,$C5021))</f>
        <v/>
      </c>
      <c r="G5021" s="54">
        <f>IF($B5021="","",MAX(0,$E5021-MAX(0,SUMIFS(Тех_Движение!$G$2:$G$5111,Тех_Движение!$D$2:$D$5111,$C5021,Тех_Движение!$B$2:$B$5111,"&lt;="&amp;Настройки!$B$5-1)-$F5021)))</f>
        <v/>
      </c>
      <c r="H5021" s="54">
        <f>IF($B5021="","",IF(AND($D5021&gt;=Настройки!$B$5,$D5021&lt;=Настройки!$B$6),$E5021,0))</f>
        <v/>
      </c>
      <c r="I5021" s="54">
        <f>IF($B5021="","",$G5021+$H5021-$J5021)</f>
        <v/>
      </c>
      <c r="J5021" s="54">
        <f>IF($B5021="","",MAX(0,$E5021-MAX(0,SUMIFS(Тех_Движение!$G$2:$G$5111,Тех_Движение!$D$2:$D$5111,$C5021,Тех_Движение!$B$2:$B$5111,"&lt;="&amp;Настройки!$B$6)-$F5021)))</f>
        <v/>
      </c>
      <c r="K5021" s="54">
        <f>IF(OR($B5021="",K$3&lt;$D5021+Настройки!$B$7),0,MAX(0,$E5021-MAX(0,SUMIFS(Тех_Движение!$G$2:$G$5111,Тех_Движение!$D$2:$D$5111,$C5021,Тех_Движение!$B$2:$B$5111,"&lt;="&amp;K$3)-$F5021)))</f>
        <v/>
      </c>
      <c r="L5021" s="54">
        <f>IF(OR($B5021="",L$3&lt;$D5021+Настройки!$B$7),0,MAX(0,$E5021-MAX(0,SUMIFS(Тех_Движение!$G$2:$G$5111,Тех_Движение!$D$2:$D$5111,$C5021,Тех_Движение!$B$2:$B$5111,"&lt;="&amp;L$3)-$F5021)))</f>
        <v/>
      </c>
      <c r="M5021" s="54">
        <f>IF(OR($B5021="",M$3&lt;$D5021+Настройки!$B$7),0,MAX(0,$E5021-MAX(0,SUMIFS(Тех_Движение!$G$2:$G$5111,Тех_Движение!$D$2:$D$5111,$C5021,Тех_Движение!$B$2:$B$5111,"&lt;="&amp;M$3)-$F5021)))</f>
        <v/>
      </c>
      <c r="N5021" s="54">
        <f>IF(OR($B5021="",N$3&lt;$D5021+Настройки!$B$7),0,MAX(0,$E5021-MAX(0,SUMIFS(Тех_Движение!$G$2:$G$5111,Тех_Движение!$D$2:$D$5111,$C5021,Тех_Движение!$B$2:$B$5111,"&lt;="&amp;N$3)-$F5021)))</f>
        <v/>
      </c>
      <c r="O5021" s="54">
        <f>IF(OR($B5021="",O$3&lt;$D5021+Настройки!$B$7),0,MAX(0,$E5021-MAX(0,SUMIFS(Тех_Движение!$G$2:$G$5111,Тех_Движение!$D$2:$D$5111,$C5021,Тех_Движение!$B$2:$B$5111,"&lt;="&amp;O$3)-$F5021)))</f>
        <v/>
      </c>
      <c r="P5021" s="54">
        <f>IF(OR($B5021="",P$3&lt;$D5021+Настройки!$B$7),0,MAX(0,$E5021-MAX(0,SUMIFS(Тех_Движение!$G$2:$G$5111,Тех_Движение!$D$2:$D$5111,$C5021,Тех_Движение!$B$2:$B$5111,"&lt;="&amp;P$3)-$F5021)))</f>
        <v/>
      </c>
      <c r="Q5021" s="54">
        <f>IF(OR($B5021="",Q$3&lt;$D5021+Настройки!$B$7),0,MAX(0,$E5021-MAX(0,SUMIFS(Тех_Движение!$G$2:$G$5111,Тех_Движение!$D$2:$D$5111,$C5021,Тех_Движение!$B$2:$B$5111,"&lt;="&amp;Q$3)-$F5021)))</f>
        <v/>
      </c>
      <c r="R5021" s="54">
        <f>IF($B5021="","",SUM($K5021:$Q5021))</f>
        <v/>
      </c>
      <c r="S5021" s="56">
        <f>IF($B5021="","",VLOOKUP($C5021,Настройки!$A$11:$L$17,9,FALSE))</f>
        <v/>
      </c>
      <c r="T5021" s="56">
        <f>IF($B5021="","",$R5021*$S5021)</f>
        <v/>
      </c>
    </row>
    <row r="5022">
      <c r="A5022" s="20">
        <f>Тех_Движение!$A$5019</f>
        <v/>
      </c>
      <c r="B5022" s="20">
        <f>IF(Тех_Движение!$F$5019&gt;0,Тех_Движение!$I$5019,"")</f>
        <v/>
      </c>
      <c r="C5022" s="20">
        <f>IF($B5022="","",Тех_Движение!$D$5019)</f>
        <v/>
      </c>
      <c r="D5022" s="42">
        <f>IF($B5022="","",Тех_Движение!$B$5019)</f>
        <v/>
      </c>
      <c r="E5022" s="54">
        <f>IF($B5022="","",Тех_Движение!$F$5019)</f>
        <v/>
      </c>
      <c r="F5022" s="54">
        <f>IF($B5022="","",SUMIFS($E$5:$E5021,$C$5:$C5021,$C5022))</f>
        <v/>
      </c>
      <c r="G5022" s="54">
        <f>IF($B5022="","",MAX(0,$E5022-MAX(0,SUMIFS(Тех_Движение!$G$2:$G$5111,Тех_Движение!$D$2:$D$5111,$C5022,Тех_Движение!$B$2:$B$5111,"&lt;="&amp;Настройки!$B$5-1)-$F5022)))</f>
        <v/>
      </c>
      <c r="H5022" s="54">
        <f>IF($B5022="","",IF(AND($D5022&gt;=Настройки!$B$5,$D5022&lt;=Настройки!$B$6),$E5022,0))</f>
        <v/>
      </c>
      <c r="I5022" s="54">
        <f>IF($B5022="","",$G5022+$H5022-$J5022)</f>
        <v/>
      </c>
      <c r="J5022" s="54">
        <f>IF($B5022="","",MAX(0,$E5022-MAX(0,SUMIFS(Тех_Движение!$G$2:$G$5111,Тех_Движение!$D$2:$D$5111,$C5022,Тех_Движение!$B$2:$B$5111,"&lt;="&amp;Настройки!$B$6)-$F5022)))</f>
        <v/>
      </c>
      <c r="K5022" s="54">
        <f>IF(OR($B5022="",K$3&lt;$D5022+Настройки!$B$7),0,MAX(0,$E5022-MAX(0,SUMIFS(Тех_Движение!$G$2:$G$5111,Тех_Движение!$D$2:$D$5111,$C5022,Тех_Движение!$B$2:$B$5111,"&lt;="&amp;K$3)-$F5022)))</f>
        <v/>
      </c>
      <c r="L5022" s="54">
        <f>IF(OR($B5022="",L$3&lt;$D5022+Настройки!$B$7),0,MAX(0,$E5022-MAX(0,SUMIFS(Тех_Движение!$G$2:$G$5111,Тех_Движение!$D$2:$D$5111,$C5022,Тех_Движение!$B$2:$B$5111,"&lt;="&amp;L$3)-$F5022)))</f>
        <v/>
      </c>
      <c r="M5022" s="54">
        <f>IF(OR($B5022="",M$3&lt;$D5022+Настройки!$B$7),0,MAX(0,$E5022-MAX(0,SUMIFS(Тех_Движение!$G$2:$G$5111,Тех_Движение!$D$2:$D$5111,$C5022,Тех_Движение!$B$2:$B$5111,"&lt;="&amp;M$3)-$F5022)))</f>
        <v/>
      </c>
      <c r="N5022" s="54">
        <f>IF(OR($B5022="",N$3&lt;$D5022+Настройки!$B$7),0,MAX(0,$E5022-MAX(0,SUMIFS(Тех_Движение!$G$2:$G$5111,Тех_Движение!$D$2:$D$5111,$C5022,Тех_Движение!$B$2:$B$5111,"&lt;="&amp;N$3)-$F5022)))</f>
        <v/>
      </c>
      <c r="O5022" s="54">
        <f>IF(OR($B5022="",O$3&lt;$D5022+Настройки!$B$7),0,MAX(0,$E5022-MAX(0,SUMIFS(Тех_Движение!$G$2:$G$5111,Тех_Движение!$D$2:$D$5111,$C5022,Тех_Движение!$B$2:$B$5111,"&lt;="&amp;O$3)-$F5022)))</f>
        <v/>
      </c>
      <c r="P5022" s="54">
        <f>IF(OR($B5022="",P$3&lt;$D5022+Настройки!$B$7),0,MAX(0,$E5022-MAX(0,SUMIFS(Тех_Движение!$G$2:$G$5111,Тех_Движение!$D$2:$D$5111,$C5022,Тех_Движение!$B$2:$B$5111,"&lt;="&amp;P$3)-$F5022)))</f>
        <v/>
      </c>
      <c r="Q5022" s="54">
        <f>IF(OR($B5022="",Q$3&lt;$D5022+Настройки!$B$7),0,MAX(0,$E5022-MAX(0,SUMIFS(Тех_Движение!$G$2:$G$5111,Тех_Движение!$D$2:$D$5111,$C5022,Тех_Движение!$B$2:$B$5111,"&lt;="&amp;Q$3)-$F5022)))</f>
        <v/>
      </c>
      <c r="R5022" s="54">
        <f>IF($B5022="","",SUM($K5022:$Q5022))</f>
        <v/>
      </c>
      <c r="S5022" s="56">
        <f>IF($B5022="","",VLOOKUP($C5022,Настройки!$A$11:$L$17,9,FALSE))</f>
        <v/>
      </c>
      <c r="T5022" s="56">
        <f>IF($B5022="","",$R5022*$S5022)</f>
        <v/>
      </c>
    </row>
    <row r="5023">
      <c r="A5023" s="20">
        <f>Тех_Движение!$A$5020</f>
        <v/>
      </c>
      <c r="B5023" s="20">
        <f>IF(Тех_Движение!$F$5020&gt;0,Тех_Движение!$I$5020,"")</f>
        <v/>
      </c>
      <c r="C5023" s="20">
        <f>IF($B5023="","",Тех_Движение!$D$5020)</f>
        <v/>
      </c>
      <c r="D5023" s="42">
        <f>IF($B5023="","",Тех_Движение!$B$5020)</f>
        <v/>
      </c>
      <c r="E5023" s="54">
        <f>IF($B5023="","",Тех_Движение!$F$5020)</f>
        <v/>
      </c>
      <c r="F5023" s="54">
        <f>IF($B5023="","",SUMIFS($E$5:$E5022,$C$5:$C5022,$C5023))</f>
        <v/>
      </c>
      <c r="G5023" s="54">
        <f>IF($B5023="","",MAX(0,$E5023-MAX(0,SUMIFS(Тех_Движение!$G$2:$G$5111,Тех_Движение!$D$2:$D$5111,$C5023,Тех_Движение!$B$2:$B$5111,"&lt;="&amp;Настройки!$B$5-1)-$F5023)))</f>
        <v/>
      </c>
      <c r="H5023" s="54">
        <f>IF($B5023="","",IF(AND($D5023&gt;=Настройки!$B$5,$D5023&lt;=Настройки!$B$6),$E5023,0))</f>
        <v/>
      </c>
      <c r="I5023" s="54">
        <f>IF($B5023="","",$G5023+$H5023-$J5023)</f>
        <v/>
      </c>
      <c r="J5023" s="54">
        <f>IF($B5023="","",MAX(0,$E5023-MAX(0,SUMIFS(Тех_Движение!$G$2:$G$5111,Тех_Движение!$D$2:$D$5111,$C5023,Тех_Движение!$B$2:$B$5111,"&lt;="&amp;Настройки!$B$6)-$F5023)))</f>
        <v/>
      </c>
      <c r="K5023" s="54">
        <f>IF(OR($B5023="",K$3&lt;$D5023+Настройки!$B$7),0,MAX(0,$E5023-MAX(0,SUMIFS(Тех_Движение!$G$2:$G$5111,Тех_Движение!$D$2:$D$5111,$C5023,Тех_Движение!$B$2:$B$5111,"&lt;="&amp;K$3)-$F5023)))</f>
        <v/>
      </c>
      <c r="L5023" s="54">
        <f>IF(OR($B5023="",L$3&lt;$D5023+Настройки!$B$7),0,MAX(0,$E5023-MAX(0,SUMIFS(Тех_Движение!$G$2:$G$5111,Тех_Движение!$D$2:$D$5111,$C5023,Тех_Движение!$B$2:$B$5111,"&lt;="&amp;L$3)-$F5023)))</f>
        <v/>
      </c>
      <c r="M5023" s="54">
        <f>IF(OR($B5023="",M$3&lt;$D5023+Настройки!$B$7),0,MAX(0,$E5023-MAX(0,SUMIFS(Тех_Движение!$G$2:$G$5111,Тех_Движение!$D$2:$D$5111,$C5023,Тех_Движение!$B$2:$B$5111,"&lt;="&amp;M$3)-$F5023)))</f>
        <v/>
      </c>
      <c r="N5023" s="54">
        <f>IF(OR($B5023="",N$3&lt;$D5023+Настройки!$B$7),0,MAX(0,$E5023-MAX(0,SUMIFS(Тех_Движение!$G$2:$G$5111,Тех_Движение!$D$2:$D$5111,$C5023,Тех_Движение!$B$2:$B$5111,"&lt;="&amp;N$3)-$F5023)))</f>
        <v/>
      </c>
      <c r="O5023" s="54">
        <f>IF(OR($B5023="",O$3&lt;$D5023+Настройки!$B$7),0,MAX(0,$E5023-MAX(0,SUMIFS(Тех_Движение!$G$2:$G$5111,Тех_Движение!$D$2:$D$5111,$C5023,Тех_Движение!$B$2:$B$5111,"&lt;="&amp;O$3)-$F5023)))</f>
        <v/>
      </c>
      <c r="P5023" s="54">
        <f>IF(OR($B5023="",P$3&lt;$D5023+Настройки!$B$7),0,MAX(0,$E5023-MAX(0,SUMIFS(Тех_Движение!$G$2:$G$5111,Тех_Движение!$D$2:$D$5111,$C5023,Тех_Движение!$B$2:$B$5111,"&lt;="&amp;P$3)-$F5023)))</f>
        <v/>
      </c>
      <c r="Q5023" s="54">
        <f>IF(OR($B5023="",Q$3&lt;$D5023+Настройки!$B$7),0,MAX(0,$E5023-MAX(0,SUMIFS(Тех_Движение!$G$2:$G$5111,Тех_Движение!$D$2:$D$5111,$C5023,Тех_Движение!$B$2:$B$5111,"&lt;="&amp;Q$3)-$F5023)))</f>
        <v/>
      </c>
      <c r="R5023" s="54">
        <f>IF($B5023="","",SUM($K5023:$Q5023))</f>
        <v/>
      </c>
      <c r="S5023" s="56">
        <f>IF($B5023="","",VLOOKUP($C5023,Настройки!$A$11:$L$17,9,FALSE))</f>
        <v/>
      </c>
      <c r="T5023" s="56">
        <f>IF($B5023="","",$R5023*$S5023)</f>
        <v/>
      </c>
    </row>
    <row r="5024">
      <c r="A5024" s="20">
        <f>Тех_Движение!$A$5021</f>
        <v/>
      </c>
      <c r="B5024" s="20">
        <f>IF(Тех_Движение!$F$5021&gt;0,Тех_Движение!$I$5021,"")</f>
        <v/>
      </c>
      <c r="C5024" s="20">
        <f>IF($B5024="","",Тех_Движение!$D$5021)</f>
        <v/>
      </c>
      <c r="D5024" s="42">
        <f>IF($B5024="","",Тех_Движение!$B$5021)</f>
        <v/>
      </c>
      <c r="E5024" s="54">
        <f>IF($B5024="","",Тех_Движение!$F$5021)</f>
        <v/>
      </c>
      <c r="F5024" s="54">
        <f>IF($B5024="","",SUMIFS($E$5:$E5023,$C$5:$C5023,$C5024))</f>
        <v/>
      </c>
      <c r="G5024" s="54">
        <f>IF($B5024="","",MAX(0,$E5024-MAX(0,SUMIFS(Тех_Движение!$G$2:$G$5111,Тех_Движение!$D$2:$D$5111,$C5024,Тех_Движение!$B$2:$B$5111,"&lt;="&amp;Настройки!$B$5-1)-$F5024)))</f>
        <v/>
      </c>
      <c r="H5024" s="54">
        <f>IF($B5024="","",IF(AND($D5024&gt;=Настройки!$B$5,$D5024&lt;=Настройки!$B$6),$E5024,0))</f>
        <v/>
      </c>
      <c r="I5024" s="54">
        <f>IF($B5024="","",$G5024+$H5024-$J5024)</f>
        <v/>
      </c>
      <c r="J5024" s="54">
        <f>IF($B5024="","",MAX(0,$E5024-MAX(0,SUMIFS(Тех_Движение!$G$2:$G$5111,Тех_Движение!$D$2:$D$5111,$C5024,Тех_Движение!$B$2:$B$5111,"&lt;="&amp;Настройки!$B$6)-$F5024)))</f>
        <v/>
      </c>
      <c r="K5024" s="54">
        <f>IF(OR($B5024="",K$3&lt;$D5024+Настройки!$B$7),0,MAX(0,$E5024-MAX(0,SUMIFS(Тех_Движение!$G$2:$G$5111,Тех_Движение!$D$2:$D$5111,$C5024,Тех_Движение!$B$2:$B$5111,"&lt;="&amp;K$3)-$F5024)))</f>
        <v/>
      </c>
      <c r="L5024" s="54">
        <f>IF(OR($B5024="",L$3&lt;$D5024+Настройки!$B$7),0,MAX(0,$E5024-MAX(0,SUMIFS(Тех_Движение!$G$2:$G$5111,Тех_Движение!$D$2:$D$5111,$C5024,Тех_Движение!$B$2:$B$5111,"&lt;="&amp;L$3)-$F5024)))</f>
        <v/>
      </c>
      <c r="M5024" s="54">
        <f>IF(OR($B5024="",M$3&lt;$D5024+Настройки!$B$7),0,MAX(0,$E5024-MAX(0,SUMIFS(Тех_Движение!$G$2:$G$5111,Тех_Движение!$D$2:$D$5111,$C5024,Тех_Движение!$B$2:$B$5111,"&lt;="&amp;M$3)-$F5024)))</f>
        <v/>
      </c>
      <c r="N5024" s="54">
        <f>IF(OR($B5024="",N$3&lt;$D5024+Настройки!$B$7),0,MAX(0,$E5024-MAX(0,SUMIFS(Тех_Движение!$G$2:$G$5111,Тех_Движение!$D$2:$D$5111,$C5024,Тех_Движение!$B$2:$B$5111,"&lt;="&amp;N$3)-$F5024)))</f>
        <v/>
      </c>
      <c r="O5024" s="54">
        <f>IF(OR($B5024="",O$3&lt;$D5024+Настройки!$B$7),0,MAX(0,$E5024-MAX(0,SUMIFS(Тех_Движение!$G$2:$G$5111,Тех_Движение!$D$2:$D$5111,$C5024,Тех_Движение!$B$2:$B$5111,"&lt;="&amp;O$3)-$F5024)))</f>
        <v/>
      </c>
      <c r="P5024" s="54">
        <f>IF(OR($B5024="",P$3&lt;$D5024+Настройки!$B$7),0,MAX(0,$E5024-MAX(0,SUMIFS(Тех_Движение!$G$2:$G$5111,Тех_Движение!$D$2:$D$5111,$C5024,Тех_Движение!$B$2:$B$5111,"&lt;="&amp;P$3)-$F5024)))</f>
        <v/>
      </c>
      <c r="Q5024" s="54">
        <f>IF(OR($B5024="",Q$3&lt;$D5024+Настройки!$B$7),0,MAX(0,$E5024-MAX(0,SUMIFS(Тех_Движение!$G$2:$G$5111,Тех_Движение!$D$2:$D$5111,$C5024,Тех_Движение!$B$2:$B$5111,"&lt;="&amp;Q$3)-$F5024)))</f>
        <v/>
      </c>
      <c r="R5024" s="54">
        <f>IF($B5024="","",SUM($K5024:$Q5024))</f>
        <v/>
      </c>
      <c r="S5024" s="56">
        <f>IF($B5024="","",VLOOKUP($C5024,Настройки!$A$11:$L$17,9,FALSE))</f>
        <v/>
      </c>
      <c r="T5024" s="56">
        <f>IF($B5024="","",$R5024*$S5024)</f>
        <v/>
      </c>
    </row>
    <row r="5025">
      <c r="A5025" s="20">
        <f>Тех_Движение!$A$5022</f>
        <v/>
      </c>
      <c r="B5025" s="20">
        <f>IF(Тех_Движение!$F$5022&gt;0,Тех_Движение!$I$5022,"")</f>
        <v/>
      </c>
      <c r="C5025" s="20">
        <f>IF($B5025="","",Тех_Движение!$D$5022)</f>
        <v/>
      </c>
      <c r="D5025" s="42">
        <f>IF($B5025="","",Тех_Движение!$B$5022)</f>
        <v/>
      </c>
      <c r="E5025" s="54">
        <f>IF($B5025="","",Тех_Движение!$F$5022)</f>
        <v/>
      </c>
      <c r="F5025" s="54">
        <f>IF($B5025="","",SUMIFS($E$5:$E5024,$C$5:$C5024,$C5025))</f>
        <v/>
      </c>
      <c r="G5025" s="54">
        <f>IF($B5025="","",MAX(0,$E5025-MAX(0,SUMIFS(Тех_Движение!$G$2:$G$5111,Тех_Движение!$D$2:$D$5111,$C5025,Тех_Движение!$B$2:$B$5111,"&lt;="&amp;Настройки!$B$5-1)-$F5025)))</f>
        <v/>
      </c>
      <c r="H5025" s="54">
        <f>IF($B5025="","",IF(AND($D5025&gt;=Настройки!$B$5,$D5025&lt;=Настройки!$B$6),$E5025,0))</f>
        <v/>
      </c>
      <c r="I5025" s="54">
        <f>IF($B5025="","",$G5025+$H5025-$J5025)</f>
        <v/>
      </c>
      <c r="J5025" s="54">
        <f>IF($B5025="","",MAX(0,$E5025-MAX(0,SUMIFS(Тех_Движение!$G$2:$G$5111,Тех_Движение!$D$2:$D$5111,$C5025,Тех_Движение!$B$2:$B$5111,"&lt;="&amp;Настройки!$B$6)-$F5025)))</f>
        <v/>
      </c>
      <c r="K5025" s="54">
        <f>IF(OR($B5025="",K$3&lt;$D5025+Настройки!$B$7),0,MAX(0,$E5025-MAX(0,SUMIFS(Тех_Движение!$G$2:$G$5111,Тех_Движение!$D$2:$D$5111,$C5025,Тех_Движение!$B$2:$B$5111,"&lt;="&amp;K$3)-$F5025)))</f>
        <v/>
      </c>
      <c r="L5025" s="54">
        <f>IF(OR($B5025="",L$3&lt;$D5025+Настройки!$B$7),0,MAX(0,$E5025-MAX(0,SUMIFS(Тех_Движение!$G$2:$G$5111,Тех_Движение!$D$2:$D$5111,$C5025,Тех_Движение!$B$2:$B$5111,"&lt;="&amp;L$3)-$F5025)))</f>
        <v/>
      </c>
      <c r="M5025" s="54">
        <f>IF(OR($B5025="",M$3&lt;$D5025+Настройки!$B$7),0,MAX(0,$E5025-MAX(0,SUMIFS(Тех_Движение!$G$2:$G$5111,Тех_Движение!$D$2:$D$5111,$C5025,Тех_Движение!$B$2:$B$5111,"&lt;="&amp;M$3)-$F5025)))</f>
        <v/>
      </c>
      <c r="N5025" s="54">
        <f>IF(OR($B5025="",N$3&lt;$D5025+Настройки!$B$7),0,MAX(0,$E5025-MAX(0,SUMIFS(Тех_Движение!$G$2:$G$5111,Тех_Движение!$D$2:$D$5111,$C5025,Тех_Движение!$B$2:$B$5111,"&lt;="&amp;N$3)-$F5025)))</f>
        <v/>
      </c>
      <c r="O5025" s="54">
        <f>IF(OR($B5025="",O$3&lt;$D5025+Настройки!$B$7),0,MAX(0,$E5025-MAX(0,SUMIFS(Тех_Движение!$G$2:$G$5111,Тех_Движение!$D$2:$D$5111,$C5025,Тех_Движение!$B$2:$B$5111,"&lt;="&amp;O$3)-$F5025)))</f>
        <v/>
      </c>
      <c r="P5025" s="54">
        <f>IF(OR($B5025="",P$3&lt;$D5025+Настройки!$B$7),0,MAX(0,$E5025-MAX(0,SUMIFS(Тех_Движение!$G$2:$G$5111,Тех_Движение!$D$2:$D$5111,$C5025,Тех_Движение!$B$2:$B$5111,"&lt;="&amp;P$3)-$F5025)))</f>
        <v/>
      </c>
      <c r="Q5025" s="54">
        <f>IF(OR($B5025="",Q$3&lt;$D5025+Настройки!$B$7),0,MAX(0,$E5025-MAX(0,SUMIFS(Тех_Движение!$G$2:$G$5111,Тех_Движение!$D$2:$D$5111,$C5025,Тех_Движение!$B$2:$B$5111,"&lt;="&amp;Q$3)-$F5025)))</f>
        <v/>
      </c>
      <c r="R5025" s="54">
        <f>IF($B5025="","",SUM($K5025:$Q5025))</f>
        <v/>
      </c>
      <c r="S5025" s="56">
        <f>IF($B5025="","",VLOOKUP($C5025,Настройки!$A$11:$L$17,9,FALSE))</f>
        <v/>
      </c>
      <c r="T5025" s="56">
        <f>IF($B5025="","",$R5025*$S5025)</f>
        <v/>
      </c>
    </row>
    <row r="5026">
      <c r="A5026" s="20">
        <f>Тех_Движение!$A$5023</f>
        <v/>
      </c>
      <c r="B5026" s="20">
        <f>IF(Тех_Движение!$F$5023&gt;0,Тех_Движение!$I$5023,"")</f>
        <v/>
      </c>
      <c r="C5026" s="20">
        <f>IF($B5026="","",Тех_Движение!$D$5023)</f>
        <v/>
      </c>
      <c r="D5026" s="42">
        <f>IF($B5026="","",Тех_Движение!$B$5023)</f>
        <v/>
      </c>
      <c r="E5026" s="54">
        <f>IF($B5026="","",Тех_Движение!$F$5023)</f>
        <v/>
      </c>
      <c r="F5026" s="54">
        <f>IF($B5026="","",SUMIFS($E$5:$E5025,$C$5:$C5025,$C5026))</f>
        <v/>
      </c>
      <c r="G5026" s="54">
        <f>IF($B5026="","",MAX(0,$E5026-MAX(0,SUMIFS(Тех_Движение!$G$2:$G$5111,Тех_Движение!$D$2:$D$5111,$C5026,Тех_Движение!$B$2:$B$5111,"&lt;="&amp;Настройки!$B$5-1)-$F5026)))</f>
        <v/>
      </c>
      <c r="H5026" s="54">
        <f>IF($B5026="","",IF(AND($D5026&gt;=Настройки!$B$5,$D5026&lt;=Настройки!$B$6),$E5026,0))</f>
        <v/>
      </c>
      <c r="I5026" s="54">
        <f>IF($B5026="","",$G5026+$H5026-$J5026)</f>
        <v/>
      </c>
      <c r="J5026" s="54">
        <f>IF($B5026="","",MAX(0,$E5026-MAX(0,SUMIFS(Тех_Движение!$G$2:$G$5111,Тех_Движение!$D$2:$D$5111,$C5026,Тех_Движение!$B$2:$B$5111,"&lt;="&amp;Настройки!$B$6)-$F5026)))</f>
        <v/>
      </c>
      <c r="K5026" s="54">
        <f>IF(OR($B5026="",K$3&lt;$D5026+Настройки!$B$7),0,MAX(0,$E5026-MAX(0,SUMIFS(Тех_Движение!$G$2:$G$5111,Тех_Движение!$D$2:$D$5111,$C5026,Тех_Движение!$B$2:$B$5111,"&lt;="&amp;K$3)-$F5026)))</f>
        <v/>
      </c>
      <c r="L5026" s="54">
        <f>IF(OR($B5026="",L$3&lt;$D5026+Настройки!$B$7),0,MAX(0,$E5026-MAX(0,SUMIFS(Тех_Движение!$G$2:$G$5111,Тех_Движение!$D$2:$D$5111,$C5026,Тех_Движение!$B$2:$B$5111,"&lt;="&amp;L$3)-$F5026)))</f>
        <v/>
      </c>
      <c r="M5026" s="54">
        <f>IF(OR($B5026="",M$3&lt;$D5026+Настройки!$B$7),0,MAX(0,$E5026-MAX(0,SUMIFS(Тех_Движение!$G$2:$G$5111,Тех_Движение!$D$2:$D$5111,$C5026,Тех_Движение!$B$2:$B$5111,"&lt;="&amp;M$3)-$F5026)))</f>
        <v/>
      </c>
      <c r="N5026" s="54">
        <f>IF(OR($B5026="",N$3&lt;$D5026+Настройки!$B$7),0,MAX(0,$E5026-MAX(0,SUMIFS(Тех_Движение!$G$2:$G$5111,Тех_Движение!$D$2:$D$5111,$C5026,Тех_Движение!$B$2:$B$5111,"&lt;="&amp;N$3)-$F5026)))</f>
        <v/>
      </c>
      <c r="O5026" s="54">
        <f>IF(OR($B5026="",O$3&lt;$D5026+Настройки!$B$7),0,MAX(0,$E5026-MAX(0,SUMIFS(Тех_Движение!$G$2:$G$5111,Тех_Движение!$D$2:$D$5111,$C5026,Тех_Движение!$B$2:$B$5111,"&lt;="&amp;O$3)-$F5026)))</f>
        <v/>
      </c>
      <c r="P5026" s="54">
        <f>IF(OR($B5026="",P$3&lt;$D5026+Настройки!$B$7),0,MAX(0,$E5026-MAX(0,SUMIFS(Тех_Движение!$G$2:$G$5111,Тех_Движение!$D$2:$D$5111,$C5026,Тех_Движение!$B$2:$B$5111,"&lt;="&amp;P$3)-$F5026)))</f>
        <v/>
      </c>
      <c r="Q5026" s="54">
        <f>IF(OR($B5026="",Q$3&lt;$D5026+Настройки!$B$7),0,MAX(0,$E5026-MAX(0,SUMIFS(Тех_Движение!$G$2:$G$5111,Тех_Движение!$D$2:$D$5111,$C5026,Тех_Движение!$B$2:$B$5111,"&lt;="&amp;Q$3)-$F5026)))</f>
        <v/>
      </c>
      <c r="R5026" s="54">
        <f>IF($B5026="","",SUM($K5026:$Q5026))</f>
        <v/>
      </c>
      <c r="S5026" s="56">
        <f>IF($B5026="","",VLOOKUP($C5026,Настройки!$A$11:$L$17,9,FALSE))</f>
        <v/>
      </c>
      <c r="T5026" s="56">
        <f>IF($B5026="","",$R5026*$S5026)</f>
        <v/>
      </c>
    </row>
    <row r="5027">
      <c r="A5027" s="20">
        <f>Тех_Движение!$A$5024</f>
        <v/>
      </c>
      <c r="B5027" s="20">
        <f>IF(Тех_Движение!$F$5024&gt;0,Тех_Движение!$I$5024,"")</f>
        <v/>
      </c>
      <c r="C5027" s="20">
        <f>IF($B5027="","",Тех_Движение!$D$5024)</f>
        <v/>
      </c>
      <c r="D5027" s="42">
        <f>IF($B5027="","",Тех_Движение!$B$5024)</f>
        <v/>
      </c>
      <c r="E5027" s="54">
        <f>IF($B5027="","",Тех_Движение!$F$5024)</f>
        <v/>
      </c>
      <c r="F5027" s="54">
        <f>IF($B5027="","",SUMIFS($E$5:$E5026,$C$5:$C5026,$C5027))</f>
        <v/>
      </c>
      <c r="G5027" s="54">
        <f>IF($B5027="","",MAX(0,$E5027-MAX(0,SUMIFS(Тех_Движение!$G$2:$G$5111,Тех_Движение!$D$2:$D$5111,$C5027,Тех_Движение!$B$2:$B$5111,"&lt;="&amp;Настройки!$B$5-1)-$F5027)))</f>
        <v/>
      </c>
      <c r="H5027" s="54">
        <f>IF($B5027="","",IF(AND($D5027&gt;=Настройки!$B$5,$D5027&lt;=Настройки!$B$6),$E5027,0))</f>
        <v/>
      </c>
      <c r="I5027" s="54">
        <f>IF($B5027="","",$G5027+$H5027-$J5027)</f>
        <v/>
      </c>
      <c r="J5027" s="54">
        <f>IF($B5027="","",MAX(0,$E5027-MAX(0,SUMIFS(Тех_Движение!$G$2:$G$5111,Тех_Движение!$D$2:$D$5111,$C5027,Тех_Движение!$B$2:$B$5111,"&lt;="&amp;Настройки!$B$6)-$F5027)))</f>
        <v/>
      </c>
      <c r="K5027" s="54">
        <f>IF(OR($B5027="",K$3&lt;$D5027+Настройки!$B$7),0,MAX(0,$E5027-MAX(0,SUMIFS(Тех_Движение!$G$2:$G$5111,Тех_Движение!$D$2:$D$5111,$C5027,Тех_Движение!$B$2:$B$5111,"&lt;="&amp;K$3)-$F5027)))</f>
        <v/>
      </c>
      <c r="L5027" s="54">
        <f>IF(OR($B5027="",L$3&lt;$D5027+Настройки!$B$7),0,MAX(0,$E5027-MAX(0,SUMIFS(Тех_Движение!$G$2:$G$5111,Тех_Движение!$D$2:$D$5111,$C5027,Тех_Движение!$B$2:$B$5111,"&lt;="&amp;L$3)-$F5027)))</f>
        <v/>
      </c>
      <c r="M5027" s="54">
        <f>IF(OR($B5027="",M$3&lt;$D5027+Настройки!$B$7),0,MAX(0,$E5027-MAX(0,SUMIFS(Тех_Движение!$G$2:$G$5111,Тех_Движение!$D$2:$D$5111,$C5027,Тех_Движение!$B$2:$B$5111,"&lt;="&amp;M$3)-$F5027)))</f>
        <v/>
      </c>
      <c r="N5027" s="54">
        <f>IF(OR($B5027="",N$3&lt;$D5027+Настройки!$B$7),0,MAX(0,$E5027-MAX(0,SUMIFS(Тех_Движение!$G$2:$G$5111,Тех_Движение!$D$2:$D$5111,$C5027,Тех_Движение!$B$2:$B$5111,"&lt;="&amp;N$3)-$F5027)))</f>
        <v/>
      </c>
      <c r="O5027" s="54">
        <f>IF(OR($B5027="",O$3&lt;$D5027+Настройки!$B$7),0,MAX(0,$E5027-MAX(0,SUMIFS(Тех_Движение!$G$2:$G$5111,Тех_Движение!$D$2:$D$5111,$C5027,Тех_Движение!$B$2:$B$5111,"&lt;="&amp;O$3)-$F5027)))</f>
        <v/>
      </c>
      <c r="P5027" s="54">
        <f>IF(OR($B5027="",P$3&lt;$D5027+Настройки!$B$7),0,MAX(0,$E5027-MAX(0,SUMIFS(Тех_Движение!$G$2:$G$5111,Тех_Движение!$D$2:$D$5111,$C5027,Тех_Движение!$B$2:$B$5111,"&lt;="&amp;P$3)-$F5027)))</f>
        <v/>
      </c>
      <c r="Q5027" s="54">
        <f>IF(OR($B5027="",Q$3&lt;$D5027+Настройки!$B$7),0,MAX(0,$E5027-MAX(0,SUMIFS(Тех_Движение!$G$2:$G$5111,Тех_Движение!$D$2:$D$5111,$C5027,Тех_Движение!$B$2:$B$5111,"&lt;="&amp;Q$3)-$F5027)))</f>
        <v/>
      </c>
      <c r="R5027" s="54">
        <f>IF($B5027="","",SUM($K5027:$Q5027))</f>
        <v/>
      </c>
      <c r="S5027" s="56">
        <f>IF($B5027="","",VLOOKUP($C5027,Настройки!$A$11:$L$17,9,FALSE))</f>
        <v/>
      </c>
      <c r="T5027" s="56">
        <f>IF($B5027="","",$R5027*$S5027)</f>
        <v/>
      </c>
    </row>
    <row r="5028">
      <c r="A5028" s="20">
        <f>Тех_Движение!$A$5025</f>
        <v/>
      </c>
      <c r="B5028" s="20">
        <f>IF(Тех_Движение!$F$5025&gt;0,Тех_Движение!$I$5025,"")</f>
        <v/>
      </c>
      <c r="C5028" s="20">
        <f>IF($B5028="","",Тех_Движение!$D$5025)</f>
        <v/>
      </c>
      <c r="D5028" s="42">
        <f>IF($B5028="","",Тех_Движение!$B$5025)</f>
        <v/>
      </c>
      <c r="E5028" s="54">
        <f>IF($B5028="","",Тех_Движение!$F$5025)</f>
        <v/>
      </c>
      <c r="F5028" s="54">
        <f>IF($B5028="","",SUMIFS($E$5:$E5027,$C$5:$C5027,$C5028))</f>
        <v/>
      </c>
      <c r="G5028" s="54">
        <f>IF($B5028="","",MAX(0,$E5028-MAX(0,SUMIFS(Тех_Движение!$G$2:$G$5111,Тех_Движение!$D$2:$D$5111,$C5028,Тех_Движение!$B$2:$B$5111,"&lt;="&amp;Настройки!$B$5-1)-$F5028)))</f>
        <v/>
      </c>
      <c r="H5028" s="54">
        <f>IF($B5028="","",IF(AND($D5028&gt;=Настройки!$B$5,$D5028&lt;=Настройки!$B$6),$E5028,0))</f>
        <v/>
      </c>
      <c r="I5028" s="54">
        <f>IF($B5028="","",$G5028+$H5028-$J5028)</f>
        <v/>
      </c>
      <c r="J5028" s="54">
        <f>IF($B5028="","",MAX(0,$E5028-MAX(0,SUMIFS(Тех_Движение!$G$2:$G$5111,Тех_Движение!$D$2:$D$5111,$C5028,Тех_Движение!$B$2:$B$5111,"&lt;="&amp;Настройки!$B$6)-$F5028)))</f>
        <v/>
      </c>
      <c r="K5028" s="54">
        <f>IF(OR($B5028="",K$3&lt;$D5028+Настройки!$B$7),0,MAX(0,$E5028-MAX(0,SUMIFS(Тех_Движение!$G$2:$G$5111,Тех_Движение!$D$2:$D$5111,$C5028,Тех_Движение!$B$2:$B$5111,"&lt;="&amp;K$3)-$F5028)))</f>
        <v/>
      </c>
      <c r="L5028" s="54">
        <f>IF(OR($B5028="",L$3&lt;$D5028+Настройки!$B$7),0,MAX(0,$E5028-MAX(0,SUMIFS(Тех_Движение!$G$2:$G$5111,Тех_Движение!$D$2:$D$5111,$C5028,Тех_Движение!$B$2:$B$5111,"&lt;="&amp;L$3)-$F5028)))</f>
        <v/>
      </c>
      <c r="M5028" s="54">
        <f>IF(OR($B5028="",M$3&lt;$D5028+Настройки!$B$7),0,MAX(0,$E5028-MAX(0,SUMIFS(Тех_Движение!$G$2:$G$5111,Тех_Движение!$D$2:$D$5111,$C5028,Тех_Движение!$B$2:$B$5111,"&lt;="&amp;M$3)-$F5028)))</f>
        <v/>
      </c>
      <c r="N5028" s="54">
        <f>IF(OR($B5028="",N$3&lt;$D5028+Настройки!$B$7),0,MAX(0,$E5028-MAX(0,SUMIFS(Тех_Движение!$G$2:$G$5111,Тех_Движение!$D$2:$D$5111,$C5028,Тех_Движение!$B$2:$B$5111,"&lt;="&amp;N$3)-$F5028)))</f>
        <v/>
      </c>
      <c r="O5028" s="54">
        <f>IF(OR($B5028="",O$3&lt;$D5028+Настройки!$B$7),0,MAX(0,$E5028-MAX(0,SUMIFS(Тех_Движение!$G$2:$G$5111,Тех_Движение!$D$2:$D$5111,$C5028,Тех_Движение!$B$2:$B$5111,"&lt;="&amp;O$3)-$F5028)))</f>
        <v/>
      </c>
      <c r="P5028" s="54">
        <f>IF(OR($B5028="",P$3&lt;$D5028+Настройки!$B$7),0,MAX(0,$E5028-MAX(0,SUMIFS(Тех_Движение!$G$2:$G$5111,Тех_Движение!$D$2:$D$5111,$C5028,Тех_Движение!$B$2:$B$5111,"&lt;="&amp;P$3)-$F5028)))</f>
        <v/>
      </c>
      <c r="Q5028" s="54">
        <f>IF(OR($B5028="",Q$3&lt;$D5028+Настройки!$B$7),0,MAX(0,$E5028-MAX(0,SUMIFS(Тех_Движение!$G$2:$G$5111,Тех_Движение!$D$2:$D$5111,$C5028,Тех_Движение!$B$2:$B$5111,"&lt;="&amp;Q$3)-$F5028)))</f>
        <v/>
      </c>
      <c r="R5028" s="54">
        <f>IF($B5028="","",SUM($K5028:$Q5028))</f>
        <v/>
      </c>
      <c r="S5028" s="56">
        <f>IF($B5028="","",VLOOKUP($C5028,Настройки!$A$11:$L$17,9,FALSE))</f>
        <v/>
      </c>
      <c r="T5028" s="56">
        <f>IF($B5028="","",$R5028*$S5028)</f>
        <v/>
      </c>
    </row>
    <row r="5029">
      <c r="A5029" s="20">
        <f>Тех_Движение!$A$5026</f>
        <v/>
      </c>
      <c r="B5029" s="20">
        <f>IF(Тех_Движение!$F$5026&gt;0,Тех_Движение!$I$5026,"")</f>
        <v/>
      </c>
      <c r="C5029" s="20">
        <f>IF($B5029="","",Тех_Движение!$D$5026)</f>
        <v/>
      </c>
      <c r="D5029" s="42">
        <f>IF($B5029="","",Тех_Движение!$B$5026)</f>
        <v/>
      </c>
      <c r="E5029" s="54">
        <f>IF($B5029="","",Тех_Движение!$F$5026)</f>
        <v/>
      </c>
      <c r="F5029" s="54">
        <f>IF($B5029="","",SUMIFS($E$5:$E5028,$C$5:$C5028,$C5029))</f>
        <v/>
      </c>
      <c r="G5029" s="54">
        <f>IF($B5029="","",MAX(0,$E5029-MAX(0,SUMIFS(Тех_Движение!$G$2:$G$5111,Тех_Движение!$D$2:$D$5111,$C5029,Тех_Движение!$B$2:$B$5111,"&lt;="&amp;Настройки!$B$5-1)-$F5029)))</f>
        <v/>
      </c>
      <c r="H5029" s="54">
        <f>IF($B5029="","",IF(AND($D5029&gt;=Настройки!$B$5,$D5029&lt;=Настройки!$B$6),$E5029,0))</f>
        <v/>
      </c>
      <c r="I5029" s="54">
        <f>IF($B5029="","",$G5029+$H5029-$J5029)</f>
        <v/>
      </c>
      <c r="J5029" s="54">
        <f>IF($B5029="","",MAX(0,$E5029-MAX(0,SUMIFS(Тех_Движение!$G$2:$G$5111,Тех_Движение!$D$2:$D$5111,$C5029,Тех_Движение!$B$2:$B$5111,"&lt;="&amp;Настройки!$B$6)-$F5029)))</f>
        <v/>
      </c>
      <c r="K5029" s="54">
        <f>IF(OR($B5029="",K$3&lt;$D5029+Настройки!$B$7),0,MAX(0,$E5029-MAX(0,SUMIFS(Тех_Движение!$G$2:$G$5111,Тех_Движение!$D$2:$D$5111,$C5029,Тех_Движение!$B$2:$B$5111,"&lt;="&amp;K$3)-$F5029)))</f>
        <v/>
      </c>
      <c r="L5029" s="54">
        <f>IF(OR($B5029="",L$3&lt;$D5029+Настройки!$B$7),0,MAX(0,$E5029-MAX(0,SUMIFS(Тех_Движение!$G$2:$G$5111,Тех_Движение!$D$2:$D$5111,$C5029,Тех_Движение!$B$2:$B$5111,"&lt;="&amp;L$3)-$F5029)))</f>
        <v/>
      </c>
      <c r="M5029" s="54">
        <f>IF(OR($B5029="",M$3&lt;$D5029+Настройки!$B$7),0,MAX(0,$E5029-MAX(0,SUMIFS(Тех_Движение!$G$2:$G$5111,Тех_Движение!$D$2:$D$5111,$C5029,Тех_Движение!$B$2:$B$5111,"&lt;="&amp;M$3)-$F5029)))</f>
        <v/>
      </c>
      <c r="N5029" s="54">
        <f>IF(OR($B5029="",N$3&lt;$D5029+Настройки!$B$7),0,MAX(0,$E5029-MAX(0,SUMIFS(Тех_Движение!$G$2:$G$5111,Тех_Движение!$D$2:$D$5111,$C5029,Тех_Движение!$B$2:$B$5111,"&lt;="&amp;N$3)-$F5029)))</f>
        <v/>
      </c>
      <c r="O5029" s="54">
        <f>IF(OR($B5029="",O$3&lt;$D5029+Настройки!$B$7),0,MAX(0,$E5029-MAX(0,SUMIFS(Тех_Движение!$G$2:$G$5111,Тех_Движение!$D$2:$D$5111,$C5029,Тех_Движение!$B$2:$B$5111,"&lt;="&amp;O$3)-$F5029)))</f>
        <v/>
      </c>
      <c r="P5029" s="54">
        <f>IF(OR($B5029="",P$3&lt;$D5029+Настройки!$B$7),0,MAX(0,$E5029-MAX(0,SUMIFS(Тех_Движение!$G$2:$G$5111,Тех_Движение!$D$2:$D$5111,$C5029,Тех_Движение!$B$2:$B$5111,"&lt;="&amp;P$3)-$F5029)))</f>
        <v/>
      </c>
      <c r="Q5029" s="54">
        <f>IF(OR($B5029="",Q$3&lt;$D5029+Настройки!$B$7),0,MAX(0,$E5029-MAX(0,SUMIFS(Тех_Движение!$G$2:$G$5111,Тех_Движение!$D$2:$D$5111,$C5029,Тех_Движение!$B$2:$B$5111,"&lt;="&amp;Q$3)-$F5029)))</f>
        <v/>
      </c>
      <c r="R5029" s="54">
        <f>IF($B5029="","",SUM($K5029:$Q5029))</f>
        <v/>
      </c>
      <c r="S5029" s="56">
        <f>IF($B5029="","",VLOOKUP($C5029,Настройки!$A$11:$L$17,9,FALSE))</f>
        <v/>
      </c>
      <c r="T5029" s="56">
        <f>IF($B5029="","",$R5029*$S5029)</f>
        <v/>
      </c>
    </row>
    <row r="5030">
      <c r="A5030" s="20">
        <f>Тех_Движение!$A$5027</f>
        <v/>
      </c>
      <c r="B5030" s="20">
        <f>IF(Тех_Движение!$F$5027&gt;0,Тех_Движение!$I$5027,"")</f>
        <v/>
      </c>
      <c r="C5030" s="20">
        <f>IF($B5030="","",Тех_Движение!$D$5027)</f>
        <v/>
      </c>
      <c r="D5030" s="42">
        <f>IF($B5030="","",Тех_Движение!$B$5027)</f>
        <v/>
      </c>
      <c r="E5030" s="54">
        <f>IF($B5030="","",Тех_Движение!$F$5027)</f>
        <v/>
      </c>
      <c r="F5030" s="54">
        <f>IF($B5030="","",SUMIFS($E$5:$E5029,$C$5:$C5029,$C5030))</f>
        <v/>
      </c>
      <c r="G5030" s="54">
        <f>IF($B5030="","",MAX(0,$E5030-MAX(0,SUMIFS(Тех_Движение!$G$2:$G$5111,Тех_Движение!$D$2:$D$5111,$C5030,Тех_Движение!$B$2:$B$5111,"&lt;="&amp;Настройки!$B$5-1)-$F5030)))</f>
        <v/>
      </c>
      <c r="H5030" s="54">
        <f>IF($B5030="","",IF(AND($D5030&gt;=Настройки!$B$5,$D5030&lt;=Настройки!$B$6),$E5030,0))</f>
        <v/>
      </c>
      <c r="I5030" s="54">
        <f>IF($B5030="","",$G5030+$H5030-$J5030)</f>
        <v/>
      </c>
      <c r="J5030" s="54">
        <f>IF($B5030="","",MAX(0,$E5030-MAX(0,SUMIFS(Тех_Движение!$G$2:$G$5111,Тех_Движение!$D$2:$D$5111,$C5030,Тех_Движение!$B$2:$B$5111,"&lt;="&amp;Настройки!$B$6)-$F5030)))</f>
        <v/>
      </c>
      <c r="K5030" s="54">
        <f>IF(OR($B5030="",K$3&lt;$D5030+Настройки!$B$7),0,MAX(0,$E5030-MAX(0,SUMIFS(Тех_Движение!$G$2:$G$5111,Тех_Движение!$D$2:$D$5111,$C5030,Тех_Движение!$B$2:$B$5111,"&lt;="&amp;K$3)-$F5030)))</f>
        <v/>
      </c>
      <c r="L5030" s="54">
        <f>IF(OR($B5030="",L$3&lt;$D5030+Настройки!$B$7),0,MAX(0,$E5030-MAX(0,SUMIFS(Тех_Движение!$G$2:$G$5111,Тех_Движение!$D$2:$D$5111,$C5030,Тех_Движение!$B$2:$B$5111,"&lt;="&amp;L$3)-$F5030)))</f>
        <v/>
      </c>
      <c r="M5030" s="54">
        <f>IF(OR($B5030="",M$3&lt;$D5030+Настройки!$B$7),0,MAX(0,$E5030-MAX(0,SUMIFS(Тех_Движение!$G$2:$G$5111,Тех_Движение!$D$2:$D$5111,$C5030,Тех_Движение!$B$2:$B$5111,"&lt;="&amp;M$3)-$F5030)))</f>
        <v/>
      </c>
      <c r="N5030" s="54">
        <f>IF(OR($B5030="",N$3&lt;$D5030+Настройки!$B$7),0,MAX(0,$E5030-MAX(0,SUMIFS(Тех_Движение!$G$2:$G$5111,Тех_Движение!$D$2:$D$5111,$C5030,Тех_Движение!$B$2:$B$5111,"&lt;="&amp;N$3)-$F5030)))</f>
        <v/>
      </c>
      <c r="O5030" s="54">
        <f>IF(OR($B5030="",O$3&lt;$D5030+Настройки!$B$7),0,MAX(0,$E5030-MAX(0,SUMIFS(Тех_Движение!$G$2:$G$5111,Тех_Движение!$D$2:$D$5111,$C5030,Тех_Движение!$B$2:$B$5111,"&lt;="&amp;O$3)-$F5030)))</f>
        <v/>
      </c>
      <c r="P5030" s="54">
        <f>IF(OR($B5030="",P$3&lt;$D5030+Настройки!$B$7),0,MAX(0,$E5030-MAX(0,SUMIFS(Тех_Движение!$G$2:$G$5111,Тех_Движение!$D$2:$D$5111,$C5030,Тех_Движение!$B$2:$B$5111,"&lt;="&amp;P$3)-$F5030)))</f>
        <v/>
      </c>
      <c r="Q5030" s="54">
        <f>IF(OR($B5030="",Q$3&lt;$D5030+Настройки!$B$7),0,MAX(0,$E5030-MAX(0,SUMIFS(Тех_Движение!$G$2:$G$5111,Тех_Движение!$D$2:$D$5111,$C5030,Тех_Движение!$B$2:$B$5111,"&lt;="&amp;Q$3)-$F5030)))</f>
        <v/>
      </c>
      <c r="R5030" s="54">
        <f>IF($B5030="","",SUM($K5030:$Q5030))</f>
        <v/>
      </c>
      <c r="S5030" s="56">
        <f>IF($B5030="","",VLOOKUP($C5030,Настройки!$A$11:$L$17,9,FALSE))</f>
        <v/>
      </c>
      <c r="T5030" s="56">
        <f>IF($B5030="","",$R5030*$S5030)</f>
        <v/>
      </c>
    </row>
    <row r="5031">
      <c r="A5031" s="20">
        <f>Тех_Движение!$A$5028</f>
        <v/>
      </c>
      <c r="B5031" s="20">
        <f>IF(Тех_Движение!$F$5028&gt;0,Тех_Движение!$I$5028,"")</f>
        <v/>
      </c>
      <c r="C5031" s="20">
        <f>IF($B5031="","",Тех_Движение!$D$5028)</f>
        <v/>
      </c>
      <c r="D5031" s="42">
        <f>IF($B5031="","",Тех_Движение!$B$5028)</f>
        <v/>
      </c>
      <c r="E5031" s="54">
        <f>IF($B5031="","",Тех_Движение!$F$5028)</f>
        <v/>
      </c>
      <c r="F5031" s="54">
        <f>IF($B5031="","",SUMIFS($E$5:$E5030,$C$5:$C5030,$C5031))</f>
        <v/>
      </c>
      <c r="G5031" s="54">
        <f>IF($B5031="","",MAX(0,$E5031-MAX(0,SUMIFS(Тех_Движение!$G$2:$G$5111,Тех_Движение!$D$2:$D$5111,$C5031,Тех_Движение!$B$2:$B$5111,"&lt;="&amp;Настройки!$B$5-1)-$F5031)))</f>
        <v/>
      </c>
      <c r="H5031" s="54">
        <f>IF($B5031="","",IF(AND($D5031&gt;=Настройки!$B$5,$D5031&lt;=Настройки!$B$6),$E5031,0))</f>
        <v/>
      </c>
      <c r="I5031" s="54">
        <f>IF($B5031="","",$G5031+$H5031-$J5031)</f>
        <v/>
      </c>
      <c r="J5031" s="54">
        <f>IF($B5031="","",MAX(0,$E5031-MAX(0,SUMIFS(Тех_Движение!$G$2:$G$5111,Тех_Движение!$D$2:$D$5111,$C5031,Тех_Движение!$B$2:$B$5111,"&lt;="&amp;Настройки!$B$6)-$F5031)))</f>
        <v/>
      </c>
      <c r="K5031" s="54">
        <f>IF(OR($B5031="",K$3&lt;$D5031+Настройки!$B$7),0,MAX(0,$E5031-MAX(0,SUMIFS(Тех_Движение!$G$2:$G$5111,Тех_Движение!$D$2:$D$5111,$C5031,Тех_Движение!$B$2:$B$5111,"&lt;="&amp;K$3)-$F5031)))</f>
        <v/>
      </c>
      <c r="L5031" s="54">
        <f>IF(OR($B5031="",L$3&lt;$D5031+Настройки!$B$7),0,MAX(0,$E5031-MAX(0,SUMIFS(Тех_Движение!$G$2:$G$5111,Тех_Движение!$D$2:$D$5111,$C5031,Тех_Движение!$B$2:$B$5111,"&lt;="&amp;L$3)-$F5031)))</f>
        <v/>
      </c>
      <c r="M5031" s="54">
        <f>IF(OR($B5031="",M$3&lt;$D5031+Настройки!$B$7),0,MAX(0,$E5031-MAX(0,SUMIFS(Тех_Движение!$G$2:$G$5111,Тех_Движение!$D$2:$D$5111,$C5031,Тех_Движение!$B$2:$B$5111,"&lt;="&amp;M$3)-$F5031)))</f>
        <v/>
      </c>
      <c r="N5031" s="54">
        <f>IF(OR($B5031="",N$3&lt;$D5031+Настройки!$B$7),0,MAX(0,$E5031-MAX(0,SUMIFS(Тех_Движение!$G$2:$G$5111,Тех_Движение!$D$2:$D$5111,$C5031,Тех_Движение!$B$2:$B$5111,"&lt;="&amp;N$3)-$F5031)))</f>
        <v/>
      </c>
      <c r="O5031" s="54">
        <f>IF(OR($B5031="",O$3&lt;$D5031+Настройки!$B$7),0,MAX(0,$E5031-MAX(0,SUMIFS(Тех_Движение!$G$2:$G$5111,Тех_Движение!$D$2:$D$5111,$C5031,Тех_Движение!$B$2:$B$5111,"&lt;="&amp;O$3)-$F5031)))</f>
        <v/>
      </c>
      <c r="P5031" s="54">
        <f>IF(OR($B5031="",P$3&lt;$D5031+Настройки!$B$7),0,MAX(0,$E5031-MAX(0,SUMIFS(Тех_Движение!$G$2:$G$5111,Тех_Движение!$D$2:$D$5111,$C5031,Тех_Движение!$B$2:$B$5111,"&lt;="&amp;P$3)-$F5031)))</f>
        <v/>
      </c>
      <c r="Q5031" s="54">
        <f>IF(OR($B5031="",Q$3&lt;$D5031+Настройки!$B$7),0,MAX(0,$E5031-MAX(0,SUMIFS(Тех_Движение!$G$2:$G$5111,Тех_Движение!$D$2:$D$5111,$C5031,Тех_Движение!$B$2:$B$5111,"&lt;="&amp;Q$3)-$F5031)))</f>
        <v/>
      </c>
      <c r="R5031" s="54">
        <f>IF($B5031="","",SUM($K5031:$Q5031))</f>
        <v/>
      </c>
      <c r="S5031" s="56">
        <f>IF($B5031="","",VLOOKUP($C5031,Настройки!$A$11:$L$17,9,FALSE))</f>
        <v/>
      </c>
      <c r="T5031" s="56">
        <f>IF($B5031="","",$R5031*$S5031)</f>
        <v/>
      </c>
    </row>
    <row r="5032">
      <c r="A5032" s="20">
        <f>Тех_Движение!$A$5029</f>
        <v/>
      </c>
      <c r="B5032" s="20">
        <f>IF(Тех_Движение!$F$5029&gt;0,Тех_Движение!$I$5029,"")</f>
        <v/>
      </c>
      <c r="C5032" s="20">
        <f>IF($B5032="","",Тех_Движение!$D$5029)</f>
        <v/>
      </c>
      <c r="D5032" s="42">
        <f>IF($B5032="","",Тех_Движение!$B$5029)</f>
        <v/>
      </c>
      <c r="E5032" s="54">
        <f>IF($B5032="","",Тех_Движение!$F$5029)</f>
        <v/>
      </c>
      <c r="F5032" s="54">
        <f>IF($B5032="","",SUMIFS($E$5:$E5031,$C$5:$C5031,$C5032))</f>
        <v/>
      </c>
      <c r="G5032" s="54">
        <f>IF($B5032="","",MAX(0,$E5032-MAX(0,SUMIFS(Тех_Движение!$G$2:$G$5111,Тех_Движение!$D$2:$D$5111,$C5032,Тех_Движение!$B$2:$B$5111,"&lt;="&amp;Настройки!$B$5-1)-$F5032)))</f>
        <v/>
      </c>
      <c r="H5032" s="54">
        <f>IF($B5032="","",IF(AND($D5032&gt;=Настройки!$B$5,$D5032&lt;=Настройки!$B$6),$E5032,0))</f>
        <v/>
      </c>
      <c r="I5032" s="54">
        <f>IF($B5032="","",$G5032+$H5032-$J5032)</f>
        <v/>
      </c>
      <c r="J5032" s="54">
        <f>IF($B5032="","",MAX(0,$E5032-MAX(0,SUMIFS(Тех_Движение!$G$2:$G$5111,Тех_Движение!$D$2:$D$5111,$C5032,Тех_Движение!$B$2:$B$5111,"&lt;="&amp;Настройки!$B$6)-$F5032)))</f>
        <v/>
      </c>
      <c r="K5032" s="54">
        <f>IF(OR($B5032="",K$3&lt;$D5032+Настройки!$B$7),0,MAX(0,$E5032-MAX(0,SUMIFS(Тех_Движение!$G$2:$G$5111,Тех_Движение!$D$2:$D$5111,$C5032,Тех_Движение!$B$2:$B$5111,"&lt;="&amp;K$3)-$F5032)))</f>
        <v/>
      </c>
      <c r="L5032" s="54">
        <f>IF(OR($B5032="",L$3&lt;$D5032+Настройки!$B$7),0,MAX(0,$E5032-MAX(0,SUMIFS(Тех_Движение!$G$2:$G$5111,Тех_Движение!$D$2:$D$5111,$C5032,Тех_Движение!$B$2:$B$5111,"&lt;="&amp;L$3)-$F5032)))</f>
        <v/>
      </c>
      <c r="M5032" s="54">
        <f>IF(OR($B5032="",M$3&lt;$D5032+Настройки!$B$7),0,MAX(0,$E5032-MAX(0,SUMIFS(Тех_Движение!$G$2:$G$5111,Тех_Движение!$D$2:$D$5111,$C5032,Тех_Движение!$B$2:$B$5111,"&lt;="&amp;M$3)-$F5032)))</f>
        <v/>
      </c>
      <c r="N5032" s="54">
        <f>IF(OR($B5032="",N$3&lt;$D5032+Настройки!$B$7),0,MAX(0,$E5032-MAX(0,SUMIFS(Тех_Движение!$G$2:$G$5111,Тех_Движение!$D$2:$D$5111,$C5032,Тех_Движение!$B$2:$B$5111,"&lt;="&amp;N$3)-$F5032)))</f>
        <v/>
      </c>
      <c r="O5032" s="54">
        <f>IF(OR($B5032="",O$3&lt;$D5032+Настройки!$B$7),0,MAX(0,$E5032-MAX(0,SUMIFS(Тех_Движение!$G$2:$G$5111,Тех_Движение!$D$2:$D$5111,$C5032,Тех_Движение!$B$2:$B$5111,"&lt;="&amp;O$3)-$F5032)))</f>
        <v/>
      </c>
      <c r="P5032" s="54">
        <f>IF(OR($B5032="",P$3&lt;$D5032+Настройки!$B$7),0,MAX(0,$E5032-MAX(0,SUMIFS(Тех_Движение!$G$2:$G$5111,Тех_Движение!$D$2:$D$5111,$C5032,Тех_Движение!$B$2:$B$5111,"&lt;="&amp;P$3)-$F5032)))</f>
        <v/>
      </c>
      <c r="Q5032" s="54">
        <f>IF(OR($B5032="",Q$3&lt;$D5032+Настройки!$B$7),0,MAX(0,$E5032-MAX(0,SUMIFS(Тех_Движение!$G$2:$G$5111,Тех_Движение!$D$2:$D$5111,$C5032,Тех_Движение!$B$2:$B$5111,"&lt;="&amp;Q$3)-$F5032)))</f>
        <v/>
      </c>
      <c r="R5032" s="54">
        <f>IF($B5032="","",SUM($K5032:$Q5032))</f>
        <v/>
      </c>
      <c r="S5032" s="56">
        <f>IF($B5032="","",VLOOKUP($C5032,Настройки!$A$11:$L$17,9,FALSE))</f>
        <v/>
      </c>
      <c r="T5032" s="56">
        <f>IF($B5032="","",$R5032*$S5032)</f>
        <v/>
      </c>
    </row>
    <row r="5033">
      <c r="A5033" s="20">
        <f>Тех_Движение!$A$5030</f>
        <v/>
      </c>
      <c r="B5033" s="20">
        <f>IF(Тех_Движение!$F$5030&gt;0,Тех_Движение!$I$5030,"")</f>
        <v/>
      </c>
      <c r="C5033" s="20">
        <f>IF($B5033="","",Тех_Движение!$D$5030)</f>
        <v/>
      </c>
      <c r="D5033" s="42">
        <f>IF($B5033="","",Тех_Движение!$B$5030)</f>
        <v/>
      </c>
      <c r="E5033" s="54">
        <f>IF($B5033="","",Тех_Движение!$F$5030)</f>
        <v/>
      </c>
      <c r="F5033" s="54">
        <f>IF($B5033="","",SUMIFS($E$5:$E5032,$C$5:$C5032,$C5033))</f>
        <v/>
      </c>
      <c r="G5033" s="54">
        <f>IF($B5033="","",MAX(0,$E5033-MAX(0,SUMIFS(Тех_Движение!$G$2:$G$5111,Тех_Движение!$D$2:$D$5111,$C5033,Тех_Движение!$B$2:$B$5111,"&lt;="&amp;Настройки!$B$5-1)-$F5033)))</f>
        <v/>
      </c>
      <c r="H5033" s="54">
        <f>IF($B5033="","",IF(AND($D5033&gt;=Настройки!$B$5,$D5033&lt;=Настройки!$B$6),$E5033,0))</f>
        <v/>
      </c>
      <c r="I5033" s="54">
        <f>IF($B5033="","",$G5033+$H5033-$J5033)</f>
        <v/>
      </c>
      <c r="J5033" s="54">
        <f>IF($B5033="","",MAX(0,$E5033-MAX(0,SUMIFS(Тех_Движение!$G$2:$G$5111,Тех_Движение!$D$2:$D$5111,$C5033,Тех_Движение!$B$2:$B$5111,"&lt;="&amp;Настройки!$B$6)-$F5033)))</f>
        <v/>
      </c>
      <c r="K5033" s="54">
        <f>IF(OR($B5033="",K$3&lt;$D5033+Настройки!$B$7),0,MAX(0,$E5033-MAX(0,SUMIFS(Тех_Движение!$G$2:$G$5111,Тех_Движение!$D$2:$D$5111,$C5033,Тех_Движение!$B$2:$B$5111,"&lt;="&amp;K$3)-$F5033)))</f>
        <v/>
      </c>
      <c r="L5033" s="54">
        <f>IF(OR($B5033="",L$3&lt;$D5033+Настройки!$B$7),0,MAX(0,$E5033-MAX(0,SUMIFS(Тех_Движение!$G$2:$G$5111,Тех_Движение!$D$2:$D$5111,$C5033,Тех_Движение!$B$2:$B$5111,"&lt;="&amp;L$3)-$F5033)))</f>
        <v/>
      </c>
      <c r="M5033" s="54">
        <f>IF(OR($B5033="",M$3&lt;$D5033+Настройки!$B$7),0,MAX(0,$E5033-MAX(0,SUMIFS(Тех_Движение!$G$2:$G$5111,Тех_Движение!$D$2:$D$5111,$C5033,Тех_Движение!$B$2:$B$5111,"&lt;="&amp;M$3)-$F5033)))</f>
        <v/>
      </c>
      <c r="N5033" s="54">
        <f>IF(OR($B5033="",N$3&lt;$D5033+Настройки!$B$7),0,MAX(0,$E5033-MAX(0,SUMIFS(Тех_Движение!$G$2:$G$5111,Тех_Движение!$D$2:$D$5111,$C5033,Тех_Движение!$B$2:$B$5111,"&lt;="&amp;N$3)-$F5033)))</f>
        <v/>
      </c>
      <c r="O5033" s="54">
        <f>IF(OR($B5033="",O$3&lt;$D5033+Настройки!$B$7),0,MAX(0,$E5033-MAX(0,SUMIFS(Тех_Движение!$G$2:$G$5111,Тех_Движение!$D$2:$D$5111,$C5033,Тех_Движение!$B$2:$B$5111,"&lt;="&amp;O$3)-$F5033)))</f>
        <v/>
      </c>
      <c r="P5033" s="54">
        <f>IF(OR($B5033="",P$3&lt;$D5033+Настройки!$B$7),0,MAX(0,$E5033-MAX(0,SUMIFS(Тех_Движение!$G$2:$G$5111,Тех_Движение!$D$2:$D$5111,$C5033,Тех_Движение!$B$2:$B$5111,"&lt;="&amp;P$3)-$F5033)))</f>
        <v/>
      </c>
      <c r="Q5033" s="54">
        <f>IF(OR($B5033="",Q$3&lt;$D5033+Настройки!$B$7),0,MAX(0,$E5033-MAX(0,SUMIFS(Тех_Движение!$G$2:$G$5111,Тех_Движение!$D$2:$D$5111,$C5033,Тех_Движение!$B$2:$B$5111,"&lt;="&amp;Q$3)-$F5033)))</f>
        <v/>
      </c>
      <c r="R5033" s="54">
        <f>IF($B5033="","",SUM($K5033:$Q5033))</f>
        <v/>
      </c>
      <c r="S5033" s="56">
        <f>IF($B5033="","",VLOOKUP($C5033,Настройки!$A$11:$L$17,9,FALSE))</f>
        <v/>
      </c>
      <c r="T5033" s="56">
        <f>IF($B5033="","",$R5033*$S5033)</f>
        <v/>
      </c>
    </row>
    <row r="5034">
      <c r="A5034" s="20">
        <f>Тех_Движение!$A$5031</f>
        <v/>
      </c>
      <c r="B5034" s="20">
        <f>IF(Тех_Движение!$F$5031&gt;0,Тех_Движение!$I$5031,"")</f>
        <v/>
      </c>
      <c r="C5034" s="20">
        <f>IF($B5034="","",Тех_Движение!$D$5031)</f>
        <v/>
      </c>
      <c r="D5034" s="42">
        <f>IF($B5034="","",Тех_Движение!$B$5031)</f>
        <v/>
      </c>
      <c r="E5034" s="54">
        <f>IF($B5034="","",Тех_Движение!$F$5031)</f>
        <v/>
      </c>
      <c r="F5034" s="54">
        <f>IF($B5034="","",SUMIFS($E$5:$E5033,$C$5:$C5033,$C5034))</f>
        <v/>
      </c>
      <c r="G5034" s="54">
        <f>IF($B5034="","",MAX(0,$E5034-MAX(0,SUMIFS(Тех_Движение!$G$2:$G$5111,Тех_Движение!$D$2:$D$5111,$C5034,Тех_Движение!$B$2:$B$5111,"&lt;="&amp;Настройки!$B$5-1)-$F5034)))</f>
        <v/>
      </c>
      <c r="H5034" s="54">
        <f>IF($B5034="","",IF(AND($D5034&gt;=Настройки!$B$5,$D5034&lt;=Настройки!$B$6),$E5034,0))</f>
        <v/>
      </c>
      <c r="I5034" s="54">
        <f>IF($B5034="","",$G5034+$H5034-$J5034)</f>
        <v/>
      </c>
      <c r="J5034" s="54">
        <f>IF($B5034="","",MAX(0,$E5034-MAX(0,SUMIFS(Тех_Движение!$G$2:$G$5111,Тех_Движение!$D$2:$D$5111,$C5034,Тех_Движение!$B$2:$B$5111,"&lt;="&amp;Настройки!$B$6)-$F5034)))</f>
        <v/>
      </c>
      <c r="K5034" s="54">
        <f>IF(OR($B5034="",K$3&lt;$D5034+Настройки!$B$7),0,MAX(0,$E5034-MAX(0,SUMIFS(Тех_Движение!$G$2:$G$5111,Тех_Движение!$D$2:$D$5111,$C5034,Тех_Движение!$B$2:$B$5111,"&lt;="&amp;K$3)-$F5034)))</f>
        <v/>
      </c>
      <c r="L5034" s="54">
        <f>IF(OR($B5034="",L$3&lt;$D5034+Настройки!$B$7),0,MAX(0,$E5034-MAX(0,SUMIFS(Тех_Движение!$G$2:$G$5111,Тех_Движение!$D$2:$D$5111,$C5034,Тех_Движение!$B$2:$B$5111,"&lt;="&amp;L$3)-$F5034)))</f>
        <v/>
      </c>
      <c r="M5034" s="54">
        <f>IF(OR($B5034="",M$3&lt;$D5034+Настройки!$B$7),0,MAX(0,$E5034-MAX(0,SUMIFS(Тех_Движение!$G$2:$G$5111,Тех_Движение!$D$2:$D$5111,$C5034,Тех_Движение!$B$2:$B$5111,"&lt;="&amp;M$3)-$F5034)))</f>
        <v/>
      </c>
      <c r="N5034" s="54">
        <f>IF(OR($B5034="",N$3&lt;$D5034+Настройки!$B$7),0,MAX(0,$E5034-MAX(0,SUMIFS(Тех_Движение!$G$2:$G$5111,Тех_Движение!$D$2:$D$5111,$C5034,Тех_Движение!$B$2:$B$5111,"&lt;="&amp;N$3)-$F5034)))</f>
        <v/>
      </c>
      <c r="O5034" s="54">
        <f>IF(OR($B5034="",O$3&lt;$D5034+Настройки!$B$7),0,MAX(0,$E5034-MAX(0,SUMIFS(Тех_Движение!$G$2:$G$5111,Тех_Движение!$D$2:$D$5111,$C5034,Тех_Движение!$B$2:$B$5111,"&lt;="&amp;O$3)-$F5034)))</f>
        <v/>
      </c>
      <c r="P5034" s="54">
        <f>IF(OR($B5034="",P$3&lt;$D5034+Настройки!$B$7),0,MAX(0,$E5034-MAX(0,SUMIFS(Тех_Движение!$G$2:$G$5111,Тех_Движение!$D$2:$D$5111,$C5034,Тех_Движение!$B$2:$B$5111,"&lt;="&amp;P$3)-$F5034)))</f>
        <v/>
      </c>
      <c r="Q5034" s="54">
        <f>IF(OR($B5034="",Q$3&lt;$D5034+Настройки!$B$7),0,MAX(0,$E5034-MAX(0,SUMIFS(Тех_Движение!$G$2:$G$5111,Тех_Движение!$D$2:$D$5111,$C5034,Тех_Движение!$B$2:$B$5111,"&lt;="&amp;Q$3)-$F5034)))</f>
        <v/>
      </c>
      <c r="R5034" s="54">
        <f>IF($B5034="","",SUM($K5034:$Q5034))</f>
        <v/>
      </c>
      <c r="S5034" s="56">
        <f>IF($B5034="","",VLOOKUP($C5034,Настройки!$A$11:$L$17,9,FALSE))</f>
        <v/>
      </c>
      <c r="T5034" s="56">
        <f>IF($B5034="","",$R5034*$S5034)</f>
        <v/>
      </c>
    </row>
    <row r="5035">
      <c r="A5035" s="20">
        <f>Тех_Движение!$A$5032</f>
        <v/>
      </c>
      <c r="B5035" s="20">
        <f>IF(Тех_Движение!$F$5032&gt;0,Тех_Движение!$I$5032,"")</f>
        <v/>
      </c>
      <c r="C5035" s="20">
        <f>IF($B5035="","",Тех_Движение!$D$5032)</f>
        <v/>
      </c>
      <c r="D5035" s="42">
        <f>IF($B5035="","",Тех_Движение!$B$5032)</f>
        <v/>
      </c>
      <c r="E5035" s="54">
        <f>IF($B5035="","",Тех_Движение!$F$5032)</f>
        <v/>
      </c>
      <c r="F5035" s="54">
        <f>IF($B5035="","",SUMIFS($E$5:$E5034,$C$5:$C5034,$C5035))</f>
        <v/>
      </c>
      <c r="G5035" s="54">
        <f>IF($B5035="","",MAX(0,$E5035-MAX(0,SUMIFS(Тех_Движение!$G$2:$G$5111,Тех_Движение!$D$2:$D$5111,$C5035,Тех_Движение!$B$2:$B$5111,"&lt;="&amp;Настройки!$B$5-1)-$F5035)))</f>
        <v/>
      </c>
      <c r="H5035" s="54">
        <f>IF($B5035="","",IF(AND($D5035&gt;=Настройки!$B$5,$D5035&lt;=Настройки!$B$6),$E5035,0))</f>
        <v/>
      </c>
      <c r="I5035" s="54">
        <f>IF($B5035="","",$G5035+$H5035-$J5035)</f>
        <v/>
      </c>
      <c r="J5035" s="54">
        <f>IF($B5035="","",MAX(0,$E5035-MAX(0,SUMIFS(Тех_Движение!$G$2:$G$5111,Тех_Движение!$D$2:$D$5111,$C5035,Тех_Движение!$B$2:$B$5111,"&lt;="&amp;Настройки!$B$6)-$F5035)))</f>
        <v/>
      </c>
      <c r="K5035" s="54">
        <f>IF(OR($B5035="",K$3&lt;$D5035+Настройки!$B$7),0,MAX(0,$E5035-MAX(0,SUMIFS(Тех_Движение!$G$2:$G$5111,Тех_Движение!$D$2:$D$5111,$C5035,Тех_Движение!$B$2:$B$5111,"&lt;="&amp;K$3)-$F5035)))</f>
        <v/>
      </c>
      <c r="L5035" s="54">
        <f>IF(OR($B5035="",L$3&lt;$D5035+Настройки!$B$7),0,MAX(0,$E5035-MAX(0,SUMIFS(Тех_Движение!$G$2:$G$5111,Тех_Движение!$D$2:$D$5111,$C5035,Тех_Движение!$B$2:$B$5111,"&lt;="&amp;L$3)-$F5035)))</f>
        <v/>
      </c>
      <c r="M5035" s="54">
        <f>IF(OR($B5035="",M$3&lt;$D5035+Настройки!$B$7),0,MAX(0,$E5035-MAX(0,SUMIFS(Тех_Движение!$G$2:$G$5111,Тех_Движение!$D$2:$D$5111,$C5035,Тех_Движение!$B$2:$B$5111,"&lt;="&amp;M$3)-$F5035)))</f>
        <v/>
      </c>
      <c r="N5035" s="54">
        <f>IF(OR($B5035="",N$3&lt;$D5035+Настройки!$B$7),0,MAX(0,$E5035-MAX(0,SUMIFS(Тех_Движение!$G$2:$G$5111,Тех_Движение!$D$2:$D$5111,$C5035,Тех_Движение!$B$2:$B$5111,"&lt;="&amp;N$3)-$F5035)))</f>
        <v/>
      </c>
      <c r="O5035" s="54">
        <f>IF(OR($B5035="",O$3&lt;$D5035+Настройки!$B$7),0,MAX(0,$E5035-MAX(0,SUMIFS(Тех_Движение!$G$2:$G$5111,Тех_Движение!$D$2:$D$5111,$C5035,Тех_Движение!$B$2:$B$5111,"&lt;="&amp;O$3)-$F5035)))</f>
        <v/>
      </c>
      <c r="P5035" s="54">
        <f>IF(OR($B5035="",P$3&lt;$D5035+Настройки!$B$7),0,MAX(0,$E5035-MAX(0,SUMIFS(Тех_Движение!$G$2:$G$5111,Тех_Движение!$D$2:$D$5111,$C5035,Тех_Движение!$B$2:$B$5111,"&lt;="&amp;P$3)-$F5035)))</f>
        <v/>
      </c>
      <c r="Q5035" s="54">
        <f>IF(OR($B5035="",Q$3&lt;$D5035+Настройки!$B$7),0,MAX(0,$E5035-MAX(0,SUMIFS(Тех_Движение!$G$2:$G$5111,Тех_Движение!$D$2:$D$5111,$C5035,Тех_Движение!$B$2:$B$5111,"&lt;="&amp;Q$3)-$F5035)))</f>
        <v/>
      </c>
      <c r="R5035" s="54">
        <f>IF($B5035="","",SUM($K5035:$Q5035))</f>
        <v/>
      </c>
      <c r="S5035" s="56">
        <f>IF($B5035="","",VLOOKUP($C5035,Настройки!$A$11:$L$17,9,FALSE))</f>
        <v/>
      </c>
      <c r="T5035" s="56">
        <f>IF($B5035="","",$R5035*$S5035)</f>
        <v/>
      </c>
    </row>
    <row r="5036">
      <c r="A5036" s="20">
        <f>Тех_Движение!$A$5033</f>
        <v/>
      </c>
      <c r="B5036" s="20">
        <f>IF(Тех_Движение!$F$5033&gt;0,Тех_Движение!$I$5033,"")</f>
        <v/>
      </c>
      <c r="C5036" s="20">
        <f>IF($B5036="","",Тех_Движение!$D$5033)</f>
        <v/>
      </c>
      <c r="D5036" s="42">
        <f>IF($B5036="","",Тех_Движение!$B$5033)</f>
        <v/>
      </c>
      <c r="E5036" s="54">
        <f>IF($B5036="","",Тех_Движение!$F$5033)</f>
        <v/>
      </c>
      <c r="F5036" s="54">
        <f>IF($B5036="","",SUMIFS($E$5:$E5035,$C$5:$C5035,$C5036))</f>
        <v/>
      </c>
      <c r="G5036" s="54">
        <f>IF($B5036="","",MAX(0,$E5036-MAX(0,SUMIFS(Тех_Движение!$G$2:$G$5111,Тех_Движение!$D$2:$D$5111,$C5036,Тех_Движение!$B$2:$B$5111,"&lt;="&amp;Настройки!$B$5-1)-$F5036)))</f>
        <v/>
      </c>
      <c r="H5036" s="54">
        <f>IF($B5036="","",IF(AND($D5036&gt;=Настройки!$B$5,$D5036&lt;=Настройки!$B$6),$E5036,0))</f>
        <v/>
      </c>
      <c r="I5036" s="54">
        <f>IF($B5036="","",$G5036+$H5036-$J5036)</f>
        <v/>
      </c>
      <c r="J5036" s="54">
        <f>IF($B5036="","",MAX(0,$E5036-MAX(0,SUMIFS(Тех_Движение!$G$2:$G$5111,Тех_Движение!$D$2:$D$5111,$C5036,Тех_Движение!$B$2:$B$5111,"&lt;="&amp;Настройки!$B$6)-$F5036)))</f>
        <v/>
      </c>
      <c r="K5036" s="54">
        <f>IF(OR($B5036="",K$3&lt;$D5036+Настройки!$B$7),0,MAX(0,$E5036-MAX(0,SUMIFS(Тех_Движение!$G$2:$G$5111,Тех_Движение!$D$2:$D$5111,$C5036,Тех_Движение!$B$2:$B$5111,"&lt;="&amp;K$3)-$F5036)))</f>
        <v/>
      </c>
      <c r="L5036" s="54">
        <f>IF(OR($B5036="",L$3&lt;$D5036+Настройки!$B$7),0,MAX(0,$E5036-MAX(0,SUMIFS(Тех_Движение!$G$2:$G$5111,Тех_Движение!$D$2:$D$5111,$C5036,Тех_Движение!$B$2:$B$5111,"&lt;="&amp;L$3)-$F5036)))</f>
        <v/>
      </c>
      <c r="M5036" s="54">
        <f>IF(OR($B5036="",M$3&lt;$D5036+Настройки!$B$7),0,MAX(0,$E5036-MAX(0,SUMIFS(Тех_Движение!$G$2:$G$5111,Тех_Движение!$D$2:$D$5111,$C5036,Тех_Движение!$B$2:$B$5111,"&lt;="&amp;M$3)-$F5036)))</f>
        <v/>
      </c>
      <c r="N5036" s="54">
        <f>IF(OR($B5036="",N$3&lt;$D5036+Настройки!$B$7),0,MAX(0,$E5036-MAX(0,SUMIFS(Тех_Движение!$G$2:$G$5111,Тех_Движение!$D$2:$D$5111,$C5036,Тех_Движение!$B$2:$B$5111,"&lt;="&amp;N$3)-$F5036)))</f>
        <v/>
      </c>
      <c r="O5036" s="54">
        <f>IF(OR($B5036="",O$3&lt;$D5036+Настройки!$B$7),0,MAX(0,$E5036-MAX(0,SUMIFS(Тех_Движение!$G$2:$G$5111,Тех_Движение!$D$2:$D$5111,$C5036,Тех_Движение!$B$2:$B$5111,"&lt;="&amp;O$3)-$F5036)))</f>
        <v/>
      </c>
      <c r="P5036" s="54">
        <f>IF(OR($B5036="",P$3&lt;$D5036+Настройки!$B$7),0,MAX(0,$E5036-MAX(0,SUMIFS(Тех_Движение!$G$2:$G$5111,Тех_Движение!$D$2:$D$5111,$C5036,Тех_Движение!$B$2:$B$5111,"&lt;="&amp;P$3)-$F5036)))</f>
        <v/>
      </c>
      <c r="Q5036" s="54">
        <f>IF(OR($B5036="",Q$3&lt;$D5036+Настройки!$B$7),0,MAX(0,$E5036-MAX(0,SUMIFS(Тех_Движение!$G$2:$G$5111,Тех_Движение!$D$2:$D$5111,$C5036,Тех_Движение!$B$2:$B$5111,"&lt;="&amp;Q$3)-$F5036)))</f>
        <v/>
      </c>
      <c r="R5036" s="54">
        <f>IF($B5036="","",SUM($K5036:$Q5036))</f>
        <v/>
      </c>
      <c r="S5036" s="56">
        <f>IF($B5036="","",VLOOKUP($C5036,Настройки!$A$11:$L$17,9,FALSE))</f>
        <v/>
      </c>
      <c r="T5036" s="56">
        <f>IF($B5036="","",$R5036*$S5036)</f>
        <v/>
      </c>
    </row>
    <row r="5037">
      <c r="A5037" s="20">
        <f>Тех_Движение!$A$5034</f>
        <v/>
      </c>
      <c r="B5037" s="20">
        <f>IF(Тех_Движение!$F$5034&gt;0,Тех_Движение!$I$5034,"")</f>
        <v/>
      </c>
      <c r="C5037" s="20">
        <f>IF($B5037="","",Тех_Движение!$D$5034)</f>
        <v/>
      </c>
      <c r="D5037" s="42">
        <f>IF($B5037="","",Тех_Движение!$B$5034)</f>
        <v/>
      </c>
      <c r="E5037" s="54">
        <f>IF($B5037="","",Тех_Движение!$F$5034)</f>
        <v/>
      </c>
      <c r="F5037" s="54">
        <f>IF($B5037="","",SUMIFS($E$5:$E5036,$C$5:$C5036,$C5037))</f>
        <v/>
      </c>
      <c r="G5037" s="54">
        <f>IF($B5037="","",MAX(0,$E5037-MAX(0,SUMIFS(Тех_Движение!$G$2:$G$5111,Тех_Движение!$D$2:$D$5111,$C5037,Тех_Движение!$B$2:$B$5111,"&lt;="&amp;Настройки!$B$5-1)-$F5037)))</f>
        <v/>
      </c>
      <c r="H5037" s="54">
        <f>IF($B5037="","",IF(AND($D5037&gt;=Настройки!$B$5,$D5037&lt;=Настройки!$B$6),$E5037,0))</f>
        <v/>
      </c>
      <c r="I5037" s="54">
        <f>IF($B5037="","",$G5037+$H5037-$J5037)</f>
        <v/>
      </c>
      <c r="J5037" s="54">
        <f>IF($B5037="","",MAX(0,$E5037-MAX(0,SUMIFS(Тех_Движение!$G$2:$G$5111,Тех_Движение!$D$2:$D$5111,$C5037,Тех_Движение!$B$2:$B$5111,"&lt;="&amp;Настройки!$B$6)-$F5037)))</f>
        <v/>
      </c>
      <c r="K5037" s="54">
        <f>IF(OR($B5037="",K$3&lt;$D5037+Настройки!$B$7),0,MAX(0,$E5037-MAX(0,SUMIFS(Тех_Движение!$G$2:$G$5111,Тех_Движение!$D$2:$D$5111,$C5037,Тех_Движение!$B$2:$B$5111,"&lt;="&amp;K$3)-$F5037)))</f>
        <v/>
      </c>
      <c r="L5037" s="54">
        <f>IF(OR($B5037="",L$3&lt;$D5037+Настройки!$B$7),0,MAX(0,$E5037-MAX(0,SUMIFS(Тех_Движение!$G$2:$G$5111,Тех_Движение!$D$2:$D$5111,$C5037,Тех_Движение!$B$2:$B$5111,"&lt;="&amp;L$3)-$F5037)))</f>
        <v/>
      </c>
      <c r="M5037" s="54">
        <f>IF(OR($B5037="",M$3&lt;$D5037+Настройки!$B$7),0,MAX(0,$E5037-MAX(0,SUMIFS(Тех_Движение!$G$2:$G$5111,Тех_Движение!$D$2:$D$5111,$C5037,Тех_Движение!$B$2:$B$5111,"&lt;="&amp;M$3)-$F5037)))</f>
        <v/>
      </c>
      <c r="N5037" s="54">
        <f>IF(OR($B5037="",N$3&lt;$D5037+Настройки!$B$7),0,MAX(0,$E5037-MAX(0,SUMIFS(Тех_Движение!$G$2:$G$5111,Тех_Движение!$D$2:$D$5111,$C5037,Тех_Движение!$B$2:$B$5111,"&lt;="&amp;N$3)-$F5037)))</f>
        <v/>
      </c>
      <c r="O5037" s="54">
        <f>IF(OR($B5037="",O$3&lt;$D5037+Настройки!$B$7),0,MAX(0,$E5037-MAX(0,SUMIFS(Тех_Движение!$G$2:$G$5111,Тех_Движение!$D$2:$D$5111,$C5037,Тех_Движение!$B$2:$B$5111,"&lt;="&amp;O$3)-$F5037)))</f>
        <v/>
      </c>
      <c r="P5037" s="54">
        <f>IF(OR($B5037="",P$3&lt;$D5037+Настройки!$B$7),0,MAX(0,$E5037-MAX(0,SUMIFS(Тех_Движение!$G$2:$G$5111,Тех_Движение!$D$2:$D$5111,$C5037,Тех_Движение!$B$2:$B$5111,"&lt;="&amp;P$3)-$F5037)))</f>
        <v/>
      </c>
      <c r="Q5037" s="54">
        <f>IF(OR($B5037="",Q$3&lt;$D5037+Настройки!$B$7),0,MAX(0,$E5037-MAX(0,SUMIFS(Тех_Движение!$G$2:$G$5111,Тех_Движение!$D$2:$D$5111,$C5037,Тех_Движение!$B$2:$B$5111,"&lt;="&amp;Q$3)-$F5037)))</f>
        <v/>
      </c>
      <c r="R5037" s="54">
        <f>IF($B5037="","",SUM($K5037:$Q5037))</f>
        <v/>
      </c>
      <c r="S5037" s="56">
        <f>IF($B5037="","",VLOOKUP($C5037,Настройки!$A$11:$L$17,9,FALSE))</f>
        <v/>
      </c>
      <c r="T5037" s="56">
        <f>IF($B5037="","",$R5037*$S5037)</f>
        <v/>
      </c>
    </row>
    <row r="5038">
      <c r="A5038" s="20">
        <f>Тех_Движение!$A$5035</f>
        <v/>
      </c>
      <c r="B5038" s="20">
        <f>IF(Тех_Движение!$F$5035&gt;0,Тех_Движение!$I$5035,"")</f>
        <v/>
      </c>
      <c r="C5038" s="20">
        <f>IF($B5038="","",Тех_Движение!$D$5035)</f>
        <v/>
      </c>
      <c r="D5038" s="42">
        <f>IF($B5038="","",Тех_Движение!$B$5035)</f>
        <v/>
      </c>
      <c r="E5038" s="54">
        <f>IF($B5038="","",Тех_Движение!$F$5035)</f>
        <v/>
      </c>
      <c r="F5038" s="54">
        <f>IF($B5038="","",SUMIFS($E$5:$E5037,$C$5:$C5037,$C5038))</f>
        <v/>
      </c>
      <c r="G5038" s="54">
        <f>IF($B5038="","",MAX(0,$E5038-MAX(0,SUMIFS(Тех_Движение!$G$2:$G$5111,Тех_Движение!$D$2:$D$5111,$C5038,Тех_Движение!$B$2:$B$5111,"&lt;="&amp;Настройки!$B$5-1)-$F5038)))</f>
        <v/>
      </c>
      <c r="H5038" s="54">
        <f>IF($B5038="","",IF(AND($D5038&gt;=Настройки!$B$5,$D5038&lt;=Настройки!$B$6),$E5038,0))</f>
        <v/>
      </c>
      <c r="I5038" s="54">
        <f>IF($B5038="","",$G5038+$H5038-$J5038)</f>
        <v/>
      </c>
      <c r="J5038" s="54">
        <f>IF($B5038="","",MAX(0,$E5038-MAX(0,SUMIFS(Тех_Движение!$G$2:$G$5111,Тех_Движение!$D$2:$D$5111,$C5038,Тех_Движение!$B$2:$B$5111,"&lt;="&amp;Настройки!$B$6)-$F5038)))</f>
        <v/>
      </c>
      <c r="K5038" s="54">
        <f>IF(OR($B5038="",K$3&lt;$D5038+Настройки!$B$7),0,MAX(0,$E5038-MAX(0,SUMIFS(Тех_Движение!$G$2:$G$5111,Тех_Движение!$D$2:$D$5111,$C5038,Тех_Движение!$B$2:$B$5111,"&lt;="&amp;K$3)-$F5038)))</f>
        <v/>
      </c>
      <c r="L5038" s="54">
        <f>IF(OR($B5038="",L$3&lt;$D5038+Настройки!$B$7),0,MAX(0,$E5038-MAX(0,SUMIFS(Тех_Движение!$G$2:$G$5111,Тех_Движение!$D$2:$D$5111,$C5038,Тех_Движение!$B$2:$B$5111,"&lt;="&amp;L$3)-$F5038)))</f>
        <v/>
      </c>
      <c r="M5038" s="54">
        <f>IF(OR($B5038="",M$3&lt;$D5038+Настройки!$B$7),0,MAX(0,$E5038-MAX(0,SUMIFS(Тех_Движение!$G$2:$G$5111,Тех_Движение!$D$2:$D$5111,$C5038,Тех_Движение!$B$2:$B$5111,"&lt;="&amp;M$3)-$F5038)))</f>
        <v/>
      </c>
      <c r="N5038" s="54">
        <f>IF(OR($B5038="",N$3&lt;$D5038+Настройки!$B$7),0,MAX(0,$E5038-MAX(0,SUMIFS(Тех_Движение!$G$2:$G$5111,Тех_Движение!$D$2:$D$5111,$C5038,Тех_Движение!$B$2:$B$5111,"&lt;="&amp;N$3)-$F5038)))</f>
        <v/>
      </c>
      <c r="O5038" s="54">
        <f>IF(OR($B5038="",O$3&lt;$D5038+Настройки!$B$7),0,MAX(0,$E5038-MAX(0,SUMIFS(Тех_Движение!$G$2:$G$5111,Тех_Движение!$D$2:$D$5111,$C5038,Тех_Движение!$B$2:$B$5111,"&lt;="&amp;O$3)-$F5038)))</f>
        <v/>
      </c>
      <c r="P5038" s="54">
        <f>IF(OR($B5038="",P$3&lt;$D5038+Настройки!$B$7),0,MAX(0,$E5038-MAX(0,SUMIFS(Тех_Движение!$G$2:$G$5111,Тех_Движение!$D$2:$D$5111,$C5038,Тех_Движение!$B$2:$B$5111,"&lt;="&amp;P$3)-$F5038)))</f>
        <v/>
      </c>
      <c r="Q5038" s="54">
        <f>IF(OR($B5038="",Q$3&lt;$D5038+Настройки!$B$7),0,MAX(0,$E5038-MAX(0,SUMIFS(Тех_Движение!$G$2:$G$5111,Тех_Движение!$D$2:$D$5111,$C5038,Тех_Движение!$B$2:$B$5111,"&lt;="&amp;Q$3)-$F5038)))</f>
        <v/>
      </c>
      <c r="R5038" s="54">
        <f>IF($B5038="","",SUM($K5038:$Q5038))</f>
        <v/>
      </c>
      <c r="S5038" s="56">
        <f>IF($B5038="","",VLOOKUP($C5038,Настройки!$A$11:$L$17,9,FALSE))</f>
        <v/>
      </c>
      <c r="T5038" s="56">
        <f>IF($B5038="","",$R5038*$S5038)</f>
        <v/>
      </c>
    </row>
    <row r="5039">
      <c r="A5039" s="20">
        <f>Тех_Движение!$A$5036</f>
        <v/>
      </c>
      <c r="B5039" s="20">
        <f>IF(Тех_Движение!$F$5036&gt;0,Тех_Движение!$I$5036,"")</f>
        <v/>
      </c>
      <c r="C5039" s="20">
        <f>IF($B5039="","",Тех_Движение!$D$5036)</f>
        <v/>
      </c>
      <c r="D5039" s="42">
        <f>IF($B5039="","",Тех_Движение!$B$5036)</f>
        <v/>
      </c>
      <c r="E5039" s="54">
        <f>IF($B5039="","",Тех_Движение!$F$5036)</f>
        <v/>
      </c>
      <c r="F5039" s="54">
        <f>IF($B5039="","",SUMIFS($E$5:$E5038,$C$5:$C5038,$C5039))</f>
        <v/>
      </c>
      <c r="G5039" s="54">
        <f>IF($B5039="","",MAX(0,$E5039-MAX(0,SUMIFS(Тех_Движение!$G$2:$G$5111,Тех_Движение!$D$2:$D$5111,$C5039,Тех_Движение!$B$2:$B$5111,"&lt;="&amp;Настройки!$B$5-1)-$F5039)))</f>
        <v/>
      </c>
      <c r="H5039" s="54">
        <f>IF($B5039="","",IF(AND($D5039&gt;=Настройки!$B$5,$D5039&lt;=Настройки!$B$6),$E5039,0))</f>
        <v/>
      </c>
      <c r="I5039" s="54">
        <f>IF($B5039="","",$G5039+$H5039-$J5039)</f>
        <v/>
      </c>
      <c r="J5039" s="54">
        <f>IF($B5039="","",MAX(0,$E5039-MAX(0,SUMIFS(Тех_Движение!$G$2:$G$5111,Тех_Движение!$D$2:$D$5111,$C5039,Тех_Движение!$B$2:$B$5111,"&lt;="&amp;Настройки!$B$6)-$F5039)))</f>
        <v/>
      </c>
      <c r="K5039" s="54">
        <f>IF(OR($B5039="",K$3&lt;$D5039+Настройки!$B$7),0,MAX(0,$E5039-MAX(0,SUMIFS(Тех_Движение!$G$2:$G$5111,Тех_Движение!$D$2:$D$5111,$C5039,Тех_Движение!$B$2:$B$5111,"&lt;="&amp;K$3)-$F5039)))</f>
        <v/>
      </c>
      <c r="L5039" s="54">
        <f>IF(OR($B5039="",L$3&lt;$D5039+Настройки!$B$7),0,MAX(0,$E5039-MAX(0,SUMIFS(Тех_Движение!$G$2:$G$5111,Тех_Движение!$D$2:$D$5111,$C5039,Тех_Движение!$B$2:$B$5111,"&lt;="&amp;L$3)-$F5039)))</f>
        <v/>
      </c>
      <c r="M5039" s="54">
        <f>IF(OR($B5039="",M$3&lt;$D5039+Настройки!$B$7),0,MAX(0,$E5039-MAX(0,SUMIFS(Тех_Движение!$G$2:$G$5111,Тех_Движение!$D$2:$D$5111,$C5039,Тех_Движение!$B$2:$B$5111,"&lt;="&amp;M$3)-$F5039)))</f>
        <v/>
      </c>
      <c r="N5039" s="54">
        <f>IF(OR($B5039="",N$3&lt;$D5039+Настройки!$B$7),0,MAX(0,$E5039-MAX(0,SUMIFS(Тех_Движение!$G$2:$G$5111,Тех_Движение!$D$2:$D$5111,$C5039,Тех_Движение!$B$2:$B$5111,"&lt;="&amp;N$3)-$F5039)))</f>
        <v/>
      </c>
      <c r="O5039" s="54">
        <f>IF(OR($B5039="",O$3&lt;$D5039+Настройки!$B$7),0,MAX(0,$E5039-MAX(0,SUMIFS(Тех_Движение!$G$2:$G$5111,Тех_Движение!$D$2:$D$5111,$C5039,Тех_Движение!$B$2:$B$5111,"&lt;="&amp;O$3)-$F5039)))</f>
        <v/>
      </c>
      <c r="P5039" s="54">
        <f>IF(OR($B5039="",P$3&lt;$D5039+Настройки!$B$7),0,MAX(0,$E5039-MAX(0,SUMIFS(Тех_Движение!$G$2:$G$5111,Тех_Движение!$D$2:$D$5111,$C5039,Тех_Движение!$B$2:$B$5111,"&lt;="&amp;P$3)-$F5039)))</f>
        <v/>
      </c>
      <c r="Q5039" s="54">
        <f>IF(OR($B5039="",Q$3&lt;$D5039+Настройки!$B$7),0,MAX(0,$E5039-MAX(0,SUMIFS(Тех_Движение!$G$2:$G$5111,Тех_Движение!$D$2:$D$5111,$C5039,Тех_Движение!$B$2:$B$5111,"&lt;="&amp;Q$3)-$F5039)))</f>
        <v/>
      </c>
      <c r="R5039" s="54">
        <f>IF($B5039="","",SUM($K5039:$Q5039))</f>
        <v/>
      </c>
      <c r="S5039" s="56">
        <f>IF($B5039="","",VLOOKUP($C5039,Настройки!$A$11:$L$17,9,FALSE))</f>
        <v/>
      </c>
      <c r="T5039" s="56">
        <f>IF($B5039="","",$R5039*$S5039)</f>
        <v/>
      </c>
    </row>
    <row r="5040">
      <c r="A5040" s="20">
        <f>Тех_Движение!$A$5037</f>
        <v/>
      </c>
      <c r="B5040" s="20">
        <f>IF(Тех_Движение!$F$5037&gt;0,Тех_Движение!$I$5037,"")</f>
        <v/>
      </c>
      <c r="C5040" s="20">
        <f>IF($B5040="","",Тех_Движение!$D$5037)</f>
        <v/>
      </c>
      <c r="D5040" s="42">
        <f>IF($B5040="","",Тех_Движение!$B$5037)</f>
        <v/>
      </c>
      <c r="E5040" s="54">
        <f>IF($B5040="","",Тех_Движение!$F$5037)</f>
        <v/>
      </c>
      <c r="F5040" s="54">
        <f>IF($B5040="","",SUMIFS($E$5:$E5039,$C$5:$C5039,$C5040))</f>
        <v/>
      </c>
      <c r="G5040" s="54">
        <f>IF($B5040="","",MAX(0,$E5040-MAX(0,SUMIFS(Тех_Движение!$G$2:$G$5111,Тех_Движение!$D$2:$D$5111,$C5040,Тех_Движение!$B$2:$B$5111,"&lt;="&amp;Настройки!$B$5-1)-$F5040)))</f>
        <v/>
      </c>
      <c r="H5040" s="54">
        <f>IF($B5040="","",IF(AND($D5040&gt;=Настройки!$B$5,$D5040&lt;=Настройки!$B$6),$E5040,0))</f>
        <v/>
      </c>
      <c r="I5040" s="54">
        <f>IF($B5040="","",$G5040+$H5040-$J5040)</f>
        <v/>
      </c>
      <c r="J5040" s="54">
        <f>IF($B5040="","",MAX(0,$E5040-MAX(0,SUMIFS(Тех_Движение!$G$2:$G$5111,Тех_Движение!$D$2:$D$5111,$C5040,Тех_Движение!$B$2:$B$5111,"&lt;="&amp;Настройки!$B$6)-$F5040)))</f>
        <v/>
      </c>
      <c r="K5040" s="54">
        <f>IF(OR($B5040="",K$3&lt;$D5040+Настройки!$B$7),0,MAX(0,$E5040-MAX(0,SUMIFS(Тех_Движение!$G$2:$G$5111,Тех_Движение!$D$2:$D$5111,$C5040,Тех_Движение!$B$2:$B$5111,"&lt;="&amp;K$3)-$F5040)))</f>
        <v/>
      </c>
      <c r="L5040" s="54">
        <f>IF(OR($B5040="",L$3&lt;$D5040+Настройки!$B$7),0,MAX(0,$E5040-MAX(0,SUMIFS(Тех_Движение!$G$2:$G$5111,Тех_Движение!$D$2:$D$5111,$C5040,Тех_Движение!$B$2:$B$5111,"&lt;="&amp;L$3)-$F5040)))</f>
        <v/>
      </c>
      <c r="M5040" s="54">
        <f>IF(OR($B5040="",M$3&lt;$D5040+Настройки!$B$7),0,MAX(0,$E5040-MAX(0,SUMIFS(Тех_Движение!$G$2:$G$5111,Тех_Движение!$D$2:$D$5111,$C5040,Тех_Движение!$B$2:$B$5111,"&lt;="&amp;M$3)-$F5040)))</f>
        <v/>
      </c>
      <c r="N5040" s="54">
        <f>IF(OR($B5040="",N$3&lt;$D5040+Настройки!$B$7),0,MAX(0,$E5040-MAX(0,SUMIFS(Тех_Движение!$G$2:$G$5111,Тех_Движение!$D$2:$D$5111,$C5040,Тех_Движение!$B$2:$B$5111,"&lt;="&amp;N$3)-$F5040)))</f>
        <v/>
      </c>
      <c r="O5040" s="54">
        <f>IF(OR($B5040="",O$3&lt;$D5040+Настройки!$B$7),0,MAX(0,$E5040-MAX(0,SUMIFS(Тех_Движение!$G$2:$G$5111,Тех_Движение!$D$2:$D$5111,$C5040,Тех_Движение!$B$2:$B$5111,"&lt;="&amp;O$3)-$F5040)))</f>
        <v/>
      </c>
      <c r="P5040" s="54">
        <f>IF(OR($B5040="",P$3&lt;$D5040+Настройки!$B$7),0,MAX(0,$E5040-MAX(0,SUMIFS(Тех_Движение!$G$2:$G$5111,Тех_Движение!$D$2:$D$5111,$C5040,Тех_Движение!$B$2:$B$5111,"&lt;="&amp;P$3)-$F5040)))</f>
        <v/>
      </c>
      <c r="Q5040" s="54">
        <f>IF(OR($B5040="",Q$3&lt;$D5040+Настройки!$B$7),0,MAX(0,$E5040-MAX(0,SUMIFS(Тех_Движение!$G$2:$G$5111,Тех_Движение!$D$2:$D$5111,$C5040,Тех_Движение!$B$2:$B$5111,"&lt;="&amp;Q$3)-$F5040)))</f>
        <v/>
      </c>
      <c r="R5040" s="54">
        <f>IF($B5040="","",SUM($K5040:$Q5040))</f>
        <v/>
      </c>
      <c r="S5040" s="56">
        <f>IF($B5040="","",VLOOKUP($C5040,Настройки!$A$11:$L$17,9,FALSE))</f>
        <v/>
      </c>
      <c r="T5040" s="56">
        <f>IF($B5040="","",$R5040*$S5040)</f>
        <v/>
      </c>
    </row>
    <row r="5041">
      <c r="A5041" s="20">
        <f>Тех_Движение!$A$5038</f>
        <v/>
      </c>
      <c r="B5041" s="20">
        <f>IF(Тех_Движение!$F$5038&gt;0,Тех_Движение!$I$5038,"")</f>
        <v/>
      </c>
      <c r="C5041" s="20">
        <f>IF($B5041="","",Тех_Движение!$D$5038)</f>
        <v/>
      </c>
      <c r="D5041" s="42">
        <f>IF($B5041="","",Тех_Движение!$B$5038)</f>
        <v/>
      </c>
      <c r="E5041" s="54">
        <f>IF($B5041="","",Тех_Движение!$F$5038)</f>
        <v/>
      </c>
      <c r="F5041" s="54">
        <f>IF($B5041="","",SUMIFS($E$5:$E5040,$C$5:$C5040,$C5041))</f>
        <v/>
      </c>
      <c r="G5041" s="54">
        <f>IF($B5041="","",MAX(0,$E5041-MAX(0,SUMIFS(Тех_Движение!$G$2:$G$5111,Тех_Движение!$D$2:$D$5111,$C5041,Тех_Движение!$B$2:$B$5111,"&lt;="&amp;Настройки!$B$5-1)-$F5041)))</f>
        <v/>
      </c>
      <c r="H5041" s="54">
        <f>IF($B5041="","",IF(AND($D5041&gt;=Настройки!$B$5,$D5041&lt;=Настройки!$B$6),$E5041,0))</f>
        <v/>
      </c>
      <c r="I5041" s="54">
        <f>IF($B5041="","",$G5041+$H5041-$J5041)</f>
        <v/>
      </c>
      <c r="J5041" s="54">
        <f>IF($B5041="","",MAX(0,$E5041-MAX(0,SUMIFS(Тех_Движение!$G$2:$G$5111,Тех_Движение!$D$2:$D$5111,$C5041,Тех_Движение!$B$2:$B$5111,"&lt;="&amp;Настройки!$B$6)-$F5041)))</f>
        <v/>
      </c>
      <c r="K5041" s="54">
        <f>IF(OR($B5041="",K$3&lt;$D5041+Настройки!$B$7),0,MAX(0,$E5041-MAX(0,SUMIFS(Тех_Движение!$G$2:$G$5111,Тех_Движение!$D$2:$D$5111,$C5041,Тех_Движение!$B$2:$B$5111,"&lt;="&amp;K$3)-$F5041)))</f>
        <v/>
      </c>
      <c r="L5041" s="54">
        <f>IF(OR($B5041="",L$3&lt;$D5041+Настройки!$B$7),0,MAX(0,$E5041-MAX(0,SUMIFS(Тех_Движение!$G$2:$G$5111,Тех_Движение!$D$2:$D$5111,$C5041,Тех_Движение!$B$2:$B$5111,"&lt;="&amp;L$3)-$F5041)))</f>
        <v/>
      </c>
      <c r="M5041" s="54">
        <f>IF(OR($B5041="",M$3&lt;$D5041+Настройки!$B$7),0,MAX(0,$E5041-MAX(0,SUMIFS(Тех_Движение!$G$2:$G$5111,Тех_Движение!$D$2:$D$5111,$C5041,Тех_Движение!$B$2:$B$5111,"&lt;="&amp;M$3)-$F5041)))</f>
        <v/>
      </c>
      <c r="N5041" s="54">
        <f>IF(OR($B5041="",N$3&lt;$D5041+Настройки!$B$7),0,MAX(0,$E5041-MAX(0,SUMIFS(Тех_Движение!$G$2:$G$5111,Тех_Движение!$D$2:$D$5111,$C5041,Тех_Движение!$B$2:$B$5111,"&lt;="&amp;N$3)-$F5041)))</f>
        <v/>
      </c>
      <c r="O5041" s="54">
        <f>IF(OR($B5041="",O$3&lt;$D5041+Настройки!$B$7),0,MAX(0,$E5041-MAX(0,SUMIFS(Тех_Движение!$G$2:$G$5111,Тех_Движение!$D$2:$D$5111,$C5041,Тех_Движение!$B$2:$B$5111,"&lt;="&amp;O$3)-$F5041)))</f>
        <v/>
      </c>
      <c r="P5041" s="54">
        <f>IF(OR($B5041="",P$3&lt;$D5041+Настройки!$B$7),0,MAX(0,$E5041-MAX(0,SUMIFS(Тех_Движение!$G$2:$G$5111,Тех_Движение!$D$2:$D$5111,$C5041,Тех_Движение!$B$2:$B$5111,"&lt;="&amp;P$3)-$F5041)))</f>
        <v/>
      </c>
      <c r="Q5041" s="54">
        <f>IF(OR($B5041="",Q$3&lt;$D5041+Настройки!$B$7),0,MAX(0,$E5041-MAX(0,SUMIFS(Тех_Движение!$G$2:$G$5111,Тех_Движение!$D$2:$D$5111,$C5041,Тех_Движение!$B$2:$B$5111,"&lt;="&amp;Q$3)-$F5041)))</f>
        <v/>
      </c>
      <c r="R5041" s="54">
        <f>IF($B5041="","",SUM($K5041:$Q5041))</f>
        <v/>
      </c>
      <c r="S5041" s="56">
        <f>IF($B5041="","",VLOOKUP($C5041,Настройки!$A$11:$L$17,9,FALSE))</f>
        <v/>
      </c>
      <c r="T5041" s="56">
        <f>IF($B5041="","",$R5041*$S5041)</f>
        <v/>
      </c>
    </row>
    <row r="5042">
      <c r="A5042" s="20">
        <f>Тех_Движение!$A$5039</f>
        <v/>
      </c>
      <c r="B5042" s="20">
        <f>IF(Тех_Движение!$F$5039&gt;0,Тех_Движение!$I$5039,"")</f>
        <v/>
      </c>
      <c r="C5042" s="20">
        <f>IF($B5042="","",Тех_Движение!$D$5039)</f>
        <v/>
      </c>
      <c r="D5042" s="42">
        <f>IF($B5042="","",Тех_Движение!$B$5039)</f>
        <v/>
      </c>
      <c r="E5042" s="54">
        <f>IF($B5042="","",Тех_Движение!$F$5039)</f>
        <v/>
      </c>
      <c r="F5042" s="54">
        <f>IF($B5042="","",SUMIFS($E$5:$E5041,$C$5:$C5041,$C5042))</f>
        <v/>
      </c>
      <c r="G5042" s="54">
        <f>IF($B5042="","",MAX(0,$E5042-MAX(0,SUMIFS(Тех_Движение!$G$2:$G$5111,Тех_Движение!$D$2:$D$5111,$C5042,Тех_Движение!$B$2:$B$5111,"&lt;="&amp;Настройки!$B$5-1)-$F5042)))</f>
        <v/>
      </c>
      <c r="H5042" s="54">
        <f>IF($B5042="","",IF(AND($D5042&gt;=Настройки!$B$5,$D5042&lt;=Настройки!$B$6),$E5042,0))</f>
        <v/>
      </c>
      <c r="I5042" s="54">
        <f>IF($B5042="","",$G5042+$H5042-$J5042)</f>
        <v/>
      </c>
      <c r="J5042" s="54">
        <f>IF($B5042="","",MAX(0,$E5042-MAX(0,SUMIFS(Тех_Движение!$G$2:$G$5111,Тех_Движение!$D$2:$D$5111,$C5042,Тех_Движение!$B$2:$B$5111,"&lt;="&amp;Настройки!$B$6)-$F5042)))</f>
        <v/>
      </c>
      <c r="K5042" s="54">
        <f>IF(OR($B5042="",K$3&lt;$D5042+Настройки!$B$7),0,MAX(0,$E5042-MAX(0,SUMIFS(Тех_Движение!$G$2:$G$5111,Тех_Движение!$D$2:$D$5111,$C5042,Тех_Движение!$B$2:$B$5111,"&lt;="&amp;K$3)-$F5042)))</f>
        <v/>
      </c>
      <c r="L5042" s="54">
        <f>IF(OR($B5042="",L$3&lt;$D5042+Настройки!$B$7),0,MAX(0,$E5042-MAX(0,SUMIFS(Тех_Движение!$G$2:$G$5111,Тех_Движение!$D$2:$D$5111,$C5042,Тех_Движение!$B$2:$B$5111,"&lt;="&amp;L$3)-$F5042)))</f>
        <v/>
      </c>
      <c r="M5042" s="54">
        <f>IF(OR($B5042="",M$3&lt;$D5042+Настройки!$B$7),0,MAX(0,$E5042-MAX(0,SUMIFS(Тех_Движение!$G$2:$G$5111,Тех_Движение!$D$2:$D$5111,$C5042,Тех_Движение!$B$2:$B$5111,"&lt;="&amp;M$3)-$F5042)))</f>
        <v/>
      </c>
      <c r="N5042" s="54">
        <f>IF(OR($B5042="",N$3&lt;$D5042+Настройки!$B$7),0,MAX(0,$E5042-MAX(0,SUMIFS(Тех_Движение!$G$2:$G$5111,Тех_Движение!$D$2:$D$5111,$C5042,Тех_Движение!$B$2:$B$5111,"&lt;="&amp;N$3)-$F5042)))</f>
        <v/>
      </c>
      <c r="O5042" s="54">
        <f>IF(OR($B5042="",O$3&lt;$D5042+Настройки!$B$7),0,MAX(0,$E5042-MAX(0,SUMIFS(Тех_Движение!$G$2:$G$5111,Тех_Движение!$D$2:$D$5111,$C5042,Тех_Движение!$B$2:$B$5111,"&lt;="&amp;O$3)-$F5042)))</f>
        <v/>
      </c>
      <c r="P5042" s="54">
        <f>IF(OR($B5042="",P$3&lt;$D5042+Настройки!$B$7),0,MAX(0,$E5042-MAX(0,SUMIFS(Тех_Движение!$G$2:$G$5111,Тех_Движение!$D$2:$D$5111,$C5042,Тех_Движение!$B$2:$B$5111,"&lt;="&amp;P$3)-$F5042)))</f>
        <v/>
      </c>
      <c r="Q5042" s="54">
        <f>IF(OR($B5042="",Q$3&lt;$D5042+Настройки!$B$7),0,MAX(0,$E5042-MAX(0,SUMIFS(Тех_Движение!$G$2:$G$5111,Тех_Движение!$D$2:$D$5111,$C5042,Тех_Движение!$B$2:$B$5111,"&lt;="&amp;Q$3)-$F5042)))</f>
        <v/>
      </c>
      <c r="R5042" s="54">
        <f>IF($B5042="","",SUM($K5042:$Q5042))</f>
        <v/>
      </c>
      <c r="S5042" s="56">
        <f>IF($B5042="","",VLOOKUP($C5042,Настройки!$A$11:$L$17,9,FALSE))</f>
        <v/>
      </c>
      <c r="T5042" s="56">
        <f>IF($B5042="","",$R5042*$S5042)</f>
        <v/>
      </c>
    </row>
    <row r="5043">
      <c r="A5043" s="20">
        <f>Тех_Движение!$A$5040</f>
        <v/>
      </c>
      <c r="B5043" s="20">
        <f>IF(Тех_Движение!$F$5040&gt;0,Тех_Движение!$I$5040,"")</f>
        <v/>
      </c>
      <c r="C5043" s="20">
        <f>IF($B5043="","",Тех_Движение!$D$5040)</f>
        <v/>
      </c>
      <c r="D5043" s="42">
        <f>IF($B5043="","",Тех_Движение!$B$5040)</f>
        <v/>
      </c>
      <c r="E5043" s="54">
        <f>IF($B5043="","",Тех_Движение!$F$5040)</f>
        <v/>
      </c>
      <c r="F5043" s="54">
        <f>IF($B5043="","",SUMIFS($E$5:$E5042,$C$5:$C5042,$C5043))</f>
        <v/>
      </c>
      <c r="G5043" s="54">
        <f>IF($B5043="","",MAX(0,$E5043-MAX(0,SUMIFS(Тех_Движение!$G$2:$G$5111,Тех_Движение!$D$2:$D$5111,$C5043,Тех_Движение!$B$2:$B$5111,"&lt;="&amp;Настройки!$B$5-1)-$F5043)))</f>
        <v/>
      </c>
      <c r="H5043" s="54">
        <f>IF($B5043="","",IF(AND($D5043&gt;=Настройки!$B$5,$D5043&lt;=Настройки!$B$6),$E5043,0))</f>
        <v/>
      </c>
      <c r="I5043" s="54">
        <f>IF($B5043="","",$G5043+$H5043-$J5043)</f>
        <v/>
      </c>
      <c r="J5043" s="54">
        <f>IF($B5043="","",MAX(0,$E5043-MAX(0,SUMIFS(Тех_Движение!$G$2:$G$5111,Тех_Движение!$D$2:$D$5111,$C5043,Тех_Движение!$B$2:$B$5111,"&lt;="&amp;Настройки!$B$6)-$F5043)))</f>
        <v/>
      </c>
      <c r="K5043" s="54">
        <f>IF(OR($B5043="",K$3&lt;$D5043+Настройки!$B$7),0,MAX(0,$E5043-MAX(0,SUMIFS(Тех_Движение!$G$2:$G$5111,Тех_Движение!$D$2:$D$5111,$C5043,Тех_Движение!$B$2:$B$5111,"&lt;="&amp;K$3)-$F5043)))</f>
        <v/>
      </c>
      <c r="L5043" s="54">
        <f>IF(OR($B5043="",L$3&lt;$D5043+Настройки!$B$7),0,MAX(0,$E5043-MAX(0,SUMIFS(Тех_Движение!$G$2:$G$5111,Тех_Движение!$D$2:$D$5111,$C5043,Тех_Движение!$B$2:$B$5111,"&lt;="&amp;L$3)-$F5043)))</f>
        <v/>
      </c>
      <c r="M5043" s="54">
        <f>IF(OR($B5043="",M$3&lt;$D5043+Настройки!$B$7),0,MAX(0,$E5043-MAX(0,SUMIFS(Тех_Движение!$G$2:$G$5111,Тех_Движение!$D$2:$D$5111,$C5043,Тех_Движение!$B$2:$B$5111,"&lt;="&amp;M$3)-$F5043)))</f>
        <v/>
      </c>
      <c r="N5043" s="54">
        <f>IF(OR($B5043="",N$3&lt;$D5043+Настройки!$B$7),0,MAX(0,$E5043-MAX(0,SUMIFS(Тех_Движение!$G$2:$G$5111,Тех_Движение!$D$2:$D$5111,$C5043,Тех_Движение!$B$2:$B$5111,"&lt;="&amp;N$3)-$F5043)))</f>
        <v/>
      </c>
      <c r="O5043" s="54">
        <f>IF(OR($B5043="",O$3&lt;$D5043+Настройки!$B$7),0,MAX(0,$E5043-MAX(0,SUMIFS(Тех_Движение!$G$2:$G$5111,Тех_Движение!$D$2:$D$5111,$C5043,Тех_Движение!$B$2:$B$5111,"&lt;="&amp;O$3)-$F5043)))</f>
        <v/>
      </c>
      <c r="P5043" s="54">
        <f>IF(OR($B5043="",P$3&lt;$D5043+Настройки!$B$7),0,MAX(0,$E5043-MAX(0,SUMIFS(Тех_Движение!$G$2:$G$5111,Тех_Движение!$D$2:$D$5111,$C5043,Тех_Движение!$B$2:$B$5111,"&lt;="&amp;P$3)-$F5043)))</f>
        <v/>
      </c>
      <c r="Q5043" s="54">
        <f>IF(OR($B5043="",Q$3&lt;$D5043+Настройки!$B$7),0,MAX(0,$E5043-MAX(0,SUMIFS(Тех_Движение!$G$2:$G$5111,Тех_Движение!$D$2:$D$5111,$C5043,Тех_Движение!$B$2:$B$5111,"&lt;="&amp;Q$3)-$F5043)))</f>
        <v/>
      </c>
      <c r="R5043" s="54">
        <f>IF($B5043="","",SUM($K5043:$Q5043))</f>
        <v/>
      </c>
      <c r="S5043" s="56">
        <f>IF($B5043="","",VLOOKUP($C5043,Настройки!$A$11:$L$17,9,FALSE))</f>
        <v/>
      </c>
      <c r="T5043" s="56">
        <f>IF($B5043="","",$R5043*$S5043)</f>
        <v/>
      </c>
    </row>
    <row r="5044">
      <c r="A5044" s="20">
        <f>Тех_Движение!$A$5041</f>
        <v/>
      </c>
      <c r="B5044" s="20">
        <f>IF(Тех_Движение!$F$5041&gt;0,Тех_Движение!$I$5041,"")</f>
        <v/>
      </c>
      <c r="C5044" s="20">
        <f>IF($B5044="","",Тех_Движение!$D$5041)</f>
        <v/>
      </c>
      <c r="D5044" s="42">
        <f>IF($B5044="","",Тех_Движение!$B$5041)</f>
        <v/>
      </c>
      <c r="E5044" s="54">
        <f>IF($B5044="","",Тех_Движение!$F$5041)</f>
        <v/>
      </c>
      <c r="F5044" s="54">
        <f>IF($B5044="","",SUMIFS($E$5:$E5043,$C$5:$C5043,$C5044))</f>
        <v/>
      </c>
      <c r="G5044" s="54">
        <f>IF($B5044="","",MAX(0,$E5044-MAX(0,SUMIFS(Тех_Движение!$G$2:$G$5111,Тех_Движение!$D$2:$D$5111,$C5044,Тех_Движение!$B$2:$B$5111,"&lt;="&amp;Настройки!$B$5-1)-$F5044)))</f>
        <v/>
      </c>
      <c r="H5044" s="54">
        <f>IF($B5044="","",IF(AND($D5044&gt;=Настройки!$B$5,$D5044&lt;=Настройки!$B$6),$E5044,0))</f>
        <v/>
      </c>
      <c r="I5044" s="54">
        <f>IF($B5044="","",$G5044+$H5044-$J5044)</f>
        <v/>
      </c>
      <c r="J5044" s="54">
        <f>IF($B5044="","",MAX(0,$E5044-MAX(0,SUMIFS(Тех_Движение!$G$2:$G$5111,Тех_Движение!$D$2:$D$5111,$C5044,Тех_Движение!$B$2:$B$5111,"&lt;="&amp;Настройки!$B$6)-$F5044)))</f>
        <v/>
      </c>
      <c r="K5044" s="54">
        <f>IF(OR($B5044="",K$3&lt;$D5044+Настройки!$B$7),0,MAX(0,$E5044-MAX(0,SUMIFS(Тех_Движение!$G$2:$G$5111,Тех_Движение!$D$2:$D$5111,$C5044,Тех_Движение!$B$2:$B$5111,"&lt;="&amp;K$3)-$F5044)))</f>
        <v/>
      </c>
      <c r="L5044" s="54">
        <f>IF(OR($B5044="",L$3&lt;$D5044+Настройки!$B$7),0,MAX(0,$E5044-MAX(0,SUMIFS(Тех_Движение!$G$2:$G$5111,Тех_Движение!$D$2:$D$5111,$C5044,Тех_Движение!$B$2:$B$5111,"&lt;="&amp;L$3)-$F5044)))</f>
        <v/>
      </c>
      <c r="M5044" s="54">
        <f>IF(OR($B5044="",M$3&lt;$D5044+Настройки!$B$7),0,MAX(0,$E5044-MAX(0,SUMIFS(Тех_Движение!$G$2:$G$5111,Тех_Движение!$D$2:$D$5111,$C5044,Тех_Движение!$B$2:$B$5111,"&lt;="&amp;M$3)-$F5044)))</f>
        <v/>
      </c>
      <c r="N5044" s="54">
        <f>IF(OR($B5044="",N$3&lt;$D5044+Настройки!$B$7),0,MAX(0,$E5044-MAX(0,SUMIFS(Тех_Движение!$G$2:$G$5111,Тех_Движение!$D$2:$D$5111,$C5044,Тех_Движение!$B$2:$B$5111,"&lt;="&amp;N$3)-$F5044)))</f>
        <v/>
      </c>
      <c r="O5044" s="54">
        <f>IF(OR($B5044="",O$3&lt;$D5044+Настройки!$B$7),0,MAX(0,$E5044-MAX(0,SUMIFS(Тех_Движение!$G$2:$G$5111,Тех_Движение!$D$2:$D$5111,$C5044,Тех_Движение!$B$2:$B$5111,"&lt;="&amp;O$3)-$F5044)))</f>
        <v/>
      </c>
      <c r="P5044" s="54">
        <f>IF(OR($B5044="",P$3&lt;$D5044+Настройки!$B$7),0,MAX(0,$E5044-MAX(0,SUMIFS(Тех_Движение!$G$2:$G$5111,Тех_Движение!$D$2:$D$5111,$C5044,Тех_Движение!$B$2:$B$5111,"&lt;="&amp;P$3)-$F5044)))</f>
        <v/>
      </c>
      <c r="Q5044" s="54">
        <f>IF(OR($B5044="",Q$3&lt;$D5044+Настройки!$B$7),0,MAX(0,$E5044-MAX(0,SUMIFS(Тех_Движение!$G$2:$G$5111,Тех_Движение!$D$2:$D$5111,$C5044,Тех_Движение!$B$2:$B$5111,"&lt;="&amp;Q$3)-$F5044)))</f>
        <v/>
      </c>
      <c r="R5044" s="54">
        <f>IF($B5044="","",SUM($K5044:$Q5044))</f>
        <v/>
      </c>
      <c r="S5044" s="56">
        <f>IF($B5044="","",VLOOKUP($C5044,Настройки!$A$11:$L$17,9,FALSE))</f>
        <v/>
      </c>
      <c r="T5044" s="56">
        <f>IF($B5044="","",$R5044*$S5044)</f>
        <v/>
      </c>
    </row>
    <row r="5045">
      <c r="A5045" s="20">
        <f>Тех_Движение!$A$5042</f>
        <v/>
      </c>
      <c r="B5045" s="20">
        <f>IF(Тех_Движение!$F$5042&gt;0,Тех_Движение!$I$5042,"")</f>
        <v/>
      </c>
      <c r="C5045" s="20">
        <f>IF($B5045="","",Тех_Движение!$D$5042)</f>
        <v/>
      </c>
      <c r="D5045" s="42">
        <f>IF($B5045="","",Тех_Движение!$B$5042)</f>
        <v/>
      </c>
      <c r="E5045" s="54">
        <f>IF($B5045="","",Тех_Движение!$F$5042)</f>
        <v/>
      </c>
      <c r="F5045" s="54">
        <f>IF($B5045="","",SUMIFS($E$5:$E5044,$C$5:$C5044,$C5045))</f>
        <v/>
      </c>
      <c r="G5045" s="54">
        <f>IF($B5045="","",MAX(0,$E5045-MAX(0,SUMIFS(Тех_Движение!$G$2:$G$5111,Тех_Движение!$D$2:$D$5111,$C5045,Тех_Движение!$B$2:$B$5111,"&lt;="&amp;Настройки!$B$5-1)-$F5045)))</f>
        <v/>
      </c>
      <c r="H5045" s="54">
        <f>IF($B5045="","",IF(AND($D5045&gt;=Настройки!$B$5,$D5045&lt;=Настройки!$B$6),$E5045,0))</f>
        <v/>
      </c>
      <c r="I5045" s="54">
        <f>IF($B5045="","",$G5045+$H5045-$J5045)</f>
        <v/>
      </c>
      <c r="J5045" s="54">
        <f>IF($B5045="","",MAX(0,$E5045-MAX(0,SUMIFS(Тех_Движение!$G$2:$G$5111,Тех_Движение!$D$2:$D$5111,$C5045,Тех_Движение!$B$2:$B$5111,"&lt;="&amp;Настройки!$B$6)-$F5045)))</f>
        <v/>
      </c>
      <c r="K5045" s="54">
        <f>IF(OR($B5045="",K$3&lt;$D5045+Настройки!$B$7),0,MAX(0,$E5045-MAX(0,SUMIFS(Тех_Движение!$G$2:$G$5111,Тех_Движение!$D$2:$D$5111,$C5045,Тех_Движение!$B$2:$B$5111,"&lt;="&amp;K$3)-$F5045)))</f>
        <v/>
      </c>
      <c r="L5045" s="54">
        <f>IF(OR($B5045="",L$3&lt;$D5045+Настройки!$B$7),0,MAX(0,$E5045-MAX(0,SUMIFS(Тех_Движение!$G$2:$G$5111,Тех_Движение!$D$2:$D$5111,$C5045,Тех_Движение!$B$2:$B$5111,"&lt;="&amp;L$3)-$F5045)))</f>
        <v/>
      </c>
      <c r="M5045" s="54">
        <f>IF(OR($B5045="",M$3&lt;$D5045+Настройки!$B$7),0,MAX(0,$E5045-MAX(0,SUMIFS(Тех_Движение!$G$2:$G$5111,Тех_Движение!$D$2:$D$5111,$C5045,Тех_Движение!$B$2:$B$5111,"&lt;="&amp;M$3)-$F5045)))</f>
        <v/>
      </c>
      <c r="N5045" s="54">
        <f>IF(OR($B5045="",N$3&lt;$D5045+Настройки!$B$7),0,MAX(0,$E5045-MAX(0,SUMIFS(Тех_Движение!$G$2:$G$5111,Тех_Движение!$D$2:$D$5111,$C5045,Тех_Движение!$B$2:$B$5111,"&lt;="&amp;N$3)-$F5045)))</f>
        <v/>
      </c>
      <c r="O5045" s="54">
        <f>IF(OR($B5045="",O$3&lt;$D5045+Настройки!$B$7),0,MAX(0,$E5045-MAX(0,SUMIFS(Тех_Движение!$G$2:$G$5111,Тех_Движение!$D$2:$D$5111,$C5045,Тех_Движение!$B$2:$B$5111,"&lt;="&amp;O$3)-$F5045)))</f>
        <v/>
      </c>
      <c r="P5045" s="54">
        <f>IF(OR($B5045="",P$3&lt;$D5045+Настройки!$B$7),0,MAX(0,$E5045-MAX(0,SUMIFS(Тех_Движение!$G$2:$G$5111,Тех_Движение!$D$2:$D$5111,$C5045,Тех_Движение!$B$2:$B$5111,"&lt;="&amp;P$3)-$F5045)))</f>
        <v/>
      </c>
      <c r="Q5045" s="54">
        <f>IF(OR($B5045="",Q$3&lt;$D5045+Настройки!$B$7),0,MAX(0,$E5045-MAX(0,SUMIFS(Тех_Движение!$G$2:$G$5111,Тех_Движение!$D$2:$D$5111,$C5045,Тех_Движение!$B$2:$B$5111,"&lt;="&amp;Q$3)-$F5045)))</f>
        <v/>
      </c>
      <c r="R5045" s="54">
        <f>IF($B5045="","",SUM($K5045:$Q5045))</f>
        <v/>
      </c>
      <c r="S5045" s="56">
        <f>IF($B5045="","",VLOOKUP($C5045,Настройки!$A$11:$L$17,9,FALSE))</f>
        <v/>
      </c>
      <c r="T5045" s="56">
        <f>IF($B5045="","",$R5045*$S5045)</f>
        <v/>
      </c>
    </row>
    <row r="5046">
      <c r="A5046" s="20">
        <f>Тех_Движение!$A$5043</f>
        <v/>
      </c>
      <c r="B5046" s="20">
        <f>IF(Тех_Движение!$F$5043&gt;0,Тех_Движение!$I$5043,"")</f>
        <v/>
      </c>
      <c r="C5046" s="20">
        <f>IF($B5046="","",Тех_Движение!$D$5043)</f>
        <v/>
      </c>
      <c r="D5046" s="42">
        <f>IF($B5046="","",Тех_Движение!$B$5043)</f>
        <v/>
      </c>
      <c r="E5046" s="54">
        <f>IF($B5046="","",Тех_Движение!$F$5043)</f>
        <v/>
      </c>
      <c r="F5046" s="54">
        <f>IF($B5046="","",SUMIFS($E$5:$E5045,$C$5:$C5045,$C5046))</f>
        <v/>
      </c>
      <c r="G5046" s="54">
        <f>IF($B5046="","",MAX(0,$E5046-MAX(0,SUMIFS(Тех_Движение!$G$2:$G$5111,Тех_Движение!$D$2:$D$5111,$C5046,Тех_Движение!$B$2:$B$5111,"&lt;="&amp;Настройки!$B$5-1)-$F5046)))</f>
        <v/>
      </c>
      <c r="H5046" s="54">
        <f>IF($B5046="","",IF(AND($D5046&gt;=Настройки!$B$5,$D5046&lt;=Настройки!$B$6),$E5046,0))</f>
        <v/>
      </c>
      <c r="I5046" s="54">
        <f>IF($B5046="","",$G5046+$H5046-$J5046)</f>
        <v/>
      </c>
      <c r="J5046" s="54">
        <f>IF($B5046="","",MAX(0,$E5046-MAX(0,SUMIFS(Тех_Движение!$G$2:$G$5111,Тех_Движение!$D$2:$D$5111,$C5046,Тех_Движение!$B$2:$B$5111,"&lt;="&amp;Настройки!$B$6)-$F5046)))</f>
        <v/>
      </c>
      <c r="K5046" s="54">
        <f>IF(OR($B5046="",K$3&lt;$D5046+Настройки!$B$7),0,MAX(0,$E5046-MAX(0,SUMIFS(Тех_Движение!$G$2:$G$5111,Тех_Движение!$D$2:$D$5111,$C5046,Тех_Движение!$B$2:$B$5111,"&lt;="&amp;K$3)-$F5046)))</f>
        <v/>
      </c>
      <c r="L5046" s="54">
        <f>IF(OR($B5046="",L$3&lt;$D5046+Настройки!$B$7),0,MAX(0,$E5046-MAX(0,SUMIFS(Тех_Движение!$G$2:$G$5111,Тех_Движение!$D$2:$D$5111,$C5046,Тех_Движение!$B$2:$B$5111,"&lt;="&amp;L$3)-$F5046)))</f>
        <v/>
      </c>
      <c r="M5046" s="54">
        <f>IF(OR($B5046="",M$3&lt;$D5046+Настройки!$B$7),0,MAX(0,$E5046-MAX(0,SUMIFS(Тех_Движение!$G$2:$G$5111,Тех_Движение!$D$2:$D$5111,$C5046,Тех_Движение!$B$2:$B$5111,"&lt;="&amp;M$3)-$F5046)))</f>
        <v/>
      </c>
      <c r="N5046" s="54">
        <f>IF(OR($B5046="",N$3&lt;$D5046+Настройки!$B$7),0,MAX(0,$E5046-MAX(0,SUMIFS(Тех_Движение!$G$2:$G$5111,Тех_Движение!$D$2:$D$5111,$C5046,Тех_Движение!$B$2:$B$5111,"&lt;="&amp;N$3)-$F5046)))</f>
        <v/>
      </c>
      <c r="O5046" s="54">
        <f>IF(OR($B5046="",O$3&lt;$D5046+Настройки!$B$7),0,MAX(0,$E5046-MAX(0,SUMIFS(Тех_Движение!$G$2:$G$5111,Тех_Движение!$D$2:$D$5111,$C5046,Тех_Движение!$B$2:$B$5111,"&lt;="&amp;O$3)-$F5046)))</f>
        <v/>
      </c>
      <c r="P5046" s="54">
        <f>IF(OR($B5046="",P$3&lt;$D5046+Настройки!$B$7),0,MAX(0,$E5046-MAX(0,SUMIFS(Тех_Движение!$G$2:$G$5111,Тех_Движение!$D$2:$D$5111,$C5046,Тех_Движение!$B$2:$B$5111,"&lt;="&amp;P$3)-$F5046)))</f>
        <v/>
      </c>
      <c r="Q5046" s="54">
        <f>IF(OR($B5046="",Q$3&lt;$D5046+Настройки!$B$7),0,MAX(0,$E5046-MAX(0,SUMIFS(Тех_Движение!$G$2:$G$5111,Тех_Движение!$D$2:$D$5111,$C5046,Тех_Движение!$B$2:$B$5111,"&lt;="&amp;Q$3)-$F5046)))</f>
        <v/>
      </c>
      <c r="R5046" s="54">
        <f>IF($B5046="","",SUM($K5046:$Q5046))</f>
        <v/>
      </c>
      <c r="S5046" s="56">
        <f>IF($B5046="","",VLOOKUP($C5046,Настройки!$A$11:$L$17,9,FALSE))</f>
        <v/>
      </c>
      <c r="T5046" s="56">
        <f>IF($B5046="","",$R5046*$S5046)</f>
        <v/>
      </c>
    </row>
    <row r="5047">
      <c r="A5047" s="20">
        <f>Тех_Движение!$A$5044</f>
        <v/>
      </c>
      <c r="B5047" s="20">
        <f>IF(Тех_Движение!$F$5044&gt;0,Тех_Движение!$I$5044,"")</f>
        <v/>
      </c>
      <c r="C5047" s="20">
        <f>IF($B5047="","",Тех_Движение!$D$5044)</f>
        <v/>
      </c>
      <c r="D5047" s="42">
        <f>IF($B5047="","",Тех_Движение!$B$5044)</f>
        <v/>
      </c>
      <c r="E5047" s="54">
        <f>IF($B5047="","",Тех_Движение!$F$5044)</f>
        <v/>
      </c>
      <c r="F5047" s="54">
        <f>IF($B5047="","",SUMIFS($E$5:$E5046,$C$5:$C5046,$C5047))</f>
        <v/>
      </c>
      <c r="G5047" s="54">
        <f>IF($B5047="","",MAX(0,$E5047-MAX(0,SUMIFS(Тех_Движение!$G$2:$G$5111,Тех_Движение!$D$2:$D$5111,$C5047,Тех_Движение!$B$2:$B$5111,"&lt;="&amp;Настройки!$B$5-1)-$F5047)))</f>
        <v/>
      </c>
      <c r="H5047" s="54">
        <f>IF($B5047="","",IF(AND($D5047&gt;=Настройки!$B$5,$D5047&lt;=Настройки!$B$6),$E5047,0))</f>
        <v/>
      </c>
      <c r="I5047" s="54">
        <f>IF($B5047="","",$G5047+$H5047-$J5047)</f>
        <v/>
      </c>
      <c r="J5047" s="54">
        <f>IF($B5047="","",MAX(0,$E5047-MAX(0,SUMIFS(Тех_Движение!$G$2:$G$5111,Тех_Движение!$D$2:$D$5111,$C5047,Тех_Движение!$B$2:$B$5111,"&lt;="&amp;Настройки!$B$6)-$F5047)))</f>
        <v/>
      </c>
      <c r="K5047" s="54">
        <f>IF(OR($B5047="",K$3&lt;$D5047+Настройки!$B$7),0,MAX(0,$E5047-MAX(0,SUMIFS(Тех_Движение!$G$2:$G$5111,Тех_Движение!$D$2:$D$5111,$C5047,Тех_Движение!$B$2:$B$5111,"&lt;="&amp;K$3)-$F5047)))</f>
        <v/>
      </c>
      <c r="L5047" s="54">
        <f>IF(OR($B5047="",L$3&lt;$D5047+Настройки!$B$7),0,MAX(0,$E5047-MAX(0,SUMIFS(Тех_Движение!$G$2:$G$5111,Тех_Движение!$D$2:$D$5111,$C5047,Тех_Движение!$B$2:$B$5111,"&lt;="&amp;L$3)-$F5047)))</f>
        <v/>
      </c>
      <c r="M5047" s="54">
        <f>IF(OR($B5047="",M$3&lt;$D5047+Настройки!$B$7),0,MAX(0,$E5047-MAX(0,SUMIFS(Тех_Движение!$G$2:$G$5111,Тех_Движение!$D$2:$D$5111,$C5047,Тех_Движение!$B$2:$B$5111,"&lt;="&amp;M$3)-$F5047)))</f>
        <v/>
      </c>
      <c r="N5047" s="54">
        <f>IF(OR($B5047="",N$3&lt;$D5047+Настройки!$B$7),0,MAX(0,$E5047-MAX(0,SUMIFS(Тех_Движение!$G$2:$G$5111,Тех_Движение!$D$2:$D$5111,$C5047,Тех_Движение!$B$2:$B$5111,"&lt;="&amp;N$3)-$F5047)))</f>
        <v/>
      </c>
      <c r="O5047" s="54">
        <f>IF(OR($B5047="",O$3&lt;$D5047+Настройки!$B$7),0,MAX(0,$E5047-MAX(0,SUMIFS(Тех_Движение!$G$2:$G$5111,Тех_Движение!$D$2:$D$5111,$C5047,Тех_Движение!$B$2:$B$5111,"&lt;="&amp;O$3)-$F5047)))</f>
        <v/>
      </c>
      <c r="P5047" s="54">
        <f>IF(OR($B5047="",P$3&lt;$D5047+Настройки!$B$7),0,MAX(0,$E5047-MAX(0,SUMIFS(Тех_Движение!$G$2:$G$5111,Тех_Движение!$D$2:$D$5111,$C5047,Тех_Движение!$B$2:$B$5111,"&lt;="&amp;P$3)-$F5047)))</f>
        <v/>
      </c>
      <c r="Q5047" s="54">
        <f>IF(OR($B5047="",Q$3&lt;$D5047+Настройки!$B$7),0,MAX(0,$E5047-MAX(0,SUMIFS(Тех_Движение!$G$2:$G$5111,Тех_Движение!$D$2:$D$5111,$C5047,Тех_Движение!$B$2:$B$5111,"&lt;="&amp;Q$3)-$F5047)))</f>
        <v/>
      </c>
      <c r="R5047" s="54">
        <f>IF($B5047="","",SUM($K5047:$Q5047))</f>
        <v/>
      </c>
      <c r="S5047" s="56">
        <f>IF($B5047="","",VLOOKUP($C5047,Настройки!$A$11:$L$17,9,FALSE))</f>
        <v/>
      </c>
      <c r="T5047" s="56">
        <f>IF($B5047="","",$R5047*$S5047)</f>
        <v/>
      </c>
    </row>
    <row r="5048">
      <c r="A5048" s="20">
        <f>Тех_Движение!$A$5045</f>
        <v/>
      </c>
      <c r="B5048" s="20">
        <f>IF(Тех_Движение!$F$5045&gt;0,Тех_Движение!$I$5045,"")</f>
        <v/>
      </c>
      <c r="C5048" s="20">
        <f>IF($B5048="","",Тех_Движение!$D$5045)</f>
        <v/>
      </c>
      <c r="D5048" s="42">
        <f>IF($B5048="","",Тех_Движение!$B$5045)</f>
        <v/>
      </c>
      <c r="E5048" s="54">
        <f>IF($B5048="","",Тех_Движение!$F$5045)</f>
        <v/>
      </c>
      <c r="F5048" s="54">
        <f>IF($B5048="","",SUMIFS($E$5:$E5047,$C$5:$C5047,$C5048))</f>
        <v/>
      </c>
      <c r="G5048" s="54">
        <f>IF($B5048="","",MAX(0,$E5048-MAX(0,SUMIFS(Тех_Движение!$G$2:$G$5111,Тех_Движение!$D$2:$D$5111,$C5048,Тех_Движение!$B$2:$B$5111,"&lt;="&amp;Настройки!$B$5-1)-$F5048)))</f>
        <v/>
      </c>
      <c r="H5048" s="54">
        <f>IF($B5048="","",IF(AND($D5048&gt;=Настройки!$B$5,$D5048&lt;=Настройки!$B$6),$E5048,0))</f>
        <v/>
      </c>
      <c r="I5048" s="54">
        <f>IF($B5048="","",$G5048+$H5048-$J5048)</f>
        <v/>
      </c>
      <c r="J5048" s="54">
        <f>IF($B5048="","",MAX(0,$E5048-MAX(0,SUMIFS(Тех_Движение!$G$2:$G$5111,Тех_Движение!$D$2:$D$5111,$C5048,Тех_Движение!$B$2:$B$5111,"&lt;="&amp;Настройки!$B$6)-$F5048)))</f>
        <v/>
      </c>
      <c r="K5048" s="54">
        <f>IF(OR($B5048="",K$3&lt;$D5048+Настройки!$B$7),0,MAX(0,$E5048-MAX(0,SUMIFS(Тех_Движение!$G$2:$G$5111,Тех_Движение!$D$2:$D$5111,$C5048,Тех_Движение!$B$2:$B$5111,"&lt;="&amp;K$3)-$F5048)))</f>
        <v/>
      </c>
      <c r="L5048" s="54">
        <f>IF(OR($B5048="",L$3&lt;$D5048+Настройки!$B$7),0,MAX(0,$E5048-MAX(0,SUMIFS(Тех_Движение!$G$2:$G$5111,Тех_Движение!$D$2:$D$5111,$C5048,Тех_Движение!$B$2:$B$5111,"&lt;="&amp;L$3)-$F5048)))</f>
        <v/>
      </c>
      <c r="M5048" s="54">
        <f>IF(OR($B5048="",M$3&lt;$D5048+Настройки!$B$7),0,MAX(0,$E5048-MAX(0,SUMIFS(Тех_Движение!$G$2:$G$5111,Тех_Движение!$D$2:$D$5111,$C5048,Тех_Движение!$B$2:$B$5111,"&lt;="&amp;M$3)-$F5048)))</f>
        <v/>
      </c>
      <c r="N5048" s="54">
        <f>IF(OR($B5048="",N$3&lt;$D5048+Настройки!$B$7),0,MAX(0,$E5048-MAX(0,SUMIFS(Тех_Движение!$G$2:$G$5111,Тех_Движение!$D$2:$D$5111,$C5048,Тех_Движение!$B$2:$B$5111,"&lt;="&amp;N$3)-$F5048)))</f>
        <v/>
      </c>
      <c r="O5048" s="54">
        <f>IF(OR($B5048="",O$3&lt;$D5048+Настройки!$B$7),0,MAX(0,$E5048-MAX(0,SUMIFS(Тех_Движение!$G$2:$G$5111,Тех_Движение!$D$2:$D$5111,$C5048,Тех_Движение!$B$2:$B$5111,"&lt;="&amp;O$3)-$F5048)))</f>
        <v/>
      </c>
      <c r="P5048" s="54">
        <f>IF(OR($B5048="",P$3&lt;$D5048+Настройки!$B$7),0,MAX(0,$E5048-MAX(0,SUMIFS(Тех_Движение!$G$2:$G$5111,Тех_Движение!$D$2:$D$5111,$C5048,Тех_Движение!$B$2:$B$5111,"&lt;="&amp;P$3)-$F5048)))</f>
        <v/>
      </c>
      <c r="Q5048" s="54">
        <f>IF(OR($B5048="",Q$3&lt;$D5048+Настройки!$B$7),0,MAX(0,$E5048-MAX(0,SUMIFS(Тех_Движение!$G$2:$G$5111,Тех_Движение!$D$2:$D$5111,$C5048,Тех_Движение!$B$2:$B$5111,"&lt;="&amp;Q$3)-$F5048)))</f>
        <v/>
      </c>
      <c r="R5048" s="54">
        <f>IF($B5048="","",SUM($K5048:$Q5048))</f>
        <v/>
      </c>
      <c r="S5048" s="56">
        <f>IF($B5048="","",VLOOKUP($C5048,Настройки!$A$11:$L$17,9,FALSE))</f>
        <v/>
      </c>
      <c r="T5048" s="56">
        <f>IF($B5048="","",$R5048*$S5048)</f>
        <v/>
      </c>
    </row>
    <row r="5049">
      <c r="A5049" s="20">
        <f>Тех_Движение!$A$5046</f>
        <v/>
      </c>
      <c r="B5049" s="20">
        <f>IF(Тех_Движение!$F$5046&gt;0,Тех_Движение!$I$5046,"")</f>
        <v/>
      </c>
      <c r="C5049" s="20">
        <f>IF($B5049="","",Тех_Движение!$D$5046)</f>
        <v/>
      </c>
      <c r="D5049" s="42">
        <f>IF($B5049="","",Тех_Движение!$B$5046)</f>
        <v/>
      </c>
      <c r="E5049" s="54">
        <f>IF($B5049="","",Тех_Движение!$F$5046)</f>
        <v/>
      </c>
      <c r="F5049" s="54">
        <f>IF($B5049="","",SUMIFS($E$5:$E5048,$C$5:$C5048,$C5049))</f>
        <v/>
      </c>
      <c r="G5049" s="54">
        <f>IF($B5049="","",MAX(0,$E5049-MAX(0,SUMIFS(Тех_Движение!$G$2:$G$5111,Тех_Движение!$D$2:$D$5111,$C5049,Тех_Движение!$B$2:$B$5111,"&lt;="&amp;Настройки!$B$5-1)-$F5049)))</f>
        <v/>
      </c>
      <c r="H5049" s="54">
        <f>IF($B5049="","",IF(AND($D5049&gt;=Настройки!$B$5,$D5049&lt;=Настройки!$B$6),$E5049,0))</f>
        <v/>
      </c>
      <c r="I5049" s="54">
        <f>IF($B5049="","",$G5049+$H5049-$J5049)</f>
        <v/>
      </c>
      <c r="J5049" s="54">
        <f>IF($B5049="","",MAX(0,$E5049-MAX(0,SUMIFS(Тех_Движение!$G$2:$G$5111,Тех_Движение!$D$2:$D$5111,$C5049,Тех_Движение!$B$2:$B$5111,"&lt;="&amp;Настройки!$B$6)-$F5049)))</f>
        <v/>
      </c>
      <c r="K5049" s="54">
        <f>IF(OR($B5049="",K$3&lt;$D5049+Настройки!$B$7),0,MAX(0,$E5049-MAX(0,SUMIFS(Тех_Движение!$G$2:$G$5111,Тех_Движение!$D$2:$D$5111,$C5049,Тех_Движение!$B$2:$B$5111,"&lt;="&amp;K$3)-$F5049)))</f>
        <v/>
      </c>
      <c r="L5049" s="54">
        <f>IF(OR($B5049="",L$3&lt;$D5049+Настройки!$B$7),0,MAX(0,$E5049-MAX(0,SUMIFS(Тех_Движение!$G$2:$G$5111,Тех_Движение!$D$2:$D$5111,$C5049,Тех_Движение!$B$2:$B$5111,"&lt;="&amp;L$3)-$F5049)))</f>
        <v/>
      </c>
      <c r="M5049" s="54">
        <f>IF(OR($B5049="",M$3&lt;$D5049+Настройки!$B$7),0,MAX(0,$E5049-MAX(0,SUMIFS(Тех_Движение!$G$2:$G$5111,Тех_Движение!$D$2:$D$5111,$C5049,Тех_Движение!$B$2:$B$5111,"&lt;="&amp;M$3)-$F5049)))</f>
        <v/>
      </c>
      <c r="N5049" s="54">
        <f>IF(OR($B5049="",N$3&lt;$D5049+Настройки!$B$7),0,MAX(0,$E5049-MAX(0,SUMIFS(Тех_Движение!$G$2:$G$5111,Тех_Движение!$D$2:$D$5111,$C5049,Тех_Движение!$B$2:$B$5111,"&lt;="&amp;N$3)-$F5049)))</f>
        <v/>
      </c>
      <c r="O5049" s="54">
        <f>IF(OR($B5049="",O$3&lt;$D5049+Настройки!$B$7),0,MAX(0,$E5049-MAX(0,SUMIFS(Тех_Движение!$G$2:$G$5111,Тех_Движение!$D$2:$D$5111,$C5049,Тех_Движение!$B$2:$B$5111,"&lt;="&amp;O$3)-$F5049)))</f>
        <v/>
      </c>
      <c r="P5049" s="54">
        <f>IF(OR($B5049="",P$3&lt;$D5049+Настройки!$B$7),0,MAX(0,$E5049-MAX(0,SUMIFS(Тех_Движение!$G$2:$G$5111,Тех_Движение!$D$2:$D$5111,$C5049,Тех_Движение!$B$2:$B$5111,"&lt;="&amp;P$3)-$F5049)))</f>
        <v/>
      </c>
      <c r="Q5049" s="54">
        <f>IF(OR($B5049="",Q$3&lt;$D5049+Настройки!$B$7),0,MAX(0,$E5049-MAX(0,SUMIFS(Тех_Движение!$G$2:$G$5111,Тех_Движение!$D$2:$D$5111,$C5049,Тех_Движение!$B$2:$B$5111,"&lt;="&amp;Q$3)-$F5049)))</f>
        <v/>
      </c>
      <c r="R5049" s="54">
        <f>IF($B5049="","",SUM($K5049:$Q5049))</f>
        <v/>
      </c>
      <c r="S5049" s="56">
        <f>IF($B5049="","",VLOOKUP($C5049,Настройки!$A$11:$L$17,9,FALSE))</f>
        <v/>
      </c>
      <c r="T5049" s="56">
        <f>IF($B5049="","",$R5049*$S5049)</f>
        <v/>
      </c>
    </row>
    <row r="5050">
      <c r="A5050" s="20">
        <f>Тех_Движение!$A$5047</f>
        <v/>
      </c>
      <c r="B5050" s="20">
        <f>IF(Тех_Движение!$F$5047&gt;0,Тех_Движение!$I$5047,"")</f>
        <v/>
      </c>
      <c r="C5050" s="20">
        <f>IF($B5050="","",Тех_Движение!$D$5047)</f>
        <v/>
      </c>
      <c r="D5050" s="42">
        <f>IF($B5050="","",Тех_Движение!$B$5047)</f>
        <v/>
      </c>
      <c r="E5050" s="54">
        <f>IF($B5050="","",Тех_Движение!$F$5047)</f>
        <v/>
      </c>
      <c r="F5050" s="54">
        <f>IF($B5050="","",SUMIFS($E$5:$E5049,$C$5:$C5049,$C5050))</f>
        <v/>
      </c>
      <c r="G5050" s="54">
        <f>IF($B5050="","",MAX(0,$E5050-MAX(0,SUMIFS(Тех_Движение!$G$2:$G$5111,Тех_Движение!$D$2:$D$5111,$C5050,Тех_Движение!$B$2:$B$5111,"&lt;="&amp;Настройки!$B$5-1)-$F5050)))</f>
        <v/>
      </c>
      <c r="H5050" s="54">
        <f>IF($B5050="","",IF(AND($D5050&gt;=Настройки!$B$5,$D5050&lt;=Настройки!$B$6),$E5050,0))</f>
        <v/>
      </c>
      <c r="I5050" s="54">
        <f>IF($B5050="","",$G5050+$H5050-$J5050)</f>
        <v/>
      </c>
      <c r="J5050" s="54">
        <f>IF($B5050="","",MAX(0,$E5050-MAX(0,SUMIFS(Тех_Движение!$G$2:$G$5111,Тех_Движение!$D$2:$D$5111,$C5050,Тех_Движение!$B$2:$B$5111,"&lt;="&amp;Настройки!$B$6)-$F5050)))</f>
        <v/>
      </c>
      <c r="K5050" s="54">
        <f>IF(OR($B5050="",K$3&lt;$D5050+Настройки!$B$7),0,MAX(0,$E5050-MAX(0,SUMIFS(Тех_Движение!$G$2:$G$5111,Тех_Движение!$D$2:$D$5111,$C5050,Тех_Движение!$B$2:$B$5111,"&lt;="&amp;K$3)-$F5050)))</f>
        <v/>
      </c>
      <c r="L5050" s="54">
        <f>IF(OR($B5050="",L$3&lt;$D5050+Настройки!$B$7),0,MAX(0,$E5050-MAX(0,SUMIFS(Тех_Движение!$G$2:$G$5111,Тех_Движение!$D$2:$D$5111,$C5050,Тех_Движение!$B$2:$B$5111,"&lt;="&amp;L$3)-$F5050)))</f>
        <v/>
      </c>
      <c r="M5050" s="54">
        <f>IF(OR($B5050="",M$3&lt;$D5050+Настройки!$B$7),0,MAX(0,$E5050-MAX(0,SUMIFS(Тех_Движение!$G$2:$G$5111,Тех_Движение!$D$2:$D$5111,$C5050,Тех_Движение!$B$2:$B$5111,"&lt;="&amp;M$3)-$F5050)))</f>
        <v/>
      </c>
      <c r="N5050" s="54">
        <f>IF(OR($B5050="",N$3&lt;$D5050+Настройки!$B$7),0,MAX(0,$E5050-MAX(0,SUMIFS(Тех_Движение!$G$2:$G$5111,Тех_Движение!$D$2:$D$5111,$C5050,Тех_Движение!$B$2:$B$5111,"&lt;="&amp;N$3)-$F5050)))</f>
        <v/>
      </c>
      <c r="O5050" s="54">
        <f>IF(OR($B5050="",O$3&lt;$D5050+Настройки!$B$7),0,MAX(0,$E5050-MAX(0,SUMIFS(Тех_Движение!$G$2:$G$5111,Тех_Движение!$D$2:$D$5111,$C5050,Тех_Движение!$B$2:$B$5111,"&lt;="&amp;O$3)-$F5050)))</f>
        <v/>
      </c>
      <c r="P5050" s="54">
        <f>IF(OR($B5050="",P$3&lt;$D5050+Настройки!$B$7),0,MAX(0,$E5050-MAX(0,SUMIFS(Тех_Движение!$G$2:$G$5111,Тех_Движение!$D$2:$D$5111,$C5050,Тех_Движение!$B$2:$B$5111,"&lt;="&amp;P$3)-$F5050)))</f>
        <v/>
      </c>
      <c r="Q5050" s="54">
        <f>IF(OR($B5050="",Q$3&lt;$D5050+Настройки!$B$7),0,MAX(0,$E5050-MAX(0,SUMIFS(Тех_Движение!$G$2:$G$5111,Тех_Движение!$D$2:$D$5111,$C5050,Тех_Движение!$B$2:$B$5111,"&lt;="&amp;Q$3)-$F5050)))</f>
        <v/>
      </c>
      <c r="R5050" s="54">
        <f>IF($B5050="","",SUM($K5050:$Q5050))</f>
        <v/>
      </c>
      <c r="S5050" s="56">
        <f>IF($B5050="","",VLOOKUP($C5050,Настройки!$A$11:$L$17,9,FALSE))</f>
        <v/>
      </c>
      <c r="T5050" s="56">
        <f>IF($B5050="","",$R5050*$S5050)</f>
        <v/>
      </c>
    </row>
    <row r="5051">
      <c r="A5051" s="20">
        <f>Тех_Движение!$A$5048</f>
        <v/>
      </c>
      <c r="B5051" s="20">
        <f>IF(Тех_Движение!$F$5048&gt;0,Тех_Движение!$I$5048,"")</f>
        <v/>
      </c>
      <c r="C5051" s="20">
        <f>IF($B5051="","",Тех_Движение!$D$5048)</f>
        <v/>
      </c>
      <c r="D5051" s="42">
        <f>IF($B5051="","",Тех_Движение!$B$5048)</f>
        <v/>
      </c>
      <c r="E5051" s="54">
        <f>IF($B5051="","",Тех_Движение!$F$5048)</f>
        <v/>
      </c>
      <c r="F5051" s="54">
        <f>IF($B5051="","",SUMIFS($E$5:$E5050,$C$5:$C5050,$C5051))</f>
        <v/>
      </c>
      <c r="G5051" s="54">
        <f>IF($B5051="","",MAX(0,$E5051-MAX(0,SUMIFS(Тех_Движение!$G$2:$G$5111,Тех_Движение!$D$2:$D$5111,$C5051,Тех_Движение!$B$2:$B$5111,"&lt;="&amp;Настройки!$B$5-1)-$F5051)))</f>
        <v/>
      </c>
      <c r="H5051" s="54">
        <f>IF($B5051="","",IF(AND($D5051&gt;=Настройки!$B$5,$D5051&lt;=Настройки!$B$6),$E5051,0))</f>
        <v/>
      </c>
      <c r="I5051" s="54">
        <f>IF($B5051="","",$G5051+$H5051-$J5051)</f>
        <v/>
      </c>
      <c r="J5051" s="54">
        <f>IF($B5051="","",MAX(0,$E5051-MAX(0,SUMIFS(Тех_Движение!$G$2:$G$5111,Тех_Движение!$D$2:$D$5111,$C5051,Тех_Движение!$B$2:$B$5111,"&lt;="&amp;Настройки!$B$6)-$F5051)))</f>
        <v/>
      </c>
      <c r="K5051" s="54">
        <f>IF(OR($B5051="",K$3&lt;$D5051+Настройки!$B$7),0,MAX(0,$E5051-MAX(0,SUMIFS(Тех_Движение!$G$2:$G$5111,Тех_Движение!$D$2:$D$5111,$C5051,Тех_Движение!$B$2:$B$5111,"&lt;="&amp;K$3)-$F5051)))</f>
        <v/>
      </c>
      <c r="L5051" s="54">
        <f>IF(OR($B5051="",L$3&lt;$D5051+Настройки!$B$7),0,MAX(0,$E5051-MAX(0,SUMIFS(Тех_Движение!$G$2:$G$5111,Тех_Движение!$D$2:$D$5111,$C5051,Тех_Движение!$B$2:$B$5111,"&lt;="&amp;L$3)-$F5051)))</f>
        <v/>
      </c>
      <c r="M5051" s="54">
        <f>IF(OR($B5051="",M$3&lt;$D5051+Настройки!$B$7),0,MAX(0,$E5051-MAX(0,SUMIFS(Тех_Движение!$G$2:$G$5111,Тех_Движение!$D$2:$D$5111,$C5051,Тех_Движение!$B$2:$B$5111,"&lt;="&amp;M$3)-$F5051)))</f>
        <v/>
      </c>
      <c r="N5051" s="54">
        <f>IF(OR($B5051="",N$3&lt;$D5051+Настройки!$B$7),0,MAX(0,$E5051-MAX(0,SUMIFS(Тех_Движение!$G$2:$G$5111,Тех_Движение!$D$2:$D$5111,$C5051,Тех_Движение!$B$2:$B$5111,"&lt;="&amp;N$3)-$F5051)))</f>
        <v/>
      </c>
      <c r="O5051" s="54">
        <f>IF(OR($B5051="",O$3&lt;$D5051+Настройки!$B$7),0,MAX(0,$E5051-MAX(0,SUMIFS(Тех_Движение!$G$2:$G$5111,Тех_Движение!$D$2:$D$5111,$C5051,Тех_Движение!$B$2:$B$5111,"&lt;="&amp;O$3)-$F5051)))</f>
        <v/>
      </c>
      <c r="P5051" s="54">
        <f>IF(OR($B5051="",P$3&lt;$D5051+Настройки!$B$7),0,MAX(0,$E5051-MAX(0,SUMIFS(Тех_Движение!$G$2:$G$5111,Тех_Движение!$D$2:$D$5111,$C5051,Тех_Движение!$B$2:$B$5111,"&lt;="&amp;P$3)-$F5051)))</f>
        <v/>
      </c>
      <c r="Q5051" s="54">
        <f>IF(OR($B5051="",Q$3&lt;$D5051+Настройки!$B$7),0,MAX(0,$E5051-MAX(0,SUMIFS(Тех_Движение!$G$2:$G$5111,Тех_Движение!$D$2:$D$5111,$C5051,Тех_Движение!$B$2:$B$5111,"&lt;="&amp;Q$3)-$F5051)))</f>
        <v/>
      </c>
      <c r="R5051" s="54">
        <f>IF($B5051="","",SUM($K5051:$Q5051))</f>
        <v/>
      </c>
      <c r="S5051" s="56">
        <f>IF($B5051="","",VLOOKUP($C5051,Настройки!$A$11:$L$17,9,FALSE))</f>
        <v/>
      </c>
      <c r="T5051" s="56">
        <f>IF($B5051="","",$R5051*$S5051)</f>
        <v/>
      </c>
    </row>
    <row r="5052">
      <c r="A5052" s="20">
        <f>Тех_Движение!$A$5049</f>
        <v/>
      </c>
      <c r="B5052" s="20">
        <f>IF(Тех_Движение!$F$5049&gt;0,Тех_Движение!$I$5049,"")</f>
        <v/>
      </c>
      <c r="C5052" s="20">
        <f>IF($B5052="","",Тех_Движение!$D$5049)</f>
        <v/>
      </c>
      <c r="D5052" s="42">
        <f>IF($B5052="","",Тех_Движение!$B$5049)</f>
        <v/>
      </c>
      <c r="E5052" s="54">
        <f>IF($B5052="","",Тех_Движение!$F$5049)</f>
        <v/>
      </c>
      <c r="F5052" s="54">
        <f>IF($B5052="","",SUMIFS($E$5:$E5051,$C$5:$C5051,$C5052))</f>
        <v/>
      </c>
      <c r="G5052" s="54">
        <f>IF($B5052="","",MAX(0,$E5052-MAX(0,SUMIFS(Тех_Движение!$G$2:$G$5111,Тех_Движение!$D$2:$D$5111,$C5052,Тех_Движение!$B$2:$B$5111,"&lt;="&amp;Настройки!$B$5-1)-$F5052)))</f>
        <v/>
      </c>
      <c r="H5052" s="54">
        <f>IF($B5052="","",IF(AND($D5052&gt;=Настройки!$B$5,$D5052&lt;=Настройки!$B$6),$E5052,0))</f>
        <v/>
      </c>
      <c r="I5052" s="54">
        <f>IF($B5052="","",$G5052+$H5052-$J5052)</f>
        <v/>
      </c>
      <c r="J5052" s="54">
        <f>IF($B5052="","",MAX(0,$E5052-MAX(0,SUMIFS(Тех_Движение!$G$2:$G$5111,Тех_Движение!$D$2:$D$5111,$C5052,Тех_Движение!$B$2:$B$5111,"&lt;="&amp;Настройки!$B$6)-$F5052)))</f>
        <v/>
      </c>
      <c r="K5052" s="54">
        <f>IF(OR($B5052="",K$3&lt;$D5052+Настройки!$B$7),0,MAX(0,$E5052-MAX(0,SUMIFS(Тех_Движение!$G$2:$G$5111,Тех_Движение!$D$2:$D$5111,$C5052,Тех_Движение!$B$2:$B$5111,"&lt;="&amp;K$3)-$F5052)))</f>
        <v/>
      </c>
      <c r="L5052" s="54">
        <f>IF(OR($B5052="",L$3&lt;$D5052+Настройки!$B$7),0,MAX(0,$E5052-MAX(0,SUMIFS(Тех_Движение!$G$2:$G$5111,Тех_Движение!$D$2:$D$5111,$C5052,Тех_Движение!$B$2:$B$5111,"&lt;="&amp;L$3)-$F5052)))</f>
        <v/>
      </c>
      <c r="M5052" s="54">
        <f>IF(OR($B5052="",M$3&lt;$D5052+Настройки!$B$7),0,MAX(0,$E5052-MAX(0,SUMIFS(Тех_Движение!$G$2:$G$5111,Тех_Движение!$D$2:$D$5111,$C5052,Тех_Движение!$B$2:$B$5111,"&lt;="&amp;M$3)-$F5052)))</f>
        <v/>
      </c>
      <c r="N5052" s="54">
        <f>IF(OR($B5052="",N$3&lt;$D5052+Настройки!$B$7),0,MAX(0,$E5052-MAX(0,SUMIFS(Тех_Движение!$G$2:$G$5111,Тех_Движение!$D$2:$D$5111,$C5052,Тех_Движение!$B$2:$B$5111,"&lt;="&amp;N$3)-$F5052)))</f>
        <v/>
      </c>
      <c r="O5052" s="54">
        <f>IF(OR($B5052="",O$3&lt;$D5052+Настройки!$B$7),0,MAX(0,$E5052-MAX(0,SUMIFS(Тех_Движение!$G$2:$G$5111,Тех_Движение!$D$2:$D$5111,$C5052,Тех_Движение!$B$2:$B$5111,"&lt;="&amp;O$3)-$F5052)))</f>
        <v/>
      </c>
      <c r="P5052" s="54">
        <f>IF(OR($B5052="",P$3&lt;$D5052+Настройки!$B$7),0,MAX(0,$E5052-MAX(0,SUMIFS(Тех_Движение!$G$2:$G$5111,Тех_Движение!$D$2:$D$5111,$C5052,Тех_Движение!$B$2:$B$5111,"&lt;="&amp;P$3)-$F5052)))</f>
        <v/>
      </c>
      <c r="Q5052" s="54">
        <f>IF(OR($B5052="",Q$3&lt;$D5052+Настройки!$B$7),0,MAX(0,$E5052-MAX(0,SUMIFS(Тех_Движение!$G$2:$G$5111,Тех_Движение!$D$2:$D$5111,$C5052,Тех_Движение!$B$2:$B$5111,"&lt;="&amp;Q$3)-$F5052)))</f>
        <v/>
      </c>
      <c r="R5052" s="54">
        <f>IF($B5052="","",SUM($K5052:$Q5052))</f>
        <v/>
      </c>
      <c r="S5052" s="56">
        <f>IF($B5052="","",VLOOKUP($C5052,Настройки!$A$11:$L$17,9,FALSE))</f>
        <v/>
      </c>
      <c r="T5052" s="56">
        <f>IF($B5052="","",$R5052*$S5052)</f>
        <v/>
      </c>
    </row>
    <row r="5053">
      <c r="A5053" s="20">
        <f>Тех_Движение!$A$5050</f>
        <v/>
      </c>
      <c r="B5053" s="20">
        <f>IF(Тех_Движение!$F$5050&gt;0,Тех_Движение!$I$5050,"")</f>
        <v/>
      </c>
      <c r="C5053" s="20">
        <f>IF($B5053="","",Тех_Движение!$D$5050)</f>
        <v/>
      </c>
      <c r="D5053" s="42">
        <f>IF($B5053="","",Тех_Движение!$B$5050)</f>
        <v/>
      </c>
      <c r="E5053" s="54">
        <f>IF($B5053="","",Тех_Движение!$F$5050)</f>
        <v/>
      </c>
      <c r="F5053" s="54">
        <f>IF($B5053="","",SUMIFS($E$5:$E5052,$C$5:$C5052,$C5053))</f>
        <v/>
      </c>
      <c r="G5053" s="54">
        <f>IF($B5053="","",MAX(0,$E5053-MAX(0,SUMIFS(Тех_Движение!$G$2:$G$5111,Тех_Движение!$D$2:$D$5111,$C5053,Тех_Движение!$B$2:$B$5111,"&lt;="&amp;Настройки!$B$5-1)-$F5053)))</f>
        <v/>
      </c>
      <c r="H5053" s="54">
        <f>IF($B5053="","",IF(AND($D5053&gt;=Настройки!$B$5,$D5053&lt;=Настройки!$B$6),$E5053,0))</f>
        <v/>
      </c>
      <c r="I5053" s="54">
        <f>IF($B5053="","",$G5053+$H5053-$J5053)</f>
        <v/>
      </c>
      <c r="J5053" s="54">
        <f>IF($B5053="","",MAX(0,$E5053-MAX(0,SUMIFS(Тех_Движение!$G$2:$G$5111,Тех_Движение!$D$2:$D$5111,$C5053,Тех_Движение!$B$2:$B$5111,"&lt;="&amp;Настройки!$B$6)-$F5053)))</f>
        <v/>
      </c>
      <c r="K5053" s="54">
        <f>IF(OR($B5053="",K$3&lt;$D5053+Настройки!$B$7),0,MAX(0,$E5053-MAX(0,SUMIFS(Тех_Движение!$G$2:$G$5111,Тех_Движение!$D$2:$D$5111,$C5053,Тех_Движение!$B$2:$B$5111,"&lt;="&amp;K$3)-$F5053)))</f>
        <v/>
      </c>
      <c r="L5053" s="54">
        <f>IF(OR($B5053="",L$3&lt;$D5053+Настройки!$B$7),0,MAX(0,$E5053-MAX(0,SUMIFS(Тех_Движение!$G$2:$G$5111,Тех_Движение!$D$2:$D$5111,$C5053,Тех_Движение!$B$2:$B$5111,"&lt;="&amp;L$3)-$F5053)))</f>
        <v/>
      </c>
      <c r="M5053" s="54">
        <f>IF(OR($B5053="",M$3&lt;$D5053+Настройки!$B$7),0,MAX(0,$E5053-MAX(0,SUMIFS(Тех_Движение!$G$2:$G$5111,Тех_Движение!$D$2:$D$5111,$C5053,Тех_Движение!$B$2:$B$5111,"&lt;="&amp;M$3)-$F5053)))</f>
        <v/>
      </c>
      <c r="N5053" s="54">
        <f>IF(OR($B5053="",N$3&lt;$D5053+Настройки!$B$7),0,MAX(0,$E5053-MAX(0,SUMIFS(Тех_Движение!$G$2:$G$5111,Тех_Движение!$D$2:$D$5111,$C5053,Тех_Движение!$B$2:$B$5111,"&lt;="&amp;N$3)-$F5053)))</f>
        <v/>
      </c>
      <c r="O5053" s="54">
        <f>IF(OR($B5053="",O$3&lt;$D5053+Настройки!$B$7),0,MAX(0,$E5053-MAX(0,SUMIFS(Тех_Движение!$G$2:$G$5111,Тех_Движение!$D$2:$D$5111,$C5053,Тех_Движение!$B$2:$B$5111,"&lt;="&amp;O$3)-$F5053)))</f>
        <v/>
      </c>
      <c r="P5053" s="54">
        <f>IF(OR($B5053="",P$3&lt;$D5053+Настройки!$B$7),0,MAX(0,$E5053-MAX(0,SUMIFS(Тех_Движение!$G$2:$G$5111,Тех_Движение!$D$2:$D$5111,$C5053,Тех_Движение!$B$2:$B$5111,"&lt;="&amp;P$3)-$F5053)))</f>
        <v/>
      </c>
      <c r="Q5053" s="54">
        <f>IF(OR($B5053="",Q$3&lt;$D5053+Настройки!$B$7),0,MAX(0,$E5053-MAX(0,SUMIFS(Тех_Движение!$G$2:$G$5111,Тех_Движение!$D$2:$D$5111,$C5053,Тех_Движение!$B$2:$B$5111,"&lt;="&amp;Q$3)-$F5053)))</f>
        <v/>
      </c>
      <c r="R5053" s="54">
        <f>IF($B5053="","",SUM($K5053:$Q5053))</f>
        <v/>
      </c>
      <c r="S5053" s="56">
        <f>IF($B5053="","",VLOOKUP($C5053,Настройки!$A$11:$L$17,9,FALSE))</f>
        <v/>
      </c>
      <c r="T5053" s="56">
        <f>IF($B5053="","",$R5053*$S5053)</f>
        <v/>
      </c>
    </row>
    <row r="5054">
      <c r="A5054" s="20">
        <f>Тех_Движение!$A$5051</f>
        <v/>
      </c>
      <c r="B5054" s="20">
        <f>IF(Тех_Движение!$F$5051&gt;0,Тех_Движение!$I$5051,"")</f>
        <v/>
      </c>
      <c r="C5054" s="20">
        <f>IF($B5054="","",Тех_Движение!$D$5051)</f>
        <v/>
      </c>
      <c r="D5054" s="42">
        <f>IF($B5054="","",Тех_Движение!$B$5051)</f>
        <v/>
      </c>
      <c r="E5054" s="54">
        <f>IF($B5054="","",Тех_Движение!$F$5051)</f>
        <v/>
      </c>
      <c r="F5054" s="54">
        <f>IF($B5054="","",SUMIFS($E$5:$E5053,$C$5:$C5053,$C5054))</f>
        <v/>
      </c>
      <c r="G5054" s="54">
        <f>IF($B5054="","",MAX(0,$E5054-MAX(0,SUMIFS(Тех_Движение!$G$2:$G$5111,Тех_Движение!$D$2:$D$5111,$C5054,Тех_Движение!$B$2:$B$5111,"&lt;="&amp;Настройки!$B$5-1)-$F5054)))</f>
        <v/>
      </c>
      <c r="H5054" s="54">
        <f>IF($B5054="","",IF(AND($D5054&gt;=Настройки!$B$5,$D5054&lt;=Настройки!$B$6),$E5054,0))</f>
        <v/>
      </c>
      <c r="I5054" s="54">
        <f>IF($B5054="","",$G5054+$H5054-$J5054)</f>
        <v/>
      </c>
      <c r="J5054" s="54">
        <f>IF($B5054="","",MAX(0,$E5054-MAX(0,SUMIFS(Тех_Движение!$G$2:$G$5111,Тех_Движение!$D$2:$D$5111,$C5054,Тех_Движение!$B$2:$B$5111,"&lt;="&amp;Настройки!$B$6)-$F5054)))</f>
        <v/>
      </c>
      <c r="K5054" s="54">
        <f>IF(OR($B5054="",K$3&lt;$D5054+Настройки!$B$7),0,MAX(0,$E5054-MAX(0,SUMIFS(Тех_Движение!$G$2:$G$5111,Тех_Движение!$D$2:$D$5111,$C5054,Тех_Движение!$B$2:$B$5111,"&lt;="&amp;K$3)-$F5054)))</f>
        <v/>
      </c>
      <c r="L5054" s="54">
        <f>IF(OR($B5054="",L$3&lt;$D5054+Настройки!$B$7),0,MAX(0,$E5054-MAX(0,SUMIFS(Тех_Движение!$G$2:$G$5111,Тех_Движение!$D$2:$D$5111,$C5054,Тех_Движение!$B$2:$B$5111,"&lt;="&amp;L$3)-$F5054)))</f>
        <v/>
      </c>
      <c r="M5054" s="54">
        <f>IF(OR($B5054="",M$3&lt;$D5054+Настройки!$B$7),0,MAX(0,$E5054-MAX(0,SUMIFS(Тех_Движение!$G$2:$G$5111,Тех_Движение!$D$2:$D$5111,$C5054,Тех_Движение!$B$2:$B$5111,"&lt;="&amp;M$3)-$F5054)))</f>
        <v/>
      </c>
      <c r="N5054" s="54">
        <f>IF(OR($B5054="",N$3&lt;$D5054+Настройки!$B$7),0,MAX(0,$E5054-MAX(0,SUMIFS(Тех_Движение!$G$2:$G$5111,Тех_Движение!$D$2:$D$5111,$C5054,Тех_Движение!$B$2:$B$5111,"&lt;="&amp;N$3)-$F5054)))</f>
        <v/>
      </c>
      <c r="O5054" s="54">
        <f>IF(OR($B5054="",O$3&lt;$D5054+Настройки!$B$7),0,MAX(0,$E5054-MAX(0,SUMIFS(Тех_Движение!$G$2:$G$5111,Тех_Движение!$D$2:$D$5111,$C5054,Тех_Движение!$B$2:$B$5111,"&lt;="&amp;O$3)-$F5054)))</f>
        <v/>
      </c>
      <c r="P5054" s="54">
        <f>IF(OR($B5054="",P$3&lt;$D5054+Настройки!$B$7),0,MAX(0,$E5054-MAX(0,SUMIFS(Тех_Движение!$G$2:$G$5111,Тех_Движение!$D$2:$D$5111,$C5054,Тех_Движение!$B$2:$B$5111,"&lt;="&amp;P$3)-$F5054)))</f>
        <v/>
      </c>
      <c r="Q5054" s="54">
        <f>IF(OR($B5054="",Q$3&lt;$D5054+Настройки!$B$7),0,MAX(0,$E5054-MAX(0,SUMIFS(Тех_Движение!$G$2:$G$5111,Тех_Движение!$D$2:$D$5111,$C5054,Тех_Движение!$B$2:$B$5111,"&lt;="&amp;Q$3)-$F5054)))</f>
        <v/>
      </c>
      <c r="R5054" s="54">
        <f>IF($B5054="","",SUM($K5054:$Q5054))</f>
        <v/>
      </c>
      <c r="S5054" s="56">
        <f>IF($B5054="","",VLOOKUP($C5054,Настройки!$A$11:$L$17,9,FALSE))</f>
        <v/>
      </c>
      <c r="T5054" s="56">
        <f>IF($B5054="","",$R5054*$S5054)</f>
        <v/>
      </c>
    </row>
    <row r="5055">
      <c r="A5055" s="20">
        <f>Тех_Движение!$A$5052</f>
        <v/>
      </c>
      <c r="B5055" s="20">
        <f>IF(Тех_Движение!$F$5052&gt;0,Тех_Движение!$I$5052,"")</f>
        <v/>
      </c>
      <c r="C5055" s="20">
        <f>IF($B5055="","",Тех_Движение!$D$5052)</f>
        <v/>
      </c>
      <c r="D5055" s="42">
        <f>IF($B5055="","",Тех_Движение!$B$5052)</f>
        <v/>
      </c>
      <c r="E5055" s="54">
        <f>IF($B5055="","",Тех_Движение!$F$5052)</f>
        <v/>
      </c>
      <c r="F5055" s="54">
        <f>IF($B5055="","",SUMIFS($E$5:$E5054,$C$5:$C5054,$C5055))</f>
        <v/>
      </c>
      <c r="G5055" s="54">
        <f>IF($B5055="","",MAX(0,$E5055-MAX(0,SUMIFS(Тех_Движение!$G$2:$G$5111,Тех_Движение!$D$2:$D$5111,$C5055,Тех_Движение!$B$2:$B$5111,"&lt;="&amp;Настройки!$B$5-1)-$F5055)))</f>
        <v/>
      </c>
      <c r="H5055" s="54">
        <f>IF($B5055="","",IF(AND($D5055&gt;=Настройки!$B$5,$D5055&lt;=Настройки!$B$6),$E5055,0))</f>
        <v/>
      </c>
      <c r="I5055" s="54">
        <f>IF($B5055="","",$G5055+$H5055-$J5055)</f>
        <v/>
      </c>
      <c r="J5055" s="54">
        <f>IF($B5055="","",MAX(0,$E5055-MAX(0,SUMIFS(Тех_Движение!$G$2:$G$5111,Тех_Движение!$D$2:$D$5111,$C5055,Тех_Движение!$B$2:$B$5111,"&lt;="&amp;Настройки!$B$6)-$F5055)))</f>
        <v/>
      </c>
      <c r="K5055" s="54">
        <f>IF(OR($B5055="",K$3&lt;$D5055+Настройки!$B$7),0,MAX(0,$E5055-MAX(0,SUMIFS(Тех_Движение!$G$2:$G$5111,Тех_Движение!$D$2:$D$5111,$C5055,Тех_Движение!$B$2:$B$5111,"&lt;="&amp;K$3)-$F5055)))</f>
        <v/>
      </c>
      <c r="L5055" s="54">
        <f>IF(OR($B5055="",L$3&lt;$D5055+Настройки!$B$7),0,MAX(0,$E5055-MAX(0,SUMIFS(Тех_Движение!$G$2:$G$5111,Тех_Движение!$D$2:$D$5111,$C5055,Тех_Движение!$B$2:$B$5111,"&lt;="&amp;L$3)-$F5055)))</f>
        <v/>
      </c>
      <c r="M5055" s="54">
        <f>IF(OR($B5055="",M$3&lt;$D5055+Настройки!$B$7),0,MAX(0,$E5055-MAX(0,SUMIFS(Тех_Движение!$G$2:$G$5111,Тех_Движение!$D$2:$D$5111,$C5055,Тех_Движение!$B$2:$B$5111,"&lt;="&amp;M$3)-$F5055)))</f>
        <v/>
      </c>
      <c r="N5055" s="54">
        <f>IF(OR($B5055="",N$3&lt;$D5055+Настройки!$B$7),0,MAX(0,$E5055-MAX(0,SUMIFS(Тех_Движение!$G$2:$G$5111,Тех_Движение!$D$2:$D$5111,$C5055,Тех_Движение!$B$2:$B$5111,"&lt;="&amp;N$3)-$F5055)))</f>
        <v/>
      </c>
      <c r="O5055" s="54">
        <f>IF(OR($B5055="",O$3&lt;$D5055+Настройки!$B$7),0,MAX(0,$E5055-MAX(0,SUMIFS(Тех_Движение!$G$2:$G$5111,Тех_Движение!$D$2:$D$5111,$C5055,Тех_Движение!$B$2:$B$5111,"&lt;="&amp;O$3)-$F5055)))</f>
        <v/>
      </c>
      <c r="P5055" s="54">
        <f>IF(OR($B5055="",P$3&lt;$D5055+Настройки!$B$7),0,MAX(0,$E5055-MAX(0,SUMIFS(Тех_Движение!$G$2:$G$5111,Тех_Движение!$D$2:$D$5111,$C5055,Тех_Движение!$B$2:$B$5111,"&lt;="&amp;P$3)-$F5055)))</f>
        <v/>
      </c>
      <c r="Q5055" s="54">
        <f>IF(OR($B5055="",Q$3&lt;$D5055+Настройки!$B$7),0,MAX(0,$E5055-MAX(0,SUMIFS(Тех_Движение!$G$2:$G$5111,Тех_Движение!$D$2:$D$5111,$C5055,Тех_Движение!$B$2:$B$5111,"&lt;="&amp;Q$3)-$F5055)))</f>
        <v/>
      </c>
      <c r="R5055" s="54">
        <f>IF($B5055="","",SUM($K5055:$Q5055))</f>
        <v/>
      </c>
      <c r="S5055" s="56">
        <f>IF($B5055="","",VLOOKUP($C5055,Настройки!$A$11:$L$17,9,FALSE))</f>
        <v/>
      </c>
      <c r="T5055" s="56">
        <f>IF($B5055="","",$R5055*$S5055)</f>
        <v/>
      </c>
    </row>
    <row r="5056">
      <c r="A5056" s="20">
        <f>Тех_Движение!$A$5053</f>
        <v/>
      </c>
      <c r="B5056" s="20">
        <f>IF(Тех_Движение!$F$5053&gt;0,Тех_Движение!$I$5053,"")</f>
        <v/>
      </c>
      <c r="C5056" s="20">
        <f>IF($B5056="","",Тех_Движение!$D$5053)</f>
        <v/>
      </c>
      <c r="D5056" s="42">
        <f>IF($B5056="","",Тех_Движение!$B$5053)</f>
        <v/>
      </c>
      <c r="E5056" s="54">
        <f>IF($B5056="","",Тех_Движение!$F$5053)</f>
        <v/>
      </c>
      <c r="F5056" s="54">
        <f>IF($B5056="","",SUMIFS($E$5:$E5055,$C$5:$C5055,$C5056))</f>
        <v/>
      </c>
      <c r="G5056" s="54">
        <f>IF($B5056="","",MAX(0,$E5056-MAX(0,SUMIFS(Тех_Движение!$G$2:$G$5111,Тех_Движение!$D$2:$D$5111,$C5056,Тех_Движение!$B$2:$B$5111,"&lt;="&amp;Настройки!$B$5-1)-$F5056)))</f>
        <v/>
      </c>
      <c r="H5056" s="54">
        <f>IF($B5056="","",IF(AND($D5056&gt;=Настройки!$B$5,$D5056&lt;=Настройки!$B$6),$E5056,0))</f>
        <v/>
      </c>
      <c r="I5056" s="54">
        <f>IF($B5056="","",$G5056+$H5056-$J5056)</f>
        <v/>
      </c>
      <c r="J5056" s="54">
        <f>IF($B5056="","",MAX(0,$E5056-MAX(0,SUMIFS(Тех_Движение!$G$2:$G$5111,Тех_Движение!$D$2:$D$5111,$C5056,Тех_Движение!$B$2:$B$5111,"&lt;="&amp;Настройки!$B$6)-$F5056)))</f>
        <v/>
      </c>
      <c r="K5056" s="54">
        <f>IF(OR($B5056="",K$3&lt;$D5056+Настройки!$B$7),0,MAX(0,$E5056-MAX(0,SUMIFS(Тех_Движение!$G$2:$G$5111,Тех_Движение!$D$2:$D$5111,$C5056,Тех_Движение!$B$2:$B$5111,"&lt;="&amp;K$3)-$F5056)))</f>
        <v/>
      </c>
      <c r="L5056" s="54">
        <f>IF(OR($B5056="",L$3&lt;$D5056+Настройки!$B$7),0,MAX(0,$E5056-MAX(0,SUMIFS(Тех_Движение!$G$2:$G$5111,Тех_Движение!$D$2:$D$5111,$C5056,Тех_Движение!$B$2:$B$5111,"&lt;="&amp;L$3)-$F5056)))</f>
        <v/>
      </c>
      <c r="M5056" s="54">
        <f>IF(OR($B5056="",M$3&lt;$D5056+Настройки!$B$7),0,MAX(0,$E5056-MAX(0,SUMIFS(Тех_Движение!$G$2:$G$5111,Тех_Движение!$D$2:$D$5111,$C5056,Тех_Движение!$B$2:$B$5111,"&lt;="&amp;M$3)-$F5056)))</f>
        <v/>
      </c>
      <c r="N5056" s="54">
        <f>IF(OR($B5056="",N$3&lt;$D5056+Настройки!$B$7),0,MAX(0,$E5056-MAX(0,SUMIFS(Тех_Движение!$G$2:$G$5111,Тех_Движение!$D$2:$D$5111,$C5056,Тех_Движение!$B$2:$B$5111,"&lt;="&amp;N$3)-$F5056)))</f>
        <v/>
      </c>
      <c r="O5056" s="54">
        <f>IF(OR($B5056="",O$3&lt;$D5056+Настройки!$B$7),0,MAX(0,$E5056-MAX(0,SUMIFS(Тех_Движение!$G$2:$G$5111,Тех_Движение!$D$2:$D$5111,$C5056,Тех_Движение!$B$2:$B$5111,"&lt;="&amp;O$3)-$F5056)))</f>
        <v/>
      </c>
      <c r="P5056" s="54">
        <f>IF(OR($B5056="",P$3&lt;$D5056+Настройки!$B$7),0,MAX(0,$E5056-MAX(0,SUMIFS(Тех_Движение!$G$2:$G$5111,Тех_Движение!$D$2:$D$5111,$C5056,Тех_Движение!$B$2:$B$5111,"&lt;="&amp;P$3)-$F5056)))</f>
        <v/>
      </c>
      <c r="Q5056" s="54">
        <f>IF(OR($B5056="",Q$3&lt;$D5056+Настройки!$B$7),0,MAX(0,$E5056-MAX(0,SUMIFS(Тех_Движение!$G$2:$G$5111,Тех_Движение!$D$2:$D$5111,$C5056,Тех_Движение!$B$2:$B$5111,"&lt;="&amp;Q$3)-$F5056)))</f>
        <v/>
      </c>
      <c r="R5056" s="54">
        <f>IF($B5056="","",SUM($K5056:$Q5056))</f>
        <v/>
      </c>
      <c r="S5056" s="56">
        <f>IF($B5056="","",VLOOKUP($C5056,Настройки!$A$11:$L$17,9,FALSE))</f>
        <v/>
      </c>
      <c r="T5056" s="56">
        <f>IF($B5056="","",$R5056*$S5056)</f>
        <v/>
      </c>
    </row>
    <row r="5057">
      <c r="A5057" s="20">
        <f>Тех_Движение!$A$5054</f>
        <v/>
      </c>
      <c r="B5057" s="20">
        <f>IF(Тех_Движение!$F$5054&gt;0,Тех_Движение!$I$5054,"")</f>
        <v/>
      </c>
      <c r="C5057" s="20">
        <f>IF($B5057="","",Тех_Движение!$D$5054)</f>
        <v/>
      </c>
      <c r="D5057" s="42">
        <f>IF($B5057="","",Тех_Движение!$B$5054)</f>
        <v/>
      </c>
      <c r="E5057" s="54">
        <f>IF($B5057="","",Тех_Движение!$F$5054)</f>
        <v/>
      </c>
      <c r="F5057" s="54">
        <f>IF($B5057="","",SUMIFS($E$5:$E5056,$C$5:$C5056,$C5057))</f>
        <v/>
      </c>
      <c r="G5057" s="54">
        <f>IF($B5057="","",MAX(0,$E5057-MAX(0,SUMIFS(Тех_Движение!$G$2:$G$5111,Тех_Движение!$D$2:$D$5111,$C5057,Тех_Движение!$B$2:$B$5111,"&lt;="&amp;Настройки!$B$5-1)-$F5057)))</f>
        <v/>
      </c>
      <c r="H5057" s="54">
        <f>IF($B5057="","",IF(AND($D5057&gt;=Настройки!$B$5,$D5057&lt;=Настройки!$B$6),$E5057,0))</f>
        <v/>
      </c>
      <c r="I5057" s="54">
        <f>IF($B5057="","",$G5057+$H5057-$J5057)</f>
        <v/>
      </c>
      <c r="J5057" s="54">
        <f>IF($B5057="","",MAX(0,$E5057-MAX(0,SUMIFS(Тех_Движение!$G$2:$G$5111,Тех_Движение!$D$2:$D$5111,$C5057,Тех_Движение!$B$2:$B$5111,"&lt;="&amp;Настройки!$B$6)-$F5057)))</f>
        <v/>
      </c>
      <c r="K5057" s="54">
        <f>IF(OR($B5057="",K$3&lt;$D5057+Настройки!$B$7),0,MAX(0,$E5057-MAX(0,SUMIFS(Тех_Движение!$G$2:$G$5111,Тех_Движение!$D$2:$D$5111,$C5057,Тех_Движение!$B$2:$B$5111,"&lt;="&amp;K$3)-$F5057)))</f>
        <v/>
      </c>
      <c r="L5057" s="54">
        <f>IF(OR($B5057="",L$3&lt;$D5057+Настройки!$B$7),0,MAX(0,$E5057-MAX(0,SUMIFS(Тех_Движение!$G$2:$G$5111,Тех_Движение!$D$2:$D$5111,$C5057,Тех_Движение!$B$2:$B$5111,"&lt;="&amp;L$3)-$F5057)))</f>
        <v/>
      </c>
      <c r="M5057" s="54">
        <f>IF(OR($B5057="",M$3&lt;$D5057+Настройки!$B$7),0,MAX(0,$E5057-MAX(0,SUMIFS(Тех_Движение!$G$2:$G$5111,Тех_Движение!$D$2:$D$5111,$C5057,Тех_Движение!$B$2:$B$5111,"&lt;="&amp;M$3)-$F5057)))</f>
        <v/>
      </c>
      <c r="N5057" s="54">
        <f>IF(OR($B5057="",N$3&lt;$D5057+Настройки!$B$7),0,MAX(0,$E5057-MAX(0,SUMIFS(Тех_Движение!$G$2:$G$5111,Тех_Движение!$D$2:$D$5111,$C5057,Тех_Движение!$B$2:$B$5111,"&lt;="&amp;N$3)-$F5057)))</f>
        <v/>
      </c>
      <c r="O5057" s="54">
        <f>IF(OR($B5057="",O$3&lt;$D5057+Настройки!$B$7),0,MAX(0,$E5057-MAX(0,SUMIFS(Тех_Движение!$G$2:$G$5111,Тех_Движение!$D$2:$D$5111,$C5057,Тех_Движение!$B$2:$B$5111,"&lt;="&amp;O$3)-$F5057)))</f>
        <v/>
      </c>
      <c r="P5057" s="54">
        <f>IF(OR($B5057="",P$3&lt;$D5057+Настройки!$B$7),0,MAX(0,$E5057-MAX(0,SUMIFS(Тех_Движение!$G$2:$G$5111,Тех_Движение!$D$2:$D$5111,$C5057,Тех_Движение!$B$2:$B$5111,"&lt;="&amp;P$3)-$F5057)))</f>
        <v/>
      </c>
      <c r="Q5057" s="54">
        <f>IF(OR($B5057="",Q$3&lt;$D5057+Настройки!$B$7),0,MAX(0,$E5057-MAX(0,SUMIFS(Тех_Движение!$G$2:$G$5111,Тех_Движение!$D$2:$D$5111,$C5057,Тех_Движение!$B$2:$B$5111,"&lt;="&amp;Q$3)-$F5057)))</f>
        <v/>
      </c>
      <c r="R5057" s="54">
        <f>IF($B5057="","",SUM($K5057:$Q5057))</f>
        <v/>
      </c>
      <c r="S5057" s="56">
        <f>IF($B5057="","",VLOOKUP($C5057,Настройки!$A$11:$L$17,9,FALSE))</f>
        <v/>
      </c>
      <c r="T5057" s="56">
        <f>IF($B5057="","",$R5057*$S5057)</f>
        <v/>
      </c>
    </row>
    <row r="5058">
      <c r="A5058" s="20">
        <f>Тех_Движение!$A$5055</f>
        <v/>
      </c>
      <c r="B5058" s="20">
        <f>IF(Тех_Движение!$F$5055&gt;0,Тех_Движение!$I$5055,"")</f>
        <v/>
      </c>
      <c r="C5058" s="20">
        <f>IF($B5058="","",Тех_Движение!$D$5055)</f>
        <v/>
      </c>
      <c r="D5058" s="42">
        <f>IF($B5058="","",Тех_Движение!$B$5055)</f>
        <v/>
      </c>
      <c r="E5058" s="54">
        <f>IF($B5058="","",Тех_Движение!$F$5055)</f>
        <v/>
      </c>
      <c r="F5058" s="54">
        <f>IF($B5058="","",SUMIFS($E$5:$E5057,$C$5:$C5057,$C5058))</f>
        <v/>
      </c>
      <c r="G5058" s="54">
        <f>IF($B5058="","",MAX(0,$E5058-MAX(0,SUMIFS(Тех_Движение!$G$2:$G$5111,Тех_Движение!$D$2:$D$5111,$C5058,Тех_Движение!$B$2:$B$5111,"&lt;="&amp;Настройки!$B$5-1)-$F5058)))</f>
        <v/>
      </c>
      <c r="H5058" s="54">
        <f>IF($B5058="","",IF(AND($D5058&gt;=Настройки!$B$5,$D5058&lt;=Настройки!$B$6),$E5058,0))</f>
        <v/>
      </c>
      <c r="I5058" s="54">
        <f>IF($B5058="","",$G5058+$H5058-$J5058)</f>
        <v/>
      </c>
      <c r="J5058" s="54">
        <f>IF($B5058="","",MAX(0,$E5058-MAX(0,SUMIFS(Тех_Движение!$G$2:$G$5111,Тех_Движение!$D$2:$D$5111,$C5058,Тех_Движение!$B$2:$B$5111,"&lt;="&amp;Настройки!$B$6)-$F5058)))</f>
        <v/>
      </c>
      <c r="K5058" s="54">
        <f>IF(OR($B5058="",K$3&lt;$D5058+Настройки!$B$7),0,MAX(0,$E5058-MAX(0,SUMIFS(Тех_Движение!$G$2:$G$5111,Тех_Движение!$D$2:$D$5111,$C5058,Тех_Движение!$B$2:$B$5111,"&lt;="&amp;K$3)-$F5058)))</f>
        <v/>
      </c>
      <c r="L5058" s="54">
        <f>IF(OR($B5058="",L$3&lt;$D5058+Настройки!$B$7),0,MAX(0,$E5058-MAX(0,SUMIFS(Тех_Движение!$G$2:$G$5111,Тех_Движение!$D$2:$D$5111,$C5058,Тех_Движение!$B$2:$B$5111,"&lt;="&amp;L$3)-$F5058)))</f>
        <v/>
      </c>
      <c r="M5058" s="54">
        <f>IF(OR($B5058="",M$3&lt;$D5058+Настройки!$B$7),0,MAX(0,$E5058-MAX(0,SUMIFS(Тех_Движение!$G$2:$G$5111,Тех_Движение!$D$2:$D$5111,$C5058,Тех_Движение!$B$2:$B$5111,"&lt;="&amp;M$3)-$F5058)))</f>
        <v/>
      </c>
      <c r="N5058" s="54">
        <f>IF(OR($B5058="",N$3&lt;$D5058+Настройки!$B$7),0,MAX(0,$E5058-MAX(0,SUMIFS(Тех_Движение!$G$2:$G$5111,Тех_Движение!$D$2:$D$5111,$C5058,Тех_Движение!$B$2:$B$5111,"&lt;="&amp;N$3)-$F5058)))</f>
        <v/>
      </c>
      <c r="O5058" s="54">
        <f>IF(OR($B5058="",O$3&lt;$D5058+Настройки!$B$7),0,MAX(0,$E5058-MAX(0,SUMIFS(Тех_Движение!$G$2:$G$5111,Тех_Движение!$D$2:$D$5111,$C5058,Тех_Движение!$B$2:$B$5111,"&lt;="&amp;O$3)-$F5058)))</f>
        <v/>
      </c>
      <c r="P5058" s="54">
        <f>IF(OR($B5058="",P$3&lt;$D5058+Настройки!$B$7),0,MAX(0,$E5058-MAX(0,SUMIFS(Тех_Движение!$G$2:$G$5111,Тех_Движение!$D$2:$D$5111,$C5058,Тех_Движение!$B$2:$B$5111,"&lt;="&amp;P$3)-$F5058)))</f>
        <v/>
      </c>
      <c r="Q5058" s="54">
        <f>IF(OR($B5058="",Q$3&lt;$D5058+Настройки!$B$7),0,MAX(0,$E5058-MAX(0,SUMIFS(Тех_Движение!$G$2:$G$5111,Тех_Движение!$D$2:$D$5111,$C5058,Тех_Движение!$B$2:$B$5111,"&lt;="&amp;Q$3)-$F5058)))</f>
        <v/>
      </c>
      <c r="R5058" s="54">
        <f>IF($B5058="","",SUM($K5058:$Q5058))</f>
        <v/>
      </c>
      <c r="S5058" s="56">
        <f>IF($B5058="","",VLOOKUP($C5058,Настройки!$A$11:$L$17,9,FALSE))</f>
        <v/>
      </c>
      <c r="T5058" s="56">
        <f>IF($B5058="","",$R5058*$S5058)</f>
        <v/>
      </c>
    </row>
    <row r="5059">
      <c r="A5059" s="20">
        <f>Тех_Движение!$A$5056</f>
        <v/>
      </c>
      <c r="B5059" s="20">
        <f>IF(Тех_Движение!$F$5056&gt;0,Тех_Движение!$I$5056,"")</f>
        <v/>
      </c>
      <c r="C5059" s="20">
        <f>IF($B5059="","",Тех_Движение!$D$5056)</f>
        <v/>
      </c>
      <c r="D5059" s="42">
        <f>IF($B5059="","",Тех_Движение!$B$5056)</f>
        <v/>
      </c>
      <c r="E5059" s="54">
        <f>IF($B5059="","",Тех_Движение!$F$5056)</f>
        <v/>
      </c>
      <c r="F5059" s="54">
        <f>IF($B5059="","",SUMIFS($E$5:$E5058,$C$5:$C5058,$C5059))</f>
        <v/>
      </c>
      <c r="G5059" s="54">
        <f>IF($B5059="","",MAX(0,$E5059-MAX(0,SUMIFS(Тех_Движение!$G$2:$G$5111,Тех_Движение!$D$2:$D$5111,$C5059,Тех_Движение!$B$2:$B$5111,"&lt;="&amp;Настройки!$B$5-1)-$F5059)))</f>
        <v/>
      </c>
      <c r="H5059" s="54">
        <f>IF($B5059="","",IF(AND($D5059&gt;=Настройки!$B$5,$D5059&lt;=Настройки!$B$6),$E5059,0))</f>
        <v/>
      </c>
      <c r="I5059" s="54">
        <f>IF($B5059="","",$G5059+$H5059-$J5059)</f>
        <v/>
      </c>
      <c r="J5059" s="54">
        <f>IF($B5059="","",MAX(0,$E5059-MAX(0,SUMIFS(Тех_Движение!$G$2:$G$5111,Тех_Движение!$D$2:$D$5111,$C5059,Тех_Движение!$B$2:$B$5111,"&lt;="&amp;Настройки!$B$6)-$F5059)))</f>
        <v/>
      </c>
      <c r="K5059" s="54">
        <f>IF(OR($B5059="",K$3&lt;$D5059+Настройки!$B$7),0,MAX(0,$E5059-MAX(0,SUMIFS(Тех_Движение!$G$2:$G$5111,Тех_Движение!$D$2:$D$5111,$C5059,Тех_Движение!$B$2:$B$5111,"&lt;="&amp;K$3)-$F5059)))</f>
        <v/>
      </c>
      <c r="L5059" s="54">
        <f>IF(OR($B5059="",L$3&lt;$D5059+Настройки!$B$7),0,MAX(0,$E5059-MAX(0,SUMIFS(Тех_Движение!$G$2:$G$5111,Тех_Движение!$D$2:$D$5111,$C5059,Тех_Движение!$B$2:$B$5111,"&lt;="&amp;L$3)-$F5059)))</f>
        <v/>
      </c>
      <c r="M5059" s="54">
        <f>IF(OR($B5059="",M$3&lt;$D5059+Настройки!$B$7),0,MAX(0,$E5059-MAX(0,SUMIFS(Тех_Движение!$G$2:$G$5111,Тех_Движение!$D$2:$D$5111,$C5059,Тех_Движение!$B$2:$B$5111,"&lt;="&amp;M$3)-$F5059)))</f>
        <v/>
      </c>
      <c r="N5059" s="54">
        <f>IF(OR($B5059="",N$3&lt;$D5059+Настройки!$B$7),0,MAX(0,$E5059-MAX(0,SUMIFS(Тех_Движение!$G$2:$G$5111,Тех_Движение!$D$2:$D$5111,$C5059,Тех_Движение!$B$2:$B$5111,"&lt;="&amp;N$3)-$F5059)))</f>
        <v/>
      </c>
      <c r="O5059" s="54">
        <f>IF(OR($B5059="",O$3&lt;$D5059+Настройки!$B$7),0,MAX(0,$E5059-MAX(0,SUMIFS(Тех_Движение!$G$2:$G$5111,Тех_Движение!$D$2:$D$5111,$C5059,Тех_Движение!$B$2:$B$5111,"&lt;="&amp;O$3)-$F5059)))</f>
        <v/>
      </c>
      <c r="P5059" s="54">
        <f>IF(OR($B5059="",P$3&lt;$D5059+Настройки!$B$7),0,MAX(0,$E5059-MAX(0,SUMIFS(Тех_Движение!$G$2:$G$5111,Тех_Движение!$D$2:$D$5111,$C5059,Тех_Движение!$B$2:$B$5111,"&lt;="&amp;P$3)-$F5059)))</f>
        <v/>
      </c>
      <c r="Q5059" s="54">
        <f>IF(OR($B5059="",Q$3&lt;$D5059+Настройки!$B$7),0,MAX(0,$E5059-MAX(0,SUMIFS(Тех_Движение!$G$2:$G$5111,Тех_Движение!$D$2:$D$5111,$C5059,Тех_Движение!$B$2:$B$5111,"&lt;="&amp;Q$3)-$F5059)))</f>
        <v/>
      </c>
      <c r="R5059" s="54">
        <f>IF($B5059="","",SUM($K5059:$Q5059))</f>
        <v/>
      </c>
      <c r="S5059" s="56">
        <f>IF($B5059="","",VLOOKUP($C5059,Настройки!$A$11:$L$17,9,FALSE))</f>
        <v/>
      </c>
      <c r="T5059" s="56">
        <f>IF($B5059="","",$R5059*$S5059)</f>
        <v/>
      </c>
    </row>
    <row r="5060">
      <c r="A5060" s="20">
        <f>Тех_Движение!$A$5057</f>
        <v/>
      </c>
      <c r="B5060" s="20">
        <f>IF(Тех_Движение!$F$5057&gt;0,Тех_Движение!$I$5057,"")</f>
        <v/>
      </c>
      <c r="C5060" s="20">
        <f>IF($B5060="","",Тех_Движение!$D$5057)</f>
        <v/>
      </c>
      <c r="D5060" s="42">
        <f>IF($B5060="","",Тех_Движение!$B$5057)</f>
        <v/>
      </c>
      <c r="E5060" s="54">
        <f>IF($B5060="","",Тех_Движение!$F$5057)</f>
        <v/>
      </c>
      <c r="F5060" s="54">
        <f>IF($B5060="","",SUMIFS($E$5:$E5059,$C$5:$C5059,$C5060))</f>
        <v/>
      </c>
      <c r="G5060" s="54">
        <f>IF($B5060="","",MAX(0,$E5060-MAX(0,SUMIFS(Тех_Движение!$G$2:$G$5111,Тех_Движение!$D$2:$D$5111,$C5060,Тех_Движение!$B$2:$B$5111,"&lt;="&amp;Настройки!$B$5-1)-$F5060)))</f>
        <v/>
      </c>
      <c r="H5060" s="54">
        <f>IF($B5060="","",IF(AND($D5060&gt;=Настройки!$B$5,$D5060&lt;=Настройки!$B$6),$E5060,0))</f>
        <v/>
      </c>
      <c r="I5060" s="54">
        <f>IF($B5060="","",$G5060+$H5060-$J5060)</f>
        <v/>
      </c>
      <c r="J5060" s="54">
        <f>IF($B5060="","",MAX(0,$E5060-MAX(0,SUMIFS(Тех_Движение!$G$2:$G$5111,Тех_Движение!$D$2:$D$5111,$C5060,Тех_Движение!$B$2:$B$5111,"&lt;="&amp;Настройки!$B$6)-$F5060)))</f>
        <v/>
      </c>
      <c r="K5060" s="54">
        <f>IF(OR($B5060="",K$3&lt;$D5060+Настройки!$B$7),0,MAX(0,$E5060-MAX(0,SUMIFS(Тех_Движение!$G$2:$G$5111,Тех_Движение!$D$2:$D$5111,$C5060,Тех_Движение!$B$2:$B$5111,"&lt;="&amp;K$3)-$F5060)))</f>
        <v/>
      </c>
      <c r="L5060" s="54">
        <f>IF(OR($B5060="",L$3&lt;$D5060+Настройки!$B$7),0,MAX(0,$E5060-MAX(0,SUMIFS(Тех_Движение!$G$2:$G$5111,Тех_Движение!$D$2:$D$5111,$C5060,Тех_Движение!$B$2:$B$5111,"&lt;="&amp;L$3)-$F5060)))</f>
        <v/>
      </c>
      <c r="M5060" s="54">
        <f>IF(OR($B5060="",M$3&lt;$D5060+Настройки!$B$7),0,MAX(0,$E5060-MAX(0,SUMIFS(Тех_Движение!$G$2:$G$5111,Тех_Движение!$D$2:$D$5111,$C5060,Тех_Движение!$B$2:$B$5111,"&lt;="&amp;M$3)-$F5060)))</f>
        <v/>
      </c>
      <c r="N5060" s="54">
        <f>IF(OR($B5060="",N$3&lt;$D5060+Настройки!$B$7),0,MAX(0,$E5060-MAX(0,SUMIFS(Тех_Движение!$G$2:$G$5111,Тех_Движение!$D$2:$D$5111,$C5060,Тех_Движение!$B$2:$B$5111,"&lt;="&amp;N$3)-$F5060)))</f>
        <v/>
      </c>
      <c r="O5060" s="54">
        <f>IF(OR($B5060="",O$3&lt;$D5060+Настройки!$B$7),0,MAX(0,$E5060-MAX(0,SUMIFS(Тех_Движение!$G$2:$G$5111,Тех_Движение!$D$2:$D$5111,$C5060,Тех_Движение!$B$2:$B$5111,"&lt;="&amp;O$3)-$F5060)))</f>
        <v/>
      </c>
      <c r="P5060" s="54">
        <f>IF(OR($B5060="",P$3&lt;$D5060+Настройки!$B$7),0,MAX(0,$E5060-MAX(0,SUMIFS(Тех_Движение!$G$2:$G$5111,Тех_Движение!$D$2:$D$5111,$C5060,Тех_Движение!$B$2:$B$5111,"&lt;="&amp;P$3)-$F5060)))</f>
        <v/>
      </c>
      <c r="Q5060" s="54">
        <f>IF(OR($B5060="",Q$3&lt;$D5060+Настройки!$B$7),0,MAX(0,$E5060-MAX(0,SUMIFS(Тех_Движение!$G$2:$G$5111,Тех_Движение!$D$2:$D$5111,$C5060,Тех_Движение!$B$2:$B$5111,"&lt;="&amp;Q$3)-$F5060)))</f>
        <v/>
      </c>
      <c r="R5060" s="54">
        <f>IF($B5060="","",SUM($K5060:$Q5060))</f>
        <v/>
      </c>
      <c r="S5060" s="56">
        <f>IF($B5060="","",VLOOKUP($C5060,Настройки!$A$11:$L$17,9,FALSE))</f>
        <v/>
      </c>
      <c r="T5060" s="56">
        <f>IF($B5060="","",$R5060*$S5060)</f>
        <v/>
      </c>
    </row>
    <row r="5061">
      <c r="A5061" s="20">
        <f>Тех_Движение!$A$5058</f>
        <v/>
      </c>
      <c r="B5061" s="20">
        <f>IF(Тех_Движение!$F$5058&gt;0,Тех_Движение!$I$5058,"")</f>
        <v/>
      </c>
      <c r="C5061" s="20">
        <f>IF($B5061="","",Тех_Движение!$D$5058)</f>
        <v/>
      </c>
      <c r="D5061" s="42">
        <f>IF($B5061="","",Тех_Движение!$B$5058)</f>
        <v/>
      </c>
      <c r="E5061" s="54">
        <f>IF($B5061="","",Тех_Движение!$F$5058)</f>
        <v/>
      </c>
      <c r="F5061" s="54">
        <f>IF($B5061="","",SUMIFS($E$5:$E5060,$C$5:$C5060,$C5061))</f>
        <v/>
      </c>
      <c r="G5061" s="54">
        <f>IF($B5061="","",MAX(0,$E5061-MAX(0,SUMIFS(Тех_Движение!$G$2:$G$5111,Тех_Движение!$D$2:$D$5111,$C5061,Тех_Движение!$B$2:$B$5111,"&lt;="&amp;Настройки!$B$5-1)-$F5061)))</f>
        <v/>
      </c>
      <c r="H5061" s="54">
        <f>IF($B5061="","",IF(AND($D5061&gt;=Настройки!$B$5,$D5061&lt;=Настройки!$B$6),$E5061,0))</f>
        <v/>
      </c>
      <c r="I5061" s="54">
        <f>IF($B5061="","",$G5061+$H5061-$J5061)</f>
        <v/>
      </c>
      <c r="J5061" s="54">
        <f>IF($B5061="","",MAX(0,$E5061-MAX(0,SUMIFS(Тех_Движение!$G$2:$G$5111,Тех_Движение!$D$2:$D$5111,$C5061,Тех_Движение!$B$2:$B$5111,"&lt;="&amp;Настройки!$B$6)-$F5061)))</f>
        <v/>
      </c>
      <c r="K5061" s="54">
        <f>IF(OR($B5061="",K$3&lt;$D5061+Настройки!$B$7),0,MAX(0,$E5061-MAX(0,SUMIFS(Тех_Движение!$G$2:$G$5111,Тех_Движение!$D$2:$D$5111,$C5061,Тех_Движение!$B$2:$B$5111,"&lt;="&amp;K$3)-$F5061)))</f>
        <v/>
      </c>
      <c r="L5061" s="54">
        <f>IF(OR($B5061="",L$3&lt;$D5061+Настройки!$B$7),0,MAX(0,$E5061-MAX(0,SUMIFS(Тех_Движение!$G$2:$G$5111,Тех_Движение!$D$2:$D$5111,$C5061,Тех_Движение!$B$2:$B$5111,"&lt;="&amp;L$3)-$F5061)))</f>
        <v/>
      </c>
      <c r="M5061" s="54">
        <f>IF(OR($B5061="",M$3&lt;$D5061+Настройки!$B$7),0,MAX(0,$E5061-MAX(0,SUMIFS(Тех_Движение!$G$2:$G$5111,Тех_Движение!$D$2:$D$5111,$C5061,Тех_Движение!$B$2:$B$5111,"&lt;="&amp;M$3)-$F5061)))</f>
        <v/>
      </c>
      <c r="N5061" s="54">
        <f>IF(OR($B5061="",N$3&lt;$D5061+Настройки!$B$7),0,MAX(0,$E5061-MAX(0,SUMIFS(Тех_Движение!$G$2:$G$5111,Тех_Движение!$D$2:$D$5111,$C5061,Тех_Движение!$B$2:$B$5111,"&lt;="&amp;N$3)-$F5061)))</f>
        <v/>
      </c>
      <c r="O5061" s="54">
        <f>IF(OR($B5061="",O$3&lt;$D5061+Настройки!$B$7),0,MAX(0,$E5061-MAX(0,SUMIFS(Тех_Движение!$G$2:$G$5111,Тех_Движение!$D$2:$D$5111,$C5061,Тех_Движение!$B$2:$B$5111,"&lt;="&amp;O$3)-$F5061)))</f>
        <v/>
      </c>
      <c r="P5061" s="54">
        <f>IF(OR($B5061="",P$3&lt;$D5061+Настройки!$B$7),0,MAX(0,$E5061-MAX(0,SUMIFS(Тех_Движение!$G$2:$G$5111,Тех_Движение!$D$2:$D$5111,$C5061,Тех_Движение!$B$2:$B$5111,"&lt;="&amp;P$3)-$F5061)))</f>
        <v/>
      </c>
      <c r="Q5061" s="54">
        <f>IF(OR($B5061="",Q$3&lt;$D5061+Настройки!$B$7),0,MAX(0,$E5061-MAX(0,SUMIFS(Тех_Движение!$G$2:$G$5111,Тех_Движение!$D$2:$D$5111,$C5061,Тех_Движение!$B$2:$B$5111,"&lt;="&amp;Q$3)-$F5061)))</f>
        <v/>
      </c>
      <c r="R5061" s="54">
        <f>IF($B5061="","",SUM($K5061:$Q5061))</f>
        <v/>
      </c>
      <c r="S5061" s="56">
        <f>IF($B5061="","",VLOOKUP($C5061,Настройки!$A$11:$L$17,9,FALSE))</f>
        <v/>
      </c>
      <c r="T5061" s="56">
        <f>IF($B5061="","",$R5061*$S5061)</f>
        <v/>
      </c>
    </row>
    <row r="5062">
      <c r="A5062" s="20">
        <f>Тех_Движение!$A$5059</f>
        <v/>
      </c>
      <c r="B5062" s="20">
        <f>IF(Тех_Движение!$F$5059&gt;0,Тех_Движение!$I$5059,"")</f>
        <v/>
      </c>
      <c r="C5062" s="20">
        <f>IF($B5062="","",Тех_Движение!$D$5059)</f>
        <v/>
      </c>
      <c r="D5062" s="42">
        <f>IF($B5062="","",Тех_Движение!$B$5059)</f>
        <v/>
      </c>
      <c r="E5062" s="54">
        <f>IF($B5062="","",Тех_Движение!$F$5059)</f>
        <v/>
      </c>
      <c r="F5062" s="54">
        <f>IF($B5062="","",SUMIFS($E$5:$E5061,$C$5:$C5061,$C5062))</f>
        <v/>
      </c>
      <c r="G5062" s="54">
        <f>IF($B5062="","",MAX(0,$E5062-MAX(0,SUMIFS(Тех_Движение!$G$2:$G$5111,Тех_Движение!$D$2:$D$5111,$C5062,Тех_Движение!$B$2:$B$5111,"&lt;="&amp;Настройки!$B$5-1)-$F5062)))</f>
        <v/>
      </c>
      <c r="H5062" s="54">
        <f>IF($B5062="","",IF(AND($D5062&gt;=Настройки!$B$5,$D5062&lt;=Настройки!$B$6),$E5062,0))</f>
        <v/>
      </c>
      <c r="I5062" s="54">
        <f>IF($B5062="","",$G5062+$H5062-$J5062)</f>
        <v/>
      </c>
      <c r="J5062" s="54">
        <f>IF($B5062="","",MAX(0,$E5062-MAX(0,SUMIFS(Тех_Движение!$G$2:$G$5111,Тех_Движение!$D$2:$D$5111,$C5062,Тех_Движение!$B$2:$B$5111,"&lt;="&amp;Настройки!$B$6)-$F5062)))</f>
        <v/>
      </c>
      <c r="K5062" s="54">
        <f>IF(OR($B5062="",K$3&lt;$D5062+Настройки!$B$7),0,MAX(0,$E5062-MAX(0,SUMIFS(Тех_Движение!$G$2:$G$5111,Тех_Движение!$D$2:$D$5111,$C5062,Тех_Движение!$B$2:$B$5111,"&lt;="&amp;K$3)-$F5062)))</f>
        <v/>
      </c>
      <c r="L5062" s="54">
        <f>IF(OR($B5062="",L$3&lt;$D5062+Настройки!$B$7),0,MAX(0,$E5062-MAX(0,SUMIFS(Тех_Движение!$G$2:$G$5111,Тех_Движение!$D$2:$D$5111,$C5062,Тех_Движение!$B$2:$B$5111,"&lt;="&amp;L$3)-$F5062)))</f>
        <v/>
      </c>
      <c r="M5062" s="54">
        <f>IF(OR($B5062="",M$3&lt;$D5062+Настройки!$B$7),0,MAX(0,$E5062-MAX(0,SUMIFS(Тех_Движение!$G$2:$G$5111,Тех_Движение!$D$2:$D$5111,$C5062,Тех_Движение!$B$2:$B$5111,"&lt;="&amp;M$3)-$F5062)))</f>
        <v/>
      </c>
      <c r="N5062" s="54">
        <f>IF(OR($B5062="",N$3&lt;$D5062+Настройки!$B$7),0,MAX(0,$E5062-MAX(0,SUMIFS(Тех_Движение!$G$2:$G$5111,Тех_Движение!$D$2:$D$5111,$C5062,Тех_Движение!$B$2:$B$5111,"&lt;="&amp;N$3)-$F5062)))</f>
        <v/>
      </c>
      <c r="O5062" s="54">
        <f>IF(OR($B5062="",O$3&lt;$D5062+Настройки!$B$7),0,MAX(0,$E5062-MAX(0,SUMIFS(Тех_Движение!$G$2:$G$5111,Тех_Движение!$D$2:$D$5111,$C5062,Тех_Движение!$B$2:$B$5111,"&lt;="&amp;O$3)-$F5062)))</f>
        <v/>
      </c>
      <c r="P5062" s="54">
        <f>IF(OR($B5062="",P$3&lt;$D5062+Настройки!$B$7),0,MAX(0,$E5062-MAX(0,SUMIFS(Тех_Движение!$G$2:$G$5111,Тех_Движение!$D$2:$D$5111,$C5062,Тех_Движение!$B$2:$B$5111,"&lt;="&amp;P$3)-$F5062)))</f>
        <v/>
      </c>
      <c r="Q5062" s="54">
        <f>IF(OR($B5062="",Q$3&lt;$D5062+Настройки!$B$7),0,MAX(0,$E5062-MAX(0,SUMIFS(Тех_Движение!$G$2:$G$5111,Тех_Движение!$D$2:$D$5111,$C5062,Тех_Движение!$B$2:$B$5111,"&lt;="&amp;Q$3)-$F5062)))</f>
        <v/>
      </c>
      <c r="R5062" s="54">
        <f>IF($B5062="","",SUM($K5062:$Q5062))</f>
        <v/>
      </c>
      <c r="S5062" s="56">
        <f>IF($B5062="","",VLOOKUP($C5062,Настройки!$A$11:$L$17,9,FALSE))</f>
        <v/>
      </c>
      <c r="T5062" s="56">
        <f>IF($B5062="","",$R5062*$S5062)</f>
        <v/>
      </c>
    </row>
    <row r="5063">
      <c r="A5063" s="20">
        <f>Тех_Движение!$A$5060</f>
        <v/>
      </c>
      <c r="B5063" s="20">
        <f>IF(Тех_Движение!$F$5060&gt;0,Тех_Движение!$I$5060,"")</f>
        <v/>
      </c>
      <c r="C5063" s="20">
        <f>IF($B5063="","",Тех_Движение!$D$5060)</f>
        <v/>
      </c>
      <c r="D5063" s="42">
        <f>IF($B5063="","",Тех_Движение!$B$5060)</f>
        <v/>
      </c>
      <c r="E5063" s="54">
        <f>IF($B5063="","",Тех_Движение!$F$5060)</f>
        <v/>
      </c>
      <c r="F5063" s="54">
        <f>IF($B5063="","",SUMIFS($E$5:$E5062,$C$5:$C5062,$C5063))</f>
        <v/>
      </c>
      <c r="G5063" s="54">
        <f>IF($B5063="","",MAX(0,$E5063-MAX(0,SUMIFS(Тех_Движение!$G$2:$G$5111,Тех_Движение!$D$2:$D$5111,$C5063,Тех_Движение!$B$2:$B$5111,"&lt;="&amp;Настройки!$B$5-1)-$F5063)))</f>
        <v/>
      </c>
      <c r="H5063" s="54">
        <f>IF($B5063="","",IF(AND($D5063&gt;=Настройки!$B$5,$D5063&lt;=Настройки!$B$6),$E5063,0))</f>
        <v/>
      </c>
      <c r="I5063" s="54">
        <f>IF($B5063="","",$G5063+$H5063-$J5063)</f>
        <v/>
      </c>
      <c r="J5063" s="54">
        <f>IF($B5063="","",MAX(0,$E5063-MAX(0,SUMIFS(Тех_Движение!$G$2:$G$5111,Тех_Движение!$D$2:$D$5111,$C5063,Тех_Движение!$B$2:$B$5111,"&lt;="&amp;Настройки!$B$6)-$F5063)))</f>
        <v/>
      </c>
      <c r="K5063" s="54">
        <f>IF(OR($B5063="",K$3&lt;$D5063+Настройки!$B$7),0,MAX(0,$E5063-MAX(0,SUMIFS(Тех_Движение!$G$2:$G$5111,Тех_Движение!$D$2:$D$5111,$C5063,Тех_Движение!$B$2:$B$5111,"&lt;="&amp;K$3)-$F5063)))</f>
        <v/>
      </c>
      <c r="L5063" s="54">
        <f>IF(OR($B5063="",L$3&lt;$D5063+Настройки!$B$7),0,MAX(0,$E5063-MAX(0,SUMIFS(Тех_Движение!$G$2:$G$5111,Тех_Движение!$D$2:$D$5111,$C5063,Тех_Движение!$B$2:$B$5111,"&lt;="&amp;L$3)-$F5063)))</f>
        <v/>
      </c>
      <c r="M5063" s="54">
        <f>IF(OR($B5063="",M$3&lt;$D5063+Настройки!$B$7),0,MAX(0,$E5063-MAX(0,SUMIFS(Тех_Движение!$G$2:$G$5111,Тех_Движение!$D$2:$D$5111,$C5063,Тех_Движение!$B$2:$B$5111,"&lt;="&amp;M$3)-$F5063)))</f>
        <v/>
      </c>
      <c r="N5063" s="54">
        <f>IF(OR($B5063="",N$3&lt;$D5063+Настройки!$B$7),0,MAX(0,$E5063-MAX(0,SUMIFS(Тех_Движение!$G$2:$G$5111,Тех_Движение!$D$2:$D$5111,$C5063,Тех_Движение!$B$2:$B$5111,"&lt;="&amp;N$3)-$F5063)))</f>
        <v/>
      </c>
      <c r="O5063" s="54">
        <f>IF(OR($B5063="",O$3&lt;$D5063+Настройки!$B$7),0,MAX(0,$E5063-MAX(0,SUMIFS(Тех_Движение!$G$2:$G$5111,Тех_Движение!$D$2:$D$5111,$C5063,Тех_Движение!$B$2:$B$5111,"&lt;="&amp;O$3)-$F5063)))</f>
        <v/>
      </c>
      <c r="P5063" s="54">
        <f>IF(OR($B5063="",P$3&lt;$D5063+Настройки!$B$7),0,MAX(0,$E5063-MAX(0,SUMIFS(Тех_Движение!$G$2:$G$5111,Тех_Движение!$D$2:$D$5111,$C5063,Тех_Движение!$B$2:$B$5111,"&lt;="&amp;P$3)-$F5063)))</f>
        <v/>
      </c>
      <c r="Q5063" s="54">
        <f>IF(OR($B5063="",Q$3&lt;$D5063+Настройки!$B$7),0,MAX(0,$E5063-MAX(0,SUMIFS(Тех_Движение!$G$2:$G$5111,Тех_Движение!$D$2:$D$5111,$C5063,Тех_Движение!$B$2:$B$5111,"&lt;="&amp;Q$3)-$F5063)))</f>
        <v/>
      </c>
      <c r="R5063" s="54">
        <f>IF($B5063="","",SUM($K5063:$Q5063))</f>
        <v/>
      </c>
      <c r="S5063" s="56">
        <f>IF($B5063="","",VLOOKUP($C5063,Настройки!$A$11:$L$17,9,FALSE))</f>
        <v/>
      </c>
      <c r="T5063" s="56">
        <f>IF($B5063="","",$R5063*$S5063)</f>
        <v/>
      </c>
    </row>
    <row r="5064">
      <c r="A5064" s="20">
        <f>Тех_Движение!$A$5061</f>
        <v/>
      </c>
      <c r="B5064" s="20">
        <f>IF(Тех_Движение!$F$5061&gt;0,Тех_Движение!$I$5061,"")</f>
        <v/>
      </c>
      <c r="C5064" s="20">
        <f>IF($B5064="","",Тех_Движение!$D$5061)</f>
        <v/>
      </c>
      <c r="D5064" s="42">
        <f>IF($B5064="","",Тех_Движение!$B$5061)</f>
        <v/>
      </c>
      <c r="E5064" s="54">
        <f>IF($B5064="","",Тех_Движение!$F$5061)</f>
        <v/>
      </c>
      <c r="F5064" s="54">
        <f>IF($B5064="","",SUMIFS($E$5:$E5063,$C$5:$C5063,$C5064))</f>
        <v/>
      </c>
      <c r="G5064" s="54">
        <f>IF($B5064="","",MAX(0,$E5064-MAX(0,SUMIFS(Тех_Движение!$G$2:$G$5111,Тех_Движение!$D$2:$D$5111,$C5064,Тех_Движение!$B$2:$B$5111,"&lt;="&amp;Настройки!$B$5-1)-$F5064)))</f>
        <v/>
      </c>
      <c r="H5064" s="54">
        <f>IF($B5064="","",IF(AND($D5064&gt;=Настройки!$B$5,$D5064&lt;=Настройки!$B$6),$E5064,0))</f>
        <v/>
      </c>
      <c r="I5064" s="54">
        <f>IF($B5064="","",$G5064+$H5064-$J5064)</f>
        <v/>
      </c>
      <c r="J5064" s="54">
        <f>IF($B5064="","",MAX(0,$E5064-MAX(0,SUMIFS(Тех_Движение!$G$2:$G$5111,Тех_Движение!$D$2:$D$5111,$C5064,Тех_Движение!$B$2:$B$5111,"&lt;="&amp;Настройки!$B$6)-$F5064)))</f>
        <v/>
      </c>
      <c r="K5064" s="54">
        <f>IF(OR($B5064="",K$3&lt;$D5064+Настройки!$B$7),0,MAX(0,$E5064-MAX(0,SUMIFS(Тех_Движение!$G$2:$G$5111,Тех_Движение!$D$2:$D$5111,$C5064,Тех_Движение!$B$2:$B$5111,"&lt;="&amp;K$3)-$F5064)))</f>
        <v/>
      </c>
      <c r="L5064" s="54">
        <f>IF(OR($B5064="",L$3&lt;$D5064+Настройки!$B$7),0,MAX(0,$E5064-MAX(0,SUMIFS(Тех_Движение!$G$2:$G$5111,Тех_Движение!$D$2:$D$5111,$C5064,Тех_Движение!$B$2:$B$5111,"&lt;="&amp;L$3)-$F5064)))</f>
        <v/>
      </c>
      <c r="M5064" s="54">
        <f>IF(OR($B5064="",M$3&lt;$D5064+Настройки!$B$7),0,MAX(0,$E5064-MAX(0,SUMIFS(Тех_Движение!$G$2:$G$5111,Тех_Движение!$D$2:$D$5111,$C5064,Тех_Движение!$B$2:$B$5111,"&lt;="&amp;M$3)-$F5064)))</f>
        <v/>
      </c>
      <c r="N5064" s="54">
        <f>IF(OR($B5064="",N$3&lt;$D5064+Настройки!$B$7),0,MAX(0,$E5064-MAX(0,SUMIFS(Тех_Движение!$G$2:$G$5111,Тех_Движение!$D$2:$D$5111,$C5064,Тех_Движение!$B$2:$B$5111,"&lt;="&amp;N$3)-$F5064)))</f>
        <v/>
      </c>
      <c r="O5064" s="54">
        <f>IF(OR($B5064="",O$3&lt;$D5064+Настройки!$B$7),0,MAX(0,$E5064-MAX(0,SUMIFS(Тех_Движение!$G$2:$G$5111,Тех_Движение!$D$2:$D$5111,$C5064,Тех_Движение!$B$2:$B$5111,"&lt;="&amp;O$3)-$F5064)))</f>
        <v/>
      </c>
      <c r="P5064" s="54">
        <f>IF(OR($B5064="",P$3&lt;$D5064+Настройки!$B$7),0,MAX(0,$E5064-MAX(0,SUMIFS(Тех_Движение!$G$2:$G$5111,Тех_Движение!$D$2:$D$5111,$C5064,Тех_Движение!$B$2:$B$5111,"&lt;="&amp;P$3)-$F5064)))</f>
        <v/>
      </c>
      <c r="Q5064" s="54">
        <f>IF(OR($B5064="",Q$3&lt;$D5064+Настройки!$B$7),0,MAX(0,$E5064-MAX(0,SUMIFS(Тех_Движение!$G$2:$G$5111,Тех_Движение!$D$2:$D$5111,$C5064,Тех_Движение!$B$2:$B$5111,"&lt;="&amp;Q$3)-$F5064)))</f>
        <v/>
      </c>
      <c r="R5064" s="54">
        <f>IF($B5064="","",SUM($K5064:$Q5064))</f>
        <v/>
      </c>
      <c r="S5064" s="56">
        <f>IF($B5064="","",VLOOKUP($C5064,Настройки!$A$11:$L$17,9,FALSE))</f>
        <v/>
      </c>
      <c r="T5064" s="56">
        <f>IF($B5064="","",$R5064*$S5064)</f>
        <v/>
      </c>
    </row>
    <row r="5065">
      <c r="A5065" s="20">
        <f>Тех_Движение!$A$5062</f>
        <v/>
      </c>
      <c r="B5065" s="20">
        <f>IF(Тех_Движение!$F$5062&gt;0,Тех_Движение!$I$5062,"")</f>
        <v/>
      </c>
      <c r="C5065" s="20">
        <f>IF($B5065="","",Тех_Движение!$D$5062)</f>
        <v/>
      </c>
      <c r="D5065" s="42">
        <f>IF($B5065="","",Тех_Движение!$B$5062)</f>
        <v/>
      </c>
      <c r="E5065" s="54">
        <f>IF($B5065="","",Тех_Движение!$F$5062)</f>
        <v/>
      </c>
      <c r="F5065" s="54">
        <f>IF($B5065="","",SUMIFS($E$5:$E5064,$C$5:$C5064,$C5065))</f>
        <v/>
      </c>
      <c r="G5065" s="54">
        <f>IF($B5065="","",MAX(0,$E5065-MAX(0,SUMIFS(Тех_Движение!$G$2:$G$5111,Тех_Движение!$D$2:$D$5111,$C5065,Тех_Движение!$B$2:$B$5111,"&lt;="&amp;Настройки!$B$5-1)-$F5065)))</f>
        <v/>
      </c>
      <c r="H5065" s="54">
        <f>IF($B5065="","",IF(AND($D5065&gt;=Настройки!$B$5,$D5065&lt;=Настройки!$B$6),$E5065,0))</f>
        <v/>
      </c>
      <c r="I5065" s="54">
        <f>IF($B5065="","",$G5065+$H5065-$J5065)</f>
        <v/>
      </c>
      <c r="J5065" s="54">
        <f>IF($B5065="","",MAX(0,$E5065-MAX(0,SUMIFS(Тех_Движение!$G$2:$G$5111,Тех_Движение!$D$2:$D$5111,$C5065,Тех_Движение!$B$2:$B$5111,"&lt;="&amp;Настройки!$B$6)-$F5065)))</f>
        <v/>
      </c>
      <c r="K5065" s="54">
        <f>IF(OR($B5065="",K$3&lt;$D5065+Настройки!$B$7),0,MAX(0,$E5065-MAX(0,SUMIFS(Тех_Движение!$G$2:$G$5111,Тех_Движение!$D$2:$D$5111,$C5065,Тех_Движение!$B$2:$B$5111,"&lt;="&amp;K$3)-$F5065)))</f>
        <v/>
      </c>
      <c r="L5065" s="54">
        <f>IF(OR($B5065="",L$3&lt;$D5065+Настройки!$B$7),0,MAX(0,$E5065-MAX(0,SUMIFS(Тех_Движение!$G$2:$G$5111,Тех_Движение!$D$2:$D$5111,$C5065,Тех_Движение!$B$2:$B$5111,"&lt;="&amp;L$3)-$F5065)))</f>
        <v/>
      </c>
      <c r="M5065" s="54">
        <f>IF(OR($B5065="",M$3&lt;$D5065+Настройки!$B$7),0,MAX(0,$E5065-MAX(0,SUMIFS(Тех_Движение!$G$2:$G$5111,Тех_Движение!$D$2:$D$5111,$C5065,Тех_Движение!$B$2:$B$5111,"&lt;="&amp;M$3)-$F5065)))</f>
        <v/>
      </c>
      <c r="N5065" s="54">
        <f>IF(OR($B5065="",N$3&lt;$D5065+Настройки!$B$7),0,MAX(0,$E5065-MAX(0,SUMIFS(Тех_Движение!$G$2:$G$5111,Тех_Движение!$D$2:$D$5111,$C5065,Тех_Движение!$B$2:$B$5111,"&lt;="&amp;N$3)-$F5065)))</f>
        <v/>
      </c>
      <c r="O5065" s="54">
        <f>IF(OR($B5065="",O$3&lt;$D5065+Настройки!$B$7),0,MAX(0,$E5065-MAX(0,SUMIFS(Тех_Движение!$G$2:$G$5111,Тех_Движение!$D$2:$D$5111,$C5065,Тех_Движение!$B$2:$B$5111,"&lt;="&amp;O$3)-$F5065)))</f>
        <v/>
      </c>
      <c r="P5065" s="54">
        <f>IF(OR($B5065="",P$3&lt;$D5065+Настройки!$B$7),0,MAX(0,$E5065-MAX(0,SUMIFS(Тех_Движение!$G$2:$G$5111,Тех_Движение!$D$2:$D$5111,$C5065,Тех_Движение!$B$2:$B$5111,"&lt;="&amp;P$3)-$F5065)))</f>
        <v/>
      </c>
      <c r="Q5065" s="54">
        <f>IF(OR($B5065="",Q$3&lt;$D5065+Настройки!$B$7),0,MAX(0,$E5065-MAX(0,SUMIFS(Тех_Движение!$G$2:$G$5111,Тех_Движение!$D$2:$D$5111,$C5065,Тех_Движение!$B$2:$B$5111,"&lt;="&amp;Q$3)-$F5065)))</f>
        <v/>
      </c>
      <c r="R5065" s="54">
        <f>IF($B5065="","",SUM($K5065:$Q5065))</f>
        <v/>
      </c>
      <c r="S5065" s="56">
        <f>IF($B5065="","",VLOOKUP($C5065,Настройки!$A$11:$L$17,9,FALSE))</f>
        <v/>
      </c>
      <c r="T5065" s="56">
        <f>IF($B5065="","",$R5065*$S5065)</f>
        <v/>
      </c>
    </row>
    <row r="5066">
      <c r="A5066" s="20">
        <f>Тех_Движение!$A$5063</f>
        <v/>
      </c>
      <c r="B5066" s="20">
        <f>IF(Тех_Движение!$F$5063&gt;0,Тех_Движение!$I$5063,"")</f>
        <v/>
      </c>
      <c r="C5066" s="20">
        <f>IF($B5066="","",Тех_Движение!$D$5063)</f>
        <v/>
      </c>
      <c r="D5066" s="42">
        <f>IF($B5066="","",Тех_Движение!$B$5063)</f>
        <v/>
      </c>
      <c r="E5066" s="54">
        <f>IF($B5066="","",Тех_Движение!$F$5063)</f>
        <v/>
      </c>
      <c r="F5066" s="54">
        <f>IF($B5066="","",SUMIFS($E$5:$E5065,$C$5:$C5065,$C5066))</f>
        <v/>
      </c>
      <c r="G5066" s="54">
        <f>IF($B5066="","",MAX(0,$E5066-MAX(0,SUMIFS(Тех_Движение!$G$2:$G$5111,Тех_Движение!$D$2:$D$5111,$C5066,Тех_Движение!$B$2:$B$5111,"&lt;="&amp;Настройки!$B$5-1)-$F5066)))</f>
        <v/>
      </c>
      <c r="H5066" s="54">
        <f>IF($B5066="","",IF(AND($D5066&gt;=Настройки!$B$5,$D5066&lt;=Настройки!$B$6),$E5066,0))</f>
        <v/>
      </c>
      <c r="I5066" s="54">
        <f>IF($B5066="","",$G5066+$H5066-$J5066)</f>
        <v/>
      </c>
      <c r="J5066" s="54">
        <f>IF($B5066="","",MAX(0,$E5066-MAX(0,SUMIFS(Тех_Движение!$G$2:$G$5111,Тех_Движение!$D$2:$D$5111,$C5066,Тех_Движение!$B$2:$B$5111,"&lt;="&amp;Настройки!$B$6)-$F5066)))</f>
        <v/>
      </c>
      <c r="K5066" s="54">
        <f>IF(OR($B5066="",K$3&lt;$D5066+Настройки!$B$7),0,MAX(0,$E5066-MAX(0,SUMIFS(Тех_Движение!$G$2:$G$5111,Тех_Движение!$D$2:$D$5111,$C5066,Тех_Движение!$B$2:$B$5111,"&lt;="&amp;K$3)-$F5066)))</f>
        <v/>
      </c>
      <c r="L5066" s="54">
        <f>IF(OR($B5066="",L$3&lt;$D5066+Настройки!$B$7),0,MAX(0,$E5066-MAX(0,SUMIFS(Тех_Движение!$G$2:$G$5111,Тех_Движение!$D$2:$D$5111,$C5066,Тех_Движение!$B$2:$B$5111,"&lt;="&amp;L$3)-$F5066)))</f>
        <v/>
      </c>
      <c r="M5066" s="54">
        <f>IF(OR($B5066="",M$3&lt;$D5066+Настройки!$B$7),0,MAX(0,$E5066-MAX(0,SUMIFS(Тех_Движение!$G$2:$G$5111,Тех_Движение!$D$2:$D$5111,$C5066,Тех_Движение!$B$2:$B$5111,"&lt;="&amp;M$3)-$F5066)))</f>
        <v/>
      </c>
      <c r="N5066" s="54">
        <f>IF(OR($B5066="",N$3&lt;$D5066+Настройки!$B$7),0,MAX(0,$E5066-MAX(0,SUMIFS(Тех_Движение!$G$2:$G$5111,Тех_Движение!$D$2:$D$5111,$C5066,Тех_Движение!$B$2:$B$5111,"&lt;="&amp;N$3)-$F5066)))</f>
        <v/>
      </c>
      <c r="O5066" s="54">
        <f>IF(OR($B5066="",O$3&lt;$D5066+Настройки!$B$7),0,MAX(0,$E5066-MAX(0,SUMIFS(Тех_Движение!$G$2:$G$5111,Тех_Движение!$D$2:$D$5111,$C5066,Тех_Движение!$B$2:$B$5111,"&lt;="&amp;O$3)-$F5066)))</f>
        <v/>
      </c>
      <c r="P5066" s="54">
        <f>IF(OR($B5066="",P$3&lt;$D5066+Настройки!$B$7),0,MAX(0,$E5066-MAX(0,SUMIFS(Тех_Движение!$G$2:$G$5111,Тех_Движение!$D$2:$D$5111,$C5066,Тех_Движение!$B$2:$B$5111,"&lt;="&amp;P$3)-$F5066)))</f>
        <v/>
      </c>
      <c r="Q5066" s="54">
        <f>IF(OR($B5066="",Q$3&lt;$D5066+Настройки!$B$7),0,MAX(0,$E5066-MAX(0,SUMIFS(Тех_Движение!$G$2:$G$5111,Тех_Движение!$D$2:$D$5111,$C5066,Тех_Движение!$B$2:$B$5111,"&lt;="&amp;Q$3)-$F5066)))</f>
        <v/>
      </c>
      <c r="R5066" s="54">
        <f>IF($B5066="","",SUM($K5066:$Q5066))</f>
        <v/>
      </c>
      <c r="S5066" s="56">
        <f>IF($B5066="","",VLOOKUP($C5066,Настройки!$A$11:$L$17,9,FALSE))</f>
        <v/>
      </c>
      <c r="T5066" s="56">
        <f>IF($B5066="","",$R5066*$S5066)</f>
        <v/>
      </c>
    </row>
    <row r="5067">
      <c r="A5067" s="20">
        <f>Тех_Движение!$A$5064</f>
        <v/>
      </c>
      <c r="B5067" s="20">
        <f>IF(Тех_Движение!$F$5064&gt;0,Тех_Движение!$I$5064,"")</f>
        <v/>
      </c>
      <c r="C5067" s="20">
        <f>IF($B5067="","",Тех_Движение!$D$5064)</f>
        <v/>
      </c>
      <c r="D5067" s="42">
        <f>IF($B5067="","",Тех_Движение!$B$5064)</f>
        <v/>
      </c>
      <c r="E5067" s="54">
        <f>IF($B5067="","",Тех_Движение!$F$5064)</f>
        <v/>
      </c>
      <c r="F5067" s="54">
        <f>IF($B5067="","",SUMIFS($E$5:$E5066,$C$5:$C5066,$C5067))</f>
        <v/>
      </c>
      <c r="G5067" s="54">
        <f>IF($B5067="","",MAX(0,$E5067-MAX(0,SUMIFS(Тех_Движение!$G$2:$G$5111,Тех_Движение!$D$2:$D$5111,$C5067,Тех_Движение!$B$2:$B$5111,"&lt;="&amp;Настройки!$B$5-1)-$F5067)))</f>
        <v/>
      </c>
      <c r="H5067" s="54">
        <f>IF($B5067="","",IF(AND($D5067&gt;=Настройки!$B$5,$D5067&lt;=Настройки!$B$6),$E5067,0))</f>
        <v/>
      </c>
      <c r="I5067" s="54">
        <f>IF($B5067="","",$G5067+$H5067-$J5067)</f>
        <v/>
      </c>
      <c r="J5067" s="54">
        <f>IF($B5067="","",MAX(0,$E5067-MAX(0,SUMIFS(Тех_Движение!$G$2:$G$5111,Тех_Движение!$D$2:$D$5111,$C5067,Тех_Движение!$B$2:$B$5111,"&lt;="&amp;Настройки!$B$6)-$F5067)))</f>
        <v/>
      </c>
      <c r="K5067" s="54">
        <f>IF(OR($B5067="",K$3&lt;$D5067+Настройки!$B$7),0,MAX(0,$E5067-MAX(0,SUMIFS(Тех_Движение!$G$2:$G$5111,Тех_Движение!$D$2:$D$5111,$C5067,Тех_Движение!$B$2:$B$5111,"&lt;="&amp;K$3)-$F5067)))</f>
        <v/>
      </c>
      <c r="L5067" s="54">
        <f>IF(OR($B5067="",L$3&lt;$D5067+Настройки!$B$7),0,MAX(0,$E5067-MAX(0,SUMIFS(Тех_Движение!$G$2:$G$5111,Тех_Движение!$D$2:$D$5111,$C5067,Тех_Движение!$B$2:$B$5111,"&lt;="&amp;L$3)-$F5067)))</f>
        <v/>
      </c>
      <c r="M5067" s="54">
        <f>IF(OR($B5067="",M$3&lt;$D5067+Настройки!$B$7),0,MAX(0,$E5067-MAX(0,SUMIFS(Тех_Движение!$G$2:$G$5111,Тех_Движение!$D$2:$D$5111,$C5067,Тех_Движение!$B$2:$B$5111,"&lt;="&amp;M$3)-$F5067)))</f>
        <v/>
      </c>
      <c r="N5067" s="54">
        <f>IF(OR($B5067="",N$3&lt;$D5067+Настройки!$B$7),0,MAX(0,$E5067-MAX(0,SUMIFS(Тех_Движение!$G$2:$G$5111,Тех_Движение!$D$2:$D$5111,$C5067,Тех_Движение!$B$2:$B$5111,"&lt;="&amp;N$3)-$F5067)))</f>
        <v/>
      </c>
      <c r="O5067" s="54">
        <f>IF(OR($B5067="",O$3&lt;$D5067+Настройки!$B$7),0,MAX(0,$E5067-MAX(0,SUMIFS(Тех_Движение!$G$2:$G$5111,Тех_Движение!$D$2:$D$5111,$C5067,Тех_Движение!$B$2:$B$5111,"&lt;="&amp;O$3)-$F5067)))</f>
        <v/>
      </c>
      <c r="P5067" s="54">
        <f>IF(OR($B5067="",P$3&lt;$D5067+Настройки!$B$7),0,MAX(0,$E5067-MAX(0,SUMIFS(Тех_Движение!$G$2:$G$5111,Тех_Движение!$D$2:$D$5111,$C5067,Тех_Движение!$B$2:$B$5111,"&lt;="&amp;P$3)-$F5067)))</f>
        <v/>
      </c>
      <c r="Q5067" s="54">
        <f>IF(OR($B5067="",Q$3&lt;$D5067+Настройки!$B$7),0,MAX(0,$E5067-MAX(0,SUMIFS(Тех_Движение!$G$2:$G$5111,Тех_Движение!$D$2:$D$5111,$C5067,Тех_Движение!$B$2:$B$5111,"&lt;="&amp;Q$3)-$F5067)))</f>
        <v/>
      </c>
      <c r="R5067" s="54">
        <f>IF($B5067="","",SUM($K5067:$Q5067))</f>
        <v/>
      </c>
      <c r="S5067" s="56">
        <f>IF($B5067="","",VLOOKUP($C5067,Настройки!$A$11:$L$17,9,FALSE))</f>
        <v/>
      </c>
      <c r="T5067" s="56">
        <f>IF($B5067="","",$R5067*$S5067)</f>
        <v/>
      </c>
    </row>
    <row r="5068">
      <c r="A5068" s="20">
        <f>Тех_Движение!$A$5065</f>
        <v/>
      </c>
      <c r="B5068" s="20">
        <f>IF(Тех_Движение!$F$5065&gt;0,Тех_Движение!$I$5065,"")</f>
        <v/>
      </c>
      <c r="C5068" s="20">
        <f>IF($B5068="","",Тех_Движение!$D$5065)</f>
        <v/>
      </c>
      <c r="D5068" s="42">
        <f>IF($B5068="","",Тех_Движение!$B$5065)</f>
        <v/>
      </c>
      <c r="E5068" s="54">
        <f>IF($B5068="","",Тех_Движение!$F$5065)</f>
        <v/>
      </c>
      <c r="F5068" s="54">
        <f>IF($B5068="","",SUMIFS($E$5:$E5067,$C$5:$C5067,$C5068))</f>
        <v/>
      </c>
      <c r="G5068" s="54">
        <f>IF($B5068="","",MAX(0,$E5068-MAX(0,SUMIFS(Тех_Движение!$G$2:$G$5111,Тех_Движение!$D$2:$D$5111,$C5068,Тех_Движение!$B$2:$B$5111,"&lt;="&amp;Настройки!$B$5-1)-$F5068)))</f>
        <v/>
      </c>
      <c r="H5068" s="54">
        <f>IF($B5068="","",IF(AND($D5068&gt;=Настройки!$B$5,$D5068&lt;=Настройки!$B$6),$E5068,0))</f>
        <v/>
      </c>
      <c r="I5068" s="54">
        <f>IF($B5068="","",$G5068+$H5068-$J5068)</f>
        <v/>
      </c>
      <c r="J5068" s="54">
        <f>IF($B5068="","",MAX(0,$E5068-MAX(0,SUMIFS(Тех_Движение!$G$2:$G$5111,Тех_Движение!$D$2:$D$5111,$C5068,Тех_Движение!$B$2:$B$5111,"&lt;="&amp;Настройки!$B$6)-$F5068)))</f>
        <v/>
      </c>
      <c r="K5068" s="54">
        <f>IF(OR($B5068="",K$3&lt;$D5068+Настройки!$B$7),0,MAX(0,$E5068-MAX(0,SUMIFS(Тех_Движение!$G$2:$G$5111,Тех_Движение!$D$2:$D$5111,$C5068,Тех_Движение!$B$2:$B$5111,"&lt;="&amp;K$3)-$F5068)))</f>
        <v/>
      </c>
      <c r="L5068" s="54">
        <f>IF(OR($B5068="",L$3&lt;$D5068+Настройки!$B$7),0,MAX(0,$E5068-MAX(0,SUMIFS(Тех_Движение!$G$2:$G$5111,Тех_Движение!$D$2:$D$5111,$C5068,Тех_Движение!$B$2:$B$5111,"&lt;="&amp;L$3)-$F5068)))</f>
        <v/>
      </c>
      <c r="M5068" s="54">
        <f>IF(OR($B5068="",M$3&lt;$D5068+Настройки!$B$7),0,MAX(0,$E5068-MAX(0,SUMIFS(Тех_Движение!$G$2:$G$5111,Тех_Движение!$D$2:$D$5111,$C5068,Тех_Движение!$B$2:$B$5111,"&lt;="&amp;M$3)-$F5068)))</f>
        <v/>
      </c>
      <c r="N5068" s="54">
        <f>IF(OR($B5068="",N$3&lt;$D5068+Настройки!$B$7),0,MAX(0,$E5068-MAX(0,SUMIFS(Тех_Движение!$G$2:$G$5111,Тех_Движение!$D$2:$D$5111,$C5068,Тех_Движение!$B$2:$B$5111,"&lt;="&amp;N$3)-$F5068)))</f>
        <v/>
      </c>
      <c r="O5068" s="54">
        <f>IF(OR($B5068="",O$3&lt;$D5068+Настройки!$B$7),0,MAX(0,$E5068-MAX(0,SUMIFS(Тех_Движение!$G$2:$G$5111,Тех_Движение!$D$2:$D$5111,$C5068,Тех_Движение!$B$2:$B$5111,"&lt;="&amp;O$3)-$F5068)))</f>
        <v/>
      </c>
      <c r="P5068" s="54">
        <f>IF(OR($B5068="",P$3&lt;$D5068+Настройки!$B$7),0,MAX(0,$E5068-MAX(0,SUMIFS(Тех_Движение!$G$2:$G$5111,Тех_Движение!$D$2:$D$5111,$C5068,Тех_Движение!$B$2:$B$5111,"&lt;="&amp;P$3)-$F5068)))</f>
        <v/>
      </c>
      <c r="Q5068" s="54">
        <f>IF(OR($B5068="",Q$3&lt;$D5068+Настройки!$B$7),0,MAX(0,$E5068-MAX(0,SUMIFS(Тех_Движение!$G$2:$G$5111,Тех_Движение!$D$2:$D$5111,$C5068,Тех_Движение!$B$2:$B$5111,"&lt;="&amp;Q$3)-$F5068)))</f>
        <v/>
      </c>
      <c r="R5068" s="54">
        <f>IF($B5068="","",SUM($K5068:$Q5068))</f>
        <v/>
      </c>
      <c r="S5068" s="56">
        <f>IF($B5068="","",VLOOKUP($C5068,Настройки!$A$11:$L$17,9,FALSE))</f>
        <v/>
      </c>
      <c r="T5068" s="56">
        <f>IF($B5068="","",$R5068*$S5068)</f>
        <v/>
      </c>
    </row>
    <row r="5069">
      <c r="A5069" s="20">
        <f>Тех_Движение!$A$5066</f>
        <v/>
      </c>
      <c r="B5069" s="20">
        <f>IF(Тех_Движение!$F$5066&gt;0,Тех_Движение!$I$5066,"")</f>
        <v/>
      </c>
      <c r="C5069" s="20">
        <f>IF($B5069="","",Тех_Движение!$D$5066)</f>
        <v/>
      </c>
      <c r="D5069" s="42">
        <f>IF($B5069="","",Тех_Движение!$B$5066)</f>
        <v/>
      </c>
      <c r="E5069" s="54">
        <f>IF($B5069="","",Тех_Движение!$F$5066)</f>
        <v/>
      </c>
      <c r="F5069" s="54">
        <f>IF($B5069="","",SUMIFS($E$5:$E5068,$C$5:$C5068,$C5069))</f>
        <v/>
      </c>
      <c r="G5069" s="54">
        <f>IF($B5069="","",MAX(0,$E5069-MAX(0,SUMIFS(Тех_Движение!$G$2:$G$5111,Тех_Движение!$D$2:$D$5111,$C5069,Тех_Движение!$B$2:$B$5111,"&lt;="&amp;Настройки!$B$5-1)-$F5069)))</f>
        <v/>
      </c>
      <c r="H5069" s="54">
        <f>IF($B5069="","",IF(AND($D5069&gt;=Настройки!$B$5,$D5069&lt;=Настройки!$B$6),$E5069,0))</f>
        <v/>
      </c>
      <c r="I5069" s="54">
        <f>IF($B5069="","",$G5069+$H5069-$J5069)</f>
        <v/>
      </c>
      <c r="J5069" s="54">
        <f>IF($B5069="","",MAX(0,$E5069-MAX(0,SUMIFS(Тех_Движение!$G$2:$G$5111,Тех_Движение!$D$2:$D$5111,$C5069,Тех_Движение!$B$2:$B$5111,"&lt;="&amp;Настройки!$B$6)-$F5069)))</f>
        <v/>
      </c>
      <c r="K5069" s="54">
        <f>IF(OR($B5069="",K$3&lt;$D5069+Настройки!$B$7),0,MAX(0,$E5069-MAX(0,SUMIFS(Тех_Движение!$G$2:$G$5111,Тех_Движение!$D$2:$D$5111,$C5069,Тех_Движение!$B$2:$B$5111,"&lt;="&amp;K$3)-$F5069)))</f>
        <v/>
      </c>
      <c r="L5069" s="54">
        <f>IF(OR($B5069="",L$3&lt;$D5069+Настройки!$B$7),0,MAX(0,$E5069-MAX(0,SUMIFS(Тех_Движение!$G$2:$G$5111,Тех_Движение!$D$2:$D$5111,$C5069,Тех_Движение!$B$2:$B$5111,"&lt;="&amp;L$3)-$F5069)))</f>
        <v/>
      </c>
      <c r="M5069" s="54">
        <f>IF(OR($B5069="",M$3&lt;$D5069+Настройки!$B$7),0,MAX(0,$E5069-MAX(0,SUMIFS(Тех_Движение!$G$2:$G$5111,Тех_Движение!$D$2:$D$5111,$C5069,Тех_Движение!$B$2:$B$5111,"&lt;="&amp;M$3)-$F5069)))</f>
        <v/>
      </c>
      <c r="N5069" s="54">
        <f>IF(OR($B5069="",N$3&lt;$D5069+Настройки!$B$7),0,MAX(0,$E5069-MAX(0,SUMIFS(Тех_Движение!$G$2:$G$5111,Тех_Движение!$D$2:$D$5111,$C5069,Тех_Движение!$B$2:$B$5111,"&lt;="&amp;N$3)-$F5069)))</f>
        <v/>
      </c>
      <c r="O5069" s="54">
        <f>IF(OR($B5069="",O$3&lt;$D5069+Настройки!$B$7),0,MAX(0,$E5069-MAX(0,SUMIFS(Тех_Движение!$G$2:$G$5111,Тех_Движение!$D$2:$D$5111,$C5069,Тех_Движение!$B$2:$B$5111,"&lt;="&amp;O$3)-$F5069)))</f>
        <v/>
      </c>
      <c r="P5069" s="54">
        <f>IF(OR($B5069="",P$3&lt;$D5069+Настройки!$B$7),0,MAX(0,$E5069-MAX(0,SUMIFS(Тех_Движение!$G$2:$G$5111,Тех_Движение!$D$2:$D$5111,$C5069,Тех_Движение!$B$2:$B$5111,"&lt;="&amp;P$3)-$F5069)))</f>
        <v/>
      </c>
      <c r="Q5069" s="54">
        <f>IF(OR($B5069="",Q$3&lt;$D5069+Настройки!$B$7),0,MAX(0,$E5069-MAX(0,SUMIFS(Тех_Движение!$G$2:$G$5111,Тех_Движение!$D$2:$D$5111,$C5069,Тех_Движение!$B$2:$B$5111,"&lt;="&amp;Q$3)-$F5069)))</f>
        <v/>
      </c>
      <c r="R5069" s="54">
        <f>IF($B5069="","",SUM($K5069:$Q5069))</f>
        <v/>
      </c>
      <c r="S5069" s="56">
        <f>IF($B5069="","",VLOOKUP($C5069,Настройки!$A$11:$L$17,9,FALSE))</f>
        <v/>
      </c>
      <c r="T5069" s="56">
        <f>IF($B5069="","",$R5069*$S5069)</f>
        <v/>
      </c>
    </row>
    <row r="5070">
      <c r="A5070" s="20">
        <f>Тех_Движение!$A$5067</f>
        <v/>
      </c>
      <c r="B5070" s="20">
        <f>IF(Тех_Движение!$F$5067&gt;0,Тех_Движение!$I$5067,"")</f>
        <v/>
      </c>
      <c r="C5070" s="20">
        <f>IF($B5070="","",Тех_Движение!$D$5067)</f>
        <v/>
      </c>
      <c r="D5070" s="42">
        <f>IF($B5070="","",Тех_Движение!$B$5067)</f>
        <v/>
      </c>
      <c r="E5070" s="54">
        <f>IF($B5070="","",Тех_Движение!$F$5067)</f>
        <v/>
      </c>
      <c r="F5070" s="54">
        <f>IF($B5070="","",SUMIFS($E$5:$E5069,$C$5:$C5069,$C5070))</f>
        <v/>
      </c>
      <c r="G5070" s="54">
        <f>IF($B5070="","",MAX(0,$E5070-MAX(0,SUMIFS(Тех_Движение!$G$2:$G$5111,Тех_Движение!$D$2:$D$5111,$C5070,Тех_Движение!$B$2:$B$5111,"&lt;="&amp;Настройки!$B$5-1)-$F5070)))</f>
        <v/>
      </c>
      <c r="H5070" s="54">
        <f>IF($B5070="","",IF(AND($D5070&gt;=Настройки!$B$5,$D5070&lt;=Настройки!$B$6),$E5070,0))</f>
        <v/>
      </c>
      <c r="I5070" s="54">
        <f>IF($B5070="","",$G5070+$H5070-$J5070)</f>
        <v/>
      </c>
      <c r="J5070" s="54">
        <f>IF($B5070="","",MAX(0,$E5070-MAX(0,SUMIFS(Тех_Движение!$G$2:$G$5111,Тех_Движение!$D$2:$D$5111,$C5070,Тех_Движение!$B$2:$B$5111,"&lt;="&amp;Настройки!$B$6)-$F5070)))</f>
        <v/>
      </c>
      <c r="K5070" s="54">
        <f>IF(OR($B5070="",K$3&lt;$D5070+Настройки!$B$7),0,MAX(0,$E5070-MAX(0,SUMIFS(Тех_Движение!$G$2:$G$5111,Тех_Движение!$D$2:$D$5111,$C5070,Тех_Движение!$B$2:$B$5111,"&lt;="&amp;K$3)-$F5070)))</f>
        <v/>
      </c>
      <c r="L5070" s="54">
        <f>IF(OR($B5070="",L$3&lt;$D5070+Настройки!$B$7),0,MAX(0,$E5070-MAX(0,SUMIFS(Тех_Движение!$G$2:$G$5111,Тех_Движение!$D$2:$D$5111,$C5070,Тех_Движение!$B$2:$B$5111,"&lt;="&amp;L$3)-$F5070)))</f>
        <v/>
      </c>
      <c r="M5070" s="54">
        <f>IF(OR($B5070="",M$3&lt;$D5070+Настройки!$B$7),0,MAX(0,$E5070-MAX(0,SUMIFS(Тех_Движение!$G$2:$G$5111,Тех_Движение!$D$2:$D$5111,$C5070,Тех_Движение!$B$2:$B$5111,"&lt;="&amp;M$3)-$F5070)))</f>
        <v/>
      </c>
      <c r="N5070" s="54">
        <f>IF(OR($B5070="",N$3&lt;$D5070+Настройки!$B$7),0,MAX(0,$E5070-MAX(0,SUMIFS(Тех_Движение!$G$2:$G$5111,Тех_Движение!$D$2:$D$5111,$C5070,Тех_Движение!$B$2:$B$5111,"&lt;="&amp;N$3)-$F5070)))</f>
        <v/>
      </c>
      <c r="O5070" s="54">
        <f>IF(OR($B5070="",O$3&lt;$D5070+Настройки!$B$7),0,MAX(0,$E5070-MAX(0,SUMIFS(Тех_Движение!$G$2:$G$5111,Тех_Движение!$D$2:$D$5111,$C5070,Тех_Движение!$B$2:$B$5111,"&lt;="&amp;O$3)-$F5070)))</f>
        <v/>
      </c>
      <c r="P5070" s="54">
        <f>IF(OR($B5070="",P$3&lt;$D5070+Настройки!$B$7),0,MAX(0,$E5070-MAX(0,SUMIFS(Тех_Движение!$G$2:$G$5111,Тех_Движение!$D$2:$D$5111,$C5070,Тех_Движение!$B$2:$B$5111,"&lt;="&amp;P$3)-$F5070)))</f>
        <v/>
      </c>
      <c r="Q5070" s="54">
        <f>IF(OR($B5070="",Q$3&lt;$D5070+Настройки!$B$7),0,MAX(0,$E5070-MAX(0,SUMIFS(Тех_Движение!$G$2:$G$5111,Тех_Движение!$D$2:$D$5111,$C5070,Тех_Движение!$B$2:$B$5111,"&lt;="&amp;Q$3)-$F5070)))</f>
        <v/>
      </c>
      <c r="R5070" s="54">
        <f>IF($B5070="","",SUM($K5070:$Q5070))</f>
        <v/>
      </c>
      <c r="S5070" s="56">
        <f>IF($B5070="","",VLOOKUP($C5070,Настройки!$A$11:$L$17,9,FALSE))</f>
        <v/>
      </c>
      <c r="T5070" s="56">
        <f>IF($B5070="","",$R5070*$S5070)</f>
        <v/>
      </c>
    </row>
    <row r="5071">
      <c r="A5071" s="20">
        <f>Тех_Движение!$A$5068</f>
        <v/>
      </c>
      <c r="B5071" s="20">
        <f>IF(Тех_Движение!$F$5068&gt;0,Тех_Движение!$I$5068,"")</f>
        <v/>
      </c>
      <c r="C5071" s="20">
        <f>IF($B5071="","",Тех_Движение!$D$5068)</f>
        <v/>
      </c>
      <c r="D5071" s="42">
        <f>IF($B5071="","",Тех_Движение!$B$5068)</f>
        <v/>
      </c>
      <c r="E5071" s="54">
        <f>IF($B5071="","",Тех_Движение!$F$5068)</f>
        <v/>
      </c>
      <c r="F5071" s="54">
        <f>IF($B5071="","",SUMIFS($E$5:$E5070,$C$5:$C5070,$C5071))</f>
        <v/>
      </c>
      <c r="G5071" s="54">
        <f>IF($B5071="","",MAX(0,$E5071-MAX(0,SUMIFS(Тех_Движение!$G$2:$G$5111,Тех_Движение!$D$2:$D$5111,$C5071,Тех_Движение!$B$2:$B$5111,"&lt;="&amp;Настройки!$B$5-1)-$F5071)))</f>
        <v/>
      </c>
      <c r="H5071" s="54">
        <f>IF($B5071="","",IF(AND($D5071&gt;=Настройки!$B$5,$D5071&lt;=Настройки!$B$6),$E5071,0))</f>
        <v/>
      </c>
      <c r="I5071" s="54">
        <f>IF($B5071="","",$G5071+$H5071-$J5071)</f>
        <v/>
      </c>
      <c r="J5071" s="54">
        <f>IF($B5071="","",MAX(0,$E5071-MAX(0,SUMIFS(Тех_Движение!$G$2:$G$5111,Тех_Движение!$D$2:$D$5111,$C5071,Тех_Движение!$B$2:$B$5111,"&lt;="&amp;Настройки!$B$6)-$F5071)))</f>
        <v/>
      </c>
      <c r="K5071" s="54">
        <f>IF(OR($B5071="",K$3&lt;$D5071+Настройки!$B$7),0,MAX(0,$E5071-MAX(0,SUMIFS(Тех_Движение!$G$2:$G$5111,Тех_Движение!$D$2:$D$5111,$C5071,Тех_Движение!$B$2:$B$5111,"&lt;="&amp;K$3)-$F5071)))</f>
        <v/>
      </c>
      <c r="L5071" s="54">
        <f>IF(OR($B5071="",L$3&lt;$D5071+Настройки!$B$7),0,MAX(0,$E5071-MAX(0,SUMIFS(Тех_Движение!$G$2:$G$5111,Тех_Движение!$D$2:$D$5111,$C5071,Тех_Движение!$B$2:$B$5111,"&lt;="&amp;L$3)-$F5071)))</f>
        <v/>
      </c>
      <c r="M5071" s="54">
        <f>IF(OR($B5071="",M$3&lt;$D5071+Настройки!$B$7),0,MAX(0,$E5071-MAX(0,SUMIFS(Тех_Движение!$G$2:$G$5111,Тех_Движение!$D$2:$D$5111,$C5071,Тех_Движение!$B$2:$B$5111,"&lt;="&amp;M$3)-$F5071)))</f>
        <v/>
      </c>
      <c r="N5071" s="54">
        <f>IF(OR($B5071="",N$3&lt;$D5071+Настройки!$B$7),0,MAX(0,$E5071-MAX(0,SUMIFS(Тех_Движение!$G$2:$G$5111,Тех_Движение!$D$2:$D$5111,$C5071,Тех_Движение!$B$2:$B$5111,"&lt;="&amp;N$3)-$F5071)))</f>
        <v/>
      </c>
      <c r="O5071" s="54">
        <f>IF(OR($B5071="",O$3&lt;$D5071+Настройки!$B$7),0,MAX(0,$E5071-MAX(0,SUMIFS(Тех_Движение!$G$2:$G$5111,Тех_Движение!$D$2:$D$5111,$C5071,Тех_Движение!$B$2:$B$5111,"&lt;="&amp;O$3)-$F5071)))</f>
        <v/>
      </c>
      <c r="P5071" s="54">
        <f>IF(OR($B5071="",P$3&lt;$D5071+Настройки!$B$7),0,MAX(0,$E5071-MAX(0,SUMIFS(Тех_Движение!$G$2:$G$5111,Тех_Движение!$D$2:$D$5111,$C5071,Тех_Движение!$B$2:$B$5111,"&lt;="&amp;P$3)-$F5071)))</f>
        <v/>
      </c>
      <c r="Q5071" s="54">
        <f>IF(OR($B5071="",Q$3&lt;$D5071+Настройки!$B$7),0,MAX(0,$E5071-MAX(0,SUMIFS(Тех_Движение!$G$2:$G$5111,Тех_Движение!$D$2:$D$5111,$C5071,Тех_Движение!$B$2:$B$5111,"&lt;="&amp;Q$3)-$F5071)))</f>
        <v/>
      </c>
      <c r="R5071" s="54">
        <f>IF($B5071="","",SUM($K5071:$Q5071))</f>
        <v/>
      </c>
      <c r="S5071" s="56">
        <f>IF($B5071="","",VLOOKUP($C5071,Настройки!$A$11:$L$17,9,FALSE))</f>
        <v/>
      </c>
      <c r="T5071" s="56">
        <f>IF($B5071="","",$R5071*$S5071)</f>
        <v/>
      </c>
    </row>
    <row r="5072">
      <c r="A5072" s="20">
        <f>Тех_Движение!$A$5069</f>
        <v/>
      </c>
      <c r="B5072" s="20">
        <f>IF(Тех_Движение!$F$5069&gt;0,Тех_Движение!$I$5069,"")</f>
        <v/>
      </c>
      <c r="C5072" s="20">
        <f>IF($B5072="","",Тех_Движение!$D$5069)</f>
        <v/>
      </c>
      <c r="D5072" s="42">
        <f>IF($B5072="","",Тех_Движение!$B$5069)</f>
        <v/>
      </c>
      <c r="E5072" s="54">
        <f>IF($B5072="","",Тех_Движение!$F$5069)</f>
        <v/>
      </c>
      <c r="F5072" s="54">
        <f>IF($B5072="","",SUMIFS($E$5:$E5071,$C$5:$C5071,$C5072))</f>
        <v/>
      </c>
      <c r="G5072" s="54">
        <f>IF($B5072="","",MAX(0,$E5072-MAX(0,SUMIFS(Тех_Движение!$G$2:$G$5111,Тех_Движение!$D$2:$D$5111,$C5072,Тех_Движение!$B$2:$B$5111,"&lt;="&amp;Настройки!$B$5-1)-$F5072)))</f>
        <v/>
      </c>
      <c r="H5072" s="54">
        <f>IF($B5072="","",IF(AND($D5072&gt;=Настройки!$B$5,$D5072&lt;=Настройки!$B$6),$E5072,0))</f>
        <v/>
      </c>
      <c r="I5072" s="54">
        <f>IF($B5072="","",$G5072+$H5072-$J5072)</f>
        <v/>
      </c>
      <c r="J5072" s="54">
        <f>IF($B5072="","",MAX(0,$E5072-MAX(0,SUMIFS(Тех_Движение!$G$2:$G$5111,Тех_Движение!$D$2:$D$5111,$C5072,Тех_Движение!$B$2:$B$5111,"&lt;="&amp;Настройки!$B$6)-$F5072)))</f>
        <v/>
      </c>
      <c r="K5072" s="54">
        <f>IF(OR($B5072="",K$3&lt;$D5072+Настройки!$B$7),0,MAX(0,$E5072-MAX(0,SUMIFS(Тех_Движение!$G$2:$G$5111,Тех_Движение!$D$2:$D$5111,$C5072,Тех_Движение!$B$2:$B$5111,"&lt;="&amp;K$3)-$F5072)))</f>
        <v/>
      </c>
      <c r="L5072" s="54">
        <f>IF(OR($B5072="",L$3&lt;$D5072+Настройки!$B$7),0,MAX(0,$E5072-MAX(0,SUMIFS(Тех_Движение!$G$2:$G$5111,Тех_Движение!$D$2:$D$5111,$C5072,Тех_Движение!$B$2:$B$5111,"&lt;="&amp;L$3)-$F5072)))</f>
        <v/>
      </c>
      <c r="M5072" s="54">
        <f>IF(OR($B5072="",M$3&lt;$D5072+Настройки!$B$7),0,MAX(0,$E5072-MAX(0,SUMIFS(Тех_Движение!$G$2:$G$5111,Тех_Движение!$D$2:$D$5111,$C5072,Тех_Движение!$B$2:$B$5111,"&lt;="&amp;M$3)-$F5072)))</f>
        <v/>
      </c>
      <c r="N5072" s="54">
        <f>IF(OR($B5072="",N$3&lt;$D5072+Настройки!$B$7),0,MAX(0,$E5072-MAX(0,SUMIFS(Тех_Движение!$G$2:$G$5111,Тех_Движение!$D$2:$D$5111,$C5072,Тех_Движение!$B$2:$B$5111,"&lt;="&amp;N$3)-$F5072)))</f>
        <v/>
      </c>
      <c r="O5072" s="54">
        <f>IF(OR($B5072="",O$3&lt;$D5072+Настройки!$B$7),0,MAX(0,$E5072-MAX(0,SUMIFS(Тех_Движение!$G$2:$G$5111,Тех_Движение!$D$2:$D$5111,$C5072,Тех_Движение!$B$2:$B$5111,"&lt;="&amp;O$3)-$F5072)))</f>
        <v/>
      </c>
      <c r="P5072" s="54">
        <f>IF(OR($B5072="",P$3&lt;$D5072+Настройки!$B$7),0,MAX(0,$E5072-MAX(0,SUMIFS(Тех_Движение!$G$2:$G$5111,Тех_Движение!$D$2:$D$5111,$C5072,Тех_Движение!$B$2:$B$5111,"&lt;="&amp;P$3)-$F5072)))</f>
        <v/>
      </c>
      <c r="Q5072" s="54">
        <f>IF(OR($B5072="",Q$3&lt;$D5072+Настройки!$B$7),0,MAX(0,$E5072-MAX(0,SUMIFS(Тех_Движение!$G$2:$G$5111,Тех_Движение!$D$2:$D$5111,$C5072,Тех_Движение!$B$2:$B$5111,"&lt;="&amp;Q$3)-$F5072)))</f>
        <v/>
      </c>
      <c r="R5072" s="54">
        <f>IF($B5072="","",SUM($K5072:$Q5072))</f>
        <v/>
      </c>
      <c r="S5072" s="56">
        <f>IF($B5072="","",VLOOKUP($C5072,Настройки!$A$11:$L$17,9,FALSE))</f>
        <v/>
      </c>
      <c r="T5072" s="56">
        <f>IF($B5072="","",$R5072*$S5072)</f>
        <v/>
      </c>
    </row>
    <row r="5073">
      <c r="A5073" s="20">
        <f>Тех_Движение!$A$5070</f>
        <v/>
      </c>
      <c r="B5073" s="20">
        <f>IF(Тех_Движение!$F$5070&gt;0,Тех_Движение!$I$5070,"")</f>
        <v/>
      </c>
      <c r="C5073" s="20">
        <f>IF($B5073="","",Тех_Движение!$D$5070)</f>
        <v/>
      </c>
      <c r="D5073" s="42">
        <f>IF($B5073="","",Тех_Движение!$B$5070)</f>
        <v/>
      </c>
      <c r="E5073" s="54">
        <f>IF($B5073="","",Тех_Движение!$F$5070)</f>
        <v/>
      </c>
      <c r="F5073" s="54">
        <f>IF($B5073="","",SUMIFS($E$5:$E5072,$C$5:$C5072,$C5073))</f>
        <v/>
      </c>
      <c r="G5073" s="54">
        <f>IF($B5073="","",MAX(0,$E5073-MAX(0,SUMIFS(Тех_Движение!$G$2:$G$5111,Тех_Движение!$D$2:$D$5111,$C5073,Тех_Движение!$B$2:$B$5111,"&lt;="&amp;Настройки!$B$5-1)-$F5073)))</f>
        <v/>
      </c>
      <c r="H5073" s="54">
        <f>IF($B5073="","",IF(AND($D5073&gt;=Настройки!$B$5,$D5073&lt;=Настройки!$B$6),$E5073,0))</f>
        <v/>
      </c>
      <c r="I5073" s="54">
        <f>IF($B5073="","",$G5073+$H5073-$J5073)</f>
        <v/>
      </c>
      <c r="J5073" s="54">
        <f>IF($B5073="","",MAX(0,$E5073-MAX(0,SUMIFS(Тех_Движение!$G$2:$G$5111,Тех_Движение!$D$2:$D$5111,$C5073,Тех_Движение!$B$2:$B$5111,"&lt;="&amp;Настройки!$B$6)-$F5073)))</f>
        <v/>
      </c>
      <c r="K5073" s="54">
        <f>IF(OR($B5073="",K$3&lt;$D5073+Настройки!$B$7),0,MAX(0,$E5073-MAX(0,SUMIFS(Тех_Движение!$G$2:$G$5111,Тех_Движение!$D$2:$D$5111,$C5073,Тех_Движение!$B$2:$B$5111,"&lt;="&amp;K$3)-$F5073)))</f>
        <v/>
      </c>
      <c r="L5073" s="54">
        <f>IF(OR($B5073="",L$3&lt;$D5073+Настройки!$B$7),0,MAX(0,$E5073-MAX(0,SUMIFS(Тех_Движение!$G$2:$G$5111,Тех_Движение!$D$2:$D$5111,$C5073,Тех_Движение!$B$2:$B$5111,"&lt;="&amp;L$3)-$F5073)))</f>
        <v/>
      </c>
      <c r="M5073" s="54">
        <f>IF(OR($B5073="",M$3&lt;$D5073+Настройки!$B$7),0,MAX(0,$E5073-MAX(0,SUMIFS(Тех_Движение!$G$2:$G$5111,Тех_Движение!$D$2:$D$5111,$C5073,Тех_Движение!$B$2:$B$5111,"&lt;="&amp;M$3)-$F5073)))</f>
        <v/>
      </c>
      <c r="N5073" s="54">
        <f>IF(OR($B5073="",N$3&lt;$D5073+Настройки!$B$7),0,MAX(0,$E5073-MAX(0,SUMIFS(Тех_Движение!$G$2:$G$5111,Тех_Движение!$D$2:$D$5111,$C5073,Тех_Движение!$B$2:$B$5111,"&lt;="&amp;N$3)-$F5073)))</f>
        <v/>
      </c>
      <c r="O5073" s="54">
        <f>IF(OR($B5073="",O$3&lt;$D5073+Настройки!$B$7),0,MAX(0,$E5073-MAX(0,SUMIFS(Тех_Движение!$G$2:$G$5111,Тех_Движение!$D$2:$D$5111,$C5073,Тех_Движение!$B$2:$B$5111,"&lt;="&amp;O$3)-$F5073)))</f>
        <v/>
      </c>
      <c r="P5073" s="54">
        <f>IF(OR($B5073="",P$3&lt;$D5073+Настройки!$B$7),0,MAX(0,$E5073-MAX(0,SUMIFS(Тех_Движение!$G$2:$G$5111,Тех_Движение!$D$2:$D$5111,$C5073,Тех_Движение!$B$2:$B$5111,"&lt;="&amp;P$3)-$F5073)))</f>
        <v/>
      </c>
      <c r="Q5073" s="54">
        <f>IF(OR($B5073="",Q$3&lt;$D5073+Настройки!$B$7),0,MAX(0,$E5073-MAX(0,SUMIFS(Тех_Движение!$G$2:$G$5111,Тех_Движение!$D$2:$D$5111,$C5073,Тех_Движение!$B$2:$B$5111,"&lt;="&amp;Q$3)-$F5073)))</f>
        <v/>
      </c>
      <c r="R5073" s="54">
        <f>IF($B5073="","",SUM($K5073:$Q5073))</f>
        <v/>
      </c>
      <c r="S5073" s="56">
        <f>IF($B5073="","",VLOOKUP($C5073,Настройки!$A$11:$L$17,9,FALSE))</f>
        <v/>
      </c>
      <c r="T5073" s="56">
        <f>IF($B5073="","",$R5073*$S5073)</f>
        <v/>
      </c>
    </row>
    <row r="5074">
      <c r="A5074" s="20">
        <f>Тех_Движение!$A$5071</f>
        <v/>
      </c>
      <c r="B5074" s="20">
        <f>IF(Тех_Движение!$F$5071&gt;0,Тех_Движение!$I$5071,"")</f>
        <v/>
      </c>
      <c r="C5074" s="20">
        <f>IF($B5074="","",Тех_Движение!$D$5071)</f>
        <v/>
      </c>
      <c r="D5074" s="42">
        <f>IF($B5074="","",Тех_Движение!$B$5071)</f>
        <v/>
      </c>
      <c r="E5074" s="54">
        <f>IF($B5074="","",Тех_Движение!$F$5071)</f>
        <v/>
      </c>
      <c r="F5074" s="54">
        <f>IF($B5074="","",SUMIFS($E$5:$E5073,$C$5:$C5073,$C5074))</f>
        <v/>
      </c>
      <c r="G5074" s="54">
        <f>IF($B5074="","",MAX(0,$E5074-MAX(0,SUMIFS(Тех_Движение!$G$2:$G$5111,Тех_Движение!$D$2:$D$5111,$C5074,Тех_Движение!$B$2:$B$5111,"&lt;="&amp;Настройки!$B$5-1)-$F5074)))</f>
        <v/>
      </c>
      <c r="H5074" s="54">
        <f>IF($B5074="","",IF(AND($D5074&gt;=Настройки!$B$5,$D5074&lt;=Настройки!$B$6),$E5074,0))</f>
        <v/>
      </c>
      <c r="I5074" s="54">
        <f>IF($B5074="","",$G5074+$H5074-$J5074)</f>
        <v/>
      </c>
      <c r="J5074" s="54">
        <f>IF($B5074="","",MAX(0,$E5074-MAX(0,SUMIFS(Тех_Движение!$G$2:$G$5111,Тех_Движение!$D$2:$D$5111,$C5074,Тех_Движение!$B$2:$B$5111,"&lt;="&amp;Настройки!$B$6)-$F5074)))</f>
        <v/>
      </c>
      <c r="K5074" s="54">
        <f>IF(OR($B5074="",K$3&lt;$D5074+Настройки!$B$7),0,MAX(0,$E5074-MAX(0,SUMIFS(Тех_Движение!$G$2:$G$5111,Тех_Движение!$D$2:$D$5111,$C5074,Тех_Движение!$B$2:$B$5111,"&lt;="&amp;K$3)-$F5074)))</f>
        <v/>
      </c>
      <c r="L5074" s="54">
        <f>IF(OR($B5074="",L$3&lt;$D5074+Настройки!$B$7),0,MAX(0,$E5074-MAX(0,SUMIFS(Тех_Движение!$G$2:$G$5111,Тех_Движение!$D$2:$D$5111,$C5074,Тех_Движение!$B$2:$B$5111,"&lt;="&amp;L$3)-$F5074)))</f>
        <v/>
      </c>
      <c r="M5074" s="54">
        <f>IF(OR($B5074="",M$3&lt;$D5074+Настройки!$B$7),0,MAX(0,$E5074-MAX(0,SUMIFS(Тех_Движение!$G$2:$G$5111,Тех_Движение!$D$2:$D$5111,$C5074,Тех_Движение!$B$2:$B$5111,"&lt;="&amp;M$3)-$F5074)))</f>
        <v/>
      </c>
      <c r="N5074" s="54">
        <f>IF(OR($B5074="",N$3&lt;$D5074+Настройки!$B$7),0,MAX(0,$E5074-MAX(0,SUMIFS(Тех_Движение!$G$2:$G$5111,Тех_Движение!$D$2:$D$5111,$C5074,Тех_Движение!$B$2:$B$5111,"&lt;="&amp;N$3)-$F5074)))</f>
        <v/>
      </c>
      <c r="O5074" s="54">
        <f>IF(OR($B5074="",O$3&lt;$D5074+Настройки!$B$7),0,MAX(0,$E5074-MAX(0,SUMIFS(Тех_Движение!$G$2:$G$5111,Тех_Движение!$D$2:$D$5111,$C5074,Тех_Движение!$B$2:$B$5111,"&lt;="&amp;O$3)-$F5074)))</f>
        <v/>
      </c>
      <c r="P5074" s="54">
        <f>IF(OR($B5074="",P$3&lt;$D5074+Настройки!$B$7),0,MAX(0,$E5074-MAX(0,SUMIFS(Тех_Движение!$G$2:$G$5111,Тех_Движение!$D$2:$D$5111,$C5074,Тех_Движение!$B$2:$B$5111,"&lt;="&amp;P$3)-$F5074)))</f>
        <v/>
      </c>
      <c r="Q5074" s="54">
        <f>IF(OR($B5074="",Q$3&lt;$D5074+Настройки!$B$7),0,MAX(0,$E5074-MAX(0,SUMIFS(Тех_Движение!$G$2:$G$5111,Тех_Движение!$D$2:$D$5111,$C5074,Тех_Движение!$B$2:$B$5111,"&lt;="&amp;Q$3)-$F5074)))</f>
        <v/>
      </c>
      <c r="R5074" s="54">
        <f>IF($B5074="","",SUM($K5074:$Q5074))</f>
        <v/>
      </c>
      <c r="S5074" s="56">
        <f>IF($B5074="","",VLOOKUP($C5074,Настройки!$A$11:$L$17,9,FALSE))</f>
        <v/>
      </c>
      <c r="T5074" s="56">
        <f>IF($B5074="","",$R5074*$S5074)</f>
        <v/>
      </c>
    </row>
    <row r="5075">
      <c r="A5075" s="20">
        <f>Тех_Движение!$A$5072</f>
        <v/>
      </c>
      <c r="B5075" s="20">
        <f>IF(Тех_Движение!$F$5072&gt;0,Тех_Движение!$I$5072,"")</f>
        <v/>
      </c>
      <c r="C5075" s="20">
        <f>IF($B5075="","",Тех_Движение!$D$5072)</f>
        <v/>
      </c>
      <c r="D5075" s="42">
        <f>IF($B5075="","",Тех_Движение!$B$5072)</f>
        <v/>
      </c>
      <c r="E5075" s="54">
        <f>IF($B5075="","",Тех_Движение!$F$5072)</f>
        <v/>
      </c>
      <c r="F5075" s="54">
        <f>IF($B5075="","",SUMIFS($E$5:$E5074,$C$5:$C5074,$C5075))</f>
        <v/>
      </c>
      <c r="G5075" s="54">
        <f>IF($B5075="","",MAX(0,$E5075-MAX(0,SUMIFS(Тех_Движение!$G$2:$G$5111,Тех_Движение!$D$2:$D$5111,$C5075,Тех_Движение!$B$2:$B$5111,"&lt;="&amp;Настройки!$B$5-1)-$F5075)))</f>
        <v/>
      </c>
      <c r="H5075" s="54">
        <f>IF($B5075="","",IF(AND($D5075&gt;=Настройки!$B$5,$D5075&lt;=Настройки!$B$6),$E5075,0))</f>
        <v/>
      </c>
      <c r="I5075" s="54">
        <f>IF($B5075="","",$G5075+$H5075-$J5075)</f>
        <v/>
      </c>
      <c r="J5075" s="54">
        <f>IF($B5075="","",MAX(0,$E5075-MAX(0,SUMIFS(Тех_Движение!$G$2:$G$5111,Тех_Движение!$D$2:$D$5111,$C5075,Тех_Движение!$B$2:$B$5111,"&lt;="&amp;Настройки!$B$6)-$F5075)))</f>
        <v/>
      </c>
      <c r="K5075" s="54">
        <f>IF(OR($B5075="",K$3&lt;$D5075+Настройки!$B$7),0,MAX(0,$E5075-MAX(0,SUMIFS(Тех_Движение!$G$2:$G$5111,Тех_Движение!$D$2:$D$5111,$C5075,Тех_Движение!$B$2:$B$5111,"&lt;="&amp;K$3)-$F5075)))</f>
        <v/>
      </c>
      <c r="L5075" s="54">
        <f>IF(OR($B5075="",L$3&lt;$D5075+Настройки!$B$7),0,MAX(0,$E5075-MAX(0,SUMIFS(Тех_Движение!$G$2:$G$5111,Тех_Движение!$D$2:$D$5111,$C5075,Тех_Движение!$B$2:$B$5111,"&lt;="&amp;L$3)-$F5075)))</f>
        <v/>
      </c>
      <c r="M5075" s="54">
        <f>IF(OR($B5075="",M$3&lt;$D5075+Настройки!$B$7),0,MAX(0,$E5075-MAX(0,SUMIFS(Тех_Движение!$G$2:$G$5111,Тех_Движение!$D$2:$D$5111,$C5075,Тех_Движение!$B$2:$B$5111,"&lt;="&amp;M$3)-$F5075)))</f>
        <v/>
      </c>
      <c r="N5075" s="54">
        <f>IF(OR($B5075="",N$3&lt;$D5075+Настройки!$B$7),0,MAX(0,$E5075-MAX(0,SUMIFS(Тех_Движение!$G$2:$G$5111,Тех_Движение!$D$2:$D$5111,$C5075,Тех_Движение!$B$2:$B$5111,"&lt;="&amp;N$3)-$F5075)))</f>
        <v/>
      </c>
      <c r="O5075" s="54">
        <f>IF(OR($B5075="",O$3&lt;$D5075+Настройки!$B$7),0,MAX(0,$E5075-MAX(0,SUMIFS(Тех_Движение!$G$2:$G$5111,Тех_Движение!$D$2:$D$5111,$C5075,Тех_Движение!$B$2:$B$5111,"&lt;="&amp;O$3)-$F5075)))</f>
        <v/>
      </c>
      <c r="P5075" s="54">
        <f>IF(OR($B5075="",P$3&lt;$D5075+Настройки!$B$7),0,MAX(0,$E5075-MAX(0,SUMIFS(Тех_Движение!$G$2:$G$5111,Тех_Движение!$D$2:$D$5111,$C5075,Тех_Движение!$B$2:$B$5111,"&lt;="&amp;P$3)-$F5075)))</f>
        <v/>
      </c>
      <c r="Q5075" s="54">
        <f>IF(OR($B5075="",Q$3&lt;$D5075+Настройки!$B$7),0,MAX(0,$E5075-MAX(0,SUMIFS(Тех_Движение!$G$2:$G$5111,Тех_Движение!$D$2:$D$5111,$C5075,Тех_Движение!$B$2:$B$5111,"&lt;="&amp;Q$3)-$F5075)))</f>
        <v/>
      </c>
      <c r="R5075" s="54">
        <f>IF($B5075="","",SUM($K5075:$Q5075))</f>
        <v/>
      </c>
      <c r="S5075" s="56">
        <f>IF($B5075="","",VLOOKUP($C5075,Настройки!$A$11:$L$17,9,FALSE))</f>
        <v/>
      </c>
      <c r="T5075" s="56">
        <f>IF($B5075="","",$R5075*$S5075)</f>
        <v/>
      </c>
    </row>
    <row r="5076">
      <c r="A5076" s="20">
        <f>Тех_Движение!$A$5073</f>
        <v/>
      </c>
      <c r="B5076" s="20">
        <f>IF(Тех_Движение!$F$5073&gt;0,Тех_Движение!$I$5073,"")</f>
        <v/>
      </c>
      <c r="C5076" s="20">
        <f>IF($B5076="","",Тех_Движение!$D$5073)</f>
        <v/>
      </c>
      <c r="D5076" s="42">
        <f>IF($B5076="","",Тех_Движение!$B$5073)</f>
        <v/>
      </c>
      <c r="E5076" s="54">
        <f>IF($B5076="","",Тех_Движение!$F$5073)</f>
        <v/>
      </c>
      <c r="F5076" s="54">
        <f>IF($B5076="","",SUMIFS($E$5:$E5075,$C$5:$C5075,$C5076))</f>
        <v/>
      </c>
      <c r="G5076" s="54">
        <f>IF($B5076="","",MAX(0,$E5076-MAX(0,SUMIFS(Тех_Движение!$G$2:$G$5111,Тех_Движение!$D$2:$D$5111,$C5076,Тех_Движение!$B$2:$B$5111,"&lt;="&amp;Настройки!$B$5-1)-$F5076)))</f>
        <v/>
      </c>
      <c r="H5076" s="54">
        <f>IF($B5076="","",IF(AND($D5076&gt;=Настройки!$B$5,$D5076&lt;=Настройки!$B$6),$E5076,0))</f>
        <v/>
      </c>
      <c r="I5076" s="54">
        <f>IF($B5076="","",$G5076+$H5076-$J5076)</f>
        <v/>
      </c>
      <c r="J5076" s="54">
        <f>IF($B5076="","",MAX(0,$E5076-MAX(0,SUMIFS(Тех_Движение!$G$2:$G$5111,Тех_Движение!$D$2:$D$5111,$C5076,Тех_Движение!$B$2:$B$5111,"&lt;="&amp;Настройки!$B$6)-$F5076)))</f>
        <v/>
      </c>
      <c r="K5076" s="54">
        <f>IF(OR($B5076="",K$3&lt;$D5076+Настройки!$B$7),0,MAX(0,$E5076-MAX(0,SUMIFS(Тех_Движение!$G$2:$G$5111,Тех_Движение!$D$2:$D$5111,$C5076,Тех_Движение!$B$2:$B$5111,"&lt;="&amp;K$3)-$F5076)))</f>
        <v/>
      </c>
      <c r="L5076" s="54">
        <f>IF(OR($B5076="",L$3&lt;$D5076+Настройки!$B$7),0,MAX(0,$E5076-MAX(0,SUMIFS(Тех_Движение!$G$2:$G$5111,Тех_Движение!$D$2:$D$5111,$C5076,Тех_Движение!$B$2:$B$5111,"&lt;="&amp;L$3)-$F5076)))</f>
        <v/>
      </c>
      <c r="M5076" s="54">
        <f>IF(OR($B5076="",M$3&lt;$D5076+Настройки!$B$7),0,MAX(0,$E5076-MAX(0,SUMIFS(Тех_Движение!$G$2:$G$5111,Тех_Движение!$D$2:$D$5111,$C5076,Тех_Движение!$B$2:$B$5111,"&lt;="&amp;M$3)-$F5076)))</f>
        <v/>
      </c>
      <c r="N5076" s="54">
        <f>IF(OR($B5076="",N$3&lt;$D5076+Настройки!$B$7),0,MAX(0,$E5076-MAX(0,SUMIFS(Тех_Движение!$G$2:$G$5111,Тех_Движение!$D$2:$D$5111,$C5076,Тех_Движение!$B$2:$B$5111,"&lt;="&amp;N$3)-$F5076)))</f>
        <v/>
      </c>
      <c r="O5076" s="54">
        <f>IF(OR($B5076="",O$3&lt;$D5076+Настройки!$B$7),0,MAX(0,$E5076-MAX(0,SUMIFS(Тех_Движение!$G$2:$G$5111,Тех_Движение!$D$2:$D$5111,$C5076,Тех_Движение!$B$2:$B$5111,"&lt;="&amp;O$3)-$F5076)))</f>
        <v/>
      </c>
      <c r="P5076" s="54">
        <f>IF(OR($B5076="",P$3&lt;$D5076+Настройки!$B$7),0,MAX(0,$E5076-MAX(0,SUMIFS(Тех_Движение!$G$2:$G$5111,Тех_Движение!$D$2:$D$5111,$C5076,Тех_Движение!$B$2:$B$5111,"&lt;="&amp;P$3)-$F5076)))</f>
        <v/>
      </c>
      <c r="Q5076" s="54">
        <f>IF(OR($B5076="",Q$3&lt;$D5076+Настройки!$B$7),0,MAX(0,$E5076-MAX(0,SUMIFS(Тех_Движение!$G$2:$G$5111,Тех_Движение!$D$2:$D$5111,$C5076,Тех_Движение!$B$2:$B$5111,"&lt;="&amp;Q$3)-$F5076)))</f>
        <v/>
      </c>
      <c r="R5076" s="54">
        <f>IF($B5076="","",SUM($K5076:$Q5076))</f>
        <v/>
      </c>
      <c r="S5076" s="56">
        <f>IF($B5076="","",VLOOKUP($C5076,Настройки!$A$11:$L$17,9,FALSE))</f>
        <v/>
      </c>
      <c r="T5076" s="56">
        <f>IF($B5076="","",$R5076*$S5076)</f>
        <v/>
      </c>
    </row>
    <row r="5077">
      <c r="A5077" s="20">
        <f>Тех_Движение!$A$5074</f>
        <v/>
      </c>
      <c r="B5077" s="20">
        <f>IF(Тех_Движение!$F$5074&gt;0,Тех_Движение!$I$5074,"")</f>
        <v/>
      </c>
      <c r="C5077" s="20">
        <f>IF($B5077="","",Тех_Движение!$D$5074)</f>
        <v/>
      </c>
      <c r="D5077" s="42">
        <f>IF($B5077="","",Тех_Движение!$B$5074)</f>
        <v/>
      </c>
      <c r="E5077" s="54">
        <f>IF($B5077="","",Тех_Движение!$F$5074)</f>
        <v/>
      </c>
      <c r="F5077" s="54">
        <f>IF($B5077="","",SUMIFS($E$5:$E5076,$C$5:$C5076,$C5077))</f>
        <v/>
      </c>
      <c r="G5077" s="54">
        <f>IF($B5077="","",MAX(0,$E5077-MAX(0,SUMIFS(Тех_Движение!$G$2:$G$5111,Тех_Движение!$D$2:$D$5111,$C5077,Тех_Движение!$B$2:$B$5111,"&lt;="&amp;Настройки!$B$5-1)-$F5077)))</f>
        <v/>
      </c>
      <c r="H5077" s="54">
        <f>IF($B5077="","",IF(AND($D5077&gt;=Настройки!$B$5,$D5077&lt;=Настройки!$B$6),$E5077,0))</f>
        <v/>
      </c>
      <c r="I5077" s="54">
        <f>IF($B5077="","",$G5077+$H5077-$J5077)</f>
        <v/>
      </c>
      <c r="J5077" s="54">
        <f>IF($B5077="","",MAX(0,$E5077-MAX(0,SUMIFS(Тех_Движение!$G$2:$G$5111,Тех_Движение!$D$2:$D$5111,$C5077,Тех_Движение!$B$2:$B$5111,"&lt;="&amp;Настройки!$B$6)-$F5077)))</f>
        <v/>
      </c>
      <c r="K5077" s="54">
        <f>IF(OR($B5077="",K$3&lt;$D5077+Настройки!$B$7),0,MAX(0,$E5077-MAX(0,SUMIFS(Тех_Движение!$G$2:$G$5111,Тех_Движение!$D$2:$D$5111,$C5077,Тех_Движение!$B$2:$B$5111,"&lt;="&amp;K$3)-$F5077)))</f>
        <v/>
      </c>
      <c r="L5077" s="54">
        <f>IF(OR($B5077="",L$3&lt;$D5077+Настройки!$B$7),0,MAX(0,$E5077-MAX(0,SUMIFS(Тех_Движение!$G$2:$G$5111,Тех_Движение!$D$2:$D$5111,$C5077,Тех_Движение!$B$2:$B$5111,"&lt;="&amp;L$3)-$F5077)))</f>
        <v/>
      </c>
      <c r="M5077" s="54">
        <f>IF(OR($B5077="",M$3&lt;$D5077+Настройки!$B$7),0,MAX(0,$E5077-MAX(0,SUMIFS(Тех_Движение!$G$2:$G$5111,Тех_Движение!$D$2:$D$5111,$C5077,Тех_Движение!$B$2:$B$5111,"&lt;="&amp;M$3)-$F5077)))</f>
        <v/>
      </c>
      <c r="N5077" s="54">
        <f>IF(OR($B5077="",N$3&lt;$D5077+Настройки!$B$7),0,MAX(0,$E5077-MAX(0,SUMIFS(Тех_Движение!$G$2:$G$5111,Тех_Движение!$D$2:$D$5111,$C5077,Тех_Движение!$B$2:$B$5111,"&lt;="&amp;N$3)-$F5077)))</f>
        <v/>
      </c>
      <c r="O5077" s="54">
        <f>IF(OR($B5077="",O$3&lt;$D5077+Настройки!$B$7),0,MAX(0,$E5077-MAX(0,SUMIFS(Тех_Движение!$G$2:$G$5111,Тех_Движение!$D$2:$D$5111,$C5077,Тех_Движение!$B$2:$B$5111,"&lt;="&amp;O$3)-$F5077)))</f>
        <v/>
      </c>
      <c r="P5077" s="54">
        <f>IF(OR($B5077="",P$3&lt;$D5077+Настройки!$B$7),0,MAX(0,$E5077-MAX(0,SUMIFS(Тех_Движение!$G$2:$G$5111,Тех_Движение!$D$2:$D$5111,$C5077,Тех_Движение!$B$2:$B$5111,"&lt;="&amp;P$3)-$F5077)))</f>
        <v/>
      </c>
      <c r="Q5077" s="54">
        <f>IF(OR($B5077="",Q$3&lt;$D5077+Настройки!$B$7),0,MAX(0,$E5077-MAX(0,SUMIFS(Тех_Движение!$G$2:$G$5111,Тех_Движение!$D$2:$D$5111,$C5077,Тех_Движение!$B$2:$B$5111,"&lt;="&amp;Q$3)-$F5077)))</f>
        <v/>
      </c>
      <c r="R5077" s="54">
        <f>IF($B5077="","",SUM($K5077:$Q5077))</f>
        <v/>
      </c>
      <c r="S5077" s="56">
        <f>IF($B5077="","",VLOOKUP($C5077,Настройки!$A$11:$L$17,9,FALSE))</f>
        <v/>
      </c>
      <c r="T5077" s="56">
        <f>IF($B5077="","",$R5077*$S5077)</f>
        <v/>
      </c>
    </row>
    <row r="5078">
      <c r="A5078" s="20">
        <f>Тех_Движение!$A$5075</f>
        <v/>
      </c>
      <c r="B5078" s="20">
        <f>IF(Тех_Движение!$F$5075&gt;0,Тех_Движение!$I$5075,"")</f>
        <v/>
      </c>
      <c r="C5078" s="20">
        <f>IF($B5078="","",Тех_Движение!$D$5075)</f>
        <v/>
      </c>
      <c r="D5078" s="42">
        <f>IF($B5078="","",Тех_Движение!$B$5075)</f>
        <v/>
      </c>
      <c r="E5078" s="54">
        <f>IF($B5078="","",Тех_Движение!$F$5075)</f>
        <v/>
      </c>
      <c r="F5078" s="54">
        <f>IF($B5078="","",SUMIFS($E$5:$E5077,$C$5:$C5077,$C5078))</f>
        <v/>
      </c>
      <c r="G5078" s="54">
        <f>IF($B5078="","",MAX(0,$E5078-MAX(0,SUMIFS(Тех_Движение!$G$2:$G$5111,Тех_Движение!$D$2:$D$5111,$C5078,Тех_Движение!$B$2:$B$5111,"&lt;="&amp;Настройки!$B$5-1)-$F5078)))</f>
        <v/>
      </c>
      <c r="H5078" s="54">
        <f>IF($B5078="","",IF(AND($D5078&gt;=Настройки!$B$5,$D5078&lt;=Настройки!$B$6),$E5078,0))</f>
        <v/>
      </c>
      <c r="I5078" s="54">
        <f>IF($B5078="","",$G5078+$H5078-$J5078)</f>
        <v/>
      </c>
      <c r="J5078" s="54">
        <f>IF($B5078="","",MAX(0,$E5078-MAX(0,SUMIFS(Тех_Движение!$G$2:$G$5111,Тех_Движение!$D$2:$D$5111,$C5078,Тех_Движение!$B$2:$B$5111,"&lt;="&amp;Настройки!$B$6)-$F5078)))</f>
        <v/>
      </c>
      <c r="K5078" s="54">
        <f>IF(OR($B5078="",K$3&lt;$D5078+Настройки!$B$7),0,MAX(0,$E5078-MAX(0,SUMIFS(Тех_Движение!$G$2:$G$5111,Тех_Движение!$D$2:$D$5111,$C5078,Тех_Движение!$B$2:$B$5111,"&lt;="&amp;K$3)-$F5078)))</f>
        <v/>
      </c>
      <c r="L5078" s="54">
        <f>IF(OR($B5078="",L$3&lt;$D5078+Настройки!$B$7),0,MAX(0,$E5078-MAX(0,SUMIFS(Тех_Движение!$G$2:$G$5111,Тех_Движение!$D$2:$D$5111,$C5078,Тех_Движение!$B$2:$B$5111,"&lt;="&amp;L$3)-$F5078)))</f>
        <v/>
      </c>
      <c r="M5078" s="54">
        <f>IF(OR($B5078="",M$3&lt;$D5078+Настройки!$B$7),0,MAX(0,$E5078-MAX(0,SUMIFS(Тех_Движение!$G$2:$G$5111,Тех_Движение!$D$2:$D$5111,$C5078,Тех_Движение!$B$2:$B$5111,"&lt;="&amp;M$3)-$F5078)))</f>
        <v/>
      </c>
      <c r="N5078" s="54">
        <f>IF(OR($B5078="",N$3&lt;$D5078+Настройки!$B$7),0,MAX(0,$E5078-MAX(0,SUMIFS(Тех_Движение!$G$2:$G$5111,Тех_Движение!$D$2:$D$5111,$C5078,Тех_Движение!$B$2:$B$5111,"&lt;="&amp;N$3)-$F5078)))</f>
        <v/>
      </c>
      <c r="O5078" s="54">
        <f>IF(OR($B5078="",O$3&lt;$D5078+Настройки!$B$7),0,MAX(0,$E5078-MAX(0,SUMIFS(Тех_Движение!$G$2:$G$5111,Тех_Движение!$D$2:$D$5111,$C5078,Тех_Движение!$B$2:$B$5111,"&lt;="&amp;O$3)-$F5078)))</f>
        <v/>
      </c>
      <c r="P5078" s="54">
        <f>IF(OR($B5078="",P$3&lt;$D5078+Настройки!$B$7),0,MAX(0,$E5078-MAX(0,SUMIFS(Тех_Движение!$G$2:$G$5111,Тех_Движение!$D$2:$D$5111,$C5078,Тех_Движение!$B$2:$B$5111,"&lt;="&amp;P$3)-$F5078)))</f>
        <v/>
      </c>
      <c r="Q5078" s="54">
        <f>IF(OR($B5078="",Q$3&lt;$D5078+Настройки!$B$7),0,MAX(0,$E5078-MAX(0,SUMIFS(Тех_Движение!$G$2:$G$5111,Тех_Движение!$D$2:$D$5111,$C5078,Тех_Движение!$B$2:$B$5111,"&lt;="&amp;Q$3)-$F5078)))</f>
        <v/>
      </c>
      <c r="R5078" s="54">
        <f>IF($B5078="","",SUM($K5078:$Q5078))</f>
        <v/>
      </c>
      <c r="S5078" s="56">
        <f>IF($B5078="","",VLOOKUP($C5078,Настройки!$A$11:$L$17,9,FALSE))</f>
        <v/>
      </c>
      <c r="T5078" s="56">
        <f>IF($B5078="","",$R5078*$S5078)</f>
        <v/>
      </c>
    </row>
    <row r="5079">
      <c r="A5079" s="20">
        <f>Тех_Движение!$A$5076</f>
        <v/>
      </c>
      <c r="B5079" s="20">
        <f>IF(Тех_Движение!$F$5076&gt;0,Тех_Движение!$I$5076,"")</f>
        <v/>
      </c>
      <c r="C5079" s="20">
        <f>IF($B5079="","",Тех_Движение!$D$5076)</f>
        <v/>
      </c>
      <c r="D5079" s="42">
        <f>IF($B5079="","",Тех_Движение!$B$5076)</f>
        <v/>
      </c>
      <c r="E5079" s="54">
        <f>IF($B5079="","",Тех_Движение!$F$5076)</f>
        <v/>
      </c>
      <c r="F5079" s="54">
        <f>IF($B5079="","",SUMIFS($E$5:$E5078,$C$5:$C5078,$C5079))</f>
        <v/>
      </c>
      <c r="G5079" s="54">
        <f>IF($B5079="","",MAX(0,$E5079-MAX(0,SUMIFS(Тех_Движение!$G$2:$G$5111,Тех_Движение!$D$2:$D$5111,$C5079,Тех_Движение!$B$2:$B$5111,"&lt;="&amp;Настройки!$B$5-1)-$F5079)))</f>
        <v/>
      </c>
      <c r="H5079" s="54">
        <f>IF($B5079="","",IF(AND($D5079&gt;=Настройки!$B$5,$D5079&lt;=Настройки!$B$6),$E5079,0))</f>
        <v/>
      </c>
      <c r="I5079" s="54">
        <f>IF($B5079="","",$G5079+$H5079-$J5079)</f>
        <v/>
      </c>
      <c r="J5079" s="54">
        <f>IF($B5079="","",MAX(0,$E5079-MAX(0,SUMIFS(Тех_Движение!$G$2:$G$5111,Тех_Движение!$D$2:$D$5111,$C5079,Тех_Движение!$B$2:$B$5111,"&lt;="&amp;Настройки!$B$6)-$F5079)))</f>
        <v/>
      </c>
      <c r="K5079" s="54">
        <f>IF(OR($B5079="",K$3&lt;$D5079+Настройки!$B$7),0,MAX(0,$E5079-MAX(0,SUMIFS(Тех_Движение!$G$2:$G$5111,Тех_Движение!$D$2:$D$5111,$C5079,Тех_Движение!$B$2:$B$5111,"&lt;="&amp;K$3)-$F5079)))</f>
        <v/>
      </c>
      <c r="L5079" s="54">
        <f>IF(OR($B5079="",L$3&lt;$D5079+Настройки!$B$7),0,MAX(0,$E5079-MAX(0,SUMIFS(Тех_Движение!$G$2:$G$5111,Тех_Движение!$D$2:$D$5111,$C5079,Тех_Движение!$B$2:$B$5111,"&lt;="&amp;L$3)-$F5079)))</f>
        <v/>
      </c>
      <c r="M5079" s="54">
        <f>IF(OR($B5079="",M$3&lt;$D5079+Настройки!$B$7),0,MAX(0,$E5079-MAX(0,SUMIFS(Тех_Движение!$G$2:$G$5111,Тех_Движение!$D$2:$D$5111,$C5079,Тех_Движение!$B$2:$B$5111,"&lt;="&amp;M$3)-$F5079)))</f>
        <v/>
      </c>
      <c r="N5079" s="54">
        <f>IF(OR($B5079="",N$3&lt;$D5079+Настройки!$B$7),0,MAX(0,$E5079-MAX(0,SUMIFS(Тех_Движение!$G$2:$G$5111,Тех_Движение!$D$2:$D$5111,$C5079,Тех_Движение!$B$2:$B$5111,"&lt;="&amp;N$3)-$F5079)))</f>
        <v/>
      </c>
      <c r="O5079" s="54">
        <f>IF(OR($B5079="",O$3&lt;$D5079+Настройки!$B$7),0,MAX(0,$E5079-MAX(0,SUMIFS(Тех_Движение!$G$2:$G$5111,Тех_Движение!$D$2:$D$5111,$C5079,Тех_Движение!$B$2:$B$5111,"&lt;="&amp;O$3)-$F5079)))</f>
        <v/>
      </c>
      <c r="P5079" s="54">
        <f>IF(OR($B5079="",P$3&lt;$D5079+Настройки!$B$7),0,MAX(0,$E5079-MAX(0,SUMIFS(Тех_Движение!$G$2:$G$5111,Тех_Движение!$D$2:$D$5111,$C5079,Тех_Движение!$B$2:$B$5111,"&lt;="&amp;P$3)-$F5079)))</f>
        <v/>
      </c>
      <c r="Q5079" s="54">
        <f>IF(OR($B5079="",Q$3&lt;$D5079+Настройки!$B$7),0,MAX(0,$E5079-MAX(0,SUMIFS(Тех_Движение!$G$2:$G$5111,Тех_Движение!$D$2:$D$5111,$C5079,Тех_Движение!$B$2:$B$5111,"&lt;="&amp;Q$3)-$F5079)))</f>
        <v/>
      </c>
      <c r="R5079" s="54">
        <f>IF($B5079="","",SUM($K5079:$Q5079))</f>
        <v/>
      </c>
      <c r="S5079" s="56">
        <f>IF($B5079="","",VLOOKUP($C5079,Настройки!$A$11:$L$17,9,FALSE))</f>
        <v/>
      </c>
      <c r="T5079" s="56">
        <f>IF($B5079="","",$R5079*$S5079)</f>
        <v/>
      </c>
    </row>
    <row r="5080">
      <c r="A5080" s="20">
        <f>Тех_Движение!$A$5077</f>
        <v/>
      </c>
      <c r="B5080" s="20">
        <f>IF(Тех_Движение!$F$5077&gt;0,Тех_Движение!$I$5077,"")</f>
        <v/>
      </c>
      <c r="C5080" s="20">
        <f>IF($B5080="","",Тех_Движение!$D$5077)</f>
        <v/>
      </c>
      <c r="D5080" s="42">
        <f>IF($B5080="","",Тех_Движение!$B$5077)</f>
        <v/>
      </c>
      <c r="E5080" s="54">
        <f>IF($B5080="","",Тех_Движение!$F$5077)</f>
        <v/>
      </c>
      <c r="F5080" s="54">
        <f>IF($B5080="","",SUMIFS($E$5:$E5079,$C$5:$C5079,$C5080))</f>
        <v/>
      </c>
      <c r="G5080" s="54">
        <f>IF($B5080="","",MAX(0,$E5080-MAX(0,SUMIFS(Тех_Движение!$G$2:$G$5111,Тех_Движение!$D$2:$D$5111,$C5080,Тех_Движение!$B$2:$B$5111,"&lt;="&amp;Настройки!$B$5-1)-$F5080)))</f>
        <v/>
      </c>
      <c r="H5080" s="54">
        <f>IF($B5080="","",IF(AND($D5080&gt;=Настройки!$B$5,$D5080&lt;=Настройки!$B$6),$E5080,0))</f>
        <v/>
      </c>
      <c r="I5080" s="54">
        <f>IF($B5080="","",$G5080+$H5080-$J5080)</f>
        <v/>
      </c>
      <c r="J5080" s="54">
        <f>IF($B5080="","",MAX(0,$E5080-MAX(0,SUMIFS(Тех_Движение!$G$2:$G$5111,Тех_Движение!$D$2:$D$5111,$C5080,Тех_Движение!$B$2:$B$5111,"&lt;="&amp;Настройки!$B$6)-$F5080)))</f>
        <v/>
      </c>
      <c r="K5080" s="54">
        <f>IF(OR($B5080="",K$3&lt;$D5080+Настройки!$B$7),0,MAX(0,$E5080-MAX(0,SUMIFS(Тех_Движение!$G$2:$G$5111,Тех_Движение!$D$2:$D$5111,$C5080,Тех_Движение!$B$2:$B$5111,"&lt;="&amp;K$3)-$F5080)))</f>
        <v/>
      </c>
      <c r="L5080" s="54">
        <f>IF(OR($B5080="",L$3&lt;$D5080+Настройки!$B$7),0,MAX(0,$E5080-MAX(0,SUMIFS(Тех_Движение!$G$2:$G$5111,Тех_Движение!$D$2:$D$5111,$C5080,Тех_Движение!$B$2:$B$5111,"&lt;="&amp;L$3)-$F5080)))</f>
        <v/>
      </c>
      <c r="M5080" s="54">
        <f>IF(OR($B5080="",M$3&lt;$D5080+Настройки!$B$7),0,MAX(0,$E5080-MAX(0,SUMIFS(Тех_Движение!$G$2:$G$5111,Тех_Движение!$D$2:$D$5111,$C5080,Тех_Движение!$B$2:$B$5111,"&lt;="&amp;M$3)-$F5080)))</f>
        <v/>
      </c>
      <c r="N5080" s="54">
        <f>IF(OR($B5080="",N$3&lt;$D5080+Настройки!$B$7),0,MAX(0,$E5080-MAX(0,SUMIFS(Тех_Движение!$G$2:$G$5111,Тех_Движение!$D$2:$D$5111,$C5080,Тех_Движение!$B$2:$B$5111,"&lt;="&amp;N$3)-$F5080)))</f>
        <v/>
      </c>
      <c r="O5080" s="54">
        <f>IF(OR($B5080="",O$3&lt;$D5080+Настройки!$B$7),0,MAX(0,$E5080-MAX(0,SUMIFS(Тех_Движение!$G$2:$G$5111,Тех_Движение!$D$2:$D$5111,$C5080,Тех_Движение!$B$2:$B$5111,"&lt;="&amp;O$3)-$F5080)))</f>
        <v/>
      </c>
      <c r="P5080" s="54">
        <f>IF(OR($B5080="",P$3&lt;$D5080+Настройки!$B$7),0,MAX(0,$E5080-MAX(0,SUMIFS(Тех_Движение!$G$2:$G$5111,Тех_Движение!$D$2:$D$5111,$C5080,Тех_Движение!$B$2:$B$5111,"&lt;="&amp;P$3)-$F5080)))</f>
        <v/>
      </c>
      <c r="Q5080" s="54">
        <f>IF(OR($B5080="",Q$3&lt;$D5080+Настройки!$B$7),0,MAX(0,$E5080-MAX(0,SUMIFS(Тех_Движение!$G$2:$G$5111,Тех_Движение!$D$2:$D$5111,$C5080,Тех_Движение!$B$2:$B$5111,"&lt;="&amp;Q$3)-$F5080)))</f>
        <v/>
      </c>
      <c r="R5080" s="54">
        <f>IF($B5080="","",SUM($K5080:$Q5080))</f>
        <v/>
      </c>
      <c r="S5080" s="56">
        <f>IF($B5080="","",VLOOKUP($C5080,Настройки!$A$11:$L$17,9,FALSE))</f>
        <v/>
      </c>
      <c r="T5080" s="56">
        <f>IF($B5080="","",$R5080*$S5080)</f>
        <v/>
      </c>
    </row>
    <row r="5081">
      <c r="A5081" s="20">
        <f>Тех_Движение!$A$5078</f>
        <v/>
      </c>
      <c r="B5081" s="20">
        <f>IF(Тех_Движение!$F$5078&gt;0,Тех_Движение!$I$5078,"")</f>
        <v/>
      </c>
      <c r="C5081" s="20">
        <f>IF($B5081="","",Тех_Движение!$D$5078)</f>
        <v/>
      </c>
      <c r="D5081" s="42">
        <f>IF($B5081="","",Тех_Движение!$B$5078)</f>
        <v/>
      </c>
      <c r="E5081" s="54">
        <f>IF($B5081="","",Тех_Движение!$F$5078)</f>
        <v/>
      </c>
      <c r="F5081" s="54">
        <f>IF($B5081="","",SUMIFS($E$5:$E5080,$C$5:$C5080,$C5081))</f>
        <v/>
      </c>
      <c r="G5081" s="54">
        <f>IF($B5081="","",MAX(0,$E5081-MAX(0,SUMIFS(Тех_Движение!$G$2:$G$5111,Тех_Движение!$D$2:$D$5111,$C5081,Тех_Движение!$B$2:$B$5111,"&lt;="&amp;Настройки!$B$5-1)-$F5081)))</f>
        <v/>
      </c>
      <c r="H5081" s="54">
        <f>IF($B5081="","",IF(AND($D5081&gt;=Настройки!$B$5,$D5081&lt;=Настройки!$B$6),$E5081,0))</f>
        <v/>
      </c>
      <c r="I5081" s="54">
        <f>IF($B5081="","",$G5081+$H5081-$J5081)</f>
        <v/>
      </c>
      <c r="J5081" s="54">
        <f>IF($B5081="","",MAX(0,$E5081-MAX(0,SUMIFS(Тех_Движение!$G$2:$G$5111,Тех_Движение!$D$2:$D$5111,$C5081,Тех_Движение!$B$2:$B$5111,"&lt;="&amp;Настройки!$B$6)-$F5081)))</f>
        <v/>
      </c>
      <c r="K5081" s="54">
        <f>IF(OR($B5081="",K$3&lt;$D5081+Настройки!$B$7),0,MAX(0,$E5081-MAX(0,SUMIFS(Тех_Движение!$G$2:$G$5111,Тех_Движение!$D$2:$D$5111,$C5081,Тех_Движение!$B$2:$B$5111,"&lt;="&amp;K$3)-$F5081)))</f>
        <v/>
      </c>
      <c r="L5081" s="54">
        <f>IF(OR($B5081="",L$3&lt;$D5081+Настройки!$B$7),0,MAX(0,$E5081-MAX(0,SUMIFS(Тех_Движение!$G$2:$G$5111,Тех_Движение!$D$2:$D$5111,$C5081,Тех_Движение!$B$2:$B$5111,"&lt;="&amp;L$3)-$F5081)))</f>
        <v/>
      </c>
      <c r="M5081" s="54">
        <f>IF(OR($B5081="",M$3&lt;$D5081+Настройки!$B$7),0,MAX(0,$E5081-MAX(0,SUMIFS(Тех_Движение!$G$2:$G$5111,Тех_Движение!$D$2:$D$5111,$C5081,Тех_Движение!$B$2:$B$5111,"&lt;="&amp;M$3)-$F5081)))</f>
        <v/>
      </c>
      <c r="N5081" s="54">
        <f>IF(OR($B5081="",N$3&lt;$D5081+Настройки!$B$7),0,MAX(0,$E5081-MAX(0,SUMIFS(Тех_Движение!$G$2:$G$5111,Тех_Движение!$D$2:$D$5111,$C5081,Тех_Движение!$B$2:$B$5111,"&lt;="&amp;N$3)-$F5081)))</f>
        <v/>
      </c>
      <c r="O5081" s="54">
        <f>IF(OR($B5081="",O$3&lt;$D5081+Настройки!$B$7),0,MAX(0,$E5081-MAX(0,SUMIFS(Тех_Движение!$G$2:$G$5111,Тех_Движение!$D$2:$D$5111,$C5081,Тех_Движение!$B$2:$B$5111,"&lt;="&amp;O$3)-$F5081)))</f>
        <v/>
      </c>
      <c r="P5081" s="54">
        <f>IF(OR($B5081="",P$3&lt;$D5081+Настройки!$B$7),0,MAX(0,$E5081-MAX(0,SUMIFS(Тех_Движение!$G$2:$G$5111,Тех_Движение!$D$2:$D$5111,$C5081,Тех_Движение!$B$2:$B$5111,"&lt;="&amp;P$3)-$F5081)))</f>
        <v/>
      </c>
      <c r="Q5081" s="54">
        <f>IF(OR($B5081="",Q$3&lt;$D5081+Настройки!$B$7),0,MAX(0,$E5081-MAX(0,SUMIFS(Тех_Движение!$G$2:$G$5111,Тех_Движение!$D$2:$D$5111,$C5081,Тех_Движение!$B$2:$B$5111,"&lt;="&amp;Q$3)-$F5081)))</f>
        <v/>
      </c>
      <c r="R5081" s="54">
        <f>IF($B5081="","",SUM($K5081:$Q5081))</f>
        <v/>
      </c>
      <c r="S5081" s="56">
        <f>IF($B5081="","",VLOOKUP($C5081,Настройки!$A$11:$L$17,9,FALSE))</f>
        <v/>
      </c>
      <c r="T5081" s="56">
        <f>IF($B5081="","",$R5081*$S5081)</f>
        <v/>
      </c>
    </row>
    <row r="5082">
      <c r="A5082" s="20">
        <f>Тех_Движение!$A$5079</f>
        <v/>
      </c>
      <c r="B5082" s="20">
        <f>IF(Тех_Движение!$F$5079&gt;0,Тех_Движение!$I$5079,"")</f>
        <v/>
      </c>
      <c r="C5082" s="20">
        <f>IF($B5082="","",Тех_Движение!$D$5079)</f>
        <v/>
      </c>
      <c r="D5082" s="42">
        <f>IF($B5082="","",Тех_Движение!$B$5079)</f>
        <v/>
      </c>
      <c r="E5082" s="54">
        <f>IF($B5082="","",Тех_Движение!$F$5079)</f>
        <v/>
      </c>
      <c r="F5082" s="54">
        <f>IF($B5082="","",SUMIFS($E$5:$E5081,$C$5:$C5081,$C5082))</f>
        <v/>
      </c>
      <c r="G5082" s="54">
        <f>IF($B5082="","",MAX(0,$E5082-MAX(0,SUMIFS(Тех_Движение!$G$2:$G$5111,Тех_Движение!$D$2:$D$5111,$C5082,Тех_Движение!$B$2:$B$5111,"&lt;="&amp;Настройки!$B$5-1)-$F5082)))</f>
        <v/>
      </c>
      <c r="H5082" s="54">
        <f>IF($B5082="","",IF(AND($D5082&gt;=Настройки!$B$5,$D5082&lt;=Настройки!$B$6),$E5082,0))</f>
        <v/>
      </c>
      <c r="I5082" s="54">
        <f>IF($B5082="","",$G5082+$H5082-$J5082)</f>
        <v/>
      </c>
      <c r="J5082" s="54">
        <f>IF($B5082="","",MAX(0,$E5082-MAX(0,SUMIFS(Тех_Движение!$G$2:$G$5111,Тех_Движение!$D$2:$D$5111,$C5082,Тех_Движение!$B$2:$B$5111,"&lt;="&amp;Настройки!$B$6)-$F5082)))</f>
        <v/>
      </c>
      <c r="K5082" s="54">
        <f>IF(OR($B5082="",K$3&lt;$D5082+Настройки!$B$7),0,MAX(0,$E5082-MAX(0,SUMIFS(Тех_Движение!$G$2:$G$5111,Тех_Движение!$D$2:$D$5111,$C5082,Тех_Движение!$B$2:$B$5111,"&lt;="&amp;K$3)-$F5082)))</f>
        <v/>
      </c>
      <c r="L5082" s="54">
        <f>IF(OR($B5082="",L$3&lt;$D5082+Настройки!$B$7),0,MAX(0,$E5082-MAX(0,SUMIFS(Тех_Движение!$G$2:$G$5111,Тех_Движение!$D$2:$D$5111,$C5082,Тех_Движение!$B$2:$B$5111,"&lt;="&amp;L$3)-$F5082)))</f>
        <v/>
      </c>
      <c r="M5082" s="54">
        <f>IF(OR($B5082="",M$3&lt;$D5082+Настройки!$B$7),0,MAX(0,$E5082-MAX(0,SUMIFS(Тех_Движение!$G$2:$G$5111,Тех_Движение!$D$2:$D$5111,$C5082,Тех_Движение!$B$2:$B$5111,"&lt;="&amp;M$3)-$F5082)))</f>
        <v/>
      </c>
      <c r="N5082" s="54">
        <f>IF(OR($B5082="",N$3&lt;$D5082+Настройки!$B$7),0,MAX(0,$E5082-MAX(0,SUMIFS(Тех_Движение!$G$2:$G$5111,Тех_Движение!$D$2:$D$5111,$C5082,Тех_Движение!$B$2:$B$5111,"&lt;="&amp;N$3)-$F5082)))</f>
        <v/>
      </c>
      <c r="O5082" s="54">
        <f>IF(OR($B5082="",O$3&lt;$D5082+Настройки!$B$7),0,MAX(0,$E5082-MAX(0,SUMIFS(Тех_Движение!$G$2:$G$5111,Тех_Движение!$D$2:$D$5111,$C5082,Тех_Движение!$B$2:$B$5111,"&lt;="&amp;O$3)-$F5082)))</f>
        <v/>
      </c>
      <c r="P5082" s="54">
        <f>IF(OR($B5082="",P$3&lt;$D5082+Настройки!$B$7),0,MAX(0,$E5082-MAX(0,SUMIFS(Тех_Движение!$G$2:$G$5111,Тех_Движение!$D$2:$D$5111,$C5082,Тех_Движение!$B$2:$B$5111,"&lt;="&amp;P$3)-$F5082)))</f>
        <v/>
      </c>
      <c r="Q5082" s="54">
        <f>IF(OR($B5082="",Q$3&lt;$D5082+Настройки!$B$7),0,MAX(0,$E5082-MAX(0,SUMIFS(Тех_Движение!$G$2:$G$5111,Тех_Движение!$D$2:$D$5111,$C5082,Тех_Движение!$B$2:$B$5111,"&lt;="&amp;Q$3)-$F5082)))</f>
        <v/>
      </c>
      <c r="R5082" s="54">
        <f>IF($B5082="","",SUM($K5082:$Q5082))</f>
        <v/>
      </c>
      <c r="S5082" s="56">
        <f>IF($B5082="","",VLOOKUP($C5082,Настройки!$A$11:$L$17,9,FALSE))</f>
        <v/>
      </c>
      <c r="T5082" s="56">
        <f>IF($B5082="","",$R5082*$S5082)</f>
        <v/>
      </c>
    </row>
    <row r="5083">
      <c r="A5083" s="20">
        <f>Тех_Движение!$A$5080</f>
        <v/>
      </c>
      <c r="B5083" s="20">
        <f>IF(Тех_Движение!$F$5080&gt;0,Тех_Движение!$I$5080,"")</f>
        <v/>
      </c>
      <c r="C5083" s="20">
        <f>IF($B5083="","",Тех_Движение!$D$5080)</f>
        <v/>
      </c>
      <c r="D5083" s="42">
        <f>IF($B5083="","",Тех_Движение!$B$5080)</f>
        <v/>
      </c>
      <c r="E5083" s="54">
        <f>IF($B5083="","",Тех_Движение!$F$5080)</f>
        <v/>
      </c>
      <c r="F5083" s="54">
        <f>IF($B5083="","",SUMIFS($E$5:$E5082,$C$5:$C5082,$C5083))</f>
        <v/>
      </c>
      <c r="G5083" s="54">
        <f>IF($B5083="","",MAX(0,$E5083-MAX(0,SUMIFS(Тех_Движение!$G$2:$G$5111,Тех_Движение!$D$2:$D$5111,$C5083,Тех_Движение!$B$2:$B$5111,"&lt;="&amp;Настройки!$B$5-1)-$F5083)))</f>
        <v/>
      </c>
      <c r="H5083" s="54">
        <f>IF($B5083="","",IF(AND($D5083&gt;=Настройки!$B$5,$D5083&lt;=Настройки!$B$6),$E5083,0))</f>
        <v/>
      </c>
      <c r="I5083" s="54">
        <f>IF($B5083="","",$G5083+$H5083-$J5083)</f>
        <v/>
      </c>
      <c r="J5083" s="54">
        <f>IF($B5083="","",MAX(0,$E5083-MAX(0,SUMIFS(Тех_Движение!$G$2:$G$5111,Тех_Движение!$D$2:$D$5111,$C5083,Тех_Движение!$B$2:$B$5111,"&lt;="&amp;Настройки!$B$6)-$F5083)))</f>
        <v/>
      </c>
      <c r="K5083" s="54">
        <f>IF(OR($B5083="",K$3&lt;$D5083+Настройки!$B$7),0,MAX(0,$E5083-MAX(0,SUMIFS(Тех_Движение!$G$2:$G$5111,Тех_Движение!$D$2:$D$5111,$C5083,Тех_Движение!$B$2:$B$5111,"&lt;="&amp;K$3)-$F5083)))</f>
        <v/>
      </c>
      <c r="L5083" s="54">
        <f>IF(OR($B5083="",L$3&lt;$D5083+Настройки!$B$7),0,MAX(0,$E5083-MAX(0,SUMIFS(Тех_Движение!$G$2:$G$5111,Тех_Движение!$D$2:$D$5111,$C5083,Тех_Движение!$B$2:$B$5111,"&lt;="&amp;L$3)-$F5083)))</f>
        <v/>
      </c>
      <c r="M5083" s="54">
        <f>IF(OR($B5083="",M$3&lt;$D5083+Настройки!$B$7),0,MAX(0,$E5083-MAX(0,SUMIFS(Тех_Движение!$G$2:$G$5111,Тех_Движение!$D$2:$D$5111,$C5083,Тех_Движение!$B$2:$B$5111,"&lt;="&amp;M$3)-$F5083)))</f>
        <v/>
      </c>
      <c r="N5083" s="54">
        <f>IF(OR($B5083="",N$3&lt;$D5083+Настройки!$B$7),0,MAX(0,$E5083-MAX(0,SUMIFS(Тех_Движение!$G$2:$G$5111,Тех_Движение!$D$2:$D$5111,$C5083,Тех_Движение!$B$2:$B$5111,"&lt;="&amp;N$3)-$F5083)))</f>
        <v/>
      </c>
      <c r="O5083" s="54">
        <f>IF(OR($B5083="",O$3&lt;$D5083+Настройки!$B$7),0,MAX(0,$E5083-MAX(0,SUMIFS(Тех_Движение!$G$2:$G$5111,Тех_Движение!$D$2:$D$5111,$C5083,Тех_Движение!$B$2:$B$5111,"&lt;="&amp;O$3)-$F5083)))</f>
        <v/>
      </c>
      <c r="P5083" s="54">
        <f>IF(OR($B5083="",P$3&lt;$D5083+Настройки!$B$7),0,MAX(0,$E5083-MAX(0,SUMIFS(Тех_Движение!$G$2:$G$5111,Тех_Движение!$D$2:$D$5111,$C5083,Тех_Движение!$B$2:$B$5111,"&lt;="&amp;P$3)-$F5083)))</f>
        <v/>
      </c>
      <c r="Q5083" s="54">
        <f>IF(OR($B5083="",Q$3&lt;$D5083+Настройки!$B$7),0,MAX(0,$E5083-MAX(0,SUMIFS(Тех_Движение!$G$2:$G$5111,Тех_Движение!$D$2:$D$5111,$C5083,Тех_Движение!$B$2:$B$5111,"&lt;="&amp;Q$3)-$F5083)))</f>
        <v/>
      </c>
      <c r="R5083" s="54">
        <f>IF($B5083="","",SUM($K5083:$Q5083))</f>
        <v/>
      </c>
      <c r="S5083" s="56">
        <f>IF($B5083="","",VLOOKUP($C5083,Настройки!$A$11:$L$17,9,FALSE))</f>
        <v/>
      </c>
      <c r="T5083" s="56">
        <f>IF($B5083="","",$R5083*$S5083)</f>
        <v/>
      </c>
    </row>
    <row r="5084">
      <c r="A5084" s="20">
        <f>Тех_Движение!$A$5081</f>
        <v/>
      </c>
      <c r="B5084" s="20">
        <f>IF(Тех_Движение!$F$5081&gt;0,Тех_Движение!$I$5081,"")</f>
        <v/>
      </c>
      <c r="C5084" s="20">
        <f>IF($B5084="","",Тех_Движение!$D$5081)</f>
        <v/>
      </c>
      <c r="D5084" s="42">
        <f>IF($B5084="","",Тех_Движение!$B$5081)</f>
        <v/>
      </c>
      <c r="E5084" s="54">
        <f>IF($B5084="","",Тех_Движение!$F$5081)</f>
        <v/>
      </c>
      <c r="F5084" s="54">
        <f>IF($B5084="","",SUMIFS($E$5:$E5083,$C$5:$C5083,$C5084))</f>
        <v/>
      </c>
      <c r="G5084" s="54">
        <f>IF($B5084="","",MAX(0,$E5084-MAX(0,SUMIFS(Тех_Движение!$G$2:$G$5111,Тех_Движение!$D$2:$D$5111,$C5084,Тех_Движение!$B$2:$B$5111,"&lt;="&amp;Настройки!$B$5-1)-$F5084)))</f>
        <v/>
      </c>
      <c r="H5084" s="54">
        <f>IF($B5084="","",IF(AND($D5084&gt;=Настройки!$B$5,$D5084&lt;=Настройки!$B$6),$E5084,0))</f>
        <v/>
      </c>
      <c r="I5084" s="54">
        <f>IF($B5084="","",$G5084+$H5084-$J5084)</f>
        <v/>
      </c>
      <c r="J5084" s="54">
        <f>IF($B5084="","",MAX(0,$E5084-MAX(0,SUMIFS(Тех_Движение!$G$2:$G$5111,Тех_Движение!$D$2:$D$5111,$C5084,Тех_Движение!$B$2:$B$5111,"&lt;="&amp;Настройки!$B$6)-$F5084)))</f>
        <v/>
      </c>
      <c r="K5084" s="54">
        <f>IF(OR($B5084="",K$3&lt;$D5084+Настройки!$B$7),0,MAX(0,$E5084-MAX(0,SUMIFS(Тех_Движение!$G$2:$G$5111,Тех_Движение!$D$2:$D$5111,$C5084,Тех_Движение!$B$2:$B$5111,"&lt;="&amp;K$3)-$F5084)))</f>
        <v/>
      </c>
      <c r="L5084" s="54">
        <f>IF(OR($B5084="",L$3&lt;$D5084+Настройки!$B$7),0,MAX(0,$E5084-MAX(0,SUMIFS(Тех_Движение!$G$2:$G$5111,Тех_Движение!$D$2:$D$5111,$C5084,Тех_Движение!$B$2:$B$5111,"&lt;="&amp;L$3)-$F5084)))</f>
        <v/>
      </c>
      <c r="M5084" s="54">
        <f>IF(OR($B5084="",M$3&lt;$D5084+Настройки!$B$7),0,MAX(0,$E5084-MAX(0,SUMIFS(Тех_Движение!$G$2:$G$5111,Тех_Движение!$D$2:$D$5111,$C5084,Тех_Движение!$B$2:$B$5111,"&lt;="&amp;M$3)-$F5084)))</f>
        <v/>
      </c>
      <c r="N5084" s="54">
        <f>IF(OR($B5084="",N$3&lt;$D5084+Настройки!$B$7),0,MAX(0,$E5084-MAX(0,SUMIFS(Тех_Движение!$G$2:$G$5111,Тех_Движение!$D$2:$D$5111,$C5084,Тех_Движение!$B$2:$B$5111,"&lt;="&amp;N$3)-$F5084)))</f>
        <v/>
      </c>
      <c r="O5084" s="54">
        <f>IF(OR($B5084="",O$3&lt;$D5084+Настройки!$B$7),0,MAX(0,$E5084-MAX(0,SUMIFS(Тех_Движение!$G$2:$G$5111,Тех_Движение!$D$2:$D$5111,$C5084,Тех_Движение!$B$2:$B$5111,"&lt;="&amp;O$3)-$F5084)))</f>
        <v/>
      </c>
      <c r="P5084" s="54">
        <f>IF(OR($B5084="",P$3&lt;$D5084+Настройки!$B$7),0,MAX(0,$E5084-MAX(0,SUMIFS(Тех_Движение!$G$2:$G$5111,Тех_Движение!$D$2:$D$5111,$C5084,Тех_Движение!$B$2:$B$5111,"&lt;="&amp;P$3)-$F5084)))</f>
        <v/>
      </c>
      <c r="Q5084" s="54">
        <f>IF(OR($B5084="",Q$3&lt;$D5084+Настройки!$B$7),0,MAX(0,$E5084-MAX(0,SUMIFS(Тех_Движение!$G$2:$G$5111,Тех_Движение!$D$2:$D$5111,$C5084,Тех_Движение!$B$2:$B$5111,"&lt;="&amp;Q$3)-$F5084)))</f>
        <v/>
      </c>
      <c r="R5084" s="54">
        <f>IF($B5084="","",SUM($K5084:$Q5084))</f>
        <v/>
      </c>
      <c r="S5084" s="56">
        <f>IF($B5084="","",VLOOKUP($C5084,Настройки!$A$11:$L$17,9,FALSE))</f>
        <v/>
      </c>
      <c r="T5084" s="56">
        <f>IF($B5084="","",$R5084*$S5084)</f>
        <v/>
      </c>
    </row>
    <row r="5085">
      <c r="A5085" s="20">
        <f>Тех_Движение!$A$5082</f>
        <v/>
      </c>
      <c r="B5085" s="20">
        <f>IF(Тех_Движение!$F$5082&gt;0,Тех_Движение!$I$5082,"")</f>
        <v/>
      </c>
      <c r="C5085" s="20">
        <f>IF($B5085="","",Тех_Движение!$D$5082)</f>
        <v/>
      </c>
      <c r="D5085" s="42">
        <f>IF($B5085="","",Тех_Движение!$B$5082)</f>
        <v/>
      </c>
      <c r="E5085" s="54">
        <f>IF($B5085="","",Тех_Движение!$F$5082)</f>
        <v/>
      </c>
      <c r="F5085" s="54">
        <f>IF($B5085="","",SUMIFS($E$5:$E5084,$C$5:$C5084,$C5085))</f>
        <v/>
      </c>
      <c r="G5085" s="54">
        <f>IF($B5085="","",MAX(0,$E5085-MAX(0,SUMIFS(Тех_Движение!$G$2:$G$5111,Тех_Движение!$D$2:$D$5111,$C5085,Тех_Движение!$B$2:$B$5111,"&lt;="&amp;Настройки!$B$5-1)-$F5085)))</f>
        <v/>
      </c>
      <c r="H5085" s="54">
        <f>IF($B5085="","",IF(AND($D5085&gt;=Настройки!$B$5,$D5085&lt;=Настройки!$B$6),$E5085,0))</f>
        <v/>
      </c>
      <c r="I5085" s="54">
        <f>IF($B5085="","",$G5085+$H5085-$J5085)</f>
        <v/>
      </c>
      <c r="J5085" s="54">
        <f>IF($B5085="","",MAX(0,$E5085-MAX(0,SUMIFS(Тех_Движение!$G$2:$G$5111,Тех_Движение!$D$2:$D$5111,$C5085,Тех_Движение!$B$2:$B$5111,"&lt;="&amp;Настройки!$B$6)-$F5085)))</f>
        <v/>
      </c>
      <c r="K5085" s="54">
        <f>IF(OR($B5085="",K$3&lt;$D5085+Настройки!$B$7),0,MAX(0,$E5085-MAX(0,SUMIFS(Тех_Движение!$G$2:$G$5111,Тех_Движение!$D$2:$D$5111,$C5085,Тех_Движение!$B$2:$B$5111,"&lt;="&amp;K$3)-$F5085)))</f>
        <v/>
      </c>
      <c r="L5085" s="54">
        <f>IF(OR($B5085="",L$3&lt;$D5085+Настройки!$B$7),0,MAX(0,$E5085-MAX(0,SUMIFS(Тех_Движение!$G$2:$G$5111,Тех_Движение!$D$2:$D$5111,$C5085,Тех_Движение!$B$2:$B$5111,"&lt;="&amp;L$3)-$F5085)))</f>
        <v/>
      </c>
      <c r="M5085" s="54">
        <f>IF(OR($B5085="",M$3&lt;$D5085+Настройки!$B$7),0,MAX(0,$E5085-MAX(0,SUMIFS(Тех_Движение!$G$2:$G$5111,Тех_Движение!$D$2:$D$5111,$C5085,Тех_Движение!$B$2:$B$5111,"&lt;="&amp;M$3)-$F5085)))</f>
        <v/>
      </c>
      <c r="N5085" s="54">
        <f>IF(OR($B5085="",N$3&lt;$D5085+Настройки!$B$7),0,MAX(0,$E5085-MAX(0,SUMIFS(Тех_Движение!$G$2:$G$5111,Тех_Движение!$D$2:$D$5111,$C5085,Тех_Движение!$B$2:$B$5111,"&lt;="&amp;N$3)-$F5085)))</f>
        <v/>
      </c>
      <c r="O5085" s="54">
        <f>IF(OR($B5085="",O$3&lt;$D5085+Настройки!$B$7),0,MAX(0,$E5085-MAX(0,SUMIFS(Тех_Движение!$G$2:$G$5111,Тех_Движение!$D$2:$D$5111,$C5085,Тех_Движение!$B$2:$B$5111,"&lt;="&amp;O$3)-$F5085)))</f>
        <v/>
      </c>
      <c r="P5085" s="54">
        <f>IF(OR($B5085="",P$3&lt;$D5085+Настройки!$B$7),0,MAX(0,$E5085-MAX(0,SUMIFS(Тех_Движение!$G$2:$G$5111,Тех_Движение!$D$2:$D$5111,$C5085,Тех_Движение!$B$2:$B$5111,"&lt;="&amp;P$3)-$F5085)))</f>
        <v/>
      </c>
      <c r="Q5085" s="54">
        <f>IF(OR($B5085="",Q$3&lt;$D5085+Настройки!$B$7),0,MAX(0,$E5085-MAX(0,SUMIFS(Тех_Движение!$G$2:$G$5111,Тех_Движение!$D$2:$D$5111,$C5085,Тех_Движение!$B$2:$B$5111,"&lt;="&amp;Q$3)-$F5085)))</f>
        <v/>
      </c>
      <c r="R5085" s="54">
        <f>IF($B5085="","",SUM($K5085:$Q5085))</f>
        <v/>
      </c>
      <c r="S5085" s="56">
        <f>IF($B5085="","",VLOOKUP($C5085,Настройки!$A$11:$L$17,9,FALSE))</f>
        <v/>
      </c>
      <c r="T5085" s="56">
        <f>IF($B5085="","",$R5085*$S5085)</f>
        <v/>
      </c>
    </row>
    <row r="5086">
      <c r="A5086" s="20">
        <f>Тех_Движение!$A$5083</f>
        <v/>
      </c>
      <c r="B5086" s="20">
        <f>IF(Тех_Движение!$F$5083&gt;0,Тех_Движение!$I$5083,"")</f>
        <v/>
      </c>
      <c r="C5086" s="20">
        <f>IF($B5086="","",Тех_Движение!$D$5083)</f>
        <v/>
      </c>
      <c r="D5086" s="42">
        <f>IF($B5086="","",Тех_Движение!$B$5083)</f>
        <v/>
      </c>
      <c r="E5086" s="54">
        <f>IF($B5086="","",Тех_Движение!$F$5083)</f>
        <v/>
      </c>
      <c r="F5086" s="54">
        <f>IF($B5086="","",SUMIFS($E$5:$E5085,$C$5:$C5085,$C5086))</f>
        <v/>
      </c>
      <c r="G5086" s="54">
        <f>IF($B5086="","",MAX(0,$E5086-MAX(0,SUMIFS(Тех_Движение!$G$2:$G$5111,Тех_Движение!$D$2:$D$5111,$C5086,Тех_Движение!$B$2:$B$5111,"&lt;="&amp;Настройки!$B$5-1)-$F5086)))</f>
        <v/>
      </c>
      <c r="H5086" s="54">
        <f>IF($B5086="","",IF(AND($D5086&gt;=Настройки!$B$5,$D5086&lt;=Настройки!$B$6),$E5086,0))</f>
        <v/>
      </c>
      <c r="I5086" s="54">
        <f>IF($B5086="","",$G5086+$H5086-$J5086)</f>
        <v/>
      </c>
      <c r="J5086" s="54">
        <f>IF($B5086="","",MAX(0,$E5086-MAX(0,SUMIFS(Тех_Движение!$G$2:$G$5111,Тех_Движение!$D$2:$D$5111,$C5086,Тех_Движение!$B$2:$B$5111,"&lt;="&amp;Настройки!$B$6)-$F5086)))</f>
        <v/>
      </c>
      <c r="K5086" s="54">
        <f>IF(OR($B5086="",K$3&lt;$D5086+Настройки!$B$7),0,MAX(0,$E5086-MAX(0,SUMIFS(Тех_Движение!$G$2:$G$5111,Тех_Движение!$D$2:$D$5111,$C5086,Тех_Движение!$B$2:$B$5111,"&lt;="&amp;K$3)-$F5086)))</f>
        <v/>
      </c>
      <c r="L5086" s="54">
        <f>IF(OR($B5086="",L$3&lt;$D5086+Настройки!$B$7),0,MAX(0,$E5086-MAX(0,SUMIFS(Тех_Движение!$G$2:$G$5111,Тех_Движение!$D$2:$D$5111,$C5086,Тех_Движение!$B$2:$B$5111,"&lt;="&amp;L$3)-$F5086)))</f>
        <v/>
      </c>
      <c r="M5086" s="54">
        <f>IF(OR($B5086="",M$3&lt;$D5086+Настройки!$B$7),0,MAX(0,$E5086-MAX(0,SUMIFS(Тех_Движение!$G$2:$G$5111,Тех_Движение!$D$2:$D$5111,$C5086,Тех_Движение!$B$2:$B$5111,"&lt;="&amp;M$3)-$F5086)))</f>
        <v/>
      </c>
      <c r="N5086" s="54">
        <f>IF(OR($B5086="",N$3&lt;$D5086+Настройки!$B$7),0,MAX(0,$E5086-MAX(0,SUMIFS(Тех_Движение!$G$2:$G$5111,Тех_Движение!$D$2:$D$5111,$C5086,Тех_Движение!$B$2:$B$5111,"&lt;="&amp;N$3)-$F5086)))</f>
        <v/>
      </c>
      <c r="O5086" s="54">
        <f>IF(OR($B5086="",O$3&lt;$D5086+Настройки!$B$7),0,MAX(0,$E5086-MAX(0,SUMIFS(Тех_Движение!$G$2:$G$5111,Тех_Движение!$D$2:$D$5111,$C5086,Тех_Движение!$B$2:$B$5111,"&lt;="&amp;O$3)-$F5086)))</f>
        <v/>
      </c>
      <c r="P5086" s="54">
        <f>IF(OR($B5086="",P$3&lt;$D5086+Настройки!$B$7),0,MAX(0,$E5086-MAX(0,SUMIFS(Тех_Движение!$G$2:$G$5111,Тех_Движение!$D$2:$D$5111,$C5086,Тех_Движение!$B$2:$B$5111,"&lt;="&amp;P$3)-$F5086)))</f>
        <v/>
      </c>
      <c r="Q5086" s="54">
        <f>IF(OR($B5086="",Q$3&lt;$D5086+Настройки!$B$7),0,MAX(0,$E5086-MAX(0,SUMIFS(Тех_Движение!$G$2:$G$5111,Тех_Движение!$D$2:$D$5111,$C5086,Тех_Движение!$B$2:$B$5111,"&lt;="&amp;Q$3)-$F5086)))</f>
        <v/>
      </c>
      <c r="R5086" s="54">
        <f>IF($B5086="","",SUM($K5086:$Q5086))</f>
        <v/>
      </c>
      <c r="S5086" s="56">
        <f>IF($B5086="","",VLOOKUP($C5086,Настройки!$A$11:$L$17,9,FALSE))</f>
        <v/>
      </c>
      <c r="T5086" s="56">
        <f>IF($B5086="","",$R5086*$S5086)</f>
        <v/>
      </c>
    </row>
    <row r="5087">
      <c r="A5087" s="20">
        <f>Тех_Движение!$A$5084</f>
        <v/>
      </c>
      <c r="B5087" s="20">
        <f>IF(Тех_Движение!$F$5084&gt;0,Тех_Движение!$I$5084,"")</f>
        <v/>
      </c>
      <c r="C5087" s="20">
        <f>IF($B5087="","",Тех_Движение!$D$5084)</f>
        <v/>
      </c>
      <c r="D5087" s="42">
        <f>IF($B5087="","",Тех_Движение!$B$5084)</f>
        <v/>
      </c>
      <c r="E5087" s="54">
        <f>IF($B5087="","",Тех_Движение!$F$5084)</f>
        <v/>
      </c>
      <c r="F5087" s="54">
        <f>IF($B5087="","",SUMIFS($E$5:$E5086,$C$5:$C5086,$C5087))</f>
        <v/>
      </c>
      <c r="G5087" s="54">
        <f>IF($B5087="","",MAX(0,$E5087-MAX(0,SUMIFS(Тех_Движение!$G$2:$G$5111,Тех_Движение!$D$2:$D$5111,$C5087,Тех_Движение!$B$2:$B$5111,"&lt;="&amp;Настройки!$B$5-1)-$F5087)))</f>
        <v/>
      </c>
      <c r="H5087" s="54">
        <f>IF($B5087="","",IF(AND($D5087&gt;=Настройки!$B$5,$D5087&lt;=Настройки!$B$6),$E5087,0))</f>
        <v/>
      </c>
      <c r="I5087" s="54">
        <f>IF($B5087="","",$G5087+$H5087-$J5087)</f>
        <v/>
      </c>
      <c r="J5087" s="54">
        <f>IF($B5087="","",MAX(0,$E5087-MAX(0,SUMIFS(Тех_Движение!$G$2:$G$5111,Тех_Движение!$D$2:$D$5111,$C5087,Тех_Движение!$B$2:$B$5111,"&lt;="&amp;Настройки!$B$6)-$F5087)))</f>
        <v/>
      </c>
      <c r="K5087" s="54">
        <f>IF(OR($B5087="",K$3&lt;$D5087+Настройки!$B$7),0,MAX(0,$E5087-MAX(0,SUMIFS(Тех_Движение!$G$2:$G$5111,Тех_Движение!$D$2:$D$5111,$C5087,Тех_Движение!$B$2:$B$5111,"&lt;="&amp;K$3)-$F5087)))</f>
        <v/>
      </c>
      <c r="L5087" s="54">
        <f>IF(OR($B5087="",L$3&lt;$D5087+Настройки!$B$7),0,MAX(0,$E5087-MAX(0,SUMIFS(Тех_Движение!$G$2:$G$5111,Тех_Движение!$D$2:$D$5111,$C5087,Тех_Движение!$B$2:$B$5111,"&lt;="&amp;L$3)-$F5087)))</f>
        <v/>
      </c>
      <c r="M5087" s="54">
        <f>IF(OR($B5087="",M$3&lt;$D5087+Настройки!$B$7),0,MAX(0,$E5087-MAX(0,SUMIFS(Тех_Движение!$G$2:$G$5111,Тех_Движение!$D$2:$D$5111,$C5087,Тех_Движение!$B$2:$B$5111,"&lt;="&amp;M$3)-$F5087)))</f>
        <v/>
      </c>
      <c r="N5087" s="54">
        <f>IF(OR($B5087="",N$3&lt;$D5087+Настройки!$B$7),0,MAX(0,$E5087-MAX(0,SUMIFS(Тех_Движение!$G$2:$G$5111,Тех_Движение!$D$2:$D$5111,$C5087,Тех_Движение!$B$2:$B$5111,"&lt;="&amp;N$3)-$F5087)))</f>
        <v/>
      </c>
      <c r="O5087" s="54">
        <f>IF(OR($B5087="",O$3&lt;$D5087+Настройки!$B$7),0,MAX(0,$E5087-MAX(0,SUMIFS(Тех_Движение!$G$2:$G$5111,Тех_Движение!$D$2:$D$5111,$C5087,Тех_Движение!$B$2:$B$5111,"&lt;="&amp;O$3)-$F5087)))</f>
        <v/>
      </c>
      <c r="P5087" s="54">
        <f>IF(OR($B5087="",P$3&lt;$D5087+Настройки!$B$7),0,MAX(0,$E5087-MAX(0,SUMIFS(Тех_Движение!$G$2:$G$5111,Тех_Движение!$D$2:$D$5111,$C5087,Тех_Движение!$B$2:$B$5111,"&lt;="&amp;P$3)-$F5087)))</f>
        <v/>
      </c>
      <c r="Q5087" s="54">
        <f>IF(OR($B5087="",Q$3&lt;$D5087+Настройки!$B$7),0,MAX(0,$E5087-MAX(0,SUMIFS(Тех_Движение!$G$2:$G$5111,Тех_Движение!$D$2:$D$5111,$C5087,Тех_Движение!$B$2:$B$5111,"&lt;="&amp;Q$3)-$F5087)))</f>
        <v/>
      </c>
      <c r="R5087" s="54">
        <f>IF($B5087="","",SUM($K5087:$Q5087))</f>
        <v/>
      </c>
      <c r="S5087" s="56">
        <f>IF($B5087="","",VLOOKUP($C5087,Настройки!$A$11:$L$17,9,FALSE))</f>
        <v/>
      </c>
      <c r="T5087" s="56">
        <f>IF($B5087="","",$R5087*$S5087)</f>
        <v/>
      </c>
    </row>
    <row r="5088">
      <c r="A5088" s="20">
        <f>Тех_Движение!$A$5085</f>
        <v/>
      </c>
      <c r="B5088" s="20">
        <f>IF(Тех_Движение!$F$5085&gt;0,Тех_Движение!$I$5085,"")</f>
        <v/>
      </c>
      <c r="C5088" s="20">
        <f>IF($B5088="","",Тех_Движение!$D$5085)</f>
        <v/>
      </c>
      <c r="D5088" s="42">
        <f>IF($B5088="","",Тех_Движение!$B$5085)</f>
        <v/>
      </c>
      <c r="E5088" s="54">
        <f>IF($B5088="","",Тех_Движение!$F$5085)</f>
        <v/>
      </c>
      <c r="F5088" s="54">
        <f>IF($B5088="","",SUMIFS($E$5:$E5087,$C$5:$C5087,$C5088))</f>
        <v/>
      </c>
      <c r="G5088" s="54">
        <f>IF($B5088="","",MAX(0,$E5088-MAX(0,SUMIFS(Тех_Движение!$G$2:$G$5111,Тех_Движение!$D$2:$D$5111,$C5088,Тех_Движение!$B$2:$B$5111,"&lt;="&amp;Настройки!$B$5-1)-$F5088)))</f>
        <v/>
      </c>
      <c r="H5088" s="54">
        <f>IF($B5088="","",IF(AND($D5088&gt;=Настройки!$B$5,$D5088&lt;=Настройки!$B$6),$E5088,0))</f>
        <v/>
      </c>
      <c r="I5088" s="54">
        <f>IF($B5088="","",$G5088+$H5088-$J5088)</f>
        <v/>
      </c>
      <c r="J5088" s="54">
        <f>IF($B5088="","",MAX(0,$E5088-MAX(0,SUMIFS(Тех_Движение!$G$2:$G$5111,Тех_Движение!$D$2:$D$5111,$C5088,Тех_Движение!$B$2:$B$5111,"&lt;="&amp;Настройки!$B$6)-$F5088)))</f>
        <v/>
      </c>
      <c r="K5088" s="54">
        <f>IF(OR($B5088="",K$3&lt;$D5088+Настройки!$B$7),0,MAX(0,$E5088-MAX(0,SUMIFS(Тех_Движение!$G$2:$G$5111,Тех_Движение!$D$2:$D$5111,$C5088,Тех_Движение!$B$2:$B$5111,"&lt;="&amp;K$3)-$F5088)))</f>
        <v/>
      </c>
      <c r="L5088" s="54">
        <f>IF(OR($B5088="",L$3&lt;$D5088+Настройки!$B$7),0,MAX(0,$E5088-MAX(0,SUMIFS(Тех_Движение!$G$2:$G$5111,Тех_Движение!$D$2:$D$5111,$C5088,Тех_Движение!$B$2:$B$5111,"&lt;="&amp;L$3)-$F5088)))</f>
        <v/>
      </c>
      <c r="M5088" s="54">
        <f>IF(OR($B5088="",M$3&lt;$D5088+Настройки!$B$7),0,MAX(0,$E5088-MAX(0,SUMIFS(Тех_Движение!$G$2:$G$5111,Тех_Движение!$D$2:$D$5111,$C5088,Тех_Движение!$B$2:$B$5111,"&lt;="&amp;M$3)-$F5088)))</f>
        <v/>
      </c>
      <c r="N5088" s="54">
        <f>IF(OR($B5088="",N$3&lt;$D5088+Настройки!$B$7),0,MAX(0,$E5088-MAX(0,SUMIFS(Тех_Движение!$G$2:$G$5111,Тех_Движение!$D$2:$D$5111,$C5088,Тех_Движение!$B$2:$B$5111,"&lt;="&amp;N$3)-$F5088)))</f>
        <v/>
      </c>
      <c r="O5088" s="54">
        <f>IF(OR($B5088="",O$3&lt;$D5088+Настройки!$B$7),0,MAX(0,$E5088-MAX(0,SUMIFS(Тех_Движение!$G$2:$G$5111,Тех_Движение!$D$2:$D$5111,$C5088,Тех_Движение!$B$2:$B$5111,"&lt;="&amp;O$3)-$F5088)))</f>
        <v/>
      </c>
      <c r="P5088" s="54">
        <f>IF(OR($B5088="",P$3&lt;$D5088+Настройки!$B$7),0,MAX(0,$E5088-MAX(0,SUMIFS(Тех_Движение!$G$2:$G$5111,Тех_Движение!$D$2:$D$5111,$C5088,Тех_Движение!$B$2:$B$5111,"&lt;="&amp;P$3)-$F5088)))</f>
        <v/>
      </c>
      <c r="Q5088" s="54">
        <f>IF(OR($B5088="",Q$3&lt;$D5088+Настройки!$B$7),0,MAX(0,$E5088-MAX(0,SUMIFS(Тех_Движение!$G$2:$G$5111,Тех_Движение!$D$2:$D$5111,$C5088,Тех_Движение!$B$2:$B$5111,"&lt;="&amp;Q$3)-$F5088)))</f>
        <v/>
      </c>
      <c r="R5088" s="54">
        <f>IF($B5088="","",SUM($K5088:$Q5088))</f>
        <v/>
      </c>
      <c r="S5088" s="56">
        <f>IF($B5088="","",VLOOKUP($C5088,Настройки!$A$11:$L$17,9,FALSE))</f>
        <v/>
      </c>
      <c r="T5088" s="56">
        <f>IF($B5088="","",$R5088*$S5088)</f>
        <v/>
      </c>
    </row>
    <row r="5089">
      <c r="A5089" s="20">
        <f>Тех_Движение!$A$5086</f>
        <v/>
      </c>
      <c r="B5089" s="20">
        <f>IF(Тех_Движение!$F$5086&gt;0,Тех_Движение!$I$5086,"")</f>
        <v/>
      </c>
      <c r="C5089" s="20">
        <f>IF($B5089="","",Тех_Движение!$D$5086)</f>
        <v/>
      </c>
      <c r="D5089" s="42">
        <f>IF($B5089="","",Тех_Движение!$B$5086)</f>
        <v/>
      </c>
      <c r="E5089" s="54">
        <f>IF($B5089="","",Тех_Движение!$F$5086)</f>
        <v/>
      </c>
      <c r="F5089" s="54">
        <f>IF($B5089="","",SUMIFS($E$5:$E5088,$C$5:$C5088,$C5089))</f>
        <v/>
      </c>
      <c r="G5089" s="54">
        <f>IF($B5089="","",MAX(0,$E5089-MAX(0,SUMIFS(Тех_Движение!$G$2:$G$5111,Тех_Движение!$D$2:$D$5111,$C5089,Тех_Движение!$B$2:$B$5111,"&lt;="&amp;Настройки!$B$5-1)-$F5089)))</f>
        <v/>
      </c>
      <c r="H5089" s="54">
        <f>IF($B5089="","",IF(AND($D5089&gt;=Настройки!$B$5,$D5089&lt;=Настройки!$B$6),$E5089,0))</f>
        <v/>
      </c>
      <c r="I5089" s="54">
        <f>IF($B5089="","",$G5089+$H5089-$J5089)</f>
        <v/>
      </c>
      <c r="J5089" s="54">
        <f>IF($B5089="","",MAX(0,$E5089-MAX(0,SUMIFS(Тех_Движение!$G$2:$G$5111,Тех_Движение!$D$2:$D$5111,$C5089,Тех_Движение!$B$2:$B$5111,"&lt;="&amp;Настройки!$B$6)-$F5089)))</f>
        <v/>
      </c>
      <c r="K5089" s="54">
        <f>IF(OR($B5089="",K$3&lt;$D5089+Настройки!$B$7),0,MAX(0,$E5089-MAX(0,SUMIFS(Тех_Движение!$G$2:$G$5111,Тех_Движение!$D$2:$D$5111,$C5089,Тех_Движение!$B$2:$B$5111,"&lt;="&amp;K$3)-$F5089)))</f>
        <v/>
      </c>
      <c r="L5089" s="54">
        <f>IF(OR($B5089="",L$3&lt;$D5089+Настройки!$B$7),0,MAX(0,$E5089-MAX(0,SUMIFS(Тех_Движение!$G$2:$G$5111,Тех_Движение!$D$2:$D$5111,$C5089,Тех_Движение!$B$2:$B$5111,"&lt;="&amp;L$3)-$F5089)))</f>
        <v/>
      </c>
      <c r="M5089" s="54">
        <f>IF(OR($B5089="",M$3&lt;$D5089+Настройки!$B$7),0,MAX(0,$E5089-MAX(0,SUMIFS(Тех_Движение!$G$2:$G$5111,Тех_Движение!$D$2:$D$5111,$C5089,Тех_Движение!$B$2:$B$5111,"&lt;="&amp;M$3)-$F5089)))</f>
        <v/>
      </c>
      <c r="N5089" s="54">
        <f>IF(OR($B5089="",N$3&lt;$D5089+Настройки!$B$7),0,MAX(0,$E5089-MAX(0,SUMIFS(Тех_Движение!$G$2:$G$5111,Тех_Движение!$D$2:$D$5111,$C5089,Тех_Движение!$B$2:$B$5111,"&lt;="&amp;N$3)-$F5089)))</f>
        <v/>
      </c>
      <c r="O5089" s="54">
        <f>IF(OR($B5089="",O$3&lt;$D5089+Настройки!$B$7),0,MAX(0,$E5089-MAX(0,SUMIFS(Тех_Движение!$G$2:$G$5111,Тех_Движение!$D$2:$D$5111,$C5089,Тех_Движение!$B$2:$B$5111,"&lt;="&amp;O$3)-$F5089)))</f>
        <v/>
      </c>
      <c r="P5089" s="54">
        <f>IF(OR($B5089="",P$3&lt;$D5089+Настройки!$B$7),0,MAX(0,$E5089-MAX(0,SUMIFS(Тех_Движение!$G$2:$G$5111,Тех_Движение!$D$2:$D$5111,$C5089,Тех_Движение!$B$2:$B$5111,"&lt;="&amp;P$3)-$F5089)))</f>
        <v/>
      </c>
      <c r="Q5089" s="54">
        <f>IF(OR($B5089="",Q$3&lt;$D5089+Настройки!$B$7),0,MAX(0,$E5089-MAX(0,SUMIFS(Тех_Движение!$G$2:$G$5111,Тех_Движение!$D$2:$D$5111,$C5089,Тех_Движение!$B$2:$B$5111,"&lt;="&amp;Q$3)-$F5089)))</f>
        <v/>
      </c>
      <c r="R5089" s="54">
        <f>IF($B5089="","",SUM($K5089:$Q5089))</f>
        <v/>
      </c>
      <c r="S5089" s="56">
        <f>IF($B5089="","",VLOOKUP($C5089,Настройки!$A$11:$L$17,9,FALSE))</f>
        <v/>
      </c>
      <c r="T5089" s="56">
        <f>IF($B5089="","",$R5089*$S5089)</f>
        <v/>
      </c>
    </row>
    <row r="5090">
      <c r="A5090" s="20">
        <f>Тех_Движение!$A$5087</f>
        <v/>
      </c>
      <c r="B5090" s="20">
        <f>IF(Тех_Движение!$F$5087&gt;0,Тех_Движение!$I$5087,"")</f>
        <v/>
      </c>
      <c r="C5090" s="20">
        <f>IF($B5090="","",Тех_Движение!$D$5087)</f>
        <v/>
      </c>
      <c r="D5090" s="42">
        <f>IF($B5090="","",Тех_Движение!$B$5087)</f>
        <v/>
      </c>
      <c r="E5090" s="54">
        <f>IF($B5090="","",Тех_Движение!$F$5087)</f>
        <v/>
      </c>
      <c r="F5090" s="54">
        <f>IF($B5090="","",SUMIFS($E$5:$E5089,$C$5:$C5089,$C5090))</f>
        <v/>
      </c>
      <c r="G5090" s="54">
        <f>IF($B5090="","",MAX(0,$E5090-MAX(0,SUMIFS(Тех_Движение!$G$2:$G$5111,Тех_Движение!$D$2:$D$5111,$C5090,Тех_Движение!$B$2:$B$5111,"&lt;="&amp;Настройки!$B$5-1)-$F5090)))</f>
        <v/>
      </c>
      <c r="H5090" s="54">
        <f>IF($B5090="","",IF(AND($D5090&gt;=Настройки!$B$5,$D5090&lt;=Настройки!$B$6),$E5090,0))</f>
        <v/>
      </c>
      <c r="I5090" s="54">
        <f>IF($B5090="","",$G5090+$H5090-$J5090)</f>
        <v/>
      </c>
      <c r="J5090" s="54">
        <f>IF($B5090="","",MAX(0,$E5090-MAX(0,SUMIFS(Тех_Движение!$G$2:$G$5111,Тех_Движение!$D$2:$D$5111,$C5090,Тех_Движение!$B$2:$B$5111,"&lt;="&amp;Настройки!$B$6)-$F5090)))</f>
        <v/>
      </c>
      <c r="K5090" s="54">
        <f>IF(OR($B5090="",K$3&lt;$D5090+Настройки!$B$7),0,MAX(0,$E5090-MAX(0,SUMIFS(Тех_Движение!$G$2:$G$5111,Тех_Движение!$D$2:$D$5111,$C5090,Тех_Движение!$B$2:$B$5111,"&lt;="&amp;K$3)-$F5090)))</f>
        <v/>
      </c>
      <c r="L5090" s="54">
        <f>IF(OR($B5090="",L$3&lt;$D5090+Настройки!$B$7),0,MAX(0,$E5090-MAX(0,SUMIFS(Тех_Движение!$G$2:$G$5111,Тех_Движение!$D$2:$D$5111,$C5090,Тех_Движение!$B$2:$B$5111,"&lt;="&amp;L$3)-$F5090)))</f>
        <v/>
      </c>
      <c r="M5090" s="54">
        <f>IF(OR($B5090="",M$3&lt;$D5090+Настройки!$B$7),0,MAX(0,$E5090-MAX(0,SUMIFS(Тех_Движение!$G$2:$G$5111,Тех_Движение!$D$2:$D$5111,$C5090,Тех_Движение!$B$2:$B$5111,"&lt;="&amp;M$3)-$F5090)))</f>
        <v/>
      </c>
      <c r="N5090" s="54">
        <f>IF(OR($B5090="",N$3&lt;$D5090+Настройки!$B$7),0,MAX(0,$E5090-MAX(0,SUMIFS(Тех_Движение!$G$2:$G$5111,Тех_Движение!$D$2:$D$5111,$C5090,Тех_Движение!$B$2:$B$5111,"&lt;="&amp;N$3)-$F5090)))</f>
        <v/>
      </c>
      <c r="O5090" s="54">
        <f>IF(OR($B5090="",O$3&lt;$D5090+Настройки!$B$7),0,MAX(0,$E5090-MAX(0,SUMIFS(Тех_Движение!$G$2:$G$5111,Тех_Движение!$D$2:$D$5111,$C5090,Тех_Движение!$B$2:$B$5111,"&lt;="&amp;O$3)-$F5090)))</f>
        <v/>
      </c>
      <c r="P5090" s="54">
        <f>IF(OR($B5090="",P$3&lt;$D5090+Настройки!$B$7),0,MAX(0,$E5090-MAX(0,SUMIFS(Тех_Движение!$G$2:$G$5111,Тех_Движение!$D$2:$D$5111,$C5090,Тех_Движение!$B$2:$B$5111,"&lt;="&amp;P$3)-$F5090)))</f>
        <v/>
      </c>
      <c r="Q5090" s="54">
        <f>IF(OR($B5090="",Q$3&lt;$D5090+Настройки!$B$7),0,MAX(0,$E5090-MAX(0,SUMIFS(Тех_Движение!$G$2:$G$5111,Тех_Движение!$D$2:$D$5111,$C5090,Тех_Движение!$B$2:$B$5111,"&lt;="&amp;Q$3)-$F5090)))</f>
        <v/>
      </c>
      <c r="R5090" s="54">
        <f>IF($B5090="","",SUM($K5090:$Q5090))</f>
        <v/>
      </c>
      <c r="S5090" s="56">
        <f>IF($B5090="","",VLOOKUP($C5090,Настройки!$A$11:$L$17,9,FALSE))</f>
        <v/>
      </c>
      <c r="T5090" s="56">
        <f>IF($B5090="","",$R5090*$S5090)</f>
        <v/>
      </c>
    </row>
    <row r="5091">
      <c r="A5091" s="20">
        <f>Тех_Движение!$A$5088</f>
        <v/>
      </c>
      <c r="B5091" s="20">
        <f>IF(Тех_Движение!$F$5088&gt;0,Тех_Движение!$I$5088,"")</f>
        <v/>
      </c>
      <c r="C5091" s="20">
        <f>IF($B5091="","",Тех_Движение!$D$5088)</f>
        <v/>
      </c>
      <c r="D5091" s="42">
        <f>IF($B5091="","",Тех_Движение!$B$5088)</f>
        <v/>
      </c>
      <c r="E5091" s="54">
        <f>IF($B5091="","",Тех_Движение!$F$5088)</f>
        <v/>
      </c>
      <c r="F5091" s="54">
        <f>IF($B5091="","",SUMIFS($E$5:$E5090,$C$5:$C5090,$C5091))</f>
        <v/>
      </c>
      <c r="G5091" s="54">
        <f>IF($B5091="","",MAX(0,$E5091-MAX(0,SUMIFS(Тех_Движение!$G$2:$G$5111,Тех_Движение!$D$2:$D$5111,$C5091,Тех_Движение!$B$2:$B$5111,"&lt;="&amp;Настройки!$B$5-1)-$F5091)))</f>
        <v/>
      </c>
      <c r="H5091" s="54">
        <f>IF($B5091="","",IF(AND($D5091&gt;=Настройки!$B$5,$D5091&lt;=Настройки!$B$6),$E5091,0))</f>
        <v/>
      </c>
      <c r="I5091" s="54">
        <f>IF($B5091="","",$G5091+$H5091-$J5091)</f>
        <v/>
      </c>
      <c r="J5091" s="54">
        <f>IF($B5091="","",MAX(0,$E5091-MAX(0,SUMIFS(Тех_Движение!$G$2:$G$5111,Тех_Движение!$D$2:$D$5111,$C5091,Тех_Движение!$B$2:$B$5111,"&lt;="&amp;Настройки!$B$6)-$F5091)))</f>
        <v/>
      </c>
      <c r="K5091" s="54">
        <f>IF(OR($B5091="",K$3&lt;$D5091+Настройки!$B$7),0,MAX(0,$E5091-MAX(0,SUMIFS(Тех_Движение!$G$2:$G$5111,Тех_Движение!$D$2:$D$5111,$C5091,Тех_Движение!$B$2:$B$5111,"&lt;="&amp;K$3)-$F5091)))</f>
        <v/>
      </c>
      <c r="L5091" s="54">
        <f>IF(OR($B5091="",L$3&lt;$D5091+Настройки!$B$7),0,MAX(0,$E5091-MAX(0,SUMIFS(Тех_Движение!$G$2:$G$5111,Тех_Движение!$D$2:$D$5111,$C5091,Тех_Движение!$B$2:$B$5111,"&lt;="&amp;L$3)-$F5091)))</f>
        <v/>
      </c>
      <c r="M5091" s="54">
        <f>IF(OR($B5091="",M$3&lt;$D5091+Настройки!$B$7),0,MAX(0,$E5091-MAX(0,SUMIFS(Тех_Движение!$G$2:$G$5111,Тех_Движение!$D$2:$D$5111,$C5091,Тех_Движение!$B$2:$B$5111,"&lt;="&amp;M$3)-$F5091)))</f>
        <v/>
      </c>
      <c r="N5091" s="54">
        <f>IF(OR($B5091="",N$3&lt;$D5091+Настройки!$B$7),0,MAX(0,$E5091-MAX(0,SUMIFS(Тех_Движение!$G$2:$G$5111,Тех_Движение!$D$2:$D$5111,$C5091,Тех_Движение!$B$2:$B$5111,"&lt;="&amp;N$3)-$F5091)))</f>
        <v/>
      </c>
      <c r="O5091" s="54">
        <f>IF(OR($B5091="",O$3&lt;$D5091+Настройки!$B$7),0,MAX(0,$E5091-MAX(0,SUMIFS(Тех_Движение!$G$2:$G$5111,Тех_Движение!$D$2:$D$5111,$C5091,Тех_Движение!$B$2:$B$5111,"&lt;="&amp;O$3)-$F5091)))</f>
        <v/>
      </c>
      <c r="P5091" s="54">
        <f>IF(OR($B5091="",P$3&lt;$D5091+Настройки!$B$7),0,MAX(0,$E5091-MAX(0,SUMIFS(Тех_Движение!$G$2:$G$5111,Тех_Движение!$D$2:$D$5111,$C5091,Тех_Движение!$B$2:$B$5111,"&lt;="&amp;P$3)-$F5091)))</f>
        <v/>
      </c>
      <c r="Q5091" s="54">
        <f>IF(OR($B5091="",Q$3&lt;$D5091+Настройки!$B$7),0,MAX(0,$E5091-MAX(0,SUMIFS(Тех_Движение!$G$2:$G$5111,Тех_Движение!$D$2:$D$5111,$C5091,Тех_Движение!$B$2:$B$5111,"&lt;="&amp;Q$3)-$F5091)))</f>
        <v/>
      </c>
      <c r="R5091" s="54">
        <f>IF($B5091="","",SUM($K5091:$Q5091))</f>
        <v/>
      </c>
      <c r="S5091" s="56">
        <f>IF($B5091="","",VLOOKUP($C5091,Настройки!$A$11:$L$17,9,FALSE))</f>
        <v/>
      </c>
      <c r="T5091" s="56">
        <f>IF($B5091="","",$R5091*$S5091)</f>
        <v/>
      </c>
    </row>
    <row r="5092">
      <c r="A5092" s="20">
        <f>Тех_Движение!$A$5089</f>
        <v/>
      </c>
      <c r="B5092" s="20">
        <f>IF(Тех_Движение!$F$5089&gt;0,Тех_Движение!$I$5089,"")</f>
        <v/>
      </c>
      <c r="C5092" s="20">
        <f>IF($B5092="","",Тех_Движение!$D$5089)</f>
        <v/>
      </c>
      <c r="D5092" s="42">
        <f>IF($B5092="","",Тех_Движение!$B$5089)</f>
        <v/>
      </c>
      <c r="E5092" s="54">
        <f>IF($B5092="","",Тех_Движение!$F$5089)</f>
        <v/>
      </c>
      <c r="F5092" s="54">
        <f>IF($B5092="","",SUMIFS($E$5:$E5091,$C$5:$C5091,$C5092))</f>
        <v/>
      </c>
      <c r="G5092" s="54">
        <f>IF($B5092="","",MAX(0,$E5092-MAX(0,SUMIFS(Тех_Движение!$G$2:$G$5111,Тех_Движение!$D$2:$D$5111,$C5092,Тех_Движение!$B$2:$B$5111,"&lt;="&amp;Настройки!$B$5-1)-$F5092)))</f>
        <v/>
      </c>
      <c r="H5092" s="54">
        <f>IF($B5092="","",IF(AND($D5092&gt;=Настройки!$B$5,$D5092&lt;=Настройки!$B$6),$E5092,0))</f>
        <v/>
      </c>
      <c r="I5092" s="54">
        <f>IF($B5092="","",$G5092+$H5092-$J5092)</f>
        <v/>
      </c>
      <c r="J5092" s="54">
        <f>IF($B5092="","",MAX(0,$E5092-MAX(0,SUMIFS(Тех_Движение!$G$2:$G$5111,Тех_Движение!$D$2:$D$5111,$C5092,Тех_Движение!$B$2:$B$5111,"&lt;="&amp;Настройки!$B$6)-$F5092)))</f>
        <v/>
      </c>
      <c r="K5092" s="54">
        <f>IF(OR($B5092="",K$3&lt;$D5092+Настройки!$B$7),0,MAX(0,$E5092-MAX(0,SUMIFS(Тех_Движение!$G$2:$G$5111,Тех_Движение!$D$2:$D$5111,$C5092,Тех_Движение!$B$2:$B$5111,"&lt;="&amp;K$3)-$F5092)))</f>
        <v/>
      </c>
      <c r="L5092" s="54">
        <f>IF(OR($B5092="",L$3&lt;$D5092+Настройки!$B$7),0,MAX(0,$E5092-MAX(0,SUMIFS(Тех_Движение!$G$2:$G$5111,Тех_Движение!$D$2:$D$5111,$C5092,Тех_Движение!$B$2:$B$5111,"&lt;="&amp;L$3)-$F5092)))</f>
        <v/>
      </c>
      <c r="M5092" s="54">
        <f>IF(OR($B5092="",M$3&lt;$D5092+Настройки!$B$7),0,MAX(0,$E5092-MAX(0,SUMIFS(Тех_Движение!$G$2:$G$5111,Тех_Движение!$D$2:$D$5111,$C5092,Тех_Движение!$B$2:$B$5111,"&lt;="&amp;M$3)-$F5092)))</f>
        <v/>
      </c>
      <c r="N5092" s="54">
        <f>IF(OR($B5092="",N$3&lt;$D5092+Настройки!$B$7),0,MAX(0,$E5092-MAX(0,SUMIFS(Тех_Движение!$G$2:$G$5111,Тех_Движение!$D$2:$D$5111,$C5092,Тех_Движение!$B$2:$B$5111,"&lt;="&amp;N$3)-$F5092)))</f>
        <v/>
      </c>
      <c r="O5092" s="54">
        <f>IF(OR($B5092="",O$3&lt;$D5092+Настройки!$B$7),0,MAX(0,$E5092-MAX(0,SUMIFS(Тех_Движение!$G$2:$G$5111,Тех_Движение!$D$2:$D$5111,$C5092,Тех_Движение!$B$2:$B$5111,"&lt;="&amp;O$3)-$F5092)))</f>
        <v/>
      </c>
      <c r="P5092" s="54">
        <f>IF(OR($B5092="",P$3&lt;$D5092+Настройки!$B$7),0,MAX(0,$E5092-MAX(0,SUMIFS(Тех_Движение!$G$2:$G$5111,Тех_Движение!$D$2:$D$5111,$C5092,Тех_Движение!$B$2:$B$5111,"&lt;="&amp;P$3)-$F5092)))</f>
        <v/>
      </c>
      <c r="Q5092" s="54">
        <f>IF(OR($B5092="",Q$3&lt;$D5092+Настройки!$B$7),0,MAX(0,$E5092-MAX(0,SUMIFS(Тех_Движение!$G$2:$G$5111,Тех_Движение!$D$2:$D$5111,$C5092,Тех_Движение!$B$2:$B$5111,"&lt;="&amp;Q$3)-$F5092)))</f>
        <v/>
      </c>
      <c r="R5092" s="54">
        <f>IF($B5092="","",SUM($K5092:$Q5092))</f>
        <v/>
      </c>
      <c r="S5092" s="56">
        <f>IF($B5092="","",VLOOKUP($C5092,Настройки!$A$11:$L$17,9,FALSE))</f>
        <v/>
      </c>
      <c r="T5092" s="56">
        <f>IF($B5092="","",$R5092*$S5092)</f>
        <v/>
      </c>
    </row>
    <row r="5093">
      <c r="A5093" s="20">
        <f>Тех_Движение!$A$5090</f>
        <v/>
      </c>
      <c r="B5093" s="20">
        <f>IF(Тех_Движение!$F$5090&gt;0,Тех_Движение!$I$5090,"")</f>
        <v/>
      </c>
      <c r="C5093" s="20">
        <f>IF($B5093="","",Тех_Движение!$D$5090)</f>
        <v/>
      </c>
      <c r="D5093" s="42">
        <f>IF($B5093="","",Тех_Движение!$B$5090)</f>
        <v/>
      </c>
      <c r="E5093" s="54">
        <f>IF($B5093="","",Тех_Движение!$F$5090)</f>
        <v/>
      </c>
      <c r="F5093" s="54">
        <f>IF($B5093="","",SUMIFS($E$5:$E5092,$C$5:$C5092,$C5093))</f>
        <v/>
      </c>
      <c r="G5093" s="54">
        <f>IF($B5093="","",MAX(0,$E5093-MAX(0,SUMIFS(Тех_Движение!$G$2:$G$5111,Тех_Движение!$D$2:$D$5111,$C5093,Тех_Движение!$B$2:$B$5111,"&lt;="&amp;Настройки!$B$5-1)-$F5093)))</f>
        <v/>
      </c>
      <c r="H5093" s="54">
        <f>IF($B5093="","",IF(AND($D5093&gt;=Настройки!$B$5,$D5093&lt;=Настройки!$B$6),$E5093,0))</f>
        <v/>
      </c>
      <c r="I5093" s="54">
        <f>IF($B5093="","",$G5093+$H5093-$J5093)</f>
        <v/>
      </c>
      <c r="J5093" s="54">
        <f>IF($B5093="","",MAX(0,$E5093-MAX(0,SUMIFS(Тех_Движение!$G$2:$G$5111,Тех_Движение!$D$2:$D$5111,$C5093,Тех_Движение!$B$2:$B$5111,"&lt;="&amp;Настройки!$B$6)-$F5093)))</f>
        <v/>
      </c>
      <c r="K5093" s="54">
        <f>IF(OR($B5093="",K$3&lt;$D5093+Настройки!$B$7),0,MAX(0,$E5093-MAX(0,SUMIFS(Тех_Движение!$G$2:$G$5111,Тех_Движение!$D$2:$D$5111,$C5093,Тех_Движение!$B$2:$B$5111,"&lt;="&amp;K$3)-$F5093)))</f>
        <v/>
      </c>
      <c r="L5093" s="54">
        <f>IF(OR($B5093="",L$3&lt;$D5093+Настройки!$B$7),0,MAX(0,$E5093-MAX(0,SUMIFS(Тех_Движение!$G$2:$G$5111,Тех_Движение!$D$2:$D$5111,$C5093,Тех_Движение!$B$2:$B$5111,"&lt;="&amp;L$3)-$F5093)))</f>
        <v/>
      </c>
      <c r="M5093" s="54">
        <f>IF(OR($B5093="",M$3&lt;$D5093+Настройки!$B$7),0,MAX(0,$E5093-MAX(0,SUMIFS(Тех_Движение!$G$2:$G$5111,Тех_Движение!$D$2:$D$5111,$C5093,Тех_Движение!$B$2:$B$5111,"&lt;="&amp;M$3)-$F5093)))</f>
        <v/>
      </c>
      <c r="N5093" s="54">
        <f>IF(OR($B5093="",N$3&lt;$D5093+Настройки!$B$7),0,MAX(0,$E5093-MAX(0,SUMIFS(Тех_Движение!$G$2:$G$5111,Тех_Движение!$D$2:$D$5111,$C5093,Тех_Движение!$B$2:$B$5111,"&lt;="&amp;N$3)-$F5093)))</f>
        <v/>
      </c>
      <c r="O5093" s="54">
        <f>IF(OR($B5093="",O$3&lt;$D5093+Настройки!$B$7),0,MAX(0,$E5093-MAX(0,SUMIFS(Тех_Движение!$G$2:$G$5111,Тех_Движение!$D$2:$D$5111,$C5093,Тех_Движение!$B$2:$B$5111,"&lt;="&amp;O$3)-$F5093)))</f>
        <v/>
      </c>
      <c r="P5093" s="54">
        <f>IF(OR($B5093="",P$3&lt;$D5093+Настройки!$B$7),0,MAX(0,$E5093-MAX(0,SUMIFS(Тех_Движение!$G$2:$G$5111,Тех_Движение!$D$2:$D$5111,$C5093,Тех_Движение!$B$2:$B$5111,"&lt;="&amp;P$3)-$F5093)))</f>
        <v/>
      </c>
      <c r="Q5093" s="54">
        <f>IF(OR($B5093="",Q$3&lt;$D5093+Настройки!$B$7),0,MAX(0,$E5093-MAX(0,SUMIFS(Тех_Движение!$G$2:$G$5111,Тех_Движение!$D$2:$D$5111,$C5093,Тех_Движение!$B$2:$B$5111,"&lt;="&amp;Q$3)-$F5093)))</f>
        <v/>
      </c>
      <c r="R5093" s="54">
        <f>IF($B5093="","",SUM($K5093:$Q5093))</f>
        <v/>
      </c>
      <c r="S5093" s="56">
        <f>IF($B5093="","",VLOOKUP($C5093,Настройки!$A$11:$L$17,9,FALSE))</f>
        <v/>
      </c>
      <c r="T5093" s="56">
        <f>IF($B5093="","",$R5093*$S5093)</f>
        <v/>
      </c>
    </row>
    <row r="5094">
      <c r="A5094" s="20">
        <f>Тех_Движение!$A$5091</f>
        <v/>
      </c>
      <c r="B5094" s="20">
        <f>IF(Тех_Движение!$F$5091&gt;0,Тех_Движение!$I$5091,"")</f>
        <v/>
      </c>
      <c r="C5094" s="20">
        <f>IF($B5094="","",Тех_Движение!$D$5091)</f>
        <v/>
      </c>
      <c r="D5094" s="42">
        <f>IF($B5094="","",Тех_Движение!$B$5091)</f>
        <v/>
      </c>
      <c r="E5094" s="54">
        <f>IF($B5094="","",Тех_Движение!$F$5091)</f>
        <v/>
      </c>
      <c r="F5094" s="54">
        <f>IF($B5094="","",SUMIFS($E$5:$E5093,$C$5:$C5093,$C5094))</f>
        <v/>
      </c>
      <c r="G5094" s="54">
        <f>IF($B5094="","",MAX(0,$E5094-MAX(0,SUMIFS(Тех_Движение!$G$2:$G$5111,Тех_Движение!$D$2:$D$5111,$C5094,Тех_Движение!$B$2:$B$5111,"&lt;="&amp;Настройки!$B$5-1)-$F5094)))</f>
        <v/>
      </c>
      <c r="H5094" s="54">
        <f>IF($B5094="","",IF(AND($D5094&gt;=Настройки!$B$5,$D5094&lt;=Настройки!$B$6),$E5094,0))</f>
        <v/>
      </c>
      <c r="I5094" s="54">
        <f>IF($B5094="","",$G5094+$H5094-$J5094)</f>
        <v/>
      </c>
      <c r="J5094" s="54">
        <f>IF($B5094="","",MAX(0,$E5094-MAX(0,SUMIFS(Тех_Движение!$G$2:$G$5111,Тех_Движение!$D$2:$D$5111,$C5094,Тех_Движение!$B$2:$B$5111,"&lt;="&amp;Настройки!$B$6)-$F5094)))</f>
        <v/>
      </c>
      <c r="K5094" s="54">
        <f>IF(OR($B5094="",K$3&lt;$D5094+Настройки!$B$7),0,MAX(0,$E5094-MAX(0,SUMIFS(Тех_Движение!$G$2:$G$5111,Тех_Движение!$D$2:$D$5111,$C5094,Тех_Движение!$B$2:$B$5111,"&lt;="&amp;K$3)-$F5094)))</f>
        <v/>
      </c>
      <c r="L5094" s="54">
        <f>IF(OR($B5094="",L$3&lt;$D5094+Настройки!$B$7),0,MAX(0,$E5094-MAX(0,SUMIFS(Тех_Движение!$G$2:$G$5111,Тех_Движение!$D$2:$D$5111,$C5094,Тех_Движение!$B$2:$B$5111,"&lt;="&amp;L$3)-$F5094)))</f>
        <v/>
      </c>
      <c r="M5094" s="54">
        <f>IF(OR($B5094="",M$3&lt;$D5094+Настройки!$B$7),0,MAX(0,$E5094-MAX(0,SUMIFS(Тех_Движение!$G$2:$G$5111,Тех_Движение!$D$2:$D$5111,$C5094,Тех_Движение!$B$2:$B$5111,"&lt;="&amp;M$3)-$F5094)))</f>
        <v/>
      </c>
      <c r="N5094" s="54">
        <f>IF(OR($B5094="",N$3&lt;$D5094+Настройки!$B$7),0,MAX(0,$E5094-MAX(0,SUMIFS(Тех_Движение!$G$2:$G$5111,Тех_Движение!$D$2:$D$5111,$C5094,Тех_Движение!$B$2:$B$5111,"&lt;="&amp;N$3)-$F5094)))</f>
        <v/>
      </c>
      <c r="O5094" s="54">
        <f>IF(OR($B5094="",O$3&lt;$D5094+Настройки!$B$7),0,MAX(0,$E5094-MAX(0,SUMIFS(Тех_Движение!$G$2:$G$5111,Тех_Движение!$D$2:$D$5111,$C5094,Тех_Движение!$B$2:$B$5111,"&lt;="&amp;O$3)-$F5094)))</f>
        <v/>
      </c>
      <c r="P5094" s="54">
        <f>IF(OR($B5094="",P$3&lt;$D5094+Настройки!$B$7),0,MAX(0,$E5094-MAX(0,SUMIFS(Тех_Движение!$G$2:$G$5111,Тех_Движение!$D$2:$D$5111,$C5094,Тех_Движение!$B$2:$B$5111,"&lt;="&amp;P$3)-$F5094)))</f>
        <v/>
      </c>
      <c r="Q5094" s="54">
        <f>IF(OR($B5094="",Q$3&lt;$D5094+Настройки!$B$7),0,MAX(0,$E5094-MAX(0,SUMIFS(Тех_Движение!$G$2:$G$5111,Тех_Движение!$D$2:$D$5111,$C5094,Тех_Движение!$B$2:$B$5111,"&lt;="&amp;Q$3)-$F5094)))</f>
        <v/>
      </c>
      <c r="R5094" s="54">
        <f>IF($B5094="","",SUM($K5094:$Q5094))</f>
        <v/>
      </c>
      <c r="S5094" s="56">
        <f>IF($B5094="","",VLOOKUP($C5094,Настройки!$A$11:$L$17,9,FALSE))</f>
        <v/>
      </c>
      <c r="T5094" s="56">
        <f>IF($B5094="","",$R5094*$S5094)</f>
        <v/>
      </c>
    </row>
    <row r="5095">
      <c r="A5095" s="20">
        <f>Тех_Движение!$A$5092</f>
        <v/>
      </c>
      <c r="B5095" s="20">
        <f>IF(Тех_Движение!$F$5092&gt;0,Тех_Движение!$I$5092,"")</f>
        <v/>
      </c>
      <c r="C5095" s="20">
        <f>IF($B5095="","",Тех_Движение!$D$5092)</f>
        <v/>
      </c>
      <c r="D5095" s="42">
        <f>IF($B5095="","",Тех_Движение!$B$5092)</f>
        <v/>
      </c>
      <c r="E5095" s="54">
        <f>IF($B5095="","",Тех_Движение!$F$5092)</f>
        <v/>
      </c>
      <c r="F5095" s="54">
        <f>IF($B5095="","",SUMIFS($E$5:$E5094,$C$5:$C5094,$C5095))</f>
        <v/>
      </c>
      <c r="G5095" s="54">
        <f>IF($B5095="","",MAX(0,$E5095-MAX(0,SUMIFS(Тех_Движение!$G$2:$G$5111,Тех_Движение!$D$2:$D$5111,$C5095,Тех_Движение!$B$2:$B$5111,"&lt;="&amp;Настройки!$B$5-1)-$F5095)))</f>
        <v/>
      </c>
      <c r="H5095" s="54">
        <f>IF($B5095="","",IF(AND($D5095&gt;=Настройки!$B$5,$D5095&lt;=Настройки!$B$6),$E5095,0))</f>
        <v/>
      </c>
      <c r="I5095" s="54">
        <f>IF($B5095="","",$G5095+$H5095-$J5095)</f>
        <v/>
      </c>
      <c r="J5095" s="54">
        <f>IF($B5095="","",MAX(0,$E5095-MAX(0,SUMIFS(Тех_Движение!$G$2:$G$5111,Тех_Движение!$D$2:$D$5111,$C5095,Тех_Движение!$B$2:$B$5111,"&lt;="&amp;Настройки!$B$6)-$F5095)))</f>
        <v/>
      </c>
      <c r="K5095" s="54">
        <f>IF(OR($B5095="",K$3&lt;$D5095+Настройки!$B$7),0,MAX(0,$E5095-MAX(0,SUMIFS(Тех_Движение!$G$2:$G$5111,Тех_Движение!$D$2:$D$5111,$C5095,Тех_Движение!$B$2:$B$5111,"&lt;="&amp;K$3)-$F5095)))</f>
        <v/>
      </c>
      <c r="L5095" s="54">
        <f>IF(OR($B5095="",L$3&lt;$D5095+Настройки!$B$7),0,MAX(0,$E5095-MAX(0,SUMIFS(Тех_Движение!$G$2:$G$5111,Тех_Движение!$D$2:$D$5111,$C5095,Тех_Движение!$B$2:$B$5111,"&lt;="&amp;L$3)-$F5095)))</f>
        <v/>
      </c>
      <c r="M5095" s="54">
        <f>IF(OR($B5095="",M$3&lt;$D5095+Настройки!$B$7),0,MAX(0,$E5095-MAX(0,SUMIFS(Тех_Движение!$G$2:$G$5111,Тех_Движение!$D$2:$D$5111,$C5095,Тех_Движение!$B$2:$B$5111,"&lt;="&amp;M$3)-$F5095)))</f>
        <v/>
      </c>
      <c r="N5095" s="54">
        <f>IF(OR($B5095="",N$3&lt;$D5095+Настройки!$B$7),0,MAX(0,$E5095-MAX(0,SUMIFS(Тех_Движение!$G$2:$G$5111,Тех_Движение!$D$2:$D$5111,$C5095,Тех_Движение!$B$2:$B$5111,"&lt;="&amp;N$3)-$F5095)))</f>
        <v/>
      </c>
      <c r="O5095" s="54">
        <f>IF(OR($B5095="",O$3&lt;$D5095+Настройки!$B$7),0,MAX(0,$E5095-MAX(0,SUMIFS(Тех_Движение!$G$2:$G$5111,Тех_Движение!$D$2:$D$5111,$C5095,Тех_Движение!$B$2:$B$5111,"&lt;="&amp;O$3)-$F5095)))</f>
        <v/>
      </c>
      <c r="P5095" s="54">
        <f>IF(OR($B5095="",P$3&lt;$D5095+Настройки!$B$7),0,MAX(0,$E5095-MAX(0,SUMIFS(Тех_Движение!$G$2:$G$5111,Тех_Движение!$D$2:$D$5111,$C5095,Тех_Движение!$B$2:$B$5111,"&lt;="&amp;P$3)-$F5095)))</f>
        <v/>
      </c>
      <c r="Q5095" s="54">
        <f>IF(OR($B5095="",Q$3&lt;$D5095+Настройки!$B$7),0,MAX(0,$E5095-MAX(0,SUMIFS(Тех_Движение!$G$2:$G$5111,Тех_Движение!$D$2:$D$5111,$C5095,Тех_Движение!$B$2:$B$5111,"&lt;="&amp;Q$3)-$F5095)))</f>
        <v/>
      </c>
      <c r="R5095" s="54">
        <f>IF($B5095="","",SUM($K5095:$Q5095))</f>
        <v/>
      </c>
      <c r="S5095" s="56">
        <f>IF($B5095="","",VLOOKUP($C5095,Настройки!$A$11:$L$17,9,FALSE))</f>
        <v/>
      </c>
      <c r="T5095" s="56">
        <f>IF($B5095="","",$R5095*$S5095)</f>
        <v/>
      </c>
    </row>
    <row r="5096">
      <c r="A5096" s="20">
        <f>Тех_Движение!$A$5093</f>
        <v/>
      </c>
      <c r="B5096" s="20">
        <f>IF(Тех_Движение!$F$5093&gt;0,Тех_Движение!$I$5093,"")</f>
        <v/>
      </c>
      <c r="C5096" s="20">
        <f>IF($B5096="","",Тех_Движение!$D$5093)</f>
        <v/>
      </c>
      <c r="D5096" s="42">
        <f>IF($B5096="","",Тех_Движение!$B$5093)</f>
        <v/>
      </c>
      <c r="E5096" s="54">
        <f>IF($B5096="","",Тех_Движение!$F$5093)</f>
        <v/>
      </c>
      <c r="F5096" s="54">
        <f>IF($B5096="","",SUMIFS($E$5:$E5095,$C$5:$C5095,$C5096))</f>
        <v/>
      </c>
      <c r="G5096" s="54">
        <f>IF($B5096="","",MAX(0,$E5096-MAX(0,SUMIFS(Тех_Движение!$G$2:$G$5111,Тех_Движение!$D$2:$D$5111,$C5096,Тех_Движение!$B$2:$B$5111,"&lt;="&amp;Настройки!$B$5-1)-$F5096)))</f>
        <v/>
      </c>
      <c r="H5096" s="54">
        <f>IF($B5096="","",IF(AND($D5096&gt;=Настройки!$B$5,$D5096&lt;=Настройки!$B$6),$E5096,0))</f>
        <v/>
      </c>
      <c r="I5096" s="54">
        <f>IF($B5096="","",$G5096+$H5096-$J5096)</f>
        <v/>
      </c>
      <c r="J5096" s="54">
        <f>IF($B5096="","",MAX(0,$E5096-MAX(0,SUMIFS(Тех_Движение!$G$2:$G$5111,Тех_Движение!$D$2:$D$5111,$C5096,Тех_Движение!$B$2:$B$5111,"&lt;="&amp;Настройки!$B$6)-$F5096)))</f>
        <v/>
      </c>
      <c r="K5096" s="54">
        <f>IF(OR($B5096="",K$3&lt;$D5096+Настройки!$B$7),0,MAX(0,$E5096-MAX(0,SUMIFS(Тех_Движение!$G$2:$G$5111,Тех_Движение!$D$2:$D$5111,$C5096,Тех_Движение!$B$2:$B$5111,"&lt;="&amp;K$3)-$F5096)))</f>
        <v/>
      </c>
      <c r="L5096" s="54">
        <f>IF(OR($B5096="",L$3&lt;$D5096+Настройки!$B$7),0,MAX(0,$E5096-MAX(0,SUMIFS(Тех_Движение!$G$2:$G$5111,Тех_Движение!$D$2:$D$5111,$C5096,Тех_Движение!$B$2:$B$5111,"&lt;="&amp;L$3)-$F5096)))</f>
        <v/>
      </c>
      <c r="M5096" s="54">
        <f>IF(OR($B5096="",M$3&lt;$D5096+Настройки!$B$7),0,MAX(0,$E5096-MAX(0,SUMIFS(Тех_Движение!$G$2:$G$5111,Тех_Движение!$D$2:$D$5111,$C5096,Тех_Движение!$B$2:$B$5111,"&lt;="&amp;M$3)-$F5096)))</f>
        <v/>
      </c>
      <c r="N5096" s="54">
        <f>IF(OR($B5096="",N$3&lt;$D5096+Настройки!$B$7),0,MAX(0,$E5096-MAX(0,SUMIFS(Тех_Движение!$G$2:$G$5111,Тех_Движение!$D$2:$D$5111,$C5096,Тех_Движение!$B$2:$B$5111,"&lt;="&amp;N$3)-$F5096)))</f>
        <v/>
      </c>
      <c r="O5096" s="54">
        <f>IF(OR($B5096="",O$3&lt;$D5096+Настройки!$B$7),0,MAX(0,$E5096-MAX(0,SUMIFS(Тех_Движение!$G$2:$G$5111,Тех_Движение!$D$2:$D$5111,$C5096,Тех_Движение!$B$2:$B$5111,"&lt;="&amp;O$3)-$F5096)))</f>
        <v/>
      </c>
      <c r="P5096" s="54">
        <f>IF(OR($B5096="",P$3&lt;$D5096+Настройки!$B$7),0,MAX(0,$E5096-MAX(0,SUMIFS(Тех_Движение!$G$2:$G$5111,Тех_Движение!$D$2:$D$5111,$C5096,Тех_Движение!$B$2:$B$5111,"&lt;="&amp;P$3)-$F5096)))</f>
        <v/>
      </c>
      <c r="Q5096" s="54">
        <f>IF(OR($B5096="",Q$3&lt;$D5096+Настройки!$B$7),0,MAX(0,$E5096-MAX(0,SUMIFS(Тех_Движение!$G$2:$G$5111,Тех_Движение!$D$2:$D$5111,$C5096,Тех_Движение!$B$2:$B$5111,"&lt;="&amp;Q$3)-$F5096)))</f>
        <v/>
      </c>
      <c r="R5096" s="54">
        <f>IF($B5096="","",SUM($K5096:$Q5096))</f>
        <v/>
      </c>
      <c r="S5096" s="56">
        <f>IF($B5096="","",VLOOKUP($C5096,Настройки!$A$11:$L$17,9,FALSE))</f>
        <v/>
      </c>
      <c r="T5096" s="56">
        <f>IF($B5096="","",$R5096*$S5096)</f>
        <v/>
      </c>
    </row>
    <row r="5097">
      <c r="A5097" s="20">
        <f>Тех_Движение!$A$5094</f>
        <v/>
      </c>
      <c r="B5097" s="20">
        <f>IF(Тех_Движение!$F$5094&gt;0,Тех_Движение!$I$5094,"")</f>
        <v/>
      </c>
      <c r="C5097" s="20">
        <f>IF($B5097="","",Тех_Движение!$D$5094)</f>
        <v/>
      </c>
      <c r="D5097" s="42">
        <f>IF($B5097="","",Тех_Движение!$B$5094)</f>
        <v/>
      </c>
      <c r="E5097" s="54">
        <f>IF($B5097="","",Тех_Движение!$F$5094)</f>
        <v/>
      </c>
      <c r="F5097" s="54">
        <f>IF($B5097="","",SUMIFS($E$5:$E5096,$C$5:$C5096,$C5097))</f>
        <v/>
      </c>
      <c r="G5097" s="54">
        <f>IF($B5097="","",MAX(0,$E5097-MAX(0,SUMIFS(Тех_Движение!$G$2:$G$5111,Тех_Движение!$D$2:$D$5111,$C5097,Тех_Движение!$B$2:$B$5111,"&lt;="&amp;Настройки!$B$5-1)-$F5097)))</f>
        <v/>
      </c>
      <c r="H5097" s="54">
        <f>IF($B5097="","",IF(AND($D5097&gt;=Настройки!$B$5,$D5097&lt;=Настройки!$B$6),$E5097,0))</f>
        <v/>
      </c>
      <c r="I5097" s="54">
        <f>IF($B5097="","",$G5097+$H5097-$J5097)</f>
        <v/>
      </c>
      <c r="J5097" s="54">
        <f>IF($B5097="","",MAX(0,$E5097-MAX(0,SUMIFS(Тех_Движение!$G$2:$G$5111,Тех_Движение!$D$2:$D$5111,$C5097,Тех_Движение!$B$2:$B$5111,"&lt;="&amp;Настройки!$B$6)-$F5097)))</f>
        <v/>
      </c>
      <c r="K5097" s="54">
        <f>IF(OR($B5097="",K$3&lt;$D5097+Настройки!$B$7),0,MAX(0,$E5097-MAX(0,SUMIFS(Тех_Движение!$G$2:$G$5111,Тех_Движение!$D$2:$D$5111,$C5097,Тех_Движение!$B$2:$B$5111,"&lt;="&amp;K$3)-$F5097)))</f>
        <v/>
      </c>
      <c r="L5097" s="54">
        <f>IF(OR($B5097="",L$3&lt;$D5097+Настройки!$B$7),0,MAX(0,$E5097-MAX(0,SUMIFS(Тех_Движение!$G$2:$G$5111,Тех_Движение!$D$2:$D$5111,$C5097,Тех_Движение!$B$2:$B$5111,"&lt;="&amp;L$3)-$F5097)))</f>
        <v/>
      </c>
      <c r="M5097" s="54">
        <f>IF(OR($B5097="",M$3&lt;$D5097+Настройки!$B$7),0,MAX(0,$E5097-MAX(0,SUMIFS(Тех_Движение!$G$2:$G$5111,Тех_Движение!$D$2:$D$5111,$C5097,Тех_Движение!$B$2:$B$5111,"&lt;="&amp;M$3)-$F5097)))</f>
        <v/>
      </c>
      <c r="N5097" s="54">
        <f>IF(OR($B5097="",N$3&lt;$D5097+Настройки!$B$7),0,MAX(0,$E5097-MAX(0,SUMIFS(Тех_Движение!$G$2:$G$5111,Тех_Движение!$D$2:$D$5111,$C5097,Тех_Движение!$B$2:$B$5111,"&lt;="&amp;N$3)-$F5097)))</f>
        <v/>
      </c>
      <c r="O5097" s="54">
        <f>IF(OR($B5097="",O$3&lt;$D5097+Настройки!$B$7),0,MAX(0,$E5097-MAX(0,SUMIFS(Тех_Движение!$G$2:$G$5111,Тех_Движение!$D$2:$D$5111,$C5097,Тех_Движение!$B$2:$B$5111,"&lt;="&amp;O$3)-$F5097)))</f>
        <v/>
      </c>
      <c r="P5097" s="54">
        <f>IF(OR($B5097="",P$3&lt;$D5097+Настройки!$B$7),0,MAX(0,$E5097-MAX(0,SUMIFS(Тех_Движение!$G$2:$G$5111,Тех_Движение!$D$2:$D$5111,$C5097,Тех_Движение!$B$2:$B$5111,"&lt;="&amp;P$3)-$F5097)))</f>
        <v/>
      </c>
      <c r="Q5097" s="54">
        <f>IF(OR($B5097="",Q$3&lt;$D5097+Настройки!$B$7),0,MAX(0,$E5097-MAX(0,SUMIFS(Тех_Движение!$G$2:$G$5111,Тех_Движение!$D$2:$D$5111,$C5097,Тех_Движение!$B$2:$B$5111,"&lt;="&amp;Q$3)-$F5097)))</f>
        <v/>
      </c>
      <c r="R5097" s="54">
        <f>IF($B5097="","",SUM($K5097:$Q5097))</f>
        <v/>
      </c>
      <c r="S5097" s="56">
        <f>IF($B5097="","",VLOOKUP($C5097,Настройки!$A$11:$L$17,9,FALSE))</f>
        <v/>
      </c>
      <c r="T5097" s="56">
        <f>IF($B5097="","",$R5097*$S5097)</f>
        <v/>
      </c>
    </row>
    <row r="5098">
      <c r="A5098" s="20">
        <f>Тех_Движение!$A$5095</f>
        <v/>
      </c>
      <c r="B5098" s="20">
        <f>IF(Тех_Движение!$F$5095&gt;0,Тех_Движение!$I$5095,"")</f>
        <v/>
      </c>
      <c r="C5098" s="20">
        <f>IF($B5098="","",Тех_Движение!$D$5095)</f>
        <v/>
      </c>
      <c r="D5098" s="42">
        <f>IF($B5098="","",Тех_Движение!$B$5095)</f>
        <v/>
      </c>
      <c r="E5098" s="54">
        <f>IF($B5098="","",Тех_Движение!$F$5095)</f>
        <v/>
      </c>
      <c r="F5098" s="54">
        <f>IF($B5098="","",SUMIFS($E$5:$E5097,$C$5:$C5097,$C5098))</f>
        <v/>
      </c>
      <c r="G5098" s="54">
        <f>IF($B5098="","",MAX(0,$E5098-MAX(0,SUMIFS(Тех_Движение!$G$2:$G$5111,Тех_Движение!$D$2:$D$5111,$C5098,Тех_Движение!$B$2:$B$5111,"&lt;="&amp;Настройки!$B$5-1)-$F5098)))</f>
        <v/>
      </c>
      <c r="H5098" s="54">
        <f>IF($B5098="","",IF(AND($D5098&gt;=Настройки!$B$5,$D5098&lt;=Настройки!$B$6),$E5098,0))</f>
        <v/>
      </c>
      <c r="I5098" s="54">
        <f>IF($B5098="","",$G5098+$H5098-$J5098)</f>
        <v/>
      </c>
      <c r="J5098" s="54">
        <f>IF($B5098="","",MAX(0,$E5098-MAX(0,SUMIFS(Тех_Движение!$G$2:$G$5111,Тех_Движение!$D$2:$D$5111,$C5098,Тех_Движение!$B$2:$B$5111,"&lt;="&amp;Настройки!$B$6)-$F5098)))</f>
        <v/>
      </c>
      <c r="K5098" s="54">
        <f>IF(OR($B5098="",K$3&lt;$D5098+Настройки!$B$7),0,MAX(0,$E5098-MAX(0,SUMIFS(Тех_Движение!$G$2:$G$5111,Тех_Движение!$D$2:$D$5111,$C5098,Тех_Движение!$B$2:$B$5111,"&lt;="&amp;K$3)-$F5098)))</f>
        <v/>
      </c>
      <c r="L5098" s="54">
        <f>IF(OR($B5098="",L$3&lt;$D5098+Настройки!$B$7),0,MAX(0,$E5098-MAX(0,SUMIFS(Тех_Движение!$G$2:$G$5111,Тех_Движение!$D$2:$D$5111,$C5098,Тех_Движение!$B$2:$B$5111,"&lt;="&amp;L$3)-$F5098)))</f>
        <v/>
      </c>
      <c r="M5098" s="54">
        <f>IF(OR($B5098="",M$3&lt;$D5098+Настройки!$B$7),0,MAX(0,$E5098-MAX(0,SUMIFS(Тех_Движение!$G$2:$G$5111,Тех_Движение!$D$2:$D$5111,$C5098,Тех_Движение!$B$2:$B$5111,"&lt;="&amp;M$3)-$F5098)))</f>
        <v/>
      </c>
      <c r="N5098" s="54">
        <f>IF(OR($B5098="",N$3&lt;$D5098+Настройки!$B$7),0,MAX(0,$E5098-MAX(0,SUMIFS(Тех_Движение!$G$2:$G$5111,Тех_Движение!$D$2:$D$5111,$C5098,Тех_Движение!$B$2:$B$5111,"&lt;="&amp;N$3)-$F5098)))</f>
        <v/>
      </c>
      <c r="O5098" s="54">
        <f>IF(OR($B5098="",O$3&lt;$D5098+Настройки!$B$7),0,MAX(0,$E5098-MAX(0,SUMIFS(Тех_Движение!$G$2:$G$5111,Тех_Движение!$D$2:$D$5111,$C5098,Тех_Движение!$B$2:$B$5111,"&lt;="&amp;O$3)-$F5098)))</f>
        <v/>
      </c>
      <c r="P5098" s="54">
        <f>IF(OR($B5098="",P$3&lt;$D5098+Настройки!$B$7),0,MAX(0,$E5098-MAX(0,SUMIFS(Тех_Движение!$G$2:$G$5111,Тех_Движение!$D$2:$D$5111,$C5098,Тех_Движение!$B$2:$B$5111,"&lt;="&amp;P$3)-$F5098)))</f>
        <v/>
      </c>
      <c r="Q5098" s="54">
        <f>IF(OR($B5098="",Q$3&lt;$D5098+Настройки!$B$7),0,MAX(0,$E5098-MAX(0,SUMIFS(Тех_Движение!$G$2:$G$5111,Тех_Движение!$D$2:$D$5111,$C5098,Тех_Движение!$B$2:$B$5111,"&lt;="&amp;Q$3)-$F5098)))</f>
        <v/>
      </c>
      <c r="R5098" s="54">
        <f>IF($B5098="","",SUM($K5098:$Q5098))</f>
        <v/>
      </c>
      <c r="S5098" s="56">
        <f>IF($B5098="","",VLOOKUP($C5098,Настройки!$A$11:$L$17,9,FALSE))</f>
        <v/>
      </c>
      <c r="T5098" s="56">
        <f>IF($B5098="","",$R5098*$S5098)</f>
        <v/>
      </c>
    </row>
    <row r="5099">
      <c r="A5099" s="20">
        <f>Тех_Движение!$A$5096</f>
        <v/>
      </c>
      <c r="B5099" s="20">
        <f>IF(Тех_Движение!$F$5096&gt;0,Тех_Движение!$I$5096,"")</f>
        <v/>
      </c>
      <c r="C5099" s="20">
        <f>IF($B5099="","",Тех_Движение!$D$5096)</f>
        <v/>
      </c>
      <c r="D5099" s="42">
        <f>IF($B5099="","",Тех_Движение!$B$5096)</f>
        <v/>
      </c>
      <c r="E5099" s="54">
        <f>IF($B5099="","",Тех_Движение!$F$5096)</f>
        <v/>
      </c>
      <c r="F5099" s="54">
        <f>IF($B5099="","",SUMIFS($E$5:$E5098,$C$5:$C5098,$C5099))</f>
        <v/>
      </c>
      <c r="G5099" s="54">
        <f>IF($B5099="","",MAX(0,$E5099-MAX(0,SUMIFS(Тех_Движение!$G$2:$G$5111,Тех_Движение!$D$2:$D$5111,$C5099,Тех_Движение!$B$2:$B$5111,"&lt;="&amp;Настройки!$B$5-1)-$F5099)))</f>
        <v/>
      </c>
      <c r="H5099" s="54">
        <f>IF($B5099="","",IF(AND($D5099&gt;=Настройки!$B$5,$D5099&lt;=Настройки!$B$6),$E5099,0))</f>
        <v/>
      </c>
      <c r="I5099" s="54">
        <f>IF($B5099="","",$G5099+$H5099-$J5099)</f>
        <v/>
      </c>
      <c r="J5099" s="54">
        <f>IF($B5099="","",MAX(0,$E5099-MAX(0,SUMIFS(Тех_Движение!$G$2:$G$5111,Тех_Движение!$D$2:$D$5111,$C5099,Тех_Движение!$B$2:$B$5111,"&lt;="&amp;Настройки!$B$6)-$F5099)))</f>
        <v/>
      </c>
      <c r="K5099" s="54">
        <f>IF(OR($B5099="",K$3&lt;$D5099+Настройки!$B$7),0,MAX(0,$E5099-MAX(0,SUMIFS(Тех_Движение!$G$2:$G$5111,Тех_Движение!$D$2:$D$5111,$C5099,Тех_Движение!$B$2:$B$5111,"&lt;="&amp;K$3)-$F5099)))</f>
        <v/>
      </c>
      <c r="L5099" s="54">
        <f>IF(OR($B5099="",L$3&lt;$D5099+Настройки!$B$7),0,MAX(0,$E5099-MAX(0,SUMIFS(Тех_Движение!$G$2:$G$5111,Тех_Движение!$D$2:$D$5111,$C5099,Тех_Движение!$B$2:$B$5111,"&lt;="&amp;L$3)-$F5099)))</f>
        <v/>
      </c>
      <c r="M5099" s="54">
        <f>IF(OR($B5099="",M$3&lt;$D5099+Настройки!$B$7),0,MAX(0,$E5099-MAX(0,SUMIFS(Тех_Движение!$G$2:$G$5111,Тех_Движение!$D$2:$D$5111,$C5099,Тех_Движение!$B$2:$B$5111,"&lt;="&amp;M$3)-$F5099)))</f>
        <v/>
      </c>
      <c r="N5099" s="54">
        <f>IF(OR($B5099="",N$3&lt;$D5099+Настройки!$B$7),0,MAX(0,$E5099-MAX(0,SUMIFS(Тех_Движение!$G$2:$G$5111,Тех_Движение!$D$2:$D$5111,$C5099,Тех_Движение!$B$2:$B$5111,"&lt;="&amp;N$3)-$F5099)))</f>
        <v/>
      </c>
      <c r="O5099" s="54">
        <f>IF(OR($B5099="",O$3&lt;$D5099+Настройки!$B$7),0,MAX(0,$E5099-MAX(0,SUMIFS(Тех_Движение!$G$2:$G$5111,Тех_Движение!$D$2:$D$5111,$C5099,Тех_Движение!$B$2:$B$5111,"&lt;="&amp;O$3)-$F5099)))</f>
        <v/>
      </c>
      <c r="P5099" s="54">
        <f>IF(OR($B5099="",P$3&lt;$D5099+Настройки!$B$7),0,MAX(0,$E5099-MAX(0,SUMIFS(Тех_Движение!$G$2:$G$5111,Тех_Движение!$D$2:$D$5111,$C5099,Тех_Движение!$B$2:$B$5111,"&lt;="&amp;P$3)-$F5099)))</f>
        <v/>
      </c>
      <c r="Q5099" s="54">
        <f>IF(OR($B5099="",Q$3&lt;$D5099+Настройки!$B$7),0,MAX(0,$E5099-MAX(0,SUMIFS(Тех_Движение!$G$2:$G$5111,Тех_Движение!$D$2:$D$5111,$C5099,Тех_Движение!$B$2:$B$5111,"&lt;="&amp;Q$3)-$F5099)))</f>
        <v/>
      </c>
      <c r="R5099" s="54">
        <f>IF($B5099="","",SUM($K5099:$Q5099))</f>
        <v/>
      </c>
      <c r="S5099" s="56">
        <f>IF($B5099="","",VLOOKUP($C5099,Настройки!$A$11:$L$17,9,FALSE))</f>
        <v/>
      </c>
      <c r="T5099" s="56">
        <f>IF($B5099="","",$R5099*$S5099)</f>
        <v/>
      </c>
    </row>
    <row r="5100">
      <c r="A5100" s="20">
        <f>Тех_Движение!$A$5097</f>
        <v/>
      </c>
      <c r="B5100" s="20">
        <f>IF(Тех_Движение!$F$5097&gt;0,Тех_Движение!$I$5097,"")</f>
        <v/>
      </c>
      <c r="C5100" s="20">
        <f>IF($B5100="","",Тех_Движение!$D$5097)</f>
        <v/>
      </c>
      <c r="D5100" s="42">
        <f>IF($B5100="","",Тех_Движение!$B$5097)</f>
        <v/>
      </c>
      <c r="E5100" s="54">
        <f>IF($B5100="","",Тех_Движение!$F$5097)</f>
        <v/>
      </c>
      <c r="F5100" s="54">
        <f>IF($B5100="","",SUMIFS($E$5:$E5099,$C$5:$C5099,$C5100))</f>
        <v/>
      </c>
      <c r="G5100" s="54">
        <f>IF($B5100="","",MAX(0,$E5100-MAX(0,SUMIFS(Тех_Движение!$G$2:$G$5111,Тех_Движение!$D$2:$D$5111,$C5100,Тех_Движение!$B$2:$B$5111,"&lt;="&amp;Настройки!$B$5-1)-$F5100)))</f>
        <v/>
      </c>
      <c r="H5100" s="54">
        <f>IF($B5100="","",IF(AND($D5100&gt;=Настройки!$B$5,$D5100&lt;=Настройки!$B$6),$E5100,0))</f>
        <v/>
      </c>
      <c r="I5100" s="54">
        <f>IF($B5100="","",$G5100+$H5100-$J5100)</f>
        <v/>
      </c>
      <c r="J5100" s="54">
        <f>IF($B5100="","",MAX(0,$E5100-MAX(0,SUMIFS(Тех_Движение!$G$2:$G$5111,Тех_Движение!$D$2:$D$5111,$C5100,Тех_Движение!$B$2:$B$5111,"&lt;="&amp;Настройки!$B$6)-$F5100)))</f>
        <v/>
      </c>
      <c r="K5100" s="54">
        <f>IF(OR($B5100="",K$3&lt;$D5100+Настройки!$B$7),0,MAX(0,$E5100-MAX(0,SUMIFS(Тех_Движение!$G$2:$G$5111,Тех_Движение!$D$2:$D$5111,$C5100,Тех_Движение!$B$2:$B$5111,"&lt;="&amp;K$3)-$F5100)))</f>
        <v/>
      </c>
      <c r="L5100" s="54">
        <f>IF(OR($B5100="",L$3&lt;$D5100+Настройки!$B$7),0,MAX(0,$E5100-MAX(0,SUMIFS(Тех_Движение!$G$2:$G$5111,Тех_Движение!$D$2:$D$5111,$C5100,Тех_Движение!$B$2:$B$5111,"&lt;="&amp;L$3)-$F5100)))</f>
        <v/>
      </c>
      <c r="M5100" s="54">
        <f>IF(OR($B5100="",M$3&lt;$D5100+Настройки!$B$7),0,MAX(0,$E5100-MAX(0,SUMIFS(Тех_Движение!$G$2:$G$5111,Тех_Движение!$D$2:$D$5111,$C5100,Тех_Движение!$B$2:$B$5111,"&lt;="&amp;M$3)-$F5100)))</f>
        <v/>
      </c>
      <c r="N5100" s="54">
        <f>IF(OR($B5100="",N$3&lt;$D5100+Настройки!$B$7),0,MAX(0,$E5100-MAX(0,SUMIFS(Тех_Движение!$G$2:$G$5111,Тех_Движение!$D$2:$D$5111,$C5100,Тех_Движение!$B$2:$B$5111,"&lt;="&amp;N$3)-$F5100)))</f>
        <v/>
      </c>
      <c r="O5100" s="54">
        <f>IF(OR($B5100="",O$3&lt;$D5100+Настройки!$B$7),0,MAX(0,$E5100-MAX(0,SUMIFS(Тех_Движение!$G$2:$G$5111,Тех_Движение!$D$2:$D$5111,$C5100,Тех_Движение!$B$2:$B$5111,"&lt;="&amp;O$3)-$F5100)))</f>
        <v/>
      </c>
      <c r="P5100" s="54">
        <f>IF(OR($B5100="",P$3&lt;$D5100+Настройки!$B$7),0,MAX(0,$E5100-MAX(0,SUMIFS(Тех_Движение!$G$2:$G$5111,Тех_Движение!$D$2:$D$5111,$C5100,Тех_Движение!$B$2:$B$5111,"&lt;="&amp;P$3)-$F5100)))</f>
        <v/>
      </c>
      <c r="Q5100" s="54">
        <f>IF(OR($B5100="",Q$3&lt;$D5100+Настройки!$B$7),0,MAX(0,$E5100-MAX(0,SUMIFS(Тех_Движение!$G$2:$G$5111,Тех_Движение!$D$2:$D$5111,$C5100,Тех_Движение!$B$2:$B$5111,"&lt;="&amp;Q$3)-$F5100)))</f>
        <v/>
      </c>
      <c r="R5100" s="54">
        <f>IF($B5100="","",SUM($K5100:$Q5100))</f>
        <v/>
      </c>
      <c r="S5100" s="56">
        <f>IF($B5100="","",VLOOKUP($C5100,Настройки!$A$11:$L$17,9,FALSE))</f>
        <v/>
      </c>
      <c r="T5100" s="56">
        <f>IF($B5100="","",$R5100*$S5100)</f>
        <v/>
      </c>
    </row>
    <row r="5101">
      <c r="A5101" s="20">
        <f>Тех_Движение!$A$5098</f>
        <v/>
      </c>
      <c r="B5101" s="20">
        <f>IF(Тех_Движение!$F$5098&gt;0,Тех_Движение!$I$5098,"")</f>
        <v/>
      </c>
      <c r="C5101" s="20">
        <f>IF($B5101="","",Тех_Движение!$D$5098)</f>
        <v/>
      </c>
      <c r="D5101" s="42">
        <f>IF($B5101="","",Тех_Движение!$B$5098)</f>
        <v/>
      </c>
      <c r="E5101" s="54">
        <f>IF($B5101="","",Тех_Движение!$F$5098)</f>
        <v/>
      </c>
      <c r="F5101" s="54">
        <f>IF($B5101="","",SUMIFS($E$5:$E5100,$C$5:$C5100,$C5101))</f>
        <v/>
      </c>
      <c r="G5101" s="54">
        <f>IF($B5101="","",MAX(0,$E5101-MAX(0,SUMIFS(Тех_Движение!$G$2:$G$5111,Тех_Движение!$D$2:$D$5111,$C5101,Тех_Движение!$B$2:$B$5111,"&lt;="&amp;Настройки!$B$5-1)-$F5101)))</f>
        <v/>
      </c>
      <c r="H5101" s="54">
        <f>IF($B5101="","",IF(AND($D5101&gt;=Настройки!$B$5,$D5101&lt;=Настройки!$B$6),$E5101,0))</f>
        <v/>
      </c>
      <c r="I5101" s="54">
        <f>IF($B5101="","",$G5101+$H5101-$J5101)</f>
        <v/>
      </c>
      <c r="J5101" s="54">
        <f>IF($B5101="","",MAX(0,$E5101-MAX(0,SUMIFS(Тех_Движение!$G$2:$G$5111,Тех_Движение!$D$2:$D$5111,$C5101,Тех_Движение!$B$2:$B$5111,"&lt;="&amp;Настройки!$B$6)-$F5101)))</f>
        <v/>
      </c>
      <c r="K5101" s="54">
        <f>IF(OR($B5101="",K$3&lt;$D5101+Настройки!$B$7),0,MAX(0,$E5101-MAX(0,SUMIFS(Тех_Движение!$G$2:$G$5111,Тех_Движение!$D$2:$D$5111,$C5101,Тех_Движение!$B$2:$B$5111,"&lt;="&amp;K$3)-$F5101)))</f>
        <v/>
      </c>
      <c r="L5101" s="54">
        <f>IF(OR($B5101="",L$3&lt;$D5101+Настройки!$B$7),0,MAX(0,$E5101-MAX(0,SUMIFS(Тех_Движение!$G$2:$G$5111,Тех_Движение!$D$2:$D$5111,$C5101,Тех_Движение!$B$2:$B$5111,"&lt;="&amp;L$3)-$F5101)))</f>
        <v/>
      </c>
      <c r="M5101" s="54">
        <f>IF(OR($B5101="",M$3&lt;$D5101+Настройки!$B$7),0,MAX(0,$E5101-MAX(0,SUMIFS(Тех_Движение!$G$2:$G$5111,Тех_Движение!$D$2:$D$5111,$C5101,Тех_Движение!$B$2:$B$5111,"&lt;="&amp;M$3)-$F5101)))</f>
        <v/>
      </c>
      <c r="N5101" s="54">
        <f>IF(OR($B5101="",N$3&lt;$D5101+Настройки!$B$7),0,MAX(0,$E5101-MAX(0,SUMIFS(Тех_Движение!$G$2:$G$5111,Тех_Движение!$D$2:$D$5111,$C5101,Тех_Движение!$B$2:$B$5111,"&lt;="&amp;N$3)-$F5101)))</f>
        <v/>
      </c>
      <c r="O5101" s="54">
        <f>IF(OR($B5101="",O$3&lt;$D5101+Настройки!$B$7),0,MAX(0,$E5101-MAX(0,SUMIFS(Тех_Движение!$G$2:$G$5111,Тех_Движение!$D$2:$D$5111,$C5101,Тех_Движение!$B$2:$B$5111,"&lt;="&amp;O$3)-$F5101)))</f>
        <v/>
      </c>
      <c r="P5101" s="54">
        <f>IF(OR($B5101="",P$3&lt;$D5101+Настройки!$B$7),0,MAX(0,$E5101-MAX(0,SUMIFS(Тех_Движение!$G$2:$G$5111,Тех_Движение!$D$2:$D$5111,$C5101,Тех_Движение!$B$2:$B$5111,"&lt;="&amp;P$3)-$F5101)))</f>
        <v/>
      </c>
      <c r="Q5101" s="54">
        <f>IF(OR($B5101="",Q$3&lt;$D5101+Настройки!$B$7),0,MAX(0,$E5101-MAX(0,SUMIFS(Тех_Движение!$G$2:$G$5111,Тех_Движение!$D$2:$D$5111,$C5101,Тех_Движение!$B$2:$B$5111,"&lt;="&amp;Q$3)-$F5101)))</f>
        <v/>
      </c>
      <c r="R5101" s="54">
        <f>IF($B5101="","",SUM($K5101:$Q5101))</f>
        <v/>
      </c>
      <c r="S5101" s="56">
        <f>IF($B5101="","",VLOOKUP($C5101,Настройки!$A$11:$L$17,9,FALSE))</f>
        <v/>
      </c>
      <c r="T5101" s="56">
        <f>IF($B5101="","",$R5101*$S5101)</f>
        <v/>
      </c>
    </row>
    <row r="5102">
      <c r="A5102" s="20">
        <f>Тех_Движение!$A$5099</f>
        <v/>
      </c>
      <c r="B5102" s="20">
        <f>IF(Тех_Движение!$F$5099&gt;0,Тех_Движение!$I$5099,"")</f>
        <v/>
      </c>
      <c r="C5102" s="20">
        <f>IF($B5102="","",Тех_Движение!$D$5099)</f>
        <v/>
      </c>
      <c r="D5102" s="42">
        <f>IF($B5102="","",Тех_Движение!$B$5099)</f>
        <v/>
      </c>
      <c r="E5102" s="54">
        <f>IF($B5102="","",Тех_Движение!$F$5099)</f>
        <v/>
      </c>
      <c r="F5102" s="54">
        <f>IF($B5102="","",SUMIFS($E$5:$E5101,$C$5:$C5101,$C5102))</f>
        <v/>
      </c>
      <c r="G5102" s="54">
        <f>IF($B5102="","",MAX(0,$E5102-MAX(0,SUMIFS(Тех_Движение!$G$2:$G$5111,Тех_Движение!$D$2:$D$5111,$C5102,Тех_Движение!$B$2:$B$5111,"&lt;="&amp;Настройки!$B$5-1)-$F5102)))</f>
        <v/>
      </c>
      <c r="H5102" s="54">
        <f>IF($B5102="","",IF(AND($D5102&gt;=Настройки!$B$5,$D5102&lt;=Настройки!$B$6),$E5102,0))</f>
        <v/>
      </c>
      <c r="I5102" s="54">
        <f>IF($B5102="","",$G5102+$H5102-$J5102)</f>
        <v/>
      </c>
      <c r="J5102" s="54">
        <f>IF($B5102="","",MAX(0,$E5102-MAX(0,SUMIFS(Тех_Движение!$G$2:$G$5111,Тех_Движение!$D$2:$D$5111,$C5102,Тех_Движение!$B$2:$B$5111,"&lt;="&amp;Настройки!$B$6)-$F5102)))</f>
        <v/>
      </c>
      <c r="K5102" s="54">
        <f>IF(OR($B5102="",K$3&lt;$D5102+Настройки!$B$7),0,MAX(0,$E5102-MAX(0,SUMIFS(Тех_Движение!$G$2:$G$5111,Тех_Движение!$D$2:$D$5111,$C5102,Тех_Движение!$B$2:$B$5111,"&lt;="&amp;K$3)-$F5102)))</f>
        <v/>
      </c>
      <c r="L5102" s="54">
        <f>IF(OR($B5102="",L$3&lt;$D5102+Настройки!$B$7),0,MAX(0,$E5102-MAX(0,SUMIFS(Тех_Движение!$G$2:$G$5111,Тех_Движение!$D$2:$D$5111,$C5102,Тех_Движение!$B$2:$B$5111,"&lt;="&amp;L$3)-$F5102)))</f>
        <v/>
      </c>
      <c r="M5102" s="54">
        <f>IF(OR($B5102="",M$3&lt;$D5102+Настройки!$B$7),0,MAX(0,$E5102-MAX(0,SUMIFS(Тех_Движение!$G$2:$G$5111,Тех_Движение!$D$2:$D$5111,$C5102,Тех_Движение!$B$2:$B$5111,"&lt;="&amp;M$3)-$F5102)))</f>
        <v/>
      </c>
      <c r="N5102" s="54">
        <f>IF(OR($B5102="",N$3&lt;$D5102+Настройки!$B$7),0,MAX(0,$E5102-MAX(0,SUMIFS(Тех_Движение!$G$2:$G$5111,Тех_Движение!$D$2:$D$5111,$C5102,Тех_Движение!$B$2:$B$5111,"&lt;="&amp;N$3)-$F5102)))</f>
        <v/>
      </c>
      <c r="O5102" s="54">
        <f>IF(OR($B5102="",O$3&lt;$D5102+Настройки!$B$7),0,MAX(0,$E5102-MAX(0,SUMIFS(Тех_Движение!$G$2:$G$5111,Тех_Движение!$D$2:$D$5111,$C5102,Тех_Движение!$B$2:$B$5111,"&lt;="&amp;O$3)-$F5102)))</f>
        <v/>
      </c>
      <c r="P5102" s="54">
        <f>IF(OR($B5102="",P$3&lt;$D5102+Настройки!$B$7),0,MAX(0,$E5102-MAX(0,SUMIFS(Тех_Движение!$G$2:$G$5111,Тех_Движение!$D$2:$D$5111,$C5102,Тех_Движение!$B$2:$B$5111,"&lt;="&amp;P$3)-$F5102)))</f>
        <v/>
      </c>
      <c r="Q5102" s="54">
        <f>IF(OR($B5102="",Q$3&lt;$D5102+Настройки!$B$7),0,MAX(0,$E5102-MAX(0,SUMIFS(Тех_Движение!$G$2:$G$5111,Тех_Движение!$D$2:$D$5111,$C5102,Тех_Движение!$B$2:$B$5111,"&lt;="&amp;Q$3)-$F5102)))</f>
        <v/>
      </c>
      <c r="R5102" s="54">
        <f>IF($B5102="","",SUM($K5102:$Q5102))</f>
        <v/>
      </c>
      <c r="S5102" s="56">
        <f>IF($B5102="","",VLOOKUP($C5102,Настройки!$A$11:$L$17,9,FALSE))</f>
        <v/>
      </c>
      <c r="T5102" s="56">
        <f>IF($B5102="","",$R5102*$S5102)</f>
        <v/>
      </c>
    </row>
    <row r="5103">
      <c r="A5103" s="20">
        <f>Тех_Движение!$A$5100</f>
        <v/>
      </c>
      <c r="B5103" s="20">
        <f>IF(Тех_Движение!$F$5100&gt;0,Тех_Движение!$I$5100,"")</f>
        <v/>
      </c>
      <c r="C5103" s="20">
        <f>IF($B5103="","",Тех_Движение!$D$5100)</f>
        <v/>
      </c>
      <c r="D5103" s="42">
        <f>IF($B5103="","",Тех_Движение!$B$5100)</f>
        <v/>
      </c>
      <c r="E5103" s="54">
        <f>IF($B5103="","",Тех_Движение!$F$5100)</f>
        <v/>
      </c>
      <c r="F5103" s="54">
        <f>IF($B5103="","",SUMIFS($E$5:$E5102,$C$5:$C5102,$C5103))</f>
        <v/>
      </c>
      <c r="G5103" s="54">
        <f>IF($B5103="","",MAX(0,$E5103-MAX(0,SUMIFS(Тех_Движение!$G$2:$G$5111,Тех_Движение!$D$2:$D$5111,$C5103,Тех_Движение!$B$2:$B$5111,"&lt;="&amp;Настройки!$B$5-1)-$F5103)))</f>
        <v/>
      </c>
      <c r="H5103" s="54">
        <f>IF($B5103="","",IF(AND($D5103&gt;=Настройки!$B$5,$D5103&lt;=Настройки!$B$6),$E5103,0))</f>
        <v/>
      </c>
      <c r="I5103" s="54">
        <f>IF($B5103="","",$G5103+$H5103-$J5103)</f>
        <v/>
      </c>
      <c r="J5103" s="54">
        <f>IF($B5103="","",MAX(0,$E5103-MAX(0,SUMIFS(Тех_Движение!$G$2:$G$5111,Тех_Движение!$D$2:$D$5111,$C5103,Тех_Движение!$B$2:$B$5111,"&lt;="&amp;Настройки!$B$6)-$F5103)))</f>
        <v/>
      </c>
      <c r="K5103" s="54">
        <f>IF(OR($B5103="",K$3&lt;$D5103+Настройки!$B$7),0,MAX(0,$E5103-MAX(0,SUMIFS(Тех_Движение!$G$2:$G$5111,Тех_Движение!$D$2:$D$5111,$C5103,Тех_Движение!$B$2:$B$5111,"&lt;="&amp;K$3)-$F5103)))</f>
        <v/>
      </c>
      <c r="L5103" s="54">
        <f>IF(OR($B5103="",L$3&lt;$D5103+Настройки!$B$7),0,MAX(0,$E5103-MAX(0,SUMIFS(Тех_Движение!$G$2:$G$5111,Тех_Движение!$D$2:$D$5111,$C5103,Тех_Движение!$B$2:$B$5111,"&lt;="&amp;L$3)-$F5103)))</f>
        <v/>
      </c>
      <c r="M5103" s="54">
        <f>IF(OR($B5103="",M$3&lt;$D5103+Настройки!$B$7),0,MAX(0,$E5103-MAX(0,SUMIFS(Тех_Движение!$G$2:$G$5111,Тех_Движение!$D$2:$D$5111,$C5103,Тех_Движение!$B$2:$B$5111,"&lt;="&amp;M$3)-$F5103)))</f>
        <v/>
      </c>
      <c r="N5103" s="54">
        <f>IF(OR($B5103="",N$3&lt;$D5103+Настройки!$B$7),0,MAX(0,$E5103-MAX(0,SUMIFS(Тех_Движение!$G$2:$G$5111,Тех_Движение!$D$2:$D$5111,$C5103,Тех_Движение!$B$2:$B$5111,"&lt;="&amp;N$3)-$F5103)))</f>
        <v/>
      </c>
      <c r="O5103" s="54">
        <f>IF(OR($B5103="",O$3&lt;$D5103+Настройки!$B$7),0,MAX(0,$E5103-MAX(0,SUMIFS(Тех_Движение!$G$2:$G$5111,Тех_Движение!$D$2:$D$5111,$C5103,Тех_Движение!$B$2:$B$5111,"&lt;="&amp;O$3)-$F5103)))</f>
        <v/>
      </c>
      <c r="P5103" s="54">
        <f>IF(OR($B5103="",P$3&lt;$D5103+Настройки!$B$7),0,MAX(0,$E5103-MAX(0,SUMIFS(Тех_Движение!$G$2:$G$5111,Тех_Движение!$D$2:$D$5111,$C5103,Тех_Движение!$B$2:$B$5111,"&lt;="&amp;P$3)-$F5103)))</f>
        <v/>
      </c>
      <c r="Q5103" s="54">
        <f>IF(OR($B5103="",Q$3&lt;$D5103+Настройки!$B$7),0,MAX(0,$E5103-MAX(0,SUMIFS(Тех_Движение!$G$2:$G$5111,Тех_Движение!$D$2:$D$5111,$C5103,Тех_Движение!$B$2:$B$5111,"&lt;="&amp;Q$3)-$F5103)))</f>
        <v/>
      </c>
      <c r="R5103" s="54">
        <f>IF($B5103="","",SUM($K5103:$Q5103))</f>
        <v/>
      </c>
      <c r="S5103" s="56">
        <f>IF($B5103="","",VLOOKUP($C5103,Настройки!$A$11:$L$17,9,FALSE))</f>
        <v/>
      </c>
      <c r="T5103" s="56">
        <f>IF($B5103="","",$R5103*$S5103)</f>
        <v/>
      </c>
    </row>
    <row r="5104">
      <c r="A5104" s="20">
        <f>Тех_Движение!$A$5101</f>
        <v/>
      </c>
      <c r="B5104" s="20">
        <f>IF(Тех_Движение!$F$5101&gt;0,Тех_Движение!$I$5101,"")</f>
        <v/>
      </c>
      <c r="C5104" s="20">
        <f>IF($B5104="","",Тех_Движение!$D$5101)</f>
        <v/>
      </c>
      <c r="D5104" s="42">
        <f>IF($B5104="","",Тех_Движение!$B$5101)</f>
        <v/>
      </c>
      <c r="E5104" s="54">
        <f>IF($B5104="","",Тех_Движение!$F$5101)</f>
        <v/>
      </c>
      <c r="F5104" s="54">
        <f>IF($B5104="","",SUMIFS($E$5:$E5103,$C$5:$C5103,$C5104))</f>
        <v/>
      </c>
      <c r="G5104" s="54">
        <f>IF($B5104="","",MAX(0,$E5104-MAX(0,SUMIFS(Тех_Движение!$G$2:$G$5111,Тех_Движение!$D$2:$D$5111,$C5104,Тех_Движение!$B$2:$B$5111,"&lt;="&amp;Настройки!$B$5-1)-$F5104)))</f>
        <v/>
      </c>
      <c r="H5104" s="54">
        <f>IF($B5104="","",IF(AND($D5104&gt;=Настройки!$B$5,$D5104&lt;=Настройки!$B$6),$E5104,0))</f>
        <v/>
      </c>
      <c r="I5104" s="54">
        <f>IF($B5104="","",$G5104+$H5104-$J5104)</f>
        <v/>
      </c>
      <c r="J5104" s="54">
        <f>IF($B5104="","",MAX(0,$E5104-MAX(0,SUMIFS(Тех_Движение!$G$2:$G$5111,Тех_Движение!$D$2:$D$5111,$C5104,Тех_Движение!$B$2:$B$5111,"&lt;="&amp;Настройки!$B$6)-$F5104)))</f>
        <v/>
      </c>
      <c r="K5104" s="54">
        <f>IF(OR($B5104="",K$3&lt;$D5104+Настройки!$B$7),0,MAX(0,$E5104-MAX(0,SUMIFS(Тех_Движение!$G$2:$G$5111,Тех_Движение!$D$2:$D$5111,$C5104,Тех_Движение!$B$2:$B$5111,"&lt;="&amp;K$3)-$F5104)))</f>
        <v/>
      </c>
      <c r="L5104" s="54">
        <f>IF(OR($B5104="",L$3&lt;$D5104+Настройки!$B$7),0,MAX(0,$E5104-MAX(0,SUMIFS(Тех_Движение!$G$2:$G$5111,Тех_Движение!$D$2:$D$5111,$C5104,Тех_Движение!$B$2:$B$5111,"&lt;="&amp;L$3)-$F5104)))</f>
        <v/>
      </c>
      <c r="M5104" s="54">
        <f>IF(OR($B5104="",M$3&lt;$D5104+Настройки!$B$7),0,MAX(0,$E5104-MAX(0,SUMIFS(Тех_Движение!$G$2:$G$5111,Тех_Движение!$D$2:$D$5111,$C5104,Тех_Движение!$B$2:$B$5111,"&lt;="&amp;M$3)-$F5104)))</f>
        <v/>
      </c>
      <c r="N5104" s="54">
        <f>IF(OR($B5104="",N$3&lt;$D5104+Настройки!$B$7),0,MAX(0,$E5104-MAX(0,SUMIFS(Тех_Движение!$G$2:$G$5111,Тех_Движение!$D$2:$D$5111,$C5104,Тех_Движение!$B$2:$B$5111,"&lt;="&amp;N$3)-$F5104)))</f>
        <v/>
      </c>
      <c r="O5104" s="54">
        <f>IF(OR($B5104="",O$3&lt;$D5104+Настройки!$B$7),0,MAX(0,$E5104-MAX(0,SUMIFS(Тех_Движение!$G$2:$G$5111,Тех_Движение!$D$2:$D$5111,$C5104,Тех_Движение!$B$2:$B$5111,"&lt;="&amp;O$3)-$F5104)))</f>
        <v/>
      </c>
      <c r="P5104" s="54">
        <f>IF(OR($B5104="",P$3&lt;$D5104+Настройки!$B$7),0,MAX(0,$E5104-MAX(0,SUMIFS(Тех_Движение!$G$2:$G$5111,Тех_Движение!$D$2:$D$5111,$C5104,Тех_Движение!$B$2:$B$5111,"&lt;="&amp;P$3)-$F5104)))</f>
        <v/>
      </c>
      <c r="Q5104" s="54">
        <f>IF(OR($B5104="",Q$3&lt;$D5104+Настройки!$B$7),0,MAX(0,$E5104-MAX(0,SUMIFS(Тех_Движение!$G$2:$G$5111,Тех_Движение!$D$2:$D$5111,$C5104,Тех_Движение!$B$2:$B$5111,"&lt;="&amp;Q$3)-$F5104)))</f>
        <v/>
      </c>
      <c r="R5104" s="54">
        <f>IF($B5104="","",SUM($K5104:$Q5104))</f>
        <v/>
      </c>
      <c r="S5104" s="56">
        <f>IF($B5104="","",VLOOKUP($C5104,Настройки!$A$11:$L$17,9,FALSE))</f>
        <v/>
      </c>
      <c r="T5104" s="56">
        <f>IF($B5104="","",$R5104*$S5104)</f>
        <v/>
      </c>
    </row>
    <row r="5105">
      <c r="A5105" s="20">
        <f>Тех_Движение!$A$5102</f>
        <v/>
      </c>
      <c r="B5105" s="20">
        <f>IF(Тех_Движение!$F$5102&gt;0,Тех_Движение!$I$5102,"")</f>
        <v/>
      </c>
      <c r="C5105" s="20">
        <f>IF($B5105="","",Тех_Движение!$D$5102)</f>
        <v/>
      </c>
      <c r="D5105" s="42">
        <f>IF($B5105="","",Тех_Движение!$B$5102)</f>
        <v/>
      </c>
      <c r="E5105" s="54">
        <f>IF($B5105="","",Тех_Движение!$F$5102)</f>
        <v/>
      </c>
      <c r="F5105" s="54">
        <f>IF($B5105="","",SUMIFS($E$5:$E5104,$C$5:$C5104,$C5105))</f>
        <v/>
      </c>
      <c r="G5105" s="54">
        <f>IF($B5105="","",MAX(0,$E5105-MAX(0,SUMIFS(Тех_Движение!$G$2:$G$5111,Тех_Движение!$D$2:$D$5111,$C5105,Тех_Движение!$B$2:$B$5111,"&lt;="&amp;Настройки!$B$5-1)-$F5105)))</f>
        <v/>
      </c>
      <c r="H5105" s="54">
        <f>IF($B5105="","",IF(AND($D5105&gt;=Настройки!$B$5,$D5105&lt;=Настройки!$B$6),$E5105,0))</f>
        <v/>
      </c>
      <c r="I5105" s="54">
        <f>IF($B5105="","",$G5105+$H5105-$J5105)</f>
        <v/>
      </c>
      <c r="J5105" s="54">
        <f>IF($B5105="","",MAX(0,$E5105-MAX(0,SUMIFS(Тех_Движение!$G$2:$G$5111,Тех_Движение!$D$2:$D$5111,$C5105,Тех_Движение!$B$2:$B$5111,"&lt;="&amp;Настройки!$B$6)-$F5105)))</f>
        <v/>
      </c>
      <c r="K5105" s="54">
        <f>IF(OR($B5105="",K$3&lt;$D5105+Настройки!$B$7),0,MAX(0,$E5105-MAX(0,SUMIFS(Тех_Движение!$G$2:$G$5111,Тех_Движение!$D$2:$D$5111,$C5105,Тех_Движение!$B$2:$B$5111,"&lt;="&amp;K$3)-$F5105)))</f>
        <v/>
      </c>
      <c r="L5105" s="54">
        <f>IF(OR($B5105="",L$3&lt;$D5105+Настройки!$B$7),0,MAX(0,$E5105-MAX(0,SUMIFS(Тех_Движение!$G$2:$G$5111,Тех_Движение!$D$2:$D$5111,$C5105,Тех_Движение!$B$2:$B$5111,"&lt;="&amp;L$3)-$F5105)))</f>
        <v/>
      </c>
      <c r="M5105" s="54">
        <f>IF(OR($B5105="",M$3&lt;$D5105+Настройки!$B$7),0,MAX(0,$E5105-MAX(0,SUMIFS(Тех_Движение!$G$2:$G$5111,Тех_Движение!$D$2:$D$5111,$C5105,Тех_Движение!$B$2:$B$5111,"&lt;="&amp;M$3)-$F5105)))</f>
        <v/>
      </c>
      <c r="N5105" s="54">
        <f>IF(OR($B5105="",N$3&lt;$D5105+Настройки!$B$7),0,MAX(0,$E5105-MAX(0,SUMIFS(Тех_Движение!$G$2:$G$5111,Тех_Движение!$D$2:$D$5111,$C5105,Тех_Движение!$B$2:$B$5111,"&lt;="&amp;N$3)-$F5105)))</f>
        <v/>
      </c>
      <c r="O5105" s="54">
        <f>IF(OR($B5105="",O$3&lt;$D5105+Настройки!$B$7),0,MAX(0,$E5105-MAX(0,SUMIFS(Тех_Движение!$G$2:$G$5111,Тех_Движение!$D$2:$D$5111,$C5105,Тех_Движение!$B$2:$B$5111,"&lt;="&amp;O$3)-$F5105)))</f>
        <v/>
      </c>
      <c r="P5105" s="54">
        <f>IF(OR($B5105="",P$3&lt;$D5105+Настройки!$B$7),0,MAX(0,$E5105-MAX(0,SUMIFS(Тех_Движение!$G$2:$G$5111,Тех_Движение!$D$2:$D$5111,$C5105,Тех_Движение!$B$2:$B$5111,"&lt;="&amp;P$3)-$F5105)))</f>
        <v/>
      </c>
      <c r="Q5105" s="54">
        <f>IF(OR($B5105="",Q$3&lt;$D5105+Настройки!$B$7),0,MAX(0,$E5105-MAX(0,SUMIFS(Тех_Движение!$G$2:$G$5111,Тех_Движение!$D$2:$D$5111,$C5105,Тех_Движение!$B$2:$B$5111,"&lt;="&amp;Q$3)-$F5105)))</f>
        <v/>
      </c>
      <c r="R5105" s="54">
        <f>IF($B5105="","",SUM($K5105:$Q5105))</f>
        <v/>
      </c>
      <c r="S5105" s="56">
        <f>IF($B5105="","",VLOOKUP($C5105,Настройки!$A$11:$L$17,9,FALSE))</f>
        <v/>
      </c>
      <c r="T5105" s="56">
        <f>IF($B5105="","",$R5105*$S5105)</f>
        <v/>
      </c>
    </row>
    <row r="5106">
      <c r="A5106" s="20">
        <f>Тех_Движение!$A$5103</f>
        <v/>
      </c>
      <c r="B5106" s="20">
        <f>IF(Тех_Движение!$F$5103&gt;0,Тех_Движение!$I$5103,"")</f>
        <v/>
      </c>
      <c r="C5106" s="20">
        <f>IF($B5106="","",Тех_Движение!$D$5103)</f>
        <v/>
      </c>
      <c r="D5106" s="42">
        <f>IF($B5106="","",Тех_Движение!$B$5103)</f>
        <v/>
      </c>
      <c r="E5106" s="54">
        <f>IF($B5106="","",Тех_Движение!$F$5103)</f>
        <v/>
      </c>
      <c r="F5106" s="54">
        <f>IF($B5106="","",SUMIFS($E$5:$E5105,$C$5:$C5105,$C5106))</f>
        <v/>
      </c>
      <c r="G5106" s="54">
        <f>IF($B5106="","",MAX(0,$E5106-MAX(0,SUMIFS(Тех_Движение!$G$2:$G$5111,Тех_Движение!$D$2:$D$5111,$C5106,Тех_Движение!$B$2:$B$5111,"&lt;="&amp;Настройки!$B$5-1)-$F5106)))</f>
        <v/>
      </c>
      <c r="H5106" s="54">
        <f>IF($B5106="","",IF(AND($D5106&gt;=Настройки!$B$5,$D5106&lt;=Настройки!$B$6),$E5106,0))</f>
        <v/>
      </c>
      <c r="I5106" s="54">
        <f>IF($B5106="","",$G5106+$H5106-$J5106)</f>
        <v/>
      </c>
      <c r="J5106" s="54">
        <f>IF($B5106="","",MAX(0,$E5106-MAX(0,SUMIFS(Тех_Движение!$G$2:$G$5111,Тех_Движение!$D$2:$D$5111,$C5106,Тех_Движение!$B$2:$B$5111,"&lt;="&amp;Настройки!$B$6)-$F5106)))</f>
        <v/>
      </c>
      <c r="K5106" s="54">
        <f>IF(OR($B5106="",K$3&lt;$D5106+Настройки!$B$7),0,MAX(0,$E5106-MAX(0,SUMIFS(Тех_Движение!$G$2:$G$5111,Тех_Движение!$D$2:$D$5111,$C5106,Тех_Движение!$B$2:$B$5111,"&lt;="&amp;K$3)-$F5106)))</f>
        <v/>
      </c>
      <c r="L5106" s="54">
        <f>IF(OR($B5106="",L$3&lt;$D5106+Настройки!$B$7),0,MAX(0,$E5106-MAX(0,SUMIFS(Тех_Движение!$G$2:$G$5111,Тех_Движение!$D$2:$D$5111,$C5106,Тех_Движение!$B$2:$B$5111,"&lt;="&amp;L$3)-$F5106)))</f>
        <v/>
      </c>
      <c r="M5106" s="54">
        <f>IF(OR($B5106="",M$3&lt;$D5106+Настройки!$B$7),0,MAX(0,$E5106-MAX(0,SUMIFS(Тех_Движение!$G$2:$G$5111,Тех_Движение!$D$2:$D$5111,$C5106,Тех_Движение!$B$2:$B$5111,"&lt;="&amp;M$3)-$F5106)))</f>
        <v/>
      </c>
      <c r="N5106" s="54">
        <f>IF(OR($B5106="",N$3&lt;$D5106+Настройки!$B$7),0,MAX(0,$E5106-MAX(0,SUMIFS(Тех_Движение!$G$2:$G$5111,Тех_Движение!$D$2:$D$5111,$C5106,Тех_Движение!$B$2:$B$5111,"&lt;="&amp;N$3)-$F5106)))</f>
        <v/>
      </c>
      <c r="O5106" s="54">
        <f>IF(OR($B5106="",O$3&lt;$D5106+Настройки!$B$7),0,MAX(0,$E5106-MAX(0,SUMIFS(Тех_Движение!$G$2:$G$5111,Тех_Движение!$D$2:$D$5111,$C5106,Тех_Движение!$B$2:$B$5111,"&lt;="&amp;O$3)-$F5106)))</f>
        <v/>
      </c>
      <c r="P5106" s="54">
        <f>IF(OR($B5106="",P$3&lt;$D5106+Настройки!$B$7),0,MAX(0,$E5106-MAX(0,SUMIFS(Тех_Движение!$G$2:$G$5111,Тех_Движение!$D$2:$D$5111,$C5106,Тех_Движение!$B$2:$B$5111,"&lt;="&amp;P$3)-$F5106)))</f>
        <v/>
      </c>
      <c r="Q5106" s="54">
        <f>IF(OR($B5106="",Q$3&lt;$D5106+Настройки!$B$7),0,MAX(0,$E5106-MAX(0,SUMIFS(Тех_Движение!$G$2:$G$5111,Тех_Движение!$D$2:$D$5111,$C5106,Тех_Движение!$B$2:$B$5111,"&lt;="&amp;Q$3)-$F5106)))</f>
        <v/>
      </c>
      <c r="R5106" s="54">
        <f>IF($B5106="","",SUM($K5106:$Q5106))</f>
        <v/>
      </c>
      <c r="S5106" s="56">
        <f>IF($B5106="","",VLOOKUP($C5106,Настройки!$A$11:$L$17,9,FALSE))</f>
        <v/>
      </c>
      <c r="T5106" s="56">
        <f>IF($B5106="","",$R5106*$S5106)</f>
        <v/>
      </c>
    </row>
    <row r="5107">
      <c r="A5107" s="20">
        <f>Тех_Движение!$A$5104</f>
        <v/>
      </c>
      <c r="B5107" s="20">
        <f>IF(Тех_Движение!$F$5104&gt;0,Тех_Движение!$I$5104,"")</f>
        <v/>
      </c>
      <c r="C5107" s="20">
        <f>IF($B5107="","",Тех_Движение!$D$5104)</f>
        <v/>
      </c>
      <c r="D5107" s="42">
        <f>IF($B5107="","",Тех_Движение!$B$5104)</f>
        <v/>
      </c>
      <c r="E5107" s="54">
        <f>IF($B5107="","",Тех_Движение!$F$5104)</f>
        <v/>
      </c>
      <c r="F5107" s="54">
        <f>IF($B5107="","",SUMIFS($E$5:$E5106,$C$5:$C5106,$C5107))</f>
        <v/>
      </c>
      <c r="G5107" s="54">
        <f>IF($B5107="","",MAX(0,$E5107-MAX(0,SUMIFS(Тех_Движение!$G$2:$G$5111,Тех_Движение!$D$2:$D$5111,$C5107,Тех_Движение!$B$2:$B$5111,"&lt;="&amp;Настройки!$B$5-1)-$F5107)))</f>
        <v/>
      </c>
      <c r="H5107" s="54">
        <f>IF($B5107="","",IF(AND($D5107&gt;=Настройки!$B$5,$D5107&lt;=Настройки!$B$6),$E5107,0))</f>
        <v/>
      </c>
      <c r="I5107" s="54">
        <f>IF($B5107="","",$G5107+$H5107-$J5107)</f>
        <v/>
      </c>
      <c r="J5107" s="54">
        <f>IF($B5107="","",MAX(0,$E5107-MAX(0,SUMIFS(Тех_Движение!$G$2:$G$5111,Тех_Движение!$D$2:$D$5111,$C5107,Тех_Движение!$B$2:$B$5111,"&lt;="&amp;Настройки!$B$6)-$F5107)))</f>
        <v/>
      </c>
      <c r="K5107" s="54">
        <f>IF(OR($B5107="",K$3&lt;$D5107+Настройки!$B$7),0,MAX(0,$E5107-MAX(0,SUMIFS(Тех_Движение!$G$2:$G$5111,Тех_Движение!$D$2:$D$5111,$C5107,Тех_Движение!$B$2:$B$5111,"&lt;="&amp;K$3)-$F5107)))</f>
        <v/>
      </c>
      <c r="L5107" s="54">
        <f>IF(OR($B5107="",L$3&lt;$D5107+Настройки!$B$7),0,MAX(0,$E5107-MAX(0,SUMIFS(Тех_Движение!$G$2:$G$5111,Тех_Движение!$D$2:$D$5111,$C5107,Тех_Движение!$B$2:$B$5111,"&lt;="&amp;L$3)-$F5107)))</f>
        <v/>
      </c>
      <c r="M5107" s="54">
        <f>IF(OR($B5107="",M$3&lt;$D5107+Настройки!$B$7),0,MAX(0,$E5107-MAX(0,SUMIFS(Тех_Движение!$G$2:$G$5111,Тех_Движение!$D$2:$D$5111,$C5107,Тех_Движение!$B$2:$B$5111,"&lt;="&amp;M$3)-$F5107)))</f>
        <v/>
      </c>
      <c r="N5107" s="54">
        <f>IF(OR($B5107="",N$3&lt;$D5107+Настройки!$B$7),0,MAX(0,$E5107-MAX(0,SUMIFS(Тех_Движение!$G$2:$G$5111,Тех_Движение!$D$2:$D$5111,$C5107,Тех_Движение!$B$2:$B$5111,"&lt;="&amp;N$3)-$F5107)))</f>
        <v/>
      </c>
      <c r="O5107" s="54">
        <f>IF(OR($B5107="",O$3&lt;$D5107+Настройки!$B$7),0,MAX(0,$E5107-MAX(0,SUMIFS(Тех_Движение!$G$2:$G$5111,Тех_Движение!$D$2:$D$5111,$C5107,Тех_Движение!$B$2:$B$5111,"&lt;="&amp;O$3)-$F5107)))</f>
        <v/>
      </c>
      <c r="P5107" s="54">
        <f>IF(OR($B5107="",P$3&lt;$D5107+Настройки!$B$7),0,MAX(0,$E5107-MAX(0,SUMIFS(Тех_Движение!$G$2:$G$5111,Тех_Движение!$D$2:$D$5111,$C5107,Тех_Движение!$B$2:$B$5111,"&lt;="&amp;P$3)-$F5107)))</f>
        <v/>
      </c>
      <c r="Q5107" s="54">
        <f>IF(OR($B5107="",Q$3&lt;$D5107+Настройки!$B$7),0,MAX(0,$E5107-MAX(0,SUMIFS(Тех_Движение!$G$2:$G$5111,Тех_Движение!$D$2:$D$5111,$C5107,Тех_Движение!$B$2:$B$5111,"&lt;="&amp;Q$3)-$F5107)))</f>
        <v/>
      </c>
      <c r="R5107" s="54">
        <f>IF($B5107="","",SUM($K5107:$Q5107))</f>
        <v/>
      </c>
      <c r="S5107" s="56">
        <f>IF($B5107="","",VLOOKUP($C5107,Настройки!$A$11:$L$17,9,FALSE))</f>
        <v/>
      </c>
      <c r="T5107" s="56">
        <f>IF($B5107="","",$R5107*$S5107)</f>
        <v/>
      </c>
    </row>
    <row r="5108">
      <c r="A5108" s="20">
        <f>Тех_Движение!$A$5105</f>
        <v/>
      </c>
      <c r="B5108" s="20">
        <f>IF(Тех_Движение!$F$5105&gt;0,Тех_Движение!$I$5105,"")</f>
        <v/>
      </c>
      <c r="C5108" s="20">
        <f>IF($B5108="","",Тех_Движение!$D$5105)</f>
        <v/>
      </c>
      <c r="D5108" s="42">
        <f>IF($B5108="","",Тех_Движение!$B$5105)</f>
        <v/>
      </c>
      <c r="E5108" s="54">
        <f>IF($B5108="","",Тех_Движение!$F$5105)</f>
        <v/>
      </c>
      <c r="F5108" s="54">
        <f>IF($B5108="","",SUMIFS($E$5:$E5107,$C$5:$C5107,$C5108))</f>
        <v/>
      </c>
      <c r="G5108" s="54">
        <f>IF($B5108="","",MAX(0,$E5108-MAX(0,SUMIFS(Тех_Движение!$G$2:$G$5111,Тех_Движение!$D$2:$D$5111,$C5108,Тех_Движение!$B$2:$B$5111,"&lt;="&amp;Настройки!$B$5-1)-$F5108)))</f>
        <v/>
      </c>
      <c r="H5108" s="54">
        <f>IF($B5108="","",IF(AND($D5108&gt;=Настройки!$B$5,$D5108&lt;=Настройки!$B$6),$E5108,0))</f>
        <v/>
      </c>
      <c r="I5108" s="54">
        <f>IF($B5108="","",$G5108+$H5108-$J5108)</f>
        <v/>
      </c>
      <c r="J5108" s="54">
        <f>IF($B5108="","",MAX(0,$E5108-MAX(0,SUMIFS(Тех_Движение!$G$2:$G$5111,Тех_Движение!$D$2:$D$5111,$C5108,Тех_Движение!$B$2:$B$5111,"&lt;="&amp;Настройки!$B$6)-$F5108)))</f>
        <v/>
      </c>
      <c r="K5108" s="54">
        <f>IF(OR($B5108="",K$3&lt;$D5108+Настройки!$B$7),0,MAX(0,$E5108-MAX(0,SUMIFS(Тех_Движение!$G$2:$G$5111,Тех_Движение!$D$2:$D$5111,$C5108,Тех_Движение!$B$2:$B$5111,"&lt;="&amp;K$3)-$F5108)))</f>
        <v/>
      </c>
      <c r="L5108" s="54">
        <f>IF(OR($B5108="",L$3&lt;$D5108+Настройки!$B$7),0,MAX(0,$E5108-MAX(0,SUMIFS(Тех_Движение!$G$2:$G$5111,Тех_Движение!$D$2:$D$5111,$C5108,Тех_Движение!$B$2:$B$5111,"&lt;="&amp;L$3)-$F5108)))</f>
        <v/>
      </c>
      <c r="M5108" s="54">
        <f>IF(OR($B5108="",M$3&lt;$D5108+Настройки!$B$7),0,MAX(0,$E5108-MAX(0,SUMIFS(Тех_Движение!$G$2:$G$5111,Тех_Движение!$D$2:$D$5111,$C5108,Тех_Движение!$B$2:$B$5111,"&lt;="&amp;M$3)-$F5108)))</f>
        <v/>
      </c>
      <c r="N5108" s="54">
        <f>IF(OR($B5108="",N$3&lt;$D5108+Настройки!$B$7),0,MAX(0,$E5108-MAX(0,SUMIFS(Тех_Движение!$G$2:$G$5111,Тех_Движение!$D$2:$D$5111,$C5108,Тех_Движение!$B$2:$B$5111,"&lt;="&amp;N$3)-$F5108)))</f>
        <v/>
      </c>
      <c r="O5108" s="54">
        <f>IF(OR($B5108="",O$3&lt;$D5108+Настройки!$B$7),0,MAX(0,$E5108-MAX(0,SUMIFS(Тех_Движение!$G$2:$G$5111,Тех_Движение!$D$2:$D$5111,$C5108,Тех_Движение!$B$2:$B$5111,"&lt;="&amp;O$3)-$F5108)))</f>
        <v/>
      </c>
      <c r="P5108" s="54">
        <f>IF(OR($B5108="",P$3&lt;$D5108+Настройки!$B$7),0,MAX(0,$E5108-MAX(0,SUMIFS(Тех_Движение!$G$2:$G$5111,Тех_Движение!$D$2:$D$5111,$C5108,Тех_Движение!$B$2:$B$5111,"&lt;="&amp;P$3)-$F5108)))</f>
        <v/>
      </c>
      <c r="Q5108" s="54">
        <f>IF(OR($B5108="",Q$3&lt;$D5108+Настройки!$B$7),0,MAX(0,$E5108-MAX(0,SUMIFS(Тех_Движение!$G$2:$G$5111,Тех_Движение!$D$2:$D$5111,$C5108,Тех_Движение!$B$2:$B$5111,"&lt;="&amp;Q$3)-$F5108)))</f>
        <v/>
      </c>
      <c r="R5108" s="54">
        <f>IF($B5108="","",SUM($K5108:$Q5108))</f>
        <v/>
      </c>
      <c r="S5108" s="56">
        <f>IF($B5108="","",VLOOKUP($C5108,Настройки!$A$11:$L$17,9,FALSE))</f>
        <v/>
      </c>
      <c r="T5108" s="56">
        <f>IF($B5108="","",$R5108*$S5108)</f>
        <v/>
      </c>
    </row>
    <row r="5109">
      <c r="A5109" s="20">
        <f>Тех_Движение!$A$5106</f>
        <v/>
      </c>
      <c r="B5109" s="20">
        <f>IF(Тех_Движение!$F$5106&gt;0,Тех_Движение!$I$5106,"")</f>
        <v/>
      </c>
      <c r="C5109" s="20">
        <f>IF($B5109="","",Тех_Движение!$D$5106)</f>
        <v/>
      </c>
      <c r="D5109" s="42">
        <f>IF($B5109="","",Тех_Движение!$B$5106)</f>
        <v/>
      </c>
      <c r="E5109" s="54">
        <f>IF($B5109="","",Тех_Движение!$F$5106)</f>
        <v/>
      </c>
      <c r="F5109" s="54">
        <f>IF($B5109="","",SUMIFS($E$5:$E5108,$C$5:$C5108,$C5109))</f>
        <v/>
      </c>
      <c r="G5109" s="54">
        <f>IF($B5109="","",MAX(0,$E5109-MAX(0,SUMIFS(Тех_Движение!$G$2:$G$5111,Тех_Движение!$D$2:$D$5111,$C5109,Тех_Движение!$B$2:$B$5111,"&lt;="&amp;Настройки!$B$5-1)-$F5109)))</f>
        <v/>
      </c>
      <c r="H5109" s="54">
        <f>IF($B5109="","",IF(AND($D5109&gt;=Настройки!$B$5,$D5109&lt;=Настройки!$B$6),$E5109,0))</f>
        <v/>
      </c>
      <c r="I5109" s="54">
        <f>IF($B5109="","",$G5109+$H5109-$J5109)</f>
        <v/>
      </c>
      <c r="J5109" s="54">
        <f>IF($B5109="","",MAX(0,$E5109-MAX(0,SUMIFS(Тех_Движение!$G$2:$G$5111,Тех_Движение!$D$2:$D$5111,$C5109,Тех_Движение!$B$2:$B$5111,"&lt;="&amp;Настройки!$B$6)-$F5109)))</f>
        <v/>
      </c>
      <c r="K5109" s="54">
        <f>IF(OR($B5109="",K$3&lt;$D5109+Настройки!$B$7),0,MAX(0,$E5109-MAX(0,SUMIFS(Тех_Движение!$G$2:$G$5111,Тех_Движение!$D$2:$D$5111,$C5109,Тех_Движение!$B$2:$B$5111,"&lt;="&amp;K$3)-$F5109)))</f>
        <v/>
      </c>
      <c r="L5109" s="54">
        <f>IF(OR($B5109="",L$3&lt;$D5109+Настройки!$B$7),0,MAX(0,$E5109-MAX(0,SUMIFS(Тех_Движение!$G$2:$G$5111,Тех_Движение!$D$2:$D$5111,$C5109,Тех_Движение!$B$2:$B$5111,"&lt;="&amp;L$3)-$F5109)))</f>
        <v/>
      </c>
      <c r="M5109" s="54">
        <f>IF(OR($B5109="",M$3&lt;$D5109+Настройки!$B$7),0,MAX(0,$E5109-MAX(0,SUMIFS(Тех_Движение!$G$2:$G$5111,Тех_Движение!$D$2:$D$5111,$C5109,Тех_Движение!$B$2:$B$5111,"&lt;="&amp;M$3)-$F5109)))</f>
        <v/>
      </c>
      <c r="N5109" s="54">
        <f>IF(OR($B5109="",N$3&lt;$D5109+Настройки!$B$7),0,MAX(0,$E5109-MAX(0,SUMIFS(Тех_Движение!$G$2:$G$5111,Тех_Движение!$D$2:$D$5111,$C5109,Тех_Движение!$B$2:$B$5111,"&lt;="&amp;N$3)-$F5109)))</f>
        <v/>
      </c>
      <c r="O5109" s="54">
        <f>IF(OR($B5109="",O$3&lt;$D5109+Настройки!$B$7),0,MAX(0,$E5109-MAX(0,SUMIFS(Тех_Движение!$G$2:$G$5111,Тех_Движение!$D$2:$D$5111,$C5109,Тех_Движение!$B$2:$B$5111,"&lt;="&amp;O$3)-$F5109)))</f>
        <v/>
      </c>
      <c r="P5109" s="54">
        <f>IF(OR($B5109="",P$3&lt;$D5109+Настройки!$B$7),0,MAX(0,$E5109-MAX(0,SUMIFS(Тех_Движение!$G$2:$G$5111,Тех_Движение!$D$2:$D$5111,$C5109,Тех_Движение!$B$2:$B$5111,"&lt;="&amp;P$3)-$F5109)))</f>
        <v/>
      </c>
      <c r="Q5109" s="54">
        <f>IF(OR($B5109="",Q$3&lt;$D5109+Настройки!$B$7),0,MAX(0,$E5109-MAX(0,SUMIFS(Тех_Движение!$G$2:$G$5111,Тех_Движение!$D$2:$D$5111,$C5109,Тех_Движение!$B$2:$B$5111,"&lt;="&amp;Q$3)-$F5109)))</f>
        <v/>
      </c>
      <c r="R5109" s="54">
        <f>IF($B5109="","",SUM($K5109:$Q5109))</f>
        <v/>
      </c>
      <c r="S5109" s="56">
        <f>IF($B5109="","",VLOOKUP($C5109,Настройки!$A$11:$L$17,9,FALSE))</f>
        <v/>
      </c>
      <c r="T5109" s="56">
        <f>IF($B5109="","",$R5109*$S5109)</f>
        <v/>
      </c>
    </row>
    <row r="5110">
      <c r="A5110" s="20">
        <f>Тех_Движение!$A$5107</f>
        <v/>
      </c>
      <c r="B5110" s="20">
        <f>IF(Тех_Движение!$F$5107&gt;0,Тех_Движение!$I$5107,"")</f>
        <v/>
      </c>
      <c r="C5110" s="20">
        <f>IF($B5110="","",Тех_Движение!$D$5107)</f>
        <v/>
      </c>
      <c r="D5110" s="42">
        <f>IF($B5110="","",Тех_Движение!$B$5107)</f>
        <v/>
      </c>
      <c r="E5110" s="54">
        <f>IF($B5110="","",Тех_Движение!$F$5107)</f>
        <v/>
      </c>
      <c r="F5110" s="54">
        <f>IF($B5110="","",SUMIFS($E$5:$E5109,$C$5:$C5109,$C5110))</f>
        <v/>
      </c>
      <c r="G5110" s="54">
        <f>IF($B5110="","",MAX(0,$E5110-MAX(0,SUMIFS(Тех_Движение!$G$2:$G$5111,Тех_Движение!$D$2:$D$5111,$C5110,Тех_Движение!$B$2:$B$5111,"&lt;="&amp;Настройки!$B$5-1)-$F5110)))</f>
        <v/>
      </c>
      <c r="H5110" s="54">
        <f>IF($B5110="","",IF(AND($D5110&gt;=Настройки!$B$5,$D5110&lt;=Настройки!$B$6),$E5110,0))</f>
        <v/>
      </c>
      <c r="I5110" s="54">
        <f>IF($B5110="","",$G5110+$H5110-$J5110)</f>
        <v/>
      </c>
      <c r="J5110" s="54">
        <f>IF($B5110="","",MAX(0,$E5110-MAX(0,SUMIFS(Тех_Движение!$G$2:$G$5111,Тех_Движение!$D$2:$D$5111,$C5110,Тех_Движение!$B$2:$B$5111,"&lt;="&amp;Настройки!$B$6)-$F5110)))</f>
        <v/>
      </c>
      <c r="K5110" s="54">
        <f>IF(OR($B5110="",K$3&lt;$D5110+Настройки!$B$7),0,MAX(0,$E5110-MAX(0,SUMIFS(Тех_Движение!$G$2:$G$5111,Тех_Движение!$D$2:$D$5111,$C5110,Тех_Движение!$B$2:$B$5111,"&lt;="&amp;K$3)-$F5110)))</f>
        <v/>
      </c>
      <c r="L5110" s="54">
        <f>IF(OR($B5110="",L$3&lt;$D5110+Настройки!$B$7),0,MAX(0,$E5110-MAX(0,SUMIFS(Тех_Движение!$G$2:$G$5111,Тех_Движение!$D$2:$D$5111,$C5110,Тех_Движение!$B$2:$B$5111,"&lt;="&amp;L$3)-$F5110)))</f>
        <v/>
      </c>
      <c r="M5110" s="54">
        <f>IF(OR($B5110="",M$3&lt;$D5110+Настройки!$B$7),0,MAX(0,$E5110-MAX(0,SUMIFS(Тех_Движение!$G$2:$G$5111,Тех_Движение!$D$2:$D$5111,$C5110,Тех_Движение!$B$2:$B$5111,"&lt;="&amp;M$3)-$F5110)))</f>
        <v/>
      </c>
      <c r="N5110" s="54">
        <f>IF(OR($B5110="",N$3&lt;$D5110+Настройки!$B$7),0,MAX(0,$E5110-MAX(0,SUMIFS(Тех_Движение!$G$2:$G$5111,Тех_Движение!$D$2:$D$5111,$C5110,Тех_Движение!$B$2:$B$5111,"&lt;="&amp;N$3)-$F5110)))</f>
        <v/>
      </c>
      <c r="O5110" s="54">
        <f>IF(OR($B5110="",O$3&lt;$D5110+Настройки!$B$7),0,MAX(0,$E5110-MAX(0,SUMIFS(Тех_Движение!$G$2:$G$5111,Тех_Движение!$D$2:$D$5111,$C5110,Тех_Движение!$B$2:$B$5111,"&lt;="&amp;O$3)-$F5110)))</f>
        <v/>
      </c>
      <c r="P5110" s="54">
        <f>IF(OR($B5110="",P$3&lt;$D5110+Настройки!$B$7),0,MAX(0,$E5110-MAX(0,SUMIFS(Тех_Движение!$G$2:$G$5111,Тех_Движение!$D$2:$D$5111,$C5110,Тех_Движение!$B$2:$B$5111,"&lt;="&amp;P$3)-$F5110)))</f>
        <v/>
      </c>
      <c r="Q5110" s="54">
        <f>IF(OR($B5110="",Q$3&lt;$D5110+Настройки!$B$7),0,MAX(0,$E5110-MAX(0,SUMIFS(Тех_Движение!$G$2:$G$5111,Тех_Движение!$D$2:$D$5111,$C5110,Тех_Движение!$B$2:$B$5111,"&lt;="&amp;Q$3)-$F5110)))</f>
        <v/>
      </c>
      <c r="R5110" s="54">
        <f>IF($B5110="","",SUM($K5110:$Q5110))</f>
        <v/>
      </c>
      <c r="S5110" s="56">
        <f>IF($B5110="","",VLOOKUP($C5110,Настройки!$A$11:$L$17,9,FALSE))</f>
        <v/>
      </c>
      <c r="T5110" s="56">
        <f>IF($B5110="","",$R5110*$S5110)</f>
        <v/>
      </c>
    </row>
    <row r="5111">
      <c r="A5111" s="20">
        <f>Тех_Движение!$A$5108</f>
        <v/>
      </c>
      <c r="B5111" s="20">
        <f>IF(Тех_Движение!$F$5108&gt;0,Тех_Движение!$I$5108,"")</f>
        <v/>
      </c>
      <c r="C5111" s="20">
        <f>IF($B5111="","",Тех_Движение!$D$5108)</f>
        <v/>
      </c>
      <c r="D5111" s="42">
        <f>IF($B5111="","",Тех_Движение!$B$5108)</f>
        <v/>
      </c>
      <c r="E5111" s="54">
        <f>IF($B5111="","",Тех_Движение!$F$5108)</f>
        <v/>
      </c>
      <c r="F5111" s="54">
        <f>IF($B5111="","",SUMIFS($E$5:$E5110,$C$5:$C5110,$C5111))</f>
        <v/>
      </c>
      <c r="G5111" s="54">
        <f>IF($B5111="","",MAX(0,$E5111-MAX(0,SUMIFS(Тех_Движение!$G$2:$G$5111,Тех_Движение!$D$2:$D$5111,$C5111,Тех_Движение!$B$2:$B$5111,"&lt;="&amp;Настройки!$B$5-1)-$F5111)))</f>
        <v/>
      </c>
      <c r="H5111" s="54">
        <f>IF($B5111="","",IF(AND($D5111&gt;=Настройки!$B$5,$D5111&lt;=Настройки!$B$6),$E5111,0))</f>
        <v/>
      </c>
      <c r="I5111" s="54">
        <f>IF($B5111="","",$G5111+$H5111-$J5111)</f>
        <v/>
      </c>
      <c r="J5111" s="54">
        <f>IF($B5111="","",MAX(0,$E5111-MAX(0,SUMIFS(Тех_Движение!$G$2:$G$5111,Тех_Движение!$D$2:$D$5111,$C5111,Тех_Движение!$B$2:$B$5111,"&lt;="&amp;Настройки!$B$6)-$F5111)))</f>
        <v/>
      </c>
      <c r="K5111" s="54">
        <f>IF(OR($B5111="",K$3&lt;$D5111+Настройки!$B$7),0,MAX(0,$E5111-MAX(0,SUMIFS(Тех_Движение!$G$2:$G$5111,Тех_Движение!$D$2:$D$5111,$C5111,Тех_Движение!$B$2:$B$5111,"&lt;="&amp;K$3)-$F5111)))</f>
        <v/>
      </c>
      <c r="L5111" s="54">
        <f>IF(OR($B5111="",L$3&lt;$D5111+Настройки!$B$7),0,MAX(0,$E5111-MAX(0,SUMIFS(Тех_Движение!$G$2:$G$5111,Тех_Движение!$D$2:$D$5111,$C5111,Тех_Движение!$B$2:$B$5111,"&lt;="&amp;L$3)-$F5111)))</f>
        <v/>
      </c>
      <c r="M5111" s="54">
        <f>IF(OR($B5111="",M$3&lt;$D5111+Настройки!$B$7),0,MAX(0,$E5111-MAX(0,SUMIFS(Тех_Движение!$G$2:$G$5111,Тех_Движение!$D$2:$D$5111,$C5111,Тех_Движение!$B$2:$B$5111,"&lt;="&amp;M$3)-$F5111)))</f>
        <v/>
      </c>
      <c r="N5111" s="54">
        <f>IF(OR($B5111="",N$3&lt;$D5111+Настройки!$B$7),0,MAX(0,$E5111-MAX(0,SUMIFS(Тех_Движение!$G$2:$G$5111,Тех_Движение!$D$2:$D$5111,$C5111,Тех_Движение!$B$2:$B$5111,"&lt;="&amp;N$3)-$F5111)))</f>
        <v/>
      </c>
      <c r="O5111" s="54">
        <f>IF(OR($B5111="",O$3&lt;$D5111+Настройки!$B$7),0,MAX(0,$E5111-MAX(0,SUMIFS(Тех_Движение!$G$2:$G$5111,Тех_Движение!$D$2:$D$5111,$C5111,Тех_Движение!$B$2:$B$5111,"&lt;="&amp;O$3)-$F5111)))</f>
        <v/>
      </c>
      <c r="P5111" s="54">
        <f>IF(OR($B5111="",P$3&lt;$D5111+Настройки!$B$7),0,MAX(0,$E5111-MAX(0,SUMIFS(Тех_Движение!$G$2:$G$5111,Тех_Движение!$D$2:$D$5111,$C5111,Тех_Движение!$B$2:$B$5111,"&lt;="&amp;P$3)-$F5111)))</f>
        <v/>
      </c>
      <c r="Q5111" s="54">
        <f>IF(OR($B5111="",Q$3&lt;$D5111+Настройки!$B$7),0,MAX(0,$E5111-MAX(0,SUMIFS(Тех_Движение!$G$2:$G$5111,Тех_Движение!$D$2:$D$5111,$C5111,Тех_Движение!$B$2:$B$5111,"&lt;="&amp;Q$3)-$F5111)))</f>
        <v/>
      </c>
      <c r="R5111" s="54">
        <f>IF($B5111="","",SUM($K5111:$Q5111))</f>
        <v/>
      </c>
      <c r="S5111" s="56">
        <f>IF($B5111="","",VLOOKUP($C5111,Настройки!$A$11:$L$17,9,FALSE))</f>
        <v/>
      </c>
      <c r="T5111" s="56">
        <f>IF($B5111="","",$R5111*$S5111)</f>
        <v/>
      </c>
    </row>
    <row r="5112">
      <c r="A5112" s="20">
        <f>Тех_Движение!$A$5109</f>
        <v/>
      </c>
      <c r="B5112" s="20">
        <f>IF(Тех_Движение!$F$5109&gt;0,Тех_Движение!$I$5109,"")</f>
        <v/>
      </c>
      <c r="C5112" s="20">
        <f>IF($B5112="","",Тех_Движение!$D$5109)</f>
        <v/>
      </c>
      <c r="D5112" s="42">
        <f>IF($B5112="","",Тех_Движение!$B$5109)</f>
        <v/>
      </c>
      <c r="E5112" s="54">
        <f>IF($B5112="","",Тех_Движение!$F$5109)</f>
        <v/>
      </c>
      <c r="F5112" s="54">
        <f>IF($B5112="","",SUMIFS($E$5:$E5111,$C$5:$C5111,$C5112))</f>
        <v/>
      </c>
      <c r="G5112" s="54">
        <f>IF($B5112="","",MAX(0,$E5112-MAX(0,SUMIFS(Тех_Движение!$G$2:$G$5111,Тех_Движение!$D$2:$D$5111,$C5112,Тех_Движение!$B$2:$B$5111,"&lt;="&amp;Настройки!$B$5-1)-$F5112)))</f>
        <v/>
      </c>
      <c r="H5112" s="54">
        <f>IF($B5112="","",IF(AND($D5112&gt;=Настройки!$B$5,$D5112&lt;=Настройки!$B$6),$E5112,0))</f>
        <v/>
      </c>
      <c r="I5112" s="54">
        <f>IF($B5112="","",$G5112+$H5112-$J5112)</f>
        <v/>
      </c>
      <c r="J5112" s="54">
        <f>IF($B5112="","",MAX(0,$E5112-MAX(0,SUMIFS(Тех_Движение!$G$2:$G$5111,Тех_Движение!$D$2:$D$5111,$C5112,Тех_Движение!$B$2:$B$5111,"&lt;="&amp;Настройки!$B$6)-$F5112)))</f>
        <v/>
      </c>
      <c r="K5112" s="54">
        <f>IF(OR($B5112="",K$3&lt;$D5112+Настройки!$B$7),0,MAX(0,$E5112-MAX(0,SUMIFS(Тех_Движение!$G$2:$G$5111,Тех_Движение!$D$2:$D$5111,$C5112,Тех_Движение!$B$2:$B$5111,"&lt;="&amp;K$3)-$F5112)))</f>
        <v/>
      </c>
      <c r="L5112" s="54">
        <f>IF(OR($B5112="",L$3&lt;$D5112+Настройки!$B$7),0,MAX(0,$E5112-MAX(0,SUMIFS(Тех_Движение!$G$2:$G$5111,Тех_Движение!$D$2:$D$5111,$C5112,Тех_Движение!$B$2:$B$5111,"&lt;="&amp;L$3)-$F5112)))</f>
        <v/>
      </c>
      <c r="M5112" s="54">
        <f>IF(OR($B5112="",M$3&lt;$D5112+Настройки!$B$7),0,MAX(0,$E5112-MAX(0,SUMIFS(Тех_Движение!$G$2:$G$5111,Тех_Движение!$D$2:$D$5111,$C5112,Тех_Движение!$B$2:$B$5111,"&lt;="&amp;M$3)-$F5112)))</f>
        <v/>
      </c>
      <c r="N5112" s="54">
        <f>IF(OR($B5112="",N$3&lt;$D5112+Настройки!$B$7),0,MAX(0,$E5112-MAX(0,SUMIFS(Тех_Движение!$G$2:$G$5111,Тех_Движение!$D$2:$D$5111,$C5112,Тех_Движение!$B$2:$B$5111,"&lt;="&amp;N$3)-$F5112)))</f>
        <v/>
      </c>
      <c r="O5112" s="54">
        <f>IF(OR($B5112="",O$3&lt;$D5112+Настройки!$B$7),0,MAX(0,$E5112-MAX(0,SUMIFS(Тех_Движение!$G$2:$G$5111,Тех_Движение!$D$2:$D$5111,$C5112,Тех_Движение!$B$2:$B$5111,"&lt;="&amp;O$3)-$F5112)))</f>
        <v/>
      </c>
      <c r="P5112" s="54">
        <f>IF(OR($B5112="",P$3&lt;$D5112+Настройки!$B$7),0,MAX(0,$E5112-MAX(0,SUMIFS(Тех_Движение!$G$2:$G$5111,Тех_Движение!$D$2:$D$5111,$C5112,Тех_Движение!$B$2:$B$5111,"&lt;="&amp;P$3)-$F5112)))</f>
        <v/>
      </c>
      <c r="Q5112" s="54">
        <f>IF(OR($B5112="",Q$3&lt;$D5112+Настройки!$B$7),0,MAX(0,$E5112-MAX(0,SUMIFS(Тех_Движение!$G$2:$G$5111,Тех_Движение!$D$2:$D$5111,$C5112,Тех_Движение!$B$2:$B$5111,"&lt;="&amp;Q$3)-$F5112)))</f>
        <v/>
      </c>
      <c r="R5112" s="54">
        <f>IF($B5112="","",SUM($K5112:$Q5112))</f>
        <v/>
      </c>
      <c r="S5112" s="56">
        <f>IF($B5112="","",VLOOKUP($C5112,Настройки!$A$11:$L$17,9,FALSE))</f>
        <v/>
      </c>
      <c r="T5112" s="56">
        <f>IF($B5112="","",$R5112*$S5112)</f>
        <v/>
      </c>
    </row>
    <row r="5113">
      <c r="A5113" s="20">
        <f>Тех_Движение!$A$5110</f>
        <v/>
      </c>
      <c r="B5113" s="20">
        <f>IF(Тех_Движение!$F$5110&gt;0,Тех_Движение!$I$5110,"")</f>
        <v/>
      </c>
      <c r="C5113" s="20">
        <f>IF($B5113="","",Тех_Движение!$D$5110)</f>
        <v/>
      </c>
      <c r="D5113" s="42">
        <f>IF($B5113="","",Тех_Движение!$B$5110)</f>
        <v/>
      </c>
      <c r="E5113" s="54">
        <f>IF($B5113="","",Тех_Движение!$F$5110)</f>
        <v/>
      </c>
      <c r="F5113" s="54">
        <f>IF($B5113="","",SUMIFS($E$5:$E5112,$C$5:$C5112,$C5113))</f>
        <v/>
      </c>
      <c r="G5113" s="54">
        <f>IF($B5113="","",MAX(0,$E5113-MAX(0,SUMIFS(Тех_Движение!$G$2:$G$5111,Тех_Движение!$D$2:$D$5111,$C5113,Тех_Движение!$B$2:$B$5111,"&lt;="&amp;Настройки!$B$5-1)-$F5113)))</f>
        <v/>
      </c>
      <c r="H5113" s="54">
        <f>IF($B5113="","",IF(AND($D5113&gt;=Настройки!$B$5,$D5113&lt;=Настройки!$B$6),$E5113,0))</f>
        <v/>
      </c>
      <c r="I5113" s="54">
        <f>IF($B5113="","",$G5113+$H5113-$J5113)</f>
        <v/>
      </c>
      <c r="J5113" s="54">
        <f>IF($B5113="","",MAX(0,$E5113-MAX(0,SUMIFS(Тех_Движение!$G$2:$G$5111,Тех_Движение!$D$2:$D$5111,$C5113,Тех_Движение!$B$2:$B$5111,"&lt;="&amp;Настройки!$B$6)-$F5113)))</f>
        <v/>
      </c>
      <c r="K5113" s="54">
        <f>IF(OR($B5113="",K$3&lt;$D5113+Настройки!$B$7),0,MAX(0,$E5113-MAX(0,SUMIFS(Тех_Движение!$G$2:$G$5111,Тех_Движение!$D$2:$D$5111,$C5113,Тех_Движение!$B$2:$B$5111,"&lt;="&amp;K$3)-$F5113)))</f>
        <v/>
      </c>
      <c r="L5113" s="54">
        <f>IF(OR($B5113="",L$3&lt;$D5113+Настройки!$B$7),0,MAX(0,$E5113-MAX(0,SUMIFS(Тех_Движение!$G$2:$G$5111,Тех_Движение!$D$2:$D$5111,$C5113,Тех_Движение!$B$2:$B$5111,"&lt;="&amp;L$3)-$F5113)))</f>
        <v/>
      </c>
      <c r="M5113" s="54">
        <f>IF(OR($B5113="",M$3&lt;$D5113+Настройки!$B$7),0,MAX(0,$E5113-MAX(0,SUMIFS(Тех_Движение!$G$2:$G$5111,Тех_Движение!$D$2:$D$5111,$C5113,Тех_Движение!$B$2:$B$5111,"&lt;="&amp;M$3)-$F5113)))</f>
        <v/>
      </c>
      <c r="N5113" s="54">
        <f>IF(OR($B5113="",N$3&lt;$D5113+Настройки!$B$7),0,MAX(0,$E5113-MAX(0,SUMIFS(Тех_Движение!$G$2:$G$5111,Тех_Движение!$D$2:$D$5111,$C5113,Тех_Движение!$B$2:$B$5111,"&lt;="&amp;N$3)-$F5113)))</f>
        <v/>
      </c>
      <c r="O5113" s="54">
        <f>IF(OR($B5113="",O$3&lt;$D5113+Настройки!$B$7),0,MAX(0,$E5113-MAX(0,SUMIFS(Тех_Движение!$G$2:$G$5111,Тех_Движение!$D$2:$D$5111,$C5113,Тех_Движение!$B$2:$B$5111,"&lt;="&amp;O$3)-$F5113)))</f>
        <v/>
      </c>
      <c r="P5113" s="54">
        <f>IF(OR($B5113="",P$3&lt;$D5113+Настройки!$B$7),0,MAX(0,$E5113-MAX(0,SUMIFS(Тех_Движение!$G$2:$G$5111,Тех_Движение!$D$2:$D$5111,$C5113,Тех_Движение!$B$2:$B$5111,"&lt;="&amp;P$3)-$F5113)))</f>
        <v/>
      </c>
      <c r="Q5113" s="54">
        <f>IF(OR($B5113="",Q$3&lt;$D5113+Настройки!$B$7),0,MAX(0,$E5113-MAX(0,SUMIFS(Тех_Движение!$G$2:$G$5111,Тех_Движение!$D$2:$D$5111,$C5113,Тех_Движение!$B$2:$B$5111,"&lt;="&amp;Q$3)-$F5113)))</f>
        <v/>
      </c>
      <c r="R5113" s="54">
        <f>IF($B5113="","",SUM($K5113:$Q5113))</f>
        <v/>
      </c>
      <c r="S5113" s="56">
        <f>IF($B5113="","",VLOOKUP($C5113,Настройки!$A$11:$L$17,9,FALSE))</f>
        <v/>
      </c>
      <c r="T5113" s="56">
        <f>IF($B5113="","",$R5113*$S5113)</f>
        <v/>
      </c>
    </row>
    <row r="5114">
      <c r="A5114" s="20">
        <f>Тех_Движение!$A$5111</f>
        <v/>
      </c>
      <c r="B5114" s="20">
        <f>IF(Тех_Движение!$F$5111&gt;0,Тех_Движение!$I$5111,"")</f>
        <v/>
      </c>
      <c r="C5114" s="20">
        <f>IF($B5114="","",Тех_Движение!$D$5111)</f>
        <v/>
      </c>
      <c r="D5114" s="42">
        <f>IF($B5114="","",Тех_Движение!$B$5111)</f>
        <v/>
      </c>
      <c r="E5114" s="54">
        <f>IF($B5114="","",Тех_Движение!$F$5111)</f>
        <v/>
      </c>
      <c r="F5114" s="54">
        <f>IF($B5114="","",SUMIFS($E$5:$E5113,$C$5:$C5113,$C5114))</f>
        <v/>
      </c>
      <c r="G5114" s="54">
        <f>IF($B5114="","",MAX(0,$E5114-MAX(0,SUMIFS(Тех_Движение!$G$2:$G$5111,Тех_Движение!$D$2:$D$5111,$C5114,Тех_Движение!$B$2:$B$5111,"&lt;="&amp;Настройки!$B$5-1)-$F5114)))</f>
        <v/>
      </c>
      <c r="H5114" s="54">
        <f>IF($B5114="","",IF(AND($D5114&gt;=Настройки!$B$5,$D5114&lt;=Настройки!$B$6),$E5114,0))</f>
        <v/>
      </c>
      <c r="I5114" s="54">
        <f>IF($B5114="","",$G5114+$H5114-$J5114)</f>
        <v/>
      </c>
      <c r="J5114" s="54">
        <f>IF($B5114="","",MAX(0,$E5114-MAX(0,SUMIFS(Тех_Движение!$G$2:$G$5111,Тех_Движение!$D$2:$D$5111,$C5114,Тех_Движение!$B$2:$B$5111,"&lt;="&amp;Настройки!$B$6)-$F5114)))</f>
        <v/>
      </c>
      <c r="K5114" s="54">
        <f>IF(OR($B5114="",K$3&lt;$D5114+Настройки!$B$7),0,MAX(0,$E5114-MAX(0,SUMIFS(Тех_Движение!$G$2:$G$5111,Тех_Движение!$D$2:$D$5111,$C5114,Тех_Движение!$B$2:$B$5111,"&lt;="&amp;K$3)-$F5114)))</f>
        <v/>
      </c>
      <c r="L5114" s="54">
        <f>IF(OR($B5114="",L$3&lt;$D5114+Настройки!$B$7),0,MAX(0,$E5114-MAX(0,SUMIFS(Тех_Движение!$G$2:$G$5111,Тех_Движение!$D$2:$D$5111,$C5114,Тех_Движение!$B$2:$B$5111,"&lt;="&amp;L$3)-$F5114)))</f>
        <v/>
      </c>
      <c r="M5114" s="54">
        <f>IF(OR($B5114="",M$3&lt;$D5114+Настройки!$B$7),0,MAX(0,$E5114-MAX(0,SUMIFS(Тех_Движение!$G$2:$G$5111,Тех_Движение!$D$2:$D$5111,$C5114,Тех_Движение!$B$2:$B$5111,"&lt;="&amp;M$3)-$F5114)))</f>
        <v/>
      </c>
      <c r="N5114" s="54">
        <f>IF(OR($B5114="",N$3&lt;$D5114+Настройки!$B$7),0,MAX(0,$E5114-MAX(0,SUMIFS(Тех_Движение!$G$2:$G$5111,Тех_Движение!$D$2:$D$5111,$C5114,Тех_Движение!$B$2:$B$5111,"&lt;="&amp;N$3)-$F5114)))</f>
        <v/>
      </c>
      <c r="O5114" s="54">
        <f>IF(OR($B5114="",O$3&lt;$D5114+Настройки!$B$7),0,MAX(0,$E5114-MAX(0,SUMIFS(Тех_Движение!$G$2:$G$5111,Тех_Движение!$D$2:$D$5111,$C5114,Тех_Движение!$B$2:$B$5111,"&lt;="&amp;O$3)-$F5114)))</f>
        <v/>
      </c>
      <c r="P5114" s="54">
        <f>IF(OR($B5114="",P$3&lt;$D5114+Настройки!$B$7),0,MAX(0,$E5114-MAX(0,SUMIFS(Тех_Движение!$G$2:$G$5111,Тех_Движение!$D$2:$D$5111,$C5114,Тех_Движение!$B$2:$B$5111,"&lt;="&amp;P$3)-$F5114)))</f>
        <v/>
      </c>
      <c r="Q5114" s="54">
        <f>IF(OR($B5114="",Q$3&lt;$D5114+Настройки!$B$7),0,MAX(0,$E5114-MAX(0,SUMIFS(Тех_Движение!$G$2:$G$5111,Тех_Движение!$D$2:$D$5111,$C5114,Тех_Движение!$B$2:$B$5111,"&lt;="&amp;Q$3)-$F5114)))</f>
        <v/>
      </c>
      <c r="R5114" s="54">
        <f>IF($B5114="","",SUM($K5114:$Q5114))</f>
        <v/>
      </c>
      <c r="S5114" s="56">
        <f>IF($B5114="","",VLOOKUP($C5114,Настройки!$A$11:$L$17,9,FALSE))</f>
        <v/>
      </c>
      <c r="T5114" s="56">
        <f>IF($B5114="","",$R5114*$S5114)</f>
        <v/>
      </c>
    </row>
    <row r="5115">
      <c r="A5115" s="18" t="inlineStr">
        <is>
          <t>ИТОГО</t>
        </is>
      </c>
      <c r="B5115" s="18" t="n"/>
      <c r="C5115" s="18" t="n"/>
      <c r="D5115" s="18" t="n"/>
      <c r="E5115" s="18">
        <f>SUM(E5:E5114)</f>
        <v/>
      </c>
      <c r="F5115" s="18" t="n"/>
      <c r="G5115" s="18">
        <f>SUM(G5:G5114)</f>
        <v/>
      </c>
      <c r="H5115" s="18">
        <f>SUM(H5:H5114)</f>
        <v/>
      </c>
      <c r="I5115" s="18">
        <f>SUM(I5:I5114)</f>
        <v/>
      </c>
      <c r="J5115" s="18">
        <f>SUM(J5:J5114)</f>
        <v/>
      </c>
      <c r="K5115" s="18" t="n"/>
      <c r="L5115" s="18" t="n"/>
      <c r="M5115" s="18" t="n"/>
      <c r="N5115" s="18" t="n"/>
      <c r="O5115" s="18" t="n"/>
      <c r="P5115" s="18" t="n"/>
      <c r="Q5115" s="18" t="n"/>
      <c r="R5115" s="18">
        <f>SUM(R5:R5114)</f>
        <v/>
      </c>
      <c r="S5115" s="48" t="n"/>
      <c r="T5115" s="48">
        <f>SUM(T5:T5114)</f>
        <v/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style="31" min="1" max="1"/>
    <col width="12" customWidth="1" style="31" min="2" max="2"/>
    <col width="14" customWidth="1" style="31" min="3" max="3"/>
    <col width="14" customWidth="1" style="31" min="4" max="4"/>
    <col width="20" customWidth="1" style="31" min="5" max="5"/>
    <col width="18" customWidth="1" style="31" min="6" max="6"/>
    <col width="16" customWidth="1" style="31" min="7" max="7"/>
    <col width="16" customWidth="1" style="31" min="8" max="8"/>
    <col width="18" customWidth="1" style="31" min="9" max="9"/>
    <col width="15" customWidth="1" style="31" min="10" max="10"/>
    <col width="15" customWidth="1" style="31" min="11" max="11"/>
    <col width="15" customWidth="1" style="31" min="12" max="12"/>
    <col width="15" customWidth="1" style="31" min="13" max="13"/>
    <col width="15" customWidth="1" style="31" min="14" max="14"/>
    <col width="15" customWidth="1" style="31" min="15" max="15"/>
    <col width="15" customWidth="1" style="31" min="16" max="16"/>
    <col width="14" customWidth="1" style="31" min="17" max="17"/>
    <col width="12" customWidth="1" style="31" min="18" max="18"/>
    <col width="14" customWidth="1" style="31" min="19" max="19"/>
  </cols>
  <sheetData>
    <row r="1">
      <c r="A1" s="57" t="inlineStr">
        <is>
          <t>Хранение по капсулам</t>
        </is>
      </c>
    </row>
    <row r="2">
      <c r="A2" s="58" t="inlineStr">
        <is>
          <t>Расшифровка суммы хранения за выбранный период. Источник движения — лист «Движение». FIFO рассчитан по капсулам; технический расчет скрыт на листе «Тех_Хранение».</t>
        </is>
      </c>
    </row>
    <row r="3"/>
    <row r="4">
      <c r="A4" s="59" t="inlineStr">
        <is>
          <t>Период</t>
        </is>
      </c>
      <c r="B4" s="60" t="n">
        <v>46279</v>
      </c>
      <c r="C4" s="60" t="n">
        <v>46285</v>
      </c>
    </row>
    <row r="5"/>
    <row r="6">
      <c r="A6" s="61" t="inlineStr">
        <is>
          <t>Итог хранения по товарам</t>
        </is>
      </c>
    </row>
    <row r="7" ht="42" customHeight="1" s="31">
      <c r="A7" s="62" t="inlineStr">
        <is>
          <t>Товар</t>
        </is>
      </c>
      <c r="B7" s="62" t="inlineStr">
        <is>
          <t>Остаток на начало</t>
        </is>
      </c>
      <c r="C7" s="62" t="inlineStr">
        <is>
          <t>Приход в периоде</t>
        </is>
      </c>
      <c r="D7" s="62" t="inlineStr">
        <is>
          <t>Списано FIFO</t>
        </is>
      </c>
      <c r="E7" s="62" t="inlineStr">
        <is>
          <t>Остаток на конец</t>
        </is>
      </c>
      <c r="F7" s="62" t="inlineStr">
        <is>
          <t>Платные шт-дни</t>
        </is>
      </c>
      <c r="G7" s="62" t="inlineStr">
        <is>
          <t>Сумма хранения</t>
        </is>
      </c>
    </row>
    <row r="8">
      <c r="A8" s="63" t="inlineStr">
        <is>
          <t>АК-10</t>
        </is>
      </c>
      <c r="B8" s="64" t="n">
        <v>7</v>
      </c>
      <c r="C8" s="64" t="n">
        <v>28</v>
      </c>
      <c r="D8" s="64" t="n">
        <v>8</v>
      </c>
      <c r="E8" s="64" t="n">
        <v>27</v>
      </c>
      <c r="F8" s="64" t="n">
        <v>21</v>
      </c>
      <c r="G8" s="65" t="n">
        <v>7.5</v>
      </c>
    </row>
    <row r="9">
      <c r="A9" s="63" t="inlineStr">
        <is>
          <t>АК-15</t>
        </is>
      </c>
      <c r="B9" s="64" t="n">
        <v>16</v>
      </c>
      <c r="C9" s="64" t="n">
        <v>18</v>
      </c>
      <c r="D9" s="64" t="n">
        <v>12</v>
      </c>
      <c r="E9" s="64" t="n">
        <v>22</v>
      </c>
      <c r="F9" s="64" t="n">
        <v>90</v>
      </c>
      <c r="G9" s="65" t="n">
        <v>32.14</v>
      </c>
    </row>
    <row r="10">
      <c r="A10" s="63" t="inlineStr">
        <is>
          <t>Г 1800</t>
        </is>
      </c>
      <c r="B10" s="64" t="n">
        <v>147</v>
      </c>
      <c r="C10" s="64" t="n">
        <v>0</v>
      </c>
      <c r="D10" s="64" t="n">
        <v>85</v>
      </c>
      <c r="E10" s="64" t="n">
        <v>62</v>
      </c>
      <c r="F10" s="64" t="n">
        <v>582</v>
      </c>
      <c r="G10" s="65" t="n">
        <v>2910</v>
      </c>
    </row>
    <row r="11">
      <c r="A11" s="63" t="inlineStr">
        <is>
          <t>Г 3500</t>
        </is>
      </c>
      <c r="B11" s="64" t="n">
        <v>2</v>
      </c>
      <c r="C11" s="64" t="n">
        <v>14</v>
      </c>
      <c r="D11" s="64" t="n">
        <v>3</v>
      </c>
      <c r="E11" s="64" t="n">
        <v>13</v>
      </c>
      <c r="F11" s="64" t="n">
        <v>29</v>
      </c>
      <c r="G11" s="65" t="n">
        <v>145</v>
      </c>
    </row>
    <row r="12">
      <c r="A12" s="63" t="inlineStr">
        <is>
          <t>Г 800</t>
        </is>
      </c>
      <c r="B12" s="64" t="n">
        <v>71</v>
      </c>
      <c r="C12" s="64" t="n">
        <v>0</v>
      </c>
      <c r="D12" s="64" t="n">
        <v>49</v>
      </c>
      <c r="E12" s="64" t="n">
        <v>22</v>
      </c>
      <c r="F12" s="64" t="n">
        <v>177</v>
      </c>
      <c r="G12" s="65" t="n">
        <v>885</v>
      </c>
    </row>
    <row r="13">
      <c r="A13" s="63" t="inlineStr">
        <is>
          <t>Ми-К</t>
        </is>
      </c>
      <c r="B13" s="64" t="n">
        <v>15</v>
      </c>
      <c r="C13" s="64" t="n">
        <v>20</v>
      </c>
      <c r="D13" s="64" t="n">
        <v>11</v>
      </c>
      <c r="E13" s="64" t="n">
        <v>24</v>
      </c>
      <c r="F13" s="64" t="n">
        <v>69</v>
      </c>
      <c r="G13" s="65" t="n">
        <v>94.09</v>
      </c>
    </row>
    <row r="14">
      <c r="A14" s="63" t="inlineStr">
        <is>
          <t>Ми-П</t>
        </is>
      </c>
      <c r="B14" s="64" t="n">
        <v>24</v>
      </c>
      <c r="C14" s="64" t="n">
        <v>0</v>
      </c>
      <c r="D14" s="64" t="n">
        <v>6</v>
      </c>
      <c r="E14" s="64" t="n">
        <v>18</v>
      </c>
      <c r="F14" s="64" t="n">
        <v>118</v>
      </c>
      <c r="G14" s="65" t="n">
        <v>19.24</v>
      </c>
    </row>
    <row r="15">
      <c r="A15" s="66" t="inlineStr">
        <is>
          <t>ИТОГО</t>
        </is>
      </c>
      <c r="B15" s="67" t="n">
        <v>282</v>
      </c>
      <c r="C15" s="67" t="n">
        <v>80</v>
      </c>
      <c r="D15" s="67" t="n">
        <v>174</v>
      </c>
      <c r="E15" s="67" t="n">
        <v>188</v>
      </c>
      <c r="F15" s="67" t="n">
        <v>1086</v>
      </c>
      <c r="G15" s="68" t="n">
        <v>4092.97</v>
      </c>
    </row>
    <row r="16"/>
    <row r="17"/>
    <row r="18">
      <c r="A18" s="61" t="inlineStr">
        <is>
          <t>Детализация капсул за период</t>
        </is>
      </c>
    </row>
    <row r="19" ht="42" customHeight="1" s="31">
      <c r="A19" s="62" t="inlineStr">
        <is>
          <t>Капсула</t>
        </is>
      </c>
      <c r="B19" s="62" t="inlineStr">
        <is>
          <t>Товар</t>
        </is>
      </c>
      <c r="C19" s="62" t="inlineStr">
        <is>
          <t>Дата прихода</t>
        </is>
      </c>
      <c r="D19" s="62" t="inlineStr">
        <is>
          <t>Кол-во капсулы</t>
        </is>
      </c>
      <c r="E19" s="62" t="inlineStr">
        <is>
          <t>Предыдущие капсулы FIFO</t>
        </is>
      </c>
      <c r="F19" s="62" t="inlineStr">
        <is>
          <t>Остаток на начало периода</t>
        </is>
      </c>
      <c r="G19" s="62" t="inlineStr">
        <is>
          <t>Приход в периоде</t>
        </is>
      </c>
      <c r="H19" s="62" t="inlineStr">
        <is>
          <t>Списано FIFO в периоде</t>
        </is>
      </c>
      <c r="I19" s="62" t="inlineStr">
        <is>
          <t>Остаток на конец периода</t>
        </is>
      </c>
      <c r="J19" s="62" t="inlineStr">
        <is>
          <t>Платный остаток 14.09</t>
        </is>
      </c>
      <c r="K19" s="62" t="inlineStr">
        <is>
          <t>Платный остаток 15.09</t>
        </is>
      </c>
      <c r="L19" s="62" t="inlineStr">
        <is>
          <t>Платный остаток 16.09</t>
        </is>
      </c>
      <c r="M19" s="62" t="inlineStr">
        <is>
          <t>Платный остаток 17.09</t>
        </is>
      </c>
      <c r="N19" s="62" t="inlineStr">
        <is>
          <t>Платный остаток 18.09</t>
        </is>
      </c>
      <c r="O19" s="62" t="inlineStr">
        <is>
          <t>Платный остаток 19.09</t>
        </is>
      </c>
      <c r="P19" s="62" t="inlineStr">
        <is>
          <t>Платный остаток 20.09</t>
        </is>
      </c>
      <c r="Q19" s="62" t="inlineStr">
        <is>
          <t>Платные шт-дни</t>
        </is>
      </c>
      <c r="R19" s="62" t="inlineStr">
        <is>
          <t>Тариф</t>
        </is>
      </c>
      <c r="S19" s="62" t="inlineStr">
        <is>
          <t>Сумма хранения</t>
        </is>
      </c>
    </row>
    <row r="20">
      <c r="A20" s="63" t="inlineStr">
        <is>
          <t>03.09_АК-10</t>
        </is>
      </c>
      <c r="B20" s="63" t="inlineStr">
        <is>
          <t>АК-10</t>
        </is>
      </c>
      <c r="C20" s="69" t="n">
        <v>46268</v>
      </c>
      <c r="D20" s="64" t="n">
        <v>10</v>
      </c>
      <c r="E20" s="64" t="n">
        <v>20</v>
      </c>
      <c r="F20" s="64" t="n">
        <v>7</v>
      </c>
      <c r="G20" s="64" t="n">
        <v>0</v>
      </c>
      <c r="H20" s="64" t="n">
        <v>7</v>
      </c>
      <c r="I20" s="64" t="n">
        <v>0</v>
      </c>
      <c r="J20" s="64" t="n">
        <v>5</v>
      </c>
      <c r="K20" s="64" t="n">
        <v>5</v>
      </c>
      <c r="L20" s="64" t="n">
        <v>4</v>
      </c>
      <c r="M20" s="64" t="n">
        <v>3</v>
      </c>
      <c r="N20" s="64" t="n">
        <v>2</v>
      </c>
      <c r="O20" s="64" t="n">
        <v>2</v>
      </c>
      <c r="P20" s="64" t="n">
        <v>0</v>
      </c>
      <c r="Q20" s="64" t="n">
        <v>21</v>
      </c>
      <c r="R20" s="65" t="n">
        <v>0.3571428571428572</v>
      </c>
      <c r="S20" s="65" t="n">
        <v>7.5</v>
      </c>
    </row>
    <row r="21">
      <c r="A21" s="63" t="inlineStr">
        <is>
          <t>20.09_АК-10</t>
        </is>
      </c>
      <c r="B21" s="63" t="inlineStr">
        <is>
          <t>АК-10</t>
        </is>
      </c>
      <c r="C21" s="69" t="n">
        <v>46285</v>
      </c>
      <c r="D21" s="64" t="n">
        <v>28</v>
      </c>
      <c r="E21" s="64" t="n">
        <v>30</v>
      </c>
      <c r="F21" s="64" t="n">
        <v>0</v>
      </c>
      <c r="G21" s="64" t="n">
        <v>28</v>
      </c>
      <c r="H21" s="64" t="n">
        <v>1</v>
      </c>
      <c r="I21" s="64" t="n">
        <v>27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5" t="n">
        <v>0.3571428571428572</v>
      </c>
      <c r="S21" s="65" t="n">
        <v>0</v>
      </c>
    </row>
    <row r="22">
      <c r="A22" s="63" t="inlineStr">
        <is>
          <t>30.08_АК-15</t>
        </is>
      </c>
      <c r="B22" s="63" t="inlineStr">
        <is>
          <t>АК-15</t>
        </is>
      </c>
      <c r="C22" s="69" t="n">
        <v>46264</v>
      </c>
      <c r="D22" s="64" t="n">
        <v>28</v>
      </c>
      <c r="E22" s="64" t="n">
        <v>29</v>
      </c>
      <c r="F22" s="64" t="n">
        <v>14</v>
      </c>
      <c r="G22" s="64" t="n">
        <v>0</v>
      </c>
      <c r="H22" s="64" t="n">
        <v>12</v>
      </c>
      <c r="I22" s="64" t="n">
        <v>2</v>
      </c>
      <c r="J22" s="64" t="n">
        <v>12</v>
      </c>
      <c r="K22" s="64" t="n">
        <v>11</v>
      </c>
      <c r="L22" s="64" t="n">
        <v>8</v>
      </c>
      <c r="M22" s="64" t="n">
        <v>5</v>
      </c>
      <c r="N22" s="64" t="n">
        <v>4</v>
      </c>
      <c r="O22" s="64" t="n">
        <v>4</v>
      </c>
      <c r="P22" s="64" t="n">
        <v>2</v>
      </c>
      <c r="Q22" s="64" t="n">
        <v>46</v>
      </c>
      <c r="R22" s="65" t="n">
        <v>0.3571428571428572</v>
      </c>
      <c r="S22" s="65" t="n">
        <v>16.43</v>
      </c>
    </row>
    <row r="23">
      <c r="A23" s="63" t="inlineStr">
        <is>
          <t>05.09_АК-15</t>
        </is>
      </c>
      <c r="B23" s="63" t="inlineStr">
        <is>
          <t>АК-15</t>
        </is>
      </c>
      <c r="C23" s="69" t="n">
        <v>46270</v>
      </c>
      <c r="D23" s="64" t="n">
        <v>2</v>
      </c>
      <c r="E23" s="64" t="n">
        <v>57</v>
      </c>
      <c r="F23" s="64" t="n">
        <v>2</v>
      </c>
      <c r="G23" s="64" t="n">
        <v>0</v>
      </c>
      <c r="H23" s="64" t="n">
        <v>0</v>
      </c>
      <c r="I23" s="64" t="n">
        <v>2</v>
      </c>
      <c r="J23" s="64" t="n">
        <v>2</v>
      </c>
      <c r="K23" s="64" t="n">
        <v>2</v>
      </c>
      <c r="L23" s="64" t="n">
        <v>2</v>
      </c>
      <c r="M23" s="64" t="n">
        <v>2</v>
      </c>
      <c r="N23" s="64" t="n">
        <v>2</v>
      </c>
      <c r="O23" s="64" t="n">
        <v>2</v>
      </c>
      <c r="P23" s="64" t="n">
        <v>2</v>
      </c>
      <c r="Q23" s="64" t="n">
        <v>14</v>
      </c>
      <c r="R23" s="65" t="n">
        <v>0.3571428571428572</v>
      </c>
      <c r="S23" s="65" t="n">
        <v>5</v>
      </c>
    </row>
    <row r="24">
      <c r="A24" s="63" t="inlineStr">
        <is>
          <t>14.09_АК-15</t>
        </is>
      </c>
      <c r="B24" s="63" t="inlineStr">
        <is>
          <t>АК-15</t>
        </is>
      </c>
      <c r="C24" s="69" t="n">
        <v>46279</v>
      </c>
      <c r="D24" s="64" t="n">
        <v>15</v>
      </c>
      <c r="E24" s="64" t="n">
        <v>59</v>
      </c>
      <c r="F24" s="64" t="n">
        <v>0</v>
      </c>
      <c r="G24" s="64" t="n">
        <v>15</v>
      </c>
      <c r="H24" s="64" t="n">
        <v>0</v>
      </c>
      <c r="I24" s="64" t="n">
        <v>15</v>
      </c>
      <c r="J24" s="64" t="n">
        <v>0</v>
      </c>
      <c r="K24" s="64" t="n">
        <v>0</v>
      </c>
      <c r="L24" s="64" t="n">
        <v>0</v>
      </c>
      <c r="M24" s="64" t="n">
        <v>0</v>
      </c>
      <c r="N24" s="64" t="n">
        <v>0</v>
      </c>
      <c r="O24" s="64" t="n">
        <v>15</v>
      </c>
      <c r="P24" s="64" t="n">
        <v>15</v>
      </c>
      <c r="Q24" s="64" t="n">
        <v>30</v>
      </c>
      <c r="R24" s="65" t="n">
        <v>0.3571428571428572</v>
      </c>
      <c r="S24" s="65" t="n">
        <v>10.71</v>
      </c>
    </row>
    <row r="25">
      <c r="A25" s="63" t="inlineStr">
        <is>
          <t>17.09_АК-15</t>
        </is>
      </c>
      <c r="B25" s="63" t="inlineStr">
        <is>
          <t>АК-15</t>
        </is>
      </c>
      <c r="C25" s="69" t="n">
        <v>46282</v>
      </c>
      <c r="D25" s="64" t="n">
        <v>3</v>
      </c>
      <c r="E25" s="64" t="n">
        <v>74</v>
      </c>
      <c r="F25" s="64" t="n">
        <v>0</v>
      </c>
      <c r="G25" s="64" t="n">
        <v>3</v>
      </c>
      <c r="H25" s="64" t="n">
        <v>0</v>
      </c>
      <c r="I25" s="64" t="n">
        <v>3</v>
      </c>
      <c r="J25" s="64" t="n">
        <v>0</v>
      </c>
      <c r="K25" s="64" t="n">
        <v>0</v>
      </c>
      <c r="L25" s="64" t="n">
        <v>0</v>
      </c>
      <c r="M25" s="64" t="n">
        <v>0</v>
      </c>
      <c r="N25" s="64" t="n">
        <v>0</v>
      </c>
      <c r="O25" s="64" t="n">
        <v>0</v>
      </c>
      <c r="P25" s="64" t="n">
        <v>0</v>
      </c>
      <c r="Q25" s="64" t="n">
        <v>0</v>
      </c>
      <c r="R25" s="65" t="n">
        <v>0.3571428571428572</v>
      </c>
      <c r="S25" s="65" t="n">
        <v>0</v>
      </c>
    </row>
    <row r="26">
      <c r="A26" s="63" t="inlineStr">
        <is>
          <t>05.09_Г 1800</t>
        </is>
      </c>
      <c r="B26" s="63" t="inlineStr">
        <is>
          <t>Г 1800</t>
        </is>
      </c>
      <c r="C26" s="69" t="n">
        <v>46270</v>
      </c>
      <c r="D26" s="64" t="n">
        <v>60</v>
      </c>
      <c r="E26" s="64" t="n">
        <v>210</v>
      </c>
      <c r="F26" s="64" t="n">
        <v>15</v>
      </c>
      <c r="G26" s="64" t="n">
        <v>0</v>
      </c>
      <c r="H26" s="64" t="n">
        <v>15</v>
      </c>
      <c r="I26" s="64" t="n">
        <v>0</v>
      </c>
      <c r="J26" s="64" t="n">
        <v>7</v>
      </c>
      <c r="K26" s="64" t="n">
        <v>0</v>
      </c>
      <c r="L26" s="64" t="n">
        <v>0</v>
      </c>
      <c r="M26" s="64" t="n">
        <v>0</v>
      </c>
      <c r="N26" s="64" t="n">
        <v>0</v>
      </c>
      <c r="O26" s="64" t="n">
        <v>0</v>
      </c>
      <c r="P26" s="64" t="n">
        <v>0</v>
      </c>
      <c r="Q26" s="64" t="n">
        <v>7</v>
      </c>
      <c r="R26" s="65" t="n">
        <v>5</v>
      </c>
      <c r="S26" s="65" t="n">
        <v>35</v>
      </c>
    </row>
    <row r="27">
      <c r="A27" s="63" t="inlineStr">
        <is>
          <t>07.09_Г 1800</t>
        </is>
      </c>
      <c r="B27" s="63" t="inlineStr">
        <is>
          <t>Г 1800</t>
        </is>
      </c>
      <c r="C27" s="69" t="n">
        <v>46272</v>
      </c>
      <c r="D27" s="64" t="n">
        <v>3</v>
      </c>
      <c r="E27" s="64" t="n">
        <v>270</v>
      </c>
      <c r="F27" s="64" t="n">
        <v>3</v>
      </c>
      <c r="G27" s="64" t="n">
        <v>0</v>
      </c>
      <c r="H27" s="64" t="n">
        <v>3</v>
      </c>
      <c r="I27" s="64" t="n">
        <v>0</v>
      </c>
      <c r="J27" s="64" t="n">
        <v>3</v>
      </c>
      <c r="K27" s="64" t="n">
        <v>0</v>
      </c>
      <c r="L27" s="64" t="n">
        <v>0</v>
      </c>
      <c r="M27" s="64" t="n">
        <v>0</v>
      </c>
      <c r="N27" s="64" t="n">
        <v>0</v>
      </c>
      <c r="O27" s="64" t="n">
        <v>0</v>
      </c>
      <c r="P27" s="64" t="n">
        <v>0</v>
      </c>
      <c r="Q27" s="64" t="n">
        <v>3</v>
      </c>
      <c r="R27" s="65" t="n">
        <v>5</v>
      </c>
      <c r="S27" s="65" t="n">
        <v>15</v>
      </c>
    </row>
    <row r="28">
      <c r="A28" s="63" t="inlineStr">
        <is>
          <t>10.09_Г 1800</t>
        </is>
      </c>
      <c r="B28" s="63" t="inlineStr">
        <is>
          <t>Г 1800</t>
        </is>
      </c>
      <c r="C28" s="69" t="n">
        <v>46275</v>
      </c>
      <c r="D28" s="64" t="n">
        <v>129</v>
      </c>
      <c r="E28" s="64" t="n">
        <v>273</v>
      </c>
      <c r="F28" s="64" t="n">
        <v>129</v>
      </c>
      <c r="G28" s="64" t="n">
        <v>0</v>
      </c>
      <c r="H28" s="64" t="n">
        <v>67</v>
      </c>
      <c r="I28" s="64" t="n">
        <v>62</v>
      </c>
      <c r="J28" s="64" t="n">
        <v>0</v>
      </c>
      <c r="K28" s="64" t="n">
        <v>128</v>
      </c>
      <c r="L28" s="64" t="n">
        <v>115</v>
      </c>
      <c r="M28" s="64" t="n">
        <v>102</v>
      </c>
      <c r="N28" s="64" t="n">
        <v>90</v>
      </c>
      <c r="O28" s="64" t="n">
        <v>75</v>
      </c>
      <c r="P28" s="64" t="n">
        <v>62</v>
      </c>
      <c r="Q28" s="64" t="n">
        <v>572</v>
      </c>
      <c r="R28" s="65" t="n">
        <v>5</v>
      </c>
      <c r="S28" s="65" t="n">
        <v>2860</v>
      </c>
    </row>
    <row r="29">
      <c r="A29" s="63" t="inlineStr">
        <is>
          <t>13.09_Г 3500</t>
        </is>
      </c>
      <c r="B29" s="63" t="inlineStr">
        <is>
          <t>Г 3500</t>
        </is>
      </c>
      <c r="C29" s="69" t="n">
        <v>46278</v>
      </c>
      <c r="D29" s="64" t="n">
        <v>2</v>
      </c>
      <c r="E29" s="64" t="n">
        <v>33</v>
      </c>
      <c r="F29" s="64" t="n">
        <v>2</v>
      </c>
      <c r="G29" s="64" t="n">
        <v>0</v>
      </c>
      <c r="H29" s="64" t="n">
        <v>2</v>
      </c>
      <c r="I29" s="64" t="n">
        <v>0</v>
      </c>
      <c r="J29" s="64" t="n">
        <v>0</v>
      </c>
      <c r="K29" s="64" t="n">
        <v>0</v>
      </c>
      <c r="L29" s="64" t="n">
        <v>0</v>
      </c>
      <c r="M29" s="64" t="n">
        <v>0</v>
      </c>
      <c r="N29" s="64" t="n">
        <v>1</v>
      </c>
      <c r="O29" s="64" t="n">
        <v>1</v>
      </c>
      <c r="P29" s="64" t="n">
        <v>0</v>
      </c>
      <c r="Q29" s="64" t="n">
        <v>2</v>
      </c>
      <c r="R29" s="65" t="n">
        <v>5</v>
      </c>
      <c r="S29" s="65" t="n">
        <v>10</v>
      </c>
    </row>
    <row r="30">
      <c r="A30" s="63" t="inlineStr">
        <is>
          <t>14.09_Г 3500</t>
        </is>
      </c>
      <c r="B30" s="63" t="inlineStr">
        <is>
          <t>Г 3500</t>
        </is>
      </c>
      <c r="C30" s="69" t="n">
        <v>46279</v>
      </c>
      <c r="D30" s="64" t="n">
        <v>14</v>
      </c>
      <c r="E30" s="64" t="n">
        <v>35</v>
      </c>
      <c r="F30" s="64" t="n">
        <v>0</v>
      </c>
      <c r="G30" s="64" t="n">
        <v>14</v>
      </c>
      <c r="H30" s="64" t="n">
        <v>1</v>
      </c>
      <c r="I30" s="64" t="n">
        <v>13</v>
      </c>
      <c r="J30" s="64" t="n">
        <v>0</v>
      </c>
      <c r="K30" s="64" t="n">
        <v>0</v>
      </c>
      <c r="L30" s="64" t="n">
        <v>0</v>
      </c>
      <c r="M30" s="64" t="n">
        <v>0</v>
      </c>
      <c r="N30" s="64" t="n">
        <v>0</v>
      </c>
      <c r="O30" s="64" t="n">
        <v>14</v>
      </c>
      <c r="P30" s="64" t="n">
        <v>13</v>
      </c>
      <c r="Q30" s="64" t="n">
        <v>27</v>
      </c>
      <c r="R30" s="65" t="n">
        <v>5</v>
      </c>
      <c r="S30" s="65" t="n">
        <v>135</v>
      </c>
    </row>
    <row r="31">
      <c r="A31" s="63" t="inlineStr">
        <is>
          <t>31.08_Г 800</t>
        </is>
      </c>
      <c r="B31" s="63" t="inlineStr">
        <is>
          <t>Г 800</t>
        </is>
      </c>
      <c r="C31" s="69" t="n">
        <v>46265</v>
      </c>
      <c r="D31" s="64" t="n">
        <v>56</v>
      </c>
      <c r="E31" s="64" t="n">
        <v>25</v>
      </c>
      <c r="F31" s="64" t="n">
        <v>5</v>
      </c>
      <c r="G31" s="64" t="n">
        <v>0</v>
      </c>
      <c r="H31" s="64" t="n">
        <v>5</v>
      </c>
      <c r="I31" s="64" t="n">
        <v>0</v>
      </c>
      <c r="J31" s="64" t="n">
        <v>0</v>
      </c>
      <c r="K31" s="64" t="n">
        <v>0</v>
      </c>
      <c r="L31" s="64" t="n">
        <v>0</v>
      </c>
      <c r="M31" s="64" t="n">
        <v>0</v>
      </c>
      <c r="N31" s="64" t="n">
        <v>0</v>
      </c>
      <c r="O31" s="64" t="n">
        <v>0</v>
      </c>
      <c r="P31" s="64" t="n">
        <v>0</v>
      </c>
      <c r="Q31" s="64" t="n">
        <v>0</v>
      </c>
      <c r="R31" s="65" t="n">
        <v>5</v>
      </c>
      <c r="S31" s="65" t="n">
        <v>0</v>
      </c>
    </row>
    <row r="32">
      <c r="A32" s="63" t="inlineStr">
        <is>
          <t>07.09_Г 800</t>
        </is>
      </c>
      <c r="B32" s="63" t="inlineStr">
        <is>
          <t>Г 800</t>
        </is>
      </c>
      <c r="C32" s="69" t="n">
        <v>46272</v>
      </c>
      <c r="D32" s="64" t="n">
        <v>2</v>
      </c>
      <c r="E32" s="64" t="n">
        <v>81</v>
      </c>
      <c r="F32" s="64" t="n">
        <v>2</v>
      </c>
      <c r="G32" s="64" t="n">
        <v>0</v>
      </c>
      <c r="H32" s="64" t="n">
        <v>2</v>
      </c>
      <c r="I32" s="64" t="n">
        <v>0</v>
      </c>
      <c r="J32" s="64" t="n">
        <v>0</v>
      </c>
      <c r="K32" s="64" t="n">
        <v>0</v>
      </c>
      <c r="L32" s="64" t="n">
        <v>0</v>
      </c>
      <c r="M32" s="64" t="n">
        <v>0</v>
      </c>
      <c r="N32" s="64" t="n">
        <v>0</v>
      </c>
      <c r="O32" s="64" t="n">
        <v>0</v>
      </c>
      <c r="P32" s="64" t="n">
        <v>0</v>
      </c>
      <c r="Q32" s="64" t="n">
        <v>0</v>
      </c>
      <c r="R32" s="65" t="n">
        <v>5</v>
      </c>
      <c r="S32" s="65" t="n">
        <v>0</v>
      </c>
    </row>
    <row r="33">
      <c r="A33" s="63" t="inlineStr">
        <is>
          <t>11.09_Г 800</t>
        </is>
      </c>
      <c r="B33" s="63" t="inlineStr">
        <is>
          <t>Г 800</t>
        </is>
      </c>
      <c r="C33" s="69" t="n">
        <v>46276</v>
      </c>
      <c r="D33" s="64" t="n">
        <v>64</v>
      </c>
      <c r="E33" s="64" t="n">
        <v>83</v>
      </c>
      <c r="F33" s="64" t="n">
        <v>64</v>
      </c>
      <c r="G33" s="64" t="n">
        <v>0</v>
      </c>
      <c r="H33" s="64" t="n">
        <v>42</v>
      </c>
      <c r="I33" s="64" t="n">
        <v>22</v>
      </c>
      <c r="J33" s="64" t="n">
        <v>0</v>
      </c>
      <c r="K33" s="64" t="n">
        <v>0</v>
      </c>
      <c r="L33" s="64" t="n">
        <v>45</v>
      </c>
      <c r="M33" s="64" t="n">
        <v>42</v>
      </c>
      <c r="N33" s="64" t="n">
        <v>38</v>
      </c>
      <c r="O33" s="64" t="n">
        <v>30</v>
      </c>
      <c r="P33" s="64" t="n">
        <v>22</v>
      </c>
      <c r="Q33" s="64" t="n">
        <v>177</v>
      </c>
      <c r="R33" s="65" t="n">
        <v>5</v>
      </c>
      <c r="S33" s="65" t="n">
        <v>885</v>
      </c>
    </row>
    <row r="34">
      <c r="A34" s="63" t="inlineStr">
        <is>
          <t>04.09_Ми-К</t>
        </is>
      </c>
      <c r="B34" s="63" t="inlineStr">
        <is>
          <t>Ми-К</t>
        </is>
      </c>
      <c r="C34" s="69" t="n">
        <v>46269</v>
      </c>
      <c r="D34" s="64" t="n">
        <v>10</v>
      </c>
      <c r="E34" s="64" t="n">
        <v>86</v>
      </c>
      <c r="F34" s="64" t="n">
        <v>4</v>
      </c>
      <c r="G34" s="64" t="n">
        <v>0</v>
      </c>
      <c r="H34" s="64" t="n">
        <v>4</v>
      </c>
      <c r="I34" s="64" t="n">
        <v>0</v>
      </c>
      <c r="J34" s="64" t="n">
        <v>2</v>
      </c>
      <c r="K34" s="64" t="n">
        <v>0</v>
      </c>
      <c r="L34" s="64" t="n">
        <v>0</v>
      </c>
      <c r="M34" s="64" t="n">
        <v>0</v>
      </c>
      <c r="N34" s="64" t="n">
        <v>0</v>
      </c>
      <c r="O34" s="64" t="n">
        <v>0</v>
      </c>
      <c r="P34" s="64" t="n">
        <v>0</v>
      </c>
      <c r="Q34" s="64" t="n">
        <v>2</v>
      </c>
      <c r="R34" s="65" t="n">
        <v>1.363636363636364</v>
      </c>
      <c r="S34" s="65" t="n">
        <v>2.73</v>
      </c>
    </row>
    <row r="35">
      <c r="A35" s="63" t="inlineStr">
        <is>
          <t>07.09_Ми-К</t>
        </is>
      </c>
      <c r="B35" s="63" t="inlineStr">
        <is>
          <t>Ми-К</t>
        </is>
      </c>
      <c r="C35" s="69" t="n">
        <v>46272</v>
      </c>
      <c r="D35" s="64" t="n">
        <v>1</v>
      </c>
      <c r="E35" s="64" t="n">
        <v>96</v>
      </c>
      <c r="F35" s="64" t="n">
        <v>1</v>
      </c>
      <c r="G35" s="64" t="n">
        <v>0</v>
      </c>
      <c r="H35" s="64" t="n">
        <v>1</v>
      </c>
      <c r="I35" s="64" t="n">
        <v>0</v>
      </c>
      <c r="J35" s="64" t="n">
        <v>1</v>
      </c>
      <c r="K35" s="64" t="n">
        <v>0</v>
      </c>
      <c r="L35" s="64" t="n">
        <v>0</v>
      </c>
      <c r="M35" s="64" t="n">
        <v>0</v>
      </c>
      <c r="N35" s="64" t="n">
        <v>0</v>
      </c>
      <c r="O35" s="64" t="n">
        <v>0</v>
      </c>
      <c r="P35" s="64" t="n">
        <v>0</v>
      </c>
      <c r="Q35" s="64" t="n">
        <v>1</v>
      </c>
      <c r="R35" s="65" t="n">
        <v>1.363636363636364</v>
      </c>
      <c r="S35" s="65" t="n">
        <v>1.36</v>
      </c>
    </row>
    <row r="36">
      <c r="A36" s="63" t="inlineStr">
        <is>
          <t>10.09_Ми-К</t>
        </is>
      </c>
      <c r="B36" s="63" t="inlineStr">
        <is>
          <t>Ми-К</t>
        </is>
      </c>
      <c r="C36" s="69" t="n">
        <v>46275</v>
      </c>
      <c r="D36" s="64" t="n">
        <v>10</v>
      </c>
      <c r="E36" s="64" t="n">
        <v>97</v>
      </c>
      <c r="F36" s="64" t="n">
        <v>10</v>
      </c>
      <c r="G36" s="64" t="n">
        <v>0</v>
      </c>
      <c r="H36" s="64" t="n">
        <v>6</v>
      </c>
      <c r="I36" s="64" t="n">
        <v>4</v>
      </c>
      <c r="J36" s="64" t="n">
        <v>0</v>
      </c>
      <c r="K36" s="64" t="n">
        <v>9</v>
      </c>
      <c r="L36" s="64" t="n">
        <v>9</v>
      </c>
      <c r="M36" s="64" t="n">
        <v>8</v>
      </c>
      <c r="N36" s="64" t="n">
        <v>8</v>
      </c>
      <c r="O36" s="64" t="n">
        <v>8</v>
      </c>
      <c r="P36" s="64" t="n">
        <v>4</v>
      </c>
      <c r="Q36" s="64" t="n">
        <v>46</v>
      </c>
      <c r="R36" s="65" t="n">
        <v>1.363636363636364</v>
      </c>
      <c r="S36" s="65" t="n">
        <v>62.73</v>
      </c>
    </row>
    <row r="37">
      <c r="A37" s="63" t="inlineStr">
        <is>
          <t>15.09_Ми-К</t>
        </is>
      </c>
      <c r="B37" s="63" t="inlineStr">
        <is>
          <t>Ми-К</t>
        </is>
      </c>
      <c r="C37" s="69" t="n">
        <v>46280</v>
      </c>
      <c r="D37" s="64" t="n">
        <v>20</v>
      </c>
      <c r="E37" s="64" t="n">
        <v>107</v>
      </c>
      <c r="F37" s="64" t="n">
        <v>0</v>
      </c>
      <c r="G37" s="64" t="n">
        <v>20</v>
      </c>
      <c r="H37" s="64" t="n">
        <v>0</v>
      </c>
      <c r="I37" s="64" t="n">
        <v>20</v>
      </c>
      <c r="J37" s="64" t="n">
        <v>0</v>
      </c>
      <c r="K37" s="64" t="n">
        <v>0</v>
      </c>
      <c r="L37" s="64" t="n">
        <v>0</v>
      </c>
      <c r="M37" s="64" t="n">
        <v>0</v>
      </c>
      <c r="N37" s="64" t="n">
        <v>0</v>
      </c>
      <c r="O37" s="64" t="n">
        <v>0</v>
      </c>
      <c r="P37" s="64" t="n">
        <v>20</v>
      </c>
      <c r="Q37" s="64" t="n">
        <v>20</v>
      </c>
      <c r="R37" s="65" t="n">
        <v>1.363636363636364</v>
      </c>
      <c r="S37" s="65" t="n">
        <v>27.27</v>
      </c>
    </row>
    <row r="38">
      <c r="A38" s="63" t="inlineStr">
        <is>
          <t>10.09_Ми-П</t>
        </is>
      </c>
      <c r="B38" s="63" t="inlineStr">
        <is>
          <t>Ми-П</t>
        </is>
      </c>
      <c r="C38" s="69" t="n">
        <v>46275</v>
      </c>
      <c r="D38" s="64" t="n">
        <v>27</v>
      </c>
      <c r="E38" s="64" t="n">
        <v>0</v>
      </c>
      <c r="F38" s="64" t="n">
        <v>24</v>
      </c>
      <c r="G38" s="64" t="n">
        <v>0</v>
      </c>
      <c r="H38" s="64" t="n">
        <v>6</v>
      </c>
      <c r="I38" s="64" t="n">
        <v>18</v>
      </c>
      <c r="J38" s="64" t="n">
        <v>0</v>
      </c>
      <c r="K38" s="64" t="n">
        <v>22</v>
      </c>
      <c r="L38" s="64" t="n">
        <v>21</v>
      </c>
      <c r="M38" s="64" t="n">
        <v>19</v>
      </c>
      <c r="N38" s="64" t="n">
        <v>19</v>
      </c>
      <c r="O38" s="64" t="n">
        <v>19</v>
      </c>
      <c r="P38" s="64" t="n">
        <v>18</v>
      </c>
      <c r="Q38" s="64" t="n">
        <v>118</v>
      </c>
      <c r="R38" s="65" t="n">
        <v>0.1630434782608696</v>
      </c>
      <c r="S38" s="65" t="n">
        <v>19.24</v>
      </c>
    </row>
    <row r="39">
      <c r="A39" s="66" t="inlineStr">
        <is>
          <t>ИТОГО по капсулам</t>
        </is>
      </c>
      <c r="B39" s="67" t="n"/>
      <c r="C39" s="67" t="n"/>
      <c r="D39" s="67">
        <f>SUM(D20:D38)</f>
        <v/>
      </c>
      <c r="E39" s="67" t="n"/>
      <c r="F39" s="67">
        <f>SUM(F20:F38)</f>
        <v/>
      </c>
      <c r="G39" s="67">
        <f>SUM(G20:G38)</f>
        <v/>
      </c>
      <c r="H39" s="67">
        <f>SUM(H20:H38)</f>
        <v/>
      </c>
      <c r="I39" s="67">
        <f>SUM(I20:I38)</f>
        <v/>
      </c>
      <c r="J39" s="67" t="n"/>
      <c r="K39" s="67" t="n"/>
      <c r="L39" s="67" t="n"/>
      <c r="M39" s="67" t="n"/>
      <c r="N39" s="67" t="n"/>
      <c r="O39" s="67" t="n"/>
      <c r="P39" s="67" t="n"/>
      <c r="Q39" s="67">
        <f>SUM(Q20:Q38)</f>
        <v/>
      </c>
      <c r="R39" s="67" t="n"/>
      <c r="S39" s="68">
        <f>SUM(S20:S38)</f>
        <v/>
      </c>
    </row>
    <row r="40"/>
    <row r="41">
      <c r="A41" s="70" t="inlineStr">
        <is>
          <t>Примечание</t>
        </is>
      </c>
    </row>
    <row r="42">
      <c r="A42" s="71" t="inlineStr">
        <is>
          <t>Эта вкладка содержит видимую расшифровку текущего периода без скрытых строк и без динамических формул FILTER. Если после формирования файла изменить лист «Движение», для полностью новой расшифровки хранения нужно обновить/пересобрать отчет.</t>
        </is>
      </c>
    </row>
  </sheetData>
  <autoFilter ref="A19:S39"/>
  <mergeCells count="2">
    <mergeCell ref="A2:K2"/>
    <mergeCell ref="A42:S4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4.4"/>
  <cols>
    <col width="10" customWidth="1" style="31" min="1" max="1"/>
    <col width="40" customWidth="1" style="31" min="2" max="7"/>
  </cols>
  <sheetData>
    <row r="1" ht="31.95" customHeight="1" s="31">
      <c r="A1" s="1" t="n"/>
      <c r="B1" s="1" t="n"/>
      <c r="C1" s="1" t="n"/>
      <c r="D1" s="2" t="inlineStr">
        <is>
          <t>Итог хранения</t>
        </is>
      </c>
      <c r="E1" s="1" t="n"/>
      <c r="F1" s="1" t="n"/>
      <c r="G1" s="1" t="n"/>
    </row>
    <row r="2" ht="25.95" customHeight="1" s="31">
      <c r="A2" s="1" t="n"/>
      <c r="B2" s="1" t="n"/>
      <c r="C2" s="1" t="n"/>
      <c r="D2" s="3" t="inlineStr">
        <is>
          <t>Свод по товарам за выбранную неделю.</t>
        </is>
      </c>
      <c r="E2" s="1" t="n"/>
      <c r="F2" s="1" t="n"/>
      <c r="G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</row>
    <row r="4">
      <c r="A4" s="30" t="inlineStr">
        <is>
          <t>Товар</t>
        </is>
      </c>
      <c r="B4" s="30" t="inlineStr">
        <is>
          <t>Остаток на начало</t>
        </is>
      </c>
      <c r="C4" s="30" t="inlineStr">
        <is>
          <t>Приход в периоде</t>
        </is>
      </c>
      <c r="D4" s="30" t="inlineStr">
        <is>
          <t>Списано FIFO</t>
        </is>
      </c>
      <c r="E4" s="30" t="inlineStr">
        <is>
          <t>Остаток на конец</t>
        </is>
      </c>
      <c r="F4" s="30" t="inlineStr">
        <is>
          <t>Платные шт-дни</t>
        </is>
      </c>
      <c r="G4" s="30" t="inlineStr">
        <is>
          <t>Сумма хранения</t>
        </is>
      </c>
    </row>
    <row r="5">
      <c r="A5" s="5" t="inlineStr">
        <is>
          <t>АК-10</t>
        </is>
      </c>
      <c r="B5" s="72" t="n">
        <v>7</v>
      </c>
      <c r="C5" s="72" t="n">
        <v>28</v>
      </c>
      <c r="D5" s="72" t="n">
        <v>8</v>
      </c>
      <c r="E5" s="72" t="n">
        <v>27</v>
      </c>
      <c r="F5" s="72" t="n">
        <v>21</v>
      </c>
      <c r="G5" s="73" t="n">
        <v>7.5</v>
      </c>
    </row>
    <row r="6">
      <c r="A6" s="5" t="inlineStr">
        <is>
          <t>АК-15</t>
        </is>
      </c>
      <c r="B6" s="72" t="n">
        <v>16</v>
      </c>
      <c r="C6" s="72" t="n">
        <v>18</v>
      </c>
      <c r="D6" s="72" t="n">
        <v>12</v>
      </c>
      <c r="E6" s="72" t="n">
        <v>22</v>
      </c>
      <c r="F6" s="72" t="n">
        <v>90</v>
      </c>
      <c r="G6" s="73" t="n">
        <v>32.14</v>
      </c>
    </row>
    <row r="7">
      <c r="A7" s="5" t="inlineStr">
        <is>
          <t>Г 1800</t>
        </is>
      </c>
      <c r="B7" s="72" t="n">
        <v>147</v>
      </c>
      <c r="C7" s="72" t="n">
        <v>0</v>
      </c>
      <c r="D7" s="72" t="n">
        <v>85</v>
      </c>
      <c r="E7" s="72" t="n">
        <v>62</v>
      </c>
      <c r="F7" s="72" t="n">
        <v>582</v>
      </c>
      <c r="G7" s="73" t="n">
        <v>2910</v>
      </c>
    </row>
    <row r="8">
      <c r="A8" s="5" t="inlineStr">
        <is>
          <t>Г 3500</t>
        </is>
      </c>
      <c r="B8" s="72" t="n">
        <v>2</v>
      </c>
      <c r="C8" s="72" t="n">
        <v>14</v>
      </c>
      <c r="D8" s="72" t="n">
        <v>3</v>
      </c>
      <c r="E8" s="72" t="n">
        <v>13</v>
      </c>
      <c r="F8" s="72" t="n">
        <v>29</v>
      </c>
      <c r="G8" s="73" t="n">
        <v>145</v>
      </c>
    </row>
    <row r="9">
      <c r="A9" s="5" t="inlineStr">
        <is>
          <t>Г 800</t>
        </is>
      </c>
      <c r="B9" s="72" t="n">
        <v>71</v>
      </c>
      <c r="C9" s="72" t="n">
        <v>0</v>
      </c>
      <c r="D9" s="72" t="n">
        <v>49</v>
      </c>
      <c r="E9" s="72" t="n">
        <v>22</v>
      </c>
      <c r="F9" s="72" t="n">
        <v>177</v>
      </c>
      <c r="G9" s="73" t="n">
        <v>885</v>
      </c>
    </row>
    <row r="10">
      <c r="A10" s="5" t="inlineStr">
        <is>
          <t>Ми-К</t>
        </is>
      </c>
      <c r="B10" s="72" t="n">
        <v>15</v>
      </c>
      <c r="C10" s="72" t="n">
        <v>20</v>
      </c>
      <c r="D10" s="72" t="n">
        <v>11</v>
      </c>
      <c r="E10" s="72" t="n">
        <v>24</v>
      </c>
      <c r="F10" s="72" t="n">
        <v>69</v>
      </c>
      <c r="G10" s="73" t="n">
        <v>94.09</v>
      </c>
    </row>
    <row r="11">
      <c r="A11" s="5" t="inlineStr">
        <is>
          <t>Ми-П</t>
        </is>
      </c>
      <c r="B11" s="72" t="n">
        <v>24</v>
      </c>
      <c r="C11" s="72" t="n">
        <v>0</v>
      </c>
      <c r="D11" s="72" t="n">
        <v>6</v>
      </c>
      <c r="E11" s="72" t="n">
        <v>18</v>
      </c>
      <c r="F11" s="72" t="n">
        <v>118</v>
      </c>
      <c r="G11" s="73" t="n">
        <v>19.24</v>
      </c>
    </row>
    <row r="12">
      <c r="A12" s="18" t="inlineStr">
        <is>
          <t>ИТОГО</t>
        </is>
      </c>
      <c r="B12" s="74" t="n">
        <v>282</v>
      </c>
      <c r="C12" s="74" t="n">
        <v>80</v>
      </c>
      <c r="D12" s="74" t="n">
        <v>174</v>
      </c>
      <c r="E12" s="74" t="n">
        <v>188</v>
      </c>
      <c r="F12" s="74" t="n">
        <v>1086</v>
      </c>
      <c r="G12" s="75" t="n">
        <v>4092.97</v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4.4"/>
  <cols>
    <col width="28" customWidth="1" style="31" min="1" max="1"/>
    <col width="40" customWidth="1" style="31" min="2" max="6"/>
    <col width="14" customWidth="1" style="31" min="7" max="7"/>
    <col width="40" customWidth="1" style="31" min="8" max="10"/>
    <col width="17" customWidth="1" style="31" min="11" max="11"/>
    <col width="14" customWidth="1" style="31" min="12" max="12"/>
  </cols>
  <sheetData>
    <row r="1" ht="31.95" customHeight="1" s="31">
      <c r="A1" s="1" t="n"/>
      <c r="B1" s="1" t="n"/>
      <c r="C1" s="1" t="n"/>
      <c r="D1" s="2" t="inlineStr">
        <is>
          <t>Свод начисления селлеру</t>
        </is>
      </c>
      <c r="E1" s="1" t="n"/>
      <c r="F1" s="1" t="n"/>
      <c r="G1" s="1" t="n"/>
      <c r="H1" s="1" t="n"/>
      <c r="I1" s="1" t="n"/>
      <c r="J1" s="1" t="n"/>
      <c r="K1" s="1" t="n"/>
      <c r="L1" s="1" t="n"/>
    </row>
    <row r="2" ht="25.95" customHeight="1" s="31">
      <c r="A2" s="1" t="n"/>
      <c r="B2" s="1" t="n"/>
      <c r="C2" s="1" t="n"/>
      <c r="D2" s="3" t="inlineStr">
        <is>
          <t>Фулфилмент и хранение за выбранную неделю.</t>
        </is>
      </c>
      <c r="E2" s="1" t="n"/>
      <c r="F2" s="1" t="n"/>
      <c r="G2" s="1" t="n"/>
      <c r="H2" s="1" t="n"/>
      <c r="I2" s="1" t="n"/>
      <c r="J2" s="1" t="n"/>
      <c r="K2" s="1" t="n"/>
      <c r="L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/>
    <row r="5">
      <c r="A5" s="24" t="inlineStr">
        <is>
          <t>Период</t>
        </is>
      </c>
      <c r="B5" s="42">
        <f>Настройки!$B$5</f>
        <v/>
      </c>
      <c r="C5" s="42">
        <f>Настройки!$B$6</f>
        <v/>
      </c>
    </row>
    <row r="6"/>
    <row r="7"/>
    <row r="8">
      <c r="A8" s="30" t="inlineStr">
        <is>
          <t>Товар</t>
        </is>
      </c>
      <c r="B8" s="30" t="inlineStr">
        <is>
          <t>Весовая группа</t>
        </is>
      </c>
      <c r="C8" s="30" t="inlineStr">
        <is>
          <t>Приход</t>
        </is>
      </c>
      <c r="D8" s="30" t="inlineStr">
        <is>
          <t>Убытие</t>
        </is>
      </c>
      <c r="E8" s="30" t="inlineStr">
        <is>
          <t>Тариф приемки</t>
        </is>
      </c>
      <c r="F8" s="30" t="inlineStr">
        <is>
          <t>Тариф отправки</t>
        </is>
      </c>
      <c r="G8" s="30" t="inlineStr">
        <is>
          <t>Приемка</t>
        </is>
      </c>
      <c r="H8" s="30" t="inlineStr">
        <is>
          <t>Бренд</t>
        </is>
      </c>
      <c r="I8" s="30" t="inlineStr">
        <is>
          <t>Упаковка</t>
        </is>
      </c>
      <c r="J8" s="30" t="inlineStr">
        <is>
          <t>Сборка</t>
        </is>
      </c>
      <c r="K8" s="30" t="inlineStr">
        <is>
          <t>Отправка</t>
        </is>
      </c>
      <c r="L8" s="30" t="inlineStr">
        <is>
          <t>Фулфилмент</t>
        </is>
      </c>
    </row>
    <row r="9">
      <c r="A9" s="5" t="inlineStr">
        <is>
          <t>АК-10</t>
        </is>
      </c>
      <c r="B9" s="5">
        <f>VLOOKUP($A9,Настройки!$A$11:$L$17,3,FALSE)</f>
        <v/>
      </c>
      <c r="C9" s="72">
        <f>SUMIFS(Тех_Движение!$F$2:$F$5111,Тех_Движение!$B$2:$B$5111,"&gt;="&amp;Настройки!$B$5,Тех_Движение!$B$2:$B$5111,"&lt;="&amp;Настройки!$B$6,Тех_Движение!$D$2:$D$5111,$A9)</f>
        <v/>
      </c>
      <c r="D9" s="72">
        <f>SUMIFS(Тех_Движение!$G$2:$G$5111,Тех_Движение!$B$2:$B$5111,"&gt;="&amp;Настройки!$B$5,Тех_Движение!$B$2:$B$5111,"&lt;="&amp;Настройки!$B$6,Тех_Движение!$D$2:$D$5111,$A9)</f>
        <v/>
      </c>
      <c r="E9" s="44">
        <f>VLOOKUP($A9,Настройки!$A$11:$L$17,4,FALSE)</f>
        <v/>
      </c>
      <c r="F9" s="44">
        <f>VLOOKUP($A9,Настройки!$A$11:$L$17,8,FALSE)</f>
        <v/>
      </c>
      <c r="G9" s="44">
        <f>$C9*$E9</f>
        <v/>
      </c>
      <c r="H9" s="44">
        <f>$D9*VLOOKUP($A9,Настройки!$A$11:$L$17,5,FALSE)</f>
        <v/>
      </c>
      <c r="I9" s="44">
        <f>$D9*VLOOKUP($A9,Настройки!$A$11:$L$17,6,FALSE)</f>
        <v/>
      </c>
      <c r="J9" s="44">
        <f>$D9*VLOOKUP($A9,Настройки!$A$11:$L$17,7,FALSE)</f>
        <v/>
      </c>
      <c r="K9" s="44">
        <f>$H9+$I9+$J9</f>
        <v/>
      </c>
      <c r="L9" s="44">
        <f>$G9+$K9</f>
        <v/>
      </c>
    </row>
    <row r="10">
      <c r="A10" s="5" t="inlineStr">
        <is>
          <t>АК-15</t>
        </is>
      </c>
      <c r="B10" s="5">
        <f>VLOOKUP($A10,Настройки!$A$11:$L$17,3,FALSE)</f>
        <v/>
      </c>
      <c r="C10" s="72">
        <f>SUMIFS(Тех_Движение!$F$2:$F$5111,Тех_Движение!$B$2:$B$5111,"&gt;="&amp;Настройки!$B$5,Тех_Движение!$B$2:$B$5111,"&lt;="&amp;Настройки!$B$6,Тех_Движение!$D$2:$D$5111,$A10)</f>
        <v/>
      </c>
      <c r="D10" s="72">
        <f>SUMIFS(Тех_Движение!$G$2:$G$5111,Тех_Движение!$B$2:$B$5111,"&gt;="&amp;Настройки!$B$5,Тех_Движение!$B$2:$B$5111,"&lt;="&amp;Настройки!$B$6,Тех_Движение!$D$2:$D$5111,$A10)</f>
        <v/>
      </c>
      <c r="E10" s="44">
        <f>VLOOKUP($A10,Настройки!$A$11:$L$17,4,FALSE)</f>
        <v/>
      </c>
      <c r="F10" s="44">
        <f>VLOOKUP($A10,Настройки!$A$11:$L$17,8,FALSE)</f>
        <v/>
      </c>
      <c r="G10" s="44">
        <f>$C10*$E10</f>
        <v/>
      </c>
      <c r="H10" s="44">
        <f>$D10*VLOOKUP($A10,Настройки!$A$11:$L$17,5,FALSE)</f>
        <v/>
      </c>
      <c r="I10" s="44">
        <f>$D10*VLOOKUP($A10,Настройки!$A$11:$L$17,6,FALSE)</f>
        <v/>
      </c>
      <c r="J10" s="44">
        <f>$D10*VLOOKUP($A10,Настройки!$A$11:$L$17,7,FALSE)</f>
        <v/>
      </c>
      <c r="K10" s="44">
        <f>$H10+$I10+$J10</f>
        <v/>
      </c>
      <c r="L10" s="44">
        <f>$G10+$K10</f>
        <v/>
      </c>
    </row>
    <row r="11">
      <c r="A11" s="5" t="inlineStr">
        <is>
          <t>Г 1800</t>
        </is>
      </c>
      <c r="B11" s="5">
        <f>VLOOKUP($A11,Настройки!$A$11:$L$17,3,FALSE)</f>
        <v/>
      </c>
      <c r="C11" s="72">
        <f>SUMIFS(Тех_Движение!$F$2:$F$5111,Тех_Движение!$B$2:$B$5111,"&gt;="&amp;Настройки!$B$5,Тех_Движение!$B$2:$B$5111,"&lt;="&amp;Настройки!$B$6,Тех_Движение!$D$2:$D$5111,$A11)</f>
        <v/>
      </c>
      <c r="D11" s="72">
        <f>SUMIFS(Тех_Движение!$G$2:$G$5111,Тех_Движение!$B$2:$B$5111,"&gt;="&amp;Настройки!$B$5,Тех_Движение!$B$2:$B$5111,"&lt;="&amp;Настройки!$B$6,Тех_Движение!$D$2:$D$5111,$A11)</f>
        <v/>
      </c>
      <c r="E11" s="44">
        <f>VLOOKUP($A11,Настройки!$A$11:$L$17,4,FALSE)</f>
        <v/>
      </c>
      <c r="F11" s="44">
        <f>VLOOKUP($A11,Настройки!$A$11:$L$17,8,FALSE)</f>
        <v/>
      </c>
      <c r="G11" s="44">
        <f>$C11*$E11</f>
        <v/>
      </c>
      <c r="H11" s="44">
        <f>$D11*VLOOKUP($A11,Настройки!$A$11:$L$17,5,FALSE)</f>
        <v/>
      </c>
      <c r="I11" s="44">
        <f>$D11*VLOOKUP($A11,Настройки!$A$11:$L$17,6,FALSE)</f>
        <v/>
      </c>
      <c r="J11" s="44">
        <f>$D11*VLOOKUP($A11,Настройки!$A$11:$L$17,7,FALSE)</f>
        <v/>
      </c>
      <c r="K11" s="44">
        <f>$H11+$I11+$J11</f>
        <v/>
      </c>
      <c r="L11" s="44">
        <f>$G11+$K11</f>
        <v/>
      </c>
    </row>
    <row r="12">
      <c r="A12" s="5" t="inlineStr">
        <is>
          <t>Г 3500</t>
        </is>
      </c>
      <c r="B12" s="5">
        <f>VLOOKUP($A12,Настройки!$A$11:$L$17,3,FALSE)</f>
        <v/>
      </c>
      <c r="C12" s="72">
        <f>SUMIFS(Тех_Движение!$F$2:$F$5111,Тех_Движение!$B$2:$B$5111,"&gt;="&amp;Настройки!$B$5,Тех_Движение!$B$2:$B$5111,"&lt;="&amp;Настройки!$B$6,Тех_Движение!$D$2:$D$5111,$A12)</f>
        <v/>
      </c>
      <c r="D12" s="72">
        <f>SUMIFS(Тех_Движение!$G$2:$G$5111,Тех_Движение!$B$2:$B$5111,"&gt;="&amp;Настройки!$B$5,Тех_Движение!$B$2:$B$5111,"&lt;="&amp;Настройки!$B$6,Тех_Движение!$D$2:$D$5111,$A12)</f>
        <v/>
      </c>
      <c r="E12" s="44">
        <f>VLOOKUP($A12,Настройки!$A$11:$L$17,4,FALSE)</f>
        <v/>
      </c>
      <c r="F12" s="44">
        <f>VLOOKUP($A12,Настройки!$A$11:$L$17,8,FALSE)</f>
        <v/>
      </c>
      <c r="G12" s="44">
        <f>$C12*$E12</f>
        <v/>
      </c>
      <c r="H12" s="44">
        <f>$D12*VLOOKUP($A12,Настройки!$A$11:$L$17,5,FALSE)</f>
        <v/>
      </c>
      <c r="I12" s="44">
        <f>$D12*VLOOKUP($A12,Настройки!$A$11:$L$17,6,FALSE)</f>
        <v/>
      </c>
      <c r="J12" s="44">
        <f>$D12*VLOOKUP($A12,Настройки!$A$11:$L$17,7,FALSE)</f>
        <v/>
      </c>
      <c r="K12" s="44">
        <f>$H12+$I12+$J12</f>
        <v/>
      </c>
      <c r="L12" s="44">
        <f>$G12+$K12</f>
        <v/>
      </c>
    </row>
    <row r="13">
      <c r="A13" s="5" t="inlineStr">
        <is>
          <t>Г 800</t>
        </is>
      </c>
      <c r="B13" s="5">
        <f>VLOOKUP($A13,Настройки!$A$11:$L$17,3,FALSE)</f>
        <v/>
      </c>
      <c r="C13" s="72">
        <f>SUMIFS(Тех_Движение!$F$2:$F$5111,Тех_Движение!$B$2:$B$5111,"&gt;="&amp;Настройки!$B$5,Тех_Движение!$B$2:$B$5111,"&lt;="&amp;Настройки!$B$6,Тех_Движение!$D$2:$D$5111,$A13)</f>
        <v/>
      </c>
      <c r="D13" s="72">
        <f>SUMIFS(Тех_Движение!$G$2:$G$5111,Тех_Движение!$B$2:$B$5111,"&gt;="&amp;Настройки!$B$5,Тех_Движение!$B$2:$B$5111,"&lt;="&amp;Настройки!$B$6,Тех_Движение!$D$2:$D$5111,$A13)</f>
        <v/>
      </c>
      <c r="E13" s="44">
        <f>VLOOKUP($A13,Настройки!$A$11:$L$17,4,FALSE)</f>
        <v/>
      </c>
      <c r="F13" s="44">
        <f>VLOOKUP($A13,Настройки!$A$11:$L$17,8,FALSE)</f>
        <v/>
      </c>
      <c r="G13" s="44">
        <f>$C13*$E13</f>
        <v/>
      </c>
      <c r="H13" s="44">
        <f>$D13*VLOOKUP($A13,Настройки!$A$11:$L$17,5,FALSE)</f>
        <v/>
      </c>
      <c r="I13" s="44">
        <f>$D13*VLOOKUP($A13,Настройки!$A$11:$L$17,6,FALSE)</f>
        <v/>
      </c>
      <c r="J13" s="44">
        <f>$D13*VLOOKUP($A13,Настройки!$A$11:$L$17,7,FALSE)</f>
        <v/>
      </c>
      <c r="K13" s="44">
        <f>$H13+$I13+$J13</f>
        <v/>
      </c>
      <c r="L13" s="44">
        <f>$G13+$K13</f>
        <v/>
      </c>
    </row>
    <row r="14">
      <c r="A14" s="5" t="inlineStr">
        <is>
          <t>Ми-К</t>
        </is>
      </c>
      <c r="B14" s="5">
        <f>VLOOKUP($A14,Настройки!$A$11:$L$17,3,FALSE)</f>
        <v/>
      </c>
      <c r="C14" s="72">
        <f>SUMIFS(Тех_Движение!$F$2:$F$5111,Тех_Движение!$B$2:$B$5111,"&gt;="&amp;Настройки!$B$5,Тех_Движение!$B$2:$B$5111,"&lt;="&amp;Настройки!$B$6,Тех_Движение!$D$2:$D$5111,$A14)</f>
        <v/>
      </c>
      <c r="D14" s="72">
        <f>SUMIFS(Тех_Движение!$G$2:$G$5111,Тех_Движение!$B$2:$B$5111,"&gt;="&amp;Настройки!$B$5,Тех_Движение!$B$2:$B$5111,"&lt;="&amp;Настройки!$B$6,Тех_Движение!$D$2:$D$5111,$A14)</f>
        <v/>
      </c>
      <c r="E14" s="44">
        <f>VLOOKUP($A14,Настройки!$A$11:$L$17,4,FALSE)</f>
        <v/>
      </c>
      <c r="F14" s="44">
        <f>VLOOKUP($A14,Настройки!$A$11:$L$17,8,FALSE)</f>
        <v/>
      </c>
      <c r="G14" s="44">
        <f>$C14*$E14</f>
        <v/>
      </c>
      <c r="H14" s="44">
        <f>$D14*VLOOKUP($A14,Настройки!$A$11:$L$17,5,FALSE)</f>
        <v/>
      </c>
      <c r="I14" s="44">
        <f>$D14*VLOOKUP($A14,Настройки!$A$11:$L$17,6,FALSE)</f>
        <v/>
      </c>
      <c r="J14" s="44">
        <f>$D14*VLOOKUP($A14,Настройки!$A$11:$L$17,7,FALSE)</f>
        <v/>
      </c>
      <c r="K14" s="44">
        <f>$H14+$I14+$J14</f>
        <v/>
      </c>
      <c r="L14" s="44">
        <f>$G14+$K14</f>
        <v/>
      </c>
    </row>
    <row r="15">
      <c r="A15" s="5" t="inlineStr">
        <is>
          <t>Ми-П</t>
        </is>
      </c>
      <c r="B15" s="5">
        <f>VLOOKUP($A15,Настройки!$A$11:$L$17,3,FALSE)</f>
        <v/>
      </c>
      <c r="C15" s="72">
        <f>SUMIFS(Тех_Движение!$F$2:$F$5111,Тех_Движение!$B$2:$B$5111,"&gt;="&amp;Настройки!$B$5,Тех_Движение!$B$2:$B$5111,"&lt;="&amp;Настройки!$B$6,Тех_Движение!$D$2:$D$5111,$A15)</f>
        <v/>
      </c>
      <c r="D15" s="72">
        <f>SUMIFS(Тех_Движение!$G$2:$G$5111,Тех_Движение!$B$2:$B$5111,"&gt;="&amp;Настройки!$B$5,Тех_Движение!$B$2:$B$5111,"&lt;="&amp;Настройки!$B$6,Тех_Движение!$D$2:$D$5111,$A15)</f>
        <v/>
      </c>
      <c r="E15" s="44">
        <f>VLOOKUP($A15,Настройки!$A$11:$L$17,4,FALSE)</f>
        <v/>
      </c>
      <c r="F15" s="44">
        <f>VLOOKUP($A15,Настройки!$A$11:$L$17,8,FALSE)</f>
        <v/>
      </c>
      <c r="G15" s="44">
        <f>$C15*$E15</f>
        <v/>
      </c>
      <c r="H15" s="44">
        <f>$D15*VLOOKUP($A15,Настройки!$A$11:$L$17,5,FALSE)</f>
        <v/>
      </c>
      <c r="I15" s="44">
        <f>$D15*VLOOKUP($A15,Настройки!$A$11:$L$17,6,FALSE)</f>
        <v/>
      </c>
      <c r="J15" s="44">
        <f>$D15*VLOOKUP($A15,Настройки!$A$11:$L$17,7,FALSE)</f>
        <v/>
      </c>
      <c r="K15" s="44">
        <f>$H15+$I15+$J15</f>
        <v/>
      </c>
      <c r="L15" s="44">
        <f>$G15+$K15</f>
        <v/>
      </c>
    </row>
    <row r="16">
      <c r="A16" s="18" t="inlineStr">
        <is>
          <t>ИТОГО</t>
        </is>
      </c>
      <c r="B16" s="18" t="n"/>
      <c r="C16" s="18">
        <f>SUM(C9:C15)</f>
        <v/>
      </c>
      <c r="D16" s="18">
        <f>SUM(D9:D15)</f>
        <v/>
      </c>
      <c r="E16" s="48" t="n"/>
      <c r="F16" s="48" t="n"/>
      <c r="G16" s="48">
        <f>SUM(G9:G15)</f>
        <v/>
      </c>
      <c r="H16" s="48">
        <f>SUM(H9:H15)</f>
        <v/>
      </c>
      <c r="I16" s="48">
        <f>SUM(I9:I15)</f>
        <v/>
      </c>
      <c r="J16" s="48">
        <f>SUM(J9:J15)</f>
        <v/>
      </c>
      <c r="K16" s="48">
        <f>SUM(K9:K15)</f>
        <v/>
      </c>
      <c r="L16" s="48">
        <f>SUM(L9:L15)</f>
        <v/>
      </c>
    </row>
    <row r="17"/>
    <row r="18"/>
    <row r="19" ht="17.4" customHeight="1" s="31">
      <c r="A19" s="16" t="inlineStr">
        <is>
          <t>Итог к счету</t>
        </is>
      </c>
    </row>
    <row r="20">
      <c r="A20" s="24" t="inlineStr">
        <is>
          <t>Фулфилмент — приемка</t>
        </is>
      </c>
      <c r="B20" s="76">
        <f>G16</f>
        <v/>
      </c>
    </row>
    <row r="21">
      <c r="A21" s="24" t="inlineStr">
        <is>
          <t>Фулфилмент — отправка</t>
        </is>
      </c>
      <c r="B21" s="76">
        <f>K16</f>
        <v/>
      </c>
    </row>
    <row r="22">
      <c r="A22" s="24" t="inlineStr">
        <is>
          <t>Фулфилмент — всего</t>
        </is>
      </c>
      <c r="B22" s="76">
        <f>L16</f>
        <v/>
      </c>
    </row>
    <row r="23">
      <c r="A23" s="24" t="inlineStr">
        <is>
          <t>Хранение по капсулам</t>
        </is>
      </c>
      <c r="B23" s="76">
        <f>Хранение_итого!$G$12</f>
        <v/>
      </c>
    </row>
    <row r="24">
      <c r="A24" s="18" t="inlineStr">
        <is>
          <t>ИТОГО к начислению селлеру</t>
        </is>
      </c>
      <c r="B24" s="48">
        <f>L16+Хранение_итого!$G$12</f>
        <v/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4.4"/>
  <cols>
    <col width="24" customWidth="1" style="31" min="1" max="1"/>
    <col width="40" customWidth="1" style="31" min="2" max="6"/>
    <col width="14" customWidth="1" style="31" min="7" max="7"/>
    <col width="15" customWidth="1" style="31" min="8" max="8"/>
    <col width="12" customWidth="1" style="31" min="9" max="9"/>
  </cols>
  <sheetData>
    <row r="1" ht="31.95" customHeight="1" s="31">
      <c r="A1" s="1" t="n"/>
      <c r="B1" s="1" t="n"/>
      <c r="C1" s="1" t="n"/>
      <c r="D1" s="2" t="inlineStr">
        <is>
          <t>Мотивационные выплаты</t>
        </is>
      </c>
      <c r="E1" s="1" t="n"/>
      <c r="F1" s="1" t="n"/>
      <c r="G1" s="1" t="n"/>
      <c r="H1" s="1" t="n"/>
      <c r="I1" s="1" t="n"/>
    </row>
    <row r="2" ht="25.95" customHeight="1" s="31">
      <c r="A2" s="1" t="n"/>
      <c r="B2" s="1" t="n"/>
      <c r="C2" s="1" t="n"/>
      <c r="D2" s="3" t="inlineStr">
        <is>
          <t>Ведомость по сотрудникам. Движение берется с листа «Движение».</t>
        </is>
      </c>
      <c r="E2" s="1" t="n"/>
      <c r="F2" s="1" t="n"/>
      <c r="G2" s="1" t="n"/>
      <c r="H2" s="1" t="n"/>
      <c r="I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/>
    <row r="5" ht="17.4" customHeight="1" s="31">
      <c r="A5" s="16" t="inlineStr">
        <is>
          <t>Итог по сотрудникам</t>
        </is>
      </c>
    </row>
    <row r="6">
      <c r="A6" s="30" t="inlineStr">
        <is>
          <t>Оператор</t>
        </is>
      </c>
      <c r="B6" s="30" t="inlineStr">
        <is>
          <t>Приход, шт</t>
        </is>
      </c>
      <c r="C6" s="30" t="inlineStr">
        <is>
          <t>Убытие, шт</t>
        </is>
      </c>
      <c r="D6" s="30" t="inlineStr">
        <is>
          <t>Приемка, руб</t>
        </is>
      </c>
      <c r="E6" s="30" t="inlineStr">
        <is>
          <t>Отправка, руб</t>
        </is>
      </c>
      <c r="F6" s="30" t="inlineStr">
        <is>
          <t>Итого, руб</t>
        </is>
      </c>
    </row>
    <row r="7">
      <c r="A7" s="5" t="inlineStr">
        <is>
          <t>Пузанов Д.В.</t>
        </is>
      </c>
      <c r="B7" s="72">
        <f>SUMIFS(Тех_Движение!$F$2:$F$5111,Тех_Движение!$B$2:$B$5111,"&gt;="&amp;Настройки!$B$5,Тех_Движение!$B$2:$B$5111,"&lt;="&amp;Настройки!$B$6,Тех_Движение!$C$2:$C$5111,$A7)</f>
        <v/>
      </c>
      <c r="C7" s="72">
        <f>SUMIFS(Тех_Движение!$G$2:$G$5111,Тех_Движение!$B$2:$B$5111,"&gt;="&amp;Настройки!$B$5,Тех_Движение!$B$2:$B$5111,"&lt;="&amp;Настройки!$B$6,Тех_Движение!$C$2:$C$5111,$A7)</f>
        <v/>
      </c>
      <c r="D7" s="44">
        <f>SUMIFS(Тех_Движение!$F$2:$F$5111,Тех_Движение!$B$2:$B$5111,"&gt;="&amp;Настройки!$B$5,Тех_Движение!$B$2:$B$5111,"&lt;="&amp;Настройки!$B$6,Тех_Движение!$C$2:$C$5111,$A7,Тех_Движение!$D$2:$D$5111,"АК-10")*1+SUMIFS(Тех_Движение!$F$2:$F$5111,Тех_Движение!$B$2:$B$5111,"&gt;="&amp;Настройки!$B$5,Тех_Движение!$B$2:$B$5111,"&lt;="&amp;Настройки!$B$6,Тех_Движение!$C$2:$C$5111,$A7,Тех_Движение!$D$2:$D$5111,"АК-15")*1+SUMIFS(Тех_Движение!$F$2:$F$5111,Тех_Движение!$B$2:$B$5111,"&gt;="&amp;Настройки!$B$5,Тех_Движение!$B$2:$B$5111,"&lt;="&amp;Настройки!$B$6,Тех_Движение!$C$2:$C$5111,$A7,Тех_Движение!$D$2:$D$5111,"Г 1800")*2+SUMIFS(Тех_Движение!$F$2:$F$5111,Тех_Движение!$B$2:$B$5111,"&gt;="&amp;Настройки!$B$5,Тех_Движение!$B$2:$B$5111,"&lt;="&amp;Настройки!$B$6,Тех_Движение!$C$2:$C$5111,$A7,Тех_Движение!$D$2:$D$5111,"Г 3500")*3+SUMIFS(Тех_Движение!$F$2:$F$5111,Тех_Движение!$B$2:$B$5111,"&gt;="&amp;Настройки!$B$5,Тех_Движение!$B$2:$B$5111,"&lt;="&amp;Настройки!$B$6,Тех_Движение!$C$2:$C$5111,$A7,Тех_Движение!$D$2:$D$5111,"Г 800")*2+SUMIFS(Тех_Движение!$F$2:$F$5111,Тех_Движение!$B$2:$B$5111,"&gt;="&amp;Настройки!$B$5,Тех_Движение!$B$2:$B$5111,"&lt;="&amp;Настройки!$B$6,Тех_Движение!$C$2:$C$5111,$A7,Тех_Движение!$D$2:$D$5111,"Ми-К")*1+SUMIFS(Тех_Движение!$F$2:$F$5111,Тех_Движение!$B$2:$B$5111,"&gt;="&amp;Настройки!$B$5,Тех_Движение!$B$2:$B$5111,"&lt;="&amp;Настройки!$B$6,Тех_Движение!$C$2:$C$5111,$A7,Тех_Движение!$D$2:$D$5111,"Ми-П")*1</f>
        <v/>
      </c>
      <c r="E7" s="44">
        <f>SUMIFS(Тех_Движение!$G$2:$G$5111,Тех_Движение!$B$2:$B$5111,"&gt;="&amp;Настройки!$B$5,Тех_Движение!$B$2:$B$5111,"&lt;="&amp;Настройки!$B$6,Тех_Движение!$C$2:$C$5111,$A7,Тех_Движение!$D$2:$D$5111,"АК-10")*12+SUMIFS(Тех_Движение!$G$2:$G$5111,Тех_Движение!$B$2:$B$5111,"&gt;="&amp;Настройки!$B$5,Тех_Движение!$B$2:$B$5111,"&lt;="&amp;Настройки!$B$6,Тех_Движение!$C$2:$C$5111,$A7,Тех_Движение!$D$2:$D$5111,"АК-15")*12+SUMIFS(Тех_Движение!$G$2:$G$5111,Тех_Движение!$B$2:$B$5111,"&gt;="&amp;Настройки!$B$5,Тех_Движение!$B$2:$B$5111,"&lt;="&amp;Настройки!$B$6,Тех_Движение!$C$2:$C$5111,$A7,Тех_Движение!$D$2:$D$5111,"Г 1800")*23+SUMIFS(Тех_Движение!$G$2:$G$5111,Тех_Движение!$B$2:$B$5111,"&gt;="&amp;Настройки!$B$5,Тех_Движение!$B$2:$B$5111,"&lt;="&amp;Настройки!$B$6,Тех_Движение!$C$2:$C$5111,$A7,Тех_Движение!$D$2:$D$5111,"Г 3500")*34+SUMIFS(Тех_Движение!$G$2:$G$5111,Тех_Движение!$B$2:$B$5111,"&gt;="&amp;Настройки!$B$5,Тех_Движение!$B$2:$B$5111,"&lt;="&amp;Настройки!$B$6,Тех_Движение!$C$2:$C$5111,$A7,Тех_Движение!$D$2:$D$5111,"Г 800")*23+SUMIFS(Тех_Движение!$G$2:$G$5111,Тех_Движение!$B$2:$B$5111,"&gt;="&amp;Настройки!$B$5,Тех_Движение!$B$2:$B$5111,"&lt;="&amp;Настройки!$B$6,Тех_Движение!$C$2:$C$5111,$A7,Тех_Движение!$D$2:$D$5111,"Ми-К")*9+SUMIFS(Тех_Движение!$G$2:$G$5111,Тех_Движение!$B$2:$B$5111,"&gt;="&amp;Настройки!$B$5,Тех_Движение!$B$2:$B$5111,"&lt;="&amp;Настройки!$B$6,Тех_Движение!$C$2:$C$5111,$A7,Тех_Движение!$D$2:$D$5111,"Ми-П")*9</f>
        <v/>
      </c>
      <c r="F7" s="44">
        <f>$D7+$E7</f>
        <v/>
      </c>
    </row>
    <row r="8">
      <c r="A8" s="5" t="inlineStr">
        <is>
          <t>Завалишин Д.Л.</t>
        </is>
      </c>
      <c r="B8" s="72">
        <f>SUMIFS(Тех_Движение!$F$2:$F$5111,Тех_Движение!$B$2:$B$5111,"&gt;="&amp;Настройки!$B$5,Тех_Движение!$B$2:$B$5111,"&lt;="&amp;Настройки!$B$6,Тех_Движение!$C$2:$C$5111,$A8)</f>
        <v/>
      </c>
      <c r="C8" s="72">
        <f>SUMIFS(Тех_Движение!$G$2:$G$5111,Тех_Движение!$B$2:$B$5111,"&gt;="&amp;Настройки!$B$5,Тех_Движение!$B$2:$B$5111,"&lt;="&amp;Настройки!$B$6,Тех_Движение!$C$2:$C$5111,$A8)</f>
        <v/>
      </c>
      <c r="D8" s="44">
        <f>SUMIFS(Тех_Движение!$F$2:$F$5111,Тех_Движение!$B$2:$B$5111,"&gt;="&amp;Настройки!$B$5,Тех_Движение!$B$2:$B$5111,"&lt;="&amp;Настройки!$B$6,Тех_Движение!$C$2:$C$5111,$A8,Тех_Движение!$D$2:$D$5111,"АК-10")*1+SUMIFS(Тех_Движение!$F$2:$F$5111,Тех_Движение!$B$2:$B$5111,"&gt;="&amp;Настройки!$B$5,Тех_Движение!$B$2:$B$5111,"&lt;="&amp;Настройки!$B$6,Тех_Движение!$C$2:$C$5111,$A8,Тех_Движение!$D$2:$D$5111,"АК-15")*1+SUMIFS(Тех_Движение!$F$2:$F$5111,Тех_Движение!$B$2:$B$5111,"&gt;="&amp;Настройки!$B$5,Тех_Движение!$B$2:$B$5111,"&lt;="&amp;Настройки!$B$6,Тех_Движение!$C$2:$C$5111,$A8,Тех_Движение!$D$2:$D$5111,"Г 1800")*2+SUMIFS(Тех_Движение!$F$2:$F$5111,Тех_Движение!$B$2:$B$5111,"&gt;="&amp;Настройки!$B$5,Тех_Движение!$B$2:$B$5111,"&lt;="&amp;Настройки!$B$6,Тех_Движение!$C$2:$C$5111,$A8,Тех_Движение!$D$2:$D$5111,"Г 3500")*3+SUMIFS(Тех_Движение!$F$2:$F$5111,Тех_Движение!$B$2:$B$5111,"&gt;="&amp;Настройки!$B$5,Тех_Движение!$B$2:$B$5111,"&lt;="&amp;Настройки!$B$6,Тех_Движение!$C$2:$C$5111,$A8,Тех_Движение!$D$2:$D$5111,"Г 800")*2+SUMIFS(Тех_Движение!$F$2:$F$5111,Тех_Движение!$B$2:$B$5111,"&gt;="&amp;Настройки!$B$5,Тех_Движение!$B$2:$B$5111,"&lt;="&amp;Настройки!$B$6,Тех_Движение!$C$2:$C$5111,$A8,Тех_Движение!$D$2:$D$5111,"Ми-К")*1+SUMIFS(Тех_Движение!$F$2:$F$5111,Тех_Движение!$B$2:$B$5111,"&gt;="&amp;Настройки!$B$5,Тех_Движение!$B$2:$B$5111,"&lt;="&amp;Настройки!$B$6,Тех_Движение!$C$2:$C$5111,$A8,Тех_Движение!$D$2:$D$5111,"Ми-П")*1</f>
        <v/>
      </c>
      <c r="E8" s="44">
        <f>SUMIFS(Тех_Движение!$G$2:$G$5111,Тех_Движение!$B$2:$B$5111,"&gt;="&amp;Настройки!$B$5,Тех_Движение!$B$2:$B$5111,"&lt;="&amp;Настройки!$B$6,Тех_Движение!$C$2:$C$5111,$A8,Тех_Движение!$D$2:$D$5111,"АК-10")*12+SUMIFS(Тех_Движение!$G$2:$G$5111,Тех_Движение!$B$2:$B$5111,"&gt;="&amp;Настройки!$B$5,Тех_Движение!$B$2:$B$5111,"&lt;="&amp;Настройки!$B$6,Тех_Движение!$C$2:$C$5111,$A8,Тех_Движение!$D$2:$D$5111,"АК-15")*12+SUMIFS(Тех_Движение!$G$2:$G$5111,Тех_Движение!$B$2:$B$5111,"&gt;="&amp;Настройки!$B$5,Тех_Движение!$B$2:$B$5111,"&lt;="&amp;Настройки!$B$6,Тех_Движение!$C$2:$C$5111,$A8,Тех_Движение!$D$2:$D$5111,"Г 1800")*23+SUMIFS(Тех_Движение!$G$2:$G$5111,Тех_Движение!$B$2:$B$5111,"&gt;="&amp;Настройки!$B$5,Тех_Движение!$B$2:$B$5111,"&lt;="&amp;Настройки!$B$6,Тех_Движение!$C$2:$C$5111,$A8,Тех_Движение!$D$2:$D$5111,"Г 3500")*34+SUMIFS(Тех_Движение!$G$2:$G$5111,Тех_Движение!$B$2:$B$5111,"&gt;="&amp;Настройки!$B$5,Тех_Движение!$B$2:$B$5111,"&lt;="&amp;Настройки!$B$6,Тех_Движение!$C$2:$C$5111,$A8,Тех_Движение!$D$2:$D$5111,"Г 800")*23+SUMIFS(Тех_Движение!$G$2:$G$5111,Тех_Движение!$B$2:$B$5111,"&gt;="&amp;Настройки!$B$5,Тех_Движение!$B$2:$B$5111,"&lt;="&amp;Настройки!$B$6,Тех_Движение!$C$2:$C$5111,$A8,Тех_Движение!$D$2:$D$5111,"Ми-К")*9+SUMIFS(Тех_Движение!$G$2:$G$5111,Тех_Движение!$B$2:$B$5111,"&gt;="&amp;Настройки!$B$5,Тех_Движение!$B$2:$B$5111,"&lt;="&amp;Настройки!$B$6,Тех_Движение!$C$2:$C$5111,$A8,Тех_Движение!$D$2:$D$5111,"Ми-П")*9</f>
        <v/>
      </c>
      <c r="F8" s="44">
        <f>$D8+$E8</f>
        <v/>
      </c>
    </row>
    <row r="9">
      <c r="A9" s="18" t="inlineStr">
        <is>
          <t>ИТОГО</t>
        </is>
      </c>
      <c r="B9" s="18">
        <f>SUM(B7:B8)</f>
        <v/>
      </c>
      <c r="C9" s="18">
        <f>SUM(C7:C8)</f>
        <v/>
      </c>
      <c r="D9" s="48">
        <f>SUM(D7:D8)</f>
        <v/>
      </c>
      <c r="E9" s="48">
        <f>SUM(E7:E8)</f>
        <v/>
      </c>
      <c r="F9" s="48">
        <f>SUM(F7:F8)</f>
        <v/>
      </c>
    </row>
    <row r="10"/>
    <row r="11" ht="17.4" customHeight="1" s="31">
      <c r="A11" s="16" t="inlineStr">
        <is>
          <t>Детализация по товарам</t>
        </is>
      </c>
    </row>
    <row r="12">
      <c r="A12" s="30" t="inlineStr">
        <is>
          <t>Оператор</t>
        </is>
      </c>
      <c r="B12" s="30" t="inlineStr">
        <is>
          <t>Товар</t>
        </is>
      </c>
      <c r="C12" s="30" t="inlineStr">
        <is>
          <t>Приход</t>
        </is>
      </c>
      <c r="D12" s="30" t="inlineStr">
        <is>
          <t>Убытие</t>
        </is>
      </c>
      <c r="E12" s="30" t="inlineStr">
        <is>
          <t>Тариф приемки</t>
        </is>
      </c>
      <c r="F12" s="30" t="inlineStr">
        <is>
          <t>Тариф отправки</t>
        </is>
      </c>
      <c r="G12" s="30" t="inlineStr">
        <is>
          <t>Приемка, руб</t>
        </is>
      </c>
      <c r="H12" s="30" t="inlineStr">
        <is>
          <t>Отправка, руб</t>
        </is>
      </c>
      <c r="I12" s="30" t="inlineStr">
        <is>
          <t>Итого, руб</t>
        </is>
      </c>
    </row>
    <row r="13">
      <c r="A13" s="5" t="inlineStr">
        <is>
          <t>Пузанов Д.В.</t>
        </is>
      </c>
      <c r="B13" s="5" t="inlineStr">
        <is>
          <t>АК-10</t>
        </is>
      </c>
      <c r="C13" s="72">
        <f>SUMIFS(Тех_Движение!$F$2:$F$5111,Тех_Движение!$B$2:$B$5111,"&gt;="&amp;Настройки!$B$5,Тех_Движение!$B$2:$B$5111,"&lt;="&amp;Настройки!$B$6,Тех_Движение!$C$2:$C$5111,$A13,Тех_Движение!$D$2:$D$5111,$B13)</f>
        <v/>
      </c>
      <c r="D13" s="72">
        <f>SUMIFS(Тех_Движение!$G$2:$G$5111,Тех_Движение!$B$2:$B$5111,"&gt;="&amp;Настройки!$B$5,Тех_Движение!$B$2:$B$5111,"&lt;="&amp;Настройки!$B$6,Тех_Движение!$C$2:$C$5111,$A13,Тех_Движение!$D$2:$D$5111,$B13)</f>
        <v/>
      </c>
      <c r="E13" s="44">
        <f>VLOOKUP($B13,Настройки!$A$11:$L$17,10,FALSE)</f>
        <v/>
      </c>
      <c r="F13" s="44">
        <f>VLOOKUP($B13,Настройки!$A$11:$L$17,11,FALSE)</f>
        <v/>
      </c>
      <c r="G13" s="44">
        <f>$C13*$E13</f>
        <v/>
      </c>
      <c r="H13" s="44">
        <f>$D13*$F13</f>
        <v/>
      </c>
      <c r="I13" s="44">
        <f>$G13+$H13</f>
        <v/>
      </c>
    </row>
    <row r="14">
      <c r="A14" s="5" t="inlineStr">
        <is>
          <t>Пузанов Д.В.</t>
        </is>
      </c>
      <c r="B14" s="5" t="inlineStr">
        <is>
          <t>АК-15</t>
        </is>
      </c>
      <c r="C14" s="72">
        <f>SUMIFS(Тех_Движение!$F$2:$F$5111,Тех_Движение!$B$2:$B$5111,"&gt;="&amp;Настройки!$B$5,Тех_Движение!$B$2:$B$5111,"&lt;="&amp;Настройки!$B$6,Тех_Движение!$C$2:$C$5111,$A14,Тех_Движение!$D$2:$D$5111,$B14)</f>
        <v/>
      </c>
      <c r="D14" s="72">
        <f>SUMIFS(Тех_Движение!$G$2:$G$5111,Тех_Движение!$B$2:$B$5111,"&gt;="&amp;Настройки!$B$5,Тех_Движение!$B$2:$B$5111,"&lt;="&amp;Настройки!$B$6,Тех_Движение!$C$2:$C$5111,$A14,Тех_Движение!$D$2:$D$5111,$B14)</f>
        <v/>
      </c>
      <c r="E14" s="44">
        <f>VLOOKUP($B14,Настройки!$A$11:$L$17,10,FALSE)</f>
        <v/>
      </c>
      <c r="F14" s="44">
        <f>VLOOKUP($B14,Настройки!$A$11:$L$17,11,FALSE)</f>
        <v/>
      </c>
      <c r="G14" s="44">
        <f>$C14*$E14</f>
        <v/>
      </c>
      <c r="H14" s="44">
        <f>$D14*$F14</f>
        <v/>
      </c>
      <c r="I14" s="44">
        <f>$G14+$H14</f>
        <v/>
      </c>
    </row>
    <row r="15">
      <c r="A15" s="5" t="inlineStr">
        <is>
          <t>Пузанов Д.В.</t>
        </is>
      </c>
      <c r="B15" s="5" t="inlineStr">
        <is>
          <t>Г 1800</t>
        </is>
      </c>
      <c r="C15" s="72">
        <f>SUMIFS(Тех_Движение!$F$2:$F$5111,Тех_Движение!$B$2:$B$5111,"&gt;="&amp;Настройки!$B$5,Тех_Движение!$B$2:$B$5111,"&lt;="&amp;Настройки!$B$6,Тех_Движение!$C$2:$C$5111,$A15,Тех_Движение!$D$2:$D$5111,$B15)</f>
        <v/>
      </c>
      <c r="D15" s="72">
        <f>SUMIFS(Тех_Движение!$G$2:$G$5111,Тех_Движение!$B$2:$B$5111,"&gt;="&amp;Настройки!$B$5,Тех_Движение!$B$2:$B$5111,"&lt;="&amp;Настройки!$B$6,Тех_Движение!$C$2:$C$5111,$A15,Тех_Движение!$D$2:$D$5111,$B15)</f>
        <v/>
      </c>
      <c r="E15" s="44">
        <f>VLOOKUP($B15,Настройки!$A$11:$L$17,10,FALSE)</f>
        <v/>
      </c>
      <c r="F15" s="44">
        <f>VLOOKUP($B15,Настройки!$A$11:$L$17,11,FALSE)</f>
        <v/>
      </c>
      <c r="G15" s="44">
        <f>$C15*$E15</f>
        <v/>
      </c>
      <c r="H15" s="44">
        <f>$D15*$F15</f>
        <v/>
      </c>
      <c r="I15" s="44">
        <f>$G15+$H15</f>
        <v/>
      </c>
    </row>
    <row r="16">
      <c r="A16" s="5" t="inlineStr">
        <is>
          <t>Пузанов Д.В.</t>
        </is>
      </c>
      <c r="B16" s="5" t="inlineStr">
        <is>
          <t>Г 3500</t>
        </is>
      </c>
      <c r="C16" s="72">
        <f>SUMIFS(Тех_Движение!$F$2:$F$5111,Тех_Движение!$B$2:$B$5111,"&gt;="&amp;Настройки!$B$5,Тех_Движение!$B$2:$B$5111,"&lt;="&amp;Настройки!$B$6,Тех_Движение!$C$2:$C$5111,$A16,Тех_Движение!$D$2:$D$5111,$B16)</f>
        <v/>
      </c>
      <c r="D16" s="72">
        <f>SUMIFS(Тех_Движение!$G$2:$G$5111,Тех_Движение!$B$2:$B$5111,"&gt;="&amp;Настройки!$B$5,Тех_Движение!$B$2:$B$5111,"&lt;="&amp;Настройки!$B$6,Тех_Движение!$C$2:$C$5111,$A16,Тех_Движение!$D$2:$D$5111,$B16)</f>
        <v/>
      </c>
      <c r="E16" s="44">
        <f>VLOOKUP($B16,Настройки!$A$11:$L$17,10,FALSE)</f>
        <v/>
      </c>
      <c r="F16" s="44">
        <f>VLOOKUP($B16,Настройки!$A$11:$L$17,11,FALSE)</f>
        <v/>
      </c>
      <c r="G16" s="44">
        <f>$C16*$E16</f>
        <v/>
      </c>
      <c r="H16" s="44">
        <f>$D16*$F16</f>
        <v/>
      </c>
      <c r="I16" s="44">
        <f>$G16+$H16</f>
        <v/>
      </c>
    </row>
    <row r="17">
      <c r="A17" s="5" t="inlineStr">
        <is>
          <t>Пузанов Д.В.</t>
        </is>
      </c>
      <c r="B17" s="5" t="inlineStr">
        <is>
          <t>Г 800</t>
        </is>
      </c>
      <c r="C17" s="72">
        <f>SUMIFS(Тех_Движение!$F$2:$F$5111,Тех_Движение!$B$2:$B$5111,"&gt;="&amp;Настройки!$B$5,Тех_Движение!$B$2:$B$5111,"&lt;="&amp;Настройки!$B$6,Тех_Движение!$C$2:$C$5111,$A17,Тех_Движение!$D$2:$D$5111,$B17)</f>
        <v/>
      </c>
      <c r="D17" s="72">
        <f>SUMIFS(Тех_Движение!$G$2:$G$5111,Тех_Движение!$B$2:$B$5111,"&gt;="&amp;Настройки!$B$5,Тех_Движение!$B$2:$B$5111,"&lt;="&amp;Настройки!$B$6,Тех_Движение!$C$2:$C$5111,$A17,Тех_Движение!$D$2:$D$5111,$B17)</f>
        <v/>
      </c>
      <c r="E17" s="44">
        <f>VLOOKUP($B17,Настройки!$A$11:$L$17,10,FALSE)</f>
        <v/>
      </c>
      <c r="F17" s="44">
        <f>VLOOKUP($B17,Настройки!$A$11:$L$17,11,FALSE)</f>
        <v/>
      </c>
      <c r="G17" s="44">
        <f>$C17*$E17</f>
        <v/>
      </c>
      <c r="H17" s="44">
        <f>$D17*$F17</f>
        <v/>
      </c>
      <c r="I17" s="44">
        <f>$G17+$H17</f>
        <v/>
      </c>
    </row>
    <row r="18">
      <c r="A18" s="5" t="inlineStr">
        <is>
          <t>Пузанов Д.В.</t>
        </is>
      </c>
      <c r="B18" s="5" t="inlineStr">
        <is>
          <t>Ми-К</t>
        </is>
      </c>
      <c r="C18" s="72">
        <f>SUMIFS(Тех_Движение!$F$2:$F$5111,Тех_Движение!$B$2:$B$5111,"&gt;="&amp;Настройки!$B$5,Тех_Движение!$B$2:$B$5111,"&lt;="&amp;Настройки!$B$6,Тех_Движение!$C$2:$C$5111,$A18,Тех_Движение!$D$2:$D$5111,$B18)</f>
        <v/>
      </c>
      <c r="D18" s="72">
        <f>SUMIFS(Тех_Движение!$G$2:$G$5111,Тех_Движение!$B$2:$B$5111,"&gt;="&amp;Настройки!$B$5,Тех_Движение!$B$2:$B$5111,"&lt;="&amp;Настройки!$B$6,Тех_Движение!$C$2:$C$5111,$A18,Тех_Движение!$D$2:$D$5111,$B18)</f>
        <v/>
      </c>
      <c r="E18" s="44">
        <f>VLOOKUP($B18,Настройки!$A$11:$L$17,10,FALSE)</f>
        <v/>
      </c>
      <c r="F18" s="44">
        <f>VLOOKUP($B18,Настройки!$A$11:$L$17,11,FALSE)</f>
        <v/>
      </c>
      <c r="G18" s="44">
        <f>$C18*$E18</f>
        <v/>
      </c>
      <c r="H18" s="44">
        <f>$D18*$F18</f>
        <v/>
      </c>
      <c r="I18" s="44">
        <f>$G18+$H18</f>
        <v/>
      </c>
    </row>
    <row r="19">
      <c r="A19" s="5" t="inlineStr">
        <is>
          <t>Пузанов Д.В.</t>
        </is>
      </c>
      <c r="B19" s="5" t="inlineStr">
        <is>
          <t>Ми-П</t>
        </is>
      </c>
      <c r="C19" s="72">
        <f>SUMIFS(Тех_Движение!$F$2:$F$5111,Тех_Движение!$B$2:$B$5111,"&gt;="&amp;Настройки!$B$5,Тех_Движение!$B$2:$B$5111,"&lt;="&amp;Настройки!$B$6,Тех_Движение!$C$2:$C$5111,$A19,Тех_Движение!$D$2:$D$5111,$B19)</f>
        <v/>
      </c>
      <c r="D19" s="72">
        <f>SUMIFS(Тех_Движение!$G$2:$G$5111,Тех_Движение!$B$2:$B$5111,"&gt;="&amp;Настройки!$B$5,Тех_Движение!$B$2:$B$5111,"&lt;="&amp;Настройки!$B$6,Тех_Движение!$C$2:$C$5111,$A19,Тех_Движение!$D$2:$D$5111,$B19)</f>
        <v/>
      </c>
      <c r="E19" s="44">
        <f>VLOOKUP($B19,Настройки!$A$11:$L$17,10,FALSE)</f>
        <v/>
      </c>
      <c r="F19" s="44">
        <f>VLOOKUP($B19,Настройки!$A$11:$L$17,11,FALSE)</f>
        <v/>
      </c>
      <c r="G19" s="44">
        <f>$C19*$E19</f>
        <v/>
      </c>
      <c r="H19" s="44">
        <f>$D19*$F19</f>
        <v/>
      </c>
      <c r="I19" s="44">
        <f>$G19+$H19</f>
        <v/>
      </c>
    </row>
    <row r="20">
      <c r="A20" s="5" t="inlineStr">
        <is>
          <t>Завалишин Д.Л.</t>
        </is>
      </c>
      <c r="B20" s="5" t="inlineStr">
        <is>
          <t>АК-10</t>
        </is>
      </c>
      <c r="C20" s="72">
        <f>SUMIFS(Тех_Движение!$F$2:$F$5111,Тех_Движение!$B$2:$B$5111,"&gt;="&amp;Настройки!$B$5,Тех_Движение!$B$2:$B$5111,"&lt;="&amp;Настройки!$B$6,Тех_Движение!$C$2:$C$5111,$A20,Тех_Движение!$D$2:$D$5111,$B20)</f>
        <v/>
      </c>
      <c r="D20" s="72">
        <f>SUMIFS(Тех_Движение!$G$2:$G$5111,Тех_Движение!$B$2:$B$5111,"&gt;="&amp;Настройки!$B$5,Тех_Движение!$B$2:$B$5111,"&lt;="&amp;Настройки!$B$6,Тех_Движение!$C$2:$C$5111,$A20,Тех_Движение!$D$2:$D$5111,$B20)</f>
        <v/>
      </c>
      <c r="E20" s="44">
        <f>VLOOKUP($B20,Настройки!$A$11:$L$17,10,FALSE)</f>
        <v/>
      </c>
      <c r="F20" s="44">
        <f>VLOOKUP($B20,Настройки!$A$11:$L$17,11,FALSE)</f>
        <v/>
      </c>
      <c r="G20" s="44">
        <f>$C20*$E20</f>
        <v/>
      </c>
      <c r="H20" s="44">
        <f>$D20*$F20</f>
        <v/>
      </c>
      <c r="I20" s="44">
        <f>$G20+$H20</f>
        <v/>
      </c>
    </row>
    <row r="21">
      <c r="A21" s="5" t="inlineStr">
        <is>
          <t>Завалишин Д.Л.</t>
        </is>
      </c>
      <c r="B21" s="5" t="inlineStr">
        <is>
          <t>АК-15</t>
        </is>
      </c>
      <c r="C21" s="72">
        <f>SUMIFS(Тех_Движение!$F$2:$F$5111,Тех_Движение!$B$2:$B$5111,"&gt;="&amp;Настройки!$B$5,Тех_Движение!$B$2:$B$5111,"&lt;="&amp;Настройки!$B$6,Тех_Движение!$C$2:$C$5111,$A21,Тех_Движение!$D$2:$D$5111,$B21)</f>
        <v/>
      </c>
      <c r="D21" s="72">
        <f>SUMIFS(Тех_Движение!$G$2:$G$5111,Тех_Движение!$B$2:$B$5111,"&gt;="&amp;Настройки!$B$5,Тех_Движение!$B$2:$B$5111,"&lt;="&amp;Настройки!$B$6,Тех_Движение!$C$2:$C$5111,$A21,Тех_Движение!$D$2:$D$5111,$B21)</f>
        <v/>
      </c>
      <c r="E21" s="44">
        <f>VLOOKUP($B21,Настройки!$A$11:$L$17,10,FALSE)</f>
        <v/>
      </c>
      <c r="F21" s="44">
        <f>VLOOKUP($B21,Настройки!$A$11:$L$17,11,FALSE)</f>
        <v/>
      </c>
      <c r="G21" s="44">
        <f>$C21*$E21</f>
        <v/>
      </c>
      <c r="H21" s="44">
        <f>$D21*$F21</f>
        <v/>
      </c>
      <c r="I21" s="44">
        <f>$G21+$H21</f>
        <v/>
      </c>
    </row>
    <row r="22">
      <c r="A22" s="5" t="inlineStr">
        <is>
          <t>Завалишин Д.Л.</t>
        </is>
      </c>
      <c r="B22" s="5" t="inlineStr">
        <is>
          <t>Г 1800</t>
        </is>
      </c>
      <c r="C22" s="72">
        <f>SUMIFS(Тех_Движение!$F$2:$F$5111,Тех_Движение!$B$2:$B$5111,"&gt;="&amp;Настройки!$B$5,Тех_Движение!$B$2:$B$5111,"&lt;="&amp;Настройки!$B$6,Тех_Движение!$C$2:$C$5111,$A22,Тех_Движение!$D$2:$D$5111,$B22)</f>
        <v/>
      </c>
      <c r="D22" s="72">
        <f>SUMIFS(Тех_Движение!$G$2:$G$5111,Тех_Движение!$B$2:$B$5111,"&gt;="&amp;Настройки!$B$5,Тех_Движение!$B$2:$B$5111,"&lt;="&amp;Настройки!$B$6,Тех_Движение!$C$2:$C$5111,$A22,Тех_Движение!$D$2:$D$5111,$B22)</f>
        <v/>
      </c>
      <c r="E22" s="44">
        <f>VLOOKUP($B22,Настройки!$A$11:$L$17,10,FALSE)</f>
        <v/>
      </c>
      <c r="F22" s="44">
        <f>VLOOKUP($B22,Настройки!$A$11:$L$17,11,FALSE)</f>
        <v/>
      </c>
      <c r="G22" s="44">
        <f>$C22*$E22</f>
        <v/>
      </c>
      <c r="H22" s="44">
        <f>$D22*$F22</f>
        <v/>
      </c>
      <c r="I22" s="44">
        <f>$G22+$H22</f>
        <v/>
      </c>
    </row>
    <row r="23">
      <c r="A23" s="5" t="inlineStr">
        <is>
          <t>Завалишин Д.Л.</t>
        </is>
      </c>
      <c r="B23" s="5" t="inlineStr">
        <is>
          <t>Г 3500</t>
        </is>
      </c>
      <c r="C23" s="72">
        <f>SUMIFS(Тех_Движение!$F$2:$F$5111,Тех_Движение!$B$2:$B$5111,"&gt;="&amp;Настройки!$B$5,Тех_Движение!$B$2:$B$5111,"&lt;="&amp;Настройки!$B$6,Тех_Движение!$C$2:$C$5111,$A23,Тех_Движение!$D$2:$D$5111,$B23)</f>
        <v/>
      </c>
      <c r="D23" s="72">
        <f>SUMIFS(Тех_Движение!$G$2:$G$5111,Тех_Движение!$B$2:$B$5111,"&gt;="&amp;Настройки!$B$5,Тех_Движение!$B$2:$B$5111,"&lt;="&amp;Настройки!$B$6,Тех_Движение!$C$2:$C$5111,$A23,Тех_Движение!$D$2:$D$5111,$B23)</f>
        <v/>
      </c>
      <c r="E23" s="44">
        <f>VLOOKUP($B23,Настройки!$A$11:$L$17,10,FALSE)</f>
        <v/>
      </c>
      <c r="F23" s="44">
        <f>VLOOKUP($B23,Настройки!$A$11:$L$17,11,FALSE)</f>
        <v/>
      </c>
      <c r="G23" s="44">
        <f>$C23*$E23</f>
        <v/>
      </c>
      <c r="H23" s="44">
        <f>$D23*$F23</f>
        <v/>
      </c>
      <c r="I23" s="44">
        <f>$G23+$H23</f>
        <v/>
      </c>
    </row>
    <row r="24">
      <c r="A24" s="5" t="inlineStr">
        <is>
          <t>Завалишин Д.Л.</t>
        </is>
      </c>
      <c r="B24" s="5" t="inlineStr">
        <is>
          <t>Г 800</t>
        </is>
      </c>
      <c r="C24" s="72">
        <f>SUMIFS(Тех_Движение!$F$2:$F$5111,Тех_Движение!$B$2:$B$5111,"&gt;="&amp;Настройки!$B$5,Тех_Движение!$B$2:$B$5111,"&lt;="&amp;Настройки!$B$6,Тех_Движение!$C$2:$C$5111,$A24,Тех_Движение!$D$2:$D$5111,$B24)</f>
        <v/>
      </c>
      <c r="D24" s="72">
        <f>SUMIFS(Тех_Движение!$G$2:$G$5111,Тех_Движение!$B$2:$B$5111,"&gt;="&amp;Настройки!$B$5,Тех_Движение!$B$2:$B$5111,"&lt;="&amp;Настройки!$B$6,Тех_Движение!$C$2:$C$5111,$A24,Тех_Движение!$D$2:$D$5111,$B24)</f>
        <v/>
      </c>
      <c r="E24" s="44">
        <f>VLOOKUP($B24,Настройки!$A$11:$L$17,10,FALSE)</f>
        <v/>
      </c>
      <c r="F24" s="44">
        <f>VLOOKUP($B24,Настройки!$A$11:$L$17,11,FALSE)</f>
        <v/>
      </c>
      <c r="G24" s="44">
        <f>$C24*$E24</f>
        <v/>
      </c>
      <c r="H24" s="44">
        <f>$D24*$F24</f>
        <v/>
      </c>
      <c r="I24" s="44">
        <f>$G24+$H24</f>
        <v/>
      </c>
    </row>
    <row r="25">
      <c r="A25" s="5" t="inlineStr">
        <is>
          <t>Завалишин Д.Л.</t>
        </is>
      </c>
      <c r="B25" s="5" t="inlineStr">
        <is>
          <t>Ми-К</t>
        </is>
      </c>
      <c r="C25" s="72">
        <f>SUMIFS(Тех_Движение!$F$2:$F$5111,Тех_Движение!$B$2:$B$5111,"&gt;="&amp;Настройки!$B$5,Тех_Движение!$B$2:$B$5111,"&lt;="&amp;Настройки!$B$6,Тех_Движение!$C$2:$C$5111,$A25,Тех_Движение!$D$2:$D$5111,$B25)</f>
        <v/>
      </c>
      <c r="D25" s="72">
        <f>SUMIFS(Тех_Движение!$G$2:$G$5111,Тех_Движение!$B$2:$B$5111,"&gt;="&amp;Настройки!$B$5,Тех_Движение!$B$2:$B$5111,"&lt;="&amp;Настройки!$B$6,Тех_Движение!$C$2:$C$5111,$A25,Тех_Движение!$D$2:$D$5111,$B25)</f>
        <v/>
      </c>
      <c r="E25" s="44">
        <f>VLOOKUP($B25,Настройки!$A$11:$L$17,10,FALSE)</f>
        <v/>
      </c>
      <c r="F25" s="44">
        <f>VLOOKUP($B25,Настройки!$A$11:$L$17,11,FALSE)</f>
        <v/>
      </c>
      <c r="G25" s="44">
        <f>$C25*$E25</f>
        <v/>
      </c>
      <c r="H25" s="44">
        <f>$D25*$F25</f>
        <v/>
      </c>
      <c r="I25" s="44">
        <f>$G25+$H25</f>
        <v/>
      </c>
    </row>
    <row r="26">
      <c r="A26" s="5" t="inlineStr">
        <is>
          <t>Завалишин Д.Л.</t>
        </is>
      </c>
      <c r="B26" s="5" t="inlineStr">
        <is>
          <t>Ми-П</t>
        </is>
      </c>
      <c r="C26" s="72">
        <f>SUMIFS(Тех_Движение!$F$2:$F$5111,Тех_Движение!$B$2:$B$5111,"&gt;="&amp;Настройки!$B$5,Тех_Движение!$B$2:$B$5111,"&lt;="&amp;Настройки!$B$6,Тех_Движение!$C$2:$C$5111,$A26,Тех_Движение!$D$2:$D$5111,$B26)</f>
        <v/>
      </c>
      <c r="D26" s="72">
        <f>SUMIFS(Тех_Движение!$G$2:$G$5111,Тех_Движение!$B$2:$B$5111,"&gt;="&amp;Настройки!$B$5,Тех_Движение!$B$2:$B$5111,"&lt;="&amp;Настройки!$B$6,Тех_Движение!$C$2:$C$5111,$A26,Тех_Движение!$D$2:$D$5111,$B26)</f>
        <v/>
      </c>
      <c r="E26" s="44">
        <f>VLOOKUP($B26,Настройки!$A$11:$L$17,10,FALSE)</f>
        <v/>
      </c>
      <c r="F26" s="44">
        <f>VLOOKUP($B26,Настройки!$A$11:$L$17,11,FALSE)</f>
        <v/>
      </c>
      <c r="G26" s="44">
        <f>$C26*$E26</f>
        <v/>
      </c>
      <c r="H26" s="44">
        <f>$D26*$F26</f>
        <v/>
      </c>
      <c r="I26" s="44">
        <f>$G26+$H26</f>
        <v/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4.4"/>
  <cols>
    <col width="23" customWidth="1" style="31" min="1" max="1"/>
    <col width="17" customWidth="1" style="31" min="2" max="2"/>
    <col width="40" customWidth="1" style="31" min="3" max="6"/>
    <col width="15" customWidth="1" style="31" min="7" max="9"/>
  </cols>
  <sheetData>
    <row r="1" ht="31.95" customHeight="1" s="31">
      <c r="A1" s="1" t="n"/>
      <c r="B1" s="1" t="n"/>
      <c r="C1" s="1" t="n"/>
      <c r="D1" s="2" t="inlineStr">
        <is>
          <t>Расчетный листок — Пузанов Д.В.</t>
        </is>
      </c>
      <c r="E1" s="1" t="n"/>
      <c r="F1" s="1" t="n"/>
      <c r="G1" s="1" t="n"/>
      <c r="H1" s="1" t="n"/>
      <c r="I1" s="1" t="n"/>
    </row>
    <row r="2" ht="25.95" customHeight="1" s="31">
      <c r="A2" s="1" t="n"/>
      <c r="B2" s="1" t="n"/>
      <c r="C2" s="1" t="n"/>
      <c r="D2" s="3" t="inlineStr">
        <is>
          <t>Сдельная мотивация за выбранную неделю.</t>
        </is>
      </c>
      <c r="E2" s="1" t="n"/>
      <c r="F2" s="1" t="n"/>
      <c r="G2" s="1" t="n"/>
      <c r="H2" s="1" t="n"/>
      <c r="I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/>
    <row r="5">
      <c r="A5" s="6" t="inlineStr">
        <is>
          <t>Сотрудник</t>
        </is>
      </c>
      <c r="B5" s="20" t="inlineStr">
        <is>
          <t>Пузанов Д.В.</t>
        </is>
      </c>
    </row>
    <row r="6">
      <c r="A6" s="6" t="inlineStr">
        <is>
          <t>Период</t>
        </is>
      </c>
      <c r="B6" s="42">
        <f>Настройки!$B$5</f>
        <v/>
      </c>
      <c r="C6" s="42">
        <f>Настройки!$B$6</f>
        <v/>
      </c>
    </row>
    <row r="7"/>
    <row r="8">
      <c r="A8" s="30" t="inlineStr">
        <is>
          <t>Показатель</t>
        </is>
      </c>
      <c r="B8" s="30" t="inlineStr">
        <is>
          <t>Значение</t>
        </is>
      </c>
    </row>
    <row r="9">
      <c r="A9" s="24" t="inlineStr">
        <is>
          <t>Принято, шт</t>
        </is>
      </c>
      <c r="B9" s="77">
        <f>C64</f>
        <v/>
      </c>
    </row>
    <row r="10">
      <c r="A10" s="24" t="inlineStr">
        <is>
          <t>Отгружено, шт</t>
        </is>
      </c>
      <c r="B10" s="77">
        <f>D64</f>
        <v/>
      </c>
    </row>
    <row r="11">
      <c r="A11" s="24" t="inlineStr">
        <is>
          <t>Начислено за приемку</t>
        </is>
      </c>
      <c r="B11" s="76">
        <f>G64</f>
        <v/>
      </c>
    </row>
    <row r="12">
      <c r="A12" s="24" t="inlineStr">
        <is>
          <t>Начислено за отправку</t>
        </is>
      </c>
      <c r="B12" s="76">
        <f>H64</f>
        <v/>
      </c>
    </row>
    <row r="13">
      <c r="A13" s="18" t="inlineStr">
        <is>
          <t>ИТОГО к выплате</t>
        </is>
      </c>
      <c r="B13" s="48">
        <f>I64</f>
        <v/>
      </c>
    </row>
    <row r="14">
      <c r="A14" s="30" t="inlineStr">
        <is>
          <t>Дата</t>
        </is>
      </c>
      <c r="B14" s="30" t="inlineStr">
        <is>
          <t>Товар</t>
        </is>
      </c>
      <c r="C14" s="30" t="inlineStr">
        <is>
          <t>Приход</t>
        </is>
      </c>
      <c r="D14" s="30" t="inlineStr">
        <is>
          <t>Убытие</t>
        </is>
      </c>
      <c r="E14" s="30" t="inlineStr">
        <is>
          <t>Тариф приемки</t>
        </is>
      </c>
      <c r="F14" s="30" t="inlineStr">
        <is>
          <t>Тариф отправки</t>
        </is>
      </c>
      <c r="G14" s="30" t="inlineStr">
        <is>
          <t>Приемка, руб</t>
        </is>
      </c>
      <c r="H14" s="30" t="inlineStr">
        <is>
          <t>Отправка, руб</t>
        </is>
      </c>
      <c r="I14" s="30" t="inlineStr">
        <is>
          <t>Итого, руб</t>
        </is>
      </c>
    </row>
    <row r="15">
      <c r="A15" s="78">
        <f>Настройки!$B$5+0</f>
        <v/>
      </c>
      <c r="B15" s="5" t="inlineStr">
        <is>
          <t>АК-10</t>
        </is>
      </c>
      <c r="C15" s="72">
        <f>SUMIFS(Тех_Движение!$F$2:$F$5111,Тех_Движение!$B$2:$B$5111,$A15,Тех_Движение!$C$2:$C$5111,$B$5,Тех_Движение!$D$2:$D$5111,$B15)</f>
        <v/>
      </c>
      <c r="D15" s="72">
        <f>SUMIFS(Тех_Движение!$G$2:$G$5111,Тех_Движение!$B$2:$B$5111,$A15,Тех_Движение!$C$2:$C$5111,$B$5,Тех_Движение!$D$2:$D$5111,$B15)</f>
        <v/>
      </c>
      <c r="E15" s="44">
        <f>VLOOKUP($B15,Настройки!$A$11:$L$17,10,FALSE)</f>
        <v/>
      </c>
      <c r="F15" s="44">
        <f>VLOOKUP($B15,Настройки!$A$11:$L$17,11,FALSE)</f>
        <v/>
      </c>
      <c r="G15" s="44">
        <f>$C15*$E15</f>
        <v/>
      </c>
      <c r="H15" s="44">
        <f>$D15*$F15</f>
        <v/>
      </c>
      <c r="I15" s="44">
        <f>$G15+$H15</f>
        <v/>
      </c>
    </row>
    <row r="16">
      <c r="A16" s="78">
        <f>Настройки!$B$5+0</f>
        <v/>
      </c>
      <c r="B16" s="5" t="inlineStr">
        <is>
          <t>АК-15</t>
        </is>
      </c>
      <c r="C16" s="72">
        <f>SUMIFS(Тех_Движение!$F$2:$F$5111,Тех_Движение!$B$2:$B$5111,$A16,Тех_Движение!$C$2:$C$5111,$B$5,Тех_Движение!$D$2:$D$5111,$B16)</f>
        <v/>
      </c>
      <c r="D16" s="72">
        <f>SUMIFS(Тех_Движение!$G$2:$G$5111,Тех_Движение!$B$2:$B$5111,$A16,Тех_Движение!$C$2:$C$5111,$B$5,Тех_Движение!$D$2:$D$5111,$B16)</f>
        <v/>
      </c>
      <c r="E16" s="44">
        <f>VLOOKUP($B16,Настройки!$A$11:$L$17,10,FALSE)</f>
        <v/>
      </c>
      <c r="F16" s="44">
        <f>VLOOKUP($B16,Настройки!$A$11:$L$17,11,FALSE)</f>
        <v/>
      </c>
      <c r="G16" s="44">
        <f>$C16*$E16</f>
        <v/>
      </c>
      <c r="H16" s="44">
        <f>$D16*$F16</f>
        <v/>
      </c>
      <c r="I16" s="44">
        <f>$G16+$H16</f>
        <v/>
      </c>
    </row>
    <row r="17">
      <c r="A17" s="78">
        <f>Настройки!$B$5+0</f>
        <v/>
      </c>
      <c r="B17" s="5" t="inlineStr">
        <is>
          <t>Г 1800</t>
        </is>
      </c>
      <c r="C17" s="72">
        <f>SUMIFS(Тех_Движение!$F$2:$F$5111,Тех_Движение!$B$2:$B$5111,$A17,Тех_Движение!$C$2:$C$5111,$B$5,Тех_Движение!$D$2:$D$5111,$B17)</f>
        <v/>
      </c>
      <c r="D17" s="72">
        <f>SUMIFS(Тех_Движение!$G$2:$G$5111,Тех_Движение!$B$2:$B$5111,$A17,Тех_Движение!$C$2:$C$5111,$B$5,Тех_Движение!$D$2:$D$5111,$B17)</f>
        <v/>
      </c>
      <c r="E17" s="44">
        <f>VLOOKUP($B17,Настройки!$A$11:$L$17,10,FALSE)</f>
        <v/>
      </c>
      <c r="F17" s="44">
        <f>VLOOKUP($B17,Настройки!$A$11:$L$17,11,FALSE)</f>
        <v/>
      </c>
      <c r="G17" s="44">
        <f>$C17*$E17</f>
        <v/>
      </c>
      <c r="H17" s="44">
        <f>$D17*$F17</f>
        <v/>
      </c>
      <c r="I17" s="44">
        <f>$G17+$H17</f>
        <v/>
      </c>
    </row>
    <row r="18">
      <c r="A18" s="78">
        <f>Настройки!$B$5+0</f>
        <v/>
      </c>
      <c r="B18" s="5" t="inlineStr">
        <is>
          <t>Г 3500</t>
        </is>
      </c>
      <c r="C18" s="72">
        <f>SUMIFS(Тех_Движение!$F$2:$F$5111,Тех_Движение!$B$2:$B$5111,$A18,Тех_Движение!$C$2:$C$5111,$B$5,Тех_Движение!$D$2:$D$5111,$B18)</f>
        <v/>
      </c>
      <c r="D18" s="72">
        <f>SUMIFS(Тех_Движение!$G$2:$G$5111,Тех_Движение!$B$2:$B$5111,$A18,Тех_Движение!$C$2:$C$5111,$B$5,Тех_Движение!$D$2:$D$5111,$B18)</f>
        <v/>
      </c>
      <c r="E18" s="44">
        <f>VLOOKUP($B18,Настройки!$A$11:$L$17,10,FALSE)</f>
        <v/>
      </c>
      <c r="F18" s="44">
        <f>VLOOKUP($B18,Настройки!$A$11:$L$17,11,FALSE)</f>
        <v/>
      </c>
      <c r="G18" s="44">
        <f>$C18*$E18</f>
        <v/>
      </c>
      <c r="H18" s="44">
        <f>$D18*$F18</f>
        <v/>
      </c>
      <c r="I18" s="44">
        <f>$G18+$H18</f>
        <v/>
      </c>
    </row>
    <row r="19">
      <c r="A19" s="78">
        <f>Настройки!$B$5+0</f>
        <v/>
      </c>
      <c r="B19" s="5" t="inlineStr">
        <is>
          <t>Г 800</t>
        </is>
      </c>
      <c r="C19" s="72">
        <f>SUMIFS(Тех_Движение!$F$2:$F$5111,Тех_Движение!$B$2:$B$5111,$A19,Тех_Движение!$C$2:$C$5111,$B$5,Тех_Движение!$D$2:$D$5111,$B19)</f>
        <v/>
      </c>
      <c r="D19" s="72">
        <f>SUMIFS(Тех_Движение!$G$2:$G$5111,Тех_Движение!$B$2:$B$5111,$A19,Тех_Движение!$C$2:$C$5111,$B$5,Тех_Движение!$D$2:$D$5111,$B19)</f>
        <v/>
      </c>
      <c r="E19" s="44">
        <f>VLOOKUP($B19,Настройки!$A$11:$L$17,10,FALSE)</f>
        <v/>
      </c>
      <c r="F19" s="44">
        <f>VLOOKUP($B19,Настройки!$A$11:$L$17,11,FALSE)</f>
        <v/>
      </c>
      <c r="G19" s="44">
        <f>$C19*$E19</f>
        <v/>
      </c>
      <c r="H19" s="44">
        <f>$D19*$F19</f>
        <v/>
      </c>
      <c r="I19" s="44">
        <f>$G19+$H19</f>
        <v/>
      </c>
    </row>
    <row r="20">
      <c r="A20" s="78">
        <f>Настройки!$B$5+0</f>
        <v/>
      </c>
      <c r="B20" s="5" t="inlineStr">
        <is>
          <t>Ми-К</t>
        </is>
      </c>
      <c r="C20" s="72">
        <f>SUMIFS(Тех_Движение!$F$2:$F$5111,Тех_Движение!$B$2:$B$5111,$A20,Тех_Движение!$C$2:$C$5111,$B$5,Тех_Движение!$D$2:$D$5111,$B20)</f>
        <v/>
      </c>
      <c r="D20" s="72">
        <f>SUMIFS(Тех_Движение!$G$2:$G$5111,Тех_Движение!$B$2:$B$5111,$A20,Тех_Движение!$C$2:$C$5111,$B$5,Тех_Движение!$D$2:$D$5111,$B20)</f>
        <v/>
      </c>
      <c r="E20" s="44">
        <f>VLOOKUP($B20,Настройки!$A$11:$L$17,10,FALSE)</f>
        <v/>
      </c>
      <c r="F20" s="44">
        <f>VLOOKUP($B20,Настройки!$A$11:$L$17,11,FALSE)</f>
        <v/>
      </c>
      <c r="G20" s="44">
        <f>$C20*$E20</f>
        <v/>
      </c>
      <c r="H20" s="44">
        <f>$D20*$F20</f>
        <v/>
      </c>
      <c r="I20" s="44">
        <f>$G20+$H20</f>
        <v/>
      </c>
    </row>
    <row r="21">
      <c r="A21" s="78">
        <f>Настройки!$B$5+0</f>
        <v/>
      </c>
      <c r="B21" s="5" t="inlineStr">
        <is>
          <t>Ми-П</t>
        </is>
      </c>
      <c r="C21" s="72">
        <f>SUMIFS(Тех_Движение!$F$2:$F$5111,Тех_Движение!$B$2:$B$5111,$A21,Тех_Движение!$C$2:$C$5111,$B$5,Тех_Движение!$D$2:$D$5111,$B21)</f>
        <v/>
      </c>
      <c r="D21" s="72">
        <f>SUMIFS(Тех_Движение!$G$2:$G$5111,Тех_Движение!$B$2:$B$5111,$A21,Тех_Движение!$C$2:$C$5111,$B$5,Тех_Движение!$D$2:$D$5111,$B21)</f>
        <v/>
      </c>
      <c r="E21" s="44">
        <f>VLOOKUP($B21,Настройки!$A$11:$L$17,10,FALSE)</f>
        <v/>
      </c>
      <c r="F21" s="44">
        <f>VLOOKUP($B21,Настройки!$A$11:$L$17,11,FALSE)</f>
        <v/>
      </c>
      <c r="G21" s="44">
        <f>$C21*$E21</f>
        <v/>
      </c>
      <c r="H21" s="44">
        <f>$D21*$F21</f>
        <v/>
      </c>
      <c r="I21" s="44">
        <f>$G21+$H21</f>
        <v/>
      </c>
    </row>
    <row r="22">
      <c r="A22" s="78">
        <f>Настройки!$B$5+1</f>
        <v/>
      </c>
      <c r="B22" s="5" t="inlineStr">
        <is>
          <t>АК-10</t>
        </is>
      </c>
      <c r="C22" s="72">
        <f>SUMIFS(Тех_Движение!$F$2:$F$5111,Тех_Движение!$B$2:$B$5111,$A22,Тех_Движение!$C$2:$C$5111,$B$5,Тех_Движение!$D$2:$D$5111,$B22)</f>
        <v/>
      </c>
      <c r="D22" s="72">
        <f>SUMIFS(Тех_Движение!$G$2:$G$5111,Тех_Движение!$B$2:$B$5111,$A22,Тех_Движение!$C$2:$C$5111,$B$5,Тех_Движение!$D$2:$D$5111,$B22)</f>
        <v/>
      </c>
      <c r="E22" s="44">
        <f>VLOOKUP($B22,Настройки!$A$11:$L$17,10,FALSE)</f>
        <v/>
      </c>
      <c r="F22" s="44">
        <f>VLOOKUP($B22,Настройки!$A$11:$L$17,11,FALSE)</f>
        <v/>
      </c>
      <c r="G22" s="44">
        <f>$C22*$E22</f>
        <v/>
      </c>
      <c r="H22" s="44">
        <f>$D22*$F22</f>
        <v/>
      </c>
      <c r="I22" s="44">
        <f>$G22+$H22</f>
        <v/>
      </c>
    </row>
    <row r="23">
      <c r="A23" s="78">
        <f>Настройки!$B$5+1</f>
        <v/>
      </c>
      <c r="B23" s="5" t="inlineStr">
        <is>
          <t>АК-15</t>
        </is>
      </c>
      <c r="C23" s="72">
        <f>SUMIFS(Тех_Движение!$F$2:$F$5111,Тех_Движение!$B$2:$B$5111,$A23,Тех_Движение!$C$2:$C$5111,$B$5,Тех_Движение!$D$2:$D$5111,$B23)</f>
        <v/>
      </c>
      <c r="D23" s="72">
        <f>SUMIFS(Тех_Движение!$G$2:$G$5111,Тех_Движение!$B$2:$B$5111,$A23,Тех_Движение!$C$2:$C$5111,$B$5,Тех_Движение!$D$2:$D$5111,$B23)</f>
        <v/>
      </c>
      <c r="E23" s="44">
        <f>VLOOKUP($B23,Настройки!$A$11:$L$17,10,FALSE)</f>
        <v/>
      </c>
      <c r="F23" s="44">
        <f>VLOOKUP($B23,Настройки!$A$11:$L$17,11,FALSE)</f>
        <v/>
      </c>
      <c r="G23" s="44">
        <f>$C23*$E23</f>
        <v/>
      </c>
      <c r="H23" s="44">
        <f>$D23*$F23</f>
        <v/>
      </c>
      <c r="I23" s="44">
        <f>$G23+$H23</f>
        <v/>
      </c>
    </row>
    <row r="24">
      <c r="A24" s="78">
        <f>Настройки!$B$5+1</f>
        <v/>
      </c>
      <c r="B24" s="5" t="inlineStr">
        <is>
          <t>Г 1800</t>
        </is>
      </c>
      <c r="C24" s="72">
        <f>SUMIFS(Тех_Движение!$F$2:$F$5111,Тех_Движение!$B$2:$B$5111,$A24,Тех_Движение!$C$2:$C$5111,$B$5,Тех_Движение!$D$2:$D$5111,$B24)</f>
        <v/>
      </c>
      <c r="D24" s="72">
        <f>SUMIFS(Тех_Движение!$G$2:$G$5111,Тех_Движение!$B$2:$B$5111,$A24,Тех_Движение!$C$2:$C$5111,$B$5,Тех_Движение!$D$2:$D$5111,$B24)</f>
        <v/>
      </c>
      <c r="E24" s="44">
        <f>VLOOKUP($B24,Настройки!$A$11:$L$17,10,FALSE)</f>
        <v/>
      </c>
      <c r="F24" s="44">
        <f>VLOOKUP($B24,Настройки!$A$11:$L$17,11,FALSE)</f>
        <v/>
      </c>
      <c r="G24" s="44">
        <f>$C24*$E24</f>
        <v/>
      </c>
      <c r="H24" s="44">
        <f>$D24*$F24</f>
        <v/>
      </c>
      <c r="I24" s="44">
        <f>$G24+$H24</f>
        <v/>
      </c>
    </row>
    <row r="25">
      <c r="A25" s="78">
        <f>Настройки!$B$5+1</f>
        <v/>
      </c>
      <c r="B25" s="5" t="inlineStr">
        <is>
          <t>Г 3500</t>
        </is>
      </c>
      <c r="C25" s="72">
        <f>SUMIFS(Тех_Движение!$F$2:$F$5111,Тех_Движение!$B$2:$B$5111,$A25,Тех_Движение!$C$2:$C$5111,$B$5,Тех_Движение!$D$2:$D$5111,$B25)</f>
        <v/>
      </c>
      <c r="D25" s="72">
        <f>SUMIFS(Тех_Движение!$G$2:$G$5111,Тех_Движение!$B$2:$B$5111,$A25,Тех_Движение!$C$2:$C$5111,$B$5,Тех_Движение!$D$2:$D$5111,$B25)</f>
        <v/>
      </c>
      <c r="E25" s="44">
        <f>VLOOKUP($B25,Настройки!$A$11:$L$17,10,FALSE)</f>
        <v/>
      </c>
      <c r="F25" s="44">
        <f>VLOOKUP($B25,Настройки!$A$11:$L$17,11,FALSE)</f>
        <v/>
      </c>
      <c r="G25" s="44">
        <f>$C25*$E25</f>
        <v/>
      </c>
      <c r="H25" s="44">
        <f>$D25*$F25</f>
        <v/>
      </c>
      <c r="I25" s="44">
        <f>$G25+$H25</f>
        <v/>
      </c>
    </row>
    <row r="26">
      <c r="A26" s="78">
        <f>Настройки!$B$5+1</f>
        <v/>
      </c>
      <c r="B26" s="5" t="inlineStr">
        <is>
          <t>Г 800</t>
        </is>
      </c>
      <c r="C26" s="72">
        <f>SUMIFS(Тех_Движение!$F$2:$F$5111,Тех_Движение!$B$2:$B$5111,$A26,Тех_Движение!$C$2:$C$5111,$B$5,Тех_Движение!$D$2:$D$5111,$B26)</f>
        <v/>
      </c>
      <c r="D26" s="72">
        <f>SUMIFS(Тех_Движение!$G$2:$G$5111,Тех_Движение!$B$2:$B$5111,$A26,Тех_Движение!$C$2:$C$5111,$B$5,Тех_Движение!$D$2:$D$5111,$B26)</f>
        <v/>
      </c>
      <c r="E26" s="44">
        <f>VLOOKUP($B26,Настройки!$A$11:$L$17,10,FALSE)</f>
        <v/>
      </c>
      <c r="F26" s="44">
        <f>VLOOKUP($B26,Настройки!$A$11:$L$17,11,FALSE)</f>
        <v/>
      </c>
      <c r="G26" s="44">
        <f>$C26*$E26</f>
        <v/>
      </c>
      <c r="H26" s="44">
        <f>$D26*$F26</f>
        <v/>
      </c>
      <c r="I26" s="44">
        <f>$G26+$H26</f>
        <v/>
      </c>
    </row>
    <row r="27">
      <c r="A27" s="78">
        <f>Настройки!$B$5+1</f>
        <v/>
      </c>
      <c r="B27" s="5" t="inlineStr">
        <is>
          <t>Ми-К</t>
        </is>
      </c>
      <c r="C27" s="72">
        <f>SUMIFS(Тех_Движение!$F$2:$F$5111,Тех_Движение!$B$2:$B$5111,$A27,Тех_Движение!$C$2:$C$5111,$B$5,Тех_Движение!$D$2:$D$5111,$B27)</f>
        <v/>
      </c>
      <c r="D27" s="72">
        <f>SUMIFS(Тех_Движение!$G$2:$G$5111,Тех_Движение!$B$2:$B$5111,$A27,Тех_Движение!$C$2:$C$5111,$B$5,Тех_Движение!$D$2:$D$5111,$B27)</f>
        <v/>
      </c>
      <c r="E27" s="44">
        <f>VLOOKUP($B27,Настройки!$A$11:$L$17,10,FALSE)</f>
        <v/>
      </c>
      <c r="F27" s="44">
        <f>VLOOKUP($B27,Настройки!$A$11:$L$17,11,FALSE)</f>
        <v/>
      </c>
      <c r="G27" s="44">
        <f>$C27*$E27</f>
        <v/>
      </c>
      <c r="H27" s="44">
        <f>$D27*$F27</f>
        <v/>
      </c>
      <c r="I27" s="44">
        <f>$G27+$H27</f>
        <v/>
      </c>
    </row>
    <row r="28">
      <c r="A28" s="78">
        <f>Настройки!$B$5+1</f>
        <v/>
      </c>
      <c r="B28" s="5" t="inlineStr">
        <is>
          <t>Ми-П</t>
        </is>
      </c>
      <c r="C28" s="72">
        <f>SUMIFS(Тех_Движение!$F$2:$F$5111,Тех_Движение!$B$2:$B$5111,$A28,Тех_Движение!$C$2:$C$5111,$B$5,Тех_Движение!$D$2:$D$5111,$B28)</f>
        <v/>
      </c>
      <c r="D28" s="72">
        <f>SUMIFS(Тех_Движение!$G$2:$G$5111,Тех_Движение!$B$2:$B$5111,$A28,Тех_Движение!$C$2:$C$5111,$B$5,Тех_Движение!$D$2:$D$5111,$B28)</f>
        <v/>
      </c>
      <c r="E28" s="44">
        <f>VLOOKUP($B28,Настройки!$A$11:$L$17,10,FALSE)</f>
        <v/>
      </c>
      <c r="F28" s="44">
        <f>VLOOKUP($B28,Настройки!$A$11:$L$17,11,FALSE)</f>
        <v/>
      </c>
      <c r="G28" s="44">
        <f>$C28*$E28</f>
        <v/>
      </c>
      <c r="H28" s="44">
        <f>$D28*$F28</f>
        <v/>
      </c>
      <c r="I28" s="44">
        <f>$G28+$H28</f>
        <v/>
      </c>
    </row>
    <row r="29">
      <c r="A29" s="78">
        <f>Настройки!$B$5+2</f>
        <v/>
      </c>
      <c r="B29" s="5" t="inlineStr">
        <is>
          <t>АК-10</t>
        </is>
      </c>
      <c r="C29" s="72">
        <f>SUMIFS(Тех_Движение!$F$2:$F$5111,Тех_Движение!$B$2:$B$5111,$A29,Тех_Движение!$C$2:$C$5111,$B$5,Тех_Движение!$D$2:$D$5111,$B29)</f>
        <v/>
      </c>
      <c r="D29" s="72">
        <f>SUMIFS(Тех_Движение!$G$2:$G$5111,Тех_Движение!$B$2:$B$5111,$A29,Тех_Движение!$C$2:$C$5111,$B$5,Тех_Движение!$D$2:$D$5111,$B29)</f>
        <v/>
      </c>
      <c r="E29" s="44">
        <f>VLOOKUP($B29,Настройки!$A$11:$L$17,10,FALSE)</f>
        <v/>
      </c>
      <c r="F29" s="44">
        <f>VLOOKUP($B29,Настройки!$A$11:$L$17,11,FALSE)</f>
        <v/>
      </c>
      <c r="G29" s="44">
        <f>$C29*$E29</f>
        <v/>
      </c>
      <c r="H29" s="44">
        <f>$D29*$F29</f>
        <v/>
      </c>
      <c r="I29" s="44">
        <f>$G29+$H29</f>
        <v/>
      </c>
    </row>
    <row r="30">
      <c r="A30" s="78">
        <f>Настройки!$B$5+2</f>
        <v/>
      </c>
      <c r="B30" s="5" t="inlineStr">
        <is>
          <t>АК-15</t>
        </is>
      </c>
      <c r="C30" s="72">
        <f>SUMIFS(Тех_Движение!$F$2:$F$5111,Тех_Движение!$B$2:$B$5111,$A30,Тех_Движение!$C$2:$C$5111,$B$5,Тех_Движение!$D$2:$D$5111,$B30)</f>
        <v/>
      </c>
      <c r="D30" s="72">
        <f>SUMIFS(Тех_Движение!$G$2:$G$5111,Тех_Движение!$B$2:$B$5111,$A30,Тех_Движение!$C$2:$C$5111,$B$5,Тех_Движение!$D$2:$D$5111,$B30)</f>
        <v/>
      </c>
      <c r="E30" s="44">
        <f>VLOOKUP($B30,Настройки!$A$11:$L$17,10,FALSE)</f>
        <v/>
      </c>
      <c r="F30" s="44">
        <f>VLOOKUP($B30,Настройки!$A$11:$L$17,11,FALSE)</f>
        <v/>
      </c>
      <c r="G30" s="44">
        <f>$C30*$E30</f>
        <v/>
      </c>
      <c r="H30" s="44">
        <f>$D30*$F30</f>
        <v/>
      </c>
      <c r="I30" s="44">
        <f>$G30+$H30</f>
        <v/>
      </c>
    </row>
    <row r="31">
      <c r="A31" s="78">
        <f>Настройки!$B$5+2</f>
        <v/>
      </c>
      <c r="B31" s="5" t="inlineStr">
        <is>
          <t>Г 1800</t>
        </is>
      </c>
      <c r="C31" s="72">
        <f>SUMIFS(Тех_Движение!$F$2:$F$5111,Тех_Движение!$B$2:$B$5111,$A31,Тех_Движение!$C$2:$C$5111,$B$5,Тех_Движение!$D$2:$D$5111,$B31)</f>
        <v/>
      </c>
      <c r="D31" s="72">
        <f>SUMIFS(Тех_Движение!$G$2:$G$5111,Тех_Движение!$B$2:$B$5111,$A31,Тех_Движение!$C$2:$C$5111,$B$5,Тех_Движение!$D$2:$D$5111,$B31)</f>
        <v/>
      </c>
      <c r="E31" s="44">
        <f>VLOOKUP($B31,Настройки!$A$11:$L$17,10,FALSE)</f>
        <v/>
      </c>
      <c r="F31" s="44">
        <f>VLOOKUP($B31,Настройки!$A$11:$L$17,11,FALSE)</f>
        <v/>
      </c>
      <c r="G31" s="44">
        <f>$C31*$E31</f>
        <v/>
      </c>
      <c r="H31" s="44">
        <f>$D31*$F31</f>
        <v/>
      </c>
      <c r="I31" s="44">
        <f>$G31+$H31</f>
        <v/>
      </c>
    </row>
    <row r="32">
      <c r="A32" s="78">
        <f>Настройки!$B$5+2</f>
        <v/>
      </c>
      <c r="B32" s="5" t="inlineStr">
        <is>
          <t>Г 3500</t>
        </is>
      </c>
      <c r="C32" s="72">
        <f>SUMIFS(Тех_Движение!$F$2:$F$5111,Тех_Движение!$B$2:$B$5111,$A32,Тех_Движение!$C$2:$C$5111,$B$5,Тех_Движение!$D$2:$D$5111,$B32)</f>
        <v/>
      </c>
      <c r="D32" s="72">
        <f>SUMIFS(Тех_Движение!$G$2:$G$5111,Тех_Движение!$B$2:$B$5111,$A32,Тех_Движение!$C$2:$C$5111,$B$5,Тех_Движение!$D$2:$D$5111,$B32)</f>
        <v/>
      </c>
      <c r="E32" s="44">
        <f>VLOOKUP($B32,Настройки!$A$11:$L$17,10,FALSE)</f>
        <v/>
      </c>
      <c r="F32" s="44">
        <f>VLOOKUP($B32,Настройки!$A$11:$L$17,11,FALSE)</f>
        <v/>
      </c>
      <c r="G32" s="44">
        <f>$C32*$E32</f>
        <v/>
      </c>
      <c r="H32" s="44">
        <f>$D32*$F32</f>
        <v/>
      </c>
      <c r="I32" s="44">
        <f>$G32+$H32</f>
        <v/>
      </c>
    </row>
    <row r="33">
      <c r="A33" s="78">
        <f>Настройки!$B$5+2</f>
        <v/>
      </c>
      <c r="B33" s="5" t="inlineStr">
        <is>
          <t>Г 800</t>
        </is>
      </c>
      <c r="C33" s="72">
        <f>SUMIFS(Тех_Движение!$F$2:$F$5111,Тех_Движение!$B$2:$B$5111,$A33,Тех_Движение!$C$2:$C$5111,$B$5,Тех_Движение!$D$2:$D$5111,$B33)</f>
        <v/>
      </c>
      <c r="D33" s="72">
        <f>SUMIFS(Тех_Движение!$G$2:$G$5111,Тех_Движение!$B$2:$B$5111,$A33,Тех_Движение!$C$2:$C$5111,$B$5,Тех_Движение!$D$2:$D$5111,$B33)</f>
        <v/>
      </c>
      <c r="E33" s="44">
        <f>VLOOKUP($B33,Настройки!$A$11:$L$17,10,FALSE)</f>
        <v/>
      </c>
      <c r="F33" s="44">
        <f>VLOOKUP($B33,Настройки!$A$11:$L$17,11,FALSE)</f>
        <v/>
      </c>
      <c r="G33" s="44">
        <f>$C33*$E33</f>
        <v/>
      </c>
      <c r="H33" s="44">
        <f>$D33*$F33</f>
        <v/>
      </c>
      <c r="I33" s="44">
        <f>$G33+$H33</f>
        <v/>
      </c>
    </row>
    <row r="34">
      <c r="A34" s="78">
        <f>Настройки!$B$5+2</f>
        <v/>
      </c>
      <c r="B34" s="5" t="inlineStr">
        <is>
          <t>Ми-К</t>
        </is>
      </c>
      <c r="C34" s="72">
        <f>SUMIFS(Тех_Движение!$F$2:$F$5111,Тех_Движение!$B$2:$B$5111,$A34,Тех_Движение!$C$2:$C$5111,$B$5,Тех_Движение!$D$2:$D$5111,$B34)</f>
        <v/>
      </c>
      <c r="D34" s="72">
        <f>SUMIFS(Тех_Движение!$G$2:$G$5111,Тех_Движение!$B$2:$B$5111,$A34,Тех_Движение!$C$2:$C$5111,$B$5,Тех_Движение!$D$2:$D$5111,$B34)</f>
        <v/>
      </c>
      <c r="E34" s="44">
        <f>VLOOKUP($B34,Настройки!$A$11:$L$17,10,FALSE)</f>
        <v/>
      </c>
      <c r="F34" s="44">
        <f>VLOOKUP($B34,Настройки!$A$11:$L$17,11,FALSE)</f>
        <v/>
      </c>
      <c r="G34" s="44">
        <f>$C34*$E34</f>
        <v/>
      </c>
      <c r="H34" s="44">
        <f>$D34*$F34</f>
        <v/>
      </c>
      <c r="I34" s="44">
        <f>$G34+$H34</f>
        <v/>
      </c>
    </row>
    <row r="35">
      <c r="A35" s="78">
        <f>Настройки!$B$5+2</f>
        <v/>
      </c>
      <c r="B35" s="5" t="inlineStr">
        <is>
          <t>Ми-П</t>
        </is>
      </c>
      <c r="C35" s="72">
        <f>SUMIFS(Тех_Движение!$F$2:$F$5111,Тех_Движение!$B$2:$B$5111,$A35,Тех_Движение!$C$2:$C$5111,$B$5,Тех_Движение!$D$2:$D$5111,$B35)</f>
        <v/>
      </c>
      <c r="D35" s="72">
        <f>SUMIFS(Тех_Движение!$G$2:$G$5111,Тех_Движение!$B$2:$B$5111,$A35,Тех_Движение!$C$2:$C$5111,$B$5,Тех_Движение!$D$2:$D$5111,$B35)</f>
        <v/>
      </c>
      <c r="E35" s="44">
        <f>VLOOKUP($B35,Настройки!$A$11:$L$17,10,FALSE)</f>
        <v/>
      </c>
      <c r="F35" s="44">
        <f>VLOOKUP($B35,Настройки!$A$11:$L$17,11,FALSE)</f>
        <v/>
      </c>
      <c r="G35" s="44">
        <f>$C35*$E35</f>
        <v/>
      </c>
      <c r="H35" s="44">
        <f>$D35*$F35</f>
        <v/>
      </c>
      <c r="I35" s="44">
        <f>$G35+$H35</f>
        <v/>
      </c>
    </row>
    <row r="36">
      <c r="A36" s="78">
        <f>Настройки!$B$5+3</f>
        <v/>
      </c>
      <c r="B36" s="5" t="inlineStr">
        <is>
          <t>АК-10</t>
        </is>
      </c>
      <c r="C36" s="72">
        <f>SUMIFS(Тех_Движение!$F$2:$F$5111,Тех_Движение!$B$2:$B$5111,$A36,Тех_Движение!$C$2:$C$5111,$B$5,Тех_Движение!$D$2:$D$5111,$B36)</f>
        <v/>
      </c>
      <c r="D36" s="72">
        <f>SUMIFS(Тех_Движение!$G$2:$G$5111,Тех_Движение!$B$2:$B$5111,$A36,Тех_Движение!$C$2:$C$5111,$B$5,Тех_Движение!$D$2:$D$5111,$B36)</f>
        <v/>
      </c>
      <c r="E36" s="44">
        <f>VLOOKUP($B36,Настройки!$A$11:$L$17,10,FALSE)</f>
        <v/>
      </c>
      <c r="F36" s="44">
        <f>VLOOKUP($B36,Настройки!$A$11:$L$17,11,FALSE)</f>
        <v/>
      </c>
      <c r="G36" s="44">
        <f>$C36*$E36</f>
        <v/>
      </c>
      <c r="H36" s="44">
        <f>$D36*$F36</f>
        <v/>
      </c>
      <c r="I36" s="44">
        <f>$G36+$H36</f>
        <v/>
      </c>
    </row>
    <row r="37">
      <c r="A37" s="78">
        <f>Настройки!$B$5+3</f>
        <v/>
      </c>
      <c r="B37" s="5" t="inlineStr">
        <is>
          <t>АК-15</t>
        </is>
      </c>
      <c r="C37" s="72">
        <f>SUMIFS(Тех_Движение!$F$2:$F$5111,Тех_Движение!$B$2:$B$5111,$A37,Тех_Движение!$C$2:$C$5111,$B$5,Тех_Движение!$D$2:$D$5111,$B37)</f>
        <v/>
      </c>
      <c r="D37" s="72">
        <f>SUMIFS(Тех_Движение!$G$2:$G$5111,Тех_Движение!$B$2:$B$5111,$A37,Тех_Движение!$C$2:$C$5111,$B$5,Тех_Движение!$D$2:$D$5111,$B37)</f>
        <v/>
      </c>
      <c r="E37" s="44">
        <f>VLOOKUP($B37,Настройки!$A$11:$L$17,10,FALSE)</f>
        <v/>
      </c>
      <c r="F37" s="44">
        <f>VLOOKUP($B37,Настройки!$A$11:$L$17,11,FALSE)</f>
        <v/>
      </c>
      <c r="G37" s="44">
        <f>$C37*$E37</f>
        <v/>
      </c>
      <c r="H37" s="44">
        <f>$D37*$F37</f>
        <v/>
      </c>
      <c r="I37" s="44">
        <f>$G37+$H37</f>
        <v/>
      </c>
    </row>
    <row r="38">
      <c r="A38" s="78">
        <f>Настройки!$B$5+3</f>
        <v/>
      </c>
      <c r="B38" s="5" t="inlineStr">
        <is>
          <t>Г 1800</t>
        </is>
      </c>
      <c r="C38" s="72">
        <f>SUMIFS(Тех_Движение!$F$2:$F$5111,Тех_Движение!$B$2:$B$5111,$A38,Тех_Движение!$C$2:$C$5111,$B$5,Тех_Движение!$D$2:$D$5111,$B38)</f>
        <v/>
      </c>
      <c r="D38" s="72">
        <f>SUMIFS(Тех_Движение!$G$2:$G$5111,Тех_Движение!$B$2:$B$5111,$A38,Тех_Движение!$C$2:$C$5111,$B$5,Тех_Движение!$D$2:$D$5111,$B38)</f>
        <v/>
      </c>
      <c r="E38" s="44">
        <f>VLOOKUP($B38,Настройки!$A$11:$L$17,10,FALSE)</f>
        <v/>
      </c>
      <c r="F38" s="44">
        <f>VLOOKUP($B38,Настройки!$A$11:$L$17,11,FALSE)</f>
        <v/>
      </c>
      <c r="G38" s="44">
        <f>$C38*$E38</f>
        <v/>
      </c>
      <c r="H38" s="44">
        <f>$D38*$F38</f>
        <v/>
      </c>
      <c r="I38" s="44">
        <f>$G38+$H38</f>
        <v/>
      </c>
    </row>
    <row r="39">
      <c r="A39" s="78">
        <f>Настройки!$B$5+3</f>
        <v/>
      </c>
      <c r="B39" s="5" t="inlineStr">
        <is>
          <t>Г 3500</t>
        </is>
      </c>
      <c r="C39" s="72">
        <f>SUMIFS(Тех_Движение!$F$2:$F$5111,Тех_Движение!$B$2:$B$5111,$A39,Тех_Движение!$C$2:$C$5111,$B$5,Тех_Движение!$D$2:$D$5111,$B39)</f>
        <v/>
      </c>
      <c r="D39" s="72">
        <f>SUMIFS(Тех_Движение!$G$2:$G$5111,Тех_Движение!$B$2:$B$5111,$A39,Тех_Движение!$C$2:$C$5111,$B$5,Тех_Движение!$D$2:$D$5111,$B39)</f>
        <v/>
      </c>
      <c r="E39" s="44">
        <f>VLOOKUP($B39,Настройки!$A$11:$L$17,10,FALSE)</f>
        <v/>
      </c>
      <c r="F39" s="44">
        <f>VLOOKUP($B39,Настройки!$A$11:$L$17,11,FALSE)</f>
        <v/>
      </c>
      <c r="G39" s="44">
        <f>$C39*$E39</f>
        <v/>
      </c>
      <c r="H39" s="44">
        <f>$D39*$F39</f>
        <v/>
      </c>
      <c r="I39" s="44">
        <f>$G39+$H39</f>
        <v/>
      </c>
    </row>
    <row r="40">
      <c r="A40" s="78">
        <f>Настройки!$B$5+3</f>
        <v/>
      </c>
      <c r="B40" s="5" t="inlineStr">
        <is>
          <t>Г 800</t>
        </is>
      </c>
      <c r="C40" s="72">
        <f>SUMIFS(Тех_Движение!$F$2:$F$5111,Тех_Движение!$B$2:$B$5111,$A40,Тех_Движение!$C$2:$C$5111,$B$5,Тех_Движение!$D$2:$D$5111,$B40)</f>
        <v/>
      </c>
      <c r="D40" s="72">
        <f>SUMIFS(Тех_Движение!$G$2:$G$5111,Тех_Движение!$B$2:$B$5111,$A40,Тех_Движение!$C$2:$C$5111,$B$5,Тех_Движение!$D$2:$D$5111,$B40)</f>
        <v/>
      </c>
      <c r="E40" s="44">
        <f>VLOOKUP($B40,Настройки!$A$11:$L$17,10,FALSE)</f>
        <v/>
      </c>
      <c r="F40" s="44">
        <f>VLOOKUP($B40,Настройки!$A$11:$L$17,11,FALSE)</f>
        <v/>
      </c>
      <c r="G40" s="44">
        <f>$C40*$E40</f>
        <v/>
      </c>
      <c r="H40" s="44">
        <f>$D40*$F40</f>
        <v/>
      </c>
      <c r="I40" s="44">
        <f>$G40+$H40</f>
        <v/>
      </c>
    </row>
    <row r="41">
      <c r="A41" s="78">
        <f>Настройки!$B$5+3</f>
        <v/>
      </c>
      <c r="B41" s="5" t="inlineStr">
        <is>
          <t>Ми-К</t>
        </is>
      </c>
      <c r="C41" s="72">
        <f>SUMIFS(Тех_Движение!$F$2:$F$5111,Тех_Движение!$B$2:$B$5111,$A41,Тех_Движение!$C$2:$C$5111,$B$5,Тех_Движение!$D$2:$D$5111,$B41)</f>
        <v/>
      </c>
      <c r="D41" s="72">
        <f>SUMIFS(Тех_Движение!$G$2:$G$5111,Тех_Движение!$B$2:$B$5111,$A41,Тех_Движение!$C$2:$C$5111,$B$5,Тех_Движение!$D$2:$D$5111,$B41)</f>
        <v/>
      </c>
      <c r="E41" s="44">
        <f>VLOOKUP($B41,Настройки!$A$11:$L$17,10,FALSE)</f>
        <v/>
      </c>
      <c r="F41" s="44">
        <f>VLOOKUP($B41,Настройки!$A$11:$L$17,11,FALSE)</f>
        <v/>
      </c>
      <c r="G41" s="44">
        <f>$C41*$E41</f>
        <v/>
      </c>
      <c r="H41" s="44">
        <f>$D41*$F41</f>
        <v/>
      </c>
      <c r="I41" s="44">
        <f>$G41+$H41</f>
        <v/>
      </c>
    </row>
    <row r="42">
      <c r="A42" s="78">
        <f>Настройки!$B$5+3</f>
        <v/>
      </c>
      <c r="B42" s="5" t="inlineStr">
        <is>
          <t>Ми-П</t>
        </is>
      </c>
      <c r="C42" s="72">
        <f>SUMIFS(Тех_Движение!$F$2:$F$5111,Тех_Движение!$B$2:$B$5111,$A42,Тех_Движение!$C$2:$C$5111,$B$5,Тех_Движение!$D$2:$D$5111,$B42)</f>
        <v/>
      </c>
      <c r="D42" s="72">
        <f>SUMIFS(Тех_Движение!$G$2:$G$5111,Тех_Движение!$B$2:$B$5111,$A42,Тех_Движение!$C$2:$C$5111,$B$5,Тех_Движение!$D$2:$D$5111,$B42)</f>
        <v/>
      </c>
      <c r="E42" s="44">
        <f>VLOOKUP($B42,Настройки!$A$11:$L$17,10,FALSE)</f>
        <v/>
      </c>
      <c r="F42" s="44">
        <f>VLOOKUP($B42,Настройки!$A$11:$L$17,11,FALSE)</f>
        <v/>
      </c>
      <c r="G42" s="44">
        <f>$C42*$E42</f>
        <v/>
      </c>
      <c r="H42" s="44">
        <f>$D42*$F42</f>
        <v/>
      </c>
      <c r="I42" s="44">
        <f>$G42+$H42</f>
        <v/>
      </c>
    </row>
    <row r="43">
      <c r="A43" s="78">
        <f>Настройки!$B$5+4</f>
        <v/>
      </c>
      <c r="B43" s="5" t="inlineStr">
        <is>
          <t>АК-10</t>
        </is>
      </c>
      <c r="C43" s="72">
        <f>SUMIFS(Тех_Движение!$F$2:$F$5111,Тех_Движение!$B$2:$B$5111,$A43,Тех_Движение!$C$2:$C$5111,$B$5,Тех_Движение!$D$2:$D$5111,$B43)</f>
        <v/>
      </c>
      <c r="D43" s="72">
        <f>SUMIFS(Тех_Движение!$G$2:$G$5111,Тех_Движение!$B$2:$B$5111,$A43,Тех_Движение!$C$2:$C$5111,$B$5,Тех_Движение!$D$2:$D$5111,$B43)</f>
        <v/>
      </c>
      <c r="E43" s="44">
        <f>VLOOKUP($B43,Настройки!$A$11:$L$17,10,FALSE)</f>
        <v/>
      </c>
      <c r="F43" s="44">
        <f>VLOOKUP($B43,Настройки!$A$11:$L$17,11,FALSE)</f>
        <v/>
      </c>
      <c r="G43" s="44">
        <f>$C43*$E43</f>
        <v/>
      </c>
      <c r="H43" s="44">
        <f>$D43*$F43</f>
        <v/>
      </c>
      <c r="I43" s="44">
        <f>$G43+$H43</f>
        <v/>
      </c>
    </row>
    <row r="44">
      <c r="A44" s="78">
        <f>Настройки!$B$5+4</f>
        <v/>
      </c>
      <c r="B44" s="5" t="inlineStr">
        <is>
          <t>АК-15</t>
        </is>
      </c>
      <c r="C44" s="72">
        <f>SUMIFS(Тех_Движение!$F$2:$F$5111,Тех_Движение!$B$2:$B$5111,$A44,Тех_Движение!$C$2:$C$5111,$B$5,Тех_Движение!$D$2:$D$5111,$B44)</f>
        <v/>
      </c>
      <c r="D44" s="72">
        <f>SUMIFS(Тех_Движение!$G$2:$G$5111,Тех_Движение!$B$2:$B$5111,$A44,Тех_Движение!$C$2:$C$5111,$B$5,Тех_Движение!$D$2:$D$5111,$B44)</f>
        <v/>
      </c>
      <c r="E44" s="44">
        <f>VLOOKUP($B44,Настройки!$A$11:$L$17,10,FALSE)</f>
        <v/>
      </c>
      <c r="F44" s="44">
        <f>VLOOKUP($B44,Настройки!$A$11:$L$17,11,FALSE)</f>
        <v/>
      </c>
      <c r="G44" s="44">
        <f>$C44*$E44</f>
        <v/>
      </c>
      <c r="H44" s="44">
        <f>$D44*$F44</f>
        <v/>
      </c>
      <c r="I44" s="44">
        <f>$G44+$H44</f>
        <v/>
      </c>
    </row>
    <row r="45">
      <c r="A45" s="78">
        <f>Настройки!$B$5+4</f>
        <v/>
      </c>
      <c r="B45" s="5" t="inlineStr">
        <is>
          <t>Г 1800</t>
        </is>
      </c>
      <c r="C45" s="72">
        <f>SUMIFS(Тех_Движение!$F$2:$F$5111,Тех_Движение!$B$2:$B$5111,$A45,Тех_Движение!$C$2:$C$5111,$B$5,Тех_Движение!$D$2:$D$5111,$B45)</f>
        <v/>
      </c>
      <c r="D45" s="72">
        <f>SUMIFS(Тех_Движение!$G$2:$G$5111,Тех_Движение!$B$2:$B$5111,$A45,Тех_Движение!$C$2:$C$5111,$B$5,Тех_Движение!$D$2:$D$5111,$B45)</f>
        <v/>
      </c>
      <c r="E45" s="44">
        <f>VLOOKUP($B45,Настройки!$A$11:$L$17,10,FALSE)</f>
        <v/>
      </c>
      <c r="F45" s="44">
        <f>VLOOKUP($B45,Настройки!$A$11:$L$17,11,FALSE)</f>
        <v/>
      </c>
      <c r="G45" s="44">
        <f>$C45*$E45</f>
        <v/>
      </c>
      <c r="H45" s="44">
        <f>$D45*$F45</f>
        <v/>
      </c>
      <c r="I45" s="44">
        <f>$G45+$H45</f>
        <v/>
      </c>
    </row>
    <row r="46">
      <c r="A46" s="78">
        <f>Настройки!$B$5+4</f>
        <v/>
      </c>
      <c r="B46" s="5" t="inlineStr">
        <is>
          <t>Г 3500</t>
        </is>
      </c>
      <c r="C46" s="72">
        <f>SUMIFS(Тех_Движение!$F$2:$F$5111,Тех_Движение!$B$2:$B$5111,$A46,Тех_Движение!$C$2:$C$5111,$B$5,Тех_Движение!$D$2:$D$5111,$B46)</f>
        <v/>
      </c>
      <c r="D46" s="72">
        <f>SUMIFS(Тех_Движение!$G$2:$G$5111,Тех_Движение!$B$2:$B$5111,$A46,Тех_Движение!$C$2:$C$5111,$B$5,Тех_Движение!$D$2:$D$5111,$B46)</f>
        <v/>
      </c>
      <c r="E46" s="44">
        <f>VLOOKUP($B46,Настройки!$A$11:$L$17,10,FALSE)</f>
        <v/>
      </c>
      <c r="F46" s="44">
        <f>VLOOKUP($B46,Настройки!$A$11:$L$17,11,FALSE)</f>
        <v/>
      </c>
      <c r="G46" s="44">
        <f>$C46*$E46</f>
        <v/>
      </c>
      <c r="H46" s="44">
        <f>$D46*$F46</f>
        <v/>
      </c>
      <c r="I46" s="44">
        <f>$G46+$H46</f>
        <v/>
      </c>
    </row>
    <row r="47">
      <c r="A47" s="78">
        <f>Настройки!$B$5+4</f>
        <v/>
      </c>
      <c r="B47" s="5" t="inlineStr">
        <is>
          <t>Г 800</t>
        </is>
      </c>
      <c r="C47" s="72">
        <f>SUMIFS(Тех_Движение!$F$2:$F$5111,Тех_Движение!$B$2:$B$5111,$A47,Тех_Движение!$C$2:$C$5111,$B$5,Тех_Движение!$D$2:$D$5111,$B47)</f>
        <v/>
      </c>
      <c r="D47" s="72">
        <f>SUMIFS(Тех_Движение!$G$2:$G$5111,Тех_Движение!$B$2:$B$5111,$A47,Тех_Движение!$C$2:$C$5111,$B$5,Тех_Движение!$D$2:$D$5111,$B47)</f>
        <v/>
      </c>
      <c r="E47" s="44">
        <f>VLOOKUP($B47,Настройки!$A$11:$L$17,10,FALSE)</f>
        <v/>
      </c>
      <c r="F47" s="44">
        <f>VLOOKUP($B47,Настройки!$A$11:$L$17,11,FALSE)</f>
        <v/>
      </c>
      <c r="G47" s="44">
        <f>$C47*$E47</f>
        <v/>
      </c>
      <c r="H47" s="44">
        <f>$D47*$F47</f>
        <v/>
      </c>
      <c r="I47" s="44">
        <f>$G47+$H47</f>
        <v/>
      </c>
    </row>
    <row r="48">
      <c r="A48" s="78">
        <f>Настройки!$B$5+4</f>
        <v/>
      </c>
      <c r="B48" s="5" t="inlineStr">
        <is>
          <t>Ми-К</t>
        </is>
      </c>
      <c r="C48" s="72">
        <f>SUMIFS(Тех_Движение!$F$2:$F$5111,Тех_Движение!$B$2:$B$5111,$A48,Тех_Движение!$C$2:$C$5111,$B$5,Тех_Движение!$D$2:$D$5111,$B48)</f>
        <v/>
      </c>
      <c r="D48" s="72">
        <f>SUMIFS(Тех_Движение!$G$2:$G$5111,Тех_Движение!$B$2:$B$5111,$A48,Тех_Движение!$C$2:$C$5111,$B$5,Тех_Движение!$D$2:$D$5111,$B48)</f>
        <v/>
      </c>
      <c r="E48" s="44">
        <f>VLOOKUP($B48,Настройки!$A$11:$L$17,10,FALSE)</f>
        <v/>
      </c>
      <c r="F48" s="44">
        <f>VLOOKUP($B48,Настройки!$A$11:$L$17,11,FALSE)</f>
        <v/>
      </c>
      <c r="G48" s="44">
        <f>$C48*$E48</f>
        <v/>
      </c>
      <c r="H48" s="44">
        <f>$D48*$F48</f>
        <v/>
      </c>
      <c r="I48" s="44">
        <f>$G48+$H48</f>
        <v/>
      </c>
    </row>
    <row r="49">
      <c r="A49" s="78">
        <f>Настройки!$B$5+4</f>
        <v/>
      </c>
      <c r="B49" s="5" t="inlineStr">
        <is>
          <t>Ми-П</t>
        </is>
      </c>
      <c r="C49" s="72">
        <f>SUMIFS(Тех_Движение!$F$2:$F$5111,Тех_Движение!$B$2:$B$5111,$A49,Тех_Движение!$C$2:$C$5111,$B$5,Тех_Движение!$D$2:$D$5111,$B49)</f>
        <v/>
      </c>
      <c r="D49" s="72">
        <f>SUMIFS(Тех_Движение!$G$2:$G$5111,Тех_Движение!$B$2:$B$5111,$A49,Тех_Движение!$C$2:$C$5111,$B$5,Тех_Движение!$D$2:$D$5111,$B49)</f>
        <v/>
      </c>
      <c r="E49" s="44">
        <f>VLOOKUP($B49,Настройки!$A$11:$L$17,10,FALSE)</f>
        <v/>
      </c>
      <c r="F49" s="44">
        <f>VLOOKUP($B49,Настройки!$A$11:$L$17,11,FALSE)</f>
        <v/>
      </c>
      <c r="G49" s="44">
        <f>$C49*$E49</f>
        <v/>
      </c>
      <c r="H49" s="44">
        <f>$D49*$F49</f>
        <v/>
      </c>
      <c r="I49" s="44">
        <f>$G49+$H49</f>
        <v/>
      </c>
    </row>
    <row r="50">
      <c r="A50" s="78">
        <f>Настройки!$B$5+5</f>
        <v/>
      </c>
      <c r="B50" s="5" t="inlineStr">
        <is>
          <t>АК-10</t>
        </is>
      </c>
      <c r="C50" s="72">
        <f>SUMIFS(Тех_Движение!$F$2:$F$5111,Тех_Движение!$B$2:$B$5111,$A50,Тех_Движение!$C$2:$C$5111,$B$5,Тех_Движение!$D$2:$D$5111,$B50)</f>
        <v/>
      </c>
      <c r="D50" s="72">
        <f>SUMIFS(Тех_Движение!$G$2:$G$5111,Тех_Движение!$B$2:$B$5111,$A50,Тех_Движение!$C$2:$C$5111,$B$5,Тех_Движение!$D$2:$D$5111,$B50)</f>
        <v/>
      </c>
      <c r="E50" s="44">
        <f>VLOOKUP($B50,Настройки!$A$11:$L$17,10,FALSE)</f>
        <v/>
      </c>
      <c r="F50" s="44">
        <f>VLOOKUP($B50,Настройки!$A$11:$L$17,11,FALSE)</f>
        <v/>
      </c>
      <c r="G50" s="44">
        <f>$C50*$E50</f>
        <v/>
      </c>
      <c r="H50" s="44">
        <f>$D50*$F50</f>
        <v/>
      </c>
      <c r="I50" s="44">
        <f>$G50+$H50</f>
        <v/>
      </c>
    </row>
    <row r="51">
      <c r="A51" s="78">
        <f>Настройки!$B$5+5</f>
        <v/>
      </c>
      <c r="B51" s="5" t="inlineStr">
        <is>
          <t>АК-15</t>
        </is>
      </c>
      <c r="C51" s="72">
        <f>SUMIFS(Тех_Движение!$F$2:$F$5111,Тех_Движение!$B$2:$B$5111,$A51,Тех_Движение!$C$2:$C$5111,$B$5,Тех_Движение!$D$2:$D$5111,$B51)</f>
        <v/>
      </c>
      <c r="D51" s="72">
        <f>SUMIFS(Тех_Движение!$G$2:$G$5111,Тех_Движение!$B$2:$B$5111,$A51,Тех_Движение!$C$2:$C$5111,$B$5,Тех_Движение!$D$2:$D$5111,$B51)</f>
        <v/>
      </c>
      <c r="E51" s="44">
        <f>VLOOKUP($B51,Настройки!$A$11:$L$17,10,FALSE)</f>
        <v/>
      </c>
      <c r="F51" s="44">
        <f>VLOOKUP($B51,Настройки!$A$11:$L$17,11,FALSE)</f>
        <v/>
      </c>
      <c r="G51" s="44">
        <f>$C51*$E51</f>
        <v/>
      </c>
      <c r="H51" s="44">
        <f>$D51*$F51</f>
        <v/>
      </c>
      <c r="I51" s="44">
        <f>$G51+$H51</f>
        <v/>
      </c>
    </row>
    <row r="52">
      <c r="A52" s="78">
        <f>Настройки!$B$5+5</f>
        <v/>
      </c>
      <c r="B52" s="5" t="inlineStr">
        <is>
          <t>Г 1800</t>
        </is>
      </c>
      <c r="C52" s="72">
        <f>SUMIFS(Тех_Движение!$F$2:$F$5111,Тех_Движение!$B$2:$B$5111,$A52,Тех_Движение!$C$2:$C$5111,$B$5,Тех_Движение!$D$2:$D$5111,$B52)</f>
        <v/>
      </c>
      <c r="D52" s="72">
        <f>SUMIFS(Тех_Движение!$G$2:$G$5111,Тех_Движение!$B$2:$B$5111,$A52,Тех_Движение!$C$2:$C$5111,$B$5,Тех_Движение!$D$2:$D$5111,$B52)</f>
        <v/>
      </c>
      <c r="E52" s="44">
        <f>VLOOKUP($B52,Настройки!$A$11:$L$17,10,FALSE)</f>
        <v/>
      </c>
      <c r="F52" s="44">
        <f>VLOOKUP($B52,Настройки!$A$11:$L$17,11,FALSE)</f>
        <v/>
      </c>
      <c r="G52" s="44">
        <f>$C52*$E52</f>
        <v/>
      </c>
      <c r="H52" s="44">
        <f>$D52*$F52</f>
        <v/>
      </c>
      <c r="I52" s="44">
        <f>$G52+$H52</f>
        <v/>
      </c>
    </row>
    <row r="53">
      <c r="A53" s="78">
        <f>Настройки!$B$5+5</f>
        <v/>
      </c>
      <c r="B53" s="5" t="inlineStr">
        <is>
          <t>Г 3500</t>
        </is>
      </c>
      <c r="C53" s="72">
        <f>SUMIFS(Тех_Движение!$F$2:$F$5111,Тех_Движение!$B$2:$B$5111,$A53,Тех_Движение!$C$2:$C$5111,$B$5,Тех_Движение!$D$2:$D$5111,$B53)</f>
        <v/>
      </c>
      <c r="D53" s="72">
        <f>SUMIFS(Тех_Движение!$G$2:$G$5111,Тех_Движение!$B$2:$B$5111,$A53,Тех_Движение!$C$2:$C$5111,$B$5,Тех_Движение!$D$2:$D$5111,$B53)</f>
        <v/>
      </c>
      <c r="E53" s="44">
        <f>VLOOKUP($B53,Настройки!$A$11:$L$17,10,FALSE)</f>
        <v/>
      </c>
      <c r="F53" s="44">
        <f>VLOOKUP($B53,Настройки!$A$11:$L$17,11,FALSE)</f>
        <v/>
      </c>
      <c r="G53" s="44">
        <f>$C53*$E53</f>
        <v/>
      </c>
      <c r="H53" s="44">
        <f>$D53*$F53</f>
        <v/>
      </c>
      <c r="I53" s="44">
        <f>$G53+$H53</f>
        <v/>
      </c>
    </row>
    <row r="54">
      <c r="A54" s="78">
        <f>Настройки!$B$5+5</f>
        <v/>
      </c>
      <c r="B54" s="5" t="inlineStr">
        <is>
          <t>Г 800</t>
        </is>
      </c>
      <c r="C54" s="72">
        <f>SUMIFS(Тех_Движение!$F$2:$F$5111,Тех_Движение!$B$2:$B$5111,$A54,Тех_Движение!$C$2:$C$5111,$B$5,Тех_Движение!$D$2:$D$5111,$B54)</f>
        <v/>
      </c>
      <c r="D54" s="72">
        <f>SUMIFS(Тех_Движение!$G$2:$G$5111,Тех_Движение!$B$2:$B$5111,$A54,Тех_Движение!$C$2:$C$5111,$B$5,Тех_Движение!$D$2:$D$5111,$B54)</f>
        <v/>
      </c>
      <c r="E54" s="44">
        <f>VLOOKUP($B54,Настройки!$A$11:$L$17,10,FALSE)</f>
        <v/>
      </c>
      <c r="F54" s="44">
        <f>VLOOKUP($B54,Настройки!$A$11:$L$17,11,FALSE)</f>
        <v/>
      </c>
      <c r="G54" s="44">
        <f>$C54*$E54</f>
        <v/>
      </c>
      <c r="H54" s="44">
        <f>$D54*$F54</f>
        <v/>
      </c>
      <c r="I54" s="44">
        <f>$G54+$H54</f>
        <v/>
      </c>
    </row>
    <row r="55">
      <c r="A55" s="78">
        <f>Настройки!$B$5+5</f>
        <v/>
      </c>
      <c r="B55" s="5" t="inlineStr">
        <is>
          <t>Ми-К</t>
        </is>
      </c>
      <c r="C55" s="72">
        <f>SUMIFS(Тех_Движение!$F$2:$F$5111,Тех_Движение!$B$2:$B$5111,$A55,Тех_Движение!$C$2:$C$5111,$B$5,Тех_Движение!$D$2:$D$5111,$B55)</f>
        <v/>
      </c>
      <c r="D55" s="72">
        <f>SUMIFS(Тех_Движение!$G$2:$G$5111,Тех_Движение!$B$2:$B$5111,$A55,Тех_Движение!$C$2:$C$5111,$B$5,Тех_Движение!$D$2:$D$5111,$B55)</f>
        <v/>
      </c>
      <c r="E55" s="44">
        <f>VLOOKUP($B55,Настройки!$A$11:$L$17,10,FALSE)</f>
        <v/>
      </c>
      <c r="F55" s="44">
        <f>VLOOKUP($B55,Настройки!$A$11:$L$17,11,FALSE)</f>
        <v/>
      </c>
      <c r="G55" s="44">
        <f>$C55*$E55</f>
        <v/>
      </c>
      <c r="H55" s="44">
        <f>$D55*$F55</f>
        <v/>
      </c>
      <c r="I55" s="44">
        <f>$G55+$H55</f>
        <v/>
      </c>
    </row>
    <row r="56">
      <c r="A56" s="78">
        <f>Настройки!$B$5+5</f>
        <v/>
      </c>
      <c r="B56" s="5" t="inlineStr">
        <is>
          <t>Ми-П</t>
        </is>
      </c>
      <c r="C56" s="72">
        <f>SUMIFS(Тех_Движение!$F$2:$F$5111,Тех_Движение!$B$2:$B$5111,$A56,Тех_Движение!$C$2:$C$5111,$B$5,Тех_Движение!$D$2:$D$5111,$B56)</f>
        <v/>
      </c>
      <c r="D56" s="72">
        <f>SUMIFS(Тех_Движение!$G$2:$G$5111,Тех_Движение!$B$2:$B$5111,$A56,Тех_Движение!$C$2:$C$5111,$B$5,Тех_Движение!$D$2:$D$5111,$B56)</f>
        <v/>
      </c>
      <c r="E56" s="44">
        <f>VLOOKUP($B56,Настройки!$A$11:$L$17,10,FALSE)</f>
        <v/>
      </c>
      <c r="F56" s="44">
        <f>VLOOKUP($B56,Настройки!$A$11:$L$17,11,FALSE)</f>
        <v/>
      </c>
      <c r="G56" s="44">
        <f>$C56*$E56</f>
        <v/>
      </c>
      <c r="H56" s="44">
        <f>$D56*$F56</f>
        <v/>
      </c>
      <c r="I56" s="44">
        <f>$G56+$H56</f>
        <v/>
      </c>
    </row>
    <row r="57">
      <c r="A57" s="78">
        <f>Настройки!$B$5+6</f>
        <v/>
      </c>
      <c r="B57" s="5" t="inlineStr">
        <is>
          <t>АК-10</t>
        </is>
      </c>
      <c r="C57" s="72">
        <f>SUMIFS(Тех_Движение!$F$2:$F$5111,Тех_Движение!$B$2:$B$5111,$A57,Тех_Движение!$C$2:$C$5111,$B$5,Тех_Движение!$D$2:$D$5111,$B57)</f>
        <v/>
      </c>
      <c r="D57" s="72">
        <f>SUMIFS(Тех_Движение!$G$2:$G$5111,Тех_Движение!$B$2:$B$5111,$A57,Тех_Движение!$C$2:$C$5111,$B$5,Тех_Движение!$D$2:$D$5111,$B57)</f>
        <v/>
      </c>
      <c r="E57" s="44">
        <f>VLOOKUP($B57,Настройки!$A$11:$L$17,10,FALSE)</f>
        <v/>
      </c>
      <c r="F57" s="44">
        <f>VLOOKUP($B57,Настройки!$A$11:$L$17,11,FALSE)</f>
        <v/>
      </c>
      <c r="G57" s="44">
        <f>$C57*$E57</f>
        <v/>
      </c>
      <c r="H57" s="44">
        <f>$D57*$F57</f>
        <v/>
      </c>
      <c r="I57" s="44">
        <f>$G57+$H57</f>
        <v/>
      </c>
    </row>
    <row r="58">
      <c r="A58" s="78">
        <f>Настройки!$B$5+6</f>
        <v/>
      </c>
      <c r="B58" s="5" t="inlineStr">
        <is>
          <t>АК-15</t>
        </is>
      </c>
      <c r="C58" s="72">
        <f>SUMIFS(Тех_Движение!$F$2:$F$5111,Тех_Движение!$B$2:$B$5111,$A58,Тех_Движение!$C$2:$C$5111,$B$5,Тех_Движение!$D$2:$D$5111,$B58)</f>
        <v/>
      </c>
      <c r="D58" s="72">
        <f>SUMIFS(Тех_Движение!$G$2:$G$5111,Тех_Движение!$B$2:$B$5111,$A58,Тех_Движение!$C$2:$C$5111,$B$5,Тех_Движение!$D$2:$D$5111,$B58)</f>
        <v/>
      </c>
      <c r="E58" s="44">
        <f>VLOOKUP($B58,Настройки!$A$11:$L$17,10,FALSE)</f>
        <v/>
      </c>
      <c r="F58" s="44">
        <f>VLOOKUP($B58,Настройки!$A$11:$L$17,11,FALSE)</f>
        <v/>
      </c>
      <c r="G58" s="44">
        <f>$C58*$E58</f>
        <v/>
      </c>
      <c r="H58" s="44">
        <f>$D58*$F58</f>
        <v/>
      </c>
      <c r="I58" s="44">
        <f>$G58+$H58</f>
        <v/>
      </c>
    </row>
    <row r="59">
      <c r="A59" s="78">
        <f>Настройки!$B$5+6</f>
        <v/>
      </c>
      <c r="B59" s="5" t="inlineStr">
        <is>
          <t>Г 1800</t>
        </is>
      </c>
      <c r="C59" s="72">
        <f>SUMIFS(Тех_Движение!$F$2:$F$5111,Тех_Движение!$B$2:$B$5111,$A59,Тех_Движение!$C$2:$C$5111,$B$5,Тех_Движение!$D$2:$D$5111,$B59)</f>
        <v/>
      </c>
      <c r="D59" s="72">
        <f>SUMIFS(Тех_Движение!$G$2:$G$5111,Тех_Движение!$B$2:$B$5111,$A59,Тех_Движение!$C$2:$C$5111,$B$5,Тех_Движение!$D$2:$D$5111,$B59)</f>
        <v/>
      </c>
      <c r="E59" s="44">
        <f>VLOOKUP($B59,Настройки!$A$11:$L$17,10,FALSE)</f>
        <v/>
      </c>
      <c r="F59" s="44">
        <f>VLOOKUP($B59,Настройки!$A$11:$L$17,11,FALSE)</f>
        <v/>
      </c>
      <c r="G59" s="44">
        <f>$C59*$E59</f>
        <v/>
      </c>
      <c r="H59" s="44">
        <f>$D59*$F59</f>
        <v/>
      </c>
      <c r="I59" s="44">
        <f>$G59+$H59</f>
        <v/>
      </c>
    </row>
    <row r="60">
      <c r="A60" s="78">
        <f>Настройки!$B$5+6</f>
        <v/>
      </c>
      <c r="B60" s="5" t="inlineStr">
        <is>
          <t>Г 3500</t>
        </is>
      </c>
      <c r="C60" s="72">
        <f>SUMIFS(Тех_Движение!$F$2:$F$5111,Тех_Движение!$B$2:$B$5111,$A60,Тех_Движение!$C$2:$C$5111,$B$5,Тех_Движение!$D$2:$D$5111,$B60)</f>
        <v/>
      </c>
      <c r="D60" s="72">
        <f>SUMIFS(Тех_Движение!$G$2:$G$5111,Тех_Движение!$B$2:$B$5111,$A60,Тех_Движение!$C$2:$C$5111,$B$5,Тех_Движение!$D$2:$D$5111,$B60)</f>
        <v/>
      </c>
      <c r="E60" s="44">
        <f>VLOOKUP($B60,Настройки!$A$11:$L$17,10,FALSE)</f>
        <v/>
      </c>
      <c r="F60" s="44">
        <f>VLOOKUP($B60,Настройки!$A$11:$L$17,11,FALSE)</f>
        <v/>
      </c>
      <c r="G60" s="44">
        <f>$C60*$E60</f>
        <v/>
      </c>
      <c r="H60" s="44">
        <f>$D60*$F60</f>
        <v/>
      </c>
      <c r="I60" s="44">
        <f>$G60+$H60</f>
        <v/>
      </c>
    </row>
    <row r="61">
      <c r="A61" s="78">
        <f>Настройки!$B$5+6</f>
        <v/>
      </c>
      <c r="B61" s="5" t="inlineStr">
        <is>
          <t>Г 800</t>
        </is>
      </c>
      <c r="C61" s="72">
        <f>SUMIFS(Тех_Движение!$F$2:$F$5111,Тех_Движение!$B$2:$B$5111,$A61,Тех_Движение!$C$2:$C$5111,$B$5,Тех_Движение!$D$2:$D$5111,$B61)</f>
        <v/>
      </c>
      <c r="D61" s="72">
        <f>SUMIFS(Тех_Движение!$G$2:$G$5111,Тех_Движение!$B$2:$B$5111,$A61,Тех_Движение!$C$2:$C$5111,$B$5,Тех_Движение!$D$2:$D$5111,$B61)</f>
        <v/>
      </c>
      <c r="E61" s="44">
        <f>VLOOKUP($B61,Настройки!$A$11:$L$17,10,FALSE)</f>
        <v/>
      </c>
      <c r="F61" s="44">
        <f>VLOOKUP($B61,Настройки!$A$11:$L$17,11,FALSE)</f>
        <v/>
      </c>
      <c r="G61" s="44">
        <f>$C61*$E61</f>
        <v/>
      </c>
      <c r="H61" s="44">
        <f>$D61*$F61</f>
        <v/>
      </c>
      <c r="I61" s="44">
        <f>$G61+$H61</f>
        <v/>
      </c>
    </row>
    <row r="62">
      <c r="A62" s="78">
        <f>Настройки!$B$5+6</f>
        <v/>
      </c>
      <c r="B62" s="5" t="inlineStr">
        <is>
          <t>Ми-К</t>
        </is>
      </c>
      <c r="C62" s="72">
        <f>SUMIFS(Тех_Движение!$F$2:$F$5111,Тех_Движение!$B$2:$B$5111,$A62,Тех_Движение!$C$2:$C$5111,$B$5,Тех_Движение!$D$2:$D$5111,$B62)</f>
        <v/>
      </c>
      <c r="D62" s="72">
        <f>SUMIFS(Тех_Движение!$G$2:$G$5111,Тех_Движение!$B$2:$B$5111,$A62,Тех_Движение!$C$2:$C$5111,$B$5,Тех_Движение!$D$2:$D$5111,$B62)</f>
        <v/>
      </c>
      <c r="E62" s="44">
        <f>VLOOKUP($B62,Настройки!$A$11:$L$17,10,FALSE)</f>
        <v/>
      </c>
      <c r="F62" s="44">
        <f>VLOOKUP($B62,Настройки!$A$11:$L$17,11,FALSE)</f>
        <v/>
      </c>
      <c r="G62" s="44">
        <f>$C62*$E62</f>
        <v/>
      </c>
      <c r="H62" s="44">
        <f>$D62*$F62</f>
        <v/>
      </c>
      <c r="I62" s="44">
        <f>$G62+$H62</f>
        <v/>
      </c>
    </row>
    <row r="63">
      <c r="A63" s="78">
        <f>Настройки!$B$5+6</f>
        <v/>
      </c>
      <c r="B63" s="5" t="inlineStr">
        <is>
          <t>Ми-П</t>
        </is>
      </c>
      <c r="C63" s="72">
        <f>SUMIFS(Тех_Движение!$F$2:$F$5111,Тех_Движение!$B$2:$B$5111,$A63,Тех_Движение!$C$2:$C$5111,$B$5,Тех_Движение!$D$2:$D$5111,$B63)</f>
        <v/>
      </c>
      <c r="D63" s="72">
        <f>SUMIFS(Тех_Движение!$G$2:$G$5111,Тех_Движение!$B$2:$B$5111,$A63,Тех_Движение!$C$2:$C$5111,$B$5,Тех_Движение!$D$2:$D$5111,$B63)</f>
        <v/>
      </c>
      <c r="E63" s="44">
        <f>VLOOKUP($B63,Настройки!$A$11:$L$17,10,FALSE)</f>
        <v/>
      </c>
      <c r="F63" s="44">
        <f>VLOOKUP($B63,Настройки!$A$11:$L$17,11,FALSE)</f>
        <v/>
      </c>
      <c r="G63" s="44">
        <f>$C63*$E63</f>
        <v/>
      </c>
      <c r="H63" s="44">
        <f>$D63*$F63</f>
        <v/>
      </c>
      <c r="I63" s="44">
        <f>$G63+$H63</f>
        <v/>
      </c>
    </row>
    <row r="64">
      <c r="A64" s="18" t="inlineStr">
        <is>
          <t>ИТОГО</t>
        </is>
      </c>
      <c r="B64" s="18" t="n"/>
      <c r="C64" s="18">
        <f>SUM(C15:C63)</f>
        <v/>
      </c>
      <c r="D64" s="18">
        <f>SUM(D15:D63)</f>
        <v/>
      </c>
      <c r="E64" s="18" t="n"/>
      <c r="F64" s="18" t="n"/>
      <c r="G64" s="48">
        <f>SUM(G15:G63)</f>
        <v/>
      </c>
      <c r="H64" s="48">
        <f>SUM(H15:H63)</f>
        <v/>
      </c>
      <c r="I64" s="48">
        <f>SUM(I15:I63)</f>
        <v/>
      </c>
    </row>
    <row r="65"/>
    <row r="66"/>
    <row r="67">
      <c r="A67" s="28" t="inlineStr">
        <is>
          <t>Сотрудник</t>
        </is>
      </c>
      <c r="B67" s="28" t="n"/>
      <c r="C67" s="28" t="inlineStr">
        <is>
          <t>Подпись</t>
        </is>
      </c>
      <c r="D67" s="28" t="n"/>
      <c r="E67" s="28" t="inlineStr">
        <is>
          <t>Дата</t>
        </is>
      </c>
      <c r="F67" s="28" t="n"/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4.4"/>
  <cols>
    <col width="23" customWidth="1" style="31" min="1" max="1"/>
    <col width="17" customWidth="1" style="31" min="2" max="2"/>
    <col width="40" customWidth="1" style="31" min="3" max="6"/>
    <col width="15" customWidth="1" style="31" min="7" max="9"/>
  </cols>
  <sheetData>
    <row r="1" ht="31.95" customHeight="1" s="31">
      <c r="A1" s="1" t="n"/>
      <c r="B1" s="1" t="n"/>
      <c r="C1" s="1" t="n"/>
      <c r="D1" s="2" t="inlineStr">
        <is>
          <t>Расчетный листок — Завалишин Д.Л.</t>
        </is>
      </c>
      <c r="E1" s="1" t="n"/>
      <c r="F1" s="1" t="n"/>
      <c r="G1" s="1" t="n"/>
      <c r="H1" s="1" t="n"/>
      <c r="I1" s="1" t="n"/>
    </row>
    <row r="2" ht="25.95" customHeight="1" s="31">
      <c r="A2" s="1" t="n"/>
      <c r="B2" s="1" t="n"/>
      <c r="C2" s="1" t="n"/>
      <c r="D2" s="3" t="inlineStr">
        <is>
          <t>Сдельная мотивация за выбранную неделю.</t>
        </is>
      </c>
      <c r="E2" s="1" t="n"/>
      <c r="F2" s="1" t="n"/>
      <c r="G2" s="1" t="n"/>
      <c r="H2" s="1" t="n"/>
      <c r="I2" s="1" t="n"/>
    </row>
    <row r="3" ht="19.95" customHeight="1" s="3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/>
    <row r="5">
      <c r="A5" s="6" t="inlineStr">
        <is>
          <t>Сотрудник</t>
        </is>
      </c>
      <c r="B5" s="20" t="inlineStr">
        <is>
          <t>Завалишин Д.Л.</t>
        </is>
      </c>
    </row>
    <row r="6">
      <c r="A6" s="6" t="inlineStr">
        <is>
          <t>Период</t>
        </is>
      </c>
      <c r="B6" s="42">
        <f>Настройки!$B$5</f>
        <v/>
      </c>
      <c r="C6" s="42">
        <f>Настройки!$B$6</f>
        <v/>
      </c>
    </row>
    <row r="7"/>
    <row r="8">
      <c r="A8" s="30" t="inlineStr">
        <is>
          <t>Показатель</t>
        </is>
      </c>
      <c r="B8" s="30" t="inlineStr">
        <is>
          <t>Значение</t>
        </is>
      </c>
    </row>
    <row r="9">
      <c r="A9" s="24" t="inlineStr">
        <is>
          <t>Принято, шт</t>
        </is>
      </c>
      <c r="B9" s="77">
        <f>C64</f>
        <v/>
      </c>
    </row>
    <row r="10">
      <c r="A10" s="24" t="inlineStr">
        <is>
          <t>Отгружено, шт</t>
        </is>
      </c>
      <c r="B10" s="77">
        <f>D64</f>
        <v/>
      </c>
    </row>
    <row r="11">
      <c r="A11" s="24" t="inlineStr">
        <is>
          <t>Начислено за приемку</t>
        </is>
      </c>
      <c r="B11" s="76">
        <f>G64</f>
        <v/>
      </c>
    </row>
    <row r="12">
      <c r="A12" s="24" t="inlineStr">
        <is>
          <t>Начислено за отправку</t>
        </is>
      </c>
      <c r="B12" s="76">
        <f>H64</f>
        <v/>
      </c>
    </row>
    <row r="13">
      <c r="A13" s="18" t="inlineStr">
        <is>
          <t>ИТОГО к выплате</t>
        </is>
      </c>
      <c r="B13" s="48">
        <f>I64</f>
        <v/>
      </c>
    </row>
    <row r="14">
      <c r="A14" s="30" t="inlineStr">
        <is>
          <t>Дата</t>
        </is>
      </c>
      <c r="B14" s="30" t="inlineStr">
        <is>
          <t>Товар</t>
        </is>
      </c>
      <c r="C14" s="30" t="inlineStr">
        <is>
          <t>Приход</t>
        </is>
      </c>
      <c r="D14" s="30" t="inlineStr">
        <is>
          <t>Убытие</t>
        </is>
      </c>
      <c r="E14" s="30" t="inlineStr">
        <is>
          <t>Тариф приемки</t>
        </is>
      </c>
      <c r="F14" s="30" t="inlineStr">
        <is>
          <t>Тариф отправки</t>
        </is>
      </c>
      <c r="G14" s="30" t="inlineStr">
        <is>
          <t>Приемка, руб</t>
        </is>
      </c>
      <c r="H14" s="30" t="inlineStr">
        <is>
          <t>Отправка, руб</t>
        </is>
      </c>
      <c r="I14" s="30" t="inlineStr">
        <is>
          <t>Итого, руб</t>
        </is>
      </c>
    </row>
    <row r="15">
      <c r="A15" s="78">
        <f>Настройки!$B$5+0</f>
        <v/>
      </c>
      <c r="B15" s="5" t="inlineStr">
        <is>
          <t>АК-10</t>
        </is>
      </c>
      <c r="C15" s="72">
        <f>SUMIFS(Тех_Движение!$F$2:$F$5111,Тех_Движение!$B$2:$B$5111,$A15,Тех_Движение!$C$2:$C$5111,$B$5,Тех_Движение!$D$2:$D$5111,$B15)</f>
        <v/>
      </c>
      <c r="D15" s="72">
        <f>SUMIFS(Тех_Движение!$G$2:$G$5111,Тех_Движение!$B$2:$B$5111,$A15,Тех_Движение!$C$2:$C$5111,$B$5,Тех_Движение!$D$2:$D$5111,$B15)</f>
        <v/>
      </c>
      <c r="E15" s="44">
        <f>VLOOKUP($B15,Настройки!$A$11:$L$17,10,FALSE)</f>
        <v/>
      </c>
      <c r="F15" s="44">
        <f>VLOOKUP($B15,Настройки!$A$11:$L$17,11,FALSE)</f>
        <v/>
      </c>
      <c r="G15" s="44">
        <f>$C15*$E15</f>
        <v/>
      </c>
      <c r="H15" s="44">
        <f>$D15*$F15</f>
        <v/>
      </c>
      <c r="I15" s="44">
        <f>$G15+$H15</f>
        <v/>
      </c>
    </row>
    <row r="16">
      <c r="A16" s="78">
        <f>Настройки!$B$5+0</f>
        <v/>
      </c>
      <c r="B16" s="5" t="inlineStr">
        <is>
          <t>АК-15</t>
        </is>
      </c>
      <c r="C16" s="72">
        <f>SUMIFS(Тех_Движение!$F$2:$F$5111,Тех_Движение!$B$2:$B$5111,$A16,Тех_Движение!$C$2:$C$5111,$B$5,Тех_Движение!$D$2:$D$5111,$B16)</f>
        <v/>
      </c>
      <c r="D16" s="72">
        <f>SUMIFS(Тех_Движение!$G$2:$G$5111,Тех_Движение!$B$2:$B$5111,$A16,Тех_Движение!$C$2:$C$5111,$B$5,Тех_Движение!$D$2:$D$5111,$B16)</f>
        <v/>
      </c>
      <c r="E16" s="44">
        <f>VLOOKUP($B16,Настройки!$A$11:$L$17,10,FALSE)</f>
        <v/>
      </c>
      <c r="F16" s="44">
        <f>VLOOKUP($B16,Настройки!$A$11:$L$17,11,FALSE)</f>
        <v/>
      </c>
      <c r="G16" s="44">
        <f>$C16*$E16</f>
        <v/>
      </c>
      <c r="H16" s="44">
        <f>$D16*$F16</f>
        <v/>
      </c>
      <c r="I16" s="44">
        <f>$G16+$H16</f>
        <v/>
      </c>
    </row>
    <row r="17">
      <c r="A17" s="78">
        <f>Настройки!$B$5+0</f>
        <v/>
      </c>
      <c r="B17" s="5" t="inlineStr">
        <is>
          <t>Г 1800</t>
        </is>
      </c>
      <c r="C17" s="72">
        <f>SUMIFS(Тех_Движение!$F$2:$F$5111,Тех_Движение!$B$2:$B$5111,$A17,Тех_Движение!$C$2:$C$5111,$B$5,Тех_Движение!$D$2:$D$5111,$B17)</f>
        <v/>
      </c>
      <c r="D17" s="72">
        <f>SUMIFS(Тех_Движение!$G$2:$G$5111,Тех_Движение!$B$2:$B$5111,$A17,Тех_Движение!$C$2:$C$5111,$B$5,Тех_Движение!$D$2:$D$5111,$B17)</f>
        <v/>
      </c>
      <c r="E17" s="44">
        <f>VLOOKUP($B17,Настройки!$A$11:$L$17,10,FALSE)</f>
        <v/>
      </c>
      <c r="F17" s="44">
        <f>VLOOKUP($B17,Настройки!$A$11:$L$17,11,FALSE)</f>
        <v/>
      </c>
      <c r="G17" s="44">
        <f>$C17*$E17</f>
        <v/>
      </c>
      <c r="H17" s="44">
        <f>$D17*$F17</f>
        <v/>
      </c>
      <c r="I17" s="44">
        <f>$G17+$H17</f>
        <v/>
      </c>
    </row>
    <row r="18">
      <c r="A18" s="78">
        <f>Настройки!$B$5+0</f>
        <v/>
      </c>
      <c r="B18" s="5" t="inlineStr">
        <is>
          <t>Г 3500</t>
        </is>
      </c>
      <c r="C18" s="72">
        <f>SUMIFS(Тех_Движение!$F$2:$F$5111,Тех_Движение!$B$2:$B$5111,$A18,Тех_Движение!$C$2:$C$5111,$B$5,Тех_Движение!$D$2:$D$5111,$B18)</f>
        <v/>
      </c>
      <c r="D18" s="72">
        <f>SUMIFS(Тех_Движение!$G$2:$G$5111,Тех_Движение!$B$2:$B$5111,$A18,Тех_Движение!$C$2:$C$5111,$B$5,Тех_Движение!$D$2:$D$5111,$B18)</f>
        <v/>
      </c>
      <c r="E18" s="44">
        <f>VLOOKUP($B18,Настройки!$A$11:$L$17,10,FALSE)</f>
        <v/>
      </c>
      <c r="F18" s="44">
        <f>VLOOKUP($B18,Настройки!$A$11:$L$17,11,FALSE)</f>
        <v/>
      </c>
      <c r="G18" s="44">
        <f>$C18*$E18</f>
        <v/>
      </c>
      <c r="H18" s="44">
        <f>$D18*$F18</f>
        <v/>
      </c>
      <c r="I18" s="44">
        <f>$G18+$H18</f>
        <v/>
      </c>
    </row>
    <row r="19">
      <c r="A19" s="78">
        <f>Настройки!$B$5+0</f>
        <v/>
      </c>
      <c r="B19" s="5" t="inlineStr">
        <is>
          <t>Г 800</t>
        </is>
      </c>
      <c r="C19" s="72">
        <f>SUMIFS(Тех_Движение!$F$2:$F$5111,Тех_Движение!$B$2:$B$5111,$A19,Тех_Движение!$C$2:$C$5111,$B$5,Тех_Движение!$D$2:$D$5111,$B19)</f>
        <v/>
      </c>
      <c r="D19" s="72">
        <f>SUMIFS(Тех_Движение!$G$2:$G$5111,Тех_Движение!$B$2:$B$5111,$A19,Тех_Движение!$C$2:$C$5111,$B$5,Тех_Движение!$D$2:$D$5111,$B19)</f>
        <v/>
      </c>
      <c r="E19" s="44">
        <f>VLOOKUP($B19,Настройки!$A$11:$L$17,10,FALSE)</f>
        <v/>
      </c>
      <c r="F19" s="44">
        <f>VLOOKUP($B19,Настройки!$A$11:$L$17,11,FALSE)</f>
        <v/>
      </c>
      <c r="G19" s="44">
        <f>$C19*$E19</f>
        <v/>
      </c>
      <c r="H19" s="44">
        <f>$D19*$F19</f>
        <v/>
      </c>
      <c r="I19" s="44">
        <f>$G19+$H19</f>
        <v/>
      </c>
    </row>
    <row r="20">
      <c r="A20" s="78">
        <f>Настройки!$B$5+0</f>
        <v/>
      </c>
      <c r="B20" s="5" t="inlineStr">
        <is>
          <t>Ми-К</t>
        </is>
      </c>
      <c r="C20" s="72">
        <f>SUMIFS(Тех_Движение!$F$2:$F$5111,Тех_Движение!$B$2:$B$5111,$A20,Тех_Движение!$C$2:$C$5111,$B$5,Тех_Движение!$D$2:$D$5111,$B20)</f>
        <v/>
      </c>
      <c r="D20" s="72">
        <f>SUMIFS(Тех_Движение!$G$2:$G$5111,Тех_Движение!$B$2:$B$5111,$A20,Тех_Движение!$C$2:$C$5111,$B$5,Тех_Движение!$D$2:$D$5111,$B20)</f>
        <v/>
      </c>
      <c r="E20" s="44">
        <f>VLOOKUP($B20,Настройки!$A$11:$L$17,10,FALSE)</f>
        <v/>
      </c>
      <c r="F20" s="44">
        <f>VLOOKUP($B20,Настройки!$A$11:$L$17,11,FALSE)</f>
        <v/>
      </c>
      <c r="G20" s="44">
        <f>$C20*$E20</f>
        <v/>
      </c>
      <c r="H20" s="44">
        <f>$D20*$F20</f>
        <v/>
      </c>
      <c r="I20" s="44">
        <f>$G20+$H20</f>
        <v/>
      </c>
    </row>
    <row r="21">
      <c r="A21" s="78">
        <f>Настройки!$B$5+0</f>
        <v/>
      </c>
      <c r="B21" s="5" t="inlineStr">
        <is>
          <t>Ми-П</t>
        </is>
      </c>
      <c r="C21" s="72">
        <f>SUMIFS(Тех_Движение!$F$2:$F$5111,Тех_Движение!$B$2:$B$5111,$A21,Тех_Движение!$C$2:$C$5111,$B$5,Тех_Движение!$D$2:$D$5111,$B21)</f>
        <v/>
      </c>
      <c r="D21" s="72">
        <f>SUMIFS(Тех_Движение!$G$2:$G$5111,Тех_Движение!$B$2:$B$5111,$A21,Тех_Движение!$C$2:$C$5111,$B$5,Тех_Движение!$D$2:$D$5111,$B21)</f>
        <v/>
      </c>
      <c r="E21" s="44">
        <f>VLOOKUP($B21,Настройки!$A$11:$L$17,10,FALSE)</f>
        <v/>
      </c>
      <c r="F21" s="44">
        <f>VLOOKUP($B21,Настройки!$A$11:$L$17,11,FALSE)</f>
        <v/>
      </c>
      <c r="G21" s="44">
        <f>$C21*$E21</f>
        <v/>
      </c>
      <c r="H21" s="44">
        <f>$D21*$F21</f>
        <v/>
      </c>
      <c r="I21" s="44">
        <f>$G21+$H21</f>
        <v/>
      </c>
    </row>
    <row r="22">
      <c r="A22" s="78">
        <f>Настройки!$B$5+1</f>
        <v/>
      </c>
      <c r="B22" s="5" t="inlineStr">
        <is>
          <t>АК-10</t>
        </is>
      </c>
      <c r="C22" s="72">
        <f>SUMIFS(Тех_Движение!$F$2:$F$5111,Тех_Движение!$B$2:$B$5111,$A22,Тех_Движение!$C$2:$C$5111,$B$5,Тех_Движение!$D$2:$D$5111,$B22)</f>
        <v/>
      </c>
      <c r="D22" s="72">
        <f>SUMIFS(Тех_Движение!$G$2:$G$5111,Тех_Движение!$B$2:$B$5111,$A22,Тех_Движение!$C$2:$C$5111,$B$5,Тех_Движение!$D$2:$D$5111,$B22)</f>
        <v/>
      </c>
      <c r="E22" s="44">
        <f>VLOOKUP($B22,Настройки!$A$11:$L$17,10,FALSE)</f>
        <v/>
      </c>
      <c r="F22" s="44">
        <f>VLOOKUP($B22,Настройки!$A$11:$L$17,11,FALSE)</f>
        <v/>
      </c>
      <c r="G22" s="44">
        <f>$C22*$E22</f>
        <v/>
      </c>
      <c r="H22" s="44">
        <f>$D22*$F22</f>
        <v/>
      </c>
      <c r="I22" s="44">
        <f>$G22+$H22</f>
        <v/>
      </c>
    </row>
    <row r="23">
      <c r="A23" s="78">
        <f>Настройки!$B$5+1</f>
        <v/>
      </c>
      <c r="B23" s="5" t="inlineStr">
        <is>
          <t>АК-15</t>
        </is>
      </c>
      <c r="C23" s="72">
        <f>SUMIFS(Тех_Движение!$F$2:$F$5111,Тех_Движение!$B$2:$B$5111,$A23,Тех_Движение!$C$2:$C$5111,$B$5,Тех_Движение!$D$2:$D$5111,$B23)</f>
        <v/>
      </c>
      <c r="D23" s="72">
        <f>SUMIFS(Тех_Движение!$G$2:$G$5111,Тех_Движение!$B$2:$B$5111,$A23,Тех_Движение!$C$2:$C$5111,$B$5,Тех_Движение!$D$2:$D$5111,$B23)</f>
        <v/>
      </c>
      <c r="E23" s="44">
        <f>VLOOKUP($B23,Настройки!$A$11:$L$17,10,FALSE)</f>
        <v/>
      </c>
      <c r="F23" s="44">
        <f>VLOOKUP($B23,Настройки!$A$11:$L$17,11,FALSE)</f>
        <v/>
      </c>
      <c r="G23" s="44">
        <f>$C23*$E23</f>
        <v/>
      </c>
      <c r="H23" s="44">
        <f>$D23*$F23</f>
        <v/>
      </c>
      <c r="I23" s="44">
        <f>$G23+$H23</f>
        <v/>
      </c>
    </row>
    <row r="24">
      <c r="A24" s="78">
        <f>Настройки!$B$5+1</f>
        <v/>
      </c>
      <c r="B24" s="5" t="inlineStr">
        <is>
          <t>Г 1800</t>
        </is>
      </c>
      <c r="C24" s="72">
        <f>SUMIFS(Тех_Движение!$F$2:$F$5111,Тех_Движение!$B$2:$B$5111,$A24,Тех_Движение!$C$2:$C$5111,$B$5,Тех_Движение!$D$2:$D$5111,$B24)</f>
        <v/>
      </c>
      <c r="D24" s="72">
        <f>SUMIFS(Тех_Движение!$G$2:$G$5111,Тех_Движение!$B$2:$B$5111,$A24,Тех_Движение!$C$2:$C$5111,$B$5,Тех_Движение!$D$2:$D$5111,$B24)</f>
        <v/>
      </c>
      <c r="E24" s="44">
        <f>VLOOKUP($B24,Настройки!$A$11:$L$17,10,FALSE)</f>
        <v/>
      </c>
      <c r="F24" s="44">
        <f>VLOOKUP($B24,Настройки!$A$11:$L$17,11,FALSE)</f>
        <v/>
      </c>
      <c r="G24" s="44">
        <f>$C24*$E24</f>
        <v/>
      </c>
      <c r="H24" s="44">
        <f>$D24*$F24</f>
        <v/>
      </c>
      <c r="I24" s="44">
        <f>$G24+$H24</f>
        <v/>
      </c>
    </row>
    <row r="25">
      <c r="A25" s="78">
        <f>Настройки!$B$5+1</f>
        <v/>
      </c>
      <c r="B25" s="5" t="inlineStr">
        <is>
          <t>Г 3500</t>
        </is>
      </c>
      <c r="C25" s="72">
        <f>SUMIFS(Тех_Движение!$F$2:$F$5111,Тех_Движение!$B$2:$B$5111,$A25,Тех_Движение!$C$2:$C$5111,$B$5,Тех_Движение!$D$2:$D$5111,$B25)</f>
        <v/>
      </c>
      <c r="D25" s="72">
        <f>SUMIFS(Тех_Движение!$G$2:$G$5111,Тех_Движение!$B$2:$B$5111,$A25,Тех_Движение!$C$2:$C$5111,$B$5,Тех_Движение!$D$2:$D$5111,$B25)</f>
        <v/>
      </c>
      <c r="E25" s="44">
        <f>VLOOKUP($B25,Настройки!$A$11:$L$17,10,FALSE)</f>
        <v/>
      </c>
      <c r="F25" s="44">
        <f>VLOOKUP($B25,Настройки!$A$11:$L$17,11,FALSE)</f>
        <v/>
      </c>
      <c r="G25" s="44">
        <f>$C25*$E25</f>
        <v/>
      </c>
      <c r="H25" s="44">
        <f>$D25*$F25</f>
        <v/>
      </c>
      <c r="I25" s="44">
        <f>$G25+$H25</f>
        <v/>
      </c>
    </row>
    <row r="26">
      <c r="A26" s="78">
        <f>Настройки!$B$5+1</f>
        <v/>
      </c>
      <c r="B26" s="5" t="inlineStr">
        <is>
          <t>Г 800</t>
        </is>
      </c>
      <c r="C26" s="72">
        <f>SUMIFS(Тех_Движение!$F$2:$F$5111,Тех_Движение!$B$2:$B$5111,$A26,Тех_Движение!$C$2:$C$5111,$B$5,Тех_Движение!$D$2:$D$5111,$B26)</f>
        <v/>
      </c>
      <c r="D26" s="72">
        <f>SUMIFS(Тех_Движение!$G$2:$G$5111,Тех_Движение!$B$2:$B$5111,$A26,Тех_Движение!$C$2:$C$5111,$B$5,Тех_Движение!$D$2:$D$5111,$B26)</f>
        <v/>
      </c>
      <c r="E26" s="44">
        <f>VLOOKUP($B26,Настройки!$A$11:$L$17,10,FALSE)</f>
        <v/>
      </c>
      <c r="F26" s="44">
        <f>VLOOKUP($B26,Настройки!$A$11:$L$17,11,FALSE)</f>
        <v/>
      </c>
      <c r="G26" s="44">
        <f>$C26*$E26</f>
        <v/>
      </c>
      <c r="H26" s="44">
        <f>$D26*$F26</f>
        <v/>
      </c>
      <c r="I26" s="44">
        <f>$G26+$H26</f>
        <v/>
      </c>
    </row>
    <row r="27">
      <c r="A27" s="78">
        <f>Настройки!$B$5+1</f>
        <v/>
      </c>
      <c r="B27" s="5" t="inlineStr">
        <is>
          <t>Ми-К</t>
        </is>
      </c>
      <c r="C27" s="72">
        <f>SUMIFS(Тех_Движение!$F$2:$F$5111,Тех_Движение!$B$2:$B$5111,$A27,Тех_Движение!$C$2:$C$5111,$B$5,Тех_Движение!$D$2:$D$5111,$B27)</f>
        <v/>
      </c>
      <c r="D27" s="72">
        <f>SUMIFS(Тех_Движение!$G$2:$G$5111,Тех_Движение!$B$2:$B$5111,$A27,Тех_Движение!$C$2:$C$5111,$B$5,Тех_Движение!$D$2:$D$5111,$B27)</f>
        <v/>
      </c>
      <c r="E27" s="44">
        <f>VLOOKUP($B27,Настройки!$A$11:$L$17,10,FALSE)</f>
        <v/>
      </c>
      <c r="F27" s="44">
        <f>VLOOKUP($B27,Настройки!$A$11:$L$17,11,FALSE)</f>
        <v/>
      </c>
      <c r="G27" s="44">
        <f>$C27*$E27</f>
        <v/>
      </c>
      <c r="H27" s="44">
        <f>$D27*$F27</f>
        <v/>
      </c>
      <c r="I27" s="44">
        <f>$G27+$H27</f>
        <v/>
      </c>
    </row>
    <row r="28">
      <c r="A28" s="78">
        <f>Настройки!$B$5+1</f>
        <v/>
      </c>
      <c r="B28" s="5" t="inlineStr">
        <is>
          <t>Ми-П</t>
        </is>
      </c>
      <c r="C28" s="72">
        <f>SUMIFS(Тех_Движение!$F$2:$F$5111,Тех_Движение!$B$2:$B$5111,$A28,Тех_Движение!$C$2:$C$5111,$B$5,Тех_Движение!$D$2:$D$5111,$B28)</f>
        <v/>
      </c>
      <c r="D28" s="72">
        <f>SUMIFS(Тех_Движение!$G$2:$G$5111,Тех_Движение!$B$2:$B$5111,$A28,Тех_Движение!$C$2:$C$5111,$B$5,Тех_Движение!$D$2:$D$5111,$B28)</f>
        <v/>
      </c>
      <c r="E28" s="44">
        <f>VLOOKUP($B28,Настройки!$A$11:$L$17,10,FALSE)</f>
        <v/>
      </c>
      <c r="F28" s="44">
        <f>VLOOKUP($B28,Настройки!$A$11:$L$17,11,FALSE)</f>
        <v/>
      </c>
      <c r="G28" s="44">
        <f>$C28*$E28</f>
        <v/>
      </c>
      <c r="H28" s="44">
        <f>$D28*$F28</f>
        <v/>
      </c>
      <c r="I28" s="44">
        <f>$G28+$H28</f>
        <v/>
      </c>
    </row>
    <row r="29">
      <c r="A29" s="78">
        <f>Настройки!$B$5+2</f>
        <v/>
      </c>
      <c r="B29" s="5" t="inlineStr">
        <is>
          <t>АК-10</t>
        </is>
      </c>
      <c r="C29" s="72">
        <f>SUMIFS(Тех_Движение!$F$2:$F$5111,Тех_Движение!$B$2:$B$5111,$A29,Тех_Движение!$C$2:$C$5111,$B$5,Тех_Движение!$D$2:$D$5111,$B29)</f>
        <v/>
      </c>
      <c r="D29" s="72">
        <f>SUMIFS(Тех_Движение!$G$2:$G$5111,Тех_Движение!$B$2:$B$5111,$A29,Тех_Движение!$C$2:$C$5111,$B$5,Тех_Движение!$D$2:$D$5111,$B29)</f>
        <v/>
      </c>
      <c r="E29" s="44">
        <f>VLOOKUP($B29,Настройки!$A$11:$L$17,10,FALSE)</f>
        <v/>
      </c>
      <c r="F29" s="44">
        <f>VLOOKUP($B29,Настройки!$A$11:$L$17,11,FALSE)</f>
        <v/>
      </c>
      <c r="G29" s="44">
        <f>$C29*$E29</f>
        <v/>
      </c>
      <c r="H29" s="44">
        <f>$D29*$F29</f>
        <v/>
      </c>
      <c r="I29" s="44">
        <f>$G29+$H29</f>
        <v/>
      </c>
    </row>
    <row r="30">
      <c r="A30" s="78">
        <f>Настройки!$B$5+2</f>
        <v/>
      </c>
      <c r="B30" s="5" t="inlineStr">
        <is>
          <t>АК-15</t>
        </is>
      </c>
      <c r="C30" s="72">
        <f>SUMIFS(Тех_Движение!$F$2:$F$5111,Тех_Движение!$B$2:$B$5111,$A30,Тех_Движение!$C$2:$C$5111,$B$5,Тех_Движение!$D$2:$D$5111,$B30)</f>
        <v/>
      </c>
      <c r="D30" s="72">
        <f>SUMIFS(Тех_Движение!$G$2:$G$5111,Тех_Движение!$B$2:$B$5111,$A30,Тех_Движение!$C$2:$C$5111,$B$5,Тех_Движение!$D$2:$D$5111,$B30)</f>
        <v/>
      </c>
      <c r="E30" s="44">
        <f>VLOOKUP($B30,Настройки!$A$11:$L$17,10,FALSE)</f>
        <v/>
      </c>
      <c r="F30" s="44">
        <f>VLOOKUP($B30,Настройки!$A$11:$L$17,11,FALSE)</f>
        <v/>
      </c>
      <c r="G30" s="44">
        <f>$C30*$E30</f>
        <v/>
      </c>
      <c r="H30" s="44">
        <f>$D30*$F30</f>
        <v/>
      </c>
      <c r="I30" s="44">
        <f>$G30+$H30</f>
        <v/>
      </c>
    </row>
    <row r="31">
      <c r="A31" s="78">
        <f>Настройки!$B$5+2</f>
        <v/>
      </c>
      <c r="B31" s="5" t="inlineStr">
        <is>
          <t>Г 1800</t>
        </is>
      </c>
      <c r="C31" s="72">
        <f>SUMIFS(Тех_Движение!$F$2:$F$5111,Тех_Движение!$B$2:$B$5111,$A31,Тех_Движение!$C$2:$C$5111,$B$5,Тех_Движение!$D$2:$D$5111,$B31)</f>
        <v/>
      </c>
      <c r="D31" s="72">
        <f>SUMIFS(Тех_Движение!$G$2:$G$5111,Тех_Движение!$B$2:$B$5111,$A31,Тех_Движение!$C$2:$C$5111,$B$5,Тех_Движение!$D$2:$D$5111,$B31)</f>
        <v/>
      </c>
      <c r="E31" s="44">
        <f>VLOOKUP($B31,Настройки!$A$11:$L$17,10,FALSE)</f>
        <v/>
      </c>
      <c r="F31" s="44">
        <f>VLOOKUP($B31,Настройки!$A$11:$L$17,11,FALSE)</f>
        <v/>
      </c>
      <c r="G31" s="44">
        <f>$C31*$E31</f>
        <v/>
      </c>
      <c r="H31" s="44">
        <f>$D31*$F31</f>
        <v/>
      </c>
      <c r="I31" s="44">
        <f>$G31+$H31</f>
        <v/>
      </c>
    </row>
    <row r="32">
      <c r="A32" s="78">
        <f>Настройки!$B$5+2</f>
        <v/>
      </c>
      <c r="B32" s="5" t="inlineStr">
        <is>
          <t>Г 3500</t>
        </is>
      </c>
      <c r="C32" s="72">
        <f>SUMIFS(Тех_Движение!$F$2:$F$5111,Тех_Движение!$B$2:$B$5111,$A32,Тех_Движение!$C$2:$C$5111,$B$5,Тех_Движение!$D$2:$D$5111,$B32)</f>
        <v/>
      </c>
      <c r="D32" s="72">
        <f>SUMIFS(Тех_Движение!$G$2:$G$5111,Тех_Движение!$B$2:$B$5111,$A32,Тех_Движение!$C$2:$C$5111,$B$5,Тех_Движение!$D$2:$D$5111,$B32)</f>
        <v/>
      </c>
      <c r="E32" s="44">
        <f>VLOOKUP($B32,Настройки!$A$11:$L$17,10,FALSE)</f>
        <v/>
      </c>
      <c r="F32" s="44">
        <f>VLOOKUP($B32,Настройки!$A$11:$L$17,11,FALSE)</f>
        <v/>
      </c>
      <c r="G32" s="44">
        <f>$C32*$E32</f>
        <v/>
      </c>
      <c r="H32" s="44">
        <f>$D32*$F32</f>
        <v/>
      </c>
      <c r="I32" s="44">
        <f>$G32+$H32</f>
        <v/>
      </c>
    </row>
    <row r="33">
      <c r="A33" s="78">
        <f>Настройки!$B$5+2</f>
        <v/>
      </c>
      <c r="B33" s="5" t="inlineStr">
        <is>
          <t>Г 800</t>
        </is>
      </c>
      <c r="C33" s="72">
        <f>SUMIFS(Тех_Движение!$F$2:$F$5111,Тех_Движение!$B$2:$B$5111,$A33,Тех_Движение!$C$2:$C$5111,$B$5,Тех_Движение!$D$2:$D$5111,$B33)</f>
        <v/>
      </c>
      <c r="D33" s="72">
        <f>SUMIFS(Тех_Движение!$G$2:$G$5111,Тех_Движение!$B$2:$B$5111,$A33,Тех_Движение!$C$2:$C$5111,$B$5,Тех_Движение!$D$2:$D$5111,$B33)</f>
        <v/>
      </c>
      <c r="E33" s="44">
        <f>VLOOKUP($B33,Настройки!$A$11:$L$17,10,FALSE)</f>
        <v/>
      </c>
      <c r="F33" s="44">
        <f>VLOOKUP($B33,Настройки!$A$11:$L$17,11,FALSE)</f>
        <v/>
      </c>
      <c r="G33" s="44">
        <f>$C33*$E33</f>
        <v/>
      </c>
      <c r="H33" s="44">
        <f>$D33*$F33</f>
        <v/>
      </c>
      <c r="I33" s="44">
        <f>$G33+$H33</f>
        <v/>
      </c>
    </row>
    <row r="34">
      <c r="A34" s="78">
        <f>Настройки!$B$5+2</f>
        <v/>
      </c>
      <c r="B34" s="5" t="inlineStr">
        <is>
          <t>Ми-К</t>
        </is>
      </c>
      <c r="C34" s="72">
        <f>SUMIFS(Тех_Движение!$F$2:$F$5111,Тех_Движение!$B$2:$B$5111,$A34,Тех_Движение!$C$2:$C$5111,$B$5,Тех_Движение!$D$2:$D$5111,$B34)</f>
        <v/>
      </c>
      <c r="D34" s="72">
        <f>SUMIFS(Тех_Движение!$G$2:$G$5111,Тех_Движение!$B$2:$B$5111,$A34,Тех_Движение!$C$2:$C$5111,$B$5,Тех_Движение!$D$2:$D$5111,$B34)</f>
        <v/>
      </c>
      <c r="E34" s="44">
        <f>VLOOKUP($B34,Настройки!$A$11:$L$17,10,FALSE)</f>
        <v/>
      </c>
      <c r="F34" s="44">
        <f>VLOOKUP($B34,Настройки!$A$11:$L$17,11,FALSE)</f>
        <v/>
      </c>
      <c r="G34" s="44">
        <f>$C34*$E34</f>
        <v/>
      </c>
      <c r="H34" s="44">
        <f>$D34*$F34</f>
        <v/>
      </c>
      <c r="I34" s="44">
        <f>$G34+$H34</f>
        <v/>
      </c>
    </row>
    <row r="35">
      <c r="A35" s="78">
        <f>Настройки!$B$5+2</f>
        <v/>
      </c>
      <c r="B35" s="5" t="inlineStr">
        <is>
          <t>Ми-П</t>
        </is>
      </c>
      <c r="C35" s="72">
        <f>SUMIFS(Тех_Движение!$F$2:$F$5111,Тех_Движение!$B$2:$B$5111,$A35,Тех_Движение!$C$2:$C$5111,$B$5,Тех_Движение!$D$2:$D$5111,$B35)</f>
        <v/>
      </c>
      <c r="D35" s="72">
        <f>SUMIFS(Тех_Движение!$G$2:$G$5111,Тех_Движение!$B$2:$B$5111,$A35,Тех_Движение!$C$2:$C$5111,$B$5,Тех_Движение!$D$2:$D$5111,$B35)</f>
        <v/>
      </c>
      <c r="E35" s="44">
        <f>VLOOKUP($B35,Настройки!$A$11:$L$17,10,FALSE)</f>
        <v/>
      </c>
      <c r="F35" s="44">
        <f>VLOOKUP($B35,Настройки!$A$11:$L$17,11,FALSE)</f>
        <v/>
      </c>
      <c r="G35" s="44">
        <f>$C35*$E35</f>
        <v/>
      </c>
      <c r="H35" s="44">
        <f>$D35*$F35</f>
        <v/>
      </c>
      <c r="I35" s="44">
        <f>$G35+$H35</f>
        <v/>
      </c>
    </row>
    <row r="36">
      <c r="A36" s="78">
        <f>Настройки!$B$5+3</f>
        <v/>
      </c>
      <c r="B36" s="5" t="inlineStr">
        <is>
          <t>АК-10</t>
        </is>
      </c>
      <c r="C36" s="72">
        <f>SUMIFS(Тех_Движение!$F$2:$F$5111,Тех_Движение!$B$2:$B$5111,$A36,Тех_Движение!$C$2:$C$5111,$B$5,Тех_Движение!$D$2:$D$5111,$B36)</f>
        <v/>
      </c>
      <c r="D36" s="72">
        <f>SUMIFS(Тех_Движение!$G$2:$G$5111,Тех_Движение!$B$2:$B$5111,$A36,Тех_Движение!$C$2:$C$5111,$B$5,Тех_Движение!$D$2:$D$5111,$B36)</f>
        <v/>
      </c>
      <c r="E36" s="44">
        <f>VLOOKUP($B36,Настройки!$A$11:$L$17,10,FALSE)</f>
        <v/>
      </c>
      <c r="F36" s="44">
        <f>VLOOKUP($B36,Настройки!$A$11:$L$17,11,FALSE)</f>
        <v/>
      </c>
      <c r="G36" s="44">
        <f>$C36*$E36</f>
        <v/>
      </c>
      <c r="H36" s="44">
        <f>$D36*$F36</f>
        <v/>
      </c>
      <c r="I36" s="44">
        <f>$G36+$H36</f>
        <v/>
      </c>
    </row>
    <row r="37">
      <c r="A37" s="78">
        <f>Настройки!$B$5+3</f>
        <v/>
      </c>
      <c r="B37" s="5" t="inlineStr">
        <is>
          <t>АК-15</t>
        </is>
      </c>
      <c r="C37" s="72">
        <f>SUMIFS(Тех_Движение!$F$2:$F$5111,Тех_Движение!$B$2:$B$5111,$A37,Тех_Движение!$C$2:$C$5111,$B$5,Тех_Движение!$D$2:$D$5111,$B37)</f>
        <v/>
      </c>
      <c r="D37" s="72">
        <f>SUMIFS(Тех_Движение!$G$2:$G$5111,Тех_Движение!$B$2:$B$5111,$A37,Тех_Движение!$C$2:$C$5111,$B$5,Тех_Движение!$D$2:$D$5111,$B37)</f>
        <v/>
      </c>
      <c r="E37" s="44">
        <f>VLOOKUP($B37,Настройки!$A$11:$L$17,10,FALSE)</f>
        <v/>
      </c>
      <c r="F37" s="44">
        <f>VLOOKUP($B37,Настройки!$A$11:$L$17,11,FALSE)</f>
        <v/>
      </c>
      <c r="G37" s="44">
        <f>$C37*$E37</f>
        <v/>
      </c>
      <c r="H37" s="44">
        <f>$D37*$F37</f>
        <v/>
      </c>
      <c r="I37" s="44">
        <f>$G37+$H37</f>
        <v/>
      </c>
    </row>
    <row r="38">
      <c r="A38" s="78">
        <f>Настройки!$B$5+3</f>
        <v/>
      </c>
      <c r="B38" s="5" t="inlineStr">
        <is>
          <t>Г 1800</t>
        </is>
      </c>
      <c r="C38" s="72">
        <f>SUMIFS(Тех_Движение!$F$2:$F$5111,Тех_Движение!$B$2:$B$5111,$A38,Тех_Движение!$C$2:$C$5111,$B$5,Тех_Движение!$D$2:$D$5111,$B38)</f>
        <v/>
      </c>
      <c r="D38" s="72">
        <f>SUMIFS(Тех_Движение!$G$2:$G$5111,Тех_Движение!$B$2:$B$5111,$A38,Тех_Движение!$C$2:$C$5111,$B$5,Тех_Движение!$D$2:$D$5111,$B38)</f>
        <v/>
      </c>
      <c r="E38" s="44">
        <f>VLOOKUP($B38,Настройки!$A$11:$L$17,10,FALSE)</f>
        <v/>
      </c>
      <c r="F38" s="44">
        <f>VLOOKUP($B38,Настройки!$A$11:$L$17,11,FALSE)</f>
        <v/>
      </c>
      <c r="G38" s="44">
        <f>$C38*$E38</f>
        <v/>
      </c>
      <c r="H38" s="44">
        <f>$D38*$F38</f>
        <v/>
      </c>
      <c r="I38" s="44">
        <f>$G38+$H38</f>
        <v/>
      </c>
    </row>
    <row r="39">
      <c r="A39" s="78">
        <f>Настройки!$B$5+3</f>
        <v/>
      </c>
      <c r="B39" s="5" t="inlineStr">
        <is>
          <t>Г 3500</t>
        </is>
      </c>
      <c r="C39" s="72">
        <f>SUMIFS(Тех_Движение!$F$2:$F$5111,Тех_Движение!$B$2:$B$5111,$A39,Тех_Движение!$C$2:$C$5111,$B$5,Тех_Движение!$D$2:$D$5111,$B39)</f>
        <v/>
      </c>
      <c r="D39" s="72">
        <f>SUMIFS(Тех_Движение!$G$2:$G$5111,Тех_Движение!$B$2:$B$5111,$A39,Тех_Движение!$C$2:$C$5111,$B$5,Тех_Движение!$D$2:$D$5111,$B39)</f>
        <v/>
      </c>
      <c r="E39" s="44">
        <f>VLOOKUP($B39,Настройки!$A$11:$L$17,10,FALSE)</f>
        <v/>
      </c>
      <c r="F39" s="44">
        <f>VLOOKUP($B39,Настройки!$A$11:$L$17,11,FALSE)</f>
        <v/>
      </c>
      <c r="G39" s="44">
        <f>$C39*$E39</f>
        <v/>
      </c>
      <c r="H39" s="44">
        <f>$D39*$F39</f>
        <v/>
      </c>
      <c r="I39" s="44">
        <f>$G39+$H39</f>
        <v/>
      </c>
    </row>
    <row r="40">
      <c r="A40" s="78">
        <f>Настройки!$B$5+3</f>
        <v/>
      </c>
      <c r="B40" s="5" t="inlineStr">
        <is>
          <t>Г 800</t>
        </is>
      </c>
      <c r="C40" s="72">
        <f>SUMIFS(Тех_Движение!$F$2:$F$5111,Тех_Движение!$B$2:$B$5111,$A40,Тех_Движение!$C$2:$C$5111,$B$5,Тех_Движение!$D$2:$D$5111,$B40)</f>
        <v/>
      </c>
      <c r="D40" s="72">
        <f>SUMIFS(Тех_Движение!$G$2:$G$5111,Тех_Движение!$B$2:$B$5111,$A40,Тех_Движение!$C$2:$C$5111,$B$5,Тех_Движение!$D$2:$D$5111,$B40)</f>
        <v/>
      </c>
      <c r="E40" s="44">
        <f>VLOOKUP($B40,Настройки!$A$11:$L$17,10,FALSE)</f>
        <v/>
      </c>
      <c r="F40" s="44">
        <f>VLOOKUP($B40,Настройки!$A$11:$L$17,11,FALSE)</f>
        <v/>
      </c>
      <c r="G40" s="44">
        <f>$C40*$E40</f>
        <v/>
      </c>
      <c r="H40" s="44">
        <f>$D40*$F40</f>
        <v/>
      </c>
      <c r="I40" s="44">
        <f>$G40+$H40</f>
        <v/>
      </c>
    </row>
    <row r="41">
      <c r="A41" s="78">
        <f>Настройки!$B$5+3</f>
        <v/>
      </c>
      <c r="B41" s="5" t="inlineStr">
        <is>
          <t>Ми-К</t>
        </is>
      </c>
      <c r="C41" s="72">
        <f>SUMIFS(Тех_Движение!$F$2:$F$5111,Тех_Движение!$B$2:$B$5111,$A41,Тех_Движение!$C$2:$C$5111,$B$5,Тех_Движение!$D$2:$D$5111,$B41)</f>
        <v/>
      </c>
      <c r="D41" s="72">
        <f>SUMIFS(Тех_Движение!$G$2:$G$5111,Тех_Движение!$B$2:$B$5111,$A41,Тех_Движение!$C$2:$C$5111,$B$5,Тех_Движение!$D$2:$D$5111,$B41)</f>
        <v/>
      </c>
      <c r="E41" s="44">
        <f>VLOOKUP($B41,Настройки!$A$11:$L$17,10,FALSE)</f>
        <v/>
      </c>
      <c r="F41" s="44">
        <f>VLOOKUP($B41,Настройки!$A$11:$L$17,11,FALSE)</f>
        <v/>
      </c>
      <c r="G41" s="44">
        <f>$C41*$E41</f>
        <v/>
      </c>
      <c r="H41" s="44">
        <f>$D41*$F41</f>
        <v/>
      </c>
      <c r="I41" s="44">
        <f>$G41+$H41</f>
        <v/>
      </c>
    </row>
    <row r="42">
      <c r="A42" s="78">
        <f>Настройки!$B$5+3</f>
        <v/>
      </c>
      <c r="B42" s="5" t="inlineStr">
        <is>
          <t>Ми-П</t>
        </is>
      </c>
      <c r="C42" s="72">
        <f>SUMIFS(Тех_Движение!$F$2:$F$5111,Тех_Движение!$B$2:$B$5111,$A42,Тех_Движение!$C$2:$C$5111,$B$5,Тех_Движение!$D$2:$D$5111,$B42)</f>
        <v/>
      </c>
      <c r="D42" s="72">
        <f>SUMIFS(Тех_Движение!$G$2:$G$5111,Тех_Движение!$B$2:$B$5111,$A42,Тех_Движение!$C$2:$C$5111,$B$5,Тех_Движение!$D$2:$D$5111,$B42)</f>
        <v/>
      </c>
      <c r="E42" s="44">
        <f>VLOOKUP($B42,Настройки!$A$11:$L$17,10,FALSE)</f>
        <v/>
      </c>
      <c r="F42" s="44">
        <f>VLOOKUP($B42,Настройки!$A$11:$L$17,11,FALSE)</f>
        <v/>
      </c>
      <c r="G42" s="44">
        <f>$C42*$E42</f>
        <v/>
      </c>
      <c r="H42" s="44">
        <f>$D42*$F42</f>
        <v/>
      </c>
      <c r="I42" s="44">
        <f>$G42+$H42</f>
        <v/>
      </c>
    </row>
    <row r="43">
      <c r="A43" s="78">
        <f>Настройки!$B$5+4</f>
        <v/>
      </c>
      <c r="B43" s="5" t="inlineStr">
        <is>
          <t>АК-10</t>
        </is>
      </c>
      <c r="C43" s="72">
        <f>SUMIFS(Тех_Движение!$F$2:$F$5111,Тех_Движение!$B$2:$B$5111,$A43,Тех_Движение!$C$2:$C$5111,$B$5,Тех_Движение!$D$2:$D$5111,$B43)</f>
        <v/>
      </c>
      <c r="D43" s="72">
        <f>SUMIFS(Тех_Движение!$G$2:$G$5111,Тех_Движение!$B$2:$B$5111,$A43,Тех_Движение!$C$2:$C$5111,$B$5,Тех_Движение!$D$2:$D$5111,$B43)</f>
        <v/>
      </c>
      <c r="E43" s="44">
        <f>VLOOKUP($B43,Настройки!$A$11:$L$17,10,FALSE)</f>
        <v/>
      </c>
      <c r="F43" s="44">
        <f>VLOOKUP($B43,Настройки!$A$11:$L$17,11,FALSE)</f>
        <v/>
      </c>
      <c r="G43" s="44">
        <f>$C43*$E43</f>
        <v/>
      </c>
      <c r="H43" s="44">
        <f>$D43*$F43</f>
        <v/>
      </c>
      <c r="I43" s="44">
        <f>$G43+$H43</f>
        <v/>
      </c>
    </row>
    <row r="44">
      <c r="A44" s="78">
        <f>Настройки!$B$5+4</f>
        <v/>
      </c>
      <c r="B44" s="5" t="inlineStr">
        <is>
          <t>АК-15</t>
        </is>
      </c>
      <c r="C44" s="72">
        <f>SUMIFS(Тех_Движение!$F$2:$F$5111,Тех_Движение!$B$2:$B$5111,$A44,Тех_Движение!$C$2:$C$5111,$B$5,Тех_Движение!$D$2:$D$5111,$B44)</f>
        <v/>
      </c>
      <c r="D44" s="72">
        <f>SUMIFS(Тех_Движение!$G$2:$G$5111,Тех_Движение!$B$2:$B$5111,$A44,Тех_Движение!$C$2:$C$5111,$B$5,Тех_Движение!$D$2:$D$5111,$B44)</f>
        <v/>
      </c>
      <c r="E44" s="44">
        <f>VLOOKUP($B44,Настройки!$A$11:$L$17,10,FALSE)</f>
        <v/>
      </c>
      <c r="F44" s="44">
        <f>VLOOKUP($B44,Настройки!$A$11:$L$17,11,FALSE)</f>
        <v/>
      </c>
      <c r="G44" s="44">
        <f>$C44*$E44</f>
        <v/>
      </c>
      <c r="H44" s="44">
        <f>$D44*$F44</f>
        <v/>
      </c>
      <c r="I44" s="44">
        <f>$G44+$H44</f>
        <v/>
      </c>
    </row>
    <row r="45">
      <c r="A45" s="78">
        <f>Настройки!$B$5+4</f>
        <v/>
      </c>
      <c r="B45" s="5" t="inlineStr">
        <is>
          <t>Г 1800</t>
        </is>
      </c>
      <c r="C45" s="72">
        <f>SUMIFS(Тех_Движение!$F$2:$F$5111,Тех_Движение!$B$2:$B$5111,$A45,Тех_Движение!$C$2:$C$5111,$B$5,Тех_Движение!$D$2:$D$5111,$B45)</f>
        <v/>
      </c>
      <c r="D45" s="72">
        <f>SUMIFS(Тех_Движение!$G$2:$G$5111,Тех_Движение!$B$2:$B$5111,$A45,Тех_Движение!$C$2:$C$5111,$B$5,Тех_Движение!$D$2:$D$5111,$B45)</f>
        <v/>
      </c>
      <c r="E45" s="44">
        <f>VLOOKUP($B45,Настройки!$A$11:$L$17,10,FALSE)</f>
        <v/>
      </c>
      <c r="F45" s="44">
        <f>VLOOKUP($B45,Настройки!$A$11:$L$17,11,FALSE)</f>
        <v/>
      </c>
      <c r="G45" s="44">
        <f>$C45*$E45</f>
        <v/>
      </c>
      <c r="H45" s="44">
        <f>$D45*$F45</f>
        <v/>
      </c>
      <c r="I45" s="44">
        <f>$G45+$H45</f>
        <v/>
      </c>
    </row>
    <row r="46">
      <c r="A46" s="78">
        <f>Настройки!$B$5+4</f>
        <v/>
      </c>
      <c r="B46" s="5" t="inlineStr">
        <is>
          <t>Г 3500</t>
        </is>
      </c>
      <c r="C46" s="72">
        <f>SUMIFS(Тех_Движение!$F$2:$F$5111,Тех_Движение!$B$2:$B$5111,$A46,Тех_Движение!$C$2:$C$5111,$B$5,Тех_Движение!$D$2:$D$5111,$B46)</f>
        <v/>
      </c>
      <c r="D46" s="72">
        <f>SUMIFS(Тех_Движение!$G$2:$G$5111,Тех_Движение!$B$2:$B$5111,$A46,Тех_Движение!$C$2:$C$5111,$B$5,Тех_Движение!$D$2:$D$5111,$B46)</f>
        <v/>
      </c>
      <c r="E46" s="44">
        <f>VLOOKUP($B46,Настройки!$A$11:$L$17,10,FALSE)</f>
        <v/>
      </c>
      <c r="F46" s="44">
        <f>VLOOKUP($B46,Настройки!$A$11:$L$17,11,FALSE)</f>
        <v/>
      </c>
      <c r="G46" s="44">
        <f>$C46*$E46</f>
        <v/>
      </c>
      <c r="H46" s="44">
        <f>$D46*$F46</f>
        <v/>
      </c>
      <c r="I46" s="44">
        <f>$G46+$H46</f>
        <v/>
      </c>
    </row>
    <row r="47">
      <c r="A47" s="78">
        <f>Настройки!$B$5+4</f>
        <v/>
      </c>
      <c r="B47" s="5" t="inlineStr">
        <is>
          <t>Г 800</t>
        </is>
      </c>
      <c r="C47" s="72">
        <f>SUMIFS(Тех_Движение!$F$2:$F$5111,Тех_Движение!$B$2:$B$5111,$A47,Тех_Движение!$C$2:$C$5111,$B$5,Тех_Движение!$D$2:$D$5111,$B47)</f>
        <v/>
      </c>
      <c r="D47" s="72">
        <f>SUMIFS(Тех_Движение!$G$2:$G$5111,Тех_Движение!$B$2:$B$5111,$A47,Тех_Движение!$C$2:$C$5111,$B$5,Тех_Движение!$D$2:$D$5111,$B47)</f>
        <v/>
      </c>
      <c r="E47" s="44">
        <f>VLOOKUP($B47,Настройки!$A$11:$L$17,10,FALSE)</f>
        <v/>
      </c>
      <c r="F47" s="44">
        <f>VLOOKUP($B47,Настройки!$A$11:$L$17,11,FALSE)</f>
        <v/>
      </c>
      <c r="G47" s="44">
        <f>$C47*$E47</f>
        <v/>
      </c>
      <c r="H47" s="44">
        <f>$D47*$F47</f>
        <v/>
      </c>
      <c r="I47" s="44">
        <f>$G47+$H47</f>
        <v/>
      </c>
    </row>
    <row r="48">
      <c r="A48" s="78">
        <f>Настройки!$B$5+4</f>
        <v/>
      </c>
      <c r="B48" s="5" t="inlineStr">
        <is>
          <t>Ми-К</t>
        </is>
      </c>
      <c r="C48" s="72">
        <f>SUMIFS(Тех_Движение!$F$2:$F$5111,Тех_Движение!$B$2:$B$5111,$A48,Тех_Движение!$C$2:$C$5111,$B$5,Тех_Движение!$D$2:$D$5111,$B48)</f>
        <v/>
      </c>
      <c r="D48" s="72">
        <f>SUMIFS(Тех_Движение!$G$2:$G$5111,Тех_Движение!$B$2:$B$5111,$A48,Тех_Движение!$C$2:$C$5111,$B$5,Тех_Движение!$D$2:$D$5111,$B48)</f>
        <v/>
      </c>
      <c r="E48" s="44">
        <f>VLOOKUP($B48,Настройки!$A$11:$L$17,10,FALSE)</f>
        <v/>
      </c>
      <c r="F48" s="44">
        <f>VLOOKUP($B48,Настройки!$A$11:$L$17,11,FALSE)</f>
        <v/>
      </c>
      <c r="G48" s="44">
        <f>$C48*$E48</f>
        <v/>
      </c>
      <c r="H48" s="44">
        <f>$D48*$F48</f>
        <v/>
      </c>
      <c r="I48" s="44">
        <f>$G48+$H48</f>
        <v/>
      </c>
    </row>
    <row r="49">
      <c r="A49" s="78">
        <f>Настройки!$B$5+4</f>
        <v/>
      </c>
      <c r="B49" s="5" t="inlineStr">
        <is>
          <t>Ми-П</t>
        </is>
      </c>
      <c r="C49" s="72">
        <f>SUMIFS(Тех_Движение!$F$2:$F$5111,Тех_Движение!$B$2:$B$5111,$A49,Тех_Движение!$C$2:$C$5111,$B$5,Тех_Движение!$D$2:$D$5111,$B49)</f>
        <v/>
      </c>
      <c r="D49" s="72">
        <f>SUMIFS(Тех_Движение!$G$2:$G$5111,Тех_Движение!$B$2:$B$5111,$A49,Тех_Движение!$C$2:$C$5111,$B$5,Тех_Движение!$D$2:$D$5111,$B49)</f>
        <v/>
      </c>
      <c r="E49" s="44">
        <f>VLOOKUP($B49,Настройки!$A$11:$L$17,10,FALSE)</f>
        <v/>
      </c>
      <c r="F49" s="44">
        <f>VLOOKUP($B49,Настройки!$A$11:$L$17,11,FALSE)</f>
        <v/>
      </c>
      <c r="G49" s="44">
        <f>$C49*$E49</f>
        <v/>
      </c>
      <c r="H49" s="44">
        <f>$D49*$F49</f>
        <v/>
      </c>
      <c r="I49" s="44">
        <f>$G49+$H49</f>
        <v/>
      </c>
    </row>
    <row r="50">
      <c r="A50" s="78">
        <f>Настройки!$B$5+5</f>
        <v/>
      </c>
      <c r="B50" s="5" t="inlineStr">
        <is>
          <t>АК-10</t>
        </is>
      </c>
      <c r="C50" s="72">
        <f>SUMIFS(Тех_Движение!$F$2:$F$5111,Тех_Движение!$B$2:$B$5111,$A50,Тех_Движение!$C$2:$C$5111,$B$5,Тех_Движение!$D$2:$D$5111,$B50)</f>
        <v/>
      </c>
      <c r="D50" s="72">
        <f>SUMIFS(Тех_Движение!$G$2:$G$5111,Тех_Движение!$B$2:$B$5111,$A50,Тех_Движение!$C$2:$C$5111,$B$5,Тех_Движение!$D$2:$D$5111,$B50)</f>
        <v/>
      </c>
      <c r="E50" s="44">
        <f>VLOOKUP($B50,Настройки!$A$11:$L$17,10,FALSE)</f>
        <v/>
      </c>
      <c r="F50" s="44">
        <f>VLOOKUP($B50,Настройки!$A$11:$L$17,11,FALSE)</f>
        <v/>
      </c>
      <c r="G50" s="44">
        <f>$C50*$E50</f>
        <v/>
      </c>
      <c r="H50" s="44">
        <f>$D50*$F50</f>
        <v/>
      </c>
      <c r="I50" s="44">
        <f>$G50+$H50</f>
        <v/>
      </c>
    </row>
    <row r="51">
      <c r="A51" s="78">
        <f>Настройки!$B$5+5</f>
        <v/>
      </c>
      <c r="B51" s="5" t="inlineStr">
        <is>
          <t>АК-15</t>
        </is>
      </c>
      <c r="C51" s="72">
        <f>SUMIFS(Тех_Движение!$F$2:$F$5111,Тех_Движение!$B$2:$B$5111,$A51,Тех_Движение!$C$2:$C$5111,$B$5,Тех_Движение!$D$2:$D$5111,$B51)</f>
        <v/>
      </c>
      <c r="D51" s="72">
        <f>SUMIFS(Тех_Движение!$G$2:$G$5111,Тех_Движение!$B$2:$B$5111,$A51,Тех_Движение!$C$2:$C$5111,$B$5,Тех_Движение!$D$2:$D$5111,$B51)</f>
        <v/>
      </c>
      <c r="E51" s="44">
        <f>VLOOKUP($B51,Настройки!$A$11:$L$17,10,FALSE)</f>
        <v/>
      </c>
      <c r="F51" s="44">
        <f>VLOOKUP($B51,Настройки!$A$11:$L$17,11,FALSE)</f>
        <v/>
      </c>
      <c r="G51" s="44">
        <f>$C51*$E51</f>
        <v/>
      </c>
      <c r="H51" s="44">
        <f>$D51*$F51</f>
        <v/>
      </c>
      <c r="I51" s="44">
        <f>$G51+$H51</f>
        <v/>
      </c>
    </row>
    <row r="52">
      <c r="A52" s="78">
        <f>Настройки!$B$5+5</f>
        <v/>
      </c>
      <c r="B52" s="5" t="inlineStr">
        <is>
          <t>Г 1800</t>
        </is>
      </c>
      <c r="C52" s="72">
        <f>SUMIFS(Тех_Движение!$F$2:$F$5111,Тех_Движение!$B$2:$B$5111,$A52,Тех_Движение!$C$2:$C$5111,$B$5,Тех_Движение!$D$2:$D$5111,$B52)</f>
        <v/>
      </c>
      <c r="D52" s="72">
        <f>SUMIFS(Тех_Движение!$G$2:$G$5111,Тех_Движение!$B$2:$B$5111,$A52,Тех_Движение!$C$2:$C$5111,$B$5,Тех_Движение!$D$2:$D$5111,$B52)</f>
        <v/>
      </c>
      <c r="E52" s="44">
        <f>VLOOKUP($B52,Настройки!$A$11:$L$17,10,FALSE)</f>
        <v/>
      </c>
      <c r="F52" s="44">
        <f>VLOOKUP($B52,Настройки!$A$11:$L$17,11,FALSE)</f>
        <v/>
      </c>
      <c r="G52" s="44">
        <f>$C52*$E52</f>
        <v/>
      </c>
      <c r="H52" s="44">
        <f>$D52*$F52</f>
        <v/>
      </c>
      <c r="I52" s="44">
        <f>$G52+$H52</f>
        <v/>
      </c>
    </row>
    <row r="53">
      <c r="A53" s="78">
        <f>Настройки!$B$5+5</f>
        <v/>
      </c>
      <c r="B53" s="5" t="inlineStr">
        <is>
          <t>Г 3500</t>
        </is>
      </c>
      <c r="C53" s="72">
        <f>SUMIFS(Тех_Движение!$F$2:$F$5111,Тех_Движение!$B$2:$B$5111,$A53,Тех_Движение!$C$2:$C$5111,$B$5,Тех_Движение!$D$2:$D$5111,$B53)</f>
        <v/>
      </c>
      <c r="D53" s="72">
        <f>SUMIFS(Тех_Движение!$G$2:$G$5111,Тех_Движение!$B$2:$B$5111,$A53,Тех_Движение!$C$2:$C$5111,$B$5,Тех_Движение!$D$2:$D$5111,$B53)</f>
        <v/>
      </c>
      <c r="E53" s="44">
        <f>VLOOKUP($B53,Настройки!$A$11:$L$17,10,FALSE)</f>
        <v/>
      </c>
      <c r="F53" s="44">
        <f>VLOOKUP($B53,Настройки!$A$11:$L$17,11,FALSE)</f>
        <v/>
      </c>
      <c r="G53" s="44">
        <f>$C53*$E53</f>
        <v/>
      </c>
      <c r="H53" s="44">
        <f>$D53*$F53</f>
        <v/>
      </c>
      <c r="I53" s="44">
        <f>$G53+$H53</f>
        <v/>
      </c>
    </row>
    <row r="54">
      <c r="A54" s="78">
        <f>Настройки!$B$5+5</f>
        <v/>
      </c>
      <c r="B54" s="5" t="inlineStr">
        <is>
          <t>Г 800</t>
        </is>
      </c>
      <c r="C54" s="72">
        <f>SUMIFS(Тех_Движение!$F$2:$F$5111,Тех_Движение!$B$2:$B$5111,$A54,Тех_Движение!$C$2:$C$5111,$B$5,Тех_Движение!$D$2:$D$5111,$B54)</f>
        <v/>
      </c>
      <c r="D54" s="72">
        <f>SUMIFS(Тех_Движение!$G$2:$G$5111,Тех_Движение!$B$2:$B$5111,$A54,Тех_Движение!$C$2:$C$5111,$B$5,Тех_Движение!$D$2:$D$5111,$B54)</f>
        <v/>
      </c>
      <c r="E54" s="44">
        <f>VLOOKUP($B54,Настройки!$A$11:$L$17,10,FALSE)</f>
        <v/>
      </c>
      <c r="F54" s="44">
        <f>VLOOKUP($B54,Настройки!$A$11:$L$17,11,FALSE)</f>
        <v/>
      </c>
      <c r="G54" s="44">
        <f>$C54*$E54</f>
        <v/>
      </c>
      <c r="H54" s="44">
        <f>$D54*$F54</f>
        <v/>
      </c>
      <c r="I54" s="44">
        <f>$G54+$H54</f>
        <v/>
      </c>
    </row>
    <row r="55">
      <c r="A55" s="78">
        <f>Настройки!$B$5+5</f>
        <v/>
      </c>
      <c r="B55" s="5" t="inlineStr">
        <is>
          <t>Ми-К</t>
        </is>
      </c>
      <c r="C55" s="72">
        <f>SUMIFS(Тех_Движение!$F$2:$F$5111,Тех_Движение!$B$2:$B$5111,$A55,Тех_Движение!$C$2:$C$5111,$B$5,Тех_Движение!$D$2:$D$5111,$B55)</f>
        <v/>
      </c>
      <c r="D55" s="72">
        <f>SUMIFS(Тех_Движение!$G$2:$G$5111,Тех_Движение!$B$2:$B$5111,$A55,Тех_Движение!$C$2:$C$5111,$B$5,Тех_Движение!$D$2:$D$5111,$B55)</f>
        <v/>
      </c>
      <c r="E55" s="44">
        <f>VLOOKUP($B55,Настройки!$A$11:$L$17,10,FALSE)</f>
        <v/>
      </c>
      <c r="F55" s="44">
        <f>VLOOKUP($B55,Настройки!$A$11:$L$17,11,FALSE)</f>
        <v/>
      </c>
      <c r="G55" s="44">
        <f>$C55*$E55</f>
        <v/>
      </c>
      <c r="H55" s="44">
        <f>$D55*$F55</f>
        <v/>
      </c>
      <c r="I55" s="44">
        <f>$G55+$H55</f>
        <v/>
      </c>
    </row>
    <row r="56">
      <c r="A56" s="78">
        <f>Настройки!$B$5+5</f>
        <v/>
      </c>
      <c r="B56" s="5" t="inlineStr">
        <is>
          <t>Ми-П</t>
        </is>
      </c>
      <c r="C56" s="72">
        <f>SUMIFS(Тех_Движение!$F$2:$F$5111,Тех_Движение!$B$2:$B$5111,$A56,Тех_Движение!$C$2:$C$5111,$B$5,Тех_Движение!$D$2:$D$5111,$B56)</f>
        <v/>
      </c>
      <c r="D56" s="72">
        <f>SUMIFS(Тех_Движение!$G$2:$G$5111,Тех_Движение!$B$2:$B$5111,$A56,Тех_Движение!$C$2:$C$5111,$B$5,Тех_Движение!$D$2:$D$5111,$B56)</f>
        <v/>
      </c>
      <c r="E56" s="44">
        <f>VLOOKUP($B56,Настройки!$A$11:$L$17,10,FALSE)</f>
        <v/>
      </c>
      <c r="F56" s="44">
        <f>VLOOKUP($B56,Настройки!$A$11:$L$17,11,FALSE)</f>
        <v/>
      </c>
      <c r="G56" s="44">
        <f>$C56*$E56</f>
        <v/>
      </c>
      <c r="H56" s="44">
        <f>$D56*$F56</f>
        <v/>
      </c>
      <c r="I56" s="44">
        <f>$G56+$H56</f>
        <v/>
      </c>
    </row>
    <row r="57">
      <c r="A57" s="78">
        <f>Настройки!$B$5+6</f>
        <v/>
      </c>
      <c r="B57" s="5" t="inlineStr">
        <is>
          <t>АК-10</t>
        </is>
      </c>
      <c r="C57" s="72">
        <f>SUMIFS(Тех_Движение!$F$2:$F$5111,Тех_Движение!$B$2:$B$5111,$A57,Тех_Движение!$C$2:$C$5111,$B$5,Тех_Движение!$D$2:$D$5111,$B57)</f>
        <v/>
      </c>
      <c r="D57" s="72">
        <f>SUMIFS(Тех_Движение!$G$2:$G$5111,Тех_Движение!$B$2:$B$5111,$A57,Тех_Движение!$C$2:$C$5111,$B$5,Тех_Движение!$D$2:$D$5111,$B57)</f>
        <v/>
      </c>
      <c r="E57" s="44">
        <f>VLOOKUP($B57,Настройки!$A$11:$L$17,10,FALSE)</f>
        <v/>
      </c>
      <c r="F57" s="44">
        <f>VLOOKUP($B57,Настройки!$A$11:$L$17,11,FALSE)</f>
        <v/>
      </c>
      <c r="G57" s="44">
        <f>$C57*$E57</f>
        <v/>
      </c>
      <c r="H57" s="44">
        <f>$D57*$F57</f>
        <v/>
      </c>
      <c r="I57" s="44">
        <f>$G57+$H57</f>
        <v/>
      </c>
    </row>
    <row r="58">
      <c r="A58" s="78">
        <f>Настройки!$B$5+6</f>
        <v/>
      </c>
      <c r="B58" s="5" t="inlineStr">
        <is>
          <t>АК-15</t>
        </is>
      </c>
      <c r="C58" s="72">
        <f>SUMIFS(Тех_Движение!$F$2:$F$5111,Тех_Движение!$B$2:$B$5111,$A58,Тех_Движение!$C$2:$C$5111,$B$5,Тех_Движение!$D$2:$D$5111,$B58)</f>
        <v/>
      </c>
      <c r="D58" s="72">
        <f>SUMIFS(Тех_Движение!$G$2:$G$5111,Тех_Движение!$B$2:$B$5111,$A58,Тех_Движение!$C$2:$C$5111,$B$5,Тех_Движение!$D$2:$D$5111,$B58)</f>
        <v/>
      </c>
      <c r="E58" s="44">
        <f>VLOOKUP($B58,Настройки!$A$11:$L$17,10,FALSE)</f>
        <v/>
      </c>
      <c r="F58" s="44">
        <f>VLOOKUP($B58,Настройки!$A$11:$L$17,11,FALSE)</f>
        <v/>
      </c>
      <c r="G58" s="44">
        <f>$C58*$E58</f>
        <v/>
      </c>
      <c r="H58" s="44">
        <f>$D58*$F58</f>
        <v/>
      </c>
      <c r="I58" s="44">
        <f>$G58+$H58</f>
        <v/>
      </c>
    </row>
    <row r="59">
      <c r="A59" s="78">
        <f>Настройки!$B$5+6</f>
        <v/>
      </c>
      <c r="B59" s="5" t="inlineStr">
        <is>
          <t>Г 1800</t>
        </is>
      </c>
      <c r="C59" s="72">
        <f>SUMIFS(Тех_Движение!$F$2:$F$5111,Тех_Движение!$B$2:$B$5111,$A59,Тех_Движение!$C$2:$C$5111,$B$5,Тех_Движение!$D$2:$D$5111,$B59)</f>
        <v/>
      </c>
      <c r="D59" s="72">
        <f>SUMIFS(Тех_Движение!$G$2:$G$5111,Тех_Движение!$B$2:$B$5111,$A59,Тех_Движение!$C$2:$C$5111,$B$5,Тех_Движение!$D$2:$D$5111,$B59)</f>
        <v/>
      </c>
      <c r="E59" s="44">
        <f>VLOOKUP($B59,Настройки!$A$11:$L$17,10,FALSE)</f>
        <v/>
      </c>
      <c r="F59" s="44">
        <f>VLOOKUP($B59,Настройки!$A$11:$L$17,11,FALSE)</f>
        <v/>
      </c>
      <c r="G59" s="44">
        <f>$C59*$E59</f>
        <v/>
      </c>
      <c r="H59" s="44">
        <f>$D59*$F59</f>
        <v/>
      </c>
      <c r="I59" s="44">
        <f>$G59+$H59</f>
        <v/>
      </c>
    </row>
    <row r="60">
      <c r="A60" s="78">
        <f>Настройки!$B$5+6</f>
        <v/>
      </c>
      <c r="B60" s="5" t="inlineStr">
        <is>
          <t>Г 3500</t>
        </is>
      </c>
      <c r="C60" s="72">
        <f>SUMIFS(Тех_Движение!$F$2:$F$5111,Тех_Движение!$B$2:$B$5111,$A60,Тех_Движение!$C$2:$C$5111,$B$5,Тех_Движение!$D$2:$D$5111,$B60)</f>
        <v/>
      </c>
      <c r="D60" s="72">
        <f>SUMIFS(Тех_Движение!$G$2:$G$5111,Тех_Движение!$B$2:$B$5111,$A60,Тех_Движение!$C$2:$C$5111,$B$5,Тех_Движение!$D$2:$D$5111,$B60)</f>
        <v/>
      </c>
      <c r="E60" s="44">
        <f>VLOOKUP($B60,Настройки!$A$11:$L$17,10,FALSE)</f>
        <v/>
      </c>
      <c r="F60" s="44">
        <f>VLOOKUP($B60,Настройки!$A$11:$L$17,11,FALSE)</f>
        <v/>
      </c>
      <c r="G60" s="44">
        <f>$C60*$E60</f>
        <v/>
      </c>
      <c r="H60" s="44">
        <f>$D60*$F60</f>
        <v/>
      </c>
      <c r="I60" s="44">
        <f>$G60+$H60</f>
        <v/>
      </c>
    </row>
    <row r="61">
      <c r="A61" s="78">
        <f>Настройки!$B$5+6</f>
        <v/>
      </c>
      <c r="B61" s="5" t="inlineStr">
        <is>
          <t>Г 800</t>
        </is>
      </c>
      <c r="C61" s="72">
        <f>SUMIFS(Тех_Движение!$F$2:$F$5111,Тех_Движение!$B$2:$B$5111,$A61,Тех_Движение!$C$2:$C$5111,$B$5,Тех_Движение!$D$2:$D$5111,$B61)</f>
        <v/>
      </c>
      <c r="D61" s="72">
        <f>SUMIFS(Тех_Движение!$G$2:$G$5111,Тех_Движение!$B$2:$B$5111,$A61,Тех_Движение!$C$2:$C$5111,$B$5,Тех_Движение!$D$2:$D$5111,$B61)</f>
        <v/>
      </c>
      <c r="E61" s="44">
        <f>VLOOKUP($B61,Настройки!$A$11:$L$17,10,FALSE)</f>
        <v/>
      </c>
      <c r="F61" s="44">
        <f>VLOOKUP($B61,Настройки!$A$11:$L$17,11,FALSE)</f>
        <v/>
      </c>
      <c r="G61" s="44">
        <f>$C61*$E61</f>
        <v/>
      </c>
      <c r="H61" s="44">
        <f>$D61*$F61</f>
        <v/>
      </c>
      <c r="I61" s="44">
        <f>$G61+$H61</f>
        <v/>
      </c>
    </row>
    <row r="62">
      <c r="A62" s="78">
        <f>Настройки!$B$5+6</f>
        <v/>
      </c>
      <c r="B62" s="5" t="inlineStr">
        <is>
          <t>Ми-К</t>
        </is>
      </c>
      <c r="C62" s="72">
        <f>SUMIFS(Тех_Движение!$F$2:$F$5111,Тех_Движение!$B$2:$B$5111,$A62,Тех_Движение!$C$2:$C$5111,$B$5,Тех_Движение!$D$2:$D$5111,$B62)</f>
        <v/>
      </c>
      <c r="D62" s="72">
        <f>SUMIFS(Тех_Движение!$G$2:$G$5111,Тех_Движение!$B$2:$B$5111,$A62,Тех_Движение!$C$2:$C$5111,$B$5,Тех_Движение!$D$2:$D$5111,$B62)</f>
        <v/>
      </c>
      <c r="E62" s="44">
        <f>VLOOKUP($B62,Настройки!$A$11:$L$17,10,FALSE)</f>
        <v/>
      </c>
      <c r="F62" s="44">
        <f>VLOOKUP($B62,Настройки!$A$11:$L$17,11,FALSE)</f>
        <v/>
      </c>
      <c r="G62" s="44">
        <f>$C62*$E62</f>
        <v/>
      </c>
      <c r="H62" s="44">
        <f>$D62*$F62</f>
        <v/>
      </c>
      <c r="I62" s="44">
        <f>$G62+$H62</f>
        <v/>
      </c>
    </row>
    <row r="63">
      <c r="A63" s="78">
        <f>Настройки!$B$5+6</f>
        <v/>
      </c>
      <c r="B63" s="5" t="inlineStr">
        <is>
          <t>Ми-П</t>
        </is>
      </c>
      <c r="C63" s="72">
        <f>SUMIFS(Тех_Движение!$F$2:$F$5111,Тех_Движение!$B$2:$B$5111,$A63,Тех_Движение!$C$2:$C$5111,$B$5,Тех_Движение!$D$2:$D$5111,$B63)</f>
        <v/>
      </c>
      <c r="D63" s="72">
        <f>SUMIFS(Тех_Движение!$G$2:$G$5111,Тех_Движение!$B$2:$B$5111,$A63,Тех_Движение!$C$2:$C$5111,$B$5,Тех_Движение!$D$2:$D$5111,$B63)</f>
        <v/>
      </c>
      <c r="E63" s="44">
        <f>VLOOKUP($B63,Настройки!$A$11:$L$17,10,FALSE)</f>
        <v/>
      </c>
      <c r="F63" s="44">
        <f>VLOOKUP($B63,Настройки!$A$11:$L$17,11,FALSE)</f>
        <v/>
      </c>
      <c r="G63" s="44">
        <f>$C63*$E63</f>
        <v/>
      </c>
      <c r="H63" s="44">
        <f>$D63*$F63</f>
        <v/>
      </c>
      <c r="I63" s="44">
        <f>$G63+$H63</f>
        <v/>
      </c>
    </row>
    <row r="64">
      <c r="A64" s="18" t="inlineStr">
        <is>
          <t>ИТОГО</t>
        </is>
      </c>
      <c r="B64" s="18" t="n"/>
      <c r="C64" s="18">
        <f>SUM(C15:C63)</f>
        <v/>
      </c>
      <c r="D64" s="18">
        <f>SUM(D15:D63)</f>
        <v/>
      </c>
      <c r="E64" s="18" t="n"/>
      <c r="F64" s="18" t="n"/>
      <c r="G64" s="48">
        <f>SUM(G15:G63)</f>
        <v/>
      </c>
      <c r="H64" s="48">
        <f>SUM(H15:H63)</f>
        <v/>
      </c>
      <c r="I64" s="48">
        <f>SUM(I15:I63)</f>
        <v/>
      </c>
    </row>
    <row r="65"/>
    <row r="66"/>
    <row r="67">
      <c r="A67" s="28" t="inlineStr">
        <is>
          <t>Сотрудник</t>
        </is>
      </c>
      <c r="B67" s="28" t="n"/>
      <c r="C67" s="28" t="inlineStr">
        <is>
          <t>Подпись</t>
        </is>
      </c>
      <c r="D67" s="28" t="n"/>
      <c r="E67" s="28" t="inlineStr">
        <is>
          <t>Дата</t>
        </is>
      </c>
      <c r="F67" s="28" t="n"/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62" customWidth="1" style="31" min="1" max="2"/>
    <col width="36" customWidth="1" style="31" min="3" max="3"/>
    <col width="62" customWidth="1" style="31" min="4" max="4"/>
  </cols>
  <sheetData>
    <row r="1" ht="31.95" customHeight="1" s="31">
      <c r="A1" s="1" t="n"/>
      <c r="B1" s="1" t="n"/>
      <c r="C1" s="1" t="n"/>
      <c r="D1" s="2" t="inlineStr">
        <is>
          <t>Контроль перед выставлением счета</t>
        </is>
      </c>
    </row>
    <row r="2" ht="25.95" customHeight="1" s="31">
      <c r="A2" s="1" t="n"/>
      <c r="B2" s="1" t="n"/>
      <c r="C2" s="1" t="n"/>
      <c r="D2" s="3" t="inlineStr">
        <is>
          <t>Если есть ошибка — сначала исправь лист «Движение».</t>
        </is>
      </c>
    </row>
    <row r="3" ht="19.95" customHeight="1" s="31">
      <c r="A3" s="1" t="n"/>
      <c r="B3" s="1" t="n"/>
      <c r="C3" s="1" t="n"/>
      <c r="D3" s="1" t="n"/>
    </row>
    <row r="4"/>
    <row r="5">
      <c r="A5" s="30" t="inlineStr">
        <is>
          <t>Проверка</t>
        </is>
      </c>
      <c r="B5" s="30" t="inlineStr">
        <is>
          <t>Факт / значение</t>
        </is>
      </c>
      <c r="C5" s="30" t="inlineStr">
        <is>
          <t>Статус</t>
        </is>
      </c>
      <c r="D5" s="30" t="inlineStr">
        <is>
          <t>Что делать</t>
        </is>
      </c>
    </row>
    <row r="6">
      <c r="A6" s="5" t="inlineStr">
        <is>
          <t>Движение недели сходится</t>
        </is>
      </c>
      <c r="B6" s="5">
        <f>Движение!$B$15+Движение!$C$15-Движение!$D$15-Движение!$E$15</f>
        <v/>
      </c>
      <c r="C6" s="29">
        <f>IF(ABS(B6)&lt;0.0001,"OK","ОШИБКА")</f>
        <v/>
      </c>
      <c r="D6" s="5" t="inlineStr">
        <is>
          <t>Проверь приход/убытие и остатки на листе Движение.</t>
        </is>
      </c>
    </row>
    <row r="7">
      <c r="A7" s="5" t="inlineStr">
        <is>
          <t>Ошибки в дневном контроле выбранной недели</t>
        </is>
      </c>
      <c r="B7" s="5">
        <f>COUNTIFS(Движение!$A$22:$A$751,"&gt;="&amp;Настройки!$B$5,Движение!$A$22:$A$751,"&lt;="&amp;Настройки!$B$6,Движение!$AF$22:$AF$751,"ОШИБКА")</f>
        <v/>
      </c>
      <c r="C7" s="29">
        <f>IF(B7=0,"OK","ОШИБКА")</f>
        <v/>
      </c>
      <c r="D7" s="5" t="inlineStr">
        <is>
          <t>Проверь строку дня на листе Движение.</t>
        </is>
      </c>
    </row>
    <row r="8" ht="28.8" customHeight="1" s="31">
      <c r="A8" s="5" t="inlineStr">
        <is>
          <t>Движения без оператора</t>
        </is>
      </c>
      <c r="B8" s="5">
        <f>COUNTIFS(Тех_Движение!$B$2:$B$5111,"&gt;="&amp;Настройки!$B$5,Тех_Движение!$B$2:$B$5111,"&lt;="&amp;Настройки!$B$6,Тех_Движение!$C$2:$C$5111,"",Тех_Движение!$F$2:$F$5111,"&gt;0")+COUNTIFS(Тех_Движение!$B$2:$B$5111,"&gt;="&amp;Настройки!$B$5,Тех_Движение!$B$2:$B$5111,"&lt;="&amp;Настройки!$B$6,Тех_Движение!$C$2:$C$5111,"",Тех_Движение!$G$2:$G$5111,"&gt;0")</f>
        <v/>
      </c>
      <c r="C8" s="29">
        <f>IF(B8=0,"OK","ВНИМАНИЕ")</f>
        <v/>
      </c>
      <c r="D8" s="5" t="inlineStr">
        <is>
          <t>Заполни оператора в строке дня на листе Движение, иначе мотивация не распределится.</t>
        </is>
      </c>
    </row>
    <row r="9">
      <c r="A9" s="5" t="inlineStr">
        <is>
          <t>Хранение: начало + приход - списание = конец</t>
        </is>
      </c>
      <c r="B9" s="5">
        <f>Хранение_итого!$B$12+Хранение_итого!$C$12-Хранение_итого!$D$12-Хранение_итого!$E$12</f>
        <v/>
      </c>
      <c r="C9" s="29">
        <f>IF(ABS(B9)&lt;0.0001,"OK","ОШИБКА")</f>
        <v/>
      </c>
      <c r="D9" s="5" t="inlineStr">
        <is>
          <t>Проверь FIFO и исходные движения.</t>
        </is>
      </c>
    </row>
    <row r="10">
      <c r="A10" s="5" t="inlineStr">
        <is>
          <t>Селлер: фулфилмент + хранение = итог</t>
        </is>
      </c>
      <c r="B10" s="5">
        <f>Свод_селлер!$B$24-(Свод_селлер!$B$22+Свод_селлер!$B$23)</f>
        <v/>
      </c>
      <c r="C10" s="29">
        <f>IF(ABS(B10)&lt;0.0001,"OK","ОШИБКА")</f>
        <v/>
      </c>
      <c r="D10" s="5" t="inlineStr">
        <is>
          <t>Проверь Свод_селлер.</t>
        </is>
      </c>
    </row>
    <row r="11">
      <c r="A11" s="5" t="inlineStr">
        <is>
          <t>Отрицательные остатки в движении</t>
        </is>
      </c>
      <c r="B11" s="5">
        <f>COUNTIF(Тех_Движение!$H$2:$H$5111,"&lt;0")</f>
        <v/>
      </c>
      <c r="C11" s="29">
        <f>IF(B11=0,"OK","ОШИБКА")</f>
        <v/>
      </c>
      <c r="D11" s="5" t="inlineStr">
        <is>
          <t>Нельзя отгружать больше остатка. Исправь лист Движение.</t>
        </is>
      </c>
    </row>
    <row r="12"/>
    <row r="13">
      <c r="A13" s="32" t="inlineStr">
        <is>
          <t>Перед выставлением счета критические проверки должны быть OK. Предупреждение по оператору влияет только на мотивацию персонала.</t>
        </is>
      </c>
    </row>
  </sheetData>
  <mergeCells count="1">
    <mergeCell ref="A13:D13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2026-09-22T10:13:33Z</dcterms:created>
  <dcterms:modified xmlns:dcterms="http://purl.org/dc/terms/" xmlns:xsi="http://www.w3.org/2001/XMLSchema-instance" xsi:type="dcterms:W3CDTF">2026-09-22T10:59:18Z</dcterms:modified>
  <cp:lastModifiedBy>Пузанов Д.В.</cp:lastModifiedBy>
</cp:coreProperties>
</file>